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\Downloads\PGRecon_Work\"/>
    </mc:Choice>
  </mc:AlternateContent>
  <xr:revisionPtr revIDLastSave="0" documentId="13_ncr:1_{3B3A2485-089B-4361-986D-A2FCCC344140}" xr6:coauthVersionLast="47" xr6:coauthVersionMax="47" xr10:uidLastSave="{00000000-0000-0000-0000-000000000000}"/>
  <bookViews>
    <workbookView xWindow="11424" yWindow="0" windowWidth="11712" windowHeight="12336" firstSheet="1" activeTab="1" xr2:uid="{C5D7F9AB-35E3-4F28-876C-C0EB82691F36}"/>
  </bookViews>
  <sheets>
    <sheet name="Orders" sheetId="1" r:id="rId1"/>
    <sheet name="PG_Transactions" sheetId="2" r:id="rId2"/>
    <sheet name="Bank_Statement" sheetId="3" r:id="rId3"/>
    <sheet name="Batch_Recon" sheetId="5" r:id="rId4"/>
    <sheet name="MDR_Rates" sheetId="4" r:id="rId5"/>
  </sheets>
  <definedNames>
    <definedName name="_xlnm._FilterDatabase" localSheetId="2" hidden="1">Bank_Statement!$A$1:$N$36</definedName>
    <definedName name="_xlnm._FilterDatabase" localSheetId="0" hidden="1">Orders!$A$1:$L$6001</definedName>
    <definedName name="_xlnm._FilterDatabase" localSheetId="1" hidden="1">PG_Transactions!$A$1:$AJ$5753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2" i="5"/>
  <c r="B3" i="5"/>
  <c r="B4" i="5"/>
  <c r="B5" i="5"/>
  <c r="B6" i="5"/>
  <c r="B7" i="5"/>
  <c r="B8" i="5"/>
  <c r="B9" i="5"/>
  <c r="B10" i="5"/>
  <c r="B11" i="5"/>
  <c r="B12" i="5"/>
  <c r="E12" i="5" s="1"/>
  <c r="B13" i="5"/>
  <c r="B14" i="5"/>
  <c r="B15" i="5"/>
  <c r="B16" i="5"/>
  <c r="B17" i="5"/>
  <c r="B18" i="5"/>
  <c r="B19" i="5"/>
  <c r="B20" i="5"/>
  <c r="E20" i="5" s="1"/>
  <c r="B21" i="5"/>
  <c r="B22" i="5"/>
  <c r="B23" i="5"/>
  <c r="B24" i="5"/>
  <c r="B25" i="5"/>
  <c r="B26" i="5"/>
  <c r="B27" i="5"/>
  <c r="B28" i="5"/>
  <c r="B29" i="5"/>
  <c r="B30" i="5"/>
  <c r="B31" i="5"/>
  <c r="E31" i="5" s="1"/>
  <c r="B2" i="5"/>
  <c r="E30" i="5"/>
  <c r="E5" i="5"/>
  <c r="E11" i="5"/>
  <c r="E19" i="5"/>
  <c r="AR2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06" i="2"/>
  <c r="AQ107" i="2"/>
  <c r="AQ108" i="2"/>
  <c r="AQ109" i="2"/>
  <c r="AQ110" i="2"/>
  <c r="AQ111" i="2"/>
  <c r="AQ112" i="2"/>
  <c r="AQ113" i="2"/>
  <c r="AQ114" i="2"/>
  <c r="AQ115" i="2"/>
  <c r="AQ116" i="2"/>
  <c r="AQ117" i="2"/>
  <c r="AQ118" i="2"/>
  <c r="AQ119" i="2"/>
  <c r="AQ120" i="2"/>
  <c r="AQ121" i="2"/>
  <c r="AQ122" i="2"/>
  <c r="AQ123" i="2"/>
  <c r="AQ124" i="2"/>
  <c r="AQ125" i="2"/>
  <c r="AQ126" i="2"/>
  <c r="AQ127" i="2"/>
  <c r="AQ128" i="2"/>
  <c r="AQ129" i="2"/>
  <c r="AQ130" i="2"/>
  <c r="AQ131" i="2"/>
  <c r="AQ132" i="2"/>
  <c r="AQ133" i="2"/>
  <c r="AQ134" i="2"/>
  <c r="AQ135" i="2"/>
  <c r="AQ136" i="2"/>
  <c r="AQ137" i="2"/>
  <c r="AQ138" i="2"/>
  <c r="AQ139" i="2"/>
  <c r="AQ140" i="2"/>
  <c r="AQ141" i="2"/>
  <c r="AQ142" i="2"/>
  <c r="AQ143" i="2"/>
  <c r="AQ144" i="2"/>
  <c r="AQ145" i="2"/>
  <c r="AQ146" i="2"/>
  <c r="AQ147" i="2"/>
  <c r="AQ148" i="2"/>
  <c r="AQ149" i="2"/>
  <c r="AQ150" i="2"/>
  <c r="AQ151" i="2"/>
  <c r="AQ152" i="2"/>
  <c r="AQ153" i="2"/>
  <c r="AQ154" i="2"/>
  <c r="AQ155" i="2"/>
  <c r="AQ156" i="2"/>
  <c r="AQ157" i="2"/>
  <c r="AQ158" i="2"/>
  <c r="AQ159" i="2"/>
  <c r="AQ160" i="2"/>
  <c r="AQ161" i="2"/>
  <c r="AQ162" i="2"/>
  <c r="AQ163" i="2"/>
  <c r="AQ164" i="2"/>
  <c r="AQ165" i="2"/>
  <c r="AQ166" i="2"/>
  <c r="AQ167" i="2"/>
  <c r="AQ168" i="2"/>
  <c r="AQ169" i="2"/>
  <c r="AQ170" i="2"/>
  <c r="AQ171" i="2"/>
  <c r="AQ172" i="2"/>
  <c r="AQ173" i="2"/>
  <c r="AQ174" i="2"/>
  <c r="AQ175" i="2"/>
  <c r="AQ176" i="2"/>
  <c r="AQ177" i="2"/>
  <c r="AQ178" i="2"/>
  <c r="AQ179" i="2"/>
  <c r="AQ180" i="2"/>
  <c r="AQ181" i="2"/>
  <c r="AQ182" i="2"/>
  <c r="AQ183" i="2"/>
  <c r="AQ184" i="2"/>
  <c r="AQ185" i="2"/>
  <c r="AQ186" i="2"/>
  <c r="AQ187" i="2"/>
  <c r="AQ188" i="2"/>
  <c r="AQ189" i="2"/>
  <c r="AQ190" i="2"/>
  <c r="AQ191" i="2"/>
  <c r="AQ192" i="2"/>
  <c r="AQ193" i="2"/>
  <c r="AQ194" i="2"/>
  <c r="AQ195" i="2"/>
  <c r="AQ196" i="2"/>
  <c r="AQ197" i="2"/>
  <c r="AQ198" i="2"/>
  <c r="AQ199" i="2"/>
  <c r="AQ200" i="2"/>
  <c r="AQ201" i="2"/>
  <c r="AQ202" i="2"/>
  <c r="AQ203" i="2"/>
  <c r="AQ204" i="2"/>
  <c r="AQ205" i="2"/>
  <c r="AQ206" i="2"/>
  <c r="AQ207" i="2"/>
  <c r="AQ208" i="2"/>
  <c r="AQ209" i="2"/>
  <c r="AQ210" i="2"/>
  <c r="AQ211" i="2"/>
  <c r="AQ212" i="2"/>
  <c r="AQ213" i="2"/>
  <c r="AQ214" i="2"/>
  <c r="AQ215" i="2"/>
  <c r="AQ216" i="2"/>
  <c r="AQ217" i="2"/>
  <c r="AQ218" i="2"/>
  <c r="AQ219" i="2"/>
  <c r="AQ220" i="2"/>
  <c r="AQ221" i="2"/>
  <c r="AQ222" i="2"/>
  <c r="AQ223" i="2"/>
  <c r="AQ224" i="2"/>
  <c r="AQ225" i="2"/>
  <c r="AQ226" i="2"/>
  <c r="AQ227" i="2"/>
  <c r="AQ228" i="2"/>
  <c r="AQ229" i="2"/>
  <c r="AQ230" i="2"/>
  <c r="AQ231" i="2"/>
  <c r="AQ232" i="2"/>
  <c r="AQ233" i="2"/>
  <c r="AQ234" i="2"/>
  <c r="AQ235" i="2"/>
  <c r="AQ236" i="2"/>
  <c r="AQ237" i="2"/>
  <c r="AQ238" i="2"/>
  <c r="AQ239" i="2"/>
  <c r="AQ240" i="2"/>
  <c r="AQ241" i="2"/>
  <c r="AQ242" i="2"/>
  <c r="AQ243" i="2"/>
  <c r="AQ244" i="2"/>
  <c r="AQ245" i="2"/>
  <c r="AQ246" i="2"/>
  <c r="AQ247" i="2"/>
  <c r="AQ248" i="2"/>
  <c r="AQ249" i="2"/>
  <c r="AQ250" i="2"/>
  <c r="AQ251" i="2"/>
  <c r="AQ252" i="2"/>
  <c r="AQ253" i="2"/>
  <c r="AQ254" i="2"/>
  <c r="AQ255" i="2"/>
  <c r="AQ256" i="2"/>
  <c r="AQ257" i="2"/>
  <c r="AQ258" i="2"/>
  <c r="AQ259" i="2"/>
  <c r="AQ260" i="2"/>
  <c r="AQ261" i="2"/>
  <c r="AQ262" i="2"/>
  <c r="AQ263" i="2"/>
  <c r="AQ264" i="2"/>
  <c r="AQ265" i="2"/>
  <c r="AQ266" i="2"/>
  <c r="AQ267" i="2"/>
  <c r="AQ268" i="2"/>
  <c r="AQ269" i="2"/>
  <c r="AQ270" i="2"/>
  <c r="AQ271" i="2"/>
  <c r="AQ272" i="2"/>
  <c r="AQ273" i="2"/>
  <c r="AQ274" i="2"/>
  <c r="AQ275" i="2"/>
  <c r="AQ276" i="2"/>
  <c r="AQ277" i="2"/>
  <c r="AQ278" i="2"/>
  <c r="AQ279" i="2"/>
  <c r="AQ280" i="2"/>
  <c r="AQ281" i="2"/>
  <c r="AQ282" i="2"/>
  <c r="AQ283" i="2"/>
  <c r="AQ284" i="2"/>
  <c r="AQ285" i="2"/>
  <c r="AQ286" i="2"/>
  <c r="AQ287" i="2"/>
  <c r="AQ288" i="2"/>
  <c r="AQ289" i="2"/>
  <c r="AQ290" i="2"/>
  <c r="AQ291" i="2"/>
  <c r="AQ292" i="2"/>
  <c r="AQ293" i="2"/>
  <c r="AQ294" i="2"/>
  <c r="AQ295" i="2"/>
  <c r="AQ296" i="2"/>
  <c r="AQ297" i="2"/>
  <c r="AQ298" i="2"/>
  <c r="AQ299" i="2"/>
  <c r="AQ300" i="2"/>
  <c r="AQ301" i="2"/>
  <c r="AQ302" i="2"/>
  <c r="AQ303" i="2"/>
  <c r="AQ304" i="2"/>
  <c r="AQ305" i="2"/>
  <c r="AQ306" i="2"/>
  <c r="AQ307" i="2"/>
  <c r="AQ308" i="2"/>
  <c r="AQ309" i="2"/>
  <c r="AQ310" i="2"/>
  <c r="AQ311" i="2"/>
  <c r="AQ312" i="2"/>
  <c r="AQ313" i="2"/>
  <c r="AQ314" i="2"/>
  <c r="AQ315" i="2"/>
  <c r="AQ316" i="2"/>
  <c r="AQ317" i="2"/>
  <c r="AQ318" i="2"/>
  <c r="AQ319" i="2"/>
  <c r="AQ320" i="2"/>
  <c r="AQ321" i="2"/>
  <c r="AQ322" i="2"/>
  <c r="AQ323" i="2"/>
  <c r="AQ324" i="2"/>
  <c r="AQ325" i="2"/>
  <c r="AQ326" i="2"/>
  <c r="AQ327" i="2"/>
  <c r="AQ328" i="2"/>
  <c r="AQ329" i="2"/>
  <c r="AQ330" i="2"/>
  <c r="AQ331" i="2"/>
  <c r="AQ332" i="2"/>
  <c r="AQ333" i="2"/>
  <c r="AQ334" i="2"/>
  <c r="AQ335" i="2"/>
  <c r="AQ336" i="2"/>
  <c r="AQ337" i="2"/>
  <c r="AQ338" i="2"/>
  <c r="AQ339" i="2"/>
  <c r="AQ340" i="2"/>
  <c r="AQ341" i="2"/>
  <c r="AQ342" i="2"/>
  <c r="AQ343" i="2"/>
  <c r="AQ344" i="2"/>
  <c r="AQ345" i="2"/>
  <c r="AQ346" i="2"/>
  <c r="AQ347" i="2"/>
  <c r="AQ348" i="2"/>
  <c r="AQ349" i="2"/>
  <c r="AQ350" i="2"/>
  <c r="AQ351" i="2"/>
  <c r="AQ352" i="2"/>
  <c r="AQ353" i="2"/>
  <c r="AQ354" i="2"/>
  <c r="AQ355" i="2"/>
  <c r="AQ356" i="2"/>
  <c r="AQ357" i="2"/>
  <c r="AQ358" i="2"/>
  <c r="AQ359" i="2"/>
  <c r="AQ360" i="2"/>
  <c r="AQ361" i="2"/>
  <c r="AQ362" i="2"/>
  <c r="AQ363" i="2"/>
  <c r="AQ364" i="2"/>
  <c r="AQ365" i="2"/>
  <c r="AQ366" i="2"/>
  <c r="AQ367" i="2"/>
  <c r="AQ368" i="2"/>
  <c r="AQ369" i="2"/>
  <c r="AQ370" i="2"/>
  <c r="AQ371" i="2"/>
  <c r="AQ372" i="2"/>
  <c r="AQ373" i="2"/>
  <c r="AQ374" i="2"/>
  <c r="AQ375" i="2"/>
  <c r="AQ376" i="2"/>
  <c r="AQ377" i="2"/>
  <c r="AQ378" i="2"/>
  <c r="AQ379" i="2"/>
  <c r="AQ380" i="2"/>
  <c r="AQ381" i="2"/>
  <c r="AQ382" i="2"/>
  <c r="AQ383" i="2"/>
  <c r="AQ384" i="2"/>
  <c r="AQ385" i="2"/>
  <c r="AQ386" i="2"/>
  <c r="AQ387" i="2"/>
  <c r="AQ388" i="2"/>
  <c r="AQ389" i="2"/>
  <c r="AQ390" i="2"/>
  <c r="AQ391" i="2"/>
  <c r="AQ392" i="2"/>
  <c r="AQ393" i="2"/>
  <c r="AQ394" i="2"/>
  <c r="AQ395" i="2"/>
  <c r="AQ396" i="2"/>
  <c r="AQ397" i="2"/>
  <c r="AQ398" i="2"/>
  <c r="AQ399" i="2"/>
  <c r="AQ400" i="2"/>
  <c r="AQ401" i="2"/>
  <c r="AQ402" i="2"/>
  <c r="AQ403" i="2"/>
  <c r="AQ404" i="2"/>
  <c r="AQ405" i="2"/>
  <c r="AQ406" i="2"/>
  <c r="AQ407" i="2"/>
  <c r="AQ408" i="2"/>
  <c r="AQ409" i="2"/>
  <c r="AQ410" i="2"/>
  <c r="AQ411" i="2"/>
  <c r="AQ412" i="2"/>
  <c r="AQ413" i="2"/>
  <c r="AQ414" i="2"/>
  <c r="AQ415" i="2"/>
  <c r="AQ416" i="2"/>
  <c r="AQ417" i="2"/>
  <c r="AQ418" i="2"/>
  <c r="AQ419" i="2"/>
  <c r="AQ420" i="2"/>
  <c r="AQ421" i="2"/>
  <c r="AQ422" i="2"/>
  <c r="AQ423" i="2"/>
  <c r="AQ424" i="2"/>
  <c r="AQ425" i="2"/>
  <c r="AQ426" i="2"/>
  <c r="AQ427" i="2"/>
  <c r="AQ428" i="2"/>
  <c r="AQ429" i="2"/>
  <c r="AQ430" i="2"/>
  <c r="AQ431" i="2"/>
  <c r="AQ432" i="2"/>
  <c r="AQ433" i="2"/>
  <c r="AQ434" i="2"/>
  <c r="AQ435" i="2"/>
  <c r="AQ436" i="2"/>
  <c r="AQ437" i="2"/>
  <c r="AQ438" i="2"/>
  <c r="AQ439" i="2"/>
  <c r="AQ440" i="2"/>
  <c r="AQ441" i="2"/>
  <c r="AQ442" i="2"/>
  <c r="AQ443" i="2"/>
  <c r="AQ444" i="2"/>
  <c r="AQ445" i="2"/>
  <c r="AQ446" i="2"/>
  <c r="AQ447" i="2"/>
  <c r="AQ448" i="2"/>
  <c r="AQ449" i="2"/>
  <c r="AQ450" i="2"/>
  <c r="AQ451" i="2"/>
  <c r="AQ452" i="2"/>
  <c r="AQ453" i="2"/>
  <c r="AQ454" i="2"/>
  <c r="AQ455" i="2"/>
  <c r="AQ456" i="2"/>
  <c r="AQ457" i="2"/>
  <c r="AQ458" i="2"/>
  <c r="AQ459" i="2"/>
  <c r="AQ460" i="2"/>
  <c r="AQ461" i="2"/>
  <c r="AQ462" i="2"/>
  <c r="AQ463" i="2"/>
  <c r="AQ464" i="2"/>
  <c r="AQ465" i="2"/>
  <c r="AQ466" i="2"/>
  <c r="AQ467" i="2"/>
  <c r="AQ468" i="2"/>
  <c r="AQ469" i="2"/>
  <c r="AQ470" i="2"/>
  <c r="AQ471" i="2"/>
  <c r="AQ472" i="2"/>
  <c r="AQ473" i="2"/>
  <c r="AQ474" i="2"/>
  <c r="AQ475" i="2"/>
  <c r="AQ476" i="2"/>
  <c r="AQ477" i="2"/>
  <c r="AQ478" i="2"/>
  <c r="AQ479" i="2"/>
  <c r="AQ480" i="2"/>
  <c r="AQ481" i="2"/>
  <c r="AQ482" i="2"/>
  <c r="AQ483" i="2"/>
  <c r="AQ484" i="2"/>
  <c r="AQ485" i="2"/>
  <c r="AQ486" i="2"/>
  <c r="AQ487" i="2"/>
  <c r="AQ488" i="2"/>
  <c r="AQ489" i="2"/>
  <c r="AQ490" i="2"/>
  <c r="AQ491" i="2"/>
  <c r="AQ492" i="2"/>
  <c r="AQ493" i="2"/>
  <c r="AQ494" i="2"/>
  <c r="AQ495" i="2"/>
  <c r="AQ496" i="2"/>
  <c r="AQ497" i="2"/>
  <c r="AQ498" i="2"/>
  <c r="AQ499" i="2"/>
  <c r="AQ500" i="2"/>
  <c r="AQ501" i="2"/>
  <c r="AQ502" i="2"/>
  <c r="AQ503" i="2"/>
  <c r="AQ504" i="2"/>
  <c r="AQ505" i="2"/>
  <c r="AQ506" i="2"/>
  <c r="AQ507" i="2"/>
  <c r="AQ508" i="2"/>
  <c r="AQ509" i="2"/>
  <c r="AQ510" i="2"/>
  <c r="AQ511" i="2"/>
  <c r="AQ512" i="2"/>
  <c r="AQ513" i="2"/>
  <c r="AQ514" i="2"/>
  <c r="AQ515" i="2"/>
  <c r="AQ516" i="2"/>
  <c r="AQ517" i="2"/>
  <c r="AQ518" i="2"/>
  <c r="AQ519" i="2"/>
  <c r="AQ520" i="2"/>
  <c r="AQ521" i="2"/>
  <c r="AQ522" i="2"/>
  <c r="AQ523" i="2"/>
  <c r="AQ524" i="2"/>
  <c r="AQ525" i="2"/>
  <c r="AQ526" i="2"/>
  <c r="AQ527" i="2"/>
  <c r="AQ528" i="2"/>
  <c r="AQ529" i="2"/>
  <c r="AQ530" i="2"/>
  <c r="AQ531" i="2"/>
  <c r="AQ532" i="2"/>
  <c r="AQ533" i="2"/>
  <c r="AQ534" i="2"/>
  <c r="AQ535" i="2"/>
  <c r="AQ536" i="2"/>
  <c r="AQ537" i="2"/>
  <c r="AQ538" i="2"/>
  <c r="AQ539" i="2"/>
  <c r="AQ540" i="2"/>
  <c r="AQ541" i="2"/>
  <c r="AQ542" i="2"/>
  <c r="AQ543" i="2"/>
  <c r="AQ544" i="2"/>
  <c r="AQ545" i="2"/>
  <c r="AQ546" i="2"/>
  <c r="AQ547" i="2"/>
  <c r="AQ548" i="2"/>
  <c r="AQ549" i="2"/>
  <c r="AQ550" i="2"/>
  <c r="AQ551" i="2"/>
  <c r="AQ552" i="2"/>
  <c r="AQ553" i="2"/>
  <c r="AQ554" i="2"/>
  <c r="AQ555" i="2"/>
  <c r="AQ556" i="2"/>
  <c r="AQ557" i="2"/>
  <c r="AQ558" i="2"/>
  <c r="AQ559" i="2"/>
  <c r="AQ560" i="2"/>
  <c r="AQ561" i="2"/>
  <c r="AQ562" i="2"/>
  <c r="AQ563" i="2"/>
  <c r="AQ564" i="2"/>
  <c r="AQ565" i="2"/>
  <c r="AQ566" i="2"/>
  <c r="AQ567" i="2"/>
  <c r="AQ568" i="2"/>
  <c r="AQ569" i="2"/>
  <c r="AQ570" i="2"/>
  <c r="AQ571" i="2"/>
  <c r="AQ572" i="2"/>
  <c r="AQ573" i="2"/>
  <c r="AQ574" i="2"/>
  <c r="AQ575" i="2"/>
  <c r="AQ576" i="2"/>
  <c r="AQ577" i="2"/>
  <c r="AQ578" i="2"/>
  <c r="AQ579" i="2"/>
  <c r="AQ580" i="2"/>
  <c r="AQ581" i="2"/>
  <c r="AQ582" i="2"/>
  <c r="AQ583" i="2"/>
  <c r="AQ584" i="2"/>
  <c r="AQ585" i="2"/>
  <c r="AQ586" i="2"/>
  <c r="AQ587" i="2"/>
  <c r="AQ588" i="2"/>
  <c r="AQ589" i="2"/>
  <c r="AQ590" i="2"/>
  <c r="AQ591" i="2"/>
  <c r="AQ592" i="2"/>
  <c r="AQ593" i="2"/>
  <c r="AQ594" i="2"/>
  <c r="AQ595" i="2"/>
  <c r="AQ596" i="2"/>
  <c r="AQ597" i="2"/>
  <c r="AQ598" i="2"/>
  <c r="AQ599" i="2"/>
  <c r="AQ600" i="2"/>
  <c r="AQ601" i="2"/>
  <c r="AQ602" i="2"/>
  <c r="AQ603" i="2"/>
  <c r="AQ604" i="2"/>
  <c r="AQ605" i="2"/>
  <c r="AQ606" i="2"/>
  <c r="AQ607" i="2"/>
  <c r="AQ608" i="2"/>
  <c r="AQ609" i="2"/>
  <c r="AQ610" i="2"/>
  <c r="AQ611" i="2"/>
  <c r="AQ612" i="2"/>
  <c r="AQ613" i="2"/>
  <c r="AQ614" i="2"/>
  <c r="AQ615" i="2"/>
  <c r="AQ616" i="2"/>
  <c r="AQ617" i="2"/>
  <c r="AQ618" i="2"/>
  <c r="AQ619" i="2"/>
  <c r="AQ620" i="2"/>
  <c r="AQ621" i="2"/>
  <c r="AQ622" i="2"/>
  <c r="AQ623" i="2"/>
  <c r="AQ624" i="2"/>
  <c r="AQ625" i="2"/>
  <c r="AQ626" i="2"/>
  <c r="AQ627" i="2"/>
  <c r="AQ628" i="2"/>
  <c r="AQ629" i="2"/>
  <c r="AQ630" i="2"/>
  <c r="AQ631" i="2"/>
  <c r="AQ632" i="2"/>
  <c r="AQ633" i="2"/>
  <c r="AQ634" i="2"/>
  <c r="AQ635" i="2"/>
  <c r="AQ636" i="2"/>
  <c r="AQ637" i="2"/>
  <c r="AQ638" i="2"/>
  <c r="AQ639" i="2"/>
  <c r="AQ640" i="2"/>
  <c r="AQ641" i="2"/>
  <c r="AQ642" i="2"/>
  <c r="AQ643" i="2"/>
  <c r="AQ644" i="2"/>
  <c r="AQ645" i="2"/>
  <c r="AQ646" i="2"/>
  <c r="AQ647" i="2"/>
  <c r="AQ648" i="2"/>
  <c r="AQ649" i="2"/>
  <c r="AQ650" i="2"/>
  <c r="AQ651" i="2"/>
  <c r="AQ652" i="2"/>
  <c r="AQ653" i="2"/>
  <c r="AQ654" i="2"/>
  <c r="AQ655" i="2"/>
  <c r="AQ656" i="2"/>
  <c r="AQ657" i="2"/>
  <c r="AQ658" i="2"/>
  <c r="AQ659" i="2"/>
  <c r="AQ660" i="2"/>
  <c r="AQ661" i="2"/>
  <c r="AQ662" i="2"/>
  <c r="AQ663" i="2"/>
  <c r="AQ664" i="2"/>
  <c r="AQ665" i="2"/>
  <c r="AQ666" i="2"/>
  <c r="AQ667" i="2"/>
  <c r="AQ668" i="2"/>
  <c r="AQ669" i="2"/>
  <c r="AQ670" i="2"/>
  <c r="AQ671" i="2"/>
  <c r="AQ672" i="2"/>
  <c r="AQ673" i="2"/>
  <c r="AQ674" i="2"/>
  <c r="AQ675" i="2"/>
  <c r="AQ676" i="2"/>
  <c r="AQ677" i="2"/>
  <c r="AQ678" i="2"/>
  <c r="AQ679" i="2"/>
  <c r="AQ680" i="2"/>
  <c r="AQ681" i="2"/>
  <c r="AQ682" i="2"/>
  <c r="AQ683" i="2"/>
  <c r="AQ684" i="2"/>
  <c r="AQ685" i="2"/>
  <c r="AQ686" i="2"/>
  <c r="AQ687" i="2"/>
  <c r="AQ688" i="2"/>
  <c r="AQ689" i="2"/>
  <c r="AQ690" i="2"/>
  <c r="AQ691" i="2"/>
  <c r="AQ692" i="2"/>
  <c r="AQ693" i="2"/>
  <c r="AQ694" i="2"/>
  <c r="AQ695" i="2"/>
  <c r="AQ696" i="2"/>
  <c r="AQ697" i="2"/>
  <c r="AQ698" i="2"/>
  <c r="AQ699" i="2"/>
  <c r="AQ700" i="2"/>
  <c r="AQ701" i="2"/>
  <c r="AQ702" i="2"/>
  <c r="AQ703" i="2"/>
  <c r="AQ704" i="2"/>
  <c r="AQ705" i="2"/>
  <c r="AQ706" i="2"/>
  <c r="AQ707" i="2"/>
  <c r="AQ708" i="2"/>
  <c r="AQ709" i="2"/>
  <c r="AQ710" i="2"/>
  <c r="AQ711" i="2"/>
  <c r="AQ712" i="2"/>
  <c r="AQ713" i="2"/>
  <c r="AQ714" i="2"/>
  <c r="AQ715" i="2"/>
  <c r="AQ716" i="2"/>
  <c r="AQ717" i="2"/>
  <c r="AQ718" i="2"/>
  <c r="AQ719" i="2"/>
  <c r="AQ720" i="2"/>
  <c r="AQ721" i="2"/>
  <c r="AQ722" i="2"/>
  <c r="AQ723" i="2"/>
  <c r="AQ724" i="2"/>
  <c r="AQ725" i="2"/>
  <c r="AQ726" i="2"/>
  <c r="AQ727" i="2"/>
  <c r="AQ728" i="2"/>
  <c r="AQ729" i="2"/>
  <c r="AQ730" i="2"/>
  <c r="AQ731" i="2"/>
  <c r="AQ732" i="2"/>
  <c r="AQ733" i="2"/>
  <c r="AQ734" i="2"/>
  <c r="AQ735" i="2"/>
  <c r="AQ736" i="2"/>
  <c r="AQ737" i="2"/>
  <c r="AQ738" i="2"/>
  <c r="AQ739" i="2"/>
  <c r="AQ740" i="2"/>
  <c r="AQ741" i="2"/>
  <c r="AQ742" i="2"/>
  <c r="AQ743" i="2"/>
  <c r="AQ744" i="2"/>
  <c r="AQ745" i="2"/>
  <c r="AQ746" i="2"/>
  <c r="AQ747" i="2"/>
  <c r="AQ748" i="2"/>
  <c r="AQ749" i="2"/>
  <c r="AQ750" i="2"/>
  <c r="AQ751" i="2"/>
  <c r="AQ752" i="2"/>
  <c r="AQ753" i="2"/>
  <c r="AQ754" i="2"/>
  <c r="AQ755" i="2"/>
  <c r="AQ756" i="2"/>
  <c r="AQ757" i="2"/>
  <c r="AQ758" i="2"/>
  <c r="AQ759" i="2"/>
  <c r="AQ760" i="2"/>
  <c r="AQ761" i="2"/>
  <c r="AQ762" i="2"/>
  <c r="AQ763" i="2"/>
  <c r="AQ764" i="2"/>
  <c r="AQ765" i="2"/>
  <c r="AQ766" i="2"/>
  <c r="AQ767" i="2"/>
  <c r="AQ768" i="2"/>
  <c r="AQ769" i="2"/>
  <c r="AQ770" i="2"/>
  <c r="AQ771" i="2"/>
  <c r="AQ772" i="2"/>
  <c r="AQ773" i="2"/>
  <c r="AQ774" i="2"/>
  <c r="AQ775" i="2"/>
  <c r="AQ776" i="2"/>
  <c r="AQ777" i="2"/>
  <c r="AQ778" i="2"/>
  <c r="AQ779" i="2"/>
  <c r="AQ780" i="2"/>
  <c r="AQ781" i="2"/>
  <c r="AQ782" i="2"/>
  <c r="AQ783" i="2"/>
  <c r="AQ784" i="2"/>
  <c r="AQ785" i="2"/>
  <c r="AQ786" i="2"/>
  <c r="AQ787" i="2"/>
  <c r="AQ788" i="2"/>
  <c r="AQ789" i="2"/>
  <c r="AQ790" i="2"/>
  <c r="AQ791" i="2"/>
  <c r="AQ792" i="2"/>
  <c r="AQ793" i="2"/>
  <c r="AQ794" i="2"/>
  <c r="AQ795" i="2"/>
  <c r="AQ796" i="2"/>
  <c r="AQ797" i="2"/>
  <c r="AQ798" i="2"/>
  <c r="AQ799" i="2"/>
  <c r="AQ800" i="2"/>
  <c r="AQ801" i="2"/>
  <c r="AQ802" i="2"/>
  <c r="AQ803" i="2"/>
  <c r="AQ804" i="2"/>
  <c r="AQ805" i="2"/>
  <c r="AQ806" i="2"/>
  <c r="AQ807" i="2"/>
  <c r="AQ808" i="2"/>
  <c r="AQ809" i="2"/>
  <c r="AQ810" i="2"/>
  <c r="AQ811" i="2"/>
  <c r="AQ812" i="2"/>
  <c r="AQ813" i="2"/>
  <c r="AQ814" i="2"/>
  <c r="AQ815" i="2"/>
  <c r="AQ816" i="2"/>
  <c r="AQ817" i="2"/>
  <c r="AQ818" i="2"/>
  <c r="AQ819" i="2"/>
  <c r="AQ820" i="2"/>
  <c r="AQ821" i="2"/>
  <c r="AQ822" i="2"/>
  <c r="AQ823" i="2"/>
  <c r="AQ824" i="2"/>
  <c r="AQ825" i="2"/>
  <c r="AQ826" i="2"/>
  <c r="AQ827" i="2"/>
  <c r="AQ828" i="2"/>
  <c r="AQ829" i="2"/>
  <c r="AQ830" i="2"/>
  <c r="AQ831" i="2"/>
  <c r="AQ832" i="2"/>
  <c r="AQ833" i="2"/>
  <c r="AQ834" i="2"/>
  <c r="AQ835" i="2"/>
  <c r="AQ836" i="2"/>
  <c r="AQ837" i="2"/>
  <c r="AQ838" i="2"/>
  <c r="AQ839" i="2"/>
  <c r="AQ840" i="2"/>
  <c r="AQ841" i="2"/>
  <c r="AQ842" i="2"/>
  <c r="AQ843" i="2"/>
  <c r="AQ844" i="2"/>
  <c r="AQ845" i="2"/>
  <c r="AQ846" i="2"/>
  <c r="AQ847" i="2"/>
  <c r="AQ848" i="2"/>
  <c r="AQ849" i="2"/>
  <c r="AQ850" i="2"/>
  <c r="AQ851" i="2"/>
  <c r="AQ852" i="2"/>
  <c r="AQ853" i="2"/>
  <c r="AQ854" i="2"/>
  <c r="AQ855" i="2"/>
  <c r="AQ856" i="2"/>
  <c r="AQ857" i="2"/>
  <c r="AQ858" i="2"/>
  <c r="AQ859" i="2"/>
  <c r="AQ860" i="2"/>
  <c r="AQ861" i="2"/>
  <c r="AQ862" i="2"/>
  <c r="AQ863" i="2"/>
  <c r="AQ864" i="2"/>
  <c r="AQ865" i="2"/>
  <c r="AQ866" i="2"/>
  <c r="AQ867" i="2"/>
  <c r="AQ868" i="2"/>
  <c r="AQ869" i="2"/>
  <c r="AQ870" i="2"/>
  <c r="AQ871" i="2"/>
  <c r="AQ872" i="2"/>
  <c r="AQ873" i="2"/>
  <c r="AQ874" i="2"/>
  <c r="AQ875" i="2"/>
  <c r="AQ876" i="2"/>
  <c r="AQ877" i="2"/>
  <c r="AQ878" i="2"/>
  <c r="AQ879" i="2"/>
  <c r="AQ880" i="2"/>
  <c r="AQ881" i="2"/>
  <c r="AQ882" i="2"/>
  <c r="AQ883" i="2"/>
  <c r="AQ884" i="2"/>
  <c r="AQ885" i="2"/>
  <c r="AQ886" i="2"/>
  <c r="AQ887" i="2"/>
  <c r="AQ888" i="2"/>
  <c r="AQ889" i="2"/>
  <c r="AQ890" i="2"/>
  <c r="AQ891" i="2"/>
  <c r="AQ892" i="2"/>
  <c r="AQ893" i="2"/>
  <c r="AQ894" i="2"/>
  <c r="AQ895" i="2"/>
  <c r="AQ896" i="2"/>
  <c r="AQ897" i="2"/>
  <c r="AQ898" i="2"/>
  <c r="AQ899" i="2"/>
  <c r="AQ900" i="2"/>
  <c r="AQ901" i="2"/>
  <c r="AQ902" i="2"/>
  <c r="AQ903" i="2"/>
  <c r="AQ904" i="2"/>
  <c r="AQ905" i="2"/>
  <c r="AQ906" i="2"/>
  <c r="AQ907" i="2"/>
  <c r="AQ908" i="2"/>
  <c r="AQ909" i="2"/>
  <c r="AQ910" i="2"/>
  <c r="AQ911" i="2"/>
  <c r="AQ912" i="2"/>
  <c r="AQ913" i="2"/>
  <c r="AQ914" i="2"/>
  <c r="AQ915" i="2"/>
  <c r="AQ916" i="2"/>
  <c r="AQ917" i="2"/>
  <c r="AQ918" i="2"/>
  <c r="AQ919" i="2"/>
  <c r="AQ920" i="2"/>
  <c r="AQ921" i="2"/>
  <c r="AQ922" i="2"/>
  <c r="AQ923" i="2"/>
  <c r="AQ924" i="2"/>
  <c r="AQ925" i="2"/>
  <c r="AQ926" i="2"/>
  <c r="AQ927" i="2"/>
  <c r="AQ928" i="2"/>
  <c r="AQ929" i="2"/>
  <c r="AQ930" i="2"/>
  <c r="AQ931" i="2"/>
  <c r="AQ932" i="2"/>
  <c r="AQ933" i="2"/>
  <c r="AQ934" i="2"/>
  <c r="AQ935" i="2"/>
  <c r="AQ936" i="2"/>
  <c r="AQ937" i="2"/>
  <c r="AQ938" i="2"/>
  <c r="AQ939" i="2"/>
  <c r="AQ940" i="2"/>
  <c r="AQ941" i="2"/>
  <c r="AQ942" i="2"/>
  <c r="AQ943" i="2"/>
  <c r="AQ944" i="2"/>
  <c r="AQ945" i="2"/>
  <c r="AQ946" i="2"/>
  <c r="AQ947" i="2"/>
  <c r="AQ948" i="2"/>
  <c r="AQ949" i="2"/>
  <c r="AQ950" i="2"/>
  <c r="AQ951" i="2"/>
  <c r="AQ952" i="2"/>
  <c r="AQ953" i="2"/>
  <c r="AQ954" i="2"/>
  <c r="AQ955" i="2"/>
  <c r="AQ956" i="2"/>
  <c r="AQ957" i="2"/>
  <c r="AQ958" i="2"/>
  <c r="AQ959" i="2"/>
  <c r="AQ960" i="2"/>
  <c r="AQ961" i="2"/>
  <c r="AQ962" i="2"/>
  <c r="AQ963" i="2"/>
  <c r="AQ964" i="2"/>
  <c r="AQ965" i="2"/>
  <c r="AQ966" i="2"/>
  <c r="AQ967" i="2"/>
  <c r="AQ968" i="2"/>
  <c r="AQ969" i="2"/>
  <c r="AQ970" i="2"/>
  <c r="AQ971" i="2"/>
  <c r="AQ972" i="2"/>
  <c r="AQ973" i="2"/>
  <c r="AQ974" i="2"/>
  <c r="AQ975" i="2"/>
  <c r="AQ976" i="2"/>
  <c r="AQ977" i="2"/>
  <c r="AQ978" i="2"/>
  <c r="AQ979" i="2"/>
  <c r="AQ980" i="2"/>
  <c r="AQ981" i="2"/>
  <c r="AQ982" i="2"/>
  <c r="AQ983" i="2"/>
  <c r="AQ984" i="2"/>
  <c r="AQ985" i="2"/>
  <c r="AQ986" i="2"/>
  <c r="AQ987" i="2"/>
  <c r="AQ988" i="2"/>
  <c r="AQ989" i="2"/>
  <c r="AQ990" i="2"/>
  <c r="AQ991" i="2"/>
  <c r="AQ992" i="2"/>
  <c r="AQ993" i="2"/>
  <c r="AQ994" i="2"/>
  <c r="AQ995" i="2"/>
  <c r="AQ996" i="2"/>
  <c r="AQ997" i="2"/>
  <c r="AQ998" i="2"/>
  <c r="AQ999" i="2"/>
  <c r="AQ1000" i="2"/>
  <c r="AQ1001" i="2"/>
  <c r="AQ1002" i="2"/>
  <c r="AQ1003" i="2"/>
  <c r="AQ1004" i="2"/>
  <c r="AQ1005" i="2"/>
  <c r="AQ1006" i="2"/>
  <c r="AQ1007" i="2"/>
  <c r="AQ1008" i="2"/>
  <c r="AQ1009" i="2"/>
  <c r="AQ1010" i="2"/>
  <c r="AQ1011" i="2"/>
  <c r="AQ1012" i="2"/>
  <c r="AQ1013" i="2"/>
  <c r="AQ1014" i="2"/>
  <c r="AQ1015" i="2"/>
  <c r="AQ1016" i="2"/>
  <c r="AQ1017" i="2"/>
  <c r="AQ1018" i="2"/>
  <c r="AQ1019" i="2"/>
  <c r="AQ1020" i="2"/>
  <c r="AQ1021" i="2"/>
  <c r="AQ1022" i="2"/>
  <c r="AQ1023" i="2"/>
  <c r="AQ1024" i="2"/>
  <c r="AQ1025" i="2"/>
  <c r="AQ1026" i="2"/>
  <c r="AQ1027" i="2"/>
  <c r="AQ1028" i="2"/>
  <c r="AQ1029" i="2"/>
  <c r="AQ1030" i="2"/>
  <c r="AQ1031" i="2"/>
  <c r="AQ1032" i="2"/>
  <c r="AQ1033" i="2"/>
  <c r="AQ1034" i="2"/>
  <c r="AQ1035" i="2"/>
  <c r="AQ1036" i="2"/>
  <c r="AQ1037" i="2"/>
  <c r="AQ1038" i="2"/>
  <c r="AQ1039" i="2"/>
  <c r="AQ1040" i="2"/>
  <c r="AQ1041" i="2"/>
  <c r="AQ1042" i="2"/>
  <c r="AQ1043" i="2"/>
  <c r="AQ1044" i="2"/>
  <c r="AQ1045" i="2"/>
  <c r="AQ1046" i="2"/>
  <c r="AQ1047" i="2"/>
  <c r="AQ1048" i="2"/>
  <c r="AQ1049" i="2"/>
  <c r="AQ1050" i="2"/>
  <c r="AQ1051" i="2"/>
  <c r="AQ1052" i="2"/>
  <c r="AQ1053" i="2"/>
  <c r="AQ1054" i="2"/>
  <c r="AQ1055" i="2"/>
  <c r="AQ1056" i="2"/>
  <c r="AQ1057" i="2"/>
  <c r="AQ1058" i="2"/>
  <c r="AQ1059" i="2"/>
  <c r="AQ1060" i="2"/>
  <c r="AQ1061" i="2"/>
  <c r="AQ1062" i="2"/>
  <c r="AQ1063" i="2"/>
  <c r="AQ1064" i="2"/>
  <c r="AQ1065" i="2"/>
  <c r="AQ1066" i="2"/>
  <c r="AQ1067" i="2"/>
  <c r="AQ1068" i="2"/>
  <c r="AQ1069" i="2"/>
  <c r="AQ1070" i="2"/>
  <c r="AQ1071" i="2"/>
  <c r="AQ1072" i="2"/>
  <c r="AQ1073" i="2"/>
  <c r="AQ1074" i="2"/>
  <c r="AQ1075" i="2"/>
  <c r="AQ1076" i="2"/>
  <c r="AQ1077" i="2"/>
  <c r="AQ1078" i="2"/>
  <c r="AQ1079" i="2"/>
  <c r="AQ1080" i="2"/>
  <c r="AQ1081" i="2"/>
  <c r="AQ1082" i="2"/>
  <c r="AQ1083" i="2"/>
  <c r="AQ1084" i="2"/>
  <c r="AQ1085" i="2"/>
  <c r="AQ1086" i="2"/>
  <c r="AQ1087" i="2"/>
  <c r="AQ1088" i="2"/>
  <c r="AQ1089" i="2"/>
  <c r="AQ1090" i="2"/>
  <c r="AQ1091" i="2"/>
  <c r="AQ1092" i="2"/>
  <c r="AQ1093" i="2"/>
  <c r="AQ1094" i="2"/>
  <c r="AQ1095" i="2"/>
  <c r="AQ1096" i="2"/>
  <c r="AQ1097" i="2"/>
  <c r="AQ1098" i="2"/>
  <c r="AQ1099" i="2"/>
  <c r="AQ1100" i="2"/>
  <c r="AQ1101" i="2"/>
  <c r="AQ1102" i="2"/>
  <c r="AQ1103" i="2"/>
  <c r="AQ1104" i="2"/>
  <c r="AQ1105" i="2"/>
  <c r="AQ1106" i="2"/>
  <c r="AQ1107" i="2"/>
  <c r="AQ1108" i="2"/>
  <c r="AQ1109" i="2"/>
  <c r="AQ1110" i="2"/>
  <c r="AQ1111" i="2"/>
  <c r="AQ1112" i="2"/>
  <c r="AQ1113" i="2"/>
  <c r="AQ1114" i="2"/>
  <c r="AQ1115" i="2"/>
  <c r="AQ1116" i="2"/>
  <c r="AQ1117" i="2"/>
  <c r="AQ1118" i="2"/>
  <c r="AQ1119" i="2"/>
  <c r="AQ1120" i="2"/>
  <c r="AQ1121" i="2"/>
  <c r="AQ1122" i="2"/>
  <c r="AQ1123" i="2"/>
  <c r="AQ1124" i="2"/>
  <c r="AQ1125" i="2"/>
  <c r="AQ1126" i="2"/>
  <c r="AQ1127" i="2"/>
  <c r="AQ1128" i="2"/>
  <c r="AQ1129" i="2"/>
  <c r="AQ1130" i="2"/>
  <c r="AQ1131" i="2"/>
  <c r="AQ1132" i="2"/>
  <c r="AQ1133" i="2"/>
  <c r="AQ1134" i="2"/>
  <c r="AQ1135" i="2"/>
  <c r="AQ1136" i="2"/>
  <c r="AQ1137" i="2"/>
  <c r="AQ1138" i="2"/>
  <c r="AQ1139" i="2"/>
  <c r="AQ1140" i="2"/>
  <c r="AQ1141" i="2"/>
  <c r="AQ1142" i="2"/>
  <c r="AQ1143" i="2"/>
  <c r="AQ1144" i="2"/>
  <c r="AQ1145" i="2"/>
  <c r="AQ1146" i="2"/>
  <c r="AQ1147" i="2"/>
  <c r="AQ1148" i="2"/>
  <c r="AQ1149" i="2"/>
  <c r="AQ1150" i="2"/>
  <c r="AQ1151" i="2"/>
  <c r="AQ1152" i="2"/>
  <c r="AQ1153" i="2"/>
  <c r="AQ1154" i="2"/>
  <c r="AQ1155" i="2"/>
  <c r="AQ1156" i="2"/>
  <c r="AQ1157" i="2"/>
  <c r="AQ1158" i="2"/>
  <c r="AQ1159" i="2"/>
  <c r="AQ1160" i="2"/>
  <c r="AQ1161" i="2"/>
  <c r="AQ1162" i="2"/>
  <c r="AQ1163" i="2"/>
  <c r="AQ1164" i="2"/>
  <c r="AQ1165" i="2"/>
  <c r="AQ1166" i="2"/>
  <c r="AQ1167" i="2"/>
  <c r="AQ1168" i="2"/>
  <c r="AQ1169" i="2"/>
  <c r="AQ1170" i="2"/>
  <c r="AQ1171" i="2"/>
  <c r="AQ1172" i="2"/>
  <c r="AQ1173" i="2"/>
  <c r="AQ1174" i="2"/>
  <c r="AQ1175" i="2"/>
  <c r="AQ1176" i="2"/>
  <c r="AQ1177" i="2"/>
  <c r="AQ1178" i="2"/>
  <c r="AQ1179" i="2"/>
  <c r="AQ1180" i="2"/>
  <c r="AQ1181" i="2"/>
  <c r="AQ1182" i="2"/>
  <c r="AQ1183" i="2"/>
  <c r="AQ1184" i="2"/>
  <c r="AQ1185" i="2"/>
  <c r="AQ1186" i="2"/>
  <c r="AQ1187" i="2"/>
  <c r="AQ1188" i="2"/>
  <c r="AQ1189" i="2"/>
  <c r="AQ1190" i="2"/>
  <c r="AQ1191" i="2"/>
  <c r="AQ1192" i="2"/>
  <c r="AQ1193" i="2"/>
  <c r="AQ1194" i="2"/>
  <c r="AQ1195" i="2"/>
  <c r="AQ1196" i="2"/>
  <c r="AQ1197" i="2"/>
  <c r="AQ1198" i="2"/>
  <c r="AQ1199" i="2"/>
  <c r="AQ1200" i="2"/>
  <c r="AQ1201" i="2"/>
  <c r="AQ1202" i="2"/>
  <c r="AQ1203" i="2"/>
  <c r="AQ1204" i="2"/>
  <c r="AQ1205" i="2"/>
  <c r="AQ1206" i="2"/>
  <c r="AQ1207" i="2"/>
  <c r="AQ1208" i="2"/>
  <c r="AQ1209" i="2"/>
  <c r="AQ1210" i="2"/>
  <c r="AQ1211" i="2"/>
  <c r="AQ1212" i="2"/>
  <c r="AQ1213" i="2"/>
  <c r="AQ1214" i="2"/>
  <c r="AQ1215" i="2"/>
  <c r="AQ1216" i="2"/>
  <c r="AQ1217" i="2"/>
  <c r="AQ1218" i="2"/>
  <c r="AQ1219" i="2"/>
  <c r="AQ1220" i="2"/>
  <c r="AQ1221" i="2"/>
  <c r="AQ1222" i="2"/>
  <c r="AQ1223" i="2"/>
  <c r="AQ1224" i="2"/>
  <c r="AQ1225" i="2"/>
  <c r="AQ1226" i="2"/>
  <c r="AQ1227" i="2"/>
  <c r="AQ1228" i="2"/>
  <c r="AQ1229" i="2"/>
  <c r="AQ1230" i="2"/>
  <c r="AQ1231" i="2"/>
  <c r="AQ1232" i="2"/>
  <c r="AQ1233" i="2"/>
  <c r="AQ1234" i="2"/>
  <c r="AQ1235" i="2"/>
  <c r="AQ1236" i="2"/>
  <c r="AQ1237" i="2"/>
  <c r="AQ1238" i="2"/>
  <c r="AQ1239" i="2"/>
  <c r="AQ1240" i="2"/>
  <c r="AQ1241" i="2"/>
  <c r="AQ1242" i="2"/>
  <c r="AQ1243" i="2"/>
  <c r="AQ1244" i="2"/>
  <c r="AQ1245" i="2"/>
  <c r="AQ1246" i="2"/>
  <c r="AQ1247" i="2"/>
  <c r="AQ1248" i="2"/>
  <c r="AQ1249" i="2"/>
  <c r="AQ1250" i="2"/>
  <c r="AQ1251" i="2"/>
  <c r="AQ1252" i="2"/>
  <c r="AQ1253" i="2"/>
  <c r="AQ1254" i="2"/>
  <c r="AQ1255" i="2"/>
  <c r="AQ1256" i="2"/>
  <c r="AQ1257" i="2"/>
  <c r="AQ1258" i="2"/>
  <c r="AQ1259" i="2"/>
  <c r="AQ1260" i="2"/>
  <c r="AQ1261" i="2"/>
  <c r="AQ1262" i="2"/>
  <c r="AQ1263" i="2"/>
  <c r="AQ1264" i="2"/>
  <c r="AQ1265" i="2"/>
  <c r="AQ1266" i="2"/>
  <c r="AQ1267" i="2"/>
  <c r="AQ1268" i="2"/>
  <c r="AQ1269" i="2"/>
  <c r="AQ1270" i="2"/>
  <c r="AQ1271" i="2"/>
  <c r="AQ1272" i="2"/>
  <c r="AQ1273" i="2"/>
  <c r="AQ1274" i="2"/>
  <c r="AQ1275" i="2"/>
  <c r="AQ1276" i="2"/>
  <c r="AQ1277" i="2"/>
  <c r="AQ1278" i="2"/>
  <c r="AQ1279" i="2"/>
  <c r="AQ1280" i="2"/>
  <c r="AQ1281" i="2"/>
  <c r="AQ1282" i="2"/>
  <c r="AQ1283" i="2"/>
  <c r="AQ1284" i="2"/>
  <c r="AQ1285" i="2"/>
  <c r="AQ1286" i="2"/>
  <c r="AQ1287" i="2"/>
  <c r="AQ1288" i="2"/>
  <c r="AQ1289" i="2"/>
  <c r="AQ1290" i="2"/>
  <c r="AQ1291" i="2"/>
  <c r="AQ1292" i="2"/>
  <c r="AQ1293" i="2"/>
  <c r="AQ1294" i="2"/>
  <c r="AQ1295" i="2"/>
  <c r="AQ1296" i="2"/>
  <c r="AQ1297" i="2"/>
  <c r="AQ1298" i="2"/>
  <c r="AQ1299" i="2"/>
  <c r="AQ1300" i="2"/>
  <c r="AQ1301" i="2"/>
  <c r="AQ1302" i="2"/>
  <c r="AQ1303" i="2"/>
  <c r="AQ1304" i="2"/>
  <c r="AQ1305" i="2"/>
  <c r="AQ1306" i="2"/>
  <c r="AQ1307" i="2"/>
  <c r="AQ1308" i="2"/>
  <c r="AQ1309" i="2"/>
  <c r="AQ1310" i="2"/>
  <c r="AQ1311" i="2"/>
  <c r="AQ1312" i="2"/>
  <c r="AQ1313" i="2"/>
  <c r="AQ1314" i="2"/>
  <c r="AQ1315" i="2"/>
  <c r="AQ1316" i="2"/>
  <c r="AQ1317" i="2"/>
  <c r="AQ1318" i="2"/>
  <c r="AQ1319" i="2"/>
  <c r="AQ1320" i="2"/>
  <c r="AQ1321" i="2"/>
  <c r="AQ1322" i="2"/>
  <c r="AQ1323" i="2"/>
  <c r="AQ1324" i="2"/>
  <c r="AQ1325" i="2"/>
  <c r="AQ1326" i="2"/>
  <c r="AQ1327" i="2"/>
  <c r="AQ1328" i="2"/>
  <c r="AQ1329" i="2"/>
  <c r="AQ1330" i="2"/>
  <c r="AQ1331" i="2"/>
  <c r="AQ1332" i="2"/>
  <c r="AQ1333" i="2"/>
  <c r="AQ1334" i="2"/>
  <c r="AQ1335" i="2"/>
  <c r="AQ1336" i="2"/>
  <c r="AQ1337" i="2"/>
  <c r="AQ1338" i="2"/>
  <c r="AQ1339" i="2"/>
  <c r="AQ1340" i="2"/>
  <c r="AQ1341" i="2"/>
  <c r="AQ1342" i="2"/>
  <c r="AQ1343" i="2"/>
  <c r="AQ1344" i="2"/>
  <c r="AQ1345" i="2"/>
  <c r="AQ1346" i="2"/>
  <c r="AQ1347" i="2"/>
  <c r="AQ1348" i="2"/>
  <c r="AQ1349" i="2"/>
  <c r="AQ1350" i="2"/>
  <c r="AQ1351" i="2"/>
  <c r="AQ1352" i="2"/>
  <c r="AQ1353" i="2"/>
  <c r="AQ1354" i="2"/>
  <c r="AQ1355" i="2"/>
  <c r="AQ1356" i="2"/>
  <c r="AQ1357" i="2"/>
  <c r="AQ1358" i="2"/>
  <c r="AQ1359" i="2"/>
  <c r="AQ1360" i="2"/>
  <c r="AQ1361" i="2"/>
  <c r="AQ1362" i="2"/>
  <c r="AQ1363" i="2"/>
  <c r="AQ1364" i="2"/>
  <c r="AQ1365" i="2"/>
  <c r="AQ1366" i="2"/>
  <c r="AQ1367" i="2"/>
  <c r="AQ1368" i="2"/>
  <c r="AQ1369" i="2"/>
  <c r="AQ1370" i="2"/>
  <c r="AQ1371" i="2"/>
  <c r="AQ1372" i="2"/>
  <c r="AQ1373" i="2"/>
  <c r="AQ1374" i="2"/>
  <c r="AQ1375" i="2"/>
  <c r="AQ1376" i="2"/>
  <c r="AQ1377" i="2"/>
  <c r="AQ1378" i="2"/>
  <c r="AQ1379" i="2"/>
  <c r="AQ1380" i="2"/>
  <c r="AQ1381" i="2"/>
  <c r="AQ1382" i="2"/>
  <c r="AQ1383" i="2"/>
  <c r="AQ1384" i="2"/>
  <c r="AQ1385" i="2"/>
  <c r="AQ1386" i="2"/>
  <c r="AQ1387" i="2"/>
  <c r="AQ1388" i="2"/>
  <c r="AQ1389" i="2"/>
  <c r="AQ1390" i="2"/>
  <c r="AQ1391" i="2"/>
  <c r="AQ1392" i="2"/>
  <c r="AQ1393" i="2"/>
  <c r="AQ1394" i="2"/>
  <c r="AQ1395" i="2"/>
  <c r="AQ1396" i="2"/>
  <c r="AQ1397" i="2"/>
  <c r="AQ1398" i="2"/>
  <c r="AQ1399" i="2"/>
  <c r="AQ1400" i="2"/>
  <c r="AQ1401" i="2"/>
  <c r="AQ1402" i="2"/>
  <c r="AQ1403" i="2"/>
  <c r="AQ1404" i="2"/>
  <c r="AQ1405" i="2"/>
  <c r="AQ1406" i="2"/>
  <c r="AQ1407" i="2"/>
  <c r="AQ1408" i="2"/>
  <c r="AQ1409" i="2"/>
  <c r="AQ1410" i="2"/>
  <c r="AQ1411" i="2"/>
  <c r="AQ1412" i="2"/>
  <c r="AQ1413" i="2"/>
  <c r="AQ1414" i="2"/>
  <c r="AQ1415" i="2"/>
  <c r="AQ1416" i="2"/>
  <c r="AQ1417" i="2"/>
  <c r="AQ1418" i="2"/>
  <c r="AQ1419" i="2"/>
  <c r="AQ1420" i="2"/>
  <c r="AQ1421" i="2"/>
  <c r="AQ1422" i="2"/>
  <c r="AQ1423" i="2"/>
  <c r="AQ1424" i="2"/>
  <c r="AQ1425" i="2"/>
  <c r="AQ1426" i="2"/>
  <c r="AQ1427" i="2"/>
  <c r="AQ1428" i="2"/>
  <c r="AQ1429" i="2"/>
  <c r="AQ1430" i="2"/>
  <c r="AQ1431" i="2"/>
  <c r="AQ1432" i="2"/>
  <c r="AQ1433" i="2"/>
  <c r="AQ1434" i="2"/>
  <c r="AQ1435" i="2"/>
  <c r="AQ1436" i="2"/>
  <c r="AQ1437" i="2"/>
  <c r="AQ1438" i="2"/>
  <c r="AQ1439" i="2"/>
  <c r="AQ1440" i="2"/>
  <c r="AQ1441" i="2"/>
  <c r="AQ1442" i="2"/>
  <c r="AQ1443" i="2"/>
  <c r="AQ1444" i="2"/>
  <c r="AQ1445" i="2"/>
  <c r="AQ1446" i="2"/>
  <c r="AQ1447" i="2"/>
  <c r="AQ1448" i="2"/>
  <c r="AQ1449" i="2"/>
  <c r="AQ1450" i="2"/>
  <c r="AQ1451" i="2"/>
  <c r="AQ1452" i="2"/>
  <c r="AQ1453" i="2"/>
  <c r="AQ1454" i="2"/>
  <c r="AQ1455" i="2"/>
  <c r="AQ1456" i="2"/>
  <c r="AQ1457" i="2"/>
  <c r="AQ1458" i="2"/>
  <c r="AQ1459" i="2"/>
  <c r="AQ1460" i="2"/>
  <c r="AQ1461" i="2"/>
  <c r="AQ1462" i="2"/>
  <c r="AQ1463" i="2"/>
  <c r="AQ1464" i="2"/>
  <c r="AQ1465" i="2"/>
  <c r="AQ1466" i="2"/>
  <c r="AQ1467" i="2"/>
  <c r="AQ1468" i="2"/>
  <c r="AQ1469" i="2"/>
  <c r="AQ1470" i="2"/>
  <c r="AQ1471" i="2"/>
  <c r="AQ1472" i="2"/>
  <c r="AQ1473" i="2"/>
  <c r="AQ1474" i="2"/>
  <c r="AQ1475" i="2"/>
  <c r="AQ1476" i="2"/>
  <c r="AQ1477" i="2"/>
  <c r="AQ1478" i="2"/>
  <c r="AQ1479" i="2"/>
  <c r="AQ1480" i="2"/>
  <c r="AQ1481" i="2"/>
  <c r="AQ1482" i="2"/>
  <c r="AQ1483" i="2"/>
  <c r="AQ1484" i="2"/>
  <c r="AQ1485" i="2"/>
  <c r="AQ1486" i="2"/>
  <c r="AQ1487" i="2"/>
  <c r="AQ1488" i="2"/>
  <c r="AQ1489" i="2"/>
  <c r="AQ1490" i="2"/>
  <c r="AQ1491" i="2"/>
  <c r="AQ1492" i="2"/>
  <c r="AQ1493" i="2"/>
  <c r="AQ1494" i="2"/>
  <c r="AQ1495" i="2"/>
  <c r="AQ1496" i="2"/>
  <c r="AQ1497" i="2"/>
  <c r="AQ1498" i="2"/>
  <c r="AQ1499" i="2"/>
  <c r="AQ1500" i="2"/>
  <c r="AQ1501" i="2"/>
  <c r="AQ1502" i="2"/>
  <c r="AQ1503" i="2"/>
  <c r="AQ1504" i="2"/>
  <c r="AQ1505" i="2"/>
  <c r="AQ1506" i="2"/>
  <c r="AQ1507" i="2"/>
  <c r="AQ1508" i="2"/>
  <c r="AQ1509" i="2"/>
  <c r="AQ1510" i="2"/>
  <c r="AQ1511" i="2"/>
  <c r="AQ1512" i="2"/>
  <c r="AQ1513" i="2"/>
  <c r="AQ1514" i="2"/>
  <c r="AQ1515" i="2"/>
  <c r="AQ1516" i="2"/>
  <c r="AQ1517" i="2"/>
  <c r="AQ1518" i="2"/>
  <c r="AQ1519" i="2"/>
  <c r="AQ1520" i="2"/>
  <c r="AQ1521" i="2"/>
  <c r="AQ1522" i="2"/>
  <c r="AQ1523" i="2"/>
  <c r="AQ1524" i="2"/>
  <c r="AQ1525" i="2"/>
  <c r="AQ1526" i="2"/>
  <c r="AQ1527" i="2"/>
  <c r="AQ1528" i="2"/>
  <c r="AQ1529" i="2"/>
  <c r="AQ1530" i="2"/>
  <c r="AQ1531" i="2"/>
  <c r="AQ1532" i="2"/>
  <c r="AQ1533" i="2"/>
  <c r="AQ1534" i="2"/>
  <c r="AQ1535" i="2"/>
  <c r="AQ1536" i="2"/>
  <c r="AQ1537" i="2"/>
  <c r="AQ1538" i="2"/>
  <c r="AQ1539" i="2"/>
  <c r="AQ1540" i="2"/>
  <c r="AQ1541" i="2"/>
  <c r="AQ1542" i="2"/>
  <c r="AQ1543" i="2"/>
  <c r="AQ1544" i="2"/>
  <c r="AQ1545" i="2"/>
  <c r="AQ1546" i="2"/>
  <c r="AQ1547" i="2"/>
  <c r="AQ1548" i="2"/>
  <c r="AQ1549" i="2"/>
  <c r="AQ1550" i="2"/>
  <c r="AQ1551" i="2"/>
  <c r="AQ1552" i="2"/>
  <c r="AQ1553" i="2"/>
  <c r="AQ1554" i="2"/>
  <c r="AQ1555" i="2"/>
  <c r="AQ1556" i="2"/>
  <c r="AQ1557" i="2"/>
  <c r="AQ1558" i="2"/>
  <c r="AQ1559" i="2"/>
  <c r="AQ1560" i="2"/>
  <c r="AQ1561" i="2"/>
  <c r="AQ1562" i="2"/>
  <c r="AQ1563" i="2"/>
  <c r="AQ1564" i="2"/>
  <c r="AQ1565" i="2"/>
  <c r="AQ1566" i="2"/>
  <c r="AQ1567" i="2"/>
  <c r="AQ1568" i="2"/>
  <c r="AQ1569" i="2"/>
  <c r="AQ1570" i="2"/>
  <c r="AQ1571" i="2"/>
  <c r="AQ1572" i="2"/>
  <c r="AQ1573" i="2"/>
  <c r="AQ1574" i="2"/>
  <c r="AQ1575" i="2"/>
  <c r="AQ1576" i="2"/>
  <c r="AQ1577" i="2"/>
  <c r="AQ1578" i="2"/>
  <c r="AQ1579" i="2"/>
  <c r="AQ1580" i="2"/>
  <c r="AQ1581" i="2"/>
  <c r="AQ1582" i="2"/>
  <c r="AQ1583" i="2"/>
  <c r="AQ1584" i="2"/>
  <c r="AQ1585" i="2"/>
  <c r="AQ1586" i="2"/>
  <c r="AQ1587" i="2"/>
  <c r="AQ1588" i="2"/>
  <c r="AQ1589" i="2"/>
  <c r="AQ1590" i="2"/>
  <c r="AQ1591" i="2"/>
  <c r="AQ1592" i="2"/>
  <c r="AQ1593" i="2"/>
  <c r="AQ1594" i="2"/>
  <c r="AQ1595" i="2"/>
  <c r="AQ1596" i="2"/>
  <c r="AQ1597" i="2"/>
  <c r="AQ1598" i="2"/>
  <c r="AQ1599" i="2"/>
  <c r="AQ1600" i="2"/>
  <c r="AQ1601" i="2"/>
  <c r="AQ1602" i="2"/>
  <c r="AQ1603" i="2"/>
  <c r="AQ1604" i="2"/>
  <c r="AQ1605" i="2"/>
  <c r="AQ1606" i="2"/>
  <c r="AQ1607" i="2"/>
  <c r="AQ1608" i="2"/>
  <c r="AQ1609" i="2"/>
  <c r="AQ1610" i="2"/>
  <c r="AQ1611" i="2"/>
  <c r="AQ1612" i="2"/>
  <c r="AQ1613" i="2"/>
  <c r="AQ1614" i="2"/>
  <c r="AQ1615" i="2"/>
  <c r="AQ1616" i="2"/>
  <c r="AQ1617" i="2"/>
  <c r="AQ1618" i="2"/>
  <c r="AQ1619" i="2"/>
  <c r="AQ1620" i="2"/>
  <c r="AQ1621" i="2"/>
  <c r="AQ1622" i="2"/>
  <c r="AQ1623" i="2"/>
  <c r="AQ1624" i="2"/>
  <c r="AQ1625" i="2"/>
  <c r="AQ1626" i="2"/>
  <c r="AQ1627" i="2"/>
  <c r="AQ1628" i="2"/>
  <c r="AQ1629" i="2"/>
  <c r="AQ1630" i="2"/>
  <c r="AQ1631" i="2"/>
  <c r="AQ1632" i="2"/>
  <c r="AQ1633" i="2"/>
  <c r="AQ1634" i="2"/>
  <c r="AQ1635" i="2"/>
  <c r="AQ1636" i="2"/>
  <c r="AQ1637" i="2"/>
  <c r="AQ1638" i="2"/>
  <c r="AQ1639" i="2"/>
  <c r="AQ1640" i="2"/>
  <c r="AQ1641" i="2"/>
  <c r="AQ1642" i="2"/>
  <c r="AQ1643" i="2"/>
  <c r="AQ1644" i="2"/>
  <c r="AQ1645" i="2"/>
  <c r="AQ1646" i="2"/>
  <c r="AQ1647" i="2"/>
  <c r="AQ1648" i="2"/>
  <c r="AQ1649" i="2"/>
  <c r="AQ1650" i="2"/>
  <c r="AQ1651" i="2"/>
  <c r="AQ1652" i="2"/>
  <c r="AQ1653" i="2"/>
  <c r="AQ1654" i="2"/>
  <c r="AQ1655" i="2"/>
  <c r="AQ1656" i="2"/>
  <c r="AQ1657" i="2"/>
  <c r="AQ1658" i="2"/>
  <c r="AQ1659" i="2"/>
  <c r="AQ1660" i="2"/>
  <c r="AQ1661" i="2"/>
  <c r="AQ1662" i="2"/>
  <c r="AQ1663" i="2"/>
  <c r="AQ1664" i="2"/>
  <c r="AQ1665" i="2"/>
  <c r="AQ1666" i="2"/>
  <c r="AQ1667" i="2"/>
  <c r="AQ1668" i="2"/>
  <c r="AQ1669" i="2"/>
  <c r="AQ1670" i="2"/>
  <c r="AQ1671" i="2"/>
  <c r="AQ1672" i="2"/>
  <c r="AQ1673" i="2"/>
  <c r="AQ1674" i="2"/>
  <c r="AQ1675" i="2"/>
  <c r="AQ1676" i="2"/>
  <c r="AQ1677" i="2"/>
  <c r="AQ1678" i="2"/>
  <c r="AQ1679" i="2"/>
  <c r="AQ1680" i="2"/>
  <c r="AQ1681" i="2"/>
  <c r="AQ1682" i="2"/>
  <c r="AQ1683" i="2"/>
  <c r="AQ1684" i="2"/>
  <c r="AQ1685" i="2"/>
  <c r="AQ1686" i="2"/>
  <c r="AQ1687" i="2"/>
  <c r="AQ1688" i="2"/>
  <c r="AQ1689" i="2"/>
  <c r="AQ1690" i="2"/>
  <c r="AQ1691" i="2"/>
  <c r="AQ1692" i="2"/>
  <c r="AQ1693" i="2"/>
  <c r="AQ1694" i="2"/>
  <c r="AQ1695" i="2"/>
  <c r="AQ1696" i="2"/>
  <c r="AQ1697" i="2"/>
  <c r="AQ1698" i="2"/>
  <c r="AQ1699" i="2"/>
  <c r="AQ1700" i="2"/>
  <c r="AQ1701" i="2"/>
  <c r="AQ1702" i="2"/>
  <c r="AQ1703" i="2"/>
  <c r="AQ1704" i="2"/>
  <c r="AQ1705" i="2"/>
  <c r="AQ1706" i="2"/>
  <c r="AQ1707" i="2"/>
  <c r="AQ1708" i="2"/>
  <c r="AQ1709" i="2"/>
  <c r="AQ1710" i="2"/>
  <c r="AQ1711" i="2"/>
  <c r="AQ1712" i="2"/>
  <c r="AQ1713" i="2"/>
  <c r="AQ1714" i="2"/>
  <c r="AQ1715" i="2"/>
  <c r="AQ1716" i="2"/>
  <c r="AQ1717" i="2"/>
  <c r="AQ1718" i="2"/>
  <c r="AQ1719" i="2"/>
  <c r="AQ1720" i="2"/>
  <c r="AQ1721" i="2"/>
  <c r="AQ1722" i="2"/>
  <c r="AQ1723" i="2"/>
  <c r="AQ1724" i="2"/>
  <c r="AQ1725" i="2"/>
  <c r="AQ1726" i="2"/>
  <c r="AQ1727" i="2"/>
  <c r="AQ1728" i="2"/>
  <c r="AQ1729" i="2"/>
  <c r="AQ1730" i="2"/>
  <c r="AQ1731" i="2"/>
  <c r="AQ1732" i="2"/>
  <c r="AQ1733" i="2"/>
  <c r="AQ1734" i="2"/>
  <c r="AQ1735" i="2"/>
  <c r="AQ1736" i="2"/>
  <c r="AQ1737" i="2"/>
  <c r="AQ1738" i="2"/>
  <c r="AQ1739" i="2"/>
  <c r="AQ1740" i="2"/>
  <c r="AQ1741" i="2"/>
  <c r="AQ1742" i="2"/>
  <c r="AQ1743" i="2"/>
  <c r="AQ1744" i="2"/>
  <c r="AQ1745" i="2"/>
  <c r="AQ1746" i="2"/>
  <c r="AQ1747" i="2"/>
  <c r="AQ1748" i="2"/>
  <c r="AQ1749" i="2"/>
  <c r="AQ1750" i="2"/>
  <c r="AQ1751" i="2"/>
  <c r="AQ1752" i="2"/>
  <c r="AQ1753" i="2"/>
  <c r="AQ1754" i="2"/>
  <c r="AQ1755" i="2"/>
  <c r="AQ1756" i="2"/>
  <c r="AQ1757" i="2"/>
  <c r="AQ1758" i="2"/>
  <c r="AQ1759" i="2"/>
  <c r="AQ1760" i="2"/>
  <c r="AQ1761" i="2"/>
  <c r="AQ1762" i="2"/>
  <c r="AQ1763" i="2"/>
  <c r="AQ1764" i="2"/>
  <c r="AQ1765" i="2"/>
  <c r="AQ1766" i="2"/>
  <c r="AQ1767" i="2"/>
  <c r="AQ1768" i="2"/>
  <c r="AQ1769" i="2"/>
  <c r="AQ1770" i="2"/>
  <c r="AQ1771" i="2"/>
  <c r="AQ1772" i="2"/>
  <c r="AQ1773" i="2"/>
  <c r="AQ1774" i="2"/>
  <c r="AQ1775" i="2"/>
  <c r="AQ1776" i="2"/>
  <c r="AQ1777" i="2"/>
  <c r="AQ1778" i="2"/>
  <c r="AQ1779" i="2"/>
  <c r="AQ1780" i="2"/>
  <c r="AQ1781" i="2"/>
  <c r="AQ1782" i="2"/>
  <c r="AQ1783" i="2"/>
  <c r="AQ1784" i="2"/>
  <c r="AQ1785" i="2"/>
  <c r="AQ1786" i="2"/>
  <c r="AQ1787" i="2"/>
  <c r="AQ1788" i="2"/>
  <c r="AQ1789" i="2"/>
  <c r="AQ1790" i="2"/>
  <c r="AQ1791" i="2"/>
  <c r="AQ1792" i="2"/>
  <c r="AQ1793" i="2"/>
  <c r="AQ1794" i="2"/>
  <c r="AQ1795" i="2"/>
  <c r="AQ1796" i="2"/>
  <c r="AQ1797" i="2"/>
  <c r="AQ1798" i="2"/>
  <c r="AQ1799" i="2"/>
  <c r="AQ1800" i="2"/>
  <c r="AQ1801" i="2"/>
  <c r="AQ1802" i="2"/>
  <c r="AQ1803" i="2"/>
  <c r="AQ1804" i="2"/>
  <c r="AQ1805" i="2"/>
  <c r="AQ1806" i="2"/>
  <c r="AQ1807" i="2"/>
  <c r="AQ1808" i="2"/>
  <c r="AQ1809" i="2"/>
  <c r="AQ1810" i="2"/>
  <c r="AQ1811" i="2"/>
  <c r="AQ1812" i="2"/>
  <c r="AQ1813" i="2"/>
  <c r="AQ1814" i="2"/>
  <c r="AQ1815" i="2"/>
  <c r="AQ1816" i="2"/>
  <c r="AQ1817" i="2"/>
  <c r="AQ1818" i="2"/>
  <c r="AQ1819" i="2"/>
  <c r="AQ1820" i="2"/>
  <c r="AQ1821" i="2"/>
  <c r="AQ1822" i="2"/>
  <c r="AQ1823" i="2"/>
  <c r="AQ1824" i="2"/>
  <c r="AQ1825" i="2"/>
  <c r="AQ1826" i="2"/>
  <c r="AQ1827" i="2"/>
  <c r="AQ1828" i="2"/>
  <c r="AQ1829" i="2"/>
  <c r="AQ1830" i="2"/>
  <c r="AQ1831" i="2"/>
  <c r="AQ1832" i="2"/>
  <c r="AQ1833" i="2"/>
  <c r="AQ1834" i="2"/>
  <c r="AQ1835" i="2"/>
  <c r="AQ1836" i="2"/>
  <c r="AQ1837" i="2"/>
  <c r="AQ1838" i="2"/>
  <c r="AQ1839" i="2"/>
  <c r="AQ1840" i="2"/>
  <c r="AQ1841" i="2"/>
  <c r="AQ1842" i="2"/>
  <c r="AQ1843" i="2"/>
  <c r="AQ1844" i="2"/>
  <c r="AQ1845" i="2"/>
  <c r="AQ1846" i="2"/>
  <c r="AQ1847" i="2"/>
  <c r="AQ1848" i="2"/>
  <c r="AQ1849" i="2"/>
  <c r="AQ1850" i="2"/>
  <c r="AQ1851" i="2"/>
  <c r="AQ1852" i="2"/>
  <c r="AQ1853" i="2"/>
  <c r="AQ1854" i="2"/>
  <c r="AQ1855" i="2"/>
  <c r="AQ1856" i="2"/>
  <c r="AQ1857" i="2"/>
  <c r="AQ1858" i="2"/>
  <c r="AQ1859" i="2"/>
  <c r="AQ1860" i="2"/>
  <c r="AQ1861" i="2"/>
  <c r="AQ1862" i="2"/>
  <c r="AQ1863" i="2"/>
  <c r="AQ1864" i="2"/>
  <c r="AQ1865" i="2"/>
  <c r="AQ1866" i="2"/>
  <c r="AQ1867" i="2"/>
  <c r="AQ1868" i="2"/>
  <c r="AQ1869" i="2"/>
  <c r="AQ1870" i="2"/>
  <c r="AQ1871" i="2"/>
  <c r="AQ1872" i="2"/>
  <c r="AQ1873" i="2"/>
  <c r="AQ1874" i="2"/>
  <c r="AQ1875" i="2"/>
  <c r="AQ1876" i="2"/>
  <c r="AQ1877" i="2"/>
  <c r="AQ1878" i="2"/>
  <c r="AQ1879" i="2"/>
  <c r="AQ1880" i="2"/>
  <c r="AQ1881" i="2"/>
  <c r="AQ1882" i="2"/>
  <c r="AQ1883" i="2"/>
  <c r="AQ1884" i="2"/>
  <c r="AQ1885" i="2"/>
  <c r="AQ1886" i="2"/>
  <c r="AQ1887" i="2"/>
  <c r="AQ1888" i="2"/>
  <c r="AQ1889" i="2"/>
  <c r="AQ1890" i="2"/>
  <c r="AQ1891" i="2"/>
  <c r="AQ1892" i="2"/>
  <c r="AQ1893" i="2"/>
  <c r="AQ1894" i="2"/>
  <c r="AQ1895" i="2"/>
  <c r="AQ1896" i="2"/>
  <c r="AQ1897" i="2"/>
  <c r="AQ1898" i="2"/>
  <c r="AQ1899" i="2"/>
  <c r="AQ1900" i="2"/>
  <c r="AQ1901" i="2"/>
  <c r="AQ1902" i="2"/>
  <c r="AQ1903" i="2"/>
  <c r="AQ1904" i="2"/>
  <c r="AQ1905" i="2"/>
  <c r="AQ1906" i="2"/>
  <c r="AQ1907" i="2"/>
  <c r="AQ1908" i="2"/>
  <c r="AQ1909" i="2"/>
  <c r="AQ1910" i="2"/>
  <c r="AQ1911" i="2"/>
  <c r="AQ1912" i="2"/>
  <c r="AQ1913" i="2"/>
  <c r="AQ1914" i="2"/>
  <c r="AQ1915" i="2"/>
  <c r="AQ1916" i="2"/>
  <c r="AQ1917" i="2"/>
  <c r="AQ1918" i="2"/>
  <c r="AQ1919" i="2"/>
  <c r="AQ1920" i="2"/>
  <c r="AQ1921" i="2"/>
  <c r="AQ1922" i="2"/>
  <c r="AQ1923" i="2"/>
  <c r="AQ1924" i="2"/>
  <c r="AQ1925" i="2"/>
  <c r="AQ1926" i="2"/>
  <c r="AQ1927" i="2"/>
  <c r="AQ1928" i="2"/>
  <c r="AQ1929" i="2"/>
  <c r="AQ1930" i="2"/>
  <c r="AQ1931" i="2"/>
  <c r="AQ1932" i="2"/>
  <c r="AQ1933" i="2"/>
  <c r="AQ1934" i="2"/>
  <c r="AQ1935" i="2"/>
  <c r="AQ1936" i="2"/>
  <c r="AQ1937" i="2"/>
  <c r="AQ1938" i="2"/>
  <c r="AQ1939" i="2"/>
  <c r="AQ1940" i="2"/>
  <c r="AQ1941" i="2"/>
  <c r="AQ1942" i="2"/>
  <c r="AQ1943" i="2"/>
  <c r="AQ1944" i="2"/>
  <c r="AQ1945" i="2"/>
  <c r="AQ1946" i="2"/>
  <c r="AQ1947" i="2"/>
  <c r="AQ1948" i="2"/>
  <c r="AQ1949" i="2"/>
  <c r="AQ1950" i="2"/>
  <c r="AQ1951" i="2"/>
  <c r="AQ1952" i="2"/>
  <c r="AQ1953" i="2"/>
  <c r="AQ1954" i="2"/>
  <c r="AQ1955" i="2"/>
  <c r="AQ1956" i="2"/>
  <c r="AQ1957" i="2"/>
  <c r="AQ1958" i="2"/>
  <c r="AQ1959" i="2"/>
  <c r="AQ1960" i="2"/>
  <c r="AQ1961" i="2"/>
  <c r="AQ1962" i="2"/>
  <c r="AQ1963" i="2"/>
  <c r="AQ1964" i="2"/>
  <c r="AQ1965" i="2"/>
  <c r="AQ1966" i="2"/>
  <c r="AQ1967" i="2"/>
  <c r="AQ1968" i="2"/>
  <c r="AQ1969" i="2"/>
  <c r="AQ1970" i="2"/>
  <c r="AQ1971" i="2"/>
  <c r="AQ1972" i="2"/>
  <c r="AQ1973" i="2"/>
  <c r="AQ1974" i="2"/>
  <c r="AQ1975" i="2"/>
  <c r="AQ1976" i="2"/>
  <c r="AQ1977" i="2"/>
  <c r="AQ1978" i="2"/>
  <c r="AQ1979" i="2"/>
  <c r="AQ1980" i="2"/>
  <c r="AQ1981" i="2"/>
  <c r="AQ1982" i="2"/>
  <c r="AQ1983" i="2"/>
  <c r="AQ1984" i="2"/>
  <c r="AQ1985" i="2"/>
  <c r="AQ1986" i="2"/>
  <c r="AQ1987" i="2"/>
  <c r="AQ1988" i="2"/>
  <c r="AQ1989" i="2"/>
  <c r="AQ1990" i="2"/>
  <c r="AQ1991" i="2"/>
  <c r="AQ1992" i="2"/>
  <c r="AQ1993" i="2"/>
  <c r="AQ1994" i="2"/>
  <c r="AQ1995" i="2"/>
  <c r="AQ1996" i="2"/>
  <c r="AQ1997" i="2"/>
  <c r="AQ1998" i="2"/>
  <c r="AQ1999" i="2"/>
  <c r="AQ2000" i="2"/>
  <c r="AQ2001" i="2"/>
  <c r="AQ2002" i="2"/>
  <c r="AQ2003" i="2"/>
  <c r="AQ2004" i="2"/>
  <c r="AQ2005" i="2"/>
  <c r="AQ2006" i="2"/>
  <c r="AQ2007" i="2"/>
  <c r="AQ2008" i="2"/>
  <c r="AQ2009" i="2"/>
  <c r="AQ2010" i="2"/>
  <c r="AQ2011" i="2"/>
  <c r="AQ2012" i="2"/>
  <c r="AQ2013" i="2"/>
  <c r="AQ2014" i="2"/>
  <c r="AQ2015" i="2"/>
  <c r="AQ2016" i="2"/>
  <c r="AQ2017" i="2"/>
  <c r="AQ2018" i="2"/>
  <c r="AQ2019" i="2"/>
  <c r="AQ2020" i="2"/>
  <c r="AQ2021" i="2"/>
  <c r="AQ2022" i="2"/>
  <c r="AQ2023" i="2"/>
  <c r="AQ2024" i="2"/>
  <c r="AQ2025" i="2"/>
  <c r="AQ2026" i="2"/>
  <c r="AQ2027" i="2"/>
  <c r="AQ2028" i="2"/>
  <c r="AQ2029" i="2"/>
  <c r="AQ2030" i="2"/>
  <c r="AQ2031" i="2"/>
  <c r="AQ2032" i="2"/>
  <c r="AQ2033" i="2"/>
  <c r="AQ2034" i="2"/>
  <c r="AQ2035" i="2"/>
  <c r="AQ2036" i="2"/>
  <c r="AQ2037" i="2"/>
  <c r="AQ2038" i="2"/>
  <c r="AQ2039" i="2"/>
  <c r="AQ2040" i="2"/>
  <c r="AQ2041" i="2"/>
  <c r="AQ2042" i="2"/>
  <c r="AQ2043" i="2"/>
  <c r="AQ2044" i="2"/>
  <c r="AQ2045" i="2"/>
  <c r="AQ2046" i="2"/>
  <c r="AQ2047" i="2"/>
  <c r="AQ2048" i="2"/>
  <c r="AQ2049" i="2"/>
  <c r="AQ2050" i="2"/>
  <c r="AQ2051" i="2"/>
  <c r="AQ2052" i="2"/>
  <c r="AQ2053" i="2"/>
  <c r="AQ2054" i="2"/>
  <c r="AQ2055" i="2"/>
  <c r="AQ2056" i="2"/>
  <c r="AQ2057" i="2"/>
  <c r="AQ2058" i="2"/>
  <c r="AQ2059" i="2"/>
  <c r="AQ2060" i="2"/>
  <c r="AQ2061" i="2"/>
  <c r="AQ2062" i="2"/>
  <c r="AQ2063" i="2"/>
  <c r="AQ2064" i="2"/>
  <c r="AQ2065" i="2"/>
  <c r="AQ2066" i="2"/>
  <c r="AQ2067" i="2"/>
  <c r="AQ2068" i="2"/>
  <c r="AQ2069" i="2"/>
  <c r="AQ2070" i="2"/>
  <c r="AQ2071" i="2"/>
  <c r="AQ2072" i="2"/>
  <c r="AQ2073" i="2"/>
  <c r="AQ2074" i="2"/>
  <c r="AQ2075" i="2"/>
  <c r="AQ2076" i="2"/>
  <c r="AQ2077" i="2"/>
  <c r="AQ2078" i="2"/>
  <c r="AQ2079" i="2"/>
  <c r="AQ2080" i="2"/>
  <c r="AQ2081" i="2"/>
  <c r="AQ2082" i="2"/>
  <c r="AQ2083" i="2"/>
  <c r="AQ2084" i="2"/>
  <c r="AQ2085" i="2"/>
  <c r="AQ2086" i="2"/>
  <c r="AQ2087" i="2"/>
  <c r="AQ2088" i="2"/>
  <c r="AQ2089" i="2"/>
  <c r="AQ2090" i="2"/>
  <c r="AQ2091" i="2"/>
  <c r="AQ2092" i="2"/>
  <c r="AQ2093" i="2"/>
  <c r="AQ2094" i="2"/>
  <c r="AQ2095" i="2"/>
  <c r="AQ2096" i="2"/>
  <c r="AQ2097" i="2"/>
  <c r="AQ2098" i="2"/>
  <c r="AQ2099" i="2"/>
  <c r="AQ2100" i="2"/>
  <c r="AQ2101" i="2"/>
  <c r="AQ2102" i="2"/>
  <c r="AQ2103" i="2"/>
  <c r="AQ2104" i="2"/>
  <c r="AQ2105" i="2"/>
  <c r="AQ2106" i="2"/>
  <c r="AQ2107" i="2"/>
  <c r="AQ2108" i="2"/>
  <c r="AQ2109" i="2"/>
  <c r="AQ2110" i="2"/>
  <c r="AQ2111" i="2"/>
  <c r="AQ2112" i="2"/>
  <c r="AQ2113" i="2"/>
  <c r="AQ2114" i="2"/>
  <c r="AQ2115" i="2"/>
  <c r="AQ2116" i="2"/>
  <c r="AQ2117" i="2"/>
  <c r="AQ2118" i="2"/>
  <c r="AQ2119" i="2"/>
  <c r="AQ2120" i="2"/>
  <c r="AQ2121" i="2"/>
  <c r="AQ2122" i="2"/>
  <c r="AQ2123" i="2"/>
  <c r="AQ2124" i="2"/>
  <c r="AQ2125" i="2"/>
  <c r="AQ2126" i="2"/>
  <c r="AQ2127" i="2"/>
  <c r="AQ2128" i="2"/>
  <c r="AQ2129" i="2"/>
  <c r="AQ2130" i="2"/>
  <c r="AQ2131" i="2"/>
  <c r="AQ2132" i="2"/>
  <c r="AQ2133" i="2"/>
  <c r="AQ2134" i="2"/>
  <c r="AQ2135" i="2"/>
  <c r="AQ2136" i="2"/>
  <c r="AQ2137" i="2"/>
  <c r="AQ2138" i="2"/>
  <c r="AQ2139" i="2"/>
  <c r="AQ2140" i="2"/>
  <c r="AQ2141" i="2"/>
  <c r="AQ2142" i="2"/>
  <c r="AQ2143" i="2"/>
  <c r="AQ2144" i="2"/>
  <c r="AQ2145" i="2"/>
  <c r="AQ2146" i="2"/>
  <c r="AQ2147" i="2"/>
  <c r="AQ2148" i="2"/>
  <c r="AQ2149" i="2"/>
  <c r="AQ2150" i="2"/>
  <c r="AQ2151" i="2"/>
  <c r="AQ2152" i="2"/>
  <c r="AQ2153" i="2"/>
  <c r="AQ2154" i="2"/>
  <c r="AQ2155" i="2"/>
  <c r="AQ2156" i="2"/>
  <c r="AQ2157" i="2"/>
  <c r="AQ2158" i="2"/>
  <c r="AQ2159" i="2"/>
  <c r="AQ2160" i="2"/>
  <c r="AQ2161" i="2"/>
  <c r="AQ2162" i="2"/>
  <c r="AQ2163" i="2"/>
  <c r="AQ2164" i="2"/>
  <c r="AQ2165" i="2"/>
  <c r="AQ2166" i="2"/>
  <c r="AQ2167" i="2"/>
  <c r="AQ2168" i="2"/>
  <c r="AQ2169" i="2"/>
  <c r="AQ2170" i="2"/>
  <c r="AQ2171" i="2"/>
  <c r="AQ2172" i="2"/>
  <c r="AQ2173" i="2"/>
  <c r="AQ2174" i="2"/>
  <c r="AQ2175" i="2"/>
  <c r="AQ2176" i="2"/>
  <c r="AQ2177" i="2"/>
  <c r="AQ2178" i="2"/>
  <c r="AQ2179" i="2"/>
  <c r="AQ2180" i="2"/>
  <c r="AQ2181" i="2"/>
  <c r="AQ2182" i="2"/>
  <c r="AQ2183" i="2"/>
  <c r="AQ2184" i="2"/>
  <c r="AQ2185" i="2"/>
  <c r="AQ2186" i="2"/>
  <c r="AQ2187" i="2"/>
  <c r="AQ2188" i="2"/>
  <c r="AQ2189" i="2"/>
  <c r="AQ2190" i="2"/>
  <c r="AQ2191" i="2"/>
  <c r="AQ2192" i="2"/>
  <c r="AQ2193" i="2"/>
  <c r="AQ2194" i="2"/>
  <c r="AQ2195" i="2"/>
  <c r="AQ2196" i="2"/>
  <c r="AQ2197" i="2"/>
  <c r="AQ2198" i="2"/>
  <c r="AQ2199" i="2"/>
  <c r="AQ2200" i="2"/>
  <c r="AQ2201" i="2"/>
  <c r="AQ2202" i="2"/>
  <c r="AQ2203" i="2"/>
  <c r="AQ2204" i="2"/>
  <c r="AQ2205" i="2"/>
  <c r="AQ2206" i="2"/>
  <c r="AQ2207" i="2"/>
  <c r="AQ2208" i="2"/>
  <c r="AQ2209" i="2"/>
  <c r="AQ2210" i="2"/>
  <c r="AQ2211" i="2"/>
  <c r="AQ2212" i="2"/>
  <c r="AQ2213" i="2"/>
  <c r="AQ2214" i="2"/>
  <c r="AQ2215" i="2"/>
  <c r="AQ2216" i="2"/>
  <c r="AQ2217" i="2"/>
  <c r="AQ2218" i="2"/>
  <c r="AQ2219" i="2"/>
  <c r="AQ2220" i="2"/>
  <c r="AQ2221" i="2"/>
  <c r="AQ2222" i="2"/>
  <c r="AQ2223" i="2"/>
  <c r="AQ2224" i="2"/>
  <c r="AQ2225" i="2"/>
  <c r="AQ2226" i="2"/>
  <c r="AQ2227" i="2"/>
  <c r="AQ2228" i="2"/>
  <c r="AQ2229" i="2"/>
  <c r="AQ2230" i="2"/>
  <c r="AQ2231" i="2"/>
  <c r="AQ2232" i="2"/>
  <c r="AQ2233" i="2"/>
  <c r="AQ2234" i="2"/>
  <c r="AQ2235" i="2"/>
  <c r="AQ2236" i="2"/>
  <c r="AQ2237" i="2"/>
  <c r="AQ2238" i="2"/>
  <c r="AQ2239" i="2"/>
  <c r="AQ2240" i="2"/>
  <c r="AQ2241" i="2"/>
  <c r="AQ2242" i="2"/>
  <c r="AQ2243" i="2"/>
  <c r="AQ2244" i="2"/>
  <c r="AQ2245" i="2"/>
  <c r="AQ2246" i="2"/>
  <c r="AQ2247" i="2"/>
  <c r="AQ2248" i="2"/>
  <c r="AQ2249" i="2"/>
  <c r="AQ2250" i="2"/>
  <c r="AQ2251" i="2"/>
  <c r="AQ2252" i="2"/>
  <c r="AQ2253" i="2"/>
  <c r="AQ2254" i="2"/>
  <c r="AQ2255" i="2"/>
  <c r="AQ2256" i="2"/>
  <c r="AQ2257" i="2"/>
  <c r="AQ2258" i="2"/>
  <c r="AQ2259" i="2"/>
  <c r="AQ2260" i="2"/>
  <c r="AQ2261" i="2"/>
  <c r="AQ2262" i="2"/>
  <c r="AQ2263" i="2"/>
  <c r="AQ2264" i="2"/>
  <c r="AQ2265" i="2"/>
  <c r="AQ2266" i="2"/>
  <c r="AQ2267" i="2"/>
  <c r="AQ2268" i="2"/>
  <c r="AQ2269" i="2"/>
  <c r="AQ2270" i="2"/>
  <c r="AQ2271" i="2"/>
  <c r="AQ2272" i="2"/>
  <c r="AQ2273" i="2"/>
  <c r="AQ2274" i="2"/>
  <c r="AQ2275" i="2"/>
  <c r="AQ2276" i="2"/>
  <c r="AQ2277" i="2"/>
  <c r="AQ2278" i="2"/>
  <c r="AQ2279" i="2"/>
  <c r="AQ2280" i="2"/>
  <c r="AQ2281" i="2"/>
  <c r="AQ2282" i="2"/>
  <c r="AQ2283" i="2"/>
  <c r="AQ2284" i="2"/>
  <c r="AQ2285" i="2"/>
  <c r="AQ2286" i="2"/>
  <c r="AQ2287" i="2"/>
  <c r="AQ2288" i="2"/>
  <c r="AQ2289" i="2"/>
  <c r="AQ2290" i="2"/>
  <c r="AQ2291" i="2"/>
  <c r="AQ2292" i="2"/>
  <c r="AQ2293" i="2"/>
  <c r="AQ2294" i="2"/>
  <c r="AQ2295" i="2"/>
  <c r="AQ2296" i="2"/>
  <c r="AQ2297" i="2"/>
  <c r="AQ2298" i="2"/>
  <c r="AQ2299" i="2"/>
  <c r="AQ2300" i="2"/>
  <c r="AQ2301" i="2"/>
  <c r="AQ2302" i="2"/>
  <c r="AQ2303" i="2"/>
  <c r="AQ2304" i="2"/>
  <c r="AQ2305" i="2"/>
  <c r="AQ2306" i="2"/>
  <c r="AQ2307" i="2"/>
  <c r="AQ2308" i="2"/>
  <c r="AQ2309" i="2"/>
  <c r="AQ2310" i="2"/>
  <c r="AQ2311" i="2"/>
  <c r="AQ2312" i="2"/>
  <c r="AQ2313" i="2"/>
  <c r="AQ2314" i="2"/>
  <c r="AQ2315" i="2"/>
  <c r="AQ2316" i="2"/>
  <c r="AQ2317" i="2"/>
  <c r="AQ2318" i="2"/>
  <c r="AQ2319" i="2"/>
  <c r="AQ2320" i="2"/>
  <c r="AQ2321" i="2"/>
  <c r="AQ2322" i="2"/>
  <c r="AQ2323" i="2"/>
  <c r="AQ2324" i="2"/>
  <c r="AQ2325" i="2"/>
  <c r="AQ2326" i="2"/>
  <c r="AQ2327" i="2"/>
  <c r="AQ2328" i="2"/>
  <c r="AQ2329" i="2"/>
  <c r="AQ2330" i="2"/>
  <c r="AQ2331" i="2"/>
  <c r="AQ2332" i="2"/>
  <c r="AQ2333" i="2"/>
  <c r="AQ2334" i="2"/>
  <c r="AQ2335" i="2"/>
  <c r="AQ2336" i="2"/>
  <c r="AQ2337" i="2"/>
  <c r="AQ2338" i="2"/>
  <c r="AQ2339" i="2"/>
  <c r="AQ2340" i="2"/>
  <c r="AQ2341" i="2"/>
  <c r="AQ2342" i="2"/>
  <c r="AQ2343" i="2"/>
  <c r="AQ2344" i="2"/>
  <c r="AQ2345" i="2"/>
  <c r="AQ2346" i="2"/>
  <c r="AQ2347" i="2"/>
  <c r="AQ2348" i="2"/>
  <c r="AQ2349" i="2"/>
  <c r="AQ2350" i="2"/>
  <c r="AQ2351" i="2"/>
  <c r="AQ2352" i="2"/>
  <c r="AQ2353" i="2"/>
  <c r="AQ2354" i="2"/>
  <c r="AQ2355" i="2"/>
  <c r="AQ2356" i="2"/>
  <c r="AQ2357" i="2"/>
  <c r="AQ2358" i="2"/>
  <c r="AQ2359" i="2"/>
  <c r="AQ2360" i="2"/>
  <c r="AQ2361" i="2"/>
  <c r="AQ2362" i="2"/>
  <c r="AQ2363" i="2"/>
  <c r="AQ2364" i="2"/>
  <c r="AQ2365" i="2"/>
  <c r="AQ2366" i="2"/>
  <c r="AQ2367" i="2"/>
  <c r="AQ2368" i="2"/>
  <c r="AQ2369" i="2"/>
  <c r="AQ2370" i="2"/>
  <c r="AQ2371" i="2"/>
  <c r="AQ2372" i="2"/>
  <c r="AQ2373" i="2"/>
  <c r="AQ2374" i="2"/>
  <c r="AQ2375" i="2"/>
  <c r="AQ2376" i="2"/>
  <c r="AQ2377" i="2"/>
  <c r="AQ2378" i="2"/>
  <c r="AQ2379" i="2"/>
  <c r="AQ2380" i="2"/>
  <c r="AQ2381" i="2"/>
  <c r="AQ2382" i="2"/>
  <c r="AQ2383" i="2"/>
  <c r="AQ2384" i="2"/>
  <c r="AQ2385" i="2"/>
  <c r="AQ2386" i="2"/>
  <c r="AQ2387" i="2"/>
  <c r="AQ2388" i="2"/>
  <c r="AQ2389" i="2"/>
  <c r="AQ2390" i="2"/>
  <c r="AQ2391" i="2"/>
  <c r="AQ2392" i="2"/>
  <c r="AQ2393" i="2"/>
  <c r="AQ2394" i="2"/>
  <c r="AQ2395" i="2"/>
  <c r="AQ2396" i="2"/>
  <c r="AQ2397" i="2"/>
  <c r="AQ2398" i="2"/>
  <c r="AQ2399" i="2"/>
  <c r="AQ2400" i="2"/>
  <c r="AQ2401" i="2"/>
  <c r="AQ2402" i="2"/>
  <c r="AQ2403" i="2"/>
  <c r="AQ2404" i="2"/>
  <c r="AQ2405" i="2"/>
  <c r="AQ2406" i="2"/>
  <c r="AQ2407" i="2"/>
  <c r="AQ2408" i="2"/>
  <c r="AQ2409" i="2"/>
  <c r="AQ2410" i="2"/>
  <c r="AQ2411" i="2"/>
  <c r="AQ2412" i="2"/>
  <c r="AQ2413" i="2"/>
  <c r="AQ2414" i="2"/>
  <c r="AQ2415" i="2"/>
  <c r="AQ2416" i="2"/>
  <c r="AQ2417" i="2"/>
  <c r="AQ2418" i="2"/>
  <c r="AQ2419" i="2"/>
  <c r="AQ2420" i="2"/>
  <c r="AQ2421" i="2"/>
  <c r="AQ2422" i="2"/>
  <c r="AQ2423" i="2"/>
  <c r="AQ2424" i="2"/>
  <c r="AQ2425" i="2"/>
  <c r="AQ2426" i="2"/>
  <c r="AQ2427" i="2"/>
  <c r="AQ2428" i="2"/>
  <c r="AQ2429" i="2"/>
  <c r="AQ2430" i="2"/>
  <c r="AQ2431" i="2"/>
  <c r="AQ2432" i="2"/>
  <c r="AQ2433" i="2"/>
  <c r="AQ2434" i="2"/>
  <c r="AQ2435" i="2"/>
  <c r="AQ2436" i="2"/>
  <c r="AQ2437" i="2"/>
  <c r="AQ2438" i="2"/>
  <c r="AQ2439" i="2"/>
  <c r="AQ2440" i="2"/>
  <c r="AQ2441" i="2"/>
  <c r="AQ2442" i="2"/>
  <c r="AQ2443" i="2"/>
  <c r="AQ2444" i="2"/>
  <c r="AQ2445" i="2"/>
  <c r="AQ2446" i="2"/>
  <c r="AQ2447" i="2"/>
  <c r="AQ2448" i="2"/>
  <c r="AQ2449" i="2"/>
  <c r="AQ2450" i="2"/>
  <c r="AQ2451" i="2"/>
  <c r="AQ2452" i="2"/>
  <c r="AQ2453" i="2"/>
  <c r="AQ2454" i="2"/>
  <c r="AQ2455" i="2"/>
  <c r="AQ2456" i="2"/>
  <c r="AQ2457" i="2"/>
  <c r="AQ2458" i="2"/>
  <c r="AQ2459" i="2"/>
  <c r="AQ2460" i="2"/>
  <c r="AQ2461" i="2"/>
  <c r="AQ2462" i="2"/>
  <c r="AQ2463" i="2"/>
  <c r="AQ2464" i="2"/>
  <c r="AQ2465" i="2"/>
  <c r="AQ2466" i="2"/>
  <c r="AQ2467" i="2"/>
  <c r="AQ2468" i="2"/>
  <c r="AQ2469" i="2"/>
  <c r="AQ2470" i="2"/>
  <c r="AQ2471" i="2"/>
  <c r="AQ2472" i="2"/>
  <c r="AQ2473" i="2"/>
  <c r="AQ2474" i="2"/>
  <c r="AQ2475" i="2"/>
  <c r="AQ2476" i="2"/>
  <c r="AQ2477" i="2"/>
  <c r="AQ2478" i="2"/>
  <c r="AQ2479" i="2"/>
  <c r="AQ2480" i="2"/>
  <c r="AQ2481" i="2"/>
  <c r="AQ2482" i="2"/>
  <c r="AQ2483" i="2"/>
  <c r="AQ2484" i="2"/>
  <c r="AQ2485" i="2"/>
  <c r="AQ2486" i="2"/>
  <c r="AQ2487" i="2"/>
  <c r="AQ2488" i="2"/>
  <c r="AQ2489" i="2"/>
  <c r="AQ2490" i="2"/>
  <c r="AQ2491" i="2"/>
  <c r="AQ2492" i="2"/>
  <c r="AQ2493" i="2"/>
  <c r="AQ2494" i="2"/>
  <c r="AQ2495" i="2"/>
  <c r="AQ2496" i="2"/>
  <c r="AQ2497" i="2"/>
  <c r="AQ2498" i="2"/>
  <c r="AQ2499" i="2"/>
  <c r="AQ2500" i="2"/>
  <c r="AQ2501" i="2"/>
  <c r="AQ2502" i="2"/>
  <c r="AQ2503" i="2"/>
  <c r="AQ2504" i="2"/>
  <c r="AQ2505" i="2"/>
  <c r="AQ2506" i="2"/>
  <c r="AQ2507" i="2"/>
  <c r="AQ2508" i="2"/>
  <c r="AQ2509" i="2"/>
  <c r="AQ2510" i="2"/>
  <c r="AQ2511" i="2"/>
  <c r="AQ2512" i="2"/>
  <c r="AQ2513" i="2"/>
  <c r="AQ2514" i="2"/>
  <c r="AQ2515" i="2"/>
  <c r="AQ2516" i="2"/>
  <c r="AQ2517" i="2"/>
  <c r="AQ2518" i="2"/>
  <c r="AQ2519" i="2"/>
  <c r="AQ2520" i="2"/>
  <c r="AQ2521" i="2"/>
  <c r="AQ2522" i="2"/>
  <c r="AQ2523" i="2"/>
  <c r="AQ2524" i="2"/>
  <c r="AQ2525" i="2"/>
  <c r="AQ2526" i="2"/>
  <c r="AQ2527" i="2"/>
  <c r="AQ2528" i="2"/>
  <c r="AQ2529" i="2"/>
  <c r="AQ2530" i="2"/>
  <c r="AQ2531" i="2"/>
  <c r="AQ2532" i="2"/>
  <c r="AQ2533" i="2"/>
  <c r="AQ2534" i="2"/>
  <c r="AQ2535" i="2"/>
  <c r="AQ2536" i="2"/>
  <c r="AQ2537" i="2"/>
  <c r="AQ2538" i="2"/>
  <c r="AQ2539" i="2"/>
  <c r="AQ2540" i="2"/>
  <c r="AQ2541" i="2"/>
  <c r="AQ2542" i="2"/>
  <c r="AQ2543" i="2"/>
  <c r="AQ2544" i="2"/>
  <c r="AQ2545" i="2"/>
  <c r="AQ2546" i="2"/>
  <c r="AQ2547" i="2"/>
  <c r="AQ2548" i="2"/>
  <c r="AQ2549" i="2"/>
  <c r="AQ2550" i="2"/>
  <c r="AQ2551" i="2"/>
  <c r="AQ2552" i="2"/>
  <c r="AQ2553" i="2"/>
  <c r="AQ2554" i="2"/>
  <c r="AQ2555" i="2"/>
  <c r="AQ2556" i="2"/>
  <c r="AQ2557" i="2"/>
  <c r="AQ2558" i="2"/>
  <c r="AQ2559" i="2"/>
  <c r="AQ2560" i="2"/>
  <c r="AQ2561" i="2"/>
  <c r="AQ2562" i="2"/>
  <c r="AQ2563" i="2"/>
  <c r="AQ2564" i="2"/>
  <c r="AQ2565" i="2"/>
  <c r="AQ2566" i="2"/>
  <c r="AQ2567" i="2"/>
  <c r="AQ2568" i="2"/>
  <c r="AQ2569" i="2"/>
  <c r="AQ2570" i="2"/>
  <c r="AQ2571" i="2"/>
  <c r="AQ2572" i="2"/>
  <c r="AQ2573" i="2"/>
  <c r="AQ2574" i="2"/>
  <c r="AQ2575" i="2"/>
  <c r="AQ2576" i="2"/>
  <c r="AQ2577" i="2"/>
  <c r="AQ2578" i="2"/>
  <c r="AQ2579" i="2"/>
  <c r="AQ2580" i="2"/>
  <c r="AQ2581" i="2"/>
  <c r="AQ2582" i="2"/>
  <c r="AQ2583" i="2"/>
  <c r="AQ2584" i="2"/>
  <c r="AQ2585" i="2"/>
  <c r="AQ2586" i="2"/>
  <c r="AQ2587" i="2"/>
  <c r="AQ2588" i="2"/>
  <c r="AQ2589" i="2"/>
  <c r="AQ2590" i="2"/>
  <c r="AQ2591" i="2"/>
  <c r="AQ2592" i="2"/>
  <c r="AQ2593" i="2"/>
  <c r="AQ2594" i="2"/>
  <c r="AQ2595" i="2"/>
  <c r="AQ2596" i="2"/>
  <c r="AQ2597" i="2"/>
  <c r="AQ2598" i="2"/>
  <c r="AQ2599" i="2"/>
  <c r="AQ2600" i="2"/>
  <c r="AQ2601" i="2"/>
  <c r="AQ2602" i="2"/>
  <c r="AQ2603" i="2"/>
  <c r="AQ2604" i="2"/>
  <c r="AQ2605" i="2"/>
  <c r="AQ2606" i="2"/>
  <c r="AQ2607" i="2"/>
  <c r="AQ2608" i="2"/>
  <c r="AQ2609" i="2"/>
  <c r="AQ2610" i="2"/>
  <c r="AQ2611" i="2"/>
  <c r="AQ2612" i="2"/>
  <c r="AQ2613" i="2"/>
  <c r="AQ2614" i="2"/>
  <c r="AQ2615" i="2"/>
  <c r="AQ2616" i="2"/>
  <c r="AQ2617" i="2"/>
  <c r="AQ2618" i="2"/>
  <c r="AQ2619" i="2"/>
  <c r="AQ2620" i="2"/>
  <c r="AQ2621" i="2"/>
  <c r="AQ2622" i="2"/>
  <c r="AQ2623" i="2"/>
  <c r="AQ2624" i="2"/>
  <c r="AQ2625" i="2"/>
  <c r="AQ2626" i="2"/>
  <c r="AQ2627" i="2"/>
  <c r="AQ2628" i="2"/>
  <c r="AQ2629" i="2"/>
  <c r="AQ2630" i="2"/>
  <c r="AQ2631" i="2"/>
  <c r="AQ2632" i="2"/>
  <c r="AQ2633" i="2"/>
  <c r="AQ2634" i="2"/>
  <c r="AQ2635" i="2"/>
  <c r="AQ2636" i="2"/>
  <c r="AQ2637" i="2"/>
  <c r="AQ2638" i="2"/>
  <c r="AQ2639" i="2"/>
  <c r="AQ2640" i="2"/>
  <c r="AQ2641" i="2"/>
  <c r="AQ2642" i="2"/>
  <c r="AQ2643" i="2"/>
  <c r="AQ2644" i="2"/>
  <c r="AQ2645" i="2"/>
  <c r="AQ2646" i="2"/>
  <c r="AQ2647" i="2"/>
  <c r="AQ2648" i="2"/>
  <c r="AQ2649" i="2"/>
  <c r="AQ2650" i="2"/>
  <c r="AQ2651" i="2"/>
  <c r="AQ2652" i="2"/>
  <c r="AQ2653" i="2"/>
  <c r="AQ2654" i="2"/>
  <c r="AQ2655" i="2"/>
  <c r="AQ2656" i="2"/>
  <c r="AQ2657" i="2"/>
  <c r="AQ2658" i="2"/>
  <c r="AQ2659" i="2"/>
  <c r="AQ2660" i="2"/>
  <c r="AQ2661" i="2"/>
  <c r="AQ2662" i="2"/>
  <c r="AQ2663" i="2"/>
  <c r="AQ2664" i="2"/>
  <c r="AQ2665" i="2"/>
  <c r="AQ2666" i="2"/>
  <c r="AQ2667" i="2"/>
  <c r="AQ2668" i="2"/>
  <c r="AQ2669" i="2"/>
  <c r="AQ2670" i="2"/>
  <c r="AQ2671" i="2"/>
  <c r="AQ2672" i="2"/>
  <c r="AQ2673" i="2"/>
  <c r="AQ2674" i="2"/>
  <c r="AQ2675" i="2"/>
  <c r="AQ2676" i="2"/>
  <c r="AQ2677" i="2"/>
  <c r="AQ2678" i="2"/>
  <c r="AQ2679" i="2"/>
  <c r="AQ2680" i="2"/>
  <c r="AQ2681" i="2"/>
  <c r="AQ2682" i="2"/>
  <c r="AQ2683" i="2"/>
  <c r="AQ2684" i="2"/>
  <c r="AQ2685" i="2"/>
  <c r="AQ2686" i="2"/>
  <c r="AQ2687" i="2"/>
  <c r="AQ2688" i="2"/>
  <c r="AQ2689" i="2"/>
  <c r="AQ2690" i="2"/>
  <c r="AQ2691" i="2"/>
  <c r="AQ2692" i="2"/>
  <c r="AQ2693" i="2"/>
  <c r="AQ2694" i="2"/>
  <c r="AQ2695" i="2"/>
  <c r="AQ2696" i="2"/>
  <c r="AQ2697" i="2"/>
  <c r="AQ2698" i="2"/>
  <c r="AQ2699" i="2"/>
  <c r="AQ2700" i="2"/>
  <c r="AQ2701" i="2"/>
  <c r="AQ2702" i="2"/>
  <c r="AQ2703" i="2"/>
  <c r="AQ2704" i="2"/>
  <c r="AQ2705" i="2"/>
  <c r="AQ2706" i="2"/>
  <c r="AQ2707" i="2"/>
  <c r="AQ2708" i="2"/>
  <c r="AQ2709" i="2"/>
  <c r="AQ2710" i="2"/>
  <c r="AQ2711" i="2"/>
  <c r="AQ2712" i="2"/>
  <c r="AQ2713" i="2"/>
  <c r="AQ2714" i="2"/>
  <c r="AQ2715" i="2"/>
  <c r="AQ2716" i="2"/>
  <c r="AQ2717" i="2"/>
  <c r="AQ2718" i="2"/>
  <c r="AQ2719" i="2"/>
  <c r="AQ2720" i="2"/>
  <c r="AQ2721" i="2"/>
  <c r="AQ2722" i="2"/>
  <c r="AQ2723" i="2"/>
  <c r="AQ2724" i="2"/>
  <c r="AQ2725" i="2"/>
  <c r="AQ2726" i="2"/>
  <c r="AQ2727" i="2"/>
  <c r="AQ2728" i="2"/>
  <c r="AQ2729" i="2"/>
  <c r="AQ2730" i="2"/>
  <c r="AQ2731" i="2"/>
  <c r="AQ2732" i="2"/>
  <c r="AQ2733" i="2"/>
  <c r="AQ2734" i="2"/>
  <c r="AQ2735" i="2"/>
  <c r="AQ2736" i="2"/>
  <c r="AQ2737" i="2"/>
  <c r="AQ2738" i="2"/>
  <c r="AQ2739" i="2"/>
  <c r="AQ2740" i="2"/>
  <c r="AQ2741" i="2"/>
  <c r="AQ2742" i="2"/>
  <c r="AQ2743" i="2"/>
  <c r="AQ2744" i="2"/>
  <c r="AQ2745" i="2"/>
  <c r="AQ2746" i="2"/>
  <c r="AQ2747" i="2"/>
  <c r="AQ2748" i="2"/>
  <c r="AQ2749" i="2"/>
  <c r="AQ2750" i="2"/>
  <c r="AQ2751" i="2"/>
  <c r="AQ2752" i="2"/>
  <c r="AQ2753" i="2"/>
  <c r="AQ2754" i="2"/>
  <c r="AQ2755" i="2"/>
  <c r="AQ2756" i="2"/>
  <c r="AQ2757" i="2"/>
  <c r="AQ2758" i="2"/>
  <c r="AQ2759" i="2"/>
  <c r="AQ2760" i="2"/>
  <c r="AQ2761" i="2"/>
  <c r="AQ2762" i="2"/>
  <c r="AQ2763" i="2"/>
  <c r="AQ2764" i="2"/>
  <c r="AQ2765" i="2"/>
  <c r="AQ2766" i="2"/>
  <c r="AQ2767" i="2"/>
  <c r="AQ2768" i="2"/>
  <c r="AQ2769" i="2"/>
  <c r="AQ2770" i="2"/>
  <c r="AQ2771" i="2"/>
  <c r="AQ2772" i="2"/>
  <c r="AQ2773" i="2"/>
  <c r="AQ2774" i="2"/>
  <c r="AQ2775" i="2"/>
  <c r="AQ2776" i="2"/>
  <c r="AQ2777" i="2"/>
  <c r="AQ2778" i="2"/>
  <c r="AQ2779" i="2"/>
  <c r="AQ2780" i="2"/>
  <c r="AQ2781" i="2"/>
  <c r="AQ2782" i="2"/>
  <c r="AQ2783" i="2"/>
  <c r="AQ2784" i="2"/>
  <c r="AQ2785" i="2"/>
  <c r="AQ2786" i="2"/>
  <c r="AQ2787" i="2"/>
  <c r="AQ2788" i="2"/>
  <c r="AQ2789" i="2"/>
  <c r="AQ2790" i="2"/>
  <c r="AQ2791" i="2"/>
  <c r="AQ2792" i="2"/>
  <c r="AQ2793" i="2"/>
  <c r="AQ2794" i="2"/>
  <c r="AQ2795" i="2"/>
  <c r="AQ2796" i="2"/>
  <c r="AQ2797" i="2"/>
  <c r="AQ2798" i="2"/>
  <c r="AQ2799" i="2"/>
  <c r="AQ2800" i="2"/>
  <c r="AQ2801" i="2"/>
  <c r="AQ2802" i="2"/>
  <c r="AQ2803" i="2"/>
  <c r="AQ2804" i="2"/>
  <c r="AQ2805" i="2"/>
  <c r="AQ2806" i="2"/>
  <c r="AQ2807" i="2"/>
  <c r="AQ2808" i="2"/>
  <c r="AQ2809" i="2"/>
  <c r="AQ2810" i="2"/>
  <c r="AQ2811" i="2"/>
  <c r="AQ2812" i="2"/>
  <c r="AQ2813" i="2"/>
  <c r="AQ2814" i="2"/>
  <c r="AQ2815" i="2"/>
  <c r="AQ2816" i="2"/>
  <c r="AQ2817" i="2"/>
  <c r="AQ2818" i="2"/>
  <c r="AQ2819" i="2"/>
  <c r="AQ2820" i="2"/>
  <c r="AQ2821" i="2"/>
  <c r="AQ2822" i="2"/>
  <c r="AQ2823" i="2"/>
  <c r="AQ2824" i="2"/>
  <c r="AQ2825" i="2"/>
  <c r="AQ2826" i="2"/>
  <c r="AQ2827" i="2"/>
  <c r="AQ2828" i="2"/>
  <c r="AQ2829" i="2"/>
  <c r="AQ2830" i="2"/>
  <c r="AQ2831" i="2"/>
  <c r="AQ2832" i="2"/>
  <c r="AQ2833" i="2"/>
  <c r="AQ2834" i="2"/>
  <c r="AQ2835" i="2"/>
  <c r="AQ2836" i="2"/>
  <c r="AQ2837" i="2"/>
  <c r="AQ2838" i="2"/>
  <c r="AQ2839" i="2"/>
  <c r="AQ2840" i="2"/>
  <c r="AQ2841" i="2"/>
  <c r="AQ2842" i="2"/>
  <c r="AQ2843" i="2"/>
  <c r="AQ2844" i="2"/>
  <c r="AQ2845" i="2"/>
  <c r="AQ2846" i="2"/>
  <c r="AQ2847" i="2"/>
  <c r="AQ2848" i="2"/>
  <c r="AQ2849" i="2"/>
  <c r="AQ2850" i="2"/>
  <c r="AQ2851" i="2"/>
  <c r="AQ2852" i="2"/>
  <c r="AQ2853" i="2"/>
  <c r="AQ2854" i="2"/>
  <c r="AQ2855" i="2"/>
  <c r="AQ2856" i="2"/>
  <c r="AQ2857" i="2"/>
  <c r="AQ2858" i="2"/>
  <c r="AQ2859" i="2"/>
  <c r="AQ2860" i="2"/>
  <c r="AQ2861" i="2"/>
  <c r="AQ2862" i="2"/>
  <c r="AQ2863" i="2"/>
  <c r="AQ2864" i="2"/>
  <c r="AQ2865" i="2"/>
  <c r="AQ2866" i="2"/>
  <c r="AQ2867" i="2"/>
  <c r="AQ2868" i="2"/>
  <c r="AQ2869" i="2"/>
  <c r="AQ2870" i="2"/>
  <c r="AQ2871" i="2"/>
  <c r="AQ2872" i="2"/>
  <c r="AQ2873" i="2"/>
  <c r="AQ2874" i="2"/>
  <c r="AQ2875" i="2"/>
  <c r="AQ2876" i="2"/>
  <c r="AQ2877" i="2"/>
  <c r="AQ2878" i="2"/>
  <c r="AQ2879" i="2"/>
  <c r="AQ2880" i="2"/>
  <c r="AQ2881" i="2"/>
  <c r="AQ2882" i="2"/>
  <c r="AQ2883" i="2"/>
  <c r="AQ2884" i="2"/>
  <c r="AQ2885" i="2"/>
  <c r="AQ2886" i="2"/>
  <c r="AQ2887" i="2"/>
  <c r="AQ2888" i="2"/>
  <c r="AQ2889" i="2"/>
  <c r="AQ2890" i="2"/>
  <c r="AQ2891" i="2"/>
  <c r="AQ2892" i="2"/>
  <c r="AQ2893" i="2"/>
  <c r="AQ2894" i="2"/>
  <c r="AQ2895" i="2"/>
  <c r="AQ2896" i="2"/>
  <c r="AQ2897" i="2"/>
  <c r="AQ2898" i="2"/>
  <c r="AQ2899" i="2"/>
  <c r="AQ2900" i="2"/>
  <c r="AQ2901" i="2"/>
  <c r="AQ2902" i="2"/>
  <c r="AQ2903" i="2"/>
  <c r="AQ2904" i="2"/>
  <c r="AQ2905" i="2"/>
  <c r="AQ2906" i="2"/>
  <c r="AQ2907" i="2"/>
  <c r="AQ2908" i="2"/>
  <c r="AQ2909" i="2"/>
  <c r="AQ2910" i="2"/>
  <c r="AQ2911" i="2"/>
  <c r="AQ2912" i="2"/>
  <c r="AQ2913" i="2"/>
  <c r="AQ2914" i="2"/>
  <c r="AQ2915" i="2"/>
  <c r="AQ2916" i="2"/>
  <c r="AQ2917" i="2"/>
  <c r="AQ2918" i="2"/>
  <c r="AQ2919" i="2"/>
  <c r="AQ2920" i="2"/>
  <c r="AQ2921" i="2"/>
  <c r="AQ2922" i="2"/>
  <c r="AQ2923" i="2"/>
  <c r="AQ2924" i="2"/>
  <c r="AQ2925" i="2"/>
  <c r="AQ2926" i="2"/>
  <c r="AQ2927" i="2"/>
  <c r="AQ2928" i="2"/>
  <c r="AQ2929" i="2"/>
  <c r="AQ2930" i="2"/>
  <c r="AQ2931" i="2"/>
  <c r="AQ2932" i="2"/>
  <c r="AQ2933" i="2"/>
  <c r="AQ2934" i="2"/>
  <c r="AQ2935" i="2"/>
  <c r="AQ2936" i="2"/>
  <c r="AQ2937" i="2"/>
  <c r="AQ2938" i="2"/>
  <c r="AQ2939" i="2"/>
  <c r="AQ2940" i="2"/>
  <c r="AQ2941" i="2"/>
  <c r="AQ2942" i="2"/>
  <c r="AQ2943" i="2"/>
  <c r="AQ2944" i="2"/>
  <c r="AQ2945" i="2"/>
  <c r="AQ2946" i="2"/>
  <c r="AQ2947" i="2"/>
  <c r="AQ2948" i="2"/>
  <c r="AQ2949" i="2"/>
  <c r="AQ2950" i="2"/>
  <c r="AQ2951" i="2"/>
  <c r="AQ2952" i="2"/>
  <c r="AQ2953" i="2"/>
  <c r="AQ2954" i="2"/>
  <c r="AQ2955" i="2"/>
  <c r="AQ2956" i="2"/>
  <c r="AQ2957" i="2"/>
  <c r="AQ2958" i="2"/>
  <c r="AQ2959" i="2"/>
  <c r="AQ2960" i="2"/>
  <c r="AQ2961" i="2"/>
  <c r="AQ2962" i="2"/>
  <c r="AQ2963" i="2"/>
  <c r="AQ2964" i="2"/>
  <c r="AQ2965" i="2"/>
  <c r="AQ2966" i="2"/>
  <c r="AQ2967" i="2"/>
  <c r="AQ2968" i="2"/>
  <c r="AQ2969" i="2"/>
  <c r="AQ2970" i="2"/>
  <c r="AQ2971" i="2"/>
  <c r="AQ2972" i="2"/>
  <c r="AQ2973" i="2"/>
  <c r="AQ2974" i="2"/>
  <c r="AQ2975" i="2"/>
  <c r="AQ2976" i="2"/>
  <c r="AQ2977" i="2"/>
  <c r="AQ2978" i="2"/>
  <c r="AQ2979" i="2"/>
  <c r="AQ2980" i="2"/>
  <c r="AQ2981" i="2"/>
  <c r="AQ2982" i="2"/>
  <c r="AQ2983" i="2"/>
  <c r="AQ2984" i="2"/>
  <c r="AQ2985" i="2"/>
  <c r="AQ2986" i="2"/>
  <c r="AQ2987" i="2"/>
  <c r="AQ2988" i="2"/>
  <c r="AQ2989" i="2"/>
  <c r="AQ2990" i="2"/>
  <c r="AQ2991" i="2"/>
  <c r="AQ2992" i="2"/>
  <c r="AQ2993" i="2"/>
  <c r="AQ2994" i="2"/>
  <c r="AQ2995" i="2"/>
  <c r="AQ2996" i="2"/>
  <c r="AQ2997" i="2"/>
  <c r="AQ2998" i="2"/>
  <c r="AQ2999" i="2"/>
  <c r="AQ3000" i="2"/>
  <c r="AQ3001" i="2"/>
  <c r="AQ3002" i="2"/>
  <c r="AQ3003" i="2"/>
  <c r="AQ3004" i="2"/>
  <c r="AQ3005" i="2"/>
  <c r="AQ3006" i="2"/>
  <c r="AQ3007" i="2"/>
  <c r="AQ3008" i="2"/>
  <c r="AQ3009" i="2"/>
  <c r="AQ3010" i="2"/>
  <c r="AQ3011" i="2"/>
  <c r="AQ3012" i="2"/>
  <c r="AQ3013" i="2"/>
  <c r="AQ3014" i="2"/>
  <c r="AQ3015" i="2"/>
  <c r="AQ3016" i="2"/>
  <c r="AQ3017" i="2"/>
  <c r="AQ3018" i="2"/>
  <c r="AQ3019" i="2"/>
  <c r="AQ3020" i="2"/>
  <c r="AQ3021" i="2"/>
  <c r="AQ3022" i="2"/>
  <c r="AQ3023" i="2"/>
  <c r="AQ3024" i="2"/>
  <c r="AQ3025" i="2"/>
  <c r="AQ3026" i="2"/>
  <c r="AQ3027" i="2"/>
  <c r="AQ3028" i="2"/>
  <c r="AQ3029" i="2"/>
  <c r="AQ3030" i="2"/>
  <c r="AQ3031" i="2"/>
  <c r="AQ3032" i="2"/>
  <c r="AQ3033" i="2"/>
  <c r="AQ3034" i="2"/>
  <c r="AQ3035" i="2"/>
  <c r="AQ3036" i="2"/>
  <c r="AQ3037" i="2"/>
  <c r="AQ3038" i="2"/>
  <c r="AQ3039" i="2"/>
  <c r="AQ3040" i="2"/>
  <c r="AQ3041" i="2"/>
  <c r="AQ3042" i="2"/>
  <c r="AQ3043" i="2"/>
  <c r="AQ3044" i="2"/>
  <c r="AQ3045" i="2"/>
  <c r="AQ3046" i="2"/>
  <c r="AQ3047" i="2"/>
  <c r="AQ3048" i="2"/>
  <c r="AQ3049" i="2"/>
  <c r="AQ3050" i="2"/>
  <c r="AQ3051" i="2"/>
  <c r="AQ3052" i="2"/>
  <c r="AQ3053" i="2"/>
  <c r="AQ3054" i="2"/>
  <c r="AQ3055" i="2"/>
  <c r="AQ3056" i="2"/>
  <c r="AQ3057" i="2"/>
  <c r="AQ3058" i="2"/>
  <c r="AQ3059" i="2"/>
  <c r="AQ3060" i="2"/>
  <c r="AQ3061" i="2"/>
  <c r="AQ3062" i="2"/>
  <c r="AQ3063" i="2"/>
  <c r="AQ3064" i="2"/>
  <c r="AQ3065" i="2"/>
  <c r="AQ3066" i="2"/>
  <c r="AQ3067" i="2"/>
  <c r="AQ3068" i="2"/>
  <c r="AQ3069" i="2"/>
  <c r="AQ3070" i="2"/>
  <c r="AQ3071" i="2"/>
  <c r="AQ3072" i="2"/>
  <c r="AQ3073" i="2"/>
  <c r="AQ3074" i="2"/>
  <c r="AQ3075" i="2"/>
  <c r="AQ3076" i="2"/>
  <c r="AQ3077" i="2"/>
  <c r="AQ3078" i="2"/>
  <c r="AQ3079" i="2"/>
  <c r="AQ3080" i="2"/>
  <c r="AQ3081" i="2"/>
  <c r="AQ3082" i="2"/>
  <c r="AQ3083" i="2"/>
  <c r="AQ3084" i="2"/>
  <c r="AQ3085" i="2"/>
  <c r="AQ3086" i="2"/>
  <c r="AQ3087" i="2"/>
  <c r="AQ3088" i="2"/>
  <c r="AQ3089" i="2"/>
  <c r="AQ3090" i="2"/>
  <c r="AQ3091" i="2"/>
  <c r="AQ3092" i="2"/>
  <c r="AQ3093" i="2"/>
  <c r="AQ3094" i="2"/>
  <c r="AQ3095" i="2"/>
  <c r="AQ3096" i="2"/>
  <c r="AQ3097" i="2"/>
  <c r="AQ3098" i="2"/>
  <c r="AQ3099" i="2"/>
  <c r="AQ3100" i="2"/>
  <c r="AQ3101" i="2"/>
  <c r="AQ3102" i="2"/>
  <c r="AQ3103" i="2"/>
  <c r="AQ3104" i="2"/>
  <c r="AQ3105" i="2"/>
  <c r="AQ3106" i="2"/>
  <c r="AQ3107" i="2"/>
  <c r="AQ3108" i="2"/>
  <c r="AQ3109" i="2"/>
  <c r="AQ3110" i="2"/>
  <c r="AQ3111" i="2"/>
  <c r="AQ3112" i="2"/>
  <c r="AQ3113" i="2"/>
  <c r="AQ3114" i="2"/>
  <c r="AQ3115" i="2"/>
  <c r="AQ3116" i="2"/>
  <c r="AQ3117" i="2"/>
  <c r="AQ3118" i="2"/>
  <c r="AQ3119" i="2"/>
  <c r="AQ3120" i="2"/>
  <c r="AQ3121" i="2"/>
  <c r="AQ3122" i="2"/>
  <c r="AQ3123" i="2"/>
  <c r="AQ3124" i="2"/>
  <c r="AQ3125" i="2"/>
  <c r="AQ3126" i="2"/>
  <c r="AQ3127" i="2"/>
  <c r="AQ3128" i="2"/>
  <c r="AQ3129" i="2"/>
  <c r="AQ3130" i="2"/>
  <c r="AQ3131" i="2"/>
  <c r="AQ3132" i="2"/>
  <c r="AQ3133" i="2"/>
  <c r="AQ3134" i="2"/>
  <c r="AQ3135" i="2"/>
  <c r="AQ3136" i="2"/>
  <c r="AQ3137" i="2"/>
  <c r="AQ3138" i="2"/>
  <c r="AQ3139" i="2"/>
  <c r="AQ3140" i="2"/>
  <c r="AQ3141" i="2"/>
  <c r="AQ3142" i="2"/>
  <c r="AQ3143" i="2"/>
  <c r="AQ3144" i="2"/>
  <c r="AQ3145" i="2"/>
  <c r="AQ3146" i="2"/>
  <c r="AQ3147" i="2"/>
  <c r="AQ3148" i="2"/>
  <c r="AQ3149" i="2"/>
  <c r="AQ3150" i="2"/>
  <c r="AQ3151" i="2"/>
  <c r="AQ3152" i="2"/>
  <c r="AQ3153" i="2"/>
  <c r="AQ3154" i="2"/>
  <c r="AQ3155" i="2"/>
  <c r="AQ3156" i="2"/>
  <c r="AQ3157" i="2"/>
  <c r="AQ3158" i="2"/>
  <c r="AQ3159" i="2"/>
  <c r="AQ3160" i="2"/>
  <c r="AQ3161" i="2"/>
  <c r="AQ3162" i="2"/>
  <c r="AQ3163" i="2"/>
  <c r="AQ3164" i="2"/>
  <c r="AQ3165" i="2"/>
  <c r="AQ3166" i="2"/>
  <c r="AQ3167" i="2"/>
  <c r="AQ3168" i="2"/>
  <c r="AQ3169" i="2"/>
  <c r="AQ3170" i="2"/>
  <c r="AQ3171" i="2"/>
  <c r="AQ3172" i="2"/>
  <c r="AQ3173" i="2"/>
  <c r="AQ3174" i="2"/>
  <c r="AQ3175" i="2"/>
  <c r="AQ3176" i="2"/>
  <c r="AQ3177" i="2"/>
  <c r="AQ3178" i="2"/>
  <c r="AQ3179" i="2"/>
  <c r="AQ3180" i="2"/>
  <c r="AQ3181" i="2"/>
  <c r="AQ3182" i="2"/>
  <c r="AQ3183" i="2"/>
  <c r="AQ3184" i="2"/>
  <c r="AQ3185" i="2"/>
  <c r="AQ3186" i="2"/>
  <c r="AQ3187" i="2"/>
  <c r="AQ3188" i="2"/>
  <c r="AQ3189" i="2"/>
  <c r="AQ3190" i="2"/>
  <c r="AQ3191" i="2"/>
  <c r="AQ3192" i="2"/>
  <c r="AQ3193" i="2"/>
  <c r="AQ3194" i="2"/>
  <c r="AQ3195" i="2"/>
  <c r="AQ3196" i="2"/>
  <c r="AQ3197" i="2"/>
  <c r="AQ3198" i="2"/>
  <c r="AQ3199" i="2"/>
  <c r="AQ3200" i="2"/>
  <c r="AQ3201" i="2"/>
  <c r="AQ3202" i="2"/>
  <c r="AQ3203" i="2"/>
  <c r="AQ3204" i="2"/>
  <c r="AQ3205" i="2"/>
  <c r="AQ3206" i="2"/>
  <c r="AQ3207" i="2"/>
  <c r="AQ3208" i="2"/>
  <c r="AQ3209" i="2"/>
  <c r="AQ3210" i="2"/>
  <c r="AQ3211" i="2"/>
  <c r="AQ3212" i="2"/>
  <c r="AQ3213" i="2"/>
  <c r="AQ3214" i="2"/>
  <c r="AQ3215" i="2"/>
  <c r="AQ3216" i="2"/>
  <c r="AQ3217" i="2"/>
  <c r="AQ3218" i="2"/>
  <c r="AQ3219" i="2"/>
  <c r="AQ3220" i="2"/>
  <c r="AQ3221" i="2"/>
  <c r="AQ3222" i="2"/>
  <c r="AQ3223" i="2"/>
  <c r="AQ3224" i="2"/>
  <c r="AQ3225" i="2"/>
  <c r="AQ3226" i="2"/>
  <c r="AQ3227" i="2"/>
  <c r="AQ3228" i="2"/>
  <c r="AQ3229" i="2"/>
  <c r="AQ3230" i="2"/>
  <c r="AQ3231" i="2"/>
  <c r="AQ3232" i="2"/>
  <c r="AQ3233" i="2"/>
  <c r="AQ3234" i="2"/>
  <c r="AQ3235" i="2"/>
  <c r="AQ3236" i="2"/>
  <c r="AQ3237" i="2"/>
  <c r="AQ3238" i="2"/>
  <c r="AQ3239" i="2"/>
  <c r="AQ3240" i="2"/>
  <c r="AQ3241" i="2"/>
  <c r="AQ3242" i="2"/>
  <c r="AQ3243" i="2"/>
  <c r="AQ3244" i="2"/>
  <c r="AQ3245" i="2"/>
  <c r="AQ3246" i="2"/>
  <c r="AQ3247" i="2"/>
  <c r="AQ3248" i="2"/>
  <c r="AQ3249" i="2"/>
  <c r="AQ3250" i="2"/>
  <c r="AQ3251" i="2"/>
  <c r="AQ3252" i="2"/>
  <c r="AQ3253" i="2"/>
  <c r="AQ3254" i="2"/>
  <c r="AQ3255" i="2"/>
  <c r="AQ3256" i="2"/>
  <c r="AQ3257" i="2"/>
  <c r="AQ3258" i="2"/>
  <c r="AQ3259" i="2"/>
  <c r="AQ3260" i="2"/>
  <c r="AQ3261" i="2"/>
  <c r="AQ3262" i="2"/>
  <c r="AQ3263" i="2"/>
  <c r="AQ3264" i="2"/>
  <c r="AQ3265" i="2"/>
  <c r="AQ3266" i="2"/>
  <c r="AQ3267" i="2"/>
  <c r="AQ3268" i="2"/>
  <c r="AQ3269" i="2"/>
  <c r="AQ3270" i="2"/>
  <c r="AQ3271" i="2"/>
  <c r="AQ3272" i="2"/>
  <c r="AQ3273" i="2"/>
  <c r="AQ3274" i="2"/>
  <c r="AQ3275" i="2"/>
  <c r="AQ3276" i="2"/>
  <c r="AQ3277" i="2"/>
  <c r="AQ3278" i="2"/>
  <c r="AQ3279" i="2"/>
  <c r="AQ3280" i="2"/>
  <c r="AQ3281" i="2"/>
  <c r="AQ3282" i="2"/>
  <c r="AQ3283" i="2"/>
  <c r="AQ3284" i="2"/>
  <c r="AQ3285" i="2"/>
  <c r="AQ3286" i="2"/>
  <c r="AQ3287" i="2"/>
  <c r="AQ3288" i="2"/>
  <c r="AQ3289" i="2"/>
  <c r="AQ3290" i="2"/>
  <c r="AQ3291" i="2"/>
  <c r="AQ3292" i="2"/>
  <c r="AQ3293" i="2"/>
  <c r="AQ3294" i="2"/>
  <c r="AQ3295" i="2"/>
  <c r="AQ3296" i="2"/>
  <c r="AQ3297" i="2"/>
  <c r="AQ3298" i="2"/>
  <c r="AQ3299" i="2"/>
  <c r="AQ3300" i="2"/>
  <c r="AQ3301" i="2"/>
  <c r="AQ3302" i="2"/>
  <c r="AQ3303" i="2"/>
  <c r="AQ3304" i="2"/>
  <c r="AQ3305" i="2"/>
  <c r="AQ3306" i="2"/>
  <c r="AQ3307" i="2"/>
  <c r="AQ3308" i="2"/>
  <c r="AQ3309" i="2"/>
  <c r="AQ3310" i="2"/>
  <c r="AQ3311" i="2"/>
  <c r="AQ3312" i="2"/>
  <c r="AQ3313" i="2"/>
  <c r="AQ3314" i="2"/>
  <c r="AQ3315" i="2"/>
  <c r="AQ3316" i="2"/>
  <c r="AQ3317" i="2"/>
  <c r="AQ3318" i="2"/>
  <c r="AQ3319" i="2"/>
  <c r="AQ3320" i="2"/>
  <c r="AQ3321" i="2"/>
  <c r="AQ3322" i="2"/>
  <c r="AQ3323" i="2"/>
  <c r="AQ3324" i="2"/>
  <c r="AQ3325" i="2"/>
  <c r="AQ3326" i="2"/>
  <c r="AQ3327" i="2"/>
  <c r="AQ3328" i="2"/>
  <c r="AQ3329" i="2"/>
  <c r="AQ3330" i="2"/>
  <c r="AQ3331" i="2"/>
  <c r="AQ3332" i="2"/>
  <c r="AQ3333" i="2"/>
  <c r="AQ3334" i="2"/>
  <c r="AQ3335" i="2"/>
  <c r="AQ3336" i="2"/>
  <c r="AQ3337" i="2"/>
  <c r="AQ3338" i="2"/>
  <c r="AQ3339" i="2"/>
  <c r="AQ3340" i="2"/>
  <c r="AQ3341" i="2"/>
  <c r="AQ3342" i="2"/>
  <c r="AQ3343" i="2"/>
  <c r="AQ3344" i="2"/>
  <c r="AQ3345" i="2"/>
  <c r="AQ3346" i="2"/>
  <c r="AQ3347" i="2"/>
  <c r="AQ3348" i="2"/>
  <c r="AQ3349" i="2"/>
  <c r="AQ3350" i="2"/>
  <c r="AQ3351" i="2"/>
  <c r="AQ3352" i="2"/>
  <c r="AQ3353" i="2"/>
  <c r="AQ3354" i="2"/>
  <c r="AQ3355" i="2"/>
  <c r="AQ3356" i="2"/>
  <c r="AQ3357" i="2"/>
  <c r="AQ3358" i="2"/>
  <c r="AQ3359" i="2"/>
  <c r="AQ3360" i="2"/>
  <c r="AQ3361" i="2"/>
  <c r="AQ3362" i="2"/>
  <c r="AQ3363" i="2"/>
  <c r="AQ3364" i="2"/>
  <c r="AQ3365" i="2"/>
  <c r="AQ3366" i="2"/>
  <c r="AQ3367" i="2"/>
  <c r="AQ3368" i="2"/>
  <c r="AQ3369" i="2"/>
  <c r="AQ3370" i="2"/>
  <c r="AQ3371" i="2"/>
  <c r="AQ3372" i="2"/>
  <c r="AQ3373" i="2"/>
  <c r="AQ3374" i="2"/>
  <c r="AQ3375" i="2"/>
  <c r="AQ3376" i="2"/>
  <c r="AQ3377" i="2"/>
  <c r="AQ3378" i="2"/>
  <c r="AQ3379" i="2"/>
  <c r="AQ3380" i="2"/>
  <c r="AQ3381" i="2"/>
  <c r="AQ3382" i="2"/>
  <c r="AQ3383" i="2"/>
  <c r="AQ3384" i="2"/>
  <c r="AQ3385" i="2"/>
  <c r="AQ3386" i="2"/>
  <c r="AQ3387" i="2"/>
  <c r="AQ3388" i="2"/>
  <c r="AQ3389" i="2"/>
  <c r="AQ3390" i="2"/>
  <c r="AQ3391" i="2"/>
  <c r="AQ3392" i="2"/>
  <c r="AQ3393" i="2"/>
  <c r="AQ3394" i="2"/>
  <c r="AQ3395" i="2"/>
  <c r="AQ3396" i="2"/>
  <c r="AQ3397" i="2"/>
  <c r="AQ3398" i="2"/>
  <c r="AQ3399" i="2"/>
  <c r="AQ3400" i="2"/>
  <c r="AQ3401" i="2"/>
  <c r="AQ3402" i="2"/>
  <c r="AQ3403" i="2"/>
  <c r="AQ3404" i="2"/>
  <c r="AQ3405" i="2"/>
  <c r="AQ3406" i="2"/>
  <c r="AQ3407" i="2"/>
  <c r="AQ3408" i="2"/>
  <c r="AQ3409" i="2"/>
  <c r="AQ3410" i="2"/>
  <c r="AQ3411" i="2"/>
  <c r="AQ3412" i="2"/>
  <c r="AQ3413" i="2"/>
  <c r="AQ3414" i="2"/>
  <c r="AQ3415" i="2"/>
  <c r="AQ3416" i="2"/>
  <c r="AQ3417" i="2"/>
  <c r="AQ3418" i="2"/>
  <c r="AQ3419" i="2"/>
  <c r="AQ3420" i="2"/>
  <c r="AQ3421" i="2"/>
  <c r="AQ3422" i="2"/>
  <c r="AQ3423" i="2"/>
  <c r="AQ3424" i="2"/>
  <c r="AQ3425" i="2"/>
  <c r="AQ3426" i="2"/>
  <c r="AQ3427" i="2"/>
  <c r="AQ3428" i="2"/>
  <c r="AQ3429" i="2"/>
  <c r="AQ3430" i="2"/>
  <c r="AQ3431" i="2"/>
  <c r="AQ3432" i="2"/>
  <c r="AQ3433" i="2"/>
  <c r="AQ3434" i="2"/>
  <c r="AQ3435" i="2"/>
  <c r="AQ3436" i="2"/>
  <c r="AQ3437" i="2"/>
  <c r="AQ3438" i="2"/>
  <c r="AQ3439" i="2"/>
  <c r="AQ3440" i="2"/>
  <c r="AQ3441" i="2"/>
  <c r="AQ3442" i="2"/>
  <c r="AQ3443" i="2"/>
  <c r="AQ3444" i="2"/>
  <c r="AQ3445" i="2"/>
  <c r="AQ3446" i="2"/>
  <c r="AQ3447" i="2"/>
  <c r="AQ3448" i="2"/>
  <c r="AQ3449" i="2"/>
  <c r="AQ3450" i="2"/>
  <c r="AQ3451" i="2"/>
  <c r="AQ3452" i="2"/>
  <c r="AQ3453" i="2"/>
  <c r="AQ3454" i="2"/>
  <c r="AQ3455" i="2"/>
  <c r="AQ3456" i="2"/>
  <c r="AQ3457" i="2"/>
  <c r="AQ3458" i="2"/>
  <c r="AQ3459" i="2"/>
  <c r="AQ3460" i="2"/>
  <c r="AQ3461" i="2"/>
  <c r="AQ3462" i="2"/>
  <c r="AQ3463" i="2"/>
  <c r="AQ3464" i="2"/>
  <c r="AQ3465" i="2"/>
  <c r="AQ3466" i="2"/>
  <c r="AQ3467" i="2"/>
  <c r="AQ3468" i="2"/>
  <c r="AQ3469" i="2"/>
  <c r="AQ3470" i="2"/>
  <c r="AQ3471" i="2"/>
  <c r="AQ3472" i="2"/>
  <c r="AQ3473" i="2"/>
  <c r="AQ3474" i="2"/>
  <c r="AQ3475" i="2"/>
  <c r="AQ3476" i="2"/>
  <c r="AQ3477" i="2"/>
  <c r="AQ3478" i="2"/>
  <c r="AQ3479" i="2"/>
  <c r="AQ3480" i="2"/>
  <c r="AQ3481" i="2"/>
  <c r="AQ3482" i="2"/>
  <c r="AQ3483" i="2"/>
  <c r="AQ3484" i="2"/>
  <c r="AQ3485" i="2"/>
  <c r="AQ3486" i="2"/>
  <c r="AQ3487" i="2"/>
  <c r="AQ3488" i="2"/>
  <c r="AQ3489" i="2"/>
  <c r="AQ3490" i="2"/>
  <c r="AQ3491" i="2"/>
  <c r="AQ3492" i="2"/>
  <c r="AQ3493" i="2"/>
  <c r="AQ3494" i="2"/>
  <c r="AQ3495" i="2"/>
  <c r="AQ3496" i="2"/>
  <c r="AQ3497" i="2"/>
  <c r="AQ3498" i="2"/>
  <c r="AQ3499" i="2"/>
  <c r="AQ3500" i="2"/>
  <c r="AQ3501" i="2"/>
  <c r="AQ3502" i="2"/>
  <c r="AQ3503" i="2"/>
  <c r="AQ3504" i="2"/>
  <c r="AQ3505" i="2"/>
  <c r="AQ3506" i="2"/>
  <c r="AQ3507" i="2"/>
  <c r="AQ3508" i="2"/>
  <c r="AQ3509" i="2"/>
  <c r="AQ3510" i="2"/>
  <c r="AQ3511" i="2"/>
  <c r="AQ3512" i="2"/>
  <c r="AQ3513" i="2"/>
  <c r="AQ3514" i="2"/>
  <c r="AQ3515" i="2"/>
  <c r="AQ3516" i="2"/>
  <c r="AQ3517" i="2"/>
  <c r="AQ3518" i="2"/>
  <c r="AQ3519" i="2"/>
  <c r="AQ3520" i="2"/>
  <c r="AQ3521" i="2"/>
  <c r="AQ3522" i="2"/>
  <c r="AQ3523" i="2"/>
  <c r="AQ3524" i="2"/>
  <c r="AQ3525" i="2"/>
  <c r="AQ3526" i="2"/>
  <c r="AQ3527" i="2"/>
  <c r="AQ3528" i="2"/>
  <c r="AQ3529" i="2"/>
  <c r="AQ3530" i="2"/>
  <c r="AQ3531" i="2"/>
  <c r="AQ3532" i="2"/>
  <c r="AQ3533" i="2"/>
  <c r="AQ3534" i="2"/>
  <c r="AQ3535" i="2"/>
  <c r="AQ3536" i="2"/>
  <c r="AQ3537" i="2"/>
  <c r="AQ3538" i="2"/>
  <c r="AQ3539" i="2"/>
  <c r="AQ3540" i="2"/>
  <c r="AQ3541" i="2"/>
  <c r="AQ3542" i="2"/>
  <c r="AQ3543" i="2"/>
  <c r="AQ3544" i="2"/>
  <c r="AQ3545" i="2"/>
  <c r="AQ3546" i="2"/>
  <c r="AQ3547" i="2"/>
  <c r="AQ3548" i="2"/>
  <c r="AQ3549" i="2"/>
  <c r="AQ3550" i="2"/>
  <c r="AQ3551" i="2"/>
  <c r="AQ3552" i="2"/>
  <c r="AQ3553" i="2"/>
  <c r="AQ3554" i="2"/>
  <c r="AQ3555" i="2"/>
  <c r="AQ3556" i="2"/>
  <c r="AQ3557" i="2"/>
  <c r="AQ3558" i="2"/>
  <c r="AQ3559" i="2"/>
  <c r="AQ3560" i="2"/>
  <c r="AQ3561" i="2"/>
  <c r="AQ3562" i="2"/>
  <c r="AQ3563" i="2"/>
  <c r="AQ3564" i="2"/>
  <c r="AQ3565" i="2"/>
  <c r="AQ3566" i="2"/>
  <c r="AQ3567" i="2"/>
  <c r="AQ3568" i="2"/>
  <c r="AQ3569" i="2"/>
  <c r="AQ3570" i="2"/>
  <c r="AQ3571" i="2"/>
  <c r="AQ3572" i="2"/>
  <c r="AQ3573" i="2"/>
  <c r="AQ3574" i="2"/>
  <c r="AQ3575" i="2"/>
  <c r="AQ3576" i="2"/>
  <c r="AQ3577" i="2"/>
  <c r="AQ3578" i="2"/>
  <c r="AQ3579" i="2"/>
  <c r="AQ3580" i="2"/>
  <c r="AQ3581" i="2"/>
  <c r="AQ3582" i="2"/>
  <c r="AQ3583" i="2"/>
  <c r="AQ3584" i="2"/>
  <c r="AQ3585" i="2"/>
  <c r="AQ3586" i="2"/>
  <c r="AQ3587" i="2"/>
  <c r="AQ3588" i="2"/>
  <c r="AQ3589" i="2"/>
  <c r="AQ3590" i="2"/>
  <c r="AQ3591" i="2"/>
  <c r="AQ3592" i="2"/>
  <c r="AQ3593" i="2"/>
  <c r="AQ3594" i="2"/>
  <c r="AQ3595" i="2"/>
  <c r="AQ3596" i="2"/>
  <c r="AQ3597" i="2"/>
  <c r="AQ3598" i="2"/>
  <c r="AQ3599" i="2"/>
  <c r="AQ3600" i="2"/>
  <c r="AQ3601" i="2"/>
  <c r="AQ3602" i="2"/>
  <c r="AQ3603" i="2"/>
  <c r="AQ3604" i="2"/>
  <c r="AQ3605" i="2"/>
  <c r="AQ3606" i="2"/>
  <c r="AQ3607" i="2"/>
  <c r="AQ3608" i="2"/>
  <c r="AQ3609" i="2"/>
  <c r="AQ3610" i="2"/>
  <c r="AQ3611" i="2"/>
  <c r="AQ3612" i="2"/>
  <c r="AQ3613" i="2"/>
  <c r="AQ3614" i="2"/>
  <c r="AQ3615" i="2"/>
  <c r="AQ3616" i="2"/>
  <c r="AQ3617" i="2"/>
  <c r="AQ3618" i="2"/>
  <c r="AQ3619" i="2"/>
  <c r="AQ3620" i="2"/>
  <c r="AQ3621" i="2"/>
  <c r="AQ3622" i="2"/>
  <c r="AQ3623" i="2"/>
  <c r="AQ3624" i="2"/>
  <c r="AQ3625" i="2"/>
  <c r="AQ3626" i="2"/>
  <c r="AQ3627" i="2"/>
  <c r="AQ3628" i="2"/>
  <c r="AQ3629" i="2"/>
  <c r="AQ3630" i="2"/>
  <c r="AQ3631" i="2"/>
  <c r="AQ3632" i="2"/>
  <c r="AQ3633" i="2"/>
  <c r="AQ3634" i="2"/>
  <c r="AQ3635" i="2"/>
  <c r="AQ3636" i="2"/>
  <c r="AQ3637" i="2"/>
  <c r="AQ3638" i="2"/>
  <c r="AQ3639" i="2"/>
  <c r="AQ3640" i="2"/>
  <c r="AQ3641" i="2"/>
  <c r="AQ3642" i="2"/>
  <c r="AQ3643" i="2"/>
  <c r="AQ3644" i="2"/>
  <c r="AQ3645" i="2"/>
  <c r="AQ3646" i="2"/>
  <c r="AQ3647" i="2"/>
  <c r="AQ3648" i="2"/>
  <c r="AQ3649" i="2"/>
  <c r="AQ3650" i="2"/>
  <c r="AQ3651" i="2"/>
  <c r="AQ3652" i="2"/>
  <c r="AQ3653" i="2"/>
  <c r="AQ3654" i="2"/>
  <c r="AQ3655" i="2"/>
  <c r="AQ3656" i="2"/>
  <c r="AQ3657" i="2"/>
  <c r="AQ3658" i="2"/>
  <c r="AQ3659" i="2"/>
  <c r="AQ3660" i="2"/>
  <c r="AQ3661" i="2"/>
  <c r="AQ3662" i="2"/>
  <c r="AQ3663" i="2"/>
  <c r="AQ3664" i="2"/>
  <c r="AQ3665" i="2"/>
  <c r="AQ3666" i="2"/>
  <c r="AQ3667" i="2"/>
  <c r="AQ3668" i="2"/>
  <c r="AQ3669" i="2"/>
  <c r="AQ3670" i="2"/>
  <c r="AQ3671" i="2"/>
  <c r="AQ3672" i="2"/>
  <c r="AQ3673" i="2"/>
  <c r="AQ3674" i="2"/>
  <c r="AQ3675" i="2"/>
  <c r="AQ3676" i="2"/>
  <c r="AQ3677" i="2"/>
  <c r="AQ3678" i="2"/>
  <c r="AQ3679" i="2"/>
  <c r="AQ3680" i="2"/>
  <c r="AQ3681" i="2"/>
  <c r="AQ3682" i="2"/>
  <c r="AQ3683" i="2"/>
  <c r="AQ3684" i="2"/>
  <c r="AQ3685" i="2"/>
  <c r="AQ3686" i="2"/>
  <c r="AQ3687" i="2"/>
  <c r="AQ3688" i="2"/>
  <c r="AQ3689" i="2"/>
  <c r="AQ3690" i="2"/>
  <c r="AQ3691" i="2"/>
  <c r="AQ3692" i="2"/>
  <c r="AQ3693" i="2"/>
  <c r="AQ3694" i="2"/>
  <c r="AQ3695" i="2"/>
  <c r="AQ3696" i="2"/>
  <c r="AQ3697" i="2"/>
  <c r="AQ3698" i="2"/>
  <c r="AQ3699" i="2"/>
  <c r="AQ3700" i="2"/>
  <c r="AQ3701" i="2"/>
  <c r="AQ3702" i="2"/>
  <c r="AQ3703" i="2"/>
  <c r="AQ3704" i="2"/>
  <c r="AQ3705" i="2"/>
  <c r="AQ3706" i="2"/>
  <c r="AQ3707" i="2"/>
  <c r="AQ3708" i="2"/>
  <c r="AQ3709" i="2"/>
  <c r="AQ3710" i="2"/>
  <c r="AQ3711" i="2"/>
  <c r="AQ3712" i="2"/>
  <c r="AQ3713" i="2"/>
  <c r="AQ3714" i="2"/>
  <c r="AQ3715" i="2"/>
  <c r="AQ3716" i="2"/>
  <c r="AQ3717" i="2"/>
  <c r="AQ3718" i="2"/>
  <c r="AQ3719" i="2"/>
  <c r="AQ3720" i="2"/>
  <c r="AQ3721" i="2"/>
  <c r="AQ3722" i="2"/>
  <c r="AQ3723" i="2"/>
  <c r="AQ3724" i="2"/>
  <c r="AQ3725" i="2"/>
  <c r="AQ3726" i="2"/>
  <c r="AQ3727" i="2"/>
  <c r="AQ3728" i="2"/>
  <c r="AQ3729" i="2"/>
  <c r="AQ3730" i="2"/>
  <c r="AQ3731" i="2"/>
  <c r="AQ3732" i="2"/>
  <c r="AQ3733" i="2"/>
  <c r="AQ3734" i="2"/>
  <c r="AQ3735" i="2"/>
  <c r="AQ3736" i="2"/>
  <c r="AQ3737" i="2"/>
  <c r="AQ3738" i="2"/>
  <c r="AQ3739" i="2"/>
  <c r="AQ3740" i="2"/>
  <c r="AQ3741" i="2"/>
  <c r="AQ3742" i="2"/>
  <c r="AQ3743" i="2"/>
  <c r="AQ3744" i="2"/>
  <c r="AQ3745" i="2"/>
  <c r="AQ3746" i="2"/>
  <c r="AQ3747" i="2"/>
  <c r="AQ3748" i="2"/>
  <c r="AQ3749" i="2"/>
  <c r="AQ3750" i="2"/>
  <c r="AQ3751" i="2"/>
  <c r="AQ3752" i="2"/>
  <c r="AQ3753" i="2"/>
  <c r="AQ3754" i="2"/>
  <c r="AQ3755" i="2"/>
  <c r="AQ3756" i="2"/>
  <c r="AQ3757" i="2"/>
  <c r="AQ3758" i="2"/>
  <c r="AQ3759" i="2"/>
  <c r="AQ3760" i="2"/>
  <c r="AQ3761" i="2"/>
  <c r="AQ3762" i="2"/>
  <c r="AQ3763" i="2"/>
  <c r="AQ3764" i="2"/>
  <c r="AQ3765" i="2"/>
  <c r="AQ3766" i="2"/>
  <c r="AQ3767" i="2"/>
  <c r="AQ3768" i="2"/>
  <c r="AQ3769" i="2"/>
  <c r="AQ3770" i="2"/>
  <c r="AQ3771" i="2"/>
  <c r="AQ3772" i="2"/>
  <c r="AQ3773" i="2"/>
  <c r="AQ3774" i="2"/>
  <c r="AQ3775" i="2"/>
  <c r="AQ3776" i="2"/>
  <c r="AQ3777" i="2"/>
  <c r="AQ3778" i="2"/>
  <c r="AQ3779" i="2"/>
  <c r="AQ3780" i="2"/>
  <c r="AQ3781" i="2"/>
  <c r="AQ3782" i="2"/>
  <c r="AQ3783" i="2"/>
  <c r="AQ3784" i="2"/>
  <c r="AQ3785" i="2"/>
  <c r="AQ3786" i="2"/>
  <c r="AQ3787" i="2"/>
  <c r="AQ3788" i="2"/>
  <c r="AQ3789" i="2"/>
  <c r="AQ3790" i="2"/>
  <c r="AQ3791" i="2"/>
  <c r="AQ3792" i="2"/>
  <c r="AQ3793" i="2"/>
  <c r="AQ3794" i="2"/>
  <c r="AQ3795" i="2"/>
  <c r="AQ3796" i="2"/>
  <c r="AQ3797" i="2"/>
  <c r="AQ3798" i="2"/>
  <c r="AQ3799" i="2"/>
  <c r="AQ3800" i="2"/>
  <c r="AQ3801" i="2"/>
  <c r="AQ3802" i="2"/>
  <c r="AQ3803" i="2"/>
  <c r="AQ3804" i="2"/>
  <c r="AQ3805" i="2"/>
  <c r="AQ3806" i="2"/>
  <c r="AQ3807" i="2"/>
  <c r="AQ3808" i="2"/>
  <c r="AQ3809" i="2"/>
  <c r="AQ3810" i="2"/>
  <c r="AQ3811" i="2"/>
  <c r="AQ3812" i="2"/>
  <c r="AQ3813" i="2"/>
  <c r="AQ3814" i="2"/>
  <c r="AQ3815" i="2"/>
  <c r="AQ3816" i="2"/>
  <c r="AQ3817" i="2"/>
  <c r="AQ3818" i="2"/>
  <c r="AQ3819" i="2"/>
  <c r="AQ3820" i="2"/>
  <c r="AQ3821" i="2"/>
  <c r="AQ3822" i="2"/>
  <c r="AQ3823" i="2"/>
  <c r="AQ3824" i="2"/>
  <c r="AQ3825" i="2"/>
  <c r="AQ3826" i="2"/>
  <c r="AQ3827" i="2"/>
  <c r="AQ3828" i="2"/>
  <c r="AQ3829" i="2"/>
  <c r="AQ3830" i="2"/>
  <c r="AQ3831" i="2"/>
  <c r="AQ3832" i="2"/>
  <c r="AQ3833" i="2"/>
  <c r="AQ3834" i="2"/>
  <c r="AQ3835" i="2"/>
  <c r="AQ3836" i="2"/>
  <c r="AQ3837" i="2"/>
  <c r="AQ3838" i="2"/>
  <c r="AQ3839" i="2"/>
  <c r="AQ3840" i="2"/>
  <c r="AQ3841" i="2"/>
  <c r="AQ3842" i="2"/>
  <c r="AQ3843" i="2"/>
  <c r="AQ3844" i="2"/>
  <c r="AQ3845" i="2"/>
  <c r="AQ3846" i="2"/>
  <c r="AQ3847" i="2"/>
  <c r="AQ3848" i="2"/>
  <c r="AQ3849" i="2"/>
  <c r="AQ3850" i="2"/>
  <c r="AQ3851" i="2"/>
  <c r="AQ3852" i="2"/>
  <c r="AQ3853" i="2"/>
  <c r="AQ3854" i="2"/>
  <c r="AQ3855" i="2"/>
  <c r="AQ3856" i="2"/>
  <c r="AQ3857" i="2"/>
  <c r="AQ3858" i="2"/>
  <c r="AQ3859" i="2"/>
  <c r="AQ3860" i="2"/>
  <c r="AQ3861" i="2"/>
  <c r="AQ3862" i="2"/>
  <c r="AQ3863" i="2"/>
  <c r="AQ3864" i="2"/>
  <c r="AQ3865" i="2"/>
  <c r="AQ3866" i="2"/>
  <c r="AQ3867" i="2"/>
  <c r="AQ3868" i="2"/>
  <c r="AQ3869" i="2"/>
  <c r="AQ3870" i="2"/>
  <c r="AQ3871" i="2"/>
  <c r="AQ3872" i="2"/>
  <c r="AQ3873" i="2"/>
  <c r="AQ3874" i="2"/>
  <c r="AQ3875" i="2"/>
  <c r="AQ3876" i="2"/>
  <c r="AQ3877" i="2"/>
  <c r="AQ3878" i="2"/>
  <c r="AQ3879" i="2"/>
  <c r="AQ3880" i="2"/>
  <c r="AQ3881" i="2"/>
  <c r="AQ3882" i="2"/>
  <c r="AQ3883" i="2"/>
  <c r="AQ3884" i="2"/>
  <c r="AQ3885" i="2"/>
  <c r="AQ3886" i="2"/>
  <c r="AQ3887" i="2"/>
  <c r="AQ3888" i="2"/>
  <c r="AQ3889" i="2"/>
  <c r="AQ3890" i="2"/>
  <c r="AQ3891" i="2"/>
  <c r="AQ3892" i="2"/>
  <c r="AQ3893" i="2"/>
  <c r="AQ3894" i="2"/>
  <c r="AQ3895" i="2"/>
  <c r="AQ3896" i="2"/>
  <c r="AQ3897" i="2"/>
  <c r="AQ3898" i="2"/>
  <c r="AQ3899" i="2"/>
  <c r="AQ3900" i="2"/>
  <c r="AQ3901" i="2"/>
  <c r="AQ3902" i="2"/>
  <c r="AQ3903" i="2"/>
  <c r="AQ3904" i="2"/>
  <c r="AQ3905" i="2"/>
  <c r="AQ3906" i="2"/>
  <c r="AQ3907" i="2"/>
  <c r="AQ3908" i="2"/>
  <c r="AQ3909" i="2"/>
  <c r="AQ3910" i="2"/>
  <c r="AQ3911" i="2"/>
  <c r="AQ3912" i="2"/>
  <c r="AQ3913" i="2"/>
  <c r="AQ3914" i="2"/>
  <c r="AQ3915" i="2"/>
  <c r="AQ3916" i="2"/>
  <c r="AQ3917" i="2"/>
  <c r="AQ3918" i="2"/>
  <c r="AQ3919" i="2"/>
  <c r="AQ3920" i="2"/>
  <c r="AQ3921" i="2"/>
  <c r="AQ3922" i="2"/>
  <c r="AQ3923" i="2"/>
  <c r="AQ3924" i="2"/>
  <c r="AQ3925" i="2"/>
  <c r="AQ3926" i="2"/>
  <c r="AQ3927" i="2"/>
  <c r="AQ3928" i="2"/>
  <c r="AQ3929" i="2"/>
  <c r="AQ3930" i="2"/>
  <c r="AQ3931" i="2"/>
  <c r="AQ3932" i="2"/>
  <c r="AQ3933" i="2"/>
  <c r="AQ3934" i="2"/>
  <c r="AQ3935" i="2"/>
  <c r="AQ3936" i="2"/>
  <c r="AQ3937" i="2"/>
  <c r="AQ3938" i="2"/>
  <c r="AQ3939" i="2"/>
  <c r="AQ3940" i="2"/>
  <c r="AQ3941" i="2"/>
  <c r="AQ3942" i="2"/>
  <c r="AQ3943" i="2"/>
  <c r="AQ3944" i="2"/>
  <c r="AQ3945" i="2"/>
  <c r="AQ3946" i="2"/>
  <c r="AQ3947" i="2"/>
  <c r="AQ3948" i="2"/>
  <c r="AQ3949" i="2"/>
  <c r="AQ3950" i="2"/>
  <c r="AQ3951" i="2"/>
  <c r="AQ3952" i="2"/>
  <c r="AQ3953" i="2"/>
  <c r="AQ3954" i="2"/>
  <c r="AQ3955" i="2"/>
  <c r="AQ3956" i="2"/>
  <c r="AQ3957" i="2"/>
  <c r="AQ3958" i="2"/>
  <c r="AQ3959" i="2"/>
  <c r="AQ3960" i="2"/>
  <c r="AQ3961" i="2"/>
  <c r="AQ3962" i="2"/>
  <c r="AQ3963" i="2"/>
  <c r="AQ3964" i="2"/>
  <c r="AQ3965" i="2"/>
  <c r="AQ3966" i="2"/>
  <c r="AQ3967" i="2"/>
  <c r="AQ3968" i="2"/>
  <c r="AQ3969" i="2"/>
  <c r="AQ3970" i="2"/>
  <c r="AQ3971" i="2"/>
  <c r="AQ3972" i="2"/>
  <c r="AQ3973" i="2"/>
  <c r="AQ3974" i="2"/>
  <c r="AQ3975" i="2"/>
  <c r="AQ3976" i="2"/>
  <c r="AQ3977" i="2"/>
  <c r="AQ3978" i="2"/>
  <c r="AQ3979" i="2"/>
  <c r="AQ3980" i="2"/>
  <c r="AQ3981" i="2"/>
  <c r="AQ3982" i="2"/>
  <c r="AQ3983" i="2"/>
  <c r="AQ3984" i="2"/>
  <c r="AQ3985" i="2"/>
  <c r="AQ3986" i="2"/>
  <c r="AQ3987" i="2"/>
  <c r="AQ3988" i="2"/>
  <c r="AQ3989" i="2"/>
  <c r="AQ3990" i="2"/>
  <c r="AQ3991" i="2"/>
  <c r="AQ3992" i="2"/>
  <c r="AQ3993" i="2"/>
  <c r="AQ3994" i="2"/>
  <c r="AQ3995" i="2"/>
  <c r="AQ3996" i="2"/>
  <c r="AQ3997" i="2"/>
  <c r="AQ3998" i="2"/>
  <c r="AQ3999" i="2"/>
  <c r="AQ4000" i="2"/>
  <c r="AQ4001" i="2"/>
  <c r="AQ4002" i="2"/>
  <c r="AQ4003" i="2"/>
  <c r="AQ4004" i="2"/>
  <c r="AQ4005" i="2"/>
  <c r="AQ4006" i="2"/>
  <c r="AQ4007" i="2"/>
  <c r="AQ4008" i="2"/>
  <c r="AQ4009" i="2"/>
  <c r="AQ4010" i="2"/>
  <c r="AQ4011" i="2"/>
  <c r="AQ4012" i="2"/>
  <c r="AQ4013" i="2"/>
  <c r="AQ4014" i="2"/>
  <c r="AQ4015" i="2"/>
  <c r="AQ4016" i="2"/>
  <c r="AQ4017" i="2"/>
  <c r="AQ4018" i="2"/>
  <c r="AQ4019" i="2"/>
  <c r="AQ4020" i="2"/>
  <c r="AQ4021" i="2"/>
  <c r="AQ4022" i="2"/>
  <c r="AQ4023" i="2"/>
  <c r="AQ4024" i="2"/>
  <c r="AQ4025" i="2"/>
  <c r="AQ4026" i="2"/>
  <c r="AQ4027" i="2"/>
  <c r="AQ4028" i="2"/>
  <c r="AQ4029" i="2"/>
  <c r="AQ4030" i="2"/>
  <c r="AQ4031" i="2"/>
  <c r="AQ4032" i="2"/>
  <c r="AQ4033" i="2"/>
  <c r="AQ4034" i="2"/>
  <c r="AQ4035" i="2"/>
  <c r="AQ4036" i="2"/>
  <c r="AQ4037" i="2"/>
  <c r="AQ4038" i="2"/>
  <c r="AQ4039" i="2"/>
  <c r="AQ4040" i="2"/>
  <c r="AQ4041" i="2"/>
  <c r="AQ4042" i="2"/>
  <c r="AQ4043" i="2"/>
  <c r="AQ4044" i="2"/>
  <c r="AQ4045" i="2"/>
  <c r="AQ4046" i="2"/>
  <c r="AQ4047" i="2"/>
  <c r="AQ4048" i="2"/>
  <c r="AQ4049" i="2"/>
  <c r="AQ4050" i="2"/>
  <c r="AQ4051" i="2"/>
  <c r="AQ4052" i="2"/>
  <c r="AQ4053" i="2"/>
  <c r="AQ4054" i="2"/>
  <c r="AQ4055" i="2"/>
  <c r="AQ4056" i="2"/>
  <c r="AQ4057" i="2"/>
  <c r="AQ4058" i="2"/>
  <c r="AQ4059" i="2"/>
  <c r="AQ4060" i="2"/>
  <c r="AQ4061" i="2"/>
  <c r="AQ4062" i="2"/>
  <c r="AQ4063" i="2"/>
  <c r="AQ4064" i="2"/>
  <c r="AQ4065" i="2"/>
  <c r="AQ4066" i="2"/>
  <c r="AQ4067" i="2"/>
  <c r="AQ4068" i="2"/>
  <c r="AQ4069" i="2"/>
  <c r="AQ4070" i="2"/>
  <c r="AQ4071" i="2"/>
  <c r="AQ4072" i="2"/>
  <c r="AQ4073" i="2"/>
  <c r="AQ4074" i="2"/>
  <c r="AQ4075" i="2"/>
  <c r="AQ4076" i="2"/>
  <c r="AQ4077" i="2"/>
  <c r="AQ4078" i="2"/>
  <c r="AQ4079" i="2"/>
  <c r="AQ4080" i="2"/>
  <c r="AQ4081" i="2"/>
  <c r="AQ4082" i="2"/>
  <c r="AQ4083" i="2"/>
  <c r="AQ4084" i="2"/>
  <c r="AQ4085" i="2"/>
  <c r="AQ4086" i="2"/>
  <c r="AQ4087" i="2"/>
  <c r="AQ4088" i="2"/>
  <c r="AQ4089" i="2"/>
  <c r="AQ4090" i="2"/>
  <c r="AQ4091" i="2"/>
  <c r="AQ4092" i="2"/>
  <c r="AQ4093" i="2"/>
  <c r="AQ4094" i="2"/>
  <c r="AQ4095" i="2"/>
  <c r="AQ4096" i="2"/>
  <c r="AQ4097" i="2"/>
  <c r="AQ4098" i="2"/>
  <c r="AQ4099" i="2"/>
  <c r="AQ4100" i="2"/>
  <c r="AQ4101" i="2"/>
  <c r="AQ4102" i="2"/>
  <c r="AQ4103" i="2"/>
  <c r="AQ4104" i="2"/>
  <c r="AQ4105" i="2"/>
  <c r="AQ4106" i="2"/>
  <c r="AQ4107" i="2"/>
  <c r="AQ4108" i="2"/>
  <c r="AQ4109" i="2"/>
  <c r="AQ4110" i="2"/>
  <c r="AQ4111" i="2"/>
  <c r="AQ4112" i="2"/>
  <c r="AQ4113" i="2"/>
  <c r="AQ4114" i="2"/>
  <c r="AQ4115" i="2"/>
  <c r="AQ4116" i="2"/>
  <c r="AQ4117" i="2"/>
  <c r="AQ4118" i="2"/>
  <c r="AQ4119" i="2"/>
  <c r="AQ4120" i="2"/>
  <c r="AQ4121" i="2"/>
  <c r="AQ4122" i="2"/>
  <c r="AQ4123" i="2"/>
  <c r="AQ4124" i="2"/>
  <c r="AQ4125" i="2"/>
  <c r="AQ4126" i="2"/>
  <c r="AQ4127" i="2"/>
  <c r="AQ4128" i="2"/>
  <c r="AQ4129" i="2"/>
  <c r="AQ4130" i="2"/>
  <c r="AQ4131" i="2"/>
  <c r="AQ4132" i="2"/>
  <c r="AQ4133" i="2"/>
  <c r="AQ4134" i="2"/>
  <c r="AQ4135" i="2"/>
  <c r="AQ4136" i="2"/>
  <c r="AQ4137" i="2"/>
  <c r="AQ4138" i="2"/>
  <c r="AQ4139" i="2"/>
  <c r="AQ4140" i="2"/>
  <c r="AQ4141" i="2"/>
  <c r="AQ4142" i="2"/>
  <c r="AQ4143" i="2"/>
  <c r="AQ4144" i="2"/>
  <c r="AQ4145" i="2"/>
  <c r="AQ4146" i="2"/>
  <c r="AQ4147" i="2"/>
  <c r="AQ4148" i="2"/>
  <c r="AQ4149" i="2"/>
  <c r="AQ4150" i="2"/>
  <c r="AQ4151" i="2"/>
  <c r="AQ4152" i="2"/>
  <c r="AQ4153" i="2"/>
  <c r="AQ4154" i="2"/>
  <c r="AQ4155" i="2"/>
  <c r="AQ4156" i="2"/>
  <c r="AQ4157" i="2"/>
  <c r="AQ4158" i="2"/>
  <c r="AQ4159" i="2"/>
  <c r="AQ4160" i="2"/>
  <c r="AQ4161" i="2"/>
  <c r="AQ4162" i="2"/>
  <c r="AQ4163" i="2"/>
  <c r="AQ4164" i="2"/>
  <c r="AQ4165" i="2"/>
  <c r="AQ4166" i="2"/>
  <c r="AQ4167" i="2"/>
  <c r="AQ4168" i="2"/>
  <c r="AQ4169" i="2"/>
  <c r="AQ4170" i="2"/>
  <c r="AQ4171" i="2"/>
  <c r="AQ4172" i="2"/>
  <c r="AQ4173" i="2"/>
  <c r="AQ4174" i="2"/>
  <c r="AQ4175" i="2"/>
  <c r="AQ4176" i="2"/>
  <c r="AQ4177" i="2"/>
  <c r="AQ4178" i="2"/>
  <c r="AQ4179" i="2"/>
  <c r="AQ4180" i="2"/>
  <c r="AQ4181" i="2"/>
  <c r="AQ4182" i="2"/>
  <c r="AQ4183" i="2"/>
  <c r="AQ4184" i="2"/>
  <c r="AQ4185" i="2"/>
  <c r="AQ4186" i="2"/>
  <c r="AQ4187" i="2"/>
  <c r="AQ4188" i="2"/>
  <c r="AQ4189" i="2"/>
  <c r="AQ4190" i="2"/>
  <c r="AQ4191" i="2"/>
  <c r="AQ4192" i="2"/>
  <c r="AQ4193" i="2"/>
  <c r="AQ4194" i="2"/>
  <c r="AQ4195" i="2"/>
  <c r="AQ4196" i="2"/>
  <c r="AQ4197" i="2"/>
  <c r="AQ4198" i="2"/>
  <c r="AQ4199" i="2"/>
  <c r="AQ4200" i="2"/>
  <c r="AQ4201" i="2"/>
  <c r="AQ4202" i="2"/>
  <c r="AQ4203" i="2"/>
  <c r="AQ4204" i="2"/>
  <c r="AQ4205" i="2"/>
  <c r="AQ4206" i="2"/>
  <c r="AQ4207" i="2"/>
  <c r="AQ4208" i="2"/>
  <c r="AQ4209" i="2"/>
  <c r="AQ4210" i="2"/>
  <c r="AQ4211" i="2"/>
  <c r="AQ4212" i="2"/>
  <c r="AQ4213" i="2"/>
  <c r="AQ4214" i="2"/>
  <c r="AQ4215" i="2"/>
  <c r="AQ4216" i="2"/>
  <c r="AQ4217" i="2"/>
  <c r="AQ4218" i="2"/>
  <c r="AQ4219" i="2"/>
  <c r="AQ4220" i="2"/>
  <c r="AQ4221" i="2"/>
  <c r="AQ4222" i="2"/>
  <c r="AQ4223" i="2"/>
  <c r="AQ4224" i="2"/>
  <c r="AQ4225" i="2"/>
  <c r="AQ4226" i="2"/>
  <c r="AQ4227" i="2"/>
  <c r="AQ4228" i="2"/>
  <c r="AQ4229" i="2"/>
  <c r="AQ4230" i="2"/>
  <c r="AQ4231" i="2"/>
  <c r="AQ4232" i="2"/>
  <c r="AQ4233" i="2"/>
  <c r="AQ4234" i="2"/>
  <c r="AQ4235" i="2"/>
  <c r="AQ4236" i="2"/>
  <c r="AQ4237" i="2"/>
  <c r="AQ4238" i="2"/>
  <c r="AQ4239" i="2"/>
  <c r="AQ4240" i="2"/>
  <c r="AQ4241" i="2"/>
  <c r="AQ4242" i="2"/>
  <c r="AQ4243" i="2"/>
  <c r="AQ4244" i="2"/>
  <c r="AQ4245" i="2"/>
  <c r="AQ4246" i="2"/>
  <c r="AQ4247" i="2"/>
  <c r="AQ4248" i="2"/>
  <c r="AQ4249" i="2"/>
  <c r="AQ4250" i="2"/>
  <c r="AQ4251" i="2"/>
  <c r="AQ4252" i="2"/>
  <c r="AQ4253" i="2"/>
  <c r="AQ4254" i="2"/>
  <c r="AQ4255" i="2"/>
  <c r="AQ4256" i="2"/>
  <c r="AQ4257" i="2"/>
  <c r="AQ4258" i="2"/>
  <c r="AQ4259" i="2"/>
  <c r="AQ4260" i="2"/>
  <c r="AQ4261" i="2"/>
  <c r="AQ4262" i="2"/>
  <c r="AQ4263" i="2"/>
  <c r="AQ4264" i="2"/>
  <c r="AQ4265" i="2"/>
  <c r="AQ4266" i="2"/>
  <c r="AQ4267" i="2"/>
  <c r="AQ4268" i="2"/>
  <c r="AQ4269" i="2"/>
  <c r="AQ4270" i="2"/>
  <c r="AQ4271" i="2"/>
  <c r="AQ4272" i="2"/>
  <c r="AQ4273" i="2"/>
  <c r="AQ4274" i="2"/>
  <c r="AQ4275" i="2"/>
  <c r="AQ4276" i="2"/>
  <c r="AQ4277" i="2"/>
  <c r="AQ4278" i="2"/>
  <c r="AQ4279" i="2"/>
  <c r="AQ4280" i="2"/>
  <c r="AQ4281" i="2"/>
  <c r="AQ4282" i="2"/>
  <c r="AQ4283" i="2"/>
  <c r="AQ4284" i="2"/>
  <c r="AQ4285" i="2"/>
  <c r="AQ4286" i="2"/>
  <c r="AQ4287" i="2"/>
  <c r="AQ4288" i="2"/>
  <c r="AQ4289" i="2"/>
  <c r="AQ4290" i="2"/>
  <c r="AQ4291" i="2"/>
  <c r="AQ4292" i="2"/>
  <c r="AQ4293" i="2"/>
  <c r="AQ4294" i="2"/>
  <c r="AQ4295" i="2"/>
  <c r="AQ4296" i="2"/>
  <c r="AQ4297" i="2"/>
  <c r="AQ4298" i="2"/>
  <c r="AQ4299" i="2"/>
  <c r="AQ4300" i="2"/>
  <c r="AQ4301" i="2"/>
  <c r="AQ4302" i="2"/>
  <c r="AQ4303" i="2"/>
  <c r="AQ4304" i="2"/>
  <c r="AQ4305" i="2"/>
  <c r="AQ4306" i="2"/>
  <c r="AQ4307" i="2"/>
  <c r="AQ4308" i="2"/>
  <c r="AQ4309" i="2"/>
  <c r="AQ4310" i="2"/>
  <c r="AQ4311" i="2"/>
  <c r="AQ4312" i="2"/>
  <c r="AQ4313" i="2"/>
  <c r="AQ4314" i="2"/>
  <c r="AQ4315" i="2"/>
  <c r="AQ4316" i="2"/>
  <c r="AQ4317" i="2"/>
  <c r="AQ4318" i="2"/>
  <c r="AQ4319" i="2"/>
  <c r="AQ4320" i="2"/>
  <c r="AQ4321" i="2"/>
  <c r="AQ4322" i="2"/>
  <c r="AQ4323" i="2"/>
  <c r="AQ4324" i="2"/>
  <c r="AQ4325" i="2"/>
  <c r="AQ4326" i="2"/>
  <c r="AQ4327" i="2"/>
  <c r="AQ4328" i="2"/>
  <c r="AQ4329" i="2"/>
  <c r="AQ4330" i="2"/>
  <c r="AQ4331" i="2"/>
  <c r="AQ4332" i="2"/>
  <c r="AQ4333" i="2"/>
  <c r="AQ4334" i="2"/>
  <c r="AQ4335" i="2"/>
  <c r="AQ4336" i="2"/>
  <c r="AQ4337" i="2"/>
  <c r="AQ4338" i="2"/>
  <c r="AQ4339" i="2"/>
  <c r="AQ4340" i="2"/>
  <c r="AQ4341" i="2"/>
  <c r="AQ4342" i="2"/>
  <c r="AQ4343" i="2"/>
  <c r="AQ4344" i="2"/>
  <c r="AQ4345" i="2"/>
  <c r="AQ4346" i="2"/>
  <c r="AQ4347" i="2"/>
  <c r="AQ4348" i="2"/>
  <c r="AQ4349" i="2"/>
  <c r="AQ4350" i="2"/>
  <c r="AQ4351" i="2"/>
  <c r="AQ4352" i="2"/>
  <c r="AQ4353" i="2"/>
  <c r="AQ4354" i="2"/>
  <c r="AQ4355" i="2"/>
  <c r="AQ4356" i="2"/>
  <c r="AQ4357" i="2"/>
  <c r="AQ4358" i="2"/>
  <c r="AQ4359" i="2"/>
  <c r="AQ4360" i="2"/>
  <c r="AQ4361" i="2"/>
  <c r="AQ4362" i="2"/>
  <c r="AQ4363" i="2"/>
  <c r="AQ4364" i="2"/>
  <c r="AQ4365" i="2"/>
  <c r="AQ4366" i="2"/>
  <c r="AQ4367" i="2"/>
  <c r="AQ4368" i="2"/>
  <c r="AQ4369" i="2"/>
  <c r="AQ4370" i="2"/>
  <c r="AQ4371" i="2"/>
  <c r="AQ4372" i="2"/>
  <c r="AQ4373" i="2"/>
  <c r="AQ4374" i="2"/>
  <c r="AQ4375" i="2"/>
  <c r="AQ4376" i="2"/>
  <c r="AQ4377" i="2"/>
  <c r="AQ4378" i="2"/>
  <c r="AQ4379" i="2"/>
  <c r="AQ4380" i="2"/>
  <c r="AQ4381" i="2"/>
  <c r="AQ4382" i="2"/>
  <c r="AQ4383" i="2"/>
  <c r="AQ4384" i="2"/>
  <c r="AQ4385" i="2"/>
  <c r="AQ4386" i="2"/>
  <c r="AQ4387" i="2"/>
  <c r="AQ4388" i="2"/>
  <c r="AQ4389" i="2"/>
  <c r="AQ4390" i="2"/>
  <c r="AQ4391" i="2"/>
  <c r="AQ4392" i="2"/>
  <c r="AQ4393" i="2"/>
  <c r="AQ4394" i="2"/>
  <c r="AQ4395" i="2"/>
  <c r="AQ4396" i="2"/>
  <c r="AQ4397" i="2"/>
  <c r="AQ4398" i="2"/>
  <c r="AQ4399" i="2"/>
  <c r="AQ4400" i="2"/>
  <c r="AQ4401" i="2"/>
  <c r="AQ4402" i="2"/>
  <c r="AQ4403" i="2"/>
  <c r="AQ4404" i="2"/>
  <c r="AQ4405" i="2"/>
  <c r="AQ4406" i="2"/>
  <c r="AQ4407" i="2"/>
  <c r="AQ4408" i="2"/>
  <c r="AQ4409" i="2"/>
  <c r="AQ4410" i="2"/>
  <c r="AQ4411" i="2"/>
  <c r="AQ4412" i="2"/>
  <c r="AQ4413" i="2"/>
  <c r="AQ4414" i="2"/>
  <c r="AQ4415" i="2"/>
  <c r="AQ4416" i="2"/>
  <c r="AQ4417" i="2"/>
  <c r="AQ4418" i="2"/>
  <c r="AQ4419" i="2"/>
  <c r="AQ4420" i="2"/>
  <c r="AQ4421" i="2"/>
  <c r="AQ4422" i="2"/>
  <c r="AQ4423" i="2"/>
  <c r="AQ4424" i="2"/>
  <c r="AQ4425" i="2"/>
  <c r="AQ4426" i="2"/>
  <c r="AQ4427" i="2"/>
  <c r="AQ4428" i="2"/>
  <c r="AQ4429" i="2"/>
  <c r="AQ4430" i="2"/>
  <c r="AQ4431" i="2"/>
  <c r="AQ4432" i="2"/>
  <c r="AQ4433" i="2"/>
  <c r="AQ4434" i="2"/>
  <c r="AQ4435" i="2"/>
  <c r="AQ4436" i="2"/>
  <c r="AQ4437" i="2"/>
  <c r="AQ4438" i="2"/>
  <c r="AQ4439" i="2"/>
  <c r="AQ4440" i="2"/>
  <c r="AQ4441" i="2"/>
  <c r="AQ4442" i="2"/>
  <c r="AQ4443" i="2"/>
  <c r="AQ4444" i="2"/>
  <c r="AQ4445" i="2"/>
  <c r="AQ4446" i="2"/>
  <c r="AQ4447" i="2"/>
  <c r="AQ4448" i="2"/>
  <c r="AQ4449" i="2"/>
  <c r="AQ4450" i="2"/>
  <c r="AQ4451" i="2"/>
  <c r="AQ4452" i="2"/>
  <c r="AQ4453" i="2"/>
  <c r="AQ4454" i="2"/>
  <c r="AQ4455" i="2"/>
  <c r="AQ4456" i="2"/>
  <c r="AQ4457" i="2"/>
  <c r="AQ4458" i="2"/>
  <c r="AQ4459" i="2"/>
  <c r="AQ4460" i="2"/>
  <c r="AQ4461" i="2"/>
  <c r="AQ4462" i="2"/>
  <c r="AQ4463" i="2"/>
  <c r="AQ4464" i="2"/>
  <c r="AQ4465" i="2"/>
  <c r="AQ4466" i="2"/>
  <c r="AQ4467" i="2"/>
  <c r="AQ4468" i="2"/>
  <c r="AQ4469" i="2"/>
  <c r="AQ4470" i="2"/>
  <c r="AQ4471" i="2"/>
  <c r="AQ4472" i="2"/>
  <c r="AQ4473" i="2"/>
  <c r="AQ4474" i="2"/>
  <c r="AQ4475" i="2"/>
  <c r="AQ4476" i="2"/>
  <c r="AQ4477" i="2"/>
  <c r="AQ4478" i="2"/>
  <c r="AQ4479" i="2"/>
  <c r="AQ4480" i="2"/>
  <c r="AQ4481" i="2"/>
  <c r="AQ4482" i="2"/>
  <c r="AQ4483" i="2"/>
  <c r="AQ4484" i="2"/>
  <c r="AQ4485" i="2"/>
  <c r="AQ4486" i="2"/>
  <c r="AQ4487" i="2"/>
  <c r="AQ4488" i="2"/>
  <c r="AQ4489" i="2"/>
  <c r="AQ4490" i="2"/>
  <c r="AQ4491" i="2"/>
  <c r="AQ4492" i="2"/>
  <c r="AQ4493" i="2"/>
  <c r="AQ4494" i="2"/>
  <c r="AQ4495" i="2"/>
  <c r="AQ4496" i="2"/>
  <c r="AQ4497" i="2"/>
  <c r="AQ4498" i="2"/>
  <c r="AQ4499" i="2"/>
  <c r="AQ4500" i="2"/>
  <c r="AQ4501" i="2"/>
  <c r="AQ4502" i="2"/>
  <c r="AQ4503" i="2"/>
  <c r="AQ4504" i="2"/>
  <c r="AQ4505" i="2"/>
  <c r="AQ4506" i="2"/>
  <c r="AQ4507" i="2"/>
  <c r="AQ4508" i="2"/>
  <c r="AQ4509" i="2"/>
  <c r="AQ4510" i="2"/>
  <c r="AQ4511" i="2"/>
  <c r="AQ4512" i="2"/>
  <c r="AQ4513" i="2"/>
  <c r="AQ4514" i="2"/>
  <c r="AQ4515" i="2"/>
  <c r="AQ4516" i="2"/>
  <c r="AQ4517" i="2"/>
  <c r="AQ4518" i="2"/>
  <c r="AQ4519" i="2"/>
  <c r="AQ4520" i="2"/>
  <c r="AQ4521" i="2"/>
  <c r="AQ4522" i="2"/>
  <c r="AQ4523" i="2"/>
  <c r="AQ4524" i="2"/>
  <c r="AQ4525" i="2"/>
  <c r="AQ4526" i="2"/>
  <c r="AQ4527" i="2"/>
  <c r="AQ4528" i="2"/>
  <c r="AQ4529" i="2"/>
  <c r="AQ4530" i="2"/>
  <c r="AQ4531" i="2"/>
  <c r="AQ4532" i="2"/>
  <c r="AQ4533" i="2"/>
  <c r="AQ4534" i="2"/>
  <c r="AQ4535" i="2"/>
  <c r="AQ4536" i="2"/>
  <c r="AQ4537" i="2"/>
  <c r="AQ4538" i="2"/>
  <c r="AQ4539" i="2"/>
  <c r="AQ4540" i="2"/>
  <c r="AQ4541" i="2"/>
  <c r="AQ4542" i="2"/>
  <c r="AQ4543" i="2"/>
  <c r="AQ4544" i="2"/>
  <c r="AQ4545" i="2"/>
  <c r="AQ4546" i="2"/>
  <c r="AQ4547" i="2"/>
  <c r="AQ4548" i="2"/>
  <c r="AQ4549" i="2"/>
  <c r="AQ4550" i="2"/>
  <c r="AQ4551" i="2"/>
  <c r="AQ4552" i="2"/>
  <c r="AQ4553" i="2"/>
  <c r="AQ4554" i="2"/>
  <c r="AQ4555" i="2"/>
  <c r="AQ4556" i="2"/>
  <c r="AQ4557" i="2"/>
  <c r="AQ4558" i="2"/>
  <c r="AQ4559" i="2"/>
  <c r="AQ4560" i="2"/>
  <c r="AQ4561" i="2"/>
  <c r="AQ4562" i="2"/>
  <c r="AQ4563" i="2"/>
  <c r="AQ4564" i="2"/>
  <c r="AQ4565" i="2"/>
  <c r="AQ4566" i="2"/>
  <c r="AQ4567" i="2"/>
  <c r="AQ4568" i="2"/>
  <c r="AQ4569" i="2"/>
  <c r="AQ4570" i="2"/>
  <c r="AQ4571" i="2"/>
  <c r="AQ4572" i="2"/>
  <c r="AQ4573" i="2"/>
  <c r="AQ4574" i="2"/>
  <c r="AQ4575" i="2"/>
  <c r="AQ4576" i="2"/>
  <c r="AQ4577" i="2"/>
  <c r="AQ4578" i="2"/>
  <c r="AQ4579" i="2"/>
  <c r="AQ4580" i="2"/>
  <c r="AQ4581" i="2"/>
  <c r="AQ4582" i="2"/>
  <c r="AQ4583" i="2"/>
  <c r="AQ4584" i="2"/>
  <c r="AQ4585" i="2"/>
  <c r="AQ4586" i="2"/>
  <c r="AQ4587" i="2"/>
  <c r="AQ4588" i="2"/>
  <c r="AQ4589" i="2"/>
  <c r="AQ4590" i="2"/>
  <c r="AQ4591" i="2"/>
  <c r="AQ4592" i="2"/>
  <c r="AQ4593" i="2"/>
  <c r="AQ4594" i="2"/>
  <c r="AQ4595" i="2"/>
  <c r="AQ4596" i="2"/>
  <c r="AQ4597" i="2"/>
  <c r="AQ4598" i="2"/>
  <c r="AQ4599" i="2"/>
  <c r="AQ4600" i="2"/>
  <c r="AQ4601" i="2"/>
  <c r="AQ4602" i="2"/>
  <c r="AQ4603" i="2"/>
  <c r="AQ4604" i="2"/>
  <c r="AQ4605" i="2"/>
  <c r="AQ4606" i="2"/>
  <c r="AQ4607" i="2"/>
  <c r="AQ4608" i="2"/>
  <c r="AQ4609" i="2"/>
  <c r="AQ4610" i="2"/>
  <c r="AQ4611" i="2"/>
  <c r="AQ4612" i="2"/>
  <c r="AQ4613" i="2"/>
  <c r="AQ4614" i="2"/>
  <c r="AQ4615" i="2"/>
  <c r="AQ4616" i="2"/>
  <c r="AQ4617" i="2"/>
  <c r="AQ4618" i="2"/>
  <c r="AQ4619" i="2"/>
  <c r="AQ4620" i="2"/>
  <c r="AQ4621" i="2"/>
  <c r="AQ4622" i="2"/>
  <c r="AQ4623" i="2"/>
  <c r="AQ4624" i="2"/>
  <c r="AQ4625" i="2"/>
  <c r="AQ4626" i="2"/>
  <c r="AQ4627" i="2"/>
  <c r="AQ4628" i="2"/>
  <c r="AQ4629" i="2"/>
  <c r="AQ4630" i="2"/>
  <c r="AQ4631" i="2"/>
  <c r="AQ4632" i="2"/>
  <c r="AQ4633" i="2"/>
  <c r="AQ4634" i="2"/>
  <c r="AQ4635" i="2"/>
  <c r="AQ4636" i="2"/>
  <c r="AQ4637" i="2"/>
  <c r="AQ4638" i="2"/>
  <c r="AQ4639" i="2"/>
  <c r="AQ4640" i="2"/>
  <c r="AQ4641" i="2"/>
  <c r="AQ4642" i="2"/>
  <c r="AQ4643" i="2"/>
  <c r="AQ4644" i="2"/>
  <c r="AQ4645" i="2"/>
  <c r="AQ4646" i="2"/>
  <c r="AQ4647" i="2"/>
  <c r="AQ4648" i="2"/>
  <c r="AQ4649" i="2"/>
  <c r="AQ4650" i="2"/>
  <c r="AQ4651" i="2"/>
  <c r="AQ4652" i="2"/>
  <c r="AQ4653" i="2"/>
  <c r="AQ4654" i="2"/>
  <c r="AQ4655" i="2"/>
  <c r="AQ4656" i="2"/>
  <c r="AQ4657" i="2"/>
  <c r="AQ4658" i="2"/>
  <c r="AQ4659" i="2"/>
  <c r="AQ4660" i="2"/>
  <c r="AQ4661" i="2"/>
  <c r="AQ4662" i="2"/>
  <c r="AQ4663" i="2"/>
  <c r="AQ4664" i="2"/>
  <c r="AQ4665" i="2"/>
  <c r="AQ4666" i="2"/>
  <c r="AQ4667" i="2"/>
  <c r="AQ4668" i="2"/>
  <c r="AQ4669" i="2"/>
  <c r="AQ4670" i="2"/>
  <c r="AQ4671" i="2"/>
  <c r="AQ4672" i="2"/>
  <c r="AQ4673" i="2"/>
  <c r="AQ4674" i="2"/>
  <c r="AQ4675" i="2"/>
  <c r="AQ4676" i="2"/>
  <c r="AQ4677" i="2"/>
  <c r="AQ4678" i="2"/>
  <c r="AQ4679" i="2"/>
  <c r="AQ4680" i="2"/>
  <c r="AQ4681" i="2"/>
  <c r="AQ4682" i="2"/>
  <c r="AQ4683" i="2"/>
  <c r="AQ4684" i="2"/>
  <c r="AQ4685" i="2"/>
  <c r="AQ4686" i="2"/>
  <c r="AQ4687" i="2"/>
  <c r="AQ4688" i="2"/>
  <c r="AQ4689" i="2"/>
  <c r="AQ4690" i="2"/>
  <c r="AQ4691" i="2"/>
  <c r="AQ4692" i="2"/>
  <c r="AQ4693" i="2"/>
  <c r="AQ4694" i="2"/>
  <c r="AQ4695" i="2"/>
  <c r="AQ4696" i="2"/>
  <c r="AQ4697" i="2"/>
  <c r="AQ4698" i="2"/>
  <c r="AQ4699" i="2"/>
  <c r="AQ4700" i="2"/>
  <c r="AQ4701" i="2"/>
  <c r="AQ4702" i="2"/>
  <c r="AQ4703" i="2"/>
  <c r="AQ4704" i="2"/>
  <c r="AQ4705" i="2"/>
  <c r="AQ4706" i="2"/>
  <c r="AQ4707" i="2"/>
  <c r="AQ4708" i="2"/>
  <c r="AQ4709" i="2"/>
  <c r="AQ4710" i="2"/>
  <c r="AQ4711" i="2"/>
  <c r="AQ4712" i="2"/>
  <c r="AQ4713" i="2"/>
  <c r="AQ4714" i="2"/>
  <c r="AQ4715" i="2"/>
  <c r="AQ4716" i="2"/>
  <c r="AQ4717" i="2"/>
  <c r="AQ4718" i="2"/>
  <c r="AQ4719" i="2"/>
  <c r="AQ4720" i="2"/>
  <c r="AQ4721" i="2"/>
  <c r="AQ4722" i="2"/>
  <c r="AQ4723" i="2"/>
  <c r="AQ4724" i="2"/>
  <c r="AQ4725" i="2"/>
  <c r="AQ4726" i="2"/>
  <c r="AQ4727" i="2"/>
  <c r="AQ4728" i="2"/>
  <c r="AQ4729" i="2"/>
  <c r="AQ4730" i="2"/>
  <c r="AQ4731" i="2"/>
  <c r="AQ4732" i="2"/>
  <c r="AQ4733" i="2"/>
  <c r="AQ4734" i="2"/>
  <c r="AQ4735" i="2"/>
  <c r="AQ4736" i="2"/>
  <c r="AQ4737" i="2"/>
  <c r="AQ4738" i="2"/>
  <c r="AQ4739" i="2"/>
  <c r="AQ4740" i="2"/>
  <c r="AQ4741" i="2"/>
  <c r="AQ4742" i="2"/>
  <c r="AQ4743" i="2"/>
  <c r="AQ4744" i="2"/>
  <c r="AQ4745" i="2"/>
  <c r="AQ4746" i="2"/>
  <c r="AQ4747" i="2"/>
  <c r="AQ4748" i="2"/>
  <c r="AQ4749" i="2"/>
  <c r="AQ4750" i="2"/>
  <c r="AQ4751" i="2"/>
  <c r="AQ4752" i="2"/>
  <c r="AQ4753" i="2"/>
  <c r="AQ4754" i="2"/>
  <c r="AQ4755" i="2"/>
  <c r="AQ4756" i="2"/>
  <c r="AQ4757" i="2"/>
  <c r="AQ4758" i="2"/>
  <c r="AQ4759" i="2"/>
  <c r="AQ4760" i="2"/>
  <c r="AQ4761" i="2"/>
  <c r="AQ4762" i="2"/>
  <c r="AQ4763" i="2"/>
  <c r="AQ4764" i="2"/>
  <c r="AQ4765" i="2"/>
  <c r="AQ4766" i="2"/>
  <c r="AQ4767" i="2"/>
  <c r="AQ4768" i="2"/>
  <c r="AQ4769" i="2"/>
  <c r="AQ4770" i="2"/>
  <c r="AQ4771" i="2"/>
  <c r="AQ4772" i="2"/>
  <c r="AQ4773" i="2"/>
  <c r="AQ4774" i="2"/>
  <c r="AQ4775" i="2"/>
  <c r="AQ4776" i="2"/>
  <c r="AQ4777" i="2"/>
  <c r="AQ4778" i="2"/>
  <c r="AQ4779" i="2"/>
  <c r="AQ4780" i="2"/>
  <c r="AQ4781" i="2"/>
  <c r="AQ4782" i="2"/>
  <c r="AQ4783" i="2"/>
  <c r="AQ4784" i="2"/>
  <c r="AQ4785" i="2"/>
  <c r="AQ4786" i="2"/>
  <c r="AQ4787" i="2"/>
  <c r="AQ4788" i="2"/>
  <c r="AQ4789" i="2"/>
  <c r="AQ4790" i="2"/>
  <c r="AQ4791" i="2"/>
  <c r="AQ4792" i="2"/>
  <c r="AQ4793" i="2"/>
  <c r="AQ4794" i="2"/>
  <c r="AQ4795" i="2"/>
  <c r="AQ4796" i="2"/>
  <c r="AQ4797" i="2"/>
  <c r="AQ4798" i="2"/>
  <c r="AQ4799" i="2"/>
  <c r="AQ4800" i="2"/>
  <c r="AQ4801" i="2"/>
  <c r="AQ4802" i="2"/>
  <c r="AQ4803" i="2"/>
  <c r="AQ4804" i="2"/>
  <c r="AQ4805" i="2"/>
  <c r="AQ4806" i="2"/>
  <c r="AQ4807" i="2"/>
  <c r="AQ4808" i="2"/>
  <c r="AQ4809" i="2"/>
  <c r="AQ4810" i="2"/>
  <c r="AQ4811" i="2"/>
  <c r="AQ4812" i="2"/>
  <c r="AQ4813" i="2"/>
  <c r="AQ4814" i="2"/>
  <c r="AQ4815" i="2"/>
  <c r="AQ4816" i="2"/>
  <c r="AQ4817" i="2"/>
  <c r="AQ4818" i="2"/>
  <c r="AQ4819" i="2"/>
  <c r="AQ4820" i="2"/>
  <c r="AQ4821" i="2"/>
  <c r="AQ4822" i="2"/>
  <c r="AQ4823" i="2"/>
  <c r="AQ4824" i="2"/>
  <c r="AQ4825" i="2"/>
  <c r="AQ4826" i="2"/>
  <c r="AQ4827" i="2"/>
  <c r="AQ4828" i="2"/>
  <c r="AQ4829" i="2"/>
  <c r="AQ4830" i="2"/>
  <c r="AQ4831" i="2"/>
  <c r="AQ4832" i="2"/>
  <c r="AQ4833" i="2"/>
  <c r="AQ4834" i="2"/>
  <c r="AQ4835" i="2"/>
  <c r="AQ4836" i="2"/>
  <c r="AQ4837" i="2"/>
  <c r="AQ4838" i="2"/>
  <c r="AQ4839" i="2"/>
  <c r="AQ4840" i="2"/>
  <c r="AQ4841" i="2"/>
  <c r="AQ4842" i="2"/>
  <c r="AQ4843" i="2"/>
  <c r="AQ4844" i="2"/>
  <c r="AQ4845" i="2"/>
  <c r="AQ4846" i="2"/>
  <c r="AQ4847" i="2"/>
  <c r="AQ4848" i="2"/>
  <c r="AQ4849" i="2"/>
  <c r="AQ4850" i="2"/>
  <c r="AQ4851" i="2"/>
  <c r="AQ4852" i="2"/>
  <c r="AQ4853" i="2"/>
  <c r="AQ4854" i="2"/>
  <c r="AQ4855" i="2"/>
  <c r="AQ4856" i="2"/>
  <c r="AQ4857" i="2"/>
  <c r="AQ4858" i="2"/>
  <c r="AQ4859" i="2"/>
  <c r="AQ4860" i="2"/>
  <c r="AQ4861" i="2"/>
  <c r="AQ4862" i="2"/>
  <c r="AQ4863" i="2"/>
  <c r="AQ4864" i="2"/>
  <c r="AQ4865" i="2"/>
  <c r="AQ4866" i="2"/>
  <c r="AQ4867" i="2"/>
  <c r="AQ4868" i="2"/>
  <c r="AQ4869" i="2"/>
  <c r="AQ4870" i="2"/>
  <c r="AQ4871" i="2"/>
  <c r="AQ4872" i="2"/>
  <c r="AQ4873" i="2"/>
  <c r="AQ4874" i="2"/>
  <c r="AQ4875" i="2"/>
  <c r="AQ4876" i="2"/>
  <c r="AQ4877" i="2"/>
  <c r="AQ4878" i="2"/>
  <c r="AQ4879" i="2"/>
  <c r="AQ4880" i="2"/>
  <c r="AQ4881" i="2"/>
  <c r="AQ4882" i="2"/>
  <c r="AQ4883" i="2"/>
  <c r="AQ4884" i="2"/>
  <c r="AQ4885" i="2"/>
  <c r="AQ4886" i="2"/>
  <c r="AQ4887" i="2"/>
  <c r="AQ4888" i="2"/>
  <c r="AQ4889" i="2"/>
  <c r="AQ4890" i="2"/>
  <c r="AQ4891" i="2"/>
  <c r="AQ4892" i="2"/>
  <c r="AQ4893" i="2"/>
  <c r="AQ4894" i="2"/>
  <c r="AQ4895" i="2"/>
  <c r="AQ4896" i="2"/>
  <c r="AQ4897" i="2"/>
  <c r="AQ4898" i="2"/>
  <c r="AQ4899" i="2"/>
  <c r="AQ4900" i="2"/>
  <c r="AQ4901" i="2"/>
  <c r="AQ4902" i="2"/>
  <c r="AQ4903" i="2"/>
  <c r="AQ4904" i="2"/>
  <c r="AQ4905" i="2"/>
  <c r="AQ4906" i="2"/>
  <c r="AQ4907" i="2"/>
  <c r="AQ4908" i="2"/>
  <c r="AQ4909" i="2"/>
  <c r="AQ4910" i="2"/>
  <c r="AQ4911" i="2"/>
  <c r="AQ4912" i="2"/>
  <c r="AQ4913" i="2"/>
  <c r="AQ4914" i="2"/>
  <c r="AQ4915" i="2"/>
  <c r="AQ4916" i="2"/>
  <c r="AQ4917" i="2"/>
  <c r="AQ4918" i="2"/>
  <c r="AQ4919" i="2"/>
  <c r="AQ4920" i="2"/>
  <c r="AQ4921" i="2"/>
  <c r="AQ4922" i="2"/>
  <c r="AQ4923" i="2"/>
  <c r="AQ4924" i="2"/>
  <c r="AQ4925" i="2"/>
  <c r="AQ4926" i="2"/>
  <c r="AQ4927" i="2"/>
  <c r="AQ4928" i="2"/>
  <c r="AQ4929" i="2"/>
  <c r="AQ4930" i="2"/>
  <c r="AQ4931" i="2"/>
  <c r="AQ4932" i="2"/>
  <c r="AQ4933" i="2"/>
  <c r="AQ4934" i="2"/>
  <c r="AQ4935" i="2"/>
  <c r="AQ4936" i="2"/>
  <c r="AQ4937" i="2"/>
  <c r="AQ4938" i="2"/>
  <c r="AQ4939" i="2"/>
  <c r="AQ4940" i="2"/>
  <c r="AQ4941" i="2"/>
  <c r="AQ4942" i="2"/>
  <c r="AQ4943" i="2"/>
  <c r="AQ4944" i="2"/>
  <c r="AQ4945" i="2"/>
  <c r="AQ4946" i="2"/>
  <c r="AQ4947" i="2"/>
  <c r="AQ4948" i="2"/>
  <c r="AQ4949" i="2"/>
  <c r="AQ4950" i="2"/>
  <c r="AQ4951" i="2"/>
  <c r="AQ4952" i="2"/>
  <c r="AQ4953" i="2"/>
  <c r="AQ4954" i="2"/>
  <c r="AQ4955" i="2"/>
  <c r="AQ4956" i="2"/>
  <c r="AQ4957" i="2"/>
  <c r="AQ4958" i="2"/>
  <c r="AQ4959" i="2"/>
  <c r="AQ4960" i="2"/>
  <c r="AQ4961" i="2"/>
  <c r="AQ4962" i="2"/>
  <c r="AQ4963" i="2"/>
  <c r="AQ4964" i="2"/>
  <c r="AQ4965" i="2"/>
  <c r="AQ4966" i="2"/>
  <c r="AQ4967" i="2"/>
  <c r="AQ4968" i="2"/>
  <c r="AQ4969" i="2"/>
  <c r="AQ4970" i="2"/>
  <c r="AQ4971" i="2"/>
  <c r="AQ4972" i="2"/>
  <c r="AQ4973" i="2"/>
  <c r="AQ4974" i="2"/>
  <c r="AQ4975" i="2"/>
  <c r="AQ4976" i="2"/>
  <c r="AQ4977" i="2"/>
  <c r="AQ4978" i="2"/>
  <c r="AQ4979" i="2"/>
  <c r="AQ4980" i="2"/>
  <c r="AQ4981" i="2"/>
  <c r="AQ4982" i="2"/>
  <c r="AQ4983" i="2"/>
  <c r="AQ4984" i="2"/>
  <c r="AQ4985" i="2"/>
  <c r="AQ4986" i="2"/>
  <c r="AQ4987" i="2"/>
  <c r="AQ4988" i="2"/>
  <c r="AQ4989" i="2"/>
  <c r="AQ4990" i="2"/>
  <c r="AQ4991" i="2"/>
  <c r="AQ4992" i="2"/>
  <c r="AQ4993" i="2"/>
  <c r="AQ4994" i="2"/>
  <c r="AQ4995" i="2"/>
  <c r="AQ4996" i="2"/>
  <c r="AQ4997" i="2"/>
  <c r="AQ4998" i="2"/>
  <c r="AQ4999" i="2"/>
  <c r="AQ5000" i="2"/>
  <c r="AQ5001" i="2"/>
  <c r="AQ5002" i="2"/>
  <c r="AQ5003" i="2"/>
  <c r="AQ5004" i="2"/>
  <c r="AQ5005" i="2"/>
  <c r="AQ5006" i="2"/>
  <c r="AQ5007" i="2"/>
  <c r="AQ5008" i="2"/>
  <c r="AQ5009" i="2"/>
  <c r="AQ5010" i="2"/>
  <c r="AQ5011" i="2"/>
  <c r="AQ5012" i="2"/>
  <c r="AQ5013" i="2"/>
  <c r="AQ5014" i="2"/>
  <c r="AQ5015" i="2"/>
  <c r="AQ5016" i="2"/>
  <c r="AQ5017" i="2"/>
  <c r="AQ5018" i="2"/>
  <c r="AQ5019" i="2"/>
  <c r="AQ5020" i="2"/>
  <c r="AQ5021" i="2"/>
  <c r="AQ5022" i="2"/>
  <c r="AQ5023" i="2"/>
  <c r="AQ5024" i="2"/>
  <c r="AQ5025" i="2"/>
  <c r="AQ5026" i="2"/>
  <c r="AQ5027" i="2"/>
  <c r="AQ5028" i="2"/>
  <c r="AQ5029" i="2"/>
  <c r="AQ5030" i="2"/>
  <c r="AQ5031" i="2"/>
  <c r="AQ5032" i="2"/>
  <c r="AQ5033" i="2"/>
  <c r="AQ5034" i="2"/>
  <c r="AQ5035" i="2"/>
  <c r="AQ5036" i="2"/>
  <c r="AQ5037" i="2"/>
  <c r="AQ5038" i="2"/>
  <c r="AQ5039" i="2"/>
  <c r="AQ5040" i="2"/>
  <c r="AQ5041" i="2"/>
  <c r="AQ5042" i="2"/>
  <c r="AQ5043" i="2"/>
  <c r="AQ5044" i="2"/>
  <c r="AQ5045" i="2"/>
  <c r="AQ5046" i="2"/>
  <c r="AQ5047" i="2"/>
  <c r="AQ5048" i="2"/>
  <c r="AQ5049" i="2"/>
  <c r="AQ5050" i="2"/>
  <c r="AQ5051" i="2"/>
  <c r="AQ5052" i="2"/>
  <c r="AQ5053" i="2"/>
  <c r="AQ5054" i="2"/>
  <c r="AQ5055" i="2"/>
  <c r="AQ5056" i="2"/>
  <c r="AQ5057" i="2"/>
  <c r="AQ5058" i="2"/>
  <c r="AQ5059" i="2"/>
  <c r="AQ5060" i="2"/>
  <c r="AQ5061" i="2"/>
  <c r="AQ5062" i="2"/>
  <c r="AQ5063" i="2"/>
  <c r="AQ5064" i="2"/>
  <c r="AQ5065" i="2"/>
  <c r="AQ5066" i="2"/>
  <c r="AQ5067" i="2"/>
  <c r="AQ5068" i="2"/>
  <c r="AQ5069" i="2"/>
  <c r="AQ5070" i="2"/>
  <c r="AQ5071" i="2"/>
  <c r="AQ5072" i="2"/>
  <c r="AQ5073" i="2"/>
  <c r="AQ5074" i="2"/>
  <c r="AQ5075" i="2"/>
  <c r="AQ5076" i="2"/>
  <c r="AQ5077" i="2"/>
  <c r="AQ5078" i="2"/>
  <c r="AQ5079" i="2"/>
  <c r="AQ5080" i="2"/>
  <c r="AQ5081" i="2"/>
  <c r="AQ5082" i="2"/>
  <c r="AQ5083" i="2"/>
  <c r="AQ5084" i="2"/>
  <c r="AQ5085" i="2"/>
  <c r="AQ5086" i="2"/>
  <c r="AQ5087" i="2"/>
  <c r="AQ5088" i="2"/>
  <c r="AQ5089" i="2"/>
  <c r="AQ5090" i="2"/>
  <c r="AQ5091" i="2"/>
  <c r="AQ5092" i="2"/>
  <c r="AQ5093" i="2"/>
  <c r="AQ5094" i="2"/>
  <c r="AQ5095" i="2"/>
  <c r="AQ5096" i="2"/>
  <c r="AQ5097" i="2"/>
  <c r="AQ5098" i="2"/>
  <c r="AQ5099" i="2"/>
  <c r="AQ5100" i="2"/>
  <c r="AQ5101" i="2"/>
  <c r="AQ5102" i="2"/>
  <c r="AQ5103" i="2"/>
  <c r="AQ5104" i="2"/>
  <c r="AQ5105" i="2"/>
  <c r="AQ5106" i="2"/>
  <c r="AQ5107" i="2"/>
  <c r="AQ5108" i="2"/>
  <c r="AQ5109" i="2"/>
  <c r="AQ5110" i="2"/>
  <c r="AQ5111" i="2"/>
  <c r="AQ5112" i="2"/>
  <c r="AQ5113" i="2"/>
  <c r="AQ5114" i="2"/>
  <c r="AQ5115" i="2"/>
  <c r="AQ5116" i="2"/>
  <c r="AQ5117" i="2"/>
  <c r="AQ5118" i="2"/>
  <c r="AQ5119" i="2"/>
  <c r="AQ5120" i="2"/>
  <c r="AQ5121" i="2"/>
  <c r="AQ5122" i="2"/>
  <c r="AQ5123" i="2"/>
  <c r="AQ5124" i="2"/>
  <c r="AQ5125" i="2"/>
  <c r="AQ5126" i="2"/>
  <c r="AQ5127" i="2"/>
  <c r="AQ5128" i="2"/>
  <c r="AQ5129" i="2"/>
  <c r="AQ5130" i="2"/>
  <c r="AQ5131" i="2"/>
  <c r="AQ5132" i="2"/>
  <c r="AQ5133" i="2"/>
  <c r="AQ5134" i="2"/>
  <c r="AQ5135" i="2"/>
  <c r="AQ5136" i="2"/>
  <c r="AQ5137" i="2"/>
  <c r="AQ5138" i="2"/>
  <c r="AQ5139" i="2"/>
  <c r="AQ5140" i="2"/>
  <c r="AQ5141" i="2"/>
  <c r="AQ5142" i="2"/>
  <c r="AQ5143" i="2"/>
  <c r="AQ5144" i="2"/>
  <c r="AQ5145" i="2"/>
  <c r="AQ5146" i="2"/>
  <c r="AQ5147" i="2"/>
  <c r="AQ5148" i="2"/>
  <c r="AQ5149" i="2"/>
  <c r="AQ5150" i="2"/>
  <c r="AQ5151" i="2"/>
  <c r="AQ5152" i="2"/>
  <c r="AQ5153" i="2"/>
  <c r="AQ5154" i="2"/>
  <c r="AQ5155" i="2"/>
  <c r="AQ5156" i="2"/>
  <c r="AQ5157" i="2"/>
  <c r="AQ5158" i="2"/>
  <c r="AQ5159" i="2"/>
  <c r="AQ5160" i="2"/>
  <c r="AQ5161" i="2"/>
  <c r="AQ5162" i="2"/>
  <c r="AQ5163" i="2"/>
  <c r="AQ5164" i="2"/>
  <c r="AQ5165" i="2"/>
  <c r="AQ5166" i="2"/>
  <c r="AQ5167" i="2"/>
  <c r="AQ5168" i="2"/>
  <c r="AQ5169" i="2"/>
  <c r="AQ5170" i="2"/>
  <c r="AQ5171" i="2"/>
  <c r="AQ5172" i="2"/>
  <c r="AQ5173" i="2"/>
  <c r="AQ5174" i="2"/>
  <c r="AQ5175" i="2"/>
  <c r="AQ5176" i="2"/>
  <c r="AQ5177" i="2"/>
  <c r="AQ5178" i="2"/>
  <c r="AQ5179" i="2"/>
  <c r="AQ5180" i="2"/>
  <c r="AQ5181" i="2"/>
  <c r="AQ5182" i="2"/>
  <c r="AQ5183" i="2"/>
  <c r="AQ5184" i="2"/>
  <c r="AQ5185" i="2"/>
  <c r="AQ5186" i="2"/>
  <c r="AQ5187" i="2"/>
  <c r="AQ5188" i="2"/>
  <c r="AQ5189" i="2"/>
  <c r="AQ5190" i="2"/>
  <c r="AQ5191" i="2"/>
  <c r="AQ5192" i="2"/>
  <c r="AQ5193" i="2"/>
  <c r="AQ5194" i="2"/>
  <c r="AQ5195" i="2"/>
  <c r="AQ5196" i="2"/>
  <c r="AQ5197" i="2"/>
  <c r="AQ5198" i="2"/>
  <c r="AQ5199" i="2"/>
  <c r="AQ5200" i="2"/>
  <c r="AQ5201" i="2"/>
  <c r="AQ5202" i="2"/>
  <c r="AQ5203" i="2"/>
  <c r="AQ5204" i="2"/>
  <c r="AQ5205" i="2"/>
  <c r="AQ5206" i="2"/>
  <c r="AQ5207" i="2"/>
  <c r="AQ5208" i="2"/>
  <c r="AQ5209" i="2"/>
  <c r="AQ5210" i="2"/>
  <c r="AQ5211" i="2"/>
  <c r="AQ5212" i="2"/>
  <c r="AQ5213" i="2"/>
  <c r="AQ5214" i="2"/>
  <c r="AQ5215" i="2"/>
  <c r="AQ5216" i="2"/>
  <c r="AQ5217" i="2"/>
  <c r="AQ5218" i="2"/>
  <c r="AQ5219" i="2"/>
  <c r="AQ5220" i="2"/>
  <c r="AQ5221" i="2"/>
  <c r="AQ5222" i="2"/>
  <c r="AQ5223" i="2"/>
  <c r="AQ5224" i="2"/>
  <c r="AQ5225" i="2"/>
  <c r="AQ5226" i="2"/>
  <c r="AQ5227" i="2"/>
  <c r="AQ5228" i="2"/>
  <c r="AQ5229" i="2"/>
  <c r="AQ5230" i="2"/>
  <c r="AQ5231" i="2"/>
  <c r="AQ5232" i="2"/>
  <c r="AQ5233" i="2"/>
  <c r="AQ5234" i="2"/>
  <c r="AQ5235" i="2"/>
  <c r="AQ5236" i="2"/>
  <c r="AQ5237" i="2"/>
  <c r="AQ5238" i="2"/>
  <c r="AQ5239" i="2"/>
  <c r="AQ5240" i="2"/>
  <c r="AQ5241" i="2"/>
  <c r="AQ5242" i="2"/>
  <c r="AQ5243" i="2"/>
  <c r="AQ5244" i="2"/>
  <c r="AQ5245" i="2"/>
  <c r="AQ5246" i="2"/>
  <c r="AQ5247" i="2"/>
  <c r="AQ5248" i="2"/>
  <c r="AQ5249" i="2"/>
  <c r="AQ5250" i="2"/>
  <c r="AQ5251" i="2"/>
  <c r="AQ5252" i="2"/>
  <c r="AQ5253" i="2"/>
  <c r="AQ5254" i="2"/>
  <c r="AQ5255" i="2"/>
  <c r="AQ5256" i="2"/>
  <c r="AQ5257" i="2"/>
  <c r="AQ5258" i="2"/>
  <c r="AQ5259" i="2"/>
  <c r="AQ5260" i="2"/>
  <c r="AQ5261" i="2"/>
  <c r="AQ5262" i="2"/>
  <c r="AQ5263" i="2"/>
  <c r="AQ5264" i="2"/>
  <c r="AQ5265" i="2"/>
  <c r="AQ5266" i="2"/>
  <c r="AQ5267" i="2"/>
  <c r="AQ5268" i="2"/>
  <c r="AQ5269" i="2"/>
  <c r="AQ5270" i="2"/>
  <c r="AQ5271" i="2"/>
  <c r="AQ5272" i="2"/>
  <c r="AQ5273" i="2"/>
  <c r="AQ5274" i="2"/>
  <c r="AQ5275" i="2"/>
  <c r="AQ5276" i="2"/>
  <c r="AQ5277" i="2"/>
  <c r="AQ5278" i="2"/>
  <c r="AQ5279" i="2"/>
  <c r="AQ5280" i="2"/>
  <c r="AQ5281" i="2"/>
  <c r="AQ5282" i="2"/>
  <c r="AQ5283" i="2"/>
  <c r="AQ5284" i="2"/>
  <c r="AQ5285" i="2"/>
  <c r="AQ5286" i="2"/>
  <c r="AQ5287" i="2"/>
  <c r="AQ5288" i="2"/>
  <c r="AQ5289" i="2"/>
  <c r="AQ5290" i="2"/>
  <c r="AQ5291" i="2"/>
  <c r="AQ5292" i="2"/>
  <c r="AQ5293" i="2"/>
  <c r="AQ5294" i="2"/>
  <c r="AQ5295" i="2"/>
  <c r="AQ5296" i="2"/>
  <c r="AQ5297" i="2"/>
  <c r="AQ5298" i="2"/>
  <c r="AQ5299" i="2"/>
  <c r="AQ5300" i="2"/>
  <c r="AQ5301" i="2"/>
  <c r="AQ5302" i="2"/>
  <c r="AQ5303" i="2"/>
  <c r="AQ5304" i="2"/>
  <c r="AQ5305" i="2"/>
  <c r="AQ5306" i="2"/>
  <c r="AQ5307" i="2"/>
  <c r="AQ5308" i="2"/>
  <c r="AQ5309" i="2"/>
  <c r="AQ5310" i="2"/>
  <c r="AQ5311" i="2"/>
  <c r="AQ5312" i="2"/>
  <c r="AQ5313" i="2"/>
  <c r="AQ5314" i="2"/>
  <c r="AQ5315" i="2"/>
  <c r="AQ5316" i="2"/>
  <c r="AQ5317" i="2"/>
  <c r="AQ5318" i="2"/>
  <c r="AQ5319" i="2"/>
  <c r="AQ5320" i="2"/>
  <c r="AQ5321" i="2"/>
  <c r="AQ5322" i="2"/>
  <c r="AQ5323" i="2"/>
  <c r="AQ5324" i="2"/>
  <c r="AQ5325" i="2"/>
  <c r="AQ5326" i="2"/>
  <c r="AQ5327" i="2"/>
  <c r="AQ5328" i="2"/>
  <c r="AQ5329" i="2"/>
  <c r="AQ5330" i="2"/>
  <c r="AQ5331" i="2"/>
  <c r="AQ5332" i="2"/>
  <c r="AQ5333" i="2"/>
  <c r="AQ5334" i="2"/>
  <c r="AQ5335" i="2"/>
  <c r="AQ5336" i="2"/>
  <c r="AQ5337" i="2"/>
  <c r="AQ5338" i="2"/>
  <c r="AQ5339" i="2"/>
  <c r="AQ5340" i="2"/>
  <c r="AQ5341" i="2"/>
  <c r="AQ5342" i="2"/>
  <c r="AQ5343" i="2"/>
  <c r="AQ5344" i="2"/>
  <c r="AQ5345" i="2"/>
  <c r="AQ5346" i="2"/>
  <c r="AQ5347" i="2"/>
  <c r="AQ5348" i="2"/>
  <c r="AQ5349" i="2"/>
  <c r="AQ5350" i="2"/>
  <c r="AQ5351" i="2"/>
  <c r="AQ5352" i="2"/>
  <c r="AQ5353" i="2"/>
  <c r="AQ5354" i="2"/>
  <c r="AQ5355" i="2"/>
  <c r="AQ5356" i="2"/>
  <c r="AQ5357" i="2"/>
  <c r="AQ5358" i="2"/>
  <c r="AQ5359" i="2"/>
  <c r="AQ5360" i="2"/>
  <c r="AQ5361" i="2"/>
  <c r="AQ5362" i="2"/>
  <c r="AQ5363" i="2"/>
  <c r="AQ5364" i="2"/>
  <c r="AQ5365" i="2"/>
  <c r="AQ5366" i="2"/>
  <c r="AQ5367" i="2"/>
  <c r="AQ5368" i="2"/>
  <c r="AQ5369" i="2"/>
  <c r="AQ5370" i="2"/>
  <c r="AQ5371" i="2"/>
  <c r="AQ5372" i="2"/>
  <c r="AQ5373" i="2"/>
  <c r="AQ5374" i="2"/>
  <c r="AQ5375" i="2"/>
  <c r="AQ5376" i="2"/>
  <c r="AQ5377" i="2"/>
  <c r="AQ5378" i="2"/>
  <c r="AQ5379" i="2"/>
  <c r="AQ5380" i="2"/>
  <c r="AQ5381" i="2"/>
  <c r="AQ5382" i="2"/>
  <c r="AQ5383" i="2"/>
  <c r="AQ5384" i="2"/>
  <c r="AQ5385" i="2"/>
  <c r="AQ5386" i="2"/>
  <c r="AQ5387" i="2"/>
  <c r="AQ5388" i="2"/>
  <c r="AQ5389" i="2"/>
  <c r="AQ5390" i="2"/>
  <c r="AQ5391" i="2"/>
  <c r="AQ5392" i="2"/>
  <c r="AQ5393" i="2"/>
  <c r="AQ5394" i="2"/>
  <c r="AQ5395" i="2"/>
  <c r="AQ5396" i="2"/>
  <c r="AQ5397" i="2"/>
  <c r="AQ5398" i="2"/>
  <c r="AQ5399" i="2"/>
  <c r="AQ5400" i="2"/>
  <c r="AQ5401" i="2"/>
  <c r="AQ5402" i="2"/>
  <c r="AQ5403" i="2"/>
  <c r="AQ5404" i="2"/>
  <c r="AQ5405" i="2"/>
  <c r="AQ5406" i="2"/>
  <c r="AQ5407" i="2"/>
  <c r="AQ5408" i="2"/>
  <c r="AQ5409" i="2"/>
  <c r="AQ5410" i="2"/>
  <c r="AQ5411" i="2"/>
  <c r="AQ5412" i="2"/>
  <c r="AQ5413" i="2"/>
  <c r="AQ5414" i="2"/>
  <c r="AQ5415" i="2"/>
  <c r="AQ5416" i="2"/>
  <c r="AQ5417" i="2"/>
  <c r="AQ5418" i="2"/>
  <c r="AQ5419" i="2"/>
  <c r="AQ5420" i="2"/>
  <c r="AQ5421" i="2"/>
  <c r="AQ5422" i="2"/>
  <c r="AQ5423" i="2"/>
  <c r="AQ5424" i="2"/>
  <c r="AQ5425" i="2"/>
  <c r="AQ5426" i="2"/>
  <c r="AQ5427" i="2"/>
  <c r="AQ5428" i="2"/>
  <c r="AQ5429" i="2"/>
  <c r="AQ5430" i="2"/>
  <c r="AQ5431" i="2"/>
  <c r="AQ5432" i="2"/>
  <c r="AQ5433" i="2"/>
  <c r="AQ5434" i="2"/>
  <c r="AQ5435" i="2"/>
  <c r="AQ5436" i="2"/>
  <c r="AQ5437" i="2"/>
  <c r="AQ5438" i="2"/>
  <c r="AQ5439" i="2"/>
  <c r="AQ5440" i="2"/>
  <c r="AQ5441" i="2"/>
  <c r="AQ5442" i="2"/>
  <c r="AQ5443" i="2"/>
  <c r="AQ5444" i="2"/>
  <c r="AQ5445" i="2"/>
  <c r="AQ5446" i="2"/>
  <c r="AQ5447" i="2"/>
  <c r="AQ5448" i="2"/>
  <c r="AQ5449" i="2"/>
  <c r="AQ5450" i="2"/>
  <c r="AQ5451" i="2"/>
  <c r="AQ5452" i="2"/>
  <c r="AQ5453" i="2"/>
  <c r="AQ5454" i="2"/>
  <c r="AQ5455" i="2"/>
  <c r="AQ5456" i="2"/>
  <c r="AQ5457" i="2"/>
  <c r="AQ5458" i="2"/>
  <c r="AQ5459" i="2"/>
  <c r="AQ5460" i="2"/>
  <c r="AQ5461" i="2"/>
  <c r="AQ5462" i="2"/>
  <c r="AQ5463" i="2"/>
  <c r="AQ5464" i="2"/>
  <c r="AQ5465" i="2"/>
  <c r="AQ5466" i="2"/>
  <c r="AQ5467" i="2"/>
  <c r="AQ5468" i="2"/>
  <c r="AQ5469" i="2"/>
  <c r="AQ5470" i="2"/>
  <c r="AQ5471" i="2"/>
  <c r="AQ5472" i="2"/>
  <c r="AQ5473" i="2"/>
  <c r="AQ5474" i="2"/>
  <c r="AQ5475" i="2"/>
  <c r="AQ5476" i="2"/>
  <c r="AQ5477" i="2"/>
  <c r="AQ5478" i="2"/>
  <c r="AQ5479" i="2"/>
  <c r="AQ5480" i="2"/>
  <c r="AQ5481" i="2"/>
  <c r="AQ5482" i="2"/>
  <c r="AQ5483" i="2"/>
  <c r="AQ5484" i="2"/>
  <c r="AQ5485" i="2"/>
  <c r="AQ5486" i="2"/>
  <c r="AQ5487" i="2"/>
  <c r="AQ5488" i="2"/>
  <c r="AQ5489" i="2"/>
  <c r="AQ5490" i="2"/>
  <c r="AQ5491" i="2"/>
  <c r="AQ5492" i="2"/>
  <c r="AQ5493" i="2"/>
  <c r="AQ5494" i="2"/>
  <c r="AQ5495" i="2"/>
  <c r="AQ5496" i="2"/>
  <c r="AQ5497" i="2"/>
  <c r="AQ5498" i="2"/>
  <c r="AQ5499" i="2"/>
  <c r="AQ5500" i="2"/>
  <c r="AQ5501" i="2"/>
  <c r="AQ5502" i="2"/>
  <c r="AQ5503" i="2"/>
  <c r="AQ5504" i="2"/>
  <c r="AQ5505" i="2"/>
  <c r="AQ5506" i="2"/>
  <c r="AQ5507" i="2"/>
  <c r="AQ5508" i="2"/>
  <c r="AQ5509" i="2"/>
  <c r="AQ5510" i="2"/>
  <c r="AQ5511" i="2"/>
  <c r="AQ5512" i="2"/>
  <c r="AQ5513" i="2"/>
  <c r="AQ5514" i="2"/>
  <c r="AQ5515" i="2"/>
  <c r="AQ5516" i="2"/>
  <c r="AQ5517" i="2"/>
  <c r="AQ5518" i="2"/>
  <c r="AQ5519" i="2"/>
  <c r="AQ5520" i="2"/>
  <c r="AQ5521" i="2"/>
  <c r="AQ5522" i="2"/>
  <c r="AQ5523" i="2"/>
  <c r="AQ5524" i="2"/>
  <c r="AQ5525" i="2"/>
  <c r="AQ5526" i="2"/>
  <c r="AQ5527" i="2"/>
  <c r="AQ5528" i="2"/>
  <c r="AQ5529" i="2"/>
  <c r="AQ5530" i="2"/>
  <c r="AQ5531" i="2"/>
  <c r="AQ5532" i="2"/>
  <c r="AQ5533" i="2"/>
  <c r="AQ5534" i="2"/>
  <c r="AQ5535" i="2"/>
  <c r="AQ5536" i="2"/>
  <c r="AQ5537" i="2"/>
  <c r="AQ5538" i="2"/>
  <c r="AQ5539" i="2"/>
  <c r="AQ5540" i="2"/>
  <c r="AQ5541" i="2"/>
  <c r="AQ5542" i="2"/>
  <c r="AQ5543" i="2"/>
  <c r="AQ5544" i="2"/>
  <c r="AQ5545" i="2"/>
  <c r="AQ5546" i="2"/>
  <c r="AQ5547" i="2"/>
  <c r="AQ5548" i="2"/>
  <c r="AQ5549" i="2"/>
  <c r="AQ5550" i="2"/>
  <c r="AQ5551" i="2"/>
  <c r="AQ5552" i="2"/>
  <c r="AQ5553" i="2"/>
  <c r="AQ5554" i="2"/>
  <c r="AQ5555" i="2"/>
  <c r="AQ5556" i="2"/>
  <c r="AQ5557" i="2"/>
  <c r="AQ5558" i="2"/>
  <c r="AQ5559" i="2"/>
  <c r="AQ5560" i="2"/>
  <c r="AQ5561" i="2"/>
  <c r="AQ5562" i="2"/>
  <c r="AQ5563" i="2"/>
  <c r="AQ5564" i="2"/>
  <c r="AQ5565" i="2"/>
  <c r="AQ5566" i="2"/>
  <c r="AQ5567" i="2"/>
  <c r="AQ5568" i="2"/>
  <c r="AQ5569" i="2"/>
  <c r="AQ5570" i="2"/>
  <c r="AQ5571" i="2"/>
  <c r="AQ5572" i="2"/>
  <c r="AQ5573" i="2"/>
  <c r="AQ5574" i="2"/>
  <c r="AQ5575" i="2"/>
  <c r="AQ5576" i="2"/>
  <c r="AQ5577" i="2"/>
  <c r="AQ5578" i="2"/>
  <c r="AQ5579" i="2"/>
  <c r="AQ5580" i="2"/>
  <c r="AQ5581" i="2"/>
  <c r="AQ5582" i="2"/>
  <c r="AQ5583" i="2"/>
  <c r="AQ5584" i="2"/>
  <c r="AQ5585" i="2"/>
  <c r="AQ5586" i="2"/>
  <c r="AQ5587" i="2"/>
  <c r="AQ5588" i="2"/>
  <c r="AQ5589" i="2"/>
  <c r="AQ5590" i="2"/>
  <c r="AQ5591" i="2"/>
  <c r="AQ5592" i="2"/>
  <c r="AQ5593" i="2"/>
  <c r="AQ5594" i="2"/>
  <c r="AQ5595" i="2"/>
  <c r="AQ5596" i="2"/>
  <c r="AQ5597" i="2"/>
  <c r="AQ5598" i="2"/>
  <c r="AQ5599" i="2"/>
  <c r="AQ5600" i="2"/>
  <c r="AQ5601" i="2"/>
  <c r="AQ5602" i="2"/>
  <c r="AQ5603" i="2"/>
  <c r="AQ5604" i="2"/>
  <c r="AQ5605" i="2"/>
  <c r="AQ5606" i="2"/>
  <c r="AQ5607" i="2"/>
  <c r="AQ5608" i="2"/>
  <c r="AQ5609" i="2"/>
  <c r="AQ5610" i="2"/>
  <c r="AQ5611" i="2"/>
  <c r="AQ5612" i="2"/>
  <c r="AQ5613" i="2"/>
  <c r="AQ5614" i="2"/>
  <c r="AQ5615" i="2"/>
  <c r="AQ5616" i="2"/>
  <c r="AQ5617" i="2"/>
  <c r="AQ5618" i="2"/>
  <c r="AQ5619" i="2"/>
  <c r="AQ5620" i="2"/>
  <c r="AQ5621" i="2"/>
  <c r="AQ5622" i="2"/>
  <c r="AQ5623" i="2"/>
  <c r="AQ5624" i="2"/>
  <c r="AQ5625" i="2"/>
  <c r="AQ5626" i="2"/>
  <c r="AQ5627" i="2"/>
  <c r="AQ5628" i="2"/>
  <c r="AQ5629" i="2"/>
  <c r="AQ5630" i="2"/>
  <c r="AQ5631" i="2"/>
  <c r="AQ5632" i="2"/>
  <c r="AQ5633" i="2"/>
  <c r="AQ5634" i="2"/>
  <c r="AQ5635" i="2"/>
  <c r="AQ5636" i="2"/>
  <c r="AQ5637" i="2"/>
  <c r="AQ5638" i="2"/>
  <c r="AQ5639" i="2"/>
  <c r="AQ5640" i="2"/>
  <c r="AQ5641" i="2"/>
  <c r="AQ5642" i="2"/>
  <c r="AQ5643" i="2"/>
  <c r="AQ5644" i="2"/>
  <c r="AQ5645" i="2"/>
  <c r="AQ5646" i="2"/>
  <c r="AQ5647" i="2"/>
  <c r="AQ5648" i="2"/>
  <c r="AQ5649" i="2"/>
  <c r="AQ5650" i="2"/>
  <c r="AQ5651" i="2"/>
  <c r="AQ5652" i="2"/>
  <c r="AQ5653" i="2"/>
  <c r="AQ5654" i="2"/>
  <c r="AQ5655" i="2"/>
  <c r="AQ5656" i="2"/>
  <c r="AQ5657" i="2"/>
  <c r="AQ5658" i="2"/>
  <c r="AQ5659" i="2"/>
  <c r="AQ5660" i="2"/>
  <c r="AQ5661" i="2"/>
  <c r="AQ5662" i="2"/>
  <c r="AQ5663" i="2"/>
  <c r="AQ5664" i="2"/>
  <c r="AQ5665" i="2"/>
  <c r="AQ5666" i="2"/>
  <c r="AQ5667" i="2"/>
  <c r="AQ5668" i="2"/>
  <c r="AQ5669" i="2"/>
  <c r="AQ5670" i="2"/>
  <c r="AQ5671" i="2"/>
  <c r="AQ5672" i="2"/>
  <c r="AQ5673" i="2"/>
  <c r="AQ5674" i="2"/>
  <c r="AQ5675" i="2"/>
  <c r="AQ5676" i="2"/>
  <c r="AQ5677" i="2"/>
  <c r="AQ5678" i="2"/>
  <c r="AQ5679" i="2"/>
  <c r="AQ5680" i="2"/>
  <c r="AQ5681" i="2"/>
  <c r="AQ5682" i="2"/>
  <c r="AQ5683" i="2"/>
  <c r="AQ5684" i="2"/>
  <c r="AQ5685" i="2"/>
  <c r="AQ5686" i="2"/>
  <c r="AQ5687" i="2"/>
  <c r="AQ5688" i="2"/>
  <c r="AQ5689" i="2"/>
  <c r="AQ5690" i="2"/>
  <c r="AQ5691" i="2"/>
  <c r="AQ5692" i="2"/>
  <c r="AQ5693" i="2"/>
  <c r="AQ5694" i="2"/>
  <c r="AQ5695" i="2"/>
  <c r="AQ5696" i="2"/>
  <c r="AQ5697" i="2"/>
  <c r="AQ5698" i="2"/>
  <c r="AQ5699" i="2"/>
  <c r="AQ5700" i="2"/>
  <c r="AQ5701" i="2"/>
  <c r="AQ5702" i="2"/>
  <c r="AQ5703" i="2"/>
  <c r="AQ5704" i="2"/>
  <c r="AQ5705" i="2"/>
  <c r="AQ5706" i="2"/>
  <c r="AQ5707" i="2"/>
  <c r="AQ5708" i="2"/>
  <c r="AQ5709" i="2"/>
  <c r="AQ5710" i="2"/>
  <c r="AQ5711" i="2"/>
  <c r="AQ5712" i="2"/>
  <c r="AQ5713" i="2"/>
  <c r="AQ5714" i="2"/>
  <c r="AQ5715" i="2"/>
  <c r="AQ5716" i="2"/>
  <c r="AQ5717" i="2"/>
  <c r="AQ5718" i="2"/>
  <c r="AQ5719" i="2"/>
  <c r="AQ5720" i="2"/>
  <c r="AQ5721" i="2"/>
  <c r="AQ5722" i="2"/>
  <c r="AQ5723" i="2"/>
  <c r="AQ5724" i="2"/>
  <c r="AQ5725" i="2"/>
  <c r="AQ5726" i="2"/>
  <c r="AQ5727" i="2"/>
  <c r="AQ5728" i="2"/>
  <c r="AQ5729" i="2"/>
  <c r="AQ5730" i="2"/>
  <c r="AQ5731" i="2"/>
  <c r="AQ5732" i="2"/>
  <c r="AQ5733" i="2"/>
  <c r="AQ5734" i="2"/>
  <c r="AQ5735" i="2"/>
  <c r="AQ5736" i="2"/>
  <c r="AQ5737" i="2"/>
  <c r="AQ5738" i="2"/>
  <c r="AQ5739" i="2"/>
  <c r="AQ5740" i="2"/>
  <c r="AQ5741" i="2"/>
  <c r="AQ5742" i="2"/>
  <c r="AQ5743" i="2"/>
  <c r="AQ5744" i="2"/>
  <c r="AQ5745" i="2"/>
  <c r="AQ5746" i="2"/>
  <c r="AQ5747" i="2"/>
  <c r="AQ5748" i="2"/>
  <c r="AQ5749" i="2"/>
  <c r="AQ5750" i="2"/>
  <c r="AQ5751" i="2"/>
  <c r="AQ5752" i="2"/>
  <c r="AQ5753" i="2"/>
  <c r="AQ2" i="2"/>
  <c r="AP330" i="2"/>
  <c r="AP331" i="2"/>
  <c r="AP520" i="2"/>
  <c r="AP521" i="2"/>
  <c r="AP718" i="2"/>
  <c r="AP719" i="2"/>
  <c r="AP901" i="2"/>
  <c r="AP902" i="2"/>
  <c r="AP1092" i="2"/>
  <c r="AP1093" i="2"/>
  <c r="AP1094" i="2"/>
  <c r="AP1275" i="2"/>
  <c r="AP1276" i="2"/>
  <c r="AP1277" i="2"/>
  <c r="AP1278" i="2"/>
  <c r="AP1279" i="2"/>
  <c r="AP1280" i="2"/>
  <c r="AP1281" i="2"/>
  <c r="AP1282" i="2"/>
  <c r="AP1283" i="2"/>
  <c r="AP1488" i="2"/>
  <c r="AP1489" i="2"/>
  <c r="AP1490" i="2"/>
  <c r="AP1491" i="2"/>
  <c r="AP1492" i="2"/>
  <c r="AP1493" i="2"/>
  <c r="AP1494" i="2"/>
  <c r="AP1667" i="2"/>
  <c r="AP1668" i="2"/>
  <c r="AP1669" i="2"/>
  <c r="AP1851" i="2"/>
  <c r="AP1852" i="2"/>
  <c r="AP1853" i="2"/>
  <c r="AP1854" i="2"/>
  <c r="AP1855" i="2"/>
  <c r="AP1856" i="2"/>
  <c r="AP1857" i="2"/>
  <c r="AP1858" i="2"/>
  <c r="AP1859" i="2"/>
  <c r="AP1860" i="2"/>
  <c r="AP1861" i="2"/>
  <c r="AP2068" i="2"/>
  <c r="AP2069" i="2"/>
  <c r="AP2070" i="2"/>
  <c r="AP2071" i="2"/>
  <c r="AP2072" i="2"/>
  <c r="AP2073" i="2"/>
  <c r="AP2074" i="2"/>
  <c r="AP2075" i="2"/>
  <c r="AP2076" i="2"/>
  <c r="AP2077" i="2"/>
  <c r="AP2078" i="2"/>
  <c r="AP2079" i="2"/>
  <c r="AP2254" i="2"/>
  <c r="AP2255" i="2"/>
  <c r="AP2256" i="2"/>
  <c r="AP2257" i="2"/>
  <c r="AP2258" i="2"/>
  <c r="AP2259" i="2"/>
  <c r="AP2260" i="2"/>
  <c r="AP2261" i="2"/>
  <c r="AP2262" i="2"/>
  <c r="AP2475" i="2"/>
  <c r="AP2476" i="2"/>
  <c r="AP2477" i="2"/>
  <c r="AP2478" i="2"/>
  <c r="AP2479" i="2"/>
  <c r="AP2480" i="2"/>
  <c r="AP2481" i="2"/>
  <c r="AP2482" i="2"/>
  <c r="AP2483" i="2"/>
  <c r="AP2484" i="2"/>
  <c r="AP2485" i="2"/>
  <c r="AP2680" i="2"/>
  <c r="AP2681" i="2"/>
  <c r="AP2682" i="2"/>
  <c r="AP2683" i="2"/>
  <c r="AP2684" i="2"/>
  <c r="AP2685" i="2"/>
  <c r="AP2686" i="2"/>
  <c r="AP2687" i="2"/>
  <c r="AP2688" i="2"/>
  <c r="AP2879" i="2"/>
  <c r="AP2880" i="2"/>
  <c r="AP2881" i="2"/>
  <c r="AP2882" i="2"/>
  <c r="AP2883" i="2"/>
  <c r="AP2884" i="2"/>
  <c r="AP2885" i="2"/>
  <c r="AP2886" i="2"/>
  <c r="AP2887" i="2"/>
  <c r="AP2888" i="2"/>
  <c r="AP2889" i="2"/>
  <c r="AP2890" i="2"/>
  <c r="AP2891" i="2"/>
  <c r="AP3058" i="2"/>
  <c r="AP3059" i="2"/>
  <c r="AP3060" i="2"/>
  <c r="AP3061" i="2"/>
  <c r="AP3229" i="2"/>
  <c r="AP3230" i="2"/>
  <c r="AP3231" i="2"/>
  <c r="AP3232" i="2"/>
  <c r="AP3233" i="2"/>
  <c r="AP3234" i="2"/>
  <c r="AP3235" i="2"/>
  <c r="AP3236" i="2"/>
  <c r="AP3237" i="2"/>
  <c r="AP3411" i="2"/>
  <c r="AP3412" i="2"/>
  <c r="AP3413" i="2"/>
  <c r="AP3414" i="2"/>
  <c r="AP3415" i="2"/>
  <c r="AP3416" i="2"/>
  <c r="AP3417" i="2"/>
  <c r="AP3418" i="2"/>
  <c r="AP3419" i="2"/>
  <c r="AP3609" i="2"/>
  <c r="AP3610" i="2"/>
  <c r="AP3611" i="2"/>
  <c r="AP3612" i="2"/>
  <c r="AP3613" i="2"/>
  <c r="AP3614" i="2"/>
  <c r="AP3615" i="2"/>
  <c r="AP3616" i="2"/>
  <c r="AP3617" i="2"/>
  <c r="AP3618" i="2"/>
  <c r="AP3619" i="2"/>
  <c r="AP3813" i="2"/>
  <c r="AP3814" i="2"/>
  <c r="AP3815" i="2"/>
  <c r="AP3816" i="2"/>
  <c r="AP3817" i="2"/>
  <c r="AP3818" i="2"/>
  <c r="AP3819" i="2"/>
  <c r="AP3820" i="2"/>
  <c r="AP3821" i="2"/>
  <c r="AP3995" i="2"/>
  <c r="AP3996" i="2"/>
  <c r="AP3997" i="2"/>
  <c r="AP3998" i="2"/>
  <c r="AP3999" i="2"/>
  <c r="AP4000" i="2"/>
  <c r="AP4001" i="2"/>
  <c r="AP4002" i="2"/>
  <c r="AP4003" i="2"/>
  <c r="AP4004" i="2"/>
  <c r="AP4005" i="2"/>
  <c r="AP4165" i="2"/>
  <c r="AP4166" i="2"/>
  <c r="AP4167" i="2"/>
  <c r="AP4168" i="2"/>
  <c r="AP4169" i="2"/>
  <c r="AP4170" i="2"/>
  <c r="AP4171" i="2"/>
  <c r="AP4172" i="2"/>
  <c r="AP4173" i="2"/>
  <c r="AP4339" i="2"/>
  <c r="AP4340" i="2"/>
  <c r="AP4341" i="2"/>
  <c r="AP4534" i="2"/>
  <c r="AP4535" i="2"/>
  <c r="AP4536" i="2"/>
  <c r="AP4537" i="2"/>
  <c r="AP4538" i="2"/>
  <c r="AP4539" i="2"/>
  <c r="AP4540" i="2"/>
  <c r="AP4745" i="2"/>
  <c r="AP4746" i="2"/>
  <c r="AP4915" i="2"/>
  <c r="AP4916" i="2"/>
  <c r="AP4917" i="2"/>
  <c r="AP4918" i="2"/>
  <c r="AP4919" i="2"/>
  <c r="AP4920" i="2"/>
  <c r="AP4921" i="2"/>
  <c r="AP4922" i="2"/>
  <c r="AP4923" i="2"/>
  <c r="AP4924" i="2"/>
  <c r="AP4925" i="2"/>
  <c r="AP4926" i="2"/>
  <c r="AP4927" i="2"/>
  <c r="AP4928" i="2"/>
  <c r="AP5118" i="2"/>
  <c r="AP5119" i="2"/>
  <c r="AP5120" i="2"/>
  <c r="AP5121" i="2"/>
  <c r="AP5122" i="2"/>
  <c r="AP5123" i="2"/>
  <c r="AP5311" i="2"/>
  <c r="AP5312" i="2"/>
  <c r="AP5313" i="2"/>
  <c r="AP5314" i="2"/>
  <c r="AP5315" i="2"/>
  <c r="AP5316" i="2"/>
  <c r="AP5317" i="2"/>
  <c r="AP5497" i="2"/>
  <c r="AP5498" i="2"/>
  <c r="AP5499" i="2"/>
  <c r="AP5500" i="2"/>
  <c r="AP5501" i="2"/>
  <c r="AP5502" i="2"/>
  <c r="AP5503" i="2"/>
  <c r="AP5504" i="2"/>
  <c r="AP5505" i="2"/>
  <c r="AP5506" i="2"/>
  <c r="AP5507" i="2"/>
  <c r="AP5508" i="2"/>
  <c r="AP5719" i="2"/>
  <c r="AP5720" i="2"/>
  <c r="AP5721" i="2"/>
  <c r="AP5722" i="2"/>
  <c r="AP5723" i="2"/>
  <c r="AP5724" i="2"/>
  <c r="AP5725" i="2"/>
  <c r="AP5726" i="2"/>
  <c r="AP5727" i="2"/>
  <c r="AP5728" i="2"/>
  <c r="AP5729" i="2"/>
  <c r="AP5730" i="2"/>
  <c r="AP5731" i="2"/>
  <c r="AP5732" i="2"/>
  <c r="AP5733" i="2"/>
  <c r="AP5734" i="2"/>
  <c r="AP5735" i="2"/>
  <c r="AP5736" i="2"/>
  <c r="AP5737" i="2"/>
  <c r="AP5738" i="2"/>
  <c r="AP5739" i="2"/>
  <c r="AP5740" i="2"/>
  <c r="AP5741" i="2"/>
  <c r="AP5742" i="2"/>
  <c r="AP5743" i="2"/>
  <c r="AP5744" i="2"/>
  <c r="AP5745" i="2"/>
  <c r="AP5746" i="2"/>
  <c r="AP5747" i="2"/>
  <c r="AP5748" i="2"/>
  <c r="AP5749" i="2"/>
  <c r="AP5750" i="2"/>
  <c r="AP5751" i="2"/>
  <c r="AP5752" i="2"/>
  <c r="AP5753" i="2"/>
  <c r="AL330" i="2"/>
  <c r="AL331" i="2"/>
  <c r="AL520" i="2"/>
  <c r="AL521" i="2"/>
  <c r="AL718" i="2"/>
  <c r="AL719" i="2"/>
  <c r="AL901" i="2"/>
  <c r="AL902" i="2"/>
  <c r="AL1092" i="2"/>
  <c r="AL1093" i="2"/>
  <c r="AL1094" i="2"/>
  <c r="AL1275" i="2"/>
  <c r="AL1276" i="2"/>
  <c r="AL1277" i="2"/>
  <c r="AL1278" i="2"/>
  <c r="AL1279" i="2"/>
  <c r="AL1280" i="2"/>
  <c r="AL1281" i="2"/>
  <c r="AL1282" i="2"/>
  <c r="AL1283" i="2"/>
  <c r="AL1488" i="2"/>
  <c r="AL1489" i="2"/>
  <c r="AL1490" i="2"/>
  <c r="AL1491" i="2"/>
  <c r="AL1492" i="2"/>
  <c r="AL1493" i="2"/>
  <c r="AL1494" i="2"/>
  <c r="AL1667" i="2"/>
  <c r="AL1668" i="2"/>
  <c r="AL1669" i="2"/>
  <c r="AL1851" i="2"/>
  <c r="AL1852" i="2"/>
  <c r="AL1853" i="2"/>
  <c r="AL1854" i="2"/>
  <c r="AL1855" i="2"/>
  <c r="AL1856" i="2"/>
  <c r="AL1857" i="2"/>
  <c r="AL1858" i="2"/>
  <c r="AL1859" i="2"/>
  <c r="AL1860" i="2"/>
  <c r="AL1861" i="2"/>
  <c r="AL2068" i="2"/>
  <c r="AL2069" i="2"/>
  <c r="AL2070" i="2"/>
  <c r="AL2071" i="2"/>
  <c r="AL2072" i="2"/>
  <c r="AL2073" i="2"/>
  <c r="AL2074" i="2"/>
  <c r="AL2075" i="2"/>
  <c r="AL2076" i="2"/>
  <c r="AL2077" i="2"/>
  <c r="AL2078" i="2"/>
  <c r="AL2079" i="2"/>
  <c r="AL2254" i="2"/>
  <c r="AL2255" i="2"/>
  <c r="AL2256" i="2"/>
  <c r="AL2257" i="2"/>
  <c r="AL2258" i="2"/>
  <c r="AL2259" i="2"/>
  <c r="AL2260" i="2"/>
  <c r="AL2261" i="2"/>
  <c r="AL2262" i="2"/>
  <c r="AL2475" i="2"/>
  <c r="AL2476" i="2"/>
  <c r="AL2477" i="2"/>
  <c r="AL2478" i="2"/>
  <c r="AL2479" i="2"/>
  <c r="AL2480" i="2"/>
  <c r="AL2481" i="2"/>
  <c r="AL2482" i="2"/>
  <c r="AL2483" i="2"/>
  <c r="AL2484" i="2"/>
  <c r="AL2485" i="2"/>
  <c r="AL2680" i="2"/>
  <c r="AL2681" i="2"/>
  <c r="AL2682" i="2"/>
  <c r="AL2683" i="2"/>
  <c r="AL2684" i="2"/>
  <c r="AL2685" i="2"/>
  <c r="AL2686" i="2"/>
  <c r="AL2687" i="2"/>
  <c r="AL2688" i="2"/>
  <c r="AL2879" i="2"/>
  <c r="AL2880" i="2"/>
  <c r="AL2881" i="2"/>
  <c r="AL2882" i="2"/>
  <c r="AL2883" i="2"/>
  <c r="AL2884" i="2"/>
  <c r="AL2885" i="2"/>
  <c r="AL2886" i="2"/>
  <c r="AL2887" i="2"/>
  <c r="AL2888" i="2"/>
  <c r="AL2889" i="2"/>
  <c r="AL2890" i="2"/>
  <c r="AL2891" i="2"/>
  <c r="AL3058" i="2"/>
  <c r="AL3059" i="2"/>
  <c r="AL3060" i="2"/>
  <c r="AL3061" i="2"/>
  <c r="AL3229" i="2"/>
  <c r="AL3230" i="2"/>
  <c r="AL3231" i="2"/>
  <c r="AL3232" i="2"/>
  <c r="AL3233" i="2"/>
  <c r="AL3234" i="2"/>
  <c r="AL3235" i="2"/>
  <c r="AL3236" i="2"/>
  <c r="AL3237" i="2"/>
  <c r="AL3411" i="2"/>
  <c r="AL3412" i="2"/>
  <c r="AL3413" i="2"/>
  <c r="AL3414" i="2"/>
  <c r="AL3415" i="2"/>
  <c r="AL3416" i="2"/>
  <c r="AL3417" i="2"/>
  <c r="AL3418" i="2"/>
  <c r="AL3419" i="2"/>
  <c r="AL3609" i="2"/>
  <c r="AL3610" i="2"/>
  <c r="AL3611" i="2"/>
  <c r="AL3612" i="2"/>
  <c r="AL3613" i="2"/>
  <c r="AL3614" i="2"/>
  <c r="AL3615" i="2"/>
  <c r="AL3616" i="2"/>
  <c r="AL3617" i="2"/>
  <c r="AL3618" i="2"/>
  <c r="AL3619" i="2"/>
  <c r="AL3813" i="2"/>
  <c r="AL3814" i="2"/>
  <c r="AL3815" i="2"/>
  <c r="AL3816" i="2"/>
  <c r="AL3817" i="2"/>
  <c r="AL3818" i="2"/>
  <c r="AL3819" i="2"/>
  <c r="AL3820" i="2"/>
  <c r="AL3821" i="2"/>
  <c r="AL3995" i="2"/>
  <c r="AL3996" i="2"/>
  <c r="AL3997" i="2"/>
  <c r="AL3998" i="2"/>
  <c r="AL3999" i="2"/>
  <c r="AL4000" i="2"/>
  <c r="AL4001" i="2"/>
  <c r="AL4002" i="2"/>
  <c r="AL4003" i="2"/>
  <c r="AL4004" i="2"/>
  <c r="AL4005" i="2"/>
  <c r="AL4165" i="2"/>
  <c r="AL4166" i="2"/>
  <c r="AL4167" i="2"/>
  <c r="AL4168" i="2"/>
  <c r="AL4169" i="2"/>
  <c r="AL4170" i="2"/>
  <c r="AL4171" i="2"/>
  <c r="AL4172" i="2"/>
  <c r="AL4173" i="2"/>
  <c r="AL4339" i="2"/>
  <c r="AL4340" i="2"/>
  <c r="AL4341" i="2"/>
  <c r="AL4534" i="2"/>
  <c r="AL4535" i="2"/>
  <c r="AL4536" i="2"/>
  <c r="AL4537" i="2"/>
  <c r="AL4538" i="2"/>
  <c r="AL4539" i="2"/>
  <c r="AL4540" i="2"/>
  <c r="AL4745" i="2"/>
  <c r="AL4746" i="2"/>
  <c r="AL4915" i="2"/>
  <c r="AL4916" i="2"/>
  <c r="AL4917" i="2"/>
  <c r="AL4918" i="2"/>
  <c r="AL4919" i="2"/>
  <c r="AL4920" i="2"/>
  <c r="AL4921" i="2"/>
  <c r="AL4922" i="2"/>
  <c r="AL4923" i="2"/>
  <c r="AL4924" i="2"/>
  <c r="AL4925" i="2"/>
  <c r="AL4926" i="2"/>
  <c r="AL4927" i="2"/>
  <c r="AL4928" i="2"/>
  <c r="AL5118" i="2"/>
  <c r="AL5119" i="2"/>
  <c r="AL5120" i="2"/>
  <c r="AL5121" i="2"/>
  <c r="AL5122" i="2"/>
  <c r="AL5123" i="2"/>
  <c r="AL5311" i="2"/>
  <c r="AL5312" i="2"/>
  <c r="AL5313" i="2"/>
  <c r="AL5314" i="2"/>
  <c r="AL5315" i="2"/>
  <c r="AL5316" i="2"/>
  <c r="AL5317" i="2"/>
  <c r="AL5497" i="2"/>
  <c r="AL5498" i="2"/>
  <c r="AL5499" i="2"/>
  <c r="AL5500" i="2"/>
  <c r="AL5501" i="2"/>
  <c r="AL5502" i="2"/>
  <c r="AL5503" i="2"/>
  <c r="AL5504" i="2"/>
  <c r="AL5505" i="2"/>
  <c r="AL5506" i="2"/>
  <c r="AL5507" i="2"/>
  <c r="AL5508" i="2"/>
  <c r="AL5719" i="2"/>
  <c r="AL5720" i="2"/>
  <c r="AL5721" i="2"/>
  <c r="AL5722" i="2"/>
  <c r="AL5723" i="2"/>
  <c r="AL5724" i="2"/>
  <c r="AL5725" i="2"/>
  <c r="AL5726" i="2"/>
  <c r="AL5727" i="2"/>
  <c r="AL5728" i="2"/>
  <c r="AL5729" i="2"/>
  <c r="AL5730" i="2"/>
  <c r="AL5731" i="2"/>
  <c r="AL5732" i="2"/>
  <c r="AL5733" i="2"/>
  <c r="AL5734" i="2"/>
  <c r="AL5735" i="2"/>
  <c r="AL5736" i="2"/>
  <c r="AL5737" i="2"/>
  <c r="AL5738" i="2"/>
  <c r="AL5739" i="2"/>
  <c r="AL5740" i="2"/>
  <c r="AL5741" i="2"/>
  <c r="AL5742" i="2"/>
  <c r="AL5743" i="2"/>
  <c r="AL5744" i="2"/>
  <c r="AL5745" i="2"/>
  <c r="AL5746" i="2"/>
  <c r="AL5747" i="2"/>
  <c r="AL5748" i="2"/>
  <c r="AL5749" i="2"/>
  <c r="AL5750" i="2"/>
  <c r="AL5751" i="2"/>
  <c r="AL5752" i="2"/>
  <c r="AL5753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K983" i="2"/>
  <c r="AK984" i="2"/>
  <c r="AK985" i="2"/>
  <c r="AK986" i="2"/>
  <c r="AK987" i="2"/>
  <c r="AK988" i="2"/>
  <c r="AK989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AK1025" i="2"/>
  <c r="AK1026" i="2"/>
  <c r="AK1027" i="2"/>
  <c r="AK1028" i="2"/>
  <c r="AK1029" i="2"/>
  <c r="AK1030" i="2"/>
  <c r="AK1031" i="2"/>
  <c r="AK1032" i="2"/>
  <c r="AK1033" i="2"/>
  <c r="AK1034" i="2"/>
  <c r="AK1035" i="2"/>
  <c r="AK1036" i="2"/>
  <c r="AK1037" i="2"/>
  <c r="AK1038" i="2"/>
  <c r="AK1039" i="2"/>
  <c r="AK1040" i="2"/>
  <c r="AK1041" i="2"/>
  <c r="AK1042" i="2"/>
  <c r="AK1043" i="2"/>
  <c r="AK1044" i="2"/>
  <c r="AK1045" i="2"/>
  <c r="AK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82" i="2"/>
  <c r="AK1083" i="2"/>
  <c r="AK1084" i="2"/>
  <c r="AK1085" i="2"/>
  <c r="AK1086" i="2"/>
  <c r="AK1087" i="2"/>
  <c r="AK1088" i="2"/>
  <c r="AK1089" i="2"/>
  <c r="AK1090" i="2"/>
  <c r="AK1091" i="2"/>
  <c r="AK1092" i="2"/>
  <c r="AK1093" i="2"/>
  <c r="AK1094" i="2"/>
  <c r="AK1095" i="2"/>
  <c r="AK1096" i="2"/>
  <c r="AK1097" i="2"/>
  <c r="AK1098" i="2"/>
  <c r="AK1099" i="2"/>
  <c r="AK1100" i="2"/>
  <c r="AK1101" i="2"/>
  <c r="AK1102" i="2"/>
  <c r="AK1103" i="2"/>
  <c r="AK1104" i="2"/>
  <c r="AK1105" i="2"/>
  <c r="AK1106" i="2"/>
  <c r="AK1107" i="2"/>
  <c r="AK1108" i="2"/>
  <c r="AK1109" i="2"/>
  <c r="AK1110" i="2"/>
  <c r="AK1111" i="2"/>
  <c r="AK1112" i="2"/>
  <c r="AK1113" i="2"/>
  <c r="AK1114" i="2"/>
  <c r="AK1115" i="2"/>
  <c r="AK1116" i="2"/>
  <c r="AK1117" i="2"/>
  <c r="AK1118" i="2"/>
  <c r="AK1119" i="2"/>
  <c r="AK1120" i="2"/>
  <c r="AK1121" i="2"/>
  <c r="AK1122" i="2"/>
  <c r="AK1123" i="2"/>
  <c r="AK1124" i="2"/>
  <c r="AK1125" i="2"/>
  <c r="AK1126" i="2"/>
  <c r="AK1127" i="2"/>
  <c r="AK1128" i="2"/>
  <c r="AK1129" i="2"/>
  <c r="AK1130" i="2"/>
  <c r="AK1131" i="2"/>
  <c r="AK1132" i="2"/>
  <c r="AK1133" i="2"/>
  <c r="AK1134" i="2"/>
  <c r="AK1135" i="2"/>
  <c r="AK1136" i="2"/>
  <c r="AK1137" i="2"/>
  <c r="AK1138" i="2"/>
  <c r="AK1139" i="2"/>
  <c r="AK1140" i="2"/>
  <c r="AK1141" i="2"/>
  <c r="AK1142" i="2"/>
  <c r="AK1143" i="2"/>
  <c r="AK1144" i="2"/>
  <c r="AK1145" i="2"/>
  <c r="AK1146" i="2"/>
  <c r="AK1147" i="2"/>
  <c r="AK1148" i="2"/>
  <c r="AK1149" i="2"/>
  <c r="AK1150" i="2"/>
  <c r="AK1151" i="2"/>
  <c r="AK1152" i="2"/>
  <c r="AK1153" i="2"/>
  <c r="AK1154" i="2"/>
  <c r="AK1155" i="2"/>
  <c r="AK1156" i="2"/>
  <c r="AK1157" i="2"/>
  <c r="AK1158" i="2"/>
  <c r="AK1159" i="2"/>
  <c r="AK1160" i="2"/>
  <c r="AK1161" i="2"/>
  <c r="AK1162" i="2"/>
  <c r="AK1163" i="2"/>
  <c r="AK1164" i="2"/>
  <c r="AK1165" i="2"/>
  <c r="AK1166" i="2"/>
  <c r="AK1167" i="2"/>
  <c r="AK1168" i="2"/>
  <c r="AK1169" i="2"/>
  <c r="AK1170" i="2"/>
  <c r="AK1171" i="2"/>
  <c r="AK1172" i="2"/>
  <c r="AK1173" i="2"/>
  <c r="AK1174" i="2"/>
  <c r="AK1175" i="2"/>
  <c r="AK1176" i="2"/>
  <c r="AK1177" i="2"/>
  <c r="AK1178" i="2"/>
  <c r="AK1179" i="2"/>
  <c r="AK1180" i="2"/>
  <c r="AK1181" i="2"/>
  <c r="AK1182" i="2"/>
  <c r="AK1183" i="2"/>
  <c r="AK1184" i="2"/>
  <c r="AK1185" i="2"/>
  <c r="AK1186" i="2"/>
  <c r="AK1187" i="2"/>
  <c r="AK1188" i="2"/>
  <c r="AK1189" i="2"/>
  <c r="AK1190" i="2"/>
  <c r="AK1191" i="2"/>
  <c r="AK1192" i="2"/>
  <c r="AK1193" i="2"/>
  <c r="AK1194" i="2"/>
  <c r="AK1195" i="2"/>
  <c r="AK1196" i="2"/>
  <c r="AK1197" i="2"/>
  <c r="AK1198" i="2"/>
  <c r="AK1199" i="2"/>
  <c r="AK1200" i="2"/>
  <c r="AK1201" i="2"/>
  <c r="AK1202" i="2"/>
  <c r="AK1203" i="2"/>
  <c r="AK1204" i="2"/>
  <c r="AK1205" i="2"/>
  <c r="AK1206" i="2"/>
  <c r="AK1207" i="2"/>
  <c r="AK1208" i="2"/>
  <c r="AK1209" i="2"/>
  <c r="AK1210" i="2"/>
  <c r="AK1211" i="2"/>
  <c r="AK1212" i="2"/>
  <c r="AK1213" i="2"/>
  <c r="AK1214" i="2"/>
  <c r="AK1215" i="2"/>
  <c r="AK1216" i="2"/>
  <c r="AK1217" i="2"/>
  <c r="AK1218" i="2"/>
  <c r="AK1219" i="2"/>
  <c r="AK1220" i="2"/>
  <c r="AK1221" i="2"/>
  <c r="AK1222" i="2"/>
  <c r="AK1223" i="2"/>
  <c r="AK1224" i="2"/>
  <c r="AK1225" i="2"/>
  <c r="AK1226" i="2"/>
  <c r="AK1227" i="2"/>
  <c r="AK1228" i="2"/>
  <c r="AK1229" i="2"/>
  <c r="AK1230" i="2"/>
  <c r="AK1231" i="2"/>
  <c r="AK1232" i="2"/>
  <c r="AK1233" i="2"/>
  <c r="AK1234" i="2"/>
  <c r="AK1235" i="2"/>
  <c r="AK1236" i="2"/>
  <c r="AK1237" i="2"/>
  <c r="AK1238" i="2"/>
  <c r="AK1239" i="2"/>
  <c r="AK1240" i="2"/>
  <c r="AK1241" i="2"/>
  <c r="AK1242" i="2"/>
  <c r="AK1243" i="2"/>
  <c r="AK1244" i="2"/>
  <c r="AK1245" i="2"/>
  <c r="AK1246" i="2"/>
  <c r="AK1247" i="2"/>
  <c r="AK1248" i="2"/>
  <c r="AK1249" i="2"/>
  <c r="AK1250" i="2"/>
  <c r="AK1251" i="2"/>
  <c r="AK1252" i="2"/>
  <c r="AK1253" i="2"/>
  <c r="AK1254" i="2"/>
  <c r="AK1255" i="2"/>
  <c r="AK1256" i="2"/>
  <c r="AK1257" i="2"/>
  <c r="AK1258" i="2"/>
  <c r="AK1259" i="2"/>
  <c r="AK1260" i="2"/>
  <c r="AK1261" i="2"/>
  <c r="AK1262" i="2"/>
  <c r="AK1263" i="2"/>
  <c r="AK1264" i="2"/>
  <c r="AK1265" i="2"/>
  <c r="AK1266" i="2"/>
  <c r="AK1267" i="2"/>
  <c r="AK1268" i="2"/>
  <c r="AK1269" i="2"/>
  <c r="AK1270" i="2"/>
  <c r="AK1271" i="2"/>
  <c r="AK1272" i="2"/>
  <c r="AK1273" i="2"/>
  <c r="AK1274" i="2"/>
  <c r="AK1275" i="2"/>
  <c r="AK1276" i="2"/>
  <c r="AK1277" i="2"/>
  <c r="AK1278" i="2"/>
  <c r="AK1279" i="2"/>
  <c r="AK1280" i="2"/>
  <c r="AK1281" i="2"/>
  <c r="AK1282" i="2"/>
  <c r="AK1283" i="2"/>
  <c r="AK1284" i="2"/>
  <c r="AK1285" i="2"/>
  <c r="AK1286" i="2"/>
  <c r="AK1287" i="2"/>
  <c r="AK1288" i="2"/>
  <c r="AK1289" i="2"/>
  <c r="AK1290" i="2"/>
  <c r="AK1291" i="2"/>
  <c r="AK1292" i="2"/>
  <c r="AK1293" i="2"/>
  <c r="AK1294" i="2"/>
  <c r="AK1295" i="2"/>
  <c r="AK1296" i="2"/>
  <c r="AK1297" i="2"/>
  <c r="AK1298" i="2"/>
  <c r="AK1299" i="2"/>
  <c r="AK1300" i="2"/>
  <c r="AK1301" i="2"/>
  <c r="AK1302" i="2"/>
  <c r="AK1303" i="2"/>
  <c r="AK1304" i="2"/>
  <c r="AK1305" i="2"/>
  <c r="AK1306" i="2"/>
  <c r="AK1307" i="2"/>
  <c r="AK1308" i="2"/>
  <c r="AK1309" i="2"/>
  <c r="AK1310" i="2"/>
  <c r="AK1311" i="2"/>
  <c r="AK1312" i="2"/>
  <c r="AK1313" i="2"/>
  <c r="AK1314" i="2"/>
  <c r="AK1315" i="2"/>
  <c r="AK1316" i="2"/>
  <c r="AK1317" i="2"/>
  <c r="AK1318" i="2"/>
  <c r="AK1319" i="2"/>
  <c r="AK1320" i="2"/>
  <c r="AK1321" i="2"/>
  <c r="AK1322" i="2"/>
  <c r="AK1323" i="2"/>
  <c r="AK1324" i="2"/>
  <c r="AK1325" i="2"/>
  <c r="AK1326" i="2"/>
  <c r="AK1327" i="2"/>
  <c r="AK1328" i="2"/>
  <c r="AK1329" i="2"/>
  <c r="AK1330" i="2"/>
  <c r="AK1331" i="2"/>
  <c r="AK1332" i="2"/>
  <c r="AK1333" i="2"/>
  <c r="AK1334" i="2"/>
  <c r="AK1335" i="2"/>
  <c r="AK1336" i="2"/>
  <c r="AK1337" i="2"/>
  <c r="AK1338" i="2"/>
  <c r="AK1339" i="2"/>
  <c r="AK1340" i="2"/>
  <c r="AK1341" i="2"/>
  <c r="AK1342" i="2"/>
  <c r="AK1343" i="2"/>
  <c r="AK1344" i="2"/>
  <c r="AK1345" i="2"/>
  <c r="AK1346" i="2"/>
  <c r="AK1347" i="2"/>
  <c r="AK1348" i="2"/>
  <c r="AK1349" i="2"/>
  <c r="AK1350" i="2"/>
  <c r="AK1351" i="2"/>
  <c r="AK1352" i="2"/>
  <c r="AK1353" i="2"/>
  <c r="AK1354" i="2"/>
  <c r="AK1355" i="2"/>
  <c r="AK1356" i="2"/>
  <c r="AK1357" i="2"/>
  <c r="AK1358" i="2"/>
  <c r="AK1359" i="2"/>
  <c r="AK1360" i="2"/>
  <c r="AK1361" i="2"/>
  <c r="AK1362" i="2"/>
  <c r="AK1363" i="2"/>
  <c r="AK1364" i="2"/>
  <c r="AK1365" i="2"/>
  <c r="AK1366" i="2"/>
  <c r="AK1367" i="2"/>
  <c r="AK1368" i="2"/>
  <c r="AK1369" i="2"/>
  <c r="AK1370" i="2"/>
  <c r="AK1371" i="2"/>
  <c r="AK1372" i="2"/>
  <c r="AK1373" i="2"/>
  <c r="AK1374" i="2"/>
  <c r="AK1375" i="2"/>
  <c r="AK1376" i="2"/>
  <c r="AK1377" i="2"/>
  <c r="AK1378" i="2"/>
  <c r="AK1379" i="2"/>
  <c r="AK1380" i="2"/>
  <c r="AK1381" i="2"/>
  <c r="AK1382" i="2"/>
  <c r="AK1383" i="2"/>
  <c r="AK1384" i="2"/>
  <c r="AK1385" i="2"/>
  <c r="AK1386" i="2"/>
  <c r="AK1387" i="2"/>
  <c r="AK1388" i="2"/>
  <c r="AK1389" i="2"/>
  <c r="AK1390" i="2"/>
  <c r="AK1391" i="2"/>
  <c r="AK1392" i="2"/>
  <c r="AK1393" i="2"/>
  <c r="AK1394" i="2"/>
  <c r="AK1395" i="2"/>
  <c r="AK1396" i="2"/>
  <c r="AK1397" i="2"/>
  <c r="AK1398" i="2"/>
  <c r="AK1399" i="2"/>
  <c r="AK1400" i="2"/>
  <c r="AK1401" i="2"/>
  <c r="AK1402" i="2"/>
  <c r="AK1403" i="2"/>
  <c r="AK1404" i="2"/>
  <c r="AK1405" i="2"/>
  <c r="AK1406" i="2"/>
  <c r="AK1407" i="2"/>
  <c r="AK1408" i="2"/>
  <c r="AK1409" i="2"/>
  <c r="AK1410" i="2"/>
  <c r="AK1411" i="2"/>
  <c r="AK1412" i="2"/>
  <c r="AK1413" i="2"/>
  <c r="AK1414" i="2"/>
  <c r="AK1415" i="2"/>
  <c r="AK1416" i="2"/>
  <c r="AK1417" i="2"/>
  <c r="AK1418" i="2"/>
  <c r="AK1419" i="2"/>
  <c r="AK1420" i="2"/>
  <c r="AK1421" i="2"/>
  <c r="AK1422" i="2"/>
  <c r="AK1423" i="2"/>
  <c r="AK1424" i="2"/>
  <c r="AK1425" i="2"/>
  <c r="AK1426" i="2"/>
  <c r="AK1427" i="2"/>
  <c r="AK1428" i="2"/>
  <c r="AK1429" i="2"/>
  <c r="AK1430" i="2"/>
  <c r="AK1431" i="2"/>
  <c r="AK1432" i="2"/>
  <c r="AK1433" i="2"/>
  <c r="AK1434" i="2"/>
  <c r="AK1435" i="2"/>
  <c r="AK1436" i="2"/>
  <c r="AK1437" i="2"/>
  <c r="AK1438" i="2"/>
  <c r="AK1439" i="2"/>
  <c r="AK1440" i="2"/>
  <c r="AK1441" i="2"/>
  <c r="AK1442" i="2"/>
  <c r="AK1443" i="2"/>
  <c r="AK1444" i="2"/>
  <c r="AK1445" i="2"/>
  <c r="AK1446" i="2"/>
  <c r="AK1447" i="2"/>
  <c r="AK1448" i="2"/>
  <c r="AK1449" i="2"/>
  <c r="AK1450" i="2"/>
  <c r="AK1451" i="2"/>
  <c r="AK1452" i="2"/>
  <c r="AK1453" i="2"/>
  <c r="AK1454" i="2"/>
  <c r="AK1455" i="2"/>
  <c r="AK1456" i="2"/>
  <c r="AK1457" i="2"/>
  <c r="AK1458" i="2"/>
  <c r="AK1459" i="2"/>
  <c r="AK1460" i="2"/>
  <c r="AK1461" i="2"/>
  <c r="AK1462" i="2"/>
  <c r="AK1463" i="2"/>
  <c r="AK1464" i="2"/>
  <c r="AK1465" i="2"/>
  <c r="AK1466" i="2"/>
  <c r="AK1467" i="2"/>
  <c r="AK1468" i="2"/>
  <c r="AK1469" i="2"/>
  <c r="AK1470" i="2"/>
  <c r="AK1471" i="2"/>
  <c r="AK1472" i="2"/>
  <c r="AK1473" i="2"/>
  <c r="AK1474" i="2"/>
  <c r="AK1475" i="2"/>
  <c r="AK1476" i="2"/>
  <c r="AK1477" i="2"/>
  <c r="AK1478" i="2"/>
  <c r="AK1479" i="2"/>
  <c r="AK1480" i="2"/>
  <c r="AK1481" i="2"/>
  <c r="AK1482" i="2"/>
  <c r="AK1483" i="2"/>
  <c r="AK1484" i="2"/>
  <c r="AK1485" i="2"/>
  <c r="AK1486" i="2"/>
  <c r="AK1487" i="2"/>
  <c r="AK1488" i="2"/>
  <c r="AK1489" i="2"/>
  <c r="AK1490" i="2"/>
  <c r="AK1491" i="2"/>
  <c r="AK1492" i="2"/>
  <c r="AK1493" i="2"/>
  <c r="AK1494" i="2"/>
  <c r="AK1495" i="2"/>
  <c r="AK1496" i="2"/>
  <c r="AK1497" i="2"/>
  <c r="AK1498" i="2"/>
  <c r="AK1499" i="2"/>
  <c r="AK1500" i="2"/>
  <c r="AK1501" i="2"/>
  <c r="AK1502" i="2"/>
  <c r="AK1503" i="2"/>
  <c r="AK1504" i="2"/>
  <c r="AK1505" i="2"/>
  <c r="AK1506" i="2"/>
  <c r="AK1507" i="2"/>
  <c r="AK1508" i="2"/>
  <c r="AK1509" i="2"/>
  <c r="AK1510" i="2"/>
  <c r="AK1511" i="2"/>
  <c r="AK1512" i="2"/>
  <c r="AK1513" i="2"/>
  <c r="AK1514" i="2"/>
  <c r="AK1515" i="2"/>
  <c r="AK1516" i="2"/>
  <c r="AK1517" i="2"/>
  <c r="AK1518" i="2"/>
  <c r="AK1519" i="2"/>
  <c r="AK1520" i="2"/>
  <c r="AK1521" i="2"/>
  <c r="AK1522" i="2"/>
  <c r="AK1523" i="2"/>
  <c r="AK1524" i="2"/>
  <c r="AK1525" i="2"/>
  <c r="AK1526" i="2"/>
  <c r="AK1527" i="2"/>
  <c r="AK1528" i="2"/>
  <c r="AK1529" i="2"/>
  <c r="AK1530" i="2"/>
  <c r="AK1531" i="2"/>
  <c r="AK1532" i="2"/>
  <c r="AK1533" i="2"/>
  <c r="AK1534" i="2"/>
  <c r="AK1535" i="2"/>
  <c r="AK1536" i="2"/>
  <c r="AK1537" i="2"/>
  <c r="AK1538" i="2"/>
  <c r="AK1539" i="2"/>
  <c r="AK1540" i="2"/>
  <c r="AK1541" i="2"/>
  <c r="AK1542" i="2"/>
  <c r="AK1543" i="2"/>
  <c r="AK1544" i="2"/>
  <c r="AK1545" i="2"/>
  <c r="AK1546" i="2"/>
  <c r="AK1547" i="2"/>
  <c r="AK1548" i="2"/>
  <c r="AK1549" i="2"/>
  <c r="AK1550" i="2"/>
  <c r="AK1551" i="2"/>
  <c r="AK1552" i="2"/>
  <c r="AK1553" i="2"/>
  <c r="AK1554" i="2"/>
  <c r="AK1555" i="2"/>
  <c r="AK1556" i="2"/>
  <c r="AK1557" i="2"/>
  <c r="AK1558" i="2"/>
  <c r="AK1559" i="2"/>
  <c r="AK1560" i="2"/>
  <c r="AK1561" i="2"/>
  <c r="AK1562" i="2"/>
  <c r="AK1563" i="2"/>
  <c r="AK1564" i="2"/>
  <c r="AK1565" i="2"/>
  <c r="AK1566" i="2"/>
  <c r="AK1567" i="2"/>
  <c r="AK1568" i="2"/>
  <c r="AK1569" i="2"/>
  <c r="AK1570" i="2"/>
  <c r="AK1571" i="2"/>
  <c r="AK1572" i="2"/>
  <c r="AK1573" i="2"/>
  <c r="AK1574" i="2"/>
  <c r="AK1575" i="2"/>
  <c r="AK1576" i="2"/>
  <c r="AK1577" i="2"/>
  <c r="AK1578" i="2"/>
  <c r="AK1579" i="2"/>
  <c r="AK1580" i="2"/>
  <c r="AK1581" i="2"/>
  <c r="AK1582" i="2"/>
  <c r="AK1583" i="2"/>
  <c r="AK1584" i="2"/>
  <c r="AK1585" i="2"/>
  <c r="AK1586" i="2"/>
  <c r="AK1587" i="2"/>
  <c r="AK1588" i="2"/>
  <c r="AK1589" i="2"/>
  <c r="AK1590" i="2"/>
  <c r="AK1591" i="2"/>
  <c r="AK1592" i="2"/>
  <c r="AK1593" i="2"/>
  <c r="AK1594" i="2"/>
  <c r="AK1595" i="2"/>
  <c r="AK1596" i="2"/>
  <c r="AK1597" i="2"/>
  <c r="AK1598" i="2"/>
  <c r="AK1599" i="2"/>
  <c r="AK1600" i="2"/>
  <c r="AK1601" i="2"/>
  <c r="AK1602" i="2"/>
  <c r="AK1603" i="2"/>
  <c r="AK1604" i="2"/>
  <c r="AK1605" i="2"/>
  <c r="AK1606" i="2"/>
  <c r="AK1607" i="2"/>
  <c r="AK1608" i="2"/>
  <c r="AK1609" i="2"/>
  <c r="AK1610" i="2"/>
  <c r="AK1611" i="2"/>
  <c r="AK1612" i="2"/>
  <c r="AK1613" i="2"/>
  <c r="AK1614" i="2"/>
  <c r="AK1615" i="2"/>
  <c r="AK1616" i="2"/>
  <c r="AK1617" i="2"/>
  <c r="AK1618" i="2"/>
  <c r="AK1619" i="2"/>
  <c r="AK1620" i="2"/>
  <c r="AK1621" i="2"/>
  <c r="AK1622" i="2"/>
  <c r="AK1623" i="2"/>
  <c r="AK1624" i="2"/>
  <c r="AK1625" i="2"/>
  <c r="AK1626" i="2"/>
  <c r="AK1627" i="2"/>
  <c r="AK1628" i="2"/>
  <c r="AK1629" i="2"/>
  <c r="AK1630" i="2"/>
  <c r="AK1631" i="2"/>
  <c r="AK1632" i="2"/>
  <c r="AK1633" i="2"/>
  <c r="AK1634" i="2"/>
  <c r="AK1635" i="2"/>
  <c r="AK1636" i="2"/>
  <c r="AK1637" i="2"/>
  <c r="AK1638" i="2"/>
  <c r="AK1639" i="2"/>
  <c r="AK1640" i="2"/>
  <c r="AK1641" i="2"/>
  <c r="AK1642" i="2"/>
  <c r="AK1643" i="2"/>
  <c r="AK1644" i="2"/>
  <c r="AK1645" i="2"/>
  <c r="AK1646" i="2"/>
  <c r="AK1647" i="2"/>
  <c r="AK1648" i="2"/>
  <c r="AK1649" i="2"/>
  <c r="AK1650" i="2"/>
  <c r="AK1651" i="2"/>
  <c r="AK1652" i="2"/>
  <c r="AK1653" i="2"/>
  <c r="AK1654" i="2"/>
  <c r="AK1655" i="2"/>
  <c r="AK1656" i="2"/>
  <c r="AK1657" i="2"/>
  <c r="AK1658" i="2"/>
  <c r="AK1659" i="2"/>
  <c r="AK1660" i="2"/>
  <c r="AK1661" i="2"/>
  <c r="AK1662" i="2"/>
  <c r="AK1663" i="2"/>
  <c r="AK1664" i="2"/>
  <c r="AK1665" i="2"/>
  <c r="AK1666" i="2"/>
  <c r="AK1667" i="2"/>
  <c r="AK1668" i="2"/>
  <c r="AK1669" i="2"/>
  <c r="AK1670" i="2"/>
  <c r="AK1671" i="2"/>
  <c r="AK1672" i="2"/>
  <c r="AK1673" i="2"/>
  <c r="AK1674" i="2"/>
  <c r="AK1675" i="2"/>
  <c r="AK1676" i="2"/>
  <c r="AK1677" i="2"/>
  <c r="AK1678" i="2"/>
  <c r="AK1679" i="2"/>
  <c r="AK1680" i="2"/>
  <c r="AK1681" i="2"/>
  <c r="AK1682" i="2"/>
  <c r="AK1683" i="2"/>
  <c r="AK1684" i="2"/>
  <c r="AK1685" i="2"/>
  <c r="AK1686" i="2"/>
  <c r="AK1687" i="2"/>
  <c r="AK1688" i="2"/>
  <c r="AK1689" i="2"/>
  <c r="AK1690" i="2"/>
  <c r="AK1691" i="2"/>
  <c r="AK1692" i="2"/>
  <c r="AK1693" i="2"/>
  <c r="AK1694" i="2"/>
  <c r="AK1695" i="2"/>
  <c r="AK1696" i="2"/>
  <c r="AK1697" i="2"/>
  <c r="AK1698" i="2"/>
  <c r="AK1699" i="2"/>
  <c r="AK1700" i="2"/>
  <c r="AK1701" i="2"/>
  <c r="AK1702" i="2"/>
  <c r="AK1703" i="2"/>
  <c r="AK1704" i="2"/>
  <c r="AK1705" i="2"/>
  <c r="AK1706" i="2"/>
  <c r="AK1707" i="2"/>
  <c r="AK1708" i="2"/>
  <c r="AK1709" i="2"/>
  <c r="AK1710" i="2"/>
  <c r="AK1711" i="2"/>
  <c r="AK1712" i="2"/>
  <c r="AK1713" i="2"/>
  <c r="AK1714" i="2"/>
  <c r="AK1715" i="2"/>
  <c r="AK1716" i="2"/>
  <c r="AK1717" i="2"/>
  <c r="AK1718" i="2"/>
  <c r="AK1719" i="2"/>
  <c r="AK1720" i="2"/>
  <c r="AK1721" i="2"/>
  <c r="AK1722" i="2"/>
  <c r="AK1723" i="2"/>
  <c r="AK1724" i="2"/>
  <c r="AK1725" i="2"/>
  <c r="AK1726" i="2"/>
  <c r="AK1727" i="2"/>
  <c r="AK1728" i="2"/>
  <c r="AK1729" i="2"/>
  <c r="AK1730" i="2"/>
  <c r="AK1731" i="2"/>
  <c r="AK1732" i="2"/>
  <c r="AK1733" i="2"/>
  <c r="AK1734" i="2"/>
  <c r="AK1735" i="2"/>
  <c r="AK1736" i="2"/>
  <c r="AK1737" i="2"/>
  <c r="AK1738" i="2"/>
  <c r="AK1739" i="2"/>
  <c r="AK1740" i="2"/>
  <c r="AK1741" i="2"/>
  <c r="AK1742" i="2"/>
  <c r="AK1743" i="2"/>
  <c r="AK1744" i="2"/>
  <c r="AK1745" i="2"/>
  <c r="AK1746" i="2"/>
  <c r="AK1747" i="2"/>
  <c r="AK1748" i="2"/>
  <c r="AK1749" i="2"/>
  <c r="AK1750" i="2"/>
  <c r="AK1751" i="2"/>
  <c r="AK1752" i="2"/>
  <c r="AK1753" i="2"/>
  <c r="AK1754" i="2"/>
  <c r="AK1755" i="2"/>
  <c r="AK1756" i="2"/>
  <c r="AK1757" i="2"/>
  <c r="AK1758" i="2"/>
  <c r="AK1759" i="2"/>
  <c r="AK1760" i="2"/>
  <c r="AK1761" i="2"/>
  <c r="AK1762" i="2"/>
  <c r="AK1763" i="2"/>
  <c r="AK1764" i="2"/>
  <c r="AK1765" i="2"/>
  <c r="AK1766" i="2"/>
  <c r="AK1767" i="2"/>
  <c r="AK1768" i="2"/>
  <c r="AK1769" i="2"/>
  <c r="AK1770" i="2"/>
  <c r="AK1771" i="2"/>
  <c r="AK1772" i="2"/>
  <c r="AK1773" i="2"/>
  <c r="AK1774" i="2"/>
  <c r="AK1775" i="2"/>
  <c r="AK1776" i="2"/>
  <c r="AK1777" i="2"/>
  <c r="AK1778" i="2"/>
  <c r="AK1779" i="2"/>
  <c r="AK1780" i="2"/>
  <c r="AK1781" i="2"/>
  <c r="AK1782" i="2"/>
  <c r="AK1783" i="2"/>
  <c r="AK1784" i="2"/>
  <c r="AK1785" i="2"/>
  <c r="AK1786" i="2"/>
  <c r="AK1787" i="2"/>
  <c r="AK1788" i="2"/>
  <c r="AK1789" i="2"/>
  <c r="AK1790" i="2"/>
  <c r="AK1791" i="2"/>
  <c r="AK1792" i="2"/>
  <c r="AK1793" i="2"/>
  <c r="AK1794" i="2"/>
  <c r="AK1795" i="2"/>
  <c r="AK1796" i="2"/>
  <c r="AK1797" i="2"/>
  <c r="AK1798" i="2"/>
  <c r="AK1799" i="2"/>
  <c r="AK1800" i="2"/>
  <c r="AK1801" i="2"/>
  <c r="AK1802" i="2"/>
  <c r="AK1803" i="2"/>
  <c r="AK1804" i="2"/>
  <c r="AK1805" i="2"/>
  <c r="AK1806" i="2"/>
  <c r="AK1807" i="2"/>
  <c r="AK1808" i="2"/>
  <c r="AK1809" i="2"/>
  <c r="AK1810" i="2"/>
  <c r="AK1811" i="2"/>
  <c r="AK1812" i="2"/>
  <c r="AK1813" i="2"/>
  <c r="AK1814" i="2"/>
  <c r="AK1815" i="2"/>
  <c r="AK1816" i="2"/>
  <c r="AK1817" i="2"/>
  <c r="AK1818" i="2"/>
  <c r="AK1819" i="2"/>
  <c r="AK1820" i="2"/>
  <c r="AK1821" i="2"/>
  <c r="AK1822" i="2"/>
  <c r="AK1823" i="2"/>
  <c r="AK1824" i="2"/>
  <c r="AK1825" i="2"/>
  <c r="AK1826" i="2"/>
  <c r="AK1827" i="2"/>
  <c r="AK1828" i="2"/>
  <c r="AK1829" i="2"/>
  <c r="AK1830" i="2"/>
  <c r="AK1831" i="2"/>
  <c r="AK1832" i="2"/>
  <c r="AK1833" i="2"/>
  <c r="AK1834" i="2"/>
  <c r="AK1835" i="2"/>
  <c r="AK1836" i="2"/>
  <c r="AK1837" i="2"/>
  <c r="AK1838" i="2"/>
  <c r="AK1839" i="2"/>
  <c r="AK1840" i="2"/>
  <c r="AK1841" i="2"/>
  <c r="AK1842" i="2"/>
  <c r="AK1843" i="2"/>
  <c r="AK1844" i="2"/>
  <c r="AK1845" i="2"/>
  <c r="AK1846" i="2"/>
  <c r="AK1847" i="2"/>
  <c r="AK1848" i="2"/>
  <c r="AK1849" i="2"/>
  <c r="AK1850" i="2"/>
  <c r="AK1851" i="2"/>
  <c r="AK1852" i="2"/>
  <c r="AK1853" i="2"/>
  <c r="AK1854" i="2"/>
  <c r="AK1855" i="2"/>
  <c r="AK1856" i="2"/>
  <c r="AK1857" i="2"/>
  <c r="AK1858" i="2"/>
  <c r="AK1859" i="2"/>
  <c r="AK1860" i="2"/>
  <c r="AK1861" i="2"/>
  <c r="AK1862" i="2"/>
  <c r="AK1863" i="2"/>
  <c r="AK1864" i="2"/>
  <c r="AK1865" i="2"/>
  <c r="AK1866" i="2"/>
  <c r="AK1867" i="2"/>
  <c r="AK1868" i="2"/>
  <c r="AK1869" i="2"/>
  <c r="AK1870" i="2"/>
  <c r="AK1871" i="2"/>
  <c r="AK1872" i="2"/>
  <c r="AK1873" i="2"/>
  <c r="AK1874" i="2"/>
  <c r="AK1875" i="2"/>
  <c r="AK1876" i="2"/>
  <c r="AK1877" i="2"/>
  <c r="AK1878" i="2"/>
  <c r="AK1879" i="2"/>
  <c r="AK1880" i="2"/>
  <c r="AK1881" i="2"/>
  <c r="AK1882" i="2"/>
  <c r="AK1883" i="2"/>
  <c r="AK1884" i="2"/>
  <c r="AK1885" i="2"/>
  <c r="AK1886" i="2"/>
  <c r="AK1887" i="2"/>
  <c r="AK1888" i="2"/>
  <c r="AK1889" i="2"/>
  <c r="AK1890" i="2"/>
  <c r="AK1891" i="2"/>
  <c r="AK1892" i="2"/>
  <c r="AK1893" i="2"/>
  <c r="AK1894" i="2"/>
  <c r="AK1895" i="2"/>
  <c r="AK1896" i="2"/>
  <c r="AK1897" i="2"/>
  <c r="AK1898" i="2"/>
  <c r="AK1899" i="2"/>
  <c r="AK1900" i="2"/>
  <c r="AK1901" i="2"/>
  <c r="AK1902" i="2"/>
  <c r="AK1903" i="2"/>
  <c r="AK1904" i="2"/>
  <c r="AK1905" i="2"/>
  <c r="AK1906" i="2"/>
  <c r="AK1907" i="2"/>
  <c r="AK1908" i="2"/>
  <c r="AK1909" i="2"/>
  <c r="AK1910" i="2"/>
  <c r="AK1911" i="2"/>
  <c r="AK1912" i="2"/>
  <c r="AK1913" i="2"/>
  <c r="AK1914" i="2"/>
  <c r="AK1915" i="2"/>
  <c r="AK1916" i="2"/>
  <c r="AK1917" i="2"/>
  <c r="AK1918" i="2"/>
  <c r="AK1919" i="2"/>
  <c r="AK1920" i="2"/>
  <c r="AK1921" i="2"/>
  <c r="AK1922" i="2"/>
  <c r="AK1923" i="2"/>
  <c r="AK1924" i="2"/>
  <c r="AK1925" i="2"/>
  <c r="AK1926" i="2"/>
  <c r="AK1927" i="2"/>
  <c r="AK1928" i="2"/>
  <c r="AK1929" i="2"/>
  <c r="AK1930" i="2"/>
  <c r="AK1931" i="2"/>
  <c r="AK1932" i="2"/>
  <c r="AK1933" i="2"/>
  <c r="AK1934" i="2"/>
  <c r="AK1935" i="2"/>
  <c r="AK1936" i="2"/>
  <c r="AK1937" i="2"/>
  <c r="AK1938" i="2"/>
  <c r="AK1939" i="2"/>
  <c r="AK1940" i="2"/>
  <c r="AK1941" i="2"/>
  <c r="AK1942" i="2"/>
  <c r="AK1943" i="2"/>
  <c r="AK1944" i="2"/>
  <c r="AK1945" i="2"/>
  <c r="AK1946" i="2"/>
  <c r="AK1947" i="2"/>
  <c r="AK1948" i="2"/>
  <c r="AK1949" i="2"/>
  <c r="AK1950" i="2"/>
  <c r="AK1951" i="2"/>
  <c r="AK1952" i="2"/>
  <c r="AK1953" i="2"/>
  <c r="AK1954" i="2"/>
  <c r="AK1955" i="2"/>
  <c r="AK1956" i="2"/>
  <c r="AK1957" i="2"/>
  <c r="AK1958" i="2"/>
  <c r="AK1959" i="2"/>
  <c r="AK1960" i="2"/>
  <c r="AK1961" i="2"/>
  <c r="AK1962" i="2"/>
  <c r="AK1963" i="2"/>
  <c r="AK1964" i="2"/>
  <c r="AK1965" i="2"/>
  <c r="AK1966" i="2"/>
  <c r="AK1967" i="2"/>
  <c r="AK1968" i="2"/>
  <c r="AK1969" i="2"/>
  <c r="AK1970" i="2"/>
  <c r="AK1971" i="2"/>
  <c r="AK1972" i="2"/>
  <c r="AK1973" i="2"/>
  <c r="AK1974" i="2"/>
  <c r="AK1975" i="2"/>
  <c r="AK1976" i="2"/>
  <c r="AK1977" i="2"/>
  <c r="AK1978" i="2"/>
  <c r="AK1979" i="2"/>
  <c r="AK1980" i="2"/>
  <c r="AK1981" i="2"/>
  <c r="AK1982" i="2"/>
  <c r="AK1983" i="2"/>
  <c r="AK1984" i="2"/>
  <c r="AK1985" i="2"/>
  <c r="AK1986" i="2"/>
  <c r="AK1987" i="2"/>
  <c r="AK1988" i="2"/>
  <c r="AK1989" i="2"/>
  <c r="AK1990" i="2"/>
  <c r="AK1991" i="2"/>
  <c r="AK1992" i="2"/>
  <c r="AK1993" i="2"/>
  <c r="AK1994" i="2"/>
  <c r="AK1995" i="2"/>
  <c r="AK1996" i="2"/>
  <c r="AK1997" i="2"/>
  <c r="AK1998" i="2"/>
  <c r="AK1999" i="2"/>
  <c r="AK2000" i="2"/>
  <c r="AK2001" i="2"/>
  <c r="AK2002" i="2"/>
  <c r="AK2003" i="2"/>
  <c r="AK2004" i="2"/>
  <c r="AK2005" i="2"/>
  <c r="AK2006" i="2"/>
  <c r="AK2007" i="2"/>
  <c r="AK2008" i="2"/>
  <c r="AK2009" i="2"/>
  <c r="AK2010" i="2"/>
  <c r="AK2011" i="2"/>
  <c r="AK2012" i="2"/>
  <c r="AK2013" i="2"/>
  <c r="AK2014" i="2"/>
  <c r="AK2015" i="2"/>
  <c r="AK2016" i="2"/>
  <c r="AK2017" i="2"/>
  <c r="AK2018" i="2"/>
  <c r="AK2019" i="2"/>
  <c r="AK2020" i="2"/>
  <c r="AK2021" i="2"/>
  <c r="AK2022" i="2"/>
  <c r="AK2023" i="2"/>
  <c r="AK2024" i="2"/>
  <c r="AK2025" i="2"/>
  <c r="AK2026" i="2"/>
  <c r="AK2027" i="2"/>
  <c r="AK2028" i="2"/>
  <c r="AK2029" i="2"/>
  <c r="AK2030" i="2"/>
  <c r="AK2031" i="2"/>
  <c r="AK2032" i="2"/>
  <c r="AK2033" i="2"/>
  <c r="AK2034" i="2"/>
  <c r="AK2035" i="2"/>
  <c r="AK2036" i="2"/>
  <c r="AK2037" i="2"/>
  <c r="AK2038" i="2"/>
  <c r="AK2039" i="2"/>
  <c r="AK2040" i="2"/>
  <c r="AK2041" i="2"/>
  <c r="AK2042" i="2"/>
  <c r="AK2043" i="2"/>
  <c r="AK2044" i="2"/>
  <c r="AK2045" i="2"/>
  <c r="AK2046" i="2"/>
  <c r="AK2047" i="2"/>
  <c r="AK2048" i="2"/>
  <c r="AK2049" i="2"/>
  <c r="AK2050" i="2"/>
  <c r="AK2051" i="2"/>
  <c r="AK2052" i="2"/>
  <c r="AK2053" i="2"/>
  <c r="AK2054" i="2"/>
  <c r="AK2055" i="2"/>
  <c r="AK2056" i="2"/>
  <c r="AK2057" i="2"/>
  <c r="AK2058" i="2"/>
  <c r="AK2059" i="2"/>
  <c r="AK2060" i="2"/>
  <c r="AK2061" i="2"/>
  <c r="AK2062" i="2"/>
  <c r="AK2063" i="2"/>
  <c r="AK2064" i="2"/>
  <c r="AK2065" i="2"/>
  <c r="AK2066" i="2"/>
  <c r="AK2067" i="2"/>
  <c r="AK2068" i="2"/>
  <c r="AK2069" i="2"/>
  <c r="AK2070" i="2"/>
  <c r="AK2071" i="2"/>
  <c r="AK2072" i="2"/>
  <c r="AK2073" i="2"/>
  <c r="AK2074" i="2"/>
  <c r="AK2075" i="2"/>
  <c r="AK2076" i="2"/>
  <c r="AK2077" i="2"/>
  <c r="AK2078" i="2"/>
  <c r="AK2079" i="2"/>
  <c r="AK2080" i="2"/>
  <c r="AK2081" i="2"/>
  <c r="AK2082" i="2"/>
  <c r="AK2083" i="2"/>
  <c r="AK2084" i="2"/>
  <c r="AK2085" i="2"/>
  <c r="AK2086" i="2"/>
  <c r="AK2087" i="2"/>
  <c r="AK2088" i="2"/>
  <c r="AK2089" i="2"/>
  <c r="AK2090" i="2"/>
  <c r="AK2091" i="2"/>
  <c r="AK2092" i="2"/>
  <c r="AK2093" i="2"/>
  <c r="AK2094" i="2"/>
  <c r="AK2095" i="2"/>
  <c r="AK2096" i="2"/>
  <c r="AK2097" i="2"/>
  <c r="AK2098" i="2"/>
  <c r="AK2099" i="2"/>
  <c r="AK2100" i="2"/>
  <c r="AK2101" i="2"/>
  <c r="AK2102" i="2"/>
  <c r="AK2103" i="2"/>
  <c r="AK2104" i="2"/>
  <c r="AK2105" i="2"/>
  <c r="AK2106" i="2"/>
  <c r="AK2107" i="2"/>
  <c r="AK2108" i="2"/>
  <c r="AK2109" i="2"/>
  <c r="AK2110" i="2"/>
  <c r="AK2111" i="2"/>
  <c r="AK2112" i="2"/>
  <c r="AK2113" i="2"/>
  <c r="AK2114" i="2"/>
  <c r="AK2115" i="2"/>
  <c r="AK2116" i="2"/>
  <c r="AK2117" i="2"/>
  <c r="AK2118" i="2"/>
  <c r="AK2119" i="2"/>
  <c r="AK2120" i="2"/>
  <c r="AK2121" i="2"/>
  <c r="AK2122" i="2"/>
  <c r="AK2123" i="2"/>
  <c r="AK2124" i="2"/>
  <c r="AK2125" i="2"/>
  <c r="AK2126" i="2"/>
  <c r="AK2127" i="2"/>
  <c r="AK2128" i="2"/>
  <c r="AK2129" i="2"/>
  <c r="AK2130" i="2"/>
  <c r="AK2131" i="2"/>
  <c r="AK2132" i="2"/>
  <c r="AK2133" i="2"/>
  <c r="AK2134" i="2"/>
  <c r="AK2135" i="2"/>
  <c r="AK2136" i="2"/>
  <c r="AK2137" i="2"/>
  <c r="AK2138" i="2"/>
  <c r="AK2139" i="2"/>
  <c r="AK2140" i="2"/>
  <c r="AK2141" i="2"/>
  <c r="AK2142" i="2"/>
  <c r="AK2143" i="2"/>
  <c r="AK2144" i="2"/>
  <c r="AK2145" i="2"/>
  <c r="AK2146" i="2"/>
  <c r="AK2147" i="2"/>
  <c r="AK2148" i="2"/>
  <c r="AK2149" i="2"/>
  <c r="AK2150" i="2"/>
  <c r="AK2151" i="2"/>
  <c r="AK2152" i="2"/>
  <c r="AK2153" i="2"/>
  <c r="AK2154" i="2"/>
  <c r="AK2155" i="2"/>
  <c r="AK2156" i="2"/>
  <c r="AK2157" i="2"/>
  <c r="AK2158" i="2"/>
  <c r="AK2159" i="2"/>
  <c r="AK2160" i="2"/>
  <c r="AK2161" i="2"/>
  <c r="AK2162" i="2"/>
  <c r="AK2163" i="2"/>
  <c r="AK2164" i="2"/>
  <c r="AK2165" i="2"/>
  <c r="AK2166" i="2"/>
  <c r="AK2167" i="2"/>
  <c r="AK2168" i="2"/>
  <c r="AK2169" i="2"/>
  <c r="AK2170" i="2"/>
  <c r="AK2171" i="2"/>
  <c r="AK2172" i="2"/>
  <c r="AK2173" i="2"/>
  <c r="AK2174" i="2"/>
  <c r="AK2175" i="2"/>
  <c r="AK2176" i="2"/>
  <c r="AK2177" i="2"/>
  <c r="AK2178" i="2"/>
  <c r="AK2179" i="2"/>
  <c r="AK2180" i="2"/>
  <c r="AK2181" i="2"/>
  <c r="AK2182" i="2"/>
  <c r="AK2183" i="2"/>
  <c r="AK2184" i="2"/>
  <c r="AK2185" i="2"/>
  <c r="AK2186" i="2"/>
  <c r="AK2187" i="2"/>
  <c r="AK2188" i="2"/>
  <c r="AK2189" i="2"/>
  <c r="AK2190" i="2"/>
  <c r="AK2191" i="2"/>
  <c r="AK2192" i="2"/>
  <c r="AK2193" i="2"/>
  <c r="AK2194" i="2"/>
  <c r="AK2195" i="2"/>
  <c r="AK2196" i="2"/>
  <c r="AK2197" i="2"/>
  <c r="AK2198" i="2"/>
  <c r="AK2199" i="2"/>
  <c r="AK2200" i="2"/>
  <c r="AK2201" i="2"/>
  <c r="AK2202" i="2"/>
  <c r="AK2203" i="2"/>
  <c r="AK2204" i="2"/>
  <c r="AK2205" i="2"/>
  <c r="AK2206" i="2"/>
  <c r="AK2207" i="2"/>
  <c r="AK2208" i="2"/>
  <c r="AK2209" i="2"/>
  <c r="AK2210" i="2"/>
  <c r="AK2211" i="2"/>
  <c r="AK2212" i="2"/>
  <c r="AK2213" i="2"/>
  <c r="AK2214" i="2"/>
  <c r="AK2215" i="2"/>
  <c r="AK2216" i="2"/>
  <c r="AK2217" i="2"/>
  <c r="AK2218" i="2"/>
  <c r="AK2219" i="2"/>
  <c r="AK2220" i="2"/>
  <c r="AK2221" i="2"/>
  <c r="AK2222" i="2"/>
  <c r="AK2223" i="2"/>
  <c r="AK2224" i="2"/>
  <c r="AK2225" i="2"/>
  <c r="AK2226" i="2"/>
  <c r="AK2227" i="2"/>
  <c r="AK2228" i="2"/>
  <c r="AK2229" i="2"/>
  <c r="AK2230" i="2"/>
  <c r="AK2231" i="2"/>
  <c r="AK2232" i="2"/>
  <c r="AK2233" i="2"/>
  <c r="AK2234" i="2"/>
  <c r="AK2235" i="2"/>
  <c r="AK2236" i="2"/>
  <c r="AK2237" i="2"/>
  <c r="AK2238" i="2"/>
  <c r="AK2239" i="2"/>
  <c r="AK2240" i="2"/>
  <c r="AK2241" i="2"/>
  <c r="AK2242" i="2"/>
  <c r="AK2243" i="2"/>
  <c r="AK2244" i="2"/>
  <c r="AK2245" i="2"/>
  <c r="AK2246" i="2"/>
  <c r="AK2247" i="2"/>
  <c r="AK2248" i="2"/>
  <c r="AK2249" i="2"/>
  <c r="AK2250" i="2"/>
  <c r="AK2251" i="2"/>
  <c r="AK2252" i="2"/>
  <c r="AK2253" i="2"/>
  <c r="AK2254" i="2"/>
  <c r="AK2255" i="2"/>
  <c r="AK2256" i="2"/>
  <c r="AK2257" i="2"/>
  <c r="AK2258" i="2"/>
  <c r="AK2259" i="2"/>
  <c r="AK2260" i="2"/>
  <c r="AK2261" i="2"/>
  <c r="AK2262" i="2"/>
  <c r="AK2263" i="2"/>
  <c r="AK2264" i="2"/>
  <c r="AK2265" i="2"/>
  <c r="AK2266" i="2"/>
  <c r="AK2267" i="2"/>
  <c r="AK2268" i="2"/>
  <c r="AK2269" i="2"/>
  <c r="AK2270" i="2"/>
  <c r="AK2271" i="2"/>
  <c r="AK2272" i="2"/>
  <c r="AK2273" i="2"/>
  <c r="AK2274" i="2"/>
  <c r="AK2275" i="2"/>
  <c r="AK2276" i="2"/>
  <c r="AK2277" i="2"/>
  <c r="AK2278" i="2"/>
  <c r="AK2279" i="2"/>
  <c r="AK2280" i="2"/>
  <c r="AK2281" i="2"/>
  <c r="AK2282" i="2"/>
  <c r="AK2283" i="2"/>
  <c r="AK2284" i="2"/>
  <c r="AK2285" i="2"/>
  <c r="AK2286" i="2"/>
  <c r="AK2287" i="2"/>
  <c r="AK2288" i="2"/>
  <c r="AK2289" i="2"/>
  <c r="AK2290" i="2"/>
  <c r="AK2291" i="2"/>
  <c r="AK2292" i="2"/>
  <c r="AK2293" i="2"/>
  <c r="AK2294" i="2"/>
  <c r="AK2295" i="2"/>
  <c r="AK2296" i="2"/>
  <c r="AK2297" i="2"/>
  <c r="AK2298" i="2"/>
  <c r="AK2299" i="2"/>
  <c r="AK2300" i="2"/>
  <c r="AK2301" i="2"/>
  <c r="AK2302" i="2"/>
  <c r="AK2303" i="2"/>
  <c r="AK2304" i="2"/>
  <c r="AK2305" i="2"/>
  <c r="AK2306" i="2"/>
  <c r="AK2307" i="2"/>
  <c r="AK2308" i="2"/>
  <c r="AK2309" i="2"/>
  <c r="AK2310" i="2"/>
  <c r="AK2311" i="2"/>
  <c r="AK2312" i="2"/>
  <c r="AK2313" i="2"/>
  <c r="AK2314" i="2"/>
  <c r="AK2315" i="2"/>
  <c r="AK2316" i="2"/>
  <c r="AK2317" i="2"/>
  <c r="AK2318" i="2"/>
  <c r="AK2319" i="2"/>
  <c r="AK2320" i="2"/>
  <c r="AK2321" i="2"/>
  <c r="AK2322" i="2"/>
  <c r="AK2323" i="2"/>
  <c r="AK2324" i="2"/>
  <c r="AK2325" i="2"/>
  <c r="AK2326" i="2"/>
  <c r="AK2327" i="2"/>
  <c r="AK2328" i="2"/>
  <c r="AK2329" i="2"/>
  <c r="AK2330" i="2"/>
  <c r="AK2331" i="2"/>
  <c r="AK2332" i="2"/>
  <c r="AK2333" i="2"/>
  <c r="AK2334" i="2"/>
  <c r="AK2335" i="2"/>
  <c r="AK2336" i="2"/>
  <c r="AK2337" i="2"/>
  <c r="AK2338" i="2"/>
  <c r="AK2339" i="2"/>
  <c r="AK2340" i="2"/>
  <c r="AK2341" i="2"/>
  <c r="AK2342" i="2"/>
  <c r="AK2343" i="2"/>
  <c r="AK2344" i="2"/>
  <c r="AK2345" i="2"/>
  <c r="AK2346" i="2"/>
  <c r="AK2347" i="2"/>
  <c r="AK2348" i="2"/>
  <c r="AK2349" i="2"/>
  <c r="AK2350" i="2"/>
  <c r="AK2351" i="2"/>
  <c r="AK2352" i="2"/>
  <c r="AK2353" i="2"/>
  <c r="AK2354" i="2"/>
  <c r="AK2355" i="2"/>
  <c r="AK2356" i="2"/>
  <c r="AK2357" i="2"/>
  <c r="AK2358" i="2"/>
  <c r="AK2359" i="2"/>
  <c r="AK2360" i="2"/>
  <c r="AK2361" i="2"/>
  <c r="AK2362" i="2"/>
  <c r="AK2363" i="2"/>
  <c r="AK2364" i="2"/>
  <c r="AK2365" i="2"/>
  <c r="AK2366" i="2"/>
  <c r="AK2367" i="2"/>
  <c r="AK2368" i="2"/>
  <c r="AK2369" i="2"/>
  <c r="AK2370" i="2"/>
  <c r="AK2371" i="2"/>
  <c r="AK2372" i="2"/>
  <c r="AK2373" i="2"/>
  <c r="AK2374" i="2"/>
  <c r="AK2375" i="2"/>
  <c r="AK2376" i="2"/>
  <c r="AK2377" i="2"/>
  <c r="AK2378" i="2"/>
  <c r="AK2379" i="2"/>
  <c r="AK2380" i="2"/>
  <c r="AK2381" i="2"/>
  <c r="AK2382" i="2"/>
  <c r="AK2383" i="2"/>
  <c r="AK2384" i="2"/>
  <c r="AK2385" i="2"/>
  <c r="AK2386" i="2"/>
  <c r="AK2387" i="2"/>
  <c r="AK2388" i="2"/>
  <c r="AK2389" i="2"/>
  <c r="AK2390" i="2"/>
  <c r="AK2391" i="2"/>
  <c r="AK2392" i="2"/>
  <c r="AK2393" i="2"/>
  <c r="AK2394" i="2"/>
  <c r="AK2395" i="2"/>
  <c r="AK2396" i="2"/>
  <c r="AK2397" i="2"/>
  <c r="AK2398" i="2"/>
  <c r="AK2399" i="2"/>
  <c r="AK2400" i="2"/>
  <c r="AK2401" i="2"/>
  <c r="AK2402" i="2"/>
  <c r="AK2403" i="2"/>
  <c r="AK2404" i="2"/>
  <c r="AK2405" i="2"/>
  <c r="AK2406" i="2"/>
  <c r="AK2407" i="2"/>
  <c r="AK2408" i="2"/>
  <c r="AK2409" i="2"/>
  <c r="AK2410" i="2"/>
  <c r="AK2411" i="2"/>
  <c r="AK2412" i="2"/>
  <c r="AK2413" i="2"/>
  <c r="AK2414" i="2"/>
  <c r="AK2415" i="2"/>
  <c r="AK2416" i="2"/>
  <c r="AK2417" i="2"/>
  <c r="AK2418" i="2"/>
  <c r="AK2419" i="2"/>
  <c r="AK2420" i="2"/>
  <c r="AK2421" i="2"/>
  <c r="AK2422" i="2"/>
  <c r="AK2423" i="2"/>
  <c r="AK2424" i="2"/>
  <c r="AK2425" i="2"/>
  <c r="AK2426" i="2"/>
  <c r="AK2427" i="2"/>
  <c r="AK2428" i="2"/>
  <c r="AK2429" i="2"/>
  <c r="AK2430" i="2"/>
  <c r="AK2431" i="2"/>
  <c r="AK2432" i="2"/>
  <c r="AK2433" i="2"/>
  <c r="AK2434" i="2"/>
  <c r="AK2435" i="2"/>
  <c r="AK2436" i="2"/>
  <c r="AK2437" i="2"/>
  <c r="AK2438" i="2"/>
  <c r="AK2439" i="2"/>
  <c r="AK2440" i="2"/>
  <c r="AK2441" i="2"/>
  <c r="AK2442" i="2"/>
  <c r="AK2443" i="2"/>
  <c r="AK2444" i="2"/>
  <c r="AK2445" i="2"/>
  <c r="AK2446" i="2"/>
  <c r="AK2447" i="2"/>
  <c r="AK2448" i="2"/>
  <c r="AK2449" i="2"/>
  <c r="AK2450" i="2"/>
  <c r="AK2451" i="2"/>
  <c r="AK2452" i="2"/>
  <c r="AK2453" i="2"/>
  <c r="AK2454" i="2"/>
  <c r="AK2455" i="2"/>
  <c r="AK2456" i="2"/>
  <c r="AK2457" i="2"/>
  <c r="AK2458" i="2"/>
  <c r="AK2459" i="2"/>
  <c r="AK2460" i="2"/>
  <c r="AK2461" i="2"/>
  <c r="AK2462" i="2"/>
  <c r="AK2463" i="2"/>
  <c r="AK2464" i="2"/>
  <c r="AK2465" i="2"/>
  <c r="AK2466" i="2"/>
  <c r="AK2467" i="2"/>
  <c r="AK2468" i="2"/>
  <c r="AK2469" i="2"/>
  <c r="AK2470" i="2"/>
  <c r="AK2471" i="2"/>
  <c r="AK2472" i="2"/>
  <c r="AK2473" i="2"/>
  <c r="AK2474" i="2"/>
  <c r="AK2475" i="2"/>
  <c r="AK2476" i="2"/>
  <c r="AK2477" i="2"/>
  <c r="AK2478" i="2"/>
  <c r="AK2479" i="2"/>
  <c r="AK2480" i="2"/>
  <c r="AK2481" i="2"/>
  <c r="AK2482" i="2"/>
  <c r="AK2483" i="2"/>
  <c r="AK2484" i="2"/>
  <c r="AK2485" i="2"/>
  <c r="AK2486" i="2"/>
  <c r="AK2487" i="2"/>
  <c r="AK2488" i="2"/>
  <c r="AK2489" i="2"/>
  <c r="AK2490" i="2"/>
  <c r="AK2491" i="2"/>
  <c r="AK2492" i="2"/>
  <c r="AK2493" i="2"/>
  <c r="AK2494" i="2"/>
  <c r="AK2495" i="2"/>
  <c r="AK2496" i="2"/>
  <c r="AK2497" i="2"/>
  <c r="AK2498" i="2"/>
  <c r="AK2499" i="2"/>
  <c r="AK2500" i="2"/>
  <c r="AK2501" i="2"/>
  <c r="AK2502" i="2"/>
  <c r="AK2503" i="2"/>
  <c r="AK2504" i="2"/>
  <c r="AK2505" i="2"/>
  <c r="AK2506" i="2"/>
  <c r="AK2507" i="2"/>
  <c r="AK2508" i="2"/>
  <c r="AK2509" i="2"/>
  <c r="AK2510" i="2"/>
  <c r="AK2511" i="2"/>
  <c r="AK2512" i="2"/>
  <c r="AK2513" i="2"/>
  <c r="AK2514" i="2"/>
  <c r="AK2515" i="2"/>
  <c r="AK2516" i="2"/>
  <c r="AK2517" i="2"/>
  <c r="AK2518" i="2"/>
  <c r="AK2519" i="2"/>
  <c r="AK2520" i="2"/>
  <c r="AK2521" i="2"/>
  <c r="AK2522" i="2"/>
  <c r="AK2523" i="2"/>
  <c r="AK2524" i="2"/>
  <c r="AK2525" i="2"/>
  <c r="AK2526" i="2"/>
  <c r="AK2527" i="2"/>
  <c r="AK2528" i="2"/>
  <c r="AK2529" i="2"/>
  <c r="AK2530" i="2"/>
  <c r="AK2531" i="2"/>
  <c r="AK2532" i="2"/>
  <c r="AK2533" i="2"/>
  <c r="AK2534" i="2"/>
  <c r="AK2535" i="2"/>
  <c r="AK2536" i="2"/>
  <c r="AK2537" i="2"/>
  <c r="AK2538" i="2"/>
  <c r="AK2539" i="2"/>
  <c r="AK2540" i="2"/>
  <c r="AK2541" i="2"/>
  <c r="AK2542" i="2"/>
  <c r="AK2543" i="2"/>
  <c r="AK2544" i="2"/>
  <c r="AK2545" i="2"/>
  <c r="AK2546" i="2"/>
  <c r="AK2547" i="2"/>
  <c r="AK2548" i="2"/>
  <c r="AK2549" i="2"/>
  <c r="AK2550" i="2"/>
  <c r="AK2551" i="2"/>
  <c r="AK2552" i="2"/>
  <c r="AK2553" i="2"/>
  <c r="AK2554" i="2"/>
  <c r="AK2555" i="2"/>
  <c r="AK2556" i="2"/>
  <c r="AK2557" i="2"/>
  <c r="AK2558" i="2"/>
  <c r="AK2559" i="2"/>
  <c r="AK2560" i="2"/>
  <c r="AK2561" i="2"/>
  <c r="AK2562" i="2"/>
  <c r="AK2563" i="2"/>
  <c r="AK2564" i="2"/>
  <c r="AK2565" i="2"/>
  <c r="AK2566" i="2"/>
  <c r="AK2567" i="2"/>
  <c r="AK2568" i="2"/>
  <c r="AK2569" i="2"/>
  <c r="AK2570" i="2"/>
  <c r="AK2571" i="2"/>
  <c r="AK2572" i="2"/>
  <c r="AK2573" i="2"/>
  <c r="AK2574" i="2"/>
  <c r="AK2575" i="2"/>
  <c r="AK2576" i="2"/>
  <c r="AK2577" i="2"/>
  <c r="AK2578" i="2"/>
  <c r="AK2579" i="2"/>
  <c r="AK2580" i="2"/>
  <c r="AK2581" i="2"/>
  <c r="AK2582" i="2"/>
  <c r="AK2583" i="2"/>
  <c r="AK2584" i="2"/>
  <c r="AK2585" i="2"/>
  <c r="AK2586" i="2"/>
  <c r="AK2587" i="2"/>
  <c r="AK2588" i="2"/>
  <c r="AK2589" i="2"/>
  <c r="AK2590" i="2"/>
  <c r="AK2591" i="2"/>
  <c r="AK2592" i="2"/>
  <c r="AK2593" i="2"/>
  <c r="AK2594" i="2"/>
  <c r="AK2595" i="2"/>
  <c r="AK2596" i="2"/>
  <c r="AK2597" i="2"/>
  <c r="AK2598" i="2"/>
  <c r="AK2599" i="2"/>
  <c r="AK2600" i="2"/>
  <c r="AK2601" i="2"/>
  <c r="AK2602" i="2"/>
  <c r="AK2603" i="2"/>
  <c r="AK2604" i="2"/>
  <c r="AK2605" i="2"/>
  <c r="AK2606" i="2"/>
  <c r="AK2607" i="2"/>
  <c r="AK2608" i="2"/>
  <c r="AK2609" i="2"/>
  <c r="AK2610" i="2"/>
  <c r="AK2611" i="2"/>
  <c r="AK2612" i="2"/>
  <c r="AK2613" i="2"/>
  <c r="AK2614" i="2"/>
  <c r="AK2615" i="2"/>
  <c r="AK2616" i="2"/>
  <c r="AK2617" i="2"/>
  <c r="AK2618" i="2"/>
  <c r="AK2619" i="2"/>
  <c r="AK2620" i="2"/>
  <c r="AK2621" i="2"/>
  <c r="AK2622" i="2"/>
  <c r="AK2623" i="2"/>
  <c r="AK2624" i="2"/>
  <c r="AK2625" i="2"/>
  <c r="AK2626" i="2"/>
  <c r="AK2627" i="2"/>
  <c r="AK2628" i="2"/>
  <c r="AK2629" i="2"/>
  <c r="AK2630" i="2"/>
  <c r="AK2631" i="2"/>
  <c r="AK2632" i="2"/>
  <c r="AK2633" i="2"/>
  <c r="AK2634" i="2"/>
  <c r="AK2635" i="2"/>
  <c r="AK2636" i="2"/>
  <c r="AK2637" i="2"/>
  <c r="AK2638" i="2"/>
  <c r="AK2639" i="2"/>
  <c r="AK2640" i="2"/>
  <c r="AK2641" i="2"/>
  <c r="AK2642" i="2"/>
  <c r="AK2643" i="2"/>
  <c r="AK2644" i="2"/>
  <c r="AK2645" i="2"/>
  <c r="AK2646" i="2"/>
  <c r="AK2647" i="2"/>
  <c r="AK2648" i="2"/>
  <c r="AK2649" i="2"/>
  <c r="AK2650" i="2"/>
  <c r="AK2651" i="2"/>
  <c r="AK2652" i="2"/>
  <c r="AK2653" i="2"/>
  <c r="AK2654" i="2"/>
  <c r="AK2655" i="2"/>
  <c r="AK2656" i="2"/>
  <c r="AK2657" i="2"/>
  <c r="AK2658" i="2"/>
  <c r="AK2659" i="2"/>
  <c r="AK2660" i="2"/>
  <c r="AK2661" i="2"/>
  <c r="AK2662" i="2"/>
  <c r="AK2663" i="2"/>
  <c r="AK2664" i="2"/>
  <c r="AK2665" i="2"/>
  <c r="AK2666" i="2"/>
  <c r="AK2667" i="2"/>
  <c r="AK2668" i="2"/>
  <c r="AK2669" i="2"/>
  <c r="AK2670" i="2"/>
  <c r="AK2671" i="2"/>
  <c r="AK2672" i="2"/>
  <c r="AK2673" i="2"/>
  <c r="AK2674" i="2"/>
  <c r="AK2675" i="2"/>
  <c r="AK2676" i="2"/>
  <c r="AK2677" i="2"/>
  <c r="AK2678" i="2"/>
  <c r="AK2679" i="2"/>
  <c r="AK2680" i="2"/>
  <c r="AK2681" i="2"/>
  <c r="AK2682" i="2"/>
  <c r="AK2683" i="2"/>
  <c r="AK2684" i="2"/>
  <c r="AK2685" i="2"/>
  <c r="AK2686" i="2"/>
  <c r="AK2687" i="2"/>
  <c r="AK2688" i="2"/>
  <c r="AK2689" i="2"/>
  <c r="AK2690" i="2"/>
  <c r="AK2691" i="2"/>
  <c r="AK2692" i="2"/>
  <c r="AK2693" i="2"/>
  <c r="AK2694" i="2"/>
  <c r="AK2695" i="2"/>
  <c r="AK2696" i="2"/>
  <c r="AK2697" i="2"/>
  <c r="AK2698" i="2"/>
  <c r="AK2699" i="2"/>
  <c r="AK2700" i="2"/>
  <c r="AK2701" i="2"/>
  <c r="AK2702" i="2"/>
  <c r="AK2703" i="2"/>
  <c r="AK2704" i="2"/>
  <c r="AK2705" i="2"/>
  <c r="AK2706" i="2"/>
  <c r="AK2707" i="2"/>
  <c r="AK2708" i="2"/>
  <c r="AK2709" i="2"/>
  <c r="AK2710" i="2"/>
  <c r="AK2711" i="2"/>
  <c r="AK2712" i="2"/>
  <c r="AK2713" i="2"/>
  <c r="AK2714" i="2"/>
  <c r="AK2715" i="2"/>
  <c r="AK2716" i="2"/>
  <c r="AK2717" i="2"/>
  <c r="AK2718" i="2"/>
  <c r="AK2719" i="2"/>
  <c r="AK2720" i="2"/>
  <c r="AK2721" i="2"/>
  <c r="AK2722" i="2"/>
  <c r="AK2723" i="2"/>
  <c r="AK2724" i="2"/>
  <c r="AK2725" i="2"/>
  <c r="AK2726" i="2"/>
  <c r="AK2727" i="2"/>
  <c r="AK2728" i="2"/>
  <c r="AK2729" i="2"/>
  <c r="AK2730" i="2"/>
  <c r="AK2731" i="2"/>
  <c r="AK2732" i="2"/>
  <c r="AK2733" i="2"/>
  <c r="AK2734" i="2"/>
  <c r="AK2735" i="2"/>
  <c r="AK2736" i="2"/>
  <c r="AK2737" i="2"/>
  <c r="AK2738" i="2"/>
  <c r="AK2739" i="2"/>
  <c r="AK2740" i="2"/>
  <c r="AK2741" i="2"/>
  <c r="AK2742" i="2"/>
  <c r="AK2743" i="2"/>
  <c r="AK2744" i="2"/>
  <c r="AK2745" i="2"/>
  <c r="AK2746" i="2"/>
  <c r="AK2747" i="2"/>
  <c r="AK2748" i="2"/>
  <c r="AK2749" i="2"/>
  <c r="AK2750" i="2"/>
  <c r="AK2751" i="2"/>
  <c r="AK2752" i="2"/>
  <c r="AK2753" i="2"/>
  <c r="AK2754" i="2"/>
  <c r="AK2755" i="2"/>
  <c r="AK2756" i="2"/>
  <c r="AK2757" i="2"/>
  <c r="AK2758" i="2"/>
  <c r="AK2759" i="2"/>
  <c r="AK2760" i="2"/>
  <c r="AK2761" i="2"/>
  <c r="AK2762" i="2"/>
  <c r="AK2763" i="2"/>
  <c r="AK2764" i="2"/>
  <c r="AK2765" i="2"/>
  <c r="AK2766" i="2"/>
  <c r="AK2767" i="2"/>
  <c r="AK2768" i="2"/>
  <c r="AK2769" i="2"/>
  <c r="AK2770" i="2"/>
  <c r="AK2771" i="2"/>
  <c r="AK2772" i="2"/>
  <c r="AK2773" i="2"/>
  <c r="AK2774" i="2"/>
  <c r="AK2775" i="2"/>
  <c r="AK2776" i="2"/>
  <c r="AK2777" i="2"/>
  <c r="AK2778" i="2"/>
  <c r="AK2779" i="2"/>
  <c r="AK2780" i="2"/>
  <c r="AK2781" i="2"/>
  <c r="AK2782" i="2"/>
  <c r="AK2783" i="2"/>
  <c r="AK2784" i="2"/>
  <c r="AK2785" i="2"/>
  <c r="AK2786" i="2"/>
  <c r="AK2787" i="2"/>
  <c r="AK2788" i="2"/>
  <c r="AK2789" i="2"/>
  <c r="AK2790" i="2"/>
  <c r="AK2791" i="2"/>
  <c r="AK2792" i="2"/>
  <c r="AK2793" i="2"/>
  <c r="AK2794" i="2"/>
  <c r="AK2795" i="2"/>
  <c r="AK2796" i="2"/>
  <c r="AK2797" i="2"/>
  <c r="AK2798" i="2"/>
  <c r="AK2799" i="2"/>
  <c r="AK2800" i="2"/>
  <c r="AK2801" i="2"/>
  <c r="AK2802" i="2"/>
  <c r="AK2803" i="2"/>
  <c r="AK2804" i="2"/>
  <c r="AK2805" i="2"/>
  <c r="AK2806" i="2"/>
  <c r="AK2807" i="2"/>
  <c r="AK2808" i="2"/>
  <c r="AK2809" i="2"/>
  <c r="AK2810" i="2"/>
  <c r="AK2811" i="2"/>
  <c r="AK2812" i="2"/>
  <c r="AK2813" i="2"/>
  <c r="AK2814" i="2"/>
  <c r="AK2815" i="2"/>
  <c r="AK2816" i="2"/>
  <c r="AK2817" i="2"/>
  <c r="AK2818" i="2"/>
  <c r="AK2819" i="2"/>
  <c r="AK2820" i="2"/>
  <c r="AK2821" i="2"/>
  <c r="AK2822" i="2"/>
  <c r="AK2823" i="2"/>
  <c r="AK2824" i="2"/>
  <c r="AK2825" i="2"/>
  <c r="AK2826" i="2"/>
  <c r="AK2827" i="2"/>
  <c r="AK2828" i="2"/>
  <c r="AK2829" i="2"/>
  <c r="AK2830" i="2"/>
  <c r="AK2831" i="2"/>
  <c r="AK2832" i="2"/>
  <c r="AK2833" i="2"/>
  <c r="AK2834" i="2"/>
  <c r="AK2835" i="2"/>
  <c r="AK2836" i="2"/>
  <c r="AK2837" i="2"/>
  <c r="AK2838" i="2"/>
  <c r="AK2839" i="2"/>
  <c r="AK2840" i="2"/>
  <c r="AK2841" i="2"/>
  <c r="AK2842" i="2"/>
  <c r="AK2843" i="2"/>
  <c r="AK2844" i="2"/>
  <c r="AK2845" i="2"/>
  <c r="AK2846" i="2"/>
  <c r="AK2847" i="2"/>
  <c r="AK2848" i="2"/>
  <c r="AK2849" i="2"/>
  <c r="AK2850" i="2"/>
  <c r="AK2851" i="2"/>
  <c r="AK2852" i="2"/>
  <c r="AK2853" i="2"/>
  <c r="AK2854" i="2"/>
  <c r="AK2855" i="2"/>
  <c r="AK2856" i="2"/>
  <c r="AK2857" i="2"/>
  <c r="AK2858" i="2"/>
  <c r="AK2859" i="2"/>
  <c r="AK2860" i="2"/>
  <c r="AK2861" i="2"/>
  <c r="AK2862" i="2"/>
  <c r="AK2863" i="2"/>
  <c r="AK2864" i="2"/>
  <c r="AK2865" i="2"/>
  <c r="AK2866" i="2"/>
  <c r="AK2867" i="2"/>
  <c r="AK2868" i="2"/>
  <c r="AK2869" i="2"/>
  <c r="AK2870" i="2"/>
  <c r="AK2871" i="2"/>
  <c r="AK2872" i="2"/>
  <c r="AK2873" i="2"/>
  <c r="AK2874" i="2"/>
  <c r="AK2875" i="2"/>
  <c r="AK2876" i="2"/>
  <c r="AK2877" i="2"/>
  <c r="AK2878" i="2"/>
  <c r="AK2879" i="2"/>
  <c r="AK2880" i="2"/>
  <c r="AK2881" i="2"/>
  <c r="AK2882" i="2"/>
  <c r="AK2883" i="2"/>
  <c r="AK2884" i="2"/>
  <c r="AK2885" i="2"/>
  <c r="AK2886" i="2"/>
  <c r="AK2887" i="2"/>
  <c r="AK2888" i="2"/>
  <c r="AK2889" i="2"/>
  <c r="AK2890" i="2"/>
  <c r="AK2891" i="2"/>
  <c r="AK2892" i="2"/>
  <c r="AK2893" i="2"/>
  <c r="AK2894" i="2"/>
  <c r="AK2895" i="2"/>
  <c r="AK2896" i="2"/>
  <c r="AK2897" i="2"/>
  <c r="AK2898" i="2"/>
  <c r="AK2899" i="2"/>
  <c r="AK2900" i="2"/>
  <c r="AK2901" i="2"/>
  <c r="AK2902" i="2"/>
  <c r="AK2903" i="2"/>
  <c r="AK2904" i="2"/>
  <c r="AK2905" i="2"/>
  <c r="AK2906" i="2"/>
  <c r="AK2907" i="2"/>
  <c r="AK2908" i="2"/>
  <c r="AK2909" i="2"/>
  <c r="AK2910" i="2"/>
  <c r="AK2911" i="2"/>
  <c r="AK2912" i="2"/>
  <c r="AK2913" i="2"/>
  <c r="AK2914" i="2"/>
  <c r="AK2915" i="2"/>
  <c r="AK2916" i="2"/>
  <c r="AK2917" i="2"/>
  <c r="AK2918" i="2"/>
  <c r="AK2919" i="2"/>
  <c r="AK2920" i="2"/>
  <c r="AK2921" i="2"/>
  <c r="AK2922" i="2"/>
  <c r="AK2923" i="2"/>
  <c r="AK2924" i="2"/>
  <c r="AK2925" i="2"/>
  <c r="AK2926" i="2"/>
  <c r="AK2927" i="2"/>
  <c r="AK2928" i="2"/>
  <c r="AK2929" i="2"/>
  <c r="AK2930" i="2"/>
  <c r="AK2931" i="2"/>
  <c r="AK2932" i="2"/>
  <c r="AK2933" i="2"/>
  <c r="AK2934" i="2"/>
  <c r="AK2935" i="2"/>
  <c r="AK2936" i="2"/>
  <c r="AK2937" i="2"/>
  <c r="AK2938" i="2"/>
  <c r="AK2939" i="2"/>
  <c r="AK2940" i="2"/>
  <c r="AK2941" i="2"/>
  <c r="AK2942" i="2"/>
  <c r="AK2943" i="2"/>
  <c r="AK2944" i="2"/>
  <c r="AK2945" i="2"/>
  <c r="AK2946" i="2"/>
  <c r="AK2947" i="2"/>
  <c r="AK2948" i="2"/>
  <c r="AK2949" i="2"/>
  <c r="AK2950" i="2"/>
  <c r="AK2951" i="2"/>
  <c r="AK2952" i="2"/>
  <c r="AK2953" i="2"/>
  <c r="AK2954" i="2"/>
  <c r="AK2955" i="2"/>
  <c r="AK2956" i="2"/>
  <c r="AK2957" i="2"/>
  <c r="AK2958" i="2"/>
  <c r="AK2959" i="2"/>
  <c r="AK2960" i="2"/>
  <c r="AK2961" i="2"/>
  <c r="AK2962" i="2"/>
  <c r="AK2963" i="2"/>
  <c r="AK2964" i="2"/>
  <c r="AK2965" i="2"/>
  <c r="AK2966" i="2"/>
  <c r="AK2967" i="2"/>
  <c r="AK2968" i="2"/>
  <c r="AK2969" i="2"/>
  <c r="AK2970" i="2"/>
  <c r="AK2971" i="2"/>
  <c r="AK2972" i="2"/>
  <c r="AK2973" i="2"/>
  <c r="AK2974" i="2"/>
  <c r="AK2975" i="2"/>
  <c r="AK2976" i="2"/>
  <c r="AK2977" i="2"/>
  <c r="AK2978" i="2"/>
  <c r="AK2979" i="2"/>
  <c r="AK2980" i="2"/>
  <c r="AK2981" i="2"/>
  <c r="AK2982" i="2"/>
  <c r="AK2983" i="2"/>
  <c r="AK2984" i="2"/>
  <c r="AK2985" i="2"/>
  <c r="AK2986" i="2"/>
  <c r="AK2987" i="2"/>
  <c r="AK2988" i="2"/>
  <c r="AK2989" i="2"/>
  <c r="AK2990" i="2"/>
  <c r="AK2991" i="2"/>
  <c r="AK2992" i="2"/>
  <c r="AK2993" i="2"/>
  <c r="AK2994" i="2"/>
  <c r="AK2995" i="2"/>
  <c r="AK2996" i="2"/>
  <c r="AK2997" i="2"/>
  <c r="AK2998" i="2"/>
  <c r="AK2999" i="2"/>
  <c r="AK3000" i="2"/>
  <c r="AK3001" i="2"/>
  <c r="AK3002" i="2"/>
  <c r="AK3003" i="2"/>
  <c r="AK3004" i="2"/>
  <c r="AK3005" i="2"/>
  <c r="AK3006" i="2"/>
  <c r="AK3007" i="2"/>
  <c r="AK3008" i="2"/>
  <c r="AK3009" i="2"/>
  <c r="AK3010" i="2"/>
  <c r="AK3011" i="2"/>
  <c r="AK3012" i="2"/>
  <c r="AK3013" i="2"/>
  <c r="AK3014" i="2"/>
  <c r="AK3015" i="2"/>
  <c r="AK3016" i="2"/>
  <c r="AK3017" i="2"/>
  <c r="AK3018" i="2"/>
  <c r="AK3019" i="2"/>
  <c r="AK3020" i="2"/>
  <c r="AK3021" i="2"/>
  <c r="AK3022" i="2"/>
  <c r="AK3023" i="2"/>
  <c r="AK3024" i="2"/>
  <c r="AK3025" i="2"/>
  <c r="AK3026" i="2"/>
  <c r="AK3027" i="2"/>
  <c r="AK3028" i="2"/>
  <c r="AK3029" i="2"/>
  <c r="AK3030" i="2"/>
  <c r="AK3031" i="2"/>
  <c r="AK3032" i="2"/>
  <c r="AK3033" i="2"/>
  <c r="AK3034" i="2"/>
  <c r="AK3035" i="2"/>
  <c r="AK3036" i="2"/>
  <c r="AK3037" i="2"/>
  <c r="AK3038" i="2"/>
  <c r="AK3039" i="2"/>
  <c r="AK3040" i="2"/>
  <c r="AK3041" i="2"/>
  <c r="AK3042" i="2"/>
  <c r="AK3043" i="2"/>
  <c r="AK3044" i="2"/>
  <c r="AK3045" i="2"/>
  <c r="AK3046" i="2"/>
  <c r="AK3047" i="2"/>
  <c r="AK3048" i="2"/>
  <c r="AK3049" i="2"/>
  <c r="AK3050" i="2"/>
  <c r="AK3051" i="2"/>
  <c r="AK3052" i="2"/>
  <c r="AK3053" i="2"/>
  <c r="AK3054" i="2"/>
  <c r="AK3055" i="2"/>
  <c r="AK3056" i="2"/>
  <c r="AK3057" i="2"/>
  <c r="AK3058" i="2"/>
  <c r="AK3059" i="2"/>
  <c r="AK3060" i="2"/>
  <c r="AK3061" i="2"/>
  <c r="AK3062" i="2"/>
  <c r="AK3063" i="2"/>
  <c r="AK3064" i="2"/>
  <c r="AK3065" i="2"/>
  <c r="AK3066" i="2"/>
  <c r="AK3067" i="2"/>
  <c r="AK3068" i="2"/>
  <c r="AK3069" i="2"/>
  <c r="AK3070" i="2"/>
  <c r="AK3071" i="2"/>
  <c r="AK3072" i="2"/>
  <c r="AK3073" i="2"/>
  <c r="AK3074" i="2"/>
  <c r="AK3075" i="2"/>
  <c r="AK3076" i="2"/>
  <c r="AK3077" i="2"/>
  <c r="AK3078" i="2"/>
  <c r="AK3079" i="2"/>
  <c r="AK3080" i="2"/>
  <c r="AK3081" i="2"/>
  <c r="AK3082" i="2"/>
  <c r="AK3083" i="2"/>
  <c r="AK3084" i="2"/>
  <c r="AK3085" i="2"/>
  <c r="AK3086" i="2"/>
  <c r="AK3087" i="2"/>
  <c r="AK3088" i="2"/>
  <c r="AK3089" i="2"/>
  <c r="AK3090" i="2"/>
  <c r="AK3091" i="2"/>
  <c r="AK3092" i="2"/>
  <c r="AK3093" i="2"/>
  <c r="AK3094" i="2"/>
  <c r="AK3095" i="2"/>
  <c r="AK3096" i="2"/>
  <c r="AK3097" i="2"/>
  <c r="AK3098" i="2"/>
  <c r="AK3099" i="2"/>
  <c r="AK3100" i="2"/>
  <c r="AK3101" i="2"/>
  <c r="AK3102" i="2"/>
  <c r="AK3103" i="2"/>
  <c r="AK3104" i="2"/>
  <c r="AK3105" i="2"/>
  <c r="AK3106" i="2"/>
  <c r="AK3107" i="2"/>
  <c r="AK3108" i="2"/>
  <c r="AK3109" i="2"/>
  <c r="AK3110" i="2"/>
  <c r="AK3111" i="2"/>
  <c r="AK3112" i="2"/>
  <c r="AK3113" i="2"/>
  <c r="AK3114" i="2"/>
  <c r="AK3115" i="2"/>
  <c r="AK3116" i="2"/>
  <c r="AK3117" i="2"/>
  <c r="AK3118" i="2"/>
  <c r="AK3119" i="2"/>
  <c r="AK3120" i="2"/>
  <c r="AK3121" i="2"/>
  <c r="AK3122" i="2"/>
  <c r="AK3123" i="2"/>
  <c r="AK3124" i="2"/>
  <c r="AK3125" i="2"/>
  <c r="AK3126" i="2"/>
  <c r="AK3127" i="2"/>
  <c r="AK3128" i="2"/>
  <c r="AK3129" i="2"/>
  <c r="AK3130" i="2"/>
  <c r="AK3131" i="2"/>
  <c r="AK3132" i="2"/>
  <c r="AK3133" i="2"/>
  <c r="AK3134" i="2"/>
  <c r="AK3135" i="2"/>
  <c r="AK3136" i="2"/>
  <c r="AK3137" i="2"/>
  <c r="AK3138" i="2"/>
  <c r="AK3139" i="2"/>
  <c r="AK3140" i="2"/>
  <c r="AK3141" i="2"/>
  <c r="AK3142" i="2"/>
  <c r="AK3143" i="2"/>
  <c r="AK3144" i="2"/>
  <c r="AK3145" i="2"/>
  <c r="AK3146" i="2"/>
  <c r="AK3147" i="2"/>
  <c r="AK3148" i="2"/>
  <c r="AK3149" i="2"/>
  <c r="AK3150" i="2"/>
  <c r="AK3151" i="2"/>
  <c r="AK3152" i="2"/>
  <c r="AK3153" i="2"/>
  <c r="AK3154" i="2"/>
  <c r="AK3155" i="2"/>
  <c r="AK3156" i="2"/>
  <c r="AK3157" i="2"/>
  <c r="AK3158" i="2"/>
  <c r="AK3159" i="2"/>
  <c r="AK3160" i="2"/>
  <c r="AK3161" i="2"/>
  <c r="AK3162" i="2"/>
  <c r="AK3163" i="2"/>
  <c r="AK3164" i="2"/>
  <c r="AK3165" i="2"/>
  <c r="AK3166" i="2"/>
  <c r="AK3167" i="2"/>
  <c r="AK3168" i="2"/>
  <c r="AK3169" i="2"/>
  <c r="AK3170" i="2"/>
  <c r="AK3171" i="2"/>
  <c r="AK3172" i="2"/>
  <c r="AK3173" i="2"/>
  <c r="AK3174" i="2"/>
  <c r="AK3175" i="2"/>
  <c r="AK3176" i="2"/>
  <c r="AK3177" i="2"/>
  <c r="AK3178" i="2"/>
  <c r="AK3179" i="2"/>
  <c r="AK3180" i="2"/>
  <c r="AK3181" i="2"/>
  <c r="AK3182" i="2"/>
  <c r="AK3183" i="2"/>
  <c r="AK3184" i="2"/>
  <c r="AK3185" i="2"/>
  <c r="AK3186" i="2"/>
  <c r="AK3187" i="2"/>
  <c r="AK3188" i="2"/>
  <c r="AK3189" i="2"/>
  <c r="AK3190" i="2"/>
  <c r="AK3191" i="2"/>
  <c r="AK3192" i="2"/>
  <c r="AK3193" i="2"/>
  <c r="AK3194" i="2"/>
  <c r="AK3195" i="2"/>
  <c r="AK3196" i="2"/>
  <c r="AK3197" i="2"/>
  <c r="AK3198" i="2"/>
  <c r="AK3199" i="2"/>
  <c r="AK3200" i="2"/>
  <c r="AK3201" i="2"/>
  <c r="AK3202" i="2"/>
  <c r="AK3203" i="2"/>
  <c r="AK3204" i="2"/>
  <c r="AK3205" i="2"/>
  <c r="AK3206" i="2"/>
  <c r="AK3207" i="2"/>
  <c r="AK3208" i="2"/>
  <c r="AK3209" i="2"/>
  <c r="AK3210" i="2"/>
  <c r="AK3211" i="2"/>
  <c r="AK3212" i="2"/>
  <c r="AK3213" i="2"/>
  <c r="AK3214" i="2"/>
  <c r="AK3215" i="2"/>
  <c r="AK3216" i="2"/>
  <c r="AK3217" i="2"/>
  <c r="AK3218" i="2"/>
  <c r="AK3219" i="2"/>
  <c r="AK3220" i="2"/>
  <c r="AK3221" i="2"/>
  <c r="AK3222" i="2"/>
  <c r="AK3223" i="2"/>
  <c r="AK3224" i="2"/>
  <c r="AK3225" i="2"/>
  <c r="AK3226" i="2"/>
  <c r="AK3227" i="2"/>
  <c r="AK3228" i="2"/>
  <c r="AK3229" i="2"/>
  <c r="AK3230" i="2"/>
  <c r="AK3231" i="2"/>
  <c r="AK3232" i="2"/>
  <c r="AK3233" i="2"/>
  <c r="AK3234" i="2"/>
  <c r="AK3235" i="2"/>
  <c r="AK3236" i="2"/>
  <c r="AK3237" i="2"/>
  <c r="AK3238" i="2"/>
  <c r="AK3239" i="2"/>
  <c r="AK3240" i="2"/>
  <c r="AK3241" i="2"/>
  <c r="AK3242" i="2"/>
  <c r="AK3243" i="2"/>
  <c r="AK3244" i="2"/>
  <c r="AK3245" i="2"/>
  <c r="AK3246" i="2"/>
  <c r="AK3247" i="2"/>
  <c r="AK3248" i="2"/>
  <c r="AK3249" i="2"/>
  <c r="AK3250" i="2"/>
  <c r="AK3251" i="2"/>
  <c r="AK3252" i="2"/>
  <c r="AK3253" i="2"/>
  <c r="AK3254" i="2"/>
  <c r="AK3255" i="2"/>
  <c r="AK3256" i="2"/>
  <c r="AK3257" i="2"/>
  <c r="AK3258" i="2"/>
  <c r="AK3259" i="2"/>
  <c r="AK3260" i="2"/>
  <c r="AK3261" i="2"/>
  <c r="AK3262" i="2"/>
  <c r="AK3263" i="2"/>
  <c r="AK3264" i="2"/>
  <c r="AK3265" i="2"/>
  <c r="AK3266" i="2"/>
  <c r="AK3267" i="2"/>
  <c r="AK3268" i="2"/>
  <c r="AK3269" i="2"/>
  <c r="AK3270" i="2"/>
  <c r="AK3271" i="2"/>
  <c r="AK3272" i="2"/>
  <c r="AK3273" i="2"/>
  <c r="AK3274" i="2"/>
  <c r="AK3275" i="2"/>
  <c r="AK3276" i="2"/>
  <c r="AK3277" i="2"/>
  <c r="AK3278" i="2"/>
  <c r="AK3279" i="2"/>
  <c r="AK3280" i="2"/>
  <c r="AK3281" i="2"/>
  <c r="AK3282" i="2"/>
  <c r="AK3283" i="2"/>
  <c r="AK3284" i="2"/>
  <c r="AK3285" i="2"/>
  <c r="AK3286" i="2"/>
  <c r="AK3287" i="2"/>
  <c r="AK3288" i="2"/>
  <c r="AK3289" i="2"/>
  <c r="AK3290" i="2"/>
  <c r="AK3291" i="2"/>
  <c r="AK3292" i="2"/>
  <c r="AK3293" i="2"/>
  <c r="AK3294" i="2"/>
  <c r="AK3295" i="2"/>
  <c r="AK3296" i="2"/>
  <c r="AK3297" i="2"/>
  <c r="AK3298" i="2"/>
  <c r="AK3299" i="2"/>
  <c r="AK3300" i="2"/>
  <c r="AK3301" i="2"/>
  <c r="AK3302" i="2"/>
  <c r="AK3303" i="2"/>
  <c r="AK3304" i="2"/>
  <c r="AK3305" i="2"/>
  <c r="AK3306" i="2"/>
  <c r="AK3307" i="2"/>
  <c r="AK3308" i="2"/>
  <c r="AK3309" i="2"/>
  <c r="AK3310" i="2"/>
  <c r="AK3311" i="2"/>
  <c r="AK3312" i="2"/>
  <c r="AK3313" i="2"/>
  <c r="AK3314" i="2"/>
  <c r="AK3315" i="2"/>
  <c r="AK3316" i="2"/>
  <c r="AK3317" i="2"/>
  <c r="AK3318" i="2"/>
  <c r="AK3319" i="2"/>
  <c r="AK3320" i="2"/>
  <c r="AK3321" i="2"/>
  <c r="AK3322" i="2"/>
  <c r="AK3323" i="2"/>
  <c r="AK3324" i="2"/>
  <c r="AK3325" i="2"/>
  <c r="AK3326" i="2"/>
  <c r="AK3327" i="2"/>
  <c r="AK3328" i="2"/>
  <c r="AK3329" i="2"/>
  <c r="AK3330" i="2"/>
  <c r="AK3331" i="2"/>
  <c r="AK3332" i="2"/>
  <c r="AK3333" i="2"/>
  <c r="AK3334" i="2"/>
  <c r="AK3335" i="2"/>
  <c r="AK3336" i="2"/>
  <c r="AK3337" i="2"/>
  <c r="AK3338" i="2"/>
  <c r="AK3339" i="2"/>
  <c r="AK3340" i="2"/>
  <c r="AK3341" i="2"/>
  <c r="AK3342" i="2"/>
  <c r="AK3343" i="2"/>
  <c r="AK3344" i="2"/>
  <c r="AK3345" i="2"/>
  <c r="AK3346" i="2"/>
  <c r="AK3347" i="2"/>
  <c r="AK3348" i="2"/>
  <c r="AK3349" i="2"/>
  <c r="AK3350" i="2"/>
  <c r="AK3351" i="2"/>
  <c r="AK3352" i="2"/>
  <c r="AK3353" i="2"/>
  <c r="AK3354" i="2"/>
  <c r="AK3355" i="2"/>
  <c r="AK3356" i="2"/>
  <c r="AK3357" i="2"/>
  <c r="AK3358" i="2"/>
  <c r="AK3359" i="2"/>
  <c r="AK3360" i="2"/>
  <c r="AK3361" i="2"/>
  <c r="AK3362" i="2"/>
  <c r="AK3363" i="2"/>
  <c r="AK3364" i="2"/>
  <c r="AK3365" i="2"/>
  <c r="AK3366" i="2"/>
  <c r="AK3367" i="2"/>
  <c r="AK3368" i="2"/>
  <c r="AK3369" i="2"/>
  <c r="AK3370" i="2"/>
  <c r="AK3371" i="2"/>
  <c r="AK3372" i="2"/>
  <c r="AK3373" i="2"/>
  <c r="AK3374" i="2"/>
  <c r="AK3375" i="2"/>
  <c r="AK3376" i="2"/>
  <c r="AK3377" i="2"/>
  <c r="AK3378" i="2"/>
  <c r="AK3379" i="2"/>
  <c r="AK3380" i="2"/>
  <c r="AK3381" i="2"/>
  <c r="AK3382" i="2"/>
  <c r="AK3383" i="2"/>
  <c r="AK3384" i="2"/>
  <c r="AK3385" i="2"/>
  <c r="AK3386" i="2"/>
  <c r="AK3387" i="2"/>
  <c r="AK3388" i="2"/>
  <c r="AK3389" i="2"/>
  <c r="AK3390" i="2"/>
  <c r="AK3391" i="2"/>
  <c r="AK3392" i="2"/>
  <c r="AK3393" i="2"/>
  <c r="AK3394" i="2"/>
  <c r="AK3395" i="2"/>
  <c r="AK3396" i="2"/>
  <c r="AK3397" i="2"/>
  <c r="AK3398" i="2"/>
  <c r="AK3399" i="2"/>
  <c r="AK3400" i="2"/>
  <c r="AK3401" i="2"/>
  <c r="AK3402" i="2"/>
  <c r="AK3403" i="2"/>
  <c r="AK3404" i="2"/>
  <c r="AK3405" i="2"/>
  <c r="AK3406" i="2"/>
  <c r="AK3407" i="2"/>
  <c r="AK3408" i="2"/>
  <c r="AK3409" i="2"/>
  <c r="AK3410" i="2"/>
  <c r="AK3411" i="2"/>
  <c r="AK3412" i="2"/>
  <c r="AK3413" i="2"/>
  <c r="AK3414" i="2"/>
  <c r="AK3415" i="2"/>
  <c r="AK3416" i="2"/>
  <c r="AK3417" i="2"/>
  <c r="AK3418" i="2"/>
  <c r="AK3419" i="2"/>
  <c r="AK3420" i="2"/>
  <c r="AK3421" i="2"/>
  <c r="AK3422" i="2"/>
  <c r="AK3423" i="2"/>
  <c r="AK3424" i="2"/>
  <c r="AK3425" i="2"/>
  <c r="AK3426" i="2"/>
  <c r="AK3427" i="2"/>
  <c r="AK3428" i="2"/>
  <c r="AK3429" i="2"/>
  <c r="AK3430" i="2"/>
  <c r="AK3431" i="2"/>
  <c r="AK3432" i="2"/>
  <c r="AK3433" i="2"/>
  <c r="AK3434" i="2"/>
  <c r="AK3435" i="2"/>
  <c r="AK3436" i="2"/>
  <c r="AK3437" i="2"/>
  <c r="AK3438" i="2"/>
  <c r="AK3439" i="2"/>
  <c r="AK3440" i="2"/>
  <c r="AK3441" i="2"/>
  <c r="AK3442" i="2"/>
  <c r="AK3443" i="2"/>
  <c r="AK3444" i="2"/>
  <c r="AK3445" i="2"/>
  <c r="AK3446" i="2"/>
  <c r="AK3447" i="2"/>
  <c r="AK3448" i="2"/>
  <c r="AK3449" i="2"/>
  <c r="AK3450" i="2"/>
  <c r="AK3451" i="2"/>
  <c r="AK3452" i="2"/>
  <c r="AK3453" i="2"/>
  <c r="AK3454" i="2"/>
  <c r="AK3455" i="2"/>
  <c r="AK3456" i="2"/>
  <c r="AK3457" i="2"/>
  <c r="AK3458" i="2"/>
  <c r="AK3459" i="2"/>
  <c r="AK3460" i="2"/>
  <c r="AK3461" i="2"/>
  <c r="AK3462" i="2"/>
  <c r="AK3463" i="2"/>
  <c r="AK3464" i="2"/>
  <c r="AK3465" i="2"/>
  <c r="AK3466" i="2"/>
  <c r="AK3467" i="2"/>
  <c r="AK3468" i="2"/>
  <c r="AK3469" i="2"/>
  <c r="AK3470" i="2"/>
  <c r="AK3471" i="2"/>
  <c r="AK3472" i="2"/>
  <c r="AK3473" i="2"/>
  <c r="AK3474" i="2"/>
  <c r="AK3475" i="2"/>
  <c r="AK3476" i="2"/>
  <c r="AK3477" i="2"/>
  <c r="AK3478" i="2"/>
  <c r="AK3479" i="2"/>
  <c r="AK3480" i="2"/>
  <c r="AK3481" i="2"/>
  <c r="AK3482" i="2"/>
  <c r="AK3483" i="2"/>
  <c r="AK3484" i="2"/>
  <c r="AK3485" i="2"/>
  <c r="AK3486" i="2"/>
  <c r="AK3487" i="2"/>
  <c r="AK3488" i="2"/>
  <c r="AK3489" i="2"/>
  <c r="AK3490" i="2"/>
  <c r="AK3491" i="2"/>
  <c r="AK3492" i="2"/>
  <c r="AK3493" i="2"/>
  <c r="AK3494" i="2"/>
  <c r="AK3495" i="2"/>
  <c r="AK3496" i="2"/>
  <c r="AK3497" i="2"/>
  <c r="AK3498" i="2"/>
  <c r="AK3499" i="2"/>
  <c r="AK3500" i="2"/>
  <c r="AK3501" i="2"/>
  <c r="AK3502" i="2"/>
  <c r="AK3503" i="2"/>
  <c r="AK3504" i="2"/>
  <c r="AK3505" i="2"/>
  <c r="AK3506" i="2"/>
  <c r="AK3507" i="2"/>
  <c r="AK3508" i="2"/>
  <c r="AK3509" i="2"/>
  <c r="AK3510" i="2"/>
  <c r="AK3511" i="2"/>
  <c r="AK3512" i="2"/>
  <c r="AK3513" i="2"/>
  <c r="AK3514" i="2"/>
  <c r="AK3515" i="2"/>
  <c r="AK3516" i="2"/>
  <c r="AK3517" i="2"/>
  <c r="AK3518" i="2"/>
  <c r="AK3519" i="2"/>
  <c r="AK3520" i="2"/>
  <c r="AK3521" i="2"/>
  <c r="AK3522" i="2"/>
  <c r="AK3523" i="2"/>
  <c r="AK3524" i="2"/>
  <c r="AK3525" i="2"/>
  <c r="AK3526" i="2"/>
  <c r="AK3527" i="2"/>
  <c r="AK3528" i="2"/>
  <c r="AK3529" i="2"/>
  <c r="AK3530" i="2"/>
  <c r="AK3531" i="2"/>
  <c r="AK3532" i="2"/>
  <c r="AK3533" i="2"/>
  <c r="AK3534" i="2"/>
  <c r="AK3535" i="2"/>
  <c r="AK3536" i="2"/>
  <c r="AK3537" i="2"/>
  <c r="AK3538" i="2"/>
  <c r="AK3539" i="2"/>
  <c r="AK3540" i="2"/>
  <c r="AK3541" i="2"/>
  <c r="AK3542" i="2"/>
  <c r="AK3543" i="2"/>
  <c r="AK3544" i="2"/>
  <c r="AK3545" i="2"/>
  <c r="AK3546" i="2"/>
  <c r="AK3547" i="2"/>
  <c r="AK3548" i="2"/>
  <c r="AK3549" i="2"/>
  <c r="AK3550" i="2"/>
  <c r="AK3551" i="2"/>
  <c r="AK3552" i="2"/>
  <c r="AK3553" i="2"/>
  <c r="AK3554" i="2"/>
  <c r="AK3555" i="2"/>
  <c r="AK3556" i="2"/>
  <c r="AK3557" i="2"/>
  <c r="AK3558" i="2"/>
  <c r="AK3559" i="2"/>
  <c r="AK3560" i="2"/>
  <c r="AK3561" i="2"/>
  <c r="AK3562" i="2"/>
  <c r="AK3563" i="2"/>
  <c r="AK3564" i="2"/>
  <c r="AK3565" i="2"/>
  <c r="AK3566" i="2"/>
  <c r="AK3567" i="2"/>
  <c r="AK3568" i="2"/>
  <c r="AK3569" i="2"/>
  <c r="AK3570" i="2"/>
  <c r="AK3571" i="2"/>
  <c r="AK3572" i="2"/>
  <c r="AK3573" i="2"/>
  <c r="AK3574" i="2"/>
  <c r="AK3575" i="2"/>
  <c r="AK3576" i="2"/>
  <c r="AK3577" i="2"/>
  <c r="AK3578" i="2"/>
  <c r="AK3579" i="2"/>
  <c r="AK3580" i="2"/>
  <c r="AK3581" i="2"/>
  <c r="AK3582" i="2"/>
  <c r="AK3583" i="2"/>
  <c r="AK3584" i="2"/>
  <c r="AK3585" i="2"/>
  <c r="AK3586" i="2"/>
  <c r="AK3587" i="2"/>
  <c r="AK3588" i="2"/>
  <c r="AK3589" i="2"/>
  <c r="AK3590" i="2"/>
  <c r="AK3591" i="2"/>
  <c r="AK3592" i="2"/>
  <c r="AK3593" i="2"/>
  <c r="AK3594" i="2"/>
  <c r="AK3595" i="2"/>
  <c r="AK3596" i="2"/>
  <c r="AK3597" i="2"/>
  <c r="AK3598" i="2"/>
  <c r="AK3599" i="2"/>
  <c r="AK3600" i="2"/>
  <c r="AK3601" i="2"/>
  <c r="AK3602" i="2"/>
  <c r="AK3603" i="2"/>
  <c r="AK3604" i="2"/>
  <c r="AK3605" i="2"/>
  <c r="AK3606" i="2"/>
  <c r="AK3607" i="2"/>
  <c r="AK3608" i="2"/>
  <c r="AK3609" i="2"/>
  <c r="AK3610" i="2"/>
  <c r="AK3611" i="2"/>
  <c r="AK3612" i="2"/>
  <c r="AK3613" i="2"/>
  <c r="AK3614" i="2"/>
  <c r="AK3615" i="2"/>
  <c r="AK3616" i="2"/>
  <c r="AK3617" i="2"/>
  <c r="AK3618" i="2"/>
  <c r="AK3619" i="2"/>
  <c r="AK3620" i="2"/>
  <c r="AK3621" i="2"/>
  <c r="AK3622" i="2"/>
  <c r="AK3623" i="2"/>
  <c r="AK3624" i="2"/>
  <c r="AK3625" i="2"/>
  <c r="AK3626" i="2"/>
  <c r="AK3627" i="2"/>
  <c r="AK3628" i="2"/>
  <c r="AK3629" i="2"/>
  <c r="AK3630" i="2"/>
  <c r="AK3631" i="2"/>
  <c r="AK3632" i="2"/>
  <c r="AK3633" i="2"/>
  <c r="AK3634" i="2"/>
  <c r="AK3635" i="2"/>
  <c r="AK3636" i="2"/>
  <c r="AK3637" i="2"/>
  <c r="AK3638" i="2"/>
  <c r="AK3639" i="2"/>
  <c r="AK3640" i="2"/>
  <c r="AK3641" i="2"/>
  <c r="AK3642" i="2"/>
  <c r="AK3643" i="2"/>
  <c r="AK3644" i="2"/>
  <c r="AK3645" i="2"/>
  <c r="AK3646" i="2"/>
  <c r="AK3647" i="2"/>
  <c r="AK3648" i="2"/>
  <c r="AK3649" i="2"/>
  <c r="AK3650" i="2"/>
  <c r="AK3651" i="2"/>
  <c r="AK3652" i="2"/>
  <c r="AK3653" i="2"/>
  <c r="AK3654" i="2"/>
  <c r="AK3655" i="2"/>
  <c r="AK3656" i="2"/>
  <c r="AK3657" i="2"/>
  <c r="AK3658" i="2"/>
  <c r="AK3659" i="2"/>
  <c r="AK3660" i="2"/>
  <c r="AK3661" i="2"/>
  <c r="AK3662" i="2"/>
  <c r="AK3663" i="2"/>
  <c r="AK3664" i="2"/>
  <c r="AK3665" i="2"/>
  <c r="AK3666" i="2"/>
  <c r="AK3667" i="2"/>
  <c r="AK3668" i="2"/>
  <c r="AK3669" i="2"/>
  <c r="AK3670" i="2"/>
  <c r="AK3671" i="2"/>
  <c r="AK3672" i="2"/>
  <c r="AK3673" i="2"/>
  <c r="AK3674" i="2"/>
  <c r="AK3675" i="2"/>
  <c r="AK3676" i="2"/>
  <c r="AK3677" i="2"/>
  <c r="AK3678" i="2"/>
  <c r="AK3679" i="2"/>
  <c r="AK3680" i="2"/>
  <c r="AK3681" i="2"/>
  <c r="AK3682" i="2"/>
  <c r="AK3683" i="2"/>
  <c r="AK3684" i="2"/>
  <c r="AK3685" i="2"/>
  <c r="AK3686" i="2"/>
  <c r="AK3687" i="2"/>
  <c r="AK3688" i="2"/>
  <c r="AK3689" i="2"/>
  <c r="AK3690" i="2"/>
  <c r="AK3691" i="2"/>
  <c r="AK3692" i="2"/>
  <c r="AK3693" i="2"/>
  <c r="AK3694" i="2"/>
  <c r="AK3695" i="2"/>
  <c r="AK3696" i="2"/>
  <c r="AK3697" i="2"/>
  <c r="AK3698" i="2"/>
  <c r="AK3699" i="2"/>
  <c r="AK3700" i="2"/>
  <c r="AK3701" i="2"/>
  <c r="AK3702" i="2"/>
  <c r="AK3703" i="2"/>
  <c r="AK3704" i="2"/>
  <c r="AK3705" i="2"/>
  <c r="AK3706" i="2"/>
  <c r="AK3707" i="2"/>
  <c r="AK3708" i="2"/>
  <c r="AK3709" i="2"/>
  <c r="AK3710" i="2"/>
  <c r="AK3711" i="2"/>
  <c r="AK3712" i="2"/>
  <c r="AK3713" i="2"/>
  <c r="AK3714" i="2"/>
  <c r="AK3715" i="2"/>
  <c r="AK3716" i="2"/>
  <c r="AK3717" i="2"/>
  <c r="AK3718" i="2"/>
  <c r="AK3719" i="2"/>
  <c r="AK3720" i="2"/>
  <c r="AK3721" i="2"/>
  <c r="AK3722" i="2"/>
  <c r="AK3723" i="2"/>
  <c r="AK3724" i="2"/>
  <c r="AK3725" i="2"/>
  <c r="AK3726" i="2"/>
  <c r="AK3727" i="2"/>
  <c r="AK3728" i="2"/>
  <c r="AK3729" i="2"/>
  <c r="AK3730" i="2"/>
  <c r="AK3731" i="2"/>
  <c r="AK3732" i="2"/>
  <c r="AK3733" i="2"/>
  <c r="AK3734" i="2"/>
  <c r="AK3735" i="2"/>
  <c r="AK3736" i="2"/>
  <c r="AK3737" i="2"/>
  <c r="AK3738" i="2"/>
  <c r="AK3739" i="2"/>
  <c r="AK3740" i="2"/>
  <c r="AK3741" i="2"/>
  <c r="AK3742" i="2"/>
  <c r="AK3743" i="2"/>
  <c r="AK3744" i="2"/>
  <c r="AK3745" i="2"/>
  <c r="AK3746" i="2"/>
  <c r="AK3747" i="2"/>
  <c r="AK3748" i="2"/>
  <c r="AK3749" i="2"/>
  <c r="AK3750" i="2"/>
  <c r="AK3751" i="2"/>
  <c r="AK3752" i="2"/>
  <c r="AK3753" i="2"/>
  <c r="AK3754" i="2"/>
  <c r="AK3755" i="2"/>
  <c r="AK3756" i="2"/>
  <c r="AK3757" i="2"/>
  <c r="AK3758" i="2"/>
  <c r="AK3759" i="2"/>
  <c r="AK3760" i="2"/>
  <c r="AK3761" i="2"/>
  <c r="AK3762" i="2"/>
  <c r="AK3763" i="2"/>
  <c r="AK3764" i="2"/>
  <c r="AK3765" i="2"/>
  <c r="AK3766" i="2"/>
  <c r="AK3767" i="2"/>
  <c r="AK3768" i="2"/>
  <c r="AK3769" i="2"/>
  <c r="AK3770" i="2"/>
  <c r="AK3771" i="2"/>
  <c r="AK3772" i="2"/>
  <c r="AK3773" i="2"/>
  <c r="AK3774" i="2"/>
  <c r="AK3775" i="2"/>
  <c r="AK3776" i="2"/>
  <c r="AK3777" i="2"/>
  <c r="AK3778" i="2"/>
  <c r="AK3779" i="2"/>
  <c r="AK3780" i="2"/>
  <c r="AK3781" i="2"/>
  <c r="AK3782" i="2"/>
  <c r="AK3783" i="2"/>
  <c r="AK3784" i="2"/>
  <c r="AK3785" i="2"/>
  <c r="AK3786" i="2"/>
  <c r="AK3787" i="2"/>
  <c r="AK3788" i="2"/>
  <c r="AK3789" i="2"/>
  <c r="AK3790" i="2"/>
  <c r="AK3791" i="2"/>
  <c r="AK3792" i="2"/>
  <c r="AK3793" i="2"/>
  <c r="AK3794" i="2"/>
  <c r="AK3795" i="2"/>
  <c r="AK3796" i="2"/>
  <c r="AK3797" i="2"/>
  <c r="AK3798" i="2"/>
  <c r="AK3799" i="2"/>
  <c r="AK3800" i="2"/>
  <c r="AK3801" i="2"/>
  <c r="AK3802" i="2"/>
  <c r="AK3803" i="2"/>
  <c r="AK3804" i="2"/>
  <c r="AK3805" i="2"/>
  <c r="AK3806" i="2"/>
  <c r="AK3807" i="2"/>
  <c r="AK3808" i="2"/>
  <c r="AK3809" i="2"/>
  <c r="AK3810" i="2"/>
  <c r="AK3811" i="2"/>
  <c r="AK3812" i="2"/>
  <c r="AK3813" i="2"/>
  <c r="AK3814" i="2"/>
  <c r="AK3815" i="2"/>
  <c r="AK3816" i="2"/>
  <c r="AK3817" i="2"/>
  <c r="AK3818" i="2"/>
  <c r="AK3819" i="2"/>
  <c r="AK3820" i="2"/>
  <c r="AK3821" i="2"/>
  <c r="AK3822" i="2"/>
  <c r="AK3823" i="2"/>
  <c r="AK3824" i="2"/>
  <c r="AK3825" i="2"/>
  <c r="AK3826" i="2"/>
  <c r="AK3827" i="2"/>
  <c r="AK3828" i="2"/>
  <c r="AK3829" i="2"/>
  <c r="AK3830" i="2"/>
  <c r="AK3831" i="2"/>
  <c r="AK3832" i="2"/>
  <c r="AK3833" i="2"/>
  <c r="AK3834" i="2"/>
  <c r="AK3835" i="2"/>
  <c r="AK3836" i="2"/>
  <c r="AK3837" i="2"/>
  <c r="AK3838" i="2"/>
  <c r="AK3839" i="2"/>
  <c r="AK3840" i="2"/>
  <c r="AK3841" i="2"/>
  <c r="AK3842" i="2"/>
  <c r="AK3843" i="2"/>
  <c r="AK3844" i="2"/>
  <c r="AK3845" i="2"/>
  <c r="AK3846" i="2"/>
  <c r="AK3847" i="2"/>
  <c r="AK3848" i="2"/>
  <c r="AK3849" i="2"/>
  <c r="AK3850" i="2"/>
  <c r="AK3851" i="2"/>
  <c r="AK3852" i="2"/>
  <c r="AK3853" i="2"/>
  <c r="AK3854" i="2"/>
  <c r="AK3855" i="2"/>
  <c r="AK3856" i="2"/>
  <c r="AK3857" i="2"/>
  <c r="AK3858" i="2"/>
  <c r="AK3859" i="2"/>
  <c r="AK3860" i="2"/>
  <c r="AK3861" i="2"/>
  <c r="AK3862" i="2"/>
  <c r="AK3863" i="2"/>
  <c r="AK3864" i="2"/>
  <c r="AK3865" i="2"/>
  <c r="AK3866" i="2"/>
  <c r="AK3867" i="2"/>
  <c r="AK3868" i="2"/>
  <c r="AK3869" i="2"/>
  <c r="AK3870" i="2"/>
  <c r="AK3871" i="2"/>
  <c r="AK3872" i="2"/>
  <c r="AK3873" i="2"/>
  <c r="AK3874" i="2"/>
  <c r="AK3875" i="2"/>
  <c r="AK3876" i="2"/>
  <c r="AK3877" i="2"/>
  <c r="AK3878" i="2"/>
  <c r="AK3879" i="2"/>
  <c r="AK3880" i="2"/>
  <c r="AK3881" i="2"/>
  <c r="AK3882" i="2"/>
  <c r="AK3883" i="2"/>
  <c r="AK3884" i="2"/>
  <c r="AK3885" i="2"/>
  <c r="AK3886" i="2"/>
  <c r="AK3887" i="2"/>
  <c r="AK3888" i="2"/>
  <c r="AK3889" i="2"/>
  <c r="AK3890" i="2"/>
  <c r="AK3891" i="2"/>
  <c r="AK3892" i="2"/>
  <c r="AK3893" i="2"/>
  <c r="AK3894" i="2"/>
  <c r="AK3895" i="2"/>
  <c r="AK3896" i="2"/>
  <c r="AK3897" i="2"/>
  <c r="AK3898" i="2"/>
  <c r="AK3899" i="2"/>
  <c r="AK3900" i="2"/>
  <c r="AK3901" i="2"/>
  <c r="AK3902" i="2"/>
  <c r="AK3903" i="2"/>
  <c r="AK3904" i="2"/>
  <c r="AK3905" i="2"/>
  <c r="AK3906" i="2"/>
  <c r="AK3907" i="2"/>
  <c r="AK3908" i="2"/>
  <c r="AK3909" i="2"/>
  <c r="AK3910" i="2"/>
  <c r="AK3911" i="2"/>
  <c r="AK3912" i="2"/>
  <c r="AK3913" i="2"/>
  <c r="AK3914" i="2"/>
  <c r="AK3915" i="2"/>
  <c r="AK3916" i="2"/>
  <c r="AK3917" i="2"/>
  <c r="AK3918" i="2"/>
  <c r="AK3919" i="2"/>
  <c r="AK3920" i="2"/>
  <c r="AK3921" i="2"/>
  <c r="AK3922" i="2"/>
  <c r="AK3923" i="2"/>
  <c r="AK3924" i="2"/>
  <c r="AK3925" i="2"/>
  <c r="AK3926" i="2"/>
  <c r="AK3927" i="2"/>
  <c r="AK3928" i="2"/>
  <c r="AK3929" i="2"/>
  <c r="AK3930" i="2"/>
  <c r="AK3931" i="2"/>
  <c r="AK3932" i="2"/>
  <c r="AK3933" i="2"/>
  <c r="AK3934" i="2"/>
  <c r="AK3935" i="2"/>
  <c r="AK3936" i="2"/>
  <c r="AK3937" i="2"/>
  <c r="AK3938" i="2"/>
  <c r="AK3939" i="2"/>
  <c r="AK3940" i="2"/>
  <c r="AK3941" i="2"/>
  <c r="AK3942" i="2"/>
  <c r="AK3943" i="2"/>
  <c r="AK3944" i="2"/>
  <c r="AK3945" i="2"/>
  <c r="AK3946" i="2"/>
  <c r="AK3947" i="2"/>
  <c r="AK3948" i="2"/>
  <c r="AK3949" i="2"/>
  <c r="AK3950" i="2"/>
  <c r="AK3951" i="2"/>
  <c r="AK3952" i="2"/>
  <c r="AK3953" i="2"/>
  <c r="AK3954" i="2"/>
  <c r="AK3955" i="2"/>
  <c r="AK3956" i="2"/>
  <c r="AK3957" i="2"/>
  <c r="AK3958" i="2"/>
  <c r="AK3959" i="2"/>
  <c r="AK3960" i="2"/>
  <c r="AK3961" i="2"/>
  <c r="AK3962" i="2"/>
  <c r="AK3963" i="2"/>
  <c r="AK3964" i="2"/>
  <c r="AK3965" i="2"/>
  <c r="AK3966" i="2"/>
  <c r="AK3967" i="2"/>
  <c r="AK3968" i="2"/>
  <c r="AK3969" i="2"/>
  <c r="AK3970" i="2"/>
  <c r="AK3971" i="2"/>
  <c r="AK3972" i="2"/>
  <c r="AK3973" i="2"/>
  <c r="AK3974" i="2"/>
  <c r="AK3975" i="2"/>
  <c r="AK3976" i="2"/>
  <c r="AK3977" i="2"/>
  <c r="AK3978" i="2"/>
  <c r="AK3979" i="2"/>
  <c r="AK3980" i="2"/>
  <c r="AK3981" i="2"/>
  <c r="AK3982" i="2"/>
  <c r="AK3983" i="2"/>
  <c r="AK3984" i="2"/>
  <c r="AK3985" i="2"/>
  <c r="AK3986" i="2"/>
  <c r="AK3987" i="2"/>
  <c r="AK3988" i="2"/>
  <c r="AK3989" i="2"/>
  <c r="AK3990" i="2"/>
  <c r="AK3991" i="2"/>
  <c r="AK3992" i="2"/>
  <c r="AK3993" i="2"/>
  <c r="AK3994" i="2"/>
  <c r="AK3995" i="2"/>
  <c r="AK3996" i="2"/>
  <c r="AK3997" i="2"/>
  <c r="AK3998" i="2"/>
  <c r="AK3999" i="2"/>
  <c r="AK4000" i="2"/>
  <c r="AK4001" i="2"/>
  <c r="AK4002" i="2"/>
  <c r="AK4003" i="2"/>
  <c r="AK4004" i="2"/>
  <c r="AK4005" i="2"/>
  <c r="AK4006" i="2"/>
  <c r="AK4007" i="2"/>
  <c r="AK4008" i="2"/>
  <c r="AK4009" i="2"/>
  <c r="AK4010" i="2"/>
  <c r="AK4011" i="2"/>
  <c r="AK4012" i="2"/>
  <c r="AK4013" i="2"/>
  <c r="AK4014" i="2"/>
  <c r="AK4015" i="2"/>
  <c r="AK4016" i="2"/>
  <c r="AK4017" i="2"/>
  <c r="AK4018" i="2"/>
  <c r="AK4019" i="2"/>
  <c r="AK4020" i="2"/>
  <c r="AK4021" i="2"/>
  <c r="AK4022" i="2"/>
  <c r="AK4023" i="2"/>
  <c r="AK4024" i="2"/>
  <c r="AK4025" i="2"/>
  <c r="AK4026" i="2"/>
  <c r="AK4027" i="2"/>
  <c r="AK4028" i="2"/>
  <c r="AK4029" i="2"/>
  <c r="AK4030" i="2"/>
  <c r="AK4031" i="2"/>
  <c r="AK4032" i="2"/>
  <c r="AK4033" i="2"/>
  <c r="AK4034" i="2"/>
  <c r="AK4035" i="2"/>
  <c r="AK4036" i="2"/>
  <c r="AK4037" i="2"/>
  <c r="AK4038" i="2"/>
  <c r="AK4039" i="2"/>
  <c r="AK4040" i="2"/>
  <c r="AK4041" i="2"/>
  <c r="AK4042" i="2"/>
  <c r="AK4043" i="2"/>
  <c r="AK4044" i="2"/>
  <c r="AK4045" i="2"/>
  <c r="AK4046" i="2"/>
  <c r="AK4047" i="2"/>
  <c r="AK4048" i="2"/>
  <c r="AK4049" i="2"/>
  <c r="AK4050" i="2"/>
  <c r="AK4051" i="2"/>
  <c r="AK4052" i="2"/>
  <c r="AK4053" i="2"/>
  <c r="AK4054" i="2"/>
  <c r="AK4055" i="2"/>
  <c r="AK4056" i="2"/>
  <c r="AK4057" i="2"/>
  <c r="AK4058" i="2"/>
  <c r="AK4059" i="2"/>
  <c r="AK4060" i="2"/>
  <c r="AK4061" i="2"/>
  <c r="AK4062" i="2"/>
  <c r="AK4063" i="2"/>
  <c r="AK4064" i="2"/>
  <c r="AK4065" i="2"/>
  <c r="AK4066" i="2"/>
  <c r="AK4067" i="2"/>
  <c r="AK4068" i="2"/>
  <c r="AK4069" i="2"/>
  <c r="AK4070" i="2"/>
  <c r="AK4071" i="2"/>
  <c r="AK4072" i="2"/>
  <c r="AK4073" i="2"/>
  <c r="AK4074" i="2"/>
  <c r="AK4075" i="2"/>
  <c r="AK4076" i="2"/>
  <c r="AK4077" i="2"/>
  <c r="AK4078" i="2"/>
  <c r="AK4079" i="2"/>
  <c r="AK4080" i="2"/>
  <c r="AK4081" i="2"/>
  <c r="AK4082" i="2"/>
  <c r="AK4083" i="2"/>
  <c r="AK4084" i="2"/>
  <c r="AK4085" i="2"/>
  <c r="AK4086" i="2"/>
  <c r="AK4087" i="2"/>
  <c r="AK4088" i="2"/>
  <c r="AK4089" i="2"/>
  <c r="AK4090" i="2"/>
  <c r="AK4091" i="2"/>
  <c r="AK4092" i="2"/>
  <c r="AK4093" i="2"/>
  <c r="AK4094" i="2"/>
  <c r="AK4095" i="2"/>
  <c r="AK4096" i="2"/>
  <c r="AK4097" i="2"/>
  <c r="AK4098" i="2"/>
  <c r="AK4099" i="2"/>
  <c r="AK4100" i="2"/>
  <c r="AK4101" i="2"/>
  <c r="AK4102" i="2"/>
  <c r="AK4103" i="2"/>
  <c r="AK4104" i="2"/>
  <c r="AK4105" i="2"/>
  <c r="AK4106" i="2"/>
  <c r="AK4107" i="2"/>
  <c r="AK4108" i="2"/>
  <c r="AK4109" i="2"/>
  <c r="AK4110" i="2"/>
  <c r="AK4111" i="2"/>
  <c r="AK4112" i="2"/>
  <c r="AK4113" i="2"/>
  <c r="AK4114" i="2"/>
  <c r="AK4115" i="2"/>
  <c r="AK4116" i="2"/>
  <c r="AK4117" i="2"/>
  <c r="AK4118" i="2"/>
  <c r="AK4119" i="2"/>
  <c r="AK4120" i="2"/>
  <c r="AK4121" i="2"/>
  <c r="AK4122" i="2"/>
  <c r="AK4123" i="2"/>
  <c r="AK4124" i="2"/>
  <c r="AK4125" i="2"/>
  <c r="AK4126" i="2"/>
  <c r="AK4127" i="2"/>
  <c r="AK4128" i="2"/>
  <c r="AK4129" i="2"/>
  <c r="AK4130" i="2"/>
  <c r="AK4131" i="2"/>
  <c r="AK4132" i="2"/>
  <c r="AK4133" i="2"/>
  <c r="AK4134" i="2"/>
  <c r="AK4135" i="2"/>
  <c r="AK4136" i="2"/>
  <c r="AK4137" i="2"/>
  <c r="AK4138" i="2"/>
  <c r="AK4139" i="2"/>
  <c r="AK4140" i="2"/>
  <c r="AK4141" i="2"/>
  <c r="AK4142" i="2"/>
  <c r="AK4143" i="2"/>
  <c r="AK4144" i="2"/>
  <c r="AK4145" i="2"/>
  <c r="AK4146" i="2"/>
  <c r="AK4147" i="2"/>
  <c r="AK4148" i="2"/>
  <c r="AK4149" i="2"/>
  <c r="AK4150" i="2"/>
  <c r="AK4151" i="2"/>
  <c r="AK4152" i="2"/>
  <c r="AK4153" i="2"/>
  <c r="AK4154" i="2"/>
  <c r="AK4155" i="2"/>
  <c r="AK4156" i="2"/>
  <c r="AK4157" i="2"/>
  <c r="AK4158" i="2"/>
  <c r="AK4159" i="2"/>
  <c r="AK4160" i="2"/>
  <c r="AK4161" i="2"/>
  <c r="AK4162" i="2"/>
  <c r="AK4163" i="2"/>
  <c r="AK4164" i="2"/>
  <c r="AK4165" i="2"/>
  <c r="AK4166" i="2"/>
  <c r="AK4167" i="2"/>
  <c r="AK4168" i="2"/>
  <c r="AK4169" i="2"/>
  <c r="AK4170" i="2"/>
  <c r="AK4171" i="2"/>
  <c r="AK4172" i="2"/>
  <c r="AK4173" i="2"/>
  <c r="AK4174" i="2"/>
  <c r="AK4175" i="2"/>
  <c r="AK4176" i="2"/>
  <c r="AK4177" i="2"/>
  <c r="AK4178" i="2"/>
  <c r="AK4179" i="2"/>
  <c r="AK4180" i="2"/>
  <c r="AK4181" i="2"/>
  <c r="AK4182" i="2"/>
  <c r="AK4183" i="2"/>
  <c r="AK4184" i="2"/>
  <c r="AK4185" i="2"/>
  <c r="AK4186" i="2"/>
  <c r="AK4187" i="2"/>
  <c r="AK4188" i="2"/>
  <c r="AK4189" i="2"/>
  <c r="AK4190" i="2"/>
  <c r="AK4191" i="2"/>
  <c r="AK4192" i="2"/>
  <c r="AK4193" i="2"/>
  <c r="AK4194" i="2"/>
  <c r="AK4195" i="2"/>
  <c r="AK4196" i="2"/>
  <c r="AK4197" i="2"/>
  <c r="AK4198" i="2"/>
  <c r="AK4199" i="2"/>
  <c r="AK4200" i="2"/>
  <c r="AK4201" i="2"/>
  <c r="AK4202" i="2"/>
  <c r="AK4203" i="2"/>
  <c r="AK4204" i="2"/>
  <c r="AK4205" i="2"/>
  <c r="AK4206" i="2"/>
  <c r="AK4207" i="2"/>
  <c r="AK4208" i="2"/>
  <c r="AK4209" i="2"/>
  <c r="AK4210" i="2"/>
  <c r="AK4211" i="2"/>
  <c r="AK4212" i="2"/>
  <c r="AK4213" i="2"/>
  <c r="AK4214" i="2"/>
  <c r="AK4215" i="2"/>
  <c r="AK4216" i="2"/>
  <c r="AK4217" i="2"/>
  <c r="AK4218" i="2"/>
  <c r="AK4219" i="2"/>
  <c r="AK4220" i="2"/>
  <c r="AK4221" i="2"/>
  <c r="AK4222" i="2"/>
  <c r="AK4223" i="2"/>
  <c r="AK4224" i="2"/>
  <c r="AK4225" i="2"/>
  <c r="AK4226" i="2"/>
  <c r="AK4227" i="2"/>
  <c r="AK4228" i="2"/>
  <c r="AK4229" i="2"/>
  <c r="AK4230" i="2"/>
  <c r="AK4231" i="2"/>
  <c r="AK4232" i="2"/>
  <c r="AK4233" i="2"/>
  <c r="AK4234" i="2"/>
  <c r="AK4235" i="2"/>
  <c r="AK4236" i="2"/>
  <c r="AK4237" i="2"/>
  <c r="AK4238" i="2"/>
  <c r="AK4239" i="2"/>
  <c r="AK4240" i="2"/>
  <c r="AK4241" i="2"/>
  <c r="AK4242" i="2"/>
  <c r="AK4243" i="2"/>
  <c r="AK4244" i="2"/>
  <c r="AK4245" i="2"/>
  <c r="AK4246" i="2"/>
  <c r="AK4247" i="2"/>
  <c r="AK4248" i="2"/>
  <c r="AK4249" i="2"/>
  <c r="AK4250" i="2"/>
  <c r="AK4251" i="2"/>
  <c r="AK4252" i="2"/>
  <c r="AK4253" i="2"/>
  <c r="AK4254" i="2"/>
  <c r="AK4255" i="2"/>
  <c r="AK4256" i="2"/>
  <c r="AK4257" i="2"/>
  <c r="AK4258" i="2"/>
  <c r="AK4259" i="2"/>
  <c r="AK4260" i="2"/>
  <c r="AK4261" i="2"/>
  <c r="AK4262" i="2"/>
  <c r="AK4263" i="2"/>
  <c r="AK4264" i="2"/>
  <c r="AK4265" i="2"/>
  <c r="AK4266" i="2"/>
  <c r="AK4267" i="2"/>
  <c r="AK4268" i="2"/>
  <c r="AK4269" i="2"/>
  <c r="AK4270" i="2"/>
  <c r="AK4271" i="2"/>
  <c r="AK4272" i="2"/>
  <c r="AK4273" i="2"/>
  <c r="AK4274" i="2"/>
  <c r="AK4275" i="2"/>
  <c r="AK4276" i="2"/>
  <c r="AK4277" i="2"/>
  <c r="AK4278" i="2"/>
  <c r="AK4279" i="2"/>
  <c r="AK4280" i="2"/>
  <c r="AK4281" i="2"/>
  <c r="AK4282" i="2"/>
  <c r="AK4283" i="2"/>
  <c r="AK4284" i="2"/>
  <c r="AK4285" i="2"/>
  <c r="AK4286" i="2"/>
  <c r="AK4287" i="2"/>
  <c r="AK4288" i="2"/>
  <c r="AK4289" i="2"/>
  <c r="AK4290" i="2"/>
  <c r="AK4291" i="2"/>
  <c r="AK4292" i="2"/>
  <c r="AK4293" i="2"/>
  <c r="AK4294" i="2"/>
  <c r="AK4295" i="2"/>
  <c r="AK4296" i="2"/>
  <c r="AK4297" i="2"/>
  <c r="AK4298" i="2"/>
  <c r="AK4299" i="2"/>
  <c r="AK4300" i="2"/>
  <c r="AK4301" i="2"/>
  <c r="AK4302" i="2"/>
  <c r="AK4303" i="2"/>
  <c r="AK4304" i="2"/>
  <c r="AK4305" i="2"/>
  <c r="AK4306" i="2"/>
  <c r="AK4307" i="2"/>
  <c r="AK4308" i="2"/>
  <c r="AK4309" i="2"/>
  <c r="AK4310" i="2"/>
  <c r="AK4311" i="2"/>
  <c r="AK4312" i="2"/>
  <c r="AK4313" i="2"/>
  <c r="AK4314" i="2"/>
  <c r="AK4315" i="2"/>
  <c r="AK4316" i="2"/>
  <c r="AK4317" i="2"/>
  <c r="AK4318" i="2"/>
  <c r="AK4319" i="2"/>
  <c r="AK4320" i="2"/>
  <c r="AK4321" i="2"/>
  <c r="AK4322" i="2"/>
  <c r="AK4323" i="2"/>
  <c r="AK4324" i="2"/>
  <c r="AK4325" i="2"/>
  <c r="AK4326" i="2"/>
  <c r="AK4327" i="2"/>
  <c r="AK4328" i="2"/>
  <c r="AK4329" i="2"/>
  <c r="AK4330" i="2"/>
  <c r="AK4331" i="2"/>
  <c r="AK4332" i="2"/>
  <c r="AK4333" i="2"/>
  <c r="AK4334" i="2"/>
  <c r="AK4335" i="2"/>
  <c r="AK4336" i="2"/>
  <c r="AK4337" i="2"/>
  <c r="AK4338" i="2"/>
  <c r="AK4339" i="2"/>
  <c r="AK4340" i="2"/>
  <c r="AK4341" i="2"/>
  <c r="AK4342" i="2"/>
  <c r="AK4343" i="2"/>
  <c r="AK4344" i="2"/>
  <c r="AK4345" i="2"/>
  <c r="AK4346" i="2"/>
  <c r="AK4347" i="2"/>
  <c r="AK4348" i="2"/>
  <c r="AK4349" i="2"/>
  <c r="AK4350" i="2"/>
  <c r="AK4351" i="2"/>
  <c r="AK4352" i="2"/>
  <c r="AK4353" i="2"/>
  <c r="AK4354" i="2"/>
  <c r="AK4355" i="2"/>
  <c r="AK4356" i="2"/>
  <c r="AK4357" i="2"/>
  <c r="AK4358" i="2"/>
  <c r="AK4359" i="2"/>
  <c r="AK4360" i="2"/>
  <c r="AK4361" i="2"/>
  <c r="AK4362" i="2"/>
  <c r="AK4363" i="2"/>
  <c r="AK4364" i="2"/>
  <c r="AK4365" i="2"/>
  <c r="AK4366" i="2"/>
  <c r="AK4367" i="2"/>
  <c r="AK4368" i="2"/>
  <c r="AK4369" i="2"/>
  <c r="AK4370" i="2"/>
  <c r="AK4371" i="2"/>
  <c r="AK4372" i="2"/>
  <c r="AK4373" i="2"/>
  <c r="AK4374" i="2"/>
  <c r="AK4375" i="2"/>
  <c r="AK4376" i="2"/>
  <c r="AK4377" i="2"/>
  <c r="AK4378" i="2"/>
  <c r="AK4379" i="2"/>
  <c r="AK4380" i="2"/>
  <c r="AK4381" i="2"/>
  <c r="AK4382" i="2"/>
  <c r="AK4383" i="2"/>
  <c r="AK4384" i="2"/>
  <c r="AK4385" i="2"/>
  <c r="AK4386" i="2"/>
  <c r="AK4387" i="2"/>
  <c r="AK4388" i="2"/>
  <c r="AK4389" i="2"/>
  <c r="AK4390" i="2"/>
  <c r="AK4391" i="2"/>
  <c r="AK4392" i="2"/>
  <c r="AK4393" i="2"/>
  <c r="AK4394" i="2"/>
  <c r="AK4395" i="2"/>
  <c r="AK4396" i="2"/>
  <c r="AK4397" i="2"/>
  <c r="AK4398" i="2"/>
  <c r="AK4399" i="2"/>
  <c r="AK4400" i="2"/>
  <c r="AK4401" i="2"/>
  <c r="AK4402" i="2"/>
  <c r="AK4403" i="2"/>
  <c r="AK4404" i="2"/>
  <c r="AK4405" i="2"/>
  <c r="AK4406" i="2"/>
  <c r="AK4407" i="2"/>
  <c r="AK4408" i="2"/>
  <c r="AK4409" i="2"/>
  <c r="AK4410" i="2"/>
  <c r="AK4411" i="2"/>
  <c r="AK4412" i="2"/>
  <c r="AK4413" i="2"/>
  <c r="AK4414" i="2"/>
  <c r="AK4415" i="2"/>
  <c r="AK4416" i="2"/>
  <c r="AK4417" i="2"/>
  <c r="AK4418" i="2"/>
  <c r="AK4419" i="2"/>
  <c r="AK4420" i="2"/>
  <c r="AK4421" i="2"/>
  <c r="AK4422" i="2"/>
  <c r="AK4423" i="2"/>
  <c r="AK4424" i="2"/>
  <c r="AK4425" i="2"/>
  <c r="AK4426" i="2"/>
  <c r="AK4427" i="2"/>
  <c r="AK4428" i="2"/>
  <c r="AK4429" i="2"/>
  <c r="AK4430" i="2"/>
  <c r="AK4431" i="2"/>
  <c r="AK4432" i="2"/>
  <c r="AK4433" i="2"/>
  <c r="AK4434" i="2"/>
  <c r="AK4435" i="2"/>
  <c r="AK4436" i="2"/>
  <c r="AK4437" i="2"/>
  <c r="AK4438" i="2"/>
  <c r="AK4439" i="2"/>
  <c r="AK4440" i="2"/>
  <c r="AK4441" i="2"/>
  <c r="AK4442" i="2"/>
  <c r="AK4443" i="2"/>
  <c r="AK4444" i="2"/>
  <c r="AK4445" i="2"/>
  <c r="AK4446" i="2"/>
  <c r="AK4447" i="2"/>
  <c r="AK4448" i="2"/>
  <c r="AK4449" i="2"/>
  <c r="AK4450" i="2"/>
  <c r="AK4451" i="2"/>
  <c r="AK4452" i="2"/>
  <c r="AK4453" i="2"/>
  <c r="AK4454" i="2"/>
  <c r="AK4455" i="2"/>
  <c r="AK4456" i="2"/>
  <c r="AK4457" i="2"/>
  <c r="AK4458" i="2"/>
  <c r="AK4459" i="2"/>
  <c r="AK4460" i="2"/>
  <c r="AK4461" i="2"/>
  <c r="AK4462" i="2"/>
  <c r="AK4463" i="2"/>
  <c r="AK4464" i="2"/>
  <c r="AK4465" i="2"/>
  <c r="AK4466" i="2"/>
  <c r="AK4467" i="2"/>
  <c r="AK4468" i="2"/>
  <c r="AK4469" i="2"/>
  <c r="AK4470" i="2"/>
  <c r="AK4471" i="2"/>
  <c r="AK4472" i="2"/>
  <c r="AK4473" i="2"/>
  <c r="AK4474" i="2"/>
  <c r="AK4475" i="2"/>
  <c r="AK4476" i="2"/>
  <c r="AK4477" i="2"/>
  <c r="AK4478" i="2"/>
  <c r="AK4479" i="2"/>
  <c r="AK4480" i="2"/>
  <c r="AK4481" i="2"/>
  <c r="AK4482" i="2"/>
  <c r="AK4483" i="2"/>
  <c r="AK4484" i="2"/>
  <c r="AK4485" i="2"/>
  <c r="AK4486" i="2"/>
  <c r="AK4487" i="2"/>
  <c r="AK4488" i="2"/>
  <c r="AK4489" i="2"/>
  <c r="AK4490" i="2"/>
  <c r="AK4491" i="2"/>
  <c r="AK4492" i="2"/>
  <c r="AK4493" i="2"/>
  <c r="AK4494" i="2"/>
  <c r="AK4495" i="2"/>
  <c r="AK4496" i="2"/>
  <c r="AK4497" i="2"/>
  <c r="AK4498" i="2"/>
  <c r="AK4499" i="2"/>
  <c r="AK4500" i="2"/>
  <c r="AK4501" i="2"/>
  <c r="AK4502" i="2"/>
  <c r="AK4503" i="2"/>
  <c r="AK4504" i="2"/>
  <c r="AK4505" i="2"/>
  <c r="AK4506" i="2"/>
  <c r="AK4507" i="2"/>
  <c r="AK4508" i="2"/>
  <c r="AK4509" i="2"/>
  <c r="AK4510" i="2"/>
  <c r="AK4511" i="2"/>
  <c r="AK4512" i="2"/>
  <c r="AK4513" i="2"/>
  <c r="AK4514" i="2"/>
  <c r="AK4515" i="2"/>
  <c r="AK4516" i="2"/>
  <c r="AK4517" i="2"/>
  <c r="AK4518" i="2"/>
  <c r="AK4519" i="2"/>
  <c r="AK4520" i="2"/>
  <c r="AK4521" i="2"/>
  <c r="AK4522" i="2"/>
  <c r="AK4523" i="2"/>
  <c r="AK4524" i="2"/>
  <c r="AK4525" i="2"/>
  <c r="AK4526" i="2"/>
  <c r="AK4527" i="2"/>
  <c r="AK4528" i="2"/>
  <c r="AK4529" i="2"/>
  <c r="AK4530" i="2"/>
  <c r="AK4531" i="2"/>
  <c r="AK4532" i="2"/>
  <c r="AK4533" i="2"/>
  <c r="AK4534" i="2"/>
  <c r="AK4535" i="2"/>
  <c r="AK4536" i="2"/>
  <c r="AK4537" i="2"/>
  <c r="AK4538" i="2"/>
  <c r="AK4539" i="2"/>
  <c r="AK4540" i="2"/>
  <c r="AK4541" i="2"/>
  <c r="AK4542" i="2"/>
  <c r="AK4543" i="2"/>
  <c r="AK4544" i="2"/>
  <c r="AK4545" i="2"/>
  <c r="AK4546" i="2"/>
  <c r="AK4547" i="2"/>
  <c r="AK4548" i="2"/>
  <c r="AK4549" i="2"/>
  <c r="AK4550" i="2"/>
  <c r="AK4551" i="2"/>
  <c r="AK4552" i="2"/>
  <c r="AK4553" i="2"/>
  <c r="AK4554" i="2"/>
  <c r="AK4555" i="2"/>
  <c r="AK4556" i="2"/>
  <c r="AK4557" i="2"/>
  <c r="AK4558" i="2"/>
  <c r="AK4559" i="2"/>
  <c r="AK4560" i="2"/>
  <c r="AK4561" i="2"/>
  <c r="AK4562" i="2"/>
  <c r="AK4563" i="2"/>
  <c r="AK4564" i="2"/>
  <c r="AK4565" i="2"/>
  <c r="AK4566" i="2"/>
  <c r="AK4567" i="2"/>
  <c r="AK4568" i="2"/>
  <c r="AK4569" i="2"/>
  <c r="AK4570" i="2"/>
  <c r="AK4571" i="2"/>
  <c r="AK4572" i="2"/>
  <c r="AK4573" i="2"/>
  <c r="AK4574" i="2"/>
  <c r="AK4575" i="2"/>
  <c r="AK4576" i="2"/>
  <c r="AK4577" i="2"/>
  <c r="AK4578" i="2"/>
  <c r="AK4579" i="2"/>
  <c r="AK4580" i="2"/>
  <c r="AK4581" i="2"/>
  <c r="AK4582" i="2"/>
  <c r="AK4583" i="2"/>
  <c r="AK4584" i="2"/>
  <c r="AK4585" i="2"/>
  <c r="AK4586" i="2"/>
  <c r="AK4587" i="2"/>
  <c r="AK4588" i="2"/>
  <c r="AK4589" i="2"/>
  <c r="AK4590" i="2"/>
  <c r="AK4591" i="2"/>
  <c r="AK4592" i="2"/>
  <c r="AK4593" i="2"/>
  <c r="AK4594" i="2"/>
  <c r="AK4595" i="2"/>
  <c r="AK4596" i="2"/>
  <c r="AK4597" i="2"/>
  <c r="AK4598" i="2"/>
  <c r="AK4599" i="2"/>
  <c r="AK4600" i="2"/>
  <c r="AK4601" i="2"/>
  <c r="AK4602" i="2"/>
  <c r="AK4603" i="2"/>
  <c r="AK4604" i="2"/>
  <c r="AK4605" i="2"/>
  <c r="AK4606" i="2"/>
  <c r="AK4607" i="2"/>
  <c r="AK4608" i="2"/>
  <c r="AK4609" i="2"/>
  <c r="AK4610" i="2"/>
  <c r="AK4611" i="2"/>
  <c r="AK4612" i="2"/>
  <c r="AK4613" i="2"/>
  <c r="AK4614" i="2"/>
  <c r="AK4615" i="2"/>
  <c r="AK4616" i="2"/>
  <c r="AK4617" i="2"/>
  <c r="AK4618" i="2"/>
  <c r="AK4619" i="2"/>
  <c r="AK4620" i="2"/>
  <c r="AK4621" i="2"/>
  <c r="AK4622" i="2"/>
  <c r="AK4623" i="2"/>
  <c r="AK4624" i="2"/>
  <c r="AK4625" i="2"/>
  <c r="AK4626" i="2"/>
  <c r="AK4627" i="2"/>
  <c r="AK4628" i="2"/>
  <c r="AK4629" i="2"/>
  <c r="AK4630" i="2"/>
  <c r="AK4631" i="2"/>
  <c r="AK4632" i="2"/>
  <c r="AK4633" i="2"/>
  <c r="AK4634" i="2"/>
  <c r="AK4635" i="2"/>
  <c r="AK4636" i="2"/>
  <c r="AK4637" i="2"/>
  <c r="AK4638" i="2"/>
  <c r="AK4639" i="2"/>
  <c r="AK4640" i="2"/>
  <c r="AK4641" i="2"/>
  <c r="AK4642" i="2"/>
  <c r="AK4643" i="2"/>
  <c r="AK4644" i="2"/>
  <c r="AK4645" i="2"/>
  <c r="AK4646" i="2"/>
  <c r="AK4647" i="2"/>
  <c r="AK4648" i="2"/>
  <c r="AK4649" i="2"/>
  <c r="AK4650" i="2"/>
  <c r="AK4651" i="2"/>
  <c r="AK4652" i="2"/>
  <c r="AK4653" i="2"/>
  <c r="AK4654" i="2"/>
  <c r="AK4655" i="2"/>
  <c r="AK4656" i="2"/>
  <c r="AK4657" i="2"/>
  <c r="AK4658" i="2"/>
  <c r="AK4659" i="2"/>
  <c r="AK4660" i="2"/>
  <c r="AK4661" i="2"/>
  <c r="AK4662" i="2"/>
  <c r="AK4663" i="2"/>
  <c r="AK4664" i="2"/>
  <c r="AK4665" i="2"/>
  <c r="AK4666" i="2"/>
  <c r="AK4667" i="2"/>
  <c r="AK4668" i="2"/>
  <c r="AK4669" i="2"/>
  <c r="AK4670" i="2"/>
  <c r="AK4671" i="2"/>
  <c r="AK4672" i="2"/>
  <c r="AK4673" i="2"/>
  <c r="AK4674" i="2"/>
  <c r="AK4675" i="2"/>
  <c r="AK4676" i="2"/>
  <c r="AK4677" i="2"/>
  <c r="AK4678" i="2"/>
  <c r="AK4679" i="2"/>
  <c r="AK4680" i="2"/>
  <c r="AK4681" i="2"/>
  <c r="AK4682" i="2"/>
  <c r="AK4683" i="2"/>
  <c r="AK4684" i="2"/>
  <c r="AK4685" i="2"/>
  <c r="AK4686" i="2"/>
  <c r="AK4687" i="2"/>
  <c r="AK4688" i="2"/>
  <c r="AK4689" i="2"/>
  <c r="AK4690" i="2"/>
  <c r="AK4691" i="2"/>
  <c r="AK4692" i="2"/>
  <c r="AK4693" i="2"/>
  <c r="AK4694" i="2"/>
  <c r="AK4695" i="2"/>
  <c r="AK4696" i="2"/>
  <c r="AK4697" i="2"/>
  <c r="AK4698" i="2"/>
  <c r="AK4699" i="2"/>
  <c r="AK4700" i="2"/>
  <c r="AK4701" i="2"/>
  <c r="AK4702" i="2"/>
  <c r="AK4703" i="2"/>
  <c r="AK4704" i="2"/>
  <c r="AK4705" i="2"/>
  <c r="AK4706" i="2"/>
  <c r="AK4707" i="2"/>
  <c r="AK4708" i="2"/>
  <c r="AK4709" i="2"/>
  <c r="AK4710" i="2"/>
  <c r="AK4711" i="2"/>
  <c r="AK4712" i="2"/>
  <c r="AK4713" i="2"/>
  <c r="AK4714" i="2"/>
  <c r="AK4715" i="2"/>
  <c r="AK4716" i="2"/>
  <c r="AK4717" i="2"/>
  <c r="AK4718" i="2"/>
  <c r="AK4719" i="2"/>
  <c r="AK4720" i="2"/>
  <c r="AK4721" i="2"/>
  <c r="AK4722" i="2"/>
  <c r="AK4723" i="2"/>
  <c r="AK4724" i="2"/>
  <c r="AK4725" i="2"/>
  <c r="AK4726" i="2"/>
  <c r="AK4727" i="2"/>
  <c r="AK4728" i="2"/>
  <c r="AK4729" i="2"/>
  <c r="AK4730" i="2"/>
  <c r="AK4731" i="2"/>
  <c r="AK4732" i="2"/>
  <c r="AK4733" i="2"/>
  <c r="AK4734" i="2"/>
  <c r="AK4735" i="2"/>
  <c r="AK4736" i="2"/>
  <c r="AK4737" i="2"/>
  <c r="AK4738" i="2"/>
  <c r="AK4739" i="2"/>
  <c r="AK4740" i="2"/>
  <c r="AK4741" i="2"/>
  <c r="AK4742" i="2"/>
  <c r="AK4743" i="2"/>
  <c r="AK4744" i="2"/>
  <c r="AK4745" i="2"/>
  <c r="AK4746" i="2"/>
  <c r="AK4747" i="2"/>
  <c r="AK4748" i="2"/>
  <c r="AK4749" i="2"/>
  <c r="AK4750" i="2"/>
  <c r="AK4751" i="2"/>
  <c r="AK4752" i="2"/>
  <c r="AK4753" i="2"/>
  <c r="AK4754" i="2"/>
  <c r="AK4755" i="2"/>
  <c r="AK4756" i="2"/>
  <c r="AK4757" i="2"/>
  <c r="AK4758" i="2"/>
  <c r="AK4759" i="2"/>
  <c r="AK4760" i="2"/>
  <c r="AK4761" i="2"/>
  <c r="AK4762" i="2"/>
  <c r="AK4763" i="2"/>
  <c r="AK4764" i="2"/>
  <c r="AK4765" i="2"/>
  <c r="AK4766" i="2"/>
  <c r="AK4767" i="2"/>
  <c r="AK4768" i="2"/>
  <c r="AK4769" i="2"/>
  <c r="AK4770" i="2"/>
  <c r="AK4771" i="2"/>
  <c r="AK4772" i="2"/>
  <c r="AK4773" i="2"/>
  <c r="AK4774" i="2"/>
  <c r="AK4775" i="2"/>
  <c r="AK4776" i="2"/>
  <c r="AK4777" i="2"/>
  <c r="AK4778" i="2"/>
  <c r="AK4779" i="2"/>
  <c r="AK4780" i="2"/>
  <c r="AK4781" i="2"/>
  <c r="AK4782" i="2"/>
  <c r="AK4783" i="2"/>
  <c r="AK4784" i="2"/>
  <c r="AK4785" i="2"/>
  <c r="AK4786" i="2"/>
  <c r="AK4787" i="2"/>
  <c r="AK4788" i="2"/>
  <c r="AK4789" i="2"/>
  <c r="AK4790" i="2"/>
  <c r="AK4791" i="2"/>
  <c r="AK4792" i="2"/>
  <c r="AK4793" i="2"/>
  <c r="AK4794" i="2"/>
  <c r="AK4795" i="2"/>
  <c r="AK4796" i="2"/>
  <c r="AK4797" i="2"/>
  <c r="AK4798" i="2"/>
  <c r="AK4799" i="2"/>
  <c r="AK4800" i="2"/>
  <c r="AK4801" i="2"/>
  <c r="AK4802" i="2"/>
  <c r="AK4803" i="2"/>
  <c r="AK4804" i="2"/>
  <c r="AK4805" i="2"/>
  <c r="AK4806" i="2"/>
  <c r="AK4807" i="2"/>
  <c r="AK4808" i="2"/>
  <c r="AK4809" i="2"/>
  <c r="AK4810" i="2"/>
  <c r="AK4811" i="2"/>
  <c r="AK4812" i="2"/>
  <c r="AK4813" i="2"/>
  <c r="AK4814" i="2"/>
  <c r="AK4815" i="2"/>
  <c r="AK4816" i="2"/>
  <c r="AK4817" i="2"/>
  <c r="AK4818" i="2"/>
  <c r="AK4819" i="2"/>
  <c r="AK4820" i="2"/>
  <c r="AK4821" i="2"/>
  <c r="AK4822" i="2"/>
  <c r="AK4823" i="2"/>
  <c r="AK4824" i="2"/>
  <c r="AK4825" i="2"/>
  <c r="AK4826" i="2"/>
  <c r="AK4827" i="2"/>
  <c r="AK4828" i="2"/>
  <c r="AK4829" i="2"/>
  <c r="AK4830" i="2"/>
  <c r="AK4831" i="2"/>
  <c r="AK4832" i="2"/>
  <c r="AK4833" i="2"/>
  <c r="AK4834" i="2"/>
  <c r="AK4835" i="2"/>
  <c r="AK4836" i="2"/>
  <c r="AK4837" i="2"/>
  <c r="AK4838" i="2"/>
  <c r="AK4839" i="2"/>
  <c r="AK4840" i="2"/>
  <c r="AK4841" i="2"/>
  <c r="AK4842" i="2"/>
  <c r="AK4843" i="2"/>
  <c r="AK4844" i="2"/>
  <c r="AK4845" i="2"/>
  <c r="AK4846" i="2"/>
  <c r="AK4847" i="2"/>
  <c r="AK4848" i="2"/>
  <c r="AK4849" i="2"/>
  <c r="AK4850" i="2"/>
  <c r="AK4851" i="2"/>
  <c r="AK4852" i="2"/>
  <c r="AK4853" i="2"/>
  <c r="AK4854" i="2"/>
  <c r="AK4855" i="2"/>
  <c r="AK4856" i="2"/>
  <c r="AK4857" i="2"/>
  <c r="AK4858" i="2"/>
  <c r="AK4859" i="2"/>
  <c r="AK4860" i="2"/>
  <c r="AK4861" i="2"/>
  <c r="AK4862" i="2"/>
  <c r="AK4863" i="2"/>
  <c r="AK4864" i="2"/>
  <c r="AK4865" i="2"/>
  <c r="AK4866" i="2"/>
  <c r="AK4867" i="2"/>
  <c r="AK4868" i="2"/>
  <c r="AK4869" i="2"/>
  <c r="AK4870" i="2"/>
  <c r="AK4871" i="2"/>
  <c r="AK4872" i="2"/>
  <c r="AK4873" i="2"/>
  <c r="AK4874" i="2"/>
  <c r="AK4875" i="2"/>
  <c r="AK4876" i="2"/>
  <c r="AK4877" i="2"/>
  <c r="AK4878" i="2"/>
  <c r="AK4879" i="2"/>
  <c r="AK4880" i="2"/>
  <c r="AK4881" i="2"/>
  <c r="AK4882" i="2"/>
  <c r="AK4883" i="2"/>
  <c r="AK4884" i="2"/>
  <c r="AK4885" i="2"/>
  <c r="AK4886" i="2"/>
  <c r="AK4887" i="2"/>
  <c r="AK4888" i="2"/>
  <c r="AK4889" i="2"/>
  <c r="AK4890" i="2"/>
  <c r="AK4891" i="2"/>
  <c r="AK4892" i="2"/>
  <c r="AK4893" i="2"/>
  <c r="AK4894" i="2"/>
  <c r="AK4895" i="2"/>
  <c r="AK4896" i="2"/>
  <c r="AK4897" i="2"/>
  <c r="AK4898" i="2"/>
  <c r="AK4899" i="2"/>
  <c r="AK4900" i="2"/>
  <c r="AK4901" i="2"/>
  <c r="AK4902" i="2"/>
  <c r="AK4903" i="2"/>
  <c r="AK4904" i="2"/>
  <c r="AK4905" i="2"/>
  <c r="AK4906" i="2"/>
  <c r="AK4907" i="2"/>
  <c r="AK4908" i="2"/>
  <c r="AK4909" i="2"/>
  <c r="AK4910" i="2"/>
  <c r="AK4911" i="2"/>
  <c r="AK4912" i="2"/>
  <c r="AK4913" i="2"/>
  <c r="AK4914" i="2"/>
  <c r="AK4915" i="2"/>
  <c r="AK4916" i="2"/>
  <c r="AK4917" i="2"/>
  <c r="AK4918" i="2"/>
  <c r="AK4919" i="2"/>
  <c r="AK4920" i="2"/>
  <c r="AK4921" i="2"/>
  <c r="AK4922" i="2"/>
  <c r="AK4923" i="2"/>
  <c r="AK4924" i="2"/>
  <c r="AK4925" i="2"/>
  <c r="AK4926" i="2"/>
  <c r="AK4927" i="2"/>
  <c r="AK4928" i="2"/>
  <c r="AK4929" i="2"/>
  <c r="AK4930" i="2"/>
  <c r="AK4931" i="2"/>
  <c r="AK4932" i="2"/>
  <c r="AK4933" i="2"/>
  <c r="AK4934" i="2"/>
  <c r="AK4935" i="2"/>
  <c r="AK4936" i="2"/>
  <c r="AK4937" i="2"/>
  <c r="AK4938" i="2"/>
  <c r="AK4939" i="2"/>
  <c r="AK4940" i="2"/>
  <c r="AK4941" i="2"/>
  <c r="AK4942" i="2"/>
  <c r="AK4943" i="2"/>
  <c r="AK4944" i="2"/>
  <c r="AK4945" i="2"/>
  <c r="AK4946" i="2"/>
  <c r="AK4947" i="2"/>
  <c r="AK4948" i="2"/>
  <c r="AK4949" i="2"/>
  <c r="AK4950" i="2"/>
  <c r="AK4951" i="2"/>
  <c r="AK4952" i="2"/>
  <c r="AK4953" i="2"/>
  <c r="AK4954" i="2"/>
  <c r="AK4955" i="2"/>
  <c r="AK4956" i="2"/>
  <c r="AK4957" i="2"/>
  <c r="AK4958" i="2"/>
  <c r="AK4959" i="2"/>
  <c r="AK4960" i="2"/>
  <c r="AK4961" i="2"/>
  <c r="AK4962" i="2"/>
  <c r="AK4963" i="2"/>
  <c r="AK4964" i="2"/>
  <c r="AK4965" i="2"/>
  <c r="AK4966" i="2"/>
  <c r="AK4967" i="2"/>
  <c r="AK4968" i="2"/>
  <c r="AK4969" i="2"/>
  <c r="AK4970" i="2"/>
  <c r="AK4971" i="2"/>
  <c r="AK4972" i="2"/>
  <c r="AK4973" i="2"/>
  <c r="AK4974" i="2"/>
  <c r="AK4975" i="2"/>
  <c r="AK4976" i="2"/>
  <c r="AK4977" i="2"/>
  <c r="AK4978" i="2"/>
  <c r="AK4979" i="2"/>
  <c r="AK4980" i="2"/>
  <c r="AK4981" i="2"/>
  <c r="AK4982" i="2"/>
  <c r="AK4983" i="2"/>
  <c r="AK4984" i="2"/>
  <c r="AK4985" i="2"/>
  <c r="AK4986" i="2"/>
  <c r="AK4987" i="2"/>
  <c r="AK4988" i="2"/>
  <c r="AK4989" i="2"/>
  <c r="AK4990" i="2"/>
  <c r="AK4991" i="2"/>
  <c r="AK4992" i="2"/>
  <c r="AK4993" i="2"/>
  <c r="AK4994" i="2"/>
  <c r="AK4995" i="2"/>
  <c r="AK4996" i="2"/>
  <c r="AK4997" i="2"/>
  <c r="AK4998" i="2"/>
  <c r="AK4999" i="2"/>
  <c r="AK5000" i="2"/>
  <c r="AK5001" i="2"/>
  <c r="AK5002" i="2"/>
  <c r="AK5003" i="2"/>
  <c r="AK5004" i="2"/>
  <c r="AK5005" i="2"/>
  <c r="AK5006" i="2"/>
  <c r="AK5007" i="2"/>
  <c r="AK5008" i="2"/>
  <c r="AK5009" i="2"/>
  <c r="AK5010" i="2"/>
  <c r="AK5011" i="2"/>
  <c r="AK5012" i="2"/>
  <c r="AK5013" i="2"/>
  <c r="AK5014" i="2"/>
  <c r="AK5015" i="2"/>
  <c r="AK5016" i="2"/>
  <c r="AK5017" i="2"/>
  <c r="AK5018" i="2"/>
  <c r="AK5019" i="2"/>
  <c r="AK5020" i="2"/>
  <c r="AK5021" i="2"/>
  <c r="AK5022" i="2"/>
  <c r="AK5023" i="2"/>
  <c r="AK5024" i="2"/>
  <c r="AK5025" i="2"/>
  <c r="AK5026" i="2"/>
  <c r="AK5027" i="2"/>
  <c r="AK5028" i="2"/>
  <c r="AK5029" i="2"/>
  <c r="AK5030" i="2"/>
  <c r="AK5031" i="2"/>
  <c r="AK5032" i="2"/>
  <c r="AK5033" i="2"/>
  <c r="AK5034" i="2"/>
  <c r="AK5035" i="2"/>
  <c r="AK5036" i="2"/>
  <c r="AK5037" i="2"/>
  <c r="AK5038" i="2"/>
  <c r="AK5039" i="2"/>
  <c r="AK5040" i="2"/>
  <c r="AK5041" i="2"/>
  <c r="AK5042" i="2"/>
  <c r="AK5043" i="2"/>
  <c r="AK5044" i="2"/>
  <c r="AK5045" i="2"/>
  <c r="AK5046" i="2"/>
  <c r="AK5047" i="2"/>
  <c r="AK5048" i="2"/>
  <c r="AK5049" i="2"/>
  <c r="AK5050" i="2"/>
  <c r="AK5051" i="2"/>
  <c r="AK5052" i="2"/>
  <c r="AK5053" i="2"/>
  <c r="AK5054" i="2"/>
  <c r="AK5055" i="2"/>
  <c r="AK5056" i="2"/>
  <c r="AK5057" i="2"/>
  <c r="AK5058" i="2"/>
  <c r="AK5059" i="2"/>
  <c r="AK5060" i="2"/>
  <c r="AK5061" i="2"/>
  <c r="AK5062" i="2"/>
  <c r="AK5063" i="2"/>
  <c r="AK5064" i="2"/>
  <c r="AK5065" i="2"/>
  <c r="AK5066" i="2"/>
  <c r="AK5067" i="2"/>
  <c r="AK5068" i="2"/>
  <c r="AK5069" i="2"/>
  <c r="AK5070" i="2"/>
  <c r="AK5071" i="2"/>
  <c r="AK5072" i="2"/>
  <c r="AK5073" i="2"/>
  <c r="AK5074" i="2"/>
  <c r="AK5075" i="2"/>
  <c r="AK5076" i="2"/>
  <c r="AK5077" i="2"/>
  <c r="AK5078" i="2"/>
  <c r="AK5079" i="2"/>
  <c r="AK5080" i="2"/>
  <c r="AK5081" i="2"/>
  <c r="AK5082" i="2"/>
  <c r="AK5083" i="2"/>
  <c r="AK5084" i="2"/>
  <c r="AK5085" i="2"/>
  <c r="AK5086" i="2"/>
  <c r="AK5087" i="2"/>
  <c r="AK5088" i="2"/>
  <c r="AK5089" i="2"/>
  <c r="AK5090" i="2"/>
  <c r="AK5091" i="2"/>
  <c r="AK5092" i="2"/>
  <c r="AK5093" i="2"/>
  <c r="AK5094" i="2"/>
  <c r="AK5095" i="2"/>
  <c r="AK5096" i="2"/>
  <c r="AK5097" i="2"/>
  <c r="AK5098" i="2"/>
  <c r="AK5099" i="2"/>
  <c r="AK5100" i="2"/>
  <c r="AK5101" i="2"/>
  <c r="AK5102" i="2"/>
  <c r="AK5103" i="2"/>
  <c r="AK5104" i="2"/>
  <c r="AK5105" i="2"/>
  <c r="AK5106" i="2"/>
  <c r="AK5107" i="2"/>
  <c r="AK5108" i="2"/>
  <c r="AK5109" i="2"/>
  <c r="AK5110" i="2"/>
  <c r="AK5111" i="2"/>
  <c r="AK5112" i="2"/>
  <c r="AK5113" i="2"/>
  <c r="AK5114" i="2"/>
  <c r="AK5115" i="2"/>
  <c r="AK5116" i="2"/>
  <c r="AK5117" i="2"/>
  <c r="AK5118" i="2"/>
  <c r="AK5119" i="2"/>
  <c r="AK5120" i="2"/>
  <c r="AK5121" i="2"/>
  <c r="AK5122" i="2"/>
  <c r="AK5123" i="2"/>
  <c r="AK5124" i="2"/>
  <c r="AK5125" i="2"/>
  <c r="AK5126" i="2"/>
  <c r="AK5127" i="2"/>
  <c r="AK5128" i="2"/>
  <c r="AK5129" i="2"/>
  <c r="AK5130" i="2"/>
  <c r="AK5131" i="2"/>
  <c r="AK5132" i="2"/>
  <c r="AK5133" i="2"/>
  <c r="AK5134" i="2"/>
  <c r="AK5135" i="2"/>
  <c r="AK5136" i="2"/>
  <c r="AK5137" i="2"/>
  <c r="AK5138" i="2"/>
  <c r="AK5139" i="2"/>
  <c r="AK5140" i="2"/>
  <c r="AK5141" i="2"/>
  <c r="AK5142" i="2"/>
  <c r="AK5143" i="2"/>
  <c r="AK5144" i="2"/>
  <c r="AK5145" i="2"/>
  <c r="AK5146" i="2"/>
  <c r="AK5147" i="2"/>
  <c r="AK5148" i="2"/>
  <c r="AK5149" i="2"/>
  <c r="AK5150" i="2"/>
  <c r="AK5151" i="2"/>
  <c r="AK5152" i="2"/>
  <c r="AK5153" i="2"/>
  <c r="AK5154" i="2"/>
  <c r="AK5155" i="2"/>
  <c r="AK5156" i="2"/>
  <c r="AK5157" i="2"/>
  <c r="AK5158" i="2"/>
  <c r="AK5159" i="2"/>
  <c r="AK5160" i="2"/>
  <c r="AK5161" i="2"/>
  <c r="AK5162" i="2"/>
  <c r="AK5163" i="2"/>
  <c r="AK5164" i="2"/>
  <c r="AK5165" i="2"/>
  <c r="AK5166" i="2"/>
  <c r="AK5167" i="2"/>
  <c r="AK5168" i="2"/>
  <c r="AK5169" i="2"/>
  <c r="AK5170" i="2"/>
  <c r="AK5171" i="2"/>
  <c r="AK5172" i="2"/>
  <c r="AK5173" i="2"/>
  <c r="AK5174" i="2"/>
  <c r="AK5175" i="2"/>
  <c r="AK5176" i="2"/>
  <c r="AK5177" i="2"/>
  <c r="AK5178" i="2"/>
  <c r="AK5179" i="2"/>
  <c r="AK5180" i="2"/>
  <c r="AK5181" i="2"/>
  <c r="AK5182" i="2"/>
  <c r="AK5183" i="2"/>
  <c r="AK5184" i="2"/>
  <c r="AK5185" i="2"/>
  <c r="AK5186" i="2"/>
  <c r="AK5187" i="2"/>
  <c r="AK5188" i="2"/>
  <c r="AK5189" i="2"/>
  <c r="AK5190" i="2"/>
  <c r="AK5191" i="2"/>
  <c r="AK5192" i="2"/>
  <c r="AK5193" i="2"/>
  <c r="AK5194" i="2"/>
  <c r="AK5195" i="2"/>
  <c r="AK5196" i="2"/>
  <c r="AK5197" i="2"/>
  <c r="AK5198" i="2"/>
  <c r="AK5199" i="2"/>
  <c r="AK5200" i="2"/>
  <c r="AK5201" i="2"/>
  <c r="AK5202" i="2"/>
  <c r="AK5203" i="2"/>
  <c r="AK5204" i="2"/>
  <c r="AK5205" i="2"/>
  <c r="AK5206" i="2"/>
  <c r="AK5207" i="2"/>
  <c r="AK5208" i="2"/>
  <c r="AK5209" i="2"/>
  <c r="AK5210" i="2"/>
  <c r="AK5211" i="2"/>
  <c r="AK5212" i="2"/>
  <c r="AK5213" i="2"/>
  <c r="AK5214" i="2"/>
  <c r="AK5215" i="2"/>
  <c r="AK5216" i="2"/>
  <c r="AK5217" i="2"/>
  <c r="AK5218" i="2"/>
  <c r="AK5219" i="2"/>
  <c r="AK5220" i="2"/>
  <c r="AK5221" i="2"/>
  <c r="AK5222" i="2"/>
  <c r="AK5223" i="2"/>
  <c r="AK5224" i="2"/>
  <c r="AK5225" i="2"/>
  <c r="AK5226" i="2"/>
  <c r="AK5227" i="2"/>
  <c r="AK5228" i="2"/>
  <c r="AK5229" i="2"/>
  <c r="AK5230" i="2"/>
  <c r="AK5231" i="2"/>
  <c r="AK5232" i="2"/>
  <c r="AK5233" i="2"/>
  <c r="AK5234" i="2"/>
  <c r="AK5235" i="2"/>
  <c r="AK5236" i="2"/>
  <c r="AK5237" i="2"/>
  <c r="AK5238" i="2"/>
  <c r="AK5239" i="2"/>
  <c r="AK5240" i="2"/>
  <c r="AK5241" i="2"/>
  <c r="AK5242" i="2"/>
  <c r="AK5243" i="2"/>
  <c r="AK5244" i="2"/>
  <c r="AK5245" i="2"/>
  <c r="AK5246" i="2"/>
  <c r="AK5247" i="2"/>
  <c r="AK5248" i="2"/>
  <c r="AK5249" i="2"/>
  <c r="AK5250" i="2"/>
  <c r="AK5251" i="2"/>
  <c r="AK5252" i="2"/>
  <c r="AK5253" i="2"/>
  <c r="AK5254" i="2"/>
  <c r="AK5255" i="2"/>
  <c r="AK5256" i="2"/>
  <c r="AK5257" i="2"/>
  <c r="AK5258" i="2"/>
  <c r="AK5259" i="2"/>
  <c r="AK5260" i="2"/>
  <c r="AK5261" i="2"/>
  <c r="AK5262" i="2"/>
  <c r="AK5263" i="2"/>
  <c r="AK5264" i="2"/>
  <c r="AK5265" i="2"/>
  <c r="AK5266" i="2"/>
  <c r="AK5267" i="2"/>
  <c r="AK5268" i="2"/>
  <c r="AK5269" i="2"/>
  <c r="AK5270" i="2"/>
  <c r="AK5271" i="2"/>
  <c r="AK5272" i="2"/>
  <c r="AK5273" i="2"/>
  <c r="AK5274" i="2"/>
  <c r="AK5275" i="2"/>
  <c r="AK5276" i="2"/>
  <c r="AK5277" i="2"/>
  <c r="AK5278" i="2"/>
  <c r="AK5279" i="2"/>
  <c r="AK5280" i="2"/>
  <c r="AK5281" i="2"/>
  <c r="AK5282" i="2"/>
  <c r="AK5283" i="2"/>
  <c r="AK5284" i="2"/>
  <c r="AK5285" i="2"/>
  <c r="AK5286" i="2"/>
  <c r="AK5287" i="2"/>
  <c r="AK5288" i="2"/>
  <c r="AK5289" i="2"/>
  <c r="AK5290" i="2"/>
  <c r="AK5291" i="2"/>
  <c r="AK5292" i="2"/>
  <c r="AK5293" i="2"/>
  <c r="AK5294" i="2"/>
  <c r="AK5295" i="2"/>
  <c r="AK5296" i="2"/>
  <c r="AK5297" i="2"/>
  <c r="AK5298" i="2"/>
  <c r="AK5299" i="2"/>
  <c r="AK5300" i="2"/>
  <c r="AK5301" i="2"/>
  <c r="AK5302" i="2"/>
  <c r="AK5303" i="2"/>
  <c r="AK5304" i="2"/>
  <c r="AK5305" i="2"/>
  <c r="AK5306" i="2"/>
  <c r="AK5307" i="2"/>
  <c r="AK5308" i="2"/>
  <c r="AK5309" i="2"/>
  <c r="AK5310" i="2"/>
  <c r="AK5311" i="2"/>
  <c r="AK5312" i="2"/>
  <c r="AK5313" i="2"/>
  <c r="AK5314" i="2"/>
  <c r="AK5315" i="2"/>
  <c r="AK5316" i="2"/>
  <c r="AK5317" i="2"/>
  <c r="AK5318" i="2"/>
  <c r="AK5319" i="2"/>
  <c r="AK5320" i="2"/>
  <c r="AK5321" i="2"/>
  <c r="AK5322" i="2"/>
  <c r="AK5323" i="2"/>
  <c r="AK5324" i="2"/>
  <c r="AK5325" i="2"/>
  <c r="AK5326" i="2"/>
  <c r="AK5327" i="2"/>
  <c r="AK5328" i="2"/>
  <c r="AK5329" i="2"/>
  <c r="AK5330" i="2"/>
  <c r="AK5331" i="2"/>
  <c r="AK5332" i="2"/>
  <c r="AK5333" i="2"/>
  <c r="AK5334" i="2"/>
  <c r="AK5335" i="2"/>
  <c r="AK5336" i="2"/>
  <c r="AK5337" i="2"/>
  <c r="AK5338" i="2"/>
  <c r="AK5339" i="2"/>
  <c r="AK5340" i="2"/>
  <c r="AK5341" i="2"/>
  <c r="AK5342" i="2"/>
  <c r="AK5343" i="2"/>
  <c r="AK5344" i="2"/>
  <c r="AK5345" i="2"/>
  <c r="AK5346" i="2"/>
  <c r="AK5347" i="2"/>
  <c r="AK5348" i="2"/>
  <c r="AK5349" i="2"/>
  <c r="AK5350" i="2"/>
  <c r="AK5351" i="2"/>
  <c r="AK5352" i="2"/>
  <c r="AK5353" i="2"/>
  <c r="AK5354" i="2"/>
  <c r="AK5355" i="2"/>
  <c r="AK5356" i="2"/>
  <c r="AK5357" i="2"/>
  <c r="AK5358" i="2"/>
  <c r="AK5359" i="2"/>
  <c r="AK5360" i="2"/>
  <c r="AK5361" i="2"/>
  <c r="AK5362" i="2"/>
  <c r="AK5363" i="2"/>
  <c r="AK5364" i="2"/>
  <c r="AK5365" i="2"/>
  <c r="AK5366" i="2"/>
  <c r="AK5367" i="2"/>
  <c r="AK5368" i="2"/>
  <c r="AK5369" i="2"/>
  <c r="AK5370" i="2"/>
  <c r="AK5371" i="2"/>
  <c r="AK5372" i="2"/>
  <c r="AK5373" i="2"/>
  <c r="AK5374" i="2"/>
  <c r="AK5375" i="2"/>
  <c r="AK5376" i="2"/>
  <c r="AK5377" i="2"/>
  <c r="AK5378" i="2"/>
  <c r="AK5379" i="2"/>
  <c r="AK5380" i="2"/>
  <c r="AK5381" i="2"/>
  <c r="AK5382" i="2"/>
  <c r="AK5383" i="2"/>
  <c r="AK5384" i="2"/>
  <c r="AK5385" i="2"/>
  <c r="AK5386" i="2"/>
  <c r="AK5387" i="2"/>
  <c r="AK5388" i="2"/>
  <c r="AK5389" i="2"/>
  <c r="AK5390" i="2"/>
  <c r="AK5391" i="2"/>
  <c r="AK5392" i="2"/>
  <c r="AK5393" i="2"/>
  <c r="AK5394" i="2"/>
  <c r="AK5395" i="2"/>
  <c r="AK5396" i="2"/>
  <c r="AK5397" i="2"/>
  <c r="AK5398" i="2"/>
  <c r="AK5399" i="2"/>
  <c r="AK5400" i="2"/>
  <c r="AK5401" i="2"/>
  <c r="AK5402" i="2"/>
  <c r="AK5403" i="2"/>
  <c r="AK5404" i="2"/>
  <c r="AK5405" i="2"/>
  <c r="AK5406" i="2"/>
  <c r="AK5407" i="2"/>
  <c r="AK5408" i="2"/>
  <c r="AK5409" i="2"/>
  <c r="AK5410" i="2"/>
  <c r="AK5411" i="2"/>
  <c r="AK5412" i="2"/>
  <c r="AK5413" i="2"/>
  <c r="AK5414" i="2"/>
  <c r="AK5415" i="2"/>
  <c r="AK5416" i="2"/>
  <c r="AK5417" i="2"/>
  <c r="AK5418" i="2"/>
  <c r="AK5419" i="2"/>
  <c r="AK5420" i="2"/>
  <c r="AK5421" i="2"/>
  <c r="AK5422" i="2"/>
  <c r="AK5423" i="2"/>
  <c r="AK5424" i="2"/>
  <c r="AK5425" i="2"/>
  <c r="AK5426" i="2"/>
  <c r="AK5427" i="2"/>
  <c r="AK5428" i="2"/>
  <c r="AK5429" i="2"/>
  <c r="AK5430" i="2"/>
  <c r="AK5431" i="2"/>
  <c r="AK5432" i="2"/>
  <c r="AK5433" i="2"/>
  <c r="AK5434" i="2"/>
  <c r="AK5435" i="2"/>
  <c r="AK5436" i="2"/>
  <c r="AK5437" i="2"/>
  <c r="AK5438" i="2"/>
  <c r="AK5439" i="2"/>
  <c r="AK5440" i="2"/>
  <c r="AK5441" i="2"/>
  <c r="AK5442" i="2"/>
  <c r="AK5443" i="2"/>
  <c r="AK5444" i="2"/>
  <c r="AK5445" i="2"/>
  <c r="AK5446" i="2"/>
  <c r="AK5447" i="2"/>
  <c r="AK5448" i="2"/>
  <c r="AK5449" i="2"/>
  <c r="AK5450" i="2"/>
  <c r="AK5451" i="2"/>
  <c r="AK5452" i="2"/>
  <c r="AK5453" i="2"/>
  <c r="AK5454" i="2"/>
  <c r="AK5455" i="2"/>
  <c r="AK5456" i="2"/>
  <c r="AK5457" i="2"/>
  <c r="AK5458" i="2"/>
  <c r="AK5459" i="2"/>
  <c r="AK5460" i="2"/>
  <c r="AK5461" i="2"/>
  <c r="AK5462" i="2"/>
  <c r="AK5463" i="2"/>
  <c r="AK5464" i="2"/>
  <c r="AK5465" i="2"/>
  <c r="AK5466" i="2"/>
  <c r="AK5467" i="2"/>
  <c r="AK5468" i="2"/>
  <c r="AK5469" i="2"/>
  <c r="AK5470" i="2"/>
  <c r="AK5471" i="2"/>
  <c r="AK5472" i="2"/>
  <c r="AK5473" i="2"/>
  <c r="AK5474" i="2"/>
  <c r="AK5475" i="2"/>
  <c r="AK5476" i="2"/>
  <c r="AK5477" i="2"/>
  <c r="AK5478" i="2"/>
  <c r="AK5479" i="2"/>
  <c r="AK5480" i="2"/>
  <c r="AK5481" i="2"/>
  <c r="AK5482" i="2"/>
  <c r="AK5483" i="2"/>
  <c r="AK5484" i="2"/>
  <c r="AK5485" i="2"/>
  <c r="AK5486" i="2"/>
  <c r="AK5487" i="2"/>
  <c r="AK5488" i="2"/>
  <c r="AK5489" i="2"/>
  <c r="AK5490" i="2"/>
  <c r="AK5491" i="2"/>
  <c r="AK5492" i="2"/>
  <c r="AK5493" i="2"/>
  <c r="AK5494" i="2"/>
  <c r="AK5495" i="2"/>
  <c r="AK5496" i="2"/>
  <c r="AK5497" i="2"/>
  <c r="AK5498" i="2"/>
  <c r="AK5499" i="2"/>
  <c r="AK5500" i="2"/>
  <c r="AK5501" i="2"/>
  <c r="AK5502" i="2"/>
  <c r="AK5503" i="2"/>
  <c r="AK5504" i="2"/>
  <c r="AK5505" i="2"/>
  <c r="AK5506" i="2"/>
  <c r="AK5507" i="2"/>
  <c r="AK5508" i="2"/>
  <c r="AK5509" i="2"/>
  <c r="AK5510" i="2"/>
  <c r="AK5511" i="2"/>
  <c r="AK5512" i="2"/>
  <c r="AK5513" i="2"/>
  <c r="AK5514" i="2"/>
  <c r="AK5515" i="2"/>
  <c r="AK5516" i="2"/>
  <c r="AK5517" i="2"/>
  <c r="AK5518" i="2"/>
  <c r="AK5519" i="2"/>
  <c r="AK5520" i="2"/>
  <c r="AK5521" i="2"/>
  <c r="AK5522" i="2"/>
  <c r="AK5523" i="2"/>
  <c r="AK5524" i="2"/>
  <c r="AK5525" i="2"/>
  <c r="AK5526" i="2"/>
  <c r="AK5527" i="2"/>
  <c r="AK5528" i="2"/>
  <c r="AK5529" i="2"/>
  <c r="AK5530" i="2"/>
  <c r="AK5531" i="2"/>
  <c r="AK5532" i="2"/>
  <c r="AK5533" i="2"/>
  <c r="AK5534" i="2"/>
  <c r="AK5535" i="2"/>
  <c r="AK5536" i="2"/>
  <c r="AK5537" i="2"/>
  <c r="AK5538" i="2"/>
  <c r="AK5539" i="2"/>
  <c r="AK5540" i="2"/>
  <c r="AK5541" i="2"/>
  <c r="AK5542" i="2"/>
  <c r="AK5543" i="2"/>
  <c r="AK5544" i="2"/>
  <c r="AK5545" i="2"/>
  <c r="AK5546" i="2"/>
  <c r="AK5547" i="2"/>
  <c r="AK5548" i="2"/>
  <c r="AK5549" i="2"/>
  <c r="AK5550" i="2"/>
  <c r="AK5551" i="2"/>
  <c r="AK5552" i="2"/>
  <c r="AK5553" i="2"/>
  <c r="AK5554" i="2"/>
  <c r="AK5555" i="2"/>
  <c r="AK5556" i="2"/>
  <c r="AK5557" i="2"/>
  <c r="AK5558" i="2"/>
  <c r="AK5559" i="2"/>
  <c r="AK5560" i="2"/>
  <c r="AK5561" i="2"/>
  <c r="AK5562" i="2"/>
  <c r="AK5563" i="2"/>
  <c r="AK5564" i="2"/>
  <c r="AK5565" i="2"/>
  <c r="AK5566" i="2"/>
  <c r="AK5567" i="2"/>
  <c r="AK5568" i="2"/>
  <c r="AK5569" i="2"/>
  <c r="AK5570" i="2"/>
  <c r="AK5571" i="2"/>
  <c r="AK5572" i="2"/>
  <c r="AK5573" i="2"/>
  <c r="AK5574" i="2"/>
  <c r="AK5575" i="2"/>
  <c r="AK5576" i="2"/>
  <c r="AK5577" i="2"/>
  <c r="AK5578" i="2"/>
  <c r="AK5579" i="2"/>
  <c r="AK5580" i="2"/>
  <c r="AK5581" i="2"/>
  <c r="AK5582" i="2"/>
  <c r="AK5583" i="2"/>
  <c r="AK5584" i="2"/>
  <c r="AK5585" i="2"/>
  <c r="AK5586" i="2"/>
  <c r="AK5587" i="2"/>
  <c r="AK5588" i="2"/>
  <c r="AK5589" i="2"/>
  <c r="AK5590" i="2"/>
  <c r="AK5591" i="2"/>
  <c r="AK5592" i="2"/>
  <c r="AK5593" i="2"/>
  <c r="AK5594" i="2"/>
  <c r="AK5595" i="2"/>
  <c r="AK5596" i="2"/>
  <c r="AK5597" i="2"/>
  <c r="AK5598" i="2"/>
  <c r="AK5599" i="2"/>
  <c r="AK5600" i="2"/>
  <c r="AK5601" i="2"/>
  <c r="AK5602" i="2"/>
  <c r="AK5603" i="2"/>
  <c r="AK5604" i="2"/>
  <c r="AK5605" i="2"/>
  <c r="AK5606" i="2"/>
  <c r="AK5607" i="2"/>
  <c r="AK5608" i="2"/>
  <c r="AK5609" i="2"/>
  <c r="AK5610" i="2"/>
  <c r="AK5611" i="2"/>
  <c r="AK5612" i="2"/>
  <c r="AK5613" i="2"/>
  <c r="AK5614" i="2"/>
  <c r="AK5615" i="2"/>
  <c r="AK5616" i="2"/>
  <c r="AK5617" i="2"/>
  <c r="AK5618" i="2"/>
  <c r="AK5619" i="2"/>
  <c r="AK5620" i="2"/>
  <c r="AK5621" i="2"/>
  <c r="AK5622" i="2"/>
  <c r="AK5623" i="2"/>
  <c r="AK5624" i="2"/>
  <c r="AK5625" i="2"/>
  <c r="AK5626" i="2"/>
  <c r="AK5627" i="2"/>
  <c r="AK5628" i="2"/>
  <c r="AK5629" i="2"/>
  <c r="AK5630" i="2"/>
  <c r="AK5631" i="2"/>
  <c r="AK5632" i="2"/>
  <c r="AK5633" i="2"/>
  <c r="AK5634" i="2"/>
  <c r="AK5635" i="2"/>
  <c r="AK5636" i="2"/>
  <c r="AK5637" i="2"/>
  <c r="AK5638" i="2"/>
  <c r="AK5639" i="2"/>
  <c r="AK5640" i="2"/>
  <c r="AK5641" i="2"/>
  <c r="AK5642" i="2"/>
  <c r="AK5643" i="2"/>
  <c r="AK5644" i="2"/>
  <c r="AK5645" i="2"/>
  <c r="AK5646" i="2"/>
  <c r="AK5647" i="2"/>
  <c r="AK5648" i="2"/>
  <c r="AK5649" i="2"/>
  <c r="AK5650" i="2"/>
  <c r="AK5651" i="2"/>
  <c r="AK5652" i="2"/>
  <c r="AK5653" i="2"/>
  <c r="AK5654" i="2"/>
  <c r="AK5655" i="2"/>
  <c r="AK5656" i="2"/>
  <c r="AK5657" i="2"/>
  <c r="AK5658" i="2"/>
  <c r="AK5659" i="2"/>
  <c r="AK5660" i="2"/>
  <c r="AK5661" i="2"/>
  <c r="AK5662" i="2"/>
  <c r="AK5663" i="2"/>
  <c r="AK5664" i="2"/>
  <c r="AK5665" i="2"/>
  <c r="AK5666" i="2"/>
  <c r="AK5667" i="2"/>
  <c r="AK5668" i="2"/>
  <c r="AK5669" i="2"/>
  <c r="AK5670" i="2"/>
  <c r="AK5671" i="2"/>
  <c r="AK5672" i="2"/>
  <c r="AK5673" i="2"/>
  <c r="AK5674" i="2"/>
  <c r="AK5675" i="2"/>
  <c r="AK5676" i="2"/>
  <c r="AK5677" i="2"/>
  <c r="AK5678" i="2"/>
  <c r="AK5679" i="2"/>
  <c r="AK5680" i="2"/>
  <c r="AK5681" i="2"/>
  <c r="AK5682" i="2"/>
  <c r="AK5683" i="2"/>
  <c r="AK5684" i="2"/>
  <c r="AK5685" i="2"/>
  <c r="AK5686" i="2"/>
  <c r="AK5687" i="2"/>
  <c r="AK5688" i="2"/>
  <c r="AK5689" i="2"/>
  <c r="AK5690" i="2"/>
  <c r="AK5691" i="2"/>
  <c r="AK5692" i="2"/>
  <c r="AK5693" i="2"/>
  <c r="AK5694" i="2"/>
  <c r="AK5695" i="2"/>
  <c r="AK5696" i="2"/>
  <c r="AK5697" i="2"/>
  <c r="AK5698" i="2"/>
  <c r="AK5699" i="2"/>
  <c r="AK5700" i="2"/>
  <c r="AK5701" i="2"/>
  <c r="AK5702" i="2"/>
  <c r="AK5703" i="2"/>
  <c r="AK5704" i="2"/>
  <c r="AK5705" i="2"/>
  <c r="AK5706" i="2"/>
  <c r="AK5707" i="2"/>
  <c r="AK5708" i="2"/>
  <c r="AK5709" i="2"/>
  <c r="AK5710" i="2"/>
  <c r="AK5711" i="2"/>
  <c r="AK5712" i="2"/>
  <c r="AK5713" i="2"/>
  <c r="AK5714" i="2"/>
  <c r="AK5715" i="2"/>
  <c r="AK5716" i="2"/>
  <c r="AK5717" i="2"/>
  <c r="AK5718" i="2"/>
  <c r="AK5719" i="2"/>
  <c r="AK5720" i="2"/>
  <c r="AK5721" i="2"/>
  <c r="AK5722" i="2"/>
  <c r="AK5723" i="2"/>
  <c r="AK5724" i="2"/>
  <c r="AK5725" i="2"/>
  <c r="AK5726" i="2"/>
  <c r="AK5727" i="2"/>
  <c r="AK5728" i="2"/>
  <c r="AK5729" i="2"/>
  <c r="AK5730" i="2"/>
  <c r="AK5731" i="2"/>
  <c r="AK5732" i="2"/>
  <c r="AK5733" i="2"/>
  <c r="AK5734" i="2"/>
  <c r="AK5735" i="2"/>
  <c r="AK5736" i="2"/>
  <c r="AK5737" i="2"/>
  <c r="AK5738" i="2"/>
  <c r="AK5739" i="2"/>
  <c r="AK5740" i="2"/>
  <c r="AK5741" i="2"/>
  <c r="AK5742" i="2"/>
  <c r="AK5743" i="2"/>
  <c r="AK5744" i="2"/>
  <c r="AK5745" i="2"/>
  <c r="AK5746" i="2"/>
  <c r="AK5747" i="2"/>
  <c r="AK5748" i="2"/>
  <c r="AK5749" i="2"/>
  <c r="AK5750" i="2"/>
  <c r="AK5751" i="2"/>
  <c r="AK5752" i="2"/>
  <c r="AK5753" i="2"/>
  <c r="AM3" i="2"/>
  <c r="AM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788" i="2"/>
  <c r="AJ789" i="2"/>
  <c r="AJ790" i="2"/>
  <c r="AJ791" i="2"/>
  <c r="AJ792" i="2"/>
  <c r="AJ793" i="2"/>
  <c r="AJ794" i="2"/>
  <c r="AJ795" i="2"/>
  <c r="AJ796" i="2"/>
  <c r="AJ797" i="2"/>
  <c r="AJ798" i="2"/>
  <c r="AJ799" i="2"/>
  <c r="AJ800" i="2"/>
  <c r="AJ801" i="2"/>
  <c r="AJ802" i="2"/>
  <c r="AJ803" i="2"/>
  <c r="AJ804" i="2"/>
  <c r="AJ805" i="2"/>
  <c r="AJ806" i="2"/>
  <c r="AJ807" i="2"/>
  <c r="AJ808" i="2"/>
  <c r="AJ809" i="2"/>
  <c r="AJ810" i="2"/>
  <c r="AJ811" i="2"/>
  <c r="AJ812" i="2"/>
  <c r="AJ813" i="2"/>
  <c r="AJ814" i="2"/>
  <c r="AJ815" i="2"/>
  <c r="AJ816" i="2"/>
  <c r="AJ817" i="2"/>
  <c r="AJ818" i="2"/>
  <c r="AJ819" i="2"/>
  <c r="AJ820" i="2"/>
  <c r="AJ821" i="2"/>
  <c r="AJ822" i="2"/>
  <c r="AJ82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AJ858" i="2"/>
  <c r="AJ859" i="2"/>
  <c r="AJ860" i="2"/>
  <c r="AJ861" i="2"/>
  <c r="AJ862" i="2"/>
  <c r="AJ863" i="2"/>
  <c r="AJ864" i="2"/>
  <c r="AJ865" i="2"/>
  <c r="AJ866" i="2"/>
  <c r="AJ867" i="2"/>
  <c r="AJ868" i="2"/>
  <c r="AJ869" i="2"/>
  <c r="AJ870" i="2"/>
  <c r="AJ871" i="2"/>
  <c r="AJ872" i="2"/>
  <c r="AJ873" i="2"/>
  <c r="AJ874" i="2"/>
  <c r="AJ875" i="2"/>
  <c r="AJ876" i="2"/>
  <c r="AJ877" i="2"/>
  <c r="AJ878" i="2"/>
  <c r="AJ879" i="2"/>
  <c r="AJ880" i="2"/>
  <c r="AJ881" i="2"/>
  <c r="AJ882" i="2"/>
  <c r="AJ883" i="2"/>
  <c r="AJ884" i="2"/>
  <c r="AJ885" i="2"/>
  <c r="AJ886" i="2"/>
  <c r="AJ887" i="2"/>
  <c r="AJ888" i="2"/>
  <c r="AJ889" i="2"/>
  <c r="AJ890" i="2"/>
  <c r="AJ891" i="2"/>
  <c r="AJ892" i="2"/>
  <c r="AJ893" i="2"/>
  <c r="AJ894" i="2"/>
  <c r="AJ895" i="2"/>
  <c r="AJ896" i="2"/>
  <c r="AJ897" i="2"/>
  <c r="AJ898" i="2"/>
  <c r="AJ899" i="2"/>
  <c r="AJ900" i="2"/>
  <c r="AJ903" i="2"/>
  <c r="AJ904" i="2"/>
  <c r="AJ905" i="2"/>
  <c r="AJ906" i="2"/>
  <c r="AJ907" i="2"/>
  <c r="AJ908" i="2"/>
  <c r="AJ909" i="2"/>
  <c r="AJ910" i="2"/>
  <c r="AJ911" i="2"/>
  <c r="AJ912" i="2"/>
  <c r="AJ913" i="2"/>
  <c r="AJ914" i="2"/>
  <c r="AJ915" i="2"/>
  <c r="AJ916" i="2"/>
  <c r="AJ917" i="2"/>
  <c r="AJ918" i="2"/>
  <c r="AJ919" i="2"/>
  <c r="AJ920" i="2"/>
  <c r="AJ921" i="2"/>
  <c r="AJ922" i="2"/>
  <c r="AJ923" i="2"/>
  <c r="AJ924" i="2"/>
  <c r="AJ925" i="2"/>
  <c r="AJ926" i="2"/>
  <c r="AJ927" i="2"/>
  <c r="AJ928" i="2"/>
  <c r="AJ929" i="2"/>
  <c r="AJ930" i="2"/>
  <c r="AJ931" i="2"/>
  <c r="AJ932" i="2"/>
  <c r="AJ933" i="2"/>
  <c r="AJ934" i="2"/>
  <c r="AJ935" i="2"/>
  <c r="AJ936" i="2"/>
  <c r="AJ937" i="2"/>
  <c r="AJ938" i="2"/>
  <c r="AJ939" i="2"/>
  <c r="AJ940" i="2"/>
  <c r="AJ941" i="2"/>
  <c r="AJ942" i="2"/>
  <c r="AJ943" i="2"/>
  <c r="AJ944" i="2"/>
  <c r="AJ945" i="2"/>
  <c r="AJ946" i="2"/>
  <c r="AJ947" i="2"/>
  <c r="AJ948" i="2"/>
  <c r="AJ949" i="2"/>
  <c r="AJ950" i="2"/>
  <c r="AJ951" i="2"/>
  <c r="AJ952" i="2"/>
  <c r="AJ953" i="2"/>
  <c r="AJ954" i="2"/>
  <c r="AJ955" i="2"/>
  <c r="AJ956" i="2"/>
  <c r="AJ957" i="2"/>
  <c r="AJ958" i="2"/>
  <c r="AJ959" i="2"/>
  <c r="AJ960" i="2"/>
  <c r="AJ961" i="2"/>
  <c r="AJ962" i="2"/>
  <c r="AJ963" i="2"/>
  <c r="AJ964" i="2"/>
  <c r="AJ965" i="2"/>
  <c r="AJ966" i="2"/>
  <c r="AJ967" i="2"/>
  <c r="AJ968" i="2"/>
  <c r="AJ969" i="2"/>
  <c r="AJ970" i="2"/>
  <c r="AJ971" i="2"/>
  <c r="AJ972" i="2"/>
  <c r="AJ973" i="2"/>
  <c r="AJ974" i="2"/>
  <c r="AJ975" i="2"/>
  <c r="AJ976" i="2"/>
  <c r="AJ977" i="2"/>
  <c r="AJ978" i="2"/>
  <c r="AJ979" i="2"/>
  <c r="AJ980" i="2"/>
  <c r="AJ981" i="2"/>
  <c r="AJ982" i="2"/>
  <c r="AJ983" i="2"/>
  <c r="AJ984" i="2"/>
  <c r="AJ985" i="2"/>
  <c r="AJ986" i="2"/>
  <c r="AJ987" i="2"/>
  <c r="AJ988" i="2"/>
  <c r="AJ989" i="2"/>
  <c r="AJ990" i="2"/>
  <c r="AJ991" i="2"/>
  <c r="AJ992" i="2"/>
  <c r="AJ993" i="2"/>
  <c r="AJ994" i="2"/>
  <c r="AJ995" i="2"/>
  <c r="AJ996" i="2"/>
  <c r="AJ997" i="2"/>
  <c r="AJ998" i="2"/>
  <c r="AJ999" i="2"/>
  <c r="AJ1000" i="2"/>
  <c r="AJ1001" i="2"/>
  <c r="AJ1002" i="2"/>
  <c r="AJ1003" i="2"/>
  <c r="AJ1004" i="2"/>
  <c r="AJ1005" i="2"/>
  <c r="AJ1006" i="2"/>
  <c r="AJ1007" i="2"/>
  <c r="AJ1008" i="2"/>
  <c r="AJ1009" i="2"/>
  <c r="AJ1010" i="2"/>
  <c r="AJ1011" i="2"/>
  <c r="AJ1012" i="2"/>
  <c r="AJ1013" i="2"/>
  <c r="AJ1014" i="2"/>
  <c r="AJ1015" i="2"/>
  <c r="AJ1016" i="2"/>
  <c r="AJ1017" i="2"/>
  <c r="AJ1018" i="2"/>
  <c r="AJ1019" i="2"/>
  <c r="AJ1020" i="2"/>
  <c r="AJ1021" i="2"/>
  <c r="AJ1022" i="2"/>
  <c r="AJ1023" i="2"/>
  <c r="AJ1024" i="2"/>
  <c r="AJ1025" i="2"/>
  <c r="AJ1026" i="2"/>
  <c r="AJ1027" i="2"/>
  <c r="AJ1028" i="2"/>
  <c r="AJ1029" i="2"/>
  <c r="AJ1030" i="2"/>
  <c r="AJ1031" i="2"/>
  <c r="AJ1032" i="2"/>
  <c r="AJ1033" i="2"/>
  <c r="AJ1034" i="2"/>
  <c r="AJ1035" i="2"/>
  <c r="AJ1036" i="2"/>
  <c r="AJ1037" i="2"/>
  <c r="AJ1038" i="2"/>
  <c r="AJ1039" i="2"/>
  <c r="AJ1040" i="2"/>
  <c r="AJ1041" i="2"/>
  <c r="AJ1042" i="2"/>
  <c r="AJ1043" i="2"/>
  <c r="AJ1044" i="2"/>
  <c r="AJ1045" i="2"/>
  <c r="AJ1046" i="2"/>
  <c r="AJ1047" i="2"/>
  <c r="AJ1048" i="2"/>
  <c r="AJ1049" i="2"/>
  <c r="AJ1050" i="2"/>
  <c r="AJ1051" i="2"/>
  <c r="AJ1052" i="2"/>
  <c r="AJ1053" i="2"/>
  <c r="AJ1054" i="2"/>
  <c r="AJ1055" i="2"/>
  <c r="AJ1056" i="2"/>
  <c r="AJ1057" i="2"/>
  <c r="AJ1058" i="2"/>
  <c r="AJ1059" i="2"/>
  <c r="AJ1060" i="2"/>
  <c r="AJ1061" i="2"/>
  <c r="AJ1062" i="2"/>
  <c r="AJ1063" i="2"/>
  <c r="AJ1064" i="2"/>
  <c r="AJ1065" i="2"/>
  <c r="AJ1066" i="2"/>
  <c r="AJ1067" i="2"/>
  <c r="AJ1068" i="2"/>
  <c r="AJ1069" i="2"/>
  <c r="AJ1070" i="2"/>
  <c r="AJ1071" i="2"/>
  <c r="AJ1072" i="2"/>
  <c r="AJ1073" i="2"/>
  <c r="AJ1074" i="2"/>
  <c r="AJ1075" i="2"/>
  <c r="AJ1076" i="2"/>
  <c r="AJ1077" i="2"/>
  <c r="AJ1078" i="2"/>
  <c r="AJ1079" i="2"/>
  <c r="AJ1080" i="2"/>
  <c r="AJ1081" i="2"/>
  <c r="AJ1082" i="2"/>
  <c r="AJ1083" i="2"/>
  <c r="AJ1084" i="2"/>
  <c r="AJ1085" i="2"/>
  <c r="AJ1086" i="2"/>
  <c r="AJ1087" i="2"/>
  <c r="AJ1088" i="2"/>
  <c r="AJ1089" i="2"/>
  <c r="AJ1090" i="2"/>
  <c r="AJ1091" i="2"/>
  <c r="AJ1095" i="2"/>
  <c r="AJ1096" i="2"/>
  <c r="AJ1097" i="2"/>
  <c r="AJ1098" i="2"/>
  <c r="AJ1099" i="2"/>
  <c r="AJ1100" i="2"/>
  <c r="AJ1101" i="2"/>
  <c r="AJ1102" i="2"/>
  <c r="AJ1103" i="2"/>
  <c r="AJ1104" i="2"/>
  <c r="AJ1105" i="2"/>
  <c r="AJ1106" i="2"/>
  <c r="AJ1107" i="2"/>
  <c r="AJ1108" i="2"/>
  <c r="AJ1109" i="2"/>
  <c r="AJ1110" i="2"/>
  <c r="AJ1111" i="2"/>
  <c r="AJ1112" i="2"/>
  <c r="AJ1113" i="2"/>
  <c r="AJ1114" i="2"/>
  <c r="AJ1115" i="2"/>
  <c r="AJ1116" i="2"/>
  <c r="AJ1117" i="2"/>
  <c r="AJ1118" i="2"/>
  <c r="AJ1119" i="2"/>
  <c r="AJ1120" i="2"/>
  <c r="AJ1121" i="2"/>
  <c r="AJ1122" i="2"/>
  <c r="AJ1123" i="2"/>
  <c r="AJ1124" i="2"/>
  <c r="AJ1125" i="2"/>
  <c r="AJ1126" i="2"/>
  <c r="AJ1127" i="2"/>
  <c r="AJ1128" i="2"/>
  <c r="AJ1129" i="2"/>
  <c r="AJ1130" i="2"/>
  <c r="AJ1131" i="2"/>
  <c r="AJ1132" i="2"/>
  <c r="AJ1133" i="2"/>
  <c r="AJ1134" i="2"/>
  <c r="AJ1135" i="2"/>
  <c r="AJ1136" i="2"/>
  <c r="AJ1137" i="2"/>
  <c r="AJ1138" i="2"/>
  <c r="AJ1139" i="2"/>
  <c r="AJ1140" i="2"/>
  <c r="AJ1141" i="2"/>
  <c r="AJ1142" i="2"/>
  <c r="AJ1143" i="2"/>
  <c r="AJ1144" i="2"/>
  <c r="AJ1145" i="2"/>
  <c r="AJ1146" i="2"/>
  <c r="AJ1147" i="2"/>
  <c r="AJ1148" i="2"/>
  <c r="AJ1149" i="2"/>
  <c r="AJ1150" i="2"/>
  <c r="AJ1151" i="2"/>
  <c r="AJ1152" i="2"/>
  <c r="AJ1153" i="2"/>
  <c r="AJ1154" i="2"/>
  <c r="AJ1155" i="2"/>
  <c r="AJ1156" i="2"/>
  <c r="AJ1157" i="2"/>
  <c r="AJ1158" i="2"/>
  <c r="AJ1159" i="2"/>
  <c r="AJ1160" i="2"/>
  <c r="AJ1161" i="2"/>
  <c r="AJ1162" i="2"/>
  <c r="AJ1163" i="2"/>
  <c r="AJ1164" i="2"/>
  <c r="AJ1165" i="2"/>
  <c r="AJ1166" i="2"/>
  <c r="AJ1167" i="2"/>
  <c r="AJ1168" i="2"/>
  <c r="AJ1169" i="2"/>
  <c r="AJ1170" i="2"/>
  <c r="AJ1171" i="2"/>
  <c r="AJ1172" i="2"/>
  <c r="AJ1173" i="2"/>
  <c r="AJ1174" i="2"/>
  <c r="AJ1175" i="2"/>
  <c r="AJ1176" i="2"/>
  <c r="AJ1177" i="2"/>
  <c r="AJ1178" i="2"/>
  <c r="AJ1179" i="2"/>
  <c r="AJ1180" i="2"/>
  <c r="AJ1181" i="2"/>
  <c r="AJ1182" i="2"/>
  <c r="AJ1183" i="2"/>
  <c r="AJ1184" i="2"/>
  <c r="AJ1185" i="2"/>
  <c r="AJ1186" i="2"/>
  <c r="AJ1187" i="2"/>
  <c r="AJ1188" i="2"/>
  <c r="AJ1189" i="2"/>
  <c r="AJ1190" i="2"/>
  <c r="AJ1191" i="2"/>
  <c r="AJ1192" i="2"/>
  <c r="AJ1193" i="2"/>
  <c r="AJ1194" i="2"/>
  <c r="AJ1195" i="2"/>
  <c r="AJ1196" i="2"/>
  <c r="AJ1197" i="2"/>
  <c r="AJ1198" i="2"/>
  <c r="AJ1199" i="2"/>
  <c r="AJ1200" i="2"/>
  <c r="AJ1201" i="2"/>
  <c r="AJ1202" i="2"/>
  <c r="AJ1203" i="2"/>
  <c r="AJ1204" i="2"/>
  <c r="AJ1205" i="2"/>
  <c r="AJ1206" i="2"/>
  <c r="AJ1207" i="2"/>
  <c r="AJ1208" i="2"/>
  <c r="AJ1209" i="2"/>
  <c r="AJ1210" i="2"/>
  <c r="AJ1211" i="2"/>
  <c r="AJ1212" i="2"/>
  <c r="AJ1213" i="2"/>
  <c r="AJ1214" i="2"/>
  <c r="AJ1215" i="2"/>
  <c r="AJ1216" i="2"/>
  <c r="AJ1217" i="2"/>
  <c r="AJ1218" i="2"/>
  <c r="AJ1219" i="2"/>
  <c r="AJ1220" i="2"/>
  <c r="AJ1221" i="2"/>
  <c r="AJ1222" i="2"/>
  <c r="AJ1223" i="2"/>
  <c r="AJ1224" i="2"/>
  <c r="AJ1225" i="2"/>
  <c r="AJ1226" i="2"/>
  <c r="AJ1227" i="2"/>
  <c r="AJ1228" i="2"/>
  <c r="AJ1229" i="2"/>
  <c r="AJ1230" i="2"/>
  <c r="AJ1231" i="2"/>
  <c r="AJ1232" i="2"/>
  <c r="AJ1233" i="2"/>
  <c r="AJ1234" i="2"/>
  <c r="AJ1235" i="2"/>
  <c r="AJ1236" i="2"/>
  <c r="AJ1237" i="2"/>
  <c r="AJ1238" i="2"/>
  <c r="AJ1239" i="2"/>
  <c r="AJ1240" i="2"/>
  <c r="AJ1241" i="2"/>
  <c r="AJ1242" i="2"/>
  <c r="AJ1243" i="2"/>
  <c r="AJ1244" i="2"/>
  <c r="AJ1245" i="2"/>
  <c r="AJ1246" i="2"/>
  <c r="AJ1247" i="2"/>
  <c r="AJ1248" i="2"/>
  <c r="AJ1249" i="2"/>
  <c r="AJ1250" i="2"/>
  <c r="AJ1251" i="2"/>
  <c r="AJ1252" i="2"/>
  <c r="AJ1253" i="2"/>
  <c r="AJ1254" i="2"/>
  <c r="AJ1255" i="2"/>
  <c r="AJ1256" i="2"/>
  <c r="AJ1257" i="2"/>
  <c r="AJ1258" i="2"/>
  <c r="AJ1259" i="2"/>
  <c r="AJ1260" i="2"/>
  <c r="AJ1261" i="2"/>
  <c r="AJ1262" i="2"/>
  <c r="AJ1263" i="2"/>
  <c r="AJ1264" i="2"/>
  <c r="AJ1265" i="2"/>
  <c r="AJ1266" i="2"/>
  <c r="AJ1267" i="2"/>
  <c r="AJ1268" i="2"/>
  <c r="AJ1269" i="2"/>
  <c r="AJ1270" i="2"/>
  <c r="AJ1271" i="2"/>
  <c r="AJ1272" i="2"/>
  <c r="AJ1273" i="2"/>
  <c r="AJ1274" i="2"/>
  <c r="AJ1284" i="2"/>
  <c r="AJ1285" i="2"/>
  <c r="AJ1286" i="2"/>
  <c r="AJ1287" i="2"/>
  <c r="AJ1288" i="2"/>
  <c r="AJ1289" i="2"/>
  <c r="AJ1290" i="2"/>
  <c r="AJ1291" i="2"/>
  <c r="AJ1292" i="2"/>
  <c r="AJ1293" i="2"/>
  <c r="AJ1294" i="2"/>
  <c r="AJ1295" i="2"/>
  <c r="AJ1296" i="2"/>
  <c r="AJ1297" i="2"/>
  <c r="AJ1298" i="2"/>
  <c r="AJ1299" i="2"/>
  <c r="AJ1300" i="2"/>
  <c r="AJ1301" i="2"/>
  <c r="AJ1302" i="2"/>
  <c r="AJ1303" i="2"/>
  <c r="AJ1304" i="2"/>
  <c r="AJ1305" i="2"/>
  <c r="AJ1306" i="2"/>
  <c r="AJ1307" i="2"/>
  <c r="AJ1308" i="2"/>
  <c r="AJ1309" i="2"/>
  <c r="AJ1310" i="2"/>
  <c r="AJ1311" i="2"/>
  <c r="AJ1312" i="2"/>
  <c r="AJ1313" i="2"/>
  <c r="AJ1314" i="2"/>
  <c r="AJ1315" i="2"/>
  <c r="AJ1316" i="2"/>
  <c r="AJ1317" i="2"/>
  <c r="AJ1318" i="2"/>
  <c r="AJ1319" i="2"/>
  <c r="AJ1320" i="2"/>
  <c r="AJ1321" i="2"/>
  <c r="AJ1322" i="2"/>
  <c r="AJ1323" i="2"/>
  <c r="AJ1324" i="2"/>
  <c r="AJ1325" i="2"/>
  <c r="AJ1326" i="2"/>
  <c r="AJ1327" i="2"/>
  <c r="AJ1328" i="2"/>
  <c r="AJ1329" i="2"/>
  <c r="AJ1330" i="2"/>
  <c r="AJ1331" i="2"/>
  <c r="AJ1332" i="2"/>
  <c r="AJ1333" i="2"/>
  <c r="AJ1334" i="2"/>
  <c r="AJ1335" i="2"/>
  <c r="AJ1336" i="2"/>
  <c r="AJ1337" i="2"/>
  <c r="AJ1338" i="2"/>
  <c r="AJ1339" i="2"/>
  <c r="AJ1340" i="2"/>
  <c r="AJ1341" i="2"/>
  <c r="AJ1342" i="2"/>
  <c r="AJ1343" i="2"/>
  <c r="AJ1344" i="2"/>
  <c r="AJ1345" i="2"/>
  <c r="AJ1346" i="2"/>
  <c r="AJ1347" i="2"/>
  <c r="AJ1348" i="2"/>
  <c r="AJ1349" i="2"/>
  <c r="AJ1350" i="2"/>
  <c r="AJ1351" i="2"/>
  <c r="AJ1352" i="2"/>
  <c r="AJ1353" i="2"/>
  <c r="AJ1354" i="2"/>
  <c r="AJ1355" i="2"/>
  <c r="AJ1356" i="2"/>
  <c r="AJ1357" i="2"/>
  <c r="AJ1358" i="2"/>
  <c r="AJ1359" i="2"/>
  <c r="AJ1360" i="2"/>
  <c r="AJ1361" i="2"/>
  <c r="AJ1362" i="2"/>
  <c r="AJ1363" i="2"/>
  <c r="AJ1364" i="2"/>
  <c r="AJ1365" i="2"/>
  <c r="AJ1366" i="2"/>
  <c r="AJ1367" i="2"/>
  <c r="AJ1368" i="2"/>
  <c r="AJ1369" i="2"/>
  <c r="AJ1370" i="2"/>
  <c r="AJ1371" i="2"/>
  <c r="AJ1372" i="2"/>
  <c r="AJ1373" i="2"/>
  <c r="AJ1374" i="2"/>
  <c r="AJ1375" i="2"/>
  <c r="AJ1376" i="2"/>
  <c r="AJ1377" i="2"/>
  <c r="AJ1378" i="2"/>
  <c r="AJ1379" i="2"/>
  <c r="AJ1380" i="2"/>
  <c r="AJ1381" i="2"/>
  <c r="AJ1382" i="2"/>
  <c r="AJ1383" i="2"/>
  <c r="AJ1384" i="2"/>
  <c r="AJ1385" i="2"/>
  <c r="AJ1386" i="2"/>
  <c r="AJ1387" i="2"/>
  <c r="AJ1388" i="2"/>
  <c r="AJ1389" i="2"/>
  <c r="AJ1390" i="2"/>
  <c r="AJ1391" i="2"/>
  <c r="AJ1392" i="2"/>
  <c r="AJ1393" i="2"/>
  <c r="AJ1394" i="2"/>
  <c r="AJ1395" i="2"/>
  <c r="AJ1396" i="2"/>
  <c r="AJ1397" i="2"/>
  <c r="AJ1398" i="2"/>
  <c r="AJ1399" i="2"/>
  <c r="AJ1400" i="2"/>
  <c r="AJ1401" i="2"/>
  <c r="AJ1402" i="2"/>
  <c r="AJ1403" i="2"/>
  <c r="AJ1404" i="2"/>
  <c r="AJ1405" i="2"/>
  <c r="AJ1406" i="2"/>
  <c r="AJ1407" i="2"/>
  <c r="AJ1408" i="2"/>
  <c r="AJ1409" i="2"/>
  <c r="AJ1410" i="2"/>
  <c r="AJ1411" i="2"/>
  <c r="AJ1412" i="2"/>
  <c r="AJ1413" i="2"/>
  <c r="AJ1414" i="2"/>
  <c r="AJ1415" i="2"/>
  <c r="AJ1416" i="2"/>
  <c r="AJ1417" i="2"/>
  <c r="AJ1418" i="2"/>
  <c r="AJ1419" i="2"/>
  <c r="AJ1420" i="2"/>
  <c r="AJ1421" i="2"/>
  <c r="AJ1422" i="2"/>
  <c r="AJ1423" i="2"/>
  <c r="AJ1424" i="2"/>
  <c r="AJ1425" i="2"/>
  <c r="AJ1426" i="2"/>
  <c r="AJ1427" i="2"/>
  <c r="AJ1428" i="2"/>
  <c r="AJ1429" i="2"/>
  <c r="AJ1430" i="2"/>
  <c r="AJ1431" i="2"/>
  <c r="AJ1432" i="2"/>
  <c r="AJ1433" i="2"/>
  <c r="AJ1434" i="2"/>
  <c r="AJ1435" i="2"/>
  <c r="AJ1436" i="2"/>
  <c r="AJ1437" i="2"/>
  <c r="AJ1438" i="2"/>
  <c r="AJ1439" i="2"/>
  <c r="AJ1440" i="2"/>
  <c r="AJ1441" i="2"/>
  <c r="AJ1442" i="2"/>
  <c r="AJ1443" i="2"/>
  <c r="AJ1444" i="2"/>
  <c r="AJ1445" i="2"/>
  <c r="AJ1446" i="2"/>
  <c r="AJ1447" i="2"/>
  <c r="AJ1448" i="2"/>
  <c r="AJ1449" i="2"/>
  <c r="AJ1450" i="2"/>
  <c r="AJ1451" i="2"/>
  <c r="AJ1452" i="2"/>
  <c r="AJ1453" i="2"/>
  <c r="AJ1454" i="2"/>
  <c r="AJ1455" i="2"/>
  <c r="AJ1456" i="2"/>
  <c r="AJ1457" i="2"/>
  <c r="AJ1458" i="2"/>
  <c r="AJ1459" i="2"/>
  <c r="AJ1460" i="2"/>
  <c r="AJ1461" i="2"/>
  <c r="AJ1462" i="2"/>
  <c r="AJ1463" i="2"/>
  <c r="AJ1464" i="2"/>
  <c r="AJ1465" i="2"/>
  <c r="AJ1466" i="2"/>
  <c r="AJ1467" i="2"/>
  <c r="AJ1468" i="2"/>
  <c r="AJ1469" i="2"/>
  <c r="AJ1470" i="2"/>
  <c r="AJ1471" i="2"/>
  <c r="AJ1472" i="2"/>
  <c r="AJ1473" i="2"/>
  <c r="AJ1474" i="2"/>
  <c r="AJ1475" i="2"/>
  <c r="AJ1476" i="2"/>
  <c r="AJ1477" i="2"/>
  <c r="AJ1478" i="2"/>
  <c r="AJ1479" i="2"/>
  <c r="AJ1480" i="2"/>
  <c r="AJ1481" i="2"/>
  <c r="AJ1482" i="2"/>
  <c r="AJ1483" i="2"/>
  <c r="AJ1484" i="2"/>
  <c r="AJ1485" i="2"/>
  <c r="AJ1486" i="2"/>
  <c r="AJ1487" i="2"/>
  <c r="AJ1495" i="2"/>
  <c r="AJ1496" i="2"/>
  <c r="AJ1497" i="2"/>
  <c r="AJ1498" i="2"/>
  <c r="AJ1499" i="2"/>
  <c r="AJ1500" i="2"/>
  <c r="AJ1501" i="2"/>
  <c r="AJ1502" i="2"/>
  <c r="AJ1503" i="2"/>
  <c r="AJ1504" i="2"/>
  <c r="AJ1505" i="2"/>
  <c r="AJ1506" i="2"/>
  <c r="AJ1507" i="2"/>
  <c r="AJ1508" i="2"/>
  <c r="AJ1509" i="2"/>
  <c r="AJ1510" i="2"/>
  <c r="AJ1511" i="2"/>
  <c r="AJ1512" i="2"/>
  <c r="AJ1513" i="2"/>
  <c r="AJ1514" i="2"/>
  <c r="AJ1515" i="2"/>
  <c r="AJ1516" i="2"/>
  <c r="AJ1517" i="2"/>
  <c r="AJ1518" i="2"/>
  <c r="AJ1519" i="2"/>
  <c r="AJ1520" i="2"/>
  <c r="AJ1521" i="2"/>
  <c r="AJ1522" i="2"/>
  <c r="AJ1523" i="2"/>
  <c r="AJ1524" i="2"/>
  <c r="AJ1525" i="2"/>
  <c r="AJ1526" i="2"/>
  <c r="AJ1527" i="2"/>
  <c r="AJ1528" i="2"/>
  <c r="AJ1529" i="2"/>
  <c r="AJ1530" i="2"/>
  <c r="AJ1531" i="2"/>
  <c r="AJ1532" i="2"/>
  <c r="AJ1533" i="2"/>
  <c r="AJ1534" i="2"/>
  <c r="AJ1535" i="2"/>
  <c r="AJ1536" i="2"/>
  <c r="AJ1537" i="2"/>
  <c r="AJ1538" i="2"/>
  <c r="AJ1539" i="2"/>
  <c r="AJ1540" i="2"/>
  <c r="AJ1541" i="2"/>
  <c r="AJ1542" i="2"/>
  <c r="AJ1543" i="2"/>
  <c r="AJ1544" i="2"/>
  <c r="AJ1545" i="2"/>
  <c r="AJ1546" i="2"/>
  <c r="AJ1547" i="2"/>
  <c r="AJ1548" i="2"/>
  <c r="AJ1549" i="2"/>
  <c r="AJ1550" i="2"/>
  <c r="AJ1551" i="2"/>
  <c r="AJ1552" i="2"/>
  <c r="AJ1553" i="2"/>
  <c r="AJ1554" i="2"/>
  <c r="AJ1555" i="2"/>
  <c r="AJ1556" i="2"/>
  <c r="AJ1557" i="2"/>
  <c r="AJ1558" i="2"/>
  <c r="AJ1559" i="2"/>
  <c r="AJ1560" i="2"/>
  <c r="AJ1561" i="2"/>
  <c r="AJ1562" i="2"/>
  <c r="AJ1563" i="2"/>
  <c r="AJ1564" i="2"/>
  <c r="AJ1565" i="2"/>
  <c r="AJ1566" i="2"/>
  <c r="AJ1567" i="2"/>
  <c r="AJ1568" i="2"/>
  <c r="AJ1569" i="2"/>
  <c r="AJ1570" i="2"/>
  <c r="AJ1571" i="2"/>
  <c r="AJ1572" i="2"/>
  <c r="AJ1573" i="2"/>
  <c r="AJ1574" i="2"/>
  <c r="AJ1575" i="2"/>
  <c r="AJ1576" i="2"/>
  <c r="AJ1577" i="2"/>
  <c r="AJ1578" i="2"/>
  <c r="AJ1579" i="2"/>
  <c r="AJ1580" i="2"/>
  <c r="AJ1581" i="2"/>
  <c r="AJ1582" i="2"/>
  <c r="AJ1583" i="2"/>
  <c r="AJ1584" i="2"/>
  <c r="AJ1585" i="2"/>
  <c r="AJ1586" i="2"/>
  <c r="AJ1587" i="2"/>
  <c r="AJ1588" i="2"/>
  <c r="AJ1589" i="2"/>
  <c r="AJ1590" i="2"/>
  <c r="AJ1591" i="2"/>
  <c r="AJ1592" i="2"/>
  <c r="AJ1593" i="2"/>
  <c r="AJ1594" i="2"/>
  <c r="AJ1595" i="2"/>
  <c r="AJ1596" i="2"/>
  <c r="AJ1597" i="2"/>
  <c r="AJ1598" i="2"/>
  <c r="AJ1599" i="2"/>
  <c r="AJ1600" i="2"/>
  <c r="AJ1601" i="2"/>
  <c r="AJ1602" i="2"/>
  <c r="AJ1603" i="2"/>
  <c r="AJ1604" i="2"/>
  <c r="AJ1605" i="2"/>
  <c r="AJ1606" i="2"/>
  <c r="AJ1607" i="2"/>
  <c r="AJ1608" i="2"/>
  <c r="AJ1609" i="2"/>
  <c r="AJ1610" i="2"/>
  <c r="AJ1611" i="2"/>
  <c r="AJ1612" i="2"/>
  <c r="AJ1613" i="2"/>
  <c r="AJ1614" i="2"/>
  <c r="AJ1615" i="2"/>
  <c r="AJ1616" i="2"/>
  <c r="AJ1617" i="2"/>
  <c r="AJ1618" i="2"/>
  <c r="AJ1619" i="2"/>
  <c r="AJ1620" i="2"/>
  <c r="AJ1621" i="2"/>
  <c r="AJ1622" i="2"/>
  <c r="AJ1623" i="2"/>
  <c r="AJ1624" i="2"/>
  <c r="AJ1625" i="2"/>
  <c r="AJ1626" i="2"/>
  <c r="AJ1627" i="2"/>
  <c r="AJ1628" i="2"/>
  <c r="AJ1629" i="2"/>
  <c r="AJ1630" i="2"/>
  <c r="AJ1631" i="2"/>
  <c r="AJ1632" i="2"/>
  <c r="AJ1633" i="2"/>
  <c r="AJ1634" i="2"/>
  <c r="AJ1635" i="2"/>
  <c r="AJ1636" i="2"/>
  <c r="AJ1637" i="2"/>
  <c r="AJ1638" i="2"/>
  <c r="AJ1639" i="2"/>
  <c r="AJ1640" i="2"/>
  <c r="AJ1641" i="2"/>
  <c r="AJ1642" i="2"/>
  <c r="AJ1643" i="2"/>
  <c r="AJ1644" i="2"/>
  <c r="AJ1645" i="2"/>
  <c r="AJ1646" i="2"/>
  <c r="AJ1647" i="2"/>
  <c r="AJ1648" i="2"/>
  <c r="AJ1649" i="2"/>
  <c r="AJ1650" i="2"/>
  <c r="AJ1651" i="2"/>
  <c r="AJ1652" i="2"/>
  <c r="AJ1653" i="2"/>
  <c r="AJ1654" i="2"/>
  <c r="AJ1655" i="2"/>
  <c r="AJ1656" i="2"/>
  <c r="AJ1657" i="2"/>
  <c r="AJ1658" i="2"/>
  <c r="AJ1659" i="2"/>
  <c r="AJ1660" i="2"/>
  <c r="AJ1661" i="2"/>
  <c r="AJ1662" i="2"/>
  <c r="AJ1663" i="2"/>
  <c r="AJ1664" i="2"/>
  <c r="AJ1665" i="2"/>
  <c r="AJ1666" i="2"/>
  <c r="AJ1670" i="2"/>
  <c r="AJ1671" i="2"/>
  <c r="AJ1672" i="2"/>
  <c r="AJ1673" i="2"/>
  <c r="AJ1674" i="2"/>
  <c r="AJ1675" i="2"/>
  <c r="AJ1676" i="2"/>
  <c r="AJ1677" i="2"/>
  <c r="AJ1678" i="2"/>
  <c r="AJ1679" i="2"/>
  <c r="AJ1680" i="2"/>
  <c r="AJ1681" i="2"/>
  <c r="AJ1682" i="2"/>
  <c r="AJ1683" i="2"/>
  <c r="AJ1684" i="2"/>
  <c r="AJ1685" i="2"/>
  <c r="AJ1686" i="2"/>
  <c r="AJ1687" i="2"/>
  <c r="AJ1688" i="2"/>
  <c r="AJ1689" i="2"/>
  <c r="AJ1690" i="2"/>
  <c r="AJ1691" i="2"/>
  <c r="AJ1692" i="2"/>
  <c r="AJ1693" i="2"/>
  <c r="AJ1694" i="2"/>
  <c r="AJ1695" i="2"/>
  <c r="AJ1696" i="2"/>
  <c r="AJ1697" i="2"/>
  <c r="AJ1698" i="2"/>
  <c r="AJ1699" i="2"/>
  <c r="AJ1700" i="2"/>
  <c r="AJ1701" i="2"/>
  <c r="AJ1702" i="2"/>
  <c r="AJ1703" i="2"/>
  <c r="AJ1704" i="2"/>
  <c r="AJ1705" i="2"/>
  <c r="AJ1706" i="2"/>
  <c r="AJ1707" i="2"/>
  <c r="AJ1708" i="2"/>
  <c r="AJ1709" i="2"/>
  <c r="AJ1710" i="2"/>
  <c r="AJ1711" i="2"/>
  <c r="AJ1712" i="2"/>
  <c r="AJ1713" i="2"/>
  <c r="AJ1714" i="2"/>
  <c r="AJ1715" i="2"/>
  <c r="AJ1716" i="2"/>
  <c r="AJ1717" i="2"/>
  <c r="AJ1718" i="2"/>
  <c r="AJ1719" i="2"/>
  <c r="AJ1720" i="2"/>
  <c r="AJ1721" i="2"/>
  <c r="AJ1722" i="2"/>
  <c r="AJ1723" i="2"/>
  <c r="AJ1724" i="2"/>
  <c r="AJ1725" i="2"/>
  <c r="AJ1726" i="2"/>
  <c r="AJ1727" i="2"/>
  <c r="AJ1728" i="2"/>
  <c r="AJ1729" i="2"/>
  <c r="AJ1730" i="2"/>
  <c r="AJ1731" i="2"/>
  <c r="AJ1732" i="2"/>
  <c r="AJ1733" i="2"/>
  <c r="AJ1734" i="2"/>
  <c r="AJ1735" i="2"/>
  <c r="AJ1736" i="2"/>
  <c r="AJ1737" i="2"/>
  <c r="AJ1738" i="2"/>
  <c r="AJ1739" i="2"/>
  <c r="AJ1740" i="2"/>
  <c r="AJ1741" i="2"/>
  <c r="AJ1742" i="2"/>
  <c r="AJ1743" i="2"/>
  <c r="AJ1744" i="2"/>
  <c r="AJ1745" i="2"/>
  <c r="AJ1746" i="2"/>
  <c r="AJ1747" i="2"/>
  <c r="AJ1748" i="2"/>
  <c r="AJ1749" i="2"/>
  <c r="AJ1750" i="2"/>
  <c r="AJ1751" i="2"/>
  <c r="AJ1752" i="2"/>
  <c r="AJ1753" i="2"/>
  <c r="AJ1754" i="2"/>
  <c r="AJ1755" i="2"/>
  <c r="AJ1756" i="2"/>
  <c r="AJ1757" i="2"/>
  <c r="AJ1758" i="2"/>
  <c r="AJ1759" i="2"/>
  <c r="AJ1760" i="2"/>
  <c r="AJ1761" i="2"/>
  <c r="AJ1762" i="2"/>
  <c r="AJ1763" i="2"/>
  <c r="AJ1764" i="2"/>
  <c r="AJ1765" i="2"/>
  <c r="AJ1766" i="2"/>
  <c r="AJ1767" i="2"/>
  <c r="AJ1768" i="2"/>
  <c r="AJ1769" i="2"/>
  <c r="AJ1770" i="2"/>
  <c r="AJ1771" i="2"/>
  <c r="AJ1772" i="2"/>
  <c r="AJ1773" i="2"/>
  <c r="AJ1774" i="2"/>
  <c r="AJ1775" i="2"/>
  <c r="AJ1776" i="2"/>
  <c r="AJ1777" i="2"/>
  <c r="AJ1778" i="2"/>
  <c r="AJ1779" i="2"/>
  <c r="AJ1780" i="2"/>
  <c r="AJ1781" i="2"/>
  <c r="AJ1782" i="2"/>
  <c r="AJ1783" i="2"/>
  <c r="AJ1784" i="2"/>
  <c r="AJ1785" i="2"/>
  <c r="AJ1786" i="2"/>
  <c r="AJ1787" i="2"/>
  <c r="AJ1788" i="2"/>
  <c r="AJ1789" i="2"/>
  <c r="AJ1790" i="2"/>
  <c r="AJ1791" i="2"/>
  <c r="AJ1792" i="2"/>
  <c r="AJ1793" i="2"/>
  <c r="AJ1794" i="2"/>
  <c r="AJ1795" i="2"/>
  <c r="AJ1796" i="2"/>
  <c r="AJ1797" i="2"/>
  <c r="AJ1798" i="2"/>
  <c r="AJ1799" i="2"/>
  <c r="AJ1800" i="2"/>
  <c r="AJ1801" i="2"/>
  <c r="AJ1802" i="2"/>
  <c r="AJ1803" i="2"/>
  <c r="AJ1804" i="2"/>
  <c r="AJ1805" i="2"/>
  <c r="AJ1806" i="2"/>
  <c r="AJ1807" i="2"/>
  <c r="AJ1808" i="2"/>
  <c r="AJ1809" i="2"/>
  <c r="AJ1810" i="2"/>
  <c r="AJ1811" i="2"/>
  <c r="AJ1812" i="2"/>
  <c r="AJ1813" i="2"/>
  <c r="AJ1814" i="2"/>
  <c r="AJ1815" i="2"/>
  <c r="AJ1816" i="2"/>
  <c r="AJ1817" i="2"/>
  <c r="AJ1818" i="2"/>
  <c r="AJ1819" i="2"/>
  <c r="AJ1820" i="2"/>
  <c r="AJ1821" i="2"/>
  <c r="AJ1822" i="2"/>
  <c r="AJ1823" i="2"/>
  <c r="AJ1824" i="2"/>
  <c r="AJ1825" i="2"/>
  <c r="AJ1826" i="2"/>
  <c r="AJ1827" i="2"/>
  <c r="AJ1828" i="2"/>
  <c r="AJ1829" i="2"/>
  <c r="AJ1830" i="2"/>
  <c r="AJ1831" i="2"/>
  <c r="AJ1832" i="2"/>
  <c r="AJ1833" i="2"/>
  <c r="AJ1834" i="2"/>
  <c r="AJ1835" i="2"/>
  <c r="AJ1836" i="2"/>
  <c r="AJ1837" i="2"/>
  <c r="AJ1838" i="2"/>
  <c r="AJ1839" i="2"/>
  <c r="AJ1840" i="2"/>
  <c r="AJ1841" i="2"/>
  <c r="AJ1842" i="2"/>
  <c r="AJ1843" i="2"/>
  <c r="AJ1844" i="2"/>
  <c r="AJ1845" i="2"/>
  <c r="AJ1846" i="2"/>
  <c r="AJ1847" i="2"/>
  <c r="AJ1848" i="2"/>
  <c r="AJ1849" i="2"/>
  <c r="AJ1850" i="2"/>
  <c r="AJ1862" i="2"/>
  <c r="AJ1863" i="2"/>
  <c r="AJ1864" i="2"/>
  <c r="AJ1865" i="2"/>
  <c r="AJ1866" i="2"/>
  <c r="AJ1867" i="2"/>
  <c r="AJ1868" i="2"/>
  <c r="AJ1869" i="2"/>
  <c r="AJ1870" i="2"/>
  <c r="AJ1871" i="2"/>
  <c r="AJ1872" i="2"/>
  <c r="AJ1873" i="2"/>
  <c r="AJ1874" i="2"/>
  <c r="AJ1875" i="2"/>
  <c r="AJ1876" i="2"/>
  <c r="AJ1877" i="2"/>
  <c r="AJ1878" i="2"/>
  <c r="AJ1879" i="2"/>
  <c r="AJ1880" i="2"/>
  <c r="AJ1881" i="2"/>
  <c r="AJ1882" i="2"/>
  <c r="AJ1883" i="2"/>
  <c r="AJ1884" i="2"/>
  <c r="AJ1885" i="2"/>
  <c r="AJ1886" i="2"/>
  <c r="AJ1887" i="2"/>
  <c r="AJ1888" i="2"/>
  <c r="AJ1889" i="2"/>
  <c r="AJ1890" i="2"/>
  <c r="AJ1891" i="2"/>
  <c r="AJ1892" i="2"/>
  <c r="AJ1893" i="2"/>
  <c r="AJ1894" i="2"/>
  <c r="AJ1895" i="2"/>
  <c r="AJ1896" i="2"/>
  <c r="AJ1897" i="2"/>
  <c r="AJ1898" i="2"/>
  <c r="AJ1899" i="2"/>
  <c r="AJ1900" i="2"/>
  <c r="AJ1901" i="2"/>
  <c r="AJ1902" i="2"/>
  <c r="AJ1903" i="2"/>
  <c r="AJ1904" i="2"/>
  <c r="AJ1905" i="2"/>
  <c r="AJ1906" i="2"/>
  <c r="AJ1907" i="2"/>
  <c r="AJ1908" i="2"/>
  <c r="AJ1909" i="2"/>
  <c r="AJ1910" i="2"/>
  <c r="AJ1911" i="2"/>
  <c r="AJ1912" i="2"/>
  <c r="AJ1913" i="2"/>
  <c r="AJ1914" i="2"/>
  <c r="AJ1915" i="2"/>
  <c r="AJ1916" i="2"/>
  <c r="AJ1917" i="2"/>
  <c r="AJ1918" i="2"/>
  <c r="AJ1919" i="2"/>
  <c r="AJ1920" i="2"/>
  <c r="AJ1921" i="2"/>
  <c r="AJ1922" i="2"/>
  <c r="AJ1923" i="2"/>
  <c r="AJ1924" i="2"/>
  <c r="AJ1925" i="2"/>
  <c r="AJ1926" i="2"/>
  <c r="AJ1927" i="2"/>
  <c r="AJ1928" i="2"/>
  <c r="AJ1929" i="2"/>
  <c r="AJ1930" i="2"/>
  <c r="AJ1931" i="2"/>
  <c r="AJ1932" i="2"/>
  <c r="AJ1933" i="2"/>
  <c r="AJ1934" i="2"/>
  <c r="AJ1935" i="2"/>
  <c r="AJ1936" i="2"/>
  <c r="AJ1937" i="2"/>
  <c r="AJ1938" i="2"/>
  <c r="AJ1939" i="2"/>
  <c r="AJ1940" i="2"/>
  <c r="AJ1941" i="2"/>
  <c r="AJ1942" i="2"/>
  <c r="AJ1943" i="2"/>
  <c r="AJ1944" i="2"/>
  <c r="AJ1945" i="2"/>
  <c r="AJ1946" i="2"/>
  <c r="AJ1947" i="2"/>
  <c r="AJ1948" i="2"/>
  <c r="AJ1949" i="2"/>
  <c r="AJ1950" i="2"/>
  <c r="AJ1951" i="2"/>
  <c r="AJ1952" i="2"/>
  <c r="AJ1953" i="2"/>
  <c r="AJ1954" i="2"/>
  <c r="AJ1955" i="2"/>
  <c r="AJ1956" i="2"/>
  <c r="AJ1957" i="2"/>
  <c r="AJ1958" i="2"/>
  <c r="AJ1959" i="2"/>
  <c r="AJ1960" i="2"/>
  <c r="AJ1961" i="2"/>
  <c r="AJ1962" i="2"/>
  <c r="AJ1963" i="2"/>
  <c r="AJ1964" i="2"/>
  <c r="AJ1965" i="2"/>
  <c r="AJ1966" i="2"/>
  <c r="AJ1967" i="2"/>
  <c r="AJ1968" i="2"/>
  <c r="AJ1969" i="2"/>
  <c r="AJ1970" i="2"/>
  <c r="AJ1971" i="2"/>
  <c r="AJ1972" i="2"/>
  <c r="AJ1973" i="2"/>
  <c r="AJ1974" i="2"/>
  <c r="AJ1975" i="2"/>
  <c r="AJ1976" i="2"/>
  <c r="AJ1977" i="2"/>
  <c r="AJ1978" i="2"/>
  <c r="AJ1979" i="2"/>
  <c r="AJ1980" i="2"/>
  <c r="AJ1981" i="2"/>
  <c r="AJ1982" i="2"/>
  <c r="AJ1983" i="2"/>
  <c r="AJ1984" i="2"/>
  <c r="AJ1985" i="2"/>
  <c r="AJ1986" i="2"/>
  <c r="AJ1987" i="2"/>
  <c r="AJ1988" i="2"/>
  <c r="AJ1989" i="2"/>
  <c r="AJ1990" i="2"/>
  <c r="AJ1991" i="2"/>
  <c r="AJ1992" i="2"/>
  <c r="AJ1993" i="2"/>
  <c r="AJ1994" i="2"/>
  <c r="AJ1995" i="2"/>
  <c r="AJ1996" i="2"/>
  <c r="AJ1997" i="2"/>
  <c r="AJ1998" i="2"/>
  <c r="AJ1999" i="2"/>
  <c r="AJ2000" i="2"/>
  <c r="AJ2001" i="2"/>
  <c r="AJ2002" i="2"/>
  <c r="AJ2003" i="2"/>
  <c r="AJ2004" i="2"/>
  <c r="AJ2005" i="2"/>
  <c r="AJ2006" i="2"/>
  <c r="AJ2007" i="2"/>
  <c r="AJ2008" i="2"/>
  <c r="AJ2009" i="2"/>
  <c r="AJ2010" i="2"/>
  <c r="AJ2011" i="2"/>
  <c r="AJ2012" i="2"/>
  <c r="AJ2013" i="2"/>
  <c r="AJ2014" i="2"/>
  <c r="AJ2015" i="2"/>
  <c r="AJ2016" i="2"/>
  <c r="AJ2017" i="2"/>
  <c r="AJ2018" i="2"/>
  <c r="AJ2019" i="2"/>
  <c r="AJ2020" i="2"/>
  <c r="AJ2021" i="2"/>
  <c r="AJ2022" i="2"/>
  <c r="AJ2023" i="2"/>
  <c r="AJ2024" i="2"/>
  <c r="AJ2025" i="2"/>
  <c r="AJ2026" i="2"/>
  <c r="AJ2027" i="2"/>
  <c r="AJ2028" i="2"/>
  <c r="AJ2029" i="2"/>
  <c r="AJ2030" i="2"/>
  <c r="AJ2031" i="2"/>
  <c r="AJ2032" i="2"/>
  <c r="AJ2033" i="2"/>
  <c r="AJ2034" i="2"/>
  <c r="AJ2035" i="2"/>
  <c r="AJ2036" i="2"/>
  <c r="AJ2037" i="2"/>
  <c r="AJ2038" i="2"/>
  <c r="AJ2039" i="2"/>
  <c r="AJ2040" i="2"/>
  <c r="AJ2041" i="2"/>
  <c r="AJ2042" i="2"/>
  <c r="AJ2043" i="2"/>
  <c r="AJ2044" i="2"/>
  <c r="AJ2045" i="2"/>
  <c r="AJ2046" i="2"/>
  <c r="AJ2047" i="2"/>
  <c r="AJ2048" i="2"/>
  <c r="AJ2049" i="2"/>
  <c r="AJ2050" i="2"/>
  <c r="AJ2051" i="2"/>
  <c r="AJ2052" i="2"/>
  <c r="AJ2053" i="2"/>
  <c r="AJ2054" i="2"/>
  <c r="AJ2055" i="2"/>
  <c r="AJ2056" i="2"/>
  <c r="AJ2057" i="2"/>
  <c r="AJ2058" i="2"/>
  <c r="AJ2059" i="2"/>
  <c r="AJ2060" i="2"/>
  <c r="AJ2061" i="2"/>
  <c r="AJ2062" i="2"/>
  <c r="AJ2063" i="2"/>
  <c r="AJ2064" i="2"/>
  <c r="AJ2065" i="2"/>
  <c r="AJ2066" i="2"/>
  <c r="AJ2067" i="2"/>
  <c r="AJ2080" i="2"/>
  <c r="AJ2081" i="2"/>
  <c r="AJ2082" i="2"/>
  <c r="AJ2083" i="2"/>
  <c r="AJ2084" i="2"/>
  <c r="AJ2085" i="2"/>
  <c r="AJ2086" i="2"/>
  <c r="AJ2087" i="2"/>
  <c r="AJ2088" i="2"/>
  <c r="AJ2089" i="2"/>
  <c r="AJ2090" i="2"/>
  <c r="AJ2091" i="2"/>
  <c r="AJ2092" i="2"/>
  <c r="AJ2093" i="2"/>
  <c r="AJ2094" i="2"/>
  <c r="AJ2095" i="2"/>
  <c r="AJ2096" i="2"/>
  <c r="AJ2097" i="2"/>
  <c r="AJ2098" i="2"/>
  <c r="AJ2099" i="2"/>
  <c r="AJ2100" i="2"/>
  <c r="AJ2101" i="2"/>
  <c r="AJ2102" i="2"/>
  <c r="AJ2103" i="2"/>
  <c r="AJ2104" i="2"/>
  <c r="AJ2105" i="2"/>
  <c r="AJ2106" i="2"/>
  <c r="AJ2107" i="2"/>
  <c r="AJ2108" i="2"/>
  <c r="AJ2109" i="2"/>
  <c r="AJ2110" i="2"/>
  <c r="AJ2111" i="2"/>
  <c r="AJ2112" i="2"/>
  <c r="AJ2113" i="2"/>
  <c r="AJ2114" i="2"/>
  <c r="AJ2115" i="2"/>
  <c r="AJ2116" i="2"/>
  <c r="AJ2117" i="2"/>
  <c r="AJ2118" i="2"/>
  <c r="AJ2119" i="2"/>
  <c r="AJ2120" i="2"/>
  <c r="AJ2121" i="2"/>
  <c r="AJ2122" i="2"/>
  <c r="AJ2123" i="2"/>
  <c r="AJ2124" i="2"/>
  <c r="AJ2125" i="2"/>
  <c r="AJ2126" i="2"/>
  <c r="AJ2127" i="2"/>
  <c r="AJ2128" i="2"/>
  <c r="AJ2129" i="2"/>
  <c r="AJ2130" i="2"/>
  <c r="AJ2131" i="2"/>
  <c r="AJ2132" i="2"/>
  <c r="AJ2133" i="2"/>
  <c r="AJ2134" i="2"/>
  <c r="AJ2135" i="2"/>
  <c r="AJ2136" i="2"/>
  <c r="AJ2137" i="2"/>
  <c r="AJ2138" i="2"/>
  <c r="AJ2139" i="2"/>
  <c r="AJ2140" i="2"/>
  <c r="AJ2141" i="2"/>
  <c r="AJ2142" i="2"/>
  <c r="AJ2143" i="2"/>
  <c r="AJ2144" i="2"/>
  <c r="AJ2145" i="2"/>
  <c r="AJ2146" i="2"/>
  <c r="AJ2147" i="2"/>
  <c r="AJ2148" i="2"/>
  <c r="AJ2149" i="2"/>
  <c r="AJ2150" i="2"/>
  <c r="AJ2151" i="2"/>
  <c r="AJ2152" i="2"/>
  <c r="AJ2153" i="2"/>
  <c r="AJ2154" i="2"/>
  <c r="AJ2155" i="2"/>
  <c r="AJ2156" i="2"/>
  <c r="AJ2157" i="2"/>
  <c r="AJ2158" i="2"/>
  <c r="AJ2159" i="2"/>
  <c r="AJ2160" i="2"/>
  <c r="AJ2161" i="2"/>
  <c r="AJ2162" i="2"/>
  <c r="AJ2163" i="2"/>
  <c r="AJ2164" i="2"/>
  <c r="AJ2165" i="2"/>
  <c r="AJ2166" i="2"/>
  <c r="AJ2167" i="2"/>
  <c r="AJ2168" i="2"/>
  <c r="AJ2169" i="2"/>
  <c r="AJ2170" i="2"/>
  <c r="AJ2171" i="2"/>
  <c r="AJ2172" i="2"/>
  <c r="AJ2173" i="2"/>
  <c r="AJ2174" i="2"/>
  <c r="AJ2175" i="2"/>
  <c r="AJ2176" i="2"/>
  <c r="AJ2177" i="2"/>
  <c r="AJ2178" i="2"/>
  <c r="AJ2179" i="2"/>
  <c r="AJ2180" i="2"/>
  <c r="AJ2181" i="2"/>
  <c r="AJ2182" i="2"/>
  <c r="AJ2183" i="2"/>
  <c r="AJ2184" i="2"/>
  <c r="AJ2185" i="2"/>
  <c r="AJ2186" i="2"/>
  <c r="AJ2187" i="2"/>
  <c r="AJ2188" i="2"/>
  <c r="AJ2189" i="2"/>
  <c r="AJ2190" i="2"/>
  <c r="AJ2191" i="2"/>
  <c r="AJ2192" i="2"/>
  <c r="AJ2193" i="2"/>
  <c r="AJ2194" i="2"/>
  <c r="AJ2195" i="2"/>
  <c r="AJ2196" i="2"/>
  <c r="AJ2197" i="2"/>
  <c r="AJ2198" i="2"/>
  <c r="AJ2199" i="2"/>
  <c r="AJ2200" i="2"/>
  <c r="AJ2201" i="2"/>
  <c r="AJ2202" i="2"/>
  <c r="AJ2203" i="2"/>
  <c r="AJ2204" i="2"/>
  <c r="AJ2205" i="2"/>
  <c r="AJ2206" i="2"/>
  <c r="AJ2207" i="2"/>
  <c r="AJ2208" i="2"/>
  <c r="AJ2209" i="2"/>
  <c r="AJ2210" i="2"/>
  <c r="AJ2211" i="2"/>
  <c r="AJ2212" i="2"/>
  <c r="AJ2213" i="2"/>
  <c r="AJ2214" i="2"/>
  <c r="AJ2215" i="2"/>
  <c r="AJ2216" i="2"/>
  <c r="AJ2217" i="2"/>
  <c r="AJ2218" i="2"/>
  <c r="AJ2219" i="2"/>
  <c r="AJ2220" i="2"/>
  <c r="AJ2221" i="2"/>
  <c r="AJ2222" i="2"/>
  <c r="AJ2223" i="2"/>
  <c r="AJ2224" i="2"/>
  <c r="AJ2225" i="2"/>
  <c r="AJ2226" i="2"/>
  <c r="AJ2227" i="2"/>
  <c r="AJ2228" i="2"/>
  <c r="AJ2229" i="2"/>
  <c r="AJ2230" i="2"/>
  <c r="AJ2231" i="2"/>
  <c r="AJ2232" i="2"/>
  <c r="AJ2233" i="2"/>
  <c r="AJ2234" i="2"/>
  <c r="AJ2235" i="2"/>
  <c r="AJ2236" i="2"/>
  <c r="AJ2237" i="2"/>
  <c r="AJ2238" i="2"/>
  <c r="AJ2239" i="2"/>
  <c r="AJ2240" i="2"/>
  <c r="AJ2241" i="2"/>
  <c r="AJ2242" i="2"/>
  <c r="AJ2243" i="2"/>
  <c r="AJ2244" i="2"/>
  <c r="AJ2245" i="2"/>
  <c r="AJ2246" i="2"/>
  <c r="AJ2247" i="2"/>
  <c r="AJ2248" i="2"/>
  <c r="AJ2249" i="2"/>
  <c r="AJ2250" i="2"/>
  <c r="AJ2251" i="2"/>
  <c r="AJ2252" i="2"/>
  <c r="AJ2253" i="2"/>
  <c r="AJ2263" i="2"/>
  <c r="AJ2264" i="2"/>
  <c r="AJ2265" i="2"/>
  <c r="AJ2266" i="2"/>
  <c r="AJ2267" i="2"/>
  <c r="AJ2268" i="2"/>
  <c r="AJ2269" i="2"/>
  <c r="AJ2270" i="2"/>
  <c r="AJ2271" i="2"/>
  <c r="AJ2272" i="2"/>
  <c r="AJ2273" i="2"/>
  <c r="AJ2274" i="2"/>
  <c r="AJ2275" i="2"/>
  <c r="AJ2276" i="2"/>
  <c r="AJ2277" i="2"/>
  <c r="AJ2278" i="2"/>
  <c r="AJ2279" i="2"/>
  <c r="AJ2280" i="2"/>
  <c r="AJ2281" i="2"/>
  <c r="AJ2282" i="2"/>
  <c r="AJ2283" i="2"/>
  <c r="AJ2284" i="2"/>
  <c r="AJ2285" i="2"/>
  <c r="AJ2286" i="2"/>
  <c r="AJ2287" i="2"/>
  <c r="AJ2288" i="2"/>
  <c r="AJ2289" i="2"/>
  <c r="AJ2290" i="2"/>
  <c r="AJ2291" i="2"/>
  <c r="AJ2292" i="2"/>
  <c r="AJ2293" i="2"/>
  <c r="AJ2294" i="2"/>
  <c r="AJ2295" i="2"/>
  <c r="AJ2296" i="2"/>
  <c r="AJ2297" i="2"/>
  <c r="AJ2298" i="2"/>
  <c r="AJ2299" i="2"/>
  <c r="AJ2300" i="2"/>
  <c r="AJ2301" i="2"/>
  <c r="AJ2302" i="2"/>
  <c r="AJ2303" i="2"/>
  <c r="AJ2304" i="2"/>
  <c r="AJ2305" i="2"/>
  <c r="AJ2306" i="2"/>
  <c r="AJ2307" i="2"/>
  <c r="AJ2308" i="2"/>
  <c r="AJ2309" i="2"/>
  <c r="AJ2310" i="2"/>
  <c r="AJ2311" i="2"/>
  <c r="AJ2312" i="2"/>
  <c r="AJ2313" i="2"/>
  <c r="AJ2314" i="2"/>
  <c r="AJ2315" i="2"/>
  <c r="AJ2316" i="2"/>
  <c r="AJ2317" i="2"/>
  <c r="AJ2318" i="2"/>
  <c r="AJ2319" i="2"/>
  <c r="AJ2320" i="2"/>
  <c r="AJ2321" i="2"/>
  <c r="AJ2322" i="2"/>
  <c r="AJ2323" i="2"/>
  <c r="AJ2324" i="2"/>
  <c r="AJ2325" i="2"/>
  <c r="AJ2326" i="2"/>
  <c r="AJ2327" i="2"/>
  <c r="AJ2328" i="2"/>
  <c r="AJ2329" i="2"/>
  <c r="AJ2330" i="2"/>
  <c r="AJ2331" i="2"/>
  <c r="AJ2332" i="2"/>
  <c r="AJ2333" i="2"/>
  <c r="AJ2334" i="2"/>
  <c r="AJ2335" i="2"/>
  <c r="AJ2336" i="2"/>
  <c r="AJ2337" i="2"/>
  <c r="AJ2338" i="2"/>
  <c r="AJ2339" i="2"/>
  <c r="AJ2340" i="2"/>
  <c r="AJ2341" i="2"/>
  <c r="AJ2342" i="2"/>
  <c r="AJ2343" i="2"/>
  <c r="AJ2344" i="2"/>
  <c r="AJ2345" i="2"/>
  <c r="AJ2346" i="2"/>
  <c r="AJ2347" i="2"/>
  <c r="AJ2348" i="2"/>
  <c r="AJ2349" i="2"/>
  <c r="AJ2350" i="2"/>
  <c r="AJ2351" i="2"/>
  <c r="AJ2352" i="2"/>
  <c r="AJ2353" i="2"/>
  <c r="AJ2354" i="2"/>
  <c r="AJ2355" i="2"/>
  <c r="AJ2356" i="2"/>
  <c r="AJ2357" i="2"/>
  <c r="AJ2358" i="2"/>
  <c r="AJ2359" i="2"/>
  <c r="AJ2360" i="2"/>
  <c r="AJ2361" i="2"/>
  <c r="AJ2362" i="2"/>
  <c r="AJ2363" i="2"/>
  <c r="AJ2364" i="2"/>
  <c r="AJ2365" i="2"/>
  <c r="AJ2366" i="2"/>
  <c r="AJ2367" i="2"/>
  <c r="AJ2368" i="2"/>
  <c r="AJ2369" i="2"/>
  <c r="AJ2370" i="2"/>
  <c r="AJ2371" i="2"/>
  <c r="AJ2372" i="2"/>
  <c r="AJ2373" i="2"/>
  <c r="AJ2374" i="2"/>
  <c r="AJ2375" i="2"/>
  <c r="AJ2376" i="2"/>
  <c r="AJ2377" i="2"/>
  <c r="AJ2378" i="2"/>
  <c r="AJ2379" i="2"/>
  <c r="AJ2380" i="2"/>
  <c r="AJ2381" i="2"/>
  <c r="AJ2382" i="2"/>
  <c r="AJ2383" i="2"/>
  <c r="AJ2384" i="2"/>
  <c r="AJ2385" i="2"/>
  <c r="AJ2386" i="2"/>
  <c r="AJ2387" i="2"/>
  <c r="AJ2388" i="2"/>
  <c r="AJ2389" i="2"/>
  <c r="AJ2390" i="2"/>
  <c r="AJ2391" i="2"/>
  <c r="AJ2392" i="2"/>
  <c r="AJ2393" i="2"/>
  <c r="AJ2394" i="2"/>
  <c r="AJ2395" i="2"/>
  <c r="AJ2396" i="2"/>
  <c r="AJ2397" i="2"/>
  <c r="AJ2398" i="2"/>
  <c r="AJ2399" i="2"/>
  <c r="AJ2400" i="2"/>
  <c r="AJ2401" i="2"/>
  <c r="AJ2402" i="2"/>
  <c r="AJ2403" i="2"/>
  <c r="AJ2404" i="2"/>
  <c r="AJ2405" i="2"/>
  <c r="AJ2406" i="2"/>
  <c r="AJ2407" i="2"/>
  <c r="AJ2408" i="2"/>
  <c r="AJ2409" i="2"/>
  <c r="AJ2410" i="2"/>
  <c r="AJ2411" i="2"/>
  <c r="AJ2412" i="2"/>
  <c r="AJ2413" i="2"/>
  <c r="AJ2414" i="2"/>
  <c r="AJ2415" i="2"/>
  <c r="AJ2416" i="2"/>
  <c r="AJ2417" i="2"/>
  <c r="AJ2418" i="2"/>
  <c r="AJ2419" i="2"/>
  <c r="AJ2420" i="2"/>
  <c r="AJ2421" i="2"/>
  <c r="AJ2422" i="2"/>
  <c r="AJ2423" i="2"/>
  <c r="AJ2424" i="2"/>
  <c r="AJ2425" i="2"/>
  <c r="AJ2426" i="2"/>
  <c r="AJ2427" i="2"/>
  <c r="AJ2428" i="2"/>
  <c r="AJ2429" i="2"/>
  <c r="AJ2430" i="2"/>
  <c r="AJ2431" i="2"/>
  <c r="AJ2432" i="2"/>
  <c r="AJ2433" i="2"/>
  <c r="AJ2434" i="2"/>
  <c r="AJ2435" i="2"/>
  <c r="AJ2436" i="2"/>
  <c r="AJ2437" i="2"/>
  <c r="AJ2438" i="2"/>
  <c r="AJ2439" i="2"/>
  <c r="AJ2440" i="2"/>
  <c r="AJ2441" i="2"/>
  <c r="AJ2442" i="2"/>
  <c r="AJ2443" i="2"/>
  <c r="AJ2444" i="2"/>
  <c r="AJ2445" i="2"/>
  <c r="AJ2446" i="2"/>
  <c r="AJ2447" i="2"/>
  <c r="AJ2448" i="2"/>
  <c r="AJ2449" i="2"/>
  <c r="AJ2450" i="2"/>
  <c r="AJ2451" i="2"/>
  <c r="AJ2452" i="2"/>
  <c r="AJ2453" i="2"/>
  <c r="AJ2454" i="2"/>
  <c r="AJ2455" i="2"/>
  <c r="AJ2456" i="2"/>
  <c r="AJ2457" i="2"/>
  <c r="AJ2458" i="2"/>
  <c r="AJ2459" i="2"/>
  <c r="AJ2460" i="2"/>
  <c r="AJ2461" i="2"/>
  <c r="AJ2462" i="2"/>
  <c r="AJ2463" i="2"/>
  <c r="AJ2464" i="2"/>
  <c r="AJ2465" i="2"/>
  <c r="AJ2466" i="2"/>
  <c r="AJ2467" i="2"/>
  <c r="AJ2468" i="2"/>
  <c r="AJ2469" i="2"/>
  <c r="AJ2470" i="2"/>
  <c r="AJ2471" i="2"/>
  <c r="AJ2472" i="2"/>
  <c r="AJ2473" i="2"/>
  <c r="AJ2474" i="2"/>
  <c r="AJ2486" i="2"/>
  <c r="AJ2487" i="2"/>
  <c r="AJ2488" i="2"/>
  <c r="AJ2489" i="2"/>
  <c r="AJ2490" i="2"/>
  <c r="AJ2491" i="2"/>
  <c r="AJ2492" i="2"/>
  <c r="AJ2493" i="2"/>
  <c r="AJ2494" i="2"/>
  <c r="AJ2495" i="2"/>
  <c r="AJ2496" i="2"/>
  <c r="AJ2497" i="2"/>
  <c r="AJ2498" i="2"/>
  <c r="AJ2499" i="2"/>
  <c r="AJ2500" i="2"/>
  <c r="AJ2501" i="2"/>
  <c r="AJ2502" i="2"/>
  <c r="AJ2503" i="2"/>
  <c r="AJ2504" i="2"/>
  <c r="AJ2505" i="2"/>
  <c r="AJ2506" i="2"/>
  <c r="AJ2507" i="2"/>
  <c r="AJ2508" i="2"/>
  <c r="AJ2509" i="2"/>
  <c r="AJ2510" i="2"/>
  <c r="AJ2511" i="2"/>
  <c r="AJ2512" i="2"/>
  <c r="AJ2513" i="2"/>
  <c r="AJ2514" i="2"/>
  <c r="AJ2515" i="2"/>
  <c r="AJ2516" i="2"/>
  <c r="AJ2517" i="2"/>
  <c r="AJ2518" i="2"/>
  <c r="AJ2519" i="2"/>
  <c r="AJ2520" i="2"/>
  <c r="AJ2521" i="2"/>
  <c r="AJ2522" i="2"/>
  <c r="AJ2523" i="2"/>
  <c r="AJ2524" i="2"/>
  <c r="AJ2525" i="2"/>
  <c r="AJ2526" i="2"/>
  <c r="AJ2527" i="2"/>
  <c r="AJ2528" i="2"/>
  <c r="AJ2529" i="2"/>
  <c r="AJ2530" i="2"/>
  <c r="AJ2531" i="2"/>
  <c r="AJ2532" i="2"/>
  <c r="AJ2533" i="2"/>
  <c r="AJ2534" i="2"/>
  <c r="AJ2535" i="2"/>
  <c r="AJ2536" i="2"/>
  <c r="AJ2537" i="2"/>
  <c r="AJ2538" i="2"/>
  <c r="AJ2539" i="2"/>
  <c r="AJ2540" i="2"/>
  <c r="AJ2541" i="2"/>
  <c r="AJ2542" i="2"/>
  <c r="AJ2543" i="2"/>
  <c r="AJ2544" i="2"/>
  <c r="AJ2545" i="2"/>
  <c r="AJ2546" i="2"/>
  <c r="AJ2547" i="2"/>
  <c r="AJ2548" i="2"/>
  <c r="AJ2549" i="2"/>
  <c r="AJ2550" i="2"/>
  <c r="AJ2551" i="2"/>
  <c r="AJ2552" i="2"/>
  <c r="AJ2553" i="2"/>
  <c r="AJ2554" i="2"/>
  <c r="AJ2555" i="2"/>
  <c r="AJ2556" i="2"/>
  <c r="AJ2557" i="2"/>
  <c r="AJ2558" i="2"/>
  <c r="AJ2559" i="2"/>
  <c r="AJ2560" i="2"/>
  <c r="AJ2561" i="2"/>
  <c r="AJ2562" i="2"/>
  <c r="AJ2563" i="2"/>
  <c r="AJ2564" i="2"/>
  <c r="AJ2565" i="2"/>
  <c r="AJ2566" i="2"/>
  <c r="AJ2567" i="2"/>
  <c r="AJ2568" i="2"/>
  <c r="AJ2569" i="2"/>
  <c r="AJ2570" i="2"/>
  <c r="AJ2571" i="2"/>
  <c r="AJ2572" i="2"/>
  <c r="AJ2573" i="2"/>
  <c r="AJ2574" i="2"/>
  <c r="AJ2575" i="2"/>
  <c r="AJ2576" i="2"/>
  <c r="AJ2577" i="2"/>
  <c r="AJ2578" i="2"/>
  <c r="AJ2579" i="2"/>
  <c r="AJ2580" i="2"/>
  <c r="AJ2581" i="2"/>
  <c r="AJ2582" i="2"/>
  <c r="AJ2583" i="2"/>
  <c r="AJ2584" i="2"/>
  <c r="AJ2585" i="2"/>
  <c r="AJ2586" i="2"/>
  <c r="AJ2587" i="2"/>
  <c r="AJ2588" i="2"/>
  <c r="AJ2589" i="2"/>
  <c r="AJ2590" i="2"/>
  <c r="AJ2591" i="2"/>
  <c r="AJ2592" i="2"/>
  <c r="AJ2593" i="2"/>
  <c r="AJ2594" i="2"/>
  <c r="AJ2595" i="2"/>
  <c r="AJ2596" i="2"/>
  <c r="AJ2597" i="2"/>
  <c r="AJ2598" i="2"/>
  <c r="AJ2599" i="2"/>
  <c r="AJ2600" i="2"/>
  <c r="AJ2601" i="2"/>
  <c r="AJ2602" i="2"/>
  <c r="AJ2603" i="2"/>
  <c r="AJ2604" i="2"/>
  <c r="AJ2605" i="2"/>
  <c r="AJ2606" i="2"/>
  <c r="AJ2607" i="2"/>
  <c r="AJ2608" i="2"/>
  <c r="AJ2609" i="2"/>
  <c r="AJ2610" i="2"/>
  <c r="AJ2611" i="2"/>
  <c r="AJ2612" i="2"/>
  <c r="AJ2613" i="2"/>
  <c r="AJ2614" i="2"/>
  <c r="AJ2615" i="2"/>
  <c r="AJ2616" i="2"/>
  <c r="AJ2617" i="2"/>
  <c r="AJ2618" i="2"/>
  <c r="AJ2619" i="2"/>
  <c r="AJ2620" i="2"/>
  <c r="AJ2621" i="2"/>
  <c r="AJ2622" i="2"/>
  <c r="AJ2623" i="2"/>
  <c r="AJ2624" i="2"/>
  <c r="AJ2625" i="2"/>
  <c r="AJ2626" i="2"/>
  <c r="AJ2627" i="2"/>
  <c r="AJ2628" i="2"/>
  <c r="AJ2629" i="2"/>
  <c r="AJ2630" i="2"/>
  <c r="AJ2631" i="2"/>
  <c r="AJ2632" i="2"/>
  <c r="AJ2633" i="2"/>
  <c r="AJ2634" i="2"/>
  <c r="AJ2635" i="2"/>
  <c r="AJ2636" i="2"/>
  <c r="AJ2637" i="2"/>
  <c r="AJ2638" i="2"/>
  <c r="AJ2639" i="2"/>
  <c r="AJ2640" i="2"/>
  <c r="AJ2641" i="2"/>
  <c r="AJ2642" i="2"/>
  <c r="AJ2643" i="2"/>
  <c r="AJ2644" i="2"/>
  <c r="AJ2645" i="2"/>
  <c r="AJ2646" i="2"/>
  <c r="AJ2647" i="2"/>
  <c r="AJ2648" i="2"/>
  <c r="AJ2649" i="2"/>
  <c r="AJ2650" i="2"/>
  <c r="AJ2651" i="2"/>
  <c r="AJ2652" i="2"/>
  <c r="AJ2653" i="2"/>
  <c r="AJ2654" i="2"/>
  <c r="AJ2655" i="2"/>
  <c r="AJ2656" i="2"/>
  <c r="AJ2657" i="2"/>
  <c r="AJ2658" i="2"/>
  <c r="AJ2659" i="2"/>
  <c r="AJ2660" i="2"/>
  <c r="AJ2661" i="2"/>
  <c r="AJ2662" i="2"/>
  <c r="AJ2663" i="2"/>
  <c r="AJ2664" i="2"/>
  <c r="AJ2665" i="2"/>
  <c r="AJ2666" i="2"/>
  <c r="AJ2667" i="2"/>
  <c r="AJ2668" i="2"/>
  <c r="AJ2669" i="2"/>
  <c r="AJ2670" i="2"/>
  <c r="AJ2671" i="2"/>
  <c r="AJ2672" i="2"/>
  <c r="AJ2673" i="2"/>
  <c r="AJ2674" i="2"/>
  <c r="AJ2675" i="2"/>
  <c r="AJ2676" i="2"/>
  <c r="AJ2677" i="2"/>
  <c r="AJ2678" i="2"/>
  <c r="AJ2679" i="2"/>
  <c r="AJ2689" i="2"/>
  <c r="AJ2690" i="2"/>
  <c r="AJ2691" i="2"/>
  <c r="AJ2692" i="2"/>
  <c r="AJ2693" i="2"/>
  <c r="AJ2694" i="2"/>
  <c r="AJ2695" i="2"/>
  <c r="AJ2696" i="2"/>
  <c r="AJ2697" i="2"/>
  <c r="AJ2698" i="2"/>
  <c r="AJ2699" i="2"/>
  <c r="AJ2700" i="2"/>
  <c r="AJ2701" i="2"/>
  <c r="AJ2702" i="2"/>
  <c r="AJ2703" i="2"/>
  <c r="AJ2704" i="2"/>
  <c r="AJ2705" i="2"/>
  <c r="AJ2706" i="2"/>
  <c r="AJ2707" i="2"/>
  <c r="AJ2708" i="2"/>
  <c r="AJ2709" i="2"/>
  <c r="AJ2710" i="2"/>
  <c r="AJ2711" i="2"/>
  <c r="AJ2712" i="2"/>
  <c r="AJ2713" i="2"/>
  <c r="AJ2714" i="2"/>
  <c r="AJ2715" i="2"/>
  <c r="AJ2716" i="2"/>
  <c r="AJ2717" i="2"/>
  <c r="AJ2718" i="2"/>
  <c r="AJ2719" i="2"/>
  <c r="AJ2720" i="2"/>
  <c r="AJ2721" i="2"/>
  <c r="AJ2722" i="2"/>
  <c r="AJ2723" i="2"/>
  <c r="AJ2724" i="2"/>
  <c r="AJ2725" i="2"/>
  <c r="AJ2726" i="2"/>
  <c r="AJ2727" i="2"/>
  <c r="AJ2728" i="2"/>
  <c r="AJ2729" i="2"/>
  <c r="AJ2730" i="2"/>
  <c r="AJ2731" i="2"/>
  <c r="AJ2732" i="2"/>
  <c r="AJ2733" i="2"/>
  <c r="AJ2734" i="2"/>
  <c r="AJ2735" i="2"/>
  <c r="AJ2736" i="2"/>
  <c r="AJ2737" i="2"/>
  <c r="AJ2738" i="2"/>
  <c r="AJ2739" i="2"/>
  <c r="AJ2740" i="2"/>
  <c r="AJ2741" i="2"/>
  <c r="AJ2742" i="2"/>
  <c r="AJ2743" i="2"/>
  <c r="AJ2744" i="2"/>
  <c r="AJ2745" i="2"/>
  <c r="AJ2746" i="2"/>
  <c r="AJ2747" i="2"/>
  <c r="AJ2748" i="2"/>
  <c r="AJ2749" i="2"/>
  <c r="AJ2750" i="2"/>
  <c r="AJ2751" i="2"/>
  <c r="AJ2752" i="2"/>
  <c r="AJ2753" i="2"/>
  <c r="AJ2754" i="2"/>
  <c r="AJ2755" i="2"/>
  <c r="AJ2756" i="2"/>
  <c r="AJ2757" i="2"/>
  <c r="AJ2758" i="2"/>
  <c r="AJ2759" i="2"/>
  <c r="AJ2760" i="2"/>
  <c r="AJ2761" i="2"/>
  <c r="AJ2762" i="2"/>
  <c r="AJ2763" i="2"/>
  <c r="AJ2764" i="2"/>
  <c r="AJ2765" i="2"/>
  <c r="AJ2766" i="2"/>
  <c r="AJ2767" i="2"/>
  <c r="AJ2768" i="2"/>
  <c r="AJ2769" i="2"/>
  <c r="AJ2770" i="2"/>
  <c r="AJ2771" i="2"/>
  <c r="AJ2772" i="2"/>
  <c r="AJ2773" i="2"/>
  <c r="AJ2774" i="2"/>
  <c r="AJ2775" i="2"/>
  <c r="AJ2776" i="2"/>
  <c r="AJ2777" i="2"/>
  <c r="AJ2778" i="2"/>
  <c r="AJ2779" i="2"/>
  <c r="AJ2780" i="2"/>
  <c r="AJ2781" i="2"/>
  <c r="AJ2782" i="2"/>
  <c r="AJ2783" i="2"/>
  <c r="AJ2784" i="2"/>
  <c r="AJ2785" i="2"/>
  <c r="AJ2786" i="2"/>
  <c r="AJ2787" i="2"/>
  <c r="AJ2788" i="2"/>
  <c r="AJ2789" i="2"/>
  <c r="AJ2790" i="2"/>
  <c r="AJ2791" i="2"/>
  <c r="AJ2792" i="2"/>
  <c r="AJ2793" i="2"/>
  <c r="AJ2794" i="2"/>
  <c r="AJ2795" i="2"/>
  <c r="AJ2796" i="2"/>
  <c r="AJ2797" i="2"/>
  <c r="AJ2798" i="2"/>
  <c r="AJ2799" i="2"/>
  <c r="AJ2800" i="2"/>
  <c r="AJ2801" i="2"/>
  <c r="AJ2802" i="2"/>
  <c r="AJ2803" i="2"/>
  <c r="AJ2804" i="2"/>
  <c r="AJ2805" i="2"/>
  <c r="AJ2806" i="2"/>
  <c r="AJ2807" i="2"/>
  <c r="AJ2808" i="2"/>
  <c r="AJ2809" i="2"/>
  <c r="AJ2810" i="2"/>
  <c r="AJ2811" i="2"/>
  <c r="AJ2812" i="2"/>
  <c r="AJ2813" i="2"/>
  <c r="AJ2814" i="2"/>
  <c r="AJ2815" i="2"/>
  <c r="AJ2816" i="2"/>
  <c r="AJ2817" i="2"/>
  <c r="AJ2818" i="2"/>
  <c r="AJ2819" i="2"/>
  <c r="AJ2820" i="2"/>
  <c r="AJ2821" i="2"/>
  <c r="AJ2822" i="2"/>
  <c r="AJ2823" i="2"/>
  <c r="AJ2824" i="2"/>
  <c r="AJ2825" i="2"/>
  <c r="AJ2826" i="2"/>
  <c r="AJ2827" i="2"/>
  <c r="AJ2828" i="2"/>
  <c r="AJ2829" i="2"/>
  <c r="AJ2830" i="2"/>
  <c r="AJ2831" i="2"/>
  <c r="AJ2832" i="2"/>
  <c r="AJ2833" i="2"/>
  <c r="AJ2834" i="2"/>
  <c r="AJ2835" i="2"/>
  <c r="AJ2836" i="2"/>
  <c r="AJ2837" i="2"/>
  <c r="AJ2838" i="2"/>
  <c r="AJ2839" i="2"/>
  <c r="AJ2840" i="2"/>
  <c r="AJ2841" i="2"/>
  <c r="AJ2842" i="2"/>
  <c r="AJ2843" i="2"/>
  <c r="AJ2844" i="2"/>
  <c r="AJ2845" i="2"/>
  <c r="AJ2846" i="2"/>
  <c r="AJ2847" i="2"/>
  <c r="AJ2848" i="2"/>
  <c r="AJ2849" i="2"/>
  <c r="AJ2850" i="2"/>
  <c r="AJ2851" i="2"/>
  <c r="AJ2852" i="2"/>
  <c r="AJ2853" i="2"/>
  <c r="AJ2854" i="2"/>
  <c r="AJ2855" i="2"/>
  <c r="AJ2856" i="2"/>
  <c r="AJ2857" i="2"/>
  <c r="AJ2858" i="2"/>
  <c r="AJ2859" i="2"/>
  <c r="AJ2860" i="2"/>
  <c r="AJ2861" i="2"/>
  <c r="AJ2862" i="2"/>
  <c r="AJ2863" i="2"/>
  <c r="AJ2864" i="2"/>
  <c r="AJ2865" i="2"/>
  <c r="AJ2866" i="2"/>
  <c r="AJ2867" i="2"/>
  <c r="AJ2868" i="2"/>
  <c r="AJ2869" i="2"/>
  <c r="AJ2870" i="2"/>
  <c r="AJ2871" i="2"/>
  <c r="AJ2872" i="2"/>
  <c r="AJ2873" i="2"/>
  <c r="AJ2874" i="2"/>
  <c r="AJ2875" i="2"/>
  <c r="AJ2876" i="2"/>
  <c r="AJ2877" i="2"/>
  <c r="AJ2878" i="2"/>
  <c r="AJ2892" i="2"/>
  <c r="AJ2893" i="2"/>
  <c r="AJ2894" i="2"/>
  <c r="AJ2895" i="2"/>
  <c r="AJ2896" i="2"/>
  <c r="AJ2897" i="2"/>
  <c r="AJ2898" i="2"/>
  <c r="AJ2899" i="2"/>
  <c r="AJ2900" i="2"/>
  <c r="AJ2901" i="2"/>
  <c r="AJ2902" i="2"/>
  <c r="AJ2903" i="2"/>
  <c r="AJ2904" i="2"/>
  <c r="AJ2905" i="2"/>
  <c r="AJ2906" i="2"/>
  <c r="AJ2907" i="2"/>
  <c r="AJ2908" i="2"/>
  <c r="AJ2909" i="2"/>
  <c r="AJ2910" i="2"/>
  <c r="AJ2911" i="2"/>
  <c r="AJ2912" i="2"/>
  <c r="AJ2913" i="2"/>
  <c r="AJ2914" i="2"/>
  <c r="AJ2915" i="2"/>
  <c r="AJ2916" i="2"/>
  <c r="AJ2917" i="2"/>
  <c r="AJ2918" i="2"/>
  <c r="AJ2919" i="2"/>
  <c r="AJ2920" i="2"/>
  <c r="AJ2921" i="2"/>
  <c r="AJ2922" i="2"/>
  <c r="AJ2923" i="2"/>
  <c r="AJ2924" i="2"/>
  <c r="AJ2925" i="2"/>
  <c r="AJ2926" i="2"/>
  <c r="AJ2927" i="2"/>
  <c r="AJ2928" i="2"/>
  <c r="AJ2929" i="2"/>
  <c r="AJ2930" i="2"/>
  <c r="AJ2931" i="2"/>
  <c r="AJ2932" i="2"/>
  <c r="AJ2933" i="2"/>
  <c r="AJ2934" i="2"/>
  <c r="AJ2935" i="2"/>
  <c r="AJ2936" i="2"/>
  <c r="AJ2937" i="2"/>
  <c r="AJ2938" i="2"/>
  <c r="AJ2939" i="2"/>
  <c r="AJ2940" i="2"/>
  <c r="AJ2941" i="2"/>
  <c r="AJ2942" i="2"/>
  <c r="AJ2943" i="2"/>
  <c r="AJ2944" i="2"/>
  <c r="AJ2945" i="2"/>
  <c r="AJ2946" i="2"/>
  <c r="AJ2947" i="2"/>
  <c r="AJ2948" i="2"/>
  <c r="AJ2949" i="2"/>
  <c r="AJ2950" i="2"/>
  <c r="AJ2951" i="2"/>
  <c r="AJ2952" i="2"/>
  <c r="AJ2953" i="2"/>
  <c r="AJ2954" i="2"/>
  <c r="AJ2955" i="2"/>
  <c r="AJ2956" i="2"/>
  <c r="AJ2957" i="2"/>
  <c r="AJ2958" i="2"/>
  <c r="AJ2959" i="2"/>
  <c r="AJ2960" i="2"/>
  <c r="AJ2961" i="2"/>
  <c r="AJ2962" i="2"/>
  <c r="AJ2963" i="2"/>
  <c r="AJ2964" i="2"/>
  <c r="AJ2965" i="2"/>
  <c r="AJ2966" i="2"/>
  <c r="AJ2967" i="2"/>
  <c r="AJ2968" i="2"/>
  <c r="AJ2969" i="2"/>
  <c r="AJ2970" i="2"/>
  <c r="AJ2971" i="2"/>
  <c r="AJ2972" i="2"/>
  <c r="AJ2973" i="2"/>
  <c r="AJ2974" i="2"/>
  <c r="AJ2975" i="2"/>
  <c r="AJ2976" i="2"/>
  <c r="AJ2977" i="2"/>
  <c r="AJ2978" i="2"/>
  <c r="AJ2979" i="2"/>
  <c r="AJ2980" i="2"/>
  <c r="AJ2981" i="2"/>
  <c r="AJ2982" i="2"/>
  <c r="AJ2983" i="2"/>
  <c r="AJ2984" i="2"/>
  <c r="AJ2985" i="2"/>
  <c r="AJ2986" i="2"/>
  <c r="AJ2987" i="2"/>
  <c r="AJ2988" i="2"/>
  <c r="AJ2989" i="2"/>
  <c r="AJ2990" i="2"/>
  <c r="AJ2991" i="2"/>
  <c r="AJ2992" i="2"/>
  <c r="AJ2993" i="2"/>
  <c r="AJ2994" i="2"/>
  <c r="AJ2995" i="2"/>
  <c r="AJ2996" i="2"/>
  <c r="AJ2997" i="2"/>
  <c r="AJ2998" i="2"/>
  <c r="AJ2999" i="2"/>
  <c r="AJ3000" i="2"/>
  <c r="AJ3001" i="2"/>
  <c r="AJ3002" i="2"/>
  <c r="AJ3003" i="2"/>
  <c r="AJ3004" i="2"/>
  <c r="AJ3005" i="2"/>
  <c r="AJ3006" i="2"/>
  <c r="AJ3007" i="2"/>
  <c r="AJ3008" i="2"/>
  <c r="AJ3009" i="2"/>
  <c r="AJ3010" i="2"/>
  <c r="AJ3011" i="2"/>
  <c r="AJ3012" i="2"/>
  <c r="AJ3013" i="2"/>
  <c r="AJ3014" i="2"/>
  <c r="AJ3015" i="2"/>
  <c r="AJ3016" i="2"/>
  <c r="AJ3017" i="2"/>
  <c r="AJ3018" i="2"/>
  <c r="AJ3019" i="2"/>
  <c r="AJ3020" i="2"/>
  <c r="AJ3021" i="2"/>
  <c r="AJ3022" i="2"/>
  <c r="AJ3023" i="2"/>
  <c r="AJ3024" i="2"/>
  <c r="AJ3025" i="2"/>
  <c r="AJ3026" i="2"/>
  <c r="AJ3027" i="2"/>
  <c r="AJ3028" i="2"/>
  <c r="AJ3029" i="2"/>
  <c r="AJ3030" i="2"/>
  <c r="AJ3031" i="2"/>
  <c r="AJ3032" i="2"/>
  <c r="AJ3033" i="2"/>
  <c r="AJ3034" i="2"/>
  <c r="AJ3035" i="2"/>
  <c r="AJ3036" i="2"/>
  <c r="AJ3037" i="2"/>
  <c r="AJ3038" i="2"/>
  <c r="AJ3039" i="2"/>
  <c r="AJ3040" i="2"/>
  <c r="AJ3041" i="2"/>
  <c r="AJ3042" i="2"/>
  <c r="AJ3043" i="2"/>
  <c r="AJ3044" i="2"/>
  <c r="AJ3045" i="2"/>
  <c r="AJ3046" i="2"/>
  <c r="AJ3047" i="2"/>
  <c r="AJ3048" i="2"/>
  <c r="AJ3049" i="2"/>
  <c r="AJ3050" i="2"/>
  <c r="AJ3051" i="2"/>
  <c r="AJ3052" i="2"/>
  <c r="AJ3053" i="2"/>
  <c r="AJ3054" i="2"/>
  <c r="AJ3055" i="2"/>
  <c r="AJ3056" i="2"/>
  <c r="AJ3057" i="2"/>
  <c r="AJ3062" i="2"/>
  <c r="AJ3063" i="2"/>
  <c r="AJ3064" i="2"/>
  <c r="AJ3065" i="2"/>
  <c r="AJ3066" i="2"/>
  <c r="AJ3067" i="2"/>
  <c r="AJ3068" i="2"/>
  <c r="AJ3069" i="2"/>
  <c r="AJ3070" i="2"/>
  <c r="AJ3071" i="2"/>
  <c r="AJ3072" i="2"/>
  <c r="AJ3073" i="2"/>
  <c r="AJ3074" i="2"/>
  <c r="AJ3075" i="2"/>
  <c r="AJ3076" i="2"/>
  <c r="AJ3077" i="2"/>
  <c r="AJ3078" i="2"/>
  <c r="AJ3079" i="2"/>
  <c r="AJ3080" i="2"/>
  <c r="AJ3081" i="2"/>
  <c r="AJ3082" i="2"/>
  <c r="AJ3083" i="2"/>
  <c r="AJ3084" i="2"/>
  <c r="AJ3085" i="2"/>
  <c r="AJ3086" i="2"/>
  <c r="AJ3087" i="2"/>
  <c r="AJ3088" i="2"/>
  <c r="AJ3089" i="2"/>
  <c r="AJ3090" i="2"/>
  <c r="AJ3091" i="2"/>
  <c r="AJ3092" i="2"/>
  <c r="AJ3093" i="2"/>
  <c r="AJ3094" i="2"/>
  <c r="AJ3095" i="2"/>
  <c r="AJ3096" i="2"/>
  <c r="AJ3097" i="2"/>
  <c r="AJ3098" i="2"/>
  <c r="AJ3099" i="2"/>
  <c r="AJ3100" i="2"/>
  <c r="AJ3101" i="2"/>
  <c r="AJ3102" i="2"/>
  <c r="AJ3103" i="2"/>
  <c r="AJ3104" i="2"/>
  <c r="AJ3105" i="2"/>
  <c r="AJ3106" i="2"/>
  <c r="AJ3107" i="2"/>
  <c r="AJ3108" i="2"/>
  <c r="AJ3109" i="2"/>
  <c r="AJ3110" i="2"/>
  <c r="AJ3111" i="2"/>
  <c r="AJ3112" i="2"/>
  <c r="AJ3113" i="2"/>
  <c r="AJ3114" i="2"/>
  <c r="AJ3115" i="2"/>
  <c r="AJ3116" i="2"/>
  <c r="AJ3117" i="2"/>
  <c r="AJ3118" i="2"/>
  <c r="AJ3119" i="2"/>
  <c r="AJ3120" i="2"/>
  <c r="AJ3121" i="2"/>
  <c r="AJ3122" i="2"/>
  <c r="AJ3123" i="2"/>
  <c r="AJ3124" i="2"/>
  <c r="AJ3125" i="2"/>
  <c r="AJ3126" i="2"/>
  <c r="AJ3127" i="2"/>
  <c r="AJ3128" i="2"/>
  <c r="AJ3129" i="2"/>
  <c r="AJ3130" i="2"/>
  <c r="AJ3131" i="2"/>
  <c r="AJ3132" i="2"/>
  <c r="AJ3133" i="2"/>
  <c r="AJ3134" i="2"/>
  <c r="AJ3135" i="2"/>
  <c r="AJ3136" i="2"/>
  <c r="AJ3137" i="2"/>
  <c r="AJ3138" i="2"/>
  <c r="AJ3139" i="2"/>
  <c r="AJ3140" i="2"/>
  <c r="AJ3141" i="2"/>
  <c r="AJ3142" i="2"/>
  <c r="AJ3143" i="2"/>
  <c r="AJ3144" i="2"/>
  <c r="AJ3145" i="2"/>
  <c r="AJ3146" i="2"/>
  <c r="AJ3147" i="2"/>
  <c r="AJ3148" i="2"/>
  <c r="AJ3149" i="2"/>
  <c r="AJ3150" i="2"/>
  <c r="AJ3151" i="2"/>
  <c r="AJ3152" i="2"/>
  <c r="AJ3153" i="2"/>
  <c r="AJ3154" i="2"/>
  <c r="AJ3155" i="2"/>
  <c r="AJ3156" i="2"/>
  <c r="AJ3157" i="2"/>
  <c r="AJ3158" i="2"/>
  <c r="AJ3159" i="2"/>
  <c r="AJ3160" i="2"/>
  <c r="AJ3161" i="2"/>
  <c r="AJ3162" i="2"/>
  <c r="AJ3163" i="2"/>
  <c r="AJ3164" i="2"/>
  <c r="AJ3165" i="2"/>
  <c r="AJ3166" i="2"/>
  <c r="AJ3167" i="2"/>
  <c r="AJ3168" i="2"/>
  <c r="AJ3169" i="2"/>
  <c r="AJ3170" i="2"/>
  <c r="AJ3171" i="2"/>
  <c r="AJ3172" i="2"/>
  <c r="AJ3173" i="2"/>
  <c r="AJ3174" i="2"/>
  <c r="AJ3175" i="2"/>
  <c r="AJ3176" i="2"/>
  <c r="AJ3177" i="2"/>
  <c r="AJ3178" i="2"/>
  <c r="AJ3179" i="2"/>
  <c r="AJ3180" i="2"/>
  <c r="AJ3181" i="2"/>
  <c r="AJ3182" i="2"/>
  <c r="AJ3183" i="2"/>
  <c r="AJ3184" i="2"/>
  <c r="AJ3185" i="2"/>
  <c r="AJ3186" i="2"/>
  <c r="AJ3187" i="2"/>
  <c r="AJ3188" i="2"/>
  <c r="AJ3189" i="2"/>
  <c r="AJ3190" i="2"/>
  <c r="AJ3191" i="2"/>
  <c r="AJ3192" i="2"/>
  <c r="AJ3193" i="2"/>
  <c r="AJ3194" i="2"/>
  <c r="AJ3195" i="2"/>
  <c r="AJ3196" i="2"/>
  <c r="AJ3197" i="2"/>
  <c r="AJ3198" i="2"/>
  <c r="AJ3199" i="2"/>
  <c r="AJ3200" i="2"/>
  <c r="AJ3201" i="2"/>
  <c r="AJ3202" i="2"/>
  <c r="AJ3203" i="2"/>
  <c r="AJ3204" i="2"/>
  <c r="AJ3205" i="2"/>
  <c r="AJ3206" i="2"/>
  <c r="AJ3207" i="2"/>
  <c r="AJ3208" i="2"/>
  <c r="AJ3209" i="2"/>
  <c r="AJ3210" i="2"/>
  <c r="AJ3211" i="2"/>
  <c r="AJ3212" i="2"/>
  <c r="AJ3213" i="2"/>
  <c r="AJ3214" i="2"/>
  <c r="AJ3215" i="2"/>
  <c r="AJ3216" i="2"/>
  <c r="AJ3217" i="2"/>
  <c r="AJ3218" i="2"/>
  <c r="AJ3219" i="2"/>
  <c r="AJ3220" i="2"/>
  <c r="AJ3221" i="2"/>
  <c r="AJ3222" i="2"/>
  <c r="AJ3223" i="2"/>
  <c r="AJ3224" i="2"/>
  <c r="AJ3225" i="2"/>
  <c r="AJ3226" i="2"/>
  <c r="AJ3227" i="2"/>
  <c r="AJ3228" i="2"/>
  <c r="AJ3238" i="2"/>
  <c r="AJ3239" i="2"/>
  <c r="AJ3240" i="2"/>
  <c r="AJ3241" i="2"/>
  <c r="AJ3242" i="2"/>
  <c r="AJ3243" i="2"/>
  <c r="AJ3244" i="2"/>
  <c r="AJ3245" i="2"/>
  <c r="AJ3246" i="2"/>
  <c r="AJ3247" i="2"/>
  <c r="AJ3248" i="2"/>
  <c r="AJ3249" i="2"/>
  <c r="AJ3250" i="2"/>
  <c r="AJ3251" i="2"/>
  <c r="AJ3252" i="2"/>
  <c r="AJ3253" i="2"/>
  <c r="AJ3254" i="2"/>
  <c r="AJ3255" i="2"/>
  <c r="AJ3256" i="2"/>
  <c r="AJ3257" i="2"/>
  <c r="AJ3258" i="2"/>
  <c r="AJ3259" i="2"/>
  <c r="AJ3260" i="2"/>
  <c r="AJ3261" i="2"/>
  <c r="AJ3262" i="2"/>
  <c r="AJ3263" i="2"/>
  <c r="AJ3264" i="2"/>
  <c r="AJ3265" i="2"/>
  <c r="AJ3266" i="2"/>
  <c r="AJ3267" i="2"/>
  <c r="AJ3268" i="2"/>
  <c r="AJ3269" i="2"/>
  <c r="AJ3270" i="2"/>
  <c r="AJ3271" i="2"/>
  <c r="AJ3272" i="2"/>
  <c r="AJ3273" i="2"/>
  <c r="AJ3274" i="2"/>
  <c r="AJ3275" i="2"/>
  <c r="AJ3276" i="2"/>
  <c r="AJ3277" i="2"/>
  <c r="AJ3278" i="2"/>
  <c r="AJ3279" i="2"/>
  <c r="AJ3280" i="2"/>
  <c r="AJ3281" i="2"/>
  <c r="AJ3282" i="2"/>
  <c r="AJ3283" i="2"/>
  <c r="AJ3284" i="2"/>
  <c r="AJ3285" i="2"/>
  <c r="AJ3286" i="2"/>
  <c r="AJ3287" i="2"/>
  <c r="AJ3288" i="2"/>
  <c r="AJ3289" i="2"/>
  <c r="AJ3290" i="2"/>
  <c r="AJ3291" i="2"/>
  <c r="AJ3292" i="2"/>
  <c r="AJ3293" i="2"/>
  <c r="AJ3294" i="2"/>
  <c r="AJ3295" i="2"/>
  <c r="AJ3296" i="2"/>
  <c r="AJ3297" i="2"/>
  <c r="AJ3298" i="2"/>
  <c r="AJ3299" i="2"/>
  <c r="AJ3300" i="2"/>
  <c r="AJ3301" i="2"/>
  <c r="AJ3302" i="2"/>
  <c r="AJ3303" i="2"/>
  <c r="AJ3304" i="2"/>
  <c r="AJ3305" i="2"/>
  <c r="AJ3306" i="2"/>
  <c r="AJ3307" i="2"/>
  <c r="AJ3308" i="2"/>
  <c r="AJ3309" i="2"/>
  <c r="AJ3310" i="2"/>
  <c r="AJ3311" i="2"/>
  <c r="AJ3312" i="2"/>
  <c r="AJ3313" i="2"/>
  <c r="AJ3314" i="2"/>
  <c r="AJ3315" i="2"/>
  <c r="AJ3316" i="2"/>
  <c r="AJ3317" i="2"/>
  <c r="AJ3318" i="2"/>
  <c r="AJ3319" i="2"/>
  <c r="AJ3320" i="2"/>
  <c r="AJ3321" i="2"/>
  <c r="AJ3322" i="2"/>
  <c r="AJ3323" i="2"/>
  <c r="AJ3324" i="2"/>
  <c r="AJ3325" i="2"/>
  <c r="AJ3326" i="2"/>
  <c r="AJ3327" i="2"/>
  <c r="AJ3328" i="2"/>
  <c r="AJ3329" i="2"/>
  <c r="AJ3330" i="2"/>
  <c r="AJ3331" i="2"/>
  <c r="AJ3332" i="2"/>
  <c r="AJ3333" i="2"/>
  <c r="AJ3334" i="2"/>
  <c r="AJ3335" i="2"/>
  <c r="AJ3336" i="2"/>
  <c r="AJ3337" i="2"/>
  <c r="AJ3338" i="2"/>
  <c r="AJ3339" i="2"/>
  <c r="AJ3340" i="2"/>
  <c r="AJ3341" i="2"/>
  <c r="AJ3342" i="2"/>
  <c r="AJ3343" i="2"/>
  <c r="AJ3344" i="2"/>
  <c r="AJ3345" i="2"/>
  <c r="AJ3346" i="2"/>
  <c r="AJ3347" i="2"/>
  <c r="AJ3348" i="2"/>
  <c r="AJ3349" i="2"/>
  <c r="AJ3350" i="2"/>
  <c r="AJ3351" i="2"/>
  <c r="AJ3352" i="2"/>
  <c r="AJ3353" i="2"/>
  <c r="AJ3354" i="2"/>
  <c r="AJ3355" i="2"/>
  <c r="AJ3356" i="2"/>
  <c r="AJ3357" i="2"/>
  <c r="AJ3358" i="2"/>
  <c r="AJ3359" i="2"/>
  <c r="AJ3360" i="2"/>
  <c r="AJ3361" i="2"/>
  <c r="AJ3362" i="2"/>
  <c r="AJ3363" i="2"/>
  <c r="AJ3364" i="2"/>
  <c r="AJ3365" i="2"/>
  <c r="AJ3366" i="2"/>
  <c r="AJ3367" i="2"/>
  <c r="AJ3368" i="2"/>
  <c r="AJ3369" i="2"/>
  <c r="AJ3370" i="2"/>
  <c r="AJ3371" i="2"/>
  <c r="AJ3372" i="2"/>
  <c r="AJ3373" i="2"/>
  <c r="AJ3374" i="2"/>
  <c r="AJ3375" i="2"/>
  <c r="AJ3376" i="2"/>
  <c r="AJ3377" i="2"/>
  <c r="AJ3378" i="2"/>
  <c r="AJ3379" i="2"/>
  <c r="AJ3380" i="2"/>
  <c r="AJ3381" i="2"/>
  <c r="AJ3382" i="2"/>
  <c r="AJ3383" i="2"/>
  <c r="AJ3384" i="2"/>
  <c r="AJ3385" i="2"/>
  <c r="AJ3386" i="2"/>
  <c r="AJ3387" i="2"/>
  <c r="AJ3388" i="2"/>
  <c r="AJ3389" i="2"/>
  <c r="AJ3390" i="2"/>
  <c r="AJ3391" i="2"/>
  <c r="AJ3392" i="2"/>
  <c r="AJ3393" i="2"/>
  <c r="AJ3394" i="2"/>
  <c r="AJ3395" i="2"/>
  <c r="AJ3396" i="2"/>
  <c r="AJ3397" i="2"/>
  <c r="AJ3398" i="2"/>
  <c r="AJ3399" i="2"/>
  <c r="AJ3400" i="2"/>
  <c r="AJ3401" i="2"/>
  <c r="AJ3402" i="2"/>
  <c r="AJ3403" i="2"/>
  <c r="AJ3404" i="2"/>
  <c r="AJ3405" i="2"/>
  <c r="AJ3406" i="2"/>
  <c r="AJ3407" i="2"/>
  <c r="AJ3408" i="2"/>
  <c r="AJ3409" i="2"/>
  <c r="AJ3410" i="2"/>
  <c r="AJ3420" i="2"/>
  <c r="AJ3421" i="2"/>
  <c r="AJ3422" i="2"/>
  <c r="AJ3423" i="2"/>
  <c r="AJ3424" i="2"/>
  <c r="AJ3425" i="2"/>
  <c r="AJ3426" i="2"/>
  <c r="AJ3427" i="2"/>
  <c r="AJ3428" i="2"/>
  <c r="AJ3429" i="2"/>
  <c r="AJ3430" i="2"/>
  <c r="AJ3431" i="2"/>
  <c r="AJ3432" i="2"/>
  <c r="AJ3433" i="2"/>
  <c r="AJ3434" i="2"/>
  <c r="AJ3435" i="2"/>
  <c r="AJ3436" i="2"/>
  <c r="AJ3437" i="2"/>
  <c r="AJ3438" i="2"/>
  <c r="AJ3439" i="2"/>
  <c r="AJ3440" i="2"/>
  <c r="AJ3441" i="2"/>
  <c r="AJ3442" i="2"/>
  <c r="AJ3443" i="2"/>
  <c r="AJ3444" i="2"/>
  <c r="AJ3445" i="2"/>
  <c r="AJ3446" i="2"/>
  <c r="AJ3447" i="2"/>
  <c r="AJ3448" i="2"/>
  <c r="AJ3449" i="2"/>
  <c r="AJ3450" i="2"/>
  <c r="AJ3451" i="2"/>
  <c r="AJ3452" i="2"/>
  <c r="AJ3453" i="2"/>
  <c r="AJ3454" i="2"/>
  <c r="AJ3455" i="2"/>
  <c r="AJ3456" i="2"/>
  <c r="AJ3457" i="2"/>
  <c r="AJ3458" i="2"/>
  <c r="AJ3459" i="2"/>
  <c r="AJ3460" i="2"/>
  <c r="AJ3461" i="2"/>
  <c r="AJ3462" i="2"/>
  <c r="AJ3463" i="2"/>
  <c r="AJ3464" i="2"/>
  <c r="AJ3465" i="2"/>
  <c r="AJ3466" i="2"/>
  <c r="AJ3467" i="2"/>
  <c r="AJ3468" i="2"/>
  <c r="AJ3469" i="2"/>
  <c r="AJ3470" i="2"/>
  <c r="AJ3471" i="2"/>
  <c r="AJ3472" i="2"/>
  <c r="AJ3473" i="2"/>
  <c r="AJ3474" i="2"/>
  <c r="AJ3475" i="2"/>
  <c r="AJ3476" i="2"/>
  <c r="AJ3477" i="2"/>
  <c r="AJ3478" i="2"/>
  <c r="AJ3479" i="2"/>
  <c r="AJ3480" i="2"/>
  <c r="AJ3481" i="2"/>
  <c r="AJ3482" i="2"/>
  <c r="AJ3483" i="2"/>
  <c r="AJ3484" i="2"/>
  <c r="AJ3485" i="2"/>
  <c r="AJ3486" i="2"/>
  <c r="AJ3487" i="2"/>
  <c r="AJ3488" i="2"/>
  <c r="AJ3489" i="2"/>
  <c r="AJ3490" i="2"/>
  <c r="AJ3491" i="2"/>
  <c r="AJ3492" i="2"/>
  <c r="AJ3493" i="2"/>
  <c r="AJ3494" i="2"/>
  <c r="AJ3495" i="2"/>
  <c r="AJ3496" i="2"/>
  <c r="AJ3497" i="2"/>
  <c r="AJ3498" i="2"/>
  <c r="AJ3499" i="2"/>
  <c r="AJ3500" i="2"/>
  <c r="AJ3501" i="2"/>
  <c r="AJ3502" i="2"/>
  <c r="AJ3503" i="2"/>
  <c r="AJ3504" i="2"/>
  <c r="AJ3505" i="2"/>
  <c r="AJ3506" i="2"/>
  <c r="AJ3507" i="2"/>
  <c r="AJ3508" i="2"/>
  <c r="AJ3509" i="2"/>
  <c r="AJ3510" i="2"/>
  <c r="AJ3511" i="2"/>
  <c r="AJ3512" i="2"/>
  <c r="AJ3513" i="2"/>
  <c r="AJ3514" i="2"/>
  <c r="AJ3515" i="2"/>
  <c r="AJ3516" i="2"/>
  <c r="AJ3517" i="2"/>
  <c r="AJ3518" i="2"/>
  <c r="AJ3519" i="2"/>
  <c r="AJ3520" i="2"/>
  <c r="AJ3521" i="2"/>
  <c r="AJ3522" i="2"/>
  <c r="AJ3523" i="2"/>
  <c r="AJ3524" i="2"/>
  <c r="AJ3525" i="2"/>
  <c r="AJ3526" i="2"/>
  <c r="AJ3527" i="2"/>
  <c r="AJ3528" i="2"/>
  <c r="AJ3529" i="2"/>
  <c r="AJ3530" i="2"/>
  <c r="AJ3531" i="2"/>
  <c r="AJ3532" i="2"/>
  <c r="AJ3533" i="2"/>
  <c r="AJ3534" i="2"/>
  <c r="AJ3535" i="2"/>
  <c r="AJ3536" i="2"/>
  <c r="AJ3537" i="2"/>
  <c r="AJ3538" i="2"/>
  <c r="AJ3539" i="2"/>
  <c r="AJ3540" i="2"/>
  <c r="AJ3541" i="2"/>
  <c r="AJ3542" i="2"/>
  <c r="AJ3543" i="2"/>
  <c r="AJ3544" i="2"/>
  <c r="AJ3545" i="2"/>
  <c r="AJ3546" i="2"/>
  <c r="AJ3547" i="2"/>
  <c r="AJ3548" i="2"/>
  <c r="AJ3549" i="2"/>
  <c r="AJ3550" i="2"/>
  <c r="AJ3551" i="2"/>
  <c r="AJ3552" i="2"/>
  <c r="AJ3553" i="2"/>
  <c r="AJ3554" i="2"/>
  <c r="AJ3555" i="2"/>
  <c r="AJ3556" i="2"/>
  <c r="AJ3557" i="2"/>
  <c r="AJ3558" i="2"/>
  <c r="AJ3559" i="2"/>
  <c r="AJ3560" i="2"/>
  <c r="AJ3561" i="2"/>
  <c r="AJ3562" i="2"/>
  <c r="AJ3563" i="2"/>
  <c r="AJ3564" i="2"/>
  <c r="AJ3565" i="2"/>
  <c r="AJ3566" i="2"/>
  <c r="AJ3567" i="2"/>
  <c r="AJ3568" i="2"/>
  <c r="AJ3569" i="2"/>
  <c r="AJ3570" i="2"/>
  <c r="AJ3571" i="2"/>
  <c r="AJ3572" i="2"/>
  <c r="AJ3573" i="2"/>
  <c r="AJ3574" i="2"/>
  <c r="AJ3575" i="2"/>
  <c r="AJ3576" i="2"/>
  <c r="AJ3577" i="2"/>
  <c r="AJ3578" i="2"/>
  <c r="AJ3579" i="2"/>
  <c r="AJ3580" i="2"/>
  <c r="AJ3581" i="2"/>
  <c r="AJ3582" i="2"/>
  <c r="AJ3583" i="2"/>
  <c r="AJ3584" i="2"/>
  <c r="AJ3585" i="2"/>
  <c r="AJ3586" i="2"/>
  <c r="AJ3587" i="2"/>
  <c r="AJ3588" i="2"/>
  <c r="AJ3589" i="2"/>
  <c r="AJ3590" i="2"/>
  <c r="AJ3591" i="2"/>
  <c r="AJ3592" i="2"/>
  <c r="AJ3593" i="2"/>
  <c r="AJ3594" i="2"/>
  <c r="AJ3595" i="2"/>
  <c r="AJ3596" i="2"/>
  <c r="AJ3597" i="2"/>
  <c r="AJ3598" i="2"/>
  <c r="AJ3599" i="2"/>
  <c r="AJ3600" i="2"/>
  <c r="AJ3601" i="2"/>
  <c r="AJ3602" i="2"/>
  <c r="AJ3603" i="2"/>
  <c r="AJ3604" i="2"/>
  <c r="AJ3605" i="2"/>
  <c r="AJ3606" i="2"/>
  <c r="AJ3607" i="2"/>
  <c r="AJ3608" i="2"/>
  <c r="AJ3620" i="2"/>
  <c r="AJ3621" i="2"/>
  <c r="AJ3622" i="2"/>
  <c r="AJ3623" i="2"/>
  <c r="AJ3624" i="2"/>
  <c r="AJ3625" i="2"/>
  <c r="AJ3626" i="2"/>
  <c r="AJ3627" i="2"/>
  <c r="AJ3628" i="2"/>
  <c r="AJ3629" i="2"/>
  <c r="AJ3630" i="2"/>
  <c r="AJ3631" i="2"/>
  <c r="AJ3632" i="2"/>
  <c r="AJ3633" i="2"/>
  <c r="AJ3634" i="2"/>
  <c r="AJ3635" i="2"/>
  <c r="AJ3636" i="2"/>
  <c r="AJ3637" i="2"/>
  <c r="AJ3638" i="2"/>
  <c r="AJ3639" i="2"/>
  <c r="AJ3640" i="2"/>
  <c r="AJ3641" i="2"/>
  <c r="AJ3642" i="2"/>
  <c r="AJ3643" i="2"/>
  <c r="AJ3644" i="2"/>
  <c r="AJ3645" i="2"/>
  <c r="AJ3646" i="2"/>
  <c r="AJ3647" i="2"/>
  <c r="AJ3648" i="2"/>
  <c r="AJ3649" i="2"/>
  <c r="AJ3650" i="2"/>
  <c r="AJ3651" i="2"/>
  <c r="AJ3652" i="2"/>
  <c r="AJ3653" i="2"/>
  <c r="AJ3654" i="2"/>
  <c r="AJ3655" i="2"/>
  <c r="AJ3656" i="2"/>
  <c r="AJ3657" i="2"/>
  <c r="AJ3658" i="2"/>
  <c r="AJ3659" i="2"/>
  <c r="AJ3660" i="2"/>
  <c r="AJ3661" i="2"/>
  <c r="AJ3662" i="2"/>
  <c r="AJ3663" i="2"/>
  <c r="AJ3664" i="2"/>
  <c r="AJ3665" i="2"/>
  <c r="AJ3666" i="2"/>
  <c r="AJ3667" i="2"/>
  <c r="AJ3668" i="2"/>
  <c r="AJ3669" i="2"/>
  <c r="AJ3670" i="2"/>
  <c r="AJ3671" i="2"/>
  <c r="AJ3672" i="2"/>
  <c r="AJ3673" i="2"/>
  <c r="AJ3674" i="2"/>
  <c r="AJ3675" i="2"/>
  <c r="AJ3676" i="2"/>
  <c r="AJ3677" i="2"/>
  <c r="AJ3678" i="2"/>
  <c r="AJ3679" i="2"/>
  <c r="AJ3680" i="2"/>
  <c r="AJ3681" i="2"/>
  <c r="AJ3682" i="2"/>
  <c r="AJ3683" i="2"/>
  <c r="AJ3684" i="2"/>
  <c r="AJ3685" i="2"/>
  <c r="AJ3686" i="2"/>
  <c r="AJ3687" i="2"/>
  <c r="AJ3688" i="2"/>
  <c r="AJ3689" i="2"/>
  <c r="AJ3690" i="2"/>
  <c r="AJ3691" i="2"/>
  <c r="AJ3692" i="2"/>
  <c r="AJ3693" i="2"/>
  <c r="AJ3694" i="2"/>
  <c r="AJ3695" i="2"/>
  <c r="AJ3696" i="2"/>
  <c r="AJ3697" i="2"/>
  <c r="AJ3698" i="2"/>
  <c r="AJ3699" i="2"/>
  <c r="AJ3700" i="2"/>
  <c r="AJ3701" i="2"/>
  <c r="AJ3702" i="2"/>
  <c r="AJ3703" i="2"/>
  <c r="AJ3704" i="2"/>
  <c r="AJ3705" i="2"/>
  <c r="AJ3706" i="2"/>
  <c r="AJ3707" i="2"/>
  <c r="AJ3708" i="2"/>
  <c r="AJ3709" i="2"/>
  <c r="AJ3710" i="2"/>
  <c r="AJ3711" i="2"/>
  <c r="AJ3712" i="2"/>
  <c r="AJ3713" i="2"/>
  <c r="AJ3714" i="2"/>
  <c r="AJ3715" i="2"/>
  <c r="AJ3716" i="2"/>
  <c r="AJ3717" i="2"/>
  <c r="AJ3718" i="2"/>
  <c r="AJ3719" i="2"/>
  <c r="AJ3720" i="2"/>
  <c r="AJ3721" i="2"/>
  <c r="AJ3722" i="2"/>
  <c r="AJ3723" i="2"/>
  <c r="AJ3724" i="2"/>
  <c r="AJ3725" i="2"/>
  <c r="AJ3726" i="2"/>
  <c r="AJ3727" i="2"/>
  <c r="AJ3728" i="2"/>
  <c r="AJ3729" i="2"/>
  <c r="AJ3730" i="2"/>
  <c r="AJ3731" i="2"/>
  <c r="AJ3732" i="2"/>
  <c r="AJ3733" i="2"/>
  <c r="AJ3734" i="2"/>
  <c r="AJ3735" i="2"/>
  <c r="AJ3736" i="2"/>
  <c r="AJ3737" i="2"/>
  <c r="AJ3738" i="2"/>
  <c r="AJ3739" i="2"/>
  <c r="AJ3740" i="2"/>
  <c r="AJ3741" i="2"/>
  <c r="AJ3742" i="2"/>
  <c r="AJ3743" i="2"/>
  <c r="AJ3744" i="2"/>
  <c r="AJ3745" i="2"/>
  <c r="AJ3746" i="2"/>
  <c r="AJ3747" i="2"/>
  <c r="AJ3748" i="2"/>
  <c r="AJ3749" i="2"/>
  <c r="AJ3750" i="2"/>
  <c r="AJ3751" i="2"/>
  <c r="AJ3752" i="2"/>
  <c r="AJ3753" i="2"/>
  <c r="AJ3754" i="2"/>
  <c r="AJ3755" i="2"/>
  <c r="AJ3756" i="2"/>
  <c r="AJ3757" i="2"/>
  <c r="AJ3758" i="2"/>
  <c r="AJ3759" i="2"/>
  <c r="AJ3760" i="2"/>
  <c r="AJ3761" i="2"/>
  <c r="AJ3762" i="2"/>
  <c r="AJ3763" i="2"/>
  <c r="AJ3764" i="2"/>
  <c r="AJ3765" i="2"/>
  <c r="AJ3766" i="2"/>
  <c r="AJ3767" i="2"/>
  <c r="AJ3768" i="2"/>
  <c r="AJ3769" i="2"/>
  <c r="AJ3770" i="2"/>
  <c r="AJ3771" i="2"/>
  <c r="AJ3772" i="2"/>
  <c r="AJ3773" i="2"/>
  <c r="AJ3774" i="2"/>
  <c r="AJ3775" i="2"/>
  <c r="AJ3776" i="2"/>
  <c r="AJ3777" i="2"/>
  <c r="AJ3778" i="2"/>
  <c r="AJ3779" i="2"/>
  <c r="AJ3780" i="2"/>
  <c r="AJ3781" i="2"/>
  <c r="AJ3782" i="2"/>
  <c r="AJ3783" i="2"/>
  <c r="AJ3784" i="2"/>
  <c r="AJ3785" i="2"/>
  <c r="AJ3786" i="2"/>
  <c r="AJ3787" i="2"/>
  <c r="AJ3788" i="2"/>
  <c r="AJ3789" i="2"/>
  <c r="AJ3790" i="2"/>
  <c r="AJ3791" i="2"/>
  <c r="AJ3792" i="2"/>
  <c r="AJ3793" i="2"/>
  <c r="AJ3794" i="2"/>
  <c r="AJ3795" i="2"/>
  <c r="AJ3796" i="2"/>
  <c r="AJ3797" i="2"/>
  <c r="AJ3798" i="2"/>
  <c r="AJ3799" i="2"/>
  <c r="AJ3800" i="2"/>
  <c r="AJ3801" i="2"/>
  <c r="AJ3802" i="2"/>
  <c r="AJ3803" i="2"/>
  <c r="AJ3804" i="2"/>
  <c r="AJ3805" i="2"/>
  <c r="AJ3806" i="2"/>
  <c r="AJ3807" i="2"/>
  <c r="AJ3808" i="2"/>
  <c r="AJ3809" i="2"/>
  <c r="AJ3810" i="2"/>
  <c r="AJ3811" i="2"/>
  <c r="AJ3812" i="2"/>
  <c r="AJ3822" i="2"/>
  <c r="AJ3823" i="2"/>
  <c r="AJ3824" i="2"/>
  <c r="AJ3825" i="2"/>
  <c r="AJ3826" i="2"/>
  <c r="AJ3827" i="2"/>
  <c r="AJ3828" i="2"/>
  <c r="AJ3829" i="2"/>
  <c r="AJ3830" i="2"/>
  <c r="AJ3831" i="2"/>
  <c r="AJ3832" i="2"/>
  <c r="AJ3833" i="2"/>
  <c r="AJ3834" i="2"/>
  <c r="AJ3835" i="2"/>
  <c r="AJ3836" i="2"/>
  <c r="AJ3837" i="2"/>
  <c r="AJ3838" i="2"/>
  <c r="AJ3839" i="2"/>
  <c r="AJ3840" i="2"/>
  <c r="AJ3841" i="2"/>
  <c r="AJ3842" i="2"/>
  <c r="AJ3843" i="2"/>
  <c r="AJ3844" i="2"/>
  <c r="AJ3845" i="2"/>
  <c r="AJ3846" i="2"/>
  <c r="AJ3847" i="2"/>
  <c r="AJ3848" i="2"/>
  <c r="AJ3849" i="2"/>
  <c r="AJ3850" i="2"/>
  <c r="AJ3851" i="2"/>
  <c r="AJ3852" i="2"/>
  <c r="AJ3853" i="2"/>
  <c r="AJ3854" i="2"/>
  <c r="AJ3855" i="2"/>
  <c r="AJ3856" i="2"/>
  <c r="AJ3857" i="2"/>
  <c r="AJ3858" i="2"/>
  <c r="AJ3859" i="2"/>
  <c r="AJ3860" i="2"/>
  <c r="AJ3861" i="2"/>
  <c r="AJ3862" i="2"/>
  <c r="AJ3863" i="2"/>
  <c r="AJ3864" i="2"/>
  <c r="AJ3865" i="2"/>
  <c r="AJ3866" i="2"/>
  <c r="AJ3867" i="2"/>
  <c r="AJ3868" i="2"/>
  <c r="AJ3869" i="2"/>
  <c r="AJ3870" i="2"/>
  <c r="AJ3871" i="2"/>
  <c r="AJ3872" i="2"/>
  <c r="AJ3873" i="2"/>
  <c r="AJ3874" i="2"/>
  <c r="AJ3875" i="2"/>
  <c r="AJ3876" i="2"/>
  <c r="AJ3877" i="2"/>
  <c r="AJ3878" i="2"/>
  <c r="AJ3879" i="2"/>
  <c r="AJ3880" i="2"/>
  <c r="AJ3881" i="2"/>
  <c r="AJ3882" i="2"/>
  <c r="AJ3883" i="2"/>
  <c r="AJ3884" i="2"/>
  <c r="AJ3885" i="2"/>
  <c r="AJ3886" i="2"/>
  <c r="AJ3887" i="2"/>
  <c r="AJ3888" i="2"/>
  <c r="AJ3889" i="2"/>
  <c r="AJ3890" i="2"/>
  <c r="AJ3891" i="2"/>
  <c r="AJ3892" i="2"/>
  <c r="AJ3893" i="2"/>
  <c r="AJ3894" i="2"/>
  <c r="AJ3895" i="2"/>
  <c r="AJ3896" i="2"/>
  <c r="AJ3897" i="2"/>
  <c r="AJ3898" i="2"/>
  <c r="AJ3899" i="2"/>
  <c r="AJ3900" i="2"/>
  <c r="AJ3901" i="2"/>
  <c r="AJ3902" i="2"/>
  <c r="AJ3903" i="2"/>
  <c r="AJ3904" i="2"/>
  <c r="AJ3905" i="2"/>
  <c r="AJ3906" i="2"/>
  <c r="AJ3907" i="2"/>
  <c r="AJ3908" i="2"/>
  <c r="AJ3909" i="2"/>
  <c r="AJ3910" i="2"/>
  <c r="AJ3911" i="2"/>
  <c r="AJ3912" i="2"/>
  <c r="AJ3913" i="2"/>
  <c r="AJ3914" i="2"/>
  <c r="AJ3915" i="2"/>
  <c r="AJ3916" i="2"/>
  <c r="AJ3917" i="2"/>
  <c r="AJ3918" i="2"/>
  <c r="AJ3919" i="2"/>
  <c r="AJ3920" i="2"/>
  <c r="AJ3921" i="2"/>
  <c r="AJ3922" i="2"/>
  <c r="AJ3923" i="2"/>
  <c r="AJ3924" i="2"/>
  <c r="AJ3925" i="2"/>
  <c r="AJ3926" i="2"/>
  <c r="AJ3927" i="2"/>
  <c r="AJ3928" i="2"/>
  <c r="AJ3929" i="2"/>
  <c r="AJ3930" i="2"/>
  <c r="AJ3931" i="2"/>
  <c r="AJ3932" i="2"/>
  <c r="AJ3933" i="2"/>
  <c r="AJ3934" i="2"/>
  <c r="AJ3935" i="2"/>
  <c r="AJ3936" i="2"/>
  <c r="AJ3937" i="2"/>
  <c r="AJ3938" i="2"/>
  <c r="AJ3939" i="2"/>
  <c r="AJ3940" i="2"/>
  <c r="AJ3941" i="2"/>
  <c r="AJ3942" i="2"/>
  <c r="AJ3943" i="2"/>
  <c r="AJ3944" i="2"/>
  <c r="AJ3945" i="2"/>
  <c r="AJ3946" i="2"/>
  <c r="AJ3947" i="2"/>
  <c r="AJ3948" i="2"/>
  <c r="AJ3949" i="2"/>
  <c r="AJ3950" i="2"/>
  <c r="AJ3951" i="2"/>
  <c r="AJ3952" i="2"/>
  <c r="AJ3953" i="2"/>
  <c r="AJ3954" i="2"/>
  <c r="AJ3955" i="2"/>
  <c r="AJ3956" i="2"/>
  <c r="AJ3957" i="2"/>
  <c r="AJ3958" i="2"/>
  <c r="AJ3959" i="2"/>
  <c r="AJ3960" i="2"/>
  <c r="AJ3961" i="2"/>
  <c r="AJ3962" i="2"/>
  <c r="AJ3963" i="2"/>
  <c r="AJ3964" i="2"/>
  <c r="AJ3965" i="2"/>
  <c r="AJ3966" i="2"/>
  <c r="AJ3967" i="2"/>
  <c r="AJ3968" i="2"/>
  <c r="AJ3969" i="2"/>
  <c r="AJ3970" i="2"/>
  <c r="AJ3971" i="2"/>
  <c r="AJ3972" i="2"/>
  <c r="AJ3973" i="2"/>
  <c r="AJ3974" i="2"/>
  <c r="AJ3975" i="2"/>
  <c r="AJ3976" i="2"/>
  <c r="AJ3977" i="2"/>
  <c r="AJ3978" i="2"/>
  <c r="AJ3979" i="2"/>
  <c r="AJ3980" i="2"/>
  <c r="AJ3981" i="2"/>
  <c r="AJ3982" i="2"/>
  <c r="AJ3983" i="2"/>
  <c r="AJ3984" i="2"/>
  <c r="AJ3985" i="2"/>
  <c r="AJ3986" i="2"/>
  <c r="AJ3987" i="2"/>
  <c r="AJ3988" i="2"/>
  <c r="AJ3989" i="2"/>
  <c r="AJ3990" i="2"/>
  <c r="AJ3991" i="2"/>
  <c r="AJ3992" i="2"/>
  <c r="AJ3993" i="2"/>
  <c r="AJ3994" i="2"/>
  <c r="AJ4006" i="2"/>
  <c r="AJ4007" i="2"/>
  <c r="AJ4008" i="2"/>
  <c r="AJ4009" i="2"/>
  <c r="AJ4010" i="2"/>
  <c r="AJ4011" i="2"/>
  <c r="AJ4012" i="2"/>
  <c r="AJ4013" i="2"/>
  <c r="AJ4014" i="2"/>
  <c r="AJ4015" i="2"/>
  <c r="AJ4016" i="2"/>
  <c r="AJ4017" i="2"/>
  <c r="AJ4018" i="2"/>
  <c r="AJ4019" i="2"/>
  <c r="AJ4020" i="2"/>
  <c r="AJ4021" i="2"/>
  <c r="AJ4022" i="2"/>
  <c r="AJ4023" i="2"/>
  <c r="AJ4024" i="2"/>
  <c r="AJ4025" i="2"/>
  <c r="AJ4026" i="2"/>
  <c r="AJ4027" i="2"/>
  <c r="AJ4028" i="2"/>
  <c r="AJ4029" i="2"/>
  <c r="AJ4030" i="2"/>
  <c r="AJ4031" i="2"/>
  <c r="AJ4032" i="2"/>
  <c r="AJ4033" i="2"/>
  <c r="AJ4034" i="2"/>
  <c r="AJ4035" i="2"/>
  <c r="AJ4036" i="2"/>
  <c r="AJ4037" i="2"/>
  <c r="AJ4038" i="2"/>
  <c r="AJ4039" i="2"/>
  <c r="AJ4040" i="2"/>
  <c r="AJ4041" i="2"/>
  <c r="AJ4042" i="2"/>
  <c r="AJ4043" i="2"/>
  <c r="AJ4044" i="2"/>
  <c r="AJ4045" i="2"/>
  <c r="AJ4046" i="2"/>
  <c r="AJ4047" i="2"/>
  <c r="AJ4048" i="2"/>
  <c r="AJ4049" i="2"/>
  <c r="AJ4050" i="2"/>
  <c r="AJ4051" i="2"/>
  <c r="AJ4052" i="2"/>
  <c r="AJ4053" i="2"/>
  <c r="AJ4054" i="2"/>
  <c r="AJ4055" i="2"/>
  <c r="AJ4056" i="2"/>
  <c r="AJ4057" i="2"/>
  <c r="AJ4058" i="2"/>
  <c r="AJ4059" i="2"/>
  <c r="AJ4060" i="2"/>
  <c r="AJ4061" i="2"/>
  <c r="AJ4062" i="2"/>
  <c r="AJ4063" i="2"/>
  <c r="AJ4064" i="2"/>
  <c r="AJ4065" i="2"/>
  <c r="AJ4066" i="2"/>
  <c r="AJ4067" i="2"/>
  <c r="AJ4068" i="2"/>
  <c r="AJ4069" i="2"/>
  <c r="AJ4070" i="2"/>
  <c r="AJ4071" i="2"/>
  <c r="AJ4072" i="2"/>
  <c r="AJ4073" i="2"/>
  <c r="AJ4074" i="2"/>
  <c r="AJ4075" i="2"/>
  <c r="AJ4076" i="2"/>
  <c r="AJ4077" i="2"/>
  <c r="AJ4078" i="2"/>
  <c r="AJ4079" i="2"/>
  <c r="AJ4080" i="2"/>
  <c r="AJ4081" i="2"/>
  <c r="AJ4082" i="2"/>
  <c r="AJ4083" i="2"/>
  <c r="AJ4084" i="2"/>
  <c r="AJ4085" i="2"/>
  <c r="AJ4086" i="2"/>
  <c r="AJ4087" i="2"/>
  <c r="AJ4088" i="2"/>
  <c r="AJ4089" i="2"/>
  <c r="AJ4090" i="2"/>
  <c r="AJ4091" i="2"/>
  <c r="AJ4092" i="2"/>
  <c r="AJ4093" i="2"/>
  <c r="AJ4094" i="2"/>
  <c r="AJ4095" i="2"/>
  <c r="AJ4096" i="2"/>
  <c r="AJ4097" i="2"/>
  <c r="AJ4098" i="2"/>
  <c r="AJ4099" i="2"/>
  <c r="AJ4100" i="2"/>
  <c r="AJ4101" i="2"/>
  <c r="AJ4102" i="2"/>
  <c r="AJ4103" i="2"/>
  <c r="AJ4104" i="2"/>
  <c r="AJ4105" i="2"/>
  <c r="AJ4106" i="2"/>
  <c r="AJ4107" i="2"/>
  <c r="AJ4108" i="2"/>
  <c r="AJ4109" i="2"/>
  <c r="AJ4110" i="2"/>
  <c r="AJ4111" i="2"/>
  <c r="AJ4112" i="2"/>
  <c r="AJ4113" i="2"/>
  <c r="AJ4114" i="2"/>
  <c r="AJ4115" i="2"/>
  <c r="AJ4116" i="2"/>
  <c r="AJ4117" i="2"/>
  <c r="AJ4118" i="2"/>
  <c r="AJ4119" i="2"/>
  <c r="AJ4120" i="2"/>
  <c r="AJ4121" i="2"/>
  <c r="AJ4122" i="2"/>
  <c r="AJ4123" i="2"/>
  <c r="AJ4124" i="2"/>
  <c r="AJ4125" i="2"/>
  <c r="AJ4126" i="2"/>
  <c r="AJ4127" i="2"/>
  <c r="AJ4128" i="2"/>
  <c r="AJ4129" i="2"/>
  <c r="AJ4130" i="2"/>
  <c r="AJ4131" i="2"/>
  <c r="AJ4132" i="2"/>
  <c r="AJ4133" i="2"/>
  <c r="AJ4134" i="2"/>
  <c r="AJ4135" i="2"/>
  <c r="AJ4136" i="2"/>
  <c r="AJ4137" i="2"/>
  <c r="AJ4138" i="2"/>
  <c r="AJ4139" i="2"/>
  <c r="AJ4140" i="2"/>
  <c r="AJ4141" i="2"/>
  <c r="AJ4142" i="2"/>
  <c r="AJ4143" i="2"/>
  <c r="AJ4144" i="2"/>
  <c r="AJ4145" i="2"/>
  <c r="AJ4146" i="2"/>
  <c r="AJ4147" i="2"/>
  <c r="AJ4148" i="2"/>
  <c r="AJ4149" i="2"/>
  <c r="AJ4150" i="2"/>
  <c r="AJ4151" i="2"/>
  <c r="AJ4152" i="2"/>
  <c r="AJ4153" i="2"/>
  <c r="AJ4154" i="2"/>
  <c r="AJ4155" i="2"/>
  <c r="AJ4156" i="2"/>
  <c r="AJ4157" i="2"/>
  <c r="AJ4158" i="2"/>
  <c r="AJ4159" i="2"/>
  <c r="AJ4160" i="2"/>
  <c r="AJ4161" i="2"/>
  <c r="AJ4162" i="2"/>
  <c r="AJ4163" i="2"/>
  <c r="AJ4164" i="2"/>
  <c r="AJ4174" i="2"/>
  <c r="AJ4175" i="2"/>
  <c r="AJ4176" i="2"/>
  <c r="AJ4177" i="2"/>
  <c r="AJ4178" i="2"/>
  <c r="AJ4179" i="2"/>
  <c r="AJ4180" i="2"/>
  <c r="AJ4181" i="2"/>
  <c r="AJ4182" i="2"/>
  <c r="AJ4183" i="2"/>
  <c r="AJ4184" i="2"/>
  <c r="AJ4185" i="2"/>
  <c r="AJ4186" i="2"/>
  <c r="AJ4187" i="2"/>
  <c r="AJ4188" i="2"/>
  <c r="AJ4189" i="2"/>
  <c r="AJ4190" i="2"/>
  <c r="AJ4191" i="2"/>
  <c r="AJ4192" i="2"/>
  <c r="AJ4193" i="2"/>
  <c r="AJ4194" i="2"/>
  <c r="AJ4195" i="2"/>
  <c r="AJ4196" i="2"/>
  <c r="AJ4197" i="2"/>
  <c r="AJ4198" i="2"/>
  <c r="AJ4199" i="2"/>
  <c r="AJ4200" i="2"/>
  <c r="AJ4201" i="2"/>
  <c r="AJ4202" i="2"/>
  <c r="AJ4203" i="2"/>
  <c r="AJ4204" i="2"/>
  <c r="AJ4205" i="2"/>
  <c r="AJ4206" i="2"/>
  <c r="AJ4207" i="2"/>
  <c r="AJ4208" i="2"/>
  <c r="AJ4209" i="2"/>
  <c r="AJ4210" i="2"/>
  <c r="AJ4211" i="2"/>
  <c r="AJ4212" i="2"/>
  <c r="AJ4213" i="2"/>
  <c r="AJ4214" i="2"/>
  <c r="AJ4215" i="2"/>
  <c r="AJ4216" i="2"/>
  <c r="AJ4217" i="2"/>
  <c r="AJ4218" i="2"/>
  <c r="AJ4219" i="2"/>
  <c r="AJ4220" i="2"/>
  <c r="AJ4221" i="2"/>
  <c r="AJ4222" i="2"/>
  <c r="AJ4223" i="2"/>
  <c r="AJ4224" i="2"/>
  <c r="AJ4225" i="2"/>
  <c r="AJ4226" i="2"/>
  <c r="AJ4227" i="2"/>
  <c r="AJ4228" i="2"/>
  <c r="AJ4229" i="2"/>
  <c r="AJ4230" i="2"/>
  <c r="AJ4231" i="2"/>
  <c r="AJ4232" i="2"/>
  <c r="AJ4233" i="2"/>
  <c r="AJ4234" i="2"/>
  <c r="AJ4235" i="2"/>
  <c r="AJ4236" i="2"/>
  <c r="AJ4237" i="2"/>
  <c r="AJ4238" i="2"/>
  <c r="AJ4239" i="2"/>
  <c r="AJ4240" i="2"/>
  <c r="AJ4241" i="2"/>
  <c r="AJ4242" i="2"/>
  <c r="AJ4243" i="2"/>
  <c r="AJ4244" i="2"/>
  <c r="AJ4245" i="2"/>
  <c r="AJ4246" i="2"/>
  <c r="AJ4247" i="2"/>
  <c r="AJ4248" i="2"/>
  <c r="AJ4249" i="2"/>
  <c r="AJ4250" i="2"/>
  <c r="AJ4251" i="2"/>
  <c r="AJ4252" i="2"/>
  <c r="AJ4253" i="2"/>
  <c r="AJ4254" i="2"/>
  <c r="AJ4255" i="2"/>
  <c r="AJ4256" i="2"/>
  <c r="AJ4257" i="2"/>
  <c r="AJ4258" i="2"/>
  <c r="AJ4259" i="2"/>
  <c r="AJ4260" i="2"/>
  <c r="AJ4261" i="2"/>
  <c r="AJ4262" i="2"/>
  <c r="AJ4263" i="2"/>
  <c r="AJ4264" i="2"/>
  <c r="AJ4265" i="2"/>
  <c r="AJ4266" i="2"/>
  <c r="AJ4267" i="2"/>
  <c r="AJ4268" i="2"/>
  <c r="AJ4269" i="2"/>
  <c r="AJ4270" i="2"/>
  <c r="AJ4271" i="2"/>
  <c r="AJ4272" i="2"/>
  <c r="AJ4273" i="2"/>
  <c r="AJ4274" i="2"/>
  <c r="AJ4275" i="2"/>
  <c r="AJ4276" i="2"/>
  <c r="AJ4277" i="2"/>
  <c r="AJ4278" i="2"/>
  <c r="AJ4279" i="2"/>
  <c r="AJ4280" i="2"/>
  <c r="AJ4281" i="2"/>
  <c r="AJ4282" i="2"/>
  <c r="AJ4283" i="2"/>
  <c r="AJ4284" i="2"/>
  <c r="AJ4285" i="2"/>
  <c r="AJ4286" i="2"/>
  <c r="AJ4287" i="2"/>
  <c r="AJ4288" i="2"/>
  <c r="AJ4289" i="2"/>
  <c r="AJ4290" i="2"/>
  <c r="AJ4291" i="2"/>
  <c r="AJ4292" i="2"/>
  <c r="AJ4293" i="2"/>
  <c r="AJ4294" i="2"/>
  <c r="AJ4295" i="2"/>
  <c r="AJ4296" i="2"/>
  <c r="AJ4297" i="2"/>
  <c r="AJ4298" i="2"/>
  <c r="AJ4299" i="2"/>
  <c r="AJ4300" i="2"/>
  <c r="AJ4301" i="2"/>
  <c r="AJ4302" i="2"/>
  <c r="AJ4303" i="2"/>
  <c r="AJ4304" i="2"/>
  <c r="AJ4305" i="2"/>
  <c r="AJ4306" i="2"/>
  <c r="AJ4307" i="2"/>
  <c r="AJ4308" i="2"/>
  <c r="AJ4309" i="2"/>
  <c r="AJ4310" i="2"/>
  <c r="AJ4311" i="2"/>
  <c r="AJ4312" i="2"/>
  <c r="AJ4313" i="2"/>
  <c r="AJ4314" i="2"/>
  <c r="AJ4315" i="2"/>
  <c r="AJ4316" i="2"/>
  <c r="AJ4317" i="2"/>
  <c r="AJ4318" i="2"/>
  <c r="AJ4319" i="2"/>
  <c r="AJ4320" i="2"/>
  <c r="AJ4321" i="2"/>
  <c r="AJ4322" i="2"/>
  <c r="AJ4323" i="2"/>
  <c r="AJ4324" i="2"/>
  <c r="AJ4325" i="2"/>
  <c r="AJ4326" i="2"/>
  <c r="AJ4327" i="2"/>
  <c r="AJ4328" i="2"/>
  <c r="AJ4329" i="2"/>
  <c r="AJ4330" i="2"/>
  <c r="AJ4331" i="2"/>
  <c r="AJ4332" i="2"/>
  <c r="AJ4333" i="2"/>
  <c r="AJ4334" i="2"/>
  <c r="AJ4335" i="2"/>
  <c r="AJ4336" i="2"/>
  <c r="AJ4337" i="2"/>
  <c r="AJ4338" i="2"/>
  <c r="AJ4342" i="2"/>
  <c r="AJ4343" i="2"/>
  <c r="AJ4344" i="2"/>
  <c r="AJ4345" i="2"/>
  <c r="AJ4346" i="2"/>
  <c r="AJ4347" i="2"/>
  <c r="AJ4348" i="2"/>
  <c r="AJ4349" i="2"/>
  <c r="AJ4350" i="2"/>
  <c r="AJ4351" i="2"/>
  <c r="AJ4352" i="2"/>
  <c r="AJ4353" i="2"/>
  <c r="AJ4354" i="2"/>
  <c r="AJ4355" i="2"/>
  <c r="AJ4356" i="2"/>
  <c r="AJ4357" i="2"/>
  <c r="AJ4358" i="2"/>
  <c r="AJ4359" i="2"/>
  <c r="AJ4360" i="2"/>
  <c r="AJ4361" i="2"/>
  <c r="AJ4362" i="2"/>
  <c r="AJ4363" i="2"/>
  <c r="AJ4364" i="2"/>
  <c r="AJ4365" i="2"/>
  <c r="AJ4366" i="2"/>
  <c r="AJ4367" i="2"/>
  <c r="AJ4368" i="2"/>
  <c r="AJ4369" i="2"/>
  <c r="AJ4370" i="2"/>
  <c r="AJ4371" i="2"/>
  <c r="AJ4372" i="2"/>
  <c r="AJ4373" i="2"/>
  <c r="AJ4374" i="2"/>
  <c r="AJ4375" i="2"/>
  <c r="AJ4376" i="2"/>
  <c r="AJ4377" i="2"/>
  <c r="AJ4378" i="2"/>
  <c r="AJ4379" i="2"/>
  <c r="AJ4380" i="2"/>
  <c r="AJ4381" i="2"/>
  <c r="AJ4382" i="2"/>
  <c r="AJ4383" i="2"/>
  <c r="AJ4384" i="2"/>
  <c r="AJ4385" i="2"/>
  <c r="AJ4386" i="2"/>
  <c r="AJ4387" i="2"/>
  <c r="AJ4388" i="2"/>
  <c r="AJ4389" i="2"/>
  <c r="AJ4390" i="2"/>
  <c r="AJ4391" i="2"/>
  <c r="AJ4392" i="2"/>
  <c r="AJ4393" i="2"/>
  <c r="AJ4394" i="2"/>
  <c r="AJ4395" i="2"/>
  <c r="AJ4396" i="2"/>
  <c r="AJ4397" i="2"/>
  <c r="AJ4398" i="2"/>
  <c r="AJ4399" i="2"/>
  <c r="AJ4400" i="2"/>
  <c r="AJ4401" i="2"/>
  <c r="AJ4402" i="2"/>
  <c r="AJ4403" i="2"/>
  <c r="AJ4404" i="2"/>
  <c r="AJ4405" i="2"/>
  <c r="AJ4406" i="2"/>
  <c r="AJ4407" i="2"/>
  <c r="AJ4408" i="2"/>
  <c r="AJ4409" i="2"/>
  <c r="AJ4410" i="2"/>
  <c r="AJ4411" i="2"/>
  <c r="AJ4412" i="2"/>
  <c r="AJ4413" i="2"/>
  <c r="AJ4414" i="2"/>
  <c r="AJ4415" i="2"/>
  <c r="AJ4416" i="2"/>
  <c r="AJ4417" i="2"/>
  <c r="AJ4418" i="2"/>
  <c r="AJ4419" i="2"/>
  <c r="AJ4420" i="2"/>
  <c r="AJ4421" i="2"/>
  <c r="AJ4422" i="2"/>
  <c r="AJ4423" i="2"/>
  <c r="AJ4424" i="2"/>
  <c r="AJ4425" i="2"/>
  <c r="AJ4426" i="2"/>
  <c r="AJ4427" i="2"/>
  <c r="AJ4428" i="2"/>
  <c r="AJ4429" i="2"/>
  <c r="AJ4430" i="2"/>
  <c r="AJ4431" i="2"/>
  <c r="AJ4432" i="2"/>
  <c r="AJ4433" i="2"/>
  <c r="AJ4434" i="2"/>
  <c r="AJ4435" i="2"/>
  <c r="AJ4436" i="2"/>
  <c r="AJ4437" i="2"/>
  <c r="AJ4438" i="2"/>
  <c r="AJ4439" i="2"/>
  <c r="AJ4440" i="2"/>
  <c r="AJ4441" i="2"/>
  <c r="AJ4442" i="2"/>
  <c r="AJ4443" i="2"/>
  <c r="AJ4444" i="2"/>
  <c r="AJ4445" i="2"/>
  <c r="AJ4446" i="2"/>
  <c r="AJ4447" i="2"/>
  <c r="AJ4448" i="2"/>
  <c r="AJ4449" i="2"/>
  <c r="AJ4450" i="2"/>
  <c r="AJ4451" i="2"/>
  <c r="AJ4452" i="2"/>
  <c r="AJ4453" i="2"/>
  <c r="AJ4454" i="2"/>
  <c r="AJ4455" i="2"/>
  <c r="AJ4456" i="2"/>
  <c r="AJ4457" i="2"/>
  <c r="AJ4458" i="2"/>
  <c r="AJ4459" i="2"/>
  <c r="AJ4460" i="2"/>
  <c r="AJ4461" i="2"/>
  <c r="AJ4462" i="2"/>
  <c r="AJ4463" i="2"/>
  <c r="AJ4464" i="2"/>
  <c r="AJ4465" i="2"/>
  <c r="AJ4466" i="2"/>
  <c r="AJ4467" i="2"/>
  <c r="AJ4468" i="2"/>
  <c r="AJ4469" i="2"/>
  <c r="AJ4470" i="2"/>
  <c r="AJ4471" i="2"/>
  <c r="AJ4472" i="2"/>
  <c r="AJ4473" i="2"/>
  <c r="AJ4474" i="2"/>
  <c r="AJ4475" i="2"/>
  <c r="AJ4476" i="2"/>
  <c r="AJ4477" i="2"/>
  <c r="AJ4478" i="2"/>
  <c r="AJ4479" i="2"/>
  <c r="AJ4480" i="2"/>
  <c r="AJ4481" i="2"/>
  <c r="AJ4482" i="2"/>
  <c r="AJ4483" i="2"/>
  <c r="AJ4484" i="2"/>
  <c r="AJ4485" i="2"/>
  <c r="AJ4486" i="2"/>
  <c r="AJ4487" i="2"/>
  <c r="AJ4488" i="2"/>
  <c r="AJ4489" i="2"/>
  <c r="AJ4490" i="2"/>
  <c r="AJ4491" i="2"/>
  <c r="AJ4492" i="2"/>
  <c r="AJ4493" i="2"/>
  <c r="AJ4494" i="2"/>
  <c r="AJ4495" i="2"/>
  <c r="AJ4496" i="2"/>
  <c r="AJ4497" i="2"/>
  <c r="AJ4498" i="2"/>
  <c r="AJ4499" i="2"/>
  <c r="AJ4500" i="2"/>
  <c r="AJ4501" i="2"/>
  <c r="AJ4502" i="2"/>
  <c r="AJ4503" i="2"/>
  <c r="AJ4504" i="2"/>
  <c r="AJ4505" i="2"/>
  <c r="AJ4506" i="2"/>
  <c r="AJ4507" i="2"/>
  <c r="AJ4508" i="2"/>
  <c r="AJ4509" i="2"/>
  <c r="AJ4510" i="2"/>
  <c r="AJ4511" i="2"/>
  <c r="AJ4512" i="2"/>
  <c r="AJ4513" i="2"/>
  <c r="AJ4514" i="2"/>
  <c r="AJ4515" i="2"/>
  <c r="AJ4516" i="2"/>
  <c r="AJ4517" i="2"/>
  <c r="AJ4518" i="2"/>
  <c r="AJ4519" i="2"/>
  <c r="AJ4520" i="2"/>
  <c r="AJ4521" i="2"/>
  <c r="AJ4522" i="2"/>
  <c r="AJ4523" i="2"/>
  <c r="AJ4524" i="2"/>
  <c r="AJ4525" i="2"/>
  <c r="AJ4526" i="2"/>
  <c r="AJ4527" i="2"/>
  <c r="AJ4528" i="2"/>
  <c r="AJ4529" i="2"/>
  <c r="AJ4530" i="2"/>
  <c r="AJ4531" i="2"/>
  <c r="AJ4532" i="2"/>
  <c r="AJ4533" i="2"/>
  <c r="AJ4541" i="2"/>
  <c r="AJ4542" i="2"/>
  <c r="AJ4543" i="2"/>
  <c r="AJ4544" i="2"/>
  <c r="AJ4545" i="2"/>
  <c r="AJ4546" i="2"/>
  <c r="AJ4547" i="2"/>
  <c r="AJ4548" i="2"/>
  <c r="AJ4549" i="2"/>
  <c r="AJ4550" i="2"/>
  <c r="AJ4551" i="2"/>
  <c r="AJ4552" i="2"/>
  <c r="AJ4553" i="2"/>
  <c r="AJ4554" i="2"/>
  <c r="AJ4555" i="2"/>
  <c r="AJ4556" i="2"/>
  <c r="AJ4557" i="2"/>
  <c r="AJ4558" i="2"/>
  <c r="AJ4559" i="2"/>
  <c r="AJ4560" i="2"/>
  <c r="AJ4561" i="2"/>
  <c r="AJ4562" i="2"/>
  <c r="AJ4563" i="2"/>
  <c r="AJ4564" i="2"/>
  <c r="AJ4565" i="2"/>
  <c r="AJ4566" i="2"/>
  <c r="AJ4567" i="2"/>
  <c r="AJ4568" i="2"/>
  <c r="AJ4569" i="2"/>
  <c r="AJ4570" i="2"/>
  <c r="AJ4571" i="2"/>
  <c r="AJ4572" i="2"/>
  <c r="AJ4573" i="2"/>
  <c r="AJ4574" i="2"/>
  <c r="AJ4575" i="2"/>
  <c r="AJ4576" i="2"/>
  <c r="AJ4577" i="2"/>
  <c r="AJ4578" i="2"/>
  <c r="AJ4579" i="2"/>
  <c r="AJ4580" i="2"/>
  <c r="AJ4581" i="2"/>
  <c r="AJ4582" i="2"/>
  <c r="AJ4583" i="2"/>
  <c r="AJ4584" i="2"/>
  <c r="AJ4585" i="2"/>
  <c r="AJ4586" i="2"/>
  <c r="AJ4587" i="2"/>
  <c r="AJ4588" i="2"/>
  <c r="AJ4589" i="2"/>
  <c r="AJ4590" i="2"/>
  <c r="AJ4591" i="2"/>
  <c r="AJ4592" i="2"/>
  <c r="AJ4593" i="2"/>
  <c r="AJ4594" i="2"/>
  <c r="AJ4595" i="2"/>
  <c r="AJ4596" i="2"/>
  <c r="AJ4597" i="2"/>
  <c r="AJ4598" i="2"/>
  <c r="AJ4599" i="2"/>
  <c r="AJ4600" i="2"/>
  <c r="AJ4601" i="2"/>
  <c r="AJ4602" i="2"/>
  <c r="AJ4603" i="2"/>
  <c r="AJ4604" i="2"/>
  <c r="AJ4605" i="2"/>
  <c r="AJ4606" i="2"/>
  <c r="AJ4607" i="2"/>
  <c r="AJ4608" i="2"/>
  <c r="AJ4609" i="2"/>
  <c r="AJ4610" i="2"/>
  <c r="AJ4611" i="2"/>
  <c r="AJ4612" i="2"/>
  <c r="AJ4613" i="2"/>
  <c r="AJ4614" i="2"/>
  <c r="AJ4615" i="2"/>
  <c r="AJ4616" i="2"/>
  <c r="AJ4617" i="2"/>
  <c r="AJ4618" i="2"/>
  <c r="AJ4619" i="2"/>
  <c r="AJ4620" i="2"/>
  <c r="AJ4621" i="2"/>
  <c r="AJ4622" i="2"/>
  <c r="AJ4623" i="2"/>
  <c r="AJ4624" i="2"/>
  <c r="AJ4625" i="2"/>
  <c r="AJ4626" i="2"/>
  <c r="AJ4627" i="2"/>
  <c r="AJ4628" i="2"/>
  <c r="AJ4629" i="2"/>
  <c r="AJ4630" i="2"/>
  <c r="AJ4631" i="2"/>
  <c r="AJ4632" i="2"/>
  <c r="AJ4633" i="2"/>
  <c r="AJ4634" i="2"/>
  <c r="AJ4635" i="2"/>
  <c r="AJ4636" i="2"/>
  <c r="AJ4637" i="2"/>
  <c r="AJ4638" i="2"/>
  <c r="AJ4639" i="2"/>
  <c r="AJ4640" i="2"/>
  <c r="AJ4641" i="2"/>
  <c r="AJ4642" i="2"/>
  <c r="AJ4643" i="2"/>
  <c r="AJ4644" i="2"/>
  <c r="AJ4645" i="2"/>
  <c r="AJ4646" i="2"/>
  <c r="AJ4647" i="2"/>
  <c r="AJ4648" i="2"/>
  <c r="AJ4649" i="2"/>
  <c r="AJ4650" i="2"/>
  <c r="AJ4651" i="2"/>
  <c r="AJ4652" i="2"/>
  <c r="AJ4653" i="2"/>
  <c r="AJ4654" i="2"/>
  <c r="AJ4655" i="2"/>
  <c r="AJ4656" i="2"/>
  <c r="AJ4657" i="2"/>
  <c r="AJ4658" i="2"/>
  <c r="AJ4659" i="2"/>
  <c r="AJ4660" i="2"/>
  <c r="AJ4661" i="2"/>
  <c r="AJ4662" i="2"/>
  <c r="AJ4663" i="2"/>
  <c r="AJ4664" i="2"/>
  <c r="AJ4665" i="2"/>
  <c r="AJ4666" i="2"/>
  <c r="AJ4667" i="2"/>
  <c r="AJ4668" i="2"/>
  <c r="AJ4669" i="2"/>
  <c r="AJ4670" i="2"/>
  <c r="AJ4671" i="2"/>
  <c r="AJ4672" i="2"/>
  <c r="AJ4673" i="2"/>
  <c r="AJ4674" i="2"/>
  <c r="AJ4675" i="2"/>
  <c r="AJ4676" i="2"/>
  <c r="AJ4677" i="2"/>
  <c r="AJ4678" i="2"/>
  <c r="AJ4679" i="2"/>
  <c r="AJ4680" i="2"/>
  <c r="AJ4681" i="2"/>
  <c r="AJ4682" i="2"/>
  <c r="AJ4683" i="2"/>
  <c r="AJ4684" i="2"/>
  <c r="AJ4685" i="2"/>
  <c r="AJ4686" i="2"/>
  <c r="AJ4687" i="2"/>
  <c r="AJ4688" i="2"/>
  <c r="AJ4689" i="2"/>
  <c r="AJ4690" i="2"/>
  <c r="AJ4691" i="2"/>
  <c r="AJ4692" i="2"/>
  <c r="AJ4693" i="2"/>
  <c r="AJ4694" i="2"/>
  <c r="AJ4695" i="2"/>
  <c r="AJ4696" i="2"/>
  <c r="AJ4697" i="2"/>
  <c r="AJ4698" i="2"/>
  <c r="AJ4699" i="2"/>
  <c r="AJ4700" i="2"/>
  <c r="AJ4701" i="2"/>
  <c r="AJ4702" i="2"/>
  <c r="AJ4703" i="2"/>
  <c r="AJ4704" i="2"/>
  <c r="AJ4705" i="2"/>
  <c r="AJ4706" i="2"/>
  <c r="AJ4707" i="2"/>
  <c r="AJ4708" i="2"/>
  <c r="AJ4709" i="2"/>
  <c r="AJ4710" i="2"/>
  <c r="AJ4711" i="2"/>
  <c r="AJ4712" i="2"/>
  <c r="AJ4713" i="2"/>
  <c r="AJ4714" i="2"/>
  <c r="AJ4715" i="2"/>
  <c r="AJ4716" i="2"/>
  <c r="AJ4717" i="2"/>
  <c r="AJ4718" i="2"/>
  <c r="AJ4719" i="2"/>
  <c r="AJ4720" i="2"/>
  <c r="AJ4721" i="2"/>
  <c r="AJ4722" i="2"/>
  <c r="AJ4723" i="2"/>
  <c r="AJ4724" i="2"/>
  <c r="AJ4725" i="2"/>
  <c r="AJ4726" i="2"/>
  <c r="AJ4727" i="2"/>
  <c r="AJ4728" i="2"/>
  <c r="AJ4729" i="2"/>
  <c r="AJ4730" i="2"/>
  <c r="AJ4731" i="2"/>
  <c r="AJ4732" i="2"/>
  <c r="AJ4733" i="2"/>
  <c r="AJ4734" i="2"/>
  <c r="AJ4735" i="2"/>
  <c r="AJ4736" i="2"/>
  <c r="AJ4737" i="2"/>
  <c r="AJ4738" i="2"/>
  <c r="AJ4739" i="2"/>
  <c r="AJ4740" i="2"/>
  <c r="AJ4741" i="2"/>
  <c r="AJ4742" i="2"/>
  <c r="AJ4743" i="2"/>
  <c r="AJ4744" i="2"/>
  <c r="AJ4747" i="2"/>
  <c r="AJ4748" i="2"/>
  <c r="AJ4749" i="2"/>
  <c r="AJ4750" i="2"/>
  <c r="AJ4751" i="2"/>
  <c r="AJ4752" i="2"/>
  <c r="AJ4753" i="2"/>
  <c r="AJ4754" i="2"/>
  <c r="AJ4755" i="2"/>
  <c r="AJ4756" i="2"/>
  <c r="AJ4757" i="2"/>
  <c r="AJ4758" i="2"/>
  <c r="AJ4759" i="2"/>
  <c r="AJ4760" i="2"/>
  <c r="AJ4761" i="2"/>
  <c r="AJ4762" i="2"/>
  <c r="AJ4763" i="2"/>
  <c r="AJ4764" i="2"/>
  <c r="AJ4765" i="2"/>
  <c r="AJ4766" i="2"/>
  <c r="AJ4767" i="2"/>
  <c r="AJ4768" i="2"/>
  <c r="AJ4769" i="2"/>
  <c r="AJ4770" i="2"/>
  <c r="AJ4771" i="2"/>
  <c r="AJ4772" i="2"/>
  <c r="AJ4773" i="2"/>
  <c r="AJ4774" i="2"/>
  <c r="AJ4775" i="2"/>
  <c r="AJ4776" i="2"/>
  <c r="AJ4777" i="2"/>
  <c r="AJ4778" i="2"/>
  <c r="AJ4779" i="2"/>
  <c r="AJ4780" i="2"/>
  <c r="AJ4781" i="2"/>
  <c r="AJ4782" i="2"/>
  <c r="AJ4783" i="2"/>
  <c r="AJ4784" i="2"/>
  <c r="AJ4785" i="2"/>
  <c r="AJ4786" i="2"/>
  <c r="AJ4787" i="2"/>
  <c r="AJ4788" i="2"/>
  <c r="AJ4789" i="2"/>
  <c r="AJ4790" i="2"/>
  <c r="AJ4791" i="2"/>
  <c r="AJ4792" i="2"/>
  <c r="AJ4793" i="2"/>
  <c r="AJ4794" i="2"/>
  <c r="AJ4795" i="2"/>
  <c r="AJ4796" i="2"/>
  <c r="AJ4797" i="2"/>
  <c r="AJ4798" i="2"/>
  <c r="AJ4799" i="2"/>
  <c r="AJ4800" i="2"/>
  <c r="AJ4801" i="2"/>
  <c r="AJ4802" i="2"/>
  <c r="AJ4803" i="2"/>
  <c r="AJ4804" i="2"/>
  <c r="AJ4805" i="2"/>
  <c r="AJ4806" i="2"/>
  <c r="AJ4807" i="2"/>
  <c r="AJ4808" i="2"/>
  <c r="AJ4809" i="2"/>
  <c r="AJ4810" i="2"/>
  <c r="AJ4811" i="2"/>
  <c r="AJ4812" i="2"/>
  <c r="AJ4813" i="2"/>
  <c r="AJ4814" i="2"/>
  <c r="AJ4815" i="2"/>
  <c r="AJ4816" i="2"/>
  <c r="AJ4817" i="2"/>
  <c r="AJ4818" i="2"/>
  <c r="AJ4819" i="2"/>
  <c r="AJ4820" i="2"/>
  <c r="AJ4821" i="2"/>
  <c r="AJ4822" i="2"/>
  <c r="AJ4823" i="2"/>
  <c r="AJ4824" i="2"/>
  <c r="AJ4825" i="2"/>
  <c r="AJ4826" i="2"/>
  <c r="AJ4827" i="2"/>
  <c r="AJ4828" i="2"/>
  <c r="AJ4829" i="2"/>
  <c r="AJ4830" i="2"/>
  <c r="AJ4831" i="2"/>
  <c r="AJ4832" i="2"/>
  <c r="AJ4833" i="2"/>
  <c r="AJ4834" i="2"/>
  <c r="AJ4835" i="2"/>
  <c r="AJ4836" i="2"/>
  <c r="AJ4837" i="2"/>
  <c r="AJ4838" i="2"/>
  <c r="AJ4839" i="2"/>
  <c r="AJ4840" i="2"/>
  <c r="AJ4841" i="2"/>
  <c r="AJ4842" i="2"/>
  <c r="AJ4843" i="2"/>
  <c r="AJ4844" i="2"/>
  <c r="AJ4845" i="2"/>
  <c r="AJ4846" i="2"/>
  <c r="AJ4847" i="2"/>
  <c r="AJ4848" i="2"/>
  <c r="AJ4849" i="2"/>
  <c r="AJ4850" i="2"/>
  <c r="AJ4851" i="2"/>
  <c r="AJ4852" i="2"/>
  <c r="AJ4853" i="2"/>
  <c r="AJ4854" i="2"/>
  <c r="AJ4855" i="2"/>
  <c r="AJ4856" i="2"/>
  <c r="AJ4857" i="2"/>
  <c r="AJ4858" i="2"/>
  <c r="AJ4859" i="2"/>
  <c r="AJ4860" i="2"/>
  <c r="AJ4861" i="2"/>
  <c r="AJ4862" i="2"/>
  <c r="AJ4863" i="2"/>
  <c r="AJ4864" i="2"/>
  <c r="AJ4865" i="2"/>
  <c r="AJ4866" i="2"/>
  <c r="AJ4867" i="2"/>
  <c r="AJ4868" i="2"/>
  <c r="AJ4869" i="2"/>
  <c r="AJ4870" i="2"/>
  <c r="AJ4871" i="2"/>
  <c r="AJ4872" i="2"/>
  <c r="AJ4873" i="2"/>
  <c r="AJ4874" i="2"/>
  <c r="AJ4875" i="2"/>
  <c r="AJ4876" i="2"/>
  <c r="AJ4877" i="2"/>
  <c r="AJ4878" i="2"/>
  <c r="AJ4879" i="2"/>
  <c r="AJ4880" i="2"/>
  <c r="AJ4881" i="2"/>
  <c r="AJ4882" i="2"/>
  <c r="AJ4883" i="2"/>
  <c r="AJ4884" i="2"/>
  <c r="AJ4885" i="2"/>
  <c r="AJ4886" i="2"/>
  <c r="AJ4887" i="2"/>
  <c r="AJ4888" i="2"/>
  <c r="AJ4889" i="2"/>
  <c r="AJ4890" i="2"/>
  <c r="AJ4891" i="2"/>
  <c r="AJ4892" i="2"/>
  <c r="AJ4893" i="2"/>
  <c r="AJ4894" i="2"/>
  <c r="AJ4895" i="2"/>
  <c r="AJ4896" i="2"/>
  <c r="AJ4897" i="2"/>
  <c r="AJ4898" i="2"/>
  <c r="AJ4899" i="2"/>
  <c r="AJ4900" i="2"/>
  <c r="AJ4901" i="2"/>
  <c r="AJ4902" i="2"/>
  <c r="AJ4903" i="2"/>
  <c r="AJ4904" i="2"/>
  <c r="AJ4905" i="2"/>
  <c r="AJ4906" i="2"/>
  <c r="AJ4907" i="2"/>
  <c r="AJ4908" i="2"/>
  <c r="AJ4909" i="2"/>
  <c r="AJ4910" i="2"/>
  <c r="AJ4911" i="2"/>
  <c r="AJ4912" i="2"/>
  <c r="AJ4913" i="2"/>
  <c r="AJ4914" i="2"/>
  <c r="AJ4929" i="2"/>
  <c r="AJ4930" i="2"/>
  <c r="AJ4931" i="2"/>
  <c r="AJ4932" i="2"/>
  <c r="AJ4933" i="2"/>
  <c r="AJ4934" i="2"/>
  <c r="AJ4935" i="2"/>
  <c r="AJ4936" i="2"/>
  <c r="AJ4937" i="2"/>
  <c r="AJ4938" i="2"/>
  <c r="AJ4939" i="2"/>
  <c r="AJ4940" i="2"/>
  <c r="AJ4941" i="2"/>
  <c r="AJ4942" i="2"/>
  <c r="AJ4943" i="2"/>
  <c r="AJ4944" i="2"/>
  <c r="AJ4945" i="2"/>
  <c r="AJ4946" i="2"/>
  <c r="AJ4947" i="2"/>
  <c r="AJ4948" i="2"/>
  <c r="AJ4949" i="2"/>
  <c r="AJ4950" i="2"/>
  <c r="AJ4951" i="2"/>
  <c r="AJ4952" i="2"/>
  <c r="AJ4953" i="2"/>
  <c r="AJ4954" i="2"/>
  <c r="AJ4955" i="2"/>
  <c r="AJ4956" i="2"/>
  <c r="AJ4957" i="2"/>
  <c r="AJ4958" i="2"/>
  <c r="AJ4959" i="2"/>
  <c r="AJ4960" i="2"/>
  <c r="AJ4961" i="2"/>
  <c r="AJ4962" i="2"/>
  <c r="AJ4963" i="2"/>
  <c r="AJ4964" i="2"/>
  <c r="AJ4965" i="2"/>
  <c r="AJ4966" i="2"/>
  <c r="AJ4967" i="2"/>
  <c r="AJ4968" i="2"/>
  <c r="AJ4969" i="2"/>
  <c r="AJ4970" i="2"/>
  <c r="AJ4971" i="2"/>
  <c r="AJ4972" i="2"/>
  <c r="AJ4973" i="2"/>
  <c r="AJ4974" i="2"/>
  <c r="AJ4975" i="2"/>
  <c r="AJ4976" i="2"/>
  <c r="AJ4977" i="2"/>
  <c r="AJ4978" i="2"/>
  <c r="AJ4979" i="2"/>
  <c r="AJ4980" i="2"/>
  <c r="AJ4981" i="2"/>
  <c r="AJ4982" i="2"/>
  <c r="AJ4983" i="2"/>
  <c r="AJ4984" i="2"/>
  <c r="AJ4985" i="2"/>
  <c r="AJ4986" i="2"/>
  <c r="AJ4987" i="2"/>
  <c r="AJ4988" i="2"/>
  <c r="AJ4989" i="2"/>
  <c r="AJ4990" i="2"/>
  <c r="AJ4991" i="2"/>
  <c r="AJ4992" i="2"/>
  <c r="AJ4993" i="2"/>
  <c r="AJ4994" i="2"/>
  <c r="AJ4995" i="2"/>
  <c r="AJ4996" i="2"/>
  <c r="AJ4997" i="2"/>
  <c r="AJ4998" i="2"/>
  <c r="AJ4999" i="2"/>
  <c r="AJ5000" i="2"/>
  <c r="AJ5001" i="2"/>
  <c r="AJ5002" i="2"/>
  <c r="AJ5003" i="2"/>
  <c r="AJ5004" i="2"/>
  <c r="AJ5005" i="2"/>
  <c r="AJ5006" i="2"/>
  <c r="AJ5007" i="2"/>
  <c r="AJ5008" i="2"/>
  <c r="AJ5009" i="2"/>
  <c r="AJ5010" i="2"/>
  <c r="AJ5011" i="2"/>
  <c r="AJ5012" i="2"/>
  <c r="AJ5013" i="2"/>
  <c r="AJ5014" i="2"/>
  <c r="AJ5015" i="2"/>
  <c r="AJ5016" i="2"/>
  <c r="AJ5017" i="2"/>
  <c r="AJ5018" i="2"/>
  <c r="AJ5019" i="2"/>
  <c r="AJ5020" i="2"/>
  <c r="AJ5021" i="2"/>
  <c r="AJ5022" i="2"/>
  <c r="AJ5023" i="2"/>
  <c r="AJ5024" i="2"/>
  <c r="AJ5025" i="2"/>
  <c r="AJ5026" i="2"/>
  <c r="AJ5027" i="2"/>
  <c r="AJ5028" i="2"/>
  <c r="AJ5029" i="2"/>
  <c r="AJ5030" i="2"/>
  <c r="AJ5031" i="2"/>
  <c r="AJ5032" i="2"/>
  <c r="AJ5033" i="2"/>
  <c r="AJ5034" i="2"/>
  <c r="AJ5035" i="2"/>
  <c r="AJ5036" i="2"/>
  <c r="AJ5037" i="2"/>
  <c r="AJ5038" i="2"/>
  <c r="AJ5039" i="2"/>
  <c r="AJ5040" i="2"/>
  <c r="AJ5041" i="2"/>
  <c r="AJ5042" i="2"/>
  <c r="AJ5043" i="2"/>
  <c r="AJ5044" i="2"/>
  <c r="AJ5045" i="2"/>
  <c r="AJ5046" i="2"/>
  <c r="AJ5047" i="2"/>
  <c r="AJ5048" i="2"/>
  <c r="AJ5049" i="2"/>
  <c r="AJ5050" i="2"/>
  <c r="AJ5051" i="2"/>
  <c r="AJ5052" i="2"/>
  <c r="AJ5053" i="2"/>
  <c r="AJ5054" i="2"/>
  <c r="AJ5055" i="2"/>
  <c r="AJ5056" i="2"/>
  <c r="AJ5057" i="2"/>
  <c r="AJ5058" i="2"/>
  <c r="AJ5059" i="2"/>
  <c r="AJ5060" i="2"/>
  <c r="AJ5061" i="2"/>
  <c r="AJ5062" i="2"/>
  <c r="AJ5063" i="2"/>
  <c r="AJ5064" i="2"/>
  <c r="AJ5065" i="2"/>
  <c r="AJ5066" i="2"/>
  <c r="AJ5067" i="2"/>
  <c r="AJ5068" i="2"/>
  <c r="AJ5069" i="2"/>
  <c r="AJ5070" i="2"/>
  <c r="AJ5071" i="2"/>
  <c r="AJ5072" i="2"/>
  <c r="AJ5073" i="2"/>
  <c r="AJ5074" i="2"/>
  <c r="AJ5075" i="2"/>
  <c r="AJ5076" i="2"/>
  <c r="AJ5077" i="2"/>
  <c r="AJ5078" i="2"/>
  <c r="AJ5079" i="2"/>
  <c r="AJ5080" i="2"/>
  <c r="AJ5081" i="2"/>
  <c r="AJ5082" i="2"/>
  <c r="AJ5083" i="2"/>
  <c r="AJ5084" i="2"/>
  <c r="AJ5085" i="2"/>
  <c r="AJ5086" i="2"/>
  <c r="AJ5087" i="2"/>
  <c r="AJ5088" i="2"/>
  <c r="AJ5089" i="2"/>
  <c r="AJ5090" i="2"/>
  <c r="AJ5091" i="2"/>
  <c r="AJ5092" i="2"/>
  <c r="AJ5093" i="2"/>
  <c r="AJ5094" i="2"/>
  <c r="AJ5095" i="2"/>
  <c r="AJ5096" i="2"/>
  <c r="AJ5097" i="2"/>
  <c r="AJ5098" i="2"/>
  <c r="AJ5099" i="2"/>
  <c r="AJ5100" i="2"/>
  <c r="AJ5101" i="2"/>
  <c r="AJ5102" i="2"/>
  <c r="AJ5103" i="2"/>
  <c r="AJ5104" i="2"/>
  <c r="AJ5105" i="2"/>
  <c r="AJ5106" i="2"/>
  <c r="AJ5107" i="2"/>
  <c r="AJ5108" i="2"/>
  <c r="AJ5109" i="2"/>
  <c r="AJ5110" i="2"/>
  <c r="AJ5111" i="2"/>
  <c r="AJ5112" i="2"/>
  <c r="AJ5113" i="2"/>
  <c r="AJ5114" i="2"/>
  <c r="AJ5115" i="2"/>
  <c r="AJ5116" i="2"/>
  <c r="AJ5117" i="2"/>
  <c r="AJ5124" i="2"/>
  <c r="AJ5125" i="2"/>
  <c r="AJ5126" i="2"/>
  <c r="AJ5127" i="2"/>
  <c r="AJ5128" i="2"/>
  <c r="AJ5129" i="2"/>
  <c r="AJ5130" i="2"/>
  <c r="AJ5131" i="2"/>
  <c r="AJ5132" i="2"/>
  <c r="AJ5133" i="2"/>
  <c r="AJ5134" i="2"/>
  <c r="AJ5135" i="2"/>
  <c r="AJ5136" i="2"/>
  <c r="AJ5137" i="2"/>
  <c r="AJ5138" i="2"/>
  <c r="AJ5139" i="2"/>
  <c r="AJ5140" i="2"/>
  <c r="AJ5141" i="2"/>
  <c r="AJ5142" i="2"/>
  <c r="AJ5143" i="2"/>
  <c r="AJ5144" i="2"/>
  <c r="AJ5145" i="2"/>
  <c r="AJ5146" i="2"/>
  <c r="AJ5147" i="2"/>
  <c r="AJ5148" i="2"/>
  <c r="AJ5149" i="2"/>
  <c r="AJ5150" i="2"/>
  <c r="AJ5151" i="2"/>
  <c r="AJ5152" i="2"/>
  <c r="AJ5153" i="2"/>
  <c r="AJ5154" i="2"/>
  <c r="AJ5155" i="2"/>
  <c r="AJ5156" i="2"/>
  <c r="AJ5157" i="2"/>
  <c r="AJ5158" i="2"/>
  <c r="AJ5159" i="2"/>
  <c r="AJ5160" i="2"/>
  <c r="AJ5161" i="2"/>
  <c r="AJ5162" i="2"/>
  <c r="AJ5163" i="2"/>
  <c r="AJ5164" i="2"/>
  <c r="AJ5165" i="2"/>
  <c r="AJ5166" i="2"/>
  <c r="AJ5167" i="2"/>
  <c r="AJ5168" i="2"/>
  <c r="AJ5169" i="2"/>
  <c r="AJ5170" i="2"/>
  <c r="AJ5171" i="2"/>
  <c r="AJ5172" i="2"/>
  <c r="AJ5173" i="2"/>
  <c r="AJ5174" i="2"/>
  <c r="AJ5175" i="2"/>
  <c r="AJ5176" i="2"/>
  <c r="AJ5177" i="2"/>
  <c r="AJ5178" i="2"/>
  <c r="AJ5179" i="2"/>
  <c r="AJ5180" i="2"/>
  <c r="AJ5181" i="2"/>
  <c r="AJ5182" i="2"/>
  <c r="AJ5183" i="2"/>
  <c r="AJ5184" i="2"/>
  <c r="AJ5185" i="2"/>
  <c r="AJ5186" i="2"/>
  <c r="AJ5187" i="2"/>
  <c r="AJ5188" i="2"/>
  <c r="AJ5189" i="2"/>
  <c r="AJ5190" i="2"/>
  <c r="AJ5191" i="2"/>
  <c r="AJ5192" i="2"/>
  <c r="AJ5193" i="2"/>
  <c r="AJ5194" i="2"/>
  <c r="AJ5195" i="2"/>
  <c r="AJ5196" i="2"/>
  <c r="AJ5197" i="2"/>
  <c r="AJ5198" i="2"/>
  <c r="AJ5199" i="2"/>
  <c r="AJ5200" i="2"/>
  <c r="AJ5201" i="2"/>
  <c r="AJ5202" i="2"/>
  <c r="AJ5203" i="2"/>
  <c r="AJ5204" i="2"/>
  <c r="AJ5205" i="2"/>
  <c r="AJ5206" i="2"/>
  <c r="AJ5207" i="2"/>
  <c r="AJ5208" i="2"/>
  <c r="AJ5209" i="2"/>
  <c r="AJ5210" i="2"/>
  <c r="AJ5211" i="2"/>
  <c r="AJ5212" i="2"/>
  <c r="AJ5213" i="2"/>
  <c r="AJ5214" i="2"/>
  <c r="AJ5215" i="2"/>
  <c r="AJ5216" i="2"/>
  <c r="AJ5217" i="2"/>
  <c r="AJ5218" i="2"/>
  <c r="AJ5219" i="2"/>
  <c r="AJ5220" i="2"/>
  <c r="AJ5221" i="2"/>
  <c r="AJ5222" i="2"/>
  <c r="AJ5223" i="2"/>
  <c r="AJ5224" i="2"/>
  <c r="AJ5225" i="2"/>
  <c r="AJ5226" i="2"/>
  <c r="AJ5227" i="2"/>
  <c r="AJ5228" i="2"/>
  <c r="AJ5229" i="2"/>
  <c r="AJ5230" i="2"/>
  <c r="AJ5231" i="2"/>
  <c r="AJ5232" i="2"/>
  <c r="AJ5233" i="2"/>
  <c r="AJ5234" i="2"/>
  <c r="AJ5235" i="2"/>
  <c r="AJ5236" i="2"/>
  <c r="AJ5237" i="2"/>
  <c r="AJ5238" i="2"/>
  <c r="AJ5239" i="2"/>
  <c r="AJ5240" i="2"/>
  <c r="AJ5241" i="2"/>
  <c r="AJ5242" i="2"/>
  <c r="AJ5243" i="2"/>
  <c r="AJ5244" i="2"/>
  <c r="AJ5245" i="2"/>
  <c r="AJ5246" i="2"/>
  <c r="AJ5247" i="2"/>
  <c r="AJ5248" i="2"/>
  <c r="AJ5249" i="2"/>
  <c r="AJ5250" i="2"/>
  <c r="AJ5251" i="2"/>
  <c r="AJ5252" i="2"/>
  <c r="AJ5253" i="2"/>
  <c r="AJ5254" i="2"/>
  <c r="AJ5255" i="2"/>
  <c r="AJ5256" i="2"/>
  <c r="AJ5257" i="2"/>
  <c r="AJ5258" i="2"/>
  <c r="AJ5259" i="2"/>
  <c r="AJ5260" i="2"/>
  <c r="AJ5261" i="2"/>
  <c r="AJ5262" i="2"/>
  <c r="AJ5263" i="2"/>
  <c r="AJ5264" i="2"/>
  <c r="AJ5265" i="2"/>
  <c r="AJ5266" i="2"/>
  <c r="AJ5267" i="2"/>
  <c r="AJ5268" i="2"/>
  <c r="AJ5269" i="2"/>
  <c r="AJ5270" i="2"/>
  <c r="AJ5271" i="2"/>
  <c r="AJ5272" i="2"/>
  <c r="AJ5273" i="2"/>
  <c r="AJ5274" i="2"/>
  <c r="AJ5275" i="2"/>
  <c r="AJ5276" i="2"/>
  <c r="AJ5277" i="2"/>
  <c r="AJ5278" i="2"/>
  <c r="AJ5279" i="2"/>
  <c r="AJ5280" i="2"/>
  <c r="AJ5281" i="2"/>
  <c r="AJ5282" i="2"/>
  <c r="AJ5283" i="2"/>
  <c r="AJ5284" i="2"/>
  <c r="AJ5285" i="2"/>
  <c r="AJ5286" i="2"/>
  <c r="AJ5287" i="2"/>
  <c r="AJ5288" i="2"/>
  <c r="AJ5289" i="2"/>
  <c r="AJ5290" i="2"/>
  <c r="AJ5291" i="2"/>
  <c r="AJ5292" i="2"/>
  <c r="AJ5293" i="2"/>
  <c r="AJ5294" i="2"/>
  <c r="AJ5295" i="2"/>
  <c r="AJ5296" i="2"/>
  <c r="AJ5297" i="2"/>
  <c r="AJ5298" i="2"/>
  <c r="AJ5299" i="2"/>
  <c r="AJ5300" i="2"/>
  <c r="AJ5301" i="2"/>
  <c r="AJ5302" i="2"/>
  <c r="AJ5303" i="2"/>
  <c r="AJ5304" i="2"/>
  <c r="AJ5305" i="2"/>
  <c r="AJ5306" i="2"/>
  <c r="AJ5307" i="2"/>
  <c r="AJ5308" i="2"/>
  <c r="AJ5309" i="2"/>
  <c r="AJ5310" i="2"/>
  <c r="AJ5318" i="2"/>
  <c r="AJ5319" i="2"/>
  <c r="AJ5320" i="2"/>
  <c r="AJ5321" i="2"/>
  <c r="AJ5322" i="2"/>
  <c r="AJ5323" i="2"/>
  <c r="AJ5324" i="2"/>
  <c r="AJ5325" i="2"/>
  <c r="AJ5326" i="2"/>
  <c r="AJ5327" i="2"/>
  <c r="AJ5328" i="2"/>
  <c r="AJ5329" i="2"/>
  <c r="AJ5330" i="2"/>
  <c r="AJ5331" i="2"/>
  <c r="AJ5332" i="2"/>
  <c r="AJ5333" i="2"/>
  <c r="AJ5334" i="2"/>
  <c r="AJ5335" i="2"/>
  <c r="AJ5336" i="2"/>
  <c r="AJ5337" i="2"/>
  <c r="AJ5338" i="2"/>
  <c r="AJ5339" i="2"/>
  <c r="AJ5340" i="2"/>
  <c r="AJ5341" i="2"/>
  <c r="AJ5342" i="2"/>
  <c r="AJ5343" i="2"/>
  <c r="AJ5344" i="2"/>
  <c r="AJ5345" i="2"/>
  <c r="AJ5346" i="2"/>
  <c r="AJ5347" i="2"/>
  <c r="AJ5348" i="2"/>
  <c r="AJ5349" i="2"/>
  <c r="AJ5350" i="2"/>
  <c r="AJ5351" i="2"/>
  <c r="AJ5352" i="2"/>
  <c r="AJ5353" i="2"/>
  <c r="AJ5354" i="2"/>
  <c r="AJ5355" i="2"/>
  <c r="AJ5356" i="2"/>
  <c r="AJ5357" i="2"/>
  <c r="AJ5358" i="2"/>
  <c r="AJ5359" i="2"/>
  <c r="AJ5360" i="2"/>
  <c r="AJ5361" i="2"/>
  <c r="AJ5362" i="2"/>
  <c r="AJ5363" i="2"/>
  <c r="AJ5364" i="2"/>
  <c r="AJ5365" i="2"/>
  <c r="AJ5366" i="2"/>
  <c r="AJ5367" i="2"/>
  <c r="AJ5368" i="2"/>
  <c r="AJ5369" i="2"/>
  <c r="AJ5370" i="2"/>
  <c r="AJ5371" i="2"/>
  <c r="AJ5372" i="2"/>
  <c r="AJ5373" i="2"/>
  <c r="AJ5374" i="2"/>
  <c r="AJ5375" i="2"/>
  <c r="AJ5376" i="2"/>
  <c r="AJ5377" i="2"/>
  <c r="AJ5378" i="2"/>
  <c r="AJ5379" i="2"/>
  <c r="AJ5380" i="2"/>
  <c r="AJ5381" i="2"/>
  <c r="AJ5382" i="2"/>
  <c r="AJ5383" i="2"/>
  <c r="AJ5384" i="2"/>
  <c r="AJ5385" i="2"/>
  <c r="AJ5386" i="2"/>
  <c r="AJ5387" i="2"/>
  <c r="AJ5388" i="2"/>
  <c r="AJ5389" i="2"/>
  <c r="AJ5390" i="2"/>
  <c r="AJ5391" i="2"/>
  <c r="AJ5392" i="2"/>
  <c r="AJ5393" i="2"/>
  <c r="AJ5394" i="2"/>
  <c r="AJ5395" i="2"/>
  <c r="AJ5396" i="2"/>
  <c r="AJ5397" i="2"/>
  <c r="AJ5398" i="2"/>
  <c r="AJ5399" i="2"/>
  <c r="AJ5400" i="2"/>
  <c r="AJ5401" i="2"/>
  <c r="AJ5402" i="2"/>
  <c r="AJ5403" i="2"/>
  <c r="AJ5404" i="2"/>
  <c r="AJ5405" i="2"/>
  <c r="AJ5406" i="2"/>
  <c r="AJ5407" i="2"/>
  <c r="AJ5408" i="2"/>
  <c r="AJ5409" i="2"/>
  <c r="AJ5410" i="2"/>
  <c r="AJ5411" i="2"/>
  <c r="AJ5412" i="2"/>
  <c r="AJ5413" i="2"/>
  <c r="AJ5414" i="2"/>
  <c r="AJ5415" i="2"/>
  <c r="AJ5416" i="2"/>
  <c r="AJ5417" i="2"/>
  <c r="AJ5418" i="2"/>
  <c r="AJ5419" i="2"/>
  <c r="AJ5420" i="2"/>
  <c r="AJ5421" i="2"/>
  <c r="AJ5422" i="2"/>
  <c r="AJ5423" i="2"/>
  <c r="AJ5424" i="2"/>
  <c r="AJ5425" i="2"/>
  <c r="AJ5426" i="2"/>
  <c r="AJ5427" i="2"/>
  <c r="AJ5428" i="2"/>
  <c r="AJ5429" i="2"/>
  <c r="AJ5430" i="2"/>
  <c r="AJ5431" i="2"/>
  <c r="AJ5432" i="2"/>
  <c r="AJ5433" i="2"/>
  <c r="AJ5434" i="2"/>
  <c r="AJ5435" i="2"/>
  <c r="AJ5436" i="2"/>
  <c r="AJ5437" i="2"/>
  <c r="AJ5438" i="2"/>
  <c r="AJ5439" i="2"/>
  <c r="AJ5440" i="2"/>
  <c r="AJ5441" i="2"/>
  <c r="AJ5442" i="2"/>
  <c r="AJ5443" i="2"/>
  <c r="AJ5444" i="2"/>
  <c r="AJ5445" i="2"/>
  <c r="AJ5446" i="2"/>
  <c r="AJ5447" i="2"/>
  <c r="AJ5448" i="2"/>
  <c r="AJ5449" i="2"/>
  <c r="AJ5450" i="2"/>
  <c r="AJ5451" i="2"/>
  <c r="AJ5452" i="2"/>
  <c r="AJ5453" i="2"/>
  <c r="AJ5454" i="2"/>
  <c r="AJ5455" i="2"/>
  <c r="AJ5456" i="2"/>
  <c r="AJ5457" i="2"/>
  <c r="AJ5458" i="2"/>
  <c r="AJ5459" i="2"/>
  <c r="AJ5460" i="2"/>
  <c r="AJ5461" i="2"/>
  <c r="AJ5462" i="2"/>
  <c r="AJ5463" i="2"/>
  <c r="AJ5464" i="2"/>
  <c r="AJ5465" i="2"/>
  <c r="AJ5466" i="2"/>
  <c r="AJ5467" i="2"/>
  <c r="AJ5468" i="2"/>
  <c r="AJ5469" i="2"/>
  <c r="AJ5470" i="2"/>
  <c r="AJ5471" i="2"/>
  <c r="AJ5472" i="2"/>
  <c r="AJ5473" i="2"/>
  <c r="AJ5474" i="2"/>
  <c r="AJ5475" i="2"/>
  <c r="AJ5476" i="2"/>
  <c r="AJ5477" i="2"/>
  <c r="AJ5478" i="2"/>
  <c r="AJ5479" i="2"/>
  <c r="AJ5480" i="2"/>
  <c r="AJ5481" i="2"/>
  <c r="AJ5482" i="2"/>
  <c r="AJ5483" i="2"/>
  <c r="AJ5484" i="2"/>
  <c r="AJ5485" i="2"/>
  <c r="AJ5486" i="2"/>
  <c r="AJ5487" i="2"/>
  <c r="AJ5488" i="2"/>
  <c r="AJ5489" i="2"/>
  <c r="AJ5490" i="2"/>
  <c r="AJ5491" i="2"/>
  <c r="AJ5492" i="2"/>
  <c r="AJ5493" i="2"/>
  <c r="AJ5494" i="2"/>
  <c r="AJ5495" i="2"/>
  <c r="AJ5496" i="2"/>
  <c r="AJ5509" i="2"/>
  <c r="AJ5510" i="2"/>
  <c r="AJ5511" i="2"/>
  <c r="AJ5512" i="2"/>
  <c r="AJ5513" i="2"/>
  <c r="AJ5514" i="2"/>
  <c r="AJ5515" i="2"/>
  <c r="AJ5516" i="2"/>
  <c r="AJ5517" i="2"/>
  <c r="AJ5518" i="2"/>
  <c r="AJ5519" i="2"/>
  <c r="AJ5520" i="2"/>
  <c r="AJ5521" i="2"/>
  <c r="AJ5522" i="2"/>
  <c r="AJ5523" i="2"/>
  <c r="AJ5524" i="2"/>
  <c r="AJ5525" i="2"/>
  <c r="AJ5526" i="2"/>
  <c r="AJ5527" i="2"/>
  <c r="AJ5528" i="2"/>
  <c r="AJ5529" i="2"/>
  <c r="AJ5530" i="2"/>
  <c r="AJ5531" i="2"/>
  <c r="AJ5532" i="2"/>
  <c r="AJ5533" i="2"/>
  <c r="AJ5534" i="2"/>
  <c r="AJ5535" i="2"/>
  <c r="AJ5536" i="2"/>
  <c r="AJ5537" i="2"/>
  <c r="AJ5538" i="2"/>
  <c r="AJ5539" i="2"/>
  <c r="AJ5540" i="2"/>
  <c r="AJ5541" i="2"/>
  <c r="AJ5542" i="2"/>
  <c r="AJ5543" i="2"/>
  <c r="AJ5544" i="2"/>
  <c r="AJ5545" i="2"/>
  <c r="AJ5546" i="2"/>
  <c r="AJ5547" i="2"/>
  <c r="AJ5548" i="2"/>
  <c r="AJ5549" i="2"/>
  <c r="AJ5550" i="2"/>
  <c r="AJ5551" i="2"/>
  <c r="AJ5552" i="2"/>
  <c r="AJ5553" i="2"/>
  <c r="AJ5554" i="2"/>
  <c r="AJ5555" i="2"/>
  <c r="AJ5556" i="2"/>
  <c r="AJ5557" i="2"/>
  <c r="AJ5558" i="2"/>
  <c r="AJ5559" i="2"/>
  <c r="AJ5560" i="2"/>
  <c r="AJ5561" i="2"/>
  <c r="AJ5562" i="2"/>
  <c r="AJ5563" i="2"/>
  <c r="AJ5564" i="2"/>
  <c r="AJ5565" i="2"/>
  <c r="AJ5566" i="2"/>
  <c r="AJ5567" i="2"/>
  <c r="AJ5568" i="2"/>
  <c r="AJ5569" i="2"/>
  <c r="AJ5570" i="2"/>
  <c r="AJ5571" i="2"/>
  <c r="AJ5572" i="2"/>
  <c r="AJ5573" i="2"/>
  <c r="AJ5574" i="2"/>
  <c r="AJ5575" i="2"/>
  <c r="AJ5576" i="2"/>
  <c r="AJ5577" i="2"/>
  <c r="AJ5578" i="2"/>
  <c r="AJ5579" i="2"/>
  <c r="AJ5580" i="2"/>
  <c r="AJ5581" i="2"/>
  <c r="AJ5582" i="2"/>
  <c r="AJ5583" i="2"/>
  <c r="AJ5584" i="2"/>
  <c r="AJ5585" i="2"/>
  <c r="AJ5586" i="2"/>
  <c r="AJ5587" i="2"/>
  <c r="AJ5588" i="2"/>
  <c r="AJ5589" i="2"/>
  <c r="AJ5590" i="2"/>
  <c r="AJ5591" i="2"/>
  <c r="AJ5592" i="2"/>
  <c r="AJ5593" i="2"/>
  <c r="AJ5594" i="2"/>
  <c r="AJ5595" i="2"/>
  <c r="AJ5596" i="2"/>
  <c r="AJ5597" i="2"/>
  <c r="AJ5598" i="2"/>
  <c r="AJ5599" i="2"/>
  <c r="AJ5600" i="2"/>
  <c r="AJ5601" i="2"/>
  <c r="AJ5602" i="2"/>
  <c r="AJ5603" i="2"/>
  <c r="AJ5604" i="2"/>
  <c r="AJ5605" i="2"/>
  <c r="AJ5606" i="2"/>
  <c r="AJ5607" i="2"/>
  <c r="AJ5608" i="2"/>
  <c r="AJ5609" i="2"/>
  <c r="AJ5610" i="2"/>
  <c r="AJ5611" i="2"/>
  <c r="AJ5612" i="2"/>
  <c r="AJ5613" i="2"/>
  <c r="AJ5614" i="2"/>
  <c r="AJ5615" i="2"/>
  <c r="AJ5616" i="2"/>
  <c r="AJ5617" i="2"/>
  <c r="AJ5618" i="2"/>
  <c r="AJ5619" i="2"/>
  <c r="AJ5620" i="2"/>
  <c r="AJ5621" i="2"/>
  <c r="AJ5622" i="2"/>
  <c r="AJ5623" i="2"/>
  <c r="AJ5624" i="2"/>
  <c r="AJ5625" i="2"/>
  <c r="AJ5626" i="2"/>
  <c r="AJ5627" i="2"/>
  <c r="AJ5628" i="2"/>
  <c r="AJ5629" i="2"/>
  <c r="AJ5630" i="2"/>
  <c r="AJ5631" i="2"/>
  <c r="AJ5632" i="2"/>
  <c r="AJ5633" i="2"/>
  <c r="AJ5634" i="2"/>
  <c r="AJ5635" i="2"/>
  <c r="AJ5636" i="2"/>
  <c r="AJ5637" i="2"/>
  <c r="AJ5638" i="2"/>
  <c r="AJ5639" i="2"/>
  <c r="AJ5640" i="2"/>
  <c r="AJ5641" i="2"/>
  <c r="AJ5642" i="2"/>
  <c r="AJ5643" i="2"/>
  <c r="AJ5644" i="2"/>
  <c r="AJ5645" i="2"/>
  <c r="AJ5646" i="2"/>
  <c r="AJ5647" i="2"/>
  <c r="AJ5648" i="2"/>
  <c r="AJ5649" i="2"/>
  <c r="AJ5650" i="2"/>
  <c r="AJ5651" i="2"/>
  <c r="AJ5652" i="2"/>
  <c r="AJ5653" i="2"/>
  <c r="AJ5654" i="2"/>
  <c r="AJ5655" i="2"/>
  <c r="AJ5656" i="2"/>
  <c r="AJ5657" i="2"/>
  <c r="AJ5658" i="2"/>
  <c r="AJ5659" i="2"/>
  <c r="AJ5660" i="2"/>
  <c r="AJ5661" i="2"/>
  <c r="AJ5662" i="2"/>
  <c r="AJ5663" i="2"/>
  <c r="AJ5664" i="2"/>
  <c r="AJ5665" i="2"/>
  <c r="AJ5666" i="2"/>
  <c r="AJ5667" i="2"/>
  <c r="AJ5668" i="2"/>
  <c r="AJ5669" i="2"/>
  <c r="AJ5670" i="2"/>
  <c r="AJ5671" i="2"/>
  <c r="AJ5672" i="2"/>
  <c r="AJ5673" i="2"/>
  <c r="AJ5674" i="2"/>
  <c r="AJ5675" i="2"/>
  <c r="AJ5676" i="2"/>
  <c r="AJ5677" i="2"/>
  <c r="AJ5678" i="2"/>
  <c r="AJ5679" i="2"/>
  <c r="AJ5680" i="2"/>
  <c r="AJ5681" i="2"/>
  <c r="AJ5682" i="2"/>
  <c r="AJ5683" i="2"/>
  <c r="AJ5684" i="2"/>
  <c r="AJ5685" i="2"/>
  <c r="AJ5686" i="2"/>
  <c r="AJ5687" i="2"/>
  <c r="AJ5688" i="2"/>
  <c r="AJ5689" i="2"/>
  <c r="AJ5690" i="2"/>
  <c r="AJ5691" i="2"/>
  <c r="AJ5692" i="2"/>
  <c r="AJ5693" i="2"/>
  <c r="AJ5694" i="2"/>
  <c r="AJ5695" i="2"/>
  <c r="AJ5696" i="2"/>
  <c r="AJ5697" i="2"/>
  <c r="AJ5698" i="2"/>
  <c r="AJ5699" i="2"/>
  <c r="AJ5700" i="2"/>
  <c r="AJ5701" i="2"/>
  <c r="AJ5702" i="2"/>
  <c r="AJ5703" i="2"/>
  <c r="AJ5704" i="2"/>
  <c r="AJ5705" i="2"/>
  <c r="AJ5706" i="2"/>
  <c r="AJ5707" i="2"/>
  <c r="AJ5708" i="2"/>
  <c r="AJ5709" i="2"/>
  <c r="AJ5710" i="2"/>
  <c r="AJ5711" i="2"/>
  <c r="AJ5712" i="2"/>
  <c r="AJ5713" i="2"/>
  <c r="AJ5714" i="2"/>
  <c r="AJ5715" i="2"/>
  <c r="AJ5716" i="2"/>
  <c r="AJ5717" i="2"/>
  <c r="AJ5718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J330" i="2" s="1"/>
  <c r="AI331" i="2"/>
  <c r="AJ331" i="2" s="1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J520" i="2" s="1"/>
  <c r="AI521" i="2"/>
  <c r="AJ521" i="2" s="1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I546" i="2"/>
  <c r="AI547" i="2"/>
  <c r="AI548" i="2"/>
  <c r="AI549" i="2"/>
  <c r="AI550" i="2"/>
  <c r="AI551" i="2"/>
  <c r="AI552" i="2"/>
  <c r="AI553" i="2"/>
  <c r="AI554" i="2"/>
  <c r="AI555" i="2"/>
  <c r="AI556" i="2"/>
  <c r="AI557" i="2"/>
  <c r="AI558" i="2"/>
  <c r="AI559" i="2"/>
  <c r="AI560" i="2"/>
  <c r="AI561" i="2"/>
  <c r="AI562" i="2"/>
  <c r="AI563" i="2"/>
  <c r="AI564" i="2"/>
  <c r="AI565" i="2"/>
  <c r="AI566" i="2"/>
  <c r="AI567" i="2"/>
  <c r="AI568" i="2"/>
  <c r="AI569" i="2"/>
  <c r="AI570" i="2"/>
  <c r="AI571" i="2"/>
  <c r="AI572" i="2"/>
  <c r="AI573" i="2"/>
  <c r="AI574" i="2"/>
  <c r="AI575" i="2"/>
  <c r="AI576" i="2"/>
  <c r="AI577" i="2"/>
  <c r="AI578" i="2"/>
  <c r="AI579" i="2"/>
  <c r="AI580" i="2"/>
  <c r="AI581" i="2"/>
  <c r="AI582" i="2"/>
  <c r="AI583" i="2"/>
  <c r="AI584" i="2"/>
  <c r="AI585" i="2"/>
  <c r="AI586" i="2"/>
  <c r="AI587" i="2"/>
  <c r="AI588" i="2"/>
  <c r="AI589" i="2"/>
  <c r="AI590" i="2"/>
  <c r="AI591" i="2"/>
  <c r="AI592" i="2"/>
  <c r="AI593" i="2"/>
  <c r="AI594" i="2"/>
  <c r="AI595" i="2"/>
  <c r="AI596" i="2"/>
  <c r="AI597" i="2"/>
  <c r="AI598" i="2"/>
  <c r="AI599" i="2"/>
  <c r="AI600" i="2"/>
  <c r="AI601" i="2"/>
  <c r="AI602" i="2"/>
  <c r="AI603" i="2"/>
  <c r="AI604" i="2"/>
  <c r="AI605" i="2"/>
  <c r="AI606" i="2"/>
  <c r="AI607" i="2"/>
  <c r="AI608" i="2"/>
  <c r="AI609" i="2"/>
  <c r="AI610" i="2"/>
  <c r="AI611" i="2"/>
  <c r="AI612" i="2"/>
  <c r="AI613" i="2"/>
  <c r="AI614" i="2"/>
  <c r="AI615" i="2"/>
  <c r="AI616" i="2"/>
  <c r="AI617" i="2"/>
  <c r="AI618" i="2"/>
  <c r="AI619" i="2"/>
  <c r="AI620" i="2"/>
  <c r="AI621" i="2"/>
  <c r="AI622" i="2"/>
  <c r="AI623" i="2"/>
  <c r="AI624" i="2"/>
  <c r="AI625" i="2"/>
  <c r="AI626" i="2"/>
  <c r="AI627" i="2"/>
  <c r="AI628" i="2"/>
  <c r="AI629" i="2"/>
  <c r="AI630" i="2"/>
  <c r="AI631" i="2"/>
  <c r="AI632" i="2"/>
  <c r="AI633" i="2"/>
  <c r="AI634" i="2"/>
  <c r="AI635" i="2"/>
  <c r="AI636" i="2"/>
  <c r="AI637" i="2"/>
  <c r="AI638" i="2"/>
  <c r="AI639" i="2"/>
  <c r="AI640" i="2"/>
  <c r="AI641" i="2"/>
  <c r="AI642" i="2"/>
  <c r="AI643" i="2"/>
  <c r="AI644" i="2"/>
  <c r="AI645" i="2"/>
  <c r="AI646" i="2"/>
  <c r="AI647" i="2"/>
  <c r="AI648" i="2"/>
  <c r="AI649" i="2"/>
  <c r="AI650" i="2"/>
  <c r="AI651" i="2"/>
  <c r="AI652" i="2"/>
  <c r="AI653" i="2"/>
  <c r="AI654" i="2"/>
  <c r="AI655" i="2"/>
  <c r="AI656" i="2"/>
  <c r="AI657" i="2"/>
  <c r="AI658" i="2"/>
  <c r="AI659" i="2"/>
  <c r="AI660" i="2"/>
  <c r="AI661" i="2"/>
  <c r="AI662" i="2"/>
  <c r="AI663" i="2"/>
  <c r="AI664" i="2"/>
  <c r="AI665" i="2"/>
  <c r="AI666" i="2"/>
  <c r="AI667" i="2"/>
  <c r="AI668" i="2"/>
  <c r="AI669" i="2"/>
  <c r="AI670" i="2"/>
  <c r="AI671" i="2"/>
  <c r="AI672" i="2"/>
  <c r="AI673" i="2"/>
  <c r="AI674" i="2"/>
  <c r="AI675" i="2"/>
  <c r="AI676" i="2"/>
  <c r="AI677" i="2"/>
  <c r="AI678" i="2"/>
  <c r="AI679" i="2"/>
  <c r="AI680" i="2"/>
  <c r="AI681" i="2"/>
  <c r="AI682" i="2"/>
  <c r="AI683" i="2"/>
  <c r="AI684" i="2"/>
  <c r="AI685" i="2"/>
  <c r="AI686" i="2"/>
  <c r="AI687" i="2"/>
  <c r="AI688" i="2"/>
  <c r="AI689" i="2"/>
  <c r="AI690" i="2"/>
  <c r="AI691" i="2"/>
  <c r="AI692" i="2"/>
  <c r="AI693" i="2"/>
  <c r="AI694" i="2"/>
  <c r="AI695" i="2"/>
  <c r="AI696" i="2"/>
  <c r="AI697" i="2"/>
  <c r="AI698" i="2"/>
  <c r="AI699" i="2"/>
  <c r="AI700" i="2"/>
  <c r="AI701" i="2"/>
  <c r="AI702" i="2"/>
  <c r="AI703" i="2"/>
  <c r="AI704" i="2"/>
  <c r="AI705" i="2"/>
  <c r="AI706" i="2"/>
  <c r="AI707" i="2"/>
  <c r="AI708" i="2"/>
  <c r="AI709" i="2"/>
  <c r="AI710" i="2"/>
  <c r="AI711" i="2"/>
  <c r="AI712" i="2"/>
  <c r="AI713" i="2"/>
  <c r="AI714" i="2"/>
  <c r="AI715" i="2"/>
  <c r="AI716" i="2"/>
  <c r="AI717" i="2"/>
  <c r="AI718" i="2"/>
  <c r="AJ718" i="2" s="1"/>
  <c r="AI719" i="2"/>
  <c r="AJ719" i="2" s="1"/>
  <c r="AI720" i="2"/>
  <c r="AI721" i="2"/>
  <c r="AI722" i="2"/>
  <c r="AI723" i="2"/>
  <c r="AI724" i="2"/>
  <c r="AI725" i="2"/>
  <c r="AI726" i="2"/>
  <c r="AI727" i="2"/>
  <c r="AI728" i="2"/>
  <c r="AI729" i="2"/>
  <c r="AI730" i="2"/>
  <c r="AI731" i="2"/>
  <c r="AI732" i="2"/>
  <c r="AI733" i="2"/>
  <c r="AI734" i="2"/>
  <c r="AI735" i="2"/>
  <c r="AI736" i="2"/>
  <c r="AI737" i="2"/>
  <c r="AI738" i="2"/>
  <c r="AI739" i="2"/>
  <c r="AI740" i="2"/>
  <c r="AI741" i="2"/>
  <c r="AI742" i="2"/>
  <c r="AI743" i="2"/>
  <c r="AI744" i="2"/>
  <c r="AI745" i="2"/>
  <c r="AI746" i="2"/>
  <c r="AI747" i="2"/>
  <c r="AI748" i="2"/>
  <c r="AI749" i="2"/>
  <c r="AI750" i="2"/>
  <c r="AI751" i="2"/>
  <c r="AI752" i="2"/>
  <c r="AI753" i="2"/>
  <c r="AI754" i="2"/>
  <c r="AI755" i="2"/>
  <c r="AI756" i="2"/>
  <c r="AI757" i="2"/>
  <c r="AI758" i="2"/>
  <c r="AI759" i="2"/>
  <c r="AI760" i="2"/>
  <c r="AI761" i="2"/>
  <c r="AI762" i="2"/>
  <c r="AI763" i="2"/>
  <c r="AI764" i="2"/>
  <c r="AI765" i="2"/>
  <c r="AI766" i="2"/>
  <c r="AI767" i="2"/>
  <c r="AI768" i="2"/>
  <c r="AI769" i="2"/>
  <c r="AI770" i="2"/>
  <c r="AI771" i="2"/>
  <c r="AI772" i="2"/>
  <c r="AI773" i="2"/>
  <c r="AI774" i="2"/>
  <c r="AI775" i="2"/>
  <c r="AI776" i="2"/>
  <c r="AI777" i="2"/>
  <c r="AI778" i="2"/>
  <c r="AI779" i="2"/>
  <c r="AI780" i="2"/>
  <c r="AI781" i="2"/>
  <c r="AI782" i="2"/>
  <c r="AI783" i="2"/>
  <c r="AI784" i="2"/>
  <c r="AI785" i="2"/>
  <c r="AI786" i="2"/>
  <c r="AI787" i="2"/>
  <c r="AI788" i="2"/>
  <c r="AI789" i="2"/>
  <c r="AI790" i="2"/>
  <c r="AI791" i="2"/>
  <c r="AI792" i="2"/>
  <c r="AI793" i="2"/>
  <c r="AI794" i="2"/>
  <c r="AI795" i="2"/>
  <c r="AI796" i="2"/>
  <c r="AI797" i="2"/>
  <c r="AI798" i="2"/>
  <c r="AI799" i="2"/>
  <c r="AI800" i="2"/>
  <c r="AI801" i="2"/>
  <c r="AI802" i="2"/>
  <c r="AI803" i="2"/>
  <c r="AI804" i="2"/>
  <c r="AI805" i="2"/>
  <c r="AI806" i="2"/>
  <c r="AI807" i="2"/>
  <c r="AI808" i="2"/>
  <c r="AI809" i="2"/>
  <c r="AI810" i="2"/>
  <c r="AI811" i="2"/>
  <c r="AI812" i="2"/>
  <c r="AI813" i="2"/>
  <c r="AI814" i="2"/>
  <c r="AI815" i="2"/>
  <c r="AI816" i="2"/>
  <c r="AI817" i="2"/>
  <c r="AI818" i="2"/>
  <c r="AI819" i="2"/>
  <c r="AI820" i="2"/>
  <c r="AI821" i="2"/>
  <c r="AI822" i="2"/>
  <c r="AI823" i="2"/>
  <c r="AI824" i="2"/>
  <c r="AI825" i="2"/>
  <c r="AI826" i="2"/>
  <c r="AI827" i="2"/>
  <c r="AI828" i="2"/>
  <c r="AI829" i="2"/>
  <c r="AI830" i="2"/>
  <c r="AI831" i="2"/>
  <c r="AI832" i="2"/>
  <c r="AI833" i="2"/>
  <c r="AI834" i="2"/>
  <c r="AI835" i="2"/>
  <c r="AI836" i="2"/>
  <c r="AI837" i="2"/>
  <c r="AI838" i="2"/>
  <c r="AI839" i="2"/>
  <c r="AI840" i="2"/>
  <c r="AI841" i="2"/>
  <c r="AI842" i="2"/>
  <c r="AI843" i="2"/>
  <c r="AI844" i="2"/>
  <c r="AI845" i="2"/>
  <c r="AI846" i="2"/>
  <c r="AI847" i="2"/>
  <c r="AI848" i="2"/>
  <c r="AI849" i="2"/>
  <c r="AI850" i="2"/>
  <c r="AI851" i="2"/>
  <c r="AI852" i="2"/>
  <c r="AI853" i="2"/>
  <c r="AI854" i="2"/>
  <c r="AI855" i="2"/>
  <c r="AI856" i="2"/>
  <c r="AI857" i="2"/>
  <c r="AI858" i="2"/>
  <c r="AI859" i="2"/>
  <c r="AI860" i="2"/>
  <c r="AI861" i="2"/>
  <c r="AI862" i="2"/>
  <c r="AI863" i="2"/>
  <c r="AI864" i="2"/>
  <c r="AI865" i="2"/>
  <c r="AI866" i="2"/>
  <c r="AI867" i="2"/>
  <c r="AI868" i="2"/>
  <c r="AI869" i="2"/>
  <c r="AI870" i="2"/>
  <c r="AI871" i="2"/>
  <c r="AI872" i="2"/>
  <c r="AI873" i="2"/>
  <c r="AI874" i="2"/>
  <c r="AI875" i="2"/>
  <c r="AI876" i="2"/>
  <c r="AI877" i="2"/>
  <c r="AI878" i="2"/>
  <c r="AI879" i="2"/>
  <c r="AI880" i="2"/>
  <c r="AI881" i="2"/>
  <c r="AI882" i="2"/>
  <c r="AI883" i="2"/>
  <c r="AI884" i="2"/>
  <c r="AI885" i="2"/>
  <c r="AI886" i="2"/>
  <c r="AI887" i="2"/>
  <c r="AI888" i="2"/>
  <c r="AI889" i="2"/>
  <c r="AI890" i="2"/>
  <c r="AI891" i="2"/>
  <c r="AI892" i="2"/>
  <c r="AI893" i="2"/>
  <c r="AI894" i="2"/>
  <c r="AI895" i="2"/>
  <c r="AI896" i="2"/>
  <c r="AI897" i="2"/>
  <c r="AI898" i="2"/>
  <c r="AI899" i="2"/>
  <c r="AI900" i="2"/>
  <c r="AI901" i="2"/>
  <c r="AJ901" i="2" s="1"/>
  <c r="AI902" i="2"/>
  <c r="AJ902" i="2" s="1"/>
  <c r="AI903" i="2"/>
  <c r="AI904" i="2"/>
  <c r="AI905" i="2"/>
  <c r="AI906" i="2"/>
  <c r="AI907" i="2"/>
  <c r="AI908" i="2"/>
  <c r="AI909" i="2"/>
  <c r="AI910" i="2"/>
  <c r="AI911" i="2"/>
  <c r="AI912" i="2"/>
  <c r="AI913" i="2"/>
  <c r="AI914" i="2"/>
  <c r="AI915" i="2"/>
  <c r="AI916" i="2"/>
  <c r="AI917" i="2"/>
  <c r="AI918" i="2"/>
  <c r="AI919" i="2"/>
  <c r="AI920" i="2"/>
  <c r="AI921" i="2"/>
  <c r="AI922" i="2"/>
  <c r="AI923" i="2"/>
  <c r="AI924" i="2"/>
  <c r="AI925" i="2"/>
  <c r="AI926" i="2"/>
  <c r="AI927" i="2"/>
  <c r="AI928" i="2"/>
  <c r="AI929" i="2"/>
  <c r="AI930" i="2"/>
  <c r="AI931" i="2"/>
  <c r="AI932" i="2"/>
  <c r="AI933" i="2"/>
  <c r="AI934" i="2"/>
  <c r="AI935" i="2"/>
  <c r="AI936" i="2"/>
  <c r="AI937" i="2"/>
  <c r="AI938" i="2"/>
  <c r="AI939" i="2"/>
  <c r="AI940" i="2"/>
  <c r="AI941" i="2"/>
  <c r="AI942" i="2"/>
  <c r="AI943" i="2"/>
  <c r="AI944" i="2"/>
  <c r="AI945" i="2"/>
  <c r="AI946" i="2"/>
  <c r="AI947" i="2"/>
  <c r="AI948" i="2"/>
  <c r="AI949" i="2"/>
  <c r="AI950" i="2"/>
  <c r="AI951" i="2"/>
  <c r="AI952" i="2"/>
  <c r="AI953" i="2"/>
  <c r="AI954" i="2"/>
  <c r="AI955" i="2"/>
  <c r="AI956" i="2"/>
  <c r="AI957" i="2"/>
  <c r="AI958" i="2"/>
  <c r="AI959" i="2"/>
  <c r="AI960" i="2"/>
  <c r="AI961" i="2"/>
  <c r="AI962" i="2"/>
  <c r="AI963" i="2"/>
  <c r="AI964" i="2"/>
  <c r="AI965" i="2"/>
  <c r="AI966" i="2"/>
  <c r="AI967" i="2"/>
  <c r="AI968" i="2"/>
  <c r="AI969" i="2"/>
  <c r="AI970" i="2"/>
  <c r="AI971" i="2"/>
  <c r="AI972" i="2"/>
  <c r="AI973" i="2"/>
  <c r="AI974" i="2"/>
  <c r="AI975" i="2"/>
  <c r="AI976" i="2"/>
  <c r="AI977" i="2"/>
  <c r="AI978" i="2"/>
  <c r="AI979" i="2"/>
  <c r="AI980" i="2"/>
  <c r="AI981" i="2"/>
  <c r="AI982" i="2"/>
  <c r="AI983" i="2"/>
  <c r="AI984" i="2"/>
  <c r="AI985" i="2"/>
  <c r="AI986" i="2"/>
  <c r="AI987" i="2"/>
  <c r="AI988" i="2"/>
  <c r="AI989" i="2"/>
  <c r="AI990" i="2"/>
  <c r="AI991" i="2"/>
  <c r="AI992" i="2"/>
  <c r="AI993" i="2"/>
  <c r="AI994" i="2"/>
  <c r="AI995" i="2"/>
  <c r="AI996" i="2"/>
  <c r="AI997" i="2"/>
  <c r="AI998" i="2"/>
  <c r="AI999" i="2"/>
  <c r="AI1000" i="2"/>
  <c r="AI1001" i="2"/>
  <c r="AI1002" i="2"/>
  <c r="AI1003" i="2"/>
  <c r="AI1004" i="2"/>
  <c r="AI1005" i="2"/>
  <c r="AI1006" i="2"/>
  <c r="AI1007" i="2"/>
  <c r="AI1008" i="2"/>
  <c r="AI1009" i="2"/>
  <c r="AI1010" i="2"/>
  <c r="AI1011" i="2"/>
  <c r="AI1012" i="2"/>
  <c r="AI1013" i="2"/>
  <c r="AI1014" i="2"/>
  <c r="AI1015" i="2"/>
  <c r="AI1016" i="2"/>
  <c r="AI1017" i="2"/>
  <c r="AI1018" i="2"/>
  <c r="AI1019" i="2"/>
  <c r="AI1020" i="2"/>
  <c r="AI1021" i="2"/>
  <c r="AI1022" i="2"/>
  <c r="AI1023" i="2"/>
  <c r="AI1024" i="2"/>
  <c r="AI1025" i="2"/>
  <c r="AI1026" i="2"/>
  <c r="AI1027" i="2"/>
  <c r="AI1028" i="2"/>
  <c r="AI1029" i="2"/>
  <c r="AI1030" i="2"/>
  <c r="AI1031" i="2"/>
  <c r="AI1032" i="2"/>
  <c r="AI1033" i="2"/>
  <c r="AI1034" i="2"/>
  <c r="AI1035" i="2"/>
  <c r="AI1036" i="2"/>
  <c r="AI1037" i="2"/>
  <c r="AI1038" i="2"/>
  <c r="AI1039" i="2"/>
  <c r="AI1040" i="2"/>
  <c r="AI1041" i="2"/>
  <c r="AI1042" i="2"/>
  <c r="AI1043" i="2"/>
  <c r="AI1044" i="2"/>
  <c r="AI1045" i="2"/>
  <c r="AI1046" i="2"/>
  <c r="AI1047" i="2"/>
  <c r="AI1048" i="2"/>
  <c r="AI1049" i="2"/>
  <c r="AI1050" i="2"/>
  <c r="AI1051" i="2"/>
  <c r="AI1052" i="2"/>
  <c r="AI1053" i="2"/>
  <c r="AI1054" i="2"/>
  <c r="AI1055" i="2"/>
  <c r="AI1056" i="2"/>
  <c r="AI1057" i="2"/>
  <c r="AI1058" i="2"/>
  <c r="AI1059" i="2"/>
  <c r="AI1060" i="2"/>
  <c r="AI1061" i="2"/>
  <c r="AI1062" i="2"/>
  <c r="AI1063" i="2"/>
  <c r="AI1064" i="2"/>
  <c r="AI1065" i="2"/>
  <c r="AI1066" i="2"/>
  <c r="AI1067" i="2"/>
  <c r="AI1068" i="2"/>
  <c r="AI1069" i="2"/>
  <c r="AI1070" i="2"/>
  <c r="AI1071" i="2"/>
  <c r="AI1072" i="2"/>
  <c r="AI1073" i="2"/>
  <c r="AI1074" i="2"/>
  <c r="AI1075" i="2"/>
  <c r="AI1076" i="2"/>
  <c r="AI1077" i="2"/>
  <c r="AI1078" i="2"/>
  <c r="AI1079" i="2"/>
  <c r="AI1080" i="2"/>
  <c r="AI1081" i="2"/>
  <c r="AI1082" i="2"/>
  <c r="AI1083" i="2"/>
  <c r="AI1084" i="2"/>
  <c r="AI1085" i="2"/>
  <c r="AI1086" i="2"/>
  <c r="AI1087" i="2"/>
  <c r="AI1088" i="2"/>
  <c r="AI1089" i="2"/>
  <c r="AI1090" i="2"/>
  <c r="AI1091" i="2"/>
  <c r="AI1092" i="2"/>
  <c r="AJ1092" i="2" s="1"/>
  <c r="AI1093" i="2"/>
  <c r="AJ1093" i="2" s="1"/>
  <c r="AI1094" i="2"/>
  <c r="AJ1094" i="2" s="1"/>
  <c r="AI1095" i="2"/>
  <c r="AI1096" i="2"/>
  <c r="AI1097" i="2"/>
  <c r="AI1098" i="2"/>
  <c r="AI1099" i="2"/>
  <c r="AI1100" i="2"/>
  <c r="AI1101" i="2"/>
  <c r="AI1102" i="2"/>
  <c r="AI1103" i="2"/>
  <c r="AI1104" i="2"/>
  <c r="AI1105" i="2"/>
  <c r="AI1106" i="2"/>
  <c r="AI1107" i="2"/>
  <c r="AI1108" i="2"/>
  <c r="AI1109" i="2"/>
  <c r="AI1110" i="2"/>
  <c r="AI1111" i="2"/>
  <c r="AI1112" i="2"/>
  <c r="AI1113" i="2"/>
  <c r="AI1114" i="2"/>
  <c r="AI1115" i="2"/>
  <c r="AI1116" i="2"/>
  <c r="AI1117" i="2"/>
  <c r="AI1118" i="2"/>
  <c r="AI1119" i="2"/>
  <c r="AI1120" i="2"/>
  <c r="AI1121" i="2"/>
  <c r="AI1122" i="2"/>
  <c r="AI1123" i="2"/>
  <c r="AI1124" i="2"/>
  <c r="AI1125" i="2"/>
  <c r="AI1126" i="2"/>
  <c r="AI1127" i="2"/>
  <c r="AI1128" i="2"/>
  <c r="AI1129" i="2"/>
  <c r="AI1130" i="2"/>
  <c r="AI1131" i="2"/>
  <c r="AI1132" i="2"/>
  <c r="AI1133" i="2"/>
  <c r="AI1134" i="2"/>
  <c r="AI1135" i="2"/>
  <c r="AI1136" i="2"/>
  <c r="AI1137" i="2"/>
  <c r="AI1138" i="2"/>
  <c r="AI1139" i="2"/>
  <c r="AI1140" i="2"/>
  <c r="AI1141" i="2"/>
  <c r="AI1142" i="2"/>
  <c r="AI1143" i="2"/>
  <c r="AI1144" i="2"/>
  <c r="AI1145" i="2"/>
  <c r="AI1146" i="2"/>
  <c r="AI1147" i="2"/>
  <c r="AI1148" i="2"/>
  <c r="AI1149" i="2"/>
  <c r="AI1150" i="2"/>
  <c r="AI1151" i="2"/>
  <c r="AI1152" i="2"/>
  <c r="AI1153" i="2"/>
  <c r="AI1154" i="2"/>
  <c r="AI1155" i="2"/>
  <c r="AI1156" i="2"/>
  <c r="AI1157" i="2"/>
  <c r="AI1158" i="2"/>
  <c r="AI1159" i="2"/>
  <c r="AI1160" i="2"/>
  <c r="AI1161" i="2"/>
  <c r="AI1162" i="2"/>
  <c r="AI1163" i="2"/>
  <c r="AI1164" i="2"/>
  <c r="AI1165" i="2"/>
  <c r="AI1166" i="2"/>
  <c r="AI1167" i="2"/>
  <c r="AI1168" i="2"/>
  <c r="AI1169" i="2"/>
  <c r="AI1170" i="2"/>
  <c r="AI1171" i="2"/>
  <c r="AI1172" i="2"/>
  <c r="AI1173" i="2"/>
  <c r="AI1174" i="2"/>
  <c r="AI1175" i="2"/>
  <c r="AI1176" i="2"/>
  <c r="AI1177" i="2"/>
  <c r="AI1178" i="2"/>
  <c r="AI1179" i="2"/>
  <c r="AI1180" i="2"/>
  <c r="AI1181" i="2"/>
  <c r="AI1182" i="2"/>
  <c r="AI1183" i="2"/>
  <c r="AI1184" i="2"/>
  <c r="AI1185" i="2"/>
  <c r="AI1186" i="2"/>
  <c r="AI1187" i="2"/>
  <c r="AI1188" i="2"/>
  <c r="AI1189" i="2"/>
  <c r="AI1190" i="2"/>
  <c r="AI1191" i="2"/>
  <c r="AI1192" i="2"/>
  <c r="AI1193" i="2"/>
  <c r="AI1194" i="2"/>
  <c r="AI1195" i="2"/>
  <c r="AI1196" i="2"/>
  <c r="AI1197" i="2"/>
  <c r="AI1198" i="2"/>
  <c r="AI1199" i="2"/>
  <c r="AI1200" i="2"/>
  <c r="AI1201" i="2"/>
  <c r="AI1202" i="2"/>
  <c r="AI1203" i="2"/>
  <c r="AI1204" i="2"/>
  <c r="AI1205" i="2"/>
  <c r="AI1206" i="2"/>
  <c r="AI1207" i="2"/>
  <c r="AI1208" i="2"/>
  <c r="AI1209" i="2"/>
  <c r="AI1210" i="2"/>
  <c r="AI1211" i="2"/>
  <c r="AI1212" i="2"/>
  <c r="AI1213" i="2"/>
  <c r="AI1214" i="2"/>
  <c r="AI1215" i="2"/>
  <c r="AI1216" i="2"/>
  <c r="AI1217" i="2"/>
  <c r="AI1218" i="2"/>
  <c r="AI1219" i="2"/>
  <c r="AI1220" i="2"/>
  <c r="AI1221" i="2"/>
  <c r="AI1222" i="2"/>
  <c r="AI1223" i="2"/>
  <c r="AI1224" i="2"/>
  <c r="AI1225" i="2"/>
  <c r="AI1226" i="2"/>
  <c r="AI1227" i="2"/>
  <c r="AI1228" i="2"/>
  <c r="AI1229" i="2"/>
  <c r="AI1230" i="2"/>
  <c r="AI1231" i="2"/>
  <c r="AI1232" i="2"/>
  <c r="AI1233" i="2"/>
  <c r="AI1234" i="2"/>
  <c r="AI1235" i="2"/>
  <c r="AI1236" i="2"/>
  <c r="AI1237" i="2"/>
  <c r="AI1238" i="2"/>
  <c r="AI1239" i="2"/>
  <c r="AI1240" i="2"/>
  <c r="AI1241" i="2"/>
  <c r="AI1242" i="2"/>
  <c r="AI1243" i="2"/>
  <c r="AI1244" i="2"/>
  <c r="AI1245" i="2"/>
  <c r="AI1246" i="2"/>
  <c r="AI1247" i="2"/>
  <c r="AI1248" i="2"/>
  <c r="AI1249" i="2"/>
  <c r="AI1250" i="2"/>
  <c r="AI1251" i="2"/>
  <c r="AI1252" i="2"/>
  <c r="AI1253" i="2"/>
  <c r="AI1254" i="2"/>
  <c r="AI1255" i="2"/>
  <c r="AI1256" i="2"/>
  <c r="AI1257" i="2"/>
  <c r="AI1258" i="2"/>
  <c r="AI1259" i="2"/>
  <c r="AI1260" i="2"/>
  <c r="AI1261" i="2"/>
  <c r="AI1262" i="2"/>
  <c r="AI1263" i="2"/>
  <c r="AI1264" i="2"/>
  <c r="AI1265" i="2"/>
  <c r="AI1266" i="2"/>
  <c r="AI1267" i="2"/>
  <c r="AI1268" i="2"/>
  <c r="AI1269" i="2"/>
  <c r="AI1270" i="2"/>
  <c r="AI1271" i="2"/>
  <c r="AI1272" i="2"/>
  <c r="AI1273" i="2"/>
  <c r="AI1274" i="2"/>
  <c r="AI1275" i="2"/>
  <c r="AJ1275" i="2" s="1"/>
  <c r="AI1276" i="2"/>
  <c r="AJ1276" i="2" s="1"/>
  <c r="AI1277" i="2"/>
  <c r="AJ1277" i="2" s="1"/>
  <c r="AI1278" i="2"/>
  <c r="AJ1278" i="2" s="1"/>
  <c r="AI1279" i="2"/>
  <c r="AJ1279" i="2" s="1"/>
  <c r="AI1280" i="2"/>
  <c r="AJ1280" i="2" s="1"/>
  <c r="AI1281" i="2"/>
  <c r="AJ1281" i="2" s="1"/>
  <c r="AI1282" i="2"/>
  <c r="AJ1282" i="2" s="1"/>
  <c r="AI1283" i="2"/>
  <c r="AJ1283" i="2" s="1"/>
  <c r="AI1284" i="2"/>
  <c r="AI1285" i="2"/>
  <c r="AI1286" i="2"/>
  <c r="AI1287" i="2"/>
  <c r="AI1288" i="2"/>
  <c r="AI1289" i="2"/>
  <c r="AI1290" i="2"/>
  <c r="AI1291" i="2"/>
  <c r="AI1292" i="2"/>
  <c r="AI1293" i="2"/>
  <c r="AI1294" i="2"/>
  <c r="AI1295" i="2"/>
  <c r="AI1296" i="2"/>
  <c r="AI1297" i="2"/>
  <c r="AI1298" i="2"/>
  <c r="AI1299" i="2"/>
  <c r="AI1300" i="2"/>
  <c r="AI1301" i="2"/>
  <c r="AI1302" i="2"/>
  <c r="AI1303" i="2"/>
  <c r="AI1304" i="2"/>
  <c r="AI1305" i="2"/>
  <c r="AI1306" i="2"/>
  <c r="AI1307" i="2"/>
  <c r="AI1308" i="2"/>
  <c r="AI1309" i="2"/>
  <c r="AI1310" i="2"/>
  <c r="AI1311" i="2"/>
  <c r="AI1312" i="2"/>
  <c r="AI1313" i="2"/>
  <c r="AI1314" i="2"/>
  <c r="AI1315" i="2"/>
  <c r="AI1316" i="2"/>
  <c r="AI1317" i="2"/>
  <c r="AI1318" i="2"/>
  <c r="AI1319" i="2"/>
  <c r="AI1320" i="2"/>
  <c r="AI1321" i="2"/>
  <c r="AI1322" i="2"/>
  <c r="AI1323" i="2"/>
  <c r="AI1324" i="2"/>
  <c r="AI1325" i="2"/>
  <c r="AI1326" i="2"/>
  <c r="AI1327" i="2"/>
  <c r="AI1328" i="2"/>
  <c r="AI1329" i="2"/>
  <c r="AI1330" i="2"/>
  <c r="AI1331" i="2"/>
  <c r="AI1332" i="2"/>
  <c r="AI1333" i="2"/>
  <c r="AI1334" i="2"/>
  <c r="AI1335" i="2"/>
  <c r="AI1336" i="2"/>
  <c r="AI1337" i="2"/>
  <c r="AI1338" i="2"/>
  <c r="AI1339" i="2"/>
  <c r="AI1340" i="2"/>
  <c r="AI1341" i="2"/>
  <c r="AI1342" i="2"/>
  <c r="AI1343" i="2"/>
  <c r="AI1344" i="2"/>
  <c r="AI1345" i="2"/>
  <c r="AI1346" i="2"/>
  <c r="AI1347" i="2"/>
  <c r="AI1348" i="2"/>
  <c r="AI1349" i="2"/>
  <c r="AI1350" i="2"/>
  <c r="AI1351" i="2"/>
  <c r="AI1352" i="2"/>
  <c r="AI1353" i="2"/>
  <c r="AI1354" i="2"/>
  <c r="AI1355" i="2"/>
  <c r="AI1356" i="2"/>
  <c r="AI1357" i="2"/>
  <c r="AI1358" i="2"/>
  <c r="AI1359" i="2"/>
  <c r="AI1360" i="2"/>
  <c r="AI1361" i="2"/>
  <c r="AI1362" i="2"/>
  <c r="AI1363" i="2"/>
  <c r="AI1364" i="2"/>
  <c r="AI1365" i="2"/>
  <c r="AI1366" i="2"/>
  <c r="AI1367" i="2"/>
  <c r="AI1368" i="2"/>
  <c r="AI1369" i="2"/>
  <c r="AI1370" i="2"/>
  <c r="AI1371" i="2"/>
  <c r="AI1372" i="2"/>
  <c r="AI1373" i="2"/>
  <c r="AI1374" i="2"/>
  <c r="AI1375" i="2"/>
  <c r="AI1376" i="2"/>
  <c r="AI1377" i="2"/>
  <c r="AI1378" i="2"/>
  <c r="AI1379" i="2"/>
  <c r="AI1380" i="2"/>
  <c r="AI1381" i="2"/>
  <c r="AI1382" i="2"/>
  <c r="AI1383" i="2"/>
  <c r="AI1384" i="2"/>
  <c r="AI1385" i="2"/>
  <c r="AI1386" i="2"/>
  <c r="AI1387" i="2"/>
  <c r="AI1388" i="2"/>
  <c r="AI1389" i="2"/>
  <c r="AI1390" i="2"/>
  <c r="AI1391" i="2"/>
  <c r="AI1392" i="2"/>
  <c r="AI1393" i="2"/>
  <c r="AI1394" i="2"/>
  <c r="AI1395" i="2"/>
  <c r="AI1396" i="2"/>
  <c r="AI1397" i="2"/>
  <c r="AI1398" i="2"/>
  <c r="AI1399" i="2"/>
  <c r="AI1400" i="2"/>
  <c r="AI1401" i="2"/>
  <c r="AI1402" i="2"/>
  <c r="AI1403" i="2"/>
  <c r="AI1404" i="2"/>
  <c r="AI1405" i="2"/>
  <c r="AI1406" i="2"/>
  <c r="AI1407" i="2"/>
  <c r="AI1408" i="2"/>
  <c r="AI1409" i="2"/>
  <c r="AI1410" i="2"/>
  <c r="AI1411" i="2"/>
  <c r="AI1412" i="2"/>
  <c r="AI1413" i="2"/>
  <c r="AI1414" i="2"/>
  <c r="AI1415" i="2"/>
  <c r="AI1416" i="2"/>
  <c r="AI1417" i="2"/>
  <c r="AI1418" i="2"/>
  <c r="AI1419" i="2"/>
  <c r="AI1420" i="2"/>
  <c r="AI1421" i="2"/>
  <c r="AI1422" i="2"/>
  <c r="AI1423" i="2"/>
  <c r="AI1424" i="2"/>
  <c r="AI1425" i="2"/>
  <c r="AI1426" i="2"/>
  <c r="AI1427" i="2"/>
  <c r="AI1428" i="2"/>
  <c r="AI1429" i="2"/>
  <c r="AI1430" i="2"/>
  <c r="AI1431" i="2"/>
  <c r="AI1432" i="2"/>
  <c r="AI1433" i="2"/>
  <c r="AI1434" i="2"/>
  <c r="AI1435" i="2"/>
  <c r="AI1436" i="2"/>
  <c r="AI1437" i="2"/>
  <c r="AI1438" i="2"/>
  <c r="AI1439" i="2"/>
  <c r="AI1440" i="2"/>
  <c r="AI1441" i="2"/>
  <c r="AI1442" i="2"/>
  <c r="AI1443" i="2"/>
  <c r="AI1444" i="2"/>
  <c r="AI1445" i="2"/>
  <c r="AI1446" i="2"/>
  <c r="AI1447" i="2"/>
  <c r="AI1448" i="2"/>
  <c r="AI1449" i="2"/>
  <c r="AI1450" i="2"/>
  <c r="AI1451" i="2"/>
  <c r="AI1452" i="2"/>
  <c r="AI1453" i="2"/>
  <c r="AI1454" i="2"/>
  <c r="AI1455" i="2"/>
  <c r="AI1456" i="2"/>
  <c r="AI1457" i="2"/>
  <c r="AI1458" i="2"/>
  <c r="AI1459" i="2"/>
  <c r="AI1460" i="2"/>
  <c r="AI1461" i="2"/>
  <c r="AI1462" i="2"/>
  <c r="AI1463" i="2"/>
  <c r="AI1464" i="2"/>
  <c r="AI1465" i="2"/>
  <c r="AI1466" i="2"/>
  <c r="AI1467" i="2"/>
  <c r="AI1468" i="2"/>
  <c r="AI1469" i="2"/>
  <c r="AI1470" i="2"/>
  <c r="AI1471" i="2"/>
  <c r="AI1472" i="2"/>
  <c r="AI1473" i="2"/>
  <c r="AI1474" i="2"/>
  <c r="AI1475" i="2"/>
  <c r="AI1476" i="2"/>
  <c r="AI1477" i="2"/>
  <c r="AI1478" i="2"/>
  <c r="AI1479" i="2"/>
  <c r="AI1480" i="2"/>
  <c r="AI1481" i="2"/>
  <c r="AI1482" i="2"/>
  <c r="AI1483" i="2"/>
  <c r="AI1484" i="2"/>
  <c r="AI1485" i="2"/>
  <c r="AI1486" i="2"/>
  <c r="AI1487" i="2"/>
  <c r="AI1488" i="2"/>
  <c r="AJ1488" i="2" s="1"/>
  <c r="AI1489" i="2"/>
  <c r="AJ1489" i="2" s="1"/>
  <c r="AI1490" i="2"/>
  <c r="AJ1490" i="2" s="1"/>
  <c r="AI1491" i="2"/>
  <c r="AJ1491" i="2" s="1"/>
  <c r="AI1492" i="2"/>
  <c r="AJ1492" i="2" s="1"/>
  <c r="AI1493" i="2"/>
  <c r="AJ1493" i="2" s="1"/>
  <c r="AI1494" i="2"/>
  <c r="AJ1494" i="2" s="1"/>
  <c r="AI1495" i="2"/>
  <c r="AI1496" i="2"/>
  <c r="AI1497" i="2"/>
  <c r="AI1498" i="2"/>
  <c r="AI1499" i="2"/>
  <c r="AI1500" i="2"/>
  <c r="AI1501" i="2"/>
  <c r="AI1502" i="2"/>
  <c r="AI1503" i="2"/>
  <c r="AI1504" i="2"/>
  <c r="AI1505" i="2"/>
  <c r="AI1506" i="2"/>
  <c r="AI1507" i="2"/>
  <c r="AI1508" i="2"/>
  <c r="AI1509" i="2"/>
  <c r="AI1510" i="2"/>
  <c r="AI1511" i="2"/>
  <c r="AI1512" i="2"/>
  <c r="AI1513" i="2"/>
  <c r="AI1514" i="2"/>
  <c r="AI1515" i="2"/>
  <c r="AI1516" i="2"/>
  <c r="AI1517" i="2"/>
  <c r="AI1518" i="2"/>
  <c r="AI1519" i="2"/>
  <c r="AI1520" i="2"/>
  <c r="AI1521" i="2"/>
  <c r="AI1522" i="2"/>
  <c r="AI1523" i="2"/>
  <c r="AI1524" i="2"/>
  <c r="AI1525" i="2"/>
  <c r="AI1526" i="2"/>
  <c r="AI1527" i="2"/>
  <c r="AI1528" i="2"/>
  <c r="AI1529" i="2"/>
  <c r="AI1530" i="2"/>
  <c r="AI1531" i="2"/>
  <c r="AI1532" i="2"/>
  <c r="AI1533" i="2"/>
  <c r="AI1534" i="2"/>
  <c r="AI1535" i="2"/>
  <c r="AI1536" i="2"/>
  <c r="AI1537" i="2"/>
  <c r="AI1538" i="2"/>
  <c r="AI1539" i="2"/>
  <c r="AI1540" i="2"/>
  <c r="AI1541" i="2"/>
  <c r="AI1542" i="2"/>
  <c r="AI1543" i="2"/>
  <c r="AI1544" i="2"/>
  <c r="AI1545" i="2"/>
  <c r="AI1546" i="2"/>
  <c r="AI1547" i="2"/>
  <c r="AI1548" i="2"/>
  <c r="AI1549" i="2"/>
  <c r="AI1550" i="2"/>
  <c r="AI1551" i="2"/>
  <c r="AI1552" i="2"/>
  <c r="AI1553" i="2"/>
  <c r="AI1554" i="2"/>
  <c r="AI1555" i="2"/>
  <c r="AI1556" i="2"/>
  <c r="AI1557" i="2"/>
  <c r="AI1558" i="2"/>
  <c r="AI1559" i="2"/>
  <c r="AI1560" i="2"/>
  <c r="AI1561" i="2"/>
  <c r="AI1562" i="2"/>
  <c r="AI1563" i="2"/>
  <c r="AI1564" i="2"/>
  <c r="AI1565" i="2"/>
  <c r="AI1566" i="2"/>
  <c r="AI1567" i="2"/>
  <c r="AI1568" i="2"/>
  <c r="AI1569" i="2"/>
  <c r="AI1570" i="2"/>
  <c r="AI1571" i="2"/>
  <c r="AI1572" i="2"/>
  <c r="AI1573" i="2"/>
  <c r="AI1574" i="2"/>
  <c r="AI1575" i="2"/>
  <c r="AI1576" i="2"/>
  <c r="AI1577" i="2"/>
  <c r="AI1578" i="2"/>
  <c r="AI1579" i="2"/>
  <c r="AI1580" i="2"/>
  <c r="AI1581" i="2"/>
  <c r="AI1582" i="2"/>
  <c r="AI1583" i="2"/>
  <c r="AI1584" i="2"/>
  <c r="AI1585" i="2"/>
  <c r="AI1586" i="2"/>
  <c r="AI1587" i="2"/>
  <c r="AI1588" i="2"/>
  <c r="AI1589" i="2"/>
  <c r="AI1590" i="2"/>
  <c r="AI1591" i="2"/>
  <c r="AI1592" i="2"/>
  <c r="AI1593" i="2"/>
  <c r="AI1594" i="2"/>
  <c r="AI1595" i="2"/>
  <c r="AI1596" i="2"/>
  <c r="AI1597" i="2"/>
  <c r="AI1598" i="2"/>
  <c r="AI1599" i="2"/>
  <c r="AI1600" i="2"/>
  <c r="AI1601" i="2"/>
  <c r="AI1602" i="2"/>
  <c r="AI1603" i="2"/>
  <c r="AI1604" i="2"/>
  <c r="AI1605" i="2"/>
  <c r="AI1606" i="2"/>
  <c r="AI1607" i="2"/>
  <c r="AI1608" i="2"/>
  <c r="AI1609" i="2"/>
  <c r="AI1610" i="2"/>
  <c r="AI1611" i="2"/>
  <c r="AI1612" i="2"/>
  <c r="AI1613" i="2"/>
  <c r="AI1614" i="2"/>
  <c r="AI1615" i="2"/>
  <c r="AI1616" i="2"/>
  <c r="AI1617" i="2"/>
  <c r="AI1618" i="2"/>
  <c r="AI1619" i="2"/>
  <c r="AI1620" i="2"/>
  <c r="AI1621" i="2"/>
  <c r="AI1622" i="2"/>
  <c r="AI1623" i="2"/>
  <c r="AI1624" i="2"/>
  <c r="AI1625" i="2"/>
  <c r="AI1626" i="2"/>
  <c r="AI1627" i="2"/>
  <c r="AI1628" i="2"/>
  <c r="AI1629" i="2"/>
  <c r="AI1630" i="2"/>
  <c r="AI1631" i="2"/>
  <c r="AI1632" i="2"/>
  <c r="AI1633" i="2"/>
  <c r="AI1634" i="2"/>
  <c r="AI1635" i="2"/>
  <c r="AI1636" i="2"/>
  <c r="AI1637" i="2"/>
  <c r="AI1638" i="2"/>
  <c r="AI1639" i="2"/>
  <c r="AI1640" i="2"/>
  <c r="AI1641" i="2"/>
  <c r="AI1642" i="2"/>
  <c r="AI1643" i="2"/>
  <c r="AI1644" i="2"/>
  <c r="AI1645" i="2"/>
  <c r="AI1646" i="2"/>
  <c r="AI1647" i="2"/>
  <c r="AI1648" i="2"/>
  <c r="AI1649" i="2"/>
  <c r="AI1650" i="2"/>
  <c r="AI1651" i="2"/>
  <c r="AI1652" i="2"/>
  <c r="AI1653" i="2"/>
  <c r="AI1654" i="2"/>
  <c r="AI1655" i="2"/>
  <c r="AI1656" i="2"/>
  <c r="AI1657" i="2"/>
  <c r="AI1658" i="2"/>
  <c r="AI1659" i="2"/>
  <c r="AI1660" i="2"/>
  <c r="AI1661" i="2"/>
  <c r="AI1662" i="2"/>
  <c r="AI1663" i="2"/>
  <c r="AI1664" i="2"/>
  <c r="AI1665" i="2"/>
  <c r="AI1666" i="2"/>
  <c r="AI1667" i="2"/>
  <c r="AJ1667" i="2" s="1"/>
  <c r="AI1668" i="2"/>
  <c r="AJ1668" i="2" s="1"/>
  <c r="AI1669" i="2"/>
  <c r="AJ1669" i="2" s="1"/>
  <c r="AI1670" i="2"/>
  <c r="AI1671" i="2"/>
  <c r="AI1672" i="2"/>
  <c r="AI1673" i="2"/>
  <c r="AI1674" i="2"/>
  <c r="AI1675" i="2"/>
  <c r="AI1676" i="2"/>
  <c r="AI1677" i="2"/>
  <c r="AI1678" i="2"/>
  <c r="AI1679" i="2"/>
  <c r="AI1680" i="2"/>
  <c r="AI1681" i="2"/>
  <c r="AI1682" i="2"/>
  <c r="AI1683" i="2"/>
  <c r="AI1684" i="2"/>
  <c r="AI1685" i="2"/>
  <c r="AI1686" i="2"/>
  <c r="AI1687" i="2"/>
  <c r="AI1688" i="2"/>
  <c r="AI1689" i="2"/>
  <c r="AI1690" i="2"/>
  <c r="AI1691" i="2"/>
  <c r="AI1692" i="2"/>
  <c r="AI1693" i="2"/>
  <c r="AI1694" i="2"/>
  <c r="AI1695" i="2"/>
  <c r="AI1696" i="2"/>
  <c r="AI1697" i="2"/>
  <c r="AI1698" i="2"/>
  <c r="AI1699" i="2"/>
  <c r="AI1700" i="2"/>
  <c r="AI1701" i="2"/>
  <c r="AI1702" i="2"/>
  <c r="AI1703" i="2"/>
  <c r="AI1704" i="2"/>
  <c r="AI1705" i="2"/>
  <c r="AI1706" i="2"/>
  <c r="AI1707" i="2"/>
  <c r="AI1708" i="2"/>
  <c r="AI1709" i="2"/>
  <c r="AI1710" i="2"/>
  <c r="AI1711" i="2"/>
  <c r="AI1712" i="2"/>
  <c r="AI1713" i="2"/>
  <c r="AI1714" i="2"/>
  <c r="AI1715" i="2"/>
  <c r="AI1716" i="2"/>
  <c r="AI1717" i="2"/>
  <c r="AI1718" i="2"/>
  <c r="AI1719" i="2"/>
  <c r="AI1720" i="2"/>
  <c r="AI1721" i="2"/>
  <c r="AI1722" i="2"/>
  <c r="AI1723" i="2"/>
  <c r="AI1724" i="2"/>
  <c r="AI1725" i="2"/>
  <c r="AI1726" i="2"/>
  <c r="AI1727" i="2"/>
  <c r="AI1728" i="2"/>
  <c r="AI1729" i="2"/>
  <c r="AI1730" i="2"/>
  <c r="AI1731" i="2"/>
  <c r="AI1732" i="2"/>
  <c r="AI1733" i="2"/>
  <c r="AI1734" i="2"/>
  <c r="AI1735" i="2"/>
  <c r="AI1736" i="2"/>
  <c r="AI1737" i="2"/>
  <c r="AI1738" i="2"/>
  <c r="AI1739" i="2"/>
  <c r="AI1740" i="2"/>
  <c r="AI1741" i="2"/>
  <c r="AI1742" i="2"/>
  <c r="AI1743" i="2"/>
  <c r="AI1744" i="2"/>
  <c r="AI1745" i="2"/>
  <c r="AI1746" i="2"/>
  <c r="AI1747" i="2"/>
  <c r="AI1748" i="2"/>
  <c r="AI1749" i="2"/>
  <c r="AI1750" i="2"/>
  <c r="AI1751" i="2"/>
  <c r="AI1752" i="2"/>
  <c r="AI1753" i="2"/>
  <c r="AI1754" i="2"/>
  <c r="AI1755" i="2"/>
  <c r="AI1756" i="2"/>
  <c r="AI1757" i="2"/>
  <c r="AI1758" i="2"/>
  <c r="AI1759" i="2"/>
  <c r="AI1760" i="2"/>
  <c r="AI1761" i="2"/>
  <c r="AI1762" i="2"/>
  <c r="AI1763" i="2"/>
  <c r="AI1764" i="2"/>
  <c r="AI1765" i="2"/>
  <c r="AI1766" i="2"/>
  <c r="AI1767" i="2"/>
  <c r="AI1768" i="2"/>
  <c r="AI1769" i="2"/>
  <c r="AI1770" i="2"/>
  <c r="AI1771" i="2"/>
  <c r="AI1772" i="2"/>
  <c r="AI1773" i="2"/>
  <c r="AI1774" i="2"/>
  <c r="AI1775" i="2"/>
  <c r="AI1776" i="2"/>
  <c r="AI1777" i="2"/>
  <c r="AI1778" i="2"/>
  <c r="AI1779" i="2"/>
  <c r="AI1780" i="2"/>
  <c r="AI1781" i="2"/>
  <c r="AI1782" i="2"/>
  <c r="AI1783" i="2"/>
  <c r="AI1784" i="2"/>
  <c r="AI1785" i="2"/>
  <c r="AI1786" i="2"/>
  <c r="AI1787" i="2"/>
  <c r="AI1788" i="2"/>
  <c r="AI1789" i="2"/>
  <c r="AI1790" i="2"/>
  <c r="AI1791" i="2"/>
  <c r="AI1792" i="2"/>
  <c r="AI1793" i="2"/>
  <c r="AI1794" i="2"/>
  <c r="AI1795" i="2"/>
  <c r="AI1796" i="2"/>
  <c r="AI1797" i="2"/>
  <c r="AI1798" i="2"/>
  <c r="AI1799" i="2"/>
  <c r="AI1800" i="2"/>
  <c r="AI1801" i="2"/>
  <c r="AI1802" i="2"/>
  <c r="AI1803" i="2"/>
  <c r="AI1804" i="2"/>
  <c r="AI1805" i="2"/>
  <c r="AI1806" i="2"/>
  <c r="AI1807" i="2"/>
  <c r="AI1808" i="2"/>
  <c r="AI1809" i="2"/>
  <c r="AI1810" i="2"/>
  <c r="AI1811" i="2"/>
  <c r="AI1812" i="2"/>
  <c r="AI1813" i="2"/>
  <c r="AI1814" i="2"/>
  <c r="AI1815" i="2"/>
  <c r="AI1816" i="2"/>
  <c r="AI1817" i="2"/>
  <c r="AI1818" i="2"/>
  <c r="AI1819" i="2"/>
  <c r="AI1820" i="2"/>
  <c r="AI1821" i="2"/>
  <c r="AI1822" i="2"/>
  <c r="AI1823" i="2"/>
  <c r="AI1824" i="2"/>
  <c r="AI1825" i="2"/>
  <c r="AI1826" i="2"/>
  <c r="AI1827" i="2"/>
  <c r="AI1828" i="2"/>
  <c r="AI1829" i="2"/>
  <c r="AI1830" i="2"/>
  <c r="AI1831" i="2"/>
  <c r="AI1832" i="2"/>
  <c r="AI1833" i="2"/>
  <c r="AI1834" i="2"/>
  <c r="AI1835" i="2"/>
  <c r="AI1836" i="2"/>
  <c r="AI1837" i="2"/>
  <c r="AI1838" i="2"/>
  <c r="AI1839" i="2"/>
  <c r="AI1840" i="2"/>
  <c r="AI1841" i="2"/>
  <c r="AI1842" i="2"/>
  <c r="AI1843" i="2"/>
  <c r="AI1844" i="2"/>
  <c r="AI1845" i="2"/>
  <c r="AI1846" i="2"/>
  <c r="AI1847" i="2"/>
  <c r="AI1848" i="2"/>
  <c r="AI1849" i="2"/>
  <c r="AI1850" i="2"/>
  <c r="AI1851" i="2"/>
  <c r="AJ1851" i="2" s="1"/>
  <c r="AI1852" i="2"/>
  <c r="AJ1852" i="2" s="1"/>
  <c r="AI1853" i="2"/>
  <c r="AJ1853" i="2" s="1"/>
  <c r="AI1854" i="2"/>
  <c r="AJ1854" i="2" s="1"/>
  <c r="AI1855" i="2"/>
  <c r="AJ1855" i="2" s="1"/>
  <c r="AI1856" i="2"/>
  <c r="AJ1856" i="2" s="1"/>
  <c r="AI1857" i="2"/>
  <c r="AJ1857" i="2" s="1"/>
  <c r="AI1858" i="2"/>
  <c r="AJ1858" i="2" s="1"/>
  <c r="AI1859" i="2"/>
  <c r="AJ1859" i="2" s="1"/>
  <c r="AI1860" i="2"/>
  <c r="AJ1860" i="2" s="1"/>
  <c r="AI1861" i="2"/>
  <c r="AJ1861" i="2" s="1"/>
  <c r="AI1862" i="2"/>
  <c r="AI1863" i="2"/>
  <c r="AI1864" i="2"/>
  <c r="AI1865" i="2"/>
  <c r="AI1866" i="2"/>
  <c r="AI1867" i="2"/>
  <c r="AI1868" i="2"/>
  <c r="AI1869" i="2"/>
  <c r="AI1870" i="2"/>
  <c r="AI1871" i="2"/>
  <c r="AI1872" i="2"/>
  <c r="AI1873" i="2"/>
  <c r="AI1874" i="2"/>
  <c r="AI1875" i="2"/>
  <c r="AI1876" i="2"/>
  <c r="AI1877" i="2"/>
  <c r="AI1878" i="2"/>
  <c r="AI1879" i="2"/>
  <c r="AI1880" i="2"/>
  <c r="AI1881" i="2"/>
  <c r="AI1882" i="2"/>
  <c r="AI1883" i="2"/>
  <c r="AI1884" i="2"/>
  <c r="AI1885" i="2"/>
  <c r="AI1886" i="2"/>
  <c r="AI1887" i="2"/>
  <c r="AI1888" i="2"/>
  <c r="AI1889" i="2"/>
  <c r="AI1890" i="2"/>
  <c r="AI1891" i="2"/>
  <c r="AI1892" i="2"/>
  <c r="AI1893" i="2"/>
  <c r="AI1894" i="2"/>
  <c r="AI1895" i="2"/>
  <c r="AI1896" i="2"/>
  <c r="AI1897" i="2"/>
  <c r="AI1898" i="2"/>
  <c r="AI1899" i="2"/>
  <c r="AI1900" i="2"/>
  <c r="AI1901" i="2"/>
  <c r="AI1902" i="2"/>
  <c r="AI1903" i="2"/>
  <c r="AI1904" i="2"/>
  <c r="AI1905" i="2"/>
  <c r="AI1906" i="2"/>
  <c r="AI1907" i="2"/>
  <c r="AI1908" i="2"/>
  <c r="AI1909" i="2"/>
  <c r="AI1910" i="2"/>
  <c r="AI1911" i="2"/>
  <c r="AI1912" i="2"/>
  <c r="AI1913" i="2"/>
  <c r="AI1914" i="2"/>
  <c r="AI1915" i="2"/>
  <c r="AI1916" i="2"/>
  <c r="AI1917" i="2"/>
  <c r="AI1918" i="2"/>
  <c r="AI1919" i="2"/>
  <c r="AI1920" i="2"/>
  <c r="AI1921" i="2"/>
  <c r="AI1922" i="2"/>
  <c r="AI1923" i="2"/>
  <c r="AI1924" i="2"/>
  <c r="AI1925" i="2"/>
  <c r="AI1926" i="2"/>
  <c r="AI1927" i="2"/>
  <c r="AI1928" i="2"/>
  <c r="AI1929" i="2"/>
  <c r="AI1930" i="2"/>
  <c r="AI1931" i="2"/>
  <c r="AI1932" i="2"/>
  <c r="AI1933" i="2"/>
  <c r="AI1934" i="2"/>
  <c r="AI1935" i="2"/>
  <c r="AI1936" i="2"/>
  <c r="AI1937" i="2"/>
  <c r="AI1938" i="2"/>
  <c r="AI1939" i="2"/>
  <c r="AI1940" i="2"/>
  <c r="AI1941" i="2"/>
  <c r="AI1942" i="2"/>
  <c r="AI1943" i="2"/>
  <c r="AI1944" i="2"/>
  <c r="AI1945" i="2"/>
  <c r="AI1946" i="2"/>
  <c r="AI1947" i="2"/>
  <c r="AI1948" i="2"/>
  <c r="AI1949" i="2"/>
  <c r="AI1950" i="2"/>
  <c r="AI1951" i="2"/>
  <c r="AI1952" i="2"/>
  <c r="AI1953" i="2"/>
  <c r="AI1954" i="2"/>
  <c r="AI1955" i="2"/>
  <c r="AI1956" i="2"/>
  <c r="AI1957" i="2"/>
  <c r="AI1958" i="2"/>
  <c r="AI1959" i="2"/>
  <c r="AI1960" i="2"/>
  <c r="AI1961" i="2"/>
  <c r="AI1962" i="2"/>
  <c r="AI1963" i="2"/>
  <c r="AI1964" i="2"/>
  <c r="AI1965" i="2"/>
  <c r="AI1966" i="2"/>
  <c r="AI1967" i="2"/>
  <c r="AI1968" i="2"/>
  <c r="AI1969" i="2"/>
  <c r="AI1970" i="2"/>
  <c r="AI1971" i="2"/>
  <c r="AI1972" i="2"/>
  <c r="AI1973" i="2"/>
  <c r="AI1974" i="2"/>
  <c r="AI1975" i="2"/>
  <c r="AI1976" i="2"/>
  <c r="AI1977" i="2"/>
  <c r="AI1978" i="2"/>
  <c r="AI1979" i="2"/>
  <c r="AI1980" i="2"/>
  <c r="AI1981" i="2"/>
  <c r="AI1982" i="2"/>
  <c r="AI1983" i="2"/>
  <c r="AI1984" i="2"/>
  <c r="AI1985" i="2"/>
  <c r="AI1986" i="2"/>
  <c r="AI1987" i="2"/>
  <c r="AI1988" i="2"/>
  <c r="AI1989" i="2"/>
  <c r="AI1990" i="2"/>
  <c r="AI1991" i="2"/>
  <c r="AI1992" i="2"/>
  <c r="AI1993" i="2"/>
  <c r="AI1994" i="2"/>
  <c r="AI1995" i="2"/>
  <c r="AI1996" i="2"/>
  <c r="AI1997" i="2"/>
  <c r="AI1998" i="2"/>
  <c r="AI1999" i="2"/>
  <c r="AI2000" i="2"/>
  <c r="AI2001" i="2"/>
  <c r="AI2002" i="2"/>
  <c r="AI2003" i="2"/>
  <c r="AI2004" i="2"/>
  <c r="AI2005" i="2"/>
  <c r="AI2006" i="2"/>
  <c r="AI2007" i="2"/>
  <c r="AI2008" i="2"/>
  <c r="AI2009" i="2"/>
  <c r="AI2010" i="2"/>
  <c r="AI2011" i="2"/>
  <c r="AI2012" i="2"/>
  <c r="AI2013" i="2"/>
  <c r="AI2014" i="2"/>
  <c r="AI2015" i="2"/>
  <c r="AI2016" i="2"/>
  <c r="AI2017" i="2"/>
  <c r="AI2018" i="2"/>
  <c r="AI2019" i="2"/>
  <c r="AI2020" i="2"/>
  <c r="AI2021" i="2"/>
  <c r="AI2022" i="2"/>
  <c r="AI2023" i="2"/>
  <c r="AI2024" i="2"/>
  <c r="AI2025" i="2"/>
  <c r="AI2026" i="2"/>
  <c r="AI2027" i="2"/>
  <c r="AI2028" i="2"/>
  <c r="AI2029" i="2"/>
  <c r="AI2030" i="2"/>
  <c r="AI2031" i="2"/>
  <c r="AI2032" i="2"/>
  <c r="AI2033" i="2"/>
  <c r="AI2034" i="2"/>
  <c r="AI2035" i="2"/>
  <c r="AI2036" i="2"/>
  <c r="AI2037" i="2"/>
  <c r="AI2038" i="2"/>
  <c r="AI2039" i="2"/>
  <c r="AI2040" i="2"/>
  <c r="AI2041" i="2"/>
  <c r="AI2042" i="2"/>
  <c r="AI2043" i="2"/>
  <c r="AI2044" i="2"/>
  <c r="AI2045" i="2"/>
  <c r="AI2046" i="2"/>
  <c r="AI2047" i="2"/>
  <c r="AI2048" i="2"/>
  <c r="AI2049" i="2"/>
  <c r="AI2050" i="2"/>
  <c r="AI2051" i="2"/>
  <c r="AI2052" i="2"/>
  <c r="AI2053" i="2"/>
  <c r="AI2054" i="2"/>
  <c r="AI2055" i="2"/>
  <c r="AI2056" i="2"/>
  <c r="AI2057" i="2"/>
  <c r="AI2058" i="2"/>
  <c r="AI2059" i="2"/>
  <c r="AI2060" i="2"/>
  <c r="AI2061" i="2"/>
  <c r="AI2062" i="2"/>
  <c r="AI2063" i="2"/>
  <c r="AI2064" i="2"/>
  <c r="AI2065" i="2"/>
  <c r="AI2066" i="2"/>
  <c r="AI2067" i="2"/>
  <c r="AI2068" i="2"/>
  <c r="AJ2068" i="2" s="1"/>
  <c r="AI2069" i="2"/>
  <c r="AJ2069" i="2" s="1"/>
  <c r="AI2070" i="2"/>
  <c r="AJ2070" i="2" s="1"/>
  <c r="AI2071" i="2"/>
  <c r="AJ2071" i="2" s="1"/>
  <c r="AI2072" i="2"/>
  <c r="AJ2072" i="2" s="1"/>
  <c r="AI2073" i="2"/>
  <c r="AJ2073" i="2" s="1"/>
  <c r="AI2074" i="2"/>
  <c r="AJ2074" i="2" s="1"/>
  <c r="AI2075" i="2"/>
  <c r="AJ2075" i="2" s="1"/>
  <c r="AI2076" i="2"/>
  <c r="AJ2076" i="2" s="1"/>
  <c r="AI2077" i="2"/>
  <c r="AJ2077" i="2" s="1"/>
  <c r="AI2078" i="2"/>
  <c r="AJ2078" i="2" s="1"/>
  <c r="AI2079" i="2"/>
  <c r="AJ2079" i="2" s="1"/>
  <c r="AI2080" i="2"/>
  <c r="AI2081" i="2"/>
  <c r="AI2082" i="2"/>
  <c r="AI2083" i="2"/>
  <c r="AI2084" i="2"/>
  <c r="AI2085" i="2"/>
  <c r="AI2086" i="2"/>
  <c r="AI2087" i="2"/>
  <c r="AI2088" i="2"/>
  <c r="AI2089" i="2"/>
  <c r="AI2090" i="2"/>
  <c r="AI2091" i="2"/>
  <c r="AI2092" i="2"/>
  <c r="AI2093" i="2"/>
  <c r="AI2094" i="2"/>
  <c r="AI2095" i="2"/>
  <c r="AI2096" i="2"/>
  <c r="AI2097" i="2"/>
  <c r="AI2098" i="2"/>
  <c r="AI2099" i="2"/>
  <c r="AI2100" i="2"/>
  <c r="AI2101" i="2"/>
  <c r="AI2102" i="2"/>
  <c r="AI2103" i="2"/>
  <c r="AI2104" i="2"/>
  <c r="AI2105" i="2"/>
  <c r="AI2106" i="2"/>
  <c r="AI2107" i="2"/>
  <c r="AI2108" i="2"/>
  <c r="AI2109" i="2"/>
  <c r="AI2110" i="2"/>
  <c r="AI2111" i="2"/>
  <c r="AI2112" i="2"/>
  <c r="AI2113" i="2"/>
  <c r="AI2114" i="2"/>
  <c r="AI2115" i="2"/>
  <c r="AI2116" i="2"/>
  <c r="AI2117" i="2"/>
  <c r="AI2118" i="2"/>
  <c r="AI2119" i="2"/>
  <c r="AI2120" i="2"/>
  <c r="AI2121" i="2"/>
  <c r="AI2122" i="2"/>
  <c r="AI2123" i="2"/>
  <c r="AI2124" i="2"/>
  <c r="AI2125" i="2"/>
  <c r="AI2126" i="2"/>
  <c r="AI2127" i="2"/>
  <c r="AI2128" i="2"/>
  <c r="AI2129" i="2"/>
  <c r="AI2130" i="2"/>
  <c r="AI2131" i="2"/>
  <c r="AI2132" i="2"/>
  <c r="AI2133" i="2"/>
  <c r="AI2134" i="2"/>
  <c r="AI2135" i="2"/>
  <c r="AI2136" i="2"/>
  <c r="AI2137" i="2"/>
  <c r="AI2138" i="2"/>
  <c r="AI2139" i="2"/>
  <c r="AI2140" i="2"/>
  <c r="AI2141" i="2"/>
  <c r="AI2142" i="2"/>
  <c r="AI2143" i="2"/>
  <c r="AI2144" i="2"/>
  <c r="AI2145" i="2"/>
  <c r="AI2146" i="2"/>
  <c r="AI2147" i="2"/>
  <c r="AI2148" i="2"/>
  <c r="AI2149" i="2"/>
  <c r="AI2150" i="2"/>
  <c r="AI2151" i="2"/>
  <c r="AI2152" i="2"/>
  <c r="AI2153" i="2"/>
  <c r="AI2154" i="2"/>
  <c r="AI2155" i="2"/>
  <c r="AI2156" i="2"/>
  <c r="AI2157" i="2"/>
  <c r="AI2158" i="2"/>
  <c r="AI2159" i="2"/>
  <c r="AI2160" i="2"/>
  <c r="AI2161" i="2"/>
  <c r="AI2162" i="2"/>
  <c r="AI2163" i="2"/>
  <c r="AI2164" i="2"/>
  <c r="AI2165" i="2"/>
  <c r="AI2166" i="2"/>
  <c r="AI2167" i="2"/>
  <c r="AI2168" i="2"/>
  <c r="AI2169" i="2"/>
  <c r="AI2170" i="2"/>
  <c r="AI2171" i="2"/>
  <c r="AI2172" i="2"/>
  <c r="AI2173" i="2"/>
  <c r="AI2174" i="2"/>
  <c r="AI2175" i="2"/>
  <c r="AI2176" i="2"/>
  <c r="AI2177" i="2"/>
  <c r="AI2178" i="2"/>
  <c r="AI2179" i="2"/>
  <c r="AI2180" i="2"/>
  <c r="AI2181" i="2"/>
  <c r="AI2182" i="2"/>
  <c r="AI2183" i="2"/>
  <c r="AI2184" i="2"/>
  <c r="AI2185" i="2"/>
  <c r="AI2186" i="2"/>
  <c r="AI2187" i="2"/>
  <c r="AI2188" i="2"/>
  <c r="AI2189" i="2"/>
  <c r="AI2190" i="2"/>
  <c r="AI2191" i="2"/>
  <c r="AI2192" i="2"/>
  <c r="AI2193" i="2"/>
  <c r="AI2194" i="2"/>
  <c r="AI2195" i="2"/>
  <c r="AI2196" i="2"/>
  <c r="AI2197" i="2"/>
  <c r="AI2198" i="2"/>
  <c r="AI2199" i="2"/>
  <c r="AI2200" i="2"/>
  <c r="AI2201" i="2"/>
  <c r="AI2202" i="2"/>
  <c r="AI2203" i="2"/>
  <c r="AI2204" i="2"/>
  <c r="AI2205" i="2"/>
  <c r="AI2206" i="2"/>
  <c r="AI2207" i="2"/>
  <c r="AI2208" i="2"/>
  <c r="AI2209" i="2"/>
  <c r="AI2210" i="2"/>
  <c r="AI2211" i="2"/>
  <c r="AI2212" i="2"/>
  <c r="AI2213" i="2"/>
  <c r="AI2214" i="2"/>
  <c r="AI2215" i="2"/>
  <c r="AI2216" i="2"/>
  <c r="AI2217" i="2"/>
  <c r="AI2218" i="2"/>
  <c r="AI2219" i="2"/>
  <c r="AI2220" i="2"/>
  <c r="AI2221" i="2"/>
  <c r="AI2222" i="2"/>
  <c r="AI2223" i="2"/>
  <c r="AI2224" i="2"/>
  <c r="AI2225" i="2"/>
  <c r="AI2226" i="2"/>
  <c r="AI2227" i="2"/>
  <c r="AI2228" i="2"/>
  <c r="AI2229" i="2"/>
  <c r="AI2230" i="2"/>
  <c r="AI2231" i="2"/>
  <c r="AI2232" i="2"/>
  <c r="AI2233" i="2"/>
  <c r="AI2234" i="2"/>
  <c r="AI2235" i="2"/>
  <c r="AI2236" i="2"/>
  <c r="AI2237" i="2"/>
  <c r="AI2238" i="2"/>
  <c r="AI2239" i="2"/>
  <c r="AI2240" i="2"/>
  <c r="AI2241" i="2"/>
  <c r="AI2242" i="2"/>
  <c r="AI2243" i="2"/>
  <c r="AI2244" i="2"/>
  <c r="AI2245" i="2"/>
  <c r="AI2246" i="2"/>
  <c r="AI2247" i="2"/>
  <c r="AI2248" i="2"/>
  <c r="AI2249" i="2"/>
  <c r="AI2250" i="2"/>
  <c r="AI2251" i="2"/>
  <c r="AI2252" i="2"/>
  <c r="AI2253" i="2"/>
  <c r="AI2254" i="2"/>
  <c r="AJ2254" i="2" s="1"/>
  <c r="AI2255" i="2"/>
  <c r="AJ2255" i="2" s="1"/>
  <c r="AI2256" i="2"/>
  <c r="AJ2256" i="2" s="1"/>
  <c r="AI2257" i="2"/>
  <c r="AJ2257" i="2" s="1"/>
  <c r="AI2258" i="2"/>
  <c r="AJ2258" i="2" s="1"/>
  <c r="AI2259" i="2"/>
  <c r="AJ2259" i="2" s="1"/>
  <c r="AI2260" i="2"/>
  <c r="AJ2260" i="2" s="1"/>
  <c r="AI2261" i="2"/>
  <c r="AJ2261" i="2" s="1"/>
  <c r="AI2262" i="2"/>
  <c r="AJ2262" i="2" s="1"/>
  <c r="AI2263" i="2"/>
  <c r="AI2264" i="2"/>
  <c r="AI2265" i="2"/>
  <c r="AI2266" i="2"/>
  <c r="AI2267" i="2"/>
  <c r="AI2268" i="2"/>
  <c r="AI2269" i="2"/>
  <c r="AI2270" i="2"/>
  <c r="AI2271" i="2"/>
  <c r="AI2272" i="2"/>
  <c r="AI2273" i="2"/>
  <c r="AI2274" i="2"/>
  <c r="AI2275" i="2"/>
  <c r="AI2276" i="2"/>
  <c r="AI2277" i="2"/>
  <c r="AI2278" i="2"/>
  <c r="AI2279" i="2"/>
  <c r="AI2280" i="2"/>
  <c r="AI2281" i="2"/>
  <c r="AI2282" i="2"/>
  <c r="AI2283" i="2"/>
  <c r="AI2284" i="2"/>
  <c r="AI2285" i="2"/>
  <c r="AI2286" i="2"/>
  <c r="AI2287" i="2"/>
  <c r="AI2288" i="2"/>
  <c r="AI2289" i="2"/>
  <c r="AI2290" i="2"/>
  <c r="AI2291" i="2"/>
  <c r="AI2292" i="2"/>
  <c r="AI2293" i="2"/>
  <c r="AI2294" i="2"/>
  <c r="AI2295" i="2"/>
  <c r="AI2296" i="2"/>
  <c r="AI2297" i="2"/>
  <c r="AI2298" i="2"/>
  <c r="AI2299" i="2"/>
  <c r="AI2300" i="2"/>
  <c r="AI2301" i="2"/>
  <c r="AI2302" i="2"/>
  <c r="AI2303" i="2"/>
  <c r="AI2304" i="2"/>
  <c r="AI2305" i="2"/>
  <c r="AI2306" i="2"/>
  <c r="AI2307" i="2"/>
  <c r="AI2308" i="2"/>
  <c r="AI2309" i="2"/>
  <c r="AI2310" i="2"/>
  <c r="AI2311" i="2"/>
  <c r="AI2312" i="2"/>
  <c r="AI2313" i="2"/>
  <c r="AI2314" i="2"/>
  <c r="AI2315" i="2"/>
  <c r="AI2316" i="2"/>
  <c r="AI2317" i="2"/>
  <c r="AI2318" i="2"/>
  <c r="AI2319" i="2"/>
  <c r="AI2320" i="2"/>
  <c r="AI2321" i="2"/>
  <c r="AI2322" i="2"/>
  <c r="AI2323" i="2"/>
  <c r="AI2324" i="2"/>
  <c r="AI2325" i="2"/>
  <c r="AI2326" i="2"/>
  <c r="AI2327" i="2"/>
  <c r="AI2328" i="2"/>
  <c r="AI2329" i="2"/>
  <c r="AI2330" i="2"/>
  <c r="AI2331" i="2"/>
  <c r="AI2332" i="2"/>
  <c r="AI2333" i="2"/>
  <c r="AI2334" i="2"/>
  <c r="AI2335" i="2"/>
  <c r="AI2336" i="2"/>
  <c r="AI2337" i="2"/>
  <c r="AI2338" i="2"/>
  <c r="AI2339" i="2"/>
  <c r="AI2340" i="2"/>
  <c r="AI2341" i="2"/>
  <c r="AI2342" i="2"/>
  <c r="AI2343" i="2"/>
  <c r="AI2344" i="2"/>
  <c r="AI2345" i="2"/>
  <c r="AI2346" i="2"/>
  <c r="AI2347" i="2"/>
  <c r="AI2348" i="2"/>
  <c r="AI2349" i="2"/>
  <c r="AI2350" i="2"/>
  <c r="AI2351" i="2"/>
  <c r="AI2352" i="2"/>
  <c r="AI2353" i="2"/>
  <c r="AI2354" i="2"/>
  <c r="AI2355" i="2"/>
  <c r="AI2356" i="2"/>
  <c r="AI2357" i="2"/>
  <c r="AI2358" i="2"/>
  <c r="AI2359" i="2"/>
  <c r="AI2360" i="2"/>
  <c r="AI2361" i="2"/>
  <c r="AI2362" i="2"/>
  <c r="AI2363" i="2"/>
  <c r="AI2364" i="2"/>
  <c r="AI2365" i="2"/>
  <c r="AI2366" i="2"/>
  <c r="AI2367" i="2"/>
  <c r="AI2368" i="2"/>
  <c r="AI2369" i="2"/>
  <c r="AI2370" i="2"/>
  <c r="AI2371" i="2"/>
  <c r="AI2372" i="2"/>
  <c r="AI2373" i="2"/>
  <c r="AI2374" i="2"/>
  <c r="AI2375" i="2"/>
  <c r="AI2376" i="2"/>
  <c r="AI2377" i="2"/>
  <c r="AI2378" i="2"/>
  <c r="AI2379" i="2"/>
  <c r="AI2380" i="2"/>
  <c r="AI2381" i="2"/>
  <c r="AI2382" i="2"/>
  <c r="AI2383" i="2"/>
  <c r="AI2384" i="2"/>
  <c r="AI2385" i="2"/>
  <c r="AI2386" i="2"/>
  <c r="AI2387" i="2"/>
  <c r="AI2388" i="2"/>
  <c r="AI2389" i="2"/>
  <c r="AI2390" i="2"/>
  <c r="AI2391" i="2"/>
  <c r="AI2392" i="2"/>
  <c r="AI2393" i="2"/>
  <c r="AI2394" i="2"/>
  <c r="AI2395" i="2"/>
  <c r="AI2396" i="2"/>
  <c r="AI2397" i="2"/>
  <c r="AI2398" i="2"/>
  <c r="AI2399" i="2"/>
  <c r="AI2400" i="2"/>
  <c r="AI2401" i="2"/>
  <c r="AI2402" i="2"/>
  <c r="AI2403" i="2"/>
  <c r="AI2404" i="2"/>
  <c r="AI2405" i="2"/>
  <c r="AI2406" i="2"/>
  <c r="AI2407" i="2"/>
  <c r="AI2408" i="2"/>
  <c r="AI2409" i="2"/>
  <c r="AI2410" i="2"/>
  <c r="AI2411" i="2"/>
  <c r="AI2412" i="2"/>
  <c r="AI2413" i="2"/>
  <c r="AI2414" i="2"/>
  <c r="AI2415" i="2"/>
  <c r="AI2416" i="2"/>
  <c r="AI2417" i="2"/>
  <c r="AI2418" i="2"/>
  <c r="AI2419" i="2"/>
  <c r="AI2420" i="2"/>
  <c r="AI2421" i="2"/>
  <c r="AI2422" i="2"/>
  <c r="AI2423" i="2"/>
  <c r="AI2424" i="2"/>
  <c r="AI2425" i="2"/>
  <c r="AI2426" i="2"/>
  <c r="AI2427" i="2"/>
  <c r="AI2428" i="2"/>
  <c r="AI2429" i="2"/>
  <c r="AI2430" i="2"/>
  <c r="AI2431" i="2"/>
  <c r="AI2432" i="2"/>
  <c r="AI2433" i="2"/>
  <c r="AI2434" i="2"/>
  <c r="AI2435" i="2"/>
  <c r="AI2436" i="2"/>
  <c r="AI2437" i="2"/>
  <c r="AI2438" i="2"/>
  <c r="AI2439" i="2"/>
  <c r="AI2440" i="2"/>
  <c r="AI2441" i="2"/>
  <c r="AI2442" i="2"/>
  <c r="AI2443" i="2"/>
  <c r="AI2444" i="2"/>
  <c r="AI2445" i="2"/>
  <c r="AI2446" i="2"/>
  <c r="AI2447" i="2"/>
  <c r="AI2448" i="2"/>
  <c r="AI2449" i="2"/>
  <c r="AI2450" i="2"/>
  <c r="AI2451" i="2"/>
  <c r="AI2452" i="2"/>
  <c r="AI2453" i="2"/>
  <c r="AI2454" i="2"/>
  <c r="AI2455" i="2"/>
  <c r="AI2456" i="2"/>
  <c r="AI2457" i="2"/>
  <c r="AI2458" i="2"/>
  <c r="AI2459" i="2"/>
  <c r="AI2460" i="2"/>
  <c r="AI2461" i="2"/>
  <c r="AI2462" i="2"/>
  <c r="AI2463" i="2"/>
  <c r="AI2464" i="2"/>
  <c r="AI2465" i="2"/>
  <c r="AI2466" i="2"/>
  <c r="AI2467" i="2"/>
  <c r="AI2468" i="2"/>
  <c r="AI2469" i="2"/>
  <c r="AI2470" i="2"/>
  <c r="AI2471" i="2"/>
  <c r="AI2472" i="2"/>
  <c r="AI2473" i="2"/>
  <c r="AI2474" i="2"/>
  <c r="AI2475" i="2"/>
  <c r="AJ2475" i="2" s="1"/>
  <c r="AI2476" i="2"/>
  <c r="AJ2476" i="2" s="1"/>
  <c r="AI2477" i="2"/>
  <c r="AJ2477" i="2" s="1"/>
  <c r="AI2478" i="2"/>
  <c r="AJ2478" i="2" s="1"/>
  <c r="AI2479" i="2"/>
  <c r="AJ2479" i="2" s="1"/>
  <c r="AI2480" i="2"/>
  <c r="AJ2480" i="2" s="1"/>
  <c r="AI2481" i="2"/>
  <c r="AJ2481" i="2" s="1"/>
  <c r="AI2482" i="2"/>
  <c r="AJ2482" i="2" s="1"/>
  <c r="AI2483" i="2"/>
  <c r="AJ2483" i="2" s="1"/>
  <c r="AI2484" i="2"/>
  <c r="AJ2484" i="2" s="1"/>
  <c r="AI2485" i="2"/>
  <c r="AJ2485" i="2" s="1"/>
  <c r="AI2486" i="2"/>
  <c r="AI2487" i="2"/>
  <c r="AI2488" i="2"/>
  <c r="AI2489" i="2"/>
  <c r="AI2490" i="2"/>
  <c r="AI2491" i="2"/>
  <c r="AI2492" i="2"/>
  <c r="AI2493" i="2"/>
  <c r="AI2494" i="2"/>
  <c r="AI2495" i="2"/>
  <c r="AI2496" i="2"/>
  <c r="AI2497" i="2"/>
  <c r="AI2498" i="2"/>
  <c r="AI2499" i="2"/>
  <c r="AI2500" i="2"/>
  <c r="AI2501" i="2"/>
  <c r="AI2502" i="2"/>
  <c r="AI2503" i="2"/>
  <c r="AI2504" i="2"/>
  <c r="AI2505" i="2"/>
  <c r="AI2506" i="2"/>
  <c r="AI2507" i="2"/>
  <c r="AI2508" i="2"/>
  <c r="AI2509" i="2"/>
  <c r="AI2510" i="2"/>
  <c r="AI2511" i="2"/>
  <c r="AI2512" i="2"/>
  <c r="AI2513" i="2"/>
  <c r="AI2514" i="2"/>
  <c r="AI2515" i="2"/>
  <c r="AI2516" i="2"/>
  <c r="AI2517" i="2"/>
  <c r="AI2518" i="2"/>
  <c r="AI2519" i="2"/>
  <c r="AI2520" i="2"/>
  <c r="AI2521" i="2"/>
  <c r="AI2522" i="2"/>
  <c r="AI2523" i="2"/>
  <c r="AI2524" i="2"/>
  <c r="AI2525" i="2"/>
  <c r="AI2526" i="2"/>
  <c r="AI2527" i="2"/>
  <c r="AI2528" i="2"/>
  <c r="AI2529" i="2"/>
  <c r="AI2530" i="2"/>
  <c r="AI2531" i="2"/>
  <c r="AI2532" i="2"/>
  <c r="AI2533" i="2"/>
  <c r="AI2534" i="2"/>
  <c r="AI2535" i="2"/>
  <c r="AI2536" i="2"/>
  <c r="AI2537" i="2"/>
  <c r="AI2538" i="2"/>
  <c r="AI2539" i="2"/>
  <c r="AI2540" i="2"/>
  <c r="AI2541" i="2"/>
  <c r="AI2542" i="2"/>
  <c r="AI2543" i="2"/>
  <c r="AI2544" i="2"/>
  <c r="AI2545" i="2"/>
  <c r="AI2546" i="2"/>
  <c r="AI2547" i="2"/>
  <c r="AI2548" i="2"/>
  <c r="AI2549" i="2"/>
  <c r="AI2550" i="2"/>
  <c r="AI2551" i="2"/>
  <c r="AI2552" i="2"/>
  <c r="AI2553" i="2"/>
  <c r="AI2554" i="2"/>
  <c r="AI2555" i="2"/>
  <c r="AI2556" i="2"/>
  <c r="AI2557" i="2"/>
  <c r="AI2558" i="2"/>
  <c r="AI2559" i="2"/>
  <c r="AI2560" i="2"/>
  <c r="AI2561" i="2"/>
  <c r="AI2562" i="2"/>
  <c r="AI2563" i="2"/>
  <c r="AI2564" i="2"/>
  <c r="AI2565" i="2"/>
  <c r="AI2566" i="2"/>
  <c r="AI2567" i="2"/>
  <c r="AI2568" i="2"/>
  <c r="AI2569" i="2"/>
  <c r="AI2570" i="2"/>
  <c r="AI2571" i="2"/>
  <c r="AI2572" i="2"/>
  <c r="AI2573" i="2"/>
  <c r="AI2574" i="2"/>
  <c r="AI2575" i="2"/>
  <c r="AI2576" i="2"/>
  <c r="AI2577" i="2"/>
  <c r="AI2578" i="2"/>
  <c r="AI2579" i="2"/>
  <c r="AI2580" i="2"/>
  <c r="AI2581" i="2"/>
  <c r="AI2582" i="2"/>
  <c r="AI2583" i="2"/>
  <c r="AI2584" i="2"/>
  <c r="AI2585" i="2"/>
  <c r="AI2586" i="2"/>
  <c r="AI2587" i="2"/>
  <c r="AI2588" i="2"/>
  <c r="AI2589" i="2"/>
  <c r="AI2590" i="2"/>
  <c r="AI2591" i="2"/>
  <c r="AI2592" i="2"/>
  <c r="AI2593" i="2"/>
  <c r="AI2594" i="2"/>
  <c r="AI2595" i="2"/>
  <c r="AI2596" i="2"/>
  <c r="AI2597" i="2"/>
  <c r="AI2598" i="2"/>
  <c r="AI2599" i="2"/>
  <c r="AI2600" i="2"/>
  <c r="AI2601" i="2"/>
  <c r="AI2602" i="2"/>
  <c r="AI2603" i="2"/>
  <c r="AI2604" i="2"/>
  <c r="AI2605" i="2"/>
  <c r="AI2606" i="2"/>
  <c r="AI2607" i="2"/>
  <c r="AI2608" i="2"/>
  <c r="AI2609" i="2"/>
  <c r="AI2610" i="2"/>
  <c r="AI2611" i="2"/>
  <c r="AI2612" i="2"/>
  <c r="AI2613" i="2"/>
  <c r="AI2614" i="2"/>
  <c r="AI2615" i="2"/>
  <c r="AI2616" i="2"/>
  <c r="AI2617" i="2"/>
  <c r="AI2618" i="2"/>
  <c r="AI2619" i="2"/>
  <c r="AI2620" i="2"/>
  <c r="AI2621" i="2"/>
  <c r="AI2622" i="2"/>
  <c r="AI2623" i="2"/>
  <c r="AI2624" i="2"/>
  <c r="AI2625" i="2"/>
  <c r="AI2626" i="2"/>
  <c r="AI2627" i="2"/>
  <c r="AI2628" i="2"/>
  <c r="AI2629" i="2"/>
  <c r="AI2630" i="2"/>
  <c r="AI2631" i="2"/>
  <c r="AI2632" i="2"/>
  <c r="AI2633" i="2"/>
  <c r="AI2634" i="2"/>
  <c r="AI2635" i="2"/>
  <c r="AI2636" i="2"/>
  <c r="AI2637" i="2"/>
  <c r="AI2638" i="2"/>
  <c r="AI2639" i="2"/>
  <c r="AI2640" i="2"/>
  <c r="AI2641" i="2"/>
  <c r="AI2642" i="2"/>
  <c r="AI2643" i="2"/>
  <c r="AI2644" i="2"/>
  <c r="AI2645" i="2"/>
  <c r="AI2646" i="2"/>
  <c r="AI2647" i="2"/>
  <c r="AI2648" i="2"/>
  <c r="AI2649" i="2"/>
  <c r="AI2650" i="2"/>
  <c r="AI2651" i="2"/>
  <c r="AI2652" i="2"/>
  <c r="AI2653" i="2"/>
  <c r="AI2654" i="2"/>
  <c r="AI2655" i="2"/>
  <c r="AI2656" i="2"/>
  <c r="AI2657" i="2"/>
  <c r="AI2658" i="2"/>
  <c r="AI2659" i="2"/>
  <c r="AI2660" i="2"/>
  <c r="AI2661" i="2"/>
  <c r="AI2662" i="2"/>
  <c r="AI2663" i="2"/>
  <c r="AI2664" i="2"/>
  <c r="AI2665" i="2"/>
  <c r="AI2666" i="2"/>
  <c r="AI2667" i="2"/>
  <c r="AI2668" i="2"/>
  <c r="AI2669" i="2"/>
  <c r="AI2670" i="2"/>
  <c r="AI2671" i="2"/>
  <c r="AI2672" i="2"/>
  <c r="AI2673" i="2"/>
  <c r="AI2674" i="2"/>
  <c r="AI2675" i="2"/>
  <c r="AI2676" i="2"/>
  <c r="AI2677" i="2"/>
  <c r="AI2678" i="2"/>
  <c r="AI2679" i="2"/>
  <c r="AI2680" i="2"/>
  <c r="AJ2680" i="2" s="1"/>
  <c r="AI2681" i="2"/>
  <c r="AJ2681" i="2" s="1"/>
  <c r="AI2682" i="2"/>
  <c r="AJ2682" i="2" s="1"/>
  <c r="AI2683" i="2"/>
  <c r="AJ2683" i="2" s="1"/>
  <c r="AI2684" i="2"/>
  <c r="AJ2684" i="2" s="1"/>
  <c r="AI2685" i="2"/>
  <c r="AJ2685" i="2" s="1"/>
  <c r="AI2686" i="2"/>
  <c r="AJ2686" i="2" s="1"/>
  <c r="AI2687" i="2"/>
  <c r="AJ2687" i="2" s="1"/>
  <c r="AI2688" i="2"/>
  <c r="AJ2688" i="2" s="1"/>
  <c r="AI2689" i="2"/>
  <c r="AI2690" i="2"/>
  <c r="AI2691" i="2"/>
  <c r="AI2692" i="2"/>
  <c r="AI2693" i="2"/>
  <c r="AI2694" i="2"/>
  <c r="AI2695" i="2"/>
  <c r="AI2696" i="2"/>
  <c r="AI2697" i="2"/>
  <c r="AI2698" i="2"/>
  <c r="AI2699" i="2"/>
  <c r="AI2700" i="2"/>
  <c r="AI2701" i="2"/>
  <c r="AI2702" i="2"/>
  <c r="AI2703" i="2"/>
  <c r="AI2704" i="2"/>
  <c r="AI2705" i="2"/>
  <c r="AI2706" i="2"/>
  <c r="AI2707" i="2"/>
  <c r="AI2708" i="2"/>
  <c r="AI2709" i="2"/>
  <c r="AI2710" i="2"/>
  <c r="AI2711" i="2"/>
  <c r="AI2712" i="2"/>
  <c r="AI2713" i="2"/>
  <c r="AI2714" i="2"/>
  <c r="AI2715" i="2"/>
  <c r="AI2716" i="2"/>
  <c r="AI2717" i="2"/>
  <c r="AI2718" i="2"/>
  <c r="AI2719" i="2"/>
  <c r="AI2720" i="2"/>
  <c r="AI2721" i="2"/>
  <c r="AI2722" i="2"/>
  <c r="AI2723" i="2"/>
  <c r="AI2724" i="2"/>
  <c r="AI2725" i="2"/>
  <c r="AI2726" i="2"/>
  <c r="AI2727" i="2"/>
  <c r="AI2728" i="2"/>
  <c r="AI2729" i="2"/>
  <c r="AI2730" i="2"/>
  <c r="AI2731" i="2"/>
  <c r="AI2732" i="2"/>
  <c r="AI2733" i="2"/>
  <c r="AI2734" i="2"/>
  <c r="AI2735" i="2"/>
  <c r="AI2736" i="2"/>
  <c r="AI2737" i="2"/>
  <c r="AI2738" i="2"/>
  <c r="AI2739" i="2"/>
  <c r="AI2740" i="2"/>
  <c r="AI2741" i="2"/>
  <c r="AI2742" i="2"/>
  <c r="AI2743" i="2"/>
  <c r="AI2744" i="2"/>
  <c r="AI2745" i="2"/>
  <c r="AI2746" i="2"/>
  <c r="AI2747" i="2"/>
  <c r="AI2748" i="2"/>
  <c r="AI2749" i="2"/>
  <c r="AI2750" i="2"/>
  <c r="AI2751" i="2"/>
  <c r="AI2752" i="2"/>
  <c r="AI2753" i="2"/>
  <c r="AI2754" i="2"/>
  <c r="AI2755" i="2"/>
  <c r="AI2756" i="2"/>
  <c r="AI2757" i="2"/>
  <c r="AI2758" i="2"/>
  <c r="AI2759" i="2"/>
  <c r="AI2760" i="2"/>
  <c r="AI2761" i="2"/>
  <c r="AI2762" i="2"/>
  <c r="AI2763" i="2"/>
  <c r="AI2764" i="2"/>
  <c r="AI2765" i="2"/>
  <c r="AI2766" i="2"/>
  <c r="AI2767" i="2"/>
  <c r="AI2768" i="2"/>
  <c r="AI2769" i="2"/>
  <c r="AI2770" i="2"/>
  <c r="AI2771" i="2"/>
  <c r="AI2772" i="2"/>
  <c r="AI2773" i="2"/>
  <c r="AI2774" i="2"/>
  <c r="AI2775" i="2"/>
  <c r="AI2776" i="2"/>
  <c r="AI2777" i="2"/>
  <c r="AI2778" i="2"/>
  <c r="AI2779" i="2"/>
  <c r="AI2780" i="2"/>
  <c r="AI2781" i="2"/>
  <c r="AI2782" i="2"/>
  <c r="AI2783" i="2"/>
  <c r="AI2784" i="2"/>
  <c r="AI2785" i="2"/>
  <c r="AI2786" i="2"/>
  <c r="AI2787" i="2"/>
  <c r="AI2788" i="2"/>
  <c r="AI2789" i="2"/>
  <c r="AI2790" i="2"/>
  <c r="AI2791" i="2"/>
  <c r="AI2792" i="2"/>
  <c r="AI2793" i="2"/>
  <c r="AI2794" i="2"/>
  <c r="AI2795" i="2"/>
  <c r="AI2796" i="2"/>
  <c r="AI2797" i="2"/>
  <c r="AI2798" i="2"/>
  <c r="AI2799" i="2"/>
  <c r="AI2800" i="2"/>
  <c r="AI2801" i="2"/>
  <c r="AI2802" i="2"/>
  <c r="AI2803" i="2"/>
  <c r="AI2804" i="2"/>
  <c r="AI2805" i="2"/>
  <c r="AI2806" i="2"/>
  <c r="AI2807" i="2"/>
  <c r="AI2808" i="2"/>
  <c r="AI2809" i="2"/>
  <c r="AI2810" i="2"/>
  <c r="AI2811" i="2"/>
  <c r="AI2812" i="2"/>
  <c r="AI2813" i="2"/>
  <c r="AI2814" i="2"/>
  <c r="AI2815" i="2"/>
  <c r="AI2816" i="2"/>
  <c r="AI2817" i="2"/>
  <c r="AI2818" i="2"/>
  <c r="AI2819" i="2"/>
  <c r="AI2820" i="2"/>
  <c r="AI2821" i="2"/>
  <c r="AI2822" i="2"/>
  <c r="AI2823" i="2"/>
  <c r="AI2824" i="2"/>
  <c r="AI2825" i="2"/>
  <c r="AI2826" i="2"/>
  <c r="AI2827" i="2"/>
  <c r="AI2828" i="2"/>
  <c r="AI2829" i="2"/>
  <c r="AI2830" i="2"/>
  <c r="AI2831" i="2"/>
  <c r="AI2832" i="2"/>
  <c r="AI2833" i="2"/>
  <c r="AI2834" i="2"/>
  <c r="AI2835" i="2"/>
  <c r="AI2836" i="2"/>
  <c r="AI2837" i="2"/>
  <c r="AI2838" i="2"/>
  <c r="AI2839" i="2"/>
  <c r="AI2840" i="2"/>
  <c r="AI2841" i="2"/>
  <c r="AI2842" i="2"/>
  <c r="AI2843" i="2"/>
  <c r="AI2844" i="2"/>
  <c r="AI2845" i="2"/>
  <c r="AI2846" i="2"/>
  <c r="AI2847" i="2"/>
  <c r="AI2848" i="2"/>
  <c r="AI2849" i="2"/>
  <c r="AI2850" i="2"/>
  <c r="AI2851" i="2"/>
  <c r="AI2852" i="2"/>
  <c r="AI2853" i="2"/>
  <c r="AI2854" i="2"/>
  <c r="AI2855" i="2"/>
  <c r="AI2856" i="2"/>
  <c r="AI2857" i="2"/>
  <c r="AI2858" i="2"/>
  <c r="AI2859" i="2"/>
  <c r="AI2860" i="2"/>
  <c r="AI2861" i="2"/>
  <c r="AI2862" i="2"/>
  <c r="AI2863" i="2"/>
  <c r="AI2864" i="2"/>
  <c r="AI2865" i="2"/>
  <c r="AI2866" i="2"/>
  <c r="AI2867" i="2"/>
  <c r="AI2868" i="2"/>
  <c r="AI2869" i="2"/>
  <c r="AI2870" i="2"/>
  <c r="AI2871" i="2"/>
  <c r="AI2872" i="2"/>
  <c r="AI2873" i="2"/>
  <c r="AI2874" i="2"/>
  <c r="AI2875" i="2"/>
  <c r="AI2876" i="2"/>
  <c r="AI2877" i="2"/>
  <c r="AI2878" i="2"/>
  <c r="AI2879" i="2"/>
  <c r="AJ2879" i="2" s="1"/>
  <c r="AI2880" i="2"/>
  <c r="AJ2880" i="2" s="1"/>
  <c r="AI2881" i="2"/>
  <c r="AJ2881" i="2" s="1"/>
  <c r="AI2882" i="2"/>
  <c r="AJ2882" i="2" s="1"/>
  <c r="AI2883" i="2"/>
  <c r="AJ2883" i="2" s="1"/>
  <c r="AI2884" i="2"/>
  <c r="AJ2884" i="2" s="1"/>
  <c r="AI2885" i="2"/>
  <c r="AJ2885" i="2" s="1"/>
  <c r="AI2886" i="2"/>
  <c r="AJ2886" i="2" s="1"/>
  <c r="AI2887" i="2"/>
  <c r="AJ2887" i="2" s="1"/>
  <c r="AI2888" i="2"/>
  <c r="AJ2888" i="2" s="1"/>
  <c r="AI2889" i="2"/>
  <c r="AJ2889" i="2" s="1"/>
  <c r="AI2890" i="2"/>
  <c r="AJ2890" i="2" s="1"/>
  <c r="AI2891" i="2"/>
  <c r="AJ2891" i="2" s="1"/>
  <c r="AI2892" i="2"/>
  <c r="AI2893" i="2"/>
  <c r="AI2894" i="2"/>
  <c r="AI2895" i="2"/>
  <c r="AI2896" i="2"/>
  <c r="AI2897" i="2"/>
  <c r="AI2898" i="2"/>
  <c r="AI2899" i="2"/>
  <c r="AI2900" i="2"/>
  <c r="AI2901" i="2"/>
  <c r="AI2902" i="2"/>
  <c r="AI2903" i="2"/>
  <c r="AI2904" i="2"/>
  <c r="AI2905" i="2"/>
  <c r="AI2906" i="2"/>
  <c r="AI2907" i="2"/>
  <c r="AI2908" i="2"/>
  <c r="AI2909" i="2"/>
  <c r="AI2910" i="2"/>
  <c r="AI2911" i="2"/>
  <c r="AI2912" i="2"/>
  <c r="AI2913" i="2"/>
  <c r="AI2914" i="2"/>
  <c r="AI2915" i="2"/>
  <c r="AI2916" i="2"/>
  <c r="AI2917" i="2"/>
  <c r="AI2918" i="2"/>
  <c r="AI2919" i="2"/>
  <c r="AI2920" i="2"/>
  <c r="AI2921" i="2"/>
  <c r="AI2922" i="2"/>
  <c r="AI2923" i="2"/>
  <c r="AI2924" i="2"/>
  <c r="AI2925" i="2"/>
  <c r="AI2926" i="2"/>
  <c r="AI2927" i="2"/>
  <c r="AI2928" i="2"/>
  <c r="AI2929" i="2"/>
  <c r="AI2930" i="2"/>
  <c r="AI2931" i="2"/>
  <c r="AI2932" i="2"/>
  <c r="AI2933" i="2"/>
  <c r="AI2934" i="2"/>
  <c r="AI2935" i="2"/>
  <c r="AI2936" i="2"/>
  <c r="AI2937" i="2"/>
  <c r="AI2938" i="2"/>
  <c r="AI2939" i="2"/>
  <c r="AI2940" i="2"/>
  <c r="AI2941" i="2"/>
  <c r="AI2942" i="2"/>
  <c r="AI2943" i="2"/>
  <c r="AI2944" i="2"/>
  <c r="AI2945" i="2"/>
  <c r="AI2946" i="2"/>
  <c r="AI2947" i="2"/>
  <c r="AI2948" i="2"/>
  <c r="AI2949" i="2"/>
  <c r="AI2950" i="2"/>
  <c r="AI2951" i="2"/>
  <c r="AI2952" i="2"/>
  <c r="AI2953" i="2"/>
  <c r="AI2954" i="2"/>
  <c r="AI2955" i="2"/>
  <c r="AI2956" i="2"/>
  <c r="AI2957" i="2"/>
  <c r="AI2958" i="2"/>
  <c r="AI2959" i="2"/>
  <c r="AI2960" i="2"/>
  <c r="AI2961" i="2"/>
  <c r="AI2962" i="2"/>
  <c r="AI2963" i="2"/>
  <c r="AI2964" i="2"/>
  <c r="AI2965" i="2"/>
  <c r="AI2966" i="2"/>
  <c r="AI2967" i="2"/>
  <c r="AI2968" i="2"/>
  <c r="AI2969" i="2"/>
  <c r="AI2970" i="2"/>
  <c r="AI2971" i="2"/>
  <c r="AI2972" i="2"/>
  <c r="AI2973" i="2"/>
  <c r="AI2974" i="2"/>
  <c r="AI2975" i="2"/>
  <c r="AI2976" i="2"/>
  <c r="AI2977" i="2"/>
  <c r="AI2978" i="2"/>
  <c r="AI2979" i="2"/>
  <c r="AI2980" i="2"/>
  <c r="AI2981" i="2"/>
  <c r="AI2982" i="2"/>
  <c r="AI2983" i="2"/>
  <c r="AI2984" i="2"/>
  <c r="AI2985" i="2"/>
  <c r="AI2986" i="2"/>
  <c r="AI2987" i="2"/>
  <c r="AI2988" i="2"/>
  <c r="AI2989" i="2"/>
  <c r="AI2990" i="2"/>
  <c r="AI2991" i="2"/>
  <c r="AI2992" i="2"/>
  <c r="AI2993" i="2"/>
  <c r="AI2994" i="2"/>
  <c r="AI2995" i="2"/>
  <c r="AI2996" i="2"/>
  <c r="AI2997" i="2"/>
  <c r="AI2998" i="2"/>
  <c r="AI2999" i="2"/>
  <c r="AI3000" i="2"/>
  <c r="AI3001" i="2"/>
  <c r="AI3002" i="2"/>
  <c r="AI3003" i="2"/>
  <c r="AI3004" i="2"/>
  <c r="AI3005" i="2"/>
  <c r="AI3006" i="2"/>
  <c r="AI3007" i="2"/>
  <c r="AI3008" i="2"/>
  <c r="AI3009" i="2"/>
  <c r="AI3010" i="2"/>
  <c r="AI3011" i="2"/>
  <c r="AI3012" i="2"/>
  <c r="AI3013" i="2"/>
  <c r="AI3014" i="2"/>
  <c r="AI3015" i="2"/>
  <c r="AI3016" i="2"/>
  <c r="AI3017" i="2"/>
  <c r="AI3018" i="2"/>
  <c r="AI3019" i="2"/>
  <c r="AI3020" i="2"/>
  <c r="AI3021" i="2"/>
  <c r="AI3022" i="2"/>
  <c r="AI3023" i="2"/>
  <c r="AI3024" i="2"/>
  <c r="AI3025" i="2"/>
  <c r="AI3026" i="2"/>
  <c r="AI3027" i="2"/>
  <c r="AI3028" i="2"/>
  <c r="AI3029" i="2"/>
  <c r="AI3030" i="2"/>
  <c r="AI3031" i="2"/>
  <c r="AI3032" i="2"/>
  <c r="AI3033" i="2"/>
  <c r="AI3034" i="2"/>
  <c r="AI3035" i="2"/>
  <c r="AI3036" i="2"/>
  <c r="AI3037" i="2"/>
  <c r="AI3038" i="2"/>
  <c r="AI3039" i="2"/>
  <c r="AI3040" i="2"/>
  <c r="AI3041" i="2"/>
  <c r="AI3042" i="2"/>
  <c r="AI3043" i="2"/>
  <c r="AI3044" i="2"/>
  <c r="AI3045" i="2"/>
  <c r="AI3046" i="2"/>
  <c r="AI3047" i="2"/>
  <c r="AI3048" i="2"/>
  <c r="AI3049" i="2"/>
  <c r="AI3050" i="2"/>
  <c r="AI3051" i="2"/>
  <c r="AI3052" i="2"/>
  <c r="AI3053" i="2"/>
  <c r="AI3054" i="2"/>
  <c r="AI3055" i="2"/>
  <c r="AI3056" i="2"/>
  <c r="AI3057" i="2"/>
  <c r="AI3058" i="2"/>
  <c r="AJ3058" i="2" s="1"/>
  <c r="AI3059" i="2"/>
  <c r="AJ3059" i="2" s="1"/>
  <c r="AI3060" i="2"/>
  <c r="AJ3060" i="2" s="1"/>
  <c r="AI3061" i="2"/>
  <c r="AJ3061" i="2" s="1"/>
  <c r="AI3062" i="2"/>
  <c r="AI3063" i="2"/>
  <c r="AI3064" i="2"/>
  <c r="AI3065" i="2"/>
  <c r="AI3066" i="2"/>
  <c r="AI3067" i="2"/>
  <c r="AI3068" i="2"/>
  <c r="AI3069" i="2"/>
  <c r="AI3070" i="2"/>
  <c r="AI3071" i="2"/>
  <c r="AI3072" i="2"/>
  <c r="AI3073" i="2"/>
  <c r="AI3074" i="2"/>
  <c r="AI3075" i="2"/>
  <c r="AI3076" i="2"/>
  <c r="AI3077" i="2"/>
  <c r="AI3078" i="2"/>
  <c r="AI3079" i="2"/>
  <c r="AI3080" i="2"/>
  <c r="AI3081" i="2"/>
  <c r="AI3082" i="2"/>
  <c r="AI3083" i="2"/>
  <c r="AI3084" i="2"/>
  <c r="AI3085" i="2"/>
  <c r="AI3086" i="2"/>
  <c r="AI3087" i="2"/>
  <c r="AI3088" i="2"/>
  <c r="AI3089" i="2"/>
  <c r="AI3090" i="2"/>
  <c r="AI3091" i="2"/>
  <c r="AI3092" i="2"/>
  <c r="AI3093" i="2"/>
  <c r="AI3094" i="2"/>
  <c r="AI3095" i="2"/>
  <c r="AI3096" i="2"/>
  <c r="AI3097" i="2"/>
  <c r="AI3098" i="2"/>
  <c r="AI3099" i="2"/>
  <c r="AI3100" i="2"/>
  <c r="AI3101" i="2"/>
  <c r="AI3102" i="2"/>
  <c r="AI3103" i="2"/>
  <c r="AI3104" i="2"/>
  <c r="AI3105" i="2"/>
  <c r="AI3106" i="2"/>
  <c r="AI3107" i="2"/>
  <c r="AI3108" i="2"/>
  <c r="AI3109" i="2"/>
  <c r="AI3110" i="2"/>
  <c r="AI3111" i="2"/>
  <c r="AI3112" i="2"/>
  <c r="AI3113" i="2"/>
  <c r="AI3114" i="2"/>
  <c r="AI3115" i="2"/>
  <c r="AI3116" i="2"/>
  <c r="AI3117" i="2"/>
  <c r="AI3118" i="2"/>
  <c r="AI3119" i="2"/>
  <c r="AI3120" i="2"/>
  <c r="AI3121" i="2"/>
  <c r="AI3122" i="2"/>
  <c r="AI3123" i="2"/>
  <c r="AI3124" i="2"/>
  <c r="AI3125" i="2"/>
  <c r="AI3126" i="2"/>
  <c r="AI3127" i="2"/>
  <c r="AI3128" i="2"/>
  <c r="AI3129" i="2"/>
  <c r="AI3130" i="2"/>
  <c r="AI3131" i="2"/>
  <c r="AI3132" i="2"/>
  <c r="AI3133" i="2"/>
  <c r="AI3134" i="2"/>
  <c r="AI3135" i="2"/>
  <c r="AI3136" i="2"/>
  <c r="AI3137" i="2"/>
  <c r="AI3138" i="2"/>
  <c r="AI3139" i="2"/>
  <c r="AI3140" i="2"/>
  <c r="AI3141" i="2"/>
  <c r="AI3142" i="2"/>
  <c r="AI3143" i="2"/>
  <c r="AI3144" i="2"/>
  <c r="AI3145" i="2"/>
  <c r="AI3146" i="2"/>
  <c r="AI3147" i="2"/>
  <c r="AI3148" i="2"/>
  <c r="AI3149" i="2"/>
  <c r="AI3150" i="2"/>
  <c r="AI3151" i="2"/>
  <c r="AI3152" i="2"/>
  <c r="AI3153" i="2"/>
  <c r="AI3154" i="2"/>
  <c r="AI3155" i="2"/>
  <c r="AI3156" i="2"/>
  <c r="AI3157" i="2"/>
  <c r="AI3158" i="2"/>
  <c r="AI3159" i="2"/>
  <c r="AI3160" i="2"/>
  <c r="AI3161" i="2"/>
  <c r="AI3162" i="2"/>
  <c r="AI3163" i="2"/>
  <c r="AI3164" i="2"/>
  <c r="AI3165" i="2"/>
  <c r="AI3166" i="2"/>
  <c r="AI3167" i="2"/>
  <c r="AI3168" i="2"/>
  <c r="AI3169" i="2"/>
  <c r="AI3170" i="2"/>
  <c r="AI3171" i="2"/>
  <c r="AI3172" i="2"/>
  <c r="AI3173" i="2"/>
  <c r="AI3174" i="2"/>
  <c r="AI3175" i="2"/>
  <c r="AI3176" i="2"/>
  <c r="AI3177" i="2"/>
  <c r="AI3178" i="2"/>
  <c r="AI3179" i="2"/>
  <c r="AI3180" i="2"/>
  <c r="AI3181" i="2"/>
  <c r="AI3182" i="2"/>
  <c r="AI3183" i="2"/>
  <c r="AI3184" i="2"/>
  <c r="AI3185" i="2"/>
  <c r="AI3186" i="2"/>
  <c r="AI3187" i="2"/>
  <c r="AI3188" i="2"/>
  <c r="AI3189" i="2"/>
  <c r="AI3190" i="2"/>
  <c r="AI3191" i="2"/>
  <c r="AI3192" i="2"/>
  <c r="AI3193" i="2"/>
  <c r="AI3194" i="2"/>
  <c r="AI3195" i="2"/>
  <c r="AI3196" i="2"/>
  <c r="AI3197" i="2"/>
  <c r="AI3198" i="2"/>
  <c r="AI3199" i="2"/>
  <c r="AI3200" i="2"/>
  <c r="AI3201" i="2"/>
  <c r="AI3202" i="2"/>
  <c r="AI3203" i="2"/>
  <c r="AI3204" i="2"/>
  <c r="AI3205" i="2"/>
  <c r="AI3206" i="2"/>
  <c r="AI3207" i="2"/>
  <c r="AI3208" i="2"/>
  <c r="AI3209" i="2"/>
  <c r="AI3210" i="2"/>
  <c r="AI3211" i="2"/>
  <c r="AI3212" i="2"/>
  <c r="AI3213" i="2"/>
  <c r="AI3214" i="2"/>
  <c r="AI3215" i="2"/>
  <c r="AI3216" i="2"/>
  <c r="AI3217" i="2"/>
  <c r="AI3218" i="2"/>
  <c r="AI3219" i="2"/>
  <c r="AI3220" i="2"/>
  <c r="AI3221" i="2"/>
  <c r="AI3222" i="2"/>
  <c r="AI3223" i="2"/>
  <c r="AI3224" i="2"/>
  <c r="AI3225" i="2"/>
  <c r="AI3226" i="2"/>
  <c r="AI3227" i="2"/>
  <c r="AI3228" i="2"/>
  <c r="AI3229" i="2"/>
  <c r="AJ3229" i="2" s="1"/>
  <c r="AI3230" i="2"/>
  <c r="AJ3230" i="2" s="1"/>
  <c r="AI3231" i="2"/>
  <c r="AJ3231" i="2" s="1"/>
  <c r="AI3232" i="2"/>
  <c r="AJ3232" i="2" s="1"/>
  <c r="AI3233" i="2"/>
  <c r="AJ3233" i="2" s="1"/>
  <c r="AI3234" i="2"/>
  <c r="AJ3234" i="2" s="1"/>
  <c r="AI3235" i="2"/>
  <c r="AJ3235" i="2" s="1"/>
  <c r="AI3236" i="2"/>
  <c r="AJ3236" i="2" s="1"/>
  <c r="AI3237" i="2"/>
  <c r="AJ3237" i="2" s="1"/>
  <c r="AI3238" i="2"/>
  <c r="AI3239" i="2"/>
  <c r="AI3240" i="2"/>
  <c r="AI3241" i="2"/>
  <c r="AI3242" i="2"/>
  <c r="AI3243" i="2"/>
  <c r="AI3244" i="2"/>
  <c r="AI3245" i="2"/>
  <c r="AI3246" i="2"/>
  <c r="AI3247" i="2"/>
  <c r="AI3248" i="2"/>
  <c r="AI3249" i="2"/>
  <c r="AI3250" i="2"/>
  <c r="AI3251" i="2"/>
  <c r="AI3252" i="2"/>
  <c r="AI3253" i="2"/>
  <c r="AI3254" i="2"/>
  <c r="AI3255" i="2"/>
  <c r="AI3256" i="2"/>
  <c r="AI3257" i="2"/>
  <c r="AI3258" i="2"/>
  <c r="AI3259" i="2"/>
  <c r="AI3260" i="2"/>
  <c r="AI3261" i="2"/>
  <c r="AI3262" i="2"/>
  <c r="AI3263" i="2"/>
  <c r="AI3264" i="2"/>
  <c r="AI3265" i="2"/>
  <c r="AI3266" i="2"/>
  <c r="AI3267" i="2"/>
  <c r="AI3268" i="2"/>
  <c r="AI3269" i="2"/>
  <c r="AI3270" i="2"/>
  <c r="AI3271" i="2"/>
  <c r="AI3272" i="2"/>
  <c r="AI3273" i="2"/>
  <c r="AI3274" i="2"/>
  <c r="AI3275" i="2"/>
  <c r="AI3276" i="2"/>
  <c r="AI3277" i="2"/>
  <c r="AI3278" i="2"/>
  <c r="AI3279" i="2"/>
  <c r="AI3280" i="2"/>
  <c r="AI3281" i="2"/>
  <c r="AI3282" i="2"/>
  <c r="AI3283" i="2"/>
  <c r="AI3284" i="2"/>
  <c r="AI3285" i="2"/>
  <c r="AI3286" i="2"/>
  <c r="AI3287" i="2"/>
  <c r="AI3288" i="2"/>
  <c r="AI3289" i="2"/>
  <c r="AI3290" i="2"/>
  <c r="AI3291" i="2"/>
  <c r="AI3292" i="2"/>
  <c r="AI3293" i="2"/>
  <c r="AI3294" i="2"/>
  <c r="AI3295" i="2"/>
  <c r="AI3296" i="2"/>
  <c r="AI3297" i="2"/>
  <c r="AI3298" i="2"/>
  <c r="AI3299" i="2"/>
  <c r="AI3300" i="2"/>
  <c r="AI3301" i="2"/>
  <c r="AI3302" i="2"/>
  <c r="AI3303" i="2"/>
  <c r="AI3304" i="2"/>
  <c r="AI3305" i="2"/>
  <c r="AI3306" i="2"/>
  <c r="AI3307" i="2"/>
  <c r="AI3308" i="2"/>
  <c r="AI3309" i="2"/>
  <c r="AI3310" i="2"/>
  <c r="AI3311" i="2"/>
  <c r="AI3312" i="2"/>
  <c r="AI3313" i="2"/>
  <c r="AI3314" i="2"/>
  <c r="AI3315" i="2"/>
  <c r="AI3316" i="2"/>
  <c r="AI3317" i="2"/>
  <c r="AI3318" i="2"/>
  <c r="AI3319" i="2"/>
  <c r="AI3320" i="2"/>
  <c r="AI3321" i="2"/>
  <c r="AI3322" i="2"/>
  <c r="AI3323" i="2"/>
  <c r="AI3324" i="2"/>
  <c r="AI3325" i="2"/>
  <c r="AI3326" i="2"/>
  <c r="AI3327" i="2"/>
  <c r="AI3328" i="2"/>
  <c r="AI3329" i="2"/>
  <c r="AI3330" i="2"/>
  <c r="AI3331" i="2"/>
  <c r="AI3332" i="2"/>
  <c r="AI3333" i="2"/>
  <c r="AI3334" i="2"/>
  <c r="AI3335" i="2"/>
  <c r="AI3336" i="2"/>
  <c r="AI3337" i="2"/>
  <c r="AI3338" i="2"/>
  <c r="AI3339" i="2"/>
  <c r="AI3340" i="2"/>
  <c r="AI3341" i="2"/>
  <c r="AI3342" i="2"/>
  <c r="AI3343" i="2"/>
  <c r="AI3344" i="2"/>
  <c r="AI3345" i="2"/>
  <c r="AI3346" i="2"/>
  <c r="AI3347" i="2"/>
  <c r="AI3348" i="2"/>
  <c r="AI3349" i="2"/>
  <c r="AI3350" i="2"/>
  <c r="AI3351" i="2"/>
  <c r="AI3352" i="2"/>
  <c r="AI3353" i="2"/>
  <c r="AI3354" i="2"/>
  <c r="AI3355" i="2"/>
  <c r="AI3356" i="2"/>
  <c r="AI3357" i="2"/>
  <c r="AI3358" i="2"/>
  <c r="AI3359" i="2"/>
  <c r="AI3360" i="2"/>
  <c r="AI3361" i="2"/>
  <c r="AI3362" i="2"/>
  <c r="AI3363" i="2"/>
  <c r="AI3364" i="2"/>
  <c r="AI3365" i="2"/>
  <c r="AI3366" i="2"/>
  <c r="AI3367" i="2"/>
  <c r="AI3368" i="2"/>
  <c r="AI3369" i="2"/>
  <c r="AI3370" i="2"/>
  <c r="AI3371" i="2"/>
  <c r="AI3372" i="2"/>
  <c r="AI3373" i="2"/>
  <c r="AI3374" i="2"/>
  <c r="AI3375" i="2"/>
  <c r="AI3376" i="2"/>
  <c r="AI3377" i="2"/>
  <c r="AI3378" i="2"/>
  <c r="AI3379" i="2"/>
  <c r="AI3380" i="2"/>
  <c r="AI3381" i="2"/>
  <c r="AI3382" i="2"/>
  <c r="AI3383" i="2"/>
  <c r="AI3384" i="2"/>
  <c r="AI3385" i="2"/>
  <c r="AI3386" i="2"/>
  <c r="AI3387" i="2"/>
  <c r="AI3388" i="2"/>
  <c r="AI3389" i="2"/>
  <c r="AI3390" i="2"/>
  <c r="AI3391" i="2"/>
  <c r="AI3392" i="2"/>
  <c r="AI3393" i="2"/>
  <c r="AI3394" i="2"/>
  <c r="AI3395" i="2"/>
  <c r="AI3396" i="2"/>
  <c r="AI3397" i="2"/>
  <c r="AI3398" i="2"/>
  <c r="AI3399" i="2"/>
  <c r="AI3400" i="2"/>
  <c r="AI3401" i="2"/>
  <c r="AI3402" i="2"/>
  <c r="AI3403" i="2"/>
  <c r="AI3404" i="2"/>
  <c r="AI3405" i="2"/>
  <c r="AI3406" i="2"/>
  <c r="AI3407" i="2"/>
  <c r="AI3408" i="2"/>
  <c r="AI3409" i="2"/>
  <c r="AI3410" i="2"/>
  <c r="AI3411" i="2"/>
  <c r="AJ3411" i="2" s="1"/>
  <c r="AI3412" i="2"/>
  <c r="AJ3412" i="2" s="1"/>
  <c r="AI3413" i="2"/>
  <c r="AJ3413" i="2" s="1"/>
  <c r="AI3414" i="2"/>
  <c r="AJ3414" i="2" s="1"/>
  <c r="AI3415" i="2"/>
  <c r="AJ3415" i="2" s="1"/>
  <c r="AI3416" i="2"/>
  <c r="AJ3416" i="2" s="1"/>
  <c r="AI3417" i="2"/>
  <c r="AJ3417" i="2" s="1"/>
  <c r="AI3418" i="2"/>
  <c r="AJ3418" i="2" s="1"/>
  <c r="AI3419" i="2"/>
  <c r="AJ3419" i="2" s="1"/>
  <c r="AI3420" i="2"/>
  <c r="AI3421" i="2"/>
  <c r="AI3422" i="2"/>
  <c r="AI3423" i="2"/>
  <c r="AI3424" i="2"/>
  <c r="AI3425" i="2"/>
  <c r="AI3426" i="2"/>
  <c r="AI3427" i="2"/>
  <c r="AI3428" i="2"/>
  <c r="AI3429" i="2"/>
  <c r="AI3430" i="2"/>
  <c r="AI3431" i="2"/>
  <c r="AI3432" i="2"/>
  <c r="AI3433" i="2"/>
  <c r="AI3434" i="2"/>
  <c r="AI3435" i="2"/>
  <c r="AI3436" i="2"/>
  <c r="AI3437" i="2"/>
  <c r="AI3438" i="2"/>
  <c r="AI3439" i="2"/>
  <c r="AI3440" i="2"/>
  <c r="AI3441" i="2"/>
  <c r="AI3442" i="2"/>
  <c r="AI3443" i="2"/>
  <c r="AI3444" i="2"/>
  <c r="AI3445" i="2"/>
  <c r="AI3446" i="2"/>
  <c r="AI3447" i="2"/>
  <c r="AI3448" i="2"/>
  <c r="AI3449" i="2"/>
  <c r="AI3450" i="2"/>
  <c r="AI3451" i="2"/>
  <c r="AI3452" i="2"/>
  <c r="AI3453" i="2"/>
  <c r="AI3454" i="2"/>
  <c r="AI3455" i="2"/>
  <c r="AI3456" i="2"/>
  <c r="AI3457" i="2"/>
  <c r="AI3458" i="2"/>
  <c r="AI3459" i="2"/>
  <c r="AI3460" i="2"/>
  <c r="AI3461" i="2"/>
  <c r="AI3462" i="2"/>
  <c r="AI3463" i="2"/>
  <c r="AI3464" i="2"/>
  <c r="AI3465" i="2"/>
  <c r="AI3466" i="2"/>
  <c r="AI3467" i="2"/>
  <c r="AI3468" i="2"/>
  <c r="AI3469" i="2"/>
  <c r="AI3470" i="2"/>
  <c r="AI3471" i="2"/>
  <c r="AI3472" i="2"/>
  <c r="AI3473" i="2"/>
  <c r="AI3474" i="2"/>
  <c r="AI3475" i="2"/>
  <c r="AI3476" i="2"/>
  <c r="AI3477" i="2"/>
  <c r="AI3478" i="2"/>
  <c r="AI3479" i="2"/>
  <c r="AI3480" i="2"/>
  <c r="AI3481" i="2"/>
  <c r="AI3482" i="2"/>
  <c r="AI3483" i="2"/>
  <c r="AI3484" i="2"/>
  <c r="AI3485" i="2"/>
  <c r="AI3486" i="2"/>
  <c r="AI3487" i="2"/>
  <c r="AI3488" i="2"/>
  <c r="AI3489" i="2"/>
  <c r="AI3490" i="2"/>
  <c r="AI3491" i="2"/>
  <c r="AI3492" i="2"/>
  <c r="AI3493" i="2"/>
  <c r="AI3494" i="2"/>
  <c r="AI3495" i="2"/>
  <c r="AI3496" i="2"/>
  <c r="AI3497" i="2"/>
  <c r="AI3498" i="2"/>
  <c r="AI3499" i="2"/>
  <c r="AI3500" i="2"/>
  <c r="AI3501" i="2"/>
  <c r="AI3502" i="2"/>
  <c r="AI3503" i="2"/>
  <c r="AI3504" i="2"/>
  <c r="AI3505" i="2"/>
  <c r="AI3506" i="2"/>
  <c r="AI3507" i="2"/>
  <c r="AI3508" i="2"/>
  <c r="AI3509" i="2"/>
  <c r="AI3510" i="2"/>
  <c r="AI3511" i="2"/>
  <c r="AI3512" i="2"/>
  <c r="AI3513" i="2"/>
  <c r="AI3514" i="2"/>
  <c r="AI3515" i="2"/>
  <c r="AI3516" i="2"/>
  <c r="AI3517" i="2"/>
  <c r="AI3518" i="2"/>
  <c r="AI3519" i="2"/>
  <c r="AI3520" i="2"/>
  <c r="AI3521" i="2"/>
  <c r="AI3522" i="2"/>
  <c r="AI3523" i="2"/>
  <c r="AI3524" i="2"/>
  <c r="AI3525" i="2"/>
  <c r="AI3526" i="2"/>
  <c r="AI3527" i="2"/>
  <c r="AI3528" i="2"/>
  <c r="AI3529" i="2"/>
  <c r="AI3530" i="2"/>
  <c r="AI3531" i="2"/>
  <c r="AI3532" i="2"/>
  <c r="AI3533" i="2"/>
  <c r="AI3534" i="2"/>
  <c r="AI3535" i="2"/>
  <c r="AI3536" i="2"/>
  <c r="AI3537" i="2"/>
  <c r="AI3538" i="2"/>
  <c r="AI3539" i="2"/>
  <c r="AI3540" i="2"/>
  <c r="AI3541" i="2"/>
  <c r="AI3542" i="2"/>
  <c r="AI3543" i="2"/>
  <c r="AI3544" i="2"/>
  <c r="AI3545" i="2"/>
  <c r="AI3546" i="2"/>
  <c r="AI3547" i="2"/>
  <c r="AI3548" i="2"/>
  <c r="AI3549" i="2"/>
  <c r="AI3550" i="2"/>
  <c r="AI3551" i="2"/>
  <c r="AI3552" i="2"/>
  <c r="AI3553" i="2"/>
  <c r="AI3554" i="2"/>
  <c r="AI3555" i="2"/>
  <c r="AI3556" i="2"/>
  <c r="AI3557" i="2"/>
  <c r="AI3558" i="2"/>
  <c r="AI3559" i="2"/>
  <c r="AI3560" i="2"/>
  <c r="AI3561" i="2"/>
  <c r="AI3562" i="2"/>
  <c r="AI3563" i="2"/>
  <c r="AI3564" i="2"/>
  <c r="AI3565" i="2"/>
  <c r="AI3566" i="2"/>
  <c r="AI3567" i="2"/>
  <c r="AI3568" i="2"/>
  <c r="AI3569" i="2"/>
  <c r="AI3570" i="2"/>
  <c r="AI3571" i="2"/>
  <c r="AI3572" i="2"/>
  <c r="AI3573" i="2"/>
  <c r="AI3574" i="2"/>
  <c r="AI3575" i="2"/>
  <c r="AI3576" i="2"/>
  <c r="AI3577" i="2"/>
  <c r="AI3578" i="2"/>
  <c r="AI3579" i="2"/>
  <c r="AI3580" i="2"/>
  <c r="AI3581" i="2"/>
  <c r="AI3582" i="2"/>
  <c r="AI3583" i="2"/>
  <c r="AI3584" i="2"/>
  <c r="AI3585" i="2"/>
  <c r="AI3586" i="2"/>
  <c r="AI3587" i="2"/>
  <c r="AI3588" i="2"/>
  <c r="AI3589" i="2"/>
  <c r="AI3590" i="2"/>
  <c r="AI3591" i="2"/>
  <c r="AI3592" i="2"/>
  <c r="AI3593" i="2"/>
  <c r="AI3594" i="2"/>
  <c r="AI3595" i="2"/>
  <c r="AI3596" i="2"/>
  <c r="AI3597" i="2"/>
  <c r="AI3598" i="2"/>
  <c r="AI3599" i="2"/>
  <c r="AI3600" i="2"/>
  <c r="AI3601" i="2"/>
  <c r="AI3602" i="2"/>
  <c r="AI3603" i="2"/>
  <c r="AI3604" i="2"/>
  <c r="AI3605" i="2"/>
  <c r="AI3606" i="2"/>
  <c r="AI3607" i="2"/>
  <c r="AI3608" i="2"/>
  <c r="AI3609" i="2"/>
  <c r="AJ3609" i="2" s="1"/>
  <c r="AI3610" i="2"/>
  <c r="AJ3610" i="2" s="1"/>
  <c r="AI3611" i="2"/>
  <c r="AJ3611" i="2" s="1"/>
  <c r="AI3612" i="2"/>
  <c r="AJ3612" i="2" s="1"/>
  <c r="AI3613" i="2"/>
  <c r="AJ3613" i="2" s="1"/>
  <c r="AI3614" i="2"/>
  <c r="AJ3614" i="2" s="1"/>
  <c r="AI3615" i="2"/>
  <c r="AJ3615" i="2" s="1"/>
  <c r="AI3616" i="2"/>
  <c r="AJ3616" i="2" s="1"/>
  <c r="AI3617" i="2"/>
  <c r="AJ3617" i="2" s="1"/>
  <c r="AI3618" i="2"/>
  <c r="AJ3618" i="2" s="1"/>
  <c r="AI3619" i="2"/>
  <c r="AJ3619" i="2" s="1"/>
  <c r="AI3620" i="2"/>
  <c r="AI3621" i="2"/>
  <c r="AI3622" i="2"/>
  <c r="AI3623" i="2"/>
  <c r="AI3624" i="2"/>
  <c r="AI3625" i="2"/>
  <c r="AI3626" i="2"/>
  <c r="AI3627" i="2"/>
  <c r="AI3628" i="2"/>
  <c r="AI3629" i="2"/>
  <c r="AI3630" i="2"/>
  <c r="AI3631" i="2"/>
  <c r="AI3632" i="2"/>
  <c r="AI3633" i="2"/>
  <c r="AI3634" i="2"/>
  <c r="AI3635" i="2"/>
  <c r="AI3636" i="2"/>
  <c r="AI3637" i="2"/>
  <c r="AI3638" i="2"/>
  <c r="AI3639" i="2"/>
  <c r="AI3640" i="2"/>
  <c r="AI3641" i="2"/>
  <c r="AI3642" i="2"/>
  <c r="AI3643" i="2"/>
  <c r="AI3644" i="2"/>
  <c r="AI3645" i="2"/>
  <c r="AI3646" i="2"/>
  <c r="AI3647" i="2"/>
  <c r="AI3648" i="2"/>
  <c r="AI3649" i="2"/>
  <c r="AI3650" i="2"/>
  <c r="AI3651" i="2"/>
  <c r="AI3652" i="2"/>
  <c r="AI3653" i="2"/>
  <c r="AI3654" i="2"/>
  <c r="AI3655" i="2"/>
  <c r="AI3656" i="2"/>
  <c r="AI3657" i="2"/>
  <c r="AI3658" i="2"/>
  <c r="AI3659" i="2"/>
  <c r="AI3660" i="2"/>
  <c r="AI3661" i="2"/>
  <c r="AI3662" i="2"/>
  <c r="AI3663" i="2"/>
  <c r="AI3664" i="2"/>
  <c r="AI3665" i="2"/>
  <c r="AI3666" i="2"/>
  <c r="AI3667" i="2"/>
  <c r="AI3668" i="2"/>
  <c r="AI3669" i="2"/>
  <c r="AI3670" i="2"/>
  <c r="AI3671" i="2"/>
  <c r="AI3672" i="2"/>
  <c r="AI3673" i="2"/>
  <c r="AI3674" i="2"/>
  <c r="AI3675" i="2"/>
  <c r="AI3676" i="2"/>
  <c r="AI3677" i="2"/>
  <c r="AI3678" i="2"/>
  <c r="AI3679" i="2"/>
  <c r="AI3680" i="2"/>
  <c r="AI3681" i="2"/>
  <c r="AI3682" i="2"/>
  <c r="AI3683" i="2"/>
  <c r="AI3684" i="2"/>
  <c r="AI3685" i="2"/>
  <c r="AI3686" i="2"/>
  <c r="AI3687" i="2"/>
  <c r="AI3688" i="2"/>
  <c r="AI3689" i="2"/>
  <c r="AI3690" i="2"/>
  <c r="AI3691" i="2"/>
  <c r="AI3692" i="2"/>
  <c r="AI3693" i="2"/>
  <c r="AI3694" i="2"/>
  <c r="AI3695" i="2"/>
  <c r="AI3696" i="2"/>
  <c r="AI3697" i="2"/>
  <c r="AI3698" i="2"/>
  <c r="AI3699" i="2"/>
  <c r="AI3700" i="2"/>
  <c r="AI3701" i="2"/>
  <c r="AI3702" i="2"/>
  <c r="AI3703" i="2"/>
  <c r="AI3704" i="2"/>
  <c r="AI3705" i="2"/>
  <c r="AI3706" i="2"/>
  <c r="AI3707" i="2"/>
  <c r="AI3708" i="2"/>
  <c r="AI3709" i="2"/>
  <c r="AI3710" i="2"/>
  <c r="AI3711" i="2"/>
  <c r="AI3712" i="2"/>
  <c r="AI3713" i="2"/>
  <c r="AI3714" i="2"/>
  <c r="AI3715" i="2"/>
  <c r="AI3716" i="2"/>
  <c r="AI3717" i="2"/>
  <c r="AI3718" i="2"/>
  <c r="AI3719" i="2"/>
  <c r="AI3720" i="2"/>
  <c r="AI3721" i="2"/>
  <c r="AI3722" i="2"/>
  <c r="AI3723" i="2"/>
  <c r="AI3724" i="2"/>
  <c r="AI3725" i="2"/>
  <c r="AI3726" i="2"/>
  <c r="AI3727" i="2"/>
  <c r="AI3728" i="2"/>
  <c r="AI3729" i="2"/>
  <c r="AI3730" i="2"/>
  <c r="AI3731" i="2"/>
  <c r="AI3732" i="2"/>
  <c r="AI3733" i="2"/>
  <c r="AI3734" i="2"/>
  <c r="AI3735" i="2"/>
  <c r="AI3736" i="2"/>
  <c r="AI3737" i="2"/>
  <c r="AI3738" i="2"/>
  <c r="AI3739" i="2"/>
  <c r="AI3740" i="2"/>
  <c r="AI3741" i="2"/>
  <c r="AI3742" i="2"/>
  <c r="AI3743" i="2"/>
  <c r="AI3744" i="2"/>
  <c r="AI3745" i="2"/>
  <c r="AI3746" i="2"/>
  <c r="AI3747" i="2"/>
  <c r="AI3748" i="2"/>
  <c r="AI3749" i="2"/>
  <c r="AI3750" i="2"/>
  <c r="AI3751" i="2"/>
  <c r="AI3752" i="2"/>
  <c r="AI3753" i="2"/>
  <c r="AI3754" i="2"/>
  <c r="AI3755" i="2"/>
  <c r="AI3756" i="2"/>
  <c r="AI3757" i="2"/>
  <c r="AI3758" i="2"/>
  <c r="AI3759" i="2"/>
  <c r="AI3760" i="2"/>
  <c r="AI3761" i="2"/>
  <c r="AI3762" i="2"/>
  <c r="AI3763" i="2"/>
  <c r="AI3764" i="2"/>
  <c r="AI3765" i="2"/>
  <c r="AI3766" i="2"/>
  <c r="AI3767" i="2"/>
  <c r="AI3768" i="2"/>
  <c r="AI3769" i="2"/>
  <c r="AI3770" i="2"/>
  <c r="AI3771" i="2"/>
  <c r="AI3772" i="2"/>
  <c r="AI3773" i="2"/>
  <c r="AI3774" i="2"/>
  <c r="AI3775" i="2"/>
  <c r="AI3776" i="2"/>
  <c r="AI3777" i="2"/>
  <c r="AI3778" i="2"/>
  <c r="AI3779" i="2"/>
  <c r="AI3780" i="2"/>
  <c r="AI3781" i="2"/>
  <c r="AI3782" i="2"/>
  <c r="AI3783" i="2"/>
  <c r="AI3784" i="2"/>
  <c r="AI3785" i="2"/>
  <c r="AI3786" i="2"/>
  <c r="AI3787" i="2"/>
  <c r="AI3788" i="2"/>
  <c r="AI3789" i="2"/>
  <c r="AI3790" i="2"/>
  <c r="AI3791" i="2"/>
  <c r="AI3792" i="2"/>
  <c r="AI3793" i="2"/>
  <c r="AI3794" i="2"/>
  <c r="AI3795" i="2"/>
  <c r="AI3796" i="2"/>
  <c r="AI3797" i="2"/>
  <c r="AI3798" i="2"/>
  <c r="AI3799" i="2"/>
  <c r="AI3800" i="2"/>
  <c r="AI3801" i="2"/>
  <c r="AI3802" i="2"/>
  <c r="AI3803" i="2"/>
  <c r="AI3804" i="2"/>
  <c r="AI3805" i="2"/>
  <c r="AI3806" i="2"/>
  <c r="AI3807" i="2"/>
  <c r="AI3808" i="2"/>
  <c r="AI3809" i="2"/>
  <c r="AI3810" i="2"/>
  <c r="AI3811" i="2"/>
  <c r="AI3812" i="2"/>
  <c r="AI3813" i="2"/>
  <c r="AJ3813" i="2" s="1"/>
  <c r="AI3814" i="2"/>
  <c r="AJ3814" i="2" s="1"/>
  <c r="AI3815" i="2"/>
  <c r="AJ3815" i="2" s="1"/>
  <c r="AI3816" i="2"/>
  <c r="AJ3816" i="2" s="1"/>
  <c r="AI3817" i="2"/>
  <c r="AJ3817" i="2" s="1"/>
  <c r="AI3818" i="2"/>
  <c r="AJ3818" i="2" s="1"/>
  <c r="AI3819" i="2"/>
  <c r="AJ3819" i="2" s="1"/>
  <c r="AI3820" i="2"/>
  <c r="AJ3820" i="2" s="1"/>
  <c r="AI3821" i="2"/>
  <c r="AJ3821" i="2" s="1"/>
  <c r="AI3822" i="2"/>
  <c r="AI3823" i="2"/>
  <c r="AI3824" i="2"/>
  <c r="AI3825" i="2"/>
  <c r="AI3826" i="2"/>
  <c r="AI3827" i="2"/>
  <c r="AI3828" i="2"/>
  <c r="AI3829" i="2"/>
  <c r="AI3830" i="2"/>
  <c r="AI3831" i="2"/>
  <c r="AI3832" i="2"/>
  <c r="AI3833" i="2"/>
  <c r="AI3834" i="2"/>
  <c r="AI3835" i="2"/>
  <c r="AI3836" i="2"/>
  <c r="AI3837" i="2"/>
  <c r="AI3838" i="2"/>
  <c r="AI3839" i="2"/>
  <c r="AI3840" i="2"/>
  <c r="AI3841" i="2"/>
  <c r="AI3842" i="2"/>
  <c r="AI3843" i="2"/>
  <c r="AI3844" i="2"/>
  <c r="AI3845" i="2"/>
  <c r="AI3846" i="2"/>
  <c r="AI3847" i="2"/>
  <c r="AI3848" i="2"/>
  <c r="AI3849" i="2"/>
  <c r="AI3850" i="2"/>
  <c r="AI3851" i="2"/>
  <c r="AI3852" i="2"/>
  <c r="AI3853" i="2"/>
  <c r="AI3854" i="2"/>
  <c r="AI3855" i="2"/>
  <c r="AI3856" i="2"/>
  <c r="AI3857" i="2"/>
  <c r="AI3858" i="2"/>
  <c r="AI3859" i="2"/>
  <c r="AI3860" i="2"/>
  <c r="AI3861" i="2"/>
  <c r="AI3862" i="2"/>
  <c r="AI3863" i="2"/>
  <c r="AI3864" i="2"/>
  <c r="AI3865" i="2"/>
  <c r="AI3866" i="2"/>
  <c r="AI3867" i="2"/>
  <c r="AI3868" i="2"/>
  <c r="AI3869" i="2"/>
  <c r="AI3870" i="2"/>
  <c r="AI3871" i="2"/>
  <c r="AI3872" i="2"/>
  <c r="AI3873" i="2"/>
  <c r="AI3874" i="2"/>
  <c r="AI3875" i="2"/>
  <c r="AI3876" i="2"/>
  <c r="AI3877" i="2"/>
  <c r="AI3878" i="2"/>
  <c r="AI3879" i="2"/>
  <c r="AI3880" i="2"/>
  <c r="AI3881" i="2"/>
  <c r="AI3882" i="2"/>
  <c r="AI3883" i="2"/>
  <c r="AI3884" i="2"/>
  <c r="AI3885" i="2"/>
  <c r="AI3886" i="2"/>
  <c r="AI3887" i="2"/>
  <c r="AI3888" i="2"/>
  <c r="AI3889" i="2"/>
  <c r="AI3890" i="2"/>
  <c r="AI3891" i="2"/>
  <c r="AI3892" i="2"/>
  <c r="AI3893" i="2"/>
  <c r="AI3894" i="2"/>
  <c r="AI3895" i="2"/>
  <c r="AI3896" i="2"/>
  <c r="AI3897" i="2"/>
  <c r="AI3898" i="2"/>
  <c r="AI3899" i="2"/>
  <c r="AI3900" i="2"/>
  <c r="AI3901" i="2"/>
  <c r="AI3902" i="2"/>
  <c r="AI3903" i="2"/>
  <c r="AI3904" i="2"/>
  <c r="AI3905" i="2"/>
  <c r="AI3906" i="2"/>
  <c r="AI3907" i="2"/>
  <c r="AI3908" i="2"/>
  <c r="AI3909" i="2"/>
  <c r="AI3910" i="2"/>
  <c r="AI3911" i="2"/>
  <c r="AI3912" i="2"/>
  <c r="AI3913" i="2"/>
  <c r="AI3914" i="2"/>
  <c r="AI3915" i="2"/>
  <c r="AI3916" i="2"/>
  <c r="AI3917" i="2"/>
  <c r="AI3918" i="2"/>
  <c r="AI3919" i="2"/>
  <c r="AI3920" i="2"/>
  <c r="AI3921" i="2"/>
  <c r="AI3922" i="2"/>
  <c r="AI3923" i="2"/>
  <c r="AI3924" i="2"/>
  <c r="AI3925" i="2"/>
  <c r="AI3926" i="2"/>
  <c r="AI3927" i="2"/>
  <c r="AI3928" i="2"/>
  <c r="AI3929" i="2"/>
  <c r="AI3930" i="2"/>
  <c r="AI3931" i="2"/>
  <c r="AI3932" i="2"/>
  <c r="AI3933" i="2"/>
  <c r="AI3934" i="2"/>
  <c r="AI3935" i="2"/>
  <c r="AI3936" i="2"/>
  <c r="AI3937" i="2"/>
  <c r="AI3938" i="2"/>
  <c r="AI3939" i="2"/>
  <c r="AI3940" i="2"/>
  <c r="AI3941" i="2"/>
  <c r="AI3942" i="2"/>
  <c r="AI3943" i="2"/>
  <c r="AI3944" i="2"/>
  <c r="AI3945" i="2"/>
  <c r="AI3946" i="2"/>
  <c r="AI3947" i="2"/>
  <c r="AI3948" i="2"/>
  <c r="AI3949" i="2"/>
  <c r="AI3950" i="2"/>
  <c r="AI3951" i="2"/>
  <c r="AI3952" i="2"/>
  <c r="AI3953" i="2"/>
  <c r="AI3954" i="2"/>
  <c r="AI3955" i="2"/>
  <c r="AI3956" i="2"/>
  <c r="AI3957" i="2"/>
  <c r="AI3958" i="2"/>
  <c r="AI3959" i="2"/>
  <c r="AI3960" i="2"/>
  <c r="AI3961" i="2"/>
  <c r="AI3962" i="2"/>
  <c r="AI3963" i="2"/>
  <c r="AI3964" i="2"/>
  <c r="AI3965" i="2"/>
  <c r="AI3966" i="2"/>
  <c r="AI3967" i="2"/>
  <c r="AI3968" i="2"/>
  <c r="AI3969" i="2"/>
  <c r="AI3970" i="2"/>
  <c r="AI3971" i="2"/>
  <c r="AI3972" i="2"/>
  <c r="AI3973" i="2"/>
  <c r="AI3974" i="2"/>
  <c r="AI3975" i="2"/>
  <c r="AI3976" i="2"/>
  <c r="AI3977" i="2"/>
  <c r="AI3978" i="2"/>
  <c r="AI3979" i="2"/>
  <c r="AI3980" i="2"/>
  <c r="AI3981" i="2"/>
  <c r="AI3982" i="2"/>
  <c r="AI3983" i="2"/>
  <c r="AI3984" i="2"/>
  <c r="AI3985" i="2"/>
  <c r="AI3986" i="2"/>
  <c r="AI3987" i="2"/>
  <c r="AI3988" i="2"/>
  <c r="AI3989" i="2"/>
  <c r="AI3990" i="2"/>
  <c r="AI3991" i="2"/>
  <c r="AI3992" i="2"/>
  <c r="AI3993" i="2"/>
  <c r="AI3994" i="2"/>
  <c r="AI3995" i="2"/>
  <c r="AJ3995" i="2" s="1"/>
  <c r="AI3996" i="2"/>
  <c r="AJ3996" i="2" s="1"/>
  <c r="AI3997" i="2"/>
  <c r="AJ3997" i="2" s="1"/>
  <c r="AI3998" i="2"/>
  <c r="AJ3998" i="2" s="1"/>
  <c r="AI3999" i="2"/>
  <c r="AJ3999" i="2" s="1"/>
  <c r="AI4000" i="2"/>
  <c r="AJ4000" i="2" s="1"/>
  <c r="AI4001" i="2"/>
  <c r="AJ4001" i="2" s="1"/>
  <c r="AI4002" i="2"/>
  <c r="AJ4002" i="2" s="1"/>
  <c r="AI4003" i="2"/>
  <c r="AJ4003" i="2" s="1"/>
  <c r="AI4004" i="2"/>
  <c r="AJ4004" i="2" s="1"/>
  <c r="AI4005" i="2"/>
  <c r="AJ4005" i="2" s="1"/>
  <c r="AI4006" i="2"/>
  <c r="AI4007" i="2"/>
  <c r="AI4008" i="2"/>
  <c r="AI4009" i="2"/>
  <c r="AI4010" i="2"/>
  <c r="AI4011" i="2"/>
  <c r="AI4012" i="2"/>
  <c r="AI4013" i="2"/>
  <c r="AI4014" i="2"/>
  <c r="AI4015" i="2"/>
  <c r="AI4016" i="2"/>
  <c r="AI4017" i="2"/>
  <c r="AI4018" i="2"/>
  <c r="AI4019" i="2"/>
  <c r="AI4020" i="2"/>
  <c r="AI4021" i="2"/>
  <c r="AI4022" i="2"/>
  <c r="AI4023" i="2"/>
  <c r="AI4024" i="2"/>
  <c r="AI4025" i="2"/>
  <c r="AI4026" i="2"/>
  <c r="AI4027" i="2"/>
  <c r="AI4028" i="2"/>
  <c r="AI4029" i="2"/>
  <c r="AI4030" i="2"/>
  <c r="AI4031" i="2"/>
  <c r="AI4032" i="2"/>
  <c r="AI4033" i="2"/>
  <c r="AI4034" i="2"/>
  <c r="AI4035" i="2"/>
  <c r="AI4036" i="2"/>
  <c r="AI4037" i="2"/>
  <c r="AI4038" i="2"/>
  <c r="AI4039" i="2"/>
  <c r="AI4040" i="2"/>
  <c r="AI4041" i="2"/>
  <c r="AI4042" i="2"/>
  <c r="AI4043" i="2"/>
  <c r="AI4044" i="2"/>
  <c r="AI4045" i="2"/>
  <c r="AI4046" i="2"/>
  <c r="AI4047" i="2"/>
  <c r="AI4048" i="2"/>
  <c r="AI4049" i="2"/>
  <c r="AI4050" i="2"/>
  <c r="AI4051" i="2"/>
  <c r="AI4052" i="2"/>
  <c r="AI4053" i="2"/>
  <c r="AI4054" i="2"/>
  <c r="AI4055" i="2"/>
  <c r="AI4056" i="2"/>
  <c r="AI4057" i="2"/>
  <c r="AI4058" i="2"/>
  <c r="AI4059" i="2"/>
  <c r="AI4060" i="2"/>
  <c r="AI4061" i="2"/>
  <c r="AI4062" i="2"/>
  <c r="AI4063" i="2"/>
  <c r="AI4064" i="2"/>
  <c r="AI4065" i="2"/>
  <c r="AI4066" i="2"/>
  <c r="AI4067" i="2"/>
  <c r="AI4068" i="2"/>
  <c r="AI4069" i="2"/>
  <c r="AI4070" i="2"/>
  <c r="AI4071" i="2"/>
  <c r="AI4072" i="2"/>
  <c r="AI4073" i="2"/>
  <c r="AI4074" i="2"/>
  <c r="AI4075" i="2"/>
  <c r="AI4076" i="2"/>
  <c r="AI4077" i="2"/>
  <c r="AI4078" i="2"/>
  <c r="AI4079" i="2"/>
  <c r="AI4080" i="2"/>
  <c r="AI4081" i="2"/>
  <c r="AI4082" i="2"/>
  <c r="AI4083" i="2"/>
  <c r="AI4084" i="2"/>
  <c r="AI4085" i="2"/>
  <c r="AI4086" i="2"/>
  <c r="AI4087" i="2"/>
  <c r="AI4088" i="2"/>
  <c r="AI4089" i="2"/>
  <c r="AI4090" i="2"/>
  <c r="AI4091" i="2"/>
  <c r="AI4092" i="2"/>
  <c r="AI4093" i="2"/>
  <c r="AI4094" i="2"/>
  <c r="AI4095" i="2"/>
  <c r="AI4096" i="2"/>
  <c r="AI4097" i="2"/>
  <c r="AI4098" i="2"/>
  <c r="AI4099" i="2"/>
  <c r="AI4100" i="2"/>
  <c r="AI4101" i="2"/>
  <c r="AI4102" i="2"/>
  <c r="AI4103" i="2"/>
  <c r="AI4104" i="2"/>
  <c r="AI4105" i="2"/>
  <c r="AI4106" i="2"/>
  <c r="AI4107" i="2"/>
  <c r="AI4108" i="2"/>
  <c r="AI4109" i="2"/>
  <c r="AI4110" i="2"/>
  <c r="AI4111" i="2"/>
  <c r="AI4112" i="2"/>
  <c r="AI4113" i="2"/>
  <c r="AI4114" i="2"/>
  <c r="AI4115" i="2"/>
  <c r="AI4116" i="2"/>
  <c r="AI4117" i="2"/>
  <c r="AI4118" i="2"/>
  <c r="AI4119" i="2"/>
  <c r="AI4120" i="2"/>
  <c r="AI4121" i="2"/>
  <c r="AI4122" i="2"/>
  <c r="AI4123" i="2"/>
  <c r="AI4124" i="2"/>
  <c r="AI4125" i="2"/>
  <c r="AI4126" i="2"/>
  <c r="AI4127" i="2"/>
  <c r="AI4128" i="2"/>
  <c r="AI4129" i="2"/>
  <c r="AI4130" i="2"/>
  <c r="AI4131" i="2"/>
  <c r="AI4132" i="2"/>
  <c r="AI4133" i="2"/>
  <c r="AI4134" i="2"/>
  <c r="AI4135" i="2"/>
  <c r="AI4136" i="2"/>
  <c r="AI4137" i="2"/>
  <c r="AI4138" i="2"/>
  <c r="AI4139" i="2"/>
  <c r="AI4140" i="2"/>
  <c r="AI4141" i="2"/>
  <c r="AI4142" i="2"/>
  <c r="AI4143" i="2"/>
  <c r="AI4144" i="2"/>
  <c r="AI4145" i="2"/>
  <c r="AI4146" i="2"/>
  <c r="AI4147" i="2"/>
  <c r="AI4148" i="2"/>
  <c r="AI4149" i="2"/>
  <c r="AI4150" i="2"/>
  <c r="AI4151" i="2"/>
  <c r="AI4152" i="2"/>
  <c r="AI4153" i="2"/>
  <c r="AI4154" i="2"/>
  <c r="AI4155" i="2"/>
  <c r="AI4156" i="2"/>
  <c r="AI4157" i="2"/>
  <c r="AI4158" i="2"/>
  <c r="AI4159" i="2"/>
  <c r="AI4160" i="2"/>
  <c r="AI4161" i="2"/>
  <c r="AI4162" i="2"/>
  <c r="AI4163" i="2"/>
  <c r="AI4164" i="2"/>
  <c r="AI4165" i="2"/>
  <c r="AJ4165" i="2" s="1"/>
  <c r="AI4166" i="2"/>
  <c r="AJ4166" i="2" s="1"/>
  <c r="AI4167" i="2"/>
  <c r="AJ4167" i="2" s="1"/>
  <c r="AI4168" i="2"/>
  <c r="AJ4168" i="2" s="1"/>
  <c r="AI4169" i="2"/>
  <c r="AJ4169" i="2" s="1"/>
  <c r="AI4170" i="2"/>
  <c r="AJ4170" i="2" s="1"/>
  <c r="AI4171" i="2"/>
  <c r="AJ4171" i="2" s="1"/>
  <c r="AI4172" i="2"/>
  <c r="AJ4172" i="2" s="1"/>
  <c r="AI4173" i="2"/>
  <c r="AJ4173" i="2" s="1"/>
  <c r="AI4174" i="2"/>
  <c r="AI4175" i="2"/>
  <c r="AI4176" i="2"/>
  <c r="AI4177" i="2"/>
  <c r="AI4178" i="2"/>
  <c r="AI4179" i="2"/>
  <c r="AI4180" i="2"/>
  <c r="AI4181" i="2"/>
  <c r="AI4182" i="2"/>
  <c r="AI4183" i="2"/>
  <c r="AI4184" i="2"/>
  <c r="AI4185" i="2"/>
  <c r="AI4186" i="2"/>
  <c r="AI4187" i="2"/>
  <c r="AI4188" i="2"/>
  <c r="AI4189" i="2"/>
  <c r="AI4190" i="2"/>
  <c r="AI4191" i="2"/>
  <c r="AI4192" i="2"/>
  <c r="AI4193" i="2"/>
  <c r="AI4194" i="2"/>
  <c r="AI4195" i="2"/>
  <c r="AI4196" i="2"/>
  <c r="AI4197" i="2"/>
  <c r="AI4198" i="2"/>
  <c r="AI4199" i="2"/>
  <c r="AI4200" i="2"/>
  <c r="AI4201" i="2"/>
  <c r="AI4202" i="2"/>
  <c r="AI4203" i="2"/>
  <c r="AI4204" i="2"/>
  <c r="AI4205" i="2"/>
  <c r="AI4206" i="2"/>
  <c r="AI4207" i="2"/>
  <c r="AI4208" i="2"/>
  <c r="AI4209" i="2"/>
  <c r="AI4210" i="2"/>
  <c r="AI4211" i="2"/>
  <c r="AI4212" i="2"/>
  <c r="AI4213" i="2"/>
  <c r="AI4214" i="2"/>
  <c r="AI4215" i="2"/>
  <c r="AI4216" i="2"/>
  <c r="AI4217" i="2"/>
  <c r="AI4218" i="2"/>
  <c r="AI4219" i="2"/>
  <c r="AI4220" i="2"/>
  <c r="AI4221" i="2"/>
  <c r="AI4222" i="2"/>
  <c r="AI4223" i="2"/>
  <c r="AI4224" i="2"/>
  <c r="AI4225" i="2"/>
  <c r="AI4226" i="2"/>
  <c r="AI4227" i="2"/>
  <c r="AI4228" i="2"/>
  <c r="AI4229" i="2"/>
  <c r="AI4230" i="2"/>
  <c r="AI4231" i="2"/>
  <c r="AI4232" i="2"/>
  <c r="AI4233" i="2"/>
  <c r="AI4234" i="2"/>
  <c r="AI4235" i="2"/>
  <c r="AI4236" i="2"/>
  <c r="AI4237" i="2"/>
  <c r="AI4238" i="2"/>
  <c r="AI4239" i="2"/>
  <c r="AI4240" i="2"/>
  <c r="AI4241" i="2"/>
  <c r="AI4242" i="2"/>
  <c r="AI4243" i="2"/>
  <c r="AI4244" i="2"/>
  <c r="AI4245" i="2"/>
  <c r="AI4246" i="2"/>
  <c r="AI4247" i="2"/>
  <c r="AI4248" i="2"/>
  <c r="AI4249" i="2"/>
  <c r="AI4250" i="2"/>
  <c r="AI4251" i="2"/>
  <c r="AI4252" i="2"/>
  <c r="AI4253" i="2"/>
  <c r="AI4254" i="2"/>
  <c r="AI4255" i="2"/>
  <c r="AI4256" i="2"/>
  <c r="AI4257" i="2"/>
  <c r="AI4258" i="2"/>
  <c r="AI4259" i="2"/>
  <c r="AI4260" i="2"/>
  <c r="AI4261" i="2"/>
  <c r="AI4262" i="2"/>
  <c r="AI4263" i="2"/>
  <c r="AI4264" i="2"/>
  <c r="AI4265" i="2"/>
  <c r="AI4266" i="2"/>
  <c r="AI4267" i="2"/>
  <c r="AI4268" i="2"/>
  <c r="AI4269" i="2"/>
  <c r="AI4270" i="2"/>
  <c r="AI4271" i="2"/>
  <c r="AI4272" i="2"/>
  <c r="AI4273" i="2"/>
  <c r="AI4274" i="2"/>
  <c r="AI4275" i="2"/>
  <c r="AI4276" i="2"/>
  <c r="AI4277" i="2"/>
  <c r="AI4278" i="2"/>
  <c r="AI4279" i="2"/>
  <c r="AI4280" i="2"/>
  <c r="AI4281" i="2"/>
  <c r="AI4282" i="2"/>
  <c r="AI4283" i="2"/>
  <c r="AI4284" i="2"/>
  <c r="AI4285" i="2"/>
  <c r="AI4286" i="2"/>
  <c r="AI4287" i="2"/>
  <c r="AI4288" i="2"/>
  <c r="AI4289" i="2"/>
  <c r="AI4290" i="2"/>
  <c r="AI4291" i="2"/>
  <c r="AI4292" i="2"/>
  <c r="AI4293" i="2"/>
  <c r="AI4294" i="2"/>
  <c r="AI4295" i="2"/>
  <c r="AI4296" i="2"/>
  <c r="AI4297" i="2"/>
  <c r="AI4298" i="2"/>
  <c r="AI4299" i="2"/>
  <c r="AI4300" i="2"/>
  <c r="AI4301" i="2"/>
  <c r="AI4302" i="2"/>
  <c r="AI4303" i="2"/>
  <c r="AI4304" i="2"/>
  <c r="AI4305" i="2"/>
  <c r="AI4306" i="2"/>
  <c r="AI4307" i="2"/>
  <c r="AI4308" i="2"/>
  <c r="AI4309" i="2"/>
  <c r="AI4310" i="2"/>
  <c r="AI4311" i="2"/>
  <c r="AI4312" i="2"/>
  <c r="AI4313" i="2"/>
  <c r="AI4314" i="2"/>
  <c r="AI4315" i="2"/>
  <c r="AI4316" i="2"/>
  <c r="AI4317" i="2"/>
  <c r="AI4318" i="2"/>
  <c r="AI4319" i="2"/>
  <c r="AI4320" i="2"/>
  <c r="AI4321" i="2"/>
  <c r="AI4322" i="2"/>
  <c r="AI4323" i="2"/>
  <c r="AI4324" i="2"/>
  <c r="AI4325" i="2"/>
  <c r="AI4326" i="2"/>
  <c r="AI4327" i="2"/>
  <c r="AI4328" i="2"/>
  <c r="AI4329" i="2"/>
  <c r="AI4330" i="2"/>
  <c r="AI4331" i="2"/>
  <c r="AI4332" i="2"/>
  <c r="AI4333" i="2"/>
  <c r="AI4334" i="2"/>
  <c r="AI4335" i="2"/>
  <c r="AI4336" i="2"/>
  <c r="AI4337" i="2"/>
  <c r="AI4338" i="2"/>
  <c r="AI4339" i="2"/>
  <c r="AJ4339" i="2" s="1"/>
  <c r="AI4340" i="2"/>
  <c r="AJ4340" i="2" s="1"/>
  <c r="AI4341" i="2"/>
  <c r="AJ4341" i="2" s="1"/>
  <c r="AI4342" i="2"/>
  <c r="AI4343" i="2"/>
  <c r="AI4344" i="2"/>
  <c r="AI4345" i="2"/>
  <c r="AI4346" i="2"/>
  <c r="AI4347" i="2"/>
  <c r="AI4348" i="2"/>
  <c r="AI4349" i="2"/>
  <c r="AI4350" i="2"/>
  <c r="AI4351" i="2"/>
  <c r="AI4352" i="2"/>
  <c r="AI4353" i="2"/>
  <c r="AI4354" i="2"/>
  <c r="AI4355" i="2"/>
  <c r="AI4356" i="2"/>
  <c r="AI4357" i="2"/>
  <c r="AI4358" i="2"/>
  <c r="AI4359" i="2"/>
  <c r="AI4360" i="2"/>
  <c r="AI4361" i="2"/>
  <c r="AI4362" i="2"/>
  <c r="AI4363" i="2"/>
  <c r="AI4364" i="2"/>
  <c r="AI4365" i="2"/>
  <c r="AI4366" i="2"/>
  <c r="AI4367" i="2"/>
  <c r="AI4368" i="2"/>
  <c r="AI4369" i="2"/>
  <c r="AI4370" i="2"/>
  <c r="AI4371" i="2"/>
  <c r="AI4372" i="2"/>
  <c r="AI4373" i="2"/>
  <c r="AI4374" i="2"/>
  <c r="AI4375" i="2"/>
  <c r="AI4376" i="2"/>
  <c r="AI4377" i="2"/>
  <c r="AI4378" i="2"/>
  <c r="AI4379" i="2"/>
  <c r="AI4380" i="2"/>
  <c r="AI4381" i="2"/>
  <c r="AI4382" i="2"/>
  <c r="AI4383" i="2"/>
  <c r="AI4384" i="2"/>
  <c r="AI4385" i="2"/>
  <c r="AI4386" i="2"/>
  <c r="AI4387" i="2"/>
  <c r="AI4388" i="2"/>
  <c r="AI4389" i="2"/>
  <c r="AI4390" i="2"/>
  <c r="AI4391" i="2"/>
  <c r="AI4392" i="2"/>
  <c r="AI4393" i="2"/>
  <c r="AI4394" i="2"/>
  <c r="AI4395" i="2"/>
  <c r="AI4396" i="2"/>
  <c r="AI4397" i="2"/>
  <c r="AI4398" i="2"/>
  <c r="AI4399" i="2"/>
  <c r="AI4400" i="2"/>
  <c r="AI4401" i="2"/>
  <c r="AI4402" i="2"/>
  <c r="AI4403" i="2"/>
  <c r="AI4404" i="2"/>
  <c r="AI4405" i="2"/>
  <c r="AI4406" i="2"/>
  <c r="AI4407" i="2"/>
  <c r="AI4408" i="2"/>
  <c r="AI4409" i="2"/>
  <c r="AI4410" i="2"/>
  <c r="AI4411" i="2"/>
  <c r="AI4412" i="2"/>
  <c r="AI4413" i="2"/>
  <c r="AI4414" i="2"/>
  <c r="AI4415" i="2"/>
  <c r="AI4416" i="2"/>
  <c r="AI4417" i="2"/>
  <c r="AI4418" i="2"/>
  <c r="AI4419" i="2"/>
  <c r="AI4420" i="2"/>
  <c r="AI4421" i="2"/>
  <c r="AI4422" i="2"/>
  <c r="AI4423" i="2"/>
  <c r="AI4424" i="2"/>
  <c r="AI4425" i="2"/>
  <c r="AI4426" i="2"/>
  <c r="AI4427" i="2"/>
  <c r="AI4428" i="2"/>
  <c r="AI4429" i="2"/>
  <c r="AI4430" i="2"/>
  <c r="AI4431" i="2"/>
  <c r="AI4432" i="2"/>
  <c r="AI4433" i="2"/>
  <c r="AI4434" i="2"/>
  <c r="AI4435" i="2"/>
  <c r="AI4436" i="2"/>
  <c r="AI4437" i="2"/>
  <c r="AI4438" i="2"/>
  <c r="AI4439" i="2"/>
  <c r="AI4440" i="2"/>
  <c r="AI4441" i="2"/>
  <c r="AI4442" i="2"/>
  <c r="AI4443" i="2"/>
  <c r="AI4444" i="2"/>
  <c r="AI4445" i="2"/>
  <c r="AI4446" i="2"/>
  <c r="AI4447" i="2"/>
  <c r="AI4448" i="2"/>
  <c r="AI4449" i="2"/>
  <c r="AI4450" i="2"/>
  <c r="AI4451" i="2"/>
  <c r="AI4452" i="2"/>
  <c r="AI4453" i="2"/>
  <c r="AI4454" i="2"/>
  <c r="AI4455" i="2"/>
  <c r="AI4456" i="2"/>
  <c r="AI4457" i="2"/>
  <c r="AI4458" i="2"/>
  <c r="AI4459" i="2"/>
  <c r="AI4460" i="2"/>
  <c r="AI4461" i="2"/>
  <c r="AI4462" i="2"/>
  <c r="AI4463" i="2"/>
  <c r="AI4464" i="2"/>
  <c r="AI4465" i="2"/>
  <c r="AI4466" i="2"/>
  <c r="AI4467" i="2"/>
  <c r="AI4468" i="2"/>
  <c r="AI4469" i="2"/>
  <c r="AI4470" i="2"/>
  <c r="AI4471" i="2"/>
  <c r="AI4472" i="2"/>
  <c r="AI4473" i="2"/>
  <c r="AI4474" i="2"/>
  <c r="AI4475" i="2"/>
  <c r="AI4476" i="2"/>
  <c r="AI4477" i="2"/>
  <c r="AI4478" i="2"/>
  <c r="AI4479" i="2"/>
  <c r="AI4480" i="2"/>
  <c r="AI4481" i="2"/>
  <c r="AI4482" i="2"/>
  <c r="AI4483" i="2"/>
  <c r="AI4484" i="2"/>
  <c r="AI4485" i="2"/>
  <c r="AI4486" i="2"/>
  <c r="AI4487" i="2"/>
  <c r="AI4488" i="2"/>
  <c r="AI4489" i="2"/>
  <c r="AI4490" i="2"/>
  <c r="AI4491" i="2"/>
  <c r="AI4492" i="2"/>
  <c r="AI4493" i="2"/>
  <c r="AI4494" i="2"/>
  <c r="AI4495" i="2"/>
  <c r="AI4496" i="2"/>
  <c r="AI4497" i="2"/>
  <c r="AI4498" i="2"/>
  <c r="AI4499" i="2"/>
  <c r="AI4500" i="2"/>
  <c r="AI4501" i="2"/>
  <c r="AI4502" i="2"/>
  <c r="AI4503" i="2"/>
  <c r="AI4504" i="2"/>
  <c r="AI4505" i="2"/>
  <c r="AI4506" i="2"/>
  <c r="AI4507" i="2"/>
  <c r="AI4508" i="2"/>
  <c r="AI4509" i="2"/>
  <c r="AI4510" i="2"/>
  <c r="AI4511" i="2"/>
  <c r="AI4512" i="2"/>
  <c r="AI4513" i="2"/>
  <c r="AI4514" i="2"/>
  <c r="AI4515" i="2"/>
  <c r="AI4516" i="2"/>
  <c r="AI4517" i="2"/>
  <c r="AI4518" i="2"/>
  <c r="AI4519" i="2"/>
  <c r="AI4520" i="2"/>
  <c r="AI4521" i="2"/>
  <c r="AI4522" i="2"/>
  <c r="AI4523" i="2"/>
  <c r="AI4524" i="2"/>
  <c r="AI4525" i="2"/>
  <c r="AI4526" i="2"/>
  <c r="AI4527" i="2"/>
  <c r="AI4528" i="2"/>
  <c r="AI4529" i="2"/>
  <c r="AI4530" i="2"/>
  <c r="AI4531" i="2"/>
  <c r="AI4532" i="2"/>
  <c r="AI4533" i="2"/>
  <c r="AI4534" i="2"/>
  <c r="AJ4534" i="2" s="1"/>
  <c r="AI4535" i="2"/>
  <c r="AJ4535" i="2" s="1"/>
  <c r="AI4536" i="2"/>
  <c r="AJ4536" i="2" s="1"/>
  <c r="AI4537" i="2"/>
  <c r="AJ4537" i="2" s="1"/>
  <c r="AI4538" i="2"/>
  <c r="AJ4538" i="2" s="1"/>
  <c r="AI4539" i="2"/>
  <c r="AJ4539" i="2" s="1"/>
  <c r="AI4540" i="2"/>
  <c r="AJ4540" i="2" s="1"/>
  <c r="AI4541" i="2"/>
  <c r="AI4542" i="2"/>
  <c r="AI4543" i="2"/>
  <c r="AI4544" i="2"/>
  <c r="AI4545" i="2"/>
  <c r="AI4546" i="2"/>
  <c r="AI4547" i="2"/>
  <c r="AI4548" i="2"/>
  <c r="AI4549" i="2"/>
  <c r="AI4550" i="2"/>
  <c r="AI4551" i="2"/>
  <c r="AI4552" i="2"/>
  <c r="AI4553" i="2"/>
  <c r="AI4554" i="2"/>
  <c r="AI4555" i="2"/>
  <c r="AI4556" i="2"/>
  <c r="AI4557" i="2"/>
  <c r="AI4558" i="2"/>
  <c r="AI4559" i="2"/>
  <c r="AI4560" i="2"/>
  <c r="AI4561" i="2"/>
  <c r="AI4562" i="2"/>
  <c r="AI4563" i="2"/>
  <c r="AI4564" i="2"/>
  <c r="AI4565" i="2"/>
  <c r="AI4566" i="2"/>
  <c r="AI4567" i="2"/>
  <c r="AI4568" i="2"/>
  <c r="AI4569" i="2"/>
  <c r="AI4570" i="2"/>
  <c r="AI4571" i="2"/>
  <c r="AI4572" i="2"/>
  <c r="AI4573" i="2"/>
  <c r="AI4574" i="2"/>
  <c r="AI4575" i="2"/>
  <c r="AI4576" i="2"/>
  <c r="AI4577" i="2"/>
  <c r="AI4578" i="2"/>
  <c r="AI4579" i="2"/>
  <c r="AI4580" i="2"/>
  <c r="AI4581" i="2"/>
  <c r="AI4582" i="2"/>
  <c r="AI4583" i="2"/>
  <c r="AI4584" i="2"/>
  <c r="AI4585" i="2"/>
  <c r="AI4586" i="2"/>
  <c r="AI4587" i="2"/>
  <c r="AI4588" i="2"/>
  <c r="AI4589" i="2"/>
  <c r="AI4590" i="2"/>
  <c r="AI4591" i="2"/>
  <c r="AI4592" i="2"/>
  <c r="AI4593" i="2"/>
  <c r="AI4594" i="2"/>
  <c r="AI4595" i="2"/>
  <c r="AI4596" i="2"/>
  <c r="AI4597" i="2"/>
  <c r="AI4598" i="2"/>
  <c r="AI4599" i="2"/>
  <c r="AI4600" i="2"/>
  <c r="AI4601" i="2"/>
  <c r="AI4602" i="2"/>
  <c r="AI4603" i="2"/>
  <c r="AI4604" i="2"/>
  <c r="AI4605" i="2"/>
  <c r="AI4606" i="2"/>
  <c r="AI4607" i="2"/>
  <c r="AI4608" i="2"/>
  <c r="AI4609" i="2"/>
  <c r="AI4610" i="2"/>
  <c r="AI4611" i="2"/>
  <c r="AI4612" i="2"/>
  <c r="AI4613" i="2"/>
  <c r="AI4614" i="2"/>
  <c r="AI4615" i="2"/>
  <c r="AI4616" i="2"/>
  <c r="AI4617" i="2"/>
  <c r="AI4618" i="2"/>
  <c r="AI4619" i="2"/>
  <c r="AI4620" i="2"/>
  <c r="AI4621" i="2"/>
  <c r="AI4622" i="2"/>
  <c r="AI4623" i="2"/>
  <c r="AI4624" i="2"/>
  <c r="AI4625" i="2"/>
  <c r="AI4626" i="2"/>
  <c r="AI4627" i="2"/>
  <c r="AI4628" i="2"/>
  <c r="AI4629" i="2"/>
  <c r="AI4630" i="2"/>
  <c r="AI4631" i="2"/>
  <c r="AI4632" i="2"/>
  <c r="AI4633" i="2"/>
  <c r="AI4634" i="2"/>
  <c r="AI4635" i="2"/>
  <c r="AI4636" i="2"/>
  <c r="AI4637" i="2"/>
  <c r="AI4638" i="2"/>
  <c r="AI4639" i="2"/>
  <c r="AI4640" i="2"/>
  <c r="AI4641" i="2"/>
  <c r="AI4642" i="2"/>
  <c r="AI4643" i="2"/>
  <c r="AI4644" i="2"/>
  <c r="AI4645" i="2"/>
  <c r="AI4646" i="2"/>
  <c r="AI4647" i="2"/>
  <c r="AI4648" i="2"/>
  <c r="AI4649" i="2"/>
  <c r="AI4650" i="2"/>
  <c r="AI4651" i="2"/>
  <c r="AI4652" i="2"/>
  <c r="AI4653" i="2"/>
  <c r="AI4654" i="2"/>
  <c r="AI4655" i="2"/>
  <c r="AI4656" i="2"/>
  <c r="AI4657" i="2"/>
  <c r="AI4658" i="2"/>
  <c r="AI4659" i="2"/>
  <c r="AI4660" i="2"/>
  <c r="AI4661" i="2"/>
  <c r="AI4662" i="2"/>
  <c r="AI4663" i="2"/>
  <c r="AI4664" i="2"/>
  <c r="AI4665" i="2"/>
  <c r="AI4666" i="2"/>
  <c r="AI4667" i="2"/>
  <c r="AI4668" i="2"/>
  <c r="AI4669" i="2"/>
  <c r="AI4670" i="2"/>
  <c r="AI4671" i="2"/>
  <c r="AI4672" i="2"/>
  <c r="AI4673" i="2"/>
  <c r="AI4674" i="2"/>
  <c r="AI4675" i="2"/>
  <c r="AI4676" i="2"/>
  <c r="AI4677" i="2"/>
  <c r="AI4678" i="2"/>
  <c r="AI4679" i="2"/>
  <c r="AI4680" i="2"/>
  <c r="AI4681" i="2"/>
  <c r="AI4682" i="2"/>
  <c r="AI4683" i="2"/>
  <c r="AI4684" i="2"/>
  <c r="AI4685" i="2"/>
  <c r="AI4686" i="2"/>
  <c r="AI4687" i="2"/>
  <c r="AI4688" i="2"/>
  <c r="AI4689" i="2"/>
  <c r="AI4690" i="2"/>
  <c r="AI4691" i="2"/>
  <c r="AI4692" i="2"/>
  <c r="AI4693" i="2"/>
  <c r="AI4694" i="2"/>
  <c r="AI4695" i="2"/>
  <c r="AI4696" i="2"/>
  <c r="AI4697" i="2"/>
  <c r="AI4698" i="2"/>
  <c r="AI4699" i="2"/>
  <c r="AI4700" i="2"/>
  <c r="AI4701" i="2"/>
  <c r="AI4702" i="2"/>
  <c r="AI4703" i="2"/>
  <c r="AI4704" i="2"/>
  <c r="AI4705" i="2"/>
  <c r="AI4706" i="2"/>
  <c r="AI4707" i="2"/>
  <c r="AI4708" i="2"/>
  <c r="AI4709" i="2"/>
  <c r="AI4710" i="2"/>
  <c r="AI4711" i="2"/>
  <c r="AI4712" i="2"/>
  <c r="AI4713" i="2"/>
  <c r="AI4714" i="2"/>
  <c r="AI4715" i="2"/>
  <c r="AI4716" i="2"/>
  <c r="AI4717" i="2"/>
  <c r="AI4718" i="2"/>
  <c r="AI4719" i="2"/>
  <c r="AI4720" i="2"/>
  <c r="AI4721" i="2"/>
  <c r="AI4722" i="2"/>
  <c r="AI4723" i="2"/>
  <c r="AI4724" i="2"/>
  <c r="AI4725" i="2"/>
  <c r="AI4726" i="2"/>
  <c r="AI4727" i="2"/>
  <c r="AI4728" i="2"/>
  <c r="AI4729" i="2"/>
  <c r="AI4730" i="2"/>
  <c r="AI4731" i="2"/>
  <c r="AI4732" i="2"/>
  <c r="AI4733" i="2"/>
  <c r="AI4734" i="2"/>
  <c r="AI4735" i="2"/>
  <c r="AI4736" i="2"/>
  <c r="AI4737" i="2"/>
  <c r="AI4738" i="2"/>
  <c r="AI4739" i="2"/>
  <c r="AI4740" i="2"/>
  <c r="AI4741" i="2"/>
  <c r="AI4742" i="2"/>
  <c r="AI4743" i="2"/>
  <c r="AI4744" i="2"/>
  <c r="AI4745" i="2"/>
  <c r="AJ4745" i="2" s="1"/>
  <c r="AI4746" i="2"/>
  <c r="AJ4746" i="2" s="1"/>
  <c r="AI4747" i="2"/>
  <c r="AI4748" i="2"/>
  <c r="AI4749" i="2"/>
  <c r="AI4750" i="2"/>
  <c r="AI4751" i="2"/>
  <c r="AI4752" i="2"/>
  <c r="AI4753" i="2"/>
  <c r="AI4754" i="2"/>
  <c r="AI4755" i="2"/>
  <c r="AI4756" i="2"/>
  <c r="AI4757" i="2"/>
  <c r="AI4758" i="2"/>
  <c r="AI4759" i="2"/>
  <c r="AI4760" i="2"/>
  <c r="AI4761" i="2"/>
  <c r="AI4762" i="2"/>
  <c r="AI4763" i="2"/>
  <c r="AI4764" i="2"/>
  <c r="AI4765" i="2"/>
  <c r="AI4766" i="2"/>
  <c r="AI4767" i="2"/>
  <c r="AI4768" i="2"/>
  <c r="AI4769" i="2"/>
  <c r="AI4770" i="2"/>
  <c r="AI4771" i="2"/>
  <c r="AI4772" i="2"/>
  <c r="AI4773" i="2"/>
  <c r="AI4774" i="2"/>
  <c r="AI4775" i="2"/>
  <c r="AI4776" i="2"/>
  <c r="AI4777" i="2"/>
  <c r="AI4778" i="2"/>
  <c r="AI4779" i="2"/>
  <c r="AI4780" i="2"/>
  <c r="AI4781" i="2"/>
  <c r="AI4782" i="2"/>
  <c r="AI4783" i="2"/>
  <c r="AI4784" i="2"/>
  <c r="AI4785" i="2"/>
  <c r="AI4786" i="2"/>
  <c r="AI4787" i="2"/>
  <c r="AI4788" i="2"/>
  <c r="AI4789" i="2"/>
  <c r="AI4790" i="2"/>
  <c r="AI4791" i="2"/>
  <c r="AI4792" i="2"/>
  <c r="AI4793" i="2"/>
  <c r="AI4794" i="2"/>
  <c r="AI4795" i="2"/>
  <c r="AI4796" i="2"/>
  <c r="AI4797" i="2"/>
  <c r="AI4798" i="2"/>
  <c r="AI4799" i="2"/>
  <c r="AI4800" i="2"/>
  <c r="AI4801" i="2"/>
  <c r="AI4802" i="2"/>
  <c r="AI4803" i="2"/>
  <c r="AI4804" i="2"/>
  <c r="AI4805" i="2"/>
  <c r="AI4806" i="2"/>
  <c r="AI4807" i="2"/>
  <c r="AI4808" i="2"/>
  <c r="AI4809" i="2"/>
  <c r="AI4810" i="2"/>
  <c r="AI4811" i="2"/>
  <c r="AI4812" i="2"/>
  <c r="AI4813" i="2"/>
  <c r="AI4814" i="2"/>
  <c r="AI4815" i="2"/>
  <c r="AI4816" i="2"/>
  <c r="AI4817" i="2"/>
  <c r="AI4818" i="2"/>
  <c r="AI4819" i="2"/>
  <c r="AI4820" i="2"/>
  <c r="AI4821" i="2"/>
  <c r="AI4822" i="2"/>
  <c r="AI4823" i="2"/>
  <c r="AI4824" i="2"/>
  <c r="AI4825" i="2"/>
  <c r="AI4826" i="2"/>
  <c r="AI4827" i="2"/>
  <c r="AI4828" i="2"/>
  <c r="AI4829" i="2"/>
  <c r="AI4830" i="2"/>
  <c r="AI4831" i="2"/>
  <c r="AI4832" i="2"/>
  <c r="AI4833" i="2"/>
  <c r="AI4834" i="2"/>
  <c r="AI4835" i="2"/>
  <c r="AI4836" i="2"/>
  <c r="AI4837" i="2"/>
  <c r="AI4838" i="2"/>
  <c r="AI4839" i="2"/>
  <c r="AI4840" i="2"/>
  <c r="AI4841" i="2"/>
  <c r="AI4842" i="2"/>
  <c r="AI4843" i="2"/>
  <c r="AI4844" i="2"/>
  <c r="AI4845" i="2"/>
  <c r="AI4846" i="2"/>
  <c r="AI4847" i="2"/>
  <c r="AI4848" i="2"/>
  <c r="AI4849" i="2"/>
  <c r="AI4850" i="2"/>
  <c r="AI4851" i="2"/>
  <c r="AI4852" i="2"/>
  <c r="AI4853" i="2"/>
  <c r="AI4854" i="2"/>
  <c r="AI4855" i="2"/>
  <c r="AI4856" i="2"/>
  <c r="AI4857" i="2"/>
  <c r="AI4858" i="2"/>
  <c r="AI4859" i="2"/>
  <c r="AI4860" i="2"/>
  <c r="AI4861" i="2"/>
  <c r="AI4862" i="2"/>
  <c r="AI4863" i="2"/>
  <c r="AI4864" i="2"/>
  <c r="AI4865" i="2"/>
  <c r="AI4866" i="2"/>
  <c r="AI4867" i="2"/>
  <c r="AI4868" i="2"/>
  <c r="AI4869" i="2"/>
  <c r="AI4870" i="2"/>
  <c r="AI4871" i="2"/>
  <c r="AI4872" i="2"/>
  <c r="AI4873" i="2"/>
  <c r="AI4874" i="2"/>
  <c r="AI4875" i="2"/>
  <c r="AI4876" i="2"/>
  <c r="AI4877" i="2"/>
  <c r="AI4878" i="2"/>
  <c r="AI4879" i="2"/>
  <c r="AI4880" i="2"/>
  <c r="AI4881" i="2"/>
  <c r="AI4882" i="2"/>
  <c r="AI4883" i="2"/>
  <c r="AI4884" i="2"/>
  <c r="AI4885" i="2"/>
  <c r="AI4886" i="2"/>
  <c r="AI4887" i="2"/>
  <c r="AI4888" i="2"/>
  <c r="AI4889" i="2"/>
  <c r="AI4890" i="2"/>
  <c r="AI4891" i="2"/>
  <c r="AI4892" i="2"/>
  <c r="AI4893" i="2"/>
  <c r="AI4894" i="2"/>
  <c r="AI4895" i="2"/>
  <c r="AI4896" i="2"/>
  <c r="AI4897" i="2"/>
  <c r="AI4898" i="2"/>
  <c r="AI4899" i="2"/>
  <c r="AI4900" i="2"/>
  <c r="AI4901" i="2"/>
  <c r="AI4902" i="2"/>
  <c r="AI4903" i="2"/>
  <c r="AI4904" i="2"/>
  <c r="AI4905" i="2"/>
  <c r="AI4906" i="2"/>
  <c r="AI4907" i="2"/>
  <c r="AI4908" i="2"/>
  <c r="AI4909" i="2"/>
  <c r="AI4910" i="2"/>
  <c r="AI4911" i="2"/>
  <c r="AI4912" i="2"/>
  <c r="AI4913" i="2"/>
  <c r="AI4914" i="2"/>
  <c r="AI4915" i="2"/>
  <c r="AJ4915" i="2" s="1"/>
  <c r="AI4916" i="2"/>
  <c r="AJ4916" i="2" s="1"/>
  <c r="AI4917" i="2"/>
  <c r="AJ4917" i="2" s="1"/>
  <c r="AI4918" i="2"/>
  <c r="AJ4918" i="2" s="1"/>
  <c r="AI4919" i="2"/>
  <c r="AJ4919" i="2" s="1"/>
  <c r="AI4920" i="2"/>
  <c r="AJ4920" i="2" s="1"/>
  <c r="AI4921" i="2"/>
  <c r="AJ4921" i="2" s="1"/>
  <c r="AI4922" i="2"/>
  <c r="AJ4922" i="2" s="1"/>
  <c r="AI4923" i="2"/>
  <c r="AJ4923" i="2" s="1"/>
  <c r="AI4924" i="2"/>
  <c r="AJ4924" i="2" s="1"/>
  <c r="AI4925" i="2"/>
  <c r="AJ4925" i="2" s="1"/>
  <c r="AI4926" i="2"/>
  <c r="AJ4926" i="2" s="1"/>
  <c r="AI4927" i="2"/>
  <c r="AJ4927" i="2" s="1"/>
  <c r="AI4928" i="2"/>
  <c r="AJ4928" i="2" s="1"/>
  <c r="AI4929" i="2"/>
  <c r="AI4930" i="2"/>
  <c r="AI4931" i="2"/>
  <c r="AI4932" i="2"/>
  <c r="AI4933" i="2"/>
  <c r="AI4934" i="2"/>
  <c r="AI4935" i="2"/>
  <c r="AI4936" i="2"/>
  <c r="AI4937" i="2"/>
  <c r="AI4938" i="2"/>
  <c r="AI4939" i="2"/>
  <c r="AI4940" i="2"/>
  <c r="AI4941" i="2"/>
  <c r="AI4942" i="2"/>
  <c r="AI4943" i="2"/>
  <c r="AI4944" i="2"/>
  <c r="AI4945" i="2"/>
  <c r="AI4946" i="2"/>
  <c r="AI4947" i="2"/>
  <c r="AI4948" i="2"/>
  <c r="AI4949" i="2"/>
  <c r="AI4950" i="2"/>
  <c r="AI4951" i="2"/>
  <c r="AI4952" i="2"/>
  <c r="AI4953" i="2"/>
  <c r="AI4954" i="2"/>
  <c r="AI4955" i="2"/>
  <c r="AI4956" i="2"/>
  <c r="AI4957" i="2"/>
  <c r="AI4958" i="2"/>
  <c r="AI4959" i="2"/>
  <c r="AI4960" i="2"/>
  <c r="AI4961" i="2"/>
  <c r="AI4962" i="2"/>
  <c r="AI4963" i="2"/>
  <c r="AI4964" i="2"/>
  <c r="AI4965" i="2"/>
  <c r="AI4966" i="2"/>
  <c r="AI4967" i="2"/>
  <c r="AI4968" i="2"/>
  <c r="AI4969" i="2"/>
  <c r="AI4970" i="2"/>
  <c r="AI4971" i="2"/>
  <c r="AI4972" i="2"/>
  <c r="AI4973" i="2"/>
  <c r="AI4974" i="2"/>
  <c r="AI4975" i="2"/>
  <c r="AI4976" i="2"/>
  <c r="AI4977" i="2"/>
  <c r="AI4978" i="2"/>
  <c r="AI4979" i="2"/>
  <c r="AI4980" i="2"/>
  <c r="AI4981" i="2"/>
  <c r="AI4982" i="2"/>
  <c r="AI4983" i="2"/>
  <c r="AI4984" i="2"/>
  <c r="AI4985" i="2"/>
  <c r="AI4986" i="2"/>
  <c r="AI4987" i="2"/>
  <c r="AI4988" i="2"/>
  <c r="AI4989" i="2"/>
  <c r="AI4990" i="2"/>
  <c r="AI4991" i="2"/>
  <c r="AI4992" i="2"/>
  <c r="AI4993" i="2"/>
  <c r="AI4994" i="2"/>
  <c r="AI4995" i="2"/>
  <c r="AI4996" i="2"/>
  <c r="AI4997" i="2"/>
  <c r="AI4998" i="2"/>
  <c r="AI4999" i="2"/>
  <c r="AI5000" i="2"/>
  <c r="AI5001" i="2"/>
  <c r="AI5002" i="2"/>
  <c r="AI5003" i="2"/>
  <c r="AI5004" i="2"/>
  <c r="AI5005" i="2"/>
  <c r="AI5006" i="2"/>
  <c r="AI5007" i="2"/>
  <c r="AI5008" i="2"/>
  <c r="AI5009" i="2"/>
  <c r="AI5010" i="2"/>
  <c r="AI5011" i="2"/>
  <c r="AI5012" i="2"/>
  <c r="AI5013" i="2"/>
  <c r="AI5014" i="2"/>
  <c r="AI5015" i="2"/>
  <c r="AI5016" i="2"/>
  <c r="AI5017" i="2"/>
  <c r="AI5018" i="2"/>
  <c r="AI5019" i="2"/>
  <c r="AI5020" i="2"/>
  <c r="AI5021" i="2"/>
  <c r="AI5022" i="2"/>
  <c r="AI5023" i="2"/>
  <c r="AI5024" i="2"/>
  <c r="AI5025" i="2"/>
  <c r="AI5026" i="2"/>
  <c r="AI5027" i="2"/>
  <c r="AI5028" i="2"/>
  <c r="AI5029" i="2"/>
  <c r="AI5030" i="2"/>
  <c r="AI5031" i="2"/>
  <c r="AI5032" i="2"/>
  <c r="AI5033" i="2"/>
  <c r="AI5034" i="2"/>
  <c r="AI5035" i="2"/>
  <c r="AI5036" i="2"/>
  <c r="AI5037" i="2"/>
  <c r="AI5038" i="2"/>
  <c r="AI5039" i="2"/>
  <c r="AI5040" i="2"/>
  <c r="AI5041" i="2"/>
  <c r="AI5042" i="2"/>
  <c r="AI5043" i="2"/>
  <c r="AI5044" i="2"/>
  <c r="AI5045" i="2"/>
  <c r="AI5046" i="2"/>
  <c r="AI5047" i="2"/>
  <c r="AI5048" i="2"/>
  <c r="AI5049" i="2"/>
  <c r="AI5050" i="2"/>
  <c r="AI5051" i="2"/>
  <c r="AI5052" i="2"/>
  <c r="AI5053" i="2"/>
  <c r="AI5054" i="2"/>
  <c r="AI5055" i="2"/>
  <c r="AI5056" i="2"/>
  <c r="AI5057" i="2"/>
  <c r="AI5058" i="2"/>
  <c r="AI5059" i="2"/>
  <c r="AI5060" i="2"/>
  <c r="AI5061" i="2"/>
  <c r="AI5062" i="2"/>
  <c r="AI5063" i="2"/>
  <c r="AI5064" i="2"/>
  <c r="AI5065" i="2"/>
  <c r="AI5066" i="2"/>
  <c r="AI5067" i="2"/>
  <c r="AI5068" i="2"/>
  <c r="AI5069" i="2"/>
  <c r="AI5070" i="2"/>
  <c r="AI5071" i="2"/>
  <c r="AI5072" i="2"/>
  <c r="AI5073" i="2"/>
  <c r="AI5074" i="2"/>
  <c r="AI5075" i="2"/>
  <c r="AI5076" i="2"/>
  <c r="AI5077" i="2"/>
  <c r="AI5078" i="2"/>
  <c r="AI5079" i="2"/>
  <c r="AI5080" i="2"/>
  <c r="AI5081" i="2"/>
  <c r="AI5082" i="2"/>
  <c r="AI5083" i="2"/>
  <c r="AI5084" i="2"/>
  <c r="AI5085" i="2"/>
  <c r="AI5086" i="2"/>
  <c r="AI5087" i="2"/>
  <c r="AI5088" i="2"/>
  <c r="AI5089" i="2"/>
  <c r="AI5090" i="2"/>
  <c r="AI5091" i="2"/>
  <c r="AI5092" i="2"/>
  <c r="AI5093" i="2"/>
  <c r="AI5094" i="2"/>
  <c r="AI5095" i="2"/>
  <c r="AI5096" i="2"/>
  <c r="AI5097" i="2"/>
  <c r="AI5098" i="2"/>
  <c r="AI5099" i="2"/>
  <c r="AI5100" i="2"/>
  <c r="AI5101" i="2"/>
  <c r="AI5102" i="2"/>
  <c r="AI5103" i="2"/>
  <c r="AI5104" i="2"/>
  <c r="AI5105" i="2"/>
  <c r="AI5106" i="2"/>
  <c r="AI5107" i="2"/>
  <c r="AI5108" i="2"/>
  <c r="AI5109" i="2"/>
  <c r="AI5110" i="2"/>
  <c r="AI5111" i="2"/>
  <c r="AI5112" i="2"/>
  <c r="AI5113" i="2"/>
  <c r="AI5114" i="2"/>
  <c r="AI5115" i="2"/>
  <c r="AI5116" i="2"/>
  <c r="AI5117" i="2"/>
  <c r="AI5118" i="2"/>
  <c r="AJ5118" i="2" s="1"/>
  <c r="AI5119" i="2"/>
  <c r="AJ5119" i="2" s="1"/>
  <c r="AI5120" i="2"/>
  <c r="AJ5120" i="2" s="1"/>
  <c r="AI5121" i="2"/>
  <c r="AJ5121" i="2" s="1"/>
  <c r="AI5122" i="2"/>
  <c r="AJ5122" i="2" s="1"/>
  <c r="AI5123" i="2"/>
  <c r="AJ5123" i="2" s="1"/>
  <c r="AI5124" i="2"/>
  <c r="AI5125" i="2"/>
  <c r="AI5126" i="2"/>
  <c r="AI5127" i="2"/>
  <c r="AI5128" i="2"/>
  <c r="AI5129" i="2"/>
  <c r="AI5130" i="2"/>
  <c r="AI5131" i="2"/>
  <c r="AI5132" i="2"/>
  <c r="AI5133" i="2"/>
  <c r="AI5134" i="2"/>
  <c r="AI5135" i="2"/>
  <c r="AI5136" i="2"/>
  <c r="AI5137" i="2"/>
  <c r="AI5138" i="2"/>
  <c r="AI5139" i="2"/>
  <c r="AI5140" i="2"/>
  <c r="AI5141" i="2"/>
  <c r="AI5142" i="2"/>
  <c r="AI5143" i="2"/>
  <c r="AI5144" i="2"/>
  <c r="AI5145" i="2"/>
  <c r="AI5146" i="2"/>
  <c r="AI5147" i="2"/>
  <c r="AI5148" i="2"/>
  <c r="AI5149" i="2"/>
  <c r="AI5150" i="2"/>
  <c r="AI5151" i="2"/>
  <c r="AI5152" i="2"/>
  <c r="AI5153" i="2"/>
  <c r="AI5154" i="2"/>
  <c r="AI5155" i="2"/>
  <c r="AI5156" i="2"/>
  <c r="AI5157" i="2"/>
  <c r="AI5158" i="2"/>
  <c r="AI5159" i="2"/>
  <c r="AI5160" i="2"/>
  <c r="AI5161" i="2"/>
  <c r="AI5162" i="2"/>
  <c r="AI5163" i="2"/>
  <c r="AI5164" i="2"/>
  <c r="AI5165" i="2"/>
  <c r="AI5166" i="2"/>
  <c r="AI5167" i="2"/>
  <c r="AI5168" i="2"/>
  <c r="AI5169" i="2"/>
  <c r="AI5170" i="2"/>
  <c r="AI5171" i="2"/>
  <c r="AI5172" i="2"/>
  <c r="AI5173" i="2"/>
  <c r="AI5174" i="2"/>
  <c r="AI5175" i="2"/>
  <c r="AI5176" i="2"/>
  <c r="AI5177" i="2"/>
  <c r="AI5178" i="2"/>
  <c r="AI5179" i="2"/>
  <c r="AI5180" i="2"/>
  <c r="AI5181" i="2"/>
  <c r="AI5182" i="2"/>
  <c r="AI5183" i="2"/>
  <c r="AI5184" i="2"/>
  <c r="AI5185" i="2"/>
  <c r="AI5186" i="2"/>
  <c r="AI5187" i="2"/>
  <c r="AI5188" i="2"/>
  <c r="AI5189" i="2"/>
  <c r="AI5190" i="2"/>
  <c r="AI5191" i="2"/>
  <c r="AI5192" i="2"/>
  <c r="AI5193" i="2"/>
  <c r="AI5194" i="2"/>
  <c r="AI5195" i="2"/>
  <c r="AI5196" i="2"/>
  <c r="AI5197" i="2"/>
  <c r="AI5198" i="2"/>
  <c r="AI5199" i="2"/>
  <c r="AI5200" i="2"/>
  <c r="AI5201" i="2"/>
  <c r="AI5202" i="2"/>
  <c r="AI5203" i="2"/>
  <c r="AI5204" i="2"/>
  <c r="AI5205" i="2"/>
  <c r="AI5206" i="2"/>
  <c r="AI5207" i="2"/>
  <c r="AI5208" i="2"/>
  <c r="AI5209" i="2"/>
  <c r="AI5210" i="2"/>
  <c r="AI5211" i="2"/>
  <c r="AI5212" i="2"/>
  <c r="AI5213" i="2"/>
  <c r="AI5214" i="2"/>
  <c r="AI5215" i="2"/>
  <c r="AI5216" i="2"/>
  <c r="AI5217" i="2"/>
  <c r="AI5218" i="2"/>
  <c r="AI5219" i="2"/>
  <c r="AI5220" i="2"/>
  <c r="AI5221" i="2"/>
  <c r="AI5222" i="2"/>
  <c r="AI5223" i="2"/>
  <c r="AI5224" i="2"/>
  <c r="AI5225" i="2"/>
  <c r="AI5226" i="2"/>
  <c r="AI5227" i="2"/>
  <c r="AI5228" i="2"/>
  <c r="AI5229" i="2"/>
  <c r="AI5230" i="2"/>
  <c r="AI5231" i="2"/>
  <c r="AI5232" i="2"/>
  <c r="AI5233" i="2"/>
  <c r="AI5234" i="2"/>
  <c r="AI5235" i="2"/>
  <c r="AI5236" i="2"/>
  <c r="AI5237" i="2"/>
  <c r="AI5238" i="2"/>
  <c r="AI5239" i="2"/>
  <c r="AI5240" i="2"/>
  <c r="AI5241" i="2"/>
  <c r="AI5242" i="2"/>
  <c r="AI5243" i="2"/>
  <c r="AI5244" i="2"/>
  <c r="AI5245" i="2"/>
  <c r="AI5246" i="2"/>
  <c r="AI5247" i="2"/>
  <c r="AI5248" i="2"/>
  <c r="AI5249" i="2"/>
  <c r="AI5250" i="2"/>
  <c r="AI5251" i="2"/>
  <c r="AI5252" i="2"/>
  <c r="AI5253" i="2"/>
  <c r="AI5254" i="2"/>
  <c r="AI5255" i="2"/>
  <c r="AI5256" i="2"/>
  <c r="AI5257" i="2"/>
  <c r="AI5258" i="2"/>
  <c r="AI5259" i="2"/>
  <c r="AI5260" i="2"/>
  <c r="AI5261" i="2"/>
  <c r="AI5262" i="2"/>
  <c r="AI5263" i="2"/>
  <c r="AI5264" i="2"/>
  <c r="AI5265" i="2"/>
  <c r="AI5266" i="2"/>
  <c r="AI5267" i="2"/>
  <c r="AI5268" i="2"/>
  <c r="AI5269" i="2"/>
  <c r="AI5270" i="2"/>
  <c r="AI5271" i="2"/>
  <c r="AI5272" i="2"/>
  <c r="AI5273" i="2"/>
  <c r="AI5274" i="2"/>
  <c r="AI5275" i="2"/>
  <c r="AI5276" i="2"/>
  <c r="AI5277" i="2"/>
  <c r="AI5278" i="2"/>
  <c r="AI5279" i="2"/>
  <c r="AI5280" i="2"/>
  <c r="AI5281" i="2"/>
  <c r="AI5282" i="2"/>
  <c r="AI5283" i="2"/>
  <c r="AI5284" i="2"/>
  <c r="AI5285" i="2"/>
  <c r="AI5286" i="2"/>
  <c r="AI5287" i="2"/>
  <c r="AI5288" i="2"/>
  <c r="AI5289" i="2"/>
  <c r="AI5290" i="2"/>
  <c r="AI5291" i="2"/>
  <c r="AI5292" i="2"/>
  <c r="AI5293" i="2"/>
  <c r="AI5294" i="2"/>
  <c r="AI5295" i="2"/>
  <c r="AI5296" i="2"/>
  <c r="AI5297" i="2"/>
  <c r="AI5298" i="2"/>
  <c r="AI5299" i="2"/>
  <c r="AI5300" i="2"/>
  <c r="AI5301" i="2"/>
  <c r="AI5302" i="2"/>
  <c r="AI5303" i="2"/>
  <c r="AI5304" i="2"/>
  <c r="AI5305" i="2"/>
  <c r="AI5306" i="2"/>
  <c r="AI5307" i="2"/>
  <c r="AI5308" i="2"/>
  <c r="AI5309" i="2"/>
  <c r="AI5310" i="2"/>
  <c r="AI5311" i="2"/>
  <c r="AJ5311" i="2" s="1"/>
  <c r="AI5312" i="2"/>
  <c r="AJ5312" i="2" s="1"/>
  <c r="AI5313" i="2"/>
  <c r="AJ5313" i="2" s="1"/>
  <c r="AI5314" i="2"/>
  <c r="AJ5314" i="2" s="1"/>
  <c r="AI5315" i="2"/>
  <c r="AJ5315" i="2" s="1"/>
  <c r="AI5316" i="2"/>
  <c r="AJ5316" i="2" s="1"/>
  <c r="AI5317" i="2"/>
  <c r="AJ5317" i="2" s="1"/>
  <c r="AI5318" i="2"/>
  <c r="AI5319" i="2"/>
  <c r="AI5320" i="2"/>
  <c r="AI5321" i="2"/>
  <c r="AI5322" i="2"/>
  <c r="AI5323" i="2"/>
  <c r="AI5324" i="2"/>
  <c r="AI5325" i="2"/>
  <c r="AI5326" i="2"/>
  <c r="AI5327" i="2"/>
  <c r="AI5328" i="2"/>
  <c r="AI5329" i="2"/>
  <c r="AI5330" i="2"/>
  <c r="AI5331" i="2"/>
  <c r="AI5332" i="2"/>
  <c r="AI5333" i="2"/>
  <c r="AI5334" i="2"/>
  <c r="AI5335" i="2"/>
  <c r="AI5336" i="2"/>
  <c r="AI5337" i="2"/>
  <c r="AI5338" i="2"/>
  <c r="AI5339" i="2"/>
  <c r="AI5340" i="2"/>
  <c r="AI5341" i="2"/>
  <c r="AI5342" i="2"/>
  <c r="AI5343" i="2"/>
  <c r="AI5344" i="2"/>
  <c r="AI5345" i="2"/>
  <c r="AI5346" i="2"/>
  <c r="AI5347" i="2"/>
  <c r="AI5348" i="2"/>
  <c r="AI5349" i="2"/>
  <c r="AI5350" i="2"/>
  <c r="AI5351" i="2"/>
  <c r="AI5352" i="2"/>
  <c r="AI5353" i="2"/>
  <c r="AI5354" i="2"/>
  <c r="AI5355" i="2"/>
  <c r="AI5356" i="2"/>
  <c r="AI5357" i="2"/>
  <c r="AI5358" i="2"/>
  <c r="AI5359" i="2"/>
  <c r="AI5360" i="2"/>
  <c r="AI5361" i="2"/>
  <c r="AI5362" i="2"/>
  <c r="AI5363" i="2"/>
  <c r="AI5364" i="2"/>
  <c r="AI5365" i="2"/>
  <c r="AI5366" i="2"/>
  <c r="AI5367" i="2"/>
  <c r="AI5368" i="2"/>
  <c r="AI5369" i="2"/>
  <c r="AI5370" i="2"/>
  <c r="AI5371" i="2"/>
  <c r="AI5372" i="2"/>
  <c r="AI5373" i="2"/>
  <c r="AI5374" i="2"/>
  <c r="AI5375" i="2"/>
  <c r="AI5376" i="2"/>
  <c r="AI5377" i="2"/>
  <c r="AI5378" i="2"/>
  <c r="AI5379" i="2"/>
  <c r="AI5380" i="2"/>
  <c r="AI5381" i="2"/>
  <c r="AI5382" i="2"/>
  <c r="AI5383" i="2"/>
  <c r="AI5384" i="2"/>
  <c r="AI5385" i="2"/>
  <c r="AI5386" i="2"/>
  <c r="AI5387" i="2"/>
  <c r="AI5388" i="2"/>
  <c r="AI5389" i="2"/>
  <c r="AI5390" i="2"/>
  <c r="AI5391" i="2"/>
  <c r="AI5392" i="2"/>
  <c r="AI5393" i="2"/>
  <c r="AI5394" i="2"/>
  <c r="AI5395" i="2"/>
  <c r="AI5396" i="2"/>
  <c r="AI5397" i="2"/>
  <c r="AI5398" i="2"/>
  <c r="AI5399" i="2"/>
  <c r="AI5400" i="2"/>
  <c r="AI5401" i="2"/>
  <c r="AI5402" i="2"/>
  <c r="AI5403" i="2"/>
  <c r="AI5404" i="2"/>
  <c r="AI5405" i="2"/>
  <c r="AI5406" i="2"/>
  <c r="AI5407" i="2"/>
  <c r="AI5408" i="2"/>
  <c r="AI5409" i="2"/>
  <c r="AI5410" i="2"/>
  <c r="AI5411" i="2"/>
  <c r="AI5412" i="2"/>
  <c r="AI5413" i="2"/>
  <c r="AI5414" i="2"/>
  <c r="AI5415" i="2"/>
  <c r="AI5416" i="2"/>
  <c r="AI5417" i="2"/>
  <c r="AI5418" i="2"/>
  <c r="AI5419" i="2"/>
  <c r="AI5420" i="2"/>
  <c r="AI5421" i="2"/>
  <c r="AI5422" i="2"/>
  <c r="AI5423" i="2"/>
  <c r="AI5424" i="2"/>
  <c r="AI5425" i="2"/>
  <c r="AI5426" i="2"/>
  <c r="AI5427" i="2"/>
  <c r="AI5428" i="2"/>
  <c r="AI5429" i="2"/>
  <c r="AI5430" i="2"/>
  <c r="AI5431" i="2"/>
  <c r="AI5432" i="2"/>
  <c r="AI5433" i="2"/>
  <c r="AI5434" i="2"/>
  <c r="AI5435" i="2"/>
  <c r="AI5436" i="2"/>
  <c r="AI5437" i="2"/>
  <c r="AI5438" i="2"/>
  <c r="AI5439" i="2"/>
  <c r="AI5440" i="2"/>
  <c r="AI5441" i="2"/>
  <c r="AI5442" i="2"/>
  <c r="AI5443" i="2"/>
  <c r="AI5444" i="2"/>
  <c r="AI5445" i="2"/>
  <c r="AI5446" i="2"/>
  <c r="AI5447" i="2"/>
  <c r="AI5448" i="2"/>
  <c r="AI5449" i="2"/>
  <c r="AI5450" i="2"/>
  <c r="AI5451" i="2"/>
  <c r="AI5452" i="2"/>
  <c r="AI5453" i="2"/>
  <c r="AI5454" i="2"/>
  <c r="AI5455" i="2"/>
  <c r="AI5456" i="2"/>
  <c r="AI5457" i="2"/>
  <c r="AI5458" i="2"/>
  <c r="AI5459" i="2"/>
  <c r="AI5460" i="2"/>
  <c r="AI5461" i="2"/>
  <c r="AI5462" i="2"/>
  <c r="AI5463" i="2"/>
  <c r="AI5464" i="2"/>
  <c r="AI5465" i="2"/>
  <c r="AI5466" i="2"/>
  <c r="AI5467" i="2"/>
  <c r="AI5468" i="2"/>
  <c r="AI5469" i="2"/>
  <c r="AI5470" i="2"/>
  <c r="AI5471" i="2"/>
  <c r="AI5472" i="2"/>
  <c r="AI5473" i="2"/>
  <c r="AI5474" i="2"/>
  <c r="AI5475" i="2"/>
  <c r="AI5476" i="2"/>
  <c r="AI5477" i="2"/>
  <c r="AI5478" i="2"/>
  <c r="AI5479" i="2"/>
  <c r="AI5480" i="2"/>
  <c r="AI5481" i="2"/>
  <c r="AI5482" i="2"/>
  <c r="AI5483" i="2"/>
  <c r="AI5484" i="2"/>
  <c r="AI5485" i="2"/>
  <c r="AI5486" i="2"/>
  <c r="AI5487" i="2"/>
  <c r="AI5488" i="2"/>
  <c r="AI5489" i="2"/>
  <c r="AI5490" i="2"/>
  <c r="AI5491" i="2"/>
  <c r="AI5492" i="2"/>
  <c r="AI5493" i="2"/>
  <c r="AI5494" i="2"/>
  <c r="AI5495" i="2"/>
  <c r="AI5496" i="2"/>
  <c r="AI5497" i="2"/>
  <c r="AJ5497" i="2" s="1"/>
  <c r="AI5498" i="2"/>
  <c r="AJ5498" i="2" s="1"/>
  <c r="AI5499" i="2"/>
  <c r="AJ5499" i="2" s="1"/>
  <c r="AI5500" i="2"/>
  <c r="AJ5500" i="2" s="1"/>
  <c r="AI5501" i="2"/>
  <c r="AJ5501" i="2" s="1"/>
  <c r="AI5502" i="2"/>
  <c r="AJ5502" i="2" s="1"/>
  <c r="AI5503" i="2"/>
  <c r="AJ5503" i="2" s="1"/>
  <c r="AI5504" i="2"/>
  <c r="AJ5504" i="2" s="1"/>
  <c r="AI5505" i="2"/>
  <c r="AJ5505" i="2" s="1"/>
  <c r="AI5506" i="2"/>
  <c r="AJ5506" i="2" s="1"/>
  <c r="AI5507" i="2"/>
  <c r="AJ5507" i="2" s="1"/>
  <c r="AI5508" i="2"/>
  <c r="AJ5508" i="2" s="1"/>
  <c r="AI5509" i="2"/>
  <c r="AI5510" i="2"/>
  <c r="AI5511" i="2"/>
  <c r="AI5512" i="2"/>
  <c r="AI5513" i="2"/>
  <c r="AI5514" i="2"/>
  <c r="AI5515" i="2"/>
  <c r="AI5516" i="2"/>
  <c r="AI5517" i="2"/>
  <c r="AI5518" i="2"/>
  <c r="AI5519" i="2"/>
  <c r="AI5520" i="2"/>
  <c r="AI5521" i="2"/>
  <c r="AI5522" i="2"/>
  <c r="AI5523" i="2"/>
  <c r="AI5524" i="2"/>
  <c r="AI5525" i="2"/>
  <c r="AI5526" i="2"/>
  <c r="AI5527" i="2"/>
  <c r="AI5528" i="2"/>
  <c r="AI5529" i="2"/>
  <c r="AI5530" i="2"/>
  <c r="AI5531" i="2"/>
  <c r="AI5532" i="2"/>
  <c r="AI5533" i="2"/>
  <c r="AI5534" i="2"/>
  <c r="AI5535" i="2"/>
  <c r="AI5536" i="2"/>
  <c r="AI5537" i="2"/>
  <c r="AI5538" i="2"/>
  <c r="AI5539" i="2"/>
  <c r="AI5540" i="2"/>
  <c r="AI5541" i="2"/>
  <c r="AI5542" i="2"/>
  <c r="AI5543" i="2"/>
  <c r="AI5544" i="2"/>
  <c r="AI5545" i="2"/>
  <c r="AI5546" i="2"/>
  <c r="AI5547" i="2"/>
  <c r="AI5548" i="2"/>
  <c r="AI5549" i="2"/>
  <c r="AI5550" i="2"/>
  <c r="AI5551" i="2"/>
  <c r="AI5552" i="2"/>
  <c r="AI5553" i="2"/>
  <c r="AI5554" i="2"/>
  <c r="AI5555" i="2"/>
  <c r="AI5556" i="2"/>
  <c r="AI5557" i="2"/>
  <c r="AI5558" i="2"/>
  <c r="AI5559" i="2"/>
  <c r="AI5560" i="2"/>
  <c r="AI5561" i="2"/>
  <c r="AI5562" i="2"/>
  <c r="AI5563" i="2"/>
  <c r="AI5564" i="2"/>
  <c r="AI5565" i="2"/>
  <c r="AI5566" i="2"/>
  <c r="AI5567" i="2"/>
  <c r="AI5568" i="2"/>
  <c r="AI5569" i="2"/>
  <c r="AI5570" i="2"/>
  <c r="AI5571" i="2"/>
  <c r="AI5572" i="2"/>
  <c r="AI5573" i="2"/>
  <c r="AI5574" i="2"/>
  <c r="AI5575" i="2"/>
  <c r="AI5576" i="2"/>
  <c r="AI5577" i="2"/>
  <c r="AI5578" i="2"/>
  <c r="AI5579" i="2"/>
  <c r="AI5580" i="2"/>
  <c r="AI5581" i="2"/>
  <c r="AI5582" i="2"/>
  <c r="AI5583" i="2"/>
  <c r="AI5584" i="2"/>
  <c r="AI5585" i="2"/>
  <c r="AI5586" i="2"/>
  <c r="AI5587" i="2"/>
  <c r="AI5588" i="2"/>
  <c r="AI5589" i="2"/>
  <c r="AI5590" i="2"/>
  <c r="AI5591" i="2"/>
  <c r="AI5592" i="2"/>
  <c r="AI5593" i="2"/>
  <c r="AI5594" i="2"/>
  <c r="AI5595" i="2"/>
  <c r="AI5596" i="2"/>
  <c r="AI5597" i="2"/>
  <c r="AI5598" i="2"/>
  <c r="AI5599" i="2"/>
  <c r="AI5600" i="2"/>
  <c r="AI5601" i="2"/>
  <c r="AI5602" i="2"/>
  <c r="AI5603" i="2"/>
  <c r="AI5604" i="2"/>
  <c r="AI5605" i="2"/>
  <c r="AI5606" i="2"/>
  <c r="AI5607" i="2"/>
  <c r="AI5608" i="2"/>
  <c r="AI5609" i="2"/>
  <c r="AI5610" i="2"/>
  <c r="AI5611" i="2"/>
  <c r="AI5612" i="2"/>
  <c r="AI5613" i="2"/>
  <c r="AI5614" i="2"/>
  <c r="AI5615" i="2"/>
  <c r="AI5616" i="2"/>
  <c r="AI5617" i="2"/>
  <c r="AI5618" i="2"/>
  <c r="AI5619" i="2"/>
  <c r="AI5620" i="2"/>
  <c r="AI5621" i="2"/>
  <c r="AI5622" i="2"/>
  <c r="AI5623" i="2"/>
  <c r="AI5624" i="2"/>
  <c r="AI5625" i="2"/>
  <c r="AI5626" i="2"/>
  <c r="AI5627" i="2"/>
  <c r="AI5628" i="2"/>
  <c r="AI5629" i="2"/>
  <c r="AI5630" i="2"/>
  <c r="AI5631" i="2"/>
  <c r="AI5632" i="2"/>
  <c r="AI5633" i="2"/>
  <c r="AI5634" i="2"/>
  <c r="AI5635" i="2"/>
  <c r="AI5636" i="2"/>
  <c r="AI5637" i="2"/>
  <c r="AI5638" i="2"/>
  <c r="AI5639" i="2"/>
  <c r="AI5640" i="2"/>
  <c r="AI5641" i="2"/>
  <c r="AI5642" i="2"/>
  <c r="AI5643" i="2"/>
  <c r="AI5644" i="2"/>
  <c r="AI5645" i="2"/>
  <c r="AI5646" i="2"/>
  <c r="AI5647" i="2"/>
  <c r="AI5648" i="2"/>
  <c r="AI5649" i="2"/>
  <c r="AI5650" i="2"/>
  <c r="AI5651" i="2"/>
  <c r="AI5652" i="2"/>
  <c r="AI5653" i="2"/>
  <c r="AI5654" i="2"/>
  <c r="AI5655" i="2"/>
  <c r="AI5656" i="2"/>
  <c r="AI5657" i="2"/>
  <c r="AI5658" i="2"/>
  <c r="AI5659" i="2"/>
  <c r="AI5660" i="2"/>
  <c r="AI5661" i="2"/>
  <c r="AI5662" i="2"/>
  <c r="AI5663" i="2"/>
  <c r="AI5664" i="2"/>
  <c r="AI5665" i="2"/>
  <c r="AI5666" i="2"/>
  <c r="AI5667" i="2"/>
  <c r="AI5668" i="2"/>
  <c r="AI5669" i="2"/>
  <c r="AI5670" i="2"/>
  <c r="AI5671" i="2"/>
  <c r="AI5672" i="2"/>
  <c r="AI5673" i="2"/>
  <c r="AI5674" i="2"/>
  <c r="AI5675" i="2"/>
  <c r="AI5676" i="2"/>
  <c r="AI5677" i="2"/>
  <c r="AI5678" i="2"/>
  <c r="AI5679" i="2"/>
  <c r="AI5680" i="2"/>
  <c r="AI5681" i="2"/>
  <c r="AI5682" i="2"/>
  <c r="AI5683" i="2"/>
  <c r="AI5684" i="2"/>
  <c r="AI5685" i="2"/>
  <c r="AI5686" i="2"/>
  <c r="AI5687" i="2"/>
  <c r="AI5688" i="2"/>
  <c r="AI5689" i="2"/>
  <c r="AI5690" i="2"/>
  <c r="AI5691" i="2"/>
  <c r="AI5692" i="2"/>
  <c r="AI5693" i="2"/>
  <c r="AI5694" i="2"/>
  <c r="AI5695" i="2"/>
  <c r="AI5696" i="2"/>
  <c r="AI5697" i="2"/>
  <c r="AI5698" i="2"/>
  <c r="AI5699" i="2"/>
  <c r="AI5700" i="2"/>
  <c r="AI5701" i="2"/>
  <c r="AI5702" i="2"/>
  <c r="AI5703" i="2"/>
  <c r="AI5704" i="2"/>
  <c r="AI5705" i="2"/>
  <c r="AI5706" i="2"/>
  <c r="AI5707" i="2"/>
  <c r="AI5708" i="2"/>
  <c r="AI5709" i="2"/>
  <c r="AI5710" i="2"/>
  <c r="AI5711" i="2"/>
  <c r="AI5712" i="2"/>
  <c r="AI5713" i="2"/>
  <c r="AI5714" i="2"/>
  <c r="AI5715" i="2"/>
  <c r="AI5716" i="2"/>
  <c r="AI5717" i="2"/>
  <c r="AI5718" i="2"/>
  <c r="AI5719" i="2"/>
  <c r="AJ5719" i="2" s="1"/>
  <c r="AI5720" i="2"/>
  <c r="AJ5720" i="2" s="1"/>
  <c r="AI5721" i="2"/>
  <c r="AJ5721" i="2" s="1"/>
  <c r="AI5722" i="2"/>
  <c r="AJ5722" i="2" s="1"/>
  <c r="AI5723" i="2"/>
  <c r="AJ5723" i="2" s="1"/>
  <c r="AI5724" i="2"/>
  <c r="AJ5724" i="2" s="1"/>
  <c r="AI5725" i="2"/>
  <c r="AJ5725" i="2" s="1"/>
  <c r="AI5726" i="2"/>
  <c r="AJ5726" i="2" s="1"/>
  <c r="AI5727" i="2"/>
  <c r="AJ5727" i="2" s="1"/>
  <c r="AI5728" i="2"/>
  <c r="AJ5728" i="2" s="1"/>
  <c r="AI5729" i="2"/>
  <c r="AJ5729" i="2" s="1"/>
  <c r="AI5730" i="2"/>
  <c r="AJ5730" i="2" s="1"/>
  <c r="AI5731" i="2"/>
  <c r="AJ5731" i="2" s="1"/>
  <c r="AI5732" i="2"/>
  <c r="AJ5732" i="2" s="1"/>
  <c r="AI5733" i="2"/>
  <c r="AJ5733" i="2" s="1"/>
  <c r="AI5734" i="2"/>
  <c r="AJ5734" i="2" s="1"/>
  <c r="AI5735" i="2"/>
  <c r="AJ5735" i="2" s="1"/>
  <c r="AI5736" i="2"/>
  <c r="AJ5736" i="2" s="1"/>
  <c r="AI5737" i="2"/>
  <c r="AJ5737" i="2" s="1"/>
  <c r="AI5738" i="2"/>
  <c r="AJ5738" i="2" s="1"/>
  <c r="AI5739" i="2"/>
  <c r="AJ5739" i="2" s="1"/>
  <c r="AI5740" i="2"/>
  <c r="AJ5740" i="2" s="1"/>
  <c r="AI5741" i="2"/>
  <c r="AJ5741" i="2" s="1"/>
  <c r="AI5742" i="2"/>
  <c r="AJ5742" i="2" s="1"/>
  <c r="AI5743" i="2"/>
  <c r="AJ5743" i="2" s="1"/>
  <c r="AI5744" i="2"/>
  <c r="AJ5744" i="2" s="1"/>
  <c r="AI5745" i="2"/>
  <c r="AJ5745" i="2" s="1"/>
  <c r="AI5746" i="2"/>
  <c r="AJ5746" i="2" s="1"/>
  <c r="AI5747" i="2"/>
  <c r="AJ5747" i="2" s="1"/>
  <c r="AI5748" i="2"/>
  <c r="AJ5748" i="2" s="1"/>
  <c r="AI5749" i="2"/>
  <c r="AJ5749" i="2" s="1"/>
  <c r="AI5750" i="2"/>
  <c r="AJ5750" i="2" s="1"/>
  <c r="AI5751" i="2"/>
  <c r="AJ5751" i="2" s="1"/>
  <c r="AI5752" i="2"/>
  <c r="AJ5752" i="2" s="1"/>
  <c r="AI5753" i="2"/>
  <c r="AJ5753" i="2" s="1"/>
  <c r="AJ2" i="2"/>
  <c r="AI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914" i="2"/>
  <c r="AG915" i="2"/>
  <c r="AG916" i="2"/>
  <c r="AG917" i="2"/>
  <c r="AG918" i="2"/>
  <c r="AG919" i="2"/>
  <c r="AG920" i="2"/>
  <c r="AG921" i="2"/>
  <c r="AG922" i="2"/>
  <c r="AG923" i="2"/>
  <c r="AG924" i="2"/>
  <c r="AG925" i="2"/>
  <c r="AG926" i="2"/>
  <c r="AG927" i="2"/>
  <c r="AG928" i="2"/>
  <c r="AG929" i="2"/>
  <c r="AG930" i="2"/>
  <c r="AG931" i="2"/>
  <c r="AG932" i="2"/>
  <c r="AG933" i="2"/>
  <c r="AG934" i="2"/>
  <c r="AG935" i="2"/>
  <c r="AG936" i="2"/>
  <c r="AG937" i="2"/>
  <c r="AG938" i="2"/>
  <c r="AG939" i="2"/>
  <c r="AG940" i="2"/>
  <c r="AG941" i="2"/>
  <c r="AG942" i="2"/>
  <c r="AG943" i="2"/>
  <c r="AG944" i="2"/>
  <c r="AG945" i="2"/>
  <c r="AG946" i="2"/>
  <c r="AG947" i="2"/>
  <c r="AG948" i="2"/>
  <c r="AG949" i="2"/>
  <c r="AG950" i="2"/>
  <c r="AG951" i="2"/>
  <c r="AG952" i="2"/>
  <c r="AG953" i="2"/>
  <c r="AG954" i="2"/>
  <c r="AG955" i="2"/>
  <c r="AG956" i="2"/>
  <c r="AG957" i="2"/>
  <c r="AG958" i="2"/>
  <c r="AG959" i="2"/>
  <c r="AG960" i="2"/>
  <c r="AG961" i="2"/>
  <c r="AG962" i="2"/>
  <c r="AG963" i="2"/>
  <c r="AG964" i="2"/>
  <c r="AG965" i="2"/>
  <c r="AG966" i="2"/>
  <c r="AG967" i="2"/>
  <c r="AG968" i="2"/>
  <c r="AG969" i="2"/>
  <c r="AG970" i="2"/>
  <c r="AG971" i="2"/>
  <c r="AG972" i="2"/>
  <c r="AG973" i="2"/>
  <c r="AG974" i="2"/>
  <c r="AG975" i="2"/>
  <c r="AG976" i="2"/>
  <c r="AG977" i="2"/>
  <c r="AG978" i="2"/>
  <c r="AG979" i="2"/>
  <c r="AG980" i="2"/>
  <c r="AG981" i="2"/>
  <c r="AG982" i="2"/>
  <c r="AG983" i="2"/>
  <c r="AG984" i="2"/>
  <c r="AG985" i="2"/>
  <c r="AG986" i="2"/>
  <c r="AG987" i="2"/>
  <c r="AG988" i="2"/>
  <c r="AG989" i="2"/>
  <c r="AG990" i="2"/>
  <c r="AG991" i="2"/>
  <c r="AG992" i="2"/>
  <c r="AG993" i="2"/>
  <c r="AG994" i="2"/>
  <c r="AG995" i="2"/>
  <c r="AG996" i="2"/>
  <c r="AG997" i="2"/>
  <c r="AG998" i="2"/>
  <c r="AG999" i="2"/>
  <c r="AG1000" i="2"/>
  <c r="AG1001" i="2"/>
  <c r="AG1002" i="2"/>
  <c r="AG1003" i="2"/>
  <c r="AG1004" i="2"/>
  <c r="AG1005" i="2"/>
  <c r="AG1006" i="2"/>
  <c r="AG1007" i="2"/>
  <c r="AG1008" i="2"/>
  <c r="AG1009" i="2"/>
  <c r="AG1010" i="2"/>
  <c r="AG1011" i="2"/>
  <c r="AG1012" i="2"/>
  <c r="AG1013" i="2"/>
  <c r="AG1014" i="2"/>
  <c r="AG1015" i="2"/>
  <c r="AG1016" i="2"/>
  <c r="AG1017" i="2"/>
  <c r="AG1018" i="2"/>
  <c r="AG1019" i="2"/>
  <c r="AG1020" i="2"/>
  <c r="AG1021" i="2"/>
  <c r="AG1022" i="2"/>
  <c r="AG1023" i="2"/>
  <c r="AG1024" i="2"/>
  <c r="AG1025" i="2"/>
  <c r="AG1026" i="2"/>
  <c r="AG1027" i="2"/>
  <c r="AG1028" i="2"/>
  <c r="AG1029" i="2"/>
  <c r="AG1030" i="2"/>
  <c r="AG1031" i="2"/>
  <c r="AG1032" i="2"/>
  <c r="AG1033" i="2"/>
  <c r="AG1034" i="2"/>
  <c r="AG1035" i="2"/>
  <c r="AG1036" i="2"/>
  <c r="AG1037" i="2"/>
  <c r="AG1038" i="2"/>
  <c r="AG1039" i="2"/>
  <c r="AG1040" i="2"/>
  <c r="AG1041" i="2"/>
  <c r="AG1042" i="2"/>
  <c r="AG1043" i="2"/>
  <c r="AG1044" i="2"/>
  <c r="AG1045" i="2"/>
  <c r="AG1046" i="2"/>
  <c r="AG1047" i="2"/>
  <c r="AG1048" i="2"/>
  <c r="AG1049" i="2"/>
  <c r="AG1050" i="2"/>
  <c r="AG1051" i="2"/>
  <c r="AG1052" i="2"/>
  <c r="AG1053" i="2"/>
  <c r="AG1054" i="2"/>
  <c r="AG1055" i="2"/>
  <c r="AG1056" i="2"/>
  <c r="AG1057" i="2"/>
  <c r="AG1058" i="2"/>
  <c r="AG1059" i="2"/>
  <c r="AG1060" i="2"/>
  <c r="AG1061" i="2"/>
  <c r="AG1062" i="2"/>
  <c r="AG1063" i="2"/>
  <c r="AG1064" i="2"/>
  <c r="AG1065" i="2"/>
  <c r="AG1066" i="2"/>
  <c r="AG1067" i="2"/>
  <c r="AG1068" i="2"/>
  <c r="AG1069" i="2"/>
  <c r="AG1070" i="2"/>
  <c r="AG1071" i="2"/>
  <c r="AG1072" i="2"/>
  <c r="AG1073" i="2"/>
  <c r="AG1074" i="2"/>
  <c r="AG1075" i="2"/>
  <c r="AG1076" i="2"/>
  <c r="AG1077" i="2"/>
  <c r="AG1078" i="2"/>
  <c r="AG1079" i="2"/>
  <c r="AG1080" i="2"/>
  <c r="AG1081" i="2"/>
  <c r="AG1082" i="2"/>
  <c r="AG1083" i="2"/>
  <c r="AG1084" i="2"/>
  <c r="AG1085" i="2"/>
  <c r="AG1086" i="2"/>
  <c r="AG1087" i="2"/>
  <c r="AG1088" i="2"/>
  <c r="AG1089" i="2"/>
  <c r="AG1090" i="2"/>
  <c r="AG1091" i="2"/>
  <c r="AG1092" i="2"/>
  <c r="AG1093" i="2"/>
  <c r="AG1094" i="2"/>
  <c r="AG1095" i="2"/>
  <c r="AG1096" i="2"/>
  <c r="AG1097" i="2"/>
  <c r="AG1098" i="2"/>
  <c r="AG1099" i="2"/>
  <c r="AG1100" i="2"/>
  <c r="AG1101" i="2"/>
  <c r="AG1102" i="2"/>
  <c r="AG1103" i="2"/>
  <c r="AG1104" i="2"/>
  <c r="AG1105" i="2"/>
  <c r="AG1106" i="2"/>
  <c r="AG1107" i="2"/>
  <c r="AG1108" i="2"/>
  <c r="AG1109" i="2"/>
  <c r="AG1110" i="2"/>
  <c r="AG1111" i="2"/>
  <c r="AG1112" i="2"/>
  <c r="AG1113" i="2"/>
  <c r="AG1114" i="2"/>
  <c r="AG1115" i="2"/>
  <c r="AG1116" i="2"/>
  <c r="AG1117" i="2"/>
  <c r="AG1118" i="2"/>
  <c r="AG1119" i="2"/>
  <c r="AG1120" i="2"/>
  <c r="AG1121" i="2"/>
  <c r="AG1122" i="2"/>
  <c r="AG1123" i="2"/>
  <c r="AG1124" i="2"/>
  <c r="AG1125" i="2"/>
  <c r="AG1126" i="2"/>
  <c r="AG1127" i="2"/>
  <c r="AG1128" i="2"/>
  <c r="AG1129" i="2"/>
  <c r="AG1130" i="2"/>
  <c r="AG1131" i="2"/>
  <c r="AG1132" i="2"/>
  <c r="AG1133" i="2"/>
  <c r="AG1134" i="2"/>
  <c r="AG1135" i="2"/>
  <c r="AG1136" i="2"/>
  <c r="AG1137" i="2"/>
  <c r="AG1138" i="2"/>
  <c r="AG1139" i="2"/>
  <c r="AG1140" i="2"/>
  <c r="AG1141" i="2"/>
  <c r="AG1142" i="2"/>
  <c r="AG1143" i="2"/>
  <c r="AG1144" i="2"/>
  <c r="AG1145" i="2"/>
  <c r="AG1146" i="2"/>
  <c r="AG1147" i="2"/>
  <c r="AG1148" i="2"/>
  <c r="AG1149" i="2"/>
  <c r="AG1150" i="2"/>
  <c r="AG1151" i="2"/>
  <c r="AG1152" i="2"/>
  <c r="AG1153" i="2"/>
  <c r="AG1154" i="2"/>
  <c r="AG1155" i="2"/>
  <c r="AG1156" i="2"/>
  <c r="AG1157" i="2"/>
  <c r="AG1158" i="2"/>
  <c r="AG1159" i="2"/>
  <c r="AG1160" i="2"/>
  <c r="AG1161" i="2"/>
  <c r="AG1162" i="2"/>
  <c r="AG1163" i="2"/>
  <c r="AG1164" i="2"/>
  <c r="AG1165" i="2"/>
  <c r="AG1166" i="2"/>
  <c r="AG1167" i="2"/>
  <c r="AG1168" i="2"/>
  <c r="AG1169" i="2"/>
  <c r="AG1170" i="2"/>
  <c r="AG1171" i="2"/>
  <c r="AG1172" i="2"/>
  <c r="AG1173" i="2"/>
  <c r="AG1174" i="2"/>
  <c r="AG1175" i="2"/>
  <c r="AG1176" i="2"/>
  <c r="AG1177" i="2"/>
  <c r="AG1178" i="2"/>
  <c r="AG1179" i="2"/>
  <c r="AG1180" i="2"/>
  <c r="AG1181" i="2"/>
  <c r="AG1182" i="2"/>
  <c r="AG1183" i="2"/>
  <c r="AG1184" i="2"/>
  <c r="AG1185" i="2"/>
  <c r="AG1186" i="2"/>
  <c r="AG1187" i="2"/>
  <c r="AG1188" i="2"/>
  <c r="AG1189" i="2"/>
  <c r="AG1190" i="2"/>
  <c r="AG1191" i="2"/>
  <c r="AG1192" i="2"/>
  <c r="AG1193" i="2"/>
  <c r="AG1194" i="2"/>
  <c r="AG1195" i="2"/>
  <c r="AG1196" i="2"/>
  <c r="AG1197" i="2"/>
  <c r="AG1198" i="2"/>
  <c r="AG1199" i="2"/>
  <c r="AG1200" i="2"/>
  <c r="AG1201" i="2"/>
  <c r="AG1202" i="2"/>
  <c r="AG1203" i="2"/>
  <c r="AG1204" i="2"/>
  <c r="AG1205" i="2"/>
  <c r="AG1206" i="2"/>
  <c r="AG1207" i="2"/>
  <c r="AG1208" i="2"/>
  <c r="AG1209" i="2"/>
  <c r="AG1210" i="2"/>
  <c r="AG1211" i="2"/>
  <c r="AG1212" i="2"/>
  <c r="AG1213" i="2"/>
  <c r="AG1214" i="2"/>
  <c r="AG1215" i="2"/>
  <c r="AG1216" i="2"/>
  <c r="AG1217" i="2"/>
  <c r="AG1218" i="2"/>
  <c r="AG1219" i="2"/>
  <c r="AG1220" i="2"/>
  <c r="AG1221" i="2"/>
  <c r="AG1222" i="2"/>
  <c r="AG1223" i="2"/>
  <c r="AG1224" i="2"/>
  <c r="AG1225" i="2"/>
  <c r="AG1226" i="2"/>
  <c r="AG1227" i="2"/>
  <c r="AG1228" i="2"/>
  <c r="AG1229" i="2"/>
  <c r="AG1230" i="2"/>
  <c r="AG1231" i="2"/>
  <c r="AG1232" i="2"/>
  <c r="AG1233" i="2"/>
  <c r="AG1234" i="2"/>
  <c r="AG1235" i="2"/>
  <c r="AG1236" i="2"/>
  <c r="AG1237" i="2"/>
  <c r="AG1238" i="2"/>
  <c r="AG1239" i="2"/>
  <c r="AG1240" i="2"/>
  <c r="AG1241" i="2"/>
  <c r="AG1242" i="2"/>
  <c r="AG1243" i="2"/>
  <c r="AG1244" i="2"/>
  <c r="AG1245" i="2"/>
  <c r="AG1246" i="2"/>
  <c r="AG1247" i="2"/>
  <c r="AG1248" i="2"/>
  <c r="AG1249" i="2"/>
  <c r="AG1250" i="2"/>
  <c r="AG1251" i="2"/>
  <c r="AG1252" i="2"/>
  <c r="AG1253" i="2"/>
  <c r="AG1254" i="2"/>
  <c r="AG1255" i="2"/>
  <c r="AG1256" i="2"/>
  <c r="AG1257" i="2"/>
  <c r="AG1258" i="2"/>
  <c r="AG1259" i="2"/>
  <c r="AG1260" i="2"/>
  <c r="AG1261" i="2"/>
  <c r="AG1262" i="2"/>
  <c r="AG1263" i="2"/>
  <c r="AG1264" i="2"/>
  <c r="AG1265" i="2"/>
  <c r="AG1266" i="2"/>
  <c r="AG1267" i="2"/>
  <c r="AG1268" i="2"/>
  <c r="AG1269" i="2"/>
  <c r="AG1270" i="2"/>
  <c r="AG1271" i="2"/>
  <c r="AG1272" i="2"/>
  <c r="AG1273" i="2"/>
  <c r="AG1274" i="2"/>
  <c r="AG1275" i="2"/>
  <c r="AG1276" i="2"/>
  <c r="AG1277" i="2"/>
  <c r="AG1278" i="2"/>
  <c r="AG1279" i="2"/>
  <c r="AG1280" i="2"/>
  <c r="AG1281" i="2"/>
  <c r="AG1282" i="2"/>
  <c r="AG1283" i="2"/>
  <c r="AG1284" i="2"/>
  <c r="AG1285" i="2"/>
  <c r="AG1286" i="2"/>
  <c r="AG1287" i="2"/>
  <c r="AG1288" i="2"/>
  <c r="AG1289" i="2"/>
  <c r="AG1290" i="2"/>
  <c r="AG1291" i="2"/>
  <c r="AG1292" i="2"/>
  <c r="AG1293" i="2"/>
  <c r="AG1294" i="2"/>
  <c r="AG1295" i="2"/>
  <c r="AG1296" i="2"/>
  <c r="AG1297" i="2"/>
  <c r="AG1298" i="2"/>
  <c r="AG1299" i="2"/>
  <c r="AG1300" i="2"/>
  <c r="AG1301" i="2"/>
  <c r="AG1302" i="2"/>
  <c r="AG1303" i="2"/>
  <c r="AG1304" i="2"/>
  <c r="AG1305" i="2"/>
  <c r="AG1306" i="2"/>
  <c r="AG1307" i="2"/>
  <c r="AG1308" i="2"/>
  <c r="AG1309" i="2"/>
  <c r="AG1310" i="2"/>
  <c r="AG1311" i="2"/>
  <c r="AG1312" i="2"/>
  <c r="AG1313" i="2"/>
  <c r="AG1314" i="2"/>
  <c r="AG1315" i="2"/>
  <c r="AG1316" i="2"/>
  <c r="AG1317" i="2"/>
  <c r="AG1318" i="2"/>
  <c r="AG1319" i="2"/>
  <c r="AG1320" i="2"/>
  <c r="AG1321" i="2"/>
  <c r="AG1322" i="2"/>
  <c r="AG1323" i="2"/>
  <c r="AG1324" i="2"/>
  <c r="AG1325" i="2"/>
  <c r="AG1326" i="2"/>
  <c r="AG1327" i="2"/>
  <c r="AG1328" i="2"/>
  <c r="AG1329" i="2"/>
  <c r="AG1330" i="2"/>
  <c r="AG1331" i="2"/>
  <c r="AG1332" i="2"/>
  <c r="AG1333" i="2"/>
  <c r="AG1334" i="2"/>
  <c r="AG1335" i="2"/>
  <c r="AG1336" i="2"/>
  <c r="AG1337" i="2"/>
  <c r="AG1338" i="2"/>
  <c r="AG1339" i="2"/>
  <c r="AG1340" i="2"/>
  <c r="AG1341" i="2"/>
  <c r="AG1342" i="2"/>
  <c r="AG1343" i="2"/>
  <c r="AG1344" i="2"/>
  <c r="AG1345" i="2"/>
  <c r="AG1346" i="2"/>
  <c r="AG1347" i="2"/>
  <c r="AG1348" i="2"/>
  <c r="AG1349" i="2"/>
  <c r="AG1350" i="2"/>
  <c r="AG1351" i="2"/>
  <c r="AG1352" i="2"/>
  <c r="AG1353" i="2"/>
  <c r="AG1354" i="2"/>
  <c r="AG1355" i="2"/>
  <c r="AG1356" i="2"/>
  <c r="AG1357" i="2"/>
  <c r="AG1358" i="2"/>
  <c r="AG1359" i="2"/>
  <c r="AG1360" i="2"/>
  <c r="AG1361" i="2"/>
  <c r="AG1362" i="2"/>
  <c r="AG1363" i="2"/>
  <c r="AG1364" i="2"/>
  <c r="AG1365" i="2"/>
  <c r="AG1366" i="2"/>
  <c r="AG1367" i="2"/>
  <c r="AG1368" i="2"/>
  <c r="AG1369" i="2"/>
  <c r="AG1370" i="2"/>
  <c r="AG1371" i="2"/>
  <c r="AG1372" i="2"/>
  <c r="AG1373" i="2"/>
  <c r="AG1374" i="2"/>
  <c r="AG1375" i="2"/>
  <c r="AG1376" i="2"/>
  <c r="AG1377" i="2"/>
  <c r="AG1378" i="2"/>
  <c r="AG1379" i="2"/>
  <c r="AG1380" i="2"/>
  <c r="AG1381" i="2"/>
  <c r="AG1382" i="2"/>
  <c r="AG1383" i="2"/>
  <c r="AG1384" i="2"/>
  <c r="AG1385" i="2"/>
  <c r="AG1386" i="2"/>
  <c r="AG1387" i="2"/>
  <c r="AG1388" i="2"/>
  <c r="AG1389" i="2"/>
  <c r="AG1390" i="2"/>
  <c r="AG1391" i="2"/>
  <c r="AG1392" i="2"/>
  <c r="AG1393" i="2"/>
  <c r="AG1394" i="2"/>
  <c r="AG1395" i="2"/>
  <c r="AG1396" i="2"/>
  <c r="AG1397" i="2"/>
  <c r="AG1398" i="2"/>
  <c r="AG1399" i="2"/>
  <c r="AG1400" i="2"/>
  <c r="AG1401" i="2"/>
  <c r="AG1402" i="2"/>
  <c r="AG1403" i="2"/>
  <c r="AG1404" i="2"/>
  <c r="AG1405" i="2"/>
  <c r="AG1406" i="2"/>
  <c r="AG1407" i="2"/>
  <c r="AG1408" i="2"/>
  <c r="AG1409" i="2"/>
  <c r="AG1410" i="2"/>
  <c r="AG1411" i="2"/>
  <c r="AG1412" i="2"/>
  <c r="AG1413" i="2"/>
  <c r="AG1414" i="2"/>
  <c r="AG1415" i="2"/>
  <c r="AG1416" i="2"/>
  <c r="AG1417" i="2"/>
  <c r="AG1418" i="2"/>
  <c r="AG1419" i="2"/>
  <c r="AG1420" i="2"/>
  <c r="AG1421" i="2"/>
  <c r="AG1422" i="2"/>
  <c r="AG1423" i="2"/>
  <c r="AG1424" i="2"/>
  <c r="AG1425" i="2"/>
  <c r="AG1426" i="2"/>
  <c r="AG1427" i="2"/>
  <c r="AG1428" i="2"/>
  <c r="AG1429" i="2"/>
  <c r="AG1430" i="2"/>
  <c r="AG1431" i="2"/>
  <c r="AG1432" i="2"/>
  <c r="AG1433" i="2"/>
  <c r="AG1434" i="2"/>
  <c r="AG1435" i="2"/>
  <c r="AG1436" i="2"/>
  <c r="AG1437" i="2"/>
  <c r="AG1438" i="2"/>
  <c r="AG1439" i="2"/>
  <c r="AG1440" i="2"/>
  <c r="AG1441" i="2"/>
  <c r="AG1442" i="2"/>
  <c r="AG1443" i="2"/>
  <c r="AG1444" i="2"/>
  <c r="AG1445" i="2"/>
  <c r="AG1446" i="2"/>
  <c r="AG1447" i="2"/>
  <c r="AG1448" i="2"/>
  <c r="AG1449" i="2"/>
  <c r="AG1450" i="2"/>
  <c r="AG1451" i="2"/>
  <c r="AG1452" i="2"/>
  <c r="AG1453" i="2"/>
  <c r="AG1454" i="2"/>
  <c r="AG1455" i="2"/>
  <c r="AG1456" i="2"/>
  <c r="AG1457" i="2"/>
  <c r="AG1458" i="2"/>
  <c r="AG1459" i="2"/>
  <c r="AG1460" i="2"/>
  <c r="AG1461" i="2"/>
  <c r="AG1462" i="2"/>
  <c r="AG1463" i="2"/>
  <c r="AG1464" i="2"/>
  <c r="AG1465" i="2"/>
  <c r="AG1466" i="2"/>
  <c r="AG1467" i="2"/>
  <c r="AG1468" i="2"/>
  <c r="AG1469" i="2"/>
  <c r="AG1470" i="2"/>
  <c r="AG1471" i="2"/>
  <c r="AG1472" i="2"/>
  <c r="AG1473" i="2"/>
  <c r="AG1474" i="2"/>
  <c r="AG1475" i="2"/>
  <c r="AG1476" i="2"/>
  <c r="AG1477" i="2"/>
  <c r="AG1478" i="2"/>
  <c r="AG1479" i="2"/>
  <c r="AG1480" i="2"/>
  <c r="AG1481" i="2"/>
  <c r="AG1482" i="2"/>
  <c r="AG1483" i="2"/>
  <c r="AG1484" i="2"/>
  <c r="AG1485" i="2"/>
  <c r="AG1486" i="2"/>
  <c r="AG1487" i="2"/>
  <c r="AG1488" i="2"/>
  <c r="AG1489" i="2"/>
  <c r="AG1490" i="2"/>
  <c r="AG1491" i="2"/>
  <c r="AG1492" i="2"/>
  <c r="AG1493" i="2"/>
  <c r="AG1494" i="2"/>
  <c r="AG1495" i="2"/>
  <c r="AG1496" i="2"/>
  <c r="AG1497" i="2"/>
  <c r="AG1498" i="2"/>
  <c r="AG1499" i="2"/>
  <c r="AG1500" i="2"/>
  <c r="AG1501" i="2"/>
  <c r="AG1502" i="2"/>
  <c r="AG1503" i="2"/>
  <c r="AG1504" i="2"/>
  <c r="AG1505" i="2"/>
  <c r="AG1506" i="2"/>
  <c r="AG1507" i="2"/>
  <c r="AG1508" i="2"/>
  <c r="AG1509" i="2"/>
  <c r="AG1510" i="2"/>
  <c r="AG1511" i="2"/>
  <c r="AG1512" i="2"/>
  <c r="AG1513" i="2"/>
  <c r="AG1514" i="2"/>
  <c r="AG1515" i="2"/>
  <c r="AG1516" i="2"/>
  <c r="AG1517" i="2"/>
  <c r="AG1518" i="2"/>
  <c r="AG1519" i="2"/>
  <c r="AG1520" i="2"/>
  <c r="AG1521" i="2"/>
  <c r="AG1522" i="2"/>
  <c r="AG1523" i="2"/>
  <c r="AG1524" i="2"/>
  <c r="AG1525" i="2"/>
  <c r="AG1526" i="2"/>
  <c r="AG1527" i="2"/>
  <c r="AG1528" i="2"/>
  <c r="AG1529" i="2"/>
  <c r="AG1530" i="2"/>
  <c r="AG1531" i="2"/>
  <c r="AG1532" i="2"/>
  <c r="AG1533" i="2"/>
  <c r="AG1534" i="2"/>
  <c r="AG1535" i="2"/>
  <c r="AG1536" i="2"/>
  <c r="AG1537" i="2"/>
  <c r="AG1538" i="2"/>
  <c r="AG1539" i="2"/>
  <c r="AG1540" i="2"/>
  <c r="AG1541" i="2"/>
  <c r="AG1542" i="2"/>
  <c r="AG1543" i="2"/>
  <c r="AG1544" i="2"/>
  <c r="AG1545" i="2"/>
  <c r="AG1546" i="2"/>
  <c r="AG1547" i="2"/>
  <c r="AG1548" i="2"/>
  <c r="AG1549" i="2"/>
  <c r="AG1550" i="2"/>
  <c r="AG1551" i="2"/>
  <c r="AG1552" i="2"/>
  <c r="AG1553" i="2"/>
  <c r="AG1554" i="2"/>
  <c r="AG1555" i="2"/>
  <c r="AG1556" i="2"/>
  <c r="AG1557" i="2"/>
  <c r="AG1558" i="2"/>
  <c r="AG1559" i="2"/>
  <c r="AG1560" i="2"/>
  <c r="AG1561" i="2"/>
  <c r="AG1562" i="2"/>
  <c r="AG1563" i="2"/>
  <c r="AG1564" i="2"/>
  <c r="AG1565" i="2"/>
  <c r="AG1566" i="2"/>
  <c r="AG1567" i="2"/>
  <c r="AG1568" i="2"/>
  <c r="AG1569" i="2"/>
  <c r="AG1570" i="2"/>
  <c r="AG1571" i="2"/>
  <c r="AG1572" i="2"/>
  <c r="AG1573" i="2"/>
  <c r="AG1574" i="2"/>
  <c r="AG1575" i="2"/>
  <c r="AG1576" i="2"/>
  <c r="AG1577" i="2"/>
  <c r="AG1578" i="2"/>
  <c r="AG1579" i="2"/>
  <c r="AG1580" i="2"/>
  <c r="AG1581" i="2"/>
  <c r="AG1582" i="2"/>
  <c r="AG1583" i="2"/>
  <c r="AG1584" i="2"/>
  <c r="AG1585" i="2"/>
  <c r="AG1586" i="2"/>
  <c r="AG1587" i="2"/>
  <c r="AG1588" i="2"/>
  <c r="AG1589" i="2"/>
  <c r="AG1590" i="2"/>
  <c r="AG1591" i="2"/>
  <c r="AG1592" i="2"/>
  <c r="AG1593" i="2"/>
  <c r="AG1594" i="2"/>
  <c r="AG1595" i="2"/>
  <c r="AG1596" i="2"/>
  <c r="AG1597" i="2"/>
  <c r="AG1598" i="2"/>
  <c r="AG1599" i="2"/>
  <c r="AG1600" i="2"/>
  <c r="AG1601" i="2"/>
  <c r="AG1602" i="2"/>
  <c r="AG1603" i="2"/>
  <c r="AG1604" i="2"/>
  <c r="AG1605" i="2"/>
  <c r="AG1606" i="2"/>
  <c r="AG1607" i="2"/>
  <c r="AG1608" i="2"/>
  <c r="AG1609" i="2"/>
  <c r="AG1610" i="2"/>
  <c r="AG1611" i="2"/>
  <c r="AG1612" i="2"/>
  <c r="AG1613" i="2"/>
  <c r="AG1614" i="2"/>
  <c r="AG1615" i="2"/>
  <c r="AG1616" i="2"/>
  <c r="AG1617" i="2"/>
  <c r="AG1618" i="2"/>
  <c r="AG1619" i="2"/>
  <c r="AG1620" i="2"/>
  <c r="AG1621" i="2"/>
  <c r="AG1622" i="2"/>
  <c r="AG1623" i="2"/>
  <c r="AG1624" i="2"/>
  <c r="AG1625" i="2"/>
  <c r="AG1626" i="2"/>
  <c r="AG1627" i="2"/>
  <c r="AG1628" i="2"/>
  <c r="AG1629" i="2"/>
  <c r="AG1630" i="2"/>
  <c r="AG1631" i="2"/>
  <c r="AG1632" i="2"/>
  <c r="AG1633" i="2"/>
  <c r="AG1634" i="2"/>
  <c r="AG1635" i="2"/>
  <c r="AG1636" i="2"/>
  <c r="AG1637" i="2"/>
  <c r="AG1638" i="2"/>
  <c r="AG1639" i="2"/>
  <c r="AG1640" i="2"/>
  <c r="AG1641" i="2"/>
  <c r="AG1642" i="2"/>
  <c r="AG1643" i="2"/>
  <c r="AG1644" i="2"/>
  <c r="AG1645" i="2"/>
  <c r="AG1646" i="2"/>
  <c r="AG1647" i="2"/>
  <c r="AG1648" i="2"/>
  <c r="AG1649" i="2"/>
  <c r="AG1650" i="2"/>
  <c r="AG1651" i="2"/>
  <c r="AG1652" i="2"/>
  <c r="AG1653" i="2"/>
  <c r="AG1654" i="2"/>
  <c r="AG1655" i="2"/>
  <c r="AG1656" i="2"/>
  <c r="AG1657" i="2"/>
  <c r="AG1658" i="2"/>
  <c r="AG1659" i="2"/>
  <c r="AG1660" i="2"/>
  <c r="AG1661" i="2"/>
  <c r="AG1662" i="2"/>
  <c r="AG1663" i="2"/>
  <c r="AG1664" i="2"/>
  <c r="AG1665" i="2"/>
  <c r="AG1666" i="2"/>
  <c r="AG1667" i="2"/>
  <c r="AG1668" i="2"/>
  <c r="AG1669" i="2"/>
  <c r="AG1670" i="2"/>
  <c r="AG1671" i="2"/>
  <c r="AG1672" i="2"/>
  <c r="AG1673" i="2"/>
  <c r="AG1674" i="2"/>
  <c r="AG1675" i="2"/>
  <c r="AG1676" i="2"/>
  <c r="AG1677" i="2"/>
  <c r="AG1678" i="2"/>
  <c r="AG1679" i="2"/>
  <c r="AG1680" i="2"/>
  <c r="AG1681" i="2"/>
  <c r="AG1682" i="2"/>
  <c r="AG1683" i="2"/>
  <c r="AG1684" i="2"/>
  <c r="AG1685" i="2"/>
  <c r="AG1686" i="2"/>
  <c r="AG1687" i="2"/>
  <c r="AG1688" i="2"/>
  <c r="AG1689" i="2"/>
  <c r="AG1690" i="2"/>
  <c r="AG1691" i="2"/>
  <c r="AG1692" i="2"/>
  <c r="AG1693" i="2"/>
  <c r="AG1694" i="2"/>
  <c r="AG1695" i="2"/>
  <c r="AG1696" i="2"/>
  <c r="AG1697" i="2"/>
  <c r="AG1698" i="2"/>
  <c r="AG1699" i="2"/>
  <c r="AG1700" i="2"/>
  <c r="AG1701" i="2"/>
  <c r="AG1702" i="2"/>
  <c r="AG1703" i="2"/>
  <c r="AG1704" i="2"/>
  <c r="AG1705" i="2"/>
  <c r="AG1706" i="2"/>
  <c r="AG1707" i="2"/>
  <c r="AG1708" i="2"/>
  <c r="AG1709" i="2"/>
  <c r="AG1710" i="2"/>
  <c r="AG1711" i="2"/>
  <c r="AG1712" i="2"/>
  <c r="AG1713" i="2"/>
  <c r="AG1714" i="2"/>
  <c r="AG1715" i="2"/>
  <c r="AG1716" i="2"/>
  <c r="AG1717" i="2"/>
  <c r="AG1718" i="2"/>
  <c r="AG1719" i="2"/>
  <c r="AG1720" i="2"/>
  <c r="AG1721" i="2"/>
  <c r="AG1722" i="2"/>
  <c r="AG1723" i="2"/>
  <c r="AG1724" i="2"/>
  <c r="AG1725" i="2"/>
  <c r="AG1726" i="2"/>
  <c r="AG1727" i="2"/>
  <c r="AG1728" i="2"/>
  <c r="AG1729" i="2"/>
  <c r="AG1730" i="2"/>
  <c r="AG1731" i="2"/>
  <c r="AG1732" i="2"/>
  <c r="AG1733" i="2"/>
  <c r="AG1734" i="2"/>
  <c r="AG1735" i="2"/>
  <c r="AG1736" i="2"/>
  <c r="AG1737" i="2"/>
  <c r="AG1738" i="2"/>
  <c r="AG1739" i="2"/>
  <c r="AG1740" i="2"/>
  <c r="AG1741" i="2"/>
  <c r="AG1742" i="2"/>
  <c r="AG1743" i="2"/>
  <c r="AG1744" i="2"/>
  <c r="AG1745" i="2"/>
  <c r="AG1746" i="2"/>
  <c r="AG1747" i="2"/>
  <c r="AG1748" i="2"/>
  <c r="AG1749" i="2"/>
  <c r="AG1750" i="2"/>
  <c r="AG1751" i="2"/>
  <c r="AG1752" i="2"/>
  <c r="AG1753" i="2"/>
  <c r="AG1754" i="2"/>
  <c r="AG1755" i="2"/>
  <c r="AG1756" i="2"/>
  <c r="AG1757" i="2"/>
  <c r="AG1758" i="2"/>
  <c r="AG1759" i="2"/>
  <c r="AG1760" i="2"/>
  <c r="AG1761" i="2"/>
  <c r="AG1762" i="2"/>
  <c r="AG1763" i="2"/>
  <c r="AG1764" i="2"/>
  <c r="AG1765" i="2"/>
  <c r="AG1766" i="2"/>
  <c r="AG1767" i="2"/>
  <c r="AG1768" i="2"/>
  <c r="AG1769" i="2"/>
  <c r="AG1770" i="2"/>
  <c r="AG1771" i="2"/>
  <c r="AG1772" i="2"/>
  <c r="AG1773" i="2"/>
  <c r="AG1774" i="2"/>
  <c r="AG1775" i="2"/>
  <c r="AG1776" i="2"/>
  <c r="AG1777" i="2"/>
  <c r="AG1778" i="2"/>
  <c r="AG1779" i="2"/>
  <c r="AG1780" i="2"/>
  <c r="AG1781" i="2"/>
  <c r="AG1782" i="2"/>
  <c r="AG1783" i="2"/>
  <c r="AG1784" i="2"/>
  <c r="AG1785" i="2"/>
  <c r="AG1786" i="2"/>
  <c r="AG1787" i="2"/>
  <c r="AG1788" i="2"/>
  <c r="AG1789" i="2"/>
  <c r="AG1790" i="2"/>
  <c r="AG1791" i="2"/>
  <c r="AG1792" i="2"/>
  <c r="AG1793" i="2"/>
  <c r="AG1794" i="2"/>
  <c r="AG1795" i="2"/>
  <c r="AG1796" i="2"/>
  <c r="AG1797" i="2"/>
  <c r="AG1798" i="2"/>
  <c r="AG1799" i="2"/>
  <c r="AG1800" i="2"/>
  <c r="AG1801" i="2"/>
  <c r="AG1802" i="2"/>
  <c r="AG1803" i="2"/>
  <c r="AG1804" i="2"/>
  <c r="AG1805" i="2"/>
  <c r="AG1806" i="2"/>
  <c r="AG1807" i="2"/>
  <c r="AG1808" i="2"/>
  <c r="AG1809" i="2"/>
  <c r="AG1810" i="2"/>
  <c r="AG1811" i="2"/>
  <c r="AG1812" i="2"/>
  <c r="AG1813" i="2"/>
  <c r="AG1814" i="2"/>
  <c r="AG1815" i="2"/>
  <c r="AG1816" i="2"/>
  <c r="AG1817" i="2"/>
  <c r="AG1818" i="2"/>
  <c r="AG1819" i="2"/>
  <c r="AG1820" i="2"/>
  <c r="AG1821" i="2"/>
  <c r="AG1822" i="2"/>
  <c r="AG1823" i="2"/>
  <c r="AG1824" i="2"/>
  <c r="AG1825" i="2"/>
  <c r="AG1826" i="2"/>
  <c r="AG1827" i="2"/>
  <c r="AG1828" i="2"/>
  <c r="AG1829" i="2"/>
  <c r="AG1830" i="2"/>
  <c r="AG1831" i="2"/>
  <c r="AG1832" i="2"/>
  <c r="AG1833" i="2"/>
  <c r="AG1834" i="2"/>
  <c r="AG1835" i="2"/>
  <c r="AG1836" i="2"/>
  <c r="AG1837" i="2"/>
  <c r="AG1838" i="2"/>
  <c r="AG1839" i="2"/>
  <c r="AG1840" i="2"/>
  <c r="AG1841" i="2"/>
  <c r="AG1842" i="2"/>
  <c r="AG1843" i="2"/>
  <c r="AG1844" i="2"/>
  <c r="AG1845" i="2"/>
  <c r="AG1846" i="2"/>
  <c r="AG1847" i="2"/>
  <c r="AG1848" i="2"/>
  <c r="AG1849" i="2"/>
  <c r="AG1850" i="2"/>
  <c r="AG1851" i="2"/>
  <c r="AG1852" i="2"/>
  <c r="AG1853" i="2"/>
  <c r="AG1854" i="2"/>
  <c r="AG1855" i="2"/>
  <c r="AG1856" i="2"/>
  <c r="AG1857" i="2"/>
  <c r="AG1858" i="2"/>
  <c r="AG1859" i="2"/>
  <c r="AG1860" i="2"/>
  <c r="AG1861" i="2"/>
  <c r="AG1862" i="2"/>
  <c r="AG1863" i="2"/>
  <c r="AG1864" i="2"/>
  <c r="AG1865" i="2"/>
  <c r="AG1866" i="2"/>
  <c r="AG1867" i="2"/>
  <c r="AG1868" i="2"/>
  <c r="AG1869" i="2"/>
  <c r="AG1870" i="2"/>
  <c r="AG1871" i="2"/>
  <c r="AG1872" i="2"/>
  <c r="AG1873" i="2"/>
  <c r="AG1874" i="2"/>
  <c r="AG1875" i="2"/>
  <c r="AG1876" i="2"/>
  <c r="AG1877" i="2"/>
  <c r="AG1878" i="2"/>
  <c r="AG1879" i="2"/>
  <c r="AG1880" i="2"/>
  <c r="AG1881" i="2"/>
  <c r="AG1882" i="2"/>
  <c r="AG1883" i="2"/>
  <c r="AG1884" i="2"/>
  <c r="AG1885" i="2"/>
  <c r="AG1886" i="2"/>
  <c r="AG1887" i="2"/>
  <c r="AG1888" i="2"/>
  <c r="AG1889" i="2"/>
  <c r="AG1890" i="2"/>
  <c r="AG1891" i="2"/>
  <c r="AG1892" i="2"/>
  <c r="AG1893" i="2"/>
  <c r="AG1894" i="2"/>
  <c r="AG1895" i="2"/>
  <c r="AG1896" i="2"/>
  <c r="AG1897" i="2"/>
  <c r="AG1898" i="2"/>
  <c r="AG1899" i="2"/>
  <c r="AG1900" i="2"/>
  <c r="AG1901" i="2"/>
  <c r="AG1902" i="2"/>
  <c r="AG1903" i="2"/>
  <c r="AG1904" i="2"/>
  <c r="AG1905" i="2"/>
  <c r="AG1906" i="2"/>
  <c r="AG1907" i="2"/>
  <c r="AG1908" i="2"/>
  <c r="AG1909" i="2"/>
  <c r="AG1910" i="2"/>
  <c r="AG1911" i="2"/>
  <c r="AG1912" i="2"/>
  <c r="AG1913" i="2"/>
  <c r="AG1914" i="2"/>
  <c r="AG1915" i="2"/>
  <c r="AG1916" i="2"/>
  <c r="AG1917" i="2"/>
  <c r="AG1918" i="2"/>
  <c r="AG1919" i="2"/>
  <c r="AG1920" i="2"/>
  <c r="AG1921" i="2"/>
  <c r="AG1922" i="2"/>
  <c r="AG1923" i="2"/>
  <c r="AG1924" i="2"/>
  <c r="AG1925" i="2"/>
  <c r="AG1926" i="2"/>
  <c r="AG1927" i="2"/>
  <c r="AG1928" i="2"/>
  <c r="AG1929" i="2"/>
  <c r="AG1930" i="2"/>
  <c r="AG1931" i="2"/>
  <c r="AG1932" i="2"/>
  <c r="AG1933" i="2"/>
  <c r="AG1934" i="2"/>
  <c r="AG1935" i="2"/>
  <c r="AG1936" i="2"/>
  <c r="AG1937" i="2"/>
  <c r="AG1938" i="2"/>
  <c r="AG1939" i="2"/>
  <c r="AG1940" i="2"/>
  <c r="AG1941" i="2"/>
  <c r="AG1942" i="2"/>
  <c r="AG1943" i="2"/>
  <c r="AG1944" i="2"/>
  <c r="AG1945" i="2"/>
  <c r="AG1946" i="2"/>
  <c r="AG1947" i="2"/>
  <c r="AG1948" i="2"/>
  <c r="AG1949" i="2"/>
  <c r="AG1950" i="2"/>
  <c r="AG1951" i="2"/>
  <c r="AG1952" i="2"/>
  <c r="AG1953" i="2"/>
  <c r="AG1954" i="2"/>
  <c r="AG1955" i="2"/>
  <c r="AG1956" i="2"/>
  <c r="AG1957" i="2"/>
  <c r="AG1958" i="2"/>
  <c r="AG1959" i="2"/>
  <c r="AG1960" i="2"/>
  <c r="AG1961" i="2"/>
  <c r="AG1962" i="2"/>
  <c r="AG1963" i="2"/>
  <c r="AG1964" i="2"/>
  <c r="AG1965" i="2"/>
  <c r="AG1966" i="2"/>
  <c r="AG1967" i="2"/>
  <c r="AG1968" i="2"/>
  <c r="AG1969" i="2"/>
  <c r="AG1970" i="2"/>
  <c r="AG1971" i="2"/>
  <c r="AG1972" i="2"/>
  <c r="AG1973" i="2"/>
  <c r="AG1974" i="2"/>
  <c r="AG1975" i="2"/>
  <c r="AG1976" i="2"/>
  <c r="AG1977" i="2"/>
  <c r="AG1978" i="2"/>
  <c r="AG1979" i="2"/>
  <c r="AG1980" i="2"/>
  <c r="AG1981" i="2"/>
  <c r="AG1982" i="2"/>
  <c r="AG1983" i="2"/>
  <c r="AG1984" i="2"/>
  <c r="AG1985" i="2"/>
  <c r="AG1986" i="2"/>
  <c r="AG1987" i="2"/>
  <c r="AG1988" i="2"/>
  <c r="AG1989" i="2"/>
  <c r="AG1990" i="2"/>
  <c r="AG1991" i="2"/>
  <c r="AG1992" i="2"/>
  <c r="AG1993" i="2"/>
  <c r="AG1994" i="2"/>
  <c r="AG1995" i="2"/>
  <c r="AG1996" i="2"/>
  <c r="AG1997" i="2"/>
  <c r="AG1998" i="2"/>
  <c r="AG1999" i="2"/>
  <c r="AG2000" i="2"/>
  <c r="AG2001" i="2"/>
  <c r="AG2002" i="2"/>
  <c r="AG2003" i="2"/>
  <c r="AG2004" i="2"/>
  <c r="AG2005" i="2"/>
  <c r="AG2006" i="2"/>
  <c r="AG2007" i="2"/>
  <c r="AG2008" i="2"/>
  <c r="AG2009" i="2"/>
  <c r="AG2010" i="2"/>
  <c r="AG2011" i="2"/>
  <c r="AG2012" i="2"/>
  <c r="AG2013" i="2"/>
  <c r="AG2014" i="2"/>
  <c r="AG2015" i="2"/>
  <c r="AG2016" i="2"/>
  <c r="AG2017" i="2"/>
  <c r="AG2018" i="2"/>
  <c r="AG2019" i="2"/>
  <c r="AG2020" i="2"/>
  <c r="AG2021" i="2"/>
  <c r="AG2022" i="2"/>
  <c r="AG2023" i="2"/>
  <c r="AG2024" i="2"/>
  <c r="AG2025" i="2"/>
  <c r="AG2026" i="2"/>
  <c r="AG2027" i="2"/>
  <c r="AG2028" i="2"/>
  <c r="AG2029" i="2"/>
  <c r="AG2030" i="2"/>
  <c r="AG2031" i="2"/>
  <c r="AG2032" i="2"/>
  <c r="AG2033" i="2"/>
  <c r="AG2034" i="2"/>
  <c r="AG2035" i="2"/>
  <c r="AG2036" i="2"/>
  <c r="AG2037" i="2"/>
  <c r="AG2038" i="2"/>
  <c r="AG2039" i="2"/>
  <c r="AG2040" i="2"/>
  <c r="AG2041" i="2"/>
  <c r="AG2042" i="2"/>
  <c r="AG2043" i="2"/>
  <c r="AG2044" i="2"/>
  <c r="AG2045" i="2"/>
  <c r="AG2046" i="2"/>
  <c r="AG2047" i="2"/>
  <c r="AG2048" i="2"/>
  <c r="AG2049" i="2"/>
  <c r="AG2050" i="2"/>
  <c r="AG2051" i="2"/>
  <c r="AG2052" i="2"/>
  <c r="AG2053" i="2"/>
  <c r="AG2054" i="2"/>
  <c r="AG2055" i="2"/>
  <c r="AG2056" i="2"/>
  <c r="AG2057" i="2"/>
  <c r="AG2058" i="2"/>
  <c r="AG2059" i="2"/>
  <c r="AG2060" i="2"/>
  <c r="AG2061" i="2"/>
  <c r="AG2062" i="2"/>
  <c r="AG2063" i="2"/>
  <c r="AG2064" i="2"/>
  <c r="AG2065" i="2"/>
  <c r="AG2066" i="2"/>
  <c r="AG2067" i="2"/>
  <c r="AG2068" i="2"/>
  <c r="AG2069" i="2"/>
  <c r="AG2070" i="2"/>
  <c r="AG2071" i="2"/>
  <c r="AG2072" i="2"/>
  <c r="AG2073" i="2"/>
  <c r="AG2074" i="2"/>
  <c r="AG2075" i="2"/>
  <c r="AG2076" i="2"/>
  <c r="AG2077" i="2"/>
  <c r="AG2078" i="2"/>
  <c r="AG2079" i="2"/>
  <c r="AG2080" i="2"/>
  <c r="AG2081" i="2"/>
  <c r="AG2082" i="2"/>
  <c r="AG2083" i="2"/>
  <c r="AG2084" i="2"/>
  <c r="AG2085" i="2"/>
  <c r="AG2086" i="2"/>
  <c r="AG2087" i="2"/>
  <c r="AG2088" i="2"/>
  <c r="AG2089" i="2"/>
  <c r="AG2090" i="2"/>
  <c r="AG2091" i="2"/>
  <c r="AG2092" i="2"/>
  <c r="AG2093" i="2"/>
  <c r="AG2094" i="2"/>
  <c r="AG2095" i="2"/>
  <c r="AG2096" i="2"/>
  <c r="AG2097" i="2"/>
  <c r="AG2098" i="2"/>
  <c r="AG2099" i="2"/>
  <c r="AG2100" i="2"/>
  <c r="AG2101" i="2"/>
  <c r="AG2102" i="2"/>
  <c r="AG2103" i="2"/>
  <c r="AG2104" i="2"/>
  <c r="AG2105" i="2"/>
  <c r="AG2106" i="2"/>
  <c r="AG2107" i="2"/>
  <c r="AG2108" i="2"/>
  <c r="AG2109" i="2"/>
  <c r="AG2110" i="2"/>
  <c r="AG2111" i="2"/>
  <c r="AG2112" i="2"/>
  <c r="AG2113" i="2"/>
  <c r="AG2114" i="2"/>
  <c r="AG2115" i="2"/>
  <c r="AG2116" i="2"/>
  <c r="AG2117" i="2"/>
  <c r="AG2118" i="2"/>
  <c r="AG2119" i="2"/>
  <c r="AG2120" i="2"/>
  <c r="AG2121" i="2"/>
  <c r="AG2122" i="2"/>
  <c r="AG2123" i="2"/>
  <c r="AG2124" i="2"/>
  <c r="AG2125" i="2"/>
  <c r="AG2126" i="2"/>
  <c r="AG2127" i="2"/>
  <c r="AG2128" i="2"/>
  <c r="AG2129" i="2"/>
  <c r="AG2130" i="2"/>
  <c r="AG2131" i="2"/>
  <c r="AG2132" i="2"/>
  <c r="AG2133" i="2"/>
  <c r="AG2134" i="2"/>
  <c r="AG2135" i="2"/>
  <c r="AG2136" i="2"/>
  <c r="AG2137" i="2"/>
  <c r="AG2138" i="2"/>
  <c r="AG2139" i="2"/>
  <c r="AG2140" i="2"/>
  <c r="AG2141" i="2"/>
  <c r="AG2142" i="2"/>
  <c r="AG2143" i="2"/>
  <c r="AG2144" i="2"/>
  <c r="AG2145" i="2"/>
  <c r="AG2146" i="2"/>
  <c r="AG2147" i="2"/>
  <c r="AG2148" i="2"/>
  <c r="AG2149" i="2"/>
  <c r="AG2150" i="2"/>
  <c r="AG2151" i="2"/>
  <c r="AG2152" i="2"/>
  <c r="AG2153" i="2"/>
  <c r="AG2154" i="2"/>
  <c r="AG2155" i="2"/>
  <c r="AG2156" i="2"/>
  <c r="AG2157" i="2"/>
  <c r="AG2158" i="2"/>
  <c r="AG2159" i="2"/>
  <c r="AG2160" i="2"/>
  <c r="AG2161" i="2"/>
  <c r="AG2162" i="2"/>
  <c r="AG2163" i="2"/>
  <c r="AG2164" i="2"/>
  <c r="AG2165" i="2"/>
  <c r="AG2166" i="2"/>
  <c r="AG2167" i="2"/>
  <c r="AG2168" i="2"/>
  <c r="AG2169" i="2"/>
  <c r="AG2170" i="2"/>
  <c r="AG2171" i="2"/>
  <c r="AG2172" i="2"/>
  <c r="AG2173" i="2"/>
  <c r="AG2174" i="2"/>
  <c r="AG2175" i="2"/>
  <c r="AG2176" i="2"/>
  <c r="AG2177" i="2"/>
  <c r="AG2178" i="2"/>
  <c r="AG2179" i="2"/>
  <c r="AG2180" i="2"/>
  <c r="AG2181" i="2"/>
  <c r="AG2182" i="2"/>
  <c r="AG2183" i="2"/>
  <c r="AG2184" i="2"/>
  <c r="AG2185" i="2"/>
  <c r="AG2186" i="2"/>
  <c r="AG2187" i="2"/>
  <c r="AG2188" i="2"/>
  <c r="AG2189" i="2"/>
  <c r="AG2190" i="2"/>
  <c r="AG2191" i="2"/>
  <c r="AG2192" i="2"/>
  <c r="AG2193" i="2"/>
  <c r="AG2194" i="2"/>
  <c r="AG2195" i="2"/>
  <c r="AG2196" i="2"/>
  <c r="AG2197" i="2"/>
  <c r="AG2198" i="2"/>
  <c r="AG2199" i="2"/>
  <c r="AG2200" i="2"/>
  <c r="AG2201" i="2"/>
  <c r="AG2202" i="2"/>
  <c r="AG2203" i="2"/>
  <c r="AG2204" i="2"/>
  <c r="AG2205" i="2"/>
  <c r="AG2206" i="2"/>
  <c r="AG2207" i="2"/>
  <c r="AG2208" i="2"/>
  <c r="AG2209" i="2"/>
  <c r="AG2210" i="2"/>
  <c r="AG2211" i="2"/>
  <c r="AG2212" i="2"/>
  <c r="AG2213" i="2"/>
  <c r="AG2214" i="2"/>
  <c r="AG2215" i="2"/>
  <c r="AG2216" i="2"/>
  <c r="AG2217" i="2"/>
  <c r="AG2218" i="2"/>
  <c r="AG2219" i="2"/>
  <c r="AG2220" i="2"/>
  <c r="AG2221" i="2"/>
  <c r="AG2222" i="2"/>
  <c r="AG2223" i="2"/>
  <c r="AG2224" i="2"/>
  <c r="AG2225" i="2"/>
  <c r="AG2226" i="2"/>
  <c r="AG2227" i="2"/>
  <c r="AG2228" i="2"/>
  <c r="AG2229" i="2"/>
  <c r="AG2230" i="2"/>
  <c r="AG2231" i="2"/>
  <c r="AG2232" i="2"/>
  <c r="AG2233" i="2"/>
  <c r="AG2234" i="2"/>
  <c r="AG2235" i="2"/>
  <c r="AG2236" i="2"/>
  <c r="AG2237" i="2"/>
  <c r="AG2238" i="2"/>
  <c r="AG2239" i="2"/>
  <c r="AG2240" i="2"/>
  <c r="AG2241" i="2"/>
  <c r="AG2242" i="2"/>
  <c r="AG2243" i="2"/>
  <c r="AG2244" i="2"/>
  <c r="AG2245" i="2"/>
  <c r="AG2246" i="2"/>
  <c r="AG2247" i="2"/>
  <c r="AG2248" i="2"/>
  <c r="AG2249" i="2"/>
  <c r="AG2250" i="2"/>
  <c r="AG2251" i="2"/>
  <c r="AG2252" i="2"/>
  <c r="AG2253" i="2"/>
  <c r="AG2254" i="2"/>
  <c r="AG2255" i="2"/>
  <c r="AG2256" i="2"/>
  <c r="AG2257" i="2"/>
  <c r="AG2258" i="2"/>
  <c r="AG2259" i="2"/>
  <c r="AG2260" i="2"/>
  <c r="AG2261" i="2"/>
  <c r="AG2262" i="2"/>
  <c r="AG2263" i="2"/>
  <c r="AG2264" i="2"/>
  <c r="AG2265" i="2"/>
  <c r="AG2266" i="2"/>
  <c r="AG2267" i="2"/>
  <c r="AG2268" i="2"/>
  <c r="AG2269" i="2"/>
  <c r="AG2270" i="2"/>
  <c r="AG2271" i="2"/>
  <c r="AG2272" i="2"/>
  <c r="AG2273" i="2"/>
  <c r="AG2274" i="2"/>
  <c r="AG2275" i="2"/>
  <c r="AG2276" i="2"/>
  <c r="AG2277" i="2"/>
  <c r="AG2278" i="2"/>
  <c r="AG2279" i="2"/>
  <c r="AG2280" i="2"/>
  <c r="AG2281" i="2"/>
  <c r="AG2282" i="2"/>
  <c r="AG2283" i="2"/>
  <c r="AG2284" i="2"/>
  <c r="AG2285" i="2"/>
  <c r="AG2286" i="2"/>
  <c r="AG2287" i="2"/>
  <c r="AG2288" i="2"/>
  <c r="AG2289" i="2"/>
  <c r="AG2290" i="2"/>
  <c r="AG2291" i="2"/>
  <c r="AG2292" i="2"/>
  <c r="AG2293" i="2"/>
  <c r="AG2294" i="2"/>
  <c r="AG2295" i="2"/>
  <c r="AG2296" i="2"/>
  <c r="AG2297" i="2"/>
  <c r="AG2298" i="2"/>
  <c r="AG2299" i="2"/>
  <c r="AG2300" i="2"/>
  <c r="AG2301" i="2"/>
  <c r="AG2302" i="2"/>
  <c r="AG2303" i="2"/>
  <c r="AG2304" i="2"/>
  <c r="AG2305" i="2"/>
  <c r="AG2306" i="2"/>
  <c r="AG2307" i="2"/>
  <c r="AG2308" i="2"/>
  <c r="AG2309" i="2"/>
  <c r="AG2310" i="2"/>
  <c r="AG2311" i="2"/>
  <c r="AG2312" i="2"/>
  <c r="AG2313" i="2"/>
  <c r="AG2314" i="2"/>
  <c r="AG2315" i="2"/>
  <c r="AG2316" i="2"/>
  <c r="AG2317" i="2"/>
  <c r="AG2318" i="2"/>
  <c r="AG2319" i="2"/>
  <c r="AG2320" i="2"/>
  <c r="AG2321" i="2"/>
  <c r="AG2322" i="2"/>
  <c r="AG2323" i="2"/>
  <c r="AG2324" i="2"/>
  <c r="AG2325" i="2"/>
  <c r="AG2326" i="2"/>
  <c r="AG2327" i="2"/>
  <c r="AG2328" i="2"/>
  <c r="AG2329" i="2"/>
  <c r="AG2330" i="2"/>
  <c r="AG2331" i="2"/>
  <c r="AG2332" i="2"/>
  <c r="AG2333" i="2"/>
  <c r="AG2334" i="2"/>
  <c r="AG2335" i="2"/>
  <c r="AG2336" i="2"/>
  <c r="AG2337" i="2"/>
  <c r="AG2338" i="2"/>
  <c r="AG2339" i="2"/>
  <c r="AG2340" i="2"/>
  <c r="AG2341" i="2"/>
  <c r="AG2342" i="2"/>
  <c r="AG2343" i="2"/>
  <c r="AG2344" i="2"/>
  <c r="AG2345" i="2"/>
  <c r="AG2346" i="2"/>
  <c r="AG2347" i="2"/>
  <c r="AG2348" i="2"/>
  <c r="AG2349" i="2"/>
  <c r="AG2350" i="2"/>
  <c r="AG2351" i="2"/>
  <c r="AG2352" i="2"/>
  <c r="AG2353" i="2"/>
  <c r="AG2354" i="2"/>
  <c r="AG2355" i="2"/>
  <c r="AG2356" i="2"/>
  <c r="AG2357" i="2"/>
  <c r="AG2358" i="2"/>
  <c r="AG2359" i="2"/>
  <c r="AG2360" i="2"/>
  <c r="AG2361" i="2"/>
  <c r="AG2362" i="2"/>
  <c r="AG2363" i="2"/>
  <c r="AG2364" i="2"/>
  <c r="AG2365" i="2"/>
  <c r="AG2366" i="2"/>
  <c r="AG2367" i="2"/>
  <c r="AG2368" i="2"/>
  <c r="AG2369" i="2"/>
  <c r="AG2370" i="2"/>
  <c r="AG2371" i="2"/>
  <c r="AG2372" i="2"/>
  <c r="AG2373" i="2"/>
  <c r="AG2374" i="2"/>
  <c r="AG2375" i="2"/>
  <c r="AG2376" i="2"/>
  <c r="AG2377" i="2"/>
  <c r="AG2378" i="2"/>
  <c r="AG2379" i="2"/>
  <c r="AG2380" i="2"/>
  <c r="AG2381" i="2"/>
  <c r="AG2382" i="2"/>
  <c r="AG2383" i="2"/>
  <c r="AG2384" i="2"/>
  <c r="AG2385" i="2"/>
  <c r="AG2386" i="2"/>
  <c r="AG2387" i="2"/>
  <c r="AG2388" i="2"/>
  <c r="AG2389" i="2"/>
  <c r="AG2390" i="2"/>
  <c r="AG2391" i="2"/>
  <c r="AG2392" i="2"/>
  <c r="AG2393" i="2"/>
  <c r="AG2394" i="2"/>
  <c r="AG2395" i="2"/>
  <c r="AG2396" i="2"/>
  <c r="AG2397" i="2"/>
  <c r="AG2398" i="2"/>
  <c r="AG2399" i="2"/>
  <c r="AG2400" i="2"/>
  <c r="AG2401" i="2"/>
  <c r="AG2402" i="2"/>
  <c r="AG2403" i="2"/>
  <c r="AG2404" i="2"/>
  <c r="AG2405" i="2"/>
  <c r="AG2406" i="2"/>
  <c r="AG2407" i="2"/>
  <c r="AG2408" i="2"/>
  <c r="AG2409" i="2"/>
  <c r="AG2410" i="2"/>
  <c r="AG2411" i="2"/>
  <c r="AG2412" i="2"/>
  <c r="AG2413" i="2"/>
  <c r="AG2414" i="2"/>
  <c r="AG2415" i="2"/>
  <c r="AG2416" i="2"/>
  <c r="AG2417" i="2"/>
  <c r="AG2418" i="2"/>
  <c r="AG2419" i="2"/>
  <c r="AG2420" i="2"/>
  <c r="AG2421" i="2"/>
  <c r="AG2422" i="2"/>
  <c r="AG2423" i="2"/>
  <c r="AG2424" i="2"/>
  <c r="AG2425" i="2"/>
  <c r="AG2426" i="2"/>
  <c r="AG2427" i="2"/>
  <c r="AG2428" i="2"/>
  <c r="AG2429" i="2"/>
  <c r="AG2430" i="2"/>
  <c r="AG2431" i="2"/>
  <c r="AG2432" i="2"/>
  <c r="AG2433" i="2"/>
  <c r="AG2434" i="2"/>
  <c r="AG2435" i="2"/>
  <c r="AG2436" i="2"/>
  <c r="AG2437" i="2"/>
  <c r="AG2438" i="2"/>
  <c r="AG2439" i="2"/>
  <c r="AG2440" i="2"/>
  <c r="AG2441" i="2"/>
  <c r="AG2442" i="2"/>
  <c r="AG2443" i="2"/>
  <c r="AG2444" i="2"/>
  <c r="AG2445" i="2"/>
  <c r="AG2446" i="2"/>
  <c r="AG2447" i="2"/>
  <c r="AG2448" i="2"/>
  <c r="AG2449" i="2"/>
  <c r="AG2450" i="2"/>
  <c r="AG2451" i="2"/>
  <c r="AG2452" i="2"/>
  <c r="AG2453" i="2"/>
  <c r="AG2454" i="2"/>
  <c r="AG2455" i="2"/>
  <c r="AG2456" i="2"/>
  <c r="AG2457" i="2"/>
  <c r="AG2458" i="2"/>
  <c r="AG2459" i="2"/>
  <c r="AG2460" i="2"/>
  <c r="AG2461" i="2"/>
  <c r="AG2462" i="2"/>
  <c r="AG2463" i="2"/>
  <c r="AG2464" i="2"/>
  <c r="AG2465" i="2"/>
  <c r="AG2466" i="2"/>
  <c r="AG2467" i="2"/>
  <c r="AG2468" i="2"/>
  <c r="AG2469" i="2"/>
  <c r="AG2470" i="2"/>
  <c r="AG2471" i="2"/>
  <c r="AG2472" i="2"/>
  <c r="AG2473" i="2"/>
  <c r="AG2474" i="2"/>
  <c r="AG2475" i="2"/>
  <c r="AG2476" i="2"/>
  <c r="AG2477" i="2"/>
  <c r="AG2478" i="2"/>
  <c r="AG2479" i="2"/>
  <c r="AG2480" i="2"/>
  <c r="AG2481" i="2"/>
  <c r="AG2482" i="2"/>
  <c r="AG2483" i="2"/>
  <c r="AG2484" i="2"/>
  <c r="AG2485" i="2"/>
  <c r="AG2486" i="2"/>
  <c r="AG2487" i="2"/>
  <c r="AG2488" i="2"/>
  <c r="AG2489" i="2"/>
  <c r="AG2490" i="2"/>
  <c r="AG2491" i="2"/>
  <c r="AG2492" i="2"/>
  <c r="AG2493" i="2"/>
  <c r="AG2494" i="2"/>
  <c r="AG2495" i="2"/>
  <c r="AG2496" i="2"/>
  <c r="AG2497" i="2"/>
  <c r="AG2498" i="2"/>
  <c r="AG2499" i="2"/>
  <c r="AG2500" i="2"/>
  <c r="AG2501" i="2"/>
  <c r="AG2502" i="2"/>
  <c r="AG2503" i="2"/>
  <c r="AG2504" i="2"/>
  <c r="AG2505" i="2"/>
  <c r="AG2506" i="2"/>
  <c r="AG2507" i="2"/>
  <c r="AG2508" i="2"/>
  <c r="AG2509" i="2"/>
  <c r="AG2510" i="2"/>
  <c r="AG2511" i="2"/>
  <c r="AG2512" i="2"/>
  <c r="AG2513" i="2"/>
  <c r="AG2514" i="2"/>
  <c r="AG2515" i="2"/>
  <c r="AG2516" i="2"/>
  <c r="AG2517" i="2"/>
  <c r="AG2518" i="2"/>
  <c r="AG2519" i="2"/>
  <c r="AG2520" i="2"/>
  <c r="AG2521" i="2"/>
  <c r="AG2522" i="2"/>
  <c r="AG2523" i="2"/>
  <c r="AG2524" i="2"/>
  <c r="AG2525" i="2"/>
  <c r="AG2526" i="2"/>
  <c r="AG2527" i="2"/>
  <c r="AG2528" i="2"/>
  <c r="AG2529" i="2"/>
  <c r="AG2530" i="2"/>
  <c r="AG2531" i="2"/>
  <c r="AG2532" i="2"/>
  <c r="AG2533" i="2"/>
  <c r="AG2534" i="2"/>
  <c r="AG2535" i="2"/>
  <c r="AG2536" i="2"/>
  <c r="AG2537" i="2"/>
  <c r="AG2538" i="2"/>
  <c r="AG2539" i="2"/>
  <c r="AG2540" i="2"/>
  <c r="AG2541" i="2"/>
  <c r="AG2542" i="2"/>
  <c r="AG2543" i="2"/>
  <c r="AG2544" i="2"/>
  <c r="AG2545" i="2"/>
  <c r="AG2546" i="2"/>
  <c r="AG2547" i="2"/>
  <c r="AG2548" i="2"/>
  <c r="AG2549" i="2"/>
  <c r="AG2550" i="2"/>
  <c r="AG2551" i="2"/>
  <c r="AG2552" i="2"/>
  <c r="AG2553" i="2"/>
  <c r="AG2554" i="2"/>
  <c r="AG2555" i="2"/>
  <c r="AG2556" i="2"/>
  <c r="AG2557" i="2"/>
  <c r="AG2558" i="2"/>
  <c r="AG2559" i="2"/>
  <c r="AG2560" i="2"/>
  <c r="AG2561" i="2"/>
  <c r="AG2562" i="2"/>
  <c r="AG2563" i="2"/>
  <c r="AG2564" i="2"/>
  <c r="AG2565" i="2"/>
  <c r="AG2566" i="2"/>
  <c r="AG2567" i="2"/>
  <c r="AG2568" i="2"/>
  <c r="AG2569" i="2"/>
  <c r="AG2570" i="2"/>
  <c r="AG2571" i="2"/>
  <c r="AG2572" i="2"/>
  <c r="AG2573" i="2"/>
  <c r="AG2574" i="2"/>
  <c r="AG2575" i="2"/>
  <c r="AG2576" i="2"/>
  <c r="AG2577" i="2"/>
  <c r="AG2578" i="2"/>
  <c r="AG2579" i="2"/>
  <c r="AG2580" i="2"/>
  <c r="AG2581" i="2"/>
  <c r="AG2582" i="2"/>
  <c r="AG2583" i="2"/>
  <c r="AG2584" i="2"/>
  <c r="AG2585" i="2"/>
  <c r="AG2586" i="2"/>
  <c r="AG2587" i="2"/>
  <c r="AG2588" i="2"/>
  <c r="AG2589" i="2"/>
  <c r="AG2590" i="2"/>
  <c r="AG2591" i="2"/>
  <c r="AG2592" i="2"/>
  <c r="AG2593" i="2"/>
  <c r="AG2594" i="2"/>
  <c r="AG2595" i="2"/>
  <c r="AG2596" i="2"/>
  <c r="AG2597" i="2"/>
  <c r="AG2598" i="2"/>
  <c r="AG2599" i="2"/>
  <c r="AG2600" i="2"/>
  <c r="AG2601" i="2"/>
  <c r="AG2602" i="2"/>
  <c r="AG2603" i="2"/>
  <c r="AG2604" i="2"/>
  <c r="AG2605" i="2"/>
  <c r="AG2606" i="2"/>
  <c r="AG2607" i="2"/>
  <c r="AG2608" i="2"/>
  <c r="AG2609" i="2"/>
  <c r="AG2610" i="2"/>
  <c r="AG2611" i="2"/>
  <c r="AG2612" i="2"/>
  <c r="AG2613" i="2"/>
  <c r="AG2614" i="2"/>
  <c r="AG2615" i="2"/>
  <c r="AG2616" i="2"/>
  <c r="AG2617" i="2"/>
  <c r="AG2618" i="2"/>
  <c r="AG2619" i="2"/>
  <c r="AG2620" i="2"/>
  <c r="AG2621" i="2"/>
  <c r="AG2622" i="2"/>
  <c r="AG2623" i="2"/>
  <c r="AG2624" i="2"/>
  <c r="AG2625" i="2"/>
  <c r="AG2626" i="2"/>
  <c r="AG2627" i="2"/>
  <c r="AG2628" i="2"/>
  <c r="AG2629" i="2"/>
  <c r="AG2630" i="2"/>
  <c r="AG2631" i="2"/>
  <c r="AG2632" i="2"/>
  <c r="AG2633" i="2"/>
  <c r="AG2634" i="2"/>
  <c r="AG2635" i="2"/>
  <c r="AG2636" i="2"/>
  <c r="AG2637" i="2"/>
  <c r="AG2638" i="2"/>
  <c r="AG2639" i="2"/>
  <c r="AG2640" i="2"/>
  <c r="AG2641" i="2"/>
  <c r="AG2642" i="2"/>
  <c r="AG2643" i="2"/>
  <c r="AG2644" i="2"/>
  <c r="AG2645" i="2"/>
  <c r="AG2646" i="2"/>
  <c r="AG2647" i="2"/>
  <c r="AG2648" i="2"/>
  <c r="AG2649" i="2"/>
  <c r="AG2650" i="2"/>
  <c r="AG2651" i="2"/>
  <c r="AG2652" i="2"/>
  <c r="AG2653" i="2"/>
  <c r="AG2654" i="2"/>
  <c r="AG2655" i="2"/>
  <c r="AG2656" i="2"/>
  <c r="AG2657" i="2"/>
  <c r="AG2658" i="2"/>
  <c r="AG2659" i="2"/>
  <c r="AG2660" i="2"/>
  <c r="AG2661" i="2"/>
  <c r="AG2662" i="2"/>
  <c r="AG2663" i="2"/>
  <c r="AG2664" i="2"/>
  <c r="AG2665" i="2"/>
  <c r="AG2666" i="2"/>
  <c r="AG2667" i="2"/>
  <c r="AG2668" i="2"/>
  <c r="AG2669" i="2"/>
  <c r="AG2670" i="2"/>
  <c r="AG2671" i="2"/>
  <c r="AG2672" i="2"/>
  <c r="AG2673" i="2"/>
  <c r="AG2674" i="2"/>
  <c r="AG2675" i="2"/>
  <c r="AG2676" i="2"/>
  <c r="AG2677" i="2"/>
  <c r="AG2678" i="2"/>
  <c r="AG2679" i="2"/>
  <c r="AG2680" i="2"/>
  <c r="AG2681" i="2"/>
  <c r="AG2682" i="2"/>
  <c r="AG2683" i="2"/>
  <c r="AG2684" i="2"/>
  <c r="AG2685" i="2"/>
  <c r="AG2686" i="2"/>
  <c r="AG2687" i="2"/>
  <c r="AG2688" i="2"/>
  <c r="AG2689" i="2"/>
  <c r="AG2690" i="2"/>
  <c r="AG2691" i="2"/>
  <c r="AG2692" i="2"/>
  <c r="AG2693" i="2"/>
  <c r="AG2694" i="2"/>
  <c r="AG2695" i="2"/>
  <c r="AG2696" i="2"/>
  <c r="AG2697" i="2"/>
  <c r="AG2698" i="2"/>
  <c r="AG2699" i="2"/>
  <c r="AG2700" i="2"/>
  <c r="AG2701" i="2"/>
  <c r="AG2702" i="2"/>
  <c r="AG2703" i="2"/>
  <c r="AG2704" i="2"/>
  <c r="AG2705" i="2"/>
  <c r="AG2706" i="2"/>
  <c r="AG2707" i="2"/>
  <c r="AG2708" i="2"/>
  <c r="AG2709" i="2"/>
  <c r="AG2710" i="2"/>
  <c r="AG2711" i="2"/>
  <c r="AG2712" i="2"/>
  <c r="AG2713" i="2"/>
  <c r="AG2714" i="2"/>
  <c r="AG2715" i="2"/>
  <c r="AG2716" i="2"/>
  <c r="AG2717" i="2"/>
  <c r="AG2718" i="2"/>
  <c r="AG2719" i="2"/>
  <c r="AG2720" i="2"/>
  <c r="AG2721" i="2"/>
  <c r="AG2722" i="2"/>
  <c r="AG2723" i="2"/>
  <c r="AG2724" i="2"/>
  <c r="AG2725" i="2"/>
  <c r="AG2726" i="2"/>
  <c r="AG2727" i="2"/>
  <c r="AG2728" i="2"/>
  <c r="AG2729" i="2"/>
  <c r="AG2730" i="2"/>
  <c r="AG2731" i="2"/>
  <c r="AG2732" i="2"/>
  <c r="AG2733" i="2"/>
  <c r="AG2734" i="2"/>
  <c r="AG2735" i="2"/>
  <c r="AG2736" i="2"/>
  <c r="AG2737" i="2"/>
  <c r="AG2738" i="2"/>
  <c r="AG2739" i="2"/>
  <c r="AG2740" i="2"/>
  <c r="AG2741" i="2"/>
  <c r="AG2742" i="2"/>
  <c r="AG2743" i="2"/>
  <c r="AG2744" i="2"/>
  <c r="AG2745" i="2"/>
  <c r="AG2746" i="2"/>
  <c r="AG2747" i="2"/>
  <c r="AG2748" i="2"/>
  <c r="AG2749" i="2"/>
  <c r="AG2750" i="2"/>
  <c r="AG2751" i="2"/>
  <c r="AG2752" i="2"/>
  <c r="AG2753" i="2"/>
  <c r="AG2754" i="2"/>
  <c r="AG2755" i="2"/>
  <c r="AG2756" i="2"/>
  <c r="AG2757" i="2"/>
  <c r="AG2758" i="2"/>
  <c r="AG2759" i="2"/>
  <c r="AG2760" i="2"/>
  <c r="AG2761" i="2"/>
  <c r="AG2762" i="2"/>
  <c r="AG2763" i="2"/>
  <c r="AG2764" i="2"/>
  <c r="AG2765" i="2"/>
  <c r="AG2766" i="2"/>
  <c r="AG2767" i="2"/>
  <c r="AG2768" i="2"/>
  <c r="AG2769" i="2"/>
  <c r="AG2770" i="2"/>
  <c r="AG2771" i="2"/>
  <c r="AG2772" i="2"/>
  <c r="AG2773" i="2"/>
  <c r="AG2774" i="2"/>
  <c r="AG2775" i="2"/>
  <c r="AG2776" i="2"/>
  <c r="AG2777" i="2"/>
  <c r="AG2778" i="2"/>
  <c r="AG2779" i="2"/>
  <c r="AG2780" i="2"/>
  <c r="AG2781" i="2"/>
  <c r="AG2782" i="2"/>
  <c r="AG2783" i="2"/>
  <c r="AG2784" i="2"/>
  <c r="AG2785" i="2"/>
  <c r="AG2786" i="2"/>
  <c r="AG2787" i="2"/>
  <c r="AG2788" i="2"/>
  <c r="AG2789" i="2"/>
  <c r="AG2790" i="2"/>
  <c r="AG2791" i="2"/>
  <c r="AG2792" i="2"/>
  <c r="AG2793" i="2"/>
  <c r="AG2794" i="2"/>
  <c r="AG2795" i="2"/>
  <c r="AG2796" i="2"/>
  <c r="AG2797" i="2"/>
  <c r="AG2798" i="2"/>
  <c r="AG2799" i="2"/>
  <c r="AG2800" i="2"/>
  <c r="AG2801" i="2"/>
  <c r="AG2802" i="2"/>
  <c r="AG2803" i="2"/>
  <c r="AG2804" i="2"/>
  <c r="AG2805" i="2"/>
  <c r="AG2806" i="2"/>
  <c r="AG2807" i="2"/>
  <c r="AG2808" i="2"/>
  <c r="AG2809" i="2"/>
  <c r="AG2810" i="2"/>
  <c r="AG2811" i="2"/>
  <c r="AG2812" i="2"/>
  <c r="AG2813" i="2"/>
  <c r="AG2814" i="2"/>
  <c r="AG2815" i="2"/>
  <c r="AG2816" i="2"/>
  <c r="AG2817" i="2"/>
  <c r="AG2818" i="2"/>
  <c r="AG2819" i="2"/>
  <c r="AG2820" i="2"/>
  <c r="AG2821" i="2"/>
  <c r="AG2822" i="2"/>
  <c r="AG2823" i="2"/>
  <c r="AG2824" i="2"/>
  <c r="AG2825" i="2"/>
  <c r="AG2826" i="2"/>
  <c r="AG2827" i="2"/>
  <c r="AG2828" i="2"/>
  <c r="AG2829" i="2"/>
  <c r="AG2830" i="2"/>
  <c r="AG2831" i="2"/>
  <c r="AG2832" i="2"/>
  <c r="AG2833" i="2"/>
  <c r="AG2834" i="2"/>
  <c r="AG2835" i="2"/>
  <c r="AG2836" i="2"/>
  <c r="AG2837" i="2"/>
  <c r="AG2838" i="2"/>
  <c r="AG2839" i="2"/>
  <c r="AG2840" i="2"/>
  <c r="AG2841" i="2"/>
  <c r="AG2842" i="2"/>
  <c r="AG2843" i="2"/>
  <c r="AG2844" i="2"/>
  <c r="AG2845" i="2"/>
  <c r="AG2846" i="2"/>
  <c r="AG2847" i="2"/>
  <c r="AG2848" i="2"/>
  <c r="AG2849" i="2"/>
  <c r="AG2850" i="2"/>
  <c r="AG2851" i="2"/>
  <c r="AG2852" i="2"/>
  <c r="AG2853" i="2"/>
  <c r="AG2854" i="2"/>
  <c r="AG2855" i="2"/>
  <c r="AG2856" i="2"/>
  <c r="AG2857" i="2"/>
  <c r="AG2858" i="2"/>
  <c r="AG2859" i="2"/>
  <c r="AG2860" i="2"/>
  <c r="AG2861" i="2"/>
  <c r="AG2862" i="2"/>
  <c r="AG2863" i="2"/>
  <c r="AG2864" i="2"/>
  <c r="AG2865" i="2"/>
  <c r="AG2866" i="2"/>
  <c r="AG2867" i="2"/>
  <c r="AG2868" i="2"/>
  <c r="AG2869" i="2"/>
  <c r="AG2870" i="2"/>
  <c r="AG2871" i="2"/>
  <c r="AG2872" i="2"/>
  <c r="AG2873" i="2"/>
  <c r="AG2874" i="2"/>
  <c r="AG2875" i="2"/>
  <c r="AG2876" i="2"/>
  <c r="AG2877" i="2"/>
  <c r="AG2878" i="2"/>
  <c r="AG2879" i="2"/>
  <c r="AG2880" i="2"/>
  <c r="AG2881" i="2"/>
  <c r="AG2882" i="2"/>
  <c r="AG2883" i="2"/>
  <c r="AG2884" i="2"/>
  <c r="AG2885" i="2"/>
  <c r="AG2886" i="2"/>
  <c r="AG2887" i="2"/>
  <c r="AG2888" i="2"/>
  <c r="AG2889" i="2"/>
  <c r="AG2890" i="2"/>
  <c r="AG2891" i="2"/>
  <c r="AG2892" i="2"/>
  <c r="AG2893" i="2"/>
  <c r="AG2894" i="2"/>
  <c r="AG2895" i="2"/>
  <c r="AG2896" i="2"/>
  <c r="AG2897" i="2"/>
  <c r="AG2898" i="2"/>
  <c r="AG2899" i="2"/>
  <c r="AG2900" i="2"/>
  <c r="AG2901" i="2"/>
  <c r="AG2902" i="2"/>
  <c r="AG2903" i="2"/>
  <c r="AG2904" i="2"/>
  <c r="AG2905" i="2"/>
  <c r="AG2906" i="2"/>
  <c r="AG2907" i="2"/>
  <c r="AG2908" i="2"/>
  <c r="AG2909" i="2"/>
  <c r="AG2910" i="2"/>
  <c r="AG2911" i="2"/>
  <c r="AG2912" i="2"/>
  <c r="AG2913" i="2"/>
  <c r="AG2914" i="2"/>
  <c r="AG2915" i="2"/>
  <c r="AG2916" i="2"/>
  <c r="AG2917" i="2"/>
  <c r="AG2918" i="2"/>
  <c r="AG2919" i="2"/>
  <c r="AG2920" i="2"/>
  <c r="AG2921" i="2"/>
  <c r="AG2922" i="2"/>
  <c r="AG2923" i="2"/>
  <c r="AG2924" i="2"/>
  <c r="AG2925" i="2"/>
  <c r="AG2926" i="2"/>
  <c r="AG2927" i="2"/>
  <c r="AG2928" i="2"/>
  <c r="AG2929" i="2"/>
  <c r="AG2930" i="2"/>
  <c r="AG2931" i="2"/>
  <c r="AG2932" i="2"/>
  <c r="AG2933" i="2"/>
  <c r="AG2934" i="2"/>
  <c r="AG2935" i="2"/>
  <c r="AG2936" i="2"/>
  <c r="AG2937" i="2"/>
  <c r="AG2938" i="2"/>
  <c r="AG2939" i="2"/>
  <c r="AG2940" i="2"/>
  <c r="AG2941" i="2"/>
  <c r="AG2942" i="2"/>
  <c r="AG2943" i="2"/>
  <c r="AG2944" i="2"/>
  <c r="AG2945" i="2"/>
  <c r="AG2946" i="2"/>
  <c r="AG2947" i="2"/>
  <c r="AG2948" i="2"/>
  <c r="AG2949" i="2"/>
  <c r="AG2950" i="2"/>
  <c r="AG2951" i="2"/>
  <c r="AG2952" i="2"/>
  <c r="AG2953" i="2"/>
  <c r="AG2954" i="2"/>
  <c r="AG2955" i="2"/>
  <c r="AG2956" i="2"/>
  <c r="AG2957" i="2"/>
  <c r="AG2958" i="2"/>
  <c r="AG2959" i="2"/>
  <c r="AG2960" i="2"/>
  <c r="AG2961" i="2"/>
  <c r="AG2962" i="2"/>
  <c r="AG2963" i="2"/>
  <c r="AG2964" i="2"/>
  <c r="AG2965" i="2"/>
  <c r="AG2966" i="2"/>
  <c r="AG2967" i="2"/>
  <c r="AG2968" i="2"/>
  <c r="AG2969" i="2"/>
  <c r="AG2970" i="2"/>
  <c r="AG2971" i="2"/>
  <c r="AG2972" i="2"/>
  <c r="AG2973" i="2"/>
  <c r="AG2974" i="2"/>
  <c r="AG2975" i="2"/>
  <c r="AG2976" i="2"/>
  <c r="AG2977" i="2"/>
  <c r="AG2978" i="2"/>
  <c r="AG2979" i="2"/>
  <c r="AG2980" i="2"/>
  <c r="AG2981" i="2"/>
  <c r="AG2982" i="2"/>
  <c r="AG2983" i="2"/>
  <c r="AG2984" i="2"/>
  <c r="AG2985" i="2"/>
  <c r="AG2986" i="2"/>
  <c r="AG2987" i="2"/>
  <c r="AG2988" i="2"/>
  <c r="AG2989" i="2"/>
  <c r="AG2990" i="2"/>
  <c r="AG2991" i="2"/>
  <c r="AG2992" i="2"/>
  <c r="AG2993" i="2"/>
  <c r="AG2994" i="2"/>
  <c r="AG2995" i="2"/>
  <c r="AG2996" i="2"/>
  <c r="AG2997" i="2"/>
  <c r="AG2998" i="2"/>
  <c r="AG2999" i="2"/>
  <c r="AG3000" i="2"/>
  <c r="AG3001" i="2"/>
  <c r="AG3002" i="2"/>
  <c r="AG3003" i="2"/>
  <c r="AG3004" i="2"/>
  <c r="AG3005" i="2"/>
  <c r="AG3006" i="2"/>
  <c r="AG3007" i="2"/>
  <c r="AG3008" i="2"/>
  <c r="AG3009" i="2"/>
  <c r="AG3010" i="2"/>
  <c r="AG3011" i="2"/>
  <c r="AG3012" i="2"/>
  <c r="AG3013" i="2"/>
  <c r="AG3014" i="2"/>
  <c r="AG3015" i="2"/>
  <c r="AG3016" i="2"/>
  <c r="AG3017" i="2"/>
  <c r="AG3018" i="2"/>
  <c r="AG3019" i="2"/>
  <c r="AG3020" i="2"/>
  <c r="AG3021" i="2"/>
  <c r="AG3022" i="2"/>
  <c r="AG3023" i="2"/>
  <c r="AG3024" i="2"/>
  <c r="AG3025" i="2"/>
  <c r="AG3026" i="2"/>
  <c r="AG3027" i="2"/>
  <c r="AG3028" i="2"/>
  <c r="AG3029" i="2"/>
  <c r="AG3030" i="2"/>
  <c r="AG3031" i="2"/>
  <c r="AG3032" i="2"/>
  <c r="AG3033" i="2"/>
  <c r="AG3034" i="2"/>
  <c r="AG3035" i="2"/>
  <c r="AG3036" i="2"/>
  <c r="AG3037" i="2"/>
  <c r="AG3038" i="2"/>
  <c r="AG3039" i="2"/>
  <c r="AG3040" i="2"/>
  <c r="AG3041" i="2"/>
  <c r="AG3042" i="2"/>
  <c r="AG3043" i="2"/>
  <c r="AG3044" i="2"/>
  <c r="AG3045" i="2"/>
  <c r="AG3046" i="2"/>
  <c r="AG3047" i="2"/>
  <c r="AG3048" i="2"/>
  <c r="AG3049" i="2"/>
  <c r="AG3050" i="2"/>
  <c r="AG3051" i="2"/>
  <c r="AG3052" i="2"/>
  <c r="AG3053" i="2"/>
  <c r="AG3054" i="2"/>
  <c r="AG3055" i="2"/>
  <c r="AG3056" i="2"/>
  <c r="AG3057" i="2"/>
  <c r="AG3058" i="2"/>
  <c r="AG3059" i="2"/>
  <c r="AG3060" i="2"/>
  <c r="AG3061" i="2"/>
  <c r="AG3062" i="2"/>
  <c r="AG3063" i="2"/>
  <c r="AG3064" i="2"/>
  <c r="AG3065" i="2"/>
  <c r="AG3066" i="2"/>
  <c r="AG3067" i="2"/>
  <c r="AG3068" i="2"/>
  <c r="AG3069" i="2"/>
  <c r="AG3070" i="2"/>
  <c r="AG3071" i="2"/>
  <c r="AG3072" i="2"/>
  <c r="AG3073" i="2"/>
  <c r="AG3074" i="2"/>
  <c r="AG3075" i="2"/>
  <c r="AG3076" i="2"/>
  <c r="AG3077" i="2"/>
  <c r="AG3078" i="2"/>
  <c r="AG3079" i="2"/>
  <c r="AG3080" i="2"/>
  <c r="AG3081" i="2"/>
  <c r="AG3082" i="2"/>
  <c r="AG3083" i="2"/>
  <c r="AG3084" i="2"/>
  <c r="AG3085" i="2"/>
  <c r="AG3086" i="2"/>
  <c r="AG3087" i="2"/>
  <c r="AG3088" i="2"/>
  <c r="AG3089" i="2"/>
  <c r="AG3090" i="2"/>
  <c r="AG3091" i="2"/>
  <c r="AG3092" i="2"/>
  <c r="AG3093" i="2"/>
  <c r="AG3094" i="2"/>
  <c r="AG3095" i="2"/>
  <c r="AG3096" i="2"/>
  <c r="AG3097" i="2"/>
  <c r="AG3098" i="2"/>
  <c r="AG3099" i="2"/>
  <c r="AG3100" i="2"/>
  <c r="AG3101" i="2"/>
  <c r="AG3102" i="2"/>
  <c r="AG3103" i="2"/>
  <c r="AG3104" i="2"/>
  <c r="AG3105" i="2"/>
  <c r="AG3106" i="2"/>
  <c r="AG3107" i="2"/>
  <c r="AG3108" i="2"/>
  <c r="AG3109" i="2"/>
  <c r="AG3110" i="2"/>
  <c r="AG3111" i="2"/>
  <c r="AG3112" i="2"/>
  <c r="AG3113" i="2"/>
  <c r="AG3114" i="2"/>
  <c r="AG3115" i="2"/>
  <c r="AG3116" i="2"/>
  <c r="AG3117" i="2"/>
  <c r="AG3118" i="2"/>
  <c r="AG3119" i="2"/>
  <c r="AG3120" i="2"/>
  <c r="AG3121" i="2"/>
  <c r="AG3122" i="2"/>
  <c r="AG3123" i="2"/>
  <c r="AG3124" i="2"/>
  <c r="AG3125" i="2"/>
  <c r="AG3126" i="2"/>
  <c r="AG3127" i="2"/>
  <c r="AG3128" i="2"/>
  <c r="AG3129" i="2"/>
  <c r="AG3130" i="2"/>
  <c r="AG3131" i="2"/>
  <c r="AG3132" i="2"/>
  <c r="AG3133" i="2"/>
  <c r="AG3134" i="2"/>
  <c r="AG3135" i="2"/>
  <c r="AG3136" i="2"/>
  <c r="AG3137" i="2"/>
  <c r="AG3138" i="2"/>
  <c r="AG3139" i="2"/>
  <c r="AG3140" i="2"/>
  <c r="AG3141" i="2"/>
  <c r="AG3142" i="2"/>
  <c r="AG3143" i="2"/>
  <c r="AG3144" i="2"/>
  <c r="AG3145" i="2"/>
  <c r="AG3146" i="2"/>
  <c r="AG3147" i="2"/>
  <c r="AG3148" i="2"/>
  <c r="AG3149" i="2"/>
  <c r="AG3150" i="2"/>
  <c r="AG3151" i="2"/>
  <c r="AG3152" i="2"/>
  <c r="AG3153" i="2"/>
  <c r="AG3154" i="2"/>
  <c r="AG3155" i="2"/>
  <c r="AG3156" i="2"/>
  <c r="AG3157" i="2"/>
  <c r="AG3158" i="2"/>
  <c r="AG3159" i="2"/>
  <c r="AG3160" i="2"/>
  <c r="AG3161" i="2"/>
  <c r="AG3162" i="2"/>
  <c r="AG3163" i="2"/>
  <c r="AG3164" i="2"/>
  <c r="AG3165" i="2"/>
  <c r="AG3166" i="2"/>
  <c r="AG3167" i="2"/>
  <c r="AG3168" i="2"/>
  <c r="AG3169" i="2"/>
  <c r="AG3170" i="2"/>
  <c r="AG3171" i="2"/>
  <c r="AG3172" i="2"/>
  <c r="AG3173" i="2"/>
  <c r="AG3174" i="2"/>
  <c r="AG3175" i="2"/>
  <c r="AG3176" i="2"/>
  <c r="AG3177" i="2"/>
  <c r="AG3178" i="2"/>
  <c r="AG3179" i="2"/>
  <c r="AG3180" i="2"/>
  <c r="AG3181" i="2"/>
  <c r="AG3182" i="2"/>
  <c r="AG3183" i="2"/>
  <c r="AG3184" i="2"/>
  <c r="AG3185" i="2"/>
  <c r="AG3186" i="2"/>
  <c r="AG3187" i="2"/>
  <c r="AG3188" i="2"/>
  <c r="AG3189" i="2"/>
  <c r="AG3190" i="2"/>
  <c r="AG3191" i="2"/>
  <c r="AG3192" i="2"/>
  <c r="AG3193" i="2"/>
  <c r="AG3194" i="2"/>
  <c r="AG3195" i="2"/>
  <c r="AG3196" i="2"/>
  <c r="AG3197" i="2"/>
  <c r="AG3198" i="2"/>
  <c r="AG3199" i="2"/>
  <c r="AG3200" i="2"/>
  <c r="AG3201" i="2"/>
  <c r="AG3202" i="2"/>
  <c r="AG3203" i="2"/>
  <c r="AG3204" i="2"/>
  <c r="AG3205" i="2"/>
  <c r="AG3206" i="2"/>
  <c r="AG3207" i="2"/>
  <c r="AG3208" i="2"/>
  <c r="AG3209" i="2"/>
  <c r="AG3210" i="2"/>
  <c r="AG3211" i="2"/>
  <c r="AG3212" i="2"/>
  <c r="AG3213" i="2"/>
  <c r="AG3214" i="2"/>
  <c r="AG3215" i="2"/>
  <c r="AG3216" i="2"/>
  <c r="AG3217" i="2"/>
  <c r="AG3218" i="2"/>
  <c r="AG3219" i="2"/>
  <c r="AG3220" i="2"/>
  <c r="AG3221" i="2"/>
  <c r="AG3222" i="2"/>
  <c r="AG3223" i="2"/>
  <c r="AG3224" i="2"/>
  <c r="AG3225" i="2"/>
  <c r="AG3226" i="2"/>
  <c r="AG3227" i="2"/>
  <c r="AG3228" i="2"/>
  <c r="AG3229" i="2"/>
  <c r="AG3230" i="2"/>
  <c r="AG3231" i="2"/>
  <c r="AG3232" i="2"/>
  <c r="AG3233" i="2"/>
  <c r="AG3234" i="2"/>
  <c r="AG3235" i="2"/>
  <c r="AG3236" i="2"/>
  <c r="AG3237" i="2"/>
  <c r="AG3238" i="2"/>
  <c r="AG3239" i="2"/>
  <c r="AG3240" i="2"/>
  <c r="AG3241" i="2"/>
  <c r="AG3242" i="2"/>
  <c r="AG3243" i="2"/>
  <c r="AG3244" i="2"/>
  <c r="AG3245" i="2"/>
  <c r="AG3246" i="2"/>
  <c r="AG3247" i="2"/>
  <c r="AG3248" i="2"/>
  <c r="AG3249" i="2"/>
  <c r="AG3250" i="2"/>
  <c r="AG3251" i="2"/>
  <c r="AG3252" i="2"/>
  <c r="AG3253" i="2"/>
  <c r="AG3254" i="2"/>
  <c r="AG3255" i="2"/>
  <c r="AG3256" i="2"/>
  <c r="AG3257" i="2"/>
  <c r="AG3258" i="2"/>
  <c r="AG3259" i="2"/>
  <c r="AG3260" i="2"/>
  <c r="AG3261" i="2"/>
  <c r="AG3262" i="2"/>
  <c r="AG3263" i="2"/>
  <c r="AG3264" i="2"/>
  <c r="AG3265" i="2"/>
  <c r="AG3266" i="2"/>
  <c r="AG3267" i="2"/>
  <c r="AG3268" i="2"/>
  <c r="AG3269" i="2"/>
  <c r="AG3270" i="2"/>
  <c r="AG3271" i="2"/>
  <c r="AG3272" i="2"/>
  <c r="AG3273" i="2"/>
  <c r="AG3274" i="2"/>
  <c r="AG3275" i="2"/>
  <c r="AG3276" i="2"/>
  <c r="AG3277" i="2"/>
  <c r="AG3278" i="2"/>
  <c r="AG3279" i="2"/>
  <c r="AG3280" i="2"/>
  <c r="AG3281" i="2"/>
  <c r="AG3282" i="2"/>
  <c r="AG3283" i="2"/>
  <c r="AG3284" i="2"/>
  <c r="AG3285" i="2"/>
  <c r="AG3286" i="2"/>
  <c r="AG3287" i="2"/>
  <c r="AG3288" i="2"/>
  <c r="AG3289" i="2"/>
  <c r="AG3290" i="2"/>
  <c r="AG3291" i="2"/>
  <c r="AG3292" i="2"/>
  <c r="AG3293" i="2"/>
  <c r="AG3294" i="2"/>
  <c r="AG3295" i="2"/>
  <c r="AG3296" i="2"/>
  <c r="AG3297" i="2"/>
  <c r="AG3298" i="2"/>
  <c r="AG3299" i="2"/>
  <c r="AG3300" i="2"/>
  <c r="AG3301" i="2"/>
  <c r="AG3302" i="2"/>
  <c r="AG3303" i="2"/>
  <c r="AG3304" i="2"/>
  <c r="AG3305" i="2"/>
  <c r="AG3306" i="2"/>
  <c r="AG3307" i="2"/>
  <c r="AG3308" i="2"/>
  <c r="AG3309" i="2"/>
  <c r="AG3310" i="2"/>
  <c r="AG3311" i="2"/>
  <c r="AG3312" i="2"/>
  <c r="AG3313" i="2"/>
  <c r="AG3314" i="2"/>
  <c r="AG3315" i="2"/>
  <c r="AG3316" i="2"/>
  <c r="AG3317" i="2"/>
  <c r="AG3318" i="2"/>
  <c r="AG3319" i="2"/>
  <c r="AG3320" i="2"/>
  <c r="AG3321" i="2"/>
  <c r="AG3322" i="2"/>
  <c r="AG3323" i="2"/>
  <c r="AG3324" i="2"/>
  <c r="AG3325" i="2"/>
  <c r="AG3326" i="2"/>
  <c r="AG3327" i="2"/>
  <c r="AG3328" i="2"/>
  <c r="AG3329" i="2"/>
  <c r="AG3330" i="2"/>
  <c r="AG3331" i="2"/>
  <c r="AG3332" i="2"/>
  <c r="AG3333" i="2"/>
  <c r="AG3334" i="2"/>
  <c r="AG3335" i="2"/>
  <c r="AG3336" i="2"/>
  <c r="AG3337" i="2"/>
  <c r="AG3338" i="2"/>
  <c r="AG3339" i="2"/>
  <c r="AG3340" i="2"/>
  <c r="AG3341" i="2"/>
  <c r="AG3342" i="2"/>
  <c r="AG3343" i="2"/>
  <c r="AG3344" i="2"/>
  <c r="AG3345" i="2"/>
  <c r="AG3346" i="2"/>
  <c r="AG3347" i="2"/>
  <c r="AG3348" i="2"/>
  <c r="AG3349" i="2"/>
  <c r="AG3350" i="2"/>
  <c r="AG3351" i="2"/>
  <c r="AG3352" i="2"/>
  <c r="AG3353" i="2"/>
  <c r="AG3354" i="2"/>
  <c r="AG3355" i="2"/>
  <c r="AG3356" i="2"/>
  <c r="AG3357" i="2"/>
  <c r="AG3358" i="2"/>
  <c r="AG3359" i="2"/>
  <c r="AG3360" i="2"/>
  <c r="AG3361" i="2"/>
  <c r="AG3362" i="2"/>
  <c r="AG3363" i="2"/>
  <c r="AG3364" i="2"/>
  <c r="AG3365" i="2"/>
  <c r="AG3366" i="2"/>
  <c r="AG3367" i="2"/>
  <c r="AG3368" i="2"/>
  <c r="AG3369" i="2"/>
  <c r="AG3370" i="2"/>
  <c r="AG3371" i="2"/>
  <c r="AG3372" i="2"/>
  <c r="AG3373" i="2"/>
  <c r="AG3374" i="2"/>
  <c r="AG3375" i="2"/>
  <c r="AG3376" i="2"/>
  <c r="AG3377" i="2"/>
  <c r="AG3378" i="2"/>
  <c r="AG3379" i="2"/>
  <c r="AG3380" i="2"/>
  <c r="AG3381" i="2"/>
  <c r="AG3382" i="2"/>
  <c r="AG3383" i="2"/>
  <c r="AG3384" i="2"/>
  <c r="AG3385" i="2"/>
  <c r="AG3386" i="2"/>
  <c r="AG3387" i="2"/>
  <c r="AG3388" i="2"/>
  <c r="AG3389" i="2"/>
  <c r="AG3390" i="2"/>
  <c r="AG3391" i="2"/>
  <c r="AG3392" i="2"/>
  <c r="AG3393" i="2"/>
  <c r="AG3394" i="2"/>
  <c r="AG3395" i="2"/>
  <c r="AG3396" i="2"/>
  <c r="AG3397" i="2"/>
  <c r="AG3398" i="2"/>
  <c r="AG3399" i="2"/>
  <c r="AG3400" i="2"/>
  <c r="AG3401" i="2"/>
  <c r="AG3402" i="2"/>
  <c r="AG3403" i="2"/>
  <c r="AG3404" i="2"/>
  <c r="AG3405" i="2"/>
  <c r="AG3406" i="2"/>
  <c r="AG3407" i="2"/>
  <c r="AG3408" i="2"/>
  <c r="AG3409" i="2"/>
  <c r="AG3410" i="2"/>
  <c r="AG3411" i="2"/>
  <c r="AG3412" i="2"/>
  <c r="AG3413" i="2"/>
  <c r="AG3414" i="2"/>
  <c r="AG3415" i="2"/>
  <c r="AG3416" i="2"/>
  <c r="AG3417" i="2"/>
  <c r="AG3418" i="2"/>
  <c r="AG3419" i="2"/>
  <c r="AG3420" i="2"/>
  <c r="AG3421" i="2"/>
  <c r="AG3422" i="2"/>
  <c r="AG3423" i="2"/>
  <c r="AG3424" i="2"/>
  <c r="AG3425" i="2"/>
  <c r="AG3426" i="2"/>
  <c r="AG3427" i="2"/>
  <c r="AG3428" i="2"/>
  <c r="AG3429" i="2"/>
  <c r="AG3430" i="2"/>
  <c r="AG3431" i="2"/>
  <c r="AG3432" i="2"/>
  <c r="AG3433" i="2"/>
  <c r="AG3434" i="2"/>
  <c r="AG3435" i="2"/>
  <c r="AG3436" i="2"/>
  <c r="AG3437" i="2"/>
  <c r="AG3438" i="2"/>
  <c r="AG3439" i="2"/>
  <c r="AG3440" i="2"/>
  <c r="AG3441" i="2"/>
  <c r="AG3442" i="2"/>
  <c r="AG3443" i="2"/>
  <c r="AG3444" i="2"/>
  <c r="AG3445" i="2"/>
  <c r="AG3446" i="2"/>
  <c r="AG3447" i="2"/>
  <c r="AG3448" i="2"/>
  <c r="AG3449" i="2"/>
  <c r="AG3450" i="2"/>
  <c r="AG3451" i="2"/>
  <c r="AG3452" i="2"/>
  <c r="AG3453" i="2"/>
  <c r="AG3454" i="2"/>
  <c r="AG3455" i="2"/>
  <c r="AG3456" i="2"/>
  <c r="AG3457" i="2"/>
  <c r="AG3458" i="2"/>
  <c r="AG3459" i="2"/>
  <c r="AG3460" i="2"/>
  <c r="AG3461" i="2"/>
  <c r="AG3462" i="2"/>
  <c r="AG3463" i="2"/>
  <c r="AG3464" i="2"/>
  <c r="AG3465" i="2"/>
  <c r="AG3466" i="2"/>
  <c r="AG3467" i="2"/>
  <c r="AG3468" i="2"/>
  <c r="AG3469" i="2"/>
  <c r="AG3470" i="2"/>
  <c r="AG3471" i="2"/>
  <c r="AG3472" i="2"/>
  <c r="AG3473" i="2"/>
  <c r="AG3474" i="2"/>
  <c r="AG3475" i="2"/>
  <c r="AG3476" i="2"/>
  <c r="AG3477" i="2"/>
  <c r="AG3478" i="2"/>
  <c r="AG3479" i="2"/>
  <c r="AG3480" i="2"/>
  <c r="AG3481" i="2"/>
  <c r="AG3482" i="2"/>
  <c r="AG3483" i="2"/>
  <c r="AG3484" i="2"/>
  <c r="AG3485" i="2"/>
  <c r="AG3486" i="2"/>
  <c r="AG3487" i="2"/>
  <c r="AG3488" i="2"/>
  <c r="AG3489" i="2"/>
  <c r="AG3490" i="2"/>
  <c r="AG3491" i="2"/>
  <c r="AG3492" i="2"/>
  <c r="AG3493" i="2"/>
  <c r="AG3494" i="2"/>
  <c r="AG3495" i="2"/>
  <c r="AG3496" i="2"/>
  <c r="AG3497" i="2"/>
  <c r="AG3498" i="2"/>
  <c r="AG3499" i="2"/>
  <c r="AG3500" i="2"/>
  <c r="AG3501" i="2"/>
  <c r="AG3502" i="2"/>
  <c r="AG3503" i="2"/>
  <c r="AG3504" i="2"/>
  <c r="AG3505" i="2"/>
  <c r="AG3506" i="2"/>
  <c r="AG3507" i="2"/>
  <c r="AG3508" i="2"/>
  <c r="AG3509" i="2"/>
  <c r="AG3510" i="2"/>
  <c r="AG3511" i="2"/>
  <c r="AG3512" i="2"/>
  <c r="AG3513" i="2"/>
  <c r="AG3514" i="2"/>
  <c r="AG3515" i="2"/>
  <c r="AG3516" i="2"/>
  <c r="AG3517" i="2"/>
  <c r="AG3518" i="2"/>
  <c r="AG3519" i="2"/>
  <c r="AG3520" i="2"/>
  <c r="AG3521" i="2"/>
  <c r="AG3522" i="2"/>
  <c r="AG3523" i="2"/>
  <c r="AG3524" i="2"/>
  <c r="AG3525" i="2"/>
  <c r="AG3526" i="2"/>
  <c r="AG3527" i="2"/>
  <c r="AG3528" i="2"/>
  <c r="AG3529" i="2"/>
  <c r="AG3530" i="2"/>
  <c r="AG3531" i="2"/>
  <c r="AG3532" i="2"/>
  <c r="AG3533" i="2"/>
  <c r="AG3534" i="2"/>
  <c r="AG3535" i="2"/>
  <c r="AG3536" i="2"/>
  <c r="AG3537" i="2"/>
  <c r="AG3538" i="2"/>
  <c r="AG3539" i="2"/>
  <c r="AG3540" i="2"/>
  <c r="AG3541" i="2"/>
  <c r="AG3542" i="2"/>
  <c r="AG3543" i="2"/>
  <c r="AG3544" i="2"/>
  <c r="AG3545" i="2"/>
  <c r="AG3546" i="2"/>
  <c r="AG3547" i="2"/>
  <c r="AG3548" i="2"/>
  <c r="AG3549" i="2"/>
  <c r="AG3550" i="2"/>
  <c r="AG3551" i="2"/>
  <c r="AG3552" i="2"/>
  <c r="AG3553" i="2"/>
  <c r="AG3554" i="2"/>
  <c r="AG3555" i="2"/>
  <c r="AG3556" i="2"/>
  <c r="AG3557" i="2"/>
  <c r="AG3558" i="2"/>
  <c r="AG3559" i="2"/>
  <c r="AG3560" i="2"/>
  <c r="AG3561" i="2"/>
  <c r="AG3562" i="2"/>
  <c r="AG3563" i="2"/>
  <c r="AG3564" i="2"/>
  <c r="AG3565" i="2"/>
  <c r="AG3566" i="2"/>
  <c r="AG3567" i="2"/>
  <c r="AG3568" i="2"/>
  <c r="AG3569" i="2"/>
  <c r="AG3570" i="2"/>
  <c r="AG3571" i="2"/>
  <c r="AG3572" i="2"/>
  <c r="AG3573" i="2"/>
  <c r="AG3574" i="2"/>
  <c r="AG3575" i="2"/>
  <c r="AG3576" i="2"/>
  <c r="AG3577" i="2"/>
  <c r="AG3578" i="2"/>
  <c r="AG3579" i="2"/>
  <c r="AG3580" i="2"/>
  <c r="AG3581" i="2"/>
  <c r="AG3582" i="2"/>
  <c r="AG3583" i="2"/>
  <c r="AG3584" i="2"/>
  <c r="AG3585" i="2"/>
  <c r="AG3586" i="2"/>
  <c r="AG3587" i="2"/>
  <c r="AG3588" i="2"/>
  <c r="AG3589" i="2"/>
  <c r="AG3590" i="2"/>
  <c r="AG3591" i="2"/>
  <c r="AG3592" i="2"/>
  <c r="AG3593" i="2"/>
  <c r="AG3594" i="2"/>
  <c r="AG3595" i="2"/>
  <c r="AG3596" i="2"/>
  <c r="AG3597" i="2"/>
  <c r="AG3598" i="2"/>
  <c r="AG3599" i="2"/>
  <c r="AG3600" i="2"/>
  <c r="AG3601" i="2"/>
  <c r="AG3602" i="2"/>
  <c r="AG3603" i="2"/>
  <c r="AG3604" i="2"/>
  <c r="AG3605" i="2"/>
  <c r="AG3606" i="2"/>
  <c r="AG3607" i="2"/>
  <c r="AG3608" i="2"/>
  <c r="AG3609" i="2"/>
  <c r="AG3610" i="2"/>
  <c r="AG3611" i="2"/>
  <c r="AG3612" i="2"/>
  <c r="AG3613" i="2"/>
  <c r="AG3614" i="2"/>
  <c r="AG3615" i="2"/>
  <c r="AG3616" i="2"/>
  <c r="AG3617" i="2"/>
  <c r="AG3618" i="2"/>
  <c r="AG3619" i="2"/>
  <c r="AG3620" i="2"/>
  <c r="AG3621" i="2"/>
  <c r="AG3622" i="2"/>
  <c r="AG3623" i="2"/>
  <c r="AG3624" i="2"/>
  <c r="AG3625" i="2"/>
  <c r="AG3626" i="2"/>
  <c r="AG3627" i="2"/>
  <c r="AG3628" i="2"/>
  <c r="AG3629" i="2"/>
  <c r="AG3630" i="2"/>
  <c r="AG3631" i="2"/>
  <c r="AG3632" i="2"/>
  <c r="AG3633" i="2"/>
  <c r="AG3634" i="2"/>
  <c r="AG3635" i="2"/>
  <c r="AG3636" i="2"/>
  <c r="AG3637" i="2"/>
  <c r="AG3638" i="2"/>
  <c r="AG3639" i="2"/>
  <c r="AG3640" i="2"/>
  <c r="AG3641" i="2"/>
  <c r="AG3642" i="2"/>
  <c r="AG3643" i="2"/>
  <c r="AG3644" i="2"/>
  <c r="AG3645" i="2"/>
  <c r="AG3646" i="2"/>
  <c r="AG3647" i="2"/>
  <c r="AG3648" i="2"/>
  <c r="AG3649" i="2"/>
  <c r="AG3650" i="2"/>
  <c r="AG3651" i="2"/>
  <c r="AG3652" i="2"/>
  <c r="AG3653" i="2"/>
  <c r="AG3654" i="2"/>
  <c r="AG3655" i="2"/>
  <c r="AG3656" i="2"/>
  <c r="AG3657" i="2"/>
  <c r="AG3658" i="2"/>
  <c r="AG3659" i="2"/>
  <c r="AG3660" i="2"/>
  <c r="AG3661" i="2"/>
  <c r="AG3662" i="2"/>
  <c r="AG3663" i="2"/>
  <c r="AG3664" i="2"/>
  <c r="AG3665" i="2"/>
  <c r="AG3666" i="2"/>
  <c r="AG3667" i="2"/>
  <c r="AG3668" i="2"/>
  <c r="AG3669" i="2"/>
  <c r="AG3670" i="2"/>
  <c r="AG3671" i="2"/>
  <c r="AG3672" i="2"/>
  <c r="AG3673" i="2"/>
  <c r="AG3674" i="2"/>
  <c r="AG3675" i="2"/>
  <c r="AG3676" i="2"/>
  <c r="AG3677" i="2"/>
  <c r="AG3678" i="2"/>
  <c r="AG3679" i="2"/>
  <c r="AG3680" i="2"/>
  <c r="AG3681" i="2"/>
  <c r="AG3682" i="2"/>
  <c r="AG3683" i="2"/>
  <c r="AG3684" i="2"/>
  <c r="AG3685" i="2"/>
  <c r="AG3686" i="2"/>
  <c r="AG3687" i="2"/>
  <c r="AG3688" i="2"/>
  <c r="AG3689" i="2"/>
  <c r="AG3690" i="2"/>
  <c r="AG3691" i="2"/>
  <c r="AG3692" i="2"/>
  <c r="AG3693" i="2"/>
  <c r="AG3694" i="2"/>
  <c r="AG3695" i="2"/>
  <c r="AG3696" i="2"/>
  <c r="AG3697" i="2"/>
  <c r="AG3698" i="2"/>
  <c r="AG3699" i="2"/>
  <c r="AG3700" i="2"/>
  <c r="AG3701" i="2"/>
  <c r="AG3702" i="2"/>
  <c r="AG3703" i="2"/>
  <c r="AG3704" i="2"/>
  <c r="AG3705" i="2"/>
  <c r="AG3706" i="2"/>
  <c r="AG3707" i="2"/>
  <c r="AG3708" i="2"/>
  <c r="AG3709" i="2"/>
  <c r="AG3710" i="2"/>
  <c r="AG3711" i="2"/>
  <c r="AG3712" i="2"/>
  <c r="AG3713" i="2"/>
  <c r="AG3714" i="2"/>
  <c r="AG3715" i="2"/>
  <c r="AG3716" i="2"/>
  <c r="AG3717" i="2"/>
  <c r="AG3718" i="2"/>
  <c r="AG3719" i="2"/>
  <c r="AG3720" i="2"/>
  <c r="AG3721" i="2"/>
  <c r="AG3722" i="2"/>
  <c r="AG3723" i="2"/>
  <c r="AG3724" i="2"/>
  <c r="AG3725" i="2"/>
  <c r="AG3726" i="2"/>
  <c r="AG3727" i="2"/>
  <c r="AG3728" i="2"/>
  <c r="AG3729" i="2"/>
  <c r="AG3730" i="2"/>
  <c r="AG3731" i="2"/>
  <c r="AG3732" i="2"/>
  <c r="AG3733" i="2"/>
  <c r="AG3734" i="2"/>
  <c r="AG3735" i="2"/>
  <c r="AG3736" i="2"/>
  <c r="AG3737" i="2"/>
  <c r="AG3738" i="2"/>
  <c r="AG3739" i="2"/>
  <c r="AG3740" i="2"/>
  <c r="AG3741" i="2"/>
  <c r="AG3742" i="2"/>
  <c r="AG3743" i="2"/>
  <c r="AG3744" i="2"/>
  <c r="AG3745" i="2"/>
  <c r="AG3746" i="2"/>
  <c r="AG3747" i="2"/>
  <c r="AG3748" i="2"/>
  <c r="AG3749" i="2"/>
  <c r="AG3750" i="2"/>
  <c r="AG3751" i="2"/>
  <c r="AG3752" i="2"/>
  <c r="AG3753" i="2"/>
  <c r="AG3754" i="2"/>
  <c r="AG3755" i="2"/>
  <c r="AG3756" i="2"/>
  <c r="AG3757" i="2"/>
  <c r="AG3758" i="2"/>
  <c r="AG3759" i="2"/>
  <c r="AG3760" i="2"/>
  <c r="AG3761" i="2"/>
  <c r="AG3762" i="2"/>
  <c r="AG3763" i="2"/>
  <c r="AG3764" i="2"/>
  <c r="AG3765" i="2"/>
  <c r="AG3766" i="2"/>
  <c r="AG3767" i="2"/>
  <c r="AG3768" i="2"/>
  <c r="AG3769" i="2"/>
  <c r="AG3770" i="2"/>
  <c r="AG3771" i="2"/>
  <c r="AG3772" i="2"/>
  <c r="AG3773" i="2"/>
  <c r="AG3774" i="2"/>
  <c r="AG3775" i="2"/>
  <c r="AG3776" i="2"/>
  <c r="AG3777" i="2"/>
  <c r="AG3778" i="2"/>
  <c r="AG3779" i="2"/>
  <c r="AG3780" i="2"/>
  <c r="AG3781" i="2"/>
  <c r="AG3782" i="2"/>
  <c r="AG3783" i="2"/>
  <c r="AG3784" i="2"/>
  <c r="AG3785" i="2"/>
  <c r="AG3786" i="2"/>
  <c r="AG3787" i="2"/>
  <c r="AG3788" i="2"/>
  <c r="AG3789" i="2"/>
  <c r="AG3790" i="2"/>
  <c r="AG3791" i="2"/>
  <c r="AG3792" i="2"/>
  <c r="AG3793" i="2"/>
  <c r="AG3794" i="2"/>
  <c r="AG3795" i="2"/>
  <c r="AG3796" i="2"/>
  <c r="AG3797" i="2"/>
  <c r="AG3798" i="2"/>
  <c r="AG3799" i="2"/>
  <c r="AG3800" i="2"/>
  <c r="AG3801" i="2"/>
  <c r="AG3802" i="2"/>
  <c r="AG3803" i="2"/>
  <c r="AG3804" i="2"/>
  <c r="AG3805" i="2"/>
  <c r="AG3806" i="2"/>
  <c r="AG3807" i="2"/>
  <c r="AG3808" i="2"/>
  <c r="AG3809" i="2"/>
  <c r="AG3810" i="2"/>
  <c r="AG3811" i="2"/>
  <c r="AG3812" i="2"/>
  <c r="AG3813" i="2"/>
  <c r="AG3814" i="2"/>
  <c r="AG3815" i="2"/>
  <c r="AG3816" i="2"/>
  <c r="AG3817" i="2"/>
  <c r="AG3818" i="2"/>
  <c r="AG3819" i="2"/>
  <c r="AG3820" i="2"/>
  <c r="AG3821" i="2"/>
  <c r="AG3822" i="2"/>
  <c r="AG3823" i="2"/>
  <c r="AG3824" i="2"/>
  <c r="AG3825" i="2"/>
  <c r="AG3826" i="2"/>
  <c r="AG3827" i="2"/>
  <c r="AG3828" i="2"/>
  <c r="AG3829" i="2"/>
  <c r="AG3830" i="2"/>
  <c r="AG3831" i="2"/>
  <c r="AG3832" i="2"/>
  <c r="AG3833" i="2"/>
  <c r="AG3834" i="2"/>
  <c r="AG3835" i="2"/>
  <c r="AG3836" i="2"/>
  <c r="AG3837" i="2"/>
  <c r="AG3838" i="2"/>
  <c r="AG3839" i="2"/>
  <c r="AG3840" i="2"/>
  <c r="AG3841" i="2"/>
  <c r="AG3842" i="2"/>
  <c r="AG3843" i="2"/>
  <c r="AG3844" i="2"/>
  <c r="AG3845" i="2"/>
  <c r="AG3846" i="2"/>
  <c r="AG3847" i="2"/>
  <c r="AG3848" i="2"/>
  <c r="AG3849" i="2"/>
  <c r="AG3850" i="2"/>
  <c r="AG3851" i="2"/>
  <c r="AG3852" i="2"/>
  <c r="AG3853" i="2"/>
  <c r="AG3854" i="2"/>
  <c r="AG3855" i="2"/>
  <c r="AG3856" i="2"/>
  <c r="AG3857" i="2"/>
  <c r="AG3858" i="2"/>
  <c r="AG3859" i="2"/>
  <c r="AG3860" i="2"/>
  <c r="AG3861" i="2"/>
  <c r="AG3862" i="2"/>
  <c r="AG3863" i="2"/>
  <c r="AG3864" i="2"/>
  <c r="AG3865" i="2"/>
  <c r="AG3866" i="2"/>
  <c r="AG3867" i="2"/>
  <c r="AG3868" i="2"/>
  <c r="AG3869" i="2"/>
  <c r="AG3870" i="2"/>
  <c r="AG3871" i="2"/>
  <c r="AG3872" i="2"/>
  <c r="AG3873" i="2"/>
  <c r="AG3874" i="2"/>
  <c r="AG3875" i="2"/>
  <c r="AG3876" i="2"/>
  <c r="AG3877" i="2"/>
  <c r="AG3878" i="2"/>
  <c r="AG3879" i="2"/>
  <c r="AG3880" i="2"/>
  <c r="AG3881" i="2"/>
  <c r="AG3882" i="2"/>
  <c r="AG3883" i="2"/>
  <c r="AG3884" i="2"/>
  <c r="AG3885" i="2"/>
  <c r="AG3886" i="2"/>
  <c r="AG3887" i="2"/>
  <c r="AG3888" i="2"/>
  <c r="AG3889" i="2"/>
  <c r="AG3890" i="2"/>
  <c r="AG3891" i="2"/>
  <c r="AG3892" i="2"/>
  <c r="AG3893" i="2"/>
  <c r="AG3894" i="2"/>
  <c r="AG3895" i="2"/>
  <c r="AG3896" i="2"/>
  <c r="AG3897" i="2"/>
  <c r="AG3898" i="2"/>
  <c r="AG3899" i="2"/>
  <c r="AG3900" i="2"/>
  <c r="AG3901" i="2"/>
  <c r="AG3902" i="2"/>
  <c r="AG3903" i="2"/>
  <c r="AG3904" i="2"/>
  <c r="AG3905" i="2"/>
  <c r="AG3906" i="2"/>
  <c r="AG3907" i="2"/>
  <c r="AG3908" i="2"/>
  <c r="AG3909" i="2"/>
  <c r="AG3910" i="2"/>
  <c r="AG3911" i="2"/>
  <c r="AG3912" i="2"/>
  <c r="AG3913" i="2"/>
  <c r="AG3914" i="2"/>
  <c r="AG3915" i="2"/>
  <c r="AG3916" i="2"/>
  <c r="AG3917" i="2"/>
  <c r="AG3918" i="2"/>
  <c r="AG3919" i="2"/>
  <c r="AG3920" i="2"/>
  <c r="AG3921" i="2"/>
  <c r="AG3922" i="2"/>
  <c r="AG3923" i="2"/>
  <c r="AG3924" i="2"/>
  <c r="AG3925" i="2"/>
  <c r="AG3926" i="2"/>
  <c r="AG3927" i="2"/>
  <c r="AG3928" i="2"/>
  <c r="AG3929" i="2"/>
  <c r="AG3930" i="2"/>
  <c r="AG3931" i="2"/>
  <c r="AG3932" i="2"/>
  <c r="AG3933" i="2"/>
  <c r="AG3934" i="2"/>
  <c r="AG3935" i="2"/>
  <c r="AG3936" i="2"/>
  <c r="AG3937" i="2"/>
  <c r="AG3938" i="2"/>
  <c r="AG3939" i="2"/>
  <c r="AG3940" i="2"/>
  <c r="AG3941" i="2"/>
  <c r="AG3942" i="2"/>
  <c r="AG3943" i="2"/>
  <c r="AG3944" i="2"/>
  <c r="AG3945" i="2"/>
  <c r="AG3946" i="2"/>
  <c r="AG3947" i="2"/>
  <c r="AG3948" i="2"/>
  <c r="AG3949" i="2"/>
  <c r="AG3950" i="2"/>
  <c r="AG3951" i="2"/>
  <c r="AG3952" i="2"/>
  <c r="AG3953" i="2"/>
  <c r="AG3954" i="2"/>
  <c r="AG3955" i="2"/>
  <c r="AG3956" i="2"/>
  <c r="AG3957" i="2"/>
  <c r="AG3958" i="2"/>
  <c r="AG3959" i="2"/>
  <c r="AG3960" i="2"/>
  <c r="AG3961" i="2"/>
  <c r="AG3962" i="2"/>
  <c r="AG3963" i="2"/>
  <c r="AG3964" i="2"/>
  <c r="AG3965" i="2"/>
  <c r="AG3966" i="2"/>
  <c r="AG3967" i="2"/>
  <c r="AG3968" i="2"/>
  <c r="AG3969" i="2"/>
  <c r="AG3970" i="2"/>
  <c r="AG3971" i="2"/>
  <c r="AG3972" i="2"/>
  <c r="AG3973" i="2"/>
  <c r="AG3974" i="2"/>
  <c r="AG3975" i="2"/>
  <c r="AG3976" i="2"/>
  <c r="AG3977" i="2"/>
  <c r="AG3978" i="2"/>
  <c r="AG3979" i="2"/>
  <c r="AG3980" i="2"/>
  <c r="AG3981" i="2"/>
  <c r="AG3982" i="2"/>
  <c r="AG3983" i="2"/>
  <c r="AG3984" i="2"/>
  <c r="AG3985" i="2"/>
  <c r="AG3986" i="2"/>
  <c r="AG3987" i="2"/>
  <c r="AG3988" i="2"/>
  <c r="AG3989" i="2"/>
  <c r="AG3990" i="2"/>
  <c r="AG3991" i="2"/>
  <c r="AG3992" i="2"/>
  <c r="AG3993" i="2"/>
  <c r="AG3994" i="2"/>
  <c r="AG3995" i="2"/>
  <c r="AG3996" i="2"/>
  <c r="AG3997" i="2"/>
  <c r="AG3998" i="2"/>
  <c r="AG3999" i="2"/>
  <c r="AG4000" i="2"/>
  <c r="AG4001" i="2"/>
  <c r="AG4002" i="2"/>
  <c r="AG4003" i="2"/>
  <c r="AG4004" i="2"/>
  <c r="AG4005" i="2"/>
  <c r="AG4006" i="2"/>
  <c r="AG4007" i="2"/>
  <c r="AG4008" i="2"/>
  <c r="AG4009" i="2"/>
  <c r="AG4010" i="2"/>
  <c r="AG4011" i="2"/>
  <c r="AG4012" i="2"/>
  <c r="AG4013" i="2"/>
  <c r="AG4014" i="2"/>
  <c r="AG4015" i="2"/>
  <c r="AG4016" i="2"/>
  <c r="AG4017" i="2"/>
  <c r="AG4018" i="2"/>
  <c r="AG4019" i="2"/>
  <c r="AG4020" i="2"/>
  <c r="AG4021" i="2"/>
  <c r="AG4022" i="2"/>
  <c r="AG4023" i="2"/>
  <c r="AG4024" i="2"/>
  <c r="AG4025" i="2"/>
  <c r="AG4026" i="2"/>
  <c r="AG4027" i="2"/>
  <c r="AG4028" i="2"/>
  <c r="AG4029" i="2"/>
  <c r="AG4030" i="2"/>
  <c r="AG4031" i="2"/>
  <c r="AG4032" i="2"/>
  <c r="AG4033" i="2"/>
  <c r="AG4034" i="2"/>
  <c r="AG4035" i="2"/>
  <c r="AG4036" i="2"/>
  <c r="AG4037" i="2"/>
  <c r="AG4038" i="2"/>
  <c r="AG4039" i="2"/>
  <c r="AG4040" i="2"/>
  <c r="AG4041" i="2"/>
  <c r="AG4042" i="2"/>
  <c r="AG4043" i="2"/>
  <c r="AG4044" i="2"/>
  <c r="AG4045" i="2"/>
  <c r="AG4046" i="2"/>
  <c r="AG4047" i="2"/>
  <c r="AG4048" i="2"/>
  <c r="AG4049" i="2"/>
  <c r="AG4050" i="2"/>
  <c r="AG4051" i="2"/>
  <c r="AG4052" i="2"/>
  <c r="AG4053" i="2"/>
  <c r="AG4054" i="2"/>
  <c r="AG4055" i="2"/>
  <c r="AG4056" i="2"/>
  <c r="AG4057" i="2"/>
  <c r="AG4058" i="2"/>
  <c r="AG4059" i="2"/>
  <c r="AG4060" i="2"/>
  <c r="AG4061" i="2"/>
  <c r="AG4062" i="2"/>
  <c r="AG4063" i="2"/>
  <c r="AG4064" i="2"/>
  <c r="AG4065" i="2"/>
  <c r="AG4066" i="2"/>
  <c r="AG4067" i="2"/>
  <c r="AG4068" i="2"/>
  <c r="AG4069" i="2"/>
  <c r="AG4070" i="2"/>
  <c r="AG4071" i="2"/>
  <c r="AG4072" i="2"/>
  <c r="AG4073" i="2"/>
  <c r="AG4074" i="2"/>
  <c r="AG4075" i="2"/>
  <c r="AG4076" i="2"/>
  <c r="AG4077" i="2"/>
  <c r="AG4078" i="2"/>
  <c r="AG4079" i="2"/>
  <c r="AG4080" i="2"/>
  <c r="AG4081" i="2"/>
  <c r="AG4082" i="2"/>
  <c r="AG4083" i="2"/>
  <c r="AG4084" i="2"/>
  <c r="AG4085" i="2"/>
  <c r="AG4086" i="2"/>
  <c r="AG4087" i="2"/>
  <c r="AG4088" i="2"/>
  <c r="AG4089" i="2"/>
  <c r="AG4090" i="2"/>
  <c r="AG4091" i="2"/>
  <c r="AG4092" i="2"/>
  <c r="AG4093" i="2"/>
  <c r="AG4094" i="2"/>
  <c r="AG4095" i="2"/>
  <c r="AG4096" i="2"/>
  <c r="AG4097" i="2"/>
  <c r="AG4098" i="2"/>
  <c r="AG4099" i="2"/>
  <c r="AG4100" i="2"/>
  <c r="AG4101" i="2"/>
  <c r="AG4102" i="2"/>
  <c r="AG4103" i="2"/>
  <c r="AG4104" i="2"/>
  <c r="AG4105" i="2"/>
  <c r="AG4106" i="2"/>
  <c r="AG4107" i="2"/>
  <c r="AG4108" i="2"/>
  <c r="AG4109" i="2"/>
  <c r="AG4110" i="2"/>
  <c r="AG4111" i="2"/>
  <c r="AG4112" i="2"/>
  <c r="AG4113" i="2"/>
  <c r="AG4114" i="2"/>
  <c r="AG4115" i="2"/>
  <c r="AG4116" i="2"/>
  <c r="AG4117" i="2"/>
  <c r="AG4118" i="2"/>
  <c r="AG4119" i="2"/>
  <c r="AG4120" i="2"/>
  <c r="AG4121" i="2"/>
  <c r="AG4122" i="2"/>
  <c r="AG4123" i="2"/>
  <c r="AG4124" i="2"/>
  <c r="AG4125" i="2"/>
  <c r="AG4126" i="2"/>
  <c r="AG4127" i="2"/>
  <c r="AG4128" i="2"/>
  <c r="AG4129" i="2"/>
  <c r="AG4130" i="2"/>
  <c r="AG4131" i="2"/>
  <c r="AG4132" i="2"/>
  <c r="AG4133" i="2"/>
  <c r="AG4134" i="2"/>
  <c r="AG4135" i="2"/>
  <c r="AG4136" i="2"/>
  <c r="AG4137" i="2"/>
  <c r="AG4138" i="2"/>
  <c r="AG4139" i="2"/>
  <c r="AG4140" i="2"/>
  <c r="AG4141" i="2"/>
  <c r="AG4142" i="2"/>
  <c r="AG4143" i="2"/>
  <c r="AG4144" i="2"/>
  <c r="AG4145" i="2"/>
  <c r="AG4146" i="2"/>
  <c r="AG4147" i="2"/>
  <c r="AG4148" i="2"/>
  <c r="AG4149" i="2"/>
  <c r="AG4150" i="2"/>
  <c r="AG4151" i="2"/>
  <c r="AG4152" i="2"/>
  <c r="AG4153" i="2"/>
  <c r="AG4154" i="2"/>
  <c r="AG4155" i="2"/>
  <c r="AG4156" i="2"/>
  <c r="AG4157" i="2"/>
  <c r="AG4158" i="2"/>
  <c r="AG4159" i="2"/>
  <c r="AG4160" i="2"/>
  <c r="AG4161" i="2"/>
  <c r="AG4162" i="2"/>
  <c r="AG4163" i="2"/>
  <c r="AG4164" i="2"/>
  <c r="AG4165" i="2"/>
  <c r="AG4166" i="2"/>
  <c r="AG4167" i="2"/>
  <c r="AG4168" i="2"/>
  <c r="AG4169" i="2"/>
  <c r="AG4170" i="2"/>
  <c r="AG4171" i="2"/>
  <c r="AG4172" i="2"/>
  <c r="AG4173" i="2"/>
  <c r="AG4174" i="2"/>
  <c r="AG4175" i="2"/>
  <c r="AG4176" i="2"/>
  <c r="AG4177" i="2"/>
  <c r="AG4178" i="2"/>
  <c r="AG4179" i="2"/>
  <c r="AG4180" i="2"/>
  <c r="AG4181" i="2"/>
  <c r="AG4182" i="2"/>
  <c r="AG4183" i="2"/>
  <c r="AG4184" i="2"/>
  <c r="AG4185" i="2"/>
  <c r="AG4186" i="2"/>
  <c r="AG4187" i="2"/>
  <c r="AG4188" i="2"/>
  <c r="AG4189" i="2"/>
  <c r="AG4190" i="2"/>
  <c r="AG4191" i="2"/>
  <c r="AG4192" i="2"/>
  <c r="AG4193" i="2"/>
  <c r="AG4194" i="2"/>
  <c r="AG4195" i="2"/>
  <c r="AG4196" i="2"/>
  <c r="AG4197" i="2"/>
  <c r="AG4198" i="2"/>
  <c r="AG4199" i="2"/>
  <c r="AG4200" i="2"/>
  <c r="AG4201" i="2"/>
  <c r="AG4202" i="2"/>
  <c r="AG4203" i="2"/>
  <c r="AG4204" i="2"/>
  <c r="AG4205" i="2"/>
  <c r="AG4206" i="2"/>
  <c r="AG4207" i="2"/>
  <c r="AG4208" i="2"/>
  <c r="AG4209" i="2"/>
  <c r="AG4210" i="2"/>
  <c r="AG4211" i="2"/>
  <c r="AG4212" i="2"/>
  <c r="AG4213" i="2"/>
  <c r="AG4214" i="2"/>
  <c r="AG4215" i="2"/>
  <c r="AG4216" i="2"/>
  <c r="AG4217" i="2"/>
  <c r="AG4218" i="2"/>
  <c r="AG4219" i="2"/>
  <c r="AG4220" i="2"/>
  <c r="AG4221" i="2"/>
  <c r="AG4222" i="2"/>
  <c r="AG4223" i="2"/>
  <c r="AG4224" i="2"/>
  <c r="AG4225" i="2"/>
  <c r="AG4226" i="2"/>
  <c r="AG4227" i="2"/>
  <c r="AG4228" i="2"/>
  <c r="AG4229" i="2"/>
  <c r="AG4230" i="2"/>
  <c r="AG4231" i="2"/>
  <c r="AG4232" i="2"/>
  <c r="AG4233" i="2"/>
  <c r="AG4234" i="2"/>
  <c r="AG4235" i="2"/>
  <c r="AG4236" i="2"/>
  <c r="AG4237" i="2"/>
  <c r="AG4238" i="2"/>
  <c r="AG4239" i="2"/>
  <c r="AG4240" i="2"/>
  <c r="AG4241" i="2"/>
  <c r="AG4242" i="2"/>
  <c r="AG4243" i="2"/>
  <c r="AG4244" i="2"/>
  <c r="AG4245" i="2"/>
  <c r="AG4246" i="2"/>
  <c r="AG4247" i="2"/>
  <c r="AG4248" i="2"/>
  <c r="AG4249" i="2"/>
  <c r="AG4250" i="2"/>
  <c r="AG4251" i="2"/>
  <c r="AG4252" i="2"/>
  <c r="AG4253" i="2"/>
  <c r="AG4254" i="2"/>
  <c r="AG4255" i="2"/>
  <c r="AG4256" i="2"/>
  <c r="AG4257" i="2"/>
  <c r="AG4258" i="2"/>
  <c r="AG4259" i="2"/>
  <c r="AG4260" i="2"/>
  <c r="AG4261" i="2"/>
  <c r="AG4262" i="2"/>
  <c r="AG4263" i="2"/>
  <c r="AG4264" i="2"/>
  <c r="AG4265" i="2"/>
  <c r="AG4266" i="2"/>
  <c r="AG4267" i="2"/>
  <c r="AG4268" i="2"/>
  <c r="AG4269" i="2"/>
  <c r="AG4270" i="2"/>
  <c r="AG4271" i="2"/>
  <c r="AG4272" i="2"/>
  <c r="AG4273" i="2"/>
  <c r="AG4274" i="2"/>
  <c r="AG4275" i="2"/>
  <c r="AG4276" i="2"/>
  <c r="AG4277" i="2"/>
  <c r="AG4278" i="2"/>
  <c r="AG4279" i="2"/>
  <c r="AG4280" i="2"/>
  <c r="AG4281" i="2"/>
  <c r="AG4282" i="2"/>
  <c r="AG4283" i="2"/>
  <c r="AG4284" i="2"/>
  <c r="AG4285" i="2"/>
  <c r="AG4286" i="2"/>
  <c r="AG4287" i="2"/>
  <c r="AG4288" i="2"/>
  <c r="AG4289" i="2"/>
  <c r="AG4290" i="2"/>
  <c r="AG4291" i="2"/>
  <c r="AG4292" i="2"/>
  <c r="AG4293" i="2"/>
  <c r="AG4294" i="2"/>
  <c r="AG4295" i="2"/>
  <c r="AG4296" i="2"/>
  <c r="AG4297" i="2"/>
  <c r="AG4298" i="2"/>
  <c r="AG4299" i="2"/>
  <c r="AG4300" i="2"/>
  <c r="AG4301" i="2"/>
  <c r="AG4302" i="2"/>
  <c r="AG4303" i="2"/>
  <c r="AG4304" i="2"/>
  <c r="AG4305" i="2"/>
  <c r="AG4306" i="2"/>
  <c r="AG4307" i="2"/>
  <c r="AG4308" i="2"/>
  <c r="AG4309" i="2"/>
  <c r="AG4310" i="2"/>
  <c r="AG4311" i="2"/>
  <c r="AG4312" i="2"/>
  <c r="AG4313" i="2"/>
  <c r="AG4314" i="2"/>
  <c r="AG4315" i="2"/>
  <c r="AG4316" i="2"/>
  <c r="AG4317" i="2"/>
  <c r="AG4318" i="2"/>
  <c r="AG4319" i="2"/>
  <c r="AG4320" i="2"/>
  <c r="AG4321" i="2"/>
  <c r="AG4322" i="2"/>
  <c r="AG4323" i="2"/>
  <c r="AG4324" i="2"/>
  <c r="AG4325" i="2"/>
  <c r="AG4326" i="2"/>
  <c r="AG4327" i="2"/>
  <c r="AG4328" i="2"/>
  <c r="AG4329" i="2"/>
  <c r="AG4330" i="2"/>
  <c r="AG4331" i="2"/>
  <c r="AG4332" i="2"/>
  <c r="AG4333" i="2"/>
  <c r="AG4334" i="2"/>
  <c r="AG4335" i="2"/>
  <c r="AG4336" i="2"/>
  <c r="AG4337" i="2"/>
  <c r="AG4338" i="2"/>
  <c r="AG4339" i="2"/>
  <c r="AG4340" i="2"/>
  <c r="AG4341" i="2"/>
  <c r="AG4342" i="2"/>
  <c r="AG4343" i="2"/>
  <c r="AG4344" i="2"/>
  <c r="AG4345" i="2"/>
  <c r="AG4346" i="2"/>
  <c r="AG4347" i="2"/>
  <c r="AG4348" i="2"/>
  <c r="AG4349" i="2"/>
  <c r="AG4350" i="2"/>
  <c r="AG4351" i="2"/>
  <c r="AG4352" i="2"/>
  <c r="AG4353" i="2"/>
  <c r="AG4354" i="2"/>
  <c r="AG4355" i="2"/>
  <c r="AG4356" i="2"/>
  <c r="AG4357" i="2"/>
  <c r="AG4358" i="2"/>
  <c r="AG4359" i="2"/>
  <c r="AG4360" i="2"/>
  <c r="AG4361" i="2"/>
  <c r="AG4362" i="2"/>
  <c r="AG4363" i="2"/>
  <c r="AG4364" i="2"/>
  <c r="AG4365" i="2"/>
  <c r="AG4366" i="2"/>
  <c r="AG4367" i="2"/>
  <c r="AG4368" i="2"/>
  <c r="AG4369" i="2"/>
  <c r="AG4370" i="2"/>
  <c r="AG4371" i="2"/>
  <c r="AG4372" i="2"/>
  <c r="AG4373" i="2"/>
  <c r="AG4374" i="2"/>
  <c r="AG4375" i="2"/>
  <c r="AG4376" i="2"/>
  <c r="AG4377" i="2"/>
  <c r="AG4378" i="2"/>
  <c r="AG4379" i="2"/>
  <c r="AG4380" i="2"/>
  <c r="AG4381" i="2"/>
  <c r="AG4382" i="2"/>
  <c r="AG4383" i="2"/>
  <c r="AG4384" i="2"/>
  <c r="AG4385" i="2"/>
  <c r="AG4386" i="2"/>
  <c r="AG4387" i="2"/>
  <c r="AG4388" i="2"/>
  <c r="AG4389" i="2"/>
  <c r="AG4390" i="2"/>
  <c r="AG4391" i="2"/>
  <c r="AG4392" i="2"/>
  <c r="AG4393" i="2"/>
  <c r="AG4394" i="2"/>
  <c r="AG4395" i="2"/>
  <c r="AG4396" i="2"/>
  <c r="AG4397" i="2"/>
  <c r="AG4398" i="2"/>
  <c r="AG4399" i="2"/>
  <c r="AG4400" i="2"/>
  <c r="AG4401" i="2"/>
  <c r="AG4402" i="2"/>
  <c r="AG4403" i="2"/>
  <c r="AG4404" i="2"/>
  <c r="AG4405" i="2"/>
  <c r="AG4406" i="2"/>
  <c r="AG4407" i="2"/>
  <c r="AG4408" i="2"/>
  <c r="AG4409" i="2"/>
  <c r="AG4410" i="2"/>
  <c r="AG4411" i="2"/>
  <c r="AG4412" i="2"/>
  <c r="AG4413" i="2"/>
  <c r="AG4414" i="2"/>
  <c r="AG4415" i="2"/>
  <c r="AG4416" i="2"/>
  <c r="AG4417" i="2"/>
  <c r="AG4418" i="2"/>
  <c r="AG4419" i="2"/>
  <c r="AG4420" i="2"/>
  <c r="AG4421" i="2"/>
  <c r="AG4422" i="2"/>
  <c r="AG4423" i="2"/>
  <c r="AG4424" i="2"/>
  <c r="AG4425" i="2"/>
  <c r="AG4426" i="2"/>
  <c r="AG4427" i="2"/>
  <c r="AG4428" i="2"/>
  <c r="AG4429" i="2"/>
  <c r="AG4430" i="2"/>
  <c r="AG4431" i="2"/>
  <c r="AG4432" i="2"/>
  <c r="AG4433" i="2"/>
  <c r="AG4434" i="2"/>
  <c r="AG4435" i="2"/>
  <c r="AG4436" i="2"/>
  <c r="AG4437" i="2"/>
  <c r="AG4438" i="2"/>
  <c r="AG4439" i="2"/>
  <c r="AG4440" i="2"/>
  <c r="AG4441" i="2"/>
  <c r="AG4442" i="2"/>
  <c r="AG4443" i="2"/>
  <c r="AG4444" i="2"/>
  <c r="AG4445" i="2"/>
  <c r="AG4446" i="2"/>
  <c r="AG4447" i="2"/>
  <c r="AG4448" i="2"/>
  <c r="AG4449" i="2"/>
  <c r="AG4450" i="2"/>
  <c r="AG4451" i="2"/>
  <c r="AG4452" i="2"/>
  <c r="AG4453" i="2"/>
  <c r="AG4454" i="2"/>
  <c r="AG4455" i="2"/>
  <c r="AG4456" i="2"/>
  <c r="AG4457" i="2"/>
  <c r="AG4458" i="2"/>
  <c r="AG4459" i="2"/>
  <c r="AG4460" i="2"/>
  <c r="AG4461" i="2"/>
  <c r="AG4462" i="2"/>
  <c r="AG4463" i="2"/>
  <c r="AG4464" i="2"/>
  <c r="AG4465" i="2"/>
  <c r="AG4466" i="2"/>
  <c r="AG4467" i="2"/>
  <c r="AG4468" i="2"/>
  <c r="AG4469" i="2"/>
  <c r="AG4470" i="2"/>
  <c r="AG4471" i="2"/>
  <c r="AG4472" i="2"/>
  <c r="AG4473" i="2"/>
  <c r="AG4474" i="2"/>
  <c r="AG4475" i="2"/>
  <c r="AG4476" i="2"/>
  <c r="AG4477" i="2"/>
  <c r="AG4478" i="2"/>
  <c r="AG4479" i="2"/>
  <c r="AG4480" i="2"/>
  <c r="AG4481" i="2"/>
  <c r="AG4482" i="2"/>
  <c r="AG4483" i="2"/>
  <c r="AG4484" i="2"/>
  <c r="AG4485" i="2"/>
  <c r="AG4486" i="2"/>
  <c r="AG4487" i="2"/>
  <c r="AG4488" i="2"/>
  <c r="AG4489" i="2"/>
  <c r="AG4490" i="2"/>
  <c r="AG4491" i="2"/>
  <c r="AG4492" i="2"/>
  <c r="AG4493" i="2"/>
  <c r="AG4494" i="2"/>
  <c r="AG4495" i="2"/>
  <c r="AG4496" i="2"/>
  <c r="AG4497" i="2"/>
  <c r="AG4498" i="2"/>
  <c r="AG4499" i="2"/>
  <c r="AG4500" i="2"/>
  <c r="AG4501" i="2"/>
  <c r="AG4502" i="2"/>
  <c r="AG4503" i="2"/>
  <c r="AG4504" i="2"/>
  <c r="AG4505" i="2"/>
  <c r="AG4506" i="2"/>
  <c r="AG4507" i="2"/>
  <c r="AG4508" i="2"/>
  <c r="AG4509" i="2"/>
  <c r="AG4510" i="2"/>
  <c r="AG4511" i="2"/>
  <c r="AG4512" i="2"/>
  <c r="AG4513" i="2"/>
  <c r="AG4514" i="2"/>
  <c r="AG4515" i="2"/>
  <c r="AG4516" i="2"/>
  <c r="AG4517" i="2"/>
  <c r="AG4518" i="2"/>
  <c r="AG4519" i="2"/>
  <c r="AG4520" i="2"/>
  <c r="AG4521" i="2"/>
  <c r="AG4522" i="2"/>
  <c r="AG4523" i="2"/>
  <c r="AG4524" i="2"/>
  <c r="AG4525" i="2"/>
  <c r="AG4526" i="2"/>
  <c r="AG4527" i="2"/>
  <c r="AG4528" i="2"/>
  <c r="AG4529" i="2"/>
  <c r="AG4530" i="2"/>
  <c r="AG4531" i="2"/>
  <c r="AG4532" i="2"/>
  <c r="AG4533" i="2"/>
  <c r="AG4534" i="2"/>
  <c r="AG4535" i="2"/>
  <c r="AG4536" i="2"/>
  <c r="AG4537" i="2"/>
  <c r="AG4538" i="2"/>
  <c r="AG4539" i="2"/>
  <c r="AG4540" i="2"/>
  <c r="AG4541" i="2"/>
  <c r="AG4542" i="2"/>
  <c r="AG4543" i="2"/>
  <c r="AG4544" i="2"/>
  <c r="AG4545" i="2"/>
  <c r="AG4546" i="2"/>
  <c r="AG4547" i="2"/>
  <c r="AG4548" i="2"/>
  <c r="AG4549" i="2"/>
  <c r="AG4550" i="2"/>
  <c r="AG4551" i="2"/>
  <c r="AG4552" i="2"/>
  <c r="AG4553" i="2"/>
  <c r="AG4554" i="2"/>
  <c r="AG4555" i="2"/>
  <c r="AG4556" i="2"/>
  <c r="AG4557" i="2"/>
  <c r="AG4558" i="2"/>
  <c r="AG4559" i="2"/>
  <c r="AG4560" i="2"/>
  <c r="AG4561" i="2"/>
  <c r="AG4562" i="2"/>
  <c r="AG4563" i="2"/>
  <c r="AG4564" i="2"/>
  <c r="AG4565" i="2"/>
  <c r="AG4566" i="2"/>
  <c r="AG4567" i="2"/>
  <c r="AG4568" i="2"/>
  <c r="AG4569" i="2"/>
  <c r="AG4570" i="2"/>
  <c r="AG4571" i="2"/>
  <c r="AG4572" i="2"/>
  <c r="AG4573" i="2"/>
  <c r="AG4574" i="2"/>
  <c r="AG4575" i="2"/>
  <c r="AG4576" i="2"/>
  <c r="AG4577" i="2"/>
  <c r="AG4578" i="2"/>
  <c r="AG4579" i="2"/>
  <c r="AG4580" i="2"/>
  <c r="AG4581" i="2"/>
  <c r="AG4582" i="2"/>
  <c r="AG4583" i="2"/>
  <c r="AG4584" i="2"/>
  <c r="AG4585" i="2"/>
  <c r="AG4586" i="2"/>
  <c r="AG4587" i="2"/>
  <c r="AG4588" i="2"/>
  <c r="AG4589" i="2"/>
  <c r="AG4590" i="2"/>
  <c r="AG4591" i="2"/>
  <c r="AG4592" i="2"/>
  <c r="AG4593" i="2"/>
  <c r="AG4594" i="2"/>
  <c r="AG4595" i="2"/>
  <c r="AG4596" i="2"/>
  <c r="AG4597" i="2"/>
  <c r="AG4598" i="2"/>
  <c r="AG4599" i="2"/>
  <c r="AG4600" i="2"/>
  <c r="AG4601" i="2"/>
  <c r="AG4602" i="2"/>
  <c r="AG4603" i="2"/>
  <c r="AG4604" i="2"/>
  <c r="AG4605" i="2"/>
  <c r="AG4606" i="2"/>
  <c r="AG4607" i="2"/>
  <c r="AG4608" i="2"/>
  <c r="AG4609" i="2"/>
  <c r="AG4610" i="2"/>
  <c r="AG4611" i="2"/>
  <c r="AG4612" i="2"/>
  <c r="AG4613" i="2"/>
  <c r="AG4614" i="2"/>
  <c r="AG4615" i="2"/>
  <c r="AG4616" i="2"/>
  <c r="AG4617" i="2"/>
  <c r="AG4618" i="2"/>
  <c r="AG4619" i="2"/>
  <c r="AG4620" i="2"/>
  <c r="AG4621" i="2"/>
  <c r="AG4622" i="2"/>
  <c r="AG4623" i="2"/>
  <c r="AG4624" i="2"/>
  <c r="AG4625" i="2"/>
  <c r="AG4626" i="2"/>
  <c r="AG4627" i="2"/>
  <c r="AG4628" i="2"/>
  <c r="AG4629" i="2"/>
  <c r="AG4630" i="2"/>
  <c r="AG4631" i="2"/>
  <c r="AG4632" i="2"/>
  <c r="AG4633" i="2"/>
  <c r="AG4634" i="2"/>
  <c r="AG4635" i="2"/>
  <c r="AG4636" i="2"/>
  <c r="AG4637" i="2"/>
  <c r="AG4638" i="2"/>
  <c r="AG4639" i="2"/>
  <c r="AG4640" i="2"/>
  <c r="AG4641" i="2"/>
  <c r="AG4642" i="2"/>
  <c r="AG4643" i="2"/>
  <c r="AG4644" i="2"/>
  <c r="AG4645" i="2"/>
  <c r="AG4646" i="2"/>
  <c r="AG4647" i="2"/>
  <c r="AG4648" i="2"/>
  <c r="AG4649" i="2"/>
  <c r="AG4650" i="2"/>
  <c r="AG4651" i="2"/>
  <c r="AG4652" i="2"/>
  <c r="AG4653" i="2"/>
  <c r="AG4654" i="2"/>
  <c r="AG4655" i="2"/>
  <c r="AG4656" i="2"/>
  <c r="AG4657" i="2"/>
  <c r="AG4658" i="2"/>
  <c r="AG4659" i="2"/>
  <c r="AG4660" i="2"/>
  <c r="AG4661" i="2"/>
  <c r="AG4662" i="2"/>
  <c r="AG4663" i="2"/>
  <c r="AG4664" i="2"/>
  <c r="AG4665" i="2"/>
  <c r="AG4666" i="2"/>
  <c r="AG4667" i="2"/>
  <c r="AG4668" i="2"/>
  <c r="AG4669" i="2"/>
  <c r="AG4670" i="2"/>
  <c r="AG4671" i="2"/>
  <c r="AG4672" i="2"/>
  <c r="AG4673" i="2"/>
  <c r="AG4674" i="2"/>
  <c r="AG4675" i="2"/>
  <c r="AG4676" i="2"/>
  <c r="AG4677" i="2"/>
  <c r="AG4678" i="2"/>
  <c r="AG4679" i="2"/>
  <c r="AG4680" i="2"/>
  <c r="AG4681" i="2"/>
  <c r="AG4682" i="2"/>
  <c r="AG4683" i="2"/>
  <c r="AG4684" i="2"/>
  <c r="AG4685" i="2"/>
  <c r="AG4686" i="2"/>
  <c r="AG4687" i="2"/>
  <c r="AG4688" i="2"/>
  <c r="AG4689" i="2"/>
  <c r="AG4690" i="2"/>
  <c r="AG4691" i="2"/>
  <c r="AG4692" i="2"/>
  <c r="AG4693" i="2"/>
  <c r="AG4694" i="2"/>
  <c r="AG4695" i="2"/>
  <c r="AG4696" i="2"/>
  <c r="AG4697" i="2"/>
  <c r="AG4698" i="2"/>
  <c r="AG4699" i="2"/>
  <c r="AG4700" i="2"/>
  <c r="AG4701" i="2"/>
  <c r="AG4702" i="2"/>
  <c r="AG4703" i="2"/>
  <c r="AG4704" i="2"/>
  <c r="AG4705" i="2"/>
  <c r="AG4706" i="2"/>
  <c r="AG4707" i="2"/>
  <c r="AG4708" i="2"/>
  <c r="AG4709" i="2"/>
  <c r="AG4710" i="2"/>
  <c r="AG4711" i="2"/>
  <c r="AG4712" i="2"/>
  <c r="AG4713" i="2"/>
  <c r="AG4714" i="2"/>
  <c r="AG4715" i="2"/>
  <c r="AG4716" i="2"/>
  <c r="AG4717" i="2"/>
  <c r="AG4718" i="2"/>
  <c r="AG4719" i="2"/>
  <c r="AG4720" i="2"/>
  <c r="AG4721" i="2"/>
  <c r="AG4722" i="2"/>
  <c r="AG4723" i="2"/>
  <c r="AG4724" i="2"/>
  <c r="AG4725" i="2"/>
  <c r="AG4726" i="2"/>
  <c r="AG4727" i="2"/>
  <c r="AG4728" i="2"/>
  <c r="AG4729" i="2"/>
  <c r="AG4730" i="2"/>
  <c r="AG4731" i="2"/>
  <c r="AG4732" i="2"/>
  <c r="AG4733" i="2"/>
  <c r="AG4734" i="2"/>
  <c r="AG4735" i="2"/>
  <c r="AG4736" i="2"/>
  <c r="AG4737" i="2"/>
  <c r="AG4738" i="2"/>
  <c r="AG4739" i="2"/>
  <c r="AG4740" i="2"/>
  <c r="AG4741" i="2"/>
  <c r="AG4742" i="2"/>
  <c r="AG4743" i="2"/>
  <c r="AG4744" i="2"/>
  <c r="AG4745" i="2"/>
  <c r="AG4746" i="2"/>
  <c r="AG4747" i="2"/>
  <c r="AG4748" i="2"/>
  <c r="AG4749" i="2"/>
  <c r="AG4750" i="2"/>
  <c r="AG4751" i="2"/>
  <c r="AG4752" i="2"/>
  <c r="AG4753" i="2"/>
  <c r="AG4754" i="2"/>
  <c r="AG4755" i="2"/>
  <c r="AG4756" i="2"/>
  <c r="AG4757" i="2"/>
  <c r="AG4758" i="2"/>
  <c r="AG4759" i="2"/>
  <c r="AG4760" i="2"/>
  <c r="AG4761" i="2"/>
  <c r="AG4762" i="2"/>
  <c r="AG4763" i="2"/>
  <c r="AG4764" i="2"/>
  <c r="AG4765" i="2"/>
  <c r="AG4766" i="2"/>
  <c r="AG4767" i="2"/>
  <c r="AG4768" i="2"/>
  <c r="AG4769" i="2"/>
  <c r="AG4770" i="2"/>
  <c r="AG4771" i="2"/>
  <c r="AG4772" i="2"/>
  <c r="AG4773" i="2"/>
  <c r="AG4774" i="2"/>
  <c r="AG4775" i="2"/>
  <c r="AG4776" i="2"/>
  <c r="AG4777" i="2"/>
  <c r="AG4778" i="2"/>
  <c r="AG4779" i="2"/>
  <c r="AG4780" i="2"/>
  <c r="AG4781" i="2"/>
  <c r="AG4782" i="2"/>
  <c r="AG4783" i="2"/>
  <c r="AG4784" i="2"/>
  <c r="AG4785" i="2"/>
  <c r="AG4786" i="2"/>
  <c r="AG4787" i="2"/>
  <c r="AG4788" i="2"/>
  <c r="AG4789" i="2"/>
  <c r="AG4790" i="2"/>
  <c r="AG4791" i="2"/>
  <c r="AG4792" i="2"/>
  <c r="AG4793" i="2"/>
  <c r="AG4794" i="2"/>
  <c r="AG4795" i="2"/>
  <c r="AG4796" i="2"/>
  <c r="AG4797" i="2"/>
  <c r="AG4798" i="2"/>
  <c r="AG4799" i="2"/>
  <c r="AG4800" i="2"/>
  <c r="AG4801" i="2"/>
  <c r="AG4802" i="2"/>
  <c r="AG4803" i="2"/>
  <c r="AG4804" i="2"/>
  <c r="AG4805" i="2"/>
  <c r="AG4806" i="2"/>
  <c r="AG4807" i="2"/>
  <c r="AG4808" i="2"/>
  <c r="AG4809" i="2"/>
  <c r="AG4810" i="2"/>
  <c r="AG4811" i="2"/>
  <c r="AG4812" i="2"/>
  <c r="AG4813" i="2"/>
  <c r="AG4814" i="2"/>
  <c r="AG4815" i="2"/>
  <c r="AG4816" i="2"/>
  <c r="AG4817" i="2"/>
  <c r="AG4818" i="2"/>
  <c r="AG4819" i="2"/>
  <c r="AG4820" i="2"/>
  <c r="AG4821" i="2"/>
  <c r="AG4822" i="2"/>
  <c r="AG4823" i="2"/>
  <c r="AG4824" i="2"/>
  <c r="AG4825" i="2"/>
  <c r="AG4826" i="2"/>
  <c r="AG4827" i="2"/>
  <c r="AG4828" i="2"/>
  <c r="AG4829" i="2"/>
  <c r="AG4830" i="2"/>
  <c r="AG4831" i="2"/>
  <c r="AG4832" i="2"/>
  <c r="AG4833" i="2"/>
  <c r="AG4834" i="2"/>
  <c r="AG4835" i="2"/>
  <c r="AG4836" i="2"/>
  <c r="AG4837" i="2"/>
  <c r="AG4838" i="2"/>
  <c r="AG4839" i="2"/>
  <c r="AG4840" i="2"/>
  <c r="AG4841" i="2"/>
  <c r="AG4842" i="2"/>
  <c r="AG4843" i="2"/>
  <c r="AG4844" i="2"/>
  <c r="AG4845" i="2"/>
  <c r="AG4846" i="2"/>
  <c r="AG4847" i="2"/>
  <c r="AG4848" i="2"/>
  <c r="AG4849" i="2"/>
  <c r="AG4850" i="2"/>
  <c r="AG4851" i="2"/>
  <c r="AG4852" i="2"/>
  <c r="AG4853" i="2"/>
  <c r="AG4854" i="2"/>
  <c r="AG4855" i="2"/>
  <c r="AG4856" i="2"/>
  <c r="AG4857" i="2"/>
  <c r="AG4858" i="2"/>
  <c r="AG4859" i="2"/>
  <c r="AG4860" i="2"/>
  <c r="AG4861" i="2"/>
  <c r="AG4862" i="2"/>
  <c r="AG4863" i="2"/>
  <c r="AG4864" i="2"/>
  <c r="AG4865" i="2"/>
  <c r="AG4866" i="2"/>
  <c r="AG4867" i="2"/>
  <c r="AG4868" i="2"/>
  <c r="AG4869" i="2"/>
  <c r="AG4870" i="2"/>
  <c r="AG4871" i="2"/>
  <c r="AG4872" i="2"/>
  <c r="AG4873" i="2"/>
  <c r="AG4874" i="2"/>
  <c r="AG4875" i="2"/>
  <c r="AG4876" i="2"/>
  <c r="AG4877" i="2"/>
  <c r="AG4878" i="2"/>
  <c r="AG4879" i="2"/>
  <c r="AG4880" i="2"/>
  <c r="AG4881" i="2"/>
  <c r="AG4882" i="2"/>
  <c r="AG4883" i="2"/>
  <c r="AG4884" i="2"/>
  <c r="AG4885" i="2"/>
  <c r="AG4886" i="2"/>
  <c r="AG4887" i="2"/>
  <c r="AG4888" i="2"/>
  <c r="AG4889" i="2"/>
  <c r="AG4890" i="2"/>
  <c r="AG4891" i="2"/>
  <c r="AG4892" i="2"/>
  <c r="AG4893" i="2"/>
  <c r="AG4894" i="2"/>
  <c r="AG4895" i="2"/>
  <c r="AG4896" i="2"/>
  <c r="AG4897" i="2"/>
  <c r="AG4898" i="2"/>
  <c r="AG4899" i="2"/>
  <c r="AG4900" i="2"/>
  <c r="AG4901" i="2"/>
  <c r="AG4902" i="2"/>
  <c r="AG4903" i="2"/>
  <c r="AG4904" i="2"/>
  <c r="AG4905" i="2"/>
  <c r="AG4906" i="2"/>
  <c r="AG4907" i="2"/>
  <c r="AG4908" i="2"/>
  <c r="AG4909" i="2"/>
  <c r="AG4910" i="2"/>
  <c r="AG4911" i="2"/>
  <c r="AG4912" i="2"/>
  <c r="AG4913" i="2"/>
  <c r="AG4914" i="2"/>
  <c r="AG4915" i="2"/>
  <c r="AG4916" i="2"/>
  <c r="AG4917" i="2"/>
  <c r="AG4918" i="2"/>
  <c r="AG4919" i="2"/>
  <c r="AG4920" i="2"/>
  <c r="AG4921" i="2"/>
  <c r="AG4922" i="2"/>
  <c r="AG4923" i="2"/>
  <c r="AG4924" i="2"/>
  <c r="AG4925" i="2"/>
  <c r="AG4926" i="2"/>
  <c r="AG4927" i="2"/>
  <c r="AG4928" i="2"/>
  <c r="AG4929" i="2"/>
  <c r="AG4930" i="2"/>
  <c r="AG4931" i="2"/>
  <c r="AG4932" i="2"/>
  <c r="AG4933" i="2"/>
  <c r="AG4934" i="2"/>
  <c r="AG4935" i="2"/>
  <c r="AG4936" i="2"/>
  <c r="AG4937" i="2"/>
  <c r="AG4938" i="2"/>
  <c r="AG4939" i="2"/>
  <c r="AG4940" i="2"/>
  <c r="AG4941" i="2"/>
  <c r="AG4942" i="2"/>
  <c r="AG4943" i="2"/>
  <c r="AG4944" i="2"/>
  <c r="AG4945" i="2"/>
  <c r="AG4946" i="2"/>
  <c r="AG4947" i="2"/>
  <c r="AG4948" i="2"/>
  <c r="AG4949" i="2"/>
  <c r="AG4950" i="2"/>
  <c r="AG4951" i="2"/>
  <c r="AG4952" i="2"/>
  <c r="AG4953" i="2"/>
  <c r="AG4954" i="2"/>
  <c r="AG4955" i="2"/>
  <c r="AG4956" i="2"/>
  <c r="AG4957" i="2"/>
  <c r="AG4958" i="2"/>
  <c r="AG4959" i="2"/>
  <c r="AG4960" i="2"/>
  <c r="AG4961" i="2"/>
  <c r="AG4962" i="2"/>
  <c r="AG4963" i="2"/>
  <c r="AG4964" i="2"/>
  <c r="AG4965" i="2"/>
  <c r="AG4966" i="2"/>
  <c r="AG4967" i="2"/>
  <c r="AG4968" i="2"/>
  <c r="AG4969" i="2"/>
  <c r="AG4970" i="2"/>
  <c r="AG4971" i="2"/>
  <c r="AG4972" i="2"/>
  <c r="AG4973" i="2"/>
  <c r="AG4974" i="2"/>
  <c r="AG4975" i="2"/>
  <c r="AG4976" i="2"/>
  <c r="AG4977" i="2"/>
  <c r="AG4978" i="2"/>
  <c r="AG4979" i="2"/>
  <c r="AG4980" i="2"/>
  <c r="AG4981" i="2"/>
  <c r="AG4982" i="2"/>
  <c r="AG4983" i="2"/>
  <c r="AG4984" i="2"/>
  <c r="AG4985" i="2"/>
  <c r="AG4986" i="2"/>
  <c r="AG4987" i="2"/>
  <c r="AG4988" i="2"/>
  <c r="AG4989" i="2"/>
  <c r="AG4990" i="2"/>
  <c r="AG4991" i="2"/>
  <c r="AG4992" i="2"/>
  <c r="AG4993" i="2"/>
  <c r="AG4994" i="2"/>
  <c r="AG4995" i="2"/>
  <c r="AG4996" i="2"/>
  <c r="AG4997" i="2"/>
  <c r="AG4998" i="2"/>
  <c r="AG4999" i="2"/>
  <c r="AG5000" i="2"/>
  <c r="AG5001" i="2"/>
  <c r="AG5002" i="2"/>
  <c r="AG5003" i="2"/>
  <c r="AG5004" i="2"/>
  <c r="AG5005" i="2"/>
  <c r="AG5006" i="2"/>
  <c r="AG5007" i="2"/>
  <c r="AG5008" i="2"/>
  <c r="AG5009" i="2"/>
  <c r="AG5010" i="2"/>
  <c r="AG5011" i="2"/>
  <c r="AG5012" i="2"/>
  <c r="AG5013" i="2"/>
  <c r="AG5014" i="2"/>
  <c r="AG5015" i="2"/>
  <c r="AG5016" i="2"/>
  <c r="AG5017" i="2"/>
  <c r="AG5018" i="2"/>
  <c r="AG5019" i="2"/>
  <c r="AG5020" i="2"/>
  <c r="AG5021" i="2"/>
  <c r="AG5022" i="2"/>
  <c r="AG5023" i="2"/>
  <c r="AG5024" i="2"/>
  <c r="AG5025" i="2"/>
  <c r="AG5026" i="2"/>
  <c r="AG5027" i="2"/>
  <c r="AG5028" i="2"/>
  <c r="AG5029" i="2"/>
  <c r="AG5030" i="2"/>
  <c r="AG5031" i="2"/>
  <c r="AG5032" i="2"/>
  <c r="AG5033" i="2"/>
  <c r="AG5034" i="2"/>
  <c r="AG5035" i="2"/>
  <c r="AG5036" i="2"/>
  <c r="AG5037" i="2"/>
  <c r="AG5038" i="2"/>
  <c r="AG5039" i="2"/>
  <c r="AG5040" i="2"/>
  <c r="AG5041" i="2"/>
  <c r="AG5042" i="2"/>
  <c r="AG5043" i="2"/>
  <c r="AG5044" i="2"/>
  <c r="AG5045" i="2"/>
  <c r="AG5046" i="2"/>
  <c r="AG5047" i="2"/>
  <c r="AG5048" i="2"/>
  <c r="AG5049" i="2"/>
  <c r="AG5050" i="2"/>
  <c r="AG5051" i="2"/>
  <c r="AG5052" i="2"/>
  <c r="AG5053" i="2"/>
  <c r="AG5054" i="2"/>
  <c r="AG5055" i="2"/>
  <c r="AG5056" i="2"/>
  <c r="AG5057" i="2"/>
  <c r="AG5058" i="2"/>
  <c r="AG5059" i="2"/>
  <c r="AG5060" i="2"/>
  <c r="AG5061" i="2"/>
  <c r="AG5062" i="2"/>
  <c r="AG5063" i="2"/>
  <c r="AG5064" i="2"/>
  <c r="AG5065" i="2"/>
  <c r="AG5066" i="2"/>
  <c r="AG5067" i="2"/>
  <c r="AG5068" i="2"/>
  <c r="AG5069" i="2"/>
  <c r="AG5070" i="2"/>
  <c r="AG5071" i="2"/>
  <c r="AG5072" i="2"/>
  <c r="AG5073" i="2"/>
  <c r="AG5074" i="2"/>
  <c r="AG5075" i="2"/>
  <c r="AG5076" i="2"/>
  <c r="AG5077" i="2"/>
  <c r="AG5078" i="2"/>
  <c r="AG5079" i="2"/>
  <c r="AG5080" i="2"/>
  <c r="AG5081" i="2"/>
  <c r="AG5082" i="2"/>
  <c r="AG5083" i="2"/>
  <c r="AG5084" i="2"/>
  <c r="AG5085" i="2"/>
  <c r="AG5086" i="2"/>
  <c r="AG5087" i="2"/>
  <c r="AG5088" i="2"/>
  <c r="AG5089" i="2"/>
  <c r="AG5090" i="2"/>
  <c r="AG5091" i="2"/>
  <c r="AG5092" i="2"/>
  <c r="AG5093" i="2"/>
  <c r="AG5094" i="2"/>
  <c r="AG5095" i="2"/>
  <c r="AG5096" i="2"/>
  <c r="AG5097" i="2"/>
  <c r="AG5098" i="2"/>
  <c r="AG5099" i="2"/>
  <c r="AG5100" i="2"/>
  <c r="AG5101" i="2"/>
  <c r="AG5102" i="2"/>
  <c r="AG5103" i="2"/>
  <c r="AG5104" i="2"/>
  <c r="AG5105" i="2"/>
  <c r="AG5106" i="2"/>
  <c r="AG5107" i="2"/>
  <c r="AG5108" i="2"/>
  <c r="AG5109" i="2"/>
  <c r="AG5110" i="2"/>
  <c r="AG5111" i="2"/>
  <c r="AG5112" i="2"/>
  <c r="AG5113" i="2"/>
  <c r="AG5114" i="2"/>
  <c r="AG5115" i="2"/>
  <c r="AG5116" i="2"/>
  <c r="AG5117" i="2"/>
  <c r="AG5118" i="2"/>
  <c r="AG5119" i="2"/>
  <c r="AG5120" i="2"/>
  <c r="AG5121" i="2"/>
  <c r="AG5122" i="2"/>
  <c r="AG5123" i="2"/>
  <c r="AG5124" i="2"/>
  <c r="AG5125" i="2"/>
  <c r="AG5126" i="2"/>
  <c r="AG5127" i="2"/>
  <c r="AG5128" i="2"/>
  <c r="AG5129" i="2"/>
  <c r="AG5130" i="2"/>
  <c r="AG5131" i="2"/>
  <c r="AG5132" i="2"/>
  <c r="AG5133" i="2"/>
  <c r="AG5134" i="2"/>
  <c r="AG5135" i="2"/>
  <c r="AG5136" i="2"/>
  <c r="AG5137" i="2"/>
  <c r="AG5138" i="2"/>
  <c r="AG5139" i="2"/>
  <c r="AG5140" i="2"/>
  <c r="AG5141" i="2"/>
  <c r="AG5142" i="2"/>
  <c r="AG5143" i="2"/>
  <c r="AG5144" i="2"/>
  <c r="AG5145" i="2"/>
  <c r="AG5146" i="2"/>
  <c r="AG5147" i="2"/>
  <c r="AG5148" i="2"/>
  <c r="AG5149" i="2"/>
  <c r="AG5150" i="2"/>
  <c r="AG5151" i="2"/>
  <c r="AG5152" i="2"/>
  <c r="AG5153" i="2"/>
  <c r="AG5154" i="2"/>
  <c r="AG5155" i="2"/>
  <c r="AG5156" i="2"/>
  <c r="AG5157" i="2"/>
  <c r="AG5158" i="2"/>
  <c r="AG5159" i="2"/>
  <c r="AG5160" i="2"/>
  <c r="AG5161" i="2"/>
  <c r="AG5162" i="2"/>
  <c r="AG5163" i="2"/>
  <c r="AG5164" i="2"/>
  <c r="AG5165" i="2"/>
  <c r="AG5166" i="2"/>
  <c r="AG5167" i="2"/>
  <c r="AG5168" i="2"/>
  <c r="AG5169" i="2"/>
  <c r="AG5170" i="2"/>
  <c r="AG5171" i="2"/>
  <c r="AG5172" i="2"/>
  <c r="AG5173" i="2"/>
  <c r="AG5174" i="2"/>
  <c r="AG5175" i="2"/>
  <c r="AG5176" i="2"/>
  <c r="AG5177" i="2"/>
  <c r="AG5178" i="2"/>
  <c r="AG5179" i="2"/>
  <c r="AG5180" i="2"/>
  <c r="AG5181" i="2"/>
  <c r="AG5182" i="2"/>
  <c r="AG5183" i="2"/>
  <c r="AG5184" i="2"/>
  <c r="AG5185" i="2"/>
  <c r="AG5186" i="2"/>
  <c r="AG5187" i="2"/>
  <c r="AG5188" i="2"/>
  <c r="AG5189" i="2"/>
  <c r="AG5190" i="2"/>
  <c r="AG5191" i="2"/>
  <c r="AG5192" i="2"/>
  <c r="AG5193" i="2"/>
  <c r="AG5194" i="2"/>
  <c r="AG5195" i="2"/>
  <c r="AG5196" i="2"/>
  <c r="AG5197" i="2"/>
  <c r="AG5198" i="2"/>
  <c r="AG5199" i="2"/>
  <c r="AG5200" i="2"/>
  <c r="AG5201" i="2"/>
  <c r="AG5202" i="2"/>
  <c r="AG5203" i="2"/>
  <c r="AG5204" i="2"/>
  <c r="AG5205" i="2"/>
  <c r="AG5206" i="2"/>
  <c r="AG5207" i="2"/>
  <c r="AG5208" i="2"/>
  <c r="AG5209" i="2"/>
  <c r="AG5210" i="2"/>
  <c r="AG5211" i="2"/>
  <c r="AG5212" i="2"/>
  <c r="AG5213" i="2"/>
  <c r="AG5214" i="2"/>
  <c r="AG5215" i="2"/>
  <c r="AG5216" i="2"/>
  <c r="AG5217" i="2"/>
  <c r="AG5218" i="2"/>
  <c r="AG5219" i="2"/>
  <c r="AG5220" i="2"/>
  <c r="AG5221" i="2"/>
  <c r="AG5222" i="2"/>
  <c r="AG5223" i="2"/>
  <c r="AG5224" i="2"/>
  <c r="AG5225" i="2"/>
  <c r="AG5226" i="2"/>
  <c r="AG5227" i="2"/>
  <c r="AG5228" i="2"/>
  <c r="AG5229" i="2"/>
  <c r="AG5230" i="2"/>
  <c r="AG5231" i="2"/>
  <c r="AG5232" i="2"/>
  <c r="AG5233" i="2"/>
  <c r="AG5234" i="2"/>
  <c r="AG5235" i="2"/>
  <c r="AG5236" i="2"/>
  <c r="AG5237" i="2"/>
  <c r="AG5238" i="2"/>
  <c r="AG5239" i="2"/>
  <c r="AG5240" i="2"/>
  <c r="AG5241" i="2"/>
  <c r="AG5242" i="2"/>
  <c r="AG5243" i="2"/>
  <c r="AG5244" i="2"/>
  <c r="AG5245" i="2"/>
  <c r="AG5246" i="2"/>
  <c r="AG5247" i="2"/>
  <c r="AG5248" i="2"/>
  <c r="AG5249" i="2"/>
  <c r="AG5250" i="2"/>
  <c r="AG5251" i="2"/>
  <c r="AG5252" i="2"/>
  <c r="AG5253" i="2"/>
  <c r="AG5254" i="2"/>
  <c r="AG5255" i="2"/>
  <c r="AG5256" i="2"/>
  <c r="AG5257" i="2"/>
  <c r="AG5258" i="2"/>
  <c r="AG5259" i="2"/>
  <c r="AG5260" i="2"/>
  <c r="AG5261" i="2"/>
  <c r="AG5262" i="2"/>
  <c r="AG5263" i="2"/>
  <c r="AG5264" i="2"/>
  <c r="AG5265" i="2"/>
  <c r="AG5266" i="2"/>
  <c r="AG5267" i="2"/>
  <c r="AG5268" i="2"/>
  <c r="AG5269" i="2"/>
  <c r="AG5270" i="2"/>
  <c r="AG5271" i="2"/>
  <c r="AG5272" i="2"/>
  <c r="AG5273" i="2"/>
  <c r="AG5274" i="2"/>
  <c r="AG5275" i="2"/>
  <c r="AG5276" i="2"/>
  <c r="AG5277" i="2"/>
  <c r="AG5278" i="2"/>
  <c r="AG5279" i="2"/>
  <c r="AG5280" i="2"/>
  <c r="AG5281" i="2"/>
  <c r="AG5282" i="2"/>
  <c r="AG5283" i="2"/>
  <c r="AG5284" i="2"/>
  <c r="AG5285" i="2"/>
  <c r="AG5286" i="2"/>
  <c r="AG5287" i="2"/>
  <c r="AG5288" i="2"/>
  <c r="AG5289" i="2"/>
  <c r="AG5290" i="2"/>
  <c r="AG5291" i="2"/>
  <c r="AG5292" i="2"/>
  <c r="AG5293" i="2"/>
  <c r="AG5294" i="2"/>
  <c r="AG5295" i="2"/>
  <c r="AG5296" i="2"/>
  <c r="AG5297" i="2"/>
  <c r="AG5298" i="2"/>
  <c r="AG5299" i="2"/>
  <c r="AG5300" i="2"/>
  <c r="AG5301" i="2"/>
  <c r="AG5302" i="2"/>
  <c r="AG5303" i="2"/>
  <c r="AG5304" i="2"/>
  <c r="AG5305" i="2"/>
  <c r="AG5306" i="2"/>
  <c r="AG5307" i="2"/>
  <c r="AG5308" i="2"/>
  <c r="AG5309" i="2"/>
  <c r="AG5310" i="2"/>
  <c r="AG5311" i="2"/>
  <c r="AG5312" i="2"/>
  <c r="AG5313" i="2"/>
  <c r="AG5314" i="2"/>
  <c r="AG5315" i="2"/>
  <c r="AG5316" i="2"/>
  <c r="AG5317" i="2"/>
  <c r="AG5318" i="2"/>
  <c r="AG5319" i="2"/>
  <c r="AG5320" i="2"/>
  <c r="AG5321" i="2"/>
  <c r="AG5322" i="2"/>
  <c r="AG5323" i="2"/>
  <c r="AG5324" i="2"/>
  <c r="AG5325" i="2"/>
  <c r="AG5326" i="2"/>
  <c r="AG5327" i="2"/>
  <c r="AG5328" i="2"/>
  <c r="AG5329" i="2"/>
  <c r="AG5330" i="2"/>
  <c r="AG5331" i="2"/>
  <c r="AG5332" i="2"/>
  <c r="AG5333" i="2"/>
  <c r="AG5334" i="2"/>
  <c r="AG5335" i="2"/>
  <c r="AG5336" i="2"/>
  <c r="AG5337" i="2"/>
  <c r="AG5338" i="2"/>
  <c r="AG5339" i="2"/>
  <c r="AG5340" i="2"/>
  <c r="AG5341" i="2"/>
  <c r="AG5342" i="2"/>
  <c r="AG5343" i="2"/>
  <c r="AG5344" i="2"/>
  <c r="AG5345" i="2"/>
  <c r="AG5346" i="2"/>
  <c r="AG5347" i="2"/>
  <c r="AG5348" i="2"/>
  <c r="AG5349" i="2"/>
  <c r="AG5350" i="2"/>
  <c r="AG5351" i="2"/>
  <c r="AG5352" i="2"/>
  <c r="AG5353" i="2"/>
  <c r="AG5354" i="2"/>
  <c r="AG5355" i="2"/>
  <c r="AG5356" i="2"/>
  <c r="AG5357" i="2"/>
  <c r="AG5358" i="2"/>
  <c r="AG5359" i="2"/>
  <c r="AG5360" i="2"/>
  <c r="AG5361" i="2"/>
  <c r="AG5362" i="2"/>
  <c r="AG5363" i="2"/>
  <c r="AG5364" i="2"/>
  <c r="AG5365" i="2"/>
  <c r="AG5366" i="2"/>
  <c r="AG5367" i="2"/>
  <c r="AG5368" i="2"/>
  <c r="AG5369" i="2"/>
  <c r="AG5370" i="2"/>
  <c r="AG5371" i="2"/>
  <c r="AG5372" i="2"/>
  <c r="AG5373" i="2"/>
  <c r="AG5374" i="2"/>
  <c r="AG5375" i="2"/>
  <c r="AG5376" i="2"/>
  <c r="AG5377" i="2"/>
  <c r="AG5378" i="2"/>
  <c r="AG5379" i="2"/>
  <c r="AG5380" i="2"/>
  <c r="AG5381" i="2"/>
  <c r="AG5382" i="2"/>
  <c r="AG5383" i="2"/>
  <c r="AG5384" i="2"/>
  <c r="AG5385" i="2"/>
  <c r="AG5386" i="2"/>
  <c r="AG5387" i="2"/>
  <c r="AG5388" i="2"/>
  <c r="AG5389" i="2"/>
  <c r="AG5390" i="2"/>
  <c r="AG5391" i="2"/>
  <c r="AG5392" i="2"/>
  <c r="AG5393" i="2"/>
  <c r="AG5394" i="2"/>
  <c r="AG5395" i="2"/>
  <c r="AG5396" i="2"/>
  <c r="AG5397" i="2"/>
  <c r="AG5398" i="2"/>
  <c r="AG5399" i="2"/>
  <c r="AG5400" i="2"/>
  <c r="AG5401" i="2"/>
  <c r="AG5402" i="2"/>
  <c r="AG5403" i="2"/>
  <c r="AG5404" i="2"/>
  <c r="AG5405" i="2"/>
  <c r="AG5406" i="2"/>
  <c r="AG5407" i="2"/>
  <c r="AG5408" i="2"/>
  <c r="AG5409" i="2"/>
  <c r="AG5410" i="2"/>
  <c r="AG5411" i="2"/>
  <c r="AG5412" i="2"/>
  <c r="AG5413" i="2"/>
  <c r="AG5414" i="2"/>
  <c r="AG5415" i="2"/>
  <c r="AG5416" i="2"/>
  <c r="AG5417" i="2"/>
  <c r="AG5418" i="2"/>
  <c r="AG5419" i="2"/>
  <c r="AG5420" i="2"/>
  <c r="AG5421" i="2"/>
  <c r="AG5422" i="2"/>
  <c r="AG5423" i="2"/>
  <c r="AG5424" i="2"/>
  <c r="AG5425" i="2"/>
  <c r="AG5426" i="2"/>
  <c r="AG5427" i="2"/>
  <c r="AG5428" i="2"/>
  <c r="AG5429" i="2"/>
  <c r="AG5430" i="2"/>
  <c r="AG5431" i="2"/>
  <c r="AG5432" i="2"/>
  <c r="AG5433" i="2"/>
  <c r="AG5434" i="2"/>
  <c r="AG5435" i="2"/>
  <c r="AG5436" i="2"/>
  <c r="AG5437" i="2"/>
  <c r="AG5438" i="2"/>
  <c r="AG5439" i="2"/>
  <c r="AG5440" i="2"/>
  <c r="AG5441" i="2"/>
  <c r="AG5442" i="2"/>
  <c r="AG5443" i="2"/>
  <c r="AG5444" i="2"/>
  <c r="AG5445" i="2"/>
  <c r="AG5446" i="2"/>
  <c r="AG5447" i="2"/>
  <c r="AG5448" i="2"/>
  <c r="AG5449" i="2"/>
  <c r="AG5450" i="2"/>
  <c r="AG5451" i="2"/>
  <c r="AG5452" i="2"/>
  <c r="AG5453" i="2"/>
  <c r="AG5454" i="2"/>
  <c r="AG5455" i="2"/>
  <c r="AG5456" i="2"/>
  <c r="AG5457" i="2"/>
  <c r="AG5458" i="2"/>
  <c r="AG5459" i="2"/>
  <c r="AG5460" i="2"/>
  <c r="AG5461" i="2"/>
  <c r="AG5462" i="2"/>
  <c r="AG5463" i="2"/>
  <c r="AG5464" i="2"/>
  <c r="AG5465" i="2"/>
  <c r="AG5466" i="2"/>
  <c r="AG5467" i="2"/>
  <c r="AG5468" i="2"/>
  <c r="AG5469" i="2"/>
  <c r="AG5470" i="2"/>
  <c r="AG5471" i="2"/>
  <c r="AG5472" i="2"/>
  <c r="AG5473" i="2"/>
  <c r="AG5474" i="2"/>
  <c r="AG5475" i="2"/>
  <c r="AG5476" i="2"/>
  <c r="AG5477" i="2"/>
  <c r="AG5478" i="2"/>
  <c r="AG5479" i="2"/>
  <c r="AG5480" i="2"/>
  <c r="AG5481" i="2"/>
  <c r="AG5482" i="2"/>
  <c r="AG5483" i="2"/>
  <c r="AG5484" i="2"/>
  <c r="AG5485" i="2"/>
  <c r="AG5486" i="2"/>
  <c r="AG5487" i="2"/>
  <c r="AG5488" i="2"/>
  <c r="AG5489" i="2"/>
  <c r="AG5490" i="2"/>
  <c r="AG5491" i="2"/>
  <c r="AG5492" i="2"/>
  <c r="AG5493" i="2"/>
  <c r="AG5494" i="2"/>
  <c r="AG5495" i="2"/>
  <c r="AG5496" i="2"/>
  <c r="AG5497" i="2"/>
  <c r="AG5498" i="2"/>
  <c r="AG5499" i="2"/>
  <c r="AG5500" i="2"/>
  <c r="AG5501" i="2"/>
  <c r="AG5502" i="2"/>
  <c r="AG5503" i="2"/>
  <c r="AG5504" i="2"/>
  <c r="AG5505" i="2"/>
  <c r="AG5506" i="2"/>
  <c r="AG5507" i="2"/>
  <c r="AG5508" i="2"/>
  <c r="AG5509" i="2"/>
  <c r="AG5510" i="2"/>
  <c r="AG5511" i="2"/>
  <c r="AG5512" i="2"/>
  <c r="AG5513" i="2"/>
  <c r="AG5514" i="2"/>
  <c r="AG5515" i="2"/>
  <c r="AG5516" i="2"/>
  <c r="AG5517" i="2"/>
  <c r="AG5518" i="2"/>
  <c r="AG5519" i="2"/>
  <c r="AG5520" i="2"/>
  <c r="AG5521" i="2"/>
  <c r="AG5522" i="2"/>
  <c r="AG5523" i="2"/>
  <c r="AG5524" i="2"/>
  <c r="AG5525" i="2"/>
  <c r="AG5526" i="2"/>
  <c r="AG5527" i="2"/>
  <c r="AG5528" i="2"/>
  <c r="AG5529" i="2"/>
  <c r="AG5530" i="2"/>
  <c r="AG5531" i="2"/>
  <c r="AG5532" i="2"/>
  <c r="AG5533" i="2"/>
  <c r="AG5534" i="2"/>
  <c r="AG5535" i="2"/>
  <c r="AG5536" i="2"/>
  <c r="AG5537" i="2"/>
  <c r="AG5538" i="2"/>
  <c r="AG5539" i="2"/>
  <c r="AG5540" i="2"/>
  <c r="AG5541" i="2"/>
  <c r="AG5542" i="2"/>
  <c r="AG5543" i="2"/>
  <c r="AG5544" i="2"/>
  <c r="AG5545" i="2"/>
  <c r="AG5546" i="2"/>
  <c r="AG5547" i="2"/>
  <c r="AG5548" i="2"/>
  <c r="AG5549" i="2"/>
  <c r="AG5550" i="2"/>
  <c r="AG5551" i="2"/>
  <c r="AG5552" i="2"/>
  <c r="AG5553" i="2"/>
  <c r="AG5554" i="2"/>
  <c r="AG5555" i="2"/>
  <c r="AG5556" i="2"/>
  <c r="AG5557" i="2"/>
  <c r="AG5558" i="2"/>
  <c r="AG5559" i="2"/>
  <c r="AG5560" i="2"/>
  <c r="AG5561" i="2"/>
  <c r="AG5562" i="2"/>
  <c r="AG5563" i="2"/>
  <c r="AG5564" i="2"/>
  <c r="AG5565" i="2"/>
  <c r="AG5566" i="2"/>
  <c r="AG5567" i="2"/>
  <c r="AG5568" i="2"/>
  <c r="AG5569" i="2"/>
  <c r="AG5570" i="2"/>
  <c r="AG5571" i="2"/>
  <c r="AG5572" i="2"/>
  <c r="AG5573" i="2"/>
  <c r="AG5574" i="2"/>
  <c r="AG5575" i="2"/>
  <c r="AG5576" i="2"/>
  <c r="AG5577" i="2"/>
  <c r="AG5578" i="2"/>
  <c r="AG5579" i="2"/>
  <c r="AG5580" i="2"/>
  <c r="AG5581" i="2"/>
  <c r="AG5582" i="2"/>
  <c r="AG5583" i="2"/>
  <c r="AG5584" i="2"/>
  <c r="AG5585" i="2"/>
  <c r="AG5586" i="2"/>
  <c r="AG5587" i="2"/>
  <c r="AG5588" i="2"/>
  <c r="AG5589" i="2"/>
  <c r="AG5590" i="2"/>
  <c r="AG5591" i="2"/>
  <c r="AG5592" i="2"/>
  <c r="AG5593" i="2"/>
  <c r="AG5594" i="2"/>
  <c r="AG5595" i="2"/>
  <c r="AG5596" i="2"/>
  <c r="AG5597" i="2"/>
  <c r="AG5598" i="2"/>
  <c r="AG5599" i="2"/>
  <c r="AG5600" i="2"/>
  <c r="AG5601" i="2"/>
  <c r="AG5602" i="2"/>
  <c r="AG5603" i="2"/>
  <c r="AG5604" i="2"/>
  <c r="AG5605" i="2"/>
  <c r="AG5606" i="2"/>
  <c r="AG5607" i="2"/>
  <c r="AG5608" i="2"/>
  <c r="AG5609" i="2"/>
  <c r="AG5610" i="2"/>
  <c r="AG5611" i="2"/>
  <c r="AG5612" i="2"/>
  <c r="AG5613" i="2"/>
  <c r="AG5614" i="2"/>
  <c r="AG5615" i="2"/>
  <c r="AG5616" i="2"/>
  <c r="AG5617" i="2"/>
  <c r="AG5618" i="2"/>
  <c r="AG5619" i="2"/>
  <c r="AG5620" i="2"/>
  <c r="AG5621" i="2"/>
  <c r="AG5622" i="2"/>
  <c r="AG5623" i="2"/>
  <c r="AG5624" i="2"/>
  <c r="AG5625" i="2"/>
  <c r="AG5626" i="2"/>
  <c r="AG5627" i="2"/>
  <c r="AG5628" i="2"/>
  <c r="AG5629" i="2"/>
  <c r="AG5630" i="2"/>
  <c r="AG5631" i="2"/>
  <c r="AG5632" i="2"/>
  <c r="AG5633" i="2"/>
  <c r="AG5634" i="2"/>
  <c r="AG5635" i="2"/>
  <c r="AG5636" i="2"/>
  <c r="AG5637" i="2"/>
  <c r="AG5638" i="2"/>
  <c r="AG5639" i="2"/>
  <c r="AG5640" i="2"/>
  <c r="AG5641" i="2"/>
  <c r="AG5642" i="2"/>
  <c r="AG5643" i="2"/>
  <c r="AG5644" i="2"/>
  <c r="AG5645" i="2"/>
  <c r="AG5646" i="2"/>
  <c r="AG5647" i="2"/>
  <c r="AG5648" i="2"/>
  <c r="AG5649" i="2"/>
  <c r="AG5650" i="2"/>
  <c r="AG5651" i="2"/>
  <c r="AG5652" i="2"/>
  <c r="AG5653" i="2"/>
  <c r="AG5654" i="2"/>
  <c r="AG5655" i="2"/>
  <c r="AG5656" i="2"/>
  <c r="AG5657" i="2"/>
  <c r="AG5658" i="2"/>
  <c r="AG5659" i="2"/>
  <c r="AG5660" i="2"/>
  <c r="AG5661" i="2"/>
  <c r="AG5662" i="2"/>
  <c r="AG5663" i="2"/>
  <c r="AG5664" i="2"/>
  <c r="AG5665" i="2"/>
  <c r="AG5666" i="2"/>
  <c r="AG5667" i="2"/>
  <c r="AG5668" i="2"/>
  <c r="AG5669" i="2"/>
  <c r="AG5670" i="2"/>
  <c r="AG5671" i="2"/>
  <c r="AG5672" i="2"/>
  <c r="AG5673" i="2"/>
  <c r="AG5674" i="2"/>
  <c r="AG5675" i="2"/>
  <c r="AG5676" i="2"/>
  <c r="AG5677" i="2"/>
  <c r="AG5678" i="2"/>
  <c r="AG5679" i="2"/>
  <c r="AG5680" i="2"/>
  <c r="AG5681" i="2"/>
  <c r="AG5682" i="2"/>
  <c r="AG5683" i="2"/>
  <c r="AG5684" i="2"/>
  <c r="AG5685" i="2"/>
  <c r="AG5686" i="2"/>
  <c r="AG5687" i="2"/>
  <c r="AG5688" i="2"/>
  <c r="AG5689" i="2"/>
  <c r="AG5690" i="2"/>
  <c r="AG5691" i="2"/>
  <c r="AG5692" i="2"/>
  <c r="AG5693" i="2"/>
  <c r="AG5694" i="2"/>
  <c r="AG5695" i="2"/>
  <c r="AG5696" i="2"/>
  <c r="AG5697" i="2"/>
  <c r="AG5698" i="2"/>
  <c r="AG5699" i="2"/>
  <c r="AG5700" i="2"/>
  <c r="AG5701" i="2"/>
  <c r="AG5702" i="2"/>
  <c r="AG5703" i="2"/>
  <c r="AG5704" i="2"/>
  <c r="AG5705" i="2"/>
  <c r="AG5706" i="2"/>
  <c r="AG5707" i="2"/>
  <c r="AG5708" i="2"/>
  <c r="AG5709" i="2"/>
  <c r="AG5710" i="2"/>
  <c r="AG5711" i="2"/>
  <c r="AG5712" i="2"/>
  <c r="AG5713" i="2"/>
  <c r="AG5714" i="2"/>
  <c r="AG5715" i="2"/>
  <c r="AG5716" i="2"/>
  <c r="AG5717" i="2"/>
  <c r="AG5718" i="2"/>
  <c r="AG5719" i="2"/>
  <c r="AG5720" i="2"/>
  <c r="AG5721" i="2"/>
  <c r="AG5722" i="2"/>
  <c r="AG5723" i="2"/>
  <c r="AG5724" i="2"/>
  <c r="AG5725" i="2"/>
  <c r="AG5726" i="2"/>
  <c r="AG5727" i="2"/>
  <c r="AG5728" i="2"/>
  <c r="AG5729" i="2"/>
  <c r="AG5730" i="2"/>
  <c r="AG5731" i="2"/>
  <c r="AG5732" i="2"/>
  <c r="AG5733" i="2"/>
  <c r="AG5734" i="2"/>
  <c r="AG5735" i="2"/>
  <c r="AG5736" i="2"/>
  <c r="AG5737" i="2"/>
  <c r="AG5738" i="2"/>
  <c r="AG5739" i="2"/>
  <c r="AG5740" i="2"/>
  <c r="AG5741" i="2"/>
  <c r="AG5742" i="2"/>
  <c r="AG5743" i="2"/>
  <c r="AG5744" i="2"/>
  <c r="AG5745" i="2"/>
  <c r="AG5746" i="2"/>
  <c r="AG5747" i="2"/>
  <c r="AG5748" i="2"/>
  <c r="AG5749" i="2"/>
  <c r="AG5750" i="2"/>
  <c r="AG5751" i="2"/>
  <c r="AG5752" i="2"/>
  <c r="AG5753" i="2"/>
  <c r="AG2" i="2"/>
  <c r="AF4" i="2"/>
  <c r="AF3" i="2"/>
  <c r="AF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AP1096" i="2" s="1"/>
  <c r="M1097" i="2"/>
  <c r="AP1097" i="2" s="1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AP1137" i="2" s="1"/>
  <c r="M1138" i="2"/>
  <c r="AP1138" i="2" s="1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AP1242" i="2" s="1"/>
  <c r="M1243" i="2"/>
  <c r="AP1243" i="2" s="1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AP1362" i="2" s="1"/>
  <c r="M1363" i="2"/>
  <c r="AP1363" i="2" s="1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AP2053" i="2" s="1"/>
  <c r="M2054" i="2"/>
  <c r="AP2054" i="2" s="1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AP3265" i="2" s="1"/>
  <c r="M3266" i="2"/>
  <c r="AP3266" i="2" s="1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AP3358" i="2" s="1"/>
  <c r="M3359" i="2"/>
  <c r="AP3359" i="2" s="1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AP4407" i="2" s="1"/>
  <c r="M4408" i="2"/>
  <c r="AP4408" i="2" s="1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AP4800" i="2" s="1"/>
  <c r="M4801" i="2"/>
  <c r="AP4801" i="2" s="1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AP5164" i="2" s="1"/>
  <c r="M5165" i="2"/>
  <c r="AP5165" i="2" s="1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2" i="2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2" i="5"/>
  <c r="E23" i="5"/>
  <c r="A2" i="5" a="1"/>
  <c r="A2" i="5" s="1"/>
  <c r="F3" i="3"/>
  <c r="H3" i="3" s="1"/>
  <c r="F4" i="3"/>
  <c r="J4" i="3" s="1"/>
  <c r="F5" i="3"/>
  <c r="J5" i="3" s="1"/>
  <c r="F6" i="3"/>
  <c r="J6" i="3" s="1"/>
  <c r="F7" i="3"/>
  <c r="F8" i="3"/>
  <c r="F9" i="3"/>
  <c r="F10" i="3"/>
  <c r="F11" i="3"/>
  <c r="F12" i="3"/>
  <c r="J12" i="3" s="1"/>
  <c r="F13" i="3"/>
  <c r="J13" i="3" s="1"/>
  <c r="F14" i="3"/>
  <c r="J14" i="3" s="1"/>
  <c r="F15" i="3"/>
  <c r="F16" i="3"/>
  <c r="F17" i="3"/>
  <c r="F18" i="3"/>
  <c r="L18" i="3" s="1"/>
  <c r="F19" i="3"/>
  <c r="F20" i="3"/>
  <c r="J20" i="3" s="1"/>
  <c r="F21" i="3"/>
  <c r="J21" i="3" s="1"/>
  <c r="F22" i="3"/>
  <c r="J22" i="3" s="1"/>
  <c r="F23" i="3"/>
  <c r="F24" i="3"/>
  <c r="K24" i="3" s="1"/>
  <c r="F25" i="3"/>
  <c r="F26" i="3"/>
  <c r="F27" i="3"/>
  <c r="F28" i="3"/>
  <c r="J28" i="3" s="1"/>
  <c r="F29" i="3"/>
  <c r="J29" i="3" s="1"/>
  <c r="F30" i="3"/>
  <c r="J30" i="3" s="1"/>
  <c r="F31" i="3"/>
  <c r="F32" i="3"/>
  <c r="K32" i="3" s="1"/>
  <c r="F33" i="3"/>
  <c r="F34" i="3"/>
  <c r="F35" i="3"/>
  <c r="F36" i="3"/>
  <c r="J36" i="3" s="1"/>
  <c r="F2" i="3"/>
  <c r="L2" i="3" s="1"/>
  <c r="Z330" i="2"/>
  <c r="Z331" i="2"/>
  <c r="Z520" i="2"/>
  <c r="Z521" i="2"/>
  <c r="Z718" i="2"/>
  <c r="Z719" i="2"/>
  <c r="Z901" i="2"/>
  <c r="Z902" i="2"/>
  <c r="Z1092" i="2"/>
  <c r="Z1093" i="2"/>
  <c r="Z1094" i="2"/>
  <c r="Z1275" i="2"/>
  <c r="Z1276" i="2"/>
  <c r="Z1277" i="2"/>
  <c r="Z1278" i="2"/>
  <c r="Z1279" i="2"/>
  <c r="Z1280" i="2"/>
  <c r="Z1281" i="2"/>
  <c r="Z1282" i="2"/>
  <c r="Z1283" i="2"/>
  <c r="Z1488" i="2"/>
  <c r="Z1489" i="2"/>
  <c r="Z1490" i="2"/>
  <c r="Z1491" i="2"/>
  <c r="Z1492" i="2"/>
  <c r="Z1493" i="2"/>
  <c r="Z1494" i="2"/>
  <c r="Z1667" i="2"/>
  <c r="Z1668" i="2"/>
  <c r="Z1669" i="2"/>
  <c r="Z1851" i="2"/>
  <c r="Z1852" i="2"/>
  <c r="Z1853" i="2"/>
  <c r="Z1854" i="2"/>
  <c r="Z1855" i="2"/>
  <c r="Z1856" i="2"/>
  <c r="Z1857" i="2"/>
  <c r="Z1858" i="2"/>
  <c r="Z1859" i="2"/>
  <c r="Z1860" i="2"/>
  <c r="Z1861" i="2"/>
  <c r="Z2068" i="2"/>
  <c r="Z2069" i="2"/>
  <c r="Z2070" i="2"/>
  <c r="Z2071" i="2"/>
  <c r="Z2072" i="2"/>
  <c r="Z2073" i="2"/>
  <c r="Z2074" i="2"/>
  <c r="Z2075" i="2"/>
  <c r="Z2076" i="2"/>
  <c r="Z2077" i="2"/>
  <c r="Z2078" i="2"/>
  <c r="Z2079" i="2"/>
  <c r="Z2254" i="2"/>
  <c r="Z2255" i="2"/>
  <c r="Z2256" i="2"/>
  <c r="Z2257" i="2"/>
  <c r="Z2258" i="2"/>
  <c r="Z2259" i="2"/>
  <c r="Z2260" i="2"/>
  <c r="Z2261" i="2"/>
  <c r="Z2262" i="2"/>
  <c r="Z2475" i="2"/>
  <c r="Z2476" i="2"/>
  <c r="Z2477" i="2"/>
  <c r="Z2478" i="2"/>
  <c r="Z2479" i="2"/>
  <c r="Z2480" i="2"/>
  <c r="Z2481" i="2"/>
  <c r="Z2482" i="2"/>
  <c r="Z2483" i="2"/>
  <c r="Z2484" i="2"/>
  <c r="Z2485" i="2"/>
  <c r="Z2680" i="2"/>
  <c r="Z2681" i="2"/>
  <c r="Z2682" i="2"/>
  <c r="Z2683" i="2"/>
  <c r="Z2684" i="2"/>
  <c r="Z2685" i="2"/>
  <c r="Z2686" i="2"/>
  <c r="Z2687" i="2"/>
  <c r="Z2688" i="2"/>
  <c r="Z2879" i="2"/>
  <c r="Z2880" i="2"/>
  <c r="Z2881" i="2"/>
  <c r="Z2882" i="2"/>
  <c r="Z2883" i="2"/>
  <c r="Z2884" i="2"/>
  <c r="Z2885" i="2"/>
  <c r="Z2886" i="2"/>
  <c r="Z2887" i="2"/>
  <c r="Z2888" i="2"/>
  <c r="Z2889" i="2"/>
  <c r="Z2890" i="2"/>
  <c r="Z2891" i="2"/>
  <c r="Z3058" i="2"/>
  <c r="Z3059" i="2"/>
  <c r="Z3060" i="2"/>
  <c r="Z3061" i="2"/>
  <c r="Z3229" i="2"/>
  <c r="Z3230" i="2"/>
  <c r="Z3231" i="2"/>
  <c r="Z3232" i="2"/>
  <c r="Z3233" i="2"/>
  <c r="Z3234" i="2"/>
  <c r="Z3235" i="2"/>
  <c r="Z3236" i="2"/>
  <c r="Z3237" i="2"/>
  <c r="Z3411" i="2"/>
  <c r="Z3412" i="2"/>
  <c r="Z3413" i="2"/>
  <c r="Z3414" i="2"/>
  <c r="Z3415" i="2"/>
  <c r="Z3416" i="2"/>
  <c r="Z3417" i="2"/>
  <c r="Z3418" i="2"/>
  <c r="Z3419" i="2"/>
  <c r="Z3609" i="2"/>
  <c r="Z3610" i="2"/>
  <c r="Z3611" i="2"/>
  <c r="Z3612" i="2"/>
  <c r="Z3613" i="2"/>
  <c r="Z3614" i="2"/>
  <c r="Z3615" i="2"/>
  <c r="Z3616" i="2"/>
  <c r="Z3617" i="2"/>
  <c r="Z3618" i="2"/>
  <c r="Z3619" i="2"/>
  <c r="Z3813" i="2"/>
  <c r="Z3814" i="2"/>
  <c r="Z3815" i="2"/>
  <c r="Z3816" i="2"/>
  <c r="Z3817" i="2"/>
  <c r="Z3818" i="2"/>
  <c r="Z3819" i="2"/>
  <c r="Z3820" i="2"/>
  <c r="Z3821" i="2"/>
  <c r="Z3995" i="2"/>
  <c r="Z3996" i="2"/>
  <c r="Z3997" i="2"/>
  <c r="Z3998" i="2"/>
  <c r="Z3999" i="2"/>
  <c r="Z4000" i="2"/>
  <c r="Z4001" i="2"/>
  <c r="Z4002" i="2"/>
  <c r="Z4003" i="2"/>
  <c r="Z4004" i="2"/>
  <c r="Z4005" i="2"/>
  <c r="Z4165" i="2"/>
  <c r="Z4166" i="2"/>
  <c r="Z4167" i="2"/>
  <c r="Z4168" i="2"/>
  <c r="Z4169" i="2"/>
  <c r="Z4170" i="2"/>
  <c r="Z4171" i="2"/>
  <c r="Z4172" i="2"/>
  <c r="Z4173" i="2"/>
  <c r="Z4339" i="2"/>
  <c r="Z4340" i="2"/>
  <c r="Z4341" i="2"/>
  <c r="Z4534" i="2"/>
  <c r="Z4535" i="2"/>
  <c r="Z4536" i="2"/>
  <c r="Z4537" i="2"/>
  <c r="Z4538" i="2"/>
  <c r="Z4539" i="2"/>
  <c r="Z4540" i="2"/>
  <c r="Z4745" i="2"/>
  <c r="Z4746" i="2"/>
  <c r="Z4915" i="2"/>
  <c r="Z4916" i="2"/>
  <c r="Z4917" i="2"/>
  <c r="Z4918" i="2"/>
  <c r="Z4919" i="2"/>
  <c r="Z4920" i="2"/>
  <c r="Z4921" i="2"/>
  <c r="Z4922" i="2"/>
  <c r="Z4923" i="2"/>
  <c r="Z4924" i="2"/>
  <c r="Z4925" i="2"/>
  <c r="Z4926" i="2"/>
  <c r="Z4927" i="2"/>
  <c r="Z4928" i="2"/>
  <c r="Z5118" i="2"/>
  <c r="Z5119" i="2"/>
  <c r="Z5120" i="2"/>
  <c r="Z5121" i="2"/>
  <c r="Z5122" i="2"/>
  <c r="Z5123" i="2"/>
  <c r="Z5311" i="2"/>
  <c r="Z5312" i="2"/>
  <c r="Z5313" i="2"/>
  <c r="Z5314" i="2"/>
  <c r="Z5315" i="2"/>
  <c r="Z5316" i="2"/>
  <c r="Z5317" i="2"/>
  <c r="Z5497" i="2"/>
  <c r="Z5498" i="2"/>
  <c r="Z5499" i="2"/>
  <c r="Z5500" i="2"/>
  <c r="Z5501" i="2"/>
  <c r="Z5502" i="2"/>
  <c r="Z5503" i="2"/>
  <c r="Z5504" i="2"/>
  <c r="Z5505" i="2"/>
  <c r="Z5506" i="2"/>
  <c r="Z5507" i="2"/>
  <c r="Z5508" i="2"/>
  <c r="Z5719" i="2"/>
  <c r="Z5720" i="2"/>
  <c r="Z5721" i="2"/>
  <c r="Z5722" i="2"/>
  <c r="Z5723" i="2"/>
  <c r="Z5724" i="2"/>
  <c r="Z5725" i="2"/>
  <c r="Z5726" i="2"/>
  <c r="Z5727" i="2"/>
  <c r="Z5728" i="2"/>
  <c r="Z5729" i="2"/>
  <c r="Z5730" i="2"/>
  <c r="Z5731" i="2"/>
  <c r="Z5732" i="2"/>
  <c r="Z5733" i="2"/>
  <c r="Z5734" i="2"/>
  <c r="Z5735" i="2"/>
  <c r="Z5736" i="2"/>
  <c r="Z5737" i="2"/>
  <c r="Z5738" i="2"/>
  <c r="Z5739" i="2"/>
  <c r="Z5740" i="2"/>
  <c r="Z5741" i="2"/>
  <c r="Z5742" i="2"/>
  <c r="Z5743" i="2"/>
  <c r="Z5744" i="2"/>
  <c r="Z5745" i="2"/>
  <c r="Z5746" i="2"/>
  <c r="Z5747" i="2"/>
  <c r="Z5748" i="2"/>
  <c r="Z5749" i="2"/>
  <c r="Z5750" i="2"/>
  <c r="Z5751" i="2"/>
  <c r="Z5752" i="2"/>
  <c r="Z5753" i="2"/>
  <c r="Y330" i="2"/>
  <c r="Y331" i="2"/>
  <c r="Y520" i="2"/>
  <c r="Y521" i="2"/>
  <c r="Y718" i="2"/>
  <c r="Y719" i="2"/>
  <c r="Y901" i="2"/>
  <c r="Y902" i="2"/>
  <c r="Y1092" i="2"/>
  <c r="Y1093" i="2"/>
  <c r="Y1094" i="2"/>
  <c r="Y1275" i="2"/>
  <c r="Y1276" i="2"/>
  <c r="Y1277" i="2"/>
  <c r="Y1278" i="2"/>
  <c r="Y1279" i="2"/>
  <c r="Y1280" i="2"/>
  <c r="Y1281" i="2"/>
  <c r="Y1282" i="2"/>
  <c r="Y1283" i="2"/>
  <c r="Y1488" i="2"/>
  <c r="Y1489" i="2"/>
  <c r="Y1490" i="2"/>
  <c r="Y1491" i="2"/>
  <c r="Y1492" i="2"/>
  <c r="Y1493" i="2"/>
  <c r="Y1494" i="2"/>
  <c r="Y1667" i="2"/>
  <c r="Y1668" i="2"/>
  <c r="Y1669" i="2"/>
  <c r="Y1851" i="2"/>
  <c r="Y1852" i="2"/>
  <c r="Y1853" i="2"/>
  <c r="Y1854" i="2"/>
  <c r="Y1855" i="2"/>
  <c r="Y1856" i="2"/>
  <c r="Y1857" i="2"/>
  <c r="Y1858" i="2"/>
  <c r="Y1859" i="2"/>
  <c r="Y1860" i="2"/>
  <c r="Y1861" i="2"/>
  <c r="Y2068" i="2"/>
  <c r="Y2069" i="2"/>
  <c r="Y2070" i="2"/>
  <c r="Y2071" i="2"/>
  <c r="Y2072" i="2"/>
  <c r="Y2073" i="2"/>
  <c r="Y2074" i="2"/>
  <c r="Y2075" i="2"/>
  <c r="Y2076" i="2"/>
  <c r="Y2077" i="2"/>
  <c r="Y2078" i="2"/>
  <c r="Y2079" i="2"/>
  <c r="Y2254" i="2"/>
  <c r="Y2255" i="2"/>
  <c r="Y2256" i="2"/>
  <c r="Y2257" i="2"/>
  <c r="Y2258" i="2"/>
  <c r="Y2259" i="2"/>
  <c r="Y2260" i="2"/>
  <c r="Y2261" i="2"/>
  <c r="Y2262" i="2"/>
  <c r="Y2475" i="2"/>
  <c r="Y2476" i="2"/>
  <c r="Y2477" i="2"/>
  <c r="Y2478" i="2"/>
  <c r="Y2479" i="2"/>
  <c r="Y2480" i="2"/>
  <c r="Y2481" i="2"/>
  <c r="Y2482" i="2"/>
  <c r="Y2483" i="2"/>
  <c r="Y2484" i="2"/>
  <c r="Y2485" i="2"/>
  <c r="Y2680" i="2"/>
  <c r="Y2681" i="2"/>
  <c r="Y2682" i="2"/>
  <c r="Y2683" i="2"/>
  <c r="Y2684" i="2"/>
  <c r="Y2685" i="2"/>
  <c r="Y2686" i="2"/>
  <c r="Y2687" i="2"/>
  <c r="Y2688" i="2"/>
  <c r="Y2879" i="2"/>
  <c r="Y2880" i="2"/>
  <c r="Y2881" i="2"/>
  <c r="Y2882" i="2"/>
  <c r="Y2883" i="2"/>
  <c r="Y2884" i="2"/>
  <c r="Y2885" i="2"/>
  <c r="Y2886" i="2"/>
  <c r="Y2887" i="2"/>
  <c r="Y2888" i="2"/>
  <c r="Y2889" i="2"/>
  <c r="Y2890" i="2"/>
  <c r="Y2891" i="2"/>
  <c r="Y3058" i="2"/>
  <c r="Y3059" i="2"/>
  <c r="Y3060" i="2"/>
  <c r="Y3061" i="2"/>
  <c r="Y3229" i="2"/>
  <c r="Y3230" i="2"/>
  <c r="Y3231" i="2"/>
  <c r="Y3232" i="2"/>
  <c r="Y3233" i="2"/>
  <c r="Y3234" i="2"/>
  <c r="Y3235" i="2"/>
  <c r="Y3236" i="2"/>
  <c r="Y3237" i="2"/>
  <c r="Y3411" i="2"/>
  <c r="Y3412" i="2"/>
  <c r="Y3413" i="2"/>
  <c r="Y3414" i="2"/>
  <c r="Y3415" i="2"/>
  <c r="Y3416" i="2"/>
  <c r="Y3417" i="2"/>
  <c r="Y3418" i="2"/>
  <c r="Y3419" i="2"/>
  <c r="Y3609" i="2"/>
  <c r="Y3610" i="2"/>
  <c r="Y3611" i="2"/>
  <c r="Y3612" i="2"/>
  <c r="Y3613" i="2"/>
  <c r="Y3614" i="2"/>
  <c r="Y3615" i="2"/>
  <c r="Y3616" i="2"/>
  <c r="Y3617" i="2"/>
  <c r="Y3618" i="2"/>
  <c r="Y3619" i="2"/>
  <c r="Y3813" i="2"/>
  <c r="Y3814" i="2"/>
  <c r="Y3815" i="2"/>
  <c r="Y3816" i="2"/>
  <c r="Y3817" i="2"/>
  <c r="Y3818" i="2"/>
  <c r="Y3819" i="2"/>
  <c r="Y3820" i="2"/>
  <c r="Y3821" i="2"/>
  <c r="Y3995" i="2"/>
  <c r="Y3996" i="2"/>
  <c r="Y3997" i="2"/>
  <c r="Y3998" i="2"/>
  <c r="Y3999" i="2"/>
  <c r="Y4000" i="2"/>
  <c r="Y4001" i="2"/>
  <c r="Y4002" i="2"/>
  <c r="Y4003" i="2"/>
  <c r="Y4004" i="2"/>
  <c r="Y4005" i="2"/>
  <c r="Y4165" i="2"/>
  <c r="Y4166" i="2"/>
  <c r="Y4167" i="2"/>
  <c r="Y4168" i="2"/>
  <c r="Y4169" i="2"/>
  <c r="Y4170" i="2"/>
  <c r="Y4171" i="2"/>
  <c r="Y4172" i="2"/>
  <c r="Y4173" i="2"/>
  <c r="Y4339" i="2"/>
  <c r="Y4340" i="2"/>
  <c r="Y4341" i="2"/>
  <c r="Y4534" i="2"/>
  <c r="Y4535" i="2"/>
  <c r="Y4536" i="2"/>
  <c r="Y4537" i="2"/>
  <c r="Y4538" i="2"/>
  <c r="Y4539" i="2"/>
  <c r="Y4540" i="2"/>
  <c r="Y4745" i="2"/>
  <c r="Y4746" i="2"/>
  <c r="Y4915" i="2"/>
  <c r="Y4916" i="2"/>
  <c r="Y4917" i="2"/>
  <c r="Y4918" i="2"/>
  <c r="Y4919" i="2"/>
  <c r="Y4920" i="2"/>
  <c r="Y4921" i="2"/>
  <c r="Y4922" i="2"/>
  <c r="Y4923" i="2"/>
  <c r="Y4924" i="2"/>
  <c r="Y4925" i="2"/>
  <c r="Y4926" i="2"/>
  <c r="Y4927" i="2"/>
  <c r="Y4928" i="2"/>
  <c r="Y5118" i="2"/>
  <c r="Y5119" i="2"/>
  <c r="Y5120" i="2"/>
  <c r="Y5121" i="2"/>
  <c r="Y5122" i="2"/>
  <c r="Y5123" i="2"/>
  <c r="Y5311" i="2"/>
  <c r="Y5312" i="2"/>
  <c r="Y5313" i="2"/>
  <c r="Y5314" i="2"/>
  <c r="Y5315" i="2"/>
  <c r="Y5316" i="2"/>
  <c r="Y5317" i="2"/>
  <c r="Y5497" i="2"/>
  <c r="Y5498" i="2"/>
  <c r="Y5499" i="2"/>
  <c r="Y5500" i="2"/>
  <c r="Y5501" i="2"/>
  <c r="Y5502" i="2"/>
  <c r="Y5503" i="2"/>
  <c r="Y5504" i="2"/>
  <c r="Y5505" i="2"/>
  <c r="Y5506" i="2"/>
  <c r="Y5507" i="2"/>
  <c r="Y5508" i="2"/>
  <c r="Y5719" i="2"/>
  <c r="Y5720" i="2"/>
  <c r="Y5721" i="2"/>
  <c r="Y5722" i="2"/>
  <c r="Y5723" i="2"/>
  <c r="Y5724" i="2"/>
  <c r="Y5725" i="2"/>
  <c r="Y5726" i="2"/>
  <c r="Y5727" i="2"/>
  <c r="Y5728" i="2"/>
  <c r="Y5729" i="2"/>
  <c r="Y5730" i="2"/>
  <c r="Y5731" i="2"/>
  <c r="Y5732" i="2"/>
  <c r="Y5733" i="2"/>
  <c r="Y5734" i="2"/>
  <c r="Y5735" i="2"/>
  <c r="Y5736" i="2"/>
  <c r="Y5737" i="2"/>
  <c r="Y5738" i="2"/>
  <c r="Y5739" i="2"/>
  <c r="Y5740" i="2"/>
  <c r="Y5741" i="2"/>
  <c r="Y5742" i="2"/>
  <c r="Y5743" i="2"/>
  <c r="Y5744" i="2"/>
  <c r="Y5745" i="2"/>
  <c r="Y5746" i="2"/>
  <c r="Y5747" i="2"/>
  <c r="Y5748" i="2"/>
  <c r="Y5749" i="2"/>
  <c r="Y5750" i="2"/>
  <c r="Y5751" i="2"/>
  <c r="Y5752" i="2"/>
  <c r="Y5753" i="2"/>
  <c r="X330" i="2"/>
  <c r="X331" i="2"/>
  <c r="X520" i="2"/>
  <c r="X521" i="2"/>
  <c r="X718" i="2"/>
  <c r="X719" i="2"/>
  <c r="X901" i="2"/>
  <c r="X902" i="2"/>
  <c r="X1092" i="2"/>
  <c r="X1093" i="2"/>
  <c r="X1094" i="2"/>
  <c r="X1275" i="2"/>
  <c r="X1276" i="2"/>
  <c r="X1277" i="2"/>
  <c r="X1278" i="2"/>
  <c r="X1279" i="2"/>
  <c r="X1280" i="2"/>
  <c r="X1281" i="2"/>
  <c r="X1282" i="2"/>
  <c r="X1283" i="2"/>
  <c r="X1488" i="2"/>
  <c r="X1489" i="2"/>
  <c r="X1490" i="2"/>
  <c r="X1491" i="2"/>
  <c r="X1492" i="2"/>
  <c r="X1493" i="2"/>
  <c r="X1494" i="2"/>
  <c r="X1667" i="2"/>
  <c r="X1668" i="2"/>
  <c r="X1669" i="2"/>
  <c r="X1851" i="2"/>
  <c r="X1852" i="2"/>
  <c r="X1853" i="2"/>
  <c r="X1854" i="2"/>
  <c r="X1855" i="2"/>
  <c r="X1856" i="2"/>
  <c r="X1857" i="2"/>
  <c r="X1858" i="2"/>
  <c r="X1859" i="2"/>
  <c r="X1860" i="2"/>
  <c r="X1861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254" i="2"/>
  <c r="X2255" i="2"/>
  <c r="X2256" i="2"/>
  <c r="X2257" i="2"/>
  <c r="X2258" i="2"/>
  <c r="X2259" i="2"/>
  <c r="X2260" i="2"/>
  <c r="X2261" i="2"/>
  <c r="X2262" i="2"/>
  <c r="X2475" i="2"/>
  <c r="X2476" i="2"/>
  <c r="X2477" i="2"/>
  <c r="X2478" i="2"/>
  <c r="X2479" i="2"/>
  <c r="X2480" i="2"/>
  <c r="X2481" i="2"/>
  <c r="X2482" i="2"/>
  <c r="X2483" i="2"/>
  <c r="X2484" i="2"/>
  <c r="X2485" i="2"/>
  <c r="X2680" i="2"/>
  <c r="X2681" i="2"/>
  <c r="X2682" i="2"/>
  <c r="X2683" i="2"/>
  <c r="X2684" i="2"/>
  <c r="X2685" i="2"/>
  <c r="X2686" i="2"/>
  <c r="X2687" i="2"/>
  <c r="X268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3058" i="2"/>
  <c r="X3059" i="2"/>
  <c r="X3060" i="2"/>
  <c r="X3061" i="2"/>
  <c r="X3229" i="2"/>
  <c r="X3230" i="2"/>
  <c r="X3231" i="2"/>
  <c r="X3232" i="2"/>
  <c r="X3233" i="2"/>
  <c r="X3234" i="2"/>
  <c r="X3235" i="2"/>
  <c r="X3236" i="2"/>
  <c r="X3237" i="2"/>
  <c r="X3411" i="2"/>
  <c r="X3412" i="2"/>
  <c r="X3413" i="2"/>
  <c r="X3414" i="2"/>
  <c r="X3415" i="2"/>
  <c r="X3416" i="2"/>
  <c r="X3417" i="2"/>
  <c r="X3418" i="2"/>
  <c r="X3419" i="2"/>
  <c r="X3609" i="2"/>
  <c r="X3610" i="2"/>
  <c r="X3611" i="2"/>
  <c r="X3612" i="2"/>
  <c r="X3613" i="2"/>
  <c r="X3614" i="2"/>
  <c r="X3615" i="2"/>
  <c r="X3616" i="2"/>
  <c r="X3617" i="2"/>
  <c r="X3618" i="2"/>
  <c r="X3619" i="2"/>
  <c r="X3813" i="2"/>
  <c r="X3814" i="2"/>
  <c r="X3815" i="2"/>
  <c r="X3816" i="2"/>
  <c r="X3817" i="2"/>
  <c r="X3818" i="2"/>
  <c r="X3819" i="2"/>
  <c r="X3820" i="2"/>
  <c r="X3821" i="2"/>
  <c r="X3995" i="2"/>
  <c r="X3996" i="2"/>
  <c r="X3997" i="2"/>
  <c r="X3998" i="2"/>
  <c r="X3999" i="2"/>
  <c r="X4000" i="2"/>
  <c r="X4001" i="2"/>
  <c r="X4002" i="2"/>
  <c r="X4003" i="2"/>
  <c r="X4004" i="2"/>
  <c r="X4005" i="2"/>
  <c r="X4165" i="2"/>
  <c r="X4166" i="2"/>
  <c r="X4167" i="2"/>
  <c r="X4168" i="2"/>
  <c r="X4169" i="2"/>
  <c r="X4170" i="2"/>
  <c r="X4171" i="2"/>
  <c r="X4172" i="2"/>
  <c r="X4173" i="2"/>
  <c r="X4339" i="2"/>
  <c r="X4340" i="2"/>
  <c r="X4341" i="2"/>
  <c r="X4534" i="2"/>
  <c r="X4535" i="2"/>
  <c r="X4536" i="2"/>
  <c r="X4537" i="2"/>
  <c r="X4538" i="2"/>
  <c r="X4539" i="2"/>
  <c r="X4540" i="2"/>
  <c r="X4745" i="2"/>
  <c r="X4746" i="2"/>
  <c r="X4915" i="2"/>
  <c r="X4916" i="2"/>
  <c r="X4917" i="2"/>
  <c r="X4918" i="2"/>
  <c r="X4919" i="2"/>
  <c r="X4920" i="2"/>
  <c r="X4921" i="2"/>
  <c r="X4922" i="2"/>
  <c r="X4923" i="2"/>
  <c r="X4924" i="2"/>
  <c r="X4925" i="2"/>
  <c r="X4926" i="2"/>
  <c r="X4927" i="2"/>
  <c r="X4928" i="2"/>
  <c r="X5118" i="2"/>
  <c r="X5119" i="2"/>
  <c r="X5120" i="2"/>
  <c r="X5121" i="2"/>
  <c r="X5122" i="2"/>
  <c r="X5123" i="2"/>
  <c r="X5311" i="2"/>
  <c r="X5312" i="2"/>
  <c r="X5313" i="2"/>
  <c r="X5314" i="2"/>
  <c r="X5315" i="2"/>
  <c r="X5316" i="2"/>
  <c r="X5317" i="2"/>
  <c r="X5497" i="2"/>
  <c r="X5498" i="2"/>
  <c r="X5499" i="2"/>
  <c r="X5500" i="2"/>
  <c r="X5501" i="2"/>
  <c r="X5502" i="2"/>
  <c r="X5503" i="2"/>
  <c r="X5504" i="2"/>
  <c r="X5505" i="2"/>
  <c r="X5506" i="2"/>
  <c r="X5507" i="2"/>
  <c r="X5508" i="2"/>
  <c r="X5719" i="2"/>
  <c r="X5720" i="2"/>
  <c r="X5721" i="2"/>
  <c r="X5722" i="2"/>
  <c r="X5723" i="2"/>
  <c r="X5724" i="2"/>
  <c r="X5725" i="2"/>
  <c r="X5726" i="2"/>
  <c r="X5727" i="2"/>
  <c r="X5728" i="2"/>
  <c r="X5729" i="2"/>
  <c r="X5730" i="2"/>
  <c r="X5731" i="2"/>
  <c r="X5732" i="2"/>
  <c r="X5733" i="2"/>
  <c r="X5734" i="2"/>
  <c r="X5735" i="2"/>
  <c r="X5736" i="2"/>
  <c r="X5737" i="2"/>
  <c r="X5738" i="2"/>
  <c r="X5739" i="2"/>
  <c r="X5740" i="2"/>
  <c r="X5741" i="2"/>
  <c r="X5742" i="2"/>
  <c r="X5743" i="2"/>
  <c r="X5744" i="2"/>
  <c r="X5745" i="2"/>
  <c r="X5746" i="2"/>
  <c r="X5747" i="2"/>
  <c r="X5748" i="2"/>
  <c r="X5749" i="2"/>
  <c r="X5750" i="2"/>
  <c r="X5751" i="2"/>
  <c r="X5752" i="2"/>
  <c r="X5753" i="2"/>
  <c r="W330" i="2"/>
  <c r="W331" i="2"/>
  <c r="W520" i="2"/>
  <c r="W521" i="2"/>
  <c r="W718" i="2"/>
  <c r="W719" i="2"/>
  <c r="W901" i="2"/>
  <c r="W902" i="2"/>
  <c r="W1092" i="2"/>
  <c r="W1093" i="2"/>
  <c r="W1094" i="2"/>
  <c r="W1275" i="2"/>
  <c r="W1276" i="2"/>
  <c r="W1277" i="2"/>
  <c r="W1278" i="2"/>
  <c r="W1279" i="2"/>
  <c r="W1280" i="2"/>
  <c r="W1281" i="2"/>
  <c r="W1282" i="2"/>
  <c r="W1283" i="2"/>
  <c r="W1488" i="2"/>
  <c r="W1489" i="2"/>
  <c r="W1490" i="2"/>
  <c r="W1491" i="2"/>
  <c r="W1492" i="2"/>
  <c r="W1493" i="2"/>
  <c r="W1494" i="2"/>
  <c r="W1667" i="2"/>
  <c r="W1668" i="2"/>
  <c r="W1669" i="2"/>
  <c r="W1851" i="2"/>
  <c r="W1852" i="2"/>
  <c r="W1853" i="2"/>
  <c r="W1854" i="2"/>
  <c r="W1855" i="2"/>
  <c r="W1856" i="2"/>
  <c r="W1857" i="2"/>
  <c r="W1858" i="2"/>
  <c r="W1859" i="2"/>
  <c r="W1860" i="2"/>
  <c r="W1861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254" i="2"/>
  <c r="W2255" i="2"/>
  <c r="W2256" i="2"/>
  <c r="W2257" i="2"/>
  <c r="W2258" i="2"/>
  <c r="W2259" i="2"/>
  <c r="W2260" i="2"/>
  <c r="W2261" i="2"/>
  <c r="W2262" i="2"/>
  <c r="W2475" i="2"/>
  <c r="W2476" i="2"/>
  <c r="W2477" i="2"/>
  <c r="W2478" i="2"/>
  <c r="W2479" i="2"/>
  <c r="W2480" i="2"/>
  <c r="W2481" i="2"/>
  <c r="W2482" i="2"/>
  <c r="W2483" i="2"/>
  <c r="W2484" i="2"/>
  <c r="W2485" i="2"/>
  <c r="W2680" i="2"/>
  <c r="W2681" i="2"/>
  <c r="W2682" i="2"/>
  <c r="W2683" i="2"/>
  <c r="W2684" i="2"/>
  <c r="W2685" i="2"/>
  <c r="W2686" i="2"/>
  <c r="W2687" i="2"/>
  <c r="W268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3058" i="2"/>
  <c r="W3059" i="2"/>
  <c r="W3060" i="2"/>
  <c r="W3061" i="2"/>
  <c r="W3229" i="2"/>
  <c r="W3230" i="2"/>
  <c r="W3231" i="2"/>
  <c r="W3232" i="2"/>
  <c r="W3233" i="2"/>
  <c r="W3234" i="2"/>
  <c r="W3235" i="2"/>
  <c r="W3236" i="2"/>
  <c r="W3237" i="2"/>
  <c r="W3411" i="2"/>
  <c r="W3412" i="2"/>
  <c r="W3413" i="2"/>
  <c r="W3414" i="2"/>
  <c r="W3415" i="2"/>
  <c r="W3416" i="2"/>
  <c r="W3417" i="2"/>
  <c r="W3418" i="2"/>
  <c r="W3419" i="2"/>
  <c r="W3609" i="2"/>
  <c r="W3610" i="2"/>
  <c r="W3611" i="2"/>
  <c r="W3612" i="2"/>
  <c r="W3613" i="2"/>
  <c r="W3614" i="2"/>
  <c r="W3615" i="2"/>
  <c r="W3616" i="2"/>
  <c r="W3617" i="2"/>
  <c r="W3618" i="2"/>
  <c r="W3619" i="2"/>
  <c r="W3813" i="2"/>
  <c r="W3814" i="2"/>
  <c r="W3815" i="2"/>
  <c r="W3816" i="2"/>
  <c r="W3817" i="2"/>
  <c r="W3818" i="2"/>
  <c r="W3819" i="2"/>
  <c r="W3820" i="2"/>
  <c r="W3821" i="2"/>
  <c r="W3995" i="2"/>
  <c r="W3996" i="2"/>
  <c r="W3997" i="2"/>
  <c r="W3998" i="2"/>
  <c r="W3999" i="2"/>
  <c r="W4000" i="2"/>
  <c r="W4001" i="2"/>
  <c r="W4002" i="2"/>
  <c r="W4003" i="2"/>
  <c r="W4004" i="2"/>
  <c r="W4005" i="2"/>
  <c r="W4165" i="2"/>
  <c r="W4166" i="2"/>
  <c r="W4167" i="2"/>
  <c r="W4168" i="2"/>
  <c r="W4169" i="2"/>
  <c r="W4170" i="2"/>
  <c r="W4171" i="2"/>
  <c r="W4172" i="2"/>
  <c r="W4173" i="2"/>
  <c r="W4339" i="2"/>
  <c r="W4340" i="2"/>
  <c r="W4341" i="2"/>
  <c r="W4534" i="2"/>
  <c r="W4535" i="2"/>
  <c r="W4536" i="2"/>
  <c r="W4537" i="2"/>
  <c r="W4538" i="2"/>
  <c r="W4539" i="2"/>
  <c r="W4540" i="2"/>
  <c r="W4745" i="2"/>
  <c r="W4746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5118" i="2"/>
  <c r="W5119" i="2"/>
  <c r="W5120" i="2"/>
  <c r="W5121" i="2"/>
  <c r="W5122" i="2"/>
  <c r="W5123" i="2"/>
  <c r="W5311" i="2"/>
  <c r="W5312" i="2"/>
  <c r="W5313" i="2"/>
  <c r="W5314" i="2"/>
  <c r="W5315" i="2"/>
  <c r="W5316" i="2"/>
  <c r="W5317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V3" i="2" a="1"/>
  <c r="V3" i="2" s="1"/>
  <c r="W3" i="2" s="1"/>
  <c r="V4" i="2" a="1"/>
  <c r="V4" i="2" s="1"/>
  <c r="W4" i="2" s="1"/>
  <c r="V5" i="2" a="1"/>
  <c r="V5" i="2" s="1"/>
  <c r="W5" i="2" s="1"/>
  <c r="V6" i="2" a="1"/>
  <c r="V6" i="2" s="1"/>
  <c r="W6" i="2" s="1"/>
  <c r="V7" i="2" a="1"/>
  <c r="V7" i="2" s="1"/>
  <c r="W7" i="2" s="1"/>
  <c r="V8" i="2" a="1"/>
  <c r="V8" i="2" s="1"/>
  <c r="W8" i="2" s="1"/>
  <c r="V9" i="2" a="1"/>
  <c r="V9" i="2" s="1"/>
  <c r="W9" i="2" s="1"/>
  <c r="V10" i="2" a="1"/>
  <c r="V10" i="2" s="1"/>
  <c r="W10" i="2" s="1"/>
  <c r="V11" i="2" a="1"/>
  <c r="V11" i="2" s="1"/>
  <c r="W11" i="2" s="1"/>
  <c r="V12" i="2" a="1"/>
  <c r="V12" i="2" s="1"/>
  <c r="W12" i="2" s="1"/>
  <c r="V13" i="2" a="1"/>
  <c r="V13" i="2" s="1"/>
  <c r="W13" i="2" s="1"/>
  <c r="V14" i="2" a="1"/>
  <c r="V14" i="2" s="1"/>
  <c r="W14" i="2" s="1"/>
  <c r="V15" i="2" a="1"/>
  <c r="V15" i="2" s="1"/>
  <c r="W15" i="2" s="1"/>
  <c r="V16" i="2" a="1"/>
  <c r="V16" i="2" s="1"/>
  <c r="W16" i="2" s="1"/>
  <c r="V17" i="2" a="1"/>
  <c r="V17" i="2" s="1"/>
  <c r="W17" i="2" s="1"/>
  <c r="V18" i="2" a="1"/>
  <c r="V18" i="2" s="1"/>
  <c r="W18" i="2" s="1"/>
  <c r="V19" i="2" a="1"/>
  <c r="V19" i="2" s="1"/>
  <c r="W19" i="2" s="1"/>
  <c r="V20" i="2" a="1"/>
  <c r="V20" i="2" s="1"/>
  <c r="W20" i="2" s="1"/>
  <c r="V21" i="2" a="1"/>
  <c r="V21" i="2" s="1"/>
  <c r="W21" i="2" s="1"/>
  <c r="V22" i="2" a="1"/>
  <c r="V22" i="2" s="1"/>
  <c r="W22" i="2" s="1"/>
  <c r="V23" i="2" a="1"/>
  <c r="V23" i="2" s="1"/>
  <c r="W23" i="2" s="1"/>
  <c r="V24" i="2" a="1"/>
  <c r="V24" i="2" s="1"/>
  <c r="W24" i="2" s="1"/>
  <c r="V25" i="2" a="1"/>
  <c r="V25" i="2" s="1"/>
  <c r="W25" i="2" s="1"/>
  <c r="V26" i="2" a="1"/>
  <c r="V26" i="2" s="1"/>
  <c r="W26" i="2" s="1"/>
  <c r="V27" i="2" a="1"/>
  <c r="V27" i="2" s="1"/>
  <c r="W27" i="2" s="1"/>
  <c r="V28" i="2" a="1"/>
  <c r="V28" i="2" s="1"/>
  <c r="W28" i="2" s="1"/>
  <c r="V29" i="2" a="1"/>
  <c r="V29" i="2" s="1"/>
  <c r="W29" i="2" s="1"/>
  <c r="V30" i="2" a="1"/>
  <c r="V30" i="2" s="1"/>
  <c r="W30" i="2" s="1"/>
  <c r="V31" i="2" a="1"/>
  <c r="V31" i="2" s="1"/>
  <c r="W31" i="2" s="1"/>
  <c r="V32" i="2" a="1"/>
  <c r="V32" i="2" s="1"/>
  <c r="W32" i="2" s="1"/>
  <c r="V33" i="2" a="1"/>
  <c r="V33" i="2" s="1"/>
  <c r="W33" i="2" s="1"/>
  <c r="V34" i="2" a="1"/>
  <c r="V34" i="2" s="1"/>
  <c r="W34" i="2" s="1"/>
  <c r="V35" i="2" a="1"/>
  <c r="V35" i="2" s="1"/>
  <c r="W35" i="2" s="1"/>
  <c r="V36" i="2" a="1"/>
  <c r="V36" i="2" s="1"/>
  <c r="W36" i="2" s="1"/>
  <c r="V37" i="2" a="1"/>
  <c r="V37" i="2" s="1"/>
  <c r="W37" i="2" s="1"/>
  <c r="V38" i="2" a="1"/>
  <c r="V38" i="2" s="1"/>
  <c r="W38" i="2" s="1"/>
  <c r="V39" i="2" a="1"/>
  <c r="V39" i="2" s="1"/>
  <c r="W39" i="2" s="1"/>
  <c r="V40" i="2" a="1"/>
  <c r="V40" i="2" s="1"/>
  <c r="W40" i="2" s="1"/>
  <c r="V41" i="2" a="1"/>
  <c r="V41" i="2" s="1"/>
  <c r="W41" i="2" s="1"/>
  <c r="V42" i="2" a="1"/>
  <c r="V42" i="2" s="1"/>
  <c r="W42" i="2" s="1"/>
  <c r="V43" i="2" a="1"/>
  <c r="V43" i="2" s="1"/>
  <c r="W43" i="2" s="1"/>
  <c r="V44" i="2" a="1"/>
  <c r="V44" i="2" s="1"/>
  <c r="W44" i="2" s="1"/>
  <c r="V45" i="2" a="1"/>
  <c r="V45" i="2" s="1"/>
  <c r="W45" i="2" s="1"/>
  <c r="V46" i="2" a="1"/>
  <c r="V46" i="2" s="1"/>
  <c r="W46" i="2" s="1"/>
  <c r="V47" i="2" a="1"/>
  <c r="V47" i="2" s="1"/>
  <c r="W47" i="2" s="1"/>
  <c r="V48" i="2" a="1"/>
  <c r="V48" i="2" s="1"/>
  <c r="W48" i="2" s="1"/>
  <c r="V49" i="2" a="1"/>
  <c r="V49" i="2" s="1"/>
  <c r="W49" i="2" s="1"/>
  <c r="V50" i="2" a="1"/>
  <c r="V50" i="2" s="1"/>
  <c r="W50" i="2" s="1"/>
  <c r="V51" i="2" a="1"/>
  <c r="V51" i="2" s="1"/>
  <c r="W51" i="2" s="1"/>
  <c r="V52" i="2" a="1"/>
  <c r="V52" i="2" s="1"/>
  <c r="W52" i="2" s="1"/>
  <c r="V53" i="2" a="1"/>
  <c r="V53" i="2" s="1"/>
  <c r="W53" i="2" s="1"/>
  <c r="V54" i="2" a="1"/>
  <c r="V54" i="2" s="1"/>
  <c r="W54" i="2" s="1"/>
  <c r="V55" i="2" a="1"/>
  <c r="V55" i="2" s="1"/>
  <c r="W55" i="2" s="1"/>
  <c r="V56" i="2" a="1"/>
  <c r="V56" i="2" s="1"/>
  <c r="W56" i="2" s="1"/>
  <c r="V57" i="2" a="1"/>
  <c r="V57" i="2" s="1"/>
  <c r="W57" i="2" s="1"/>
  <c r="V58" i="2" a="1"/>
  <c r="V58" i="2" s="1"/>
  <c r="W58" i="2" s="1"/>
  <c r="V59" i="2" a="1"/>
  <c r="V59" i="2" s="1"/>
  <c r="W59" i="2" s="1"/>
  <c r="V60" i="2" a="1"/>
  <c r="V60" i="2" s="1"/>
  <c r="W60" i="2" s="1"/>
  <c r="V61" i="2" a="1"/>
  <c r="V61" i="2" s="1"/>
  <c r="W61" i="2" s="1"/>
  <c r="V62" i="2" a="1"/>
  <c r="V62" i="2" s="1"/>
  <c r="W62" i="2" s="1"/>
  <c r="V63" i="2" a="1"/>
  <c r="V63" i="2" s="1"/>
  <c r="W63" i="2" s="1"/>
  <c r="V64" i="2" a="1"/>
  <c r="V64" i="2" s="1"/>
  <c r="W64" i="2" s="1"/>
  <c r="V65" i="2" a="1"/>
  <c r="V65" i="2" s="1"/>
  <c r="W65" i="2" s="1"/>
  <c r="V66" i="2" a="1"/>
  <c r="V66" i="2" s="1"/>
  <c r="W66" i="2" s="1"/>
  <c r="V67" i="2" a="1"/>
  <c r="V67" i="2" s="1"/>
  <c r="W67" i="2" s="1"/>
  <c r="V68" i="2" a="1"/>
  <c r="V68" i="2" s="1"/>
  <c r="W68" i="2" s="1"/>
  <c r="V69" i="2" a="1"/>
  <c r="V69" i="2" s="1"/>
  <c r="W69" i="2" s="1"/>
  <c r="V70" i="2" a="1"/>
  <c r="V70" i="2" s="1"/>
  <c r="W70" i="2" s="1"/>
  <c r="V71" i="2" a="1"/>
  <c r="V71" i="2" s="1"/>
  <c r="W71" i="2" s="1"/>
  <c r="V72" i="2" a="1"/>
  <c r="V72" i="2" s="1"/>
  <c r="W72" i="2" s="1"/>
  <c r="V73" i="2" a="1"/>
  <c r="V73" i="2" s="1"/>
  <c r="W73" i="2" s="1"/>
  <c r="V74" i="2" a="1"/>
  <c r="V74" i="2" s="1"/>
  <c r="W74" i="2" s="1"/>
  <c r="V75" i="2" a="1"/>
  <c r="V75" i="2" s="1"/>
  <c r="W75" i="2" s="1"/>
  <c r="V76" i="2" a="1"/>
  <c r="V76" i="2" s="1"/>
  <c r="W76" i="2" s="1"/>
  <c r="V77" i="2" a="1"/>
  <c r="V77" i="2" s="1"/>
  <c r="W77" i="2" s="1"/>
  <c r="V78" i="2" a="1"/>
  <c r="V78" i="2" s="1"/>
  <c r="W78" i="2" s="1"/>
  <c r="V79" i="2" a="1"/>
  <c r="V79" i="2" s="1"/>
  <c r="W79" i="2" s="1"/>
  <c r="V80" i="2" a="1"/>
  <c r="V80" i="2" s="1"/>
  <c r="W80" i="2" s="1"/>
  <c r="V81" i="2" a="1"/>
  <c r="V81" i="2" s="1"/>
  <c r="W81" i="2" s="1"/>
  <c r="V82" i="2" a="1"/>
  <c r="V82" i="2" s="1"/>
  <c r="W82" i="2" s="1"/>
  <c r="V83" i="2" a="1"/>
  <c r="V83" i="2" s="1"/>
  <c r="W83" i="2" s="1"/>
  <c r="V84" i="2" a="1"/>
  <c r="V84" i="2" s="1"/>
  <c r="W84" i="2" s="1"/>
  <c r="V85" i="2" a="1"/>
  <c r="V85" i="2" s="1"/>
  <c r="W85" i="2" s="1"/>
  <c r="V86" i="2" a="1"/>
  <c r="V86" i="2" s="1"/>
  <c r="W86" i="2" s="1"/>
  <c r="V87" i="2" a="1"/>
  <c r="V87" i="2" s="1"/>
  <c r="W87" i="2" s="1"/>
  <c r="V88" i="2" a="1"/>
  <c r="V88" i="2" s="1"/>
  <c r="W88" i="2" s="1"/>
  <c r="V89" i="2" a="1"/>
  <c r="V89" i="2" s="1"/>
  <c r="W89" i="2" s="1"/>
  <c r="V90" i="2" a="1"/>
  <c r="V90" i="2" s="1"/>
  <c r="W90" i="2" s="1"/>
  <c r="V91" i="2" a="1"/>
  <c r="V91" i="2" s="1"/>
  <c r="W91" i="2" s="1"/>
  <c r="V92" i="2" a="1"/>
  <c r="V92" i="2" s="1"/>
  <c r="W92" i="2" s="1"/>
  <c r="V93" i="2" a="1"/>
  <c r="V93" i="2" s="1"/>
  <c r="W93" i="2" s="1"/>
  <c r="V94" i="2" a="1"/>
  <c r="V94" i="2" s="1"/>
  <c r="W94" i="2" s="1"/>
  <c r="V95" i="2" a="1"/>
  <c r="V95" i="2" s="1"/>
  <c r="W95" i="2" s="1"/>
  <c r="V96" i="2" a="1"/>
  <c r="V96" i="2" s="1"/>
  <c r="W96" i="2" s="1"/>
  <c r="V97" i="2" a="1"/>
  <c r="V97" i="2" s="1"/>
  <c r="W97" i="2" s="1"/>
  <c r="V98" i="2" a="1"/>
  <c r="V98" i="2" s="1"/>
  <c r="W98" i="2" s="1"/>
  <c r="V99" i="2" a="1"/>
  <c r="V99" i="2" s="1"/>
  <c r="W99" i="2" s="1"/>
  <c r="V100" i="2" a="1"/>
  <c r="V100" i="2" s="1"/>
  <c r="W100" i="2" s="1"/>
  <c r="V101" i="2" a="1"/>
  <c r="V101" i="2" s="1"/>
  <c r="W101" i="2" s="1"/>
  <c r="V102" i="2" a="1"/>
  <c r="V102" i="2" s="1"/>
  <c r="W102" i="2" s="1"/>
  <c r="V103" i="2" a="1"/>
  <c r="V103" i="2" s="1"/>
  <c r="W103" i="2" s="1"/>
  <c r="V104" i="2" a="1"/>
  <c r="V104" i="2" s="1"/>
  <c r="W104" i="2" s="1"/>
  <c r="V105" i="2" a="1"/>
  <c r="V105" i="2" s="1"/>
  <c r="W105" i="2" s="1"/>
  <c r="V106" i="2" a="1"/>
  <c r="V106" i="2" s="1"/>
  <c r="W106" i="2" s="1"/>
  <c r="V107" i="2" a="1"/>
  <c r="V107" i="2" s="1"/>
  <c r="W107" i="2" s="1"/>
  <c r="V108" i="2" a="1"/>
  <c r="V108" i="2" s="1"/>
  <c r="W108" i="2" s="1"/>
  <c r="V109" i="2" a="1"/>
  <c r="V109" i="2" s="1"/>
  <c r="W109" i="2" s="1"/>
  <c r="V110" i="2" a="1"/>
  <c r="V110" i="2" s="1"/>
  <c r="W110" i="2" s="1"/>
  <c r="V111" i="2" a="1"/>
  <c r="V111" i="2" s="1"/>
  <c r="W111" i="2" s="1"/>
  <c r="V112" i="2" a="1"/>
  <c r="V112" i="2" s="1"/>
  <c r="W112" i="2" s="1"/>
  <c r="V113" i="2" a="1"/>
  <c r="V113" i="2" s="1"/>
  <c r="W113" i="2" s="1"/>
  <c r="V114" i="2" a="1"/>
  <c r="V114" i="2" s="1"/>
  <c r="W114" i="2" s="1"/>
  <c r="V115" i="2" a="1"/>
  <c r="V115" i="2" s="1"/>
  <c r="W115" i="2" s="1"/>
  <c r="V116" i="2" a="1"/>
  <c r="V116" i="2" s="1"/>
  <c r="W116" i="2" s="1"/>
  <c r="V117" i="2" a="1"/>
  <c r="V117" i="2" s="1"/>
  <c r="W117" i="2" s="1"/>
  <c r="V118" i="2" a="1"/>
  <c r="V118" i="2" s="1"/>
  <c r="W118" i="2" s="1"/>
  <c r="V119" i="2" a="1"/>
  <c r="V119" i="2" s="1"/>
  <c r="W119" i="2" s="1"/>
  <c r="V120" i="2" a="1"/>
  <c r="V120" i="2" s="1"/>
  <c r="W120" i="2" s="1"/>
  <c r="V121" i="2" a="1"/>
  <c r="V121" i="2" s="1"/>
  <c r="W121" i="2" s="1"/>
  <c r="V122" i="2" a="1"/>
  <c r="V122" i="2" s="1"/>
  <c r="W122" i="2" s="1"/>
  <c r="V123" i="2" a="1"/>
  <c r="V123" i="2" s="1"/>
  <c r="W123" i="2" s="1"/>
  <c r="V124" i="2" a="1"/>
  <c r="V124" i="2" s="1"/>
  <c r="W124" i="2" s="1"/>
  <c r="V125" i="2" a="1"/>
  <c r="V125" i="2" s="1"/>
  <c r="W125" i="2" s="1"/>
  <c r="V126" i="2" a="1"/>
  <c r="V126" i="2" s="1"/>
  <c r="W126" i="2" s="1"/>
  <c r="V127" i="2" a="1"/>
  <c r="V127" i="2" s="1"/>
  <c r="W127" i="2" s="1"/>
  <c r="V128" i="2" a="1"/>
  <c r="V128" i="2" s="1"/>
  <c r="W128" i="2" s="1"/>
  <c r="V129" i="2" a="1"/>
  <c r="V129" i="2" s="1"/>
  <c r="W129" i="2" s="1"/>
  <c r="V130" i="2" a="1"/>
  <c r="V130" i="2" s="1"/>
  <c r="W130" i="2" s="1"/>
  <c r="V131" i="2" a="1"/>
  <c r="V131" i="2" s="1"/>
  <c r="W131" i="2" s="1"/>
  <c r="V132" i="2" a="1"/>
  <c r="V132" i="2" s="1"/>
  <c r="W132" i="2" s="1"/>
  <c r="V133" i="2" a="1"/>
  <c r="V133" i="2" s="1"/>
  <c r="W133" i="2" s="1"/>
  <c r="V134" i="2" a="1"/>
  <c r="V134" i="2" s="1"/>
  <c r="W134" i="2" s="1"/>
  <c r="V135" i="2" a="1"/>
  <c r="V135" i="2" s="1"/>
  <c r="W135" i="2" s="1"/>
  <c r="V136" i="2" a="1"/>
  <c r="V136" i="2" s="1"/>
  <c r="W136" i="2" s="1"/>
  <c r="V137" i="2" a="1"/>
  <c r="V137" i="2" s="1"/>
  <c r="W137" i="2" s="1"/>
  <c r="V138" i="2" a="1"/>
  <c r="V138" i="2" s="1"/>
  <c r="W138" i="2" s="1"/>
  <c r="V139" i="2" a="1"/>
  <c r="V139" i="2" s="1"/>
  <c r="W139" i="2" s="1"/>
  <c r="V140" i="2" a="1"/>
  <c r="V140" i="2" s="1"/>
  <c r="W140" i="2" s="1"/>
  <c r="V141" i="2" a="1"/>
  <c r="V141" i="2" s="1"/>
  <c r="W141" i="2" s="1"/>
  <c r="V142" i="2" a="1"/>
  <c r="V142" i="2" s="1"/>
  <c r="W142" i="2" s="1"/>
  <c r="V143" i="2" a="1"/>
  <c r="V143" i="2" s="1"/>
  <c r="W143" i="2" s="1"/>
  <c r="V144" i="2" a="1"/>
  <c r="V144" i="2" s="1"/>
  <c r="W144" i="2" s="1"/>
  <c r="V145" i="2" a="1"/>
  <c r="V145" i="2" s="1"/>
  <c r="W145" i="2" s="1"/>
  <c r="V146" i="2" a="1"/>
  <c r="V146" i="2" s="1"/>
  <c r="W146" i="2" s="1"/>
  <c r="V147" i="2" a="1"/>
  <c r="V147" i="2" s="1"/>
  <c r="W147" i="2" s="1"/>
  <c r="V148" i="2" a="1"/>
  <c r="V148" i="2" s="1"/>
  <c r="W148" i="2" s="1"/>
  <c r="V149" i="2" a="1"/>
  <c r="V149" i="2" s="1"/>
  <c r="W149" i="2" s="1"/>
  <c r="V150" i="2" a="1"/>
  <c r="V150" i="2" s="1"/>
  <c r="W150" i="2" s="1"/>
  <c r="V151" i="2" a="1"/>
  <c r="V151" i="2" s="1"/>
  <c r="W151" i="2" s="1"/>
  <c r="V152" i="2" a="1"/>
  <c r="V152" i="2" s="1"/>
  <c r="W152" i="2" s="1"/>
  <c r="V153" i="2" a="1"/>
  <c r="V153" i="2" s="1"/>
  <c r="W153" i="2" s="1"/>
  <c r="V154" i="2" a="1"/>
  <c r="V154" i="2" s="1"/>
  <c r="W154" i="2" s="1"/>
  <c r="V155" i="2" a="1"/>
  <c r="V155" i="2" s="1"/>
  <c r="W155" i="2" s="1"/>
  <c r="V156" i="2" a="1"/>
  <c r="V156" i="2" s="1"/>
  <c r="W156" i="2" s="1"/>
  <c r="V157" i="2" a="1"/>
  <c r="V157" i="2" s="1"/>
  <c r="W157" i="2" s="1"/>
  <c r="V158" i="2" a="1"/>
  <c r="V158" i="2" s="1"/>
  <c r="W158" i="2" s="1"/>
  <c r="V159" i="2" a="1"/>
  <c r="V159" i="2" s="1"/>
  <c r="W159" i="2" s="1"/>
  <c r="V160" i="2" a="1"/>
  <c r="V160" i="2" s="1"/>
  <c r="W160" i="2" s="1"/>
  <c r="V161" i="2" a="1"/>
  <c r="V161" i="2" s="1"/>
  <c r="W161" i="2" s="1"/>
  <c r="V162" i="2" a="1"/>
  <c r="V162" i="2" s="1"/>
  <c r="W162" i="2" s="1"/>
  <c r="V163" i="2" a="1"/>
  <c r="V163" i="2" s="1"/>
  <c r="W163" i="2" s="1"/>
  <c r="V164" i="2" a="1"/>
  <c r="V164" i="2" s="1"/>
  <c r="W164" i="2" s="1"/>
  <c r="V165" i="2" a="1"/>
  <c r="V165" i="2" s="1"/>
  <c r="W165" i="2" s="1"/>
  <c r="V166" i="2" a="1"/>
  <c r="V166" i="2" s="1"/>
  <c r="W166" i="2" s="1"/>
  <c r="V167" i="2" a="1"/>
  <c r="V167" i="2" s="1"/>
  <c r="W167" i="2" s="1"/>
  <c r="V168" i="2" a="1"/>
  <c r="V168" i="2" s="1"/>
  <c r="W168" i="2" s="1"/>
  <c r="V169" i="2" a="1"/>
  <c r="V169" i="2" s="1"/>
  <c r="W169" i="2" s="1"/>
  <c r="V170" i="2" a="1"/>
  <c r="V170" i="2" s="1"/>
  <c r="W170" i="2" s="1"/>
  <c r="V171" i="2" a="1"/>
  <c r="V171" i="2" s="1"/>
  <c r="W171" i="2" s="1"/>
  <c r="V172" i="2" a="1"/>
  <c r="V172" i="2" s="1"/>
  <c r="W172" i="2" s="1"/>
  <c r="V173" i="2" a="1"/>
  <c r="V173" i="2" s="1"/>
  <c r="W173" i="2" s="1"/>
  <c r="V174" i="2" a="1"/>
  <c r="V174" i="2" s="1"/>
  <c r="W174" i="2" s="1"/>
  <c r="V175" i="2" a="1"/>
  <c r="V175" i="2" s="1"/>
  <c r="W175" i="2" s="1"/>
  <c r="V176" i="2" a="1"/>
  <c r="V176" i="2" s="1"/>
  <c r="W176" i="2" s="1"/>
  <c r="V177" i="2" a="1"/>
  <c r="V177" i="2" s="1"/>
  <c r="W177" i="2" s="1"/>
  <c r="V178" i="2" a="1"/>
  <c r="V178" i="2" s="1"/>
  <c r="W178" i="2" s="1"/>
  <c r="V179" i="2" a="1"/>
  <c r="V179" i="2" s="1"/>
  <c r="W179" i="2" s="1"/>
  <c r="V180" i="2" a="1"/>
  <c r="V180" i="2" s="1"/>
  <c r="W180" i="2" s="1"/>
  <c r="V181" i="2" a="1"/>
  <c r="V181" i="2" s="1"/>
  <c r="W181" i="2" s="1"/>
  <c r="V182" i="2" a="1"/>
  <c r="V182" i="2" s="1"/>
  <c r="W182" i="2" s="1"/>
  <c r="V183" i="2" a="1"/>
  <c r="V183" i="2" s="1"/>
  <c r="W183" i="2" s="1"/>
  <c r="V184" i="2" a="1"/>
  <c r="V184" i="2" s="1"/>
  <c r="W184" i="2" s="1"/>
  <c r="V185" i="2" a="1"/>
  <c r="V185" i="2" s="1"/>
  <c r="W185" i="2" s="1"/>
  <c r="V186" i="2" a="1"/>
  <c r="V186" i="2" s="1"/>
  <c r="W186" i="2" s="1"/>
  <c r="V187" i="2" a="1"/>
  <c r="V187" i="2" s="1"/>
  <c r="W187" i="2" s="1"/>
  <c r="V188" i="2" a="1"/>
  <c r="V188" i="2" s="1"/>
  <c r="W188" i="2" s="1"/>
  <c r="V189" i="2" a="1"/>
  <c r="V189" i="2" s="1"/>
  <c r="W189" i="2" s="1"/>
  <c r="V190" i="2" a="1"/>
  <c r="V190" i="2" s="1"/>
  <c r="W190" i="2" s="1"/>
  <c r="V191" i="2" a="1"/>
  <c r="V191" i="2" s="1"/>
  <c r="W191" i="2" s="1"/>
  <c r="V192" i="2" a="1"/>
  <c r="V192" i="2" s="1"/>
  <c r="W192" i="2" s="1"/>
  <c r="V193" i="2" a="1"/>
  <c r="V193" i="2" s="1"/>
  <c r="W193" i="2" s="1"/>
  <c r="V194" i="2" a="1"/>
  <c r="V194" i="2" s="1"/>
  <c r="W194" i="2" s="1"/>
  <c r="V195" i="2" a="1"/>
  <c r="V195" i="2" s="1"/>
  <c r="W195" i="2" s="1"/>
  <c r="V196" i="2" a="1"/>
  <c r="V196" i="2" s="1"/>
  <c r="W196" i="2" s="1"/>
  <c r="V197" i="2" a="1"/>
  <c r="V197" i="2" s="1"/>
  <c r="W197" i="2" s="1"/>
  <c r="V198" i="2" a="1"/>
  <c r="V198" i="2" s="1"/>
  <c r="W198" i="2" s="1"/>
  <c r="V199" i="2" a="1"/>
  <c r="V199" i="2" s="1"/>
  <c r="W199" i="2" s="1"/>
  <c r="V200" i="2" a="1"/>
  <c r="V200" i="2" s="1"/>
  <c r="W200" i="2" s="1"/>
  <c r="V201" i="2" a="1"/>
  <c r="V201" i="2" s="1"/>
  <c r="W201" i="2" s="1"/>
  <c r="V202" i="2" a="1"/>
  <c r="V202" i="2" s="1"/>
  <c r="W202" i="2" s="1"/>
  <c r="V203" i="2" a="1"/>
  <c r="V203" i="2" s="1"/>
  <c r="W203" i="2" s="1"/>
  <c r="V204" i="2" a="1"/>
  <c r="V204" i="2" s="1"/>
  <c r="W204" i="2" s="1"/>
  <c r="V205" i="2" a="1"/>
  <c r="V205" i="2" s="1"/>
  <c r="W205" i="2" s="1"/>
  <c r="V206" i="2" a="1"/>
  <c r="V206" i="2" s="1"/>
  <c r="W206" i="2" s="1"/>
  <c r="V207" i="2" a="1"/>
  <c r="V207" i="2" s="1"/>
  <c r="W207" i="2" s="1"/>
  <c r="V208" i="2" a="1"/>
  <c r="V208" i="2" s="1"/>
  <c r="W208" i="2" s="1"/>
  <c r="V209" i="2" a="1"/>
  <c r="V209" i="2" s="1"/>
  <c r="W209" i="2" s="1"/>
  <c r="V210" i="2" a="1"/>
  <c r="V210" i="2" s="1"/>
  <c r="W210" i="2" s="1"/>
  <c r="V211" i="2" a="1"/>
  <c r="V211" i="2" s="1"/>
  <c r="W211" i="2" s="1"/>
  <c r="V212" i="2" a="1"/>
  <c r="V212" i="2" s="1"/>
  <c r="W212" i="2" s="1"/>
  <c r="V213" i="2" a="1"/>
  <c r="V213" i="2" s="1"/>
  <c r="W213" i="2" s="1"/>
  <c r="V214" i="2" a="1"/>
  <c r="V214" i="2" s="1"/>
  <c r="W214" i="2" s="1"/>
  <c r="V215" i="2" a="1"/>
  <c r="V215" i="2" s="1"/>
  <c r="W215" i="2" s="1"/>
  <c r="V216" i="2" a="1"/>
  <c r="V216" i="2" s="1"/>
  <c r="W216" i="2" s="1"/>
  <c r="V217" i="2" a="1"/>
  <c r="V217" i="2" s="1"/>
  <c r="W217" i="2" s="1"/>
  <c r="V218" i="2" a="1"/>
  <c r="V218" i="2" s="1"/>
  <c r="W218" i="2" s="1"/>
  <c r="V219" i="2" a="1"/>
  <c r="V219" i="2" s="1"/>
  <c r="W219" i="2" s="1"/>
  <c r="V220" i="2" a="1"/>
  <c r="V220" i="2" s="1"/>
  <c r="W220" i="2" s="1"/>
  <c r="V221" i="2" a="1"/>
  <c r="V221" i="2" s="1"/>
  <c r="W221" i="2" s="1"/>
  <c r="V222" i="2" a="1"/>
  <c r="V222" i="2" s="1"/>
  <c r="W222" i="2" s="1"/>
  <c r="V223" i="2" a="1"/>
  <c r="V223" i="2" s="1"/>
  <c r="W223" i="2" s="1"/>
  <c r="V224" i="2" a="1"/>
  <c r="V224" i="2" s="1"/>
  <c r="W224" i="2" s="1"/>
  <c r="V225" i="2" a="1"/>
  <c r="V225" i="2" s="1"/>
  <c r="W225" i="2" s="1"/>
  <c r="V226" i="2" a="1"/>
  <c r="V226" i="2" s="1"/>
  <c r="W226" i="2" s="1"/>
  <c r="V227" i="2" a="1"/>
  <c r="V227" i="2" s="1"/>
  <c r="W227" i="2" s="1"/>
  <c r="V228" i="2" a="1"/>
  <c r="V228" i="2" s="1"/>
  <c r="W228" i="2" s="1"/>
  <c r="V229" i="2" a="1"/>
  <c r="V229" i="2" s="1"/>
  <c r="W229" i="2" s="1"/>
  <c r="V230" i="2" a="1"/>
  <c r="V230" i="2" s="1"/>
  <c r="W230" i="2" s="1"/>
  <c r="V231" i="2" a="1"/>
  <c r="V231" i="2" s="1"/>
  <c r="W231" i="2" s="1"/>
  <c r="V232" i="2" a="1"/>
  <c r="V232" i="2" s="1"/>
  <c r="W232" i="2" s="1"/>
  <c r="V233" i="2" a="1"/>
  <c r="V233" i="2" s="1"/>
  <c r="W233" i="2" s="1"/>
  <c r="V234" i="2" a="1"/>
  <c r="V234" i="2" s="1"/>
  <c r="W234" i="2" s="1"/>
  <c r="V235" i="2" a="1"/>
  <c r="V235" i="2" s="1"/>
  <c r="W235" i="2" s="1"/>
  <c r="V236" i="2" a="1"/>
  <c r="V236" i="2" s="1"/>
  <c r="W236" i="2" s="1"/>
  <c r="V237" i="2" a="1"/>
  <c r="V237" i="2" s="1"/>
  <c r="W237" i="2" s="1"/>
  <c r="V238" i="2" a="1"/>
  <c r="V238" i="2" s="1"/>
  <c r="W238" i="2" s="1"/>
  <c r="V239" i="2" a="1"/>
  <c r="V239" i="2" s="1"/>
  <c r="W239" i="2" s="1"/>
  <c r="V240" i="2" a="1"/>
  <c r="V240" i="2" s="1"/>
  <c r="W240" i="2" s="1"/>
  <c r="V241" i="2" a="1"/>
  <c r="V241" i="2" s="1"/>
  <c r="W241" i="2" s="1"/>
  <c r="V242" i="2" a="1"/>
  <c r="V242" i="2" s="1"/>
  <c r="W242" i="2" s="1"/>
  <c r="V243" i="2" a="1"/>
  <c r="V243" i="2" s="1"/>
  <c r="W243" i="2" s="1"/>
  <c r="V244" i="2" a="1"/>
  <c r="V244" i="2" s="1"/>
  <c r="W244" i="2" s="1"/>
  <c r="V245" i="2" a="1"/>
  <c r="V245" i="2" s="1"/>
  <c r="W245" i="2" s="1"/>
  <c r="V246" i="2" a="1"/>
  <c r="V246" i="2" s="1"/>
  <c r="W246" i="2" s="1"/>
  <c r="V247" i="2" a="1"/>
  <c r="V247" i="2" s="1"/>
  <c r="W247" i="2" s="1"/>
  <c r="V248" i="2" a="1"/>
  <c r="V248" i="2" s="1"/>
  <c r="W248" i="2" s="1"/>
  <c r="V249" i="2" a="1"/>
  <c r="V249" i="2" s="1"/>
  <c r="W249" i="2" s="1"/>
  <c r="V250" i="2" a="1"/>
  <c r="V250" i="2" s="1"/>
  <c r="W250" i="2" s="1"/>
  <c r="V251" i="2" a="1"/>
  <c r="V251" i="2" s="1"/>
  <c r="W251" i="2" s="1"/>
  <c r="V252" i="2" a="1"/>
  <c r="V252" i="2" s="1"/>
  <c r="W252" i="2" s="1"/>
  <c r="V253" i="2" a="1"/>
  <c r="V253" i="2" s="1"/>
  <c r="W253" i="2" s="1"/>
  <c r="V254" i="2" a="1"/>
  <c r="V254" i="2" s="1"/>
  <c r="W254" i="2" s="1"/>
  <c r="V255" i="2" a="1"/>
  <c r="V255" i="2" s="1"/>
  <c r="W255" i="2" s="1"/>
  <c r="V256" i="2" a="1"/>
  <c r="V256" i="2" s="1"/>
  <c r="W256" i="2" s="1"/>
  <c r="V257" i="2" a="1"/>
  <c r="V257" i="2" s="1"/>
  <c r="W257" i="2" s="1"/>
  <c r="V258" i="2" a="1"/>
  <c r="V258" i="2" s="1"/>
  <c r="W258" i="2" s="1"/>
  <c r="V259" i="2" a="1"/>
  <c r="V259" i="2" s="1"/>
  <c r="W259" i="2" s="1"/>
  <c r="V260" i="2" a="1"/>
  <c r="V260" i="2" s="1"/>
  <c r="W260" i="2" s="1"/>
  <c r="V261" i="2" a="1"/>
  <c r="V261" i="2" s="1"/>
  <c r="W261" i="2" s="1"/>
  <c r="V262" i="2" a="1"/>
  <c r="V262" i="2" s="1"/>
  <c r="W262" i="2" s="1"/>
  <c r="V263" i="2" a="1"/>
  <c r="V263" i="2" s="1"/>
  <c r="W263" i="2" s="1"/>
  <c r="V264" i="2" a="1"/>
  <c r="V264" i="2" s="1"/>
  <c r="W264" i="2" s="1"/>
  <c r="V265" i="2" a="1"/>
  <c r="V265" i="2" s="1"/>
  <c r="W265" i="2" s="1"/>
  <c r="V266" i="2" a="1"/>
  <c r="V266" i="2" s="1"/>
  <c r="W266" i="2" s="1"/>
  <c r="V267" i="2" a="1"/>
  <c r="V267" i="2" s="1"/>
  <c r="W267" i="2" s="1"/>
  <c r="V268" i="2" a="1"/>
  <c r="V268" i="2" s="1"/>
  <c r="W268" i="2" s="1"/>
  <c r="V269" i="2" a="1"/>
  <c r="V269" i="2" s="1"/>
  <c r="W269" i="2" s="1"/>
  <c r="V270" i="2" a="1"/>
  <c r="V270" i="2" s="1"/>
  <c r="W270" i="2" s="1"/>
  <c r="V271" i="2" a="1"/>
  <c r="V271" i="2" s="1"/>
  <c r="W271" i="2" s="1"/>
  <c r="V272" i="2" a="1"/>
  <c r="V272" i="2" s="1"/>
  <c r="W272" i="2" s="1"/>
  <c r="V273" i="2" a="1"/>
  <c r="V273" i="2" s="1"/>
  <c r="W273" i="2" s="1"/>
  <c r="V274" i="2" a="1"/>
  <c r="V274" i="2" s="1"/>
  <c r="W274" i="2" s="1"/>
  <c r="V275" i="2" a="1"/>
  <c r="V275" i="2" s="1"/>
  <c r="W275" i="2" s="1"/>
  <c r="V276" i="2" a="1"/>
  <c r="V276" i="2" s="1"/>
  <c r="W276" i="2" s="1"/>
  <c r="V277" i="2" a="1"/>
  <c r="V277" i="2" s="1"/>
  <c r="W277" i="2" s="1"/>
  <c r="V278" i="2" a="1"/>
  <c r="V278" i="2" s="1"/>
  <c r="W278" i="2" s="1"/>
  <c r="V279" i="2" a="1"/>
  <c r="V279" i="2" s="1"/>
  <c r="W279" i="2" s="1"/>
  <c r="V280" i="2" a="1"/>
  <c r="V280" i="2" s="1"/>
  <c r="W280" i="2" s="1"/>
  <c r="V281" i="2" a="1"/>
  <c r="V281" i="2" s="1"/>
  <c r="W281" i="2" s="1"/>
  <c r="V282" i="2" a="1"/>
  <c r="V282" i="2" s="1"/>
  <c r="W282" i="2" s="1"/>
  <c r="V283" i="2" a="1"/>
  <c r="V283" i="2" s="1"/>
  <c r="W283" i="2" s="1"/>
  <c r="V284" i="2" a="1"/>
  <c r="V284" i="2" s="1"/>
  <c r="W284" i="2" s="1"/>
  <c r="V285" i="2" a="1"/>
  <c r="V285" i="2" s="1"/>
  <c r="W285" i="2" s="1"/>
  <c r="V286" i="2" a="1"/>
  <c r="V286" i="2" s="1"/>
  <c r="W286" i="2" s="1"/>
  <c r="V287" i="2" a="1"/>
  <c r="V287" i="2" s="1"/>
  <c r="W287" i="2" s="1"/>
  <c r="V288" i="2" a="1"/>
  <c r="V288" i="2" s="1"/>
  <c r="W288" i="2" s="1"/>
  <c r="V289" i="2" a="1"/>
  <c r="V289" i="2" s="1"/>
  <c r="W289" i="2" s="1"/>
  <c r="V290" i="2" a="1"/>
  <c r="V290" i="2" s="1"/>
  <c r="W290" i="2" s="1"/>
  <c r="V291" i="2" a="1"/>
  <c r="V291" i="2" s="1"/>
  <c r="W291" i="2" s="1"/>
  <c r="V292" i="2" a="1"/>
  <c r="V292" i="2" s="1"/>
  <c r="W292" i="2" s="1"/>
  <c r="V293" i="2" a="1"/>
  <c r="V293" i="2" s="1"/>
  <c r="W293" i="2" s="1"/>
  <c r="V294" i="2" a="1"/>
  <c r="V294" i="2" s="1"/>
  <c r="W294" i="2" s="1"/>
  <c r="V295" i="2" a="1"/>
  <c r="V295" i="2" s="1"/>
  <c r="W295" i="2" s="1"/>
  <c r="V296" i="2" a="1"/>
  <c r="V296" i="2" s="1"/>
  <c r="W296" i="2" s="1"/>
  <c r="V297" i="2" a="1"/>
  <c r="V297" i="2" s="1"/>
  <c r="W297" i="2" s="1"/>
  <c r="V298" i="2" a="1"/>
  <c r="V298" i="2" s="1"/>
  <c r="W298" i="2" s="1"/>
  <c r="V299" i="2" a="1"/>
  <c r="V299" i="2" s="1"/>
  <c r="W299" i="2" s="1"/>
  <c r="V300" i="2" a="1"/>
  <c r="V300" i="2" s="1"/>
  <c r="W300" i="2" s="1"/>
  <c r="V301" i="2" a="1"/>
  <c r="V301" i="2" s="1"/>
  <c r="W301" i="2" s="1"/>
  <c r="V302" i="2" a="1"/>
  <c r="V302" i="2" s="1"/>
  <c r="W302" i="2" s="1"/>
  <c r="V303" i="2" a="1"/>
  <c r="V303" i="2" s="1"/>
  <c r="W303" i="2" s="1"/>
  <c r="V304" i="2" a="1"/>
  <c r="V304" i="2" s="1"/>
  <c r="W304" i="2" s="1"/>
  <c r="V305" i="2" a="1"/>
  <c r="V305" i="2" s="1"/>
  <c r="W305" i="2" s="1"/>
  <c r="V306" i="2" a="1"/>
  <c r="V306" i="2" s="1"/>
  <c r="W306" i="2" s="1"/>
  <c r="V307" i="2" a="1"/>
  <c r="V307" i="2" s="1"/>
  <c r="W307" i="2" s="1"/>
  <c r="V308" i="2" a="1"/>
  <c r="V308" i="2" s="1"/>
  <c r="W308" i="2" s="1"/>
  <c r="V309" i="2" a="1"/>
  <c r="V309" i="2" s="1"/>
  <c r="W309" i="2" s="1"/>
  <c r="V310" i="2" a="1"/>
  <c r="V310" i="2" s="1"/>
  <c r="W310" i="2" s="1"/>
  <c r="V311" i="2" a="1"/>
  <c r="V311" i="2" s="1"/>
  <c r="W311" i="2" s="1"/>
  <c r="V312" i="2" a="1"/>
  <c r="V312" i="2" s="1"/>
  <c r="W312" i="2" s="1"/>
  <c r="V313" i="2" a="1"/>
  <c r="V313" i="2" s="1"/>
  <c r="W313" i="2" s="1"/>
  <c r="V314" i="2" a="1"/>
  <c r="V314" i="2" s="1"/>
  <c r="W314" i="2" s="1"/>
  <c r="V315" i="2" a="1"/>
  <c r="V315" i="2" s="1"/>
  <c r="W315" i="2" s="1"/>
  <c r="V316" i="2" a="1"/>
  <c r="V316" i="2" s="1"/>
  <c r="W316" i="2" s="1"/>
  <c r="V317" i="2" a="1"/>
  <c r="V317" i="2" s="1"/>
  <c r="W317" i="2" s="1"/>
  <c r="V318" i="2" a="1"/>
  <c r="V318" i="2" s="1"/>
  <c r="W318" i="2" s="1"/>
  <c r="V319" i="2" a="1"/>
  <c r="V319" i="2" s="1"/>
  <c r="W319" i="2" s="1"/>
  <c r="V320" i="2" a="1"/>
  <c r="V320" i="2" s="1"/>
  <c r="W320" i="2" s="1"/>
  <c r="V321" i="2" a="1"/>
  <c r="V321" i="2" s="1"/>
  <c r="W321" i="2" s="1"/>
  <c r="V322" i="2" a="1"/>
  <c r="V322" i="2" s="1"/>
  <c r="W322" i="2" s="1"/>
  <c r="V323" i="2" a="1"/>
  <c r="V323" i="2" s="1"/>
  <c r="W323" i="2" s="1"/>
  <c r="V324" i="2" a="1"/>
  <c r="V324" i="2" s="1"/>
  <c r="W324" i="2" s="1"/>
  <c r="V325" i="2" a="1"/>
  <c r="V325" i="2" s="1"/>
  <c r="W325" i="2" s="1"/>
  <c r="V326" i="2" a="1"/>
  <c r="V326" i="2" s="1"/>
  <c r="W326" i="2" s="1"/>
  <c r="V327" i="2" a="1"/>
  <c r="V327" i="2" s="1"/>
  <c r="W327" i="2" s="1"/>
  <c r="V328" i="2" a="1"/>
  <c r="V328" i="2" s="1"/>
  <c r="W328" i="2" s="1"/>
  <c r="V329" i="2" a="1"/>
  <c r="V329" i="2" s="1"/>
  <c r="W329" i="2" s="1"/>
  <c r="V330" i="2" a="1"/>
  <c r="V330" i="2" s="1"/>
  <c r="V331" i="2" a="1"/>
  <c r="V331" i="2" s="1"/>
  <c r="V332" i="2" a="1"/>
  <c r="V332" i="2" s="1"/>
  <c r="W332" i="2" s="1"/>
  <c r="V333" i="2" a="1"/>
  <c r="V333" i="2" s="1"/>
  <c r="W333" i="2" s="1"/>
  <c r="V334" i="2" a="1"/>
  <c r="V334" i="2" s="1"/>
  <c r="W334" i="2" s="1"/>
  <c r="V335" i="2" a="1"/>
  <c r="V335" i="2" s="1"/>
  <c r="W335" i="2" s="1"/>
  <c r="V336" i="2" a="1"/>
  <c r="V336" i="2" s="1"/>
  <c r="W336" i="2" s="1"/>
  <c r="V337" i="2" a="1"/>
  <c r="V337" i="2" s="1"/>
  <c r="W337" i="2" s="1"/>
  <c r="V338" i="2" a="1"/>
  <c r="V338" i="2" s="1"/>
  <c r="W338" i="2" s="1"/>
  <c r="V339" i="2" a="1"/>
  <c r="V339" i="2" s="1"/>
  <c r="W339" i="2" s="1"/>
  <c r="V340" i="2" a="1"/>
  <c r="V340" i="2" s="1"/>
  <c r="W340" i="2" s="1"/>
  <c r="V341" i="2" a="1"/>
  <c r="V341" i="2" s="1"/>
  <c r="W341" i="2" s="1"/>
  <c r="V342" i="2" a="1"/>
  <c r="V342" i="2" s="1"/>
  <c r="W342" i="2" s="1"/>
  <c r="V343" i="2" a="1"/>
  <c r="V343" i="2" s="1"/>
  <c r="W343" i="2" s="1"/>
  <c r="V344" i="2" a="1"/>
  <c r="V344" i="2" s="1"/>
  <c r="W344" i="2" s="1"/>
  <c r="V345" i="2" a="1"/>
  <c r="V345" i="2" s="1"/>
  <c r="W345" i="2" s="1"/>
  <c r="V346" i="2" a="1"/>
  <c r="V346" i="2" s="1"/>
  <c r="W346" i="2" s="1"/>
  <c r="V347" i="2" a="1"/>
  <c r="V347" i="2" s="1"/>
  <c r="W347" i="2" s="1"/>
  <c r="V348" i="2" a="1"/>
  <c r="V348" i="2" s="1"/>
  <c r="W348" i="2" s="1"/>
  <c r="V349" i="2" a="1"/>
  <c r="V349" i="2" s="1"/>
  <c r="W349" i="2" s="1"/>
  <c r="V350" i="2" a="1"/>
  <c r="V350" i="2" s="1"/>
  <c r="W350" i="2" s="1"/>
  <c r="V351" i="2" a="1"/>
  <c r="V351" i="2" s="1"/>
  <c r="W351" i="2" s="1"/>
  <c r="V352" i="2" a="1"/>
  <c r="V352" i="2" s="1"/>
  <c r="W352" i="2" s="1"/>
  <c r="V353" i="2" a="1"/>
  <c r="V353" i="2" s="1"/>
  <c r="W353" i="2" s="1"/>
  <c r="V354" i="2" a="1"/>
  <c r="V354" i="2" s="1"/>
  <c r="W354" i="2" s="1"/>
  <c r="V355" i="2" a="1"/>
  <c r="V355" i="2" s="1"/>
  <c r="W355" i="2" s="1"/>
  <c r="V356" i="2" a="1"/>
  <c r="V356" i="2" s="1"/>
  <c r="W356" i="2" s="1"/>
  <c r="V357" i="2" a="1"/>
  <c r="V357" i="2" s="1"/>
  <c r="W357" i="2" s="1"/>
  <c r="V358" i="2" a="1"/>
  <c r="V358" i="2" s="1"/>
  <c r="W358" i="2" s="1"/>
  <c r="V359" i="2" a="1"/>
  <c r="V359" i="2" s="1"/>
  <c r="W359" i="2" s="1"/>
  <c r="V360" i="2" a="1"/>
  <c r="V360" i="2" s="1"/>
  <c r="W360" i="2" s="1"/>
  <c r="V361" i="2" a="1"/>
  <c r="V361" i="2" s="1"/>
  <c r="W361" i="2" s="1"/>
  <c r="V362" i="2" a="1"/>
  <c r="V362" i="2" s="1"/>
  <c r="W362" i="2" s="1"/>
  <c r="V363" i="2" a="1"/>
  <c r="V363" i="2" s="1"/>
  <c r="W363" i="2" s="1"/>
  <c r="V364" i="2" a="1"/>
  <c r="V364" i="2" s="1"/>
  <c r="W364" i="2" s="1"/>
  <c r="V365" i="2" a="1"/>
  <c r="V365" i="2" s="1"/>
  <c r="W365" i="2" s="1"/>
  <c r="V366" i="2" a="1"/>
  <c r="V366" i="2" s="1"/>
  <c r="W366" i="2" s="1"/>
  <c r="V367" i="2" a="1"/>
  <c r="V367" i="2" s="1"/>
  <c r="W367" i="2" s="1"/>
  <c r="V368" i="2" a="1"/>
  <c r="V368" i="2" s="1"/>
  <c r="W368" i="2" s="1"/>
  <c r="V369" i="2" a="1"/>
  <c r="V369" i="2" s="1"/>
  <c r="W369" i="2" s="1"/>
  <c r="V370" i="2" a="1"/>
  <c r="V370" i="2" s="1"/>
  <c r="W370" i="2" s="1"/>
  <c r="V371" i="2" a="1"/>
  <c r="V371" i="2" s="1"/>
  <c r="W371" i="2" s="1"/>
  <c r="V372" i="2" a="1"/>
  <c r="V372" i="2" s="1"/>
  <c r="W372" i="2" s="1"/>
  <c r="V373" i="2" a="1"/>
  <c r="V373" i="2" s="1"/>
  <c r="W373" i="2" s="1"/>
  <c r="V374" i="2" a="1"/>
  <c r="V374" i="2" s="1"/>
  <c r="W374" i="2" s="1"/>
  <c r="V375" i="2" a="1"/>
  <c r="V375" i="2" s="1"/>
  <c r="W375" i="2" s="1"/>
  <c r="V376" i="2" a="1"/>
  <c r="V376" i="2" s="1"/>
  <c r="W376" i="2" s="1"/>
  <c r="V377" i="2" a="1"/>
  <c r="V377" i="2" s="1"/>
  <c r="W377" i="2" s="1"/>
  <c r="V378" i="2" a="1"/>
  <c r="V378" i="2" s="1"/>
  <c r="W378" i="2" s="1"/>
  <c r="V379" i="2" a="1"/>
  <c r="V379" i="2" s="1"/>
  <c r="W379" i="2" s="1"/>
  <c r="V380" i="2" a="1"/>
  <c r="V380" i="2" s="1"/>
  <c r="W380" i="2" s="1"/>
  <c r="V381" i="2" a="1"/>
  <c r="V381" i="2" s="1"/>
  <c r="W381" i="2" s="1"/>
  <c r="V382" i="2" a="1"/>
  <c r="V382" i="2" s="1"/>
  <c r="W382" i="2" s="1"/>
  <c r="V383" i="2" a="1"/>
  <c r="V383" i="2" s="1"/>
  <c r="W383" i="2" s="1"/>
  <c r="V384" i="2" a="1"/>
  <c r="V384" i="2" s="1"/>
  <c r="W384" i="2" s="1"/>
  <c r="V385" i="2" a="1"/>
  <c r="V385" i="2" s="1"/>
  <c r="W385" i="2" s="1"/>
  <c r="V386" i="2" a="1"/>
  <c r="V386" i="2" s="1"/>
  <c r="W386" i="2" s="1"/>
  <c r="V387" i="2" a="1"/>
  <c r="V387" i="2" s="1"/>
  <c r="W387" i="2" s="1"/>
  <c r="V388" i="2" a="1"/>
  <c r="V388" i="2" s="1"/>
  <c r="W388" i="2" s="1"/>
  <c r="V389" i="2" a="1"/>
  <c r="V389" i="2" s="1"/>
  <c r="W389" i="2" s="1"/>
  <c r="V390" i="2" a="1"/>
  <c r="V390" i="2" s="1"/>
  <c r="W390" i="2" s="1"/>
  <c r="V391" i="2" a="1"/>
  <c r="V391" i="2" s="1"/>
  <c r="W391" i="2" s="1"/>
  <c r="V392" i="2" a="1"/>
  <c r="V392" i="2" s="1"/>
  <c r="W392" i="2" s="1"/>
  <c r="V393" i="2" a="1"/>
  <c r="V393" i="2" s="1"/>
  <c r="W393" i="2" s="1"/>
  <c r="V394" i="2" a="1"/>
  <c r="V394" i="2" s="1"/>
  <c r="W394" i="2" s="1"/>
  <c r="V395" i="2" a="1"/>
  <c r="V395" i="2" s="1"/>
  <c r="W395" i="2" s="1"/>
  <c r="V396" i="2" a="1"/>
  <c r="V396" i="2" s="1"/>
  <c r="W396" i="2" s="1"/>
  <c r="V397" i="2" a="1"/>
  <c r="V397" i="2" s="1"/>
  <c r="W397" i="2" s="1"/>
  <c r="V398" i="2" a="1"/>
  <c r="V398" i="2" s="1"/>
  <c r="W398" i="2" s="1"/>
  <c r="V399" i="2" a="1"/>
  <c r="V399" i="2" s="1"/>
  <c r="W399" i="2" s="1"/>
  <c r="V400" i="2" a="1"/>
  <c r="V400" i="2" s="1"/>
  <c r="W400" i="2" s="1"/>
  <c r="V401" i="2" a="1"/>
  <c r="V401" i="2" s="1"/>
  <c r="W401" i="2" s="1"/>
  <c r="V402" i="2" a="1"/>
  <c r="V402" i="2" s="1"/>
  <c r="W402" i="2" s="1"/>
  <c r="V403" i="2" a="1"/>
  <c r="V403" i="2" s="1"/>
  <c r="W403" i="2" s="1"/>
  <c r="V404" i="2" a="1"/>
  <c r="V404" i="2" s="1"/>
  <c r="W404" i="2" s="1"/>
  <c r="V405" i="2" a="1"/>
  <c r="V405" i="2" s="1"/>
  <c r="W405" i="2" s="1"/>
  <c r="V406" i="2" a="1"/>
  <c r="V406" i="2" s="1"/>
  <c r="W406" i="2" s="1"/>
  <c r="V407" i="2" a="1"/>
  <c r="V407" i="2" s="1"/>
  <c r="W407" i="2" s="1"/>
  <c r="V408" i="2" a="1"/>
  <c r="V408" i="2" s="1"/>
  <c r="W408" i="2" s="1"/>
  <c r="V409" i="2" a="1"/>
  <c r="V409" i="2" s="1"/>
  <c r="W409" i="2" s="1"/>
  <c r="V410" i="2" a="1"/>
  <c r="V410" i="2" s="1"/>
  <c r="W410" i="2" s="1"/>
  <c r="V411" i="2" a="1"/>
  <c r="V411" i="2" s="1"/>
  <c r="W411" i="2" s="1"/>
  <c r="V412" i="2" a="1"/>
  <c r="V412" i="2" s="1"/>
  <c r="W412" i="2" s="1"/>
  <c r="V413" i="2" a="1"/>
  <c r="V413" i="2" s="1"/>
  <c r="W413" i="2" s="1"/>
  <c r="V414" i="2" a="1"/>
  <c r="V414" i="2" s="1"/>
  <c r="W414" i="2" s="1"/>
  <c r="V415" i="2" a="1"/>
  <c r="V415" i="2" s="1"/>
  <c r="W415" i="2" s="1"/>
  <c r="V416" i="2" a="1"/>
  <c r="V416" i="2" s="1"/>
  <c r="W416" i="2" s="1"/>
  <c r="V417" i="2" a="1"/>
  <c r="V417" i="2" s="1"/>
  <c r="W417" i="2" s="1"/>
  <c r="V418" i="2" a="1"/>
  <c r="V418" i="2" s="1"/>
  <c r="W418" i="2" s="1"/>
  <c r="V419" i="2" a="1"/>
  <c r="V419" i="2" s="1"/>
  <c r="W419" i="2" s="1"/>
  <c r="V420" i="2" a="1"/>
  <c r="V420" i="2" s="1"/>
  <c r="W420" i="2" s="1"/>
  <c r="V421" i="2" a="1"/>
  <c r="V421" i="2" s="1"/>
  <c r="W421" i="2" s="1"/>
  <c r="V422" i="2" a="1"/>
  <c r="V422" i="2" s="1"/>
  <c r="W422" i="2" s="1"/>
  <c r="V423" i="2" a="1"/>
  <c r="V423" i="2" s="1"/>
  <c r="W423" i="2" s="1"/>
  <c r="V424" i="2" a="1"/>
  <c r="V424" i="2" s="1"/>
  <c r="W424" i="2" s="1"/>
  <c r="V425" i="2" a="1"/>
  <c r="V425" i="2" s="1"/>
  <c r="W425" i="2" s="1"/>
  <c r="V426" i="2" a="1"/>
  <c r="V426" i="2" s="1"/>
  <c r="W426" i="2" s="1"/>
  <c r="V427" i="2" a="1"/>
  <c r="V427" i="2" s="1"/>
  <c r="W427" i="2" s="1"/>
  <c r="V428" i="2" a="1"/>
  <c r="V428" i="2" s="1"/>
  <c r="W428" i="2" s="1"/>
  <c r="V429" i="2" a="1"/>
  <c r="V429" i="2" s="1"/>
  <c r="W429" i="2" s="1"/>
  <c r="V430" i="2" a="1"/>
  <c r="V430" i="2" s="1"/>
  <c r="W430" i="2" s="1"/>
  <c r="V431" i="2" a="1"/>
  <c r="V431" i="2" s="1"/>
  <c r="W431" i="2" s="1"/>
  <c r="V432" i="2" a="1"/>
  <c r="V432" i="2" s="1"/>
  <c r="W432" i="2" s="1"/>
  <c r="V433" i="2" a="1"/>
  <c r="V433" i="2" s="1"/>
  <c r="W433" i="2" s="1"/>
  <c r="V434" i="2" a="1"/>
  <c r="V434" i="2" s="1"/>
  <c r="W434" i="2" s="1"/>
  <c r="V435" i="2" a="1"/>
  <c r="V435" i="2" s="1"/>
  <c r="W435" i="2" s="1"/>
  <c r="V436" i="2" a="1"/>
  <c r="V436" i="2" s="1"/>
  <c r="W436" i="2" s="1"/>
  <c r="V437" i="2" a="1"/>
  <c r="V437" i="2" s="1"/>
  <c r="W437" i="2" s="1"/>
  <c r="V438" i="2" a="1"/>
  <c r="V438" i="2" s="1"/>
  <c r="W438" i="2" s="1"/>
  <c r="V439" i="2" a="1"/>
  <c r="V439" i="2" s="1"/>
  <c r="W439" i="2" s="1"/>
  <c r="V440" i="2" a="1"/>
  <c r="V440" i="2" s="1"/>
  <c r="W440" i="2" s="1"/>
  <c r="V441" i="2" a="1"/>
  <c r="V441" i="2" s="1"/>
  <c r="W441" i="2" s="1"/>
  <c r="V442" i="2" a="1"/>
  <c r="V442" i="2" s="1"/>
  <c r="W442" i="2" s="1"/>
  <c r="V443" i="2" a="1"/>
  <c r="V443" i="2" s="1"/>
  <c r="W443" i="2" s="1"/>
  <c r="V444" i="2" a="1"/>
  <c r="V444" i="2" s="1"/>
  <c r="W444" i="2" s="1"/>
  <c r="V445" i="2" a="1"/>
  <c r="V445" i="2" s="1"/>
  <c r="W445" i="2" s="1"/>
  <c r="V446" i="2" a="1"/>
  <c r="V446" i="2" s="1"/>
  <c r="W446" i="2" s="1"/>
  <c r="V447" i="2" a="1"/>
  <c r="V447" i="2" s="1"/>
  <c r="W447" i="2" s="1"/>
  <c r="V448" i="2" a="1"/>
  <c r="V448" i="2" s="1"/>
  <c r="W448" i="2" s="1"/>
  <c r="V449" i="2" a="1"/>
  <c r="V449" i="2" s="1"/>
  <c r="W449" i="2" s="1"/>
  <c r="V450" i="2" a="1"/>
  <c r="V450" i="2" s="1"/>
  <c r="W450" i="2" s="1"/>
  <c r="V451" i="2" a="1"/>
  <c r="V451" i="2" s="1"/>
  <c r="W451" i="2" s="1"/>
  <c r="V452" i="2" a="1"/>
  <c r="V452" i="2" s="1"/>
  <c r="W452" i="2" s="1"/>
  <c r="V453" i="2" a="1"/>
  <c r="V453" i="2" s="1"/>
  <c r="W453" i="2" s="1"/>
  <c r="V454" i="2" a="1"/>
  <c r="V454" i="2" s="1"/>
  <c r="W454" i="2" s="1"/>
  <c r="V455" i="2" a="1"/>
  <c r="V455" i="2" s="1"/>
  <c r="W455" i="2" s="1"/>
  <c r="V456" i="2" a="1"/>
  <c r="V456" i="2" s="1"/>
  <c r="W456" i="2" s="1"/>
  <c r="V457" i="2" a="1"/>
  <c r="V457" i="2" s="1"/>
  <c r="W457" i="2" s="1"/>
  <c r="V458" i="2" a="1"/>
  <c r="V458" i="2" s="1"/>
  <c r="W458" i="2" s="1"/>
  <c r="V459" i="2" a="1"/>
  <c r="V459" i="2" s="1"/>
  <c r="W459" i="2" s="1"/>
  <c r="V460" i="2" a="1"/>
  <c r="V460" i="2" s="1"/>
  <c r="W460" i="2" s="1"/>
  <c r="V461" i="2" a="1"/>
  <c r="V461" i="2" s="1"/>
  <c r="W461" i="2" s="1"/>
  <c r="V462" i="2" a="1"/>
  <c r="V462" i="2" s="1"/>
  <c r="W462" i="2" s="1"/>
  <c r="V463" i="2" a="1"/>
  <c r="V463" i="2" s="1"/>
  <c r="W463" i="2" s="1"/>
  <c r="V464" i="2" a="1"/>
  <c r="V464" i="2" s="1"/>
  <c r="W464" i="2" s="1"/>
  <c r="V465" i="2" a="1"/>
  <c r="V465" i="2" s="1"/>
  <c r="W465" i="2" s="1"/>
  <c r="V466" i="2" a="1"/>
  <c r="V466" i="2" s="1"/>
  <c r="W466" i="2" s="1"/>
  <c r="V467" i="2" a="1"/>
  <c r="V467" i="2" s="1"/>
  <c r="W467" i="2" s="1"/>
  <c r="V468" i="2" a="1"/>
  <c r="V468" i="2" s="1"/>
  <c r="W468" i="2" s="1"/>
  <c r="V469" i="2" a="1"/>
  <c r="V469" i="2" s="1"/>
  <c r="W469" i="2" s="1"/>
  <c r="V470" i="2" a="1"/>
  <c r="V470" i="2" s="1"/>
  <c r="W470" i="2" s="1"/>
  <c r="V471" i="2" a="1"/>
  <c r="V471" i="2" s="1"/>
  <c r="W471" i="2" s="1"/>
  <c r="V472" i="2" a="1"/>
  <c r="V472" i="2" s="1"/>
  <c r="W472" i="2" s="1"/>
  <c r="V473" i="2" a="1"/>
  <c r="V473" i="2" s="1"/>
  <c r="W473" i="2" s="1"/>
  <c r="V474" i="2" a="1"/>
  <c r="V474" i="2" s="1"/>
  <c r="W474" i="2" s="1"/>
  <c r="V475" i="2" a="1"/>
  <c r="V475" i="2" s="1"/>
  <c r="W475" i="2" s="1"/>
  <c r="V476" i="2" a="1"/>
  <c r="V476" i="2" s="1"/>
  <c r="W476" i="2" s="1"/>
  <c r="V477" i="2" a="1"/>
  <c r="V477" i="2" s="1"/>
  <c r="W477" i="2" s="1"/>
  <c r="V478" i="2" a="1"/>
  <c r="V478" i="2" s="1"/>
  <c r="W478" i="2" s="1"/>
  <c r="V479" i="2" a="1"/>
  <c r="V479" i="2" s="1"/>
  <c r="W479" i="2" s="1"/>
  <c r="V480" i="2" a="1"/>
  <c r="V480" i="2" s="1"/>
  <c r="W480" i="2" s="1"/>
  <c r="V481" i="2" a="1"/>
  <c r="V481" i="2" s="1"/>
  <c r="W481" i="2" s="1"/>
  <c r="V482" i="2" a="1"/>
  <c r="V482" i="2" s="1"/>
  <c r="W482" i="2" s="1"/>
  <c r="V483" i="2" a="1"/>
  <c r="V483" i="2" s="1"/>
  <c r="W483" i="2" s="1"/>
  <c r="V484" i="2" a="1"/>
  <c r="V484" i="2" s="1"/>
  <c r="W484" i="2" s="1"/>
  <c r="V485" i="2" a="1"/>
  <c r="V485" i="2" s="1"/>
  <c r="W485" i="2" s="1"/>
  <c r="V486" i="2" a="1"/>
  <c r="V486" i="2" s="1"/>
  <c r="W486" i="2" s="1"/>
  <c r="V487" i="2" a="1"/>
  <c r="V487" i="2" s="1"/>
  <c r="W487" i="2" s="1"/>
  <c r="V488" i="2" a="1"/>
  <c r="V488" i="2" s="1"/>
  <c r="W488" i="2" s="1"/>
  <c r="V489" i="2" a="1"/>
  <c r="V489" i="2" s="1"/>
  <c r="W489" i="2" s="1"/>
  <c r="V490" i="2" a="1"/>
  <c r="V490" i="2" s="1"/>
  <c r="W490" i="2" s="1"/>
  <c r="V491" i="2" a="1"/>
  <c r="V491" i="2" s="1"/>
  <c r="W491" i="2" s="1"/>
  <c r="V492" i="2" a="1"/>
  <c r="V492" i="2" s="1"/>
  <c r="W492" i="2" s="1"/>
  <c r="V493" i="2" a="1"/>
  <c r="V493" i="2" s="1"/>
  <c r="W493" i="2" s="1"/>
  <c r="V494" i="2" a="1"/>
  <c r="V494" i="2" s="1"/>
  <c r="W494" i="2" s="1"/>
  <c r="V495" i="2" a="1"/>
  <c r="V495" i="2" s="1"/>
  <c r="W495" i="2" s="1"/>
  <c r="V496" i="2" a="1"/>
  <c r="V496" i="2" s="1"/>
  <c r="W496" i="2" s="1"/>
  <c r="V497" i="2" a="1"/>
  <c r="V497" i="2" s="1"/>
  <c r="W497" i="2" s="1"/>
  <c r="V498" i="2" a="1"/>
  <c r="V498" i="2" s="1"/>
  <c r="W498" i="2" s="1"/>
  <c r="V499" i="2" a="1"/>
  <c r="V499" i="2" s="1"/>
  <c r="W499" i="2" s="1"/>
  <c r="V500" i="2" a="1"/>
  <c r="V500" i="2" s="1"/>
  <c r="W500" i="2" s="1"/>
  <c r="V501" i="2" a="1"/>
  <c r="V501" i="2" s="1"/>
  <c r="W501" i="2" s="1"/>
  <c r="V502" i="2" a="1"/>
  <c r="V502" i="2" s="1"/>
  <c r="W502" i="2" s="1"/>
  <c r="V503" i="2" a="1"/>
  <c r="V503" i="2" s="1"/>
  <c r="W503" i="2" s="1"/>
  <c r="V504" i="2" a="1"/>
  <c r="V504" i="2" s="1"/>
  <c r="W504" i="2" s="1"/>
  <c r="V505" i="2" a="1"/>
  <c r="V505" i="2" s="1"/>
  <c r="W505" i="2" s="1"/>
  <c r="V506" i="2" a="1"/>
  <c r="V506" i="2" s="1"/>
  <c r="W506" i="2" s="1"/>
  <c r="V507" i="2" a="1"/>
  <c r="V507" i="2" s="1"/>
  <c r="W507" i="2" s="1"/>
  <c r="V508" i="2" a="1"/>
  <c r="V508" i="2" s="1"/>
  <c r="W508" i="2" s="1"/>
  <c r="V509" i="2" a="1"/>
  <c r="V509" i="2" s="1"/>
  <c r="W509" i="2" s="1"/>
  <c r="V510" i="2" a="1"/>
  <c r="V510" i="2" s="1"/>
  <c r="W510" i="2" s="1"/>
  <c r="V511" i="2" a="1"/>
  <c r="V511" i="2" s="1"/>
  <c r="W511" i="2" s="1"/>
  <c r="V512" i="2" a="1"/>
  <c r="V512" i="2" s="1"/>
  <c r="W512" i="2" s="1"/>
  <c r="V513" i="2" a="1"/>
  <c r="V513" i="2" s="1"/>
  <c r="W513" i="2" s="1"/>
  <c r="V514" i="2" a="1"/>
  <c r="V514" i="2" s="1"/>
  <c r="W514" i="2" s="1"/>
  <c r="V515" i="2" a="1"/>
  <c r="V515" i="2" s="1"/>
  <c r="W515" i="2" s="1"/>
  <c r="V516" i="2" a="1"/>
  <c r="V516" i="2" s="1"/>
  <c r="W516" i="2" s="1"/>
  <c r="V517" i="2" a="1"/>
  <c r="V517" i="2" s="1"/>
  <c r="W517" i="2" s="1"/>
  <c r="V518" i="2" a="1"/>
  <c r="V518" i="2" s="1"/>
  <c r="W518" i="2" s="1"/>
  <c r="V519" i="2" a="1"/>
  <c r="V519" i="2" s="1"/>
  <c r="W519" i="2" s="1"/>
  <c r="V520" i="2" a="1"/>
  <c r="V520" i="2" s="1"/>
  <c r="V521" i="2" a="1"/>
  <c r="V521" i="2" s="1"/>
  <c r="V522" i="2" a="1"/>
  <c r="V522" i="2" s="1"/>
  <c r="W522" i="2" s="1"/>
  <c r="V523" i="2" a="1"/>
  <c r="V523" i="2" s="1"/>
  <c r="W523" i="2" s="1"/>
  <c r="V524" i="2" a="1"/>
  <c r="V524" i="2" s="1"/>
  <c r="W524" i="2" s="1"/>
  <c r="V525" i="2" a="1"/>
  <c r="V525" i="2" s="1"/>
  <c r="W525" i="2" s="1"/>
  <c r="V526" i="2" a="1"/>
  <c r="V526" i="2" s="1"/>
  <c r="W526" i="2" s="1"/>
  <c r="V527" i="2" a="1"/>
  <c r="V527" i="2" s="1"/>
  <c r="W527" i="2" s="1"/>
  <c r="V528" i="2" a="1"/>
  <c r="V528" i="2" s="1"/>
  <c r="W528" i="2" s="1"/>
  <c r="V529" i="2" a="1"/>
  <c r="V529" i="2" s="1"/>
  <c r="W529" i="2" s="1"/>
  <c r="V530" i="2" a="1"/>
  <c r="V530" i="2" s="1"/>
  <c r="W530" i="2" s="1"/>
  <c r="V531" i="2" a="1"/>
  <c r="V531" i="2" s="1"/>
  <c r="W531" i="2" s="1"/>
  <c r="V532" i="2" a="1"/>
  <c r="V532" i="2" s="1"/>
  <c r="W532" i="2" s="1"/>
  <c r="V533" i="2" a="1"/>
  <c r="V533" i="2" s="1"/>
  <c r="W533" i="2" s="1"/>
  <c r="V534" i="2" a="1"/>
  <c r="V534" i="2" s="1"/>
  <c r="W534" i="2" s="1"/>
  <c r="V535" i="2" a="1"/>
  <c r="V535" i="2" s="1"/>
  <c r="W535" i="2" s="1"/>
  <c r="V536" i="2" a="1"/>
  <c r="V536" i="2" s="1"/>
  <c r="W536" i="2" s="1"/>
  <c r="V537" i="2" a="1"/>
  <c r="V537" i="2" s="1"/>
  <c r="W537" i="2" s="1"/>
  <c r="V538" i="2" a="1"/>
  <c r="V538" i="2" s="1"/>
  <c r="W538" i="2" s="1"/>
  <c r="V539" i="2" a="1"/>
  <c r="V539" i="2" s="1"/>
  <c r="W539" i="2" s="1"/>
  <c r="V540" i="2" a="1"/>
  <c r="V540" i="2" s="1"/>
  <c r="W540" i="2" s="1"/>
  <c r="V541" i="2" a="1"/>
  <c r="V541" i="2" s="1"/>
  <c r="W541" i="2" s="1"/>
  <c r="V542" i="2" a="1"/>
  <c r="V542" i="2" s="1"/>
  <c r="W542" i="2" s="1"/>
  <c r="V543" i="2" a="1"/>
  <c r="V543" i="2" s="1"/>
  <c r="W543" i="2" s="1"/>
  <c r="V544" i="2" a="1"/>
  <c r="V544" i="2" s="1"/>
  <c r="W544" i="2" s="1"/>
  <c r="V545" i="2" a="1"/>
  <c r="V545" i="2" s="1"/>
  <c r="W545" i="2" s="1"/>
  <c r="V546" i="2" a="1"/>
  <c r="V546" i="2" s="1"/>
  <c r="W546" i="2" s="1"/>
  <c r="V547" i="2" a="1"/>
  <c r="V547" i="2" s="1"/>
  <c r="W547" i="2" s="1"/>
  <c r="V548" i="2" a="1"/>
  <c r="V548" i="2" s="1"/>
  <c r="W548" i="2" s="1"/>
  <c r="V549" i="2" a="1"/>
  <c r="V549" i="2" s="1"/>
  <c r="W549" i="2" s="1"/>
  <c r="V550" i="2" a="1"/>
  <c r="V550" i="2" s="1"/>
  <c r="W550" i="2" s="1"/>
  <c r="V551" i="2" a="1"/>
  <c r="V551" i="2" s="1"/>
  <c r="W551" i="2" s="1"/>
  <c r="V552" i="2" a="1"/>
  <c r="V552" i="2" s="1"/>
  <c r="W552" i="2" s="1"/>
  <c r="V553" i="2" a="1"/>
  <c r="V553" i="2" s="1"/>
  <c r="W553" i="2" s="1"/>
  <c r="V554" i="2" a="1"/>
  <c r="V554" i="2" s="1"/>
  <c r="W554" i="2" s="1"/>
  <c r="V555" i="2" a="1"/>
  <c r="V555" i="2" s="1"/>
  <c r="W555" i="2" s="1"/>
  <c r="V556" i="2" a="1"/>
  <c r="V556" i="2" s="1"/>
  <c r="W556" i="2" s="1"/>
  <c r="V557" i="2" a="1"/>
  <c r="V557" i="2" s="1"/>
  <c r="W557" i="2" s="1"/>
  <c r="V558" i="2" a="1"/>
  <c r="V558" i="2" s="1"/>
  <c r="W558" i="2" s="1"/>
  <c r="V559" i="2" a="1"/>
  <c r="V559" i="2" s="1"/>
  <c r="W559" i="2" s="1"/>
  <c r="V560" i="2" a="1"/>
  <c r="V560" i="2" s="1"/>
  <c r="W560" i="2" s="1"/>
  <c r="V561" i="2" a="1"/>
  <c r="V561" i="2" s="1"/>
  <c r="W561" i="2" s="1"/>
  <c r="V562" i="2" a="1"/>
  <c r="V562" i="2" s="1"/>
  <c r="W562" i="2" s="1"/>
  <c r="V563" i="2" a="1"/>
  <c r="V563" i="2" s="1"/>
  <c r="W563" i="2" s="1"/>
  <c r="V564" i="2" a="1"/>
  <c r="V564" i="2" s="1"/>
  <c r="W564" i="2" s="1"/>
  <c r="V565" i="2" a="1"/>
  <c r="V565" i="2" s="1"/>
  <c r="W565" i="2" s="1"/>
  <c r="V566" i="2" a="1"/>
  <c r="V566" i="2" s="1"/>
  <c r="W566" i="2" s="1"/>
  <c r="V567" i="2" a="1"/>
  <c r="V567" i="2" s="1"/>
  <c r="W567" i="2" s="1"/>
  <c r="V568" i="2" a="1"/>
  <c r="V568" i="2" s="1"/>
  <c r="W568" i="2" s="1"/>
  <c r="V569" i="2" a="1"/>
  <c r="V569" i="2" s="1"/>
  <c r="W569" i="2" s="1"/>
  <c r="V570" i="2" a="1"/>
  <c r="V570" i="2" s="1"/>
  <c r="W570" i="2" s="1"/>
  <c r="V571" i="2" a="1"/>
  <c r="V571" i="2" s="1"/>
  <c r="W571" i="2" s="1"/>
  <c r="V572" i="2" a="1"/>
  <c r="V572" i="2" s="1"/>
  <c r="W572" i="2" s="1"/>
  <c r="V573" i="2" a="1"/>
  <c r="V573" i="2" s="1"/>
  <c r="W573" i="2" s="1"/>
  <c r="V574" i="2" a="1"/>
  <c r="V574" i="2" s="1"/>
  <c r="W574" i="2" s="1"/>
  <c r="V575" i="2" a="1"/>
  <c r="V575" i="2" s="1"/>
  <c r="W575" i="2" s="1"/>
  <c r="V576" i="2" a="1"/>
  <c r="V576" i="2" s="1"/>
  <c r="W576" i="2" s="1"/>
  <c r="V577" i="2" a="1"/>
  <c r="V577" i="2" s="1"/>
  <c r="W577" i="2" s="1"/>
  <c r="V578" i="2" a="1"/>
  <c r="V578" i="2" s="1"/>
  <c r="W578" i="2" s="1"/>
  <c r="V579" i="2" a="1"/>
  <c r="V579" i="2" s="1"/>
  <c r="W579" i="2" s="1"/>
  <c r="V580" i="2" a="1"/>
  <c r="V580" i="2" s="1"/>
  <c r="W580" i="2" s="1"/>
  <c r="V581" i="2" a="1"/>
  <c r="V581" i="2" s="1"/>
  <c r="W581" i="2" s="1"/>
  <c r="V582" i="2" a="1"/>
  <c r="V582" i="2" s="1"/>
  <c r="W582" i="2" s="1"/>
  <c r="V583" i="2" a="1"/>
  <c r="V583" i="2" s="1"/>
  <c r="W583" i="2" s="1"/>
  <c r="V584" i="2" a="1"/>
  <c r="V584" i="2" s="1"/>
  <c r="W584" i="2" s="1"/>
  <c r="V585" i="2" a="1"/>
  <c r="V585" i="2" s="1"/>
  <c r="W585" i="2" s="1"/>
  <c r="V586" i="2" a="1"/>
  <c r="V586" i="2" s="1"/>
  <c r="W586" i="2" s="1"/>
  <c r="V587" i="2" a="1"/>
  <c r="V587" i="2" s="1"/>
  <c r="W587" i="2" s="1"/>
  <c r="V588" i="2" a="1"/>
  <c r="V588" i="2" s="1"/>
  <c r="W588" i="2" s="1"/>
  <c r="V589" i="2" a="1"/>
  <c r="V589" i="2" s="1"/>
  <c r="W589" i="2" s="1"/>
  <c r="V590" i="2" a="1"/>
  <c r="V590" i="2" s="1"/>
  <c r="W590" i="2" s="1"/>
  <c r="V591" i="2" a="1"/>
  <c r="V591" i="2" s="1"/>
  <c r="W591" i="2" s="1"/>
  <c r="V592" i="2" a="1"/>
  <c r="V592" i="2" s="1"/>
  <c r="W592" i="2" s="1"/>
  <c r="V593" i="2" a="1"/>
  <c r="V593" i="2" s="1"/>
  <c r="W593" i="2" s="1"/>
  <c r="V594" i="2" a="1"/>
  <c r="V594" i="2" s="1"/>
  <c r="W594" i="2" s="1"/>
  <c r="V595" i="2" a="1"/>
  <c r="V595" i="2" s="1"/>
  <c r="W595" i="2" s="1"/>
  <c r="V596" i="2" a="1"/>
  <c r="V596" i="2" s="1"/>
  <c r="W596" i="2" s="1"/>
  <c r="V597" i="2" a="1"/>
  <c r="V597" i="2" s="1"/>
  <c r="W597" i="2" s="1"/>
  <c r="V598" i="2" a="1"/>
  <c r="V598" i="2" s="1"/>
  <c r="W598" i="2" s="1"/>
  <c r="V599" i="2" a="1"/>
  <c r="V599" i="2" s="1"/>
  <c r="W599" i="2" s="1"/>
  <c r="V600" i="2" a="1"/>
  <c r="V600" i="2" s="1"/>
  <c r="W600" i="2" s="1"/>
  <c r="V601" i="2" a="1"/>
  <c r="V601" i="2" s="1"/>
  <c r="W601" i="2" s="1"/>
  <c r="V602" i="2" a="1"/>
  <c r="V602" i="2" s="1"/>
  <c r="W602" i="2" s="1"/>
  <c r="V603" i="2" a="1"/>
  <c r="V603" i="2" s="1"/>
  <c r="W603" i="2" s="1"/>
  <c r="V604" i="2" a="1"/>
  <c r="V604" i="2" s="1"/>
  <c r="W604" i="2" s="1"/>
  <c r="V605" i="2" a="1"/>
  <c r="V605" i="2" s="1"/>
  <c r="W605" i="2" s="1"/>
  <c r="V606" i="2" a="1"/>
  <c r="V606" i="2" s="1"/>
  <c r="W606" i="2" s="1"/>
  <c r="V607" i="2" a="1"/>
  <c r="V607" i="2" s="1"/>
  <c r="W607" i="2" s="1"/>
  <c r="V608" i="2" a="1"/>
  <c r="V608" i="2" s="1"/>
  <c r="W608" i="2" s="1"/>
  <c r="V609" i="2" a="1"/>
  <c r="V609" i="2" s="1"/>
  <c r="W609" i="2" s="1"/>
  <c r="V610" i="2" a="1"/>
  <c r="V610" i="2" s="1"/>
  <c r="W610" i="2" s="1"/>
  <c r="V611" i="2" a="1"/>
  <c r="V611" i="2" s="1"/>
  <c r="W611" i="2" s="1"/>
  <c r="V612" i="2" a="1"/>
  <c r="V612" i="2" s="1"/>
  <c r="W612" i="2" s="1"/>
  <c r="V613" i="2" a="1"/>
  <c r="V613" i="2" s="1"/>
  <c r="W613" i="2" s="1"/>
  <c r="V614" i="2" a="1"/>
  <c r="V614" i="2" s="1"/>
  <c r="W614" i="2" s="1"/>
  <c r="V615" i="2" a="1"/>
  <c r="V615" i="2" s="1"/>
  <c r="W615" i="2" s="1"/>
  <c r="V616" i="2" a="1"/>
  <c r="V616" i="2" s="1"/>
  <c r="W616" i="2" s="1"/>
  <c r="V617" i="2" a="1"/>
  <c r="V617" i="2" s="1"/>
  <c r="W617" i="2" s="1"/>
  <c r="V618" i="2" a="1"/>
  <c r="V618" i="2" s="1"/>
  <c r="W618" i="2" s="1"/>
  <c r="V619" i="2" a="1"/>
  <c r="V619" i="2" s="1"/>
  <c r="W619" i="2" s="1"/>
  <c r="V620" i="2" a="1"/>
  <c r="V620" i="2" s="1"/>
  <c r="W620" i="2" s="1"/>
  <c r="V621" i="2" a="1"/>
  <c r="V621" i="2" s="1"/>
  <c r="W621" i="2" s="1"/>
  <c r="V622" i="2" a="1"/>
  <c r="V622" i="2" s="1"/>
  <c r="W622" i="2" s="1"/>
  <c r="V623" i="2" a="1"/>
  <c r="V623" i="2" s="1"/>
  <c r="W623" i="2" s="1"/>
  <c r="V624" i="2" a="1"/>
  <c r="V624" i="2" s="1"/>
  <c r="W624" i="2" s="1"/>
  <c r="V625" i="2" a="1"/>
  <c r="V625" i="2" s="1"/>
  <c r="W625" i="2" s="1"/>
  <c r="V626" i="2" a="1"/>
  <c r="V626" i="2" s="1"/>
  <c r="W626" i="2" s="1"/>
  <c r="V627" i="2" a="1"/>
  <c r="V627" i="2" s="1"/>
  <c r="W627" i="2" s="1"/>
  <c r="V628" i="2" a="1"/>
  <c r="V628" i="2" s="1"/>
  <c r="W628" i="2" s="1"/>
  <c r="V629" i="2" a="1"/>
  <c r="V629" i="2" s="1"/>
  <c r="W629" i="2" s="1"/>
  <c r="V630" i="2" a="1"/>
  <c r="V630" i="2" s="1"/>
  <c r="W630" i="2" s="1"/>
  <c r="V631" i="2" a="1"/>
  <c r="V631" i="2" s="1"/>
  <c r="W631" i="2" s="1"/>
  <c r="V632" i="2" a="1"/>
  <c r="V632" i="2" s="1"/>
  <c r="W632" i="2" s="1"/>
  <c r="V633" i="2" a="1"/>
  <c r="V633" i="2" s="1"/>
  <c r="W633" i="2" s="1"/>
  <c r="V634" i="2" a="1"/>
  <c r="V634" i="2" s="1"/>
  <c r="W634" i="2" s="1"/>
  <c r="V635" i="2" a="1"/>
  <c r="V635" i="2" s="1"/>
  <c r="W635" i="2" s="1"/>
  <c r="V636" i="2" a="1"/>
  <c r="V636" i="2" s="1"/>
  <c r="W636" i="2" s="1"/>
  <c r="V637" i="2" a="1"/>
  <c r="V637" i="2" s="1"/>
  <c r="W637" i="2" s="1"/>
  <c r="V638" i="2" a="1"/>
  <c r="V638" i="2" s="1"/>
  <c r="W638" i="2" s="1"/>
  <c r="V639" i="2" a="1"/>
  <c r="V639" i="2" s="1"/>
  <c r="W639" i="2" s="1"/>
  <c r="V640" i="2" a="1"/>
  <c r="V640" i="2" s="1"/>
  <c r="W640" i="2" s="1"/>
  <c r="V641" i="2" a="1"/>
  <c r="V641" i="2" s="1"/>
  <c r="W641" i="2" s="1"/>
  <c r="V642" i="2" a="1"/>
  <c r="V642" i="2" s="1"/>
  <c r="W642" i="2" s="1"/>
  <c r="V643" i="2" a="1"/>
  <c r="V643" i="2" s="1"/>
  <c r="W643" i="2" s="1"/>
  <c r="V644" i="2" a="1"/>
  <c r="V644" i="2" s="1"/>
  <c r="W644" i="2" s="1"/>
  <c r="V645" i="2" a="1"/>
  <c r="V645" i="2" s="1"/>
  <c r="W645" i="2" s="1"/>
  <c r="V646" i="2" a="1"/>
  <c r="V646" i="2" s="1"/>
  <c r="W646" i="2" s="1"/>
  <c r="V647" i="2" a="1"/>
  <c r="V647" i="2" s="1"/>
  <c r="W647" i="2" s="1"/>
  <c r="V648" i="2" a="1"/>
  <c r="V648" i="2" s="1"/>
  <c r="W648" i="2" s="1"/>
  <c r="V649" i="2" a="1"/>
  <c r="V649" i="2" s="1"/>
  <c r="W649" i="2" s="1"/>
  <c r="V650" i="2" a="1"/>
  <c r="V650" i="2" s="1"/>
  <c r="W650" i="2" s="1"/>
  <c r="V651" i="2" a="1"/>
  <c r="V651" i="2" s="1"/>
  <c r="W651" i="2" s="1"/>
  <c r="V652" i="2" a="1"/>
  <c r="V652" i="2" s="1"/>
  <c r="W652" i="2" s="1"/>
  <c r="V653" i="2" a="1"/>
  <c r="V653" i="2" s="1"/>
  <c r="W653" i="2" s="1"/>
  <c r="V654" i="2" a="1"/>
  <c r="V654" i="2" s="1"/>
  <c r="W654" i="2" s="1"/>
  <c r="V655" i="2" a="1"/>
  <c r="V655" i="2" s="1"/>
  <c r="W655" i="2" s="1"/>
  <c r="V656" i="2" a="1"/>
  <c r="V656" i="2" s="1"/>
  <c r="W656" i="2" s="1"/>
  <c r="V657" i="2" a="1"/>
  <c r="V657" i="2" s="1"/>
  <c r="W657" i="2" s="1"/>
  <c r="V658" i="2" a="1"/>
  <c r="V658" i="2" s="1"/>
  <c r="W658" i="2" s="1"/>
  <c r="V659" i="2" a="1"/>
  <c r="V659" i="2" s="1"/>
  <c r="W659" i="2" s="1"/>
  <c r="V660" i="2" a="1"/>
  <c r="V660" i="2" s="1"/>
  <c r="W660" i="2" s="1"/>
  <c r="V661" i="2" a="1"/>
  <c r="V661" i="2" s="1"/>
  <c r="W661" i="2" s="1"/>
  <c r="V662" i="2" a="1"/>
  <c r="V662" i="2" s="1"/>
  <c r="W662" i="2" s="1"/>
  <c r="V663" i="2" a="1"/>
  <c r="V663" i="2" s="1"/>
  <c r="W663" i="2" s="1"/>
  <c r="V664" i="2" a="1"/>
  <c r="V664" i="2" s="1"/>
  <c r="W664" i="2" s="1"/>
  <c r="V665" i="2" a="1"/>
  <c r="V665" i="2" s="1"/>
  <c r="W665" i="2" s="1"/>
  <c r="V666" i="2" a="1"/>
  <c r="V666" i="2" s="1"/>
  <c r="W666" i="2" s="1"/>
  <c r="V667" i="2" a="1"/>
  <c r="V667" i="2" s="1"/>
  <c r="W667" i="2" s="1"/>
  <c r="V668" i="2" a="1"/>
  <c r="V668" i="2" s="1"/>
  <c r="W668" i="2" s="1"/>
  <c r="V669" i="2" a="1"/>
  <c r="V669" i="2" s="1"/>
  <c r="W669" i="2" s="1"/>
  <c r="V670" i="2" a="1"/>
  <c r="V670" i="2" s="1"/>
  <c r="W670" i="2" s="1"/>
  <c r="V671" i="2" a="1"/>
  <c r="V671" i="2" s="1"/>
  <c r="W671" i="2" s="1"/>
  <c r="V672" i="2" a="1"/>
  <c r="V672" i="2" s="1"/>
  <c r="W672" i="2" s="1"/>
  <c r="V673" i="2" a="1"/>
  <c r="V673" i="2" s="1"/>
  <c r="W673" i="2" s="1"/>
  <c r="V674" i="2" a="1"/>
  <c r="V674" i="2" s="1"/>
  <c r="W674" i="2" s="1"/>
  <c r="V675" i="2" a="1"/>
  <c r="V675" i="2" s="1"/>
  <c r="W675" i="2" s="1"/>
  <c r="V676" i="2" a="1"/>
  <c r="V676" i="2" s="1"/>
  <c r="W676" i="2" s="1"/>
  <c r="V677" i="2" a="1"/>
  <c r="V677" i="2" s="1"/>
  <c r="W677" i="2" s="1"/>
  <c r="V678" i="2" a="1"/>
  <c r="V678" i="2" s="1"/>
  <c r="W678" i="2" s="1"/>
  <c r="V679" i="2" a="1"/>
  <c r="V679" i="2" s="1"/>
  <c r="W679" i="2" s="1"/>
  <c r="V680" i="2" a="1"/>
  <c r="V680" i="2" s="1"/>
  <c r="W680" i="2" s="1"/>
  <c r="V681" i="2" a="1"/>
  <c r="V681" i="2" s="1"/>
  <c r="W681" i="2" s="1"/>
  <c r="V682" i="2" a="1"/>
  <c r="V682" i="2" s="1"/>
  <c r="W682" i="2" s="1"/>
  <c r="V683" i="2" a="1"/>
  <c r="V683" i="2" s="1"/>
  <c r="W683" i="2" s="1"/>
  <c r="V684" i="2" a="1"/>
  <c r="V684" i="2" s="1"/>
  <c r="W684" i="2" s="1"/>
  <c r="V685" i="2" a="1"/>
  <c r="V685" i="2" s="1"/>
  <c r="W685" i="2" s="1"/>
  <c r="V686" i="2" a="1"/>
  <c r="V686" i="2" s="1"/>
  <c r="W686" i="2" s="1"/>
  <c r="V687" i="2" a="1"/>
  <c r="V687" i="2" s="1"/>
  <c r="W687" i="2" s="1"/>
  <c r="V688" i="2" a="1"/>
  <c r="V688" i="2" s="1"/>
  <c r="W688" i="2" s="1"/>
  <c r="V689" i="2" a="1"/>
  <c r="V689" i="2" s="1"/>
  <c r="W689" i="2" s="1"/>
  <c r="V690" i="2" a="1"/>
  <c r="V690" i="2" s="1"/>
  <c r="W690" i="2" s="1"/>
  <c r="V691" i="2" a="1"/>
  <c r="V691" i="2" s="1"/>
  <c r="W691" i="2" s="1"/>
  <c r="V692" i="2" a="1"/>
  <c r="V692" i="2" s="1"/>
  <c r="W692" i="2" s="1"/>
  <c r="V693" i="2" a="1"/>
  <c r="V693" i="2" s="1"/>
  <c r="W693" i="2" s="1"/>
  <c r="V694" i="2" a="1"/>
  <c r="V694" i="2" s="1"/>
  <c r="W694" i="2" s="1"/>
  <c r="V695" i="2" a="1"/>
  <c r="V695" i="2" s="1"/>
  <c r="W695" i="2" s="1"/>
  <c r="V696" i="2" a="1"/>
  <c r="V696" i="2" s="1"/>
  <c r="W696" i="2" s="1"/>
  <c r="V697" i="2" a="1"/>
  <c r="V697" i="2" s="1"/>
  <c r="W697" i="2" s="1"/>
  <c r="V698" i="2" a="1"/>
  <c r="V698" i="2" s="1"/>
  <c r="W698" i="2" s="1"/>
  <c r="V699" i="2" a="1"/>
  <c r="V699" i="2" s="1"/>
  <c r="W699" i="2" s="1"/>
  <c r="V700" i="2" a="1"/>
  <c r="V700" i="2" s="1"/>
  <c r="W700" i="2" s="1"/>
  <c r="V701" i="2" a="1"/>
  <c r="V701" i="2" s="1"/>
  <c r="W701" i="2" s="1"/>
  <c r="V702" i="2" a="1"/>
  <c r="V702" i="2" s="1"/>
  <c r="W702" i="2" s="1"/>
  <c r="V703" i="2" a="1"/>
  <c r="V703" i="2" s="1"/>
  <c r="W703" i="2" s="1"/>
  <c r="V704" i="2" a="1"/>
  <c r="V704" i="2" s="1"/>
  <c r="W704" i="2" s="1"/>
  <c r="V705" i="2" a="1"/>
  <c r="V705" i="2" s="1"/>
  <c r="W705" i="2" s="1"/>
  <c r="V706" i="2" a="1"/>
  <c r="V706" i="2" s="1"/>
  <c r="W706" i="2" s="1"/>
  <c r="V707" i="2" a="1"/>
  <c r="V707" i="2" s="1"/>
  <c r="W707" i="2" s="1"/>
  <c r="V708" i="2" a="1"/>
  <c r="V708" i="2" s="1"/>
  <c r="W708" i="2" s="1"/>
  <c r="V709" i="2" a="1"/>
  <c r="V709" i="2" s="1"/>
  <c r="W709" i="2" s="1"/>
  <c r="V710" i="2" a="1"/>
  <c r="V710" i="2" s="1"/>
  <c r="W710" i="2" s="1"/>
  <c r="V711" i="2" a="1"/>
  <c r="V711" i="2" s="1"/>
  <c r="W711" i="2" s="1"/>
  <c r="V712" i="2" a="1"/>
  <c r="V712" i="2" s="1"/>
  <c r="W712" i="2" s="1"/>
  <c r="V713" i="2" a="1"/>
  <c r="V713" i="2" s="1"/>
  <c r="W713" i="2" s="1"/>
  <c r="V714" i="2" a="1"/>
  <c r="V714" i="2" s="1"/>
  <c r="W714" i="2" s="1"/>
  <c r="V715" i="2" a="1"/>
  <c r="V715" i="2" s="1"/>
  <c r="W715" i="2" s="1"/>
  <c r="V716" i="2" a="1"/>
  <c r="V716" i="2" s="1"/>
  <c r="W716" i="2" s="1"/>
  <c r="V717" i="2" a="1"/>
  <c r="V717" i="2" s="1"/>
  <c r="W717" i="2" s="1"/>
  <c r="V718" i="2" a="1"/>
  <c r="V718" i="2" s="1"/>
  <c r="V719" i="2" a="1"/>
  <c r="V719" i="2" s="1"/>
  <c r="V720" i="2" a="1"/>
  <c r="V720" i="2" s="1"/>
  <c r="W720" i="2" s="1"/>
  <c r="V721" i="2" a="1"/>
  <c r="V721" i="2" s="1"/>
  <c r="W721" i="2" s="1"/>
  <c r="V722" i="2" a="1"/>
  <c r="V722" i="2" s="1"/>
  <c r="W722" i="2" s="1"/>
  <c r="V723" i="2" a="1"/>
  <c r="V723" i="2" s="1"/>
  <c r="W723" i="2" s="1"/>
  <c r="V724" i="2" a="1"/>
  <c r="V724" i="2" s="1"/>
  <c r="W724" i="2" s="1"/>
  <c r="V725" i="2" a="1"/>
  <c r="V725" i="2" s="1"/>
  <c r="W725" i="2" s="1"/>
  <c r="V726" i="2" a="1"/>
  <c r="V726" i="2" s="1"/>
  <c r="W726" i="2" s="1"/>
  <c r="V727" i="2" a="1"/>
  <c r="V727" i="2" s="1"/>
  <c r="W727" i="2" s="1"/>
  <c r="V728" i="2" a="1"/>
  <c r="V728" i="2" s="1"/>
  <c r="W728" i="2" s="1"/>
  <c r="V729" i="2" a="1"/>
  <c r="V729" i="2" s="1"/>
  <c r="W729" i="2" s="1"/>
  <c r="V730" i="2" a="1"/>
  <c r="V730" i="2" s="1"/>
  <c r="W730" i="2" s="1"/>
  <c r="V731" i="2" a="1"/>
  <c r="V731" i="2" s="1"/>
  <c r="W731" i="2" s="1"/>
  <c r="V732" i="2" a="1"/>
  <c r="V732" i="2" s="1"/>
  <c r="W732" i="2" s="1"/>
  <c r="V733" i="2" a="1"/>
  <c r="V733" i="2" s="1"/>
  <c r="W733" i="2" s="1"/>
  <c r="V734" i="2" a="1"/>
  <c r="V734" i="2" s="1"/>
  <c r="W734" i="2" s="1"/>
  <c r="V735" i="2" a="1"/>
  <c r="V735" i="2" s="1"/>
  <c r="W735" i="2" s="1"/>
  <c r="V736" i="2" a="1"/>
  <c r="V736" i="2" s="1"/>
  <c r="W736" i="2" s="1"/>
  <c r="V737" i="2" a="1"/>
  <c r="V737" i="2" s="1"/>
  <c r="W737" i="2" s="1"/>
  <c r="V738" i="2" a="1"/>
  <c r="V738" i="2" s="1"/>
  <c r="W738" i="2" s="1"/>
  <c r="V739" i="2" a="1"/>
  <c r="V739" i="2" s="1"/>
  <c r="W739" i="2" s="1"/>
  <c r="V740" i="2" a="1"/>
  <c r="V740" i="2" s="1"/>
  <c r="W740" i="2" s="1"/>
  <c r="V741" i="2" a="1"/>
  <c r="V741" i="2" s="1"/>
  <c r="W741" i="2" s="1"/>
  <c r="V742" i="2" a="1"/>
  <c r="V742" i="2" s="1"/>
  <c r="W742" i="2" s="1"/>
  <c r="V743" i="2" a="1"/>
  <c r="V743" i="2" s="1"/>
  <c r="W743" i="2" s="1"/>
  <c r="V744" i="2" a="1"/>
  <c r="V744" i="2" s="1"/>
  <c r="W744" i="2" s="1"/>
  <c r="V745" i="2" a="1"/>
  <c r="V745" i="2" s="1"/>
  <c r="W745" i="2" s="1"/>
  <c r="V746" i="2" a="1"/>
  <c r="V746" i="2" s="1"/>
  <c r="W746" i="2" s="1"/>
  <c r="V747" i="2" a="1"/>
  <c r="V747" i="2" s="1"/>
  <c r="W747" i="2" s="1"/>
  <c r="V748" i="2" a="1"/>
  <c r="V748" i="2" s="1"/>
  <c r="W748" i="2" s="1"/>
  <c r="V749" i="2" a="1"/>
  <c r="V749" i="2" s="1"/>
  <c r="W749" i="2" s="1"/>
  <c r="V750" i="2" a="1"/>
  <c r="V750" i="2" s="1"/>
  <c r="W750" i="2" s="1"/>
  <c r="V751" i="2" a="1"/>
  <c r="V751" i="2" s="1"/>
  <c r="W751" i="2" s="1"/>
  <c r="V752" i="2" a="1"/>
  <c r="V752" i="2" s="1"/>
  <c r="W752" i="2" s="1"/>
  <c r="V753" i="2" a="1"/>
  <c r="V753" i="2" s="1"/>
  <c r="W753" i="2" s="1"/>
  <c r="V754" i="2" a="1"/>
  <c r="V754" i="2" s="1"/>
  <c r="W754" i="2" s="1"/>
  <c r="V755" i="2" a="1"/>
  <c r="V755" i="2" s="1"/>
  <c r="W755" i="2" s="1"/>
  <c r="V756" i="2" a="1"/>
  <c r="V756" i="2" s="1"/>
  <c r="W756" i="2" s="1"/>
  <c r="V757" i="2" a="1"/>
  <c r="V757" i="2" s="1"/>
  <c r="W757" i="2" s="1"/>
  <c r="V758" i="2" a="1"/>
  <c r="V758" i="2" s="1"/>
  <c r="W758" i="2" s="1"/>
  <c r="V759" i="2" a="1"/>
  <c r="V759" i="2" s="1"/>
  <c r="W759" i="2" s="1"/>
  <c r="V760" i="2" a="1"/>
  <c r="V760" i="2" s="1"/>
  <c r="W760" i="2" s="1"/>
  <c r="V761" i="2" a="1"/>
  <c r="V761" i="2" s="1"/>
  <c r="W761" i="2" s="1"/>
  <c r="V762" i="2" a="1"/>
  <c r="V762" i="2" s="1"/>
  <c r="W762" i="2" s="1"/>
  <c r="V763" i="2" a="1"/>
  <c r="V763" i="2" s="1"/>
  <c r="W763" i="2" s="1"/>
  <c r="V764" i="2" a="1"/>
  <c r="V764" i="2" s="1"/>
  <c r="W764" i="2" s="1"/>
  <c r="V765" i="2" a="1"/>
  <c r="V765" i="2" s="1"/>
  <c r="W765" i="2" s="1"/>
  <c r="V766" i="2" a="1"/>
  <c r="V766" i="2" s="1"/>
  <c r="W766" i="2" s="1"/>
  <c r="V767" i="2" a="1"/>
  <c r="V767" i="2" s="1"/>
  <c r="W767" i="2" s="1"/>
  <c r="V768" i="2" a="1"/>
  <c r="V768" i="2" s="1"/>
  <c r="W768" i="2" s="1"/>
  <c r="V769" i="2" a="1"/>
  <c r="V769" i="2" s="1"/>
  <c r="W769" i="2" s="1"/>
  <c r="V770" i="2" a="1"/>
  <c r="V770" i="2" s="1"/>
  <c r="W770" i="2" s="1"/>
  <c r="V771" i="2" a="1"/>
  <c r="V771" i="2" s="1"/>
  <c r="W771" i="2" s="1"/>
  <c r="V772" i="2" a="1"/>
  <c r="V772" i="2" s="1"/>
  <c r="W772" i="2" s="1"/>
  <c r="V773" i="2" a="1"/>
  <c r="V773" i="2" s="1"/>
  <c r="W773" i="2" s="1"/>
  <c r="V774" i="2" a="1"/>
  <c r="V774" i="2" s="1"/>
  <c r="W774" i="2" s="1"/>
  <c r="V775" i="2" a="1"/>
  <c r="V775" i="2" s="1"/>
  <c r="W775" i="2" s="1"/>
  <c r="V776" i="2" a="1"/>
  <c r="V776" i="2" s="1"/>
  <c r="W776" i="2" s="1"/>
  <c r="V777" i="2" a="1"/>
  <c r="V777" i="2" s="1"/>
  <c r="W777" i="2" s="1"/>
  <c r="V778" i="2" a="1"/>
  <c r="V778" i="2" s="1"/>
  <c r="W778" i="2" s="1"/>
  <c r="V779" i="2" a="1"/>
  <c r="V779" i="2" s="1"/>
  <c r="W779" i="2" s="1"/>
  <c r="V780" i="2" a="1"/>
  <c r="V780" i="2" s="1"/>
  <c r="W780" i="2" s="1"/>
  <c r="V781" i="2" a="1"/>
  <c r="V781" i="2" s="1"/>
  <c r="W781" i="2" s="1"/>
  <c r="V782" i="2" a="1"/>
  <c r="V782" i="2" s="1"/>
  <c r="W782" i="2" s="1"/>
  <c r="V783" i="2" a="1"/>
  <c r="V783" i="2" s="1"/>
  <c r="W783" i="2" s="1"/>
  <c r="V784" i="2" a="1"/>
  <c r="V784" i="2" s="1"/>
  <c r="W784" i="2" s="1"/>
  <c r="V785" i="2" a="1"/>
  <c r="V785" i="2" s="1"/>
  <c r="W785" i="2" s="1"/>
  <c r="V786" i="2" a="1"/>
  <c r="V786" i="2" s="1"/>
  <c r="W786" i="2" s="1"/>
  <c r="V787" i="2" a="1"/>
  <c r="V787" i="2" s="1"/>
  <c r="W787" i="2" s="1"/>
  <c r="V788" i="2" a="1"/>
  <c r="V788" i="2" s="1"/>
  <c r="W788" i="2" s="1"/>
  <c r="V789" i="2" a="1"/>
  <c r="V789" i="2" s="1"/>
  <c r="W789" i="2" s="1"/>
  <c r="V790" i="2" a="1"/>
  <c r="V790" i="2" s="1"/>
  <c r="W790" i="2" s="1"/>
  <c r="V791" i="2" a="1"/>
  <c r="V791" i="2" s="1"/>
  <c r="W791" i="2" s="1"/>
  <c r="V792" i="2" a="1"/>
  <c r="V792" i="2" s="1"/>
  <c r="W792" i="2" s="1"/>
  <c r="V793" i="2" a="1"/>
  <c r="V793" i="2" s="1"/>
  <c r="W793" i="2" s="1"/>
  <c r="V794" i="2" a="1"/>
  <c r="V794" i="2" s="1"/>
  <c r="W794" i="2" s="1"/>
  <c r="V795" i="2" a="1"/>
  <c r="V795" i="2" s="1"/>
  <c r="W795" i="2" s="1"/>
  <c r="V796" i="2" a="1"/>
  <c r="V796" i="2" s="1"/>
  <c r="W796" i="2" s="1"/>
  <c r="V797" i="2" a="1"/>
  <c r="V797" i="2" s="1"/>
  <c r="W797" i="2" s="1"/>
  <c r="V798" i="2" a="1"/>
  <c r="V798" i="2" s="1"/>
  <c r="W798" i="2" s="1"/>
  <c r="V799" i="2" a="1"/>
  <c r="V799" i="2" s="1"/>
  <c r="W799" i="2" s="1"/>
  <c r="V800" i="2" a="1"/>
  <c r="V800" i="2" s="1"/>
  <c r="W800" i="2" s="1"/>
  <c r="V801" i="2" a="1"/>
  <c r="V801" i="2" s="1"/>
  <c r="W801" i="2" s="1"/>
  <c r="V802" i="2" a="1"/>
  <c r="V802" i="2" s="1"/>
  <c r="W802" i="2" s="1"/>
  <c r="V803" i="2" a="1"/>
  <c r="V803" i="2" s="1"/>
  <c r="W803" i="2" s="1"/>
  <c r="V804" i="2" a="1"/>
  <c r="V804" i="2" s="1"/>
  <c r="W804" i="2" s="1"/>
  <c r="V805" i="2" a="1"/>
  <c r="V805" i="2" s="1"/>
  <c r="W805" i="2" s="1"/>
  <c r="V806" i="2" a="1"/>
  <c r="V806" i="2" s="1"/>
  <c r="W806" i="2" s="1"/>
  <c r="V807" i="2" a="1"/>
  <c r="V807" i="2" s="1"/>
  <c r="W807" i="2" s="1"/>
  <c r="V808" i="2" a="1"/>
  <c r="V808" i="2" s="1"/>
  <c r="W808" i="2" s="1"/>
  <c r="V809" i="2" a="1"/>
  <c r="V809" i="2" s="1"/>
  <c r="W809" i="2" s="1"/>
  <c r="V810" i="2" a="1"/>
  <c r="V810" i="2" s="1"/>
  <c r="W810" i="2" s="1"/>
  <c r="V811" i="2" a="1"/>
  <c r="V811" i="2" s="1"/>
  <c r="W811" i="2" s="1"/>
  <c r="V812" i="2" a="1"/>
  <c r="V812" i="2" s="1"/>
  <c r="W812" i="2" s="1"/>
  <c r="V813" i="2" a="1"/>
  <c r="V813" i="2" s="1"/>
  <c r="W813" i="2" s="1"/>
  <c r="V814" i="2" a="1"/>
  <c r="V814" i="2" s="1"/>
  <c r="W814" i="2" s="1"/>
  <c r="V815" i="2" a="1"/>
  <c r="V815" i="2" s="1"/>
  <c r="W815" i="2" s="1"/>
  <c r="V816" i="2" a="1"/>
  <c r="V816" i="2" s="1"/>
  <c r="W816" i="2" s="1"/>
  <c r="V817" i="2" a="1"/>
  <c r="V817" i="2" s="1"/>
  <c r="W817" i="2" s="1"/>
  <c r="V818" i="2" a="1"/>
  <c r="V818" i="2" s="1"/>
  <c r="W818" i="2" s="1"/>
  <c r="V819" i="2" a="1"/>
  <c r="V819" i="2" s="1"/>
  <c r="W819" i="2" s="1"/>
  <c r="V820" i="2" a="1"/>
  <c r="V820" i="2" s="1"/>
  <c r="W820" i="2" s="1"/>
  <c r="V821" i="2" a="1"/>
  <c r="V821" i="2" s="1"/>
  <c r="W821" i="2" s="1"/>
  <c r="V822" i="2" a="1"/>
  <c r="V822" i="2" s="1"/>
  <c r="W822" i="2" s="1"/>
  <c r="V823" i="2" a="1"/>
  <c r="V823" i="2" s="1"/>
  <c r="W823" i="2" s="1"/>
  <c r="V824" i="2" a="1"/>
  <c r="V824" i="2" s="1"/>
  <c r="W824" i="2" s="1"/>
  <c r="V825" i="2" a="1"/>
  <c r="V825" i="2" s="1"/>
  <c r="W825" i="2" s="1"/>
  <c r="V826" i="2" a="1"/>
  <c r="V826" i="2" s="1"/>
  <c r="W826" i="2" s="1"/>
  <c r="V827" i="2" a="1"/>
  <c r="V827" i="2" s="1"/>
  <c r="W827" i="2" s="1"/>
  <c r="V828" i="2" a="1"/>
  <c r="V828" i="2" s="1"/>
  <c r="W828" i="2" s="1"/>
  <c r="V829" i="2" a="1"/>
  <c r="V829" i="2" s="1"/>
  <c r="W829" i="2" s="1"/>
  <c r="V830" i="2" a="1"/>
  <c r="V830" i="2" s="1"/>
  <c r="W830" i="2" s="1"/>
  <c r="V831" i="2" a="1"/>
  <c r="V831" i="2" s="1"/>
  <c r="W831" i="2" s="1"/>
  <c r="V832" i="2" a="1"/>
  <c r="V832" i="2" s="1"/>
  <c r="W832" i="2" s="1"/>
  <c r="V833" i="2" a="1"/>
  <c r="V833" i="2" s="1"/>
  <c r="W833" i="2" s="1"/>
  <c r="V834" i="2" a="1"/>
  <c r="V834" i="2" s="1"/>
  <c r="W834" i="2" s="1"/>
  <c r="V835" i="2" a="1"/>
  <c r="V835" i="2" s="1"/>
  <c r="W835" i="2" s="1"/>
  <c r="V836" i="2" a="1"/>
  <c r="V836" i="2" s="1"/>
  <c r="W836" i="2" s="1"/>
  <c r="V837" i="2" a="1"/>
  <c r="V837" i="2" s="1"/>
  <c r="W837" i="2" s="1"/>
  <c r="V838" i="2" a="1"/>
  <c r="V838" i="2"/>
  <c r="W838" i="2" s="1"/>
  <c r="V839" i="2" a="1"/>
  <c r="V839" i="2" s="1"/>
  <c r="W839" i="2" s="1"/>
  <c r="V840" i="2" a="1"/>
  <c r="V840" i="2" s="1"/>
  <c r="W840" i="2" s="1"/>
  <c r="V841" i="2" a="1"/>
  <c r="V841" i="2" s="1"/>
  <c r="W841" i="2" s="1"/>
  <c r="V842" i="2" a="1"/>
  <c r="V842" i="2" s="1"/>
  <c r="W842" i="2" s="1"/>
  <c r="V843" i="2" a="1"/>
  <c r="V843" i="2" s="1"/>
  <c r="W843" i="2" s="1"/>
  <c r="V844" i="2" a="1"/>
  <c r="V844" i="2" s="1"/>
  <c r="W844" i="2" s="1"/>
  <c r="V845" i="2" a="1"/>
  <c r="V845" i="2" s="1"/>
  <c r="W845" i="2" s="1"/>
  <c r="V846" i="2" a="1"/>
  <c r="V846" i="2" s="1"/>
  <c r="W846" i="2" s="1"/>
  <c r="V847" i="2" a="1"/>
  <c r="V847" i="2" s="1"/>
  <c r="W847" i="2" s="1"/>
  <c r="V848" i="2" a="1"/>
  <c r="V848" i="2" s="1"/>
  <c r="W848" i="2" s="1"/>
  <c r="V849" i="2" a="1"/>
  <c r="V849" i="2" s="1"/>
  <c r="W849" i="2" s="1"/>
  <c r="V850" i="2" a="1"/>
  <c r="V850" i="2" s="1"/>
  <c r="W850" i="2" s="1"/>
  <c r="V851" i="2" a="1"/>
  <c r="V851" i="2" s="1"/>
  <c r="W851" i="2" s="1"/>
  <c r="V852" i="2" a="1"/>
  <c r="V852" i="2" s="1"/>
  <c r="W852" i="2" s="1"/>
  <c r="V853" i="2" a="1"/>
  <c r="V853" i="2" s="1"/>
  <c r="W853" i="2" s="1"/>
  <c r="V854" i="2" a="1"/>
  <c r="V854" i="2" s="1"/>
  <c r="W854" i="2" s="1"/>
  <c r="V855" i="2" a="1"/>
  <c r="V855" i="2" s="1"/>
  <c r="W855" i="2" s="1"/>
  <c r="V856" i="2" a="1"/>
  <c r="V856" i="2" s="1"/>
  <c r="W856" i="2" s="1"/>
  <c r="V857" i="2" a="1"/>
  <c r="V857" i="2" s="1"/>
  <c r="W857" i="2" s="1"/>
  <c r="V858" i="2" a="1"/>
  <c r="V858" i="2" s="1"/>
  <c r="W858" i="2" s="1"/>
  <c r="V859" i="2" a="1"/>
  <c r="V859" i="2" s="1"/>
  <c r="W859" i="2" s="1"/>
  <c r="V860" i="2" a="1"/>
  <c r="V860" i="2" s="1"/>
  <c r="W860" i="2" s="1"/>
  <c r="V861" i="2" a="1"/>
  <c r="V861" i="2" s="1"/>
  <c r="W861" i="2" s="1"/>
  <c r="V862" i="2" a="1"/>
  <c r="V862" i="2" s="1"/>
  <c r="W862" i="2" s="1"/>
  <c r="V863" i="2" a="1"/>
  <c r="V863" i="2" s="1"/>
  <c r="W863" i="2" s="1"/>
  <c r="V864" i="2" a="1"/>
  <c r="V864" i="2" s="1"/>
  <c r="W864" i="2" s="1"/>
  <c r="V865" i="2" a="1"/>
  <c r="V865" i="2" s="1"/>
  <c r="W865" i="2" s="1"/>
  <c r="V866" i="2" a="1"/>
  <c r="V866" i="2" s="1"/>
  <c r="W866" i="2" s="1"/>
  <c r="V867" i="2" a="1"/>
  <c r="V867" i="2" s="1"/>
  <c r="W867" i="2" s="1"/>
  <c r="V868" i="2" a="1"/>
  <c r="V868" i="2" s="1"/>
  <c r="W868" i="2" s="1"/>
  <c r="V869" i="2" a="1"/>
  <c r="V869" i="2" s="1"/>
  <c r="W869" i="2" s="1"/>
  <c r="V870" i="2" a="1"/>
  <c r="V870" i="2" s="1"/>
  <c r="W870" i="2" s="1"/>
  <c r="V871" i="2" a="1"/>
  <c r="V871" i="2"/>
  <c r="W871" i="2" s="1"/>
  <c r="V872" i="2" a="1"/>
  <c r="V872" i="2" s="1"/>
  <c r="W872" i="2" s="1"/>
  <c r="V873" i="2" a="1"/>
  <c r="V873" i="2" s="1"/>
  <c r="W873" i="2" s="1"/>
  <c r="V874" i="2" a="1"/>
  <c r="V874" i="2" s="1"/>
  <c r="W874" i="2" s="1"/>
  <c r="V875" i="2" a="1"/>
  <c r="V875" i="2" s="1"/>
  <c r="W875" i="2" s="1"/>
  <c r="V876" i="2" a="1"/>
  <c r="V876" i="2" s="1"/>
  <c r="W876" i="2" s="1"/>
  <c r="V877" i="2" a="1"/>
  <c r="V877" i="2" s="1"/>
  <c r="W877" i="2" s="1"/>
  <c r="V878" i="2" a="1"/>
  <c r="V878" i="2" s="1"/>
  <c r="W878" i="2" s="1"/>
  <c r="V879" i="2" a="1"/>
  <c r="V879" i="2" s="1"/>
  <c r="W879" i="2" s="1"/>
  <c r="V880" i="2" a="1"/>
  <c r="V880" i="2" s="1"/>
  <c r="W880" i="2" s="1"/>
  <c r="V881" i="2" a="1"/>
  <c r="V881" i="2" s="1"/>
  <c r="W881" i="2" s="1"/>
  <c r="V882" i="2" a="1"/>
  <c r="V882" i="2" s="1"/>
  <c r="W882" i="2" s="1"/>
  <c r="V883" i="2" a="1"/>
  <c r="V883" i="2" s="1"/>
  <c r="W883" i="2" s="1"/>
  <c r="V884" i="2" a="1"/>
  <c r="V884" i="2" s="1"/>
  <c r="W884" i="2" s="1"/>
  <c r="V885" i="2" a="1"/>
  <c r="V885" i="2" s="1"/>
  <c r="W885" i="2" s="1"/>
  <c r="V886" i="2" a="1"/>
  <c r="V886" i="2" s="1"/>
  <c r="W886" i="2" s="1"/>
  <c r="V887" i="2" a="1"/>
  <c r="V887" i="2" s="1"/>
  <c r="W887" i="2" s="1"/>
  <c r="V888" i="2" a="1"/>
  <c r="V888" i="2" s="1"/>
  <c r="W888" i="2" s="1"/>
  <c r="V889" i="2" a="1"/>
  <c r="V889" i="2" s="1"/>
  <c r="W889" i="2" s="1"/>
  <c r="V890" i="2" a="1"/>
  <c r="V890" i="2" s="1"/>
  <c r="W890" i="2" s="1"/>
  <c r="V891" i="2" a="1"/>
  <c r="V891" i="2" s="1"/>
  <c r="W891" i="2" s="1"/>
  <c r="V892" i="2" a="1"/>
  <c r="V892" i="2" s="1"/>
  <c r="W892" i="2" s="1"/>
  <c r="V893" i="2" a="1"/>
  <c r="V893" i="2" s="1"/>
  <c r="W893" i="2" s="1"/>
  <c r="V894" i="2" a="1"/>
  <c r="V894" i="2" s="1"/>
  <c r="W894" i="2" s="1"/>
  <c r="V895" i="2" a="1"/>
  <c r="V895" i="2" s="1"/>
  <c r="W895" i="2" s="1"/>
  <c r="V896" i="2" a="1"/>
  <c r="V896" i="2" s="1"/>
  <c r="W896" i="2" s="1"/>
  <c r="V897" i="2" a="1"/>
  <c r="V897" i="2" s="1"/>
  <c r="W897" i="2" s="1"/>
  <c r="V898" i="2" a="1"/>
  <c r="V898" i="2" s="1"/>
  <c r="W898" i="2" s="1"/>
  <c r="V899" i="2" a="1"/>
  <c r="V899" i="2" s="1"/>
  <c r="W899" i="2" s="1"/>
  <c r="V900" i="2" a="1"/>
  <c r="V900" i="2" s="1"/>
  <c r="W900" i="2" s="1"/>
  <c r="V901" i="2" a="1"/>
  <c r="V901" i="2" s="1"/>
  <c r="V902" i="2" a="1"/>
  <c r="V902" i="2" s="1"/>
  <c r="V903" i="2" a="1"/>
  <c r="V903" i="2" s="1"/>
  <c r="W903" i="2" s="1"/>
  <c r="V904" i="2" a="1"/>
  <c r="V904" i="2" s="1"/>
  <c r="W904" i="2" s="1"/>
  <c r="V905" i="2" a="1"/>
  <c r="V905" i="2" s="1"/>
  <c r="W905" i="2" s="1"/>
  <c r="V906" i="2" a="1"/>
  <c r="V906" i="2" s="1"/>
  <c r="W906" i="2" s="1"/>
  <c r="V907" i="2" a="1"/>
  <c r="V907" i="2" s="1"/>
  <c r="W907" i="2" s="1"/>
  <c r="V908" i="2" a="1"/>
  <c r="V908" i="2" s="1"/>
  <c r="W908" i="2" s="1"/>
  <c r="V909" i="2" a="1"/>
  <c r="V909" i="2" s="1"/>
  <c r="W909" i="2" s="1"/>
  <c r="V910" i="2" a="1"/>
  <c r="V910" i="2" s="1"/>
  <c r="W910" i="2" s="1"/>
  <c r="V911" i="2" a="1"/>
  <c r="V911" i="2" s="1"/>
  <c r="W911" i="2" s="1"/>
  <c r="V912" i="2" a="1"/>
  <c r="V912" i="2" s="1"/>
  <c r="W912" i="2" s="1"/>
  <c r="V913" i="2" a="1"/>
  <c r="V913" i="2" s="1"/>
  <c r="W913" i="2" s="1"/>
  <c r="V914" i="2" a="1"/>
  <c r="V914" i="2" s="1"/>
  <c r="W914" i="2" s="1"/>
  <c r="V915" i="2" a="1"/>
  <c r="V915" i="2" s="1"/>
  <c r="W915" i="2" s="1"/>
  <c r="V916" i="2" a="1"/>
  <c r="V916" i="2" s="1"/>
  <c r="W916" i="2" s="1"/>
  <c r="V917" i="2" a="1"/>
  <c r="V917" i="2" s="1"/>
  <c r="W917" i="2" s="1"/>
  <c r="V918" i="2" a="1"/>
  <c r="V918" i="2" s="1"/>
  <c r="W918" i="2" s="1"/>
  <c r="V919" i="2" a="1"/>
  <c r="V919" i="2" s="1"/>
  <c r="W919" i="2" s="1"/>
  <c r="V920" i="2" a="1"/>
  <c r="V920" i="2" s="1"/>
  <c r="W920" i="2" s="1"/>
  <c r="V921" i="2" a="1"/>
  <c r="V921" i="2" s="1"/>
  <c r="W921" i="2" s="1"/>
  <c r="V922" i="2" a="1"/>
  <c r="V922" i="2" s="1"/>
  <c r="W922" i="2" s="1"/>
  <c r="V923" i="2" a="1"/>
  <c r="V923" i="2" s="1"/>
  <c r="W923" i="2" s="1"/>
  <c r="V924" i="2" a="1"/>
  <c r="V924" i="2" s="1"/>
  <c r="W924" i="2" s="1"/>
  <c r="V925" i="2" a="1"/>
  <c r="V925" i="2" s="1"/>
  <c r="W925" i="2" s="1"/>
  <c r="V926" i="2" a="1"/>
  <c r="V926" i="2" s="1"/>
  <c r="W926" i="2" s="1"/>
  <c r="V927" i="2" a="1"/>
  <c r="V927" i="2" s="1"/>
  <c r="W927" i="2" s="1"/>
  <c r="V928" i="2" a="1"/>
  <c r="V928" i="2" s="1"/>
  <c r="W928" i="2" s="1"/>
  <c r="V929" i="2" a="1"/>
  <c r="V929" i="2" s="1"/>
  <c r="W929" i="2" s="1"/>
  <c r="V930" i="2" a="1"/>
  <c r="V930" i="2" s="1"/>
  <c r="W930" i="2" s="1"/>
  <c r="V931" i="2" a="1"/>
  <c r="V931" i="2" s="1"/>
  <c r="W931" i="2" s="1"/>
  <c r="V932" i="2" a="1"/>
  <c r="V932" i="2" s="1"/>
  <c r="W932" i="2" s="1"/>
  <c r="V933" i="2" a="1"/>
  <c r="V933" i="2" s="1"/>
  <c r="W933" i="2" s="1"/>
  <c r="V934" i="2" a="1"/>
  <c r="V934" i="2" s="1"/>
  <c r="W934" i="2" s="1"/>
  <c r="V935" i="2" a="1"/>
  <c r="V935" i="2" s="1"/>
  <c r="W935" i="2" s="1"/>
  <c r="V936" i="2" a="1"/>
  <c r="V936" i="2" s="1"/>
  <c r="W936" i="2" s="1"/>
  <c r="V937" i="2" a="1"/>
  <c r="V937" i="2" s="1"/>
  <c r="W937" i="2" s="1"/>
  <c r="V938" i="2" a="1"/>
  <c r="V938" i="2" s="1"/>
  <c r="W938" i="2" s="1"/>
  <c r="V939" i="2" a="1"/>
  <c r="V939" i="2" s="1"/>
  <c r="W939" i="2" s="1"/>
  <c r="V940" i="2" a="1"/>
  <c r="V940" i="2" s="1"/>
  <c r="W940" i="2" s="1"/>
  <c r="V941" i="2" a="1"/>
  <c r="V941" i="2" s="1"/>
  <c r="W941" i="2" s="1"/>
  <c r="V942" i="2" a="1"/>
  <c r="V942" i="2" s="1"/>
  <c r="W942" i="2" s="1"/>
  <c r="V943" i="2" a="1"/>
  <c r="V943" i="2" s="1"/>
  <c r="W943" i="2" s="1"/>
  <c r="V944" i="2" a="1"/>
  <c r="V944" i="2" s="1"/>
  <c r="W944" i="2" s="1"/>
  <c r="V945" i="2" a="1"/>
  <c r="V945" i="2" s="1"/>
  <c r="W945" i="2" s="1"/>
  <c r="V946" i="2" a="1"/>
  <c r="V946" i="2" s="1"/>
  <c r="W946" i="2" s="1"/>
  <c r="V947" i="2" a="1"/>
  <c r="V947" i="2" s="1"/>
  <c r="W947" i="2" s="1"/>
  <c r="V948" i="2" a="1"/>
  <c r="V948" i="2" s="1"/>
  <c r="W948" i="2" s="1"/>
  <c r="V949" i="2" a="1"/>
  <c r="V949" i="2" s="1"/>
  <c r="W949" i="2" s="1"/>
  <c r="V950" i="2" a="1"/>
  <c r="V950" i="2" s="1"/>
  <c r="W950" i="2" s="1"/>
  <c r="V951" i="2" a="1"/>
  <c r="V951" i="2" s="1"/>
  <c r="W951" i="2" s="1"/>
  <c r="V952" i="2" a="1"/>
  <c r="V952" i="2" s="1"/>
  <c r="W952" i="2" s="1"/>
  <c r="V953" i="2" a="1"/>
  <c r="V953" i="2" s="1"/>
  <c r="W953" i="2" s="1"/>
  <c r="V954" i="2" a="1"/>
  <c r="V954" i="2" s="1"/>
  <c r="W954" i="2" s="1"/>
  <c r="V955" i="2" a="1"/>
  <c r="V955" i="2" s="1"/>
  <c r="W955" i="2" s="1"/>
  <c r="V956" i="2" a="1"/>
  <c r="V956" i="2" s="1"/>
  <c r="W956" i="2" s="1"/>
  <c r="V957" i="2" a="1"/>
  <c r="V957" i="2" s="1"/>
  <c r="W957" i="2" s="1"/>
  <c r="V958" i="2" a="1"/>
  <c r="V958" i="2" s="1"/>
  <c r="W958" i="2" s="1"/>
  <c r="V959" i="2" a="1"/>
  <c r="V959" i="2" s="1"/>
  <c r="W959" i="2" s="1"/>
  <c r="V960" i="2" a="1"/>
  <c r="V960" i="2" s="1"/>
  <c r="W960" i="2" s="1"/>
  <c r="V961" i="2" a="1"/>
  <c r="V961" i="2" s="1"/>
  <c r="W961" i="2" s="1"/>
  <c r="V962" i="2" a="1"/>
  <c r="V962" i="2" s="1"/>
  <c r="W962" i="2" s="1"/>
  <c r="V963" i="2" a="1"/>
  <c r="V963" i="2" s="1"/>
  <c r="W963" i="2" s="1"/>
  <c r="V964" i="2" a="1"/>
  <c r="V964" i="2" s="1"/>
  <c r="W964" i="2" s="1"/>
  <c r="V965" i="2" a="1"/>
  <c r="V965" i="2" s="1"/>
  <c r="W965" i="2" s="1"/>
  <c r="V966" i="2" a="1"/>
  <c r="V966" i="2" s="1"/>
  <c r="W966" i="2" s="1"/>
  <c r="V967" i="2" a="1"/>
  <c r="V967" i="2" s="1"/>
  <c r="W967" i="2" s="1"/>
  <c r="V968" i="2" a="1"/>
  <c r="V968" i="2" s="1"/>
  <c r="W968" i="2" s="1"/>
  <c r="V969" i="2" a="1"/>
  <c r="V969" i="2" s="1"/>
  <c r="W969" i="2" s="1"/>
  <c r="V970" i="2" a="1"/>
  <c r="V970" i="2" s="1"/>
  <c r="W970" i="2" s="1"/>
  <c r="V971" i="2" a="1"/>
  <c r="V971" i="2" s="1"/>
  <c r="W971" i="2" s="1"/>
  <c r="V972" i="2" a="1"/>
  <c r="V972" i="2" s="1"/>
  <c r="W972" i="2" s="1"/>
  <c r="V973" i="2" a="1"/>
  <c r="V973" i="2" s="1"/>
  <c r="W973" i="2" s="1"/>
  <c r="V974" i="2" a="1"/>
  <c r="V974" i="2" s="1"/>
  <c r="W974" i="2" s="1"/>
  <c r="V975" i="2" a="1"/>
  <c r="V975" i="2" s="1"/>
  <c r="W975" i="2" s="1"/>
  <c r="V976" i="2" a="1"/>
  <c r="V976" i="2" s="1"/>
  <c r="W976" i="2" s="1"/>
  <c r="V977" i="2" a="1"/>
  <c r="V977" i="2" s="1"/>
  <c r="W977" i="2" s="1"/>
  <c r="V978" i="2" a="1"/>
  <c r="V978" i="2" s="1"/>
  <c r="W978" i="2" s="1"/>
  <c r="V979" i="2" a="1"/>
  <c r="V979" i="2" s="1"/>
  <c r="W979" i="2" s="1"/>
  <c r="V980" i="2" a="1"/>
  <c r="V980" i="2" s="1"/>
  <c r="W980" i="2" s="1"/>
  <c r="V981" i="2" a="1"/>
  <c r="V981" i="2" s="1"/>
  <c r="W981" i="2" s="1"/>
  <c r="V982" i="2" a="1"/>
  <c r="V982" i="2" s="1"/>
  <c r="W982" i="2" s="1"/>
  <c r="V983" i="2" a="1"/>
  <c r="V983" i="2" s="1"/>
  <c r="W983" i="2" s="1"/>
  <c r="V984" i="2" a="1"/>
  <c r="V984" i="2" s="1"/>
  <c r="W984" i="2" s="1"/>
  <c r="V985" i="2" a="1"/>
  <c r="V985" i="2" s="1"/>
  <c r="W985" i="2" s="1"/>
  <c r="V986" i="2" a="1"/>
  <c r="V986" i="2" s="1"/>
  <c r="W986" i="2" s="1"/>
  <c r="V987" i="2" a="1"/>
  <c r="V987" i="2" s="1"/>
  <c r="W987" i="2" s="1"/>
  <c r="V988" i="2" a="1"/>
  <c r="V988" i="2" s="1"/>
  <c r="W988" i="2" s="1"/>
  <c r="V989" i="2" a="1"/>
  <c r="V989" i="2" s="1"/>
  <c r="W989" i="2" s="1"/>
  <c r="V990" i="2" a="1"/>
  <c r="V990" i="2" s="1"/>
  <c r="W990" i="2" s="1"/>
  <c r="V991" i="2" a="1"/>
  <c r="V991" i="2" s="1"/>
  <c r="W991" i="2" s="1"/>
  <c r="V992" i="2" a="1"/>
  <c r="V992" i="2" s="1"/>
  <c r="W992" i="2" s="1"/>
  <c r="V993" i="2" a="1"/>
  <c r="V993" i="2" s="1"/>
  <c r="W993" i="2" s="1"/>
  <c r="V994" i="2" a="1"/>
  <c r="V994" i="2"/>
  <c r="W994" i="2" s="1"/>
  <c r="V995" i="2" a="1"/>
  <c r="V995" i="2" s="1"/>
  <c r="W995" i="2" s="1"/>
  <c r="V996" i="2" a="1"/>
  <c r="V996" i="2" s="1"/>
  <c r="W996" i="2" s="1"/>
  <c r="V997" i="2" a="1"/>
  <c r="V997" i="2" s="1"/>
  <c r="W997" i="2" s="1"/>
  <c r="V998" i="2" a="1"/>
  <c r="V998" i="2" s="1"/>
  <c r="W998" i="2" s="1"/>
  <c r="V999" i="2" a="1"/>
  <c r="V999" i="2" s="1"/>
  <c r="W999" i="2" s="1"/>
  <c r="V1000" i="2" a="1"/>
  <c r="V1000" i="2" s="1"/>
  <c r="W1000" i="2" s="1"/>
  <c r="V1001" i="2" a="1"/>
  <c r="V1001" i="2" s="1"/>
  <c r="W1001" i="2" s="1"/>
  <c r="V1002" i="2" a="1"/>
  <c r="V1002" i="2" s="1"/>
  <c r="W1002" i="2" s="1"/>
  <c r="V1003" i="2" a="1"/>
  <c r="V1003" i="2" s="1"/>
  <c r="W1003" i="2" s="1"/>
  <c r="V1004" i="2" a="1"/>
  <c r="V1004" i="2" s="1"/>
  <c r="W1004" i="2" s="1"/>
  <c r="V1005" i="2" a="1"/>
  <c r="V1005" i="2" s="1"/>
  <c r="W1005" i="2" s="1"/>
  <c r="V1006" i="2" a="1"/>
  <c r="V1006" i="2" s="1"/>
  <c r="W1006" i="2" s="1"/>
  <c r="V1007" i="2" a="1"/>
  <c r="V1007" i="2" s="1"/>
  <c r="W1007" i="2" s="1"/>
  <c r="V1008" i="2" a="1"/>
  <c r="V1008" i="2" s="1"/>
  <c r="W1008" i="2" s="1"/>
  <c r="V1009" i="2" a="1"/>
  <c r="V1009" i="2" s="1"/>
  <c r="W1009" i="2" s="1"/>
  <c r="V1010" i="2" a="1"/>
  <c r="V1010" i="2" s="1"/>
  <c r="W1010" i="2" s="1"/>
  <c r="V1011" i="2" a="1"/>
  <c r="V1011" i="2" s="1"/>
  <c r="W1011" i="2" s="1"/>
  <c r="V1012" i="2" a="1"/>
  <c r="V1012" i="2" s="1"/>
  <c r="W1012" i="2" s="1"/>
  <c r="V1013" i="2" a="1"/>
  <c r="V1013" i="2" s="1"/>
  <c r="W1013" i="2" s="1"/>
  <c r="V1014" i="2" a="1"/>
  <c r="V1014" i="2" s="1"/>
  <c r="W1014" i="2" s="1"/>
  <c r="V1015" i="2" a="1"/>
  <c r="V1015" i="2" s="1"/>
  <c r="W1015" i="2" s="1"/>
  <c r="V1016" i="2" a="1"/>
  <c r="V1016" i="2" s="1"/>
  <c r="W1016" i="2" s="1"/>
  <c r="V1017" i="2" a="1"/>
  <c r="V1017" i="2" s="1"/>
  <c r="W1017" i="2" s="1"/>
  <c r="V1018" i="2" a="1"/>
  <c r="V1018" i="2" s="1"/>
  <c r="W1018" i="2" s="1"/>
  <c r="V1019" i="2" a="1"/>
  <c r="V1019" i="2" s="1"/>
  <c r="W1019" i="2" s="1"/>
  <c r="V1020" i="2" a="1"/>
  <c r="V1020" i="2" s="1"/>
  <c r="W1020" i="2" s="1"/>
  <c r="V1021" i="2" a="1"/>
  <c r="V1021" i="2" s="1"/>
  <c r="W1021" i="2" s="1"/>
  <c r="V1022" i="2" a="1"/>
  <c r="V1022" i="2" s="1"/>
  <c r="W1022" i="2" s="1"/>
  <c r="V1023" i="2" a="1"/>
  <c r="V1023" i="2" s="1"/>
  <c r="W1023" i="2" s="1"/>
  <c r="V1024" i="2" a="1"/>
  <c r="V1024" i="2" s="1"/>
  <c r="W1024" i="2" s="1"/>
  <c r="V1025" i="2" a="1"/>
  <c r="V1025" i="2" s="1"/>
  <c r="W1025" i="2" s="1"/>
  <c r="V1026" i="2" a="1"/>
  <c r="V1026" i="2" s="1"/>
  <c r="W1026" i="2" s="1"/>
  <c r="V1027" i="2" a="1"/>
  <c r="V1027" i="2" s="1"/>
  <c r="W1027" i="2" s="1"/>
  <c r="V1028" i="2" a="1"/>
  <c r="V1028" i="2" s="1"/>
  <c r="W1028" i="2" s="1"/>
  <c r="V1029" i="2" a="1"/>
  <c r="V1029" i="2" s="1"/>
  <c r="W1029" i="2" s="1"/>
  <c r="V1030" i="2" a="1"/>
  <c r="V1030" i="2" s="1"/>
  <c r="W1030" i="2" s="1"/>
  <c r="V1031" i="2" a="1"/>
  <c r="V1031" i="2" s="1"/>
  <c r="W1031" i="2" s="1"/>
  <c r="V1032" i="2" a="1"/>
  <c r="V1032" i="2" s="1"/>
  <c r="W1032" i="2" s="1"/>
  <c r="V1033" i="2" a="1"/>
  <c r="V1033" i="2" s="1"/>
  <c r="W1033" i="2" s="1"/>
  <c r="V1034" i="2" a="1"/>
  <c r="V1034" i="2" s="1"/>
  <c r="W1034" i="2" s="1"/>
  <c r="V1035" i="2" a="1"/>
  <c r="V1035" i="2" s="1"/>
  <c r="W1035" i="2" s="1"/>
  <c r="V1036" i="2" a="1"/>
  <c r="V1036" i="2" s="1"/>
  <c r="W1036" i="2" s="1"/>
  <c r="V1037" i="2" a="1"/>
  <c r="V1037" i="2" s="1"/>
  <c r="W1037" i="2" s="1"/>
  <c r="V1038" i="2" a="1"/>
  <c r="V1038" i="2" s="1"/>
  <c r="W1038" i="2" s="1"/>
  <c r="V1039" i="2" a="1"/>
  <c r="V1039" i="2" s="1"/>
  <c r="W1039" i="2" s="1"/>
  <c r="V1040" i="2" a="1"/>
  <c r="V1040" i="2" s="1"/>
  <c r="W1040" i="2" s="1"/>
  <c r="V1041" i="2" a="1"/>
  <c r="V1041" i="2" s="1"/>
  <c r="W1041" i="2" s="1"/>
  <c r="V1042" i="2" a="1"/>
  <c r="V1042" i="2" s="1"/>
  <c r="W1042" i="2" s="1"/>
  <c r="V1043" i="2" a="1"/>
  <c r="V1043" i="2" s="1"/>
  <c r="W1043" i="2" s="1"/>
  <c r="V1044" i="2" a="1"/>
  <c r="V1044" i="2" s="1"/>
  <c r="W1044" i="2" s="1"/>
  <c r="V1045" i="2" a="1"/>
  <c r="V1045" i="2" s="1"/>
  <c r="W1045" i="2" s="1"/>
  <c r="V1046" i="2" a="1"/>
  <c r="V1046" i="2" s="1"/>
  <c r="W1046" i="2" s="1"/>
  <c r="V1047" i="2" a="1"/>
  <c r="V1047" i="2" s="1"/>
  <c r="W1047" i="2" s="1"/>
  <c r="V1048" i="2" a="1"/>
  <c r="V1048" i="2" s="1"/>
  <c r="W1048" i="2" s="1"/>
  <c r="V1049" i="2" a="1"/>
  <c r="V1049" i="2" s="1"/>
  <c r="W1049" i="2" s="1"/>
  <c r="V1050" i="2" a="1"/>
  <c r="V1050" i="2" s="1"/>
  <c r="W1050" i="2" s="1"/>
  <c r="V1051" i="2" a="1"/>
  <c r="V1051" i="2" s="1"/>
  <c r="W1051" i="2" s="1"/>
  <c r="V1052" i="2" a="1"/>
  <c r="V1052" i="2" s="1"/>
  <c r="W1052" i="2" s="1"/>
  <c r="V1053" i="2" a="1"/>
  <c r="V1053" i="2" s="1"/>
  <c r="W1053" i="2" s="1"/>
  <c r="V1054" i="2" a="1"/>
  <c r="V1054" i="2" s="1"/>
  <c r="W1054" i="2" s="1"/>
  <c r="V1055" i="2" a="1"/>
  <c r="V1055" i="2" s="1"/>
  <c r="W1055" i="2" s="1"/>
  <c r="V1056" i="2" a="1"/>
  <c r="V1056" i="2" s="1"/>
  <c r="W1056" i="2" s="1"/>
  <c r="V1057" i="2" a="1"/>
  <c r="V1057" i="2" s="1"/>
  <c r="W1057" i="2" s="1"/>
  <c r="V1058" i="2" a="1"/>
  <c r="V1058" i="2" s="1"/>
  <c r="W1058" i="2" s="1"/>
  <c r="V1059" i="2" a="1"/>
  <c r="V1059" i="2" s="1"/>
  <c r="W1059" i="2" s="1"/>
  <c r="V1060" i="2" a="1"/>
  <c r="V1060" i="2" s="1"/>
  <c r="W1060" i="2" s="1"/>
  <c r="V1061" i="2" a="1"/>
  <c r="V1061" i="2"/>
  <c r="W1061" i="2" s="1"/>
  <c r="V1062" i="2" a="1"/>
  <c r="V1062" i="2" s="1"/>
  <c r="W1062" i="2" s="1"/>
  <c r="V1063" i="2" a="1"/>
  <c r="V1063" i="2" s="1"/>
  <c r="W1063" i="2" s="1"/>
  <c r="V1064" i="2" a="1"/>
  <c r="V1064" i="2" s="1"/>
  <c r="W1064" i="2" s="1"/>
  <c r="V1065" i="2" a="1"/>
  <c r="V1065" i="2" s="1"/>
  <c r="W1065" i="2" s="1"/>
  <c r="V1066" i="2" a="1"/>
  <c r="V1066" i="2" s="1"/>
  <c r="W1066" i="2" s="1"/>
  <c r="V1067" i="2" a="1"/>
  <c r="V1067" i="2" s="1"/>
  <c r="W1067" i="2" s="1"/>
  <c r="V1068" i="2" a="1"/>
  <c r="V1068" i="2"/>
  <c r="W1068" i="2" s="1"/>
  <c r="V1069" i="2" a="1"/>
  <c r="V1069" i="2" s="1"/>
  <c r="W1069" i="2" s="1"/>
  <c r="V1070" i="2" a="1"/>
  <c r="V1070" i="2" s="1"/>
  <c r="W1070" i="2" s="1"/>
  <c r="V1071" i="2" a="1"/>
  <c r="V1071" i="2" s="1"/>
  <c r="W1071" i="2" s="1"/>
  <c r="V1072" i="2" a="1"/>
  <c r="V1072" i="2" s="1"/>
  <c r="W1072" i="2" s="1"/>
  <c r="V1073" i="2" a="1"/>
  <c r="V1073" i="2" s="1"/>
  <c r="W1073" i="2" s="1"/>
  <c r="V1074" i="2" a="1"/>
  <c r="V1074" i="2" s="1"/>
  <c r="W1074" i="2" s="1"/>
  <c r="V1075" i="2" a="1"/>
  <c r="V1075" i="2" s="1"/>
  <c r="W1075" i="2" s="1"/>
  <c r="V1076" i="2" a="1"/>
  <c r="V1076" i="2" s="1"/>
  <c r="W1076" i="2" s="1"/>
  <c r="V1077" i="2" a="1"/>
  <c r="V1077" i="2" s="1"/>
  <c r="W1077" i="2" s="1"/>
  <c r="V1078" i="2" a="1"/>
  <c r="V1078" i="2" s="1"/>
  <c r="W1078" i="2" s="1"/>
  <c r="V1079" i="2" a="1"/>
  <c r="V1079" i="2" s="1"/>
  <c r="W1079" i="2" s="1"/>
  <c r="V1080" i="2" a="1"/>
  <c r="V1080" i="2" s="1"/>
  <c r="W1080" i="2" s="1"/>
  <c r="V1081" i="2" a="1"/>
  <c r="V1081" i="2" s="1"/>
  <c r="W1081" i="2" s="1"/>
  <c r="V1082" i="2" a="1"/>
  <c r="V1082" i="2" s="1"/>
  <c r="W1082" i="2" s="1"/>
  <c r="V1083" i="2" a="1"/>
  <c r="V1083" i="2" s="1"/>
  <c r="W1083" i="2" s="1"/>
  <c r="V1084" i="2" a="1"/>
  <c r="V1084" i="2" s="1"/>
  <c r="W1084" i="2" s="1"/>
  <c r="V1085" i="2" a="1"/>
  <c r="V1085" i="2" s="1"/>
  <c r="W1085" i="2" s="1"/>
  <c r="V1086" i="2" a="1"/>
  <c r="V1086" i="2" s="1"/>
  <c r="W1086" i="2" s="1"/>
  <c r="V1087" i="2" a="1"/>
  <c r="V1087" i="2" s="1"/>
  <c r="W1087" i="2" s="1"/>
  <c r="V1088" i="2" a="1"/>
  <c r="V1088" i="2" s="1"/>
  <c r="W1088" i="2" s="1"/>
  <c r="V1089" i="2" a="1"/>
  <c r="V1089" i="2" s="1"/>
  <c r="W1089" i="2" s="1"/>
  <c r="V1090" i="2" a="1"/>
  <c r="V1090" i="2" s="1"/>
  <c r="W1090" i="2" s="1"/>
  <c r="V1091" i="2" a="1"/>
  <c r="V1091" i="2" s="1"/>
  <c r="W1091" i="2" s="1"/>
  <c r="V1092" i="2" a="1"/>
  <c r="V1092" i="2" s="1"/>
  <c r="V1093" i="2" a="1"/>
  <c r="V1093" i="2" s="1"/>
  <c r="V1094" i="2" a="1"/>
  <c r="V1094" i="2" s="1"/>
  <c r="V1095" i="2" a="1"/>
  <c r="V1095" i="2" s="1"/>
  <c r="W1095" i="2" s="1"/>
  <c r="V1096" i="2" a="1"/>
  <c r="V1096" i="2" s="1"/>
  <c r="W1096" i="2" s="1"/>
  <c r="V1097" i="2" a="1"/>
  <c r="V1097" i="2" s="1"/>
  <c r="W1097" i="2" s="1"/>
  <c r="V1098" i="2" a="1"/>
  <c r="V1098" i="2" s="1"/>
  <c r="W1098" i="2" s="1"/>
  <c r="V1099" i="2" a="1"/>
  <c r="V1099" i="2" s="1"/>
  <c r="W1099" i="2" s="1"/>
  <c r="V1100" i="2" a="1"/>
  <c r="V1100" i="2" s="1"/>
  <c r="W1100" i="2" s="1"/>
  <c r="V1101" i="2" a="1"/>
  <c r="V1101" i="2" s="1"/>
  <c r="W1101" i="2" s="1"/>
  <c r="V1102" i="2" a="1"/>
  <c r="V1102" i="2" s="1"/>
  <c r="W1102" i="2" s="1"/>
  <c r="V1103" i="2" a="1"/>
  <c r="V1103" i="2" s="1"/>
  <c r="W1103" i="2" s="1"/>
  <c r="V1104" i="2" a="1"/>
  <c r="V1104" i="2" s="1"/>
  <c r="W1104" i="2" s="1"/>
  <c r="V1105" i="2" a="1"/>
  <c r="V1105" i="2" s="1"/>
  <c r="W1105" i="2" s="1"/>
  <c r="V1106" i="2" a="1"/>
  <c r="V1106" i="2" s="1"/>
  <c r="W1106" i="2" s="1"/>
  <c r="V1107" i="2" a="1"/>
  <c r="V1107" i="2" s="1"/>
  <c r="W1107" i="2" s="1"/>
  <c r="V1108" i="2" a="1"/>
  <c r="V1108" i="2" s="1"/>
  <c r="W1108" i="2" s="1"/>
  <c r="V1109" i="2" a="1"/>
  <c r="V1109" i="2" s="1"/>
  <c r="W1109" i="2" s="1"/>
  <c r="V1110" i="2" a="1"/>
  <c r="V1110" i="2" s="1"/>
  <c r="W1110" i="2" s="1"/>
  <c r="V1111" i="2" a="1"/>
  <c r="V1111" i="2" s="1"/>
  <c r="W1111" i="2" s="1"/>
  <c r="V1112" i="2" a="1"/>
  <c r="V1112" i="2" s="1"/>
  <c r="W1112" i="2" s="1"/>
  <c r="V1113" i="2" a="1"/>
  <c r="V1113" i="2" s="1"/>
  <c r="W1113" i="2" s="1"/>
  <c r="V1114" i="2" a="1"/>
  <c r="V1114" i="2" s="1"/>
  <c r="W1114" i="2" s="1"/>
  <c r="V1115" i="2" a="1"/>
  <c r="V1115" i="2" s="1"/>
  <c r="W1115" i="2" s="1"/>
  <c r="V1116" i="2" a="1"/>
  <c r="V1116" i="2" s="1"/>
  <c r="W1116" i="2" s="1"/>
  <c r="V1117" i="2" a="1"/>
  <c r="V1117" i="2" s="1"/>
  <c r="W1117" i="2" s="1"/>
  <c r="V1118" i="2" a="1"/>
  <c r="V1118" i="2" s="1"/>
  <c r="W1118" i="2" s="1"/>
  <c r="V1119" i="2" a="1"/>
  <c r="V1119" i="2" s="1"/>
  <c r="W1119" i="2" s="1"/>
  <c r="V1120" i="2" a="1"/>
  <c r="V1120" i="2" s="1"/>
  <c r="W1120" i="2" s="1"/>
  <c r="V1121" i="2" a="1"/>
  <c r="V1121" i="2" s="1"/>
  <c r="W1121" i="2" s="1"/>
  <c r="V1122" i="2" a="1"/>
  <c r="V1122" i="2" s="1"/>
  <c r="W1122" i="2" s="1"/>
  <c r="V1123" i="2" a="1"/>
  <c r="V1123" i="2" s="1"/>
  <c r="W1123" i="2" s="1"/>
  <c r="V1124" i="2" a="1"/>
  <c r="V1124" i="2" s="1"/>
  <c r="W1124" i="2" s="1"/>
  <c r="V1125" i="2" a="1"/>
  <c r="V1125" i="2" s="1"/>
  <c r="W1125" i="2" s="1"/>
  <c r="V1126" i="2" a="1"/>
  <c r="V1126" i="2" s="1"/>
  <c r="W1126" i="2" s="1"/>
  <c r="V1127" i="2" a="1"/>
  <c r="V1127" i="2" s="1"/>
  <c r="W1127" i="2" s="1"/>
  <c r="V1128" i="2" a="1"/>
  <c r="V1128" i="2" s="1"/>
  <c r="W1128" i="2" s="1"/>
  <c r="V1129" i="2" a="1"/>
  <c r="V1129" i="2" s="1"/>
  <c r="W1129" i="2" s="1"/>
  <c r="V1130" i="2" a="1"/>
  <c r="V1130" i="2" s="1"/>
  <c r="W1130" i="2" s="1"/>
  <c r="V1131" i="2" a="1"/>
  <c r="V1131" i="2" s="1"/>
  <c r="W1131" i="2" s="1"/>
  <c r="V1132" i="2" a="1"/>
  <c r="V1132" i="2" s="1"/>
  <c r="W1132" i="2" s="1"/>
  <c r="V1133" i="2" a="1"/>
  <c r="V1133" i="2" s="1"/>
  <c r="W1133" i="2" s="1"/>
  <c r="V1134" i="2" a="1"/>
  <c r="V1134" i="2" s="1"/>
  <c r="W1134" i="2" s="1"/>
  <c r="V1135" i="2" a="1"/>
  <c r="V1135" i="2" s="1"/>
  <c r="W1135" i="2" s="1"/>
  <c r="V1136" i="2" a="1"/>
  <c r="V1136" i="2" s="1"/>
  <c r="W1136" i="2" s="1"/>
  <c r="V1137" i="2" a="1"/>
  <c r="V1137" i="2" s="1"/>
  <c r="W1137" i="2" s="1"/>
  <c r="V1138" i="2" a="1"/>
  <c r="V1138" i="2" s="1"/>
  <c r="W1138" i="2" s="1"/>
  <c r="V1139" i="2" a="1"/>
  <c r="V1139" i="2" s="1"/>
  <c r="W1139" i="2" s="1"/>
  <c r="V1140" i="2" a="1"/>
  <c r="V1140" i="2" s="1"/>
  <c r="W1140" i="2" s="1"/>
  <c r="V1141" i="2" a="1"/>
  <c r="V1141" i="2" s="1"/>
  <c r="W1141" i="2" s="1"/>
  <c r="V1142" i="2" a="1"/>
  <c r="V1142" i="2" s="1"/>
  <c r="W1142" i="2" s="1"/>
  <c r="V1143" i="2" a="1"/>
  <c r="V1143" i="2" s="1"/>
  <c r="W1143" i="2" s="1"/>
  <c r="V1144" i="2" a="1"/>
  <c r="V1144" i="2" s="1"/>
  <c r="W1144" i="2" s="1"/>
  <c r="V1145" i="2" a="1"/>
  <c r="V1145" i="2" s="1"/>
  <c r="W1145" i="2" s="1"/>
  <c r="V1146" i="2" a="1"/>
  <c r="V1146" i="2" s="1"/>
  <c r="W1146" i="2" s="1"/>
  <c r="V1147" i="2" a="1"/>
  <c r="V1147" i="2" s="1"/>
  <c r="W1147" i="2" s="1"/>
  <c r="V1148" i="2" a="1"/>
  <c r="V1148" i="2" s="1"/>
  <c r="W1148" i="2" s="1"/>
  <c r="V1149" i="2" a="1"/>
  <c r="V1149" i="2" s="1"/>
  <c r="W1149" i="2" s="1"/>
  <c r="V1150" i="2" a="1"/>
  <c r="V1150" i="2" s="1"/>
  <c r="W1150" i="2" s="1"/>
  <c r="V1151" i="2" a="1"/>
  <c r="V1151" i="2" s="1"/>
  <c r="W1151" i="2" s="1"/>
  <c r="V1152" i="2" a="1"/>
  <c r="V1152" i="2" s="1"/>
  <c r="W1152" i="2" s="1"/>
  <c r="V1153" i="2" a="1"/>
  <c r="V1153" i="2" s="1"/>
  <c r="W1153" i="2" s="1"/>
  <c r="V1154" i="2" a="1"/>
  <c r="V1154" i="2" s="1"/>
  <c r="W1154" i="2" s="1"/>
  <c r="V1155" i="2" a="1"/>
  <c r="V1155" i="2" s="1"/>
  <c r="W1155" i="2" s="1"/>
  <c r="V1156" i="2" a="1"/>
  <c r="V1156" i="2" s="1"/>
  <c r="W1156" i="2" s="1"/>
  <c r="V1157" i="2" a="1"/>
  <c r="V1157" i="2" s="1"/>
  <c r="W1157" i="2" s="1"/>
  <c r="V1158" i="2" a="1"/>
  <c r="V1158" i="2" s="1"/>
  <c r="W1158" i="2" s="1"/>
  <c r="V1159" i="2" a="1"/>
  <c r="V1159" i="2" s="1"/>
  <c r="W1159" i="2" s="1"/>
  <c r="V1160" i="2" a="1"/>
  <c r="V1160" i="2" s="1"/>
  <c r="W1160" i="2" s="1"/>
  <c r="V1161" i="2" a="1"/>
  <c r="V1161" i="2" s="1"/>
  <c r="W1161" i="2" s="1"/>
  <c r="V1162" i="2" a="1"/>
  <c r="V1162" i="2" s="1"/>
  <c r="W1162" i="2" s="1"/>
  <c r="V1163" i="2" a="1"/>
  <c r="V1163" i="2" s="1"/>
  <c r="W1163" i="2" s="1"/>
  <c r="V1164" i="2" a="1"/>
  <c r="V1164" i="2" s="1"/>
  <c r="W1164" i="2" s="1"/>
  <c r="V1165" i="2" a="1"/>
  <c r="V1165" i="2" s="1"/>
  <c r="W1165" i="2" s="1"/>
  <c r="V1166" i="2" a="1"/>
  <c r="V1166" i="2" s="1"/>
  <c r="W1166" i="2" s="1"/>
  <c r="V1167" i="2" a="1"/>
  <c r="V1167" i="2" s="1"/>
  <c r="W1167" i="2" s="1"/>
  <c r="V1168" i="2" a="1"/>
  <c r="V1168" i="2" s="1"/>
  <c r="W1168" i="2" s="1"/>
  <c r="V1169" i="2" a="1"/>
  <c r="V1169" i="2" s="1"/>
  <c r="W1169" i="2" s="1"/>
  <c r="V1170" i="2" a="1"/>
  <c r="V1170" i="2" s="1"/>
  <c r="W1170" i="2" s="1"/>
  <c r="V1171" i="2" a="1"/>
  <c r="V1171" i="2" s="1"/>
  <c r="W1171" i="2" s="1"/>
  <c r="V1172" i="2" a="1"/>
  <c r="V1172" i="2" s="1"/>
  <c r="W1172" i="2" s="1"/>
  <c r="V1173" i="2" a="1"/>
  <c r="V1173" i="2" s="1"/>
  <c r="W1173" i="2" s="1"/>
  <c r="V1174" i="2" a="1"/>
  <c r="V1174" i="2" s="1"/>
  <c r="W1174" i="2" s="1"/>
  <c r="V1175" i="2" a="1"/>
  <c r="V1175" i="2"/>
  <c r="W1175" i="2" s="1"/>
  <c r="V1176" i="2" a="1"/>
  <c r="V1176" i="2" s="1"/>
  <c r="W1176" i="2" s="1"/>
  <c r="V1177" i="2" a="1"/>
  <c r="V1177" i="2" s="1"/>
  <c r="W1177" i="2" s="1"/>
  <c r="V1178" i="2" a="1"/>
  <c r="V1178" i="2" s="1"/>
  <c r="W1178" i="2" s="1"/>
  <c r="V1179" i="2" a="1"/>
  <c r="V1179" i="2" s="1"/>
  <c r="W1179" i="2" s="1"/>
  <c r="V1180" i="2" a="1"/>
  <c r="V1180" i="2" s="1"/>
  <c r="W1180" i="2" s="1"/>
  <c r="V1181" i="2" a="1"/>
  <c r="V1181" i="2" s="1"/>
  <c r="W1181" i="2" s="1"/>
  <c r="V1182" i="2" a="1"/>
  <c r="V1182" i="2" s="1"/>
  <c r="W1182" i="2" s="1"/>
  <c r="V1183" i="2" a="1"/>
  <c r="V1183" i="2" s="1"/>
  <c r="W1183" i="2" s="1"/>
  <c r="V1184" i="2" a="1"/>
  <c r="V1184" i="2" s="1"/>
  <c r="W1184" i="2" s="1"/>
  <c r="V1185" i="2" a="1"/>
  <c r="V1185" i="2" s="1"/>
  <c r="W1185" i="2" s="1"/>
  <c r="V1186" i="2" a="1"/>
  <c r="V1186" i="2" s="1"/>
  <c r="W1186" i="2" s="1"/>
  <c r="V1187" i="2" a="1"/>
  <c r="V1187" i="2" s="1"/>
  <c r="W1187" i="2" s="1"/>
  <c r="V1188" i="2" a="1"/>
  <c r="V1188" i="2" s="1"/>
  <c r="W1188" i="2" s="1"/>
  <c r="V1189" i="2" a="1"/>
  <c r="V1189" i="2" s="1"/>
  <c r="W1189" i="2" s="1"/>
  <c r="V1190" i="2" a="1"/>
  <c r="V1190" i="2" s="1"/>
  <c r="W1190" i="2" s="1"/>
  <c r="V1191" i="2" a="1"/>
  <c r="V1191" i="2" s="1"/>
  <c r="W1191" i="2" s="1"/>
  <c r="V1192" i="2" a="1"/>
  <c r="V1192" i="2" s="1"/>
  <c r="W1192" i="2" s="1"/>
  <c r="V1193" i="2" a="1"/>
  <c r="V1193" i="2" s="1"/>
  <c r="W1193" i="2" s="1"/>
  <c r="V1194" i="2" a="1"/>
  <c r="V1194" i="2" s="1"/>
  <c r="W1194" i="2" s="1"/>
  <c r="V1195" i="2" a="1"/>
  <c r="V1195" i="2" s="1"/>
  <c r="W1195" i="2" s="1"/>
  <c r="V1196" i="2" a="1"/>
  <c r="V1196" i="2" s="1"/>
  <c r="W1196" i="2" s="1"/>
  <c r="V1197" i="2" a="1"/>
  <c r="V1197" i="2" s="1"/>
  <c r="W1197" i="2" s="1"/>
  <c r="V1198" i="2" a="1"/>
  <c r="V1198" i="2" s="1"/>
  <c r="W1198" i="2" s="1"/>
  <c r="V1199" i="2" a="1"/>
  <c r="V1199" i="2" s="1"/>
  <c r="W1199" i="2" s="1"/>
  <c r="V1200" i="2" a="1"/>
  <c r="V1200" i="2" s="1"/>
  <c r="W1200" i="2" s="1"/>
  <c r="V1201" i="2" a="1"/>
  <c r="V1201" i="2" s="1"/>
  <c r="W1201" i="2" s="1"/>
  <c r="V1202" i="2" a="1"/>
  <c r="V1202" i="2" s="1"/>
  <c r="W1202" i="2" s="1"/>
  <c r="V1203" i="2" a="1"/>
  <c r="V1203" i="2" s="1"/>
  <c r="W1203" i="2" s="1"/>
  <c r="V1204" i="2" a="1"/>
  <c r="V1204" i="2" s="1"/>
  <c r="W1204" i="2" s="1"/>
  <c r="V1205" i="2" a="1"/>
  <c r="V1205" i="2" s="1"/>
  <c r="W1205" i="2" s="1"/>
  <c r="V1206" i="2" a="1"/>
  <c r="V1206" i="2" s="1"/>
  <c r="W1206" i="2" s="1"/>
  <c r="V1207" i="2" a="1"/>
  <c r="V1207" i="2" s="1"/>
  <c r="W1207" i="2" s="1"/>
  <c r="V1208" i="2" a="1"/>
  <c r="V1208" i="2" s="1"/>
  <c r="W1208" i="2" s="1"/>
  <c r="V1209" i="2" a="1"/>
  <c r="V1209" i="2" s="1"/>
  <c r="W1209" i="2" s="1"/>
  <c r="V1210" i="2" a="1"/>
  <c r="V1210" i="2" s="1"/>
  <c r="W1210" i="2" s="1"/>
  <c r="V1211" i="2" a="1"/>
  <c r="V1211" i="2" s="1"/>
  <c r="W1211" i="2" s="1"/>
  <c r="V1212" i="2" a="1"/>
  <c r="V1212" i="2" s="1"/>
  <c r="W1212" i="2" s="1"/>
  <c r="V1213" i="2" a="1"/>
  <c r="V1213" i="2" s="1"/>
  <c r="W1213" i="2" s="1"/>
  <c r="V1214" i="2" a="1"/>
  <c r="V1214" i="2" s="1"/>
  <c r="W1214" i="2" s="1"/>
  <c r="V1215" i="2" a="1"/>
  <c r="V1215" i="2" s="1"/>
  <c r="W1215" i="2" s="1"/>
  <c r="V1216" i="2" a="1"/>
  <c r="V1216" i="2" s="1"/>
  <c r="W1216" i="2" s="1"/>
  <c r="V1217" i="2" a="1"/>
  <c r="V1217" i="2" s="1"/>
  <c r="W1217" i="2" s="1"/>
  <c r="V1218" i="2" a="1"/>
  <c r="V1218" i="2" s="1"/>
  <c r="W1218" i="2" s="1"/>
  <c r="V1219" i="2" a="1"/>
  <c r="V1219" i="2" s="1"/>
  <c r="W1219" i="2" s="1"/>
  <c r="V1220" i="2" a="1"/>
  <c r="V1220" i="2" s="1"/>
  <c r="W1220" i="2" s="1"/>
  <c r="V1221" i="2" a="1"/>
  <c r="V1221" i="2" s="1"/>
  <c r="W1221" i="2" s="1"/>
  <c r="V1222" i="2" a="1"/>
  <c r="V1222" i="2" s="1"/>
  <c r="W1222" i="2" s="1"/>
  <c r="V1223" i="2" a="1"/>
  <c r="V1223" i="2" s="1"/>
  <c r="W1223" i="2" s="1"/>
  <c r="V1224" i="2" a="1"/>
  <c r="V1224" i="2" s="1"/>
  <c r="W1224" i="2" s="1"/>
  <c r="V1225" i="2" a="1"/>
  <c r="V1225" i="2" s="1"/>
  <c r="W1225" i="2" s="1"/>
  <c r="V1226" i="2" a="1"/>
  <c r="V1226" i="2" s="1"/>
  <c r="W1226" i="2" s="1"/>
  <c r="V1227" i="2" a="1"/>
  <c r="V1227" i="2" s="1"/>
  <c r="W1227" i="2" s="1"/>
  <c r="V1228" i="2" a="1"/>
  <c r="V1228" i="2" s="1"/>
  <c r="W1228" i="2" s="1"/>
  <c r="V1229" i="2" a="1"/>
  <c r="V1229" i="2" s="1"/>
  <c r="W1229" i="2" s="1"/>
  <c r="V1230" i="2" a="1"/>
  <c r="V1230" i="2" s="1"/>
  <c r="W1230" i="2" s="1"/>
  <c r="V1231" i="2" a="1"/>
  <c r="V1231" i="2"/>
  <c r="W1231" i="2" s="1"/>
  <c r="V1232" i="2" a="1"/>
  <c r="V1232" i="2" s="1"/>
  <c r="W1232" i="2" s="1"/>
  <c r="V1233" i="2" a="1"/>
  <c r="V1233" i="2" s="1"/>
  <c r="W1233" i="2" s="1"/>
  <c r="V1234" i="2" a="1"/>
  <c r="V1234" i="2" s="1"/>
  <c r="W1234" i="2" s="1"/>
  <c r="V1235" i="2" a="1"/>
  <c r="V1235" i="2" s="1"/>
  <c r="W1235" i="2" s="1"/>
  <c r="V1236" i="2" a="1"/>
  <c r="V1236" i="2" s="1"/>
  <c r="W1236" i="2" s="1"/>
  <c r="V1237" i="2" a="1"/>
  <c r="V1237" i="2" s="1"/>
  <c r="W1237" i="2" s="1"/>
  <c r="V1238" i="2" a="1"/>
  <c r="V1238" i="2" s="1"/>
  <c r="W1238" i="2" s="1"/>
  <c r="V1239" i="2" a="1"/>
  <c r="V1239" i="2" s="1"/>
  <c r="W1239" i="2" s="1"/>
  <c r="V1240" i="2" a="1"/>
  <c r="V1240" i="2" s="1"/>
  <c r="W1240" i="2" s="1"/>
  <c r="V1241" i="2" a="1"/>
  <c r="V1241" i="2" s="1"/>
  <c r="W1241" i="2" s="1"/>
  <c r="V1242" i="2" a="1"/>
  <c r="V1242" i="2" s="1"/>
  <c r="W1242" i="2" s="1"/>
  <c r="V1243" i="2" a="1"/>
  <c r="V1243" i="2" s="1"/>
  <c r="W1243" i="2" s="1"/>
  <c r="V1244" i="2" a="1"/>
  <c r="V1244" i="2" s="1"/>
  <c r="W1244" i="2" s="1"/>
  <c r="V1245" i="2" a="1"/>
  <c r="V1245" i="2" s="1"/>
  <c r="W1245" i="2" s="1"/>
  <c r="V1246" i="2" a="1"/>
  <c r="V1246" i="2" s="1"/>
  <c r="W1246" i="2" s="1"/>
  <c r="V1247" i="2" a="1"/>
  <c r="V1247" i="2" s="1"/>
  <c r="W1247" i="2" s="1"/>
  <c r="V1248" i="2" a="1"/>
  <c r="V1248" i="2" s="1"/>
  <c r="W1248" i="2" s="1"/>
  <c r="V1249" i="2" a="1"/>
  <c r="V1249" i="2" s="1"/>
  <c r="W1249" i="2" s="1"/>
  <c r="V1250" i="2" a="1"/>
  <c r="V1250" i="2" s="1"/>
  <c r="W1250" i="2" s="1"/>
  <c r="V1251" i="2" a="1"/>
  <c r="V1251" i="2" s="1"/>
  <c r="W1251" i="2" s="1"/>
  <c r="V1252" i="2" a="1"/>
  <c r="V1252" i="2" s="1"/>
  <c r="W1252" i="2" s="1"/>
  <c r="V1253" i="2" a="1"/>
  <c r="V1253" i="2" s="1"/>
  <c r="W1253" i="2" s="1"/>
  <c r="V1254" i="2" a="1"/>
  <c r="V1254" i="2" s="1"/>
  <c r="W1254" i="2" s="1"/>
  <c r="V1255" i="2" a="1"/>
  <c r="V1255" i="2" s="1"/>
  <c r="W1255" i="2" s="1"/>
  <c r="V1256" i="2" a="1"/>
  <c r="V1256" i="2" s="1"/>
  <c r="W1256" i="2" s="1"/>
  <c r="V1257" i="2" a="1"/>
  <c r="V1257" i="2" s="1"/>
  <c r="W1257" i="2" s="1"/>
  <c r="V1258" i="2" a="1"/>
  <c r="V1258" i="2" s="1"/>
  <c r="W1258" i="2" s="1"/>
  <c r="V1259" i="2" a="1"/>
  <c r="V1259" i="2" s="1"/>
  <c r="W1259" i="2" s="1"/>
  <c r="V1260" i="2" a="1"/>
  <c r="V1260" i="2" s="1"/>
  <c r="W1260" i="2" s="1"/>
  <c r="V1261" i="2" a="1"/>
  <c r="V1261" i="2"/>
  <c r="W1261" i="2" s="1"/>
  <c r="V1262" i="2" a="1"/>
  <c r="V1262" i="2" s="1"/>
  <c r="W1262" i="2" s="1"/>
  <c r="V1263" i="2" a="1"/>
  <c r="V1263" i="2" s="1"/>
  <c r="W1263" i="2" s="1"/>
  <c r="V1264" i="2" a="1"/>
  <c r="V1264" i="2" s="1"/>
  <c r="W1264" i="2" s="1"/>
  <c r="V1265" i="2" a="1"/>
  <c r="V1265" i="2" s="1"/>
  <c r="W1265" i="2" s="1"/>
  <c r="V1266" i="2" a="1"/>
  <c r="V1266" i="2" s="1"/>
  <c r="W1266" i="2" s="1"/>
  <c r="V1267" i="2" a="1"/>
  <c r="V1267" i="2" s="1"/>
  <c r="W1267" i="2" s="1"/>
  <c r="V1268" i="2" a="1"/>
  <c r="V1268" i="2" s="1"/>
  <c r="W1268" i="2" s="1"/>
  <c r="V1269" i="2" a="1"/>
  <c r="V1269" i="2" s="1"/>
  <c r="W1269" i="2" s="1"/>
  <c r="V1270" i="2" a="1"/>
  <c r="V1270" i="2" s="1"/>
  <c r="W1270" i="2" s="1"/>
  <c r="V1271" i="2" a="1"/>
  <c r="V1271" i="2" s="1"/>
  <c r="W1271" i="2" s="1"/>
  <c r="V1272" i="2" a="1"/>
  <c r="V1272" i="2" s="1"/>
  <c r="W1272" i="2" s="1"/>
  <c r="V1273" i="2" a="1"/>
  <c r="V1273" i="2" s="1"/>
  <c r="W1273" i="2" s="1"/>
  <c r="V1274" i="2" a="1"/>
  <c r="V1274" i="2" s="1"/>
  <c r="W1274" i="2" s="1"/>
  <c r="V1275" i="2" a="1"/>
  <c r="V1275" i="2" s="1"/>
  <c r="V1276" i="2" a="1"/>
  <c r="V1276" i="2" s="1"/>
  <c r="V1277" i="2" a="1"/>
  <c r="V1277" i="2" s="1"/>
  <c r="V1278" i="2" a="1"/>
  <c r="V1278" i="2" s="1"/>
  <c r="V1279" i="2" a="1"/>
  <c r="V1279" i="2" s="1"/>
  <c r="V1280" i="2" a="1"/>
  <c r="V1280" i="2" s="1"/>
  <c r="V1281" i="2" a="1"/>
  <c r="V1281" i="2" s="1"/>
  <c r="V1282" i="2" a="1"/>
  <c r="V1282" i="2" s="1"/>
  <c r="V1283" i="2" a="1"/>
  <c r="V1283" i="2" s="1"/>
  <c r="V1284" i="2" a="1"/>
  <c r="V1284" i="2" s="1"/>
  <c r="W1284" i="2" s="1"/>
  <c r="V1285" i="2" a="1"/>
  <c r="V1285" i="2" s="1"/>
  <c r="W1285" i="2" s="1"/>
  <c r="V1286" i="2" a="1"/>
  <c r="V1286" i="2" s="1"/>
  <c r="W1286" i="2" s="1"/>
  <c r="V1287" i="2" a="1"/>
  <c r="V1287" i="2" s="1"/>
  <c r="W1287" i="2" s="1"/>
  <c r="V1288" i="2" a="1"/>
  <c r="V1288" i="2" s="1"/>
  <c r="W1288" i="2" s="1"/>
  <c r="V1289" i="2" a="1"/>
  <c r="V1289" i="2" s="1"/>
  <c r="W1289" i="2" s="1"/>
  <c r="V1290" i="2" a="1"/>
  <c r="V1290" i="2" s="1"/>
  <c r="W1290" i="2" s="1"/>
  <c r="V1291" i="2" a="1"/>
  <c r="V1291" i="2" s="1"/>
  <c r="W1291" i="2" s="1"/>
  <c r="V1292" i="2" a="1"/>
  <c r="V1292" i="2" s="1"/>
  <c r="W1292" i="2" s="1"/>
  <c r="V1293" i="2" a="1"/>
  <c r="V1293" i="2" s="1"/>
  <c r="W1293" i="2" s="1"/>
  <c r="V1294" i="2" a="1"/>
  <c r="V1294" i="2" s="1"/>
  <c r="W1294" i="2" s="1"/>
  <c r="V1295" i="2" a="1"/>
  <c r="V1295" i="2" s="1"/>
  <c r="W1295" i="2" s="1"/>
  <c r="V1296" i="2" a="1"/>
  <c r="V1296" i="2" s="1"/>
  <c r="W1296" i="2" s="1"/>
  <c r="V1297" i="2" a="1"/>
  <c r="V1297" i="2" s="1"/>
  <c r="W1297" i="2" s="1"/>
  <c r="V1298" i="2" a="1"/>
  <c r="V1298" i="2" s="1"/>
  <c r="W1298" i="2" s="1"/>
  <c r="V1299" i="2" a="1"/>
  <c r="V1299" i="2" s="1"/>
  <c r="W1299" i="2" s="1"/>
  <c r="V1300" i="2" a="1"/>
  <c r="V1300" i="2" s="1"/>
  <c r="W1300" i="2" s="1"/>
  <c r="V1301" i="2" a="1"/>
  <c r="V1301" i="2" s="1"/>
  <c r="W1301" i="2" s="1"/>
  <c r="V1302" i="2" a="1"/>
  <c r="V1302" i="2" s="1"/>
  <c r="W1302" i="2" s="1"/>
  <c r="V1303" i="2" a="1"/>
  <c r="V1303" i="2" s="1"/>
  <c r="W1303" i="2" s="1"/>
  <c r="V1304" i="2" a="1"/>
  <c r="V1304" i="2" s="1"/>
  <c r="W1304" i="2" s="1"/>
  <c r="V1305" i="2" a="1"/>
  <c r="V1305" i="2" s="1"/>
  <c r="W1305" i="2" s="1"/>
  <c r="V1306" i="2" a="1"/>
  <c r="V1306" i="2" s="1"/>
  <c r="W1306" i="2" s="1"/>
  <c r="V1307" i="2" a="1"/>
  <c r="V1307" i="2" s="1"/>
  <c r="W1307" i="2" s="1"/>
  <c r="V1308" i="2" a="1"/>
  <c r="V1308" i="2" s="1"/>
  <c r="W1308" i="2" s="1"/>
  <c r="V1309" i="2" a="1"/>
  <c r="V1309" i="2" s="1"/>
  <c r="W1309" i="2" s="1"/>
  <c r="V1310" i="2" a="1"/>
  <c r="V1310" i="2" s="1"/>
  <c r="W1310" i="2" s="1"/>
  <c r="V1311" i="2" a="1"/>
  <c r="V1311" i="2" s="1"/>
  <c r="W1311" i="2" s="1"/>
  <c r="V1312" i="2" a="1"/>
  <c r="V1312" i="2" s="1"/>
  <c r="W1312" i="2" s="1"/>
  <c r="V1313" i="2" a="1"/>
  <c r="V1313" i="2" s="1"/>
  <c r="W1313" i="2" s="1"/>
  <c r="V1314" i="2" a="1"/>
  <c r="V1314" i="2" s="1"/>
  <c r="W1314" i="2" s="1"/>
  <c r="V1315" i="2" a="1"/>
  <c r="V1315" i="2" s="1"/>
  <c r="W1315" i="2" s="1"/>
  <c r="V1316" i="2" a="1"/>
  <c r="V1316" i="2" s="1"/>
  <c r="W1316" i="2" s="1"/>
  <c r="V1317" i="2" a="1"/>
  <c r="V1317" i="2" s="1"/>
  <c r="W1317" i="2" s="1"/>
  <c r="V1318" i="2" a="1"/>
  <c r="V1318" i="2" s="1"/>
  <c r="W1318" i="2" s="1"/>
  <c r="V1319" i="2" a="1"/>
  <c r="V1319" i="2" s="1"/>
  <c r="W1319" i="2" s="1"/>
  <c r="V1320" i="2" a="1"/>
  <c r="V1320" i="2" s="1"/>
  <c r="W1320" i="2" s="1"/>
  <c r="V1321" i="2" a="1"/>
  <c r="V1321" i="2" s="1"/>
  <c r="W1321" i="2" s="1"/>
  <c r="V1322" i="2" a="1"/>
  <c r="V1322" i="2" s="1"/>
  <c r="W1322" i="2" s="1"/>
  <c r="V1323" i="2" a="1"/>
  <c r="V1323" i="2" s="1"/>
  <c r="W1323" i="2" s="1"/>
  <c r="V1324" i="2" a="1"/>
  <c r="V1324" i="2" s="1"/>
  <c r="W1324" i="2" s="1"/>
  <c r="V1325" i="2" a="1"/>
  <c r="V1325" i="2" s="1"/>
  <c r="W1325" i="2" s="1"/>
  <c r="V1326" i="2" a="1"/>
  <c r="V1326" i="2" s="1"/>
  <c r="W1326" i="2" s="1"/>
  <c r="V1327" i="2" a="1"/>
  <c r="V1327" i="2" s="1"/>
  <c r="W1327" i="2" s="1"/>
  <c r="V1328" i="2" a="1"/>
  <c r="V1328" i="2" s="1"/>
  <c r="W1328" i="2" s="1"/>
  <c r="V1329" i="2" a="1"/>
  <c r="V1329" i="2" s="1"/>
  <c r="W1329" i="2" s="1"/>
  <c r="V1330" i="2" a="1"/>
  <c r="V1330" i="2" s="1"/>
  <c r="W1330" i="2" s="1"/>
  <c r="V1331" i="2" a="1"/>
  <c r="V1331" i="2" s="1"/>
  <c r="W1331" i="2" s="1"/>
  <c r="V1332" i="2" a="1"/>
  <c r="V1332" i="2" s="1"/>
  <c r="W1332" i="2" s="1"/>
  <c r="V1333" i="2" a="1"/>
  <c r="V1333" i="2" s="1"/>
  <c r="W1333" i="2" s="1"/>
  <c r="V1334" i="2" a="1"/>
  <c r="V1334" i="2" s="1"/>
  <c r="W1334" i="2" s="1"/>
  <c r="V1335" i="2" a="1"/>
  <c r="V1335" i="2" s="1"/>
  <c r="W1335" i="2" s="1"/>
  <c r="V1336" i="2" a="1"/>
  <c r="V1336" i="2" s="1"/>
  <c r="W1336" i="2" s="1"/>
  <c r="V1337" i="2" a="1"/>
  <c r="V1337" i="2" s="1"/>
  <c r="W1337" i="2" s="1"/>
  <c r="V1338" i="2" a="1"/>
  <c r="V1338" i="2" s="1"/>
  <c r="W1338" i="2" s="1"/>
  <c r="V1339" i="2" a="1"/>
  <c r="V1339" i="2" s="1"/>
  <c r="W1339" i="2" s="1"/>
  <c r="V1340" i="2" a="1"/>
  <c r="V1340" i="2" s="1"/>
  <c r="W1340" i="2" s="1"/>
  <c r="V1341" i="2" a="1"/>
  <c r="V1341" i="2" s="1"/>
  <c r="W1341" i="2" s="1"/>
  <c r="V1342" i="2" a="1"/>
  <c r="V1342" i="2" s="1"/>
  <c r="W1342" i="2" s="1"/>
  <c r="V1343" i="2" a="1"/>
  <c r="V1343" i="2" s="1"/>
  <c r="W1343" i="2" s="1"/>
  <c r="V1344" i="2" a="1"/>
  <c r="V1344" i="2" s="1"/>
  <c r="W1344" i="2" s="1"/>
  <c r="V1345" i="2" a="1"/>
  <c r="V1345" i="2" s="1"/>
  <c r="W1345" i="2" s="1"/>
  <c r="V1346" i="2" a="1"/>
  <c r="V1346" i="2" s="1"/>
  <c r="W1346" i="2" s="1"/>
  <c r="V1347" i="2" a="1"/>
  <c r="V1347" i="2" s="1"/>
  <c r="W1347" i="2" s="1"/>
  <c r="V1348" i="2" a="1"/>
  <c r="V1348" i="2" s="1"/>
  <c r="W1348" i="2" s="1"/>
  <c r="V1349" i="2" a="1"/>
  <c r="V1349" i="2" s="1"/>
  <c r="W1349" i="2" s="1"/>
  <c r="V1350" i="2" a="1"/>
  <c r="V1350" i="2" s="1"/>
  <c r="W1350" i="2" s="1"/>
  <c r="V1351" i="2" a="1"/>
  <c r="V1351" i="2" s="1"/>
  <c r="W1351" i="2" s="1"/>
  <c r="V1352" i="2" a="1"/>
  <c r="V1352" i="2" s="1"/>
  <c r="W1352" i="2" s="1"/>
  <c r="V1353" i="2" a="1"/>
  <c r="V1353" i="2" s="1"/>
  <c r="W1353" i="2" s="1"/>
  <c r="V1354" i="2" a="1"/>
  <c r="V1354" i="2" s="1"/>
  <c r="W1354" i="2" s="1"/>
  <c r="V1355" i="2" a="1"/>
  <c r="V1355" i="2"/>
  <c r="W1355" i="2" s="1"/>
  <c r="V1356" i="2" a="1"/>
  <c r="V1356" i="2" s="1"/>
  <c r="W1356" i="2" s="1"/>
  <c r="V1357" i="2" a="1"/>
  <c r="V1357" i="2" s="1"/>
  <c r="W1357" i="2" s="1"/>
  <c r="V1358" i="2" a="1"/>
  <c r="V1358" i="2"/>
  <c r="W1358" i="2" s="1"/>
  <c r="V1359" i="2" a="1"/>
  <c r="V1359" i="2" s="1"/>
  <c r="W1359" i="2" s="1"/>
  <c r="V1360" i="2" a="1"/>
  <c r="V1360" i="2" s="1"/>
  <c r="W1360" i="2" s="1"/>
  <c r="V1361" i="2" a="1"/>
  <c r="V1361" i="2" s="1"/>
  <c r="W1361" i="2" s="1"/>
  <c r="V1362" i="2" a="1"/>
  <c r="V1362" i="2" s="1"/>
  <c r="W1362" i="2" s="1"/>
  <c r="V1363" i="2" a="1"/>
  <c r="V1363" i="2" s="1"/>
  <c r="W1363" i="2" s="1"/>
  <c r="V1364" i="2" a="1"/>
  <c r="V1364" i="2" s="1"/>
  <c r="W1364" i="2" s="1"/>
  <c r="V1365" i="2" a="1"/>
  <c r="V1365" i="2" s="1"/>
  <c r="W1365" i="2" s="1"/>
  <c r="V1366" i="2" a="1"/>
  <c r="V1366" i="2" s="1"/>
  <c r="W1366" i="2" s="1"/>
  <c r="V1367" i="2" a="1"/>
  <c r="V1367" i="2" s="1"/>
  <c r="W1367" i="2" s="1"/>
  <c r="V1368" i="2" a="1"/>
  <c r="V1368" i="2" s="1"/>
  <c r="W1368" i="2" s="1"/>
  <c r="V1369" i="2" a="1"/>
  <c r="V1369" i="2" s="1"/>
  <c r="W1369" i="2" s="1"/>
  <c r="V1370" i="2" a="1"/>
  <c r="V1370" i="2" s="1"/>
  <c r="W1370" i="2" s="1"/>
  <c r="V1371" i="2" a="1"/>
  <c r="V1371" i="2" s="1"/>
  <c r="W1371" i="2" s="1"/>
  <c r="V1372" i="2" a="1"/>
  <c r="V1372" i="2" s="1"/>
  <c r="W1372" i="2" s="1"/>
  <c r="V1373" i="2" a="1"/>
  <c r="V1373" i="2" s="1"/>
  <c r="W1373" i="2" s="1"/>
  <c r="V1374" i="2" a="1"/>
  <c r="V1374" i="2" s="1"/>
  <c r="W1374" i="2" s="1"/>
  <c r="V1375" i="2" a="1"/>
  <c r="V1375" i="2" s="1"/>
  <c r="W1375" i="2" s="1"/>
  <c r="V1376" i="2" a="1"/>
  <c r="V1376" i="2" s="1"/>
  <c r="W1376" i="2" s="1"/>
  <c r="V1377" i="2" a="1"/>
  <c r="V1377" i="2" s="1"/>
  <c r="W1377" i="2" s="1"/>
  <c r="V1378" i="2" a="1"/>
  <c r="V1378" i="2" s="1"/>
  <c r="W1378" i="2" s="1"/>
  <c r="V1379" i="2" a="1"/>
  <c r="V1379" i="2" s="1"/>
  <c r="W1379" i="2" s="1"/>
  <c r="V1380" i="2" a="1"/>
  <c r="V1380" i="2" s="1"/>
  <c r="W1380" i="2" s="1"/>
  <c r="V1381" i="2" a="1"/>
  <c r="V1381" i="2" s="1"/>
  <c r="W1381" i="2" s="1"/>
  <c r="V1382" i="2" a="1"/>
  <c r="V1382" i="2" s="1"/>
  <c r="W1382" i="2" s="1"/>
  <c r="V1383" i="2" a="1"/>
  <c r="V1383" i="2" s="1"/>
  <c r="W1383" i="2" s="1"/>
  <c r="V1384" i="2" a="1"/>
  <c r="V1384" i="2" s="1"/>
  <c r="W1384" i="2" s="1"/>
  <c r="V1385" i="2" a="1"/>
  <c r="V1385" i="2" s="1"/>
  <c r="W1385" i="2" s="1"/>
  <c r="V1386" i="2" a="1"/>
  <c r="V1386" i="2" s="1"/>
  <c r="W1386" i="2" s="1"/>
  <c r="V1387" i="2" a="1"/>
  <c r="V1387" i="2" s="1"/>
  <c r="W1387" i="2" s="1"/>
  <c r="V1388" i="2" a="1"/>
  <c r="V1388" i="2" s="1"/>
  <c r="W1388" i="2" s="1"/>
  <c r="V1389" i="2" a="1"/>
  <c r="V1389" i="2" s="1"/>
  <c r="W1389" i="2" s="1"/>
  <c r="V1390" i="2" a="1"/>
  <c r="V1390" i="2" s="1"/>
  <c r="W1390" i="2" s="1"/>
  <c r="V1391" i="2" a="1"/>
  <c r="V1391" i="2" s="1"/>
  <c r="W1391" i="2" s="1"/>
  <c r="V1392" i="2" a="1"/>
  <c r="V1392" i="2" s="1"/>
  <c r="W1392" i="2" s="1"/>
  <c r="V1393" i="2" a="1"/>
  <c r="V1393" i="2" s="1"/>
  <c r="W1393" i="2" s="1"/>
  <c r="V1394" i="2" a="1"/>
  <c r="V1394" i="2" s="1"/>
  <c r="W1394" i="2" s="1"/>
  <c r="V1395" i="2" a="1"/>
  <c r="V1395" i="2" s="1"/>
  <c r="W1395" i="2" s="1"/>
  <c r="V1396" i="2" a="1"/>
  <c r="V1396" i="2" s="1"/>
  <c r="W1396" i="2" s="1"/>
  <c r="V1397" i="2" a="1"/>
  <c r="V1397" i="2" s="1"/>
  <c r="W1397" i="2" s="1"/>
  <c r="V1398" i="2" a="1"/>
  <c r="V1398" i="2" s="1"/>
  <c r="W1398" i="2" s="1"/>
  <c r="V1399" i="2" a="1"/>
  <c r="V1399" i="2" s="1"/>
  <c r="W1399" i="2" s="1"/>
  <c r="V1400" i="2" a="1"/>
  <c r="V1400" i="2" s="1"/>
  <c r="W1400" i="2" s="1"/>
  <c r="V1401" i="2" a="1"/>
  <c r="V1401" i="2" s="1"/>
  <c r="W1401" i="2" s="1"/>
  <c r="V1402" i="2" a="1"/>
  <c r="V1402" i="2" s="1"/>
  <c r="W1402" i="2" s="1"/>
  <c r="V1403" i="2" a="1"/>
  <c r="V1403" i="2" s="1"/>
  <c r="W1403" i="2" s="1"/>
  <c r="V1404" i="2" a="1"/>
  <c r="V1404" i="2" s="1"/>
  <c r="W1404" i="2" s="1"/>
  <c r="V1405" i="2" a="1"/>
  <c r="V1405" i="2" s="1"/>
  <c r="W1405" i="2" s="1"/>
  <c r="V1406" i="2" a="1"/>
  <c r="V1406" i="2" s="1"/>
  <c r="W1406" i="2" s="1"/>
  <c r="V1407" i="2" a="1"/>
  <c r="V1407" i="2" s="1"/>
  <c r="W1407" i="2" s="1"/>
  <c r="V1408" i="2" a="1"/>
  <c r="V1408" i="2" s="1"/>
  <c r="W1408" i="2" s="1"/>
  <c r="V1409" i="2" a="1"/>
  <c r="V1409" i="2" s="1"/>
  <c r="W1409" i="2" s="1"/>
  <c r="V1410" i="2" a="1"/>
  <c r="V1410" i="2" s="1"/>
  <c r="W1410" i="2" s="1"/>
  <c r="V1411" i="2" a="1"/>
  <c r="V1411" i="2" s="1"/>
  <c r="W1411" i="2" s="1"/>
  <c r="V1412" i="2" a="1"/>
  <c r="V1412" i="2" s="1"/>
  <c r="W1412" i="2" s="1"/>
  <c r="V1413" i="2" a="1"/>
  <c r="V1413" i="2" s="1"/>
  <c r="W1413" i="2" s="1"/>
  <c r="V1414" i="2" a="1"/>
  <c r="V1414" i="2" s="1"/>
  <c r="W1414" i="2" s="1"/>
  <c r="V1415" i="2" a="1"/>
  <c r="V1415" i="2" s="1"/>
  <c r="W1415" i="2" s="1"/>
  <c r="V1416" i="2" a="1"/>
  <c r="V1416" i="2" s="1"/>
  <c r="W1416" i="2" s="1"/>
  <c r="V1417" i="2" a="1"/>
  <c r="V1417" i="2" s="1"/>
  <c r="W1417" i="2" s="1"/>
  <c r="V1418" i="2" a="1"/>
  <c r="V1418" i="2" s="1"/>
  <c r="W1418" i="2" s="1"/>
  <c r="V1419" i="2" a="1"/>
  <c r="V1419" i="2" s="1"/>
  <c r="W1419" i="2" s="1"/>
  <c r="V1420" i="2" a="1"/>
  <c r="V1420" i="2" s="1"/>
  <c r="W1420" i="2" s="1"/>
  <c r="V1421" i="2" a="1"/>
  <c r="V1421" i="2" s="1"/>
  <c r="W1421" i="2" s="1"/>
  <c r="V1422" i="2" a="1"/>
  <c r="V1422" i="2" s="1"/>
  <c r="W1422" i="2" s="1"/>
  <c r="V1423" i="2" a="1"/>
  <c r="V1423" i="2" s="1"/>
  <c r="W1423" i="2" s="1"/>
  <c r="V1424" i="2" a="1"/>
  <c r="V1424" i="2" s="1"/>
  <c r="W1424" i="2" s="1"/>
  <c r="V1425" i="2" a="1"/>
  <c r="V1425" i="2" s="1"/>
  <c r="W1425" i="2" s="1"/>
  <c r="V1426" i="2" a="1"/>
  <c r="V1426" i="2" s="1"/>
  <c r="W1426" i="2" s="1"/>
  <c r="V1427" i="2" a="1"/>
  <c r="V1427" i="2" s="1"/>
  <c r="W1427" i="2" s="1"/>
  <c r="V1428" i="2" a="1"/>
  <c r="V1428" i="2" s="1"/>
  <c r="W1428" i="2" s="1"/>
  <c r="V1429" i="2" a="1"/>
  <c r="V1429" i="2" s="1"/>
  <c r="W1429" i="2" s="1"/>
  <c r="V1430" i="2" a="1"/>
  <c r="V1430" i="2" s="1"/>
  <c r="W1430" i="2" s="1"/>
  <c r="V1431" i="2" a="1"/>
  <c r="V1431" i="2" s="1"/>
  <c r="W1431" i="2" s="1"/>
  <c r="V1432" i="2" a="1"/>
  <c r="V1432" i="2" s="1"/>
  <c r="W1432" i="2" s="1"/>
  <c r="V1433" i="2" a="1"/>
  <c r="V1433" i="2" s="1"/>
  <c r="W1433" i="2" s="1"/>
  <c r="V1434" i="2" a="1"/>
  <c r="V1434" i="2" s="1"/>
  <c r="W1434" i="2" s="1"/>
  <c r="V1435" i="2" a="1"/>
  <c r="V1435" i="2" s="1"/>
  <c r="W1435" i="2" s="1"/>
  <c r="V1436" i="2" a="1"/>
  <c r="V1436" i="2" s="1"/>
  <c r="W1436" i="2" s="1"/>
  <c r="V1437" i="2" a="1"/>
  <c r="V1437" i="2" s="1"/>
  <c r="W1437" i="2" s="1"/>
  <c r="V1438" i="2" a="1"/>
  <c r="V1438" i="2" s="1"/>
  <c r="W1438" i="2" s="1"/>
  <c r="V1439" i="2" a="1"/>
  <c r="V1439" i="2" s="1"/>
  <c r="W1439" i="2" s="1"/>
  <c r="V1440" i="2" a="1"/>
  <c r="V1440" i="2" s="1"/>
  <c r="W1440" i="2" s="1"/>
  <c r="V1441" i="2" a="1"/>
  <c r="V1441" i="2" s="1"/>
  <c r="W1441" i="2" s="1"/>
  <c r="V1442" i="2" a="1"/>
  <c r="V1442" i="2" s="1"/>
  <c r="W1442" i="2" s="1"/>
  <c r="V1443" i="2" a="1"/>
  <c r="V1443" i="2" s="1"/>
  <c r="W1443" i="2" s="1"/>
  <c r="V1444" i="2" a="1"/>
  <c r="V1444" i="2" s="1"/>
  <c r="W1444" i="2" s="1"/>
  <c r="V1445" i="2" a="1"/>
  <c r="V1445" i="2" s="1"/>
  <c r="W1445" i="2" s="1"/>
  <c r="V1446" i="2" a="1"/>
  <c r="V1446" i="2" s="1"/>
  <c r="W1446" i="2" s="1"/>
  <c r="V1447" i="2" a="1"/>
  <c r="V1447" i="2" s="1"/>
  <c r="W1447" i="2" s="1"/>
  <c r="V1448" i="2" a="1"/>
  <c r="V1448" i="2" s="1"/>
  <c r="W1448" i="2" s="1"/>
  <c r="V1449" i="2" a="1"/>
  <c r="V1449" i="2" s="1"/>
  <c r="W1449" i="2" s="1"/>
  <c r="V1450" i="2" a="1"/>
  <c r="V1450" i="2" s="1"/>
  <c r="W1450" i="2" s="1"/>
  <c r="V1451" i="2" a="1"/>
  <c r="V1451" i="2" s="1"/>
  <c r="W1451" i="2" s="1"/>
  <c r="V1452" i="2" a="1"/>
  <c r="V1452" i="2" s="1"/>
  <c r="W1452" i="2" s="1"/>
  <c r="V1453" i="2" a="1"/>
  <c r="V1453" i="2" s="1"/>
  <c r="W1453" i="2" s="1"/>
  <c r="V1454" i="2" a="1"/>
  <c r="V1454" i="2" s="1"/>
  <c r="W1454" i="2" s="1"/>
  <c r="V1455" i="2" a="1"/>
  <c r="V1455" i="2" s="1"/>
  <c r="W1455" i="2" s="1"/>
  <c r="V1456" i="2" a="1"/>
  <c r="V1456" i="2" s="1"/>
  <c r="W1456" i="2" s="1"/>
  <c r="V1457" i="2" a="1"/>
  <c r="V1457" i="2" s="1"/>
  <c r="W1457" i="2" s="1"/>
  <c r="V1458" i="2" a="1"/>
  <c r="V1458" i="2" s="1"/>
  <c r="W1458" i="2" s="1"/>
  <c r="V1459" i="2" a="1"/>
  <c r="V1459" i="2" s="1"/>
  <c r="W1459" i="2" s="1"/>
  <c r="V1460" i="2" a="1"/>
  <c r="V1460" i="2" s="1"/>
  <c r="W1460" i="2" s="1"/>
  <c r="V1461" i="2" a="1"/>
  <c r="V1461" i="2" s="1"/>
  <c r="W1461" i="2" s="1"/>
  <c r="V1462" i="2" a="1"/>
  <c r="V1462" i="2" s="1"/>
  <c r="W1462" i="2" s="1"/>
  <c r="V1463" i="2" a="1"/>
  <c r="V1463" i="2" s="1"/>
  <c r="W1463" i="2" s="1"/>
  <c r="V1464" i="2" a="1"/>
  <c r="V1464" i="2" s="1"/>
  <c r="W1464" i="2" s="1"/>
  <c r="V1465" i="2" a="1"/>
  <c r="V1465" i="2" s="1"/>
  <c r="W1465" i="2" s="1"/>
  <c r="V1466" i="2" a="1"/>
  <c r="V1466" i="2" s="1"/>
  <c r="W1466" i="2" s="1"/>
  <c r="V1467" i="2" a="1"/>
  <c r="V1467" i="2" s="1"/>
  <c r="W1467" i="2" s="1"/>
  <c r="V1468" i="2" a="1"/>
  <c r="V1468" i="2" s="1"/>
  <c r="W1468" i="2" s="1"/>
  <c r="V1469" i="2" a="1"/>
  <c r="V1469" i="2" s="1"/>
  <c r="W1469" i="2" s="1"/>
  <c r="V1470" i="2" a="1"/>
  <c r="V1470" i="2" s="1"/>
  <c r="W1470" i="2" s="1"/>
  <c r="V1471" i="2" a="1"/>
  <c r="V1471" i="2" s="1"/>
  <c r="W1471" i="2" s="1"/>
  <c r="V1472" i="2" a="1"/>
  <c r="V1472" i="2" s="1"/>
  <c r="W1472" i="2" s="1"/>
  <c r="V1473" i="2" a="1"/>
  <c r="V1473" i="2" s="1"/>
  <c r="W1473" i="2" s="1"/>
  <c r="V1474" i="2" a="1"/>
  <c r="V1474" i="2" s="1"/>
  <c r="W1474" i="2" s="1"/>
  <c r="V1475" i="2" a="1"/>
  <c r="V1475" i="2" s="1"/>
  <c r="W1475" i="2" s="1"/>
  <c r="V1476" i="2" a="1"/>
  <c r="V1476" i="2" s="1"/>
  <c r="W1476" i="2" s="1"/>
  <c r="V1477" i="2" a="1"/>
  <c r="V1477" i="2" s="1"/>
  <c r="W1477" i="2" s="1"/>
  <c r="V1478" i="2" a="1"/>
  <c r="V1478" i="2" s="1"/>
  <c r="W1478" i="2" s="1"/>
  <c r="V1479" i="2" a="1"/>
  <c r="V1479" i="2" s="1"/>
  <c r="W1479" i="2" s="1"/>
  <c r="V1480" i="2" a="1"/>
  <c r="V1480" i="2" s="1"/>
  <c r="W1480" i="2" s="1"/>
  <c r="V1481" i="2" a="1"/>
  <c r="V1481" i="2" s="1"/>
  <c r="W1481" i="2" s="1"/>
  <c r="V1482" i="2" a="1"/>
  <c r="V1482" i="2" s="1"/>
  <c r="W1482" i="2" s="1"/>
  <c r="V1483" i="2" a="1"/>
  <c r="V1483" i="2" s="1"/>
  <c r="W1483" i="2" s="1"/>
  <c r="V1484" i="2" a="1"/>
  <c r="V1484" i="2" s="1"/>
  <c r="W1484" i="2" s="1"/>
  <c r="V1485" i="2" a="1"/>
  <c r="V1485" i="2" s="1"/>
  <c r="W1485" i="2" s="1"/>
  <c r="V1486" i="2" a="1"/>
  <c r="V1486" i="2" s="1"/>
  <c r="W1486" i="2" s="1"/>
  <c r="V1487" i="2" a="1"/>
  <c r="V1487" i="2" s="1"/>
  <c r="W1487" i="2" s="1"/>
  <c r="V1488" i="2" a="1"/>
  <c r="V1488" i="2" s="1"/>
  <c r="V1489" i="2" a="1"/>
  <c r="V1489" i="2" s="1"/>
  <c r="V1490" i="2" a="1"/>
  <c r="V1490" i="2" s="1"/>
  <c r="V1491" i="2" a="1"/>
  <c r="V1491" i="2" s="1"/>
  <c r="V1492" i="2" a="1"/>
  <c r="V1492" i="2" s="1"/>
  <c r="V1493" i="2" a="1"/>
  <c r="V1493" i="2" s="1"/>
  <c r="V1494" i="2" a="1"/>
  <c r="V1494" i="2" s="1"/>
  <c r="V1495" i="2" a="1"/>
  <c r="V1495" i="2" s="1"/>
  <c r="W1495" i="2" s="1"/>
  <c r="V1496" i="2" a="1"/>
  <c r="V1496" i="2" s="1"/>
  <c r="W1496" i="2" s="1"/>
  <c r="V1497" i="2" a="1"/>
  <c r="V1497" i="2" s="1"/>
  <c r="W1497" i="2" s="1"/>
  <c r="V1498" i="2" a="1"/>
  <c r="V1498" i="2" s="1"/>
  <c r="W1498" i="2" s="1"/>
  <c r="V1499" i="2" a="1"/>
  <c r="V1499" i="2" s="1"/>
  <c r="W1499" i="2" s="1"/>
  <c r="V1500" i="2" a="1"/>
  <c r="V1500" i="2" s="1"/>
  <c r="W1500" i="2" s="1"/>
  <c r="V1501" i="2" a="1"/>
  <c r="V1501" i="2" s="1"/>
  <c r="W1501" i="2" s="1"/>
  <c r="V1502" i="2" a="1"/>
  <c r="V1502" i="2" s="1"/>
  <c r="W1502" i="2" s="1"/>
  <c r="V1503" i="2" a="1"/>
  <c r="V1503" i="2" s="1"/>
  <c r="W1503" i="2" s="1"/>
  <c r="V1504" i="2" a="1"/>
  <c r="V1504" i="2" s="1"/>
  <c r="W1504" i="2" s="1"/>
  <c r="V1505" i="2" a="1"/>
  <c r="V1505" i="2" s="1"/>
  <c r="W1505" i="2" s="1"/>
  <c r="V1506" i="2" a="1"/>
  <c r="V1506" i="2" s="1"/>
  <c r="W1506" i="2" s="1"/>
  <c r="V1507" i="2" a="1"/>
  <c r="V1507" i="2" s="1"/>
  <c r="W1507" i="2" s="1"/>
  <c r="V1508" i="2" a="1"/>
  <c r="V1508" i="2" s="1"/>
  <c r="W1508" i="2" s="1"/>
  <c r="V1509" i="2" a="1"/>
  <c r="V1509" i="2" s="1"/>
  <c r="W1509" i="2" s="1"/>
  <c r="V1510" i="2" a="1"/>
  <c r="V1510" i="2" s="1"/>
  <c r="W1510" i="2" s="1"/>
  <c r="V1511" i="2" a="1"/>
  <c r="V1511" i="2" s="1"/>
  <c r="W1511" i="2" s="1"/>
  <c r="V1512" i="2" a="1"/>
  <c r="V1512" i="2" s="1"/>
  <c r="W1512" i="2" s="1"/>
  <c r="V1513" i="2" a="1"/>
  <c r="V1513" i="2" s="1"/>
  <c r="W1513" i="2" s="1"/>
  <c r="V1514" i="2" a="1"/>
  <c r="V1514" i="2" s="1"/>
  <c r="W1514" i="2" s="1"/>
  <c r="V1515" i="2" a="1"/>
  <c r="V1515" i="2" s="1"/>
  <c r="W1515" i="2" s="1"/>
  <c r="V1516" i="2" a="1"/>
  <c r="V1516" i="2" s="1"/>
  <c r="W1516" i="2" s="1"/>
  <c r="V1517" i="2" a="1"/>
  <c r="V1517" i="2" s="1"/>
  <c r="W1517" i="2" s="1"/>
  <c r="V1518" i="2" a="1"/>
  <c r="V1518" i="2" s="1"/>
  <c r="W1518" i="2" s="1"/>
  <c r="V1519" i="2" a="1"/>
  <c r="V1519" i="2" s="1"/>
  <c r="W1519" i="2" s="1"/>
  <c r="V1520" i="2" a="1"/>
  <c r="V1520" i="2" s="1"/>
  <c r="W1520" i="2" s="1"/>
  <c r="V1521" i="2" a="1"/>
  <c r="V1521" i="2" s="1"/>
  <c r="W1521" i="2" s="1"/>
  <c r="V1522" i="2" a="1"/>
  <c r="V1522" i="2" s="1"/>
  <c r="W1522" i="2" s="1"/>
  <c r="V1523" i="2" a="1"/>
  <c r="V1523" i="2" s="1"/>
  <c r="W1523" i="2" s="1"/>
  <c r="V1524" i="2" a="1"/>
  <c r="V1524" i="2" s="1"/>
  <c r="W1524" i="2" s="1"/>
  <c r="V1525" i="2" a="1"/>
  <c r="V1525" i="2" s="1"/>
  <c r="W1525" i="2" s="1"/>
  <c r="V1526" i="2" a="1"/>
  <c r="V1526" i="2" s="1"/>
  <c r="W1526" i="2" s="1"/>
  <c r="V1527" i="2" a="1"/>
  <c r="V1527" i="2" s="1"/>
  <c r="W1527" i="2" s="1"/>
  <c r="V1528" i="2" a="1"/>
  <c r="V1528" i="2" s="1"/>
  <c r="W1528" i="2" s="1"/>
  <c r="V1529" i="2" a="1"/>
  <c r="V1529" i="2" s="1"/>
  <c r="W1529" i="2" s="1"/>
  <c r="V1530" i="2" a="1"/>
  <c r="V1530" i="2" s="1"/>
  <c r="W1530" i="2" s="1"/>
  <c r="V1531" i="2" a="1"/>
  <c r="V1531" i="2" s="1"/>
  <c r="W1531" i="2" s="1"/>
  <c r="V1532" i="2" a="1"/>
  <c r="V1532" i="2" s="1"/>
  <c r="W1532" i="2" s="1"/>
  <c r="V1533" i="2" a="1"/>
  <c r="V1533" i="2" s="1"/>
  <c r="W1533" i="2" s="1"/>
  <c r="V1534" i="2" a="1"/>
  <c r="V1534" i="2" s="1"/>
  <c r="W1534" i="2" s="1"/>
  <c r="V1535" i="2" a="1"/>
  <c r="V1535" i="2" s="1"/>
  <c r="W1535" i="2" s="1"/>
  <c r="V1536" i="2" a="1"/>
  <c r="V1536" i="2" s="1"/>
  <c r="W1536" i="2" s="1"/>
  <c r="V1537" i="2" a="1"/>
  <c r="V1537" i="2" s="1"/>
  <c r="W1537" i="2" s="1"/>
  <c r="V1538" i="2" a="1"/>
  <c r="V1538" i="2" s="1"/>
  <c r="W1538" i="2" s="1"/>
  <c r="V1539" i="2" a="1"/>
  <c r="V1539" i="2" s="1"/>
  <c r="W1539" i="2" s="1"/>
  <c r="V1540" i="2" a="1"/>
  <c r="V1540" i="2" s="1"/>
  <c r="W1540" i="2" s="1"/>
  <c r="V1541" i="2" a="1"/>
  <c r="V1541" i="2" s="1"/>
  <c r="W1541" i="2" s="1"/>
  <c r="V1542" i="2" a="1"/>
  <c r="V1542" i="2" s="1"/>
  <c r="W1542" i="2" s="1"/>
  <c r="V1543" i="2" a="1"/>
  <c r="V1543" i="2" s="1"/>
  <c r="W1543" i="2" s="1"/>
  <c r="V1544" i="2" a="1"/>
  <c r="V1544" i="2" s="1"/>
  <c r="W1544" i="2" s="1"/>
  <c r="V1545" i="2" a="1"/>
  <c r="V1545" i="2" s="1"/>
  <c r="W1545" i="2" s="1"/>
  <c r="V1546" i="2" a="1"/>
  <c r="V1546" i="2" s="1"/>
  <c r="W1546" i="2" s="1"/>
  <c r="V1547" i="2" a="1"/>
  <c r="V1547" i="2" s="1"/>
  <c r="W1547" i="2" s="1"/>
  <c r="V1548" i="2" a="1"/>
  <c r="V1548" i="2" s="1"/>
  <c r="W1548" i="2" s="1"/>
  <c r="V1549" i="2" a="1"/>
  <c r="V1549" i="2" s="1"/>
  <c r="W1549" i="2" s="1"/>
  <c r="V1550" i="2" a="1"/>
  <c r="V1550" i="2" s="1"/>
  <c r="W1550" i="2" s="1"/>
  <c r="V1551" i="2" a="1"/>
  <c r="V1551" i="2"/>
  <c r="W1551" i="2" s="1"/>
  <c r="V1552" i="2" a="1"/>
  <c r="V1552" i="2" s="1"/>
  <c r="W1552" i="2" s="1"/>
  <c r="V1553" i="2" a="1"/>
  <c r="V1553" i="2" s="1"/>
  <c r="W1553" i="2" s="1"/>
  <c r="V1554" i="2" a="1"/>
  <c r="V1554" i="2" s="1"/>
  <c r="W1554" i="2" s="1"/>
  <c r="V1555" i="2" a="1"/>
  <c r="V1555" i="2" s="1"/>
  <c r="W1555" i="2" s="1"/>
  <c r="V1556" i="2" a="1"/>
  <c r="V1556" i="2" s="1"/>
  <c r="W1556" i="2" s="1"/>
  <c r="V1557" i="2" a="1"/>
  <c r="V1557" i="2" s="1"/>
  <c r="W1557" i="2" s="1"/>
  <c r="V1558" i="2" a="1"/>
  <c r="V1558" i="2" s="1"/>
  <c r="W1558" i="2" s="1"/>
  <c r="V1559" i="2" a="1"/>
  <c r="V1559" i="2" s="1"/>
  <c r="W1559" i="2" s="1"/>
  <c r="V1560" i="2" a="1"/>
  <c r="V1560" i="2" s="1"/>
  <c r="W1560" i="2" s="1"/>
  <c r="V1561" i="2" a="1"/>
  <c r="V1561" i="2" s="1"/>
  <c r="W1561" i="2" s="1"/>
  <c r="V1562" i="2" a="1"/>
  <c r="V1562" i="2" s="1"/>
  <c r="W1562" i="2" s="1"/>
  <c r="V1563" i="2" a="1"/>
  <c r="V1563" i="2" s="1"/>
  <c r="W1563" i="2" s="1"/>
  <c r="V1564" i="2" a="1"/>
  <c r="V1564" i="2" s="1"/>
  <c r="W1564" i="2" s="1"/>
  <c r="V1565" i="2" a="1"/>
  <c r="V1565" i="2" s="1"/>
  <c r="W1565" i="2" s="1"/>
  <c r="V1566" i="2" a="1"/>
  <c r="V1566" i="2"/>
  <c r="W1566" i="2" s="1"/>
  <c r="V1567" i="2" a="1"/>
  <c r="V1567" i="2" s="1"/>
  <c r="W1567" i="2" s="1"/>
  <c r="V1568" i="2" a="1"/>
  <c r="V1568" i="2" s="1"/>
  <c r="W1568" i="2" s="1"/>
  <c r="V1569" i="2" a="1"/>
  <c r="V1569" i="2" s="1"/>
  <c r="W1569" i="2" s="1"/>
  <c r="V1570" i="2" a="1"/>
  <c r="V1570" i="2" s="1"/>
  <c r="W1570" i="2" s="1"/>
  <c r="V1571" i="2" a="1"/>
  <c r="V1571" i="2" s="1"/>
  <c r="W1571" i="2" s="1"/>
  <c r="V1572" i="2" a="1"/>
  <c r="V1572" i="2" s="1"/>
  <c r="W1572" i="2" s="1"/>
  <c r="V1573" i="2" a="1"/>
  <c r="V1573" i="2" s="1"/>
  <c r="W1573" i="2" s="1"/>
  <c r="V1574" i="2" a="1"/>
  <c r="V1574" i="2" s="1"/>
  <c r="W1574" i="2" s="1"/>
  <c r="V1575" i="2" a="1"/>
  <c r="V1575" i="2" s="1"/>
  <c r="W1575" i="2" s="1"/>
  <c r="V1576" i="2" a="1"/>
  <c r="V1576" i="2" s="1"/>
  <c r="W1576" i="2" s="1"/>
  <c r="V1577" i="2" a="1"/>
  <c r="V1577" i="2" s="1"/>
  <c r="W1577" i="2" s="1"/>
  <c r="V1578" i="2" a="1"/>
  <c r="V1578" i="2" s="1"/>
  <c r="W1578" i="2" s="1"/>
  <c r="V1579" i="2" a="1"/>
  <c r="V1579" i="2" s="1"/>
  <c r="W1579" i="2" s="1"/>
  <c r="V1580" i="2" a="1"/>
  <c r="V1580" i="2" s="1"/>
  <c r="W1580" i="2" s="1"/>
  <c r="V1581" i="2" a="1"/>
  <c r="V1581" i="2" s="1"/>
  <c r="W1581" i="2" s="1"/>
  <c r="V1582" i="2" a="1"/>
  <c r="V1582" i="2" s="1"/>
  <c r="W1582" i="2" s="1"/>
  <c r="V1583" i="2" a="1"/>
  <c r="V1583" i="2" s="1"/>
  <c r="W1583" i="2" s="1"/>
  <c r="V1584" i="2" a="1"/>
  <c r="V1584" i="2" s="1"/>
  <c r="W1584" i="2" s="1"/>
  <c r="V1585" i="2" a="1"/>
  <c r="V1585" i="2" s="1"/>
  <c r="W1585" i="2" s="1"/>
  <c r="V1586" i="2" a="1"/>
  <c r="V1586" i="2" s="1"/>
  <c r="W1586" i="2" s="1"/>
  <c r="V1587" i="2" a="1"/>
  <c r="V1587" i="2" s="1"/>
  <c r="W1587" i="2" s="1"/>
  <c r="V1588" i="2" a="1"/>
  <c r="V1588" i="2" s="1"/>
  <c r="W1588" i="2" s="1"/>
  <c r="V1589" i="2" a="1"/>
  <c r="V1589" i="2" s="1"/>
  <c r="W1589" i="2" s="1"/>
  <c r="V1590" i="2" a="1"/>
  <c r="V1590" i="2" s="1"/>
  <c r="W1590" i="2" s="1"/>
  <c r="V1591" i="2" a="1"/>
  <c r="V1591" i="2" s="1"/>
  <c r="W1591" i="2" s="1"/>
  <c r="V1592" i="2" a="1"/>
  <c r="V1592" i="2" s="1"/>
  <c r="W1592" i="2" s="1"/>
  <c r="V1593" i="2" a="1"/>
  <c r="V1593" i="2" s="1"/>
  <c r="W1593" i="2" s="1"/>
  <c r="V1594" i="2" a="1"/>
  <c r="V1594" i="2" s="1"/>
  <c r="W1594" i="2" s="1"/>
  <c r="V1595" i="2" a="1"/>
  <c r="V1595" i="2" s="1"/>
  <c r="W1595" i="2" s="1"/>
  <c r="V1596" i="2" a="1"/>
  <c r="V1596" i="2" s="1"/>
  <c r="W1596" i="2" s="1"/>
  <c r="V1597" i="2" a="1"/>
  <c r="V1597" i="2" s="1"/>
  <c r="W1597" i="2" s="1"/>
  <c r="V1598" i="2" a="1"/>
  <c r="V1598" i="2" s="1"/>
  <c r="W1598" i="2" s="1"/>
  <c r="V1599" i="2" a="1"/>
  <c r="V1599" i="2" s="1"/>
  <c r="W1599" i="2" s="1"/>
  <c r="V1600" i="2" a="1"/>
  <c r="V1600" i="2" s="1"/>
  <c r="W1600" i="2" s="1"/>
  <c r="V1601" i="2" a="1"/>
  <c r="V1601" i="2" s="1"/>
  <c r="W1601" i="2" s="1"/>
  <c r="V1602" i="2" a="1"/>
  <c r="V1602" i="2" s="1"/>
  <c r="W1602" i="2" s="1"/>
  <c r="V1603" i="2" a="1"/>
  <c r="V1603" i="2" s="1"/>
  <c r="W1603" i="2" s="1"/>
  <c r="V1604" i="2" a="1"/>
  <c r="V1604" i="2" s="1"/>
  <c r="W1604" i="2" s="1"/>
  <c r="V1605" i="2" a="1"/>
  <c r="V1605" i="2" s="1"/>
  <c r="W1605" i="2" s="1"/>
  <c r="V1606" i="2" a="1"/>
  <c r="V1606" i="2" s="1"/>
  <c r="W1606" i="2" s="1"/>
  <c r="V1607" i="2" a="1"/>
  <c r="V1607" i="2" s="1"/>
  <c r="W1607" i="2" s="1"/>
  <c r="V1608" i="2" a="1"/>
  <c r="V1608" i="2" s="1"/>
  <c r="W1608" i="2" s="1"/>
  <c r="V1609" i="2" a="1"/>
  <c r="V1609" i="2" s="1"/>
  <c r="W1609" i="2" s="1"/>
  <c r="V1610" i="2" a="1"/>
  <c r="V1610" i="2" s="1"/>
  <c r="W1610" i="2" s="1"/>
  <c r="V1611" i="2" a="1"/>
  <c r="V1611" i="2" s="1"/>
  <c r="W1611" i="2" s="1"/>
  <c r="V1612" i="2" a="1"/>
  <c r="V1612" i="2" s="1"/>
  <c r="W1612" i="2" s="1"/>
  <c r="V1613" i="2" a="1"/>
  <c r="V1613" i="2"/>
  <c r="W1613" i="2" s="1"/>
  <c r="V1614" i="2" a="1"/>
  <c r="V1614" i="2" s="1"/>
  <c r="W1614" i="2" s="1"/>
  <c r="V1615" i="2" a="1"/>
  <c r="V1615" i="2" s="1"/>
  <c r="W1615" i="2" s="1"/>
  <c r="V1616" i="2" a="1"/>
  <c r="V1616" i="2" s="1"/>
  <c r="W1616" i="2" s="1"/>
  <c r="V1617" i="2" a="1"/>
  <c r="V1617" i="2" s="1"/>
  <c r="W1617" i="2" s="1"/>
  <c r="V1618" i="2" a="1"/>
  <c r="V1618" i="2" s="1"/>
  <c r="W1618" i="2" s="1"/>
  <c r="V1619" i="2" a="1"/>
  <c r="V1619" i="2" s="1"/>
  <c r="W1619" i="2" s="1"/>
  <c r="V1620" i="2" a="1"/>
  <c r="V1620" i="2" s="1"/>
  <c r="W1620" i="2" s="1"/>
  <c r="V1621" i="2" a="1"/>
  <c r="V1621" i="2" s="1"/>
  <c r="W1621" i="2" s="1"/>
  <c r="V1622" i="2" a="1"/>
  <c r="V1622" i="2" s="1"/>
  <c r="W1622" i="2" s="1"/>
  <c r="V1623" i="2" a="1"/>
  <c r="V1623" i="2" s="1"/>
  <c r="W1623" i="2" s="1"/>
  <c r="V1624" i="2" a="1"/>
  <c r="V1624" i="2" s="1"/>
  <c r="W1624" i="2" s="1"/>
  <c r="V1625" i="2" a="1"/>
  <c r="V1625" i="2" s="1"/>
  <c r="W1625" i="2" s="1"/>
  <c r="V1626" i="2" a="1"/>
  <c r="V1626" i="2" s="1"/>
  <c r="W1626" i="2" s="1"/>
  <c r="V1627" i="2" a="1"/>
  <c r="V1627" i="2" s="1"/>
  <c r="W1627" i="2" s="1"/>
  <c r="V1628" i="2" a="1"/>
  <c r="V1628" i="2" s="1"/>
  <c r="W1628" i="2" s="1"/>
  <c r="V1629" i="2" a="1"/>
  <c r="V1629" i="2" s="1"/>
  <c r="W1629" i="2" s="1"/>
  <c r="V1630" i="2" a="1"/>
  <c r="V1630" i="2" s="1"/>
  <c r="W1630" i="2" s="1"/>
  <c r="V1631" i="2" a="1"/>
  <c r="V1631" i="2" s="1"/>
  <c r="W1631" i="2" s="1"/>
  <c r="V1632" i="2" a="1"/>
  <c r="V1632" i="2" s="1"/>
  <c r="W1632" i="2" s="1"/>
  <c r="V1633" i="2" a="1"/>
  <c r="V1633" i="2" s="1"/>
  <c r="W1633" i="2" s="1"/>
  <c r="V1634" i="2" a="1"/>
  <c r="V1634" i="2" s="1"/>
  <c r="W1634" i="2" s="1"/>
  <c r="V1635" i="2" a="1"/>
  <c r="V1635" i="2" s="1"/>
  <c r="W1635" i="2" s="1"/>
  <c r="V1636" i="2" a="1"/>
  <c r="V1636" i="2" s="1"/>
  <c r="W1636" i="2" s="1"/>
  <c r="V1637" i="2" a="1"/>
  <c r="V1637" i="2" s="1"/>
  <c r="W1637" i="2" s="1"/>
  <c r="V1638" i="2" a="1"/>
  <c r="V1638" i="2" s="1"/>
  <c r="W1638" i="2" s="1"/>
  <c r="V1639" i="2" a="1"/>
  <c r="V1639" i="2" s="1"/>
  <c r="W1639" i="2" s="1"/>
  <c r="V1640" i="2" a="1"/>
  <c r="V1640" i="2" s="1"/>
  <c r="W1640" i="2" s="1"/>
  <c r="V1641" i="2" a="1"/>
  <c r="V1641" i="2" s="1"/>
  <c r="W1641" i="2" s="1"/>
  <c r="V1642" i="2" a="1"/>
  <c r="V1642" i="2" s="1"/>
  <c r="W1642" i="2" s="1"/>
  <c r="V1643" i="2" a="1"/>
  <c r="V1643" i="2" s="1"/>
  <c r="W1643" i="2" s="1"/>
  <c r="V1644" i="2" a="1"/>
  <c r="V1644" i="2" s="1"/>
  <c r="W1644" i="2" s="1"/>
  <c r="V1645" i="2" a="1"/>
  <c r="V1645" i="2" s="1"/>
  <c r="W1645" i="2" s="1"/>
  <c r="V1646" i="2" a="1"/>
  <c r="V1646" i="2" s="1"/>
  <c r="W1646" i="2" s="1"/>
  <c r="V1647" i="2" a="1"/>
  <c r="V1647" i="2" s="1"/>
  <c r="W1647" i="2" s="1"/>
  <c r="V1648" i="2" a="1"/>
  <c r="V1648" i="2" s="1"/>
  <c r="W1648" i="2" s="1"/>
  <c r="V1649" i="2" a="1"/>
  <c r="V1649" i="2" s="1"/>
  <c r="W1649" i="2" s="1"/>
  <c r="V1650" i="2" a="1"/>
  <c r="V1650" i="2" s="1"/>
  <c r="W1650" i="2" s="1"/>
  <c r="V1651" i="2" a="1"/>
  <c r="V1651" i="2" s="1"/>
  <c r="W1651" i="2" s="1"/>
  <c r="V1652" i="2" a="1"/>
  <c r="V1652" i="2" s="1"/>
  <c r="W1652" i="2" s="1"/>
  <c r="V1653" i="2" a="1"/>
  <c r="V1653" i="2" s="1"/>
  <c r="W1653" i="2" s="1"/>
  <c r="V1654" i="2" a="1"/>
  <c r="V1654" i="2" s="1"/>
  <c r="W1654" i="2" s="1"/>
  <c r="V1655" i="2" a="1"/>
  <c r="V1655" i="2" s="1"/>
  <c r="W1655" i="2" s="1"/>
  <c r="V1656" i="2" a="1"/>
  <c r="V1656" i="2" s="1"/>
  <c r="W1656" i="2" s="1"/>
  <c r="V1657" i="2" a="1"/>
  <c r="V1657" i="2" s="1"/>
  <c r="W1657" i="2" s="1"/>
  <c r="V1658" i="2" a="1"/>
  <c r="V1658" i="2" s="1"/>
  <c r="W1658" i="2" s="1"/>
  <c r="V1659" i="2" a="1"/>
  <c r="V1659" i="2" s="1"/>
  <c r="W1659" i="2" s="1"/>
  <c r="V1660" i="2" a="1"/>
  <c r="V1660" i="2" s="1"/>
  <c r="W1660" i="2" s="1"/>
  <c r="V1661" i="2" a="1"/>
  <c r="V1661" i="2" s="1"/>
  <c r="W1661" i="2" s="1"/>
  <c r="V1662" i="2" a="1"/>
  <c r="V1662" i="2" s="1"/>
  <c r="W1662" i="2" s="1"/>
  <c r="V1663" i="2" a="1"/>
  <c r="V1663" i="2" s="1"/>
  <c r="W1663" i="2" s="1"/>
  <c r="V1664" i="2" a="1"/>
  <c r="V1664" i="2" s="1"/>
  <c r="W1664" i="2" s="1"/>
  <c r="V1665" i="2" a="1"/>
  <c r="V1665" i="2" s="1"/>
  <c r="W1665" i="2" s="1"/>
  <c r="V1666" i="2" a="1"/>
  <c r="V1666" i="2" s="1"/>
  <c r="W1666" i="2" s="1"/>
  <c r="V1667" i="2" a="1"/>
  <c r="V1667" i="2" s="1"/>
  <c r="V1668" i="2" a="1"/>
  <c r="V1668" i="2" s="1"/>
  <c r="V1669" i="2" a="1"/>
  <c r="V1669" i="2" s="1"/>
  <c r="V1670" i="2" a="1"/>
  <c r="V1670" i="2" s="1"/>
  <c r="W1670" i="2" s="1"/>
  <c r="V1671" i="2" a="1"/>
  <c r="V1671" i="2" s="1"/>
  <c r="W1671" i="2" s="1"/>
  <c r="V1672" i="2" a="1"/>
  <c r="V1672" i="2" s="1"/>
  <c r="W1672" i="2" s="1"/>
  <c r="V1673" i="2" a="1"/>
  <c r="V1673" i="2" s="1"/>
  <c r="W1673" i="2" s="1"/>
  <c r="V1674" i="2" a="1"/>
  <c r="V1674" i="2" s="1"/>
  <c r="W1674" i="2" s="1"/>
  <c r="V1675" i="2" a="1"/>
  <c r="V1675" i="2" s="1"/>
  <c r="W1675" i="2" s="1"/>
  <c r="V1676" i="2" a="1"/>
  <c r="V1676" i="2" s="1"/>
  <c r="W1676" i="2" s="1"/>
  <c r="V1677" i="2" a="1"/>
  <c r="V1677" i="2" s="1"/>
  <c r="W1677" i="2" s="1"/>
  <c r="V1678" i="2" a="1"/>
  <c r="V1678" i="2" s="1"/>
  <c r="W1678" i="2" s="1"/>
  <c r="V1679" i="2" a="1"/>
  <c r="V1679" i="2" s="1"/>
  <c r="W1679" i="2" s="1"/>
  <c r="V1680" i="2" a="1"/>
  <c r="V1680" i="2" s="1"/>
  <c r="W1680" i="2" s="1"/>
  <c r="V1681" i="2" a="1"/>
  <c r="V1681" i="2" s="1"/>
  <c r="W1681" i="2" s="1"/>
  <c r="V1682" i="2" a="1"/>
  <c r="V1682" i="2" s="1"/>
  <c r="W1682" i="2" s="1"/>
  <c r="V1683" i="2" a="1"/>
  <c r="V1683" i="2" s="1"/>
  <c r="W1683" i="2" s="1"/>
  <c r="V1684" i="2" a="1"/>
  <c r="V1684" i="2" s="1"/>
  <c r="W1684" i="2" s="1"/>
  <c r="V1685" i="2" a="1"/>
  <c r="V1685" i="2" s="1"/>
  <c r="W1685" i="2" s="1"/>
  <c r="V1686" i="2" a="1"/>
  <c r="V1686" i="2" s="1"/>
  <c r="W1686" i="2" s="1"/>
  <c r="V1687" i="2" a="1"/>
  <c r="V1687" i="2" s="1"/>
  <c r="W1687" i="2" s="1"/>
  <c r="V1688" i="2" a="1"/>
  <c r="V1688" i="2" s="1"/>
  <c r="W1688" i="2" s="1"/>
  <c r="V1689" i="2" a="1"/>
  <c r="V1689" i="2" s="1"/>
  <c r="W1689" i="2" s="1"/>
  <c r="V1690" i="2" a="1"/>
  <c r="V1690" i="2" s="1"/>
  <c r="W1690" i="2" s="1"/>
  <c r="V1691" i="2" a="1"/>
  <c r="V1691" i="2" s="1"/>
  <c r="W1691" i="2" s="1"/>
  <c r="V1692" i="2" a="1"/>
  <c r="V1692" i="2" s="1"/>
  <c r="W1692" i="2" s="1"/>
  <c r="V1693" i="2" a="1"/>
  <c r="V1693" i="2" s="1"/>
  <c r="W1693" i="2" s="1"/>
  <c r="V1694" i="2" a="1"/>
  <c r="V1694" i="2" s="1"/>
  <c r="W1694" i="2" s="1"/>
  <c r="V1695" i="2" a="1"/>
  <c r="V1695" i="2" s="1"/>
  <c r="W1695" i="2" s="1"/>
  <c r="V1696" i="2" a="1"/>
  <c r="V1696" i="2" s="1"/>
  <c r="W1696" i="2" s="1"/>
  <c r="V1697" i="2" a="1"/>
  <c r="V1697" i="2" s="1"/>
  <c r="W1697" i="2" s="1"/>
  <c r="V1698" i="2" a="1"/>
  <c r="V1698" i="2" s="1"/>
  <c r="W1698" i="2" s="1"/>
  <c r="V1699" i="2" a="1"/>
  <c r="V1699" i="2" s="1"/>
  <c r="W1699" i="2" s="1"/>
  <c r="V1700" i="2" a="1"/>
  <c r="V1700" i="2" s="1"/>
  <c r="W1700" i="2" s="1"/>
  <c r="V1701" i="2" a="1"/>
  <c r="V1701" i="2" s="1"/>
  <c r="W1701" i="2" s="1"/>
  <c r="V1702" i="2" a="1"/>
  <c r="V1702" i="2" s="1"/>
  <c r="W1702" i="2" s="1"/>
  <c r="V1703" i="2" a="1"/>
  <c r="V1703" i="2" s="1"/>
  <c r="W1703" i="2" s="1"/>
  <c r="V1704" i="2" a="1"/>
  <c r="V1704" i="2" s="1"/>
  <c r="W1704" i="2" s="1"/>
  <c r="V1705" i="2" a="1"/>
  <c r="V1705" i="2" s="1"/>
  <c r="W1705" i="2" s="1"/>
  <c r="V1706" i="2" a="1"/>
  <c r="V1706" i="2" s="1"/>
  <c r="W1706" i="2" s="1"/>
  <c r="V1707" i="2" a="1"/>
  <c r="V1707" i="2" s="1"/>
  <c r="W1707" i="2" s="1"/>
  <c r="V1708" i="2" a="1"/>
  <c r="V1708" i="2" s="1"/>
  <c r="W1708" i="2" s="1"/>
  <c r="V1709" i="2" a="1"/>
  <c r="V1709" i="2" s="1"/>
  <c r="W1709" i="2" s="1"/>
  <c r="V1710" i="2" a="1"/>
  <c r="V1710" i="2" s="1"/>
  <c r="W1710" i="2" s="1"/>
  <c r="V1711" i="2" a="1"/>
  <c r="V1711" i="2" s="1"/>
  <c r="W1711" i="2" s="1"/>
  <c r="V1712" i="2" a="1"/>
  <c r="V1712" i="2" s="1"/>
  <c r="W1712" i="2" s="1"/>
  <c r="V1713" i="2" a="1"/>
  <c r="V1713" i="2" s="1"/>
  <c r="W1713" i="2" s="1"/>
  <c r="V1714" i="2" a="1"/>
  <c r="V1714" i="2" s="1"/>
  <c r="W1714" i="2" s="1"/>
  <c r="V1715" i="2" a="1"/>
  <c r="V1715" i="2" s="1"/>
  <c r="W1715" i="2" s="1"/>
  <c r="V1716" i="2" a="1"/>
  <c r="V1716" i="2" s="1"/>
  <c r="W1716" i="2" s="1"/>
  <c r="V1717" i="2" a="1"/>
  <c r="V1717" i="2" s="1"/>
  <c r="W1717" i="2" s="1"/>
  <c r="V1718" i="2" a="1"/>
  <c r="V1718" i="2" s="1"/>
  <c r="W1718" i="2" s="1"/>
  <c r="V1719" i="2" a="1"/>
  <c r="V1719" i="2" s="1"/>
  <c r="W1719" i="2" s="1"/>
  <c r="V1720" i="2" a="1"/>
  <c r="V1720" i="2" s="1"/>
  <c r="W1720" i="2" s="1"/>
  <c r="V1721" i="2" a="1"/>
  <c r="V1721" i="2" s="1"/>
  <c r="W1721" i="2" s="1"/>
  <c r="V1722" i="2" a="1"/>
  <c r="V1722" i="2" s="1"/>
  <c r="W1722" i="2" s="1"/>
  <c r="V1723" i="2" a="1"/>
  <c r="V1723" i="2" s="1"/>
  <c r="W1723" i="2" s="1"/>
  <c r="V1724" i="2" a="1"/>
  <c r="V1724" i="2" s="1"/>
  <c r="W1724" i="2" s="1"/>
  <c r="V1725" i="2" a="1"/>
  <c r="V1725" i="2" s="1"/>
  <c r="W1725" i="2" s="1"/>
  <c r="V1726" i="2" a="1"/>
  <c r="V1726" i="2" s="1"/>
  <c r="W1726" i="2" s="1"/>
  <c r="V1727" i="2" a="1"/>
  <c r="V1727" i="2" s="1"/>
  <c r="W1727" i="2" s="1"/>
  <c r="V1728" i="2" a="1"/>
  <c r="V1728" i="2" s="1"/>
  <c r="W1728" i="2" s="1"/>
  <c r="V1729" i="2" a="1"/>
  <c r="V1729" i="2" s="1"/>
  <c r="W1729" i="2" s="1"/>
  <c r="V1730" i="2" a="1"/>
  <c r="V1730" i="2" s="1"/>
  <c r="W1730" i="2" s="1"/>
  <c r="V1731" i="2" a="1"/>
  <c r="V1731" i="2" s="1"/>
  <c r="W1731" i="2" s="1"/>
  <c r="V1732" i="2" a="1"/>
  <c r="V1732" i="2" s="1"/>
  <c r="W1732" i="2" s="1"/>
  <c r="V1733" i="2" a="1"/>
  <c r="V1733" i="2" s="1"/>
  <c r="W1733" i="2" s="1"/>
  <c r="V1734" i="2" a="1"/>
  <c r="V1734" i="2" s="1"/>
  <c r="W1734" i="2" s="1"/>
  <c r="V1735" i="2" a="1"/>
  <c r="V1735" i="2" s="1"/>
  <c r="W1735" i="2" s="1"/>
  <c r="V1736" i="2" a="1"/>
  <c r="V1736" i="2" s="1"/>
  <c r="W1736" i="2" s="1"/>
  <c r="V1737" i="2" a="1"/>
  <c r="V1737" i="2" s="1"/>
  <c r="W1737" i="2" s="1"/>
  <c r="V1738" i="2" a="1"/>
  <c r="V1738" i="2" s="1"/>
  <c r="W1738" i="2" s="1"/>
  <c r="V1739" i="2" a="1"/>
  <c r="V1739" i="2" s="1"/>
  <c r="W1739" i="2" s="1"/>
  <c r="V1740" i="2" a="1"/>
  <c r="V1740" i="2" s="1"/>
  <c r="W1740" i="2" s="1"/>
  <c r="V1741" i="2" a="1"/>
  <c r="V1741" i="2" s="1"/>
  <c r="W1741" i="2" s="1"/>
  <c r="V1742" i="2" a="1"/>
  <c r="V1742" i="2" s="1"/>
  <c r="W1742" i="2" s="1"/>
  <c r="V1743" i="2" a="1"/>
  <c r="V1743" i="2" s="1"/>
  <c r="W1743" i="2" s="1"/>
  <c r="V1744" i="2" a="1"/>
  <c r="V1744" i="2" s="1"/>
  <c r="W1744" i="2" s="1"/>
  <c r="V1745" i="2" a="1"/>
  <c r="V1745" i="2" s="1"/>
  <c r="W1745" i="2" s="1"/>
  <c r="V1746" i="2" a="1"/>
  <c r="V1746" i="2" s="1"/>
  <c r="W1746" i="2" s="1"/>
  <c r="V1747" i="2" a="1"/>
  <c r="V1747" i="2" s="1"/>
  <c r="W1747" i="2" s="1"/>
  <c r="V1748" i="2" a="1"/>
  <c r="V1748" i="2" s="1"/>
  <c r="W1748" i="2" s="1"/>
  <c r="V1749" i="2" a="1"/>
  <c r="V1749" i="2" s="1"/>
  <c r="W1749" i="2" s="1"/>
  <c r="V1750" i="2" a="1"/>
  <c r="V1750" i="2" s="1"/>
  <c r="W1750" i="2" s="1"/>
  <c r="V1751" i="2" a="1"/>
  <c r="V1751" i="2" s="1"/>
  <c r="W1751" i="2" s="1"/>
  <c r="V1752" i="2" a="1"/>
  <c r="V1752" i="2" s="1"/>
  <c r="W1752" i="2" s="1"/>
  <c r="V1753" i="2" a="1"/>
  <c r="V1753" i="2" s="1"/>
  <c r="W1753" i="2" s="1"/>
  <c r="V1754" i="2" a="1"/>
  <c r="V1754" i="2" s="1"/>
  <c r="W1754" i="2" s="1"/>
  <c r="V1755" i="2" a="1"/>
  <c r="V1755" i="2" s="1"/>
  <c r="W1755" i="2" s="1"/>
  <c r="V1756" i="2" a="1"/>
  <c r="V1756" i="2" s="1"/>
  <c r="W1756" i="2" s="1"/>
  <c r="V1757" i="2" a="1"/>
  <c r="V1757" i="2" s="1"/>
  <c r="W1757" i="2" s="1"/>
  <c r="V1758" i="2" a="1"/>
  <c r="V1758" i="2" s="1"/>
  <c r="W1758" i="2" s="1"/>
  <c r="V1759" i="2" a="1"/>
  <c r="V1759" i="2" s="1"/>
  <c r="W1759" i="2" s="1"/>
  <c r="V1760" i="2" a="1"/>
  <c r="V1760" i="2" s="1"/>
  <c r="W1760" i="2" s="1"/>
  <c r="V1761" i="2" a="1"/>
  <c r="V1761" i="2" s="1"/>
  <c r="W1761" i="2" s="1"/>
  <c r="V1762" i="2" a="1"/>
  <c r="V1762" i="2" s="1"/>
  <c r="W1762" i="2" s="1"/>
  <c r="V1763" i="2" a="1"/>
  <c r="V1763" i="2" s="1"/>
  <c r="W1763" i="2" s="1"/>
  <c r="V1764" i="2" a="1"/>
  <c r="V1764" i="2" s="1"/>
  <c r="W1764" i="2" s="1"/>
  <c r="V1765" i="2" a="1"/>
  <c r="V1765" i="2" s="1"/>
  <c r="W1765" i="2" s="1"/>
  <c r="V1766" i="2" a="1"/>
  <c r="V1766" i="2" s="1"/>
  <c r="W1766" i="2" s="1"/>
  <c r="V1767" i="2" a="1"/>
  <c r="V1767" i="2" s="1"/>
  <c r="W1767" i="2" s="1"/>
  <c r="V1768" i="2" a="1"/>
  <c r="V1768" i="2" s="1"/>
  <c r="W1768" i="2" s="1"/>
  <c r="V1769" i="2" a="1"/>
  <c r="V1769" i="2" s="1"/>
  <c r="W1769" i="2" s="1"/>
  <c r="V1770" i="2" a="1"/>
  <c r="V1770" i="2" s="1"/>
  <c r="W1770" i="2" s="1"/>
  <c r="V1771" i="2" a="1"/>
  <c r="V1771" i="2" s="1"/>
  <c r="W1771" i="2" s="1"/>
  <c r="V1772" i="2" a="1"/>
  <c r="V1772" i="2" s="1"/>
  <c r="W1772" i="2" s="1"/>
  <c r="V1773" i="2" a="1"/>
  <c r="V1773" i="2" s="1"/>
  <c r="W1773" i="2" s="1"/>
  <c r="V1774" i="2" a="1"/>
  <c r="V1774" i="2" s="1"/>
  <c r="W1774" i="2" s="1"/>
  <c r="V1775" i="2" a="1"/>
  <c r="V1775" i="2" s="1"/>
  <c r="W1775" i="2" s="1"/>
  <c r="V1776" i="2" a="1"/>
  <c r="V1776" i="2" s="1"/>
  <c r="W1776" i="2" s="1"/>
  <c r="V1777" i="2" a="1"/>
  <c r="V1777" i="2" s="1"/>
  <c r="W1777" i="2" s="1"/>
  <c r="V1778" i="2" a="1"/>
  <c r="V1778" i="2" s="1"/>
  <c r="W1778" i="2" s="1"/>
  <c r="V1779" i="2" a="1"/>
  <c r="V1779" i="2" s="1"/>
  <c r="W1779" i="2" s="1"/>
  <c r="V1780" i="2" a="1"/>
  <c r="V1780" i="2" s="1"/>
  <c r="W1780" i="2" s="1"/>
  <c r="V1781" i="2" a="1"/>
  <c r="V1781" i="2" s="1"/>
  <c r="W1781" i="2" s="1"/>
  <c r="V1782" i="2" a="1"/>
  <c r="V1782" i="2" s="1"/>
  <c r="W1782" i="2" s="1"/>
  <c r="V1783" i="2" a="1"/>
  <c r="V1783" i="2" s="1"/>
  <c r="W1783" i="2" s="1"/>
  <c r="V1784" i="2" a="1"/>
  <c r="V1784" i="2" s="1"/>
  <c r="W1784" i="2" s="1"/>
  <c r="V1785" i="2" a="1"/>
  <c r="V1785" i="2" s="1"/>
  <c r="W1785" i="2" s="1"/>
  <c r="V1786" i="2" a="1"/>
  <c r="V1786" i="2" s="1"/>
  <c r="W1786" i="2" s="1"/>
  <c r="V1787" i="2" a="1"/>
  <c r="V1787" i="2" s="1"/>
  <c r="W1787" i="2" s="1"/>
  <c r="V1788" i="2" a="1"/>
  <c r="V1788" i="2" s="1"/>
  <c r="W1788" i="2" s="1"/>
  <c r="V1789" i="2" a="1"/>
  <c r="V1789" i="2" s="1"/>
  <c r="W1789" i="2" s="1"/>
  <c r="V1790" i="2" a="1"/>
  <c r="V1790" i="2" s="1"/>
  <c r="W1790" i="2" s="1"/>
  <c r="V1791" i="2" a="1"/>
  <c r="V1791" i="2" s="1"/>
  <c r="W1791" i="2" s="1"/>
  <c r="V1792" i="2" a="1"/>
  <c r="V1792" i="2" s="1"/>
  <c r="W1792" i="2" s="1"/>
  <c r="V1793" i="2" a="1"/>
  <c r="V1793" i="2" s="1"/>
  <c r="W1793" i="2" s="1"/>
  <c r="V1794" i="2" a="1"/>
  <c r="V1794" i="2" s="1"/>
  <c r="W1794" i="2" s="1"/>
  <c r="V1795" i="2" a="1"/>
  <c r="V1795" i="2" s="1"/>
  <c r="W1795" i="2" s="1"/>
  <c r="V1796" i="2" a="1"/>
  <c r="V1796" i="2" s="1"/>
  <c r="W1796" i="2" s="1"/>
  <c r="V1797" i="2" a="1"/>
  <c r="V1797" i="2" s="1"/>
  <c r="W1797" i="2" s="1"/>
  <c r="V1798" i="2" a="1"/>
  <c r="V1798" i="2" s="1"/>
  <c r="W1798" i="2" s="1"/>
  <c r="V1799" i="2" a="1"/>
  <c r="V1799" i="2" s="1"/>
  <c r="W1799" i="2" s="1"/>
  <c r="V1800" i="2" a="1"/>
  <c r="V1800" i="2" s="1"/>
  <c r="W1800" i="2" s="1"/>
  <c r="V1801" i="2" a="1"/>
  <c r="V1801" i="2" s="1"/>
  <c r="W1801" i="2" s="1"/>
  <c r="V1802" i="2" a="1"/>
  <c r="V1802" i="2" s="1"/>
  <c r="W1802" i="2" s="1"/>
  <c r="V1803" i="2" a="1"/>
  <c r="V1803" i="2" s="1"/>
  <c r="W1803" i="2" s="1"/>
  <c r="V1804" i="2" a="1"/>
  <c r="V1804" i="2" s="1"/>
  <c r="W1804" i="2" s="1"/>
  <c r="V1805" i="2" a="1"/>
  <c r="V1805" i="2" s="1"/>
  <c r="W1805" i="2" s="1"/>
  <c r="V1806" i="2" a="1"/>
  <c r="V1806" i="2" s="1"/>
  <c r="W1806" i="2" s="1"/>
  <c r="V1807" i="2" a="1"/>
  <c r="V1807" i="2" s="1"/>
  <c r="W1807" i="2" s="1"/>
  <c r="V1808" i="2" a="1"/>
  <c r="V1808" i="2" s="1"/>
  <c r="W1808" i="2" s="1"/>
  <c r="V1809" i="2" a="1"/>
  <c r="V1809" i="2" s="1"/>
  <c r="W1809" i="2" s="1"/>
  <c r="V1810" i="2" a="1"/>
  <c r="V1810" i="2" s="1"/>
  <c r="W1810" i="2" s="1"/>
  <c r="V1811" i="2" a="1"/>
  <c r="V1811" i="2" s="1"/>
  <c r="W1811" i="2" s="1"/>
  <c r="V1812" i="2" a="1"/>
  <c r="V1812" i="2" s="1"/>
  <c r="W1812" i="2" s="1"/>
  <c r="V1813" i="2" a="1"/>
  <c r="V1813" i="2" s="1"/>
  <c r="W1813" i="2" s="1"/>
  <c r="V1814" i="2" a="1"/>
  <c r="V1814" i="2" s="1"/>
  <c r="W1814" i="2" s="1"/>
  <c r="V1815" i="2" a="1"/>
  <c r="V1815" i="2" s="1"/>
  <c r="W1815" i="2" s="1"/>
  <c r="V1816" i="2" a="1"/>
  <c r="V1816" i="2" s="1"/>
  <c r="W1816" i="2" s="1"/>
  <c r="V1817" i="2" a="1"/>
  <c r="V1817" i="2" s="1"/>
  <c r="W1817" i="2" s="1"/>
  <c r="V1818" i="2" a="1"/>
  <c r="V1818" i="2" s="1"/>
  <c r="W1818" i="2" s="1"/>
  <c r="V1819" i="2" a="1"/>
  <c r="V1819" i="2" s="1"/>
  <c r="W1819" i="2" s="1"/>
  <c r="V1820" i="2" a="1"/>
  <c r="V1820" i="2" s="1"/>
  <c r="W1820" i="2" s="1"/>
  <c r="V1821" i="2" a="1"/>
  <c r="V1821" i="2" s="1"/>
  <c r="W1821" i="2" s="1"/>
  <c r="V1822" i="2" a="1"/>
  <c r="V1822" i="2" s="1"/>
  <c r="W1822" i="2" s="1"/>
  <c r="V1823" i="2" a="1"/>
  <c r="V1823" i="2" s="1"/>
  <c r="W1823" i="2" s="1"/>
  <c r="V1824" i="2" a="1"/>
  <c r="V1824" i="2" s="1"/>
  <c r="W1824" i="2" s="1"/>
  <c r="V1825" i="2" a="1"/>
  <c r="V1825" i="2" s="1"/>
  <c r="W1825" i="2" s="1"/>
  <c r="V1826" i="2" a="1"/>
  <c r="V1826" i="2" s="1"/>
  <c r="W1826" i="2" s="1"/>
  <c r="V1827" i="2" a="1"/>
  <c r="V1827" i="2" s="1"/>
  <c r="W1827" i="2" s="1"/>
  <c r="V1828" i="2" a="1"/>
  <c r="V1828" i="2" s="1"/>
  <c r="W1828" i="2" s="1"/>
  <c r="V1829" i="2" a="1"/>
  <c r="V1829" i="2" s="1"/>
  <c r="W1829" i="2" s="1"/>
  <c r="V1830" i="2" a="1"/>
  <c r="V1830" i="2" s="1"/>
  <c r="W1830" i="2" s="1"/>
  <c r="V1831" i="2" a="1"/>
  <c r="V1831" i="2" s="1"/>
  <c r="W1831" i="2" s="1"/>
  <c r="V1832" i="2" a="1"/>
  <c r="V1832" i="2" s="1"/>
  <c r="W1832" i="2" s="1"/>
  <c r="V1833" i="2" a="1"/>
  <c r="V1833" i="2" s="1"/>
  <c r="W1833" i="2" s="1"/>
  <c r="V1834" i="2" a="1"/>
  <c r="V1834" i="2" s="1"/>
  <c r="W1834" i="2" s="1"/>
  <c r="V1835" i="2" a="1"/>
  <c r="V1835" i="2" s="1"/>
  <c r="W1835" i="2" s="1"/>
  <c r="V1836" i="2" a="1"/>
  <c r="V1836" i="2" s="1"/>
  <c r="W1836" i="2" s="1"/>
  <c r="V1837" i="2" a="1"/>
  <c r="V1837" i="2" s="1"/>
  <c r="W1837" i="2" s="1"/>
  <c r="V1838" i="2" a="1"/>
  <c r="V1838" i="2" s="1"/>
  <c r="W1838" i="2" s="1"/>
  <c r="V1839" i="2" a="1"/>
  <c r="V1839" i="2" s="1"/>
  <c r="W1839" i="2" s="1"/>
  <c r="V1840" i="2" a="1"/>
  <c r="V1840" i="2" s="1"/>
  <c r="W1840" i="2" s="1"/>
  <c r="V1841" i="2" a="1"/>
  <c r="V1841" i="2" s="1"/>
  <c r="W1841" i="2" s="1"/>
  <c r="V1842" i="2" a="1"/>
  <c r="V1842" i="2" s="1"/>
  <c r="W1842" i="2" s="1"/>
  <c r="V1843" i="2" a="1"/>
  <c r="V1843" i="2" s="1"/>
  <c r="W1843" i="2" s="1"/>
  <c r="V1844" i="2" a="1"/>
  <c r="V1844" i="2" s="1"/>
  <c r="W1844" i="2" s="1"/>
  <c r="V1845" i="2" a="1"/>
  <c r="V1845" i="2" s="1"/>
  <c r="W1845" i="2" s="1"/>
  <c r="V1846" i="2" a="1"/>
  <c r="V1846" i="2" s="1"/>
  <c r="W1846" i="2" s="1"/>
  <c r="V1847" i="2" a="1"/>
  <c r="V1847" i="2" s="1"/>
  <c r="W1847" i="2" s="1"/>
  <c r="V1848" i="2" a="1"/>
  <c r="V1848" i="2" s="1"/>
  <c r="W1848" i="2" s="1"/>
  <c r="V1849" i="2" a="1"/>
  <c r="V1849" i="2" s="1"/>
  <c r="W1849" i="2" s="1"/>
  <c r="V1850" i="2" a="1"/>
  <c r="V1850" i="2" s="1"/>
  <c r="W1850" i="2" s="1"/>
  <c r="V1851" i="2" a="1"/>
  <c r="V1851" i="2" s="1"/>
  <c r="V1852" i="2" a="1"/>
  <c r="V1852" i="2" s="1"/>
  <c r="V1853" i="2" a="1"/>
  <c r="V1853" i="2" s="1"/>
  <c r="V1854" i="2" a="1"/>
  <c r="V1854" i="2" s="1"/>
  <c r="V1855" i="2" a="1"/>
  <c r="V1855" i="2" s="1"/>
  <c r="V1856" i="2" a="1"/>
  <c r="V1856" i="2" s="1"/>
  <c r="V1857" i="2" a="1"/>
  <c r="V1857" i="2" s="1"/>
  <c r="V1858" i="2" a="1"/>
  <c r="V1858" i="2" s="1"/>
  <c r="V1859" i="2" a="1"/>
  <c r="V1859" i="2" s="1"/>
  <c r="V1860" i="2" a="1"/>
  <c r="V1860" i="2" s="1"/>
  <c r="V1861" i="2" a="1"/>
  <c r="V1861" i="2" s="1"/>
  <c r="V1862" i="2" a="1"/>
  <c r="V1862" i="2" s="1"/>
  <c r="W1862" i="2" s="1"/>
  <c r="V1863" i="2" a="1"/>
  <c r="V1863" i="2" s="1"/>
  <c r="W1863" i="2" s="1"/>
  <c r="V1864" i="2" a="1"/>
  <c r="V1864" i="2" s="1"/>
  <c r="W1864" i="2" s="1"/>
  <c r="V1865" i="2" a="1"/>
  <c r="V1865" i="2" s="1"/>
  <c r="W1865" i="2" s="1"/>
  <c r="V1866" i="2" a="1"/>
  <c r="V1866" i="2" s="1"/>
  <c r="W1866" i="2" s="1"/>
  <c r="V1867" i="2" a="1"/>
  <c r="V1867" i="2" s="1"/>
  <c r="W1867" i="2" s="1"/>
  <c r="V1868" i="2" a="1"/>
  <c r="V1868" i="2" s="1"/>
  <c r="W1868" i="2" s="1"/>
  <c r="V1869" i="2" a="1"/>
  <c r="V1869" i="2" s="1"/>
  <c r="W1869" i="2" s="1"/>
  <c r="V1870" i="2" a="1"/>
  <c r="V1870" i="2" s="1"/>
  <c r="W1870" i="2" s="1"/>
  <c r="V1871" i="2" a="1"/>
  <c r="V1871" i="2" s="1"/>
  <c r="W1871" i="2" s="1"/>
  <c r="V1872" i="2" a="1"/>
  <c r="V1872" i="2" s="1"/>
  <c r="W1872" i="2" s="1"/>
  <c r="V1873" i="2" a="1"/>
  <c r="V1873" i="2" s="1"/>
  <c r="W1873" i="2" s="1"/>
  <c r="V1874" i="2" a="1"/>
  <c r="V1874" i="2" s="1"/>
  <c r="W1874" i="2" s="1"/>
  <c r="V1875" i="2" a="1"/>
  <c r="V1875" i="2" s="1"/>
  <c r="W1875" i="2" s="1"/>
  <c r="V1876" i="2" a="1"/>
  <c r="V1876" i="2" s="1"/>
  <c r="W1876" i="2" s="1"/>
  <c r="V1877" i="2" a="1"/>
  <c r="V1877" i="2" s="1"/>
  <c r="W1877" i="2" s="1"/>
  <c r="V1878" i="2" a="1"/>
  <c r="V1878" i="2" s="1"/>
  <c r="W1878" i="2" s="1"/>
  <c r="V1879" i="2" a="1"/>
  <c r="V1879" i="2" s="1"/>
  <c r="W1879" i="2" s="1"/>
  <c r="V1880" i="2" a="1"/>
  <c r="V1880" i="2" s="1"/>
  <c r="W1880" i="2" s="1"/>
  <c r="V1881" i="2" a="1"/>
  <c r="V1881" i="2" s="1"/>
  <c r="W1881" i="2" s="1"/>
  <c r="V1882" i="2" a="1"/>
  <c r="V1882" i="2" s="1"/>
  <c r="W1882" i="2" s="1"/>
  <c r="V1883" i="2" a="1"/>
  <c r="V1883" i="2" s="1"/>
  <c r="W1883" i="2" s="1"/>
  <c r="V1884" i="2" a="1"/>
  <c r="V1884" i="2" s="1"/>
  <c r="W1884" i="2" s="1"/>
  <c r="V1885" i="2" a="1"/>
  <c r="V1885" i="2" s="1"/>
  <c r="W1885" i="2" s="1"/>
  <c r="V1886" i="2" a="1"/>
  <c r="V1886" i="2" s="1"/>
  <c r="W1886" i="2" s="1"/>
  <c r="V1887" i="2" a="1"/>
  <c r="V1887" i="2" s="1"/>
  <c r="W1887" i="2" s="1"/>
  <c r="V1888" i="2" a="1"/>
  <c r="V1888" i="2" s="1"/>
  <c r="W1888" i="2" s="1"/>
  <c r="V1889" i="2" a="1"/>
  <c r="V1889" i="2" s="1"/>
  <c r="W1889" i="2" s="1"/>
  <c r="V1890" i="2" a="1"/>
  <c r="V1890" i="2" s="1"/>
  <c r="W1890" i="2" s="1"/>
  <c r="V1891" i="2" a="1"/>
  <c r="V1891" i="2" s="1"/>
  <c r="W1891" i="2" s="1"/>
  <c r="V1892" i="2" a="1"/>
  <c r="V1892" i="2" s="1"/>
  <c r="W1892" i="2" s="1"/>
  <c r="V1893" i="2" a="1"/>
  <c r="V1893" i="2" s="1"/>
  <c r="W1893" i="2" s="1"/>
  <c r="V1894" i="2" a="1"/>
  <c r="V1894" i="2" s="1"/>
  <c r="W1894" i="2" s="1"/>
  <c r="V1895" i="2" a="1"/>
  <c r="V1895" i="2" s="1"/>
  <c r="W1895" i="2" s="1"/>
  <c r="V1896" i="2" a="1"/>
  <c r="V1896" i="2" s="1"/>
  <c r="W1896" i="2" s="1"/>
  <c r="V1897" i="2" a="1"/>
  <c r="V1897" i="2" s="1"/>
  <c r="W1897" i="2" s="1"/>
  <c r="V1898" i="2" a="1"/>
  <c r="V1898" i="2" s="1"/>
  <c r="W1898" i="2" s="1"/>
  <c r="V1899" i="2" a="1"/>
  <c r="V1899" i="2" s="1"/>
  <c r="W1899" i="2" s="1"/>
  <c r="V1900" i="2" a="1"/>
  <c r="V1900" i="2" s="1"/>
  <c r="W1900" i="2" s="1"/>
  <c r="V1901" i="2" a="1"/>
  <c r="V1901" i="2" s="1"/>
  <c r="W1901" i="2" s="1"/>
  <c r="V1902" i="2" a="1"/>
  <c r="V1902" i="2" s="1"/>
  <c r="W1902" i="2" s="1"/>
  <c r="V1903" i="2" a="1"/>
  <c r="V1903" i="2" s="1"/>
  <c r="W1903" i="2" s="1"/>
  <c r="V1904" i="2" a="1"/>
  <c r="V1904" i="2" s="1"/>
  <c r="W1904" i="2" s="1"/>
  <c r="V1905" i="2" a="1"/>
  <c r="V1905" i="2" s="1"/>
  <c r="W1905" i="2" s="1"/>
  <c r="V1906" i="2" a="1"/>
  <c r="V1906" i="2"/>
  <c r="W1906" i="2" s="1"/>
  <c r="V1907" i="2" a="1"/>
  <c r="V1907" i="2" s="1"/>
  <c r="W1907" i="2" s="1"/>
  <c r="V1908" i="2" a="1"/>
  <c r="V1908" i="2" s="1"/>
  <c r="W1908" i="2" s="1"/>
  <c r="V1909" i="2" a="1"/>
  <c r="V1909" i="2" s="1"/>
  <c r="W1909" i="2" s="1"/>
  <c r="V1910" i="2" a="1"/>
  <c r="V1910" i="2" s="1"/>
  <c r="W1910" i="2" s="1"/>
  <c r="V1911" i="2" a="1"/>
  <c r="V1911" i="2" s="1"/>
  <c r="W1911" i="2" s="1"/>
  <c r="V1912" i="2" a="1"/>
  <c r="V1912" i="2" s="1"/>
  <c r="W1912" i="2" s="1"/>
  <c r="V1913" i="2" a="1"/>
  <c r="V1913" i="2" s="1"/>
  <c r="W1913" i="2" s="1"/>
  <c r="V1914" i="2" a="1"/>
  <c r="V1914" i="2" s="1"/>
  <c r="W1914" i="2" s="1"/>
  <c r="V1915" i="2" a="1"/>
  <c r="V1915" i="2" s="1"/>
  <c r="W1915" i="2" s="1"/>
  <c r="V1916" i="2" a="1"/>
  <c r="V1916" i="2" s="1"/>
  <c r="W1916" i="2" s="1"/>
  <c r="V1917" i="2" a="1"/>
  <c r="V1917" i="2" s="1"/>
  <c r="W1917" i="2" s="1"/>
  <c r="V1918" i="2" a="1"/>
  <c r="V1918" i="2" s="1"/>
  <c r="W1918" i="2" s="1"/>
  <c r="V1919" i="2" a="1"/>
  <c r="V1919" i="2" s="1"/>
  <c r="W1919" i="2" s="1"/>
  <c r="V1920" i="2" a="1"/>
  <c r="V1920" i="2" s="1"/>
  <c r="W1920" i="2" s="1"/>
  <c r="V1921" i="2" a="1"/>
  <c r="V1921" i="2" s="1"/>
  <c r="W1921" i="2" s="1"/>
  <c r="V1922" i="2" a="1"/>
  <c r="V1922" i="2" s="1"/>
  <c r="W1922" i="2" s="1"/>
  <c r="V1923" i="2" a="1"/>
  <c r="V1923" i="2" s="1"/>
  <c r="W1923" i="2" s="1"/>
  <c r="V1924" i="2" a="1"/>
  <c r="V1924" i="2" s="1"/>
  <c r="W1924" i="2" s="1"/>
  <c r="V1925" i="2" a="1"/>
  <c r="V1925" i="2" s="1"/>
  <c r="W1925" i="2" s="1"/>
  <c r="V1926" i="2" a="1"/>
  <c r="V1926" i="2" s="1"/>
  <c r="W1926" i="2" s="1"/>
  <c r="V1927" i="2" a="1"/>
  <c r="V1927" i="2" s="1"/>
  <c r="W1927" i="2" s="1"/>
  <c r="V1928" i="2" a="1"/>
  <c r="V1928" i="2" s="1"/>
  <c r="W1928" i="2" s="1"/>
  <c r="V1929" i="2" a="1"/>
  <c r="V1929" i="2" s="1"/>
  <c r="W1929" i="2" s="1"/>
  <c r="V1930" i="2" a="1"/>
  <c r="V1930" i="2" s="1"/>
  <c r="W1930" i="2" s="1"/>
  <c r="V1931" i="2" a="1"/>
  <c r="V1931" i="2" s="1"/>
  <c r="W1931" i="2" s="1"/>
  <c r="V1932" i="2" a="1"/>
  <c r="V1932" i="2" s="1"/>
  <c r="W1932" i="2" s="1"/>
  <c r="V1933" i="2" a="1"/>
  <c r="V1933" i="2" s="1"/>
  <c r="W1933" i="2" s="1"/>
  <c r="V1934" i="2" a="1"/>
  <c r="V1934" i="2" s="1"/>
  <c r="W1934" i="2" s="1"/>
  <c r="V1935" i="2" a="1"/>
  <c r="V1935" i="2" s="1"/>
  <c r="W1935" i="2" s="1"/>
  <c r="V1936" i="2" a="1"/>
  <c r="V1936" i="2" s="1"/>
  <c r="W1936" i="2" s="1"/>
  <c r="V1937" i="2" a="1"/>
  <c r="V1937" i="2" s="1"/>
  <c r="W1937" i="2" s="1"/>
  <c r="V1938" i="2" a="1"/>
  <c r="V1938" i="2" s="1"/>
  <c r="W1938" i="2" s="1"/>
  <c r="V1939" i="2" a="1"/>
  <c r="V1939" i="2" s="1"/>
  <c r="W1939" i="2" s="1"/>
  <c r="V1940" i="2" a="1"/>
  <c r="V1940" i="2" s="1"/>
  <c r="W1940" i="2" s="1"/>
  <c r="V1941" i="2" a="1"/>
  <c r="V1941" i="2" s="1"/>
  <c r="W1941" i="2" s="1"/>
  <c r="V1942" i="2" a="1"/>
  <c r="V1942" i="2" s="1"/>
  <c r="W1942" i="2" s="1"/>
  <c r="V1943" i="2" a="1"/>
  <c r="V1943" i="2" s="1"/>
  <c r="W1943" i="2" s="1"/>
  <c r="V1944" i="2" a="1"/>
  <c r="V1944" i="2" s="1"/>
  <c r="W1944" i="2" s="1"/>
  <c r="V1945" i="2" a="1"/>
  <c r="V1945" i="2" s="1"/>
  <c r="W1945" i="2" s="1"/>
  <c r="V1946" i="2" a="1"/>
  <c r="V1946" i="2" s="1"/>
  <c r="W1946" i="2" s="1"/>
  <c r="V1947" i="2" a="1"/>
  <c r="V1947" i="2" s="1"/>
  <c r="W1947" i="2" s="1"/>
  <c r="V1948" i="2" a="1"/>
  <c r="V1948" i="2" s="1"/>
  <c r="W1948" i="2" s="1"/>
  <c r="V1949" i="2" a="1"/>
  <c r="V1949" i="2" s="1"/>
  <c r="W1949" i="2" s="1"/>
  <c r="V1950" i="2" a="1"/>
  <c r="V1950" i="2" s="1"/>
  <c r="W1950" i="2" s="1"/>
  <c r="V1951" i="2" a="1"/>
  <c r="V1951" i="2" s="1"/>
  <c r="W1951" i="2" s="1"/>
  <c r="V1952" i="2" a="1"/>
  <c r="V1952" i="2" s="1"/>
  <c r="W1952" i="2" s="1"/>
  <c r="V1953" i="2" a="1"/>
  <c r="V1953" i="2" s="1"/>
  <c r="W1953" i="2" s="1"/>
  <c r="V1954" i="2" a="1"/>
  <c r="V1954" i="2" s="1"/>
  <c r="W1954" i="2" s="1"/>
  <c r="V1955" i="2" a="1"/>
  <c r="V1955" i="2" s="1"/>
  <c r="W1955" i="2" s="1"/>
  <c r="V1956" i="2" a="1"/>
  <c r="V1956" i="2" s="1"/>
  <c r="W1956" i="2" s="1"/>
  <c r="V1957" i="2" a="1"/>
  <c r="V1957" i="2" s="1"/>
  <c r="W1957" i="2" s="1"/>
  <c r="V1958" i="2" a="1"/>
  <c r="V1958" i="2" s="1"/>
  <c r="W1958" i="2" s="1"/>
  <c r="V1959" i="2" a="1"/>
  <c r="V1959" i="2" s="1"/>
  <c r="W1959" i="2" s="1"/>
  <c r="V1960" i="2" a="1"/>
  <c r="V1960" i="2" s="1"/>
  <c r="W1960" i="2" s="1"/>
  <c r="V1961" i="2" a="1"/>
  <c r="V1961" i="2" s="1"/>
  <c r="W1961" i="2" s="1"/>
  <c r="V1962" i="2" a="1"/>
  <c r="V1962" i="2" s="1"/>
  <c r="W1962" i="2" s="1"/>
  <c r="V1963" i="2" a="1"/>
  <c r="V1963" i="2" s="1"/>
  <c r="W1963" i="2" s="1"/>
  <c r="V1964" i="2" a="1"/>
  <c r="V1964" i="2" s="1"/>
  <c r="W1964" i="2" s="1"/>
  <c r="V1965" i="2" a="1"/>
  <c r="V1965" i="2" s="1"/>
  <c r="W1965" i="2" s="1"/>
  <c r="V1966" i="2" a="1"/>
  <c r="V1966" i="2" s="1"/>
  <c r="W1966" i="2" s="1"/>
  <c r="V1967" i="2" a="1"/>
  <c r="V1967" i="2" s="1"/>
  <c r="W1967" i="2" s="1"/>
  <c r="V1968" i="2" a="1"/>
  <c r="V1968" i="2" s="1"/>
  <c r="W1968" i="2" s="1"/>
  <c r="V1969" i="2" a="1"/>
  <c r="V1969" i="2" s="1"/>
  <c r="W1969" i="2" s="1"/>
  <c r="V1970" i="2" a="1"/>
  <c r="V1970" i="2" s="1"/>
  <c r="W1970" i="2" s="1"/>
  <c r="V1971" i="2" a="1"/>
  <c r="V1971" i="2" s="1"/>
  <c r="W1971" i="2" s="1"/>
  <c r="V1972" i="2" a="1"/>
  <c r="V1972" i="2" s="1"/>
  <c r="W1972" i="2" s="1"/>
  <c r="V1973" i="2" a="1"/>
  <c r="V1973" i="2" s="1"/>
  <c r="W1973" i="2" s="1"/>
  <c r="V1974" i="2" a="1"/>
  <c r="V1974" i="2" s="1"/>
  <c r="W1974" i="2" s="1"/>
  <c r="V1975" i="2" a="1"/>
  <c r="V1975" i="2" s="1"/>
  <c r="W1975" i="2" s="1"/>
  <c r="V1976" i="2" a="1"/>
  <c r="V1976" i="2" s="1"/>
  <c r="W1976" i="2" s="1"/>
  <c r="V1977" i="2" a="1"/>
  <c r="V1977" i="2" s="1"/>
  <c r="W1977" i="2" s="1"/>
  <c r="V1978" i="2" a="1"/>
  <c r="V1978" i="2" s="1"/>
  <c r="W1978" i="2" s="1"/>
  <c r="V1979" i="2" a="1"/>
  <c r="V1979" i="2" s="1"/>
  <c r="W1979" i="2" s="1"/>
  <c r="V1980" i="2" a="1"/>
  <c r="V1980" i="2" s="1"/>
  <c r="W1980" i="2" s="1"/>
  <c r="V1981" i="2" a="1"/>
  <c r="V1981" i="2" s="1"/>
  <c r="W1981" i="2" s="1"/>
  <c r="V1982" i="2" a="1"/>
  <c r="V1982" i="2" s="1"/>
  <c r="W1982" i="2" s="1"/>
  <c r="V1983" i="2" a="1"/>
  <c r="V1983" i="2" s="1"/>
  <c r="W1983" i="2" s="1"/>
  <c r="V1984" i="2" a="1"/>
  <c r="V1984" i="2" s="1"/>
  <c r="W1984" i="2" s="1"/>
  <c r="V1985" i="2" a="1"/>
  <c r="V1985" i="2" s="1"/>
  <c r="W1985" i="2" s="1"/>
  <c r="V1986" i="2" a="1"/>
  <c r="V1986" i="2" s="1"/>
  <c r="W1986" i="2" s="1"/>
  <c r="V1987" i="2" a="1"/>
  <c r="V1987" i="2" s="1"/>
  <c r="W1987" i="2" s="1"/>
  <c r="V1988" i="2" a="1"/>
  <c r="V1988" i="2" s="1"/>
  <c r="W1988" i="2" s="1"/>
  <c r="V1989" i="2" a="1"/>
  <c r="V1989" i="2" s="1"/>
  <c r="W1989" i="2" s="1"/>
  <c r="V1990" i="2" a="1"/>
  <c r="V1990" i="2" s="1"/>
  <c r="W1990" i="2" s="1"/>
  <c r="V1991" i="2" a="1"/>
  <c r="V1991" i="2" s="1"/>
  <c r="W1991" i="2" s="1"/>
  <c r="V1992" i="2" a="1"/>
  <c r="V1992" i="2" s="1"/>
  <c r="W1992" i="2" s="1"/>
  <c r="V1993" i="2" a="1"/>
  <c r="V1993" i="2" s="1"/>
  <c r="W1993" i="2" s="1"/>
  <c r="V1994" i="2" a="1"/>
  <c r="V1994" i="2" s="1"/>
  <c r="W1994" i="2" s="1"/>
  <c r="V1995" i="2" a="1"/>
  <c r="V1995" i="2" s="1"/>
  <c r="W1995" i="2" s="1"/>
  <c r="V1996" i="2" a="1"/>
  <c r="V1996" i="2" s="1"/>
  <c r="W1996" i="2" s="1"/>
  <c r="V1997" i="2" a="1"/>
  <c r="V1997" i="2" s="1"/>
  <c r="W1997" i="2" s="1"/>
  <c r="V1998" i="2" a="1"/>
  <c r="V1998" i="2" s="1"/>
  <c r="W1998" i="2" s="1"/>
  <c r="V1999" i="2" a="1"/>
  <c r="V1999" i="2" s="1"/>
  <c r="W1999" i="2" s="1"/>
  <c r="V2000" i="2" a="1"/>
  <c r="V2000" i="2" s="1"/>
  <c r="W2000" i="2" s="1"/>
  <c r="V2001" i="2" a="1"/>
  <c r="V2001" i="2" s="1"/>
  <c r="W2001" i="2" s="1"/>
  <c r="V2002" i="2" a="1"/>
  <c r="V2002" i="2" s="1"/>
  <c r="W2002" i="2" s="1"/>
  <c r="V2003" i="2" a="1"/>
  <c r="V2003" i="2" s="1"/>
  <c r="W2003" i="2" s="1"/>
  <c r="V2004" i="2" a="1"/>
  <c r="V2004" i="2" s="1"/>
  <c r="W2004" i="2" s="1"/>
  <c r="V2005" i="2" a="1"/>
  <c r="V2005" i="2" s="1"/>
  <c r="W2005" i="2" s="1"/>
  <c r="V2006" i="2" a="1"/>
  <c r="V2006" i="2" s="1"/>
  <c r="W2006" i="2" s="1"/>
  <c r="V2007" i="2" a="1"/>
  <c r="V2007" i="2" s="1"/>
  <c r="W2007" i="2" s="1"/>
  <c r="V2008" i="2" a="1"/>
  <c r="V2008" i="2" s="1"/>
  <c r="W2008" i="2" s="1"/>
  <c r="V2009" i="2" a="1"/>
  <c r="V2009" i="2" s="1"/>
  <c r="W2009" i="2" s="1"/>
  <c r="V2010" i="2" a="1"/>
  <c r="V2010" i="2" s="1"/>
  <c r="W2010" i="2" s="1"/>
  <c r="V2011" i="2" a="1"/>
  <c r="V2011" i="2" s="1"/>
  <c r="W2011" i="2" s="1"/>
  <c r="V2012" i="2" a="1"/>
  <c r="V2012" i="2" s="1"/>
  <c r="W2012" i="2" s="1"/>
  <c r="V2013" i="2" a="1"/>
  <c r="V2013" i="2" s="1"/>
  <c r="W2013" i="2" s="1"/>
  <c r="V2014" i="2" a="1"/>
  <c r="V2014" i="2" s="1"/>
  <c r="W2014" i="2" s="1"/>
  <c r="V2015" i="2" a="1"/>
  <c r="V2015" i="2" s="1"/>
  <c r="W2015" i="2" s="1"/>
  <c r="V2016" i="2" a="1"/>
  <c r="V2016" i="2" s="1"/>
  <c r="W2016" i="2" s="1"/>
  <c r="V2017" i="2" a="1"/>
  <c r="V2017" i="2" s="1"/>
  <c r="W2017" i="2" s="1"/>
  <c r="V2018" i="2" a="1"/>
  <c r="V2018" i="2" s="1"/>
  <c r="W2018" i="2" s="1"/>
  <c r="V2019" i="2" a="1"/>
  <c r="V2019" i="2" s="1"/>
  <c r="W2019" i="2" s="1"/>
  <c r="V2020" i="2" a="1"/>
  <c r="V2020" i="2" s="1"/>
  <c r="W2020" i="2" s="1"/>
  <c r="V2021" i="2" a="1"/>
  <c r="V2021" i="2" s="1"/>
  <c r="W2021" i="2" s="1"/>
  <c r="V2022" i="2" a="1"/>
  <c r="V2022" i="2" s="1"/>
  <c r="W2022" i="2" s="1"/>
  <c r="V2023" i="2" a="1"/>
  <c r="V2023" i="2" s="1"/>
  <c r="W2023" i="2" s="1"/>
  <c r="V2024" i="2" a="1"/>
  <c r="V2024" i="2" s="1"/>
  <c r="W2024" i="2" s="1"/>
  <c r="V2025" i="2" a="1"/>
  <c r="V2025" i="2" s="1"/>
  <c r="W2025" i="2" s="1"/>
  <c r="V2026" i="2" a="1"/>
  <c r="V2026" i="2" s="1"/>
  <c r="W2026" i="2" s="1"/>
  <c r="V2027" i="2" a="1"/>
  <c r="V2027" i="2" s="1"/>
  <c r="W2027" i="2" s="1"/>
  <c r="V2028" i="2" a="1"/>
  <c r="V2028" i="2" s="1"/>
  <c r="W2028" i="2" s="1"/>
  <c r="V2029" i="2" a="1"/>
  <c r="V2029" i="2" s="1"/>
  <c r="W2029" i="2" s="1"/>
  <c r="V2030" i="2" a="1"/>
  <c r="V2030" i="2" s="1"/>
  <c r="W2030" i="2" s="1"/>
  <c r="V2031" i="2" a="1"/>
  <c r="V2031" i="2" s="1"/>
  <c r="W2031" i="2" s="1"/>
  <c r="V2032" i="2" a="1"/>
  <c r="V2032" i="2" s="1"/>
  <c r="W2032" i="2" s="1"/>
  <c r="V2033" i="2" a="1"/>
  <c r="V2033" i="2" s="1"/>
  <c r="W2033" i="2" s="1"/>
  <c r="V2034" i="2" a="1"/>
  <c r="V2034" i="2" s="1"/>
  <c r="W2034" i="2" s="1"/>
  <c r="V2035" i="2" a="1"/>
  <c r="V2035" i="2" s="1"/>
  <c r="W2035" i="2" s="1"/>
  <c r="V2036" i="2" a="1"/>
  <c r="V2036" i="2" s="1"/>
  <c r="W2036" i="2" s="1"/>
  <c r="V2037" i="2" a="1"/>
  <c r="V2037" i="2" s="1"/>
  <c r="W2037" i="2" s="1"/>
  <c r="V2038" i="2" a="1"/>
  <c r="V2038" i="2" s="1"/>
  <c r="W2038" i="2" s="1"/>
  <c r="V2039" i="2" a="1"/>
  <c r="V2039" i="2" s="1"/>
  <c r="W2039" i="2" s="1"/>
  <c r="V2040" i="2" a="1"/>
  <c r="V2040" i="2" s="1"/>
  <c r="W2040" i="2" s="1"/>
  <c r="V2041" i="2" a="1"/>
  <c r="V2041" i="2" s="1"/>
  <c r="W2041" i="2" s="1"/>
  <c r="V2042" i="2" a="1"/>
  <c r="V2042" i="2" s="1"/>
  <c r="W2042" i="2" s="1"/>
  <c r="V2043" i="2" a="1"/>
  <c r="V2043" i="2" s="1"/>
  <c r="W2043" i="2" s="1"/>
  <c r="V2044" i="2" a="1"/>
  <c r="V2044" i="2" s="1"/>
  <c r="W2044" i="2" s="1"/>
  <c r="V2045" i="2" a="1"/>
  <c r="V2045" i="2" s="1"/>
  <c r="W2045" i="2" s="1"/>
  <c r="V2046" i="2" a="1"/>
  <c r="V2046" i="2" s="1"/>
  <c r="W2046" i="2" s="1"/>
  <c r="V2047" i="2" a="1"/>
  <c r="V2047" i="2" s="1"/>
  <c r="W2047" i="2" s="1"/>
  <c r="V2048" i="2" a="1"/>
  <c r="V2048" i="2" s="1"/>
  <c r="W2048" i="2" s="1"/>
  <c r="V2049" i="2" a="1"/>
  <c r="V2049" i="2" s="1"/>
  <c r="W2049" i="2" s="1"/>
  <c r="V2050" i="2" a="1"/>
  <c r="V2050" i="2" s="1"/>
  <c r="W2050" i="2" s="1"/>
  <c r="V2051" i="2" a="1"/>
  <c r="V2051" i="2" s="1"/>
  <c r="W2051" i="2" s="1"/>
  <c r="V2052" i="2" a="1"/>
  <c r="V2052" i="2" s="1"/>
  <c r="W2052" i="2" s="1"/>
  <c r="V2053" i="2" a="1"/>
  <c r="V2053" i="2" s="1"/>
  <c r="W2053" i="2" s="1"/>
  <c r="V2054" i="2" a="1"/>
  <c r="V2054" i="2" s="1"/>
  <c r="W2054" i="2" s="1"/>
  <c r="V2055" i="2" a="1"/>
  <c r="V2055" i="2" s="1"/>
  <c r="W2055" i="2" s="1"/>
  <c r="V2056" i="2" a="1"/>
  <c r="V2056" i="2" s="1"/>
  <c r="W2056" i="2" s="1"/>
  <c r="V2057" i="2" a="1"/>
  <c r="V2057" i="2" s="1"/>
  <c r="W2057" i="2" s="1"/>
  <c r="V2058" i="2" a="1"/>
  <c r="V2058" i="2" s="1"/>
  <c r="W2058" i="2" s="1"/>
  <c r="V2059" i="2" a="1"/>
  <c r="V2059" i="2" s="1"/>
  <c r="W2059" i="2" s="1"/>
  <c r="V2060" i="2" a="1"/>
  <c r="V2060" i="2" s="1"/>
  <c r="W2060" i="2" s="1"/>
  <c r="V2061" i="2" a="1"/>
  <c r="V2061" i="2" s="1"/>
  <c r="W2061" i="2" s="1"/>
  <c r="V2062" i="2" a="1"/>
  <c r="V2062" i="2" s="1"/>
  <c r="W2062" i="2" s="1"/>
  <c r="V2063" i="2" a="1"/>
  <c r="V2063" i="2" s="1"/>
  <c r="W2063" i="2" s="1"/>
  <c r="V2064" i="2" a="1"/>
  <c r="V2064" i="2" s="1"/>
  <c r="W2064" i="2" s="1"/>
  <c r="V2065" i="2" a="1"/>
  <c r="V2065" i="2" s="1"/>
  <c r="W2065" i="2" s="1"/>
  <c r="V2066" i="2" a="1"/>
  <c r="V2066" i="2" s="1"/>
  <c r="W2066" i="2" s="1"/>
  <c r="V2067" i="2" a="1"/>
  <c r="V2067" i="2" s="1"/>
  <c r="W2067" i="2" s="1"/>
  <c r="V2068" i="2" a="1"/>
  <c r="V2068" i="2" s="1"/>
  <c r="V2069" i="2" a="1"/>
  <c r="V2069" i="2" s="1"/>
  <c r="V2070" i="2" a="1"/>
  <c r="V2070" i="2" s="1"/>
  <c r="V2071" i="2" a="1"/>
  <c r="V2071" i="2" s="1"/>
  <c r="V2072" i="2" a="1"/>
  <c r="V2072" i="2" s="1"/>
  <c r="V2073" i="2" a="1"/>
  <c r="V2073" i="2" s="1"/>
  <c r="V2074" i="2" a="1"/>
  <c r="V2074" i="2" s="1"/>
  <c r="V2075" i="2" a="1"/>
  <c r="V2075" i="2" s="1"/>
  <c r="V2076" i="2" a="1"/>
  <c r="V2076" i="2" s="1"/>
  <c r="V2077" i="2" a="1"/>
  <c r="V2077" i="2" s="1"/>
  <c r="V2078" i="2" a="1"/>
  <c r="V2078" i="2" s="1"/>
  <c r="V2079" i="2" a="1"/>
  <c r="V2079" i="2" s="1"/>
  <c r="V2080" i="2" a="1"/>
  <c r="V2080" i="2" s="1"/>
  <c r="W2080" i="2" s="1"/>
  <c r="V2081" i="2" a="1"/>
  <c r="V2081" i="2" s="1"/>
  <c r="W2081" i="2" s="1"/>
  <c r="V2082" i="2" a="1"/>
  <c r="V2082" i="2" s="1"/>
  <c r="W2082" i="2" s="1"/>
  <c r="V2083" i="2" a="1"/>
  <c r="V2083" i="2" s="1"/>
  <c r="W2083" i="2" s="1"/>
  <c r="V2084" i="2" a="1"/>
  <c r="V2084" i="2" s="1"/>
  <c r="W2084" i="2" s="1"/>
  <c r="V2085" i="2" a="1"/>
  <c r="V2085" i="2" s="1"/>
  <c r="W2085" i="2" s="1"/>
  <c r="V2086" i="2" a="1"/>
  <c r="V2086" i="2" s="1"/>
  <c r="W2086" i="2" s="1"/>
  <c r="V2087" i="2" a="1"/>
  <c r="V2087" i="2" s="1"/>
  <c r="W2087" i="2" s="1"/>
  <c r="V2088" i="2" a="1"/>
  <c r="V2088" i="2" s="1"/>
  <c r="W2088" i="2" s="1"/>
  <c r="V2089" i="2" a="1"/>
  <c r="V2089" i="2" s="1"/>
  <c r="W2089" i="2" s="1"/>
  <c r="V2090" i="2" a="1"/>
  <c r="V2090" i="2" s="1"/>
  <c r="W2090" i="2" s="1"/>
  <c r="V2091" i="2" a="1"/>
  <c r="V2091" i="2" s="1"/>
  <c r="W2091" i="2" s="1"/>
  <c r="V2092" i="2" a="1"/>
  <c r="V2092" i="2" s="1"/>
  <c r="W2092" i="2" s="1"/>
  <c r="V2093" i="2" a="1"/>
  <c r="V2093" i="2" s="1"/>
  <c r="W2093" i="2" s="1"/>
  <c r="V2094" i="2" a="1"/>
  <c r="V2094" i="2" s="1"/>
  <c r="W2094" i="2" s="1"/>
  <c r="V2095" i="2" a="1"/>
  <c r="V2095" i="2" s="1"/>
  <c r="W2095" i="2" s="1"/>
  <c r="V2096" i="2" a="1"/>
  <c r="V2096" i="2" s="1"/>
  <c r="W2096" i="2" s="1"/>
  <c r="V2097" i="2" a="1"/>
  <c r="V2097" i="2" s="1"/>
  <c r="W2097" i="2" s="1"/>
  <c r="V2098" i="2" a="1"/>
  <c r="V2098" i="2" s="1"/>
  <c r="W2098" i="2" s="1"/>
  <c r="V2099" i="2" a="1"/>
  <c r="V2099" i="2" s="1"/>
  <c r="W2099" i="2" s="1"/>
  <c r="V2100" i="2" a="1"/>
  <c r="V2100" i="2" s="1"/>
  <c r="W2100" i="2" s="1"/>
  <c r="V2101" i="2" a="1"/>
  <c r="V2101" i="2" s="1"/>
  <c r="W2101" i="2" s="1"/>
  <c r="V2102" i="2" a="1"/>
  <c r="V2102" i="2" s="1"/>
  <c r="W2102" i="2" s="1"/>
  <c r="V2103" i="2" a="1"/>
  <c r="V2103" i="2" s="1"/>
  <c r="W2103" i="2" s="1"/>
  <c r="V2104" i="2" a="1"/>
  <c r="V2104" i="2" s="1"/>
  <c r="W2104" i="2" s="1"/>
  <c r="V2105" i="2" a="1"/>
  <c r="V2105" i="2" s="1"/>
  <c r="W2105" i="2" s="1"/>
  <c r="V2106" i="2" a="1"/>
  <c r="V2106" i="2" s="1"/>
  <c r="W2106" i="2" s="1"/>
  <c r="V2107" i="2" a="1"/>
  <c r="V2107" i="2" s="1"/>
  <c r="W2107" i="2" s="1"/>
  <c r="V2108" i="2" a="1"/>
  <c r="V2108" i="2" s="1"/>
  <c r="W2108" i="2" s="1"/>
  <c r="V2109" i="2" a="1"/>
  <c r="V2109" i="2" s="1"/>
  <c r="W2109" i="2" s="1"/>
  <c r="V2110" i="2" a="1"/>
  <c r="V2110" i="2" s="1"/>
  <c r="W2110" i="2" s="1"/>
  <c r="V2111" i="2" a="1"/>
  <c r="V2111" i="2" s="1"/>
  <c r="W2111" i="2" s="1"/>
  <c r="V2112" i="2" a="1"/>
  <c r="V2112" i="2" s="1"/>
  <c r="W2112" i="2" s="1"/>
  <c r="V2113" i="2" a="1"/>
  <c r="V2113" i="2" s="1"/>
  <c r="W2113" i="2" s="1"/>
  <c r="V2114" i="2" a="1"/>
  <c r="V2114" i="2" s="1"/>
  <c r="W2114" i="2" s="1"/>
  <c r="V2115" i="2" a="1"/>
  <c r="V2115" i="2" s="1"/>
  <c r="W2115" i="2" s="1"/>
  <c r="V2116" i="2" a="1"/>
  <c r="V2116" i="2" s="1"/>
  <c r="W2116" i="2" s="1"/>
  <c r="V2117" i="2" a="1"/>
  <c r="V2117" i="2" s="1"/>
  <c r="W2117" i="2" s="1"/>
  <c r="V2118" i="2" a="1"/>
  <c r="V2118" i="2" s="1"/>
  <c r="W2118" i="2" s="1"/>
  <c r="V2119" i="2" a="1"/>
  <c r="V2119" i="2" s="1"/>
  <c r="W2119" i="2" s="1"/>
  <c r="V2120" i="2" a="1"/>
  <c r="V2120" i="2" s="1"/>
  <c r="W2120" i="2" s="1"/>
  <c r="V2121" i="2" a="1"/>
  <c r="V2121" i="2" s="1"/>
  <c r="W2121" i="2" s="1"/>
  <c r="V2122" i="2" a="1"/>
  <c r="V2122" i="2" s="1"/>
  <c r="W2122" i="2" s="1"/>
  <c r="V2123" i="2" a="1"/>
  <c r="V2123" i="2" s="1"/>
  <c r="W2123" i="2" s="1"/>
  <c r="V2124" i="2" a="1"/>
  <c r="V2124" i="2" s="1"/>
  <c r="W2124" i="2" s="1"/>
  <c r="V2125" i="2" a="1"/>
  <c r="V2125" i="2" s="1"/>
  <c r="W2125" i="2" s="1"/>
  <c r="V2126" i="2" a="1"/>
  <c r="V2126" i="2" s="1"/>
  <c r="W2126" i="2" s="1"/>
  <c r="V2127" i="2" a="1"/>
  <c r="V2127" i="2" s="1"/>
  <c r="W2127" i="2" s="1"/>
  <c r="V2128" i="2" a="1"/>
  <c r="V2128" i="2" s="1"/>
  <c r="W2128" i="2" s="1"/>
  <c r="V2129" i="2" a="1"/>
  <c r="V2129" i="2" s="1"/>
  <c r="W2129" i="2" s="1"/>
  <c r="V2130" i="2" a="1"/>
  <c r="V2130" i="2" s="1"/>
  <c r="W2130" i="2" s="1"/>
  <c r="V2131" i="2" a="1"/>
  <c r="V2131" i="2" s="1"/>
  <c r="W2131" i="2" s="1"/>
  <c r="V2132" i="2" a="1"/>
  <c r="V2132" i="2" s="1"/>
  <c r="W2132" i="2" s="1"/>
  <c r="V2133" i="2" a="1"/>
  <c r="V2133" i="2" s="1"/>
  <c r="W2133" i="2" s="1"/>
  <c r="V2134" i="2" a="1"/>
  <c r="V2134" i="2" s="1"/>
  <c r="W2134" i="2" s="1"/>
  <c r="V2135" i="2" a="1"/>
  <c r="V2135" i="2" s="1"/>
  <c r="W2135" i="2" s="1"/>
  <c r="V2136" i="2" a="1"/>
  <c r="V2136" i="2" s="1"/>
  <c r="W2136" i="2" s="1"/>
  <c r="V2137" i="2" a="1"/>
  <c r="V2137" i="2" s="1"/>
  <c r="W2137" i="2" s="1"/>
  <c r="V2138" i="2" a="1"/>
  <c r="V2138" i="2" s="1"/>
  <c r="W2138" i="2" s="1"/>
  <c r="V2139" i="2" a="1"/>
  <c r="V2139" i="2" s="1"/>
  <c r="W2139" i="2" s="1"/>
  <c r="V2140" i="2" a="1"/>
  <c r="V2140" i="2" s="1"/>
  <c r="W2140" i="2" s="1"/>
  <c r="V2141" i="2" a="1"/>
  <c r="V2141" i="2" s="1"/>
  <c r="W2141" i="2" s="1"/>
  <c r="V2142" i="2" a="1"/>
  <c r="V2142" i="2" s="1"/>
  <c r="W2142" i="2" s="1"/>
  <c r="V2143" i="2" a="1"/>
  <c r="V2143" i="2" s="1"/>
  <c r="W2143" i="2" s="1"/>
  <c r="V2144" i="2" a="1"/>
  <c r="V2144" i="2" s="1"/>
  <c r="W2144" i="2" s="1"/>
  <c r="V2145" i="2" a="1"/>
  <c r="V2145" i="2" s="1"/>
  <c r="W2145" i="2" s="1"/>
  <c r="V2146" i="2" a="1"/>
  <c r="V2146" i="2" s="1"/>
  <c r="W2146" i="2" s="1"/>
  <c r="V2147" i="2" a="1"/>
  <c r="V2147" i="2" s="1"/>
  <c r="W2147" i="2" s="1"/>
  <c r="V2148" i="2" a="1"/>
  <c r="V2148" i="2" s="1"/>
  <c r="W2148" i="2" s="1"/>
  <c r="V2149" i="2" a="1"/>
  <c r="V2149" i="2" s="1"/>
  <c r="W2149" i="2" s="1"/>
  <c r="V2150" i="2" a="1"/>
  <c r="V2150" i="2" s="1"/>
  <c r="W2150" i="2" s="1"/>
  <c r="V2151" i="2" a="1"/>
  <c r="V2151" i="2" s="1"/>
  <c r="W2151" i="2" s="1"/>
  <c r="V2152" i="2" a="1"/>
  <c r="V2152" i="2" s="1"/>
  <c r="W2152" i="2" s="1"/>
  <c r="V2153" i="2" a="1"/>
  <c r="V2153" i="2" s="1"/>
  <c r="W2153" i="2" s="1"/>
  <c r="V2154" i="2" a="1"/>
  <c r="V2154" i="2" s="1"/>
  <c r="W2154" i="2" s="1"/>
  <c r="V2155" i="2" a="1"/>
  <c r="V2155" i="2" s="1"/>
  <c r="W2155" i="2" s="1"/>
  <c r="V2156" i="2" a="1"/>
  <c r="V2156" i="2" s="1"/>
  <c r="W2156" i="2" s="1"/>
  <c r="V2157" i="2" a="1"/>
  <c r="V2157" i="2" s="1"/>
  <c r="W2157" i="2" s="1"/>
  <c r="V2158" i="2" a="1"/>
  <c r="V2158" i="2" s="1"/>
  <c r="W2158" i="2" s="1"/>
  <c r="V2159" i="2" a="1"/>
  <c r="V2159" i="2" s="1"/>
  <c r="W2159" i="2" s="1"/>
  <c r="V2160" i="2" a="1"/>
  <c r="V2160" i="2" s="1"/>
  <c r="W2160" i="2" s="1"/>
  <c r="V2161" i="2" a="1"/>
  <c r="V2161" i="2" s="1"/>
  <c r="W2161" i="2" s="1"/>
  <c r="V2162" i="2" a="1"/>
  <c r="V2162" i="2" s="1"/>
  <c r="W2162" i="2" s="1"/>
  <c r="V2163" i="2" a="1"/>
  <c r="V2163" i="2" s="1"/>
  <c r="W2163" i="2" s="1"/>
  <c r="V2164" i="2" a="1"/>
  <c r="V2164" i="2" s="1"/>
  <c r="W2164" i="2" s="1"/>
  <c r="V2165" i="2" a="1"/>
  <c r="V2165" i="2" s="1"/>
  <c r="W2165" i="2" s="1"/>
  <c r="V2166" i="2" a="1"/>
  <c r="V2166" i="2" s="1"/>
  <c r="W2166" i="2" s="1"/>
  <c r="V2167" i="2" a="1"/>
  <c r="V2167" i="2" s="1"/>
  <c r="W2167" i="2" s="1"/>
  <c r="V2168" i="2" a="1"/>
  <c r="V2168" i="2" s="1"/>
  <c r="W2168" i="2" s="1"/>
  <c r="V2169" i="2" a="1"/>
  <c r="V2169" i="2" s="1"/>
  <c r="W2169" i="2" s="1"/>
  <c r="V2170" i="2" a="1"/>
  <c r="V2170" i="2" s="1"/>
  <c r="W2170" i="2" s="1"/>
  <c r="V2171" i="2" a="1"/>
  <c r="V2171" i="2" s="1"/>
  <c r="W2171" i="2" s="1"/>
  <c r="V2172" i="2" a="1"/>
  <c r="V2172" i="2" s="1"/>
  <c r="W2172" i="2" s="1"/>
  <c r="V2173" i="2" a="1"/>
  <c r="V2173" i="2" s="1"/>
  <c r="W2173" i="2" s="1"/>
  <c r="V2174" i="2" a="1"/>
  <c r="V2174" i="2" s="1"/>
  <c r="W2174" i="2" s="1"/>
  <c r="V2175" i="2" a="1"/>
  <c r="V2175" i="2" s="1"/>
  <c r="W2175" i="2" s="1"/>
  <c r="V2176" i="2" a="1"/>
  <c r="V2176" i="2" s="1"/>
  <c r="W2176" i="2" s="1"/>
  <c r="V2177" i="2" a="1"/>
  <c r="V2177" i="2" s="1"/>
  <c r="W2177" i="2" s="1"/>
  <c r="V2178" i="2" a="1"/>
  <c r="V2178" i="2" s="1"/>
  <c r="W2178" i="2" s="1"/>
  <c r="V2179" i="2" a="1"/>
  <c r="V2179" i="2" s="1"/>
  <c r="W2179" i="2" s="1"/>
  <c r="V2180" i="2" a="1"/>
  <c r="V2180" i="2" s="1"/>
  <c r="W2180" i="2" s="1"/>
  <c r="V2181" i="2" a="1"/>
  <c r="V2181" i="2" s="1"/>
  <c r="W2181" i="2" s="1"/>
  <c r="V2182" i="2" a="1"/>
  <c r="V2182" i="2" s="1"/>
  <c r="W2182" i="2" s="1"/>
  <c r="V2183" i="2" a="1"/>
  <c r="V2183" i="2" s="1"/>
  <c r="W2183" i="2" s="1"/>
  <c r="V2184" i="2" a="1"/>
  <c r="V2184" i="2" s="1"/>
  <c r="W2184" i="2" s="1"/>
  <c r="V2185" i="2" a="1"/>
  <c r="V2185" i="2" s="1"/>
  <c r="W2185" i="2" s="1"/>
  <c r="V2186" i="2" a="1"/>
  <c r="V2186" i="2" s="1"/>
  <c r="W2186" i="2" s="1"/>
  <c r="V2187" i="2" a="1"/>
  <c r="V2187" i="2" s="1"/>
  <c r="W2187" i="2" s="1"/>
  <c r="V2188" i="2" a="1"/>
  <c r="V2188" i="2" s="1"/>
  <c r="W2188" i="2" s="1"/>
  <c r="V2189" i="2" a="1"/>
  <c r="V2189" i="2" s="1"/>
  <c r="W2189" i="2" s="1"/>
  <c r="V2190" i="2" a="1"/>
  <c r="V2190" i="2" s="1"/>
  <c r="W2190" i="2" s="1"/>
  <c r="V2191" i="2" a="1"/>
  <c r="V2191" i="2" s="1"/>
  <c r="W2191" i="2" s="1"/>
  <c r="V2192" i="2" a="1"/>
  <c r="V2192" i="2" s="1"/>
  <c r="W2192" i="2" s="1"/>
  <c r="V2193" i="2" a="1"/>
  <c r="V2193" i="2" s="1"/>
  <c r="W2193" i="2" s="1"/>
  <c r="V2194" i="2" a="1"/>
  <c r="V2194" i="2" s="1"/>
  <c r="W2194" i="2" s="1"/>
  <c r="V2195" i="2" a="1"/>
  <c r="V2195" i="2" s="1"/>
  <c r="W2195" i="2" s="1"/>
  <c r="V2196" i="2" a="1"/>
  <c r="V2196" i="2" s="1"/>
  <c r="W2196" i="2" s="1"/>
  <c r="V2197" i="2" a="1"/>
  <c r="V2197" i="2" s="1"/>
  <c r="W2197" i="2" s="1"/>
  <c r="V2198" i="2" a="1"/>
  <c r="V2198" i="2" s="1"/>
  <c r="W2198" i="2" s="1"/>
  <c r="V2199" i="2" a="1"/>
  <c r="V2199" i="2" s="1"/>
  <c r="W2199" i="2" s="1"/>
  <c r="V2200" i="2" a="1"/>
  <c r="V2200" i="2" s="1"/>
  <c r="W2200" i="2" s="1"/>
  <c r="V2201" i="2" a="1"/>
  <c r="V2201" i="2" s="1"/>
  <c r="W2201" i="2" s="1"/>
  <c r="V2202" i="2" a="1"/>
  <c r="V2202" i="2" s="1"/>
  <c r="W2202" i="2" s="1"/>
  <c r="V2203" i="2" a="1"/>
  <c r="V2203" i="2" s="1"/>
  <c r="W2203" i="2" s="1"/>
  <c r="V2204" i="2" a="1"/>
  <c r="V2204" i="2" s="1"/>
  <c r="W2204" i="2" s="1"/>
  <c r="V2205" i="2" a="1"/>
  <c r="V2205" i="2" s="1"/>
  <c r="W2205" i="2" s="1"/>
  <c r="V2206" i="2" a="1"/>
  <c r="V2206" i="2" s="1"/>
  <c r="W2206" i="2" s="1"/>
  <c r="V2207" i="2" a="1"/>
  <c r="V2207" i="2" s="1"/>
  <c r="W2207" i="2" s="1"/>
  <c r="V2208" i="2" a="1"/>
  <c r="V2208" i="2" s="1"/>
  <c r="W2208" i="2" s="1"/>
  <c r="V2209" i="2" a="1"/>
  <c r="V2209" i="2" s="1"/>
  <c r="W2209" i="2" s="1"/>
  <c r="V2210" i="2" a="1"/>
  <c r="V2210" i="2" s="1"/>
  <c r="W2210" i="2" s="1"/>
  <c r="V2211" i="2" a="1"/>
  <c r="V2211" i="2" s="1"/>
  <c r="W2211" i="2" s="1"/>
  <c r="V2212" i="2" a="1"/>
  <c r="V2212" i="2" s="1"/>
  <c r="W2212" i="2" s="1"/>
  <c r="V2213" i="2" a="1"/>
  <c r="V2213" i="2" s="1"/>
  <c r="W2213" i="2" s="1"/>
  <c r="V2214" i="2" a="1"/>
  <c r="V2214" i="2" s="1"/>
  <c r="W2214" i="2" s="1"/>
  <c r="V2215" i="2" a="1"/>
  <c r="V2215" i="2" s="1"/>
  <c r="W2215" i="2" s="1"/>
  <c r="V2216" i="2" a="1"/>
  <c r="V2216" i="2" s="1"/>
  <c r="W2216" i="2" s="1"/>
  <c r="V2217" i="2" a="1"/>
  <c r="V2217" i="2" s="1"/>
  <c r="W2217" i="2" s="1"/>
  <c r="V2218" i="2" a="1"/>
  <c r="V2218" i="2" s="1"/>
  <c r="W2218" i="2" s="1"/>
  <c r="V2219" i="2" a="1"/>
  <c r="V2219" i="2" s="1"/>
  <c r="W2219" i="2" s="1"/>
  <c r="V2220" i="2" a="1"/>
  <c r="V2220" i="2" s="1"/>
  <c r="W2220" i="2" s="1"/>
  <c r="V2221" i="2" a="1"/>
  <c r="V2221" i="2" s="1"/>
  <c r="W2221" i="2" s="1"/>
  <c r="V2222" i="2" a="1"/>
  <c r="V2222" i="2" s="1"/>
  <c r="W2222" i="2" s="1"/>
  <c r="V2223" i="2" a="1"/>
  <c r="V2223" i="2" s="1"/>
  <c r="W2223" i="2" s="1"/>
  <c r="V2224" i="2" a="1"/>
  <c r="V2224" i="2" s="1"/>
  <c r="W2224" i="2" s="1"/>
  <c r="V2225" i="2" a="1"/>
  <c r="V2225" i="2" s="1"/>
  <c r="W2225" i="2" s="1"/>
  <c r="V2226" i="2" a="1"/>
  <c r="V2226" i="2" s="1"/>
  <c r="W2226" i="2" s="1"/>
  <c r="V2227" i="2" a="1"/>
  <c r="V2227" i="2" s="1"/>
  <c r="W2227" i="2" s="1"/>
  <c r="V2228" i="2" a="1"/>
  <c r="V2228" i="2" s="1"/>
  <c r="W2228" i="2" s="1"/>
  <c r="V2229" i="2" a="1"/>
  <c r="V2229" i="2" s="1"/>
  <c r="W2229" i="2" s="1"/>
  <c r="V2230" i="2" a="1"/>
  <c r="V2230" i="2" s="1"/>
  <c r="W2230" i="2" s="1"/>
  <c r="V2231" i="2" a="1"/>
  <c r="V2231" i="2" s="1"/>
  <c r="W2231" i="2" s="1"/>
  <c r="V2232" i="2" a="1"/>
  <c r="V2232" i="2" s="1"/>
  <c r="W2232" i="2" s="1"/>
  <c r="V2233" i="2" a="1"/>
  <c r="V2233" i="2" s="1"/>
  <c r="W2233" i="2" s="1"/>
  <c r="V2234" i="2" a="1"/>
  <c r="V2234" i="2" s="1"/>
  <c r="W2234" i="2" s="1"/>
  <c r="V2235" i="2" a="1"/>
  <c r="V2235" i="2" s="1"/>
  <c r="W2235" i="2" s="1"/>
  <c r="V2236" i="2" a="1"/>
  <c r="V2236" i="2" s="1"/>
  <c r="W2236" i="2" s="1"/>
  <c r="V2237" i="2" a="1"/>
  <c r="V2237" i="2" s="1"/>
  <c r="W2237" i="2" s="1"/>
  <c r="V2238" i="2" a="1"/>
  <c r="V2238" i="2" s="1"/>
  <c r="W2238" i="2" s="1"/>
  <c r="V2239" i="2" a="1"/>
  <c r="V2239" i="2" s="1"/>
  <c r="W2239" i="2" s="1"/>
  <c r="V2240" i="2" a="1"/>
  <c r="V2240" i="2" s="1"/>
  <c r="W2240" i="2" s="1"/>
  <c r="V2241" i="2" a="1"/>
  <c r="V2241" i="2" s="1"/>
  <c r="W2241" i="2" s="1"/>
  <c r="V2242" i="2" a="1"/>
  <c r="V2242" i="2" s="1"/>
  <c r="W2242" i="2" s="1"/>
  <c r="V2243" i="2" a="1"/>
  <c r="V2243" i="2" s="1"/>
  <c r="W2243" i="2" s="1"/>
  <c r="V2244" i="2" a="1"/>
  <c r="V2244" i="2" s="1"/>
  <c r="W2244" i="2" s="1"/>
  <c r="V2245" i="2" a="1"/>
  <c r="V2245" i="2" s="1"/>
  <c r="W2245" i="2" s="1"/>
  <c r="V2246" i="2" a="1"/>
  <c r="V2246" i="2" s="1"/>
  <c r="W2246" i="2" s="1"/>
  <c r="V2247" i="2" a="1"/>
  <c r="V2247" i="2"/>
  <c r="W2247" i="2" s="1"/>
  <c r="V2248" i="2" a="1"/>
  <c r="V2248" i="2" s="1"/>
  <c r="W2248" i="2" s="1"/>
  <c r="V2249" i="2" a="1"/>
  <c r="V2249" i="2" s="1"/>
  <c r="W2249" i="2" s="1"/>
  <c r="V2250" i="2" a="1"/>
  <c r="V2250" i="2" s="1"/>
  <c r="W2250" i="2" s="1"/>
  <c r="V2251" i="2" a="1"/>
  <c r="V2251" i="2" s="1"/>
  <c r="W2251" i="2" s="1"/>
  <c r="V2252" i="2" a="1"/>
  <c r="V2252" i="2" s="1"/>
  <c r="W2252" i="2" s="1"/>
  <c r="V2253" i="2" a="1"/>
  <c r="V2253" i="2" s="1"/>
  <c r="W2253" i="2" s="1"/>
  <c r="V2254" i="2" a="1"/>
  <c r="V2254" i="2" s="1"/>
  <c r="V2255" i="2" a="1"/>
  <c r="V2255" i="2" s="1"/>
  <c r="V2256" i="2" a="1"/>
  <c r="V2256" i="2" s="1"/>
  <c r="V2257" i="2" a="1"/>
  <c r="V2257" i="2" s="1"/>
  <c r="V2258" i="2" a="1"/>
  <c r="V2258" i="2" s="1"/>
  <c r="V2259" i="2" a="1"/>
  <c r="V2259" i="2" s="1"/>
  <c r="V2260" i="2" a="1"/>
  <c r="V2260" i="2" s="1"/>
  <c r="V2261" i="2" a="1"/>
  <c r="V2261" i="2" s="1"/>
  <c r="V2262" i="2" a="1"/>
  <c r="V2262" i="2" s="1"/>
  <c r="V2263" i="2" a="1"/>
  <c r="V2263" i="2" s="1"/>
  <c r="W2263" i="2" s="1"/>
  <c r="V2264" i="2" a="1"/>
  <c r="V2264" i="2" s="1"/>
  <c r="W2264" i="2" s="1"/>
  <c r="V2265" i="2" a="1"/>
  <c r="V2265" i="2" s="1"/>
  <c r="W2265" i="2" s="1"/>
  <c r="V2266" i="2" a="1"/>
  <c r="V2266" i="2" s="1"/>
  <c r="W2266" i="2" s="1"/>
  <c r="V2267" i="2" a="1"/>
  <c r="V2267" i="2" s="1"/>
  <c r="W2267" i="2" s="1"/>
  <c r="V2268" i="2" a="1"/>
  <c r="V2268" i="2" s="1"/>
  <c r="W2268" i="2" s="1"/>
  <c r="V2269" i="2" a="1"/>
  <c r="V2269" i="2" s="1"/>
  <c r="W2269" i="2" s="1"/>
  <c r="V2270" i="2" a="1"/>
  <c r="V2270" i="2" s="1"/>
  <c r="W2270" i="2" s="1"/>
  <c r="V2271" i="2" a="1"/>
  <c r="V2271" i="2" s="1"/>
  <c r="W2271" i="2" s="1"/>
  <c r="V2272" i="2" a="1"/>
  <c r="V2272" i="2" s="1"/>
  <c r="W2272" i="2" s="1"/>
  <c r="V2273" i="2" a="1"/>
  <c r="V2273" i="2" s="1"/>
  <c r="W2273" i="2" s="1"/>
  <c r="V2274" i="2" a="1"/>
  <c r="V2274" i="2" s="1"/>
  <c r="W2274" i="2" s="1"/>
  <c r="V2275" i="2" a="1"/>
  <c r="V2275" i="2" s="1"/>
  <c r="W2275" i="2" s="1"/>
  <c r="V2276" i="2" a="1"/>
  <c r="V2276" i="2" s="1"/>
  <c r="W2276" i="2" s="1"/>
  <c r="V2277" i="2" a="1"/>
  <c r="V2277" i="2" s="1"/>
  <c r="W2277" i="2" s="1"/>
  <c r="V2278" i="2" a="1"/>
  <c r="V2278" i="2" s="1"/>
  <c r="W2278" i="2" s="1"/>
  <c r="V2279" i="2" a="1"/>
  <c r="V2279" i="2" s="1"/>
  <c r="W2279" i="2" s="1"/>
  <c r="V2280" i="2" a="1"/>
  <c r="V2280" i="2" s="1"/>
  <c r="W2280" i="2" s="1"/>
  <c r="V2281" i="2" a="1"/>
  <c r="V2281" i="2" s="1"/>
  <c r="W2281" i="2" s="1"/>
  <c r="V2282" i="2" a="1"/>
  <c r="V2282" i="2" s="1"/>
  <c r="W2282" i="2" s="1"/>
  <c r="V2283" i="2" a="1"/>
  <c r="V2283" i="2" s="1"/>
  <c r="W2283" i="2" s="1"/>
  <c r="V2284" i="2" a="1"/>
  <c r="V2284" i="2" s="1"/>
  <c r="W2284" i="2" s="1"/>
  <c r="V2285" i="2" a="1"/>
  <c r="V2285" i="2" s="1"/>
  <c r="W2285" i="2" s="1"/>
  <c r="V2286" i="2" a="1"/>
  <c r="V2286" i="2" s="1"/>
  <c r="W2286" i="2" s="1"/>
  <c r="V2287" i="2" a="1"/>
  <c r="V2287" i="2" s="1"/>
  <c r="W2287" i="2" s="1"/>
  <c r="V2288" i="2" a="1"/>
  <c r="V2288" i="2" s="1"/>
  <c r="W2288" i="2" s="1"/>
  <c r="V2289" i="2" a="1"/>
  <c r="V2289" i="2" s="1"/>
  <c r="W2289" i="2" s="1"/>
  <c r="V2290" i="2" a="1"/>
  <c r="V2290" i="2" s="1"/>
  <c r="W2290" i="2" s="1"/>
  <c r="V2291" i="2" a="1"/>
  <c r="V2291" i="2" s="1"/>
  <c r="W2291" i="2" s="1"/>
  <c r="V2292" i="2" a="1"/>
  <c r="V2292" i="2" s="1"/>
  <c r="W2292" i="2" s="1"/>
  <c r="V2293" i="2" a="1"/>
  <c r="V2293" i="2" s="1"/>
  <c r="W2293" i="2" s="1"/>
  <c r="V2294" i="2" a="1"/>
  <c r="V2294" i="2" s="1"/>
  <c r="W2294" i="2" s="1"/>
  <c r="V2295" i="2" a="1"/>
  <c r="V2295" i="2" s="1"/>
  <c r="W2295" i="2" s="1"/>
  <c r="V2296" i="2" a="1"/>
  <c r="V2296" i="2" s="1"/>
  <c r="W2296" i="2" s="1"/>
  <c r="V2297" i="2" a="1"/>
  <c r="V2297" i="2" s="1"/>
  <c r="W2297" i="2" s="1"/>
  <c r="V2298" i="2" a="1"/>
  <c r="V2298" i="2" s="1"/>
  <c r="W2298" i="2" s="1"/>
  <c r="V2299" i="2" a="1"/>
  <c r="V2299" i="2" s="1"/>
  <c r="W2299" i="2" s="1"/>
  <c r="V2300" i="2" a="1"/>
  <c r="V2300" i="2" s="1"/>
  <c r="W2300" i="2" s="1"/>
  <c r="V2301" i="2" a="1"/>
  <c r="V2301" i="2" s="1"/>
  <c r="W2301" i="2" s="1"/>
  <c r="V2302" i="2" a="1"/>
  <c r="V2302" i="2" s="1"/>
  <c r="W2302" i="2" s="1"/>
  <c r="V2303" i="2" a="1"/>
  <c r="V2303" i="2" s="1"/>
  <c r="W2303" i="2" s="1"/>
  <c r="V2304" i="2" a="1"/>
  <c r="V2304" i="2" s="1"/>
  <c r="W2304" i="2" s="1"/>
  <c r="V2305" i="2" a="1"/>
  <c r="V2305" i="2" s="1"/>
  <c r="W2305" i="2" s="1"/>
  <c r="V2306" i="2" a="1"/>
  <c r="V2306" i="2" s="1"/>
  <c r="W2306" i="2" s="1"/>
  <c r="V2307" i="2" a="1"/>
  <c r="V2307" i="2" s="1"/>
  <c r="W2307" i="2" s="1"/>
  <c r="V2308" i="2" a="1"/>
  <c r="V2308" i="2" s="1"/>
  <c r="W2308" i="2" s="1"/>
  <c r="V2309" i="2" a="1"/>
  <c r="V2309" i="2" s="1"/>
  <c r="W2309" i="2" s="1"/>
  <c r="V2310" i="2" a="1"/>
  <c r="V2310" i="2" s="1"/>
  <c r="W2310" i="2" s="1"/>
  <c r="V2311" i="2" a="1"/>
  <c r="V2311" i="2" s="1"/>
  <c r="W2311" i="2" s="1"/>
  <c r="V2312" i="2" a="1"/>
  <c r="V2312" i="2" s="1"/>
  <c r="W2312" i="2" s="1"/>
  <c r="V2313" i="2" a="1"/>
  <c r="V2313" i="2" s="1"/>
  <c r="W2313" i="2" s="1"/>
  <c r="V2314" i="2" a="1"/>
  <c r="V2314" i="2" s="1"/>
  <c r="W2314" i="2" s="1"/>
  <c r="V2315" i="2" a="1"/>
  <c r="V2315" i="2" s="1"/>
  <c r="W2315" i="2" s="1"/>
  <c r="V2316" i="2" a="1"/>
  <c r="V2316" i="2" s="1"/>
  <c r="W2316" i="2" s="1"/>
  <c r="V2317" i="2" a="1"/>
  <c r="V2317" i="2" s="1"/>
  <c r="W2317" i="2" s="1"/>
  <c r="V2318" i="2" a="1"/>
  <c r="V2318" i="2" s="1"/>
  <c r="W2318" i="2" s="1"/>
  <c r="V2319" i="2" a="1"/>
  <c r="V2319" i="2" s="1"/>
  <c r="W2319" i="2" s="1"/>
  <c r="V2320" i="2" a="1"/>
  <c r="V2320" i="2" s="1"/>
  <c r="W2320" i="2" s="1"/>
  <c r="V2321" i="2" a="1"/>
  <c r="V2321" i="2" s="1"/>
  <c r="W2321" i="2" s="1"/>
  <c r="V2322" i="2" a="1"/>
  <c r="V2322" i="2" s="1"/>
  <c r="W2322" i="2" s="1"/>
  <c r="V2323" i="2" a="1"/>
  <c r="V2323" i="2" s="1"/>
  <c r="W2323" i="2" s="1"/>
  <c r="V2324" i="2" a="1"/>
  <c r="V2324" i="2" s="1"/>
  <c r="W2324" i="2" s="1"/>
  <c r="V2325" i="2" a="1"/>
  <c r="V2325" i="2" s="1"/>
  <c r="W2325" i="2" s="1"/>
  <c r="V2326" i="2" a="1"/>
  <c r="V2326" i="2" s="1"/>
  <c r="W2326" i="2" s="1"/>
  <c r="V2327" i="2" a="1"/>
  <c r="V2327" i="2" s="1"/>
  <c r="W2327" i="2" s="1"/>
  <c r="V2328" i="2" a="1"/>
  <c r="V2328" i="2" s="1"/>
  <c r="W2328" i="2" s="1"/>
  <c r="V2329" i="2" a="1"/>
  <c r="V2329" i="2" s="1"/>
  <c r="W2329" i="2" s="1"/>
  <c r="V2330" i="2" a="1"/>
  <c r="V2330" i="2" s="1"/>
  <c r="W2330" i="2" s="1"/>
  <c r="V2331" i="2" a="1"/>
  <c r="V2331" i="2" s="1"/>
  <c r="W2331" i="2" s="1"/>
  <c r="V2332" i="2" a="1"/>
  <c r="V2332" i="2" s="1"/>
  <c r="W2332" i="2" s="1"/>
  <c r="V2333" i="2" a="1"/>
  <c r="V2333" i="2" s="1"/>
  <c r="W2333" i="2" s="1"/>
  <c r="V2334" i="2" a="1"/>
  <c r="V2334" i="2" s="1"/>
  <c r="W2334" i="2" s="1"/>
  <c r="V2335" i="2" a="1"/>
  <c r="V2335" i="2" s="1"/>
  <c r="W2335" i="2" s="1"/>
  <c r="V2336" i="2" a="1"/>
  <c r="V2336" i="2" s="1"/>
  <c r="W2336" i="2" s="1"/>
  <c r="V2337" i="2" a="1"/>
  <c r="V2337" i="2" s="1"/>
  <c r="W2337" i="2" s="1"/>
  <c r="V2338" i="2" a="1"/>
  <c r="V2338" i="2" s="1"/>
  <c r="W2338" i="2" s="1"/>
  <c r="V2339" i="2" a="1"/>
  <c r="V2339" i="2" s="1"/>
  <c r="W2339" i="2" s="1"/>
  <c r="V2340" i="2" a="1"/>
  <c r="V2340" i="2"/>
  <c r="W2340" i="2" s="1"/>
  <c r="V2341" i="2" a="1"/>
  <c r="V2341" i="2" s="1"/>
  <c r="W2341" i="2" s="1"/>
  <c r="V2342" i="2" a="1"/>
  <c r="V2342" i="2" s="1"/>
  <c r="W2342" i="2" s="1"/>
  <c r="V2343" i="2" a="1"/>
  <c r="V2343" i="2" s="1"/>
  <c r="W2343" i="2" s="1"/>
  <c r="V2344" i="2" a="1"/>
  <c r="V2344" i="2" s="1"/>
  <c r="W2344" i="2" s="1"/>
  <c r="V2345" i="2" a="1"/>
  <c r="V2345" i="2" s="1"/>
  <c r="W2345" i="2" s="1"/>
  <c r="V2346" i="2" a="1"/>
  <c r="V2346" i="2" s="1"/>
  <c r="W2346" i="2" s="1"/>
  <c r="V2347" i="2" a="1"/>
  <c r="V2347" i="2" s="1"/>
  <c r="W2347" i="2" s="1"/>
  <c r="V2348" i="2" a="1"/>
  <c r="V2348" i="2" s="1"/>
  <c r="W2348" i="2" s="1"/>
  <c r="V2349" i="2" a="1"/>
  <c r="V2349" i="2" s="1"/>
  <c r="W2349" i="2" s="1"/>
  <c r="V2350" i="2" a="1"/>
  <c r="V2350" i="2" s="1"/>
  <c r="W2350" i="2" s="1"/>
  <c r="V2351" i="2" a="1"/>
  <c r="V2351" i="2" s="1"/>
  <c r="W2351" i="2" s="1"/>
  <c r="V2352" i="2" a="1"/>
  <c r="V2352" i="2" s="1"/>
  <c r="W2352" i="2" s="1"/>
  <c r="V2353" i="2" a="1"/>
  <c r="V2353" i="2" s="1"/>
  <c r="W2353" i="2" s="1"/>
  <c r="V2354" i="2" a="1"/>
  <c r="V2354" i="2" s="1"/>
  <c r="W2354" i="2" s="1"/>
  <c r="V2355" i="2" a="1"/>
  <c r="V2355" i="2" s="1"/>
  <c r="W2355" i="2" s="1"/>
  <c r="V2356" i="2" a="1"/>
  <c r="V2356" i="2" s="1"/>
  <c r="W2356" i="2" s="1"/>
  <c r="V2357" i="2" a="1"/>
  <c r="V2357" i="2" s="1"/>
  <c r="W2357" i="2" s="1"/>
  <c r="V2358" i="2" a="1"/>
  <c r="V2358" i="2" s="1"/>
  <c r="W2358" i="2" s="1"/>
  <c r="V2359" i="2" a="1"/>
  <c r="V2359" i="2" s="1"/>
  <c r="W2359" i="2" s="1"/>
  <c r="V2360" i="2" a="1"/>
  <c r="V2360" i="2" s="1"/>
  <c r="W2360" i="2" s="1"/>
  <c r="V2361" i="2" a="1"/>
  <c r="V2361" i="2" s="1"/>
  <c r="W2361" i="2" s="1"/>
  <c r="V2362" i="2" a="1"/>
  <c r="V2362" i="2" s="1"/>
  <c r="W2362" i="2" s="1"/>
  <c r="V2363" i="2" a="1"/>
  <c r="V2363" i="2" s="1"/>
  <c r="W2363" i="2" s="1"/>
  <c r="V2364" i="2" a="1"/>
  <c r="V2364" i="2" s="1"/>
  <c r="W2364" i="2" s="1"/>
  <c r="V2365" i="2" a="1"/>
  <c r="V2365" i="2" s="1"/>
  <c r="W2365" i="2" s="1"/>
  <c r="V2366" i="2" a="1"/>
  <c r="V2366" i="2" s="1"/>
  <c r="W2366" i="2" s="1"/>
  <c r="V2367" i="2" a="1"/>
  <c r="V2367" i="2" s="1"/>
  <c r="W2367" i="2" s="1"/>
  <c r="V2368" i="2" a="1"/>
  <c r="V2368" i="2" s="1"/>
  <c r="W2368" i="2" s="1"/>
  <c r="V2369" i="2" a="1"/>
  <c r="V2369" i="2" s="1"/>
  <c r="W2369" i="2" s="1"/>
  <c r="V2370" i="2" a="1"/>
  <c r="V2370" i="2" s="1"/>
  <c r="W2370" i="2" s="1"/>
  <c r="V2371" i="2" a="1"/>
  <c r="V2371" i="2" s="1"/>
  <c r="W2371" i="2" s="1"/>
  <c r="V2372" i="2" a="1"/>
  <c r="V2372" i="2" s="1"/>
  <c r="W2372" i="2" s="1"/>
  <c r="V2373" i="2" a="1"/>
  <c r="V2373" i="2" s="1"/>
  <c r="W2373" i="2" s="1"/>
  <c r="V2374" i="2" a="1"/>
  <c r="V2374" i="2" s="1"/>
  <c r="W2374" i="2" s="1"/>
  <c r="V2375" i="2" a="1"/>
  <c r="V2375" i="2" s="1"/>
  <c r="W2375" i="2" s="1"/>
  <c r="V2376" i="2" a="1"/>
  <c r="V2376" i="2" s="1"/>
  <c r="W2376" i="2" s="1"/>
  <c r="V2377" i="2" a="1"/>
  <c r="V2377" i="2" s="1"/>
  <c r="W2377" i="2" s="1"/>
  <c r="V2378" i="2" a="1"/>
  <c r="V2378" i="2" s="1"/>
  <c r="W2378" i="2" s="1"/>
  <c r="V2379" i="2" a="1"/>
  <c r="V2379" i="2" s="1"/>
  <c r="W2379" i="2" s="1"/>
  <c r="V2380" i="2" a="1"/>
  <c r="V2380" i="2" s="1"/>
  <c r="W2380" i="2" s="1"/>
  <c r="V2381" i="2" a="1"/>
  <c r="V2381" i="2" s="1"/>
  <c r="W2381" i="2" s="1"/>
  <c r="V2382" i="2" a="1"/>
  <c r="V2382" i="2" s="1"/>
  <c r="W2382" i="2" s="1"/>
  <c r="V2383" i="2" a="1"/>
  <c r="V2383" i="2" s="1"/>
  <c r="W2383" i="2" s="1"/>
  <c r="V2384" i="2" a="1"/>
  <c r="V2384" i="2" s="1"/>
  <c r="W2384" i="2" s="1"/>
  <c r="V2385" i="2" a="1"/>
  <c r="V2385" i="2" s="1"/>
  <c r="W2385" i="2" s="1"/>
  <c r="V2386" i="2" a="1"/>
  <c r="V2386" i="2" s="1"/>
  <c r="W2386" i="2" s="1"/>
  <c r="V2387" i="2" a="1"/>
  <c r="V2387" i="2" s="1"/>
  <c r="W2387" i="2" s="1"/>
  <c r="V2388" i="2" a="1"/>
  <c r="V2388" i="2" s="1"/>
  <c r="W2388" i="2" s="1"/>
  <c r="V2389" i="2" a="1"/>
  <c r="V2389" i="2" s="1"/>
  <c r="W2389" i="2" s="1"/>
  <c r="V2390" i="2" a="1"/>
  <c r="V2390" i="2" s="1"/>
  <c r="W2390" i="2" s="1"/>
  <c r="V2391" i="2" a="1"/>
  <c r="V2391" i="2" s="1"/>
  <c r="W2391" i="2" s="1"/>
  <c r="V2392" i="2" a="1"/>
  <c r="V2392" i="2" s="1"/>
  <c r="W2392" i="2" s="1"/>
  <c r="V2393" i="2" a="1"/>
  <c r="V2393" i="2" s="1"/>
  <c r="W2393" i="2" s="1"/>
  <c r="V2394" i="2" a="1"/>
  <c r="V2394" i="2" s="1"/>
  <c r="W2394" i="2" s="1"/>
  <c r="V2395" i="2" a="1"/>
  <c r="V2395" i="2" s="1"/>
  <c r="W2395" i="2" s="1"/>
  <c r="V2396" i="2" a="1"/>
  <c r="V2396" i="2" s="1"/>
  <c r="W2396" i="2" s="1"/>
  <c r="V2397" i="2" a="1"/>
  <c r="V2397" i="2" s="1"/>
  <c r="W2397" i="2" s="1"/>
  <c r="V2398" i="2" a="1"/>
  <c r="V2398" i="2" s="1"/>
  <c r="W2398" i="2" s="1"/>
  <c r="V2399" i="2" a="1"/>
  <c r="V2399" i="2" s="1"/>
  <c r="W2399" i="2" s="1"/>
  <c r="V2400" i="2" a="1"/>
  <c r="V2400" i="2" s="1"/>
  <c r="W2400" i="2" s="1"/>
  <c r="V2401" i="2" a="1"/>
  <c r="V2401" i="2" s="1"/>
  <c r="W2401" i="2" s="1"/>
  <c r="V2402" i="2" a="1"/>
  <c r="V2402" i="2" s="1"/>
  <c r="W2402" i="2" s="1"/>
  <c r="V2403" i="2" a="1"/>
  <c r="V2403" i="2" s="1"/>
  <c r="W2403" i="2" s="1"/>
  <c r="V2404" i="2" a="1"/>
  <c r="V2404" i="2" s="1"/>
  <c r="W2404" i="2" s="1"/>
  <c r="V2405" i="2" a="1"/>
  <c r="V2405" i="2" s="1"/>
  <c r="W2405" i="2" s="1"/>
  <c r="V2406" i="2" a="1"/>
  <c r="V2406" i="2" s="1"/>
  <c r="W2406" i="2" s="1"/>
  <c r="V2407" i="2" a="1"/>
  <c r="V2407" i="2" s="1"/>
  <c r="W2407" i="2" s="1"/>
  <c r="V2408" i="2" a="1"/>
  <c r="V2408" i="2" s="1"/>
  <c r="W2408" i="2" s="1"/>
  <c r="V2409" i="2" a="1"/>
  <c r="V2409" i="2" s="1"/>
  <c r="W2409" i="2" s="1"/>
  <c r="V2410" i="2" a="1"/>
  <c r="V2410" i="2" s="1"/>
  <c r="W2410" i="2" s="1"/>
  <c r="V2411" i="2" a="1"/>
  <c r="V2411" i="2" s="1"/>
  <c r="W2411" i="2" s="1"/>
  <c r="V2412" i="2" a="1"/>
  <c r="V2412" i="2" s="1"/>
  <c r="W2412" i="2" s="1"/>
  <c r="V2413" i="2" a="1"/>
  <c r="V2413" i="2" s="1"/>
  <c r="W2413" i="2" s="1"/>
  <c r="V2414" i="2" a="1"/>
  <c r="V2414" i="2" s="1"/>
  <c r="W2414" i="2" s="1"/>
  <c r="V2415" i="2" a="1"/>
  <c r="V2415" i="2" s="1"/>
  <c r="W2415" i="2" s="1"/>
  <c r="V2416" i="2" a="1"/>
  <c r="V2416" i="2" s="1"/>
  <c r="W2416" i="2" s="1"/>
  <c r="V2417" i="2" a="1"/>
  <c r="V2417" i="2" s="1"/>
  <c r="W2417" i="2" s="1"/>
  <c r="V2418" i="2" a="1"/>
  <c r="V2418" i="2" s="1"/>
  <c r="W2418" i="2" s="1"/>
  <c r="V2419" i="2" a="1"/>
  <c r="V2419" i="2" s="1"/>
  <c r="W2419" i="2" s="1"/>
  <c r="V2420" i="2" a="1"/>
  <c r="V2420" i="2" s="1"/>
  <c r="W2420" i="2" s="1"/>
  <c r="V2421" i="2" a="1"/>
  <c r="V2421" i="2" s="1"/>
  <c r="W2421" i="2" s="1"/>
  <c r="V2422" i="2" a="1"/>
  <c r="V2422" i="2" s="1"/>
  <c r="W2422" i="2" s="1"/>
  <c r="V2423" i="2" a="1"/>
  <c r="V2423" i="2" s="1"/>
  <c r="W2423" i="2" s="1"/>
  <c r="V2424" i="2" a="1"/>
  <c r="V2424" i="2" s="1"/>
  <c r="W2424" i="2" s="1"/>
  <c r="V2425" i="2" a="1"/>
  <c r="V2425" i="2" s="1"/>
  <c r="W2425" i="2" s="1"/>
  <c r="V2426" i="2" a="1"/>
  <c r="V2426" i="2" s="1"/>
  <c r="W2426" i="2" s="1"/>
  <c r="V2427" i="2" a="1"/>
  <c r="V2427" i="2" s="1"/>
  <c r="W2427" i="2" s="1"/>
  <c r="V2428" i="2" a="1"/>
  <c r="V2428" i="2" s="1"/>
  <c r="W2428" i="2" s="1"/>
  <c r="V2429" i="2" a="1"/>
  <c r="V2429" i="2" s="1"/>
  <c r="W2429" i="2" s="1"/>
  <c r="V2430" i="2" a="1"/>
  <c r="V2430" i="2" s="1"/>
  <c r="W2430" i="2" s="1"/>
  <c r="V2431" i="2" a="1"/>
  <c r="V2431" i="2" s="1"/>
  <c r="W2431" i="2" s="1"/>
  <c r="V2432" i="2" a="1"/>
  <c r="V2432" i="2" s="1"/>
  <c r="W2432" i="2" s="1"/>
  <c r="V2433" i="2" a="1"/>
  <c r="V2433" i="2" s="1"/>
  <c r="W2433" i="2" s="1"/>
  <c r="V2434" i="2" a="1"/>
  <c r="V2434" i="2" s="1"/>
  <c r="W2434" i="2" s="1"/>
  <c r="V2435" i="2" a="1"/>
  <c r="V2435" i="2" s="1"/>
  <c r="W2435" i="2" s="1"/>
  <c r="V2436" i="2" a="1"/>
  <c r="V2436" i="2" s="1"/>
  <c r="W2436" i="2" s="1"/>
  <c r="V2437" i="2" a="1"/>
  <c r="V2437" i="2" s="1"/>
  <c r="W2437" i="2" s="1"/>
  <c r="V2438" i="2" a="1"/>
  <c r="V2438" i="2" s="1"/>
  <c r="W2438" i="2" s="1"/>
  <c r="V2439" i="2" a="1"/>
  <c r="V2439" i="2" s="1"/>
  <c r="W2439" i="2" s="1"/>
  <c r="V2440" i="2" a="1"/>
  <c r="V2440" i="2" s="1"/>
  <c r="W2440" i="2" s="1"/>
  <c r="V2441" i="2" a="1"/>
  <c r="V2441" i="2" s="1"/>
  <c r="W2441" i="2" s="1"/>
  <c r="V2442" i="2" a="1"/>
  <c r="V2442" i="2" s="1"/>
  <c r="W2442" i="2" s="1"/>
  <c r="V2443" i="2" a="1"/>
  <c r="V2443" i="2" s="1"/>
  <c r="W2443" i="2" s="1"/>
  <c r="V2444" i="2" a="1"/>
  <c r="V2444" i="2" s="1"/>
  <c r="W2444" i="2" s="1"/>
  <c r="V2445" i="2" a="1"/>
  <c r="V2445" i="2" s="1"/>
  <c r="W2445" i="2" s="1"/>
  <c r="V2446" i="2" a="1"/>
  <c r="V2446" i="2" s="1"/>
  <c r="W2446" i="2" s="1"/>
  <c r="V2447" i="2" a="1"/>
  <c r="V2447" i="2" s="1"/>
  <c r="W2447" i="2" s="1"/>
  <c r="V2448" i="2" a="1"/>
  <c r="V2448" i="2" s="1"/>
  <c r="W2448" i="2" s="1"/>
  <c r="V2449" i="2" a="1"/>
  <c r="V2449" i="2" s="1"/>
  <c r="W2449" i="2" s="1"/>
  <c r="V2450" i="2" a="1"/>
  <c r="V2450" i="2" s="1"/>
  <c r="W2450" i="2" s="1"/>
  <c r="V2451" i="2" a="1"/>
  <c r="V2451" i="2" s="1"/>
  <c r="W2451" i="2" s="1"/>
  <c r="V2452" i="2" a="1"/>
  <c r="V2452" i="2" s="1"/>
  <c r="W2452" i="2" s="1"/>
  <c r="V2453" i="2" a="1"/>
  <c r="V2453" i="2" s="1"/>
  <c r="W2453" i="2" s="1"/>
  <c r="V2454" i="2" a="1"/>
  <c r="V2454" i="2" s="1"/>
  <c r="W2454" i="2" s="1"/>
  <c r="V2455" i="2" a="1"/>
  <c r="V2455" i="2" s="1"/>
  <c r="W2455" i="2" s="1"/>
  <c r="V2456" i="2" a="1"/>
  <c r="V2456" i="2" s="1"/>
  <c r="W2456" i="2" s="1"/>
  <c r="V2457" i="2" a="1"/>
  <c r="V2457" i="2" s="1"/>
  <c r="W2457" i="2" s="1"/>
  <c r="V2458" i="2" a="1"/>
  <c r="V2458" i="2" s="1"/>
  <c r="W2458" i="2" s="1"/>
  <c r="V2459" i="2" a="1"/>
  <c r="V2459" i="2" s="1"/>
  <c r="W2459" i="2" s="1"/>
  <c r="V2460" i="2" a="1"/>
  <c r="V2460" i="2" s="1"/>
  <c r="W2460" i="2" s="1"/>
  <c r="V2461" i="2" a="1"/>
  <c r="V2461" i="2" s="1"/>
  <c r="W2461" i="2" s="1"/>
  <c r="V2462" i="2" a="1"/>
  <c r="V2462" i="2" s="1"/>
  <c r="W2462" i="2" s="1"/>
  <c r="V2463" i="2" a="1"/>
  <c r="V2463" i="2" s="1"/>
  <c r="W2463" i="2" s="1"/>
  <c r="V2464" i="2" a="1"/>
  <c r="V2464" i="2" s="1"/>
  <c r="W2464" i="2" s="1"/>
  <c r="V2465" i="2" a="1"/>
  <c r="V2465" i="2" s="1"/>
  <c r="W2465" i="2" s="1"/>
  <c r="V2466" i="2" a="1"/>
  <c r="V2466" i="2" s="1"/>
  <c r="W2466" i="2" s="1"/>
  <c r="V2467" i="2" a="1"/>
  <c r="V2467" i="2" s="1"/>
  <c r="W2467" i="2" s="1"/>
  <c r="V2468" i="2" a="1"/>
  <c r="V2468" i="2" s="1"/>
  <c r="W2468" i="2" s="1"/>
  <c r="V2469" i="2" a="1"/>
  <c r="V2469" i="2" s="1"/>
  <c r="W2469" i="2" s="1"/>
  <c r="V2470" i="2" a="1"/>
  <c r="V2470" i="2" s="1"/>
  <c r="W2470" i="2" s="1"/>
  <c r="V2471" i="2" a="1"/>
  <c r="V2471" i="2" s="1"/>
  <c r="W2471" i="2" s="1"/>
  <c r="V2472" i="2" a="1"/>
  <c r="V2472" i="2" s="1"/>
  <c r="W2472" i="2" s="1"/>
  <c r="V2473" i="2" a="1"/>
  <c r="V2473" i="2" s="1"/>
  <c r="W2473" i="2" s="1"/>
  <c r="V2474" i="2" a="1"/>
  <c r="V2474" i="2" s="1"/>
  <c r="W2474" i="2" s="1"/>
  <c r="V2475" i="2" a="1"/>
  <c r="V2475" i="2" s="1"/>
  <c r="V2476" i="2" a="1"/>
  <c r="V2476" i="2" s="1"/>
  <c r="V2477" i="2" a="1"/>
  <c r="V2477" i="2" s="1"/>
  <c r="V2478" i="2" a="1"/>
  <c r="V2478" i="2" s="1"/>
  <c r="V2479" i="2" a="1"/>
  <c r="V2479" i="2" s="1"/>
  <c r="V2480" i="2" a="1"/>
  <c r="V2480" i="2" s="1"/>
  <c r="V2481" i="2" a="1"/>
  <c r="V2481" i="2" s="1"/>
  <c r="V2482" i="2" a="1"/>
  <c r="V2482" i="2" s="1"/>
  <c r="V2483" i="2" a="1"/>
  <c r="V2483" i="2" s="1"/>
  <c r="V2484" i="2" a="1"/>
  <c r="V2484" i="2" s="1"/>
  <c r="V2485" i="2" a="1"/>
  <c r="V2485" i="2" s="1"/>
  <c r="V2486" i="2" a="1"/>
  <c r="V2486" i="2" s="1"/>
  <c r="W2486" i="2" s="1"/>
  <c r="V2487" i="2" a="1"/>
  <c r="V2487" i="2" s="1"/>
  <c r="W2487" i="2" s="1"/>
  <c r="V2488" i="2" a="1"/>
  <c r="V2488" i="2" s="1"/>
  <c r="W2488" i="2" s="1"/>
  <c r="V2489" i="2" a="1"/>
  <c r="V2489" i="2" s="1"/>
  <c r="W2489" i="2" s="1"/>
  <c r="V2490" i="2" a="1"/>
  <c r="V2490" i="2" s="1"/>
  <c r="W2490" i="2" s="1"/>
  <c r="V2491" i="2" a="1"/>
  <c r="V2491" i="2" s="1"/>
  <c r="W2491" i="2" s="1"/>
  <c r="V2492" i="2" a="1"/>
  <c r="V2492" i="2" s="1"/>
  <c r="W2492" i="2" s="1"/>
  <c r="V2493" i="2" a="1"/>
  <c r="V2493" i="2" s="1"/>
  <c r="W2493" i="2" s="1"/>
  <c r="V2494" i="2" a="1"/>
  <c r="V2494" i="2" s="1"/>
  <c r="W2494" i="2" s="1"/>
  <c r="V2495" i="2" a="1"/>
  <c r="V2495" i="2" s="1"/>
  <c r="W2495" i="2" s="1"/>
  <c r="V2496" i="2" a="1"/>
  <c r="V2496" i="2" s="1"/>
  <c r="W2496" i="2" s="1"/>
  <c r="V2497" i="2" a="1"/>
  <c r="V2497" i="2" s="1"/>
  <c r="W2497" i="2" s="1"/>
  <c r="V2498" i="2" a="1"/>
  <c r="V2498" i="2" s="1"/>
  <c r="W2498" i="2" s="1"/>
  <c r="V2499" i="2" a="1"/>
  <c r="V2499" i="2" s="1"/>
  <c r="W2499" i="2" s="1"/>
  <c r="V2500" i="2" a="1"/>
  <c r="V2500" i="2" s="1"/>
  <c r="W2500" i="2" s="1"/>
  <c r="V2501" i="2" a="1"/>
  <c r="V2501" i="2" s="1"/>
  <c r="W2501" i="2" s="1"/>
  <c r="V2502" i="2" a="1"/>
  <c r="V2502" i="2" s="1"/>
  <c r="W2502" i="2" s="1"/>
  <c r="V2503" i="2" a="1"/>
  <c r="V2503" i="2" s="1"/>
  <c r="W2503" i="2" s="1"/>
  <c r="V2504" i="2" a="1"/>
  <c r="V2504" i="2" s="1"/>
  <c r="W2504" i="2" s="1"/>
  <c r="V2505" i="2" a="1"/>
  <c r="V2505" i="2" s="1"/>
  <c r="W2505" i="2" s="1"/>
  <c r="V2506" i="2" a="1"/>
  <c r="V2506" i="2" s="1"/>
  <c r="W2506" i="2" s="1"/>
  <c r="V2507" i="2" a="1"/>
  <c r="V2507" i="2" s="1"/>
  <c r="W2507" i="2" s="1"/>
  <c r="V2508" i="2" a="1"/>
  <c r="V2508" i="2" s="1"/>
  <c r="W2508" i="2" s="1"/>
  <c r="V2509" i="2" a="1"/>
  <c r="V2509" i="2" s="1"/>
  <c r="W2509" i="2" s="1"/>
  <c r="V2510" i="2" a="1"/>
  <c r="V2510" i="2" s="1"/>
  <c r="W2510" i="2" s="1"/>
  <c r="V2511" i="2" a="1"/>
  <c r="V2511" i="2" s="1"/>
  <c r="W2511" i="2" s="1"/>
  <c r="V2512" i="2" a="1"/>
  <c r="V2512" i="2" s="1"/>
  <c r="W2512" i="2" s="1"/>
  <c r="V2513" i="2" a="1"/>
  <c r="V2513" i="2" s="1"/>
  <c r="W2513" i="2" s="1"/>
  <c r="V2514" i="2" a="1"/>
  <c r="V2514" i="2" s="1"/>
  <c r="W2514" i="2" s="1"/>
  <c r="V2515" i="2" a="1"/>
  <c r="V2515" i="2" s="1"/>
  <c r="W2515" i="2" s="1"/>
  <c r="V2516" i="2" a="1"/>
  <c r="V2516" i="2" s="1"/>
  <c r="W2516" i="2" s="1"/>
  <c r="V2517" i="2" a="1"/>
  <c r="V2517" i="2" s="1"/>
  <c r="W2517" i="2" s="1"/>
  <c r="V2518" i="2" a="1"/>
  <c r="V2518" i="2" s="1"/>
  <c r="W2518" i="2" s="1"/>
  <c r="V2519" i="2" a="1"/>
  <c r="V2519" i="2" s="1"/>
  <c r="W2519" i="2" s="1"/>
  <c r="V2520" i="2" a="1"/>
  <c r="V2520" i="2" s="1"/>
  <c r="W2520" i="2" s="1"/>
  <c r="V2521" i="2" a="1"/>
  <c r="V2521" i="2" s="1"/>
  <c r="W2521" i="2" s="1"/>
  <c r="V2522" i="2" a="1"/>
  <c r="V2522" i="2" s="1"/>
  <c r="W2522" i="2" s="1"/>
  <c r="V2523" i="2" a="1"/>
  <c r="V2523" i="2" s="1"/>
  <c r="W2523" i="2" s="1"/>
  <c r="V2524" i="2" a="1"/>
  <c r="V2524" i="2" s="1"/>
  <c r="W2524" i="2" s="1"/>
  <c r="V2525" i="2" a="1"/>
  <c r="V2525" i="2" s="1"/>
  <c r="W2525" i="2" s="1"/>
  <c r="V2526" i="2" a="1"/>
  <c r="V2526" i="2" s="1"/>
  <c r="W2526" i="2" s="1"/>
  <c r="V2527" i="2" a="1"/>
  <c r="V2527" i="2" s="1"/>
  <c r="W2527" i="2" s="1"/>
  <c r="V2528" i="2" a="1"/>
  <c r="V2528" i="2" s="1"/>
  <c r="W2528" i="2" s="1"/>
  <c r="V2529" i="2" a="1"/>
  <c r="V2529" i="2" s="1"/>
  <c r="W2529" i="2" s="1"/>
  <c r="V2530" i="2" a="1"/>
  <c r="V2530" i="2" s="1"/>
  <c r="W2530" i="2" s="1"/>
  <c r="V2531" i="2" a="1"/>
  <c r="V2531" i="2" s="1"/>
  <c r="W2531" i="2" s="1"/>
  <c r="V2532" i="2" a="1"/>
  <c r="V2532" i="2" s="1"/>
  <c r="W2532" i="2" s="1"/>
  <c r="V2533" i="2" a="1"/>
  <c r="V2533" i="2" s="1"/>
  <c r="W2533" i="2" s="1"/>
  <c r="V2534" i="2" a="1"/>
  <c r="V2534" i="2" s="1"/>
  <c r="W2534" i="2" s="1"/>
  <c r="V2535" i="2" a="1"/>
  <c r="V2535" i="2" s="1"/>
  <c r="W2535" i="2" s="1"/>
  <c r="V2536" i="2" a="1"/>
  <c r="V2536" i="2" s="1"/>
  <c r="W2536" i="2" s="1"/>
  <c r="V2537" i="2" a="1"/>
  <c r="V2537" i="2" s="1"/>
  <c r="W2537" i="2" s="1"/>
  <c r="V2538" i="2" a="1"/>
  <c r="V2538" i="2" s="1"/>
  <c r="W2538" i="2" s="1"/>
  <c r="V2539" i="2" a="1"/>
  <c r="V2539" i="2" s="1"/>
  <c r="W2539" i="2" s="1"/>
  <c r="V2540" i="2" a="1"/>
  <c r="V2540" i="2" s="1"/>
  <c r="W2540" i="2" s="1"/>
  <c r="V2541" i="2" a="1"/>
  <c r="V2541" i="2" s="1"/>
  <c r="W2541" i="2" s="1"/>
  <c r="V2542" i="2" a="1"/>
  <c r="V2542" i="2" s="1"/>
  <c r="W2542" i="2" s="1"/>
  <c r="V2543" i="2" a="1"/>
  <c r="V2543" i="2" s="1"/>
  <c r="W2543" i="2" s="1"/>
  <c r="V2544" i="2" a="1"/>
  <c r="V2544" i="2" s="1"/>
  <c r="W2544" i="2" s="1"/>
  <c r="V2545" i="2" a="1"/>
  <c r="V2545" i="2" s="1"/>
  <c r="W2545" i="2" s="1"/>
  <c r="V2546" i="2" a="1"/>
  <c r="V2546" i="2" s="1"/>
  <c r="W2546" i="2" s="1"/>
  <c r="V2547" i="2" a="1"/>
  <c r="V2547" i="2" s="1"/>
  <c r="W2547" i="2" s="1"/>
  <c r="V2548" i="2" a="1"/>
  <c r="V2548" i="2" s="1"/>
  <c r="W2548" i="2" s="1"/>
  <c r="V2549" i="2" a="1"/>
  <c r="V2549" i="2" s="1"/>
  <c r="W2549" i="2" s="1"/>
  <c r="V2550" i="2" a="1"/>
  <c r="V2550" i="2" s="1"/>
  <c r="W2550" i="2" s="1"/>
  <c r="V2551" i="2" a="1"/>
  <c r="V2551" i="2" s="1"/>
  <c r="W2551" i="2" s="1"/>
  <c r="V2552" i="2" a="1"/>
  <c r="V2552" i="2" s="1"/>
  <c r="W2552" i="2" s="1"/>
  <c r="V2553" i="2" a="1"/>
  <c r="V2553" i="2" s="1"/>
  <c r="W2553" i="2" s="1"/>
  <c r="V2554" i="2" a="1"/>
  <c r="V2554" i="2" s="1"/>
  <c r="W2554" i="2" s="1"/>
  <c r="V2555" i="2" a="1"/>
  <c r="V2555" i="2" s="1"/>
  <c r="W2555" i="2" s="1"/>
  <c r="V2556" i="2" a="1"/>
  <c r="V2556" i="2" s="1"/>
  <c r="W2556" i="2" s="1"/>
  <c r="V2557" i="2" a="1"/>
  <c r="V2557" i="2" s="1"/>
  <c r="W2557" i="2" s="1"/>
  <c r="V2558" i="2" a="1"/>
  <c r="V2558" i="2" s="1"/>
  <c r="W2558" i="2" s="1"/>
  <c r="V2559" i="2" a="1"/>
  <c r="V2559" i="2" s="1"/>
  <c r="W2559" i="2" s="1"/>
  <c r="V2560" i="2" a="1"/>
  <c r="V2560" i="2" s="1"/>
  <c r="W2560" i="2" s="1"/>
  <c r="V2561" i="2" a="1"/>
  <c r="V2561" i="2" s="1"/>
  <c r="W2561" i="2" s="1"/>
  <c r="V2562" i="2" a="1"/>
  <c r="V2562" i="2" s="1"/>
  <c r="W2562" i="2" s="1"/>
  <c r="V2563" i="2" a="1"/>
  <c r="V2563" i="2" s="1"/>
  <c r="W2563" i="2" s="1"/>
  <c r="V2564" i="2" a="1"/>
  <c r="V2564" i="2" s="1"/>
  <c r="W2564" i="2" s="1"/>
  <c r="V2565" i="2" a="1"/>
  <c r="V2565" i="2" s="1"/>
  <c r="W2565" i="2" s="1"/>
  <c r="V2566" i="2" a="1"/>
  <c r="V2566" i="2" s="1"/>
  <c r="W2566" i="2" s="1"/>
  <c r="V2567" i="2" a="1"/>
  <c r="V2567" i="2" s="1"/>
  <c r="W2567" i="2" s="1"/>
  <c r="V2568" i="2" a="1"/>
  <c r="V2568" i="2" s="1"/>
  <c r="W2568" i="2" s="1"/>
  <c r="V2569" i="2" a="1"/>
  <c r="V2569" i="2" s="1"/>
  <c r="W2569" i="2" s="1"/>
  <c r="V2570" i="2" a="1"/>
  <c r="V2570" i="2" s="1"/>
  <c r="W2570" i="2" s="1"/>
  <c r="V2571" i="2" a="1"/>
  <c r="V2571" i="2" s="1"/>
  <c r="W2571" i="2" s="1"/>
  <c r="V2572" i="2" a="1"/>
  <c r="V2572" i="2" s="1"/>
  <c r="W2572" i="2" s="1"/>
  <c r="V2573" i="2" a="1"/>
  <c r="V2573" i="2" s="1"/>
  <c r="W2573" i="2" s="1"/>
  <c r="V2574" i="2" a="1"/>
  <c r="V2574" i="2" s="1"/>
  <c r="W2574" i="2" s="1"/>
  <c r="V2575" i="2" a="1"/>
  <c r="V2575" i="2" s="1"/>
  <c r="W2575" i="2" s="1"/>
  <c r="V2576" i="2" a="1"/>
  <c r="V2576" i="2" s="1"/>
  <c r="W2576" i="2" s="1"/>
  <c r="V2577" i="2" a="1"/>
  <c r="V2577" i="2" s="1"/>
  <c r="W2577" i="2" s="1"/>
  <c r="V2578" i="2" a="1"/>
  <c r="V2578" i="2" s="1"/>
  <c r="W2578" i="2" s="1"/>
  <c r="V2579" i="2" a="1"/>
  <c r="V2579" i="2" s="1"/>
  <c r="W2579" i="2" s="1"/>
  <c r="V2580" i="2" a="1"/>
  <c r="V2580" i="2" s="1"/>
  <c r="W2580" i="2" s="1"/>
  <c r="V2581" i="2" a="1"/>
  <c r="V2581" i="2" s="1"/>
  <c r="W2581" i="2" s="1"/>
  <c r="V2582" i="2" a="1"/>
  <c r="V2582" i="2" s="1"/>
  <c r="W2582" i="2" s="1"/>
  <c r="V2583" i="2" a="1"/>
  <c r="V2583" i="2" s="1"/>
  <c r="W2583" i="2" s="1"/>
  <c r="V2584" i="2" a="1"/>
  <c r="V2584" i="2" s="1"/>
  <c r="W2584" i="2" s="1"/>
  <c r="V2585" i="2" a="1"/>
  <c r="V2585" i="2" s="1"/>
  <c r="W2585" i="2" s="1"/>
  <c r="V2586" i="2" a="1"/>
  <c r="V2586" i="2" s="1"/>
  <c r="W2586" i="2" s="1"/>
  <c r="V2587" i="2" a="1"/>
  <c r="V2587" i="2" s="1"/>
  <c r="W2587" i="2" s="1"/>
  <c r="V2588" i="2" a="1"/>
  <c r="V2588" i="2" s="1"/>
  <c r="W2588" i="2" s="1"/>
  <c r="V2589" i="2" a="1"/>
  <c r="V2589" i="2" s="1"/>
  <c r="W2589" i="2" s="1"/>
  <c r="V2590" i="2" a="1"/>
  <c r="V2590" i="2" s="1"/>
  <c r="W2590" i="2" s="1"/>
  <c r="V2591" i="2" a="1"/>
  <c r="V2591" i="2" s="1"/>
  <c r="W2591" i="2" s="1"/>
  <c r="V2592" i="2" a="1"/>
  <c r="V2592" i="2" s="1"/>
  <c r="W2592" i="2" s="1"/>
  <c r="V2593" i="2" a="1"/>
  <c r="V2593" i="2" s="1"/>
  <c r="W2593" i="2" s="1"/>
  <c r="V2594" i="2" a="1"/>
  <c r="V2594" i="2" s="1"/>
  <c r="W2594" i="2" s="1"/>
  <c r="V2595" i="2" a="1"/>
  <c r="V2595" i="2" s="1"/>
  <c r="W2595" i="2" s="1"/>
  <c r="V2596" i="2" a="1"/>
  <c r="V2596" i="2" s="1"/>
  <c r="W2596" i="2" s="1"/>
  <c r="V2597" i="2" a="1"/>
  <c r="V2597" i="2" s="1"/>
  <c r="W2597" i="2" s="1"/>
  <c r="V2598" i="2" a="1"/>
  <c r="V2598" i="2" s="1"/>
  <c r="W2598" i="2" s="1"/>
  <c r="V2599" i="2" a="1"/>
  <c r="V2599" i="2" s="1"/>
  <c r="W2599" i="2" s="1"/>
  <c r="V2600" i="2" a="1"/>
  <c r="V2600" i="2" s="1"/>
  <c r="W2600" i="2" s="1"/>
  <c r="V2601" i="2" a="1"/>
  <c r="V2601" i="2" s="1"/>
  <c r="W2601" i="2" s="1"/>
  <c r="V2602" i="2" a="1"/>
  <c r="V2602" i="2" s="1"/>
  <c r="W2602" i="2" s="1"/>
  <c r="V2603" i="2" a="1"/>
  <c r="V2603" i="2" s="1"/>
  <c r="W2603" i="2" s="1"/>
  <c r="V2604" i="2" a="1"/>
  <c r="V2604" i="2" s="1"/>
  <c r="W2604" i="2" s="1"/>
  <c r="V2605" i="2" a="1"/>
  <c r="V2605" i="2" s="1"/>
  <c r="W2605" i="2" s="1"/>
  <c r="V2606" i="2" a="1"/>
  <c r="V2606" i="2" s="1"/>
  <c r="W2606" i="2" s="1"/>
  <c r="V2607" i="2" a="1"/>
  <c r="V2607" i="2" s="1"/>
  <c r="W2607" i="2" s="1"/>
  <c r="V2608" i="2" a="1"/>
  <c r="V2608" i="2" s="1"/>
  <c r="W2608" i="2" s="1"/>
  <c r="V2609" i="2" a="1"/>
  <c r="V2609" i="2" s="1"/>
  <c r="W2609" i="2" s="1"/>
  <c r="V2610" i="2" a="1"/>
  <c r="V2610" i="2" s="1"/>
  <c r="W2610" i="2" s="1"/>
  <c r="V2611" i="2" a="1"/>
  <c r="V2611" i="2" s="1"/>
  <c r="W2611" i="2" s="1"/>
  <c r="V2612" i="2" a="1"/>
  <c r="V2612" i="2" s="1"/>
  <c r="W2612" i="2" s="1"/>
  <c r="V2613" i="2" a="1"/>
  <c r="V2613" i="2" s="1"/>
  <c r="W2613" i="2" s="1"/>
  <c r="V2614" i="2" a="1"/>
  <c r="V2614" i="2" s="1"/>
  <c r="W2614" i="2" s="1"/>
  <c r="V2615" i="2" a="1"/>
  <c r="V2615" i="2" s="1"/>
  <c r="W2615" i="2" s="1"/>
  <c r="V2616" i="2" a="1"/>
  <c r="V2616" i="2" s="1"/>
  <c r="W2616" i="2" s="1"/>
  <c r="V2617" i="2" a="1"/>
  <c r="V2617" i="2" s="1"/>
  <c r="W2617" i="2" s="1"/>
  <c r="V2618" i="2" a="1"/>
  <c r="V2618" i="2" s="1"/>
  <c r="W2618" i="2" s="1"/>
  <c r="V2619" i="2" a="1"/>
  <c r="V2619" i="2" s="1"/>
  <c r="W2619" i="2" s="1"/>
  <c r="V2620" i="2" a="1"/>
  <c r="V2620" i="2" s="1"/>
  <c r="W2620" i="2" s="1"/>
  <c r="V2621" i="2" a="1"/>
  <c r="V2621" i="2" s="1"/>
  <c r="W2621" i="2" s="1"/>
  <c r="V2622" i="2" a="1"/>
  <c r="V2622" i="2" s="1"/>
  <c r="W2622" i="2" s="1"/>
  <c r="V2623" i="2" a="1"/>
  <c r="V2623" i="2" s="1"/>
  <c r="W2623" i="2" s="1"/>
  <c r="V2624" i="2" a="1"/>
  <c r="V2624" i="2" s="1"/>
  <c r="W2624" i="2" s="1"/>
  <c r="V2625" i="2" a="1"/>
  <c r="V2625" i="2" s="1"/>
  <c r="W2625" i="2" s="1"/>
  <c r="V2626" i="2" a="1"/>
  <c r="V2626" i="2" s="1"/>
  <c r="W2626" i="2" s="1"/>
  <c r="V2627" i="2" a="1"/>
  <c r="V2627" i="2" s="1"/>
  <c r="W2627" i="2" s="1"/>
  <c r="V2628" i="2" a="1"/>
  <c r="V2628" i="2" s="1"/>
  <c r="W2628" i="2" s="1"/>
  <c r="V2629" i="2" a="1"/>
  <c r="V2629" i="2" s="1"/>
  <c r="W2629" i="2" s="1"/>
  <c r="V2630" i="2" a="1"/>
  <c r="V2630" i="2" s="1"/>
  <c r="W2630" i="2" s="1"/>
  <c r="V2631" i="2" a="1"/>
  <c r="V2631" i="2" s="1"/>
  <c r="W2631" i="2" s="1"/>
  <c r="V2632" i="2" a="1"/>
  <c r="V2632" i="2" s="1"/>
  <c r="W2632" i="2" s="1"/>
  <c r="V2633" i="2" a="1"/>
  <c r="V2633" i="2" s="1"/>
  <c r="W2633" i="2" s="1"/>
  <c r="V2634" i="2" a="1"/>
  <c r="V2634" i="2" s="1"/>
  <c r="W2634" i="2" s="1"/>
  <c r="V2635" i="2" a="1"/>
  <c r="V2635" i="2" s="1"/>
  <c r="W2635" i="2" s="1"/>
  <c r="V2636" i="2" a="1"/>
  <c r="V2636" i="2" s="1"/>
  <c r="W2636" i="2" s="1"/>
  <c r="V2637" i="2" a="1"/>
  <c r="V2637" i="2" s="1"/>
  <c r="W2637" i="2" s="1"/>
  <c r="V2638" i="2" a="1"/>
  <c r="V2638" i="2" s="1"/>
  <c r="W2638" i="2" s="1"/>
  <c r="V2639" i="2" a="1"/>
  <c r="V2639" i="2" s="1"/>
  <c r="W2639" i="2" s="1"/>
  <c r="V2640" i="2" a="1"/>
  <c r="V2640" i="2" s="1"/>
  <c r="W2640" i="2" s="1"/>
  <c r="V2641" i="2" a="1"/>
  <c r="V2641" i="2" s="1"/>
  <c r="W2641" i="2" s="1"/>
  <c r="V2642" i="2" a="1"/>
  <c r="V2642" i="2" s="1"/>
  <c r="W2642" i="2" s="1"/>
  <c r="V2643" i="2" a="1"/>
  <c r="V2643" i="2" s="1"/>
  <c r="W2643" i="2" s="1"/>
  <c r="V2644" i="2" a="1"/>
  <c r="V2644" i="2" s="1"/>
  <c r="W2644" i="2" s="1"/>
  <c r="V2645" i="2" a="1"/>
  <c r="V2645" i="2" s="1"/>
  <c r="W2645" i="2" s="1"/>
  <c r="V2646" i="2" a="1"/>
  <c r="V2646" i="2" s="1"/>
  <c r="W2646" i="2" s="1"/>
  <c r="V2647" i="2" a="1"/>
  <c r="V2647" i="2" s="1"/>
  <c r="W2647" i="2" s="1"/>
  <c r="V2648" i="2" a="1"/>
  <c r="V2648" i="2" s="1"/>
  <c r="W2648" i="2" s="1"/>
  <c r="V2649" i="2" a="1"/>
  <c r="V2649" i="2" s="1"/>
  <c r="W2649" i="2" s="1"/>
  <c r="V2650" i="2" a="1"/>
  <c r="V2650" i="2" s="1"/>
  <c r="W2650" i="2" s="1"/>
  <c r="V2651" i="2" a="1"/>
  <c r="V2651" i="2" s="1"/>
  <c r="W2651" i="2" s="1"/>
  <c r="V2652" i="2" a="1"/>
  <c r="V2652" i="2" s="1"/>
  <c r="W2652" i="2" s="1"/>
  <c r="V2653" i="2" a="1"/>
  <c r="V2653" i="2" s="1"/>
  <c r="W2653" i="2" s="1"/>
  <c r="V2654" i="2" a="1"/>
  <c r="V2654" i="2" s="1"/>
  <c r="W2654" i="2" s="1"/>
  <c r="V2655" i="2" a="1"/>
  <c r="V2655" i="2" s="1"/>
  <c r="W2655" i="2" s="1"/>
  <c r="V2656" i="2" a="1"/>
  <c r="V2656" i="2" s="1"/>
  <c r="W2656" i="2" s="1"/>
  <c r="V2657" i="2" a="1"/>
  <c r="V2657" i="2" s="1"/>
  <c r="W2657" i="2" s="1"/>
  <c r="V2658" i="2" a="1"/>
  <c r="V2658" i="2" s="1"/>
  <c r="W2658" i="2" s="1"/>
  <c r="V2659" i="2" a="1"/>
  <c r="V2659" i="2" s="1"/>
  <c r="W2659" i="2" s="1"/>
  <c r="V2660" i="2" a="1"/>
  <c r="V2660" i="2" s="1"/>
  <c r="W2660" i="2" s="1"/>
  <c r="V2661" i="2" a="1"/>
  <c r="V2661" i="2" s="1"/>
  <c r="W2661" i="2" s="1"/>
  <c r="V2662" i="2" a="1"/>
  <c r="V2662" i="2" s="1"/>
  <c r="W2662" i="2" s="1"/>
  <c r="V2663" i="2" a="1"/>
  <c r="V2663" i="2" s="1"/>
  <c r="W2663" i="2" s="1"/>
  <c r="V2664" i="2" a="1"/>
  <c r="V2664" i="2" s="1"/>
  <c r="W2664" i="2" s="1"/>
  <c r="V2665" i="2" a="1"/>
  <c r="V2665" i="2" s="1"/>
  <c r="W2665" i="2" s="1"/>
  <c r="V2666" i="2" a="1"/>
  <c r="V2666" i="2" s="1"/>
  <c r="W2666" i="2" s="1"/>
  <c r="V2667" i="2" a="1"/>
  <c r="V2667" i="2" s="1"/>
  <c r="W2667" i="2" s="1"/>
  <c r="V2668" i="2" a="1"/>
  <c r="V2668" i="2" s="1"/>
  <c r="W2668" i="2" s="1"/>
  <c r="V2669" i="2" a="1"/>
  <c r="V2669" i="2" s="1"/>
  <c r="W2669" i="2" s="1"/>
  <c r="V2670" i="2" a="1"/>
  <c r="V2670" i="2" s="1"/>
  <c r="W2670" i="2" s="1"/>
  <c r="V2671" i="2" a="1"/>
  <c r="V2671" i="2" s="1"/>
  <c r="W2671" i="2" s="1"/>
  <c r="V2672" i="2" a="1"/>
  <c r="V2672" i="2" s="1"/>
  <c r="W2672" i="2" s="1"/>
  <c r="V2673" i="2" a="1"/>
  <c r="V2673" i="2" s="1"/>
  <c r="W2673" i="2" s="1"/>
  <c r="V2674" i="2" a="1"/>
  <c r="V2674" i="2" s="1"/>
  <c r="W2674" i="2" s="1"/>
  <c r="V2675" i="2" a="1"/>
  <c r="V2675" i="2" s="1"/>
  <c r="W2675" i="2" s="1"/>
  <c r="V2676" i="2" a="1"/>
  <c r="V2676" i="2" s="1"/>
  <c r="W2676" i="2" s="1"/>
  <c r="V2677" i="2" a="1"/>
  <c r="V2677" i="2" s="1"/>
  <c r="W2677" i="2" s="1"/>
  <c r="V2678" i="2" a="1"/>
  <c r="V2678" i="2" s="1"/>
  <c r="W2678" i="2" s="1"/>
  <c r="V2679" i="2" a="1"/>
  <c r="V2679" i="2" s="1"/>
  <c r="W2679" i="2" s="1"/>
  <c r="V2680" i="2" a="1"/>
  <c r="V2680" i="2" s="1"/>
  <c r="V2681" i="2" a="1"/>
  <c r="V2681" i="2" s="1"/>
  <c r="V2682" i="2" a="1"/>
  <c r="V2682" i="2" s="1"/>
  <c r="V2683" i="2" a="1"/>
  <c r="V2683" i="2" s="1"/>
  <c r="V2684" i="2" a="1"/>
  <c r="V2684" i="2" s="1"/>
  <c r="V2685" i="2" a="1"/>
  <c r="V2685" i="2" s="1"/>
  <c r="V2686" i="2" a="1"/>
  <c r="V2686" i="2" s="1"/>
  <c r="V2687" i="2" a="1"/>
  <c r="V2687" i="2" s="1"/>
  <c r="V2688" i="2" a="1"/>
  <c r="V2688" i="2" s="1"/>
  <c r="V2689" i="2" a="1"/>
  <c r="V2689" i="2" s="1"/>
  <c r="W2689" i="2" s="1"/>
  <c r="V2690" i="2" a="1"/>
  <c r="V2690" i="2" s="1"/>
  <c r="W2690" i="2" s="1"/>
  <c r="V2691" i="2" a="1"/>
  <c r="V2691" i="2" s="1"/>
  <c r="W2691" i="2" s="1"/>
  <c r="V2692" i="2" a="1"/>
  <c r="V2692" i="2" s="1"/>
  <c r="W2692" i="2" s="1"/>
  <c r="V2693" i="2" a="1"/>
  <c r="V2693" i="2" s="1"/>
  <c r="W2693" i="2" s="1"/>
  <c r="V2694" i="2" a="1"/>
  <c r="V2694" i="2" s="1"/>
  <c r="W2694" i="2" s="1"/>
  <c r="V2695" i="2" a="1"/>
  <c r="V2695" i="2" s="1"/>
  <c r="W2695" i="2" s="1"/>
  <c r="V2696" i="2" a="1"/>
  <c r="V2696" i="2" s="1"/>
  <c r="W2696" i="2" s="1"/>
  <c r="V2697" i="2" a="1"/>
  <c r="V2697" i="2" s="1"/>
  <c r="W2697" i="2" s="1"/>
  <c r="V2698" i="2" a="1"/>
  <c r="V2698" i="2" s="1"/>
  <c r="W2698" i="2" s="1"/>
  <c r="V2699" i="2" a="1"/>
  <c r="V2699" i="2" s="1"/>
  <c r="W2699" i="2" s="1"/>
  <c r="V2700" i="2" a="1"/>
  <c r="V2700" i="2" s="1"/>
  <c r="W2700" i="2" s="1"/>
  <c r="V2701" i="2" a="1"/>
  <c r="V2701" i="2" s="1"/>
  <c r="W2701" i="2" s="1"/>
  <c r="V2702" i="2" a="1"/>
  <c r="V2702" i="2" s="1"/>
  <c r="W2702" i="2" s="1"/>
  <c r="V2703" i="2" a="1"/>
  <c r="V2703" i="2" s="1"/>
  <c r="W2703" i="2" s="1"/>
  <c r="V2704" i="2" a="1"/>
  <c r="V2704" i="2" s="1"/>
  <c r="W2704" i="2" s="1"/>
  <c r="V2705" i="2" a="1"/>
  <c r="V2705" i="2" s="1"/>
  <c r="W2705" i="2" s="1"/>
  <c r="V2706" i="2" a="1"/>
  <c r="V2706" i="2" s="1"/>
  <c r="W2706" i="2" s="1"/>
  <c r="V2707" i="2" a="1"/>
  <c r="V2707" i="2" s="1"/>
  <c r="W2707" i="2" s="1"/>
  <c r="V2708" i="2" a="1"/>
  <c r="V2708" i="2" s="1"/>
  <c r="W2708" i="2" s="1"/>
  <c r="V2709" i="2" a="1"/>
  <c r="V2709" i="2" s="1"/>
  <c r="W2709" i="2" s="1"/>
  <c r="V2710" i="2" a="1"/>
  <c r="V2710" i="2" s="1"/>
  <c r="W2710" i="2" s="1"/>
  <c r="V2711" i="2" a="1"/>
  <c r="V2711" i="2" s="1"/>
  <c r="W2711" i="2" s="1"/>
  <c r="V2712" i="2" a="1"/>
  <c r="V2712" i="2" s="1"/>
  <c r="W2712" i="2" s="1"/>
  <c r="V2713" i="2" a="1"/>
  <c r="V2713" i="2" s="1"/>
  <c r="W2713" i="2" s="1"/>
  <c r="V2714" i="2" a="1"/>
  <c r="V2714" i="2" s="1"/>
  <c r="W2714" i="2" s="1"/>
  <c r="V2715" i="2" a="1"/>
  <c r="V2715" i="2" s="1"/>
  <c r="W2715" i="2" s="1"/>
  <c r="V2716" i="2" a="1"/>
  <c r="V2716" i="2" s="1"/>
  <c r="W2716" i="2" s="1"/>
  <c r="V2717" i="2" a="1"/>
  <c r="V2717" i="2" s="1"/>
  <c r="W2717" i="2" s="1"/>
  <c r="V2718" i="2" a="1"/>
  <c r="V2718" i="2" s="1"/>
  <c r="W2718" i="2" s="1"/>
  <c r="V2719" i="2" a="1"/>
  <c r="V2719" i="2" s="1"/>
  <c r="W2719" i="2" s="1"/>
  <c r="V2720" i="2" a="1"/>
  <c r="V2720" i="2" s="1"/>
  <c r="W2720" i="2" s="1"/>
  <c r="V2721" i="2" a="1"/>
  <c r="V2721" i="2" s="1"/>
  <c r="W2721" i="2" s="1"/>
  <c r="V2722" i="2" a="1"/>
  <c r="V2722" i="2" s="1"/>
  <c r="W2722" i="2" s="1"/>
  <c r="V2723" i="2" a="1"/>
  <c r="V2723" i="2" s="1"/>
  <c r="W2723" i="2" s="1"/>
  <c r="V2724" i="2" a="1"/>
  <c r="V2724" i="2" s="1"/>
  <c r="W2724" i="2" s="1"/>
  <c r="V2725" i="2" a="1"/>
  <c r="V2725" i="2" s="1"/>
  <c r="W2725" i="2" s="1"/>
  <c r="V2726" i="2" a="1"/>
  <c r="V2726" i="2" s="1"/>
  <c r="W2726" i="2" s="1"/>
  <c r="V2727" i="2" a="1"/>
  <c r="V2727" i="2" s="1"/>
  <c r="W2727" i="2" s="1"/>
  <c r="V2728" i="2" a="1"/>
  <c r="V2728" i="2" s="1"/>
  <c r="W2728" i="2" s="1"/>
  <c r="V2729" i="2" a="1"/>
  <c r="V2729" i="2" s="1"/>
  <c r="W2729" i="2" s="1"/>
  <c r="V2730" i="2" a="1"/>
  <c r="V2730" i="2" s="1"/>
  <c r="W2730" i="2" s="1"/>
  <c r="V2731" i="2" a="1"/>
  <c r="V2731" i="2" s="1"/>
  <c r="W2731" i="2" s="1"/>
  <c r="V2732" i="2" a="1"/>
  <c r="V2732" i="2" s="1"/>
  <c r="W2732" i="2" s="1"/>
  <c r="V2733" i="2" a="1"/>
  <c r="V2733" i="2" s="1"/>
  <c r="W2733" i="2" s="1"/>
  <c r="V2734" i="2" a="1"/>
  <c r="V2734" i="2" s="1"/>
  <c r="W2734" i="2" s="1"/>
  <c r="V2735" i="2" a="1"/>
  <c r="V2735" i="2" s="1"/>
  <c r="W2735" i="2" s="1"/>
  <c r="V2736" i="2" a="1"/>
  <c r="V2736" i="2" s="1"/>
  <c r="W2736" i="2" s="1"/>
  <c r="V2737" i="2" a="1"/>
  <c r="V2737" i="2" s="1"/>
  <c r="W2737" i="2" s="1"/>
  <c r="V2738" i="2" a="1"/>
  <c r="V2738" i="2" s="1"/>
  <c r="W2738" i="2" s="1"/>
  <c r="V2739" i="2" a="1"/>
  <c r="V2739" i="2" s="1"/>
  <c r="W2739" i="2" s="1"/>
  <c r="V2740" i="2" a="1"/>
  <c r="V2740" i="2" s="1"/>
  <c r="W2740" i="2" s="1"/>
  <c r="V2741" i="2" a="1"/>
  <c r="V2741" i="2" s="1"/>
  <c r="W2741" i="2" s="1"/>
  <c r="V2742" i="2" a="1"/>
  <c r="V2742" i="2" s="1"/>
  <c r="W2742" i="2" s="1"/>
  <c r="V2743" i="2" a="1"/>
  <c r="V2743" i="2" s="1"/>
  <c r="W2743" i="2" s="1"/>
  <c r="V2744" i="2" a="1"/>
  <c r="V2744" i="2" s="1"/>
  <c r="W2744" i="2" s="1"/>
  <c r="V2745" i="2" a="1"/>
  <c r="V2745" i="2" s="1"/>
  <c r="W2745" i="2" s="1"/>
  <c r="V2746" i="2" a="1"/>
  <c r="V2746" i="2" s="1"/>
  <c r="W2746" i="2" s="1"/>
  <c r="V2747" i="2" a="1"/>
  <c r="V2747" i="2" s="1"/>
  <c r="W2747" i="2" s="1"/>
  <c r="V2748" i="2" a="1"/>
  <c r="V2748" i="2" s="1"/>
  <c r="W2748" i="2" s="1"/>
  <c r="V2749" i="2" a="1"/>
  <c r="V2749" i="2" s="1"/>
  <c r="W2749" i="2" s="1"/>
  <c r="V2750" i="2" a="1"/>
  <c r="V2750" i="2" s="1"/>
  <c r="W2750" i="2" s="1"/>
  <c r="V2751" i="2" a="1"/>
  <c r="V2751" i="2" s="1"/>
  <c r="W2751" i="2" s="1"/>
  <c r="V2752" i="2" a="1"/>
  <c r="V2752" i="2" s="1"/>
  <c r="W2752" i="2" s="1"/>
  <c r="V2753" i="2" a="1"/>
  <c r="V2753" i="2" s="1"/>
  <c r="W2753" i="2" s="1"/>
  <c r="V2754" i="2" a="1"/>
  <c r="V2754" i="2" s="1"/>
  <c r="W2754" i="2" s="1"/>
  <c r="V2755" i="2" a="1"/>
  <c r="V2755" i="2" s="1"/>
  <c r="W2755" i="2" s="1"/>
  <c r="V2756" i="2" a="1"/>
  <c r="V2756" i="2" s="1"/>
  <c r="W2756" i="2" s="1"/>
  <c r="V2757" i="2" a="1"/>
  <c r="V2757" i="2" s="1"/>
  <c r="W2757" i="2" s="1"/>
  <c r="V2758" i="2" a="1"/>
  <c r="V2758" i="2" s="1"/>
  <c r="W2758" i="2" s="1"/>
  <c r="V2759" i="2" a="1"/>
  <c r="V2759" i="2" s="1"/>
  <c r="W2759" i="2" s="1"/>
  <c r="V2760" i="2" a="1"/>
  <c r="V2760" i="2" s="1"/>
  <c r="W2760" i="2" s="1"/>
  <c r="V2761" i="2" a="1"/>
  <c r="V2761" i="2" s="1"/>
  <c r="W2761" i="2" s="1"/>
  <c r="V2762" i="2" a="1"/>
  <c r="V2762" i="2" s="1"/>
  <c r="W2762" i="2" s="1"/>
  <c r="V2763" i="2" a="1"/>
  <c r="V2763" i="2" s="1"/>
  <c r="W2763" i="2" s="1"/>
  <c r="V2764" i="2" a="1"/>
  <c r="V2764" i="2" s="1"/>
  <c r="W2764" i="2" s="1"/>
  <c r="V2765" i="2" a="1"/>
  <c r="V2765" i="2" s="1"/>
  <c r="W2765" i="2" s="1"/>
  <c r="V2766" i="2" a="1"/>
  <c r="V2766" i="2" s="1"/>
  <c r="W2766" i="2" s="1"/>
  <c r="V2767" i="2" a="1"/>
  <c r="V2767" i="2" s="1"/>
  <c r="W2767" i="2" s="1"/>
  <c r="V2768" i="2" a="1"/>
  <c r="V2768" i="2" s="1"/>
  <c r="W2768" i="2" s="1"/>
  <c r="V2769" i="2" a="1"/>
  <c r="V2769" i="2" s="1"/>
  <c r="W2769" i="2" s="1"/>
  <c r="V2770" i="2" a="1"/>
  <c r="V2770" i="2" s="1"/>
  <c r="W2770" i="2" s="1"/>
  <c r="V2771" i="2" a="1"/>
  <c r="V2771" i="2" s="1"/>
  <c r="W2771" i="2" s="1"/>
  <c r="V2772" i="2" a="1"/>
  <c r="V2772" i="2" s="1"/>
  <c r="W2772" i="2" s="1"/>
  <c r="V2773" i="2" a="1"/>
  <c r="V2773" i="2" s="1"/>
  <c r="W2773" i="2" s="1"/>
  <c r="V2774" i="2" a="1"/>
  <c r="V2774" i="2" s="1"/>
  <c r="W2774" i="2" s="1"/>
  <c r="V2775" i="2" a="1"/>
  <c r="V2775" i="2" s="1"/>
  <c r="W2775" i="2" s="1"/>
  <c r="V2776" i="2" a="1"/>
  <c r="V2776" i="2" s="1"/>
  <c r="W2776" i="2" s="1"/>
  <c r="V2777" i="2" a="1"/>
  <c r="V2777" i="2" s="1"/>
  <c r="W2777" i="2" s="1"/>
  <c r="V2778" i="2" a="1"/>
  <c r="V2778" i="2" s="1"/>
  <c r="W2778" i="2" s="1"/>
  <c r="V2779" i="2" a="1"/>
  <c r="V2779" i="2" s="1"/>
  <c r="W2779" i="2" s="1"/>
  <c r="V2780" i="2" a="1"/>
  <c r="V2780" i="2" s="1"/>
  <c r="W2780" i="2" s="1"/>
  <c r="V2781" i="2" a="1"/>
  <c r="V2781" i="2" s="1"/>
  <c r="W2781" i="2" s="1"/>
  <c r="V2782" i="2" a="1"/>
  <c r="V2782" i="2" s="1"/>
  <c r="W2782" i="2" s="1"/>
  <c r="V2783" i="2" a="1"/>
  <c r="V2783" i="2" s="1"/>
  <c r="W2783" i="2" s="1"/>
  <c r="V2784" i="2" a="1"/>
  <c r="V2784" i="2" s="1"/>
  <c r="W2784" i="2" s="1"/>
  <c r="V2785" i="2" a="1"/>
  <c r="V2785" i="2" s="1"/>
  <c r="W2785" i="2" s="1"/>
  <c r="V2786" i="2" a="1"/>
  <c r="V2786" i="2" s="1"/>
  <c r="W2786" i="2" s="1"/>
  <c r="V2787" i="2" a="1"/>
  <c r="V2787" i="2" s="1"/>
  <c r="W2787" i="2" s="1"/>
  <c r="V2788" i="2" a="1"/>
  <c r="V2788" i="2" s="1"/>
  <c r="W2788" i="2" s="1"/>
  <c r="V2789" i="2" a="1"/>
  <c r="V2789" i="2"/>
  <c r="W2789" i="2" s="1"/>
  <c r="V2790" i="2" a="1"/>
  <c r="V2790" i="2" s="1"/>
  <c r="W2790" i="2" s="1"/>
  <c r="V2791" i="2" a="1"/>
  <c r="V2791" i="2" s="1"/>
  <c r="W2791" i="2" s="1"/>
  <c r="V2792" i="2" a="1"/>
  <c r="V2792" i="2" s="1"/>
  <c r="W2792" i="2" s="1"/>
  <c r="V2793" i="2" a="1"/>
  <c r="V2793" i="2" s="1"/>
  <c r="W2793" i="2" s="1"/>
  <c r="V2794" i="2" a="1"/>
  <c r="V2794" i="2" s="1"/>
  <c r="W2794" i="2" s="1"/>
  <c r="V2795" i="2" a="1"/>
  <c r="V2795" i="2" s="1"/>
  <c r="W2795" i="2" s="1"/>
  <c r="V2796" i="2" a="1"/>
  <c r="V2796" i="2" s="1"/>
  <c r="W2796" i="2" s="1"/>
  <c r="V2797" i="2" a="1"/>
  <c r="V2797" i="2" s="1"/>
  <c r="W2797" i="2" s="1"/>
  <c r="V2798" i="2" a="1"/>
  <c r="V2798" i="2" s="1"/>
  <c r="W2798" i="2" s="1"/>
  <c r="V2799" i="2" a="1"/>
  <c r="V2799" i="2" s="1"/>
  <c r="W2799" i="2" s="1"/>
  <c r="V2800" i="2" a="1"/>
  <c r="V2800" i="2" s="1"/>
  <c r="W2800" i="2" s="1"/>
  <c r="V2801" i="2" a="1"/>
  <c r="V2801" i="2" s="1"/>
  <c r="W2801" i="2" s="1"/>
  <c r="V2802" i="2" a="1"/>
  <c r="V2802" i="2" s="1"/>
  <c r="W2802" i="2" s="1"/>
  <c r="V2803" i="2" a="1"/>
  <c r="V2803" i="2" s="1"/>
  <c r="W2803" i="2" s="1"/>
  <c r="V2804" i="2" a="1"/>
  <c r="V2804" i="2" s="1"/>
  <c r="W2804" i="2" s="1"/>
  <c r="V2805" i="2" a="1"/>
  <c r="V2805" i="2" s="1"/>
  <c r="W2805" i="2" s="1"/>
  <c r="V2806" i="2" a="1"/>
  <c r="V2806" i="2" s="1"/>
  <c r="W2806" i="2" s="1"/>
  <c r="V2807" i="2" a="1"/>
  <c r="V2807" i="2" s="1"/>
  <c r="W2807" i="2" s="1"/>
  <c r="V2808" i="2" a="1"/>
  <c r="V2808" i="2" s="1"/>
  <c r="W2808" i="2" s="1"/>
  <c r="V2809" i="2" a="1"/>
  <c r="V2809" i="2" s="1"/>
  <c r="W2809" i="2" s="1"/>
  <c r="V2810" i="2" a="1"/>
  <c r="V2810" i="2" s="1"/>
  <c r="W2810" i="2" s="1"/>
  <c r="V2811" i="2" a="1"/>
  <c r="V2811" i="2" s="1"/>
  <c r="W2811" i="2" s="1"/>
  <c r="V2812" i="2" a="1"/>
  <c r="V2812" i="2" s="1"/>
  <c r="W2812" i="2" s="1"/>
  <c r="V2813" i="2" a="1"/>
  <c r="V2813" i="2" s="1"/>
  <c r="W2813" i="2" s="1"/>
  <c r="V2814" i="2" a="1"/>
  <c r="V2814" i="2" s="1"/>
  <c r="W2814" i="2" s="1"/>
  <c r="V2815" i="2" a="1"/>
  <c r="V2815" i="2" s="1"/>
  <c r="W2815" i="2" s="1"/>
  <c r="V2816" i="2" a="1"/>
  <c r="V2816" i="2" s="1"/>
  <c r="W2816" i="2" s="1"/>
  <c r="V2817" i="2" a="1"/>
  <c r="V2817" i="2" s="1"/>
  <c r="W2817" i="2" s="1"/>
  <c r="V2818" i="2" a="1"/>
  <c r="V2818" i="2" s="1"/>
  <c r="W2818" i="2" s="1"/>
  <c r="V2819" i="2" a="1"/>
  <c r="V2819" i="2" s="1"/>
  <c r="W2819" i="2" s="1"/>
  <c r="V2820" i="2" a="1"/>
  <c r="V2820" i="2" s="1"/>
  <c r="W2820" i="2" s="1"/>
  <c r="V2821" i="2" a="1"/>
  <c r="V2821" i="2" s="1"/>
  <c r="W2821" i="2" s="1"/>
  <c r="V2822" i="2" a="1"/>
  <c r="V2822" i="2" s="1"/>
  <c r="W2822" i="2" s="1"/>
  <c r="V2823" i="2" a="1"/>
  <c r="V2823" i="2" s="1"/>
  <c r="W2823" i="2" s="1"/>
  <c r="V2824" i="2" a="1"/>
  <c r="V2824" i="2" s="1"/>
  <c r="W2824" i="2" s="1"/>
  <c r="V2825" i="2" a="1"/>
  <c r="V2825" i="2" s="1"/>
  <c r="W2825" i="2" s="1"/>
  <c r="V2826" i="2" a="1"/>
  <c r="V2826" i="2" s="1"/>
  <c r="W2826" i="2" s="1"/>
  <c r="V2827" i="2" a="1"/>
  <c r="V2827" i="2" s="1"/>
  <c r="W2827" i="2" s="1"/>
  <c r="V2828" i="2" a="1"/>
  <c r="V2828" i="2" s="1"/>
  <c r="W2828" i="2" s="1"/>
  <c r="V2829" i="2" a="1"/>
  <c r="V2829" i="2" s="1"/>
  <c r="W2829" i="2" s="1"/>
  <c r="V2830" i="2" a="1"/>
  <c r="V2830" i="2" s="1"/>
  <c r="W2830" i="2" s="1"/>
  <c r="V2831" i="2" a="1"/>
  <c r="V2831" i="2" s="1"/>
  <c r="W2831" i="2" s="1"/>
  <c r="V2832" i="2" a="1"/>
  <c r="V2832" i="2" s="1"/>
  <c r="W2832" i="2" s="1"/>
  <c r="V2833" i="2" a="1"/>
  <c r="V2833" i="2" s="1"/>
  <c r="W2833" i="2" s="1"/>
  <c r="V2834" i="2" a="1"/>
  <c r="V2834" i="2" s="1"/>
  <c r="W2834" i="2" s="1"/>
  <c r="V2835" i="2" a="1"/>
  <c r="V2835" i="2" s="1"/>
  <c r="W2835" i="2" s="1"/>
  <c r="V2836" i="2" a="1"/>
  <c r="V2836" i="2" s="1"/>
  <c r="W2836" i="2" s="1"/>
  <c r="V2837" i="2" a="1"/>
  <c r="V2837" i="2" s="1"/>
  <c r="W2837" i="2" s="1"/>
  <c r="V2838" i="2" a="1"/>
  <c r="V2838" i="2" s="1"/>
  <c r="W2838" i="2" s="1"/>
  <c r="V2839" i="2" a="1"/>
  <c r="V2839" i="2" s="1"/>
  <c r="W2839" i="2" s="1"/>
  <c r="V2840" i="2" a="1"/>
  <c r="V2840" i="2" s="1"/>
  <c r="W2840" i="2" s="1"/>
  <c r="V2841" i="2" a="1"/>
  <c r="V2841" i="2" s="1"/>
  <c r="W2841" i="2" s="1"/>
  <c r="V2842" i="2" a="1"/>
  <c r="V2842" i="2" s="1"/>
  <c r="W2842" i="2" s="1"/>
  <c r="V2843" i="2" a="1"/>
  <c r="V2843" i="2" s="1"/>
  <c r="W2843" i="2" s="1"/>
  <c r="V2844" i="2" a="1"/>
  <c r="V2844" i="2" s="1"/>
  <c r="W2844" i="2" s="1"/>
  <c r="V2845" i="2" a="1"/>
  <c r="V2845" i="2" s="1"/>
  <c r="W2845" i="2" s="1"/>
  <c r="V2846" i="2" a="1"/>
  <c r="V2846" i="2" s="1"/>
  <c r="W2846" i="2" s="1"/>
  <c r="V2847" i="2" a="1"/>
  <c r="V2847" i="2" s="1"/>
  <c r="W2847" i="2" s="1"/>
  <c r="V2848" i="2" a="1"/>
  <c r="V2848" i="2" s="1"/>
  <c r="W2848" i="2" s="1"/>
  <c r="V2849" i="2" a="1"/>
  <c r="V2849" i="2" s="1"/>
  <c r="W2849" i="2" s="1"/>
  <c r="V2850" i="2" a="1"/>
  <c r="V2850" i="2" s="1"/>
  <c r="W2850" i="2" s="1"/>
  <c r="V2851" i="2" a="1"/>
  <c r="V2851" i="2" s="1"/>
  <c r="W2851" i="2" s="1"/>
  <c r="V2852" i="2" a="1"/>
  <c r="V2852" i="2" s="1"/>
  <c r="W2852" i="2" s="1"/>
  <c r="V2853" i="2" a="1"/>
  <c r="V2853" i="2" s="1"/>
  <c r="W2853" i="2" s="1"/>
  <c r="V2854" i="2" a="1"/>
  <c r="V2854" i="2" s="1"/>
  <c r="W2854" i="2" s="1"/>
  <c r="V2855" i="2" a="1"/>
  <c r="V2855" i="2" s="1"/>
  <c r="W2855" i="2" s="1"/>
  <c r="V2856" i="2" a="1"/>
  <c r="V2856" i="2" s="1"/>
  <c r="W2856" i="2" s="1"/>
  <c r="V2857" i="2" a="1"/>
  <c r="V2857" i="2" s="1"/>
  <c r="W2857" i="2" s="1"/>
  <c r="V2858" i="2" a="1"/>
  <c r="V2858" i="2" s="1"/>
  <c r="W2858" i="2" s="1"/>
  <c r="V2859" i="2" a="1"/>
  <c r="V2859" i="2" s="1"/>
  <c r="W2859" i="2" s="1"/>
  <c r="V2860" i="2" a="1"/>
  <c r="V2860" i="2" s="1"/>
  <c r="W2860" i="2" s="1"/>
  <c r="V2861" i="2" a="1"/>
  <c r="V2861" i="2" s="1"/>
  <c r="W2861" i="2" s="1"/>
  <c r="V2862" i="2" a="1"/>
  <c r="V2862" i="2" s="1"/>
  <c r="W2862" i="2" s="1"/>
  <c r="V2863" i="2" a="1"/>
  <c r="V2863" i="2" s="1"/>
  <c r="W2863" i="2" s="1"/>
  <c r="V2864" i="2" a="1"/>
  <c r="V2864" i="2" s="1"/>
  <c r="W2864" i="2" s="1"/>
  <c r="V2865" i="2" a="1"/>
  <c r="V2865" i="2" s="1"/>
  <c r="W2865" i="2" s="1"/>
  <c r="V2866" i="2" a="1"/>
  <c r="V2866" i="2" s="1"/>
  <c r="W2866" i="2" s="1"/>
  <c r="V2867" i="2" a="1"/>
  <c r="V2867" i="2" s="1"/>
  <c r="W2867" i="2" s="1"/>
  <c r="V2868" i="2" a="1"/>
  <c r="V2868" i="2" s="1"/>
  <c r="W2868" i="2" s="1"/>
  <c r="V2869" i="2" a="1"/>
  <c r="V2869" i="2" s="1"/>
  <c r="W2869" i="2" s="1"/>
  <c r="V2870" i="2" a="1"/>
  <c r="V2870" i="2" s="1"/>
  <c r="W2870" i="2" s="1"/>
  <c r="V2871" i="2" a="1"/>
  <c r="V2871" i="2" s="1"/>
  <c r="W2871" i="2" s="1"/>
  <c r="V2872" i="2" a="1"/>
  <c r="V2872" i="2" s="1"/>
  <c r="W2872" i="2" s="1"/>
  <c r="V2873" i="2" a="1"/>
  <c r="V2873" i="2" s="1"/>
  <c r="W2873" i="2" s="1"/>
  <c r="V2874" i="2" a="1"/>
  <c r="V2874" i="2" s="1"/>
  <c r="W2874" i="2" s="1"/>
  <c r="V2875" i="2" a="1"/>
  <c r="V2875" i="2" s="1"/>
  <c r="W2875" i="2" s="1"/>
  <c r="V2876" i="2" a="1"/>
  <c r="V2876" i="2" s="1"/>
  <c r="W2876" i="2" s="1"/>
  <c r="V2877" i="2" a="1"/>
  <c r="V2877" i="2" s="1"/>
  <c r="W2877" i="2" s="1"/>
  <c r="V2878" i="2" a="1"/>
  <c r="V2878" i="2" s="1"/>
  <c r="W2878" i="2" s="1"/>
  <c r="V2879" i="2" a="1"/>
  <c r="V2879" i="2" s="1"/>
  <c r="V2880" i="2" a="1"/>
  <c r="V2880" i="2" s="1"/>
  <c r="V2881" i="2" a="1"/>
  <c r="V2881" i="2" s="1"/>
  <c r="V2882" i="2" a="1"/>
  <c r="V2882" i="2" s="1"/>
  <c r="V2883" i="2" a="1"/>
  <c r="V2883" i="2" s="1"/>
  <c r="V2884" i="2" a="1"/>
  <c r="V2884" i="2" s="1"/>
  <c r="V2885" i="2" a="1"/>
  <c r="V2885" i="2" s="1"/>
  <c r="V2886" i="2" a="1"/>
  <c r="V2886" i="2" s="1"/>
  <c r="V2887" i="2" a="1"/>
  <c r="V2887" i="2" s="1"/>
  <c r="V2888" i="2" a="1"/>
  <c r="V2888" i="2" s="1"/>
  <c r="V2889" i="2" a="1"/>
  <c r="V2889" i="2" s="1"/>
  <c r="V2890" i="2" a="1"/>
  <c r="V2890" i="2" s="1"/>
  <c r="V2891" i="2" a="1"/>
  <c r="V2891" i="2" s="1"/>
  <c r="V2892" i="2" a="1"/>
  <c r="V2892" i="2" s="1"/>
  <c r="W2892" i="2" s="1"/>
  <c r="V2893" i="2" a="1"/>
  <c r="V2893" i="2" s="1"/>
  <c r="W2893" i="2" s="1"/>
  <c r="V2894" i="2" a="1"/>
  <c r="V2894" i="2" s="1"/>
  <c r="W2894" i="2" s="1"/>
  <c r="V2895" i="2" a="1"/>
  <c r="V2895" i="2" s="1"/>
  <c r="W2895" i="2" s="1"/>
  <c r="V2896" i="2" a="1"/>
  <c r="V2896" i="2" s="1"/>
  <c r="W2896" i="2" s="1"/>
  <c r="V2897" i="2" a="1"/>
  <c r="V2897" i="2" s="1"/>
  <c r="W2897" i="2" s="1"/>
  <c r="V2898" i="2" a="1"/>
  <c r="V2898" i="2" s="1"/>
  <c r="W2898" i="2" s="1"/>
  <c r="V2899" i="2" a="1"/>
  <c r="V2899" i="2" s="1"/>
  <c r="W2899" i="2" s="1"/>
  <c r="V2900" i="2" a="1"/>
  <c r="V2900" i="2" s="1"/>
  <c r="W2900" i="2" s="1"/>
  <c r="V2901" i="2" a="1"/>
  <c r="V2901" i="2" s="1"/>
  <c r="W2901" i="2" s="1"/>
  <c r="V2902" i="2" a="1"/>
  <c r="V2902" i="2" s="1"/>
  <c r="W2902" i="2" s="1"/>
  <c r="V2903" i="2" a="1"/>
  <c r="V2903" i="2" s="1"/>
  <c r="W2903" i="2" s="1"/>
  <c r="V2904" i="2" a="1"/>
  <c r="V2904" i="2" s="1"/>
  <c r="W2904" i="2" s="1"/>
  <c r="V2905" i="2" a="1"/>
  <c r="V2905" i="2" s="1"/>
  <c r="W2905" i="2" s="1"/>
  <c r="V2906" i="2" a="1"/>
  <c r="V2906" i="2" s="1"/>
  <c r="W2906" i="2" s="1"/>
  <c r="V2907" i="2" a="1"/>
  <c r="V2907" i="2" s="1"/>
  <c r="W2907" i="2" s="1"/>
  <c r="V2908" i="2" a="1"/>
  <c r="V2908" i="2" s="1"/>
  <c r="W2908" i="2" s="1"/>
  <c r="V2909" i="2" a="1"/>
  <c r="V2909" i="2" s="1"/>
  <c r="W2909" i="2" s="1"/>
  <c r="V2910" i="2" a="1"/>
  <c r="V2910" i="2" s="1"/>
  <c r="W2910" i="2" s="1"/>
  <c r="V2911" i="2" a="1"/>
  <c r="V2911" i="2" s="1"/>
  <c r="W2911" i="2" s="1"/>
  <c r="V2912" i="2" a="1"/>
  <c r="V2912" i="2" s="1"/>
  <c r="W2912" i="2" s="1"/>
  <c r="V2913" i="2" a="1"/>
  <c r="V2913" i="2" s="1"/>
  <c r="W2913" i="2" s="1"/>
  <c r="V2914" i="2" a="1"/>
  <c r="V2914" i="2" s="1"/>
  <c r="W2914" i="2" s="1"/>
  <c r="V2915" i="2" a="1"/>
  <c r="V2915" i="2" s="1"/>
  <c r="W2915" i="2" s="1"/>
  <c r="V2916" i="2" a="1"/>
  <c r="V2916" i="2" s="1"/>
  <c r="W2916" i="2" s="1"/>
  <c r="V2917" i="2" a="1"/>
  <c r="V2917" i="2" s="1"/>
  <c r="W2917" i="2" s="1"/>
  <c r="V2918" i="2" a="1"/>
  <c r="V2918" i="2" s="1"/>
  <c r="W2918" i="2" s="1"/>
  <c r="V2919" i="2" a="1"/>
  <c r="V2919" i="2" s="1"/>
  <c r="W2919" i="2" s="1"/>
  <c r="V2920" i="2" a="1"/>
  <c r="V2920" i="2" s="1"/>
  <c r="W2920" i="2" s="1"/>
  <c r="V2921" i="2" a="1"/>
  <c r="V2921" i="2" s="1"/>
  <c r="W2921" i="2" s="1"/>
  <c r="V2922" i="2" a="1"/>
  <c r="V2922" i="2" s="1"/>
  <c r="W2922" i="2" s="1"/>
  <c r="V2923" i="2" a="1"/>
  <c r="V2923" i="2" s="1"/>
  <c r="W2923" i="2" s="1"/>
  <c r="V2924" i="2" a="1"/>
  <c r="V2924" i="2" s="1"/>
  <c r="W2924" i="2" s="1"/>
  <c r="V2925" i="2" a="1"/>
  <c r="V2925" i="2" s="1"/>
  <c r="W2925" i="2" s="1"/>
  <c r="V2926" i="2" a="1"/>
  <c r="V2926" i="2" s="1"/>
  <c r="W2926" i="2" s="1"/>
  <c r="V2927" i="2" a="1"/>
  <c r="V2927" i="2" s="1"/>
  <c r="W2927" i="2" s="1"/>
  <c r="V2928" i="2" a="1"/>
  <c r="V2928" i="2" s="1"/>
  <c r="W2928" i="2" s="1"/>
  <c r="V2929" i="2" a="1"/>
  <c r="V2929" i="2" s="1"/>
  <c r="W2929" i="2" s="1"/>
  <c r="V2930" i="2" a="1"/>
  <c r="V2930" i="2" s="1"/>
  <c r="W2930" i="2" s="1"/>
  <c r="V2931" i="2" a="1"/>
  <c r="V2931" i="2" s="1"/>
  <c r="W2931" i="2" s="1"/>
  <c r="V2932" i="2" a="1"/>
  <c r="V2932" i="2" s="1"/>
  <c r="W2932" i="2" s="1"/>
  <c r="V2933" i="2" a="1"/>
  <c r="V2933" i="2" s="1"/>
  <c r="W2933" i="2" s="1"/>
  <c r="V2934" i="2" a="1"/>
  <c r="V2934" i="2" s="1"/>
  <c r="W2934" i="2" s="1"/>
  <c r="V2935" i="2" a="1"/>
  <c r="V2935" i="2" s="1"/>
  <c r="W2935" i="2" s="1"/>
  <c r="V2936" i="2" a="1"/>
  <c r="V2936" i="2" s="1"/>
  <c r="W2936" i="2" s="1"/>
  <c r="V2937" i="2" a="1"/>
  <c r="V2937" i="2" s="1"/>
  <c r="W2937" i="2" s="1"/>
  <c r="V2938" i="2" a="1"/>
  <c r="V2938" i="2" s="1"/>
  <c r="W2938" i="2" s="1"/>
  <c r="V2939" i="2" a="1"/>
  <c r="V2939" i="2" s="1"/>
  <c r="W2939" i="2" s="1"/>
  <c r="V2940" i="2" a="1"/>
  <c r="V2940" i="2" s="1"/>
  <c r="W2940" i="2" s="1"/>
  <c r="V2941" i="2" a="1"/>
  <c r="V2941" i="2" s="1"/>
  <c r="W2941" i="2" s="1"/>
  <c r="V2942" i="2" a="1"/>
  <c r="V2942" i="2" s="1"/>
  <c r="W2942" i="2" s="1"/>
  <c r="V2943" i="2" a="1"/>
  <c r="V2943" i="2" s="1"/>
  <c r="W2943" i="2" s="1"/>
  <c r="V2944" i="2" a="1"/>
  <c r="V2944" i="2" s="1"/>
  <c r="W2944" i="2" s="1"/>
  <c r="V2945" i="2" a="1"/>
  <c r="V2945" i="2" s="1"/>
  <c r="W2945" i="2" s="1"/>
  <c r="V2946" i="2" a="1"/>
  <c r="V2946" i="2" s="1"/>
  <c r="W2946" i="2" s="1"/>
  <c r="V2947" i="2" a="1"/>
  <c r="V2947" i="2" s="1"/>
  <c r="W2947" i="2" s="1"/>
  <c r="V2948" i="2" a="1"/>
  <c r="V2948" i="2" s="1"/>
  <c r="W2948" i="2" s="1"/>
  <c r="V2949" i="2" a="1"/>
  <c r="V2949" i="2" s="1"/>
  <c r="W2949" i="2" s="1"/>
  <c r="V2950" i="2" a="1"/>
  <c r="V2950" i="2" s="1"/>
  <c r="W2950" i="2" s="1"/>
  <c r="V2951" i="2" a="1"/>
  <c r="V2951" i="2" s="1"/>
  <c r="W2951" i="2" s="1"/>
  <c r="V2952" i="2" a="1"/>
  <c r="V2952" i="2" s="1"/>
  <c r="W2952" i="2" s="1"/>
  <c r="V2953" i="2" a="1"/>
  <c r="V2953" i="2" s="1"/>
  <c r="W2953" i="2" s="1"/>
  <c r="V2954" i="2" a="1"/>
  <c r="V2954" i="2" s="1"/>
  <c r="W2954" i="2" s="1"/>
  <c r="V2955" i="2" a="1"/>
  <c r="V2955" i="2" s="1"/>
  <c r="W2955" i="2" s="1"/>
  <c r="V2956" i="2" a="1"/>
  <c r="V2956" i="2" s="1"/>
  <c r="W2956" i="2" s="1"/>
  <c r="V2957" i="2" a="1"/>
  <c r="V2957" i="2" s="1"/>
  <c r="W2957" i="2" s="1"/>
  <c r="V2958" i="2" a="1"/>
  <c r="V2958" i="2" s="1"/>
  <c r="W2958" i="2" s="1"/>
  <c r="V2959" i="2" a="1"/>
  <c r="V2959" i="2" s="1"/>
  <c r="W2959" i="2" s="1"/>
  <c r="V2960" i="2" a="1"/>
  <c r="V2960" i="2" s="1"/>
  <c r="W2960" i="2" s="1"/>
  <c r="V2961" i="2" a="1"/>
  <c r="V2961" i="2" s="1"/>
  <c r="W2961" i="2" s="1"/>
  <c r="V2962" i="2" a="1"/>
  <c r="V2962" i="2" s="1"/>
  <c r="W2962" i="2" s="1"/>
  <c r="V2963" i="2" a="1"/>
  <c r="V2963" i="2" s="1"/>
  <c r="W2963" i="2" s="1"/>
  <c r="V2964" i="2" a="1"/>
  <c r="V2964" i="2" s="1"/>
  <c r="W2964" i="2" s="1"/>
  <c r="V2965" i="2" a="1"/>
  <c r="V2965" i="2" s="1"/>
  <c r="W2965" i="2" s="1"/>
  <c r="V2966" i="2" a="1"/>
  <c r="V2966" i="2" s="1"/>
  <c r="W2966" i="2" s="1"/>
  <c r="V2967" i="2" a="1"/>
  <c r="V2967" i="2" s="1"/>
  <c r="W2967" i="2" s="1"/>
  <c r="V2968" i="2" a="1"/>
  <c r="V2968" i="2" s="1"/>
  <c r="W2968" i="2" s="1"/>
  <c r="V2969" i="2" a="1"/>
  <c r="V2969" i="2" s="1"/>
  <c r="W2969" i="2" s="1"/>
  <c r="V2970" i="2" a="1"/>
  <c r="V2970" i="2" s="1"/>
  <c r="W2970" i="2" s="1"/>
  <c r="V2971" i="2" a="1"/>
  <c r="V2971" i="2" s="1"/>
  <c r="W2971" i="2" s="1"/>
  <c r="V2972" i="2" a="1"/>
  <c r="V2972" i="2" s="1"/>
  <c r="W2972" i="2" s="1"/>
  <c r="V2973" i="2" a="1"/>
  <c r="V2973" i="2" s="1"/>
  <c r="W2973" i="2" s="1"/>
  <c r="V2974" i="2" a="1"/>
  <c r="V2974" i="2" s="1"/>
  <c r="W2974" i="2" s="1"/>
  <c r="V2975" i="2" a="1"/>
  <c r="V2975" i="2" s="1"/>
  <c r="W2975" i="2" s="1"/>
  <c r="V2976" i="2" a="1"/>
  <c r="V2976" i="2" s="1"/>
  <c r="W2976" i="2" s="1"/>
  <c r="V2977" i="2" a="1"/>
  <c r="V2977" i="2" s="1"/>
  <c r="W2977" i="2" s="1"/>
  <c r="V2978" i="2" a="1"/>
  <c r="V2978" i="2" s="1"/>
  <c r="W2978" i="2" s="1"/>
  <c r="V2979" i="2" a="1"/>
  <c r="V2979" i="2" s="1"/>
  <c r="W2979" i="2" s="1"/>
  <c r="V2980" i="2" a="1"/>
  <c r="V2980" i="2" s="1"/>
  <c r="W2980" i="2" s="1"/>
  <c r="V2981" i="2" a="1"/>
  <c r="V2981" i="2" s="1"/>
  <c r="W2981" i="2" s="1"/>
  <c r="V2982" i="2" a="1"/>
  <c r="V2982" i="2" s="1"/>
  <c r="W2982" i="2" s="1"/>
  <c r="V2983" i="2" a="1"/>
  <c r="V2983" i="2" s="1"/>
  <c r="W2983" i="2" s="1"/>
  <c r="V2984" i="2" a="1"/>
  <c r="V2984" i="2" s="1"/>
  <c r="W2984" i="2" s="1"/>
  <c r="V2985" i="2" a="1"/>
  <c r="V2985" i="2" s="1"/>
  <c r="W2985" i="2" s="1"/>
  <c r="V2986" i="2" a="1"/>
  <c r="V2986" i="2" s="1"/>
  <c r="W2986" i="2" s="1"/>
  <c r="V2987" i="2" a="1"/>
  <c r="V2987" i="2" s="1"/>
  <c r="W2987" i="2" s="1"/>
  <c r="V2988" i="2" a="1"/>
  <c r="V2988" i="2" s="1"/>
  <c r="W2988" i="2" s="1"/>
  <c r="V2989" i="2" a="1"/>
  <c r="V2989" i="2" s="1"/>
  <c r="W2989" i="2" s="1"/>
  <c r="V2990" i="2" a="1"/>
  <c r="V2990" i="2" s="1"/>
  <c r="W2990" i="2" s="1"/>
  <c r="V2991" i="2" a="1"/>
  <c r="V2991" i="2" s="1"/>
  <c r="W2991" i="2" s="1"/>
  <c r="V2992" i="2" a="1"/>
  <c r="V2992" i="2" s="1"/>
  <c r="W2992" i="2" s="1"/>
  <c r="V2993" i="2" a="1"/>
  <c r="V2993" i="2" s="1"/>
  <c r="W2993" i="2" s="1"/>
  <c r="V2994" i="2" a="1"/>
  <c r="V2994" i="2" s="1"/>
  <c r="W2994" i="2" s="1"/>
  <c r="V2995" i="2" a="1"/>
  <c r="V2995" i="2" s="1"/>
  <c r="W2995" i="2" s="1"/>
  <c r="V2996" i="2" a="1"/>
  <c r="V2996" i="2" s="1"/>
  <c r="W2996" i="2" s="1"/>
  <c r="V2997" i="2" a="1"/>
  <c r="V2997" i="2" s="1"/>
  <c r="W2997" i="2" s="1"/>
  <c r="V2998" i="2" a="1"/>
  <c r="V2998" i="2" s="1"/>
  <c r="W2998" i="2" s="1"/>
  <c r="V2999" i="2" a="1"/>
  <c r="V2999" i="2" s="1"/>
  <c r="W2999" i="2" s="1"/>
  <c r="V3000" i="2" a="1"/>
  <c r="V3000" i="2" s="1"/>
  <c r="W3000" i="2" s="1"/>
  <c r="V3001" i="2" a="1"/>
  <c r="V3001" i="2" s="1"/>
  <c r="W3001" i="2" s="1"/>
  <c r="V3002" i="2" a="1"/>
  <c r="V3002" i="2" s="1"/>
  <c r="W3002" i="2" s="1"/>
  <c r="V3003" i="2" a="1"/>
  <c r="V3003" i="2" s="1"/>
  <c r="W3003" i="2" s="1"/>
  <c r="V3004" i="2" a="1"/>
  <c r="V3004" i="2" s="1"/>
  <c r="W3004" i="2" s="1"/>
  <c r="V3005" i="2" a="1"/>
  <c r="V3005" i="2" s="1"/>
  <c r="W3005" i="2" s="1"/>
  <c r="V3006" i="2" a="1"/>
  <c r="V3006" i="2" s="1"/>
  <c r="W3006" i="2" s="1"/>
  <c r="V3007" i="2" a="1"/>
  <c r="V3007" i="2" s="1"/>
  <c r="W3007" i="2" s="1"/>
  <c r="V3008" i="2" a="1"/>
  <c r="V3008" i="2" s="1"/>
  <c r="W3008" i="2" s="1"/>
  <c r="V3009" i="2" a="1"/>
  <c r="V3009" i="2" s="1"/>
  <c r="W3009" i="2" s="1"/>
  <c r="V3010" i="2" a="1"/>
  <c r="V3010" i="2" s="1"/>
  <c r="W3010" i="2" s="1"/>
  <c r="V3011" i="2" a="1"/>
  <c r="V3011" i="2" s="1"/>
  <c r="W3011" i="2" s="1"/>
  <c r="V3012" i="2" a="1"/>
  <c r="V3012" i="2" s="1"/>
  <c r="W3012" i="2" s="1"/>
  <c r="V3013" i="2" a="1"/>
  <c r="V3013" i="2" s="1"/>
  <c r="W3013" i="2" s="1"/>
  <c r="V3014" i="2" a="1"/>
  <c r="V3014" i="2" s="1"/>
  <c r="W3014" i="2" s="1"/>
  <c r="V3015" i="2" a="1"/>
  <c r="V3015" i="2" s="1"/>
  <c r="W3015" i="2" s="1"/>
  <c r="V3016" i="2" a="1"/>
  <c r="V3016" i="2" s="1"/>
  <c r="W3016" i="2" s="1"/>
  <c r="V3017" i="2" a="1"/>
  <c r="V3017" i="2" s="1"/>
  <c r="W3017" i="2" s="1"/>
  <c r="V3018" i="2" a="1"/>
  <c r="V3018" i="2" s="1"/>
  <c r="W3018" i="2" s="1"/>
  <c r="V3019" i="2" a="1"/>
  <c r="V3019" i="2" s="1"/>
  <c r="W3019" i="2" s="1"/>
  <c r="V3020" i="2" a="1"/>
  <c r="V3020" i="2" s="1"/>
  <c r="W3020" i="2" s="1"/>
  <c r="V3021" i="2" a="1"/>
  <c r="V3021" i="2" s="1"/>
  <c r="W3021" i="2" s="1"/>
  <c r="V3022" i="2" a="1"/>
  <c r="V3022" i="2" s="1"/>
  <c r="W3022" i="2" s="1"/>
  <c r="V3023" i="2" a="1"/>
  <c r="V3023" i="2" s="1"/>
  <c r="W3023" i="2" s="1"/>
  <c r="V3024" i="2" a="1"/>
  <c r="V3024" i="2" s="1"/>
  <c r="W3024" i="2" s="1"/>
  <c r="V3025" i="2" a="1"/>
  <c r="V3025" i="2" s="1"/>
  <c r="W3025" i="2" s="1"/>
  <c r="V3026" i="2" a="1"/>
  <c r="V3026" i="2" s="1"/>
  <c r="W3026" i="2" s="1"/>
  <c r="V3027" i="2" a="1"/>
  <c r="V3027" i="2" s="1"/>
  <c r="W3027" i="2" s="1"/>
  <c r="V3028" i="2" a="1"/>
  <c r="V3028" i="2" s="1"/>
  <c r="W3028" i="2" s="1"/>
  <c r="V3029" i="2" a="1"/>
  <c r="V3029" i="2" s="1"/>
  <c r="W3029" i="2" s="1"/>
  <c r="V3030" i="2" a="1"/>
  <c r="V3030" i="2" s="1"/>
  <c r="W3030" i="2" s="1"/>
  <c r="V3031" i="2" a="1"/>
  <c r="V3031" i="2" s="1"/>
  <c r="W3031" i="2" s="1"/>
  <c r="V3032" i="2" a="1"/>
  <c r="V3032" i="2" s="1"/>
  <c r="W3032" i="2" s="1"/>
  <c r="V3033" i="2" a="1"/>
  <c r="V3033" i="2" s="1"/>
  <c r="W3033" i="2" s="1"/>
  <c r="V3034" i="2" a="1"/>
  <c r="V3034" i="2" s="1"/>
  <c r="W3034" i="2" s="1"/>
  <c r="V3035" i="2" a="1"/>
  <c r="V3035" i="2" s="1"/>
  <c r="W3035" i="2" s="1"/>
  <c r="V3036" i="2" a="1"/>
  <c r="V3036" i="2" s="1"/>
  <c r="W3036" i="2" s="1"/>
  <c r="V3037" i="2" a="1"/>
  <c r="V3037" i="2" s="1"/>
  <c r="W3037" i="2" s="1"/>
  <c r="V3038" i="2" a="1"/>
  <c r="V3038" i="2" s="1"/>
  <c r="W3038" i="2" s="1"/>
  <c r="V3039" i="2" a="1"/>
  <c r="V3039" i="2" s="1"/>
  <c r="W3039" i="2" s="1"/>
  <c r="V3040" i="2" a="1"/>
  <c r="V3040" i="2" s="1"/>
  <c r="W3040" i="2" s="1"/>
  <c r="V3041" i="2" a="1"/>
  <c r="V3041" i="2" s="1"/>
  <c r="W3041" i="2" s="1"/>
  <c r="V3042" i="2" a="1"/>
  <c r="V3042" i="2" s="1"/>
  <c r="W3042" i="2" s="1"/>
  <c r="V3043" i="2" a="1"/>
  <c r="V3043" i="2" s="1"/>
  <c r="W3043" i="2" s="1"/>
  <c r="V3044" i="2" a="1"/>
  <c r="V3044" i="2" s="1"/>
  <c r="W3044" i="2" s="1"/>
  <c r="V3045" i="2" a="1"/>
  <c r="V3045" i="2" s="1"/>
  <c r="W3045" i="2" s="1"/>
  <c r="V3046" i="2" a="1"/>
  <c r="V3046" i="2" s="1"/>
  <c r="W3046" i="2" s="1"/>
  <c r="V3047" i="2" a="1"/>
  <c r="V3047" i="2" s="1"/>
  <c r="W3047" i="2" s="1"/>
  <c r="V3048" i="2" a="1"/>
  <c r="V3048" i="2" s="1"/>
  <c r="W3048" i="2" s="1"/>
  <c r="V3049" i="2" a="1"/>
  <c r="V3049" i="2" s="1"/>
  <c r="W3049" i="2" s="1"/>
  <c r="V3050" i="2" a="1"/>
  <c r="V3050" i="2" s="1"/>
  <c r="W3050" i="2" s="1"/>
  <c r="V3051" i="2" a="1"/>
  <c r="V3051" i="2" s="1"/>
  <c r="W3051" i="2" s="1"/>
  <c r="V3052" i="2" a="1"/>
  <c r="V3052" i="2" s="1"/>
  <c r="W3052" i="2" s="1"/>
  <c r="V3053" i="2" a="1"/>
  <c r="V3053" i="2" s="1"/>
  <c r="W3053" i="2" s="1"/>
  <c r="V3054" i="2" a="1"/>
  <c r="V3054" i="2" s="1"/>
  <c r="W3054" i="2" s="1"/>
  <c r="V3055" i="2" a="1"/>
  <c r="V3055" i="2" s="1"/>
  <c r="W3055" i="2" s="1"/>
  <c r="V3056" i="2" a="1"/>
  <c r="V3056" i="2" s="1"/>
  <c r="W3056" i="2" s="1"/>
  <c r="V3057" i="2" a="1"/>
  <c r="V3057" i="2" s="1"/>
  <c r="W3057" i="2" s="1"/>
  <c r="V3058" i="2" a="1"/>
  <c r="V3058" i="2" s="1"/>
  <c r="V3059" i="2" a="1"/>
  <c r="V3059" i="2" s="1"/>
  <c r="V3060" i="2" a="1"/>
  <c r="V3060" i="2" s="1"/>
  <c r="V3061" i="2" a="1"/>
  <c r="V3061" i="2" s="1"/>
  <c r="V3062" i="2" a="1"/>
  <c r="V3062" i="2" s="1"/>
  <c r="W3062" i="2" s="1"/>
  <c r="V3063" i="2" a="1"/>
  <c r="V3063" i="2" s="1"/>
  <c r="W3063" i="2" s="1"/>
  <c r="V3064" i="2" a="1"/>
  <c r="V3064" i="2" s="1"/>
  <c r="W3064" i="2" s="1"/>
  <c r="V3065" i="2" a="1"/>
  <c r="V3065" i="2" s="1"/>
  <c r="W3065" i="2" s="1"/>
  <c r="V3066" i="2" a="1"/>
  <c r="V3066" i="2" s="1"/>
  <c r="W3066" i="2" s="1"/>
  <c r="V3067" i="2" a="1"/>
  <c r="V3067" i="2" s="1"/>
  <c r="W3067" i="2" s="1"/>
  <c r="V3068" i="2" a="1"/>
  <c r="V3068" i="2" s="1"/>
  <c r="W3068" i="2" s="1"/>
  <c r="V3069" i="2" a="1"/>
  <c r="V3069" i="2" s="1"/>
  <c r="W3069" i="2" s="1"/>
  <c r="V3070" i="2" a="1"/>
  <c r="V3070" i="2" s="1"/>
  <c r="W3070" i="2" s="1"/>
  <c r="V3071" i="2" a="1"/>
  <c r="V3071" i="2" s="1"/>
  <c r="W3071" i="2" s="1"/>
  <c r="V3072" i="2" a="1"/>
  <c r="V3072" i="2" s="1"/>
  <c r="W3072" i="2" s="1"/>
  <c r="V3073" i="2" a="1"/>
  <c r="V3073" i="2" s="1"/>
  <c r="W3073" i="2" s="1"/>
  <c r="V3074" i="2" a="1"/>
  <c r="V3074" i="2" s="1"/>
  <c r="W3074" i="2" s="1"/>
  <c r="V3075" i="2" a="1"/>
  <c r="V3075" i="2" s="1"/>
  <c r="W3075" i="2" s="1"/>
  <c r="V3076" i="2" a="1"/>
  <c r="V3076" i="2" s="1"/>
  <c r="W3076" i="2" s="1"/>
  <c r="V3077" i="2" a="1"/>
  <c r="V3077" i="2" s="1"/>
  <c r="W3077" i="2" s="1"/>
  <c r="V3078" i="2" a="1"/>
  <c r="V3078" i="2" s="1"/>
  <c r="W3078" i="2" s="1"/>
  <c r="V3079" i="2" a="1"/>
  <c r="V3079" i="2" s="1"/>
  <c r="W3079" i="2" s="1"/>
  <c r="V3080" i="2" a="1"/>
  <c r="V3080" i="2" s="1"/>
  <c r="W3080" i="2" s="1"/>
  <c r="V3081" i="2" a="1"/>
  <c r="V3081" i="2" s="1"/>
  <c r="W3081" i="2" s="1"/>
  <c r="V3082" i="2" a="1"/>
  <c r="V3082" i="2" s="1"/>
  <c r="W3082" i="2" s="1"/>
  <c r="V3083" i="2" a="1"/>
  <c r="V3083" i="2" s="1"/>
  <c r="W3083" i="2" s="1"/>
  <c r="V3084" i="2" a="1"/>
  <c r="V3084" i="2" s="1"/>
  <c r="W3084" i="2" s="1"/>
  <c r="V3085" i="2" a="1"/>
  <c r="V3085" i="2" s="1"/>
  <c r="W3085" i="2" s="1"/>
  <c r="V3086" i="2" a="1"/>
  <c r="V3086" i="2" s="1"/>
  <c r="W3086" i="2" s="1"/>
  <c r="V3087" i="2" a="1"/>
  <c r="V3087" i="2" s="1"/>
  <c r="W3087" i="2" s="1"/>
  <c r="V3088" i="2" a="1"/>
  <c r="V3088" i="2" s="1"/>
  <c r="W3088" i="2" s="1"/>
  <c r="V3089" i="2" a="1"/>
  <c r="V3089" i="2" s="1"/>
  <c r="W3089" i="2" s="1"/>
  <c r="V3090" i="2" a="1"/>
  <c r="V3090" i="2" s="1"/>
  <c r="W3090" i="2" s="1"/>
  <c r="V3091" i="2" a="1"/>
  <c r="V3091" i="2" s="1"/>
  <c r="W3091" i="2" s="1"/>
  <c r="V3092" i="2" a="1"/>
  <c r="V3092" i="2" s="1"/>
  <c r="W3092" i="2" s="1"/>
  <c r="V3093" i="2" a="1"/>
  <c r="V3093" i="2" s="1"/>
  <c r="W3093" i="2" s="1"/>
  <c r="V3094" i="2" a="1"/>
  <c r="V3094" i="2" s="1"/>
  <c r="W3094" i="2" s="1"/>
  <c r="V3095" i="2" a="1"/>
  <c r="V3095" i="2" s="1"/>
  <c r="W3095" i="2" s="1"/>
  <c r="V3096" i="2" a="1"/>
  <c r="V3096" i="2" s="1"/>
  <c r="W3096" i="2" s="1"/>
  <c r="V3097" i="2" a="1"/>
  <c r="V3097" i="2" s="1"/>
  <c r="W3097" i="2" s="1"/>
  <c r="V3098" i="2" a="1"/>
  <c r="V3098" i="2" s="1"/>
  <c r="W3098" i="2" s="1"/>
  <c r="V3099" i="2" a="1"/>
  <c r="V3099" i="2" s="1"/>
  <c r="W3099" i="2" s="1"/>
  <c r="V3100" i="2" a="1"/>
  <c r="V3100" i="2" s="1"/>
  <c r="W3100" i="2" s="1"/>
  <c r="V3101" i="2" a="1"/>
  <c r="V3101" i="2" s="1"/>
  <c r="W3101" i="2" s="1"/>
  <c r="V3102" i="2" a="1"/>
  <c r="V3102" i="2" s="1"/>
  <c r="W3102" i="2" s="1"/>
  <c r="V3103" i="2" a="1"/>
  <c r="V3103" i="2" s="1"/>
  <c r="W3103" i="2" s="1"/>
  <c r="V3104" i="2" a="1"/>
  <c r="V3104" i="2" s="1"/>
  <c r="W3104" i="2" s="1"/>
  <c r="V3105" i="2" a="1"/>
  <c r="V3105" i="2" s="1"/>
  <c r="W3105" i="2" s="1"/>
  <c r="V3106" i="2" a="1"/>
  <c r="V3106" i="2" s="1"/>
  <c r="W3106" i="2" s="1"/>
  <c r="V3107" i="2" a="1"/>
  <c r="V3107" i="2" s="1"/>
  <c r="W3107" i="2" s="1"/>
  <c r="V3108" i="2" a="1"/>
  <c r="V3108" i="2" s="1"/>
  <c r="W3108" i="2" s="1"/>
  <c r="V3109" i="2" a="1"/>
  <c r="V3109" i="2" s="1"/>
  <c r="W3109" i="2" s="1"/>
  <c r="V3110" i="2" a="1"/>
  <c r="V3110" i="2" s="1"/>
  <c r="W3110" i="2" s="1"/>
  <c r="V3111" i="2" a="1"/>
  <c r="V3111" i="2" s="1"/>
  <c r="W3111" i="2" s="1"/>
  <c r="V3112" i="2" a="1"/>
  <c r="V3112" i="2" s="1"/>
  <c r="W3112" i="2" s="1"/>
  <c r="V3113" i="2" a="1"/>
  <c r="V3113" i="2" s="1"/>
  <c r="W3113" i="2" s="1"/>
  <c r="V3114" i="2" a="1"/>
  <c r="V3114" i="2" s="1"/>
  <c r="W3114" i="2" s="1"/>
  <c r="V3115" i="2" a="1"/>
  <c r="V3115" i="2" s="1"/>
  <c r="W3115" i="2" s="1"/>
  <c r="V3116" i="2" a="1"/>
  <c r="V3116" i="2" s="1"/>
  <c r="W3116" i="2" s="1"/>
  <c r="V3117" i="2" a="1"/>
  <c r="V3117" i="2" s="1"/>
  <c r="W3117" i="2" s="1"/>
  <c r="V3118" i="2" a="1"/>
  <c r="V3118" i="2" s="1"/>
  <c r="W3118" i="2" s="1"/>
  <c r="V3119" i="2" a="1"/>
  <c r="V3119" i="2" s="1"/>
  <c r="W3119" i="2" s="1"/>
  <c r="V3120" i="2" a="1"/>
  <c r="V3120" i="2" s="1"/>
  <c r="W3120" i="2" s="1"/>
  <c r="V3121" i="2" a="1"/>
  <c r="V3121" i="2" s="1"/>
  <c r="W3121" i="2" s="1"/>
  <c r="V3122" i="2" a="1"/>
  <c r="V3122" i="2" s="1"/>
  <c r="W3122" i="2" s="1"/>
  <c r="V3123" i="2" a="1"/>
  <c r="V3123" i="2" s="1"/>
  <c r="W3123" i="2" s="1"/>
  <c r="V3124" i="2" a="1"/>
  <c r="V3124" i="2" s="1"/>
  <c r="W3124" i="2" s="1"/>
  <c r="V3125" i="2" a="1"/>
  <c r="V3125" i="2" s="1"/>
  <c r="W3125" i="2" s="1"/>
  <c r="V3126" i="2" a="1"/>
  <c r="V3126" i="2" s="1"/>
  <c r="W3126" i="2" s="1"/>
  <c r="V3127" i="2" a="1"/>
  <c r="V3127" i="2" s="1"/>
  <c r="W3127" i="2" s="1"/>
  <c r="V3128" i="2" a="1"/>
  <c r="V3128" i="2" s="1"/>
  <c r="W3128" i="2" s="1"/>
  <c r="V3129" i="2" a="1"/>
  <c r="V3129" i="2" s="1"/>
  <c r="W3129" i="2" s="1"/>
  <c r="V3130" i="2" a="1"/>
  <c r="V3130" i="2" s="1"/>
  <c r="W3130" i="2" s="1"/>
  <c r="V3131" i="2" a="1"/>
  <c r="V3131" i="2" s="1"/>
  <c r="W3131" i="2" s="1"/>
  <c r="V3132" i="2" a="1"/>
  <c r="V3132" i="2" s="1"/>
  <c r="W3132" i="2" s="1"/>
  <c r="V3133" i="2" a="1"/>
  <c r="V3133" i="2" s="1"/>
  <c r="W3133" i="2" s="1"/>
  <c r="V3134" i="2" a="1"/>
  <c r="V3134" i="2" s="1"/>
  <c r="W3134" i="2" s="1"/>
  <c r="V3135" i="2" a="1"/>
  <c r="V3135" i="2" s="1"/>
  <c r="W3135" i="2" s="1"/>
  <c r="V3136" i="2" a="1"/>
  <c r="V3136" i="2" s="1"/>
  <c r="W3136" i="2" s="1"/>
  <c r="V3137" i="2" a="1"/>
  <c r="V3137" i="2" s="1"/>
  <c r="W3137" i="2" s="1"/>
  <c r="V3138" i="2" a="1"/>
  <c r="V3138" i="2" s="1"/>
  <c r="W3138" i="2" s="1"/>
  <c r="V3139" i="2" a="1"/>
  <c r="V3139" i="2" s="1"/>
  <c r="W3139" i="2" s="1"/>
  <c r="V3140" i="2" a="1"/>
  <c r="V3140" i="2" s="1"/>
  <c r="W3140" i="2" s="1"/>
  <c r="V3141" i="2" a="1"/>
  <c r="V3141" i="2" s="1"/>
  <c r="W3141" i="2" s="1"/>
  <c r="V3142" i="2" a="1"/>
  <c r="V3142" i="2" s="1"/>
  <c r="W3142" i="2" s="1"/>
  <c r="V3143" i="2" a="1"/>
  <c r="V3143" i="2" s="1"/>
  <c r="W3143" i="2" s="1"/>
  <c r="V3144" i="2" a="1"/>
  <c r="V3144" i="2" s="1"/>
  <c r="W3144" i="2" s="1"/>
  <c r="V3145" i="2" a="1"/>
  <c r="V3145" i="2" s="1"/>
  <c r="W3145" i="2" s="1"/>
  <c r="V3146" i="2" a="1"/>
  <c r="V3146" i="2" s="1"/>
  <c r="W3146" i="2" s="1"/>
  <c r="V3147" i="2" a="1"/>
  <c r="V3147" i="2" s="1"/>
  <c r="W3147" i="2" s="1"/>
  <c r="V3148" i="2" a="1"/>
  <c r="V3148" i="2" s="1"/>
  <c r="W3148" i="2" s="1"/>
  <c r="V3149" i="2" a="1"/>
  <c r="V3149" i="2" s="1"/>
  <c r="W3149" i="2" s="1"/>
  <c r="V3150" i="2" a="1"/>
  <c r="V3150" i="2" s="1"/>
  <c r="W3150" i="2" s="1"/>
  <c r="V3151" i="2" a="1"/>
  <c r="V3151" i="2" s="1"/>
  <c r="W3151" i="2" s="1"/>
  <c r="V3152" i="2" a="1"/>
  <c r="V3152" i="2" s="1"/>
  <c r="W3152" i="2" s="1"/>
  <c r="V3153" i="2" a="1"/>
  <c r="V3153" i="2" s="1"/>
  <c r="W3153" i="2" s="1"/>
  <c r="V3154" i="2" a="1"/>
  <c r="V3154" i="2" s="1"/>
  <c r="W3154" i="2" s="1"/>
  <c r="V3155" i="2" a="1"/>
  <c r="V3155" i="2" s="1"/>
  <c r="W3155" i="2" s="1"/>
  <c r="V3156" i="2" a="1"/>
  <c r="V3156" i="2" s="1"/>
  <c r="W3156" i="2" s="1"/>
  <c r="V3157" i="2" a="1"/>
  <c r="V3157" i="2" s="1"/>
  <c r="W3157" i="2" s="1"/>
  <c r="V3158" i="2" a="1"/>
  <c r="V3158" i="2" s="1"/>
  <c r="W3158" i="2" s="1"/>
  <c r="V3159" i="2" a="1"/>
  <c r="V3159" i="2" s="1"/>
  <c r="W3159" i="2" s="1"/>
  <c r="V3160" i="2" a="1"/>
  <c r="V3160" i="2" s="1"/>
  <c r="W3160" i="2" s="1"/>
  <c r="V3161" i="2" a="1"/>
  <c r="V3161" i="2" s="1"/>
  <c r="W3161" i="2" s="1"/>
  <c r="V3162" i="2" a="1"/>
  <c r="V3162" i="2" s="1"/>
  <c r="W3162" i="2" s="1"/>
  <c r="V3163" i="2" a="1"/>
  <c r="V3163" i="2" s="1"/>
  <c r="W3163" i="2" s="1"/>
  <c r="V3164" i="2" a="1"/>
  <c r="V3164" i="2" s="1"/>
  <c r="W3164" i="2" s="1"/>
  <c r="V3165" i="2" a="1"/>
  <c r="V3165" i="2" s="1"/>
  <c r="W3165" i="2" s="1"/>
  <c r="V3166" i="2" a="1"/>
  <c r="V3166" i="2" s="1"/>
  <c r="W3166" i="2" s="1"/>
  <c r="V3167" i="2" a="1"/>
  <c r="V3167" i="2" s="1"/>
  <c r="W3167" i="2" s="1"/>
  <c r="V3168" i="2" a="1"/>
  <c r="V3168" i="2" s="1"/>
  <c r="W3168" i="2" s="1"/>
  <c r="V3169" i="2" a="1"/>
  <c r="V3169" i="2" s="1"/>
  <c r="W3169" i="2" s="1"/>
  <c r="V3170" i="2" a="1"/>
  <c r="V3170" i="2" s="1"/>
  <c r="W3170" i="2" s="1"/>
  <c r="V3171" i="2" a="1"/>
  <c r="V3171" i="2" s="1"/>
  <c r="W3171" i="2" s="1"/>
  <c r="V3172" i="2" a="1"/>
  <c r="V3172" i="2" s="1"/>
  <c r="W3172" i="2" s="1"/>
  <c r="V3173" i="2" a="1"/>
  <c r="V3173" i="2" s="1"/>
  <c r="W3173" i="2" s="1"/>
  <c r="V3174" i="2" a="1"/>
  <c r="V3174" i="2" s="1"/>
  <c r="W3174" i="2" s="1"/>
  <c r="V3175" i="2" a="1"/>
  <c r="V3175" i="2" s="1"/>
  <c r="W3175" i="2" s="1"/>
  <c r="V3176" i="2" a="1"/>
  <c r="V3176" i="2" s="1"/>
  <c r="W3176" i="2" s="1"/>
  <c r="V3177" i="2" a="1"/>
  <c r="V3177" i="2" s="1"/>
  <c r="W3177" i="2" s="1"/>
  <c r="V3178" i="2" a="1"/>
  <c r="V3178" i="2" s="1"/>
  <c r="W3178" i="2" s="1"/>
  <c r="V3179" i="2" a="1"/>
  <c r="V3179" i="2" s="1"/>
  <c r="W3179" i="2" s="1"/>
  <c r="V3180" i="2" a="1"/>
  <c r="V3180" i="2" s="1"/>
  <c r="W3180" i="2" s="1"/>
  <c r="V3181" i="2" a="1"/>
  <c r="V3181" i="2" s="1"/>
  <c r="W3181" i="2" s="1"/>
  <c r="V3182" i="2" a="1"/>
  <c r="V3182" i="2" s="1"/>
  <c r="W3182" i="2" s="1"/>
  <c r="V3183" i="2" a="1"/>
  <c r="V3183" i="2" s="1"/>
  <c r="W3183" i="2" s="1"/>
  <c r="V3184" i="2" a="1"/>
  <c r="V3184" i="2" s="1"/>
  <c r="W3184" i="2" s="1"/>
  <c r="V3185" i="2" a="1"/>
  <c r="V3185" i="2" s="1"/>
  <c r="W3185" i="2" s="1"/>
  <c r="V3186" i="2" a="1"/>
  <c r="V3186" i="2" s="1"/>
  <c r="W3186" i="2" s="1"/>
  <c r="V3187" i="2" a="1"/>
  <c r="V3187" i="2" s="1"/>
  <c r="W3187" i="2" s="1"/>
  <c r="V3188" i="2" a="1"/>
  <c r="V3188" i="2" s="1"/>
  <c r="W3188" i="2" s="1"/>
  <c r="V3189" i="2" a="1"/>
  <c r="V3189" i="2" s="1"/>
  <c r="W3189" i="2" s="1"/>
  <c r="V3190" i="2" a="1"/>
  <c r="V3190" i="2" s="1"/>
  <c r="W3190" i="2" s="1"/>
  <c r="V3191" i="2" a="1"/>
  <c r="V3191" i="2" s="1"/>
  <c r="W3191" i="2" s="1"/>
  <c r="V3192" i="2" a="1"/>
  <c r="V3192" i="2" s="1"/>
  <c r="W3192" i="2" s="1"/>
  <c r="V3193" i="2" a="1"/>
  <c r="V3193" i="2" s="1"/>
  <c r="W3193" i="2" s="1"/>
  <c r="V3194" i="2" a="1"/>
  <c r="V3194" i="2" s="1"/>
  <c r="W3194" i="2" s="1"/>
  <c r="V3195" i="2" a="1"/>
  <c r="V3195" i="2" s="1"/>
  <c r="W3195" i="2" s="1"/>
  <c r="V3196" i="2" a="1"/>
  <c r="V3196" i="2" s="1"/>
  <c r="W3196" i="2" s="1"/>
  <c r="V3197" i="2" a="1"/>
  <c r="V3197" i="2" s="1"/>
  <c r="W3197" i="2" s="1"/>
  <c r="V3198" i="2" a="1"/>
  <c r="V3198" i="2" s="1"/>
  <c r="W3198" i="2" s="1"/>
  <c r="V3199" i="2" a="1"/>
  <c r="V3199" i="2" s="1"/>
  <c r="W3199" i="2" s="1"/>
  <c r="V3200" i="2" a="1"/>
  <c r="V3200" i="2" s="1"/>
  <c r="W3200" i="2" s="1"/>
  <c r="V3201" i="2" a="1"/>
  <c r="V3201" i="2" s="1"/>
  <c r="W3201" i="2" s="1"/>
  <c r="V3202" i="2" a="1"/>
  <c r="V3202" i="2" s="1"/>
  <c r="W3202" i="2" s="1"/>
  <c r="V3203" i="2" a="1"/>
  <c r="V3203" i="2" s="1"/>
  <c r="W3203" i="2" s="1"/>
  <c r="V3204" i="2" a="1"/>
  <c r="V3204" i="2" s="1"/>
  <c r="W3204" i="2" s="1"/>
  <c r="V3205" i="2" a="1"/>
  <c r="V3205" i="2" s="1"/>
  <c r="W3205" i="2" s="1"/>
  <c r="V3206" i="2" a="1"/>
  <c r="V3206" i="2" s="1"/>
  <c r="W3206" i="2" s="1"/>
  <c r="V3207" i="2" a="1"/>
  <c r="V3207" i="2" s="1"/>
  <c r="W3207" i="2" s="1"/>
  <c r="V3208" i="2" a="1"/>
  <c r="V3208" i="2" s="1"/>
  <c r="W3208" i="2" s="1"/>
  <c r="V3209" i="2" a="1"/>
  <c r="V3209" i="2" s="1"/>
  <c r="W3209" i="2" s="1"/>
  <c r="V3210" i="2" a="1"/>
  <c r="V3210" i="2" s="1"/>
  <c r="W3210" i="2" s="1"/>
  <c r="V3211" i="2" a="1"/>
  <c r="V3211" i="2" s="1"/>
  <c r="W3211" i="2" s="1"/>
  <c r="V3212" i="2" a="1"/>
  <c r="V3212" i="2" s="1"/>
  <c r="W3212" i="2" s="1"/>
  <c r="V3213" i="2" a="1"/>
  <c r="V3213" i="2" s="1"/>
  <c r="W3213" i="2" s="1"/>
  <c r="V3214" i="2" a="1"/>
  <c r="V3214" i="2" s="1"/>
  <c r="W3214" i="2" s="1"/>
  <c r="V3215" i="2" a="1"/>
  <c r="V3215" i="2" s="1"/>
  <c r="W3215" i="2" s="1"/>
  <c r="V3216" i="2" a="1"/>
  <c r="V3216" i="2" s="1"/>
  <c r="W3216" i="2" s="1"/>
  <c r="V3217" i="2" a="1"/>
  <c r="V3217" i="2" s="1"/>
  <c r="W3217" i="2" s="1"/>
  <c r="V3218" i="2" a="1"/>
  <c r="V3218" i="2" s="1"/>
  <c r="W3218" i="2" s="1"/>
  <c r="V3219" i="2" a="1"/>
  <c r="V3219" i="2" s="1"/>
  <c r="W3219" i="2" s="1"/>
  <c r="V3220" i="2" a="1"/>
  <c r="V3220" i="2" s="1"/>
  <c r="W3220" i="2" s="1"/>
  <c r="V3221" i="2" a="1"/>
  <c r="V3221" i="2" s="1"/>
  <c r="W3221" i="2" s="1"/>
  <c r="V3222" i="2" a="1"/>
  <c r="V3222" i="2" s="1"/>
  <c r="W3222" i="2" s="1"/>
  <c r="V3223" i="2" a="1"/>
  <c r="V3223" i="2" s="1"/>
  <c r="W3223" i="2" s="1"/>
  <c r="V3224" i="2" a="1"/>
  <c r="V3224" i="2" s="1"/>
  <c r="W3224" i="2" s="1"/>
  <c r="V3225" i="2" a="1"/>
  <c r="V3225" i="2" s="1"/>
  <c r="W3225" i="2" s="1"/>
  <c r="V3226" i="2" a="1"/>
  <c r="V3226" i="2" s="1"/>
  <c r="W3226" i="2" s="1"/>
  <c r="V3227" i="2" a="1"/>
  <c r="V3227" i="2" s="1"/>
  <c r="W3227" i="2" s="1"/>
  <c r="V3228" i="2" a="1"/>
  <c r="V3228" i="2" s="1"/>
  <c r="W3228" i="2" s="1"/>
  <c r="V3229" i="2" a="1"/>
  <c r="V3229" i="2" s="1"/>
  <c r="V3230" i="2" a="1"/>
  <c r="V3230" i="2" s="1"/>
  <c r="V3231" i="2" a="1"/>
  <c r="V3231" i="2" s="1"/>
  <c r="V3232" i="2" a="1"/>
  <c r="V3232" i="2" s="1"/>
  <c r="V3233" i="2" a="1"/>
  <c r="V3233" i="2" s="1"/>
  <c r="V3234" i="2" a="1"/>
  <c r="V3234" i="2" s="1"/>
  <c r="V3235" i="2" a="1"/>
  <c r="V3235" i="2" s="1"/>
  <c r="V3236" i="2" a="1"/>
  <c r="V3236" i="2" s="1"/>
  <c r="V3237" i="2" a="1"/>
  <c r="V3237" i="2" s="1"/>
  <c r="V3238" i="2" a="1"/>
  <c r="V3238" i="2" s="1"/>
  <c r="W3238" i="2" s="1"/>
  <c r="V3239" i="2" a="1"/>
  <c r="V3239" i="2" s="1"/>
  <c r="W3239" i="2" s="1"/>
  <c r="V3240" i="2" a="1"/>
  <c r="V3240" i="2" s="1"/>
  <c r="W3240" i="2" s="1"/>
  <c r="V3241" i="2" a="1"/>
  <c r="V3241" i="2" s="1"/>
  <c r="W3241" i="2" s="1"/>
  <c r="V3242" i="2" a="1"/>
  <c r="V3242" i="2" s="1"/>
  <c r="W3242" i="2" s="1"/>
  <c r="V3243" i="2" a="1"/>
  <c r="V3243" i="2" s="1"/>
  <c r="W3243" i="2" s="1"/>
  <c r="V3244" i="2" a="1"/>
  <c r="V3244" i="2" s="1"/>
  <c r="W3244" i="2" s="1"/>
  <c r="V3245" i="2" a="1"/>
  <c r="V3245" i="2" s="1"/>
  <c r="W3245" i="2" s="1"/>
  <c r="V3246" i="2" a="1"/>
  <c r="V3246" i="2" s="1"/>
  <c r="W3246" i="2" s="1"/>
  <c r="V3247" i="2" a="1"/>
  <c r="V3247" i="2" s="1"/>
  <c r="W3247" i="2" s="1"/>
  <c r="V3248" i="2" a="1"/>
  <c r="V3248" i="2" s="1"/>
  <c r="W3248" i="2" s="1"/>
  <c r="V3249" i="2" a="1"/>
  <c r="V3249" i="2" s="1"/>
  <c r="W3249" i="2" s="1"/>
  <c r="V3250" i="2" a="1"/>
  <c r="V3250" i="2" s="1"/>
  <c r="W3250" i="2" s="1"/>
  <c r="V3251" i="2" a="1"/>
  <c r="V3251" i="2" s="1"/>
  <c r="W3251" i="2" s="1"/>
  <c r="V3252" i="2" a="1"/>
  <c r="V3252" i="2" s="1"/>
  <c r="W3252" i="2" s="1"/>
  <c r="V3253" i="2" a="1"/>
  <c r="V3253" i="2" s="1"/>
  <c r="W3253" i="2" s="1"/>
  <c r="V3254" i="2" a="1"/>
  <c r="V3254" i="2" s="1"/>
  <c r="W3254" i="2" s="1"/>
  <c r="V3255" i="2" a="1"/>
  <c r="V3255" i="2" s="1"/>
  <c r="W3255" i="2" s="1"/>
  <c r="V3256" i="2" a="1"/>
  <c r="V3256" i="2" s="1"/>
  <c r="W3256" i="2" s="1"/>
  <c r="V3257" i="2" a="1"/>
  <c r="V3257" i="2"/>
  <c r="W3257" i="2" s="1"/>
  <c r="V3258" i="2" a="1"/>
  <c r="V3258" i="2" s="1"/>
  <c r="W3258" i="2" s="1"/>
  <c r="V3259" i="2" a="1"/>
  <c r="V3259" i="2" s="1"/>
  <c r="W3259" i="2" s="1"/>
  <c r="V3260" i="2" a="1"/>
  <c r="V3260" i="2" s="1"/>
  <c r="W3260" i="2" s="1"/>
  <c r="V3261" i="2" a="1"/>
  <c r="V3261" i="2" s="1"/>
  <c r="W3261" i="2" s="1"/>
  <c r="V3262" i="2" a="1"/>
  <c r="V3262" i="2" s="1"/>
  <c r="W3262" i="2" s="1"/>
  <c r="V3263" i="2" a="1"/>
  <c r="V3263" i="2" s="1"/>
  <c r="W3263" i="2" s="1"/>
  <c r="V3264" i="2" a="1"/>
  <c r="V3264" i="2"/>
  <c r="W3264" i="2" s="1"/>
  <c r="V3265" i="2" a="1"/>
  <c r="V3265" i="2" s="1"/>
  <c r="W3265" i="2" s="1"/>
  <c r="V3266" i="2" a="1"/>
  <c r="V3266" i="2" s="1"/>
  <c r="W3266" i="2" s="1"/>
  <c r="V3267" i="2" a="1"/>
  <c r="V3267" i="2" s="1"/>
  <c r="W3267" i="2" s="1"/>
  <c r="V3268" i="2" a="1"/>
  <c r="V3268" i="2" s="1"/>
  <c r="W3268" i="2" s="1"/>
  <c r="V3269" i="2" a="1"/>
  <c r="V3269" i="2" s="1"/>
  <c r="W3269" i="2" s="1"/>
  <c r="V3270" i="2" a="1"/>
  <c r="V3270" i="2" s="1"/>
  <c r="W3270" i="2" s="1"/>
  <c r="V3271" i="2" a="1"/>
  <c r="V3271" i="2" s="1"/>
  <c r="W3271" i="2" s="1"/>
  <c r="V3272" i="2" a="1"/>
  <c r="V3272" i="2" s="1"/>
  <c r="W3272" i="2" s="1"/>
  <c r="V3273" i="2" a="1"/>
  <c r="V3273" i="2" s="1"/>
  <c r="W3273" i="2" s="1"/>
  <c r="V3274" i="2" a="1"/>
  <c r="V3274" i="2" s="1"/>
  <c r="W3274" i="2" s="1"/>
  <c r="V3275" i="2" a="1"/>
  <c r="V3275" i="2" s="1"/>
  <c r="W3275" i="2" s="1"/>
  <c r="V3276" i="2" a="1"/>
  <c r="V3276" i="2" s="1"/>
  <c r="W3276" i="2" s="1"/>
  <c r="V3277" i="2" a="1"/>
  <c r="V3277" i="2" s="1"/>
  <c r="W3277" i="2" s="1"/>
  <c r="V3278" i="2" a="1"/>
  <c r="V3278" i="2" s="1"/>
  <c r="W3278" i="2" s="1"/>
  <c r="V3279" i="2" a="1"/>
  <c r="V3279" i="2" s="1"/>
  <c r="W3279" i="2" s="1"/>
  <c r="V3280" i="2" a="1"/>
  <c r="V3280" i="2" s="1"/>
  <c r="W3280" i="2" s="1"/>
  <c r="V3281" i="2" a="1"/>
  <c r="V3281" i="2" s="1"/>
  <c r="W3281" i="2" s="1"/>
  <c r="V3282" i="2" a="1"/>
  <c r="V3282" i="2" s="1"/>
  <c r="W3282" i="2" s="1"/>
  <c r="V3283" i="2" a="1"/>
  <c r="V3283" i="2" s="1"/>
  <c r="W3283" i="2" s="1"/>
  <c r="V3284" i="2" a="1"/>
  <c r="V3284" i="2" s="1"/>
  <c r="W3284" i="2" s="1"/>
  <c r="V3285" i="2" a="1"/>
  <c r="V3285" i="2" s="1"/>
  <c r="W3285" i="2" s="1"/>
  <c r="V3286" i="2" a="1"/>
  <c r="V3286" i="2" s="1"/>
  <c r="W3286" i="2" s="1"/>
  <c r="V3287" i="2" a="1"/>
  <c r="V3287" i="2" s="1"/>
  <c r="W3287" i="2" s="1"/>
  <c r="V3288" i="2" a="1"/>
  <c r="V3288" i="2" s="1"/>
  <c r="W3288" i="2" s="1"/>
  <c r="V3289" i="2" a="1"/>
  <c r="V3289" i="2" s="1"/>
  <c r="W3289" i="2" s="1"/>
  <c r="V3290" i="2" a="1"/>
  <c r="V3290" i="2" s="1"/>
  <c r="W3290" i="2" s="1"/>
  <c r="V3291" i="2" a="1"/>
  <c r="V3291" i="2" s="1"/>
  <c r="W3291" i="2" s="1"/>
  <c r="V3292" i="2" a="1"/>
  <c r="V3292" i="2" s="1"/>
  <c r="W3292" i="2" s="1"/>
  <c r="V3293" i="2" a="1"/>
  <c r="V3293" i="2" s="1"/>
  <c r="W3293" i="2" s="1"/>
  <c r="V3294" i="2" a="1"/>
  <c r="V3294" i="2" s="1"/>
  <c r="W3294" i="2" s="1"/>
  <c r="V3295" i="2" a="1"/>
  <c r="V3295" i="2" s="1"/>
  <c r="W3295" i="2" s="1"/>
  <c r="V3296" i="2" a="1"/>
  <c r="V3296" i="2" s="1"/>
  <c r="W3296" i="2" s="1"/>
  <c r="V3297" i="2" a="1"/>
  <c r="V3297" i="2" s="1"/>
  <c r="W3297" i="2" s="1"/>
  <c r="V3298" i="2" a="1"/>
  <c r="V3298" i="2" s="1"/>
  <c r="W3298" i="2" s="1"/>
  <c r="V3299" i="2" a="1"/>
  <c r="V3299" i="2" s="1"/>
  <c r="W3299" i="2" s="1"/>
  <c r="V3300" i="2" a="1"/>
  <c r="V3300" i="2" s="1"/>
  <c r="W3300" i="2" s="1"/>
  <c r="V3301" i="2" a="1"/>
  <c r="V3301" i="2" s="1"/>
  <c r="W3301" i="2" s="1"/>
  <c r="V3302" i="2" a="1"/>
  <c r="V3302" i="2" s="1"/>
  <c r="W3302" i="2" s="1"/>
  <c r="V3303" i="2" a="1"/>
  <c r="V3303" i="2" s="1"/>
  <c r="W3303" i="2" s="1"/>
  <c r="V3304" i="2" a="1"/>
  <c r="V3304" i="2" s="1"/>
  <c r="W3304" i="2" s="1"/>
  <c r="V3305" i="2" a="1"/>
  <c r="V3305" i="2" s="1"/>
  <c r="W3305" i="2" s="1"/>
  <c r="V3306" i="2" a="1"/>
  <c r="V3306" i="2" s="1"/>
  <c r="W3306" i="2" s="1"/>
  <c r="V3307" i="2" a="1"/>
  <c r="V3307" i="2" s="1"/>
  <c r="W3307" i="2" s="1"/>
  <c r="V3308" i="2" a="1"/>
  <c r="V3308" i="2" s="1"/>
  <c r="W3308" i="2" s="1"/>
  <c r="V3309" i="2" a="1"/>
  <c r="V3309" i="2" s="1"/>
  <c r="W3309" i="2" s="1"/>
  <c r="V3310" i="2" a="1"/>
  <c r="V3310" i="2" s="1"/>
  <c r="W3310" i="2" s="1"/>
  <c r="V3311" i="2" a="1"/>
  <c r="V3311" i="2" s="1"/>
  <c r="W3311" i="2" s="1"/>
  <c r="V3312" i="2" a="1"/>
  <c r="V3312" i="2" s="1"/>
  <c r="W3312" i="2" s="1"/>
  <c r="V3313" i="2" a="1"/>
  <c r="V3313" i="2" s="1"/>
  <c r="W3313" i="2" s="1"/>
  <c r="V3314" i="2" a="1"/>
  <c r="V3314" i="2" s="1"/>
  <c r="W3314" i="2" s="1"/>
  <c r="V3315" i="2" a="1"/>
  <c r="V3315" i="2" s="1"/>
  <c r="W3315" i="2" s="1"/>
  <c r="V3316" i="2" a="1"/>
  <c r="V3316" i="2" s="1"/>
  <c r="W3316" i="2" s="1"/>
  <c r="V3317" i="2" a="1"/>
  <c r="V3317" i="2" s="1"/>
  <c r="W3317" i="2" s="1"/>
  <c r="V3318" i="2" a="1"/>
  <c r="V3318" i="2" s="1"/>
  <c r="W3318" i="2" s="1"/>
  <c r="V3319" i="2" a="1"/>
  <c r="V3319" i="2" s="1"/>
  <c r="W3319" i="2" s="1"/>
  <c r="V3320" i="2" a="1"/>
  <c r="V3320" i="2" s="1"/>
  <c r="W3320" i="2" s="1"/>
  <c r="V3321" i="2" a="1"/>
  <c r="V3321" i="2" s="1"/>
  <c r="W3321" i="2" s="1"/>
  <c r="V3322" i="2" a="1"/>
  <c r="V3322" i="2" s="1"/>
  <c r="W3322" i="2" s="1"/>
  <c r="V3323" i="2" a="1"/>
  <c r="V3323" i="2" s="1"/>
  <c r="W3323" i="2" s="1"/>
  <c r="V3324" i="2" a="1"/>
  <c r="V3324" i="2" s="1"/>
  <c r="W3324" i="2" s="1"/>
  <c r="V3325" i="2" a="1"/>
  <c r="V3325" i="2" s="1"/>
  <c r="W3325" i="2" s="1"/>
  <c r="V3326" i="2" a="1"/>
  <c r="V3326" i="2" s="1"/>
  <c r="W3326" i="2" s="1"/>
  <c r="V3327" i="2" a="1"/>
  <c r="V3327" i="2" s="1"/>
  <c r="W3327" i="2" s="1"/>
  <c r="V3328" i="2" a="1"/>
  <c r="V3328" i="2" s="1"/>
  <c r="W3328" i="2" s="1"/>
  <c r="V3329" i="2" a="1"/>
  <c r="V3329" i="2" s="1"/>
  <c r="W3329" i="2" s="1"/>
  <c r="V3330" i="2" a="1"/>
  <c r="V3330" i="2" s="1"/>
  <c r="W3330" i="2" s="1"/>
  <c r="V3331" i="2" a="1"/>
  <c r="V3331" i="2" s="1"/>
  <c r="W3331" i="2" s="1"/>
  <c r="V3332" i="2" a="1"/>
  <c r="V3332" i="2" s="1"/>
  <c r="W3332" i="2" s="1"/>
  <c r="V3333" i="2" a="1"/>
  <c r="V3333" i="2" s="1"/>
  <c r="W3333" i="2" s="1"/>
  <c r="V3334" i="2" a="1"/>
  <c r="V3334" i="2" s="1"/>
  <c r="W3334" i="2" s="1"/>
  <c r="V3335" i="2" a="1"/>
  <c r="V3335" i="2" s="1"/>
  <c r="W3335" i="2" s="1"/>
  <c r="V3336" i="2" a="1"/>
  <c r="V3336" i="2" s="1"/>
  <c r="W3336" i="2" s="1"/>
  <c r="V3337" i="2" a="1"/>
  <c r="V3337" i="2" s="1"/>
  <c r="W3337" i="2" s="1"/>
  <c r="V3338" i="2" a="1"/>
  <c r="V3338" i="2" s="1"/>
  <c r="W3338" i="2" s="1"/>
  <c r="V3339" i="2" a="1"/>
  <c r="V3339" i="2" s="1"/>
  <c r="W3339" i="2" s="1"/>
  <c r="V3340" i="2" a="1"/>
  <c r="V3340" i="2" s="1"/>
  <c r="W3340" i="2" s="1"/>
  <c r="V3341" i="2" a="1"/>
  <c r="V3341" i="2" s="1"/>
  <c r="W3341" i="2" s="1"/>
  <c r="V3342" i="2" a="1"/>
  <c r="V3342" i="2" s="1"/>
  <c r="W3342" i="2" s="1"/>
  <c r="V3343" i="2" a="1"/>
  <c r="V3343" i="2" s="1"/>
  <c r="W3343" i="2" s="1"/>
  <c r="V3344" i="2" a="1"/>
  <c r="V3344" i="2" s="1"/>
  <c r="W3344" i="2" s="1"/>
  <c r="V3345" i="2" a="1"/>
  <c r="V3345" i="2" s="1"/>
  <c r="W3345" i="2" s="1"/>
  <c r="V3346" i="2" a="1"/>
  <c r="V3346" i="2" s="1"/>
  <c r="W3346" i="2" s="1"/>
  <c r="V3347" i="2" a="1"/>
  <c r="V3347" i="2" s="1"/>
  <c r="W3347" i="2" s="1"/>
  <c r="V3348" i="2" a="1"/>
  <c r="V3348" i="2" s="1"/>
  <c r="W3348" i="2" s="1"/>
  <c r="V3349" i="2" a="1"/>
  <c r="V3349" i="2" s="1"/>
  <c r="W3349" i="2" s="1"/>
  <c r="V3350" i="2" a="1"/>
  <c r="V3350" i="2" s="1"/>
  <c r="W3350" i="2" s="1"/>
  <c r="V3351" i="2" a="1"/>
  <c r="V3351" i="2" s="1"/>
  <c r="W3351" i="2" s="1"/>
  <c r="V3352" i="2" a="1"/>
  <c r="V3352" i="2" s="1"/>
  <c r="W3352" i="2" s="1"/>
  <c r="V3353" i="2" a="1"/>
  <c r="V3353" i="2" s="1"/>
  <c r="W3353" i="2" s="1"/>
  <c r="V3354" i="2" a="1"/>
  <c r="V3354" i="2" s="1"/>
  <c r="W3354" i="2" s="1"/>
  <c r="V3355" i="2" a="1"/>
  <c r="V3355" i="2" s="1"/>
  <c r="W3355" i="2" s="1"/>
  <c r="V3356" i="2" a="1"/>
  <c r="V3356" i="2" s="1"/>
  <c r="W3356" i="2" s="1"/>
  <c r="V3357" i="2" a="1"/>
  <c r="V3357" i="2" s="1"/>
  <c r="W3357" i="2" s="1"/>
  <c r="V3358" i="2" a="1"/>
  <c r="V3358" i="2" s="1"/>
  <c r="W3358" i="2" s="1"/>
  <c r="V3359" i="2" a="1"/>
  <c r="V3359" i="2" s="1"/>
  <c r="W3359" i="2" s="1"/>
  <c r="V3360" i="2" a="1"/>
  <c r="V3360" i="2" s="1"/>
  <c r="W3360" i="2" s="1"/>
  <c r="V3361" i="2" a="1"/>
  <c r="V3361" i="2" s="1"/>
  <c r="W3361" i="2" s="1"/>
  <c r="V3362" i="2" a="1"/>
  <c r="V3362" i="2" s="1"/>
  <c r="W3362" i="2" s="1"/>
  <c r="V3363" i="2" a="1"/>
  <c r="V3363" i="2" s="1"/>
  <c r="W3363" i="2" s="1"/>
  <c r="V3364" i="2" a="1"/>
  <c r="V3364" i="2" s="1"/>
  <c r="W3364" i="2" s="1"/>
  <c r="V3365" i="2" a="1"/>
  <c r="V3365" i="2" s="1"/>
  <c r="W3365" i="2" s="1"/>
  <c r="V3366" i="2" a="1"/>
  <c r="V3366" i="2" s="1"/>
  <c r="W3366" i="2" s="1"/>
  <c r="V3367" i="2" a="1"/>
  <c r="V3367" i="2" s="1"/>
  <c r="W3367" i="2" s="1"/>
  <c r="V3368" i="2" a="1"/>
  <c r="V3368" i="2" s="1"/>
  <c r="W3368" i="2" s="1"/>
  <c r="V3369" i="2" a="1"/>
  <c r="V3369" i="2" s="1"/>
  <c r="W3369" i="2" s="1"/>
  <c r="V3370" i="2" a="1"/>
  <c r="V3370" i="2" s="1"/>
  <c r="W3370" i="2" s="1"/>
  <c r="V3371" i="2" a="1"/>
  <c r="V3371" i="2" s="1"/>
  <c r="W3371" i="2" s="1"/>
  <c r="V3372" i="2" a="1"/>
  <c r="V3372" i="2" s="1"/>
  <c r="W3372" i="2" s="1"/>
  <c r="V3373" i="2" a="1"/>
  <c r="V3373" i="2" s="1"/>
  <c r="W3373" i="2" s="1"/>
  <c r="V3374" i="2" a="1"/>
  <c r="V3374" i="2" s="1"/>
  <c r="W3374" i="2" s="1"/>
  <c r="V3375" i="2" a="1"/>
  <c r="V3375" i="2" s="1"/>
  <c r="W3375" i="2" s="1"/>
  <c r="V3376" i="2" a="1"/>
  <c r="V3376" i="2" s="1"/>
  <c r="W3376" i="2" s="1"/>
  <c r="V3377" i="2" a="1"/>
  <c r="V3377" i="2" s="1"/>
  <c r="W3377" i="2" s="1"/>
  <c r="V3378" i="2" a="1"/>
  <c r="V3378" i="2" s="1"/>
  <c r="W3378" i="2" s="1"/>
  <c r="V3379" i="2" a="1"/>
  <c r="V3379" i="2" s="1"/>
  <c r="W3379" i="2" s="1"/>
  <c r="V3380" i="2" a="1"/>
  <c r="V3380" i="2" s="1"/>
  <c r="W3380" i="2" s="1"/>
  <c r="V3381" i="2" a="1"/>
  <c r="V3381" i="2" s="1"/>
  <c r="W3381" i="2" s="1"/>
  <c r="V3382" i="2" a="1"/>
  <c r="V3382" i="2" s="1"/>
  <c r="W3382" i="2" s="1"/>
  <c r="V3383" i="2" a="1"/>
  <c r="V3383" i="2" s="1"/>
  <c r="W3383" i="2" s="1"/>
  <c r="V3384" i="2" a="1"/>
  <c r="V3384" i="2" s="1"/>
  <c r="W3384" i="2" s="1"/>
  <c r="V3385" i="2" a="1"/>
  <c r="V3385" i="2" s="1"/>
  <c r="W3385" i="2" s="1"/>
  <c r="V3386" i="2" a="1"/>
  <c r="V3386" i="2" s="1"/>
  <c r="W3386" i="2" s="1"/>
  <c r="V3387" i="2" a="1"/>
  <c r="V3387" i="2" s="1"/>
  <c r="W3387" i="2" s="1"/>
  <c r="V3388" i="2" a="1"/>
  <c r="V3388" i="2" s="1"/>
  <c r="W3388" i="2" s="1"/>
  <c r="V3389" i="2" a="1"/>
  <c r="V3389" i="2" s="1"/>
  <c r="W3389" i="2" s="1"/>
  <c r="V3390" i="2" a="1"/>
  <c r="V3390" i="2" s="1"/>
  <c r="W3390" i="2" s="1"/>
  <c r="V3391" i="2" a="1"/>
  <c r="V3391" i="2" s="1"/>
  <c r="W3391" i="2" s="1"/>
  <c r="V3392" i="2" a="1"/>
  <c r="V3392" i="2" s="1"/>
  <c r="W3392" i="2" s="1"/>
  <c r="V3393" i="2" a="1"/>
  <c r="V3393" i="2" s="1"/>
  <c r="W3393" i="2" s="1"/>
  <c r="V3394" i="2" a="1"/>
  <c r="V3394" i="2" s="1"/>
  <c r="W3394" i="2" s="1"/>
  <c r="V3395" i="2" a="1"/>
  <c r="V3395" i="2" s="1"/>
  <c r="W3395" i="2" s="1"/>
  <c r="V3396" i="2" a="1"/>
  <c r="V3396" i="2" s="1"/>
  <c r="W3396" i="2" s="1"/>
  <c r="V3397" i="2" a="1"/>
  <c r="V3397" i="2" s="1"/>
  <c r="W3397" i="2" s="1"/>
  <c r="V3398" i="2" a="1"/>
  <c r="V3398" i="2" s="1"/>
  <c r="W3398" i="2" s="1"/>
  <c r="V3399" i="2" a="1"/>
  <c r="V3399" i="2" s="1"/>
  <c r="W3399" i="2" s="1"/>
  <c r="V3400" i="2" a="1"/>
  <c r="V3400" i="2" s="1"/>
  <c r="W3400" i="2" s="1"/>
  <c r="V3401" i="2" a="1"/>
  <c r="V3401" i="2" s="1"/>
  <c r="W3401" i="2" s="1"/>
  <c r="V3402" i="2" a="1"/>
  <c r="V3402" i="2" s="1"/>
  <c r="W3402" i="2" s="1"/>
  <c r="V3403" i="2" a="1"/>
  <c r="V3403" i="2" s="1"/>
  <c r="W3403" i="2" s="1"/>
  <c r="V3404" i="2" a="1"/>
  <c r="V3404" i="2" s="1"/>
  <c r="W3404" i="2" s="1"/>
  <c r="V3405" i="2" a="1"/>
  <c r="V3405" i="2" s="1"/>
  <c r="W3405" i="2" s="1"/>
  <c r="V3406" i="2" a="1"/>
  <c r="V3406" i="2" s="1"/>
  <c r="W3406" i="2" s="1"/>
  <c r="V3407" i="2" a="1"/>
  <c r="V3407" i="2" s="1"/>
  <c r="W3407" i="2" s="1"/>
  <c r="V3408" i="2" a="1"/>
  <c r="V3408" i="2" s="1"/>
  <c r="W3408" i="2" s="1"/>
  <c r="V3409" i="2" a="1"/>
  <c r="V3409" i="2" s="1"/>
  <c r="W3409" i="2" s="1"/>
  <c r="V3410" i="2" a="1"/>
  <c r="V3410" i="2" s="1"/>
  <c r="W3410" i="2" s="1"/>
  <c r="V3411" i="2" a="1"/>
  <c r="V3411" i="2" s="1"/>
  <c r="V3412" i="2" a="1"/>
  <c r="V3412" i="2" s="1"/>
  <c r="V3413" i="2" a="1"/>
  <c r="V3413" i="2" s="1"/>
  <c r="V3414" i="2" a="1"/>
  <c r="V3414" i="2" s="1"/>
  <c r="V3415" i="2" a="1"/>
  <c r="V3415" i="2" s="1"/>
  <c r="V3416" i="2" a="1"/>
  <c r="V3416" i="2" s="1"/>
  <c r="V3417" i="2" a="1"/>
  <c r="V3417" i="2" s="1"/>
  <c r="V3418" i="2" a="1"/>
  <c r="V3418" i="2" s="1"/>
  <c r="V3419" i="2" a="1"/>
  <c r="V3419" i="2" s="1"/>
  <c r="V3420" i="2" a="1"/>
  <c r="V3420" i="2" s="1"/>
  <c r="W3420" i="2" s="1"/>
  <c r="V3421" i="2" a="1"/>
  <c r="V3421" i="2" s="1"/>
  <c r="W3421" i="2" s="1"/>
  <c r="V3422" i="2" a="1"/>
  <c r="V3422" i="2" s="1"/>
  <c r="W3422" i="2" s="1"/>
  <c r="V3423" i="2" a="1"/>
  <c r="V3423" i="2" s="1"/>
  <c r="W3423" i="2" s="1"/>
  <c r="V3424" i="2" a="1"/>
  <c r="V3424" i="2" s="1"/>
  <c r="W3424" i="2" s="1"/>
  <c r="V3425" i="2" a="1"/>
  <c r="V3425" i="2" s="1"/>
  <c r="W3425" i="2" s="1"/>
  <c r="V3426" i="2" a="1"/>
  <c r="V3426" i="2" s="1"/>
  <c r="W3426" i="2" s="1"/>
  <c r="V3427" i="2" a="1"/>
  <c r="V3427" i="2" s="1"/>
  <c r="W3427" i="2" s="1"/>
  <c r="V3428" i="2" a="1"/>
  <c r="V3428" i="2" s="1"/>
  <c r="W3428" i="2" s="1"/>
  <c r="V3429" i="2" a="1"/>
  <c r="V3429" i="2" s="1"/>
  <c r="W3429" i="2" s="1"/>
  <c r="V3430" i="2" a="1"/>
  <c r="V3430" i="2" s="1"/>
  <c r="W3430" i="2" s="1"/>
  <c r="V3431" i="2" a="1"/>
  <c r="V3431" i="2" s="1"/>
  <c r="W3431" i="2" s="1"/>
  <c r="V3432" i="2" a="1"/>
  <c r="V3432" i="2" s="1"/>
  <c r="W3432" i="2" s="1"/>
  <c r="V3433" i="2" a="1"/>
  <c r="V3433" i="2" s="1"/>
  <c r="W3433" i="2" s="1"/>
  <c r="V3434" i="2" a="1"/>
  <c r="V3434" i="2" s="1"/>
  <c r="W3434" i="2" s="1"/>
  <c r="V3435" i="2" a="1"/>
  <c r="V3435" i="2" s="1"/>
  <c r="W3435" i="2" s="1"/>
  <c r="V3436" i="2" a="1"/>
  <c r="V3436" i="2" s="1"/>
  <c r="W3436" i="2" s="1"/>
  <c r="V3437" i="2" a="1"/>
  <c r="V3437" i="2" s="1"/>
  <c r="W3437" i="2" s="1"/>
  <c r="V3438" i="2" a="1"/>
  <c r="V3438" i="2" s="1"/>
  <c r="W3438" i="2" s="1"/>
  <c r="V3439" i="2" a="1"/>
  <c r="V3439" i="2" s="1"/>
  <c r="W3439" i="2" s="1"/>
  <c r="V3440" i="2" a="1"/>
  <c r="V3440" i="2" s="1"/>
  <c r="W3440" i="2" s="1"/>
  <c r="V3441" i="2" a="1"/>
  <c r="V3441" i="2" s="1"/>
  <c r="W3441" i="2" s="1"/>
  <c r="V3442" i="2" a="1"/>
  <c r="V3442" i="2" s="1"/>
  <c r="W3442" i="2" s="1"/>
  <c r="V3443" i="2" a="1"/>
  <c r="V3443" i="2" s="1"/>
  <c r="W3443" i="2" s="1"/>
  <c r="V3444" i="2" a="1"/>
  <c r="V3444" i="2" s="1"/>
  <c r="W3444" i="2" s="1"/>
  <c r="V3445" i="2" a="1"/>
  <c r="V3445" i="2" s="1"/>
  <c r="W3445" i="2" s="1"/>
  <c r="V3446" i="2" a="1"/>
  <c r="V3446" i="2" s="1"/>
  <c r="W3446" i="2" s="1"/>
  <c r="V3447" i="2" a="1"/>
  <c r="V3447" i="2" s="1"/>
  <c r="W3447" i="2" s="1"/>
  <c r="V3448" i="2" a="1"/>
  <c r="V3448" i="2" s="1"/>
  <c r="W3448" i="2" s="1"/>
  <c r="V3449" i="2" a="1"/>
  <c r="V3449" i="2" s="1"/>
  <c r="W3449" i="2" s="1"/>
  <c r="V3450" i="2" a="1"/>
  <c r="V3450" i="2" s="1"/>
  <c r="W3450" i="2" s="1"/>
  <c r="V3451" i="2" a="1"/>
  <c r="V3451" i="2" s="1"/>
  <c r="W3451" i="2" s="1"/>
  <c r="V3452" i="2" a="1"/>
  <c r="V3452" i="2" s="1"/>
  <c r="W3452" i="2" s="1"/>
  <c r="V3453" i="2" a="1"/>
  <c r="V3453" i="2" s="1"/>
  <c r="W3453" i="2" s="1"/>
  <c r="V3454" i="2" a="1"/>
  <c r="V3454" i="2" s="1"/>
  <c r="W3454" i="2" s="1"/>
  <c r="V3455" i="2" a="1"/>
  <c r="V3455" i="2" s="1"/>
  <c r="W3455" i="2" s="1"/>
  <c r="V3456" i="2" a="1"/>
  <c r="V3456" i="2" s="1"/>
  <c r="W3456" i="2" s="1"/>
  <c r="V3457" i="2" a="1"/>
  <c r="V3457" i="2" s="1"/>
  <c r="W3457" i="2" s="1"/>
  <c r="V3458" i="2" a="1"/>
  <c r="V3458" i="2" s="1"/>
  <c r="W3458" i="2" s="1"/>
  <c r="V3459" i="2" a="1"/>
  <c r="V3459" i="2" s="1"/>
  <c r="W3459" i="2" s="1"/>
  <c r="V3460" i="2" a="1"/>
  <c r="V3460" i="2" s="1"/>
  <c r="W3460" i="2" s="1"/>
  <c r="V3461" i="2" a="1"/>
  <c r="V3461" i="2" s="1"/>
  <c r="W3461" i="2" s="1"/>
  <c r="V3462" i="2" a="1"/>
  <c r="V3462" i="2" s="1"/>
  <c r="W3462" i="2" s="1"/>
  <c r="V3463" i="2" a="1"/>
  <c r="V3463" i="2" s="1"/>
  <c r="W3463" i="2" s="1"/>
  <c r="V3464" i="2" a="1"/>
  <c r="V3464" i="2" s="1"/>
  <c r="W3464" i="2" s="1"/>
  <c r="V3465" i="2" a="1"/>
  <c r="V3465" i="2" s="1"/>
  <c r="W3465" i="2" s="1"/>
  <c r="V3466" i="2" a="1"/>
  <c r="V3466" i="2" s="1"/>
  <c r="W3466" i="2" s="1"/>
  <c r="V3467" i="2" a="1"/>
  <c r="V3467" i="2" s="1"/>
  <c r="W3467" i="2" s="1"/>
  <c r="V3468" i="2" a="1"/>
  <c r="V3468" i="2" s="1"/>
  <c r="W3468" i="2" s="1"/>
  <c r="V3469" i="2" a="1"/>
  <c r="V3469" i="2" s="1"/>
  <c r="W3469" i="2" s="1"/>
  <c r="V3470" i="2" a="1"/>
  <c r="V3470" i="2" s="1"/>
  <c r="W3470" i="2" s="1"/>
  <c r="V3471" i="2" a="1"/>
  <c r="V3471" i="2" s="1"/>
  <c r="W3471" i="2" s="1"/>
  <c r="V3472" i="2" a="1"/>
  <c r="V3472" i="2" s="1"/>
  <c r="W3472" i="2" s="1"/>
  <c r="V3473" i="2" a="1"/>
  <c r="V3473" i="2" s="1"/>
  <c r="W3473" i="2" s="1"/>
  <c r="V3474" i="2" a="1"/>
  <c r="V3474" i="2" s="1"/>
  <c r="W3474" i="2" s="1"/>
  <c r="V3475" i="2" a="1"/>
  <c r="V3475" i="2" s="1"/>
  <c r="W3475" i="2" s="1"/>
  <c r="V3476" i="2" a="1"/>
  <c r="V3476" i="2" s="1"/>
  <c r="W3476" i="2" s="1"/>
  <c r="V3477" i="2" a="1"/>
  <c r="V3477" i="2" s="1"/>
  <c r="W3477" i="2" s="1"/>
  <c r="V3478" i="2" a="1"/>
  <c r="V3478" i="2" s="1"/>
  <c r="W3478" i="2" s="1"/>
  <c r="V3479" i="2" a="1"/>
  <c r="V3479" i="2" s="1"/>
  <c r="W3479" i="2" s="1"/>
  <c r="V3480" i="2" a="1"/>
  <c r="V3480" i="2" s="1"/>
  <c r="W3480" i="2" s="1"/>
  <c r="V3481" i="2" a="1"/>
  <c r="V3481" i="2" s="1"/>
  <c r="W3481" i="2" s="1"/>
  <c r="V3482" i="2" a="1"/>
  <c r="V3482" i="2" s="1"/>
  <c r="W3482" i="2" s="1"/>
  <c r="V3483" i="2" a="1"/>
  <c r="V3483" i="2" s="1"/>
  <c r="W3483" i="2" s="1"/>
  <c r="V3484" i="2" a="1"/>
  <c r="V3484" i="2" s="1"/>
  <c r="W3484" i="2" s="1"/>
  <c r="V3485" i="2" a="1"/>
  <c r="V3485" i="2" s="1"/>
  <c r="W3485" i="2" s="1"/>
  <c r="V3486" i="2" a="1"/>
  <c r="V3486" i="2" s="1"/>
  <c r="W3486" i="2" s="1"/>
  <c r="V3487" i="2" a="1"/>
  <c r="V3487" i="2" s="1"/>
  <c r="W3487" i="2" s="1"/>
  <c r="V3488" i="2" a="1"/>
  <c r="V3488" i="2" s="1"/>
  <c r="W3488" i="2" s="1"/>
  <c r="V3489" i="2" a="1"/>
  <c r="V3489" i="2" s="1"/>
  <c r="W3489" i="2" s="1"/>
  <c r="V3490" i="2" a="1"/>
  <c r="V3490" i="2" s="1"/>
  <c r="W3490" i="2" s="1"/>
  <c r="V3491" i="2" a="1"/>
  <c r="V3491" i="2" s="1"/>
  <c r="W3491" i="2" s="1"/>
  <c r="V3492" i="2" a="1"/>
  <c r="V3492" i="2" s="1"/>
  <c r="W3492" i="2" s="1"/>
  <c r="V3493" i="2" a="1"/>
  <c r="V3493" i="2" s="1"/>
  <c r="W3493" i="2" s="1"/>
  <c r="V3494" i="2" a="1"/>
  <c r="V3494" i="2" s="1"/>
  <c r="W3494" i="2" s="1"/>
  <c r="V3495" i="2" a="1"/>
  <c r="V3495" i="2" s="1"/>
  <c r="W3495" i="2" s="1"/>
  <c r="V3496" i="2" a="1"/>
  <c r="V3496" i="2" s="1"/>
  <c r="W3496" i="2" s="1"/>
  <c r="V3497" i="2" a="1"/>
  <c r="V3497" i="2" s="1"/>
  <c r="W3497" i="2" s="1"/>
  <c r="V3498" i="2" a="1"/>
  <c r="V3498" i="2" s="1"/>
  <c r="W3498" i="2" s="1"/>
  <c r="V3499" i="2" a="1"/>
  <c r="V3499" i="2" s="1"/>
  <c r="W3499" i="2" s="1"/>
  <c r="V3500" i="2" a="1"/>
  <c r="V3500" i="2" s="1"/>
  <c r="W3500" i="2" s="1"/>
  <c r="V3501" i="2" a="1"/>
  <c r="V3501" i="2" s="1"/>
  <c r="W3501" i="2" s="1"/>
  <c r="V3502" i="2" a="1"/>
  <c r="V3502" i="2" s="1"/>
  <c r="W3502" i="2" s="1"/>
  <c r="V3503" i="2" a="1"/>
  <c r="V3503" i="2" s="1"/>
  <c r="W3503" i="2" s="1"/>
  <c r="V3504" i="2" a="1"/>
  <c r="V3504" i="2" s="1"/>
  <c r="W3504" i="2" s="1"/>
  <c r="V3505" i="2" a="1"/>
  <c r="V3505" i="2"/>
  <c r="W3505" i="2" s="1"/>
  <c r="V3506" i="2" a="1"/>
  <c r="V3506" i="2" s="1"/>
  <c r="W3506" i="2" s="1"/>
  <c r="V3507" i="2" a="1"/>
  <c r="V3507" i="2" s="1"/>
  <c r="W3507" i="2" s="1"/>
  <c r="V3508" i="2" a="1"/>
  <c r="V3508" i="2" s="1"/>
  <c r="W3508" i="2" s="1"/>
  <c r="V3509" i="2" a="1"/>
  <c r="V3509" i="2" s="1"/>
  <c r="W3509" i="2" s="1"/>
  <c r="V3510" i="2" a="1"/>
  <c r="V3510" i="2" s="1"/>
  <c r="W3510" i="2" s="1"/>
  <c r="V3511" i="2" a="1"/>
  <c r="V3511" i="2" s="1"/>
  <c r="W3511" i="2" s="1"/>
  <c r="V3512" i="2" a="1"/>
  <c r="V3512" i="2" s="1"/>
  <c r="W3512" i="2" s="1"/>
  <c r="V3513" i="2" a="1"/>
  <c r="V3513" i="2" s="1"/>
  <c r="W3513" i="2" s="1"/>
  <c r="V3514" i="2" a="1"/>
  <c r="V3514" i="2" s="1"/>
  <c r="W3514" i="2" s="1"/>
  <c r="V3515" i="2" a="1"/>
  <c r="V3515" i="2" s="1"/>
  <c r="W3515" i="2" s="1"/>
  <c r="V3516" i="2" a="1"/>
  <c r="V3516" i="2" s="1"/>
  <c r="W3516" i="2" s="1"/>
  <c r="V3517" i="2" a="1"/>
  <c r="V3517" i="2" s="1"/>
  <c r="W3517" i="2" s="1"/>
  <c r="V3518" i="2" a="1"/>
  <c r="V3518" i="2" s="1"/>
  <c r="W3518" i="2" s="1"/>
  <c r="V3519" i="2" a="1"/>
  <c r="V3519" i="2" s="1"/>
  <c r="W3519" i="2" s="1"/>
  <c r="V3520" i="2" a="1"/>
  <c r="V3520" i="2" s="1"/>
  <c r="W3520" i="2" s="1"/>
  <c r="V3521" i="2" a="1"/>
  <c r="V3521" i="2" s="1"/>
  <c r="W3521" i="2" s="1"/>
  <c r="V3522" i="2" a="1"/>
  <c r="V3522" i="2" s="1"/>
  <c r="W3522" i="2" s="1"/>
  <c r="V3523" i="2" a="1"/>
  <c r="V3523" i="2" s="1"/>
  <c r="W3523" i="2" s="1"/>
  <c r="V3524" i="2" a="1"/>
  <c r="V3524" i="2" s="1"/>
  <c r="W3524" i="2" s="1"/>
  <c r="V3525" i="2" a="1"/>
  <c r="V3525" i="2" s="1"/>
  <c r="W3525" i="2" s="1"/>
  <c r="V3526" i="2" a="1"/>
  <c r="V3526" i="2" s="1"/>
  <c r="W3526" i="2" s="1"/>
  <c r="V3527" i="2" a="1"/>
  <c r="V3527" i="2" s="1"/>
  <c r="W3527" i="2" s="1"/>
  <c r="V3528" i="2" a="1"/>
  <c r="V3528" i="2" s="1"/>
  <c r="W3528" i="2" s="1"/>
  <c r="V3529" i="2" a="1"/>
  <c r="V3529" i="2" s="1"/>
  <c r="W3529" i="2" s="1"/>
  <c r="V3530" i="2" a="1"/>
  <c r="V3530" i="2" s="1"/>
  <c r="W3530" i="2" s="1"/>
  <c r="V3531" i="2" a="1"/>
  <c r="V3531" i="2" s="1"/>
  <c r="W3531" i="2" s="1"/>
  <c r="V3532" i="2" a="1"/>
  <c r="V3532" i="2" s="1"/>
  <c r="W3532" i="2" s="1"/>
  <c r="V3533" i="2" a="1"/>
  <c r="V3533" i="2" s="1"/>
  <c r="W3533" i="2" s="1"/>
  <c r="V3534" i="2" a="1"/>
  <c r="V3534" i="2" s="1"/>
  <c r="W3534" i="2" s="1"/>
  <c r="V3535" i="2" a="1"/>
  <c r="V3535" i="2" s="1"/>
  <c r="W3535" i="2" s="1"/>
  <c r="V3536" i="2" a="1"/>
  <c r="V3536" i="2" s="1"/>
  <c r="W3536" i="2" s="1"/>
  <c r="V3537" i="2" a="1"/>
  <c r="V3537" i="2" s="1"/>
  <c r="W3537" i="2" s="1"/>
  <c r="V3538" i="2" a="1"/>
  <c r="V3538" i="2" s="1"/>
  <c r="W3538" i="2" s="1"/>
  <c r="V3539" i="2" a="1"/>
  <c r="V3539" i="2" s="1"/>
  <c r="W3539" i="2" s="1"/>
  <c r="V3540" i="2" a="1"/>
  <c r="V3540" i="2" s="1"/>
  <c r="W3540" i="2" s="1"/>
  <c r="V3541" i="2" a="1"/>
  <c r="V3541" i="2" s="1"/>
  <c r="W3541" i="2" s="1"/>
  <c r="V3542" i="2" a="1"/>
  <c r="V3542" i="2" s="1"/>
  <c r="W3542" i="2" s="1"/>
  <c r="V3543" i="2" a="1"/>
  <c r="V3543" i="2" s="1"/>
  <c r="W3543" i="2" s="1"/>
  <c r="V3544" i="2" a="1"/>
  <c r="V3544" i="2" s="1"/>
  <c r="W3544" i="2" s="1"/>
  <c r="V3545" i="2" a="1"/>
  <c r="V3545" i="2" s="1"/>
  <c r="W3545" i="2" s="1"/>
  <c r="V3546" i="2" a="1"/>
  <c r="V3546" i="2" s="1"/>
  <c r="W3546" i="2" s="1"/>
  <c r="V3547" i="2" a="1"/>
  <c r="V3547" i="2" s="1"/>
  <c r="W3547" i="2" s="1"/>
  <c r="V3548" i="2" a="1"/>
  <c r="V3548" i="2" s="1"/>
  <c r="W3548" i="2" s="1"/>
  <c r="V3549" i="2" a="1"/>
  <c r="V3549" i="2" s="1"/>
  <c r="W3549" i="2" s="1"/>
  <c r="V3550" i="2" a="1"/>
  <c r="V3550" i="2" s="1"/>
  <c r="W3550" i="2" s="1"/>
  <c r="V3551" i="2" a="1"/>
  <c r="V3551" i="2" s="1"/>
  <c r="W3551" i="2" s="1"/>
  <c r="V3552" i="2" a="1"/>
  <c r="V3552" i="2" s="1"/>
  <c r="W3552" i="2" s="1"/>
  <c r="V3553" i="2" a="1"/>
  <c r="V3553" i="2" s="1"/>
  <c r="W3553" i="2" s="1"/>
  <c r="V3554" i="2" a="1"/>
  <c r="V3554" i="2" s="1"/>
  <c r="W3554" i="2" s="1"/>
  <c r="V3555" i="2" a="1"/>
  <c r="V3555" i="2" s="1"/>
  <c r="W3555" i="2" s="1"/>
  <c r="V3556" i="2" a="1"/>
  <c r="V3556" i="2" s="1"/>
  <c r="W3556" i="2" s="1"/>
  <c r="V3557" i="2" a="1"/>
  <c r="V3557" i="2" s="1"/>
  <c r="W3557" i="2" s="1"/>
  <c r="V3558" i="2" a="1"/>
  <c r="V3558" i="2" s="1"/>
  <c r="W3558" i="2" s="1"/>
  <c r="V3559" i="2" a="1"/>
  <c r="V3559" i="2" s="1"/>
  <c r="W3559" i="2" s="1"/>
  <c r="V3560" i="2" a="1"/>
  <c r="V3560" i="2" s="1"/>
  <c r="W3560" i="2" s="1"/>
  <c r="V3561" i="2" a="1"/>
  <c r="V3561" i="2" s="1"/>
  <c r="W3561" i="2" s="1"/>
  <c r="V3562" i="2" a="1"/>
  <c r="V3562" i="2" s="1"/>
  <c r="W3562" i="2" s="1"/>
  <c r="V3563" i="2" a="1"/>
  <c r="V3563" i="2" s="1"/>
  <c r="W3563" i="2" s="1"/>
  <c r="V3564" i="2" a="1"/>
  <c r="V3564" i="2" s="1"/>
  <c r="W3564" i="2" s="1"/>
  <c r="V3565" i="2" a="1"/>
  <c r="V3565" i="2" s="1"/>
  <c r="W3565" i="2" s="1"/>
  <c r="V3566" i="2" a="1"/>
  <c r="V3566" i="2" s="1"/>
  <c r="W3566" i="2" s="1"/>
  <c r="V3567" i="2" a="1"/>
  <c r="V3567" i="2" s="1"/>
  <c r="W3567" i="2" s="1"/>
  <c r="V3568" i="2" a="1"/>
  <c r="V3568" i="2" s="1"/>
  <c r="W3568" i="2" s="1"/>
  <c r="V3569" i="2" a="1"/>
  <c r="V3569" i="2" s="1"/>
  <c r="W3569" i="2" s="1"/>
  <c r="V3570" i="2" a="1"/>
  <c r="V3570" i="2" s="1"/>
  <c r="W3570" i="2" s="1"/>
  <c r="V3571" i="2" a="1"/>
  <c r="V3571" i="2" s="1"/>
  <c r="W3571" i="2" s="1"/>
  <c r="V3572" i="2" a="1"/>
  <c r="V3572" i="2" s="1"/>
  <c r="W3572" i="2" s="1"/>
  <c r="V3573" i="2" a="1"/>
  <c r="V3573" i="2" s="1"/>
  <c r="W3573" i="2" s="1"/>
  <c r="V3574" i="2" a="1"/>
  <c r="V3574" i="2" s="1"/>
  <c r="W3574" i="2" s="1"/>
  <c r="V3575" i="2" a="1"/>
  <c r="V3575" i="2" s="1"/>
  <c r="W3575" i="2" s="1"/>
  <c r="V3576" i="2" a="1"/>
  <c r="V3576" i="2" s="1"/>
  <c r="W3576" i="2" s="1"/>
  <c r="V3577" i="2" a="1"/>
  <c r="V3577" i="2" s="1"/>
  <c r="W3577" i="2" s="1"/>
  <c r="V3578" i="2" a="1"/>
  <c r="V3578" i="2" s="1"/>
  <c r="W3578" i="2" s="1"/>
  <c r="V3579" i="2" a="1"/>
  <c r="V3579" i="2" s="1"/>
  <c r="W3579" i="2" s="1"/>
  <c r="V3580" i="2" a="1"/>
  <c r="V3580" i="2" s="1"/>
  <c r="W3580" i="2" s="1"/>
  <c r="V3581" i="2" a="1"/>
  <c r="V3581" i="2" s="1"/>
  <c r="W3581" i="2" s="1"/>
  <c r="V3582" i="2" a="1"/>
  <c r="V3582" i="2" s="1"/>
  <c r="W3582" i="2" s="1"/>
  <c r="V3583" i="2" a="1"/>
  <c r="V3583" i="2" s="1"/>
  <c r="W3583" i="2" s="1"/>
  <c r="V3584" i="2" a="1"/>
  <c r="V3584" i="2" s="1"/>
  <c r="W3584" i="2" s="1"/>
  <c r="V3585" i="2" a="1"/>
  <c r="V3585" i="2" s="1"/>
  <c r="W3585" i="2" s="1"/>
  <c r="V3586" i="2" a="1"/>
  <c r="V3586" i="2" s="1"/>
  <c r="W3586" i="2" s="1"/>
  <c r="V3587" i="2" a="1"/>
  <c r="V3587" i="2" s="1"/>
  <c r="W3587" i="2" s="1"/>
  <c r="V3588" i="2" a="1"/>
  <c r="V3588" i="2" s="1"/>
  <c r="W3588" i="2" s="1"/>
  <c r="V3589" i="2" a="1"/>
  <c r="V3589" i="2" s="1"/>
  <c r="W3589" i="2" s="1"/>
  <c r="V3590" i="2" a="1"/>
  <c r="V3590" i="2" s="1"/>
  <c r="W3590" i="2" s="1"/>
  <c r="V3591" i="2" a="1"/>
  <c r="V3591" i="2" s="1"/>
  <c r="W3591" i="2" s="1"/>
  <c r="V3592" i="2" a="1"/>
  <c r="V3592" i="2" s="1"/>
  <c r="W3592" i="2" s="1"/>
  <c r="V3593" i="2" a="1"/>
  <c r="V3593" i="2" s="1"/>
  <c r="W3593" i="2" s="1"/>
  <c r="V3594" i="2" a="1"/>
  <c r="V3594" i="2" s="1"/>
  <c r="W3594" i="2" s="1"/>
  <c r="V3595" i="2" a="1"/>
  <c r="V3595" i="2" s="1"/>
  <c r="W3595" i="2" s="1"/>
  <c r="V3596" i="2" a="1"/>
  <c r="V3596" i="2" s="1"/>
  <c r="W3596" i="2" s="1"/>
  <c r="V3597" i="2" a="1"/>
  <c r="V3597" i="2" s="1"/>
  <c r="W3597" i="2" s="1"/>
  <c r="V3598" i="2" a="1"/>
  <c r="V3598" i="2" s="1"/>
  <c r="W3598" i="2" s="1"/>
  <c r="V3599" i="2" a="1"/>
  <c r="V3599" i="2" s="1"/>
  <c r="W3599" i="2" s="1"/>
  <c r="V3600" i="2" a="1"/>
  <c r="V3600" i="2" s="1"/>
  <c r="W3600" i="2" s="1"/>
  <c r="V3601" i="2" a="1"/>
  <c r="V3601" i="2" s="1"/>
  <c r="W3601" i="2" s="1"/>
  <c r="V3602" i="2" a="1"/>
  <c r="V3602" i="2" s="1"/>
  <c r="W3602" i="2" s="1"/>
  <c r="V3603" i="2" a="1"/>
  <c r="V3603" i="2" s="1"/>
  <c r="W3603" i="2" s="1"/>
  <c r="V3604" i="2" a="1"/>
  <c r="V3604" i="2" s="1"/>
  <c r="W3604" i="2" s="1"/>
  <c r="V3605" i="2" a="1"/>
  <c r="V3605" i="2" s="1"/>
  <c r="W3605" i="2" s="1"/>
  <c r="V3606" i="2" a="1"/>
  <c r="V3606" i="2" s="1"/>
  <c r="W3606" i="2" s="1"/>
  <c r="V3607" i="2" a="1"/>
  <c r="V3607" i="2" s="1"/>
  <c r="W3607" i="2" s="1"/>
  <c r="V3608" i="2" a="1"/>
  <c r="V3608" i="2" s="1"/>
  <c r="W3608" i="2" s="1"/>
  <c r="V3609" i="2" a="1"/>
  <c r="V3609" i="2" s="1"/>
  <c r="V3610" i="2" a="1"/>
  <c r="V3610" i="2" s="1"/>
  <c r="V3611" i="2" a="1"/>
  <c r="V3611" i="2" s="1"/>
  <c r="V3612" i="2" a="1"/>
  <c r="V3612" i="2" s="1"/>
  <c r="V3613" i="2" a="1"/>
  <c r="V3613" i="2" s="1"/>
  <c r="V3614" i="2" a="1"/>
  <c r="V3614" i="2" s="1"/>
  <c r="V3615" i="2" a="1"/>
  <c r="V3615" i="2" s="1"/>
  <c r="V3616" i="2" a="1"/>
  <c r="V3616" i="2" s="1"/>
  <c r="V3617" i="2" a="1"/>
  <c r="V3617" i="2" s="1"/>
  <c r="V3618" i="2" a="1"/>
  <c r="V3618" i="2" s="1"/>
  <c r="V3619" i="2" a="1"/>
  <c r="V3619" i="2" s="1"/>
  <c r="V3620" i="2" a="1"/>
  <c r="V3620" i="2" s="1"/>
  <c r="W3620" i="2" s="1"/>
  <c r="V3621" i="2" a="1"/>
  <c r="V3621" i="2" s="1"/>
  <c r="W3621" i="2" s="1"/>
  <c r="V3622" i="2" a="1"/>
  <c r="V3622" i="2" s="1"/>
  <c r="W3622" i="2" s="1"/>
  <c r="V3623" i="2" a="1"/>
  <c r="V3623" i="2" s="1"/>
  <c r="W3623" i="2" s="1"/>
  <c r="V3624" i="2" a="1"/>
  <c r="V3624" i="2" s="1"/>
  <c r="W3624" i="2" s="1"/>
  <c r="V3625" i="2" a="1"/>
  <c r="V3625" i="2" s="1"/>
  <c r="W3625" i="2" s="1"/>
  <c r="V3626" i="2" a="1"/>
  <c r="V3626" i="2" s="1"/>
  <c r="W3626" i="2" s="1"/>
  <c r="V3627" i="2" a="1"/>
  <c r="V3627" i="2" s="1"/>
  <c r="W3627" i="2" s="1"/>
  <c r="V3628" i="2" a="1"/>
  <c r="V3628" i="2" s="1"/>
  <c r="W3628" i="2" s="1"/>
  <c r="V3629" i="2" a="1"/>
  <c r="V3629" i="2" s="1"/>
  <c r="W3629" i="2" s="1"/>
  <c r="V3630" i="2" a="1"/>
  <c r="V3630" i="2" s="1"/>
  <c r="W3630" i="2" s="1"/>
  <c r="V3631" i="2" a="1"/>
  <c r="V3631" i="2" s="1"/>
  <c r="W3631" i="2" s="1"/>
  <c r="V3632" i="2" a="1"/>
  <c r="V3632" i="2" s="1"/>
  <c r="W3632" i="2" s="1"/>
  <c r="V3633" i="2" a="1"/>
  <c r="V3633" i="2" s="1"/>
  <c r="W3633" i="2" s="1"/>
  <c r="V3634" i="2" a="1"/>
  <c r="V3634" i="2" s="1"/>
  <c r="W3634" i="2" s="1"/>
  <c r="V3635" i="2" a="1"/>
  <c r="V3635" i="2" s="1"/>
  <c r="W3635" i="2" s="1"/>
  <c r="V3636" i="2" a="1"/>
  <c r="V3636" i="2" s="1"/>
  <c r="W3636" i="2" s="1"/>
  <c r="V3637" i="2" a="1"/>
  <c r="V3637" i="2" s="1"/>
  <c r="W3637" i="2" s="1"/>
  <c r="V3638" i="2" a="1"/>
  <c r="V3638" i="2" s="1"/>
  <c r="W3638" i="2" s="1"/>
  <c r="V3639" i="2" a="1"/>
  <c r="V3639" i="2" s="1"/>
  <c r="W3639" i="2" s="1"/>
  <c r="V3640" i="2" a="1"/>
  <c r="V3640" i="2" s="1"/>
  <c r="W3640" i="2" s="1"/>
  <c r="V3641" i="2" a="1"/>
  <c r="V3641" i="2" s="1"/>
  <c r="W3641" i="2" s="1"/>
  <c r="V3642" i="2" a="1"/>
  <c r="V3642" i="2" s="1"/>
  <c r="W3642" i="2" s="1"/>
  <c r="V3643" i="2" a="1"/>
  <c r="V3643" i="2" s="1"/>
  <c r="W3643" i="2" s="1"/>
  <c r="V3644" i="2" a="1"/>
  <c r="V3644" i="2" s="1"/>
  <c r="W3644" i="2" s="1"/>
  <c r="V3645" i="2" a="1"/>
  <c r="V3645" i="2" s="1"/>
  <c r="W3645" i="2" s="1"/>
  <c r="V3646" i="2" a="1"/>
  <c r="V3646" i="2" s="1"/>
  <c r="W3646" i="2" s="1"/>
  <c r="V3647" i="2" a="1"/>
  <c r="V3647" i="2" s="1"/>
  <c r="W3647" i="2" s="1"/>
  <c r="V3648" i="2" a="1"/>
  <c r="V3648" i="2" s="1"/>
  <c r="W3648" i="2" s="1"/>
  <c r="V3649" i="2" a="1"/>
  <c r="V3649" i="2" s="1"/>
  <c r="W3649" i="2" s="1"/>
  <c r="V3650" i="2" a="1"/>
  <c r="V3650" i="2" s="1"/>
  <c r="W3650" i="2" s="1"/>
  <c r="V3651" i="2" a="1"/>
  <c r="V3651" i="2" s="1"/>
  <c r="W3651" i="2" s="1"/>
  <c r="V3652" i="2" a="1"/>
  <c r="V3652" i="2" s="1"/>
  <c r="W3652" i="2" s="1"/>
  <c r="V3653" i="2" a="1"/>
  <c r="V3653" i="2" s="1"/>
  <c r="W3653" i="2" s="1"/>
  <c r="V3654" i="2" a="1"/>
  <c r="V3654" i="2" s="1"/>
  <c r="W3654" i="2" s="1"/>
  <c r="V3655" i="2" a="1"/>
  <c r="V3655" i="2" s="1"/>
  <c r="W3655" i="2" s="1"/>
  <c r="V3656" i="2" a="1"/>
  <c r="V3656" i="2" s="1"/>
  <c r="W3656" i="2" s="1"/>
  <c r="V3657" i="2" a="1"/>
  <c r="V3657" i="2" s="1"/>
  <c r="W3657" i="2" s="1"/>
  <c r="V3658" i="2" a="1"/>
  <c r="V3658" i="2" s="1"/>
  <c r="W3658" i="2" s="1"/>
  <c r="V3659" i="2" a="1"/>
  <c r="V3659" i="2" s="1"/>
  <c r="W3659" i="2" s="1"/>
  <c r="V3660" i="2" a="1"/>
  <c r="V3660" i="2" s="1"/>
  <c r="W3660" i="2" s="1"/>
  <c r="V3661" i="2" a="1"/>
  <c r="V3661" i="2" s="1"/>
  <c r="W3661" i="2" s="1"/>
  <c r="V3662" i="2" a="1"/>
  <c r="V3662" i="2" s="1"/>
  <c r="W3662" i="2" s="1"/>
  <c r="V3663" i="2" a="1"/>
  <c r="V3663" i="2" s="1"/>
  <c r="W3663" i="2" s="1"/>
  <c r="V3664" i="2" a="1"/>
  <c r="V3664" i="2" s="1"/>
  <c r="W3664" i="2" s="1"/>
  <c r="V3665" i="2" a="1"/>
  <c r="V3665" i="2" s="1"/>
  <c r="W3665" i="2" s="1"/>
  <c r="V3666" i="2" a="1"/>
  <c r="V3666" i="2" s="1"/>
  <c r="W3666" i="2" s="1"/>
  <c r="V3667" i="2" a="1"/>
  <c r="V3667" i="2" s="1"/>
  <c r="W3667" i="2" s="1"/>
  <c r="V3668" i="2" a="1"/>
  <c r="V3668" i="2" s="1"/>
  <c r="W3668" i="2" s="1"/>
  <c r="V3669" i="2" a="1"/>
  <c r="V3669" i="2" s="1"/>
  <c r="W3669" i="2" s="1"/>
  <c r="V3670" i="2" a="1"/>
  <c r="V3670" i="2" s="1"/>
  <c r="W3670" i="2" s="1"/>
  <c r="V3671" i="2" a="1"/>
  <c r="V3671" i="2" s="1"/>
  <c r="W3671" i="2" s="1"/>
  <c r="V3672" i="2" a="1"/>
  <c r="V3672" i="2" s="1"/>
  <c r="W3672" i="2" s="1"/>
  <c r="V3673" i="2" a="1"/>
  <c r="V3673" i="2" s="1"/>
  <c r="W3673" i="2" s="1"/>
  <c r="V3674" i="2" a="1"/>
  <c r="V3674" i="2" s="1"/>
  <c r="W3674" i="2" s="1"/>
  <c r="V3675" i="2" a="1"/>
  <c r="V3675" i="2" s="1"/>
  <c r="W3675" i="2" s="1"/>
  <c r="V3676" i="2" a="1"/>
  <c r="V3676" i="2" s="1"/>
  <c r="W3676" i="2" s="1"/>
  <c r="V3677" i="2" a="1"/>
  <c r="V3677" i="2" s="1"/>
  <c r="W3677" i="2" s="1"/>
  <c r="V3678" i="2" a="1"/>
  <c r="V3678" i="2" s="1"/>
  <c r="W3678" i="2" s="1"/>
  <c r="V3679" i="2" a="1"/>
  <c r="V3679" i="2" s="1"/>
  <c r="W3679" i="2" s="1"/>
  <c r="V3680" i="2" a="1"/>
  <c r="V3680" i="2" s="1"/>
  <c r="W3680" i="2" s="1"/>
  <c r="V3681" i="2" a="1"/>
  <c r="V3681" i="2" s="1"/>
  <c r="W3681" i="2" s="1"/>
  <c r="V3682" i="2" a="1"/>
  <c r="V3682" i="2" s="1"/>
  <c r="W3682" i="2" s="1"/>
  <c r="V3683" i="2" a="1"/>
  <c r="V3683" i="2" s="1"/>
  <c r="W3683" i="2" s="1"/>
  <c r="V3684" i="2" a="1"/>
  <c r="V3684" i="2" s="1"/>
  <c r="W3684" i="2" s="1"/>
  <c r="V3685" i="2" a="1"/>
  <c r="V3685" i="2" s="1"/>
  <c r="W3685" i="2" s="1"/>
  <c r="V3686" i="2" a="1"/>
  <c r="V3686" i="2" s="1"/>
  <c r="W3686" i="2" s="1"/>
  <c r="V3687" i="2" a="1"/>
  <c r="V3687" i="2" s="1"/>
  <c r="W3687" i="2" s="1"/>
  <c r="V3688" i="2" a="1"/>
  <c r="V3688" i="2" s="1"/>
  <c r="W3688" i="2" s="1"/>
  <c r="V3689" i="2" a="1"/>
  <c r="V3689" i="2" s="1"/>
  <c r="W3689" i="2" s="1"/>
  <c r="V3690" i="2" a="1"/>
  <c r="V3690" i="2" s="1"/>
  <c r="W3690" i="2" s="1"/>
  <c r="V3691" i="2" a="1"/>
  <c r="V3691" i="2" s="1"/>
  <c r="W3691" i="2" s="1"/>
  <c r="V3692" i="2" a="1"/>
  <c r="V3692" i="2" s="1"/>
  <c r="W3692" i="2" s="1"/>
  <c r="V3693" i="2" a="1"/>
  <c r="V3693" i="2" s="1"/>
  <c r="W3693" i="2" s="1"/>
  <c r="V3694" i="2" a="1"/>
  <c r="V3694" i="2" s="1"/>
  <c r="W3694" i="2" s="1"/>
  <c r="V3695" i="2" a="1"/>
  <c r="V3695" i="2" s="1"/>
  <c r="W3695" i="2" s="1"/>
  <c r="V3696" i="2" a="1"/>
  <c r="V3696" i="2" s="1"/>
  <c r="W3696" i="2" s="1"/>
  <c r="V3697" i="2" a="1"/>
  <c r="V3697" i="2" s="1"/>
  <c r="W3697" i="2" s="1"/>
  <c r="V3698" i="2" a="1"/>
  <c r="V3698" i="2" s="1"/>
  <c r="W3698" i="2" s="1"/>
  <c r="V3699" i="2" a="1"/>
  <c r="V3699" i="2" s="1"/>
  <c r="W3699" i="2" s="1"/>
  <c r="V3700" i="2" a="1"/>
  <c r="V3700" i="2" s="1"/>
  <c r="W3700" i="2" s="1"/>
  <c r="V3701" i="2" a="1"/>
  <c r="V3701" i="2" s="1"/>
  <c r="W3701" i="2" s="1"/>
  <c r="V3702" i="2" a="1"/>
  <c r="V3702" i="2" s="1"/>
  <c r="W3702" i="2" s="1"/>
  <c r="V3703" i="2" a="1"/>
  <c r="V3703" i="2" s="1"/>
  <c r="W3703" i="2" s="1"/>
  <c r="V3704" i="2" a="1"/>
  <c r="V3704" i="2" s="1"/>
  <c r="W3704" i="2" s="1"/>
  <c r="V3705" i="2" a="1"/>
  <c r="V3705" i="2" s="1"/>
  <c r="W3705" i="2" s="1"/>
  <c r="V3706" i="2" a="1"/>
  <c r="V3706" i="2" s="1"/>
  <c r="W3706" i="2" s="1"/>
  <c r="V3707" i="2" a="1"/>
  <c r="V3707" i="2" s="1"/>
  <c r="W3707" i="2" s="1"/>
  <c r="V3708" i="2" a="1"/>
  <c r="V3708" i="2" s="1"/>
  <c r="W3708" i="2" s="1"/>
  <c r="V3709" i="2" a="1"/>
  <c r="V3709" i="2" s="1"/>
  <c r="W3709" i="2" s="1"/>
  <c r="V3710" i="2" a="1"/>
  <c r="V3710" i="2" s="1"/>
  <c r="W3710" i="2" s="1"/>
  <c r="V3711" i="2" a="1"/>
  <c r="V3711" i="2" s="1"/>
  <c r="W3711" i="2" s="1"/>
  <c r="V3712" i="2" a="1"/>
  <c r="V3712" i="2" s="1"/>
  <c r="W3712" i="2" s="1"/>
  <c r="V3713" i="2" a="1"/>
  <c r="V3713" i="2" s="1"/>
  <c r="W3713" i="2" s="1"/>
  <c r="V3714" i="2" a="1"/>
  <c r="V3714" i="2" s="1"/>
  <c r="W3714" i="2" s="1"/>
  <c r="V3715" i="2" a="1"/>
  <c r="V3715" i="2" s="1"/>
  <c r="W3715" i="2" s="1"/>
  <c r="V3716" i="2" a="1"/>
  <c r="V3716" i="2" s="1"/>
  <c r="W3716" i="2" s="1"/>
  <c r="V3717" i="2" a="1"/>
  <c r="V3717" i="2" s="1"/>
  <c r="W3717" i="2" s="1"/>
  <c r="V3718" i="2" a="1"/>
  <c r="V3718" i="2" s="1"/>
  <c r="W3718" i="2" s="1"/>
  <c r="V3719" i="2" a="1"/>
  <c r="V3719" i="2" s="1"/>
  <c r="W3719" i="2" s="1"/>
  <c r="V3720" i="2" a="1"/>
  <c r="V3720" i="2" s="1"/>
  <c r="W3720" i="2" s="1"/>
  <c r="V3721" i="2" a="1"/>
  <c r="V3721" i="2" s="1"/>
  <c r="W3721" i="2" s="1"/>
  <c r="V3722" i="2" a="1"/>
  <c r="V3722" i="2" s="1"/>
  <c r="W3722" i="2" s="1"/>
  <c r="V3723" i="2" a="1"/>
  <c r="V3723" i="2" s="1"/>
  <c r="W3723" i="2" s="1"/>
  <c r="V3724" i="2" a="1"/>
  <c r="V3724" i="2" s="1"/>
  <c r="W3724" i="2" s="1"/>
  <c r="V3725" i="2" a="1"/>
  <c r="V3725" i="2" s="1"/>
  <c r="W3725" i="2" s="1"/>
  <c r="V3726" i="2" a="1"/>
  <c r="V3726" i="2" s="1"/>
  <c r="W3726" i="2" s="1"/>
  <c r="V3727" i="2" a="1"/>
  <c r="V3727" i="2" s="1"/>
  <c r="W3727" i="2" s="1"/>
  <c r="V3728" i="2" a="1"/>
  <c r="V3728" i="2" s="1"/>
  <c r="W3728" i="2" s="1"/>
  <c r="V3729" i="2" a="1"/>
  <c r="V3729" i="2" s="1"/>
  <c r="W3729" i="2" s="1"/>
  <c r="V3730" i="2" a="1"/>
  <c r="V3730" i="2" s="1"/>
  <c r="W3730" i="2" s="1"/>
  <c r="V3731" i="2" a="1"/>
  <c r="V3731" i="2" s="1"/>
  <c r="W3731" i="2" s="1"/>
  <c r="V3732" i="2" a="1"/>
  <c r="V3732" i="2" s="1"/>
  <c r="W3732" i="2" s="1"/>
  <c r="V3733" i="2" a="1"/>
  <c r="V3733" i="2" s="1"/>
  <c r="W3733" i="2" s="1"/>
  <c r="V3734" i="2" a="1"/>
  <c r="V3734" i="2" s="1"/>
  <c r="W3734" i="2" s="1"/>
  <c r="V3735" i="2" a="1"/>
  <c r="V3735" i="2" s="1"/>
  <c r="W3735" i="2" s="1"/>
  <c r="V3736" i="2" a="1"/>
  <c r="V3736" i="2" s="1"/>
  <c r="W3736" i="2" s="1"/>
  <c r="V3737" i="2" a="1"/>
  <c r="V3737" i="2" s="1"/>
  <c r="W3737" i="2" s="1"/>
  <c r="V3738" i="2" a="1"/>
  <c r="V3738" i="2" s="1"/>
  <c r="W3738" i="2" s="1"/>
  <c r="V3739" i="2" a="1"/>
  <c r="V3739" i="2" s="1"/>
  <c r="W3739" i="2" s="1"/>
  <c r="V3740" i="2" a="1"/>
  <c r="V3740" i="2" s="1"/>
  <c r="W3740" i="2" s="1"/>
  <c r="V3741" i="2" a="1"/>
  <c r="V3741" i="2" s="1"/>
  <c r="W3741" i="2" s="1"/>
  <c r="V3742" i="2" a="1"/>
  <c r="V3742" i="2" s="1"/>
  <c r="W3742" i="2" s="1"/>
  <c r="V3743" i="2" a="1"/>
  <c r="V3743" i="2" s="1"/>
  <c r="W3743" i="2" s="1"/>
  <c r="V3744" i="2" a="1"/>
  <c r="V3744" i="2" s="1"/>
  <c r="W3744" i="2" s="1"/>
  <c r="V3745" i="2" a="1"/>
  <c r="V3745" i="2" s="1"/>
  <c r="W3745" i="2" s="1"/>
  <c r="V3746" i="2" a="1"/>
  <c r="V3746" i="2" s="1"/>
  <c r="W3746" i="2" s="1"/>
  <c r="V3747" i="2" a="1"/>
  <c r="V3747" i="2" s="1"/>
  <c r="W3747" i="2" s="1"/>
  <c r="V3748" i="2" a="1"/>
  <c r="V3748" i="2" s="1"/>
  <c r="W3748" i="2" s="1"/>
  <c r="V3749" i="2" a="1"/>
  <c r="V3749" i="2" s="1"/>
  <c r="W3749" i="2" s="1"/>
  <c r="V3750" i="2" a="1"/>
  <c r="V3750" i="2" s="1"/>
  <c r="W3750" i="2" s="1"/>
  <c r="V3751" i="2" a="1"/>
  <c r="V3751" i="2" s="1"/>
  <c r="W3751" i="2" s="1"/>
  <c r="V3752" i="2" a="1"/>
  <c r="V3752" i="2" s="1"/>
  <c r="W3752" i="2" s="1"/>
  <c r="V3753" i="2" a="1"/>
  <c r="V3753" i="2" s="1"/>
  <c r="W3753" i="2" s="1"/>
  <c r="V3754" i="2" a="1"/>
  <c r="V3754" i="2" s="1"/>
  <c r="W3754" i="2" s="1"/>
  <c r="V3755" i="2" a="1"/>
  <c r="V3755" i="2" s="1"/>
  <c r="W3755" i="2" s="1"/>
  <c r="V3756" i="2" a="1"/>
  <c r="V3756" i="2" s="1"/>
  <c r="W3756" i="2" s="1"/>
  <c r="V3757" i="2" a="1"/>
  <c r="V3757" i="2" s="1"/>
  <c r="W3757" i="2" s="1"/>
  <c r="V3758" i="2" a="1"/>
  <c r="V3758" i="2" s="1"/>
  <c r="W3758" i="2" s="1"/>
  <c r="V3759" i="2" a="1"/>
  <c r="V3759" i="2" s="1"/>
  <c r="W3759" i="2" s="1"/>
  <c r="V3760" i="2" a="1"/>
  <c r="V3760" i="2" s="1"/>
  <c r="W3760" i="2" s="1"/>
  <c r="V3761" i="2" a="1"/>
  <c r="V3761" i="2" s="1"/>
  <c r="W3761" i="2" s="1"/>
  <c r="V3762" i="2" a="1"/>
  <c r="V3762" i="2" s="1"/>
  <c r="W3762" i="2" s="1"/>
  <c r="V3763" i="2" a="1"/>
  <c r="V3763" i="2" s="1"/>
  <c r="W3763" i="2" s="1"/>
  <c r="V3764" i="2" a="1"/>
  <c r="V3764" i="2" s="1"/>
  <c r="W3764" i="2" s="1"/>
  <c r="V3765" i="2" a="1"/>
  <c r="V3765" i="2" s="1"/>
  <c r="W3765" i="2" s="1"/>
  <c r="V3766" i="2" a="1"/>
  <c r="V3766" i="2" s="1"/>
  <c r="W3766" i="2" s="1"/>
  <c r="V3767" i="2" a="1"/>
  <c r="V3767" i="2" s="1"/>
  <c r="W3767" i="2" s="1"/>
  <c r="V3768" i="2" a="1"/>
  <c r="V3768" i="2" s="1"/>
  <c r="W3768" i="2" s="1"/>
  <c r="V3769" i="2" a="1"/>
  <c r="V3769" i="2" s="1"/>
  <c r="W3769" i="2" s="1"/>
  <c r="V3770" i="2" a="1"/>
  <c r="V3770" i="2" s="1"/>
  <c r="W3770" i="2" s="1"/>
  <c r="V3771" i="2" a="1"/>
  <c r="V3771" i="2" s="1"/>
  <c r="W3771" i="2" s="1"/>
  <c r="V3772" i="2" a="1"/>
  <c r="V3772" i="2" s="1"/>
  <c r="W3772" i="2" s="1"/>
  <c r="V3773" i="2" a="1"/>
  <c r="V3773" i="2" s="1"/>
  <c r="W3773" i="2" s="1"/>
  <c r="V3774" i="2" a="1"/>
  <c r="V3774" i="2" s="1"/>
  <c r="W3774" i="2" s="1"/>
  <c r="V3775" i="2" a="1"/>
  <c r="V3775" i="2" s="1"/>
  <c r="W3775" i="2" s="1"/>
  <c r="V3776" i="2" a="1"/>
  <c r="V3776" i="2" s="1"/>
  <c r="W3776" i="2" s="1"/>
  <c r="V3777" i="2" a="1"/>
  <c r="V3777" i="2" s="1"/>
  <c r="W3777" i="2" s="1"/>
  <c r="V3778" i="2" a="1"/>
  <c r="V3778" i="2" s="1"/>
  <c r="W3778" i="2" s="1"/>
  <c r="V3779" i="2" a="1"/>
  <c r="V3779" i="2" s="1"/>
  <c r="W3779" i="2" s="1"/>
  <c r="V3780" i="2" a="1"/>
  <c r="V3780" i="2" s="1"/>
  <c r="W3780" i="2" s="1"/>
  <c r="V3781" i="2" a="1"/>
  <c r="V3781" i="2" s="1"/>
  <c r="W3781" i="2" s="1"/>
  <c r="V3782" i="2" a="1"/>
  <c r="V3782" i="2" s="1"/>
  <c r="W3782" i="2" s="1"/>
  <c r="V3783" i="2" a="1"/>
  <c r="V3783" i="2" s="1"/>
  <c r="W3783" i="2" s="1"/>
  <c r="V3784" i="2" a="1"/>
  <c r="V3784" i="2" s="1"/>
  <c r="W3784" i="2" s="1"/>
  <c r="V3785" i="2" a="1"/>
  <c r="V3785" i="2" s="1"/>
  <c r="W3785" i="2" s="1"/>
  <c r="V3786" i="2" a="1"/>
  <c r="V3786" i="2" s="1"/>
  <c r="W3786" i="2" s="1"/>
  <c r="V3787" i="2" a="1"/>
  <c r="V3787" i="2" s="1"/>
  <c r="W3787" i="2" s="1"/>
  <c r="V3788" i="2" a="1"/>
  <c r="V3788" i="2" s="1"/>
  <c r="W3788" i="2" s="1"/>
  <c r="V3789" i="2" a="1"/>
  <c r="V3789" i="2" s="1"/>
  <c r="W3789" i="2" s="1"/>
  <c r="V3790" i="2" a="1"/>
  <c r="V3790" i="2" s="1"/>
  <c r="W3790" i="2" s="1"/>
  <c r="V3791" i="2" a="1"/>
  <c r="V3791" i="2" s="1"/>
  <c r="W3791" i="2" s="1"/>
  <c r="V3792" i="2" a="1"/>
  <c r="V3792" i="2" s="1"/>
  <c r="W3792" i="2" s="1"/>
  <c r="V3793" i="2" a="1"/>
  <c r="V3793" i="2" s="1"/>
  <c r="W3793" i="2" s="1"/>
  <c r="V3794" i="2" a="1"/>
  <c r="V3794" i="2" s="1"/>
  <c r="W3794" i="2" s="1"/>
  <c r="V3795" i="2" a="1"/>
  <c r="V3795" i="2" s="1"/>
  <c r="W3795" i="2" s="1"/>
  <c r="V3796" i="2" a="1"/>
  <c r="V3796" i="2" s="1"/>
  <c r="W3796" i="2" s="1"/>
  <c r="V3797" i="2" a="1"/>
  <c r="V3797" i="2" s="1"/>
  <c r="W3797" i="2" s="1"/>
  <c r="V3798" i="2" a="1"/>
  <c r="V3798" i="2" s="1"/>
  <c r="W3798" i="2" s="1"/>
  <c r="V3799" i="2" a="1"/>
  <c r="V3799" i="2" s="1"/>
  <c r="W3799" i="2" s="1"/>
  <c r="V3800" i="2" a="1"/>
  <c r="V3800" i="2" s="1"/>
  <c r="W3800" i="2" s="1"/>
  <c r="V3801" i="2" a="1"/>
  <c r="V3801" i="2" s="1"/>
  <c r="W3801" i="2" s="1"/>
  <c r="V3802" i="2" a="1"/>
  <c r="V3802" i="2" s="1"/>
  <c r="W3802" i="2" s="1"/>
  <c r="V3803" i="2" a="1"/>
  <c r="V3803" i="2" s="1"/>
  <c r="W3803" i="2" s="1"/>
  <c r="V3804" i="2" a="1"/>
  <c r="V3804" i="2" s="1"/>
  <c r="W3804" i="2" s="1"/>
  <c r="V3805" i="2" a="1"/>
  <c r="V3805" i="2" s="1"/>
  <c r="W3805" i="2" s="1"/>
  <c r="V3806" i="2" a="1"/>
  <c r="V3806" i="2" s="1"/>
  <c r="W3806" i="2" s="1"/>
  <c r="V3807" i="2" a="1"/>
  <c r="V3807" i="2" s="1"/>
  <c r="W3807" i="2" s="1"/>
  <c r="V3808" i="2" a="1"/>
  <c r="V3808" i="2" s="1"/>
  <c r="W3808" i="2" s="1"/>
  <c r="V3809" i="2" a="1"/>
  <c r="V3809" i="2" s="1"/>
  <c r="W3809" i="2" s="1"/>
  <c r="V3810" i="2" a="1"/>
  <c r="V3810" i="2" s="1"/>
  <c r="W3810" i="2" s="1"/>
  <c r="V3811" i="2" a="1"/>
  <c r="V3811" i="2" s="1"/>
  <c r="W3811" i="2" s="1"/>
  <c r="V3812" i="2" a="1"/>
  <c r="V3812" i="2" s="1"/>
  <c r="W3812" i="2" s="1"/>
  <c r="V3813" i="2" a="1"/>
  <c r="V3813" i="2" s="1"/>
  <c r="V3814" i="2" a="1"/>
  <c r="V3814" i="2" s="1"/>
  <c r="V3815" i="2" a="1"/>
  <c r="V3815" i="2" s="1"/>
  <c r="V3816" i="2" a="1"/>
  <c r="V3816" i="2" s="1"/>
  <c r="V3817" i="2" a="1"/>
  <c r="V3817" i="2" s="1"/>
  <c r="V3818" i="2" a="1"/>
  <c r="V3818" i="2" s="1"/>
  <c r="V3819" i="2" a="1"/>
  <c r="V3819" i="2" s="1"/>
  <c r="V3820" i="2" a="1"/>
  <c r="V3820" i="2" s="1"/>
  <c r="V3821" i="2" a="1"/>
  <c r="V3821" i="2" s="1"/>
  <c r="V3822" i="2" a="1"/>
  <c r="V3822" i="2" s="1"/>
  <c r="W3822" i="2" s="1"/>
  <c r="V3823" i="2" a="1"/>
  <c r="V3823" i="2"/>
  <c r="W3823" i="2" s="1"/>
  <c r="V3824" i="2" a="1"/>
  <c r="V3824" i="2" s="1"/>
  <c r="W3824" i="2" s="1"/>
  <c r="V3825" i="2" a="1"/>
  <c r="V3825" i="2" s="1"/>
  <c r="W3825" i="2" s="1"/>
  <c r="V3826" i="2" a="1"/>
  <c r="V3826" i="2" s="1"/>
  <c r="W3826" i="2" s="1"/>
  <c r="V3827" i="2" a="1"/>
  <c r="V3827" i="2" s="1"/>
  <c r="W3827" i="2" s="1"/>
  <c r="V3828" i="2" a="1"/>
  <c r="V3828" i="2" s="1"/>
  <c r="W3828" i="2" s="1"/>
  <c r="V3829" i="2" a="1"/>
  <c r="V3829" i="2" s="1"/>
  <c r="W3829" i="2" s="1"/>
  <c r="V3830" i="2" a="1"/>
  <c r="V3830" i="2" s="1"/>
  <c r="W3830" i="2" s="1"/>
  <c r="V3831" i="2" a="1"/>
  <c r="V3831" i="2" s="1"/>
  <c r="W3831" i="2" s="1"/>
  <c r="V3832" i="2" a="1"/>
  <c r="V3832" i="2" s="1"/>
  <c r="W3832" i="2" s="1"/>
  <c r="V3833" i="2" a="1"/>
  <c r="V3833" i="2" s="1"/>
  <c r="W3833" i="2" s="1"/>
  <c r="V3834" i="2" a="1"/>
  <c r="V3834" i="2" s="1"/>
  <c r="W3834" i="2" s="1"/>
  <c r="V3835" i="2" a="1"/>
  <c r="V3835" i="2" s="1"/>
  <c r="W3835" i="2" s="1"/>
  <c r="V3836" i="2" a="1"/>
  <c r="V3836" i="2" s="1"/>
  <c r="W3836" i="2" s="1"/>
  <c r="V3837" i="2" a="1"/>
  <c r="V3837" i="2" s="1"/>
  <c r="W3837" i="2" s="1"/>
  <c r="V3838" i="2" a="1"/>
  <c r="V3838" i="2" s="1"/>
  <c r="W3838" i="2" s="1"/>
  <c r="V3839" i="2" a="1"/>
  <c r="V3839" i="2" s="1"/>
  <c r="W3839" i="2" s="1"/>
  <c r="V3840" i="2" a="1"/>
  <c r="V3840" i="2" s="1"/>
  <c r="W3840" i="2" s="1"/>
  <c r="V3841" i="2" a="1"/>
  <c r="V3841" i="2" s="1"/>
  <c r="W3841" i="2" s="1"/>
  <c r="V3842" i="2" a="1"/>
  <c r="V3842" i="2" s="1"/>
  <c r="W3842" i="2" s="1"/>
  <c r="V3843" i="2" a="1"/>
  <c r="V3843" i="2" s="1"/>
  <c r="W3843" i="2" s="1"/>
  <c r="V3844" i="2" a="1"/>
  <c r="V3844" i="2" s="1"/>
  <c r="W3844" i="2" s="1"/>
  <c r="V3845" i="2" a="1"/>
  <c r="V3845" i="2" s="1"/>
  <c r="W3845" i="2" s="1"/>
  <c r="V3846" i="2" a="1"/>
  <c r="V3846" i="2" s="1"/>
  <c r="W3846" i="2" s="1"/>
  <c r="V3847" i="2" a="1"/>
  <c r="V3847" i="2" s="1"/>
  <c r="W3847" i="2" s="1"/>
  <c r="V3848" i="2" a="1"/>
  <c r="V3848" i="2" s="1"/>
  <c r="W3848" i="2" s="1"/>
  <c r="V3849" i="2" a="1"/>
  <c r="V3849" i="2" s="1"/>
  <c r="W3849" i="2" s="1"/>
  <c r="V3850" i="2" a="1"/>
  <c r="V3850" i="2" s="1"/>
  <c r="W3850" i="2" s="1"/>
  <c r="V3851" i="2" a="1"/>
  <c r="V3851" i="2" s="1"/>
  <c r="W3851" i="2" s="1"/>
  <c r="V3852" i="2" a="1"/>
  <c r="V3852" i="2" s="1"/>
  <c r="W3852" i="2" s="1"/>
  <c r="V3853" i="2" a="1"/>
  <c r="V3853" i="2" s="1"/>
  <c r="W3853" i="2" s="1"/>
  <c r="V3854" i="2" a="1"/>
  <c r="V3854" i="2" s="1"/>
  <c r="W3854" i="2" s="1"/>
  <c r="V3855" i="2" a="1"/>
  <c r="V3855" i="2" s="1"/>
  <c r="W3855" i="2" s="1"/>
  <c r="V3856" i="2" a="1"/>
  <c r="V3856" i="2" s="1"/>
  <c r="W3856" i="2" s="1"/>
  <c r="V3857" i="2" a="1"/>
  <c r="V3857" i="2" s="1"/>
  <c r="W3857" i="2" s="1"/>
  <c r="V3858" i="2" a="1"/>
  <c r="V3858" i="2" s="1"/>
  <c r="W3858" i="2" s="1"/>
  <c r="V3859" i="2" a="1"/>
  <c r="V3859" i="2" s="1"/>
  <c r="W3859" i="2" s="1"/>
  <c r="V3860" i="2" a="1"/>
  <c r="V3860" i="2" s="1"/>
  <c r="W3860" i="2" s="1"/>
  <c r="V3861" i="2" a="1"/>
  <c r="V3861" i="2" s="1"/>
  <c r="W3861" i="2" s="1"/>
  <c r="V3862" i="2" a="1"/>
  <c r="V3862" i="2" s="1"/>
  <c r="W3862" i="2" s="1"/>
  <c r="V3863" i="2" a="1"/>
  <c r="V3863" i="2" s="1"/>
  <c r="W3863" i="2" s="1"/>
  <c r="V3864" i="2" a="1"/>
  <c r="V3864" i="2" s="1"/>
  <c r="W3864" i="2" s="1"/>
  <c r="V3865" i="2" a="1"/>
  <c r="V3865" i="2" s="1"/>
  <c r="W3865" i="2" s="1"/>
  <c r="V3866" i="2" a="1"/>
  <c r="V3866" i="2" s="1"/>
  <c r="W3866" i="2" s="1"/>
  <c r="V3867" i="2" a="1"/>
  <c r="V3867" i="2" s="1"/>
  <c r="W3867" i="2" s="1"/>
  <c r="V3868" i="2" a="1"/>
  <c r="V3868" i="2" s="1"/>
  <c r="W3868" i="2" s="1"/>
  <c r="V3869" i="2" a="1"/>
  <c r="V3869" i="2" s="1"/>
  <c r="W3869" i="2" s="1"/>
  <c r="V3870" i="2" a="1"/>
  <c r="V3870" i="2" s="1"/>
  <c r="W3870" i="2" s="1"/>
  <c r="V3871" i="2" a="1"/>
  <c r="V3871" i="2" s="1"/>
  <c r="W3871" i="2" s="1"/>
  <c r="V3872" i="2" a="1"/>
  <c r="V3872" i="2" s="1"/>
  <c r="W3872" i="2" s="1"/>
  <c r="V3873" i="2" a="1"/>
  <c r="V3873" i="2" s="1"/>
  <c r="W3873" i="2" s="1"/>
  <c r="V3874" i="2" a="1"/>
  <c r="V3874" i="2" s="1"/>
  <c r="W3874" i="2" s="1"/>
  <c r="V3875" i="2" a="1"/>
  <c r="V3875" i="2" s="1"/>
  <c r="W3875" i="2" s="1"/>
  <c r="V3876" i="2" a="1"/>
  <c r="V3876" i="2" s="1"/>
  <c r="W3876" i="2" s="1"/>
  <c r="V3877" i="2" a="1"/>
  <c r="V3877" i="2" s="1"/>
  <c r="W3877" i="2" s="1"/>
  <c r="V3878" i="2" a="1"/>
  <c r="V3878" i="2" s="1"/>
  <c r="W3878" i="2" s="1"/>
  <c r="V3879" i="2" a="1"/>
  <c r="V3879" i="2" s="1"/>
  <c r="W3879" i="2" s="1"/>
  <c r="V3880" i="2" a="1"/>
  <c r="V3880" i="2" s="1"/>
  <c r="W3880" i="2" s="1"/>
  <c r="V3881" i="2" a="1"/>
  <c r="V3881" i="2" s="1"/>
  <c r="W3881" i="2" s="1"/>
  <c r="V3882" i="2" a="1"/>
  <c r="V3882" i="2" s="1"/>
  <c r="W3882" i="2" s="1"/>
  <c r="V3883" i="2" a="1"/>
  <c r="V3883" i="2" s="1"/>
  <c r="W3883" i="2" s="1"/>
  <c r="V3884" i="2" a="1"/>
  <c r="V3884" i="2" s="1"/>
  <c r="W3884" i="2" s="1"/>
  <c r="V3885" i="2" a="1"/>
  <c r="V3885" i="2" s="1"/>
  <c r="W3885" i="2" s="1"/>
  <c r="V3886" i="2" a="1"/>
  <c r="V3886" i="2" s="1"/>
  <c r="W3886" i="2" s="1"/>
  <c r="V3887" i="2" a="1"/>
  <c r="V3887" i="2" s="1"/>
  <c r="W3887" i="2" s="1"/>
  <c r="V3888" i="2" a="1"/>
  <c r="V3888" i="2" s="1"/>
  <c r="W3888" i="2" s="1"/>
  <c r="V3889" i="2" a="1"/>
  <c r="V3889" i="2" s="1"/>
  <c r="W3889" i="2" s="1"/>
  <c r="V3890" i="2" a="1"/>
  <c r="V3890" i="2" s="1"/>
  <c r="W3890" i="2" s="1"/>
  <c r="V3891" i="2" a="1"/>
  <c r="V3891" i="2" s="1"/>
  <c r="W3891" i="2" s="1"/>
  <c r="V3892" i="2" a="1"/>
  <c r="V3892" i="2" s="1"/>
  <c r="W3892" i="2" s="1"/>
  <c r="V3893" i="2" a="1"/>
  <c r="V3893" i="2" s="1"/>
  <c r="W3893" i="2" s="1"/>
  <c r="V3894" i="2" a="1"/>
  <c r="V3894" i="2" s="1"/>
  <c r="W3894" i="2" s="1"/>
  <c r="V3895" i="2" a="1"/>
  <c r="V3895" i="2" s="1"/>
  <c r="W3895" i="2" s="1"/>
  <c r="V3896" i="2" a="1"/>
  <c r="V3896" i="2" s="1"/>
  <c r="W3896" i="2" s="1"/>
  <c r="V3897" i="2" a="1"/>
  <c r="V3897" i="2" s="1"/>
  <c r="W3897" i="2" s="1"/>
  <c r="V3898" i="2" a="1"/>
  <c r="V3898" i="2" s="1"/>
  <c r="W3898" i="2" s="1"/>
  <c r="V3899" i="2" a="1"/>
  <c r="V3899" i="2" s="1"/>
  <c r="W3899" i="2" s="1"/>
  <c r="V3900" i="2" a="1"/>
  <c r="V3900" i="2" s="1"/>
  <c r="W3900" i="2" s="1"/>
  <c r="V3901" i="2" a="1"/>
  <c r="V3901" i="2" s="1"/>
  <c r="W3901" i="2" s="1"/>
  <c r="V3902" i="2" a="1"/>
  <c r="V3902" i="2" s="1"/>
  <c r="W3902" i="2" s="1"/>
  <c r="V3903" i="2" a="1"/>
  <c r="V3903" i="2" s="1"/>
  <c r="W3903" i="2" s="1"/>
  <c r="V3904" i="2" a="1"/>
  <c r="V3904" i="2" s="1"/>
  <c r="W3904" i="2" s="1"/>
  <c r="V3905" i="2" a="1"/>
  <c r="V3905" i="2" s="1"/>
  <c r="W3905" i="2" s="1"/>
  <c r="V3906" i="2" a="1"/>
  <c r="V3906" i="2" s="1"/>
  <c r="W3906" i="2" s="1"/>
  <c r="V3907" i="2" a="1"/>
  <c r="V3907" i="2" s="1"/>
  <c r="W3907" i="2" s="1"/>
  <c r="V3908" i="2" a="1"/>
  <c r="V3908" i="2" s="1"/>
  <c r="W3908" i="2" s="1"/>
  <c r="V3909" i="2" a="1"/>
  <c r="V3909" i="2" s="1"/>
  <c r="W3909" i="2" s="1"/>
  <c r="V3910" i="2" a="1"/>
  <c r="V3910" i="2" s="1"/>
  <c r="W3910" i="2" s="1"/>
  <c r="V3911" i="2" a="1"/>
  <c r="V3911" i="2" s="1"/>
  <c r="W3911" i="2" s="1"/>
  <c r="V3912" i="2" a="1"/>
  <c r="V3912" i="2" s="1"/>
  <c r="W3912" i="2" s="1"/>
  <c r="V3913" i="2" a="1"/>
  <c r="V3913" i="2" s="1"/>
  <c r="W3913" i="2" s="1"/>
  <c r="V3914" i="2" a="1"/>
  <c r="V3914" i="2" s="1"/>
  <c r="W3914" i="2" s="1"/>
  <c r="V3915" i="2" a="1"/>
  <c r="V3915" i="2" s="1"/>
  <c r="W3915" i="2" s="1"/>
  <c r="V3916" i="2" a="1"/>
  <c r="V3916" i="2" s="1"/>
  <c r="W3916" i="2" s="1"/>
  <c r="V3917" i="2" a="1"/>
  <c r="V3917" i="2" s="1"/>
  <c r="W3917" i="2" s="1"/>
  <c r="V3918" i="2" a="1"/>
  <c r="V3918" i="2" s="1"/>
  <c r="W3918" i="2" s="1"/>
  <c r="V3919" i="2" a="1"/>
  <c r="V3919" i="2" s="1"/>
  <c r="W3919" i="2" s="1"/>
  <c r="V3920" i="2" a="1"/>
  <c r="V3920" i="2" s="1"/>
  <c r="W3920" i="2" s="1"/>
  <c r="V3921" i="2" a="1"/>
  <c r="V3921" i="2" s="1"/>
  <c r="W3921" i="2" s="1"/>
  <c r="V3922" i="2" a="1"/>
  <c r="V3922" i="2" s="1"/>
  <c r="W3922" i="2" s="1"/>
  <c r="V3923" i="2" a="1"/>
  <c r="V3923" i="2" s="1"/>
  <c r="W3923" i="2" s="1"/>
  <c r="V3924" i="2" a="1"/>
  <c r="V3924" i="2" s="1"/>
  <c r="W3924" i="2" s="1"/>
  <c r="V3925" i="2" a="1"/>
  <c r="V3925" i="2" s="1"/>
  <c r="W3925" i="2" s="1"/>
  <c r="V3926" i="2" a="1"/>
  <c r="V3926" i="2" s="1"/>
  <c r="W3926" i="2" s="1"/>
  <c r="V3927" i="2" a="1"/>
  <c r="V3927" i="2" s="1"/>
  <c r="W3927" i="2" s="1"/>
  <c r="V3928" i="2" a="1"/>
  <c r="V3928" i="2" s="1"/>
  <c r="W3928" i="2" s="1"/>
  <c r="V3929" i="2" a="1"/>
  <c r="V3929" i="2" s="1"/>
  <c r="W3929" i="2" s="1"/>
  <c r="V3930" i="2" a="1"/>
  <c r="V3930" i="2" s="1"/>
  <c r="W3930" i="2" s="1"/>
  <c r="V3931" i="2" a="1"/>
  <c r="V3931" i="2" s="1"/>
  <c r="W3931" i="2" s="1"/>
  <c r="V3932" i="2" a="1"/>
  <c r="V3932" i="2" s="1"/>
  <c r="W3932" i="2" s="1"/>
  <c r="V3933" i="2" a="1"/>
  <c r="V3933" i="2" s="1"/>
  <c r="W3933" i="2" s="1"/>
  <c r="V3934" i="2" a="1"/>
  <c r="V3934" i="2" s="1"/>
  <c r="W3934" i="2" s="1"/>
  <c r="V3935" i="2" a="1"/>
  <c r="V3935" i="2" s="1"/>
  <c r="W3935" i="2" s="1"/>
  <c r="V3936" i="2" a="1"/>
  <c r="V3936" i="2" s="1"/>
  <c r="W3936" i="2" s="1"/>
  <c r="V3937" i="2" a="1"/>
  <c r="V3937" i="2" s="1"/>
  <c r="W3937" i="2" s="1"/>
  <c r="V3938" i="2" a="1"/>
  <c r="V3938" i="2" s="1"/>
  <c r="W3938" i="2" s="1"/>
  <c r="V3939" i="2" a="1"/>
  <c r="V3939" i="2" s="1"/>
  <c r="W3939" i="2" s="1"/>
  <c r="V3940" i="2" a="1"/>
  <c r="V3940" i="2" s="1"/>
  <c r="W3940" i="2" s="1"/>
  <c r="V3941" i="2" a="1"/>
  <c r="V3941" i="2" s="1"/>
  <c r="W3941" i="2" s="1"/>
  <c r="V3942" i="2" a="1"/>
  <c r="V3942" i="2" s="1"/>
  <c r="W3942" i="2" s="1"/>
  <c r="V3943" i="2" a="1"/>
  <c r="V3943" i="2" s="1"/>
  <c r="W3943" i="2" s="1"/>
  <c r="V3944" i="2" a="1"/>
  <c r="V3944" i="2" s="1"/>
  <c r="W3944" i="2" s="1"/>
  <c r="V3945" i="2" a="1"/>
  <c r="V3945" i="2" s="1"/>
  <c r="W3945" i="2" s="1"/>
  <c r="V3946" i="2" a="1"/>
  <c r="V3946" i="2" s="1"/>
  <c r="W3946" i="2" s="1"/>
  <c r="V3947" i="2" a="1"/>
  <c r="V3947" i="2" s="1"/>
  <c r="W3947" i="2" s="1"/>
  <c r="V3948" i="2" a="1"/>
  <c r="V3948" i="2" s="1"/>
  <c r="W3948" i="2" s="1"/>
  <c r="V3949" i="2" a="1"/>
  <c r="V3949" i="2" s="1"/>
  <c r="W3949" i="2" s="1"/>
  <c r="V3950" i="2" a="1"/>
  <c r="V3950" i="2" s="1"/>
  <c r="W3950" i="2" s="1"/>
  <c r="V3951" i="2" a="1"/>
  <c r="V3951" i="2" s="1"/>
  <c r="W3951" i="2" s="1"/>
  <c r="V3952" i="2" a="1"/>
  <c r="V3952" i="2" s="1"/>
  <c r="W3952" i="2" s="1"/>
  <c r="V3953" i="2" a="1"/>
  <c r="V3953" i="2" s="1"/>
  <c r="W3953" i="2" s="1"/>
  <c r="V3954" i="2" a="1"/>
  <c r="V3954" i="2" s="1"/>
  <c r="W3954" i="2" s="1"/>
  <c r="V3955" i="2" a="1"/>
  <c r="V3955" i="2" s="1"/>
  <c r="W3955" i="2" s="1"/>
  <c r="V3956" i="2" a="1"/>
  <c r="V3956" i="2" s="1"/>
  <c r="W3956" i="2" s="1"/>
  <c r="V3957" i="2" a="1"/>
  <c r="V3957" i="2" s="1"/>
  <c r="W3957" i="2" s="1"/>
  <c r="V3958" i="2" a="1"/>
  <c r="V3958" i="2" s="1"/>
  <c r="W3958" i="2" s="1"/>
  <c r="V3959" i="2" a="1"/>
  <c r="V3959" i="2" s="1"/>
  <c r="W3959" i="2" s="1"/>
  <c r="V3960" i="2" a="1"/>
  <c r="V3960" i="2" s="1"/>
  <c r="W3960" i="2" s="1"/>
  <c r="V3961" i="2" a="1"/>
  <c r="V3961" i="2" s="1"/>
  <c r="W3961" i="2" s="1"/>
  <c r="V3962" i="2" a="1"/>
  <c r="V3962" i="2" s="1"/>
  <c r="W3962" i="2" s="1"/>
  <c r="V3963" i="2" a="1"/>
  <c r="V3963" i="2" s="1"/>
  <c r="W3963" i="2" s="1"/>
  <c r="V3964" i="2" a="1"/>
  <c r="V3964" i="2" s="1"/>
  <c r="W3964" i="2" s="1"/>
  <c r="V3965" i="2" a="1"/>
  <c r="V3965" i="2" s="1"/>
  <c r="W3965" i="2" s="1"/>
  <c r="V3966" i="2" a="1"/>
  <c r="V3966" i="2" s="1"/>
  <c r="W3966" i="2" s="1"/>
  <c r="V3967" i="2" a="1"/>
  <c r="V3967" i="2" s="1"/>
  <c r="W3967" i="2" s="1"/>
  <c r="V3968" i="2" a="1"/>
  <c r="V3968" i="2" s="1"/>
  <c r="W3968" i="2" s="1"/>
  <c r="V3969" i="2" a="1"/>
  <c r="V3969" i="2" s="1"/>
  <c r="W3969" i="2" s="1"/>
  <c r="V3970" i="2" a="1"/>
  <c r="V3970" i="2" s="1"/>
  <c r="W3970" i="2" s="1"/>
  <c r="V3971" i="2" a="1"/>
  <c r="V3971" i="2" s="1"/>
  <c r="W3971" i="2" s="1"/>
  <c r="V3972" i="2" a="1"/>
  <c r="V3972" i="2" s="1"/>
  <c r="W3972" i="2" s="1"/>
  <c r="V3973" i="2" a="1"/>
  <c r="V3973" i="2" s="1"/>
  <c r="W3973" i="2" s="1"/>
  <c r="V3974" i="2" a="1"/>
  <c r="V3974" i="2" s="1"/>
  <c r="W3974" i="2" s="1"/>
  <c r="V3975" i="2" a="1"/>
  <c r="V3975" i="2" s="1"/>
  <c r="W3975" i="2" s="1"/>
  <c r="V3976" i="2" a="1"/>
  <c r="V3976" i="2" s="1"/>
  <c r="W3976" i="2" s="1"/>
  <c r="V3977" i="2" a="1"/>
  <c r="V3977" i="2" s="1"/>
  <c r="W3977" i="2" s="1"/>
  <c r="V3978" i="2" a="1"/>
  <c r="V3978" i="2" s="1"/>
  <c r="W3978" i="2" s="1"/>
  <c r="V3979" i="2" a="1"/>
  <c r="V3979" i="2" s="1"/>
  <c r="W3979" i="2" s="1"/>
  <c r="V3980" i="2" a="1"/>
  <c r="V3980" i="2" s="1"/>
  <c r="W3980" i="2" s="1"/>
  <c r="V3981" i="2" a="1"/>
  <c r="V3981" i="2" s="1"/>
  <c r="W3981" i="2" s="1"/>
  <c r="V3982" i="2" a="1"/>
  <c r="V3982" i="2" s="1"/>
  <c r="W3982" i="2" s="1"/>
  <c r="V3983" i="2" a="1"/>
  <c r="V3983" i="2" s="1"/>
  <c r="W3983" i="2" s="1"/>
  <c r="V3984" i="2" a="1"/>
  <c r="V3984" i="2" s="1"/>
  <c r="W3984" i="2" s="1"/>
  <c r="V3985" i="2" a="1"/>
  <c r="V3985" i="2" s="1"/>
  <c r="W3985" i="2" s="1"/>
  <c r="V3986" i="2" a="1"/>
  <c r="V3986" i="2" s="1"/>
  <c r="W3986" i="2" s="1"/>
  <c r="V3987" i="2" a="1"/>
  <c r="V3987" i="2" s="1"/>
  <c r="W3987" i="2" s="1"/>
  <c r="V3988" i="2" a="1"/>
  <c r="V3988" i="2" s="1"/>
  <c r="W3988" i="2" s="1"/>
  <c r="V3989" i="2" a="1"/>
  <c r="V3989" i="2" s="1"/>
  <c r="W3989" i="2" s="1"/>
  <c r="V3990" i="2" a="1"/>
  <c r="V3990" i="2" s="1"/>
  <c r="W3990" i="2" s="1"/>
  <c r="V3991" i="2" a="1"/>
  <c r="V3991" i="2" s="1"/>
  <c r="W3991" i="2" s="1"/>
  <c r="V3992" i="2" a="1"/>
  <c r="V3992" i="2" s="1"/>
  <c r="W3992" i="2" s="1"/>
  <c r="V3993" i="2" a="1"/>
  <c r="V3993" i="2" s="1"/>
  <c r="W3993" i="2" s="1"/>
  <c r="V3994" i="2" a="1"/>
  <c r="V3994" i="2" s="1"/>
  <c r="W3994" i="2" s="1"/>
  <c r="V3995" i="2" a="1"/>
  <c r="V3995" i="2" s="1"/>
  <c r="V3996" i="2" a="1"/>
  <c r="V3996" i="2" s="1"/>
  <c r="V3997" i="2" a="1"/>
  <c r="V3997" i="2" s="1"/>
  <c r="V3998" i="2" a="1"/>
  <c r="V3998" i="2" s="1"/>
  <c r="V3999" i="2" a="1"/>
  <c r="V3999" i="2" s="1"/>
  <c r="V4000" i="2" a="1"/>
  <c r="V4000" i="2" s="1"/>
  <c r="V4001" i="2" a="1"/>
  <c r="V4001" i="2" s="1"/>
  <c r="V4002" i="2" a="1"/>
  <c r="V4002" i="2" s="1"/>
  <c r="V4003" i="2" a="1"/>
  <c r="V4003" i="2" s="1"/>
  <c r="V4004" i="2" a="1"/>
  <c r="V4004" i="2" s="1"/>
  <c r="V4005" i="2" a="1"/>
  <c r="V4005" i="2" s="1"/>
  <c r="V4006" i="2" a="1"/>
  <c r="V4006" i="2" s="1"/>
  <c r="W4006" i="2" s="1"/>
  <c r="V4007" i="2" a="1"/>
  <c r="V4007" i="2" s="1"/>
  <c r="W4007" i="2" s="1"/>
  <c r="V4008" i="2" a="1"/>
  <c r="V4008" i="2" s="1"/>
  <c r="W4008" i="2" s="1"/>
  <c r="V4009" i="2" a="1"/>
  <c r="V4009" i="2" s="1"/>
  <c r="W4009" i="2" s="1"/>
  <c r="V4010" i="2" a="1"/>
  <c r="V4010" i="2" s="1"/>
  <c r="W4010" i="2" s="1"/>
  <c r="V4011" i="2" a="1"/>
  <c r="V4011" i="2" s="1"/>
  <c r="W4011" i="2" s="1"/>
  <c r="V4012" i="2" a="1"/>
  <c r="V4012" i="2" s="1"/>
  <c r="W4012" i="2" s="1"/>
  <c r="V4013" i="2" a="1"/>
  <c r="V4013" i="2" s="1"/>
  <c r="W4013" i="2" s="1"/>
  <c r="V4014" i="2" a="1"/>
  <c r="V4014" i="2" s="1"/>
  <c r="W4014" i="2" s="1"/>
  <c r="V4015" i="2" a="1"/>
  <c r="V4015" i="2" s="1"/>
  <c r="W4015" i="2" s="1"/>
  <c r="V4016" i="2" a="1"/>
  <c r="V4016" i="2" s="1"/>
  <c r="W4016" i="2" s="1"/>
  <c r="V4017" i="2" a="1"/>
  <c r="V4017" i="2" s="1"/>
  <c r="W4017" i="2" s="1"/>
  <c r="V4018" i="2" a="1"/>
  <c r="V4018" i="2" s="1"/>
  <c r="W4018" i="2" s="1"/>
  <c r="V4019" i="2" a="1"/>
  <c r="V4019" i="2" s="1"/>
  <c r="W4019" i="2" s="1"/>
  <c r="V4020" i="2" a="1"/>
  <c r="V4020" i="2" s="1"/>
  <c r="W4020" i="2" s="1"/>
  <c r="V4021" i="2" a="1"/>
  <c r="V4021" i="2" s="1"/>
  <c r="W4021" i="2" s="1"/>
  <c r="V4022" i="2" a="1"/>
  <c r="V4022" i="2" s="1"/>
  <c r="W4022" i="2" s="1"/>
  <c r="V4023" i="2" a="1"/>
  <c r="V4023" i="2" s="1"/>
  <c r="W4023" i="2" s="1"/>
  <c r="V4024" i="2" a="1"/>
  <c r="V4024" i="2" s="1"/>
  <c r="W4024" i="2" s="1"/>
  <c r="V4025" i="2" a="1"/>
  <c r="V4025" i="2" s="1"/>
  <c r="W4025" i="2" s="1"/>
  <c r="V4026" i="2" a="1"/>
  <c r="V4026" i="2" s="1"/>
  <c r="W4026" i="2" s="1"/>
  <c r="V4027" i="2" a="1"/>
  <c r="V4027" i="2" s="1"/>
  <c r="W4027" i="2" s="1"/>
  <c r="V4028" i="2" a="1"/>
  <c r="V4028" i="2" s="1"/>
  <c r="W4028" i="2" s="1"/>
  <c r="V4029" i="2" a="1"/>
  <c r="V4029" i="2" s="1"/>
  <c r="W4029" i="2" s="1"/>
  <c r="V4030" i="2" a="1"/>
  <c r="V4030" i="2" s="1"/>
  <c r="W4030" i="2" s="1"/>
  <c r="V4031" i="2" a="1"/>
  <c r="V4031" i="2" s="1"/>
  <c r="W4031" i="2" s="1"/>
  <c r="V4032" i="2" a="1"/>
  <c r="V4032" i="2" s="1"/>
  <c r="W4032" i="2" s="1"/>
  <c r="V4033" i="2" a="1"/>
  <c r="V4033" i="2" s="1"/>
  <c r="W4033" i="2" s="1"/>
  <c r="V4034" i="2" a="1"/>
  <c r="V4034" i="2" s="1"/>
  <c r="W4034" i="2" s="1"/>
  <c r="V4035" i="2" a="1"/>
  <c r="V4035" i="2" s="1"/>
  <c r="W4035" i="2" s="1"/>
  <c r="V4036" i="2" a="1"/>
  <c r="V4036" i="2" s="1"/>
  <c r="W4036" i="2" s="1"/>
  <c r="V4037" i="2" a="1"/>
  <c r="V4037" i="2" s="1"/>
  <c r="W4037" i="2" s="1"/>
  <c r="V4038" i="2" a="1"/>
  <c r="V4038" i="2" s="1"/>
  <c r="W4038" i="2" s="1"/>
  <c r="V4039" i="2" a="1"/>
  <c r="V4039" i="2" s="1"/>
  <c r="W4039" i="2" s="1"/>
  <c r="V4040" i="2" a="1"/>
  <c r="V4040" i="2" s="1"/>
  <c r="W4040" i="2" s="1"/>
  <c r="V4041" i="2" a="1"/>
  <c r="V4041" i="2" s="1"/>
  <c r="W4041" i="2" s="1"/>
  <c r="V4042" i="2" a="1"/>
  <c r="V4042" i="2" s="1"/>
  <c r="W4042" i="2" s="1"/>
  <c r="V4043" i="2" a="1"/>
  <c r="V4043" i="2" s="1"/>
  <c r="W4043" i="2" s="1"/>
  <c r="V4044" i="2" a="1"/>
  <c r="V4044" i="2" s="1"/>
  <c r="W4044" i="2" s="1"/>
  <c r="V4045" i="2" a="1"/>
  <c r="V4045" i="2" s="1"/>
  <c r="W4045" i="2" s="1"/>
  <c r="V4046" i="2" a="1"/>
  <c r="V4046" i="2" s="1"/>
  <c r="W4046" i="2" s="1"/>
  <c r="V4047" i="2" a="1"/>
  <c r="V4047" i="2" s="1"/>
  <c r="W4047" i="2" s="1"/>
  <c r="V4048" i="2" a="1"/>
  <c r="V4048" i="2" s="1"/>
  <c r="W4048" i="2" s="1"/>
  <c r="V4049" i="2" a="1"/>
  <c r="V4049" i="2" s="1"/>
  <c r="W4049" i="2" s="1"/>
  <c r="V4050" i="2" a="1"/>
  <c r="V4050" i="2" s="1"/>
  <c r="W4050" i="2" s="1"/>
  <c r="V4051" i="2" a="1"/>
  <c r="V4051" i="2" s="1"/>
  <c r="W4051" i="2" s="1"/>
  <c r="V4052" i="2" a="1"/>
  <c r="V4052" i="2" s="1"/>
  <c r="W4052" i="2" s="1"/>
  <c r="V4053" i="2" a="1"/>
  <c r="V4053" i="2" s="1"/>
  <c r="W4053" i="2" s="1"/>
  <c r="V4054" i="2" a="1"/>
  <c r="V4054" i="2" s="1"/>
  <c r="W4054" i="2" s="1"/>
  <c r="V4055" i="2" a="1"/>
  <c r="V4055" i="2" s="1"/>
  <c r="W4055" i="2" s="1"/>
  <c r="V4056" i="2" a="1"/>
  <c r="V4056" i="2" s="1"/>
  <c r="W4056" i="2" s="1"/>
  <c r="V4057" i="2" a="1"/>
  <c r="V4057" i="2" s="1"/>
  <c r="W4057" i="2" s="1"/>
  <c r="V4058" i="2" a="1"/>
  <c r="V4058" i="2" s="1"/>
  <c r="W4058" i="2" s="1"/>
  <c r="V4059" i="2" a="1"/>
  <c r="V4059" i="2" s="1"/>
  <c r="W4059" i="2" s="1"/>
  <c r="V4060" i="2" a="1"/>
  <c r="V4060" i="2" s="1"/>
  <c r="W4060" i="2" s="1"/>
  <c r="V4061" i="2" a="1"/>
  <c r="V4061" i="2" s="1"/>
  <c r="W4061" i="2" s="1"/>
  <c r="V4062" i="2" a="1"/>
  <c r="V4062" i="2" s="1"/>
  <c r="W4062" i="2" s="1"/>
  <c r="V4063" i="2" a="1"/>
  <c r="V4063" i="2" s="1"/>
  <c r="W4063" i="2" s="1"/>
  <c r="V4064" i="2" a="1"/>
  <c r="V4064" i="2" s="1"/>
  <c r="W4064" i="2" s="1"/>
  <c r="V4065" i="2" a="1"/>
  <c r="V4065" i="2" s="1"/>
  <c r="W4065" i="2" s="1"/>
  <c r="V4066" i="2" a="1"/>
  <c r="V4066" i="2" s="1"/>
  <c r="W4066" i="2" s="1"/>
  <c r="V4067" i="2" a="1"/>
  <c r="V4067" i="2" s="1"/>
  <c r="W4067" i="2" s="1"/>
  <c r="V4068" i="2" a="1"/>
  <c r="V4068" i="2" s="1"/>
  <c r="W4068" i="2" s="1"/>
  <c r="V4069" i="2" a="1"/>
  <c r="V4069" i="2" s="1"/>
  <c r="W4069" i="2" s="1"/>
  <c r="V4070" i="2" a="1"/>
  <c r="V4070" i="2" s="1"/>
  <c r="W4070" i="2" s="1"/>
  <c r="V4071" i="2" a="1"/>
  <c r="V4071" i="2" s="1"/>
  <c r="W4071" i="2" s="1"/>
  <c r="V4072" i="2" a="1"/>
  <c r="V4072" i="2" s="1"/>
  <c r="W4072" i="2" s="1"/>
  <c r="V4073" i="2" a="1"/>
  <c r="V4073" i="2" s="1"/>
  <c r="W4073" i="2" s="1"/>
  <c r="V4074" i="2" a="1"/>
  <c r="V4074" i="2" s="1"/>
  <c r="W4074" i="2" s="1"/>
  <c r="V4075" i="2" a="1"/>
  <c r="V4075" i="2" s="1"/>
  <c r="W4075" i="2" s="1"/>
  <c r="V4076" i="2" a="1"/>
  <c r="V4076" i="2" s="1"/>
  <c r="W4076" i="2" s="1"/>
  <c r="V4077" i="2" a="1"/>
  <c r="V4077" i="2" s="1"/>
  <c r="W4077" i="2" s="1"/>
  <c r="V4078" i="2" a="1"/>
  <c r="V4078" i="2" s="1"/>
  <c r="W4078" i="2" s="1"/>
  <c r="V4079" i="2" a="1"/>
  <c r="V4079" i="2" s="1"/>
  <c r="W4079" i="2" s="1"/>
  <c r="V4080" i="2" a="1"/>
  <c r="V4080" i="2" s="1"/>
  <c r="W4080" i="2" s="1"/>
  <c r="V4081" i="2" a="1"/>
  <c r="V4081" i="2" s="1"/>
  <c r="W4081" i="2" s="1"/>
  <c r="V4082" i="2" a="1"/>
  <c r="V4082" i="2" s="1"/>
  <c r="W4082" i="2" s="1"/>
  <c r="V4083" i="2" a="1"/>
  <c r="V4083" i="2" s="1"/>
  <c r="W4083" i="2" s="1"/>
  <c r="V4084" i="2" a="1"/>
  <c r="V4084" i="2" s="1"/>
  <c r="W4084" i="2" s="1"/>
  <c r="V4085" i="2" a="1"/>
  <c r="V4085" i="2" s="1"/>
  <c r="W4085" i="2" s="1"/>
  <c r="V4086" i="2" a="1"/>
  <c r="V4086" i="2" s="1"/>
  <c r="W4086" i="2" s="1"/>
  <c r="V4087" i="2" a="1"/>
  <c r="V4087" i="2" s="1"/>
  <c r="W4087" i="2" s="1"/>
  <c r="V4088" i="2" a="1"/>
  <c r="V4088" i="2" s="1"/>
  <c r="W4088" i="2" s="1"/>
  <c r="V4089" i="2" a="1"/>
  <c r="V4089" i="2" s="1"/>
  <c r="W4089" i="2" s="1"/>
  <c r="V4090" i="2" a="1"/>
  <c r="V4090" i="2" s="1"/>
  <c r="W4090" i="2" s="1"/>
  <c r="V4091" i="2" a="1"/>
  <c r="V4091" i="2" s="1"/>
  <c r="W4091" i="2" s="1"/>
  <c r="V4092" i="2" a="1"/>
  <c r="V4092" i="2" s="1"/>
  <c r="W4092" i="2" s="1"/>
  <c r="V4093" i="2" a="1"/>
  <c r="V4093" i="2" s="1"/>
  <c r="W4093" i="2" s="1"/>
  <c r="V4094" i="2" a="1"/>
  <c r="V4094" i="2" s="1"/>
  <c r="W4094" i="2" s="1"/>
  <c r="V4095" i="2" a="1"/>
  <c r="V4095" i="2" s="1"/>
  <c r="W4095" i="2" s="1"/>
  <c r="V4096" i="2" a="1"/>
  <c r="V4096" i="2" s="1"/>
  <c r="W4096" i="2" s="1"/>
  <c r="V4097" i="2" a="1"/>
  <c r="V4097" i="2" s="1"/>
  <c r="W4097" i="2" s="1"/>
  <c r="V4098" i="2" a="1"/>
  <c r="V4098" i="2" s="1"/>
  <c r="W4098" i="2" s="1"/>
  <c r="V4099" i="2" a="1"/>
  <c r="V4099" i="2" s="1"/>
  <c r="W4099" i="2" s="1"/>
  <c r="V4100" i="2" a="1"/>
  <c r="V4100" i="2" s="1"/>
  <c r="W4100" i="2" s="1"/>
  <c r="V4101" i="2" a="1"/>
  <c r="V4101" i="2" s="1"/>
  <c r="W4101" i="2" s="1"/>
  <c r="V4102" i="2" a="1"/>
  <c r="V4102" i="2" s="1"/>
  <c r="W4102" i="2" s="1"/>
  <c r="V4103" i="2" a="1"/>
  <c r="V4103" i="2" s="1"/>
  <c r="W4103" i="2" s="1"/>
  <c r="V4104" i="2" a="1"/>
  <c r="V4104" i="2" s="1"/>
  <c r="W4104" i="2" s="1"/>
  <c r="V4105" i="2" a="1"/>
  <c r="V4105" i="2" s="1"/>
  <c r="W4105" i="2" s="1"/>
  <c r="V4106" i="2" a="1"/>
  <c r="V4106" i="2" s="1"/>
  <c r="W4106" i="2" s="1"/>
  <c r="V4107" i="2" a="1"/>
  <c r="V4107" i="2" s="1"/>
  <c r="W4107" i="2" s="1"/>
  <c r="V4108" i="2" a="1"/>
  <c r="V4108" i="2" s="1"/>
  <c r="W4108" i="2" s="1"/>
  <c r="V4109" i="2" a="1"/>
  <c r="V4109" i="2" s="1"/>
  <c r="W4109" i="2" s="1"/>
  <c r="V4110" i="2" a="1"/>
  <c r="V4110" i="2" s="1"/>
  <c r="W4110" i="2" s="1"/>
  <c r="V4111" i="2" a="1"/>
  <c r="V4111" i="2" s="1"/>
  <c r="W4111" i="2" s="1"/>
  <c r="V4112" i="2" a="1"/>
  <c r="V4112" i="2" s="1"/>
  <c r="W4112" i="2" s="1"/>
  <c r="V4113" i="2" a="1"/>
  <c r="V4113" i="2" s="1"/>
  <c r="W4113" i="2" s="1"/>
  <c r="V4114" i="2" a="1"/>
  <c r="V4114" i="2" s="1"/>
  <c r="W4114" i="2" s="1"/>
  <c r="V4115" i="2" a="1"/>
  <c r="V4115" i="2" s="1"/>
  <c r="W4115" i="2" s="1"/>
  <c r="V4116" i="2" a="1"/>
  <c r="V4116" i="2" s="1"/>
  <c r="W4116" i="2" s="1"/>
  <c r="V4117" i="2" a="1"/>
  <c r="V4117" i="2" s="1"/>
  <c r="W4117" i="2" s="1"/>
  <c r="V4118" i="2" a="1"/>
  <c r="V4118" i="2" s="1"/>
  <c r="W4118" i="2" s="1"/>
  <c r="V4119" i="2" a="1"/>
  <c r="V4119" i="2" s="1"/>
  <c r="W4119" i="2" s="1"/>
  <c r="V4120" i="2" a="1"/>
  <c r="V4120" i="2" s="1"/>
  <c r="W4120" i="2" s="1"/>
  <c r="V4121" i="2" a="1"/>
  <c r="V4121" i="2" s="1"/>
  <c r="W4121" i="2" s="1"/>
  <c r="V4122" i="2" a="1"/>
  <c r="V4122" i="2" s="1"/>
  <c r="W4122" i="2" s="1"/>
  <c r="V4123" i="2" a="1"/>
  <c r="V4123" i="2" s="1"/>
  <c r="W4123" i="2" s="1"/>
  <c r="V4124" i="2" a="1"/>
  <c r="V4124" i="2" s="1"/>
  <c r="W4124" i="2" s="1"/>
  <c r="V4125" i="2" a="1"/>
  <c r="V4125" i="2" s="1"/>
  <c r="W4125" i="2" s="1"/>
  <c r="V4126" i="2" a="1"/>
  <c r="V4126" i="2" s="1"/>
  <c r="W4126" i="2" s="1"/>
  <c r="V4127" i="2" a="1"/>
  <c r="V4127" i="2" s="1"/>
  <c r="W4127" i="2" s="1"/>
  <c r="V4128" i="2" a="1"/>
  <c r="V4128" i="2" s="1"/>
  <c r="W4128" i="2" s="1"/>
  <c r="V4129" i="2" a="1"/>
  <c r="V4129" i="2" s="1"/>
  <c r="W4129" i="2" s="1"/>
  <c r="V4130" i="2" a="1"/>
  <c r="V4130" i="2" s="1"/>
  <c r="W4130" i="2" s="1"/>
  <c r="V4131" i="2" a="1"/>
  <c r="V4131" i="2" s="1"/>
  <c r="W4131" i="2" s="1"/>
  <c r="V4132" i="2" a="1"/>
  <c r="V4132" i="2" s="1"/>
  <c r="W4132" i="2" s="1"/>
  <c r="V4133" i="2" a="1"/>
  <c r="V4133" i="2" s="1"/>
  <c r="W4133" i="2" s="1"/>
  <c r="V4134" i="2" a="1"/>
  <c r="V4134" i="2" s="1"/>
  <c r="W4134" i="2" s="1"/>
  <c r="V4135" i="2" a="1"/>
  <c r="V4135" i="2" s="1"/>
  <c r="W4135" i="2" s="1"/>
  <c r="V4136" i="2" a="1"/>
  <c r="V4136" i="2" s="1"/>
  <c r="W4136" i="2" s="1"/>
  <c r="V4137" i="2" a="1"/>
  <c r="V4137" i="2" s="1"/>
  <c r="W4137" i="2" s="1"/>
  <c r="V4138" i="2" a="1"/>
  <c r="V4138" i="2" s="1"/>
  <c r="W4138" i="2" s="1"/>
  <c r="V4139" i="2" a="1"/>
  <c r="V4139" i="2" s="1"/>
  <c r="W4139" i="2" s="1"/>
  <c r="V4140" i="2" a="1"/>
  <c r="V4140" i="2" s="1"/>
  <c r="W4140" i="2" s="1"/>
  <c r="V4141" i="2" a="1"/>
  <c r="V4141" i="2" s="1"/>
  <c r="W4141" i="2" s="1"/>
  <c r="V4142" i="2" a="1"/>
  <c r="V4142" i="2" s="1"/>
  <c r="W4142" i="2" s="1"/>
  <c r="V4143" i="2" a="1"/>
  <c r="V4143" i="2" s="1"/>
  <c r="W4143" i="2" s="1"/>
  <c r="V4144" i="2" a="1"/>
  <c r="V4144" i="2" s="1"/>
  <c r="W4144" i="2" s="1"/>
  <c r="V4145" i="2" a="1"/>
  <c r="V4145" i="2" s="1"/>
  <c r="W4145" i="2" s="1"/>
  <c r="V4146" i="2" a="1"/>
  <c r="V4146" i="2" s="1"/>
  <c r="W4146" i="2" s="1"/>
  <c r="V4147" i="2" a="1"/>
  <c r="V4147" i="2" s="1"/>
  <c r="W4147" i="2" s="1"/>
  <c r="V4148" i="2" a="1"/>
  <c r="V4148" i="2" s="1"/>
  <c r="W4148" i="2" s="1"/>
  <c r="V4149" i="2" a="1"/>
  <c r="V4149" i="2" s="1"/>
  <c r="W4149" i="2" s="1"/>
  <c r="V4150" i="2" a="1"/>
  <c r="V4150" i="2" s="1"/>
  <c r="W4150" i="2" s="1"/>
  <c r="V4151" i="2" a="1"/>
  <c r="V4151" i="2" s="1"/>
  <c r="W4151" i="2" s="1"/>
  <c r="V4152" i="2" a="1"/>
  <c r="V4152" i="2" s="1"/>
  <c r="W4152" i="2" s="1"/>
  <c r="V4153" i="2" a="1"/>
  <c r="V4153" i="2" s="1"/>
  <c r="W4153" i="2" s="1"/>
  <c r="V4154" i="2" a="1"/>
  <c r="V4154" i="2" s="1"/>
  <c r="W4154" i="2" s="1"/>
  <c r="V4155" i="2" a="1"/>
  <c r="V4155" i="2" s="1"/>
  <c r="W4155" i="2" s="1"/>
  <c r="V4156" i="2" a="1"/>
  <c r="V4156" i="2" s="1"/>
  <c r="W4156" i="2" s="1"/>
  <c r="V4157" i="2" a="1"/>
  <c r="V4157" i="2" s="1"/>
  <c r="W4157" i="2" s="1"/>
  <c r="V4158" i="2" a="1"/>
  <c r="V4158" i="2" s="1"/>
  <c r="W4158" i="2" s="1"/>
  <c r="V4159" i="2" a="1"/>
  <c r="V4159" i="2" s="1"/>
  <c r="W4159" i="2" s="1"/>
  <c r="V4160" i="2" a="1"/>
  <c r="V4160" i="2" s="1"/>
  <c r="W4160" i="2" s="1"/>
  <c r="V4161" i="2" a="1"/>
  <c r="V4161" i="2" s="1"/>
  <c r="W4161" i="2" s="1"/>
  <c r="V4162" i="2" a="1"/>
  <c r="V4162" i="2" s="1"/>
  <c r="W4162" i="2" s="1"/>
  <c r="V4163" i="2" a="1"/>
  <c r="V4163" i="2" s="1"/>
  <c r="W4163" i="2" s="1"/>
  <c r="V4164" i="2" a="1"/>
  <c r="V4164" i="2" s="1"/>
  <c r="W4164" i="2" s="1"/>
  <c r="V4165" i="2" a="1"/>
  <c r="V4165" i="2" s="1"/>
  <c r="V4166" i="2" a="1"/>
  <c r="V4166" i="2" s="1"/>
  <c r="V4167" i="2" a="1"/>
  <c r="V4167" i="2" s="1"/>
  <c r="V4168" i="2" a="1"/>
  <c r="V4168" i="2" s="1"/>
  <c r="V4169" i="2" a="1"/>
  <c r="V4169" i="2" s="1"/>
  <c r="V4170" i="2" a="1"/>
  <c r="V4170" i="2" s="1"/>
  <c r="V4171" i="2" a="1"/>
  <c r="V4171" i="2" s="1"/>
  <c r="V4172" i="2" a="1"/>
  <c r="V4172" i="2" s="1"/>
  <c r="V4173" i="2" a="1"/>
  <c r="V4173" i="2" s="1"/>
  <c r="V4174" i="2" a="1"/>
  <c r="V4174" i="2" s="1"/>
  <c r="W4174" i="2" s="1"/>
  <c r="V4175" i="2" a="1"/>
  <c r="V4175" i="2" s="1"/>
  <c r="W4175" i="2" s="1"/>
  <c r="V4176" i="2" a="1"/>
  <c r="V4176" i="2" s="1"/>
  <c r="W4176" i="2" s="1"/>
  <c r="V4177" i="2" a="1"/>
  <c r="V4177" i="2" s="1"/>
  <c r="W4177" i="2" s="1"/>
  <c r="V4178" i="2" a="1"/>
  <c r="V4178" i="2" s="1"/>
  <c r="W4178" i="2" s="1"/>
  <c r="V4179" i="2" a="1"/>
  <c r="V4179" i="2" s="1"/>
  <c r="W4179" i="2" s="1"/>
  <c r="V4180" i="2" a="1"/>
  <c r="V4180" i="2" s="1"/>
  <c r="W4180" i="2" s="1"/>
  <c r="V4181" i="2" a="1"/>
  <c r="V4181" i="2" s="1"/>
  <c r="W4181" i="2" s="1"/>
  <c r="V4182" i="2" a="1"/>
  <c r="V4182" i="2" s="1"/>
  <c r="W4182" i="2" s="1"/>
  <c r="V4183" i="2" a="1"/>
  <c r="V4183" i="2" s="1"/>
  <c r="W4183" i="2" s="1"/>
  <c r="V4184" i="2" a="1"/>
  <c r="V4184" i="2" s="1"/>
  <c r="W4184" i="2" s="1"/>
  <c r="V4185" i="2" a="1"/>
  <c r="V4185" i="2" s="1"/>
  <c r="W4185" i="2" s="1"/>
  <c r="V4186" i="2" a="1"/>
  <c r="V4186" i="2" s="1"/>
  <c r="W4186" i="2" s="1"/>
  <c r="V4187" i="2" a="1"/>
  <c r="V4187" i="2" s="1"/>
  <c r="W4187" i="2" s="1"/>
  <c r="V4188" i="2" a="1"/>
  <c r="V4188" i="2" s="1"/>
  <c r="W4188" i="2" s="1"/>
  <c r="V4189" i="2" a="1"/>
  <c r="V4189" i="2" s="1"/>
  <c r="W4189" i="2" s="1"/>
  <c r="V4190" i="2" a="1"/>
  <c r="V4190" i="2" s="1"/>
  <c r="W4190" i="2" s="1"/>
  <c r="V4191" i="2" a="1"/>
  <c r="V4191" i="2" s="1"/>
  <c r="W4191" i="2" s="1"/>
  <c r="V4192" i="2" a="1"/>
  <c r="V4192" i="2" s="1"/>
  <c r="W4192" i="2" s="1"/>
  <c r="V4193" i="2" a="1"/>
  <c r="V4193" i="2" s="1"/>
  <c r="W4193" i="2" s="1"/>
  <c r="V4194" i="2" a="1"/>
  <c r="V4194" i="2" s="1"/>
  <c r="W4194" i="2" s="1"/>
  <c r="V4195" i="2" a="1"/>
  <c r="V4195" i="2" s="1"/>
  <c r="W4195" i="2" s="1"/>
  <c r="V4196" i="2" a="1"/>
  <c r="V4196" i="2" s="1"/>
  <c r="W4196" i="2" s="1"/>
  <c r="V4197" i="2" a="1"/>
  <c r="V4197" i="2" s="1"/>
  <c r="W4197" i="2" s="1"/>
  <c r="V4198" i="2" a="1"/>
  <c r="V4198" i="2" s="1"/>
  <c r="W4198" i="2" s="1"/>
  <c r="V4199" i="2" a="1"/>
  <c r="V4199" i="2" s="1"/>
  <c r="W4199" i="2" s="1"/>
  <c r="V4200" i="2" a="1"/>
  <c r="V4200" i="2" s="1"/>
  <c r="W4200" i="2" s="1"/>
  <c r="V4201" i="2" a="1"/>
  <c r="V4201" i="2" s="1"/>
  <c r="W4201" i="2" s="1"/>
  <c r="V4202" i="2" a="1"/>
  <c r="V4202" i="2" s="1"/>
  <c r="W4202" i="2" s="1"/>
  <c r="V4203" i="2" a="1"/>
  <c r="V4203" i="2" s="1"/>
  <c r="W4203" i="2" s="1"/>
  <c r="V4204" i="2" a="1"/>
  <c r="V4204" i="2" s="1"/>
  <c r="W4204" i="2" s="1"/>
  <c r="V4205" i="2" a="1"/>
  <c r="V4205" i="2" s="1"/>
  <c r="W4205" i="2" s="1"/>
  <c r="V4206" i="2" a="1"/>
  <c r="V4206" i="2" s="1"/>
  <c r="W4206" i="2" s="1"/>
  <c r="V4207" i="2" a="1"/>
  <c r="V4207" i="2" s="1"/>
  <c r="W4207" i="2" s="1"/>
  <c r="V4208" i="2" a="1"/>
  <c r="V4208" i="2" s="1"/>
  <c r="W4208" i="2" s="1"/>
  <c r="V4209" i="2" a="1"/>
  <c r="V4209" i="2" s="1"/>
  <c r="W4209" i="2" s="1"/>
  <c r="V4210" i="2" a="1"/>
  <c r="V4210" i="2" s="1"/>
  <c r="W4210" i="2" s="1"/>
  <c r="V4211" i="2" a="1"/>
  <c r="V4211" i="2" s="1"/>
  <c r="W4211" i="2" s="1"/>
  <c r="V4212" i="2" a="1"/>
  <c r="V4212" i="2" s="1"/>
  <c r="W4212" i="2" s="1"/>
  <c r="V4213" i="2" a="1"/>
  <c r="V4213" i="2" s="1"/>
  <c r="W4213" i="2" s="1"/>
  <c r="V4214" i="2" a="1"/>
  <c r="V4214" i="2" s="1"/>
  <c r="W4214" i="2" s="1"/>
  <c r="V4215" i="2" a="1"/>
  <c r="V4215" i="2" s="1"/>
  <c r="W4215" i="2" s="1"/>
  <c r="V4216" i="2" a="1"/>
  <c r="V4216" i="2" s="1"/>
  <c r="W4216" i="2" s="1"/>
  <c r="V4217" i="2" a="1"/>
  <c r="V4217" i="2" s="1"/>
  <c r="W4217" i="2" s="1"/>
  <c r="V4218" i="2" a="1"/>
  <c r="V4218" i="2" s="1"/>
  <c r="W4218" i="2" s="1"/>
  <c r="V4219" i="2" a="1"/>
  <c r="V4219" i="2" s="1"/>
  <c r="W4219" i="2" s="1"/>
  <c r="V4220" i="2" a="1"/>
  <c r="V4220" i="2" s="1"/>
  <c r="W4220" i="2" s="1"/>
  <c r="V4221" i="2" a="1"/>
  <c r="V4221" i="2" s="1"/>
  <c r="W4221" i="2" s="1"/>
  <c r="V4222" i="2" a="1"/>
  <c r="V4222" i="2" s="1"/>
  <c r="W4222" i="2" s="1"/>
  <c r="V4223" i="2" a="1"/>
  <c r="V4223" i="2" s="1"/>
  <c r="W4223" i="2" s="1"/>
  <c r="V4224" i="2" a="1"/>
  <c r="V4224" i="2" s="1"/>
  <c r="W4224" i="2" s="1"/>
  <c r="V4225" i="2" a="1"/>
  <c r="V4225" i="2" s="1"/>
  <c r="W4225" i="2" s="1"/>
  <c r="V4226" i="2" a="1"/>
  <c r="V4226" i="2" s="1"/>
  <c r="W4226" i="2" s="1"/>
  <c r="V4227" i="2" a="1"/>
  <c r="V4227" i="2" s="1"/>
  <c r="W4227" i="2" s="1"/>
  <c r="V4228" i="2" a="1"/>
  <c r="V4228" i="2" s="1"/>
  <c r="W4228" i="2" s="1"/>
  <c r="V4229" i="2" a="1"/>
  <c r="V4229" i="2" s="1"/>
  <c r="W4229" i="2" s="1"/>
  <c r="V4230" i="2" a="1"/>
  <c r="V4230" i="2" s="1"/>
  <c r="W4230" i="2" s="1"/>
  <c r="V4231" i="2" a="1"/>
  <c r="V4231" i="2" s="1"/>
  <c r="W4231" i="2" s="1"/>
  <c r="V4232" i="2" a="1"/>
  <c r="V4232" i="2" s="1"/>
  <c r="W4232" i="2" s="1"/>
  <c r="V4233" i="2" a="1"/>
  <c r="V4233" i="2" s="1"/>
  <c r="W4233" i="2" s="1"/>
  <c r="V4234" i="2" a="1"/>
  <c r="V4234" i="2" s="1"/>
  <c r="W4234" i="2" s="1"/>
  <c r="V4235" i="2" a="1"/>
  <c r="V4235" i="2" s="1"/>
  <c r="W4235" i="2" s="1"/>
  <c r="V4236" i="2" a="1"/>
  <c r="V4236" i="2" s="1"/>
  <c r="W4236" i="2" s="1"/>
  <c r="V4237" i="2" a="1"/>
  <c r="V4237" i="2" s="1"/>
  <c r="W4237" i="2" s="1"/>
  <c r="V4238" i="2" a="1"/>
  <c r="V4238" i="2" s="1"/>
  <c r="W4238" i="2" s="1"/>
  <c r="V4239" i="2" a="1"/>
  <c r="V4239" i="2" s="1"/>
  <c r="W4239" i="2" s="1"/>
  <c r="V4240" i="2" a="1"/>
  <c r="V4240" i="2" s="1"/>
  <c r="W4240" i="2" s="1"/>
  <c r="V4241" i="2" a="1"/>
  <c r="V4241" i="2" s="1"/>
  <c r="W4241" i="2" s="1"/>
  <c r="V4242" i="2" a="1"/>
  <c r="V4242" i="2" s="1"/>
  <c r="W4242" i="2" s="1"/>
  <c r="V4243" i="2" a="1"/>
  <c r="V4243" i="2" s="1"/>
  <c r="W4243" i="2" s="1"/>
  <c r="V4244" i="2" a="1"/>
  <c r="V4244" i="2" s="1"/>
  <c r="W4244" i="2" s="1"/>
  <c r="V4245" i="2" a="1"/>
  <c r="V4245" i="2" s="1"/>
  <c r="W4245" i="2" s="1"/>
  <c r="V4246" i="2" a="1"/>
  <c r="V4246" i="2" s="1"/>
  <c r="W4246" i="2" s="1"/>
  <c r="V4247" i="2" a="1"/>
  <c r="V4247" i="2" s="1"/>
  <c r="W4247" i="2" s="1"/>
  <c r="V4248" i="2" a="1"/>
  <c r="V4248" i="2" s="1"/>
  <c r="W4248" i="2" s="1"/>
  <c r="V4249" i="2" a="1"/>
  <c r="V4249" i="2" s="1"/>
  <c r="W4249" i="2" s="1"/>
  <c r="V4250" i="2" a="1"/>
  <c r="V4250" i="2" s="1"/>
  <c r="W4250" i="2" s="1"/>
  <c r="V4251" i="2" a="1"/>
  <c r="V4251" i="2" s="1"/>
  <c r="W4251" i="2" s="1"/>
  <c r="V4252" i="2" a="1"/>
  <c r="V4252" i="2" s="1"/>
  <c r="W4252" i="2" s="1"/>
  <c r="V4253" i="2" a="1"/>
  <c r="V4253" i="2" s="1"/>
  <c r="W4253" i="2" s="1"/>
  <c r="V4254" i="2" a="1"/>
  <c r="V4254" i="2" s="1"/>
  <c r="W4254" i="2" s="1"/>
  <c r="V4255" i="2" a="1"/>
  <c r="V4255" i="2" s="1"/>
  <c r="W4255" i="2" s="1"/>
  <c r="V4256" i="2" a="1"/>
  <c r="V4256" i="2" s="1"/>
  <c r="W4256" i="2" s="1"/>
  <c r="V4257" i="2" a="1"/>
  <c r="V4257" i="2" s="1"/>
  <c r="W4257" i="2" s="1"/>
  <c r="V4258" i="2" a="1"/>
  <c r="V4258" i="2" s="1"/>
  <c r="W4258" i="2" s="1"/>
  <c r="V4259" i="2" a="1"/>
  <c r="V4259" i="2" s="1"/>
  <c r="W4259" i="2" s="1"/>
  <c r="V4260" i="2" a="1"/>
  <c r="V4260" i="2" s="1"/>
  <c r="W4260" i="2" s="1"/>
  <c r="V4261" i="2" a="1"/>
  <c r="V4261" i="2" s="1"/>
  <c r="W4261" i="2" s="1"/>
  <c r="V4262" i="2" a="1"/>
  <c r="V4262" i="2" s="1"/>
  <c r="W4262" i="2" s="1"/>
  <c r="V4263" i="2" a="1"/>
  <c r="V4263" i="2" s="1"/>
  <c r="W4263" i="2" s="1"/>
  <c r="V4264" i="2" a="1"/>
  <c r="V4264" i="2" s="1"/>
  <c r="W4264" i="2" s="1"/>
  <c r="V4265" i="2" a="1"/>
  <c r="V4265" i="2" s="1"/>
  <c r="W4265" i="2" s="1"/>
  <c r="V4266" i="2" a="1"/>
  <c r="V4266" i="2" s="1"/>
  <c r="W4266" i="2" s="1"/>
  <c r="V4267" i="2" a="1"/>
  <c r="V4267" i="2" s="1"/>
  <c r="W4267" i="2" s="1"/>
  <c r="V4268" i="2" a="1"/>
  <c r="V4268" i="2" s="1"/>
  <c r="W4268" i="2" s="1"/>
  <c r="V4269" i="2" a="1"/>
  <c r="V4269" i="2" s="1"/>
  <c r="W4269" i="2" s="1"/>
  <c r="V4270" i="2" a="1"/>
  <c r="V4270" i="2" s="1"/>
  <c r="W4270" i="2" s="1"/>
  <c r="V4271" i="2" a="1"/>
  <c r="V4271" i="2" s="1"/>
  <c r="W4271" i="2" s="1"/>
  <c r="V4272" i="2" a="1"/>
  <c r="V4272" i="2" s="1"/>
  <c r="W4272" i="2" s="1"/>
  <c r="V4273" i="2" a="1"/>
  <c r="V4273" i="2" s="1"/>
  <c r="W4273" i="2" s="1"/>
  <c r="V4274" i="2" a="1"/>
  <c r="V4274" i="2" s="1"/>
  <c r="W4274" i="2" s="1"/>
  <c r="V4275" i="2" a="1"/>
  <c r="V4275" i="2" s="1"/>
  <c r="W4275" i="2" s="1"/>
  <c r="V4276" i="2" a="1"/>
  <c r="V4276" i="2" s="1"/>
  <c r="W4276" i="2" s="1"/>
  <c r="V4277" i="2" a="1"/>
  <c r="V4277" i="2" s="1"/>
  <c r="W4277" i="2" s="1"/>
  <c r="V4278" i="2" a="1"/>
  <c r="V4278" i="2" s="1"/>
  <c r="W4278" i="2" s="1"/>
  <c r="V4279" i="2" a="1"/>
  <c r="V4279" i="2" s="1"/>
  <c r="W4279" i="2" s="1"/>
  <c r="V4280" i="2" a="1"/>
  <c r="V4280" i="2" s="1"/>
  <c r="W4280" i="2" s="1"/>
  <c r="V4281" i="2" a="1"/>
  <c r="V4281" i="2" s="1"/>
  <c r="W4281" i="2" s="1"/>
  <c r="V4282" i="2" a="1"/>
  <c r="V4282" i="2" s="1"/>
  <c r="W4282" i="2" s="1"/>
  <c r="V4283" i="2" a="1"/>
  <c r="V4283" i="2" s="1"/>
  <c r="W4283" i="2" s="1"/>
  <c r="V4284" i="2" a="1"/>
  <c r="V4284" i="2" s="1"/>
  <c r="W4284" i="2" s="1"/>
  <c r="V4285" i="2" a="1"/>
  <c r="V4285" i="2" s="1"/>
  <c r="W4285" i="2" s="1"/>
  <c r="V4286" i="2" a="1"/>
  <c r="V4286" i="2" s="1"/>
  <c r="W4286" i="2" s="1"/>
  <c r="V4287" i="2" a="1"/>
  <c r="V4287" i="2" s="1"/>
  <c r="W4287" i="2" s="1"/>
  <c r="V4288" i="2" a="1"/>
  <c r="V4288" i="2" s="1"/>
  <c r="W4288" i="2" s="1"/>
  <c r="V4289" i="2" a="1"/>
  <c r="V4289" i="2" s="1"/>
  <c r="W4289" i="2" s="1"/>
  <c r="V4290" i="2" a="1"/>
  <c r="V4290" i="2" s="1"/>
  <c r="W4290" i="2" s="1"/>
  <c r="V4291" i="2" a="1"/>
  <c r="V4291" i="2" s="1"/>
  <c r="W4291" i="2" s="1"/>
  <c r="V4292" i="2" a="1"/>
  <c r="V4292" i="2" s="1"/>
  <c r="W4292" i="2" s="1"/>
  <c r="V4293" i="2" a="1"/>
  <c r="V4293" i="2" s="1"/>
  <c r="W4293" i="2" s="1"/>
  <c r="V4294" i="2" a="1"/>
  <c r="V4294" i="2" s="1"/>
  <c r="W4294" i="2" s="1"/>
  <c r="V4295" i="2" a="1"/>
  <c r="V4295" i="2" s="1"/>
  <c r="W4295" i="2" s="1"/>
  <c r="V4296" i="2" a="1"/>
  <c r="V4296" i="2" s="1"/>
  <c r="W4296" i="2" s="1"/>
  <c r="V4297" i="2" a="1"/>
  <c r="V4297" i="2" s="1"/>
  <c r="W4297" i="2" s="1"/>
  <c r="V4298" i="2" a="1"/>
  <c r="V4298" i="2" s="1"/>
  <c r="W4298" i="2" s="1"/>
  <c r="V4299" i="2" a="1"/>
  <c r="V4299" i="2" s="1"/>
  <c r="W4299" i="2" s="1"/>
  <c r="V4300" i="2" a="1"/>
  <c r="V4300" i="2" s="1"/>
  <c r="W4300" i="2" s="1"/>
  <c r="V4301" i="2" a="1"/>
  <c r="V4301" i="2" s="1"/>
  <c r="W4301" i="2" s="1"/>
  <c r="V4302" i="2" a="1"/>
  <c r="V4302" i="2" s="1"/>
  <c r="W4302" i="2" s="1"/>
  <c r="V4303" i="2" a="1"/>
  <c r="V4303" i="2" s="1"/>
  <c r="W4303" i="2" s="1"/>
  <c r="V4304" i="2" a="1"/>
  <c r="V4304" i="2" s="1"/>
  <c r="W4304" i="2" s="1"/>
  <c r="V4305" i="2" a="1"/>
  <c r="V4305" i="2" s="1"/>
  <c r="W4305" i="2" s="1"/>
  <c r="V4306" i="2" a="1"/>
  <c r="V4306" i="2" s="1"/>
  <c r="W4306" i="2" s="1"/>
  <c r="V4307" i="2" a="1"/>
  <c r="V4307" i="2" s="1"/>
  <c r="W4307" i="2" s="1"/>
  <c r="V4308" i="2" a="1"/>
  <c r="V4308" i="2" s="1"/>
  <c r="W4308" i="2" s="1"/>
  <c r="V4309" i="2" a="1"/>
  <c r="V4309" i="2" s="1"/>
  <c r="W4309" i="2" s="1"/>
  <c r="V4310" i="2" a="1"/>
  <c r="V4310" i="2" s="1"/>
  <c r="W4310" i="2" s="1"/>
  <c r="V4311" i="2" a="1"/>
  <c r="V4311" i="2" s="1"/>
  <c r="W4311" i="2" s="1"/>
  <c r="V4312" i="2" a="1"/>
  <c r="V4312" i="2" s="1"/>
  <c r="W4312" i="2" s="1"/>
  <c r="V4313" i="2" a="1"/>
  <c r="V4313" i="2" s="1"/>
  <c r="W4313" i="2" s="1"/>
  <c r="V4314" i="2" a="1"/>
  <c r="V4314" i="2" s="1"/>
  <c r="W4314" i="2" s="1"/>
  <c r="V4315" i="2" a="1"/>
  <c r="V4315" i="2" s="1"/>
  <c r="W4315" i="2" s="1"/>
  <c r="V4316" i="2" a="1"/>
  <c r="V4316" i="2" s="1"/>
  <c r="W4316" i="2" s="1"/>
  <c r="V4317" i="2" a="1"/>
  <c r="V4317" i="2" s="1"/>
  <c r="W4317" i="2" s="1"/>
  <c r="V4318" i="2" a="1"/>
  <c r="V4318" i="2" s="1"/>
  <c r="W4318" i="2" s="1"/>
  <c r="V4319" i="2" a="1"/>
  <c r="V4319" i="2" s="1"/>
  <c r="W4319" i="2" s="1"/>
  <c r="V4320" i="2" a="1"/>
  <c r="V4320" i="2" s="1"/>
  <c r="W4320" i="2" s="1"/>
  <c r="V4321" i="2" a="1"/>
  <c r="V4321" i="2" s="1"/>
  <c r="W4321" i="2" s="1"/>
  <c r="V4322" i="2" a="1"/>
  <c r="V4322" i="2" s="1"/>
  <c r="W4322" i="2" s="1"/>
  <c r="V4323" i="2" a="1"/>
  <c r="V4323" i="2" s="1"/>
  <c r="W4323" i="2" s="1"/>
  <c r="V4324" i="2" a="1"/>
  <c r="V4324" i="2" s="1"/>
  <c r="W4324" i="2" s="1"/>
  <c r="V4325" i="2" a="1"/>
  <c r="V4325" i="2" s="1"/>
  <c r="W4325" i="2" s="1"/>
  <c r="V4326" i="2" a="1"/>
  <c r="V4326" i="2" s="1"/>
  <c r="W4326" i="2" s="1"/>
  <c r="V4327" i="2" a="1"/>
  <c r="V4327" i="2" s="1"/>
  <c r="W4327" i="2" s="1"/>
  <c r="V4328" i="2" a="1"/>
  <c r="V4328" i="2" s="1"/>
  <c r="W4328" i="2" s="1"/>
  <c r="V4329" i="2" a="1"/>
  <c r="V4329" i="2" s="1"/>
  <c r="W4329" i="2" s="1"/>
  <c r="V4330" i="2" a="1"/>
  <c r="V4330" i="2" s="1"/>
  <c r="W4330" i="2" s="1"/>
  <c r="V4331" i="2" a="1"/>
  <c r="V4331" i="2" s="1"/>
  <c r="W4331" i="2" s="1"/>
  <c r="V4332" i="2" a="1"/>
  <c r="V4332" i="2" s="1"/>
  <c r="W4332" i="2" s="1"/>
  <c r="V4333" i="2" a="1"/>
  <c r="V4333" i="2" s="1"/>
  <c r="W4333" i="2" s="1"/>
  <c r="V4334" i="2" a="1"/>
  <c r="V4334" i="2" s="1"/>
  <c r="W4334" i="2" s="1"/>
  <c r="V4335" i="2" a="1"/>
  <c r="V4335" i="2" s="1"/>
  <c r="W4335" i="2" s="1"/>
  <c r="V4336" i="2" a="1"/>
  <c r="V4336" i="2" s="1"/>
  <c r="W4336" i="2" s="1"/>
  <c r="V4337" i="2" a="1"/>
  <c r="V4337" i="2" s="1"/>
  <c r="W4337" i="2" s="1"/>
  <c r="V4338" i="2" a="1"/>
  <c r="V4338" i="2" s="1"/>
  <c r="W4338" i="2" s="1"/>
  <c r="V4339" i="2" a="1"/>
  <c r="V4339" i="2" s="1"/>
  <c r="V4340" i="2" a="1"/>
  <c r="V4340" i="2" s="1"/>
  <c r="V4341" i="2" a="1"/>
  <c r="V4341" i="2" s="1"/>
  <c r="V4342" i="2" a="1"/>
  <c r="V4342" i="2" s="1"/>
  <c r="W4342" i="2" s="1"/>
  <c r="V4343" i="2" a="1"/>
  <c r="V4343" i="2" s="1"/>
  <c r="W4343" i="2" s="1"/>
  <c r="V4344" i="2" a="1"/>
  <c r="V4344" i="2" s="1"/>
  <c r="W4344" i="2" s="1"/>
  <c r="V4345" i="2" a="1"/>
  <c r="V4345" i="2" s="1"/>
  <c r="W4345" i="2" s="1"/>
  <c r="V4346" i="2" a="1"/>
  <c r="V4346" i="2" s="1"/>
  <c r="W4346" i="2" s="1"/>
  <c r="V4347" i="2" a="1"/>
  <c r="V4347" i="2" s="1"/>
  <c r="W4347" i="2" s="1"/>
  <c r="V4348" i="2" a="1"/>
  <c r="V4348" i="2" s="1"/>
  <c r="W4348" i="2" s="1"/>
  <c r="V4349" i="2" a="1"/>
  <c r="V4349" i="2" s="1"/>
  <c r="W4349" i="2" s="1"/>
  <c r="V4350" i="2" a="1"/>
  <c r="V4350" i="2" s="1"/>
  <c r="W4350" i="2" s="1"/>
  <c r="V4351" i="2" a="1"/>
  <c r="V4351" i="2" s="1"/>
  <c r="W4351" i="2" s="1"/>
  <c r="V4352" i="2" a="1"/>
  <c r="V4352" i="2" s="1"/>
  <c r="W4352" i="2" s="1"/>
  <c r="V4353" i="2" a="1"/>
  <c r="V4353" i="2" s="1"/>
  <c r="W4353" i="2" s="1"/>
  <c r="V4354" i="2" a="1"/>
  <c r="V4354" i="2" s="1"/>
  <c r="W4354" i="2" s="1"/>
  <c r="V4355" i="2" a="1"/>
  <c r="V4355" i="2" s="1"/>
  <c r="W4355" i="2" s="1"/>
  <c r="V4356" i="2" a="1"/>
  <c r="V4356" i="2" s="1"/>
  <c r="W4356" i="2" s="1"/>
  <c r="V4357" i="2" a="1"/>
  <c r="V4357" i="2" s="1"/>
  <c r="W4357" i="2" s="1"/>
  <c r="V4358" i="2" a="1"/>
  <c r="V4358" i="2" s="1"/>
  <c r="W4358" i="2" s="1"/>
  <c r="V4359" i="2" a="1"/>
  <c r="V4359" i="2" s="1"/>
  <c r="W4359" i="2" s="1"/>
  <c r="V4360" i="2" a="1"/>
  <c r="V4360" i="2" s="1"/>
  <c r="W4360" i="2" s="1"/>
  <c r="V4361" i="2" a="1"/>
  <c r="V4361" i="2" s="1"/>
  <c r="W4361" i="2" s="1"/>
  <c r="V4362" i="2" a="1"/>
  <c r="V4362" i="2" s="1"/>
  <c r="W4362" i="2" s="1"/>
  <c r="V4363" i="2" a="1"/>
  <c r="V4363" i="2" s="1"/>
  <c r="W4363" i="2" s="1"/>
  <c r="V4364" i="2" a="1"/>
  <c r="V4364" i="2" s="1"/>
  <c r="W4364" i="2" s="1"/>
  <c r="V4365" i="2" a="1"/>
  <c r="V4365" i="2" s="1"/>
  <c r="W4365" i="2" s="1"/>
  <c r="V4366" i="2" a="1"/>
  <c r="V4366" i="2" s="1"/>
  <c r="W4366" i="2" s="1"/>
  <c r="V4367" i="2" a="1"/>
  <c r="V4367" i="2" s="1"/>
  <c r="W4367" i="2" s="1"/>
  <c r="V4368" i="2" a="1"/>
  <c r="V4368" i="2" s="1"/>
  <c r="W4368" i="2" s="1"/>
  <c r="V4369" i="2" a="1"/>
  <c r="V4369" i="2" s="1"/>
  <c r="W4369" i="2" s="1"/>
  <c r="V4370" i="2" a="1"/>
  <c r="V4370" i="2" s="1"/>
  <c r="W4370" i="2" s="1"/>
  <c r="V4371" i="2" a="1"/>
  <c r="V4371" i="2" s="1"/>
  <c r="W4371" i="2" s="1"/>
  <c r="V4372" i="2" a="1"/>
  <c r="V4372" i="2" s="1"/>
  <c r="W4372" i="2" s="1"/>
  <c r="V4373" i="2" a="1"/>
  <c r="V4373" i="2" s="1"/>
  <c r="W4373" i="2" s="1"/>
  <c r="V4374" i="2" a="1"/>
  <c r="V4374" i="2" s="1"/>
  <c r="W4374" i="2" s="1"/>
  <c r="V4375" i="2" a="1"/>
  <c r="V4375" i="2" s="1"/>
  <c r="W4375" i="2" s="1"/>
  <c r="V4376" i="2" a="1"/>
  <c r="V4376" i="2" s="1"/>
  <c r="W4376" i="2" s="1"/>
  <c r="V4377" i="2" a="1"/>
  <c r="V4377" i="2" s="1"/>
  <c r="W4377" i="2" s="1"/>
  <c r="V4378" i="2" a="1"/>
  <c r="V4378" i="2" s="1"/>
  <c r="W4378" i="2" s="1"/>
  <c r="V4379" i="2" a="1"/>
  <c r="V4379" i="2" s="1"/>
  <c r="W4379" i="2" s="1"/>
  <c r="V4380" i="2" a="1"/>
  <c r="V4380" i="2" s="1"/>
  <c r="W4380" i="2" s="1"/>
  <c r="V4381" i="2" a="1"/>
  <c r="V4381" i="2" s="1"/>
  <c r="W4381" i="2" s="1"/>
  <c r="V4382" i="2" a="1"/>
  <c r="V4382" i="2" s="1"/>
  <c r="W4382" i="2" s="1"/>
  <c r="V4383" i="2" a="1"/>
  <c r="V4383" i="2" s="1"/>
  <c r="W4383" i="2" s="1"/>
  <c r="V4384" i="2" a="1"/>
  <c r="V4384" i="2" s="1"/>
  <c r="W4384" i="2" s="1"/>
  <c r="V4385" i="2" a="1"/>
  <c r="V4385" i="2" s="1"/>
  <c r="W4385" i="2" s="1"/>
  <c r="V4386" i="2" a="1"/>
  <c r="V4386" i="2" s="1"/>
  <c r="W4386" i="2" s="1"/>
  <c r="V4387" i="2" a="1"/>
  <c r="V4387" i="2" s="1"/>
  <c r="W4387" i="2" s="1"/>
  <c r="V4388" i="2" a="1"/>
  <c r="V4388" i="2" s="1"/>
  <c r="W4388" i="2" s="1"/>
  <c r="V4389" i="2" a="1"/>
  <c r="V4389" i="2" s="1"/>
  <c r="W4389" i="2" s="1"/>
  <c r="V4390" i="2" a="1"/>
  <c r="V4390" i="2" s="1"/>
  <c r="W4390" i="2" s="1"/>
  <c r="V4391" i="2" a="1"/>
  <c r="V4391" i="2" s="1"/>
  <c r="W4391" i="2" s="1"/>
  <c r="V4392" i="2" a="1"/>
  <c r="V4392" i="2" s="1"/>
  <c r="W4392" i="2" s="1"/>
  <c r="V4393" i="2" a="1"/>
  <c r="V4393" i="2" s="1"/>
  <c r="W4393" i="2" s="1"/>
  <c r="V4394" i="2" a="1"/>
  <c r="V4394" i="2" s="1"/>
  <c r="W4394" i="2" s="1"/>
  <c r="V4395" i="2" a="1"/>
  <c r="V4395" i="2" s="1"/>
  <c r="W4395" i="2" s="1"/>
  <c r="V4396" i="2" a="1"/>
  <c r="V4396" i="2" s="1"/>
  <c r="W4396" i="2" s="1"/>
  <c r="V4397" i="2" a="1"/>
  <c r="V4397" i="2" s="1"/>
  <c r="W4397" i="2" s="1"/>
  <c r="V4398" i="2" a="1"/>
  <c r="V4398" i="2" s="1"/>
  <c r="W4398" i="2" s="1"/>
  <c r="V4399" i="2" a="1"/>
  <c r="V4399" i="2" s="1"/>
  <c r="W4399" i="2" s="1"/>
  <c r="V4400" i="2" a="1"/>
  <c r="V4400" i="2" s="1"/>
  <c r="W4400" i="2" s="1"/>
  <c r="V4401" i="2" a="1"/>
  <c r="V4401" i="2" s="1"/>
  <c r="W4401" i="2" s="1"/>
  <c r="V4402" i="2" a="1"/>
  <c r="V4402" i="2" s="1"/>
  <c r="W4402" i="2" s="1"/>
  <c r="V4403" i="2" a="1"/>
  <c r="V4403" i="2" s="1"/>
  <c r="W4403" i="2" s="1"/>
  <c r="V4404" i="2" a="1"/>
  <c r="V4404" i="2" s="1"/>
  <c r="W4404" i="2" s="1"/>
  <c r="V4405" i="2" a="1"/>
  <c r="V4405" i="2" s="1"/>
  <c r="W4405" i="2" s="1"/>
  <c r="V4406" i="2" a="1"/>
  <c r="V4406" i="2" s="1"/>
  <c r="W4406" i="2" s="1"/>
  <c r="V4407" i="2" a="1"/>
  <c r="V4407" i="2" s="1"/>
  <c r="W4407" i="2" s="1"/>
  <c r="V4408" i="2" a="1"/>
  <c r="V4408" i="2" s="1"/>
  <c r="W4408" i="2" s="1"/>
  <c r="V4409" i="2" a="1"/>
  <c r="V4409" i="2" s="1"/>
  <c r="W4409" i="2" s="1"/>
  <c r="V4410" i="2" a="1"/>
  <c r="V4410" i="2" s="1"/>
  <c r="W4410" i="2" s="1"/>
  <c r="V4411" i="2" a="1"/>
  <c r="V4411" i="2" s="1"/>
  <c r="W4411" i="2" s="1"/>
  <c r="V4412" i="2" a="1"/>
  <c r="V4412" i="2" s="1"/>
  <c r="W4412" i="2" s="1"/>
  <c r="V4413" i="2" a="1"/>
  <c r="V4413" i="2" s="1"/>
  <c r="W4413" i="2" s="1"/>
  <c r="V4414" i="2" a="1"/>
  <c r="V4414" i="2" s="1"/>
  <c r="W4414" i="2" s="1"/>
  <c r="V4415" i="2" a="1"/>
  <c r="V4415" i="2" s="1"/>
  <c r="W4415" i="2" s="1"/>
  <c r="V4416" i="2" a="1"/>
  <c r="V4416" i="2" s="1"/>
  <c r="W4416" i="2" s="1"/>
  <c r="V4417" i="2" a="1"/>
  <c r="V4417" i="2" s="1"/>
  <c r="W4417" i="2" s="1"/>
  <c r="V4418" i="2" a="1"/>
  <c r="V4418" i="2" s="1"/>
  <c r="W4418" i="2" s="1"/>
  <c r="V4419" i="2" a="1"/>
  <c r="V4419" i="2" s="1"/>
  <c r="W4419" i="2" s="1"/>
  <c r="V4420" i="2" a="1"/>
  <c r="V4420" i="2" s="1"/>
  <c r="W4420" i="2" s="1"/>
  <c r="V4421" i="2" a="1"/>
  <c r="V4421" i="2" s="1"/>
  <c r="W4421" i="2" s="1"/>
  <c r="V4422" i="2" a="1"/>
  <c r="V4422" i="2" s="1"/>
  <c r="W4422" i="2" s="1"/>
  <c r="V4423" i="2" a="1"/>
  <c r="V4423" i="2" s="1"/>
  <c r="W4423" i="2" s="1"/>
  <c r="V4424" i="2" a="1"/>
  <c r="V4424" i="2" s="1"/>
  <c r="W4424" i="2" s="1"/>
  <c r="V4425" i="2" a="1"/>
  <c r="V4425" i="2" s="1"/>
  <c r="W4425" i="2" s="1"/>
  <c r="V4426" i="2" a="1"/>
  <c r="V4426" i="2" s="1"/>
  <c r="W4426" i="2" s="1"/>
  <c r="V4427" i="2" a="1"/>
  <c r="V4427" i="2" s="1"/>
  <c r="W4427" i="2" s="1"/>
  <c r="V4428" i="2" a="1"/>
  <c r="V4428" i="2" s="1"/>
  <c r="W4428" i="2" s="1"/>
  <c r="V4429" i="2" a="1"/>
  <c r="V4429" i="2" s="1"/>
  <c r="W4429" i="2" s="1"/>
  <c r="V4430" i="2" a="1"/>
  <c r="V4430" i="2" s="1"/>
  <c r="W4430" i="2" s="1"/>
  <c r="V4431" i="2" a="1"/>
  <c r="V4431" i="2" s="1"/>
  <c r="W4431" i="2" s="1"/>
  <c r="V4432" i="2" a="1"/>
  <c r="V4432" i="2" s="1"/>
  <c r="W4432" i="2" s="1"/>
  <c r="V4433" i="2" a="1"/>
  <c r="V4433" i="2" s="1"/>
  <c r="W4433" i="2" s="1"/>
  <c r="V4434" i="2" a="1"/>
  <c r="V4434" i="2" s="1"/>
  <c r="W4434" i="2" s="1"/>
  <c r="V4435" i="2" a="1"/>
  <c r="V4435" i="2" s="1"/>
  <c r="W4435" i="2" s="1"/>
  <c r="V4436" i="2" a="1"/>
  <c r="V4436" i="2" s="1"/>
  <c r="W4436" i="2" s="1"/>
  <c r="V4437" i="2" a="1"/>
  <c r="V4437" i="2" s="1"/>
  <c r="W4437" i="2" s="1"/>
  <c r="V4438" i="2" a="1"/>
  <c r="V4438" i="2" s="1"/>
  <c r="W4438" i="2" s="1"/>
  <c r="V4439" i="2" a="1"/>
  <c r="V4439" i="2" s="1"/>
  <c r="W4439" i="2" s="1"/>
  <c r="V4440" i="2" a="1"/>
  <c r="V4440" i="2" s="1"/>
  <c r="W4440" i="2" s="1"/>
  <c r="V4441" i="2" a="1"/>
  <c r="V4441" i="2" s="1"/>
  <c r="W4441" i="2" s="1"/>
  <c r="V4442" i="2" a="1"/>
  <c r="V4442" i="2" s="1"/>
  <c r="W4442" i="2" s="1"/>
  <c r="V4443" i="2" a="1"/>
  <c r="V4443" i="2" s="1"/>
  <c r="W4443" i="2" s="1"/>
  <c r="V4444" i="2" a="1"/>
  <c r="V4444" i="2" s="1"/>
  <c r="W4444" i="2" s="1"/>
  <c r="V4445" i="2" a="1"/>
  <c r="V4445" i="2" s="1"/>
  <c r="W4445" i="2" s="1"/>
  <c r="V4446" i="2" a="1"/>
  <c r="V4446" i="2" s="1"/>
  <c r="W4446" i="2" s="1"/>
  <c r="V4447" i="2" a="1"/>
  <c r="V4447" i="2" s="1"/>
  <c r="W4447" i="2" s="1"/>
  <c r="V4448" i="2" a="1"/>
  <c r="V4448" i="2" s="1"/>
  <c r="W4448" i="2" s="1"/>
  <c r="V4449" i="2" a="1"/>
  <c r="V4449" i="2" s="1"/>
  <c r="W4449" i="2" s="1"/>
  <c r="V4450" i="2" a="1"/>
  <c r="V4450" i="2" s="1"/>
  <c r="W4450" i="2" s="1"/>
  <c r="V4451" i="2" a="1"/>
  <c r="V4451" i="2" s="1"/>
  <c r="W4451" i="2" s="1"/>
  <c r="V4452" i="2" a="1"/>
  <c r="V4452" i="2" s="1"/>
  <c r="W4452" i="2" s="1"/>
  <c r="V4453" i="2" a="1"/>
  <c r="V4453" i="2" s="1"/>
  <c r="W4453" i="2" s="1"/>
  <c r="V4454" i="2" a="1"/>
  <c r="V4454" i="2" s="1"/>
  <c r="W4454" i="2" s="1"/>
  <c r="V4455" i="2" a="1"/>
  <c r="V4455" i="2" s="1"/>
  <c r="W4455" i="2" s="1"/>
  <c r="V4456" i="2" a="1"/>
  <c r="V4456" i="2" s="1"/>
  <c r="W4456" i="2" s="1"/>
  <c r="V4457" i="2" a="1"/>
  <c r="V4457" i="2" s="1"/>
  <c r="W4457" i="2" s="1"/>
  <c r="V4458" i="2" a="1"/>
  <c r="V4458" i="2" s="1"/>
  <c r="W4458" i="2" s="1"/>
  <c r="V4459" i="2" a="1"/>
  <c r="V4459" i="2" s="1"/>
  <c r="W4459" i="2" s="1"/>
  <c r="V4460" i="2" a="1"/>
  <c r="V4460" i="2" s="1"/>
  <c r="W4460" i="2" s="1"/>
  <c r="V4461" i="2" a="1"/>
  <c r="V4461" i="2" s="1"/>
  <c r="W4461" i="2" s="1"/>
  <c r="V4462" i="2" a="1"/>
  <c r="V4462" i="2" s="1"/>
  <c r="W4462" i="2" s="1"/>
  <c r="V4463" i="2" a="1"/>
  <c r="V4463" i="2" s="1"/>
  <c r="W4463" i="2" s="1"/>
  <c r="V4464" i="2" a="1"/>
  <c r="V4464" i="2" s="1"/>
  <c r="W4464" i="2" s="1"/>
  <c r="V4465" i="2" a="1"/>
  <c r="V4465" i="2" s="1"/>
  <c r="W4465" i="2" s="1"/>
  <c r="V4466" i="2" a="1"/>
  <c r="V4466" i="2" s="1"/>
  <c r="W4466" i="2" s="1"/>
  <c r="V4467" i="2" a="1"/>
  <c r="V4467" i="2" s="1"/>
  <c r="W4467" i="2" s="1"/>
  <c r="V4468" i="2" a="1"/>
  <c r="V4468" i="2" s="1"/>
  <c r="W4468" i="2" s="1"/>
  <c r="V4469" i="2" a="1"/>
  <c r="V4469" i="2" s="1"/>
  <c r="W4469" i="2" s="1"/>
  <c r="V4470" i="2" a="1"/>
  <c r="V4470" i="2" s="1"/>
  <c r="W4470" i="2" s="1"/>
  <c r="V4471" i="2" a="1"/>
  <c r="V4471" i="2" s="1"/>
  <c r="W4471" i="2" s="1"/>
  <c r="V4472" i="2" a="1"/>
  <c r="V4472" i="2" s="1"/>
  <c r="W4472" i="2" s="1"/>
  <c r="V4473" i="2" a="1"/>
  <c r="V4473" i="2" s="1"/>
  <c r="W4473" i="2" s="1"/>
  <c r="V4474" i="2" a="1"/>
  <c r="V4474" i="2" s="1"/>
  <c r="W4474" i="2" s="1"/>
  <c r="V4475" i="2" a="1"/>
  <c r="V4475" i="2" s="1"/>
  <c r="W4475" i="2" s="1"/>
  <c r="V4476" i="2" a="1"/>
  <c r="V4476" i="2" s="1"/>
  <c r="W4476" i="2" s="1"/>
  <c r="V4477" i="2" a="1"/>
  <c r="V4477" i="2" s="1"/>
  <c r="W4477" i="2" s="1"/>
  <c r="V4478" i="2" a="1"/>
  <c r="V4478" i="2" s="1"/>
  <c r="W4478" i="2" s="1"/>
  <c r="V4479" i="2" a="1"/>
  <c r="V4479" i="2" s="1"/>
  <c r="W4479" i="2" s="1"/>
  <c r="V4480" i="2" a="1"/>
  <c r="V4480" i="2" s="1"/>
  <c r="W4480" i="2" s="1"/>
  <c r="V4481" i="2" a="1"/>
  <c r="V4481" i="2" s="1"/>
  <c r="W4481" i="2" s="1"/>
  <c r="V4482" i="2" a="1"/>
  <c r="V4482" i="2" s="1"/>
  <c r="W4482" i="2" s="1"/>
  <c r="V4483" i="2" a="1"/>
  <c r="V4483" i="2" s="1"/>
  <c r="W4483" i="2" s="1"/>
  <c r="V4484" i="2" a="1"/>
  <c r="V4484" i="2" s="1"/>
  <c r="W4484" i="2" s="1"/>
  <c r="V4485" i="2" a="1"/>
  <c r="V4485" i="2" s="1"/>
  <c r="W4485" i="2" s="1"/>
  <c r="V4486" i="2" a="1"/>
  <c r="V4486" i="2" s="1"/>
  <c r="W4486" i="2" s="1"/>
  <c r="V4487" i="2" a="1"/>
  <c r="V4487" i="2" s="1"/>
  <c r="W4487" i="2" s="1"/>
  <c r="V4488" i="2" a="1"/>
  <c r="V4488" i="2" s="1"/>
  <c r="W4488" i="2" s="1"/>
  <c r="V4489" i="2" a="1"/>
  <c r="V4489" i="2" s="1"/>
  <c r="W4489" i="2" s="1"/>
  <c r="V4490" i="2" a="1"/>
  <c r="V4490" i="2" s="1"/>
  <c r="W4490" i="2" s="1"/>
  <c r="V4491" i="2" a="1"/>
  <c r="V4491" i="2" s="1"/>
  <c r="W4491" i="2" s="1"/>
  <c r="V4492" i="2" a="1"/>
  <c r="V4492" i="2" s="1"/>
  <c r="W4492" i="2" s="1"/>
  <c r="V4493" i="2" a="1"/>
  <c r="V4493" i="2" s="1"/>
  <c r="W4493" i="2" s="1"/>
  <c r="V4494" i="2" a="1"/>
  <c r="V4494" i="2" s="1"/>
  <c r="W4494" i="2" s="1"/>
  <c r="V4495" i="2" a="1"/>
  <c r="V4495" i="2" s="1"/>
  <c r="W4495" i="2" s="1"/>
  <c r="V4496" i="2" a="1"/>
  <c r="V4496" i="2" s="1"/>
  <c r="W4496" i="2" s="1"/>
  <c r="V4497" i="2" a="1"/>
  <c r="V4497" i="2" s="1"/>
  <c r="W4497" i="2" s="1"/>
  <c r="V4498" i="2" a="1"/>
  <c r="V4498" i="2" s="1"/>
  <c r="W4498" i="2" s="1"/>
  <c r="V4499" i="2" a="1"/>
  <c r="V4499" i="2" s="1"/>
  <c r="W4499" i="2" s="1"/>
  <c r="V4500" i="2" a="1"/>
  <c r="V4500" i="2" s="1"/>
  <c r="W4500" i="2" s="1"/>
  <c r="V4501" i="2" a="1"/>
  <c r="V4501" i="2" s="1"/>
  <c r="W4501" i="2" s="1"/>
  <c r="V4502" i="2" a="1"/>
  <c r="V4502" i="2" s="1"/>
  <c r="W4502" i="2" s="1"/>
  <c r="V4503" i="2" a="1"/>
  <c r="V4503" i="2" s="1"/>
  <c r="W4503" i="2" s="1"/>
  <c r="V4504" i="2" a="1"/>
  <c r="V4504" i="2" s="1"/>
  <c r="W4504" i="2" s="1"/>
  <c r="V4505" i="2" a="1"/>
  <c r="V4505" i="2" s="1"/>
  <c r="W4505" i="2" s="1"/>
  <c r="V4506" i="2" a="1"/>
  <c r="V4506" i="2" s="1"/>
  <c r="W4506" i="2" s="1"/>
  <c r="V4507" i="2" a="1"/>
  <c r="V4507" i="2" s="1"/>
  <c r="W4507" i="2" s="1"/>
  <c r="V4508" i="2" a="1"/>
  <c r="V4508" i="2" s="1"/>
  <c r="W4508" i="2" s="1"/>
  <c r="V4509" i="2" a="1"/>
  <c r="V4509" i="2" s="1"/>
  <c r="W4509" i="2" s="1"/>
  <c r="V4510" i="2" a="1"/>
  <c r="V4510" i="2" s="1"/>
  <c r="W4510" i="2" s="1"/>
  <c r="V4511" i="2" a="1"/>
  <c r="V4511" i="2" s="1"/>
  <c r="W4511" i="2" s="1"/>
  <c r="V4512" i="2" a="1"/>
  <c r="V4512" i="2" s="1"/>
  <c r="W4512" i="2" s="1"/>
  <c r="V4513" i="2" a="1"/>
  <c r="V4513" i="2" s="1"/>
  <c r="W4513" i="2" s="1"/>
  <c r="V4514" i="2" a="1"/>
  <c r="V4514" i="2" s="1"/>
  <c r="W4514" i="2" s="1"/>
  <c r="V4515" i="2" a="1"/>
  <c r="V4515" i="2" s="1"/>
  <c r="W4515" i="2" s="1"/>
  <c r="V4516" i="2" a="1"/>
  <c r="V4516" i="2" s="1"/>
  <c r="W4516" i="2" s="1"/>
  <c r="V4517" i="2" a="1"/>
  <c r="V4517" i="2" s="1"/>
  <c r="W4517" i="2" s="1"/>
  <c r="V4518" i="2" a="1"/>
  <c r="V4518" i="2" s="1"/>
  <c r="W4518" i="2" s="1"/>
  <c r="V4519" i="2" a="1"/>
  <c r="V4519" i="2" s="1"/>
  <c r="W4519" i="2" s="1"/>
  <c r="V4520" i="2" a="1"/>
  <c r="V4520" i="2" s="1"/>
  <c r="W4520" i="2" s="1"/>
  <c r="V4521" i="2" a="1"/>
  <c r="V4521" i="2" s="1"/>
  <c r="W4521" i="2" s="1"/>
  <c r="V4522" i="2" a="1"/>
  <c r="V4522" i="2" s="1"/>
  <c r="W4522" i="2" s="1"/>
  <c r="V4523" i="2" a="1"/>
  <c r="V4523" i="2" s="1"/>
  <c r="W4523" i="2" s="1"/>
  <c r="V4524" i="2" a="1"/>
  <c r="V4524" i="2" s="1"/>
  <c r="W4524" i="2" s="1"/>
  <c r="V4525" i="2" a="1"/>
  <c r="V4525" i="2" s="1"/>
  <c r="W4525" i="2" s="1"/>
  <c r="V4526" i="2" a="1"/>
  <c r="V4526" i="2" s="1"/>
  <c r="W4526" i="2" s="1"/>
  <c r="V4527" i="2" a="1"/>
  <c r="V4527" i="2" s="1"/>
  <c r="W4527" i="2" s="1"/>
  <c r="V4528" i="2" a="1"/>
  <c r="V4528" i="2" s="1"/>
  <c r="W4528" i="2" s="1"/>
  <c r="V4529" i="2" a="1"/>
  <c r="V4529" i="2" s="1"/>
  <c r="W4529" i="2" s="1"/>
  <c r="V4530" i="2" a="1"/>
  <c r="V4530" i="2" s="1"/>
  <c r="W4530" i="2" s="1"/>
  <c r="V4531" i="2" a="1"/>
  <c r="V4531" i="2" s="1"/>
  <c r="W4531" i="2" s="1"/>
  <c r="V4532" i="2" a="1"/>
  <c r="V4532" i="2" s="1"/>
  <c r="W4532" i="2" s="1"/>
  <c r="V4533" i="2" a="1"/>
  <c r="V4533" i="2" s="1"/>
  <c r="W4533" i="2" s="1"/>
  <c r="V4534" i="2" a="1"/>
  <c r="V4534" i="2" s="1"/>
  <c r="V4535" i="2" a="1"/>
  <c r="V4535" i="2" s="1"/>
  <c r="V4536" i="2" a="1"/>
  <c r="V4536" i="2" s="1"/>
  <c r="V4537" i="2" a="1"/>
  <c r="V4537" i="2" s="1"/>
  <c r="V4538" i="2" a="1"/>
  <c r="V4538" i="2" s="1"/>
  <c r="V4539" i="2" a="1"/>
  <c r="V4539" i="2" s="1"/>
  <c r="V4540" i="2" a="1"/>
  <c r="V4540" i="2" s="1"/>
  <c r="V4541" i="2" a="1"/>
  <c r="V4541" i="2" s="1"/>
  <c r="W4541" i="2" s="1"/>
  <c r="V4542" i="2" a="1"/>
  <c r="V4542" i="2" s="1"/>
  <c r="W4542" i="2" s="1"/>
  <c r="V4543" i="2" a="1"/>
  <c r="V4543" i="2" s="1"/>
  <c r="W4543" i="2" s="1"/>
  <c r="V4544" i="2" a="1"/>
  <c r="V4544" i="2" s="1"/>
  <c r="W4544" i="2" s="1"/>
  <c r="V4545" i="2" a="1"/>
  <c r="V4545" i="2" s="1"/>
  <c r="W4545" i="2" s="1"/>
  <c r="V4546" i="2" a="1"/>
  <c r="V4546" i="2" s="1"/>
  <c r="W4546" i="2" s="1"/>
  <c r="V4547" i="2" a="1"/>
  <c r="V4547" i="2" s="1"/>
  <c r="W4547" i="2" s="1"/>
  <c r="V4548" i="2" a="1"/>
  <c r="V4548" i="2" s="1"/>
  <c r="W4548" i="2" s="1"/>
  <c r="V4549" i="2" a="1"/>
  <c r="V4549" i="2" s="1"/>
  <c r="W4549" i="2" s="1"/>
  <c r="V4550" i="2" a="1"/>
  <c r="V4550" i="2" s="1"/>
  <c r="W4550" i="2" s="1"/>
  <c r="V4551" i="2" a="1"/>
  <c r="V4551" i="2" s="1"/>
  <c r="W4551" i="2" s="1"/>
  <c r="V4552" i="2" a="1"/>
  <c r="V4552" i="2" s="1"/>
  <c r="W4552" i="2" s="1"/>
  <c r="V4553" i="2" a="1"/>
  <c r="V4553" i="2" s="1"/>
  <c r="W4553" i="2" s="1"/>
  <c r="V4554" i="2" a="1"/>
  <c r="V4554" i="2" s="1"/>
  <c r="W4554" i="2" s="1"/>
  <c r="V4555" i="2" a="1"/>
  <c r="V4555" i="2" s="1"/>
  <c r="W4555" i="2" s="1"/>
  <c r="V4556" i="2" a="1"/>
  <c r="V4556" i="2" s="1"/>
  <c r="W4556" i="2" s="1"/>
  <c r="V4557" i="2" a="1"/>
  <c r="V4557" i="2" s="1"/>
  <c r="W4557" i="2" s="1"/>
  <c r="V4558" i="2" a="1"/>
  <c r="V4558" i="2" s="1"/>
  <c r="W4558" i="2" s="1"/>
  <c r="V4559" i="2" a="1"/>
  <c r="V4559" i="2" s="1"/>
  <c r="W4559" i="2" s="1"/>
  <c r="V4560" i="2" a="1"/>
  <c r="V4560" i="2" s="1"/>
  <c r="W4560" i="2" s="1"/>
  <c r="V4561" i="2" a="1"/>
  <c r="V4561" i="2" s="1"/>
  <c r="W4561" i="2" s="1"/>
  <c r="V4562" i="2" a="1"/>
  <c r="V4562" i="2" s="1"/>
  <c r="W4562" i="2" s="1"/>
  <c r="V4563" i="2" a="1"/>
  <c r="V4563" i="2" s="1"/>
  <c r="W4563" i="2" s="1"/>
  <c r="V4564" i="2" a="1"/>
  <c r="V4564" i="2" s="1"/>
  <c r="W4564" i="2" s="1"/>
  <c r="V4565" i="2" a="1"/>
  <c r="V4565" i="2" s="1"/>
  <c r="W4565" i="2" s="1"/>
  <c r="V4566" i="2" a="1"/>
  <c r="V4566" i="2" s="1"/>
  <c r="W4566" i="2" s="1"/>
  <c r="V4567" i="2" a="1"/>
  <c r="V4567" i="2" s="1"/>
  <c r="W4567" i="2" s="1"/>
  <c r="V4568" i="2" a="1"/>
  <c r="V4568" i="2" s="1"/>
  <c r="W4568" i="2" s="1"/>
  <c r="V4569" i="2" a="1"/>
  <c r="V4569" i="2" s="1"/>
  <c r="W4569" i="2" s="1"/>
  <c r="V4570" i="2" a="1"/>
  <c r="V4570" i="2" s="1"/>
  <c r="W4570" i="2" s="1"/>
  <c r="V4571" i="2" a="1"/>
  <c r="V4571" i="2" s="1"/>
  <c r="W4571" i="2" s="1"/>
  <c r="V4572" i="2" a="1"/>
  <c r="V4572" i="2" s="1"/>
  <c r="W4572" i="2" s="1"/>
  <c r="V4573" i="2" a="1"/>
  <c r="V4573" i="2" s="1"/>
  <c r="W4573" i="2" s="1"/>
  <c r="V4574" i="2" a="1"/>
  <c r="V4574" i="2" s="1"/>
  <c r="W4574" i="2" s="1"/>
  <c r="V4575" i="2" a="1"/>
  <c r="V4575" i="2" s="1"/>
  <c r="W4575" i="2" s="1"/>
  <c r="V4576" i="2" a="1"/>
  <c r="V4576" i="2" s="1"/>
  <c r="W4576" i="2" s="1"/>
  <c r="V4577" i="2" a="1"/>
  <c r="V4577" i="2" s="1"/>
  <c r="W4577" i="2" s="1"/>
  <c r="V4578" i="2" a="1"/>
  <c r="V4578" i="2" s="1"/>
  <c r="W4578" i="2" s="1"/>
  <c r="V4579" i="2" a="1"/>
  <c r="V4579" i="2" s="1"/>
  <c r="W4579" i="2" s="1"/>
  <c r="V4580" i="2" a="1"/>
  <c r="V4580" i="2" s="1"/>
  <c r="W4580" i="2" s="1"/>
  <c r="V4581" i="2" a="1"/>
  <c r="V4581" i="2" s="1"/>
  <c r="W4581" i="2" s="1"/>
  <c r="V4582" i="2" a="1"/>
  <c r="V4582" i="2" s="1"/>
  <c r="W4582" i="2" s="1"/>
  <c r="V4583" i="2" a="1"/>
  <c r="V4583" i="2" s="1"/>
  <c r="W4583" i="2" s="1"/>
  <c r="V4584" i="2" a="1"/>
  <c r="V4584" i="2" s="1"/>
  <c r="W4584" i="2" s="1"/>
  <c r="V4585" i="2" a="1"/>
  <c r="V4585" i="2" s="1"/>
  <c r="W4585" i="2" s="1"/>
  <c r="V4586" i="2" a="1"/>
  <c r="V4586" i="2" s="1"/>
  <c r="W4586" i="2" s="1"/>
  <c r="V4587" i="2" a="1"/>
  <c r="V4587" i="2" s="1"/>
  <c r="W4587" i="2" s="1"/>
  <c r="V4588" i="2" a="1"/>
  <c r="V4588" i="2" s="1"/>
  <c r="W4588" i="2" s="1"/>
  <c r="V4589" i="2" a="1"/>
  <c r="V4589" i="2" s="1"/>
  <c r="W4589" i="2" s="1"/>
  <c r="V4590" i="2" a="1"/>
  <c r="V4590" i="2" s="1"/>
  <c r="W4590" i="2" s="1"/>
  <c r="V4591" i="2" a="1"/>
  <c r="V4591" i="2" s="1"/>
  <c r="W4591" i="2" s="1"/>
  <c r="V4592" i="2" a="1"/>
  <c r="V4592" i="2" s="1"/>
  <c r="W4592" i="2" s="1"/>
  <c r="V4593" i="2" a="1"/>
  <c r="V4593" i="2" s="1"/>
  <c r="W4593" i="2" s="1"/>
  <c r="V4594" i="2" a="1"/>
  <c r="V4594" i="2" s="1"/>
  <c r="W4594" i="2" s="1"/>
  <c r="V4595" i="2" a="1"/>
  <c r="V4595" i="2" s="1"/>
  <c r="W4595" i="2" s="1"/>
  <c r="V4596" i="2" a="1"/>
  <c r="V4596" i="2" s="1"/>
  <c r="W4596" i="2" s="1"/>
  <c r="V4597" i="2" a="1"/>
  <c r="V4597" i="2" s="1"/>
  <c r="W4597" i="2" s="1"/>
  <c r="V4598" i="2" a="1"/>
  <c r="V4598" i="2" s="1"/>
  <c r="W4598" i="2" s="1"/>
  <c r="V4599" i="2" a="1"/>
  <c r="V4599" i="2" s="1"/>
  <c r="W4599" i="2" s="1"/>
  <c r="V4600" i="2" a="1"/>
  <c r="V4600" i="2" s="1"/>
  <c r="W4600" i="2" s="1"/>
  <c r="V4601" i="2" a="1"/>
  <c r="V4601" i="2" s="1"/>
  <c r="W4601" i="2" s="1"/>
  <c r="V4602" i="2" a="1"/>
  <c r="V4602" i="2" s="1"/>
  <c r="W4602" i="2" s="1"/>
  <c r="V4603" i="2" a="1"/>
  <c r="V4603" i="2" s="1"/>
  <c r="W4603" i="2" s="1"/>
  <c r="V4604" i="2" a="1"/>
  <c r="V4604" i="2" s="1"/>
  <c r="W4604" i="2" s="1"/>
  <c r="V4605" i="2" a="1"/>
  <c r="V4605" i="2" s="1"/>
  <c r="W4605" i="2" s="1"/>
  <c r="V4606" i="2" a="1"/>
  <c r="V4606" i="2" s="1"/>
  <c r="W4606" i="2" s="1"/>
  <c r="V4607" i="2" a="1"/>
  <c r="V4607" i="2" s="1"/>
  <c r="W4607" i="2" s="1"/>
  <c r="V4608" i="2" a="1"/>
  <c r="V4608" i="2" s="1"/>
  <c r="W4608" i="2" s="1"/>
  <c r="V4609" i="2" a="1"/>
  <c r="V4609" i="2" s="1"/>
  <c r="W4609" i="2" s="1"/>
  <c r="V4610" i="2" a="1"/>
  <c r="V4610" i="2" s="1"/>
  <c r="W4610" i="2" s="1"/>
  <c r="V4611" i="2" a="1"/>
  <c r="V4611" i="2" s="1"/>
  <c r="W4611" i="2" s="1"/>
  <c r="V4612" i="2" a="1"/>
  <c r="V4612" i="2" s="1"/>
  <c r="W4612" i="2" s="1"/>
  <c r="V4613" i="2" a="1"/>
  <c r="V4613" i="2" s="1"/>
  <c r="W4613" i="2" s="1"/>
  <c r="V4614" i="2" a="1"/>
  <c r="V4614" i="2" s="1"/>
  <c r="W4614" i="2" s="1"/>
  <c r="V4615" i="2" a="1"/>
  <c r="V4615" i="2" s="1"/>
  <c r="W4615" i="2" s="1"/>
  <c r="V4616" i="2" a="1"/>
  <c r="V4616" i="2" s="1"/>
  <c r="W4616" i="2" s="1"/>
  <c r="V4617" i="2" a="1"/>
  <c r="V4617" i="2" s="1"/>
  <c r="W4617" i="2" s="1"/>
  <c r="V4618" i="2" a="1"/>
  <c r="V4618" i="2" s="1"/>
  <c r="W4618" i="2" s="1"/>
  <c r="V4619" i="2" a="1"/>
  <c r="V4619" i="2" s="1"/>
  <c r="W4619" i="2" s="1"/>
  <c r="V4620" i="2" a="1"/>
  <c r="V4620" i="2" s="1"/>
  <c r="W4620" i="2" s="1"/>
  <c r="V4621" i="2" a="1"/>
  <c r="V4621" i="2" s="1"/>
  <c r="W4621" i="2" s="1"/>
  <c r="V4622" i="2" a="1"/>
  <c r="V4622" i="2" s="1"/>
  <c r="W4622" i="2" s="1"/>
  <c r="V4623" i="2" a="1"/>
  <c r="V4623" i="2" s="1"/>
  <c r="W4623" i="2" s="1"/>
  <c r="V4624" i="2" a="1"/>
  <c r="V4624" i="2" s="1"/>
  <c r="W4624" i="2" s="1"/>
  <c r="V4625" i="2" a="1"/>
  <c r="V4625" i="2" s="1"/>
  <c r="W4625" i="2" s="1"/>
  <c r="V4626" i="2" a="1"/>
  <c r="V4626" i="2" s="1"/>
  <c r="W4626" i="2" s="1"/>
  <c r="V4627" i="2" a="1"/>
  <c r="V4627" i="2" s="1"/>
  <c r="W4627" i="2" s="1"/>
  <c r="V4628" i="2" a="1"/>
  <c r="V4628" i="2" s="1"/>
  <c r="W4628" i="2" s="1"/>
  <c r="V4629" i="2" a="1"/>
  <c r="V4629" i="2" s="1"/>
  <c r="W4629" i="2" s="1"/>
  <c r="V4630" i="2" a="1"/>
  <c r="V4630" i="2" s="1"/>
  <c r="W4630" i="2" s="1"/>
  <c r="V4631" i="2" a="1"/>
  <c r="V4631" i="2" s="1"/>
  <c r="W4631" i="2" s="1"/>
  <c r="V4632" i="2" a="1"/>
  <c r="V4632" i="2" s="1"/>
  <c r="W4632" i="2" s="1"/>
  <c r="V4633" i="2" a="1"/>
  <c r="V4633" i="2" s="1"/>
  <c r="W4633" i="2" s="1"/>
  <c r="V4634" i="2" a="1"/>
  <c r="V4634" i="2" s="1"/>
  <c r="W4634" i="2" s="1"/>
  <c r="V4635" i="2" a="1"/>
  <c r="V4635" i="2" s="1"/>
  <c r="W4635" i="2" s="1"/>
  <c r="V4636" i="2" a="1"/>
  <c r="V4636" i="2" s="1"/>
  <c r="W4636" i="2" s="1"/>
  <c r="V4637" i="2" a="1"/>
  <c r="V4637" i="2" s="1"/>
  <c r="W4637" i="2" s="1"/>
  <c r="V4638" i="2" a="1"/>
  <c r="V4638" i="2" s="1"/>
  <c r="W4638" i="2" s="1"/>
  <c r="V4639" i="2" a="1"/>
  <c r="V4639" i="2" s="1"/>
  <c r="W4639" i="2" s="1"/>
  <c r="V4640" i="2" a="1"/>
  <c r="V4640" i="2" s="1"/>
  <c r="W4640" i="2" s="1"/>
  <c r="V4641" i="2" a="1"/>
  <c r="V4641" i="2" s="1"/>
  <c r="W4641" i="2" s="1"/>
  <c r="V4642" i="2" a="1"/>
  <c r="V4642" i="2" s="1"/>
  <c r="W4642" i="2" s="1"/>
  <c r="V4643" i="2" a="1"/>
  <c r="V4643" i="2" s="1"/>
  <c r="W4643" i="2" s="1"/>
  <c r="V4644" i="2" a="1"/>
  <c r="V4644" i="2" s="1"/>
  <c r="W4644" i="2" s="1"/>
  <c r="V4645" i="2" a="1"/>
  <c r="V4645" i="2" s="1"/>
  <c r="W4645" i="2" s="1"/>
  <c r="V4646" i="2" a="1"/>
  <c r="V4646" i="2" s="1"/>
  <c r="W4646" i="2" s="1"/>
  <c r="V4647" i="2" a="1"/>
  <c r="V4647" i="2" s="1"/>
  <c r="W4647" i="2" s="1"/>
  <c r="V4648" i="2" a="1"/>
  <c r="V4648" i="2" s="1"/>
  <c r="W4648" i="2" s="1"/>
  <c r="V4649" i="2" a="1"/>
  <c r="V4649" i="2" s="1"/>
  <c r="W4649" i="2" s="1"/>
  <c r="V4650" i="2" a="1"/>
  <c r="V4650" i="2" s="1"/>
  <c r="W4650" i="2" s="1"/>
  <c r="V4651" i="2" a="1"/>
  <c r="V4651" i="2" s="1"/>
  <c r="W4651" i="2" s="1"/>
  <c r="V4652" i="2" a="1"/>
  <c r="V4652" i="2" s="1"/>
  <c r="W4652" i="2" s="1"/>
  <c r="V4653" i="2" a="1"/>
  <c r="V4653" i="2" s="1"/>
  <c r="W4653" i="2" s="1"/>
  <c r="V4654" i="2" a="1"/>
  <c r="V4654" i="2" s="1"/>
  <c r="W4654" i="2" s="1"/>
  <c r="V4655" i="2" a="1"/>
  <c r="V4655" i="2" s="1"/>
  <c r="W4655" i="2" s="1"/>
  <c r="V4656" i="2" a="1"/>
  <c r="V4656" i="2" s="1"/>
  <c r="W4656" i="2" s="1"/>
  <c r="V4657" i="2" a="1"/>
  <c r="V4657" i="2" s="1"/>
  <c r="W4657" i="2" s="1"/>
  <c r="V4658" i="2" a="1"/>
  <c r="V4658" i="2" s="1"/>
  <c r="W4658" i="2" s="1"/>
  <c r="V4659" i="2" a="1"/>
  <c r="V4659" i="2" s="1"/>
  <c r="W4659" i="2" s="1"/>
  <c r="V4660" i="2" a="1"/>
  <c r="V4660" i="2" s="1"/>
  <c r="W4660" i="2" s="1"/>
  <c r="V4661" i="2" a="1"/>
  <c r="V4661" i="2" s="1"/>
  <c r="W4661" i="2" s="1"/>
  <c r="V4662" i="2" a="1"/>
  <c r="V4662" i="2" s="1"/>
  <c r="W4662" i="2" s="1"/>
  <c r="V4663" i="2" a="1"/>
  <c r="V4663" i="2" s="1"/>
  <c r="W4663" i="2" s="1"/>
  <c r="V4664" i="2" a="1"/>
  <c r="V4664" i="2" s="1"/>
  <c r="W4664" i="2" s="1"/>
  <c r="V4665" i="2" a="1"/>
  <c r="V4665" i="2" s="1"/>
  <c r="W4665" i="2" s="1"/>
  <c r="V4666" i="2" a="1"/>
  <c r="V4666" i="2" s="1"/>
  <c r="W4666" i="2" s="1"/>
  <c r="V4667" i="2" a="1"/>
  <c r="V4667" i="2" s="1"/>
  <c r="W4667" i="2" s="1"/>
  <c r="V4668" i="2" a="1"/>
  <c r="V4668" i="2" s="1"/>
  <c r="W4668" i="2" s="1"/>
  <c r="V4669" i="2" a="1"/>
  <c r="V4669" i="2" s="1"/>
  <c r="W4669" i="2" s="1"/>
  <c r="V4670" i="2" a="1"/>
  <c r="V4670" i="2" s="1"/>
  <c r="W4670" i="2" s="1"/>
  <c r="V4671" i="2" a="1"/>
  <c r="V4671" i="2" s="1"/>
  <c r="W4671" i="2" s="1"/>
  <c r="V4672" i="2" a="1"/>
  <c r="V4672" i="2" s="1"/>
  <c r="W4672" i="2" s="1"/>
  <c r="V4673" i="2" a="1"/>
  <c r="V4673" i="2" s="1"/>
  <c r="W4673" i="2" s="1"/>
  <c r="V4674" i="2" a="1"/>
  <c r="V4674" i="2" s="1"/>
  <c r="W4674" i="2" s="1"/>
  <c r="V4675" i="2" a="1"/>
  <c r="V4675" i="2" s="1"/>
  <c r="W4675" i="2" s="1"/>
  <c r="V4676" i="2" a="1"/>
  <c r="V4676" i="2" s="1"/>
  <c r="W4676" i="2" s="1"/>
  <c r="V4677" i="2" a="1"/>
  <c r="V4677" i="2" s="1"/>
  <c r="W4677" i="2" s="1"/>
  <c r="V4678" i="2" a="1"/>
  <c r="V4678" i="2" s="1"/>
  <c r="W4678" i="2" s="1"/>
  <c r="V4679" i="2" a="1"/>
  <c r="V4679" i="2" s="1"/>
  <c r="W4679" i="2" s="1"/>
  <c r="V4680" i="2" a="1"/>
  <c r="V4680" i="2" s="1"/>
  <c r="W4680" i="2" s="1"/>
  <c r="V4681" i="2" a="1"/>
  <c r="V4681" i="2" s="1"/>
  <c r="W4681" i="2" s="1"/>
  <c r="V4682" i="2" a="1"/>
  <c r="V4682" i="2" s="1"/>
  <c r="W4682" i="2" s="1"/>
  <c r="V4683" i="2" a="1"/>
  <c r="V4683" i="2" s="1"/>
  <c r="W4683" i="2" s="1"/>
  <c r="V4684" i="2" a="1"/>
  <c r="V4684" i="2" s="1"/>
  <c r="W4684" i="2" s="1"/>
  <c r="V4685" i="2" a="1"/>
  <c r="V4685" i="2" s="1"/>
  <c r="W4685" i="2" s="1"/>
  <c r="V4686" i="2" a="1"/>
  <c r="V4686" i="2" s="1"/>
  <c r="W4686" i="2" s="1"/>
  <c r="V4687" i="2" a="1"/>
  <c r="V4687" i="2" s="1"/>
  <c r="W4687" i="2" s="1"/>
  <c r="V4688" i="2" a="1"/>
  <c r="V4688" i="2" s="1"/>
  <c r="W4688" i="2" s="1"/>
  <c r="V4689" i="2" a="1"/>
  <c r="V4689" i="2" s="1"/>
  <c r="W4689" i="2" s="1"/>
  <c r="V4690" i="2" a="1"/>
  <c r="V4690" i="2" s="1"/>
  <c r="W4690" i="2" s="1"/>
  <c r="V4691" i="2" a="1"/>
  <c r="V4691" i="2" s="1"/>
  <c r="W4691" i="2" s="1"/>
  <c r="V4692" i="2" a="1"/>
  <c r="V4692" i="2" s="1"/>
  <c r="W4692" i="2" s="1"/>
  <c r="V4693" i="2" a="1"/>
  <c r="V4693" i="2" s="1"/>
  <c r="W4693" i="2" s="1"/>
  <c r="V4694" i="2" a="1"/>
  <c r="V4694" i="2" s="1"/>
  <c r="W4694" i="2" s="1"/>
  <c r="V4695" i="2" a="1"/>
  <c r="V4695" i="2" s="1"/>
  <c r="W4695" i="2" s="1"/>
  <c r="V4696" i="2" a="1"/>
  <c r="V4696" i="2" s="1"/>
  <c r="W4696" i="2" s="1"/>
  <c r="V4697" i="2" a="1"/>
  <c r="V4697" i="2" s="1"/>
  <c r="W4697" i="2" s="1"/>
  <c r="V4698" i="2" a="1"/>
  <c r="V4698" i="2" s="1"/>
  <c r="W4698" i="2" s="1"/>
  <c r="V4699" i="2" a="1"/>
  <c r="V4699" i="2" s="1"/>
  <c r="W4699" i="2" s="1"/>
  <c r="V4700" i="2" a="1"/>
  <c r="V4700" i="2" s="1"/>
  <c r="W4700" i="2" s="1"/>
  <c r="V4701" i="2" a="1"/>
  <c r="V4701" i="2" s="1"/>
  <c r="W4701" i="2" s="1"/>
  <c r="V4702" i="2" a="1"/>
  <c r="V4702" i="2" s="1"/>
  <c r="W4702" i="2" s="1"/>
  <c r="V4703" i="2" a="1"/>
  <c r="V4703" i="2" s="1"/>
  <c r="W4703" i="2" s="1"/>
  <c r="V4704" i="2" a="1"/>
  <c r="V4704" i="2" s="1"/>
  <c r="W4704" i="2" s="1"/>
  <c r="V4705" i="2" a="1"/>
  <c r="V4705" i="2" s="1"/>
  <c r="W4705" i="2" s="1"/>
  <c r="V4706" i="2" a="1"/>
  <c r="V4706" i="2" s="1"/>
  <c r="W4706" i="2" s="1"/>
  <c r="V4707" i="2" a="1"/>
  <c r="V4707" i="2" s="1"/>
  <c r="W4707" i="2" s="1"/>
  <c r="V4708" i="2" a="1"/>
  <c r="V4708" i="2"/>
  <c r="W4708" i="2" s="1"/>
  <c r="V4709" i="2" a="1"/>
  <c r="V4709" i="2" s="1"/>
  <c r="W4709" i="2" s="1"/>
  <c r="V4710" i="2" a="1"/>
  <c r="V4710" i="2" s="1"/>
  <c r="W4710" i="2" s="1"/>
  <c r="V4711" i="2" a="1"/>
  <c r="V4711" i="2" s="1"/>
  <c r="W4711" i="2" s="1"/>
  <c r="V4712" i="2" a="1"/>
  <c r="V4712" i="2" s="1"/>
  <c r="W4712" i="2" s="1"/>
  <c r="V4713" i="2" a="1"/>
  <c r="V4713" i="2" s="1"/>
  <c r="W4713" i="2" s="1"/>
  <c r="V4714" i="2" a="1"/>
  <c r="V4714" i="2" s="1"/>
  <c r="W4714" i="2" s="1"/>
  <c r="V4715" i="2" a="1"/>
  <c r="V4715" i="2"/>
  <c r="W4715" i="2" s="1"/>
  <c r="V4716" i="2" a="1"/>
  <c r="V4716" i="2" s="1"/>
  <c r="W4716" i="2" s="1"/>
  <c r="V4717" i="2" a="1"/>
  <c r="V4717" i="2" s="1"/>
  <c r="W4717" i="2" s="1"/>
  <c r="V4718" i="2" a="1"/>
  <c r="V4718" i="2" s="1"/>
  <c r="W4718" i="2" s="1"/>
  <c r="V4719" i="2" a="1"/>
  <c r="V4719" i="2" s="1"/>
  <c r="W4719" i="2" s="1"/>
  <c r="V4720" i="2" a="1"/>
  <c r="V4720" i="2" s="1"/>
  <c r="W4720" i="2" s="1"/>
  <c r="V4721" i="2" a="1"/>
  <c r="V4721" i="2" s="1"/>
  <c r="W4721" i="2" s="1"/>
  <c r="V4722" i="2" a="1"/>
  <c r="V4722" i="2" s="1"/>
  <c r="W4722" i="2" s="1"/>
  <c r="V4723" i="2" a="1"/>
  <c r="V4723" i="2" s="1"/>
  <c r="W4723" i="2" s="1"/>
  <c r="V4724" i="2" a="1"/>
  <c r="V4724" i="2" s="1"/>
  <c r="W4724" i="2" s="1"/>
  <c r="V4725" i="2" a="1"/>
  <c r="V4725" i="2" s="1"/>
  <c r="W4725" i="2" s="1"/>
  <c r="V4726" i="2" a="1"/>
  <c r="V4726" i="2" s="1"/>
  <c r="W4726" i="2" s="1"/>
  <c r="V4727" i="2" a="1"/>
  <c r="V4727" i="2" s="1"/>
  <c r="W4727" i="2" s="1"/>
  <c r="V4728" i="2" a="1"/>
  <c r="V4728" i="2" s="1"/>
  <c r="W4728" i="2" s="1"/>
  <c r="V4729" i="2" a="1"/>
  <c r="V4729" i="2" s="1"/>
  <c r="W4729" i="2" s="1"/>
  <c r="V4730" i="2" a="1"/>
  <c r="V4730" i="2" s="1"/>
  <c r="W4730" i="2" s="1"/>
  <c r="V4731" i="2" a="1"/>
  <c r="V4731" i="2" s="1"/>
  <c r="W4731" i="2" s="1"/>
  <c r="V4732" i="2" a="1"/>
  <c r="V4732" i="2" s="1"/>
  <c r="W4732" i="2" s="1"/>
  <c r="V4733" i="2" a="1"/>
  <c r="V4733" i="2" s="1"/>
  <c r="W4733" i="2" s="1"/>
  <c r="V4734" i="2" a="1"/>
  <c r="V4734" i="2" s="1"/>
  <c r="W4734" i="2" s="1"/>
  <c r="V4735" i="2" a="1"/>
  <c r="V4735" i="2" s="1"/>
  <c r="W4735" i="2" s="1"/>
  <c r="V4736" i="2" a="1"/>
  <c r="V4736" i="2" s="1"/>
  <c r="W4736" i="2" s="1"/>
  <c r="V4737" i="2" a="1"/>
  <c r="V4737" i="2" s="1"/>
  <c r="W4737" i="2" s="1"/>
  <c r="V4738" i="2" a="1"/>
  <c r="V4738" i="2" s="1"/>
  <c r="W4738" i="2" s="1"/>
  <c r="V4739" i="2" a="1"/>
  <c r="V4739" i="2" s="1"/>
  <c r="W4739" i="2" s="1"/>
  <c r="V4740" i="2" a="1"/>
  <c r="V4740" i="2" s="1"/>
  <c r="W4740" i="2" s="1"/>
  <c r="V4741" i="2" a="1"/>
  <c r="V4741" i="2" s="1"/>
  <c r="W4741" i="2" s="1"/>
  <c r="V4742" i="2" a="1"/>
  <c r="V4742" i="2" s="1"/>
  <c r="W4742" i="2" s="1"/>
  <c r="V4743" i="2" a="1"/>
  <c r="V4743" i="2" s="1"/>
  <c r="W4743" i="2" s="1"/>
  <c r="V4744" i="2" a="1"/>
  <c r="V4744" i="2" s="1"/>
  <c r="W4744" i="2" s="1"/>
  <c r="V4745" i="2" a="1"/>
  <c r="V4745" i="2" s="1"/>
  <c r="V4746" i="2" a="1"/>
  <c r="V4746" i="2" s="1"/>
  <c r="V4747" i="2" a="1"/>
  <c r="V4747" i="2" s="1"/>
  <c r="W4747" i="2" s="1"/>
  <c r="V4748" i="2" a="1"/>
  <c r="V4748" i="2" s="1"/>
  <c r="W4748" i="2" s="1"/>
  <c r="V4749" i="2" a="1"/>
  <c r="V4749" i="2" s="1"/>
  <c r="W4749" i="2" s="1"/>
  <c r="V4750" i="2" a="1"/>
  <c r="V4750" i="2" s="1"/>
  <c r="W4750" i="2" s="1"/>
  <c r="V4751" i="2" a="1"/>
  <c r="V4751" i="2" s="1"/>
  <c r="W4751" i="2" s="1"/>
  <c r="V4752" i="2" a="1"/>
  <c r="V4752" i="2" s="1"/>
  <c r="W4752" i="2" s="1"/>
  <c r="V4753" i="2" a="1"/>
  <c r="V4753" i="2" s="1"/>
  <c r="W4753" i="2" s="1"/>
  <c r="V4754" i="2" a="1"/>
  <c r="V4754" i="2" s="1"/>
  <c r="W4754" i="2" s="1"/>
  <c r="V4755" i="2" a="1"/>
  <c r="V4755" i="2" s="1"/>
  <c r="W4755" i="2" s="1"/>
  <c r="V4756" i="2" a="1"/>
  <c r="V4756" i="2" s="1"/>
  <c r="W4756" i="2" s="1"/>
  <c r="V4757" i="2" a="1"/>
  <c r="V4757" i="2" s="1"/>
  <c r="W4757" i="2" s="1"/>
  <c r="V4758" i="2" a="1"/>
  <c r="V4758" i="2" s="1"/>
  <c r="W4758" i="2" s="1"/>
  <c r="V4759" i="2" a="1"/>
  <c r="V4759" i="2" s="1"/>
  <c r="W4759" i="2" s="1"/>
  <c r="V4760" i="2" a="1"/>
  <c r="V4760" i="2" s="1"/>
  <c r="W4760" i="2" s="1"/>
  <c r="V4761" i="2" a="1"/>
  <c r="V4761" i="2" s="1"/>
  <c r="W4761" i="2" s="1"/>
  <c r="V4762" i="2" a="1"/>
  <c r="V4762" i="2" s="1"/>
  <c r="W4762" i="2" s="1"/>
  <c r="V4763" i="2" a="1"/>
  <c r="V4763" i="2" s="1"/>
  <c r="W4763" i="2" s="1"/>
  <c r="V4764" i="2" a="1"/>
  <c r="V4764" i="2" s="1"/>
  <c r="W4764" i="2" s="1"/>
  <c r="V4765" i="2" a="1"/>
  <c r="V4765" i="2" s="1"/>
  <c r="W4765" i="2" s="1"/>
  <c r="V4766" i="2" a="1"/>
  <c r="V4766" i="2" s="1"/>
  <c r="W4766" i="2" s="1"/>
  <c r="V4767" i="2" a="1"/>
  <c r="V4767" i="2" s="1"/>
  <c r="W4767" i="2" s="1"/>
  <c r="V4768" i="2" a="1"/>
  <c r="V4768" i="2" s="1"/>
  <c r="W4768" i="2" s="1"/>
  <c r="V4769" i="2" a="1"/>
  <c r="V4769" i="2" s="1"/>
  <c r="W4769" i="2" s="1"/>
  <c r="V4770" i="2" a="1"/>
  <c r="V4770" i="2" s="1"/>
  <c r="W4770" i="2" s="1"/>
  <c r="V4771" i="2" a="1"/>
  <c r="V4771" i="2" s="1"/>
  <c r="W4771" i="2" s="1"/>
  <c r="V4772" i="2" a="1"/>
  <c r="V4772" i="2" s="1"/>
  <c r="W4772" i="2" s="1"/>
  <c r="V4773" i="2" a="1"/>
  <c r="V4773" i="2" s="1"/>
  <c r="W4773" i="2" s="1"/>
  <c r="V4774" i="2" a="1"/>
  <c r="V4774" i="2" s="1"/>
  <c r="W4774" i="2" s="1"/>
  <c r="V4775" i="2" a="1"/>
  <c r="V4775" i="2" s="1"/>
  <c r="W4775" i="2" s="1"/>
  <c r="V4776" i="2" a="1"/>
  <c r="V4776" i="2" s="1"/>
  <c r="W4776" i="2" s="1"/>
  <c r="V4777" i="2" a="1"/>
  <c r="V4777" i="2" s="1"/>
  <c r="W4777" i="2" s="1"/>
  <c r="V4778" i="2" a="1"/>
  <c r="V4778" i="2" s="1"/>
  <c r="W4778" i="2" s="1"/>
  <c r="V4779" i="2" a="1"/>
  <c r="V4779" i="2" s="1"/>
  <c r="W4779" i="2" s="1"/>
  <c r="V4780" i="2" a="1"/>
  <c r="V4780" i="2" s="1"/>
  <c r="W4780" i="2" s="1"/>
  <c r="V4781" i="2" a="1"/>
  <c r="V4781" i="2" s="1"/>
  <c r="W4781" i="2" s="1"/>
  <c r="V4782" i="2" a="1"/>
  <c r="V4782" i="2" s="1"/>
  <c r="W4782" i="2" s="1"/>
  <c r="V4783" i="2" a="1"/>
  <c r="V4783" i="2" s="1"/>
  <c r="W4783" i="2" s="1"/>
  <c r="V4784" i="2" a="1"/>
  <c r="V4784" i="2" s="1"/>
  <c r="W4784" i="2" s="1"/>
  <c r="V4785" i="2" a="1"/>
  <c r="V4785" i="2" s="1"/>
  <c r="W4785" i="2" s="1"/>
  <c r="V4786" i="2" a="1"/>
  <c r="V4786" i="2" s="1"/>
  <c r="W4786" i="2" s="1"/>
  <c r="V4787" i="2" a="1"/>
  <c r="V4787" i="2" s="1"/>
  <c r="W4787" i="2" s="1"/>
  <c r="V4788" i="2" a="1"/>
  <c r="V4788" i="2" s="1"/>
  <c r="W4788" i="2" s="1"/>
  <c r="V4789" i="2" a="1"/>
  <c r="V4789" i="2" s="1"/>
  <c r="W4789" i="2" s="1"/>
  <c r="V4790" i="2" a="1"/>
  <c r="V4790" i="2" s="1"/>
  <c r="W4790" i="2" s="1"/>
  <c r="V4791" i="2" a="1"/>
  <c r="V4791" i="2" s="1"/>
  <c r="W4791" i="2" s="1"/>
  <c r="V4792" i="2" a="1"/>
  <c r="V4792" i="2" s="1"/>
  <c r="W4792" i="2" s="1"/>
  <c r="V4793" i="2" a="1"/>
  <c r="V4793" i="2" s="1"/>
  <c r="W4793" i="2" s="1"/>
  <c r="V4794" i="2" a="1"/>
  <c r="V4794" i="2" s="1"/>
  <c r="W4794" i="2" s="1"/>
  <c r="V4795" i="2" a="1"/>
  <c r="V4795" i="2" s="1"/>
  <c r="W4795" i="2" s="1"/>
  <c r="V4796" i="2" a="1"/>
  <c r="V4796" i="2" s="1"/>
  <c r="W4796" i="2" s="1"/>
  <c r="V4797" i="2" a="1"/>
  <c r="V4797" i="2" s="1"/>
  <c r="W4797" i="2" s="1"/>
  <c r="V4798" i="2" a="1"/>
  <c r="V4798" i="2" s="1"/>
  <c r="W4798" i="2" s="1"/>
  <c r="V4799" i="2" a="1"/>
  <c r="V4799" i="2" s="1"/>
  <c r="W4799" i="2" s="1"/>
  <c r="V4800" i="2" a="1"/>
  <c r="V4800" i="2" s="1"/>
  <c r="W4800" i="2" s="1"/>
  <c r="V4801" i="2" a="1"/>
  <c r="V4801" i="2" s="1"/>
  <c r="W4801" i="2" s="1"/>
  <c r="V4802" i="2" a="1"/>
  <c r="V4802" i="2" s="1"/>
  <c r="W4802" i="2" s="1"/>
  <c r="V4803" i="2" a="1"/>
  <c r="V4803" i="2" s="1"/>
  <c r="W4803" i="2" s="1"/>
  <c r="V4804" i="2" a="1"/>
  <c r="V4804" i="2" s="1"/>
  <c r="W4804" i="2" s="1"/>
  <c r="V4805" i="2" a="1"/>
  <c r="V4805" i="2" s="1"/>
  <c r="W4805" i="2" s="1"/>
  <c r="V4806" i="2" a="1"/>
  <c r="V4806" i="2" s="1"/>
  <c r="W4806" i="2" s="1"/>
  <c r="V4807" i="2" a="1"/>
  <c r="V4807" i="2" s="1"/>
  <c r="W4807" i="2" s="1"/>
  <c r="V4808" i="2" a="1"/>
  <c r="V4808" i="2" s="1"/>
  <c r="W4808" i="2" s="1"/>
  <c r="V4809" i="2" a="1"/>
  <c r="V4809" i="2" s="1"/>
  <c r="W4809" i="2" s="1"/>
  <c r="V4810" i="2" a="1"/>
  <c r="V4810" i="2" s="1"/>
  <c r="W4810" i="2" s="1"/>
  <c r="V4811" i="2" a="1"/>
  <c r="V4811" i="2" s="1"/>
  <c r="W4811" i="2" s="1"/>
  <c r="V4812" i="2" a="1"/>
  <c r="V4812" i="2" s="1"/>
  <c r="W4812" i="2" s="1"/>
  <c r="V4813" i="2" a="1"/>
  <c r="V4813" i="2" s="1"/>
  <c r="W4813" i="2" s="1"/>
  <c r="V4814" i="2" a="1"/>
  <c r="V4814" i="2" s="1"/>
  <c r="W4814" i="2" s="1"/>
  <c r="V4815" i="2" a="1"/>
  <c r="V4815" i="2" s="1"/>
  <c r="W4815" i="2" s="1"/>
  <c r="V4816" i="2" a="1"/>
  <c r="V4816" i="2" s="1"/>
  <c r="W4816" i="2" s="1"/>
  <c r="V4817" i="2" a="1"/>
  <c r="V4817" i="2" s="1"/>
  <c r="W4817" i="2" s="1"/>
  <c r="V4818" i="2" a="1"/>
  <c r="V4818" i="2" s="1"/>
  <c r="W4818" i="2" s="1"/>
  <c r="V4819" i="2" a="1"/>
  <c r="V4819" i="2" s="1"/>
  <c r="W4819" i="2" s="1"/>
  <c r="V4820" i="2" a="1"/>
  <c r="V4820" i="2" s="1"/>
  <c r="W4820" i="2" s="1"/>
  <c r="V4821" i="2" a="1"/>
  <c r="V4821" i="2" s="1"/>
  <c r="W4821" i="2" s="1"/>
  <c r="V4822" i="2" a="1"/>
  <c r="V4822" i="2" s="1"/>
  <c r="W4822" i="2" s="1"/>
  <c r="V4823" i="2" a="1"/>
  <c r="V4823" i="2" s="1"/>
  <c r="W4823" i="2" s="1"/>
  <c r="V4824" i="2" a="1"/>
  <c r="V4824" i="2" s="1"/>
  <c r="W4824" i="2" s="1"/>
  <c r="V4825" i="2" a="1"/>
  <c r="V4825" i="2" s="1"/>
  <c r="W4825" i="2" s="1"/>
  <c r="V4826" i="2" a="1"/>
  <c r="V4826" i="2" s="1"/>
  <c r="W4826" i="2" s="1"/>
  <c r="V4827" i="2" a="1"/>
  <c r="V4827" i="2" s="1"/>
  <c r="W4827" i="2" s="1"/>
  <c r="V4828" i="2" a="1"/>
  <c r="V4828" i="2" s="1"/>
  <c r="W4828" i="2" s="1"/>
  <c r="V4829" i="2" a="1"/>
  <c r="V4829" i="2" s="1"/>
  <c r="W4829" i="2" s="1"/>
  <c r="V4830" i="2" a="1"/>
  <c r="V4830" i="2" s="1"/>
  <c r="W4830" i="2" s="1"/>
  <c r="V4831" i="2" a="1"/>
  <c r="V4831" i="2" s="1"/>
  <c r="W4831" i="2" s="1"/>
  <c r="V4832" i="2" a="1"/>
  <c r="V4832" i="2" s="1"/>
  <c r="W4832" i="2" s="1"/>
  <c r="V4833" i="2" a="1"/>
  <c r="V4833" i="2" s="1"/>
  <c r="W4833" i="2" s="1"/>
  <c r="V4834" i="2" a="1"/>
  <c r="V4834" i="2" s="1"/>
  <c r="W4834" i="2" s="1"/>
  <c r="V4835" i="2" a="1"/>
  <c r="V4835" i="2" s="1"/>
  <c r="W4835" i="2" s="1"/>
  <c r="V4836" i="2" a="1"/>
  <c r="V4836" i="2" s="1"/>
  <c r="W4836" i="2" s="1"/>
  <c r="V4837" i="2" a="1"/>
  <c r="V4837" i="2" s="1"/>
  <c r="W4837" i="2" s="1"/>
  <c r="V4838" i="2" a="1"/>
  <c r="V4838" i="2" s="1"/>
  <c r="W4838" i="2" s="1"/>
  <c r="V4839" i="2" a="1"/>
  <c r="V4839" i="2" s="1"/>
  <c r="W4839" i="2" s="1"/>
  <c r="V4840" i="2" a="1"/>
  <c r="V4840" i="2" s="1"/>
  <c r="W4840" i="2" s="1"/>
  <c r="V4841" i="2" a="1"/>
  <c r="V4841" i="2" s="1"/>
  <c r="W4841" i="2" s="1"/>
  <c r="V4842" i="2" a="1"/>
  <c r="V4842" i="2" s="1"/>
  <c r="W4842" i="2" s="1"/>
  <c r="V4843" i="2" a="1"/>
  <c r="V4843" i="2" s="1"/>
  <c r="W4843" i="2" s="1"/>
  <c r="V4844" i="2" a="1"/>
  <c r="V4844" i="2" s="1"/>
  <c r="W4844" i="2" s="1"/>
  <c r="V4845" i="2" a="1"/>
  <c r="V4845" i="2" s="1"/>
  <c r="W4845" i="2" s="1"/>
  <c r="V4846" i="2" a="1"/>
  <c r="V4846" i="2" s="1"/>
  <c r="W4846" i="2" s="1"/>
  <c r="V4847" i="2" a="1"/>
  <c r="V4847" i="2" s="1"/>
  <c r="W4847" i="2" s="1"/>
  <c r="V4848" i="2" a="1"/>
  <c r="V4848" i="2" s="1"/>
  <c r="W4848" i="2" s="1"/>
  <c r="V4849" i="2" a="1"/>
  <c r="V4849" i="2" s="1"/>
  <c r="W4849" i="2" s="1"/>
  <c r="V4850" i="2" a="1"/>
  <c r="V4850" i="2" s="1"/>
  <c r="W4850" i="2" s="1"/>
  <c r="V4851" i="2" a="1"/>
  <c r="V4851" i="2" s="1"/>
  <c r="W4851" i="2" s="1"/>
  <c r="V4852" i="2" a="1"/>
  <c r="V4852" i="2" s="1"/>
  <c r="W4852" i="2" s="1"/>
  <c r="V4853" i="2" a="1"/>
  <c r="V4853" i="2" s="1"/>
  <c r="W4853" i="2" s="1"/>
  <c r="V4854" i="2" a="1"/>
  <c r="V4854" i="2" s="1"/>
  <c r="W4854" i="2" s="1"/>
  <c r="V4855" i="2" a="1"/>
  <c r="V4855" i="2" s="1"/>
  <c r="W4855" i="2" s="1"/>
  <c r="V4856" i="2" a="1"/>
  <c r="V4856" i="2" s="1"/>
  <c r="W4856" i="2" s="1"/>
  <c r="V4857" i="2" a="1"/>
  <c r="V4857" i="2" s="1"/>
  <c r="W4857" i="2" s="1"/>
  <c r="V4858" i="2" a="1"/>
  <c r="V4858" i="2" s="1"/>
  <c r="W4858" i="2" s="1"/>
  <c r="V4859" i="2" a="1"/>
  <c r="V4859" i="2" s="1"/>
  <c r="W4859" i="2" s="1"/>
  <c r="V4860" i="2" a="1"/>
  <c r="V4860" i="2" s="1"/>
  <c r="W4860" i="2" s="1"/>
  <c r="V4861" i="2" a="1"/>
  <c r="V4861" i="2" s="1"/>
  <c r="W4861" i="2" s="1"/>
  <c r="V4862" i="2" a="1"/>
  <c r="V4862" i="2" s="1"/>
  <c r="W4862" i="2" s="1"/>
  <c r="V4863" i="2" a="1"/>
  <c r="V4863" i="2" s="1"/>
  <c r="W4863" i="2" s="1"/>
  <c r="V4864" i="2" a="1"/>
  <c r="V4864" i="2" s="1"/>
  <c r="W4864" i="2" s="1"/>
  <c r="V4865" i="2" a="1"/>
  <c r="V4865" i="2" s="1"/>
  <c r="W4865" i="2" s="1"/>
  <c r="V4866" i="2" a="1"/>
  <c r="V4866" i="2" s="1"/>
  <c r="W4866" i="2" s="1"/>
  <c r="V4867" i="2" a="1"/>
  <c r="V4867" i="2" s="1"/>
  <c r="W4867" i="2" s="1"/>
  <c r="V4868" i="2" a="1"/>
  <c r="V4868" i="2" s="1"/>
  <c r="W4868" i="2" s="1"/>
  <c r="V4869" i="2" a="1"/>
  <c r="V4869" i="2" s="1"/>
  <c r="W4869" i="2" s="1"/>
  <c r="V4870" i="2" a="1"/>
  <c r="V4870" i="2" s="1"/>
  <c r="W4870" i="2" s="1"/>
  <c r="V4871" i="2" a="1"/>
  <c r="V4871" i="2" s="1"/>
  <c r="W4871" i="2" s="1"/>
  <c r="V4872" i="2" a="1"/>
  <c r="V4872" i="2" s="1"/>
  <c r="W4872" i="2" s="1"/>
  <c r="V4873" i="2" a="1"/>
  <c r="V4873" i="2" s="1"/>
  <c r="W4873" i="2" s="1"/>
  <c r="V4874" i="2" a="1"/>
  <c r="V4874" i="2" s="1"/>
  <c r="W4874" i="2" s="1"/>
  <c r="V4875" i="2" a="1"/>
  <c r="V4875" i="2" s="1"/>
  <c r="W4875" i="2" s="1"/>
  <c r="V4876" i="2" a="1"/>
  <c r="V4876" i="2" s="1"/>
  <c r="W4876" i="2" s="1"/>
  <c r="V4877" i="2" a="1"/>
  <c r="V4877" i="2" s="1"/>
  <c r="W4877" i="2" s="1"/>
  <c r="V4878" i="2" a="1"/>
  <c r="V4878" i="2" s="1"/>
  <c r="W4878" i="2" s="1"/>
  <c r="V4879" i="2" a="1"/>
  <c r="V4879" i="2" s="1"/>
  <c r="W4879" i="2" s="1"/>
  <c r="V4880" i="2" a="1"/>
  <c r="V4880" i="2" s="1"/>
  <c r="W4880" i="2" s="1"/>
  <c r="V4881" i="2" a="1"/>
  <c r="V4881" i="2" s="1"/>
  <c r="W4881" i="2" s="1"/>
  <c r="V4882" i="2" a="1"/>
  <c r="V4882" i="2" s="1"/>
  <c r="W4882" i="2" s="1"/>
  <c r="V4883" i="2" a="1"/>
  <c r="V4883" i="2" s="1"/>
  <c r="W4883" i="2" s="1"/>
  <c r="V4884" i="2" a="1"/>
  <c r="V4884" i="2" s="1"/>
  <c r="W4884" i="2" s="1"/>
  <c r="V4885" i="2" a="1"/>
  <c r="V4885" i="2" s="1"/>
  <c r="W4885" i="2" s="1"/>
  <c r="V4886" i="2" a="1"/>
  <c r="V4886" i="2" s="1"/>
  <c r="W4886" i="2" s="1"/>
  <c r="V4887" i="2" a="1"/>
  <c r="V4887" i="2" s="1"/>
  <c r="W4887" i="2" s="1"/>
  <c r="V4888" i="2" a="1"/>
  <c r="V4888" i="2" s="1"/>
  <c r="W4888" i="2" s="1"/>
  <c r="V4889" i="2" a="1"/>
  <c r="V4889" i="2" s="1"/>
  <c r="W4889" i="2" s="1"/>
  <c r="V4890" i="2" a="1"/>
  <c r="V4890" i="2" s="1"/>
  <c r="W4890" i="2" s="1"/>
  <c r="V4891" i="2" a="1"/>
  <c r="V4891" i="2" s="1"/>
  <c r="W4891" i="2" s="1"/>
  <c r="V4892" i="2" a="1"/>
  <c r="V4892" i="2" s="1"/>
  <c r="W4892" i="2" s="1"/>
  <c r="V4893" i="2" a="1"/>
  <c r="V4893" i="2" s="1"/>
  <c r="W4893" i="2" s="1"/>
  <c r="V4894" i="2" a="1"/>
  <c r="V4894" i="2" s="1"/>
  <c r="W4894" i="2" s="1"/>
  <c r="V4895" i="2" a="1"/>
  <c r="V4895" i="2" s="1"/>
  <c r="W4895" i="2" s="1"/>
  <c r="V4896" i="2" a="1"/>
  <c r="V4896" i="2" s="1"/>
  <c r="W4896" i="2" s="1"/>
  <c r="V4897" i="2" a="1"/>
  <c r="V4897" i="2" s="1"/>
  <c r="W4897" i="2" s="1"/>
  <c r="V4898" i="2" a="1"/>
  <c r="V4898" i="2" s="1"/>
  <c r="W4898" i="2" s="1"/>
  <c r="V4899" i="2" a="1"/>
  <c r="V4899" i="2" s="1"/>
  <c r="W4899" i="2" s="1"/>
  <c r="V4900" i="2" a="1"/>
  <c r="V4900" i="2" s="1"/>
  <c r="W4900" i="2" s="1"/>
  <c r="V4901" i="2" a="1"/>
  <c r="V4901" i="2" s="1"/>
  <c r="W4901" i="2" s="1"/>
  <c r="V4902" i="2" a="1"/>
  <c r="V4902" i="2" s="1"/>
  <c r="W4902" i="2" s="1"/>
  <c r="V4903" i="2" a="1"/>
  <c r="V4903" i="2" s="1"/>
  <c r="W4903" i="2" s="1"/>
  <c r="V4904" i="2" a="1"/>
  <c r="V4904" i="2" s="1"/>
  <c r="W4904" i="2" s="1"/>
  <c r="V4905" i="2" a="1"/>
  <c r="V4905" i="2" s="1"/>
  <c r="W4905" i="2" s="1"/>
  <c r="V4906" i="2" a="1"/>
  <c r="V4906" i="2" s="1"/>
  <c r="W4906" i="2" s="1"/>
  <c r="V4907" i="2" a="1"/>
  <c r="V4907" i="2" s="1"/>
  <c r="W4907" i="2" s="1"/>
  <c r="V4908" i="2" a="1"/>
  <c r="V4908" i="2" s="1"/>
  <c r="W4908" i="2" s="1"/>
  <c r="V4909" i="2" a="1"/>
  <c r="V4909" i="2" s="1"/>
  <c r="W4909" i="2" s="1"/>
  <c r="V4910" i="2" a="1"/>
  <c r="V4910" i="2"/>
  <c r="W4910" i="2" s="1"/>
  <c r="V4911" i="2" a="1"/>
  <c r="V4911" i="2" s="1"/>
  <c r="W4911" i="2" s="1"/>
  <c r="V4912" i="2" a="1"/>
  <c r="V4912" i="2" s="1"/>
  <c r="W4912" i="2" s="1"/>
  <c r="V4913" i="2" a="1"/>
  <c r="V4913" i="2" s="1"/>
  <c r="W4913" i="2" s="1"/>
  <c r="V4914" i="2" a="1"/>
  <c r="V4914" i="2" s="1"/>
  <c r="W4914" i="2" s="1"/>
  <c r="V4915" i="2" a="1"/>
  <c r="V4915" i="2" s="1"/>
  <c r="V4916" i="2" a="1"/>
  <c r="V4916" i="2" s="1"/>
  <c r="V4917" i="2" a="1"/>
  <c r="V4917" i="2" s="1"/>
  <c r="V4918" i="2" a="1"/>
  <c r="V4918" i="2" s="1"/>
  <c r="V4919" i="2" a="1"/>
  <c r="V4919" i="2" s="1"/>
  <c r="V4920" i="2" a="1"/>
  <c r="V4920" i="2" s="1"/>
  <c r="V4921" i="2" a="1"/>
  <c r="V4921" i="2" s="1"/>
  <c r="V4922" i="2" a="1"/>
  <c r="V4922" i="2" s="1"/>
  <c r="V4923" i="2" a="1"/>
  <c r="V4923" i="2" s="1"/>
  <c r="V4924" i="2" a="1"/>
  <c r="V4924" i="2" s="1"/>
  <c r="V4925" i="2" a="1"/>
  <c r="V4925" i="2" s="1"/>
  <c r="V4926" i="2" a="1"/>
  <c r="V4926" i="2" s="1"/>
  <c r="V4927" i="2" a="1"/>
  <c r="V4927" i="2" s="1"/>
  <c r="V4928" i="2" a="1"/>
  <c r="V4928" i="2" s="1"/>
  <c r="V4929" i="2" a="1"/>
  <c r="V4929" i="2" s="1"/>
  <c r="W4929" i="2" s="1"/>
  <c r="V4930" i="2" a="1"/>
  <c r="V4930" i="2" s="1"/>
  <c r="W4930" i="2" s="1"/>
  <c r="V4931" i="2" a="1"/>
  <c r="V4931" i="2" s="1"/>
  <c r="W4931" i="2" s="1"/>
  <c r="V4932" i="2" a="1"/>
  <c r="V4932" i="2" s="1"/>
  <c r="W4932" i="2" s="1"/>
  <c r="V4933" i="2" a="1"/>
  <c r="V4933" i="2" s="1"/>
  <c r="W4933" i="2" s="1"/>
  <c r="V4934" i="2" a="1"/>
  <c r="V4934" i="2" s="1"/>
  <c r="W4934" i="2" s="1"/>
  <c r="V4935" i="2" a="1"/>
  <c r="V4935" i="2" s="1"/>
  <c r="W4935" i="2" s="1"/>
  <c r="V4936" i="2" a="1"/>
  <c r="V4936" i="2" s="1"/>
  <c r="W4936" i="2" s="1"/>
  <c r="V4937" i="2" a="1"/>
  <c r="V4937" i="2" s="1"/>
  <c r="W4937" i="2" s="1"/>
  <c r="V4938" i="2" a="1"/>
  <c r="V4938" i="2" s="1"/>
  <c r="W4938" i="2" s="1"/>
  <c r="V4939" i="2" a="1"/>
  <c r="V4939" i="2" s="1"/>
  <c r="W4939" i="2" s="1"/>
  <c r="V4940" i="2" a="1"/>
  <c r="V4940" i="2" s="1"/>
  <c r="W4940" i="2" s="1"/>
  <c r="V4941" i="2" a="1"/>
  <c r="V4941" i="2" s="1"/>
  <c r="W4941" i="2" s="1"/>
  <c r="V4942" i="2" a="1"/>
  <c r="V4942" i="2" s="1"/>
  <c r="W4942" i="2" s="1"/>
  <c r="V4943" i="2" a="1"/>
  <c r="V4943" i="2" s="1"/>
  <c r="W4943" i="2" s="1"/>
  <c r="V4944" i="2" a="1"/>
  <c r="V4944" i="2" s="1"/>
  <c r="W4944" i="2" s="1"/>
  <c r="V4945" i="2" a="1"/>
  <c r="V4945" i="2" s="1"/>
  <c r="W4945" i="2" s="1"/>
  <c r="V4946" i="2" a="1"/>
  <c r="V4946" i="2" s="1"/>
  <c r="W4946" i="2" s="1"/>
  <c r="V4947" i="2" a="1"/>
  <c r="V4947" i="2" s="1"/>
  <c r="W4947" i="2" s="1"/>
  <c r="V4948" i="2" a="1"/>
  <c r="V4948" i="2" s="1"/>
  <c r="W4948" i="2" s="1"/>
  <c r="V4949" i="2" a="1"/>
  <c r="V4949" i="2" s="1"/>
  <c r="W4949" i="2" s="1"/>
  <c r="V4950" i="2" a="1"/>
  <c r="V4950" i="2" s="1"/>
  <c r="W4950" i="2" s="1"/>
  <c r="V4951" i="2" a="1"/>
  <c r="V4951" i="2" s="1"/>
  <c r="W4951" i="2" s="1"/>
  <c r="V4952" i="2" a="1"/>
  <c r="V4952" i="2" s="1"/>
  <c r="W4952" i="2" s="1"/>
  <c r="V4953" i="2" a="1"/>
  <c r="V4953" i="2" s="1"/>
  <c r="W4953" i="2" s="1"/>
  <c r="V4954" i="2" a="1"/>
  <c r="V4954" i="2" s="1"/>
  <c r="W4954" i="2" s="1"/>
  <c r="V4955" i="2" a="1"/>
  <c r="V4955" i="2" s="1"/>
  <c r="W4955" i="2" s="1"/>
  <c r="V4956" i="2" a="1"/>
  <c r="V4956" i="2" s="1"/>
  <c r="W4956" i="2" s="1"/>
  <c r="V4957" i="2" a="1"/>
  <c r="V4957" i="2" s="1"/>
  <c r="W4957" i="2" s="1"/>
  <c r="V4958" i="2" a="1"/>
  <c r="V4958" i="2" s="1"/>
  <c r="W4958" i="2" s="1"/>
  <c r="V4959" i="2" a="1"/>
  <c r="V4959" i="2" s="1"/>
  <c r="W4959" i="2" s="1"/>
  <c r="V4960" i="2" a="1"/>
  <c r="V4960" i="2" s="1"/>
  <c r="W4960" i="2" s="1"/>
  <c r="V4961" i="2" a="1"/>
  <c r="V4961" i="2" s="1"/>
  <c r="W4961" i="2" s="1"/>
  <c r="V4962" i="2" a="1"/>
  <c r="V4962" i="2" s="1"/>
  <c r="W4962" i="2" s="1"/>
  <c r="V4963" i="2" a="1"/>
  <c r="V4963" i="2" s="1"/>
  <c r="W4963" i="2" s="1"/>
  <c r="V4964" i="2" a="1"/>
  <c r="V4964" i="2" s="1"/>
  <c r="W4964" i="2" s="1"/>
  <c r="V4965" i="2" a="1"/>
  <c r="V4965" i="2" s="1"/>
  <c r="W4965" i="2" s="1"/>
  <c r="V4966" i="2" a="1"/>
  <c r="V4966" i="2" s="1"/>
  <c r="W4966" i="2" s="1"/>
  <c r="V4967" i="2" a="1"/>
  <c r="V4967" i="2" s="1"/>
  <c r="W4967" i="2" s="1"/>
  <c r="V4968" i="2" a="1"/>
  <c r="V4968" i="2" s="1"/>
  <c r="W4968" i="2" s="1"/>
  <c r="V4969" i="2" a="1"/>
  <c r="V4969" i="2" s="1"/>
  <c r="W4969" i="2" s="1"/>
  <c r="V4970" i="2" a="1"/>
  <c r="V4970" i="2" s="1"/>
  <c r="W4970" i="2" s="1"/>
  <c r="V4971" i="2" a="1"/>
  <c r="V4971" i="2" s="1"/>
  <c r="W4971" i="2" s="1"/>
  <c r="V4972" i="2" a="1"/>
  <c r="V4972" i="2" s="1"/>
  <c r="W4972" i="2" s="1"/>
  <c r="V4973" i="2" a="1"/>
  <c r="V4973" i="2" s="1"/>
  <c r="W4973" i="2" s="1"/>
  <c r="V4974" i="2" a="1"/>
  <c r="V4974" i="2" s="1"/>
  <c r="W4974" i="2" s="1"/>
  <c r="V4975" i="2" a="1"/>
  <c r="V4975" i="2" s="1"/>
  <c r="W4975" i="2" s="1"/>
  <c r="V4976" i="2" a="1"/>
  <c r="V4976" i="2" s="1"/>
  <c r="W4976" i="2" s="1"/>
  <c r="V4977" i="2" a="1"/>
  <c r="V4977" i="2" s="1"/>
  <c r="W4977" i="2" s="1"/>
  <c r="V4978" i="2" a="1"/>
  <c r="V4978" i="2" s="1"/>
  <c r="W4978" i="2" s="1"/>
  <c r="V4979" i="2" a="1"/>
  <c r="V4979" i="2" s="1"/>
  <c r="W4979" i="2" s="1"/>
  <c r="V4980" i="2" a="1"/>
  <c r="V4980" i="2" s="1"/>
  <c r="W4980" i="2" s="1"/>
  <c r="V4981" i="2" a="1"/>
  <c r="V4981" i="2" s="1"/>
  <c r="W4981" i="2" s="1"/>
  <c r="V4982" i="2" a="1"/>
  <c r="V4982" i="2" s="1"/>
  <c r="W4982" i="2" s="1"/>
  <c r="V4983" i="2" a="1"/>
  <c r="V4983" i="2" s="1"/>
  <c r="W4983" i="2" s="1"/>
  <c r="V4984" i="2" a="1"/>
  <c r="V4984" i="2" s="1"/>
  <c r="W4984" i="2" s="1"/>
  <c r="V4985" i="2" a="1"/>
  <c r="V4985" i="2" s="1"/>
  <c r="W4985" i="2" s="1"/>
  <c r="V4986" i="2" a="1"/>
  <c r="V4986" i="2" s="1"/>
  <c r="W4986" i="2" s="1"/>
  <c r="V4987" i="2" a="1"/>
  <c r="V4987" i="2" s="1"/>
  <c r="W4987" i="2" s="1"/>
  <c r="V4988" i="2" a="1"/>
  <c r="V4988" i="2" s="1"/>
  <c r="W4988" i="2" s="1"/>
  <c r="V4989" i="2" a="1"/>
  <c r="V4989" i="2" s="1"/>
  <c r="W4989" i="2" s="1"/>
  <c r="V4990" i="2" a="1"/>
  <c r="V4990" i="2" s="1"/>
  <c r="W4990" i="2" s="1"/>
  <c r="V4991" i="2" a="1"/>
  <c r="V4991" i="2" s="1"/>
  <c r="W4991" i="2" s="1"/>
  <c r="V4992" i="2" a="1"/>
  <c r="V4992" i="2" s="1"/>
  <c r="W4992" i="2" s="1"/>
  <c r="V4993" i="2" a="1"/>
  <c r="V4993" i="2" s="1"/>
  <c r="W4993" i="2" s="1"/>
  <c r="V4994" i="2" a="1"/>
  <c r="V4994" i="2" s="1"/>
  <c r="W4994" i="2" s="1"/>
  <c r="V4995" i="2" a="1"/>
  <c r="V4995" i="2" s="1"/>
  <c r="W4995" i="2" s="1"/>
  <c r="V4996" i="2" a="1"/>
  <c r="V4996" i="2" s="1"/>
  <c r="W4996" i="2" s="1"/>
  <c r="V4997" i="2" a="1"/>
  <c r="V4997" i="2" s="1"/>
  <c r="W4997" i="2" s="1"/>
  <c r="V4998" i="2" a="1"/>
  <c r="V4998" i="2" s="1"/>
  <c r="W4998" i="2" s="1"/>
  <c r="V4999" i="2" a="1"/>
  <c r="V4999" i="2" s="1"/>
  <c r="W4999" i="2" s="1"/>
  <c r="V5000" i="2" a="1"/>
  <c r="V5000" i="2" s="1"/>
  <c r="W5000" i="2" s="1"/>
  <c r="V5001" i="2" a="1"/>
  <c r="V5001" i="2" s="1"/>
  <c r="W5001" i="2" s="1"/>
  <c r="V5002" i="2" a="1"/>
  <c r="V5002" i="2" s="1"/>
  <c r="W5002" i="2" s="1"/>
  <c r="V5003" i="2" a="1"/>
  <c r="V5003" i="2" s="1"/>
  <c r="W5003" i="2" s="1"/>
  <c r="V5004" i="2" a="1"/>
  <c r="V5004" i="2" s="1"/>
  <c r="W5004" i="2" s="1"/>
  <c r="V5005" i="2" a="1"/>
  <c r="V5005" i="2" s="1"/>
  <c r="W5005" i="2" s="1"/>
  <c r="V5006" i="2" a="1"/>
  <c r="V5006" i="2" s="1"/>
  <c r="W5006" i="2" s="1"/>
  <c r="V5007" i="2" a="1"/>
  <c r="V5007" i="2" s="1"/>
  <c r="W5007" i="2" s="1"/>
  <c r="V5008" i="2" a="1"/>
  <c r="V5008" i="2" s="1"/>
  <c r="W5008" i="2" s="1"/>
  <c r="V5009" i="2" a="1"/>
  <c r="V5009" i="2" s="1"/>
  <c r="W5009" i="2" s="1"/>
  <c r="V5010" i="2" a="1"/>
  <c r="V5010" i="2" s="1"/>
  <c r="W5010" i="2" s="1"/>
  <c r="V5011" i="2" a="1"/>
  <c r="V5011" i="2" s="1"/>
  <c r="W5011" i="2" s="1"/>
  <c r="V5012" i="2" a="1"/>
  <c r="V5012" i="2" s="1"/>
  <c r="W5012" i="2" s="1"/>
  <c r="V5013" i="2" a="1"/>
  <c r="V5013" i="2" s="1"/>
  <c r="W5013" i="2" s="1"/>
  <c r="V5014" i="2" a="1"/>
  <c r="V5014" i="2" s="1"/>
  <c r="W5014" i="2" s="1"/>
  <c r="V5015" i="2" a="1"/>
  <c r="V5015" i="2" s="1"/>
  <c r="W5015" i="2" s="1"/>
  <c r="V5016" i="2" a="1"/>
  <c r="V5016" i="2" s="1"/>
  <c r="W5016" i="2" s="1"/>
  <c r="V5017" i="2" a="1"/>
  <c r="V5017" i="2" s="1"/>
  <c r="W5017" i="2" s="1"/>
  <c r="V5018" i="2" a="1"/>
  <c r="V5018" i="2" s="1"/>
  <c r="W5018" i="2" s="1"/>
  <c r="V5019" i="2" a="1"/>
  <c r="V5019" i="2" s="1"/>
  <c r="W5019" i="2" s="1"/>
  <c r="V5020" i="2" a="1"/>
  <c r="V5020" i="2" s="1"/>
  <c r="W5020" i="2" s="1"/>
  <c r="V5021" i="2" a="1"/>
  <c r="V5021" i="2" s="1"/>
  <c r="W5021" i="2" s="1"/>
  <c r="V5022" i="2" a="1"/>
  <c r="V5022" i="2" s="1"/>
  <c r="W5022" i="2" s="1"/>
  <c r="V5023" i="2" a="1"/>
  <c r="V5023" i="2" s="1"/>
  <c r="W5023" i="2" s="1"/>
  <c r="V5024" i="2" a="1"/>
  <c r="V5024" i="2" s="1"/>
  <c r="W5024" i="2" s="1"/>
  <c r="V5025" i="2" a="1"/>
  <c r="V5025" i="2" s="1"/>
  <c r="W5025" i="2" s="1"/>
  <c r="V5026" i="2" a="1"/>
  <c r="V5026" i="2" s="1"/>
  <c r="W5026" i="2" s="1"/>
  <c r="V5027" i="2" a="1"/>
  <c r="V5027" i="2" s="1"/>
  <c r="W5027" i="2" s="1"/>
  <c r="V5028" i="2" a="1"/>
  <c r="V5028" i="2" s="1"/>
  <c r="W5028" i="2" s="1"/>
  <c r="V5029" i="2" a="1"/>
  <c r="V5029" i="2" s="1"/>
  <c r="W5029" i="2" s="1"/>
  <c r="V5030" i="2" a="1"/>
  <c r="V5030" i="2" s="1"/>
  <c r="W5030" i="2" s="1"/>
  <c r="V5031" i="2" a="1"/>
  <c r="V5031" i="2" s="1"/>
  <c r="W5031" i="2" s="1"/>
  <c r="V5032" i="2" a="1"/>
  <c r="V5032" i="2" s="1"/>
  <c r="W5032" i="2" s="1"/>
  <c r="V5033" i="2" a="1"/>
  <c r="V5033" i="2" s="1"/>
  <c r="W5033" i="2" s="1"/>
  <c r="V5034" i="2" a="1"/>
  <c r="V5034" i="2" s="1"/>
  <c r="W5034" i="2" s="1"/>
  <c r="V5035" i="2" a="1"/>
  <c r="V5035" i="2" s="1"/>
  <c r="W5035" i="2" s="1"/>
  <c r="V5036" i="2" a="1"/>
  <c r="V5036" i="2" s="1"/>
  <c r="W5036" i="2" s="1"/>
  <c r="V5037" i="2" a="1"/>
  <c r="V5037" i="2" s="1"/>
  <c r="W5037" i="2" s="1"/>
  <c r="V5038" i="2" a="1"/>
  <c r="V5038" i="2" s="1"/>
  <c r="W5038" i="2" s="1"/>
  <c r="V5039" i="2" a="1"/>
  <c r="V5039" i="2" s="1"/>
  <c r="W5039" i="2" s="1"/>
  <c r="V5040" i="2" a="1"/>
  <c r="V5040" i="2" s="1"/>
  <c r="W5040" i="2" s="1"/>
  <c r="V5041" i="2" a="1"/>
  <c r="V5041" i="2" s="1"/>
  <c r="W5041" i="2" s="1"/>
  <c r="V5042" i="2" a="1"/>
  <c r="V5042" i="2" s="1"/>
  <c r="W5042" i="2" s="1"/>
  <c r="V5043" i="2" a="1"/>
  <c r="V5043" i="2" s="1"/>
  <c r="W5043" i="2" s="1"/>
  <c r="V5044" i="2" a="1"/>
  <c r="V5044" i="2" s="1"/>
  <c r="W5044" i="2" s="1"/>
  <c r="V5045" i="2" a="1"/>
  <c r="V5045" i="2" s="1"/>
  <c r="W5045" i="2" s="1"/>
  <c r="V5046" i="2" a="1"/>
  <c r="V5046" i="2" s="1"/>
  <c r="W5046" i="2" s="1"/>
  <c r="V5047" i="2" a="1"/>
  <c r="V5047" i="2" s="1"/>
  <c r="W5047" i="2" s="1"/>
  <c r="V5048" i="2" a="1"/>
  <c r="V5048" i="2" s="1"/>
  <c r="W5048" i="2" s="1"/>
  <c r="V5049" i="2" a="1"/>
  <c r="V5049" i="2" s="1"/>
  <c r="W5049" i="2" s="1"/>
  <c r="V5050" i="2" a="1"/>
  <c r="V5050" i="2"/>
  <c r="W5050" i="2" s="1"/>
  <c r="V5051" i="2" a="1"/>
  <c r="V5051" i="2" s="1"/>
  <c r="W5051" i="2" s="1"/>
  <c r="V5052" i="2" a="1"/>
  <c r="V5052" i="2" s="1"/>
  <c r="W5052" i="2" s="1"/>
  <c r="V5053" i="2" a="1"/>
  <c r="V5053" i="2" s="1"/>
  <c r="W5053" i="2" s="1"/>
  <c r="V5054" i="2" a="1"/>
  <c r="V5054" i="2" s="1"/>
  <c r="W5054" i="2" s="1"/>
  <c r="V5055" i="2" a="1"/>
  <c r="V5055" i="2" s="1"/>
  <c r="W5055" i="2" s="1"/>
  <c r="V5056" i="2" a="1"/>
  <c r="V5056" i="2" s="1"/>
  <c r="W5056" i="2" s="1"/>
  <c r="V5057" i="2" a="1"/>
  <c r="V5057" i="2" s="1"/>
  <c r="W5057" i="2" s="1"/>
  <c r="V5058" i="2" a="1"/>
  <c r="V5058" i="2" s="1"/>
  <c r="W5058" i="2" s="1"/>
  <c r="V5059" i="2" a="1"/>
  <c r="V5059" i="2" s="1"/>
  <c r="W5059" i="2" s="1"/>
  <c r="V5060" i="2" a="1"/>
  <c r="V5060" i="2" s="1"/>
  <c r="W5060" i="2" s="1"/>
  <c r="V5061" i="2" a="1"/>
  <c r="V5061" i="2" s="1"/>
  <c r="W5061" i="2" s="1"/>
  <c r="V5062" i="2" a="1"/>
  <c r="V5062" i="2" s="1"/>
  <c r="W5062" i="2" s="1"/>
  <c r="V5063" i="2" a="1"/>
  <c r="V5063" i="2" s="1"/>
  <c r="W5063" i="2" s="1"/>
  <c r="V5064" i="2" a="1"/>
  <c r="V5064" i="2" s="1"/>
  <c r="W5064" i="2" s="1"/>
  <c r="V5065" i="2" a="1"/>
  <c r="V5065" i="2" s="1"/>
  <c r="W5065" i="2" s="1"/>
  <c r="V5066" i="2" a="1"/>
  <c r="V5066" i="2" s="1"/>
  <c r="W5066" i="2" s="1"/>
  <c r="V5067" i="2" a="1"/>
  <c r="V5067" i="2" s="1"/>
  <c r="W5067" i="2" s="1"/>
  <c r="V5068" i="2" a="1"/>
  <c r="V5068" i="2" s="1"/>
  <c r="W5068" i="2" s="1"/>
  <c r="V5069" i="2" a="1"/>
  <c r="V5069" i="2" s="1"/>
  <c r="W5069" i="2" s="1"/>
  <c r="V5070" i="2" a="1"/>
  <c r="V5070" i="2" s="1"/>
  <c r="W5070" i="2" s="1"/>
  <c r="V5071" i="2" a="1"/>
  <c r="V5071" i="2" s="1"/>
  <c r="W5071" i="2" s="1"/>
  <c r="V5072" i="2" a="1"/>
  <c r="V5072" i="2" s="1"/>
  <c r="W5072" i="2" s="1"/>
  <c r="V5073" i="2" a="1"/>
  <c r="V5073" i="2" s="1"/>
  <c r="W5073" i="2" s="1"/>
  <c r="V5074" i="2" a="1"/>
  <c r="V5074" i="2" s="1"/>
  <c r="W5074" i="2" s="1"/>
  <c r="V5075" i="2" a="1"/>
  <c r="V5075" i="2" s="1"/>
  <c r="W5075" i="2" s="1"/>
  <c r="V5076" i="2" a="1"/>
  <c r="V5076" i="2" s="1"/>
  <c r="W5076" i="2" s="1"/>
  <c r="V5077" i="2" a="1"/>
  <c r="V5077" i="2" s="1"/>
  <c r="W5077" i="2" s="1"/>
  <c r="V5078" i="2" a="1"/>
  <c r="V5078" i="2" s="1"/>
  <c r="W5078" i="2" s="1"/>
  <c r="V5079" i="2" a="1"/>
  <c r="V5079" i="2" s="1"/>
  <c r="W5079" i="2" s="1"/>
  <c r="V5080" i="2" a="1"/>
  <c r="V5080" i="2" s="1"/>
  <c r="W5080" i="2" s="1"/>
  <c r="V5081" i="2" a="1"/>
  <c r="V5081" i="2" s="1"/>
  <c r="W5081" i="2" s="1"/>
  <c r="V5082" i="2" a="1"/>
  <c r="V5082" i="2" s="1"/>
  <c r="W5082" i="2" s="1"/>
  <c r="V5083" i="2" a="1"/>
  <c r="V5083" i="2" s="1"/>
  <c r="W5083" i="2" s="1"/>
  <c r="V5084" i="2" a="1"/>
  <c r="V5084" i="2" s="1"/>
  <c r="W5084" i="2" s="1"/>
  <c r="V5085" i="2" a="1"/>
  <c r="V5085" i="2" s="1"/>
  <c r="W5085" i="2" s="1"/>
  <c r="V5086" i="2" a="1"/>
  <c r="V5086" i="2" s="1"/>
  <c r="W5086" i="2" s="1"/>
  <c r="V5087" i="2" a="1"/>
  <c r="V5087" i="2" s="1"/>
  <c r="W5087" i="2" s="1"/>
  <c r="V5088" i="2" a="1"/>
  <c r="V5088" i="2" s="1"/>
  <c r="W5088" i="2" s="1"/>
  <c r="V5089" i="2" a="1"/>
  <c r="V5089" i="2" s="1"/>
  <c r="W5089" i="2" s="1"/>
  <c r="V5090" i="2" a="1"/>
  <c r="V5090" i="2" s="1"/>
  <c r="W5090" i="2" s="1"/>
  <c r="V5091" i="2" a="1"/>
  <c r="V5091" i="2" s="1"/>
  <c r="W5091" i="2" s="1"/>
  <c r="V5092" i="2" a="1"/>
  <c r="V5092" i="2" s="1"/>
  <c r="W5092" i="2" s="1"/>
  <c r="V5093" i="2" a="1"/>
  <c r="V5093" i="2" s="1"/>
  <c r="W5093" i="2" s="1"/>
  <c r="V5094" i="2" a="1"/>
  <c r="V5094" i="2" s="1"/>
  <c r="W5094" i="2" s="1"/>
  <c r="V5095" i="2" a="1"/>
  <c r="V5095" i="2" s="1"/>
  <c r="W5095" i="2" s="1"/>
  <c r="V5096" i="2" a="1"/>
  <c r="V5096" i="2" s="1"/>
  <c r="W5096" i="2" s="1"/>
  <c r="V5097" i="2" a="1"/>
  <c r="V5097" i="2" s="1"/>
  <c r="W5097" i="2" s="1"/>
  <c r="V5098" i="2" a="1"/>
  <c r="V5098" i="2" s="1"/>
  <c r="W5098" i="2" s="1"/>
  <c r="V5099" i="2" a="1"/>
  <c r="V5099" i="2" s="1"/>
  <c r="W5099" i="2" s="1"/>
  <c r="V5100" i="2" a="1"/>
  <c r="V5100" i="2" s="1"/>
  <c r="W5100" i="2" s="1"/>
  <c r="V5101" i="2" a="1"/>
  <c r="V5101" i="2" s="1"/>
  <c r="W5101" i="2" s="1"/>
  <c r="V5102" i="2" a="1"/>
  <c r="V5102" i="2" s="1"/>
  <c r="W5102" i="2" s="1"/>
  <c r="V5103" i="2" a="1"/>
  <c r="V5103" i="2" s="1"/>
  <c r="W5103" i="2" s="1"/>
  <c r="V5104" i="2" a="1"/>
  <c r="V5104" i="2" s="1"/>
  <c r="W5104" i="2" s="1"/>
  <c r="V5105" i="2" a="1"/>
  <c r="V5105" i="2" s="1"/>
  <c r="W5105" i="2" s="1"/>
  <c r="V5106" i="2" a="1"/>
  <c r="V5106" i="2" s="1"/>
  <c r="W5106" i="2" s="1"/>
  <c r="V5107" i="2" a="1"/>
  <c r="V5107" i="2" s="1"/>
  <c r="W5107" i="2" s="1"/>
  <c r="V5108" i="2" a="1"/>
  <c r="V5108" i="2" s="1"/>
  <c r="W5108" i="2" s="1"/>
  <c r="V5109" i="2" a="1"/>
  <c r="V5109" i="2" s="1"/>
  <c r="W5109" i="2" s="1"/>
  <c r="V5110" i="2" a="1"/>
  <c r="V5110" i="2" s="1"/>
  <c r="W5110" i="2" s="1"/>
  <c r="V5111" i="2" a="1"/>
  <c r="V5111" i="2" s="1"/>
  <c r="W5111" i="2" s="1"/>
  <c r="V5112" i="2" a="1"/>
  <c r="V5112" i="2" s="1"/>
  <c r="W5112" i="2" s="1"/>
  <c r="V5113" i="2" a="1"/>
  <c r="V5113" i="2" s="1"/>
  <c r="W5113" i="2" s="1"/>
  <c r="V5114" i="2" a="1"/>
  <c r="V5114" i="2" s="1"/>
  <c r="W5114" i="2" s="1"/>
  <c r="V5115" i="2" a="1"/>
  <c r="V5115" i="2" s="1"/>
  <c r="W5115" i="2" s="1"/>
  <c r="V5116" i="2" a="1"/>
  <c r="V5116" i="2" s="1"/>
  <c r="W5116" i="2" s="1"/>
  <c r="V5117" i="2" a="1"/>
  <c r="V5117" i="2" s="1"/>
  <c r="W5117" i="2" s="1"/>
  <c r="V5118" i="2" a="1"/>
  <c r="V5118" i="2" s="1"/>
  <c r="V5119" i="2" a="1"/>
  <c r="V5119" i="2" s="1"/>
  <c r="V5120" i="2" a="1"/>
  <c r="V5120" i="2" s="1"/>
  <c r="V5121" i="2" a="1"/>
  <c r="V5121" i="2" s="1"/>
  <c r="V5122" i="2" a="1"/>
  <c r="V5122" i="2" s="1"/>
  <c r="V5123" i="2" a="1"/>
  <c r="V5123" i="2" s="1"/>
  <c r="V5124" i="2" a="1"/>
  <c r="V5124" i="2" s="1"/>
  <c r="W5124" i="2" s="1"/>
  <c r="V5125" i="2" a="1"/>
  <c r="V5125" i="2" s="1"/>
  <c r="W5125" i="2" s="1"/>
  <c r="V5126" i="2" a="1"/>
  <c r="V5126" i="2" s="1"/>
  <c r="W5126" i="2" s="1"/>
  <c r="V5127" i="2" a="1"/>
  <c r="V5127" i="2" s="1"/>
  <c r="W5127" i="2" s="1"/>
  <c r="V5128" i="2" a="1"/>
  <c r="V5128" i="2" s="1"/>
  <c r="W5128" i="2" s="1"/>
  <c r="V5129" i="2" a="1"/>
  <c r="V5129" i="2" s="1"/>
  <c r="W5129" i="2" s="1"/>
  <c r="V5130" i="2" a="1"/>
  <c r="V5130" i="2" s="1"/>
  <c r="W5130" i="2" s="1"/>
  <c r="V5131" i="2" a="1"/>
  <c r="V5131" i="2" s="1"/>
  <c r="W5131" i="2" s="1"/>
  <c r="V5132" i="2" a="1"/>
  <c r="V5132" i="2" s="1"/>
  <c r="W5132" i="2" s="1"/>
  <c r="V5133" i="2" a="1"/>
  <c r="V5133" i="2" s="1"/>
  <c r="W5133" i="2" s="1"/>
  <c r="V5134" i="2" a="1"/>
  <c r="V5134" i="2" s="1"/>
  <c r="W5134" i="2" s="1"/>
  <c r="V5135" i="2" a="1"/>
  <c r="V5135" i="2" s="1"/>
  <c r="W5135" i="2" s="1"/>
  <c r="V5136" i="2" a="1"/>
  <c r="V5136" i="2" s="1"/>
  <c r="W5136" i="2" s="1"/>
  <c r="V5137" i="2" a="1"/>
  <c r="V5137" i="2" s="1"/>
  <c r="W5137" i="2" s="1"/>
  <c r="V5138" i="2" a="1"/>
  <c r="V5138" i="2" s="1"/>
  <c r="W5138" i="2" s="1"/>
  <c r="V5139" i="2" a="1"/>
  <c r="V5139" i="2" s="1"/>
  <c r="W5139" i="2" s="1"/>
  <c r="V5140" i="2" a="1"/>
  <c r="V5140" i="2" s="1"/>
  <c r="W5140" i="2" s="1"/>
  <c r="V5141" i="2" a="1"/>
  <c r="V5141" i="2" s="1"/>
  <c r="W5141" i="2" s="1"/>
  <c r="V5142" i="2" a="1"/>
  <c r="V5142" i="2" s="1"/>
  <c r="W5142" i="2" s="1"/>
  <c r="V5143" i="2" a="1"/>
  <c r="V5143" i="2" s="1"/>
  <c r="W5143" i="2" s="1"/>
  <c r="V5144" i="2" a="1"/>
  <c r="V5144" i="2" s="1"/>
  <c r="W5144" i="2" s="1"/>
  <c r="V5145" i="2" a="1"/>
  <c r="V5145" i="2" s="1"/>
  <c r="W5145" i="2" s="1"/>
  <c r="V5146" i="2" a="1"/>
  <c r="V5146" i="2" s="1"/>
  <c r="W5146" i="2" s="1"/>
  <c r="V5147" i="2" a="1"/>
  <c r="V5147" i="2" s="1"/>
  <c r="W5147" i="2" s="1"/>
  <c r="V5148" i="2" a="1"/>
  <c r="V5148" i="2" s="1"/>
  <c r="W5148" i="2" s="1"/>
  <c r="V5149" i="2" a="1"/>
  <c r="V5149" i="2" s="1"/>
  <c r="W5149" i="2" s="1"/>
  <c r="V5150" i="2" a="1"/>
  <c r="V5150" i="2" s="1"/>
  <c r="W5150" i="2" s="1"/>
  <c r="V5151" i="2" a="1"/>
  <c r="V5151" i="2" s="1"/>
  <c r="W5151" i="2" s="1"/>
  <c r="V5152" i="2" a="1"/>
  <c r="V5152" i="2" s="1"/>
  <c r="W5152" i="2" s="1"/>
  <c r="V5153" i="2" a="1"/>
  <c r="V5153" i="2" s="1"/>
  <c r="W5153" i="2" s="1"/>
  <c r="V5154" i="2" a="1"/>
  <c r="V5154" i="2" s="1"/>
  <c r="W5154" i="2" s="1"/>
  <c r="V5155" i="2" a="1"/>
  <c r="V5155" i="2" s="1"/>
  <c r="W5155" i="2" s="1"/>
  <c r="V5156" i="2" a="1"/>
  <c r="V5156" i="2" s="1"/>
  <c r="W5156" i="2" s="1"/>
  <c r="V5157" i="2" a="1"/>
  <c r="V5157" i="2" s="1"/>
  <c r="W5157" i="2" s="1"/>
  <c r="V5158" i="2" a="1"/>
  <c r="V5158" i="2" s="1"/>
  <c r="W5158" i="2" s="1"/>
  <c r="V5159" i="2" a="1"/>
  <c r="V5159" i="2" s="1"/>
  <c r="W5159" i="2" s="1"/>
  <c r="V5160" i="2" a="1"/>
  <c r="V5160" i="2" s="1"/>
  <c r="W5160" i="2" s="1"/>
  <c r="V5161" i="2" a="1"/>
  <c r="V5161" i="2" s="1"/>
  <c r="W5161" i="2" s="1"/>
  <c r="V5162" i="2" a="1"/>
  <c r="V5162" i="2" s="1"/>
  <c r="W5162" i="2" s="1"/>
  <c r="V5163" i="2" a="1"/>
  <c r="V5163" i="2" s="1"/>
  <c r="W5163" i="2" s="1"/>
  <c r="V5164" i="2" a="1"/>
  <c r="V5164" i="2" s="1"/>
  <c r="W5164" i="2" s="1"/>
  <c r="V5165" i="2" a="1"/>
  <c r="V5165" i="2" s="1"/>
  <c r="W5165" i="2" s="1"/>
  <c r="V5166" i="2" a="1"/>
  <c r="V5166" i="2" s="1"/>
  <c r="W5166" i="2" s="1"/>
  <c r="V5167" i="2" a="1"/>
  <c r="V5167" i="2" s="1"/>
  <c r="W5167" i="2" s="1"/>
  <c r="V5168" i="2" a="1"/>
  <c r="V5168" i="2" s="1"/>
  <c r="W5168" i="2" s="1"/>
  <c r="V5169" i="2" a="1"/>
  <c r="V5169" i="2" s="1"/>
  <c r="W5169" i="2" s="1"/>
  <c r="V5170" i="2" a="1"/>
  <c r="V5170" i="2" s="1"/>
  <c r="W5170" i="2" s="1"/>
  <c r="V5171" i="2" a="1"/>
  <c r="V5171" i="2" s="1"/>
  <c r="W5171" i="2" s="1"/>
  <c r="V5172" i="2" a="1"/>
  <c r="V5172" i="2" s="1"/>
  <c r="W5172" i="2" s="1"/>
  <c r="V5173" i="2" a="1"/>
  <c r="V5173" i="2" s="1"/>
  <c r="W5173" i="2" s="1"/>
  <c r="V5174" i="2" a="1"/>
  <c r="V5174" i="2" s="1"/>
  <c r="W5174" i="2" s="1"/>
  <c r="V5175" i="2" a="1"/>
  <c r="V5175" i="2" s="1"/>
  <c r="W5175" i="2" s="1"/>
  <c r="V5176" i="2" a="1"/>
  <c r="V5176" i="2" s="1"/>
  <c r="W5176" i="2" s="1"/>
  <c r="V5177" i="2" a="1"/>
  <c r="V5177" i="2" s="1"/>
  <c r="W5177" i="2" s="1"/>
  <c r="V5178" i="2" a="1"/>
  <c r="V5178" i="2" s="1"/>
  <c r="W5178" i="2" s="1"/>
  <c r="V5179" i="2" a="1"/>
  <c r="V5179" i="2" s="1"/>
  <c r="W5179" i="2" s="1"/>
  <c r="V5180" i="2" a="1"/>
  <c r="V5180" i="2" s="1"/>
  <c r="W5180" i="2" s="1"/>
  <c r="V5181" i="2" a="1"/>
  <c r="V5181" i="2" s="1"/>
  <c r="W5181" i="2" s="1"/>
  <c r="V5182" i="2" a="1"/>
  <c r="V5182" i="2" s="1"/>
  <c r="W5182" i="2" s="1"/>
  <c r="V5183" i="2" a="1"/>
  <c r="V5183" i="2" s="1"/>
  <c r="W5183" i="2" s="1"/>
  <c r="V5184" i="2" a="1"/>
  <c r="V5184" i="2" s="1"/>
  <c r="W5184" i="2" s="1"/>
  <c r="V5185" i="2" a="1"/>
  <c r="V5185" i="2" s="1"/>
  <c r="W5185" i="2" s="1"/>
  <c r="V5186" i="2" a="1"/>
  <c r="V5186" i="2" s="1"/>
  <c r="W5186" i="2" s="1"/>
  <c r="V5187" i="2" a="1"/>
  <c r="V5187" i="2" s="1"/>
  <c r="W5187" i="2" s="1"/>
  <c r="V5188" i="2" a="1"/>
  <c r="V5188" i="2" s="1"/>
  <c r="W5188" i="2" s="1"/>
  <c r="V5189" i="2" a="1"/>
  <c r="V5189" i="2" s="1"/>
  <c r="W5189" i="2" s="1"/>
  <c r="V5190" i="2" a="1"/>
  <c r="V5190" i="2" s="1"/>
  <c r="W5190" i="2" s="1"/>
  <c r="V5191" i="2" a="1"/>
  <c r="V5191" i="2" s="1"/>
  <c r="W5191" i="2" s="1"/>
  <c r="V5192" i="2" a="1"/>
  <c r="V5192" i="2" s="1"/>
  <c r="W5192" i="2" s="1"/>
  <c r="V5193" i="2" a="1"/>
  <c r="V5193" i="2" s="1"/>
  <c r="W5193" i="2" s="1"/>
  <c r="V5194" i="2" a="1"/>
  <c r="V5194" i="2" s="1"/>
  <c r="W5194" i="2" s="1"/>
  <c r="V5195" i="2" a="1"/>
  <c r="V5195" i="2" s="1"/>
  <c r="W5195" i="2" s="1"/>
  <c r="V5196" i="2" a="1"/>
  <c r="V5196" i="2" s="1"/>
  <c r="W5196" i="2" s="1"/>
  <c r="V5197" i="2" a="1"/>
  <c r="V5197" i="2" s="1"/>
  <c r="W5197" i="2" s="1"/>
  <c r="V5198" i="2" a="1"/>
  <c r="V5198" i="2" s="1"/>
  <c r="W5198" i="2" s="1"/>
  <c r="V5199" i="2" a="1"/>
  <c r="V5199" i="2" s="1"/>
  <c r="W5199" i="2" s="1"/>
  <c r="V5200" i="2" a="1"/>
  <c r="V5200" i="2" s="1"/>
  <c r="W5200" i="2" s="1"/>
  <c r="V5201" i="2" a="1"/>
  <c r="V5201" i="2" s="1"/>
  <c r="W5201" i="2" s="1"/>
  <c r="V5202" i="2" a="1"/>
  <c r="V5202" i="2" s="1"/>
  <c r="W5202" i="2" s="1"/>
  <c r="V5203" i="2" a="1"/>
  <c r="V5203" i="2" s="1"/>
  <c r="W5203" i="2" s="1"/>
  <c r="V5204" i="2" a="1"/>
  <c r="V5204" i="2" s="1"/>
  <c r="W5204" i="2" s="1"/>
  <c r="V5205" i="2" a="1"/>
  <c r="V5205" i="2" s="1"/>
  <c r="W5205" i="2" s="1"/>
  <c r="V5206" i="2" a="1"/>
  <c r="V5206" i="2" s="1"/>
  <c r="W5206" i="2" s="1"/>
  <c r="V5207" i="2" a="1"/>
  <c r="V5207" i="2" s="1"/>
  <c r="W5207" i="2" s="1"/>
  <c r="V5208" i="2" a="1"/>
  <c r="V5208" i="2" s="1"/>
  <c r="W5208" i="2" s="1"/>
  <c r="V5209" i="2" a="1"/>
  <c r="V5209" i="2" s="1"/>
  <c r="W5209" i="2" s="1"/>
  <c r="V5210" i="2" a="1"/>
  <c r="V5210" i="2" s="1"/>
  <c r="W5210" i="2" s="1"/>
  <c r="V5211" i="2" a="1"/>
  <c r="V5211" i="2" s="1"/>
  <c r="W5211" i="2" s="1"/>
  <c r="V5212" i="2" a="1"/>
  <c r="V5212" i="2" s="1"/>
  <c r="W5212" i="2" s="1"/>
  <c r="V5213" i="2" a="1"/>
  <c r="V5213" i="2" s="1"/>
  <c r="W5213" i="2" s="1"/>
  <c r="V5214" i="2" a="1"/>
  <c r="V5214" i="2" s="1"/>
  <c r="W5214" i="2" s="1"/>
  <c r="V5215" i="2" a="1"/>
  <c r="V5215" i="2" s="1"/>
  <c r="W5215" i="2" s="1"/>
  <c r="V5216" i="2" a="1"/>
  <c r="V5216" i="2" s="1"/>
  <c r="W5216" i="2" s="1"/>
  <c r="V5217" i="2" a="1"/>
  <c r="V5217" i="2" s="1"/>
  <c r="W5217" i="2" s="1"/>
  <c r="V5218" i="2" a="1"/>
  <c r="V5218" i="2" s="1"/>
  <c r="W5218" i="2" s="1"/>
  <c r="V5219" i="2" a="1"/>
  <c r="V5219" i="2" s="1"/>
  <c r="W5219" i="2" s="1"/>
  <c r="V5220" i="2" a="1"/>
  <c r="V5220" i="2" s="1"/>
  <c r="W5220" i="2" s="1"/>
  <c r="V5221" i="2" a="1"/>
  <c r="V5221" i="2" s="1"/>
  <c r="W5221" i="2" s="1"/>
  <c r="V5222" i="2" a="1"/>
  <c r="V5222" i="2" s="1"/>
  <c r="W5222" i="2" s="1"/>
  <c r="V5223" i="2" a="1"/>
  <c r="V5223" i="2" s="1"/>
  <c r="W5223" i="2" s="1"/>
  <c r="V5224" i="2" a="1"/>
  <c r="V5224" i="2" s="1"/>
  <c r="W5224" i="2" s="1"/>
  <c r="V5225" i="2" a="1"/>
  <c r="V5225" i="2" s="1"/>
  <c r="W5225" i="2" s="1"/>
  <c r="V5226" i="2" a="1"/>
  <c r="V5226" i="2" s="1"/>
  <c r="W5226" i="2" s="1"/>
  <c r="V5227" i="2" a="1"/>
  <c r="V5227" i="2" s="1"/>
  <c r="W5227" i="2" s="1"/>
  <c r="V5228" i="2" a="1"/>
  <c r="V5228" i="2" s="1"/>
  <c r="W5228" i="2" s="1"/>
  <c r="V5229" i="2" a="1"/>
  <c r="V5229" i="2" s="1"/>
  <c r="W5229" i="2" s="1"/>
  <c r="V5230" i="2" a="1"/>
  <c r="V5230" i="2" s="1"/>
  <c r="W5230" i="2" s="1"/>
  <c r="V5231" i="2" a="1"/>
  <c r="V5231" i="2" s="1"/>
  <c r="W5231" i="2" s="1"/>
  <c r="V5232" i="2" a="1"/>
  <c r="V5232" i="2" s="1"/>
  <c r="W5232" i="2" s="1"/>
  <c r="V5233" i="2" a="1"/>
  <c r="V5233" i="2" s="1"/>
  <c r="W5233" i="2" s="1"/>
  <c r="V5234" i="2" a="1"/>
  <c r="V5234" i="2" s="1"/>
  <c r="W5234" i="2" s="1"/>
  <c r="V5235" i="2" a="1"/>
  <c r="V5235" i="2" s="1"/>
  <c r="W5235" i="2" s="1"/>
  <c r="V5236" i="2" a="1"/>
  <c r="V5236" i="2" s="1"/>
  <c r="W5236" i="2" s="1"/>
  <c r="V5237" i="2" a="1"/>
  <c r="V5237" i="2" s="1"/>
  <c r="W5237" i="2" s="1"/>
  <c r="V5238" i="2" a="1"/>
  <c r="V5238" i="2" s="1"/>
  <c r="W5238" i="2" s="1"/>
  <c r="V5239" i="2" a="1"/>
  <c r="V5239" i="2" s="1"/>
  <c r="W5239" i="2" s="1"/>
  <c r="V5240" i="2" a="1"/>
  <c r="V5240" i="2" s="1"/>
  <c r="W5240" i="2" s="1"/>
  <c r="V5241" i="2" a="1"/>
  <c r="V5241" i="2" s="1"/>
  <c r="W5241" i="2" s="1"/>
  <c r="V5242" i="2" a="1"/>
  <c r="V5242" i="2" s="1"/>
  <c r="W5242" i="2" s="1"/>
  <c r="V5243" i="2" a="1"/>
  <c r="V5243" i="2" s="1"/>
  <c r="W5243" i="2" s="1"/>
  <c r="V5244" i="2" a="1"/>
  <c r="V5244" i="2" s="1"/>
  <c r="W5244" i="2" s="1"/>
  <c r="V5245" i="2" a="1"/>
  <c r="V5245" i="2" s="1"/>
  <c r="W5245" i="2" s="1"/>
  <c r="V5246" i="2" a="1"/>
  <c r="V5246" i="2" s="1"/>
  <c r="W5246" i="2" s="1"/>
  <c r="V5247" i="2" a="1"/>
  <c r="V5247" i="2" s="1"/>
  <c r="W5247" i="2" s="1"/>
  <c r="V5248" i="2" a="1"/>
  <c r="V5248" i="2" s="1"/>
  <c r="W5248" i="2" s="1"/>
  <c r="V5249" i="2" a="1"/>
  <c r="V5249" i="2" s="1"/>
  <c r="W5249" i="2" s="1"/>
  <c r="V5250" i="2" a="1"/>
  <c r="V5250" i="2" s="1"/>
  <c r="W5250" i="2" s="1"/>
  <c r="V5251" i="2" a="1"/>
  <c r="V5251" i="2" s="1"/>
  <c r="W5251" i="2" s="1"/>
  <c r="V5252" i="2" a="1"/>
  <c r="V5252" i="2" s="1"/>
  <c r="W5252" i="2" s="1"/>
  <c r="V5253" i="2" a="1"/>
  <c r="V5253" i="2" s="1"/>
  <c r="W5253" i="2" s="1"/>
  <c r="V5254" i="2" a="1"/>
  <c r="V5254" i="2" s="1"/>
  <c r="W5254" i="2" s="1"/>
  <c r="V5255" i="2" a="1"/>
  <c r="V5255" i="2" s="1"/>
  <c r="W5255" i="2" s="1"/>
  <c r="V5256" i="2" a="1"/>
  <c r="V5256" i="2" s="1"/>
  <c r="W5256" i="2" s="1"/>
  <c r="V5257" i="2" a="1"/>
  <c r="V5257" i="2" s="1"/>
  <c r="W5257" i="2" s="1"/>
  <c r="V5258" i="2" a="1"/>
  <c r="V5258" i="2" s="1"/>
  <c r="W5258" i="2" s="1"/>
  <c r="V5259" i="2" a="1"/>
  <c r="V5259" i="2" s="1"/>
  <c r="W5259" i="2" s="1"/>
  <c r="V5260" i="2" a="1"/>
  <c r="V5260" i="2" s="1"/>
  <c r="W5260" i="2" s="1"/>
  <c r="V5261" i="2" a="1"/>
  <c r="V5261" i="2" s="1"/>
  <c r="W5261" i="2" s="1"/>
  <c r="V5262" i="2" a="1"/>
  <c r="V5262" i="2" s="1"/>
  <c r="W5262" i="2" s="1"/>
  <c r="V5263" i="2" a="1"/>
  <c r="V5263" i="2" s="1"/>
  <c r="W5263" i="2" s="1"/>
  <c r="V5264" i="2" a="1"/>
  <c r="V5264" i="2" s="1"/>
  <c r="W5264" i="2" s="1"/>
  <c r="V5265" i="2" a="1"/>
  <c r="V5265" i="2" s="1"/>
  <c r="W5265" i="2" s="1"/>
  <c r="V5266" i="2" a="1"/>
  <c r="V5266" i="2" s="1"/>
  <c r="W5266" i="2" s="1"/>
  <c r="V5267" i="2" a="1"/>
  <c r="V5267" i="2" s="1"/>
  <c r="W5267" i="2" s="1"/>
  <c r="V5268" i="2" a="1"/>
  <c r="V5268" i="2" s="1"/>
  <c r="W5268" i="2" s="1"/>
  <c r="V5269" i="2" a="1"/>
  <c r="V5269" i="2" s="1"/>
  <c r="W5269" i="2" s="1"/>
  <c r="V5270" i="2" a="1"/>
  <c r="V5270" i="2" s="1"/>
  <c r="W5270" i="2" s="1"/>
  <c r="V5271" i="2" a="1"/>
  <c r="V5271" i="2" s="1"/>
  <c r="W5271" i="2" s="1"/>
  <c r="V5272" i="2" a="1"/>
  <c r="V5272" i="2" s="1"/>
  <c r="W5272" i="2" s="1"/>
  <c r="V5273" i="2" a="1"/>
  <c r="V5273" i="2" s="1"/>
  <c r="W5273" i="2" s="1"/>
  <c r="V5274" i="2" a="1"/>
  <c r="V5274" i="2" s="1"/>
  <c r="W5274" i="2" s="1"/>
  <c r="V5275" i="2" a="1"/>
  <c r="V5275" i="2" s="1"/>
  <c r="W5275" i="2" s="1"/>
  <c r="V5276" i="2" a="1"/>
  <c r="V5276" i="2" s="1"/>
  <c r="W5276" i="2" s="1"/>
  <c r="V5277" i="2" a="1"/>
  <c r="V5277" i="2" s="1"/>
  <c r="W5277" i="2" s="1"/>
  <c r="V5278" i="2" a="1"/>
  <c r="V5278" i="2" s="1"/>
  <c r="W5278" i="2" s="1"/>
  <c r="V5279" i="2" a="1"/>
  <c r="V5279" i="2" s="1"/>
  <c r="W5279" i="2" s="1"/>
  <c r="V5280" i="2" a="1"/>
  <c r="V5280" i="2" s="1"/>
  <c r="W5280" i="2" s="1"/>
  <c r="V5281" i="2" a="1"/>
  <c r="V5281" i="2" s="1"/>
  <c r="W5281" i="2" s="1"/>
  <c r="V5282" i="2" a="1"/>
  <c r="V5282" i="2" s="1"/>
  <c r="W5282" i="2" s="1"/>
  <c r="V5283" i="2" a="1"/>
  <c r="V5283" i="2" s="1"/>
  <c r="W5283" i="2" s="1"/>
  <c r="V5284" i="2" a="1"/>
  <c r="V5284" i="2" s="1"/>
  <c r="W5284" i="2" s="1"/>
  <c r="V5285" i="2" a="1"/>
  <c r="V5285" i="2" s="1"/>
  <c r="W5285" i="2" s="1"/>
  <c r="V5286" i="2" a="1"/>
  <c r="V5286" i="2" s="1"/>
  <c r="W5286" i="2" s="1"/>
  <c r="V5287" i="2" a="1"/>
  <c r="V5287" i="2" s="1"/>
  <c r="W5287" i="2" s="1"/>
  <c r="V5288" i="2" a="1"/>
  <c r="V5288" i="2" s="1"/>
  <c r="W5288" i="2" s="1"/>
  <c r="V5289" i="2" a="1"/>
  <c r="V5289" i="2" s="1"/>
  <c r="W5289" i="2" s="1"/>
  <c r="V5290" i="2" a="1"/>
  <c r="V5290" i="2" s="1"/>
  <c r="W5290" i="2" s="1"/>
  <c r="V5291" i="2" a="1"/>
  <c r="V5291" i="2" s="1"/>
  <c r="W5291" i="2" s="1"/>
  <c r="V5292" i="2" a="1"/>
  <c r="V5292" i="2" s="1"/>
  <c r="W5292" i="2" s="1"/>
  <c r="V5293" i="2" a="1"/>
  <c r="V5293" i="2" s="1"/>
  <c r="W5293" i="2" s="1"/>
  <c r="V5294" i="2" a="1"/>
  <c r="V5294" i="2" s="1"/>
  <c r="W5294" i="2" s="1"/>
  <c r="V5295" i="2" a="1"/>
  <c r="V5295" i="2" s="1"/>
  <c r="W5295" i="2" s="1"/>
  <c r="V5296" i="2" a="1"/>
  <c r="V5296" i="2" s="1"/>
  <c r="W5296" i="2" s="1"/>
  <c r="V5297" i="2" a="1"/>
  <c r="V5297" i="2" s="1"/>
  <c r="W5297" i="2" s="1"/>
  <c r="V5298" i="2" a="1"/>
  <c r="V5298" i="2" s="1"/>
  <c r="W5298" i="2" s="1"/>
  <c r="V5299" i="2" a="1"/>
  <c r="V5299" i="2" s="1"/>
  <c r="W5299" i="2" s="1"/>
  <c r="V5300" i="2" a="1"/>
  <c r="V5300" i="2" s="1"/>
  <c r="W5300" i="2" s="1"/>
  <c r="V5301" i="2" a="1"/>
  <c r="V5301" i="2" s="1"/>
  <c r="W5301" i="2" s="1"/>
  <c r="V5302" i="2" a="1"/>
  <c r="V5302" i="2" s="1"/>
  <c r="W5302" i="2" s="1"/>
  <c r="V5303" i="2" a="1"/>
  <c r="V5303" i="2" s="1"/>
  <c r="W5303" i="2" s="1"/>
  <c r="V5304" i="2" a="1"/>
  <c r="V5304" i="2" s="1"/>
  <c r="W5304" i="2" s="1"/>
  <c r="V5305" i="2" a="1"/>
  <c r="V5305" i="2" s="1"/>
  <c r="W5305" i="2" s="1"/>
  <c r="V5306" i="2" a="1"/>
  <c r="V5306" i="2" s="1"/>
  <c r="W5306" i="2" s="1"/>
  <c r="V5307" i="2" a="1"/>
  <c r="V5307" i="2" s="1"/>
  <c r="W5307" i="2" s="1"/>
  <c r="V5308" i="2" a="1"/>
  <c r="V5308" i="2" s="1"/>
  <c r="W5308" i="2" s="1"/>
  <c r="V5309" i="2" a="1"/>
  <c r="V5309" i="2" s="1"/>
  <c r="W5309" i="2" s="1"/>
  <c r="V5310" i="2" a="1"/>
  <c r="V5310" i="2" s="1"/>
  <c r="W5310" i="2" s="1"/>
  <c r="V5311" i="2" a="1"/>
  <c r="V5311" i="2" s="1"/>
  <c r="V5312" i="2" a="1"/>
  <c r="V5312" i="2" s="1"/>
  <c r="V5313" i="2" a="1"/>
  <c r="V5313" i="2" s="1"/>
  <c r="V5314" i="2" a="1"/>
  <c r="V5314" i="2" s="1"/>
  <c r="V5315" i="2" a="1"/>
  <c r="V5315" i="2" s="1"/>
  <c r="V5316" i="2" a="1"/>
  <c r="V5316" i="2" s="1"/>
  <c r="V5317" i="2" a="1"/>
  <c r="V5317" i="2" s="1"/>
  <c r="V5318" i="2" a="1"/>
  <c r="V5318" i="2" s="1"/>
  <c r="W5318" i="2" s="1"/>
  <c r="V5319" i="2" a="1"/>
  <c r="V5319" i="2" s="1"/>
  <c r="W5319" i="2" s="1"/>
  <c r="V5320" i="2" a="1"/>
  <c r="V5320" i="2" s="1"/>
  <c r="W5320" i="2" s="1"/>
  <c r="V5321" i="2" a="1"/>
  <c r="V5321" i="2" s="1"/>
  <c r="W5321" i="2" s="1"/>
  <c r="V5322" i="2" a="1"/>
  <c r="V5322" i="2" s="1"/>
  <c r="W5322" i="2" s="1"/>
  <c r="V5323" i="2" a="1"/>
  <c r="V5323" i="2" s="1"/>
  <c r="W5323" i="2" s="1"/>
  <c r="V5324" i="2" a="1"/>
  <c r="V5324" i="2" s="1"/>
  <c r="W5324" i="2" s="1"/>
  <c r="V5325" i="2" a="1"/>
  <c r="V5325" i="2" s="1"/>
  <c r="W5325" i="2" s="1"/>
  <c r="V5326" i="2" a="1"/>
  <c r="V5326" i="2" s="1"/>
  <c r="W5326" i="2" s="1"/>
  <c r="V5327" i="2" a="1"/>
  <c r="V5327" i="2" s="1"/>
  <c r="W5327" i="2" s="1"/>
  <c r="V5328" i="2" a="1"/>
  <c r="V5328" i="2" s="1"/>
  <c r="W5328" i="2" s="1"/>
  <c r="V5329" i="2" a="1"/>
  <c r="V5329" i="2" s="1"/>
  <c r="W5329" i="2" s="1"/>
  <c r="V5330" i="2" a="1"/>
  <c r="V5330" i="2" s="1"/>
  <c r="W5330" i="2" s="1"/>
  <c r="V5331" i="2" a="1"/>
  <c r="V5331" i="2" s="1"/>
  <c r="W5331" i="2" s="1"/>
  <c r="V5332" i="2" a="1"/>
  <c r="V5332" i="2" s="1"/>
  <c r="W5332" i="2" s="1"/>
  <c r="V5333" i="2" a="1"/>
  <c r="V5333" i="2" s="1"/>
  <c r="W5333" i="2" s="1"/>
  <c r="V5334" i="2" a="1"/>
  <c r="V5334" i="2" s="1"/>
  <c r="W5334" i="2" s="1"/>
  <c r="V5335" i="2" a="1"/>
  <c r="V5335" i="2" s="1"/>
  <c r="W5335" i="2" s="1"/>
  <c r="V5336" i="2" a="1"/>
  <c r="V5336" i="2" s="1"/>
  <c r="W5336" i="2" s="1"/>
  <c r="V5337" i="2" a="1"/>
  <c r="V5337" i="2" s="1"/>
  <c r="W5337" i="2" s="1"/>
  <c r="V5338" i="2" a="1"/>
  <c r="V5338" i="2" s="1"/>
  <c r="W5338" i="2" s="1"/>
  <c r="V5339" i="2" a="1"/>
  <c r="V5339" i="2" s="1"/>
  <c r="W5339" i="2" s="1"/>
  <c r="V5340" i="2" a="1"/>
  <c r="V5340" i="2" s="1"/>
  <c r="W5340" i="2" s="1"/>
  <c r="V5341" i="2" a="1"/>
  <c r="V5341" i="2" s="1"/>
  <c r="W5341" i="2" s="1"/>
  <c r="V5342" i="2" a="1"/>
  <c r="V5342" i="2" s="1"/>
  <c r="W5342" i="2" s="1"/>
  <c r="V5343" i="2" a="1"/>
  <c r="V5343" i="2" s="1"/>
  <c r="W5343" i="2" s="1"/>
  <c r="V5344" i="2" a="1"/>
  <c r="V5344" i="2" s="1"/>
  <c r="W5344" i="2" s="1"/>
  <c r="V5345" i="2" a="1"/>
  <c r="V5345" i="2" s="1"/>
  <c r="W5345" i="2" s="1"/>
  <c r="V5346" i="2" a="1"/>
  <c r="V5346" i="2" s="1"/>
  <c r="W5346" i="2" s="1"/>
  <c r="V5347" i="2" a="1"/>
  <c r="V5347" i="2" s="1"/>
  <c r="W5347" i="2" s="1"/>
  <c r="V5348" i="2" a="1"/>
  <c r="V5348" i="2" s="1"/>
  <c r="W5348" i="2" s="1"/>
  <c r="V5349" i="2" a="1"/>
  <c r="V5349" i="2" s="1"/>
  <c r="W5349" i="2" s="1"/>
  <c r="V5350" i="2" a="1"/>
  <c r="V5350" i="2" s="1"/>
  <c r="W5350" i="2" s="1"/>
  <c r="V5351" i="2" a="1"/>
  <c r="V5351" i="2" s="1"/>
  <c r="W5351" i="2" s="1"/>
  <c r="V5352" i="2" a="1"/>
  <c r="V5352" i="2" s="1"/>
  <c r="W5352" i="2" s="1"/>
  <c r="V5353" i="2" a="1"/>
  <c r="V5353" i="2" s="1"/>
  <c r="W5353" i="2" s="1"/>
  <c r="V5354" i="2" a="1"/>
  <c r="V5354" i="2" s="1"/>
  <c r="W5354" i="2" s="1"/>
  <c r="V5355" i="2" a="1"/>
  <c r="V5355" i="2" s="1"/>
  <c r="W5355" i="2" s="1"/>
  <c r="V5356" i="2" a="1"/>
  <c r="V5356" i="2" s="1"/>
  <c r="W5356" i="2" s="1"/>
  <c r="V5357" i="2" a="1"/>
  <c r="V5357" i="2" s="1"/>
  <c r="W5357" i="2" s="1"/>
  <c r="V5358" i="2" a="1"/>
  <c r="V5358" i="2" s="1"/>
  <c r="W5358" i="2" s="1"/>
  <c r="V5359" i="2" a="1"/>
  <c r="V5359" i="2" s="1"/>
  <c r="W5359" i="2" s="1"/>
  <c r="V5360" i="2" a="1"/>
  <c r="V5360" i="2" s="1"/>
  <c r="W5360" i="2" s="1"/>
  <c r="V5361" i="2" a="1"/>
  <c r="V5361" i="2" s="1"/>
  <c r="W5361" i="2" s="1"/>
  <c r="V5362" i="2" a="1"/>
  <c r="V5362" i="2" s="1"/>
  <c r="W5362" i="2" s="1"/>
  <c r="V5363" i="2" a="1"/>
  <c r="V5363" i="2" s="1"/>
  <c r="W5363" i="2" s="1"/>
  <c r="V5364" i="2" a="1"/>
  <c r="V5364" i="2" s="1"/>
  <c r="W5364" i="2" s="1"/>
  <c r="V5365" i="2" a="1"/>
  <c r="V5365" i="2" s="1"/>
  <c r="W5365" i="2" s="1"/>
  <c r="V5366" i="2" a="1"/>
  <c r="V5366" i="2" s="1"/>
  <c r="W5366" i="2" s="1"/>
  <c r="V5367" i="2" a="1"/>
  <c r="V5367" i="2" s="1"/>
  <c r="W5367" i="2" s="1"/>
  <c r="V5368" i="2" a="1"/>
  <c r="V5368" i="2" s="1"/>
  <c r="W5368" i="2" s="1"/>
  <c r="V5369" i="2" a="1"/>
  <c r="V5369" i="2" s="1"/>
  <c r="W5369" i="2" s="1"/>
  <c r="V5370" i="2" a="1"/>
  <c r="V5370" i="2" s="1"/>
  <c r="W5370" i="2" s="1"/>
  <c r="V5371" i="2" a="1"/>
  <c r="V5371" i="2" s="1"/>
  <c r="W5371" i="2" s="1"/>
  <c r="V5372" i="2" a="1"/>
  <c r="V5372" i="2" s="1"/>
  <c r="W5372" i="2" s="1"/>
  <c r="V5373" i="2" a="1"/>
  <c r="V5373" i="2" s="1"/>
  <c r="W5373" i="2" s="1"/>
  <c r="V5374" i="2" a="1"/>
  <c r="V5374" i="2" s="1"/>
  <c r="W5374" i="2" s="1"/>
  <c r="V5375" i="2" a="1"/>
  <c r="V5375" i="2" s="1"/>
  <c r="W5375" i="2" s="1"/>
  <c r="V5376" i="2" a="1"/>
  <c r="V5376" i="2" s="1"/>
  <c r="W5376" i="2" s="1"/>
  <c r="V5377" i="2" a="1"/>
  <c r="V5377" i="2" s="1"/>
  <c r="W5377" i="2" s="1"/>
  <c r="V5378" i="2" a="1"/>
  <c r="V5378" i="2" s="1"/>
  <c r="W5378" i="2" s="1"/>
  <c r="V5379" i="2" a="1"/>
  <c r="V5379" i="2" s="1"/>
  <c r="W5379" i="2" s="1"/>
  <c r="V5380" i="2" a="1"/>
  <c r="V5380" i="2" s="1"/>
  <c r="W5380" i="2" s="1"/>
  <c r="V5381" i="2" a="1"/>
  <c r="V5381" i="2" s="1"/>
  <c r="W5381" i="2" s="1"/>
  <c r="V5382" i="2" a="1"/>
  <c r="V5382" i="2" s="1"/>
  <c r="W5382" i="2" s="1"/>
  <c r="V5383" i="2" a="1"/>
  <c r="V5383" i="2" s="1"/>
  <c r="W5383" i="2" s="1"/>
  <c r="V5384" i="2" a="1"/>
  <c r="V5384" i="2" s="1"/>
  <c r="W5384" i="2" s="1"/>
  <c r="V5385" i="2" a="1"/>
  <c r="V5385" i="2" s="1"/>
  <c r="W5385" i="2" s="1"/>
  <c r="V5386" i="2" a="1"/>
  <c r="V5386" i="2" s="1"/>
  <c r="W5386" i="2" s="1"/>
  <c r="V5387" i="2" a="1"/>
  <c r="V5387" i="2" s="1"/>
  <c r="W5387" i="2" s="1"/>
  <c r="V5388" i="2" a="1"/>
  <c r="V5388" i="2" s="1"/>
  <c r="W5388" i="2" s="1"/>
  <c r="V5389" i="2" a="1"/>
  <c r="V5389" i="2" s="1"/>
  <c r="W5389" i="2" s="1"/>
  <c r="V5390" i="2" a="1"/>
  <c r="V5390" i="2" s="1"/>
  <c r="W5390" i="2" s="1"/>
  <c r="V5391" i="2" a="1"/>
  <c r="V5391" i="2" s="1"/>
  <c r="W5391" i="2" s="1"/>
  <c r="V5392" i="2" a="1"/>
  <c r="V5392" i="2" s="1"/>
  <c r="W5392" i="2" s="1"/>
  <c r="V5393" i="2" a="1"/>
  <c r="V5393" i="2" s="1"/>
  <c r="W5393" i="2" s="1"/>
  <c r="V5394" i="2" a="1"/>
  <c r="V5394" i="2" s="1"/>
  <c r="W5394" i="2" s="1"/>
  <c r="V5395" i="2" a="1"/>
  <c r="V5395" i="2" s="1"/>
  <c r="W5395" i="2" s="1"/>
  <c r="V5396" i="2" a="1"/>
  <c r="V5396" i="2" s="1"/>
  <c r="W5396" i="2" s="1"/>
  <c r="V5397" i="2" a="1"/>
  <c r="V5397" i="2" s="1"/>
  <c r="W5397" i="2" s="1"/>
  <c r="V5398" i="2" a="1"/>
  <c r="V5398" i="2" s="1"/>
  <c r="W5398" i="2" s="1"/>
  <c r="V5399" i="2" a="1"/>
  <c r="V5399" i="2" s="1"/>
  <c r="W5399" i="2" s="1"/>
  <c r="V5400" i="2" a="1"/>
  <c r="V5400" i="2" s="1"/>
  <c r="W5400" i="2" s="1"/>
  <c r="V5401" i="2" a="1"/>
  <c r="V5401" i="2" s="1"/>
  <c r="W5401" i="2" s="1"/>
  <c r="V5402" i="2" a="1"/>
  <c r="V5402" i="2" s="1"/>
  <c r="W5402" i="2" s="1"/>
  <c r="V5403" i="2" a="1"/>
  <c r="V5403" i="2" s="1"/>
  <c r="W5403" i="2" s="1"/>
  <c r="V5404" i="2" a="1"/>
  <c r="V5404" i="2" s="1"/>
  <c r="W5404" i="2" s="1"/>
  <c r="V5405" i="2" a="1"/>
  <c r="V5405" i="2" s="1"/>
  <c r="W5405" i="2" s="1"/>
  <c r="V5406" i="2" a="1"/>
  <c r="V5406" i="2" s="1"/>
  <c r="W5406" i="2" s="1"/>
  <c r="V5407" i="2" a="1"/>
  <c r="V5407" i="2" s="1"/>
  <c r="W5407" i="2" s="1"/>
  <c r="V5408" i="2" a="1"/>
  <c r="V5408" i="2" s="1"/>
  <c r="W5408" i="2" s="1"/>
  <c r="V5409" i="2" a="1"/>
  <c r="V5409" i="2" s="1"/>
  <c r="W5409" i="2" s="1"/>
  <c r="V5410" i="2" a="1"/>
  <c r="V5410" i="2" s="1"/>
  <c r="W5410" i="2" s="1"/>
  <c r="V5411" i="2" a="1"/>
  <c r="V5411" i="2" s="1"/>
  <c r="W5411" i="2" s="1"/>
  <c r="V5412" i="2" a="1"/>
  <c r="V5412" i="2" s="1"/>
  <c r="W5412" i="2" s="1"/>
  <c r="V5413" i="2" a="1"/>
  <c r="V5413" i="2" s="1"/>
  <c r="W5413" i="2" s="1"/>
  <c r="V5414" i="2" a="1"/>
  <c r="V5414" i="2" s="1"/>
  <c r="W5414" i="2" s="1"/>
  <c r="V5415" i="2" a="1"/>
  <c r="V5415" i="2" s="1"/>
  <c r="W5415" i="2" s="1"/>
  <c r="V5416" i="2" a="1"/>
  <c r="V5416" i="2" s="1"/>
  <c r="W5416" i="2" s="1"/>
  <c r="V5417" i="2" a="1"/>
  <c r="V5417" i="2" s="1"/>
  <c r="W5417" i="2" s="1"/>
  <c r="V5418" i="2" a="1"/>
  <c r="V5418" i="2" s="1"/>
  <c r="W5418" i="2" s="1"/>
  <c r="V5419" i="2" a="1"/>
  <c r="V5419" i="2" s="1"/>
  <c r="W5419" i="2" s="1"/>
  <c r="V5420" i="2" a="1"/>
  <c r="V5420" i="2" s="1"/>
  <c r="W5420" i="2" s="1"/>
  <c r="V5421" i="2" a="1"/>
  <c r="V5421" i="2" s="1"/>
  <c r="W5421" i="2" s="1"/>
  <c r="V5422" i="2" a="1"/>
  <c r="V5422" i="2" s="1"/>
  <c r="W5422" i="2" s="1"/>
  <c r="V5423" i="2" a="1"/>
  <c r="V5423" i="2" s="1"/>
  <c r="W5423" i="2" s="1"/>
  <c r="V5424" i="2" a="1"/>
  <c r="V5424" i="2" s="1"/>
  <c r="W5424" i="2" s="1"/>
  <c r="V5425" i="2" a="1"/>
  <c r="V5425" i="2" s="1"/>
  <c r="W5425" i="2" s="1"/>
  <c r="V5426" i="2" a="1"/>
  <c r="V5426" i="2" s="1"/>
  <c r="W5426" i="2" s="1"/>
  <c r="V5427" i="2" a="1"/>
  <c r="V5427" i="2" s="1"/>
  <c r="W5427" i="2" s="1"/>
  <c r="V5428" i="2" a="1"/>
  <c r="V5428" i="2" s="1"/>
  <c r="W5428" i="2" s="1"/>
  <c r="V5429" i="2" a="1"/>
  <c r="V5429" i="2" s="1"/>
  <c r="W5429" i="2" s="1"/>
  <c r="V5430" i="2" a="1"/>
  <c r="V5430" i="2" s="1"/>
  <c r="W5430" i="2" s="1"/>
  <c r="V5431" i="2" a="1"/>
  <c r="V5431" i="2" s="1"/>
  <c r="W5431" i="2" s="1"/>
  <c r="V5432" i="2" a="1"/>
  <c r="V5432" i="2" s="1"/>
  <c r="W5432" i="2" s="1"/>
  <c r="V5433" i="2" a="1"/>
  <c r="V5433" i="2" s="1"/>
  <c r="W5433" i="2" s="1"/>
  <c r="V5434" i="2" a="1"/>
  <c r="V5434" i="2" s="1"/>
  <c r="W5434" i="2" s="1"/>
  <c r="V5435" i="2" a="1"/>
  <c r="V5435" i="2" s="1"/>
  <c r="W5435" i="2" s="1"/>
  <c r="V5436" i="2" a="1"/>
  <c r="V5436" i="2" s="1"/>
  <c r="W5436" i="2" s="1"/>
  <c r="V5437" i="2" a="1"/>
  <c r="V5437" i="2" s="1"/>
  <c r="W5437" i="2" s="1"/>
  <c r="V5438" i="2" a="1"/>
  <c r="V5438" i="2" s="1"/>
  <c r="W5438" i="2" s="1"/>
  <c r="V5439" i="2" a="1"/>
  <c r="V5439" i="2" s="1"/>
  <c r="W5439" i="2" s="1"/>
  <c r="V5440" i="2" a="1"/>
  <c r="V5440" i="2" s="1"/>
  <c r="W5440" i="2" s="1"/>
  <c r="V5441" i="2" a="1"/>
  <c r="V5441" i="2" s="1"/>
  <c r="W5441" i="2" s="1"/>
  <c r="V5442" i="2" a="1"/>
  <c r="V5442" i="2" s="1"/>
  <c r="W5442" i="2" s="1"/>
  <c r="V5443" i="2" a="1"/>
  <c r="V5443" i="2" s="1"/>
  <c r="W5443" i="2" s="1"/>
  <c r="V5444" i="2" a="1"/>
  <c r="V5444" i="2" s="1"/>
  <c r="W5444" i="2" s="1"/>
  <c r="V5445" i="2" a="1"/>
  <c r="V5445" i="2" s="1"/>
  <c r="W5445" i="2" s="1"/>
  <c r="V5446" i="2" a="1"/>
  <c r="V5446" i="2" s="1"/>
  <c r="W5446" i="2" s="1"/>
  <c r="V5447" i="2" a="1"/>
  <c r="V5447" i="2" s="1"/>
  <c r="W5447" i="2" s="1"/>
  <c r="V5448" i="2" a="1"/>
  <c r="V5448" i="2" s="1"/>
  <c r="W5448" i="2" s="1"/>
  <c r="V5449" i="2" a="1"/>
  <c r="V5449" i="2" s="1"/>
  <c r="W5449" i="2" s="1"/>
  <c r="V5450" i="2" a="1"/>
  <c r="V5450" i="2" s="1"/>
  <c r="W5450" i="2" s="1"/>
  <c r="V5451" i="2" a="1"/>
  <c r="V5451" i="2" s="1"/>
  <c r="W5451" i="2" s="1"/>
  <c r="V5452" i="2" a="1"/>
  <c r="V5452" i="2" s="1"/>
  <c r="W5452" i="2" s="1"/>
  <c r="V5453" i="2" a="1"/>
  <c r="V5453" i="2" s="1"/>
  <c r="W5453" i="2" s="1"/>
  <c r="V5454" i="2" a="1"/>
  <c r="V5454" i="2"/>
  <c r="W5454" i="2" s="1"/>
  <c r="V5455" i="2" a="1"/>
  <c r="V5455" i="2" s="1"/>
  <c r="W5455" i="2" s="1"/>
  <c r="V5456" i="2" a="1"/>
  <c r="V5456" i="2" s="1"/>
  <c r="W5456" i="2" s="1"/>
  <c r="V5457" i="2" a="1"/>
  <c r="V5457" i="2" s="1"/>
  <c r="W5457" i="2" s="1"/>
  <c r="V5458" i="2" a="1"/>
  <c r="V5458" i="2" s="1"/>
  <c r="W5458" i="2" s="1"/>
  <c r="V5459" i="2" a="1"/>
  <c r="V5459" i="2" s="1"/>
  <c r="W5459" i="2" s="1"/>
  <c r="V5460" i="2" a="1"/>
  <c r="V5460" i="2" s="1"/>
  <c r="W5460" i="2" s="1"/>
  <c r="V5461" i="2" a="1"/>
  <c r="V5461" i="2" s="1"/>
  <c r="W5461" i="2" s="1"/>
  <c r="V5462" i="2" a="1"/>
  <c r="V5462" i="2" s="1"/>
  <c r="W5462" i="2" s="1"/>
  <c r="V5463" i="2" a="1"/>
  <c r="V5463" i="2" s="1"/>
  <c r="W5463" i="2" s="1"/>
  <c r="V5464" i="2" a="1"/>
  <c r="V5464" i="2" s="1"/>
  <c r="W5464" i="2" s="1"/>
  <c r="V5465" i="2" a="1"/>
  <c r="V5465" i="2" s="1"/>
  <c r="W5465" i="2" s="1"/>
  <c r="V5466" i="2" a="1"/>
  <c r="V5466" i="2" s="1"/>
  <c r="W5466" i="2" s="1"/>
  <c r="V5467" i="2" a="1"/>
  <c r="V5467" i="2" s="1"/>
  <c r="W5467" i="2" s="1"/>
  <c r="V5468" i="2" a="1"/>
  <c r="V5468" i="2" s="1"/>
  <c r="W5468" i="2" s="1"/>
  <c r="V5469" i="2" a="1"/>
  <c r="V5469" i="2" s="1"/>
  <c r="W5469" i="2" s="1"/>
  <c r="V5470" i="2" a="1"/>
  <c r="V5470" i="2" s="1"/>
  <c r="W5470" i="2" s="1"/>
  <c r="V5471" i="2" a="1"/>
  <c r="V5471" i="2" s="1"/>
  <c r="W5471" i="2" s="1"/>
  <c r="V5472" i="2" a="1"/>
  <c r="V5472" i="2" s="1"/>
  <c r="W5472" i="2" s="1"/>
  <c r="V5473" i="2" a="1"/>
  <c r="V5473" i="2" s="1"/>
  <c r="W5473" i="2" s="1"/>
  <c r="V5474" i="2" a="1"/>
  <c r="V5474" i="2" s="1"/>
  <c r="W5474" i="2" s="1"/>
  <c r="V5475" i="2" a="1"/>
  <c r="V5475" i="2" s="1"/>
  <c r="W5475" i="2" s="1"/>
  <c r="V5476" i="2" a="1"/>
  <c r="V5476" i="2" s="1"/>
  <c r="W5476" i="2" s="1"/>
  <c r="V5477" i="2" a="1"/>
  <c r="V5477" i="2" s="1"/>
  <c r="W5477" i="2" s="1"/>
  <c r="V5478" i="2" a="1"/>
  <c r="V5478" i="2" s="1"/>
  <c r="W5478" i="2" s="1"/>
  <c r="V5479" i="2" a="1"/>
  <c r="V5479" i="2" s="1"/>
  <c r="W5479" i="2" s="1"/>
  <c r="V5480" i="2" a="1"/>
  <c r="V5480" i="2" s="1"/>
  <c r="W5480" i="2" s="1"/>
  <c r="V5481" i="2" a="1"/>
  <c r="V5481" i="2" s="1"/>
  <c r="W5481" i="2" s="1"/>
  <c r="V5482" i="2" a="1"/>
  <c r="V5482" i="2" s="1"/>
  <c r="W5482" i="2" s="1"/>
  <c r="V5483" i="2" a="1"/>
  <c r="V5483" i="2" s="1"/>
  <c r="W5483" i="2" s="1"/>
  <c r="V5484" i="2" a="1"/>
  <c r="V5484" i="2" s="1"/>
  <c r="W5484" i="2" s="1"/>
  <c r="V5485" i="2" a="1"/>
  <c r="V5485" i="2" s="1"/>
  <c r="W5485" i="2" s="1"/>
  <c r="V5486" i="2" a="1"/>
  <c r="V5486" i="2" s="1"/>
  <c r="W5486" i="2" s="1"/>
  <c r="V5487" i="2" a="1"/>
  <c r="V5487" i="2" s="1"/>
  <c r="W5487" i="2" s="1"/>
  <c r="V5488" i="2" a="1"/>
  <c r="V5488" i="2" s="1"/>
  <c r="W5488" i="2" s="1"/>
  <c r="V5489" i="2" a="1"/>
  <c r="V5489" i="2" s="1"/>
  <c r="W5489" i="2" s="1"/>
  <c r="V5490" i="2" a="1"/>
  <c r="V5490" i="2" s="1"/>
  <c r="W5490" i="2" s="1"/>
  <c r="V5491" i="2" a="1"/>
  <c r="V5491" i="2" s="1"/>
  <c r="W5491" i="2" s="1"/>
  <c r="V5492" i="2" a="1"/>
  <c r="V5492" i="2" s="1"/>
  <c r="W5492" i="2" s="1"/>
  <c r="V5493" i="2" a="1"/>
  <c r="V5493" i="2" s="1"/>
  <c r="W5493" i="2" s="1"/>
  <c r="V5494" i="2" a="1"/>
  <c r="V5494" i="2" s="1"/>
  <c r="W5494" i="2" s="1"/>
  <c r="V5495" i="2" a="1"/>
  <c r="V5495" i="2" s="1"/>
  <c r="W5495" i="2" s="1"/>
  <c r="V5496" i="2" a="1"/>
  <c r="V5496" i="2" s="1"/>
  <c r="W5496" i="2" s="1"/>
  <c r="V5497" i="2" a="1"/>
  <c r="V5497" i="2" s="1"/>
  <c r="V5498" i="2" a="1"/>
  <c r="V5498" i="2" s="1"/>
  <c r="V5499" i="2" a="1"/>
  <c r="V5499" i="2" s="1"/>
  <c r="V5500" i="2" a="1"/>
  <c r="V5500" i="2" s="1"/>
  <c r="V5501" i="2" a="1"/>
  <c r="V5501" i="2" s="1"/>
  <c r="V5502" i="2" a="1"/>
  <c r="V5502" i="2" s="1"/>
  <c r="V5503" i="2" a="1"/>
  <c r="V5503" i="2" s="1"/>
  <c r="V5504" i="2" a="1"/>
  <c r="V5504" i="2" s="1"/>
  <c r="V5505" i="2" a="1"/>
  <c r="V5505" i="2" s="1"/>
  <c r="V5506" i="2" a="1"/>
  <c r="V5506" i="2" s="1"/>
  <c r="V5507" i="2" a="1"/>
  <c r="V5507" i="2" s="1"/>
  <c r="V5508" i="2" a="1"/>
  <c r="V5508" i="2" s="1"/>
  <c r="V5509" i="2" a="1"/>
  <c r="V5509" i="2" s="1"/>
  <c r="W5509" i="2" s="1"/>
  <c r="V5510" i="2" a="1"/>
  <c r="V5510" i="2" s="1"/>
  <c r="W5510" i="2" s="1"/>
  <c r="V5511" i="2" a="1"/>
  <c r="V5511" i="2" s="1"/>
  <c r="W5511" i="2" s="1"/>
  <c r="V5512" i="2" a="1"/>
  <c r="V5512" i="2" s="1"/>
  <c r="W5512" i="2" s="1"/>
  <c r="V5513" i="2" a="1"/>
  <c r="V5513" i="2" s="1"/>
  <c r="W5513" i="2" s="1"/>
  <c r="V5514" i="2" a="1"/>
  <c r="V5514" i="2" s="1"/>
  <c r="W5514" i="2" s="1"/>
  <c r="V5515" i="2" a="1"/>
  <c r="V5515" i="2" s="1"/>
  <c r="W5515" i="2" s="1"/>
  <c r="V5516" i="2" a="1"/>
  <c r="V5516" i="2" s="1"/>
  <c r="W5516" i="2" s="1"/>
  <c r="V5517" i="2" a="1"/>
  <c r="V5517" i="2" s="1"/>
  <c r="W5517" i="2" s="1"/>
  <c r="V5518" i="2" a="1"/>
  <c r="V5518" i="2" s="1"/>
  <c r="W5518" i="2" s="1"/>
  <c r="V5519" i="2" a="1"/>
  <c r="V5519" i="2" s="1"/>
  <c r="W5519" i="2" s="1"/>
  <c r="V5520" i="2" a="1"/>
  <c r="V5520" i="2" s="1"/>
  <c r="W5520" i="2" s="1"/>
  <c r="V5521" i="2" a="1"/>
  <c r="V5521" i="2" s="1"/>
  <c r="W5521" i="2" s="1"/>
  <c r="V5522" i="2" a="1"/>
  <c r="V5522" i="2" s="1"/>
  <c r="W5522" i="2" s="1"/>
  <c r="V5523" i="2" a="1"/>
  <c r="V5523" i="2" s="1"/>
  <c r="W5523" i="2" s="1"/>
  <c r="V5524" i="2" a="1"/>
  <c r="V5524" i="2" s="1"/>
  <c r="W5524" i="2" s="1"/>
  <c r="V5525" i="2" a="1"/>
  <c r="V5525" i="2" s="1"/>
  <c r="W5525" i="2" s="1"/>
  <c r="V5526" i="2" a="1"/>
  <c r="V5526" i="2" s="1"/>
  <c r="W5526" i="2" s="1"/>
  <c r="V5527" i="2" a="1"/>
  <c r="V5527" i="2" s="1"/>
  <c r="W5527" i="2" s="1"/>
  <c r="V5528" i="2" a="1"/>
  <c r="V5528" i="2" s="1"/>
  <c r="W5528" i="2" s="1"/>
  <c r="V5529" i="2" a="1"/>
  <c r="V5529" i="2" s="1"/>
  <c r="W5529" i="2" s="1"/>
  <c r="V5530" i="2" a="1"/>
  <c r="V5530" i="2" s="1"/>
  <c r="W5530" i="2" s="1"/>
  <c r="V5531" i="2" a="1"/>
  <c r="V5531" i="2" s="1"/>
  <c r="W5531" i="2" s="1"/>
  <c r="V5532" i="2" a="1"/>
  <c r="V5532" i="2" s="1"/>
  <c r="W5532" i="2" s="1"/>
  <c r="V5533" i="2" a="1"/>
  <c r="V5533" i="2" s="1"/>
  <c r="W5533" i="2" s="1"/>
  <c r="V5534" i="2" a="1"/>
  <c r="V5534" i="2" s="1"/>
  <c r="W5534" i="2" s="1"/>
  <c r="V5535" i="2" a="1"/>
  <c r="V5535" i="2" s="1"/>
  <c r="W5535" i="2" s="1"/>
  <c r="V5536" i="2" a="1"/>
  <c r="V5536" i="2" s="1"/>
  <c r="W5536" i="2" s="1"/>
  <c r="V5537" i="2" a="1"/>
  <c r="V5537" i="2" s="1"/>
  <c r="W5537" i="2" s="1"/>
  <c r="V5538" i="2" a="1"/>
  <c r="V5538" i="2" s="1"/>
  <c r="W5538" i="2" s="1"/>
  <c r="V5539" i="2" a="1"/>
  <c r="V5539" i="2" s="1"/>
  <c r="W5539" i="2" s="1"/>
  <c r="V5540" i="2" a="1"/>
  <c r="V5540" i="2" s="1"/>
  <c r="W5540" i="2" s="1"/>
  <c r="V5541" i="2" a="1"/>
  <c r="V5541" i="2" s="1"/>
  <c r="W5541" i="2" s="1"/>
  <c r="V5542" i="2" a="1"/>
  <c r="V5542" i="2" s="1"/>
  <c r="W5542" i="2" s="1"/>
  <c r="V5543" i="2" a="1"/>
  <c r="V5543" i="2" s="1"/>
  <c r="W5543" i="2" s="1"/>
  <c r="V5544" i="2" a="1"/>
  <c r="V5544" i="2" s="1"/>
  <c r="W5544" i="2" s="1"/>
  <c r="V5545" i="2" a="1"/>
  <c r="V5545" i="2" s="1"/>
  <c r="W5545" i="2" s="1"/>
  <c r="V5546" i="2" a="1"/>
  <c r="V5546" i="2" s="1"/>
  <c r="W5546" i="2" s="1"/>
  <c r="V5547" i="2" a="1"/>
  <c r="V5547" i="2" s="1"/>
  <c r="W5547" i="2" s="1"/>
  <c r="V5548" i="2" a="1"/>
  <c r="V5548" i="2" s="1"/>
  <c r="W5548" i="2" s="1"/>
  <c r="V5549" i="2" a="1"/>
  <c r="V5549" i="2" s="1"/>
  <c r="W5549" i="2" s="1"/>
  <c r="V5550" i="2" a="1"/>
  <c r="V5550" i="2" s="1"/>
  <c r="W5550" i="2" s="1"/>
  <c r="V5551" i="2" a="1"/>
  <c r="V5551" i="2" s="1"/>
  <c r="W5551" i="2" s="1"/>
  <c r="V5552" i="2" a="1"/>
  <c r="V5552" i="2" s="1"/>
  <c r="W5552" i="2" s="1"/>
  <c r="V5553" i="2" a="1"/>
  <c r="V5553" i="2" s="1"/>
  <c r="W5553" i="2" s="1"/>
  <c r="V5554" i="2" a="1"/>
  <c r="V5554" i="2" s="1"/>
  <c r="W5554" i="2" s="1"/>
  <c r="V5555" i="2" a="1"/>
  <c r="V5555" i="2" s="1"/>
  <c r="W5555" i="2" s="1"/>
  <c r="V5556" i="2" a="1"/>
  <c r="V5556" i="2" s="1"/>
  <c r="W5556" i="2" s="1"/>
  <c r="V5557" i="2" a="1"/>
  <c r="V5557" i="2" s="1"/>
  <c r="W5557" i="2" s="1"/>
  <c r="V5558" i="2" a="1"/>
  <c r="V5558" i="2" s="1"/>
  <c r="W5558" i="2" s="1"/>
  <c r="V5559" i="2" a="1"/>
  <c r="V5559" i="2" s="1"/>
  <c r="W5559" i="2" s="1"/>
  <c r="V5560" i="2" a="1"/>
  <c r="V5560" i="2" s="1"/>
  <c r="W5560" i="2" s="1"/>
  <c r="V5561" i="2" a="1"/>
  <c r="V5561" i="2" s="1"/>
  <c r="W5561" i="2" s="1"/>
  <c r="V5562" i="2" a="1"/>
  <c r="V5562" i="2" s="1"/>
  <c r="W5562" i="2" s="1"/>
  <c r="V5563" i="2" a="1"/>
  <c r="V5563" i="2" s="1"/>
  <c r="W5563" i="2" s="1"/>
  <c r="V5564" i="2" a="1"/>
  <c r="V5564" i="2" s="1"/>
  <c r="W5564" i="2" s="1"/>
  <c r="V5565" i="2" a="1"/>
  <c r="V5565" i="2" s="1"/>
  <c r="W5565" i="2" s="1"/>
  <c r="V5566" i="2" a="1"/>
  <c r="V5566" i="2" s="1"/>
  <c r="W5566" i="2" s="1"/>
  <c r="V5567" i="2" a="1"/>
  <c r="V5567" i="2" s="1"/>
  <c r="W5567" i="2" s="1"/>
  <c r="V5568" i="2" a="1"/>
  <c r="V5568" i="2" s="1"/>
  <c r="W5568" i="2" s="1"/>
  <c r="V5569" i="2" a="1"/>
  <c r="V5569" i="2" s="1"/>
  <c r="W5569" i="2" s="1"/>
  <c r="V5570" i="2" a="1"/>
  <c r="V5570" i="2" s="1"/>
  <c r="W5570" i="2" s="1"/>
  <c r="V5571" i="2" a="1"/>
  <c r="V5571" i="2" s="1"/>
  <c r="W5571" i="2" s="1"/>
  <c r="V5572" i="2" a="1"/>
  <c r="V5572" i="2" s="1"/>
  <c r="W5572" i="2" s="1"/>
  <c r="V5573" i="2" a="1"/>
  <c r="V5573" i="2" s="1"/>
  <c r="W5573" i="2" s="1"/>
  <c r="V5574" i="2" a="1"/>
  <c r="V5574" i="2" s="1"/>
  <c r="W5574" i="2" s="1"/>
  <c r="V5575" i="2" a="1"/>
  <c r="V5575" i="2" s="1"/>
  <c r="W5575" i="2" s="1"/>
  <c r="V5576" i="2" a="1"/>
  <c r="V5576" i="2" s="1"/>
  <c r="W5576" i="2" s="1"/>
  <c r="V5577" i="2" a="1"/>
  <c r="V5577" i="2" s="1"/>
  <c r="W5577" i="2" s="1"/>
  <c r="V5578" i="2" a="1"/>
  <c r="V5578" i="2" s="1"/>
  <c r="W5578" i="2" s="1"/>
  <c r="V5579" i="2" a="1"/>
  <c r="V5579" i="2" s="1"/>
  <c r="W5579" i="2" s="1"/>
  <c r="V5580" i="2" a="1"/>
  <c r="V5580" i="2" s="1"/>
  <c r="W5580" i="2" s="1"/>
  <c r="V5581" i="2" a="1"/>
  <c r="V5581" i="2" s="1"/>
  <c r="W5581" i="2" s="1"/>
  <c r="V5582" i="2" a="1"/>
  <c r="V5582" i="2" s="1"/>
  <c r="W5582" i="2" s="1"/>
  <c r="V5583" i="2" a="1"/>
  <c r="V5583" i="2" s="1"/>
  <c r="W5583" i="2" s="1"/>
  <c r="V5584" i="2" a="1"/>
  <c r="V5584" i="2" s="1"/>
  <c r="W5584" i="2" s="1"/>
  <c r="V5585" i="2" a="1"/>
  <c r="V5585" i="2" s="1"/>
  <c r="W5585" i="2" s="1"/>
  <c r="V5586" i="2" a="1"/>
  <c r="V5586" i="2" s="1"/>
  <c r="W5586" i="2" s="1"/>
  <c r="V5587" i="2" a="1"/>
  <c r="V5587" i="2" s="1"/>
  <c r="W5587" i="2" s="1"/>
  <c r="V5588" i="2" a="1"/>
  <c r="V5588" i="2" s="1"/>
  <c r="W5588" i="2" s="1"/>
  <c r="V5589" i="2" a="1"/>
  <c r="V5589" i="2" s="1"/>
  <c r="W5589" i="2" s="1"/>
  <c r="V5590" i="2" a="1"/>
  <c r="V5590" i="2" s="1"/>
  <c r="W5590" i="2" s="1"/>
  <c r="V5591" i="2" a="1"/>
  <c r="V5591" i="2" s="1"/>
  <c r="W5591" i="2" s="1"/>
  <c r="V5592" i="2" a="1"/>
  <c r="V5592" i="2" s="1"/>
  <c r="W5592" i="2" s="1"/>
  <c r="V5593" i="2" a="1"/>
  <c r="V5593" i="2" s="1"/>
  <c r="W5593" i="2" s="1"/>
  <c r="V5594" i="2" a="1"/>
  <c r="V5594" i="2" s="1"/>
  <c r="W5594" i="2" s="1"/>
  <c r="V5595" i="2" a="1"/>
  <c r="V5595" i="2" s="1"/>
  <c r="W5595" i="2" s="1"/>
  <c r="V5596" i="2" a="1"/>
  <c r="V5596" i="2" s="1"/>
  <c r="W5596" i="2" s="1"/>
  <c r="V5597" i="2" a="1"/>
  <c r="V5597" i="2" s="1"/>
  <c r="W5597" i="2" s="1"/>
  <c r="V5598" i="2" a="1"/>
  <c r="V5598" i="2" s="1"/>
  <c r="W5598" i="2" s="1"/>
  <c r="V5599" i="2" a="1"/>
  <c r="V5599" i="2" s="1"/>
  <c r="W5599" i="2" s="1"/>
  <c r="V5600" i="2" a="1"/>
  <c r="V5600" i="2" s="1"/>
  <c r="W5600" i="2" s="1"/>
  <c r="V5601" i="2" a="1"/>
  <c r="V5601" i="2" s="1"/>
  <c r="W5601" i="2" s="1"/>
  <c r="V5602" i="2" a="1"/>
  <c r="V5602" i="2" s="1"/>
  <c r="W5602" i="2" s="1"/>
  <c r="V5603" i="2" a="1"/>
  <c r="V5603" i="2" s="1"/>
  <c r="W5603" i="2" s="1"/>
  <c r="V5604" i="2" a="1"/>
  <c r="V5604" i="2" s="1"/>
  <c r="W5604" i="2" s="1"/>
  <c r="V5605" i="2" a="1"/>
  <c r="V5605" i="2" s="1"/>
  <c r="W5605" i="2" s="1"/>
  <c r="V5606" i="2" a="1"/>
  <c r="V5606" i="2" s="1"/>
  <c r="W5606" i="2" s="1"/>
  <c r="V5607" i="2" a="1"/>
  <c r="V5607" i="2" s="1"/>
  <c r="W5607" i="2" s="1"/>
  <c r="V5608" i="2" a="1"/>
  <c r="V5608" i="2" s="1"/>
  <c r="W5608" i="2" s="1"/>
  <c r="V5609" i="2" a="1"/>
  <c r="V5609" i="2" s="1"/>
  <c r="W5609" i="2" s="1"/>
  <c r="V5610" i="2" a="1"/>
  <c r="V5610" i="2" s="1"/>
  <c r="W5610" i="2" s="1"/>
  <c r="V5611" i="2" a="1"/>
  <c r="V5611" i="2" s="1"/>
  <c r="W5611" i="2" s="1"/>
  <c r="V5612" i="2" a="1"/>
  <c r="V5612" i="2" s="1"/>
  <c r="W5612" i="2" s="1"/>
  <c r="V5613" i="2" a="1"/>
  <c r="V5613" i="2" s="1"/>
  <c r="W5613" i="2" s="1"/>
  <c r="V5614" i="2" a="1"/>
  <c r="V5614" i="2" s="1"/>
  <c r="W5614" i="2" s="1"/>
  <c r="V5615" i="2" a="1"/>
  <c r="V5615" i="2" s="1"/>
  <c r="W5615" i="2" s="1"/>
  <c r="V5616" i="2" a="1"/>
  <c r="V5616" i="2" s="1"/>
  <c r="W5616" i="2" s="1"/>
  <c r="V5617" i="2" a="1"/>
  <c r="V5617" i="2" s="1"/>
  <c r="W5617" i="2" s="1"/>
  <c r="V5618" i="2" a="1"/>
  <c r="V5618" i="2" s="1"/>
  <c r="W5618" i="2" s="1"/>
  <c r="V5619" i="2" a="1"/>
  <c r="V5619" i="2" s="1"/>
  <c r="W5619" i="2" s="1"/>
  <c r="V5620" i="2" a="1"/>
  <c r="V5620" i="2" s="1"/>
  <c r="W5620" i="2" s="1"/>
  <c r="V5621" i="2" a="1"/>
  <c r="V5621" i="2" s="1"/>
  <c r="W5621" i="2" s="1"/>
  <c r="V5622" i="2" a="1"/>
  <c r="V5622" i="2" s="1"/>
  <c r="W5622" i="2" s="1"/>
  <c r="V5623" i="2" a="1"/>
  <c r="V5623" i="2" s="1"/>
  <c r="W5623" i="2" s="1"/>
  <c r="V5624" i="2" a="1"/>
  <c r="V5624" i="2" s="1"/>
  <c r="W5624" i="2" s="1"/>
  <c r="V5625" i="2" a="1"/>
  <c r="V5625" i="2" s="1"/>
  <c r="W5625" i="2" s="1"/>
  <c r="V5626" i="2" a="1"/>
  <c r="V5626" i="2" s="1"/>
  <c r="W5626" i="2" s="1"/>
  <c r="V5627" i="2" a="1"/>
  <c r="V5627" i="2" s="1"/>
  <c r="W5627" i="2" s="1"/>
  <c r="V5628" i="2" a="1"/>
  <c r="V5628" i="2" s="1"/>
  <c r="W5628" i="2" s="1"/>
  <c r="V5629" i="2" a="1"/>
  <c r="V5629" i="2" s="1"/>
  <c r="W5629" i="2" s="1"/>
  <c r="V5630" i="2" a="1"/>
  <c r="V5630" i="2" s="1"/>
  <c r="W5630" i="2" s="1"/>
  <c r="V5631" i="2" a="1"/>
  <c r="V5631" i="2" s="1"/>
  <c r="W5631" i="2" s="1"/>
  <c r="V5632" i="2" a="1"/>
  <c r="V5632" i="2" s="1"/>
  <c r="W5632" i="2" s="1"/>
  <c r="V5633" i="2" a="1"/>
  <c r="V5633" i="2" s="1"/>
  <c r="W5633" i="2" s="1"/>
  <c r="V5634" i="2" a="1"/>
  <c r="V5634" i="2" s="1"/>
  <c r="W5634" i="2" s="1"/>
  <c r="V5635" i="2" a="1"/>
  <c r="V5635" i="2" s="1"/>
  <c r="W5635" i="2" s="1"/>
  <c r="V5636" i="2" a="1"/>
  <c r="V5636" i="2" s="1"/>
  <c r="W5636" i="2" s="1"/>
  <c r="V5637" i="2" a="1"/>
  <c r="V5637" i="2" s="1"/>
  <c r="W5637" i="2" s="1"/>
  <c r="V5638" i="2" a="1"/>
  <c r="V5638" i="2" s="1"/>
  <c r="W5638" i="2" s="1"/>
  <c r="V5639" i="2" a="1"/>
  <c r="V5639" i="2" s="1"/>
  <c r="W5639" i="2" s="1"/>
  <c r="V5640" i="2" a="1"/>
  <c r="V5640" i="2" s="1"/>
  <c r="W5640" i="2" s="1"/>
  <c r="V5641" i="2" a="1"/>
  <c r="V5641" i="2" s="1"/>
  <c r="W5641" i="2" s="1"/>
  <c r="V5642" i="2" a="1"/>
  <c r="V5642" i="2" s="1"/>
  <c r="W5642" i="2" s="1"/>
  <c r="V5643" i="2" a="1"/>
  <c r="V5643" i="2" s="1"/>
  <c r="W5643" i="2" s="1"/>
  <c r="V5644" i="2" a="1"/>
  <c r="V5644" i="2" s="1"/>
  <c r="W5644" i="2" s="1"/>
  <c r="V5645" i="2" a="1"/>
  <c r="V5645" i="2" s="1"/>
  <c r="W5645" i="2" s="1"/>
  <c r="V5646" i="2" a="1"/>
  <c r="V5646" i="2" s="1"/>
  <c r="W5646" i="2" s="1"/>
  <c r="V5647" i="2" a="1"/>
  <c r="V5647" i="2" s="1"/>
  <c r="W5647" i="2" s="1"/>
  <c r="V5648" i="2" a="1"/>
  <c r="V5648" i="2" s="1"/>
  <c r="W5648" i="2" s="1"/>
  <c r="V5649" i="2" a="1"/>
  <c r="V5649" i="2" s="1"/>
  <c r="W5649" i="2" s="1"/>
  <c r="V5650" i="2" a="1"/>
  <c r="V5650" i="2" s="1"/>
  <c r="W5650" i="2" s="1"/>
  <c r="V5651" i="2" a="1"/>
  <c r="V5651" i="2" s="1"/>
  <c r="W5651" i="2" s="1"/>
  <c r="V5652" i="2" a="1"/>
  <c r="V5652" i="2" s="1"/>
  <c r="W5652" i="2" s="1"/>
  <c r="V5653" i="2" a="1"/>
  <c r="V5653" i="2" s="1"/>
  <c r="W5653" i="2" s="1"/>
  <c r="V5654" i="2" a="1"/>
  <c r="V5654" i="2" s="1"/>
  <c r="W5654" i="2" s="1"/>
  <c r="V5655" i="2" a="1"/>
  <c r="V5655" i="2" s="1"/>
  <c r="W5655" i="2" s="1"/>
  <c r="V5656" i="2" a="1"/>
  <c r="V5656" i="2" s="1"/>
  <c r="W5656" i="2" s="1"/>
  <c r="V5657" i="2" a="1"/>
  <c r="V5657" i="2" s="1"/>
  <c r="W5657" i="2" s="1"/>
  <c r="V5658" i="2" a="1"/>
  <c r="V5658" i="2" s="1"/>
  <c r="W5658" i="2" s="1"/>
  <c r="V5659" i="2" a="1"/>
  <c r="V5659" i="2" s="1"/>
  <c r="W5659" i="2" s="1"/>
  <c r="V5660" i="2" a="1"/>
  <c r="V5660" i="2" s="1"/>
  <c r="W5660" i="2" s="1"/>
  <c r="V5661" i="2" a="1"/>
  <c r="V5661" i="2" s="1"/>
  <c r="W5661" i="2" s="1"/>
  <c r="V5662" i="2" a="1"/>
  <c r="V5662" i="2" s="1"/>
  <c r="W5662" i="2" s="1"/>
  <c r="V5663" i="2" a="1"/>
  <c r="V5663" i="2" s="1"/>
  <c r="W5663" i="2" s="1"/>
  <c r="V5664" i="2" a="1"/>
  <c r="V5664" i="2" s="1"/>
  <c r="W5664" i="2" s="1"/>
  <c r="V5665" i="2" a="1"/>
  <c r="V5665" i="2" s="1"/>
  <c r="W5665" i="2" s="1"/>
  <c r="V5666" i="2" a="1"/>
  <c r="V5666" i="2" s="1"/>
  <c r="W5666" i="2" s="1"/>
  <c r="V5667" i="2" a="1"/>
  <c r="V5667" i="2" s="1"/>
  <c r="W5667" i="2" s="1"/>
  <c r="V5668" i="2" a="1"/>
  <c r="V5668" i="2" s="1"/>
  <c r="W5668" i="2" s="1"/>
  <c r="V5669" i="2" a="1"/>
  <c r="V5669" i="2" s="1"/>
  <c r="W5669" i="2" s="1"/>
  <c r="V5670" i="2" a="1"/>
  <c r="V5670" i="2" s="1"/>
  <c r="W5670" i="2" s="1"/>
  <c r="V5671" i="2" a="1"/>
  <c r="V5671" i="2" s="1"/>
  <c r="W5671" i="2" s="1"/>
  <c r="V5672" i="2" a="1"/>
  <c r="V5672" i="2" s="1"/>
  <c r="W5672" i="2" s="1"/>
  <c r="V5673" i="2" a="1"/>
  <c r="V5673" i="2" s="1"/>
  <c r="W5673" i="2" s="1"/>
  <c r="V5674" i="2" a="1"/>
  <c r="V5674" i="2" s="1"/>
  <c r="W5674" i="2" s="1"/>
  <c r="V5675" i="2" a="1"/>
  <c r="V5675" i="2" s="1"/>
  <c r="W5675" i="2" s="1"/>
  <c r="V5676" i="2" a="1"/>
  <c r="V5676" i="2" s="1"/>
  <c r="W5676" i="2" s="1"/>
  <c r="V5677" i="2" a="1"/>
  <c r="V5677" i="2" s="1"/>
  <c r="W5677" i="2" s="1"/>
  <c r="V5678" i="2" a="1"/>
  <c r="V5678" i="2" s="1"/>
  <c r="W5678" i="2" s="1"/>
  <c r="V5679" i="2" a="1"/>
  <c r="V5679" i="2" s="1"/>
  <c r="W5679" i="2" s="1"/>
  <c r="V5680" i="2" a="1"/>
  <c r="V5680" i="2" s="1"/>
  <c r="W5680" i="2" s="1"/>
  <c r="V5681" i="2" a="1"/>
  <c r="V5681" i="2" s="1"/>
  <c r="W5681" i="2" s="1"/>
  <c r="V5682" i="2" a="1"/>
  <c r="V5682" i="2" s="1"/>
  <c r="W5682" i="2" s="1"/>
  <c r="V5683" i="2" a="1"/>
  <c r="V5683" i="2" s="1"/>
  <c r="W5683" i="2" s="1"/>
  <c r="V5684" i="2" a="1"/>
  <c r="V5684" i="2" s="1"/>
  <c r="W5684" i="2" s="1"/>
  <c r="V5685" i="2" a="1"/>
  <c r="V5685" i="2" s="1"/>
  <c r="W5685" i="2" s="1"/>
  <c r="V5686" i="2" a="1"/>
  <c r="V5686" i="2" s="1"/>
  <c r="W5686" i="2" s="1"/>
  <c r="V5687" i="2" a="1"/>
  <c r="V5687" i="2" s="1"/>
  <c r="W5687" i="2" s="1"/>
  <c r="V5688" i="2" a="1"/>
  <c r="V5688" i="2" s="1"/>
  <c r="W5688" i="2" s="1"/>
  <c r="V5689" i="2" a="1"/>
  <c r="V5689" i="2" s="1"/>
  <c r="W5689" i="2" s="1"/>
  <c r="V5690" i="2" a="1"/>
  <c r="V5690" i="2" s="1"/>
  <c r="W5690" i="2" s="1"/>
  <c r="V5691" i="2" a="1"/>
  <c r="V5691" i="2" s="1"/>
  <c r="W5691" i="2" s="1"/>
  <c r="V5692" i="2" a="1"/>
  <c r="V5692" i="2" s="1"/>
  <c r="W5692" i="2" s="1"/>
  <c r="V5693" i="2" a="1"/>
  <c r="V5693" i="2" s="1"/>
  <c r="W5693" i="2" s="1"/>
  <c r="V5694" i="2" a="1"/>
  <c r="V5694" i="2" s="1"/>
  <c r="W5694" i="2" s="1"/>
  <c r="V5695" i="2" a="1"/>
  <c r="V5695" i="2" s="1"/>
  <c r="W5695" i="2" s="1"/>
  <c r="V5696" i="2" a="1"/>
  <c r="V5696" i="2" s="1"/>
  <c r="W5696" i="2" s="1"/>
  <c r="V5697" i="2" a="1"/>
  <c r="V5697" i="2" s="1"/>
  <c r="W5697" i="2" s="1"/>
  <c r="V5698" i="2" a="1"/>
  <c r="V5698" i="2" s="1"/>
  <c r="W5698" i="2" s="1"/>
  <c r="V5699" i="2" a="1"/>
  <c r="V5699" i="2" s="1"/>
  <c r="W5699" i="2" s="1"/>
  <c r="V5700" i="2" a="1"/>
  <c r="V5700" i="2" s="1"/>
  <c r="W5700" i="2" s="1"/>
  <c r="V5701" i="2" a="1"/>
  <c r="V5701" i="2" s="1"/>
  <c r="W5701" i="2" s="1"/>
  <c r="V5702" i="2" a="1"/>
  <c r="V5702" i="2" s="1"/>
  <c r="W5702" i="2" s="1"/>
  <c r="V5703" i="2" a="1"/>
  <c r="V5703" i="2" s="1"/>
  <c r="W5703" i="2" s="1"/>
  <c r="V5704" i="2" a="1"/>
  <c r="V5704" i="2" s="1"/>
  <c r="W5704" i="2" s="1"/>
  <c r="V5705" i="2" a="1"/>
  <c r="V5705" i="2" s="1"/>
  <c r="W5705" i="2" s="1"/>
  <c r="V5706" i="2" a="1"/>
  <c r="V5706" i="2" s="1"/>
  <c r="W5706" i="2" s="1"/>
  <c r="V5707" i="2" a="1"/>
  <c r="V5707" i="2" s="1"/>
  <c r="W5707" i="2" s="1"/>
  <c r="V5708" i="2" a="1"/>
  <c r="V5708" i="2" s="1"/>
  <c r="W5708" i="2" s="1"/>
  <c r="V5709" i="2" a="1"/>
  <c r="V5709" i="2" s="1"/>
  <c r="W5709" i="2" s="1"/>
  <c r="V5710" i="2" a="1"/>
  <c r="V5710" i="2" s="1"/>
  <c r="W5710" i="2" s="1"/>
  <c r="V5711" i="2" a="1"/>
  <c r="V5711" i="2" s="1"/>
  <c r="W5711" i="2" s="1"/>
  <c r="V5712" i="2" a="1"/>
  <c r="V5712" i="2" s="1"/>
  <c r="W5712" i="2" s="1"/>
  <c r="V5713" i="2" a="1"/>
  <c r="V5713" i="2" s="1"/>
  <c r="W5713" i="2" s="1"/>
  <c r="V5714" i="2" a="1"/>
  <c r="V5714" i="2" s="1"/>
  <c r="W5714" i="2" s="1"/>
  <c r="V5715" i="2" a="1"/>
  <c r="V5715" i="2" s="1"/>
  <c r="W5715" i="2" s="1"/>
  <c r="V5716" i="2" a="1"/>
  <c r="V5716" i="2" s="1"/>
  <c r="W5716" i="2" s="1"/>
  <c r="V5717" i="2" a="1"/>
  <c r="V5717" i="2" s="1"/>
  <c r="W5717" i="2" s="1"/>
  <c r="V5718" i="2" a="1"/>
  <c r="V5718" i="2" s="1"/>
  <c r="W5718" i="2" s="1"/>
  <c r="V5719" i="2" a="1"/>
  <c r="V5719" i="2" s="1"/>
  <c r="V5720" i="2" a="1"/>
  <c r="V5720" i="2" s="1"/>
  <c r="V5721" i="2" a="1"/>
  <c r="V5721" i="2" s="1"/>
  <c r="V5722" i="2" a="1"/>
  <c r="V5722" i="2" s="1"/>
  <c r="V5723" i="2" a="1"/>
  <c r="V5723" i="2" s="1"/>
  <c r="V5724" i="2" a="1"/>
  <c r="V5724" i="2" s="1"/>
  <c r="V5725" i="2" a="1"/>
  <c r="V5725" i="2" s="1"/>
  <c r="V5726" i="2" a="1"/>
  <c r="V5726" i="2" s="1"/>
  <c r="V5727" i="2" a="1"/>
  <c r="V5727" i="2" s="1"/>
  <c r="V5728" i="2" a="1"/>
  <c r="V5728" i="2" s="1"/>
  <c r="V5729" i="2" a="1"/>
  <c r="V5729" i="2" s="1"/>
  <c r="V5730" i="2" a="1"/>
  <c r="V5730" i="2" s="1"/>
  <c r="V5731" i="2" a="1"/>
  <c r="V5731" i="2" s="1"/>
  <c r="V5732" i="2" a="1"/>
  <c r="V5732" i="2" s="1"/>
  <c r="V5733" i="2" a="1"/>
  <c r="V5733" i="2" s="1"/>
  <c r="V5734" i="2" a="1"/>
  <c r="V5734" i="2" s="1"/>
  <c r="V5735" i="2" a="1"/>
  <c r="V5735" i="2" s="1"/>
  <c r="V5736" i="2" a="1"/>
  <c r="V5736" i="2" s="1"/>
  <c r="V5737" i="2" a="1"/>
  <c r="V5737" i="2" s="1"/>
  <c r="V5738" i="2" a="1"/>
  <c r="V5738" i="2" s="1"/>
  <c r="V5739" i="2" a="1"/>
  <c r="V5739" i="2" s="1"/>
  <c r="V5740" i="2" a="1"/>
  <c r="V5740" i="2" s="1"/>
  <c r="V5741" i="2" a="1"/>
  <c r="V5741" i="2" s="1"/>
  <c r="V5742" i="2" a="1"/>
  <c r="V5742" i="2" s="1"/>
  <c r="V5743" i="2" a="1"/>
  <c r="V5743" i="2" s="1"/>
  <c r="V5744" i="2" a="1"/>
  <c r="V5744" i="2" s="1"/>
  <c r="V5745" i="2" a="1"/>
  <c r="V5745" i="2" s="1"/>
  <c r="V5746" i="2" a="1"/>
  <c r="V5746" i="2" s="1"/>
  <c r="V5747" i="2" a="1"/>
  <c r="V5747" i="2" s="1"/>
  <c r="V5748" i="2" a="1"/>
  <c r="V5748" i="2" s="1"/>
  <c r="V5749" i="2" a="1"/>
  <c r="V5749" i="2" s="1"/>
  <c r="V5750" i="2" a="1"/>
  <c r="V5750" i="2" s="1"/>
  <c r="V5751" i="2" a="1"/>
  <c r="V5751" i="2" s="1"/>
  <c r="V5752" i="2" a="1"/>
  <c r="V5752" i="2" s="1"/>
  <c r="V5753" i="2" a="1"/>
  <c r="V5753" i="2" s="1"/>
  <c r="V2" i="2" a="1"/>
  <c r="V2" i="2" s="1"/>
  <c r="W2" i="2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2" i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S5097" i="2"/>
  <c r="S5098" i="2"/>
  <c r="S5099" i="2"/>
  <c r="S5100" i="2"/>
  <c r="S5101" i="2"/>
  <c r="S5102" i="2"/>
  <c r="S5103" i="2"/>
  <c r="S5104" i="2"/>
  <c r="S5105" i="2"/>
  <c r="S5106" i="2"/>
  <c r="S5107" i="2"/>
  <c r="S5108" i="2"/>
  <c r="S5109" i="2"/>
  <c r="S5110" i="2"/>
  <c r="S5111" i="2"/>
  <c r="S5112" i="2"/>
  <c r="S5113" i="2"/>
  <c r="S5114" i="2"/>
  <c r="S5115" i="2"/>
  <c r="S5116" i="2"/>
  <c r="S5117" i="2"/>
  <c r="S5118" i="2"/>
  <c r="S5119" i="2"/>
  <c r="S5120" i="2"/>
  <c r="S5121" i="2"/>
  <c r="S5122" i="2"/>
  <c r="S5123" i="2"/>
  <c r="S5124" i="2"/>
  <c r="S5125" i="2"/>
  <c r="S5126" i="2"/>
  <c r="S5127" i="2"/>
  <c r="S5128" i="2"/>
  <c r="S5129" i="2"/>
  <c r="S5130" i="2"/>
  <c r="S5131" i="2"/>
  <c r="S5132" i="2"/>
  <c r="S5133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5148" i="2"/>
  <c r="S5149" i="2"/>
  <c r="S5150" i="2"/>
  <c r="S515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5167" i="2"/>
  <c r="S5168" i="2"/>
  <c r="S5169" i="2"/>
  <c r="S5170" i="2"/>
  <c r="S5171" i="2"/>
  <c r="S5172" i="2"/>
  <c r="S5173" i="2"/>
  <c r="S5174" i="2"/>
  <c r="S5175" i="2"/>
  <c r="S5176" i="2"/>
  <c r="S5177" i="2"/>
  <c r="S5178" i="2"/>
  <c r="S5179" i="2"/>
  <c r="S5180" i="2"/>
  <c r="S5181" i="2"/>
  <c r="S5182" i="2"/>
  <c r="S5183" i="2"/>
  <c r="S5184" i="2"/>
  <c r="S5185" i="2"/>
  <c r="S5186" i="2"/>
  <c r="S5187" i="2"/>
  <c r="S5188" i="2"/>
  <c r="S5189" i="2"/>
  <c r="S5190" i="2"/>
  <c r="S5191" i="2"/>
  <c r="S5192" i="2"/>
  <c r="S5193" i="2"/>
  <c r="S5194" i="2"/>
  <c r="S5195" i="2"/>
  <c r="S5196" i="2"/>
  <c r="S5197" i="2"/>
  <c r="S5198" i="2"/>
  <c r="S5199" i="2"/>
  <c r="S5200" i="2"/>
  <c r="S5201" i="2"/>
  <c r="S5202" i="2"/>
  <c r="S5203" i="2"/>
  <c r="S5204" i="2"/>
  <c r="S5205" i="2"/>
  <c r="S5206" i="2"/>
  <c r="S5207" i="2"/>
  <c r="S5208" i="2"/>
  <c r="S5209" i="2"/>
  <c r="S5210" i="2"/>
  <c r="S5211" i="2"/>
  <c r="S5212" i="2"/>
  <c r="S5213" i="2"/>
  <c r="S5214" i="2"/>
  <c r="S5215" i="2"/>
  <c r="S5216" i="2"/>
  <c r="S5217" i="2"/>
  <c r="S5218" i="2"/>
  <c r="S5219" i="2"/>
  <c r="S5220" i="2"/>
  <c r="S5221" i="2"/>
  <c r="S5222" i="2"/>
  <c r="S5223" i="2"/>
  <c r="S5224" i="2"/>
  <c r="S5225" i="2"/>
  <c r="S5226" i="2"/>
  <c r="S5227" i="2"/>
  <c r="S5228" i="2"/>
  <c r="S5229" i="2"/>
  <c r="S5230" i="2"/>
  <c r="S5231" i="2"/>
  <c r="S5232" i="2"/>
  <c r="S5233" i="2"/>
  <c r="S5234" i="2"/>
  <c r="S5235" i="2"/>
  <c r="S5236" i="2"/>
  <c r="S5237" i="2"/>
  <c r="S5238" i="2"/>
  <c r="S5239" i="2"/>
  <c r="S5240" i="2"/>
  <c r="S5241" i="2"/>
  <c r="S5242" i="2"/>
  <c r="S5243" i="2"/>
  <c r="S5244" i="2"/>
  <c r="S5245" i="2"/>
  <c r="S5246" i="2"/>
  <c r="S5247" i="2"/>
  <c r="S5248" i="2"/>
  <c r="S5249" i="2"/>
  <c r="S5250" i="2"/>
  <c r="S5251" i="2"/>
  <c r="S5252" i="2"/>
  <c r="S5253" i="2"/>
  <c r="S5254" i="2"/>
  <c r="S5255" i="2"/>
  <c r="S5256" i="2"/>
  <c r="S5257" i="2"/>
  <c r="S5258" i="2"/>
  <c r="S5259" i="2"/>
  <c r="S5260" i="2"/>
  <c r="S5261" i="2"/>
  <c r="S5262" i="2"/>
  <c r="S5263" i="2"/>
  <c r="S5264" i="2"/>
  <c r="S5265" i="2"/>
  <c r="S5266" i="2"/>
  <c r="S5267" i="2"/>
  <c r="S5268" i="2"/>
  <c r="S5269" i="2"/>
  <c r="S5270" i="2"/>
  <c r="S5271" i="2"/>
  <c r="S5272" i="2"/>
  <c r="S5273" i="2"/>
  <c r="S5274" i="2"/>
  <c r="S5275" i="2"/>
  <c r="S5276" i="2"/>
  <c r="S5277" i="2"/>
  <c r="S5278" i="2"/>
  <c r="S5279" i="2"/>
  <c r="S5280" i="2"/>
  <c r="S5281" i="2"/>
  <c r="S5282" i="2"/>
  <c r="S5283" i="2"/>
  <c r="S5284" i="2"/>
  <c r="S5285" i="2"/>
  <c r="S5286" i="2"/>
  <c r="S5287" i="2"/>
  <c r="S5288" i="2"/>
  <c r="S5289" i="2"/>
  <c r="S5290" i="2"/>
  <c r="S5291" i="2"/>
  <c r="S5292" i="2"/>
  <c r="S5293" i="2"/>
  <c r="S5294" i="2"/>
  <c r="S5295" i="2"/>
  <c r="S5296" i="2"/>
  <c r="S5297" i="2"/>
  <c r="S5298" i="2"/>
  <c r="S5299" i="2"/>
  <c r="S5300" i="2"/>
  <c r="S5301" i="2"/>
  <c r="S5302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5322" i="2"/>
  <c r="S5323" i="2"/>
  <c r="S5324" i="2"/>
  <c r="S5325" i="2"/>
  <c r="S5326" i="2"/>
  <c r="S5327" i="2"/>
  <c r="S5328" i="2"/>
  <c r="S5329" i="2"/>
  <c r="S5330" i="2"/>
  <c r="S5331" i="2"/>
  <c r="S5332" i="2"/>
  <c r="S5333" i="2"/>
  <c r="S5334" i="2"/>
  <c r="S5335" i="2"/>
  <c r="S5336" i="2"/>
  <c r="S5337" i="2"/>
  <c r="S5338" i="2"/>
  <c r="S5339" i="2"/>
  <c r="S5340" i="2"/>
  <c r="S5341" i="2"/>
  <c r="S5342" i="2"/>
  <c r="S5343" i="2"/>
  <c r="S5344" i="2"/>
  <c r="S5345" i="2"/>
  <c r="S5346" i="2"/>
  <c r="S5347" i="2"/>
  <c r="S5348" i="2"/>
  <c r="S5349" i="2"/>
  <c r="S5350" i="2"/>
  <c r="S5351" i="2"/>
  <c r="S5352" i="2"/>
  <c r="S5353" i="2"/>
  <c r="S5354" i="2"/>
  <c r="S5355" i="2"/>
  <c r="S5356" i="2"/>
  <c r="S5357" i="2"/>
  <c r="S5358" i="2"/>
  <c r="S5359" i="2"/>
  <c r="S5360" i="2"/>
  <c r="S5361" i="2"/>
  <c r="S5362" i="2"/>
  <c r="S5363" i="2"/>
  <c r="S5364" i="2"/>
  <c r="S5365" i="2"/>
  <c r="S5366" i="2"/>
  <c r="S5367" i="2"/>
  <c r="S5368" i="2"/>
  <c r="S5369" i="2"/>
  <c r="S5370" i="2"/>
  <c r="S5371" i="2"/>
  <c r="S5372" i="2"/>
  <c r="S5373" i="2"/>
  <c r="S5374" i="2"/>
  <c r="S5375" i="2"/>
  <c r="S5376" i="2"/>
  <c r="S5377" i="2"/>
  <c r="S5378" i="2"/>
  <c r="S5379" i="2"/>
  <c r="S5380" i="2"/>
  <c r="S5381" i="2"/>
  <c r="S5382" i="2"/>
  <c r="S5383" i="2"/>
  <c r="S5384" i="2"/>
  <c r="S5385" i="2"/>
  <c r="S5386" i="2"/>
  <c r="S5387" i="2"/>
  <c r="S5388" i="2"/>
  <c r="S5389" i="2"/>
  <c r="S5390" i="2"/>
  <c r="S5391" i="2"/>
  <c r="S5392" i="2"/>
  <c r="S5393" i="2"/>
  <c r="S5394" i="2"/>
  <c r="S5395" i="2"/>
  <c r="S5396" i="2"/>
  <c r="S5397" i="2"/>
  <c r="S5398" i="2"/>
  <c r="S5399" i="2"/>
  <c r="S5400" i="2"/>
  <c r="S5401" i="2"/>
  <c r="S5402" i="2"/>
  <c r="S5403" i="2"/>
  <c r="S5404" i="2"/>
  <c r="S5405" i="2"/>
  <c r="S5406" i="2"/>
  <c r="S5407" i="2"/>
  <c r="S5408" i="2"/>
  <c r="S5409" i="2"/>
  <c r="S5410" i="2"/>
  <c r="S5411" i="2"/>
  <c r="S5412" i="2"/>
  <c r="S5413" i="2"/>
  <c r="S5414" i="2"/>
  <c r="S5415" i="2"/>
  <c r="S5416" i="2"/>
  <c r="S5417" i="2"/>
  <c r="S5418" i="2"/>
  <c r="S5419" i="2"/>
  <c r="S5420" i="2"/>
  <c r="S5421" i="2"/>
  <c r="S5422" i="2"/>
  <c r="S5423" i="2"/>
  <c r="S5424" i="2"/>
  <c r="S5425" i="2"/>
  <c r="S5426" i="2"/>
  <c r="S5427" i="2"/>
  <c r="S5428" i="2"/>
  <c r="S5429" i="2"/>
  <c r="S5430" i="2"/>
  <c r="S5431" i="2"/>
  <c r="S5432" i="2"/>
  <c r="S5433" i="2"/>
  <c r="S5434" i="2"/>
  <c r="S5435" i="2"/>
  <c r="S5436" i="2"/>
  <c r="S5437" i="2"/>
  <c r="S5438" i="2"/>
  <c r="S5439" i="2"/>
  <c r="S5440" i="2"/>
  <c r="S5441" i="2"/>
  <c r="S5442" i="2"/>
  <c r="S5443" i="2"/>
  <c r="S5444" i="2"/>
  <c r="S5445" i="2"/>
  <c r="S5446" i="2"/>
  <c r="S5447" i="2"/>
  <c r="S5448" i="2"/>
  <c r="S5449" i="2"/>
  <c r="S5450" i="2"/>
  <c r="S5451" i="2"/>
  <c r="S5452" i="2"/>
  <c r="S5453" i="2"/>
  <c r="S5454" i="2"/>
  <c r="S5455" i="2"/>
  <c r="S5456" i="2"/>
  <c r="S5457" i="2"/>
  <c r="S5458" i="2"/>
  <c r="S5459" i="2"/>
  <c r="S5460" i="2"/>
  <c r="S5461" i="2"/>
  <c r="S5462" i="2"/>
  <c r="S5463" i="2"/>
  <c r="S5464" i="2"/>
  <c r="S5465" i="2"/>
  <c r="S5466" i="2"/>
  <c r="S5467" i="2"/>
  <c r="S5468" i="2"/>
  <c r="S5469" i="2"/>
  <c r="S5470" i="2"/>
  <c r="S5471" i="2"/>
  <c r="S5472" i="2"/>
  <c r="S5473" i="2"/>
  <c r="S5474" i="2"/>
  <c r="S5475" i="2"/>
  <c r="S5476" i="2"/>
  <c r="S5477" i="2"/>
  <c r="S5478" i="2"/>
  <c r="S5479" i="2"/>
  <c r="S5480" i="2"/>
  <c r="S5481" i="2"/>
  <c r="S5482" i="2"/>
  <c r="S5483" i="2"/>
  <c r="S5484" i="2"/>
  <c r="S5485" i="2"/>
  <c r="S5486" i="2"/>
  <c r="S5487" i="2"/>
  <c r="S5488" i="2"/>
  <c r="S5489" i="2"/>
  <c r="S5490" i="2"/>
  <c r="S5491" i="2"/>
  <c r="S5492" i="2"/>
  <c r="S5493" i="2"/>
  <c r="S5494" i="2"/>
  <c r="S5495" i="2"/>
  <c r="S5496" i="2"/>
  <c r="S5497" i="2"/>
  <c r="S5498" i="2"/>
  <c r="S5499" i="2"/>
  <c r="S5500" i="2"/>
  <c r="S5501" i="2"/>
  <c r="S5502" i="2"/>
  <c r="S5503" i="2"/>
  <c r="S5504" i="2"/>
  <c r="S5505" i="2"/>
  <c r="S5506" i="2"/>
  <c r="S5507" i="2"/>
  <c r="S5508" i="2"/>
  <c r="S5509" i="2"/>
  <c r="S5510" i="2"/>
  <c r="S5511" i="2"/>
  <c r="S5512" i="2"/>
  <c r="S5513" i="2"/>
  <c r="S5514" i="2"/>
  <c r="S5515" i="2"/>
  <c r="S5516" i="2"/>
  <c r="S5517" i="2"/>
  <c r="S5518" i="2"/>
  <c r="S5519" i="2"/>
  <c r="S5520" i="2"/>
  <c r="S5521" i="2"/>
  <c r="S5522" i="2"/>
  <c r="S5523" i="2"/>
  <c r="S5524" i="2"/>
  <c r="S5525" i="2"/>
  <c r="S5526" i="2"/>
  <c r="S5527" i="2"/>
  <c r="S5528" i="2"/>
  <c r="S5529" i="2"/>
  <c r="S5530" i="2"/>
  <c r="S5531" i="2"/>
  <c r="S5532" i="2"/>
  <c r="S5533" i="2"/>
  <c r="S5534" i="2"/>
  <c r="S5535" i="2"/>
  <c r="S5536" i="2"/>
  <c r="S5537" i="2"/>
  <c r="S5538" i="2"/>
  <c r="S5539" i="2"/>
  <c r="S5540" i="2"/>
  <c r="S5541" i="2"/>
  <c r="S5542" i="2"/>
  <c r="S5543" i="2"/>
  <c r="S5544" i="2"/>
  <c r="S5545" i="2"/>
  <c r="S5546" i="2"/>
  <c r="S5547" i="2"/>
  <c r="S5548" i="2"/>
  <c r="S5549" i="2"/>
  <c r="S5550" i="2"/>
  <c r="S5551" i="2"/>
  <c r="S5552" i="2"/>
  <c r="S5553" i="2"/>
  <c r="S5554" i="2"/>
  <c r="S5555" i="2"/>
  <c r="S5556" i="2"/>
  <c r="S5557" i="2"/>
  <c r="S5558" i="2"/>
  <c r="S5559" i="2"/>
  <c r="S5560" i="2"/>
  <c r="S5561" i="2"/>
  <c r="S5562" i="2"/>
  <c r="S5563" i="2"/>
  <c r="S5564" i="2"/>
  <c r="S5565" i="2"/>
  <c r="S5566" i="2"/>
  <c r="S5567" i="2"/>
  <c r="S5568" i="2"/>
  <c r="S5569" i="2"/>
  <c r="S5570" i="2"/>
  <c r="S5571" i="2"/>
  <c r="S5572" i="2"/>
  <c r="S5573" i="2"/>
  <c r="S5574" i="2"/>
  <c r="S5575" i="2"/>
  <c r="S5576" i="2"/>
  <c r="S5577" i="2"/>
  <c r="S5578" i="2"/>
  <c r="S5579" i="2"/>
  <c r="S5580" i="2"/>
  <c r="S5581" i="2"/>
  <c r="S5582" i="2"/>
  <c r="S5583" i="2"/>
  <c r="S5584" i="2"/>
  <c r="S5585" i="2"/>
  <c r="S5586" i="2"/>
  <c r="S5587" i="2"/>
  <c r="S5588" i="2"/>
  <c r="S5589" i="2"/>
  <c r="S5590" i="2"/>
  <c r="S5591" i="2"/>
  <c r="S5592" i="2"/>
  <c r="S5593" i="2"/>
  <c r="S5594" i="2"/>
  <c r="S5595" i="2"/>
  <c r="S5596" i="2"/>
  <c r="S5597" i="2"/>
  <c r="S5598" i="2"/>
  <c r="S5599" i="2"/>
  <c r="S5600" i="2"/>
  <c r="S5601" i="2"/>
  <c r="S5602" i="2"/>
  <c r="S5603" i="2"/>
  <c r="S5604" i="2"/>
  <c r="S5605" i="2"/>
  <c r="S5606" i="2"/>
  <c r="S5607" i="2"/>
  <c r="S5608" i="2"/>
  <c r="S5609" i="2"/>
  <c r="S5610" i="2"/>
  <c r="S5611" i="2"/>
  <c r="S5612" i="2"/>
  <c r="S5613" i="2"/>
  <c r="S5614" i="2"/>
  <c r="S5615" i="2"/>
  <c r="S5616" i="2"/>
  <c r="S5617" i="2"/>
  <c r="S5618" i="2"/>
  <c r="S5619" i="2"/>
  <c r="S5620" i="2"/>
  <c r="S5621" i="2"/>
  <c r="S5622" i="2"/>
  <c r="S5623" i="2"/>
  <c r="S5624" i="2"/>
  <c r="S5625" i="2"/>
  <c r="S5626" i="2"/>
  <c r="S5627" i="2"/>
  <c r="S5628" i="2"/>
  <c r="S5629" i="2"/>
  <c r="S5630" i="2"/>
  <c r="S5631" i="2"/>
  <c r="S5632" i="2"/>
  <c r="S5633" i="2"/>
  <c r="S5634" i="2"/>
  <c r="S5635" i="2"/>
  <c r="S5636" i="2"/>
  <c r="S5637" i="2"/>
  <c r="S5638" i="2"/>
  <c r="S5639" i="2"/>
  <c r="S5640" i="2"/>
  <c r="S5641" i="2"/>
  <c r="S5642" i="2"/>
  <c r="S5643" i="2"/>
  <c r="S5644" i="2"/>
  <c r="S5645" i="2"/>
  <c r="S5646" i="2"/>
  <c r="S5647" i="2"/>
  <c r="S5648" i="2"/>
  <c r="S5649" i="2"/>
  <c r="S5650" i="2"/>
  <c r="S5651" i="2"/>
  <c r="S5652" i="2"/>
  <c r="S5653" i="2"/>
  <c r="S5654" i="2"/>
  <c r="S5655" i="2"/>
  <c r="S5656" i="2"/>
  <c r="S5657" i="2"/>
  <c r="S5658" i="2"/>
  <c r="S5659" i="2"/>
  <c r="S5660" i="2"/>
  <c r="S5661" i="2"/>
  <c r="S5662" i="2"/>
  <c r="S5663" i="2"/>
  <c r="S5664" i="2"/>
  <c r="S5665" i="2"/>
  <c r="S5666" i="2"/>
  <c r="S5667" i="2"/>
  <c r="S5668" i="2"/>
  <c r="S5669" i="2"/>
  <c r="S5670" i="2"/>
  <c r="S5671" i="2"/>
  <c r="S5672" i="2"/>
  <c r="S5673" i="2"/>
  <c r="S5674" i="2"/>
  <c r="S5675" i="2"/>
  <c r="S5676" i="2"/>
  <c r="S5677" i="2"/>
  <c r="S5678" i="2"/>
  <c r="S5679" i="2"/>
  <c r="S5680" i="2"/>
  <c r="S5681" i="2"/>
  <c r="S5682" i="2"/>
  <c r="S5683" i="2"/>
  <c r="S5684" i="2"/>
  <c r="S5685" i="2"/>
  <c r="S5686" i="2"/>
  <c r="S5687" i="2"/>
  <c r="S5688" i="2"/>
  <c r="S5689" i="2"/>
  <c r="S5690" i="2"/>
  <c r="S5691" i="2"/>
  <c r="S5692" i="2"/>
  <c r="S5693" i="2"/>
  <c r="S5694" i="2"/>
  <c r="S5695" i="2"/>
  <c r="S5696" i="2"/>
  <c r="S5697" i="2"/>
  <c r="S5698" i="2"/>
  <c r="S5699" i="2"/>
  <c r="S5700" i="2"/>
  <c r="S5701" i="2"/>
  <c r="S5702" i="2"/>
  <c r="S5703" i="2"/>
  <c r="S5704" i="2"/>
  <c r="S5705" i="2"/>
  <c r="S5706" i="2"/>
  <c r="S5707" i="2"/>
  <c r="S5708" i="2"/>
  <c r="S5709" i="2"/>
  <c r="S5710" i="2"/>
  <c r="S5711" i="2"/>
  <c r="S5712" i="2"/>
  <c r="S5713" i="2"/>
  <c r="S5714" i="2"/>
  <c r="S5715" i="2"/>
  <c r="S5716" i="2"/>
  <c r="S5717" i="2"/>
  <c r="S5718" i="2"/>
  <c r="S5719" i="2"/>
  <c r="S5720" i="2"/>
  <c r="S5721" i="2"/>
  <c r="S5722" i="2"/>
  <c r="S5723" i="2"/>
  <c r="S5724" i="2"/>
  <c r="S5725" i="2"/>
  <c r="S5726" i="2"/>
  <c r="S5727" i="2"/>
  <c r="S5728" i="2"/>
  <c r="S5729" i="2"/>
  <c r="S5730" i="2"/>
  <c r="S5731" i="2"/>
  <c r="S5732" i="2"/>
  <c r="S5733" i="2"/>
  <c r="S5734" i="2"/>
  <c r="S5735" i="2"/>
  <c r="S5736" i="2"/>
  <c r="S5737" i="2"/>
  <c r="S5738" i="2"/>
  <c r="S5739" i="2"/>
  <c r="S5740" i="2"/>
  <c r="S5741" i="2"/>
  <c r="S5742" i="2"/>
  <c r="S5743" i="2"/>
  <c r="S5744" i="2"/>
  <c r="S5745" i="2"/>
  <c r="S5746" i="2"/>
  <c r="S5747" i="2"/>
  <c r="S5748" i="2"/>
  <c r="S5749" i="2"/>
  <c r="S5750" i="2"/>
  <c r="S5751" i="2"/>
  <c r="S5752" i="2"/>
  <c r="S5753" i="2"/>
  <c r="S2" i="2"/>
  <c r="R330" i="2"/>
  <c r="R331" i="2"/>
  <c r="R520" i="2"/>
  <c r="R521" i="2"/>
  <c r="R718" i="2"/>
  <c r="R719" i="2"/>
  <c r="R901" i="2"/>
  <c r="R902" i="2"/>
  <c r="R1092" i="2"/>
  <c r="R1093" i="2"/>
  <c r="R1094" i="2"/>
  <c r="R1275" i="2"/>
  <c r="R1276" i="2"/>
  <c r="R1277" i="2"/>
  <c r="R1278" i="2"/>
  <c r="R1279" i="2"/>
  <c r="R1280" i="2"/>
  <c r="R1281" i="2"/>
  <c r="R1282" i="2"/>
  <c r="R1283" i="2"/>
  <c r="R1488" i="2"/>
  <c r="R1489" i="2"/>
  <c r="R1490" i="2"/>
  <c r="R1491" i="2"/>
  <c r="R1492" i="2"/>
  <c r="R1493" i="2"/>
  <c r="R1494" i="2"/>
  <c r="R1667" i="2"/>
  <c r="R1668" i="2"/>
  <c r="R1669" i="2"/>
  <c r="R1851" i="2"/>
  <c r="R1852" i="2"/>
  <c r="R1853" i="2"/>
  <c r="R1854" i="2"/>
  <c r="R1855" i="2"/>
  <c r="R1856" i="2"/>
  <c r="R1857" i="2"/>
  <c r="R1858" i="2"/>
  <c r="R1859" i="2"/>
  <c r="R1860" i="2"/>
  <c r="R1861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254" i="2"/>
  <c r="R2255" i="2"/>
  <c r="R2256" i="2"/>
  <c r="R2257" i="2"/>
  <c r="R2258" i="2"/>
  <c r="R2259" i="2"/>
  <c r="R2260" i="2"/>
  <c r="R2261" i="2"/>
  <c r="R2262" i="2"/>
  <c r="R2475" i="2"/>
  <c r="R2476" i="2"/>
  <c r="R2477" i="2"/>
  <c r="R2478" i="2"/>
  <c r="R2479" i="2"/>
  <c r="R2480" i="2"/>
  <c r="R2481" i="2"/>
  <c r="R2482" i="2"/>
  <c r="R2483" i="2"/>
  <c r="R2484" i="2"/>
  <c r="R2485" i="2"/>
  <c r="R2680" i="2"/>
  <c r="R2681" i="2"/>
  <c r="R2682" i="2"/>
  <c r="R2683" i="2"/>
  <c r="R2684" i="2"/>
  <c r="R2685" i="2"/>
  <c r="R2686" i="2"/>
  <c r="R2687" i="2"/>
  <c r="R268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3058" i="2"/>
  <c r="R3059" i="2"/>
  <c r="R3060" i="2"/>
  <c r="R3061" i="2"/>
  <c r="R3229" i="2"/>
  <c r="R3230" i="2"/>
  <c r="R3231" i="2"/>
  <c r="R3232" i="2"/>
  <c r="R3233" i="2"/>
  <c r="R3234" i="2"/>
  <c r="R3235" i="2"/>
  <c r="R3236" i="2"/>
  <c r="R3237" i="2"/>
  <c r="R3411" i="2"/>
  <c r="R3412" i="2"/>
  <c r="R3413" i="2"/>
  <c r="R3414" i="2"/>
  <c r="R3415" i="2"/>
  <c r="R3416" i="2"/>
  <c r="R3417" i="2"/>
  <c r="R3418" i="2"/>
  <c r="R3419" i="2"/>
  <c r="R3609" i="2"/>
  <c r="R3610" i="2"/>
  <c r="R3611" i="2"/>
  <c r="R3612" i="2"/>
  <c r="R3613" i="2"/>
  <c r="R3614" i="2"/>
  <c r="R3615" i="2"/>
  <c r="R3616" i="2"/>
  <c r="R3617" i="2"/>
  <c r="R3618" i="2"/>
  <c r="R3619" i="2"/>
  <c r="R3813" i="2"/>
  <c r="R3814" i="2"/>
  <c r="R3815" i="2"/>
  <c r="R3816" i="2"/>
  <c r="R3817" i="2"/>
  <c r="R3818" i="2"/>
  <c r="R3819" i="2"/>
  <c r="R3820" i="2"/>
  <c r="R3821" i="2"/>
  <c r="R3995" i="2"/>
  <c r="R3996" i="2"/>
  <c r="R3997" i="2"/>
  <c r="R3998" i="2"/>
  <c r="R3999" i="2"/>
  <c r="R4000" i="2"/>
  <c r="R4001" i="2"/>
  <c r="R4002" i="2"/>
  <c r="R4003" i="2"/>
  <c r="R4004" i="2"/>
  <c r="R4005" i="2"/>
  <c r="R4165" i="2"/>
  <c r="R4166" i="2"/>
  <c r="R4167" i="2"/>
  <c r="R4168" i="2"/>
  <c r="R4169" i="2"/>
  <c r="R4170" i="2"/>
  <c r="R4171" i="2"/>
  <c r="R4172" i="2"/>
  <c r="R4173" i="2"/>
  <c r="R4339" i="2"/>
  <c r="R4340" i="2"/>
  <c r="R4341" i="2"/>
  <c r="R4534" i="2"/>
  <c r="R4535" i="2"/>
  <c r="R4536" i="2"/>
  <c r="R4537" i="2"/>
  <c r="R4538" i="2"/>
  <c r="R4539" i="2"/>
  <c r="R4540" i="2"/>
  <c r="R4745" i="2"/>
  <c r="R4746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5118" i="2"/>
  <c r="R5119" i="2"/>
  <c r="R5120" i="2"/>
  <c r="R5121" i="2"/>
  <c r="R5122" i="2"/>
  <c r="R5123" i="2"/>
  <c r="R5311" i="2"/>
  <c r="R5312" i="2"/>
  <c r="R5313" i="2"/>
  <c r="R5314" i="2"/>
  <c r="R5315" i="2"/>
  <c r="R5316" i="2"/>
  <c r="R5317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2" i="2"/>
  <c r="E18" i="5" l="1"/>
  <c r="E28" i="5"/>
  <c r="E26" i="5"/>
  <c r="E10" i="5"/>
  <c r="E8" i="5"/>
  <c r="E4" i="5"/>
  <c r="AM4" i="2"/>
  <c r="P5532" i="2"/>
  <c r="R5532" i="2" s="1"/>
  <c r="J5998" i="1"/>
  <c r="K5998" i="1" s="1"/>
  <c r="I5998" i="1"/>
  <c r="J5990" i="1"/>
  <c r="K5990" i="1" s="1"/>
  <c r="I5990" i="1"/>
  <c r="J5982" i="1"/>
  <c r="K5982" i="1" s="1"/>
  <c r="I5982" i="1"/>
  <c r="I5974" i="1"/>
  <c r="L5974" i="1" s="1"/>
  <c r="J5974" i="1"/>
  <c r="K5974" i="1" s="1"/>
  <c r="J5966" i="1"/>
  <c r="K5966" i="1" s="1"/>
  <c r="I5966" i="1"/>
  <c r="L5966" i="1" s="1"/>
  <c r="J5958" i="1"/>
  <c r="K5958" i="1" s="1"/>
  <c r="I5958" i="1"/>
  <c r="J5950" i="1"/>
  <c r="K5950" i="1" s="1"/>
  <c r="I5950" i="1"/>
  <c r="J5942" i="1"/>
  <c r="K5942" i="1" s="1"/>
  <c r="I5942" i="1"/>
  <c r="J5934" i="1"/>
  <c r="K5934" i="1" s="1"/>
  <c r="I5934" i="1"/>
  <c r="J5926" i="1"/>
  <c r="K5926" i="1" s="1"/>
  <c r="I5926" i="1"/>
  <c r="J5918" i="1"/>
  <c r="K5918" i="1" s="1"/>
  <c r="I5918" i="1"/>
  <c r="I5910" i="1"/>
  <c r="J5910" i="1"/>
  <c r="K5910" i="1" s="1"/>
  <c r="J5902" i="1"/>
  <c r="K5902" i="1" s="1"/>
  <c r="I5902" i="1"/>
  <c r="J5894" i="1"/>
  <c r="K5894" i="1" s="1"/>
  <c r="I5894" i="1"/>
  <c r="J5886" i="1"/>
  <c r="K5886" i="1" s="1"/>
  <c r="I5886" i="1"/>
  <c r="J5878" i="1"/>
  <c r="K5878" i="1" s="1"/>
  <c r="I5878" i="1"/>
  <c r="J5870" i="1"/>
  <c r="K5870" i="1" s="1"/>
  <c r="I5870" i="1"/>
  <c r="J5862" i="1"/>
  <c r="K5862" i="1" s="1"/>
  <c r="I5862" i="1"/>
  <c r="J5854" i="1"/>
  <c r="K5854" i="1" s="1"/>
  <c r="I5854" i="1"/>
  <c r="J5846" i="1"/>
  <c r="K5846" i="1" s="1"/>
  <c r="I5846" i="1"/>
  <c r="J5838" i="1"/>
  <c r="K5838" i="1" s="1"/>
  <c r="I5838" i="1"/>
  <c r="J5830" i="1"/>
  <c r="K5830" i="1" s="1"/>
  <c r="I5830" i="1"/>
  <c r="J5822" i="1"/>
  <c r="K5822" i="1" s="1"/>
  <c r="I5822" i="1"/>
  <c r="J5814" i="1"/>
  <c r="K5814" i="1" s="1"/>
  <c r="I5814" i="1"/>
  <c r="J5806" i="1"/>
  <c r="K5806" i="1" s="1"/>
  <c r="I5806" i="1"/>
  <c r="J5798" i="1"/>
  <c r="K5798" i="1" s="1"/>
  <c r="I5798" i="1"/>
  <c r="L5798" i="1" s="1"/>
  <c r="J5790" i="1"/>
  <c r="K5790" i="1" s="1"/>
  <c r="I5790" i="1"/>
  <c r="J5782" i="1"/>
  <c r="K5782" i="1" s="1"/>
  <c r="I5782" i="1"/>
  <c r="J5774" i="1"/>
  <c r="K5774" i="1" s="1"/>
  <c r="I5774" i="1"/>
  <c r="J5766" i="1"/>
  <c r="K5766" i="1" s="1"/>
  <c r="I5766" i="1"/>
  <c r="J5758" i="1"/>
  <c r="K5758" i="1" s="1"/>
  <c r="I5758" i="1"/>
  <c r="J5750" i="1"/>
  <c r="K5750" i="1" s="1"/>
  <c r="I5750" i="1"/>
  <c r="J5742" i="1"/>
  <c r="K5742" i="1" s="1"/>
  <c r="I5742" i="1"/>
  <c r="J5734" i="1"/>
  <c r="K5734" i="1" s="1"/>
  <c r="I5734" i="1"/>
  <c r="J5726" i="1"/>
  <c r="K5726" i="1" s="1"/>
  <c r="I5726" i="1"/>
  <c r="J5718" i="1"/>
  <c r="K5718" i="1" s="1"/>
  <c r="I5718" i="1"/>
  <c r="J5710" i="1"/>
  <c r="K5710" i="1" s="1"/>
  <c r="I5710" i="1"/>
  <c r="J5702" i="1"/>
  <c r="K5702" i="1" s="1"/>
  <c r="I5702" i="1"/>
  <c r="J5694" i="1"/>
  <c r="K5694" i="1" s="1"/>
  <c r="I5694" i="1"/>
  <c r="J5686" i="1"/>
  <c r="K5686" i="1" s="1"/>
  <c r="I5686" i="1"/>
  <c r="J5678" i="1"/>
  <c r="K5678" i="1" s="1"/>
  <c r="I5678" i="1"/>
  <c r="L5678" i="1" s="1"/>
  <c r="J5670" i="1"/>
  <c r="K5670" i="1" s="1"/>
  <c r="I5670" i="1"/>
  <c r="J5662" i="1"/>
  <c r="K5662" i="1" s="1"/>
  <c r="I5662" i="1"/>
  <c r="J5654" i="1"/>
  <c r="K5654" i="1" s="1"/>
  <c r="I5654" i="1"/>
  <c r="J5646" i="1"/>
  <c r="K5646" i="1" s="1"/>
  <c r="I5646" i="1"/>
  <c r="J5638" i="1"/>
  <c r="K5638" i="1" s="1"/>
  <c r="I5638" i="1"/>
  <c r="J5630" i="1"/>
  <c r="K5630" i="1" s="1"/>
  <c r="I5630" i="1"/>
  <c r="J5622" i="1"/>
  <c r="K5622" i="1" s="1"/>
  <c r="I5622" i="1"/>
  <c r="J5614" i="1"/>
  <c r="K5614" i="1" s="1"/>
  <c r="I5614" i="1"/>
  <c r="J5606" i="1"/>
  <c r="K5606" i="1" s="1"/>
  <c r="I5606" i="1"/>
  <c r="J5598" i="1"/>
  <c r="K5598" i="1" s="1"/>
  <c r="I5598" i="1"/>
  <c r="J5590" i="1"/>
  <c r="K5590" i="1" s="1"/>
  <c r="I5590" i="1"/>
  <c r="J5582" i="1"/>
  <c r="K5582" i="1" s="1"/>
  <c r="I5582" i="1"/>
  <c r="J5574" i="1"/>
  <c r="K5574" i="1" s="1"/>
  <c r="I5574" i="1"/>
  <c r="J5566" i="1"/>
  <c r="K5566" i="1" s="1"/>
  <c r="I5566" i="1"/>
  <c r="J5558" i="1"/>
  <c r="K5558" i="1" s="1"/>
  <c r="I5558" i="1"/>
  <c r="J5550" i="1"/>
  <c r="K5550" i="1" s="1"/>
  <c r="I5550" i="1"/>
  <c r="J5542" i="1"/>
  <c r="K5542" i="1" s="1"/>
  <c r="I5542" i="1"/>
  <c r="J5534" i="1"/>
  <c r="K5534" i="1" s="1"/>
  <c r="I5534" i="1"/>
  <c r="I5526" i="1"/>
  <c r="L5526" i="1" s="1"/>
  <c r="J5526" i="1"/>
  <c r="K5526" i="1" s="1"/>
  <c r="J5518" i="1"/>
  <c r="K5518" i="1" s="1"/>
  <c r="I5518" i="1"/>
  <c r="J5510" i="1"/>
  <c r="K5510" i="1" s="1"/>
  <c r="I5510" i="1"/>
  <c r="J5502" i="1"/>
  <c r="K5502" i="1" s="1"/>
  <c r="I5502" i="1"/>
  <c r="J5494" i="1"/>
  <c r="K5494" i="1" s="1"/>
  <c r="I5494" i="1"/>
  <c r="J5486" i="1"/>
  <c r="K5486" i="1" s="1"/>
  <c r="I5486" i="1"/>
  <c r="J5478" i="1"/>
  <c r="K5478" i="1" s="1"/>
  <c r="I5478" i="1"/>
  <c r="J5470" i="1"/>
  <c r="K5470" i="1" s="1"/>
  <c r="I5470" i="1"/>
  <c r="I5462" i="1"/>
  <c r="J5462" i="1"/>
  <c r="K5462" i="1" s="1"/>
  <c r="J5454" i="1"/>
  <c r="K5454" i="1" s="1"/>
  <c r="I5454" i="1"/>
  <c r="J5446" i="1"/>
  <c r="K5446" i="1" s="1"/>
  <c r="I5446" i="1"/>
  <c r="J5438" i="1"/>
  <c r="K5438" i="1" s="1"/>
  <c r="I5438" i="1"/>
  <c r="J5430" i="1"/>
  <c r="K5430" i="1" s="1"/>
  <c r="I5430" i="1"/>
  <c r="L5430" i="1" s="1"/>
  <c r="J5422" i="1"/>
  <c r="K5422" i="1" s="1"/>
  <c r="I5422" i="1"/>
  <c r="J5414" i="1"/>
  <c r="K5414" i="1" s="1"/>
  <c r="I5414" i="1"/>
  <c r="J5406" i="1"/>
  <c r="K5406" i="1" s="1"/>
  <c r="I5406" i="1"/>
  <c r="J5398" i="1"/>
  <c r="K5398" i="1" s="1"/>
  <c r="I5398" i="1"/>
  <c r="J5390" i="1"/>
  <c r="K5390" i="1" s="1"/>
  <c r="I5390" i="1"/>
  <c r="J5382" i="1"/>
  <c r="K5382" i="1" s="1"/>
  <c r="I5382" i="1"/>
  <c r="J5374" i="1"/>
  <c r="K5374" i="1" s="1"/>
  <c r="I5374" i="1"/>
  <c r="J5366" i="1"/>
  <c r="K5366" i="1" s="1"/>
  <c r="I5366" i="1"/>
  <c r="J5358" i="1"/>
  <c r="K5358" i="1" s="1"/>
  <c r="I5358" i="1"/>
  <c r="J5350" i="1"/>
  <c r="K5350" i="1" s="1"/>
  <c r="I5350" i="1"/>
  <c r="J5342" i="1"/>
  <c r="K5342" i="1" s="1"/>
  <c r="I5342" i="1"/>
  <c r="J5334" i="1"/>
  <c r="K5334" i="1" s="1"/>
  <c r="I5334" i="1"/>
  <c r="J5326" i="1"/>
  <c r="K5326" i="1" s="1"/>
  <c r="I5326" i="1"/>
  <c r="J5318" i="1"/>
  <c r="K5318" i="1" s="1"/>
  <c r="I5318" i="1"/>
  <c r="J5310" i="1"/>
  <c r="K5310" i="1" s="1"/>
  <c r="I5310" i="1"/>
  <c r="J5302" i="1"/>
  <c r="K5302" i="1" s="1"/>
  <c r="I5302" i="1"/>
  <c r="J5294" i="1"/>
  <c r="K5294" i="1" s="1"/>
  <c r="I5294" i="1"/>
  <c r="J5286" i="1"/>
  <c r="K5286" i="1" s="1"/>
  <c r="I5286" i="1"/>
  <c r="L5286" i="1" s="1"/>
  <c r="J5278" i="1"/>
  <c r="K5278" i="1" s="1"/>
  <c r="I5278" i="1"/>
  <c r="L5278" i="1" s="1"/>
  <c r="J5270" i="1"/>
  <c r="K5270" i="1" s="1"/>
  <c r="I5270" i="1"/>
  <c r="J5262" i="1"/>
  <c r="K5262" i="1" s="1"/>
  <c r="I5262" i="1"/>
  <c r="L5262" i="1" s="1"/>
  <c r="J5254" i="1"/>
  <c r="K5254" i="1" s="1"/>
  <c r="I5254" i="1"/>
  <c r="J5246" i="1"/>
  <c r="K5246" i="1" s="1"/>
  <c r="I5246" i="1"/>
  <c r="J5238" i="1"/>
  <c r="K5238" i="1" s="1"/>
  <c r="I5238" i="1"/>
  <c r="J5230" i="1"/>
  <c r="K5230" i="1" s="1"/>
  <c r="I5230" i="1"/>
  <c r="J5222" i="1"/>
  <c r="K5222" i="1" s="1"/>
  <c r="I5222" i="1"/>
  <c r="J5214" i="1"/>
  <c r="K5214" i="1" s="1"/>
  <c r="I5214" i="1"/>
  <c r="J5206" i="1"/>
  <c r="K5206" i="1" s="1"/>
  <c r="I5206" i="1"/>
  <c r="J5198" i="1"/>
  <c r="K5198" i="1" s="1"/>
  <c r="I5198" i="1"/>
  <c r="J5190" i="1"/>
  <c r="K5190" i="1" s="1"/>
  <c r="I5190" i="1"/>
  <c r="I5182" i="1"/>
  <c r="J5182" i="1"/>
  <c r="K5182" i="1" s="1"/>
  <c r="J5174" i="1"/>
  <c r="K5174" i="1" s="1"/>
  <c r="I5174" i="1"/>
  <c r="J5166" i="1"/>
  <c r="K5166" i="1" s="1"/>
  <c r="I5166" i="1"/>
  <c r="J5158" i="1"/>
  <c r="K5158" i="1" s="1"/>
  <c r="I5158" i="1"/>
  <c r="J5150" i="1"/>
  <c r="K5150" i="1" s="1"/>
  <c r="I5150" i="1"/>
  <c r="L5150" i="1" s="1"/>
  <c r="J5142" i="1"/>
  <c r="K5142" i="1" s="1"/>
  <c r="I5142" i="1"/>
  <c r="L5142" i="1" s="1"/>
  <c r="J5134" i="1"/>
  <c r="K5134" i="1" s="1"/>
  <c r="I5134" i="1"/>
  <c r="J5126" i="1"/>
  <c r="K5126" i="1" s="1"/>
  <c r="I5126" i="1"/>
  <c r="J5118" i="1"/>
  <c r="K5118" i="1" s="1"/>
  <c r="I5118" i="1"/>
  <c r="J5110" i="1"/>
  <c r="K5110" i="1" s="1"/>
  <c r="I5110" i="1"/>
  <c r="L5110" i="1" s="1"/>
  <c r="J5102" i="1"/>
  <c r="K5102" i="1" s="1"/>
  <c r="I5102" i="1"/>
  <c r="J5094" i="1"/>
  <c r="K5094" i="1" s="1"/>
  <c r="I5094" i="1"/>
  <c r="J5086" i="1"/>
  <c r="K5086" i="1" s="1"/>
  <c r="I5086" i="1"/>
  <c r="J5078" i="1"/>
  <c r="K5078" i="1" s="1"/>
  <c r="I5078" i="1"/>
  <c r="J5070" i="1"/>
  <c r="K5070" i="1" s="1"/>
  <c r="I5070" i="1"/>
  <c r="J5062" i="1"/>
  <c r="K5062" i="1" s="1"/>
  <c r="I5062" i="1"/>
  <c r="J5054" i="1"/>
  <c r="K5054" i="1" s="1"/>
  <c r="I5054" i="1"/>
  <c r="J5046" i="1"/>
  <c r="K5046" i="1" s="1"/>
  <c r="I5046" i="1"/>
  <c r="J5038" i="1"/>
  <c r="K5038" i="1" s="1"/>
  <c r="I5038" i="1"/>
  <c r="J5030" i="1"/>
  <c r="K5030" i="1" s="1"/>
  <c r="I5030" i="1"/>
  <c r="J5022" i="1"/>
  <c r="K5022" i="1" s="1"/>
  <c r="I5022" i="1"/>
  <c r="J5014" i="1"/>
  <c r="K5014" i="1" s="1"/>
  <c r="I5014" i="1"/>
  <c r="J5006" i="1"/>
  <c r="K5006" i="1" s="1"/>
  <c r="I5006" i="1"/>
  <c r="J4998" i="1"/>
  <c r="K4998" i="1" s="1"/>
  <c r="I4998" i="1"/>
  <c r="J4990" i="1"/>
  <c r="K4990" i="1" s="1"/>
  <c r="I4990" i="1"/>
  <c r="L4990" i="1" s="1"/>
  <c r="J4982" i="1"/>
  <c r="K4982" i="1" s="1"/>
  <c r="I4982" i="1"/>
  <c r="J4974" i="1"/>
  <c r="K4974" i="1" s="1"/>
  <c r="I4974" i="1"/>
  <c r="J4966" i="1"/>
  <c r="K4966" i="1" s="1"/>
  <c r="I4966" i="1"/>
  <c r="J4958" i="1"/>
  <c r="K4958" i="1" s="1"/>
  <c r="I4958" i="1"/>
  <c r="J4950" i="1"/>
  <c r="K4950" i="1" s="1"/>
  <c r="I4950" i="1"/>
  <c r="J4942" i="1"/>
  <c r="K4942" i="1" s="1"/>
  <c r="I4942" i="1"/>
  <c r="J4934" i="1"/>
  <c r="K4934" i="1" s="1"/>
  <c r="I4934" i="1"/>
  <c r="J4926" i="1"/>
  <c r="K4926" i="1" s="1"/>
  <c r="I4926" i="1"/>
  <c r="J4918" i="1"/>
  <c r="K4918" i="1" s="1"/>
  <c r="I4918" i="1"/>
  <c r="J4910" i="1"/>
  <c r="K4910" i="1" s="1"/>
  <c r="I4910" i="1"/>
  <c r="L4910" i="1" s="1"/>
  <c r="J4902" i="1"/>
  <c r="K4902" i="1" s="1"/>
  <c r="I4902" i="1"/>
  <c r="J4894" i="1"/>
  <c r="K4894" i="1" s="1"/>
  <c r="I4894" i="1"/>
  <c r="J4886" i="1"/>
  <c r="K4886" i="1" s="1"/>
  <c r="I4886" i="1"/>
  <c r="J4878" i="1"/>
  <c r="K4878" i="1" s="1"/>
  <c r="I4878" i="1"/>
  <c r="J4870" i="1"/>
  <c r="K4870" i="1" s="1"/>
  <c r="I4870" i="1"/>
  <c r="J4862" i="1"/>
  <c r="K4862" i="1" s="1"/>
  <c r="I4862" i="1"/>
  <c r="L4862" i="1" s="1"/>
  <c r="J4854" i="1"/>
  <c r="K4854" i="1" s="1"/>
  <c r="I4854" i="1"/>
  <c r="J4846" i="1"/>
  <c r="K4846" i="1" s="1"/>
  <c r="I4846" i="1"/>
  <c r="J4838" i="1"/>
  <c r="K4838" i="1" s="1"/>
  <c r="I4838" i="1"/>
  <c r="J4830" i="1"/>
  <c r="K4830" i="1" s="1"/>
  <c r="I4830" i="1"/>
  <c r="J4822" i="1"/>
  <c r="K4822" i="1" s="1"/>
  <c r="I4822" i="1"/>
  <c r="J4814" i="1"/>
  <c r="K4814" i="1" s="1"/>
  <c r="I4814" i="1"/>
  <c r="J4806" i="1"/>
  <c r="K4806" i="1" s="1"/>
  <c r="I4806" i="1"/>
  <c r="J4798" i="1"/>
  <c r="K4798" i="1" s="1"/>
  <c r="I4798" i="1"/>
  <c r="L4798" i="1" s="1"/>
  <c r="J4790" i="1"/>
  <c r="K4790" i="1" s="1"/>
  <c r="I4790" i="1"/>
  <c r="L4790" i="1" s="1"/>
  <c r="J4782" i="1"/>
  <c r="K4782" i="1" s="1"/>
  <c r="I4782" i="1"/>
  <c r="J4774" i="1"/>
  <c r="K4774" i="1" s="1"/>
  <c r="I4774" i="1"/>
  <c r="J4766" i="1"/>
  <c r="K4766" i="1" s="1"/>
  <c r="I4766" i="1"/>
  <c r="L4766" i="1" s="1"/>
  <c r="J4758" i="1"/>
  <c r="K4758" i="1" s="1"/>
  <c r="I4758" i="1"/>
  <c r="J4750" i="1"/>
  <c r="K4750" i="1" s="1"/>
  <c r="I4750" i="1"/>
  <c r="J4742" i="1"/>
  <c r="K4742" i="1" s="1"/>
  <c r="I4742" i="1"/>
  <c r="J4734" i="1"/>
  <c r="K4734" i="1" s="1"/>
  <c r="I4734" i="1"/>
  <c r="J4726" i="1"/>
  <c r="K4726" i="1" s="1"/>
  <c r="I4726" i="1"/>
  <c r="J4718" i="1"/>
  <c r="K4718" i="1" s="1"/>
  <c r="I4718" i="1"/>
  <c r="J4710" i="1"/>
  <c r="K4710" i="1" s="1"/>
  <c r="I4710" i="1"/>
  <c r="J4702" i="1"/>
  <c r="K4702" i="1" s="1"/>
  <c r="I4702" i="1"/>
  <c r="L4702" i="1" s="1"/>
  <c r="J4694" i="1"/>
  <c r="K4694" i="1" s="1"/>
  <c r="I4694" i="1"/>
  <c r="J4686" i="1"/>
  <c r="K4686" i="1" s="1"/>
  <c r="I4686" i="1"/>
  <c r="J4678" i="1"/>
  <c r="K4678" i="1" s="1"/>
  <c r="I4678" i="1"/>
  <c r="J4670" i="1"/>
  <c r="K4670" i="1" s="1"/>
  <c r="I4670" i="1"/>
  <c r="J4662" i="1"/>
  <c r="K4662" i="1" s="1"/>
  <c r="I4662" i="1"/>
  <c r="J4654" i="1"/>
  <c r="K4654" i="1" s="1"/>
  <c r="I4654" i="1"/>
  <c r="J4646" i="1"/>
  <c r="K4646" i="1" s="1"/>
  <c r="I4646" i="1"/>
  <c r="J4638" i="1"/>
  <c r="K4638" i="1" s="1"/>
  <c r="I4638" i="1"/>
  <c r="J4630" i="1"/>
  <c r="K4630" i="1" s="1"/>
  <c r="I4630" i="1"/>
  <c r="L4630" i="1" s="1"/>
  <c r="J4622" i="1"/>
  <c r="K4622" i="1" s="1"/>
  <c r="I4622" i="1"/>
  <c r="J4614" i="1"/>
  <c r="K4614" i="1" s="1"/>
  <c r="I4614" i="1"/>
  <c r="J4606" i="1"/>
  <c r="K4606" i="1" s="1"/>
  <c r="I4606" i="1"/>
  <c r="J4598" i="1"/>
  <c r="K4598" i="1" s="1"/>
  <c r="I4598" i="1"/>
  <c r="J4590" i="1"/>
  <c r="K4590" i="1" s="1"/>
  <c r="I4590" i="1"/>
  <c r="J4582" i="1"/>
  <c r="K4582" i="1" s="1"/>
  <c r="I4582" i="1"/>
  <c r="J4574" i="1"/>
  <c r="K4574" i="1" s="1"/>
  <c r="I4574" i="1"/>
  <c r="J4566" i="1"/>
  <c r="K4566" i="1" s="1"/>
  <c r="I4566" i="1"/>
  <c r="J4558" i="1"/>
  <c r="K4558" i="1" s="1"/>
  <c r="I4558" i="1"/>
  <c r="J4550" i="1"/>
  <c r="K4550" i="1" s="1"/>
  <c r="I4550" i="1"/>
  <c r="J4542" i="1"/>
  <c r="K4542" i="1" s="1"/>
  <c r="I4542" i="1"/>
  <c r="J4534" i="1"/>
  <c r="K4534" i="1" s="1"/>
  <c r="I4534" i="1"/>
  <c r="J4526" i="1"/>
  <c r="K4526" i="1" s="1"/>
  <c r="I4526" i="1"/>
  <c r="J4518" i="1"/>
  <c r="K4518" i="1" s="1"/>
  <c r="I4518" i="1"/>
  <c r="J4510" i="1"/>
  <c r="K4510" i="1" s="1"/>
  <c r="I4510" i="1"/>
  <c r="J4502" i="1"/>
  <c r="K4502" i="1" s="1"/>
  <c r="I4502" i="1"/>
  <c r="L4502" i="1" s="1"/>
  <c r="J4494" i="1"/>
  <c r="K4494" i="1" s="1"/>
  <c r="I4494" i="1"/>
  <c r="J4486" i="1"/>
  <c r="K4486" i="1" s="1"/>
  <c r="I4486" i="1"/>
  <c r="J4478" i="1"/>
  <c r="K4478" i="1" s="1"/>
  <c r="I4478" i="1"/>
  <c r="J4470" i="1"/>
  <c r="K4470" i="1" s="1"/>
  <c r="I4470" i="1"/>
  <c r="J4462" i="1"/>
  <c r="K4462" i="1" s="1"/>
  <c r="I4462" i="1"/>
  <c r="J4454" i="1"/>
  <c r="K4454" i="1" s="1"/>
  <c r="I4454" i="1"/>
  <c r="J4446" i="1"/>
  <c r="K4446" i="1" s="1"/>
  <c r="I4446" i="1"/>
  <c r="J4438" i="1"/>
  <c r="K4438" i="1" s="1"/>
  <c r="I4438" i="1"/>
  <c r="J4430" i="1"/>
  <c r="K4430" i="1" s="1"/>
  <c r="I4430" i="1"/>
  <c r="J4422" i="1"/>
  <c r="K4422" i="1" s="1"/>
  <c r="I4422" i="1"/>
  <c r="J4414" i="1"/>
  <c r="K4414" i="1" s="1"/>
  <c r="I4414" i="1"/>
  <c r="J4406" i="1"/>
  <c r="K4406" i="1" s="1"/>
  <c r="I4406" i="1"/>
  <c r="J4398" i="1"/>
  <c r="K4398" i="1" s="1"/>
  <c r="I4398" i="1"/>
  <c r="L4398" i="1" s="1"/>
  <c r="J4390" i="1"/>
  <c r="K4390" i="1" s="1"/>
  <c r="I4390" i="1"/>
  <c r="L4390" i="1" s="1"/>
  <c r="J4382" i="1"/>
  <c r="K4382" i="1" s="1"/>
  <c r="I4382" i="1"/>
  <c r="J4374" i="1"/>
  <c r="K4374" i="1" s="1"/>
  <c r="I4374" i="1"/>
  <c r="J4366" i="1"/>
  <c r="K4366" i="1" s="1"/>
  <c r="I4366" i="1"/>
  <c r="J4358" i="1"/>
  <c r="K4358" i="1" s="1"/>
  <c r="I4358" i="1"/>
  <c r="J4350" i="1"/>
  <c r="K4350" i="1" s="1"/>
  <c r="I4350" i="1"/>
  <c r="J4342" i="1"/>
  <c r="K4342" i="1" s="1"/>
  <c r="I4342" i="1"/>
  <c r="J4334" i="1"/>
  <c r="K4334" i="1" s="1"/>
  <c r="I4334" i="1"/>
  <c r="J4326" i="1"/>
  <c r="K4326" i="1" s="1"/>
  <c r="I4326" i="1"/>
  <c r="J4318" i="1"/>
  <c r="K4318" i="1" s="1"/>
  <c r="I4318" i="1"/>
  <c r="J4310" i="1"/>
  <c r="K4310" i="1" s="1"/>
  <c r="I4310" i="1"/>
  <c r="J4302" i="1"/>
  <c r="K4302" i="1" s="1"/>
  <c r="I4302" i="1"/>
  <c r="J4294" i="1"/>
  <c r="K4294" i="1" s="1"/>
  <c r="I4294" i="1"/>
  <c r="J4286" i="1"/>
  <c r="K4286" i="1" s="1"/>
  <c r="I4286" i="1"/>
  <c r="J4278" i="1"/>
  <c r="K4278" i="1" s="1"/>
  <c r="I4278" i="1"/>
  <c r="J4270" i="1"/>
  <c r="K4270" i="1" s="1"/>
  <c r="I4270" i="1"/>
  <c r="J4262" i="1"/>
  <c r="K4262" i="1" s="1"/>
  <c r="I4262" i="1"/>
  <c r="J4254" i="1"/>
  <c r="K4254" i="1" s="1"/>
  <c r="I4254" i="1"/>
  <c r="J4246" i="1"/>
  <c r="K4246" i="1" s="1"/>
  <c r="I4246" i="1"/>
  <c r="J4238" i="1"/>
  <c r="K4238" i="1" s="1"/>
  <c r="I4238" i="1"/>
  <c r="J4230" i="1"/>
  <c r="K4230" i="1" s="1"/>
  <c r="I4230" i="1"/>
  <c r="J4222" i="1"/>
  <c r="K4222" i="1" s="1"/>
  <c r="I4222" i="1"/>
  <c r="J4214" i="1"/>
  <c r="K4214" i="1" s="1"/>
  <c r="I4214" i="1"/>
  <c r="J4206" i="1"/>
  <c r="K4206" i="1" s="1"/>
  <c r="I4206" i="1"/>
  <c r="J4198" i="1"/>
  <c r="K4198" i="1" s="1"/>
  <c r="I4198" i="1"/>
  <c r="J4190" i="1"/>
  <c r="K4190" i="1" s="1"/>
  <c r="I4190" i="1"/>
  <c r="J4182" i="1"/>
  <c r="K4182" i="1" s="1"/>
  <c r="I4182" i="1"/>
  <c r="J4174" i="1"/>
  <c r="K4174" i="1" s="1"/>
  <c r="I4174" i="1"/>
  <c r="J4166" i="1"/>
  <c r="K4166" i="1" s="1"/>
  <c r="I4166" i="1"/>
  <c r="J4158" i="1"/>
  <c r="K4158" i="1" s="1"/>
  <c r="I4158" i="1"/>
  <c r="L4158" i="1" s="1"/>
  <c r="J4150" i="1"/>
  <c r="K4150" i="1" s="1"/>
  <c r="I4150" i="1"/>
  <c r="J4142" i="1"/>
  <c r="K4142" i="1" s="1"/>
  <c r="I4142" i="1"/>
  <c r="J4134" i="1"/>
  <c r="K4134" i="1" s="1"/>
  <c r="I4134" i="1"/>
  <c r="J4126" i="1"/>
  <c r="K4126" i="1" s="1"/>
  <c r="I4126" i="1"/>
  <c r="J4118" i="1"/>
  <c r="K4118" i="1" s="1"/>
  <c r="I4118" i="1"/>
  <c r="J4110" i="1"/>
  <c r="K4110" i="1" s="1"/>
  <c r="I4110" i="1"/>
  <c r="P5676" i="2"/>
  <c r="R5676" i="2" s="1"/>
  <c r="P5548" i="2"/>
  <c r="R5548" i="2" s="1"/>
  <c r="P5660" i="2"/>
  <c r="R5660" i="2" s="1"/>
  <c r="J5996" i="1"/>
  <c r="K5996" i="1" s="1"/>
  <c r="I5996" i="1"/>
  <c r="J5988" i="1"/>
  <c r="K5988" i="1" s="1"/>
  <c r="I5988" i="1"/>
  <c r="J5980" i="1"/>
  <c r="K5980" i="1" s="1"/>
  <c r="I5980" i="1"/>
  <c r="J5972" i="1"/>
  <c r="K5972" i="1" s="1"/>
  <c r="I5972" i="1"/>
  <c r="I5964" i="1"/>
  <c r="J5964" i="1"/>
  <c r="K5964" i="1" s="1"/>
  <c r="J5956" i="1"/>
  <c r="K5956" i="1" s="1"/>
  <c r="I5956" i="1"/>
  <c r="L5956" i="1" s="1"/>
  <c r="I5948" i="1"/>
  <c r="J5948" i="1"/>
  <c r="K5948" i="1" s="1"/>
  <c r="J5940" i="1"/>
  <c r="K5940" i="1" s="1"/>
  <c r="I5940" i="1"/>
  <c r="J5932" i="1"/>
  <c r="K5932" i="1" s="1"/>
  <c r="I5932" i="1"/>
  <c r="J5924" i="1"/>
  <c r="K5924" i="1" s="1"/>
  <c r="I5924" i="1"/>
  <c r="L5924" i="1" s="1"/>
  <c r="J5916" i="1"/>
  <c r="K5916" i="1" s="1"/>
  <c r="I5916" i="1"/>
  <c r="J5908" i="1"/>
  <c r="K5908" i="1" s="1"/>
  <c r="I5908" i="1"/>
  <c r="I5900" i="1"/>
  <c r="J5900" i="1"/>
  <c r="K5900" i="1" s="1"/>
  <c r="J5892" i="1"/>
  <c r="K5892" i="1" s="1"/>
  <c r="I5892" i="1"/>
  <c r="J5884" i="1"/>
  <c r="K5884" i="1" s="1"/>
  <c r="I5884" i="1"/>
  <c r="J5876" i="1"/>
  <c r="K5876" i="1" s="1"/>
  <c r="I5876" i="1"/>
  <c r="L5876" i="1" s="1"/>
  <c r="J5868" i="1"/>
  <c r="K5868" i="1" s="1"/>
  <c r="I5868" i="1"/>
  <c r="I5860" i="1"/>
  <c r="J5860" i="1"/>
  <c r="K5860" i="1" s="1"/>
  <c r="J5852" i="1"/>
  <c r="K5852" i="1" s="1"/>
  <c r="I5852" i="1"/>
  <c r="J5844" i="1"/>
  <c r="K5844" i="1" s="1"/>
  <c r="I5844" i="1"/>
  <c r="L5844" i="1" s="1"/>
  <c r="I5836" i="1"/>
  <c r="J5836" i="1"/>
  <c r="K5836" i="1" s="1"/>
  <c r="J5828" i="1"/>
  <c r="K5828" i="1" s="1"/>
  <c r="I5828" i="1"/>
  <c r="J5820" i="1"/>
  <c r="K5820" i="1" s="1"/>
  <c r="I5820" i="1"/>
  <c r="J5812" i="1"/>
  <c r="K5812" i="1" s="1"/>
  <c r="I5812" i="1"/>
  <c r="J5804" i="1"/>
  <c r="K5804" i="1" s="1"/>
  <c r="I5804" i="1"/>
  <c r="I5796" i="1"/>
  <c r="J5796" i="1"/>
  <c r="K5796" i="1" s="1"/>
  <c r="J5788" i="1"/>
  <c r="K5788" i="1" s="1"/>
  <c r="I5788" i="1"/>
  <c r="J5780" i="1"/>
  <c r="K5780" i="1" s="1"/>
  <c r="I5780" i="1"/>
  <c r="I5772" i="1"/>
  <c r="J5772" i="1"/>
  <c r="K5772" i="1" s="1"/>
  <c r="J5764" i="1"/>
  <c r="K5764" i="1" s="1"/>
  <c r="I5764" i="1"/>
  <c r="J5756" i="1"/>
  <c r="K5756" i="1" s="1"/>
  <c r="I5756" i="1"/>
  <c r="J5748" i="1"/>
  <c r="K5748" i="1" s="1"/>
  <c r="I5748" i="1"/>
  <c r="J5740" i="1"/>
  <c r="K5740" i="1" s="1"/>
  <c r="I5740" i="1"/>
  <c r="I5732" i="1"/>
  <c r="L5732" i="1" s="1"/>
  <c r="J5732" i="1"/>
  <c r="K5732" i="1" s="1"/>
  <c r="J5724" i="1"/>
  <c r="K5724" i="1" s="1"/>
  <c r="I5724" i="1"/>
  <c r="J5716" i="1"/>
  <c r="K5716" i="1" s="1"/>
  <c r="I5716" i="1"/>
  <c r="J5708" i="1"/>
  <c r="K5708" i="1" s="1"/>
  <c r="I5708" i="1"/>
  <c r="J5700" i="1"/>
  <c r="K5700" i="1" s="1"/>
  <c r="I5700" i="1"/>
  <c r="I5692" i="1"/>
  <c r="J5692" i="1"/>
  <c r="K5692" i="1" s="1"/>
  <c r="J5684" i="1"/>
  <c r="K5684" i="1" s="1"/>
  <c r="I5684" i="1"/>
  <c r="J5676" i="1"/>
  <c r="K5676" i="1" s="1"/>
  <c r="I5676" i="1"/>
  <c r="I5668" i="1"/>
  <c r="J5668" i="1"/>
  <c r="K5668" i="1" s="1"/>
  <c r="J5660" i="1"/>
  <c r="K5660" i="1" s="1"/>
  <c r="I5660" i="1"/>
  <c r="J5652" i="1"/>
  <c r="K5652" i="1" s="1"/>
  <c r="I5652" i="1"/>
  <c r="J5644" i="1"/>
  <c r="K5644" i="1" s="1"/>
  <c r="I5644" i="1"/>
  <c r="J5636" i="1"/>
  <c r="K5636" i="1" s="1"/>
  <c r="I5636" i="1"/>
  <c r="I5628" i="1"/>
  <c r="J5628" i="1"/>
  <c r="K5628" i="1" s="1"/>
  <c r="J5620" i="1"/>
  <c r="K5620" i="1" s="1"/>
  <c r="I5620" i="1"/>
  <c r="J5612" i="1"/>
  <c r="K5612" i="1" s="1"/>
  <c r="I5612" i="1"/>
  <c r="I5604" i="1"/>
  <c r="J5604" i="1"/>
  <c r="K5604" i="1" s="1"/>
  <c r="J5596" i="1"/>
  <c r="K5596" i="1" s="1"/>
  <c r="I5596" i="1"/>
  <c r="J5588" i="1"/>
  <c r="K5588" i="1" s="1"/>
  <c r="I5588" i="1"/>
  <c r="J5580" i="1"/>
  <c r="K5580" i="1" s="1"/>
  <c r="I5580" i="1"/>
  <c r="J5572" i="1"/>
  <c r="K5572" i="1" s="1"/>
  <c r="I5572" i="1"/>
  <c r="I5564" i="1"/>
  <c r="J5564" i="1"/>
  <c r="K5564" i="1" s="1"/>
  <c r="J5556" i="1"/>
  <c r="K5556" i="1" s="1"/>
  <c r="I5556" i="1"/>
  <c r="J5548" i="1"/>
  <c r="K5548" i="1" s="1"/>
  <c r="I5548" i="1"/>
  <c r="J5540" i="1"/>
  <c r="K5540" i="1" s="1"/>
  <c r="I5540" i="1"/>
  <c r="J5532" i="1"/>
  <c r="K5532" i="1" s="1"/>
  <c r="I5532" i="1"/>
  <c r="J5524" i="1"/>
  <c r="K5524" i="1" s="1"/>
  <c r="I5524" i="1"/>
  <c r="I5516" i="1"/>
  <c r="J5516" i="1"/>
  <c r="K5516" i="1" s="1"/>
  <c r="J5508" i="1"/>
  <c r="K5508" i="1" s="1"/>
  <c r="I5508" i="1"/>
  <c r="I5500" i="1"/>
  <c r="J5500" i="1"/>
  <c r="K5500" i="1" s="1"/>
  <c r="J5492" i="1"/>
  <c r="K5492" i="1" s="1"/>
  <c r="I5492" i="1"/>
  <c r="J5484" i="1"/>
  <c r="K5484" i="1" s="1"/>
  <c r="I5484" i="1"/>
  <c r="J5476" i="1"/>
  <c r="K5476" i="1" s="1"/>
  <c r="I5476" i="1"/>
  <c r="J5468" i="1"/>
  <c r="K5468" i="1" s="1"/>
  <c r="I5468" i="1"/>
  <c r="J5460" i="1"/>
  <c r="K5460" i="1" s="1"/>
  <c r="I5460" i="1"/>
  <c r="I5452" i="1"/>
  <c r="J5452" i="1"/>
  <c r="K5452" i="1" s="1"/>
  <c r="J5444" i="1"/>
  <c r="K5444" i="1" s="1"/>
  <c r="I5444" i="1"/>
  <c r="I5436" i="1"/>
  <c r="J5436" i="1"/>
  <c r="K5436" i="1" s="1"/>
  <c r="J5428" i="1"/>
  <c r="K5428" i="1" s="1"/>
  <c r="I5428" i="1"/>
  <c r="J5420" i="1"/>
  <c r="K5420" i="1" s="1"/>
  <c r="I5420" i="1"/>
  <c r="L5420" i="1" s="1"/>
  <c r="J5412" i="1"/>
  <c r="K5412" i="1" s="1"/>
  <c r="I5412" i="1"/>
  <c r="J5404" i="1"/>
  <c r="K5404" i="1" s="1"/>
  <c r="I5404" i="1"/>
  <c r="J5396" i="1"/>
  <c r="K5396" i="1" s="1"/>
  <c r="I5396" i="1"/>
  <c r="I5388" i="1"/>
  <c r="J5388" i="1"/>
  <c r="K5388" i="1" s="1"/>
  <c r="J5380" i="1"/>
  <c r="K5380" i="1" s="1"/>
  <c r="I5380" i="1"/>
  <c r="J5372" i="1"/>
  <c r="K5372" i="1" s="1"/>
  <c r="I5372" i="1"/>
  <c r="J5364" i="1"/>
  <c r="K5364" i="1" s="1"/>
  <c r="I5364" i="1"/>
  <c r="J5356" i="1"/>
  <c r="K5356" i="1" s="1"/>
  <c r="I5356" i="1"/>
  <c r="I5348" i="1"/>
  <c r="J5348" i="1"/>
  <c r="K5348" i="1" s="1"/>
  <c r="J5340" i="1"/>
  <c r="K5340" i="1" s="1"/>
  <c r="I5340" i="1"/>
  <c r="J5332" i="1"/>
  <c r="K5332" i="1" s="1"/>
  <c r="I5332" i="1"/>
  <c r="I5324" i="1"/>
  <c r="J5324" i="1"/>
  <c r="K5324" i="1" s="1"/>
  <c r="J5316" i="1"/>
  <c r="K5316" i="1" s="1"/>
  <c r="I5316" i="1"/>
  <c r="J5308" i="1"/>
  <c r="K5308" i="1" s="1"/>
  <c r="I5308" i="1"/>
  <c r="J5300" i="1"/>
  <c r="K5300" i="1" s="1"/>
  <c r="I5300" i="1"/>
  <c r="J5292" i="1"/>
  <c r="K5292" i="1" s="1"/>
  <c r="I5292" i="1"/>
  <c r="I5284" i="1"/>
  <c r="J5284" i="1"/>
  <c r="K5284" i="1" s="1"/>
  <c r="J5276" i="1"/>
  <c r="K5276" i="1" s="1"/>
  <c r="I5276" i="1"/>
  <c r="J5268" i="1"/>
  <c r="K5268" i="1" s="1"/>
  <c r="I5268" i="1"/>
  <c r="I5260" i="1"/>
  <c r="J5260" i="1"/>
  <c r="K5260" i="1" s="1"/>
  <c r="J5252" i="1"/>
  <c r="K5252" i="1" s="1"/>
  <c r="I5252" i="1"/>
  <c r="J5244" i="1"/>
  <c r="K5244" i="1" s="1"/>
  <c r="I5244" i="1"/>
  <c r="J5236" i="1"/>
  <c r="K5236" i="1" s="1"/>
  <c r="I5236" i="1"/>
  <c r="J5228" i="1"/>
  <c r="K5228" i="1" s="1"/>
  <c r="I5228" i="1"/>
  <c r="I5220" i="1"/>
  <c r="J5220" i="1"/>
  <c r="K5220" i="1" s="1"/>
  <c r="J5212" i="1"/>
  <c r="K5212" i="1" s="1"/>
  <c r="I5212" i="1"/>
  <c r="J5204" i="1"/>
  <c r="K5204" i="1" s="1"/>
  <c r="I5204" i="1"/>
  <c r="J5196" i="1"/>
  <c r="K5196" i="1" s="1"/>
  <c r="I5196" i="1"/>
  <c r="J5188" i="1"/>
  <c r="K5188" i="1" s="1"/>
  <c r="I5188" i="1"/>
  <c r="I5180" i="1"/>
  <c r="J5180" i="1"/>
  <c r="K5180" i="1" s="1"/>
  <c r="J5172" i="1"/>
  <c r="K5172" i="1" s="1"/>
  <c r="I5172" i="1"/>
  <c r="J5164" i="1"/>
  <c r="K5164" i="1" s="1"/>
  <c r="I5164" i="1"/>
  <c r="I5156" i="1"/>
  <c r="J5156" i="1"/>
  <c r="K5156" i="1" s="1"/>
  <c r="J5148" i="1"/>
  <c r="K5148" i="1" s="1"/>
  <c r="I5148" i="1"/>
  <c r="J5140" i="1"/>
  <c r="K5140" i="1" s="1"/>
  <c r="I5140" i="1"/>
  <c r="J5132" i="1"/>
  <c r="K5132" i="1" s="1"/>
  <c r="I5132" i="1"/>
  <c r="J5124" i="1"/>
  <c r="K5124" i="1" s="1"/>
  <c r="I5124" i="1"/>
  <c r="I5116" i="1"/>
  <c r="J5116" i="1"/>
  <c r="K5116" i="1" s="1"/>
  <c r="J5108" i="1"/>
  <c r="K5108" i="1" s="1"/>
  <c r="I5108" i="1"/>
  <c r="J5100" i="1"/>
  <c r="K5100" i="1" s="1"/>
  <c r="I5100" i="1"/>
  <c r="J5092" i="1"/>
  <c r="K5092" i="1" s="1"/>
  <c r="I5092" i="1"/>
  <c r="J5084" i="1"/>
  <c r="K5084" i="1" s="1"/>
  <c r="I5084" i="1"/>
  <c r="J5076" i="1"/>
  <c r="K5076" i="1" s="1"/>
  <c r="I5076" i="1"/>
  <c r="J5068" i="1"/>
  <c r="K5068" i="1" s="1"/>
  <c r="I5068" i="1"/>
  <c r="L5068" i="1" s="1"/>
  <c r="J5060" i="1"/>
  <c r="K5060" i="1" s="1"/>
  <c r="I5060" i="1"/>
  <c r="J5052" i="1"/>
  <c r="K5052" i="1" s="1"/>
  <c r="I5052" i="1"/>
  <c r="J5044" i="1"/>
  <c r="K5044" i="1" s="1"/>
  <c r="I5044" i="1"/>
  <c r="J5036" i="1"/>
  <c r="K5036" i="1" s="1"/>
  <c r="I5036" i="1"/>
  <c r="L5036" i="1" s="1"/>
  <c r="J5028" i="1"/>
  <c r="K5028" i="1" s="1"/>
  <c r="I5028" i="1"/>
  <c r="J5020" i="1"/>
  <c r="K5020" i="1" s="1"/>
  <c r="I5020" i="1"/>
  <c r="J5012" i="1"/>
  <c r="K5012" i="1" s="1"/>
  <c r="I5012" i="1"/>
  <c r="J5004" i="1"/>
  <c r="K5004" i="1" s="1"/>
  <c r="I5004" i="1"/>
  <c r="J4996" i="1"/>
  <c r="K4996" i="1" s="1"/>
  <c r="I4996" i="1"/>
  <c r="J4988" i="1"/>
  <c r="K4988" i="1" s="1"/>
  <c r="I4988" i="1"/>
  <c r="J4980" i="1"/>
  <c r="K4980" i="1" s="1"/>
  <c r="I4980" i="1"/>
  <c r="J4972" i="1"/>
  <c r="K4972" i="1" s="1"/>
  <c r="I4972" i="1"/>
  <c r="J4964" i="1"/>
  <c r="K4964" i="1" s="1"/>
  <c r="I4964" i="1"/>
  <c r="J4956" i="1"/>
  <c r="K4956" i="1" s="1"/>
  <c r="I4956" i="1"/>
  <c r="J4948" i="1"/>
  <c r="K4948" i="1" s="1"/>
  <c r="I4948" i="1"/>
  <c r="L4948" i="1" s="1"/>
  <c r="J4940" i="1"/>
  <c r="K4940" i="1" s="1"/>
  <c r="I4940" i="1"/>
  <c r="J4932" i="1"/>
  <c r="K4932" i="1" s="1"/>
  <c r="I4932" i="1"/>
  <c r="J4924" i="1"/>
  <c r="K4924" i="1" s="1"/>
  <c r="I4924" i="1"/>
  <c r="J4916" i="1"/>
  <c r="K4916" i="1" s="1"/>
  <c r="I4916" i="1"/>
  <c r="J4908" i="1"/>
  <c r="K4908" i="1" s="1"/>
  <c r="I4908" i="1"/>
  <c r="J4900" i="1"/>
  <c r="K4900" i="1" s="1"/>
  <c r="I4900" i="1"/>
  <c r="J4892" i="1"/>
  <c r="K4892" i="1" s="1"/>
  <c r="I4892" i="1"/>
  <c r="L4892" i="1" s="1"/>
  <c r="J4884" i="1"/>
  <c r="K4884" i="1" s="1"/>
  <c r="I4884" i="1"/>
  <c r="J4876" i="1"/>
  <c r="K4876" i="1" s="1"/>
  <c r="I4876" i="1"/>
  <c r="J4868" i="1"/>
  <c r="K4868" i="1" s="1"/>
  <c r="I4868" i="1"/>
  <c r="J4860" i="1"/>
  <c r="K4860" i="1" s="1"/>
  <c r="I4860" i="1"/>
  <c r="J4852" i="1"/>
  <c r="K4852" i="1" s="1"/>
  <c r="I4852" i="1"/>
  <c r="J4844" i="1"/>
  <c r="K4844" i="1" s="1"/>
  <c r="I4844" i="1"/>
  <c r="J4836" i="1"/>
  <c r="K4836" i="1" s="1"/>
  <c r="I4836" i="1"/>
  <c r="J4828" i="1"/>
  <c r="K4828" i="1" s="1"/>
  <c r="I4828" i="1"/>
  <c r="J4820" i="1"/>
  <c r="K4820" i="1" s="1"/>
  <c r="I4820" i="1"/>
  <c r="J4812" i="1"/>
  <c r="K4812" i="1" s="1"/>
  <c r="I4812" i="1"/>
  <c r="J4804" i="1"/>
  <c r="K4804" i="1" s="1"/>
  <c r="I4804" i="1"/>
  <c r="J4796" i="1"/>
  <c r="K4796" i="1" s="1"/>
  <c r="I4796" i="1"/>
  <c r="J4788" i="1"/>
  <c r="K4788" i="1" s="1"/>
  <c r="I4788" i="1"/>
  <c r="J4780" i="1"/>
  <c r="K4780" i="1" s="1"/>
  <c r="I4780" i="1"/>
  <c r="J4772" i="1"/>
  <c r="K4772" i="1" s="1"/>
  <c r="I4772" i="1"/>
  <c r="J4764" i="1"/>
  <c r="K4764" i="1" s="1"/>
  <c r="I4764" i="1"/>
  <c r="J4756" i="1"/>
  <c r="K4756" i="1" s="1"/>
  <c r="I4756" i="1"/>
  <c r="J4748" i="1"/>
  <c r="K4748" i="1" s="1"/>
  <c r="I4748" i="1"/>
  <c r="J4740" i="1"/>
  <c r="K4740" i="1" s="1"/>
  <c r="I4740" i="1"/>
  <c r="J4732" i="1"/>
  <c r="K4732" i="1" s="1"/>
  <c r="I4732" i="1"/>
  <c r="J4724" i="1"/>
  <c r="K4724" i="1" s="1"/>
  <c r="I4724" i="1"/>
  <c r="J4716" i="1"/>
  <c r="K4716" i="1" s="1"/>
  <c r="I4716" i="1"/>
  <c r="J4708" i="1"/>
  <c r="K4708" i="1" s="1"/>
  <c r="I4708" i="1"/>
  <c r="J4700" i="1"/>
  <c r="K4700" i="1" s="1"/>
  <c r="I4700" i="1"/>
  <c r="J4692" i="1"/>
  <c r="K4692" i="1" s="1"/>
  <c r="I4692" i="1"/>
  <c r="J4684" i="1"/>
  <c r="K4684" i="1" s="1"/>
  <c r="I4684" i="1"/>
  <c r="J4676" i="1"/>
  <c r="K4676" i="1" s="1"/>
  <c r="I4676" i="1"/>
  <c r="J4668" i="1"/>
  <c r="K4668" i="1" s="1"/>
  <c r="I4668" i="1"/>
  <c r="L4668" i="1" s="1"/>
  <c r="J4660" i="1"/>
  <c r="K4660" i="1" s="1"/>
  <c r="I4660" i="1"/>
  <c r="J4652" i="1"/>
  <c r="K4652" i="1" s="1"/>
  <c r="I4652" i="1"/>
  <c r="J4644" i="1"/>
  <c r="K4644" i="1" s="1"/>
  <c r="I4644" i="1"/>
  <c r="J4636" i="1"/>
  <c r="K4636" i="1" s="1"/>
  <c r="I4636" i="1"/>
  <c r="J4628" i="1"/>
  <c r="K4628" i="1" s="1"/>
  <c r="I4628" i="1"/>
  <c r="J4620" i="1"/>
  <c r="K4620" i="1" s="1"/>
  <c r="I4620" i="1"/>
  <c r="J4612" i="1"/>
  <c r="K4612" i="1" s="1"/>
  <c r="I4612" i="1"/>
  <c r="J4604" i="1"/>
  <c r="K4604" i="1" s="1"/>
  <c r="I4604" i="1"/>
  <c r="J4596" i="1"/>
  <c r="K4596" i="1" s="1"/>
  <c r="I4596" i="1"/>
  <c r="J4588" i="1"/>
  <c r="K4588" i="1" s="1"/>
  <c r="I4588" i="1"/>
  <c r="J4580" i="1"/>
  <c r="K4580" i="1" s="1"/>
  <c r="I4580" i="1"/>
  <c r="J4572" i="1"/>
  <c r="K4572" i="1" s="1"/>
  <c r="I4572" i="1"/>
  <c r="L4572" i="1" s="1"/>
  <c r="J4564" i="1"/>
  <c r="K4564" i="1" s="1"/>
  <c r="I4564" i="1"/>
  <c r="J4556" i="1"/>
  <c r="K4556" i="1" s="1"/>
  <c r="I4556" i="1"/>
  <c r="L4556" i="1" s="1"/>
  <c r="J4548" i="1"/>
  <c r="K4548" i="1" s="1"/>
  <c r="I4548" i="1"/>
  <c r="J4540" i="1"/>
  <c r="K4540" i="1" s="1"/>
  <c r="I4540" i="1"/>
  <c r="J4532" i="1"/>
  <c r="K4532" i="1" s="1"/>
  <c r="I4532" i="1"/>
  <c r="J4524" i="1"/>
  <c r="K4524" i="1" s="1"/>
  <c r="I4524" i="1"/>
  <c r="J4516" i="1"/>
  <c r="K4516" i="1" s="1"/>
  <c r="I4516" i="1"/>
  <c r="J4508" i="1"/>
  <c r="K4508" i="1" s="1"/>
  <c r="I4508" i="1"/>
  <c r="J4500" i="1"/>
  <c r="K4500" i="1" s="1"/>
  <c r="I4500" i="1"/>
  <c r="J4492" i="1"/>
  <c r="K4492" i="1" s="1"/>
  <c r="I4492" i="1"/>
  <c r="J4484" i="1"/>
  <c r="K4484" i="1" s="1"/>
  <c r="I4484" i="1"/>
  <c r="J4476" i="1"/>
  <c r="K4476" i="1" s="1"/>
  <c r="I4476" i="1"/>
  <c r="J4468" i="1"/>
  <c r="K4468" i="1" s="1"/>
  <c r="I4468" i="1"/>
  <c r="J4460" i="1"/>
  <c r="K4460" i="1" s="1"/>
  <c r="I4460" i="1"/>
  <c r="J4452" i="1"/>
  <c r="K4452" i="1" s="1"/>
  <c r="I4452" i="1"/>
  <c r="L4452" i="1" s="1"/>
  <c r="J4444" i="1"/>
  <c r="K4444" i="1" s="1"/>
  <c r="I4444" i="1"/>
  <c r="J4436" i="1"/>
  <c r="K4436" i="1" s="1"/>
  <c r="I4436" i="1"/>
  <c r="J4428" i="1"/>
  <c r="K4428" i="1" s="1"/>
  <c r="I4428" i="1"/>
  <c r="J4420" i="1"/>
  <c r="K4420" i="1" s="1"/>
  <c r="I4420" i="1"/>
  <c r="J4412" i="1"/>
  <c r="K4412" i="1" s="1"/>
  <c r="I4412" i="1"/>
  <c r="J4404" i="1"/>
  <c r="K4404" i="1" s="1"/>
  <c r="I4404" i="1"/>
  <c r="J4396" i="1"/>
  <c r="K4396" i="1" s="1"/>
  <c r="I4396" i="1"/>
  <c r="J4388" i="1"/>
  <c r="K4388" i="1" s="1"/>
  <c r="I4388" i="1"/>
  <c r="L4388" i="1" s="1"/>
  <c r="J4380" i="1"/>
  <c r="K4380" i="1" s="1"/>
  <c r="I4380" i="1"/>
  <c r="J4372" i="1"/>
  <c r="K4372" i="1" s="1"/>
  <c r="I4372" i="1"/>
  <c r="J4364" i="1"/>
  <c r="K4364" i="1" s="1"/>
  <c r="I4364" i="1"/>
  <c r="L4364" i="1" s="1"/>
  <c r="J4356" i="1"/>
  <c r="K4356" i="1" s="1"/>
  <c r="I4356" i="1"/>
  <c r="J4348" i="1"/>
  <c r="K4348" i="1" s="1"/>
  <c r="I4348" i="1"/>
  <c r="J4340" i="1"/>
  <c r="K4340" i="1" s="1"/>
  <c r="I4340" i="1"/>
  <c r="J4332" i="1"/>
  <c r="K4332" i="1" s="1"/>
  <c r="I4332" i="1"/>
  <c r="J4324" i="1"/>
  <c r="K4324" i="1" s="1"/>
  <c r="I4324" i="1"/>
  <c r="J4316" i="1"/>
  <c r="K4316" i="1" s="1"/>
  <c r="I4316" i="1"/>
  <c r="J4308" i="1"/>
  <c r="K4308" i="1" s="1"/>
  <c r="I4308" i="1"/>
  <c r="J4300" i="1"/>
  <c r="K4300" i="1" s="1"/>
  <c r="I4300" i="1"/>
  <c r="J4292" i="1"/>
  <c r="K4292" i="1" s="1"/>
  <c r="I4292" i="1"/>
  <c r="L4292" i="1" s="1"/>
  <c r="J4284" i="1"/>
  <c r="K4284" i="1" s="1"/>
  <c r="I4284" i="1"/>
  <c r="J4276" i="1"/>
  <c r="K4276" i="1" s="1"/>
  <c r="I4276" i="1"/>
  <c r="J4268" i="1"/>
  <c r="K4268" i="1" s="1"/>
  <c r="I4268" i="1"/>
  <c r="J4260" i="1"/>
  <c r="K4260" i="1" s="1"/>
  <c r="I4260" i="1"/>
  <c r="J4252" i="1"/>
  <c r="K4252" i="1" s="1"/>
  <c r="I4252" i="1"/>
  <c r="J4244" i="1"/>
  <c r="K4244" i="1" s="1"/>
  <c r="I4244" i="1"/>
  <c r="J4236" i="1"/>
  <c r="K4236" i="1" s="1"/>
  <c r="I4236" i="1"/>
  <c r="L4236" i="1" s="1"/>
  <c r="J4228" i="1"/>
  <c r="K4228" i="1" s="1"/>
  <c r="I4228" i="1"/>
  <c r="J4220" i="1"/>
  <c r="K4220" i="1" s="1"/>
  <c r="I4220" i="1"/>
  <c r="J4212" i="1"/>
  <c r="K4212" i="1" s="1"/>
  <c r="I4212" i="1"/>
  <c r="J4204" i="1"/>
  <c r="K4204" i="1" s="1"/>
  <c r="I4204" i="1"/>
  <c r="J4196" i="1"/>
  <c r="K4196" i="1" s="1"/>
  <c r="I4196" i="1"/>
  <c r="J4188" i="1"/>
  <c r="K4188" i="1" s="1"/>
  <c r="I4188" i="1"/>
  <c r="J4180" i="1"/>
  <c r="K4180" i="1" s="1"/>
  <c r="I4180" i="1"/>
  <c r="J4172" i="1"/>
  <c r="K4172" i="1" s="1"/>
  <c r="I4172" i="1"/>
  <c r="J4164" i="1"/>
  <c r="K4164" i="1" s="1"/>
  <c r="I4164" i="1"/>
  <c r="L4164" i="1" s="1"/>
  <c r="J4156" i="1"/>
  <c r="K4156" i="1" s="1"/>
  <c r="I4156" i="1"/>
  <c r="J4148" i="1"/>
  <c r="K4148" i="1" s="1"/>
  <c r="I4148" i="1"/>
  <c r="J4140" i="1"/>
  <c r="K4140" i="1" s="1"/>
  <c r="I4140" i="1"/>
  <c r="L4140" i="1" s="1"/>
  <c r="J4132" i="1"/>
  <c r="K4132" i="1" s="1"/>
  <c r="I4132" i="1"/>
  <c r="J4124" i="1"/>
  <c r="K4124" i="1" s="1"/>
  <c r="I4124" i="1"/>
  <c r="J4116" i="1"/>
  <c r="K4116" i="1" s="1"/>
  <c r="I4116" i="1"/>
  <c r="J4108" i="1"/>
  <c r="K4108" i="1" s="1"/>
  <c r="I4108" i="1"/>
  <c r="J4100" i="1"/>
  <c r="K4100" i="1" s="1"/>
  <c r="I4100" i="1"/>
  <c r="J4092" i="1"/>
  <c r="K4092" i="1" s="1"/>
  <c r="I4092" i="1"/>
  <c r="J4084" i="1"/>
  <c r="K4084" i="1" s="1"/>
  <c r="I4084" i="1"/>
  <c r="J4076" i="1"/>
  <c r="K4076" i="1" s="1"/>
  <c r="I4076" i="1"/>
  <c r="J4068" i="1"/>
  <c r="K4068" i="1" s="1"/>
  <c r="I4068" i="1"/>
  <c r="J4060" i="1"/>
  <c r="K4060" i="1" s="1"/>
  <c r="I4060" i="1"/>
  <c r="I4052" i="1"/>
  <c r="J4052" i="1"/>
  <c r="K4052" i="1" s="1"/>
  <c r="J4044" i="1"/>
  <c r="K4044" i="1" s="1"/>
  <c r="I4044" i="1"/>
  <c r="L4044" i="1" s="1"/>
  <c r="J4036" i="1"/>
  <c r="K4036" i="1" s="1"/>
  <c r="I4036" i="1"/>
  <c r="J4028" i="1"/>
  <c r="K4028" i="1" s="1"/>
  <c r="I4028" i="1"/>
  <c r="J4020" i="1"/>
  <c r="K4020" i="1" s="1"/>
  <c r="I4020" i="1"/>
  <c r="J4012" i="1"/>
  <c r="K4012" i="1" s="1"/>
  <c r="I4012" i="1"/>
  <c r="I4004" i="1"/>
  <c r="J4004" i="1"/>
  <c r="K4004" i="1" s="1"/>
  <c r="J3996" i="1"/>
  <c r="K3996" i="1" s="1"/>
  <c r="I3996" i="1"/>
  <c r="J3988" i="1"/>
  <c r="K3988" i="1" s="1"/>
  <c r="I3988" i="1"/>
  <c r="L3988" i="1" s="1"/>
  <c r="J3980" i="1"/>
  <c r="K3980" i="1" s="1"/>
  <c r="I3980" i="1"/>
  <c r="J3972" i="1"/>
  <c r="K3972" i="1" s="1"/>
  <c r="I3972" i="1"/>
  <c r="J3964" i="1"/>
  <c r="K3964" i="1" s="1"/>
  <c r="I3964" i="1"/>
  <c r="J3956" i="1"/>
  <c r="K3956" i="1" s="1"/>
  <c r="I3956" i="1"/>
  <c r="I3948" i="1"/>
  <c r="J3948" i="1"/>
  <c r="K3948" i="1" s="1"/>
  <c r="J3940" i="1"/>
  <c r="K3940" i="1" s="1"/>
  <c r="I3940" i="1"/>
  <c r="J3932" i="1"/>
  <c r="K3932" i="1" s="1"/>
  <c r="I3932" i="1"/>
  <c r="J3924" i="1"/>
  <c r="K3924" i="1" s="1"/>
  <c r="I3924" i="1"/>
  <c r="J3916" i="1"/>
  <c r="K3916" i="1" s="1"/>
  <c r="I3916" i="1"/>
  <c r="J3908" i="1"/>
  <c r="K3908" i="1" s="1"/>
  <c r="I3908" i="1"/>
  <c r="J3900" i="1"/>
  <c r="K3900" i="1" s="1"/>
  <c r="I3900" i="1"/>
  <c r="J3892" i="1"/>
  <c r="K3892" i="1" s="1"/>
  <c r="I3892" i="1"/>
  <c r="I3884" i="1"/>
  <c r="J3884" i="1"/>
  <c r="K3884" i="1" s="1"/>
  <c r="J3876" i="1"/>
  <c r="K3876" i="1" s="1"/>
  <c r="I3876" i="1"/>
  <c r="J3868" i="1"/>
  <c r="K3868" i="1" s="1"/>
  <c r="I3868" i="1"/>
  <c r="J3860" i="1"/>
  <c r="K3860" i="1" s="1"/>
  <c r="I3860" i="1"/>
  <c r="J3852" i="1"/>
  <c r="K3852" i="1" s="1"/>
  <c r="I3852" i="1"/>
  <c r="L3852" i="1" s="1"/>
  <c r="J3844" i="1"/>
  <c r="K3844" i="1" s="1"/>
  <c r="I3844" i="1"/>
  <c r="J3836" i="1"/>
  <c r="K3836" i="1" s="1"/>
  <c r="I3836" i="1"/>
  <c r="J3828" i="1"/>
  <c r="K3828" i="1" s="1"/>
  <c r="I3828" i="1"/>
  <c r="I3820" i="1"/>
  <c r="J3820" i="1"/>
  <c r="K3820" i="1" s="1"/>
  <c r="J3812" i="1"/>
  <c r="K3812" i="1" s="1"/>
  <c r="I3812" i="1"/>
  <c r="J3804" i="1"/>
  <c r="K3804" i="1" s="1"/>
  <c r="I3804" i="1"/>
  <c r="J3796" i="1"/>
  <c r="K3796" i="1" s="1"/>
  <c r="I3796" i="1"/>
  <c r="L3796" i="1" s="1"/>
  <c r="J3788" i="1"/>
  <c r="K3788" i="1" s="1"/>
  <c r="I3788" i="1"/>
  <c r="J3780" i="1"/>
  <c r="K3780" i="1" s="1"/>
  <c r="I3780" i="1"/>
  <c r="J3772" i="1"/>
  <c r="K3772" i="1" s="1"/>
  <c r="I3772" i="1"/>
  <c r="J3764" i="1"/>
  <c r="K3764" i="1" s="1"/>
  <c r="I3764" i="1"/>
  <c r="J3756" i="1"/>
  <c r="K3756" i="1" s="1"/>
  <c r="I3756" i="1"/>
  <c r="J3748" i="1"/>
  <c r="K3748" i="1" s="1"/>
  <c r="I3748" i="1"/>
  <c r="J3740" i="1"/>
  <c r="K3740" i="1" s="1"/>
  <c r="I3740" i="1"/>
  <c r="J3732" i="1"/>
  <c r="K3732" i="1" s="1"/>
  <c r="I3732" i="1"/>
  <c r="J3724" i="1"/>
  <c r="K3724" i="1" s="1"/>
  <c r="I3724" i="1"/>
  <c r="J3716" i="1"/>
  <c r="K3716" i="1" s="1"/>
  <c r="I3716" i="1"/>
  <c r="J3708" i="1"/>
  <c r="K3708" i="1" s="1"/>
  <c r="I3708" i="1"/>
  <c r="J3700" i="1"/>
  <c r="K3700" i="1" s="1"/>
  <c r="I3700" i="1"/>
  <c r="I3692" i="1"/>
  <c r="L3692" i="1" s="1"/>
  <c r="J3692" i="1"/>
  <c r="K3692" i="1" s="1"/>
  <c r="I3684" i="1"/>
  <c r="J3684" i="1"/>
  <c r="K3684" i="1" s="1"/>
  <c r="J3676" i="1"/>
  <c r="K3676" i="1" s="1"/>
  <c r="I3676" i="1"/>
  <c r="J3668" i="1"/>
  <c r="K3668" i="1" s="1"/>
  <c r="I3668" i="1"/>
  <c r="J3660" i="1"/>
  <c r="K3660" i="1" s="1"/>
  <c r="I3660" i="1"/>
  <c r="J3652" i="1"/>
  <c r="K3652" i="1" s="1"/>
  <c r="I3652" i="1"/>
  <c r="J3644" i="1"/>
  <c r="K3644" i="1" s="1"/>
  <c r="I3644" i="1"/>
  <c r="J3636" i="1"/>
  <c r="K3636" i="1" s="1"/>
  <c r="I3636" i="1"/>
  <c r="J3628" i="1"/>
  <c r="K3628" i="1" s="1"/>
  <c r="I3628" i="1"/>
  <c r="J3620" i="1"/>
  <c r="K3620" i="1" s="1"/>
  <c r="I3620" i="1"/>
  <c r="J3612" i="1"/>
  <c r="K3612" i="1" s="1"/>
  <c r="I3612" i="1"/>
  <c r="J3604" i="1"/>
  <c r="K3604" i="1" s="1"/>
  <c r="I3604" i="1"/>
  <c r="J3596" i="1"/>
  <c r="K3596" i="1" s="1"/>
  <c r="I3596" i="1"/>
  <c r="J3588" i="1"/>
  <c r="K3588" i="1" s="1"/>
  <c r="I3588" i="1"/>
  <c r="J3580" i="1"/>
  <c r="K3580" i="1" s="1"/>
  <c r="I3580" i="1"/>
  <c r="J3572" i="1"/>
  <c r="K3572" i="1" s="1"/>
  <c r="I3572" i="1"/>
  <c r="J3564" i="1"/>
  <c r="K3564" i="1" s="1"/>
  <c r="I3564" i="1"/>
  <c r="J3556" i="1"/>
  <c r="K3556" i="1" s="1"/>
  <c r="I3556" i="1"/>
  <c r="J3548" i="1"/>
  <c r="K3548" i="1" s="1"/>
  <c r="I3548" i="1"/>
  <c r="J3540" i="1"/>
  <c r="K3540" i="1" s="1"/>
  <c r="I3540" i="1"/>
  <c r="J3532" i="1"/>
  <c r="K3532" i="1" s="1"/>
  <c r="I3532" i="1"/>
  <c r="J3524" i="1"/>
  <c r="K3524" i="1" s="1"/>
  <c r="I3524" i="1"/>
  <c r="J3516" i="1"/>
  <c r="K3516" i="1" s="1"/>
  <c r="I3516" i="1"/>
  <c r="J3508" i="1"/>
  <c r="K3508" i="1" s="1"/>
  <c r="I3508" i="1"/>
  <c r="J3500" i="1"/>
  <c r="K3500" i="1" s="1"/>
  <c r="I3500" i="1"/>
  <c r="J3492" i="1"/>
  <c r="K3492" i="1" s="1"/>
  <c r="I3492" i="1"/>
  <c r="J3484" i="1"/>
  <c r="K3484" i="1" s="1"/>
  <c r="I3484" i="1"/>
  <c r="L3484" i="1" s="1"/>
  <c r="J3476" i="1"/>
  <c r="K3476" i="1" s="1"/>
  <c r="I3476" i="1"/>
  <c r="J3468" i="1"/>
  <c r="K3468" i="1" s="1"/>
  <c r="I3468" i="1"/>
  <c r="J3460" i="1"/>
  <c r="K3460" i="1" s="1"/>
  <c r="I3460" i="1"/>
  <c r="J3452" i="1"/>
  <c r="K3452" i="1" s="1"/>
  <c r="I3452" i="1"/>
  <c r="J3444" i="1"/>
  <c r="K3444" i="1" s="1"/>
  <c r="I3444" i="1"/>
  <c r="J3436" i="1"/>
  <c r="K3436" i="1" s="1"/>
  <c r="I3436" i="1"/>
  <c r="J3428" i="1"/>
  <c r="K3428" i="1" s="1"/>
  <c r="I3428" i="1"/>
  <c r="J3420" i="1"/>
  <c r="K3420" i="1" s="1"/>
  <c r="I3420" i="1"/>
  <c r="J3412" i="1"/>
  <c r="K3412" i="1" s="1"/>
  <c r="I3412" i="1"/>
  <c r="L3412" i="1" s="1"/>
  <c r="J3404" i="1"/>
  <c r="K3404" i="1" s="1"/>
  <c r="I3404" i="1"/>
  <c r="L3404" i="1" s="1"/>
  <c r="J3396" i="1"/>
  <c r="K3396" i="1" s="1"/>
  <c r="I3396" i="1"/>
  <c r="J3388" i="1"/>
  <c r="K3388" i="1" s="1"/>
  <c r="I3388" i="1"/>
  <c r="J3380" i="1"/>
  <c r="K3380" i="1" s="1"/>
  <c r="I3380" i="1"/>
  <c r="J3372" i="1"/>
  <c r="K3372" i="1" s="1"/>
  <c r="I3372" i="1"/>
  <c r="J3364" i="1"/>
  <c r="K3364" i="1" s="1"/>
  <c r="I3364" i="1"/>
  <c r="J3356" i="1"/>
  <c r="K3356" i="1" s="1"/>
  <c r="I3356" i="1"/>
  <c r="J3348" i="1"/>
  <c r="K3348" i="1" s="1"/>
  <c r="I3348" i="1"/>
  <c r="J3340" i="1"/>
  <c r="K3340" i="1" s="1"/>
  <c r="I3340" i="1"/>
  <c r="J3332" i="1"/>
  <c r="K3332" i="1" s="1"/>
  <c r="I3332" i="1"/>
  <c r="J3324" i="1"/>
  <c r="K3324" i="1" s="1"/>
  <c r="I3324" i="1"/>
  <c r="J3316" i="1"/>
  <c r="K3316" i="1" s="1"/>
  <c r="I3316" i="1"/>
  <c r="J3308" i="1"/>
  <c r="K3308" i="1" s="1"/>
  <c r="I3308" i="1"/>
  <c r="J3300" i="1"/>
  <c r="K3300" i="1" s="1"/>
  <c r="I3300" i="1"/>
  <c r="L3300" i="1" s="1"/>
  <c r="J3292" i="1"/>
  <c r="K3292" i="1" s="1"/>
  <c r="I3292" i="1"/>
  <c r="J3284" i="1"/>
  <c r="K3284" i="1" s="1"/>
  <c r="I3284" i="1"/>
  <c r="J3276" i="1"/>
  <c r="K3276" i="1" s="1"/>
  <c r="I3276" i="1"/>
  <c r="L3276" i="1" s="1"/>
  <c r="J3268" i="1"/>
  <c r="K3268" i="1" s="1"/>
  <c r="I3268" i="1"/>
  <c r="J3260" i="1"/>
  <c r="K3260" i="1" s="1"/>
  <c r="I3260" i="1"/>
  <c r="J3252" i="1"/>
  <c r="K3252" i="1" s="1"/>
  <c r="I3252" i="1"/>
  <c r="J3244" i="1"/>
  <c r="K3244" i="1" s="1"/>
  <c r="I3244" i="1"/>
  <c r="J3236" i="1"/>
  <c r="K3236" i="1" s="1"/>
  <c r="I3236" i="1"/>
  <c r="J3228" i="1"/>
  <c r="K3228" i="1" s="1"/>
  <c r="I3228" i="1"/>
  <c r="J3220" i="1"/>
  <c r="K3220" i="1" s="1"/>
  <c r="I3220" i="1"/>
  <c r="J3212" i="1"/>
  <c r="K3212" i="1" s="1"/>
  <c r="I3212" i="1"/>
  <c r="J3204" i="1"/>
  <c r="K3204" i="1" s="1"/>
  <c r="I3204" i="1"/>
  <c r="J3196" i="1"/>
  <c r="K3196" i="1" s="1"/>
  <c r="I3196" i="1"/>
  <c r="J3188" i="1"/>
  <c r="K3188" i="1" s="1"/>
  <c r="I3188" i="1"/>
  <c r="J3180" i="1"/>
  <c r="K3180" i="1" s="1"/>
  <c r="I3180" i="1"/>
  <c r="J3172" i="1"/>
  <c r="K3172" i="1" s="1"/>
  <c r="I3172" i="1"/>
  <c r="J3164" i="1"/>
  <c r="K3164" i="1" s="1"/>
  <c r="I3164" i="1"/>
  <c r="J3156" i="1"/>
  <c r="K3156" i="1" s="1"/>
  <c r="I3156" i="1"/>
  <c r="J3148" i="1"/>
  <c r="K3148" i="1" s="1"/>
  <c r="I3148" i="1"/>
  <c r="J3140" i="1"/>
  <c r="K3140" i="1" s="1"/>
  <c r="I3140" i="1"/>
  <c r="J3132" i="1"/>
  <c r="K3132" i="1" s="1"/>
  <c r="I3132" i="1"/>
  <c r="L3132" i="1" s="1"/>
  <c r="J3124" i="1"/>
  <c r="K3124" i="1" s="1"/>
  <c r="I3124" i="1"/>
  <c r="J3116" i="1"/>
  <c r="K3116" i="1" s="1"/>
  <c r="I3116" i="1"/>
  <c r="J3108" i="1"/>
  <c r="K3108" i="1" s="1"/>
  <c r="I3108" i="1"/>
  <c r="J3100" i="1"/>
  <c r="K3100" i="1" s="1"/>
  <c r="I3100" i="1"/>
  <c r="J3092" i="1"/>
  <c r="K3092" i="1" s="1"/>
  <c r="I3092" i="1"/>
  <c r="J3084" i="1"/>
  <c r="K3084" i="1" s="1"/>
  <c r="I3084" i="1"/>
  <c r="J3076" i="1"/>
  <c r="K3076" i="1" s="1"/>
  <c r="I3076" i="1"/>
  <c r="J3068" i="1"/>
  <c r="K3068" i="1" s="1"/>
  <c r="I3068" i="1"/>
  <c r="J3060" i="1"/>
  <c r="K3060" i="1" s="1"/>
  <c r="I3060" i="1"/>
  <c r="J3052" i="1"/>
  <c r="K3052" i="1" s="1"/>
  <c r="I3052" i="1"/>
  <c r="J3044" i="1"/>
  <c r="K3044" i="1" s="1"/>
  <c r="I3044" i="1"/>
  <c r="J3036" i="1"/>
  <c r="K3036" i="1" s="1"/>
  <c r="I3036" i="1"/>
  <c r="J3028" i="1"/>
  <c r="K3028" i="1" s="1"/>
  <c r="I3028" i="1"/>
  <c r="J3020" i="1"/>
  <c r="K3020" i="1" s="1"/>
  <c r="I3020" i="1"/>
  <c r="J3012" i="1"/>
  <c r="K3012" i="1" s="1"/>
  <c r="I3012" i="1"/>
  <c r="J3004" i="1"/>
  <c r="K3004" i="1" s="1"/>
  <c r="I3004" i="1"/>
  <c r="J2996" i="1"/>
  <c r="K2996" i="1" s="1"/>
  <c r="I2996" i="1"/>
  <c r="J2988" i="1"/>
  <c r="K2988" i="1" s="1"/>
  <c r="I2988" i="1"/>
  <c r="J2980" i="1"/>
  <c r="K2980" i="1" s="1"/>
  <c r="I2980" i="1"/>
  <c r="J2972" i="1"/>
  <c r="K2972" i="1" s="1"/>
  <c r="I2972" i="1"/>
  <c r="J2964" i="1"/>
  <c r="K2964" i="1" s="1"/>
  <c r="I2964" i="1"/>
  <c r="J2956" i="1"/>
  <c r="K2956" i="1" s="1"/>
  <c r="I2956" i="1"/>
  <c r="J2948" i="1"/>
  <c r="K2948" i="1" s="1"/>
  <c r="I2948" i="1"/>
  <c r="J2940" i="1"/>
  <c r="K2940" i="1" s="1"/>
  <c r="I2940" i="1"/>
  <c r="J2932" i="1"/>
  <c r="K2932" i="1" s="1"/>
  <c r="I2932" i="1"/>
  <c r="J2924" i="1"/>
  <c r="K2924" i="1" s="1"/>
  <c r="I2924" i="1"/>
  <c r="J2916" i="1"/>
  <c r="K2916" i="1" s="1"/>
  <c r="I2916" i="1"/>
  <c r="J2908" i="1"/>
  <c r="K2908" i="1" s="1"/>
  <c r="I2908" i="1"/>
  <c r="J2900" i="1"/>
  <c r="K2900" i="1" s="1"/>
  <c r="I2900" i="1"/>
  <c r="J2892" i="1"/>
  <c r="K2892" i="1" s="1"/>
  <c r="I2892" i="1"/>
  <c r="J2884" i="1"/>
  <c r="K2884" i="1" s="1"/>
  <c r="I2884" i="1"/>
  <c r="J2876" i="1"/>
  <c r="K2876" i="1" s="1"/>
  <c r="I2876" i="1"/>
  <c r="J2868" i="1"/>
  <c r="K2868" i="1" s="1"/>
  <c r="I2868" i="1"/>
  <c r="J2860" i="1"/>
  <c r="K2860" i="1" s="1"/>
  <c r="I2860" i="1"/>
  <c r="J2852" i="1"/>
  <c r="K2852" i="1" s="1"/>
  <c r="I2852" i="1"/>
  <c r="J2844" i="1"/>
  <c r="K2844" i="1" s="1"/>
  <c r="I2844" i="1"/>
  <c r="J2836" i="1"/>
  <c r="K2836" i="1" s="1"/>
  <c r="I2836" i="1"/>
  <c r="L2836" i="1" s="1"/>
  <c r="J2828" i="1"/>
  <c r="K2828" i="1" s="1"/>
  <c r="I2828" i="1"/>
  <c r="L2828" i="1" s="1"/>
  <c r="J2820" i="1"/>
  <c r="K2820" i="1" s="1"/>
  <c r="I2820" i="1"/>
  <c r="J2812" i="1"/>
  <c r="K2812" i="1" s="1"/>
  <c r="I2812" i="1"/>
  <c r="J2804" i="1"/>
  <c r="K2804" i="1" s="1"/>
  <c r="I2804" i="1"/>
  <c r="J2796" i="1"/>
  <c r="K2796" i="1" s="1"/>
  <c r="I2796" i="1"/>
  <c r="J2788" i="1"/>
  <c r="K2788" i="1" s="1"/>
  <c r="I2788" i="1"/>
  <c r="J2780" i="1"/>
  <c r="K2780" i="1" s="1"/>
  <c r="I2780" i="1"/>
  <c r="J2772" i="1"/>
  <c r="K2772" i="1" s="1"/>
  <c r="I2772" i="1"/>
  <c r="J2764" i="1"/>
  <c r="K2764" i="1" s="1"/>
  <c r="I2764" i="1"/>
  <c r="J2756" i="1"/>
  <c r="K2756" i="1" s="1"/>
  <c r="I2756" i="1"/>
  <c r="J2748" i="1"/>
  <c r="K2748" i="1" s="1"/>
  <c r="I2748" i="1"/>
  <c r="J2740" i="1"/>
  <c r="K2740" i="1" s="1"/>
  <c r="I2740" i="1"/>
  <c r="J2732" i="1"/>
  <c r="K2732" i="1" s="1"/>
  <c r="I2732" i="1"/>
  <c r="J2724" i="1"/>
  <c r="K2724" i="1" s="1"/>
  <c r="I2724" i="1"/>
  <c r="J2716" i="1"/>
  <c r="K2716" i="1" s="1"/>
  <c r="I2716" i="1"/>
  <c r="J2708" i="1"/>
  <c r="K2708" i="1" s="1"/>
  <c r="I2708" i="1"/>
  <c r="J2700" i="1"/>
  <c r="K2700" i="1" s="1"/>
  <c r="I2700" i="1"/>
  <c r="J2692" i="1"/>
  <c r="K2692" i="1" s="1"/>
  <c r="I2692" i="1"/>
  <c r="J2684" i="1"/>
  <c r="K2684" i="1" s="1"/>
  <c r="I2684" i="1"/>
  <c r="J2676" i="1"/>
  <c r="K2676" i="1" s="1"/>
  <c r="I2676" i="1"/>
  <c r="L2676" i="1" s="1"/>
  <c r="J2668" i="1"/>
  <c r="K2668" i="1" s="1"/>
  <c r="I2668" i="1"/>
  <c r="J2660" i="1"/>
  <c r="K2660" i="1" s="1"/>
  <c r="I2660" i="1"/>
  <c r="L2660" i="1" s="1"/>
  <c r="J2652" i="1"/>
  <c r="K2652" i="1" s="1"/>
  <c r="I2652" i="1"/>
  <c r="J2644" i="1"/>
  <c r="K2644" i="1" s="1"/>
  <c r="I2644" i="1"/>
  <c r="J2636" i="1"/>
  <c r="K2636" i="1" s="1"/>
  <c r="I2636" i="1"/>
  <c r="J2628" i="1"/>
  <c r="K2628" i="1" s="1"/>
  <c r="I2628" i="1"/>
  <c r="J2620" i="1"/>
  <c r="K2620" i="1" s="1"/>
  <c r="I2620" i="1"/>
  <c r="J2612" i="1"/>
  <c r="K2612" i="1" s="1"/>
  <c r="I2612" i="1"/>
  <c r="J2604" i="1"/>
  <c r="K2604" i="1" s="1"/>
  <c r="I2604" i="1"/>
  <c r="J2596" i="1"/>
  <c r="K2596" i="1" s="1"/>
  <c r="I2596" i="1"/>
  <c r="L2596" i="1" s="1"/>
  <c r="J2588" i="1"/>
  <c r="K2588" i="1" s="1"/>
  <c r="I2588" i="1"/>
  <c r="J2580" i="1"/>
  <c r="K2580" i="1" s="1"/>
  <c r="I2580" i="1"/>
  <c r="J2572" i="1"/>
  <c r="K2572" i="1" s="1"/>
  <c r="I2572" i="1"/>
  <c r="J2564" i="1"/>
  <c r="K2564" i="1" s="1"/>
  <c r="I2564" i="1"/>
  <c r="J2556" i="1"/>
  <c r="K2556" i="1" s="1"/>
  <c r="I2556" i="1"/>
  <c r="J2548" i="1"/>
  <c r="K2548" i="1" s="1"/>
  <c r="I2548" i="1"/>
  <c r="J2540" i="1"/>
  <c r="K2540" i="1" s="1"/>
  <c r="I2540" i="1"/>
  <c r="J2532" i="1"/>
  <c r="K2532" i="1" s="1"/>
  <c r="I2532" i="1"/>
  <c r="J2524" i="1"/>
  <c r="K2524" i="1" s="1"/>
  <c r="I2524" i="1"/>
  <c r="J2516" i="1"/>
  <c r="K2516" i="1" s="1"/>
  <c r="I2516" i="1"/>
  <c r="J2508" i="1"/>
  <c r="K2508" i="1" s="1"/>
  <c r="I2508" i="1"/>
  <c r="J2500" i="1"/>
  <c r="K2500" i="1" s="1"/>
  <c r="I2500" i="1"/>
  <c r="J2492" i="1"/>
  <c r="K2492" i="1" s="1"/>
  <c r="I2492" i="1"/>
  <c r="J2484" i="1"/>
  <c r="K2484" i="1" s="1"/>
  <c r="I2484" i="1"/>
  <c r="J2476" i="1"/>
  <c r="K2476" i="1" s="1"/>
  <c r="I2476" i="1"/>
  <c r="J2468" i="1"/>
  <c r="K2468" i="1" s="1"/>
  <c r="I2468" i="1"/>
  <c r="J2460" i="1"/>
  <c r="K2460" i="1" s="1"/>
  <c r="I2460" i="1"/>
  <c r="J2452" i="1"/>
  <c r="K2452" i="1" s="1"/>
  <c r="I2452" i="1"/>
  <c r="J2444" i="1"/>
  <c r="K2444" i="1" s="1"/>
  <c r="I2444" i="1"/>
  <c r="J2436" i="1"/>
  <c r="K2436" i="1" s="1"/>
  <c r="I2436" i="1"/>
  <c r="J2428" i="1"/>
  <c r="K2428" i="1" s="1"/>
  <c r="I2428" i="1"/>
  <c r="J2420" i="1"/>
  <c r="K2420" i="1" s="1"/>
  <c r="I2420" i="1"/>
  <c r="J2412" i="1"/>
  <c r="K2412" i="1" s="1"/>
  <c r="I2412" i="1"/>
  <c r="J2404" i="1"/>
  <c r="K2404" i="1" s="1"/>
  <c r="I2404" i="1"/>
  <c r="J2396" i="1"/>
  <c r="K2396" i="1" s="1"/>
  <c r="I2396" i="1"/>
  <c r="J2388" i="1"/>
  <c r="K2388" i="1" s="1"/>
  <c r="I2388" i="1"/>
  <c r="J2380" i="1"/>
  <c r="K2380" i="1" s="1"/>
  <c r="I2380" i="1"/>
  <c r="J2372" i="1"/>
  <c r="K2372" i="1" s="1"/>
  <c r="I2372" i="1"/>
  <c r="J2364" i="1"/>
  <c r="K2364" i="1" s="1"/>
  <c r="I2364" i="1"/>
  <c r="L2364" i="1" s="1"/>
  <c r="J2356" i="1"/>
  <c r="K2356" i="1" s="1"/>
  <c r="I2356" i="1"/>
  <c r="L2356" i="1" s="1"/>
  <c r="J2348" i="1"/>
  <c r="K2348" i="1" s="1"/>
  <c r="I2348" i="1"/>
  <c r="J2340" i="1"/>
  <c r="K2340" i="1" s="1"/>
  <c r="I2340" i="1"/>
  <c r="J2332" i="1"/>
  <c r="K2332" i="1" s="1"/>
  <c r="I2332" i="1"/>
  <c r="J2324" i="1"/>
  <c r="K2324" i="1" s="1"/>
  <c r="I2324" i="1"/>
  <c r="L2324" i="1" s="1"/>
  <c r="J2316" i="1"/>
  <c r="K2316" i="1" s="1"/>
  <c r="I2316" i="1"/>
  <c r="J2308" i="1"/>
  <c r="K2308" i="1" s="1"/>
  <c r="I2308" i="1"/>
  <c r="J2300" i="1"/>
  <c r="K2300" i="1" s="1"/>
  <c r="I2300" i="1"/>
  <c r="J2292" i="1"/>
  <c r="K2292" i="1" s="1"/>
  <c r="I2292" i="1"/>
  <c r="J2284" i="1"/>
  <c r="K2284" i="1" s="1"/>
  <c r="I2284" i="1"/>
  <c r="J2276" i="1"/>
  <c r="K2276" i="1" s="1"/>
  <c r="I2276" i="1"/>
  <c r="J2268" i="1"/>
  <c r="K2268" i="1" s="1"/>
  <c r="I2268" i="1"/>
  <c r="J2260" i="1"/>
  <c r="K2260" i="1" s="1"/>
  <c r="I2260" i="1"/>
  <c r="J2252" i="1"/>
  <c r="K2252" i="1" s="1"/>
  <c r="I2252" i="1"/>
  <c r="J2244" i="1"/>
  <c r="K2244" i="1" s="1"/>
  <c r="I2244" i="1"/>
  <c r="J2236" i="1"/>
  <c r="K2236" i="1" s="1"/>
  <c r="I2236" i="1"/>
  <c r="J2228" i="1"/>
  <c r="K2228" i="1" s="1"/>
  <c r="I2228" i="1"/>
  <c r="J2220" i="1"/>
  <c r="K2220" i="1" s="1"/>
  <c r="I2220" i="1"/>
  <c r="J2212" i="1"/>
  <c r="K2212" i="1" s="1"/>
  <c r="I2212" i="1"/>
  <c r="J2204" i="1"/>
  <c r="K2204" i="1" s="1"/>
  <c r="I2204" i="1"/>
  <c r="J2196" i="1"/>
  <c r="K2196" i="1" s="1"/>
  <c r="I2196" i="1"/>
  <c r="J2188" i="1"/>
  <c r="K2188" i="1" s="1"/>
  <c r="I2188" i="1"/>
  <c r="J2180" i="1"/>
  <c r="K2180" i="1" s="1"/>
  <c r="I2180" i="1"/>
  <c r="L2180" i="1" s="1"/>
  <c r="J2172" i="1"/>
  <c r="K2172" i="1" s="1"/>
  <c r="I2172" i="1"/>
  <c r="J2164" i="1"/>
  <c r="K2164" i="1" s="1"/>
  <c r="I2164" i="1"/>
  <c r="J2156" i="1"/>
  <c r="K2156" i="1" s="1"/>
  <c r="I2156" i="1"/>
  <c r="J2148" i="1"/>
  <c r="K2148" i="1" s="1"/>
  <c r="I2148" i="1"/>
  <c r="J2140" i="1"/>
  <c r="K2140" i="1" s="1"/>
  <c r="I2140" i="1"/>
  <c r="J2132" i="1"/>
  <c r="K2132" i="1" s="1"/>
  <c r="I2132" i="1"/>
  <c r="J2124" i="1"/>
  <c r="K2124" i="1" s="1"/>
  <c r="I2124" i="1"/>
  <c r="J2116" i="1"/>
  <c r="K2116" i="1" s="1"/>
  <c r="I2116" i="1"/>
  <c r="J2108" i="1"/>
  <c r="K2108" i="1" s="1"/>
  <c r="I2108" i="1"/>
  <c r="J2100" i="1"/>
  <c r="K2100" i="1" s="1"/>
  <c r="I2100" i="1"/>
  <c r="J2092" i="1"/>
  <c r="K2092" i="1" s="1"/>
  <c r="I2092" i="1"/>
  <c r="J2084" i="1"/>
  <c r="K2084" i="1" s="1"/>
  <c r="I2084" i="1"/>
  <c r="J2076" i="1"/>
  <c r="K2076" i="1" s="1"/>
  <c r="I2076" i="1"/>
  <c r="J2068" i="1"/>
  <c r="K2068" i="1" s="1"/>
  <c r="I2068" i="1"/>
  <c r="J2060" i="1"/>
  <c r="K2060" i="1" s="1"/>
  <c r="I2060" i="1"/>
  <c r="J2052" i="1"/>
  <c r="K2052" i="1" s="1"/>
  <c r="I2052" i="1"/>
  <c r="L2052" i="1" s="1"/>
  <c r="J2044" i="1"/>
  <c r="K2044" i="1" s="1"/>
  <c r="I2044" i="1"/>
  <c r="J2036" i="1"/>
  <c r="K2036" i="1" s="1"/>
  <c r="I2036" i="1"/>
  <c r="J2028" i="1"/>
  <c r="K2028" i="1" s="1"/>
  <c r="I2028" i="1"/>
  <c r="J2020" i="1"/>
  <c r="K2020" i="1" s="1"/>
  <c r="I2020" i="1"/>
  <c r="J2012" i="1"/>
  <c r="K2012" i="1" s="1"/>
  <c r="I2012" i="1"/>
  <c r="J2004" i="1"/>
  <c r="K2004" i="1" s="1"/>
  <c r="I2004" i="1"/>
  <c r="J1996" i="1"/>
  <c r="K1996" i="1" s="1"/>
  <c r="I1996" i="1"/>
  <c r="J1988" i="1"/>
  <c r="K1988" i="1" s="1"/>
  <c r="I1988" i="1"/>
  <c r="J1980" i="1"/>
  <c r="K1980" i="1" s="1"/>
  <c r="I1980" i="1"/>
  <c r="J1972" i="1"/>
  <c r="K1972" i="1" s="1"/>
  <c r="I1972" i="1"/>
  <c r="J1964" i="1"/>
  <c r="K1964" i="1" s="1"/>
  <c r="I1964" i="1"/>
  <c r="J1956" i="1"/>
  <c r="K1956" i="1" s="1"/>
  <c r="I1956" i="1"/>
  <c r="L1956" i="1" s="1"/>
  <c r="J1948" i="1"/>
  <c r="K1948" i="1" s="1"/>
  <c r="I1948" i="1"/>
  <c r="J1940" i="1"/>
  <c r="K1940" i="1" s="1"/>
  <c r="I1940" i="1"/>
  <c r="J1932" i="1"/>
  <c r="K1932" i="1" s="1"/>
  <c r="I1932" i="1"/>
  <c r="J1924" i="1"/>
  <c r="K1924" i="1" s="1"/>
  <c r="I1924" i="1"/>
  <c r="J1916" i="1"/>
  <c r="K1916" i="1" s="1"/>
  <c r="I1916" i="1"/>
  <c r="J1908" i="1"/>
  <c r="K1908" i="1" s="1"/>
  <c r="I1908" i="1"/>
  <c r="J1900" i="1"/>
  <c r="K1900" i="1" s="1"/>
  <c r="I1900" i="1"/>
  <c r="J1892" i="1"/>
  <c r="K1892" i="1" s="1"/>
  <c r="I1892" i="1"/>
  <c r="J1884" i="1"/>
  <c r="K1884" i="1" s="1"/>
  <c r="I1884" i="1"/>
  <c r="J1876" i="1"/>
  <c r="K1876" i="1" s="1"/>
  <c r="I1876" i="1"/>
  <c r="J1868" i="1"/>
  <c r="K1868" i="1" s="1"/>
  <c r="I1868" i="1"/>
  <c r="J1860" i="1"/>
  <c r="K1860" i="1" s="1"/>
  <c r="I1860" i="1"/>
  <c r="J1852" i="1"/>
  <c r="K1852" i="1" s="1"/>
  <c r="I1852" i="1"/>
  <c r="J1844" i="1"/>
  <c r="K1844" i="1" s="1"/>
  <c r="I1844" i="1"/>
  <c r="J1836" i="1"/>
  <c r="K1836" i="1" s="1"/>
  <c r="I1836" i="1"/>
  <c r="J1828" i="1"/>
  <c r="K1828" i="1" s="1"/>
  <c r="I1828" i="1"/>
  <c r="J1820" i="1"/>
  <c r="K1820" i="1" s="1"/>
  <c r="I1820" i="1"/>
  <c r="J1812" i="1"/>
  <c r="K1812" i="1" s="1"/>
  <c r="I1812" i="1"/>
  <c r="J1804" i="1"/>
  <c r="K1804" i="1" s="1"/>
  <c r="I1804" i="1"/>
  <c r="J1796" i="1"/>
  <c r="K1796" i="1" s="1"/>
  <c r="I1796" i="1"/>
  <c r="J1788" i="1"/>
  <c r="K1788" i="1" s="1"/>
  <c r="I1788" i="1"/>
  <c r="J1780" i="1"/>
  <c r="K1780" i="1" s="1"/>
  <c r="I1780" i="1"/>
  <c r="J1772" i="1"/>
  <c r="K1772" i="1" s="1"/>
  <c r="I1772" i="1"/>
  <c r="J1764" i="1"/>
  <c r="K1764" i="1" s="1"/>
  <c r="I1764" i="1"/>
  <c r="J1756" i="1"/>
  <c r="K1756" i="1" s="1"/>
  <c r="I1756" i="1"/>
  <c r="J1748" i="1"/>
  <c r="K1748" i="1" s="1"/>
  <c r="I1748" i="1"/>
  <c r="J1740" i="1"/>
  <c r="K1740" i="1" s="1"/>
  <c r="I1740" i="1"/>
  <c r="L1740" i="1" s="1"/>
  <c r="J1732" i="1"/>
  <c r="K1732" i="1" s="1"/>
  <c r="I1732" i="1"/>
  <c r="J1724" i="1"/>
  <c r="K1724" i="1" s="1"/>
  <c r="I1724" i="1"/>
  <c r="J1716" i="1"/>
  <c r="K1716" i="1" s="1"/>
  <c r="I1716" i="1"/>
  <c r="J1708" i="1"/>
  <c r="K1708" i="1" s="1"/>
  <c r="I1708" i="1"/>
  <c r="J1700" i="1"/>
  <c r="K1700" i="1" s="1"/>
  <c r="I1700" i="1"/>
  <c r="J1692" i="1"/>
  <c r="K1692" i="1" s="1"/>
  <c r="I1692" i="1"/>
  <c r="J1684" i="1"/>
  <c r="K1684" i="1" s="1"/>
  <c r="I1684" i="1"/>
  <c r="J1676" i="1"/>
  <c r="K1676" i="1" s="1"/>
  <c r="I1676" i="1"/>
  <c r="J1668" i="1"/>
  <c r="K1668" i="1" s="1"/>
  <c r="I1668" i="1"/>
  <c r="J1660" i="1"/>
  <c r="K1660" i="1" s="1"/>
  <c r="I1660" i="1"/>
  <c r="J1652" i="1"/>
  <c r="K1652" i="1" s="1"/>
  <c r="I1652" i="1"/>
  <c r="J1644" i="1"/>
  <c r="K1644" i="1" s="1"/>
  <c r="I1644" i="1"/>
  <c r="J1636" i="1"/>
  <c r="K1636" i="1" s="1"/>
  <c r="I1636" i="1"/>
  <c r="J1628" i="1"/>
  <c r="K1628" i="1" s="1"/>
  <c r="I1628" i="1"/>
  <c r="J1620" i="1"/>
  <c r="K1620" i="1" s="1"/>
  <c r="I1620" i="1"/>
  <c r="J1612" i="1"/>
  <c r="K1612" i="1" s="1"/>
  <c r="I1612" i="1"/>
  <c r="J1604" i="1"/>
  <c r="K1604" i="1" s="1"/>
  <c r="I1604" i="1"/>
  <c r="J1596" i="1"/>
  <c r="K1596" i="1" s="1"/>
  <c r="I1596" i="1"/>
  <c r="J1588" i="1"/>
  <c r="K1588" i="1" s="1"/>
  <c r="I1588" i="1"/>
  <c r="J1580" i="1"/>
  <c r="K1580" i="1" s="1"/>
  <c r="I1580" i="1"/>
  <c r="L1580" i="1" s="1"/>
  <c r="J1572" i="1"/>
  <c r="K1572" i="1" s="1"/>
  <c r="I1572" i="1"/>
  <c r="J1564" i="1"/>
  <c r="K1564" i="1" s="1"/>
  <c r="I1564" i="1"/>
  <c r="J1556" i="1"/>
  <c r="K1556" i="1" s="1"/>
  <c r="I1556" i="1"/>
  <c r="J1548" i="1"/>
  <c r="K1548" i="1" s="1"/>
  <c r="I1548" i="1"/>
  <c r="J1540" i="1"/>
  <c r="K1540" i="1" s="1"/>
  <c r="I1540" i="1"/>
  <c r="J1532" i="1"/>
  <c r="K1532" i="1" s="1"/>
  <c r="I1532" i="1"/>
  <c r="J1524" i="1"/>
  <c r="K1524" i="1" s="1"/>
  <c r="I1524" i="1"/>
  <c r="J1516" i="1"/>
  <c r="K1516" i="1" s="1"/>
  <c r="I1516" i="1"/>
  <c r="J1508" i="1"/>
  <c r="K1508" i="1" s="1"/>
  <c r="I1508" i="1"/>
  <c r="J1500" i="1"/>
  <c r="K1500" i="1" s="1"/>
  <c r="I1500" i="1"/>
  <c r="J1492" i="1"/>
  <c r="K1492" i="1" s="1"/>
  <c r="I1492" i="1"/>
  <c r="J1484" i="1"/>
  <c r="K1484" i="1" s="1"/>
  <c r="I1484" i="1"/>
  <c r="J1476" i="1"/>
  <c r="K1476" i="1" s="1"/>
  <c r="I1476" i="1"/>
  <c r="J1468" i="1"/>
  <c r="K1468" i="1" s="1"/>
  <c r="I1468" i="1"/>
  <c r="J1460" i="1"/>
  <c r="K1460" i="1" s="1"/>
  <c r="I1460" i="1"/>
  <c r="J1452" i="1"/>
  <c r="K1452" i="1" s="1"/>
  <c r="I1452" i="1"/>
  <c r="J1444" i="1"/>
  <c r="K1444" i="1" s="1"/>
  <c r="I1444" i="1"/>
  <c r="L1444" i="1" s="1"/>
  <c r="J1436" i="1"/>
  <c r="K1436" i="1" s="1"/>
  <c r="I1436" i="1"/>
  <c r="J1428" i="1"/>
  <c r="K1428" i="1" s="1"/>
  <c r="I1428" i="1"/>
  <c r="J1420" i="1"/>
  <c r="K1420" i="1" s="1"/>
  <c r="I1420" i="1"/>
  <c r="J1412" i="1"/>
  <c r="K1412" i="1" s="1"/>
  <c r="I1412" i="1"/>
  <c r="J1404" i="1"/>
  <c r="K1404" i="1" s="1"/>
  <c r="I1404" i="1"/>
  <c r="J1396" i="1"/>
  <c r="K1396" i="1" s="1"/>
  <c r="I1396" i="1"/>
  <c r="J1388" i="1"/>
  <c r="K1388" i="1" s="1"/>
  <c r="I1388" i="1"/>
  <c r="J1380" i="1"/>
  <c r="K1380" i="1" s="1"/>
  <c r="I1380" i="1"/>
  <c r="J1372" i="1"/>
  <c r="K1372" i="1" s="1"/>
  <c r="I1372" i="1"/>
  <c r="J1364" i="1"/>
  <c r="K1364" i="1" s="1"/>
  <c r="I1364" i="1"/>
  <c r="J1356" i="1"/>
  <c r="K1356" i="1" s="1"/>
  <c r="I1356" i="1"/>
  <c r="J1348" i="1"/>
  <c r="K1348" i="1" s="1"/>
  <c r="I1348" i="1"/>
  <c r="J1340" i="1"/>
  <c r="K1340" i="1" s="1"/>
  <c r="I1340" i="1"/>
  <c r="J1332" i="1"/>
  <c r="K1332" i="1" s="1"/>
  <c r="I1332" i="1"/>
  <c r="J1324" i="1"/>
  <c r="K1324" i="1" s="1"/>
  <c r="I1324" i="1"/>
  <c r="J1316" i="1"/>
  <c r="K1316" i="1" s="1"/>
  <c r="I1316" i="1"/>
  <c r="J1308" i="1"/>
  <c r="K1308" i="1" s="1"/>
  <c r="I1308" i="1"/>
  <c r="J1300" i="1"/>
  <c r="K1300" i="1" s="1"/>
  <c r="I1300" i="1"/>
  <c r="J1292" i="1"/>
  <c r="K1292" i="1" s="1"/>
  <c r="I1292" i="1"/>
  <c r="J1284" i="1"/>
  <c r="K1284" i="1" s="1"/>
  <c r="I1284" i="1"/>
  <c r="J1276" i="1"/>
  <c r="K1276" i="1" s="1"/>
  <c r="I1276" i="1"/>
  <c r="J1268" i="1"/>
  <c r="K1268" i="1" s="1"/>
  <c r="I1268" i="1"/>
  <c r="J1260" i="1"/>
  <c r="K1260" i="1" s="1"/>
  <c r="I1260" i="1"/>
  <c r="J1252" i="1"/>
  <c r="K1252" i="1" s="1"/>
  <c r="I1252" i="1"/>
  <c r="J1244" i="1"/>
  <c r="K1244" i="1" s="1"/>
  <c r="I1244" i="1"/>
  <c r="J1236" i="1"/>
  <c r="K1236" i="1" s="1"/>
  <c r="I1236" i="1"/>
  <c r="J1228" i="1"/>
  <c r="K1228" i="1" s="1"/>
  <c r="I1228" i="1"/>
  <c r="J1220" i="1"/>
  <c r="K1220" i="1" s="1"/>
  <c r="I1220" i="1"/>
  <c r="J1212" i="1"/>
  <c r="K1212" i="1" s="1"/>
  <c r="I1212" i="1"/>
  <c r="J1204" i="1"/>
  <c r="K1204" i="1" s="1"/>
  <c r="I1204" i="1"/>
  <c r="J1196" i="1"/>
  <c r="K1196" i="1" s="1"/>
  <c r="I1196" i="1"/>
  <c r="J1188" i="1"/>
  <c r="K1188" i="1" s="1"/>
  <c r="I1188" i="1"/>
  <c r="J1180" i="1"/>
  <c r="K1180" i="1" s="1"/>
  <c r="I1180" i="1"/>
  <c r="J1172" i="1"/>
  <c r="K1172" i="1" s="1"/>
  <c r="I1172" i="1"/>
  <c r="J1164" i="1"/>
  <c r="K1164" i="1" s="1"/>
  <c r="I1164" i="1"/>
  <c r="J1156" i="1"/>
  <c r="K1156" i="1" s="1"/>
  <c r="I1156" i="1"/>
  <c r="J1148" i="1"/>
  <c r="K1148" i="1" s="1"/>
  <c r="I1148" i="1"/>
  <c r="J1140" i="1"/>
  <c r="K1140" i="1" s="1"/>
  <c r="I1140" i="1"/>
  <c r="L1140" i="1" s="1"/>
  <c r="J1132" i="1"/>
  <c r="K1132" i="1" s="1"/>
  <c r="I1132" i="1"/>
  <c r="J1124" i="1"/>
  <c r="K1124" i="1" s="1"/>
  <c r="I1124" i="1"/>
  <c r="J1116" i="1"/>
  <c r="K1116" i="1" s="1"/>
  <c r="I1116" i="1"/>
  <c r="J1108" i="1"/>
  <c r="K1108" i="1" s="1"/>
  <c r="I1108" i="1"/>
  <c r="J1100" i="1"/>
  <c r="K1100" i="1" s="1"/>
  <c r="I1100" i="1"/>
  <c r="J1092" i="1"/>
  <c r="K1092" i="1" s="1"/>
  <c r="I1092" i="1"/>
  <c r="J1084" i="1"/>
  <c r="K1084" i="1" s="1"/>
  <c r="I1084" i="1"/>
  <c r="J1076" i="1"/>
  <c r="K1076" i="1" s="1"/>
  <c r="I1076" i="1"/>
  <c r="J1068" i="1"/>
  <c r="K1068" i="1" s="1"/>
  <c r="I1068" i="1"/>
  <c r="J1060" i="1"/>
  <c r="K1060" i="1" s="1"/>
  <c r="I1060" i="1"/>
  <c r="J1052" i="1"/>
  <c r="K1052" i="1" s="1"/>
  <c r="I1052" i="1"/>
  <c r="J1044" i="1"/>
  <c r="K1044" i="1" s="1"/>
  <c r="I1044" i="1"/>
  <c r="J1036" i="1"/>
  <c r="K1036" i="1" s="1"/>
  <c r="I1036" i="1"/>
  <c r="J1028" i="1"/>
  <c r="K1028" i="1" s="1"/>
  <c r="I1028" i="1"/>
  <c r="L1028" i="1" s="1"/>
  <c r="J1020" i="1"/>
  <c r="K1020" i="1" s="1"/>
  <c r="I1020" i="1"/>
  <c r="J1012" i="1"/>
  <c r="K1012" i="1" s="1"/>
  <c r="I1012" i="1"/>
  <c r="J1004" i="1"/>
  <c r="K1004" i="1" s="1"/>
  <c r="I1004" i="1"/>
  <c r="J996" i="1"/>
  <c r="K996" i="1" s="1"/>
  <c r="I996" i="1"/>
  <c r="L996" i="1" s="1"/>
  <c r="J988" i="1"/>
  <c r="K988" i="1" s="1"/>
  <c r="I988" i="1"/>
  <c r="J980" i="1"/>
  <c r="K980" i="1" s="1"/>
  <c r="I980" i="1"/>
  <c r="J972" i="1"/>
  <c r="K972" i="1" s="1"/>
  <c r="I972" i="1"/>
  <c r="J964" i="1"/>
  <c r="K964" i="1" s="1"/>
  <c r="I964" i="1"/>
  <c r="J956" i="1"/>
  <c r="K956" i="1" s="1"/>
  <c r="I956" i="1"/>
  <c r="J948" i="1"/>
  <c r="K948" i="1" s="1"/>
  <c r="I948" i="1"/>
  <c r="J940" i="1"/>
  <c r="K940" i="1" s="1"/>
  <c r="I940" i="1"/>
  <c r="J932" i="1"/>
  <c r="K932" i="1" s="1"/>
  <c r="I932" i="1"/>
  <c r="J924" i="1"/>
  <c r="K924" i="1" s="1"/>
  <c r="I924" i="1"/>
  <c r="J916" i="1"/>
  <c r="K916" i="1" s="1"/>
  <c r="I916" i="1"/>
  <c r="J908" i="1"/>
  <c r="K908" i="1" s="1"/>
  <c r="I908" i="1"/>
  <c r="L908" i="1" s="1"/>
  <c r="J900" i="1"/>
  <c r="K900" i="1" s="1"/>
  <c r="I900" i="1"/>
  <c r="L900" i="1" s="1"/>
  <c r="J892" i="1"/>
  <c r="K892" i="1" s="1"/>
  <c r="I892" i="1"/>
  <c r="J884" i="1"/>
  <c r="K884" i="1" s="1"/>
  <c r="I884" i="1"/>
  <c r="J876" i="1"/>
  <c r="K876" i="1" s="1"/>
  <c r="I876" i="1"/>
  <c r="J868" i="1"/>
  <c r="K868" i="1" s="1"/>
  <c r="I868" i="1"/>
  <c r="J860" i="1"/>
  <c r="K860" i="1" s="1"/>
  <c r="I860" i="1"/>
  <c r="J852" i="1"/>
  <c r="K852" i="1" s="1"/>
  <c r="I852" i="1"/>
  <c r="J844" i="1"/>
  <c r="K844" i="1" s="1"/>
  <c r="I844" i="1"/>
  <c r="J836" i="1"/>
  <c r="K836" i="1" s="1"/>
  <c r="I836" i="1"/>
  <c r="J828" i="1"/>
  <c r="K828" i="1" s="1"/>
  <c r="I828" i="1"/>
  <c r="J820" i="1"/>
  <c r="K820" i="1" s="1"/>
  <c r="I820" i="1"/>
  <c r="J812" i="1"/>
  <c r="K812" i="1" s="1"/>
  <c r="I812" i="1"/>
  <c r="L812" i="1" s="1"/>
  <c r="J804" i="1"/>
  <c r="K804" i="1" s="1"/>
  <c r="I804" i="1"/>
  <c r="J796" i="1"/>
  <c r="K796" i="1" s="1"/>
  <c r="I796" i="1"/>
  <c r="J788" i="1"/>
  <c r="K788" i="1" s="1"/>
  <c r="I788" i="1"/>
  <c r="J780" i="1"/>
  <c r="K780" i="1" s="1"/>
  <c r="I780" i="1"/>
  <c r="J772" i="1"/>
  <c r="K772" i="1" s="1"/>
  <c r="I772" i="1"/>
  <c r="J764" i="1"/>
  <c r="K764" i="1" s="1"/>
  <c r="I764" i="1"/>
  <c r="L764" i="1" s="1"/>
  <c r="J756" i="1"/>
  <c r="K756" i="1" s="1"/>
  <c r="I756" i="1"/>
  <c r="J748" i="1"/>
  <c r="K748" i="1" s="1"/>
  <c r="I748" i="1"/>
  <c r="J740" i="1"/>
  <c r="K740" i="1" s="1"/>
  <c r="I740" i="1"/>
  <c r="J732" i="1"/>
  <c r="K732" i="1" s="1"/>
  <c r="I732" i="1"/>
  <c r="L732" i="1" s="1"/>
  <c r="J724" i="1"/>
  <c r="K724" i="1" s="1"/>
  <c r="I724" i="1"/>
  <c r="J716" i="1"/>
  <c r="K716" i="1" s="1"/>
  <c r="I716" i="1"/>
  <c r="J708" i="1"/>
  <c r="K708" i="1" s="1"/>
  <c r="I708" i="1"/>
  <c r="J700" i="1"/>
  <c r="K700" i="1" s="1"/>
  <c r="I700" i="1"/>
  <c r="J692" i="1"/>
  <c r="K692" i="1" s="1"/>
  <c r="I692" i="1"/>
  <c r="J684" i="1"/>
  <c r="K684" i="1" s="1"/>
  <c r="I684" i="1"/>
  <c r="J676" i="1"/>
  <c r="K676" i="1" s="1"/>
  <c r="I676" i="1"/>
  <c r="L676" i="1" s="1"/>
  <c r="J668" i="1"/>
  <c r="K668" i="1" s="1"/>
  <c r="I668" i="1"/>
  <c r="L668" i="1" s="1"/>
  <c r="J660" i="1"/>
  <c r="K660" i="1" s="1"/>
  <c r="I660" i="1"/>
  <c r="L660" i="1" s="1"/>
  <c r="J652" i="1"/>
  <c r="K652" i="1" s="1"/>
  <c r="I652" i="1"/>
  <c r="J644" i="1"/>
  <c r="K644" i="1" s="1"/>
  <c r="I644" i="1"/>
  <c r="J636" i="1"/>
  <c r="K636" i="1" s="1"/>
  <c r="I636" i="1"/>
  <c r="J628" i="1"/>
  <c r="K628" i="1" s="1"/>
  <c r="I628" i="1"/>
  <c r="L628" i="1" s="1"/>
  <c r="J620" i="1"/>
  <c r="K620" i="1" s="1"/>
  <c r="I620" i="1"/>
  <c r="J612" i="1"/>
  <c r="K612" i="1" s="1"/>
  <c r="I612" i="1"/>
  <c r="J604" i="1"/>
  <c r="K604" i="1" s="1"/>
  <c r="I604" i="1"/>
  <c r="J596" i="1"/>
  <c r="K596" i="1" s="1"/>
  <c r="I596" i="1"/>
  <c r="J588" i="1"/>
  <c r="K588" i="1" s="1"/>
  <c r="I588" i="1"/>
  <c r="J580" i="1"/>
  <c r="K580" i="1" s="1"/>
  <c r="I580" i="1"/>
  <c r="J572" i="1"/>
  <c r="K572" i="1" s="1"/>
  <c r="I572" i="1"/>
  <c r="J564" i="1"/>
  <c r="K564" i="1" s="1"/>
  <c r="I564" i="1"/>
  <c r="J556" i="1"/>
  <c r="K556" i="1" s="1"/>
  <c r="I556" i="1"/>
  <c r="J548" i="1"/>
  <c r="K548" i="1" s="1"/>
  <c r="I548" i="1"/>
  <c r="J540" i="1"/>
  <c r="K540" i="1" s="1"/>
  <c r="I540" i="1"/>
  <c r="L540" i="1" s="1"/>
  <c r="J532" i="1"/>
  <c r="K532" i="1" s="1"/>
  <c r="I532" i="1"/>
  <c r="J524" i="1"/>
  <c r="K524" i="1" s="1"/>
  <c r="I524" i="1"/>
  <c r="J516" i="1"/>
  <c r="K516" i="1" s="1"/>
  <c r="I516" i="1"/>
  <c r="J508" i="1"/>
  <c r="K508" i="1" s="1"/>
  <c r="I508" i="1"/>
  <c r="J500" i="1"/>
  <c r="K500" i="1" s="1"/>
  <c r="I500" i="1"/>
  <c r="L500" i="1" s="1"/>
  <c r="J492" i="1"/>
  <c r="K492" i="1" s="1"/>
  <c r="I492" i="1"/>
  <c r="J484" i="1"/>
  <c r="K484" i="1" s="1"/>
  <c r="I484" i="1"/>
  <c r="J476" i="1"/>
  <c r="K476" i="1" s="1"/>
  <c r="I476" i="1"/>
  <c r="J468" i="1"/>
  <c r="K468" i="1" s="1"/>
  <c r="I468" i="1"/>
  <c r="J460" i="1"/>
  <c r="K460" i="1" s="1"/>
  <c r="I460" i="1"/>
  <c r="L460" i="1" s="1"/>
  <c r="J452" i="1"/>
  <c r="K452" i="1" s="1"/>
  <c r="I452" i="1"/>
  <c r="J444" i="1"/>
  <c r="K444" i="1" s="1"/>
  <c r="I444" i="1"/>
  <c r="J436" i="1"/>
  <c r="K436" i="1" s="1"/>
  <c r="I436" i="1"/>
  <c r="J428" i="1"/>
  <c r="K428" i="1" s="1"/>
  <c r="I428" i="1"/>
  <c r="J420" i="1"/>
  <c r="K420" i="1" s="1"/>
  <c r="I420" i="1"/>
  <c r="J412" i="1"/>
  <c r="K412" i="1" s="1"/>
  <c r="I412" i="1"/>
  <c r="J404" i="1"/>
  <c r="K404" i="1" s="1"/>
  <c r="I404" i="1"/>
  <c r="J396" i="1"/>
  <c r="K396" i="1" s="1"/>
  <c r="I396" i="1"/>
  <c r="J388" i="1"/>
  <c r="K388" i="1" s="1"/>
  <c r="I388" i="1"/>
  <c r="J380" i="1"/>
  <c r="K380" i="1" s="1"/>
  <c r="I380" i="1"/>
  <c r="J372" i="1"/>
  <c r="K372" i="1" s="1"/>
  <c r="I372" i="1"/>
  <c r="J364" i="1"/>
  <c r="K364" i="1" s="1"/>
  <c r="I364" i="1"/>
  <c r="J356" i="1"/>
  <c r="K356" i="1" s="1"/>
  <c r="I356" i="1"/>
  <c r="L356" i="1" s="1"/>
  <c r="J348" i="1"/>
  <c r="K348" i="1" s="1"/>
  <c r="I348" i="1"/>
  <c r="J340" i="1"/>
  <c r="K340" i="1" s="1"/>
  <c r="I340" i="1"/>
  <c r="J332" i="1"/>
  <c r="K332" i="1" s="1"/>
  <c r="I332" i="1"/>
  <c r="J324" i="1"/>
  <c r="K324" i="1" s="1"/>
  <c r="I324" i="1"/>
  <c r="J316" i="1"/>
  <c r="K316" i="1" s="1"/>
  <c r="I316" i="1"/>
  <c r="L316" i="1" s="1"/>
  <c r="J308" i="1"/>
  <c r="K308" i="1" s="1"/>
  <c r="I308" i="1"/>
  <c r="J300" i="1"/>
  <c r="K300" i="1" s="1"/>
  <c r="I300" i="1"/>
  <c r="J292" i="1"/>
  <c r="K292" i="1" s="1"/>
  <c r="I292" i="1"/>
  <c r="J284" i="1"/>
  <c r="K284" i="1" s="1"/>
  <c r="I284" i="1"/>
  <c r="J276" i="1"/>
  <c r="K276" i="1" s="1"/>
  <c r="I276" i="1"/>
  <c r="J268" i="1"/>
  <c r="K268" i="1" s="1"/>
  <c r="I268" i="1"/>
  <c r="J260" i="1"/>
  <c r="K260" i="1" s="1"/>
  <c r="I260" i="1"/>
  <c r="J252" i="1"/>
  <c r="K252" i="1" s="1"/>
  <c r="I252" i="1"/>
  <c r="L252" i="1" s="1"/>
  <c r="J244" i="1"/>
  <c r="K244" i="1" s="1"/>
  <c r="I244" i="1"/>
  <c r="J236" i="1"/>
  <c r="K236" i="1" s="1"/>
  <c r="I236" i="1"/>
  <c r="J228" i="1"/>
  <c r="K228" i="1" s="1"/>
  <c r="I228" i="1"/>
  <c r="J220" i="1"/>
  <c r="K220" i="1" s="1"/>
  <c r="I220" i="1"/>
  <c r="J212" i="1"/>
  <c r="K212" i="1" s="1"/>
  <c r="I212" i="1"/>
  <c r="J204" i="1"/>
  <c r="K204" i="1" s="1"/>
  <c r="I204" i="1"/>
  <c r="J196" i="1"/>
  <c r="K196" i="1" s="1"/>
  <c r="I196" i="1"/>
  <c r="J188" i="1"/>
  <c r="K188" i="1" s="1"/>
  <c r="I188" i="1"/>
  <c r="J180" i="1"/>
  <c r="K180" i="1" s="1"/>
  <c r="I180" i="1"/>
  <c r="L180" i="1" s="1"/>
  <c r="J172" i="1"/>
  <c r="K172" i="1" s="1"/>
  <c r="I172" i="1"/>
  <c r="L172" i="1" s="1"/>
  <c r="J164" i="1"/>
  <c r="K164" i="1" s="1"/>
  <c r="I164" i="1"/>
  <c r="J156" i="1"/>
  <c r="K156" i="1" s="1"/>
  <c r="I156" i="1"/>
  <c r="J148" i="1"/>
  <c r="K148" i="1" s="1"/>
  <c r="I148" i="1"/>
  <c r="J140" i="1"/>
  <c r="K140" i="1" s="1"/>
  <c r="I140" i="1"/>
  <c r="J132" i="1"/>
  <c r="K132" i="1" s="1"/>
  <c r="I132" i="1"/>
  <c r="J124" i="1"/>
  <c r="K124" i="1" s="1"/>
  <c r="I124" i="1"/>
  <c r="J116" i="1"/>
  <c r="K116" i="1" s="1"/>
  <c r="I116" i="1"/>
  <c r="J108" i="1"/>
  <c r="K108" i="1" s="1"/>
  <c r="I108" i="1"/>
  <c r="L108" i="1" s="1"/>
  <c r="J100" i="1"/>
  <c r="K100" i="1" s="1"/>
  <c r="I100" i="1"/>
  <c r="J92" i="1"/>
  <c r="K92" i="1" s="1"/>
  <c r="I92" i="1"/>
  <c r="J84" i="1"/>
  <c r="K84" i="1" s="1"/>
  <c r="I84" i="1"/>
  <c r="J76" i="1"/>
  <c r="K76" i="1" s="1"/>
  <c r="I76" i="1"/>
  <c r="J68" i="1"/>
  <c r="K68" i="1" s="1"/>
  <c r="I68" i="1"/>
  <c r="L68" i="1" s="1"/>
  <c r="J60" i="1"/>
  <c r="K60" i="1" s="1"/>
  <c r="I60" i="1"/>
  <c r="J52" i="1"/>
  <c r="K52" i="1" s="1"/>
  <c r="I52" i="1"/>
  <c r="J44" i="1"/>
  <c r="K44" i="1" s="1"/>
  <c r="I44" i="1"/>
  <c r="J36" i="1"/>
  <c r="K36" i="1" s="1"/>
  <c r="I36" i="1"/>
  <c r="I28" i="1"/>
  <c r="J28" i="1"/>
  <c r="K28" i="1" s="1"/>
  <c r="J20" i="1"/>
  <c r="K20" i="1" s="1"/>
  <c r="I20" i="1"/>
  <c r="J12" i="1"/>
  <c r="K12" i="1" s="1"/>
  <c r="I12" i="1"/>
  <c r="J4" i="1"/>
  <c r="K4" i="1" s="1"/>
  <c r="I4" i="1"/>
  <c r="P5267" i="2"/>
  <c r="R5267" i="2" s="1"/>
  <c r="P5285" i="2"/>
  <c r="R5285" i="2" s="1"/>
  <c r="P5308" i="2"/>
  <c r="R5308" i="2" s="1"/>
  <c r="P5324" i="2"/>
  <c r="R5324" i="2" s="1"/>
  <c r="P5340" i="2"/>
  <c r="R5340" i="2" s="1"/>
  <c r="P5356" i="2"/>
  <c r="R5356" i="2" s="1"/>
  <c r="P5372" i="2"/>
  <c r="R5372" i="2" s="1"/>
  <c r="P5388" i="2"/>
  <c r="R5388" i="2" s="1"/>
  <c r="P5404" i="2"/>
  <c r="R5404" i="2" s="1"/>
  <c r="P5420" i="2"/>
  <c r="R5420" i="2" s="1"/>
  <c r="P5436" i="2"/>
  <c r="R5436" i="2" s="1"/>
  <c r="P5452" i="2"/>
  <c r="R5452" i="2" s="1"/>
  <c r="P5468" i="2"/>
  <c r="R5468" i="2" s="1"/>
  <c r="P5484" i="2"/>
  <c r="R5484" i="2" s="1"/>
  <c r="P5500" i="2"/>
  <c r="P5516" i="2"/>
  <c r="R5516" i="2" s="1"/>
  <c r="P5644" i="2"/>
  <c r="R5644" i="2" s="1"/>
  <c r="P5628" i="2"/>
  <c r="R5628" i="2" s="1"/>
  <c r="P5196" i="2"/>
  <c r="R5196" i="2" s="1"/>
  <c r="P5740" i="2"/>
  <c r="P5612" i="2"/>
  <c r="R5612" i="2" s="1"/>
  <c r="P5724" i="2"/>
  <c r="P5596" i="2"/>
  <c r="R5596" i="2" s="1"/>
  <c r="P5708" i="2"/>
  <c r="R5708" i="2" s="1"/>
  <c r="P5580" i="2"/>
  <c r="R5580" i="2" s="1"/>
  <c r="P5692" i="2"/>
  <c r="R5692" i="2" s="1"/>
  <c r="P5564" i="2"/>
  <c r="R5564" i="2" s="1"/>
  <c r="J5999" i="1"/>
  <c r="K5999" i="1" s="1"/>
  <c r="I5999" i="1"/>
  <c r="J5991" i="1"/>
  <c r="K5991" i="1" s="1"/>
  <c r="I5991" i="1"/>
  <c r="J5983" i="1"/>
  <c r="K5983" i="1" s="1"/>
  <c r="I5983" i="1"/>
  <c r="J5975" i="1"/>
  <c r="K5975" i="1" s="1"/>
  <c r="I5975" i="1"/>
  <c r="J5967" i="1"/>
  <c r="K5967" i="1" s="1"/>
  <c r="I5967" i="1"/>
  <c r="J5959" i="1"/>
  <c r="K5959" i="1" s="1"/>
  <c r="I5959" i="1"/>
  <c r="J5951" i="1"/>
  <c r="K5951" i="1" s="1"/>
  <c r="I5951" i="1"/>
  <c r="J5943" i="1"/>
  <c r="K5943" i="1" s="1"/>
  <c r="I5943" i="1"/>
  <c r="J5935" i="1"/>
  <c r="K5935" i="1" s="1"/>
  <c r="I5935" i="1"/>
  <c r="J5927" i="1"/>
  <c r="K5927" i="1" s="1"/>
  <c r="I5927" i="1"/>
  <c r="J5919" i="1"/>
  <c r="K5919" i="1" s="1"/>
  <c r="I5919" i="1"/>
  <c r="J5911" i="1"/>
  <c r="K5911" i="1" s="1"/>
  <c r="I5911" i="1"/>
  <c r="J5903" i="1"/>
  <c r="K5903" i="1" s="1"/>
  <c r="I5903" i="1"/>
  <c r="J5895" i="1"/>
  <c r="K5895" i="1" s="1"/>
  <c r="I5895" i="1"/>
  <c r="J5887" i="1"/>
  <c r="K5887" i="1" s="1"/>
  <c r="I5887" i="1"/>
  <c r="J5879" i="1"/>
  <c r="K5879" i="1" s="1"/>
  <c r="I5879" i="1"/>
  <c r="J5871" i="1"/>
  <c r="K5871" i="1" s="1"/>
  <c r="I5871" i="1"/>
  <c r="J5863" i="1"/>
  <c r="K5863" i="1" s="1"/>
  <c r="I5863" i="1"/>
  <c r="J5855" i="1"/>
  <c r="K5855" i="1" s="1"/>
  <c r="I5855" i="1"/>
  <c r="J5847" i="1"/>
  <c r="K5847" i="1" s="1"/>
  <c r="I5847" i="1"/>
  <c r="J5839" i="1"/>
  <c r="K5839" i="1" s="1"/>
  <c r="I5839" i="1"/>
  <c r="J5831" i="1"/>
  <c r="K5831" i="1" s="1"/>
  <c r="I5831" i="1"/>
  <c r="J5823" i="1"/>
  <c r="K5823" i="1" s="1"/>
  <c r="I5823" i="1"/>
  <c r="L5823" i="1" s="1"/>
  <c r="J5815" i="1"/>
  <c r="K5815" i="1" s="1"/>
  <c r="I5815" i="1"/>
  <c r="J5807" i="1"/>
  <c r="K5807" i="1" s="1"/>
  <c r="I5807" i="1"/>
  <c r="J5799" i="1"/>
  <c r="K5799" i="1" s="1"/>
  <c r="I5799" i="1"/>
  <c r="J5791" i="1"/>
  <c r="K5791" i="1" s="1"/>
  <c r="I5791" i="1"/>
  <c r="J5783" i="1"/>
  <c r="K5783" i="1" s="1"/>
  <c r="I5783" i="1"/>
  <c r="J5775" i="1"/>
  <c r="K5775" i="1" s="1"/>
  <c r="I5775" i="1"/>
  <c r="J5767" i="1"/>
  <c r="K5767" i="1" s="1"/>
  <c r="I5767" i="1"/>
  <c r="J5759" i="1"/>
  <c r="K5759" i="1" s="1"/>
  <c r="I5759" i="1"/>
  <c r="J5751" i="1"/>
  <c r="K5751" i="1" s="1"/>
  <c r="I5751" i="1"/>
  <c r="J5743" i="1"/>
  <c r="K5743" i="1" s="1"/>
  <c r="I5743" i="1"/>
  <c r="J5735" i="1"/>
  <c r="K5735" i="1" s="1"/>
  <c r="I5735" i="1"/>
  <c r="J5727" i="1"/>
  <c r="K5727" i="1" s="1"/>
  <c r="I5727" i="1"/>
  <c r="J5719" i="1"/>
  <c r="K5719" i="1" s="1"/>
  <c r="I5719" i="1"/>
  <c r="J5711" i="1"/>
  <c r="K5711" i="1" s="1"/>
  <c r="I5711" i="1"/>
  <c r="J5703" i="1"/>
  <c r="K5703" i="1" s="1"/>
  <c r="I5703" i="1"/>
  <c r="J5695" i="1"/>
  <c r="K5695" i="1" s="1"/>
  <c r="I5695" i="1"/>
  <c r="J5687" i="1"/>
  <c r="K5687" i="1" s="1"/>
  <c r="I5687" i="1"/>
  <c r="J5679" i="1"/>
  <c r="K5679" i="1" s="1"/>
  <c r="I5679" i="1"/>
  <c r="J5671" i="1"/>
  <c r="K5671" i="1" s="1"/>
  <c r="I5671" i="1"/>
  <c r="J5663" i="1"/>
  <c r="K5663" i="1" s="1"/>
  <c r="I5663" i="1"/>
  <c r="L5663" i="1" s="1"/>
  <c r="J5655" i="1"/>
  <c r="K5655" i="1" s="1"/>
  <c r="I5655" i="1"/>
  <c r="J5647" i="1"/>
  <c r="K5647" i="1" s="1"/>
  <c r="I5647" i="1"/>
  <c r="J5639" i="1"/>
  <c r="K5639" i="1" s="1"/>
  <c r="I5639" i="1"/>
  <c r="J5631" i="1"/>
  <c r="K5631" i="1" s="1"/>
  <c r="I5631" i="1"/>
  <c r="J5623" i="1"/>
  <c r="K5623" i="1" s="1"/>
  <c r="I5623" i="1"/>
  <c r="J5615" i="1"/>
  <c r="K5615" i="1" s="1"/>
  <c r="I5615" i="1"/>
  <c r="J5607" i="1"/>
  <c r="K5607" i="1" s="1"/>
  <c r="I5607" i="1"/>
  <c r="J5599" i="1"/>
  <c r="K5599" i="1" s="1"/>
  <c r="I5599" i="1"/>
  <c r="J5591" i="1"/>
  <c r="K5591" i="1" s="1"/>
  <c r="I5591" i="1"/>
  <c r="J5583" i="1"/>
  <c r="K5583" i="1" s="1"/>
  <c r="I5583" i="1"/>
  <c r="J5575" i="1"/>
  <c r="K5575" i="1" s="1"/>
  <c r="I5575" i="1"/>
  <c r="J5567" i="1"/>
  <c r="K5567" i="1" s="1"/>
  <c r="I5567" i="1"/>
  <c r="J5559" i="1"/>
  <c r="K5559" i="1" s="1"/>
  <c r="I5559" i="1"/>
  <c r="L5559" i="1" s="1"/>
  <c r="J5551" i="1"/>
  <c r="K5551" i="1" s="1"/>
  <c r="I5551" i="1"/>
  <c r="J5543" i="1"/>
  <c r="K5543" i="1" s="1"/>
  <c r="I5543" i="1"/>
  <c r="J5535" i="1"/>
  <c r="K5535" i="1" s="1"/>
  <c r="I5535" i="1"/>
  <c r="J5527" i="1"/>
  <c r="K5527" i="1" s="1"/>
  <c r="I5527" i="1"/>
  <c r="J5519" i="1"/>
  <c r="K5519" i="1" s="1"/>
  <c r="I5519" i="1"/>
  <c r="J5511" i="1"/>
  <c r="K5511" i="1" s="1"/>
  <c r="I5511" i="1"/>
  <c r="J5503" i="1"/>
  <c r="K5503" i="1" s="1"/>
  <c r="I5503" i="1"/>
  <c r="J5495" i="1"/>
  <c r="K5495" i="1" s="1"/>
  <c r="I5495" i="1"/>
  <c r="J5487" i="1"/>
  <c r="K5487" i="1" s="1"/>
  <c r="I5487" i="1"/>
  <c r="J5479" i="1"/>
  <c r="K5479" i="1" s="1"/>
  <c r="I5479" i="1"/>
  <c r="J5471" i="1"/>
  <c r="K5471" i="1" s="1"/>
  <c r="I5471" i="1"/>
  <c r="J5463" i="1"/>
  <c r="K5463" i="1" s="1"/>
  <c r="I5463" i="1"/>
  <c r="J5455" i="1"/>
  <c r="K5455" i="1" s="1"/>
  <c r="I5455" i="1"/>
  <c r="J5447" i="1"/>
  <c r="K5447" i="1" s="1"/>
  <c r="I5447" i="1"/>
  <c r="J5439" i="1"/>
  <c r="K5439" i="1" s="1"/>
  <c r="I5439" i="1"/>
  <c r="J5431" i="1"/>
  <c r="K5431" i="1" s="1"/>
  <c r="I5431" i="1"/>
  <c r="J5423" i="1"/>
  <c r="K5423" i="1" s="1"/>
  <c r="I5423" i="1"/>
  <c r="J5415" i="1"/>
  <c r="K5415" i="1" s="1"/>
  <c r="I5415" i="1"/>
  <c r="J5407" i="1"/>
  <c r="K5407" i="1" s="1"/>
  <c r="I5407" i="1"/>
  <c r="J5399" i="1"/>
  <c r="K5399" i="1" s="1"/>
  <c r="I5399" i="1"/>
  <c r="J5391" i="1"/>
  <c r="K5391" i="1" s="1"/>
  <c r="I5391" i="1"/>
  <c r="J5383" i="1"/>
  <c r="K5383" i="1" s="1"/>
  <c r="I5383" i="1"/>
  <c r="J5375" i="1"/>
  <c r="K5375" i="1" s="1"/>
  <c r="I5375" i="1"/>
  <c r="L5375" i="1" s="1"/>
  <c r="J5367" i="1"/>
  <c r="K5367" i="1" s="1"/>
  <c r="I5367" i="1"/>
  <c r="L5367" i="1" s="1"/>
  <c r="J5359" i="1"/>
  <c r="K5359" i="1" s="1"/>
  <c r="I5359" i="1"/>
  <c r="J5351" i="1"/>
  <c r="K5351" i="1" s="1"/>
  <c r="I5351" i="1"/>
  <c r="J5343" i="1"/>
  <c r="K5343" i="1" s="1"/>
  <c r="I5343" i="1"/>
  <c r="J5335" i="1"/>
  <c r="K5335" i="1" s="1"/>
  <c r="I5335" i="1"/>
  <c r="J5327" i="1"/>
  <c r="K5327" i="1" s="1"/>
  <c r="I5327" i="1"/>
  <c r="J5319" i="1"/>
  <c r="K5319" i="1" s="1"/>
  <c r="I5319" i="1"/>
  <c r="J5311" i="1"/>
  <c r="K5311" i="1" s="1"/>
  <c r="I5311" i="1"/>
  <c r="J5303" i="1"/>
  <c r="K5303" i="1" s="1"/>
  <c r="I5303" i="1"/>
  <c r="J5295" i="1"/>
  <c r="K5295" i="1" s="1"/>
  <c r="I5295" i="1"/>
  <c r="J5287" i="1"/>
  <c r="K5287" i="1" s="1"/>
  <c r="I5287" i="1"/>
  <c r="J5279" i="1"/>
  <c r="K5279" i="1" s="1"/>
  <c r="I5279" i="1"/>
  <c r="J5271" i="1"/>
  <c r="K5271" i="1" s="1"/>
  <c r="I5271" i="1"/>
  <c r="J5263" i="1"/>
  <c r="K5263" i="1" s="1"/>
  <c r="I5263" i="1"/>
  <c r="J5255" i="1"/>
  <c r="K5255" i="1" s="1"/>
  <c r="I5255" i="1"/>
  <c r="J5247" i="1"/>
  <c r="K5247" i="1" s="1"/>
  <c r="I5247" i="1"/>
  <c r="J5239" i="1"/>
  <c r="K5239" i="1" s="1"/>
  <c r="I5239" i="1"/>
  <c r="J5231" i="1"/>
  <c r="K5231" i="1" s="1"/>
  <c r="I5231" i="1"/>
  <c r="J5223" i="1"/>
  <c r="K5223" i="1" s="1"/>
  <c r="I5223" i="1"/>
  <c r="J5215" i="1"/>
  <c r="K5215" i="1" s="1"/>
  <c r="I5215" i="1"/>
  <c r="L5215" i="1" s="1"/>
  <c r="J5207" i="1"/>
  <c r="K5207" i="1" s="1"/>
  <c r="I5207" i="1"/>
  <c r="J5199" i="1"/>
  <c r="K5199" i="1" s="1"/>
  <c r="I5199" i="1"/>
  <c r="J5191" i="1"/>
  <c r="K5191" i="1" s="1"/>
  <c r="I5191" i="1"/>
  <c r="J5183" i="1"/>
  <c r="K5183" i="1" s="1"/>
  <c r="I5183" i="1"/>
  <c r="J5175" i="1"/>
  <c r="K5175" i="1" s="1"/>
  <c r="I5175" i="1"/>
  <c r="J5167" i="1"/>
  <c r="K5167" i="1" s="1"/>
  <c r="I5167" i="1"/>
  <c r="J5159" i="1"/>
  <c r="K5159" i="1" s="1"/>
  <c r="I5159" i="1"/>
  <c r="J5151" i="1"/>
  <c r="K5151" i="1" s="1"/>
  <c r="I5151" i="1"/>
  <c r="J5143" i="1"/>
  <c r="K5143" i="1" s="1"/>
  <c r="I5143" i="1"/>
  <c r="J5135" i="1"/>
  <c r="K5135" i="1" s="1"/>
  <c r="I5135" i="1"/>
  <c r="L5135" i="1" s="1"/>
  <c r="J5127" i="1"/>
  <c r="K5127" i="1" s="1"/>
  <c r="I5127" i="1"/>
  <c r="J5119" i="1"/>
  <c r="K5119" i="1" s="1"/>
  <c r="I5119" i="1"/>
  <c r="J5111" i="1"/>
  <c r="K5111" i="1" s="1"/>
  <c r="I5111" i="1"/>
  <c r="J5103" i="1"/>
  <c r="K5103" i="1" s="1"/>
  <c r="I5103" i="1"/>
  <c r="J5095" i="1"/>
  <c r="K5095" i="1" s="1"/>
  <c r="I5095" i="1"/>
  <c r="J5087" i="1"/>
  <c r="K5087" i="1" s="1"/>
  <c r="I5087" i="1"/>
  <c r="J5079" i="1"/>
  <c r="K5079" i="1" s="1"/>
  <c r="I5079" i="1"/>
  <c r="J5071" i="1"/>
  <c r="K5071" i="1" s="1"/>
  <c r="I5071" i="1"/>
  <c r="J5063" i="1"/>
  <c r="K5063" i="1" s="1"/>
  <c r="I5063" i="1"/>
  <c r="J5055" i="1"/>
  <c r="K5055" i="1" s="1"/>
  <c r="I5055" i="1"/>
  <c r="L5055" i="1" s="1"/>
  <c r="J5047" i="1"/>
  <c r="K5047" i="1" s="1"/>
  <c r="I5047" i="1"/>
  <c r="J5039" i="1"/>
  <c r="K5039" i="1" s="1"/>
  <c r="I5039" i="1"/>
  <c r="J5031" i="1"/>
  <c r="K5031" i="1" s="1"/>
  <c r="I5031" i="1"/>
  <c r="L5031" i="1" s="1"/>
  <c r="J5023" i="1"/>
  <c r="K5023" i="1" s="1"/>
  <c r="I5023" i="1"/>
  <c r="J5015" i="1"/>
  <c r="K5015" i="1" s="1"/>
  <c r="I5015" i="1"/>
  <c r="J5007" i="1"/>
  <c r="K5007" i="1" s="1"/>
  <c r="I5007" i="1"/>
  <c r="J4999" i="1"/>
  <c r="K4999" i="1" s="1"/>
  <c r="I4999" i="1"/>
  <c r="J4991" i="1"/>
  <c r="K4991" i="1" s="1"/>
  <c r="I4991" i="1"/>
  <c r="J4983" i="1"/>
  <c r="K4983" i="1" s="1"/>
  <c r="I4983" i="1"/>
  <c r="J4975" i="1"/>
  <c r="K4975" i="1" s="1"/>
  <c r="I4975" i="1"/>
  <c r="J4967" i="1"/>
  <c r="K4967" i="1" s="1"/>
  <c r="I4967" i="1"/>
  <c r="J4959" i="1"/>
  <c r="K4959" i="1" s="1"/>
  <c r="I4959" i="1"/>
  <c r="J4951" i="1"/>
  <c r="K4951" i="1" s="1"/>
  <c r="I4951" i="1"/>
  <c r="J4943" i="1"/>
  <c r="K4943" i="1" s="1"/>
  <c r="I4943" i="1"/>
  <c r="J4935" i="1"/>
  <c r="K4935" i="1" s="1"/>
  <c r="I4935" i="1"/>
  <c r="L4935" i="1" s="1"/>
  <c r="J4927" i="1"/>
  <c r="K4927" i="1" s="1"/>
  <c r="I4927" i="1"/>
  <c r="J4919" i="1"/>
  <c r="K4919" i="1" s="1"/>
  <c r="I4919" i="1"/>
  <c r="J4911" i="1"/>
  <c r="K4911" i="1" s="1"/>
  <c r="I4911" i="1"/>
  <c r="J4903" i="1"/>
  <c r="K4903" i="1" s="1"/>
  <c r="I4903" i="1"/>
  <c r="J4895" i="1"/>
  <c r="K4895" i="1" s="1"/>
  <c r="I4895" i="1"/>
  <c r="J4887" i="1"/>
  <c r="K4887" i="1" s="1"/>
  <c r="I4887" i="1"/>
  <c r="J4879" i="1"/>
  <c r="K4879" i="1" s="1"/>
  <c r="I4879" i="1"/>
  <c r="J4871" i="1"/>
  <c r="K4871" i="1" s="1"/>
  <c r="I4871" i="1"/>
  <c r="J4863" i="1"/>
  <c r="K4863" i="1" s="1"/>
  <c r="I4863" i="1"/>
  <c r="J4855" i="1"/>
  <c r="K4855" i="1" s="1"/>
  <c r="I4855" i="1"/>
  <c r="J4847" i="1"/>
  <c r="K4847" i="1" s="1"/>
  <c r="I4847" i="1"/>
  <c r="J4839" i="1"/>
  <c r="K4839" i="1" s="1"/>
  <c r="I4839" i="1"/>
  <c r="J4831" i="1"/>
  <c r="K4831" i="1" s="1"/>
  <c r="I4831" i="1"/>
  <c r="J4823" i="1"/>
  <c r="K4823" i="1" s="1"/>
  <c r="I4823" i="1"/>
  <c r="J4815" i="1"/>
  <c r="K4815" i="1" s="1"/>
  <c r="I4815" i="1"/>
  <c r="J4807" i="1"/>
  <c r="K4807" i="1" s="1"/>
  <c r="I4807" i="1"/>
  <c r="J4799" i="1"/>
  <c r="K4799" i="1" s="1"/>
  <c r="I4799" i="1"/>
  <c r="J4791" i="1"/>
  <c r="K4791" i="1" s="1"/>
  <c r="I4791" i="1"/>
  <c r="J4783" i="1"/>
  <c r="K4783" i="1" s="1"/>
  <c r="I4783" i="1"/>
  <c r="J4775" i="1"/>
  <c r="K4775" i="1" s="1"/>
  <c r="I4775" i="1"/>
  <c r="J4767" i="1"/>
  <c r="K4767" i="1" s="1"/>
  <c r="I4767" i="1"/>
  <c r="J4759" i="1"/>
  <c r="K4759" i="1" s="1"/>
  <c r="I4759" i="1"/>
  <c r="J4751" i="1"/>
  <c r="K4751" i="1" s="1"/>
  <c r="I4751" i="1"/>
  <c r="J4743" i="1"/>
  <c r="K4743" i="1" s="1"/>
  <c r="I4743" i="1"/>
  <c r="J4735" i="1"/>
  <c r="K4735" i="1" s="1"/>
  <c r="I4735" i="1"/>
  <c r="J4727" i="1"/>
  <c r="K4727" i="1" s="1"/>
  <c r="I4727" i="1"/>
  <c r="J4719" i="1"/>
  <c r="K4719" i="1" s="1"/>
  <c r="I4719" i="1"/>
  <c r="J4711" i="1"/>
  <c r="K4711" i="1" s="1"/>
  <c r="I4711" i="1"/>
  <c r="J4703" i="1"/>
  <c r="K4703" i="1" s="1"/>
  <c r="I4703" i="1"/>
  <c r="J4695" i="1"/>
  <c r="K4695" i="1" s="1"/>
  <c r="I4695" i="1"/>
  <c r="J4687" i="1"/>
  <c r="K4687" i="1" s="1"/>
  <c r="I4687" i="1"/>
  <c r="J4679" i="1"/>
  <c r="K4679" i="1" s="1"/>
  <c r="I4679" i="1"/>
  <c r="J4671" i="1"/>
  <c r="K4671" i="1" s="1"/>
  <c r="I4671" i="1"/>
  <c r="L4671" i="1" s="1"/>
  <c r="J4663" i="1"/>
  <c r="K4663" i="1" s="1"/>
  <c r="I4663" i="1"/>
  <c r="J4655" i="1"/>
  <c r="K4655" i="1" s="1"/>
  <c r="I4655" i="1"/>
  <c r="J4647" i="1"/>
  <c r="K4647" i="1" s="1"/>
  <c r="I4647" i="1"/>
  <c r="J4639" i="1"/>
  <c r="K4639" i="1" s="1"/>
  <c r="I4639" i="1"/>
  <c r="J4631" i="1"/>
  <c r="K4631" i="1" s="1"/>
  <c r="I4631" i="1"/>
  <c r="J4623" i="1"/>
  <c r="K4623" i="1" s="1"/>
  <c r="I4623" i="1"/>
  <c r="J4615" i="1"/>
  <c r="K4615" i="1" s="1"/>
  <c r="I4615" i="1"/>
  <c r="J4607" i="1"/>
  <c r="K4607" i="1" s="1"/>
  <c r="I4607" i="1"/>
  <c r="J4599" i="1"/>
  <c r="K4599" i="1" s="1"/>
  <c r="I4599" i="1"/>
  <c r="J4591" i="1"/>
  <c r="K4591" i="1" s="1"/>
  <c r="I4591" i="1"/>
  <c r="J4583" i="1"/>
  <c r="K4583" i="1" s="1"/>
  <c r="I4583" i="1"/>
  <c r="J4575" i="1"/>
  <c r="K4575" i="1" s="1"/>
  <c r="I4575" i="1"/>
  <c r="J4567" i="1"/>
  <c r="K4567" i="1" s="1"/>
  <c r="I4567" i="1"/>
  <c r="J4559" i="1"/>
  <c r="K4559" i="1" s="1"/>
  <c r="I4559" i="1"/>
  <c r="J4551" i="1"/>
  <c r="K4551" i="1" s="1"/>
  <c r="I4551" i="1"/>
  <c r="J4543" i="1"/>
  <c r="K4543" i="1" s="1"/>
  <c r="I4543" i="1"/>
  <c r="J4535" i="1"/>
  <c r="K4535" i="1" s="1"/>
  <c r="I4535" i="1"/>
  <c r="J4527" i="1"/>
  <c r="K4527" i="1" s="1"/>
  <c r="I4527" i="1"/>
  <c r="J4519" i="1"/>
  <c r="K4519" i="1" s="1"/>
  <c r="I4519" i="1"/>
  <c r="J4511" i="1"/>
  <c r="K4511" i="1" s="1"/>
  <c r="I4511" i="1"/>
  <c r="J4503" i="1"/>
  <c r="K4503" i="1" s="1"/>
  <c r="I4503" i="1"/>
  <c r="J4495" i="1"/>
  <c r="K4495" i="1" s="1"/>
  <c r="I4495" i="1"/>
  <c r="J4487" i="1"/>
  <c r="K4487" i="1" s="1"/>
  <c r="I4487" i="1"/>
  <c r="J4479" i="1"/>
  <c r="K4479" i="1" s="1"/>
  <c r="I4479" i="1"/>
  <c r="J4471" i="1"/>
  <c r="K4471" i="1" s="1"/>
  <c r="I4471" i="1"/>
  <c r="J4463" i="1"/>
  <c r="K4463" i="1" s="1"/>
  <c r="I4463" i="1"/>
  <c r="L4463" i="1" s="1"/>
  <c r="J4455" i="1"/>
  <c r="K4455" i="1" s="1"/>
  <c r="I4455" i="1"/>
  <c r="J4447" i="1"/>
  <c r="K4447" i="1" s="1"/>
  <c r="I4447" i="1"/>
  <c r="J4439" i="1"/>
  <c r="K4439" i="1" s="1"/>
  <c r="I4439" i="1"/>
  <c r="J4431" i="1"/>
  <c r="K4431" i="1" s="1"/>
  <c r="I4431" i="1"/>
  <c r="J4423" i="1"/>
  <c r="K4423" i="1" s="1"/>
  <c r="I4423" i="1"/>
  <c r="J4415" i="1"/>
  <c r="K4415" i="1" s="1"/>
  <c r="I4415" i="1"/>
  <c r="J4407" i="1"/>
  <c r="K4407" i="1" s="1"/>
  <c r="I4407" i="1"/>
  <c r="J4399" i="1"/>
  <c r="K4399" i="1" s="1"/>
  <c r="I4399" i="1"/>
  <c r="J4391" i="1"/>
  <c r="K4391" i="1" s="1"/>
  <c r="I4391" i="1"/>
  <c r="J4383" i="1"/>
  <c r="K4383" i="1" s="1"/>
  <c r="I4383" i="1"/>
  <c r="J4375" i="1"/>
  <c r="K4375" i="1" s="1"/>
  <c r="I4375" i="1"/>
  <c r="J4367" i="1"/>
  <c r="K4367" i="1" s="1"/>
  <c r="I4367" i="1"/>
  <c r="J4359" i="1"/>
  <c r="K4359" i="1" s="1"/>
  <c r="I4359" i="1"/>
  <c r="J4351" i="1"/>
  <c r="K4351" i="1" s="1"/>
  <c r="I4351" i="1"/>
  <c r="J4343" i="1"/>
  <c r="K4343" i="1" s="1"/>
  <c r="I4343" i="1"/>
  <c r="J4335" i="1"/>
  <c r="K4335" i="1" s="1"/>
  <c r="I4335" i="1"/>
  <c r="J4327" i="1"/>
  <c r="K4327" i="1" s="1"/>
  <c r="I4327" i="1"/>
  <c r="J4319" i="1"/>
  <c r="K4319" i="1" s="1"/>
  <c r="I4319" i="1"/>
  <c r="J4311" i="1"/>
  <c r="K4311" i="1" s="1"/>
  <c r="I4311" i="1"/>
  <c r="J4303" i="1"/>
  <c r="K4303" i="1" s="1"/>
  <c r="I4303" i="1"/>
  <c r="J4295" i="1"/>
  <c r="K4295" i="1" s="1"/>
  <c r="I4295" i="1"/>
  <c r="J4287" i="1"/>
  <c r="K4287" i="1" s="1"/>
  <c r="I4287" i="1"/>
  <c r="J4279" i="1"/>
  <c r="K4279" i="1" s="1"/>
  <c r="I4279" i="1"/>
  <c r="J4271" i="1"/>
  <c r="K4271" i="1" s="1"/>
  <c r="I4271" i="1"/>
  <c r="J4263" i="1"/>
  <c r="K4263" i="1" s="1"/>
  <c r="I4263" i="1"/>
  <c r="J4255" i="1"/>
  <c r="K4255" i="1" s="1"/>
  <c r="I4255" i="1"/>
  <c r="J4247" i="1"/>
  <c r="K4247" i="1" s="1"/>
  <c r="I4247" i="1"/>
  <c r="J4239" i="1"/>
  <c r="K4239" i="1" s="1"/>
  <c r="I4239" i="1"/>
  <c r="J4231" i="1"/>
  <c r="K4231" i="1" s="1"/>
  <c r="I4231" i="1"/>
  <c r="J4223" i="1"/>
  <c r="K4223" i="1" s="1"/>
  <c r="I4223" i="1"/>
  <c r="J4215" i="1"/>
  <c r="K4215" i="1" s="1"/>
  <c r="I4215" i="1"/>
  <c r="J4207" i="1"/>
  <c r="K4207" i="1" s="1"/>
  <c r="I4207" i="1"/>
  <c r="J4199" i="1"/>
  <c r="K4199" i="1" s="1"/>
  <c r="I4199" i="1"/>
  <c r="J4191" i="1"/>
  <c r="K4191" i="1" s="1"/>
  <c r="I4191" i="1"/>
  <c r="J4183" i="1"/>
  <c r="K4183" i="1" s="1"/>
  <c r="I4183" i="1"/>
  <c r="J4175" i="1"/>
  <c r="K4175" i="1" s="1"/>
  <c r="I4175" i="1"/>
  <c r="J4167" i="1"/>
  <c r="K4167" i="1" s="1"/>
  <c r="I4167" i="1"/>
  <c r="J4159" i="1"/>
  <c r="K4159" i="1" s="1"/>
  <c r="I4159" i="1"/>
  <c r="J4151" i="1"/>
  <c r="K4151" i="1" s="1"/>
  <c r="I4151" i="1"/>
  <c r="J4143" i="1"/>
  <c r="K4143" i="1" s="1"/>
  <c r="I4143" i="1"/>
  <c r="J4135" i="1"/>
  <c r="K4135" i="1" s="1"/>
  <c r="I4135" i="1"/>
  <c r="J4127" i="1"/>
  <c r="K4127" i="1" s="1"/>
  <c r="I4127" i="1"/>
  <c r="J4119" i="1"/>
  <c r="K4119" i="1" s="1"/>
  <c r="I4119" i="1"/>
  <c r="J4111" i="1"/>
  <c r="K4111" i="1" s="1"/>
  <c r="I4111" i="1"/>
  <c r="J4103" i="1"/>
  <c r="K4103" i="1" s="1"/>
  <c r="I4103" i="1"/>
  <c r="L4103" i="1" s="1"/>
  <c r="J4095" i="1"/>
  <c r="K4095" i="1" s="1"/>
  <c r="I4095" i="1"/>
  <c r="J4087" i="1"/>
  <c r="K4087" i="1" s="1"/>
  <c r="I4087" i="1"/>
  <c r="L4087" i="1" s="1"/>
  <c r="J4079" i="1"/>
  <c r="K4079" i="1" s="1"/>
  <c r="I4079" i="1"/>
  <c r="J4071" i="1"/>
  <c r="K4071" i="1" s="1"/>
  <c r="I4071" i="1"/>
  <c r="J4063" i="1"/>
  <c r="K4063" i="1" s="1"/>
  <c r="I4063" i="1"/>
  <c r="J4055" i="1"/>
  <c r="K4055" i="1" s="1"/>
  <c r="I4055" i="1"/>
  <c r="J4047" i="1"/>
  <c r="K4047" i="1" s="1"/>
  <c r="I4047" i="1"/>
  <c r="J4039" i="1"/>
  <c r="K4039" i="1" s="1"/>
  <c r="I4039" i="1"/>
  <c r="J4031" i="1"/>
  <c r="K4031" i="1" s="1"/>
  <c r="I4031" i="1"/>
  <c r="J4023" i="1"/>
  <c r="K4023" i="1" s="1"/>
  <c r="I4023" i="1"/>
  <c r="J4015" i="1"/>
  <c r="K4015" i="1" s="1"/>
  <c r="I4015" i="1"/>
  <c r="J4007" i="1"/>
  <c r="K4007" i="1" s="1"/>
  <c r="I4007" i="1"/>
  <c r="J3999" i="1"/>
  <c r="K3999" i="1" s="1"/>
  <c r="I3999" i="1"/>
  <c r="J3991" i="1"/>
  <c r="K3991" i="1" s="1"/>
  <c r="I3991" i="1"/>
  <c r="J3983" i="1"/>
  <c r="K3983" i="1" s="1"/>
  <c r="I3983" i="1"/>
  <c r="J3975" i="1"/>
  <c r="K3975" i="1" s="1"/>
  <c r="I3975" i="1"/>
  <c r="J3967" i="1"/>
  <c r="K3967" i="1" s="1"/>
  <c r="I3967" i="1"/>
  <c r="J3959" i="1"/>
  <c r="K3959" i="1" s="1"/>
  <c r="I3959" i="1"/>
  <c r="J3951" i="1"/>
  <c r="K3951" i="1" s="1"/>
  <c r="I3951" i="1"/>
  <c r="J3943" i="1"/>
  <c r="K3943" i="1" s="1"/>
  <c r="I3943" i="1"/>
  <c r="J3935" i="1"/>
  <c r="K3935" i="1" s="1"/>
  <c r="I3935" i="1"/>
  <c r="J3927" i="1"/>
  <c r="K3927" i="1" s="1"/>
  <c r="I3927" i="1"/>
  <c r="J3919" i="1"/>
  <c r="K3919" i="1" s="1"/>
  <c r="I3919" i="1"/>
  <c r="J3911" i="1"/>
  <c r="K3911" i="1" s="1"/>
  <c r="I3911" i="1"/>
  <c r="J3903" i="1"/>
  <c r="K3903" i="1" s="1"/>
  <c r="I3903" i="1"/>
  <c r="J3895" i="1"/>
  <c r="K3895" i="1" s="1"/>
  <c r="I3895" i="1"/>
  <c r="J3887" i="1"/>
  <c r="K3887" i="1" s="1"/>
  <c r="I3887" i="1"/>
  <c r="J3879" i="1"/>
  <c r="K3879" i="1" s="1"/>
  <c r="I3879" i="1"/>
  <c r="L3879" i="1" s="1"/>
  <c r="J3871" i="1"/>
  <c r="K3871" i="1" s="1"/>
  <c r="I3871" i="1"/>
  <c r="J3863" i="1"/>
  <c r="K3863" i="1" s="1"/>
  <c r="I3863" i="1"/>
  <c r="J3855" i="1"/>
  <c r="K3855" i="1" s="1"/>
  <c r="I3855" i="1"/>
  <c r="J3847" i="1"/>
  <c r="K3847" i="1" s="1"/>
  <c r="I3847" i="1"/>
  <c r="J3839" i="1"/>
  <c r="K3839" i="1" s="1"/>
  <c r="I3839" i="1"/>
  <c r="J3831" i="1"/>
  <c r="K3831" i="1" s="1"/>
  <c r="I3831" i="1"/>
  <c r="J3823" i="1"/>
  <c r="K3823" i="1" s="1"/>
  <c r="I3823" i="1"/>
  <c r="J3815" i="1"/>
  <c r="K3815" i="1" s="1"/>
  <c r="I3815" i="1"/>
  <c r="J3807" i="1"/>
  <c r="K3807" i="1" s="1"/>
  <c r="I3807" i="1"/>
  <c r="J3799" i="1"/>
  <c r="K3799" i="1" s="1"/>
  <c r="I3799" i="1"/>
  <c r="J3791" i="1"/>
  <c r="K3791" i="1" s="1"/>
  <c r="I3791" i="1"/>
  <c r="J3783" i="1"/>
  <c r="K3783" i="1" s="1"/>
  <c r="I3783" i="1"/>
  <c r="J3775" i="1"/>
  <c r="K3775" i="1" s="1"/>
  <c r="I3775" i="1"/>
  <c r="J3767" i="1"/>
  <c r="K3767" i="1" s="1"/>
  <c r="I3767" i="1"/>
  <c r="J3759" i="1"/>
  <c r="K3759" i="1" s="1"/>
  <c r="I3759" i="1"/>
  <c r="J3751" i="1"/>
  <c r="K3751" i="1" s="1"/>
  <c r="I3751" i="1"/>
  <c r="J3743" i="1"/>
  <c r="K3743" i="1" s="1"/>
  <c r="I3743" i="1"/>
  <c r="J3735" i="1"/>
  <c r="K3735" i="1" s="1"/>
  <c r="I3735" i="1"/>
  <c r="J3727" i="1"/>
  <c r="K3727" i="1" s="1"/>
  <c r="I3727" i="1"/>
  <c r="J3719" i="1"/>
  <c r="K3719" i="1" s="1"/>
  <c r="I3719" i="1"/>
  <c r="J3711" i="1"/>
  <c r="K3711" i="1" s="1"/>
  <c r="I3711" i="1"/>
  <c r="J3703" i="1"/>
  <c r="K3703" i="1" s="1"/>
  <c r="I3703" i="1"/>
  <c r="J3695" i="1"/>
  <c r="K3695" i="1" s="1"/>
  <c r="I3695" i="1"/>
  <c r="J3687" i="1"/>
  <c r="K3687" i="1" s="1"/>
  <c r="I3687" i="1"/>
  <c r="J3679" i="1"/>
  <c r="K3679" i="1" s="1"/>
  <c r="I3679" i="1"/>
  <c r="L3679" i="1" s="1"/>
  <c r="J3671" i="1"/>
  <c r="K3671" i="1" s="1"/>
  <c r="I3671" i="1"/>
  <c r="J3663" i="1"/>
  <c r="K3663" i="1" s="1"/>
  <c r="I3663" i="1"/>
  <c r="J3655" i="1"/>
  <c r="K3655" i="1" s="1"/>
  <c r="I3655" i="1"/>
  <c r="J3647" i="1"/>
  <c r="K3647" i="1" s="1"/>
  <c r="I3647" i="1"/>
  <c r="J3639" i="1"/>
  <c r="K3639" i="1" s="1"/>
  <c r="I3639" i="1"/>
  <c r="J3631" i="1"/>
  <c r="K3631" i="1" s="1"/>
  <c r="I3631" i="1"/>
  <c r="J3623" i="1"/>
  <c r="K3623" i="1" s="1"/>
  <c r="I3623" i="1"/>
  <c r="J3615" i="1"/>
  <c r="K3615" i="1" s="1"/>
  <c r="I3615" i="1"/>
  <c r="J3607" i="1"/>
  <c r="K3607" i="1" s="1"/>
  <c r="I3607" i="1"/>
  <c r="J3599" i="1"/>
  <c r="K3599" i="1" s="1"/>
  <c r="I3599" i="1"/>
  <c r="L3599" i="1" s="1"/>
  <c r="J3591" i="1"/>
  <c r="K3591" i="1" s="1"/>
  <c r="I3591" i="1"/>
  <c r="J3583" i="1"/>
  <c r="K3583" i="1" s="1"/>
  <c r="I3583" i="1"/>
  <c r="J3575" i="1"/>
  <c r="K3575" i="1" s="1"/>
  <c r="I3575" i="1"/>
  <c r="J3567" i="1"/>
  <c r="K3567" i="1" s="1"/>
  <c r="I3567" i="1"/>
  <c r="J3559" i="1"/>
  <c r="K3559" i="1" s="1"/>
  <c r="I3559" i="1"/>
  <c r="J3551" i="1"/>
  <c r="K3551" i="1" s="1"/>
  <c r="I3551" i="1"/>
  <c r="J3543" i="1"/>
  <c r="K3543" i="1" s="1"/>
  <c r="I3543" i="1"/>
  <c r="J3535" i="1"/>
  <c r="K3535" i="1" s="1"/>
  <c r="I3535" i="1"/>
  <c r="J3527" i="1"/>
  <c r="K3527" i="1" s="1"/>
  <c r="I3527" i="1"/>
  <c r="J3519" i="1"/>
  <c r="K3519" i="1" s="1"/>
  <c r="I3519" i="1"/>
  <c r="J3511" i="1"/>
  <c r="K3511" i="1" s="1"/>
  <c r="I3511" i="1"/>
  <c r="J3503" i="1"/>
  <c r="K3503" i="1" s="1"/>
  <c r="I3503" i="1"/>
  <c r="J3495" i="1"/>
  <c r="K3495" i="1" s="1"/>
  <c r="I3495" i="1"/>
  <c r="J3487" i="1"/>
  <c r="K3487" i="1" s="1"/>
  <c r="I3487" i="1"/>
  <c r="J3479" i="1"/>
  <c r="K3479" i="1" s="1"/>
  <c r="I3479" i="1"/>
  <c r="J3471" i="1"/>
  <c r="K3471" i="1" s="1"/>
  <c r="I3471" i="1"/>
  <c r="J3463" i="1"/>
  <c r="K3463" i="1" s="1"/>
  <c r="I3463" i="1"/>
  <c r="J3455" i="1"/>
  <c r="K3455" i="1" s="1"/>
  <c r="I3455" i="1"/>
  <c r="J3447" i="1"/>
  <c r="K3447" i="1" s="1"/>
  <c r="I3447" i="1"/>
  <c r="J3439" i="1"/>
  <c r="K3439" i="1" s="1"/>
  <c r="I3439" i="1"/>
  <c r="J3431" i="1"/>
  <c r="K3431" i="1" s="1"/>
  <c r="I3431" i="1"/>
  <c r="J3423" i="1"/>
  <c r="K3423" i="1" s="1"/>
  <c r="I3423" i="1"/>
  <c r="J3415" i="1"/>
  <c r="K3415" i="1" s="1"/>
  <c r="I3415" i="1"/>
  <c r="J3407" i="1"/>
  <c r="K3407" i="1" s="1"/>
  <c r="I3407" i="1"/>
  <c r="J3399" i="1"/>
  <c r="K3399" i="1" s="1"/>
  <c r="I3399" i="1"/>
  <c r="J3391" i="1"/>
  <c r="K3391" i="1" s="1"/>
  <c r="I3391" i="1"/>
  <c r="J3383" i="1"/>
  <c r="K3383" i="1" s="1"/>
  <c r="I3383" i="1"/>
  <c r="J3375" i="1"/>
  <c r="K3375" i="1" s="1"/>
  <c r="I3375" i="1"/>
  <c r="J3367" i="1"/>
  <c r="K3367" i="1" s="1"/>
  <c r="I3367" i="1"/>
  <c r="J3359" i="1"/>
  <c r="K3359" i="1" s="1"/>
  <c r="I3359" i="1"/>
  <c r="J3351" i="1"/>
  <c r="K3351" i="1" s="1"/>
  <c r="I3351" i="1"/>
  <c r="J3343" i="1"/>
  <c r="K3343" i="1" s="1"/>
  <c r="I3343" i="1"/>
  <c r="J3335" i="1"/>
  <c r="K3335" i="1" s="1"/>
  <c r="I3335" i="1"/>
  <c r="J3327" i="1"/>
  <c r="K3327" i="1" s="1"/>
  <c r="I3327" i="1"/>
  <c r="J3319" i="1"/>
  <c r="K3319" i="1" s="1"/>
  <c r="I3319" i="1"/>
  <c r="J3311" i="1"/>
  <c r="K3311" i="1" s="1"/>
  <c r="I3311" i="1"/>
  <c r="J3303" i="1"/>
  <c r="K3303" i="1" s="1"/>
  <c r="I3303" i="1"/>
  <c r="J3295" i="1"/>
  <c r="K3295" i="1" s="1"/>
  <c r="I3295" i="1"/>
  <c r="J3287" i="1"/>
  <c r="K3287" i="1" s="1"/>
  <c r="I3287" i="1"/>
  <c r="J3279" i="1"/>
  <c r="K3279" i="1" s="1"/>
  <c r="I3279" i="1"/>
  <c r="J3271" i="1"/>
  <c r="K3271" i="1" s="1"/>
  <c r="I3271" i="1"/>
  <c r="J3263" i="1"/>
  <c r="K3263" i="1" s="1"/>
  <c r="I3263" i="1"/>
  <c r="J3255" i="1"/>
  <c r="K3255" i="1" s="1"/>
  <c r="I3255" i="1"/>
  <c r="J3247" i="1"/>
  <c r="K3247" i="1" s="1"/>
  <c r="I3247" i="1"/>
  <c r="J3239" i="1"/>
  <c r="K3239" i="1" s="1"/>
  <c r="I3239" i="1"/>
  <c r="J3231" i="1"/>
  <c r="K3231" i="1" s="1"/>
  <c r="I3231" i="1"/>
  <c r="J3223" i="1"/>
  <c r="K3223" i="1" s="1"/>
  <c r="I3223" i="1"/>
  <c r="J3215" i="1"/>
  <c r="K3215" i="1" s="1"/>
  <c r="I3215" i="1"/>
  <c r="L3215" i="1" s="1"/>
  <c r="J3207" i="1"/>
  <c r="K3207" i="1" s="1"/>
  <c r="I3207" i="1"/>
  <c r="J3199" i="1"/>
  <c r="K3199" i="1" s="1"/>
  <c r="I3199" i="1"/>
  <c r="J3191" i="1"/>
  <c r="K3191" i="1" s="1"/>
  <c r="I3191" i="1"/>
  <c r="J3183" i="1"/>
  <c r="K3183" i="1" s="1"/>
  <c r="I3183" i="1"/>
  <c r="J3175" i="1"/>
  <c r="K3175" i="1" s="1"/>
  <c r="I3175" i="1"/>
  <c r="J3167" i="1"/>
  <c r="K3167" i="1" s="1"/>
  <c r="I3167" i="1"/>
  <c r="J3159" i="1"/>
  <c r="K3159" i="1" s="1"/>
  <c r="I3159" i="1"/>
  <c r="L3159" i="1" s="1"/>
  <c r="J3151" i="1"/>
  <c r="K3151" i="1" s="1"/>
  <c r="I3151" i="1"/>
  <c r="J3143" i="1"/>
  <c r="K3143" i="1" s="1"/>
  <c r="I3143" i="1"/>
  <c r="J3135" i="1"/>
  <c r="K3135" i="1" s="1"/>
  <c r="I3135" i="1"/>
  <c r="J3127" i="1"/>
  <c r="K3127" i="1" s="1"/>
  <c r="I3127" i="1"/>
  <c r="J3119" i="1"/>
  <c r="K3119" i="1" s="1"/>
  <c r="I3119" i="1"/>
  <c r="J3111" i="1"/>
  <c r="K3111" i="1" s="1"/>
  <c r="I3111" i="1"/>
  <c r="J3103" i="1"/>
  <c r="K3103" i="1" s="1"/>
  <c r="I3103" i="1"/>
  <c r="J3095" i="1"/>
  <c r="K3095" i="1" s="1"/>
  <c r="I3095" i="1"/>
  <c r="J3087" i="1"/>
  <c r="K3087" i="1" s="1"/>
  <c r="I3087" i="1"/>
  <c r="J3079" i="1"/>
  <c r="K3079" i="1" s="1"/>
  <c r="I3079" i="1"/>
  <c r="J3071" i="1"/>
  <c r="K3071" i="1" s="1"/>
  <c r="I3071" i="1"/>
  <c r="J3063" i="1"/>
  <c r="K3063" i="1" s="1"/>
  <c r="I3063" i="1"/>
  <c r="J3055" i="1"/>
  <c r="K3055" i="1" s="1"/>
  <c r="I3055" i="1"/>
  <c r="J3047" i="1"/>
  <c r="K3047" i="1" s="1"/>
  <c r="I3047" i="1"/>
  <c r="J3039" i="1"/>
  <c r="K3039" i="1" s="1"/>
  <c r="I3039" i="1"/>
  <c r="J3031" i="1"/>
  <c r="K3031" i="1" s="1"/>
  <c r="I3031" i="1"/>
  <c r="J3023" i="1"/>
  <c r="K3023" i="1" s="1"/>
  <c r="I3023" i="1"/>
  <c r="J3015" i="1"/>
  <c r="K3015" i="1" s="1"/>
  <c r="I3015" i="1"/>
  <c r="J3007" i="1"/>
  <c r="K3007" i="1" s="1"/>
  <c r="I3007" i="1"/>
  <c r="J2999" i="1"/>
  <c r="K2999" i="1" s="1"/>
  <c r="I2999" i="1"/>
  <c r="J2991" i="1"/>
  <c r="K2991" i="1" s="1"/>
  <c r="I2991" i="1"/>
  <c r="J2983" i="1"/>
  <c r="K2983" i="1" s="1"/>
  <c r="I2983" i="1"/>
  <c r="J2975" i="1"/>
  <c r="K2975" i="1" s="1"/>
  <c r="I2975" i="1"/>
  <c r="L2975" i="1" s="1"/>
  <c r="J2967" i="1"/>
  <c r="K2967" i="1" s="1"/>
  <c r="I2967" i="1"/>
  <c r="J2959" i="1"/>
  <c r="K2959" i="1" s="1"/>
  <c r="I2959" i="1"/>
  <c r="J2951" i="1"/>
  <c r="K2951" i="1" s="1"/>
  <c r="I2951" i="1"/>
  <c r="J2943" i="1"/>
  <c r="K2943" i="1" s="1"/>
  <c r="I2943" i="1"/>
  <c r="J2935" i="1"/>
  <c r="K2935" i="1" s="1"/>
  <c r="I2935" i="1"/>
  <c r="J2927" i="1"/>
  <c r="K2927" i="1" s="1"/>
  <c r="I2927" i="1"/>
  <c r="J2919" i="1"/>
  <c r="K2919" i="1" s="1"/>
  <c r="I2919" i="1"/>
  <c r="L2919" i="1" s="1"/>
  <c r="J2911" i="1"/>
  <c r="K2911" i="1" s="1"/>
  <c r="I2911" i="1"/>
  <c r="J2903" i="1"/>
  <c r="K2903" i="1" s="1"/>
  <c r="I2903" i="1"/>
  <c r="J2895" i="1"/>
  <c r="K2895" i="1" s="1"/>
  <c r="I2895" i="1"/>
  <c r="J2887" i="1"/>
  <c r="K2887" i="1" s="1"/>
  <c r="I2887" i="1"/>
  <c r="J2879" i="1"/>
  <c r="K2879" i="1" s="1"/>
  <c r="I2879" i="1"/>
  <c r="J2871" i="1"/>
  <c r="K2871" i="1" s="1"/>
  <c r="I2871" i="1"/>
  <c r="J2863" i="1"/>
  <c r="K2863" i="1" s="1"/>
  <c r="I2863" i="1"/>
  <c r="J2855" i="1"/>
  <c r="K2855" i="1" s="1"/>
  <c r="I2855" i="1"/>
  <c r="J2847" i="1"/>
  <c r="K2847" i="1" s="1"/>
  <c r="I2847" i="1"/>
  <c r="J2839" i="1"/>
  <c r="K2839" i="1" s="1"/>
  <c r="I2839" i="1"/>
  <c r="J2831" i="1"/>
  <c r="K2831" i="1" s="1"/>
  <c r="I2831" i="1"/>
  <c r="J2823" i="1"/>
  <c r="K2823" i="1" s="1"/>
  <c r="I2823" i="1"/>
  <c r="L2823" i="1" s="1"/>
  <c r="J2815" i="1"/>
  <c r="K2815" i="1" s="1"/>
  <c r="I2815" i="1"/>
  <c r="J2807" i="1"/>
  <c r="K2807" i="1" s="1"/>
  <c r="I2807" i="1"/>
  <c r="J2799" i="1"/>
  <c r="K2799" i="1" s="1"/>
  <c r="I2799" i="1"/>
  <c r="J2791" i="1"/>
  <c r="K2791" i="1" s="1"/>
  <c r="I2791" i="1"/>
  <c r="J2783" i="1"/>
  <c r="K2783" i="1" s="1"/>
  <c r="I2783" i="1"/>
  <c r="J2775" i="1"/>
  <c r="K2775" i="1" s="1"/>
  <c r="I2775" i="1"/>
  <c r="L2775" i="1" s="1"/>
  <c r="J2767" i="1"/>
  <c r="K2767" i="1" s="1"/>
  <c r="I2767" i="1"/>
  <c r="J2759" i="1"/>
  <c r="K2759" i="1" s="1"/>
  <c r="I2759" i="1"/>
  <c r="J2751" i="1"/>
  <c r="K2751" i="1" s="1"/>
  <c r="I2751" i="1"/>
  <c r="J2743" i="1"/>
  <c r="K2743" i="1" s="1"/>
  <c r="I2743" i="1"/>
  <c r="J2735" i="1"/>
  <c r="K2735" i="1" s="1"/>
  <c r="I2735" i="1"/>
  <c r="J2727" i="1"/>
  <c r="K2727" i="1" s="1"/>
  <c r="I2727" i="1"/>
  <c r="J2719" i="1"/>
  <c r="K2719" i="1" s="1"/>
  <c r="I2719" i="1"/>
  <c r="J2711" i="1"/>
  <c r="K2711" i="1" s="1"/>
  <c r="I2711" i="1"/>
  <c r="J2703" i="1"/>
  <c r="K2703" i="1" s="1"/>
  <c r="I2703" i="1"/>
  <c r="J2695" i="1"/>
  <c r="K2695" i="1" s="1"/>
  <c r="I2695" i="1"/>
  <c r="J2687" i="1"/>
  <c r="K2687" i="1" s="1"/>
  <c r="I2687" i="1"/>
  <c r="J2679" i="1"/>
  <c r="K2679" i="1" s="1"/>
  <c r="I2679" i="1"/>
  <c r="J2671" i="1"/>
  <c r="K2671" i="1" s="1"/>
  <c r="I2671" i="1"/>
  <c r="L2671" i="1" s="1"/>
  <c r="J2663" i="1"/>
  <c r="K2663" i="1" s="1"/>
  <c r="I2663" i="1"/>
  <c r="J2655" i="1"/>
  <c r="K2655" i="1" s="1"/>
  <c r="I2655" i="1"/>
  <c r="J2647" i="1"/>
  <c r="K2647" i="1" s="1"/>
  <c r="I2647" i="1"/>
  <c r="J2639" i="1"/>
  <c r="K2639" i="1" s="1"/>
  <c r="I2639" i="1"/>
  <c r="L2639" i="1" s="1"/>
  <c r="J2631" i="1"/>
  <c r="K2631" i="1" s="1"/>
  <c r="I2631" i="1"/>
  <c r="J2623" i="1"/>
  <c r="K2623" i="1" s="1"/>
  <c r="I2623" i="1"/>
  <c r="J2615" i="1"/>
  <c r="K2615" i="1" s="1"/>
  <c r="I2615" i="1"/>
  <c r="J2607" i="1"/>
  <c r="K2607" i="1" s="1"/>
  <c r="I2607" i="1"/>
  <c r="J2599" i="1"/>
  <c r="K2599" i="1" s="1"/>
  <c r="I2599" i="1"/>
  <c r="J2591" i="1"/>
  <c r="K2591" i="1" s="1"/>
  <c r="I2591" i="1"/>
  <c r="L2591" i="1" s="1"/>
  <c r="J2583" i="1"/>
  <c r="K2583" i="1" s="1"/>
  <c r="I2583" i="1"/>
  <c r="J2575" i="1"/>
  <c r="K2575" i="1" s="1"/>
  <c r="I2575" i="1"/>
  <c r="J2567" i="1"/>
  <c r="K2567" i="1" s="1"/>
  <c r="I2567" i="1"/>
  <c r="J2559" i="1"/>
  <c r="K2559" i="1" s="1"/>
  <c r="I2559" i="1"/>
  <c r="J2551" i="1"/>
  <c r="K2551" i="1" s="1"/>
  <c r="I2551" i="1"/>
  <c r="J2543" i="1"/>
  <c r="K2543" i="1" s="1"/>
  <c r="I2543" i="1"/>
  <c r="J2535" i="1"/>
  <c r="K2535" i="1" s="1"/>
  <c r="I2535" i="1"/>
  <c r="J2527" i="1"/>
  <c r="K2527" i="1" s="1"/>
  <c r="I2527" i="1"/>
  <c r="J2519" i="1"/>
  <c r="K2519" i="1" s="1"/>
  <c r="I2519" i="1"/>
  <c r="J2511" i="1"/>
  <c r="K2511" i="1" s="1"/>
  <c r="I2511" i="1"/>
  <c r="J2503" i="1"/>
  <c r="K2503" i="1" s="1"/>
  <c r="I2503" i="1"/>
  <c r="J2495" i="1"/>
  <c r="K2495" i="1" s="1"/>
  <c r="I2495" i="1"/>
  <c r="J2487" i="1"/>
  <c r="K2487" i="1" s="1"/>
  <c r="I2487" i="1"/>
  <c r="J2479" i="1"/>
  <c r="K2479" i="1" s="1"/>
  <c r="I2479" i="1"/>
  <c r="J2471" i="1"/>
  <c r="K2471" i="1" s="1"/>
  <c r="I2471" i="1"/>
  <c r="J2463" i="1"/>
  <c r="K2463" i="1" s="1"/>
  <c r="I2463" i="1"/>
  <c r="J2455" i="1"/>
  <c r="K2455" i="1" s="1"/>
  <c r="I2455" i="1"/>
  <c r="J2447" i="1"/>
  <c r="K2447" i="1" s="1"/>
  <c r="I2447" i="1"/>
  <c r="J2439" i="1"/>
  <c r="K2439" i="1" s="1"/>
  <c r="I2439" i="1"/>
  <c r="L2439" i="1" s="1"/>
  <c r="J2431" i="1"/>
  <c r="K2431" i="1" s="1"/>
  <c r="I2431" i="1"/>
  <c r="J2423" i="1"/>
  <c r="K2423" i="1" s="1"/>
  <c r="I2423" i="1"/>
  <c r="J2415" i="1"/>
  <c r="K2415" i="1" s="1"/>
  <c r="I2415" i="1"/>
  <c r="J2407" i="1"/>
  <c r="K2407" i="1" s="1"/>
  <c r="I2407" i="1"/>
  <c r="J2399" i="1"/>
  <c r="K2399" i="1" s="1"/>
  <c r="I2399" i="1"/>
  <c r="J2391" i="1"/>
  <c r="K2391" i="1" s="1"/>
  <c r="I2391" i="1"/>
  <c r="L2391" i="1" s="1"/>
  <c r="J2383" i="1"/>
  <c r="K2383" i="1" s="1"/>
  <c r="I2383" i="1"/>
  <c r="L2383" i="1" s="1"/>
  <c r="J2375" i="1"/>
  <c r="K2375" i="1" s="1"/>
  <c r="I2375" i="1"/>
  <c r="J2367" i="1"/>
  <c r="K2367" i="1" s="1"/>
  <c r="I2367" i="1"/>
  <c r="J2359" i="1"/>
  <c r="K2359" i="1" s="1"/>
  <c r="I2359" i="1"/>
  <c r="J2351" i="1"/>
  <c r="K2351" i="1" s="1"/>
  <c r="I2351" i="1"/>
  <c r="J2343" i="1"/>
  <c r="K2343" i="1" s="1"/>
  <c r="I2343" i="1"/>
  <c r="J2335" i="1"/>
  <c r="K2335" i="1" s="1"/>
  <c r="I2335" i="1"/>
  <c r="J2327" i="1"/>
  <c r="K2327" i="1" s="1"/>
  <c r="I2327" i="1"/>
  <c r="J2319" i="1"/>
  <c r="K2319" i="1" s="1"/>
  <c r="I2319" i="1"/>
  <c r="J2311" i="1"/>
  <c r="K2311" i="1" s="1"/>
  <c r="I2311" i="1"/>
  <c r="J2303" i="1"/>
  <c r="K2303" i="1" s="1"/>
  <c r="I2303" i="1"/>
  <c r="J2295" i="1"/>
  <c r="K2295" i="1" s="1"/>
  <c r="I2295" i="1"/>
  <c r="J2287" i="1"/>
  <c r="K2287" i="1" s="1"/>
  <c r="I2287" i="1"/>
  <c r="L2287" i="1" s="1"/>
  <c r="J2279" i="1"/>
  <c r="K2279" i="1" s="1"/>
  <c r="I2279" i="1"/>
  <c r="J2271" i="1"/>
  <c r="K2271" i="1" s="1"/>
  <c r="I2271" i="1"/>
  <c r="J2263" i="1"/>
  <c r="K2263" i="1" s="1"/>
  <c r="I2263" i="1"/>
  <c r="J2255" i="1"/>
  <c r="K2255" i="1" s="1"/>
  <c r="I2255" i="1"/>
  <c r="J2247" i="1"/>
  <c r="K2247" i="1" s="1"/>
  <c r="I2247" i="1"/>
  <c r="J2239" i="1"/>
  <c r="K2239" i="1" s="1"/>
  <c r="I2239" i="1"/>
  <c r="J2231" i="1"/>
  <c r="K2231" i="1" s="1"/>
  <c r="I2231" i="1"/>
  <c r="J2223" i="1"/>
  <c r="K2223" i="1" s="1"/>
  <c r="I2223" i="1"/>
  <c r="J2215" i="1"/>
  <c r="K2215" i="1" s="1"/>
  <c r="I2215" i="1"/>
  <c r="J2207" i="1"/>
  <c r="K2207" i="1" s="1"/>
  <c r="I2207" i="1"/>
  <c r="J2199" i="1"/>
  <c r="K2199" i="1" s="1"/>
  <c r="I2199" i="1"/>
  <c r="J2191" i="1"/>
  <c r="K2191" i="1" s="1"/>
  <c r="I2191" i="1"/>
  <c r="J2183" i="1"/>
  <c r="K2183" i="1" s="1"/>
  <c r="I2183" i="1"/>
  <c r="J2175" i="1"/>
  <c r="K2175" i="1" s="1"/>
  <c r="I2175" i="1"/>
  <c r="L2175" i="1" s="1"/>
  <c r="J2167" i="1"/>
  <c r="K2167" i="1" s="1"/>
  <c r="I2167" i="1"/>
  <c r="J2159" i="1"/>
  <c r="K2159" i="1" s="1"/>
  <c r="I2159" i="1"/>
  <c r="J2151" i="1"/>
  <c r="K2151" i="1" s="1"/>
  <c r="I2151" i="1"/>
  <c r="J2143" i="1"/>
  <c r="K2143" i="1" s="1"/>
  <c r="I2143" i="1"/>
  <c r="J2135" i="1"/>
  <c r="K2135" i="1" s="1"/>
  <c r="I2135" i="1"/>
  <c r="J2127" i="1"/>
  <c r="K2127" i="1" s="1"/>
  <c r="I2127" i="1"/>
  <c r="J2119" i="1"/>
  <c r="K2119" i="1" s="1"/>
  <c r="I2119" i="1"/>
  <c r="J2111" i="1"/>
  <c r="K2111" i="1" s="1"/>
  <c r="I2111" i="1"/>
  <c r="J2103" i="1"/>
  <c r="K2103" i="1" s="1"/>
  <c r="I2103" i="1"/>
  <c r="J2095" i="1"/>
  <c r="K2095" i="1" s="1"/>
  <c r="I2095" i="1"/>
  <c r="J2087" i="1"/>
  <c r="K2087" i="1" s="1"/>
  <c r="I2087" i="1"/>
  <c r="J2079" i="1"/>
  <c r="K2079" i="1" s="1"/>
  <c r="I2079" i="1"/>
  <c r="J2071" i="1"/>
  <c r="K2071" i="1" s="1"/>
  <c r="I2071" i="1"/>
  <c r="J2063" i="1"/>
  <c r="K2063" i="1" s="1"/>
  <c r="I2063" i="1"/>
  <c r="J2055" i="1"/>
  <c r="K2055" i="1" s="1"/>
  <c r="I2055" i="1"/>
  <c r="J2047" i="1"/>
  <c r="K2047" i="1" s="1"/>
  <c r="I2047" i="1"/>
  <c r="J2039" i="1"/>
  <c r="K2039" i="1" s="1"/>
  <c r="I2039" i="1"/>
  <c r="P5747" i="2"/>
  <c r="P5731" i="2"/>
  <c r="P5715" i="2"/>
  <c r="R5715" i="2" s="1"/>
  <c r="P5699" i="2"/>
  <c r="R5699" i="2" s="1"/>
  <c r="P5683" i="2"/>
  <c r="R5683" i="2" s="1"/>
  <c r="P5667" i="2"/>
  <c r="R5667" i="2" s="1"/>
  <c r="P5651" i="2"/>
  <c r="R5651" i="2" s="1"/>
  <c r="P5635" i="2"/>
  <c r="R5635" i="2" s="1"/>
  <c r="P5619" i="2"/>
  <c r="R5619" i="2" s="1"/>
  <c r="P5603" i="2"/>
  <c r="R5603" i="2" s="1"/>
  <c r="P5587" i="2"/>
  <c r="R5587" i="2" s="1"/>
  <c r="P5571" i="2"/>
  <c r="R5571" i="2" s="1"/>
  <c r="P5555" i="2"/>
  <c r="R5555" i="2" s="1"/>
  <c r="P5539" i="2"/>
  <c r="R5539" i="2" s="1"/>
  <c r="P5523" i="2"/>
  <c r="R5523" i="2" s="1"/>
  <c r="P5507" i="2"/>
  <c r="P5491" i="2"/>
  <c r="R5491" i="2" s="1"/>
  <c r="P5475" i="2"/>
  <c r="R5475" i="2" s="1"/>
  <c r="P5459" i="2"/>
  <c r="R5459" i="2" s="1"/>
  <c r="P5443" i="2"/>
  <c r="R5443" i="2" s="1"/>
  <c r="P5427" i="2"/>
  <c r="R5427" i="2" s="1"/>
  <c r="P5411" i="2"/>
  <c r="R5411" i="2" s="1"/>
  <c r="P5395" i="2"/>
  <c r="R5395" i="2" s="1"/>
  <c r="P5379" i="2"/>
  <c r="R5379" i="2" s="1"/>
  <c r="P5363" i="2"/>
  <c r="R5363" i="2" s="1"/>
  <c r="P5347" i="2"/>
  <c r="R5347" i="2" s="1"/>
  <c r="P5331" i="2"/>
  <c r="R5331" i="2" s="1"/>
  <c r="P5315" i="2"/>
  <c r="P5293" i="2"/>
  <c r="R5293" i="2" s="1"/>
  <c r="P5275" i="2"/>
  <c r="R5275" i="2" s="1"/>
  <c r="P5252" i="2"/>
  <c r="R5252" i="2" s="1"/>
  <c r="P5228" i="2"/>
  <c r="R5228" i="2" s="1"/>
  <c r="P5164" i="2"/>
  <c r="R5164" i="2" s="1"/>
  <c r="J4102" i="1"/>
  <c r="K4102" i="1" s="1"/>
  <c r="I4102" i="1"/>
  <c r="L4102" i="1" s="1"/>
  <c r="I4094" i="1"/>
  <c r="J4094" i="1"/>
  <c r="K4094" i="1" s="1"/>
  <c r="J4086" i="1"/>
  <c r="K4086" i="1" s="1"/>
  <c r="I4086" i="1"/>
  <c r="J4078" i="1"/>
  <c r="K4078" i="1" s="1"/>
  <c r="I4078" i="1"/>
  <c r="J4070" i="1"/>
  <c r="K4070" i="1" s="1"/>
  <c r="I4070" i="1"/>
  <c r="J4062" i="1"/>
  <c r="K4062" i="1" s="1"/>
  <c r="I4062" i="1"/>
  <c r="J4054" i="1"/>
  <c r="K4054" i="1" s="1"/>
  <c r="I4054" i="1"/>
  <c r="J4046" i="1"/>
  <c r="K4046" i="1" s="1"/>
  <c r="I4046" i="1"/>
  <c r="J4038" i="1"/>
  <c r="K4038" i="1" s="1"/>
  <c r="I4038" i="1"/>
  <c r="L4038" i="1" s="1"/>
  <c r="J4030" i="1"/>
  <c r="K4030" i="1" s="1"/>
  <c r="I4030" i="1"/>
  <c r="J4022" i="1"/>
  <c r="K4022" i="1" s="1"/>
  <c r="I4022" i="1"/>
  <c r="J4014" i="1"/>
  <c r="K4014" i="1" s="1"/>
  <c r="I4014" i="1"/>
  <c r="J4006" i="1"/>
  <c r="K4006" i="1" s="1"/>
  <c r="I4006" i="1"/>
  <c r="J3998" i="1"/>
  <c r="K3998" i="1" s="1"/>
  <c r="I3998" i="1"/>
  <c r="L3998" i="1" s="1"/>
  <c r="J3990" i="1"/>
  <c r="K3990" i="1" s="1"/>
  <c r="I3990" i="1"/>
  <c r="J3982" i="1"/>
  <c r="K3982" i="1" s="1"/>
  <c r="I3982" i="1"/>
  <c r="J3974" i="1"/>
  <c r="K3974" i="1" s="1"/>
  <c r="I3974" i="1"/>
  <c r="J3966" i="1"/>
  <c r="K3966" i="1" s="1"/>
  <c r="I3966" i="1"/>
  <c r="J3958" i="1"/>
  <c r="K3958" i="1" s="1"/>
  <c r="I3958" i="1"/>
  <c r="J3950" i="1"/>
  <c r="K3950" i="1" s="1"/>
  <c r="I3950" i="1"/>
  <c r="J3942" i="1"/>
  <c r="K3942" i="1" s="1"/>
  <c r="I3942" i="1"/>
  <c r="J3934" i="1"/>
  <c r="K3934" i="1" s="1"/>
  <c r="I3934" i="1"/>
  <c r="J3926" i="1"/>
  <c r="K3926" i="1" s="1"/>
  <c r="I3926" i="1"/>
  <c r="J3918" i="1"/>
  <c r="K3918" i="1" s="1"/>
  <c r="I3918" i="1"/>
  <c r="J3910" i="1"/>
  <c r="K3910" i="1" s="1"/>
  <c r="I3910" i="1"/>
  <c r="J3902" i="1"/>
  <c r="K3902" i="1" s="1"/>
  <c r="I3902" i="1"/>
  <c r="J3894" i="1"/>
  <c r="K3894" i="1" s="1"/>
  <c r="I3894" i="1"/>
  <c r="J3886" i="1"/>
  <c r="K3886" i="1" s="1"/>
  <c r="I3886" i="1"/>
  <c r="J3878" i="1"/>
  <c r="K3878" i="1" s="1"/>
  <c r="I3878" i="1"/>
  <c r="J3870" i="1"/>
  <c r="K3870" i="1" s="1"/>
  <c r="I3870" i="1"/>
  <c r="J3862" i="1"/>
  <c r="K3862" i="1" s="1"/>
  <c r="I3862" i="1"/>
  <c r="J3854" i="1"/>
  <c r="K3854" i="1" s="1"/>
  <c r="I3854" i="1"/>
  <c r="J3846" i="1"/>
  <c r="K3846" i="1" s="1"/>
  <c r="I3846" i="1"/>
  <c r="J3838" i="1"/>
  <c r="K3838" i="1" s="1"/>
  <c r="I3838" i="1"/>
  <c r="J3830" i="1"/>
  <c r="K3830" i="1" s="1"/>
  <c r="I3830" i="1"/>
  <c r="J3822" i="1"/>
  <c r="K3822" i="1" s="1"/>
  <c r="I3822" i="1"/>
  <c r="J3814" i="1"/>
  <c r="K3814" i="1" s="1"/>
  <c r="I3814" i="1"/>
  <c r="J3806" i="1"/>
  <c r="K3806" i="1" s="1"/>
  <c r="I3806" i="1"/>
  <c r="L3806" i="1" s="1"/>
  <c r="J3798" i="1"/>
  <c r="K3798" i="1" s="1"/>
  <c r="I3798" i="1"/>
  <c r="J3790" i="1"/>
  <c r="K3790" i="1" s="1"/>
  <c r="I3790" i="1"/>
  <c r="J3782" i="1"/>
  <c r="K3782" i="1" s="1"/>
  <c r="I3782" i="1"/>
  <c r="J3774" i="1"/>
  <c r="K3774" i="1" s="1"/>
  <c r="I3774" i="1"/>
  <c r="J3766" i="1"/>
  <c r="K3766" i="1" s="1"/>
  <c r="I3766" i="1"/>
  <c r="J3758" i="1"/>
  <c r="K3758" i="1" s="1"/>
  <c r="I3758" i="1"/>
  <c r="J3750" i="1"/>
  <c r="K3750" i="1" s="1"/>
  <c r="I3750" i="1"/>
  <c r="J3742" i="1"/>
  <c r="K3742" i="1" s="1"/>
  <c r="I3742" i="1"/>
  <c r="J3734" i="1"/>
  <c r="K3734" i="1" s="1"/>
  <c r="I3734" i="1"/>
  <c r="L3734" i="1" s="1"/>
  <c r="J3726" i="1"/>
  <c r="K3726" i="1" s="1"/>
  <c r="I3726" i="1"/>
  <c r="J3718" i="1"/>
  <c r="K3718" i="1" s="1"/>
  <c r="I3718" i="1"/>
  <c r="J3710" i="1"/>
  <c r="K3710" i="1" s="1"/>
  <c r="I3710" i="1"/>
  <c r="J3702" i="1"/>
  <c r="K3702" i="1" s="1"/>
  <c r="I3702" i="1"/>
  <c r="J3694" i="1"/>
  <c r="K3694" i="1" s="1"/>
  <c r="I3694" i="1"/>
  <c r="J3686" i="1"/>
  <c r="K3686" i="1" s="1"/>
  <c r="I3686" i="1"/>
  <c r="J3678" i="1"/>
  <c r="K3678" i="1" s="1"/>
  <c r="I3678" i="1"/>
  <c r="J3670" i="1"/>
  <c r="K3670" i="1" s="1"/>
  <c r="I3670" i="1"/>
  <c r="J3662" i="1"/>
  <c r="K3662" i="1" s="1"/>
  <c r="I3662" i="1"/>
  <c r="J3654" i="1"/>
  <c r="K3654" i="1" s="1"/>
  <c r="I3654" i="1"/>
  <c r="J3646" i="1"/>
  <c r="K3646" i="1" s="1"/>
  <c r="I3646" i="1"/>
  <c r="J3638" i="1"/>
  <c r="K3638" i="1" s="1"/>
  <c r="I3638" i="1"/>
  <c r="J3630" i="1"/>
  <c r="K3630" i="1" s="1"/>
  <c r="I3630" i="1"/>
  <c r="J3622" i="1"/>
  <c r="K3622" i="1" s="1"/>
  <c r="I3622" i="1"/>
  <c r="J3614" i="1"/>
  <c r="K3614" i="1" s="1"/>
  <c r="I3614" i="1"/>
  <c r="J3606" i="1"/>
  <c r="K3606" i="1" s="1"/>
  <c r="I3606" i="1"/>
  <c r="J3598" i="1"/>
  <c r="K3598" i="1" s="1"/>
  <c r="I3598" i="1"/>
  <c r="J3590" i="1"/>
  <c r="K3590" i="1" s="1"/>
  <c r="I3590" i="1"/>
  <c r="L3590" i="1" s="1"/>
  <c r="J3582" i="1"/>
  <c r="K3582" i="1" s="1"/>
  <c r="I3582" i="1"/>
  <c r="J3574" i="1"/>
  <c r="K3574" i="1" s="1"/>
  <c r="I3574" i="1"/>
  <c r="J3566" i="1"/>
  <c r="K3566" i="1" s="1"/>
  <c r="I3566" i="1"/>
  <c r="J3558" i="1"/>
  <c r="K3558" i="1" s="1"/>
  <c r="I3558" i="1"/>
  <c r="J3550" i="1"/>
  <c r="K3550" i="1" s="1"/>
  <c r="I3550" i="1"/>
  <c r="L3550" i="1" s="1"/>
  <c r="J3542" i="1"/>
  <c r="K3542" i="1" s="1"/>
  <c r="I3542" i="1"/>
  <c r="J3534" i="1"/>
  <c r="K3534" i="1" s="1"/>
  <c r="I3534" i="1"/>
  <c r="J3526" i="1"/>
  <c r="K3526" i="1" s="1"/>
  <c r="I3526" i="1"/>
  <c r="J3518" i="1"/>
  <c r="K3518" i="1" s="1"/>
  <c r="I3518" i="1"/>
  <c r="J3510" i="1"/>
  <c r="K3510" i="1" s="1"/>
  <c r="I3510" i="1"/>
  <c r="J3502" i="1"/>
  <c r="K3502" i="1" s="1"/>
  <c r="I3502" i="1"/>
  <c r="J3494" i="1"/>
  <c r="K3494" i="1" s="1"/>
  <c r="I3494" i="1"/>
  <c r="L3494" i="1" s="1"/>
  <c r="J3486" i="1"/>
  <c r="K3486" i="1" s="1"/>
  <c r="I3486" i="1"/>
  <c r="J3478" i="1"/>
  <c r="K3478" i="1" s="1"/>
  <c r="I3478" i="1"/>
  <c r="J3470" i="1"/>
  <c r="K3470" i="1" s="1"/>
  <c r="I3470" i="1"/>
  <c r="J3462" i="1"/>
  <c r="K3462" i="1" s="1"/>
  <c r="I3462" i="1"/>
  <c r="J3454" i="1"/>
  <c r="K3454" i="1" s="1"/>
  <c r="I3454" i="1"/>
  <c r="J3446" i="1"/>
  <c r="K3446" i="1" s="1"/>
  <c r="I3446" i="1"/>
  <c r="J3438" i="1"/>
  <c r="K3438" i="1" s="1"/>
  <c r="I3438" i="1"/>
  <c r="J3430" i="1"/>
  <c r="K3430" i="1" s="1"/>
  <c r="I3430" i="1"/>
  <c r="J3422" i="1"/>
  <c r="K3422" i="1" s="1"/>
  <c r="I3422" i="1"/>
  <c r="J3414" i="1"/>
  <c r="K3414" i="1" s="1"/>
  <c r="I3414" i="1"/>
  <c r="J3406" i="1"/>
  <c r="K3406" i="1" s="1"/>
  <c r="I3406" i="1"/>
  <c r="J3398" i="1"/>
  <c r="K3398" i="1" s="1"/>
  <c r="I3398" i="1"/>
  <c r="J3390" i="1"/>
  <c r="K3390" i="1" s="1"/>
  <c r="I3390" i="1"/>
  <c r="J3382" i="1"/>
  <c r="K3382" i="1" s="1"/>
  <c r="I3382" i="1"/>
  <c r="J3374" i="1"/>
  <c r="K3374" i="1" s="1"/>
  <c r="I3374" i="1"/>
  <c r="J3366" i="1"/>
  <c r="K3366" i="1" s="1"/>
  <c r="I3366" i="1"/>
  <c r="J3358" i="1"/>
  <c r="K3358" i="1" s="1"/>
  <c r="I3358" i="1"/>
  <c r="J3350" i="1"/>
  <c r="K3350" i="1" s="1"/>
  <c r="I3350" i="1"/>
  <c r="J3342" i="1"/>
  <c r="K3342" i="1" s="1"/>
  <c r="I3342" i="1"/>
  <c r="J3334" i="1"/>
  <c r="K3334" i="1" s="1"/>
  <c r="I3334" i="1"/>
  <c r="J3326" i="1"/>
  <c r="K3326" i="1" s="1"/>
  <c r="I3326" i="1"/>
  <c r="J3318" i="1"/>
  <c r="K3318" i="1" s="1"/>
  <c r="I3318" i="1"/>
  <c r="J3310" i="1"/>
  <c r="K3310" i="1" s="1"/>
  <c r="I3310" i="1"/>
  <c r="J3302" i="1"/>
  <c r="K3302" i="1" s="1"/>
  <c r="I3302" i="1"/>
  <c r="J3294" i="1"/>
  <c r="K3294" i="1" s="1"/>
  <c r="I3294" i="1"/>
  <c r="J3286" i="1"/>
  <c r="K3286" i="1" s="1"/>
  <c r="I3286" i="1"/>
  <c r="J3278" i="1"/>
  <c r="K3278" i="1" s="1"/>
  <c r="I3278" i="1"/>
  <c r="J3270" i="1"/>
  <c r="K3270" i="1" s="1"/>
  <c r="I3270" i="1"/>
  <c r="L3270" i="1" s="1"/>
  <c r="J3262" i="1"/>
  <c r="K3262" i="1" s="1"/>
  <c r="I3262" i="1"/>
  <c r="L3262" i="1" s="1"/>
  <c r="J3254" i="1"/>
  <c r="K3254" i="1" s="1"/>
  <c r="I3254" i="1"/>
  <c r="J3246" i="1"/>
  <c r="K3246" i="1" s="1"/>
  <c r="I3246" i="1"/>
  <c r="L3246" i="1" s="1"/>
  <c r="J3238" i="1"/>
  <c r="K3238" i="1" s="1"/>
  <c r="I3238" i="1"/>
  <c r="J3230" i="1"/>
  <c r="K3230" i="1" s="1"/>
  <c r="I3230" i="1"/>
  <c r="J3222" i="1"/>
  <c r="K3222" i="1" s="1"/>
  <c r="I3222" i="1"/>
  <c r="J3214" i="1"/>
  <c r="K3214" i="1" s="1"/>
  <c r="I3214" i="1"/>
  <c r="J3206" i="1"/>
  <c r="K3206" i="1" s="1"/>
  <c r="I3206" i="1"/>
  <c r="J3198" i="1"/>
  <c r="K3198" i="1" s="1"/>
  <c r="I3198" i="1"/>
  <c r="J3190" i="1"/>
  <c r="K3190" i="1" s="1"/>
  <c r="I3190" i="1"/>
  <c r="L3190" i="1" s="1"/>
  <c r="J3182" i="1"/>
  <c r="K3182" i="1" s="1"/>
  <c r="I3182" i="1"/>
  <c r="J3174" i="1"/>
  <c r="K3174" i="1" s="1"/>
  <c r="I3174" i="1"/>
  <c r="J3166" i="1"/>
  <c r="K3166" i="1" s="1"/>
  <c r="I3166" i="1"/>
  <c r="J3158" i="1"/>
  <c r="K3158" i="1" s="1"/>
  <c r="I3158" i="1"/>
  <c r="J3150" i="1"/>
  <c r="K3150" i="1" s="1"/>
  <c r="I3150" i="1"/>
  <c r="L3150" i="1" s="1"/>
  <c r="J3142" i="1"/>
  <c r="K3142" i="1" s="1"/>
  <c r="I3142" i="1"/>
  <c r="J3134" i="1"/>
  <c r="K3134" i="1" s="1"/>
  <c r="I3134" i="1"/>
  <c r="J3126" i="1"/>
  <c r="K3126" i="1" s="1"/>
  <c r="I3126" i="1"/>
  <c r="L3126" i="1" s="1"/>
  <c r="J3118" i="1"/>
  <c r="K3118" i="1" s="1"/>
  <c r="I3118" i="1"/>
  <c r="J3110" i="1"/>
  <c r="K3110" i="1" s="1"/>
  <c r="I3110" i="1"/>
  <c r="J3102" i="1"/>
  <c r="K3102" i="1" s="1"/>
  <c r="I3102" i="1"/>
  <c r="J3094" i="1"/>
  <c r="K3094" i="1" s="1"/>
  <c r="I3094" i="1"/>
  <c r="J3086" i="1"/>
  <c r="K3086" i="1" s="1"/>
  <c r="I3086" i="1"/>
  <c r="J3078" i="1"/>
  <c r="K3078" i="1" s="1"/>
  <c r="I3078" i="1"/>
  <c r="J3070" i="1"/>
  <c r="K3070" i="1" s="1"/>
  <c r="I3070" i="1"/>
  <c r="J3062" i="1"/>
  <c r="K3062" i="1" s="1"/>
  <c r="I3062" i="1"/>
  <c r="J3054" i="1"/>
  <c r="K3054" i="1" s="1"/>
  <c r="I3054" i="1"/>
  <c r="J3046" i="1"/>
  <c r="K3046" i="1" s="1"/>
  <c r="I3046" i="1"/>
  <c r="J3038" i="1"/>
  <c r="K3038" i="1" s="1"/>
  <c r="I3038" i="1"/>
  <c r="L3038" i="1" s="1"/>
  <c r="J3030" i="1"/>
  <c r="K3030" i="1" s="1"/>
  <c r="I3030" i="1"/>
  <c r="J3022" i="1"/>
  <c r="K3022" i="1" s="1"/>
  <c r="I3022" i="1"/>
  <c r="J3014" i="1"/>
  <c r="K3014" i="1" s="1"/>
  <c r="I3014" i="1"/>
  <c r="J3006" i="1"/>
  <c r="K3006" i="1" s="1"/>
  <c r="I3006" i="1"/>
  <c r="J2998" i="1"/>
  <c r="K2998" i="1" s="1"/>
  <c r="I2998" i="1"/>
  <c r="J2990" i="1"/>
  <c r="K2990" i="1" s="1"/>
  <c r="I2990" i="1"/>
  <c r="J2982" i="1"/>
  <c r="K2982" i="1" s="1"/>
  <c r="I2982" i="1"/>
  <c r="L2982" i="1" s="1"/>
  <c r="J2974" i="1"/>
  <c r="K2974" i="1" s="1"/>
  <c r="I2974" i="1"/>
  <c r="J2966" i="1"/>
  <c r="K2966" i="1" s="1"/>
  <c r="I2966" i="1"/>
  <c r="J2958" i="1"/>
  <c r="K2958" i="1" s="1"/>
  <c r="I2958" i="1"/>
  <c r="J2950" i="1"/>
  <c r="K2950" i="1" s="1"/>
  <c r="I2950" i="1"/>
  <c r="J2942" i="1"/>
  <c r="K2942" i="1" s="1"/>
  <c r="I2942" i="1"/>
  <c r="J2934" i="1"/>
  <c r="K2934" i="1" s="1"/>
  <c r="I2934" i="1"/>
  <c r="J2926" i="1"/>
  <c r="K2926" i="1" s="1"/>
  <c r="I2926" i="1"/>
  <c r="L2926" i="1" s="1"/>
  <c r="J2918" i="1"/>
  <c r="K2918" i="1" s="1"/>
  <c r="I2918" i="1"/>
  <c r="J2910" i="1"/>
  <c r="K2910" i="1" s="1"/>
  <c r="I2910" i="1"/>
  <c r="J2902" i="1"/>
  <c r="K2902" i="1" s="1"/>
  <c r="I2902" i="1"/>
  <c r="J2894" i="1"/>
  <c r="K2894" i="1" s="1"/>
  <c r="I2894" i="1"/>
  <c r="J2886" i="1"/>
  <c r="K2886" i="1" s="1"/>
  <c r="I2886" i="1"/>
  <c r="J2878" i="1"/>
  <c r="K2878" i="1" s="1"/>
  <c r="I2878" i="1"/>
  <c r="J2870" i="1"/>
  <c r="K2870" i="1" s="1"/>
  <c r="I2870" i="1"/>
  <c r="J2862" i="1"/>
  <c r="K2862" i="1" s="1"/>
  <c r="I2862" i="1"/>
  <c r="J2854" i="1"/>
  <c r="K2854" i="1" s="1"/>
  <c r="I2854" i="1"/>
  <c r="L2854" i="1" s="1"/>
  <c r="J2846" i="1"/>
  <c r="K2846" i="1" s="1"/>
  <c r="I2846" i="1"/>
  <c r="J2838" i="1"/>
  <c r="K2838" i="1" s="1"/>
  <c r="I2838" i="1"/>
  <c r="L2838" i="1" s="1"/>
  <c r="J2830" i="1"/>
  <c r="K2830" i="1" s="1"/>
  <c r="I2830" i="1"/>
  <c r="L2830" i="1" s="1"/>
  <c r="J2822" i="1"/>
  <c r="K2822" i="1" s="1"/>
  <c r="I2822" i="1"/>
  <c r="J2814" i="1"/>
  <c r="K2814" i="1" s="1"/>
  <c r="I2814" i="1"/>
  <c r="J2806" i="1"/>
  <c r="K2806" i="1" s="1"/>
  <c r="I2806" i="1"/>
  <c r="J2798" i="1"/>
  <c r="K2798" i="1" s="1"/>
  <c r="I2798" i="1"/>
  <c r="J2790" i="1"/>
  <c r="K2790" i="1" s="1"/>
  <c r="I2790" i="1"/>
  <c r="J2782" i="1"/>
  <c r="K2782" i="1" s="1"/>
  <c r="I2782" i="1"/>
  <c r="J2774" i="1"/>
  <c r="K2774" i="1" s="1"/>
  <c r="I2774" i="1"/>
  <c r="J2766" i="1"/>
  <c r="K2766" i="1" s="1"/>
  <c r="I2766" i="1"/>
  <c r="J2758" i="1"/>
  <c r="K2758" i="1" s="1"/>
  <c r="I2758" i="1"/>
  <c r="J2750" i="1"/>
  <c r="K2750" i="1" s="1"/>
  <c r="I2750" i="1"/>
  <c r="J2742" i="1"/>
  <c r="K2742" i="1" s="1"/>
  <c r="I2742" i="1"/>
  <c r="J2734" i="1"/>
  <c r="K2734" i="1" s="1"/>
  <c r="I2734" i="1"/>
  <c r="J2726" i="1"/>
  <c r="K2726" i="1" s="1"/>
  <c r="I2726" i="1"/>
  <c r="L2726" i="1" s="1"/>
  <c r="J2718" i="1"/>
  <c r="K2718" i="1" s="1"/>
  <c r="I2718" i="1"/>
  <c r="J2710" i="1"/>
  <c r="K2710" i="1" s="1"/>
  <c r="I2710" i="1"/>
  <c r="J2702" i="1"/>
  <c r="K2702" i="1" s="1"/>
  <c r="I2702" i="1"/>
  <c r="J2694" i="1"/>
  <c r="K2694" i="1" s="1"/>
  <c r="I2694" i="1"/>
  <c r="J2686" i="1"/>
  <c r="K2686" i="1" s="1"/>
  <c r="I2686" i="1"/>
  <c r="J2678" i="1"/>
  <c r="K2678" i="1" s="1"/>
  <c r="I2678" i="1"/>
  <c r="J2670" i="1"/>
  <c r="K2670" i="1" s="1"/>
  <c r="I2670" i="1"/>
  <c r="J2662" i="1"/>
  <c r="K2662" i="1" s="1"/>
  <c r="I2662" i="1"/>
  <c r="J2654" i="1"/>
  <c r="K2654" i="1" s="1"/>
  <c r="I2654" i="1"/>
  <c r="J2646" i="1"/>
  <c r="K2646" i="1" s="1"/>
  <c r="I2646" i="1"/>
  <c r="J2638" i="1"/>
  <c r="K2638" i="1" s="1"/>
  <c r="I2638" i="1"/>
  <c r="J2630" i="1"/>
  <c r="K2630" i="1" s="1"/>
  <c r="I2630" i="1"/>
  <c r="J2622" i="1"/>
  <c r="K2622" i="1" s="1"/>
  <c r="I2622" i="1"/>
  <c r="J2614" i="1"/>
  <c r="K2614" i="1" s="1"/>
  <c r="I2614" i="1"/>
  <c r="L2614" i="1" s="1"/>
  <c r="J2606" i="1"/>
  <c r="K2606" i="1" s="1"/>
  <c r="I2606" i="1"/>
  <c r="J2598" i="1"/>
  <c r="K2598" i="1" s="1"/>
  <c r="I2598" i="1"/>
  <c r="J2590" i="1"/>
  <c r="K2590" i="1" s="1"/>
  <c r="I2590" i="1"/>
  <c r="J2582" i="1"/>
  <c r="K2582" i="1" s="1"/>
  <c r="I2582" i="1"/>
  <c r="J2574" i="1"/>
  <c r="K2574" i="1" s="1"/>
  <c r="I2574" i="1"/>
  <c r="J2566" i="1"/>
  <c r="K2566" i="1" s="1"/>
  <c r="I2566" i="1"/>
  <c r="J2558" i="1"/>
  <c r="K2558" i="1" s="1"/>
  <c r="I2558" i="1"/>
  <c r="J2550" i="1"/>
  <c r="K2550" i="1" s="1"/>
  <c r="I2550" i="1"/>
  <c r="J2542" i="1"/>
  <c r="K2542" i="1" s="1"/>
  <c r="I2542" i="1"/>
  <c r="J2534" i="1"/>
  <c r="K2534" i="1" s="1"/>
  <c r="I2534" i="1"/>
  <c r="L2534" i="1" s="1"/>
  <c r="J2526" i="1"/>
  <c r="K2526" i="1" s="1"/>
  <c r="I2526" i="1"/>
  <c r="J2518" i="1"/>
  <c r="K2518" i="1" s="1"/>
  <c r="I2518" i="1"/>
  <c r="J2510" i="1"/>
  <c r="K2510" i="1" s="1"/>
  <c r="I2510" i="1"/>
  <c r="J2502" i="1"/>
  <c r="K2502" i="1" s="1"/>
  <c r="I2502" i="1"/>
  <c r="J2494" i="1"/>
  <c r="K2494" i="1" s="1"/>
  <c r="I2494" i="1"/>
  <c r="J2486" i="1"/>
  <c r="K2486" i="1" s="1"/>
  <c r="I2486" i="1"/>
  <c r="J2478" i="1"/>
  <c r="K2478" i="1" s="1"/>
  <c r="I2478" i="1"/>
  <c r="J2470" i="1"/>
  <c r="K2470" i="1" s="1"/>
  <c r="I2470" i="1"/>
  <c r="J2462" i="1"/>
  <c r="K2462" i="1" s="1"/>
  <c r="I2462" i="1"/>
  <c r="J2454" i="1"/>
  <c r="K2454" i="1" s="1"/>
  <c r="I2454" i="1"/>
  <c r="J2446" i="1"/>
  <c r="K2446" i="1" s="1"/>
  <c r="I2446" i="1"/>
  <c r="J2438" i="1"/>
  <c r="K2438" i="1" s="1"/>
  <c r="I2438" i="1"/>
  <c r="J2430" i="1"/>
  <c r="K2430" i="1" s="1"/>
  <c r="I2430" i="1"/>
  <c r="J2422" i="1"/>
  <c r="K2422" i="1" s="1"/>
  <c r="I2422" i="1"/>
  <c r="J2414" i="1"/>
  <c r="K2414" i="1" s="1"/>
  <c r="I2414" i="1"/>
  <c r="J2406" i="1"/>
  <c r="K2406" i="1" s="1"/>
  <c r="I2406" i="1"/>
  <c r="J2398" i="1"/>
  <c r="K2398" i="1" s="1"/>
  <c r="I2398" i="1"/>
  <c r="L2398" i="1" s="1"/>
  <c r="J2390" i="1"/>
  <c r="K2390" i="1" s="1"/>
  <c r="I2390" i="1"/>
  <c r="J2382" i="1"/>
  <c r="K2382" i="1" s="1"/>
  <c r="I2382" i="1"/>
  <c r="J2374" i="1"/>
  <c r="K2374" i="1" s="1"/>
  <c r="I2374" i="1"/>
  <c r="J2366" i="1"/>
  <c r="K2366" i="1" s="1"/>
  <c r="I2366" i="1"/>
  <c r="J2358" i="1"/>
  <c r="K2358" i="1" s="1"/>
  <c r="I2358" i="1"/>
  <c r="J2350" i="1"/>
  <c r="K2350" i="1" s="1"/>
  <c r="I2350" i="1"/>
  <c r="J2342" i="1"/>
  <c r="K2342" i="1" s="1"/>
  <c r="I2342" i="1"/>
  <c r="J2334" i="1"/>
  <c r="K2334" i="1" s="1"/>
  <c r="I2334" i="1"/>
  <c r="L2334" i="1" s="1"/>
  <c r="J2326" i="1"/>
  <c r="K2326" i="1" s="1"/>
  <c r="I2326" i="1"/>
  <c r="J2318" i="1"/>
  <c r="K2318" i="1" s="1"/>
  <c r="I2318" i="1"/>
  <c r="L2318" i="1" s="1"/>
  <c r="J2310" i="1"/>
  <c r="K2310" i="1" s="1"/>
  <c r="I2310" i="1"/>
  <c r="J2302" i="1"/>
  <c r="K2302" i="1" s="1"/>
  <c r="I2302" i="1"/>
  <c r="J2294" i="1"/>
  <c r="K2294" i="1" s="1"/>
  <c r="I2294" i="1"/>
  <c r="L2294" i="1" s="1"/>
  <c r="J2286" i="1"/>
  <c r="K2286" i="1" s="1"/>
  <c r="I2286" i="1"/>
  <c r="J2278" i="1"/>
  <c r="K2278" i="1" s="1"/>
  <c r="I2278" i="1"/>
  <c r="J2270" i="1"/>
  <c r="K2270" i="1" s="1"/>
  <c r="I2270" i="1"/>
  <c r="J2262" i="1"/>
  <c r="K2262" i="1" s="1"/>
  <c r="I2262" i="1"/>
  <c r="J2254" i="1"/>
  <c r="K2254" i="1" s="1"/>
  <c r="I2254" i="1"/>
  <c r="J2246" i="1"/>
  <c r="K2246" i="1" s="1"/>
  <c r="I2246" i="1"/>
  <c r="J2238" i="1"/>
  <c r="K2238" i="1" s="1"/>
  <c r="I2238" i="1"/>
  <c r="P5745" i="2"/>
  <c r="P5729" i="2"/>
  <c r="P5713" i="2"/>
  <c r="R5713" i="2" s="1"/>
  <c r="P5697" i="2"/>
  <c r="R5697" i="2" s="1"/>
  <c r="P5681" i="2"/>
  <c r="R5681" i="2" s="1"/>
  <c r="P5665" i="2"/>
  <c r="R5665" i="2" s="1"/>
  <c r="P5649" i="2"/>
  <c r="R5649" i="2" s="1"/>
  <c r="P5633" i="2"/>
  <c r="R5633" i="2" s="1"/>
  <c r="P5617" i="2"/>
  <c r="R5617" i="2" s="1"/>
  <c r="P5601" i="2"/>
  <c r="R5601" i="2" s="1"/>
  <c r="P5585" i="2"/>
  <c r="R5585" i="2" s="1"/>
  <c r="P5569" i="2"/>
  <c r="R5569" i="2" s="1"/>
  <c r="P5553" i="2"/>
  <c r="R5553" i="2" s="1"/>
  <c r="P5537" i="2"/>
  <c r="R5537" i="2" s="1"/>
  <c r="P5521" i="2"/>
  <c r="R5521" i="2" s="1"/>
  <c r="P5505" i="2"/>
  <c r="P5489" i="2"/>
  <c r="R5489" i="2" s="1"/>
  <c r="P5473" i="2"/>
  <c r="R5473" i="2" s="1"/>
  <c r="P5457" i="2"/>
  <c r="R5457" i="2" s="1"/>
  <c r="P5441" i="2"/>
  <c r="R5441" i="2" s="1"/>
  <c r="P5425" i="2"/>
  <c r="R5425" i="2" s="1"/>
  <c r="P5409" i="2"/>
  <c r="R5409" i="2" s="1"/>
  <c r="P5393" i="2"/>
  <c r="R5393" i="2" s="1"/>
  <c r="P5377" i="2"/>
  <c r="R5377" i="2" s="1"/>
  <c r="P5361" i="2"/>
  <c r="R5361" i="2" s="1"/>
  <c r="P5345" i="2"/>
  <c r="R5345" i="2" s="1"/>
  <c r="P5329" i="2"/>
  <c r="R5329" i="2" s="1"/>
  <c r="P5313" i="2"/>
  <c r="P5292" i="2"/>
  <c r="R5292" i="2" s="1"/>
  <c r="P5269" i="2"/>
  <c r="R5269" i="2" s="1"/>
  <c r="P5251" i="2"/>
  <c r="R5251" i="2" s="1"/>
  <c r="P5220" i="2"/>
  <c r="R5220" i="2" s="1"/>
  <c r="P5156" i="2"/>
  <c r="R5156" i="2" s="1"/>
  <c r="J5997" i="1"/>
  <c r="K5997" i="1" s="1"/>
  <c r="I5997" i="1"/>
  <c r="J5989" i="1"/>
  <c r="K5989" i="1" s="1"/>
  <c r="I5989" i="1"/>
  <c r="J5981" i="1"/>
  <c r="K5981" i="1" s="1"/>
  <c r="I5981" i="1"/>
  <c r="I5973" i="1"/>
  <c r="J5973" i="1"/>
  <c r="K5973" i="1" s="1"/>
  <c r="J5965" i="1"/>
  <c r="K5965" i="1" s="1"/>
  <c r="I5965" i="1"/>
  <c r="J5957" i="1"/>
  <c r="K5957" i="1" s="1"/>
  <c r="I5957" i="1"/>
  <c r="J5949" i="1"/>
  <c r="K5949" i="1" s="1"/>
  <c r="I5949" i="1"/>
  <c r="J5941" i="1"/>
  <c r="K5941" i="1" s="1"/>
  <c r="I5941" i="1"/>
  <c r="J5933" i="1"/>
  <c r="K5933" i="1" s="1"/>
  <c r="I5933" i="1"/>
  <c r="J5925" i="1"/>
  <c r="K5925" i="1" s="1"/>
  <c r="I5925" i="1"/>
  <c r="L5925" i="1" s="1"/>
  <c r="J5917" i="1"/>
  <c r="K5917" i="1" s="1"/>
  <c r="I5917" i="1"/>
  <c r="I5909" i="1"/>
  <c r="L5909" i="1" s="1"/>
  <c r="J5909" i="1"/>
  <c r="K5909" i="1" s="1"/>
  <c r="J5901" i="1"/>
  <c r="K5901" i="1" s="1"/>
  <c r="I5901" i="1"/>
  <c r="J5893" i="1"/>
  <c r="K5893" i="1" s="1"/>
  <c r="I5893" i="1"/>
  <c r="L5893" i="1" s="1"/>
  <c r="J5885" i="1"/>
  <c r="K5885" i="1" s="1"/>
  <c r="I5885" i="1"/>
  <c r="J5877" i="1"/>
  <c r="K5877" i="1" s="1"/>
  <c r="I5877" i="1"/>
  <c r="J5869" i="1"/>
  <c r="K5869" i="1" s="1"/>
  <c r="I5869" i="1"/>
  <c r="I5861" i="1"/>
  <c r="J5861" i="1"/>
  <c r="K5861" i="1" s="1"/>
  <c r="J5853" i="1"/>
  <c r="K5853" i="1" s="1"/>
  <c r="I5853" i="1"/>
  <c r="I5845" i="1"/>
  <c r="J5845" i="1"/>
  <c r="K5845" i="1" s="1"/>
  <c r="J5837" i="1"/>
  <c r="K5837" i="1" s="1"/>
  <c r="I5837" i="1"/>
  <c r="J5829" i="1"/>
  <c r="K5829" i="1" s="1"/>
  <c r="I5829" i="1"/>
  <c r="L5829" i="1" s="1"/>
  <c r="J5821" i="1"/>
  <c r="K5821" i="1" s="1"/>
  <c r="I5821" i="1"/>
  <c r="J5813" i="1"/>
  <c r="K5813" i="1" s="1"/>
  <c r="I5813" i="1"/>
  <c r="J5805" i="1"/>
  <c r="K5805" i="1" s="1"/>
  <c r="I5805" i="1"/>
  <c r="L5805" i="1" s="1"/>
  <c r="I5797" i="1"/>
  <c r="J5797" i="1"/>
  <c r="K5797" i="1" s="1"/>
  <c r="J5789" i="1"/>
  <c r="K5789" i="1" s="1"/>
  <c r="I5789" i="1"/>
  <c r="J5781" i="1"/>
  <c r="K5781" i="1" s="1"/>
  <c r="I5781" i="1"/>
  <c r="J5773" i="1"/>
  <c r="K5773" i="1" s="1"/>
  <c r="I5773" i="1"/>
  <c r="J5765" i="1"/>
  <c r="K5765" i="1" s="1"/>
  <c r="I5765" i="1"/>
  <c r="J5757" i="1"/>
  <c r="K5757" i="1" s="1"/>
  <c r="I5757" i="1"/>
  <c r="J5749" i="1"/>
  <c r="K5749" i="1" s="1"/>
  <c r="I5749" i="1"/>
  <c r="J5741" i="1"/>
  <c r="K5741" i="1" s="1"/>
  <c r="I5741" i="1"/>
  <c r="I5733" i="1"/>
  <c r="J5733" i="1"/>
  <c r="K5733" i="1" s="1"/>
  <c r="J5725" i="1"/>
  <c r="K5725" i="1" s="1"/>
  <c r="I5725" i="1"/>
  <c r="J5717" i="1"/>
  <c r="K5717" i="1" s="1"/>
  <c r="I5717" i="1"/>
  <c r="J5709" i="1"/>
  <c r="K5709" i="1" s="1"/>
  <c r="I5709" i="1"/>
  <c r="J5701" i="1"/>
  <c r="K5701" i="1" s="1"/>
  <c r="I5701" i="1"/>
  <c r="I5693" i="1"/>
  <c r="J5693" i="1"/>
  <c r="K5693" i="1" s="1"/>
  <c r="J5685" i="1"/>
  <c r="K5685" i="1" s="1"/>
  <c r="I5685" i="1"/>
  <c r="J5677" i="1"/>
  <c r="K5677" i="1" s="1"/>
  <c r="I5677" i="1"/>
  <c r="I5669" i="1"/>
  <c r="J5669" i="1"/>
  <c r="K5669" i="1" s="1"/>
  <c r="J5661" i="1"/>
  <c r="K5661" i="1" s="1"/>
  <c r="I5661" i="1"/>
  <c r="J5653" i="1"/>
  <c r="K5653" i="1" s="1"/>
  <c r="I5653" i="1"/>
  <c r="J5645" i="1"/>
  <c r="K5645" i="1" s="1"/>
  <c r="I5645" i="1"/>
  <c r="L5645" i="1" s="1"/>
  <c r="J5637" i="1"/>
  <c r="K5637" i="1" s="1"/>
  <c r="I5637" i="1"/>
  <c r="L5637" i="1" s="1"/>
  <c r="I5629" i="1"/>
  <c r="J5629" i="1"/>
  <c r="K5629" i="1" s="1"/>
  <c r="J5621" i="1"/>
  <c r="K5621" i="1" s="1"/>
  <c r="I5621" i="1"/>
  <c r="J5613" i="1"/>
  <c r="K5613" i="1" s="1"/>
  <c r="I5613" i="1"/>
  <c r="J5605" i="1"/>
  <c r="K5605" i="1" s="1"/>
  <c r="I5605" i="1"/>
  <c r="J5597" i="1"/>
  <c r="K5597" i="1" s="1"/>
  <c r="I5597" i="1"/>
  <c r="J5589" i="1"/>
  <c r="K5589" i="1" s="1"/>
  <c r="I5589" i="1"/>
  <c r="J5581" i="1"/>
  <c r="K5581" i="1" s="1"/>
  <c r="I5581" i="1"/>
  <c r="L5581" i="1" s="1"/>
  <c r="J5573" i="1"/>
  <c r="K5573" i="1" s="1"/>
  <c r="I5573" i="1"/>
  <c r="I5565" i="1"/>
  <c r="J5565" i="1"/>
  <c r="K5565" i="1" s="1"/>
  <c r="J5557" i="1"/>
  <c r="K5557" i="1" s="1"/>
  <c r="I5557" i="1"/>
  <c r="J5549" i="1"/>
  <c r="K5549" i="1" s="1"/>
  <c r="I5549" i="1"/>
  <c r="J5541" i="1"/>
  <c r="K5541" i="1" s="1"/>
  <c r="I5541" i="1"/>
  <c r="J5533" i="1"/>
  <c r="K5533" i="1" s="1"/>
  <c r="I5533" i="1"/>
  <c r="I5525" i="1"/>
  <c r="J5525" i="1"/>
  <c r="K5525" i="1" s="1"/>
  <c r="J5517" i="1"/>
  <c r="K5517" i="1" s="1"/>
  <c r="I5517" i="1"/>
  <c r="J5509" i="1"/>
  <c r="K5509" i="1" s="1"/>
  <c r="I5509" i="1"/>
  <c r="I5501" i="1"/>
  <c r="J5501" i="1"/>
  <c r="K5501" i="1" s="1"/>
  <c r="J5493" i="1"/>
  <c r="K5493" i="1" s="1"/>
  <c r="I5493" i="1"/>
  <c r="J5485" i="1"/>
  <c r="K5485" i="1" s="1"/>
  <c r="I5485" i="1"/>
  <c r="J5477" i="1"/>
  <c r="K5477" i="1" s="1"/>
  <c r="I5477" i="1"/>
  <c r="J5469" i="1"/>
  <c r="K5469" i="1" s="1"/>
  <c r="I5469" i="1"/>
  <c r="I5461" i="1"/>
  <c r="J5461" i="1"/>
  <c r="K5461" i="1" s="1"/>
  <c r="J5453" i="1"/>
  <c r="K5453" i="1" s="1"/>
  <c r="I5453" i="1"/>
  <c r="J5445" i="1"/>
  <c r="K5445" i="1" s="1"/>
  <c r="I5445" i="1"/>
  <c r="J5437" i="1"/>
  <c r="K5437" i="1" s="1"/>
  <c r="I5437" i="1"/>
  <c r="J5429" i="1"/>
  <c r="K5429" i="1" s="1"/>
  <c r="I5429" i="1"/>
  <c r="J5421" i="1"/>
  <c r="K5421" i="1" s="1"/>
  <c r="I5421" i="1"/>
  <c r="L5421" i="1" s="1"/>
  <c r="J5413" i="1"/>
  <c r="K5413" i="1" s="1"/>
  <c r="I5413" i="1"/>
  <c r="J5405" i="1"/>
  <c r="K5405" i="1" s="1"/>
  <c r="I5405" i="1"/>
  <c r="I5397" i="1"/>
  <c r="J5397" i="1"/>
  <c r="K5397" i="1" s="1"/>
  <c r="J5389" i="1"/>
  <c r="K5389" i="1" s="1"/>
  <c r="I5389" i="1"/>
  <c r="J5381" i="1"/>
  <c r="K5381" i="1" s="1"/>
  <c r="I5381" i="1"/>
  <c r="J5373" i="1"/>
  <c r="K5373" i="1" s="1"/>
  <c r="I5373" i="1"/>
  <c r="L5373" i="1" s="1"/>
  <c r="J5365" i="1"/>
  <c r="K5365" i="1" s="1"/>
  <c r="I5365" i="1"/>
  <c r="J5357" i="1"/>
  <c r="K5357" i="1" s="1"/>
  <c r="I5357" i="1"/>
  <c r="I5349" i="1"/>
  <c r="J5349" i="1"/>
  <c r="K5349" i="1" s="1"/>
  <c r="J5341" i="1"/>
  <c r="K5341" i="1" s="1"/>
  <c r="I5341" i="1"/>
  <c r="I5333" i="1"/>
  <c r="J5333" i="1"/>
  <c r="K5333" i="1" s="1"/>
  <c r="J5325" i="1"/>
  <c r="K5325" i="1" s="1"/>
  <c r="I5325" i="1"/>
  <c r="J5317" i="1"/>
  <c r="K5317" i="1" s="1"/>
  <c r="I5317" i="1"/>
  <c r="J5309" i="1"/>
  <c r="K5309" i="1" s="1"/>
  <c r="I5309" i="1"/>
  <c r="L5309" i="1" s="1"/>
  <c r="J5301" i="1"/>
  <c r="K5301" i="1" s="1"/>
  <c r="I5301" i="1"/>
  <c r="L5301" i="1" s="1"/>
  <c r="J5293" i="1"/>
  <c r="K5293" i="1" s="1"/>
  <c r="I5293" i="1"/>
  <c r="I5285" i="1"/>
  <c r="J5285" i="1"/>
  <c r="K5285" i="1" s="1"/>
  <c r="J5277" i="1"/>
  <c r="K5277" i="1" s="1"/>
  <c r="I5277" i="1"/>
  <c r="J5269" i="1"/>
  <c r="K5269" i="1" s="1"/>
  <c r="I5269" i="1"/>
  <c r="J5261" i="1"/>
  <c r="K5261" i="1" s="1"/>
  <c r="I5261" i="1"/>
  <c r="J5253" i="1"/>
  <c r="K5253" i="1" s="1"/>
  <c r="I5253" i="1"/>
  <c r="J5245" i="1"/>
  <c r="K5245" i="1" s="1"/>
  <c r="I5245" i="1"/>
  <c r="J5237" i="1"/>
  <c r="K5237" i="1" s="1"/>
  <c r="I5237" i="1"/>
  <c r="J5229" i="1"/>
  <c r="K5229" i="1" s="1"/>
  <c r="I5229" i="1"/>
  <c r="I5221" i="1"/>
  <c r="J5221" i="1"/>
  <c r="K5221" i="1" s="1"/>
  <c r="J5213" i="1"/>
  <c r="K5213" i="1" s="1"/>
  <c r="I5213" i="1"/>
  <c r="J5205" i="1"/>
  <c r="K5205" i="1" s="1"/>
  <c r="I5205" i="1"/>
  <c r="J5197" i="1"/>
  <c r="K5197" i="1" s="1"/>
  <c r="I5197" i="1"/>
  <c r="J5189" i="1"/>
  <c r="K5189" i="1" s="1"/>
  <c r="I5189" i="1"/>
  <c r="I5181" i="1"/>
  <c r="J5181" i="1"/>
  <c r="K5181" i="1" s="1"/>
  <c r="J5173" i="1"/>
  <c r="K5173" i="1" s="1"/>
  <c r="I5173" i="1"/>
  <c r="J5165" i="1"/>
  <c r="K5165" i="1" s="1"/>
  <c r="I5165" i="1"/>
  <c r="I5157" i="1"/>
  <c r="J5157" i="1"/>
  <c r="K5157" i="1" s="1"/>
  <c r="J5149" i="1"/>
  <c r="K5149" i="1" s="1"/>
  <c r="I5149" i="1"/>
  <c r="J5141" i="1"/>
  <c r="K5141" i="1" s="1"/>
  <c r="I5141" i="1"/>
  <c r="J5133" i="1"/>
  <c r="K5133" i="1" s="1"/>
  <c r="I5133" i="1"/>
  <c r="J5125" i="1"/>
  <c r="K5125" i="1" s="1"/>
  <c r="I5125" i="1"/>
  <c r="I5117" i="1"/>
  <c r="J5117" i="1"/>
  <c r="K5117" i="1" s="1"/>
  <c r="J5109" i="1"/>
  <c r="K5109" i="1" s="1"/>
  <c r="I5109" i="1"/>
  <c r="L5109" i="1" s="1"/>
  <c r="J5101" i="1"/>
  <c r="K5101" i="1" s="1"/>
  <c r="I5101" i="1"/>
  <c r="J5093" i="1"/>
  <c r="K5093" i="1" s="1"/>
  <c r="I5093" i="1"/>
  <c r="I5085" i="1"/>
  <c r="J5085" i="1"/>
  <c r="K5085" i="1" s="1"/>
  <c r="J5077" i="1"/>
  <c r="K5077" i="1" s="1"/>
  <c r="I5077" i="1"/>
  <c r="J5069" i="1"/>
  <c r="K5069" i="1" s="1"/>
  <c r="I5069" i="1"/>
  <c r="L5069" i="1" s="1"/>
  <c r="J5061" i="1"/>
  <c r="K5061" i="1" s="1"/>
  <c r="I5061" i="1"/>
  <c r="J5053" i="1"/>
  <c r="K5053" i="1" s="1"/>
  <c r="I5053" i="1"/>
  <c r="J5045" i="1"/>
  <c r="K5045" i="1" s="1"/>
  <c r="I5045" i="1"/>
  <c r="I5037" i="1"/>
  <c r="J5037" i="1"/>
  <c r="K5037" i="1" s="1"/>
  <c r="J5029" i="1"/>
  <c r="K5029" i="1" s="1"/>
  <c r="I5029" i="1"/>
  <c r="J5021" i="1"/>
  <c r="K5021" i="1" s="1"/>
  <c r="I5021" i="1"/>
  <c r="J5013" i="1"/>
  <c r="K5013" i="1" s="1"/>
  <c r="I5013" i="1"/>
  <c r="L5013" i="1" s="1"/>
  <c r="I5005" i="1"/>
  <c r="J5005" i="1"/>
  <c r="K5005" i="1" s="1"/>
  <c r="J4997" i="1"/>
  <c r="K4997" i="1" s="1"/>
  <c r="I4997" i="1"/>
  <c r="I4989" i="1"/>
  <c r="J4989" i="1"/>
  <c r="K4989" i="1" s="1"/>
  <c r="J4981" i="1"/>
  <c r="K4981" i="1" s="1"/>
  <c r="I4981" i="1"/>
  <c r="J4973" i="1"/>
  <c r="K4973" i="1" s="1"/>
  <c r="I4973" i="1"/>
  <c r="J4965" i="1"/>
  <c r="K4965" i="1" s="1"/>
  <c r="I4965" i="1"/>
  <c r="I4957" i="1"/>
  <c r="J4957" i="1"/>
  <c r="K4957" i="1" s="1"/>
  <c r="J4949" i="1"/>
  <c r="K4949" i="1" s="1"/>
  <c r="I4949" i="1"/>
  <c r="J4941" i="1"/>
  <c r="K4941" i="1" s="1"/>
  <c r="I4941" i="1"/>
  <c r="J4933" i="1"/>
  <c r="K4933" i="1" s="1"/>
  <c r="I4933" i="1"/>
  <c r="J4925" i="1"/>
  <c r="K4925" i="1" s="1"/>
  <c r="I4925" i="1"/>
  <c r="J4917" i="1"/>
  <c r="K4917" i="1" s="1"/>
  <c r="I4917" i="1"/>
  <c r="I4909" i="1"/>
  <c r="J4909" i="1"/>
  <c r="K4909" i="1" s="1"/>
  <c r="J4901" i="1"/>
  <c r="K4901" i="1" s="1"/>
  <c r="I4901" i="1"/>
  <c r="J4893" i="1"/>
  <c r="K4893" i="1" s="1"/>
  <c r="I4893" i="1"/>
  <c r="J4885" i="1"/>
  <c r="K4885" i="1" s="1"/>
  <c r="I4885" i="1"/>
  <c r="I4877" i="1"/>
  <c r="J4877" i="1"/>
  <c r="K4877" i="1" s="1"/>
  <c r="J4869" i="1"/>
  <c r="K4869" i="1" s="1"/>
  <c r="I4869" i="1"/>
  <c r="I4861" i="1"/>
  <c r="J4861" i="1"/>
  <c r="K4861" i="1" s="1"/>
  <c r="J4853" i="1"/>
  <c r="K4853" i="1" s="1"/>
  <c r="I4853" i="1"/>
  <c r="L4853" i="1" s="1"/>
  <c r="J4845" i="1"/>
  <c r="K4845" i="1" s="1"/>
  <c r="I4845" i="1"/>
  <c r="J4837" i="1"/>
  <c r="K4837" i="1" s="1"/>
  <c r="I4837" i="1"/>
  <c r="I4829" i="1"/>
  <c r="J4829" i="1"/>
  <c r="K4829" i="1" s="1"/>
  <c r="J4821" i="1"/>
  <c r="K4821" i="1" s="1"/>
  <c r="I4821" i="1"/>
  <c r="J4813" i="1"/>
  <c r="K4813" i="1" s="1"/>
  <c r="I4813" i="1"/>
  <c r="L4813" i="1" s="1"/>
  <c r="J4805" i="1"/>
  <c r="K4805" i="1" s="1"/>
  <c r="I4805" i="1"/>
  <c r="J4797" i="1"/>
  <c r="K4797" i="1" s="1"/>
  <c r="I4797" i="1"/>
  <c r="J4789" i="1"/>
  <c r="K4789" i="1" s="1"/>
  <c r="I4789" i="1"/>
  <c r="I4781" i="1"/>
  <c r="J4781" i="1"/>
  <c r="K4781" i="1" s="1"/>
  <c r="J4773" i="1"/>
  <c r="K4773" i="1" s="1"/>
  <c r="I4773" i="1"/>
  <c r="J4765" i="1"/>
  <c r="K4765" i="1" s="1"/>
  <c r="I4765" i="1"/>
  <c r="J4757" i="1"/>
  <c r="K4757" i="1" s="1"/>
  <c r="I4757" i="1"/>
  <c r="I4749" i="1"/>
  <c r="J4749" i="1"/>
  <c r="K4749" i="1" s="1"/>
  <c r="J4741" i="1"/>
  <c r="K4741" i="1" s="1"/>
  <c r="I4741" i="1"/>
  <c r="I4733" i="1"/>
  <c r="J4733" i="1"/>
  <c r="K4733" i="1" s="1"/>
  <c r="J4725" i="1"/>
  <c r="K4725" i="1" s="1"/>
  <c r="I4725" i="1"/>
  <c r="J4717" i="1"/>
  <c r="K4717" i="1" s="1"/>
  <c r="I4717" i="1"/>
  <c r="J4709" i="1"/>
  <c r="K4709" i="1" s="1"/>
  <c r="I4709" i="1"/>
  <c r="I4701" i="1"/>
  <c r="J4701" i="1"/>
  <c r="K4701" i="1" s="1"/>
  <c r="J4693" i="1"/>
  <c r="K4693" i="1" s="1"/>
  <c r="I4693" i="1"/>
  <c r="J4685" i="1"/>
  <c r="K4685" i="1" s="1"/>
  <c r="I4685" i="1"/>
  <c r="J4677" i="1"/>
  <c r="K4677" i="1" s="1"/>
  <c r="I4677" i="1"/>
  <c r="J4669" i="1"/>
  <c r="K4669" i="1" s="1"/>
  <c r="I4669" i="1"/>
  <c r="J4661" i="1"/>
  <c r="K4661" i="1" s="1"/>
  <c r="I4661" i="1"/>
  <c r="I4653" i="1"/>
  <c r="J4653" i="1"/>
  <c r="K4653" i="1" s="1"/>
  <c r="J4645" i="1"/>
  <c r="K4645" i="1" s="1"/>
  <c r="I4645" i="1"/>
  <c r="L4645" i="1" s="1"/>
  <c r="J4637" i="1"/>
  <c r="K4637" i="1" s="1"/>
  <c r="I4637" i="1"/>
  <c r="J4629" i="1"/>
  <c r="K4629" i="1" s="1"/>
  <c r="I4629" i="1"/>
  <c r="I4621" i="1"/>
  <c r="J4621" i="1"/>
  <c r="K4621" i="1" s="1"/>
  <c r="J4613" i="1"/>
  <c r="K4613" i="1" s="1"/>
  <c r="I4613" i="1"/>
  <c r="I4605" i="1"/>
  <c r="J4605" i="1"/>
  <c r="K4605" i="1" s="1"/>
  <c r="J4597" i="1"/>
  <c r="K4597" i="1" s="1"/>
  <c r="I4597" i="1"/>
  <c r="L4597" i="1" s="1"/>
  <c r="J4589" i="1"/>
  <c r="K4589" i="1" s="1"/>
  <c r="I4589" i="1"/>
  <c r="J4581" i="1"/>
  <c r="K4581" i="1" s="1"/>
  <c r="I4581" i="1"/>
  <c r="I4573" i="1"/>
  <c r="J4573" i="1"/>
  <c r="K4573" i="1" s="1"/>
  <c r="J4565" i="1"/>
  <c r="K4565" i="1" s="1"/>
  <c r="I4565" i="1"/>
  <c r="L4565" i="1" s="1"/>
  <c r="J4557" i="1"/>
  <c r="K4557" i="1" s="1"/>
  <c r="I4557" i="1"/>
  <c r="J4549" i="1"/>
  <c r="K4549" i="1" s="1"/>
  <c r="I4549" i="1"/>
  <c r="J4541" i="1"/>
  <c r="K4541" i="1" s="1"/>
  <c r="I4541" i="1"/>
  <c r="J4533" i="1"/>
  <c r="K4533" i="1" s="1"/>
  <c r="I4533" i="1"/>
  <c r="I4525" i="1"/>
  <c r="J4525" i="1"/>
  <c r="K4525" i="1" s="1"/>
  <c r="J4517" i="1"/>
  <c r="K4517" i="1" s="1"/>
  <c r="I4517" i="1"/>
  <c r="J4509" i="1"/>
  <c r="K4509" i="1" s="1"/>
  <c r="I4509" i="1"/>
  <c r="L4509" i="1" s="1"/>
  <c r="J4501" i="1"/>
  <c r="K4501" i="1" s="1"/>
  <c r="I4501" i="1"/>
  <c r="I4493" i="1"/>
  <c r="J4493" i="1"/>
  <c r="K4493" i="1" s="1"/>
  <c r="J4485" i="1"/>
  <c r="K4485" i="1" s="1"/>
  <c r="I4485" i="1"/>
  <c r="I4477" i="1"/>
  <c r="J4477" i="1"/>
  <c r="K4477" i="1" s="1"/>
  <c r="J4469" i="1"/>
  <c r="K4469" i="1" s="1"/>
  <c r="I4469" i="1"/>
  <c r="J4461" i="1"/>
  <c r="K4461" i="1" s="1"/>
  <c r="I4461" i="1"/>
  <c r="J4453" i="1"/>
  <c r="K4453" i="1" s="1"/>
  <c r="I4453" i="1"/>
  <c r="I4445" i="1"/>
  <c r="J4445" i="1"/>
  <c r="K4445" i="1" s="1"/>
  <c r="J4437" i="1"/>
  <c r="K4437" i="1" s="1"/>
  <c r="I4437" i="1"/>
  <c r="J4429" i="1"/>
  <c r="K4429" i="1" s="1"/>
  <c r="I4429" i="1"/>
  <c r="J4421" i="1"/>
  <c r="K4421" i="1" s="1"/>
  <c r="I4421" i="1"/>
  <c r="J4413" i="1"/>
  <c r="K4413" i="1" s="1"/>
  <c r="I4413" i="1"/>
  <c r="J4405" i="1"/>
  <c r="K4405" i="1" s="1"/>
  <c r="I4405" i="1"/>
  <c r="I4397" i="1"/>
  <c r="J4397" i="1"/>
  <c r="K4397" i="1" s="1"/>
  <c r="J4389" i="1"/>
  <c r="K4389" i="1" s="1"/>
  <c r="I4389" i="1"/>
  <c r="J4381" i="1"/>
  <c r="K4381" i="1" s="1"/>
  <c r="I4381" i="1"/>
  <c r="J4373" i="1"/>
  <c r="K4373" i="1" s="1"/>
  <c r="I4373" i="1"/>
  <c r="I4365" i="1"/>
  <c r="J4365" i="1"/>
  <c r="K4365" i="1" s="1"/>
  <c r="J4357" i="1"/>
  <c r="K4357" i="1" s="1"/>
  <c r="I4357" i="1"/>
  <c r="I4349" i="1"/>
  <c r="L4349" i="1" s="1"/>
  <c r="J4349" i="1"/>
  <c r="K4349" i="1" s="1"/>
  <c r="J4341" i="1"/>
  <c r="K4341" i="1" s="1"/>
  <c r="I4341" i="1"/>
  <c r="J4333" i="1"/>
  <c r="K4333" i="1" s="1"/>
  <c r="I4333" i="1"/>
  <c r="J4325" i="1"/>
  <c r="K4325" i="1" s="1"/>
  <c r="I4325" i="1"/>
  <c r="L4325" i="1" s="1"/>
  <c r="I4317" i="1"/>
  <c r="J4317" i="1"/>
  <c r="K4317" i="1" s="1"/>
  <c r="J4309" i="1"/>
  <c r="K4309" i="1" s="1"/>
  <c r="I4309" i="1"/>
  <c r="J4301" i="1"/>
  <c r="K4301" i="1" s="1"/>
  <c r="I4301" i="1"/>
  <c r="J4293" i="1"/>
  <c r="K4293" i="1" s="1"/>
  <c r="I4293" i="1"/>
  <c r="J4285" i="1"/>
  <c r="K4285" i="1" s="1"/>
  <c r="I4285" i="1"/>
  <c r="J4277" i="1"/>
  <c r="K4277" i="1" s="1"/>
  <c r="I4277" i="1"/>
  <c r="I4269" i="1"/>
  <c r="J4269" i="1"/>
  <c r="K4269" i="1" s="1"/>
  <c r="J4261" i="1"/>
  <c r="K4261" i="1" s="1"/>
  <c r="I4261" i="1"/>
  <c r="J4253" i="1"/>
  <c r="K4253" i="1" s="1"/>
  <c r="I4253" i="1"/>
  <c r="J4245" i="1"/>
  <c r="K4245" i="1" s="1"/>
  <c r="I4245" i="1"/>
  <c r="I4237" i="1"/>
  <c r="J4237" i="1"/>
  <c r="K4237" i="1" s="1"/>
  <c r="J4229" i="1"/>
  <c r="K4229" i="1" s="1"/>
  <c r="I4229" i="1"/>
  <c r="I4221" i="1"/>
  <c r="J4221" i="1"/>
  <c r="K4221" i="1" s="1"/>
  <c r="J4213" i="1"/>
  <c r="K4213" i="1" s="1"/>
  <c r="I4213" i="1"/>
  <c r="J4205" i="1"/>
  <c r="K4205" i="1" s="1"/>
  <c r="I4205" i="1"/>
  <c r="J4197" i="1"/>
  <c r="K4197" i="1" s="1"/>
  <c r="I4197" i="1"/>
  <c r="I4189" i="1"/>
  <c r="J4189" i="1"/>
  <c r="K4189" i="1" s="1"/>
  <c r="J4181" i="1"/>
  <c r="K4181" i="1" s="1"/>
  <c r="I4181" i="1"/>
  <c r="L4181" i="1" s="1"/>
  <c r="J4173" i="1"/>
  <c r="K4173" i="1" s="1"/>
  <c r="I4173" i="1"/>
  <c r="J4165" i="1"/>
  <c r="K4165" i="1" s="1"/>
  <c r="I4165" i="1"/>
  <c r="J4157" i="1"/>
  <c r="K4157" i="1" s="1"/>
  <c r="I4157" i="1"/>
  <c r="J4149" i="1"/>
  <c r="K4149" i="1" s="1"/>
  <c r="I4149" i="1"/>
  <c r="I4141" i="1"/>
  <c r="J4141" i="1"/>
  <c r="K4141" i="1" s="1"/>
  <c r="J4133" i="1"/>
  <c r="K4133" i="1" s="1"/>
  <c r="I4133" i="1"/>
  <c r="J4125" i="1"/>
  <c r="K4125" i="1" s="1"/>
  <c r="I4125" i="1"/>
  <c r="J4117" i="1"/>
  <c r="K4117" i="1" s="1"/>
  <c r="I4117" i="1"/>
  <c r="J4109" i="1"/>
  <c r="K4109" i="1" s="1"/>
  <c r="I4109" i="1"/>
  <c r="J4101" i="1"/>
  <c r="K4101" i="1" s="1"/>
  <c r="I4101" i="1"/>
  <c r="J4093" i="1"/>
  <c r="K4093" i="1" s="1"/>
  <c r="I4093" i="1"/>
  <c r="J4085" i="1"/>
  <c r="K4085" i="1" s="1"/>
  <c r="I4085" i="1"/>
  <c r="J4077" i="1"/>
  <c r="K4077" i="1" s="1"/>
  <c r="I4077" i="1"/>
  <c r="J4069" i="1"/>
  <c r="K4069" i="1" s="1"/>
  <c r="I4069" i="1"/>
  <c r="J4061" i="1"/>
  <c r="K4061" i="1" s="1"/>
  <c r="I4061" i="1"/>
  <c r="J4053" i="1"/>
  <c r="K4053" i="1" s="1"/>
  <c r="I4053" i="1"/>
  <c r="L4053" i="1" s="1"/>
  <c r="J4045" i="1"/>
  <c r="K4045" i="1" s="1"/>
  <c r="I4045" i="1"/>
  <c r="J4037" i="1"/>
  <c r="K4037" i="1" s="1"/>
  <c r="I4037" i="1"/>
  <c r="J4029" i="1"/>
  <c r="K4029" i="1" s="1"/>
  <c r="I4029" i="1"/>
  <c r="J4021" i="1"/>
  <c r="K4021" i="1" s="1"/>
  <c r="I4021" i="1"/>
  <c r="J4013" i="1"/>
  <c r="K4013" i="1" s="1"/>
  <c r="I4013" i="1"/>
  <c r="J4005" i="1"/>
  <c r="K4005" i="1" s="1"/>
  <c r="I4005" i="1"/>
  <c r="L4005" i="1" s="1"/>
  <c r="I3997" i="1"/>
  <c r="J3997" i="1"/>
  <c r="K3997" i="1" s="1"/>
  <c r="J3989" i="1"/>
  <c r="K3989" i="1" s="1"/>
  <c r="I3989" i="1"/>
  <c r="J3981" i="1"/>
  <c r="K3981" i="1" s="1"/>
  <c r="I3981" i="1"/>
  <c r="J3973" i="1"/>
  <c r="K3973" i="1" s="1"/>
  <c r="I3973" i="1"/>
  <c r="J3965" i="1"/>
  <c r="K3965" i="1" s="1"/>
  <c r="I3965" i="1"/>
  <c r="L3965" i="1" s="1"/>
  <c r="J3957" i="1"/>
  <c r="K3957" i="1" s="1"/>
  <c r="I3957" i="1"/>
  <c r="I3949" i="1"/>
  <c r="J3949" i="1"/>
  <c r="K3949" i="1" s="1"/>
  <c r="I3941" i="1"/>
  <c r="J3941" i="1"/>
  <c r="K3941" i="1" s="1"/>
  <c r="J3933" i="1"/>
  <c r="K3933" i="1" s="1"/>
  <c r="I3933" i="1"/>
  <c r="J3925" i="1"/>
  <c r="K3925" i="1" s="1"/>
  <c r="I3925" i="1"/>
  <c r="L3925" i="1" s="1"/>
  <c r="J3917" i="1"/>
  <c r="K3917" i="1" s="1"/>
  <c r="I3917" i="1"/>
  <c r="J3909" i="1"/>
  <c r="K3909" i="1" s="1"/>
  <c r="I3909" i="1"/>
  <c r="J3901" i="1"/>
  <c r="K3901" i="1" s="1"/>
  <c r="I3901" i="1"/>
  <c r="J3893" i="1"/>
  <c r="K3893" i="1" s="1"/>
  <c r="I3893" i="1"/>
  <c r="I3885" i="1"/>
  <c r="J3885" i="1"/>
  <c r="K3885" i="1" s="1"/>
  <c r="J3877" i="1"/>
  <c r="K3877" i="1" s="1"/>
  <c r="I3877" i="1"/>
  <c r="L3877" i="1" s="1"/>
  <c r="J3869" i="1"/>
  <c r="K3869" i="1" s="1"/>
  <c r="I3869" i="1"/>
  <c r="J3861" i="1"/>
  <c r="K3861" i="1" s="1"/>
  <c r="I3861" i="1"/>
  <c r="J3853" i="1"/>
  <c r="K3853" i="1" s="1"/>
  <c r="I3853" i="1"/>
  <c r="J3845" i="1"/>
  <c r="K3845" i="1" s="1"/>
  <c r="I3845" i="1"/>
  <c r="J3837" i="1"/>
  <c r="K3837" i="1" s="1"/>
  <c r="I3837" i="1"/>
  <c r="J3829" i="1"/>
  <c r="K3829" i="1" s="1"/>
  <c r="I3829" i="1"/>
  <c r="I3821" i="1"/>
  <c r="J3821" i="1"/>
  <c r="K3821" i="1" s="1"/>
  <c r="J3813" i="1"/>
  <c r="K3813" i="1" s="1"/>
  <c r="I3813" i="1"/>
  <c r="J3805" i="1"/>
  <c r="K3805" i="1" s="1"/>
  <c r="I3805" i="1"/>
  <c r="J3797" i="1"/>
  <c r="K3797" i="1" s="1"/>
  <c r="I3797" i="1"/>
  <c r="J3789" i="1"/>
  <c r="K3789" i="1" s="1"/>
  <c r="I3789" i="1"/>
  <c r="J3781" i="1"/>
  <c r="K3781" i="1" s="1"/>
  <c r="I3781" i="1"/>
  <c r="J3773" i="1"/>
  <c r="K3773" i="1" s="1"/>
  <c r="I3773" i="1"/>
  <c r="J3765" i="1"/>
  <c r="K3765" i="1" s="1"/>
  <c r="I3765" i="1"/>
  <c r="J3757" i="1"/>
  <c r="K3757" i="1" s="1"/>
  <c r="I3757" i="1"/>
  <c r="J3749" i="1"/>
  <c r="K3749" i="1" s="1"/>
  <c r="I3749" i="1"/>
  <c r="J3741" i="1"/>
  <c r="K3741" i="1" s="1"/>
  <c r="I3741" i="1"/>
  <c r="J3733" i="1"/>
  <c r="K3733" i="1" s="1"/>
  <c r="I3733" i="1"/>
  <c r="J3725" i="1"/>
  <c r="K3725" i="1" s="1"/>
  <c r="I3725" i="1"/>
  <c r="J3717" i="1"/>
  <c r="K3717" i="1" s="1"/>
  <c r="I3717" i="1"/>
  <c r="J3709" i="1"/>
  <c r="K3709" i="1" s="1"/>
  <c r="I3709" i="1"/>
  <c r="J3701" i="1"/>
  <c r="K3701" i="1" s="1"/>
  <c r="I3701" i="1"/>
  <c r="J3693" i="1"/>
  <c r="K3693" i="1" s="1"/>
  <c r="I3693" i="1"/>
  <c r="J3685" i="1"/>
  <c r="K3685" i="1" s="1"/>
  <c r="I3685" i="1"/>
  <c r="J3677" i="1"/>
  <c r="K3677" i="1" s="1"/>
  <c r="I3677" i="1"/>
  <c r="J3669" i="1"/>
  <c r="K3669" i="1" s="1"/>
  <c r="I3669" i="1"/>
  <c r="J3661" i="1"/>
  <c r="K3661" i="1" s="1"/>
  <c r="I3661" i="1"/>
  <c r="J3653" i="1"/>
  <c r="K3653" i="1" s="1"/>
  <c r="I3653" i="1"/>
  <c r="J3645" i="1"/>
  <c r="K3645" i="1" s="1"/>
  <c r="I3645" i="1"/>
  <c r="L3645" i="1" s="1"/>
  <c r="J3637" i="1"/>
  <c r="K3637" i="1" s="1"/>
  <c r="I3637" i="1"/>
  <c r="J3629" i="1"/>
  <c r="K3629" i="1" s="1"/>
  <c r="I3629" i="1"/>
  <c r="J3621" i="1"/>
  <c r="K3621" i="1" s="1"/>
  <c r="I3621" i="1"/>
  <c r="J3613" i="1"/>
  <c r="K3613" i="1" s="1"/>
  <c r="I3613" i="1"/>
  <c r="J3605" i="1"/>
  <c r="K3605" i="1" s="1"/>
  <c r="I3605" i="1"/>
  <c r="J3597" i="1"/>
  <c r="K3597" i="1" s="1"/>
  <c r="I3597" i="1"/>
  <c r="J3589" i="1"/>
  <c r="K3589" i="1" s="1"/>
  <c r="I3589" i="1"/>
  <c r="J3581" i="1"/>
  <c r="K3581" i="1" s="1"/>
  <c r="I3581" i="1"/>
  <c r="J3573" i="1"/>
  <c r="K3573" i="1" s="1"/>
  <c r="I3573" i="1"/>
  <c r="J3565" i="1"/>
  <c r="K3565" i="1" s="1"/>
  <c r="I3565" i="1"/>
  <c r="J3557" i="1"/>
  <c r="K3557" i="1" s="1"/>
  <c r="I3557" i="1"/>
  <c r="J3549" i="1"/>
  <c r="K3549" i="1" s="1"/>
  <c r="I3549" i="1"/>
  <c r="J3541" i="1"/>
  <c r="K3541" i="1" s="1"/>
  <c r="I3541" i="1"/>
  <c r="J3533" i="1"/>
  <c r="K3533" i="1" s="1"/>
  <c r="I3533" i="1"/>
  <c r="J3525" i="1"/>
  <c r="K3525" i="1" s="1"/>
  <c r="I3525" i="1"/>
  <c r="J3517" i="1"/>
  <c r="K3517" i="1" s="1"/>
  <c r="I3517" i="1"/>
  <c r="J3509" i="1"/>
  <c r="K3509" i="1" s="1"/>
  <c r="I3509" i="1"/>
  <c r="J3501" i="1"/>
  <c r="K3501" i="1" s="1"/>
  <c r="I3501" i="1"/>
  <c r="J3493" i="1"/>
  <c r="K3493" i="1" s="1"/>
  <c r="I3493" i="1"/>
  <c r="J3485" i="1"/>
  <c r="K3485" i="1" s="1"/>
  <c r="I3485" i="1"/>
  <c r="J3477" i="1"/>
  <c r="K3477" i="1" s="1"/>
  <c r="I3477" i="1"/>
  <c r="J3469" i="1"/>
  <c r="K3469" i="1" s="1"/>
  <c r="I3469" i="1"/>
  <c r="J3461" i="1"/>
  <c r="K3461" i="1" s="1"/>
  <c r="I3461" i="1"/>
  <c r="J3453" i="1"/>
  <c r="K3453" i="1" s="1"/>
  <c r="I3453" i="1"/>
  <c r="J3445" i="1"/>
  <c r="K3445" i="1" s="1"/>
  <c r="I3445" i="1"/>
  <c r="J3437" i="1"/>
  <c r="K3437" i="1" s="1"/>
  <c r="I3437" i="1"/>
  <c r="J3429" i="1"/>
  <c r="K3429" i="1" s="1"/>
  <c r="I3429" i="1"/>
  <c r="J3421" i="1"/>
  <c r="K3421" i="1" s="1"/>
  <c r="I3421" i="1"/>
  <c r="L3421" i="1" s="1"/>
  <c r="J3413" i="1"/>
  <c r="K3413" i="1" s="1"/>
  <c r="I3413" i="1"/>
  <c r="J3405" i="1"/>
  <c r="K3405" i="1" s="1"/>
  <c r="I3405" i="1"/>
  <c r="J3397" i="1"/>
  <c r="K3397" i="1" s="1"/>
  <c r="I3397" i="1"/>
  <c r="J3389" i="1"/>
  <c r="K3389" i="1" s="1"/>
  <c r="I3389" i="1"/>
  <c r="L3389" i="1" s="1"/>
  <c r="J3381" i="1"/>
  <c r="K3381" i="1" s="1"/>
  <c r="I3381" i="1"/>
  <c r="J3373" i="1"/>
  <c r="K3373" i="1" s="1"/>
  <c r="I3373" i="1"/>
  <c r="J3365" i="1"/>
  <c r="K3365" i="1" s="1"/>
  <c r="I3365" i="1"/>
  <c r="J3357" i="1"/>
  <c r="K3357" i="1" s="1"/>
  <c r="I3357" i="1"/>
  <c r="J3349" i="1"/>
  <c r="K3349" i="1" s="1"/>
  <c r="I3349" i="1"/>
  <c r="J3341" i="1"/>
  <c r="K3341" i="1" s="1"/>
  <c r="I3341" i="1"/>
  <c r="J3333" i="1"/>
  <c r="K3333" i="1" s="1"/>
  <c r="I3333" i="1"/>
  <c r="J3325" i="1"/>
  <c r="K3325" i="1" s="1"/>
  <c r="I3325" i="1"/>
  <c r="J3317" i="1"/>
  <c r="K3317" i="1" s="1"/>
  <c r="I3317" i="1"/>
  <c r="L3317" i="1" s="1"/>
  <c r="J3309" i="1"/>
  <c r="K3309" i="1" s="1"/>
  <c r="I3309" i="1"/>
  <c r="J3301" i="1"/>
  <c r="K3301" i="1" s="1"/>
  <c r="I3301" i="1"/>
  <c r="J3293" i="1"/>
  <c r="K3293" i="1" s="1"/>
  <c r="I3293" i="1"/>
  <c r="J3285" i="1"/>
  <c r="K3285" i="1" s="1"/>
  <c r="I3285" i="1"/>
  <c r="J3277" i="1"/>
  <c r="K3277" i="1" s="1"/>
  <c r="I3277" i="1"/>
  <c r="J3269" i="1"/>
  <c r="K3269" i="1" s="1"/>
  <c r="I3269" i="1"/>
  <c r="J3261" i="1"/>
  <c r="K3261" i="1" s="1"/>
  <c r="I3261" i="1"/>
  <c r="J3253" i="1"/>
  <c r="K3253" i="1" s="1"/>
  <c r="I3253" i="1"/>
  <c r="J3245" i="1"/>
  <c r="K3245" i="1" s="1"/>
  <c r="I3245" i="1"/>
  <c r="J3237" i="1"/>
  <c r="K3237" i="1" s="1"/>
  <c r="I3237" i="1"/>
  <c r="J3229" i="1"/>
  <c r="K3229" i="1" s="1"/>
  <c r="I3229" i="1"/>
  <c r="J3221" i="1"/>
  <c r="K3221" i="1" s="1"/>
  <c r="I3221" i="1"/>
  <c r="J3213" i="1"/>
  <c r="K3213" i="1" s="1"/>
  <c r="I3213" i="1"/>
  <c r="J3205" i="1"/>
  <c r="K3205" i="1" s="1"/>
  <c r="I3205" i="1"/>
  <c r="J3197" i="1"/>
  <c r="K3197" i="1" s="1"/>
  <c r="I3197" i="1"/>
  <c r="L3197" i="1" s="1"/>
  <c r="J3189" i="1"/>
  <c r="K3189" i="1" s="1"/>
  <c r="I3189" i="1"/>
  <c r="J3181" i="1"/>
  <c r="K3181" i="1" s="1"/>
  <c r="I3181" i="1"/>
  <c r="J3173" i="1"/>
  <c r="K3173" i="1" s="1"/>
  <c r="I3173" i="1"/>
  <c r="J3165" i="1"/>
  <c r="K3165" i="1" s="1"/>
  <c r="I3165" i="1"/>
  <c r="J3157" i="1"/>
  <c r="K3157" i="1" s="1"/>
  <c r="I3157" i="1"/>
  <c r="J3149" i="1"/>
  <c r="K3149" i="1" s="1"/>
  <c r="I3149" i="1"/>
  <c r="J3141" i="1"/>
  <c r="K3141" i="1" s="1"/>
  <c r="I3141" i="1"/>
  <c r="J3133" i="1"/>
  <c r="K3133" i="1" s="1"/>
  <c r="I3133" i="1"/>
  <c r="J3125" i="1"/>
  <c r="K3125" i="1" s="1"/>
  <c r="I3125" i="1"/>
  <c r="J3117" i="1"/>
  <c r="K3117" i="1" s="1"/>
  <c r="I3117" i="1"/>
  <c r="J3109" i="1"/>
  <c r="K3109" i="1" s="1"/>
  <c r="I3109" i="1"/>
  <c r="J3101" i="1"/>
  <c r="K3101" i="1" s="1"/>
  <c r="I3101" i="1"/>
  <c r="J3093" i="1"/>
  <c r="K3093" i="1" s="1"/>
  <c r="I3093" i="1"/>
  <c r="J3085" i="1"/>
  <c r="K3085" i="1" s="1"/>
  <c r="I3085" i="1"/>
  <c r="J3077" i="1"/>
  <c r="K3077" i="1" s="1"/>
  <c r="I3077" i="1"/>
  <c r="L3077" i="1" s="1"/>
  <c r="J3069" i="1"/>
  <c r="K3069" i="1" s="1"/>
  <c r="I3069" i="1"/>
  <c r="J3061" i="1"/>
  <c r="K3061" i="1" s="1"/>
  <c r="I3061" i="1"/>
  <c r="J3053" i="1"/>
  <c r="K3053" i="1" s="1"/>
  <c r="I3053" i="1"/>
  <c r="J3045" i="1"/>
  <c r="K3045" i="1" s="1"/>
  <c r="I3045" i="1"/>
  <c r="J3037" i="1"/>
  <c r="K3037" i="1" s="1"/>
  <c r="I3037" i="1"/>
  <c r="J3029" i="1"/>
  <c r="K3029" i="1" s="1"/>
  <c r="I3029" i="1"/>
  <c r="J3021" i="1"/>
  <c r="K3021" i="1" s="1"/>
  <c r="I3021" i="1"/>
  <c r="J3013" i="1"/>
  <c r="K3013" i="1" s="1"/>
  <c r="I3013" i="1"/>
  <c r="J3005" i="1"/>
  <c r="K3005" i="1" s="1"/>
  <c r="I3005" i="1"/>
  <c r="J2997" i="1"/>
  <c r="K2997" i="1" s="1"/>
  <c r="I2997" i="1"/>
  <c r="J2989" i="1"/>
  <c r="K2989" i="1" s="1"/>
  <c r="I2989" i="1"/>
  <c r="J2981" i="1"/>
  <c r="K2981" i="1" s="1"/>
  <c r="I2981" i="1"/>
  <c r="J2973" i="1"/>
  <c r="K2973" i="1" s="1"/>
  <c r="I2973" i="1"/>
  <c r="J2965" i="1"/>
  <c r="K2965" i="1" s="1"/>
  <c r="I2965" i="1"/>
  <c r="J2957" i="1"/>
  <c r="K2957" i="1" s="1"/>
  <c r="I2957" i="1"/>
  <c r="J2949" i="1"/>
  <c r="K2949" i="1" s="1"/>
  <c r="I2949" i="1"/>
  <c r="J2941" i="1"/>
  <c r="K2941" i="1" s="1"/>
  <c r="I2941" i="1"/>
  <c r="J2933" i="1"/>
  <c r="K2933" i="1" s="1"/>
  <c r="I2933" i="1"/>
  <c r="J2925" i="1"/>
  <c r="K2925" i="1" s="1"/>
  <c r="I2925" i="1"/>
  <c r="J2917" i="1"/>
  <c r="K2917" i="1" s="1"/>
  <c r="I2917" i="1"/>
  <c r="J2909" i="1"/>
  <c r="K2909" i="1" s="1"/>
  <c r="I2909" i="1"/>
  <c r="J2901" i="1"/>
  <c r="K2901" i="1" s="1"/>
  <c r="I2901" i="1"/>
  <c r="J2893" i="1"/>
  <c r="K2893" i="1" s="1"/>
  <c r="I2893" i="1"/>
  <c r="J2885" i="1"/>
  <c r="K2885" i="1" s="1"/>
  <c r="I2885" i="1"/>
  <c r="J2877" i="1"/>
  <c r="K2877" i="1" s="1"/>
  <c r="I2877" i="1"/>
  <c r="J2869" i="1"/>
  <c r="K2869" i="1" s="1"/>
  <c r="I2869" i="1"/>
  <c r="J2861" i="1"/>
  <c r="K2861" i="1" s="1"/>
  <c r="I2861" i="1"/>
  <c r="J2853" i="1"/>
  <c r="K2853" i="1" s="1"/>
  <c r="I2853" i="1"/>
  <c r="J2845" i="1"/>
  <c r="K2845" i="1" s="1"/>
  <c r="I2845" i="1"/>
  <c r="J2837" i="1"/>
  <c r="K2837" i="1" s="1"/>
  <c r="I2837" i="1"/>
  <c r="J2829" i="1"/>
  <c r="K2829" i="1" s="1"/>
  <c r="I2829" i="1"/>
  <c r="J2821" i="1"/>
  <c r="K2821" i="1" s="1"/>
  <c r="I2821" i="1"/>
  <c r="J2813" i="1"/>
  <c r="K2813" i="1" s="1"/>
  <c r="I2813" i="1"/>
  <c r="J2805" i="1"/>
  <c r="K2805" i="1" s="1"/>
  <c r="I2805" i="1"/>
  <c r="J2797" i="1"/>
  <c r="K2797" i="1" s="1"/>
  <c r="I2797" i="1"/>
  <c r="J2789" i="1"/>
  <c r="K2789" i="1" s="1"/>
  <c r="I2789" i="1"/>
  <c r="J2781" i="1"/>
  <c r="K2781" i="1" s="1"/>
  <c r="I2781" i="1"/>
  <c r="J2773" i="1"/>
  <c r="K2773" i="1" s="1"/>
  <c r="I2773" i="1"/>
  <c r="J2765" i="1"/>
  <c r="K2765" i="1" s="1"/>
  <c r="I2765" i="1"/>
  <c r="J2757" i="1"/>
  <c r="K2757" i="1" s="1"/>
  <c r="I2757" i="1"/>
  <c r="J2749" i="1"/>
  <c r="K2749" i="1" s="1"/>
  <c r="I2749" i="1"/>
  <c r="J2741" i="1"/>
  <c r="K2741" i="1" s="1"/>
  <c r="I2741" i="1"/>
  <c r="J2733" i="1"/>
  <c r="K2733" i="1" s="1"/>
  <c r="I2733" i="1"/>
  <c r="L2733" i="1" s="1"/>
  <c r="J2725" i="1"/>
  <c r="K2725" i="1" s="1"/>
  <c r="I2725" i="1"/>
  <c r="J2717" i="1"/>
  <c r="K2717" i="1" s="1"/>
  <c r="I2717" i="1"/>
  <c r="J2709" i="1"/>
  <c r="K2709" i="1" s="1"/>
  <c r="I2709" i="1"/>
  <c r="J2701" i="1"/>
  <c r="K2701" i="1" s="1"/>
  <c r="I2701" i="1"/>
  <c r="J2693" i="1"/>
  <c r="K2693" i="1" s="1"/>
  <c r="I2693" i="1"/>
  <c r="J2685" i="1"/>
  <c r="K2685" i="1" s="1"/>
  <c r="I2685" i="1"/>
  <c r="J2677" i="1"/>
  <c r="K2677" i="1" s="1"/>
  <c r="I2677" i="1"/>
  <c r="L2677" i="1" s="1"/>
  <c r="J2669" i="1"/>
  <c r="K2669" i="1" s="1"/>
  <c r="I2669" i="1"/>
  <c r="J2661" i="1"/>
  <c r="K2661" i="1" s="1"/>
  <c r="I2661" i="1"/>
  <c r="J2653" i="1"/>
  <c r="K2653" i="1" s="1"/>
  <c r="I2653" i="1"/>
  <c r="J2645" i="1"/>
  <c r="K2645" i="1" s="1"/>
  <c r="I2645" i="1"/>
  <c r="J2637" i="1"/>
  <c r="K2637" i="1" s="1"/>
  <c r="I2637" i="1"/>
  <c r="L2637" i="1" s="1"/>
  <c r="J2629" i="1"/>
  <c r="K2629" i="1" s="1"/>
  <c r="I2629" i="1"/>
  <c r="J2621" i="1"/>
  <c r="K2621" i="1" s="1"/>
  <c r="I2621" i="1"/>
  <c r="J2613" i="1"/>
  <c r="K2613" i="1" s="1"/>
  <c r="I2613" i="1"/>
  <c r="J2605" i="1"/>
  <c r="K2605" i="1" s="1"/>
  <c r="I2605" i="1"/>
  <c r="J2597" i="1"/>
  <c r="K2597" i="1" s="1"/>
  <c r="I2597" i="1"/>
  <c r="J2589" i="1"/>
  <c r="K2589" i="1" s="1"/>
  <c r="I2589" i="1"/>
  <c r="J2581" i="1"/>
  <c r="K2581" i="1" s="1"/>
  <c r="I2581" i="1"/>
  <c r="J2573" i="1"/>
  <c r="K2573" i="1" s="1"/>
  <c r="I2573" i="1"/>
  <c r="J2565" i="1"/>
  <c r="K2565" i="1" s="1"/>
  <c r="I2565" i="1"/>
  <c r="J2557" i="1"/>
  <c r="K2557" i="1" s="1"/>
  <c r="I2557" i="1"/>
  <c r="J2549" i="1"/>
  <c r="K2549" i="1" s="1"/>
  <c r="I2549" i="1"/>
  <c r="L2549" i="1" s="1"/>
  <c r="J2541" i="1"/>
  <c r="K2541" i="1" s="1"/>
  <c r="I2541" i="1"/>
  <c r="J2533" i="1"/>
  <c r="K2533" i="1" s="1"/>
  <c r="I2533" i="1"/>
  <c r="J2525" i="1"/>
  <c r="K2525" i="1" s="1"/>
  <c r="I2525" i="1"/>
  <c r="J2517" i="1"/>
  <c r="K2517" i="1" s="1"/>
  <c r="I2517" i="1"/>
  <c r="J2509" i="1"/>
  <c r="K2509" i="1" s="1"/>
  <c r="I2509" i="1"/>
  <c r="J2501" i="1"/>
  <c r="K2501" i="1" s="1"/>
  <c r="I2501" i="1"/>
  <c r="J2493" i="1"/>
  <c r="K2493" i="1" s="1"/>
  <c r="I2493" i="1"/>
  <c r="J2485" i="1"/>
  <c r="K2485" i="1" s="1"/>
  <c r="I2485" i="1"/>
  <c r="J2477" i="1"/>
  <c r="K2477" i="1" s="1"/>
  <c r="I2477" i="1"/>
  <c r="J2469" i="1"/>
  <c r="K2469" i="1" s="1"/>
  <c r="I2469" i="1"/>
  <c r="L2469" i="1" s="1"/>
  <c r="J2461" i="1"/>
  <c r="K2461" i="1" s="1"/>
  <c r="I2461" i="1"/>
  <c r="J2453" i="1"/>
  <c r="K2453" i="1" s="1"/>
  <c r="I2453" i="1"/>
  <c r="J2445" i="1"/>
  <c r="K2445" i="1" s="1"/>
  <c r="I2445" i="1"/>
  <c r="J2437" i="1"/>
  <c r="K2437" i="1" s="1"/>
  <c r="I2437" i="1"/>
  <c r="J2429" i="1"/>
  <c r="K2429" i="1" s="1"/>
  <c r="I2429" i="1"/>
  <c r="J2421" i="1"/>
  <c r="K2421" i="1" s="1"/>
  <c r="I2421" i="1"/>
  <c r="J2413" i="1"/>
  <c r="K2413" i="1" s="1"/>
  <c r="I2413" i="1"/>
  <c r="J2405" i="1"/>
  <c r="K2405" i="1" s="1"/>
  <c r="I2405" i="1"/>
  <c r="J2397" i="1"/>
  <c r="K2397" i="1" s="1"/>
  <c r="I2397" i="1"/>
  <c r="J2389" i="1"/>
  <c r="K2389" i="1" s="1"/>
  <c r="I2389" i="1"/>
  <c r="L2389" i="1" s="1"/>
  <c r="J2381" i="1"/>
  <c r="K2381" i="1" s="1"/>
  <c r="I2381" i="1"/>
  <c r="L2381" i="1" s="1"/>
  <c r="J2373" i="1"/>
  <c r="K2373" i="1" s="1"/>
  <c r="I2373" i="1"/>
  <c r="J2365" i="1"/>
  <c r="K2365" i="1" s="1"/>
  <c r="I2365" i="1"/>
  <c r="J2357" i="1"/>
  <c r="K2357" i="1" s="1"/>
  <c r="I2357" i="1"/>
  <c r="J2349" i="1"/>
  <c r="K2349" i="1" s="1"/>
  <c r="I2349" i="1"/>
  <c r="L2349" i="1" s="1"/>
  <c r="J2341" i="1"/>
  <c r="K2341" i="1" s="1"/>
  <c r="I2341" i="1"/>
  <c r="J2333" i="1"/>
  <c r="K2333" i="1" s="1"/>
  <c r="I2333" i="1"/>
  <c r="J2325" i="1"/>
  <c r="K2325" i="1" s="1"/>
  <c r="I2325" i="1"/>
  <c r="J2317" i="1"/>
  <c r="K2317" i="1" s="1"/>
  <c r="I2317" i="1"/>
  <c r="J2309" i="1"/>
  <c r="K2309" i="1" s="1"/>
  <c r="I2309" i="1"/>
  <c r="J2301" i="1"/>
  <c r="K2301" i="1" s="1"/>
  <c r="I2301" i="1"/>
  <c r="J2293" i="1"/>
  <c r="K2293" i="1" s="1"/>
  <c r="I2293" i="1"/>
  <c r="J2285" i="1"/>
  <c r="K2285" i="1" s="1"/>
  <c r="I2285" i="1"/>
  <c r="J2277" i="1"/>
  <c r="K2277" i="1" s="1"/>
  <c r="I2277" i="1"/>
  <c r="J2269" i="1"/>
  <c r="K2269" i="1" s="1"/>
  <c r="I2269" i="1"/>
  <c r="J2261" i="1"/>
  <c r="K2261" i="1" s="1"/>
  <c r="I2261" i="1"/>
  <c r="J2253" i="1"/>
  <c r="K2253" i="1" s="1"/>
  <c r="I2253" i="1"/>
  <c r="J2245" i="1"/>
  <c r="K2245" i="1" s="1"/>
  <c r="I2245" i="1"/>
  <c r="J2237" i="1"/>
  <c r="K2237" i="1" s="1"/>
  <c r="I2237" i="1"/>
  <c r="J2229" i="1"/>
  <c r="K2229" i="1" s="1"/>
  <c r="I2229" i="1"/>
  <c r="J2221" i="1"/>
  <c r="K2221" i="1" s="1"/>
  <c r="I2221" i="1"/>
  <c r="J2213" i="1"/>
  <c r="K2213" i="1" s="1"/>
  <c r="I2213" i="1"/>
  <c r="L2213" i="1" s="1"/>
  <c r="J2205" i="1"/>
  <c r="K2205" i="1" s="1"/>
  <c r="I2205" i="1"/>
  <c r="J2197" i="1"/>
  <c r="K2197" i="1" s="1"/>
  <c r="I2197" i="1"/>
  <c r="J2189" i="1"/>
  <c r="K2189" i="1" s="1"/>
  <c r="I2189" i="1"/>
  <c r="J2181" i="1"/>
  <c r="K2181" i="1" s="1"/>
  <c r="I2181" i="1"/>
  <c r="J2173" i="1"/>
  <c r="K2173" i="1" s="1"/>
  <c r="I2173" i="1"/>
  <c r="J2165" i="1"/>
  <c r="K2165" i="1" s="1"/>
  <c r="I2165" i="1"/>
  <c r="J2157" i="1"/>
  <c r="K2157" i="1" s="1"/>
  <c r="I2157" i="1"/>
  <c r="J2149" i="1"/>
  <c r="K2149" i="1" s="1"/>
  <c r="I2149" i="1"/>
  <c r="J2141" i="1"/>
  <c r="K2141" i="1" s="1"/>
  <c r="I2141" i="1"/>
  <c r="J2133" i="1"/>
  <c r="K2133" i="1" s="1"/>
  <c r="I2133" i="1"/>
  <c r="L2133" i="1" s="1"/>
  <c r="J2125" i="1"/>
  <c r="K2125" i="1" s="1"/>
  <c r="I2125" i="1"/>
  <c r="J2117" i="1"/>
  <c r="K2117" i="1" s="1"/>
  <c r="I2117" i="1"/>
  <c r="J2109" i="1"/>
  <c r="K2109" i="1" s="1"/>
  <c r="I2109" i="1"/>
  <c r="J2101" i="1"/>
  <c r="K2101" i="1" s="1"/>
  <c r="I2101" i="1"/>
  <c r="J2093" i="1"/>
  <c r="K2093" i="1" s="1"/>
  <c r="I2093" i="1"/>
  <c r="J2085" i="1"/>
  <c r="K2085" i="1" s="1"/>
  <c r="I2085" i="1"/>
  <c r="J2077" i="1"/>
  <c r="K2077" i="1" s="1"/>
  <c r="I2077" i="1"/>
  <c r="J2069" i="1"/>
  <c r="K2069" i="1" s="1"/>
  <c r="I2069" i="1"/>
  <c r="J2061" i="1"/>
  <c r="K2061" i="1" s="1"/>
  <c r="I2061" i="1"/>
  <c r="J2053" i="1"/>
  <c r="K2053" i="1" s="1"/>
  <c r="I2053" i="1"/>
  <c r="L2053" i="1" s="1"/>
  <c r="J2045" i="1"/>
  <c r="K2045" i="1" s="1"/>
  <c r="I2045" i="1"/>
  <c r="J2037" i="1"/>
  <c r="K2037" i="1" s="1"/>
  <c r="I2037" i="1"/>
  <c r="L2037" i="1" s="1"/>
  <c r="J2029" i="1"/>
  <c r="K2029" i="1" s="1"/>
  <c r="I2029" i="1"/>
  <c r="J2021" i="1"/>
  <c r="K2021" i="1" s="1"/>
  <c r="I2021" i="1"/>
  <c r="J2013" i="1"/>
  <c r="K2013" i="1" s="1"/>
  <c r="I2013" i="1"/>
  <c r="J2005" i="1"/>
  <c r="K2005" i="1" s="1"/>
  <c r="I2005" i="1"/>
  <c r="J1997" i="1"/>
  <c r="K1997" i="1" s="1"/>
  <c r="I1997" i="1"/>
  <c r="J1989" i="1"/>
  <c r="K1989" i="1" s="1"/>
  <c r="I1989" i="1"/>
  <c r="J1981" i="1"/>
  <c r="K1981" i="1" s="1"/>
  <c r="I1981" i="1"/>
  <c r="J1973" i="1"/>
  <c r="K1973" i="1" s="1"/>
  <c r="I1973" i="1"/>
  <c r="J1965" i="1"/>
  <c r="K1965" i="1" s="1"/>
  <c r="I1965" i="1"/>
  <c r="J1957" i="1"/>
  <c r="K1957" i="1" s="1"/>
  <c r="I1957" i="1"/>
  <c r="L1957" i="1" s="1"/>
  <c r="J1949" i="1"/>
  <c r="K1949" i="1" s="1"/>
  <c r="I1949" i="1"/>
  <c r="J1941" i="1"/>
  <c r="K1941" i="1" s="1"/>
  <c r="I1941" i="1"/>
  <c r="J1933" i="1"/>
  <c r="K1933" i="1" s="1"/>
  <c r="I1933" i="1"/>
  <c r="J1925" i="1"/>
  <c r="K1925" i="1" s="1"/>
  <c r="I1925" i="1"/>
  <c r="J1917" i="1"/>
  <c r="K1917" i="1" s="1"/>
  <c r="I1917" i="1"/>
  <c r="J1909" i="1"/>
  <c r="K1909" i="1" s="1"/>
  <c r="I1909" i="1"/>
  <c r="J1901" i="1"/>
  <c r="K1901" i="1" s="1"/>
  <c r="I1901" i="1"/>
  <c r="J1893" i="1"/>
  <c r="K1893" i="1" s="1"/>
  <c r="I1893" i="1"/>
  <c r="J1885" i="1"/>
  <c r="K1885" i="1" s="1"/>
  <c r="I1885" i="1"/>
  <c r="J1877" i="1"/>
  <c r="K1877" i="1" s="1"/>
  <c r="I1877" i="1"/>
  <c r="J1869" i="1"/>
  <c r="K1869" i="1" s="1"/>
  <c r="I1869" i="1"/>
  <c r="J1861" i="1"/>
  <c r="K1861" i="1" s="1"/>
  <c r="I1861" i="1"/>
  <c r="J1853" i="1"/>
  <c r="K1853" i="1" s="1"/>
  <c r="I1853" i="1"/>
  <c r="J1845" i="1"/>
  <c r="K1845" i="1" s="1"/>
  <c r="I1845" i="1"/>
  <c r="J1837" i="1"/>
  <c r="K1837" i="1" s="1"/>
  <c r="I1837" i="1"/>
  <c r="J1829" i="1"/>
  <c r="K1829" i="1" s="1"/>
  <c r="I1829" i="1"/>
  <c r="J1821" i="1"/>
  <c r="K1821" i="1" s="1"/>
  <c r="I1821" i="1"/>
  <c r="J1813" i="1"/>
  <c r="K1813" i="1" s="1"/>
  <c r="I1813" i="1"/>
  <c r="J1805" i="1"/>
  <c r="K1805" i="1" s="1"/>
  <c r="I1805" i="1"/>
  <c r="J1797" i="1"/>
  <c r="K1797" i="1" s="1"/>
  <c r="I1797" i="1"/>
  <c r="J1789" i="1"/>
  <c r="K1789" i="1" s="1"/>
  <c r="I1789" i="1"/>
  <c r="L1789" i="1" s="1"/>
  <c r="J1781" i="1"/>
  <c r="K1781" i="1" s="1"/>
  <c r="I1781" i="1"/>
  <c r="L1781" i="1" s="1"/>
  <c r="J1773" i="1"/>
  <c r="K1773" i="1" s="1"/>
  <c r="I1773" i="1"/>
  <c r="J1765" i="1"/>
  <c r="K1765" i="1" s="1"/>
  <c r="I1765" i="1"/>
  <c r="J1757" i="1"/>
  <c r="K1757" i="1" s="1"/>
  <c r="I1757" i="1"/>
  <c r="J1749" i="1"/>
  <c r="K1749" i="1" s="1"/>
  <c r="I1749" i="1"/>
  <c r="J1741" i="1"/>
  <c r="K1741" i="1" s="1"/>
  <c r="I1741" i="1"/>
  <c r="L1741" i="1" s="1"/>
  <c r="J1733" i="1"/>
  <c r="K1733" i="1" s="1"/>
  <c r="I1733" i="1"/>
  <c r="J1725" i="1"/>
  <c r="K1725" i="1" s="1"/>
  <c r="I1725" i="1"/>
  <c r="J1717" i="1"/>
  <c r="K1717" i="1" s="1"/>
  <c r="I1717" i="1"/>
  <c r="J1709" i="1"/>
  <c r="K1709" i="1" s="1"/>
  <c r="I1709" i="1"/>
  <c r="J1701" i="1"/>
  <c r="K1701" i="1" s="1"/>
  <c r="I1701" i="1"/>
  <c r="J1693" i="1"/>
  <c r="K1693" i="1" s="1"/>
  <c r="I1693" i="1"/>
  <c r="J1685" i="1"/>
  <c r="K1685" i="1" s="1"/>
  <c r="I1685" i="1"/>
  <c r="J1677" i="1"/>
  <c r="K1677" i="1" s="1"/>
  <c r="I1677" i="1"/>
  <c r="J1669" i="1"/>
  <c r="K1669" i="1" s="1"/>
  <c r="I1669" i="1"/>
  <c r="J1661" i="1"/>
  <c r="K1661" i="1" s="1"/>
  <c r="I1661" i="1"/>
  <c r="J1653" i="1"/>
  <c r="K1653" i="1" s="1"/>
  <c r="I1653" i="1"/>
  <c r="L1653" i="1" s="1"/>
  <c r="J1645" i="1"/>
  <c r="K1645" i="1" s="1"/>
  <c r="I1645" i="1"/>
  <c r="J1637" i="1"/>
  <c r="K1637" i="1" s="1"/>
  <c r="I1637" i="1"/>
  <c r="J1629" i="1"/>
  <c r="K1629" i="1" s="1"/>
  <c r="I1629" i="1"/>
  <c r="J1621" i="1"/>
  <c r="K1621" i="1" s="1"/>
  <c r="I1621" i="1"/>
  <c r="J1613" i="1"/>
  <c r="K1613" i="1" s="1"/>
  <c r="I1613" i="1"/>
  <c r="J1605" i="1"/>
  <c r="K1605" i="1" s="1"/>
  <c r="I1605" i="1"/>
  <c r="J1597" i="1"/>
  <c r="K1597" i="1" s="1"/>
  <c r="I1597" i="1"/>
  <c r="J1589" i="1"/>
  <c r="K1589" i="1" s="1"/>
  <c r="I1589" i="1"/>
  <c r="J1581" i="1"/>
  <c r="K1581" i="1" s="1"/>
  <c r="I1581" i="1"/>
  <c r="J1573" i="1"/>
  <c r="K1573" i="1" s="1"/>
  <c r="I1573" i="1"/>
  <c r="J1565" i="1"/>
  <c r="K1565" i="1" s="1"/>
  <c r="I1565" i="1"/>
  <c r="J1557" i="1"/>
  <c r="K1557" i="1" s="1"/>
  <c r="I1557" i="1"/>
  <c r="J1549" i="1"/>
  <c r="K1549" i="1" s="1"/>
  <c r="I1549" i="1"/>
  <c r="J1541" i="1"/>
  <c r="K1541" i="1" s="1"/>
  <c r="I1541" i="1"/>
  <c r="J1533" i="1"/>
  <c r="K1533" i="1" s="1"/>
  <c r="I1533" i="1"/>
  <c r="J1525" i="1"/>
  <c r="K1525" i="1" s="1"/>
  <c r="I1525" i="1"/>
  <c r="J1517" i="1"/>
  <c r="K1517" i="1" s="1"/>
  <c r="I1517" i="1"/>
  <c r="J1509" i="1"/>
  <c r="K1509" i="1" s="1"/>
  <c r="I1509" i="1"/>
  <c r="J1501" i="1"/>
  <c r="K1501" i="1" s="1"/>
  <c r="I1501" i="1"/>
  <c r="J1493" i="1"/>
  <c r="K1493" i="1" s="1"/>
  <c r="I1493" i="1"/>
  <c r="J1485" i="1"/>
  <c r="K1485" i="1" s="1"/>
  <c r="I1485" i="1"/>
  <c r="J1477" i="1"/>
  <c r="K1477" i="1" s="1"/>
  <c r="I1477" i="1"/>
  <c r="J1469" i="1"/>
  <c r="K1469" i="1" s="1"/>
  <c r="I1469" i="1"/>
  <c r="J1461" i="1"/>
  <c r="K1461" i="1" s="1"/>
  <c r="I1461" i="1"/>
  <c r="J1453" i="1"/>
  <c r="K1453" i="1" s="1"/>
  <c r="I1453" i="1"/>
  <c r="J1445" i="1"/>
  <c r="K1445" i="1" s="1"/>
  <c r="I1445" i="1"/>
  <c r="J1437" i="1"/>
  <c r="K1437" i="1" s="1"/>
  <c r="I1437" i="1"/>
  <c r="L1437" i="1" s="1"/>
  <c r="J1429" i="1"/>
  <c r="K1429" i="1" s="1"/>
  <c r="I1429" i="1"/>
  <c r="J1421" i="1"/>
  <c r="K1421" i="1" s="1"/>
  <c r="I1421" i="1"/>
  <c r="J1413" i="1"/>
  <c r="K1413" i="1" s="1"/>
  <c r="I1413" i="1"/>
  <c r="J1405" i="1"/>
  <c r="K1405" i="1" s="1"/>
  <c r="I1405" i="1"/>
  <c r="J1397" i="1"/>
  <c r="K1397" i="1" s="1"/>
  <c r="I1397" i="1"/>
  <c r="J1389" i="1"/>
  <c r="K1389" i="1" s="1"/>
  <c r="I1389" i="1"/>
  <c r="J1381" i="1"/>
  <c r="K1381" i="1" s="1"/>
  <c r="I1381" i="1"/>
  <c r="J1373" i="1"/>
  <c r="K1373" i="1" s="1"/>
  <c r="I1373" i="1"/>
  <c r="J1365" i="1"/>
  <c r="K1365" i="1" s="1"/>
  <c r="I1365" i="1"/>
  <c r="J1357" i="1"/>
  <c r="K1357" i="1" s="1"/>
  <c r="I1357" i="1"/>
  <c r="J1349" i="1"/>
  <c r="K1349" i="1" s="1"/>
  <c r="I1349" i="1"/>
  <c r="J1341" i="1"/>
  <c r="K1341" i="1" s="1"/>
  <c r="I1341" i="1"/>
  <c r="J1333" i="1"/>
  <c r="K1333" i="1" s="1"/>
  <c r="I1333" i="1"/>
  <c r="J1325" i="1"/>
  <c r="K1325" i="1" s="1"/>
  <c r="I1325" i="1"/>
  <c r="L1325" i="1" s="1"/>
  <c r="J1317" i="1"/>
  <c r="K1317" i="1" s="1"/>
  <c r="I1317" i="1"/>
  <c r="J1309" i="1"/>
  <c r="K1309" i="1" s="1"/>
  <c r="I1309" i="1"/>
  <c r="J1301" i="1"/>
  <c r="K1301" i="1" s="1"/>
  <c r="I1301" i="1"/>
  <c r="J1293" i="1"/>
  <c r="K1293" i="1" s="1"/>
  <c r="I1293" i="1"/>
  <c r="J1285" i="1"/>
  <c r="K1285" i="1" s="1"/>
  <c r="I1285" i="1"/>
  <c r="J1277" i="1"/>
  <c r="K1277" i="1" s="1"/>
  <c r="I1277" i="1"/>
  <c r="J1269" i="1"/>
  <c r="K1269" i="1" s="1"/>
  <c r="I1269" i="1"/>
  <c r="J1261" i="1"/>
  <c r="K1261" i="1" s="1"/>
  <c r="I1261" i="1"/>
  <c r="J1253" i="1"/>
  <c r="K1253" i="1" s="1"/>
  <c r="I1253" i="1"/>
  <c r="J1245" i="1"/>
  <c r="K1245" i="1" s="1"/>
  <c r="I1245" i="1"/>
  <c r="J1237" i="1"/>
  <c r="K1237" i="1" s="1"/>
  <c r="I1237" i="1"/>
  <c r="J1229" i="1"/>
  <c r="K1229" i="1" s="1"/>
  <c r="I1229" i="1"/>
  <c r="J1221" i="1"/>
  <c r="K1221" i="1" s="1"/>
  <c r="I1221" i="1"/>
  <c r="L1221" i="1" s="1"/>
  <c r="J1213" i="1"/>
  <c r="K1213" i="1" s="1"/>
  <c r="I1213" i="1"/>
  <c r="J1205" i="1"/>
  <c r="K1205" i="1" s="1"/>
  <c r="I1205" i="1"/>
  <c r="J1197" i="1"/>
  <c r="K1197" i="1" s="1"/>
  <c r="I1197" i="1"/>
  <c r="J1189" i="1"/>
  <c r="K1189" i="1" s="1"/>
  <c r="I1189" i="1"/>
  <c r="J1181" i="1"/>
  <c r="K1181" i="1" s="1"/>
  <c r="I1181" i="1"/>
  <c r="J1173" i="1"/>
  <c r="K1173" i="1" s="1"/>
  <c r="I1173" i="1"/>
  <c r="J1165" i="1"/>
  <c r="K1165" i="1" s="1"/>
  <c r="I1165" i="1"/>
  <c r="J1157" i="1"/>
  <c r="K1157" i="1" s="1"/>
  <c r="I1157" i="1"/>
  <c r="J1149" i="1"/>
  <c r="K1149" i="1" s="1"/>
  <c r="I1149" i="1"/>
  <c r="J1141" i="1"/>
  <c r="K1141" i="1" s="1"/>
  <c r="I1141" i="1"/>
  <c r="J1133" i="1"/>
  <c r="K1133" i="1" s="1"/>
  <c r="I1133" i="1"/>
  <c r="J1125" i="1"/>
  <c r="K1125" i="1" s="1"/>
  <c r="I1125" i="1"/>
  <c r="J1117" i="1"/>
  <c r="K1117" i="1" s="1"/>
  <c r="I1117" i="1"/>
  <c r="J1109" i="1"/>
  <c r="K1109" i="1" s="1"/>
  <c r="I1109" i="1"/>
  <c r="J1101" i="1"/>
  <c r="K1101" i="1" s="1"/>
  <c r="I1101" i="1"/>
  <c r="J1093" i="1"/>
  <c r="K1093" i="1" s="1"/>
  <c r="I1093" i="1"/>
  <c r="J1085" i="1"/>
  <c r="K1085" i="1" s="1"/>
  <c r="I1085" i="1"/>
  <c r="J1077" i="1"/>
  <c r="K1077" i="1" s="1"/>
  <c r="I1077" i="1"/>
  <c r="J1069" i="1"/>
  <c r="K1069" i="1" s="1"/>
  <c r="I1069" i="1"/>
  <c r="J1061" i="1"/>
  <c r="K1061" i="1" s="1"/>
  <c r="I1061" i="1"/>
  <c r="J1053" i="1"/>
  <c r="K1053" i="1" s="1"/>
  <c r="I1053" i="1"/>
  <c r="J1045" i="1"/>
  <c r="K1045" i="1" s="1"/>
  <c r="I1045" i="1"/>
  <c r="J1037" i="1"/>
  <c r="K1037" i="1" s="1"/>
  <c r="I1037" i="1"/>
  <c r="J1029" i="1"/>
  <c r="K1029" i="1" s="1"/>
  <c r="I1029" i="1"/>
  <c r="J1021" i="1"/>
  <c r="K1021" i="1" s="1"/>
  <c r="I1021" i="1"/>
  <c r="J1013" i="1"/>
  <c r="K1013" i="1" s="1"/>
  <c r="I1013" i="1"/>
  <c r="J1005" i="1"/>
  <c r="K1005" i="1" s="1"/>
  <c r="I1005" i="1"/>
  <c r="J997" i="1"/>
  <c r="K997" i="1" s="1"/>
  <c r="I997" i="1"/>
  <c r="L997" i="1" s="1"/>
  <c r="J989" i="1"/>
  <c r="K989" i="1" s="1"/>
  <c r="I989" i="1"/>
  <c r="J981" i="1"/>
  <c r="K981" i="1" s="1"/>
  <c r="I981" i="1"/>
  <c r="J973" i="1"/>
  <c r="K973" i="1" s="1"/>
  <c r="I973" i="1"/>
  <c r="J965" i="1"/>
  <c r="K965" i="1" s="1"/>
  <c r="I965" i="1"/>
  <c r="J957" i="1"/>
  <c r="K957" i="1" s="1"/>
  <c r="I957" i="1"/>
  <c r="J949" i="1"/>
  <c r="K949" i="1" s="1"/>
  <c r="I949" i="1"/>
  <c r="J941" i="1"/>
  <c r="K941" i="1" s="1"/>
  <c r="I941" i="1"/>
  <c r="J933" i="1"/>
  <c r="K933" i="1" s="1"/>
  <c r="I933" i="1"/>
  <c r="J925" i="1"/>
  <c r="K925" i="1" s="1"/>
  <c r="I925" i="1"/>
  <c r="J917" i="1"/>
  <c r="K917" i="1" s="1"/>
  <c r="I917" i="1"/>
  <c r="J909" i="1"/>
  <c r="K909" i="1" s="1"/>
  <c r="I909" i="1"/>
  <c r="J901" i="1"/>
  <c r="K901" i="1" s="1"/>
  <c r="I901" i="1"/>
  <c r="J893" i="1"/>
  <c r="K893" i="1" s="1"/>
  <c r="I893" i="1"/>
  <c r="L893" i="1" s="1"/>
  <c r="J885" i="1"/>
  <c r="K885" i="1" s="1"/>
  <c r="I885" i="1"/>
  <c r="J877" i="1"/>
  <c r="K877" i="1" s="1"/>
  <c r="I877" i="1"/>
  <c r="J869" i="1"/>
  <c r="K869" i="1" s="1"/>
  <c r="I869" i="1"/>
  <c r="J861" i="1"/>
  <c r="K861" i="1" s="1"/>
  <c r="I861" i="1"/>
  <c r="J853" i="1"/>
  <c r="K853" i="1" s="1"/>
  <c r="I853" i="1"/>
  <c r="J845" i="1"/>
  <c r="K845" i="1" s="1"/>
  <c r="I845" i="1"/>
  <c r="J837" i="1"/>
  <c r="K837" i="1" s="1"/>
  <c r="I837" i="1"/>
  <c r="J829" i="1"/>
  <c r="K829" i="1" s="1"/>
  <c r="I829" i="1"/>
  <c r="J821" i="1"/>
  <c r="K821" i="1" s="1"/>
  <c r="I821" i="1"/>
  <c r="J813" i="1"/>
  <c r="K813" i="1" s="1"/>
  <c r="I813" i="1"/>
  <c r="J805" i="1"/>
  <c r="K805" i="1" s="1"/>
  <c r="I805" i="1"/>
  <c r="J797" i="1"/>
  <c r="K797" i="1" s="1"/>
  <c r="I797" i="1"/>
  <c r="J789" i="1"/>
  <c r="K789" i="1" s="1"/>
  <c r="I789" i="1"/>
  <c r="J781" i="1"/>
  <c r="K781" i="1" s="1"/>
  <c r="I781" i="1"/>
  <c r="J773" i="1"/>
  <c r="K773" i="1" s="1"/>
  <c r="I773" i="1"/>
  <c r="J765" i="1"/>
  <c r="K765" i="1" s="1"/>
  <c r="I765" i="1"/>
  <c r="J757" i="1"/>
  <c r="K757" i="1" s="1"/>
  <c r="I757" i="1"/>
  <c r="J749" i="1"/>
  <c r="K749" i="1" s="1"/>
  <c r="I749" i="1"/>
  <c r="J741" i="1"/>
  <c r="K741" i="1" s="1"/>
  <c r="I741" i="1"/>
  <c r="J733" i="1"/>
  <c r="K733" i="1" s="1"/>
  <c r="I733" i="1"/>
  <c r="J725" i="1"/>
  <c r="K725" i="1" s="1"/>
  <c r="I725" i="1"/>
  <c r="J717" i="1"/>
  <c r="K717" i="1" s="1"/>
  <c r="I717" i="1"/>
  <c r="J709" i="1"/>
  <c r="K709" i="1" s="1"/>
  <c r="I709" i="1"/>
  <c r="J701" i="1"/>
  <c r="K701" i="1" s="1"/>
  <c r="I701" i="1"/>
  <c r="J693" i="1"/>
  <c r="K693" i="1" s="1"/>
  <c r="I693" i="1"/>
  <c r="L693" i="1" s="1"/>
  <c r="J685" i="1"/>
  <c r="K685" i="1" s="1"/>
  <c r="I685" i="1"/>
  <c r="J677" i="1"/>
  <c r="K677" i="1" s="1"/>
  <c r="I677" i="1"/>
  <c r="J669" i="1"/>
  <c r="K669" i="1" s="1"/>
  <c r="I669" i="1"/>
  <c r="J661" i="1"/>
  <c r="K661" i="1" s="1"/>
  <c r="I661" i="1"/>
  <c r="J653" i="1"/>
  <c r="K653" i="1" s="1"/>
  <c r="I653" i="1"/>
  <c r="J645" i="1"/>
  <c r="K645" i="1" s="1"/>
  <c r="I645" i="1"/>
  <c r="J637" i="1"/>
  <c r="K637" i="1" s="1"/>
  <c r="I637" i="1"/>
  <c r="J629" i="1"/>
  <c r="K629" i="1" s="1"/>
  <c r="I629" i="1"/>
  <c r="J621" i="1"/>
  <c r="K621" i="1" s="1"/>
  <c r="I621" i="1"/>
  <c r="J613" i="1"/>
  <c r="K613" i="1" s="1"/>
  <c r="I613" i="1"/>
  <c r="J605" i="1"/>
  <c r="K605" i="1" s="1"/>
  <c r="I605" i="1"/>
  <c r="J597" i="1"/>
  <c r="K597" i="1" s="1"/>
  <c r="I597" i="1"/>
  <c r="J589" i="1"/>
  <c r="K589" i="1" s="1"/>
  <c r="I589" i="1"/>
  <c r="J581" i="1"/>
  <c r="K581" i="1" s="1"/>
  <c r="I581" i="1"/>
  <c r="J573" i="1"/>
  <c r="K573" i="1" s="1"/>
  <c r="I573" i="1"/>
  <c r="J565" i="1"/>
  <c r="K565" i="1" s="1"/>
  <c r="I565" i="1"/>
  <c r="J557" i="1"/>
  <c r="K557" i="1" s="1"/>
  <c r="I557" i="1"/>
  <c r="J549" i="1"/>
  <c r="K549" i="1" s="1"/>
  <c r="I549" i="1"/>
  <c r="J541" i="1"/>
  <c r="K541" i="1" s="1"/>
  <c r="I541" i="1"/>
  <c r="J533" i="1"/>
  <c r="K533" i="1" s="1"/>
  <c r="I533" i="1"/>
  <c r="J525" i="1"/>
  <c r="K525" i="1" s="1"/>
  <c r="I525" i="1"/>
  <c r="J517" i="1"/>
  <c r="K517" i="1" s="1"/>
  <c r="I517" i="1"/>
  <c r="J509" i="1"/>
  <c r="K509" i="1" s="1"/>
  <c r="I509" i="1"/>
  <c r="J501" i="1"/>
  <c r="K501" i="1" s="1"/>
  <c r="I501" i="1"/>
  <c r="J493" i="1"/>
  <c r="K493" i="1" s="1"/>
  <c r="I493" i="1"/>
  <c r="J485" i="1"/>
  <c r="K485" i="1" s="1"/>
  <c r="I485" i="1"/>
  <c r="J477" i="1"/>
  <c r="K477" i="1" s="1"/>
  <c r="I477" i="1"/>
  <c r="L477" i="1" s="1"/>
  <c r="J469" i="1"/>
  <c r="K469" i="1" s="1"/>
  <c r="I469" i="1"/>
  <c r="J461" i="1"/>
  <c r="K461" i="1" s="1"/>
  <c r="I461" i="1"/>
  <c r="J453" i="1"/>
  <c r="K453" i="1" s="1"/>
  <c r="I453" i="1"/>
  <c r="J445" i="1"/>
  <c r="K445" i="1" s="1"/>
  <c r="I445" i="1"/>
  <c r="J437" i="1"/>
  <c r="K437" i="1" s="1"/>
  <c r="I437" i="1"/>
  <c r="J429" i="1"/>
  <c r="K429" i="1" s="1"/>
  <c r="I429" i="1"/>
  <c r="J421" i="1"/>
  <c r="K421" i="1" s="1"/>
  <c r="I421" i="1"/>
  <c r="J413" i="1"/>
  <c r="K413" i="1" s="1"/>
  <c r="I413" i="1"/>
  <c r="J405" i="1"/>
  <c r="K405" i="1" s="1"/>
  <c r="I405" i="1"/>
  <c r="J397" i="1"/>
  <c r="K397" i="1" s="1"/>
  <c r="I397" i="1"/>
  <c r="J389" i="1"/>
  <c r="K389" i="1" s="1"/>
  <c r="I389" i="1"/>
  <c r="J381" i="1"/>
  <c r="K381" i="1" s="1"/>
  <c r="I381" i="1"/>
  <c r="J373" i="1"/>
  <c r="K373" i="1" s="1"/>
  <c r="I373" i="1"/>
  <c r="J365" i="1"/>
  <c r="K365" i="1" s="1"/>
  <c r="I365" i="1"/>
  <c r="J357" i="1"/>
  <c r="K357" i="1" s="1"/>
  <c r="I357" i="1"/>
  <c r="J349" i="1"/>
  <c r="K349" i="1" s="1"/>
  <c r="I349" i="1"/>
  <c r="L349" i="1" s="1"/>
  <c r="J341" i="1"/>
  <c r="K341" i="1" s="1"/>
  <c r="I341" i="1"/>
  <c r="J333" i="1"/>
  <c r="K333" i="1" s="1"/>
  <c r="I333" i="1"/>
  <c r="J325" i="1"/>
  <c r="K325" i="1" s="1"/>
  <c r="I325" i="1"/>
  <c r="J317" i="1"/>
  <c r="K317" i="1" s="1"/>
  <c r="I317" i="1"/>
  <c r="J309" i="1"/>
  <c r="K309" i="1" s="1"/>
  <c r="I309" i="1"/>
  <c r="J301" i="1"/>
  <c r="K301" i="1" s="1"/>
  <c r="I301" i="1"/>
  <c r="J293" i="1"/>
  <c r="K293" i="1" s="1"/>
  <c r="I293" i="1"/>
  <c r="J285" i="1"/>
  <c r="K285" i="1" s="1"/>
  <c r="I285" i="1"/>
  <c r="J277" i="1"/>
  <c r="K277" i="1" s="1"/>
  <c r="I277" i="1"/>
  <c r="J269" i="1"/>
  <c r="K269" i="1" s="1"/>
  <c r="I269" i="1"/>
  <c r="J261" i="1"/>
  <c r="K261" i="1" s="1"/>
  <c r="I261" i="1"/>
  <c r="L261" i="1" s="1"/>
  <c r="J253" i="1"/>
  <c r="K253" i="1" s="1"/>
  <c r="I253" i="1"/>
  <c r="J245" i="1"/>
  <c r="K245" i="1" s="1"/>
  <c r="I245" i="1"/>
  <c r="J237" i="1"/>
  <c r="K237" i="1" s="1"/>
  <c r="I237" i="1"/>
  <c r="J229" i="1"/>
  <c r="K229" i="1" s="1"/>
  <c r="I229" i="1"/>
  <c r="J221" i="1"/>
  <c r="K221" i="1" s="1"/>
  <c r="I221" i="1"/>
  <c r="J213" i="1"/>
  <c r="K213" i="1" s="1"/>
  <c r="I213" i="1"/>
  <c r="J205" i="1"/>
  <c r="K205" i="1" s="1"/>
  <c r="I205" i="1"/>
  <c r="J197" i="1"/>
  <c r="K197" i="1" s="1"/>
  <c r="I197" i="1"/>
  <c r="J189" i="1"/>
  <c r="K189" i="1" s="1"/>
  <c r="I189" i="1"/>
  <c r="J181" i="1"/>
  <c r="K181" i="1" s="1"/>
  <c r="I181" i="1"/>
  <c r="J173" i="1"/>
  <c r="K173" i="1" s="1"/>
  <c r="I173" i="1"/>
  <c r="L173" i="1" s="1"/>
  <c r="J165" i="1"/>
  <c r="K165" i="1" s="1"/>
  <c r="I165" i="1"/>
  <c r="J157" i="1"/>
  <c r="K157" i="1" s="1"/>
  <c r="I157" i="1"/>
  <c r="J149" i="1"/>
  <c r="K149" i="1" s="1"/>
  <c r="I149" i="1"/>
  <c r="J141" i="1"/>
  <c r="K141" i="1" s="1"/>
  <c r="I141" i="1"/>
  <c r="L141" i="1" s="1"/>
  <c r="J133" i="1"/>
  <c r="K133" i="1" s="1"/>
  <c r="I133" i="1"/>
  <c r="J125" i="1"/>
  <c r="K125" i="1" s="1"/>
  <c r="I125" i="1"/>
  <c r="J117" i="1"/>
  <c r="K117" i="1" s="1"/>
  <c r="I117" i="1"/>
  <c r="J109" i="1"/>
  <c r="K109" i="1" s="1"/>
  <c r="I109" i="1"/>
  <c r="J101" i="1"/>
  <c r="K101" i="1" s="1"/>
  <c r="I101" i="1"/>
  <c r="J93" i="1"/>
  <c r="K93" i="1" s="1"/>
  <c r="I93" i="1"/>
  <c r="J85" i="1"/>
  <c r="K85" i="1" s="1"/>
  <c r="I85" i="1"/>
  <c r="J77" i="1"/>
  <c r="K77" i="1" s="1"/>
  <c r="I77" i="1"/>
  <c r="J69" i="1"/>
  <c r="K69" i="1" s="1"/>
  <c r="I69" i="1"/>
  <c r="J61" i="1"/>
  <c r="K61" i="1" s="1"/>
  <c r="I61" i="1"/>
  <c r="J53" i="1"/>
  <c r="K53" i="1" s="1"/>
  <c r="I53" i="1"/>
  <c r="J45" i="1"/>
  <c r="K45" i="1" s="1"/>
  <c r="I45" i="1"/>
  <c r="J37" i="1"/>
  <c r="K37" i="1" s="1"/>
  <c r="I37" i="1"/>
  <c r="I29" i="1"/>
  <c r="J29" i="1"/>
  <c r="K29" i="1" s="1"/>
  <c r="I21" i="1"/>
  <c r="J21" i="1"/>
  <c r="K21" i="1" s="1"/>
  <c r="J13" i="1"/>
  <c r="K13" i="1" s="1"/>
  <c r="I13" i="1"/>
  <c r="J5" i="1"/>
  <c r="K5" i="1" s="1"/>
  <c r="I5" i="1"/>
  <c r="P5741" i="2"/>
  <c r="P5725" i="2"/>
  <c r="P5709" i="2"/>
  <c r="R5709" i="2" s="1"/>
  <c r="P5693" i="2"/>
  <c r="R5693" i="2" s="1"/>
  <c r="P5677" i="2"/>
  <c r="R5677" i="2" s="1"/>
  <c r="P5661" i="2"/>
  <c r="R5661" i="2" s="1"/>
  <c r="P5645" i="2"/>
  <c r="R5645" i="2" s="1"/>
  <c r="P5629" i="2"/>
  <c r="R5629" i="2" s="1"/>
  <c r="P5613" i="2"/>
  <c r="R5613" i="2" s="1"/>
  <c r="P5597" i="2"/>
  <c r="R5597" i="2" s="1"/>
  <c r="P5581" i="2"/>
  <c r="R5581" i="2" s="1"/>
  <c r="P5565" i="2"/>
  <c r="R5565" i="2" s="1"/>
  <c r="P5549" i="2"/>
  <c r="R5549" i="2" s="1"/>
  <c r="P5533" i="2"/>
  <c r="R5533" i="2" s="1"/>
  <c r="P5517" i="2"/>
  <c r="R5517" i="2" s="1"/>
  <c r="P5501" i="2"/>
  <c r="P5485" i="2"/>
  <c r="R5485" i="2" s="1"/>
  <c r="P5469" i="2"/>
  <c r="R5469" i="2" s="1"/>
  <c r="P5453" i="2"/>
  <c r="R5453" i="2" s="1"/>
  <c r="P5437" i="2"/>
  <c r="R5437" i="2" s="1"/>
  <c r="P5421" i="2"/>
  <c r="R5421" i="2" s="1"/>
  <c r="P5405" i="2"/>
  <c r="R5405" i="2" s="1"/>
  <c r="P5389" i="2"/>
  <c r="R5389" i="2" s="1"/>
  <c r="P5373" i="2"/>
  <c r="R5373" i="2" s="1"/>
  <c r="P5357" i="2"/>
  <c r="R5357" i="2" s="1"/>
  <c r="P5341" i="2"/>
  <c r="R5341" i="2" s="1"/>
  <c r="P5325" i="2"/>
  <c r="R5325" i="2" s="1"/>
  <c r="P5309" i="2"/>
  <c r="R5309" i="2" s="1"/>
  <c r="P5291" i="2"/>
  <c r="R5291" i="2" s="1"/>
  <c r="P5268" i="2"/>
  <c r="R5268" i="2" s="1"/>
  <c r="P5245" i="2"/>
  <c r="R5245" i="2" s="1"/>
  <c r="P5212" i="2"/>
  <c r="R5212" i="2" s="1"/>
  <c r="P5244" i="2"/>
  <c r="R5244" i="2" s="1"/>
  <c r="P5204" i="2"/>
  <c r="R5204" i="2" s="1"/>
  <c r="J5995" i="1"/>
  <c r="K5995" i="1" s="1"/>
  <c r="I5995" i="1"/>
  <c r="L5995" i="1" s="1"/>
  <c r="J5987" i="1"/>
  <c r="K5987" i="1" s="1"/>
  <c r="I5987" i="1"/>
  <c r="J5979" i="1"/>
  <c r="K5979" i="1" s="1"/>
  <c r="I5979" i="1"/>
  <c r="J5971" i="1"/>
  <c r="K5971" i="1" s="1"/>
  <c r="I5971" i="1"/>
  <c r="I5963" i="1"/>
  <c r="J5963" i="1"/>
  <c r="K5963" i="1" s="1"/>
  <c r="J5955" i="1"/>
  <c r="K5955" i="1" s="1"/>
  <c r="I5955" i="1"/>
  <c r="J5947" i="1"/>
  <c r="K5947" i="1" s="1"/>
  <c r="I5947" i="1"/>
  <c r="I5939" i="1"/>
  <c r="J5939" i="1"/>
  <c r="K5939" i="1" s="1"/>
  <c r="J5931" i="1"/>
  <c r="K5931" i="1" s="1"/>
  <c r="I5931" i="1"/>
  <c r="J5923" i="1"/>
  <c r="K5923" i="1" s="1"/>
  <c r="I5923" i="1"/>
  <c r="J5915" i="1"/>
  <c r="K5915" i="1" s="1"/>
  <c r="I5915" i="1"/>
  <c r="J5907" i="1"/>
  <c r="K5907" i="1" s="1"/>
  <c r="I5907" i="1"/>
  <c r="I5899" i="1"/>
  <c r="J5899" i="1"/>
  <c r="K5899" i="1" s="1"/>
  <c r="J5891" i="1"/>
  <c r="K5891" i="1" s="1"/>
  <c r="I5891" i="1"/>
  <c r="J5883" i="1"/>
  <c r="K5883" i="1" s="1"/>
  <c r="I5883" i="1"/>
  <c r="I5875" i="1"/>
  <c r="J5875" i="1"/>
  <c r="K5875" i="1" s="1"/>
  <c r="J5867" i="1"/>
  <c r="K5867" i="1" s="1"/>
  <c r="I5867" i="1"/>
  <c r="I5859" i="1"/>
  <c r="J5859" i="1"/>
  <c r="K5859" i="1" s="1"/>
  <c r="J5851" i="1"/>
  <c r="K5851" i="1" s="1"/>
  <c r="I5851" i="1"/>
  <c r="J5843" i="1"/>
  <c r="K5843" i="1" s="1"/>
  <c r="I5843" i="1"/>
  <c r="I5835" i="1"/>
  <c r="J5835" i="1"/>
  <c r="K5835" i="1" s="1"/>
  <c r="J5827" i="1"/>
  <c r="K5827" i="1" s="1"/>
  <c r="I5827" i="1"/>
  <c r="J5819" i="1"/>
  <c r="K5819" i="1" s="1"/>
  <c r="I5819" i="1"/>
  <c r="J5811" i="1"/>
  <c r="K5811" i="1" s="1"/>
  <c r="I5811" i="1"/>
  <c r="J5803" i="1"/>
  <c r="K5803" i="1" s="1"/>
  <c r="I5803" i="1"/>
  <c r="I5795" i="1"/>
  <c r="J5795" i="1"/>
  <c r="K5795" i="1" s="1"/>
  <c r="J5787" i="1"/>
  <c r="K5787" i="1" s="1"/>
  <c r="I5787" i="1"/>
  <c r="J5779" i="1"/>
  <c r="K5779" i="1" s="1"/>
  <c r="I5779" i="1"/>
  <c r="L5779" i="1" s="1"/>
  <c r="I5771" i="1"/>
  <c r="J5771" i="1"/>
  <c r="K5771" i="1" s="1"/>
  <c r="J5763" i="1"/>
  <c r="K5763" i="1" s="1"/>
  <c r="I5763" i="1"/>
  <c r="J5755" i="1"/>
  <c r="K5755" i="1" s="1"/>
  <c r="I5755" i="1"/>
  <c r="J5747" i="1"/>
  <c r="K5747" i="1" s="1"/>
  <c r="I5747" i="1"/>
  <c r="J5739" i="1"/>
  <c r="K5739" i="1" s="1"/>
  <c r="I5739" i="1"/>
  <c r="I5731" i="1"/>
  <c r="L5731" i="1" s="1"/>
  <c r="J5731" i="1"/>
  <c r="K5731" i="1" s="1"/>
  <c r="J5723" i="1"/>
  <c r="K5723" i="1" s="1"/>
  <c r="I5723" i="1"/>
  <c r="J5715" i="1"/>
  <c r="K5715" i="1" s="1"/>
  <c r="I5715" i="1"/>
  <c r="I5707" i="1"/>
  <c r="J5707" i="1"/>
  <c r="K5707" i="1" s="1"/>
  <c r="J5699" i="1"/>
  <c r="K5699" i="1" s="1"/>
  <c r="I5699" i="1"/>
  <c r="J5691" i="1"/>
  <c r="K5691" i="1" s="1"/>
  <c r="I5691" i="1"/>
  <c r="L5691" i="1" s="1"/>
  <c r="I5683" i="1"/>
  <c r="J5683" i="1"/>
  <c r="K5683" i="1" s="1"/>
  <c r="J5675" i="1"/>
  <c r="K5675" i="1" s="1"/>
  <c r="I5675" i="1"/>
  <c r="I5667" i="1"/>
  <c r="J5667" i="1"/>
  <c r="K5667" i="1" s="1"/>
  <c r="J5659" i="1"/>
  <c r="K5659" i="1" s="1"/>
  <c r="I5659" i="1"/>
  <c r="J5651" i="1"/>
  <c r="K5651" i="1" s="1"/>
  <c r="I5651" i="1"/>
  <c r="J5643" i="1"/>
  <c r="K5643" i="1" s="1"/>
  <c r="I5643" i="1"/>
  <c r="J5635" i="1"/>
  <c r="K5635" i="1" s="1"/>
  <c r="I5635" i="1"/>
  <c r="J5627" i="1"/>
  <c r="K5627" i="1" s="1"/>
  <c r="I5627" i="1"/>
  <c r="I5619" i="1"/>
  <c r="L5619" i="1" s="1"/>
  <c r="J5619" i="1"/>
  <c r="K5619" i="1" s="1"/>
  <c r="J5611" i="1"/>
  <c r="K5611" i="1" s="1"/>
  <c r="I5611" i="1"/>
  <c r="I5603" i="1"/>
  <c r="J5603" i="1"/>
  <c r="K5603" i="1" s="1"/>
  <c r="J5595" i="1"/>
  <c r="K5595" i="1" s="1"/>
  <c r="I5595" i="1"/>
  <c r="L5595" i="1" s="1"/>
  <c r="J5587" i="1"/>
  <c r="K5587" i="1" s="1"/>
  <c r="I5587" i="1"/>
  <c r="J5579" i="1"/>
  <c r="K5579" i="1" s="1"/>
  <c r="I5579" i="1"/>
  <c r="J5571" i="1"/>
  <c r="K5571" i="1" s="1"/>
  <c r="I5571" i="1"/>
  <c r="J5563" i="1"/>
  <c r="K5563" i="1" s="1"/>
  <c r="I5563" i="1"/>
  <c r="I5555" i="1"/>
  <c r="J5555" i="1"/>
  <c r="K5555" i="1" s="1"/>
  <c r="J5547" i="1"/>
  <c r="K5547" i="1" s="1"/>
  <c r="I5547" i="1"/>
  <c r="I5539" i="1"/>
  <c r="J5539" i="1"/>
  <c r="K5539" i="1" s="1"/>
  <c r="J5531" i="1"/>
  <c r="K5531" i="1" s="1"/>
  <c r="I5531" i="1"/>
  <c r="J5523" i="1"/>
  <c r="K5523" i="1" s="1"/>
  <c r="I5523" i="1"/>
  <c r="I5515" i="1"/>
  <c r="J5515" i="1"/>
  <c r="K5515" i="1" s="1"/>
  <c r="J5507" i="1"/>
  <c r="K5507" i="1" s="1"/>
  <c r="I5507" i="1"/>
  <c r="J5499" i="1"/>
  <c r="K5499" i="1" s="1"/>
  <c r="I5499" i="1"/>
  <c r="I5491" i="1"/>
  <c r="J5491" i="1"/>
  <c r="K5491" i="1" s="1"/>
  <c r="J5483" i="1"/>
  <c r="K5483" i="1" s="1"/>
  <c r="I5483" i="1"/>
  <c r="J5475" i="1"/>
  <c r="K5475" i="1" s="1"/>
  <c r="I5475" i="1"/>
  <c r="J5467" i="1"/>
  <c r="K5467" i="1" s="1"/>
  <c r="I5467" i="1"/>
  <c r="J5459" i="1"/>
  <c r="K5459" i="1" s="1"/>
  <c r="I5459" i="1"/>
  <c r="I5451" i="1"/>
  <c r="J5451" i="1"/>
  <c r="K5451" i="1" s="1"/>
  <c r="J5443" i="1"/>
  <c r="K5443" i="1" s="1"/>
  <c r="I5443" i="1"/>
  <c r="J5435" i="1"/>
  <c r="K5435" i="1" s="1"/>
  <c r="I5435" i="1"/>
  <c r="I5427" i="1"/>
  <c r="J5427" i="1"/>
  <c r="K5427" i="1" s="1"/>
  <c r="J5419" i="1"/>
  <c r="K5419" i="1" s="1"/>
  <c r="I5419" i="1"/>
  <c r="J5411" i="1"/>
  <c r="K5411" i="1" s="1"/>
  <c r="I5411" i="1"/>
  <c r="J5403" i="1"/>
  <c r="K5403" i="1" s="1"/>
  <c r="I5403" i="1"/>
  <c r="J5395" i="1"/>
  <c r="K5395" i="1" s="1"/>
  <c r="I5395" i="1"/>
  <c r="I5387" i="1"/>
  <c r="J5387" i="1"/>
  <c r="K5387" i="1" s="1"/>
  <c r="J5379" i="1"/>
  <c r="K5379" i="1" s="1"/>
  <c r="I5379" i="1"/>
  <c r="J5371" i="1"/>
  <c r="K5371" i="1" s="1"/>
  <c r="I5371" i="1"/>
  <c r="I5363" i="1"/>
  <c r="J5363" i="1"/>
  <c r="K5363" i="1" s="1"/>
  <c r="J5355" i="1"/>
  <c r="K5355" i="1" s="1"/>
  <c r="I5355" i="1"/>
  <c r="I5347" i="1"/>
  <c r="J5347" i="1"/>
  <c r="K5347" i="1" s="1"/>
  <c r="J5339" i="1"/>
  <c r="K5339" i="1" s="1"/>
  <c r="I5339" i="1"/>
  <c r="J5331" i="1"/>
  <c r="K5331" i="1" s="1"/>
  <c r="I5331" i="1"/>
  <c r="I5323" i="1"/>
  <c r="J5323" i="1"/>
  <c r="K5323" i="1" s="1"/>
  <c r="J5315" i="1"/>
  <c r="K5315" i="1" s="1"/>
  <c r="I5315" i="1"/>
  <c r="J5307" i="1"/>
  <c r="K5307" i="1" s="1"/>
  <c r="I5307" i="1"/>
  <c r="L5307" i="1" s="1"/>
  <c r="J5299" i="1"/>
  <c r="K5299" i="1" s="1"/>
  <c r="I5299" i="1"/>
  <c r="J5291" i="1"/>
  <c r="K5291" i="1" s="1"/>
  <c r="I5291" i="1"/>
  <c r="I5283" i="1"/>
  <c r="J5283" i="1"/>
  <c r="K5283" i="1" s="1"/>
  <c r="J5275" i="1"/>
  <c r="K5275" i="1" s="1"/>
  <c r="I5275" i="1"/>
  <c r="J5267" i="1"/>
  <c r="K5267" i="1" s="1"/>
  <c r="I5267" i="1"/>
  <c r="I5259" i="1"/>
  <c r="J5259" i="1"/>
  <c r="K5259" i="1" s="1"/>
  <c r="J5251" i="1"/>
  <c r="K5251" i="1" s="1"/>
  <c r="I5251" i="1"/>
  <c r="J5243" i="1"/>
  <c r="K5243" i="1" s="1"/>
  <c r="I5243" i="1"/>
  <c r="J5235" i="1"/>
  <c r="K5235" i="1" s="1"/>
  <c r="I5235" i="1"/>
  <c r="J5227" i="1"/>
  <c r="K5227" i="1" s="1"/>
  <c r="I5227" i="1"/>
  <c r="L5227" i="1" s="1"/>
  <c r="I5219" i="1"/>
  <c r="J5219" i="1"/>
  <c r="K5219" i="1" s="1"/>
  <c r="J5211" i="1"/>
  <c r="K5211" i="1" s="1"/>
  <c r="I5211" i="1"/>
  <c r="J5203" i="1"/>
  <c r="K5203" i="1" s="1"/>
  <c r="I5203" i="1"/>
  <c r="I5195" i="1"/>
  <c r="J5195" i="1"/>
  <c r="K5195" i="1" s="1"/>
  <c r="J5187" i="1"/>
  <c r="K5187" i="1" s="1"/>
  <c r="I5187" i="1"/>
  <c r="J5179" i="1"/>
  <c r="K5179" i="1" s="1"/>
  <c r="I5179" i="1"/>
  <c r="I5171" i="1"/>
  <c r="J5171" i="1"/>
  <c r="K5171" i="1" s="1"/>
  <c r="J5163" i="1"/>
  <c r="K5163" i="1" s="1"/>
  <c r="I5163" i="1"/>
  <c r="I5155" i="1"/>
  <c r="J5155" i="1"/>
  <c r="K5155" i="1" s="1"/>
  <c r="J5147" i="1"/>
  <c r="K5147" i="1" s="1"/>
  <c r="I5147" i="1"/>
  <c r="J5139" i="1"/>
  <c r="K5139" i="1" s="1"/>
  <c r="I5139" i="1"/>
  <c r="J5131" i="1"/>
  <c r="K5131" i="1" s="1"/>
  <c r="I5131" i="1"/>
  <c r="J5123" i="1"/>
  <c r="K5123" i="1" s="1"/>
  <c r="I5123" i="1"/>
  <c r="J5115" i="1"/>
  <c r="K5115" i="1" s="1"/>
  <c r="I5115" i="1"/>
  <c r="L5115" i="1" s="1"/>
  <c r="I5107" i="1"/>
  <c r="L5107" i="1" s="1"/>
  <c r="J5107" i="1"/>
  <c r="K5107" i="1" s="1"/>
  <c r="J5099" i="1"/>
  <c r="K5099" i="1" s="1"/>
  <c r="I5099" i="1"/>
  <c r="J5091" i="1"/>
  <c r="K5091" i="1" s="1"/>
  <c r="I5091" i="1"/>
  <c r="L5091" i="1" s="1"/>
  <c r="J5083" i="1"/>
  <c r="K5083" i="1" s="1"/>
  <c r="I5083" i="1"/>
  <c r="I5075" i="1"/>
  <c r="J5075" i="1"/>
  <c r="K5075" i="1" s="1"/>
  <c r="J5067" i="1"/>
  <c r="K5067" i="1" s="1"/>
  <c r="I5067" i="1"/>
  <c r="I5059" i="1"/>
  <c r="J5059" i="1"/>
  <c r="K5059" i="1" s="1"/>
  <c r="J5051" i="1"/>
  <c r="K5051" i="1" s="1"/>
  <c r="I5051" i="1"/>
  <c r="I5043" i="1"/>
  <c r="J5043" i="1"/>
  <c r="K5043" i="1" s="1"/>
  <c r="J5035" i="1"/>
  <c r="K5035" i="1" s="1"/>
  <c r="I5035" i="1"/>
  <c r="I5027" i="1"/>
  <c r="J5027" i="1"/>
  <c r="K5027" i="1" s="1"/>
  <c r="J5019" i="1"/>
  <c r="K5019" i="1" s="1"/>
  <c r="I5019" i="1"/>
  <c r="J5011" i="1"/>
  <c r="K5011" i="1" s="1"/>
  <c r="I5011" i="1"/>
  <c r="J5003" i="1"/>
  <c r="K5003" i="1" s="1"/>
  <c r="I5003" i="1"/>
  <c r="I4995" i="1"/>
  <c r="J4995" i="1"/>
  <c r="K4995" i="1" s="1"/>
  <c r="J4987" i="1"/>
  <c r="K4987" i="1" s="1"/>
  <c r="I4987" i="1"/>
  <c r="I4979" i="1"/>
  <c r="J4979" i="1"/>
  <c r="K4979" i="1" s="1"/>
  <c r="J4971" i="1"/>
  <c r="K4971" i="1" s="1"/>
  <c r="I4971" i="1"/>
  <c r="J4963" i="1"/>
  <c r="K4963" i="1" s="1"/>
  <c r="I4963" i="1"/>
  <c r="J4955" i="1"/>
  <c r="K4955" i="1" s="1"/>
  <c r="I4955" i="1"/>
  <c r="I4947" i="1"/>
  <c r="J4947" i="1"/>
  <c r="K4947" i="1" s="1"/>
  <c r="J4939" i="1"/>
  <c r="K4939" i="1" s="1"/>
  <c r="I4939" i="1"/>
  <c r="I4931" i="1"/>
  <c r="J4931" i="1"/>
  <c r="K4931" i="1" s="1"/>
  <c r="J4923" i="1"/>
  <c r="K4923" i="1" s="1"/>
  <c r="I4923" i="1"/>
  <c r="I4915" i="1"/>
  <c r="J4915" i="1"/>
  <c r="K4915" i="1" s="1"/>
  <c r="J4907" i="1"/>
  <c r="K4907" i="1" s="1"/>
  <c r="I4907" i="1"/>
  <c r="I4899" i="1"/>
  <c r="J4899" i="1"/>
  <c r="K4899" i="1" s="1"/>
  <c r="J4891" i="1"/>
  <c r="K4891" i="1" s="1"/>
  <c r="I4891" i="1"/>
  <c r="J4883" i="1"/>
  <c r="K4883" i="1" s="1"/>
  <c r="I4883" i="1"/>
  <c r="L4883" i="1" s="1"/>
  <c r="J4875" i="1"/>
  <c r="K4875" i="1" s="1"/>
  <c r="I4875" i="1"/>
  <c r="I4867" i="1"/>
  <c r="L4867" i="1" s="1"/>
  <c r="J4867" i="1"/>
  <c r="K4867" i="1" s="1"/>
  <c r="J4859" i="1"/>
  <c r="K4859" i="1" s="1"/>
  <c r="I4859" i="1"/>
  <c r="I4851" i="1"/>
  <c r="J4851" i="1"/>
  <c r="K4851" i="1" s="1"/>
  <c r="J4843" i="1"/>
  <c r="K4843" i="1" s="1"/>
  <c r="I4843" i="1"/>
  <c r="L4843" i="1" s="1"/>
  <c r="J4835" i="1"/>
  <c r="K4835" i="1" s="1"/>
  <c r="I4835" i="1"/>
  <c r="J4827" i="1"/>
  <c r="K4827" i="1" s="1"/>
  <c r="I4827" i="1"/>
  <c r="I4819" i="1"/>
  <c r="J4819" i="1"/>
  <c r="K4819" i="1" s="1"/>
  <c r="J4811" i="1"/>
  <c r="K4811" i="1" s="1"/>
  <c r="I4811" i="1"/>
  <c r="I4803" i="1"/>
  <c r="J4803" i="1"/>
  <c r="K4803" i="1" s="1"/>
  <c r="J4795" i="1"/>
  <c r="K4795" i="1" s="1"/>
  <c r="I4795" i="1"/>
  <c r="I4787" i="1"/>
  <c r="J4787" i="1"/>
  <c r="K4787" i="1" s="1"/>
  <c r="J4779" i="1"/>
  <c r="K4779" i="1" s="1"/>
  <c r="I4779" i="1"/>
  <c r="I4771" i="1"/>
  <c r="J4771" i="1"/>
  <c r="K4771" i="1" s="1"/>
  <c r="J4763" i="1"/>
  <c r="K4763" i="1" s="1"/>
  <c r="I4763" i="1"/>
  <c r="L4763" i="1" s="1"/>
  <c r="J4755" i="1"/>
  <c r="K4755" i="1" s="1"/>
  <c r="I4755" i="1"/>
  <c r="J4747" i="1"/>
  <c r="K4747" i="1" s="1"/>
  <c r="I4747" i="1"/>
  <c r="I4739" i="1"/>
  <c r="J4739" i="1"/>
  <c r="K4739" i="1" s="1"/>
  <c r="J4731" i="1"/>
  <c r="K4731" i="1" s="1"/>
  <c r="I4731" i="1"/>
  <c r="I4723" i="1"/>
  <c r="J4723" i="1"/>
  <c r="K4723" i="1" s="1"/>
  <c r="J4715" i="1"/>
  <c r="K4715" i="1" s="1"/>
  <c r="I4715" i="1"/>
  <c r="J4707" i="1"/>
  <c r="K4707" i="1" s="1"/>
  <c r="I4707" i="1"/>
  <c r="J4699" i="1"/>
  <c r="K4699" i="1" s="1"/>
  <c r="I4699" i="1"/>
  <c r="I4691" i="1"/>
  <c r="J4691" i="1"/>
  <c r="K4691" i="1" s="1"/>
  <c r="J4683" i="1"/>
  <c r="K4683" i="1" s="1"/>
  <c r="I4683" i="1"/>
  <c r="I4675" i="1"/>
  <c r="J4675" i="1"/>
  <c r="K4675" i="1" s="1"/>
  <c r="J4667" i="1"/>
  <c r="K4667" i="1" s="1"/>
  <c r="I4667" i="1"/>
  <c r="I4659" i="1"/>
  <c r="J4659" i="1"/>
  <c r="K4659" i="1" s="1"/>
  <c r="J4651" i="1"/>
  <c r="K4651" i="1" s="1"/>
  <c r="I4651" i="1"/>
  <c r="L4651" i="1" s="1"/>
  <c r="I4643" i="1"/>
  <c r="J4643" i="1"/>
  <c r="K4643" i="1" s="1"/>
  <c r="J4635" i="1"/>
  <c r="K4635" i="1" s="1"/>
  <c r="I4635" i="1"/>
  <c r="J4627" i="1"/>
  <c r="K4627" i="1" s="1"/>
  <c r="I4627" i="1"/>
  <c r="J4619" i="1"/>
  <c r="K4619" i="1" s="1"/>
  <c r="I4619" i="1"/>
  <c r="I4611" i="1"/>
  <c r="J4611" i="1"/>
  <c r="K4611" i="1" s="1"/>
  <c r="J4603" i="1"/>
  <c r="K4603" i="1" s="1"/>
  <c r="I4603" i="1"/>
  <c r="I4595" i="1"/>
  <c r="J4595" i="1"/>
  <c r="K4595" i="1" s="1"/>
  <c r="J4587" i="1"/>
  <c r="K4587" i="1" s="1"/>
  <c r="I4587" i="1"/>
  <c r="J4579" i="1"/>
  <c r="K4579" i="1" s="1"/>
  <c r="I4579" i="1"/>
  <c r="J4571" i="1"/>
  <c r="K4571" i="1" s="1"/>
  <c r="I4571" i="1"/>
  <c r="I4563" i="1"/>
  <c r="J4563" i="1"/>
  <c r="K4563" i="1" s="1"/>
  <c r="J4555" i="1"/>
  <c r="K4555" i="1" s="1"/>
  <c r="I4555" i="1"/>
  <c r="I4547" i="1"/>
  <c r="J4547" i="1"/>
  <c r="K4547" i="1" s="1"/>
  <c r="J4539" i="1"/>
  <c r="K4539" i="1" s="1"/>
  <c r="I4539" i="1"/>
  <c r="I4531" i="1"/>
  <c r="J4531" i="1"/>
  <c r="K4531" i="1" s="1"/>
  <c r="J4523" i="1"/>
  <c r="K4523" i="1" s="1"/>
  <c r="I4523" i="1"/>
  <c r="I4515" i="1"/>
  <c r="J4515" i="1"/>
  <c r="K4515" i="1" s="1"/>
  <c r="J4507" i="1"/>
  <c r="K4507" i="1" s="1"/>
  <c r="I4507" i="1"/>
  <c r="L4507" i="1" s="1"/>
  <c r="J4499" i="1"/>
  <c r="K4499" i="1" s="1"/>
  <c r="I4499" i="1"/>
  <c r="J4491" i="1"/>
  <c r="K4491" i="1" s="1"/>
  <c r="I4491" i="1"/>
  <c r="I4483" i="1"/>
  <c r="L4483" i="1" s="1"/>
  <c r="J4483" i="1"/>
  <c r="K4483" i="1" s="1"/>
  <c r="J4475" i="1"/>
  <c r="K4475" i="1" s="1"/>
  <c r="I4475" i="1"/>
  <c r="I4467" i="1"/>
  <c r="J4467" i="1"/>
  <c r="K4467" i="1" s="1"/>
  <c r="J4459" i="1"/>
  <c r="K4459" i="1" s="1"/>
  <c r="I4459" i="1"/>
  <c r="J4451" i="1"/>
  <c r="K4451" i="1" s="1"/>
  <c r="I4451" i="1"/>
  <c r="J4443" i="1"/>
  <c r="K4443" i="1" s="1"/>
  <c r="I4443" i="1"/>
  <c r="I4435" i="1"/>
  <c r="J4435" i="1"/>
  <c r="K4435" i="1" s="1"/>
  <c r="J4427" i="1"/>
  <c r="K4427" i="1" s="1"/>
  <c r="I4427" i="1"/>
  <c r="I4419" i="1"/>
  <c r="J4419" i="1"/>
  <c r="K4419" i="1" s="1"/>
  <c r="J4411" i="1"/>
  <c r="K4411" i="1" s="1"/>
  <c r="I4411" i="1"/>
  <c r="I4403" i="1"/>
  <c r="J4403" i="1"/>
  <c r="K4403" i="1" s="1"/>
  <c r="J4395" i="1"/>
  <c r="K4395" i="1" s="1"/>
  <c r="I4395" i="1"/>
  <c r="I4387" i="1"/>
  <c r="J4387" i="1"/>
  <c r="K4387" i="1" s="1"/>
  <c r="J4379" i="1"/>
  <c r="K4379" i="1" s="1"/>
  <c r="I4379" i="1"/>
  <c r="J4371" i="1"/>
  <c r="K4371" i="1" s="1"/>
  <c r="I4371" i="1"/>
  <c r="J4363" i="1"/>
  <c r="K4363" i="1" s="1"/>
  <c r="I4363" i="1"/>
  <c r="I4355" i="1"/>
  <c r="J4355" i="1"/>
  <c r="K4355" i="1" s="1"/>
  <c r="J4347" i="1"/>
  <c r="K4347" i="1" s="1"/>
  <c r="I4347" i="1"/>
  <c r="I4339" i="1"/>
  <c r="J4339" i="1"/>
  <c r="K4339" i="1" s="1"/>
  <c r="J4331" i="1"/>
  <c r="K4331" i="1" s="1"/>
  <c r="I4331" i="1"/>
  <c r="J4323" i="1"/>
  <c r="K4323" i="1" s="1"/>
  <c r="I4323" i="1"/>
  <c r="J4315" i="1"/>
  <c r="K4315" i="1" s="1"/>
  <c r="I4315" i="1"/>
  <c r="I4307" i="1"/>
  <c r="J4307" i="1"/>
  <c r="K4307" i="1" s="1"/>
  <c r="J4299" i="1"/>
  <c r="K4299" i="1" s="1"/>
  <c r="I4299" i="1"/>
  <c r="I4291" i="1"/>
  <c r="J4291" i="1"/>
  <c r="K4291" i="1" s="1"/>
  <c r="J4283" i="1"/>
  <c r="K4283" i="1" s="1"/>
  <c r="I4283" i="1"/>
  <c r="I4275" i="1"/>
  <c r="J4275" i="1"/>
  <c r="K4275" i="1" s="1"/>
  <c r="J4267" i="1"/>
  <c r="K4267" i="1" s="1"/>
  <c r="I4267" i="1"/>
  <c r="I4259" i="1"/>
  <c r="J4259" i="1"/>
  <c r="K4259" i="1" s="1"/>
  <c r="J4251" i="1"/>
  <c r="K4251" i="1" s="1"/>
  <c r="I4251" i="1"/>
  <c r="J4243" i="1"/>
  <c r="K4243" i="1" s="1"/>
  <c r="I4243" i="1"/>
  <c r="J4235" i="1"/>
  <c r="K4235" i="1" s="1"/>
  <c r="I4235" i="1"/>
  <c r="I4227" i="1"/>
  <c r="J4227" i="1"/>
  <c r="K4227" i="1" s="1"/>
  <c r="J4219" i="1"/>
  <c r="K4219" i="1" s="1"/>
  <c r="I4219" i="1"/>
  <c r="L4219" i="1" s="1"/>
  <c r="I4211" i="1"/>
  <c r="J4211" i="1"/>
  <c r="K4211" i="1" s="1"/>
  <c r="J4203" i="1"/>
  <c r="K4203" i="1" s="1"/>
  <c r="I4203" i="1"/>
  <c r="J4195" i="1"/>
  <c r="K4195" i="1" s="1"/>
  <c r="I4195" i="1"/>
  <c r="L4195" i="1" s="1"/>
  <c r="J4187" i="1"/>
  <c r="K4187" i="1" s="1"/>
  <c r="I4187" i="1"/>
  <c r="I4179" i="1"/>
  <c r="J4179" i="1"/>
  <c r="K4179" i="1" s="1"/>
  <c r="J4171" i="1"/>
  <c r="K4171" i="1" s="1"/>
  <c r="I4171" i="1"/>
  <c r="I4163" i="1"/>
  <c r="J4163" i="1"/>
  <c r="K4163" i="1" s="1"/>
  <c r="J4155" i="1"/>
  <c r="K4155" i="1" s="1"/>
  <c r="I4155" i="1"/>
  <c r="I4147" i="1"/>
  <c r="J4147" i="1"/>
  <c r="K4147" i="1" s="1"/>
  <c r="J4139" i="1"/>
  <c r="K4139" i="1" s="1"/>
  <c r="I4139" i="1"/>
  <c r="I4131" i="1"/>
  <c r="J4131" i="1"/>
  <c r="K4131" i="1" s="1"/>
  <c r="J4123" i="1"/>
  <c r="K4123" i="1" s="1"/>
  <c r="I4123" i="1"/>
  <c r="J4115" i="1"/>
  <c r="K4115" i="1" s="1"/>
  <c r="I4115" i="1"/>
  <c r="J4107" i="1"/>
  <c r="K4107" i="1" s="1"/>
  <c r="I4107" i="1"/>
  <c r="J4099" i="1"/>
  <c r="K4099" i="1" s="1"/>
  <c r="I4099" i="1"/>
  <c r="J4091" i="1"/>
  <c r="K4091" i="1" s="1"/>
  <c r="I4091" i="1"/>
  <c r="J4083" i="1"/>
  <c r="K4083" i="1" s="1"/>
  <c r="I4083" i="1"/>
  <c r="L4083" i="1" s="1"/>
  <c r="J4075" i="1"/>
  <c r="K4075" i="1" s="1"/>
  <c r="I4075" i="1"/>
  <c r="J4067" i="1"/>
  <c r="K4067" i="1" s="1"/>
  <c r="I4067" i="1"/>
  <c r="J4059" i="1"/>
  <c r="K4059" i="1" s="1"/>
  <c r="I4059" i="1"/>
  <c r="J4051" i="1"/>
  <c r="K4051" i="1" s="1"/>
  <c r="I4051" i="1"/>
  <c r="J4043" i="1"/>
  <c r="K4043" i="1" s="1"/>
  <c r="I4043" i="1"/>
  <c r="J4035" i="1"/>
  <c r="K4035" i="1" s="1"/>
  <c r="I4035" i="1"/>
  <c r="J4027" i="1"/>
  <c r="K4027" i="1" s="1"/>
  <c r="I4027" i="1"/>
  <c r="J4019" i="1"/>
  <c r="K4019" i="1" s="1"/>
  <c r="I4019" i="1"/>
  <c r="J4011" i="1"/>
  <c r="K4011" i="1" s="1"/>
  <c r="I4011" i="1"/>
  <c r="J4003" i="1"/>
  <c r="K4003" i="1" s="1"/>
  <c r="I4003" i="1"/>
  <c r="J3995" i="1"/>
  <c r="K3995" i="1" s="1"/>
  <c r="I3995" i="1"/>
  <c r="J3987" i="1"/>
  <c r="K3987" i="1" s="1"/>
  <c r="I3987" i="1"/>
  <c r="J3979" i="1"/>
  <c r="K3979" i="1" s="1"/>
  <c r="I3979" i="1"/>
  <c r="J3971" i="1"/>
  <c r="K3971" i="1" s="1"/>
  <c r="I3971" i="1"/>
  <c r="J3963" i="1"/>
  <c r="K3963" i="1" s="1"/>
  <c r="I3963" i="1"/>
  <c r="L3963" i="1" s="1"/>
  <c r="J3955" i="1"/>
  <c r="K3955" i="1" s="1"/>
  <c r="I3955" i="1"/>
  <c r="L3955" i="1" s="1"/>
  <c r="J3947" i="1"/>
  <c r="K3947" i="1" s="1"/>
  <c r="I3947" i="1"/>
  <c r="J3939" i="1"/>
  <c r="K3939" i="1" s="1"/>
  <c r="I3939" i="1"/>
  <c r="J3931" i="1"/>
  <c r="K3931" i="1" s="1"/>
  <c r="I3931" i="1"/>
  <c r="J3923" i="1"/>
  <c r="K3923" i="1" s="1"/>
  <c r="I3923" i="1"/>
  <c r="L3923" i="1" s="1"/>
  <c r="J3915" i="1"/>
  <c r="K3915" i="1" s="1"/>
  <c r="I3915" i="1"/>
  <c r="J3907" i="1"/>
  <c r="K3907" i="1" s="1"/>
  <c r="I3907" i="1"/>
  <c r="J3899" i="1"/>
  <c r="K3899" i="1" s="1"/>
  <c r="I3899" i="1"/>
  <c r="J3891" i="1"/>
  <c r="K3891" i="1" s="1"/>
  <c r="I3891" i="1"/>
  <c r="J3883" i="1"/>
  <c r="K3883" i="1" s="1"/>
  <c r="I3883" i="1"/>
  <c r="J3875" i="1"/>
  <c r="K3875" i="1" s="1"/>
  <c r="I3875" i="1"/>
  <c r="J3867" i="1"/>
  <c r="K3867" i="1" s="1"/>
  <c r="I3867" i="1"/>
  <c r="J3859" i="1"/>
  <c r="K3859" i="1" s="1"/>
  <c r="I3859" i="1"/>
  <c r="J3851" i="1"/>
  <c r="K3851" i="1" s="1"/>
  <c r="I3851" i="1"/>
  <c r="J3843" i="1"/>
  <c r="K3843" i="1" s="1"/>
  <c r="I3843" i="1"/>
  <c r="J3835" i="1"/>
  <c r="K3835" i="1" s="1"/>
  <c r="I3835" i="1"/>
  <c r="J3827" i="1"/>
  <c r="K3827" i="1" s="1"/>
  <c r="I3827" i="1"/>
  <c r="J3819" i="1"/>
  <c r="K3819" i="1" s="1"/>
  <c r="I3819" i="1"/>
  <c r="J3811" i="1"/>
  <c r="K3811" i="1" s="1"/>
  <c r="I3811" i="1"/>
  <c r="J3803" i="1"/>
  <c r="K3803" i="1" s="1"/>
  <c r="I3803" i="1"/>
  <c r="L3803" i="1" s="1"/>
  <c r="J3795" i="1"/>
  <c r="K3795" i="1" s="1"/>
  <c r="I3795" i="1"/>
  <c r="J3787" i="1"/>
  <c r="K3787" i="1" s="1"/>
  <c r="I3787" i="1"/>
  <c r="L3787" i="1" s="1"/>
  <c r="J3779" i="1"/>
  <c r="K3779" i="1" s="1"/>
  <c r="I3779" i="1"/>
  <c r="J3771" i="1"/>
  <c r="K3771" i="1" s="1"/>
  <c r="I3771" i="1"/>
  <c r="J3763" i="1"/>
  <c r="K3763" i="1" s="1"/>
  <c r="I3763" i="1"/>
  <c r="J3755" i="1"/>
  <c r="K3755" i="1" s="1"/>
  <c r="I3755" i="1"/>
  <c r="J3747" i="1"/>
  <c r="K3747" i="1" s="1"/>
  <c r="I3747" i="1"/>
  <c r="J3739" i="1"/>
  <c r="K3739" i="1" s="1"/>
  <c r="I3739" i="1"/>
  <c r="J3731" i="1"/>
  <c r="K3731" i="1" s="1"/>
  <c r="I3731" i="1"/>
  <c r="J3723" i="1"/>
  <c r="K3723" i="1" s="1"/>
  <c r="I3723" i="1"/>
  <c r="J3715" i="1"/>
  <c r="K3715" i="1" s="1"/>
  <c r="I3715" i="1"/>
  <c r="L3715" i="1" s="1"/>
  <c r="J3707" i="1"/>
  <c r="K3707" i="1" s="1"/>
  <c r="I3707" i="1"/>
  <c r="J3699" i="1"/>
  <c r="K3699" i="1" s="1"/>
  <c r="I3699" i="1"/>
  <c r="J3691" i="1"/>
  <c r="K3691" i="1" s="1"/>
  <c r="I3691" i="1"/>
  <c r="J3683" i="1"/>
  <c r="K3683" i="1" s="1"/>
  <c r="I3683" i="1"/>
  <c r="J3675" i="1"/>
  <c r="K3675" i="1" s="1"/>
  <c r="I3675" i="1"/>
  <c r="J3667" i="1"/>
  <c r="K3667" i="1" s="1"/>
  <c r="I3667" i="1"/>
  <c r="J3659" i="1"/>
  <c r="K3659" i="1" s="1"/>
  <c r="I3659" i="1"/>
  <c r="J3651" i="1"/>
  <c r="K3651" i="1" s="1"/>
  <c r="I3651" i="1"/>
  <c r="J3643" i="1"/>
  <c r="K3643" i="1" s="1"/>
  <c r="I3643" i="1"/>
  <c r="J3635" i="1"/>
  <c r="K3635" i="1" s="1"/>
  <c r="I3635" i="1"/>
  <c r="L3635" i="1" s="1"/>
  <c r="J3627" i="1"/>
  <c r="K3627" i="1" s="1"/>
  <c r="I3627" i="1"/>
  <c r="J3619" i="1"/>
  <c r="K3619" i="1" s="1"/>
  <c r="I3619" i="1"/>
  <c r="J3611" i="1"/>
  <c r="K3611" i="1" s="1"/>
  <c r="I3611" i="1"/>
  <c r="J3603" i="1"/>
  <c r="K3603" i="1" s="1"/>
  <c r="I3603" i="1"/>
  <c r="J3595" i="1"/>
  <c r="K3595" i="1" s="1"/>
  <c r="I3595" i="1"/>
  <c r="J3587" i="1"/>
  <c r="K3587" i="1" s="1"/>
  <c r="I3587" i="1"/>
  <c r="J3579" i="1"/>
  <c r="K3579" i="1" s="1"/>
  <c r="I3579" i="1"/>
  <c r="J3571" i="1"/>
  <c r="K3571" i="1" s="1"/>
  <c r="I3571" i="1"/>
  <c r="J3563" i="1"/>
  <c r="K3563" i="1" s="1"/>
  <c r="I3563" i="1"/>
  <c r="J3555" i="1"/>
  <c r="K3555" i="1" s="1"/>
  <c r="I3555" i="1"/>
  <c r="J3547" i="1"/>
  <c r="K3547" i="1" s="1"/>
  <c r="I3547" i="1"/>
  <c r="J3539" i="1"/>
  <c r="K3539" i="1" s="1"/>
  <c r="I3539" i="1"/>
  <c r="J3531" i="1"/>
  <c r="K3531" i="1" s="1"/>
  <c r="I3531" i="1"/>
  <c r="J3523" i="1"/>
  <c r="K3523" i="1" s="1"/>
  <c r="I3523" i="1"/>
  <c r="J3515" i="1"/>
  <c r="K3515" i="1" s="1"/>
  <c r="I3515" i="1"/>
  <c r="J3507" i="1"/>
  <c r="K3507" i="1" s="1"/>
  <c r="I3507" i="1"/>
  <c r="J3499" i="1"/>
  <c r="K3499" i="1" s="1"/>
  <c r="I3499" i="1"/>
  <c r="J3491" i="1"/>
  <c r="K3491" i="1" s="1"/>
  <c r="I3491" i="1"/>
  <c r="J3483" i="1"/>
  <c r="K3483" i="1" s="1"/>
  <c r="I3483" i="1"/>
  <c r="J3475" i="1"/>
  <c r="K3475" i="1" s="1"/>
  <c r="I3475" i="1"/>
  <c r="J3467" i="1"/>
  <c r="K3467" i="1" s="1"/>
  <c r="I3467" i="1"/>
  <c r="J3459" i="1"/>
  <c r="K3459" i="1" s="1"/>
  <c r="I3459" i="1"/>
  <c r="J3451" i="1"/>
  <c r="K3451" i="1" s="1"/>
  <c r="I3451" i="1"/>
  <c r="J3443" i="1"/>
  <c r="K3443" i="1" s="1"/>
  <c r="I3443" i="1"/>
  <c r="J3435" i="1"/>
  <c r="K3435" i="1" s="1"/>
  <c r="I3435" i="1"/>
  <c r="J3427" i="1"/>
  <c r="K3427" i="1" s="1"/>
  <c r="I3427" i="1"/>
  <c r="J3419" i="1"/>
  <c r="K3419" i="1" s="1"/>
  <c r="I3419" i="1"/>
  <c r="L3419" i="1" s="1"/>
  <c r="J3411" i="1"/>
  <c r="K3411" i="1" s="1"/>
  <c r="I3411" i="1"/>
  <c r="J3403" i="1"/>
  <c r="K3403" i="1" s="1"/>
  <c r="I3403" i="1"/>
  <c r="J3395" i="1"/>
  <c r="K3395" i="1" s="1"/>
  <c r="I3395" i="1"/>
  <c r="J3387" i="1"/>
  <c r="K3387" i="1" s="1"/>
  <c r="I3387" i="1"/>
  <c r="J3379" i="1"/>
  <c r="K3379" i="1" s="1"/>
  <c r="I3379" i="1"/>
  <c r="J3371" i="1"/>
  <c r="K3371" i="1" s="1"/>
  <c r="I3371" i="1"/>
  <c r="J3363" i="1"/>
  <c r="K3363" i="1" s="1"/>
  <c r="I3363" i="1"/>
  <c r="J3355" i="1"/>
  <c r="K3355" i="1" s="1"/>
  <c r="I3355" i="1"/>
  <c r="J3347" i="1"/>
  <c r="K3347" i="1" s="1"/>
  <c r="I3347" i="1"/>
  <c r="J3339" i="1"/>
  <c r="K3339" i="1" s="1"/>
  <c r="I3339" i="1"/>
  <c r="J3331" i="1"/>
  <c r="K3331" i="1" s="1"/>
  <c r="I3331" i="1"/>
  <c r="J3323" i="1"/>
  <c r="K3323" i="1" s="1"/>
  <c r="I3323" i="1"/>
  <c r="J3315" i="1"/>
  <c r="K3315" i="1" s="1"/>
  <c r="I3315" i="1"/>
  <c r="J3307" i="1"/>
  <c r="K3307" i="1" s="1"/>
  <c r="I3307" i="1"/>
  <c r="J3299" i="1"/>
  <c r="K3299" i="1" s="1"/>
  <c r="I3299" i="1"/>
  <c r="J3291" i="1"/>
  <c r="K3291" i="1" s="1"/>
  <c r="I3291" i="1"/>
  <c r="J3283" i="1"/>
  <c r="K3283" i="1" s="1"/>
  <c r="I3283" i="1"/>
  <c r="J3275" i="1"/>
  <c r="K3275" i="1" s="1"/>
  <c r="I3275" i="1"/>
  <c r="J3267" i="1"/>
  <c r="K3267" i="1" s="1"/>
  <c r="I3267" i="1"/>
  <c r="J3259" i="1"/>
  <c r="K3259" i="1" s="1"/>
  <c r="I3259" i="1"/>
  <c r="J3251" i="1"/>
  <c r="K3251" i="1" s="1"/>
  <c r="I3251" i="1"/>
  <c r="J3243" i="1"/>
  <c r="K3243" i="1" s="1"/>
  <c r="I3243" i="1"/>
  <c r="J3235" i="1"/>
  <c r="K3235" i="1" s="1"/>
  <c r="I3235" i="1"/>
  <c r="J3227" i="1"/>
  <c r="K3227" i="1" s="1"/>
  <c r="I3227" i="1"/>
  <c r="J3219" i="1"/>
  <c r="K3219" i="1" s="1"/>
  <c r="I3219" i="1"/>
  <c r="L3219" i="1" s="1"/>
  <c r="J3211" i="1"/>
  <c r="K3211" i="1" s="1"/>
  <c r="I3211" i="1"/>
  <c r="J3203" i="1"/>
  <c r="K3203" i="1" s="1"/>
  <c r="I3203" i="1"/>
  <c r="J3195" i="1"/>
  <c r="K3195" i="1" s="1"/>
  <c r="I3195" i="1"/>
  <c r="J3187" i="1"/>
  <c r="K3187" i="1" s="1"/>
  <c r="I3187" i="1"/>
  <c r="J3179" i="1"/>
  <c r="K3179" i="1" s="1"/>
  <c r="I3179" i="1"/>
  <c r="J3171" i="1"/>
  <c r="K3171" i="1" s="1"/>
  <c r="I3171" i="1"/>
  <c r="J3163" i="1"/>
  <c r="K3163" i="1" s="1"/>
  <c r="I3163" i="1"/>
  <c r="J3155" i="1"/>
  <c r="K3155" i="1" s="1"/>
  <c r="I3155" i="1"/>
  <c r="J3147" i="1"/>
  <c r="K3147" i="1" s="1"/>
  <c r="I3147" i="1"/>
  <c r="J3139" i="1"/>
  <c r="K3139" i="1" s="1"/>
  <c r="I3139" i="1"/>
  <c r="J3131" i="1"/>
  <c r="K3131" i="1" s="1"/>
  <c r="I3131" i="1"/>
  <c r="J3123" i="1"/>
  <c r="K3123" i="1" s="1"/>
  <c r="I3123" i="1"/>
  <c r="J3115" i="1"/>
  <c r="K3115" i="1" s="1"/>
  <c r="I3115" i="1"/>
  <c r="L3115" i="1" s="1"/>
  <c r="J3107" i="1"/>
  <c r="K3107" i="1" s="1"/>
  <c r="I3107" i="1"/>
  <c r="J3099" i="1"/>
  <c r="K3099" i="1" s="1"/>
  <c r="I3099" i="1"/>
  <c r="J3091" i="1"/>
  <c r="K3091" i="1" s="1"/>
  <c r="I3091" i="1"/>
  <c r="J3083" i="1"/>
  <c r="K3083" i="1" s="1"/>
  <c r="I3083" i="1"/>
  <c r="J3075" i="1"/>
  <c r="K3075" i="1" s="1"/>
  <c r="I3075" i="1"/>
  <c r="L3075" i="1" s="1"/>
  <c r="J3067" i="1"/>
  <c r="K3067" i="1" s="1"/>
  <c r="I3067" i="1"/>
  <c r="J3059" i="1"/>
  <c r="K3059" i="1" s="1"/>
  <c r="I3059" i="1"/>
  <c r="J3051" i="1"/>
  <c r="K3051" i="1" s="1"/>
  <c r="I3051" i="1"/>
  <c r="J3043" i="1"/>
  <c r="K3043" i="1" s="1"/>
  <c r="I3043" i="1"/>
  <c r="J3035" i="1"/>
  <c r="K3035" i="1" s="1"/>
  <c r="I3035" i="1"/>
  <c r="J3027" i="1"/>
  <c r="K3027" i="1" s="1"/>
  <c r="I3027" i="1"/>
  <c r="J3019" i="1"/>
  <c r="K3019" i="1" s="1"/>
  <c r="I3019" i="1"/>
  <c r="J3011" i="1"/>
  <c r="K3011" i="1" s="1"/>
  <c r="I3011" i="1"/>
  <c r="J3003" i="1"/>
  <c r="K3003" i="1" s="1"/>
  <c r="I3003" i="1"/>
  <c r="J2995" i="1"/>
  <c r="K2995" i="1" s="1"/>
  <c r="I2995" i="1"/>
  <c r="J2987" i="1"/>
  <c r="K2987" i="1" s="1"/>
  <c r="I2987" i="1"/>
  <c r="J2979" i="1"/>
  <c r="K2979" i="1" s="1"/>
  <c r="I2979" i="1"/>
  <c r="J2971" i="1"/>
  <c r="K2971" i="1" s="1"/>
  <c r="I2971" i="1"/>
  <c r="J2963" i="1"/>
  <c r="K2963" i="1" s="1"/>
  <c r="I2963" i="1"/>
  <c r="J2955" i="1"/>
  <c r="K2955" i="1" s="1"/>
  <c r="I2955" i="1"/>
  <c r="J2947" i="1"/>
  <c r="K2947" i="1" s="1"/>
  <c r="I2947" i="1"/>
  <c r="J2939" i="1"/>
  <c r="K2939" i="1" s="1"/>
  <c r="I2939" i="1"/>
  <c r="J2931" i="1"/>
  <c r="K2931" i="1" s="1"/>
  <c r="I2931" i="1"/>
  <c r="J2923" i="1"/>
  <c r="K2923" i="1" s="1"/>
  <c r="I2923" i="1"/>
  <c r="L2923" i="1" s="1"/>
  <c r="J2915" i="1"/>
  <c r="K2915" i="1" s="1"/>
  <c r="I2915" i="1"/>
  <c r="J2907" i="1"/>
  <c r="K2907" i="1" s="1"/>
  <c r="I2907" i="1"/>
  <c r="J2899" i="1"/>
  <c r="K2899" i="1" s="1"/>
  <c r="I2899" i="1"/>
  <c r="J2891" i="1"/>
  <c r="K2891" i="1" s="1"/>
  <c r="I2891" i="1"/>
  <c r="J2883" i="1"/>
  <c r="K2883" i="1" s="1"/>
  <c r="I2883" i="1"/>
  <c r="J2875" i="1"/>
  <c r="K2875" i="1" s="1"/>
  <c r="I2875" i="1"/>
  <c r="J2867" i="1"/>
  <c r="K2867" i="1" s="1"/>
  <c r="I2867" i="1"/>
  <c r="J2859" i="1"/>
  <c r="K2859" i="1" s="1"/>
  <c r="I2859" i="1"/>
  <c r="J2851" i="1"/>
  <c r="K2851" i="1" s="1"/>
  <c r="I2851" i="1"/>
  <c r="L2851" i="1" s="1"/>
  <c r="J2843" i="1"/>
  <c r="K2843" i="1" s="1"/>
  <c r="I2843" i="1"/>
  <c r="J2835" i="1"/>
  <c r="K2835" i="1" s="1"/>
  <c r="I2835" i="1"/>
  <c r="J2827" i="1"/>
  <c r="K2827" i="1" s="1"/>
  <c r="I2827" i="1"/>
  <c r="J2819" i="1"/>
  <c r="K2819" i="1" s="1"/>
  <c r="I2819" i="1"/>
  <c r="J2811" i="1"/>
  <c r="K2811" i="1" s="1"/>
  <c r="I2811" i="1"/>
  <c r="J2803" i="1"/>
  <c r="K2803" i="1" s="1"/>
  <c r="I2803" i="1"/>
  <c r="J2795" i="1"/>
  <c r="K2795" i="1" s="1"/>
  <c r="I2795" i="1"/>
  <c r="J2787" i="1"/>
  <c r="K2787" i="1" s="1"/>
  <c r="I2787" i="1"/>
  <c r="J2779" i="1"/>
  <c r="K2779" i="1" s="1"/>
  <c r="I2779" i="1"/>
  <c r="J2771" i="1"/>
  <c r="K2771" i="1" s="1"/>
  <c r="I2771" i="1"/>
  <c r="J2763" i="1"/>
  <c r="K2763" i="1" s="1"/>
  <c r="I2763" i="1"/>
  <c r="J2755" i="1"/>
  <c r="K2755" i="1" s="1"/>
  <c r="I2755" i="1"/>
  <c r="J2747" i="1"/>
  <c r="K2747" i="1" s="1"/>
  <c r="I2747" i="1"/>
  <c r="J2739" i="1"/>
  <c r="K2739" i="1" s="1"/>
  <c r="I2739" i="1"/>
  <c r="J2731" i="1"/>
  <c r="K2731" i="1" s="1"/>
  <c r="I2731" i="1"/>
  <c r="J2723" i="1"/>
  <c r="K2723" i="1" s="1"/>
  <c r="I2723" i="1"/>
  <c r="J2715" i="1"/>
  <c r="K2715" i="1" s="1"/>
  <c r="I2715" i="1"/>
  <c r="J2707" i="1"/>
  <c r="K2707" i="1" s="1"/>
  <c r="I2707" i="1"/>
  <c r="J2699" i="1"/>
  <c r="K2699" i="1" s="1"/>
  <c r="I2699" i="1"/>
  <c r="J2691" i="1"/>
  <c r="K2691" i="1" s="1"/>
  <c r="I2691" i="1"/>
  <c r="J2683" i="1"/>
  <c r="K2683" i="1" s="1"/>
  <c r="I2683" i="1"/>
  <c r="J2675" i="1"/>
  <c r="K2675" i="1" s="1"/>
  <c r="I2675" i="1"/>
  <c r="J2667" i="1"/>
  <c r="K2667" i="1" s="1"/>
  <c r="I2667" i="1"/>
  <c r="J2659" i="1"/>
  <c r="K2659" i="1" s="1"/>
  <c r="I2659" i="1"/>
  <c r="J2651" i="1"/>
  <c r="K2651" i="1" s="1"/>
  <c r="I2651" i="1"/>
  <c r="J2643" i="1"/>
  <c r="K2643" i="1" s="1"/>
  <c r="I2643" i="1"/>
  <c r="J2635" i="1"/>
  <c r="K2635" i="1" s="1"/>
  <c r="I2635" i="1"/>
  <c r="J2627" i="1"/>
  <c r="K2627" i="1" s="1"/>
  <c r="I2627" i="1"/>
  <c r="J2619" i="1"/>
  <c r="K2619" i="1" s="1"/>
  <c r="I2619" i="1"/>
  <c r="L2619" i="1" s="1"/>
  <c r="J2611" i="1"/>
  <c r="K2611" i="1" s="1"/>
  <c r="I2611" i="1"/>
  <c r="J2603" i="1"/>
  <c r="K2603" i="1" s="1"/>
  <c r="I2603" i="1"/>
  <c r="J2595" i="1"/>
  <c r="K2595" i="1" s="1"/>
  <c r="I2595" i="1"/>
  <c r="J2587" i="1"/>
  <c r="K2587" i="1" s="1"/>
  <c r="I2587" i="1"/>
  <c r="J2579" i="1"/>
  <c r="K2579" i="1" s="1"/>
  <c r="I2579" i="1"/>
  <c r="J2571" i="1"/>
  <c r="K2571" i="1" s="1"/>
  <c r="I2571" i="1"/>
  <c r="J2563" i="1"/>
  <c r="K2563" i="1" s="1"/>
  <c r="I2563" i="1"/>
  <c r="J2555" i="1"/>
  <c r="K2555" i="1" s="1"/>
  <c r="I2555" i="1"/>
  <c r="J2547" i="1"/>
  <c r="K2547" i="1" s="1"/>
  <c r="I2547" i="1"/>
  <c r="J2539" i="1"/>
  <c r="K2539" i="1" s="1"/>
  <c r="I2539" i="1"/>
  <c r="J2531" i="1"/>
  <c r="K2531" i="1" s="1"/>
  <c r="I2531" i="1"/>
  <c r="J2523" i="1"/>
  <c r="K2523" i="1" s="1"/>
  <c r="I2523" i="1"/>
  <c r="J2515" i="1"/>
  <c r="K2515" i="1" s="1"/>
  <c r="I2515" i="1"/>
  <c r="L2515" i="1" s="1"/>
  <c r="J2507" i="1"/>
  <c r="K2507" i="1" s="1"/>
  <c r="I2507" i="1"/>
  <c r="J2499" i="1"/>
  <c r="K2499" i="1" s="1"/>
  <c r="I2499" i="1"/>
  <c r="J2491" i="1"/>
  <c r="K2491" i="1" s="1"/>
  <c r="I2491" i="1"/>
  <c r="J2483" i="1"/>
  <c r="K2483" i="1" s="1"/>
  <c r="I2483" i="1"/>
  <c r="J2475" i="1"/>
  <c r="K2475" i="1" s="1"/>
  <c r="I2475" i="1"/>
  <c r="J2467" i="1"/>
  <c r="K2467" i="1" s="1"/>
  <c r="I2467" i="1"/>
  <c r="J2459" i="1"/>
  <c r="K2459" i="1" s="1"/>
  <c r="I2459" i="1"/>
  <c r="J2451" i="1"/>
  <c r="K2451" i="1" s="1"/>
  <c r="I2451" i="1"/>
  <c r="J2443" i="1"/>
  <c r="K2443" i="1" s="1"/>
  <c r="I2443" i="1"/>
  <c r="L2443" i="1" s="1"/>
  <c r="J2435" i="1"/>
  <c r="K2435" i="1" s="1"/>
  <c r="I2435" i="1"/>
  <c r="J2427" i="1"/>
  <c r="K2427" i="1" s="1"/>
  <c r="I2427" i="1"/>
  <c r="J2419" i="1"/>
  <c r="K2419" i="1" s="1"/>
  <c r="I2419" i="1"/>
  <c r="J2411" i="1"/>
  <c r="K2411" i="1" s="1"/>
  <c r="I2411" i="1"/>
  <c r="J2403" i="1"/>
  <c r="K2403" i="1" s="1"/>
  <c r="I2403" i="1"/>
  <c r="J2395" i="1"/>
  <c r="K2395" i="1" s="1"/>
  <c r="I2395" i="1"/>
  <c r="J2387" i="1"/>
  <c r="K2387" i="1" s="1"/>
  <c r="I2387" i="1"/>
  <c r="J2379" i="1"/>
  <c r="K2379" i="1" s="1"/>
  <c r="I2379" i="1"/>
  <c r="J2371" i="1"/>
  <c r="K2371" i="1" s="1"/>
  <c r="I2371" i="1"/>
  <c r="J2363" i="1"/>
  <c r="K2363" i="1" s="1"/>
  <c r="I2363" i="1"/>
  <c r="J2355" i="1"/>
  <c r="K2355" i="1" s="1"/>
  <c r="I2355" i="1"/>
  <c r="J2347" i="1"/>
  <c r="K2347" i="1" s="1"/>
  <c r="I2347" i="1"/>
  <c r="J2339" i="1"/>
  <c r="K2339" i="1" s="1"/>
  <c r="I2339" i="1"/>
  <c r="J2331" i="1"/>
  <c r="K2331" i="1" s="1"/>
  <c r="I2331" i="1"/>
  <c r="J2323" i="1"/>
  <c r="K2323" i="1" s="1"/>
  <c r="I2323" i="1"/>
  <c r="J2315" i="1"/>
  <c r="K2315" i="1" s="1"/>
  <c r="I2315" i="1"/>
  <c r="J2307" i="1"/>
  <c r="K2307" i="1" s="1"/>
  <c r="I2307" i="1"/>
  <c r="J2299" i="1"/>
  <c r="K2299" i="1" s="1"/>
  <c r="I2299" i="1"/>
  <c r="J2291" i="1"/>
  <c r="K2291" i="1" s="1"/>
  <c r="I2291" i="1"/>
  <c r="J2283" i="1"/>
  <c r="K2283" i="1" s="1"/>
  <c r="I2283" i="1"/>
  <c r="J2275" i="1"/>
  <c r="K2275" i="1" s="1"/>
  <c r="I2275" i="1"/>
  <c r="J2267" i="1"/>
  <c r="K2267" i="1" s="1"/>
  <c r="I2267" i="1"/>
  <c r="J2259" i="1"/>
  <c r="K2259" i="1" s="1"/>
  <c r="I2259" i="1"/>
  <c r="J2251" i="1"/>
  <c r="K2251" i="1" s="1"/>
  <c r="I2251" i="1"/>
  <c r="J2243" i="1"/>
  <c r="K2243" i="1" s="1"/>
  <c r="I2243" i="1"/>
  <c r="J2235" i="1"/>
  <c r="K2235" i="1" s="1"/>
  <c r="I2235" i="1"/>
  <c r="J2227" i="1"/>
  <c r="K2227" i="1" s="1"/>
  <c r="I2227" i="1"/>
  <c r="J2219" i="1"/>
  <c r="K2219" i="1" s="1"/>
  <c r="I2219" i="1"/>
  <c r="J2211" i="1"/>
  <c r="K2211" i="1" s="1"/>
  <c r="I2211" i="1"/>
  <c r="J2203" i="1"/>
  <c r="K2203" i="1" s="1"/>
  <c r="I2203" i="1"/>
  <c r="J2195" i="1"/>
  <c r="K2195" i="1" s="1"/>
  <c r="I2195" i="1"/>
  <c r="J2187" i="1"/>
  <c r="K2187" i="1" s="1"/>
  <c r="I2187" i="1"/>
  <c r="L2187" i="1" s="1"/>
  <c r="J2179" i="1"/>
  <c r="K2179" i="1" s="1"/>
  <c r="I2179" i="1"/>
  <c r="J2171" i="1"/>
  <c r="K2171" i="1" s="1"/>
  <c r="I2171" i="1"/>
  <c r="J2163" i="1"/>
  <c r="K2163" i="1" s="1"/>
  <c r="I2163" i="1"/>
  <c r="J2155" i="1"/>
  <c r="K2155" i="1" s="1"/>
  <c r="I2155" i="1"/>
  <c r="J2147" i="1"/>
  <c r="K2147" i="1" s="1"/>
  <c r="I2147" i="1"/>
  <c r="J2139" i="1"/>
  <c r="K2139" i="1" s="1"/>
  <c r="I2139" i="1"/>
  <c r="J2131" i="1"/>
  <c r="K2131" i="1" s="1"/>
  <c r="I2131" i="1"/>
  <c r="J2123" i="1"/>
  <c r="K2123" i="1" s="1"/>
  <c r="I2123" i="1"/>
  <c r="J2115" i="1"/>
  <c r="K2115" i="1" s="1"/>
  <c r="I2115" i="1"/>
  <c r="L2115" i="1" s="1"/>
  <c r="J2107" i="1"/>
  <c r="K2107" i="1" s="1"/>
  <c r="I2107" i="1"/>
  <c r="J2099" i="1"/>
  <c r="K2099" i="1" s="1"/>
  <c r="I2099" i="1"/>
  <c r="J2091" i="1"/>
  <c r="K2091" i="1" s="1"/>
  <c r="I2091" i="1"/>
  <c r="J2083" i="1"/>
  <c r="K2083" i="1" s="1"/>
  <c r="I2083" i="1"/>
  <c r="J2075" i="1"/>
  <c r="K2075" i="1" s="1"/>
  <c r="I2075" i="1"/>
  <c r="J2067" i="1"/>
  <c r="K2067" i="1" s="1"/>
  <c r="I2067" i="1"/>
  <c r="J2059" i="1"/>
  <c r="K2059" i="1" s="1"/>
  <c r="I2059" i="1"/>
  <c r="J2051" i="1"/>
  <c r="K2051" i="1" s="1"/>
  <c r="I2051" i="1"/>
  <c r="J2043" i="1"/>
  <c r="K2043" i="1" s="1"/>
  <c r="I2043" i="1"/>
  <c r="J2035" i="1"/>
  <c r="K2035" i="1" s="1"/>
  <c r="I2035" i="1"/>
  <c r="J2027" i="1"/>
  <c r="K2027" i="1" s="1"/>
  <c r="I2027" i="1"/>
  <c r="L2027" i="1" s="1"/>
  <c r="J2019" i="1"/>
  <c r="K2019" i="1" s="1"/>
  <c r="I2019" i="1"/>
  <c r="J2011" i="1"/>
  <c r="K2011" i="1" s="1"/>
  <c r="I2011" i="1"/>
  <c r="J2003" i="1"/>
  <c r="K2003" i="1" s="1"/>
  <c r="I2003" i="1"/>
  <c r="J1995" i="1"/>
  <c r="K1995" i="1" s="1"/>
  <c r="I1995" i="1"/>
  <c r="J1987" i="1"/>
  <c r="K1987" i="1" s="1"/>
  <c r="I1987" i="1"/>
  <c r="J1979" i="1"/>
  <c r="K1979" i="1" s="1"/>
  <c r="I1979" i="1"/>
  <c r="L1979" i="1" s="1"/>
  <c r="J1971" i="1"/>
  <c r="K1971" i="1" s="1"/>
  <c r="I1971" i="1"/>
  <c r="J1963" i="1"/>
  <c r="K1963" i="1" s="1"/>
  <c r="I1963" i="1"/>
  <c r="J1955" i="1"/>
  <c r="K1955" i="1" s="1"/>
  <c r="I1955" i="1"/>
  <c r="J1947" i="1"/>
  <c r="K1947" i="1" s="1"/>
  <c r="I1947" i="1"/>
  <c r="J1939" i="1"/>
  <c r="K1939" i="1" s="1"/>
  <c r="I1939" i="1"/>
  <c r="J1931" i="1"/>
  <c r="K1931" i="1" s="1"/>
  <c r="I1931" i="1"/>
  <c r="J1923" i="1"/>
  <c r="K1923" i="1" s="1"/>
  <c r="I1923" i="1"/>
  <c r="J1915" i="1"/>
  <c r="K1915" i="1" s="1"/>
  <c r="I1915" i="1"/>
  <c r="J1907" i="1"/>
  <c r="K1907" i="1" s="1"/>
  <c r="I1907" i="1"/>
  <c r="L1907" i="1" s="1"/>
  <c r="J1899" i="1"/>
  <c r="K1899" i="1" s="1"/>
  <c r="I1899" i="1"/>
  <c r="J1891" i="1"/>
  <c r="K1891" i="1" s="1"/>
  <c r="I1891" i="1"/>
  <c r="J1883" i="1"/>
  <c r="K1883" i="1" s="1"/>
  <c r="I1883" i="1"/>
  <c r="J1875" i="1"/>
  <c r="K1875" i="1" s="1"/>
  <c r="I1875" i="1"/>
  <c r="J1867" i="1"/>
  <c r="K1867" i="1" s="1"/>
  <c r="I1867" i="1"/>
  <c r="J1859" i="1"/>
  <c r="K1859" i="1" s="1"/>
  <c r="I1859" i="1"/>
  <c r="J1851" i="1"/>
  <c r="K1851" i="1" s="1"/>
  <c r="I1851" i="1"/>
  <c r="J1843" i="1"/>
  <c r="K1843" i="1" s="1"/>
  <c r="I1843" i="1"/>
  <c r="J1835" i="1"/>
  <c r="K1835" i="1" s="1"/>
  <c r="I1835" i="1"/>
  <c r="J1827" i="1"/>
  <c r="K1827" i="1" s="1"/>
  <c r="I1827" i="1"/>
  <c r="J1819" i="1"/>
  <c r="K1819" i="1" s="1"/>
  <c r="I1819" i="1"/>
  <c r="J1811" i="1"/>
  <c r="K1811" i="1" s="1"/>
  <c r="I1811" i="1"/>
  <c r="J1803" i="1"/>
  <c r="K1803" i="1" s="1"/>
  <c r="I1803" i="1"/>
  <c r="J1795" i="1"/>
  <c r="K1795" i="1" s="1"/>
  <c r="I1795" i="1"/>
  <c r="J1787" i="1"/>
  <c r="K1787" i="1" s="1"/>
  <c r="I1787" i="1"/>
  <c r="J1779" i="1"/>
  <c r="K1779" i="1" s="1"/>
  <c r="I1779" i="1"/>
  <c r="L1779" i="1" s="1"/>
  <c r="J1771" i="1"/>
  <c r="K1771" i="1" s="1"/>
  <c r="I1771" i="1"/>
  <c r="J1763" i="1"/>
  <c r="K1763" i="1" s="1"/>
  <c r="I1763" i="1"/>
  <c r="J1755" i="1"/>
  <c r="K1755" i="1" s="1"/>
  <c r="I1755" i="1"/>
  <c r="J1747" i="1"/>
  <c r="K1747" i="1" s="1"/>
  <c r="I1747" i="1"/>
  <c r="J1739" i="1"/>
  <c r="K1739" i="1" s="1"/>
  <c r="I1739" i="1"/>
  <c r="J1731" i="1"/>
  <c r="K1731" i="1" s="1"/>
  <c r="I1731" i="1"/>
  <c r="J1723" i="1"/>
  <c r="K1723" i="1" s="1"/>
  <c r="I1723" i="1"/>
  <c r="J1715" i="1"/>
  <c r="K1715" i="1" s="1"/>
  <c r="I1715" i="1"/>
  <c r="J1707" i="1"/>
  <c r="K1707" i="1" s="1"/>
  <c r="I1707" i="1"/>
  <c r="J1699" i="1"/>
  <c r="K1699" i="1" s="1"/>
  <c r="I1699" i="1"/>
  <c r="J1691" i="1"/>
  <c r="K1691" i="1" s="1"/>
  <c r="I1691" i="1"/>
  <c r="J1683" i="1"/>
  <c r="K1683" i="1" s="1"/>
  <c r="I1683" i="1"/>
  <c r="J1675" i="1"/>
  <c r="K1675" i="1" s="1"/>
  <c r="I1675" i="1"/>
  <c r="L1675" i="1" s="1"/>
  <c r="J1667" i="1"/>
  <c r="K1667" i="1" s="1"/>
  <c r="I1667" i="1"/>
  <c r="J1659" i="1"/>
  <c r="K1659" i="1" s="1"/>
  <c r="I1659" i="1"/>
  <c r="J1651" i="1"/>
  <c r="K1651" i="1" s="1"/>
  <c r="I1651" i="1"/>
  <c r="J1643" i="1"/>
  <c r="K1643" i="1" s="1"/>
  <c r="I1643" i="1"/>
  <c r="J1635" i="1"/>
  <c r="K1635" i="1" s="1"/>
  <c r="I1635" i="1"/>
  <c r="L1635" i="1" s="1"/>
  <c r="J1627" i="1"/>
  <c r="K1627" i="1" s="1"/>
  <c r="I1627" i="1"/>
  <c r="L1627" i="1" s="1"/>
  <c r="J1619" i="1"/>
  <c r="K1619" i="1" s="1"/>
  <c r="I1619" i="1"/>
  <c r="J1611" i="1"/>
  <c r="K1611" i="1" s="1"/>
  <c r="I1611" i="1"/>
  <c r="J1603" i="1"/>
  <c r="K1603" i="1" s="1"/>
  <c r="I1603" i="1"/>
  <c r="L1603" i="1" s="1"/>
  <c r="J1595" i="1"/>
  <c r="K1595" i="1" s="1"/>
  <c r="I1595" i="1"/>
  <c r="J1587" i="1"/>
  <c r="K1587" i="1" s="1"/>
  <c r="I1587" i="1"/>
  <c r="J1579" i="1"/>
  <c r="K1579" i="1" s="1"/>
  <c r="I1579" i="1"/>
  <c r="J1571" i="1"/>
  <c r="K1571" i="1" s="1"/>
  <c r="I1571" i="1"/>
  <c r="J1563" i="1"/>
  <c r="K1563" i="1" s="1"/>
  <c r="I1563" i="1"/>
  <c r="J1555" i="1"/>
  <c r="K1555" i="1" s="1"/>
  <c r="I1555" i="1"/>
  <c r="J1547" i="1"/>
  <c r="K1547" i="1" s="1"/>
  <c r="I1547" i="1"/>
  <c r="J1539" i="1"/>
  <c r="K1539" i="1" s="1"/>
  <c r="I1539" i="1"/>
  <c r="J1531" i="1"/>
  <c r="K1531" i="1" s="1"/>
  <c r="I1531" i="1"/>
  <c r="J1523" i="1"/>
  <c r="K1523" i="1" s="1"/>
  <c r="I1523" i="1"/>
  <c r="J1515" i="1"/>
  <c r="K1515" i="1" s="1"/>
  <c r="I1515" i="1"/>
  <c r="J1507" i="1"/>
  <c r="K1507" i="1" s="1"/>
  <c r="I1507" i="1"/>
  <c r="J1499" i="1"/>
  <c r="K1499" i="1" s="1"/>
  <c r="I1499" i="1"/>
  <c r="J1491" i="1"/>
  <c r="K1491" i="1" s="1"/>
  <c r="I1491" i="1"/>
  <c r="J1483" i="1"/>
  <c r="K1483" i="1" s="1"/>
  <c r="I1483" i="1"/>
  <c r="J1475" i="1"/>
  <c r="K1475" i="1" s="1"/>
  <c r="I1475" i="1"/>
  <c r="J1467" i="1"/>
  <c r="K1467" i="1" s="1"/>
  <c r="I1467" i="1"/>
  <c r="J1459" i="1"/>
  <c r="K1459" i="1" s="1"/>
  <c r="I1459" i="1"/>
  <c r="L1459" i="1" s="1"/>
  <c r="J1451" i="1"/>
  <c r="K1451" i="1" s="1"/>
  <c r="I1451" i="1"/>
  <c r="J1443" i="1"/>
  <c r="K1443" i="1" s="1"/>
  <c r="I1443" i="1"/>
  <c r="J1435" i="1"/>
  <c r="K1435" i="1" s="1"/>
  <c r="I1435" i="1"/>
  <c r="J1427" i="1"/>
  <c r="K1427" i="1" s="1"/>
  <c r="I1427" i="1"/>
  <c r="L1427" i="1" s="1"/>
  <c r="J1419" i="1"/>
  <c r="K1419" i="1" s="1"/>
  <c r="I1419" i="1"/>
  <c r="J1411" i="1"/>
  <c r="K1411" i="1" s="1"/>
  <c r="I1411" i="1"/>
  <c r="J1403" i="1"/>
  <c r="K1403" i="1" s="1"/>
  <c r="I1403" i="1"/>
  <c r="J1395" i="1"/>
  <c r="K1395" i="1" s="1"/>
  <c r="I1395" i="1"/>
  <c r="J1387" i="1"/>
  <c r="K1387" i="1" s="1"/>
  <c r="I1387" i="1"/>
  <c r="J1379" i="1"/>
  <c r="K1379" i="1" s="1"/>
  <c r="I1379" i="1"/>
  <c r="J1371" i="1"/>
  <c r="K1371" i="1" s="1"/>
  <c r="I1371" i="1"/>
  <c r="L1371" i="1" s="1"/>
  <c r="J1363" i="1"/>
  <c r="K1363" i="1" s="1"/>
  <c r="I1363" i="1"/>
  <c r="L1363" i="1" s="1"/>
  <c r="J1355" i="1"/>
  <c r="K1355" i="1" s="1"/>
  <c r="I1355" i="1"/>
  <c r="J1347" i="1"/>
  <c r="K1347" i="1" s="1"/>
  <c r="I1347" i="1"/>
  <c r="J1339" i="1"/>
  <c r="K1339" i="1" s="1"/>
  <c r="I1339" i="1"/>
  <c r="J1331" i="1"/>
  <c r="K1331" i="1" s="1"/>
  <c r="I1331" i="1"/>
  <c r="J1323" i="1"/>
  <c r="K1323" i="1" s="1"/>
  <c r="I1323" i="1"/>
  <c r="J1315" i="1"/>
  <c r="K1315" i="1" s="1"/>
  <c r="I1315" i="1"/>
  <c r="J1307" i="1"/>
  <c r="K1307" i="1" s="1"/>
  <c r="I1307" i="1"/>
  <c r="J1299" i="1"/>
  <c r="K1299" i="1" s="1"/>
  <c r="I1299" i="1"/>
  <c r="J1291" i="1"/>
  <c r="K1291" i="1" s="1"/>
  <c r="I1291" i="1"/>
  <c r="J1283" i="1"/>
  <c r="K1283" i="1" s="1"/>
  <c r="I1283" i="1"/>
  <c r="J1275" i="1"/>
  <c r="K1275" i="1" s="1"/>
  <c r="I1275" i="1"/>
  <c r="J1267" i="1"/>
  <c r="K1267" i="1" s="1"/>
  <c r="I1267" i="1"/>
  <c r="L1267" i="1" s="1"/>
  <c r="J1259" i="1"/>
  <c r="K1259" i="1" s="1"/>
  <c r="I1259" i="1"/>
  <c r="J1251" i="1"/>
  <c r="K1251" i="1" s="1"/>
  <c r="I1251" i="1"/>
  <c r="J1243" i="1"/>
  <c r="K1243" i="1" s="1"/>
  <c r="I1243" i="1"/>
  <c r="J1235" i="1"/>
  <c r="K1235" i="1" s="1"/>
  <c r="I1235" i="1"/>
  <c r="J1227" i="1"/>
  <c r="K1227" i="1" s="1"/>
  <c r="I1227" i="1"/>
  <c r="L1227" i="1" s="1"/>
  <c r="J1219" i="1"/>
  <c r="K1219" i="1" s="1"/>
  <c r="I1219" i="1"/>
  <c r="J1211" i="1"/>
  <c r="K1211" i="1" s="1"/>
  <c r="I1211" i="1"/>
  <c r="J1203" i="1"/>
  <c r="K1203" i="1" s="1"/>
  <c r="I1203" i="1"/>
  <c r="J1195" i="1"/>
  <c r="K1195" i="1" s="1"/>
  <c r="I1195" i="1"/>
  <c r="J1187" i="1"/>
  <c r="K1187" i="1" s="1"/>
  <c r="I1187" i="1"/>
  <c r="J1179" i="1"/>
  <c r="K1179" i="1" s="1"/>
  <c r="I1179" i="1"/>
  <c r="J1171" i="1"/>
  <c r="K1171" i="1" s="1"/>
  <c r="I1171" i="1"/>
  <c r="J1163" i="1"/>
  <c r="K1163" i="1" s="1"/>
  <c r="I1163" i="1"/>
  <c r="L1163" i="1" s="1"/>
  <c r="J1155" i="1"/>
  <c r="K1155" i="1" s="1"/>
  <c r="I1155" i="1"/>
  <c r="J1147" i="1"/>
  <c r="K1147" i="1" s="1"/>
  <c r="I1147" i="1"/>
  <c r="J1139" i="1"/>
  <c r="K1139" i="1" s="1"/>
  <c r="I1139" i="1"/>
  <c r="L1139" i="1" s="1"/>
  <c r="J1131" i="1"/>
  <c r="K1131" i="1" s="1"/>
  <c r="I1131" i="1"/>
  <c r="J1123" i="1"/>
  <c r="K1123" i="1" s="1"/>
  <c r="I1123" i="1"/>
  <c r="J1115" i="1"/>
  <c r="K1115" i="1" s="1"/>
  <c r="I1115" i="1"/>
  <c r="J1107" i="1"/>
  <c r="K1107" i="1" s="1"/>
  <c r="I1107" i="1"/>
  <c r="J1099" i="1"/>
  <c r="K1099" i="1" s="1"/>
  <c r="I1099" i="1"/>
  <c r="J1091" i="1"/>
  <c r="K1091" i="1" s="1"/>
  <c r="I1091" i="1"/>
  <c r="J1083" i="1"/>
  <c r="K1083" i="1" s="1"/>
  <c r="I1083" i="1"/>
  <c r="J1075" i="1"/>
  <c r="K1075" i="1" s="1"/>
  <c r="I1075" i="1"/>
  <c r="J1067" i="1"/>
  <c r="K1067" i="1" s="1"/>
  <c r="I1067" i="1"/>
  <c r="J1059" i="1"/>
  <c r="K1059" i="1" s="1"/>
  <c r="I1059" i="1"/>
  <c r="J1051" i="1"/>
  <c r="K1051" i="1" s="1"/>
  <c r="I1051" i="1"/>
  <c r="J1043" i="1"/>
  <c r="K1043" i="1" s="1"/>
  <c r="I1043" i="1"/>
  <c r="J1035" i="1"/>
  <c r="K1035" i="1" s="1"/>
  <c r="I1035" i="1"/>
  <c r="J1027" i="1"/>
  <c r="K1027" i="1" s="1"/>
  <c r="I1027" i="1"/>
  <c r="J1019" i="1"/>
  <c r="K1019" i="1" s="1"/>
  <c r="I1019" i="1"/>
  <c r="J1011" i="1"/>
  <c r="K1011" i="1" s="1"/>
  <c r="I1011" i="1"/>
  <c r="J1003" i="1"/>
  <c r="K1003" i="1" s="1"/>
  <c r="I1003" i="1"/>
  <c r="J995" i="1"/>
  <c r="K995" i="1" s="1"/>
  <c r="I995" i="1"/>
  <c r="J987" i="1"/>
  <c r="K987" i="1" s="1"/>
  <c r="I987" i="1"/>
  <c r="J979" i="1"/>
  <c r="K979" i="1" s="1"/>
  <c r="I979" i="1"/>
  <c r="J971" i="1"/>
  <c r="K971" i="1" s="1"/>
  <c r="I971" i="1"/>
  <c r="J963" i="1"/>
  <c r="K963" i="1" s="1"/>
  <c r="I963" i="1"/>
  <c r="J955" i="1"/>
  <c r="K955" i="1" s="1"/>
  <c r="I955" i="1"/>
  <c r="J947" i="1"/>
  <c r="K947" i="1" s="1"/>
  <c r="I947" i="1"/>
  <c r="J939" i="1"/>
  <c r="K939" i="1" s="1"/>
  <c r="I939" i="1"/>
  <c r="J931" i="1"/>
  <c r="K931" i="1" s="1"/>
  <c r="I931" i="1"/>
  <c r="L931" i="1" s="1"/>
  <c r="J923" i="1"/>
  <c r="K923" i="1" s="1"/>
  <c r="I923" i="1"/>
  <c r="J915" i="1"/>
  <c r="K915" i="1" s="1"/>
  <c r="I915" i="1"/>
  <c r="J907" i="1"/>
  <c r="K907" i="1" s="1"/>
  <c r="I907" i="1"/>
  <c r="J899" i="1"/>
  <c r="K899" i="1" s="1"/>
  <c r="I899" i="1"/>
  <c r="J891" i="1"/>
  <c r="K891" i="1" s="1"/>
  <c r="I891" i="1"/>
  <c r="J883" i="1"/>
  <c r="K883" i="1" s="1"/>
  <c r="I883" i="1"/>
  <c r="J875" i="1"/>
  <c r="K875" i="1" s="1"/>
  <c r="I875" i="1"/>
  <c r="J867" i="1"/>
  <c r="K867" i="1" s="1"/>
  <c r="I867" i="1"/>
  <c r="J859" i="1"/>
  <c r="K859" i="1" s="1"/>
  <c r="I859" i="1"/>
  <c r="J851" i="1"/>
  <c r="K851" i="1" s="1"/>
  <c r="I851" i="1"/>
  <c r="L851" i="1" s="1"/>
  <c r="J843" i="1"/>
  <c r="K843" i="1" s="1"/>
  <c r="I843" i="1"/>
  <c r="J835" i="1"/>
  <c r="K835" i="1" s="1"/>
  <c r="I835" i="1"/>
  <c r="J827" i="1"/>
  <c r="K827" i="1" s="1"/>
  <c r="I827" i="1"/>
  <c r="J819" i="1"/>
  <c r="K819" i="1" s="1"/>
  <c r="I819" i="1"/>
  <c r="J811" i="1"/>
  <c r="K811" i="1" s="1"/>
  <c r="I811" i="1"/>
  <c r="J803" i="1"/>
  <c r="K803" i="1" s="1"/>
  <c r="I803" i="1"/>
  <c r="J795" i="1"/>
  <c r="K795" i="1" s="1"/>
  <c r="I795" i="1"/>
  <c r="J787" i="1"/>
  <c r="K787" i="1" s="1"/>
  <c r="I787" i="1"/>
  <c r="J779" i="1"/>
  <c r="K779" i="1" s="1"/>
  <c r="I779" i="1"/>
  <c r="J771" i="1"/>
  <c r="K771" i="1" s="1"/>
  <c r="I771" i="1"/>
  <c r="J763" i="1"/>
  <c r="K763" i="1" s="1"/>
  <c r="I763" i="1"/>
  <c r="J755" i="1"/>
  <c r="K755" i="1" s="1"/>
  <c r="I755" i="1"/>
  <c r="J747" i="1"/>
  <c r="K747" i="1" s="1"/>
  <c r="I747" i="1"/>
  <c r="J739" i="1"/>
  <c r="K739" i="1" s="1"/>
  <c r="I739" i="1"/>
  <c r="J731" i="1"/>
  <c r="K731" i="1" s="1"/>
  <c r="I731" i="1"/>
  <c r="J723" i="1"/>
  <c r="K723" i="1" s="1"/>
  <c r="I723" i="1"/>
  <c r="J715" i="1"/>
  <c r="K715" i="1" s="1"/>
  <c r="I715" i="1"/>
  <c r="J707" i="1"/>
  <c r="K707" i="1" s="1"/>
  <c r="I707" i="1"/>
  <c r="J699" i="1"/>
  <c r="K699" i="1" s="1"/>
  <c r="I699" i="1"/>
  <c r="J691" i="1"/>
  <c r="K691" i="1" s="1"/>
  <c r="I691" i="1"/>
  <c r="J683" i="1"/>
  <c r="K683" i="1" s="1"/>
  <c r="I683" i="1"/>
  <c r="J675" i="1"/>
  <c r="K675" i="1" s="1"/>
  <c r="I675" i="1"/>
  <c r="J667" i="1"/>
  <c r="K667" i="1" s="1"/>
  <c r="I667" i="1"/>
  <c r="J659" i="1"/>
  <c r="K659" i="1" s="1"/>
  <c r="I659" i="1"/>
  <c r="J651" i="1"/>
  <c r="K651" i="1" s="1"/>
  <c r="I651" i="1"/>
  <c r="L651" i="1" s="1"/>
  <c r="J643" i="1"/>
  <c r="K643" i="1" s="1"/>
  <c r="I643" i="1"/>
  <c r="J635" i="1"/>
  <c r="K635" i="1" s="1"/>
  <c r="I635" i="1"/>
  <c r="J627" i="1"/>
  <c r="K627" i="1" s="1"/>
  <c r="I627" i="1"/>
  <c r="J619" i="1"/>
  <c r="K619" i="1" s="1"/>
  <c r="I619" i="1"/>
  <c r="J611" i="1"/>
  <c r="K611" i="1" s="1"/>
  <c r="I611" i="1"/>
  <c r="J603" i="1"/>
  <c r="K603" i="1" s="1"/>
  <c r="I603" i="1"/>
  <c r="J595" i="1"/>
  <c r="K595" i="1" s="1"/>
  <c r="I595" i="1"/>
  <c r="J587" i="1"/>
  <c r="K587" i="1" s="1"/>
  <c r="I587" i="1"/>
  <c r="J579" i="1"/>
  <c r="K579" i="1" s="1"/>
  <c r="I579" i="1"/>
  <c r="J571" i="1"/>
  <c r="K571" i="1" s="1"/>
  <c r="I571" i="1"/>
  <c r="J563" i="1"/>
  <c r="K563" i="1" s="1"/>
  <c r="I563" i="1"/>
  <c r="J555" i="1"/>
  <c r="K555" i="1" s="1"/>
  <c r="I555" i="1"/>
  <c r="J547" i="1"/>
  <c r="K547" i="1" s="1"/>
  <c r="I547" i="1"/>
  <c r="J539" i="1"/>
  <c r="K539" i="1" s="1"/>
  <c r="I539" i="1"/>
  <c r="L539" i="1" s="1"/>
  <c r="J531" i="1"/>
  <c r="K531" i="1" s="1"/>
  <c r="I531" i="1"/>
  <c r="J523" i="1"/>
  <c r="K523" i="1" s="1"/>
  <c r="I523" i="1"/>
  <c r="J515" i="1"/>
  <c r="K515" i="1" s="1"/>
  <c r="I515" i="1"/>
  <c r="J507" i="1"/>
  <c r="K507" i="1" s="1"/>
  <c r="I507" i="1"/>
  <c r="J499" i="1"/>
  <c r="K499" i="1" s="1"/>
  <c r="I499" i="1"/>
  <c r="L499" i="1" s="1"/>
  <c r="J491" i="1"/>
  <c r="K491" i="1" s="1"/>
  <c r="I491" i="1"/>
  <c r="J483" i="1"/>
  <c r="K483" i="1" s="1"/>
  <c r="I483" i="1"/>
  <c r="L483" i="1" s="1"/>
  <c r="J475" i="1"/>
  <c r="K475" i="1" s="1"/>
  <c r="I475" i="1"/>
  <c r="J467" i="1"/>
  <c r="K467" i="1" s="1"/>
  <c r="I467" i="1"/>
  <c r="J459" i="1"/>
  <c r="K459" i="1" s="1"/>
  <c r="I459" i="1"/>
  <c r="L459" i="1" s="1"/>
  <c r="J451" i="1"/>
  <c r="K451" i="1" s="1"/>
  <c r="I451" i="1"/>
  <c r="J443" i="1"/>
  <c r="K443" i="1" s="1"/>
  <c r="I443" i="1"/>
  <c r="J435" i="1"/>
  <c r="K435" i="1" s="1"/>
  <c r="I435" i="1"/>
  <c r="J427" i="1"/>
  <c r="K427" i="1" s="1"/>
  <c r="I427" i="1"/>
  <c r="J419" i="1"/>
  <c r="K419" i="1" s="1"/>
  <c r="I419" i="1"/>
  <c r="J411" i="1"/>
  <c r="K411" i="1" s="1"/>
  <c r="I411" i="1"/>
  <c r="J403" i="1"/>
  <c r="K403" i="1" s="1"/>
  <c r="I403" i="1"/>
  <c r="J395" i="1"/>
  <c r="K395" i="1" s="1"/>
  <c r="I395" i="1"/>
  <c r="J387" i="1"/>
  <c r="K387" i="1" s="1"/>
  <c r="I387" i="1"/>
  <c r="J379" i="1"/>
  <c r="K379" i="1" s="1"/>
  <c r="I379" i="1"/>
  <c r="J371" i="1"/>
  <c r="K371" i="1" s="1"/>
  <c r="I371" i="1"/>
  <c r="L371" i="1" s="1"/>
  <c r="J363" i="1"/>
  <c r="K363" i="1" s="1"/>
  <c r="I363" i="1"/>
  <c r="J355" i="1"/>
  <c r="K355" i="1" s="1"/>
  <c r="I355" i="1"/>
  <c r="J347" i="1"/>
  <c r="K347" i="1" s="1"/>
  <c r="I347" i="1"/>
  <c r="J339" i="1"/>
  <c r="K339" i="1" s="1"/>
  <c r="I339" i="1"/>
  <c r="J331" i="1"/>
  <c r="K331" i="1" s="1"/>
  <c r="I331" i="1"/>
  <c r="J323" i="1"/>
  <c r="K323" i="1" s="1"/>
  <c r="I323" i="1"/>
  <c r="J315" i="1"/>
  <c r="K315" i="1" s="1"/>
  <c r="I315" i="1"/>
  <c r="J307" i="1"/>
  <c r="K307" i="1" s="1"/>
  <c r="I307" i="1"/>
  <c r="J299" i="1"/>
  <c r="K299" i="1" s="1"/>
  <c r="I299" i="1"/>
  <c r="J291" i="1"/>
  <c r="K291" i="1" s="1"/>
  <c r="I291" i="1"/>
  <c r="J283" i="1"/>
  <c r="K283" i="1" s="1"/>
  <c r="I283" i="1"/>
  <c r="J275" i="1"/>
  <c r="K275" i="1" s="1"/>
  <c r="I275" i="1"/>
  <c r="J267" i="1"/>
  <c r="K267" i="1" s="1"/>
  <c r="I267" i="1"/>
  <c r="J259" i="1"/>
  <c r="K259" i="1" s="1"/>
  <c r="I259" i="1"/>
  <c r="J251" i="1"/>
  <c r="K251" i="1" s="1"/>
  <c r="I251" i="1"/>
  <c r="J243" i="1"/>
  <c r="K243" i="1" s="1"/>
  <c r="I243" i="1"/>
  <c r="J235" i="1"/>
  <c r="K235" i="1" s="1"/>
  <c r="I235" i="1"/>
  <c r="L235" i="1" s="1"/>
  <c r="J227" i="1"/>
  <c r="K227" i="1" s="1"/>
  <c r="I227" i="1"/>
  <c r="J219" i="1"/>
  <c r="K219" i="1" s="1"/>
  <c r="I219" i="1"/>
  <c r="J211" i="1"/>
  <c r="K211" i="1" s="1"/>
  <c r="I211" i="1"/>
  <c r="J203" i="1"/>
  <c r="K203" i="1" s="1"/>
  <c r="I203" i="1"/>
  <c r="J195" i="1"/>
  <c r="K195" i="1" s="1"/>
  <c r="I195" i="1"/>
  <c r="J187" i="1"/>
  <c r="K187" i="1" s="1"/>
  <c r="I187" i="1"/>
  <c r="J179" i="1"/>
  <c r="K179" i="1" s="1"/>
  <c r="I179" i="1"/>
  <c r="L179" i="1" s="1"/>
  <c r="J171" i="1"/>
  <c r="K171" i="1" s="1"/>
  <c r="I171" i="1"/>
  <c r="J163" i="1"/>
  <c r="K163" i="1" s="1"/>
  <c r="I163" i="1"/>
  <c r="J155" i="1"/>
  <c r="K155" i="1" s="1"/>
  <c r="I155" i="1"/>
  <c r="J147" i="1"/>
  <c r="K147" i="1" s="1"/>
  <c r="I147" i="1"/>
  <c r="J139" i="1"/>
  <c r="K139" i="1" s="1"/>
  <c r="I139" i="1"/>
  <c r="J131" i="1"/>
  <c r="K131" i="1" s="1"/>
  <c r="I131" i="1"/>
  <c r="J123" i="1"/>
  <c r="K123" i="1" s="1"/>
  <c r="I123" i="1"/>
  <c r="J115" i="1"/>
  <c r="K115" i="1" s="1"/>
  <c r="I115" i="1"/>
  <c r="J107" i="1"/>
  <c r="K107" i="1" s="1"/>
  <c r="I107" i="1"/>
  <c r="J99" i="1"/>
  <c r="K99" i="1" s="1"/>
  <c r="I99" i="1"/>
  <c r="J91" i="1"/>
  <c r="K91" i="1" s="1"/>
  <c r="I91" i="1"/>
  <c r="J83" i="1"/>
  <c r="K83" i="1" s="1"/>
  <c r="I83" i="1"/>
  <c r="J75" i="1"/>
  <c r="K75" i="1" s="1"/>
  <c r="I75" i="1"/>
  <c r="J67" i="1"/>
  <c r="K67" i="1" s="1"/>
  <c r="I67" i="1"/>
  <c r="J59" i="1"/>
  <c r="K59" i="1" s="1"/>
  <c r="I59" i="1"/>
  <c r="J51" i="1"/>
  <c r="K51" i="1" s="1"/>
  <c r="I51" i="1"/>
  <c r="J43" i="1"/>
  <c r="K43" i="1" s="1"/>
  <c r="I43" i="1"/>
  <c r="J35" i="1"/>
  <c r="K35" i="1" s="1"/>
  <c r="I35" i="1"/>
  <c r="J27" i="1"/>
  <c r="K27" i="1" s="1"/>
  <c r="I27" i="1"/>
  <c r="J19" i="1"/>
  <c r="K19" i="1" s="1"/>
  <c r="I19" i="1"/>
  <c r="J11" i="1"/>
  <c r="K11" i="1" s="1"/>
  <c r="I11" i="1"/>
  <c r="J3" i="1"/>
  <c r="K3" i="1" s="1"/>
  <c r="I3" i="1"/>
  <c r="P5739" i="2"/>
  <c r="P5723" i="2"/>
  <c r="P5707" i="2"/>
  <c r="R5707" i="2" s="1"/>
  <c r="P5691" i="2"/>
  <c r="R5691" i="2" s="1"/>
  <c r="P5675" i="2"/>
  <c r="R5675" i="2" s="1"/>
  <c r="P5659" i="2"/>
  <c r="R5659" i="2" s="1"/>
  <c r="P5643" i="2"/>
  <c r="R5643" i="2" s="1"/>
  <c r="P5627" i="2"/>
  <c r="R5627" i="2" s="1"/>
  <c r="P5611" i="2"/>
  <c r="R5611" i="2" s="1"/>
  <c r="P5595" i="2"/>
  <c r="R5595" i="2" s="1"/>
  <c r="P5579" i="2"/>
  <c r="R5579" i="2" s="1"/>
  <c r="P5563" i="2"/>
  <c r="R5563" i="2" s="1"/>
  <c r="P5547" i="2"/>
  <c r="R5547" i="2" s="1"/>
  <c r="P5531" i="2"/>
  <c r="R5531" i="2" s="1"/>
  <c r="P5515" i="2"/>
  <c r="R5515" i="2" s="1"/>
  <c r="P5499" i="2"/>
  <c r="P5483" i="2"/>
  <c r="R5483" i="2" s="1"/>
  <c r="P5467" i="2"/>
  <c r="R5467" i="2" s="1"/>
  <c r="P5451" i="2"/>
  <c r="R5451" i="2" s="1"/>
  <c r="P5435" i="2"/>
  <c r="R5435" i="2" s="1"/>
  <c r="P5419" i="2"/>
  <c r="R5419" i="2" s="1"/>
  <c r="P5403" i="2"/>
  <c r="R5403" i="2" s="1"/>
  <c r="P5387" i="2"/>
  <c r="R5387" i="2" s="1"/>
  <c r="P5371" i="2"/>
  <c r="R5371" i="2" s="1"/>
  <c r="P5355" i="2"/>
  <c r="R5355" i="2" s="1"/>
  <c r="P5339" i="2"/>
  <c r="R5339" i="2" s="1"/>
  <c r="P5323" i="2"/>
  <c r="R5323" i="2" s="1"/>
  <c r="P5307" i="2"/>
  <c r="R5307" i="2" s="1"/>
  <c r="P5284" i="2"/>
  <c r="R5284" i="2" s="1"/>
  <c r="P5261" i="2"/>
  <c r="R5261" i="2" s="1"/>
  <c r="P5243" i="2"/>
  <c r="R5243" i="2" s="1"/>
  <c r="I2" i="1"/>
  <c r="J2" i="1"/>
  <c r="K2" i="1" s="1"/>
  <c r="AL6" i="2"/>
  <c r="AP6" i="2" s="1"/>
  <c r="AL14" i="2"/>
  <c r="AP14" i="2" s="1"/>
  <c r="AL22" i="2"/>
  <c r="AP22" i="2" s="1"/>
  <c r="AL30" i="2"/>
  <c r="AP30" i="2" s="1"/>
  <c r="AL38" i="2"/>
  <c r="AP38" i="2" s="1"/>
  <c r="AL46" i="2"/>
  <c r="AP46" i="2" s="1"/>
  <c r="AL54" i="2"/>
  <c r="AP54" i="2" s="1"/>
  <c r="AL62" i="2"/>
  <c r="AP62" i="2" s="1"/>
  <c r="AL70" i="2"/>
  <c r="AP70" i="2" s="1"/>
  <c r="AL78" i="2"/>
  <c r="AP78" i="2" s="1"/>
  <c r="AL86" i="2"/>
  <c r="AP86" i="2" s="1"/>
  <c r="AL94" i="2"/>
  <c r="AP94" i="2" s="1"/>
  <c r="AL102" i="2"/>
  <c r="AP102" i="2" s="1"/>
  <c r="AL110" i="2"/>
  <c r="AP110" i="2" s="1"/>
  <c r="AL118" i="2"/>
  <c r="AP118" i="2" s="1"/>
  <c r="AL126" i="2"/>
  <c r="AP126" i="2" s="1"/>
  <c r="AL134" i="2"/>
  <c r="AP134" i="2" s="1"/>
  <c r="AL142" i="2"/>
  <c r="AP142" i="2" s="1"/>
  <c r="AL150" i="2"/>
  <c r="AP150" i="2" s="1"/>
  <c r="AL158" i="2"/>
  <c r="AP158" i="2" s="1"/>
  <c r="AL166" i="2"/>
  <c r="AP166" i="2" s="1"/>
  <c r="AL174" i="2"/>
  <c r="AP174" i="2" s="1"/>
  <c r="AL182" i="2"/>
  <c r="AP182" i="2" s="1"/>
  <c r="AL190" i="2"/>
  <c r="AP190" i="2" s="1"/>
  <c r="AL198" i="2"/>
  <c r="AP198" i="2" s="1"/>
  <c r="AL206" i="2"/>
  <c r="AP206" i="2" s="1"/>
  <c r="AL214" i="2"/>
  <c r="AP214" i="2" s="1"/>
  <c r="AL222" i="2"/>
  <c r="AP222" i="2" s="1"/>
  <c r="AL230" i="2"/>
  <c r="AP230" i="2" s="1"/>
  <c r="AL238" i="2"/>
  <c r="AP238" i="2" s="1"/>
  <c r="AL246" i="2"/>
  <c r="AP246" i="2" s="1"/>
  <c r="AL254" i="2"/>
  <c r="AP254" i="2" s="1"/>
  <c r="AL262" i="2"/>
  <c r="AP262" i="2" s="1"/>
  <c r="AL270" i="2"/>
  <c r="AP270" i="2" s="1"/>
  <c r="AL278" i="2"/>
  <c r="AP278" i="2" s="1"/>
  <c r="AL286" i="2"/>
  <c r="AP286" i="2" s="1"/>
  <c r="AL294" i="2"/>
  <c r="AP294" i="2" s="1"/>
  <c r="AL302" i="2"/>
  <c r="AP302" i="2" s="1"/>
  <c r="AL310" i="2"/>
  <c r="AP310" i="2" s="1"/>
  <c r="AL318" i="2"/>
  <c r="AP318" i="2" s="1"/>
  <c r="AL326" i="2"/>
  <c r="AP326" i="2" s="1"/>
  <c r="AL334" i="2"/>
  <c r="AP334" i="2" s="1"/>
  <c r="AL342" i="2"/>
  <c r="AP342" i="2" s="1"/>
  <c r="AL350" i="2"/>
  <c r="AP350" i="2" s="1"/>
  <c r="AL358" i="2"/>
  <c r="AP358" i="2" s="1"/>
  <c r="AL366" i="2"/>
  <c r="AP366" i="2" s="1"/>
  <c r="AL374" i="2"/>
  <c r="AP374" i="2" s="1"/>
  <c r="AL382" i="2"/>
  <c r="AP382" i="2" s="1"/>
  <c r="AL390" i="2"/>
  <c r="AP390" i="2" s="1"/>
  <c r="AL398" i="2"/>
  <c r="AP398" i="2" s="1"/>
  <c r="AL406" i="2"/>
  <c r="AP406" i="2" s="1"/>
  <c r="AL414" i="2"/>
  <c r="AP414" i="2" s="1"/>
  <c r="AL422" i="2"/>
  <c r="AP422" i="2" s="1"/>
  <c r="AL430" i="2"/>
  <c r="AP430" i="2" s="1"/>
  <c r="AL438" i="2"/>
  <c r="AP438" i="2" s="1"/>
  <c r="AL446" i="2"/>
  <c r="AP446" i="2" s="1"/>
  <c r="AL454" i="2"/>
  <c r="AP454" i="2" s="1"/>
  <c r="AL462" i="2"/>
  <c r="AP462" i="2" s="1"/>
  <c r="AL470" i="2"/>
  <c r="AP470" i="2" s="1"/>
  <c r="AL478" i="2"/>
  <c r="AP478" i="2" s="1"/>
  <c r="AL486" i="2"/>
  <c r="AP486" i="2" s="1"/>
  <c r="AL494" i="2"/>
  <c r="AP494" i="2" s="1"/>
  <c r="AL502" i="2"/>
  <c r="AP502" i="2" s="1"/>
  <c r="AL510" i="2"/>
  <c r="AP510" i="2" s="1"/>
  <c r="AL518" i="2"/>
  <c r="AP518" i="2" s="1"/>
  <c r="AL526" i="2"/>
  <c r="AP526" i="2" s="1"/>
  <c r="AL534" i="2"/>
  <c r="AP534" i="2" s="1"/>
  <c r="AL542" i="2"/>
  <c r="AP542" i="2" s="1"/>
  <c r="AL550" i="2"/>
  <c r="AP550" i="2" s="1"/>
  <c r="AL558" i="2"/>
  <c r="AP558" i="2" s="1"/>
  <c r="AL566" i="2"/>
  <c r="AP566" i="2" s="1"/>
  <c r="AL574" i="2"/>
  <c r="AP574" i="2" s="1"/>
  <c r="AL582" i="2"/>
  <c r="AP582" i="2" s="1"/>
  <c r="AL590" i="2"/>
  <c r="AP590" i="2" s="1"/>
  <c r="AL598" i="2"/>
  <c r="AP598" i="2" s="1"/>
  <c r="AL606" i="2"/>
  <c r="AP606" i="2" s="1"/>
  <c r="AL614" i="2"/>
  <c r="AP614" i="2" s="1"/>
  <c r="AL622" i="2"/>
  <c r="AP622" i="2" s="1"/>
  <c r="AL630" i="2"/>
  <c r="AP630" i="2" s="1"/>
  <c r="AL638" i="2"/>
  <c r="AP638" i="2" s="1"/>
  <c r="AL646" i="2"/>
  <c r="AP646" i="2" s="1"/>
  <c r="AL654" i="2"/>
  <c r="AP654" i="2" s="1"/>
  <c r="AL662" i="2"/>
  <c r="AP662" i="2" s="1"/>
  <c r="AL670" i="2"/>
  <c r="AP670" i="2" s="1"/>
  <c r="AL678" i="2"/>
  <c r="AP678" i="2" s="1"/>
  <c r="AL686" i="2"/>
  <c r="AP686" i="2" s="1"/>
  <c r="AL694" i="2"/>
  <c r="AP694" i="2" s="1"/>
  <c r="AL702" i="2"/>
  <c r="AP702" i="2" s="1"/>
  <c r="AL710" i="2"/>
  <c r="AP710" i="2" s="1"/>
  <c r="AL726" i="2"/>
  <c r="AP726" i="2" s="1"/>
  <c r="AL734" i="2"/>
  <c r="AP734" i="2" s="1"/>
  <c r="AL742" i="2"/>
  <c r="AP742" i="2" s="1"/>
  <c r="AL750" i="2"/>
  <c r="AP750" i="2" s="1"/>
  <c r="AL758" i="2"/>
  <c r="AP758" i="2" s="1"/>
  <c r="AL766" i="2"/>
  <c r="AP766" i="2" s="1"/>
  <c r="AL774" i="2"/>
  <c r="AP774" i="2" s="1"/>
  <c r="AL782" i="2"/>
  <c r="AP782" i="2" s="1"/>
  <c r="AL790" i="2"/>
  <c r="AP790" i="2" s="1"/>
  <c r="AL798" i="2"/>
  <c r="AP798" i="2" s="1"/>
  <c r="AL806" i="2"/>
  <c r="AP806" i="2" s="1"/>
  <c r="AL814" i="2"/>
  <c r="AP814" i="2" s="1"/>
  <c r="AL822" i="2"/>
  <c r="AP822" i="2" s="1"/>
  <c r="AL830" i="2"/>
  <c r="AP830" i="2" s="1"/>
  <c r="AL838" i="2"/>
  <c r="AP838" i="2" s="1"/>
  <c r="AL846" i="2"/>
  <c r="AP846" i="2" s="1"/>
  <c r="AL854" i="2"/>
  <c r="AP854" i="2" s="1"/>
  <c r="AL862" i="2"/>
  <c r="AP862" i="2" s="1"/>
  <c r="AL870" i="2"/>
  <c r="AP870" i="2" s="1"/>
  <c r="AL878" i="2"/>
  <c r="AP878" i="2" s="1"/>
  <c r="AL886" i="2"/>
  <c r="AP886" i="2" s="1"/>
  <c r="AL894" i="2"/>
  <c r="AP894" i="2" s="1"/>
  <c r="AL910" i="2"/>
  <c r="AP910" i="2" s="1"/>
  <c r="AL918" i="2"/>
  <c r="AP918" i="2" s="1"/>
  <c r="AL926" i="2"/>
  <c r="AP926" i="2" s="1"/>
  <c r="AL934" i="2"/>
  <c r="AP934" i="2" s="1"/>
  <c r="AL942" i="2"/>
  <c r="AP942" i="2" s="1"/>
  <c r="AL950" i="2"/>
  <c r="AP950" i="2" s="1"/>
  <c r="AL958" i="2"/>
  <c r="AP958" i="2" s="1"/>
  <c r="AL966" i="2"/>
  <c r="AP966" i="2" s="1"/>
  <c r="AL974" i="2"/>
  <c r="AP974" i="2" s="1"/>
  <c r="AL982" i="2"/>
  <c r="AP982" i="2" s="1"/>
  <c r="AL990" i="2"/>
  <c r="AP990" i="2" s="1"/>
  <c r="AL998" i="2"/>
  <c r="AP998" i="2" s="1"/>
  <c r="AL1006" i="2"/>
  <c r="AP1006" i="2" s="1"/>
  <c r="AL1014" i="2"/>
  <c r="AP1014" i="2" s="1"/>
  <c r="AL1022" i="2"/>
  <c r="AP1022" i="2" s="1"/>
  <c r="AL1030" i="2"/>
  <c r="AP1030" i="2" s="1"/>
  <c r="AL1038" i="2"/>
  <c r="AP1038" i="2" s="1"/>
  <c r="AL1046" i="2"/>
  <c r="AP1046" i="2" s="1"/>
  <c r="AL1054" i="2"/>
  <c r="AP1054" i="2" s="1"/>
  <c r="AL1062" i="2"/>
  <c r="AP1062" i="2" s="1"/>
  <c r="AL1070" i="2"/>
  <c r="AP1070" i="2" s="1"/>
  <c r="AL1078" i="2"/>
  <c r="AP1078" i="2" s="1"/>
  <c r="AL1086" i="2"/>
  <c r="AP1086" i="2" s="1"/>
  <c r="AL1102" i="2"/>
  <c r="AP1102" i="2" s="1"/>
  <c r="AL1110" i="2"/>
  <c r="AP1110" i="2" s="1"/>
  <c r="AL1118" i="2"/>
  <c r="AP1118" i="2" s="1"/>
  <c r="AL1126" i="2"/>
  <c r="AP1126" i="2" s="1"/>
  <c r="AL1134" i="2"/>
  <c r="AP1134" i="2" s="1"/>
  <c r="AL1142" i="2"/>
  <c r="AP1142" i="2" s="1"/>
  <c r="AL1150" i="2"/>
  <c r="AP1150" i="2" s="1"/>
  <c r="AL1158" i="2"/>
  <c r="AP1158" i="2" s="1"/>
  <c r="AL1166" i="2"/>
  <c r="AP1166" i="2" s="1"/>
  <c r="AL1174" i="2"/>
  <c r="AP1174" i="2" s="1"/>
  <c r="AL1182" i="2"/>
  <c r="AP1182" i="2" s="1"/>
  <c r="AL1190" i="2"/>
  <c r="AP1190" i="2" s="1"/>
  <c r="AL1198" i="2"/>
  <c r="AP1198" i="2" s="1"/>
  <c r="AL1206" i="2"/>
  <c r="AP1206" i="2" s="1"/>
  <c r="AL1214" i="2"/>
  <c r="AP1214" i="2" s="1"/>
  <c r="AL1222" i="2"/>
  <c r="AP1222" i="2" s="1"/>
  <c r="AL1230" i="2"/>
  <c r="AP1230" i="2" s="1"/>
  <c r="AL1238" i="2"/>
  <c r="AP1238" i="2" s="1"/>
  <c r="AL1246" i="2"/>
  <c r="AP1246" i="2" s="1"/>
  <c r="AL1254" i="2"/>
  <c r="AP1254" i="2" s="1"/>
  <c r="AL1262" i="2"/>
  <c r="AP1262" i="2" s="1"/>
  <c r="AL1270" i="2"/>
  <c r="AP1270" i="2" s="1"/>
  <c r="AL1286" i="2"/>
  <c r="AP1286" i="2" s="1"/>
  <c r="AL1294" i="2"/>
  <c r="AP1294" i="2" s="1"/>
  <c r="AL1302" i="2"/>
  <c r="AP1302" i="2" s="1"/>
  <c r="AL1310" i="2"/>
  <c r="AP1310" i="2" s="1"/>
  <c r="AL1318" i="2"/>
  <c r="AP1318" i="2" s="1"/>
  <c r="AL1326" i="2"/>
  <c r="AP1326" i="2" s="1"/>
  <c r="AL1334" i="2"/>
  <c r="AP1334" i="2" s="1"/>
  <c r="AL1342" i="2"/>
  <c r="AP1342" i="2" s="1"/>
  <c r="AL1350" i="2"/>
  <c r="AP1350" i="2" s="1"/>
  <c r="AL1358" i="2"/>
  <c r="AP1358" i="2" s="1"/>
  <c r="AL1366" i="2"/>
  <c r="AP1366" i="2" s="1"/>
  <c r="AL1374" i="2"/>
  <c r="AP1374" i="2" s="1"/>
  <c r="AL1382" i="2"/>
  <c r="AP1382" i="2" s="1"/>
  <c r="AL1390" i="2"/>
  <c r="AP1390" i="2" s="1"/>
  <c r="AL1398" i="2"/>
  <c r="AP1398" i="2" s="1"/>
  <c r="AL1406" i="2"/>
  <c r="AP1406" i="2" s="1"/>
  <c r="AL1414" i="2"/>
  <c r="AP1414" i="2" s="1"/>
  <c r="AL1422" i="2"/>
  <c r="AP1422" i="2" s="1"/>
  <c r="AL1430" i="2"/>
  <c r="AP1430" i="2" s="1"/>
  <c r="AL1438" i="2"/>
  <c r="AP1438" i="2" s="1"/>
  <c r="AL1446" i="2"/>
  <c r="AP1446" i="2" s="1"/>
  <c r="AL1454" i="2"/>
  <c r="AP1454" i="2" s="1"/>
  <c r="AL1462" i="2"/>
  <c r="AP1462" i="2" s="1"/>
  <c r="AL1470" i="2"/>
  <c r="AP1470" i="2" s="1"/>
  <c r="AL1478" i="2"/>
  <c r="AP1478" i="2" s="1"/>
  <c r="AL1486" i="2"/>
  <c r="AP1486" i="2" s="1"/>
  <c r="AL1502" i="2"/>
  <c r="AP1502" i="2" s="1"/>
  <c r="AL1510" i="2"/>
  <c r="AP1510" i="2" s="1"/>
  <c r="AL1518" i="2"/>
  <c r="AP1518" i="2" s="1"/>
  <c r="AL1526" i="2"/>
  <c r="AP1526" i="2" s="1"/>
  <c r="AL1534" i="2"/>
  <c r="AP1534" i="2" s="1"/>
  <c r="AL1542" i="2"/>
  <c r="AP1542" i="2" s="1"/>
  <c r="AL1550" i="2"/>
  <c r="AP1550" i="2" s="1"/>
  <c r="AL7" i="2"/>
  <c r="AP7" i="2" s="1"/>
  <c r="AL15" i="2"/>
  <c r="AP15" i="2" s="1"/>
  <c r="AL23" i="2"/>
  <c r="AP23" i="2" s="1"/>
  <c r="AL31" i="2"/>
  <c r="AP31" i="2" s="1"/>
  <c r="AL39" i="2"/>
  <c r="AP39" i="2" s="1"/>
  <c r="AL47" i="2"/>
  <c r="AP47" i="2" s="1"/>
  <c r="AL55" i="2"/>
  <c r="AP55" i="2" s="1"/>
  <c r="AL63" i="2"/>
  <c r="AP63" i="2" s="1"/>
  <c r="AL71" i="2"/>
  <c r="AP71" i="2" s="1"/>
  <c r="AL79" i="2"/>
  <c r="AP79" i="2" s="1"/>
  <c r="AL87" i="2"/>
  <c r="AP87" i="2" s="1"/>
  <c r="AL95" i="2"/>
  <c r="AP95" i="2" s="1"/>
  <c r="AL103" i="2"/>
  <c r="AP103" i="2" s="1"/>
  <c r="AL111" i="2"/>
  <c r="AP111" i="2" s="1"/>
  <c r="AL119" i="2"/>
  <c r="AP119" i="2" s="1"/>
  <c r="AL127" i="2"/>
  <c r="AP127" i="2" s="1"/>
  <c r="AL135" i="2"/>
  <c r="AP135" i="2" s="1"/>
  <c r="AL143" i="2"/>
  <c r="AP143" i="2" s="1"/>
  <c r="AL151" i="2"/>
  <c r="AP151" i="2" s="1"/>
  <c r="AL159" i="2"/>
  <c r="AP159" i="2" s="1"/>
  <c r="AL167" i="2"/>
  <c r="AP167" i="2" s="1"/>
  <c r="AL175" i="2"/>
  <c r="AP175" i="2" s="1"/>
  <c r="AL183" i="2"/>
  <c r="AP183" i="2" s="1"/>
  <c r="AL191" i="2"/>
  <c r="AP191" i="2" s="1"/>
  <c r="AL199" i="2"/>
  <c r="AP199" i="2" s="1"/>
  <c r="AL207" i="2"/>
  <c r="AP207" i="2" s="1"/>
  <c r="AL215" i="2"/>
  <c r="AP215" i="2" s="1"/>
  <c r="AL223" i="2"/>
  <c r="AP223" i="2" s="1"/>
  <c r="AL231" i="2"/>
  <c r="AP231" i="2" s="1"/>
  <c r="AL239" i="2"/>
  <c r="AP239" i="2" s="1"/>
  <c r="AL247" i="2"/>
  <c r="AP247" i="2" s="1"/>
  <c r="AL255" i="2"/>
  <c r="AP255" i="2" s="1"/>
  <c r="AL263" i="2"/>
  <c r="AP263" i="2" s="1"/>
  <c r="AL271" i="2"/>
  <c r="AP271" i="2" s="1"/>
  <c r="AL279" i="2"/>
  <c r="AP279" i="2" s="1"/>
  <c r="AL287" i="2"/>
  <c r="AP287" i="2" s="1"/>
  <c r="AL295" i="2"/>
  <c r="AP295" i="2" s="1"/>
  <c r="AL303" i="2"/>
  <c r="AP303" i="2" s="1"/>
  <c r="AL311" i="2"/>
  <c r="AP311" i="2" s="1"/>
  <c r="AL319" i="2"/>
  <c r="AP319" i="2" s="1"/>
  <c r="AL327" i="2"/>
  <c r="AP327" i="2" s="1"/>
  <c r="AL335" i="2"/>
  <c r="AP335" i="2" s="1"/>
  <c r="AL343" i="2"/>
  <c r="AP343" i="2" s="1"/>
  <c r="AL351" i="2"/>
  <c r="AP351" i="2" s="1"/>
  <c r="AL359" i="2"/>
  <c r="AP359" i="2" s="1"/>
  <c r="AL367" i="2"/>
  <c r="AP367" i="2" s="1"/>
  <c r="AL375" i="2"/>
  <c r="AP375" i="2" s="1"/>
  <c r="AL383" i="2"/>
  <c r="AP383" i="2" s="1"/>
  <c r="AL391" i="2"/>
  <c r="AP391" i="2" s="1"/>
  <c r="AL399" i="2"/>
  <c r="AP399" i="2" s="1"/>
  <c r="AL407" i="2"/>
  <c r="AP407" i="2" s="1"/>
  <c r="AL415" i="2"/>
  <c r="AP415" i="2" s="1"/>
  <c r="AL423" i="2"/>
  <c r="AP423" i="2" s="1"/>
  <c r="AL431" i="2"/>
  <c r="AP431" i="2" s="1"/>
  <c r="AL439" i="2"/>
  <c r="AP439" i="2" s="1"/>
  <c r="AL447" i="2"/>
  <c r="AP447" i="2" s="1"/>
  <c r="AL455" i="2"/>
  <c r="AP455" i="2" s="1"/>
  <c r="AL463" i="2"/>
  <c r="AP463" i="2" s="1"/>
  <c r="AL471" i="2"/>
  <c r="AP471" i="2" s="1"/>
  <c r="AL479" i="2"/>
  <c r="AP479" i="2" s="1"/>
  <c r="AL487" i="2"/>
  <c r="AP487" i="2" s="1"/>
  <c r="AL495" i="2"/>
  <c r="AP495" i="2" s="1"/>
  <c r="AL503" i="2"/>
  <c r="AP503" i="2" s="1"/>
  <c r="AL511" i="2"/>
  <c r="AP511" i="2" s="1"/>
  <c r="AL519" i="2"/>
  <c r="AP519" i="2" s="1"/>
  <c r="AL527" i="2"/>
  <c r="AP527" i="2" s="1"/>
  <c r="AL535" i="2"/>
  <c r="AP535" i="2" s="1"/>
  <c r="AL543" i="2"/>
  <c r="AP543" i="2" s="1"/>
  <c r="AL551" i="2"/>
  <c r="AP551" i="2" s="1"/>
  <c r="AL559" i="2"/>
  <c r="AP559" i="2" s="1"/>
  <c r="AL567" i="2"/>
  <c r="AP567" i="2" s="1"/>
  <c r="AL575" i="2"/>
  <c r="AP575" i="2" s="1"/>
  <c r="AL583" i="2"/>
  <c r="AP583" i="2" s="1"/>
  <c r="AL591" i="2"/>
  <c r="AP591" i="2" s="1"/>
  <c r="AL599" i="2"/>
  <c r="AP599" i="2" s="1"/>
  <c r="AL607" i="2"/>
  <c r="AP607" i="2" s="1"/>
  <c r="AL615" i="2"/>
  <c r="AP615" i="2" s="1"/>
  <c r="AL623" i="2"/>
  <c r="AP623" i="2" s="1"/>
  <c r="AL631" i="2"/>
  <c r="AP631" i="2" s="1"/>
  <c r="AL639" i="2"/>
  <c r="AP639" i="2" s="1"/>
  <c r="AL647" i="2"/>
  <c r="AP647" i="2" s="1"/>
  <c r="AL655" i="2"/>
  <c r="AP655" i="2" s="1"/>
  <c r="AL663" i="2"/>
  <c r="AP663" i="2" s="1"/>
  <c r="AL671" i="2"/>
  <c r="AP671" i="2" s="1"/>
  <c r="AL679" i="2"/>
  <c r="AP679" i="2" s="1"/>
  <c r="AL687" i="2"/>
  <c r="AP687" i="2" s="1"/>
  <c r="AL695" i="2"/>
  <c r="AP695" i="2" s="1"/>
  <c r="AL703" i="2"/>
  <c r="AP703" i="2" s="1"/>
  <c r="AL711" i="2"/>
  <c r="AP711" i="2" s="1"/>
  <c r="AL727" i="2"/>
  <c r="AP727" i="2" s="1"/>
  <c r="AL735" i="2"/>
  <c r="AP735" i="2" s="1"/>
  <c r="AL743" i="2"/>
  <c r="AP743" i="2" s="1"/>
  <c r="AL751" i="2"/>
  <c r="AP751" i="2" s="1"/>
  <c r="AL759" i="2"/>
  <c r="AP759" i="2" s="1"/>
  <c r="AL767" i="2"/>
  <c r="AP767" i="2" s="1"/>
  <c r="AL775" i="2"/>
  <c r="AP775" i="2" s="1"/>
  <c r="AL783" i="2"/>
  <c r="AP783" i="2" s="1"/>
  <c r="AL791" i="2"/>
  <c r="AP791" i="2" s="1"/>
  <c r="AL799" i="2"/>
  <c r="AP799" i="2" s="1"/>
  <c r="AL807" i="2"/>
  <c r="AP807" i="2" s="1"/>
  <c r="AL815" i="2"/>
  <c r="AP815" i="2" s="1"/>
  <c r="AL823" i="2"/>
  <c r="AP823" i="2" s="1"/>
  <c r="AL831" i="2"/>
  <c r="AP831" i="2" s="1"/>
  <c r="AL839" i="2"/>
  <c r="AP839" i="2" s="1"/>
  <c r="AL847" i="2"/>
  <c r="AP847" i="2" s="1"/>
  <c r="AL855" i="2"/>
  <c r="AP855" i="2" s="1"/>
  <c r="AL863" i="2"/>
  <c r="AP863" i="2" s="1"/>
  <c r="AL871" i="2"/>
  <c r="AP871" i="2" s="1"/>
  <c r="AL879" i="2"/>
  <c r="AP879" i="2" s="1"/>
  <c r="AL887" i="2"/>
  <c r="AP887" i="2" s="1"/>
  <c r="AL895" i="2"/>
  <c r="AP895" i="2" s="1"/>
  <c r="AL903" i="2"/>
  <c r="AP903" i="2" s="1"/>
  <c r="AL911" i="2"/>
  <c r="AP911" i="2" s="1"/>
  <c r="AL919" i="2"/>
  <c r="AP919" i="2" s="1"/>
  <c r="AL927" i="2"/>
  <c r="AP927" i="2" s="1"/>
  <c r="AL935" i="2"/>
  <c r="AP935" i="2" s="1"/>
  <c r="AL943" i="2"/>
  <c r="AP943" i="2" s="1"/>
  <c r="AL951" i="2"/>
  <c r="AP951" i="2" s="1"/>
  <c r="AL959" i="2"/>
  <c r="AP959" i="2" s="1"/>
  <c r="AL967" i="2"/>
  <c r="AP967" i="2" s="1"/>
  <c r="AL975" i="2"/>
  <c r="AP975" i="2" s="1"/>
  <c r="AL983" i="2"/>
  <c r="AP983" i="2" s="1"/>
  <c r="AL991" i="2"/>
  <c r="AP991" i="2" s="1"/>
  <c r="AL999" i="2"/>
  <c r="AP999" i="2" s="1"/>
  <c r="AL1007" i="2"/>
  <c r="AP1007" i="2" s="1"/>
  <c r="AL1015" i="2"/>
  <c r="AP1015" i="2" s="1"/>
  <c r="AL1023" i="2"/>
  <c r="AP1023" i="2" s="1"/>
  <c r="AL1031" i="2"/>
  <c r="AP1031" i="2" s="1"/>
  <c r="AL1039" i="2"/>
  <c r="AP1039" i="2" s="1"/>
  <c r="AL1047" i="2"/>
  <c r="AP1047" i="2" s="1"/>
  <c r="AL1055" i="2"/>
  <c r="AP1055" i="2" s="1"/>
  <c r="AL1063" i="2"/>
  <c r="AP1063" i="2" s="1"/>
  <c r="AL1071" i="2"/>
  <c r="AP1071" i="2" s="1"/>
  <c r="AL1079" i="2"/>
  <c r="AP1079" i="2" s="1"/>
  <c r="AL1087" i="2"/>
  <c r="AP1087" i="2" s="1"/>
  <c r="AL1095" i="2"/>
  <c r="AP1095" i="2" s="1"/>
  <c r="AL1103" i="2"/>
  <c r="AP1103" i="2" s="1"/>
  <c r="AL1111" i="2"/>
  <c r="AP1111" i="2" s="1"/>
  <c r="AL1119" i="2"/>
  <c r="AP1119" i="2" s="1"/>
  <c r="AL1127" i="2"/>
  <c r="AP1127" i="2" s="1"/>
  <c r="AL1135" i="2"/>
  <c r="AP1135" i="2" s="1"/>
  <c r="AL1143" i="2"/>
  <c r="AP1143" i="2" s="1"/>
  <c r="AL1151" i="2"/>
  <c r="AP1151" i="2" s="1"/>
  <c r="AL1159" i="2"/>
  <c r="AP1159" i="2" s="1"/>
  <c r="AL1167" i="2"/>
  <c r="AP1167" i="2" s="1"/>
  <c r="AL1175" i="2"/>
  <c r="AP1175" i="2" s="1"/>
  <c r="AL1183" i="2"/>
  <c r="AP1183" i="2" s="1"/>
  <c r="AL1191" i="2"/>
  <c r="AP1191" i="2" s="1"/>
  <c r="AL1199" i="2"/>
  <c r="AP1199" i="2" s="1"/>
  <c r="AL1207" i="2"/>
  <c r="AP1207" i="2" s="1"/>
  <c r="AL1215" i="2"/>
  <c r="AP1215" i="2" s="1"/>
  <c r="AL1223" i="2"/>
  <c r="AP1223" i="2" s="1"/>
  <c r="AL1231" i="2"/>
  <c r="AP1231" i="2" s="1"/>
  <c r="AL1239" i="2"/>
  <c r="AP1239" i="2" s="1"/>
  <c r="AL1247" i="2"/>
  <c r="AP1247" i="2" s="1"/>
  <c r="AL1255" i="2"/>
  <c r="AP1255" i="2" s="1"/>
  <c r="AL1263" i="2"/>
  <c r="AP1263" i="2" s="1"/>
  <c r="AL1271" i="2"/>
  <c r="AP1271" i="2" s="1"/>
  <c r="AL1287" i="2"/>
  <c r="AP1287" i="2" s="1"/>
  <c r="AL1295" i="2"/>
  <c r="AP1295" i="2" s="1"/>
  <c r="AL1303" i="2"/>
  <c r="AP1303" i="2" s="1"/>
  <c r="AL1311" i="2"/>
  <c r="AP1311" i="2" s="1"/>
  <c r="AL1319" i="2"/>
  <c r="AP1319" i="2" s="1"/>
  <c r="AL1327" i="2"/>
  <c r="AP1327" i="2" s="1"/>
  <c r="AL1335" i="2"/>
  <c r="AP1335" i="2" s="1"/>
  <c r="AL1343" i="2"/>
  <c r="AP1343" i="2" s="1"/>
  <c r="AL1351" i="2"/>
  <c r="AP1351" i="2" s="1"/>
  <c r="AL1359" i="2"/>
  <c r="AP1359" i="2" s="1"/>
  <c r="AL1367" i="2"/>
  <c r="AP1367" i="2" s="1"/>
  <c r="AL1375" i="2"/>
  <c r="AP1375" i="2" s="1"/>
  <c r="AL1383" i="2"/>
  <c r="AP1383" i="2" s="1"/>
  <c r="AL1391" i="2"/>
  <c r="AP1391" i="2" s="1"/>
  <c r="AL1399" i="2"/>
  <c r="AP1399" i="2" s="1"/>
  <c r="AL1407" i="2"/>
  <c r="AP1407" i="2" s="1"/>
  <c r="AL1415" i="2"/>
  <c r="AP1415" i="2" s="1"/>
  <c r="AL1423" i="2"/>
  <c r="AP1423" i="2" s="1"/>
  <c r="AL1431" i="2"/>
  <c r="AP1431" i="2" s="1"/>
  <c r="AL1439" i="2"/>
  <c r="AP1439" i="2" s="1"/>
  <c r="AL1447" i="2"/>
  <c r="AP1447" i="2" s="1"/>
  <c r="AL1455" i="2"/>
  <c r="AP1455" i="2" s="1"/>
  <c r="AL1463" i="2"/>
  <c r="AP1463" i="2" s="1"/>
  <c r="AL1471" i="2"/>
  <c r="AP1471" i="2" s="1"/>
  <c r="AL1479" i="2"/>
  <c r="AP1479" i="2" s="1"/>
  <c r="AL1487" i="2"/>
  <c r="AP1487" i="2" s="1"/>
  <c r="AL1495" i="2"/>
  <c r="AP1495" i="2" s="1"/>
  <c r="AL1503" i="2"/>
  <c r="AP1503" i="2" s="1"/>
  <c r="AL1511" i="2"/>
  <c r="AP1511" i="2" s="1"/>
  <c r="AL1519" i="2"/>
  <c r="AP1519" i="2" s="1"/>
  <c r="AL1527" i="2"/>
  <c r="AP1527" i="2" s="1"/>
  <c r="AL1535" i="2"/>
  <c r="AP1535" i="2" s="1"/>
  <c r="AL1543" i="2"/>
  <c r="AP1543" i="2" s="1"/>
  <c r="AL1551" i="2"/>
  <c r="AP1551" i="2" s="1"/>
  <c r="AL1559" i="2"/>
  <c r="AP1559" i="2" s="1"/>
  <c r="AL1567" i="2"/>
  <c r="AP1567" i="2" s="1"/>
  <c r="AL1575" i="2"/>
  <c r="AP1575" i="2" s="1"/>
  <c r="AL1583" i="2"/>
  <c r="AP1583" i="2" s="1"/>
  <c r="AL1591" i="2"/>
  <c r="AP1591" i="2" s="1"/>
  <c r="AL1599" i="2"/>
  <c r="AP1599" i="2" s="1"/>
  <c r="AL1607" i="2"/>
  <c r="AP1607" i="2" s="1"/>
  <c r="AL1615" i="2"/>
  <c r="AP1615" i="2" s="1"/>
  <c r="AL1623" i="2"/>
  <c r="AP1623" i="2" s="1"/>
  <c r="AL1631" i="2"/>
  <c r="AP1631" i="2" s="1"/>
  <c r="AL1639" i="2"/>
  <c r="AP1639" i="2" s="1"/>
  <c r="AL1647" i="2"/>
  <c r="AP1647" i="2" s="1"/>
  <c r="AL1655" i="2"/>
  <c r="AP1655" i="2" s="1"/>
  <c r="AL1663" i="2"/>
  <c r="AP1663" i="2" s="1"/>
  <c r="AL1671" i="2"/>
  <c r="AP1671" i="2" s="1"/>
  <c r="AL1679" i="2"/>
  <c r="AP1679" i="2" s="1"/>
  <c r="AL1687" i="2"/>
  <c r="AP1687" i="2" s="1"/>
  <c r="AL1695" i="2"/>
  <c r="AP1695" i="2" s="1"/>
  <c r="AL1703" i="2"/>
  <c r="AP1703" i="2" s="1"/>
  <c r="AL1711" i="2"/>
  <c r="AP1711" i="2" s="1"/>
  <c r="AL1719" i="2"/>
  <c r="AP1719" i="2" s="1"/>
  <c r="AL1727" i="2"/>
  <c r="AP1727" i="2" s="1"/>
  <c r="AL1735" i="2"/>
  <c r="AP1735" i="2" s="1"/>
  <c r="AL1743" i="2"/>
  <c r="AP1743" i="2" s="1"/>
  <c r="AL1751" i="2"/>
  <c r="AP1751" i="2" s="1"/>
  <c r="AL1759" i="2"/>
  <c r="AP1759" i="2" s="1"/>
  <c r="AL1767" i="2"/>
  <c r="AP1767" i="2" s="1"/>
  <c r="AL1775" i="2"/>
  <c r="AP1775" i="2" s="1"/>
  <c r="AL1783" i="2"/>
  <c r="AP1783" i="2" s="1"/>
  <c r="AL8" i="2"/>
  <c r="AP8" i="2" s="1"/>
  <c r="AL16" i="2"/>
  <c r="AP16" i="2" s="1"/>
  <c r="AL24" i="2"/>
  <c r="AP24" i="2" s="1"/>
  <c r="AL32" i="2"/>
  <c r="AP32" i="2" s="1"/>
  <c r="AL40" i="2"/>
  <c r="AP40" i="2" s="1"/>
  <c r="AL48" i="2"/>
  <c r="AP48" i="2" s="1"/>
  <c r="AL56" i="2"/>
  <c r="AP56" i="2" s="1"/>
  <c r="AL64" i="2"/>
  <c r="AP64" i="2" s="1"/>
  <c r="AL72" i="2"/>
  <c r="AP72" i="2" s="1"/>
  <c r="AL80" i="2"/>
  <c r="AP80" i="2" s="1"/>
  <c r="AL88" i="2"/>
  <c r="AP88" i="2" s="1"/>
  <c r="AL96" i="2"/>
  <c r="AP96" i="2" s="1"/>
  <c r="AL104" i="2"/>
  <c r="AP104" i="2" s="1"/>
  <c r="AL112" i="2"/>
  <c r="AP112" i="2" s="1"/>
  <c r="AL120" i="2"/>
  <c r="AP120" i="2" s="1"/>
  <c r="AL128" i="2"/>
  <c r="AP128" i="2" s="1"/>
  <c r="AL136" i="2"/>
  <c r="AP136" i="2" s="1"/>
  <c r="AL144" i="2"/>
  <c r="AP144" i="2" s="1"/>
  <c r="AL152" i="2"/>
  <c r="AP152" i="2" s="1"/>
  <c r="AL160" i="2"/>
  <c r="AP160" i="2" s="1"/>
  <c r="AL168" i="2"/>
  <c r="AP168" i="2" s="1"/>
  <c r="AL176" i="2"/>
  <c r="AP176" i="2" s="1"/>
  <c r="AL184" i="2"/>
  <c r="AP184" i="2" s="1"/>
  <c r="AL192" i="2"/>
  <c r="AP192" i="2" s="1"/>
  <c r="AL200" i="2"/>
  <c r="AP200" i="2" s="1"/>
  <c r="AL208" i="2"/>
  <c r="AP208" i="2" s="1"/>
  <c r="AL216" i="2"/>
  <c r="AP216" i="2" s="1"/>
  <c r="AL224" i="2"/>
  <c r="AP224" i="2" s="1"/>
  <c r="AL232" i="2"/>
  <c r="AP232" i="2" s="1"/>
  <c r="AL240" i="2"/>
  <c r="AP240" i="2" s="1"/>
  <c r="AL248" i="2"/>
  <c r="AP248" i="2" s="1"/>
  <c r="AL256" i="2"/>
  <c r="AP256" i="2" s="1"/>
  <c r="AL264" i="2"/>
  <c r="AP264" i="2" s="1"/>
  <c r="AL272" i="2"/>
  <c r="AP272" i="2" s="1"/>
  <c r="AL280" i="2"/>
  <c r="AP280" i="2" s="1"/>
  <c r="AL288" i="2"/>
  <c r="AP288" i="2" s="1"/>
  <c r="AL296" i="2"/>
  <c r="AP296" i="2" s="1"/>
  <c r="AL304" i="2"/>
  <c r="AP304" i="2" s="1"/>
  <c r="AL312" i="2"/>
  <c r="AP312" i="2" s="1"/>
  <c r="AL320" i="2"/>
  <c r="AP320" i="2" s="1"/>
  <c r="AL328" i="2"/>
  <c r="AP328" i="2" s="1"/>
  <c r="AL336" i="2"/>
  <c r="AP336" i="2" s="1"/>
  <c r="AL344" i="2"/>
  <c r="AP344" i="2" s="1"/>
  <c r="AL352" i="2"/>
  <c r="AP352" i="2" s="1"/>
  <c r="AL360" i="2"/>
  <c r="AP360" i="2" s="1"/>
  <c r="AL368" i="2"/>
  <c r="AP368" i="2" s="1"/>
  <c r="AL376" i="2"/>
  <c r="AP376" i="2" s="1"/>
  <c r="AL384" i="2"/>
  <c r="AP384" i="2" s="1"/>
  <c r="AL392" i="2"/>
  <c r="AP392" i="2" s="1"/>
  <c r="AL400" i="2"/>
  <c r="AP400" i="2" s="1"/>
  <c r="AL408" i="2"/>
  <c r="AP408" i="2" s="1"/>
  <c r="AL416" i="2"/>
  <c r="AP416" i="2" s="1"/>
  <c r="AL424" i="2"/>
  <c r="AP424" i="2" s="1"/>
  <c r="AL432" i="2"/>
  <c r="AP432" i="2" s="1"/>
  <c r="AL440" i="2"/>
  <c r="AP440" i="2" s="1"/>
  <c r="AL448" i="2"/>
  <c r="AP448" i="2" s="1"/>
  <c r="AL456" i="2"/>
  <c r="AP456" i="2" s="1"/>
  <c r="AL464" i="2"/>
  <c r="AP464" i="2" s="1"/>
  <c r="AL472" i="2"/>
  <c r="AP472" i="2" s="1"/>
  <c r="AL480" i="2"/>
  <c r="AP480" i="2" s="1"/>
  <c r="AL488" i="2"/>
  <c r="AP488" i="2" s="1"/>
  <c r="AL496" i="2"/>
  <c r="AP496" i="2" s="1"/>
  <c r="AL504" i="2"/>
  <c r="AP504" i="2" s="1"/>
  <c r="AL512" i="2"/>
  <c r="AP512" i="2" s="1"/>
  <c r="AL528" i="2"/>
  <c r="AP528" i="2" s="1"/>
  <c r="AL536" i="2"/>
  <c r="AP536" i="2" s="1"/>
  <c r="AL544" i="2"/>
  <c r="AP544" i="2" s="1"/>
  <c r="AL552" i="2"/>
  <c r="AP552" i="2" s="1"/>
  <c r="AL560" i="2"/>
  <c r="AP560" i="2" s="1"/>
  <c r="AL568" i="2"/>
  <c r="AP568" i="2" s="1"/>
  <c r="AL576" i="2"/>
  <c r="AP576" i="2" s="1"/>
  <c r="AL584" i="2"/>
  <c r="AP584" i="2" s="1"/>
  <c r="AL592" i="2"/>
  <c r="AP592" i="2" s="1"/>
  <c r="AL600" i="2"/>
  <c r="AP600" i="2" s="1"/>
  <c r="AL608" i="2"/>
  <c r="AP608" i="2" s="1"/>
  <c r="AL616" i="2"/>
  <c r="AP616" i="2" s="1"/>
  <c r="AL624" i="2"/>
  <c r="AP624" i="2" s="1"/>
  <c r="AL632" i="2"/>
  <c r="AP632" i="2" s="1"/>
  <c r="AL640" i="2"/>
  <c r="AP640" i="2" s="1"/>
  <c r="AL648" i="2"/>
  <c r="AP648" i="2" s="1"/>
  <c r="AL656" i="2"/>
  <c r="AP656" i="2" s="1"/>
  <c r="AL664" i="2"/>
  <c r="AP664" i="2" s="1"/>
  <c r="AL672" i="2"/>
  <c r="AP672" i="2" s="1"/>
  <c r="AL680" i="2"/>
  <c r="AP680" i="2" s="1"/>
  <c r="AL688" i="2"/>
  <c r="AP688" i="2" s="1"/>
  <c r="AL696" i="2"/>
  <c r="AP696" i="2" s="1"/>
  <c r="AL704" i="2"/>
  <c r="AP704" i="2" s="1"/>
  <c r="AL712" i="2"/>
  <c r="AP712" i="2" s="1"/>
  <c r="AL720" i="2"/>
  <c r="AP720" i="2" s="1"/>
  <c r="AL728" i="2"/>
  <c r="AP728" i="2" s="1"/>
  <c r="AL736" i="2"/>
  <c r="AP736" i="2" s="1"/>
  <c r="AL744" i="2"/>
  <c r="AP744" i="2" s="1"/>
  <c r="AL752" i="2"/>
  <c r="AP752" i="2" s="1"/>
  <c r="AL760" i="2"/>
  <c r="AP760" i="2" s="1"/>
  <c r="AL768" i="2"/>
  <c r="AP768" i="2" s="1"/>
  <c r="AL776" i="2"/>
  <c r="AP776" i="2" s="1"/>
  <c r="AL784" i="2"/>
  <c r="AP784" i="2" s="1"/>
  <c r="AL792" i="2"/>
  <c r="AP792" i="2" s="1"/>
  <c r="AL800" i="2"/>
  <c r="AP800" i="2" s="1"/>
  <c r="AL808" i="2"/>
  <c r="AP808" i="2" s="1"/>
  <c r="AL816" i="2"/>
  <c r="AP816" i="2" s="1"/>
  <c r="AL824" i="2"/>
  <c r="AP824" i="2" s="1"/>
  <c r="AL832" i="2"/>
  <c r="AP832" i="2" s="1"/>
  <c r="AL840" i="2"/>
  <c r="AP840" i="2" s="1"/>
  <c r="AL848" i="2"/>
  <c r="AP848" i="2" s="1"/>
  <c r="AL856" i="2"/>
  <c r="AP856" i="2" s="1"/>
  <c r="AL864" i="2"/>
  <c r="AP864" i="2" s="1"/>
  <c r="AL872" i="2"/>
  <c r="AP872" i="2" s="1"/>
  <c r="AL880" i="2"/>
  <c r="AP880" i="2" s="1"/>
  <c r="AL888" i="2"/>
  <c r="AP888" i="2" s="1"/>
  <c r="AL896" i="2"/>
  <c r="AP896" i="2" s="1"/>
  <c r="AL904" i="2"/>
  <c r="AP904" i="2" s="1"/>
  <c r="AL912" i="2"/>
  <c r="AP912" i="2" s="1"/>
  <c r="AL920" i="2"/>
  <c r="AP920" i="2" s="1"/>
  <c r="AL928" i="2"/>
  <c r="AP928" i="2" s="1"/>
  <c r="AL936" i="2"/>
  <c r="AP936" i="2" s="1"/>
  <c r="AL944" i="2"/>
  <c r="AP944" i="2" s="1"/>
  <c r="AL952" i="2"/>
  <c r="AP952" i="2" s="1"/>
  <c r="AL960" i="2"/>
  <c r="AP960" i="2" s="1"/>
  <c r="AL968" i="2"/>
  <c r="AP968" i="2" s="1"/>
  <c r="AL976" i="2"/>
  <c r="AP976" i="2" s="1"/>
  <c r="AL984" i="2"/>
  <c r="AP984" i="2" s="1"/>
  <c r="AL992" i="2"/>
  <c r="AP992" i="2" s="1"/>
  <c r="AL1000" i="2"/>
  <c r="AP1000" i="2" s="1"/>
  <c r="AL1008" i="2"/>
  <c r="AP1008" i="2" s="1"/>
  <c r="AL1016" i="2"/>
  <c r="AP1016" i="2" s="1"/>
  <c r="AL1024" i="2"/>
  <c r="AP1024" i="2" s="1"/>
  <c r="AL1032" i="2"/>
  <c r="AP1032" i="2" s="1"/>
  <c r="AL1040" i="2"/>
  <c r="AP1040" i="2" s="1"/>
  <c r="AL1048" i="2"/>
  <c r="AP1048" i="2" s="1"/>
  <c r="AL1056" i="2"/>
  <c r="AP1056" i="2" s="1"/>
  <c r="AL1064" i="2"/>
  <c r="AP1064" i="2" s="1"/>
  <c r="AL1072" i="2"/>
  <c r="AP1072" i="2" s="1"/>
  <c r="AL1080" i="2"/>
  <c r="AP1080" i="2" s="1"/>
  <c r="AL1088" i="2"/>
  <c r="AP1088" i="2" s="1"/>
  <c r="AL1096" i="2"/>
  <c r="AL1104" i="2"/>
  <c r="AP1104" i="2" s="1"/>
  <c r="AL1112" i="2"/>
  <c r="AP1112" i="2" s="1"/>
  <c r="AL1120" i="2"/>
  <c r="AP1120" i="2" s="1"/>
  <c r="AL1128" i="2"/>
  <c r="AP1128" i="2" s="1"/>
  <c r="AL1136" i="2"/>
  <c r="AP1136" i="2" s="1"/>
  <c r="AL1144" i="2"/>
  <c r="AP1144" i="2" s="1"/>
  <c r="AL1152" i="2"/>
  <c r="AP1152" i="2" s="1"/>
  <c r="AL1160" i="2"/>
  <c r="AP1160" i="2" s="1"/>
  <c r="AL1168" i="2"/>
  <c r="AP1168" i="2" s="1"/>
  <c r="AL1176" i="2"/>
  <c r="AP1176" i="2" s="1"/>
  <c r="AL1184" i="2"/>
  <c r="AP1184" i="2" s="1"/>
  <c r="AL1192" i="2"/>
  <c r="AP1192" i="2" s="1"/>
  <c r="AL1200" i="2"/>
  <c r="AP1200" i="2" s="1"/>
  <c r="AL1208" i="2"/>
  <c r="AP1208" i="2" s="1"/>
  <c r="AL1216" i="2"/>
  <c r="AP1216" i="2" s="1"/>
  <c r="AL1224" i="2"/>
  <c r="AP1224" i="2" s="1"/>
  <c r="AL1232" i="2"/>
  <c r="AP1232" i="2" s="1"/>
  <c r="AL1240" i="2"/>
  <c r="AP1240" i="2" s="1"/>
  <c r="AL1248" i="2"/>
  <c r="AP1248" i="2" s="1"/>
  <c r="AL1256" i="2"/>
  <c r="AP1256" i="2" s="1"/>
  <c r="AL1264" i="2"/>
  <c r="AP1264" i="2" s="1"/>
  <c r="AL1272" i="2"/>
  <c r="AP1272" i="2" s="1"/>
  <c r="AL1288" i="2"/>
  <c r="AP1288" i="2" s="1"/>
  <c r="AL1296" i="2"/>
  <c r="AP1296" i="2" s="1"/>
  <c r="AL1304" i="2"/>
  <c r="AP1304" i="2" s="1"/>
  <c r="AL1312" i="2"/>
  <c r="AP1312" i="2" s="1"/>
  <c r="AL1320" i="2"/>
  <c r="AP1320" i="2" s="1"/>
  <c r="AL1328" i="2"/>
  <c r="AP1328" i="2" s="1"/>
  <c r="AL1336" i="2"/>
  <c r="AP1336" i="2" s="1"/>
  <c r="AL1344" i="2"/>
  <c r="AP1344" i="2" s="1"/>
  <c r="AL1352" i="2"/>
  <c r="AP1352" i="2" s="1"/>
  <c r="AL1360" i="2"/>
  <c r="AP1360" i="2" s="1"/>
  <c r="AL1368" i="2"/>
  <c r="AP1368" i="2" s="1"/>
  <c r="AL1376" i="2"/>
  <c r="AP1376" i="2" s="1"/>
  <c r="AL1384" i="2"/>
  <c r="AP1384" i="2" s="1"/>
  <c r="AL1392" i="2"/>
  <c r="AP1392" i="2" s="1"/>
  <c r="AL1400" i="2"/>
  <c r="AP1400" i="2" s="1"/>
  <c r="AL1408" i="2"/>
  <c r="AP1408" i="2" s="1"/>
  <c r="AL1416" i="2"/>
  <c r="AP1416" i="2" s="1"/>
  <c r="AL1424" i="2"/>
  <c r="AP1424" i="2" s="1"/>
  <c r="AL1432" i="2"/>
  <c r="AP1432" i="2" s="1"/>
  <c r="AL1440" i="2"/>
  <c r="AP1440" i="2" s="1"/>
  <c r="AL1448" i="2"/>
  <c r="AP1448" i="2" s="1"/>
  <c r="AL1456" i="2"/>
  <c r="AP1456" i="2" s="1"/>
  <c r="AL1464" i="2"/>
  <c r="AP1464" i="2" s="1"/>
  <c r="AL1472" i="2"/>
  <c r="AP1472" i="2" s="1"/>
  <c r="AL1480" i="2"/>
  <c r="AP1480" i="2" s="1"/>
  <c r="AL1496" i="2"/>
  <c r="AP1496" i="2" s="1"/>
  <c r="AL1504" i="2"/>
  <c r="AP1504" i="2" s="1"/>
  <c r="AL1512" i="2"/>
  <c r="AP1512" i="2" s="1"/>
  <c r="AL1520" i="2"/>
  <c r="AP1520" i="2" s="1"/>
  <c r="AL1528" i="2"/>
  <c r="AP1528" i="2" s="1"/>
  <c r="AL1536" i="2"/>
  <c r="AP1536" i="2" s="1"/>
  <c r="AL1544" i="2"/>
  <c r="AP1544" i="2" s="1"/>
  <c r="AL1552" i="2"/>
  <c r="AP1552" i="2" s="1"/>
  <c r="AL1560" i="2"/>
  <c r="AP1560" i="2" s="1"/>
  <c r="AL1568" i="2"/>
  <c r="AP1568" i="2" s="1"/>
  <c r="AL1576" i="2"/>
  <c r="AP1576" i="2" s="1"/>
  <c r="AL1584" i="2"/>
  <c r="AP1584" i="2" s="1"/>
  <c r="AL1592" i="2"/>
  <c r="AP1592" i="2" s="1"/>
  <c r="AL1600" i="2"/>
  <c r="AP1600" i="2" s="1"/>
  <c r="AL1608" i="2"/>
  <c r="AP1608" i="2" s="1"/>
  <c r="AL1616" i="2"/>
  <c r="AP1616" i="2" s="1"/>
  <c r="AL1624" i="2"/>
  <c r="AP1624" i="2" s="1"/>
  <c r="AL1632" i="2"/>
  <c r="AP1632" i="2" s="1"/>
  <c r="AL1640" i="2"/>
  <c r="AP1640" i="2" s="1"/>
  <c r="AL1648" i="2"/>
  <c r="AP1648" i="2" s="1"/>
  <c r="AL1656" i="2"/>
  <c r="AP1656" i="2" s="1"/>
  <c r="AL1664" i="2"/>
  <c r="AP1664" i="2" s="1"/>
  <c r="AL1672" i="2"/>
  <c r="AP1672" i="2" s="1"/>
  <c r="AL1680" i="2"/>
  <c r="AP1680" i="2" s="1"/>
  <c r="AL1688" i="2"/>
  <c r="AP1688" i="2" s="1"/>
  <c r="AL1696" i="2"/>
  <c r="AP1696" i="2" s="1"/>
  <c r="AL1704" i="2"/>
  <c r="AP1704" i="2" s="1"/>
  <c r="AL1712" i="2"/>
  <c r="AP1712" i="2" s="1"/>
  <c r="AL9" i="2"/>
  <c r="AP9" i="2" s="1"/>
  <c r="AL17" i="2"/>
  <c r="AP17" i="2" s="1"/>
  <c r="AL25" i="2"/>
  <c r="AP25" i="2" s="1"/>
  <c r="AL33" i="2"/>
  <c r="AP33" i="2" s="1"/>
  <c r="AL41" i="2"/>
  <c r="AP41" i="2" s="1"/>
  <c r="AL49" i="2"/>
  <c r="AP49" i="2" s="1"/>
  <c r="AL57" i="2"/>
  <c r="AP57" i="2" s="1"/>
  <c r="AL65" i="2"/>
  <c r="AP65" i="2" s="1"/>
  <c r="AL73" i="2"/>
  <c r="AP73" i="2" s="1"/>
  <c r="AL81" i="2"/>
  <c r="AP81" i="2" s="1"/>
  <c r="AL89" i="2"/>
  <c r="AP89" i="2" s="1"/>
  <c r="AL97" i="2"/>
  <c r="AP97" i="2" s="1"/>
  <c r="AL105" i="2"/>
  <c r="AP105" i="2" s="1"/>
  <c r="AL113" i="2"/>
  <c r="AP113" i="2" s="1"/>
  <c r="AL121" i="2"/>
  <c r="AP121" i="2" s="1"/>
  <c r="AL129" i="2"/>
  <c r="AP129" i="2" s="1"/>
  <c r="AL137" i="2"/>
  <c r="AP137" i="2" s="1"/>
  <c r="AL145" i="2"/>
  <c r="AP145" i="2" s="1"/>
  <c r="AL153" i="2"/>
  <c r="AP153" i="2" s="1"/>
  <c r="AL161" i="2"/>
  <c r="AP161" i="2" s="1"/>
  <c r="AL169" i="2"/>
  <c r="AP169" i="2" s="1"/>
  <c r="AL177" i="2"/>
  <c r="AP177" i="2" s="1"/>
  <c r="AL185" i="2"/>
  <c r="AP185" i="2" s="1"/>
  <c r="AL193" i="2"/>
  <c r="AP193" i="2" s="1"/>
  <c r="AL201" i="2"/>
  <c r="AP201" i="2" s="1"/>
  <c r="AL209" i="2"/>
  <c r="AP209" i="2" s="1"/>
  <c r="AL217" i="2"/>
  <c r="AP217" i="2" s="1"/>
  <c r="AL225" i="2"/>
  <c r="AP225" i="2" s="1"/>
  <c r="AL233" i="2"/>
  <c r="AP233" i="2" s="1"/>
  <c r="AL241" i="2"/>
  <c r="AP241" i="2" s="1"/>
  <c r="AL249" i="2"/>
  <c r="AP249" i="2" s="1"/>
  <c r="AL257" i="2"/>
  <c r="AP257" i="2" s="1"/>
  <c r="AL265" i="2"/>
  <c r="AP265" i="2" s="1"/>
  <c r="AL273" i="2"/>
  <c r="AP273" i="2" s="1"/>
  <c r="AL281" i="2"/>
  <c r="AP281" i="2" s="1"/>
  <c r="AL289" i="2"/>
  <c r="AP289" i="2" s="1"/>
  <c r="AL297" i="2"/>
  <c r="AP297" i="2" s="1"/>
  <c r="AL305" i="2"/>
  <c r="AP305" i="2" s="1"/>
  <c r="AL313" i="2"/>
  <c r="AP313" i="2" s="1"/>
  <c r="AL321" i="2"/>
  <c r="AP321" i="2" s="1"/>
  <c r="AL329" i="2"/>
  <c r="AP329" i="2" s="1"/>
  <c r="AL337" i="2"/>
  <c r="AP337" i="2" s="1"/>
  <c r="AL345" i="2"/>
  <c r="AP345" i="2" s="1"/>
  <c r="AL353" i="2"/>
  <c r="AP353" i="2" s="1"/>
  <c r="AL361" i="2"/>
  <c r="AP361" i="2" s="1"/>
  <c r="AL369" i="2"/>
  <c r="AP369" i="2" s="1"/>
  <c r="AL377" i="2"/>
  <c r="AP377" i="2" s="1"/>
  <c r="AL385" i="2"/>
  <c r="AP385" i="2" s="1"/>
  <c r="AL393" i="2"/>
  <c r="AP393" i="2" s="1"/>
  <c r="AL401" i="2"/>
  <c r="AP401" i="2" s="1"/>
  <c r="AL409" i="2"/>
  <c r="AP409" i="2" s="1"/>
  <c r="AL417" i="2"/>
  <c r="AP417" i="2" s="1"/>
  <c r="AL425" i="2"/>
  <c r="AP425" i="2" s="1"/>
  <c r="AL433" i="2"/>
  <c r="AP433" i="2" s="1"/>
  <c r="AL441" i="2"/>
  <c r="AP441" i="2" s="1"/>
  <c r="AL449" i="2"/>
  <c r="AP449" i="2" s="1"/>
  <c r="AL457" i="2"/>
  <c r="AP457" i="2" s="1"/>
  <c r="AL465" i="2"/>
  <c r="AP465" i="2" s="1"/>
  <c r="AL473" i="2"/>
  <c r="AP473" i="2" s="1"/>
  <c r="AL481" i="2"/>
  <c r="AP481" i="2" s="1"/>
  <c r="AL489" i="2"/>
  <c r="AP489" i="2" s="1"/>
  <c r="AL497" i="2"/>
  <c r="AP497" i="2" s="1"/>
  <c r="AL505" i="2"/>
  <c r="AP505" i="2" s="1"/>
  <c r="AL513" i="2"/>
  <c r="AP513" i="2" s="1"/>
  <c r="AL529" i="2"/>
  <c r="AP529" i="2" s="1"/>
  <c r="AL537" i="2"/>
  <c r="AP537" i="2" s="1"/>
  <c r="AL545" i="2"/>
  <c r="AP545" i="2" s="1"/>
  <c r="AL553" i="2"/>
  <c r="AP553" i="2" s="1"/>
  <c r="AL561" i="2"/>
  <c r="AP561" i="2" s="1"/>
  <c r="AL569" i="2"/>
  <c r="AP569" i="2" s="1"/>
  <c r="AL577" i="2"/>
  <c r="AP577" i="2" s="1"/>
  <c r="AL585" i="2"/>
  <c r="AP585" i="2" s="1"/>
  <c r="AL593" i="2"/>
  <c r="AP593" i="2" s="1"/>
  <c r="AL601" i="2"/>
  <c r="AP601" i="2" s="1"/>
  <c r="AL609" i="2"/>
  <c r="AP609" i="2" s="1"/>
  <c r="AL617" i="2"/>
  <c r="AP617" i="2" s="1"/>
  <c r="AL625" i="2"/>
  <c r="AP625" i="2" s="1"/>
  <c r="AL633" i="2"/>
  <c r="AP633" i="2" s="1"/>
  <c r="AL641" i="2"/>
  <c r="AP641" i="2" s="1"/>
  <c r="AL649" i="2"/>
  <c r="AP649" i="2" s="1"/>
  <c r="AL657" i="2"/>
  <c r="AP657" i="2" s="1"/>
  <c r="AL665" i="2"/>
  <c r="AP665" i="2" s="1"/>
  <c r="AL673" i="2"/>
  <c r="AP673" i="2" s="1"/>
  <c r="AL681" i="2"/>
  <c r="AP681" i="2" s="1"/>
  <c r="AL689" i="2"/>
  <c r="AP689" i="2" s="1"/>
  <c r="AL697" i="2"/>
  <c r="AP697" i="2" s="1"/>
  <c r="AL705" i="2"/>
  <c r="AP705" i="2" s="1"/>
  <c r="AL713" i="2"/>
  <c r="AP713" i="2" s="1"/>
  <c r="AL721" i="2"/>
  <c r="AP721" i="2" s="1"/>
  <c r="AL729" i="2"/>
  <c r="AP729" i="2" s="1"/>
  <c r="AL737" i="2"/>
  <c r="AP737" i="2" s="1"/>
  <c r="AL745" i="2"/>
  <c r="AP745" i="2" s="1"/>
  <c r="AL753" i="2"/>
  <c r="AP753" i="2" s="1"/>
  <c r="AL761" i="2"/>
  <c r="AP761" i="2" s="1"/>
  <c r="AL769" i="2"/>
  <c r="AP769" i="2" s="1"/>
  <c r="AL777" i="2"/>
  <c r="AP777" i="2" s="1"/>
  <c r="AL785" i="2"/>
  <c r="AP785" i="2" s="1"/>
  <c r="AL793" i="2"/>
  <c r="AP793" i="2" s="1"/>
  <c r="AL801" i="2"/>
  <c r="AP801" i="2" s="1"/>
  <c r="AL809" i="2"/>
  <c r="AP809" i="2" s="1"/>
  <c r="AL817" i="2"/>
  <c r="AP817" i="2" s="1"/>
  <c r="AL825" i="2"/>
  <c r="AP825" i="2" s="1"/>
  <c r="AL833" i="2"/>
  <c r="AP833" i="2" s="1"/>
  <c r="AL841" i="2"/>
  <c r="AP841" i="2" s="1"/>
  <c r="AL849" i="2"/>
  <c r="AP849" i="2" s="1"/>
  <c r="AL857" i="2"/>
  <c r="AP857" i="2" s="1"/>
  <c r="AL865" i="2"/>
  <c r="AP865" i="2" s="1"/>
  <c r="AL873" i="2"/>
  <c r="AP873" i="2" s="1"/>
  <c r="AL881" i="2"/>
  <c r="AP881" i="2" s="1"/>
  <c r="AL889" i="2"/>
  <c r="AP889" i="2" s="1"/>
  <c r="AL897" i="2"/>
  <c r="AP897" i="2" s="1"/>
  <c r="AL905" i="2"/>
  <c r="AP905" i="2" s="1"/>
  <c r="AL913" i="2"/>
  <c r="AP913" i="2" s="1"/>
  <c r="AL921" i="2"/>
  <c r="AP921" i="2" s="1"/>
  <c r="AL929" i="2"/>
  <c r="AP929" i="2" s="1"/>
  <c r="AL937" i="2"/>
  <c r="AP937" i="2" s="1"/>
  <c r="AL945" i="2"/>
  <c r="AP945" i="2" s="1"/>
  <c r="AL953" i="2"/>
  <c r="AP953" i="2" s="1"/>
  <c r="AL961" i="2"/>
  <c r="AP961" i="2" s="1"/>
  <c r="AL969" i="2"/>
  <c r="AP969" i="2" s="1"/>
  <c r="AL977" i="2"/>
  <c r="AP977" i="2" s="1"/>
  <c r="AL985" i="2"/>
  <c r="AP985" i="2" s="1"/>
  <c r="AL993" i="2"/>
  <c r="AP993" i="2" s="1"/>
  <c r="AL1001" i="2"/>
  <c r="AP1001" i="2" s="1"/>
  <c r="AL1009" i="2"/>
  <c r="AP1009" i="2" s="1"/>
  <c r="AL1017" i="2"/>
  <c r="AP1017" i="2" s="1"/>
  <c r="AL1025" i="2"/>
  <c r="AP1025" i="2" s="1"/>
  <c r="AL1033" i="2"/>
  <c r="AP1033" i="2" s="1"/>
  <c r="AL1041" i="2"/>
  <c r="AP1041" i="2" s="1"/>
  <c r="AL1049" i="2"/>
  <c r="AP1049" i="2" s="1"/>
  <c r="AL1057" i="2"/>
  <c r="AP1057" i="2" s="1"/>
  <c r="AL1065" i="2"/>
  <c r="AP1065" i="2" s="1"/>
  <c r="AL1073" i="2"/>
  <c r="AP1073" i="2" s="1"/>
  <c r="AL1081" i="2"/>
  <c r="AP1081" i="2" s="1"/>
  <c r="AL1089" i="2"/>
  <c r="AP1089" i="2" s="1"/>
  <c r="AL1097" i="2"/>
  <c r="AL1105" i="2"/>
  <c r="AP1105" i="2" s="1"/>
  <c r="AL1113" i="2"/>
  <c r="AP1113" i="2" s="1"/>
  <c r="AL1121" i="2"/>
  <c r="AP1121" i="2" s="1"/>
  <c r="AL1129" i="2"/>
  <c r="AP1129" i="2" s="1"/>
  <c r="AL1137" i="2"/>
  <c r="AL1145" i="2"/>
  <c r="AP1145" i="2" s="1"/>
  <c r="AL1153" i="2"/>
  <c r="AP1153" i="2" s="1"/>
  <c r="AL1161" i="2"/>
  <c r="AP1161" i="2" s="1"/>
  <c r="AL1169" i="2"/>
  <c r="AP1169" i="2" s="1"/>
  <c r="AL1177" i="2"/>
  <c r="AP1177" i="2" s="1"/>
  <c r="AL1185" i="2"/>
  <c r="AP1185" i="2" s="1"/>
  <c r="AL1193" i="2"/>
  <c r="AP1193" i="2" s="1"/>
  <c r="AL1201" i="2"/>
  <c r="AP1201" i="2" s="1"/>
  <c r="AL1209" i="2"/>
  <c r="AP1209" i="2" s="1"/>
  <c r="AL1217" i="2"/>
  <c r="AP1217" i="2" s="1"/>
  <c r="AL1225" i="2"/>
  <c r="AP1225" i="2" s="1"/>
  <c r="AL1233" i="2"/>
  <c r="AP1233" i="2" s="1"/>
  <c r="AL1241" i="2"/>
  <c r="AP1241" i="2" s="1"/>
  <c r="AL1249" i="2"/>
  <c r="AP1249" i="2" s="1"/>
  <c r="AL1257" i="2"/>
  <c r="AP1257" i="2" s="1"/>
  <c r="AL1265" i="2"/>
  <c r="AP1265" i="2" s="1"/>
  <c r="AL1273" i="2"/>
  <c r="AP1273" i="2" s="1"/>
  <c r="AL1289" i="2"/>
  <c r="AP1289" i="2" s="1"/>
  <c r="AL1297" i="2"/>
  <c r="AP1297" i="2" s="1"/>
  <c r="AL1305" i="2"/>
  <c r="AP1305" i="2" s="1"/>
  <c r="AL1313" i="2"/>
  <c r="AP1313" i="2" s="1"/>
  <c r="AL1321" i="2"/>
  <c r="AP1321" i="2" s="1"/>
  <c r="AL1329" i="2"/>
  <c r="AP1329" i="2" s="1"/>
  <c r="AL1337" i="2"/>
  <c r="AP1337" i="2" s="1"/>
  <c r="AL1345" i="2"/>
  <c r="AP1345" i="2" s="1"/>
  <c r="AL1353" i="2"/>
  <c r="AP1353" i="2" s="1"/>
  <c r="AL1361" i="2"/>
  <c r="AP1361" i="2" s="1"/>
  <c r="AL1369" i="2"/>
  <c r="AP1369" i="2" s="1"/>
  <c r="AL1377" i="2"/>
  <c r="AP1377" i="2" s="1"/>
  <c r="AL1385" i="2"/>
  <c r="AP1385" i="2" s="1"/>
  <c r="AL1393" i="2"/>
  <c r="AP1393" i="2" s="1"/>
  <c r="AL1401" i="2"/>
  <c r="AP1401" i="2" s="1"/>
  <c r="AL1409" i="2"/>
  <c r="AP1409" i="2" s="1"/>
  <c r="AL1417" i="2"/>
  <c r="AP1417" i="2" s="1"/>
  <c r="AL1425" i="2"/>
  <c r="AP1425" i="2" s="1"/>
  <c r="AL1433" i="2"/>
  <c r="AP1433" i="2" s="1"/>
  <c r="AL1441" i="2"/>
  <c r="AP1441" i="2" s="1"/>
  <c r="AL1449" i="2"/>
  <c r="AP1449" i="2" s="1"/>
  <c r="AL1457" i="2"/>
  <c r="AP1457" i="2" s="1"/>
  <c r="AL1465" i="2"/>
  <c r="AP1465" i="2" s="1"/>
  <c r="AL1473" i="2"/>
  <c r="AP1473" i="2" s="1"/>
  <c r="AL1481" i="2"/>
  <c r="AP1481" i="2" s="1"/>
  <c r="AL1497" i="2"/>
  <c r="AP1497" i="2" s="1"/>
  <c r="AL1505" i="2"/>
  <c r="AP1505" i="2" s="1"/>
  <c r="AL1513" i="2"/>
  <c r="AP1513" i="2" s="1"/>
  <c r="AL1521" i="2"/>
  <c r="AP1521" i="2" s="1"/>
  <c r="AL1529" i="2"/>
  <c r="AP1529" i="2" s="1"/>
  <c r="AL1537" i="2"/>
  <c r="AP1537" i="2" s="1"/>
  <c r="AL1545" i="2"/>
  <c r="AP1545" i="2" s="1"/>
  <c r="AL1553" i="2"/>
  <c r="AP1553" i="2" s="1"/>
  <c r="AL1561" i="2"/>
  <c r="AP1561" i="2" s="1"/>
  <c r="AL1569" i="2"/>
  <c r="AP1569" i="2" s="1"/>
  <c r="AL1577" i="2"/>
  <c r="AP1577" i="2" s="1"/>
  <c r="AL1585" i="2"/>
  <c r="AP1585" i="2" s="1"/>
  <c r="AL10" i="2"/>
  <c r="AP10" i="2" s="1"/>
  <c r="AL18" i="2"/>
  <c r="AP18" i="2" s="1"/>
  <c r="AL26" i="2"/>
  <c r="AP26" i="2" s="1"/>
  <c r="AL34" i="2"/>
  <c r="AP34" i="2" s="1"/>
  <c r="AL42" i="2"/>
  <c r="AP42" i="2" s="1"/>
  <c r="AL50" i="2"/>
  <c r="AP50" i="2" s="1"/>
  <c r="AL58" i="2"/>
  <c r="AP58" i="2" s="1"/>
  <c r="AL66" i="2"/>
  <c r="AP66" i="2" s="1"/>
  <c r="AL74" i="2"/>
  <c r="AP74" i="2" s="1"/>
  <c r="AL82" i="2"/>
  <c r="AP82" i="2" s="1"/>
  <c r="AL90" i="2"/>
  <c r="AP90" i="2" s="1"/>
  <c r="AL98" i="2"/>
  <c r="AP98" i="2" s="1"/>
  <c r="AL106" i="2"/>
  <c r="AP106" i="2" s="1"/>
  <c r="AL114" i="2"/>
  <c r="AP114" i="2" s="1"/>
  <c r="AL122" i="2"/>
  <c r="AP122" i="2" s="1"/>
  <c r="AL130" i="2"/>
  <c r="AP130" i="2" s="1"/>
  <c r="AL138" i="2"/>
  <c r="AP138" i="2" s="1"/>
  <c r="AL146" i="2"/>
  <c r="AP146" i="2" s="1"/>
  <c r="AL154" i="2"/>
  <c r="AP154" i="2" s="1"/>
  <c r="AL162" i="2"/>
  <c r="AP162" i="2" s="1"/>
  <c r="AL170" i="2"/>
  <c r="AP170" i="2" s="1"/>
  <c r="AL178" i="2"/>
  <c r="AP178" i="2" s="1"/>
  <c r="AL186" i="2"/>
  <c r="AP186" i="2" s="1"/>
  <c r="AL194" i="2"/>
  <c r="AP194" i="2" s="1"/>
  <c r="AL202" i="2"/>
  <c r="AP202" i="2" s="1"/>
  <c r="AL210" i="2"/>
  <c r="AP210" i="2" s="1"/>
  <c r="AL218" i="2"/>
  <c r="AP218" i="2" s="1"/>
  <c r="AL226" i="2"/>
  <c r="AP226" i="2" s="1"/>
  <c r="AL234" i="2"/>
  <c r="AP234" i="2" s="1"/>
  <c r="AL242" i="2"/>
  <c r="AP242" i="2" s="1"/>
  <c r="AL250" i="2"/>
  <c r="AP250" i="2" s="1"/>
  <c r="AL258" i="2"/>
  <c r="AP258" i="2" s="1"/>
  <c r="AL266" i="2"/>
  <c r="AP266" i="2" s="1"/>
  <c r="AL274" i="2"/>
  <c r="AP274" i="2" s="1"/>
  <c r="AL282" i="2"/>
  <c r="AP282" i="2" s="1"/>
  <c r="AL290" i="2"/>
  <c r="AP290" i="2" s="1"/>
  <c r="AL298" i="2"/>
  <c r="AP298" i="2" s="1"/>
  <c r="AL306" i="2"/>
  <c r="AP306" i="2" s="1"/>
  <c r="AL314" i="2"/>
  <c r="AP314" i="2" s="1"/>
  <c r="AL322" i="2"/>
  <c r="AP322" i="2" s="1"/>
  <c r="AL338" i="2"/>
  <c r="AP338" i="2" s="1"/>
  <c r="AL346" i="2"/>
  <c r="AP346" i="2" s="1"/>
  <c r="AL354" i="2"/>
  <c r="AP354" i="2" s="1"/>
  <c r="AL362" i="2"/>
  <c r="AP362" i="2" s="1"/>
  <c r="AL370" i="2"/>
  <c r="AP370" i="2" s="1"/>
  <c r="AL378" i="2"/>
  <c r="AP378" i="2" s="1"/>
  <c r="AL386" i="2"/>
  <c r="AP386" i="2" s="1"/>
  <c r="AL394" i="2"/>
  <c r="AP394" i="2" s="1"/>
  <c r="AL402" i="2"/>
  <c r="AP402" i="2" s="1"/>
  <c r="AL410" i="2"/>
  <c r="AP410" i="2" s="1"/>
  <c r="AL418" i="2"/>
  <c r="AP418" i="2" s="1"/>
  <c r="AL426" i="2"/>
  <c r="AP426" i="2" s="1"/>
  <c r="AL434" i="2"/>
  <c r="AP434" i="2" s="1"/>
  <c r="AL442" i="2"/>
  <c r="AP442" i="2" s="1"/>
  <c r="AL450" i="2"/>
  <c r="AP450" i="2" s="1"/>
  <c r="AL458" i="2"/>
  <c r="AP458" i="2" s="1"/>
  <c r="AL466" i="2"/>
  <c r="AP466" i="2" s="1"/>
  <c r="AL474" i="2"/>
  <c r="AP474" i="2" s="1"/>
  <c r="AL482" i="2"/>
  <c r="AP482" i="2" s="1"/>
  <c r="AL490" i="2"/>
  <c r="AP490" i="2" s="1"/>
  <c r="AL498" i="2"/>
  <c r="AP498" i="2" s="1"/>
  <c r="AL506" i="2"/>
  <c r="AP506" i="2" s="1"/>
  <c r="AL514" i="2"/>
  <c r="AP514" i="2" s="1"/>
  <c r="AL522" i="2"/>
  <c r="AP522" i="2" s="1"/>
  <c r="AL530" i="2"/>
  <c r="AP530" i="2" s="1"/>
  <c r="AL538" i="2"/>
  <c r="AP538" i="2" s="1"/>
  <c r="AL546" i="2"/>
  <c r="AP546" i="2" s="1"/>
  <c r="AL554" i="2"/>
  <c r="AP554" i="2" s="1"/>
  <c r="AL562" i="2"/>
  <c r="AP562" i="2" s="1"/>
  <c r="AL570" i="2"/>
  <c r="AP570" i="2" s="1"/>
  <c r="AL578" i="2"/>
  <c r="AP578" i="2" s="1"/>
  <c r="AL586" i="2"/>
  <c r="AP586" i="2" s="1"/>
  <c r="AL594" i="2"/>
  <c r="AP594" i="2" s="1"/>
  <c r="AL602" i="2"/>
  <c r="AP602" i="2" s="1"/>
  <c r="AL610" i="2"/>
  <c r="AP610" i="2" s="1"/>
  <c r="AL618" i="2"/>
  <c r="AP618" i="2" s="1"/>
  <c r="AL626" i="2"/>
  <c r="AP626" i="2" s="1"/>
  <c r="AL634" i="2"/>
  <c r="AP634" i="2" s="1"/>
  <c r="AL642" i="2"/>
  <c r="AP642" i="2" s="1"/>
  <c r="AL650" i="2"/>
  <c r="AP650" i="2" s="1"/>
  <c r="AL658" i="2"/>
  <c r="AP658" i="2" s="1"/>
  <c r="AL666" i="2"/>
  <c r="AP666" i="2" s="1"/>
  <c r="AL674" i="2"/>
  <c r="AP674" i="2" s="1"/>
  <c r="AL682" i="2"/>
  <c r="AP682" i="2" s="1"/>
  <c r="AL690" i="2"/>
  <c r="AP690" i="2" s="1"/>
  <c r="AL698" i="2"/>
  <c r="AP698" i="2" s="1"/>
  <c r="AL706" i="2"/>
  <c r="AP706" i="2" s="1"/>
  <c r="AL714" i="2"/>
  <c r="AP714" i="2" s="1"/>
  <c r="AL722" i="2"/>
  <c r="AP722" i="2" s="1"/>
  <c r="AL730" i="2"/>
  <c r="AP730" i="2" s="1"/>
  <c r="AL738" i="2"/>
  <c r="AP738" i="2" s="1"/>
  <c r="AL746" i="2"/>
  <c r="AP746" i="2" s="1"/>
  <c r="AL754" i="2"/>
  <c r="AP754" i="2" s="1"/>
  <c r="AL762" i="2"/>
  <c r="AP762" i="2" s="1"/>
  <c r="AL770" i="2"/>
  <c r="AP770" i="2" s="1"/>
  <c r="AL778" i="2"/>
  <c r="AP778" i="2" s="1"/>
  <c r="AL786" i="2"/>
  <c r="AP786" i="2" s="1"/>
  <c r="AL794" i="2"/>
  <c r="AP794" i="2" s="1"/>
  <c r="AL802" i="2"/>
  <c r="AP802" i="2" s="1"/>
  <c r="AL810" i="2"/>
  <c r="AP810" i="2" s="1"/>
  <c r="AL818" i="2"/>
  <c r="AP818" i="2" s="1"/>
  <c r="AL826" i="2"/>
  <c r="AP826" i="2" s="1"/>
  <c r="AL834" i="2"/>
  <c r="AP834" i="2" s="1"/>
  <c r="AL842" i="2"/>
  <c r="AP842" i="2" s="1"/>
  <c r="AL850" i="2"/>
  <c r="AP850" i="2" s="1"/>
  <c r="AL858" i="2"/>
  <c r="AP858" i="2" s="1"/>
  <c r="AL866" i="2"/>
  <c r="AP866" i="2" s="1"/>
  <c r="AL874" i="2"/>
  <c r="AP874" i="2" s="1"/>
  <c r="AL882" i="2"/>
  <c r="AP882" i="2" s="1"/>
  <c r="AL890" i="2"/>
  <c r="AP890" i="2" s="1"/>
  <c r="AL898" i="2"/>
  <c r="AP898" i="2" s="1"/>
  <c r="AL906" i="2"/>
  <c r="AP906" i="2" s="1"/>
  <c r="AL914" i="2"/>
  <c r="AP914" i="2" s="1"/>
  <c r="AL922" i="2"/>
  <c r="AP922" i="2" s="1"/>
  <c r="AL930" i="2"/>
  <c r="AP930" i="2" s="1"/>
  <c r="AL938" i="2"/>
  <c r="AP938" i="2" s="1"/>
  <c r="AL946" i="2"/>
  <c r="AP946" i="2" s="1"/>
  <c r="AL954" i="2"/>
  <c r="AP954" i="2" s="1"/>
  <c r="AL962" i="2"/>
  <c r="AP962" i="2" s="1"/>
  <c r="AL970" i="2"/>
  <c r="AP970" i="2" s="1"/>
  <c r="AL978" i="2"/>
  <c r="AP978" i="2" s="1"/>
  <c r="AL986" i="2"/>
  <c r="AP986" i="2" s="1"/>
  <c r="AL994" i="2"/>
  <c r="AP994" i="2" s="1"/>
  <c r="AL1002" i="2"/>
  <c r="AP1002" i="2" s="1"/>
  <c r="AL1010" i="2"/>
  <c r="AP1010" i="2" s="1"/>
  <c r="AL1018" i="2"/>
  <c r="AP1018" i="2" s="1"/>
  <c r="AL1026" i="2"/>
  <c r="AP1026" i="2" s="1"/>
  <c r="AL1034" i="2"/>
  <c r="AP1034" i="2" s="1"/>
  <c r="AL1042" i="2"/>
  <c r="AP1042" i="2" s="1"/>
  <c r="AL1050" i="2"/>
  <c r="AP1050" i="2" s="1"/>
  <c r="AL1058" i="2"/>
  <c r="AP1058" i="2" s="1"/>
  <c r="AL1066" i="2"/>
  <c r="AP1066" i="2" s="1"/>
  <c r="AL1074" i="2"/>
  <c r="AP1074" i="2" s="1"/>
  <c r="AL1082" i="2"/>
  <c r="AP1082" i="2" s="1"/>
  <c r="AL1090" i="2"/>
  <c r="AP1090" i="2" s="1"/>
  <c r="AL1098" i="2"/>
  <c r="AP1098" i="2" s="1"/>
  <c r="AL1106" i="2"/>
  <c r="AP1106" i="2" s="1"/>
  <c r="AL1114" i="2"/>
  <c r="AP1114" i="2" s="1"/>
  <c r="AL1122" i="2"/>
  <c r="AP1122" i="2" s="1"/>
  <c r="AL1130" i="2"/>
  <c r="AP1130" i="2" s="1"/>
  <c r="AL1138" i="2"/>
  <c r="AL1146" i="2"/>
  <c r="AP1146" i="2" s="1"/>
  <c r="AL1154" i="2"/>
  <c r="AP1154" i="2" s="1"/>
  <c r="AL1162" i="2"/>
  <c r="AP1162" i="2" s="1"/>
  <c r="AL1170" i="2"/>
  <c r="AP1170" i="2" s="1"/>
  <c r="AL1178" i="2"/>
  <c r="AP1178" i="2" s="1"/>
  <c r="AL1186" i="2"/>
  <c r="AP1186" i="2" s="1"/>
  <c r="AL1194" i="2"/>
  <c r="AP1194" i="2" s="1"/>
  <c r="AL1202" i="2"/>
  <c r="AP1202" i="2" s="1"/>
  <c r="AL1210" i="2"/>
  <c r="AP1210" i="2" s="1"/>
  <c r="AL1218" i="2"/>
  <c r="AP1218" i="2" s="1"/>
  <c r="AL1226" i="2"/>
  <c r="AP1226" i="2" s="1"/>
  <c r="AL1234" i="2"/>
  <c r="AP1234" i="2" s="1"/>
  <c r="AL1242" i="2"/>
  <c r="AL1250" i="2"/>
  <c r="AP1250" i="2" s="1"/>
  <c r="AL1258" i="2"/>
  <c r="AP1258" i="2" s="1"/>
  <c r="AL1266" i="2"/>
  <c r="AP1266" i="2" s="1"/>
  <c r="AL1274" i="2"/>
  <c r="AP1274" i="2" s="1"/>
  <c r="AL1290" i="2"/>
  <c r="AP1290" i="2" s="1"/>
  <c r="AL1298" i="2"/>
  <c r="AP1298" i="2" s="1"/>
  <c r="AL1306" i="2"/>
  <c r="AP1306" i="2" s="1"/>
  <c r="AL1314" i="2"/>
  <c r="AP1314" i="2" s="1"/>
  <c r="AL1322" i="2"/>
  <c r="AP1322" i="2" s="1"/>
  <c r="AL1330" i="2"/>
  <c r="AP1330" i="2" s="1"/>
  <c r="AL1338" i="2"/>
  <c r="AP1338" i="2" s="1"/>
  <c r="AL1346" i="2"/>
  <c r="AP1346" i="2" s="1"/>
  <c r="AL1354" i="2"/>
  <c r="AP1354" i="2" s="1"/>
  <c r="AL1362" i="2"/>
  <c r="AL1370" i="2"/>
  <c r="AP1370" i="2" s="1"/>
  <c r="AL1378" i="2"/>
  <c r="AP1378" i="2" s="1"/>
  <c r="AL1386" i="2"/>
  <c r="AP1386" i="2" s="1"/>
  <c r="AL1394" i="2"/>
  <c r="AP1394" i="2" s="1"/>
  <c r="AL1402" i="2"/>
  <c r="AP1402" i="2" s="1"/>
  <c r="AL1410" i="2"/>
  <c r="AP1410" i="2" s="1"/>
  <c r="AL1418" i="2"/>
  <c r="AP1418" i="2" s="1"/>
  <c r="AL1426" i="2"/>
  <c r="AP1426" i="2" s="1"/>
  <c r="AL1434" i="2"/>
  <c r="AP1434" i="2" s="1"/>
  <c r="AL1442" i="2"/>
  <c r="AP1442" i="2" s="1"/>
  <c r="AL1450" i="2"/>
  <c r="AP1450" i="2" s="1"/>
  <c r="AL1458" i="2"/>
  <c r="AP1458" i="2" s="1"/>
  <c r="AL1466" i="2"/>
  <c r="AP1466" i="2" s="1"/>
  <c r="AL1474" i="2"/>
  <c r="AP1474" i="2" s="1"/>
  <c r="AL1482" i="2"/>
  <c r="AP1482" i="2" s="1"/>
  <c r="AL1498" i="2"/>
  <c r="AP1498" i="2" s="1"/>
  <c r="AL1506" i="2"/>
  <c r="AP1506" i="2" s="1"/>
  <c r="AL1514" i="2"/>
  <c r="AP1514" i="2" s="1"/>
  <c r="AL1522" i="2"/>
  <c r="AP1522" i="2" s="1"/>
  <c r="AL1530" i="2"/>
  <c r="AP1530" i="2" s="1"/>
  <c r="AL1538" i="2"/>
  <c r="AP1538" i="2" s="1"/>
  <c r="AL1546" i="2"/>
  <c r="AP1546" i="2" s="1"/>
  <c r="AL1554" i="2"/>
  <c r="AP1554" i="2" s="1"/>
  <c r="AL1562" i="2"/>
  <c r="AP1562" i="2" s="1"/>
  <c r="AL1570" i="2"/>
  <c r="AP1570" i="2" s="1"/>
  <c r="AL1578" i="2"/>
  <c r="AP1578" i="2" s="1"/>
  <c r="AL1586" i="2"/>
  <c r="AP1586" i="2" s="1"/>
  <c r="AL1594" i="2"/>
  <c r="AP1594" i="2" s="1"/>
  <c r="AL1602" i="2"/>
  <c r="AP1602" i="2" s="1"/>
  <c r="AL1610" i="2"/>
  <c r="AP1610" i="2" s="1"/>
  <c r="AL1618" i="2"/>
  <c r="AP1618" i="2" s="1"/>
  <c r="AL1626" i="2"/>
  <c r="AP1626" i="2" s="1"/>
  <c r="AL1634" i="2"/>
  <c r="AP1634" i="2" s="1"/>
  <c r="AL1642" i="2"/>
  <c r="AP1642" i="2" s="1"/>
  <c r="AL1650" i="2"/>
  <c r="AP1650" i="2" s="1"/>
  <c r="AL1658" i="2"/>
  <c r="AP1658" i="2" s="1"/>
  <c r="AL1666" i="2"/>
  <c r="AP1666" i="2" s="1"/>
  <c r="AL1674" i="2"/>
  <c r="AP1674" i="2" s="1"/>
  <c r="AL1682" i="2"/>
  <c r="AP1682" i="2" s="1"/>
  <c r="AL1690" i="2"/>
  <c r="AP1690" i="2" s="1"/>
  <c r="AL1698" i="2"/>
  <c r="AP1698" i="2" s="1"/>
  <c r="AL1706" i="2"/>
  <c r="AP1706" i="2" s="1"/>
  <c r="AL1714" i="2"/>
  <c r="AP1714" i="2" s="1"/>
  <c r="AL1722" i="2"/>
  <c r="AP1722" i="2" s="1"/>
  <c r="AL1730" i="2"/>
  <c r="AP1730" i="2" s="1"/>
  <c r="AL1738" i="2"/>
  <c r="AP1738" i="2" s="1"/>
  <c r="AL1746" i="2"/>
  <c r="AP1746" i="2" s="1"/>
  <c r="AL1754" i="2"/>
  <c r="AP1754" i="2" s="1"/>
  <c r="AL1762" i="2"/>
  <c r="AP1762" i="2" s="1"/>
  <c r="AL1770" i="2"/>
  <c r="AP1770" i="2" s="1"/>
  <c r="AL1778" i="2"/>
  <c r="AP1778" i="2" s="1"/>
  <c r="AL1786" i="2"/>
  <c r="AP1786" i="2" s="1"/>
  <c r="AL1794" i="2"/>
  <c r="AP1794" i="2" s="1"/>
  <c r="AL1802" i="2"/>
  <c r="AP1802" i="2" s="1"/>
  <c r="AL1810" i="2"/>
  <c r="AP1810" i="2" s="1"/>
  <c r="AL1818" i="2"/>
  <c r="AP1818" i="2" s="1"/>
  <c r="AL1826" i="2"/>
  <c r="AP1826" i="2" s="1"/>
  <c r="AL1834" i="2"/>
  <c r="AP1834" i="2" s="1"/>
  <c r="AL1842" i="2"/>
  <c r="AP1842" i="2" s="1"/>
  <c r="AL1850" i="2"/>
  <c r="AP1850" i="2" s="1"/>
  <c r="AL1866" i="2"/>
  <c r="AP1866" i="2" s="1"/>
  <c r="AL1874" i="2"/>
  <c r="AP1874" i="2" s="1"/>
  <c r="AL1882" i="2"/>
  <c r="AP1882" i="2" s="1"/>
  <c r="AL1890" i="2"/>
  <c r="AP1890" i="2" s="1"/>
  <c r="AL1898" i="2"/>
  <c r="AP1898" i="2" s="1"/>
  <c r="AL1906" i="2"/>
  <c r="AP1906" i="2" s="1"/>
  <c r="AL3" i="2"/>
  <c r="AP3" i="2" s="1"/>
  <c r="AL21" i="2"/>
  <c r="AP21" i="2" s="1"/>
  <c r="AL44" i="2"/>
  <c r="AP44" i="2" s="1"/>
  <c r="AL67" i="2"/>
  <c r="AP67" i="2" s="1"/>
  <c r="AL85" i="2"/>
  <c r="AP85" i="2" s="1"/>
  <c r="AL108" i="2"/>
  <c r="AP108" i="2" s="1"/>
  <c r="AL131" i="2"/>
  <c r="AP131" i="2" s="1"/>
  <c r="AL149" i="2"/>
  <c r="AP149" i="2" s="1"/>
  <c r="AL172" i="2"/>
  <c r="AP172" i="2" s="1"/>
  <c r="AL195" i="2"/>
  <c r="AP195" i="2" s="1"/>
  <c r="AL213" i="2"/>
  <c r="AP213" i="2" s="1"/>
  <c r="AL236" i="2"/>
  <c r="AP236" i="2" s="1"/>
  <c r="AL259" i="2"/>
  <c r="AP259" i="2" s="1"/>
  <c r="AL277" i="2"/>
  <c r="AP277" i="2" s="1"/>
  <c r="AL300" i="2"/>
  <c r="AP300" i="2" s="1"/>
  <c r="AL323" i="2"/>
  <c r="AP323" i="2" s="1"/>
  <c r="AL340" i="2"/>
  <c r="AP340" i="2" s="1"/>
  <c r="AL363" i="2"/>
  <c r="AP363" i="2" s="1"/>
  <c r="AL381" i="2"/>
  <c r="AP381" i="2" s="1"/>
  <c r="AL4" i="2"/>
  <c r="AP4" i="2" s="1"/>
  <c r="AL27" i="2"/>
  <c r="AP27" i="2" s="1"/>
  <c r="AL45" i="2"/>
  <c r="AP45" i="2" s="1"/>
  <c r="AL68" i="2"/>
  <c r="AP68" i="2" s="1"/>
  <c r="AL91" i="2"/>
  <c r="AP91" i="2" s="1"/>
  <c r="AL109" i="2"/>
  <c r="AP109" i="2" s="1"/>
  <c r="AL132" i="2"/>
  <c r="AP132" i="2" s="1"/>
  <c r="AL155" i="2"/>
  <c r="AP155" i="2" s="1"/>
  <c r="AL173" i="2"/>
  <c r="AP173" i="2" s="1"/>
  <c r="AL196" i="2"/>
  <c r="AP196" i="2" s="1"/>
  <c r="AL219" i="2"/>
  <c r="AP219" i="2" s="1"/>
  <c r="AL237" i="2"/>
  <c r="AP237" i="2" s="1"/>
  <c r="AL5" i="2"/>
  <c r="AP5" i="2" s="1"/>
  <c r="AL28" i="2"/>
  <c r="AP28" i="2" s="1"/>
  <c r="AL51" i="2"/>
  <c r="AP51" i="2" s="1"/>
  <c r="AL69" i="2"/>
  <c r="AP69" i="2" s="1"/>
  <c r="AL92" i="2"/>
  <c r="AP92" i="2" s="1"/>
  <c r="AL115" i="2"/>
  <c r="AP115" i="2" s="1"/>
  <c r="AL133" i="2"/>
  <c r="AP133" i="2" s="1"/>
  <c r="AL156" i="2"/>
  <c r="AP156" i="2" s="1"/>
  <c r="AL179" i="2"/>
  <c r="AP179" i="2" s="1"/>
  <c r="AL197" i="2"/>
  <c r="AP197" i="2" s="1"/>
  <c r="AL220" i="2"/>
  <c r="AP220" i="2" s="1"/>
  <c r="AL243" i="2"/>
  <c r="AP243" i="2" s="1"/>
  <c r="AL261" i="2"/>
  <c r="AP261" i="2" s="1"/>
  <c r="AL284" i="2"/>
  <c r="AP284" i="2" s="1"/>
  <c r="AL307" i="2"/>
  <c r="AP307" i="2" s="1"/>
  <c r="AL325" i="2"/>
  <c r="AP325" i="2" s="1"/>
  <c r="AL11" i="2"/>
  <c r="AP11" i="2" s="1"/>
  <c r="AL29" i="2"/>
  <c r="AP29" i="2" s="1"/>
  <c r="AL52" i="2"/>
  <c r="AP52" i="2" s="1"/>
  <c r="AL75" i="2"/>
  <c r="AP75" i="2" s="1"/>
  <c r="AL93" i="2"/>
  <c r="AP93" i="2" s="1"/>
  <c r="AL116" i="2"/>
  <c r="AP116" i="2" s="1"/>
  <c r="AL139" i="2"/>
  <c r="AP139" i="2" s="1"/>
  <c r="AL157" i="2"/>
  <c r="AP157" i="2" s="1"/>
  <c r="AL180" i="2"/>
  <c r="AP180" i="2" s="1"/>
  <c r="AL203" i="2"/>
  <c r="AP203" i="2" s="1"/>
  <c r="AL221" i="2"/>
  <c r="AP221" i="2" s="1"/>
  <c r="AL244" i="2"/>
  <c r="AP244" i="2" s="1"/>
  <c r="AL12" i="2"/>
  <c r="AP12" i="2" s="1"/>
  <c r="AL35" i="2"/>
  <c r="AP35" i="2" s="1"/>
  <c r="AL53" i="2"/>
  <c r="AP53" i="2" s="1"/>
  <c r="AL76" i="2"/>
  <c r="AP76" i="2" s="1"/>
  <c r="AL99" i="2"/>
  <c r="AP99" i="2" s="1"/>
  <c r="AL117" i="2"/>
  <c r="AP117" i="2" s="1"/>
  <c r="AL140" i="2"/>
  <c r="AP140" i="2" s="1"/>
  <c r="AL163" i="2"/>
  <c r="AP163" i="2" s="1"/>
  <c r="AL181" i="2"/>
  <c r="AP181" i="2" s="1"/>
  <c r="AL204" i="2"/>
  <c r="AP204" i="2" s="1"/>
  <c r="AL227" i="2"/>
  <c r="AP227" i="2" s="1"/>
  <c r="AL13" i="2"/>
  <c r="AP13" i="2" s="1"/>
  <c r="AL36" i="2"/>
  <c r="AP36" i="2" s="1"/>
  <c r="AL59" i="2"/>
  <c r="AP59" i="2" s="1"/>
  <c r="AL77" i="2"/>
  <c r="AP77" i="2" s="1"/>
  <c r="AL100" i="2"/>
  <c r="AP100" i="2" s="1"/>
  <c r="AL123" i="2"/>
  <c r="AP123" i="2" s="1"/>
  <c r="AL19" i="2"/>
  <c r="AP19" i="2" s="1"/>
  <c r="AL37" i="2"/>
  <c r="AP37" i="2" s="1"/>
  <c r="AL60" i="2"/>
  <c r="AP60" i="2" s="1"/>
  <c r="AL83" i="2"/>
  <c r="AP83" i="2" s="1"/>
  <c r="AL101" i="2"/>
  <c r="AP101" i="2" s="1"/>
  <c r="AL124" i="2"/>
  <c r="AP124" i="2" s="1"/>
  <c r="AL147" i="2"/>
  <c r="AP147" i="2" s="1"/>
  <c r="AL165" i="2"/>
  <c r="AP165" i="2" s="1"/>
  <c r="AL61" i="2"/>
  <c r="AP61" i="2" s="1"/>
  <c r="AL187" i="2"/>
  <c r="AP187" i="2" s="1"/>
  <c r="AL235" i="2"/>
  <c r="AP235" i="2" s="1"/>
  <c r="AL269" i="2"/>
  <c r="AP269" i="2" s="1"/>
  <c r="AL299" i="2"/>
  <c r="AP299" i="2" s="1"/>
  <c r="AL349" i="2"/>
  <c r="AP349" i="2" s="1"/>
  <c r="AL373" i="2"/>
  <c r="AP373" i="2" s="1"/>
  <c r="AL397" i="2"/>
  <c r="AP397" i="2" s="1"/>
  <c r="AL420" i="2"/>
  <c r="AP420" i="2" s="1"/>
  <c r="AL443" i="2"/>
  <c r="AP443" i="2" s="1"/>
  <c r="AL461" i="2"/>
  <c r="AP461" i="2" s="1"/>
  <c r="AL484" i="2"/>
  <c r="AP484" i="2" s="1"/>
  <c r="AL507" i="2"/>
  <c r="AP507" i="2" s="1"/>
  <c r="AL523" i="2"/>
  <c r="AP523" i="2" s="1"/>
  <c r="AL541" i="2"/>
  <c r="AP541" i="2" s="1"/>
  <c r="AL564" i="2"/>
  <c r="AP564" i="2" s="1"/>
  <c r="AL587" i="2"/>
  <c r="AP587" i="2" s="1"/>
  <c r="AL605" i="2"/>
  <c r="AP605" i="2" s="1"/>
  <c r="AL628" i="2"/>
  <c r="AP628" i="2" s="1"/>
  <c r="AL651" i="2"/>
  <c r="AP651" i="2" s="1"/>
  <c r="AL669" i="2"/>
  <c r="AP669" i="2" s="1"/>
  <c r="AL692" i="2"/>
  <c r="AP692" i="2" s="1"/>
  <c r="AL715" i="2"/>
  <c r="AP715" i="2" s="1"/>
  <c r="AL731" i="2"/>
  <c r="AP731" i="2" s="1"/>
  <c r="AL749" i="2"/>
  <c r="AP749" i="2" s="1"/>
  <c r="AL772" i="2"/>
  <c r="AP772" i="2" s="1"/>
  <c r="AL795" i="2"/>
  <c r="AP795" i="2" s="1"/>
  <c r="AL813" i="2"/>
  <c r="AP813" i="2" s="1"/>
  <c r="AL836" i="2"/>
  <c r="AP836" i="2" s="1"/>
  <c r="AL859" i="2"/>
  <c r="AP859" i="2" s="1"/>
  <c r="AL877" i="2"/>
  <c r="AP877" i="2" s="1"/>
  <c r="AL900" i="2"/>
  <c r="AP900" i="2" s="1"/>
  <c r="AL917" i="2"/>
  <c r="AP917" i="2" s="1"/>
  <c r="AL940" i="2"/>
  <c r="AP940" i="2" s="1"/>
  <c r="AL963" i="2"/>
  <c r="AP963" i="2" s="1"/>
  <c r="AL981" i="2"/>
  <c r="AP981" i="2" s="1"/>
  <c r="AL1004" i="2"/>
  <c r="AP1004" i="2" s="1"/>
  <c r="AL1027" i="2"/>
  <c r="AP1027" i="2" s="1"/>
  <c r="AL1045" i="2"/>
  <c r="AP1045" i="2" s="1"/>
  <c r="AL1068" i="2"/>
  <c r="AP1068" i="2" s="1"/>
  <c r="AL1091" i="2"/>
  <c r="AP1091" i="2" s="1"/>
  <c r="AL1108" i="2"/>
  <c r="AP1108" i="2" s="1"/>
  <c r="AL1131" i="2"/>
  <c r="AP1131" i="2" s="1"/>
  <c r="AL1149" i="2"/>
  <c r="AP1149" i="2" s="1"/>
  <c r="AL1172" i="2"/>
  <c r="AP1172" i="2" s="1"/>
  <c r="AL1195" i="2"/>
  <c r="AP1195" i="2" s="1"/>
  <c r="AL1213" i="2"/>
  <c r="AP1213" i="2" s="1"/>
  <c r="AL1236" i="2"/>
  <c r="AP1236" i="2" s="1"/>
  <c r="AL1259" i="2"/>
  <c r="AP1259" i="2" s="1"/>
  <c r="AL1285" i="2"/>
  <c r="AP1285" i="2" s="1"/>
  <c r="AL1308" i="2"/>
  <c r="AP1308" i="2" s="1"/>
  <c r="AL1331" i="2"/>
  <c r="AP1331" i="2" s="1"/>
  <c r="AL1349" i="2"/>
  <c r="AP1349" i="2" s="1"/>
  <c r="AL1372" i="2"/>
  <c r="AP1372" i="2" s="1"/>
  <c r="AL1395" i="2"/>
  <c r="AP1395" i="2" s="1"/>
  <c r="AL1413" i="2"/>
  <c r="AP1413" i="2" s="1"/>
  <c r="AL1436" i="2"/>
  <c r="AP1436" i="2" s="1"/>
  <c r="AL1459" i="2"/>
  <c r="AP1459" i="2" s="1"/>
  <c r="AL1477" i="2"/>
  <c r="AP1477" i="2" s="1"/>
  <c r="AL1509" i="2"/>
  <c r="AP1509" i="2" s="1"/>
  <c r="AL1532" i="2"/>
  <c r="AP1532" i="2" s="1"/>
  <c r="AL1555" i="2"/>
  <c r="AP1555" i="2" s="1"/>
  <c r="AL1571" i="2"/>
  <c r="AP1571" i="2" s="1"/>
  <c r="AL1587" i="2"/>
  <c r="AP1587" i="2" s="1"/>
  <c r="AL1598" i="2"/>
  <c r="AP1598" i="2" s="1"/>
  <c r="AL1612" i="2"/>
  <c r="AP1612" i="2" s="1"/>
  <c r="AL1625" i="2"/>
  <c r="AP1625" i="2" s="1"/>
  <c r="AL1637" i="2"/>
  <c r="AP1637" i="2" s="1"/>
  <c r="AL1651" i="2"/>
  <c r="AP1651" i="2" s="1"/>
  <c r="AL1662" i="2"/>
  <c r="AP1662" i="2" s="1"/>
  <c r="AL1676" i="2"/>
  <c r="AP1676" i="2" s="1"/>
  <c r="AL1689" i="2"/>
  <c r="AP1689" i="2" s="1"/>
  <c r="AL1701" i="2"/>
  <c r="AP1701" i="2" s="1"/>
  <c r="AL1715" i="2"/>
  <c r="AP1715" i="2" s="1"/>
  <c r="AL1725" i="2"/>
  <c r="AP1725" i="2" s="1"/>
  <c r="AL1736" i="2"/>
  <c r="AP1736" i="2" s="1"/>
  <c r="AL1747" i="2"/>
  <c r="AP1747" i="2" s="1"/>
  <c r="AL1757" i="2"/>
  <c r="AP1757" i="2" s="1"/>
  <c r="AL1768" i="2"/>
  <c r="AP1768" i="2" s="1"/>
  <c r="AL1779" i="2"/>
  <c r="AP1779" i="2" s="1"/>
  <c r="AL1789" i="2"/>
  <c r="AP1789" i="2" s="1"/>
  <c r="AL1798" i="2"/>
  <c r="AP1798" i="2" s="1"/>
  <c r="AL1807" i="2"/>
  <c r="AP1807" i="2" s="1"/>
  <c r="AL1816" i="2"/>
  <c r="AP1816" i="2" s="1"/>
  <c r="AL1825" i="2"/>
  <c r="AP1825" i="2" s="1"/>
  <c r="AL1835" i="2"/>
  <c r="AP1835" i="2" s="1"/>
  <c r="AL1844" i="2"/>
  <c r="AP1844" i="2" s="1"/>
  <c r="AL1870" i="2"/>
  <c r="AP1870" i="2" s="1"/>
  <c r="AL1879" i="2"/>
  <c r="AP1879" i="2" s="1"/>
  <c r="AL1888" i="2"/>
  <c r="AP1888" i="2" s="1"/>
  <c r="AL1897" i="2"/>
  <c r="AP1897" i="2" s="1"/>
  <c r="AL1907" i="2"/>
  <c r="AP1907" i="2" s="1"/>
  <c r="AL1915" i="2"/>
  <c r="AP1915" i="2" s="1"/>
  <c r="AL1923" i="2"/>
  <c r="AP1923" i="2" s="1"/>
  <c r="AL1931" i="2"/>
  <c r="AP1931" i="2" s="1"/>
  <c r="AL1939" i="2"/>
  <c r="AP1939" i="2" s="1"/>
  <c r="AL1947" i="2"/>
  <c r="AP1947" i="2" s="1"/>
  <c r="AL1955" i="2"/>
  <c r="AP1955" i="2" s="1"/>
  <c r="AL1963" i="2"/>
  <c r="AP1963" i="2" s="1"/>
  <c r="AL1971" i="2"/>
  <c r="AP1971" i="2" s="1"/>
  <c r="AL1979" i="2"/>
  <c r="AP1979" i="2" s="1"/>
  <c r="AL1987" i="2"/>
  <c r="AP1987" i="2" s="1"/>
  <c r="AL1995" i="2"/>
  <c r="AP1995" i="2" s="1"/>
  <c r="AL2003" i="2"/>
  <c r="AP2003" i="2" s="1"/>
  <c r="AL2011" i="2"/>
  <c r="AP2011" i="2" s="1"/>
  <c r="AL2019" i="2"/>
  <c r="AP2019" i="2" s="1"/>
  <c r="AL2027" i="2"/>
  <c r="AP2027" i="2" s="1"/>
  <c r="AL2035" i="2"/>
  <c r="AP2035" i="2" s="1"/>
  <c r="AL2043" i="2"/>
  <c r="AP2043" i="2" s="1"/>
  <c r="AL2051" i="2"/>
  <c r="AP2051" i="2" s="1"/>
  <c r="AL2059" i="2"/>
  <c r="AP2059" i="2" s="1"/>
  <c r="AL2067" i="2"/>
  <c r="AP2067" i="2" s="1"/>
  <c r="AL2083" i="2"/>
  <c r="AP2083" i="2" s="1"/>
  <c r="AL2091" i="2"/>
  <c r="AP2091" i="2" s="1"/>
  <c r="AL2099" i="2"/>
  <c r="AP2099" i="2" s="1"/>
  <c r="AL2107" i="2"/>
  <c r="AP2107" i="2" s="1"/>
  <c r="AL2115" i="2"/>
  <c r="AP2115" i="2" s="1"/>
  <c r="AL2123" i="2"/>
  <c r="AP2123" i="2" s="1"/>
  <c r="AL2131" i="2"/>
  <c r="AP2131" i="2" s="1"/>
  <c r="AL2139" i="2"/>
  <c r="AP2139" i="2" s="1"/>
  <c r="AL2147" i="2"/>
  <c r="AP2147" i="2" s="1"/>
  <c r="AL2155" i="2"/>
  <c r="AP2155" i="2" s="1"/>
  <c r="AL2163" i="2"/>
  <c r="AP2163" i="2" s="1"/>
  <c r="AL2171" i="2"/>
  <c r="AP2171" i="2" s="1"/>
  <c r="AL2179" i="2"/>
  <c r="AP2179" i="2" s="1"/>
  <c r="AL2187" i="2"/>
  <c r="AP2187" i="2" s="1"/>
  <c r="AL2195" i="2"/>
  <c r="AP2195" i="2" s="1"/>
  <c r="AL2203" i="2"/>
  <c r="AP2203" i="2" s="1"/>
  <c r="AL2211" i="2"/>
  <c r="AP2211" i="2" s="1"/>
  <c r="AL2219" i="2"/>
  <c r="AP2219" i="2" s="1"/>
  <c r="AL2227" i="2"/>
  <c r="AP2227" i="2" s="1"/>
  <c r="AL2235" i="2"/>
  <c r="AP2235" i="2" s="1"/>
  <c r="AL2243" i="2"/>
  <c r="AP2243" i="2" s="1"/>
  <c r="AL2251" i="2"/>
  <c r="AP2251" i="2" s="1"/>
  <c r="AL2267" i="2"/>
  <c r="AP2267" i="2" s="1"/>
  <c r="AL2275" i="2"/>
  <c r="AP2275" i="2" s="1"/>
  <c r="AL2283" i="2"/>
  <c r="AP2283" i="2" s="1"/>
  <c r="AL2291" i="2"/>
  <c r="AP2291" i="2" s="1"/>
  <c r="AL2299" i="2"/>
  <c r="AP2299" i="2" s="1"/>
  <c r="AL2307" i="2"/>
  <c r="AP2307" i="2" s="1"/>
  <c r="AL2315" i="2"/>
  <c r="AP2315" i="2" s="1"/>
  <c r="AL2323" i="2"/>
  <c r="AP2323" i="2" s="1"/>
  <c r="AL2331" i="2"/>
  <c r="AP2331" i="2" s="1"/>
  <c r="AL2339" i="2"/>
  <c r="AP2339" i="2" s="1"/>
  <c r="AL2347" i="2"/>
  <c r="AP2347" i="2" s="1"/>
  <c r="AL2355" i="2"/>
  <c r="AP2355" i="2" s="1"/>
  <c r="AL2363" i="2"/>
  <c r="AP2363" i="2" s="1"/>
  <c r="AL2371" i="2"/>
  <c r="AP2371" i="2" s="1"/>
  <c r="AL2379" i="2"/>
  <c r="AP2379" i="2" s="1"/>
  <c r="AL2387" i="2"/>
  <c r="AP2387" i="2" s="1"/>
  <c r="AL2395" i="2"/>
  <c r="AP2395" i="2" s="1"/>
  <c r="AL2403" i="2"/>
  <c r="AP2403" i="2" s="1"/>
  <c r="AL2411" i="2"/>
  <c r="AP2411" i="2" s="1"/>
  <c r="AL2419" i="2"/>
  <c r="AP2419" i="2" s="1"/>
  <c r="AL2427" i="2"/>
  <c r="AP2427" i="2" s="1"/>
  <c r="AL2435" i="2"/>
  <c r="AP2435" i="2" s="1"/>
  <c r="AL2443" i="2"/>
  <c r="AP2443" i="2" s="1"/>
  <c r="AL2451" i="2"/>
  <c r="AP2451" i="2" s="1"/>
  <c r="AL2459" i="2"/>
  <c r="AP2459" i="2" s="1"/>
  <c r="AL2467" i="2"/>
  <c r="AP2467" i="2" s="1"/>
  <c r="AL2491" i="2"/>
  <c r="AP2491" i="2" s="1"/>
  <c r="AL2499" i="2"/>
  <c r="AP2499" i="2" s="1"/>
  <c r="AL2507" i="2"/>
  <c r="AP2507" i="2" s="1"/>
  <c r="AL2515" i="2"/>
  <c r="AP2515" i="2" s="1"/>
  <c r="AL2523" i="2"/>
  <c r="AP2523" i="2" s="1"/>
  <c r="AL2531" i="2"/>
  <c r="AP2531" i="2" s="1"/>
  <c r="AL2539" i="2"/>
  <c r="AP2539" i="2" s="1"/>
  <c r="AL2547" i="2"/>
  <c r="AP2547" i="2" s="1"/>
  <c r="AL2555" i="2"/>
  <c r="AP2555" i="2" s="1"/>
  <c r="AL2563" i="2"/>
  <c r="AP2563" i="2" s="1"/>
  <c r="AL2571" i="2"/>
  <c r="AP2571" i="2" s="1"/>
  <c r="AL2579" i="2"/>
  <c r="AP2579" i="2" s="1"/>
  <c r="AL2587" i="2"/>
  <c r="AP2587" i="2" s="1"/>
  <c r="AL2595" i="2"/>
  <c r="AP2595" i="2" s="1"/>
  <c r="AL2603" i="2"/>
  <c r="AP2603" i="2" s="1"/>
  <c r="AL2611" i="2"/>
  <c r="AP2611" i="2" s="1"/>
  <c r="AL2619" i="2"/>
  <c r="AP2619" i="2" s="1"/>
  <c r="AL2627" i="2"/>
  <c r="AP2627" i="2" s="1"/>
  <c r="AL2635" i="2"/>
  <c r="AP2635" i="2" s="1"/>
  <c r="AL2643" i="2"/>
  <c r="AP2643" i="2" s="1"/>
  <c r="AL84" i="2"/>
  <c r="AP84" i="2" s="1"/>
  <c r="AL188" i="2"/>
  <c r="AP188" i="2" s="1"/>
  <c r="AL245" i="2"/>
  <c r="AP245" i="2" s="1"/>
  <c r="AL275" i="2"/>
  <c r="AP275" i="2" s="1"/>
  <c r="AL301" i="2"/>
  <c r="AP301" i="2" s="1"/>
  <c r="AL355" i="2"/>
  <c r="AP355" i="2" s="1"/>
  <c r="AL379" i="2"/>
  <c r="AP379" i="2" s="1"/>
  <c r="AL403" i="2"/>
  <c r="AP403" i="2" s="1"/>
  <c r="AL421" i="2"/>
  <c r="AP421" i="2" s="1"/>
  <c r="AL444" i="2"/>
  <c r="AP444" i="2" s="1"/>
  <c r="AL467" i="2"/>
  <c r="AP467" i="2" s="1"/>
  <c r="AL485" i="2"/>
  <c r="AP485" i="2" s="1"/>
  <c r="AL508" i="2"/>
  <c r="AP508" i="2" s="1"/>
  <c r="AL524" i="2"/>
  <c r="AP524" i="2" s="1"/>
  <c r="AL547" i="2"/>
  <c r="AP547" i="2" s="1"/>
  <c r="AL565" i="2"/>
  <c r="AP565" i="2" s="1"/>
  <c r="AL588" i="2"/>
  <c r="AP588" i="2" s="1"/>
  <c r="AL611" i="2"/>
  <c r="AP611" i="2" s="1"/>
  <c r="AL629" i="2"/>
  <c r="AP629" i="2" s="1"/>
  <c r="AL652" i="2"/>
  <c r="AP652" i="2" s="1"/>
  <c r="AL675" i="2"/>
  <c r="AP675" i="2" s="1"/>
  <c r="AL693" i="2"/>
  <c r="AP693" i="2" s="1"/>
  <c r="AL716" i="2"/>
  <c r="AP716" i="2" s="1"/>
  <c r="AL732" i="2"/>
  <c r="AP732" i="2" s="1"/>
  <c r="AL755" i="2"/>
  <c r="AP755" i="2" s="1"/>
  <c r="AL773" i="2"/>
  <c r="AP773" i="2" s="1"/>
  <c r="AL796" i="2"/>
  <c r="AP796" i="2" s="1"/>
  <c r="AL819" i="2"/>
  <c r="AP819" i="2" s="1"/>
  <c r="AL837" i="2"/>
  <c r="AP837" i="2" s="1"/>
  <c r="AL860" i="2"/>
  <c r="AP860" i="2" s="1"/>
  <c r="AL883" i="2"/>
  <c r="AP883" i="2" s="1"/>
  <c r="AL923" i="2"/>
  <c r="AP923" i="2" s="1"/>
  <c r="AL941" i="2"/>
  <c r="AP941" i="2" s="1"/>
  <c r="AL964" i="2"/>
  <c r="AP964" i="2" s="1"/>
  <c r="AL987" i="2"/>
  <c r="AP987" i="2" s="1"/>
  <c r="AL1005" i="2"/>
  <c r="AP1005" i="2" s="1"/>
  <c r="AL1028" i="2"/>
  <c r="AP1028" i="2" s="1"/>
  <c r="AL1051" i="2"/>
  <c r="AP1051" i="2" s="1"/>
  <c r="AL1069" i="2"/>
  <c r="AP1069" i="2" s="1"/>
  <c r="AL1109" i="2"/>
  <c r="AP1109" i="2" s="1"/>
  <c r="AL1132" i="2"/>
  <c r="AP1132" i="2" s="1"/>
  <c r="AL1155" i="2"/>
  <c r="AP1155" i="2" s="1"/>
  <c r="AL1173" i="2"/>
  <c r="AP1173" i="2" s="1"/>
  <c r="AL1196" i="2"/>
  <c r="AP1196" i="2" s="1"/>
  <c r="AL1219" i="2"/>
  <c r="AP1219" i="2" s="1"/>
  <c r="AL1237" i="2"/>
  <c r="AP1237" i="2" s="1"/>
  <c r="AL1260" i="2"/>
  <c r="AP1260" i="2" s="1"/>
  <c r="AL1291" i="2"/>
  <c r="AP1291" i="2" s="1"/>
  <c r="AL1309" i="2"/>
  <c r="AP1309" i="2" s="1"/>
  <c r="AL1332" i="2"/>
  <c r="AP1332" i="2" s="1"/>
  <c r="AL1355" i="2"/>
  <c r="AP1355" i="2" s="1"/>
  <c r="AL1373" i="2"/>
  <c r="AP1373" i="2" s="1"/>
  <c r="AL1396" i="2"/>
  <c r="AP1396" i="2" s="1"/>
  <c r="AL1419" i="2"/>
  <c r="AP1419" i="2" s="1"/>
  <c r="AL1437" i="2"/>
  <c r="AP1437" i="2" s="1"/>
  <c r="AL1460" i="2"/>
  <c r="AP1460" i="2" s="1"/>
  <c r="AL1483" i="2"/>
  <c r="AP1483" i="2" s="1"/>
  <c r="AL1515" i="2"/>
  <c r="AP1515" i="2" s="1"/>
  <c r="AL1533" i="2"/>
  <c r="AP1533" i="2" s="1"/>
  <c r="AL1556" i="2"/>
  <c r="AP1556" i="2" s="1"/>
  <c r="AL1572" i="2"/>
  <c r="AP1572" i="2" s="1"/>
  <c r="AL1588" i="2"/>
  <c r="AP1588" i="2" s="1"/>
  <c r="AL1601" i="2"/>
  <c r="AP1601" i="2" s="1"/>
  <c r="AL1613" i="2"/>
  <c r="AP1613" i="2" s="1"/>
  <c r="AL1627" i="2"/>
  <c r="AP1627" i="2" s="1"/>
  <c r="AL1638" i="2"/>
  <c r="AP1638" i="2" s="1"/>
  <c r="AL1652" i="2"/>
  <c r="AP1652" i="2" s="1"/>
  <c r="AL1665" i="2"/>
  <c r="AP1665" i="2" s="1"/>
  <c r="AL1677" i="2"/>
  <c r="AP1677" i="2" s="1"/>
  <c r="AL1691" i="2"/>
  <c r="AP1691" i="2" s="1"/>
  <c r="AL1702" i="2"/>
  <c r="AP1702" i="2" s="1"/>
  <c r="AL1716" i="2"/>
  <c r="AP1716" i="2" s="1"/>
  <c r="AL1726" i="2"/>
  <c r="AP1726" i="2" s="1"/>
  <c r="AL1737" i="2"/>
  <c r="AP1737" i="2" s="1"/>
  <c r="AL1748" i="2"/>
  <c r="AP1748" i="2" s="1"/>
  <c r="AL1758" i="2"/>
  <c r="AP1758" i="2" s="1"/>
  <c r="AL1769" i="2"/>
  <c r="AP1769" i="2" s="1"/>
  <c r="AL1780" i="2"/>
  <c r="AP1780" i="2" s="1"/>
  <c r="AL1790" i="2"/>
  <c r="AP1790" i="2" s="1"/>
  <c r="AL1799" i="2"/>
  <c r="AP1799" i="2" s="1"/>
  <c r="AL1808" i="2"/>
  <c r="AP1808" i="2" s="1"/>
  <c r="AL1817" i="2"/>
  <c r="AP1817" i="2" s="1"/>
  <c r="AL1827" i="2"/>
  <c r="AP1827" i="2" s="1"/>
  <c r="AL1836" i="2"/>
  <c r="AP1836" i="2" s="1"/>
  <c r="AL1845" i="2"/>
  <c r="AP1845" i="2" s="1"/>
  <c r="AL1862" i="2"/>
  <c r="AP1862" i="2" s="1"/>
  <c r="AL1871" i="2"/>
  <c r="AP1871" i="2" s="1"/>
  <c r="AL1880" i="2"/>
  <c r="AP1880" i="2" s="1"/>
  <c r="AL1889" i="2"/>
  <c r="AP1889" i="2" s="1"/>
  <c r="AL1899" i="2"/>
  <c r="AP1899" i="2" s="1"/>
  <c r="AL1908" i="2"/>
  <c r="AP1908" i="2" s="1"/>
  <c r="AL1916" i="2"/>
  <c r="AP1916" i="2" s="1"/>
  <c r="AL1924" i="2"/>
  <c r="AP1924" i="2" s="1"/>
  <c r="AL1932" i="2"/>
  <c r="AP1932" i="2" s="1"/>
  <c r="AL1940" i="2"/>
  <c r="AP1940" i="2" s="1"/>
  <c r="AL1948" i="2"/>
  <c r="AP1948" i="2" s="1"/>
  <c r="AL1956" i="2"/>
  <c r="AP1956" i="2" s="1"/>
  <c r="AL1964" i="2"/>
  <c r="AP1964" i="2" s="1"/>
  <c r="AL1972" i="2"/>
  <c r="AP1972" i="2" s="1"/>
  <c r="AL1980" i="2"/>
  <c r="AP1980" i="2" s="1"/>
  <c r="AL1988" i="2"/>
  <c r="AP1988" i="2" s="1"/>
  <c r="AL1996" i="2"/>
  <c r="AP1996" i="2" s="1"/>
  <c r="AL2004" i="2"/>
  <c r="AP2004" i="2" s="1"/>
  <c r="AL2012" i="2"/>
  <c r="AP2012" i="2" s="1"/>
  <c r="AL2020" i="2"/>
  <c r="AP2020" i="2" s="1"/>
  <c r="AL2028" i="2"/>
  <c r="AP2028" i="2" s="1"/>
  <c r="AL2036" i="2"/>
  <c r="AP2036" i="2" s="1"/>
  <c r="AL2044" i="2"/>
  <c r="AP2044" i="2" s="1"/>
  <c r="AL2052" i="2"/>
  <c r="AP2052" i="2" s="1"/>
  <c r="AL2060" i="2"/>
  <c r="AP2060" i="2" s="1"/>
  <c r="AL2084" i="2"/>
  <c r="AP2084" i="2" s="1"/>
  <c r="AL2092" i="2"/>
  <c r="AP2092" i="2" s="1"/>
  <c r="AL2100" i="2"/>
  <c r="AP2100" i="2" s="1"/>
  <c r="AL2108" i="2"/>
  <c r="AP2108" i="2" s="1"/>
  <c r="AL2116" i="2"/>
  <c r="AP2116" i="2" s="1"/>
  <c r="AL2124" i="2"/>
  <c r="AP2124" i="2" s="1"/>
  <c r="AL2132" i="2"/>
  <c r="AP2132" i="2" s="1"/>
  <c r="AL2140" i="2"/>
  <c r="AP2140" i="2" s="1"/>
  <c r="AL2148" i="2"/>
  <c r="AP2148" i="2" s="1"/>
  <c r="AL2156" i="2"/>
  <c r="AP2156" i="2" s="1"/>
  <c r="AL2164" i="2"/>
  <c r="AP2164" i="2" s="1"/>
  <c r="AL2172" i="2"/>
  <c r="AP2172" i="2" s="1"/>
  <c r="AL2180" i="2"/>
  <c r="AP2180" i="2" s="1"/>
  <c r="AL2188" i="2"/>
  <c r="AP2188" i="2" s="1"/>
  <c r="AL2196" i="2"/>
  <c r="AP2196" i="2" s="1"/>
  <c r="AL2204" i="2"/>
  <c r="AP2204" i="2" s="1"/>
  <c r="AL2212" i="2"/>
  <c r="AP2212" i="2" s="1"/>
  <c r="AL2220" i="2"/>
  <c r="AP2220" i="2" s="1"/>
  <c r="AL2228" i="2"/>
  <c r="AP2228" i="2" s="1"/>
  <c r="AL2236" i="2"/>
  <c r="AP2236" i="2" s="1"/>
  <c r="AL2244" i="2"/>
  <c r="AP2244" i="2" s="1"/>
  <c r="AL2252" i="2"/>
  <c r="AP2252" i="2" s="1"/>
  <c r="AL2268" i="2"/>
  <c r="AP2268" i="2" s="1"/>
  <c r="AL2276" i="2"/>
  <c r="AP2276" i="2" s="1"/>
  <c r="AL2284" i="2"/>
  <c r="AP2284" i="2" s="1"/>
  <c r="AL2292" i="2"/>
  <c r="AP2292" i="2" s="1"/>
  <c r="AL2300" i="2"/>
  <c r="AP2300" i="2" s="1"/>
  <c r="AL2308" i="2"/>
  <c r="AP2308" i="2" s="1"/>
  <c r="AL2316" i="2"/>
  <c r="AP2316" i="2" s="1"/>
  <c r="AL2324" i="2"/>
  <c r="AP2324" i="2" s="1"/>
  <c r="AL2332" i="2"/>
  <c r="AP2332" i="2" s="1"/>
  <c r="AL2340" i="2"/>
  <c r="AP2340" i="2" s="1"/>
  <c r="AL2348" i="2"/>
  <c r="AP2348" i="2" s="1"/>
  <c r="AL2356" i="2"/>
  <c r="AP2356" i="2" s="1"/>
  <c r="AL2364" i="2"/>
  <c r="AP2364" i="2" s="1"/>
  <c r="AL2372" i="2"/>
  <c r="AP2372" i="2" s="1"/>
  <c r="AL2380" i="2"/>
  <c r="AP2380" i="2" s="1"/>
  <c r="AL2388" i="2"/>
  <c r="AP2388" i="2" s="1"/>
  <c r="AL2396" i="2"/>
  <c r="AP2396" i="2" s="1"/>
  <c r="AL2404" i="2"/>
  <c r="AP2404" i="2" s="1"/>
  <c r="AL2412" i="2"/>
  <c r="AP2412" i="2" s="1"/>
  <c r="AL2420" i="2"/>
  <c r="AP2420" i="2" s="1"/>
  <c r="AL2428" i="2"/>
  <c r="AP2428" i="2" s="1"/>
  <c r="AL2436" i="2"/>
  <c r="AP2436" i="2" s="1"/>
  <c r="AL2444" i="2"/>
  <c r="AP2444" i="2" s="1"/>
  <c r="AL2452" i="2"/>
  <c r="AP2452" i="2" s="1"/>
  <c r="AL2460" i="2"/>
  <c r="AP2460" i="2" s="1"/>
  <c r="AL2468" i="2"/>
  <c r="AP2468" i="2" s="1"/>
  <c r="AL2492" i="2"/>
  <c r="AP2492" i="2" s="1"/>
  <c r="AL2500" i="2"/>
  <c r="AP2500" i="2" s="1"/>
  <c r="AL2508" i="2"/>
  <c r="AP2508" i="2" s="1"/>
  <c r="AL2516" i="2"/>
  <c r="AP2516" i="2" s="1"/>
  <c r="AL2524" i="2"/>
  <c r="AP2524" i="2" s="1"/>
  <c r="AL2532" i="2"/>
  <c r="AP2532" i="2" s="1"/>
  <c r="AL2540" i="2"/>
  <c r="AP2540" i="2" s="1"/>
  <c r="AL2548" i="2"/>
  <c r="AP2548" i="2" s="1"/>
  <c r="AL2556" i="2"/>
  <c r="AP2556" i="2" s="1"/>
  <c r="AL2564" i="2"/>
  <c r="AP2564" i="2" s="1"/>
  <c r="AL2572" i="2"/>
  <c r="AP2572" i="2" s="1"/>
  <c r="AL2580" i="2"/>
  <c r="AP2580" i="2" s="1"/>
  <c r="AL2588" i="2"/>
  <c r="AP2588" i="2" s="1"/>
  <c r="AL2596" i="2"/>
  <c r="AP2596" i="2" s="1"/>
  <c r="AL2604" i="2"/>
  <c r="AP2604" i="2" s="1"/>
  <c r="AL2612" i="2"/>
  <c r="AP2612" i="2" s="1"/>
  <c r="AL2620" i="2"/>
  <c r="AP2620" i="2" s="1"/>
  <c r="AL2628" i="2"/>
  <c r="AP2628" i="2" s="1"/>
  <c r="AL2636" i="2"/>
  <c r="AP2636" i="2" s="1"/>
  <c r="AL2644" i="2"/>
  <c r="AP2644" i="2" s="1"/>
  <c r="AL2652" i="2"/>
  <c r="AP2652" i="2" s="1"/>
  <c r="AL2660" i="2"/>
  <c r="AP2660" i="2" s="1"/>
  <c r="AL2668" i="2"/>
  <c r="AP2668" i="2" s="1"/>
  <c r="AL2676" i="2"/>
  <c r="AP2676" i="2" s="1"/>
  <c r="AL2692" i="2"/>
  <c r="AP2692" i="2" s="1"/>
  <c r="AL2700" i="2"/>
  <c r="AP2700" i="2" s="1"/>
  <c r="AL2708" i="2"/>
  <c r="AP2708" i="2" s="1"/>
  <c r="AL2716" i="2"/>
  <c r="AP2716" i="2" s="1"/>
  <c r="AL2724" i="2"/>
  <c r="AP2724" i="2" s="1"/>
  <c r="AL2732" i="2"/>
  <c r="AP2732" i="2" s="1"/>
  <c r="AL2740" i="2"/>
  <c r="AP2740" i="2" s="1"/>
  <c r="AL2748" i="2"/>
  <c r="AP2748" i="2" s="1"/>
  <c r="AL2756" i="2"/>
  <c r="AP2756" i="2" s="1"/>
  <c r="AL2764" i="2"/>
  <c r="AP2764" i="2" s="1"/>
  <c r="AL2772" i="2"/>
  <c r="AP2772" i="2" s="1"/>
  <c r="AL2780" i="2"/>
  <c r="AP2780" i="2" s="1"/>
  <c r="AL2788" i="2"/>
  <c r="AP2788" i="2" s="1"/>
  <c r="AL2796" i="2"/>
  <c r="AP2796" i="2" s="1"/>
  <c r="AL2804" i="2"/>
  <c r="AP2804" i="2" s="1"/>
  <c r="AL2812" i="2"/>
  <c r="AP2812" i="2" s="1"/>
  <c r="AL2820" i="2"/>
  <c r="AP2820" i="2" s="1"/>
  <c r="AL2828" i="2"/>
  <c r="AP2828" i="2" s="1"/>
  <c r="AL2836" i="2"/>
  <c r="AP2836" i="2" s="1"/>
  <c r="AL2844" i="2"/>
  <c r="AP2844" i="2" s="1"/>
  <c r="AL2852" i="2"/>
  <c r="AP2852" i="2" s="1"/>
  <c r="AL2860" i="2"/>
  <c r="AP2860" i="2" s="1"/>
  <c r="AL2868" i="2"/>
  <c r="AP2868" i="2" s="1"/>
  <c r="AL2876" i="2"/>
  <c r="AP2876" i="2" s="1"/>
  <c r="AL2892" i="2"/>
  <c r="AP2892" i="2" s="1"/>
  <c r="AL2900" i="2"/>
  <c r="AP2900" i="2" s="1"/>
  <c r="AL2908" i="2"/>
  <c r="AP2908" i="2" s="1"/>
  <c r="AL2916" i="2"/>
  <c r="AP2916" i="2" s="1"/>
  <c r="AL2924" i="2"/>
  <c r="AP2924" i="2" s="1"/>
  <c r="AL2932" i="2"/>
  <c r="AP2932" i="2" s="1"/>
  <c r="AL2940" i="2"/>
  <c r="AP2940" i="2" s="1"/>
  <c r="AL2948" i="2"/>
  <c r="AP2948" i="2" s="1"/>
  <c r="AL2956" i="2"/>
  <c r="AP2956" i="2" s="1"/>
  <c r="AL2964" i="2"/>
  <c r="AP2964" i="2" s="1"/>
  <c r="AL2972" i="2"/>
  <c r="AP2972" i="2" s="1"/>
  <c r="AL2980" i="2"/>
  <c r="AP2980" i="2" s="1"/>
  <c r="AL2988" i="2"/>
  <c r="AP2988" i="2" s="1"/>
  <c r="AL2996" i="2"/>
  <c r="AP2996" i="2" s="1"/>
  <c r="AL3004" i="2"/>
  <c r="AP3004" i="2" s="1"/>
  <c r="AL3012" i="2"/>
  <c r="AP3012" i="2" s="1"/>
  <c r="AL3020" i="2"/>
  <c r="AP3020" i="2" s="1"/>
  <c r="AL3028" i="2"/>
  <c r="AP3028" i="2" s="1"/>
  <c r="AL3036" i="2"/>
  <c r="AP3036" i="2" s="1"/>
  <c r="AL3044" i="2"/>
  <c r="AP3044" i="2" s="1"/>
  <c r="AL3052" i="2"/>
  <c r="AP3052" i="2" s="1"/>
  <c r="AL3068" i="2"/>
  <c r="AP3068" i="2" s="1"/>
  <c r="AL3076" i="2"/>
  <c r="AP3076" i="2" s="1"/>
  <c r="AL3084" i="2"/>
  <c r="AP3084" i="2" s="1"/>
  <c r="AL3092" i="2"/>
  <c r="AP3092" i="2" s="1"/>
  <c r="AL3100" i="2"/>
  <c r="AP3100" i="2" s="1"/>
  <c r="AL3108" i="2"/>
  <c r="AP3108" i="2" s="1"/>
  <c r="AL3116" i="2"/>
  <c r="AP3116" i="2" s="1"/>
  <c r="AL3124" i="2"/>
  <c r="AP3124" i="2" s="1"/>
  <c r="AL3132" i="2"/>
  <c r="AP3132" i="2" s="1"/>
  <c r="AL3140" i="2"/>
  <c r="AP3140" i="2" s="1"/>
  <c r="AL3148" i="2"/>
  <c r="AP3148" i="2" s="1"/>
  <c r="AL3156" i="2"/>
  <c r="AP3156" i="2" s="1"/>
  <c r="AL3164" i="2"/>
  <c r="AP3164" i="2" s="1"/>
  <c r="AL3172" i="2"/>
  <c r="AP3172" i="2" s="1"/>
  <c r="AL3180" i="2"/>
  <c r="AP3180" i="2" s="1"/>
  <c r="AL3188" i="2"/>
  <c r="AP3188" i="2" s="1"/>
  <c r="AL3196" i="2"/>
  <c r="AP3196" i="2" s="1"/>
  <c r="AL3204" i="2"/>
  <c r="AP3204" i="2" s="1"/>
  <c r="AL3212" i="2"/>
  <c r="AP3212" i="2" s="1"/>
  <c r="AL3220" i="2"/>
  <c r="AP3220" i="2" s="1"/>
  <c r="AL3228" i="2"/>
  <c r="AP3228" i="2" s="1"/>
  <c r="AL3244" i="2"/>
  <c r="AP3244" i="2" s="1"/>
  <c r="AL3252" i="2"/>
  <c r="AP3252" i="2" s="1"/>
  <c r="AL3260" i="2"/>
  <c r="AP3260" i="2" s="1"/>
  <c r="AL3268" i="2"/>
  <c r="AP3268" i="2" s="1"/>
  <c r="AL3276" i="2"/>
  <c r="AP3276" i="2" s="1"/>
  <c r="AL3284" i="2"/>
  <c r="AP3284" i="2" s="1"/>
  <c r="AL3292" i="2"/>
  <c r="AP3292" i="2" s="1"/>
  <c r="AL3300" i="2"/>
  <c r="AP3300" i="2" s="1"/>
  <c r="AL3308" i="2"/>
  <c r="AP3308" i="2" s="1"/>
  <c r="AL3316" i="2"/>
  <c r="AP3316" i="2" s="1"/>
  <c r="AL3324" i="2"/>
  <c r="AP3324" i="2" s="1"/>
  <c r="AL3332" i="2"/>
  <c r="AP3332" i="2" s="1"/>
  <c r="AL3340" i="2"/>
  <c r="AP3340" i="2" s="1"/>
  <c r="AL3348" i="2"/>
  <c r="AP3348" i="2" s="1"/>
  <c r="AL3356" i="2"/>
  <c r="AP3356" i="2" s="1"/>
  <c r="AL3364" i="2"/>
  <c r="AP3364" i="2" s="1"/>
  <c r="AL3372" i="2"/>
  <c r="AP3372" i="2" s="1"/>
  <c r="AL107" i="2"/>
  <c r="AP107" i="2" s="1"/>
  <c r="AL189" i="2"/>
  <c r="AP189" i="2" s="1"/>
  <c r="AL251" i="2"/>
  <c r="AP251" i="2" s="1"/>
  <c r="AL276" i="2"/>
  <c r="AP276" i="2" s="1"/>
  <c r="AL308" i="2"/>
  <c r="AP308" i="2" s="1"/>
  <c r="AL332" i="2"/>
  <c r="AP332" i="2" s="1"/>
  <c r="AL356" i="2"/>
  <c r="AP356" i="2" s="1"/>
  <c r="AL380" i="2"/>
  <c r="AP380" i="2" s="1"/>
  <c r="AL404" i="2"/>
  <c r="AP404" i="2" s="1"/>
  <c r="AL427" i="2"/>
  <c r="AP427" i="2" s="1"/>
  <c r="AL445" i="2"/>
  <c r="AP445" i="2" s="1"/>
  <c r="AL468" i="2"/>
  <c r="AP468" i="2" s="1"/>
  <c r="AL491" i="2"/>
  <c r="AP491" i="2" s="1"/>
  <c r="AL509" i="2"/>
  <c r="AP509" i="2" s="1"/>
  <c r="AL525" i="2"/>
  <c r="AP525" i="2" s="1"/>
  <c r="AL548" i="2"/>
  <c r="AP548" i="2" s="1"/>
  <c r="AL571" i="2"/>
  <c r="AP571" i="2" s="1"/>
  <c r="AL589" i="2"/>
  <c r="AP589" i="2" s="1"/>
  <c r="AL612" i="2"/>
  <c r="AP612" i="2" s="1"/>
  <c r="AL635" i="2"/>
  <c r="AP635" i="2" s="1"/>
  <c r="AL653" i="2"/>
  <c r="AP653" i="2" s="1"/>
  <c r="AL676" i="2"/>
  <c r="AP676" i="2" s="1"/>
  <c r="AL699" i="2"/>
  <c r="AP699" i="2" s="1"/>
  <c r="AL717" i="2"/>
  <c r="AP717" i="2" s="1"/>
  <c r="AL733" i="2"/>
  <c r="AP733" i="2" s="1"/>
  <c r="AL756" i="2"/>
  <c r="AP756" i="2" s="1"/>
  <c r="AL779" i="2"/>
  <c r="AP779" i="2" s="1"/>
  <c r="AL797" i="2"/>
  <c r="AP797" i="2" s="1"/>
  <c r="AL820" i="2"/>
  <c r="AP820" i="2" s="1"/>
  <c r="AL843" i="2"/>
  <c r="AP843" i="2" s="1"/>
  <c r="AL861" i="2"/>
  <c r="AP861" i="2" s="1"/>
  <c r="AL884" i="2"/>
  <c r="AP884" i="2" s="1"/>
  <c r="AL924" i="2"/>
  <c r="AP924" i="2" s="1"/>
  <c r="AL947" i="2"/>
  <c r="AP947" i="2" s="1"/>
  <c r="AL965" i="2"/>
  <c r="AP965" i="2" s="1"/>
  <c r="AL988" i="2"/>
  <c r="AP988" i="2" s="1"/>
  <c r="AL1011" i="2"/>
  <c r="AP1011" i="2" s="1"/>
  <c r="AL1029" i="2"/>
  <c r="AP1029" i="2" s="1"/>
  <c r="AL1052" i="2"/>
  <c r="AP1052" i="2" s="1"/>
  <c r="AL1075" i="2"/>
  <c r="AP1075" i="2" s="1"/>
  <c r="AL1115" i="2"/>
  <c r="AP1115" i="2" s="1"/>
  <c r="AL1133" i="2"/>
  <c r="AP1133" i="2" s="1"/>
  <c r="AL1156" i="2"/>
  <c r="AP1156" i="2" s="1"/>
  <c r="AL1179" i="2"/>
  <c r="AP1179" i="2" s="1"/>
  <c r="AL1197" i="2"/>
  <c r="AP1197" i="2" s="1"/>
  <c r="AL1220" i="2"/>
  <c r="AP1220" i="2" s="1"/>
  <c r="AL1243" i="2"/>
  <c r="AL1261" i="2"/>
  <c r="AP1261" i="2" s="1"/>
  <c r="AL1292" i="2"/>
  <c r="AP1292" i="2" s="1"/>
  <c r="AL1315" i="2"/>
  <c r="AP1315" i="2" s="1"/>
  <c r="AL1333" i="2"/>
  <c r="AP1333" i="2" s="1"/>
  <c r="AL1356" i="2"/>
  <c r="AP1356" i="2" s="1"/>
  <c r="AL1379" i="2"/>
  <c r="AP1379" i="2" s="1"/>
  <c r="AL1397" i="2"/>
  <c r="AP1397" i="2" s="1"/>
  <c r="AL1420" i="2"/>
  <c r="AP1420" i="2" s="1"/>
  <c r="AL1443" i="2"/>
  <c r="AP1443" i="2" s="1"/>
  <c r="AL1461" i="2"/>
  <c r="AP1461" i="2" s="1"/>
  <c r="AL1484" i="2"/>
  <c r="AP1484" i="2" s="1"/>
  <c r="AL1516" i="2"/>
  <c r="AP1516" i="2" s="1"/>
  <c r="AL1539" i="2"/>
  <c r="AP1539" i="2" s="1"/>
  <c r="AL1557" i="2"/>
  <c r="AP1557" i="2" s="1"/>
  <c r="AL1573" i="2"/>
  <c r="AP1573" i="2" s="1"/>
  <c r="AL1589" i="2"/>
  <c r="AP1589" i="2" s="1"/>
  <c r="AL1603" i="2"/>
  <c r="AP1603" i="2" s="1"/>
  <c r="AL1614" i="2"/>
  <c r="AP1614" i="2" s="1"/>
  <c r="AL1628" i="2"/>
  <c r="AP1628" i="2" s="1"/>
  <c r="AL1641" i="2"/>
  <c r="AP1641" i="2" s="1"/>
  <c r="AL1653" i="2"/>
  <c r="AP1653" i="2" s="1"/>
  <c r="AL1678" i="2"/>
  <c r="AP1678" i="2" s="1"/>
  <c r="AL1692" i="2"/>
  <c r="AP1692" i="2" s="1"/>
  <c r="AL1705" i="2"/>
  <c r="AP1705" i="2" s="1"/>
  <c r="AL1717" i="2"/>
  <c r="AP1717" i="2" s="1"/>
  <c r="AL1728" i="2"/>
  <c r="AP1728" i="2" s="1"/>
  <c r="AL1739" i="2"/>
  <c r="AP1739" i="2" s="1"/>
  <c r="AL1749" i="2"/>
  <c r="AP1749" i="2" s="1"/>
  <c r="AL1760" i="2"/>
  <c r="AP1760" i="2" s="1"/>
  <c r="AL1771" i="2"/>
  <c r="AP1771" i="2" s="1"/>
  <c r="AL1781" i="2"/>
  <c r="AP1781" i="2" s="1"/>
  <c r="AL1791" i="2"/>
  <c r="AP1791" i="2" s="1"/>
  <c r="AL1800" i="2"/>
  <c r="AP1800" i="2" s="1"/>
  <c r="AL1809" i="2"/>
  <c r="AP1809" i="2" s="1"/>
  <c r="AL1819" i="2"/>
  <c r="AP1819" i="2" s="1"/>
  <c r="AL1828" i="2"/>
  <c r="AP1828" i="2" s="1"/>
  <c r="AL1837" i="2"/>
  <c r="AP1837" i="2" s="1"/>
  <c r="AL1846" i="2"/>
  <c r="AP1846" i="2" s="1"/>
  <c r="AL1863" i="2"/>
  <c r="AP1863" i="2" s="1"/>
  <c r="AL1872" i="2"/>
  <c r="AP1872" i="2" s="1"/>
  <c r="AL1881" i="2"/>
  <c r="AP1881" i="2" s="1"/>
  <c r="AL1891" i="2"/>
  <c r="AP1891" i="2" s="1"/>
  <c r="AL1900" i="2"/>
  <c r="AP1900" i="2" s="1"/>
  <c r="AL1909" i="2"/>
  <c r="AP1909" i="2" s="1"/>
  <c r="AL1917" i="2"/>
  <c r="AP1917" i="2" s="1"/>
  <c r="AL1925" i="2"/>
  <c r="AP1925" i="2" s="1"/>
  <c r="AL1933" i="2"/>
  <c r="AP1933" i="2" s="1"/>
  <c r="AL1941" i="2"/>
  <c r="AP1941" i="2" s="1"/>
  <c r="AL1949" i="2"/>
  <c r="AP1949" i="2" s="1"/>
  <c r="AL1957" i="2"/>
  <c r="AP1957" i="2" s="1"/>
  <c r="AL1965" i="2"/>
  <c r="AP1965" i="2" s="1"/>
  <c r="AL1973" i="2"/>
  <c r="AP1973" i="2" s="1"/>
  <c r="AL1981" i="2"/>
  <c r="AP1981" i="2" s="1"/>
  <c r="AL1989" i="2"/>
  <c r="AP1989" i="2" s="1"/>
  <c r="AL1997" i="2"/>
  <c r="AP1997" i="2" s="1"/>
  <c r="AL2005" i="2"/>
  <c r="AP2005" i="2" s="1"/>
  <c r="AL2013" i="2"/>
  <c r="AP2013" i="2" s="1"/>
  <c r="AL2021" i="2"/>
  <c r="AP2021" i="2" s="1"/>
  <c r="AL2029" i="2"/>
  <c r="AP2029" i="2" s="1"/>
  <c r="AL2037" i="2"/>
  <c r="AP2037" i="2" s="1"/>
  <c r="AL2045" i="2"/>
  <c r="AP2045" i="2" s="1"/>
  <c r="AL2053" i="2"/>
  <c r="AL2061" i="2"/>
  <c r="AP2061" i="2" s="1"/>
  <c r="AL2085" i="2"/>
  <c r="AP2085" i="2" s="1"/>
  <c r="AL2093" i="2"/>
  <c r="AP2093" i="2" s="1"/>
  <c r="AL2101" i="2"/>
  <c r="AP2101" i="2" s="1"/>
  <c r="AL2109" i="2"/>
  <c r="AP2109" i="2" s="1"/>
  <c r="AL2117" i="2"/>
  <c r="AP2117" i="2" s="1"/>
  <c r="AL2125" i="2"/>
  <c r="AP2125" i="2" s="1"/>
  <c r="AL2133" i="2"/>
  <c r="AP2133" i="2" s="1"/>
  <c r="AL2141" i="2"/>
  <c r="AP2141" i="2" s="1"/>
  <c r="AL2149" i="2"/>
  <c r="AP2149" i="2" s="1"/>
  <c r="AL2157" i="2"/>
  <c r="AP2157" i="2" s="1"/>
  <c r="AL2165" i="2"/>
  <c r="AP2165" i="2" s="1"/>
  <c r="AL2173" i="2"/>
  <c r="AP2173" i="2" s="1"/>
  <c r="AL2181" i="2"/>
  <c r="AP2181" i="2" s="1"/>
  <c r="AL2189" i="2"/>
  <c r="AP2189" i="2" s="1"/>
  <c r="AL2197" i="2"/>
  <c r="AP2197" i="2" s="1"/>
  <c r="AL2205" i="2"/>
  <c r="AP2205" i="2" s="1"/>
  <c r="AL2213" i="2"/>
  <c r="AP2213" i="2" s="1"/>
  <c r="AL2221" i="2"/>
  <c r="AP2221" i="2" s="1"/>
  <c r="AL2229" i="2"/>
  <c r="AP2229" i="2" s="1"/>
  <c r="AL2237" i="2"/>
  <c r="AP2237" i="2" s="1"/>
  <c r="AL2245" i="2"/>
  <c r="AP2245" i="2" s="1"/>
  <c r="AL2253" i="2"/>
  <c r="AP2253" i="2" s="1"/>
  <c r="AL2269" i="2"/>
  <c r="AP2269" i="2" s="1"/>
  <c r="AL2277" i="2"/>
  <c r="AP2277" i="2" s="1"/>
  <c r="AL2285" i="2"/>
  <c r="AP2285" i="2" s="1"/>
  <c r="AL2293" i="2"/>
  <c r="AP2293" i="2" s="1"/>
  <c r="AL2301" i="2"/>
  <c r="AP2301" i="2" s="1"/>
  <c r="AL2309" i="2"/>
  <c r="AP2309" i="2" s="1"/>
  <c r="AL2317" i="2"/>
  <c r="AP2317" i="2" s="1"/>
  <c r="AL2325" i="2"/>
  <c r="AP2325" i="2" s="1"/>
  <c r="AL2333" i="2"/>
  <c r="AP2333" i="2" s="1"/>
  <c r="AL2341" i="2"/>
  <c r="AP2341" i="2" s="1"/>
  <c r="AL2349" i="2"/>
  <c r="AP2349" i="2" s="1"/>
  <c r="AL2357" i="2"/>
  <c r="AP2357" i="2" s="1"/>
  <c r="AL2365" i="2"/>
  <c r="AP2365" i="2" s="1"/>
  <c r="AL2373" i="2"/>
  <c r="AP2373" i="2" s="1"/>
  <c r="AL2381" i="2"/>
  <c r="AP2381" i="2" s="1"/>
  <c r="AL2389" i="2"/>
  <c r="AP2389" i="2" s="1"/>
  <c r="AL2397" i="2"/>
  <c r="AP2397" i="2" s="1"/>
  <c r="AL2405" i="2"/>
  <c r="AP2405" i="2" s="1"/>
  <c r="AL2413" i="2"/>
  <c r="AP2413" i="2" s="1"/>
  <c r="AL2421" i="2"/>
  <c r="AP2421" i="2" s="1"/>
  <c r="AL2429" i="2"/>
  <c r="AP2429" i="2" s="1"/>
  <c r="AL2437" i="2"/>
  <c r="AP2437" i="2" s="1"/>
  <c r="AL2445" i="2"/>
  <c r="AP2445" i="2" s="1"/>
  <c r="AL2453" i="2"/>
  <c r="AP2453" i="2" s="1"/>
  <c r="AL2461" i="2"/>
  <c r="AP2461" i="2" s="1"/>
  <c r="AL2469" i="2"/>
  <c r="AP2469" i="2" s="1"/>
  <c r="AL2493" i="2"/>
  <c r="AP2493" i="2" s="1"/>
  <c r="AL2501" i="2"/>
  <c r="AP2501" i="2" s="1"/>
  <c r="AL2509" i="2"/>
  <c r="AP2509" i="2" s="1"/>
  <c r="AL2517" i="2"/>
  <c r="AP2517" i="2" s="1"/>
  <c r="AL2525" i="2"/>
  <c r="AP2525" i="2" s="1"/>
  <c r="AL2533" i="2"/>
  <c r="AP2533" i="2" s="1"/>
  <c r="AL2541" i="2"/>
  <c r="AP2541" i="2" s="1"/>
  <c r="AL2549" i="2"/>
  <c r="AP2549" i="2" s="1"/>
  <c r="AL2557" i="2"/>
  <c r="AP2557" i="2" s="1"/>
  <c r="AL2565" i="2"/>
  <c r="AP2565" i="2" s="1"/>
  <c r="AL2573" i="2"/>
  <c r="AP2573" i="2" s="1"/>
  <c r="AL2581" i="2"/>
  <c r="AP2581" i="2" s="1"/>
  <c r="AL2589" i="2"/>
  <c r="AP2589" i="2" s="1"/>
  <c r="AL2597" i="2"/>
  <c r="AP2597" i="2" s="1"/>
  <c r="AL2605" i="2"/>
  <c r="AP2605" i="2" s="1"/>
  <c r="AL2613" i="2"/>
  <c r="AP2613" i="2" s="1"/>
  <c r="AL2621" i="2"/>
  <c r="AP2621" i="2" s="1"/>
  <c r="AL2629" i="2"/>
  <c r="AP2629" i="2" s="1"/>
  <c r="AL2637" i="2"/>
  <c r="AP2637" i="2" s="1"/>
  <c r="AL2645" i="2"/>
  <c r="AP2645" i="2" s="1"/>
  <c r="AL2653" i="2"/>
  <c r="AP2653" i="2" s="1"/>
  <c r="AL2661" i="2"/>
  <c r="AP2661" i="2" s="1"/>
  <c r="AL2669" i="2"/>
  <c r="AP2669" i="2" s="1"/>
  <c r="AL2677" i="2"/>
  <c r="AP2677" i="2" s="1"/>
  <c r="AL2693" i="2"/>
  <c r="AP2693" i="2" s="1"/>
  <c r="AL2701" i="2"/>
  <c r="AP2701" i="2" s="1"/>
  <c r="AL2709" i="2"/>
  <c r="AP2709" i="2" s="1"/>
  <c r="AL2717" i="2"/>
  <c r="AP2717" i="2" s="1"/>
  <c r="AL2725" i="2"/>
  <c r="AP2725" i="2" s="1"/>
  <c r="AL2733" i="2"/>
  <c r="AP2733" i="2" s="1"/>
  <c r="AL2741" i="2"/>
  <c r="AP2741" i="2" s="1"/>
  <c r="AL2749" i="2"/>
  <c r="AP2749" i="2" s="1"/>
  <c r="AL2757" i="2"/>
  <c r="AP2757" i="2" s="1"/>
  <c r="AL2765" i="2"/>
  <c r="AP2765" i="2" s="1"/>
  <c r="AL2773" i="2"/>
  <c r="AP2773" i="2" s="1"/>
  <c r="AL2781" i="2"/>
  <c r="AP2781" i="2" s="1"/>
  <c r="AL2789" i="2"/>
  <c r="AP2789" i="2" s="1"/>
  <c r="AL2797" i="2"/>
  <c r="AP2797" i="2" s="1"/>
  <c r="AL2805" i="2"/>
  <c r="AP2805" i="2" s="1"/>
  <c r="AL2813" i="2"/>
  <c r="AP2813" i="2" s="1"/>
  <c r="AL2821" i="2"/>
  <c r="AP2821" i="2" s="1"/>
  <c r="AL2829" i="2"/>
  <c r="AP2829" i="2" s="1"/>
  <c r="AL2837" i="2"/>
  <c r="AP2837" i="2" s="1"/>
  <c r="AL2845" i="2"/>
  <c r="AP2845" i="2" s="1"/>
  <c r="AL2853" i="2"/>
  <c r="AP2853" i="2" s="1"/>
  <c r="AL2861" i="2"/>
  <c r="AP2861" i="2" s="1"/>
  <c r="AL2869" i="2"/>
  <c r="AP2869" i="2" s="1"/>
  <c r="AL2877" i="2"/>
  <c r="AP2877" i="2" s="1"/>
  <c r="AL2893" i="2"/>
  <c r="AP2893" i="2" s="1"/>
  <c r="AL2901" i="2"/>
  <c r="AP2901" i="2" s="1"/>
  <c r="AL2909" i="2"/>
  <c r="AP2909" i="2" s="1"/>
  <c r="AL2917" i="2"/>
  <c r="AP2917" i="2" s="1"/>
  <c r="AL2925" i="2"/>
  <c r="AP2925" i="2" s="1"/>
  <c r="AL2933" i="2"/>
  <c r="AP2933" i="2" s="1"/>
  <c r="AL2941" i="2"/>
  <c r="AP2941" i="2" s="1"/>
  <c r="AL2949" i="2"/>
  <c r="AP2949" i="2" s="1"/>
  <c r="AL2957" i="2"/>
  <c r="AP2957" i="2" s="1"/>
  <c r="AL2965" i="2"/>
  <c r="AP2965" i="2" s="1"/>
  <c r="AL2973" i="2"/>
  <c r="AP2973" i="2" s="1"/>
  <c r="AL2981" i="2"/>
  <c r="AP2981" i="2" s="1"/>
  <c r="AL2989" i="2"/>
  <c r="AP2989" i="2" s="1"/>
  <c r="AL2997" i="2"/>
  <c r="AP2997" i="2" s="1"/>
  <c r="AL3005" i="2"/>
  <c r="AP3005" i="2" s="1"/>
  <c r="AL3013" i="2"/>
  <c r="AP3013" i="2" s="1"/>
  <c r="AL3021" i="2"/>
  <c r="AP3021" i="2" s="1"/>
  <c r="AL3029" i="2"/>
  <c r="AP3029" i="2" s="1"/>
  <c r="AL3037" i="2"/>
  <c r="AP3037" i="2" s="1"/>
  <c r="AL3045" i="2"/>
  <c r="AP3045" i="2" s="1"/>
  <c r="AL3053" i="2"/>
  <c r="AP3053" i="2" s="1"/>
  <c r="AL3069" i="2"/>
  <c r="AP3069" i="2" s="1"/>
  <c r="AL3077" i="2"/>
  <c r="AP3077" i="2" s="1"/>
  <c r="AL3085" i="2"/>
  <c r="AP3085" i="2" s="1"/>
  <c r="AL3093" i="2"/>
  <c r="AP3093" i="2" s="1"/>
  <c r="AL3101" i="2"/>
  <c r="AP3101" i="2" s="1"/>
  <c r="AL3109" i="2"/>
  <c r="AP3109" i="2" s="1"/>
  <c r="AL3117" i="2"/>
  <c r="AP3117" i="2" s="1"/>
  <c r="AL3125" i="2"/>
  <c r="AP3125" i="2" s="1"/>
  <c r="AL3133" i="2"/>
  <c r="AP3133" i="2" s="1"/>
  <c r="AL3141" i="2"/>
  <c r="AP3141" i="2" s="1"/>
  <c r="AL3149" i="2"/>
  <c r="AP3149" i="2" s="1"/>
  <c r="AL3157" i="2"/>
  <c r="AP3157" i="2" s="1"/>
  <c r="AL3165" i="2"/>
  <c r="AP3165" i="2" s="1"/>
  <c r="AL3173" i="2"/>
  <c r="AP3173" i="2" s="1"/>
  <c r="AL3181" i="2"/>
  <c r="AP3181" i="2" s="1"/>
  <c r="AL3189" i="2"/>
  <c r="AP3189" i="2" s="1"/>
  <c r="AL3197" i="2"/>
  <c r="AP3197" i="2" s="1"/>
  <c r="AL3205" i="2"/>
  <c r="AP3205" i="2" s="1"/>
  <c r="AL3213" i="2"/>
  <c r="AP3213" i="2" s="1"/>
  <c r="AL3221" i="2"/>
  <c r="AP3221" i="2" s="1"/>
  <c r="AL3245" i="2"/>
  <c r="AP3245" i="2" s="1"/>
  <c r="AL3253" i="2"/>
  <c r="AP3253" i="2" s="1"/>
  <c r="AL3261" i="2"/>
  <c r="AP3261" i="2" s="1"/>
  <c r="AL3269" i="2"/>
  <c r="AP3269" i="2" s="1"/>
  <c r="AL3277" i="2"/>
  <c r="AP3277" i="2" s="1"/>
  <c r="AL3285" i="2"/>
  <c r="AP3285" i="2" s="1"/>
  <c r="AL3293" i="2"/>
  <c r="AP3293" i="2" s="1"/>
  <c r="AL3301" i="2"/>
  <c r="AP3301" i="2" s="1"/>
  <c r="AL3309" i="2"/>
  <c r="AP3309" i="2" s="1"/>
  <c r="AL3317" i="2"/>
  <c r="AP3317" i="2" s="1"/>
  <c r="AL3325" i="2"/>
  <c r="AP3325" i="2" s="1"/>
  <c r="AL3333" i="2"/>
  <c r="AP3333" i="2" s="1"/>
  <c r="AL3341" i="2"/>
  <c r="AP3341" i="2" s="1"/>
  <c r="AL3349" i="2"/>
  <c r="AP3349" i="2" s="1"/>
  <c r="AL3357" i="2"/>
  <c r="AP3357" i="2" s="1"/>
  <c r="AL3365" i="2"/>
  <c r="AP3365" i="2" s="1"/>
  <c r="AL3373" i="2"/>
  <c r="AP3373" i="2" s="1"/>
  <c r="AL125" i="2"/>
  <c r="AP125" i="2" s="1"/>
  <c r="AL205" i="2"/>
  <c r="AP205" i="2" s="1"/>
  <c r="AL252" i="2"/>
  <c r="AP252" i="2" s="1"/>
  <c r="AL283" i="2"/>
  <c r="AP283" i="2" s="1"/>
  <c r="AL309" i="2"/>
  <c r="AP309" i="2" s="1"/>
  <c r="AL333" i="2"/>
  <c r="AP333" i="2" s="1"/>
  <c r="AL357" i="2"/>
  <c r="AP357" i="2" s="1"/>
  <c r="AL387" i="2"/>
  <c r="AP387" i="2" s="1"/>
  <c r="AL405" i="2"/>
  <c r="AP405" i="2" s="1"/>
  <c r="AL428" i="2"/>
  <c r="AP428" i="2" s="1"/>
  <c r="AL451" i="2"/>
  <c r="AP451" i="2" s="1"/>
  <c r="AL469" i="2"/>
  <c r="AP469" i="2" s="1"/>
  <c r="AL492" i="2"/>
  <c r="AP492" i="2" s="1"/>
  <c r="AL515" i="2"/>
  <c r="AP515" i="2" s="1"/>
  <c r="AL531" i="2"/>
  <c r="AP531" i="2" s="1"/>
  <c r="AL549" i="2"/>
  <c r="AP549" i="2" s="1"/>
  <c r="AL572" i="2"/>
  <c r="AP572" i="2" s="1"/>
  <c r="AL595" i="2"/>
  <c r="AP595" i="2" s="1"/>
  <c r="AL613" i="2"/>
  <c r="AP613" i="2" s="1"/>
  <c r="AL636" i="2"/>
  <c r="AP636" i="2" s="1"/>
  <c r="AL659" i="2"/>
  <c r="AP659" i="2" s="1"/>
  <c r="AL677" i="2"/>
  <c r="AP677" i="2" s="1"/>
  <c r="AL700" i="2"/>
  <c r="AP700" i="2" s="1"/>
  <c r="AL739" i="2"/>
  <c r="AP739" i="2" s="1"/>
  <c r="AL757" i="2"/>
  <c r="AP757" i="2" s="1"/>
  <c r="AL780" i="2"/>
  <c r="AP780" i="2" s="1"/>
  <c r="AL803" i="2"/>
  <c r="AP803" i="2" s="1"/>
  <c r="AL821" i="2"/>
  <c r="AP821" i="2" s="1"/>
  <c r="AL844" i="2"/>
  <c r="AP844" i="2" s="1"/>
  <c r="AL867" i="2"/>
  <c r="AP867" i="2" s="1"/>
  <c r="AL885" i="2"/>
  <c r="AP885" i="2" s="1"/>
  <c r="AL907" i="2"/>
  <c r="AP907" i="2" s="1"/>
  <c r="AL925" i="2"/>
  <c r="AP925" i="2" s="1"/>
  <c r="AL948" i="2"/>
  <c r="AP948" i="2" s="1"/>
  <c r="AL971" i="2"/>
  <c r="AP971" i="2" s="1"/>
  <c r="AL989" i="2"/>
  <c r="AP989" i="2" s="1"/>
  <c r="AL1012" i="2"/>
  <c r="AP1012" i="2" s="1"/>
  <c r="AL1035" i="2"/>
  <c r="AP1035" i="2" s="1"/>
  <c r="AL1053" i="2"/>
  <c r="AP1053" i="2" s="1"/>
  <c r="AL1076" i="2"/>
  <c r="AP1076" i="2" s="1"/>
  <c r="AL1116" i="2"/>
  <c r="AP1116" i="2" s="1"/>
  <c r="AL1139" i="2"/>
  <c r="AP1139" i="2" s="1"/>
  <c r="AL1157" i="2"/>
  <c r="AP1157" i="2" s="1"/>
  <c r="AL1180" i="2"/>
  <c r="AP1180" i="2" s="1"/>
  <c r="AL1203" i="2"/>
  <c r="AP1203" i="2" s="1"/>
  <c r="AL1221" i="2"/>
  <c r="AP1221" i="2" s="1"/>
  <c r="AL1244" i="2"/>
  <c r="AP1244" i="2" s="1"/>
  <c r="AL1267" i="2"/>
  <c r="AP1267" i="2" s="1"/>
  <c r="AL1293" i="2"/>
  <c r="AP1293" i="2" s="1"/>
  <c r="AL1316" i="2"/>
  <c r="AP1316" i="2" s="1"/>
  <c r="AL1339" i="2"/>
  <c r="AP1339" i="2" s="1"/>
  <c r="AL1357" i="2"/>
  <c r="AP1357" i="2" s="1"/>
  <c r="AL1380" i="2"/>
  <c r="AP1380" i="2" s="1"/>
  <c r="AL1403" i="2"/>
  <c r="AP1403" i="2" s="1"/>
  <c r="AL1421" i="2"/>
  <c r="AP1421" i="2" s="1"/>
  <c r="AL1444" i="2"/>
  <c r="AP1444" i="2" s="1"/>
  <c r="AL1467" i="2"/>
  <c r="AP1467" i="2" s="1"/>
  <c r="AL1485" i="2"/>
  <c r="AP1485" i="2" s="1"/>
  <c r="AL1499" i="2"/>
  <c r="AP1499" i="2" s="1"/>
  <c r="AL1517" i="2"/>
  <c r="AP1517" i="2" s="1"/>
  <c r="AL1540" i="2"/>
  <c r="AP1540" i="2" s="1"/>
  <c r="AL1558" i="2"/>
  <c r="AP1558" i="2" s="1"/>
  <c r="AL1574" i="2"/>
  <c r="AP1574" i="2" s="1"/>
  <c r="AL1590" i="2"/>
  <c r="AP1590" i="2" s="1"/>
  <c r="AL1604" i="2"/>
  <c r="AP1604" i="2" s="1"/>
  <c r="AL1617" i="2"/>
  <c r="AP1617" i="2" s="1"/>
  <c r="AL1629" i="2"/>
  <c r="AP1629" i="2" s="1"/>
  <c r="AL1643" i="2"/>
  <c r="AP1643" i="2" s="1"/>
  <c r="AL1654" i="2"/>
  <c r="AP1654" i="2" s="1"/>
  <c r="AL1681" i="2"/>
  <c r="AP1681" i="2" s="1"/>
  <c r="AL1693" i="2"/>
  <c r="AP1693" i="2" s="1"/>
  <c r="AL1707" i="2"/>
  <c r="AP1707" i="2" s="1"/>
  <c r="AL1718" i="2"/>
  <c r="AP1718" i="2" s="1"/>
  <c r="AL1729" i="2"/>
  <c r="AP1729" i="2" s="1"/>
  <c r="AL1740" i="2"/>
  <c r="AP1740" i="2" s="1"/>
  <c r="AL1750" i="2"/>
  <c r="AP1750" i="2" s="1"/>
  <c r="AL1761" i="2"/>
  <c r="AP1761" i="2" s="1"/>
  <c r="AL1772" i="2"/>
  <c r="AP1772" i="2" s="1"/>
  <c r="AL1782" i="2"/>
  <c r="AP1782" i="2" s="1"/>
  <c r="AL1792" i="2"/>
  <c r="AP1792" i="2" s="1"/>
  <c r="AL1801" i="2"/>
  <c r="AP1801" i="2" s="1"/>
  <c r="AL1811" i="2"/>
  <c r="AP1811" i="2" s="1"/>
  <c r="AL1820" i="2"/>
  <c r="AP1820" i="2" s="1"/>
  <c r="AL1829" i="2"/>
  <c r="AP1829" i="2" s="1"/>
  <c r="AL1838" i="2"/>
  <c r="AP1838" i="2" s="1"/>
  <c r="AL1847" i="2"/>
  <c r="AP1847" i="2" s="1"/>
  <c r="AL1864" i="2"/>
  <c r="AP1864" i="2" s="1"/>
  <c r="AL1873" i="2"/>
  <c r="AP1873" i="2" s="1"/>
  <c r="AL1883" i="2"/>
  <c r="AP1883" i="2" s="1"/>
  <c r="AL1892" i="2"/>
  <c r="AP1892" i="2" s="1"/>
  <c r="AL1901" i="2"/>
  <c r="AP1901" i="2" s="1"/>
  <c r="AL1910" i="2"/>
  <c r="AP1910" i="2" s="1"/>
  <c r="AL1918" i="2"/>
  <c r="AP1918" i="2" s="1"/>
  <c r="AL1926" i="2"/>
  <c r="AP1926" i="2" s="1"/>
  <c r="AL1934" i="2"/>
  <c r="AP1934" i="2" s="1"/>
  <c r="AL1942" i="2"/>
  <c r="AP1942" i="2" s="1"/>
  <c r="AL1950" i="2"/>
  <c r="AP1950" i="2" s="1"/>
  <c r="AL1958" i="2"/>
  <c r="AP1958" i="2" s="1"/>
  <c r="AL1966" i="2"/>
  <c r="AP1966" i="2" s="1"/>
  <c r="AL1974" i="2"/>
  <c r="AP1974" i="2" s="1"/>
  <c r="AL1982" i="2"/>
  <c r="AP1982" i="2" s="1"/>
  <c r="AL1990" i="2"/>
  <c r="AP1990" i="2" s="1"/>
  <c r="AL1998" i="2"/>
  <c r="AP1998" i="2" s="1"/>
  <c r="AL2006" i="2"/>
  <c r="AP2006" i="2" s="1"/>
  <c r="AL2014" i="2"/>
  <c r="AP2014" i="2" s="1"/>
  <c r="AL2022" i="2"/>
  <c r="AP2022" i="2" s="1"/>
  <c r="AL2030" i="2"/>
  <c r="AP2030" i="2" s="1"/>
  <c r="AL2038" i="2"/>
  <c r="AP2038" i="2" s="1"/>
  <c r="AL2046" i="2"/>
  <c r="AP2046" i="2" s="1"/>
  <c r="AL2054" i="2"/>
  <c r="AL2062" i="2"/>
  <c r="AP2062" i="2" s="1"/>
  <c r="AL2086" i="2"/>
  <c r="AP2086" i="2" s="1"/>
  <c r="AL2094" i="2"/>
  <c r="AP2094" i="2" s="1"/>
  <c r="AL2102" i="2"/>
  <c r="AP2102" i="2" s="1"/>
  <c r="AL2110" i="2"/>
  <c r="AP2110" i="2" s="1"/>
  <c r="AL2118" i="2"/>
  <c r="AP2118" i="2" s="1"/>
  <c r="AL2126" i="2"/>
  <c r="AP2126" i="2" s="1"/>
  <c r="AL2134" i="2"/>
  <c r="AP2134" i="2" s="1"/>
  <c r="AL2142" i="2"/>
  <c r="AP2142" i="2" s="1"/>
  <c r="AL2150" i="2"/>
  <c r="AP2150" i="2" s="1"/>
  <c r="AL2158" i="2"/>
  <c r="AP2158" i="2" s="1"/>
  <c r="AL2166" i="2"/>
  <c r="AP2166" i="2" s="1"/>
  <c r="AL2174" i="2"/>
  <c r="AP2174" i="2" s="1"/>
  <c r="AL2182" i="2"/>
  <c r="AP2182" i="2" s="1"/>
  <c r="AL2190" i="2"/>
  <c r="AP2190" i="2" s="1"/>
  <c r="AL2198" i="2"/>
  <c r="AP2198" i="2" s="1"/>
  <c r="AL2206" i="2"/>
  <c r="AP2206" i="2" s="1"/>
  <c r="AL2214" i="2"/>
  <c r="AP2214" i="2" s="1"/>
  <c r="AL2222" i="2"/>
  <c r="AP2222" i="2" s="1"/>
  <c r="AL2230" i="2"/>
  <c r="AP2230" i="2" s="1"/>
  <c r="AL2238" i="2"/>
  <c r="AP2238" i="2" s="1"/>
  <c r="AL2246" i="2"/>
  <c r="AP2246" i="2" s="1"/>
  <c r="AL2270" i="2"/>
  <c r="AP2270" i="2" s="1"/>
  <c r="AL2278" i="2"/>
  <c r="AP2278" i="2" s="1"/>
  <c r="AL2286" i="2"/>
  <c r="AP2286" i="2" s="1"/>
  <c r="AL2294" i="2"/>
  <c r="AP2294" i="2" s="1"/>
  <c r="AL2302" i="2"/>
  <c r="AP2302" i="2" s="1"/>
  <c r="AL2310" i="2"/>
  <c r="AP2310" i="2" s="1"/>
  <c r="AL2318" i="2"/>
  <c r="AP2318" i="2" s="1"/>
  <c r="AL2326" i="2"/>
  <c r="AP2326" i="2" s="1"/>
  <c r="AL2334" i="2"/>
  <c r="AP2334" i="2" s="1"/>
  <c r="AL2342" i="2"/>
  <c r="AP2342" i="2" s="1"/>
  <c r="AL2350" i="2"/>
  <c r="AP2350" i="2" s="1"/>
  <c r="AL2358" i="2"/>
  <c r="AP2358" i="2" s="1"/>
  <c r="AL2366" i="2"/>
  <c r="AP2366" i="2" s="1"/>
  <c r="AL2374" i="2"/>
  <c r="AP2374" i="2" s="1"/>
  <c r="AL2382" i="2"/>
  <c r="AP2382" i="2" s="1"/>
  <c r="AL2390" i="2"/>
  <c r="AP2390" i="2" s="1"/>
  <c r="AL2398" i="2"/>
  <c r="AP2398" i="2" s="1"/>
  <c r="AL2406" i="2"/>
  <c r="AP2406" i="2" s="1"/>
  <c r="AL2414" i="2"/>
  <c r="AP2414" i="2" s="1"/>
  <c r="AL2422" i="2"/>
  <c r="AP2422" i="2" s="1"/>
  <c r="AL2430" i="2"/>
  <c r="AP2430" i="2" s="1"/>
  <c r="AL2438" i="2"/>
  <c r="AP2438" i="2" s="1"/>
  <c r="AL2446" i="2"/>
  <c r="AP2446" i="2" s="1"/>
  <c r="AL2454" i="2"/>
  <c r="AP2454" i="2" s="1"/>
  <c r="AL2462" i="2"/>
  <c r="AP2462" i="2" s="1"/>
  <c r="AL2470" i="2"/>
  <c r="AP2470" i="2" s="1"/>
  <c r="AL2486" i="2"/>
  <c r="AP2486" i="2" s="1"/>
  <c r="AL2494" i="2"/>
  <c r="AP2494" i="2" s="1"/>
  <c r="AL2502" i="2"/>
  <c r="AP2502" i="2" s="1"/>
  <c r="AL2510" i="2"/>
  <c r="AP2510" i="2" s="1"/>
  <c r="AL2518" i="2"/>
  <c r="AP2518" i="2" s="1"/>
  <c r="AL2526" i="2"/>
  <c r="AP2526" i="2" s="1"/>
  <c r="AL2534" i="2"/>
  <c r="AP2534" i="2" s="1"/>
  <c r="AL2542" i="2"/>
  <c r="AP2542" i="2" s="1"/>
  <c r="AL2550" i="2"/>
  <c r="AP2550" i="2" s="1"/>
  <c r="AL2558" i="2"/>
  <c r="AP2558" i="2" s="1"/>
  <c r="AL141" i="2"/>
  <c r="AP141" i="2" s="1"/>
  <c r="AL211" i="2"/>
  <c r="AP211" i="2" s="1"/>
  <c r="AL253" i="2"/>
  <c r="AP253" i="2" s="1"/>
  <c r="AL285" i="2"/>
  <c r="AP285" i="2" s="1"/>
  <c r="AL315" i="2"/>
  <c r="AP315" i="2" s="1"/>
  <c r="AL339" i="2"/>
  <c r="AP339" i="2" s="1"/>
  <c r="AL364" i="2"/>
  <c r="AP364" i="2" s="1"/>
  <c r="AL388" i="2"/>
  <c r="AP388" i="2" s="1"/>
  <c r="AL411" i="2"/>
  <c r="AP411" i="2" s="1"/>
  <c r="AL429" i="2"/>
  <c r="AP429" i="2" s="1"/>
  <c r="AL452" i="2"/>
  <c r="AP452" i="2" s="1"/>
  <c r="AL475" i="2"/>
  <c r="AP475" i="2" s="1"/>
  <c r="AL493" i="2"/>
  <c r="AP493" i="2" s="1"/>
  <c r="AL516" i="2"/>
  <c r="AP516" i="2" s="1"/>
  <c r="AL532" i="2"/>
  <c r="AP532" i="2" s="1"/>
  <c r="AL555" i="2"/>
  <c r="AP555" i="2" s="1"/>
  <c r="AL573" i="2"/>
  <c r="AP573" i="2" s="1"/>
  <c r="AL596" i="2"/>
  <c r="AP596" i="2" s="1"/>
  <c r="AL619" i="2"/>
  <c r="AP619" i="2" s="1"/>
  <c r="AL637" i="2"/>
  <c r="AP637" i="2" s="1"/>
  <c r="AL660" i="2"/>
  <c r="AP660" i="2" s="1"/>
  <c r="AL683" i="2"/>
  <c r="AP683" i="2" s="1"/>
  <c r="AL701" i="2"/>
  <c r="AP701" i="2" s="1"/>
  <c r="AL740" i="2"/>
  <c r="AP740" i="2" s="1"/>
  <c r="AL763" i="2"/>
  <c r="AP763" i="2" s="1"/>
  <c r="AL781" i="2"/>
  <c r="AP781" i="2" s="1"/>
  <c r="AL804" i="2"/>
  <c r="AP804" i="2" s="1"/>
  <c r="AL827" i="2"/>
  <c r="AP827" i="2" s="1"/>
  <c r="AL845" i="2"/>
  <c r="AP845" i="2" s="1"/>
  <c r="AL868" i="2"/>
  <c r="AP868" i="2" s="1"/>
  <c r="AL891" i="2"/>
  <c r="AP891" i="2" s="1"/>
  <c r="AL908" i="2"/>
  <c r="AP908" i="2" s="1"/>
  <c r="AL931" i="2"/>
  <c r="AP931" i="2" s="1"/>
  <c r="AL949" i="2"/>
  <c r="AP949" i="2" s="1"/>
  <c r="AL972" i="2"/>
  <c r="AP972" i="2" s="1"/>
  <c r="AL995" i="2"/>
  <c r="AP995" i="2" s="1"/>
  <c r="AL1013" i="2"/>
  <c r="AP1013" i="2" s="1"/>
  <c r="AL1036" i="2"/>
  <c r="AP1036" i="2" s="1"/>
  <c r="AL1059" i="2"/>
  <c r="AP1059" i="2" s="1"/>
  <c r="AL1077" i="2"/>
  <c r="AP1077" i="2" s="1"/>
  <c r="AL1099" i="2"/>
  <c r="AP1099" i="2" s="1"/>
  <c r="AL1117" i="2"/>
  <c r="AP1117" i="2" s="1"/>
  <c r="AL1140" i="2"/>
  <c r="AP1140" i="2" s="1"/>
  <c r="AL1163" i="2"/>
  <c r="AP1163" i="2" s="1"/>
  <c r="AL1181" i="2"/>
  <c r="AP1181" i="2" s="1"/>
  <c r="AL1204" i="2"/>
  <c r="AP1204" i="2" s="1"/>
  <c r="AL1227" i="2"/>
  <c r="AP1227" i="2" s="1"/>
  <c r="AL1245" i="2"/>
  <c r="AP1245" i="2" s="1"/>
  <c r="AL1268" i="2"/>
  <c r="AP1268" i="2" s="1"/>
  <c r="AL1299" i="2"/>
  <c r="AP1299" i="2" s="1"/>
  <c r="AL1317" i="2"/>
  <c r="AP1317" i="2" s="1"/>
  <c r="AL1340" i="2"/>
  <c r="AP1340" i="2" s="1"/>
  <c r="AL1363" i="2"/>
  <c r="AL1381" i="2"/>
  <c r="AP1381" i="2" s="1"/>
  <c r="AL1404" i="2"/>
  <c r="AP1404" i="2" s="1"/>
  <c r="AL1427" i="2"/>
  <c r="AP1427" i="2" s="1"/>
  <c r="AL1445" i="2"/>
  <c r="AP1445" i="2" s="1"/>
  <c r="AL1468" i="2"/>
  <c r="AP1468" i="2" s="1"/>
  <c r="AL1500" i="2"/>
  <c r="AP1500" i="2" s="1"/>
  <c r="AL1523" i="2"/>
  <c r="AP1523" i="2" s="1"/>
  <c r="AL1541" i="2"/>
  <c r="AP1541" i="2" s="1"/>
  <c r="AL1563" i="2"/>
  <c r="AP1563" i="2" s="1"/>
  <c r="AL1579" i="2"/>
  <c r="AP1579" i="2" s="1"/>
  <c r="AL1593" i="2"/>
  <c r="AP1593" i="2" s="1"/>
  <c r="AL1605" i="2"/>
  <c r="AP1605" i="2" s="1"/>
  <c r="AL1619" i="2"/>
  <c r="AP1619" i="2" s="1"/>
  <c r="AL1630" i="2"/>
  <c r="AP1630" i="2" s="1"/>
  <c r="AL1644" i="2"/>
  <c r="AP1644" i="2" s="1"/>
  <c r="AL1657" i="2"/>
  <c r="AP1657" i="2" s="1"/>
  <c r="AL1683" i="2"/>
  <c r="AP1683" i="2" s="1"/>
  <c r="AL1694" i="2"/>
  <c r="AP1694" i="2" s="1"/>
  <c r="AL1708" i="2"/>
  <c r="AP1708" i="2" s="1"/>
  <c r="AL1720" i="2"/>
  <c r="AP1720" i="2" s="1"/>
  <c r="AL1731" i="2"/>
  <c r="AP1731" i="2" s="1"/>
  <c r="AL1741" i="2"/>
  <c r="AP1741" i="2" s="1"/>
  <c r="AL1752" i="2"/>
  <c r="AP1752" i="2" s="1"/>
  <c r="AL1763" i="2"/>
  <c r="AP1763" i="2" s="1"/>
  <c r="AL1773" i="2"/>
  <c r="AP1773" i="2" s="1"/>
  <c r="AL1784" i="2"/>
  <c r="AP1784" i="2" s="1"/>
  <c r="AL1793" i="2"/>
  <c r="AP1793" i="2" s="1"/>
  <c r="AL1803" i="2"/>
  <c r="AP1803" i="2" s="1"/>
  <c r="AL1812" i="2"/>
  <c r="AP1812" i="2" s="1"/>
  <c r="AL1821" i="2"/>
  <c r="AP1821" i="2" s="1"/>
  <c r="AL1830" i="2"/>
  <c r="AP1830" i="2" s="1"/>
  <c r="AL1839" i="2"/>
  <c r="AP1839" i="2" s="1"/>
  <c r="AL1848" i="2"/>
  <c r="AP1848" i="2" s="1"/>
  <c r="AL1865" i="2"/>
  <c r="AP1865" i="2" s="1"/>
  <c r="AL1875" i="2"/>
  <c r="AP1875" i="2" s="1"/>
  <c r="AL1884" i="2"/>
  <c r="AP1884" i="2" s="1"/>
  <c r="AL1893" i="2"/>
  <c r="AP1893" i="2" s="1"/>
  <c r="AL1902" i="2"/>
  <c r="AP1902" i="2" s="1"/>
  <c r="AL1911" i="2"/>
  <c r="AP1911" i="2" s="1"/>
  <c r="AL1919" i="2"/>
  <c r="AP1919" i="2" s="1"/>
  <c r="AL1927" i="2"/>
  <c r="AP1927" i="2" s="1"/>
  <c r="AL1935" i="2"/>
  <c r="AP1935" i="2" s="1"/>
  <c r="AL1943" i="2"/>
  <c r="AP1943" i="2" s="1"/>
  <c r="AL1951" i="2"/>
  <c r="AP1951" i="2" s="1"/>
  <c r="AL1959" i="2"/>
  <c r="AP1959" i="2" s="1"/>
  <c r="AL1967" i="2"/>
  <c r="AP1967" i="2" s="1"/>
  <c r="AL1975" i="2"/>
  <c r="AP1975" i="2" s="1"/>
  <c r="AL1983" i="2"/>
  <c r="AP1983" i="2" s="1"/>
  <c r="AL1991" i="2"/>
  <c r="AP1991" i="2" s="1"/>
  <c r="AL1999" i="2"/>
  <c r="AP1999" i="2" s="1"/>
  <c r="AL2007" i="2"/>
  <c r="AP2007" i="2" s="1"/>
  <c r="AL2015" i="2"/>
  <c r="AP2015" i="2" s="1"/>
  <c r="AL2023" i="2"/>
  <c r="AP2023" i="2" s="1"/>
  <c r="AL2031" i="2"/>
  <c r="AP2031" i="2" s="1"/>
  <c r="AL2039" i="2"/>
  <c r="AP2039" i="2" s="1"/>
  <c r="AL2047" i="2"/>
  <c r="AP2047" i="2" s="1"/>
  <c r="AL2055" i="2"/>
  <c r="AP2055" i="2" s="1"/>
  <c r="AL2063" i="2"/>
  <c r="AP2063" i="2" s="1"/>
  <c r="AL2087" i="2"/>
  <c r="AP2087" i="2" s="1"/>
  <c r="AL2095" i="2"/>
  <c r="AP2095" i="2" s="1"/>
  <c r="AL2103" i="2"/>
  <c r="AP2103" i="2" s="1"/>
  <c r="AL2111" i="2"/>
  <c r="AP2111" i="2" s="1"/>
  <c r="AL2119" i="2"/>
  <c r="AP2119" i="2" s="1"/>
  <c r="AL2127" i="2"/>
  <c r="AP2127" i="2" s="1"/>
  <c r="AL2135" i="2"/>
  <c r="AP2135" i="2" s="1"/>
  <c r="AL2143" i="2"/>
  <c r="AP2143" i="2" s="1"/>
  <c r="AL2151" i="2"/>
  <c r="AP2151" i="2" s="1"/>
  <c r="AL2159" i="2"/>
  <c r="AP2159" i="2" s="1"/>
  <c r="AL2167" i="2"/>
  <c r="AP2167" i="2" s="1"/>
  <c r="AL2175" i="2"/>
  <c r="AP2175" i="2" s="1"/>
  <c r="AL2183" i="2"/>
  <c r="AP2183" i="2" s="1"/>
  <c r="AL2191" i="2"/>
  <c r="AP2191" i="2" s="1"/>
  <c r="AL2199" i="2"/>
  <c r="AP2199" i="2" s="1"/>
  <c r="AL2207" i="2"/>
  <c r="AP2207" i="2" s="1"/>
  <c r="AL2215" i="2"/>
  <c r="AP2215" i="2" s="1"/>
  <c r="AL2223" i="2"/>
  <c r="AP2223" i="2" s="1"/>
  <c r="AL2231" i="2"/>
  <c r="AP2231" i="2" s="1"/>
  <c r="AL2239" i="2"/>
  <c r="AP2239" i="2" s="1"/>
  <c r="AL2247" i="2"/>
  <c r="AP2247" i="2" s="1"/>
  <c r="AL2263" i="2"/>
  <c r="AP2263" i="2" s="1"/>
  <c r="AL2271" i="2"/>
  <c r="AP2271" i="2" s="1"/>
  <c r="AL2279" i="2"/>
  <c r="AP2279" i="2" s="1"/>
  <c r="AL2287" i="2"/>
  <c r="AP2287" i="2" s="1"/>
  <c r="AL2295" i="2"/>
  <c r="AP2295" i="2" s="1"/>
  <c r="AL2303" i="2"/>
  <c r="AP2303" i="2" s="1"/>
  <c r="AL2311" i="2"/>
  <c r="AP2311" i="2" s="1"/>
  <c r="AL2319" i="2"/>
  <c r="AP2319" i="2" s="1"/>
  <c r="AL2327" i="2"/>
  <c r="AP2327" i="2" s="1"/>
  <c r="AL2335" i="2"/>
  <c r="AP2335" i="2" s="1"/>
  <c r="AL2343" i="2"/>
  <c r="AP2343" i="2" s="1"/>
  <c r="AL2351" i="2"/>
  <c r="AP2351" i="2" s="1"/>
  <c r="AL2359" i="2"/>
  <c r="AP2359" i="2" s="1"/>
  <c r="AL2367" i="2"/>
  <c r="AP2367" i="2" s="1"/>
  <c r="AL2375" i="2"/>
  <c r="AP2375" i="2" s="1"/>
  <c r="AL2383" i="2"/>
  <c r="AP2383" i="2" s="1"/>
  <c r="AL2391" i="2"/>
  <c r="AP2391" i="2" s="1"/>
  <c r="AL2399" i="2"/>
  <c r="AP2399" i="2" s="1"/>
  <c r="AL2407" i="2"/>
  <c r="AP2407" i="2" s="1"/>
  <c r="AL2415" i="2"/>
  <c r="AP2415" i="2" s="1"/>
  <c r="AL2423" i="2"/>
  <c r="AP2423" i="2" s="1"/>
  <c r="AL2431" i="2"/>
  <c r="AP2431" i="2" s="1"/>
  <c r="AL2439" i="2"/>
  <c r="AP2439" i="2" s="1"/>
  <c r="AL2447" i="2"/>
  <c r="AP2447" i="2" s="1"/>
  <c r="AL2455" i="2"/>
  <c r="AP2455" i="2" s="1"/>
  <c r="AL2463" i="2"/>
  <c r="AP2463" i="2" s="1"/>
  <c r="AL2471" i="2"/>
  <c r="AP2471" i="2" s="1"/>
  <c r="AL2487" i="2"/>
  <c r="AP2487" i="2" s="1"/>
  <c r="AL2495" i="2"/>
  <c r="AP2495" i="2" s="1"/>
  <c r="AL2503" i="2"/>
  <c r="AP2503" i="2" s="1"/>
  <c r="AL2511" i="2"/>
  <c r="AP2511" i="2" s="1"/>
  <c r="AL148" i="2"/>
  <c r="AP148" i="2" s="1"/>
  <c r="AL212" i="2"/>
  <c r="AP212" i="2" s="1"/>
  <c r="AL260" i="2"/>
  <c r="AP260" i="2" s="1"/>
  <c r="AL291" i="2"/>
  <c r="AP291" i="2" s="1"/>
  <c r="AL316" i="2"/>
  <c r="AP316" i="2" s="1"/>
  <c r="AL341" i="2"/>
  <c r="AP341" i="2" s="1"/>
  <c r="AL365" i="2"/>
  <c r="AP365" i="2" s="1"/>
  <c r="AL389" i="2"/>
  <c r="AP389" i="2" s="1"/>
  <c r="AL412" i="2"/>
  <c r="AP412" i="2" s="1"/>
  <c r="AL435" i="2"/>
  <c r="AP435" i="2" s="1"/>
  <c r="AL453" i="2"/>
  <c r="AP453" i="2" s="1"/>
  <c r="AL476" i="2"/>
  <c r="AP476" i="2" s="1"/>
  <c r="AL499" i="2"/>
  <c r="AP499" i="2" s="1"/>
  <c r="AL517" i="2"/>
  <c r="AP517" i="2" s="1"/>
  <c r="AL533" i="2"/>
  <c r="AP533" i="2" s="1"/>
  <c r="AL556" i="2"/>
  <c r="AP556" i="2" s="1"/>
  <c r="AL579" i="2"/>
  <c r="AP579" i="2" s="1"/>
  <c r="AL597" i="2"/>
  <c r="AP597" i="2" s="1"/>
  <c r="AL620" i="2"/>
  <c r="AP620" i="2" s="1"/>
  <c r="AL643" i="2"/>
  <c r="AP643" i="2" s="1"/>
  <c r="AL661" i="2"/>
  <c r="AP661" i="2" s="1"/>
  <c r="AL684" i="2"/>
  <c r="AP684" i="2" s="1"/>
  <c r="AL707" i="2"/>
  <c r="AP707" i="2" s="1"/>
  <c r="AL723" i="2"/>
  <c r="AP723" i="2" s="1"/>
  <c r="AL741" i="2"/>
  <c r="AP741" i="2" s="1"/>
  <c r="AL764" i="2"/>
  <c r="AP764" i="2" s="1"/>
  <c r="AL787" i="2"/>
  <c r="AP787" i="2" s="1"/>
  <c r="AL805" i="2"/>
  <c r="AP805" i="2" s="1"/>
  <c r="AL828" i="2"/>
  <c r="AP828" i="2" s="1"/>
  <c r="AL851" i="2"/>
  <c r="AP851" i="2" s="1"/>
  <c r="AL869" i="2"/>
  <c r="AP869" i="2" s="1"/>
  <c r="AL892" i="2"/>
  <c r="AP892" i="2" s="1"/>
  <c r="AL909" i="2"/>
  <c r="AP909" i="2" s="1"/>
  <c r="AL932" i="2"/>
  <c r="AP932" i="2" s="1"/>
  <c r="AL955" i="2"/>
  <c r="AP955" i="2" s="1"/>
  <c r="AL973" i="2"/>
  <c r="AP973" i="2" s="1"/>
  <c r="AL996" i="2"/>
  <c r="AP996" i="2" s="1"/>
  <c r="AL1019" i="2"/>
  <c r="AP1019" i="2" s="1"/>
  <c r="AL1037" i="2"/>
  <c r="AP1037" i="2" s="1"/>
  <c r="AL1060" i="2"/>
  <c r="AP1060" i="2" s="1"/>
  <c r="AL1083" i="2"/>
  <c r="AP1083" i="2" s="1"/>
  <c r="AL1100" i="2"/>
  <c r="AP1100" i="2" s="1"/>
  <c r="AL1123" i="2"/>
  <c r="AP1123" i="2" s="1"/>
  <c r="AL1141" i="2"/>
  <c r="AP1141" i="2" s="1"/>
  <c r="AL1164" i="2"/>
  <c r="AP1164" i="2" s="1"/>
  <c r="AL1187" i="2"/>
  <c r="AP1187" i="2" s="1"/>
  <c r="AL1205" i="2"/>
  <c r="AP1205" i="2" s="1"/>
  <c r="AL1228" i="2"/>
  <c r="AP1228" i="2" s="1"/>
  <c r="AL1251" i="2"/>
  <c r="AP1251" i="2" s="1"/>
  <c r="AL1269" i="2"/>
  <c r="AP1269" i="2" s="1"/>
  <c r="AL1300" i="2"/>
  <c r="AP1300" i="2" s="1"/>
  <c r="AL1323" i="2"/>
  <c r="AP1323" i="2" s="1"/>
  <c r="AL1341" i="2"/>
  <c r="AP1341" i="2" s="1"/>
  <c r="AL1364" i="2"/>
  <c r="AP1364" i="2" s="1"/>
  <c r="AL1387" i="2"/>
  <c r="AP1387" i="2" s="1"/>
  <c r="AL1405" i="2"/>
  <c r="AP1405" i="2" s="1"/>
  <c r="AL1428" i="2"/>
  <c r="AP1428" i="2" s="1"/>
  <c r="AL1451" i="2"/>
  <c r="AP1451" i="2" s="1"/>
  <c r="AL1469" i="2"/>
  <c r="AP1469" i="2" s="1"/>
  <c r="AL1501" i="2"/>
  <c r="AP1501" i="2" s="1"/>
  <c r="AL1524" i="2"/>
  <c r="AP1524" i="2" s="1"/>
  <c r="AL1547" i="2"/>
  <c r="AP1547" i="2" s="1"/>
  <c r="AL1564" i="2"/>
  <c r="AP1564" i="2" s="1"/>
  <c r="AL1580" i="2"/>
  <c r="AP1580" i="2" s="1"/>
  <c r="AL1595" i="2"/>
  <c r="AP1595" i="2" s="1"/>
  <c r="AL1606" i="2"/>
  <c r="AP1606" i="2" s="1"/>
  <c r="AL1620" i="2"/>
  <c r="AP1620" i="2" s="1"/>
  <c r="AL1633" i="2"/>
  <c r="AP1633" i="2" s="1"/>
  <c r="AL1645" i="2"/>
  <c r="AP1645" i="2" s="1"/>
  <c r="AL1659" i="2"/>
  <c r="AP1659" i="2" s="1"/>
  <c r="AL1670" i="2"/>
  <c r="AP1670" i="2" s="1"/>
  <c r="AL1684" i="2"/>
  <c r="AP1684" i="2" s="1"/>
  <c r="AL1697" i="2"/>
  <c r="AP1697" i="2" s="1"/>
  <c r="AL1709" i="2"/>
  <c r="AP1709" i="2" s="1"/>
  <c r="AL1721" i="2"/>
  <c r="AP1721" i="2" s="1"/>
  <c r="AL1732" i="2"/>
  <c r="AP1732" i="2" s="1"/>
  <c r="AL1742" i="2"/>
  <c r="AP1742" i="2" s="1"/>
  <c r="AL1753" i="2"/>
  <c r="AP1753" i="2" s="1"/>
  <c r="AL1764" i="2"/>
  <c r="AP1764" i="2" s="1"/>
  <c r="AL1774" i="2"/>
  <c r="AP1774" i="2" s="1"/>
  <c r="AL1785" i="2"/>
  <c r="AP1785" i="2" s="1"/>
  <c r="AL1795" i="2"/>
  <c r="AP1795" i="2" s="1"/>
  <c r="AL1804" i="2"/>
  <c r="AP1804" i="2" s="1"/>
  <c r="AL1813" i="2"/>
  <c r="AP1813" i="2" s="1"/>
  <c r="AL1822" i="2"/>
  <c r="AP1822" i="2" s="1"/>
  <c r="AL1831" i="2"/>
  <c r="AP1831" i="2" s="1"/>
  <c r="AL1840" i="2"/>
  <c r="AP1840" i="2" s="1"/>
  <c r="AL1849" i="2"/>
  <c r="AP1849" i="2" s="1"/>
  <c r="AL1867" i="2"/>
  <c r="AP1867" i="2" s="1"/>
  <c r="AL1876" i="2"/>
  <c r="AP1876" i="2" s="1"/>
  <c r="AL1885" i="2"/>
  <c r="AP1885" i="2" s="1"/>
  <c r="AL1894" i="2"/>
  <c r="AP1894" i="2" s="1"/>
  <c r="AL1903" i="2"/>
  <c r="AP1903" i="2" s="1"/>
  <c r="AL1912" i="2"/>
  <c r="AP1912" i="2" s="1"/>
  <c r="AL1920" i="2"/>
  <c r="AP1920" i="2" s="1"/>
  <c r="AL1928" i="2"/>
  <c r="AP1928" i="2" s="1"/>
  <c r="AL1936" i="2"/>
  <c r="AP1936" i="2" s="1"/>
  <c r="AL1944" i="2"/>
  <c r="AP1944" i="2" s="1"/>
  <c r="AL1952" i="2"/>
  <c r="AP1952" i="2" s="1"/>
  <c r="AL1960" i="2"/>
  <c r="AP1960" i="2" s="1"/>
  <c r="AL1968" i="2"/>
  <c r="AP1968" i="2" s="1"/>
  <c r="AL1976" i="2"/>
  <c r="AP1976" i="2" s="1"/>
  <c r="AL1984" i="2"/>
  <c r="AP1984" i="2" s="1"/>
  <c r="AL1992" i="2"/>
  <c r="AP1992" i="2" s="1"/>
  <c r="AL2000" i="2"/>
  <c r="AP2000" i="2" s="1"/>
  <c r="AL2008" i="2"/>
  <c r="AP2008" i="2" s="1"/>
  <c r="AL2016" i="2"/>
  <c r="AP2016" i="2" s="1"/>
  <c r="AL2024" i="2"/>
  <c r="AP2024" i="2" s="1"/>
  <c r="AL2032" i="2"/>
  <c r="AP2032" i="2" s="1"/>
  <c r="AL2040" i="2"/>
  <c r="AP2040" i="2" s="1"/>
  <c r="AL2048" i="2"/>
  <c r="AP2048" i="2" s="1"/>
  <c r="AL2056" i="2"/>
  <c r="AP2056" i="2" s="1"/>
  <c r="AL2064" i="2"/>
  <c r="AP2064" i="2" s="1"/>
  <c r="AL2080" i="2"/>
  <c r="AP2080" i="2" s="1"/>
  <c r="AL2088" i="2"/>
  <c r="AP2088" i="2" s="1"/>
  <c r="AL2096" i="2"/>
  <c r="AP2096" i="2" s="1"/>
  <c r="AL2104" i="2"/>
  <c r="AP2104" i="2" s="1"/>
  <c r="AL2112" i="2"/>
  <c r="AP2112" i="2" s="1"/>
  <c r="AL2120" i="2"/>
  <c r="AP2120" i="2" s="1"/>
  <c r="AL2128" i="2"/>
  <c r="AP2128" i="2" s="1"/>
  <c r="AL2136" i="2"/>
  <c r="AP2136" i="2" s="1"/>
  <c r="AL2144" i="2"/>
  <c r="AP2144" i="2" s="1"/>
  <c r="AL2152" i="2"/>
  <c r="AP2152" i="2" s="1"/>
  <c r="AL2160" i="2"/>
  <c r="AP2160" i="2" s="1"/>
  <c r="AL2168" i="2"/>
  <c r="AP2168" i="2" s="1"/>
  <c r="AL2176" i="2"/>
  <c r="AP2176" i="2" s="1"/>
  <c r="AL2184" i="2"/>
  <c r="AP2184" i="2" s="1"/>
  <c r="AL2192" i="2"/>
  <c r="AP2192" i="2" s="1"/>
  <c r="AL2200" i="2"/>
  <c r="AP2200" i="2" s="1"/>
  <c r="AL2208" i="2"/>
  <c r="AP2208" i="2" s="1"/>
  <c r="AL2216" i="2"/>
  <c r="AP2216" i="2" s="1"/>
  <c r="AL2224" i="2"/>
  <c r="AP2224" i="2" s="1"/>
  <c r="AL2232" i="2"/>
  <c r="AP2232" i="2" s="1"/>
  <c r="AL2240" i="2"/>
  <c r="AP2240" i="2" s="1"/>
  <c r="AL2248" i="2"/>
  <c r="AP2248" i="2" s="1"/>
  <c r="AL2264" i="2"/>
  <c r="AP2264" i="2" s="1"/>
  <c r="AL2272" i="2"/>
  <c r="AP2272" i="2" s="1"/>
  <c r="AL2280" i="2"/>
  <c r="AP2280" i="2" s="1"/>
  <c r="AL2288" i="2"/>
  <c r="AP2288" i="2" s="1"/>
  <c r="AL2296" i="2"/>
  <c r="AP2296" i="2" s="1"/>
  <c r="AL2304" i="2"/>
  <c r="AP2304" i="2" s="1"/>
  <c r="AL2312" i="2"/>
  <c r="AP2312" i="2" s="1"/>
  <c r="AL2320" i="2"/>
  <c r="AP2320" i="2" s="1"/>
  <c r="AL2328" i="2"/>
  <c r="AP2328" i="2" s="1"/>
  <c r="AL2336" i="2"/>
  <c r="AP2336" i="2" s="1"/>
  <c r="AL2344" i="2"/>
  <c r="AP2344" i="2" s="1"/>
  <c r="AL2352" i="2"/>
  <c r="AP2352" i="2" s="1"/>
  <c r="AL2360" i="2"/>
  <c r="AP2360" i="2" s="1"/>
  <c r="AL2368" i="2"/>
  <c r="AP2368" i="2" s="1"/>
  <c r="AL2376" i="2"/>
  <c r="AP2376" i="2" s="1"/>
  <c r="AL2384" i="2"/>
  <c r="AP2384" i="2" s="1"/>
  <c r="AL2392" i="2"/>
  <c r="AP2392" i="2" s="1"/>
  <c r="AL2400" i="2"/>
  <c r="AP2400" i="2" s="1"/>
  <c r="AL2408" i="2"/>
  <c r="AP2408" i="2" s="1"/>
  <c r="AL20" i="2"/>
  <c r="AP20" i="2" s="1"/>
  <c r="AL164" i="2"/>
  <c r="AP164" i="2" s="1"/>
  <c r="AL228" i="2"/>
  <c r="AP228" i="2" s="1"/>
  <c r="AL267" i="2"/>
  <c r="AP267" i="2" s="1"/>
  <c r="AL292" i="2"/>
  <c r="AP292" i="2" s="1"/>
  <c r="AL317" i="2"/>
  <c r="AP317" i="2" s="1"/>
  <c r="AL347" i="2"/>
  <c r="AP347" i="2" s="1"/>
  <c r="AL371" i="2"/>
  <c r="AP371" i="2" s="1"/>
  <c r="AL395" i="2"/>
  <c r="AP395" i="2" s="1"/>
  <c r="AL413" i="2"/>
  <c r="AP413" i="2" s="1"/>
  <c r="AL436" i="2"/>
  <c r="AP436" i="2" s="1"/>
  <c r="AL459" i="2"/>
  <c r="AP459" i="2" s="1"/>
  <c r="AL477" i="2"/>
  <c r="AP477" i="2" s="1"/>
  <c r="AL500" i="2"/>
  <c r="AP500" i="2" s="1"/>
  <c r="AL539" i="2"/>
  <c r="AP539" i="2" s="1"/>
  <c r="AL557" i="2"/>
  <c r="AP557" i="2" s="1"/>
  <c r="AL580" i="2"/>
  <c r="AP580" i="2" s="1"/>
  <c r="AL603" i="2"/>
  <c r="AP603" i="2" s="1"/>
  <c r="AL621" i="2"/>
  <c r="AP621" i="2" s="1"/>
  <c r="AL644" i="2"/>
  <c r="AP644" i="2" s="1"/>
  <c r="AL667" i="2"/>
  <c r="AP667" i="2" s="1"/>
  <c r="AL685" i="2"/>
  <c r="AP685" i="2" s="1"/>
  <c r="AL708" i="2"/>
  <c r="AP708" i="2" s="1"/>
  <c r="AL724" i="2"/>
  <c r="AP724" i="2" s="1"/>
  <c r="AL747" i="2"/>
  <c r="AP747" i="2" s="1"/>
  <c r="AL765" i="2"/>
  <c r="AP765" i="2" s="1"/>
  <c r="AL788" i="2"/>
  <c r="AP788" i="2" s="1"/>
  <c r="AL811" i="2"/>
  <c r="AP811" i="2" s="1"/>
  <c r="AL829" i="2"/>
  <c r="AP829" i="2" s="1"/>
  <c r="AL852" i="2"/>
  <c r="AP852" i="2" s="1"/>
  <c r="AL875" i="2"/>
  <c r="AP875" i="2" s="1"/>
  <c r="AL893" i="2"/>
  <c r="AP893" i="2" s="1"/>
  <c r="AL915" i="2"/>
  <c r="AP915" i="2" s="1"/>
  <c r="AL933" i="2"/>
  <c r="AP933" i="2" s="1"/>
  <c r="AL956" i="2"/>
  <c r="AP956" i="2" s="1"/>
  <c r="AL979" i="2"/>
  <c r="AP979" i="2" s="1"/>
  <c r="AL997" i="2"/>
  <c r="AP997" i="2" s="1"/>
  <c r="AL1020" i="2"/>
  <c r="AP1020" i="2" s="1"/>
  <c r="AL1043" i="2"/>
  <c r="AP1043" i="2" s="1"/>
  <c r="AL1061" i="2"/>
  <c r="AP1061" i="2" s="1"/>
  <c r="AL1084" i="2"/>
  <c r="AP1084" i="2" s="1"/>
  <c r="AL1101" i="2"/>
  <c r="AP1101" i="2" s="1"/>
  <c r="AL1124" i="2"/>
  <c r="AP1124" i="2" s="1"/>
  <c r="AL1147" i="2"/>
  <c r="AP1147" i="2" s="1"/>
  <c r="AL1165" i="2"/>
  <c r="AP1165" i="2" s="1"/>
  <c r="AL1188" i="2"/>
  <c r="AP1188" i="2" s="1"/>
  <c r="AL1211" i="2"/>
  <c r="AP1211" i="2" s="1"/>
  <c r="AL1229" i="2"/>
  <c r="AP1229" i="2" s="1"/>
  <c r="AL1252" i="2"/>
  <c r="AP1252" i="2" s="1"/>
  <c r="AL1301" i="2"/>
  <c r="AP1301" i="2" s="1"/>
  <c r="AL1324" i="2"/>
  <c r="AP1324" i="2" s="1"/>
  <c r="AL1347" i="2"/>
  <c r="AP1347" i="2" s="1"/>
  <c r="AL1365" i="2"/>
  <c r="AP1365" i="2" s="1"/>
  <c r="AL1388" i="2"/>
  <c r="AP1388" i="2" s="1"/>
  <c r="AL1411" i="2"/>
  <c r="AP1411" i="2" s="1"/>
  <c r="AL1429" i="2"/>
  <c r="AP1429" i="2" s="1"/>
  <c r="AL1452" i="2"/>
  <c r="AP1452" i="2" s="1"/>
  <c r="AL1475" i="2"/>
  <c r="AP1475" i="2" s="1"/>
  <c r="AL1507" i="2"/>
  <c r="AP1507" i="2" s="1"/>
  <c r="AL1525" i="2"/>
  <c r="AP1525" i="2" s="1"/>
  <c r="AL1548" i="2"/>
  <c r="AP1548" i="2" s="1"/>
  <c r="AL1565" i="2"/>
  <c r="AP1565" i="2" s="1"/>
  <c r="AL1581" i="2"/>
  <c r="AP1581" i="2" s="1"/>
  <c r="AL1596" i="2"/>
  <c r="AP1596" i="2" s="1"/>
  <c r="AL1609" i="2"/>
  <c r="AP1609" i="2" s="1"/>
  <c r="AL1621" i="2"/>
  <c r="AP1621" i="2" s="1"/>
  <c r="AL1635" i="2"/>
  <c r="AP1635" i="2" s="1"/>
  <c r="AL1646" i="2"/>
  <c r="AP1646" i="2" s="1"/>
  <c r="AL1660" i="2"/>
  <c r="AP1660" i="2" s="1"/>
  <c r="AL1673" i="2"/>
  <c r="AP1673" i="2" s="1"/>
  <c r="AL1685" i="2"/>
  <c r="AP1685" i="2" s="1"/>
  <c r="AL1699" i="2"/>
  <c r="AP1699" i="2" s="1"/>
  <c r="AL1710" i="2"/>
  <c r="AP1710" i="2" s="1"/>
  <c r="AL1723" i="2"/>
  <c r="AP1723" i="2" s="1"/>
  <c r="AL1733" i="2"/>
  <c r="AP1733" i="2" s="1"/>
  <c r="AL1744" i="2"/>
  <c r="AP1744" i="2" s="1"/>
  <c r="AL1755" i="2"/>
  <c r="AP1755" i="2" s="1"/>
  <c r="AL1765" i="2"/>
  <c r="AP1765" i="2" s="1"/>
  <c r="AL1776" i="2"/>
  <c r="AP1776" i="2" s="1"/>
  <c r="AL1787" i="2"/>
  <c r="AP1787" i="2" s="1"/>
  <c r="AL1796" i="2"/>
  <c r="AP1796" i="2" s="1"/>
  <c r="AL1805" i="2"/>
  <c r="AP1805" i="2" s="1"/>
  <c r="AL1814" i="2"/>
  <c r="AP1814" i="2" s="1"/>
  <c r="AL1823" i="2"/>
  <c r="AP1823" i="2" s="1"/>
  <c r="AL1832" i="2"/>
  <c r="AP1832" i="2" s="1"/>
  <c r="AL1841" i="2"/>
  <c r="AP1841" i="2" s="1"/>
  <c r="AL1868" i="2"/>
  <c r="AP1868" i="2" s="1"/>
  <c r="AL1877" i="2"/>
  <c r="AP1877" i="2" s="1"/>
  <c r="AL1886" i="2"/>
  <c r="AP1886" i="2" s="1"/>
  <c r="AL1895" i="2"/>
  <c r="AP1895" i="2" s="1"/>
  <c r="AL1904" i="2"/>
  <c r="AP1904" i="2" s="1"/>
  <c r="AL1913" i="2"/>
  <c r="AP1913" i="2" s="1"/>
  <c r="AL1921" i="2"/>
  <c r="AP1921" i="2" s="1"/>
  <c r="AL1929" i="2"/>
  <c r="AP1929" i="2" s="1"/>
  <c r="AL1937" i="2"/>
  <c r="AP1937" i="2" s="1"/>
  <c r="AL1945" i="2"/>
  <c r="AP1945" i="2" s="1"/>
  <c r="AL1953" i="2"/>
  <c r="AP1953" i="2" s="1"/>
  <c r="AL1961" i="2"/>
  <c r="AP1961" i="2" s="1"/>
  <c r="AL1969" i="2"/>
  <c r="AP1969" i="2" s="1"/>
  <c r="AL1977" i="2"/>
  <c r="AP1977" i="2" s="1"/>
  <c r="AL1985" i="2"/>
  <c r="AP1985" i="2" s="1"/>
  <c r="AL1993" i="2"/>
  <c r="AP1993" i="2" s="1"/>
  <c r="AL2001" i="2"/>
  <c r="AP2001" i="2" s="1"/>
  <c r="AL2009" i="2"/>
  <c r="AP2009" i="2" s="1"/>
  <c r="AL2017" i="2"/>
  <c r="AP2017" i="2" s="1"/>
  <c r="AL2025" i="2"/>
  <c r="AP2025" i="2" s="1"/>
  <c r="AL2033" i="2"/>
  <c r="AP2033" i="2" s="1"/>
  <c r="AL2041" i="2"/>
  <c r="AP2041" i="2" s="1"/>
  <c r="AL2049" i="2"/>
  <c r="AP2049" i="2" s="1"/>
  <c r="AL2057" i="2"/>
  <c r="AP2057" i="2" s="1"/>
  <c r="AL2065" i="2"/>
  <c r="AP2065" i="2" s="1"/>
  <c r="AL2081" i="2"/>
  <c r="AP2081" i="2" s="1"/>
  <c r="AL2089" i="2"/>
  <c r="AP2089" i="2" s="1"/>
  <c r="AL2097" i="2"/>
  <c r="AP2097" i="2" s="1"/>
  <c r="AL2105" i="2"/>
  <c r="AP2105" i="2" s="1"/>
  <c r="AL2113" i="2"/>
  <c r="AP2113" i="2" s="1"/>
  <c r="AL2121" i="2"/>
  <c r="AP2121" i="2" s="1"/>
  <c r="AL2129" i="2"/>
  <c r="AP2129" i="2" s="1"/>
  <c r="AL2137" i="2"/>
  <c r="AP2137" i="2" s="1"/>
  <c r="AL2145" i="2"/>
  <c r="AP2145" i="2" s="1"/>
  <c r="AL2153" i="2"/>
  <c r="AP2153" i="2" s="1"/>
  <c r="AL2161" i="2"/>
  <c r="AP2161" i="2" s="1"/>
  <c r="AL2169" i="2"/>
  <c r="AP2169" i="2" s="1"/>
  <c r="AL2177" i="2"/>
  <c r="AP2177" i="2" s="1"/>
  <c r="AL2185" i="2"/>
  <c r="AP2185" i="2" s="1"/>
  <c r="AL2193" i="2"/>
  <c r="AP2193" i="2" s="1"/>
  <c r="AL2201" i="2"/>
  <c r="AP2201" i="2" s="1"/>
  <c r="AL2209" i="2"/>
  <c r="AP2209" i="2" s="1"/>
  <c r="AL2217" i="2"/>
  <c r="AP2217" i="2" s="1"/>
  <c r="AL2225" i="2"/>
  <c r="AP2225" i="2" s="1"/>
  <c r="AL2233" i="2"/>
  <c r="AP2233" i="2" s="1"/>
  <c r="AL2241" i="2"/>
  <c r="AP2241" i="2" s="1"/>
  <c r="AL2249" i="2"/>
  <c r="AP2249" i="2" s="1"/>
  <c r="AL2265" i="2"/>
  <c r="AP2265" i="2" s="1"/>
  <c r="AL2273" i="2"/>
  <c r="AP2273" i="2" s="1"/>
  <c r="AL2281" i="2"/>
  <c r="AP2281" i="2" s="1"/>
  <c r="AL2289" i="2"/>
  <c r="AP2289" i="2" s="1"/>
  <c r="AL2297" i="2"/>
  <c r="AP2297" i="2" s="1"/>
  <c r="AL2305" i="2"/>
  <c r="AP2305" i="2" s="1"/>
  <c r="AL2313" i="2"/>
  <c r="AP2313" i="2" s="1"/>
  <c r="AL2321" i="2"/>
  <c r="AP2321" i="2" s="1"/>
  <c r="AL2329" i="2"/>
  <c r="AP2329" i="2" s="1"/>
  <c r="AL2337" i="2"/>
  <c r="AP2337" i="2" s="1"/>
  <c r="AL2345" i="2"/>
  <c r="AP2345" i="2" s="1"/>
  <c r="AL2353" i="2"/>
  <c r="AP2353" i="2" s="1"/>
  <c r="AL2361" i="2"/>
  <c r="AP2361" i="2" s="1"/>
  <c r="AL2369" i="2"/>
  <c r="AP2369" i="2" s="1"/>
  <c r="AL2377" i="2"/>
  <c r="AP2377" i="2" s="1"/>
  <c r="AL2385" i="2"/>
  <c r="AP2385" i="2" s="1"/>
  <c r="AL2393" i="2"/>
  <c r="AP2393" i="2" s="1"/>
  <c r="AL2401" i="2"/>
  <c r="AP2401" i="2" s="1"/>
  <c r="AL2409" i="2"/>
  <c r="AP2409" i="2" s="1"/>
  <c r="AL2417" i="2"/>
  <c r="AP2417" i="2" s="1"/>
  <c r="AL2425" i="2"/>
  <c r="AP2425" i="2" s="1"/>
  <c r="AL2433" i="2"/>
  <c r="AP2433" i="2" s="1"/>
  <c r="AL2441" i="2"/>
  <c r="AP2441" i="2" s="1"/>
  <c r="AL2449" i="2"/>
  <c r="AP2449" i="2" s="1"/>
  <c r="AL2457" i="2"/>
  <c r="AP2457" i="2" s="1"/>
  <c r="AL2465" i="2"/>
  <c r="AP2465" i="2" s="1"/>
  <c r="AL2473" i="2"/>
  <c r="AP2473" i="2" s="1"/>
  <c r="AL2489" i="2"/>
  <c r="AP2489" i="2" s="1"/>
  <c r="AL2497" i="2"/>
  <c r="AP2497" i="2" s="1"/>
  <c r="AL2505" i="2"/>
  <c r="AP2505" i="2" s="1"/>
  <c r="AL2513" i="2"/>
  <c r="AP2513" i="2" s="1"/>
  <c r="AL2521" i="2"/>
  <c r="AP2521" i="2" s="1"/>
  <c r="AL2529" i="2"/>
  <c r="AP2529" i="2" s="1"/>
  <c r="AL2537" i="2"/>
  <c r="AP2537" i="2" s="1"/>
  <c r="AL2545" i="2"/>
  <c r="AP2545" i="2" s="1"/>
  <c r="AL2553" i="2"/>
  <c r="AP2553" i="2" s="1"/>
  <c r="AL2561" i="2"/>
  <c r="AP2561" i="2" s="1"/>
  <c r="AL2569" i="2"/>
  <c r="AP2569" i="2" s="1"/>
  <c r="AL2577" i="2"/>
  <c r="AP2577" i="2" s="1"/>
  <c r="AL2585" i="2"/>
  <c r="AP2585" i="2" s="1"/>
  <c r="AL2593" i="2"/>
  <c r="AP2593" i="2" s="1"/>
  <c r="AL2601" i="2"/>
  <c r="AP2601" i="2" s="1"/>
  <c r="AL2609" i="2"/>
  <c r="AP2609" i="2" s="1"/>
  <c r="AL2617" i="2"/>
  <c r="AP2617" i="2" s="1"/>
  <c r="AL2625" i="2"/>
  <c r="AP2625" i="2" s="1"/>
  <c r="AL2633" i="2"/>
  <c r="AP2633" i="2" s="1"/>
  <c r="AL2641" i="2"/>
  <c r="AP2641" i="2" s="1"/>
  <c r="AL2649" i="2"/>
  <c r="AP2649" i="2" s="1"/>
  <c r="AL2657" i="2"/>
  <c r="AP2657" i="2" s="1"/>
  <c r="AL2665" i="2"/>
  <c r="AP2665" i="2" s="1"/>
  <c r="AL2673" i="2"/>
  <c r="AP2673" i="2" s="1"/>
  <c r="AL2689" i="2"/>
  <c r="AP2689" i="2" s="1"/>
  <c r="AL2697" i="2"/>
  <c r="AP2697" i="2" s="1"/>
  <c r="AL2705" i="2"/>
  <c r="AP2705" i="2" s="1"/>
  <c r="AL2713" i="2"/>
  <c r="AP2713" i="2" s="1"/>
  <c r="AL2721" i="2"/>
  <c r="AP2721" i="2" s="1"/>
  <c r="AL2729" i="2"/>
  <c r="AP2729" i="2" s="1"/>
  <c r="AL2737" i="2"/>
  <c r="AP2737" i="2" s="1"/>
  <c r="AL2745" i="2"/>
  <c r="AP2745" i="2" s="1"/>
  <c r="AL2753" i="2"/>
  <c r="AP2753" i="2" s="1"/>
  <c r="AL2761" i="2"/>
  <c r="AP2761" i="2" s="1"/>
  <c r="AL2769" i="2"/>
  <c r="AP2769" i="2" s="1"/>
  <c r="AL2777" i="2"/>
  <c r="AP2777" i="2" s="1"/>
  <c r="AL2785" i="2"/>
  <c r="AP2785" i="2" s="1"/>
  <c r="AL2793" i="2"/>
  <c r="AP2793" i="2" s="1"/>
  <c r="AL2801" i="2"/>
  <c r="AP2801" i="2" s="1"/>
  <c r="AL2809" i="2"/>
  <c r="AP2809" i="2" s="1"/>
  <c r="AL2817" i="2"/>
  <c r="AP2817" i="2" s="1"/>
  <c r="AL2825" i="2"/>
  <c r="AP2825" i="2" s="1"/>
  <c r="AL2833" i="2"/>
  <c r="AP2833" i="2" s="1"/>
  <c r="AL2841" i="2"/>
  <c r="AP2841" i="2" s="1"/>
  <c r="AL2849" i="2"/>
  <c r="AP2849" i="2" s="1"/>
  <c r="AL2857" i="2"/>
  <c r="AP2857" i="2" s="1"/>
  <c r="AL2865" i="2"/>
  <c r="AP2865" i="2" s="1"/>
  <c r="AL2873" i="2"/>
  <c r="AP2873" i="2" s="1"/>
  <c r="AL2897" i="2"/>
  <c r="AP2897" i="2" s="1"/>
  <c r="AL2905" i="2"/>
  <c r="AP2905" i="2" s="1"/>
  <c r="AL2913" i="2"/>
  <c r="AP2913" i="2" s="1"/>
  <c r="AL2921" i="2"/>
  <c r="AP2921" i="2" s="1"/>
  <c r="AL2929" i="2"/>
  <c r="AP2929" i="2" s="1"/>
  <c r="AL2937" i="2"/>
  <c r="AP2937" i="2" s="1"/>
  <c r="AL2945" i="2"/>
  <c r="AP2945" i="2" s="1"/>
  <c r="AL2953" i="2"/>
  <c r="AP2953" i="2" s="1"/>
  <c r="AL2961" i="2"/>
  <c r="AP2961" i="2" s="1"/>
  <c r="AL43" i="2"/>
  <c r="AP43" i="2" s="1"/>
  <c r="AL171" i="2"/>
  <c r="AP171" i="2" s="1"/>
  <c r="AL229" i="2"/>
  <c r="AP229" i="2" s="1"/>
  <c r="AL268" i="2"/>
  <c r="AP268" i="2" s="1"/>
  <c r="AL293" i="2"/>
  <c r="AP293" i="2" s="1"/>
  <c r="AL324" i="2"/>
  <c r="AP324" i="2" s="1"/>
  <c r="AL348" i="2"/>
  <c r="AP348" i="2" s="1"/>
  <c r="AL372" i="2"/>
  <c r="AP372" i="2" s="1"/>
  <c r="AL396" i="2"/>
  <c r="AP396" i="2" s="1"/>
  <c r="AL419" i="2"/>
  <c r="AP419" i="2" s="1"/>
  <c r="AL563" i="2"/>
  <c r="AP563" i="2" s="1"/>
  <c r="AL853" i="2"/>
  <c r="AP853" i="2" s="1"/>
  <c r="AL980" i="2"/>
  <c r="AP980" i="2" s="1"/>
  <c r="AL1253" i="2"/>
  <c r="AP1253" i="2" s="1"/>
  <c r="AL1412" i="2"/>
  <c r="AP1412" i="2" s="1"/>
  <c r="AL1597" i="2"/>
  <c r="AP1597" i="2" s="1"/>
  <c r="AL1756" i="2"/>
  <c r="AP1756" i="2" s="1"/>
  <c r="AL1833" i="2"/>
  <c r="AP1833" i="2" s="1"/>
  <c r="AL1896" i="2"/>
  <c r="AP1896" i="2" s="1"/>
  <c r="AL1962" i="2"/>
  <c r="AP1962" i="2" s="1"/>
  <c r="AL2026" i="2"/>
  <c r="AP2026" i="2" s="1"/>
  <c r="AL2130" i="2"/>
  <c r="AP2130" i="2" s="1"/>
  <c r="AL2194" i="2"/>
  <c r="AP2194" i="2" s="1"/>
  <c r="AL2322" i="2"/>
  <c r="AP2322" i="2" s="1"/>
  <c r="AL2386" i="2"/>
  <c r="AP2386" i="2" s="1"/>
  <c r="AL2432" i="2"/>
  <c r="AP2432" i="2" s="1"/>
  <c r="AL2464" i="2"/>
  <c r="AP2464" i="2" s="1"/>
  <c r="AL2490" i="2"/>
  <c r="AP2490" i="2" s="1"/>
  <c r="AL2520" i="2"/>
  <c r="AP2520" i="2" s="1"/>
  <c r="AL2543" i="2"/>
  <c r="AP2543" i="2" s="1"/>
  <c r="AL2562" i="2"/>
  <c r="AP2562" i="2" s="1"/>
  <c r="AL2578" i="2"/>
  <c r="AP2578" i="2" s="1"/>
  <c r="AL2594" i="2"/>
  <c r="AP2594" i="2" s="1"/>
  <c r="AL2610" i="2"/>
  <c r="AP2610" i="2" s="1"/>
  <c r="AL2626" i="2"/>
  <c r="AP2626" i="2" s="1"/>
  <c r="AL2642" i="2"/>
  <c r="AP2642" i="2" s="1"/>
  <c r="AL2656" i="2"/>
  <c r="AP2656" i="2" s="1"/>
  <c r="AL2670" i="2"/>
  <c r="AP2670" i="2" s="1"/>
  <c r="AL2690" i="2"/>
  <c r="AP2690" i="2" s="1"/>
  <c r="AL2703" i="2"/>
  <c r="AP2703" i="2" s="1"/>
  <c r="AL2715" i="2"/>
  <c r="AP2715" i="2" s="1"/>
  <c r="AL2728" i="2"/>
  <c r="AP2728" i="2" s="1"/>
  <c r="AL2742" i="2"/>
  <c r="AP2742" i="2" s="1"/>
  <c r="AL2754" i="2"/>
  <c r="AP2754" i="2" s="1"/>
  <c r="AL2767" i="2"/>
  <c r="AP2767" i="2" s="1"/>
  <c r="AL2779" i="2"/>
  <c r="AP2779" i="2" s="1"/>
  <c r="AL2792" i="2"/>
  <c r="AP2792" i="2" s="1"/>
  <c r="AL2806" i="2"/>
  <c r="AP2806" i="2" s="1"/>
  <c r="AL2818" i="2"/>
  <c r="AP2818" i="2" s="1"/>
  <c r="AL2831" i="2"/>
  <c r="AP2831" i="2" s="1"/>
  <c r="AL2843" i="2"/>
  <c r="AP2843" i="2" s="1"/>
  <c r="AL2856" i="2"/>
  <c r="AP2856" i="2" s="1"/>
  <c r="AL2870" i="2"/>
  <c r="AP2870" i="2" s="1"/>
  <c r="AL2902" i="2"/>
  <c r="AP2902" i="2" s="1"/>
  <c r="AL2914" i="2"/>
  <c r="AP2914" i="2" s="1"/>
  <c r="AL2927" i="2"/>
  <c r="AP2927" i="2" s="1"/>
  <c r="AL2939" i="2"/>
  <c r="AP2939" i="2" s="1"/>
  <c r="AL2952" i="2"/>
  <c r="AP2952" i="2" s="1"/>
  <c r="AL2966" i="2"/>
  <c r="AP2966" i="2" s="1"/>
  <c r="AL2976" i="2"/>
  <c r="AP2976" i="2" s="1"/>
  <c r="AL2986" i="2"/>
  <c r="AP2986" i="2" s="1"/>
  <c r="AL2998" i="2"/>
  <c r="AP2998" i="2" s="1"/>
  <c r="AL3008" i="2"/>
  <c r="AP3008" i="2" s="1"/>
  <c r="AL3018" i="2"/>
  <c r="AP3018" i="2" s="1"/>
  <c r="AL3030" i="2"/>
  <c r="AP3030" i="2" s="1"/>
  <c r="AL3040" i="2"/>
  <c r="AP3040" i="2" s="1"/>
  <c r="AL3050" i="2"/>
  <c r="AP3050" i="2" s="1"/>
  <c r="AL3070" i="2"/>
  <c r="AP3070" i="2" s="1"/>
  <c r="AL3080" i="2"/>
  <c r="AP3080" i="2" s="1"/>
  <c r="AL3090" i="2"/>
  <c r="AP3090" i="2" s="1"/>
  <c r="AL3102" i="2"/>
  <c r="AP3102" i="2" s="1"/>
  <c r="AL3112" i="2"/>
  <c r="AP3112" i="2" s="1"/>
  <c r="AL3122" i="2"/>
  <c r="AP3122" i="2" s="1"/>
  <c r="AL3134" i="2"/>
  <c r="AP3134" i="2" s="1"/>
  <c r="AL3144" i="2"/>
  <c r="AP3144" i="2" s="1"/>
  <c r="AL3154" i="2"/>
  <c r="AP3154" i="2" s="1"/>
  <c r="AL3166" i="2"/>
  <c r="AP3166" i="2" s="1"/>
  <c r="AL3176" i="2"/>
  <c r="AP3176" i="2" s="1"/>
  <c r="AL3186" i="2"/>
  <c r="AP3186" i="2" s="1"/>
  <c r="AL3198" i="2"/>
  <c r="AP3198" i="2" s="1"/>
  <c r="AL3208" i="2"/>
  <c r="AP3208" i="2" s="1"/>
  <c r="AL3218" i="2"/>
  <c r="AP3218" i="2" s="1"/>
  <c r="AL3247" i="2"/>
  <c r="AP3247" i="2" s="1"/>
  <c r="AL3257" i="2"/>
  <c r="AP3257" i="2" s="1"/>
  <c r="AL3267" i="2"/>
  <c r="AP3267" i="2" s="1"/>
  <c r="AL3279" i="2"/>
  <c r="AP3279" i="2" s="1"/>
  <c r="AL3289" i="2"/>
  <c r="AP3289" i="2" s="1"/>
  <c r="AL3299" i="2"/>
  <c r="AP3299" i="2" s="1"/>
  <c r="AL3311" i="2"/>
  <c r="AP3311" i="2" s="1"/>
  <c r="AL3321" i="2"/>
  <c r="AP3321" i="2" s="1"/>
  <c r="AL3331" i="2"/>
  <c r="AP3331" i="2" s="1"/>
  <c r="AL3343" i="2"/>
  <c r="AP3343" i="2" s="1"/>
  <c r="AL3353" i="2"/>
  <c r="AP3353" i="2" s="1"/>
  <c r="AL3363" i="2"/>
  <c r="AP3363" i="2" s="1"/>
  <c r="AL3375" i="2"/>
  <c r="AP3375" i="2" s="1"/>
  <c r="AL3383" i="2"/>
  <c r="AP3383" i="2" s="1"/>
  <c r="AL3391" i="2"/>
  <c r="AP3391" i="2" s="1"/>
  <c r="AL3399" i="2"/>
  <c r="AP3399" i="2" s="1"/>
  <c r="AL3407" i="2"/>
  <c r="AP3407" i="2" s="1"/>
  <c r="AL3423" i="2"/>
  <c r="AP3423" i="2" s="1"/>
  <c r="AL3431" i="2"/>
  <c r="AP3431" i="2" s="1"/>
  <c r="AL3439" i="2"/>
  <c r="AP3439" i="2" s="1"/>
  <c r="AL3447" i="2"/>
  <c r="AP3447" i="2" s="1"/>
  <c r="AL3455" i="2"/>
  <c r="AP3455" i="2" s="1"/>
  <c r="AL3463" i="2"/>
  <c r="AP3463" i="2" s="1"/>
  <c r="AL3471" i="2"/>
  <c r="AP3471" i="2" s="1"/>
  <c r="AL3479" i="2"/>
  <c r="AP3479" i="2" s="1"/>
  <c r="AL437" i="2"/>
  <c r="AP437" i="2" s="1"/>
  <c r="AL581" i="2"/>
  <c r="AP581" i="2" s="1"/>
  <c r="AL876" i="2"/>
  <c r="AP876" i="2" s="1"/>
  <c r="AL1003" i="2"/>
  <c r="AP1003" i="2" s="1"/>
  <c r="AL1107" i="2"/>
  <c r="AP1107" i="2" s="1"/>
  <c r="AL1435" i="2"/>
  <c r="AP1435" i="2" s="1"/>
  <c r="AL1611" i="2"/>
  <c r="AP1611" i="2" s="1"/>
  <c r="AL1675" i="2"/>
  <c r="AP1675" i="2" s="1"/>
  <c r="AL1766" i="2"/>
  <c r="AP1766" i="2" s="1"/>
  <c r="AL1843" i="2"/>
  <c r="AP1843" i="2" s="1"/>
  <c r="AL1905" i="2"/>
  <c r="AP1905" i="2" s="1"/>
  <c r="AL1970" i="2"/>
  <c r="AP1970" i="2" s="1"/>
  <c r="AL2034" i="2"/>
  <c r="AP2034" i="2" s="1"/>
  <c r="AL2138" i="2"/>
  <c r="AP2138" i="2" s="1"/>
  <c r="AL2202" i="2"/>
  <c r="AP2202" i="2" s="1"/>
  <c r="AL2266" i="2"/>
  <c r="AP2266" i="2" s="1"/>
  <c r="AL2330" i="2"/>
  <c r="AP2330" i="2" s="1"/>
  <c r="AL2394" i="2"/>
  <c r="AP2394" i="2" s="1"/>
  <c r="AL2434" i="2"/>
  <c r="AP2434" i="2" s="1"/>
  <c r="AL2466" i="2"/>
  <c r="AP2466" i="2" s="1"/>
  <c r="AL2496" i="2"/>
  <c r="AP2496" i="2" s="1"/>
  <c r="AL2522" i="2"/>
  <c r="AP2522" i="2" s="1"/>
  <c r="AL2544" i="2"/>
  <c r="AP2544" i="2" s="1"/>
  <c r="AL2566" i="2"/>
  <c r="AP2566" i="2" s="1"/>
  <c r="AL2582" i="2"/>
  <c r="AP2582" i="2" s="1"/>
  <c r="AL2598" i="2"/>
  <c r="AP2598" i="2" s="1"/>
  <c r="AL2614" i="2"/>
  <c r="AP2614" i="2" s="1"/>
  <c r="AL2630" i="2"/>
  <c r="AP2630" i="2" s="1"/>
  <c r="AL2646" i="2"/>
  <c r="AP2646" i="2" s="1"/>
  <c r="AL2658" i="2"/>
  <c r="AP2658" i="2" s="1"/>
  <c r="AL2671" i="2"/>
  <c r="AP2671" i="2" s="1"/>
  <c r="AL2691" i="2"/>
  <c r="AP2691" i="2" s="1"/>
  <c r="AL2704" i="2"/>
  <c r="AP2704" i="2" s="1"/>
  <c r="AL2718" i="2"/>
  <c r="AP2718" i="2" s="1"/>
  <c r="AL2730" i="2"/>
  <c r="AP2730" i="2" s="1"/>
  <c r="AL2743" i="2"/>
  <c r="AP2743" i="2" s="1"/>
  <c r="AL2755" i="2"/>
  <c r="AP2755" i="2" s="1"/>
  <c r="AL2768" i="2"/>
  <c r="AP2768" i="2" s="1"/>
  <c r="AL2782" i="2"/>
  <c r="AP2782" i="2" s="1"/>
  <c r="AL2794" i="2"/>
  <c r="AP2794" i="2" s="1"/>
  <c r="AL2807" i="2"/>
  <c r="AP2807" i="2" s="1"/>
  <c r="AL2819" i="2"/>
  <c r="AP2819" i="2" s="1"/>
  <c r="AL2832" i="2"/>
  <c r="AP2832" i="2" s="1"/>
  <c r="AL2846" i="2"/>
  <c r="AP2846" i="2" s="1"/>
  <c r="AL2858" i="2"/>
  <c r="AP2858" i="2" s="1"/>
  <c r="AL2871" i="2"/>
  <c r="AP2871" i="2" s="1"/>
  <c r="AL2903" i="2"/>
  <c r="AP2903" i="2" s="1"/>
  <c r="AL2915" i="2"/>
  <c r="AP2915" i="2" s="1"/>
  <c r="AL2928" i="2"/>
  <c r="AP2928" i="2" s="1"/>
  <c r="AL2942" i="2"/>
  <c r="AP2942" i="2" s="1"/>
  <c r="AL2954" i="2"/>
  <c r="AP2954" i="2" s="1"/>
  <c r="AL2967" i="2"/>
  <c r="AP2967" i="2" s="1"/>
  <c r="AL2977" i="2"/>
  <c r="AP2977" i="2" s="1"/>
  <c r="AL2987" i="2"/>
  <c r="AP2987" i="2" s="1"/>
  <c r="AL2999" i="2"/>
  <c r="AP2999" i="2" s="1"/>
  <c r="AL3009" i="2"/>
  <c r="AP3009" i="2" s="1"/>
  <c r="AL3019" i="2"/>
  <c r="AP3019" i="2" s="1"/>
  <c r="AL3031" i="2"/>
  <c r="AP3031" i="2" s="1"/>
  <c r="AL3041" i="2"/>
  <c r="AP3041" i="2" s="1"/>
  <c r="AL3051" i="2"/>
  <c r="AP3051" i="2" s="1"/>
  <c r="AL3071" i="2"/>
  <c r="AP3071" i="2" s="1"/>
  <c r="AL3081" i="2"/>
  <c r="AP3081" i="2" s="1"/>
  <c r="AL3091" i="2"/>
  <c r="AP3091" i="2" s="1"/>
  <c r="AL3103" i="2"/>
  <c r="AP3103" i="2" s="1"/>
  <c r="AL3113" i="2"/>
  <c r="AP3113" i="2" s="1"/>
  <c r="AL3123" i="2"/>
  <c r="AP3123" i="2" s="1"/>
  <c r="AL3135" i="2"/>
  <c r="AP3135" i="2" s="1"/>
  <c r="AL3145" i="2"/>
  <c r="AP3145" i="2" s="1"/>
  <c r="AL3155" i="2"/>
  <c r="AP3155" i="2" s="1"/>
  <c r="AL3167" i="2"/>
  <c r="AP3167" i="2" s="1"/>
  <c r="AL3177" i="2"/>
  <c r="AP3177" i="2" s="1"/>
  <c r="AL3187" i="2"/>
  <c r="AP3187" i="2" s="1"/>
  <c r="AL3199" i="2"/>
  <c r="AP3199" i="2" s="1"/>
  <c r="AL3209" i="2"/>
  <c r="AP3209" i="2" s="1"/>
  <c r="AL3219" i="2"/>
  <c r="AP3219" i="2" s="1"/>
  <c r="AL3238" i="2"/>
  <c r="AP3238" i="2" s="1"/>
  <c r="AL3248" i="2"/>
  <c r="AP3248" i="2" s="1"/>
  <c r="AL3258" i="2"/>
  <c r="AP3258" i="2" s="1"/>
  <c r="AL3270" i="2"/>
  <c r="AP3270" i="2" s="1"/>
  <c r="AL3280" i="2"/>
  <c r="AP3280" i="2" s="1"/>
  <c r="AL3290" i="2"/>
  <c r="AP3290" i="2" s="1"/>
  <c r="AL3302" i="2"/>
  <c r="AP3302" i="2" s="1"/>
  <c r="AL3312" i="2"/>
  <c r="AP3312" i="2" s="1"/>
  <c r="AL3322" i="2"/>
  <c r="AP3322" i="2" s="1"/>
  <c r="AL3334" i="2"/>
  <c r="AP3334" i="2" s="1"/>
  <c r="AL3344" i="2"/>
  <c r="AP3344" i="2" s="1"/>
  <c r="AL3354" i="2"/>
  <c r="AP3354" i="2" s="1"/>
  <c r="AL3366" i="2"/>
  <c r="AP3366" i="2" s="1"/>
  <c r="AL3376" i="2"/>
  <c r="AP3376" i="2" s="1"/>
  <c r="AL3384" i="2"/>
  <c r="AP3384" i="2" s="1"/>
  <c r="AL3392" i="2"/>
  <c r="AP3392" i="2" s="1"/>
  <c r="AL3400" i="2"/>
  <c r="AP3400" i="2" s="1"/>
  <c r="AL3408" i="2"/>
  <c r="AP3408" i="2" s="1"/>
  <c r="AL3424" i="2"/>
  <c r="AP3424" i="2" s="1"/>
  <c r="AL3432" i="2"/>
  <c r="AP3432" i="2" s="1"/>
  <c r="AL3440" i="2"/>
  <c r="AP3440" i="2" s="1"/>
  <c r="AL3448" i="2"/>
  <c r="AP3448" i="2" s="1"/>
  <c r="AL3456" i="2"/>
  <c r="AP3456" i="2" s="1"/>
  <c r="AL3464" i="2"/>
  <c r="AP3464" i="2" s="1"/>
  <c r="AL3472" i="2"/>
  <c r="AP3472" i="2" s="1"/>
  <c r="AL3480" i="2"/>
  <c r="AP3480" i="2" s="1"/>
  <c r="AL3488" i="2"/>
  <c r="AP3488" i="2" s="1"/>
  <c r="AL3496" i="2"/>
  <c r="AP3496" i="2" s="1"/>
  <c r="AL3504" i="2"/>
  <c r="AP3504" i="2" s="1"/>
  <c r="AL3512" i="2"/>
  <c r="AP3512" i="2" s="1"/>
  <c r="AL3520" i="2"/>
  <c r="AP3520" i="2" s="1"/>
  <c r="AL3528" i="2"/>
  <c r="AP3528" i="2" s="1"/>
  <c r="AL3536" i="2"/>
  <c r="AP3536" i="2" s="1"/>
  <c r="AL3544" i="2"/>
  <c r="AP3544" i="2" s="1"/>
  <c r="AL3552" i="2"/>
  <c r="AP3552" i="2" s="1"/>
  <c r="AL3560" i="2"/>
  <c r="AP3560" i="2" s="1"/>
  <c r="AL3568" i="2"/>
  <c r="AP3568" i="2" s="1"/>
  <c r="AL3576" i="2"/>
  <c r="AP3576" i="2" s="1"/>
  <c r="AL3584" i="2"/>
  <c r="AP3584" i="2" s="1"/>
  <c r="AL3592" i="2"/>
  <c r="AP3592" i="2" s="1"/>
  <c r="AL3600" i="2"/>
  <c r="AP3600" i="2" s="1"/>
  <c r="AL3608" i="2"/>
  <c r="AP3608" i="2" s="1"/>
  <c r="AL3624" i="2"/>
  <c r="AP3624" i="2" s="1"/>
  <c r="AL3632" i="2"/>
  <c r="AP3632" i="2" s="1"/>
  <c r="AL3640" i="2"/>
  <c r="AP3640" i="2" s="1"/>
  <c r="AL3648" i="2"/>
  <c r="AP3648" i="2" s="1"/>
  <c r="AL3656" i="2"/>
  <c r="AP3656" i="2" s="1"/>
  <c r="AL3664" i="2"/>
  <c r="AP3664" i="2" s="1"/>
  <c r="AL3672" i="2"/>
  <c r="AP3672" i="2" s="1"/>
  <c r="AL3680" i="2"/>
  <c r="AP3680" i="2" s="1"/>
  <c r="AL3688" i="2"/>
  <c r="AP3688" i="2" s="1"/>
  <c r="AL3696" i="2"/>
  <c r="AP3696" i="2" s="1"/>
  <c r="AL3704" i="2"/>
  <c r="AP3704" i="2" s="1"/>
  <c r="AL3712" i="2"/>
  <c r="AP3712" i="2" s="1"/>
  <c r="AL3720" i="2"/>
  <c r="AP3720" i="2" s="1"/>
  <c r="AL3728" i="2"/>
  <c r="AP3728" i="2" s="1"/>
  <c r="AL3736" i="2"/>
  <c r="AP3736" i="2" s="1"/>
  <c r="AL3744" i="2"/>
  <c r="AP3744" i="2" s="1"/>
  <c r="AL3752" i="2"/>
  <c r="AP3752" i="2" s="1"/>
  <c r="AL3760" i="2"/>
  <c r="AP3760" i="2" s="1"/>
  <c r="AL3768" i="2"/>
  <c r="AP3768" i="2" s="1"/>
  <c r="AL3776" i="2"/>
  <c r="AP3776" i="2" s="1"/>
  <c r="AL3784" i="2"/>
  <c r="AP3784" i="2" s="1"/>
  <c r="AL3792" i="2"/>
  <c r="AP3792" i="2" s="1"/>
  <c r="AL3800" i="2"/>
  <c r="AP3800" i="2" s="1"/>
  <c r="AL3808" i="2"/>
  <c r="AP3808" i="2" s="1"/>
  <c r="AL3824" i="2"/>
  <c r="AP3824" i="2" s="1"/>
  <c r="AL3832" i="2"/>
  <c r="AP3832" i="2" s="1"/>
  <c r="AL3840" i="2"/>
  <c r="AP3840" i="2" s="1"/>
  <c r="AL3848" i="2"/>
  <c r="AP3848" i="2" s="1"/>
  <c r="AL3856" i="2"/>
  <c r="AP3856" i="2" s="1"/>
  <c r="AL3864" i="2"/>
  <c r="AP3864" i="2" s="1"/>
  <c r="AL3872" i="2"/>
  <c r="AP3872" i="2" s="1"/>
  <c r="AL3880" i="2"/>
  <c r="AP3880" i="2" s="1"/>
  <c r="AL3888" i="2"/>
  <c r="AP3888" i="2" s="1"/>
  <c r="AL3896" i="2"/>
  <c r="AP3896" i="2" s="1"/>
  <c r="AL3904" i="2"/>
  <c r="AP3904" i="2" s="1"/>
  <c r="AL3912" i="2"/>
  <c r="AP3912" i="2" s="1"/>
  <c r="AL3920" i="2"/>
  <c r="AP3920" i="2" s="1"/>
  <c r="AL3928" i="2"/>
  <c r="AP3928" i="2" s="1"/>
  <c r="AL3936" i="2"/>
  <c r="AP3936" i="2" s="1"/>
  <c r="AL3944" i="2"/>
  <c r="AP3944" i="2" s="1"/>
  <c r="AL3952" i="2"/>
  <c r="AP3952" i="2" s="1"/>
  <c r="AL3960" i="2"/>
  <c r="AP3960" i="2" s="1"/>
  <c r="AL3968" i="2"/>
  <c r="AP3968" i="2" s="1"/>
  <c r="AL3976" i="2"/>
  <c r="AP3976" i="2" s="1"/>
  <c r="AL3984" i="2"/>
  <c r="AP3984" i="2" s="1"/>
  <c r="AL3992" i="2"/>
  <c r="AP3992" i="2" s="1"/>
  <c r="AL4008" i="2"/>
  <c r="AP4008" i="2" s="1"/>
  <c r="AL4016" i="2"/>
  <c r="AP4016" i="2" s="1"/>
  <c r="AL4024" i="2"/>
  <c r="AP4024" i="2" s="1"/>
  <c r="AL460" i="2"/>
  <c r="AP460" i="2" s="1"/>
  <c r="AL604" i="2"/>
  <c r="AP604" i="2" s="1"/>
  <c r="AL725" i="2"/>
  <c r="AP725" i="2" s="1"/>
  <c r="AL899" i="2"/>
  <c r="AP899" i="2" s="1"/>
  <c r="AL1021" i="2"/>
  <c r="AP1021" i="2" s="1"/>
  <c r="AL1125" i="2"/>
  <c r="AP1125" i="2" s="1"/>
  <c r="AL1284" i="2"/>
  <c r="AP1284" i="2" s="1"/>
  <c r="AL1453" i="2"/>
  <c r="AP1453" i="2" s="1"/>
  <c r="AL1622" i="2"/>
  <c r="AP1622" i="2" s="1"/>
  <c r="AL1686" i="2"/>
  <c r="AP1686" i="2" s="1"/>
  <c r="AL1777" i="2"/>
  <c r="AP1777" i="2" s="1"/>
  <c r="AL1914" i="2"/>
  <c r="AP1914" i="2" s="1"/>
  <c r="AL1978" i="2"/>
  <c r="AP1978" i="2" s="1"/>
  <c r="AL2042" i="2"/>
  <c r="AP2042" i="2" s="1"/>
  <c r="AL2082" i="2"/>
  <c r="AP2082" i="2" s="1"/>
  <c r="AL2146" i="2"/>
  <c r="AP2146" i="2" s="1"/>
  <c r="AL2210" i="2"/>
  <c r="AP2210" i="2" s="1"/>
  <c r="AL2274" i="2"/>
  <c r="AP2274" i="2" s="1"/>
  <c r="AL2338" i="2"/>
  <c r="AP2338" i="2" s="1"/>
  <c r="AL2402" i="2"/>
  <c r="AP2402" i="2" s="1"/>
  <c r="AL2440" i="2"/>
  <c r="AP2440" i="2" s="1"/>
  <c r="AL2472" i="2"/>
  <c r="AP2472" i="2" s="1"/>
  <c r="AL2498" i="2"/>
  <c r="AP2498" i="2" s="1"/>
  <c r="AL2527" i="2"/>
  <c r="AP2527" i="2" s="1"/>
  <c r="AL2546" i="2"/>
  <c r="AP2546" i="2" s="1"/>
  <c r="AL2567" i="2"/>
  <c r="AP2567" i="2" s="1"/>
  <c r="AL2583" i="2"/>
  <c r="AP2583" i="2" s="1"/>
  <c r="AL2599" i="2"/>
  <c r="AP2599" i="2" s="1"/>
  <c r="AL2615" i="2"/>
  <c r="AP2615" i="2" s="1"/>
  <c r="AL2631" i="2"/>
  <c r="AP2631" i="2" s="1"/>
  <c r="AL2647" i="2"/>
  <c r="AP2647" i="2" s="1"/>
  <c r="AL2659" i="2"/>
  <c r="AP2659" i="2" s="1"/>
  <c r="AL2672" i="2"/>
  <c r="AP2672" i="2" s="1"/>
  <c r="AL2694" i="2"/>
  <c r="AP2694" i="2" s="1"/>
  <c r="AL2706" i="2"/>
  <c r="AP2706" i="2" s="1"/>
  <c r="AL2719" i="2"/>
  <c r="AP2719" i="2" s="1"/>
  <c r="AL2731" i="2"/>
  <c r="AP2731" i="2" s="1"/>
  <c r="AL2744" i="2"/>
  <c r="AP2744" i="2" s="1"/>
  <c r="AL2758" i="2"/>
  <c r="AP2758" i="2" s="1"/>
  <c r="AL2770" i="2"/>
  <c r="AP2770" i="2" s="1"/>
  <c r="AL2783" i="2"/>
  <c r="AP2783" i="2" s="1"/>
  <c r="AL2795" i="2"/>
  <c r="AP2795" i="2" s="1"/>
  <c r="AL2808" i="2"/>
  <c r="AP2808" i="2" s="1"/>
  <c r="AL2822" i="2"/>
  <c r="AP2822" i="2" s="1"/>
  <c r="AL2834" i="2"/>
  <c r="AP2834" i="2" s="1"/>
  <c r="AL2847" i="2"/>
  <c r="AP2847" i="2" s="1"/>
  <c r="AL2859" i="2"/>
  <c r="AP2859" i="2" s="1"/>
  <c r="AL2872" i="2"/>
  <c r="AP2872" i="2" s="1"/>
  <c r="AL2904" i="2"/>
  <c r="AP2904" i="2" s="1"/>
  <c r="AL2918" i="2"/>
  <c r="AP2918" i="2" s="1"/>
  <c r="AL2930" i="2"/>
  <c r="AP2930" i="2" s="1"/>
  <c r="AL2943" i="2"/>
  <c r="AP2943" i="2" s="1"/>
  <c r="AL2955" i="2"/>
  <c r="AP2955" i="2" s="1"/>
  <c r="AL2968" i="2"/>
  <c r="AP2968" i="2" s="1"/>
  <c r="AL2978" i="2"/>
  <c r="AP2978" i="2" s="1"/>
  <c r="AL2990" i="2"/>
  <c r="AP2990" i="2" s="1"/>
  <c r="AL3000" i="2"/>
  <c r="AP3000" i="2" s="1"/>
  <c r="AL3010" i="2"/>
  <c r="AP3010" i="2" s="1"/>
  <c r="AL3022" i="2"/>
  <c r="AP3022" i="2" s="1"/>
  <c r="AL3032" i="2"/>
  <c r="AP3032" i="2" s="1"/>
  <c r="AL3042" i="2"/>
  <c r="AP3042" i="2" s="1"/>
  <c r="AL3054" i="2"/>
  <c r="AP3054" i="2" s="1"/>
  <c r="AL3062" i="2"/>
  <c r="AP3062" i="2" s="1"/>
  <c r="AL3072" i="2"/>
  <c r="AP3072" i="2" s="1"/>
  <c r="AL3082" i="2"/>
  <c r="AP3082" i="2" s="1"/>
  <c r="AL3094" i="2"/>
  <c r="AP3094" i="2" s="1"/>
  <c r="AL3104" i="2"/>
  <c r="AP3104" i="2" s="1"/>
  <c r="AL3114" i="2"/>
  <c r="AP3114" i="2" s="1"/>
  <c r="AL3126" i="2"/>
  <c r="AP3126" i="2" s="1"/>
  <c r="AL3136" i="2"/>
  <c r="AP3136" i="2" s="1"/>
  <c r="AL3146" i="2"/>
  <c r="AP3146" i="2" s="1"/>
  <c r="AL3158" i="2"/>
  <c r="AP3158" i="2" s="1"/>
  <c r="AL3168" i="2"/>
  <c r="AP3168" i="2" s="1"/>
  <c r="AL3178" i="2"/>
  <c r="AP3178" i="2" s="1"/>
  <c r="AL3190" i="2"/>
  <c r="AP3190" i="2" s="1"/>
  <c r="AL3200" i="2"/>
  <c r="AP3200" i="2" s="1"/>
  <c r="AL3210" i="2"/>
  <c r="AP3210" i="2" s="1"/>
  <c r="AL3222" i="2"/>
  <c r="AP3222" i="2" s="1"/>
  <c r="AL3239" i="2"/>
  <c r="AP3239" i="2" s="1"/>
  <c r="AL3249" i="2"/>
  <c r="AP3249" i="2" s="1"/>
  <c r="AL3259" i="2"/>
  <c r="AP3259" i="2" s="1"/>
  <c r="AL3271" i="2"/>
  <c r="AP3271" i="2" s="1"/>
  <c r="AL3281" i="2"/>
  <c r="AP3281" i="2" s="1"/>
  <c r="AL3291" i="2"/>
  <c r="AP3291" i="2" s="1"/>
  <c r="AL3303" i="2"/>
  <c r="AP3303" i="2" s="1"/>
  <c r="AL3313" i="2"/>
  <c r="AP3313" i="2" s="1"/>
  <c r="AL3323" i="2"/>
  <c r="AP3323" i="2" s="1"/>
  <c r="AL3335" i="2"/>
  <c r="AP3335" i="2" s="1"/>
  <c r="AL3345" i="2"/>
  <c r="AP3345" i="2" s="1"/>
  <c r="AL3355" i="2"/>
  <c r="AP3355" i="2" s="1"/>
  <c r="AL3367" i="2"/>
  <c r="AP3367" i="2" s="1"/>
  <c r="AL3377" i="2"/>
  <c r="AP3377" i="2" s="1"/>
  <c r="AL3385" i="2"/>
  <c r="AP3385" i="2" s="1"/>
  <c r="AL3393" i="2"/>
  <c r="AP3393" i="2" s="1"/>
  <c r="AL3401" i="2"/>
  <c r="AP3401" i="2" s="1"/>
  <c r="AL3409" i="2"/>
  <c r="AP3409" i="2" s="1"/>
  <c r="AL3425" i="2"/>
  <c r="AP3425" i="2" s="1"/>
  <c r="AL3433" i="2"/>
  <c r="AP3433" i="2" s="1"/>
  <c r="AL483" i="2"/>
  <c r="AP483" i="2" s="1"/>
  <c r="AL627" i="2"/>
  <c r="AP627" i="2" s="1"/>
  <c r="AL748" i="2"/>
  <c r="AP748" i="2" s="1"/>
  <c r="AL501" i="2"/>
  <c r="AP501" i="2" s="1"/>
  <c r="AL645" i="2"/>
  <c r="AP645" i="2" s="1"/>
  <c r="AL771" i="2"/>
  <c r="AP771" i="2" s="1"/>
  <c r="AL1067" i="2"/>
  <c r="AP1067" i="2" s="1"/>
  <c r="AL1171" i="2"/>
  <c r="AP1171" i="2" s="1"/>
  <c r="AL1325" i="2"/>
  <c r="AP1325" i="2" s="1"/>
  <c r="AL1531" i="2"/>
  <c r="AP1531" i="2" s="1"/>
  <c r="AL1649" i="2"/>
  <c r="AP1649" i="2" s="1"/>
  <c r="AL1713" i="2"/>
  <c r="AP1713" i="2" s="1"/>
  <c r="AL1797" i="2"/>
  <c r="AP1797" i="2" s="1"/>
  <c r="AL1930" i="2"/>
  <c r="AP1930" i="2" s="1"/>
  <c r="AL1994" i="2"/>
  <c r="AP1994" i="2" s="1"/>
  <c r="AL2058" i="2"/>
  <c r="AP2058" i="2" s="1"/>
  <c r="AL2098" i="2"/>
  <c r="AP2098" i="2" s="1"/>
  <c r="AL2162" i="2"/>
  <c r="AP2162" i="2" s="1"/>
  <c r="AL2226" i="2"/>
  <c r="AP2226" i="2" s="1"/>
  <c r="AL2290" i="2"/>
  <c r="AP2290" i="2" s="1"/>
  <c r="AL2354" i="2"/>
  <c r="AP2354" i="2" s="1"/>
  <c r="AL2416" i="2"/>
  <c r="AP2416" i="2" s="1"/>
  <c r="AL2448" i="2"/>
  <c r="AP2448" i="2" s="1"/>
  <c r="AL2506" i="2"/>
  <c r="AP2506" i="2" s="1"/>
  <c r="AL2530" i="2"/>
  <c r="AP2530" i="2" s="1"/>
  <c r="AL2552" i="2"/>
  <c r="AP2552" i="2" s="1"/>
  <c r="AL2570" i="2"/>
  <c r="AP2570" i="2" s="1"/>
  <c r="AL2586" i="2"/>
  <c r="AP2586" i="2" s="1"/>
  <c r="AL2602" i="2"/>
  <c r="AP2602" i="2" s="1"/>
  <c r="AL2618" i="2"/>
  <c r="AP2618" i="2" s="1"/>
  <c r="AL2634" i="2"/>
  <c r="AP2634" i="2" s="1"/>
  <c r="AL2650" i="2"/>
  <c r="AP2650" i="2" s="1"/>
  <c r="AL2663" i="2"/>
  <c r="AP2663" i="2" s="1"/>
  <c r="AL2675" i="2"/>
  <c r="AP2675" i="2" s="1"/>
  <c r="AL2696" i="2"/>
  <c r="AP2696" i="2" s="1"/>
  <c r="AL2710" i="2"/>
  <c r="AP2710" i="2" s="1"/>
  <c r="AL2722" i="2"/>
  <c r="AP2722" i="2" s="1"/>
  <c r="AL2735" i="2"/>
  <c r="AP2735" i="2" s="1"/>
  <c r="AL2747" i="2"/>
  <c r="AP2747" i="2" s="1"/>
  <c r="AL2760" i="2"/>
  <c r="AP2760" i="2" s="1"/>
  <c r="AL2774" i="2"/>
  <c r="AP2774" i="2" s="1"/>
  <c r="AL2786" i="2"/>
  <c r="AP2786" i="2" s="1"/>
  <c r="AL2799" i="2"/>
  <c r="AP2799" i="2" s="1"/>
  <c r="AL2811" i="2"/>
  <c r="AP2811" i="2" s="1"/>
  <c r="AL2824" i="2"/>
  <c r="AP2824" i="2" s="1"/>
  <c r="AL2838" i="2"/>
  <c r="AP2838" i="2" s="1"/>
  <c r="AL2850" i="2"/>
  <c r="AP2850" i="2" s="1"/>
  <c r="AL2863" i="2"/>
  <c r="AP2863" i="2" s="1"/>
  <c r="AL2875" i="2"/>
  <c r="AP2875" i="2" s="1"/>
  <c r="AL2895" i="2"/>
  <c r="AP2895" i="2" s="1"/>
  <c r="AL2907" i="2"/>
  <c r="AP2907" i="2" s="1"/>
  <c r="AL2920" i="2"/>
  <c r="AP2920" i="2" s="1"/>
  <c r="AL2934" i="2"/>
  <c r="AP2934" i="2" s="1"/>
  <c r="AL2946" i="2"/>
  <c r="AP2946" i="2" s="1"/>
  <c r="AL2959" i="2"/>
  <c r="AP2959" i="2" s="1"/>
  <c r="AL2970" i="2"/>
  <c r="AP2970" i="2" s="1"/>
  <c r="AL2982" i="2"/>
  <c r="AP2982" i="2" s="1"/>
  <c r="AL2992" i="2"/>
  <c r="AP2992" i="2" s="1"/>
  <c r="AL3002" i="2"/>
  <c r="AP3002" i="2" s="1"/>
  <c r="AL3014" i="2"/>
  <c r="AP3014" i="2" s="1"/>
  <c r="AL3024" i="2"/>
  <c r="AP3024" i="2" s="1"/>
  <c r="AL3034" i="2"/>
  <c r="AP3034" i="2" s="1"/>
  <c r="AL3046" i="2"/>
  <c r="AP3046" i="2" s="1"/>
  <c r="AL3056" i="2"/>
  <c r="AP3056" i="2" s="1"/>
  <c r="AL3064" i="2"/>
  <c r="AP3064" i="2" s="1"/>
  <c r="AL3074" i="2"/>
  <c r="AP3074" i="2" s="1"/>
  <c r="AL3086" i="2"/>
  <c r="AP3086" i="2" s="1"/>
  <c r="AL3096" i="2"/>
  <c r="AP3096" i="2" s="1"/>
  <c r="AL3106" i="2"/>
  <c r="AP3106" i="2" s="1"/>
  <c r="AL3118" i="2"/>
  <c r="AP3118" i="2" s="1"/>
  <c r="AL3128" i="2"/>
  <c r="AP3128" i="2" s="1"/>
  <c r="AL3138" i="2"/>
  <c r="AP3138" i="2" s="1"/>
  <c r="AL3150" i="2"/>
  <c r="AP3150" i="2" s="1"/>
  <c r="AL3160" i="2"/>
  <c r="AP3160" i="2" s="1"/>
  <c r="AL3170" i="2"/>
  <c r="AP3170" i="2" s="1"/>
  <c r="AL3182" i="2"/>
  <c r="AP3182" i="2" s="1"/>
  <c r="AL3192" i="2"/>
  <c r="AP3192" i="2" s="1"/>
  <c r="AL3202" i="2"/>
  <c r="AP3202" i="2" s="1"/>
  <c r="AL3214" i="2"/>
  <c r="AP3214" i="2" s="1"/>
  <c r="AL3224" i="2"/>
  <c r="AP3224" i="2" s="1"/>
  <c r="AL3241" i="2"/>
  <c r="AP3241" i="2" s="1"/>
  <c r="AL3251" i="2"/>
  <c r="AP3251" i="2" s="1"/>
  <c r="AL3263" i="2"/>
  <c r="AP3263" i="2" s="1"/>
  <c r="AL3273" i="2"/>
  <c r="AP3273" i="2" s="1"/>
  <c r="AL3283" i="2"/>
  <c r="AP3283" i="2" s="1"/>
  <c r="AL3295" i="2"/>
  <c r="AP3295" i="2" s="1"/>
  <c r="AL3305" i="2"/>
  <c r="AP3305" i="2" s="1"/>
  <c r="AL3315" i="2"/>
  <c r="AP3315" i="2" s="1"/>
  <c r="AL3327" i="2"/>
  <c r="AP3327" i="2" s="1"/>
  <c r="AL3337" i="2"/>
  <c r="AP3337" i="2" s="1"/>
  <c r="AL3347" i="2"/>
  <c r="AP3347" i="2" s="1"/>
  <c r="AL3359" i="2"/>
  <c r="AL3369" i="2"/>
  <c r="AP3369" i="2" s="1"/>
  <c r="AL3379" i="2"/>
  <c r="AP3379" i="2" s="1"/>
  <c r="AL3387" i="2"/>
  <c r="AP3387" i="2" s="1"/>
  <c r="AL3395" i="2"/>
  <c r="AP3395" i="2" s="1"/>
  <c r="AL668" i="2"/>
  <c r="AP668" i="2" s="1"/>
  <c r="AL789" i="2"/>
  <c r="AP789" i="2" s="1"/>
  <c r="AL916" i="2"/>
  <c r="AP916" i="2" s="1"/>
  <c r="AL1085" i="2"/>
  <c r="AP1085" i="2" s="1"/>
  <c r="AL1189" i="2"/>
  <c r="AP1189" i="2" s="1"/>
  <c r="AL1348" i="2"/>
  <c r="AP1348" i="2" s="1"/>
  <c r="AL1549" i="2"/>
  <c r="AP1549" i="2" s="1"/>
  <c r="AL1661" i="2"/>
  <c r="AP1661" i="2" s="1"/>
  <c r="AL1724" i="2"/>
  <c r="AP1724" i="2" s="1"/>
  <c r="AL1806" i="2"/>
  <c r="AP1806" i="2" s="1"/>
  <c r="AL1869" i="2"/>
  <c r="AP1869" i="2" s="1"/>
  <c r="AL1938" i="2"/>
  <c r="AP1938" i="2" s="1"/>
  <c r="AL2002" i="2"/>
  <c r="AP2002" i="2" s="1"/>
  <c r="AL2066" i="2"/>
  <c r="AP2066" i="2" s="1"/>
  <c r="AL2106" i="2"/>
  <c r="AP2106" i="2" s="1"/>
  <c r="AL2170" i="2"/>
  <c r="AP2170" i="2" s="1"/>
  <c r="AL2234" i="2"/>
  <c r="AP2234" i="2" s="1"/>
  <c r="AL2298" i="2"/>
  <c r="AP2298" i="2" s="1"/>
  <c r="AL2362" i="2"/>
  <c r="AP2362" i="2" s="1"/>
  <c r="AL2418" i="2"/>
  <c r="AP2418" i="2" s="1"/>
  <c r="AL2450" i="2"/>
  <c r="AP2450" i="2" s="1"/>
  <c r="AL2512" i="2"/>
  <c r="AP2512" i="2" s="1"/>
  <c r="AL2535" i="2"/>
  <c r="AP2535" i="2" s="1"/>
  <c r="AL2554" i="2"/>
  <c r="AP2554" i="2" s="1"/>
  <c r="AL2574" i="2"/>
  <c r="AP2574" i="2" s="1"/>
  <c r="AL2590" i="2"/>
  <c r="AP2590" i="2" s="1"/>
  <c r="AL2606" i="2"/>
  <c r="AP2606" i="2" s="1"/>
  <c r="AL2622" i="2"/>
  <c r="AP2622" i="2" s="1"/>
  <c r="AL2638" i="2"/>
  <c r="AP2638" i="2" s="1"/>
  <c r="AL2651" i="2"/>
  <c r="AP2651" i="2" s="1"/>
  <c r="AL2664" i="2"/>
  <c r="AP2664" i="2" s="1"/>
  <c r="AL2678" i="2"/>
  <c r="AP2678" i="2" s="1"/>
  <c r="AL2698" i="2"/>
  <c r="AP2698" i="2" s="1"/>
  <c r="AL2711" i="2"/>
  <c r="AP2711" i="2" s="1"/>
  <c r="AL2723" i="2"/>
  <c r="AP2723" i="2" s="1"/>
  <c r="AL2736" i="2"/>
  <c r="AP2736" i="2" s="1"/>
  <c r="AL2750" i="2"/>
  <c r="AP2750" i="2" s="1"/>
  <c r="AL2762" i="2"/>
  <c r="AP2762" i="2" s="1"/>
  <c r="AL2775" i="2"/>
  <c r="AP2775" i="2" s="1"/>
  <c r="AL2787" i="2"/>
  <c r="AP2787" i="2" s="1"/>
  <c r="AL2800" i="2"/>
  <c r="AP2800" i="2" s="1"/>
  <c r="AL2814" i="2"/>
  <c r="AP2814" i="2" s="1"/>
  <c r="AL2826" i="2"/>
  <c r="AP2826" i="2" s="1"/>
  <c r="AL2839" i="2"/>
  <c r="AP2839" i="2" s="1"/>
  <c r="AL2851" i="2"/>
  <c r="AP2851" i="2" s="1"/>
  <c r="AL2864" i="2"/>
  <c r="AP2864" i="2" s="1"/>
  <c r="AL2878" i="2"/>
  <c r="AP2878" i="2" s="1"/>
  <c r="AL2896" i="2"/>
  <c r="AP2896" i="2" s="1"/>
  <c r="AL2910" i="2"/>
  <c r="AP2910" i="2" s="1"/>
  <c r="AL2922" i="2"/>
  <c r="AP2922" i="2" s="1"/>
  <c r="AL2935" i="2"/>
  <c r="AP2935" i="2" s="1"/>
  <c r="AL2947" i="2"/>
  <c r="AP2947" i="2" s="1"/>
  <c r="AL2960" i="2"/>
  <c r="AP2960" i="2" s="1"/>
  <c r="AL2971" i="2"/>
  <c r="AP2971" i="2" s="1"/>
  <c r="AL2983" i="2"/>
  <c r="AP2983" i="2" s="1"/>
  <c r="AL2993" i="2"/>
  <c r="AP2993" i="2" s="1"/>
  <c r="AL3003" i="2"/>
  <c r="AP3003" i="2" s="1"/>
  <c r="AL3015" i="2"/>
  <c r="AP3015" i="2" s="1"/>
  <c r="AL3025" i="2"/>
  <c r="AP3025" i="2" s="1"/>
  <c r="AL3035" i="2"/>
  <c r="AP3035" i="2" s="1"/>
  <c r="AL3047" i="2"/>
  <c r="AP3047" i="2" s="1"/>
  <c r="AL3057" i="2"/>
  <c r="AP3057" i="2" s="1"/>
  <c r="AL3065" i="2"/>
  <c r="AP3065" i="2" s="1"/>
  <c r="AL3075" i="2"/>
  <c r="AP3075" i="2" s="1"/>
  <c r="AL3087" i="2"/>
  <c r="AP3087" i="2" s="1"/>
  <c r="AL3097" i="2"/>
  <c r="AP3097" i="2" s="1"/>
  <c r="AL3107" i="2"/>
  <c r="AP3107" i="2" s="1"/>
  <c r="AL3119" i="2"/>
  <c r="AP3119" i="2" s="1"/>
  <c r="AL3129" i="2"/>
  <c r="AP3129" i="2" s="1"/>
  <c r="AL3139" i="2"/>
  <c r="AP3139" i="2" s="1"/>
  <c r="AL3151" i="2"/>
  <c r="AP3151" i="2" s="1"/>
  <c r="AL3161" i="2"/>
  <c r="AP3161" i="2" s="1"/>
  <c r="AL3171" i="2"/>
  <c r="AP3171" i="2" s="1"/>
  <c r="AL3183" i="2"/>
  <c r="AP3183" i="2" s="1"/>
  <c r="AL3193" i="2"/>
  <c r="AP3193" i="2" s="1"/>
  <c r="AL3203" i="2"/>
  <c r="AP3203" i="2" s="1"/>
  <c r="AL3215" i="2"/>
  <c r="AP3215" i="2" s="1"/>
  <c r="AL3225" i="2"/>
  <c r="AP3225" i="2" s="1"/>
  <c r="AL3242" i="2"/>
  <c r="AP3242" i="2" s="1"/>
  <c r="AL3254" i="2"/>
  <c r="AP3254" i="2" s="1"/>
  <c r="AL3264" i="2"/>
  <c r="AP3264" i="2" s="1"/>
  <c r="AL3274" i="2"/>
  <c r="AP3274" i="2" s="1"/>
  <c r="AL3286" i="2"/>
  <c r="AP3286" i="2" s="1"/>
  <c r="AL3296" i="2"/>
  <c r="AP3296" i="2" s="1"/>
  <c r="AL3306" i="2"/>
  <c r="AP3306" i="2" s="1"/>
  <c r="AL3318" i="2"/>
  <c r="AP3318" i="2" s="1"/>
  <c r="AL3328" i="2"/>
  <c r="AP3328" i="2" s="1"/>
  <c r="AL3338" i="2"/>
  <c r="AP3338" i="2" s="1"/>
  <c r="AL3350" i="2"/>
  <c r="AP3350" i="2" s="1"/>
  <c r="AL3360" i="2"/>
  <c r="AP3360" i="2" s="1"/>
  <c r="AL3370" i="2"/>
  <c r="AP3370" i="2" s="1"/>
  <c r="AL3380" i="2"/>
  <c r="AP3380" i="2" s="1"/>
  <c r="AL3388" i="2"/>
  <c r="AP3388" i="2" s="1"/>
  <c r="AL3396" i="2"/>
  <c r="AP3396" i="2" s="1"/>
  <c r="AL3404" i="2"/>
  <c r="AP3404" i="2" s="1"/>
  <c r="AL3420" i="2"/>
  <c r="AP3420" i="2" s="1"/>
  <c r="AL3428" i="2"/>
  <c r="AP3428" i="2" s="1"/>
  <c r="AL3436" i="2"/>
  <c r="AP3436" i="2" s="1"/>
  <c r="AL3444" i="2"/>
  <c r="AP3444" i="2" s="1"/>
  <c r="AL3452" i="2"/>
  <c r="AP3452" i="2" s="1"/>
  <c r="AL3460" i="2"/>
  <c r="AP3460" i="2" s="1"/>
  <c r="AL3468" i="2"/>
  <c r="AP3468" i="2" s="1"/>
  <c r="AL3476" i="2"/>
  <c r="AP3476" i="2" s="1"/>
  <c r="AL3484" i="2"/>
  <c r="AP3484" i="2" s="1"/>
  <c r="AL3492" i="2"/>
  <c r="AP3492" i="2" s="1"/>
  <c r="AL3500" i="2"/>
  <c r="AP3500" i="2" s="1"/>
  <c r="AL3508" i="2"/>
  <c r="AP3508" i="2" s="1"/>
  <c r="AL3516" i="2"/>
  <c r="AP3516" i="2" s="1"/>
  <c r="AL3524" i="2"/>
  <c r="AP3524" i="2" s="1"/>
  <c r="AL3532" i="2"/>
  <c r="AP3532" i="2" s="1"/>
  <c r="AL3540" i="2"/>
  <c r="AP3540" i="2" s="1"/>
  <c r="AL3548" i="2"/>
  <c r="AP3548" i="2" s="1"/>
  <c r="AL3556" i="2"/>
  <c r="AP3556" i="2" s="1"/>
  <c r="AL3564" i="2"/>
  <c r="AP3564" i="2" s="1"/>
  <c r="AL3572" i="2"/>
  <c r="AP3572" i="2" s="1"/>
  <c r="AL3580" i="2"/>
  <c r="AP3580" i="2" s="1"/>
  <c r="AL3588" i="2"/>
  <c r="AP3588" i="2" s="1"/>
  <c r="AL3596" i="2"/>
  <c r="AP3596" i="2" s="1"/>
  <c r="AL3604" i="2"/>
  <c r="AP3604" i="2" s="1"/>
  <c r="AL3620" i="2"/>
  <c r="AP3620" i="2" s="1"/>
  <c r="AL3628" i="2"/>
  <c r="AP3628" i="2" s="1"/>
  <c r="AL3636" i="2"/>
  <c r="AP3636" i="2" s="1"/>
  <c r="AL3644" i="2"/>
  <c r="AP3644" i="2" s="1"/>
  <c r="AL3652" i="2"/>
  <c r="AP3652" i="2" s="1"/>
  <c r="AL3660" i="2"/>
  <c r="AP3660" i="2" s="1"/>
  <c r="AL3668" i="2"/>
  <c r="AP3668" i="2" s="1"/>
  <c r="AL3676" i="2"/>
  <c r="AP3676" i="2" s="1"/>
  <c r="AL3684" i="2"/>
  <c r="AP3684" i="2" s="1"/>
  <c r="AL3692" i="2"/>
  <c r="AP3692" i="2" s="1"/>
  <c r="AL3700" i="2"/>
  <c r="AP3700" i="2" s="1"/>
  <c r="AL3708" i="2"/>
  <c r="AP3708" i="2" s="1"/>
  <c r="AL3716" i="2"/>
  <c r="AP3716" i="2" s="1"/>
  <c r="AL3724" i="2"/>
  <c r="AP3724" i="2" s="1"/>
  <c r="AL3732" i="2"/>
  <c r="AP3732" i="2" s="1"/>
  <c r="AL3740" i="2"/>
  <c r="AP3740" i="2" s="1"/>
  <c r="AL3748" i="2"/>
  <c r="AP3748" i="2" s="1"/>
  <c r="AL3756" i="2"/>
  <c r="AP3756" i="2" s="1"/>
  <c r="AL3764" i="2"/>
  <c r="AP3764" i="2" s="1"/>
  <c r="AL3772" i="2"/>
  <c r="AP3772" i="2" s="1"/>
  <c r="AL3780" i="2"/>
  <c r="AP3780" i="2" s="1"/>
  <c r="AL3788" i="2"/>
  <c r="AP3788" i="2" s="1"/>
  <c r="AL3796" i="2"/>
  <c r="AP3796" i="2" s="1"/>
  <c r="AL3804" i="2"/>
  <c r="AP3804" i="2" s="1"/>
  <c r="AL3812" i="2"/>
  <c r="AP3812" i="2" s="1"/>
  <c r="AL3828" i="2"/>
  <c r="AP3828" i="2" s="1"/>
  <c r="AL3836" i="2"/>
  <c r="AP3836" i="2" s="1"/>
  <c r="AL3844" i="2"/>
  <c r="AP3844" i="2" s="1"/>
  <c r="AL3852" i="2"/>
  <c r="AP3852" i="2" s="1"/>
  <c r="AL3860" i="2"/>
  <c r="AP3860" i="2" s="1"/>
  <c r="AL3868" i="2"/>
  <c r="AP3868" i="2" s="1"/>
  <c r="AL3876" i="2"/>
  <c r="AP3876" i="2" s="1"/>
  <c r="AL3884" i="2"/>
  <c r="AP3884" i="2" s="1"/>
  <c r="AL3892" i="2"/>
  <c r="AP3892" i="2" s="1"/>
  <c r="AL3900" i="2"/>
  <c r="AP3900" i="2" s="1"/>
  <c r="AL3908" i="2"/>
  <c r="AP3908" i="2" s="1"/>
  <c r="AL3916" i="2"/>
  <c r="AP3916" i="2" s="1"/>
  <c r="AL3924" i="2"/>
  <c r="AP3924" i="2" s="1"/>
  <c r="AL3932" i="2"/>
  <c r="AP3932" i="2" s="1"/>
  <c r="AL3940" i="2"/>
  <c r="AP3940" i="2" s="1"/>
  <c r="AL3948" i="2"/>
  <c r="AP3948" i="2" s="1"/>
  <c r="AL3956" i="2"/>
  <c r="AP3956" i="2" s="1"/>
  <c r="AL3964" i="2"/>
  <c r="AP3964" i="2" s="1"/>
  <c r="AL3972" i="2"/>
  <c r="AP3972" i="2" s="1"/>
  <c r="AL3980" i="2"/>
  <c r="AP3980" i="2" s="1"/>
  <c r="AL3988" i="2"/>
  <c r="AP3988" i="2" s="1"/>
  <c r="AL4012" i="2"/>
  <c r="AP4012" i="2" s="1"/>
  <c r="AL4020" i="2"/>
  <c r="AP4020" i="2" s="1"/>
  <c r="AL4028" i="2"/>
  <c r="AP4028" i="2" s="1"/>
  <c r="AL4036" i="2"/>
  <c r="AP4036" i="2" s="1"/>
  <c r="AL4044" i="2"/>
  <c r="AP4044" i="2" s="1"/>
  <c r="AL4052" i="2"/>
  <c r="AP4052" i="2" s="1"/>
  <c r="AL691" i="2"/>
  <c r="AP691" i="2" s="1"/>
  <c r="AL812" i="2"/>
  <c r="AP812" i="2" s="1"/>
  <c r="AL939" i="2"/>
  <c r="AP939" i="2" s="1"/>
  <c r="AL1212" i="2"/>
  <c r="AP1212" i="2" s="1"/>
  <c r="AL1371" i="2"/>
  <c r="AP1371" i="2" s="1"/>
  <c r="AL1566" i="2"/>
  <c r="AP1566" i="2" s="1"/>
  <c r="AL1734" i="2"/>
  <c r="AP1734" i="2" s="1"/>
  <c r="AL1815" i="2"/>
  <c r="AP1815" i="2" s="1"/>
  <c r="AL1878" i="2"/>
  <c r="AP1878" i="2" s="1"/>
  <c r="AL1946" i="2"/>
  <c r="AP1946" i="2" s="1"/>
  <c r="AL2010" i="2"/>
  <c r="AP2010" i="2" s="1"/>
  <c r="AL2114" i="2"/>
  <c r="AP2114" i="2" s="1"/>
  <c r="AL2178" i="2"/>
  <c r="AP2178" i="2" s="1"/>
  <c r="AL2242" i="2"/>
  <c r="AP2242" i="2" s="1"/>
  <c r="AL2306" i="2"/>
  <c r="AP2306" i="2" s="1"/>
  <c r="AL2370" i="2"/>
  <c r="AP2370" i="2" s="1"/>
  <c r="AL2424" i="2"/>
  <c r="AP2424" i="2" s="1"/>
  <c r="AL2456" i="2"/>
  <c r="AP2456" i="2" s="1"/>
  <c r="AL2514" i="2"/>
  <c r="AP2514" i="2" s="1"/>
  <c r="AL2536" i="2"/>
  <c r="AP2536" i="2" s="1"/>
  <c r="AL2559" i="2"/>
  <c r="AP2559" i="2" s="1"/>
  <c r="AL2575" i="2"/>
  <c r="AP2575" i="2" s="1"/>
  <c r="AL2591" i="2"/>
  <c r="AP2591" i="2" s="1"/>
  <c r="AL2607" i="2"/>
  <c r="AP2607" i="2" s="1"/>
  <c r="AL2623" i="2"/>
  <c r="AP2623" i="2" s="1"/>
  <c r="AL2639" i="2"/>
  <c r="AP2639" i="2" s="1"/>
  <c r="AL2654" i="2"/>
  <c r="AP2654" i="2" s="1"/>
  <c r="AL2666" i="2"/>
  <c r="AP2666" i="2" s="1"/>
  <c r="AL2679" i="2"/>
  <c r="AP2679" i="2" s="1"/>
  <c r="AL2699" i="2"/>
  <c r="AP2699" i="2" s="1"/>
  <c r="AL2712" i="2"/>
  <c r="AP2712" i="2" s="1"/>
  <c r="AL2726" i="2"/>
  <c r="AP2726" i="2" s="1"/>
  <c r="AL2738" i="2"/>
  <c r="AP2738" i="2" s="1"/>
  <c r="AL2751" i="2"/>
  <c r="AP2751" i="2" s="1"/>
  <c r="AL2763" i="2"/>
  <c r="AP2763" i="2" s="1"/>
  <c r="AL2776" i="2"/>
  <c r="AP2776" i="2" s="1"/>
  <c r="AL2790" i="2"/>
  <c r="AP2790" i="2" s="1"/>
  <c r="AL2802" i="2"/>
  <c r="AP2802" i="2" s="1"/>
  <c r="AL2815" i="2"/>
  <c r="AP2815" i="2" s="1"/>
  <c r="AL2827" i="2"/>
  <c r="AP2827" i="2" s="1"/>
  <c r="AL2840" i="2"/>
  <c r="AP2840" i="2" s="1"/>
  <c r="AL2854" i="2"/>
  <c r="AP2854" i="2" s="1"/>
  <c r="AL2866" i="2"/>
  <c r="AP2866" i="2" s="1"/>
  <c r="AL2898" i="2"/>
  <c r="AP2898" i="2" s="1"/>
  <c r="AL2911" i="2"/>
  <c r="AP2911" i="2" s="1"/>
  <c r="AL2923" i="2"/>
  <c r="AP2923" i="2" s="1"/>
  <c r="AL2936" i="2"/>
  <c r="AP2936" i="2" s="1"/>
  <c r="AL2950" i="2"/>
  <c r="AP2950" i="2" s="1"/>
  <c r="AL2962" i="2"/>
  <c r="AP2962" i="2" s="1"/>
  <c r="AL2974" i="2"/>
  <c r="AP2974" i="2" s="1"/>
  <c r="AL2984" i="2"/>
  <c r="AP2984" i="2" s="1"/>
  <c r="AL2994" i="2"/>
  <c r="AP2994" i="2" s="1"/>
  <c r="AL3006" i="2"/>
  <c r="AP3006" i="2" s="1"/>
  <c r="AL3016" i="2"/>
  <c r="AP3016" i="2" s="1"/>
  <c r="AL3026" i="2"/>
  <c r="AP3026" i="2" s="1"/>
  <c r="AL3038" i="2"/>
  <c r="AP3038" i="2" s="1"/>
  <c r="AL3048" i="2"/>
  <c r="AP3048" i="2" s="1"/>
  <c r="AL3066" i="2"/>
  <c r="AP3066" i="2" s="1"/>
  <c r="AL3078" i="2"/>
  <c r="AP3078" i="2" s="1"/>
  <c r="AL3088" i="2"/>
  <c r="AP3088" i="2" s="1"/>
  <c r="AL3098" i="2"/>
  <c r="AP3098" i="2" s="1"/>
  <c r="AL3110" i="2"/>
  <c r="AP3110" i="2" s="1"/>
  <c r="AL3120" i="2"/>
  <c r="AP3120" i="2" s="1"/>
  <c r="AL3130" i="2"/>
  <c r="AP3130" i="2" s="1"/>
  <c r="AL3142" i="2"/>
  <c r="AP3142" i="2" s="1"/>
  <c r="AL3152" i="2"/>
  <c r="AP3152" i="2" s="1"/>
  <c r="AL3162" i="2"/>
  <c r="AP3162" i="2" s="1"/>
  <c r="AL3174" i="2"/>
  <c r="AP3174" i="2" s="1"/>
  <c r="AL3184" i="2"/>
  <c r="AP3184" i="2" s="1"/>
  <c r="AL3194" i="2"/>
  <c r="AP3194" i="2" s="1"/>
  <c r="AL3206" i="2"/>
  <c r="AP3206" i="2" s="1"/>
  <c r="AL3216" i="2"/>
  <c r="AP3216" i="2" s="1"/>
  <c r="AL3226" i="2"/>
  <c r="AP3226" i="2" s="1"/>
  <c r="AL3243" i="2"/>
  <c r="AP3243" i="2" s="1"/>
  <c r="AL3255" i="2"/>
  <c r="AP3255" i="2" s="1"/>
  <c r="AL3265" i="2"/>
  <c r="AL3275" i="2"/>
  <c r="AP3275" i="2" s="1"/>
  <c r="AL3287" i="2"/>
  <c r="AP3287" i="2" s="1"/>
  <c r="AL3297" i="2"/>
  <c r="AP3297" i="2" s="1"/>
  <c r="AL3307" i="2"/>
  <c r="AP3307" i="2" s="1"/>
  <c r="AL3319" i="2"/>
  <c r="AP3319" i="2" s="1"/>
  <c r="AL3329" i="2"/>
  <c r="AP3329" i="2" s="1"/>
  <c r="AL3339" i="2"/>
  <c r="AP3339" i="2" s="1"/>
  <c r="AL3351" i="2"/>
  <c r="AP3351" i="2" s="1"/>
  <c r="AL3361" i="2"/>
  <c r="AP3361" i="2" s="1"/>
  <c r="AL3371" i="2"/>
  <c r="AP3371" i="2" s="1"/>
  <c r="AL3381" i="2"/>
  <c r="AP3381" i="2" s="1"/>
  <c r="AL3389" i="2"/>
  <c r="AP3389" i="2" s="1"/>
  <c r="AL3397" i="2"/>
  <c r="AP3397" i="2" s="1"/>
  <c r="AL3405" i="2"/>
  <c r="AP3405" i="2" s="1"/>
  <c r="AL3421" i="2"/>
  <c r="AP3421" i="2" s="1"/>
  <c r="AL3429" i="2"/>
  <c r="AP3429" i="2" s="1"/>
  <c r="AL3437" i="2"/>
  <c r="AP3437" i="2" s="1"/>
  <c r="AL3445" i="2"/>
  <c r="AP3445" i="2" s="1"/>
  <c r="AL3453" i="2"/>
  <c r="AP3453" i="2" s="1"/>
  <c r="AL3461" i="2"/>
  <c r="AP3461" i="2" s="1"/>
  <c r="AL3469" i="2"/>
  <c r="AP3469" i="2" s="1"/>
  <c r="AL3477" i="2"/>
  <c r="AP3477" i="2" s="1"/>
  <c r="AL3485" i="2"/>
  <c r="AP3485" i="2" s="1"/>
  <c r="AL3493" i="2"/>
  <c r="AP3493" i="2" s="1"/>
  <c r="AL3501" i="2"/>
  <c r="AP3501" i="2" s="1"/>
  <c r="AL3509" i="2"/>
  <c r="AP3509" i="2" s="1"/>
  <c r="AL3517" i="2"/>
  <c r="AP3517" i="2" s="1"/>
  <c r="AL3525" i="2"/>
  <c r="AP3525" i="2" s="1"/>
  <c r="AL3533" i="2"/>
  <c r="AP3533" i="2" s="1"/>
  <c r="AL3541" i="2"/>
  <c r="AP3541" i="2" s="1"/>
  <c r="AL3549" i="2"/>
  <c r="AP3549" i="2" s="1"/>
  <c r="AL3557" i="2"/>
  <c r="AP3557" i="2" s="1"/>
  <c r="AL3565" i="2"/>
  <c r="AP3565" i="2" s="1"/>
  <c r="AL3573" i="2"/>
  <c r="AP3573" i="2" s="1"/>
  <c r="AL3581" i="2"/>
  <c r="AP3581" i="2" s="1"/>
  <c r="AL3589" i="2"/>
  <c r="AP3589" i="2" s="1"/>
  <c r="AL3597" i="2"/>
  <c r="AP3597" i="2" s="1"/>
  <c r="AL3605" i="2"/>
  <c r="AP3605" i="2" s="1"/>
  <c r="AL3621" i="2"/>
  <c r="AP3621" i="2" s="1"/>
  <c r="AL3629" i="2"/>
  <c r="AP3629" i="2" s="1"/>
  <c r="AL3637" i="2"/>
  <c r="AP3637" i="2" s="1"/>
  <c r="AL3645" i="2"/>
  <c r="AP3645" i="2" s="1"/>
  <c r="AL3653" i="2"/>
  <c r="AP3653" i="2" s="1"/>
  <c r="AL3661" i="2"/>
  <c r="AP3661" i="2" s="1"/>
  <c r="AL3669" i="2"/>
  <c r="AP3669" i="2" s="1"/>
  <c r="AL3677" i="2"/>
  <c r="AP3677" i="2" s="1"/>
  <c r="AL3685" i="2"/>
  <c r="AP3685" i="2" s="1"/>
  <c r="AL3693" i="2"/>
  <c r="AP3693" i="2" s="1"/>
  <c r="AL3701" i="2"/>
  <c r="AP3701" i="2" s="1"/>
  <c r="AL3709" i="2"/>
  <c r="AP3709" i="2" s="1"/>
  <c r="AL3717" i="2"/>
  <c r="AP3717" i="2" s="1"/>
  <c r="AL3725" i="2"/>
  <c r="AP3725" i="2" s="1"/>
  <c r="AL3733" i="2"/>
  <c r="AP3733" i="2" s="1"/>
  <c r="AL3741" i="2"/>
  <c r="AP3741" i="2" s="1"/>
  <c r="AL3749" i="2"/>
  <c r="AP3749" i="2" s="1"/>
  <c r="AL3757" i="2"/>
  <c r="AP3757" i="2" s="1"/>
  <c r="AL3765" i="2"/>
  <c r="AP3765" i="2" s="1"/>
  <c r="AL3773" i="2"/>
  <c r="AP3773" i="2" s="1"/>
  <c r="AL3781" i="2"/>
  <c r="AP3781" i="2" s="1"/>
  <c r="AL3789" i="2"/>
  <c r="AP3789" i="2" s="1"/>
  <c r="AL3797" i="2"/>
  <c r="AP3797" i="2" s="1"/>
  <c r="AL3805" i="2"/>
  <c r="AP3805" i="2" s="1"/>
  <c r="AL3829" i="2"/>
  <c r="AP3829" i="2" s="1"/>
  <c r="AL3837" i="2"/>
  <c r="AP3837" i="2" s="1"/>
  <c r="AL3845" i="2"/>
  <c r="AP3845" i="2" s="1"/>
  <c r="AL3853" i="2"/>
  <c r="AP3853" i="2" s="1"/>
  <c r="AL3861" i="2"/>
  <c r="AP3861" i="2" s="1"/>
  <c r="AL3869" i="2"/>
  <c r="AP3869" i="2" s="1"/>
  <c r="AL3877" i="2"/>
  <c r="AP3877" i="2" s="1"/>
  <c r="AL3885" i="2"/>
  <c r="AP3885" i="2" s="1"/>
  <c r="AL3893" i="2"/>
  <c r="AP3893" i="2" s="1"/>
  <c r="AL3901" i="2"/>
  <c r="AP3901" i="2" s="1"/>
  <c r="AL3909" i="2"/>
  <c r="AP3909" i="2" s="1"/>
  <c r="AL3917" i="2"/>
  <c r="AP3917" i="2" s="1"/>
  <c r="AL3925" i="2"/>
  <c r="AP3925" i="2" s="1"/>
  <c r="AL3933" i="2"/>
  <c r="AP3933" i="2" s="1"/>
  <c r="AL3941" i="2"/>
  <c r="AP3941" i="2" s="1"/>
  <c r="AL3949" i="2"/>
  <c r="AP3949" i="2" s="1"/>
  <c r="AL540" i="2"/>
  <c r="AP540" i="2" s="1"/>
  <c r="AL709" i="2"/>
  <c r="AP709" i="2" s="1"/>
  <c r="AL835" i="2"/>
  <c r="AP835" i="2" s="1"/>
  <c r="AL957" i="2"/>
  <c r="AP957" i="2" s="1"/>
  <c r="AL1235" i="2"/>
  <c r="AP1235" i="2" s="1"/>
  <c r="AL1389" i="2"/>
  <c r="AP1389" i="2" s="1"/>
  <c r="AL1582" i="2"/>
  <c r="AP1582" i="2" s="1"/>
  <c r="AL1745" i="2"/>
  <c r="AP1745" i="2" s="1"/>
  <c r="AL1824" i="2"/>
  <c r="AP1824" i="2" s="1"/>
  <c r="AL1887" i="2"/>
  <c r="AP1887" i="2" s="1"/>
  <c r="AL1954" i="2"/>
  <c r="AP1954" i="2" s="1"/>
  <c r="AL2018" i="2"/>
  <c r="AP2018" i="2" s="1"/>
  <c r="AL2122" i="2"/>
  <c r="AP2122" i="2" s="1"/>
  <c r="AL2186" i="2"/>
  <c r="AP2186" i="2" s="1"/>
  <c r="AL2250" i="2"/>
  <c r="AP2250" i="2" s="1"/>
  <c r="AL2314" i="2"/>
  <c r="AP2314" i="2" s="1"/>
  <c r="AL2378" i="2"/>
  <c r="AP2378" i="2" s="1"/>
  <c r="AL2426" i="2"/>
  <c r="AP2426" i="2" s="1"/>
  <c r="AL2458" i="2"/>
  <c r="AP2458" i="2" s="1"/>
  <c r="AL2488" i="2"/>
  <c r="AP2488" i="2" s="1"/>
  <c r="AL2519" i="2"/>
  <c r="AP2519" i="2" s="1"/>
  <c r="AL2538" i="2"/>
  <c r="AP2538" i="2" s="1"/>
  <c r="AL2560" i="2"/>
  <c r="AP2560" i="2" s="1"/>
  <c r="AL2576" i="2"/>
  <c r="AP2576" i="2" s="1"/>
  <c r="AL2592" i="2"/>
  <c r="AP2592" i="2" s="1"/>
  <c r="AL2608" i="2"/>
  <c r="AP2608" i="2" s="1"/>
  <c r="AL2624" i="2"/>
  <c r="AP2624" i="2" s="1"/>
  <c r="AL2640" i="2"/>
  <c r="AP2640" i="2" s="1"/>
  <c r="AL2655" i="2"/>
  <c r="AP2655" i="2" s="1"/>
  <c r="AL2667" i="2"/>
  <c r="AP2667" i="2" s="1"/>
  <c r="AL2702" i="2"/>
  <c r="AP2702" i="2" s="1"/>
  <c r="AL2714" i="2"/>
  <c r="AP2714" i="2" s="1"/>
  <c r="AL2727" i="2"/>
  <c r="AP2727" i="2" s="1"/>
  <c r="AL2739" i="2"/>
  <c r="AP2739" i="2" s="1"/>
  <c r="AL2752" i="2"/>
  <c r="AP2752" i="2" s="1"/>
  <c r="AL2766" i="2"/>
  <c r="AP2766" i="2" s="1"/>
  <c r="AL2778" i="2"/>
  <c r="AP2778" i="2" s="1"/>
  <c r="AL2791" i="2"/>
  <c r="AP2791" i="2" s="1"/>
  <c r="AL2803" i="2"/>
  <c r="AP2803" i="2" s="1"/>
  <c r="AL2816" i="2"/>
  <c r="AP2816" i="2" s="1"/>
  <c r="AL2830" i="2"/>
  <c r="AP2830" i="2" s="1"/>
  <c r="AL2842" i="2"/>
  <c r="AP2842" i="2" s="1"/>
  <c r="AL2855" i="2"/>
  <c r="AP2855" i="2" s="1"/>
  <c r="AL2867" i="2"/>
  <c r="AP2867" i="2" s="1"/>
  <c r="AL2899" i="2"/>
  <c r="AP2899" i="2" s="1"/>
  <c r="AL2912" i="2"/>
  <c r="AP2912" i="2" s="1"/>
  <c r="AL2926" i="2"/>
  <c r="AP2926" i="2" s="1"/>
  <c r="AL2938" i="2"/>
  <c r="AP2938" i="2" s="1"/>
  <c r="AL2951" i="2"/>
  <c r="AP2951" i="2" s="1"/>
  <c r="AL2963" i="2"/>
  <c r="AP2963" i="2" s="1"/>
  <c r="AL2975" i="2"/>
  <c r="AP2975" i="2" s="1"/>
  <c r="AL2985" i="2"/>
  <c r="AP2985" i="2" s="1"/>
  <c r="AL2995" i="2"/>
  <c r="AP2995" i="2" s="1"/>
  <c r="AL3007" i="2"/>
  <c r="AP3007" i="2" s="1"/>
  <c r="AL3017" i="2"/>
  <c r="AP3017" i="2" s="1"/>
  <c r="AL3027" i="2"/>
  <c r="AP3027" i="2" s="1"/>
  <c r="AL3039" i="2"/>
  <c r="AP3039" i="2" s="1"/>
  <c r="AL3049" i="2"/>
  <c r="AP3049" i="2" s="1"/>
  <c r="AL3067" i="2"/>
  <c r="AP3067" i="2" s="1"/>
  <c r="AL3079" i="2"/>
  <c r="AP3079" i="2" s="1"/>
  <c r="AL3089" i="2"/>
  <c r="AP3089" i="2" s="1"/>
  <c r="AL3099" i="2"/>
  <c r="AP3099" i="2" s="1"/>
  <c r="AL3111" i="2"/>
  <c r="AP3111" i="2" s="1"/>
  <c r="AL3121" i="2"/>
  <c r="AP3121" i="2" s="1"/>
  <c r="AL3131" i="2"/>
  <c r="AP3131" i="2" s="1"/>
  <c r="AL3143" i="2"/>
  <c r="AP3143" i="2" s="1"/>
  <c r="AL3153" i="2"/>
  <c r="AP3153" i="2" s="1"/>
  <c r="AL3163" i="2"/>
  <c r="AP3163" i="2" s="1"/>
  <c r="AL3175" i="2"/>
  <c r="AP3175" i="2" s="1"/>
  <c r="AL3185" i="2"/>
  <c r="AP3185" i="2" s="1"/>
  <c r="AL3195" i="2"/>
  <c r="AP3195" i="2" s="1"/>
  <c r="AL3207" i="2"/>
  <c r="AP3207" i="2" s="1"/>
  <c r="AL3217" i="2"/>
  <c r="AP3217" i="2" s="1"/>
  <c r="AL3227" i="2"/>
  <c r="AP3227" i="2" s="1"/>
  <c r="AL3246" i="2"/>
  <c r="AP3246" i="2" s="1"/>
  <c r="AL3256" i="2"/>
  <c r="AP3256" i="2" s="1"/>
  <c r="AL3266" i="2"/>
  <c r="AL3278" i="2"/>
  <c r="AP3278" i="2" s="1"/>
  <c r="AL3288" i="2"/>
  <c r="AP3288" i="2" s="1"/>
  <c r="AL3298" i="2"/>
  <c r="AP3298" i="2" s="1"/>
  <c r="AL3310" i="2"/>
  <c r="AP3310" i="2" s="1"/>
  <c r="AL3320" i="2"/>
  <c r="AP3320" i="2" s="1"/>
  <c r="AL3330" i="2"/>
  <c r="AP3330" i="2" s="1"/>
  <c r="AL3342" i="2"/>
  <c r="AP3342" i="2" s="1"/>
  <c r="AL3352" i="2"/>
  <c r="AP3352" i="2" s="1"/>
  <c r="AL1922" i="2"/>
  <c r="AP1922" i="2" s="1"/>
  <c r="AL2154" i="2"/>
  <c r="AP2154" i="2" s="1"/>
  <c r="AL2600" i="2"/>
  <c r="AP2600" i="2" s="1"/>
  <c r="AL2707" i="2"/>
  <c r="AP2707" i="2" s="1"/>
  <c r="AL2810" i="2"/>
  <c r="AP2810" i="2" s="1"/>
  <c r="AL2958" i="2"/>
  <c r="AP2958" i="2" s="1"/>
  <c r="AL3043" i="2"/>
  <c r="AP3043" i="2" s="1"/>
  <c r="AL3083" i="2"/>
  <c r="AP3083" i="2" s="1"/>
  <c r="AL3169" i="2"/>
  <c r="AP3169" i="2" s="1"/>
  <c r="AL3250" i="2"/>
  <c r="AP3250" i="2" s="1"/>
  <c r="AL3336" i="2"/>
  <c r="AP3336" i="2" s="1"/>
  <c r="AL3386" i="2"/>
  <c r="AP3386" i="2" s="1"/>
  <c r="AL3441" i="2"/>
  <c r="AP3441" i="2" s="1"/>
  <c r="AL3457" i="2"/>
  <c r="AP3457" i="2" s="1"/>
  <c r="AL3473" i="2"/>
  <c r="AP3473" i="2" s="1"/>
  <c r="AL3487" i="2"/>
  <c r="AP3487" i="2" s="1"/>
  <c r="AL3499" i="2"/>
  <c r="AP3499" i="2" s="1"/>
  <c r="AL3513" i="2"/>
  <c r="AP3513" i="2" s="1"/>
  <c r="AL3526" i="2"/>
  <c r="AP3526" i="2" s="1"/>
  <c r="AL3538" i="2"/>
  <c r="AP3538" i="2" s="1"/>
  <c r="AL3551" i="2"/>
  <c r="AP3551" i="2" s="1"/>
  <c r="AL3563" i="2"/>
  <c r="AP3563" i="2" s="1"/>
  <c r="AL3577" i="2"/>
  <c r="AP3577" i="2" s="1"/>
  <c r="AL3590" i="2"/>
  <c r="AP3590" i="2" s="1"/>
  <c r="AL3602" i="2"/>
  <c r="AP3602" i="2" s="1"/>
  <c r="AL3623" i="2"/>
  <c r="AP3623" i="2" s="1"/>
  <c r="AL3635" i="2"/>
  <c r="AP3635" i="2" s="1"/>
  <c r="AL3649" i="2"/>
  <c r="AP3649" i="2" s="1"/>
  <c r="AL3662" i="2"/>
  <c r="AP3662" i="2" s="1"/>
  <c r="AL3674" i="2"/>
  <c r="AP3674" i="2" s="1"/>
  <c r="AL3687" i="2"/>
  <c r="AP3687" i="2" s="1"/>
  <c r="AL3699" i="2"/>
  <c r="AP3699" i="2" s="1"/>
  <c r="AL3713" i="2"/>
  <c r="AP3713" i="2" s="1"/>
  <c r="AL3726" i="2"/>
  <c r="AP3726" i="2" s="1"/>
  <c r="AL3738" i="2"/>
  <c r="AP3738" i="2" s="1"/>
  <c r="AL3751" i="2"/>
  <c r="AP3751" i="2" s="1"/>
  <c r="AL3763" i="2"/>
  <c r="AP3763" i="2" s="1"/>
  <c r="AL3777" i="2"/>
  <c r="AP3777" i="2" s="1"/>
  <c r="AL3790" i="2"/>
  <c r="AP3790" i="2" s="1"/>
  <c r="AL3802" i="2"/>
  <c r="AP3802" i="2" s="1"/>
  <c r="AL3822" i="2"/>
  <c r="AP3822" i="2" s="1"/>
  <c r="AL3834" i="2"/>
  <c r="AP3834" i="2" s="1"/>
  <c r="AL3847" i="2"/>
  <c r="AP3847" i="2" s="1"/>
  <c r="AL3859" i="2"/>
  <c r="AP3859" i="2" s="1"/>
  <c r="AL3873" i="2"/>
  <c r="AP3873" i="2" s="1"/>
  <c r="AL3886" i="2"/>
  <c r="AP3886" i="2" s="1"/>
  <c r="AL3898" i="2"/>
  <c r="AP3898" i="2" s="1"/>
  <c r="AL3911" i="2"/>
  <c r="AP3911" i="2" s="1"/>
  <c r="AL3923" i="2"/>
  <c r="AP3923" i="2" s="1"/>
  <c r="AL3937" i="2"/>
  <c r="AP3937" i="2" s="1"/>
  <c r="AL3950" i="2"/>
  <c r="AP3950" i="2" s="1"/>
  <c r="AL3961" i="2"/>
  <c r="AP3961" i="2" s="1"/>
  <c r="AL3971" i="2"/>
  <c r="AP3971" i="2" s="1"/>
  <c r="AL3982" i="2"/>
  <c r="AP3982" i="2" s="1"/>
  <c r="AL3993" i="2"/>
  <c r="AP3993" i="2" s="1"/>
  <c r="AL4010" i="2"/>
  <c r="AP4010" i="2" s="1"/>
  <c r="AL4021" i="2"/>
  <c r="AP4021" i="2" s="1"/>
  <c r="AL4031" i="2"/>
  <c r="AP4031" i="2" s="1"/>
  <c r="AL4040" i="2"/>
  <c r="AP4040" i="2" s="1"/>
  <c r="AL4049" i="2"/>
  <c r="AP4049" i="2" s="1"/>
  <c r="AL4058" i="2"/>
  <c r="AP4058" i="2" s="1"/>
  <c r="AL4066" i="2"/>
  <c r="AP4066" i="2" s="1"/>
  <c r="AL4074" i="2"/>
  <c r="AP4074" i="2" s="1"/>
  <c r="AL4082" i="2"/>
  <c r="AP4082" i="2" s="1"/>
  <c r="AL4090" i="2"/>
  <c r="AP4090" i="2" s="1"/>
  <c r="AL4098" i="2"/>
  <c r="AP4098" i="2" s="1"/>
  <c r="AL4106" i="2"/>
  <c r="AP4106" i="2" s="1"/>
  <c r="AL4114" i="2"/>
  <c r="AP4114" i="2" s="1"/>
  <c r="AL4122" i="2"/>
  <c r="AP4122" i="2" s="1"/>
  <c r="AL4130" i="2"/>
  <c r="AP4130" i="2" s="1"/>
  <c r="AL4138" i="2"/>
  <c r="AP4138" i="2" s="1"/>
  <c r="AL4146" i="2"/>
  <c r="AP4146" i="2" s="1"/>
  <c r="AL4154" i="2"/>
  <c r="AP4154" i="2" s="1"/>
  <c r="AL4162" i="2"/>
  <c r="AP4162" i="2" s="1"/>
  <c r="AL4178" i="2"/>
  <c r="AP4178" i="2" s="1"/>
  <c r="AL4186" i="2"/>
  <c r="AP4186" i="2" s="1"/>
  <c r="AL4194" i="2"/>
  <c r="AP4194" i="2" s="1"/>
  <c r="AL4202" i="2"/>
  <c r="AP4202" i="2" s="1"/>
  <c r="AL4210" i="2"/>
  <c r="AP4210" i="2" s="1"/>
  <c r="AL4218" i="2"/>
  <c r="AP4218" i="2" s="1"/>
  <c r="AL4226" i="2"/>
  <c r="AP4226" i="2" s="1"/>
  <c r="AL4234" i="2"/>
  <c r="AP4234" i="2" s="1"/>
  <c r="AL4242" i="2"/>
  <c r="AP4242" i="2" s="1"/>
  <c r="AL4250" i="2"/>
  <c r="AP4250" i="2" s="1"/>
  <c r="AL4258" i="2"/>
  <c r="AP4258" i="2" s="1"/>
  <c r="AL4266" i="2"/>
  <c r="AP4266" i="2" s="1"/>
  <c r="AL4274" i="2"/>
  <c r="AP4274" i="2" s="1"/>
  <c r="AL4282" i="2"/>
  <c r="AP4282" i="2" s="1"/>
  <c r="AL4290" i="2"/>
  <c r="AP4290" i="2" s="1"/>
  <c r="AL4298" i="2"/>
  <c r="AP4298" i="2" s="1"/>
  <c r="AL4306" i="2"/>
  <c r="AP4306" i="2" s="1"/>
  <c r="AL4314" i="2"/>
  <c r="AP4314" i="2" s="1"/>
  <c r="AL4322" i="2"/>
  <c r="AP4322" i="2" s="1"/>
  <c r="AL4330" i="2"/>
  <c r="AP4330" i="2" s="1"/>
  <c r="AL4338" i="2"/>
  <c r="AP4338" i="2" s="1"/>
  <c r="AL4346" i="2"/>
  <c r="AP4346" i="2" s="1"/>
  <c r="AL4354" i="2"/>
  <c r="AP4354" i="2" s="1"/>
  <c r="AL4362" i="2"/>
  <c r="AP4362" i="2" s="1"/>
  <c r="AL4370" i="2"/>
  <c r="AP4370" i="2" s="1"/>
  <c r="AL4378" i="2"/>
  <c r="AP4378" i="2" s="1"/>
  <c r="AL4386" i="2"/>
  <c r="AP4386" i="2" s="1"/>
  <c r="AL4394" i="2"/>
  <c r="AP4394" i="2" s="1"/>
  <c r="AL4402" i="2"/>
  <c r="AP4402" i="2" s="1"/>
  <c r="AL4410" i="2"/>
  <c r="AP4410" i="2" s="1"/>
  <c r="AL4418" i="2"/>
  <c r="AP4418" i="2" s="1"/>
  <c r="AL4426" i="2"/>
  <c r="AP4426" i="2" s="1"/>
  <c r="AL4434" i="2"/>
  <c r="AP4434" i="2" s="1"/>
  <c r="AL4442" i="2"/>
  <c r="AP4442" i="2" s="1"/>
  <c r="AL4450" i="2"/>
  <c r="AP4450" i="2" s="1"/>
  <c r="AL4458" i="2"/>
  <c r="AP4458" i="2" s="1"/>
  <c r="AL4466" i="2"/>
  <c r="AP4466" i="2" s="1"/>
  <c r="AL4474" i="2"/>
  <c r="AP4474" i="2" s="1"/>
  <c r="AL4482" i="2"/>
  <c r="AP4482" i="2" s="1"/>
  <c r="AL4490" i="2"/>
  <c r="AP4490" i="2" s="1"/>
  <c r="AL4498" i="2"/>
  <c r="AP4498" i="2" s="1"/>
  <c r="AL4506" i="2"/>
  <c r="AP4506" i="2" s="1"/>
  <c r="AL4514" i="2"/>
  <c r="AP4514" i="2" s="1"/>
  <c r="AL4522" i="2"/>
  <c r="AP4522" i="2" s="1"/>
  <c r="AL4530" i="2"/>
  <c r="AP4530" i="2" s="1"/>
  <c r="AL4546" i="2"/>
  <c r="AP4546" i="2" s="1"/>
  <c r="AL4554" i="2"/>
  <c r="AP4554" i="2" s="1"/>
  <c r="AL4562" i="2"/>
  <c r="AP4562" i="2" s="1"/>
  <c r="AL4570" i="2"/>
  <c r="AP4570" i="2" s="1"/>
  <c r="AL4578" i="2"/>
  <c r="AP4578" i="2" s="1"/>
  <c r="AL4586" i="2"/>
  <c r="AP4586" i="2" s="1"/>
  <c r="AL4594" i="2"/>
  <c r="AP4594" i="2" s="1"/>
  <c r="AL4602" i="2"/>
  <c r="AP4602" i="2" s="1"/>
  <c r="AL4610" i="2"/>
  <c r="AP4610" i="2" s="1"/>
  <c r="AL4618" i="2"/>
  <c r="AP4618" i="2" s="1"/>
  <c r="AL4626" i="2"/>
  <c r="AP4626" i="2" s="1"/>
  <c r="AL4634" i="2"/>
  <c r="AP4634" i="2" s="1"/>
  <c r="AL4642" i="2"/>
  <c r="AP4642" i="2" s="1"/>
  <c r="AL4650" i="2"/>
  <c r="AP4650" i="2" s="1"/>
  <c r="AL4658" i="2"/>
  <c r="AP4658" i="2" s="1"/>
  <c r="AL4666" i="2"/>
  <c r="AP4666" i="2" s="1"/>
  <c r="AL4674" i="2"/>
  <c r="AP4674" i="2" s="1"/>
  <c r="AL4682" i="2"/>
  <c r="AP4682" i="2" s="1"/>
  <c r="AL4690" i="2"/>
  <c r="AP4690" i="2" s="1"/>
  <c r="AL4698" i="2"/>
  <c r="AP4698" i="2" s="1"/>
  <c r="AL4706" i="2"/>
  <c r="AP4706" i="2" s="1"/>
  <c r="AL4714" i="2"/>
  <c r="AP4714" i="2" s="1"/>
  <c r="AL4722" i="2"/>
  <c r="AP4722" i="2" s="1"/>
  <c r="AL4730" i="2"/>
  <c r="AP4730" i="2" s="1"/>
  <c r="AL4738" i="2"/>
  <c r="AP4738" i="2" s="1"/>
  <c r="AL4754" i="2"/>
  <c r="AP4754" i="2" s="1"/>
  <c r="AL4762" i="2"/>
  <c r="AP4762" i="2" s="1"/>
  <c r="AL4770" i="2"/>
  <c r="AP4770" i="2" s="1"/>
  <c r="AL4778" i="2"/>
  <c r="AP4778" i="2" s="1"/>
  <c r="AL4786" i="2"/>
  <c r="AP4786" i="2" s="1"/>
  <c r="AL4794" i="2"/>
  <c r="AP4794" i="2" s="1"/>
  <c r="AL4802" i="2"/>
  <c r="AP4802" i="2" s="1"/>
  <c r="AL4810" i="2"/>
  <c r="AP4810" i="2" s="1"/>
  <c r="AL4818" i="2"/>
  <c r="AP4818" i="2" s="1"/>
  <c r="AL4826" i="2"/>
  <c r="AP4826" i="2" s="1"/>
  <c r="AL4834" i="2"/>
  <c r="AP4834" i="2" s="1"/>
  <c r="AL4842" i="2"/>
  <c r="AP4842" i="2" s="1"/>
  <c r="AL4850" i="2"/>
  <c r="AP4850" i="2" s="1"/>
  <c r="AL4858" i="2"/>
  <c r="AP4858" i="2" s="1"/>
  <c r="AL4866" i="2"/>
  <c r="AP4866" i="2" s="1"/>
  <c r="AL4874" i="2"/>
  <c r="AP4874" i="2" s="1"/>
  <c r="AL4882" i="2"/>
  <c r="AP4882" i="2" s="1"/>
  <c r="AL4890" i="2"/>
  <c r="AP4890" i="2" s="1"/>
  <c r="AL4898" i="2"/>
  <c r="AP4898" i="2" s="1"/>
  <c r="AL4906" i="2"/>
  <c r="AP4906" i="2" s="1"/>
  <c r="AL4914" i="2"/>
  <c r="AP4914" i="2" s="1"/>
  <c r="AL4930" i="2"/>
  <c r="AP4930" i="2" s="1"/>
  <c r="AL4938" i="2"/>
  <c r="AP4938" i="2" s="1"/>
  <c r="AL4946" i="2"/>
  <c r="AP4946" i="2" s="1"/>
  <c r="AL4954" i="2"/>
  <c r="AP4954" i="2" s="1"/>
  <c r="AL4962" i="2"/>
  <c r="AP4962" i="2" s="1"/>
  <c r="AL4970" i="2"/>
  <c r="AP4970" i="2" s="1"/>
  <c r="AL4978" i="2"/>
  <c r="AP4978" i="2" s="1"/>
  <c r="AL4986" i="2"/>
  <c r="AP4986" i="2" s="1"/>
  <c r="AL4994" i="2"/>
  <c r="AP4994" i="2" s="1"/>
  <c r="AL5002" i="2"/>
  <c r="AP5002" i="2" s="1"/>
  <c r="AL5010" i="2"/>
  <c r="AP5010" i="2" s="1"/>
  <c r="AL5018" i="2"/>
  <c r="AP5018" i="2" s="1"/>
  <c r="AL5026" i="2"/>
  <c r="AP5026" i="2" s="1"/>
  <c r="AL5034" i="2"/>
  <c r="AP5034" i="2" s="1"/>
  <c r="AL5042" i="2"/>
  <c r="AP5042" i="2" s="1"/>
  <c r="AL5050" i="2"/>
  <c r="AP5050" i="2" s="1"/>
  <c r="AL5058" i="2"/>
  <c r="AP5058" i="2" s="1"/>
  <c r="AL5066" i="2"/>
  <c r="AP5066" i="2" s="1"/>
  <c r="AL5074" i="2"/>
  <c r="AP5074" i="2" s="1"/>
  <c r="AL5082" i="2"/>
  <c r="AP5082" i="2" s="1"/>
  <c r="AL5090" i="2"/>
  <c r="AP5090" i="2" s="1"/>
  <c r="AL5098" i="2"/>
  <c r="AP5098" i="2" s="1"/>
  <c r="AL5106" i="2"/>
  <c r="AP5106" i="2" s="1"/>
  <c r="AL5114" i="2"/>
  <c r="AP5114" i="2" s="1"/>
  <c r="AL5130" i="2"/>
  <c r="AP5130" i="2" s="1"/>
  <c r="AL5138" i="2"/>
  <c r="AP5138" i="2" s="1"/>
  <c r="AL5146" i="2"/>
  <c r="AP5146" i="2" s="1"/>
  <c r="AL5154" i="2"/>
  <c r="AP5154" i="2" s="1"/>
  <c r="AL5162" i="2"/>
  <c r="AP5162" i="2" s="1"/>
  <c r="AL5170" i="2"/>
  <c r="AP5170" i="2" s="1"/>
  <c r="AL5178" i="2"/>
  <c r="AP5178" i="2" s="1"/>
  <c r="AL5186" i="2"/>
  <c r="AP5186" i="2" s="1"/>
  <c r="AL5194" i="2"/>
  <c r="AP5194" i="2" s="1"/>
  <c r="AL5202" i="2"/>
  <c r="AP5202" i="2" s="1"/>
  <c r="AL5210" i="2"/>
  <c r="AP5210" i="2" s="1"/>
  <c r="AL5218" i="2"/>
  <c r="AP5218" i="2" s="1"/>
  <c r="AL5226" i="2"/>
  <c r="AP5226" i="2" s="1"/>
  <c r="AL5234" i="2"/>
  <c r="AP5234" i="2" s="1"/>
  <c r="AL5242" i="2"/>
  <c r="AP5242" i="2" s="1"/>
  <c r="AL5250" i="2"/>
  <c r="AP5250" i="2" s="1"/>
  <c r="AL5258" i="2"/>
  <c r="AP5258" i="2" s="1"/>
  <c r="AL5266" i="2"/>
  <c r="AP5266" i="2" s="1"/>
  <c r="AL5274" i="2"/>
  <c r="AP5274" i="2" s="1"/>
  <c r="AL5282" i="2"/>
  <c r="AP5282" i="2" s="1"/>
  <c r="AL5290" i="2"/>
  <c r="AP5290" i="2" s="1"/>
  <c r="AL5298" i="2"/>
  <c r="AP5298" i="2" s="1"/>
  <c r="AL5306" i="2"/>
  <c r="AP5306" i="2" s="1"/>
  <c r="AL5322" i="2"/>
  <c r="AP5322" i="2" s="1"/>
  <c r="AL5330" i="2"/>
  <c r="AP5330" i="2" s="1"/>
  <c r="AL5338" i="2"/>
  <c r="AP5338" i="2" s="1"/>
  <c r="AL5346" i="2"/>
  <c r="AP5346" i="2" s="1"/>
  <c r="AL5354" i="2"/>
  <c r="AP5354" i="2" s="1"/>
  <c r="AL5362" i="2"/>
  <c r="AP5362" i="2" s="1"/>
  <c r="AL5370" i="2"/>
  <c r="AP5370" i="2" s="1"/>
  <c r="AL5378" i="2"/>
  <c r="AP5378" i="2" s="1"/>
  <c r="AL5386" i="2"/>
  <c r="AP5386" i="2" s="1"/>
  <c r="AL5394" i="2"/>
  <c r="AP5394" i="2" s="1"/>
  <c r="AL5402" i="2"/>
  <c r="AP5402" i="2" s="1"/>
  <c r="AL5410" i="2"/>
  <c r="AP5410" i="2" s="1"/>
  <c r="AL5418" i="2"/>
  <c r="AP5418" i="2" s="1"/>
  <c r="AL5426" i="2"/>
  <c r="AP5426" i="2" s="1"/>
  <c r="AL5434" i="2"/>
  <c r="AP5434" i="2" s="1"/>
  <c r="AL5442" i="2"/>
  <c r="AP5442" i="2" s="1"/>
  <c r="AL5450" i="2"/>
  <c r="AP5450" i="2" s="1"/>
  <c r="AL5458" i="2"/>
  <c r="AP5458" i="2" s="1"/>
  <c r="AL5466" i="2"/>
  <c r="AP5466" i="2" s="1"/>
  <c r="AL5474" i="2"/>
  <c r="AP5474" i="2" s="1"/>
  <c r="AL5482" i="2"/>
  <c r="AP5482" i="2" s="1"/>
  <c r="AL5490" i="2"/>
  <c r="AP5490" i="2" s="1"/>
  <c r="AL5514" i="2"/>
  <c r="AP5514" i="2" s="1"/>
  <c r="AL5522" i="2"/>
  <c r="AP5522" i="2" s="1"/>
  <c r="AL5530" i="2"/>
  <c r="AP5530" i="2" s="1"/>
  <c r="AL5538" i="2"/>
  <c r="AP5538" i="2" s="1"/>
  <c r="AL5546" i="2"/>
  <c r="AP5546" i="2" s="1"/>
  <c r="AL5554" i="2"/>
  <c r="AP5554" i="2" s="1"/>
  <c r="AL5562" i="2"/>
  <c r="AP5562" i="2" s="1"/>
  <c r="AL5570" i="2"/>
  <c r="AP5570" i="2" s="1"/>
  <c r="AL5578" i="2"/>
  <c r="AP5578" i="2" s="1"/>
  <c r="AL5586" i="2"/>
  <c r="AP5586" i="2" s="1"/>
  <c r="AL5594" i="2"/>
  <c r="AP5594" i="2" s="1"/>
  <c r="AL5602" i="2"/>
  <c r="AP5602" i="2" s="1"/>
  <c r="AL5610" i="2"/>
  <c r="AP5610" i="2" s="1"/>
  <c r="AL5618" i="2"/>
  <c r="AP5618" i="2" s="1"/>
  <c r="AL5626" i="2"/>
  <c r="AP5626" i="2" s="1"/>
  <c r="AL5634" i="2"/>
  <c r="AP5634" i="2" s="1"/>
  <c r="AL5642" i="2"/>
  <c r="AP5642" i="2" s="1"/>
  <c r="AL5650" i="2"/>
  <c r="AP5650" i="2" s="1"/>
  <c r="AL5658" i="2"/>
  <c r="AP5658" i="2" s="1"/>
  <c r="AL5666" i="2"/>
  <c r="AP5666" i="2" s="1"/>
  <c r="AL5674" i="2"/>
  <c r="AP5674" i="2" s="1"/>
  <c r="AL5682" i="2"/>
  <c r="AP5682" i="2" s="1"/>
  <c r="AL1986" i="2"/>
  <c r="AP1986" i="2" s="1"/>
  <c r="AL2218" i="2"/>
  <c r="AP2218" i="2" s="1"/>
  <c r="AL2616" i="2"/>
  <c r="AP2616" i="2" s="1"/>
  <c r="AL2720" i="2"/>
  <c r="AP2720" i="2" s="1"/>
  <c r="AL2823" i="2"/>
  <c r="AP2823" i="2" s="1"/>
  <c r="AL2969" i="2"/>
  <c r="AP2969" i="2" s="1"/>
  <c r="AL3055" i="2"/>
  <c r="AP3055" i="2" s="1"/>
  <c r="AL3095" i="2"/>
  <c r="AP3095" i="2" s="1"/>
  <c r="AL3179" i="2"/>
  <c r="AP3179" i="2" s="1"/>
  <c r="AL3262" i="2"/>
  <c r="AP3262" i="2" s="1"/>
  <c r="AL3346" i="2"/>
  <c r="AP3346" i="2" s="1"/>
  <c r="AL3390" i="2"/>
  <c r="AP3390" i="2" s="1"/>
  <c r="AL3422" i="2"/>
  <c r="AP3422" i="2" s="1"/>
  <c r="AL3442" i="2"/>
  <c r="AP3442" i="2" s="1"/>
  <c r="AL3458" i="2"/>
  <c r="AP3458" i="2" s="1"/>
  <c r="AL3474" i="2"/>
  <c r="AP3474" i="2" s="1"/>
  <c r="AL3489" i="2"/>
  <c r="AP3489" i="2" s="1"/>
  <c r="AL3502" i="2"/>
  <c r="AP3502" i="2" s="1"/>
  <c r="AL3514" i="2"/>
  <c r="AP3514" i="2" s="1"/>
  <c r="AL3527" i="2"/>
  <c r="AP3527" i="2" s="1"/>
  <c r="AL3539" i="2"/>
  <c r="AP3539" i="2" s="1"/>
  <c r="AL3553" i="2"/>
  <c r="AP3553" i="2" s="1"/>
  <c r="AL3566" i="2"/>
  <c r="AP3566" i="2" s="1"/>
  <c r="AL3578" i="2"/>
  <c r="AP3578" i="2" s="1"/>
  <c r="AL3591" i="2"/>
  <c r="AP3591" i="2" s="1"/>
  <c r="AL3603" i="2"/>
  <c r="AP3603" i="2" s="1"/>
  <c r="AL3625" i="2"/>
  <c r="AP3625" i="2" s="1"/>
  <c r="AL3638" i="2"/>
  <c r="AP3638" i="2" s="1"/>
  <c r="AL3650" i="2"/>
  <c r="AP3650" i="2" s="1"/>
  <c r="AL3663" i="2"/>
  <c r="AP3663" i="2" s="1"/>
  <c r="AL3675" i="2"/>
  <c r="AP3675" i="2" s="1"/>
  <c r="AL3689" i="2"/>
  <c r="AP3689" i="2" s="1"/>
  <c r="AL3702" i="2"/>
  <c r="AP3702" i="2" s="1"/>
  <c r="AL3714" i="2"/>
  <c r="AP3714" i="2" s="1"/>
  <c r="AL3727" i="2"/>
  <c r="AP3727" i="2" s="1"/>
  <c r="AL3739" i="2"/>
  <c r="AP3739" i="2" s="1"/>
  <c r="AL3753" i="2"/>
  <c r="AP3753" i="2" s="1"/>
  <c r="AL3766" i="2"/>
  <c r="AP3766" i="2" s="1"/>
  <c r="AL3778" i="2"/>
  <c r="AP3778" i="2" s="1"/>
  <c r="AL3791" i="2"/>
  <c r="AP3791" i="2" s="1"/>
  <c r="AL3803" i="2"/>
  <c r="AP3803" i="2" s="1"/>
  <c r="AL3823" i="2"/>
  <c r="AP3823" i="2" s="1"/>
  <c r="AL3835" i="2"/>
  <c r="AP3835" i="2" s="1"/>
  <c r="AL3849" i="2"/>
  <c r="AP3849" i="2" s="1"/>
  <c r="AL3862" i="2"/>
  <c r="AP3862" i="2" s="1"/>
  <c r="AL3874" i="2"/>
  <c r="AP3874" i="2" s="1"/>
  <c r="AL3887" i="2"/>
  <c r="AP3887" i="2" s="1"/>
  <c r="AL3899" i="2"/>
  <c r="AP3899" i="2" s="1"/>
  <c r="AL3913" i="2"/>
  <c r="AP3913" i="2" s="1"/>
  <c r="AL3926" i="2"/>
  <c r="AP3926" i="2" s="1"/>
  <c r="AL3938" i="2"/>
  <c r="AP3938" i="2" s="1"/>
  <c r="AL3951" i="2"/>
  <c r="AP3951" i="2" s="1"/>
  <c r="AL3962" i="2"/>
  <c r="AP3962" i="2" s="1"/>
  <c r="AL3973" i="2"/>
  <c r="AP3973" i="2" s="1"/>
  <c r="AL3983" i="2"/>
  <c r="AP3983" i="2" s="1"/>
  <c r="AL3994" i="2"/>
  <c r="AP3994" i="2" s="1"/>
  <c r="AL4011" i="2"/>
  <c r="AP4011" i="2" s="1"/>
  <c r="AL4022" i="2"/>
  <c r="AP4022" i="2" s="1"/>
  <c r="AL4032" i="2"/>
  <c r="AP4032" i="2" s="1"/>
  <c r="AL4041" i="2"/>
  <c r="AP4041" i="2" s="1"/>
  <c r="AL4050" i="2"/>
  <c r="AP4050" i="2" s="1"/>
  <c r="AL4059" i="2"/>
  <c r="AP4059" i="2" s="1"/>
  <c r="AL4067" i="2"/>
  <c r="AP4067" i="2" s="1"/>
  <c r="AL4075" i="2"/>
  <c r="AP4075" i="2" s="1"/>
  <c r="AL4083" i="2"/>
  <c r="AP4083" i="2" s="1"/>
  <c r="AL4091" i="2"/>
  <c r="AP4091" i="2" s="1"/>
  <c r="AL4099" i="2"/>
  <c r="AP4099" i="2" s="1"/>
  <c r="AL4107" i="2"/>
  <c r="AP4107" i="2" s="1"/>
  <c r="AL4115" i="2"/>
  <c r="AP4115" i="2" s="1"/>
  <c r="AL4123" i="2"/>
  <c r="AP4123" i="2" s="1"/>
  <c r="AL4131" i="2"/>
  <c r="AP4131" i="2" s="1"/>
  <c r="AL4139" i="2"/>
  <c r="AP4139" i="2" s="1"/>
  <c r="AL4147" i="2"/>
  <c r="AP4147" i="2" s="1"/>
  <c r="AL4155" i="2"/>
  <c r="AP4155" i="2" s="1"/>
  <c r="AL4163" i="2"/>
  <c r="AP4163" i="2" s="1"/>
  <c r="AL4179" i="2"/>
  <c r="AP4179" i="2" s="1"/>
  <c r="AL4187" i="2"/>
  <c r="AP4187" i="2" s="1"/>
  <c r="AL4195" i="2"/>
  <c r="AP4195" i="2" s="1"/>
  <c r="AL4203" i="2"/>
  <c r="AP4203" i="2" s="1"/>
  <c r="AL4211" i="2"/>
  <c r="AP4211" i="2" s="1"/>
  <c r="AL4219" i="2"/>
  <c r="AP4219" i="2" s="1"/>
  <c r="AL4227" i="2"/>
  <c r="AP4227" i="2" s="1"/>
  <c r="AL4235" i="2"/>
  <c r="AP4235" i="2" s="1"/>
  <c r="AL4243" i="2"/>
  <c r="AP4243" i="2" s="1"/>
  <c r="AL4251" i="2"/>
  <c r="AP4251" i="2" s="1"/>
  <c r="AL4259" i="2"/>
  <c r="AP4259" i="2" s="1"/>
  <c r="AL4267" i="2"/>
  <c r="AP4267" i="2" s="1"/>
  <c r="AL4275" i="2"/>
  <c r="AP4275" i="2" s="1"/>
  <c r="AL4283" i="2"/>
  <c r="AP4283" i="2" s="1"/>
  <c r="AL4291" i="2"/>
  <c r="AP4291" i="2" s="1"/>
  <c r="AL4299" i="2"/>
  <c r="AP4299" i="2" s="1"/>
  <c r="AL4307" i="2"/>
  <c r="AP4307" i="2" s="1"/>
  <c r="AL4315" i="2"/>
  <c r="AP4315" i="2" s="1"/>
  <c r="AL4323" i="2"/>
  <c r="AP4323" i="2" s="1"/>
  <c r="AL4331" i="2"/>
  <c r="AP4331" i="2" s="1"/>
  <c r="AL4347" i="2"/>
  <c r="AP4347" i="2" s="1"/>
  <c r="AL4355" i="2"/>
  <c r="AP4355" i="2" s="1"/>
  <c r="AL4363" i="2"/>
  <c r="AP4363" i="2" s="1"/>
  <c r="AL4371" i="2"/>
  <c r="AP4371" i="2" s="1"/>
  <c r="AL4379" i="2"/>
  <c r="AP4379" i="2" s="1"/>
  <c r="AL4387" i="2"/>
  <c r="AP4387" i="2" s="1"/>
  <c r="AL4395" i="2"/>
  <c r="AP4395" i="2" s="1"/>
  <c r="AL4403" i="2"/>
  <c r="AP4403" i="2" s="1"/>
  <c r="AL4411" i="2"/>
  <c r="AP4411" i="2" s="1"/>
  <c r="AL4419" i="2"/>
  <c r="AP4419" i="2" s="1"/>
  <c r="AL4427" i="2"/>
  <c r="AP4427" i="2" s="1"/>
  <c r="AL4435" i="2"/>
  <c r="AP4435" i="2" s="1"/>
  <c r="AL4443" i="2"/>
  <c r="AP4443" i="2" s="1"/>
  <c r="AL4451" i="2"/>
  <c r="AP4451" i="2" s="1"/>
  <c r="AL4459" i="2"/>
  <c r="AP4459" i="2" s="1"/>
  <c r="AL4467" i="2"/>
  <c r="AP4467" i="2" s="1"/>
  <c r="AL4475" i="2"/>
  <c r="AP4475" i="2" s="1"/>
  <c r="AL4483" i="2"/>
  <c r="AP4483" i="2" s="1"/>
  <c r="AL4491" i="2"/>
  <c r="AP4491" i="2" s="1"/>
  <c r="AL4499" i="2"/>
  <c r="AP4499" i="2" s="1"/>
  <c r="AL4507" i="2"/>
  <c r="AP4507" i="2" s="1"/>
  <c r="AL4515" i="2"/>
  <c r="AP4515" i="2" s="1"/>
  <c r="AL4523" i="2"/>
  <c r="AP4523" i="2" s="1"/>
  <c r="AL4531" i="2"/>
  <c r="AP4531" i="2" s="1"/>
  <c r="AL4547" i="2"/>
  <c r="AP4547" i="2" s="1"/>
  <c r="AL4555" i="2"/>
  <c r="AP4555" i="2" s="1"/>
  <c r="AL4563" i="2"/>
  <c r="AP4563" i="2" s="1"/>
  <c r="AL4571" i="2"/>
  <c r="AP4571" i="2" s="1"/>
  <c r="AL4579" i="2"/>
  <c r="AP4579" i="2" s="1"/>
  <c r="AL4587" i="2"/>
  <c r="AP4587" i="2" s="1"/>
  <c r="AL4595" i="2"/>
  <c r="AP4595" i="2" s="1"/>
  <c r="AL4603" i="2"/>
  <c r="AP4603" i="2" s="1"/>
  <c r="AL4611" i="2"/>
  <c r="AP4611" i="2" s="1"/>
  <c r="AL4619" i="2"/>
  <c r="AP4619" i="2" s="1"/>
  <c r="AL4627" i="2"/>
  <c r="AP4627" i="2" s="1"/>
  <c r="AL4635" i="2"/>
  <c r="AP4635" i="2" s="1"/>
  <c r="AL4643" i="2"/>
  <c r="AP4643" i="2" s="1"/>
  <c r="AL4651" i="2"/>
  <c r="AP4651" i="2" s="1"/>
  <c r="AL4659" i="2"/>
  <c r="AP4659" i="2" s="1"/>
  <c r="AL4667" i="2"/>
  <c r="AP4667" i="2" s="1"/>
  <c r="AL4675" i="2"/>
  <c r="AP4675" i="2" s="1"/>
  <c r="AL4683" i="2"/>
  <c r="AP4683" i="2" s="1"/>
  <c r="AL4691" i="2"/>
  <c r="AP4691" i="2" s="1"/>
  <c r="AL4699" i="2"/>
  <c r="AP4699" i="2" s="1"/>
  <c r="AL4707" i="2"/>
  <c r="AP4707" i="2" s="1"/>
  <c r="AL4715" i="2"/>
  <c r="AP4715" i="2" s="1"/>
  <c r="AL4723" i="2"/>
  <c r="AP4723" i="2" s="1"/>
  <c r="AL4731" i="2"/>
  <c r="AP4731" i="2" s="1"/>
  <c r="AL4739" i="2"/>
  <c r="AP4739" i="2" s="1"/>
  <c r="AL4747" i="2"/>
  <c r="AP4747" i="2" s="1"/>
  <c r="AL4755" i="2"/>
  <c r="AP4755" i="2" s="1"/>
  <c r="AL4763" i="2"/>
  <c r="AP4763" i="2" s="1"/>
  <c r="AL4771" i="2"/>
  <c r="AP4771" i="2" s="1"/>
  <c r="AL4779" i="2"/>
  <c r="AP4779" i="2" s="1"/>
  <c r="AL4787" i="2"/>
  <c r="AP4787" i="2" s="1"/>
  <c r="AL4795" i="2"/>
  <c r="AP4795" i="2" s="1"/>
  <c r="AL4803" i="2"/>
  <c r="AP4803" i="2" s="1"/>
  <c r="AL4811" i="2"/>
  <c r="AP4811" i="2" s="1"/>
  <c r="AL4819" i="2"/>
  <c r="AP4819" i="2" s="1"/>
  <c r="AL4827" i="2"/>
  <c r="AP4827" i="2" s="1"/>
  <c r="AL4835" i="2"/>
  <c r="AP4835" i="2" s="1"/>
  <c r="AL4843" i="2"/>
  <c r="AP4843" i="2" s="1"/>
  <c r="AL4851" i="2"/>
  <c r="AP4851" i="2" s="1"/>
  <c r="AL4859" i="2"/>
  <c r="AP4859" i="2" s="1"/>
  <c r="AL4867" i="2"/>
  <c r="AP4867" i="2" s="1"/>
  <c r="AL4875" i="2"/>
  <c r="AP4875" i="2" s="1"/>
  <c r="AL4883" i="2"/>
  <c r="AP4883" i="2" s="1"/>
  <c r="AL4891" i="2"/>
  <c r="AP4891" i="2" s="1"/>
  <c r="AL4899" i="2"/>
  <c r="AP4899" i="2" s="1"/>
  <c r="AL4907" i="2"/>
  <c r="AP4907" i="2" s="1"/>
  <c r="AL4931" i="2"/>
  <c r="AP4931" i="2" s="1"/>
  <c r="AL4939" i="2"/>
  <c r="AP4939" i="2" s="1"/>
  <c r="AL4947" i="2"/>
  <c r="AP4947" i="2" s="1"/>
  <c r="AL4955" i="2"/>
  <c r="AP4955" i="2" s="1"/>
  <c r="AL4963" i="2"/>
  <c r="AP4963" i="2" s="1"/>
  <c r="AL4971" i="2"/>
  <c r="AP4971" i="2" s="1"/>
  <c r="AL4979" i="2"/>
  <c r="AP4979" i="2" s="1"/>
  <c r="AL4987" i="2"/>
  <c r="AP4987" i="2" s="1"/>
  <c r="AL4995" i="2"/>
  <c r="AP4995" i="2" s="1"/>
  <c r="AL5003" i="2"/>
  <c r="AP5003" i="2" s="1"/>
  <c r="AL5011" i="2"/>
  <c r="AP5011" i="2" s="1"/>
  <c r="AL5019" i="2"/>
  <c r="AP5019" i="2" s="1"/>
  <c r="AL5027" i="2"/>
  <c r="AP5027" i="2" s="1"/>
  <c r="AL5035" i="2"/>
  <c r="AP5035" i="2" s="1"/>
  <c r="AL5043" i="2"/>
  <c r="AP5043" i="2" s="1"/>
  <c r="AL5051" i="2"/>
  <c r="AP5051" i="2" s="1"/>
  <c r="AL5059" i="2"/>
  <c r="AP5059" i="2" s="1"/>
  <c r="AL5067" i="2"/>
  <c r="AP5067" i="2" s="1"/>
  <c r="AL5075" i="2"/>
  <c r="AP5075" i="2" s="1"/>
  <c r="AL5083" i="2"/>
  <c r="AP5083" i="2" s="1"/>
  <c r="AL5091" i="2"/>
  <c r="AP5091" i="2" s="1"/>
  <c r="AL5099" i="2"/>
  <c r="AP5099" i="2" s="1"/>
  <c r="AL5107" i="2"/>
  <c r="AP5107" i="2" s="1"/>
  <c r="AL5115" i="2"/>
  <c r="AP5115" i="2" s="1"/>
  <c r="AL5131" i="2"/>
  <c r="AP5131" i="2" s="1"/>
  <c r="AL5139" i="2"/>
  <c r="AP5139" i="2" s="1"/>
  <c r="AL5147" i="2"/>
  <c r="AP5147" i="2" s="1"/>
  <c r="AL5155" i="2"/>
  <c r="AP5155" i="2" s="1"/>
  <c r="AL5163" i="2"/>
  <c r="AP5163" i="2" s="1"/>
  <c r="AL5171" i="2"/>
  <c r="AP5171" i="2" s="1"/>
  <c r="AL5179" i="2"/>
  <c r="AP5179" i="2" s="1"/>
  <c r="AL5187" i="2"/>
  <c r="AP5187" i="2" s="1"/>
  <c r="AL5195" i="2"/>
  <c r="AP5195" i="2" s="1"/>
  <c r="AL5203" i="2"/>
  <c r="AP5203" i="2" s="1"/>
  <c r="AL5211" i="2"/>
  <c r="AP5211" i="2" s="1"/>
  <c r="AL5219" i="2"/>
  <c r="AP5219" i="2" s="1"/>
  <c r="AL5227" i="2"/>
  <c r="AP5227" i="2" s="1"/>
  <c r="AL5235" i="2"/>
  <c r="AP5235" i="2" s="1"/>
  <c r="AL5243" i="2"/>
  <c r="AP5243" i="2" s="1"/>
  <c r="AL5251" i="2"/>
  <c r="AP5251" i="2" s="1"/>
  <c r="AL5259" i="2"/>
  <c r="AP5259" i="2" s="1"/>
  <c r="AL5267" i="2"/>
  <c r="AP5267" i="2" s="1"/>
  <c r="AL5275" i="2"/>
  <c r="AP5275" i="2" s="1"/>
  <c r="AL5283" i="2"/>
  <c r="AP5283" i="2" s="1"/>
  <c r="AL5291" i="2"/>
  <c r="AP5291" i="2" s="1"/>
  <c r="AL5299" i="2"/>
  <c r="AP5299" i="2" s="1"/>
  <c r="AL5307" i="2"/>
  <c r="AP5307" i="2" s="1"/>
  <c r="AL5323" i="2"/>
  <c r="AP5323" i="2" s="1"/>
  <c r="AL5331" i="2"/>
  <c r="AP5331" i="2" s="1"/>
  <c r="AL5339" i="2"/>
  <c r="AP5339" i="2" s="1"/>
  <c r="AL5347" i="2"/>
  <c r="AP5347" i="2" s="1"/>
  <c r="AL5355" i="2"/>
  <c r="AP5355" i="2" s="1"/>
  <c r="AL5363" i="2"/>
  <c r="AP5363" i="2" s="1"/>
  <c r="AL5371" i="2"/>
  <c r="AP5371" i="2" s="1"/>
  <c r="AL5379" i="2"/>
  <c r="AP5379" i="2" s="1"/>
  <c r="AL5387" i="2"/>
  <c r="AP5387" i="2" s="1"/>
  <c r="AL5395" i="2"/>
  <c r="AP5395" i="2" s="1"/>
  <c r="AL5403" i="2"/>
  <c r="AP5403" i="2" s="1"/>
  <c r="AL5411" i="2"/>
  <c r="AP5411" i="2" s="1"/>
  <c r="AL5419" i="2"/>
  <c r="AP5419" i="2" s="1"/>
  <c r="AL5427" i="2"/>
  <c r="AP5427" i="2" s="1"/>
  <c r="AL5435" i="2"/>
  <c r="AP5435" i="2" s="1"/>
  <c r="AL5443" i="2"/>
  <c r="AP5443" i="2" s="1"/>
  <c r="AL5451" i="2"/>
  <c r="AP5451" i="2" s="1"/>
  <c r="AL5459" i="2"/>
  <c r="AP5459" i="2" s="1"/>
  <c r="AL5467" i="2"/>
  <c r="AP5467" i="2" s="1"/>
  <c r="AL5475" i="2"/>
  <c r="AP5475" i="2" s="1"/>
  <c r="AL5483" i="2"/>
  <c r="AP5483" i="2" s="1"/>
  <c r="AL5491" i="2"/>
  <c r="AP5491" i="2" s="1"/>
  <c r="AL5515" i="2"/>
  <c r="AP5515" i="2" s="1"/>
  <c r="AL5523" i="2"/>
  <c r="AP5523" i="2" s="1"/>
  <c r="AL5531" i="2"/>
  <c r="AP5531" i="2" s="1"/>
  <c r="AL5539" i="2"/>
  <c r="AP5539" i="2" s="1"/>
  <c r="AL5547" i="2"/>
  <c r="AP5547" i="2" s="1"/>
  <c r="AL5555" i="2"/>
  <c r="AP5555" i="2" s="1"/>
  <c r="AL5563" i="2"/>
  <c r="AP5563" i="2" s="1"/>
  <c r="AL5571" i="2"/>
  <c r="AP5571" i="2" s="1"/>
  <c r="AL5579" i="2"/>
  <c r="AP5579" i="2" s="1"/>
  <c r="AL5587" i="2"/>
  <c r="AP5587" i="2" s="1"/>
  <c r="AL5595" i="2"/>
  <c r="AP5595" i="2" s="1"/>
  <c r="AL5603" i="2"/>
  <c r="AP5603" i="2" s="1"/>
  <c r="AL5611" i="2"/>
  <c r="AP5611" i="2" s="1"/>
  <c r="AL5619" i="2"/>
  <c r="AP5619" i="2" s="1"/>
  <c r="AL5627" i="2"/>
  <c r="AP5627" i="2" s="1"/>
  <c r="AL5635" i="2"/>
  <c r="AP5635" i="2" s="1"/>
  <c r="AL5643" i="2"/>
  <c r="AP5643" i="2" s="1"/>
  <c r="AL5651" i="2"/>
  <c r="AP5651" i="2" s="1"/>
  <c r="AL5659" i="2"/>
  <c r="AP5659" i="2" s="1"/>
  <c r="AL5667" i="2"/>
  <c r="AP5667" i="2" s="1"/>
  <c r="AL5675" i="2"/>
  <c r="AP5675" i="2" s="1"/>
  <c r="AL5683" i="2"/>
  <c r="AP5683" i="2" s="1"/>
  <c r="AL5691" i="2"/>
  <c r="AP5691" i="2" s="1"/>
  <c r="AL5699" i="2"/>
  <c r="AP5699" i="2" s="1"/>
  <c r="AL5707" i="2"/>
  <c r="AP5707" i="2" s="1"/>
  <c r="AL5715" i="2"/>
  <c r="AP5715" i="2" s="1"/>
  <c r="P7" i="2"/>
  <c r="R7" i="2" s="1"/>
  <c r="AL2050" i="2"/>
  <c r="AP2050" i="2" s="1"/>
  <c r="AL2632" i="2"/>
  <c r="AP2632" i="2" s="1"/>
  <c r="AL2734" i="2"/>
  <c r="AP2734" i="2" s="1"/>
  <c r="AL2835" i="2"/>
  <c r="AP2835" i="2" s="1"/>
  <c r="AL2979" i="2"/>
  <c r="AP2979" i="2" s="1"/>
  <c r="AL3105" i="2"/>
  <c r="AP3105" i="2" s="1"/>
  <c r="AL3191" i="2"/>
  <c r="AP3191" i="2" s="1"/>
  <c r="AL3272" i="2"/>
  <c r="AP3272" i="2" s="1"/>
  <c r="AL3358" i="2"/>
  <c r="AL3394" i="2"/>
  <c r="AP3394" i="2" s="1"/>
  <c r="AL3426" i="2"/>
  <c r="AP3426" i="2" s="1"/>
  <c r="AL3443" i="2"/>
  <c r="AP3443" i="2" s="1"/>
  <c r="AL3459" i="2"/>
  <c r="AP3459" i="2" s="1"/>
  <c r="AL3475" i="2"/>
  <c r="AP3475" i="2" s="1"/>
  <c r="AL3490" i="2"/>
  <c r="AP3490" i="2" s="1"/>
  <c r="AL3503" i="2"/>
  <c r="AP3503" i="2" s="1"/>
  <c r="AL3515" i="2"/>
  <c r="AP3515" i="2" s="1"/>
  <c r="AL3529" i="2"/>
  <c r="AP3529" i="2" s="1"/>
  <c r="AL3542" i="2"/>
  <c r="AP3542" i="2" s="1"/>
  <c r="AL3554" i="2"/>
  <c r="AP3554" i="2" s="1"/>
  <c r="AL3567" i="2"/>
  <c r="AP3567" i="2" s="1"/>
  <c r="AL3579" i="2"/>
  <c r="AP3579" i="2" s="1"/>
  <c r="AL3593" i="2"/>
  <c r="AP3593" i="2" s="1"/>
  <c r="AL3606" i="2"/>
  <c r="AP3606" i="2" s="1"/>
  <c r="AL3626" i="2"/>
  <c r="AP3626" i="2" s="1"/>
  <c r="AL3639" i="2"/>
  <c r="AP3639" i="2" s="1"/>
  <c r="AL3651" i="2"/>
  <c r="AP3651" i="2" s="1"/>
  <c r="AL3665" i="2"/>
  <c r="AP3665" i="2" s="1"/>
  <c r="AL3678" i="2"/>
  <c r="AP3678" i="2" s="1"/>
  <c r="AL3690" i="2"/>
  <c r="AP3690" i="2" s="1"/>
  <c r="AL3703" i="2"/>
  <c r="AP3703" i="2" s="1"/>
  <c r="AL3715" i="2"/>
  <c r="AP3715" i="2" s="1"/>
  <c r="AL3729" i="2"/>
  <c r="AP3729" i="2" s="1"/>
  <c r="AL3742" i="2"/>
  <c r="AP3742" i="2" s="1"/>
  <c r="AL3754" i="2"/>
  <c r="AP3754" i="2" s="1"/>
  <c r="AL3767" i="2"/>
  <c r="AP3767" i="2" s="1"/>
  <c r="AL3779" i="2"/>
  <c r="AP3779" i="2" s="1"/>
  <c r="AL3793" i="2"/>
  <c r="AP3793" i="2" s="1"/>
  <c r="AL3806" i="2"/>
  <c r="AP3806" i="2" s="1"/>
  <c r="AL3825" i="2"/>
  <c r="AP3825" i="2" s="1"/>
  <c r="AL3838" i="2"/>
  <c r="AP3838" i="2" s="1"/>
  <c r="AL3850" i="2"/>
  <c r="AP3850" i="2" s="1"/>
  <c r="AL3863" i="2"/>
  <c r="AP3863" i="2" s="1"/>
  <c r="AL3875" i="2"/>
  <c r="AP3875" i="2" s="1"/>
  <c r="AL3889" i="2"/>
  <c r="AP3889" i="2" s="1"/>
  <c r="AL3902" i="2"/>
  <c r="AP3902" i="2" s="1"/>
  <c r="AL3914" i="2"/>
  <c r="AP3914" i="2" s="1"/>
  <c r="AL3927" i="2"/>
  <c r="AP3927" i="2" s="1"/>
  <c r="AL3939" i="2"/>
  <c r="AP3939" i="2" s="1"/>
  <c r="AL3953" i="2"/>
  <c r="AP3953" i="2" s="1"/>
  <c r="AL3963" i="2"/>
  <c r="AP3963" i="2" s="1"/>
  <c r="AL3974" i="2"/>
  <c r="AP3974" i="2" s="1"/>
  <c r="AL3985" i="2"/>
  <c r="AP3985" i="2" s="1"/>
  <c r="AL4013" i="2"/>
  <c r="AP4013" i="2" s="1"/>
  <c r="AL4023" i="2"/>
  <c r="AP4023" i="2" s="1"/>
  <c r="AL4033" i="2"/>
  <c r="AP4033" i="2" s="1"/>
  <c r="AL4042" i="2"/>
  <c r="AP4042" i="2" s="1"/>
  <c r="AL4051" i="2"/>
  <c r="AP4051" i="2" s="1"/>
  <c r="AL4060" i="2"/>
  <c r="AP4060" i="2" s="1"/>
  <c r="AL4068" i="2"/>
  <c r="AP4068" i="2" s="1"/>
  <c r="AL4076" i="2"/>
  <c r="AP4076" i="2" s="1"/>
  <c r="AL4084" i="2"/>
  <c r="AP4084" i="2" s="1"/>
  <c r="AL4092" i="2"/>
  <c r="AP4092" i="2" s="1"/>
  <c r="AL4100" i="2"/>
  <c r="AP4100" i="2" s="1"/>
  <c r="AL4108" i="2"/>
  <c r="AP4108" i="2" s="1"/>
  <c r="AL4116" i="2"/>
  <c r="AP4116" i="2" s="1"/>
  <c r="AL4124" i="2"/>
  <c r="AP4124" i="2" s="1"/>
  <c r="AL4132" i="2"/>
  <c r="AP4132" i="2" s="1"/>
  <c r="AL4140" i="2"/>
  <c r="AP4140" i="2" s="1"/>
  <c r="AL4148" i="2"/>
  <c r="AP4148" i="2" s="1"/>
  <c r="AL4156" i="2"/>
  <c r="AP4156" i="2" s="1"/>
  <c r="AL4164" i="2"/>
  <c r="AP4164" i="2" s="1"/>
  <c r="AL4180" i="2"/>
  <c r="AP4180" i="2" s="1"/>
  <c r="AL4188" i="2"/>
  <c r="AP4188" i="2" s="1"/>
  <c r="AL4196" i="2"/>
  <c r="AP4196" i="2" s="1"/>
  <c r="AL4204" i="2"/>
  <c r="AP4204" i="2" s="1"/>
  <c r="AL4212" i="2"/>
  <c r="AP4212" i="2" s="1"/>
  <c r="AL4220" i="2"/>
  <c r="AP4220" i="2" s="1"/>
  <c r="AL4228" i="2"/>
  <c r="AP4228" i="2" s="1"/>
  <c r="AL4236" i="2"/>
  <c r="AP4236" i="2" s="1"/>
  <c r="AL4244" i="2"/>
  <c r="AP4244" i="2" s="1"/>
  <c r="AL4252" i="2"/>
  <c r="AP4252" i="2" s="1"/>
  <c r="AL4260" i="2"/>
  <c r="AP4260" i="2" s="1"/>
  <c r="AL4268" i="2"/>
  <c r="AP4268" i="2" s="1"/>
  <c r="AL4276" i="2"/>
  <c r="AP4276" i="2" s="1"/>
  <c r="AL4284" i="2"/>
  <c r="AP4284" i="2" s="1"/>
  <c r="AL4292" i="2"/>
  <c r="AP4292" i="2" s="1"/>
  <c r="AL4300" i="2"/>
  <c r="AP4300" i="2" s="1"/>
  <c r="AL4308" i="2"/>
  <c r="AP4308" i="2" s="1"/>
  <c r="AL4316" i="2"/>
  <c r="AP4316" i="2" s="1"/>
  <c r="AL4324" i="2"/>
  <c r="AP4324" i="2" s="1"/>
  <c r="AL4332" i="2"/>
  <c r="AP4332" i="2" s="1"/>
  <c r="AL4348" i="2"/>
  <c r="AP4348" i="2" s="1"/>
  <c r="AL4356" i="2"/>
  <c r="AP4356" i="2" s="1"/>
  <c r="AL4364" i="2"/>
  <c r="AP4364" i="2" s="1"/>
  <c r="AL4372" i="2"/>
  <c r="AP4372" i="2" s="1"/>
  <c r="AL4380" i="2"/>
  <c r="AP4380" i="2" s="1"/>
  <c r="AL4388" i="2"/>
  <c r="AP4388" i="2" s="1"/>
  <c r="AL4396" i="2"/>
  <c r="AP4396" i="2" s="1"/>
  <c r="AL4404" i="2"/>
  <c r="AP4404" i="2" s="1"/>
  <c r="AL4412" i="2"/>
  <c r="AP4412" i="2" s="1"/>
  <c r="AL4420" i="2"/>
  <c r="AP4420" i="2" s="1"/>
  <c r="AL4428" i="2"/>
  <c r="AP4428" i="2" s="1"/>
  <c r="AL4436" i="2"/>
  <c r="AP4436" i="2" s="1"/>
  <c r="AL4444" i="2"/>
  <c r="AP4444" i="2" s="1"/>
  <c r="AL4452" i="2"/>
  <c r="AP4452" i="2" s="1"/>
  <c r="AL4460" i="2"/>
  <c r="AP4460" i="2" s="1"/>
  <c r="AL4468" i="2"/>
  <c r="AP4468" i="2" s="1"/>
  <c r="AL4476" i="2"/>
  <c r="AP4476" i="2" s="1"/>
  <c r="AL4484" i="2"/>
  <c r="AP4484" i="2" s="1"/>
  <c r="AL4492" i="2"/>
  <c r="AP4492" i="2" s="1"/>
  <c r="AL4500" i="2"/>
  <c r="AP4500" i="2" s="1"/>
  <c r="AL4508" i="2"/>
  <c r="AP4508" i="2" s="1"/>
  <c r="AL4516" i="2"/>
  <c r="AP4516" i="2" s="1"/>
  <c r="AL4524" i="2"/>
  <c r="AP4524" i="2" s="1"/>
  <c r="AL4532" i="2"/>
  <c r="AP4532" i="2" s="1"/>
  <c r="AL4548" i="2"/>
  <c r="AP4548" i="2" s="1"/>
  <c r="AL4556" i="2"/>
  <c r="AP4556" i="2" s="1"/>
  <c r="AL4564" i="2"/>
  <c r="AP4564" i="2" s="1"/>
  <c r="AL4572" i="2"/>
  <c r="AP4572" i="2" s="1"/>
  <c r="AL4580" i="2"/>
  <c r="AP4580" i="2" s="1"/>
  <c r="AL4588" i="2"/>
  <c r="AP4588" i="2" s="1"/>
  <c r="AL4596" i="2"/>
  <c r="AP4596" i="2" s="1"/>
  <c r="AL4604" i="2"/>
  <c r="AP4604" i="2" s="1"/>
  <c r="AL4612" i="2"/>
  <c r="AP4612" i="2" s="1"/>
  <c r="AL4620" i="2"/>
  <c r="AP4620" i="2" s="1"/>
  <c r="AL4628" i="2"/>
  <c r="AP4628" i="2" s="1"/>
  <c r="AL4636" i="2"/>
  <c r="AP4636" i="2" s="1"/>
  <c r="AL4644" i="2"/>
  <c r="AP4644" i="2" s="1"/>
  <c r="AL4652" i="2"/>
  <c r="AP4652" i="2" s="1"/>
  <c r="AL4660" i="2"/>
  <c r="AP4660" i="2" s="1"/>
  <c r="AL4668" i="2"/>
  <c r="AP4668" i="2" s="1"/>
  <c r="AL4676" i="2"/>
  <c r="AP4676" i="2" s="1"/>
  <c r="AL4684" i="2"/>
  <c r="AP4684" i="2" s="1"/>
  <c r="AL4692" i="2"/>
  <c r="AP4692" i="2" s="1"/>
  <c r="AL4700" i="2"/>
  <c r="AP4700" i="2" s="1"/>
  <c r="AL4708" i="2"/>
  <c r="AP4708" i="2" s="1"/>
  <c r="AL4716" i="2"/>
  <c r="AP4716" i="2" s="1"/>
  <c r="AL4724" i="2"/>
  <c r="AP4724" i="2" s="1"/>
  <c r="AL4732" i="2"/>
  <c r="AP4732" i="2" s="1"/>
  <c r="AL4740" i="2"/>
  <c r="AP4740" i="2" s="1"/>
  <c r="AL4748" i="2"/>
  <c r="AP4748" i="2" s="1"/>
  <c r="AL4756" i="2"/>
  <c r="AP4756" i="2" s="1"/>
  <c r="AL4764" i="2"/>
  <c r="AP4764" i="2" s="1"/>
  <c r="AL4772" i="2"/>
  <c r="AP4772" i="2" s="1"/>
  <c r="AL4780" i="2"/>
  <c r="AP4780" i="2" s="1"/>
  <c r="AL4788" i="2"/>
  <c r="AP4788" i="2" s="1"/>
  <c r="AL4796" i="2"/>
  <c r="AP4796" i="2" s="1"/>
  <c r="AL4804" i="2"/>
  <c r="AP4804" i="2" s="1"/>
  <c r="AL4812" i="2"/>
  <c r="AP4812" i="2" s="1"/>
  <c r="AL4820" i="2"/>
  <c r="AP4820" i="2" s="1"/>
  <c r="AL4828" i="2"/>
  <c r="AP4828" i="2" s="1"/>
  <c r="AL4836" i="2"/>
  <c r="AP4836" i="2" s="1"/>
  <c r="AL4844" i="2"/>
  <c r="AP4844" i="2" s="1"/>
  <c r="AL4852" i="2"/>
  <c r="AP4852" i="2" s="1"/>
  <c r="AL4860" i="2"/>
  <c r="AP4860" i="2" s="1"/>
  <c r="AL4868" i="2"/>
  <c r="AP4868" i="2" s="1"/>
  <c r="AL4876" i="2"/>
  <c r="AP4876" i="2" s="1"/>
  <c r="AL4884" i="2"/>
  <c r="AP4884" i="2" s="1"/>
  <c r="AL4892" i="2"/>
  <c r="AP4892" i="2" s="1"/>
  <c r="AL4900" i="2"/>
  <c r="AP4900" i="2" s="1"/>
  <c r="AL4908" i="2"/>
  <c r="AP4908" i="2" s="1"/>
  <c r="AL4932" i="2"/>
  <c r="AP4932" i="2" s="1"/>
  <c r="AL4940" i="2"/>
  <c r="AP4940" i="2" s="1"/>
  <c r="AL4948" i="2"/>
  <c r="AP4948" i="2" s="1"/>
  <c r="AL4956" i="2"/>
  <c r="AP4956" i="2" s="1"/>
  <c r="AL4964" i="2"/>
  <c r="AP4964" i="2" s="1"/>
  <c r="AL4972" i="2"/>
  <c r="AP4972" i="2" s="1"/>
  <c r="AL4980" i="2"/>
  <c r="AP4980" i="2" s="1"/>
  <c r="AL4988" i="2"/>
  <c r="AP4988" i="2" s="1"/>
  <c r="AL4996" i="2"/>
  <c r="AP4996" i="2" s="1"/>
  <c r="AL1148" i="2"/>
  <c r="AP1148" i="2" s="1"/>
  <c r="AL1700" i="2"/>
  <c r="AP1700" i="2" s="1"/>
  <c r="AL2282" i="2"/>
  <c r="AP2282" i="2" s="1"/>
  <c r="AL2504" i="2"/>
  <c r="AP2504" i="2" s="1"/>
  <c r="AL2648" i="2"/>
  <c r="AP2648" i="2" s="1"/>
  <c r="AL2746" i="2"/>
  <c r="AP2746" i="2" s="1"/>
  <c r="AL2848" i="2"/>
  <c r="AP2848" i="2" s="1"/>
  <c r="AL2894" i="2"/>
  <c r="AP2894" i="2" s="1"/>
  <c r="AL2991" i="2"/>
  <c r="AP2991" i="2" s="1"/>
  <c r="AL3115" i="2"/>
  <c r="AP3115" i="2" s="1"/>
  <c r="AL3201" i="2"/>
  <c r="AP3201" i="2" s="1"/>
  <c r="AL3282" i="2"/>
  <c r="AP3282" i="2" s="1"/>
  <c r="AL3362" i="2"/>
  <c r="AP3362" i="2" s="1"/>
  <c r="AL3398" i="2"/>
  <c r="AP3398" i="2" s="1"/>
  <c r="AL3427" i="2"/>
  <c r="AP3427" i="2" s="1"/>
  <c r="AL3446" i="2"/>
  <c r="AP3446" i="2" s="1"/>
  <c r="AL3462" i="2"/>
  <c r="AP3462" i="2" s="1"/>
  <c r="AL3478" i="2"/>
  <c r="AP3478" i="2" s="1"/>
  <c r="AL3491" i="2"/>
  <c r="AP3491" i="2" s="1"/>
  <c r="AL3505" i="2"/>
  <c r="AP3505" i="2" s="1"/>
  <c r="AL3518" i="2"/>
  <c r="AP3518" i="2" s="1"/>
  <c r="AL3530" i="2"/>
  <c r="AP3530" i="2" s="1"/>
  <c r="AL3543" i="2"/>
  <c r="AP3543" i="2" s="1"/>
  <c r="AL3555" i="2"/>
  <c r="AP3555" i="2" s="1"/>
  <c r="AL3569" i="2"/>
  <c r="AP3569" i="2" s="1"/>
  <c r="AL3582" i="2"/>
  <c r="AP3582" i="2" s="1"/>
  <c r="AL3594" i="2"/>
  <c r="AP3594" i="2" s="1"/>
  <c r="AL3607" i="2"/>
  <c r="AP3607" i="2" s="1"/>
  <c r="AL3627" i="2"/>
  <c r="AP3627" i="2" s="1"/>
  <c r="AL3641" i="2"/>
  <c r="AP3641" i="2" s="1"/>
  <c r="AL3654" i="2"/>
  <c r="AP3654" i="2" s="1"/>
  <c r="AL3666" i="2"/>
  <c r="AP3666" i="2" s="1"/>
  <c r="AL3679" i="2"/>
  <c r="AP3679" i="2" s="1"/>
  <c r="AL3691" i="2"/>
  <c r="AP3691" i="2" s="1"/>
  <c r="AL3705" i="2"/>
  <c r="AP3705" i="2" s="1"/>
  <c r="AL3718" i="2"/>
  <c r="AP3718" i="2" s="1"/>
  <c r="AL3730" i="2"/>
  <c r="AP3730" i="2" s="1"/>
  <c r="AL3743" i="2"/>
  <c r="AP3743" i="2" s="1"/>
  <c r="AL3755" i="2"/>
  <c r="AP3755" i="2" s="1"/>
  <c r="AL3769" i="2"/>
  <c r="AP3769" i="2" s="1"/>
  <c r="AL3782" i="2"/>
  <c r="AP3782" i="2" s="1"/>
  <c r="AL3794" i="2"/>
  <c r="AP3794" i="2" s="1"/>
  <c r="AL3807" i="2"/>
  <c r="AP3807" i="2" s="1"/>
  <c r="AL3826" i="2"/>
  <c r="AP3826" i="2" s="1"/>
  <c r="AL3839" i="2"/>
  <c r="AP3839" i="2" s="1"/>
  <c r="AL3851" i="2"/>
  <c r="AP3851" i="2" s="1"/>
  <c r="AL3865" i="2"/>
  <c r="AP3865" i="2" s="1"/>
  <c r="AL3878" i="2"/>
  <c r="AP3878" i="2" s="1"/>
  <c r="AL3890" i="2"/>
  <c r="AP3890" i="2" s="1"/>
  <c r="AL3903" i="2"/>
  <c r="AP3903" i="2" s="1"/>
  <c r="AL3915" i="2"/>
  <c r="AP3915" i="2" s="1"/>
  <c r="AL3929" i="2"/>
  <c r="AP3929" i="2" s="1"/>
  <c r="AL3942" i="2"/>
  <c r="AP3942" i="2" s="1"/>
  <c r="AL3954" i="2"/>
  <c r="AP3954" i="2" s="1"/>
  <c r="AL3965" i="2"/>
  <c r="AP3965" i="2" s="1"/>
  <c r="AL3975" i="2"/>
  <c r="AP3975" i="2" s="1"/>
  <c r="AL3986" i="2"/>
  <c r="AP3986" i="2" s="1"/>
  <c r="AL4014" i="2"/>
  <c r="AP4014" i="2" s="1"/>
  <c r="AL4025" i="2"/>
  <c r="AP4025" i="2" s="1"/>
  <c r="AL4034" i="2"/>
  <c r="AP4034" i="2" s="1"/>
  <c r="AL4043" i="2"/>
  <c r="AP4043" i="2" s="1"/>
  <c r="AL4053" i="2"/>
  <c r="AP4053" i="2" s="1"/>
  <c r="AL4061" i="2"/>
  <c r="AP4061" i="2" s="1"/>
  <c r="AL4069" i="2"/>
  <c r="AP4069" i="2" s="1"/>
  <c r="AL4077" i="2"/>
  <c r="AP4077" i="2" s="1"/>
  <c r="AL4085" i="2"/>
  <c r="AP4085" i="2" s="1"/>
  <c r="AL4093" i="2"/>
  <c r="AP4093" i="2" s="1"/>
  <c r="AL4101" i="2"/>
  <c r="AP4101" i="2" s="1"/>
  <c r="AL4109" i="2"/>
  <c r="AP4109" i="2" s="1"/>
  <c r="AL4117" i="2"/>
  <c r="AP4117" i="2" s="1"/>
  <c r="AL4125" i="2"/>
  <c r="AP4125" i="2" s="1"/>
  <c r="AL4133" i="2"/>
  <c r="AP4133" i="2" s="1"/>
  <c r="AL4141" i="2"/>
  <c r="AP4141" i="2" s="1"/>
  <c r="AL4149" i="2"/>
  <c r="AP4149" i="2" s="1"/>
  <c r="AL4157" i="2"/>
  <c r="AP4157" i="2" s="1"/>
  <c r="AL4181" i="2"/>
  <c r="AP4181" i="2" s="1"/>
  <c r="AL4189" i="2"/>
  <c r="AP4189" i="2" s="1"/>
  <c r="AL4197" i="2"/>
  <c r="AP4197" i="2" s="1"/>
  <c r="AL4205" i="2"/>
  <c r="AP4205" i="2" s="1"/>
  <c r="AL4213" i="2"/>
  <c r="AP4213" i="2" s="1"/>
  <c r="AL4221" i="2"/>
  <c r="AP4221" i="2" s="1"/>
  <c r="AL4229" i="2"/>
  <c r="AP4229" i="2" s="1"/>
  <c r="AL4237" i="2"/>
  <c r="AP4237" i="2" s="1"/>
  <c r="AL4245" i="2"/>
  <c r="AP4245" i="2" s="1"/>
  <c r="AL4253" i="2"/>
  <c r="AP4253" i="2" s="1"/>
  <c r="AL4261" i="2"/>
  <c r="AP4261" i="2" s="1"/>
  <c r="AL4269" i="2"/>
  <c r="AP4269" i="2" s="1"/>
  <c r="AL4277" i="2"/>
  <c r="AP4277" i="2" s="1"/>
  <c r="AL4285" i="2"/>
  <c r="AP4285" i="2" s="1"/>
  <c r="AL4293" i="2"/>
  <c r="AP4293" i="2" s="1"/>
  <c r="AL4301" i="2"/>
  <c r="AP4301" i="2" s="1"/>
  <c r="AL4309" i="2"/>
  <c r="AP4309" i="2" s="1"/>
  <c r="AL4317" i="2"/>
  <c r="AP4317" i="2" s="1"/>
  <c r="AL4325" i="2"/>
  <c r="AP4325" i="2" s="1"/>
  <c r="AL4333" i="2"/>
  <c r="AP4333" i="2" s="1"/>
  <c r="AL4349" i="2"/>
  <c r="AP4349" i="2" s="1"/>
  <c r="AL4357" i="2"/>
  <c r="AP4357" i="2" s="1"/>
  <c r="AL4365" i="2"/>
  <c r="AP4365" i="2" s="1"/>
  <c r="AL4373" i="2"/>
  <c r="AP4373" i="2" s="1"/>
  <c r="AL4381" i="2"/>
  <c r="AP4381" i="2" s="1"/>
  <c r="AL4389" i="2"/>
  <c r="AP4389" i="2" s="1"/>
  <c r="AL4397" i="2"/>
  <c r="AP4397" i="2" s="1"/>
  <c r="AL4405" i="2"/>
  <c r="AP4405" i="2" s="1"/>
  <c r="AL4413" i="2"/>
  <c r="AP4413" i="2" s="1"/>
  <c r="AL4421" i="2"/>
  <c r="AP4421" i="2" s="1"/>
  <c r="AL4429" i="2"/>
  <c r="AP4429" i="2" s="1"/>
  <c r="AL4437" i="2"/>
  <c r="AP4437" i="2" s="1"/>
  <c r="AL4445" i="2"/>
  <c r="AP4445" i="2" s="1"/>
  <c r="AL4453" i="2"/>
  <c r="AP4453" i="2" s="1"/>
  <c r="AL4461" i="2"/>
  <c r="AP4461" i="2" s="1"/>
  <c r="AL4469" i="2"/>
  <c r="AP4469" i="2" s="1"/>
  <c r="AL4477" i="2"/>
  <c r="AP4477" i="2" s="1"/>
  <c r="AL4485" i="2"/>
  <c r="AP4485" i="2" s="1"/>
  <c r="AL4493" i="2"/>
  <c r="AP4493" i="2" s="1"/>
  <c r="AL4501" i="2"/>
  <c r="AP4501" i="2" s="1"/>
  <c r="AL4509" i="2"/>
  <c r="AP4509" i="2" s="1"/>
  <c r="AL4517" i="2"/>
  <c r="AP4517" i="2" s="1"/>
  <c r="AL4525" i="2"/>
  <c r="AP4525" i="2" s="1"/>
  <c r="AL4533" i="2"/>
  <c r="AP4533" i="2" s="1"/>
  <c r="AL4541" i="2"/>
  <c r="AP4541" i="2" s="1"/>
  <c r="AL4549" i="2"/>
  <c r="AP4549" i="2" s="1"/>
  <c r="AL4557" i="2"/>
  <c r="AP4557" i="2" s="1"/>
  <c r="AL4565" i="2"/>
  <c r="AP4565" i="2" s="1"/>
  <c r="AL4573" i="2"/>
  <c r="AP4573" i="2" s="1"/>
  <c r="AL4581" i="2"/>
  <c r="AP4581" i="2" s="1"/>
  <c r="AL4589" i="2"/>
  <c r="AP4589" i="2" s="1"/>
  <c r="AL4597" i="2"/>
  <c r="AP4597" i="2" s="1"/>
  <c r="AL4605" i="2"/>
  <c r="AP4605" i="2" s="1"/>
  <c r="AL4613" i="2"/>
  <c r="AP4613" i="2" s="1"/>
  <c r="AL4621" i="2"/>
  <c r="AP4621" i="2" s="1"/>
  <c r="AL4629" i="2"/>
  <c r="AP4629" i="2" s="1"/>
  <c r="AL4637" i="2"/>
  <c r="AP4637" i="2" s="1"/>
  <c r="AL4645" i="2"/>
  <c r="AP4645" i="2" s="1"/>
  <c r="AL4653" i="2"/>
  <c r="AP4653" i="2" s="1"/>
  <c r="AL4661" i="2"/>
  <c r="AP4661" i="2" s="1"/>
  <c r="AL4669" i="2"/>
  <c r="AP4669" i="2" s="1"/>
  <c r="AL4677" i="2"/>
  <c r="AP4677" i="2" s="1"/>
  <c r="AL4685" i="2"/>
  <c r="AP4685" i="2" s="1"/>
  <c r="AL4693" i="2"/>
  <c r="AP4693" i="2" s="1"/>
  <c r="AL4701" i="2"/>
  <c r="AP4701" i="2" s="1"/>
  <c r="AL4709" i="2"/>
  <c r="AP4709" i="2" s="1"/>
  <c r="AL4717" i="2"/>
  <c r="AP4717" i="2" s="1"/>
  <c r="AL4725" i="2"/>
  <c r="AP4725" i="2" s="1"/>
  <c r="AL4733" i="2"/>
  <c r="AP4733" i="2" s="1"/>
  <c r="AL4741" i="2"/>
  <c r="AP4741" i="2" s="1"/>
  <c r="AL4749" i="2"/>
  <c r="AP4749" i="2" s="1"/>
  <c r="AL4757" i="2"/>
  <c r="AP4757" i="2" s="1"/>
  <c r="AL4765" i="2"/>
  <c r="AP4765" i="2" s="1"/>
  <c r="AL4773" i="2"/>
  <c r="AP4773" i="2" s="1"/>
  <c r="AL4781" i="2"/>
  <c r="AP4781" i="2" s="1"/>
  <c r="AL4789" i="2"/>
  <c r="AP4789" i="2" s="1"/>
  <c r="AL4797" i="2"/>
  <c r="AP4797" i="2" s="1"/>
  <c r="AL4805" i="2"/>
  <c r="AP4805" i="2" s="1"/>
  <c r="AL4813" i="2"/>
  <c r="AP4813" i="2" s="1"/>
  <c r="AL4821" i="2"/>
  <c r="AP4821" i="2" s="1"/>
  <c r="AL4829" i="2"/>
  <c r="AP4829" i="2" s="1"/>
  <c r="AL4837" i="2"/>
  <c r="AP4837" i="2" s="1"/>
  <c r="AL4845" i="2"/>
  <c r="AP4845" i="2" s="1"/>
  <c r="AL4853" i="2"/>
  <c r="AP4853" i="2" s="1"/>
  <c r="AL4861" i="2"/>
  <c r="AP4861" i="2" s="1"/>
  <c r="AL4869" i="2"/>
  <c r="AP4869" i="2" s="1"/>
  <c r="AL4877" i="2"/>
  <c r="AP4877" i="2" s="1"/>
  <c r="AL4885" i="2"/>
  <c r="AP4885" i="2" s="1"/>
  <c r="AL4893" i="2"/>
  <c r="AP4893" i="2" s="1"/>
  <c r="AL4901" i="2"/>
  <c r="AP4901" i="2" s="1"/>
  <c r="AL4909" i="2"/>
  <c r="AP4909" i="2" s="1"/>
  <c r="AL4933" i="2"/>
  <c r="AP4933" i="2" s="1"/>
  <c r="AL4941" i="2"/>
  <c r="AP4941" i="2" s="1"/>
  <c r="AL4949" i="2"/>
  <c r="AP4949" i="2" s="1"/>
  <c r="AL4957" i="2"/>
  <c r="AP4957" i="2" s="1"/>
  <c r="AL4965" i="2"/>
  <c r="AP4965" i="2" s="1"/>
  <c r="AL4973" i="2"/>
  <c r="AP4973" i="2" s="1"/>
  <c r="AL4981" i="2"/>
  <c r="AP4981" i="2" s="1"/>
  <c r="AL4989" i="2"/>
  <c r="AP4989" i="2" s="1"/>
  <c r="AL4997" i="2"/>
  <c r="AP4997" i="2" s="1"/>
  <c r="AL5005" i="2"/>
  <c r="AP5005" i="2" s="1"/>
  <c r="AL5013" i="2"/>
  <c r="AP5013" i="2" s="1"/>
  <c r="AL5021" i="2"/>
  <c r="AP5021" i="2" s="1"/>
  <c r="AL5029" i="2"/>
  <c r="AP5029" i="2" s="1"/>
  <c r="AL5037" i="2"/>
  <c r="AP5037" i="2" s="1"/>
  <c r="AL5045" i="2"/>
  <c r="AP5045" i="2" s="1"/>
  <c r="AL5053" i="2"/>
  <c r="AP5053" i="2" s="1"/>
  <c r="AL5061" i="2"/>
  <c r="AP5061" i="2" s="1"/>
  <c r="AL5069" i="2"/>
  <c r="AP5069" i="2" s="1"/>
  <c r="AL5077" i="2"/>
  <c r="AP5077" i="2" s="1"/>
  <c r="AL5085" i="2"/>
  <c r="AP5085" i="2" s="1"/>
  <c r="AL5093" i="2"/>
  <c r="AP5093" i="2" s="1"/>
  <c r="AL5101" i="2"/>
  <c r="AP5101" i="2" s="1"/>
  <c r="AL5109" i="2"/>
  <c r="AP5109" i="2" s="1"/>
  <c r="AL5117" i="2"/>
  <c r="AP5117" i="2" s="1"/>
  <c r="AL5125" i="2"/>
  <c r="AP5125" i="2" s="1"/>
  <c r="AL5133" i="2"/>
  <c r="AP5133" i="2" s="1"/>
  <c r="AL5141" i="2"/>
  <c r="AP5141" i="2" s="1"/>
  <c r="AL5149" i="2"/>
  <c r="AP5149" i="2" s="1"/>
  <c r="AL5157" i="2"/>
  <c r="AP5157" i="2" s="1"/>
  <c r="AL5165" i="2"/>
  <c r="AL5173" i="2"/>
  <c r="AP5173" i="2" s="1"/>
  <c r="AL5181" i="2"/>
  <c r="AP5181" i="2" s="1"/>
  <c r="AL5189" i="2"/>
  <c r="AP5189" i="2" s="1"/>
  <c r="AL5197" i="2"/>
  <c r="AP5197" i="2" s="1"/>
  <c r="AL5205" i="2"/>
  <c r="AP5205" i="2" s="1"/>
  <c r="AL5213" i="2"/>
  <c r="AP5213" i="2" s="1"/>
  <c r="AL5221" i="2"/>
  <c r="AP5221" i="2" s="1"/>
  <c r="AL5229" i="2"/>
  <c r="AP5229" i="2" s="1"/>
  <c r="AL5237" i="2"/>
  <c r="AP5237" i="2" s="1"/>
  <c r="AL5245" i="2"/>
  <c r="AP5245" i="2" s="1"/>
  <c r="AL5253" i="2"/>
  <c r="AP5253" i="2" s="1"/>
  <c r="AL5261" i="2"/>
  <c r="AP5261" i="2" s="1"/>
  <c r="AL5269" i="2"/>
  <c r="AP5269" i="2" s="1"/>
  <c r="AL5277" i="2"/>
  <c r="AP5277" i="2" s="1"/>
  <c r="AL5285" i="2"/>
  <c r="AP5285" i="2" s="1"/>
  <c r="AL5293" i="2"/>
  <c r="AP5293" i="2" s="1"/>
  <c r="AL5301" i="2"/>
  <c r="AP5301" i="2" s="1"/>
  <c r="AL5309" i="2"/>
  <c r="AP5309" i="2" s="1"/>
  <c r="AL5325" i="2"/>
  <c r="AP5325" i="2" s="1"/>
  <c r="AL5333" i="2"/>
  <c r="AP5333" i="2" s="1"/>
  <c r="AL5341" i="2"/>
  <c r="AP5341" i="2" s="1"/>
  <c r="AL5349" i="2"/>
  <c r="AP5349" i="2" s="1"/>
  <c r="AL5357" i="2"/>
  <c r="AP5357" i="2" s="1"/>
  <c r="AL5365" i="2"/>
  <c r="AP5365" i="2" s="1"/>
  <c r="AL5373" i="2"/>
  <c r="AP5373" i="2" s="1"/>
  <c r="AL5381" i="2"/>
  <c r="AP5381" i="2" s="1"/>
  <c r="AL5389" i="2"/>
  <c r="AP5389" i="2" s="1"/>
  <c r="AL5397" i="2"/>
  <c r="AP5397" i="2" s="1"/>
  <c r="AL5405" i="2"/>
  <c r="AP5405" i="2" s="1"/>
  <c r="AL5413" i="2"/>
  <c r="AP5413" i="2" s="1"/>
  <c r="AL5421" i="2"/>
  <c r="AP5421" i="2" s="1"/>
  <c r="AL5429" i="2"/>
  <c r="AP5429" i="2" s="1"/>
  <c r="AL5437" i="2"/>
  <c r="AP5437" i="2" s="1"/>
  <c r="AL5445" i="2"/>
  <c r="AP5445" i="2" s="1"/>
  <c r="AL5453" i="2"/>
  <c r="AP5453" i="2" s="1"/>
  <c r="AL5461" i="2"/>
  <c r="AP5461" i="2" s="1"/>
  <c r="AL1788" i="2"/>
  <c r="AP1788" i="2" s="1"/>
  <c r="AL2346" i="2"/>
  <c r="AP2346" i="2" s="1"/>
  <c r="AL2528" i="2"/>
  <c r="AP2528" i="2" s="1"/>
  <c r="AL2662" i="2"/>
  <c r="AP2662" i="2" s="1"/>
  <c r="AL2759" i="2"/>
  <c r="AP2759" i="2" s="1"/>
  <c r="AL2862" i="2"/>
  <c r="AP2862" i="2" s="1"/>
  <c r="AL2906" i="2"/>
  <c r="AP2906" i="2" s="1"/>
  <c r="AL3001" i="2"/>
  <c r="AP3001" i="2" s="1"/>
  <c r="AL3127" i="2"/>
  <c r="AP3127" i="2" s="1"/>
  <c r="AL3211" i="2"/>
  <c r="AP3211" i="2" s="1"/>
  <c r="AL3294" i="2"/>
  <c r="AP3294" i="2" s="1"/>
  <c r="AL3368" i="2"/>
  <c r="AP3368" i="2" s="1"/>
  <c r="AL3402" i="2"/>
  <c r="AP3402" i="2" s="1"/>
  <c r="AL3430" i="2"/>
  <c r="AP3430" i="2" s="1"/>
  <c r="AL3449" i="2"/>
  <c r="AP3449" i="2" s="1"/>
  <c r="AL3465" i="2"/>
  <c r="AP3465" i="2" s="1"/>
  <c r="AL3481" i="2"/>
  <c r="AP3481" i="2" s="1"/>
  <c r="AL3494" i="2"/>
  <c r="AP3494" i="2" s="1"/>
  <c r="AL3506" i="2"/>
  <c r="AP3506" i="2" s="1"/>
  <c r="AL3519" i="2"/>
  <c r="AP3519" i="2" s="1"/>
  <c r="AL3531" i="2"/>
  <c r="AP3531" i="2" s="1"/>
  <c r="AL3545" i="2"/>
  <c r="AP3545" i="2" s="1"/>
  <c r="AL3558" i="2"/>
  <c r="AP3558" i="2" s="1"/>
  <c r="AL3570" i="2"/>
  <c r="AP3570" i="2" s="1"/>
  <c r="AL3583" i="2"/>
  <c r="AP3583" i="2" s="1"/>
  <c r="AL3595" i="2"/>
  <c r="AP3595" i="2" s="1"/>
  <c r="AL3630" i="2"/>
  <c r="AP3630" i="2" s="1"/>
  <c r="AL3642" i="2"/>
  <c r="AP3642" i="2" s="1"/>
  <c r="AL3655" i="2"/>
  <c r="AP3655" i="2" s="1"/>
  <c r="AL3667" i="2"/>
  <c r="AP3667" i="2" s="1"/>
  <c r="AL3681" i="2"/>
  <c r="AP3681" i="2" s="1"/>
  <c r="AL3694" i="2"/>
  <c r="AP3694" i="2" s="1"/>
  <c r="AL3706" i="2"/>
  <c r="AP3706" i="2" s="1"/>
  <c r="AL3719" i="2"/>
  <c r="AP3719" i="2" s="1"/>
  <c r="AL3731" i="2"/>
  <c r="AP3731" i="2" s="1"/>
  <c r="AL3745" i="2"/>
  <c r="AP3745" i="2" s="1"/>
  <c r="AL3758" i="2"/>
  <c r="AP3758" i="2" s="1"/>
  <c r="AL3770" i="2"/>
  <c r="AP3770" i="2" s="1"/>
  <c r="AL3783" i="2"/>
  <c r="AP3783" i="2" s="1"/>
  <c r="AL3795" i="2"/>
  <c r="AP3795" i="2" s="1"/>
  <c r="AL3809" i="2"/>
  <c r="AP3809" i="2" s="1"/>
  <c r="AL3827" i="2"/>
  <c r="AP3827" i="2" s="1"/>
  <c r="AL3841" i="2"/>
  <c r="AP3841" i="2" s="1"/>
  <c r="AL3854" i="2"/>
  <c r="AP3854" i="2" s="1"/>
  <c r="AL3866" i="2"/>
  <c r="AP3866" i="2" s="1"/>
  <c r="AL3879" i="2"/>
  <c r="AP3879" i="2" s="1"/>
  <c r="AL3891" i="2"/>
  <c r="AP3891" i="2" s="1"/>
  <c r="AL3905" i="2"/>
  <c r="AP3905" i="2" s="1"/>
  <c r="AL3918" i="2"/>
  <c r="AP3918" i="2" s="1"/>
  <c r="AL3930" i="2"/>
  <c r="AP3930" i="2" s="1"/>
  <c r="AL3943" i="2"/>
  <c r="AP3943" i="2" s="1"/>
  <c r="AL3955" i="2"/>
  <c r="AP3955" i="2" s="1"/>
  <c r="AL3966" i="2"/>
  <c r="AP3966" i="2" s="1"/>
  <c r="AL3977" i="2"/>
  <c r="AP3977" i="2" s="1"/>
  <c r="AL3987" i="2"/>
  <c r="AP3987" i="2" s="1"/>
  <c r="AL4015" i="2"/>
  <c r="AP4015" i="2" s="1"/>
  <c r="AL4026" i="2"/>
  <c r="AP4026" i="2" s="1"/>
  <c r="AL4035" i="2"/>
  <c r="AP4035" i="2" s="1"/>
  <c r="AL4045" i="2"/>
  <c r="AP4045" i="2" s="1"/>
  <c r="AL4054" i="2"/>
  <c r="AP4054" i="2" s="1"/>
  <c r="AL4062" i="2"/>
  <c r="AP4062" i="2" s="1"/>
  <c r="AL4070" i="2"/>
  <c r="AP4070" i="2" s="1"/>
  <c r="AL4078" i="2"/>
  <c r="AP4078" i="2" s="1"/>
  <c r="AL4086" i="2"/>
  <c r="AP4086" i="2" s="1"/>
  <c r="AL4094" i="2"/>
  <c r="AP4094" i="2" s="1"/>
  <c r="AL4102" i="2"/>
  <c r="AP4102" i="2" s="1"/>
  <c r="AL4110" i="2"/>
  <c r="AP4110" i="2" s="1"/>
  <c r="AL4118" i="2"/>
  <c r="AP4118" i="2" s="1"/>
  <c r="AL4126" i="2"/>
  <c r="AP4126" i="2" s="1"/>
  <c r="AL4134" i="2"/>
  <c r="AP4134" i="2" s="1"/>
  <c r="AL4142" i="2"/>
  <c r="AP4142" i="2" s="1"/>
  <c r="AL4150" i="2"/>
  <c r="AP4150" i="2" s="1"/>
  <c r="AL4158" i="2"/>
  <c r="AP4158" i="2" s="1"/>
  <c r="AL4174" i="2"/>
  <c r="AP4174" i="2" s="1"/>
  <c r="AL4182" i="2"/>
  <c r="AP4182" i="2" s="1"/>
  <c r="AL4190" i="2"/>
  <c r="AP4190" i="2" s="1"/>
  <c r="AL4198" i="2"/>
  <c r="AP4198" i="2" s="1"/>
  <c r="AL4206" i="2"/>
  <c r="AP4206" i="2" s="1"/>
  <c r="AL4214" i="2"/>
  <c r="AP4214" i="2" s="1"/>
  <c r="AL4222" i="2"/>
  <c r="AP4222" i="2" s="1"/>
  <c r="AL4230" i="2"/>
  <c r="AP4230" i="2" s="1"/>
  <c r="AL4238" i="2"/>
  <c r="AP4238" i="2" s="1"/>
  <c r="AL4246" i="2"/>
  <c r="AP4246" i="2" s="1"/>
  <c r="AL4254" i="2"/>
  <c r="AP4254" i="2" s="1"/>
  <c r="AL4262" i="2"/>
  <c r="AP4262" i="2" s="1"/>
  <c r="AL4270" i="2"/>
  <c r="AP4270" i="2" s="1"/>
  <c r="AL4278" i="2"/>
  <c r="AP4278" i="2" s="1"/>
  <c r="AL4286" i="2"/>
  <c r="AP4286" i="2" s="1"/>
  <c r="AL4294" i="2"/>
  <c r="AP4294" i="2" s="1"/>
  <c r="AL4302" i="2"/>
  <c r="AP4302" i="2" s="1"/>
  <c r="AL4310" i="2"/>
  <c r="AP4310" i="2" s="1"/>
  <c r="AL4318" i="2"/>
  <c r="AP4318" i="2" s="1"/>
  <c r="AL4326" i="2"/>
  <c r="AP4326" i="2" s="1"/>
  <c r="AL4334" i="2"/>
  <c r="AP4334" i="2" s="1"/>
  <c r="AL4342" i="2"/>
  <c r="AP4342" i="2" s="1"/>
  <c r="AL4350" i="2"/>
  <c r="AP4350" i="2" s="1"/>
  <c r="AL4358" i="2"/>
  <c r="AP4358" i="2" s="1"/>
  <c r="AL4366" i="2"/>
  <c r="AP4366" i="2" s="1"/>
  <c r="AL4374" i="2"/>
  <c r="AP4374" i="2" s="1"/>
  <c r="AL4382" i="2"/>
  <c r="AP4382" i="2" s="1"/>
  <c r="AL4390" i="2"/>
  <c r="AP4390" i="2" s="1"/>
  <c r="AL4398" i="2"/>
  <c r="AP4398" i="2" s="1"/>
  <c r="AL4406" i="2"/>
  <c r="AP4406" i="2" s="1"/>
  <c r="AL4414" i="2"/>
  <c r="AP4414" i="2" s="1"/>
  <c r="AL4422" i="2"/>
  <c r="AP4422" i="2" s="1"/>
  <c r="AL4430" i="2"/>
  <c r="AP4430" i="2" s="1"/>
  <c r="AL4438" i="2"/>
  <c r="AP4438" i="2" s="1"/>
  <c r="AL4446" i="2"/>
  <c r="AP4446" i="2" s="1"/>
  <c r="AL4454" i="2"/>
  <c r="AP4454" i="2" s="1"/>
  <c r="AL4462" i="2"/>
  <c r="AP4462" i="2" s="1"/>
  <c r="AL4470" i="2"/>
  <c r="AP4470" i="2" s="1"/>
  <c r="AL4478" i="2"/>
  <c r="AP4478" i="2" s="1"/>
  <c r="AL4486" i="2"/>
  <c r="AP4486" i="2" s="1"/>
  <c r="AL4494" i="2"/>
  <c r="AP4494" i="2" s="1"/>
  <c r="AL4502" i="2"/>
  <c r="AP4502" i="2" s="1"/>
  <c r="AL4510" i="2"/>
  <c r="AP4510" i="2" s="1"/>
  <c r="AL4518" i="2"/>
  <c r="AP4518" i="2" s="1"/>
  <c r="AL4526" i="2"/>
  <c r="AP4526" i="2" s="1"/>
  <c r="AL4542" i="2"/>
  <c r="AP4542" i="2" s="1"/>
  <c r="AL4550" i="2"/>
  <c r="AP4550" i="2" s="1"/>
  <c r="AL4558" i="2"/>
  <c r="AP4558" i="2" s="1"/>
  <c r="AL4566" i="2"/>
  <c r="AP4566" i="2" s="1"/>
  <c r="AL4574" i="2"/>
  <c r="AP4574" i="2" s="1"/>
  <c r="AL4582" i="2"/>
  <c r="AP4582" i="2" s="1"/>
  <c r="AL4590" i="2"/>
  <c r="AP4590" i="2" s="1"/>
  <c r="AL4598" i="2"/>
  <c r="AP4598" i="2" s="1"/>
  <c r="AL4606" i="2"/>
  <c r="AP4606" i="2" s="1"/>
  <c r="AL4614" i="2"/>
  <c r="AP4614" i="2" s="1"/>
  <c r="AL4622" i="2"/>
  <c r="AP4622" i="2" s="1"/>
  <c r="AL4630" i="2"/>
  <c r="AP4630" i="2" s="1"/>
  <c r="AL4638" i="2"/>
  <c r="AP4638" i="2" s="1"/>
  <c r="AL4646" i="2"/>
  <c r="AP4646" i="2" s="1"/>
  <c r="AL4654" i="2"/>
  <c r="AP4654" i="2" s="1"/>
  <c r="AL4662" i="2"/>
  <c r="AP4662" i="2" s="1"/>
  <c r="AL4670" i="2"/>
  <c r="AP4670" i="2" s="1"/>
  <c r="AL4678" i="2"/>
  <c r="AP4678" i="2" s="1"/>
  <c r="AL4686" i="2"/>
  <c r="AP4686" i="2" s="1"/>
  <c r="AL4694" i="2"/>
  <c r="AP4694" i="2" s="1"/>
  <c r="AL4702" i="2"/>
  <c r="AP4702" i="2" s="1"/>
  <c r="AL4710" i="2"/>
  <c r="AP4710" i="2" s="1"/>
  <c r="AL4718" i="2"/>
  <c r="AP4718" i="2" s="1"/>
  <c r="AL4726" i="2"/>
  <c r="AP4726" i="2" s="1"/>
  <c r="AL4734" i="2"/>
  <c r="AP4734" i="2" s="1"/>
  <c r="AL4742" i="2"/>
  <c r="AP4742" i="2" s="1"/>
  <c r="AL4750" i="2"/>
  <c r="AP4750" i="2" s="1"/>
  <c r="AL4758" i="2"/>
  <c r="AP4758" i="2" s="1"/>
  <c r="AL4766" i="2"/>
  <c r="AP4766" i="2" s="1"/>
  <c r="AL4774" i="2"/>
  <c r="AP4774" i="2" s="1"/>
  <c r="AL4782" i="2"/>
  <c r="AP4782" i="2" s="1"/>
  <c r="AL4790" i="2"/>
  <c r="AP4790" i="2" s="1"/>
  <c r="AL4798" i="2"/>
  <c r="AP4798" i="2" s="1"/>
  <c r="AL4806" i="2"/>
  <c r="AP4806" i="2" s="1"/>
  <c r="AL4814" i="2"/>
  <c r="AP4814" i="2" s="1"/>
  <c r="AL4822" i="2"/>
  <c r="AP4822" i="2" s="1"/>
  <c r="AL4830" i="2"/>
  <c r="AP4830" i="2" s="1"/>
  <c r="AL4838" i="2"/>
  <c r="AP4838" i="2" s="1"/>
  <c r="AL4846" i="2"/>
  <c r="AP4846" i="2" s="1"/>
  <c r="AL4854" i="2"/>
  <c r="AP4854" i="2" s="1"/>
  <c r="AL4862" i="2"/>
  <c r="AP4862" i="2" s="1"/>
  <c r="AL4870" i="2"/>
  <c r="AP4870" i="2" s="1"/>
  <c r="AL4878" i="2"/>
  <c r="AP4878" i="2" s="1"/>
  <c r="AL4886" i="2"/>
  <c r="AP4886" i="2" s="1"/>
  <c r="AL4894" i="2"/>
  <c r="AP4894" i="2" s="1"/>
  <c r="AL4902" i="2"/>
  <c r="AP4902" i="2" s="1"/>
  <c r="AL4910" i="2"/>
  <c r="AP4910" i="2" s="1"/>
  <c r="AL4934" i="2"/>
  <c r="AP4934" i="2" s="1"/>
  <c r="AL4942" i="2"/>
  <c r="AP4942" i="2" s="1"/>
  <c r="AL4950" i="2"/>
  <c r="AP4950" i="2" s="1"/>
  <c r="AL4958" i="2"/>
  <c r="AP4958" i="2" s="1"/>
  <c r="AL4966" i="2"/>
  <c r="AP4966" i="2" s="1"/>
  <c r="AL4974" i="2"/>
  <c r="AP4974" i="2" s="1"/>
  <c r="AL4982" i="2"/>
  <c r="AP4982" i="2" s="1"/>
  <c r="AL4990" i="2"/>
  <c r="AP4990" i="2" s="1"/>
  <c r="AL4998" i="2"/>
  <c r="AP4998" i="2" s="1"/>
  <c r="AL5006" i="2"/>
  <c r="AP5006" i="2" s="1"/>
  <c r="AL5014" i="2"/>
  <c r="AP5014" i="2" s="1"/>
  <c r="AL5022" i="2"/>
  <c r="AP5022" i="2" s="1"/>
  <c r="AL5030" i="2"/>
  <c r="AP5030" i="2" s="1"/>
  <c r="AL5038" i="2"/>
  <c r="AP5038" i="2" s="1"/>
  <c r="AL5046" i="2"/>
  <c r="AP5046" i="2" s="1"/>
  <c r="AL5054" i="2"/>
  <c r="AP5054" i="2" s="1"/>
  <c r="AL5062" i="2"/>
  <c r="AP5062" i="2" s="1"/>
  <c r="AL5070" i="2"/>
  <c r="AP5070" i="2" s="1"/>
  <c r="AL5078" i="2"/>
  <c r="AP5078" i="2" s="1"/>
  <c r="AL5086" i="2"/>
  <c r="AP5086" i="2" s="1"/>
  <c r="AL5094" i="2"/>
  <c r="AP5094" i="2" s="1"/>
  <c r="AL5102" i="2"/>
  <c r="AP5102" i="2" s="1"/>
  <c r="AL5110" i="2"/>
  <c r="AP5110" i="2" s="1"/>
  <c r="AL5126" i="2"/>
  <c r="AP5126" i="2" s="1"/>
  <c r="AL5134" i="2"/>
  <c r="AP5134" i="2" s="1"/>
  <c r="AL5142" i="2"/>
  <c r="AP5142" i="2" s="1"/>
  <c r="AL5150" i="2"/>
  <c r="AP5150" i="2" s="1"/>
  <c r="AL5158" i="2"/>
  <c r="AP5158" i="2" s="1"/>
  <c r="AL5166" i="2"/>
  <c r="AP5166" i="2" s="1"/>
  <c r="AL5174" i="2"/>
  <c r="AP5174" i="2" s="1"/>
  <c r="AL5182" i="2"/>
  <c r="AP5182" i="2" s="1"/>
  <c r="AL5190" i="2"/>
  <c r="AP5190" i="2" s="1"/>
  <c r="AL5198" i="2"/>
  <c r="AP5198" i="2" s="1"/>
  <c r="AL5206" i="2"/>
  <c r="AP5206" i="2" s="1"/>
  <c r="AL5214" i="2"/>
  <c r="AP5214" i="2" s="1"/>
  <c r="AL5222" i="2"/>
  <c r="AP5222" i="2" s="1"/>
  <c r="AL5230" i="2"/>
  <c r="AP5230" i="2" s="1"/>
  <c r="AL5238" i="2"/>
  <c r="AP5238" i="2" s="1"/>
  <c r="AL5246" i="2"/>
  <c r="AP5246" i="2" s="1"/>
  <c r="AL5254" i="2"/>
  <c r="AP5254" i="2" s="1"/>
  <c r="AL5262" i="2"/>
  <c r="AP5262" i="2" s="1"/>
  <c r="AL5270" i="2"/>
  <c r="AP5270" i="2" s="1"/>
  <c r="AL5278" i="2"/>
  <c r="AP5278" i="2" s="1"/>
  <c r="AL5286" i="2"/>
  <c r="AP5286" i="2" s="1"/>
  <c r="AL5294" i="2"/>
  <c r="AP5294" i="2" s="1"/>
  <c r="AL5302" i="2"/>
  <c r="AP5302" i="2" s="1"/>
  <c r="AL5310" i="2"/>
  <c r="AP5310" i="2" s="1"/>
  <c r="AL5318" i="2"/>
  <c r="AP5318" i="2" s="1"/>
  <c r="AL5326" i="2"/>
  <c r="AP5326" i="2" s="1"/>
  <c r="AL5334" i="2"/>
  <c r="AP5334" i="2" s="1"/>
  <c r="AL5342" i="2"/>
  <c r="AP5342" i="2" s="1"/>
  <c r="AL5350" i="2"/>
  <c r="AP5350" i="2" s="1"/>
  <c r="AL5358" i="2"/>
  <c r="AP5358" i="2" s="1"/>
  <c r="AL5366" i="2"/>
  <c r="AP5366" i="2" s="1"/>
  <c r="AL5374" i="2"/>
  <c r="AP5374" i="2" s="1"/>
  <c r="AL5382" i="2"/>
  <c r="AP5382" i="2" s="1"/>
  <c r="AL5390" i="2"/>
  <c r="AP5390" i="2" s="1"/>
  <c r="AL5398" i="2"/>
  <c r="AP5398" i="2" s="1"/>
  <c r="AL5406" i="2"/>
  <c r="AP5406" i="2" s="1"/>
  <c r="AL5414" i="2"/>
  <c r="AP5414" i="2" s="1"/>
  <c r="AL5422" i="2"/>
  <c r="AP5422" i="2" s="1"/>
  <c r="AL5430" i="2"/>
  <c r="AP5430" i="2" s="1"/>
  <c r="AL5438" i="2"/>
  <c r="AP5438" i="2" s="1"/>
  <c r="AL5446" i="2"/>
  <c r="AP5446" i="2" s="1"/>
  <c r="AL5454" i="2"/>
  <c r="AP5454" i="2" s="1"/>
  <c r="AL5462" i="2"/>
  <c r="AP5462" i="2" s="1"/>
  <c r="AL5470" i="2"/>
  <c r="AP5470" i="2" s="1"/>
  <c r="AL5478" i="2"/>
  <c r="AP5478" i="2" s="1"/>
  <c r="AL5486" i="2"/>
  <c r="AP5486" i="2" s="1"/>
  <c r="AL5494" i="2"/>
  <c r="AP5494" i="2" s="1"/>
  <c r="AL5510" i="2"/>
  <c r="AP5510" i="2" s="1"/>
  <c r="AL5518" i="2"/>
  <c r="AP5518" i="2" s="1"/>
  <c r="AL5526" i="2"/>
  <c r="AP5526" i="2" s="1"/>
  <c r="AL5534" i="2"/>
  <c r="AP5534" i="2" s="1"/>
  <c r="AL5542" i="2"/>
  <c r="AP5542" i="2" s="1"/>
  <c r="AL5550" i="2"/>
  <c r="AP5550" i="2" s="1"/>
  <c r="AL5558" i="2"/>
  <c r="AP5558" i="2" s="1"/>
  <c r="AL1307" i="2"/>
  <c r="AP1307" i="2" s="1"/>
  <c r="AL2410" i="2"/>
  <c r="AP2410" i="2" s="1"/>
  <c r="AL2551" i="2"/>
  <c r="AP2551" i="2" s="1"/>
  <c r="AL2674" i="2"/>
  <c r="AP2674" i="2" s="1"/>
  <c r="AL2771" i="2"/>
  <c r="AP2771" i="2" s="1"/>
  <c r="AL2874" i="2"/>
  <c r="AP2874" i="2" s="1"/>
  <c r="AL2919" i="2"/>
  <c r="AP2919" i="2" s="1"/>
  <c r="AL3011" i="2"/>
  <c r="AP3011" i="2" s="1"/>
  <c r="AL3137" i="2"/>
  <c r="AP3137" i="2" s="1"/>
  <c r="AL3223" i="2"/>
  <c r="AP3223" i="2" s="1"/>
  <c r="AL3304" i="2"/>
  <c r="AP3304" i="2" s="1"/>
  <c r="AL3374" i="2"/>
  <c r="AP3374" i="2" s="1"/>
  <c r="AL3403" i="2"/>
  <c r="AP3403" i="2" s="1"/>
  <c r="AL3434" i="2"/>
  <c r="AP3434" i="2" s="1"/>
  <c r="AL3450" i="2"/>
  <c r="AP3450" i="2" s="1"/>
  <c r="AL3466" i="2"/>
  <c r="AP3466" i="2" s="1"/>
  <c r="AL3482" i="2"/>
  <c r="AP3482" i="2" s="1"/>
  <c r="AL3495" i="2"/>
  <c r="AP3495" i="2" s="1"/>
  <c r="AL3507" i="2"/>
  <c r="AP3507" i="2" s="1"/>
  <c r="AL3521" i="2"/>
  <c r="AP3521" i="2" s="1"/>
  <c r="AL3534" i="2"/>
  <c r="AP3534" i="2" s="1"/>
  <c r="AL3546" i="2"/>
  <c r="AP3546" i="2" s="1"/>
  <c r="AL3559" i="2"/>
  <c r="AP3559" i="2" s="1"/>
  <c r="AL3571" i="2"/>
  <c r="AP3571" i="2" s="1"/>
  <c r="AL3585" i="2"/>
  <c r="AP3585" i="2" s="1"/>
  <c r="AL3598" i="2"/>
  <c r="AP3598" i="2" s="1"/>
  <c r="AL3631" i="2"/>
  <c r="AP3631" i="2" s="1"/>
  <c r="AL3643" i="2"/>
  <c r="AP3643" i="2" s="1"/>
  <c r="AL3657" i="2"/>
  <c r="AP3657" i="2" s="1"/>
  <c r="AL3670" i="2"/>
  <c r="AP3670" i="2" s="1"/>
  <c r="AL3682" i="2"/>
  <c r="AP3682" i="2" s="1"/>
  <c r="AL3695" i="2"/>
  <c r="AP3695" i="2" s="1"/>
  <c r="AL3707" i="2"/>
  <c r="AP3707" i="2" s="1"/>
  <c r="AL3721" i="2"/>
  <c r="AP3721" i="2" s="1"/>
  <c r="AL3734" i="2"/>
  <c r="AP3734" i="2" s="1"/>
  <c r="AL3746" i="2"/>
  <c r="AP3746" i="2" s="1"/>
  <c r="AL3759" i="2"/>
  <c r="AP3759" i="2" s="1"/>
  <c r="AL3771" i="2"/>
  <c r="AP3771" i="2" s="1"/>
  <c r="AL3785" i="2"/>
  <c r="AP3785" i="2" s="1"/>
  <c r="AL3798" i="2"/>
  <c r="AP3798" i="2" s="1"/>
  <c r="AL3810" i="2"/>
  <c r="AP3810" i="2" s="1"/>
  <c r="AL3830" i="2"/>
  <c r="AP3830" i="2" s="1"/>
  <c r="AL3842" i="2"/>
  <c r="AP3842" i="2" s="1"/>
  <c r="AL3855" i="2"/>
  <c r="AP3855" i="2" s="1"/>
  <c r="AL3867" i="2"/>
  <c r="AP3867" i="2" s="1"/>
  <c r="AL3881" i="2"/>
  <c r="AP3881" i="2" s="1"/>
  <c r="AL3894" i="2"/>
  <c r="AP3894" i="2" s="1"/>
  <c r="AL3906" i="2"/>
  <c r="AP3906" i="2" s="1"/>
  <c r="AL3919" i="2"/>
  <c r="AP3919" i="2" s="1"/>
  <c r="AL3931" i="2"/>
  <c r="AP3931" i="2" s="1"/>
  <c r="AL3945" i="2"/>
  <c r="AP3945" i="2" s="1"/>
  <c r="AL3957" i="2"/>
  <c r="AP3957" i="2" s="1"/>
  <c r="AL3967" i="2"/>
  <c r="AP3967" i="2" s="1"/>
  <c r="AL3978" i="2"/>
  <c r="AP3978" i="2" s="1"/>
  <c r="AL3989" i="2"/>
  <c r="AP3989" i="2" s="1"/>
  <c r="AL4006" i="2"/>
  <c r="AP4006" i="2" s="1"/>
  <c r="AL4017" i="2"/>
  <c r="AP4017" i="2" s="1"/>
  <c r="AL4027" i="2"/>
  <c r="AP4027" i="2" s="1"/>
  <c r="AL4037" i="2"/>
  <c r="AP4037" i="2" s="1"/>
  <c r="AL4046" i="2"/>
  <c r="AP4046" i="2" s="1"/>
  <c r="AL4055" i="2"/>
  <c r="AP4055" i="2" s="1"/>
  <c r="AL4063" i="2"/>
  <c r="AP4063" i="2" s="1"/>
  <c r="AL4071" i="2"/>
  <c r="AP4071" i="2" s="1"/>
  <c r="AL4079" i="2"/>
  <c r="AP4079" i="2" s="1"/>
  <c r="AL4087" i="2"/>
  <c r="AP4087" i="2" s="1"/>
  <c r="AL4095" i="2"/>
  <c r="AP4095" i="2" s="1"/>
  <c r="AL4103" i="2"/>
  <c r="AP4103" i="2" s="1"/>
  <c r="AL4111" i="2"/>
  <c r="AP4111" i="2" s="1"/>
  <c r="AL4119" i="2"/>
  <c r="AP4119" i="2" s="1"/>
  <c r="AL4127" i="2"/>
  <c r="AP4127" i="2" s="1"/>
  <c r="AL4135" i="2"/>
  <c r="AP4135" i="2" s="1"/>
  <c r="AL4143" i="2"/>
  <c r="AP4143" i="2" s="1"/>
  <c r="AL4151" i="2"/>
  <c r="AP4151" i="2" s="1"/>
  <c r="AL4159" i="2"/>
  <c r="AP4159" i="2" s="1"/>
  <c r="AL4175" i="2"/>
  <c r="AP4175" i="2" s="1"/>
  <c r="AL4183" i="2"/>
  <c r="AP4183" i="2" s="1"/>
  <c r="AL4191" i="2"/>
  <c r="AP4191" i="2" s="1"/>
  <c r="AL4199" i="2"/>
  <c r="AP4199" i="2" s="1"/>
  <c r="AL4207" i="2"/>
  <c r="AP4207" i="2" s="1"/>
  <c r="AL4215" i="2"/>
  <c r="AP4215" i="2" s="1"/>
  <c r="AL4223" i="2"/>
  <c r="AP4223" i="2" s="1"/>
  <c r="AL4231" i="2"/>
  <c r="AP4231" i="2" s="1"/>
  <c r="AL4239" i="2"/>
  <c r="AP4239" i="2" s="1"/>
  <c r="AL4247" i="2"/>
  <c r="AP4247" i="2" s="1"/>
  <c r="AL4255" i="2"/>
  <c r="AP4255" i="2" s="1"/>
  <c r="AL4263" i="2"/>
  <c r="AP4263" i="2" s="1"/>
  <c r="AL4271" i="2"/>
  <c r="AP4271" i="2" s="1"/>
  <c r="AL4279" i="2"/>
  <c r="AP4279" i="2" s="1"/>
  <c r="AL4287" i="2"/>
  <c r="AP4287" i="2" s="1"/>
  <c r="AL4295" i="2"/>
  <c r="AP4295" i="2" s="1"/>
  <c r="AL4303" i="2"/>
  <c r="AP4303" i="2" s="1"/>
  <c r="AL4311" i="2"/>
  <c r="AP4311" i="2" s="1"/>
  <c r="AL4319" i="2"/>
  <c r="AP4319" i="2" s="1"/>
  <c r="AL4327" i="2"/>
  <c r="AP4327" i="2" s="1"/>
  <c r="AL4335" i="2"/>
  <c r="AP4335" i="2" s="1"/>
  <c r="AL4343" i="2"/>
  <c r="AP4343" i="2" s="1"/>
  <c r="AL4351" i="2"/>
  <c r="AP4351" i="2" s="1"/>
  <c r="AL4359" i="2"/>
  <c r="AP4359" i="2" s="1"/>
  <c r="AL4367" i="2"/>
  <c r="AP4367" i="2" s="1"/>
  <c r="AL4375" i="2"/>
  <c r="AP4375" i="2" s="1"/>
  <c r="AL4383" i="2"/>
  <c r="AP4383" i="2" s="1"/>
  <c r="AL4391" i="2"/>
  <c r="AP4391" i="2" s="1"/>
  <c r="AL4399" i="2"/>
  <c r="AP4399" i="2" s="1"/>
  <c r="AL4407" i="2"/>
  <c r="AL4415" i="2"/>
  <c r="AP4415" i="2" s="1"/>
  <c r="AL4423" i="2"/>
  <c r="AP4423" i="2" s="1"/>
  <c r="AL4431" i="2"/>
  <c r="AP4431" i="2" s="1"/>
  <c r="AL4439" i="2"/>
  <c r="AP4439" i="2" s="1"/>
  <c r="AL4447" i="2"/>
  <c r="AP4447" i="2" s="1"/>
  <c r="AL4455" i="2"/>
  <c r="AP4455" i="2" s="1"/>
  <c r="AL4463" i="2"/>
  <c r="AP4463" i="2" s="1"/>
  <c r="AL4471" i="2"/>
  <c r="AP4471" i="2" s="1"/>
  <c r="AL4479" i="2"/>
  <c r="AP4479" i="2" s="1"/>
  <c r="AL4487" i="2"/>
  <c r="AP4487" i="2" s="1"/>
  <c r="AL4495" i="2"/>
  <c r="AP4495" i="2" s="1"/>
  <c r="AL4503" i="2"/>
  <c r="AP4503" i="2" s="1"/>
  <c r="AL4511" i="2"/>
  <c r="AP4511" i="2" s="1"/>
  <c r="AL4519" i="2"/>
  <c r="AP4519" i="2" s="1"/>
  <c r="AL4527" i="2"/>
  <c r="AP4527" i="2" s="1"/>
  <c r="AL4543" i="2"/>
  <c r="AP4543" i="2" s="1"/>
  <c r="AL4551" i="2"/>
  <c r="AP4551" i="2" s="1"/>
  <c r="AL4559" i="2"/>
  <c r="AP4559" i="2" s="1"/>
  <c r="AL4567" i="2"/>
  <c r="AP4567" i="2" s="1"/>
  <c r="AL4575" i="2"/>
  <c r="AP4575" i="2" s="1"/>
  <c r="AL4583" i="2"/>
  <c r="AP4583" i="2" s="1"/>
  <c r="AL4591" i="2"/>
  <c r="AP4591" i="2" s="1"/>
  <c r="AL4599" i="2"/>
  <c r="AP4599" i="2" s="1"/>
  <c r="AL4607" i="2"/>
  <c r="AP4607" i="2" s="1"/>
  <c r="AL4615" i="2"/>
  <c r="AP4615" i="2" s="1"/>
  <c r="AL4623" i="2"/>
  <c r="AP4623" i="2" s="1"/>
  <c r="AL4631" i="2"/>
  <c r="AP4631" i="2" s="1"/>
  <c r="AL4639" i="2"/>
  <c r="AP4639" i="2" s="1"/>
  <c r="AL4647" i="2"/>
  <c r="AP4647" i="2" s="1"/>
  <c r="AL4655" i="2"/>
  <c r="AP4655" i="2" s="1"/>
  <c r="AL4663" i="2"/>
  <c r="AP4663" i="2" s="1"/>
  <c r="AL4671" i="2"/>
  <c r="AP4671" i="2" s="1"/>
  <c r="AL4679" i="2"/>
  <c r="AP4679" i="2" s="1"/>
  <c r="AL4687" i="2"/>
  <c r="AP4687" i="2" s="1"/>
  <c r="AL4695" i="2"/>
  <c r="AP4695" i="2" s="1"/>
  <c r="AL4703" i="2"/>
  <c r="AP4703" i="2" s="1"/>
  <c r="AL4711" i="2"/>
  <c r="AP4711" i="2" s="1"/>
  <c r="AL4719" i="2"/>
  <c r="AP4719" i="2" s="1"/>
  <c r="AL4727" i="2"/>
  <c r="AP4727" i="2" s="1"/>
  <c r="AL4735" i="2"/>
  <c r="AP4735" i="2" s="1"/>
  <c r="AL4743" i="2"/>
  <c r="AP4743" i="2" s="1"/>
  <c r="AL4751" i="2"/>
  <c r="AP4751" i="2" s="1"/>
  <c r="AL4759" i="2"/>
  <c r="AP4759" i="2" s="1"/>
  <c r="AL4767" i="2"/>
  <c r="AP4767" i="2" s="1"/>
  <c r="AL4775" i="2"/>
  <c r="AP4775" i="2" s="1"/>
  <c r="AL4783" i="2"/>
  <c r="AP4783" i="2" s="1"/>
  <c r="AL4791" i="2"/>
  <c r="AP4791" i="2" s="1"/>
  <c r="AL4799" i="2"/>
  <c r="AP4799" i="2" s="1"/>
  <c r="AL4807" i="2"/>
  <c r="AP4807" i="2" s="1"/>
  <c r="AL4815" i="2"/>
  <c r="AP4815" i="2" s="1"/>
  <c r="AL4823" i="2"/>
  <c r="AP4823" i="2" s="1"/>
  <c r="AL4831" i="2"/>
  <c r="AP4831" i="2" s="1"/>
  <c r="AL4839" i="2"/>
  <c r="AP4839" i="2" s="1"/>
  <c r="AL4847" i="2"/>
  <c r="AP4847" i="2" s="1"/>
  <c r="AL4855" i="2"/>
  <c r="AP4855" i="2" s="1"/>
  <c r="AL4863" i="2"/>
  <c r="AP4863" i="2" s="1"/>
  <c r="AL4871" i="2"/>
  <c r="AP4871" i="2" s="1"/>
  <c r="AL4879" i="2"/>
  <c r="AP4879" i="2" s="1"/>
  <c r="AL4887" i="2"/>
  <c r="AP4887" i="2" s="1"/>
  <c r="AL4895" i="2"/>
  <c r="AP4895" i="2" s="1"/>
  <c r="AL4903" i="2"/>
  <c r="AP4903" i="2" s="1"/>
  <c r="AL4911" i="2"/>
  <c r="AP4911" i="2" s="1"/>
  <c r="AL4935" i="2"/>
  <c r="AP4935" i="2" s="1"/>
  <c r="AL4943" i="2"/>
  <c r="AP4943" i="2" s="1"/>
  <c r="AL4951" i="2"/>
  <c r="AP4951" i="2" s="1"/>
  <c r="AL4959" i="2"/>
  <c r="AP4959" i="2" s="1"/>
  <c r="AL4967" i="2"/>
  <c r="AP4967" i="2" s="1"/>
  <c r="AL4975" i="2"/>
  <c r="AP4975" i="2" s="1"/>
  <c r="AL4983" i="2"/>
  <c r="AP4983" i="2" s="1"/>
  <c r="AL4991" i="2"/>
  <c r="AP4991" i="2" s="1"/>
  <c r="AL4999" i="2"/>
  <c r="AP4999" i="2" s="1"/>
  <c r="AL5007" i="2"/>
  <c r="AP5007" i="2" s="1"/>
  <c r="AL5015" i="2"/>
  <c r="AP5015" i="2" s="1"/>
  <c r="AL5023" i="2"/>
  <c r="AP5023" i="2" s="1"/>
  <c r="AL5031" i="2"/>
  <c r="AP5031" i="2" s="1"/>
  <c r="AL5039" i="2"/>
  <c r="AP5039" i="2" s="1"/>
  <c r="AL5047" i="2"/>
  <c r="AP5047" i="2" s="1"/>
  <c r="AL5055" i="2"/>
  <c r="AP5055" i="2" s="1"/>
  <c r="AL5063" i="2"/>
  <c r="AP5063" i="2" s="1"/>
  <c r="AL5071" i="2"/>
  <c r="AP5071" i="2" s="1"/>
  <c r="AL5079" i="2"/>
  <c r="AP5079" i="2" s="1"/>
  <c r="AL5087" i="2"/>
  <c r="AP5087" i="2" s="1"/>
  <c r="AL5095" i="2"/>
  <c r="AP5095" i="2" s="1"/>
  <c r="AL5103" i="2"/>
  <c r="AP5103" i="2" s="1"/>
  <c r="AL5111" i="2"/>
  <c r="AP5111" i="2" s="1"/>
  <c r="AL5127" i="2"/>
  <c r="AP5127" i="2" s="1"/>
  <c r="AL5135" i="2"/>
  <c r="AP5135" i="2" s="1"/>
  <c r="AL5143" i="2"/>
  <c r="AP5143" i="2" s="1"/>
  <c r="AL5151" i="2"/>
  <c r="AP5151" i="2" s="1"/>
  <c r="AL5159" i="2"/>
  <c r="AP5159" i="2" s="1"/>
  <c r="AL5167" i="2"/>
  <c r="AP5167" i="2" s="1"/>
  <c r="AL5175" i="2"/>
  <c r="AP5175" i="2" s="1"/>
  <c r="AL5183" i="2"/>
  <c r="AP5183" i="2" s="1"/>
  <c r="AL5191" i="2"/>
  <c r="AP5191" i="2" s="1"/>
  <c r="AL5199" i="2"/>
  <c r="AP5199" i="2" s="1"/>
  <c r="AL5207" i="2"/>
  <c r="AP5207" i="2" s="1"/>
  <c r="AL5215" i="2"/>
  <c r="AP5215" i="2" s="1"/>
  <c r="AL5223" i="2"/>
  <c r="AP5223" i="2" s="1"/>
  <c r="AL5231" i="2"/>
  <c r="AP5231" i="2" s="1"/>
  <c r="AL5239" i="2"/>
  <c r="AP5239" i="2" s="1"/>
  <c r="AL5247" i="2"/>
  <c r="AP5247" i="2" s="1"/>
  <c r="AL5255" i="2"/>
  <c r="AP5255" i="2" s="1"/>
  <c r="AL5263" i="2"/>
  <c r="AP5263" i="2" s="1"/>
  <c r="AL5271" i="2"/>
  <c r="AP5271" i="2" s="1"/>
  <c r="AL5279" i="2"/>
  <c r="AP5279" i="2" s="1"/>
  <c r="AL5287" i="2"/>
  <c r="AP5287" i="2" s="1"/>
  <c r="AL5295" i="2"/>
  <c r="AP5295" i="2" s="1"/>
  <c r="AL5303" i="2"/>
  <c r="AP5303" i="2" s="1"/>
  <c r="AL5319" i="2"/>
  <c r="AP5319" i="2" s="1"/>
  <c r="AL5327" i="2"/>
  <c r="AP5327" i="2" s="1"/>
  <c r="AL5335" i="2"/>
  <c r="AP5335" i="2" s="1"/>
  <c r="AL5343" i="2"/>
  <c r="AP5343" i="2" s="1"/>
  <c r="AL5351" i="2"/>
  <c r="AP5351" i="2" s="1"/>
  <c r="AL5359" i="2"/>
  <c r="AP5359" i="2" s="1"/>
  <c r="AL5367" i="2"/>
  <c r="AP5367" i="2" s="1"/>
  <c r="AL5375" i="2"/>
  <c r="AP5375" i="2" s="1"/>
  <c r="AL5383" i="2"/>
  <c r="AP5383" i="2" s="1"/>
  <c r="AL5391" i="2"/>
  <c r="AP5391" i="2" s="1"/>
  <c r="AL5399" i="2"/>
  <c r="AP5399" i="2" s="1"/>
  <c r="AL5407" i="2"/>
  <c r="AP5407" i="2" s="1"/>
  <c r="AL5415" i="2"/>
  <c r="AP5415" i="2" s="1"/>
  <c r="AL5423" i="2"/>
  <c r="AP5423" i="2" s="1"/>
  <c r="AL5431" i="2"/>
  <c r="AP5431" i="2" s="1"/>
  <c r="AL5439" i="2"/>
  <c r="AP5439" i="2" s="1"/>
  <c r="AL5447" i="2"/>
  <c r="AP5447" i="2" s="1"/>
  <c r="AL5455" i="2"/>
  <c r="AP5455" i="2" s="1"/>
  <c r="AL5463" i="2"/>
  <c r="AP5463" i="2" s="1"/>
  <c r="AL5471" i="2"/>
  <c r="AP5471" i="2" s="1"/>
  <c r="AL5479" i="2"/>
  <c r="AP5479" i="2" s="1"/>
  <c r="AL5487" i="2"/>
  <c r="AP5487" i="2" s="1"/>
  <c r="AL5495" i="2"/>
  <c r="AP5495" i="2" s="1"/>
  <c r="AL5511" i="2"/>
  <c r="AP5511" i="2" s="1"/>
  <c r="AL5519" i="2"/>
  <c r="AP5519" i="2" s="1"/>
  <c r="AL5527" i="2"/>
  <c r="AP5527" i="2" s="1"/>
  <c r="AL5535" i="2"/>
  <c r="AP5535" i="2" s="1"/>
  <c r="AL5543" i="2"/>
  <c r="AP5543" i="2" s="1"/>
  <c r="AL5551" i="2"/>
  <c r="AP5551" i="2" s="1"/>
  <c r="AL5559" i="2"/>
  <c r="AP5559" i="2" s="1"/>
  <c r="AL5567" i="2"/>
  <c r="AP5567" i="2" s="1"/>
  <c r="AL5575" i="2"/>
  <c r="AP5575" i="2" s="1"/>
  <c r="AL5583" i="2"/>
  <c r="AP5583" i="2" s="1"/>
  <c r="AL5591" i="2"/>
  <c r="AP5591" i="2" s="1"/>
  <c r="AL5599" i="2"/>
  <c r="AP5599" i="2" s="1"/>
  <c r="AL5607" i="2"/>
  <c r="AP5607" i="2" s="1"/>
  <c r="AL5615" i="2"/>
  <c r="AP5615" i="2" s="1"/>
  <c r="AL5623" i="2"/>
  <c r="AP5623" i="2" s="1"/>
  <c r="AL5631" i="2"/>
  <c r="AP5631" i="2" s="1"/>
  <c r="AL5639" i="2"/>
  <c r="AP5639" i="2" s="1"/>
  <c r="AL5647" i="2"/>
  <c r="AP5647" i="2" s="1"/>
  <c r="AL5655" i="2"/>
  <c r="AP5655" i="2" s="1"/>
  <c r="AL5663" i="2"/>
  <c r="AP5663" i="2" s="1"/>
  <c r="AL5671" i="2"/>
  <c r="AP5671" i="2" s="1"/>
  <c r="AL5679" i="2"/>
  <c r="AP5679" i="2" s="1"/>
  <c r="AL5687" i="2"/>
  <c r="AP5687" i="2" s="1"/>
  <c r="AL5695" i="2"/>
  <c r="AP5695" i="2" s="1"/>
  <c r="AL5703" i="2"/>
  <c r="AP5703" i="2" s="1"/>
  <c r="AL5711" i="2"/>
  <c r="AP5711" i="2" s="1"/>
  <c r="P3" i="2"/>
  <c r="R3" i="2" s="1"/>
  <c r="P11" i="2"/>
  <c r="R11" i="2" s="1"/>
  <c r="P19" i="2"/>
  <c r="R19" i="2" s="1"/>
  <c r="P27" i="2"/>
  <c r="R27" i="2" s="1"/>
  <c r="P35" i="2"/>
  <c r="R35" i="2" s="1"/>
  <c r="P43" i="2"/>
  <c r="R43" i="2" s="1"/>
  <c r="P51" i="2"/>
  <c r="R51" i="2" s="1"/>
  <c r="P59" i="2"/>
  <c r="R59" i="2" s="1"/>
  <c r="P67" i="2"/>
  <c r="R67" i="2" s="1"/>
  <c r="P75" i="2"/>
  <c r="R75" i="2" s="1"/>
  <c r="P83" i="2"/>
  <c r="R83" i="2" s="1"/>
  <c r="P91" i="2"/>
  <c r="R91" i="2" s="1"/>
  <c r="P99" i="2"/>
  <c r="R99" i="2" s="1"/>
  <c r="P107" i="2"/>
  <c r="R107" i="2" s="1"/>
  <c r="P115" i="2"/>
  <c r="R115" i="2" s="1"/>
  <c r="P123" i="2"/>
  <c r="R123" i="2" s="1"/>
  <c r="P131" i="2"/>
  <c r="R131" i="2" s="1"/>
  <c r="P139" i="2"/>
  <c r="R139" i="2" s="1"/>
  <c r="P147" i="2"/>
  <c r="R147" i="2" s="1"/>
  <c r="P155" i="2"/>
  <c r="R155" i="2" s="1"/>
  <c r="P163" i="2"/>
  <c r="R163" i="2" s="1"/>
  <c r="P171" i="2"/>
  <c r="R171" i="2" s="1"/>
  <c r="P179" i="2"/>
  <c r="R179" i="2" s="1"/>
  <c r="P187" i="2"/>
  <c r="R187" i="2" s="1"/>
  <c r="P195" i="2"/>
  <c r="R195" i="2" s="1"/>
  <c r="P203" i="2"/>
  <c r="R203" i="2" s="1"/>
  <c r="P211" i="2"/>
  <c r="R211" i="2" s="1"/>
  <c r="P219" i="2"/>
  <c r="R219" i="2" s="1"/>
  <c r="P227" i="2"/>
  <c r="R227" i="2" s="1"/>
  <c r="P235" i="2"/>
  <c r="R235" i="2" s="1"/>
  <c r="P243" i="2"/>
  <c r="R243" i="2" s="1"/>
  <c r="P251" i="2"/>
  <c r="R251" i="2" s="1"/>
  <c r="P259" i="2"/>
  <c r="R259" i="2" s="1"/>
  <c r="P267" i="2"/>
  <c r="R267" i="2" s="1"/>
  <c r="P275" i="2"/>
  <c r="R275" i="2" s="1"/>
  <c r="P283" i="2"/>
  <c r="R283" i="2" s="1"/>
  <c r="P291" i="2"/>
  <c r="R291" i="2" s="1"/>
  <c r="P299" i="2"/>
  <c r="R299" i="2" s="1"/>
  <c r="P307" i="2"/>
  <c r="R307" i="2" s="1"/>
  <c r="P315" i="2"/>
  <c r="R315" i="2" s="1"/>
  <c r="P323" i="2"/>
  <c r="R323" i="2" s="1"/>
  <c r="P331" i="2"/>
  <c r="P339" i="2"/>
  <c r="R339" i="2" s="1"/>
  <c r="P347" i="2"/>
  <c r="R347" i="2" s="1"/>
  <c r="P355" i="2"/>
  <c r="R355" i="2" s="1"/>
  <c r="P363" i="2"/>
  <c r="R363" i="2" s="1"/>
  <c r="P371" i="2"/>
  <c r="R371" i="2" s="1"/>
  <c r="P379" i="2"/>
  <c r="R379" i="2" s="1"/>
  <c r="P387" i="2"/>
  <c r="R387" i="2" s="1"/>
  <c r="P395" i="2"/>
  <c r="R395" i="2" s="1"/>
  <c r="P403" i="2"/>
  <c r="R403" i="2" s="1"/>
  <c r="P411" i="2"/>
  <c r="R411" i="2" s="1"/>
  <c r="P419" i="2"/>
  <c r="R419" i="2" s="1"/>
  <c r="P427" i="2"/>
  <c r="R427" i="2" s="1"/>
  <c r="P435" i="2"/>
  <c r="R435" i="2" s="1"/>
  <c r="P443" i="2"/>
  <c r="R443" i="2" s="1"/>
  <c r="P451" i="2"/>
  <c r="R451" i="2" s="1"/>
  <c r="P459" i="2"/>
  <c r="R459" i="2" s="1"/>
  <c r="P467" i="2"/>
  <c r="R467" i="2" s="1"/>
  <c r="P475" i="2"/>
  <c r="R475" i="2" s="1"/>
  <c r="P483" i="2"/>
  <c r="R483" i="2" s="1"/>
  <c r="P491" i="2"/>
  <c r="R491" i="2" s="1"/>
  <c r="P499" i="2"/>
  <c r="R499" i="2" s="1"/>
  <c r="P507" i="2"/>
  <c r="R507" i="2" s="1"/>
  <c r="P515" i="2"/>
  <c r="R515" i="2" s="1"/>
  <c r="P523" i="2"/>
  <c r="R523" i="2" s="1"/>
  <c r="P531" i="2"/>
  <c r="R531" i="2" s="1"/>
  <c r="P539" i="2"/>
  <c r="R539" i="2" s="1"/>
  <c r="P547" i="2"/>
  <c r="R547" i="2" s="1"/>
  <c r="P555" i="2"/>
  <c r="R555" i="2" s="1"/>
  <c r="P563" i="2"/>
  <c r="R563" i="2" s="1"/>
  <c r="P571" i="2"/>
  <c r="R571" i="2" s="1"/>
  <c r="P579" i="2"/>
  <c r="R579" i="2" s="1"/>
  <c r="P587" i="2"/>
  <c r="R587" i="2" s="1"/>
  <c r="P595" i="2"/>
  <c r="R595" i="2" s="1"/>
  <c r="P603" i="2"/>
  <c r="R603" i="2" s="1"/>
  <c r="P611" i="2"/>
  <c r="R611" i="2" s="1"/>
  <c r="P619" i="2"/>
  <c r="R619" i="2" s="1"/>
  <c r="P627" i="2"/>
  <c r="R627" i="2" s="1"/>
  <c r="P635" i="2"/>
  <c r="R635" i="2" s="1"/>
  <c r="AL1476" i="2"/>
  <c r="AP1476" i="2" s="1"/>
  <c r="AL1508" i="2"/>
  <c r="AP1508" i="2" s="1"/>
  <c r="AL2442" i="2"/>
  <c r="AP2442" i="2" s="1"/>
  <c r="AL2568" i="2"/>
  <c r="AP2568" i="2" s="1"/>
  <c r="AL2784" i="2"/>
  <c r="AP2784" i="2" s="1"/>
  <c r="AL2931" i="2"/>
  <c r="AP2931" i="2" s="1"/>
  <c r="AL3023" i="2"/>
  <c r="AP3023" i="2" s="1"/>
  <c r="AL3063" i="2"/>
  <c r="AP3063" i="2" s="1"/>
  <c r="AL3147" i="2"/>
  <c r="AP3147" i="2" s="1"/>
  <c r="AL3314" i="2"/>
  <c r="AP3314" i="2" s="1"/>
  <c r="AL3378" i="2"/>
  <c r="AP3378" i="2" s="1"/>
  <c r="AL3406" i="2"/>
  <c r="AP3406" i="2" s="1"/>
  <c r="AL3435" i="2"/>
  <c r="AP3435" i="2" s="1"/>
  <c r="AL3451" i="2"/>
  <c r="AP3451" i="2" s="1"/>
  <c r="AL3467" i="2"/>
  <c r="AP3467" i="2" s="1"/>
  <c r="AL3483" i="2"/>
  <c r="AP3483" i="2" s="1"/>
  <c r="AL3497" i="2"/>
  <c r="AP3497" i="2" s="1"/>
  <c r="AL3510" i="2"/>
  <c r="AP3510" i="2" s="1"/>
  <c r="AL3522" i="2"/>
  <c r="AP3522" i="2" s="1"/>
  <c r="AL3535" i="2"/>
  <c r="AP3535" i="2" s="1"/>
  <c r="AL3547" i="2"/>
  <c r="AP3547" i="2" s="1"/>
  <c r="AL3561" i="2"/>
  <c r="AP3561" i="2" s="1"/>
  <c r="AL3574" i="2"/>
  <c r="AP3574" i="2" s="1"/>
  <c r="AL3586" i="2"/>
  <c r="AP3586" i="2" s="1"/>
  <c r="AL3599" i="2"/>
  <c r="AP3599" i="2" s="1"/>
  <c r="AL3633" i="2"/>
  <c r="AP3633" i="2" s="1"/>
  <c r="AL3646" i="2"/>
  <c r="AP3646" i="2" s="1"/>
  <c r="AL3658" i="2"/>
  <c r="AP3658" i="2" s="1"/>
  <c r="AL3671" i="2"/>
  <c r="AP3671" i="2" s="1"/>
  <c r="AL3683" i="2"/>
  <c r="AP3683" i="2" s="1"/>
  <c r="AL3697" i="2"/>
  <c r="AP3697" i="2" s="1"/>
  <c r="AL3710" i="2"/>
  <c r="AP3710" i="2" s="1"/>
  <c r="AL3722" i="2"/>
  <c r="AP3722" i="2" s="1"/>
  <c r="AL3735" i="2"/>
  <c r="AP3735" i="2" s="1"/>
  <c r="AL3747" i="2"/>
  <c r="AP3747" i="2" s="1"/>
  <c r="AL3761" i="2"/>
  <c r="AP3761" i="2" s="1"/>
  <c r="AL3774" i="2"/>
  <c r="AP3774" i="2" s="1"/>
  <c r="AL3786" i="2"/>
  <c r="AP3786" i="2" s="1"/>
  <c r="AL3799" i="2"/>
  <c r="AP3799" i="2" s="1"/>
  <c r="AL3811" i="2"/>
  <c r="AP3811" i="2" s="1"/>
  <c r="AL3831" i="2"/>
  <c r="AP3831" i="2" s="1"/>
  <c r="AL3843" i="2"/>
  <c r="AP3843" i="2" s="1"/>
  <c r="AL3857" i="2"/>
  <c r="AP3857" i="2" s="1"/>
  <c r="AL3870" i="2"/>
  <c r="AP3870" i="2" s="1"/>
  <c r="AL3882" i="2"/>
  <c r="AP3882" i="2" s="1"/>
  <c r="AL3895" i="2"/>
  <c r="AP3895" i="2" s="1"/>
  <c r="AL3907" i="2"/>
  <c r="AP3907" i="2" s="1"/>
  <c r="AL3921" i="2"/>
  <c r="AP3921" i="2" s="1"/>
  <c r="AL3934" i="2"/>
  <c r="AP3934" i="2" s="1"/>
  <c r="AL3946" i="2"/>
  <c r="AP3946" i="2" s="1"/>
  <c r="AL3958" i="2"/>
  <c r="AP3958" i="2" s="1"/>
  <c r="AL3969" i="2"/>
  <c r="AP3969" i="2" s="1"/>
  <c r="AL3979" i="2"/>
  <c r="AP3979" i="2" s="1"/>
  <c r="AL3990" i="2"/>
  <c r="AP3990" i="2" s="1"/>
  <c r="AL4007" i="2"/>
  <c r="AP4007" i="2" s="1"/>
  <c r="AL4018" i="2"/>
  <c r="AP4018" i="2" s="1"/>
  <c r="AL4029" i="2"/>
  <c r="AP4029" i="2" s="1"/>
  <c r="AL4038" i="2"/>
  <c r="AP4038" i="2" s="1"/>
  <c r="AL4047" i="2"/>
  <c r="AP4047" i="2" s="1"/>
  <c r="AL4056" i="2"/>
  <c r="AP4056" i="2" s="1"/>
  <c r="AL4064" i="2"/>
  <c r="AP4064" i="2" s="1"/>
  <c r="AL4072" i="2"/>
  <c r="AP4072" i="2" s="1"/>
  <c r="AL4080" i="2"/>
  <c r="AP4080" i="2" s="1"/>
  <c r="AL4088" i="2"/>
  <c r="AP4088" i="2" s="1"/>
  <c r="AL4096" i="2"/>
  <c r="AP4096" i="2" s="1"/>
  <c r="AL4104" i="2"/>
  <c r="AP4104" i="2" s="1"/>
  <c r="AL4112" i="2"/>
  <c r="AP4112" i="2" s="1"/>
  <c r="AL4120" i="2"/>
  <c r="AP4120" i="2" s="1"/>
  <c r="AL4128" i="2"/>
  <c r="AP4128" i="2" s="1"/>
  <c r="AL4136" i="2"/>
  <c r="AP4136" i="2" s="1"/>
  <c r="AL4144" i="2"/>
  <c r="AP4144" i="2" s="1"/>
  <c r="AL4152" i="2"/>
  <c r="AP4152" i="2" s="1"/>
  <c r="AL4160" i="2"/>
  <c r="AP4160" i="2" s="1"/>
  <c r="AL4176" i="2"/>
  <c r="AP4176" i="2" s="1"/>
  <c r="AL4184" i="2"/>
  <c r="AP4184" i="2" s="1"/>
  <c r="AL4192" i="2"/>
  <c r="AP4192" i="2" s="1"/>
  <c r="AL4200" i="2"/>
  <c r="AP4200" i="2" s="1"/>
  <c r="AL4208" i="2"/>
  <c r="AP4208" i="2" s="1"/>
  <c r="AL4216" i="2"/>
  <c r="AP4216" i="2" s="1"/>
  <c r="AL4224" i="2"/>
  <c r="AP4224" i="2" s="1"/>
  <c r="AL4232" i="2"/>
  <c r="AP4232" i="2" s="1"/>
  <c r="AL4240" i="2"/>
  <c r="AP4240" i="2" s="1"/>
  <c r="AL4248" i="2"/>
  <c r="AP4248" i="2" s="1"/>
  <c r="AL4256" i="2"/>
  <c r="AP4256" i="2" s="1"/>
  <c r="AL4264" i="2"/>
  <c r="AP4264" i="2" s="1"/>
  <c r="AL4272" i="2"/>
  <c r="AP4272" i="2" s="1"/>
  <c r="AL4280" i="2"/>
  <c r="AP4280" i="2" s="1"/>
  <c r="AL4288" i="2"/>
  <c r="AP4288" i="2" s="1"/>
  <c r="AL4296" i="2"/>
  <c r="AP4296" i="2" s="1"/>
  <c r="AL4304" i="2"/>
  <c r="AP4304" i="2" s="1"/>
  <c r="AL4312" i="2"/>
  <c r="AP4312" i="2" s="1"/>
  <c r="AL4320" i="2"/>
  <c r="AP4320" i="2" s="1"/>
  <c r="AL4328" i="2"/>
  <c r="AP4328" i="2" s="1"/>
  <c r="AL4336" i="2"/>
  <c r="AP4336" i="2" s="1"/>
  <c r="AL4344" i="2"/>
  <c r="AP4344" i="2" s="1"/>
  <c r="AL4352" i="2"/>
  <c r="AP4352" i="2" s="1"/>
  <c r="AL4360" i="2"/>
  <c r="AP4360" i="2" s="1"/>
  <c r="AL4368" i="2"/>
  <c r="AP4368" i="2" s="1"/>
  <c r="AL4376" i="2"/>
  <c r="AP4376" i="2" s="1"/>
  <c r="AL4384" i="2"/>
  <c r="AP4384" i="2" s="1"/>
  <c r="AL4392" i="2"/>
  <c r="AP4392" i="2" s="1"/>
  <c r="AL4400" i="2"/>
  <c r="AP4400" i="2" s="1"/>
  <c r="AL4408" i="2"/>
  <c r="AL4416" i="2"/>
  <c r="AP4416" i="2" s="1"/>
  <c r="AL4424" i="2"/>
  <c r="AP4424" i="2" s="1"/>
  <c r="AL4432" i="2"/>
  <c r="AP4432" i="2" s="1"/>
  <c r="AL4440" i="2"/>
  <c r="AP4440" i="2" s="1"/>
  <c r="AL4448" i="2"/>
  <c r="AP4448" i="2" s="1"/>
  <c r="AL4456" i="2"/>
  <c r="AP4456" i="2" s="1"/>
  <c r="AL4464" i="2"/>
  <c r="AP4464" i="2" s="1"/>
  <c r="AL4472" i="2"/>
  <c r="AP4472" i="2" s="1"/>
  <c r="AL4480" i="2"/>
  <c r="AP4480" i="2" s="1"/>
  <c r="AL4488" i="2"/>
  <c r="AP4488" i="2" s="1"/>
  <c r="AL4496" i="2"/>
  <c r="AP4496" i="2" s="1"/>
  <c r="AL4504" i="2"/>
  <c r="AP4504" i="2" s="1"/>
  <c r="AL4512" i="2"/>
  <c r="AP4512" i="2" s="1"/>
  <c r="AL4520" i="2"/>
  <c r="AP4520" i="2" s="1"/>
  <c r="AL4528" i="2"/>
  <c r="AP4528" i="2" s="1"/>
  <c r="AL4544" i="2"/>
  <c r="AP4544" i="2" s="1"/>
  <c r="AL4552" i="2"/>
  <c r="AP4552" i="2" s="1"/>
  <c r="AL4560" i="2"/>
  <c r="AP4560" i="2" s="1"/>
  <c r="AL4568" i="2"/>
  <c r="AP4568" i="2" s="1"/>
  <c r="AL4576" i="2"/>
  <c r="AP4576" i="2" s="1"/>
  <c r="AL4584" i="2"/>
  <c r="AP4584" i="2" s="1"/>
  <c r="AL4592" i="2"/>
  <c r="AP4592" i="2" s="1"/>
  <c r="AL4600" i="2"/>
  <c r="AP4600" i="2" s="1"/>
  <c r="AL4608" i="2"/>
  <c r="AP4608" i="2" s="1"/>
  <c r="AL4616" i="2"/>
  <c r="AP4616" i="2" s="1"/>
  <c r="AL4624" i="2"/>
  <c r="AP4624" i="2" s="1"/>
  <c r="AL4632" i="2"/>
  <c r="AP4632" i="2" s="1"/>
  <c r="AL4640" i="2"/>
  <c r="AP4640" i="2" s="1"/>
  <c r="AL4648" i="2"/>
  <c r="AP4648" i="2" s="1"/>
  <c r="AL4656" i="2"/>
  <c r="AP4656" i="2" s="1"/>
  <c r="AL4664" i="2"/>
  <c r="AP4664" i="2" s="1"/>
  <c r="AL4672" i="2"/>
  <c r="AP4672" i="2" s="1"/>
  <c r="AL4680" i="2"/>
  <c r="AP4680" i="2" s="1"/>
  <c r="AL4688" i="2"/>
  <c r="AP4688" i="2" s="1"/>
  <c r="AL4696" i="2"/>
  <c r="AP4696" i="2" s="1"/>
  <c r="AL4704" i="2"/>
  <c r="AP4704" i="2" s="1"/>
  <c r="AL4712" i="2"/>
  <c r="AP4712" i="2" s="1"/>
  <c r="AL4720" i="2"/>
  <c r="AP4720" i="2" s="1"/>
  <c r="AL4728" i="2"/>
  <c r="AP4728" i="2" s="1"/>
  <c r="AL4736" i="2"/>
  <c r="AP4736" i="2" s="1"/>
  <c r="AL4744" i="2"/>
  <c r="AP4744" i="2" s="1"/>
  <c r="AL4752" i="2"/>
  <c r="AP4752" i="2" s="1"/>
  <c r="AL4760" i="2"/>
  <c r="AP4760" i="2" s="1"/>
  <c r="AL4768" i="2"/>
  <c r="AP4768" i="2" s="1"/>
  <c r="AL4776" i="2"/>
  <c r="AP4776" i="2" s="1"/>
  <c r="AL4784" i="2"/>
  <c r="AP4784" i="2" s="1"/>
  <c r="AL4792" i="2"/>
  <c r="AP4792" i="2" s="1"/>
  <c r="AL4800" i="2"/>
  <c r="AL4808" i="2"/>
  <c r="AP4808" i="2" s="1"/>
  <c r="AL4816" i="2"/>
  <c r="AP4816" i="2" s="1"/>
  <c r="AL4824" i="2"/>
  <c r="AP4824" i="2" s="1"/>
  <c r="AL4832" i="2"/>
  <c r="AP4832" i="2" s="1"/>
  <c r="AL4840" i="2"/>
  <c r="AP4840" i="2" s="1"/>
  <c r="AL4848" i="2"/>
  <c r="AP4848" i="2" s="1"/>
  <c r="AL4856" i="2"/>
  <c r="AP4856" i="2" s="1"/>
  <c r="AL4864" i="2"/>
  <c r="AP4864" i="2" s="1"/>
  <c r="AL4872" i="2"/>
  <c r="AP4872" i="2" s="1"/>
  <c r="AL4880" i="2"/>
  <c r="AP4880" i="2" s="1"/>
  <c r="AL4888" i="2"/>
  <c r="AP4888" i="2" s="1"/>
  <c r="AL4896" i="2"/>
  <c r="AP4896" i="2" s="1"/>
  <c r="AL4904" i="2"/>
  <c r="AP4904" i="2" s="1"/>
  <c r="AL4912" i="2"/>
  <c r="AP4912" i="2" s="1"/>
  <c r="AL4936" i="2"/>
  <c r="AP4936" i="2" s="1"/>
  <c r="AL4944" i="2"/>
  <c r="AP4944" i="2" s="1"/>
  <c r="AL4952" i="2"/>
  <c r="AP4952" i="2" s="1"/>
  <c r="AL4960" i="2"/>
  <c r="AP4960" i="2" s="1"/>
  <c r="AL4968" i="2"/>
  <c r="AP4968" i="2" s="1"/>
  <c r="AL4976" i="2"/>
  <c r="AP4976" i="2" s="1"/>
  <c r="AL4984" i="2"/>
  <c r="AP4984" i="2" s="1"/>
  <c r="AL4992" i="2"/>
  <c r="AP4992" i="2" s="1"/>
  <c r="AL5000" i="2"/>
  <c r="AP5000" i="2" s="1"/>
  <c r="AL5008" i="2"/>
  <c r="AP5008" i="2" s="1"/>
  <c r="AL5016" i="2"/>
  <c r="AP5016" i="2" s="1"/>
  <c r="AL5024" i="2"/>
  <c r="AP5024" i="2" s="1"/>
  <c r="AL5032" i="2"/>
  <c r="AP5032" i="2" s="1"/>
  <c r="AL5040" i="2"/>
  <c r="AP5040" i="2" s="1"/>
  <c r="AL5048" i="2"/>
  <c r="AP5048" i="2" s="1"/>
  <c r="AL5056" i="2"/>
  <c r="AP5056" i="2" s="1"/>
  <c r="AL5064" i="2"/>
  <c r="AP5064" i="2" s="1"/>
  <c r="AL5072" i="2"/>
  <c r="AP5072" i="2" s="1"/>
  <c r="AL5080" i="2"/>
  <c r="AP5080" i="2" s="1"/>
  <c r="AL5088" i="2"/>
  <c r="AP5088" i="2" s="1"/>
  <c r="AL5096" i="2"/>
  <c r="AP5096" i="2" s="1"/>
  <c r="AL5104" i="2"/>
  <c r="AP5104" i="2" s="1"/>
  <c r="AL5112" i="2"/>
  <c r="AP5112" i="2" s="1"/>
  <c r="AL5128" i="2"/>
  <c r="AP5128" i="2" s="1"/>
  <c r="AL5136" i="2"/>
  <c r="AP5136" i="2" s="1"/>
  <c r="AL5144" i="2"/>
  <c r="AP5144" i="2" s="1"/>
  <c r="AL5152" i="2"/>
  <c r="AP5152" i="2" s="1"/>
  <c r="AL5160" i="2"/>
  <c r="AP5160" i="2" s="1"/>
  <c r="AL5168" i="2"/>
  <c r="AP5168" i="2" s="1"/>
  <c r="AL5176" i="2"/>
  <c r="AP5176" i="2" s="1"/>
  <c r="AL5184" i="2"/>
  <c r="AP5184" i="2" s="1"/>
  <c r="AL5192" i="2"/>
  <c r="AP5192" i="2" s="1"/>
  <c r="AL5200" i="2"/>
  <c r="AP5200" i="2" s="1"/>
  <c r="AL5208" i="2"/>
  <c r="AP5208" i="2" s="1"/>
  <c r="AL5216" i="2"/>
  <c r="AP5216" i="2" s="1"/>
  <c r="AL5224" i="2"/>
  <c r="AP5224" i="2" s="1"/>
  <c r="AL5232" i="2"/>
  <c r="AP5232" i="2" s="1"/>
  <c r="AL5240" i="2"/>
  <c r="AP5240" i="2" s="1"/>
  <c r="AL5248" i="2"/>
  <c r="AP5248" i="2" s="1"/>
  <c r="AL5256" i="2"/>
  <c r="AP5256" i="2" s="1"/>
  <c r="AL5264" i="2"/>
  <c r="AP5264" i="2" s="1"/>
  <c r="AL5272" i="2"/>
  <c r="AP5272" i="2" s="1"/>
  <c r="AL5280" i="2"/>
  <c r="AP5280" i="2" s="1"/>
  <c r="AL5288" i="2"/>
  <c r="AP5288" i="2" s="1"/>
  <c r="AL5296" i="2"/>
  <c r="AP5296" i="2" s="1"/>
  <c r="AL5304" i="2"/>
  <c r="AP5304" i="2" s="1"/>
  <c r="AL5320" i="2"/>
  <c r="AP5320" i="2" s="1"/>
  <c r="AL5328" i="2"/>
  <c r="AP5328" i="2" s="1"/>
  <c r="AL5336" i="2"/>
  <c r="AP5336" i="2" s="1"/>
  <c r="AL5344" i="2"/>
  <c r="AP5344" i="2" s="1"/>
  <c r="AL5352" i="2"/>
  <c r="AP5352" i="2" s="1"/>
  <c r="AL5360" i="2"/>
  <c r="AP5360" i="2" s="1"/>
  <c r="AL5368" i="2"/>
  <c r="AP5368" i="2" s="1"/>
  <c r="AL5376" i="2"/>
  <c r="AP5376" i="2" s="1"/>
  <c r="AL5384" i="2"/>
  <c r="AP5384" i="2" s="1"/>
  <c r="AL5392" i="2"/>
  <c r="AP5392" i="2" s="1"/>
  <c r="AL5400" i="2"/>
  <c r="AP5400" i="2" s="1"/>
  <c r="AL5408" i="2"/>
  <c r="AP5408" i="2" s="1"/>
  <c r="AL5416" i="2"/>
  <c r="AP5416" i="2" s="1"/>
  <c r="AL5424" i="2"/>
  <c r="AP5424" i="2" s="1"/>
  <c r="AL5432" i="2"/>
  <c r="AP5432" i="2" s="1"/>
  <c r="AL5440" i="2"/>
  <c r="AP5440" i="2" s="1"/>
  <c r="AL5448" i="2"/>
  <c r="AP5448" i="2" s="1"/>
  <c r="AL5456" i="2"/>
  <c r="AP5456" i="2" s="1"/>
  <c r="AL5464" i="2"/>
  <c r="AP5464" i="2" s="1"/>
  <c r="AL5472" i="2"/>
  <c r="AP5472" i="2" s="1"/>
  <c r="AL5480" i="2"/>
  <c r="AP5480" i="2" s="1"/>
  <c r="AL5488" i="2"/>
  <c r="AP5488" i="2" s="1"/>
  <c r="AL5496" i="2"/>
  <c r="AP5496" i="2" s="1"/>
  <c r="AL5512" i="2"/>
  <c r="AP5512" i="2" s="1"/>
  <c r="AL5520" i="2"/>
  <c r="AP5520" i="2" s="1"/>
  <c r="AL5528" i="2"/>
  <c r="AP5528" i="2" s="1"/>
  <c r="AL5536" i="2"/>
  <c r="AP5536" i="2" s="1"/>
  <c r="AL5544" i="2"/>
  <c r="AP5544" i="2" s="1"/>
  <c r="AL5552" i="2"/>
  <c r="AP5552" i="2" s="1"/>
  <c r="AL5560" i="2"/>
  <c r="AP5560" i="2" s="1"/>
  <c r="AL5568" i="2"/>
  <c r="AP5568" i="2" s="1"/>
  <c r="AL5576" i="2"/>
  <c r="AP5576" i="2" s="1"/>
  <c r="AL5584" i="2"/>
  <c r="AP5584" i="2" s="1"/>
  <c r="AL5592" i="2"/>
  <c r="AP5592" i="2" s="1"/>
  <c r="AL5600" i="2"/>
  <c r="AP5600" i="2" s="1"/>
  <c r="AL5608" i="2"/>
  <c r="AP5608" i="2" s="1"/>
  <c r="AL5616" i="2"/>
  <c r="AP5616" i="2" s="1"/>
  <c r="AL5624" i="2"/>
  <c r="AP5624" i="2" s="1"/>
  <c r="AL5632" i="2"/>
  <c r="AP5632" i="2" s="1"/>
  <c r="AL5640" i="2"/>
  <c r="AP5640" i="2" s="1"/>
  <c r="AL5648" i="2"/>
  <c r="AP5648" i="2" s="1"/>
  <c r="AL5656" i="2"/>
  <c r="AP5656" i="2" s="1"/>
  <c r="AL5664" i="2"/>
  <c r="AP5664" i="2" s="1"/>
  <c r="AL5672" i="2"/>
  <c r="AP5672" i="2" s="1"/>
  <c r="AL5680" i="2"/>
  <c r="AP5680" i="2" s="1"/>
  <c r="AL5688" i="2"/>
  <c r="AP5688" i="2" s="1"/>
  <c r="AL5696" i="2"/>
  <c r="AP5696" i="2" s="1"/>
  <c r="AL5704" i="2"/>
  <c r="AP5704" i="2" s="1"/>
  <c r="AL5712" i="2"/>
  <c r="AP5712" i="2" s="1"/>
  <c r="P4" i="2"/>
  <c r="R4" i="2" s="1"/>
  <c r="P12" i="2"/>
  <c r="R12" i="2" s="1"/>
  <c r="P20" i="2"/>
  <c r="R20" i="2" s="1"/>
  <c r="P28" i="2"/>
  <c r="R28" i="2" s="1"/>
  <c r="P36" i="2"/>
  <c r="R36" i="2" s="1"/>
  <c r="P44" i="2"/>
  <c r="R44" i="2" s="1"/>
  <c r="P52" i="2"/>
  <c r="R52" i="2" s="1"/>
  <c r="P60" i="2"/>
  <c r="R60" i="2" s="1"/>
  <c r="P68" i="2"/>
  <c r="R68" i="2" s="1"/>
  <c r="P76" i="2"/>
  <c r="R76" i="2" s="1"/>
  <c r="P84" i="2"/>
  <c r="R84" i="2" s="1"/>
  <c r="P92" i="2"/>
  <c r="R92" i="2" s="1"/>
  <c r="P100" i="2"/>
  <c r="R100" i="2" s="1"/>
  <c r="P108" i="2"/>
  <c r="R108" i="2" s="1"/>
  <c r="P116" i="2"/>
  <c r="R116" i="2" s="1"/>
  <c r="P124" i="2"/>
  <c r="R124" i="2" s="1"/>
  <c r="P132" i="2"/>
  <c r="R132" i="2" s="1"/>
  <c r="P140" i="2"/>
  <c r="R140" i="2" s="1"/>
  <c r="P148" i="2"/>
  <c r="R148" i="2" s="1"/>
  <c r="P156" i="2"/>
  <c r="R156" i="2" s="1"/>
  <c r="P164" i="2"/>
  <c r="R164" i="2" s="1"/>
  <c r="P172" i="2"/>
  <c r="R172" i="2" s="1"/>
  <c r="P180" i="2"/>
  <c r="R180" i="2" s="1"/>
  <c r="P188" i="2"/>
  <c r="R188" i="2" s="1"/>
  <c r="P196" i="2"/>
  <c r="R196" i="2" s="1"/>
  <c r="P204" i="2"/>
  <c r="R204" i="2" s="1"/>
  <c r="P212" i="2"/>
  <c r="R212" i="2" s="1"/>
  <c r="P220" i="2"/>
  <c r="R220" i="2" s="1"/>
  <c r="P228" i="2"/>
  <c r="R228" i="2" s="1"/>
  <c r="P236" i="2"/>
  <c r="R236" i="2" s="1"/>
  <c r="P244" i="2"/>
  <c r="R244" i="2" s="1"/>
  <c r="P252" i="2"/>
  <c r="R252" i="2" s="1"/>
  <c r="P260" i="2"/>
  <c r="R260" i="2" s="1"/>
  <c r="P268" i="2"/>
  <c r="R268" i="2" s="1"/>
  <c r="P276" i="2"/>
  <c r="R276" i="2" s="1"/>
  <c r="P284" i="2"/>
  <c r="R284" i="2" s="1"/>
  <c r="P292" i="2"/>
  <c r="R292" i="2" s="1"/>
  <c r="P300" i="2"/>
  <c r="R300" i="2" s="1"/>
  <c r="P308" i="2"/>
  <c r="R308" i="2" s="1"/>
  <c r="P316" i="2"/>
  <c r="R316" i="2" s="1"/>
  <c r="P324" i="2"/>
  <c r="R324" i="2" s="1"/>
  <c r="P332" i="2"/>
  <c r="R332" i="2" s="1"/>
  <c r="P340" i="2"/>
  <c r="R340" i="2" s="1"/>
  <c r="P348" i="2"/>
  <c r="R348" i="2" s="1"/>
  <c r="P356" i="2"/>
  <c r="R356" i="2" s="1"/>
  <c r="P364" i="2"/>
  <c r="R364" i="2" s="1"/>
  <c r="P372" i="2"/>
  <c r="R372" i="2" s="1"/>
  <c r="P380" i="2"/>
  <c r="R380" i="2" s="1"/>
  <c r="P388" i="2"/>
  <c r="R388" i="2" s="1"/>
  <c r="P396" i="2"/>
  <c r="R396" i="2" s="1"/>
  <c r="P404" i="2"/>
  <c r="R404" i="2" s="1"/>
  <c r="P412" i="2"/>
  <c r="R412" i="2" s="1"/>
  <c r="P420" i="2"/>
  <c r="R420" i="2" s="1"/>
  <c r="P428" i="2"/>
  <c r="R428" i="2" s="1"/>
  <c r="P436" i="2"/>
  <c r="R436" i="2" s="1"/>
  <c r="P444" i="2"/>
  <c r="R444" i="2" s="1"/>
  <c r="P452" i="2"/>
  <c r="R452" i="2" s="1"/>
  <c r="P460" i="2"/>
  <c r="R460" i="2" s="1"/>
  <c r="P468" i="2"/>
  <c r="R468" i="2" s="1"/>
  <c r="P476" i="2"/>
  <c r="R476" i="2" s="1"/>
  <c r="P484" i="2"/>
  <c r="R484" i="2" s="1"/>
  <c r="P492" i="2"/>
  <c r="R492" i="2" s="1"/>
  <c r="P500" i="2"/>
  <c r="R500" i="2" s="1"/>
  <c r="P508" i="2"/>
  <c r="R508" i="2" s="1"/>
  <c r="P516" i="2"/>
  <c r="R516" i="2" s="1"/>
  <c r="P524" i="2"/>
  <c r="R524" i="2" s="1"/>
  <c r="P532" i="2"/>
  <c r="R532" i="2" s="1"/>
  <c r="P540" i="2"/>
  <c r="R540" i="2" s="1"/>
  <c r="P548" i="2"/>
  <c r="R548" i="2" s="1"/>
  <c r="AL1044" i="2"/>
  <c r="AP1044" i="2" s="1"/>
  <c r="AL1636" i="2"/>
  <c r="AP1636" i="2" s="1"/>
  <c r="AL2090" i="2"/>
  <c r="AP2090" i="2" s="1"/>
  <c r="AL2474" i="2"/>
  <c r="AP2474" i="2" s="1"/>
  <c r="AL2584" i="2"/>
  <c r="AP2584" i="2" s="1"/>
  <c r="AL2695" i="2"/>
  <c r="AP2695" i="2" s="1"/>
  <c r="AL2798" i="2"/>
  <c r="AP2798" i="2" s="1"/>
  <c r="AL2944" i="2"/>
  <c r="AP2944" i="2" s="1"/>
  <c r="AL3033" i="2"/>
  <c r="AP3033" i="2" s="1"/>
  <c r="AL3073" i="2"/>
  <c r="AP3073" i="2" s="1"/>
  <c r="AL3159" i="2"/>
  <c r="AP3159" i="2" s="1"/>
  <c r="AL3240" i="2"/>
  <c r="AP3240" i="2" s="1"/>
  <c r="AL3326" i="2"/>
  <c r="AP3326" i="2" s="1"/>
  <c r="AL3382" i="2"/>
  <c r="AP3382" i="2" s="1"/>
  <c r="AL3410" i="2"/>
  <c r="AP3410" i="2" s="1"/>
  <c r="AL3438" i="2"/>
  <c r="AP3438" i="2" s="1"/>
  <c r="AL3454" i="2"/>
  <c r="AP3454" i="2" s="1"/>
  <c r="AL3470" i="2"/>
  <c r="AP3470" i="2" s="1"/>
  <c r="AL3486" i="2"/>
  <c r="AP3486" i="2" s="1"/>
  <c r="AL3498" i="2"/>
  <c r="AP3498" i="2" s="1"/>
  <c r="AL3511" i="2"/>
  <c r="AP3511" i="2" s="1"/>
  <c r="AL3523" i="2"/>
  <c r="AP3523" i="2" s="1"/>
  <c r="AL3537" i="2"/>
  <c r="AP3537" i="2" s="1"/>
  <c r="AL3550" i="2"/>
  <c r="AP3550" i="2" s="1"/>
  <c r="AL3562" i="2"/>
  <c r="AP3562" i="2" s="1"/>
  <c r="AL3575" i="2"/>
  <c r="AP3575" i="2" s="1"/>
  <c r="AL3587" i="2"/>
  <c r="AP3587" i="2" s="1"/>
  <c r="AL3601" i="2"/>
  <c r="AP3601" i="2" s="1"/>
  <c r="AL3622" i="2"/>
  <c r="AP3622" i="2" s="1"/>
  <c r="AL3634" i="2"/>
  <c r="AP3634" i="2" s="1"/>
  <c r="AL3647" i="2"/>
  <c r="AP3647" i="2" s="1"/>
  <c r="AL3659" i="2"/>
  <c r="AP3659" i="2" s="1"/>
  <c r="AL3673" i="2"/>
  <c r="AP3673" i="2" s="1"/>
  <c r="AL3686" i="2"/>
  <c r="AP3686" i="2" s="1"/>
  <c r="AL3698" i="2"/>
  <c r="AP3698" i="2" s="1"/>
  <c r="AL3711" i="2"/>
  <c r="AP3711" i="2" s="1"/>
  <c r="AL3723" i="2"/>
  <c r="AP3723" i="2" s="1"/>
  <c r="AL3737" i="2"/>
  <c r="AP3737" i="2" s="1"/>
  <c r="AL3750" i="2"/>
  <c r="AP3750" i="2" s="1"/>
  <c r="AL3762" i="2"/>
  <c r="AP3762" i="2" s="1"/>
  <c r="AL3775" i="2"/>
  <c r="AP3775" i="2" s="1"/>
  <c r="AL3787" i="2"/>
  <c r="AP3787" i="2" s="1"/>
  <c r="AL3801" i="2"/>
  <c r="AP3801" i="2" s="1"/>
  <c r="AL3833" i="2"/>
  <c r="AP3833" i="2" s="1"/>
  <c r="AL3846" i="2"/>
  <c r="AP3846" i="2" s="1"/>
  <c r="AL3858" i="2"/>
  <c r="AP3858" i="2" s="1"/>
  <c r="AL3871" i="2"/>
  <c r="AP3871" i="2" s="1"/>
  <c r="AL3883" i="2"/>
  <c r="AP3883" i="2" s="1"/>
  <c r="AL3897" i="2"/>
  <c r="AP3897" i="2" s="1"/>
  <c r="AL3910" i="2"/>
  <c r="AP3910" i="2" s="1"/>
  <c r="AL3922" i="2"/>
  <c r="AP3922" i="2" s="1"/>
  <c r="AL3935" i="2"/>
  <c r="AP3935" i="2" s="1"/>
  <c r="AL3947" i="2"/>
  <c r="AP3947" i="2" s="1"/>
  <c r="AL3959" i="2"/>
  <c r="AP3959" i="2" s="1"/>
  <c r="AL3970" i="2"/>
  <c r="AP3970" i="2" s="1"/>
  <c r="AL3981" i="2"/>
  <c r="AP3981" i="2" s="1"/>
  <c r="AL3991" i="2"/>
  <c r="AP3991" i="2" s="1"/>
  <c r="AL4009" i="2"/>
  <c r="AP4009" i="2" s="1"/>
  <c r="AL4019" i="2"/>
  <c r="AP4019" i="2" s="1"/>
  <c r="AL4030" i="2"/>
  <c r="AP4030" i="2" s="1"/>
  <c r="AL4039" i="2"/>
  <c r="AP4039" i="2" s="1"/>
  <c r="AL4048" i="2"/>
  <c r="AP4048" i="2" s="1"/>
  <c r="AL4057" i="2"/>
  <c r="AP4057" i="2" s="1"/>
  <c r="AL4065" i="2"/>
  <c r="AP4065" i="2" s="1"/>
  <c r="AL4073" i="2"/>
  <c r="AP4073" i="2" s="1"/>
  <c r="AL4081" i="2"/>
  <c r="AP4081" i="2" s="1"/>
  <c r="AL4089" i="2"/>
  <c r="AP4089" i="2" s="1"/>
  <c r="AL4097" i="2"/>
  <c r="AP4097" i="2" s="1"/>
  <c r="AL4105" i="2"/>
  <c r="AP4105" i="2" s="1"/>
  <c r="AL4113" i="2"/>
  <c r="AP4113" i="2" s="1"/>
  <c r="AL4121" i="2"/>
  <c r="AP4121" i="2" s="1"/>
  <c r="AL4129" i="2"/>
  <c r="AP4129" i="2" s="1"/>
  <c r="AL4137" i="2"/>
  <c r="AP4137" i="2" s="1"/>
  <c r="AL4145" i="2"/>
  <c r="AP4145" i="2" s="1"/>
  <c r="AL4153" i="2"/>
  <c r="AP4153" i="2" s="1"/>
  <c r="AL4161" i="2"/>
  <c r="AP4161" i="2" s="1"/>
  <c r="AL4177" i="2"/>
  <c r="AP4177" i="2" s="1"/>
  <c r="AL4185" i="2"/>
  <c r="AP4185" i="2" s="1"/>
  <c r="AL4193" i="2"/>
  <c r="AP4193" i="2" s="1"/>
  <c r="AL4201" i="2"/>
  <c r="AP4201" i="2" s="1"/>
  <c r="AL4209" i="2"/>
  <c r="AP4209" i="2" s="1"/>
  <c r="AL4217" i="2"/>
  <c r="AP4217" i="2" s="1"/>
  <c r="AL4225" i="2"/>
  <c r="AP4225" i="2" s="1"/>
  <c r="AL4233" i="2"/>
  <c r="AP4233" i="2" s="1"/>
  <c r="AL4241" i="2"/>
  <c r="AP4241" i="2" s="1"/>
  <c r="AL4249" i="2"/>
  <c r="AP4249" i="2" s="1"/>
  <c r="AL4257" i="2"/>
  <c r="AP4257" i="2" s="1"/>
  <c r="AL4265" i="2"/>
  <c r="AP4265" i="2" s="1"/>
  <c r="AL4273" i="2"/>
  <c r="AP4273" i="2" s="1"/>
  <c r="AL4281" i="2"/>
  <c r="AP4281" i="2" s="1"/>
  <c r="AL4289" i="2"/>
  <c r="AP4289" i="2" s="1"/>
  <c r="AL4297" i="2"/>
  <c r="AP4297" i="2" s="1"/>
  <c r="AL4305" i="2"/>
  <c r="AP4305" i="2" s="1"/>
  <c r="AL4313" i="2"/>
  <c r="AP4313" i="2" s="1"/>
  <c r="AL4321" i="2"/>
  <c r="AP4321" i="2" s="1"/>
  <c r="AL4329" i="2"/>
  <c r="AP4329" i="2" s="1"/>
  <c r="AL4337" i="2"/>
  <c r="AP4337" i="2" s="1"/>
  <c r="AL4345" i="2"/>
  <c r="AP4345" i="2" s="1"/>
  <c r="AL4353" i="2"/>
  <c r="AP4353" i="2" s="1"/>
  <c r="AL4361" i="2"/>
  <c r="AP4361" i="2" s="1"/>
  <c r="AL4369" i="2"/>
  <c r="AP4369" i="2" s="1"/>
  <c r="AL4377" i="2"/>
  <c r="AP4377" i="2" s="1"/>
  <c r="AL4385" i="2"/>
  <c r="AP4385" i="2" s="1"/>
  <c r="AL4393" i="2"/>
  <c r="AP4393" i="2" s="1"/>
  <c r="AL4401" i="2"/>
  <c r="AP4401" i="2" s="1"/>
  <c r="AL4409" i="2"/>
  <c r="AP4409" i="2" s="1"/>
  <c r="AL4417" i="2"/>
  <c r="AP4417" i="2" s="1"/>
  <c r="AL4425" i="2"/>
  <c r="AP4425" i="2" s="1"/>
  <c r="AL4433" i="2"/>
  <c r="AP4433" i="2" s="1"/>
  <c r="AL4441" i="2"/>
  <c r="AP4441" i="2" s="1"/>
  <c r="AL4449" i="2"/>
  <c r="AP4449" i="2" s="1"/>
  <c r="AL4457" i="2"/>
  <c r="AP4457" i="2" s="1"/>
  <c r="AL4465" i="2"/>
  <c r="AP4465" i="2" s="1"/>
  <c r="AL4473" i="2"/>
  <c r="AP4473" i="2" s="1"/>
  <c r="AL4481" i="2"/>
  <c r="AP4481" i="2" s="1"/>
  <c r="AL4489" i="2"/>
  <c r="AP4489" i="2" s="1"/>
  <c r="AL4497" i="2"/>
  <c r="AP4497" i="2" s="1"/>
  <c r="AL4505" i="2"/>
  <c r="AP4505" i="2" s="1"/>
  <c r="AL4513" i="2"/>
  <c r="AP4513" i="2" s="1"/>
  <c r="AL4521" i="2"/>
  <c r="AP4521" i="2" s="1"/>
  <c r="AL4529" i="2"/>
  <c r="AP4529" i="2" s="1"/>
  <c r="AL4545" i="2"/>
  <c r="AP4545" i="2" s="1"/>
  <c r="AL4553" i="2"/>
  <c r="AP4553" i="2" s="1"/>
  <c r="AL4561" i="2"/>
  <c r="AP4561" i="2" s="1"/>
  <c r="AL4569" i="2"/>
  <c r="AP4569" i="2" s="1"/>
  <c r="AL4577" i="2"/>
  <c r="AP4577" i="2" s="1"/>
  <c r="AL4585" i="2"/>
  <c r="AP4585" i="2" s="1"/>
  <c r="AL4593" i="2"/>
  <c r="AP4593" i="2" s="1"/>
  <c r="AL4601" i="2"/>
  <c r="AP4601" i="2" s="1"/>
  <c r="AL4609" i="2"/>
  <c r="AP4609" i="2" s="1"/>
  <c r="AL4617" i="2"/>
  <c r="AP4617" i="2" s="1"/>
  <c r="AL4625" i="2"/>
  <c r="AP4625" i="2" s="1"/>
  <c r="AL4633" i="2"/>
  <c r="AP4633" i="2" s="1"/>
  <c r="AL4641" i="2"/>
  <c r="AP4641" i="2" s="1"/>
  <c r="AL4649" i="2"/>
  <c r="AP4649" i="2" s="1"/>
  <c r="AL4657" i="2"/>
  <c r="AP4657" i="2" s="1"/>
  <c r="AL4665" i="2"/>
  <c r="AP4665" i="2" s="1"/>
  <c r="AL4673" i="2"/>
  <c r="AP4673" i="2" s="1"/>
  <c r="AL4681" i="2"/>
  <c r="AP4681" i="2" s="1"/>
  <c r="AL4689" i="2"/>
  <c r="AP4689" i="2" s="1"/>
  <c r="AL4697" i="2"/>
  <c r="AP4697" i="2" s="1"/>
  <c r="AL4705" i="2"/>
  <c r="AP4705" i="2" s="1"/>
  <c r="AL4713" i="2"/>
  <c r="AP4713" i="2" s="1"/>
  <c r="AL4721" i="2"/>
  <c r="AP4721" i="2" s="1"/>
  <c r="AL4729" i="2"/>
  <c r="AP4729" i="2" s="1"/>
  <c r="AL4737" i="2"/>
  <c r="AP4737" i="2" s="1"/>
  <c r="AL4753" i="2"/>
  <c r="AP4753" i="2" s="1"/>
  <c r="AL4761" i="2"/>
  <c r="AP4761" i="2" s="1"/>
  <c r="AL4769" i="2"/>
  <c r="AP4769" i="2" s="1"/>
  <c r="AL4777" i="2"/>
  <c r="AP4777" i="2" s="1"/>
  <c r="AL4785" i="2"/>
  <c r="AP4785" i="2" s="1"/>
  <c r="AL4793" i="2"/>
  <c r="AP4793" i="2" s="1"/>
  <c r="AL4801" i="2"/>
  <c r="AL4809" i="2"/>
  <c r="AP4809" i="2" s="1"/>
  <c r="AL4817" i="2"/>
  <c r="AP4817" i="2" s="1"/>
  <c r="AL4825" i="2"/>
  <c r="AP4825" i="2" s="1"/>
  <c r="AL4833" i="2"/>
  <c r="AP4833" i="2" s="1"/>
  <c r="AL4841" i="2"/>
  <c r="AP4841" i="2" s="1"/>
  <c r="AL4849" i="2"/>
  <c r="AP4849" i="2" s="1"/>
  <c r="AL4913" i="2"/>
  <c r="AP4913" i="2" s="1"/>
  <c r="AL4937" i="2"/>
  <c r="AP4937" i="2" s="1"/>
  <c r="AL5001" i="2"/>
  <c r="AP5001" i="2" s="1"/>
  <c r="AL5033" i="2"/>
  <c r="AP5033" i="2" s="1"/>
  <c r="AL5065" i="2"/>
  <c r="AP5065" i="2" s="1"/>
  <c r="AL5097" i="2"/>
  <c r="AP5097" i="2" s="1"/>
  <c r="AL5140" i="2"/>
  <c r="AP5140" i="2" s="1"/>
  <c r="AL5172" i="2"/>
  <c r="AP5172" i="2" s="1"/>
  <c r="AL5204" i="2"/>
  <c r="AP5204" i="2" s="1"/>
  <c r="AL5236" i="2"/>
  <c r="AP5236" i="2" s="1"/>
  <c r="AL5268" i="2"/>
  <c r="AP5268" i="2" s="1"/>
  <c r="AL5300" i="2"/>
  <c r="AP5300" i="2" s="1"/>
  <c r="AL5345" i="2"/>
  <c r="AP5345" i="2" s="1"/>
  <c r="AL5377" i="2"/>
  <c r="AP5377" i="2" s="1"/>
  <c r="AL5409" i="2"/>
  <c r="AP5409" i="2" s="1"/>
  <c r="AL5441" i="2"/>
  <c r="AP5441" i="2" s="1"/>
  <c r="AL5469" i="2"/>
  <c r="AP5469" i="2" s="1"/>
  <c r="AL5492" i="2"/>
  <c r="AP5492" i="2" s="1"/>
  <c r="AL5516" i="2"/>
  <c r="AP5516" i="2" s="1"/>
  <c r="AL5537" i="2"/>
  <c r="AP5537" i="2" s="1"/>
  <c r="AL5557" i="2"/>
  <c r="AP5557" i="2" s="1"/>
  <c r="AL5574" i="2"/>
  <c r="AP5574" i="2" s="1"/>
  <c r="AL5590" i="2"/>
  <c r="AP5590" i="2" s="1"/>
  <c r="AL5606" i="2"/>
  <c r="AP5606" i="2" s="1"/>
  <c r="AL5622" i="2"/>
  <c r="AP5622" i="2" s="1"/>
  <c r="AL5638" i="2"/>
  <c r="AP5638" i="2" s="1"/>
  <c r="AL5654" i="2"/>
  <c r="AP5654" i="2" s="1"/>
  <c r="AL5670" i="2"/>
  <c r="AP5670" i="2" s="1"/>
  <c r="AL5686" i="2"/>
  <c r="AP5686" i="2" s="1"/>
  <c r="AL5700" i="2"/>
  <c r="AP5700" i="2" s="1"/>
  <c r="AL5713" i="2"/>
  <c r="AP5713" i="2" s="1"/>
  <c r="AL2" i="2"/>
  <c r="P9" i="2"/>
  <c r="R9" i="2" s="1"/>
  <c r="P21" i="2"/>
  <c r="R21" i="2" s="1"/>
  <c r="P31" i="2"/>
  <c r="R31" i="2" s="1"/>
  <c r="P41" i="2"/>
  <c r="R41" i="2" s="1"/>
  <c r="P53" i="2"/>
  <c r="R53" i="2" s="1"/>
  <c r="P63" i="2"/>
  <c r="R63" i="2" s="1"/>
  <c r="P73" i="2"/>
  <c r="R73" i="2" s="1"/>
  <c r="P85" i="2"/>
  <c r="R85" i="2" s="1"/>
  <c r="P95" i="2"/>
  <c r="R95" i="2" s="1"/>
  <c r="P105" i="2"/>
  <c r="R105" i="2" s="1"/>
  <c r="P117" i="2"/>
  <c r="R117" i="2" s="1"/>
  <c r="P127" i="2"/>
  <c r="R127" i="2" s="1"/>
  <c r="P137" i="2"/>
  <c r="R137" i="2" s="1"/>
  <c r="P149" i="2"/>
  <c r="R149" i="2" s="1"/>
  <c r="P159" i="2"/>
  <c r="R159" i="2" s="1"/>
  <c r="P169" i="2"/>
  <c r="R169" i="2" s="1"/>
  <c r="P181" i="2"/>
  <c r="R181" i="2" s="1"/>
  <c r="P191" i="2"/>
  <c r="R191" i="2" s="1"/>
  <c r="P201" i="2"/>
  <c r="R201" i="2" s="1"/>
  <c r="P213" i="2"/>
  <c r="R213" i="2" s="1"/>
  <c r="P223" i="2"/>
  <c r="R223" i="2" s="1"/>
  <c r="P233" i="2"/>
  <c r="R233" i="2" s="1"/>
  <c r="P245" i="2"/>
  <c r="R245" i="2" s="1"/>
  <c r="P255" i="2"/>
  <c r="R255" i="2" s="1"/>
  <c r="P265" i="2"/>
  <c r="R265" i="2" s="1"/>
  <c r="P277" i="2"/>
  <c r="R277" i="2" s="1"/>
  <c r="P287" i="2"/>
  <c r="R287" i="2" s="1"/>
  <c r="P297" i="2"/>
  <c r="R297" i="2" s="1"/>
  <c r="P309" i="2"/>
  <c r="R309" i="2" s="1"/>
  <c r="P319" i="2"/>
  <c r="R319" i="2" s="1"/>
  <c r="P329" i="2"/>
  <c r="R329" i="2" s="1"/>
  <c r="P341" i="2"/>
  <c r="R341" i="2" s="1"/>
  <c r="P351" i="2"/>
  <c r="R351" i="2" s="1"/>
  <c r="P361" i="2"/>
  <c r="R361" i="2" s="1"/>
  <c r="P373" i="2"/>
  <c r="R373" i="2" s="1"/>
  <c r="P383" i="2"/>
  <c r="R383" i="2" s="1"/>
  <c r="P393" i="2"/>
  <c r="R393" i="2" s="1"/>
  <c r="P405" i="2"/>
  <c r="R405" i="2" s="1"/>
  <c r="P415" i="2"/>
  <c r="R415" i="2" s="1"/>
  <c r="P425" i="2"/>
  <c r="R425" i="2" s="1"/>
  <c r="P437" i="2"/>
  <c r="R437" i="2" s="1"/>
  <c r="P447" i="2"/>
  <c r="R447" i="2" s="1"/>
  <c r="P457" i="2"/>
  <c r="R457" i="2" s="1"/>
  <c r="P469" i="2"/>
  <c r="R469" i="2" s="1"/>
  <c r="P479" i="2"/>
  <c r="R479" i="2" s="1"/>
  <c r="P489" i="2"/>
  <c r="R489" i="2" s="1"/>
  <c r="P501" i="2"/>
  <c r="R501" i="2" s="1"/>
  <c r="P511" i="2"/>
  <c r="R511" i="2" s="1"/>
  <c r="P521" i="2"/>
  <c r="P533" i="2"/>
  <c r="R533" i="2" s="1"/>
  <c r="P543" i="2"/>
  <c r="R543" i="2" s="1"/>
  <c r="P553" i="2"/>
  <c r="R553" i="2" s="1"/>
  <c r="P562" i="2"/>
  <c r="R562" i="2" s="1"/>
  <c r="P572" i="2"/>
  <c r="R572" i="2" s="1"/>
  <c r="P581" i="2"/>
  <c r="R581" i="2" s="1"/>
  <c r="P590" i="2"/>
  <c r="R590" i="2" s="1"/>
  <c r="P599" i="2"/>
  <c r="R599" i="2" s="1"/>
  <c r="P608" i="2"/>
  <c r="R608" i="2" s="1"/>
  <c r="P617" i="2"/>
  <c r="R617" i="2" s="1"/>
  <c r="P626" i="2"/>
  <c r="R626" i="2" s="1"/>
  <c r="P636" i="2"/>
  <c r="R636" i="2" s="1"/>
  <c r="P644" i="2"/>
  <c r="R644" i="2" s="1"/>
  <c r="P652" i="2"/>
  <c r="R652" i="2" s="1"/>
  <c r="P660" i="2"/>
  <c r="R660" i="2" s="1"/>
  <c r="P668" i="2"/>
  <c r="R668" i="2" s="1"/>
  <c r="P676" i="2"/>
  <c r="R676" i="2" s="1"/>
  <c r="P684" i="2"/>
  <c r="R684" i="2" s="1"/>
  <c r="P692" i="2"/>
  <c r="R692" i="2" s="1"/>
  <c r="P700" i="2"/>
  <c r="R700" i="2" s="1"/>
  <c r="P708" i="2"/>
  <c r="R708" i="2" s="1"/>
  <c r="P716" i="2"/>
  <c r="R716" i="2" s="1"/>
  <c r="P724" i="2"/>
  <c r="R724" i="2" s="1"/>
  <c r="P732" i="2"/>
  <c r="R732" i="2" s="1"/>
  <c r="P740" i="2"/>
  <c r="R740" i="2" s="1"/>
  <c r="P748" i="2"/>
  <c r="R748" i="2" s="1"/>
  <c r="P756" i="2"/>
  <c r="R756" i="2" s="1"/>
  <c r="P764" i="2"/>
  <c r="R764" i="2" s="1"/>
  <c r="P772" i="2"/>
  <c r="R772" i="2" s="1"/>
  <c r="P780" i="2"/>
  <c r="R780" i="2" s="1"/>
  <c r="P788" i="2"/>
  <c r="R788" i="2" s="1"/>
  <c r="P796" i="2"/>
  <c r="R796" i="2" s="1"/>
  <c r="P804" i="2"/>
  <c r="R804" i="2" s="1"/>
  <c r="P812" i="2"/>
  <c r="R812" i="2" s="1"/>
  <c r="P820" i="2"/>
  <c r="R820" i="2" s="1"/>
  <c r="P828" i="2"/>
  <c r="R828" i="2" s="1"/>
  <c r="P836" i="2"/>
  <c r="R836" i="2" s="1"/>
  <c r="P844" i="2"/>
  <c r="R844" i="2" s="1"/>
  <c r="P852" i="2"/>
  <c r="R852" i="2" s="1"/>
  <c r="P860" i="2"/>
  <c r="R860" i="2" s="1"/>
  <c r="P868" i="2"/>
  <c r="R868" i="2" s="1"/>
  <c r="P876" i="2"/>
  <c r="R876" i="2" s="1"/>
  <c r="P884" i="2"/>
  <c r="R884" i="2" s="1"/>
  <c r="P892" i="2"/>
  <c r="R892" i="2" s="1"/>
  <c r="P900" i="2"/>
  <c r="R900" i="2" s="1"/>
  <c r="P908" i="2"/>
  <c r="R908" i="2" s="1"/>
  <c r="P916" i="2"/>
  <c r="R916" i="2" s="1"/>
  <c r="P924" i="2"/>
  <c r="R924" i="2" s="1"/>
  <c r="P932" i="2"/>
  <c r="R932" i="2" s="1"/>
  <c r="P940" i="2"/>
  <c r="R940" i="2" s="1"/>
  <c r="P948" i="2"/>
  <c r="R948" i="2" s="1"/>
  <c r="P956" i="2"/>
  <c r="R956" i="2" s="1"/>
  <c r="P964" i="2"/>
  <c r="R964" i="2" s="1"/>
  <c r="P972" i="2"/>
  <c r="R972" i="2" s="1"/>
  <c r="P980" i="2"/>
  <c r="R980" i="2" s="1"/>
  <c r="P988" i="2"/>
  <c r="R988" i="2" s="1"/>
  <c r="P996" i="2"/>
  <c r="R996" i="2" s="1"/>
  <c r="P1004" i="2"/>
  <c r="R1004" i="2" s="1"/>
  <c r="P1012" i="2"/>
  <c r="R1012" i="2" s="1"/>
  <c r="P1020" i="2"/>
  <c r="R1020" i="2" s="1"/>
  <c r="P1028" i="2"/>
  <c r="R1028" i="2" s="1"/>
  <c r="P1036" i="2"/>
  <c r="R1036" i="2" s="1"/>
  <c r="P1044" i="2"/>
  <c r="R1044" i="2" s="1"/>
  <c r="P1052" i="2"/>
  <c r="R1052" i="2" s="1"/>
  <c r="P1060" i="2"/>
  <c r="R1060" i="2" s="1"/>
  <c r="P1068" i="2"/>
  <c r="R1068" i="2" s="1"/>
  <c r="P1076" i="2"/>
  <c r="R1076" i="2" s="1"/>
  <c r="P1084" i="2"/>
  <c r="R1084" i="2" s="1"/>
  <c r="P1092" i="2"/>
  <c r="P1100" i="2"/>
  <c r="R1100" i="2" s="1"/>
  <c r="P1108" i="2"/>
  <c r="R1108" i="2" s="1"/>
  <c r="P1116" i="2"/>
  <c r="R1116" i="2" s="1"/>
  <c r="P1124" i="2"/>
  <c r="R1124" i="2" s="1"/>
  <c r="P1132" i="2"/>
  <c r="R1132" i="2" s="1"/>
  <c r="P1140" i="2"/>
  <c r="R1140" i="2" s="1"/>
  <c r="P1148" i="2"/>
  <c r="R1148" i="2" s="1"/>
  <c r="P1156" i="2"/>
  <c r="R1156" i="2" s="1"/>
  <c r="P1164" i="2"/>
  <c r="R1164" i="2" s="1"/>
  <c r="P1172" i="2"/>
  <c r="R1172" i="2" s="1"/>
  <c r="P1180" i="2"/>
  <c r="R1180" i="2" s="1"/>
  <c r="P1188" i="2"/>
  <c r="R1188" i="2" s="1"/>
  <c r="P1196" i="2"/>
  <c r="R1196" i="2" s="1"/>
  <c r="P1204" i="2"/>
  <c r="R1204" i="2" s="1"/>
  <c r="P1212" i="2"/>
  <c r="R1212" i="2" s="1"/>
  <c r="P1220" i="2"/>
  <c r="R1220" i="2" s="1"/>
  <c r="P1228" i="2"/>
  <c r="R1228" i="2" s="1"/>
  <c r="P1236" i="2"/>
  <c r="R1236" i="2" s="1"/>
  <c r="P1244" i="2"/>
  <c r="R1244" i="2" s="1"/>
  <c r="P1252" i="2"/>
  <c r="R1252" i="2" s="1"/>
  <c r="P1260" i="2"/>
  <c r="R1260" i="2" s="1"/>
  <c r="P1268" i="2"/>
  <c r="R1268" i="2" s="1"/>
  <c r="P1276" i="2"/>
  <c r="P1284" i="2"/>
  <c r="R1284" i="2" s="1"/>
  <c r="P1292" i="2"/>
  <c r="R1292" i="2" s="1"/>
  <c r="P1300" i="2"/>
  <c r="R1300" i="2" s="1"/>
  <c r="P1308" i="2"/>
  <c r="R1308" i="2" s="1"/>
  <c r="P1316" i="2"/>
  <c r="R1316" i="2" s="1"/>
  <c r="P1324" i="2"/>
  <c r="R1324" i="2" s="1"/>
  <c r="P1332" i="2"/>
  <c r="R1332" i="2" s="1"/>
  <c r="P1340" i="2"/>
  <c r="R1340" i="2" s="1"/>
  <c r="P1348" i="2"/>
  <c r="R1348" i="2" s="1"/>
  <c r="P1356" i="2"/>
  <c r="R1356" i="2" s="1"/>
  <c r="P1364" i="2"/>
  <c r="R1364" i="2" s="1"/>
  <c r="P1372" i="2"/>
  <c r="R1372" i="2" s="1"/>
  <c r="P1380" i="2"/>
  <c r="R1380" i="2" s="1"/>
  <c r="P1388" i="2"/>
  <c r="R1388" i="2" s="1"/>
  <c r="P1396" i="2"/>
  <c r="R1396" i="2" s="1"/>
  <c r="P1404" i="2"/>
  <c r="R1404" i="2" s="1"/>
  <c r="P1412" i="2"/>
  <c r="R1412" i="2" s="1"/>
  <c r="P1420" i="2"/>
  <c r="R1420" i="2" s="1"/>
  <c r="P1428" i="2"/>
  <c r="R1428" i="2" s="1"/>
  <c r="P1436" i="2"/>
  <c r="R1436" i="2" s="1"/>
  <c r="P1444" i="2"/>
  <c r="R1444" i="2" s="1"/>
  <c r="P1452" i="2"/>
  <c r="R1452" i="2" s="1"/>
  <c r="P1460" i="2"/>
  <c r="R1460" i="2" s="1"/>
  <c r="P1468" i="2"/>
  <c r="R1468" i="2" s="1"/>
  <c r="P1476" i="2"/>
  <c r="R1476" i="2" s="1"/>
  <c r="P1484" i="2"/>
  <c r="R1484" i="2" s="1"/>
  <c r="P1492" i="2"/>
  <c r="P1500" i="2"/>
  <c r="R1500" i="2" s="1"/>
  <c r="P1508" i="2"/>
  <c r="R1508" i="2" s="1"/>
  <c r="P1516" i="2"/>
  <c r="R1516" i="2" s="1"/>
  <c r="P1524" i="2"/>
  <c r="R1524" i="2" s="1"/>
  <c r="P1532" i="2"/>
  <c r="R1532" i="2" s="1"/>
  <c r="P1540" i="2"/>
  <c r="R1540" i="2" s="1"/>
  <c r="P1548" i="2"/>
  <c r="R1548" i="2" s="1"/>
  <c r="P1556" i="2"/>
  <c r="R1556" i="2" s="1"/>
  <c r="P1564" i="2"/>
  <c r="R1564" i="2" s="1"/>
  <c r="P1572" i="2"/>
  <c r="R1572" i="2" s="1"/>
  <c r="P1580" i="2"/>
  <c r="R1580" i="2" s="1"/>
  <c r="P1588" i="2"/>
  <c r="R1588" i="2" s="1"/>
  <c r="P1596" i="2"/>
  <c r="R1596" i="2" s="1"/>
  <c r="P1604" i="2"/>
  <c r="R1604" i="2" s="1"/>
  <c r="P1612" i="2"/>
  <c r="R1612" i="2" s="1"/>
  <c r="P1620" i="2"/>
  <c r="R1620" i="2" s="1"/>
  <c r="P1628" i="2"/>
  <c r="R1628" i="2" s="1"/>
  <c r="P1636" i="2"/>
  <c r="R1636" i="2" s="1"/>
  <c r="P1644" i="2"/>
  <c r="R1644" i="2" s="1"/>
  <c r="P1652" i="2"/>
  <c r="R1652" i="2" s="1"/>
  <c r="P1660" i="2"/>
  <c r="R1660" i="2" s="1"/>
  <c r="P1668" i="2"/>
  <c r="P1676" i="2"/>
  <c r="R1676" i="2" s="1"/>
  <c r="P1684" i="2"/>
  <c r="R1684" i="2" s="1"/>
  <c r="P1692" i="2"/>
  <c r="R1692" i="2" s="1"/>
  <c r="P1700" i="2"/>
  <c r="R1700" i="2" s="1"/>
  <c r="P1708" i="2"/>
  <c r="R1708" i="2" s="1"/>
  <c r="P1716" i="2"/>
  <c r="R1716" i="2" s="1"/>
  <c r="P1724" i="2"/>
  <c r="R1724" i="2" s="1"/>
  <c r="P1732" i="2"/>
  <c r="R1732" i="2" s="1"/>
  <c r="P1740" i="2"/>
  <c r="R1740" i="2" s="1"/>
  <c r="P1748" i="2"/>
  <c r="R1748" i="2" s="1"/>
  <c r="P1756" i="2"/>
  <c r="R1756" i="2" s="1"/>
  <c r="P1764" i="2"/>
  <c r="R1764" i="2" s="1"/>
  <c r="P1772" i="2"/>
  <c r="R1772" i="2" s="1"/>
  <c r="P1780" i="2"/>
  <c r="R1780" i="2" s="1"/>
  <c r="P1788" i="2"/>
  <c r="R1788" i="2" s="1"/>
  <c r="P1796" i="2"/>
  <c r="R1796" i="2" s="1"/>
  <c r="P1804" i="2"/>
  <c r="R1804" i="2" s="1"/>
  <c r="P1812" i="2"/>
  <c r="R1812" i="2" s="1"/>
  <c r="P1820" i="2"/>
  <c r="R1820" i="2" s="1"/>
  <c r="P1828" i="2"/>
  <c r="R1828" i="2" s="1"/>
  <c r="P1836" i="2"/>
  <c r="R1836" i="2" s="1"/>
  <c r="P1844" i="2"/>
  <c r="R1844" i="2" s="1"/>
  <c r="P1852" i="2"/>
  <c r="P1860" i="2"/>
  <c r="P1868" i="2"/>
  <c r="R1868" i="2" s="1"/>
  <c r="P1876" i="2"/>
  <c r="R1876" i="2" s="1"/>
  <c r="P1884" i="2"/>
  <c r="R1884" i="2" s="1"/>
  <c r="P1892" i="2"/>
  <c r="R1892" i="2" s="1"/>
  <c r="P1900" i="2"/>
  <c r="R1900" i="2" s="1"/>
  <c r="P1908" i="2"/>
  <c r="R1908" i="2" s="1"/>
  <c r="P1916" i="2"/>
  <c r="R1916" i="2" s="1"/>
  <c r="P1924" i="2"/>
  <c r="R1924" i="2" s="1"/>
  <c r="P1932" i="2"/>
  <c r="R1932" i="2" s="1"/>
  <c r="P1940" i="2"/>
  <c r="R1940" i="2" s="1"/>
  <c r="P1948" i="2"/>
  <c r="R1948" i="2" s="1"/>
  <c r="P1956" i="2"/>
  <c r="R1956" i="2" s="1"/>
  <c r="P1964" i="2"/>
  <c r="R1964" i="2" s="1"/>
  <c r="P1972" i="2"/>
  <c r="R1972" i="2" s="1"/>
  <c r="P1980" i="2"/>
  <c r="R1980" i="2" s="1"/>
  <c r="P1988" i="2"/>
  <c r="R1988" i="2" s="1"/>
  <c r="P1996" i="2"/>
  <c r="R1996" i="2" s="1"/>
  <c r="P2004" i="2"/>
  <c r="R2004" i="2" s="1"/>
  <c r="P2012" i="2"/>
  <c r="R2012" i="2" s="1"/>
  <c r="P2020" i="2"/>
  <c r="R2020" i="2" s="1"/>
  <c r="P2028" i="2"/>
  <c r="R2028" i="2" s="1"/>
  <c r="P2036" i="2"/>
  <c r="R2036" i="2" s="1"/>
  <c r="P2044" i="2"/>
  <c r="R2044" i="2" s="1"/>
  <c r="P2052" i="2"/>
  <c r="R2052" i="2" s="1"/>
  <c r="P2060" i="2"/>
  <c r="R2060" i="2" s="1"/>
  <c r="P2068" i="2"/>
  <c r="P2076" i="2"/>
  <c r="P2084" i="2"/>
  <c r="R2084" i="2" s="1"/>
  <c r="P2092" i="2"/>
  <c r="R2092" i="2" s="1"/>
  <c r="P2100" i="2"/>
  <c r="R2100" i="2" s="1"/>
  <c r="P2108" i="2"/>
  <c r="R2108" i="2" s="1"/>
  <c r="P2116" i="2"/>
  <c r="R2116" i="2" s="1"/>
  <c r="P2124" i="2"/>
  <c r="R2124" i="2" s="1"/>
  <c r="P2132" i="2"/>
  <c r="R2132" i="2" s="1"/>
  <c r="P2140" i="2"/>
  <c r="R2140" i="2" s="1"/>
  <c r="P2148" i="2"/>
  <c r="R2148" i="2" s="1"/>
  <c r="P2156" i="2"/>
  <c r="R2156" i="2" s="1"/>
  <c r="P2164" i="2"/>
  <c r="R2164" i="2" s="1"/>
  <c r="P2172" i="2"/>
  <c r="R2172" i="2" s="1"/>
  <c r="P2180" i="2"/>
  <c r="R2180" i="2" s="1"/>
  <c r="P2188" i="2"/>
  <c r="R2188" i="2" s="1"/>
  <c r="P2196" i="2"/>
  <c r="R2196" i="2" s="1"/>
  <c r="P2204" i="2"/>
  <c r="R2204" i="2" s="1"/>
  <c r="P2212" i="2"/>
  <c r="R2212" i="2" s="1"/>
  <c r="P2220" i="2"/>
  <c r="R2220" i="2" s="1"/>
  <c r="P2228" i="2"/>
  <c r="R2228" i="2" s="1"/>
  <c r="P2236" i="2"/>
  <c r="R2236" i="2" s="1"/>
  <c r="P2244" i="2"/>
  <c r="R2244" i="2" s="1"/>
  <c r="P2252" i="2"/>
  <c r="R2252" i="2" s="1"/>
  <c r="P2260" i="2"/>
  <c r="P2268" i="2"/>
  <c r="R2268" i="2" s="1"/>
  <c r="P2276" i="2"/>
  <c r="R2276" i="2" s="1"/>
  <c r="P2284" i="2"/>
  <c r="R2284" i="2" s="1"/>
  <c r="P2292" i="2"/>
  <c r="R2292" i="2" s="1"/>
  <c r="P2300" i="2"/>
  <c r="R2300" i="2" s="1"/>
  <c r="P2308" i="2"/>
  <c r="R2308" i="2" s="1"/>
  <c r="P2316" i="2"/>
  <c r="R2316" i="2" s="1"/>
  <c r="P2324" i="2"/>
  <c r="R2324" i="2" s="1"/>
  <c r="P2332" i="2"/>
  <c r="R2332" i="2" s="1"/>
  <c r="P2340" i="2"/>
  <c r="R2340" i="2" s="1"/>
  <c r="P2348" i="2"/>
  <c r="R2348" i="2" s="1"/>
  <c r="P2356" i="2"/>
  <c r="R2356" i="2" s="1"/>
  <c r="P2364" i="2"/>
  <c r="R2364" i="2" s="1"/>
  <c r="P2372" i="2"/>
  <c r="R2372" i="2" s="1"/>
  <c r="P2380" i="2"/>
  <c r="R2380" i="2" s="1"/>
  <c r="P2388" i="2"/>
  <c r="R2388" i="2" s="1"/>
  <c r="P2396" i="2"/>
  <c r="R2396" i="2" s="1"/>
  <c r="P2404" i="2"/>
  <c r="R2404" i="2" s="1"/>
  <c r="P2412" i="2"/>
  <c r="R2412" i="2" s="1"/>
  <c r="P2420" i="2"/>
  <c r="R2420" i="2" s="1"/>
  <c r="P2428" i="2"/>
  <c r="R2428" i="2" s="1"/>
  <c r="P2436" i="2"/>
  <c r="R2436" i="2" s="1"/>
  <c r="P2444" i="2"/>
  <c r="R2444" i="2" s="1"/>
  <c r="P2452" i="2"/>
  <c r="R2452" i="2" s="1"/>
  <c r="P2460" i="2"/>
  <c r="R2460" i="2" s="1"/>
  <c r="P2468" i="2"/>
  <c r="R2468" i="2" s="1"/>
  <c r="P2476" i="2"/>
  <c r="P2484" i="2"/>
  <c r="P2492" i="2"/>
  <c r="R2492" i="2" s="1"/>
  <c r="P2500" i="2"/>
  <c r="R2500" i="2" s="1"/>
  <c r="P2508" i="2"/>
  <c r="R2508" i="2" s="1"/>
  <c r="P2516" i="2"/>
  <c r="R2516" i="2" s="1"/>
  <c r="P2524" i="2"/>
  <c r="R2524" i="2" s="1"/>
  <c r="P2532" i="2"/>
  <c r="R2532" i="2" s="1"/>
  <c r="P2540" i="2"/>
  <c r="R2540" i="2" s="1"/>
  <c r="P2548" i="2"/>
  <c r="R2548" i="2" s="1"/>
  <c r="P2556" i="2"/>
  <c r="R2556" i="2" s="1"/>
  <c r="P2564" i="2"/>
  <c r="R2564" i="2" s="1"/>
  <c r="P2572" i="2"/>
  <c r="R2572" i="2" s="1"/>
  <c r="P2580" i="2"/>
  <c r="R2580" i="2" s="1"/>
  <c r="P2588" i="2"/>
  <c r="R2588" i="2" s="1"/>
  <c r="P2596" i="2"/>
  <c r="R2596" i="2" s="1"/>
  <c r="P2604" i="2"/>
  <c r="R2604" i="2" s="1"/>
  <c r="P2612" i="2"/>
  <c r="R2612" i="2" s="1"/>
  <c r="P2620" i="2"/>
  <c r="R2620" i="2" s="1"/>
  <c r="P2628" i="2"/>
  <c r="R2628" i="2" s="1"/>
  <c r="P2636" i="2"/>
  <c r="R2636" i="2" s="1"/>
  <c r="P2644" i="2"/>
  <c r="R2644" i="2" s="1"/>
  <c r="P2652" i="2"/>
  <c r="R2652" i="2" s="1"/>
  <c r="AL4857" i="2"/>
  <c r="AP4857" i="2" s="1"/>
  <c r="AL4945" i="2"/>
  <c r="AP4945" i="2" s="1"/>
  <c r="AL5004" i="2"/>
  <c r="AP5004" i="2" s="1"/>
  <c r="AL5036" i="2"/>
  <c r="AP5036" i="2" s="1"/>
  <c r="AL5068" i="2"/>
  <c r="AP5068" i="2" s="1"/>
  <c r="AL5100" i="2"/>
  <c r="AP5100" i="2" s="1"/>
  <c r="AL5145" i="2"/>
  <c r="AP5145" i="2" s="1"/>
  <c r="AL5177" i="2"/>
  <c r="AP5177" i="2" s="1"/>
  <c r="AL5209" i="2"/>
  <c r="AP5209" i="2" s="1"/>
  <c r="AL5241" i="2"/>
  <c r="AP5241" i="2" s="1"/>
  <c r="AL5273" i="2"/>
  <c r="AP5273" i="2" s="1"/>
  <c r="AL5305" i="2"/>
  <c r="AP5305" i="2" s="1"/>
  <c r="AL5348" i="2"/>
  <c r="AP5348" i="2" s="1"/>
  <c r="AL5380" i="2"/>
  <c r="AP5380" i="2" s="1"/>
  <c r="AL5412" i="2"/>
  <c r="AP5412" i="2" s="1"/>
  <c r="AL5444" i="2"/>
  <c r="AP5444" i="2" s="1"/>
  <c r="AL5473" i="2"/>
  <c r="AP5473" i="2" s="1"/>
  <c r="AL5493" i="2"/>
  <c r="AP5493" i="2" s="1"/>
  <c r="AL5517" i="2"/>
  <c r="AP5517" i="2" s="1"/>
  <c r="AL5540" i="2"/>
  <c r="AP5540" i="2" s="1"/>
  <c r="AL5561" i="2"/>
  <c r="AP5561" i="2" s="1"/>
  <c r="AL5577" i="2"/>
  <c r="AP5577" i="2" s="1"/>
  <c r="AL5593" i="2"/>
  <c r="AP5593" i="2" s="1"/>
  <c r="AL5609" i="2"/>
  <c r="AP5609" i="2" s="1"/>
  <c r="AL5625" i="2"/>
  <c r="AP5625" i="2" s="1"/>
  <c r="AL5641" i="2"/>
  <c r="AP5641" i="2" s="1"/>
  <c r="AL5657" i="2"/>
  <c r="AP5657" i="2" s="1"/>
  <c r="AL5673" i="2"/>
  <c r="AP5673" i="2" s="1"/>
  <c r="AL5689" i="2"/>
  <c r="AP5689" i="2" s="1"/>
  <c r="AL5701" i="2"/>
  <c r="AP5701" i="2" s="1"/>
  <c r="AL5714" i="2"/>
  <c r="AP5714" i="2" s="1"/>
  <c r="P10" i="2"/>
  <c r="R10" i="2" s="1"/>
  <c r="P22" i="2"/>
  <c r="R22" i="2" s="1"/>
  <c r="P32" i="2"/>
  <c r="R32" i="2" s="1"/>
  <c r="P42" i="2"/>
  <c r="R42" i="2" s="1"/>
  <c r="P54" i="2"/>
  <c r="R54" i="2" s="1"/>
  <c r="P64" i="2"/>
  <c r="R64" i="2" s="1"/>
  <c r="P74" i="2"/>
  <c r="R74" i="2" s="1"/>
  <c r="P86" i="2"/>
  <c r="R86" i="2" s="1"/>
  <c r="P96" i="2"/>
  <c r="R96" i="2" s="1"/>
  <c r="P106" i="2"/>
  <c r="R106" i="2" s="1"/>
  <c r="P118" i="2"/>
  <c r="R118" i="2" s="1"/>
  <c r="P128" i="2"/>
  <c r="R128" i="2" s="1"/>
  <c r="P138" i="2"/>
  <c r="R138" i="2" s="1"/>
  <c r="P150" i="2"/>
  <c r="R150" i="2" s="1"/>
  <c r="P160" i="2"/>
  <c r="R160" i="2" s="1"/>
  <c r="P170" i="2"/>
  <c r="R170" i="2" s="1"/>
  <c r="P182" i="2"/>
  <c r="R182" i="2" s="1"/>
  <c r="P192" i="2"/>
  <c r="R192" i="2" s="1"/>
  <c r="P202" i="2"/>
  <c r="R202" i="2" s="1"/>
  <c r="P214" i="2"/>
  <c r="R214" i="2" s="1"/>
  <c r="P224" i="2"/>
  <c r="R224" i="2" s="1"/>
  <c r="P234" i="2"/>
  <c r="R234" i="2" s="1"/>
  <c r="P246" i="2"/>
  <c r="R246" i="2" s="1"/>
  <c r="P256" i="2"/>
  <c r="R256" i="2" s="1"/>
  <c r="P266" i="2"/>
  <c r="R266" i="2" s="1"/>
  <c r="P278" i="2"/>
  <c r="R278" i="2" s="1"/>
  <c r="P288" i="2"/>
  <c r="R288" i="2" s="1"/>
  <c r="P298" i="2"/>
  <c r="R298" i="2" s="1"/>
  <c r="P310" i="2"/>
  <c r="R310" i="2" s="1"/>
  <c r="P320" i="2"/>
  <c r="R320" i="2" s="1"/>
  <c r="P330" i="2"/>
  <c r="P342" i="2"/>
  <c r="R342" i="2" s="1"/>
  <c r="P352" i="2"/>
  <c r="R352" i="2" s="1"/>
  <c r="P362" i="2"/>
  <c r="R362" i="2" s="1"/>
  <c r="P374" i="2"/>
  <c r="R374" i="2" s="1"/>
  <c r="P384" i="2"/>
  <c r="R384" i="2" s="1"/>
  <c r="P394" i="2"/>
  <c r="R394" i="2" s="1"/>
  <c r="P406" i="2"/>
  <c r="R406" i="2" s="1"/>
  <c r="P416" i="2"/>
  <c r="R416" i="2" s="1"/>
  <c r="P426" i="2"/>
  <c r="R426" i="2" s="1"/>
  <c r="P438" i="2"/>
  <c r="R438" i="2" s="1"/>
  <c r="P448" i="2"/>
  <c r="R448" i="2" s="1"/>
  <c r="P458" i="2"/>
  <c r="R458" i="2" s="1"/>
  <c r="P470" i="2"/>
  <c r="R470" i="2" s="1"/>
  <c r="P480" i="2"/>
  <c r="R480" i="2" s="1"/>
  <c r="P490" i="2"/>
  <c r="R490" i="2" s="1"/>
  <c r="P502" i="2"/>
  <c r="R502" i="2" s="1"/>
  <c r="P512" i="2"/>
  <c r="R512" i="2" s="1"/>
  <c r="P522" i="2"/>
  <c r="R522" i="2" s="1"/>
  <c r="P534" i="2"/>
  <c r="R534" i="2" s="1"/>
  <c r="P544" i="2"/>
  <c r="R544" i="2" s="1"/>
  <c r="P554" i="2"/>
  <c r="R554" i="2" s="1"/>
  <c r="P564" i="2"/>
  <c r="R564" i="2" s="1"/>
  <c r="P573" i="2"/>
  <c r="R573" i="2" s="1"/>
  <c r="P582" i="2"/>
  <c r="R582" i="2" s="1"/>
  <c r="P591" i="2"/>
  <c r="R591" i="2" s="1"/>
  <c r="P600" i="2"/>
  <c r="R600" i="2" s="1"/>
  <c r="P609" i="2"/>
  <c r="R609" i="2" s="1"/>
  <c r="P618" i="2"/>
  <c r="R618" i="2" s="1"/>
  <c r="P628" i="2"/>
  <c r="R628" i="2" s="1"/>
  <c r="P637" i="2"/>
  <c r="R637" i="2" s="1"/>
  <c r="P645" i="2"/>
  <c r="R645" i="2" s="1"/>
  <c r="P653" i="2"/>
  <c r="R653" i="2" s="1"/>
  <c r="P661" i="2"/>
  <c r="R661" i="2" s="1"/>
  <c r="P669" i="2"/>
  <c r="R669" i="2" s="1"/>
  <c r="P677" i="2"/>
  <c r="R677" i="2" s="1"/>
  <c r="P685" i="2"/>
  <c r="R685" i="2" s="1"/>
  <c r="P693" i="2"/>
  <c r="R693" i="2" s="1"/>
  <c r="P701" i="2"/>
  <c r="R701" i="2" s="1"/>
  <c r="P709" i="2"/>
  <c r="R709" i="2" s="1"/>
  <c r="P717" i="2"/>
  <c r="R717" i="2" s="1"/>
  <c r="P725" i="2"/>
  <c r="R725" i="2" s="1"/>
  <c r="P733" i="2"/>
  <c r="R733" i="2" s="1"/>
  <c r="P741" i="2"/>
  <c r="R741" i="2" s="1"/>
  <c r="P749" i="2"/>
  <c r="R749" i="2" s="1"/>
  <c r="P757" i="2"/>
  <c r="R757" i="2" s="1"/>
  <c r="P765" i="2"/>
  <c r="R765" i="2" s="1"/>
  <c r="P773" i="2"/>
  <c r="R773" i="2" s="1"/>
  <c r="P781" i="2"/>
  <c r="R781" i="2" s="1"/>
  <c r="P789" i="2"/>
  <c r="R789" i="2" s="1"/>
  <c r="P797" i="2"/>
  <c r="R797" i="2" s="1"/>
  <c r="P805" i="2"/>
  <c r="R805" i="2" s="1"/>
  <c r="P813" i="2"/>
  <c r="R813" i="2" s="1"/>
  <c r="P821" i="2"/>
  <c r="R821" i="2" s="1"/>
  <c r="P829" i="2"/>
  <c r="R829" i="2" s="1"/>
  <c r="P837" i="2"/>
  <c r="R837" i="2" s="1"/>
  <c r="P845" i="2"/>
  <c r="R845" i="2" s="1"/>
  <c r="P853" i="2"/>
  <c r="R853" i="2" s="1"/>
  <c r="P861" i="2"/>
  <c r="R861" i="2" s="1"/>
  <c r="P869" i="2"/>
  <c r="R869" i="2" s="1"/>
  <c r="P877" i="2"/>
  <c r="R877" i="2" s="1"/>
  <c r="P885" i="2"/>
  <c r="R885" i="2" s="1"/>
  <c r="P893" i="2"/>
  <c r="R893" i="2" s="1"/>
  <c r="P901" i="2"/>
  <c r="P909" i="2"/>
  <c r="R909" i="2" s="1"/>
  <c r="P917" i="2"/>
  <c r="R917" i="2" s="1"/>
  <c r="P925" i="2"/>
  <c r="R925" i="2" s="1"/>
  <c r="P933" i="2"/>
  <c r="R933" i="2" s="1"/>
  <c r="P941" i="2"/>
  <c r="R941" i="2" s="1"/>
  <c r="P949" i="2"/>
  <c r="R949" i="2" s="1"/>
  <c r="P957" i="2"/>
  <c r="R957" i="2" s="1"/>
  <c r="P965" i="2"/>
  <c r="R965" i="2" s="1"/>
  <c r="P973" i="2"/>
  <c r="R973" i="2" s="1"/>
  <c r="P981" i="2"/>
  <c r="R981" i="2" s="1"/>
  <c r="P989" i="2"/>
  <c r="R989" i="2" s="1"/>
  <c r="P997" i="2"/>
  <c r="R997" i="2" s="1"/>
  <c r="P1005" i="2"/>
  <c r="R1005" i="2" s="1"/>
  <c r="P1013" i="2"/>
  <c r="R1013" i="2" s="1"/>
  <c r="P1021" i="2"/>
  <c r="R1021" i="2" s="1"/>
  <c r="P1029" i="2"/>
  <c r="R1029" i="2" s="1"/>
  <c r="P1037" i="2"/>
  <c r="R1037" i="2" s="1"/>
  <c r="P1045" i="2"/>
  <c r="R1045" i="2" s="1"/>
  <c r="P1053" i="2"/>
  <c r="R1053" i="2" s="1"/>
  <c r="P1061" i="2"/>
  <c r="R1061" i="2" s="1"/>
  <c r="P1069" i="2"/>
  <c r="R1069" i="2" s="1"/>
  <c r="P1077" i="2"/>
  <c r="R1077" i="2" s="1"/>
  <c r="P1085" i="2"/>
  <c r="R1085" i="2" s="1"/>
  <c r="P1093" i="2"/>
  <c r="P1101" i="2"/>
  <c r="R1101" i="2" s="1"/>
  <c r="P1109" i="2"/>
  <c r="R1109" i="2" s="1"/>
  <c r="P1117" i="2"/>
  <c r="R1117" i="2" s="1"/>
  <c r="P1125" i="2"/>
  <c r="R1125" i="2" s="1"/>
  <c r="P1133" i="2"/>
  <c r="R1133" i="2" s="1"/>
  <c r="P1141" i="2"/>
  <c r="R1141" i="2" s="1"/>
  <c r="P1149" i="2"/>
  <c r="R1149" i="2" s="1"/>
  <c r="P1157" i="2"/>
  <c r="R1157" i="2" s="1"/>
  <c r="P1165" i="2"/>
  <c r="R1165" i="2" s="1"/>
  <c r="P1173" i="2"/>
  <c r="R1173" i="2" s="1"/>
  <c r="P1181" i="2"/>
  <c r="R1181" i="2" s="1"/>
  <c r="P1189" i="2"/>
  <c r="R1189" i="2" s="1"/>
  <c r="P1197" i="2"/>
  <c r="R1197" i="2" s="1"/>
  <c r="P1205" i="2"/>
  <c r="R1205" i="2" s="1"/>
  <c r="P1213" i="2"/>
  <c r="R1213" i="2" s="1"/>
  <c r="P1221" i="2"/>
  <c r="R1221" i="2" s="1"/>
  <c r="P1229" i="2"/>
  <c r="R1229" i="2" s="1"/>
  <c r="P1237" i="2"/>
  <c r="R1237" i="2" s="1"/>
  <c r="P1245" i="2"/>
  <c r="R1245" i="2" s="1"/>
  <c r="P1253" i="2"/>
  <c r="R1253" i="2" s="1"/>
  <c r="P1261" i="2"/>
  <c r="R1261" i="2" s="1"/>
  <c r="P1269" i="2"/>
  <c r="R1269" i="2" s="1"/>
  <c r="P1277" i="2"/>
  <c r="P1285" i="2"/>
  <c r="R1285" i="2" s="1"/>
  <c r="P1293" i="2"/>
  <c r="R1293" i="2" s="1"/>
  <c r="P1301" i="2"/>
  <c r="R1301" i="2" s="1"/>
  <c r="P1309" i="2"/>
  <c r="R1309" i="2" s="1"/>
  <c r="P1317" i="2"/>
  <c r="R1317" i="2" s="1"/>
  <c r="P1325" i="2"/>
  <c r="R1325" i="2" s="1"/>
  <c r="P1333" i="2"/>
  <c r="R1333" i="2" s="1"/>
  <c r="P1341" i="2"/>
  <c r="R1341" i="2" s="1"/>
  <c r="P1349" i="2"/>
  <c r="R1349" i="2" s="1"/>
  <c r="P1357" i="2"/>
  <c r="R1357" i="2" s="1"/>
  <c r="P1365" i="2"/>
  <c r="R1365" i="2" s="1"/>
  <c r="P1373" i="2"/>
  <c r="R1373" i="2" s="1"/>
  <c r="P1381" i="2"/>
  <c r="R1381" i="2" s="1"/>
  <c r="P1389" i="2"/>
  <c r="R1389" i="2" s="1"/>
  <c r="P1397" i="2"/>
  <c r="R1397" i="2" s="1"/>
  <c r="P1405" i="2"/>
  <c r="R1405" i="2" s="1"/>
  <c r="P1413" i="2"/>
  <c r="R1413" i="2" s="1"/>
  <c r="P1421" i="2"/>
  <c r="R1421" i="2" s="1"/>
  <c r="P1429" i="2"/>
  <c r="R1429" i="2" s="1"/>
  <c r="P1437" i="2"/>
  <c r="R1437" i="2" s="1"/>
  <c r="P1445" i="2"/>
  <c r="R1445" i="2" s="1"/>
  <c r="P1453" i="2"/>
  <c r="R1453" i="2" s="1"/>
  <c r="P1461" i="2"/>
  <c r="R1461" i="2" s="1"/>
  <c r="P1469" i="2"/>
  <c r="R1469" i="2" s="1"/>
  <c r="P1477" i="2"/>
  <c r="R1477" i="2" s="1"/>
  <c r="P1485" i="2"/>
  <c r="R1485" i="2" s="1"/>
  <c r="P1493" i="2"/>
  <c r="P1501" i="2"/>
  <c r="R1501" i="2" s="1"/>
  <c r="P1509" i="2"/>
  <c r="R1509" i="2" s="1"/>
  <c r="AL4865" i="2"/>
  <c r="AP4865" i="2" s="1"/>
  <c r="AL4953" i="2"/>
  <c r="AP4953" i="2" s="1"/>
  <c r="AL5009" i="2"/>
  <c r="AP5009" i="2" s="1"/>
  <c r="AL5041" i="2"/>
  <c r="AP5041" i="2" s="1"/>
  <c r="AL5073" i="2"/>
  <c r="AP5073" i="2" s="1"/>
  <c r="AL5105" i="2"/>
  <c r="AP5105" i="2" s="1"/>
  <c r="AL5148" i="2"/>
  <c r="AP5148" i="2" s="1"/>
  <c r="AL5180" i="2"/>
  <c r="AP5180" i="2" s="1"/>
  <c r="AL5212" i="2"/>
  <c r="AP5212" i="2" s="1"/>
  <c r="AL5244" i="2"/>
  <c r="AP5244" i="2" s="1"/>
  <c r="AL5276" i="2"/>
  <c r="AP5276" i="2" s="1"/>
  <c r="AL5308" i="2"/>
  <c r="AP5308" i="2" s="1"/>
  <c r="AL5321" i="2"/>
  <c r="AP5321" i="2" s="1"/>
  <c r="AL5353" i="2"/>
  <c r="AP5353" i="2" s="1"/>
  <c r="AL5385" i="2"/>
  <c r="AP5385" i="2" s="1"/>
  <c r="AL5417" i="2"/>
  <c r="AP5417" i="2" s="1"/>
  <c r="AL5449" i="2"/>
  <c r="AP5449" i="2" s="1"/>
  <c r="AL5476" i="2"/>
  <c r="AP5476" i="2" s="1"/>
  <c r="AL5521" i="2"/>
  <c r="AP5521" i="2" s="1"/>
  <c r="AL5541" i="2"/>
  <c r="AP5541" i="2" s="1"/>
  <c r="AL5564" i="2"/>
  <c r="AP5564" i="2" s="1"/>
  <c r="AL5580" i="2"/>
  <c r="AP5580" i="2" s="1"/>
  <c r="AL5596" i="2"/>
  <c r="AP5596" i="2" s="1"/>
  <c r="AL5612" i="2"/>
  <c r="AP5612" i="2" s="1"/>
  <c r="AL5628" i="2"/>
  <c r="AP5628" i="2" s="1"/>
  <c r="AL5644" i="2"/>
  <c r="AP5644" i="2" s="1"/>
  <c r="AL5660" i="2"/>
  <c r="AP5660" i="2" s="1"/>
  <c r="AL5676" i="2"/>
  <c r="AP5676" i="2" s="1"/>
  <c r="AL5690" i="2"/>
  <c r="AP5690" i="2" s="1"/>
  <c r="AL5702" i="2"/>
  <c r="AP5702" i="2" s="1"/>
  <c r="AL5716" i="2"/>
  <c r="AP5716" i="2" s="1"/>
  <c r="P13" i="2"/>
  <c r="R13" i="2" s="1"/>
  <c r="P23" i="2"/>
  <c r="R23" i="2" s="1"/>
  <c r="P33" i="2"/>
  <c r="R33" i="2" s="1"/>
  <c r="P45" i="2"/>
  <c r="R45" i="2" s="1"/>
  <c r="P55" i="2"/>
  <c r="R55" i="2" s="1"/>
  <c r="P65" i="2"/>
  <c r="R65" i="2" s="1"/>
  <c r="P77" i="2"/>
  <c r="R77" i="2" s="1"/>
  <c r="P87" i="2"/>
  <c r="R87" i="2" s="1"/>
  <c r="P97" i="2"/>
  <c r="R97" i="2" s="1"/>
  <c r="P109" i="2"/>
  <c r="R109" i="2" s="1"/>
  <c r="P119" i="2"/>
  <c r="R119" i="2" s="1"/>
  <c r="P129" i="2"/>
  <c r="R129" i="2" s="1"/>
  <c r="P141" i="2"/>
  <c r="R141" i="2" s="1"/>
  <c r="P151" i="2"/>
  <c r="R151" i="2" s="1"/>
  <c r="P161" i="2"/>
  <c r="R161" i="2" s="1"/>
  <c r="P173" i="2"/>
  <c r="R173" i="2" s="1"/>
  <c r="P183" i="2"/>
  <c r="R183" i="2" s="1"/>
  <c r="P193" i="2"/>
  <c r="R193" i="2" s="1"/>
  <c r="P205" i="2"/>
  <c r="R205" i="2" s="1"/>
  <c r="P215" i="2"/>
  <c r="R215" i="2" s="1"/>
  <c r="P225" i="2"/>
  <c r="R225" i="2" s="1"/>
  <c r="P237" i="2"/>
  <c r="R237" i="2" s="1"/>
  <c r="P247" i="2"/>
  <c r="R247" i="2" s="1"/>
  <c r="P257" i="2"/>
  <c r="R257" i="2" s="1"/>
  <c r="P269" i="2"/>
  <c r="R269" i="2" s="1"/>
  <c r="P279" i="2"/>
  <c r="R279" i="2" s="1"/>
  <c r="P289" i="2"/>
  <c r="R289" i="2" s="1"/>
  <c r="P301" i="2"/>
  <c r="R301" i="2" s="1"/>
  <c r="P311" i="2"/>
  <c r="R311" i="2" s="1"/>
  <c r="P321" i="2"/>
  <c r="R321" i="2" s="1"/>
  <c r="P333" i="2"/>
  <c r="R333" i="2" s="1"/>
  <c r="P343" i="2"/>
  <c r="R343" i="2" s="1"/>
  <c r="P353" i="2"/>
  <c r="R353" i="2" s="1"/>
  <c r="P365" i="2"/>
  <c r="R365" i="2" s="1"/>
  <c r="P375" i="2"/>
  <c r="R375" i="2" s="1"/>
  <c r="P385" i="2"/>
  <c r="R385" i="2" s="1"/>
  <c r="P397" i="2"/>
  <c r="R397" i="2" s="1"/>
  <c r="P407" i="2"/>
  <c r="R407" i="2" s="1"/>
  <c r="P417" i="2"/>
  <c r="R417" i="2" s="1"/>
  <c r="P429" i="2"/>
  <c r="R429" i="2" s="1"/>
  <c r="P439" i="2"/>
  <c r="R439" i="2" s="1"/>
  <c r="P449" i="2"/>
  <c r="R449" i="2" s="1"/>
  <c r="P461" i="2"/>
  <c r="R461" i="2" s="1"/>
  <c r="P471" i="2"/>
  <c r="R471" i="2" s="1"/>
  <c r="P481" i="2"/>
  <c r="R481" i="2" s="1"/>
  <c r="P493" i="2"/>
  <c r="R493" i="2" s="1"/>
  <c r="P503" i="2"/>
  <c r="R503" i="2" s="1"/>
  <c r="P513" i="2"/>
  <c r="R513" i="2" s="1"/>
  <c r="P525" i="2"/>
  <c r="R525" i="2" s="1"/>
  <c r="P535" i="2"/>
  <c r="R535" i="2" s="1"/>
  <c r="P545" i="2"/>
  <c r="R545" i="2" s="1"/>
  <c r="P556" i="2"/>
  <c r="R556" i="2" s="1"/>
  <c r="P565" i="2"/>
  <c r="R565" i="2" s="1"/>
  <c r="P574" i="2"/>
  <c r="R574" i="2" s="1"/>
  <c r="P583" i="2"/>
  <c r="R583" i="2" s="1"/>
  <c r="P592" i="2"/>
  <c r="R592" i="2" s="1"/>
  <c r="P601" i="2"/>
  <c r="R601" i="2" s="1"/>
  <c r="P610" i="2"/>
  <c r="R610" i="2" s="1"/>
  <c r="P620" i="2"/>
  <c r="R620" i="2" s="1"/>
  <c r="P629" i="2"/>
  <c r="R629" i="2" s="1"/>
  <c r="P638" i="2"/>
  <c r="R638" i="2" s="1"/>
  <c r="P646" i="2"/>
  <c r="R646" i="2" s="1"/>
  <c r="P654" i="2"/>
  <c r="R654" i="2" s="1"/>
  <c r="P662" i="2"/>
  <c r="R662" i="2" s="1"/>
  <c r="P670" i="2"/>
  <c r="R670" i="2" s="1"/>
  <c r="P678" i="2"/>
  <c r="R678" i="2" s="1"/>
  <c r="P686" i="2"/>
  <c r="R686" i="2" s="1"/>
  <c r="P694" i="2"/>
  <c r="R694" i="2" s="1"/>
  <c r="P702" i="2"/>
  <c r="R702" i="2" s="1"/>
  <c r="P710" i="2"/>
  <c r="R710" i="2" s="1"/>
  <c r="P718" i="2"/>
  <c r="P726" i="2"/>
  <c r="R726" i="2" s="1"/>
  <c r="P734" i="2"/>
  <c r="R734" i="2" s="1"/>
  <c r="P742" i="2"/>
  <c r="R742" i="2" s="1"/>
  <c r="P750" i="2"/>
  <c r="R750" i="2" s="1"/>
  <c r="P758" i="2"/>
  <c r="R758" i="2" s="1"/>
  <c r="P766" i="2"/>
  <c r="R766" i="2" s="1"/>
  <c r="P774" i="2"/>
  <c r="R774" i="2" s="1"/>
  <c r="P782" i="2"/>
  <c r="R782" i="2" s="1"/>
  <c r="P790" i="2"/>
  <c r="R790" i="2" s="1"/>
  <c r="P798" i="2"/>
  <c r="R798" i="2" s="1"/>
  <c r="P806" i="2"/>
  <c r="R806" i="2" s="1"/>
  <c r="P814" i="2"/>
  <c r="R814" i="2" s="1"/>
  <c r="P822" i="2"/>
  <c r="R822" i="2" s="1"/>
  <c r="P830" i="2"/>
  <c r="R830" i="2" s="1"/>
  <c r="P838" i="2"/>
  <c r="R838" i="2" s="1"/>
  <c r="P846" i="2"/>
  <c r="R846" i="2" s="1"/>
  <c r="P854" i="2"/>
  <c r="R854" i="2" s="1"/>
  <c r="P862" i="2"/>
  <c r="R862" i="2" s="1"/>
  <c r="P870" i="2"/>
  <c r="R870" i="2" s="1"/>
  <c r="P878" i="2"/>
  <c r="R878" i="2" s="1"/>
  <c r="P886" i="2"/>
  <c r="R886" i="2" s="1"/>
  <c r="P894" i="2"/>
  <c r="R894" i="2" s="1"/>
  <c r="P902" i="2"/>
  <c r="P910" i="2"/>
  <c r="R910" i="2" s="1"/>
  <c r="P918" i="2"/>
  <c r="R918" i="2" s="1"/>
  <c r="P926" i="2"/>
  <c r="R926" i="2" s="1"/>
  <c r="P934" i="2"/>
  <c r="R934" i="2" s="1"/>
  <c r="P942" i="2"/>
  <c r="R942" i="2" s="1"/>
  <c r="P950" i="2"/>
  <c r="R950" i="2" s="1"/>
  <c r="P958" i="2"/>
  <c r="R958" i="2" s="1"/>
  <c r="P966" i="2"/>
  <c r="R966" i="2" s="1"/>
  <c r="P974" i="2"/>
  <c r="R974" i="2" s="1"/>
  <c r="P982" i="2"/>
  <c r="R982" i="2" s="1"/>
  <c r="P990" i="2"/>
  <c r="R990" i="2" s="1"/>
  <c r="P998" i="2"/>
  <c r="R998" i="2" s="1"/>
  <c r="P1006" i="2"/>
  <c r="R1006" i="2" s="1"/>
  <c r="P1014" i="2"/>
  <c r="R1014" i="2" s="1"/>
  <c r="P1022" i="2"/>
  <c r="R1022" i="2" s="1"/>
  <c r="P1030" i="2"/>
  <c r="R1030" i="2" s="1"/>
  <c r="P1038" i="2"/>
  <c r="R1038" i="2" s="1"/>
  <c r="P1046" i="2"/>
  <c r="R1046" i="2" s="1"/>
  <c r="P1054" i="2"/>
  <c r="R1054" i="2" s="1"/>
  <c r="P1062" i="2"/>
  <c r="R1062" i="2" s="1"/>
  <c r="P1070" i="2"/>
  <c r="R1070" i="2" s="1"/>
  <c r="P1078" i="2"/>
  <c r="R1078" i="2" s="1"/>
  <c r="P1086" i="2"/>
  <c r="R1086" i="2" s="1"/>
  <c r="P1094" i="2"/>
  <c r="P1102" i="2"/>
  <c r="R1102" i="2" s="1"/>
  <c r="P1110" i="2"/>
  <c r="R1110" i="2" s="1"/>
  <c r="P1118" i="2"/>
  <c r="R1118" i="2" s="1"/>
  <c r="P1126" i="2"/>
  <c r="R1126" i="2" s="1"/>
  <c r="P1134" i="2"/>
  <c r="R1134" i="2" s="1"/>
  <c r="P1142" i="2"/>
  <c r="R1142" i="2" s="1"/>
  <c r="P1150" i="2"/>
  <c r="R1150" i="2" s="1"/>
  <c r="P1158" i="2"/>
  <c r="R1158" i="2" s="1"/>
  <c r="P1166" i="2"/>
  <c r="R1166" i="2" s="1"/>
  <c r="P1174" i="2"/>
  <c r="R1174" i="2" s="1"/>
  <c r="P1182" i="2"/>
  <c r="R1182" i="2" s="1"/>
  <c r="P1190" i="2"/>
  <c r="R1190" i="2" s="1"/>
  <c r="P1198" i="2"/>
  <c r="R1198" i="2" s="1"/>
  <c r="P1206" i="2"/>
  <c r="R1206" i="2" s="1"/>
  <c r="P1214" i="2"/>
  <c r="R1214" i="2" s="1"/>
  <c r="P1222" i="2"/>
  <c r="R1222" i="2" s="1"/>
  <c r="P1230" i="2"/>
  <c r="R1230" i="2" s="1"/>
  <c r="P1238" i="2"/>
  <c r="R1238" i="2" s="1"/>
  <c r="P1246" i="2"/>
  <c r="R1246" i="2" s="1"/>
  <c r="P1254" i="2"/>
  <c r="R1254" i="2" s="1"/>
  <c r="P1262" i="2"/>
  <c r="R1262" i="2" s="1"/>
  <c r="P1270" i="2"/>
  <c r="R1270" i="2" s="1"/>
  <c r="P1278" i="2"/>
  <c r="P1286" i="2"/>
  <c r="R1286" i="2" s="1"/>
  <c r="P1294" i="2"/>
  <c r="R1294" i="2" s="1"/>
  <c r="P1302" i="2"/>
  <c r="R1302" i="2" s="1"/>
  <c r="P1310" i="2"/>
  <c r="R1310" i="2" s="1"/>
  <c r="P1318" i="2"/>
  <c r="R1318" i="2" s="1"/>
  <c r="P1326" i="2"/>
  <c r="R1326" i="2" s="1"/>
  <c r="P1334" i="2"/>
  <c r="R1334" i="2" s="1"/>
  <c r="P1342" i="2"/>
  <c r="R1342" i="2" s="1"/>
  <c r="P1350" i="2"/>
  <c r="R1350" i="2" s="1"/>
  <c r="P1358" i="2"/>
  <c r="R1358" i="2" s="1"/>
  <c r="P1366" i="2"/>
  <c r="R1366" i="2" s="1"/>
  <c r="P1374" i="2"/>
  <c r="R1374" i="2" s="1"/>
  <c r="P1382" i="2"/>
  <c r="R1382" i="2" s="1"/>
  <c r="P1390" i="2"/>
  <c r="R1390" i="2" s="1"/>
  <c r="P1398" i="2"/>
  <c r="R1398" i="2" s="1"/>
  <c r="P1406" i="2"/>
  <c r="R1406" i="2" s="1"/>
  <c r="P1414" i="2"/>
  <c r="R1414" i="2" s="1"/>
  <c r="P1422" i="2"/>
  <c r="R1422" i="2" s="1"/>
  <c r="P1430" i="2"/>
  <c r="R1430" i="2" s="1"/>
  <c r="P1438" i="2"/>
  <c r="R1438" i="2" s="1"/>
  <c r="P1446" i="2"/>
  <c r="R1446" i="2" s="1"/>
  <c r="P1454" i="2"/>
  <c r="R1454" i="2" s="1"/>
  <c r="P1462" i="2"/>
  <c r="R1462" i="2" s="1"/>
  <c r="P1470" i="2"/>
  <c r="R1470" i="2" s="1"/>
  <c r="P1478" i="2"/>
  <c r="R1478" i="2" s="1"/>
  <c r="P1486" i="2"/>
  <c r="R1486" i="2" s="1"/>
  <c r="P1494" i="2"/>
  <c r="P1502" i="2"/>
  <c r="R1502" i="2" s="1"/>
  <c r="P1510" i="2"/>
  <c r="R1510" i="2" s="1"/>
  <c r="P1518" i="2"/>
  <c r="R1518" i="2" s="1"/>
  <c r="P1526" i="2"/>
  <c r="R1526" i="2" s="1"/>
  <c r="P1534" i="2"/>
  <c r="R1534" i="2" s="1"/>
  <c r="P1542" i="2"/>
  <c r="R1542" i="2" s="1"/>
  <c r="P1550" i="2"/>
  <c r="R1550" i="2" s="1"/>
  <c r="P1558" i="2"/>
  <c r="R1558" i="2" s="1"/>
  <c r="P1566" i="2"/>
  <c r="R1566" i="2" s="1"/>
  <c r="P1574" i="2"/>
  <c r="R1574" i="2" s="1"/>
  <c r="P1582" i="2"/>
  <c r="R1582" i="2" s="1"/>
  <c r="P1590" i="2"/>
  <c r="R1590" i="2" s="1"/>
  <c r="P1598" i="2"/>
  <c r="R1598" i="2" s="1"/>
  <c r="AL4873" i="2"/>
  <c r="AP4873" i="2" s="1"/>
  <c r="AL4961" i="2"/>
  <c r="AP4961" i="2" s="1"/>
  <c r="AL5012" i="2"/>
  <c r="AP5012" i="2" s="1"/>
  <c r="AL5044" i="2"/>
  <c r="AP5044" i="2" s="1"/>
  <c r="AL5076" i="2"/>
  <c r="AP5076" i="2" s="1"/>
  <c r="AL5108" i="2"/>
  <c r="AP5108" i="2" s="1"/>
  <c r="AL5153" i="2"/>
  <c r="AP5153" i="2" s="1"/>
  <c r="AL5185" i="2"/>
  <c r="AP5185" i="2" s="1"/>
  <c r="AL5217" i="2"/>
  <c r="AP5217" i="2" s="1"/>
  <c r="AL5249" i="2"/>
  <c r="AP5249" i="2" s="1"/>
  <c r="AL5281" i="2"/>
  <c r="AP5281" i="2" s="1"/>
  <c r="AL5324" i="2"/>
  <c r="AP5324" i="2" s="1"/>
  <c r="AL5356" i="2"/>
  <c r="AP5356" i="2" s="1"/>
  <c r="AL5388" i="2"/>
  <c r="AP5388" i="2" s="1"/>
  <c r="AL5420" i="2"/>
  <c r="AP5420" i="2" s="1"/>
  <c r="AL5452" i="2"/>
  <c r="AP5452" i="2" s="1"/>
  <c r="AL5477" i="2"/>
  <c r="AP5477" i="2" s="1"/>
  <c r="AL5524" i="2"/>
  <c r="AP5524" i="2" s="1"/>
  <c r="AL5545" i="2"/>
  <c r="AP5545" i="2" s="1"/>
  <c r="AL5565" i="2"/>
  <c r="AP5565" i="2" s="1"/>
  <c r="AL5581" i="2"/>
  <c r="AP5581" i="2" s="1"/>
  <c r="AL5597" i="2"/>
  <c r="AP5597" i="2" s="1"/>
  <c r="AL5613" i="2"/>
  <c r="AP5613" i="2" s="1"/>
  <c r="AL5629" i="2"/>
  <c r="AP5629" i="2" s="1"/>
  <c r="AL5645" i="2"/>
  <c r="AP5645" i="2" s="1"/>
  <c r="AL5661" i="2"/>
  <c r="AP5661" i="2" s="1"/>
  <c r="AL5677" i="2"/>
  <c r="AP5677" i="2" s="1"/>
  <c r="AL5692" i="2"/>
  <c r="AP5692" i="2" s="1"/>
  <c r="AL5705" i="2"/>
  <c r="AP5705" i="2" s="1"/>
  <c r="AL5717" i="2"/>
  <c r="AP5717" i="2" s="1"/>
  <c r="P14" i="2"/>
  <c r="R14" i="2" s="1"/>
  <c r="P24" i="2"/>
  <c r="R24" i="2" s="1"/>
  <c r="P34" i="2"/>
  <c r="R34" i="2" s="1"/>
  <c r="P46" i="2"/>
  <c r="R46" i="2" s="1"/>
  <c r="P56" i="2"/>
  <c r="R56" i="2" s="1"/>
  <c r="P66" i="2"/>
  <c r="R66" i="2" s="1"/>
  <c r="P78" i="2"/>
  <c r="R78" i="2" s="1"/>
  <c r="P88" i="2"/>
  <c r="R88" i="2" s="1"/>
  <c r="P98" i="2"/>
  <c r="R98" i="2" s="1"/>
  <c r="P110" i="2"/>
  <c r="R110" i="2" s="1"/>
  <c r="P120" i="2"/>
  <c r="R120" i="2" s="1"/>
  <c r="P130" i="2"/>
  <c r="R130" i="2" s="1"/>
  <c r="P142" i="2"/>
  <c r="R142" i="2" s="1"/>
  <c r="P152" i="2"/>
  <c r="R152" i="2" s="1"/>
  <c r="P162" i="2"/>
  <c r="R162" i="2" s="1"/>
  <c r="P174" i="2"/>
  <c r="R174" i="2" s="1"/>
  <c r="P184" i="2"/>
  <c r="R184" i="2" s="1"/>
  <c r="P194" i="2"/>
  <c r="R194" i="2" s="1"/>
  <c r="P206" i="2"/>
  <c r="R206" i="2" s="1"/>
  <c r="P216" i="2"/>
  <c r="R216" i="2" s="1"/>
  <c r="P226" i="2"/>
  <c r="R226" i="2" s="1"/>
  <c r="P238" i="2"/>
  <c r="R238" i="2" s="1"/>
  <c r="P248" i="2"/>
  <c r="R248" i="2" s="1"/>
  <c r="P258" i="2"/>
  <c r="R258" i="2" s="1"/>
  <c r="P270" i="2"/>
  <c r="R270" i="2" s="1"/>
  <c r="P280" i="2"/>
  <c r="R280" i="2" s="1"/>
  <c r="P290" i="2"/>
  <c r="R290" i="2" s="1"/>
  <c r="P302" i="2"/>
  <c r="R302" i="2" s="1"/>
  <c r="P312" i="2"/>
  <c r="R312" i="2" s="1"/>
  <c r="P322" i="2"/>
  <c r="R322" i="2" s="1"/>
  <c r="P334" i="2"/>
  <c r="R334" i="2" s="1"/>
  <c r="P344" i="2"/>
  <c r="R344" i="2" s="1"/>
  <c r="P354" i="2"/>
  <c r="R354" i="2" s="1"/>
  <c r="P366" i="2"/>
  <c r="R366" i="2" s="1"/>
  <c r="P376" i="2"/>
  <c r="R376" i="2" s="1"/>
  <c r="P386" i="2"/>
  <c r="R386" i="2" s="1"/>
  <c r="P398" i="2"/>
  <c r="R398" i="2" s="1"/>
  <c r="P408" i="2"/>
  <c r="R408" i="2" s="1"/>
  <c r="P418" i="2"/>
  <c r="R418" i="2" s="1"/>
  <c r="P430" i="2"/>
  <c r="R430" i="2" s="1"/>
  <c r="P440" i="2"/>
  <c r="R440" i="2" s="1"/>
  <c r="P450" i="2"/>
  <c r="R450" i="2" s="1"/>
  <c r="P462" i="2"/>
  <c r="R462" i="2" s="1"/>
  <c r="P472" i="2"/>
  <c r="R472" i="2" s="1"/>
  <c r="P482" i="2"/>
  <c r="R482" i="2" s="1"/>
  <c r="P494" i="2"/>
  <c r="R494" i="2" s="1"/>
  <c r="P504" i="2"/>
  <c r="R504" i="2" s="1"/>
  <c r="P514" i="2"/>
  <c r="R514" i="2" s="1"/>
  <c r="P526" i="2"/>
  <c r="R526" i="2" s="1"/>
  <c r="P536" i="2"/>
  <c r="R536" i="2" s="1"/>
  <c r="P546" i="2"/>
  <c r="R546" i="2" s="1"/>
  <c r="P557" i="2"/>
  <c r="R557" i="2" s="1"/>
  <c r="P566" i="2"/>
  <c r="R566" i="2" s="1"/>
  <c r="P575" i="2"/>
  <c r="R575" i="2" s="1"/>
  <c r="P584" i="2"/>
  <c r="R584" i="2" s="1"/>
  <c r="P593" i="2"/>
  <c r="R593" i="2" s="1"/>
  <c r="P602" i="2"/>
  <c r="R602" i="2" s="1"/>
  <c r="P612" i="2"/>
  <c r="R612" i="2" s="1"/>
  <c r="P621" i="2"/>
  <c r="R621" i="2" s="1"/>
  <c r="P630" i="2"/>
  <c r="R630" i="2" s="1"/>
  <c r="P639" i="2"/>
  <c r="R639" i="2" s="1"/>
  <c r="P647" i="2"/>
  <c r="R647" i="2" s="1"/>
  <c r="P655" i="2"/>
  <c r="R655" i="2" s="1"/>
  <c r="P663" i="2"/>
  <c r="R663" i="2" s="1"/>
  <c r="P671" i="2"/>
  <c r="R671" i="2" s="1"/>
  <c r="P679" i="2"/>
  <c r="R679" i="2" s="1"/>
  <c r="P687" i="2"/>
  <c r="R687" i="2" s="1"/>
  <c r="P695" i="2"/>
  <c r="R695" i="2" s="1"/>
  <c r="P703" i="2"/>
  <c r="R703" i="2" s="1"/>
  <c r="P711" i="2"/>
  <c r="R711" i="2" s="1"/>
  <c r="P719" i="2"/>
  <c r="P727" i="2"/>
  <c r="R727" i="2" s="1"/>
  <c r="P735" i="2"/>
  <c r="R735" i="2" s="1"/>
  <c r="P743" i="2"/>
  <c r="R743" i="2" s="1"/>
  <c r="P751" i="2"/>
  <c r="R751" i="2" s="1"/>
  <c r="P759" i="2"/>
  <c r="R759" i="2" s="1"/>
  <c r="P767" i="2"/>
  <c r="R767" i="2" s="1"/>
  <c r="P775" i="2"/>
  <c r="R775" i="2" s="1"/>
  <c r="P783" i="2"/>
  <c r="R783" i="2" s="1"/>
  <c r="P791" i="2"/>
  <c r="R791" i="2" s="1"/>
  <c r="P799" i="2"/>
  <c r="R799" i="2" s="1"/>
  <c r="P807" i="2"/>
  <c r="R807" i="2" s="1"/>
  <c r="P815" i="2"/>
  <c r="R815" i="2" s="1"/>
  <c r="P823" i="2"/>
  <c r="R823" i="2" s="1"/>
  <c r="P831" i="2"/>
  <c r="R831" i="2" s="1"/>
  <c r="P839" i="2"/>
  <c r="R839" i="2" s="1"/>
  <c r="P847" i="2"/>
  <c r="R847" i="2" s="1"/>
  <c r="P855" i="2"/>
  <c r="R855" i="2" s="1"/>
  <c r="P863" i="2"/>
  <c r="R863" i="2" s="1"/>
  <c r="P871" i="2"/>
  <c r="R871" i="2" s="1"/>
  <c r="P879" i="2"/>
  <c r="R879" i="2" s="1"/>
  <c r="P887" i="2"/>
  <c r="R887" i="2" s="1"/>
  <c r="P895" i="2"/>
  <c r="R895" i="2" s="1"/>
  <c r="P903" i="2"/>
  <c r="R903" i="2" s="1"/>
  <c r="P911" i="2"/>
  <c r="R911" i="2" s="1"/>
  <c r="P919" i="2"/>
  <c r="R919" i="2" s="1"/>
  <c r="P927" i="2"/>
  <c r="R927" i="2" s="1"/>
  <c r="P935" i="2"/>
  <c r="R935" i="2" s="1"/>
  <c r="P943" i="2"/>
  <c r="R943" i="2" s="1"/>
  <c r="P951" i="2"/>
  <c r="R951" i="2" s="1"/>
  <c r="P959" i="2"/>
  <c r="R959" i="2" s="1"/>
  <c r="P967" i="2"/>
  <c r="R967" i="2" s="1"/>
  <c r="P975" i="2"/>
  <c r="R975" i="2" s="1"/>
  <c r="P983" i="2"/>
  <c r="R983" i="2" s="1"/>
  <c r="P991" i="2"/>
  <c r="R991" i="2" s="1"/>
  <c r="P999" i="2"/>
  <c r="R999" i="2" s="1"/>
  <c r="P1007" i="2"/>
  <c r="R1007" i="2" s="1"/>
  <c r="P1015" i="2"/>
  <c r="R1015" i="2" s="1"/>
  <c r="P1023" i="2"/>
  <c r="R1023" i="2" s="1"/>
  <c r="P1031" i="2"/>
  <c r="R1031" i="2" s="1"/>
  <c r="P1039" i="2"/>
  <c r="R1039" i="2" s="1"/>
  <c r="P1047" i="2"/>
  <c r="R1047" i="2" s="1"/>
  <c r="P1055" i="2"/>
  <c r="R1055" i="2" s="1"/>
  <c r="P1063" i="2"/>
  <c r="R1063" i="2" s="1"/>
  <c r="P1071" i="2"/>
  <c r="R1071" i="2" s="1"/>
  <c r="P1079" i="2"/>
  <c r="R1079" i="2" s="1"/>
  <c r="P1087" i="2"/>
  <c r="R1087" i="2" s="1"/>
  <c r="P1095" i="2"/>
  <c r="R1095" i="2" s="1"/>
  <c r="P1103" i="2"/>
  <c r="R1103" i="2" s="1"/>
  <c r="P1111" i="2"/>
  <c r="R1111" i="2" s="1"/>
  <c r="P1119" i="2"/>
  <c r="R1119" i="2" s="1"/>
  <c r="P1127" i="2"/>
  <c r="R1127" i="2" s="1"/>
  <c r="P1135" i="2"/>
  <c r="R1135" i="2" s="1"/>
  <c r="P1143" i="2"/>
  <c r="R1143" i="2" s="1"/>
  <c r="P1151" i="2"/>
  <c r="R1151" i="2" s="1"/>
  <c r="P1159" i="2"/>
  <c r="R1159" i="2" s="1"/>
  <c r="P1167" i="2"/>
  <c r="R1167" i="2" s="1"/>
  <c r="P1175" i="2"/>
  <c r="R1175" i="2" s="1"/>
  <c r="P1183" i="2"/>
  <c r="R1183" i="2" s="1"/>
  <c r="P1191" i="2"/>
  <c r="R1191" i="2" s="1"/>
  <c r="P1199" i="2"/>
  <c r="R1199" i="2" s="1"/>
  <c r="P1207" i="2"/>
  <c r="R1207" i="2" s="1"/>
  <c r="P1215" i="2"/>
  <c r="R1215" i="2" s="1"/>
  <c r="P1223" i="2"/>
  <c r="R1223" i="2" s="1"/>
  <c r="P1231" i="2"/>
  <c r="R1231" i="2" s="1"/>
  <c r="P1239" i="2"/>
  <c r="R1239" i="2" s="1"/>
  <c r="P1247" i="2"/>
  <c r="R1247" i="2" s="1"/>
  <c r="P1255" i="2"/>
  <c r="R1255" i="2" s="1"/>
  <c r="P1263" i="2"/>
  <c r="R1263" i="2" s="1"/>
  <c r="P1271" i="2"/>
  <c r="R1271" i="2" s="1"/>
  <c r="P1279" i="2"/>
  <c r="P1287" i="2"/>
  <c r="R1287" i="2" s="1"/>
  <c r="P1295" i="2"/>
  <c r="R1295" i="2" s="1"/>
  <c r="P1303" i="2"/>
  <c r="R1303" i="2" s="1"/>
  <c r="P1311" i="2"/>
  <c r="R1311" i="2" s="1"/>
  <c r="P1319" i="2"/>
  <c r="R1319" i="2" s="1"/>
  <c r="P1327" i="2"/>
  <c r="R1327" i="2" s="1"/>
  <c r="P1335" i="2"/>
  <c r="R1335" i="2" s="1"/>
  <c r="P1343" i="2"/>
  <c r="R1343" i="2" s="1"/>
  <c r="P1351" i="2"/>
  <c r="R1351" i="2" s="1"/>
  <c r="P1359" i="2"/>
  <c r="R1359" i="2" s="1"/>
  <c r="P1367" i="2"/>
  <c r="R1367" i="2" s="1"/>
  <c r="P1375" i="2"/>
  <c r="R1375" i="2" s="1"/>
  <c r="P1383" i="2"/>
  <c r="R1383" i="2" s="1"/>
  <c r="P1391" i="2"/>
  <c r="R1391" i="2" s="1"/>
  <c r="P1399" i="2"/>
  <c r="R1399" i="2" s="1"/>
  <c r="P1407" i="2"/>
  <c r="R1407" i="2" s="1"/>
  <c r="P1415" i="2"/>
  <c r="R1415" i="2" s="1"/>
  <c r="P1423" i="2"/>
  <c r="R1423" i="2" s="1"/>
  <c r="P1431" i="2"/>
  <c r="R1431" i="2" s="1"/>
  <c r="P1439" i="2"/>
  <c r="R1439" i="2" s="1"/>
  <c r="P1447" i="2"/>
  <c r="R1447" i="2" s="1"/>
  <c r="P1455" i="2"/>
  <c r="R1455" i="2" s="1"/>
  <c r="P1463" i="2"/>
  <c r="R1463" i="2" s="1"/>
  <c r="P1471" i="2"/>
  <c r="R1471" i="2" s="1"/>
  <c r="P1479" i="2"/>
  <c r="R1479" i="2" s="1"/>
  <c r="P1487" i="2"/>
  <c r="R1487" i="2" s="1"/>
  <c r="P1495" i="2"/>
  <c r="R1495" i="2" s="1"/>
  <c r="P1503" i="2"/>
  <c r="R1503" i="2" s="1"/>
  <c r="P1511" i="2"/>
  <c r="R1511" i="2" s="1"/>
  <c r="P1519" i="2"/>
  <c r="R1519" i="2" s="1"/>
  <c r="P1527" i="2"/>
  <c r="R1527" i="2" s="1"/>
  <c r="P1535" i="2"/>
  <c r="R1535" i="2" s="1"/>
  <c r="P1543" i="2"/>
  <c r="R1543" i="2" s="1"/>
  <c r="P1551" i="2"/>
  <c r="R1551" i="2" s="1"/>
  <c r="P1559" i="2"/>
  <c r="R1559" i="2" s="1"/>
  <c r="P1567" i="2"/>
  <c r="R1567" i="2" s="1"/>
  <c r="P1575" i="2"/>
  <c r="R1575" i="2" s="1"/>
  <c r="P1583" i="2"/>
  <c r="R1583" i="2" s="1"/>
  <c r="P1591" i="2"/>
  <c r="R1591" i="2" s="1"/>
  <c r="P1599" i="2"/>
  <c r="R1599" i="2" s="1"/>
  <c r="P1607" i="2"/>
  <c r="R1607" i="2" s="1"/>
  <c r="P1615" i="2"/>
  <c r="R1615" i="2" s="1"/>
  <c r="P1623" i="2"/>
  <c r="R1623" i="2" s="1"/>
  <c r="P1631" i="2"/>
  <c r="R1631" i="2" s="1"/>
  <c r="P1639" i="2"/>
  <c r="R1639" i="2" s="1"/>
  <c r="P1647" i="2"/>
  <c r="R1647" i="2" s="1"/>
  <c r="P1655" i="2"/>
  <c r="R1655" i="2" s="1"/>
  <c r="P1663" i="2"/>
  <c r="R1663" i="2" s="1"/>
  <c r="P1671" i="2"/>
  <c r="R1671" i="2" s="1"/>
  <c r="P1679" i="2"/>
  <c r="R1679" i="2" s="1"/>
  <c r="P1687" i="2"/>
  <c r="R1687" i="2" s="1"/>
  <c r="P1695" i="2"/>
  <c r="R1695" i="2" s="1"/>
  <c r="P1703" i="2"/>
  <c r="R1703" i="2" s="1"/>
  <c r="P1711" i="2"/>
  <c r="R1711" i="2" s="1"/>
  <c r="P1719" i="2"/>
  <c r="R1719" i="2" s="1"/>
  <c r="P1727" i="2"/>
  <c r="R1727" i="2" s="1"/>
  <c r="P1735" i="2"/>
  <c r="R1735" i="2" s="1"/>
  <c r="P1743" i="2"/>
  <c r="R1743" i="2" s="1"/>
  <c r="P1751" i="2"/>
  <c r="R1751" i="2" s="1"/>
  <c r="P1759" i="2"/>
  <c r="R1759" i="2" s="1"/>
  <c r="P1767" i="2"/>
  <c r="R1767" i="2" s="1"/>
  <c r="P1775" i="2"/>
  <c r="R1775" i="2" s="1"/>
  <c r="P1783" i="2"/>
  <c r="R1783" i="2" s="1"/>
  <c r="P1791" i="2"/>
  <c r="R1791" i="2" s="1"/>
  <c r="P1799" i="2"/>
  <c r="R1799" i="2" s="1"/>
  <c r="P1807" i="2"/>
  <c r="R1807" i="2" s="1"/>
  <c r="P1815" i="2"/>
  <c r="R1815" i="2" s="1"/>
  <c r="P1823" i="2"/>
  <c r="R1823" i="2" s="1"/>
  <c r="P1831" i="2"/>
  <c r="R1831" i="2" s="1"/>
  <c r="P1839" i="2"/>
  <c r="R1839" i="2" s="1"/>
  <c r="P1847" i="2"/>
  <c r="R1847" i="2" s="1"/>
  <c r="P1855" i="2"/>
  <c r="P1863" i="2"/>
  <c r="R1863" i="2" s="1"/>
  <c r="P1871" i="2"/>
  <c r="R1871" i="2" s="1"/>
  <c r="P1879" i="2"/>
  <c r="R1879" i="2" s="1"/>
  <c r="P1887" i="2"/>
  <c r="R1887" i="2" s="1"/>
  <c r="P1895" i="2"/>
  <c r="R1895" i="2" s="1"/>
  <c r="P1903" i="2"/>
  <c r="R1903" i="2" s="1"/>
  <c r="P1911" i="2"/>
  <c r="R1911" i="2" s="1"/>
  <c r="P1919" i="2"/>
  <c r="R1919" i="2" s="1"/>
  <c r="P1927" i="2"/>
  <c r="R1927" i="2" s="1"/>
  <c r="P1935" i="2"/>
  <c r="R1935" i="2" s="1"/>
  <c r="P1943" i="2"/>
  <c r="R1943" i="2" s="1"/>
  <c r="P1951" i="2"/>
  <c r="R1951" i="2" s="1"/>
  <c r="P1959" i="2"/>
  <c r="R1959" i="2" s="1"/>
  <c r="P1967" i="2"/>
  <c r="R1967" i="2" s="1"/>
  <c r="P1975" i="2"/>
  <c r="R1975" i="2" s="1"/>
  <c r="P1983" i="2"/>
  <c r="R1983" i="2" s="1"/>
  <c r="P1991" i="2"/>
  <c r="R1991" i="2" s="1"/>
  <c r="P1999" i="2"/>
  <c r="R1999" i="2" s="1"/>
  <c r="P2007" i="2"/>
  <c r="R2007" i="2" s="1"/>
  <c r="P2015" i="2"/>
  <c r="R2015" i="2" s="1"/>
  <c r="P2023" i="2"/>
  <c r="R2023" i="2" s="1"/>
  <c r="P2031" i="2"/>
  <c r="R2031" i="2" s="1"/>
  <c r="P2039" i="2"/>
  <c r="R2039" i="2" s="1"/>
  <c r="P2047" i="2"/>
  <c r="R2047" i="2" s="1"/>
  <c r="P2055" i="2"/>
  <c r="R2055" i="2" s="1"/>
  <c r="P2063" i="2"/>
  <c r="R2063" i="2" s="1"/>
  <c r="P2071" i="2"/>
  <c r="P2079" i="2"/>
  <c r="P2087" i="2"/>
  <c r="R2087" i="2" s="1"/>
  <c r="P2095" i="2"/>
  <c r="R2095" i="2" s="1"/>
  <c r="P2103" i="2"/>
  <c r="R2103" i="2" s="1"/>
  <c r="P2111" i="2"/>
  <c r="R2111" i="2" s="1"/>
  <c r="P2119" i="2"/>
  <c r="R2119" i="2" s="1"/>
  <c r="P2127" i="2"/>
  <c r="R2127" i="2" s="1"/>
  <c r="P2135" i="2"/>
  <c r="R2135" i="2" s="1"/>
  <c r="P2143" i="2"/>
  <c r="R2143" i="2" s="1"/>
  <c r="P2151" i="2"/>
  <c r="R2151" i="2" s="1"/>
  <c r="P2159" i="2"/>
  <c r="R2159" i="2" s="1"/>
  <c r="P2167" i="2"/>
  <c r="R2167" i="2" s="1"/>
  <c r="P2175" i="2"/>
  <c r="R2175" i="2" s="1"/>
  <c r="P2183" i="2"/>
  <c r="R2183" i="2" s="1"/>
  <c r="P2191" i="2"/>
  <c r="R2191" i="2" s="1"/>
  <c r="P2199" i="2"/>
  <c r="R2199" i="2" s="1"/>
  <c r="P2207" i="2"/>
  <c r="R2207" i="2" s="1"/>
  <c r="P2215" i="2"/>
  <c r="R2215" i="2" s="1"/>
  <c r="P2223" i="2"/>
  <c r="R2223" i="2" s="1"/>
  <c r="P2231" i="2"/>
  <c r="R2231" i="2" s="1"/>
  <c r="P2239" i="2"/>
  <c r="R2239" i="2" s="1"/>
  <c r="P2247" i="2"/>
  <c r="R2247" i="2" s="1"/>
  <c r="P2255" i="2"/>
  <c r="P2263" i="2"/>
  <c r="R2263" i="2" s="1"/>
  <c r="P2271" i="2"/>
  <c r="R2271" i="2" s="1"/>
  <c r="P2279" i="2"/>
  <c r="R2279" i="2" s="1"/>
  <c r="P2287" i="2"/>
  <c r="R2287" i="2" s="1"/>
  <c r="P2295" i="2"/>
  <c r="R2295" i="2" s="1"/>
  <c r="P2303" i="2"/>
  <c r="R2303" i="2" s="1"/>
  <c r="P2311" i="2"/>
  <c r="R2311" i="2" s="1"/>
  <c r="P2319" i="2"/>
  <c r="R2319" i="2" s="1"/>
  <c r="P2327" i="2"/>
  <c r="R2327" i="2" s="1"/>
  <c r="P2335" i="2"/>
  <c r="R2335" i="2" s="1"/>
  <c r="P2343" i="2"/>
  <c r="R2343" i="2" s="1"/>
  <c r="P2351" i="2"/>
  <c r="R2351" i="2" s="1"/>
  <c r="P2359" i="2"/>
  <c r="R2359" i="2" s="1"/>
  <c r="P2367" i="2"/>
  <c r="R2367" i="2" s="1"/>
  <c r="P2375" i="2"/>
  <c r="R2375" i="2" s="1"/>
  <c r="P2383" i="2"/>
  <c r="R2383" i="2" s="1"/>
  <c r="P2391" i="2"/>
  <c r="R2391" i="2" s="1"/>
  <c r="P2399" i="2"/>
  <c r="R2399" i="2" s="1"/>
  <c r="P2407" i="2"/>
  <c r="R2407" i="2" s="1"/>
  <c r="P2415" i="2"/>
  <c r="R2415" i="2" s="1"/>
  <c r="P2423" i="2"/>
  <c r="R2423" i="2" s="1"/>
  <c r="P2431" i="2"/>
  <c r="R2431" i="2" s="1"/>
  <c r="P2439" i="2"/>
  <c r="R2439" i="2" s="1"/>
  <c r="P2447" i="2"/>
  <c r="R2447" i="2" s="1"/>
  <c r="P2455" i="2"/>
  <c r="R2455" i="2" s="1"/>
  <c r="P2463" i="2"/>
  <c r="R2463" i="2" s="1"/>
  <c r="P2471" i="2"/>
  <c r="R2471" i="2" s="1"/>
  <c r="P2479" i="2"/>
  <c r="P2487" i="2"/>
  <c r="R2487" i="2" s="1"/>
  <c r="P2495" i="2"/>
  <c r="R2495" i="2" s="1"/>
  <c r="P2503" i="2"/>
  <c r="R2503" i="2" s="1"/>
  <c r="P2511" i="2"/>
  <c r="R2511" i="2" s="1"/>
  <c r="P2519" i="2"/>
  <c r="R2519" i="2" s="1"/>
  <c r="P2527" i="2"/>
  <c r="R2527" i="2" s="1"/>
  <c r="P2535" i="2"/>
  <c r="R2535" i="2" s="1"/>
  <c r="P2543" i="2"/>
  <c r="R2543" i="2" s="1"/>
  <c r="P2551" i="2"/>
  <c r="R2551" i="2" s="1"/>
  <c r="P2559" i="2"/>
  <c r="R2559" i="2" s="1"/>
  <c r="P2567" i="2"/>
  <c r="R2567" i="2" s="1"/>
  <c r="P2575" i="2"/>
  <c r="R2575" i="2" s="1"/>
  <c r="P2583" i="2"/>
  <c r="R2583" i="2" s="1"/>
  <c r="P2591" i="2"/>
  <c r="R2591" i="2" s="1"/>
  <c r="P2599" i="2"/>
  <c r="R2599" i="2" s="1"/>
  <c r="P2607" i="2"/>
  <c r="R2607" i="2" s="1"/>
  <c r="P2615" i="2"/>
  <c r="R2615" i="2" s="1"/>
  <c r="P2623" i="2"/>
  <c r="R2623" i="2" s="1"/>
  <c r="P2631" i="2"/>
  <c r="R2631" i="2" s="1"/>
  <c r="P2639" i="2"/>
  <c r="R2639" i="2" s="1"/>
  <c r="P2647" i="2"/>
  <c r="R2647" i="2" s="1"/>
  <c r="P2655" i="2"/>
  <c r="R2655" i="2" s="1"/>
  <c r="P2663" i="2"/>
  <c r="R2663" i="2" s="1"/>
  <c r="P2671" i="2"/>
  <c r="R2671" i="2" s="1"/>
  <c r="P2679" i="2"/>
  <c r="R2679" i="2" s="1"/>
  <c r="P2687" i="2"/>
  <c r="P2695" i="2"/>
  <c r="R2695" i="2" s="1"/>
  <c r="P2703" i="2"/>
  <c r="R2703" i="2" s="1"/>
  <c r="P2711" i="2"/>
  <c r="R2711" i="2" s="1"/>
  <c r="P2719" i="2"/>
  <c r="R2719" i="2" s="1"/>
  <c r="P2727" i="2"/>
  <c r="R2727" i="2" s="1"/>
  <c r="P2735" i="2"/>
  <c r="R2735" i="2" s="1"/>
  <c r="P2743" i="2"/>
  <c r="R2743" i="2" s="1"/>
  <c r="P2751" i="2"/>
  <c r="R2751" i="2" s="1"/>
  <c r="P2759" i="2"/>
  <c r="R2759" i="2" s="1"/>
  <c r="P2767" i="2"/>
  <c r="R2767" i="2" s="1"/>
  <c r="P2775" i="2"/>
  <c r="R2775" i="2" s="1"/>
  <c r="P2783" i="2"/>
  <c r="R2783" i="2" s="1"/>
  <c r="P2791" i="2"/>
  <c r="R2791" i="2" s="1"/>
  <c r="P2799" i="2"/>
  <c r="R2799" i="2" s="1"/>
  <c r="P2807" i="2"/>
  <c r="R2807" i="2" s="1"/>
  <c r="P2815" i="2"/>
  <c r="R2815" i="2" s="1"/>
  <c r="AL4881" i="2"/>
  <c r="AP4881" i="2" s="1"/>
  <c r="AL4969" i="2"/>
  <c r="AP4969" i="2" s="1"/>
  <c r="AL5017" i="2"/>
  <c r="AP5017" i="2" s="1"/>
  <c r="AL5049" i="2"/>
  <c r="AP5049" i="2" s="1"/>
  <c r="AL5081" i="2"/>
  <c r="AP5081" i="2" s="1"/>
  <c r="AL5113" i="2"/>
  <c r="AP5113" i="2" s="1"/>
  <c r="AL5124" i="2"/>
  <c r="AP5124" i="2" s="1"/>
  <c r="AL5156" i="2"/>
  <c r="AP5156" i="2" s="1"/>
  <c r="AL5188" i="2"/>
  <c r="AP5188" i="2" s="1"/>
  <c r="AL5220" i="2"/>
  <c r="AP5220" i="2" s="1"/>
  <c r="AL5252" i="2"/>
  <c r="AP5252" i="2" s="1"/>
  <c r="AL5284" i="2"/>
  <c r="AP5284" i="2" s="1"/>
  <c r="AL5329" i="2"/>
  <c r="AP5329" i="2" s="1"/>
  <c r="AL5361" i="2"/>
  <c r="AP5361" i="2" s="1"/>
  <c r="AL5393" i="2"/>
  <c r="AP5393" i="2" s="1"/>
  <c r="AL5425" i="2"/>
  <c r="AP5425" i="2" s="1"/>
  <c r="AL5457" i="2"/>
  <c r="AP5457" i="2" s="1"/>
  <c r="AL5481" i="2"/>
  <c r="AP5481" i="2" s="1"/>
  <c r="AL5525" i="2"/>
  <c r="AP5525" i="2" s="1"/>
  <c r="AL5548" i="2"/>
  <c r="AP5548" i="2" s="1"/>
  <c r="AL5566" i="2"/>
  <c r="AP5566" i="2" s="1"/>
  <c r="AL5582" i="2"/>
  <c r="AP5582" i="2" s="1"/>
  <c r="AL5598" i="2"/>
  <c r="AP5598" i="2" s="1"/>
  <c r="AL5614" i="2"/>
  <c r="AP5614" i="2" s="1"/>
  <c r="AL5630" i="2"/>
  <c r="AP5630" i="2" s="1"/>
  <c r="AL5646" i="2"/>
  <c r="AP5646" i="2" s="1"/>
  <c r="AL5662" i="2"/>
  <c r="AP5662" i="2" s="1"/>
  <c r="AL5678" i="2"/>
  <c r="AP5678" i="2" s="1"/>
  <c r="AL5693" i="2"/>
  <c r="AP5693" i="2" s="1"/>
  <c r="AL5706" i="2"/>
  <c r="AP5706" i="2" s="1"/>
  <c r="AL5718" i="2"/>
  <c r="AP5718" i="2" s="1"/>
  <c r="P15" i="2"/>
  <c r="R15" i="2" s="1"/>
  <c r="P25" i="2"/>
  <c r="R25" i="2" s="1"/>
  <c r="P37" i="2"/>
  <c r="R37" i="2" s="1"/>
  <c r="P47" i="2"/>
  <c r="R47" i="2" s="1"/>
  <c r="P57" i="2"/>
  <c r="R57" i="2" s="1"/>
  <c r="P69" i="2"/>
  <c r="R69" i="2" s="1"/>
  <c r="P79" i="2"/>
  <c r="R79" i="2" s="1"/>
  <c r="P89" i="2"/>
  <c r="R89" i="2" s="1"/>
  <c r="P101" i="2"/>
  <c r="R101" i="2" s="1"/>
  <c r="P111" i="2"/>
  <c r="R111" i="2" s="1"/>
  <c r="P121" i="2"/>
  <c r="R121" i="2" s="1"/>
  <c r="P133" i="2"/>
  <c r="R133" i="2" s="1"/>
  <c r="P143" i="2"/>
  <c r="R143" i="2" s="1"/>
  <c r="P153" i="2"/>
  <c r="R153" i="2" s="1"/>
  <c r="P165" i="2"/>
  <c r="R165" i="2" s="1"/>
  <c r="P175" i="2"/>
  <c r="R175" i="2" s="1"/>
  <c r="P185" i="2"/>
  <c r="R185" i="2" s="1"/>
  <c r="P197" i="2"/>
  <c r="R197" i="2" s="1"/>
  <c r="P207" i="2"/>
  <c r="R207" i="2" s="1"/>
  <c r="P217" i="2"/>
  <c r="R217" i="2" s="1"/>
  <c r="P229" i="2"/>
  <c r="R229" i="2" s="1"/>
  <c r="P239" i="2"/>
  <c r="R239" i="2" s="1"/>
  <c r="P249" i="2"/>
  <c r="R249" i="2" s="1"/>
  <c r="P261" i="2"/>
  <c r="R261" i="2" s="1"/>
  <c r="P271" i="2"/>
  <c r="R271" i="2" s="1"/>
  <c r="P281" i="2"/>
  <c r="R281" i="2" s="1"/>
  <c r="P293" i="2"/>
  <c r="R293" i="2" s="1"/>
  <c r="P303" i="2"/>
  <c r="R303" i="2" s="1"/>
  <c r="P313" i="2"/>
  <c r="R313" i="2" s="1"/>
  <c r="P325" i="2"/>
  <c r="R325" i="2" s="1"/>
  <c r="P335" i="2"/>
  <c r="R335" i="2" s="1"/>
  <c r="P345" i="2"/>
  <c r="R345" i="2" s="1"/>
  <c r="P357" i="2"/>
  <c r="R357" i="2" s="1"/>
  <c r="P367" i="2"/>
  <c r="R367" i="2" s="1"/>
  <c r="P377" i="2"/>
  <c r="R377" i="2" s="1"/>
  <c r="P389" i="2"/>
  <c r="R389" i="2" s="1"/>
  <c r="P399" i="2"/>
  <c r="R399" i="2" s="1"/>
  <c r="P409" i="2"/>
  <c r="R409" i="2" s="1"/>
  <c r="P421" i="2"/>
  <c r="R421" i="2" s="1"/>
  <c r="P431" i="2"/>
  <c r="R431" i="2" s="1"/>
  <c r="P441" i="2"/>
  <c r="R441" i="2" s="1"/>
  <c r="P453" i="2"/>
  <c r="R453" i="2" s="1"/>
  <c r="P463" i="2"/>
  <c r="R463" i="2" s="1"/>
  <c r="P473" i="2"/>
  <c r="R473" i="2" s="1"/>
  <c r="P485" i="2"/>
  <c r="R485" i="2" s="1"/>
  <c r="P495" i="2"/>
  <c r="R495" i="2" s="1"/>
  <c r="P505" i="2"/>
  <c r="R505" i="2" s="1"/>
  <c r="P517" i="2"/>
  <c r="R517" i="2" s="1"/>
  <c r="P527" i="2"/>
  <c r="R527" i="2" s="1"/>
  <c r="P537" i="2"/>
  <c r="R537" i="2" s="1"/>
  <c r="P549" i="2"/>
  <c r="R549" i="2" s="1"/>
  <c r="P558" i="2"/>
  <c r="R558" i="2" s="1"/>
  <c r="P567" i="2"/>
  <c r="R567" i="2" s="1"/>
  <c r="P576" i="2"/>
  <c r="R576" i="2" s="1"/>
  <c r="P585" i="2"/>
  <c r="R585" i="2" s="1"/>
  <c r="P594" i="2"/>
  <c r="R594" i="2" s="1"/>
  <c r="P604" i="2"/>
  <c r="R604" i="2" s="1"/>
  <c r="P613" i="2"/>
  <c r="R613" i="2" s="1"/>
  <c r="P622" i="2"/>
  <c r="R622" i="2" s="1"/>
  <c r="P631" i="2"/>
  <c r="R631" i="2" s="1"/>
  <c r="P640" i="2"/>
  <c r="R640" i="2" s="1"/>
  <c r="P648" i="2"/>
  <c r="R648" i="2" s="1"/>
  <c r="P656" i="2"/>
  <c r="R656" i="2" s="1"/>
  <c r="P664" i="2"/>
  <c r="R664" i="2" s="1"/>
  <c r="P672" i="2"/>
  <c r="R672" i="2" s="1"/>
  <c r="P680" i="2"/>
  <c r="R680" i="2" s="1"/>
  <c r="P688" i="2"/>
  <c r="R688" i="2" s="1"/>
  <c r="P696" i="2"/>
  <c r="R696" i="2" s="1"/>
  <c r="P704" i="2"/>
  <c r="R704" i="2" s="1"/>
  <c r="P712" i="2"/>
  <c r="R712" i="2" s="1"/>
  <c r="P720" i="2"/>
  <c r="R720" i="2" s="1"/>
  <c r="P728" i="2"/>
  <c r="R728" i="2" s="1"/>
  <c r="P736" i="2"/>
  <c r="R736" i="2" s="1"/>
  <c r="P744" i="2"/>
  <c r="R744" i="2" s="1"/>
  <c r="P752" i="2"/>
  <c r="R752" i="2" s="1"/>
  <c r="P760" i="2"/>
  <c r="R760" i="2" s="1"/>
  <c r="P768" i="2"/>
  <c r="R768" i="2" s="1"/>
  <c r="P776" i="2"/>
  <c r="R776" i="2" s="1"/>
  <c r="P784" i="2"/>
  <c r="R784" i="2" s="1"/>
  <c r="P792" i="2"/>
  <c r="R792" i="2" s="1"/>
  <c r="P800" i="2"/>
  <c r="R800" i="2" s="1"/>
  <c r="P808" i="2"/>
  <c r="R808" i="2" s="1"/>
  <c r="P816" i="2"/>
  <c r="R816" i="2" s="1"/>
  <c r="P824" i="2"/>
  <c r="R824" i="2" s="1"/>
  <c r="P832" i="2"/>
  <c r="R832" i="2" s="1"/>
  <c r="P840" i="2"/>
  <c r="R840" i="2" s="1"/>
  <c r="P848" i="2"/>
  <c r="R848" i="2" s="1"/>
  <c r="P856" i="2"/>
  <c r="R856" i="2" s="1"/>
  <c r="P864" i="2"/>
  <c r="R864" i="2" s="1"/>
  <c r="P872" i="2"/>
  <c r="R872" i="2" s="1"/>
  <c r="P880" i="2"/>
  <c r="R880" i="2" s="1"/>
  <c r="P888" i="2"/>
  <c r="R888" i="2" s="1"/>
  <c r="P896" i="2"/>
  <c r="R896" i="2" s="1"/>
  <c r="P904" i="2"/>
  <c r="R904" i="2" s="1"/>
  <c r="P912" i="2"/>
  <c r="R912" i="2" s="1"/>
  <c r="P920" i="2"/>
  <c r="R920" i="2" s="1"/>
  <c r="P928" i="2"/>
  <c r="R928" i="2" s="1"/>
  <c r="P936" i="2"/>
  <c r="R936" i="2" s="1"/>
  <c r="P944" i="2"/>
  <c r="R944" i="2" s="1"/>
  <c r="P952" i="2"/>
  <c r="R952" i="2" s="1"/>
  <c r="P960" i="2"/>
  <c r="R960" i="2" s="1"/>
  <c r="P968" i="2"/>
  <c r="R968" i="2" s="1"/>
  <c r="P976" i="2"/>
  <c r="R976" i="2" s="1"/>
  <c r="P984" i="2"/>
  <c r="R984" i="2" s="1"/>
  <c r="P992" i="2"/>
  <c r="R992" i="2" s="1"/>
  <c r="P1000" i="2"/>
  <c r="R1000" i="2" s="1"/>
  <c r="P1008" i="2"/>
  <c r="R1008" i="2" s="1"/>
  <c r="P1016" i="2"/>
  <c r="R1016" i="2" s="1"/>
  <c r="P1024" i="2"/>
  <c r="R1024" i="2" s="1"/>
  <c r="P1032" i="2"/>
  <c r="R1032" i="2" s="1"/>
  <c r="P1040" i="2"/>
  <c r="R1040" i="2" s="1"/>
  <c r="P1048" i="2"/>
  <c r="R1048" i="2" s="1"/>
  <c r="P1056" i="2"/>
  <c r="R1056" i="2" s="1"/>
  <c r="P1064" i="2"/>
  <c r="R1064" i="2" s="1"/>
  <c r="P1072" i="2"/>
  <c r="R1072" i="2" s="1"/>
  <c r="P1080" i="2"/>
  <c r="R1080" i="2" s="1"/>
  <c r="P1088" i="2"/>
  <c r="R1088" i="2" s="1"/>
  <c r="P1096" i="2"/>
  <c r="R1096" i="2" s="1"/>
  <c r="P1104" i="2"/>
  <c r="R1104" i="2" s="1"/>
  <c r="P1112" i="2"/>
  <c r="R1112" i="2" s="1"/>
  <c r="P1120" i="2"/>
  <c r="R1120" i="2" s="1"/>
  <c r="P1128" i="2"/>
  <c r="R1128" i="2" s="1"/>
  <c r="P1136" i="2"/>
  <c r="R1136" i="2" s="1"/>
  <c r="P1144" i="2"/>
  <c r="R1144" i="2" s="1"/>
  <c r="P1152" i="2"/>
  <c r="R1152" i="2" s="1"/>
  <c r="P1160" i="2"/>
  <c r="R1160" i="2" s="1"/>
  <c r="P1168" i="2"/>
  <c r="R1168" i="2" s="1"/>
  <c r="P1176" i="2"/>
  <c r="R1176" i="2" s="1"/>
  <c r="P1184" i="2"/>
  <c r="R1184" i="2" s="1"/>
  <c r="P1192" i="2"/>
  <c r="R1192" i="2" s="1"/>
  <c r="P1200" i="2"/>
  <c r="R1200" i="2" s="1"/>
  <c r="P1208" i="2"/>
  <c r="R1208" i="2" s="1"/>
  <c r="P1216" i="2"/>
  <c r="R1216" i="2" s="1"/>
  <c r="P1224" i="2"/>
  <c r="R1224" i="2" s="1"/>
  <c r="P1232" i="2"/>
  <c r="R1232" i="2" s="1"/>
  <c r="P1240" i="2"/>
  <c r="R1240" i="2" s="1"/>
  <c r="P1248" i="2"/>
  <c r="R1248" i="2" s="1"/>
  <c r="P1256" i="2"/>
  <c r="R1256" i="2" s="1"/>
  <c r="P1264" i="2"/>
  <c r="R1264" i="2" s="1"/>
  <c r="P1272" i="2"/>
  <c r="R1272" i="2" s="1"/>
  <c r="P1280" i="2"/>
  <c r="P1288" i="2"/>
  <c r="R1288" i="2" s="1"/>
  <c r="P1296" i="2"/>
  <c r="R1296" i="2" s="1"/>
  <c r="P1304" i="2"/>
  <c r="R1304" i="2" s="1"/>
  <c r="P1312" i="2"/>
  <c r="R1312" i="2" s="1"/>
  <c r="P1320" i="2"/>
  <c r="R1320" i="2" s="1"/>
  <c r="P1328" i="2"/>
  <c r="R1328" i="2" s="1"/>
  <c r="P1336" i="2"/>
  <c r="R1336" i="2" s="1"/>
  <c r="P1344" i="2"/>
  <c r="R1344" i="2" s="1"/>
  <c r="P1352" i="2"/>
  <c r="R1352" i="2" s="1"/>
  <c r="P1360" i="2"/>
  <c r="R1360" i="2" s="1"/>
  <c r="P1368" i="2"/>
  <c r="R1368" i="2" s="1"/>
  <c r="P1376" i="2"/>
  <c r="R1376" i="2" s="1"/>
  <c r="P1384" i="2"/>
  <c r="R1384" i="2" s="1"/>
  <c r="P1392" i="2"/>
  <c r="R1392" i="2" s="1"/>
  <c r="P1400" i="2"/>
  <c r="R1400" i="2" s="1"/>
  <c r="P1408" i="2"/>
  <c r="R1408" i="2" s="1"/>
  <c r="P1416" i="2"/>
  <c r="R1416" i="2" s="1"/>
  <c r="P1424" i="2"/>
  <c r="R1424" i="2" s="1"/>
  <c r="P1432" i="2"/>
  <c r="R1432" i="2" s="1"/>
  <c r="P1440" i="2"/>
  <c r="R1440" i="2" s="1"/>
  <c r="P1448" i="2"/>
  <c r="R1448" i="2" s="1"/>
  <c r="P1456" i="2"/>
  <c r="R1456" i="2" s="1"/>
  <c r="P1464" i="2"/>
  <c r="R1464" i="2" s="1"/>
  <c r="P1472" i="2"/>
  <c r="R1472" i="2" s="1"/>
  <c r="P1480" i="2"/>
  <c r="R1480" i="2" s="1"/>
  <c r="P1488" i="2"/>
  <c r="P1496" i="2"/>
  <c r="R1496" i="2" s="1"/>
  <c r="AL4889" i="2"/>
  <c r="AP4889" i="2" s="1"/>
  <c r="AL4977" i="2"/>
  <c r="AP4977" i="2" s="1"/>
  <c r="AL5020" i="2"/>
  <c r="AP5020" i="2" s="1"/>
  <c r="AL5052" i="2"/>
  <c r="AP5052" i="2" s="1"/>
  <c r="AL5084" i="2"/>
  <c r="AP5084" i="2" s="1"/>
  <c r="AL5116" i="2"/>
  <c r="AP5116" i="2" s="1"/>
  <c r="AL5129" i="2"/>
  <c r="AP5129" i="2" s="1"/>
  <c r="AL5161" i="2"/>
  <c r="AP5161" i="2" s="1"/>
  <c r="AL5193" i="2"/>
  <c r="AP5193" i="2" s="1"/>
  <c r="AL5225" i="2"/>
  <c r="AP5225" i="2" s="1"/>
  <c r="AL5257" i="2"/>
  <c r="AP5257" i="2" s="1"/>
  <c r="AL5289" i="2"/>
  <c r="AP5289" i="2" s="1"/>
  <c r="AL5332" i="2"/>
  <c r="AP5332" i="2" s="1"/>
  <c r="AL5364" i="2"/>
  <c r="AP5364" i="2" s="1"/>
  <c r="AL5396" i="2"/>
  <c r="AP5396" i="2" s="1"/>
  <c r="AL5428" i="2"/>
  <c r="AP5428" i="2" s="1"/>
  <c r="AL5460" i="2"/>
  <c r="AP5460" i="2" s="1"/>
  <c r="AL5484" i="2"/>
  <c r="AP5484" i="2" s="1"/>
  <c r="AL5529" i="2"/>
  <c r="AP5529" i="2" s="1"/>
  <c r="AL5549" i="2"/>
  <c r="AP5549" i="2" s="1"/>
  <c r="AL5569" i="2"/>
  <c r="AP5569" i="2" s="1"/>
  <c r="AL5585" i="2"/>
  <c r="AP5585" i="2" s="1"/>
  <c r="AL5601" i="2"/>
  <c r="AP5601" i="2" s="1"/>
  <c r="AL5617" i="2"/>
  <c r="AP5617" i="2" s="1"/>
  <c r="AL5633" i="2"/>
  <c r="AP5633" i="2" s="1"/>
  <c r="AL5649" i="2"/>
  <c r="AP5649" i="2" s="1"/>
  <c r="AL5665" i="2"/>
  <c r="AP5665" i="2" s="1"/>
  <c r="AL5681" i="2"/>
  <c r="AP5681" i="2" s="1"/>
  <c r="AL5694" i="2"/>
  <c r="AP5694" i="2" s="1"/>
  <c r="AL5708" i="2"/>
  <c r="AP5708" i="2" s="1"/>
  <c r="P5" i="2"/>
  <c r="R5" i="2" s="1"/>
  <c r="P16" i="2"/>
  <c r="R16" i="2" s="1"/>
  <c r="P26" i="2"/>
  <c r="R26" i="2" s="1"/>
  <c r="P38" i="2"/>
  <c r="R38" i="2" s="1"/>
  <c r="P48" i="2"/>
  <c r="R48" i="2" s="1"/>
  <c r="P58" i="2"/>
  <c r="R58" i="2" s="1"/>
  <c r="P70" i="2"/>
  <c r="R70" i="2" s="1"/>
  <c r="P80" i="2"/>
  <c r="R80" i="2" s="1"/>
  <c r="P90" i="2"/>
  <c r="R90" i="2" s="1"/>
  <c r="P102" i="2"/>
  <c r="R102" i="2" s="1"/>
  <c r="P112" i="2"/>
  <c r="R112" i="2" s="1"/>
  <c r="P122" i="2"/>
  <c r="R122" i="2" s="1"/>
  <c r="P134" i="2"/>
  <c r="R134" i="2" s="1"/>
  <c r="P144" i="2"/>
  <c r="R144" i="2" s="1"/>
  <c r="P154" i="2"/>
  <c r="R154" i="2" s="1"/>
  <c r="P166" i="2"/>
  <c r="R166" i="2" s="1"/>
  <c r="P176" i="2"/>
  <c r="R176" i="2" s="1"/>
  <c r="P186" i="2"/>
  <c r="R186" i="2" s="1"/>
  <c r="P198" i="2"/>
  <c r="R198" i="2" s="1"/>
  <c r="P208" i="2"/>
  <c r="R208" i="2" s="1"/>
  <c r="P218" i="2"/>
  <c r="R218" i="2" s="1"/>
  <c r="P230" i="2"/>
  <c r="R230" i="2" s="1"/>
  <c r="P240" i="2"/>
  <c r="R240" i="2" s="1"/>
  <c r="P250" i="2"/>
  <c r="R250" i="2" s="1"/>
  <c r="P262" i="2"/>
  <c r="R262" i="2" s="1"/>
  <c r="P272" i="2"/>
  <c r="R272" i="2" s="1"/>
  <c r="P282" i="2"/>
  <c r="R282" i="2" s="1"/>
  <c r="P294" i="2"/>
  <c r="R294" i="2" s="1"/>
  <c r="P304" i="2"/>
  <c r="R304" i="2" s="1"/>
  <c r="P314" i="2"/>
  <c r="R314" i="2" s="1"/>
  <c r="P326" i="2"/>
  <c r="R326" i="2" s="1"/>
  <c r="P336" i="2"/>
  <c r="R336" i="2" s="1"/>
  <c r="P346" i="2"/>
  <c r="R346" i="2" s="1"/>
  <c r="P358" i="2"/>
  <c r="R358" i="2" s="1"/>
  <c r="P368" i="2"/>
  <c r="R368" i="2" s="1"/>
  <c r="P378" i="2"/>
  <c r="R378" i="2" s="1"/>
  <c r="P390" i="2"/>
  <c r="R390" i="2" s="1"/>
  <c r="P400" i="2"/>
  <c r="R400" i="2" s="1"/>
  <c r="P410" i="2"/>
  <c r="R410" i="2" s="1"/>
  <c r="P422" i="2"/>
  <c r="R422" i="2" s="1"/>
  <c r="P432" i="2"/>
  <c r="R432" i="2" s="1"/>
  <c r="P442" i="2"/>
  <c r="R442" i="2" s="1"/>
  <c r="P454" i="2"/>
  <c r="R454" i="2" s="1"/>
  <c r="P464" i="2"/>
  <c r="R464" i="2" s="1"/>
  <c r="P474" i="2"/>
  <c r="R474" i="2" s="1"/>
  <c r="P486" i="2"/>
  <c r="R486" i="2" s="1"/>
  <c r="P496" i="2"/>
  <c r="R496" i="2" s="1"/>
  <c r="P506" i="2"/>
  <c r="R506" i="2" s="1"/>
  <c r="P518" i="2"/>
  <c r="R518" i="2" s="1"/>
  <c r="P528" i="2"/>
  <c r="R528" i="2" s="1"/>
  <c r="P538" i="2"/>
  <c r="R538" i="2" s="1"/>
  <c r="P550" i="2"/>
  <c r="R550" i="2" s="1"/>
  <c r="P559" i="2"/>
  <c r="R559" i="2" s="1"/>
  <c r="P568" i="2"/>
  <c r="R568" i="2" s="1"/>
  <c r="P577" i="2"/>
  <c r="R577" i="2" s="1"/>
  <c r="P586" i="2"/>
  <c r="R586" i="2" s="1"/>
  <c r="P596" i="2"/>
  <c r="R596" i="2" s="1"/>
  <c r="P605" i="2"/>
  <c r="R605" i="2" s="1"/>
  <c r="P614" i="2"/>
  <c r="R614" i="2" s="1"/>
  <c r="P623" i="2"/>
  <c r="R623" i="2" s="1"/>
  <c r="P632" i="2"/>
  <c r="R632" i="2" s="1"/>
  <c r="P641" i="2"/>
  <c r="R641" i="2" s="1"/>
  <c r="P649" i="2"/>
  <c r="R649" i="2" s="1"/>
  <c r="P657" i="2"/>
  <c r="R657" i="2" s="1"/>
  <c r="P665" i="2"/>
  <c r="R665" i="2" s="1"/>
  <c r="P673" i="2"/>
  <c r="R673" i="2" s="1"/>
  <c r="P681" i="2"/>
  <c r="R681" i="2" s="1"/>
  <c r="P689" i="2"/>
  <c r="R689" i="2" s="1"/>
  <c r="P697" i="2"/>
  <c r="R697" i="2" s="1"/>
  <c r="P705" i="2"/>
  <c r="R705" i="2" s="1"/>
  <c r="P713" i="2"/>
  <c r="R713" i="2" s="1"/>
  <c r="P721" i="2"/>
  <c r="R721" i="2" s="1"/>
  <c r="P729" i="2"/>
  <c r="R729" i="2" s="1"/>
  <c r="P737" i="2"/>
  <c r="R737" i="2" s="1"/>
  <c r="P745" i="2"/>
  <c r="R745" i="2" s="1"/>
  <c r="P753" i="2"/>
  <c r="R753" i="2" s="1"/>
  <c r="P761" i="2"/>
  <c r="R761" i="2" s="1"/>
  <c r="P769" i="2"/>
  <c r="R769" i="2" s="1"/>
  <c r="P777" i="2"/>
  <c r="R777" i="2" s="1"/>
  <c r="P785" i="2"/>
  <c r="R785" i="2" s="1"/>
  <c r="P793" i="2"/>
  <c r="R793" i="2" s="1"/>
  <c r="P801" i="2"/>
  <c r="R801" i="2" s="1"/>
  <c r="P809" i="2"/>
  <c r="R809" i="2" s="1"/>
  <c r="P817" i="2"/>
  <c r="R817" i="2" s="1"/>
  <c r="P825" i="2"/>
  <c r="R825" i="2" s="1"/>
  <c r="P833" i="2"/>
  <c r="R833" i="2" s="1"/>
  <c r="P841" i="2"/>
  <c r="R841" i="2" s="1"/>
  <c r="P849" i="2"/>
  <c r="R849" i="2" s="1"/>
  <c r="P857" i="2"/>
  <c r="R857" i="2" s="1"/>
  <c r="P865" i="2"/>
  <c r="R865" i="2" s="1"/>
  <c r="P873" i="2"/>
  <c r="R873" i="2" s="1"/>
  <c r="P881" i="2"/>
  <c r="R881" i="2" s="1"/>
  <c r="P889" i="2"/>
  <c r="R889" i="2" s="1"/>
  <c r="P897" i="2"/>
  <c r="R897" i="2" s="1"/>
  <c r="P905" i="2"/>
  <c r="R905" i="2" s="1"/>
  <c r="P913" i="2"/>
  <c r="R913" i="2" s="1"/>
  <c r="P921" i="2"/>
  <c r="R921" i="2" s="1"/>
  <c r="P929" i="2"/>
  <c r="R929" i="2" s="1"/>
  <c r="P937" i="2"/>
  <c r="R937" i="2" s="1"/>
  <c r="P945" i="2"/>
  <c r="R945" i="2" s="1"/>
  <c r="P953" i="2"/>
  <c r="R953" i="2" s="1"/>
  <c r="P961" i="2"/>
  <c r="R961" i="2" s="1"/>
  <c r="P969" i="2"/>
  <c r="R969" i="2" s="1"/>
  <c r="P977" i="2"/>
  <c r="R977" i="2" s="1"/>
  <c r="P985" i="2"/>
  <c r="R985" i="2" s="1"/>
  <c r="P993" i="2"/>
  <c r="R993" i="2" s="1"/>
  <c r="P1001" i="2"/>
  <c r="R1001" i="2" s="1"/>
  <c r="P1009" i="2"/>
  <c r="R1009" i="2" s="1"/>
  <c r="P1017" i="2"/>
  <c r="R1017" i="2" s="1"/>
  <c r="P1025" i="2"/>
  <c r="R1025" i="2" s="1"/>
  <c r="P1033" i="2"/>
  <c r="R1033" i="2" s="1"/>
  <c r="P1041" i="2"/>
  <c r="R1041" i="2" s="1"/>
  <c r="P1049" i="2"/>
  <c r="R1049" i="2" s="1"/>
  <c r="P1057" i="2"/>
  <c r="R1057" i="2" s="1"/>
  <c r="P1065" i="2"/>
  <c r="R1065" i="2" s="1"/>
  <c r="P1073" i="2"/>
  <c r="R1073" i="2" s="1"/>
  <c r="P1081" i="2"/>
  <c r="R1081" i="2" s="1"/>
  <c r="P1089" i="2"/>
  <c r="R1089" i="2" s="1"/>
  <c r="P1097" i="2"/>
  <c r="R1097" i="2" s="1"/>
  <c r="P1105" i="2"/>
  <c r="R1105" i="2" s="1"/>
  <c r="P1113" i="2"/>
  <c r="R1113" i="2" s="1"/>
  <c r="P1121" i="2"/>
  <c r="R1121" i="2" s="1"/>
  <c r="P1129" i="2"/>
  <c r="R1129" i="2" s="1"/>
  <c r="P1137" i="2"/>
  <c r="R1137" i="2" s="1"/>
  <c r="P1145" i="2"/>
  <c r="R1145" i="2" s="1"/>
  <c r="P1153" i="2"/>
  <c r="R1153" i="2" s="1"/>
  <c r="P1161" i="2"/>
  <c r="R1161" i="2" s="1"/>
  <c r="P1169" i="2"/>
  <c r="R1169" i="2" s="1"/>
  <c r="P1177" i="2"/>
  <c r="R1177" i="2" s="1"/>
  <c r="P1185" i="2"/>
  <c r="R1185" i="2" s="1"/>
  <c r="P1193" i="2"/>
  <c r="R1193" i="2" s="1"/>
  <c r="P1201" i="2"/>
  <c r="R1201" i="2" s="1"/>
  <c r="P1209" i="2"/>
  <c r="R1209" i="2" s="1"/>
  <c r="P1217" i="2"/>
  <c r="R1217" i="2" s="1"/>
  <c r="P1225" i="2"/>
  <c r="R1225" i="2" s="1"/>
  <c r="P1233" i="2"/>
  <c r="R1233" i="2" s="1"/>
  <c r="P1241" i="2"/>
  <c r="R1241" i="2" s="1"/>
  <c r="P1249" i="2"/>
  <c r="R1249" i="2" s="1"/>
  <c r="P1257" i="2"/>
  <c r="R1257" i="2" s="1"/>
  <c r="P1265" i="2"/>
  <c r="R1265" i="2" s="1"/>
  <c r="P1273" i="2"/>
  <c r="R1273" i="2" s="1"/>
  <c r="P1281" i="2"/>
  <c r="P1289" i="2"/>
  <c r="R1289" i="2" s="1"/>
  <c r="P1297" i="2"/>
  <c r="R1297" i="2" s="1"/>
  <c r="P1305" i="2"/>
  <c r="R1305" i="2" s="1"/>
  <c r="P1313" i="2"/>
  <c r="R1313" i="2" s="1"/>
  <c r="P1321" i="2"/>
  <c r="R1321" i="2" s="1"/>
  <c r="P1329" i="2"/>
  <c r="R1329" i="2" s="1"/>
  <c r="P1337" i="2"/>
  <c r="R1337" i="2" s="1"/>
  <c r="P1345" i="2"/>
  <c r="R1345" i="2" s="1"/>
  <c r="P1353" i="2"/>
  <c r="R1353" i="2" s="1"/>
  <c r="P1361" i="2"/>
  <c r="R1361" i="2" s="1"/>
  <c r="P1369" i="2"/>
  <c r="R1369" i="2" s="1"/>
  <c r="P1377" i="2"/>
  <c r="R1377" i="2" s="1"/>
  <c r="P1385" i="2"/>
  <c r="R1385" i="2" s="1"/>
  <c r="P1393" i="2"/>
  <c r="R1393" i="2" s="1"/>
  <c r="P1401" i="2"/>
  <c r="R1401" i="2" s="1"/>
  <c r="P1409" i="2"/>
  <c r="R1409" i="2" s="1"/>
  <c r="P1417" i="2"/>
  <c r="R1417" i="2" s="1"/>
  <c r="P1425" i="2"/>
  <c r="R1425" i="2" s="1"/>
  <c r="P1433" i="2"/>
  <c r="R1433" i="2" s="1"/>
  <c r="P1441" i="2"/>
  <c r="R1441" i="2" s="1"/>
  <c r="P1449" i="2"/>
  <c r="R1449" i="2" s="1"/>
  <c r="P1457" i="2"/>
  <c r="R1457" i="2" s="1"/>
  <c r="P1465" i="2"/>
  <c r="R1465" i="2" s="1"/>
  <c r="P1473" i="2"/>
  <c r="R1473" i="2" s="1"/>
  <c r="P1481" i="2"/>
  <c r="R1481" i="2" s="1"/>
  <c r="P1489" i="2"/>
  <c r="P1497" i="2"/>
  <c r="R1497" i="2" s="1"/>
  <c r="P1505" i="2"/>
  <c r="R1505" i="2" s="1"/>
  <c r="P1513" i="2"/>
  <c r="R1513" i="2" s="1"/>
  <c r="P1521" i="2"/>
  <c r="R1521" i="2" s="1"/>
  <c r="P1529" i="2"/>
  <c r="R1529" i="2" s="1"/>
  <c r="P1537" i="2"/>
  <c r="R1537" i="2" s="1"/>
  <c r="P1545" i="2"/>
  <c r="R1545" i="2" s="1"/>
  <c r="P1553" i="2"/>
  <c r="R1553" i="2" s="1"/>
  <c r="AL4897" i="2"/>
  <c r="AP4897" i="2" s="1"/>
  <c r="AL4985" i="2"/>
  <c r="AP4985" i="2" s="1"/>
  <c r="AL5025" i="2"/>
  <c r="AP5025" i="2" s="1"/>
  <c r="AL5057" i="2"/>
  <c r="AP5057" i="2" s="1"/>
  <c r="AL5089" i="2"/>
  <c r="AP5089" i="2" s="1"/>
  <c r="AL5132" i="2"/>
  <c r="AP5132" i="2" s="1"/>
  <c r="AL5164" i="2"/>
  <c r="AL5196" i="2"/>
  <c r="AP5196" i="2" s="1"/>
  <c r="AL5228" i="2"/>
  <c r="AP5228" i="2" s="1"/>
  <c r="AL5260" i="2"/>
  <c r="AP5260" i="2" s="1"/>
  <c r="AL5292" i="2"/>
  <c r="AP5292" i="2" s="1"/>
  <c r="AL5337" i="2"/>
  <c r="AP5337" i="2" s="1"/>
  <c r="AL5369" i="2"/>
  <c r="AP5369" i="2" s="1"/>
  <c r="AL5401" i="2"/>
  <c r="AP5401" i="2" s="1"/>
  <c r="AL5433" i="2"/>
  <c r="AP5433" i="2" s="1"/>
  <c r="AL5465" i="2"/>
  <c r="AP5465" i="2" s="1"/>
  <c r="AL5485" i="2"/>
  <c r="AP5485" i="2" s="1"/>
  <c r="AL5509" i="2"/>
  <c r="AP5509" i="2" s="1"/>
  <c r="AL5532" i="2"/>
  <c r="AP5532" i="2" s="1"/>
  <c r="AL5553" i="2"/>
  <c r="AP5553" i="2" s="1"/>
  <c r="AL5572" i="2"/>
  <c r="AP5572" i="2" s="1"/>
  <c r="AL5588" i="2"/>
  <c r="AP5588" i="2" s="1"/>
  <c r="AL5604" i="2"/>
  <c r="AP5604" i="2" s="1"/>
  <c r="AL5620" i="2"/>
  <c r="AP5620" i="2" s="1"/>
  <c r="AL5636" i="2"/>
  <c r="AP5636" i="2" s="1"/>
  <c r="AL5652" i="2"/>
  <c r="AP5652" i="2" s="1"/>
  <c r="AL5668" i="2"/>
  <c r="AP5668" i="2" s="1"/>
  <c r="AL5684" i="2"/>
  <c r="AP5684" i="2" s="1"/>
  <c r="AL5697" i="2"/>
  <c r="AP5697" i="2" s="1"/>
  <c r="AL5709" i="2"/>
  <c r="AP5709" i="2" s="1"/>
  <c r="P6" i="2"/>
  <c r="R6" i="2" s="1"/>
  <c r="P17" i="2"/>
  <c r="R17" i="2" s="1"/>
  <c r="P29" i="2"/>
  <c r="R29" i="2" s="1"/>
  <c r="P39" i="2"/>
  <c r="R39" i="2" s="1"/>
  <c r="P49" i="2"/>
  <c r="R49" i="2" s="1"/>
  <c r="P61" i="2"/>
  <c r="R61" i="2" s="1"/>
  <c r="P71" i="2"/>
  <c r="R71" i="2" s="1"/>
  <c r="P81" i="2"/>
  <c r="R81" i="2" s="1"/>
  <c r="P93" i="2"/>
  <c r="R93" i="2" s="1"/>
  <c r="P103" i="2"/>
  <c r="R103" i="2" s="1"/>
  <c r="P113" i="2"/>
  <c r="R113" i="2" s="1"/>
  <c r="P125" i="2"/>
  <c r="R125" i="2" s="1"/>
  <c r="P135" i="2"/>
  <c r="R135" i="2" s="1"/>
  <c r="P145" i="2"/>
  <c r="R145" i="2" s="1"/>
  <c r="P157" i="2"/>
  <c r="R157" i="2" s="1"/>
  <c r="P167" i="2"/>
  <c r="R167" i="2" s="1"/>
  <c r="P177" i="2"/>
  <c r="R177" i="2" s="1"/>
  <c r="P189" i="2"/>
  <c r="R189" i="2" s="1"/>
  <c r="P199" i="2"/>
  <c r="R199" i="2" s="1"/>
  <c r="P209" i="2"/>
  <c r="R209" i="2" s="1"/>
  <c r="P221" i="2"/>
  <c r="R221" i="2" s="1"/>
  <c r="P231" i="2"/>
  <c r="R231" i="2" s="1"/>
  <c r="P241" i="2"/>
  <c r="R241" i="2" s="1"/>
  <c r="P253" i="2"/>
  <c r="R253" i="2" s="1"/>
  <c r="P263" i="2"/>
  <c r="R263" i="2" s="1"/>
  <c r="P273" i="2"/>
  <c r="R273" i="2" s="1"/>
  <c r="P285" i="2"/>
  <c r="R285" i="2" s="1"/>
  <c r="P295" i="2"/>
  <c r="R295" i="2" s="1"/>
  <c r="P305" i="2"/>
  <c r="R305" i="2" s="1"/>
  <c r="P317" i="2"/>
  <c r="R317" i="2" s="1"/>
  <c r="P327" i="2"/>
  <c r="R327" i="2" s="1"/>
  <c r="P337" i="2"/>
  <c r="R337" i="2" s="1"/>
  <c r="P349" i="2"/>
  <c r="R349" i="2" s="1"/>
  <c r="P359" i="2"/>
  <c r="R359" i="2" s="1"/>
  <c r="P369" i="2"/>
  <c r="R369" i="2" s="1"/>
  <c r="P381" i="2"/>
  <c r="R381" i="2" s="1"/>
  <c r="P391" i="2"/>
  <c r="R391" i="2" s="1"/>
  <c r="P401" i="2"/>
  <c r="R401" i="2" s="1"/>
  <c r="P413" i="2"/>
  <c r="R413" i="2" s="1"/>
  <c r="P423" i="2"/>
  <c r="R423" i="2" s="1"/>
  <c r="P433" i="2"/>
  <c r="R433" i="2" s="1"/>
  <c r="P445" i="2"/>
  <c r="R445" i="2" s="1"/>
  <c r="P455" i="2"/>
  <c r="R455" i="2" s="1"/>
  <c r="P465" i="2"/>
  <c r="R465" i="2" s="1"/>
  <c r="P477" i="2"/>
  <c r="R477" i="2" s="1"/>
  <c r="P487" i="2"/>
  <c r="R487" i="2" s="1"/>
  <c r="P497" i="2"/>
  <c r="R497" i="2" s="1"/>
  <c r="P509" i="2"/>
  <c r="R509" i="2" s="1"/>
  <c r="P519" i="2"/>
  <c r="R519" i="2" s="1"/>
  <c r="P529" i="2"/>
  <c r="R529" i="2" s="1"/>
  <c r="P541" i="2"/>
  <c r="R541" i="2" s="1"/>
  <c r="P551" i="2"/>
  <c r="R551" i="2" s="1"/>
  <c r="P560" i="2"/>
  <c r="R560" i="2" s="1"/>
  <c r="P569" i="2"/>
  <c r="R569" i="2" s="1"/>
  <c r="P578" i="2"/>
  <c r="R578" i="2" s="1"/>
  <c r="P588" i="2"/>
  <c r="R588" i="2" s="1"/>
  <c r="P597" i="2"/>
  <c r="R597" i="2" s="1"/>
  <c r="P606" i="2"/>
  <c r="R606" i="2" s="1"/>
  <c r="P615" i="2"/>
  <c r="R615" i="2" s="1"/>
  <c r="P624" i="2"/>
  <c r="R624" i="2" s="1"/>
  <c r="P633" i="2"/>
  <c r="R633" i="2" s="1"/>
  <c r="P642" i="2"/>
  <c r="R642" i="2" s="1"/>
  <c r="P650" i="2"/>
  <c r="R650" i="2" s="1"/>
  <c r="P658" i="2"/>
  <c r="R658" i="2" s="1"/>
  <c r="P666" i="2"/>
  <c r="R666" i="2" s="1"/>
  <c r="P674" i="2"/>
  <c r="R674" i="2" s="1"/>
  <c r="P682" i="2"/>
  <c r="R682" i="2" s="1"/>
  <c r="P690" i="2"/>
  <c r="R690" i="2" s="1"/>
  <c r="P698" i="2"/>
  <c r="R698" i="2" s="1"/>
  <c r="P706" i="2"/>
  <c r="R706" i="2" s="1"/>
  <c r="P714" i="2"/>
  <c r="R714" i="2" s="1"/>
  <c r="P722" i="2"/>
  <c r="R722" i="2" s="1"/>
  <c r="P730" i="2"/>
  <c r="R730" i="2" s="1"/>
  <c r="P738" i="2"/>
  <c r="R738" i="2" s="1"/>
  <c r="P746" i="2"/>
  <c r="R746" i="2" s="1"/>
  <c r="P754" i="2"/>
  <c r="R754" i="2" s="1"/>
  <c r="P762" i="2"/>
  <c r="R762" i="2" s="1"/>
  <c r="P770" i="2"/>
  <c r="R770" i="2" s="1"/>
  <c r="P778" i="2"/>
  <c r="R778" i="2" s="1"/>
  <c r="P786" i="2"/>
  <c r="R786" i="2" s="1"/>
  <c r="P794" i="2"/>
  <c r="R794" i="2" s="1"/>
  <c r="P802" i="2"/>
  <c r="R802" i="2" s="1"/>
  <c r="P810" i="2"/>
  <c r="R810" i="2" s="1"/>
  <c r="P818" i="2"/>
  <c r="R818" i="2" s="1"/>
  <c r="P826" i="2"/>
  <c r="R826" i="2" s="1"/>
  <c r="P834" i="2"/>
  <c r="R834" i="2" s="1"/>
  <c r="P842" i="2"/>
  <c r="R842" i="2" s="1"/>
  <c r="P850" i="2"/>
  <c r="R850" i="2" s="1"/>
  <c r="P858" i="2"/>
  <c r="R858" i="2" s="1"/>
  <c r="P866" i="2"/>
  <c r="R866" i="2" s="1"/>
  <c r="P874" i="2"/>
  <c r="R874" i="2" s="1"/>
  <c r="P882" i="2"/>
  <c r="R882" i="2" s="1"/>
  <c r="P890" i="2"/>
  <c r="R890" i="2" s="1"/>
  <c r="P898" i="2"/>
  <c r="R898" i="2" s="1"/>
  <c r="P906" i="2"/>
  <c r="R906" i="2" s="1"/>
  <c r="P914" i="2"/>
  <c r="R914" i="2" s="1"/>
  <c r="P922" i="2"/>
  <c r="R922" i="2" s="1"/>
  <c r="P930" i="2"/>
  <c r="R930" i="2" s="1"/>
  <c r="P938" i="2"/>
  <c r="R938" i="2" s="1"/>
  <c r="P946" i="2"/>
  <c r="R946" i="2" s="1"/>
  <c r="P954" i="2"/>
  <c r="R954" i="2" s="1"/>
  <c r="P962" i="2"/>
  <c r="R962" i="2" s="1"/>
  <c r="P970" i="2"/>
  <c r="R970" i="2" s="1"/>
  <c r="P978" i="2"/>
  <c r="R978" i="2" s="1"/>
  <c r="P986" i="2"/>
  <c r="R986" i="2" s="1"/>
  <c r="P994" i="2"/>
  <c r="R994" i="2" s="1"/>
  <c r="P1002" i="2"/>
  <c r="R1002" i="2" s="1"/>
  <c r="P1010" i="2"/>
  <c r="R1010" i="2" s="1"/>
  <c r="P1018" i="2"/>
  <c r="R1018" i="2" s="1"/>
  <c r="P1026" i="2"/>
  <c r="R1026" i="2" s="1"/>
  <c r="P1034" i="2"/>
  <c r="R1034" i="2" s="1"/>
  <c r="P1042" i="2"/>
  <c r="R1042" i="2" s="1"/>
  <c r="P1050" i="2"/>
  <c r="R1050" i="2" s="1"/>
  <c r="P1058" i="2"/>
  <c r="R1058" i="2" s="1"/>
  <c r="P1066" i="2"/>
  <c r="R1066" i="2" s="1"/>
  <c r="P1074" i="2"/>
  <c r="R1074" i="2" s="1"/>
  <c r="P1082" i="2"/>
  <c r="R1082" i="2" s="1"/>
  <c r="P1090" i="2"/>
  <c r="R1090" i="2" s="1"/>
  <c r="P1098" i="2"/>
  <c r="R1098" i="2" s="1"/>
  <c r="P1106" i="2"/>
  <c r="R1106" i="2" s="1"/>
  <c r="P1114" i="2"/>
  <c r="R1114" i="2" s="1"/>
  <c r="P1122" i="2"/>
  <c r="R1122" i="2" s="1"/>
  <c r="P1130" i="2"/>
  <c r="R1130" i="2" s="1"/>
  <c r="P1138" i="2"/>
  <c r="R1138" i="2" s="1"/>
  <c r="P1146" i="2"/>
  <c r="R1146" i="2" s="1"/>
  <c r="P1154" i="2"/>
  <c r="R1154" i="2" s="1"/>
  <c r="P1162" i="2"/>
  <c r="R1162" i="2" s="1"/>
  <c r="P1170" i="2"/>
  <c r="R1170" i="2" s="1"/>
  <c r="P1178" i="2"/>
  <c r="R1178" i="2" s="1"/>
  <c r="P1186" i="2"/>
  <c r="R1186" i="2" s="1"/>
  <c r="P1194" i="2"/>
  <c r="R1194" i="2" s="1"/>
  <c r="P1202" i="2"/>
  <c r="R1202" i="2" s="1"/>
  <c r="P1210" i="2"/>
  <c r="R1210" i="2" s="1"/>
  <c r="P1218" i="2"/>
  <c r="R1218" i="2" s="1"/>
  <c r="P1226" i="2"/>
  <c r="R1226" i="2" s="1"/>
  <c r="P1234" i="2"/>
  <c r="R1234" i="2" s="1"/>
  <c r="P1242" i="2"/>
  <c r="R1242" i="2" s="1"/>
  <c r="P1250" i="2"/>
  <c r="R1250" i="2" s="1"/>
  <c r="P1258" i="2"/>
  <c r="R1258" i="2" s="1"/>
  <c r="P1266" i="2"/>
  <c r="R1266" i="2" s="1"/>
  <c r="P1274" i="2"/>
  <c r="R1274" i="2" s="1"/>
  <c r="P1282" i="2"/>
  <c r="P1290" i="2"/>
  <c r="R1290" i="2" s="1"/>
  <c r="P1298" i="2"/>
  <c r="R1298" i="2" s="1"/>
  <c r="P1306" i="2"/>
  <c r="R1306" i="2" s="1"/>
  <c r="P1314" i="2"/>
  <c r="R1314" i="2" s="1"/>
  <c r="P1322" i="2"/>
  <c r="R1322" i="2" s="1"/>
  <c r="P1330" i="2"/>
  <c r="R1330" i="2" s="1"/>
  <c r="P1338" i="2"/>
  <c r="R1338" i="2" s="1"/>
  <c r="P1346" i="2"/>
  <c r="R1346" i="2" s="1"/>
  <c r="P1354" i="2"/>
  <c r="R1354" i="2" s="1"/>
  <c r="P1362" i="2"/>
  <c r="R1362" i="2" s="1"/>
  <c r="P1370" i="2"/>
  <c r="R1370" i="2" s="1"/>
  <c r="P1378" i="2"/>
  <c r="R1378" i="2" s="1"/>
  <c r="P1386" i="2"/>
  <c r="R1386" i="2" s="1"/>
  <c r="P1394" i="2"/>
  <c r="R1394" i="2" s="1"/>
  <c r="P1402" i="2"/>
  <c r="R1402" i="2" s="1"/>
  <c r="P1410" i="2"/>
  <c r="R1410" i="2" s="1"/>
  <c r="P1418" i="2"/>
  <c r="R1418" i="2" s="1"/>
  <c r="P1426" i="2"/>
  <c r="R1426" i="2" s="1"/>
  <c r="P1434" i="2"/>
  <c r="R1434" i="2" s="1"/>
  <c r="P1442" i="2"/>
  <c r="R1442" i="2" s="1"/>
  <c r="P1450" i="2"/>
  <c r="R1450" i="2" s="1"/>
  <c r="P1458" i="2"/>
  <c r="R1458" i="2" s="1"/>
  <c r="P1466" i="2"/>
  <c r="R1466" i="2" s="1"/>
  <c r="P1474" i="2"/>
  <c r="R1474" i="2" s="1"/>
  <c r="P1482" i="2"/>
  <c r="R1482" i="2" s="1"/>
  <c r="P1490" i="2"/>
  <c r="P1498" i="2"/>
  <c r="R1498" i="2" s="1"/>
  <c r="P1506" i="2"/>
  <c r="R1506" i="2" s="1"/>
  <c r="P1514" i="2"/>
  <c r="R1514" i="2" s="1"/>
  <c r="P1522" i="2"/>
  <c r="R1522" i="2" s="1"/>
  <c r="P1530" i="2"/>
  <c r="R1530" i="2" s="1"/>
  <c r="P1538" i="2"/>
  <c r="R1538" i="2" s="1"/>
  <c r="P1546" i="2"/>
  <c r="R1546" i="2" s="1"/>
  <c r="P1554" i="2"/>
  <c r="R1554" i="2" s="1"/>
  <c r="P1562" i="2"/>
  <c r="R1562" i="2" s="1"/>
  <c r="P1570" i="2"/>
  <c r="R1570" i="2" s="1"/>
  <c r="P1578" i="2"/>
  <c r="R1578" i="2" s="1"/>
  <c r="P1586" i="2"/>
  <c r="R1586" i="2" s="1"/>
  <c r="P1594" i="2"/>
  <c r="R1594" i="2" s="1"/>
  <c r="P1602" i="2"/>
  <c r="R1602" i="2" s="1"/>
  <c r="P1610" i="2"/>
  <c r="R1610" i="2" s="1"/>
  <c r="P1618" i="2"/>
  <c r="R1618" i="2" s="1"/>
  <c r="P1626" i="2"/>
  <c r="R1626" i="2" s="1"/>
  <c r="P1634" i="2"/>
  <c r="R1634" i="2" s="1"/>
  <c r="P1642" i="2"/>
  <c r="R1642" i="2" s="1"/>
  <c r="P1650" i="2"/>
  <c r="R1650" i="2" s="1"/>
  <c r="P1658" i="2"/>
  <c r="R1658" i="2" s="1"/>
  <c r="P1666" i="2"/>
  <c r="R1666" i="2" s="1"/>
  <c r="P1674" i="2"/>
  <c r="R1674" i="2" s="1"/>
  <c r="P1682" i="2"/>
  <c r="R1682" i="2" s="1"/>
  <c r="P1690" i="2"/>
  <c r="R1690" i="2" s="1"/>
  <c r="P1698" i="2"/>
  <c r="R1698" i="2" s="1"/>
  <c r="P1706" i="2"/>
  <c r="R1706" i="2" s="1"/>
  <c r="P1714" i="2"/>
  <c r="R1714" i="2" s="1"/>
  <c r="P1722" i="2"/>
  <c r="R1722" i="2" s="1"/>
  <c r="P1730" i="2"/>
  <c r="R1730" i="2" s="1"/>
  <c r="P1738" i="2"/>
  <c r="R1738" i="2" s="1"/>
  <c r="P1746" i="2"/>
  <c r="R1746" i="2" s="1"/>
  <c r="P1754" i="2"/>
  <c r="R1754" i="2" s="1"/>
  <c r="P1762" i="2"/>
  <c r="R1762" i="2" s="1"/>
  <c r="P1770" i="2"/>
  <c r="R1770" i="2" s="1"/>
  <c r="P1778" i="2"/>
  <c r="R1778" i="2" s="1"/>
  <c r="P1786" i="2"/>
  <c r="R1786" i="2" s="1"/>
  <c r="P1794" i="2"/>
  <c r="R1794" i="2" s="1"/>
  <c r="P1802" i="2"/>
  <c r="R1802" i="2" s="1"/>
  <c r="P1810" i="2"/>
  <c r="R1810" i="2" s="1"/>
  <c r="P1818" i="2"/>
  <c r="R1818" i="2" s="1"/>
  <c r="P1826" i="2"/>
  <c r="R1826" i="2" s="1"/>
  <c r="P1834" i="2"/>
  <c r="R1834" i="2" s="1"/>
  <c r="P1842" i="2"/>
  <c r="R1842" i="2" s="1"/>
  <c r="P1850" i="2"/>
  <c r="R1850" i="2" s="1"/>
  <c r="P1858" i="2"/>
  <c r="P1866" i="2"/>
  <c r="R1866" i="2" s="1"/>
  <c r="P1874" i="2"/>
  <c r="R1874" i="2" s="1"/>
  <c r="P1882" i="2"/>
  <c r="R1882" i="2" s="1"/>
  <c r="P1890" i="2"/>
  <c r="R1890" i="2" s="1"/>
  <c r="P1898" i="2"/>
  <c r="R1898" i="2" s="1"/>
  <c r="P1906" i="2"/>
  <c r="R1906" i="2" s="1"/>
  <c r="P1914" i="2"/>
  <c r="R1914" i="2" s="1"/>
  <c r="P1922" i="2"/>
  <c r="R1922" i="2" s="1"/>
  <c r="P1930" i="2"/>
  <c r="R1930" i="2" s="1"/>
  <c r="P1938" i="2"/>
  <c r="R1938" i="2" s="1"/>
  <c r="P1946" i="2"/>
  <c r="R1946" i="2" s="1"/>
  <c r="P1954" i="2"/>
  <c r="R1954" i="2" s="1"/>
  <c r="P1962" i="2"/>
  <c r="R1962" i="2" s="1"/>
  <c r="P1970" i="2"/>
  <c r="R1970" i="2" s="1"/>
  <c r="P1978" i="2"/>
  <c r="R1978" i="2" s="1"/>
  <c r="P1986" i="2"/>
  <c r="R1986" i="2" s="1"/>
  <c r="P1994" i="2"/>
  <c r="R1994" i="2" s="1"/>
  <c r="P2002" i="2"/>
  <c r="R2002" i="2" s="1"/>
  <c r="P2010" i="2"/>
  <c r="R2010" i="2" s="1"/>
  <c r="P2018" i="2"/>
  <c r="R2018" i="2" s="1"/>
  <c r="P2026" i="2"/>
  <c r="R2026" i="2" s="1"/>
  <c r="P2034" i="2"/>
  <c r="R2034" i="2" s="1"/>
  <c r="P2042" i="2"/>
  <c r="R2042" i="2" s="1"/>
  <c r="P2050" i="2"/>
  <c r="R2050" i="2" s="1"/>
  <c r="P2058" i="2"/>
  <c r="R2058" i="2" s="1"/>
  <c r="P2066" i="2"/>
  <c r="R2066" i="2" s="1"/>
  <c r="P2074" i="2"/>
  <c r="P2082" i="2"/>
  <c r="R2082" i="2" s="1"/>
  <c r="P2090" i="2"/>
  <c r="R2090" i="2" s="1"/>
  <c r="P2098" i="2"/>
  <c r="R2098" i="2" s="1"/>
  <c r="P2106" i="2"/>
  <c r="R2106" i="2" s="1"/>
  <c r="P2114" i="2"/>
  <c r="R2114" i="2" s="1"/>
  <c r="P2122" i="2"/>
  <c r="R2122" i="2" s="1"/>
  <c r="P2130" i="2"/>
  <c r="R2130" i="2" s="1"/>
  <c r="P2138" i="2"/>
  <c r="R2138" i="2" s="1"/>
  <c r="P2146" i="2"/>
  <c r="R2146" i="2" s="1"/>
  <c r="P2154" i="2"/>
  <c r="R2154" i="2" s="1"/>
  <c r="P2162" i="2"/>
  <c r="R2162" i="2" s="1"/>
  <c r="P2170" i="2"/>
  <c r="R2170" i="2" s="1"/>
  <c r="P2178" i="2"/>
  <c r="R2178" i="2" s="1"/>
  <c r="P2186" i="2"/>
  <c r="R2186" i="2" s="1"/>
  <c r="P2194" i="2"/>
  <c r="R2194" i="2" s="1"/>
  <c r="P2202" i="2"/>
  <c r="R2202" i="2" s="1"/>
  <c r="P2210" i="2"/>
  <c r="R2210" i="2" s="1"/>
  <c r="P2218" i="2"/>
  <c r="R2218" i="2" s="1"/>
  <c r="P2226" i="2"/>
  <c r="R2226" i="2" s="1"/>
  <c r="P2234" i="2"/>
  <c r="R2234" i="2" s="1"/>
  <c r="P2242" i="2"/>
  <c r="R2242" i="2" s="1"/>
  <c r="P2250" i="2"/>
  <c r="R2250" i="2" s="1"/>
  <c r="P2258" i="2"/>
  <c r="P2266" i="2"/>
  <c r="R2266" i="2" s="1"/>
  <c r="P2274" i="2"/>
  <c r="R2274" i="2" s="1"/>
  <c r="P2282" i="2"/>
  <c r="R2282" i="2" s="1"/>
  <c r="P2290" i="2"/>
  <c r="R2290" i="2" s="1"/>
  <c r="P2298" i="2"/>
  <c r="R2298" i="2" s="1"/>
  <c r="P2306" i="2"/>
  <c r="R2306" i="2" s="1"/>
  <c r="P2314" i="2"/>
  <c r="R2314" i="2" s="1"/>
  <c r="P2322" i="2"/>
  <c r="R2322" i="2" s="1"/>
  <c r="P2330" i="2"/>
  <c r="R2330" i="2" s="1"/>
  <c r="P2338" i="2"/>
  <c r="R2338" i="2" s="1"/>
  <c r="P2346" i="2"/>
  <c r="R2346" i="2" s="1"/>
  <c r="P2354" i="2"/>
  <c r="R2354" i="2" s="1"/>
  <c r="P2362" i="2"/>
  <c r="R2362" i="2" s="1"/>
  <c r="P2370" i="2"/>
  <c r="R2370" i="2" s="1"/>
  <c r="P2378" i="2"/>
  <c r="R2378" i="2" s="1"/>
  <c r="P2386" i="2"/>
  <c r="R2386" i="2" s="1"/>
  <c r="P2394" i="2"/>
  <c r="R2394" i="2" s="1"/>
  <c r="P2402" i="2"/>
  <c r="R2402" i="2" s="1"/>
  <c r="P2410" i="2"/>
  <c r="R2410" i="2" s="1"/>
  <c r="P2418" i="2"/>
  <c r="R2418" i="2" s="1"/>
  <c r="P2426" i="2"/>
  <c r="R2426" i="2" s="1"/>
  <c r="P2434" i="2"/>
  <c r="R2434" i="2" s="1"/>
  <c r="P2442" i="2"/>
  <c r="R2442" i="2" s="1"/>
  <c r="P2450" i="2"/>
  <c r="R2450" i="2" s="1"/>
  <c r="P2458" i="2"/>
  <c r="R2458" i="2" s="1"/>
  <c r="P2466" i="2"/>
  <c r="R2466" i="2" s="1"/>
  <c r="P2474" i="2"/>
  <c r="R2474" i="2" s="1"/>
  <c r="P2482" i="2"/>
  <c r="P2490" i="2"/>
  <c r="R2490" i="2" s="1"/>
  <c r="P2498" i="2"/>
  <c r="R2498" i="2" s="1"/>
  <c r="P2506" i="2"/>
  <c r="R2506" i="2" s="1"/>
  <c r="P2514" i="2"/>
  <c r="R2514" i="2" s="1"/>
  <c r="P2522" i="2"/>
  <c r="R2522" i="2" s="1"/>
  <c r="P2530" i="2"/>
  <c r="R2530" i="2" s="1"/>
  <c r="P2538" i="2"/>
  <c r="R2538" i="2" s="1"/>
  <c r="P2546" i="2"/>
  <c r="R2546" i="2" s="1"/>
  <c r="P2554" i="2"/>
  <c r="R2554" i="2" s="1"/>
  <c r="P2562" i="2"/>
  <c r="R2562" i="2" s="1"/>
  <c r="P2570" i="2"/>
  <c r="R2570" i="2" s="1"/>
  <c r="P2578" i="2"/>
  <c r="R2578" i="2" s="1"/>
  <c r="P2586" i="2"/>
  <c r="R2586" i="2" s="1"/>
  <c r="P2594" i="2"/>
  <c r="R2594" i="2" s="1"/>
  <c r="P2602" i="2"/>
  <c r="R2602" i="2" s="1"/>
  <c r="P2610" i="2"/>
  <c r="R2610" i="2" s="1"/>
  <c r="P2618" i="2"/>
  <c r="R2618" i="2" s="1"/>
  <c r="P2626" i="2"/>
  <c r="R2626" i="2" s="1"/>
  <c r="P2634" i="2"/>
  <c r="R2634" i="2" s="1"/>
  <c r="AL4905" i="2"/>
  <c r="AP4905" i="2" s="1"/>
  <c r="AL4993" i="2"/>
  <c r="AP4993" i="2" s="1"/>
  <c r="AL5372" i="2"/>
  <c r="AP5372" i="2" s="1"/>
  <c r="AL5637" i="2"/>
  <c r="AP5637" i="2" s="1"/>
  <c r="P40" i="2"/>
  <c r="R40" i="2" s="1"/>
  <c r="P126" i="2"/>
  <c r="R126" i="2" s="1"/>
  <c r="P210" i="2"/>
  <c r="R210" i="2" s="1"/>
  <c r="P296" i="2"/>
  <c r="R296" i="2" s="1"/>
  <c r="P382" i="2"/>
  <c r="R382" i="2" s="1"/>
  <c r="P466" i="2"/>
  <c r="R466" i="2" s="1"/>
  <c r="P552" i="2"/>
  <c r="R552" i="2" s="1"/>
  <c r="P625" i="2"/>
  <c r="R625" i="2" s="1"/>
  <c r="P691" i="2"/>
  <c r="R691" i="2" s="1"/>
  <c r="P755" i="2"/>
  <c r="R755" i="2" s="1"/>
  <c r="P819" i="2"/>
  <c r="R819" i="2" s="1"/>
  <c r="P883" i="2"/>
  <c r="R883" i="2" s="1"/>
  <c r="P947" i="2"/>
  <c r="R947" i="2" s="1"/>
  <c r="P1011" i="2"/>
  <c r="R1011" i="2" s="1"/>
  <c r="P1075" i="2"/>
  <c r="R1075" i="2" s="1"/>
  <c r="P1139" i="2"/>
  <c r="R1139" i="2" s="1"/>
  <c r="P1203" i="2"/>
  <c r="R1203" i="2" s="1"/>
  <c r="P1267" i="2"/>
  <c r="R1267" i="2" s="1"/>
  <c r="P1331" i="2"/>
  <c r="R1331" i="2" s="1"/>
  <c r="P1395" i="2"/>
  <c r="R1395" i="2" s="1"/>
  <c r="P1459" i="2"/>
  <c r="R1459" i="2" s="1"/>
  <c r="P1512" i="2"/>
  <c r="R1512" i="2" s="1"/>
  <c r="P1533" i="2"/>
  <c r="R1533" i="2" s="1"/>
  <c r="P1555" i="2"/>
  <c r="R1555" i="2" s="1"/>
  <c r="P1571" i="2"/>
  <c r="R1571" i="2" s="1"/>
  <c r="P1587" i="2"/>
  <c r="R1587" i="2" s="1"/>
  <c r="P1603" i="2"/>
  <c r="R1603" i="2" s="1"/>
  <c r="P1616" i="2"/>
  <c r="R1616" i="2" s="1"/>
  <c r="P1629" i="2"/>
  <c r="R1629" i="2" s="1"/>
  <c r="P1641" i="2"/>
  <c r="R1641" i="2" s="1"/>
  <c r="P1654" i="2"/>
  <c r="R1654" i="2" s="1"/>
  <c r="P1667" i="2"/>
  <c r="P1680" i="2"/>
  <c r="R1680" i="2" s="1"/>
  <c r="P1693" i="2"/>
  <c r="R1693" i="2" s="1"/>
  <c r="P1705" i="2"/>
  <c r="R1705" i="2" s="1"/>
  <c r="P1718" i="2"/>
  <c r="R1718" i="2" s="1"/>
  <c r="P1731" i="2"/>
  <c r="R1731" i="2" s="1"/>
  <c r="P1744" i="2"/>
  <c r="R1744" i="2" s="1"/>
  <c r="P1757" i="2"/>
  <c r="R1757" i="2" s="1"/>
  <c r="P1769" i="2"/>
  <c r="R1769" i="2" s="1"/>
  <c r="P1782" i="2"/>
  <c r="R1782" i="2" s="1"/>
  <c r="P1795" i="2"/>
  <c r="R1795" i="2" s="1"/>
  <c r="P1808" i="2"/>
  <c r="R1808" i="2" s="1"/>
  <c r="P1821" i="2"/>
  <c r="R1821" i="2" s="1"/>
  <c r="P1833" i="2"/>
  <c r="R1833" i="2" s="1"/>
  <c r="P1846" i="2"/>
  <c r="R1846" i="2" s="1"/>
  <c r="P1859" i="2"/>
  <c r="P1872" i="2"/>
  <c r="R1872" i="2" s="1"/>
  <c r="P1885" i="2"/>
  <c r="R1885" i="2" s="1"/>
  <c r="P1897" i="2"/>
  <c r="R1897" i="2" s="1"/>
  <c r="P1910" i="2"/>
  <c r="R1910" i="2" s="1"/>
  <c r="P1923" i="2"/>
  <c r="R1923" i="2" s="1"/>
  <c r="P1936" i="2"/>
  <c r="R1936" i="2" s="1"/>
  <c r="P1949" i="2"/>
  <c r="R1949" i="2" s="1"/>
  <c r="P1961" i="2"/>
  <c r="R1961" i="2" s="1"/>
  <c r="P1974" i="2"/>
  <c r="R1974" i="2" s="1"/>
  <c r="P1987" i="2"/>
  <c r="R1987" i="2" s="1"/>
  <c r="P2000" i="2"/>
  <c r="R2000" i="2" s="1"/>
  <c r="P2013" i="2"/>
  <c r="R2013" i="2" s="1"/>
  <c r="P2025" i="2"/>
  <c r="R2025" i="2" s="1"/>
  <c r="P2038" i="2"/>
  <c r="R2038" i="2" s="1"/>
  <c r="P2051" i="2"/>
  <c r="R2051" i="2" s="1"/>
  <c r="P2064" i="2"/>
  <c r="R2064" i="2" s="1"/>
  <c r="P2077" i="2"/>
  <c r="P2089" i="2"/>
  <c r="R2089" i="2" s="1"/>
  <c r="P2102" i="2"/>
  <c r="R2102" i="2" s="1"/>
  <c r="P2115" i="2"/>
  <c r="R2115" i="2" s="1"/>
  <c r="P2128" i="2"/>
  <c r="R2128" i="2" s="1"/>
  <c r="P2141" i="2"/>
  <c r="R2141" i="2" s="1"/>
  <c r="P2153" i="2"/>
  <c r="R2153" i="2" s="1"/>
  <c r="P2166" i="2"/>
  <c r="R2166" i="2" s="1"/>
  <c r="P2179" i="2"/>
  <c r="R2179" i="2" s="1"/>
  <c r="P2192" i="2"/>
  <c r="R2192" i="2" s="1"/>
  <c r="P2205" i="2"/>
  <c r="R2205" i="2" s="1"/>
  <c r="P2217" i="2"/>
  <c r="R2217" i="2" s="1"/>
  <c r="P2230" i="2"/>
  <c r="R2230" i="2" s="1"/>
  <c r="P2243" i="2"/>
  <c r="R2243" i="2" s="1"/>
  <c r="P2256" i="2"/>
  <c r="P2269" i="2"/>
  <c r="R2269" i="2" s="1"/>
  <c r="P2281" i="2"/>
  <c r="R2281" i="2" s="1"/>
  <c r="P2294" i="2"/>
  <c r="R2294" i="2" s="1"/>
  <c r="P2307" i="2"/>
  <c r="R2307" i="2" s="1"/>
  <c r="P2320" i="2"/>
  <c r="R2320" i="2" s="1"/>
  <c r="P2333" i="2"/>
  <c r="R2333" i="2" s="1"/>
  <c r="P2345" i="2"/>
  <c r="R2345" i="2" s="1"/>
  <c r="P2358" i="2"/>
  <c r="R2358" i="2" s="1"/>
  <c r="P2371" i="2"/>
  <c r="R2371" i="2" s="1"/>
  <c r="P2384" i="2"/>
  <c r="R2384" i="2" s="1"/>
  <c r="P2397" i="2"/>
  <c r="R2397" i="2" s="1"/>
  <c r="P2409" i="2"/>
  <c r="R2409" i="2" s="1"/>
  <c r="P2422" i="2"/>
  <c r="R2422" i="2" s="1"/>
  <c r="P2435" i="2"/>
  <c r="R2435" i="2" s="1"/>
  <c r="P2448" i="2"/>
  <c r="R2448" i="2" s="1"/>
  <c r="P2461" i="2"/>
  <c r="R2461" i="2" s="1"/>
  <c r="P2473" i="2"/>
  <c r="R2473" i="2" s="1"/>
  <c r="P2486" i="2"/>
  <c r="R2486" i="2" s="1"/>
  <c r="P2499" i="2"/>
  <c r="R2499" i="2" s="1"/>
  <c r="P2512" i="2"/>
  <c r="R2512" i="2" s="1"/>
  <c r="P2525" i="2"/>
  <c r="R2525" i="2" s="1"/>
  <c r="P2537" i="2"/>
  <c r="R2537" i="2" s="1"/>
  <c r="P2550" i="2"/>
  <c r="R2550" i="2" s="1"/>
  <c r="P2563" i="2"/>
  <c r="R2563" i="2" s="1"/>
  <c r="P2576" i="2"/>
  <c r="R2576" i="2" s="1"/>
  <c r="P2589" i="2"/>
  <c r="R2589" i="2" s="1"/>
  <c r="P2601" i="2"/>
  <c r="R2601" i="2" s="1"/>
  <c r="P2614" i="2"/>
  <c r="R2614" i="2" s="1"/>
  <c r="P2627" i="2"/>
  <c r="R2627" i="2" s="1"/>
  <c r="P2640" i="2"/>
  <c r="R2640" i="2" s="1"/>
  <c r="P2650" i="2"/>
  <c r="R2650" i="2" s="1"/>
  <c r="P2660" i="2"/>
  <c r="R2660" i="2" s="1"/>
  <c r="P2669" i="2"/>
  <c r="R2669" i="2" s="1"/>
  <c r="P2678" i="2"/>
  <c r="R2678" i="2" s="1"/>
  <c r="P2688" i="2"/>
  <c r="P2697" i="2"/>
  <c r="R2697" i="2" s="1"/>
  <c r="P2706" i="2"/>
  <c r="R2706" i="2" s="1"/>
  <c r="P2715" i="2"/>
  <c r="R2715" i="2" s="1"/>
  <c r="P2724" i="2"/>
  <c r="R2724" i="2" s="1"/>
  <c r="P2733" i="2"/>
  <c r="R2733" i="2" s="1"/>
  <c r="P2742" i="2"/>
  <c r="R2742" i="2" s="1"/>
  <c r="P2752" i="2"/>
  <c r="R2752" i="2" s="1"/>
  <c r="P2761" i="2"/>
  <c r="R2761" i="2" s="1"/>
  <c r="P2770" i="2"/>
  <c r="R2770" i="2" s="1"/>
  <c r="P2779" i="2"/>
  <c r="R2779" i="2" s="1"/>
  <c r="P2788" i="2"/>
  <c r="R2788" i="2" s="1"/>
  <c r="P2797" i="2"/>
  <c r="R2797" i="2" s="1"/>
  <c r="P2806" i="2"/>
  <c r="R2806" i="2" s="1"/>
  <c r="P2816" i="2"/>
  <c r="R2816" i="2" s="1"/>
  <c r="P2824" i="2"/>
  <c r="R2824" i="2" s="1"/>
  <c r="P2832" i="2"/>
  <c r="R2832" i="2" s="1"/>
  <c r="P2840" i="2"/>
  <c r="R2840" i="2" s="1"/>
  <c r="P2848" i="2"/>
  <c r="R2848" i="2" s="1"/>
  <c r="P2856" i="2"/>
  <c r="R2856" i="2" s="1"/>
  <c r="P2864" i="2"/>
  <c r="R2864" i="2" s="1"/>
  <c r="P2872" i="2"/>
  <c r="R2872" i="2" s="1"/>
  <c r="P2880" i="2"/>
  <c r="P2888" i="2"/>
  <c r="P2896" i="2"/>
  <c r="R2896" i="2" s="1"/>
  <c r="P2904" i="2"/>
  <c r="R2904" i="2" s="1"/>
  <c r="P2912" i="2"/>
  <c r="R2912" i="2" s="1"/>
  <c r="P2920" i="2"/>
  <c r="R2920" i="2" s="1"/>
  <c r="P2928" i="2"/>
  <c r="R2928" i="2" s="1"/>
  <c r="P2936" i="2"/>
  <c r="R2936" i="2" s="1"/>
  <c r="P2944" i="2"/>
  <c r="R2944" i="2" s="1"/>
  <c r="P2952" i="2"/>
  <c r="R2952" i="2" s="1"/>
  <c r="P2960" i="2"/>
  <c r="R2960" i="2" s="1"/>
  <c r="P2968" i="2"/>
  <c r="R2968" i="2" s="1"/>
  <c r="P2976" i="2"/>
  <c r="R2976" i="2" s="1"/>
  <c r="P2984" i="2"/>
  <c r="R2984" i="2" s="1"/>
  <c r="P2992" i="2"/>
  <c r="R2992" i="2" s="1"/>
  <c r="P3000" i="2"/>
  <c r="R3000" i="2" s="1"/>
  <c r="P3008" i="2"/>
  <c r="R3008" i="2" s="1"/>
  <c r="P3016" i="2"/>
  <c r="R3016" i="2" s="1"/>
  <c r="P3024" i="2"/>
  <c r="R3024" i="2" s="1"/>
  <c r="P3032" i="2"/>
  <c r="R3032" i="2" s="1"/>
  <c r="P3040" i="2"/>
  <c r="R3040" i="2" s="1"/>
  <c r="P3048" i="2"/>
  <c r="R3048" i="2" s="1"/>
  <c r="P3056" i="2"/>
  <c r="R3056" i="2" s="1"/>
  <c r="P3064" i="2"/>
  <c r="R3064" i="2" s="1"/>
  <c r="P3072" i="2"/>
  <c r="R3072" i="2" s="1"/>
  <c r="P3080" i="2"/>
  <c r="R3080" i="2" s="1"/>
  <c r="P3088" i="2"/>
  <c r="R3088" i="2" s="1"/>
  <c r="P3096" i="2"/>
  <c r="R3096" i="2" s="1"/>
  <c r="P3104" i="2"/>
  <c r="R3104" i="2" s="1"/>
  <c r="P3112" i="2"/>
  <c r="R3112" i="2" s="1"/>
  <c r="P3120" i="2"/>
  <c r="R3120" i="2" s="1"/>
  <c r="P3128" i="2"/>
  <c r="R3128" i="2" s="1"/>
  <c r="P3136" i="2"/>
  <c r="R3136" i="2" s="1"/>
  <c r="P3144" i="2"/>
  <c r="R3144" i="2" s="1"/>
  <c r="P3152" i="2"/>
  <c r="R3152" i="2" s="1"/>
  <c r="P3160" i="2"/>
  <c r="R3160" i="2" s="1"/>
  <c r="P3168" i="2"/>
  <c r="R3168" i="2" s="1"/>
  <c r="P3176" i="2"/>
  <c r="R3176" i="2" s="1"/>
  <c r="P3184" i="2"/>
  <c r="R3184" i="2" s="1"/>
  <c r="P3192" i="2"/>
  <c r="R3192" i="2" s="1"/>
  <c r="P3200" i="2"/>
  <c r="R3200" i="2" s="1"/>
  <c r="P3208" i="2"/>
  <c r="R3208" i="2" s="1"/>
  <c r="P3216" i="2"/>
  <c r="R3216" i="2" s="1"/>
  <c r="P3224" i="2"/>
  <c r="R3224" i="2" s="1"/>
  <c r="P3232" i="2"/>
  <c r="P3240" i="2"/>
  <c r="R3240" i="2" s="1"/>
  <c r="P3248" i="2"/>
  <c r="R3248" i="2" s="1"/>
  <c r="P3256" i="2"/>
  <c r="R3256" i="2" s="1"/>
  <c r="P3264" i="2"/>
  <c r="R3264" i="2" s="1"/>
  <c r="P3272" i="2"/>
  <c r="R3272" i="2" s="1"/>
  <c r="P3280" i="2"/>
  <c r="R3280" i="2" s="1"/>
  <c r="P3288" i="2"/>
  <c r="R3288" i="2" s="1"/>
  <c r="P3296" i="2"/>
  <c r="R3296" i="2" s="1"/>
  <c r="P3304" i="2"/>
  <c r="R3304" i="2" s="1"/>
  <c r="P3312" i="2"/>
  <c r="R3312" i="2" s="1"/>
  <c r="P3320" i="2"/>
  <c r="R3320" i="2" s="1"/>
  <c r="P3328" i="2"/>
  <c r="R3328" i="2" s="1"/>
  <c r="P3336" i="2"/>
  <c r="R3336" i="2" s="1"/>
  <c r="P3344" i="2"/>
  <c r="R3344" i="2" s="1"/>
  <c r="P3352" i="2"/>
  <c r="R3352" i="2" s="1"/>
  <c r="P3360" i="2"/>
  <c r="R3360" i="2" s="1"/>
  <c r="P3368" i="2"/>
  <c r="R3368" i="2" s="1"/>
  <c r="P3376" i="2"/>
  <c r="R3376" i="2" s="1"/>
  <c r="P3384" i="2"/>
  <c r="R3384" i="2" s="1"/>
  <c r="P3392" i="2"/>
  <c r="R3392" i="2" s="1"/>
  <c r="P3400" i="2"/>
  <c r="R3400" i="2" s="1"/>
  <c r="P3408" i="2"/>
  <c r="R3408" i="2" s="1"/>
  <c r="P3416" i="2"/>
  <c r="P3424" i="2"/>
  <c r="R3424" i="2" s="1"/>
  <c r="P3432" i="2"/>
  <c r="R3432" i="2" s="1"/>
  <c r="P3440" i="2"/>
  <c r="R3440" i="2" s="1"/>
  <c r="P3448" i="2"/>
  <c r="R3448" i="2" s="1"/>
  <c r="P3456" i="2"/>
  <c r="R3456" i="2" s="1"/>
  <c r="P3464" i="2"/>
  <c r="R3464" i="2" s="1"/>
  <c r="P3472" i="2"/>
  <c r="R3472" i="2" s="1"/>
  <c r="P3480" i="2"/>
  <c r="R3480" i="2" s="1"/>
  <c r="P3488" i="2"/>
  <c r="R3488" i="2" s="1"/>
  <c r="P3496" i="2"/>
  <c r="R3496" i="2" s="1"/>
  <c r="P3504" i="2"/>
  <c r="R3504" i="2" s="1"/>
  <c r="P3512" i="2"/>
  <c r="R3512" i="2" s="1"/>
  <c r="P3520" i="2"/>
  <c r="R3520" i="2" s="1"/>
  <c r="P3528" i="2"/>
  <c r="R3528" i="2" s="1"/>
  <c r="P3536" i="2"/>
  <c r="R3536" i="2" s="1"/>
  <c r="P3544" i="2"/>
  <c r="R3544" i="2" s="1"/>
  <c r="P3552" i="2"/>
  <c r="R3552" i="2" s="1"/>
  <c r="P3560" i="2"/>
  <c r="R3560" i="2" s="1"/>
  <c r="P3568" i="2"/>
  <c r="R3568" i="2" s="1"/>
  <c r="P3576" i="2"/>
  <c r="R3576" i="2" s="1"/>
  <c r="P3584" i="2"/>
  <c r="R3584" i="2" s="1"/>
  <c r="P3592" i="2"/>
  <c r="R3592" i="2" s="1"/>
  <c r="P3600" i="2"/>
  <c r="R3600" i="2" s="1"/>
  <c r="P3608" i="2"/>
  <c r="R3608" i="2" s="1"/>
  <c r="P3616" i="2"/>
  <c r="P3624" i="2"/>
  <c r="R3624" i="2" s="1"/>
  <c r="P3632" i="2"/>
  <c r="R3632" i="2" s="1"/>
  <c r="P3640" i="2"/>
  <c r="R3640" i="2" s="1"/>
  <c r="P3648" i="2"/>
  <c r="R3648" i="2" s="1"/>
  <c r="P3656" i="2"/>
  <c r="R3656" i="2" s="1"/>
  <c r="P3664" i="2"/>
  <c r="R3664" i="2" s="1"/>
  <c r="P3672" i="2"/>
  <c r="R3672" i="2" s="1"/>
  <c r="P3680" i="2"/>
  <c r="R3680" i="2" s="1"/>
  <c r="P3688" i="2"/>
  <c r="R3688" i="2" s="1"/>
  <c r="P3696" i="2"/>
  <c r="R3696" i="2" s="1"/>
  <c r="P3704" i="2"/>
  <c r="R3704" i="2" s="1"/>
  <c r="P3712" i="2"/>
  <c r="R3712" i="2" s="1"/>
  <c r="P3720" i="2"/>
  <c r="R3720" i="2" s="1"/>
  <c r="P3728" i="2"/>
  <c r="R3728" i="2" s="1"/>
  <c r="P3736" i="2"/>
  <c r="R3736" i="2" s="1"/>
  <c r="P3744" i="2"/>
  <c r="R3744" i="2" s="1"/>
  <c r="P3752" i="2"/>
  <c r="R3752" i="2" s="1"/>
  <c r="P3760" i="2"/>
  <c r="R3760" i="2" s="1"/>
  <c r="P3768" i="2"/>
  <c r="R3768" i="2" s="1"/>
  <c r="P3776" i="2"/>
  <c r="R3776" i="2" s="1"/>
  <c r="P3784" i="2"/>
  <c r="R3784" i="2" s="1"/>
  <c r="P3792" i="2"/>
  <c r="R3792" i="2" s="1"/>
  <c r="P3800" i="2"/>
  <c r="R3800" i="2" s="1"/>
  <c r="P3808" i="2"/>
  <c r="R3808" i="2" s="1"/>
  <c r="P3816" i="2"/>
  <c r="P3824" i="2"/>
  <c r="R3824" i="2" s="1"/>
  <c r="P3832" i="2"/>
  <c r="R3832" i="2" s="1"/>
  <c r="P3840" i="2"/>
  <c r="R3840" i="2" s="1"/>
  <c r="P3848" i="2"/>
  <c r="R3848" i="2" s="1"/>
  <c r="P3856" i="2"/>
  <c r="R3856" i="2" s="1"/>
  <c r="P3864" i="2"/>
  <c r="R3864" i="2" s="1"/>
  <c r="P3872" i="2"/>
  <c r="R3872" i="2" s="1"/>
  <c r="P3880" i="2"/>
  <c r="R3880" i="2" s="1"/>
  <c r="P3888" i="2"/>
  <c r="R3888" i="2" s="1"/>
  <c r="P3896" i="2"/>
  <c r="R3896" i="2" s="1"/>
  <c r="P3904" i="2"/>
  <c r="R3904" i="2" s="1"/>
  <c r="P3912" i="2"/>
  <c r="R3912" i="2" s="1"/>
  <c r="P3920" i="2"/>
  <c r="R3920" i="2" s="1"/>
  <c r="P3928" i="2"/>
  <c r="R3928" i="2" s="1"/>
  <c r="P3936" i="2"/>
  <c r="R3936" i="2" s="1"/>
  <c r="P3944" i="2"/>
  <c r="R3944" i="2" s="1"/>
  <c r="P3952" i="2"/>
  <c r="R3952" i="2" s="1"/>
  <c r="P3960" i="2"/>
  <c r="R3960" i="2" s="1"/>
  <c r="P3968" i="2"/>
  <c r="R3968" i="2" s="1"/>
  <c r="P3976" i="2"/>
  <c r="R3976" i="2" s="1"/>
  <c r="P3984" i="2"/>
  <c r="R3984" i="2" s="1"/>
  <c r="P3992" i="2"/>
  <c r="R3992" i="2" s="1"/>
  <c r="P4000" i="2"/>
  <c r="P4008" i="2"/>
  <c r="R4008" i="2" s="1"/>
  <c r="P4016" i="2"/>
  <c r="R4016" i="2" s="1"/>
  <c r="P4024" i="2"/>
  <c r="R4024" i="2" s="1"/>
  <c r="P4032" i="2"/>
  <c r="R4032" i="2" s="1"/>
  <c r="P4040" i="2"/>
  <c r="R4040" i="2" s="1"/>
  <c r="P4048" i="2"/>
  <c r="R4048" i="2" s="1"/>
  <c r="P4056" i="2"/>
  <c r="R4056" i="2" s="1"/>
  <c r="P4064" i="2"/>
  <c r="R4064" i="2" s="1"/>
  <c r="P4072" i="2"/>
  <c r="R4072" i="2" s="1"/>
  <c r="P4080" i="2"/>
  <c r="R4080" i="2" s="1"/>
  <c r="P4088" i="2"/>
  <c r="R4088" i="2" s="1"/>
  <c r="P4096" i="2"/>
  <c r="R4096" i="2" s="1"/>
  <c r="P4104" i="2"/>
  <c r="R4104" i="2" s="1"/>
  <c r="P4112" i="2"/>
  <c r="R4112" i="2" s="1"/>
  <c r="P4120" i="2"/>
  <c r="R4120" i="2" s="1"/>
  <c r="P4128" i="2"/>
  <c r="R4128" i="2" s="1"/>
  <c r="P4136" i="2"/>
  <c r="R4136" i="2" s="1"/>
  <c r="P4144" i="2"/>
  <c r="R4144" i="2" s="1"/>
  <c r="P4152" i="2"/>
  <c r="R4152" i="2" s="1"/>
  <c r="P4160" i="2"/>
  <c r="R4160" i="2" s="1"/>
  <c r="P4168" i="2"/>
  <c r="P4176" i="2"/>
  <c r="R4176" i="2" s="1"/>
  <c r="P4184" i="2"/>
  <c r="R4184" i="2" s="1"/>
  <c r="P4192" i="2"/>
  <c r="R4192" i="2" s="1"/>
  <c r="P4200" i="2"/>
  <c r="R4200" i="2" s="1"/>
  <c r="P4208" i="2"/>
  <c r="R4208" i="2" s="1"/>
  <c r="P4216" i="2"/>
  <c r="R4216" i="2" s="1"/>
  <c r="P4224" i="2"/>
  <c r="R4224" i="2" s="1"/>
  <c r="P4232" i="2"/>
  <c r="R4232" i="2" s="1"/>
  <c r="P4240" i="2"/>
  <c r="R4240" i="2" s="1"/>
  <c r="P4248" i="2"/>
  <c r="R4248" i="2" s="1"/>
  <c r="P4256" i="2"/>
  <c r="R4256" i="2" s="1"/>
  <c r="P4264" i="2"/>
  <c r="R4264" i="2" s="1"/>
  <c r="P4272" i="2"/>
  <c r="R4272" i="2" s="1"/>
  <c r="P4280" i="2"/>
  <c r="R4280" i="2" s="1"/>
  <c r="P4288" i="2"/>
  <c r="R4288" i="2" s="1"/>
  <c r="P4296" i="2"/>
  <c r="R4296" i="2" s="1"/>
  <c r="P4304" i="2"/>
  <c r="R4304" i="2" s="1"/>
  <c r="P4312" i="2"/>
  <c r="R4312" i="2" s="1"/>
  <c r="P4320" i="2"/>
  <c r="R4320" i="2" s="1"/>
  <c r="P4328" i="2"/>
  <c r="R4328" i="2" s="1"/>
  <c r="P4336" i="2"/>
  <c r="R4336" i="2" s="1"/>
  <c r="P4344" i="2"/>
  <c r="R4344" i="2" s="1"/>
  <c r="P4352" i="2"/>
  <c r="R4352" i="2" s="1"/>
  <c r="P4360" i="2"/>
  <c r="R4360" i="2" s="1"/>
  <c r="P4368" i="2"/>
  <c r="R4368" i="2" s="1"/>
  <c r="P4376" i="2"/>
  <c r="R4376" i="2" s="1"/>
  <c r="P4384" i="2"/>
  <c r="R4384" i="2" s="1"/>
  <c r="P4392" i="2"/>
  <c r="R4392" i="2" s="1"/>
  <c r="P4400" i="2"/>
  <c r="R4400" i="2" s="1"/>
  <c r="P4408" i="2"/>
  <c r="R4408" i="2" s="1"/>
  <c r="P4416" i="2"/>
  <c r="R4416" i="2" s="1"/>
  <c r="P4424" i="2"/>
  <c r="R4424" i="2" s="1"/>
  <c r="P4432" i="2"/>
  <c r="R4432" i="2" s="1"/>
  <c r="P4440" i="2"/>
  <c r="R4440" i="2" s="1"/>
  <c r="P4448" i="2"/>
  <c r="R4448" i="2" s="1"/>
  <c r="P4456" i="2"/>
  <c r="R4456" i="2" s="1"/>
  <c r="P4464" i="2"/>
  <c r="R4464" i="2" s="1"/>
  <c r="P4472" i="2"/>
  <c r="R4472" i="2" s="1"/>
  <c r="P4480" i="2"/>
  <c r="R4480" i="2" s="1"/>
  <c r="P4488" i="2"/>
  <c r="R4488" i="2" s="1"/>
  <c r="P4496" i="2"/>
  <c r="R4496" i="2" s="1"/>
  <c r="P4504" i="2"/>
  <c r="R4504" i="2" s="1"/>
  <c r="P4512" i="2"/>
  <c r="R4512" i="2" s="1"/>
  <c r="P4520" i="2"/>
  <c r="R4520" i="2" s="1"/>
  <c r="P4528" i="2"/>
  <c r="R4528" i="2" s="1"/>
  <c r="P4536" i="2"/>
  <c r="P4544" i="2"/>
  <c r="R4544" i="2" s="1"/>
  <c r="P4552" i="2"/>
  <c r="R4552" i="2" s="1"/>
  <c r="P4560" i="2"/>
  <c r="R4560" i="2" s="1"/>
  <c r="AL5028" i="2"/>
  <c r="AP5028" i="2" s="1"/>
  <c r="AL5404" i="2"/>
  <c r="AP5404" i="2" s="1"/>
  <c r="AL5513" i="2"/>
  <c r="AP5513" i="2" s="1"/>
  <c r="AL5653" i="2"/>
  <c r="AP5653" i="2" s="1"/>
  <c r="P50" i="2"/>
  <c r="R50" i="2" s="1"/>
  <c r="P136" i="2"/>
  <c r="R136" i="2" s="1"/>
  <c r="P222" i="2"/>
  <c r="R222" i="2" s="1"/>
  <c r="P306" i="2"/>
  <c r="R306" i="2" s="1"/>
  <c r="P392" i="2"/>
  <c r="R392" i="2" s="1"/>
  <c r="P478" i="2"/>
  <c r="R478" i="2" s="1"/>
  <c r="P561" i="2"/>
  <c r="R561" i="2" s="1"/>
  <c r="P634" i="2"/>
  <c r="R634" i="2" s="1"/>
  <c r="P699" i="2"/>
  <c r="R699" i="2" s="1"/>
  <c r="P763" i="2"/>
  <c r="R763" i="2" s="1"/>
  <c r="P827" i="2"/>
  <c r="R827" i="2" s="1"/>
  <c r="P891" i="2"/>
  <c r="R891" i="2" s="1"/>
  <c r="P955" i="2"/>
  <c r="R955" i="2" s="1"/>
  <c r="P1019" i="2"/>
  <c r="R1019" i="2" s="1"/>
  <c r="P1083" i="2"/>
  <c r="R1083" i="2" s="1"/>
  <c r="P1147" i="2"/>
  <c r="R1147" i="2" s="1"/>
  <c r="P1211" i="2"/>
  <c r="R1211" i="2" s="1"/>
  <c r="P1275" i="2"/>
  <c r="P1339" i="2"/>
  <c r="R1339" i="2" s="1"/>
  <c r="P1403" i="2"/>
  <c r="R1403" i="2" s="1"/>
  <c r="P1467" i="2"/>
  <c r="R1467" i="2" s="1"/>
  <c r="P1515" i="2"/>
  <c r="R1515" i="2" s="1"/>
  <c r="P1536" i="2"/>
  <c r="R1536" i="2" s="1"/>
  <c r="P1557" i="2"/>
  <c r="R1557" i="2" s="1"/>
  <c r="P1573" i="2"/>
  <c r="R1573" i="2" s="1"/>
  <c r="P1589" i="2"/>
  <c r="R1589" i="2" s="1"/>
  <c r="P1605" i="2"/>
  <c r="R1605" i="2" s="1"/>
  <c r="P1617" i="2"/>
  <c r="R1617" i="2" s="1"/>
  <c r="P1630" i="2"/>
  <c r="R1630" i="2" s="1"/>
  <c r="P1643" i="2"/>
  <c r="R1643" i="2" s="1"/>
  <c r="P1656" i="2"/>
  <c r="R1656" i="2" s="1"/>
  <c r="P1669" i="2"/>
  <c r="P1681" i="2"/>
  <c r="R1681" i="2" s="1"/>
  <c r="P1694" i="2"/>
  <c r="R1694" i="2" s="1"/>
  <c r="P1707" i="2"/>
  <c r="R1707" i="2" s="1"/>
  <c r="P1720" i="2"/>
  <c r="R1720" i="2" s="1"/>
  <c r="P1733" i="2"/>
  <c r="R1733" i="2" s="1"/>
  <c r="P1745" i="2"/>
  <c r="R1745" i="2" s="1"/>
  <c r="P1758" i="2"/>
  <c r="R1758" i="2" s="1"/>
  <c r="P1771" i="2"/>
  <c r="R1771" i="2" s="1"/>
  <c r="P1784" i="2"/>
  <c r="R1784" i="2" s="1"/>
  <c r="P1797" i="2"/>
  <c r="R1797" i="2" s="1"/>
  <c r="P1809" i="2"/>
  <c r="R1809" i="2" s="1"/>
  <c r="P1822" i="2"/>
  <c r="R1822" i="2" s="1"/>
  <c r="P1835" i="2"/>
  <c r="R1835" i="2" s="1"/>
  <c r="P1848" i="2"/>
  <c r="R1848" i="2" s="1"/>
  <c r="P1861" i="2"/>
  <c r="P1873" i="2"/>
  <c r="R1873" i="2" s="1"/>
  <c r="P1886" i="2"/>
  <c r="R1886" i="2" s="1"/>
  <c r="P1899" i="2"/>
  <c r="R1899" i="2" s="1"/>
  <c r="P1912" i="2"/>
  <c r="R1912" i="2" s="1"/>
  <c r="P1925" i="2"/>
  <c r="R1925" i="2" s="1"/>
  <c r="P1937" i="2"/>
  <c r="R1937" i="2" s="1"/>
  <c r="P1950" i="2"/>
  <c r="R1950" i="2" s="1"/>
  <c r="P1963" i="2"/>
  <c r="R1963" i="2" s="1"/>
  <c r="P1976" i="2"/>
  <c r="R1976" i="2" s="1"/>
  <c r="P1989" i="2"/>
  <c r="R1989" i="2" s="1"/>
  <c r="P2001" i="2"/>
  <c r="R2001" i="2" s="1"/>
  <c r="P2014" i="2"/>
  <c r="R2014" i="2" s="1"/>
  <c r="P2027" i="2"/>
  <c r="R2027" i="2" s="1"/>
  <c r="P2040" i="2"/>
  <c r="R2040" i="2" s="1"/>
  <c r="P2053" i="2"/>
  <c r="R2053" i="2" s="1"/>
  <c r="P2065" i="2"/>
  <c r="R2065" i="2" s="1"/>
  <c r="P2078" i="2"/>
  <c r="P2091" i="2"/>
  <c r="R2091" i="2" s="1"/>
  <c r="P2104" i="2"/>
  <c r="R2104" i="2" s="1"/>
  <c r="P2117" i="2"/>
  <c r="R2117" i="2" s="1"/>
  <c r="P2129" i="2"/>
  <c r="R2129" i="2" s="1"/>
  <c r="P2142" i="2"/>
  <c r="R2142" i="2" s="1"/>
  <c r="P2155" i="2"/>
  <c r="R2155" i="2" s="1"/>
  <c r="P2168" i="2"/>
  <c r="R2168" i="2" s="1"/>
  <c r="P2181" i="2"/>
  <c r="R2181" i="2" s="1"/>
  <c r="P2193" i="2"/>
  <c r="R2193" i="2" s="1"/>
  <c r="P2206" i="2"/>
  <c r="R2206" i="2" s="1"/>
  <c r="P2219" i="2"/>
  <c r="R2219" i="2" s="1"/>
  <c r="P2232" i="2"/>
  <c r="R2232" i="2" s="1"/>
  <c r="P2245" i="2"/>
  <c r="R2245" i="2" s="1"/>
  <c r="P2257" i="2"/>
  <c r="P2270" i="2"/>
  <c r="R2270" i="2" s="1"/>
  <c r="P2283" i="2"/>
  <c r="R2283" i="2" s="1"/>
  <c r="P2296" i="2"/>
  <c r="R2296" i="2" s="1"/>
  <c r="P2309" i="2"/>
  <c r="R2309" i="2" s="1"/>
  <c r="P2321" i="2"/>
  <c r="R2321" i="2" s="1"/>
  <c r="P2334" i="2"/>
  <c r="R2334" i="2" s="1"/>
  <c r="P2347" i="2"/>
  <c r="R2347" i="2" s="1"/>
  <c r="P2360" i="2"/>
  <c r="R2360" i="2" s="1"/>
  <c r="P2373" i="2"/>
  <c r="R2373" i="2" s="1"/>
  <c r="P2385" i="2"/>
  <c r="R2385" i="2" s="1"/>
  <c r="P2398" i="2"/>
  <c r="R2398" i="2" s="1"/>
  <c r="P2411" i="2"/>
  <c r="R2411" i="2" s="1"/>
  <c r="P2424" i="2"/>
  <c r="R2424" i="2" s="1"/>
  <c r="P2437" i="2"/>
  <c r="R2437" i="2" s="1"/>
  <c r="P2449" i="2"/>
  <c r="R2449" i="2" s="1"/>
  <c r="P2462" i="2"/>
  <c r="R2462" i="2" s="1"/>
  <c r="P2475" i="2"/>
  <c r="P2488" i="2"/>
  <c r="R2488" i="2" s="1"/>
  <c r="P2501" i="2"/>
  <c r="R2501" i="2" s="1"/>
  <c r="P2513" i="2"/>
  <c r="R2513" i="2" s="1"/>
  <c r="P2526" i="2"/>
  <c r="R2526" i="2" s="1"/>
  <c r="P2539" i="2"/>
  <c r="R2539" i="2" s="1"/>
  <c r="P2552" i="2"/>
  <c r="R2552" i="2" s="1"/>
  <c r="P2565" i="2"/>
  <c r="R2565" i="2" s="1"/>
  <c r="P2577" i="2"/>
  <c r="R2577" i="2" s="1"/>
  <c r="P2590" i="2"/>
  <c r="R2590" i="2" s="1"/>
  <c r="P2603" i="2"/>
  <c r="R2603" i="2" s="1"/>
  <c r="P2616" i="2"/>
  <c r="R2616" i="2" s="1"/>
  <c r="P2629" i="2"/>
  <c r="R2629" i="2" s="1"/>
  <c r="P2641" i="2"/>
  <c r="R2641" i="2" s="1"/>
  <c r="P2651" i="2"/>
  <c r="R2651" i="2" s="1"/>
  <c r="P2661" i="2"/>
  <c r="R2661" i="2" s="1"/>
  <c r="P2670" i="2"/>
  <c r="R2670" i="2" s="1"/>
  <c r="P2680" i="2"/>
  <c r="P2689" i="2"/>
  <c r="R2689" i="2" s="1"/>
  <c r="P2698" i="2"/>
  <c r="R2698" i="2" s="1"/>
  <c r="P2707" i="2"/>
  <c r="R2707" i="2" s="1"/>
  <c r="P2716" i="2"/>
  <c r="R2716" i="2" s="1"/>
  <c r="P2725" i="2"/>
  <c r="R2725" i="2" s="1"/>
  <c r="P2734" i="2"/>
  <c r="R2734" i="2" s="1"/>
  <c r="P2744" i="2"/>
  <c r="R2744" i="2" s="1"/>
  <c r="P2753" i="2"/>
  <c r="R2753" i="2" s="1"/>
  <c r="P2762" i="2"/>
  <c r="R2762" i="2" s="1"/>
  <c r="P2771" i="2"/>
  <c r="R2771" i="2" s="1"/>
  <c r="P2780" i="2"/>
  <c r="R2780" i="2" s="1"/>
  <c r="P2789" i="2"/>
  <c r="R2789" i="2" s="1"/>
  <c r="P2798" i="2"/>
  <c r="R2798" i="2" s="1"/>
  <c r="P2808" i="2"/>
  <c r="R2808" i="2" s="1"/>
  <c r="P2817" i="2"/>
  <c r="R2817" i="2" s="1"/>
  <c r="P2825" i="2"/>
  <c r="R2825" i="2" s="1"/>
  <c r="P2833" i="2"/>
  <c r="R2833" i="2" s="1"/>
  <c r="P2841" i="2"/>
  <c r="R2841" i="2" s="1"/>
  <c r="P2849" i="2"/>
  <c r="R2849" i="2" s="1"/>
  <c r="P2857" i="2"/>
  <c r="R2857" i="2" s="1"/>
  <c r="P2865" i="2"/>
  <c r="R2865" i="2" s="1"/>
  <c r="P2873" i="2"/>
  <c r="R2873" i="2" s="1"/>
  <c r="P2881" i="2"/>
  <c r="P2889" i="2"/>
  <c r="P2897" i="2"/>
  <c r="R2897" i="2" s="1"/>
  <c r="P2905" i="2"/>
  <c r="R2905" i="2" s="1"/>
  <c r="P2913" i="2"/>
  <c r="R2913" i="2" s="1"/>
  <c r="P2921" i="2"/>
  <c r="R2921" i="2" s="1"/>
  <c r="P2929" i="2"/>
  <c r="R2929" i="2" s="1"/>
  <c r="P2937" i="2"/>
  <c r="R2937" i="2" s="1"/>
  <c r="P2945" i="2"/>
  <c r="R2945" i="2" s="1"/>
  <c r="P2953" i="2"/>
  <c r="R2953" i="2" s="1"/>
  <c r="P2961" i="2"/>
  <c r="R2961" i="2" s="1"/>
  <c r="P2969" i="2"/>
  <c r="R2969" i="2" s="1"/>
  <c r="P2977" i="2"/>
  <c r="R2977" i="2" s="1"/>
  <c r="P2985" i="2"/>
  <c r="R2985" i="2" s="1"/>
  <c r="P2993" i="2"/>
  <c r="R2993" i="2" s="1"/>
  <c r="P3001" i="2"/>
  <c r="R3001" i="2" s="1"/>
  <c r="P3009" i="2"/>
  <c r="R3009" i="2" s="1"/>
  <c r="P3017" i="2"/>
  <c r="R3017" i="2" s="1"/>
  <c r="P3025" i="2"/>
  <c r="R3025" i="2" s="1"/>
  <c r="P3033" i="2"/>
  <c r="R3033" i="2" s="1"/>
  <c r="P3041" i="2"/>
  <c r="R3041" i="2" s="1"/>
  <c r="P3049" i="2"/>
  <c r="R3049" i="2" s="1"/>
  <c r="P3057" i="2"/>
  <c r="R3057" i="2" s="1"/>
  <c r="P3065" i="2"/>
  <c r="R3065" i="2" s="1"/>
  <c r="P3073" i="2"/>
  <c r="R3073" i="2" s="1"/>
  <c r="P3081" i="2"/>
  <c r="R3081" i="2" s="1"/>
  <c r="P3089" i="2"/>
  <c r="R3089" i="2" s="1"/>
  <c r="P3097" i="2"/>
  <c r="R3097" i="2" s="1"/>
  <c r="P3105" i="2"/>
  <c r="R3105" i="2" s="1"/>
  <c r="P3113" i="2"/>
  <c r="R3113" i="2" s="1"/>
  <c r="P3121" i="2"/>
  <c r="R3121" i="2" s="1"/>
  <c r="P3129" i="2"/>
  <c r="R3129" i="2" s="1"/>
  <c r="P3137" i="2"/>
  <c r="R3137" i="2" s="1"/>
  <c r="P3145" i="2"/>
  <c r="R3145" i="2" s="1"/>
  <c r="P3153" i="2"/>
  <c r="R3153" i="2" s="1"/>
  <c r="P3161" i="2"/>
  <c r="R3161" i="2" s="1"/>
  <c r="P3169" i="2"/>
  <c r="R3169" i="2" s="1"/>
  <c r="P3177" i="2"/>
  <c r="R3177" i="2" s="1"/>
  <c r="P3185" i="2"/>
  <c r="R3185" i="2" s="1"/>
  <c r="P3193" i="2"/>
  <c r="R3193" i="2" s="1"/>
  <c r="P3201" i="2"/>
  <c r="R3201" i="2" s="1"/>
  <c r="P3209" i="2"/>
  <c r="R3209" i="2" s="1"/>
  <c r="P3217" i="2"/>
  <c r="R3217" i="2" s="1"/>
  <c r="P3225" i="2"/>
  <c r="R3225" i="2" s="1"/>
  <c r="P3233" i="2"/>
  <c r="P3241" i="2"/>
  <c r="R3241" i="2" s="1"/>
  <c r="P3249" i="2"/>
  <c r="R3249" i="2" s="1"/>
  <c r="P3257" i="2"/>
  <c r="R3257" i="2" s="1"/>
  <c r="P3265" i="2"/>
  <c r="R3265" i="2" s="1"/>
  <c r="P3273" i="2"/>
  <c r="R3273" i="2" s="1"/>
  <c r="P3281" i="2"/>
  <c r="R3281" i="2" s="1"/>
  <c r="P3289" i="2"/>
  <c r="R3289" i="2" s="1"/>
  <c r="P3297" i="2"/>
  <c r="R3297" i="2" s="1"/>
  <c r="P3305" i="2"/>
  <c r="R3305" i="2" s="1"/>
  <c r="P3313" i="2"/>
  <c r="R3313" i="2" s="1"/>
  <c r="P3321" i="2"/>
  <c r="R3321" i="2" s="1"/>
  <c r="P3329" i="2"/>
  <c r="R3329" i="2" s="1"/>
  <c r="P3337" i="2"/>
  <c r="R3337" i="2" s="1"/>
  <c r="P3345" i="2"/>
  <c r="R3345" i="2" s="1"/>
  <c r="P3353" i="2"/>
  <c r="R3353" i="2" s="1"/>
  <c r="P3361" i="2"/>
  <c r="R3361" i="2" s="1"/>
  <c r="P3369" i="2"/>
  <c r="R3369" i="2" s="1"/>
  <c r="P3377" i="2"/>
  <c r="R3377" i="2" s="1"/>
  <c r="P3385" i="2"/>
  <c r="R3385" i="2" s="1"/>
  <c r="P3393" i="2"/>
  <c r="R3393" i="2" s="1"/>
  <c r="P3401" i="2"/>
  <c r="R3401" i="2" s="1"/>
  <c r="P3409" i="2"/>
  <c r="R3409" i="2" s="1"/>
  <c r="P3417" i="2"/>
  <c r="P3425" i="2"/>
  <c r="R3425" i="2" s="1"/>
  <c r="P3433" i="2"/>
  <c r="R3433" i="2" s="1"/>
  <c r="P3441" i="2"/>
  <c r="R3441" i="2" s="1"/>
  <c r="P3449" i="2"/>
  <c r="R3449" i="2" s="1"/>
  <c r="P3457" i="2"/>
  <c r="R3457" i="2" s="1"/>
  <c r="P3465" i="2"/>
  <c r="R3465" i="2" s="1"/>
  <c r="P3473" i="2"/>
  <c r="R3473" i="2" s="1"/>
  <c r="P3481" i="2"/>
  <c r="R3481" i="2" s="1"/>
  <c r="P3489" i="2"/>
  <c r="R3489" i="2" s="1"/>
  <c r="P3497" i="2"/>
  <c r="R3497" i="2" s="1"/>
  <c r="P3505" i="2"/>
  <c r="R3505" i="2" s="1"/>
  <c r="P3513" i="2"/>
  <c r="R3513" i="2" s="1"/>
  <c r="P3521" i="2"/>
  <c r="R3521" i="2" s="1"/>
  <c r="P3529" i="2"/>
  <c r="R3529" i="2" s="1"/>
  <c r="P3537" i="2"/>
  <c r="R3537" i="2" s="1"/>
  <c r="P3545" i="2"/>
  <c r="R3545" i="2" s="1"/>
  <c r="P3553" i="2"/>
  <c r="R3553" i="2" s="1"/>
  <c r="P3561" i="2"/>
  <c r="R3561" i="2" s="1"/>
  <c r="P3569" i="2"/>
  <c r="R3569" i="2" s="1"/>
  <c r="P3577" i="2"/>
  <c r="R3577" i="2" s="1"/>
  <c r="P3585" i="2"/>
  <c r="R3585" i="2" s="1"/>
  <c r="P3593" i="2"/>
  <c r="R3593" i="2" s="1"/>
  <c r="P3601" i="2"/>
  <c r="R3601" i="2" s="1"/>
  <c r="P3609" i="2"/>
  <c r="P3617" i="2"/>
  <c r="P3625" i="2"/>
  <c r="R3625" i="2" s="1"/>
  <c r="P3633" i="2"/>
  <c r="R3633" i="2" s="1"/>
  <c r="P3641" i="2"/>
  <c r="R3641" i="2" s="1"/>
  <c r="P3649" i="2"/>
  <c r="R3649" i="2" s="1"/>
  <c r="P3657" i="2"/>
  <c r="R3657" i="2" s="1"/>
  <c r="P3665" i="2"/>
  <c r="R3665" i="2" s="1"/>
  <c r="P3673" i="2"/>
  <c r="R3673" i="2" s="1"/>
  <c r="P3681" i="2"/>
  <c r="R3681" i="2" s="1"/>
  <c r="P3689" i="2"/>
  <c r="R3689" i="2" s="1"/>
  <c r="P3697" i="2"/>
  <c r="R3697" i="2" s="1"/>
  <c r="P3705" i="2"/>
  <c r="R3705" i="2" s="1"/>
  <c r="P3713" i="2"/>
  <c r="R3713" i="2" s="1"/>
  <c r="P3721" i="2"/>
  <c r="R3721" i="2" s="1"/>
  <c r="P3729" i="2"/>
  <c r="R3729" i="2" s="1"/>
  <c r="P3737" i="2"/>
  <c r="R3737" i="2" s="1"/>
  <c r="P3745" i="2"/>
  <c r="R3745" i="2" s="1"/>
  <c r="P3753" i="2"/>
  <c r="R3753" i="2" s="1"/>
  <c r="P3761" i="2"/>
  <c r="R3761" i="2" s="1"/>
  <c r="P3769" i="2"/>
  <c r="R3769" i="2" s="1"/>
  <c r="P3777" i="2"/>
  <c r="R3777" i="2" s="1"/>
  <c r="P3785" i="2"/>
  <c r="R3785" i="2" s="1"/>
  <c r="P3793" i="2"/>
  <c r="R3793" i="2" s="1"/>
  <c r="P3801" i="2"/>
  <c r="R3801" i="2" s="1"/>
  <c r="P3809" i="2"/>
  <c r="R3809" i="2" s="1"/>
  <c r="P3817" i="2"/>
  <c r="P3825" i="2"/>
  <c r="R3825" i="2" s="1"/>
  <c r="P3833" i="2"/>
  <c r="R3833" i="2" s="1"/>
  <c r="P3841" i="2"/>
  <c r="R3841" i="2" s="1"/>
  <c r="P3849" i="2"/>
  <c r="R3849" i="2" s="1"/>
  <c r="P3857" i="2"/>
  <c r="R3857" i="2" s="1"/>
  <c r="P3865" i="2"/>
  <c r="R3865" i="2" s="1"/>
  <c r="P3873" i="2"/>
  <c r="R3873" i="2" s="1"/>
  <c r="P3881" i="2"/>
  <c r="R3881" i="2" s="1"/>
  <c r="P3889" i="2"/>
  <c r="R3889" i="2" s="1"/>
  <c r="P3897" i="2"/>
  <c r="R3897" i="2" s="1"/>
  <c r="P3905" i="2"/>
  <c r="R3905" i="2" s="1"/>
  <c r="P3913" i="2"/>
  <c r="R3913" i="2" s="1"/>
  <c r="P3921" i="2"/>
  <c r="R3921" i="2" s="1"/>
  <c r="P3929" i="2"/>
  <c r="R3929" i="2" s="1"/>
  <c r="P3937" i="2"/>
  <c r="R3937" i="2" s="1"/>
  <c r="P3945" i="2"/>
  <c r="R3945" i="2" s="1"/>
  <c r="P3953" i="2"/>
  <c r="R3953" i="2" s="1"/>
  <c r="P3961" i="2"/>
  <c r="R3961" i="2" s="1"/>
  <c r="P3969" i="2"/>
  <c r="R3969" i="2" s="1"/>
  <c r="P3977" i="2"/>
  <c r="R3977" i="2" s="1"/>
  <c r="P3985" i="2"/>
  <c r="R3985" i="2" s="1"/>
  <c r="P3993" i="2"/>
  <c r="R3993" i="2" s="1"/>
  <c r="P4001" i="2"/>
  <c r="P4009" i="2"/>
  <c r="R4009" i="2" s="1"/>
  <c r="P4017" i="2"/>
  <c r="R4017" i="2" s="1"/>
  <c r="P4025" i="2"/>
  <c r="R4025" i="2" s="1"/>
  <c r="P4033" i="2"/>
  <c r="R4033" i="2" s="1"/>
  <c r="P4041" i="2"/>
  <c r="R4041" i="2" s="1"/>
  <c r="P4049" i="2"/>
  <c r="R4049" i="2" s="1"/>
  <c r="P4057" i="2"/>
  <c r="R4057" i="2" s="1"/>
  <c r="P4065" i="2"/>
  <c r="R4065" i="2" s="1"/>
  <c r="P4073" i="2"/>
  <c r="R4073" i="2" s="1"/>
  <c r="P4081" i="2"/>
  <c r="R4081" i="2" s="1"/>
  <c r="P4089" i="2"/>
  <c r="R4089" i="2" s="1"/>
  <c r="P4097" i="2"/>
  <c r="R4097" i="2" s="1"/>
  <c r="P4105" i="2"/>
  <c r="R4105" i="2" s="1"/>
  <c r="P4113" i="2"/>
  <c r="R4113" i="2" s="1"/>
  <c r="P4121" i="2"/>
  <c r="R4121" i="2" s="1"/>
  <c r="P4129" i="2"/>
  <c r="R4129" i="2" s="1"/>
  <c r="P4137" i="2"/>
  <c r="R4137" i="2" s="1"/>
  <c r="P4145" i="2"/>
  <c r="R4145" i="2" s="1"/>
  <c r="P4153" i="2"/>
  <c r="R4153" i="2" s="1"/>
  <c r="P4161" i="2"/>
  <c r="R4161" i="2" s="1"/>
  <c r="P4169" i="2"/>
  <c r="P4177" i="2"/>
  <c r="R4177" i="2" s="1"/>
  <c r="P4185" i="2"/>
  <c r="R4185" i="2" s="1"/>
  <c r="P4193" i="2"/>
  <c r="R4193" i="2" s="1"/>
  <c r="P4201" i="2"/>
  <c r="R4201" i="2" s="1"/>
  <c r="P4209" i="2"/>
  <c r="R4209" i="2" s="1"/>
  <c r="P4217" i="2"/>
  <c r="R4217" i="2" s="1"/>
  <c r="P4225" i="2"/>
  <c r="R4225" i="2" s="1"/>
  <c r="P4233" i="2"/>
  <c r="R4233" i="2" s="1"/>
  <c r="P4241" i="2"/>
  <c r="R4241" i="2" s="1"/>
  <c r="P4249" i="2"/>
  <c r="R4249" i="2" s="1"/>
  <c r="P4257" i="2"/>
  <c r="R4257" i="2" s="1"/>
  <c r="P4265" i="2"/>
  <c r="R4265" i="2" s="1"/>
  <c r="P4273" i="2"/>
  <c r="R4273" i="2" s="1"/>
  <c r="P4281" i="2"/>
  <c r="R4281" i="2" s="1"/>
  <c r="P4289" i="2"/>
  <c r="R4289" i="2" s="1"/>
  <c r="P4297" i="2"/>
  <c r="R4297" i="2" s="1"/>
  <c r="P4305" i="2"/>
  <c r="R4305" i="2" s="1"/>
  <c r="P4313" i="2"/>
  <c r="R4313" i="2" s="1"/>
  <c r="P4321" i="2"/>
  <c r="R4321" i="2" s="1"/>
  <c r="P4329" i="2"/>
  <c r="R4329" i="2" s="1"/>
  <c r="P4337" i="2"/>
  <c r="R4337" i="2" s="1"/>
  <c r="P4345" i="2"/>
  <c r="R4345" i="2" s="1"/>
  <c r="P4353" i="2"/>
  <c r="R4353" i="2" s="1"/>
  <c r="P4361" i="2"/>
  <c r="R4361" i="2" s="1"/>
  <c r="P4369" i="2"/>
  <c r="R4369" i="2" s="1"/>
  <c r="P4377" i="2"/>
  <c r="R4377" i="2" s="1"/>
  <c r="P4385" i="2"/>
  <c r="R4385" i="2" s="1"/>
  <c r="P4393" i="2"/>
  <c r="R4393" i="2" s="1"/>
  <c r="P4401" i="2"/>
  <c r="R4401" i="2" s="1"/>
  <c r="P4409" i="2"/>
  <c r="R4409" i="2" s="1"/>
  <c r="P4417" i="2"/>
  <c r="R4417" i="2" s="1"/>
  <c r="P4425" i="2"/>
  <c r="R4425" i="2" s="1"/>
  <c r="P4433" i="2"/>
  <c r="R4433" i="2" s="1"/>
  <c r="P4441" i="2"/>
  <c r="R4441" i="2" s="1"/>
  <c r="P4449" i="2"/>
  <c r="R4449" i="2" s="1"/>
  <c r="P4457" i="2"/>
  <c r="R4457" i="2" s="1"/>
  <c r="P4465" i="2"/>
  <c r="R4465" i="2" s="1"/>
  <c r="P4473" i="2"/>
  <c r="R4473" i="2" s="1"/>
  <c r="P4481" i="2"/>
  <c r="R4481" i="2" s="1"/>
  <c r="P4489" i="2"/>
  <c r="R4489" i="2" s="1"/>
  <c r="P4497" i="2"/>
  <c r="R4497" i="2" s="1"/>
  <c r="P4505" i="2"/>
  <c r="R4505" i="2" s="1"/>
  <c r="P4513" i="2"/>
  <c r="R4513" i="2" s="1"/>
  <c r="P4521" i="2"/>
  <c r="R4521" i="2" s="1"/>
  <c r="P4529" i="2"/>
  <c r="R4529" i="2" s="1"/>
  <c r="P4537" i="2"/>
  <c r="P4545" i="2"/>
  <c r="R4545" i="2" s="1"/>
  <c r="P4553" i="2"/>
  <c r="R4553" i="2" s="1"/>
  <c r="P4561" i="2"/>
  <c r="R4561" i="2" s="1"/>
  <c r="P4569" i="2"/>
  <c r="R4569" i="2" s="1"/>
  <c r="P4577" i="2"/>
  <c r="R4577" i="2" s="1"/>
  <c r="P4585" i="2"/>
  <c r="R4585" i="2" s="1"/>
  <c r="P4593" i="2"/>
  <c r="R4593" i="2" s="1"/>
  <c r="P4601" i="2"/>
  <c r="R4601" i="2" s="1"/>
  <c r="P4609" i="2"/>
  <c r="R4609" i="2" s="1"/>
  <c r="P4617" i="2"/>
  <c r="R4617" i="2" s="1"/>
  <c r="P4625" i="2"/>
  <c r="R4625" i="2" s="1"/>
  <c r="P4633" i="2"/>
  <c r="R4633" i="2" s="1"/>
  <c r="P4641" i="2"/>
  <c r="R4641" i="2" s="1"/>
  <c r="P4649" i="2"/>
  <c r="R4649" i="2" s="1"/>
  <c r="P4657" i="2"/>
  <c r="R4657" i="2" s="1"/>
  <c r="P4665" i="2"/>
  <c r="R4665" i="2" s="1"/>
  <c r="P4673" i="2"/>
  <c r="R4673" i="2" s="1"/>
  <c r="P4681" i="2"/>
  <c r="R4681" i="2" s="1"/>
  <c r="P4689" i="2"/>
  <c r="R4689" i="2" s="1"/>
  <c r="P4697" i="2"/>
  <c r="R4697" i="2" s="1"/>
  <c r="P4705" i="2"/>
  <c r="R4705" i="2" s="1"/>
  <c r="P4713" i="2"/>
  <c r="R4713" i="2" s="1"/>
  <c r="P4721" i="2"/>
  <c r="R4721" i="2" s="1"/>
  <c r="P4729" i="2"/>
  <c r="R4729" i="2" s="1"/>
  <c r="P4737" i="2"/>
  <c r="R4737" i="2" s="1"/>
  <c r="P4745" i="2"/>
  <c r="P4753" i="2"/>
  <c r="R4753" i="2" s="1"/>
  <c r="P4761" i="2"/>
  <c r="R4761" i="2" s="1"/>
  <c r="P4769" i="2"/>
  <c r="R4769" i="2" s="1"/>
  <c r="P4777" i="2"/>
  <c r="R4777" i="2" s="1"/>
  <c r="P4785" i="2"/>
  <c r="R4785" i="2" s="1"/>
  <c r="P4793" i="2"/>
  <c r="R4793" i="2" s="1"/>
  <c r="P4801" i="2"/>
  <c r="R4801" i="2" s="1"/>
  <c r="P4809" i="2"/>
  <c r="R4809" i="2" s="1"/>
  <c r="P4817" i="2"/>
  <c r="R4817" i="2" s="1"/>
  <c r="P4825" i="2"/>
  <c r="R4825" i="2" s="1"/>
  <c r="P4833" i="2"/>
  <c r="R4833" i="2" s="1"/>
  <c r="P4841" i="2"/>
  <c r="R4841" i="2" s="1"/>
  <c r="P4849" i="2"/>
  <c r="R4849" i="2" s="1"/>
  <c r="P4857" i="2"/>
  <c r="R4857" i="2" s="1"/>
  <c r="P4865" i="2"/>
  <c r="R4865" i="2" s="1"/>
  <c r="P4873" i="2"/>
  <c r="R4873" i="2" s="1"/>
  <c r="P4881" i="2"/>
  <c r="R4881" i="2" s="1"/>
  <c r="P4889" i="2"/>
  <c r="R4889" i="2" s="1"/>
  <c r="AL5060" i="2"/>
  <c r="AP5060" i="2" s="1"/>
  <c r="AL5137" i="2"/>
  <c r="AP5137" i="2" s="1"/>
  <c r="AL5436" i="2"/>
  <c r="AP5436" i="2" s="1"/>
  <c r="AL5533" i="2"/>
  <c r="AP5533" i="2" s="1"/>
  <c r="AL5669" i="2"/>
  <c r="AP5669" i="2" s="1"/>
  <c r="P62" i="2"/>
  <c r="R62" i="2" s="1"/>
  <c r="P146" i="2"/>
  <c r="R146" i="2" s="1"/>
  <c r="P232" i="2"/>
  <c r="R232" i="2" s="1"/>
  <c r="P318" i="2"/>
  <c r="R318" i="2" s="1"/>
  <c r="P402" i="2"/>
  <c r="R402" i="2" s="1"/>
  <c r="P488" i="2"/>
  <c r="R488" i="2" s="1"/>
  <c r="P570" i="2"/>
  <c r="R570" i="2" s="1"/>
  <c r="P643" i="2"/>
  <c r="R643" i="2" s="1"/>
  <c r="P707" i="2"/>
  <c r="R707" i="2" s="1"/>
  <c r="P771" i="2"/>
  <c r="R771" i="2" s="1"/>
  <c r="P835" i="2"/>
  <c r="R835" i="2" s="1"/>
  <c r="P899" i="2"/>
  <c r="R899" i="2" s="1"/>
  <c r="P963" i="2"/>
  <c r="R963" i="2" s="1"/>
  <c r="P1027" i="2"/>
  <c r="R1027" i="2" s="1"/>
  <c r="P1091" i="2"/>
  <c r="R1091" i="2" s="1"/>
  <c r="P1155" i="2"/>
  <c r="R1155" i="2" s="1"/>
  <c r="P1219" i="2"/>
  <c r="R1219" i="2" s="1"/>
  <c r="P1283" i="2"/>
  <c r="P1347" i="2"/>
  <c r="R1347" i="2" s="1"/>
  <c r="P1411" i="2"/>
  <c r="R1411" i="2" s="1"/>
  <c r="P1475" i="2"/>
  <c r="R1475" i="2" s="1"/>
  <c r="P1517" i="2"/>
  <c r="R1517" i="2" s="1"/>
  <c r="P1539" i="2"/>
  <c r="R1539" i="2" s="1"/>
  <c r="P1560" i="2"/>
  <c r="R1560" i="2" s="1"/>
  <c r="P1576" i="2"/>
  <c r="R1576" i="2" s="1"/>
  <c r="P1592" i="2"/>
  <c r="R1592" i="2" s="1"/>
  <c r="P1606" i="2"/>
  <c r="R1606" i="2" s="1"/>
  <c r="P1619" i="2"/>
  <c r="R1619" i="2" s="1"/>
  <c r="P1632" i="2"/>
  <c r="R1632" i="2" s="1"/>
  <c r="P1645" i="2"/>
  <c r="R1645" i="2" s="1"/>
  <c r="P1657" i="2"/>
  <c r="R1657" i="2" s="1"/>
  <c r="P1670" i="2"/>
  <c r="R1670" i="2" s="1"/>
  <c r="P1683" i="2"/>
  <c r="R1683" i="2" s="1"/>
  <c r="P1696" i="2"/>
  <c r="R1696" i="2" s="1"/>
  <c r="P1709" i="2"/>
  <c r="R1709" i="2" s="1"/>
  <c r="P1721" i="2"/>
  <c r="R1721" i="2" s="1"/>
  <c r="P1734" i="2"/>
  <c r="R1734" i="2" s="1"/>
  <c r="P1747" i="2"/>
  <c r="R1747" i="2" s="1"/>
  <c r="P1760" i="2"/>
  <c r="R1760" i="2" s="1"/>
  <c r="P1773" i="2"/>
  <c r="R1773" i="2" s="1"/>
  <c r="P1785" i="2"/>
  <c r="R1785" i="2" s="1"/>
  <c r="P1798" i="2"/>
  <c r="R1798" i="2" s="1"/>
  <c r="P1811" i="2"/>
  <c r="R1811" i="2" s="1"/>
  <c r="P1824" i="2"/>
  <c r="R1824" i="2" s="1"/>
  <c r="P1837" i="2"/>
  <c r="R1837" i="2" s="1"/>
  <c r="P1849" i="2"/>
  <c r="R1849" i="2" s="1"/>
  <c r="P1862" i="2"/>
  <c r="R1862" i="2" s="1"/>
  <c r="P1875" i="2"/>
  <c r="R1875" i="2" s="1"/>
  <c r="P1888" i="2"/>
  <c r="R1888" i="2" s="1"/>
  <c r="P1901" i="2"/>
  <c r="R1901" i="2" s="1"/>
  <c r="P1913" i="2"/>
  <c r="R1913" i="2" s="1"/>
  <c r="P1926" i="2"/>
  <c r="R1926" i="2" s="1"/>
  <c r="P1939" i="2"/>
  <c r="R1939" i="2" s="1"/>
  <c r="P1952" i="2"/>
  <c r="R1952" i="2" s="1"/>
  <c r="P1965" i="2"/>
  <c r="R1965" i="2" s="1"/>
  <c r="P1977" i="2"/>
  <c r="R1977" i="2" s="1"/>
  <c r="P1990" i="2"/>
  <c r="R1990" i="2" s="1"/>
  <c r="P2003" i="2"/>
  <c r="R2003" i="2" s="1"/>
  <c r="P2016" i="2"/>
  <c r="R2016" i="2" s="1"/>
  <c r="P2029" i="2"/>
  <c r="R2029" i="2" s="1"/>
  <c r="P2041" i="2"/>
  <c r="R2041" i="2" s="1"/>
  <c r="P2054" i="2"/>
  <c r="R2054" i="2" s="1"/>
  <c r="P2067" i="2"/>
  <c r="R2067" i="2" s="1"/>
  <c r="P2080" i="2"/>
  <c r="R2080" i="2" s="1"/>
  <c r="P2093" i="2"/>
  <c r="R2093" i="2" s="1"/>
  <c r="P2105" i="2"/>
  <c r="R2105" i="2" s="1"/>
  <c r="P2118" i="2"/>
  <c r="R2118" i="2" s="1"/>
  <c r="P2131" i="2"/>
  <c r="R2131" i="2" s="1"/>
  <c r="P2144" i="2"/>
  <c r="R2144" i="2" s="1"/>
  <c r="P2157" i="2"/>
  <c r="R2157" i="2" s="1"/>
  <c r="P2169" i="2"/>
  <c r="R2169" i="2" s="1"/>
  <c r="P2182" i="2"/>
  <c r="R2182" i="2" s="1"/>
  <c r="P2195" i="2"/>
  <c r="R2195" i="2" s="1"/>
  <c r="P2208" i="2"/>
  <c r="R2208" i="2" s="1"/>
  <c r="P2221" i="2"/>
  <c r="R2221" i="2" s="1"/>
  <c r="P2233" i="2"/>
  <c r="R2233" i="2" s="1"/>
  <c r="P2246" i="2"/>
  <c r="R2246" i="2" s="1"/>
  <c r="P2259" i="2"/>
  <c r="P2272" i="2"/>
  <c r="R2272" i="2" s="1"/>
  <c r="P2285" i="2"/>
  <c r="R2285" i="2" s="1"/>
  <c r="P2297" i="2"/>
  <c r="R2297" i="2" s="1"/>
  <c r="P2310" i="2"/>
  <c r="R2310" i="2" s="1"/>
  <c r="P2323" i="2"/>
  <c r="R2323" i="2" s="1"/>
  <c r="P2336" i="2"/>
  <c r="R2336" i="2" s="1"/>
  <c r="P2349" i="2"/>
  <c r="R2349" i="2" s="1"/>
  <c r="P2361" i="2"/>
  <c r="R2361" i="2" s="1"/>
  <c r="P2374" i="2"/>
  <c r="R2374" i="2" s="1"/>
  <c r="P2387" i="2"/>
  <c r="R2387" i="2" s="1"/>
  <c r="P2400" i="2"/>
  <c r="R2400" i="2" s="1"/>
  <c r="P2413" i="2"/>
  <c r="R2413" i="2" s="1"/>
  <c r="P2425" i="2"/>
  <c r="R2425" i="2" s="1"/>
  <c r="P2438" i="2"/>
  <c r="R2438" i="2" s="1"/>
  <c r="P2451" i="2"/>
  <c r="R2451" i="2" s="1"/>
  <c r="P2464" i="2"/>
  <c r="R2464" i="2" s="1"/>
  <c r="P2477" i="2"/>
  <c r="P2489" i="2"/>
  <c r="R2489" i="2" s="1"/>
  <c r="P2502" i="2"/>
  <c r="R2502" i="2" s="1"/>
  <c r="P2515" i="2"/>
  <c r="R2515" i="2" s="1"/>
  <c r="P2528" i="2"/>
  <c r="R2528" i="2" s="1"/>
  <c r="P2541" i="2"/>
  <c r="R2541" i="2" s="1"/>
  <c r="P2553" i="2"/>
  <c r="R2553" i="2" s="1"/>
  <c r="P2566" i="2"/>
  <c r="R2566" i="2" s="1"/>
  <c r="P2579" i="2"/>
  <c r="R2579" i="2" s="1"/>
  <c r="P2592" i="2"/>
  <c r="R2592" i="2" s="1"/>
  <c r="P2605" i="2"/>
  <c r="R2605" i="2" s="1"/>
  <c r="P2617" i="2"/>
  <c r="R2617" i="2" s="1"/>
  <c r="P2630" i="2"/>
  <c r="R2630" i="2" s="1"/>
  <c r="P2642" i="2"/>
  <c r="R2642" i="2" s="1"/>
  <c r="P2653" i="2"/>
  <c r="R2653" i="2" s="1"/>
  <c r="P2662" i="2"/>
  <c r="R2662" i="2" s="1"/>
  <c r="P2672" i="2"/>
  <c r="R2672" i="2" s="1"/>
  <c r="P2681" i="2"/>
  <c r="P2690" i="2"/>
  <c r="R2690" i="2" s="1"/>
  <c r="P2699" i="2"/>
  <c r="R2699" i="2" s="1"/>
  <c r="P2708" i="2"/>
  <c r="R2708" i="2" s="1"/>
  <c r="P2717" i="2"/>
  <c r="R2717" i="2" s="1"/>
  <c r="P2726" i="2"/>
  <c r="R2726" i="2" s="1"/>
  <c r="P2736" i="2"/>
  <c r="R2736" i="2" s="1"/>
  <c r="P2745" i="2"/>
  <c r="R2745" i="2" s="1"/>
  <c r="P2754" i="2"/>
  <c r="R2754" i="2" s="1"/>
  <c r="P2763" i="2"/>
  <c r="R2763" i="2" s="1"/>
  <c r="P2772" i="2"/>
  <c r="R2772" i="2" s="1"/>
  <c r="P2781" i="2"/>
  <c r="R2781" i="2" s="1"/>
  <c r="P2790" i="2"/>
  <c r="R2790" i="2" s="1"/>
  <c r="P2800" i="2"/>
  <c r="R2800" i="2" s="1"/>
  <c r="P2809" i="2"/>
  <c r="R2809" i="2" s="1"/>
  <c r="P2818" i="2"/>
  <c r="R2818" i="2" s="1"/>
  <c r="P2826" i="2"/>
  <c r="R2826" i="2" s="1"/>
  <c r="P2834" i="2"/>
  <c r="R2834" i="2" s="1"/>
  <c r="P2842" i="2"/>
  <c r="R2842" i="2" s="1"/>
  <c r="P2850" i="2"/>
  <c r="R2850" i="2" s="1"/>
  <c r="P2858" i="2"/>
  <c r="R2858" i="2" s="1"/>
  <c r="P2866" i="2"/>
  <c r="R2866" i="2" s="1"/>
  <c r="P2874" i="2"/>
  <c r="R2874" i="2" s="1"/>
  <c r="P2882" i="2"/>
  <c r="P2890" i="2"/>
  <c r="P2898" i="2"/>
  <c r="R2898" i="2" s="1"/>
  <c r="P2906" i="2"/>
  <c r="R2906" i="2" s="1"/>
  <c r="P2914" i="2"/>
  <c r="R2914" i="2" s="1"/>
  <c r="P2922" i="2"/>
  <c r="R2922" i="2" s="1"/>
  <c r="P2930" i="2"/>
  <c r="R2930" i="2" s="1"/>
  <c r="P2938" i="2"/>
  <c r="R2938" i="2" s="1"/>
  <c r="P2946" i="2"/>
  <c r="R2946" i="2" s="1"/>
  <c r="P2954" i="2"/>
  <c r="R2954" i="2" s="1"/>
  <c r="P2962" i="2"/>
  <c r="R2962" i="2" s="1"/>
  <c r="P2970" i="2"/>
  <c r="R2970" i="2" s="1"/>
  <c r="P2978" i="2"/>
  <c r="R2978" i="2" s="1"/>
  <c r="P2986" i="2"/>
  <c r="R2986" i="2" s="1"/>
  <c r="P2994" i="2"/>
  <c r="R2994" i="2" s="1"/>
  <c r="P3002" i="2"/>
  <c r="R3002" i="2" s="1"/>
  <c r="P3010" i="2"/>
  <c r="R3010" i="2" s="1"/>
  <c r="P3018" i="2"/>
  <c r="R3018" i="2" s="1"/>
  <c r="P3026" i="2"/>
  <c r="R3026" i="2" s="1"/>
  <c r="P3034" i="2"/>
  <c r="R3034" i="2" s="1"/>
  <c r="P3042" i="2"/>
  <c r="R3042" i="2" s="1"/>
  <c r="P3050" i="2"/>
  <c r="R3050" i="2" s="1"/>
  <c r="P3058" i="2"/>
  <c r="P3066" i="2"/>
  <c r="R3066" i="2" s="1"/>
  <c r="P3074" i="2"/>
  <c r="R3074" i="2" s="1"/>
  <c r="P3082" i="2"/>
  <c r="R3082" i="2" s="1"/>
  <c r="P3090" i="2"/>
  <c r="R3090" i="2" s="1"/>
  <c r="P3098" i="2"/>
  <c r="R3098" i="2" s="1"/>
  <c r="P3106" i="2"/>
  <c r="R3106" i="2" s="1"/>
  <c r="P3114" i="2"/>
  <c r="R3114" i="2" s="1"/>
  <c r="P3122" i="2"/>
  <c r="R3122" i="2" s="1"/>
  <c r="P3130" i="2"/>
  <c r="R3130" i="2" s="1"/>
  <c r="P3138" i="2"/>
  <c r="R3138" i="2" s="1"/>
  <c r="P3146" i="2"/>
  <c r="R3146" i="2" s="1"/>
  <c r="P3154" i="2"/>
  <c r="R3154" i="2" s="1"/>
  <c r="P3162" i="2"/>
  <c r="R3162" i="2" s="1"/>
  <c r="P3170" i="2"/>
  <c r="R3170" i="2" s="1"/>
  <c r="P3178" i="2"/>
  <c r="R3178" i="2" s="1"/>
  <c r="P3186" i="2"/>
  <c r="R3186" i="2" s="1"/>
  <c r="P3194" i="2"/>
  <c r="R3194" i="2" s="1"/>
  <c r="P3202" i="2"/>
  <c r="R3202" i="2" s="1"/>
  <c r="P3210" i="2"/>
  <c r="R3210" i="2" s="1"/>
  <c r="P3218" i="2"/>
  <c r="R3218" i="2" s="1"/>
  <c r="P3226" i="2"/>
  <c r="R3226" i="2" s="1"/>
  <c r="P3234" i="2"/>
  <c r="P3242" i="2"/>
  <c r="R3242" i="2" s="1"/>
  <c r="P3250" i="2"/>
  <c r="R3250" i="2" s="1"/>
  <c r="P3258" i="2"/>
  <c r="R3258" i="2" s="1"/>
  <c r="P3266" i="2"/>
  <c r="R3266" i="2" s="1"/>
  <c r="P3274" i="2"/>
  <c r="R3274" i="2" s="1"/>
  <c r="P3282" i="2"/>
  <c r="R3282" i="2" s="1"/>
  <c r="P3290" i="2"/>
  <c r="R3290" i="2" s="1"/>
  <c r="P3298" i="2"/>
  <c r="R3298" i="2" s="1"/>
  <c r="P3306" i="2"/>
  <c r="R3306" i="2" s="1"/>
  <c r="P3314" i="2"/>
  <c r="R3314" i="2" s="1"/>
  <c r="P3322" i="2"/>
  <c r="R3322" i="2" s="1"/>
  <c r="P3330" i="2"/>
  <c r="R3330" i="2" s="1"/>
  <c r="P3338" i="2"/>
  <c r="R3338" i="2" s="1"/>
  <c r="P3346" i="2"/>
  <c r="R3346" i="2" s="1"/>
  <c r="P3354" i="2"/>
  <c r="R3354" i="2" s="1"/>
  <c r="P3362" i="2"/>
  <c r="R3362" i="2" s="1"/>
  <c r="P3370" i="2"/>
  <c r="R3370" i="2" s="1"/>
  <c r="P3378" i="2"/>
  <c r="R3378" i="2" s="1"/>
  <c r="P3386" i="2"/>
  <c r="R3386" i="2" s="1"/>
  <c r="P3394" i="2"/>
  <c r="R3394" i="2" s="1"/>
  <c r="P3402" i="2"/>
  <c r="R3402" i="2" s="1"/>
  <c r="P3410" i="2"/>
  <c r="R3410" i="2" s="1"/>
  <c r="P3418" i="2"/>
  <c r="P3426" i="2"/>
  <c r="R3426" i="2" s="1"/>
  <c r="P3434" i="2"/>
  <c r="R3434" i="2" s="1"/>
  <c r="P3442" i="2"/>
  <c r="R3442" i="2" s="1"/>
  <c r="P3450" i="2"/>
  <c r="R3450" i="2" s="1"/>
  <c r="P3458" i="2"/>
  <c r="R3458" i="2" s="1"/>
  <c r="P3466" i="2"/>
  <c r="R3466" i="2" s="1"/>
  <c r="P3474" i="2"/>
  <c r="R3474" i="2" s="1"/>
  <c r="P3482" i="2"/>
  <c r="R3482" i="2" s="1"/>
  <c r="P3490" i="2"/>
  <c r="R3490" i="2" s="1"/>
  <c r="AL5092" i="2"/>
  <c r="AP5092" i="2" s="1"/>
  <c r="AL5169" i="2"/>
  <c r="AP5169" i="2" s="1"/>
  <c r="AL5468" i="2"/>
  <c r="AP5468" i="2" s="1"/>
  <c r="AL5556" i="2"/>
  <c r="AP5556" i="2" s="1"/>
  <c r="AL5685" i="2"/>
  <c r="AP5685" i="2" s="1"/>
  <c r="P72" i="2"/>
  <c r="R72" i="2" s="1"/>
  <c r="P158" i="2"/>
  <c r="R158" i="2" s="1"/>
  <c r="P242" i="2"/>
  <c r="R242" i="2" s="1"/>
  <c r="P328" i="2"/>
  <c r="R328" i="2" s="1"/>
  <c r="P414" i="2"/>
  <c r="R414" i="2" s="1"/>
  <c r="P498" i="2"/>
  <c r="R498" i="2" s="1"/>
  <c r="P580" i="2"/>
  <c r="R580" i="2" s="1"/>
  <c r="P651" i="2"/>
  <c r="R651" i="2" s="1"/>
  <c r="P715" i="2"/>
  <c r="R715" i="2" s="1"/>
  <c r="P779" i="2"/>
  <c r="R779" i="2" s="1"/>
  <c r="P843" i="2"/>
  <c r="R843" i="2" s="1"/>
  <c r="P907" i="2"/>
  <c r="R907" i="2" s="1"/>
  <c r="P971" i="2"/>
  <c r="R971" i="2" s="1"/>
  <c r="P1035" i="2"/>
  <c r="R1035" i="2" s="1"/>
  <c r="P1099" i="2"/>
  <c r="R1099" i="2" s="1"/>
  <c r="P1163" i="2"/>
  <c r="R1163" i="2" s="1"/>
  <c r="P1227" i="2"/>
  <c r="R1227" i="2" s="1"/>
  <c r="P1291" i="2"/>
  <c r="R1291" i="2" s="1"/>
  <c r="P1355" i="2"/>
  <c r="R1355" i="2" s="1"/>
  <c r="P1419" i="2"/>
  <c r="R1419" i="2" s="1"/>
  <c r="P1483" i="2"/>
  <c r="R1483" i="2" s="1"/>
  <c r="P1520" i="2"/>
  <c r="R1520" i="2" s="1"/>
  <c r="P1541" i="2"/>
  <c r="R1541" i="2" s="1"/>
  <c r="P1561" i="2"/>
  <c r="R1561" i="2" s="1"/>
  <c r="P1577" i="2"/>
  <c r="R1577" i="2" s="1"/>
  <c r="P1593" i="2"/>
  <c r="R1593" i="2" s="1"/>
  <c r="P1608" i="2"/>
  <c r="R1608" i="2" s="1"/>
  <c r="P1621" i="2"/>
  <c r="R1621" i="2" s="1"/>
  <c r="P1633" i="2"/>
  <c r="R1633" i="2" s="1"/>
  <c r="P1646" i="2"/>
  <c r="R1646" i="2" s="1"/>
  <c r="P1659" i="2"/>
  <c r="R1659" i="2" s="1"/>
  <c r="P1672" i="2"/>
  <c r="R1672" i="2" s="1"/>
  <c r="P1685" i="2"/>
  <c r="R1685" i="2" s="1"/>
  <c r="P1697" i="2"/>
  <c r="R1697" i="2" s="1"/>
  <c r="P1710" i="2"/>
  <c r="R1710" i="2" s="1"/>
  <c r="P1723" i="2"/>
  <c r="R1723" i="2" s="1"/>
  <c r="P1736" i="2"/>
  <c r="R1736" i="2" s="1"/>
  <c r="P1749" i="2"/>
  <c r="R1749" i="2" s="1"/>
  <c r="P1761" i="2"/>
  <c r="R1761" i="2" s="1"/>
  <c r="P1774" i="2"/>
  <c r="R1774" i="2" s="1"/>
  <c r="P1787" i="2"/>
  <c r="R1787" i="2" s="1"/>
  <c r="P1800" i="2"/>
  <c r="R1800" i="2" s="1"/>
  <c r="P1813" i="2"/>
  <c r="R1813" i="2" s="1"/>
  <c r="P1825" i="2"/>
  <c r="R1825" i="2" s="1"/>
  <c r="P1838" i="2"/>
  <c r="R1838" i="2" s="1"/>
  <c r="P1851" i="2"/>
  <c r="P1864" i="2"/>
  <c r="R1864" i="2" s="1"/>
  <c r="P1877" i="2"/>
  <c r="R1877" i="2" s="1"/>
  <c r="P1889" i="2"/>
  <c r="R1889" i="2" s="1"/>
  <c r="P1902" i="2"/>
  <c r="R1902" i="2" s="1"/>
  <c r="P1915" i="2"/>
  <c r="R1915" i="2" s="1"/>
  <c r="P1928" i="2"/>
  <c r="R1928" i="2" s="1"/>
  <c r="P1941" i="2"/>
  <c r="R1941" i="2" s="1"/>
  <c r="P1953" i="2"/>
  <c r="R1953" i="2" s="1"/>
  <c r="P1966" i="2"/>
  <c r="R1966" i="2" s="1"/>
  <c r="P1979" i="2"/>
  <c r="R1979" i="2" s="1"/>
  <c r="P1992" i="2"/>
  <c r="R1992" i="2" s="1"/>
  <c r="P2005" i="2"/>
  <c r="R2005" i="2" s="1"/>
  <c r="P2017" i="2"/>
  <c r="R2017" i="2" s="1"/>
  <c r="P2030" i="2"/>
  <c r="R2030" i="2" s="1"/>
  <c r="P2043" i="2"/>
  <c r="R2043" i="2" s="1"/>
  <c r="P2056" i="2"/>
  <c r="R2056" i="2" s="1"/>
  <c r="P2069" i="2"/>
  <c r="P2081" i="2"/>
  <c r="R2081" i="2" s="1"/>
  <c r="P2094" i="2"/>
  <c r="R2094" i="2" s="1"/>
  <c r="P2107" i="2"/>
  <c r="R2107" i="2" s="1"/>
  <c r="P2120" i="2"/>
  <c r="R2120" i="2" s="1"/>
  <c r="P2133" i="2"/>
  <c r="R2133" i="2" s="1"/>
  <c r="P2145" i="2"/>
  <c r="R2145" i="2" s="1"/>
  <c r="P2158" i="2"/>
  <c r="R2158" i="2" s="1"/>
  <c r="P2171" i="2"/>
  <c r="R2171" i="2" s="1"/>
  <c r="P2184" i="2"/>
  <c r="R2184" i="2" s="1"/>
  <c r="P2197" i="2"/>
  <c r="R2197" i="2" s="1"/>
  <c r="P2209" i="2"/>
  <c r="R2209" i="2" s="1"/>
  <c r="P2222" i="2"/>
  <c r="R2222" i="2" s="1"/>
  <c r="P2235" i="2"/>
  <c r="R2235" i="2" s="1"/>
  <c r="P2248" i="2"/>
  <c r="R2248" i="2" s="1"/>
  <c r="P2261" i="2"/>
  <c r="P2273" i="2"/>
  <c r="R2273" i="2" s="1"/>
  <c r="P2286" i="2"/>
  <c r="R2286" i="2" s="1"/>
  <c r="P2299" i="2"/>
  <c r="R2299" i="2" s="1"/>
  <c r="P2312" i="2"/>
  <c r="R2312" i="2" s="1"/>
  <c r="P2325" i="2"/>
  <c r="R2325" i="2" s="1"/>
  <c r="P2337" i="2"/>
  <c r="R2337" i="2" s="1"/>
  <c r="P2350" i="2"/>
  <c r="R2350" i="2" s="1"/>
  <c r="P2363" i="2"/>
  <c r="R2363" i="2" s="1"/>
  <c r="P2376" i="2"/>
  <c r="R2376" i="2" s="1"/>
  <c r="P2389" i="2"/>
  <c r="R2389" i="2" s="1"/>
  <c r="P2401" i="2"/>
  <c r="R2401" i="2" s="1"/>
  <c r="P2414" i="2"/>
  <c r="R2414" i="2" s="1"/>
  <c r="P2427" i="2"/>
  <c r="R2427" i="2" s="1"/>
  <c r="P2440" i="2"/>
  <c r="R2440" i="2" s="1"/>
  <c r="P2453" i="2"/>
  <c r="R2453" i="2" s="1"/>
  <c r="P2465" i="2"/>
  <c r="R2465" i="2" s="1"/>
  <c r="P2478" i="2"/>
  <c r="P2491" i="2"/>
  <c r="R2491" i="2" s="1"/>
  <c r="P2504" i="2"/>
  <c r="R2504" i="2" s="1"/>
  <c r="P2517" i="2"/>
  <c r="R2517" i="2" s="1"/>
  <c r="P2529" i="2"/>
  <c r="R2529" i="2" s="1"/>
  <c r="P2542" i="2"/>
  <c r="R2542" i="2" s="1"/>
  <c r="P2555" i="2"/>
  <c r="R2555" i="2" s="1"/>
  <c r="P2568" i="2"/>
  <c r="R2568" i="2" s="1"/>
  <c r="P2581" i="2"/>
  <c r="R2581" i="2" s="1"/>
  <c r="P2593" i="2"/>
  <c r="R2593" i="2" s="1"/>
  <c r="P2606" i="2"/>
  <c r="R2606" i="2" s="1"/>
  <c r="P2619" i="2"/>
  <c r="R2619" i="2" s="1"/>
  <c r="P2632" i="2"/>
  <c r="R2632" i="2" s="1"/>
  <c r="P2643" i="2"/>
  <c r="R2643" i="2" s="1"/>
  <c r="P2654" i="2"/>
  <c r="R2654" i="2" s="1"/>
  <c r="P2664" i="2"/>
  <c r="R2664" i="2" s="1"/>
  <c r="P2673" i="2"/>
  <c r="R2673" i="2" s="1"/>
  <c r="P2682" i="2"/>
  <c r="P2691" i="2"/>
  <c r="R2691" i="2" s="1"/>
  <c r="P2700" i="2"/>
  <c r="R2700" i="2" s="1"/>
  <c r="P2709" i="2"/>
  <c r="R2709" i="2" s="1"/>
  <c r="P2718" i="2"/>
  <c r="R2718" i="2" s="1"/>
  <c r="P2728" i="2"/>
  <c r="R2728" i="2" s="1"/>
  <c r="P2737" i="2"/>
  <c r="R2737" i="2" s="1"/>
  <c r="P2746" i="2"/>
  <c r="R2746" i="2" s="1"/>
  <c r="P2755" i="2"/>
  <c r="R2755" i="2" s="1"/>
  <c r="P2764" i="2"/>
  <c r="R2764" i="2" s="1"/>
  <c r="P2773" i="2"/>
  <c r="R2773" i="2" s="1"/>
  <c r="P2782" i="2"/>
  <c r="R2782" i="2" s="1"/>
  <c r="P2792" i="2"/>
  <c r="R2792" i="2" s="1"/>
  <c r="P2801" i="2"/>
  <c r="R2801" i="2" s="1"/>
  <c r="P2810" i="2"/>
  <c r="R2810" i="2" s="1"/>
  <c r="P2819" i="2"/>
  <c r="R2819" i="2" s="1"/>
  <c r="P2827" i="2"/>
  <c r="R2827" i="2" s="1"/>
  <c r="P2835" i="2"/>
  <c r="R2835" i="2" s="1"/>
  <c r="P2843" i="2"/>
  <c r="R2843" i="2" s="1"/>
  <c r="P2851" i="2"/>
  <c r="R2851" i="2" s="1"/>
  <c r="P2859" i="2"/>
  <c r="R2859" i="2" s="1"/>
  <c r="P2867" i="2"/>
  <c r="R2867" i="2" s="1"/>
  <c r="P2875" i="2"/>
  <c r="R2875" i="2" s="1"/>
  <c r="P2883" i="2"/>
  <c r="P2891" i="2"/>
  <c r="P2899" i="2"/>
  <c r="R2899" i="2" s="1"/>
  <c r="P2907" i="2"/>
  <c r="R2907" i="2" s="1"/>
  <c r="P2915" i="2"/>
  <c r="R2915" i="2" s="1"/>
  <c r="P2923" i="2"/>
  <c r="R2923" i="2" s="1"/>
  <c r="P2931" i="2"/>
  <c r="R2931" i="2" s="1"/>
  <c r="P2939" i="2"/>
  <c r="R2939" i="2" s="1"/>
  <c r="P2947" i="2"/>
  <c r="R2947" i="2" s="1"/>
  <c r="P2955" i="2"/>
  <c r="R2955" i="2" s="1"/>
  <c r="P2963" i="2"/>
  <c r="R2963" i="2" s="1"/>
  <c r="P2971" i="2"/>
  <c r="R2971" i="2" s="1"/>
  <c r="P2979" i="2"/>
  <c r="R2979" i="2" s="1"/>
  <c r="P2987" i="2"/>
  <c r="R2987" i="2" s="1"/>
  <c r="P2995" i="2"/>
  <c r="R2995" i="2" s="1"/>
  <c r="P3003" i="2"/>
  <c r="R3003" i="2" s="1"/>
  <c r="P3011" i="2"/>
  <c r="R3011" i="2" s="1"/>
  <c r="P3019" i="2"/>
  <c r="R3019" i="2" s="1"/>
  <c r="P3027" i="2"/>
  <c r="R3027" i="2" s="1"/>
  <c r="P3035" i="2"/>
  <c r="R3035" i="2" s="1"/>
  <c r="P3043" i="2"/>
  <c r="R3043" i="2" s="1"/>
  <c r="P3051" i="2"/>
  <c r="R3051" i="2" s="1"/>
  <c r="P3059" i="2"/>
  <c r="P3067" i="2"/>
  <c r="R3067" i="2" s="1"/>
  <c r="P3075" i="2"/>
  <c r="R3075" i="2" s="1"/>
  <c r="P3083" i="2"/>
  <c r="R3083" i="2" s="1"/>
  <c r="P3091" i="2"/>
  <c r="R3091" i="2" s="1"/>
  <c r="P3099" i="2"/>
  <c r="R3099" i="2" s="1"/>
  <c r="P3107" i="2"/>
  <c r="R3107" i="2" s="1"/>
  <c r="P3115" i="2"/>
  <c r="R3115" i="2" s="1"/>
  <c r="P3123" i="2"/>
  <c r="R3123" i="2" s="1"/>
  <c r="P3131" i="2"/>
  <c r="R3131" i="2" s="1"/>
  <c r="P3139" i="2"/>
  <c r="R3139" i="2" s="1"/>
  <c r="P3147" i="2"/>
  <c r="R3147" i="2" s="1"/>
  <c r="P3155" i="2"/>
  <c r="R3155" i="2" s="1"/>
  <c r="P3163" i="2"/>
  <c r="R3163" i="2" s="1"/>
  <c r="P3171" i="2"/>
  <c r="R3171" i="2" s="1"/>
  <c r="P3179" i="2"/>
  <c r="R3179" i="2" s="1"/>
  <c r="P3187" i="2"/>
  <c r="R3187" i="2" s="1"/>
  <c r="P3195" i="2"/>
  <c r="R3195" i="2" s="1"/>
  <c r="P3203" i="2"/>
  <c r="R3203" i="2" s="1"/>
  <c r="P3211" i="2"/>
  <c r="R3211" i="2" s="1"/>
  <c r="P3219" i="2"/>
  <c r="R3219" i="2" s="1"/>
  <c r="P3227" i="2"/>
  <c r="R3227" i="2" s="1"/>
  <c r="P3235" i="2"/>
  <c r="P3243" i="2"/>
  <c r="R3243" i="2" s="1"/>
  <c r="P3251" i="2"/>
  <c r="R3251" i="2" s="1"/>
  <c r="P3259" i="2"/>
  <c r="R3259" i="2" s="1"/>
  <c r="P3267" i="2"/>
  <c r="R3267" i="2" s="1"/>
  <c r="P3275" i="2"/>
  <c r="R3275" i="2" s="1"/>
  <c r="P3283" i="2"/>
  <c r="R3283" i="2" s="1"/>
  <c r="P3291" i="2"/>
  <c r="R3291" i="2" s="1"/>
  <c r="P3299" i="2"/>
  <c r="R3299" i="2" s="1"/>
  <c r="P3307" i="2"/>
  <c r="R3307" i="2" s="1"/>
  <c r="P3315" i="2"/>
  <c r="R3315" i="2" s="1"/>
  <c r="P3323" i="2"/>
  <c r="R3323" i="2" s="1"/>
  <c r="P3331" i="2"/>
  <c r="R3331" i="2" s="1"/>
  <c r="P3339" i="2"/>
  <c r="R3339" i="2" s="1"/>
  <c r="P3347" i="2"/>
  <c r="R3347" i="2" s="1"/>
  <c r="P3355" i="2"/>
  <c r="R3355" i="2" s="1"/>
  <c r="P3363" i="2"/>
  <c r="R3363" i="2" s="1"/>
  <c r="P3371" i="2"/>
  <c r="R3371" i="2" s="1"/>
  <c r="P3379" i="2"/>
  <c r="R3379" i="2" s="1"/>
  <c r="P3387" i="2"/>
  <c r="R3387" i="2" s="1"/>
  <c r="P3395" i="2"/>
  <c r="R3395" i="2" s="1"/>
  <c r="P3403" i="2"/>
  <c r="R3403" i="2" s="1"/>
  <c r="P3411" i="2"/>
  <c r="P3419" i="2"/>
  <c r="P3427" i="2"/>
  <c r="R3427" i="2" s="1"/>
  <c r="P3435" i="2"/>
  <c r="R3435" i="2" s="1"/>
  <c r="P3443" i="2"/>
  <c r="R3443" i="2" s="1"/>
  <c r="P3451" i="2"/>
  <c r="R3451" i="2" s="1"/>
  <c r="P3459" i="2"/>
  <c r="R3459" i="2" s="1"/>
  <c r="P3467" i="2"/>
  <c r="R3467" i="2" s="1"/>
  <c r="P3475" i="2"/>
  <c r="R3475" i="2" s="1"/>
  <c r="P3483" i="2"/>
  <c r="R3483" i="2" s="1"/>
  <c r="P3491" i="2"/>
  <c r="R3491" i="2" s="1"/>
  <c r="P3499" i="2"/>
  <c r="R3499" i="2" s="1"/>
  <c r="P3507" i="2"/>
  <c r="R3507" i="2" s="1"/>
  <c r="AL5201" i="2"/>
  <c r="AP5201" i="2" s="1"/>
  <c r="AL5489" i="2"/>
  <c r="AP5489" i="2" s="1"/>
  <c r="AL5573" i="2"/>
  <c r="AP5573" i="2" s="1"/>
  <c r="AL5698" i="2"/>
  <c r="AP5698" i="2" s="1"/>
  <c r="P82" i="2"/>
  <c r="R82" i="2" s="1"/>
  <c r="P168" i="2"/>
  <c r="R168" i="2" s="1"/>
  <c r="P254" i="2"/>
  <c r="R254" i="2" s="1"/>
  <c r="P338" i="2"/>
  <c r="R338" i="2" s="1"/>
  <c r="P424" i="2"/>
  <c r="R424" i="2" s="1"/>
  <c r="P510" i="2"/>
  <c r="R510" i="2" s="1"/>
  <c r="P589" i="2"/>
  <c r="R589" i="2" s="1"/>
  <c r="P659" i="2"/>
  <c r="R659" i="2" s="1"/>
  <c r="P723" i="2"/>
  <c r="R723" i="2" s="1"/>
  <c r="P787" i="2"/>
  <c r="R787" i="2" s="1"/>
  <c r="P851" i="2"/>
  <c r="R851" i="2" s="1"/>
  <c r="P915" i="2"/>
  <c r="R915" i="2" s="1"/>
  <c r="P979" i="2"/>
  <c r="R979" i="2" s="1"/>
  <c r="P1043" i="2"/>
  <c r="R1043" i="2" s="1"/>
  <c r="P1107" i="2"/>
  <c r="R1107" i="2" s="1"/>
  <c r="P1171" i="2"/>
  <c r="R1171" i="2" s="1"/>
  <c r="P1235" i="2"/>
  <c r="R1235" i="2" s="1"/>
  <c r="P1299" i="2"/>
  <c r="R1299" i="2" s="1"/>
  <c r="P1363" i="2"/>
  <c r="R1363" i="2" s="1"/>
  <c r="P1427" i="2"/>
  <c r="R1427" i="2" s="1"/>
  <c r="P1491" i="2"/>
  <c r="P1523" i="2"/>
  <c r="R1523" i="2" s="1"/>
  <c r="P1544" i="2"/>
  <c r="R1544" i="2" s="1"/>
  <c r="P1563" i="2"/>
  <c r="R1563" i="2" s="1"/>
  <c r="P1579" i="2"/>
  <c r="R1579" i="2" s="1"/>
  <c r="P1595" i="2"/>
  <c r="R1595" i="2" s="1"/>
  <c r="P1609" i="2"/>
  <c r="R1609" i="2" s="1"/>
  <c r="P1622" i="2"/>
  <c r="R1622" i="2" s="1"/>
  <c r="P1635" i="2"/>
  <c r="R1635" i="2" s="1"/>
  <c r="P1648" i="2"/>
  <c r="R1648" i="2" s="1"/>
  <c r="P1661" i="2"/>
  <c r="R1661" i="2" s="1"/>
  <c r="P1673" i="2"/>
  <c r="R1673" i="2" s="1"/>
  <c r="P1686" i="2"/>
  <c r="R1686" i="2" s="1"/>
  <c r="P1699" i="2"/>
  <c r="R1699" i="2" s="1"/>
  <c r="P1712" i="2"/>
  <c r="R1712" i="2" s="1"/>
  <c r="P1725" i="2"/>
  <c r="R1725" i="2" s="1"/>
  <c r="P1737" i="2"/>
  <c r="R1737" i="2" s="1"/>
  <c r="P1750" i="2"/>
  <c r="R1750" i="2" s="1"/>
  <c r="P1763" i="2"/>
  <c r="R1763" i="2" s="1"/>
  <c r="P1776" i="2"/>
  <c r="R1776" i="2" s="1"/>
  <c r="P1789" i="2"/>
  <c r="R1789" i="2" s="1"/>
  <c r="P1801" i="2"/>
  <c r="R1801" i="2" s="1"/>
  <c r="P1814" i="2"/>
  <c r="R1814" i="2" s="1"/>
  <c r="P1827" i="2"/>
  <c r="R1827" i="2" s="1"/>
  <c r="P1840" i="2"/>
  <c r="R1840" i="2" s="1"/>
  <c r="P1853" i="2"/>
  <c r="P1865" i="2"/>
  <c r="R1865" i="2" s="1"/>
  <c r="P1878" i="2"/>
  <c r="R1878" i="2" s="1"/>
  <c r="P1891" i="2"/>
  <c r="R1891" i="2" s="1"/>
  <c r="P1904" i="2"/>
  <c r="R1904" i="2" s="1"/>
  <c r="P1917" i="2"/>
  <c r="R1917" i="2" s="1"/>
  <c r="P1929" i="2"/>
  <c r="R1929" i="2" s="1"/>
  <c r="P1942" i="2"/>
  <c r="R1942" i="2" s="1"/>
  <c r="P1955" i="2"/>
  <c r="R1955" i="2" s="1"/>
  <c r="P1968" i="2"/>
  <c r="R1968" i="2" s="1"/>
  <c r="P1981" i="2"/>
  <c r="R1981" i="2" s="1"/>
  <c r="P1993" i="2"/>
  <c r="R1993" i="2" s="1"/>
  <c r="P2006" i="2"/>
  <c r="R2006" i="2" s="1"/>
  <c r="P2019" i="2"/>
  <c r="R2019" i="2" s="1"/>
  <c r="P2032" i="2"/>
  <c r="R2032" i="2" s="1"/>
  <c r="P2045" i="2"/>
  <c r="R2045" i="2" s="1"/>
  <c r="P2057" i="2"/>
  <c r="R2057" i="2" s="1"/>
  <c r="P2070" i="2"/>
  <c r="P2083" i="2"/>
  <c r="R2083" i="2" s="1"/>
  <c r="P2096" i="2"/>
  <c r="R2096" i="2" s="1"/>
  <c r="P2109" i="2"/>
  <c r="R2109" i="2" s="1"/>
  <c r="P2121" i="2"/>
  <c r="R2121" i="2" s="1"/>
  <c r="P2134" i="2"/>
  <c r="R2134" i="2" s="1"/>
  <c r="P2147" i="2"/>
  <c r="R2147" i="2" s="1"/>
  <c r="P2160" i="2"/>
  <c r="R2160" i="2" s="1"/>
  <c r="P2173" i="2"/>
  <c r="R2173" i="2" s="1"/>
  <c r="P2185" i="2"/>
  <c r="R2185" i="2" s="1"/>
  <c r="P2198" i="2"/>
  <c r="R2198" i="2" s="1"/>
  <c r="P2211" i="2"/>
  <c r="R2211" i="2" s="1"/>
  <c r="P2224" i="2"/>
  <c r="R2224" i="2" s="1"/>
  <c r="P2237" i="2"/>
  <c r="R2237" i="2" s="1"/>
  <c r="P2249" i="2"/>
  <c r="R2249" i="2" s="1"/>
  <c r="P2262" i="2"/>
  <c r="P2275" i="2"/>
  <c r="R2275" i="2" s="1"/>
  <c r="P2288" i="2"/>
  <c r="R2288" i="2" s="1"/>
  <c r="P2301" i="2"/>
  <c r="R2301" i="2" s="1"/>
  <c r="P2313" i="2"/>
  <c r="R2313" i="2" s="1"/>
  <c r="P2326" i="2"/>
  <c r="R2326" i="2" s="1"/>
  <c r="P2339" i="2"/>
  <c r="R2339" i="2" s="1"/>
  <c r="P2352" i="2"/>
  <c r="R2352" i="2" s="1"/>
  <c r="P2365" i="2"/>
  <c r="R2365" i="2" s="1"/>
  <c r="P2377" i="2"/>
  <c r="R2377" i="2" s="1"/>
  <c r="P2390" i="2"/>
  <c r="R2390" i="2" s="1"/>
  <c r="P2403" i="2"/>
  <c r="R2403" i="2" s="1"/>
  <c r="P2416" i="2"/>
  <c r="R2416" i="2" s="1"/>
  <c r="P2429" i="2"/>
  <c r="R2429" i="2" s="1"/>
  <c r="P2441" i="2"/>
  <c r="R2441" i="2" s="1"/>
  <c r="P2454" i="2"/>
  <c r="R2454" i="2" s="1"/>
  <c r="P2467" i="2"/>
  <c r="R2467" i="2" s="1"/>
  <c r="P2480" i="2"/>
  <c r="P2493" i="2"/>
  <c r="R2493" i="2" s="1"/>
  <c r="P2505" i="2"/>
  <c r="R2505" i="2" s="1"/>
  <c r="P2518" i="2"/>
  <c r="R2518" i="2" s="1"/>
  <c r="P2531" i="2"/>
  <c r="R2531" i="2" s="1"/>
  <c r="P2544" i="2"/>
  <c r="R2544" i="2" s="1"/>
  <c r="P2557" i="2"/>
  <c r="R2557" i="2" s="1"/>
  <c r="P2569" i="2"/>
  <c r="R2569" i="2" s="1"/>
  <c r="P2582" i="2"/>
  <c r="R2582" i="2" s="1"/>
  <c r="P2595" i="2"/>
  <c r="R2595" i="2" s="1"/>
  <c r="P2608" i="2"/>
  <c r="R2608" i="2" s="1"/>
  <c r="P2621" i="2"/>
  <c r="R2621" i="2" s="1"/>
  <c r="P2633" i="2"/>
  <c r="R2633" i="2" s="1"/>
  <c r="P2645" i="2"/>
  <c r="R2645" i="2" s="1"/>
  <c r="P2656" i="2"/>
  <c r="R2656" i="2" s="1"/>
  <c r="P2665" i="2"/>
  <c r="R2665" i="2" s="1"/>
  <c r="P2674" i="2"/>
  <c r="R2674" i="2" s="1"/>
  <c r="P2683" i="2"/>
  <c r="P2692" i="2"/>
  <c r="R2692" i="2" s="1"/>
  <c r="P2701" i="2"/>
  <c r="R2701" i="2" s="1"/>
  <c r="P2710" i="2"/>
  <c r="R2710" i="2" s="1"/>
  <c r="P2720" i="2"/>
  <c r="R2720" i="2" s="1"/>
  <c r="P2729" i="2"/>
  <c r="R2729" i="2" s="1"/>
  <c r="P2738" i="2"/>
  <c r="R2738" i="2" s="1"/>
  <c r="P2747" i="2"/>
  <c r="R2747" i="2" s="1"/>
  <c r="P2756" i="2"/>
  <c r="R2756" i="2" s="1"/>
  <c r="P2765" i="2"/>
  <c r="R2765" i="2" s="1"/>
  <c r="P2774" i="2"/>
  <c r="R2774" i="2" s="1"/>
  <c r="P2784" i="2"/>
  <c r="R2784" i="2" s="1"/>
  <c r="P2793" i="2"/>
  <c r="R2793" i="2" s="1"/>
  <c r="P2802" i="2"/>
  <c r="R2802" i="2" s="1"/>
  <c r="P2811" i="2"/>
  <c r="R2811" i="2" s="1"/>
  <c r="P2820" i="2"/>
  <c r="R2820" i="2" s="1"/>
  <c r="P2828" i="2"/>
  <c r="R2828" i="2" s="1"/>
  <c r="P2836" i="2"/>
  <c r="R2836" i="2" s="1"/>
  <c r="P2844" i="2"/>
  <c r="R2844" i="2" s="1"/>
  <c r="P2852" i="2"/>
  <c r="R2852" i="2" s="1"/>
  <c r="P2860" i="2"/>
  <c r="R2860" i="2" s="1"/>
  <c r="P2868" i="2"/>
  <c r="R2868" i="2" s="1"/>
  <c r="P2876" i="2"/>
  <c r="R2876" i="2" s="1"/>
  <c r="P2884" i="2"/>
  <c r="P2892" i="2"/>
  <c r="R2892" i="2" s="1"/>
  <c r="P2900" i="2"/>
  <c r="R2900" i="2" s="1"/>
  <c r="P2908" i="2"/>
  <c r="R2908" i="2" s="1"/>
  <c r="P2916" i="2"/>
  <c r="R2916" i="2" s="1"/>
  <c r="P2924" i="2"/>
  <c r="R2924" i="2" s="1"/>
  <c r="P2932" i="2"/>
  <c r="R2932" i="2" s="1"/>
  <c r="P2940" i="2"/>
  <c r="R2940" i="2" s="1"/>
  <c r="P2948" i="2"/>
  <c r="R2948" i="2" s="1"/>
  <c r="P2956" i="2"/>
  <c r="R2956" i="2" s="1"/>
  <c r="P2964" i="2"/>
  <c r="R2964" i="2" s="1"/>
  <c r="P2972" i="2"/>
  <c r="R2972" i="2" s="1"/>
  <c r="P2980" i="2"/>
  <c r="R2980" i="2" s="1"/>
  <c r="P2988" i="2"/>
  <c r="R2988" i="2" s="1"/>
  <c r="P2996" i="2"/>
  <c r="R2996" i="2" s="1"/>
  <c r="P3004" i="2"/>
  <c r="R3004" i="2" s="1"/>
  <c r="P3012" i="2"/>
  <c r="R3012" i="2" s="1"/>
  <c r="P3020" i="2"/>
  <c r="R3020" i="2" s="1"/>
  <c r="P3028" i="2"/>
  <c r="R3028" i="2" s="1"/>
  <c r="P3036" i="2"/>
  <c r="R3036" i="2" s="1"/>
  <c r="P3044" i="2"/>
  <c r="R3044" i="2" s="1"/>
  <c r="P3052" i="2"/>
  <c r="R3052" i="2" s="1"/>
  <c r="P3060" i="2"/>
  <c r="P3068" i="2"/>
  <c r="R3068" i="2" s="1"/>
  <c r="P3076" i="2"/>
  <c r="R3076" i="2" s="1"/>
  <c r="P3084" i="2"/>
  <c r="R3084" i="2" s="1"/>
  <c r="P3092" i="2"/>
  <c r="R3092" i="2" s="1"/>
  <c r="P3100" i="2"/>
  <c r="R3100" i="2" s="1"/>
  <c r="P3108" i="2"/>
  <c r="R3108" i="2" s="1"/>
  <c r="P3116" i="2"/>
  <c r="R3116" i="2" s="1"/>
  <c r="P3124" i="2"/>
  <c r="R3124" i="2" s="1"/>
  <c r="P3132" i="2"/>
  <c r="R3132" i="2" s="1"/>
  <c r="P3140" i="2"/>
  <c r="R3140" i="2" s="1"/>
  <c r="P3148" i="2"/>
  <c r="R3148" i="2" s="1"/>
  <c r="P3156" i="2"/>
  <c r="R3156" i="2" s="1"/>
  <c r="P3164" i="2"/>
  <c r="R3164" i="2" s="1"/>
  <c r="P3172" i="2"/>
  <c r="R3172" i="2" s="1"/>
  <c r="P3180" i="2"/>
  <c r="R3180" i="2" s="1"/>
  <c r="P3188" i="2"/>
  <c r="R3188" i="2" s="1"/>
  <c r="P3196" i="2"/>
  <c r="R3196" i="2" s="1"/>
  <c r="P3204" i="2"/>
  <c r="R3204" i="2" s="1"/>
  <c r="P3212" i="2"/>
  <c r="R3212" i="2" s="1"/>
  <c r="P3220" i="2"/>
  <c r="R3220" i="2" s="1"/>
  <c r="P3228" i="2"/>
  <c r="R3228" i="2" s="1"/>
  <c r="P3236" i="2"/>
  <c r="P3244" i="2"/>
  <c r="R3244" i="2" s="1"/>
  <c r="P3252" i="2"/>
  <c r="R3252" i="2" s="1"/>
  <c r="P3260" i="2"/>
  <c r="R3260" i="2" s="1"/>
  <c r="P3268" i="2"/>
  <c r="R3268" i="2" s="1"/>
  <c r="P3276" i="2"/>
  <c r="R3276" i="2" s="1"/>
  <c r="P3284" i="2"/>
  <c r="R3284" i="2" s="1"/>
  <c r="P3292" i="2"/>
  <c r="R3292" i="2" s="1"/>
  <c r="P3300" i="2"/>
  <c r="R3300" i="2" s="1"/>
  <c r="P3308" i="2"/>
  <c r="R3308" i="2" s="1"/>
  <c r="P3316" i="2"/>
  <c r="R3316" i="2" s="1"/>
  <c r="P3324" i="2"/>
  <c r="R3324" i="2" s="1"/>
  <c r="P3332" i="2"/>
  <c r="R3332" i="2" s="1"/>
  <c r="P3340" i="2"/>
  <c r="R3340" i="2" s="1"/>
  <c r="P3348" i="2"/>
  <c r="R3348" i="2" s="1"/>
  <c r="P3356" i="2"/>
  <c r="R3356" i="2" s="1"/>
  <c r="P3364" i="2"/>
  <c r="R3364" i="2" s="1"/>
  <c r="P3372" i="2"/>
  <c r="R3372" i="2" s="1"/>
  <c r="P3380" i="2"/>
  <c r="R3380" i="2" s="1"/>
  <c r="P3388" i="2"/>
  <c r="R3388" i="2" s="1"/>
  <c r="P3396" i="2"/>
  <c r="R3396" i="2" s="1"/>
  <c r="P3404" i="2"/>
  <c r="R3404" i="2" s="1"/>
  <c r="P3412" i="2"/>
  <c r="P3420" i="2"/>
  <c r="R3420" i="2" s="1"/>
  <c r="P3428" i="2"/>
  <c r="R3428" i="2" s="1"/>
  <c r="P3436" i="2"/>
  <c r="R3436" i="2" s="1"/>
  <c r="P3444" i="2"/>
  <c r="R3444" i="2" s="1"/>
  <c r="P3452" i="2"/>
  <c r="R3452" i="2" s="1"/>
  <c r="P3460" i="2"/>
  <c r="R3460" i="2" s="1"/>
  <c r="P3468" i="2"/>
  <c r="R3468" i="2" s="1"/>
  <c r="P3476" i="2"/>
  <c r="R3476" i="2" s="1"/>
  <c r="P3484" i="2"/>
  <c r="R3484" i="2" s="1"/>
  <c r="P3492" i="2"/>
  <c r="R3492" i="2" s="1"/>
  <c r="P3500" i="2"/>
  <c r="R3500" i="2" s="1"/>
  <c r="P3508" i="2"/>
  <c r="R3508" i="2" s="1"/>
  <c r="P3516" i="2"/>
  <c r="R3516" i="2" s="1"/>
  <c r="P3524" i="2"/>
  <c r="R3524" i="2" s="1"/>
  <c r="P3532" i="2"/>
  <c r="R3532" i="2" s="1"/>
  <c r="P3540" i="2"/>
  <c r="R3540" i="2" s="1"/>
  <c r="P3548" i="2"/>
  <c r="R3548" i="2" s="1"/>
  <c r="P3556" i="2"/>
  <c r="R3556" i="2" s="1"/>
  <c r="P3564" i="2"/>
  <c r="R3564" i="2" s="1"/>
  <c r="P3572" i="2"/>
  <c r="R3572" i="2" s="1"/>
  <c r="P3580" i="2"/>
  <c r="R3580" i="2" s="1"/>
  <c r="P3588" i="2"/>
  <c r="R3588" i="2" s="1"/>
  <c r="AL5233" i="2"/>
  <c r="AP5233" i="2" s="1"/>
  <c r="AL5589" i="2"/>
  <c r="AP5589" i="2" s="1"/>
  <c r="AL5710" i="2"/>
  <c r="AP5710" i="2" s="1"/>
  <c r="P8" i="2"/>
  <c r="R8" i="2" s="1"/>
  <c r="P94" i="2"/>
  <c r="R94" i="2" s="1"/>
  <c r="P178" i="2"/>
  <c r="R178" i="2" s="1"/>
  <c r="P264" i="2"/>
  <c r="R264" i="2" s="1"/>
  <c r="P350" i="2"/>
  <c r="R350" i="2" s="1"/>
  <c r="P434" i="2"/>
  <c r="R434" i="2" s="1"/>
  <c r="P520" i="2"/>
  <c r="P598" i="2"/>
  <c r="R598" i="2" s="1"/>
  <c r="P667" i="2"/>
  <c r="R667" i="2" s="1"/>
  <c r="P731" i="2"/>
  <c r="R731" i="2" s="1"/>
  <c r="P795" i="2"/>
  <c r="R795" i="2" s="1"/>
  <c r="P859" i="2"/>
  <c r="R859" i="2" s="1"/>
  <c r="P923" i="2"/>
  <c r="R923" i="2" s="1"/>
  <c r="P987" i="2"/>
  <c r="R987" i="2" s="1"/>
  <c r="P1051" i="2"/>
  <c r="R1051" i="2" s="1"/>
  <c r="P1115" i="2"/>
  <c r="R1115" i="2" s="1"/>
  <c r="P1179" i="2"/>
  <c r="R1179" i="2" s="1"/>
  <c r="P1243" i="2"/>
  <c r="R1243" i="2" s="1"/>
  <c r="P1307" i="2"/>
  <c r="R1307" i="2" s="1"/>
  <c r="P1371" i="2"/>
  <c r="R1371" i="2" s="1"/>
  <c r="P1435" i="2"/>
  <c r="R1435" i="2" s="1"/>
  <c r="P1499" i="2"/>
  <c r="R1499" i="2" s="1"/>
  <c r="P1525" i="2"/>
  <c r="R1525" i="2" s="1"/>
  <c r="P1547" i="2"/>
  <c r="R1547" i="2" s="1"/>
  <c r="P1565" i="2"/>
  <c r="R1565" i="2" s="1"/>
  <c r="P1581" i="2"/>
  <c r="R1581" i="2" s="1"/>
  <c r="P1597" i="2"/>
  <c r="R1597" i="2" s="1"/>
  <c r="P1611" i="2"/>
  <c r="R1611" i="2" s="1"/>
  <c r="P1624" i="2"/>
  <c r="R1624" i="2" s="1"/>
  <c r="P1637" i="2"/>
  <c r="R1637" i="2" s="1"/>
  <c r="P1649" i="2"/>
  <c r="R1649" i="2" s="1"/>
  <c r="P1662" i="2"/>
  <c r="R1662" i="2" s="1"/>
  <c r="P1675" i="2"/>
  <c r="R1675" i="2" s="1"/>
  <c r="P1688" i="2"/>
  <c r="R1688" i="2" s="1"/>
  <c r="P1701" i="2"/>
  <c r="R1701" i="2" s="1"/>
  <c r="P1713" i="2"/>
  <c r="R1713" i="2" s="1"/>
  <c r="P1726" i="2"/>
  <c r="R1726" i="2" s="1"/>
  <c r="P1739" i="2"/>
  <c r="R1739" i="2" s="1"/>
  <c r="P1752" i="2"/>
  <c r="R1752" i="2" s="1"/>
  <c r="P1765" i="2"/>
  <c r="R1765" i="2" s="1"/>
  <c r="P1777" i="2"/>
  <c r="R1777" i="2" s="1"/>
  <c r="P1790" i="2"/>
  <c r="R1790" i="2" s="1"/>
  <c r="P1803" i="2"/>
  <c r="R1803" i="2" s="1"/>
  <c r="P1816" i="2"/>
  <c r="R1816" i="2" s="1"/>
  <c r="P1829" i="2"/>
  <c r="R1829" i="2" s="1"/>
  <c r="P1841" i="2"/>
  <c r="R1841" i="2" s="1"/>
  <c r="P1854" i="2"/>
  <c r="P1867" i="2"/>
  <c r="R1867" i="2" s="1"/>
  <c r="P1880" i="2"/>
  <c r="R1880" i="2" s="1"/>
  <c r="P1893" i="2"/>
  <c r="R1893" i="2" s="1"/>
  <c r="P1905" i="2"/>
  <c r="R1905" i="2" s="1"/>
  <c r="P1918" i="2"/>
  <c r="R1918" i="2" s="1"/>
  <c r="P1931" i="2"/>
  <c r="R1931" i="2" s="1"/>
  <c r="P1944" i="2"/>
  <c r="R1944" i="2" s="1"/>
  <c r="P1957" i="2"/>
  <c r="R1957" i="2" s="1"/>
  <c r="P1969" i="2"/>
  <c r="R1969" i="2" s="1"/>
  <c r="P1982" i="2"/>
  <c r="R1982" i="2" s="1"/>
  <c r="P1995" i="2"/>
  <c r="R1995" i="2" s="1"/>
  <c r="P2008" i="2"/>
  <c r="R2008" i="2" s="1"/>
  <c r="P2021" i="2"/>
  <c r="R2021" i="2" s="1"/>
  <c r="P2033" i="2"/>
  <c r="R2033" i="2" s="1"/>
  <c r="P2046" i="2"/>
  <c r="R2046" i="2" s="1"/>
  <c r="P2059" i="2"/>
  <c r="R2059" i="2" s="1"/>
  <c r="P2072" i="2"/>
  <c r="P2085" i="2"/>
  <c r="R2085" i="2" s="1"/>
  <c r="P2097" i="2"/>
  <c r="R2097" i="2" s="1"/>
  <c r="P2110" i="2"/>
  <c r="R2110" i="2" s="1"/>
  <c r="P2123" i="2"/>
  <c r="R2123" i="2" s="1"/>
  <c r="P2136" i="2"/>
  <c r="R2136" i="2" s="1"/>
  <c r="P2149" i="2"/>
  <c r="R2149" i="2" s="1"/>
  <c r="P2161" i="2"/>
  <c r="R2161" i="2" s="1"/>
  <c r="P2174" i="2"/>
  <c r="R2174" i="2" s="1"/>
  <c r="P2187" i="2"/>
  <c r="R2187" i="2" s="1"/>
  <c r="P2200" i="2"/>
  <c r="R2200" i="2" s="1"/>
  <c r="P2213" i="2"/>
  <c r="R2213" i="2" s="1"/>
  <c r="P2225" i="2"/>
  <c r="R2225" i="2" s="1"/>
  <c r="P2238" i="2"/>
  <c r="R2238" i="2" s="1"/>
  <c r="P2251" i="2"/>
  <c r="R2251" i="2" s="1"/>
  <c r="P2264" i="2"/>
  <c r="R2264" i="2" s="1"/>
  <c r="P2277" i="2"/>
  <c r="R2277" i="2" s="1"/>
  <c r="P2289" i="2"/>
  <c r="R2289" i="2" s="1"/>
  <c r="P2302" i="2"/>
  <c r="R2302" i="2" s="1"/>
  <c r="P2315" i="2"/>
  <c r="R2315" i="2" s="1"/>
  <c r="P2328" i="2"/>
  <c r="R2328" i="2" s="1"/>
  <c r="P2341" i="2"/>
  <c r="R2341" i="2" s="1"/>
  <c r="P2353" i="2"/>
  <c r="R2353" i="2" s="1"/>
  <c r="P2366" i="2"/>
  <c r="R2366" i="2" s="1"/>
  <c r="P2379" i="2"/>
  <c r="R2379" i="2" s="1"/>
  <c r="P2392" i="2"/>
  <c r="R2392" i="2" s="1"/>
  <c r="P2405" i="2"/>
  <c r="R2405" i="2" s="1"/>
  <c r="P2417" i="2"/>
  <c r="R2417" i="2" s="1"/>
  <c r="P2430" i="2"/>
  <c r="R2430" i="2" s="1"/>
  <c r="P2443" i="2"/>
  <c r="R2443" i="2" s="1"/>
  <c r="P2456" i="2"/>
  <c r="R2456" i="2" s="1"/>
  <c r="P2469" i="2"/>
  <c r="R2469" i="2" s="1"/>
  <c r="P2481" i="2"/>
  <c r="P2494" i="2"/>
  <c r="R2494" i="2" s="1"/>
  <c r="P2507" i="2"/>
  <c r="R2507" i="2" s="1"/>
  <c r="P2520" i="2"/>
  <c r="R2520" i="2" s="1"/>
  <c r="P2533" i="2"/>
  <c r="R2533" i="2" s="1"/>
  <c r="P2545" i="2"/>
  <c r="R2545" i="2" s="1"/>
  <c r="P2558" i="2"/>
  <c r="R2558" i="2" s="1"/>
  <c r="P2571" i="2"/>
  <c r="R2571" i="2" s="1"/>
  <c r="P2584" i="2"/>
  <c r="R2584" i="2" s="1"/>
  <c r="P2597" i="2"/>
  <c r="R2597" i="2" s="1"/>
  <c r="P2609" i="2"/>
  <c r="R2609" i="2" s="1"/>
  <c r="P2622" i="2"/>
  <c r="R2622" i="2" s="1"/>
  <c r="P2635" i="2"/>
  <c r="R2635" i="2" s="1"/>
  <c r="P2646" i="2"/>
  <c r="R2646" i="2" s="1"/>
  <c r="P2657" i="2"/>
  <c r="R2657" i="2" s="1"/>
  <c r="P2666" i="2"/>
  <c r="R2666" i="2" s="1"/>
  <c r="P2675" i="2"/>
  <c r="R2675" i="2" s="1"/>
  <c r="P2684" i="2"/>
  <c r="P2693" i="2"/>
  <c r="R2693" i="2" s="1"/>
  <c r="P2702" i="2"/>
  <c r="R2702" i="2" s="1"/>
  <c r="P2712" i="2"/>
  <c r="R2712" i="2" s="1"/>
  <c r="P2721" i="2"/>
  <c r="R2721" i="2" s="1"/>
  <c r="P2730" i="2"/>
  <c r="R2730" i="2" s="1"/>
  <c r="P2739" i="2"/>
  <c r="R2739" i="2" s="1"/>
  <c r="P2748" i="2"/>
  <c r="R2748" i="2" s="1"/>
  <c r="P2757" i="2"/>
  <c r="R2757" i="2" s="1"/>
  <c r="P2766" i="2"/>
  <c r="R2766" i="2" s="1"/>
  <c r="P2776" i="2"/>
  <c r="R2776" i="2" s="1"/>
  <c r="P2785" i="2"/>
  <c r="R2785" i="2" s="1"/>
  <c r="P2794" i="2"/>
  <c r="R2794" i="2" s="1"/>
  <c r="P2803" i="2"/>
  <c r="R2803" i="2" s="1"/>
  <c r="P2812" i="2"/>
  <c r="R2812" i="2" s="1"/>
  <c r="P2821" i="2"/>
  <c r="R2821" i="2" s="1"/>
  <c r="P2829" i="2"/>
  <c r="R2829" i="2" s="1"/>
  <c r="P2837" i="2"/>
  <c r="R2837" i="2" s="1"/>
  <c r="P2845" i="2"/>
  <c r="R2845" i="2" s="1"/>
  <c r="P2853" i="2"/>
  <c r="R2853" i="2" s="1"/>
  <c r="P2861" i="2"/>
  <c r="R2861" i="2" s="1"/>
  <c r="P2869" i="2"/>
  <c r="R2869" i="2" s="1"/>
  <c r="P2877" i="2"/>
  <c r="R2877" i="2" s="1"/>
  <c r="P2885" i="2"/>
  <c r="P2893" i="2"/>
  <c r="R2893" i="2" s="1"/>
  <c r="P2901" i="2"/>
  <c r="R2901" i="2" s="1"/>
  <c r="P2909" i="2"/>
  <c r="R2909" i="2" s="1"/>
  <c r="P2917" i="2"/>
  <c r="R2917" i="2" s="1"/>
  <c r="P2925" i="2"/>
  <c r="R2925" i="2" s="1"/>
  <c r="P2933" i="2"/>
  <c r="R2933" i="2" s="1"/>
  <c r="P2941" i="2"/>
  <c r="R2941" i="2" s="1"/>
  <c r="P2949" i="2"/>
  <c r="R2949" i="2" s="1"/>
  <c r="P2957" i="2"/>
  <c r="R2957" i="2" s="1"/>
  <c r="P2965" i="2"/>
  <c r="R2965" i="2" s="1"/>
  <c r="P2973" i="2"/>
  <c r="R2973" i="2" s="1"/>
  <c r="P2981" i="2"/>
  <c r="R2981" i="2" s="1"/>
  <c r="P2989" i="2"/>
  <c r="R2989" i="2" s="1"/>
  <c r="P2997" i="2"/>
  <c r="R2997" i="2" s="1"/>
  <c r="P3005" i="2"/>
  <c r="R3005" i="2" s="1"/>
  <c r="P3013" i="2"/>
  <c r="R3013" i="2" s="1"/>
  <c r="P3021" i="2"/>
  <c r="R3021" i="2" s="1"/>
  <c r="P3029" i="2"/>
  <c r="R3029" i="2" s="1"/>
  <c r="P3037" i="2"/>
  <c r="R3037" i="2" s="1"/>
  <c r="P3045" i="2"/>
  <c r="R3045" i="2" s="1"/>
  <c r="P3053" i="2"/>
  <c r="R3053" i="2" s="1"/>
  <c r="P3061" i="2"/>
  <c r="P3069" i="2"/>
  <c r="R3069" i="2" s="1"/>
  <c r="P3077" i="2"/>
  <c r="R3077" i="2" s="1"/>
  <c r="P3085" i="2"/>
  <c r="R3085" i="2" s="1"/>
  <c r="P3093" i="2"/>
  <c r="R3093" i="2" s="1"/>
  <c r="P3101" i="2"/>
  <c r="R3101" i="2" s="1"/>
  <c r="P3109" i="2"/>
  <c r="R3109" i="2" s="1"/>
  <c r="P3117" i="2"/>
  <c r="R3117" i="2" s="1"/>
  <c r="P3125" i="2"/>
  <c r="R3125" i="2" s="1"/>
  <c r="P3133" i="2"/>
  <c r="R3133" i="2" s="1"/>
  <c r="P3141" i="2"/>
  <c r="R3141" i="2" s="1"/>
  <c r="P3149" i="2"/>
  <c r="R3149" i="2" s="1"/>
  <c r="P3157" i="2"/>
  <c r="R3157" i="2" s="1"/>
  <c r="P3165" i="2"/>
  <c r="R3165" i="2" s="1"/>
  <c r="P3173" i="2"/>
  <c r="R3173" i="2" s="1"/>
  <c r="P3181" i="2"/>
  <c r="R3181" i="2" s="1"/>
  <c r="P3189" i="2"/>
  <c r="R3189" i="2" s="1"/>
  <c r="P3197" i="2"/>
  <c r="R3197" i="2" s="1"/>
  <c r="P3205" i="2"/>
  <c r="R3205" i="2" s="1"/>
  <c r="P3213" i="2"/>
  <c r="R3213" i="2" s="1"/>
  <c r="P3221" i="2"/>
  <c r="R3221" i="2" s="1"/>
  <c r="P3229" i="2"/>
  <c r="P3237" i="2"/>
  <c r="P3245" i="2"/>
  <c r="R3245" i="2" s="1"/>
  <c r="P3253" i="2"/>
  <c r="R3253" i="2" s="1"/>
  <c r="P3261" i="2"/>
  <c r="R3261" i="2" s="1"/>
  <c r="P3269" i="2"/>
  <c r="R3269" i="2" s="1"/>
  <c r="P3277" i="2"/>
  <c r="R3277" i="2" s="1"/>
  <c r="P3285" i="2"/>
  <c r="R3285" i="2" s="1"/>
  <c r="P3293" i="2"/>
  <c r="R3293" i="2" s="1"/>
  <c r="P3301" i="2"/>
  <c r="R3301" i="2" s="1"/>
  <c r="P3309" i="2"/>
  <c r="R3309" i="2" s="1"/>
  <c r="P3317" i="2"/>
  <c r="R3317" i="2" s="1"/>
  <c r="P3325" i="2"/>
  <c r="R3325" i="2" s="1"/>
  <c r="P3333" i="2"/>
  <c r="R3333" i="2" s="1"/>
  <c r="P3341" i="2"/>
  <c r="R3341" i="2" s="1"/>
  <c r="P3349" i="2"/>
  <c r="R3349" i="2" s="1"/>
  <c r="P3357" i="2"/>
  <c r="R3357" i="2" s="1"/>
  <c r="P3365" i="2"/>
  <c r="R3365" i="2" s="1"/>
  <c r="P3373" i="2"/>
  <c r="R3373" i="2" s="1"/>
  <c r="P3381" i="2"/>
  <c r="R3381" i="2" s="1"/>
  <c r="P3389" i="2"/>
  <c r="R3389" i="2" s="1"/>
  <c r="P3397" i="2"/>
  <c r="R3397" i="2" s="1"/>
  <c r="P3405" i="2"/>
  <c r="R3405" i="2" s="1"/>
  <c r="P3413" i="2"/>
  <c r="P3421" i="2"/>
  <c r="R3421" i="2" s="1"/>
  <c r="P3429" i="2"/>
  <c r="R3429" i="2" s="1"/>
  <c r="P3437" i="2"/>
  <c r="R3437" i="2" s="1"/>
  <c r="P3445" i="2"/>
  <c r="R3445" i="2" s="1"/>
  <c r="P3453" i="2"/>
  <c r="R3453" i="2" s="1"/>
  <c r="P3461" i="2"/>
  <c r="R3461" i="2" s="1"/>
  <c r="P3469" i="2"/>
  <c r="R3469" i="2" s="1"/>
  <c r="P3477" i="2"/>
  <c r="R3477" i="2" s="1"/>
  <c r="P3485" i="2"/>
  <c r="R3485" i="2" s="1"/>
  <c r="P3493" i="2"/>
  <c r="R3493" i="2" s="1"/>
  <c r="P3501" i="2"/>
  <c r="R3501" i="2" s="1"/>
  <c r="P3509" i="2"/>
  <c r="R3509" i="2" s="1"/>
  <c r="P3517" i="2"/>
  <c r="R3517" i="2" s="1"/>
  <c r="P3525" i="2"/>
  <c r="R3525" i="2" s="1"/>
  <c r="P3533" i="2"/>
  <c r="R3533" i="2" s="1"/>
  <c r="P3541" i="2"/>
  <c r="R3541" i="2" s="1"/>
  <c r="P3549" i="2"/>
  <c r="R3549" i="2" s="1"/>
  <c r="P3557" i="2"/>
  <c r="R3557" i="2" s="1"/>
  <c r="P3565" i="2"/>
  <c r="R3565" i="2" s="1"/>
  <c r="P3573" i="2"/>
  <c r="R3573" i="2" s="1"/>
  <c r="P3581" i="2"/>
  <c r="R3581" i="2" s="1"/>
  <c r="P3589" i="2"/>
  <c r="R3589" i="2" s="1"/>
  <c r="P3597" i="2"/>
  <c r="R3597" i="2" s="1"/>
  <c r="P3605" i="2"/>
  <c r="R3605" i="2" s="1"/>
  <c r="P3613" i="2"/>
  <c r="P3621" i="2"/>
  <c r="R3621" i="2" s="1"/>
  <c r="P3629" i="2"/>
  <c r="R3629" i="2" s="1"/>
  <c r="P3637" i="2"/>
  <c r="R3637" i="2" s="1"/>
  <c r="P3645" i="2"/>
  <c r="R3645" i="2" s="1"/>
  <c r="P3653" i="2"/>
  <c r="R3653" i="2" s="1"/>
  <c r="P3661" i="2"/>
  <c r="R3661" i="2" s="1"/>
  <c r="P3669" i="2"/>
  <c r="R3669" i="2" s="1"/>
  <c r="P3677" i="2"/>
  <c r="R3677" i="2" s="1"/>
  <c r="P3685" i="2"/>
  <c r="R3685" i="2" s="1"/>
  <c r="P3693" i="2"/>
  <c r="R3693" i="2" s="1"/>
  <c r="P3701" i="2"/>
  <c r="R3701" i="2" s="1"/>
  <c r="P3709" i="2"/>
  <c r="R3709" i="2" s="1"/>
  <c r="P3717" i="2"/>
  <c r="R3717" i="2" s="1"/>
  <c r="P3725" i="2"/>
  <c r="R3725" i="2" s="1"/>
  <c r="P3733" i="2"/>
  <c r="R3733" i="2" s="1"/>
  <c r="P3741" i="2"/>
  <c r="R3741" i="2" s="1"/>
  <c r="P3749" i="2"/>
  <c r="R3749" i="2" s="1"/>
  <c r="P3757" i="2"/>
  <c r="R3757" i="2" s="1"/>
  <c r="P3765" i="2"/>
  <c r="R3765" i="2" s="1"/>
  <c r="P3773" i="2"/>
  <c r="R3773" i="2" s="1"/>
  <c r="P3781" i="2"/>
  <c r="R3781" i="2" s="1"/>
  <c r="P3789" i="2"/>
  <c r="R3789" i="2" s="1"/>
  <c r="P3797" i="2"/>
  <c r="R3797" i="2" s="1"/>
  <c r="P3805" i="2"/>
  <c r="R3805" i="2" s="1"/>
  <c r="P3813" i="2"/>
  <c r="P3821" i="2"/>
  <c r="P3829" i="2"/>
  <c r="R3829" i="2" s="1"/>
  <c r="P3837" i="2"/>
  <c r="R3837" i="2" s="1"/>
  <c r="P3845" i="2"/>
  <c r="R3845" i="2" s="1"/>
  <c r="P3853" i="2"/>
  <c r="R3853" i="2" s="1"/>
  <c r="P3861" i="2"/>
  <c r="R3861" i="2" s="1"/>
  <c r="P3869" i="2"/>
  <c r="R3869" i="2" s="1"/>
  <c r="P3877" i="2"/>
  <c r="R3877" i="2" s="1"/>
  <c r="P3885" i="2"/>
  <c r="R3885" i="2" s="1"/>
  <c r="P3893" i="2"/>
  <c r="R3893" i="2" s="1"/>
  <c r="P3901" i="2"/>
  <c r="R3901" i="2" s="1"/>
  <c r="P3909" i="2"/>
  <c r="R3909" i="2" s="1"/>
  <c r="P3917" i="2"/>
  <c r="R3917" i="2" s="1"/>
  <c r="P3925" i="2"/>
  <c r="R3925" i="2" s="1"/>
  <c r="P3933" i="2"/>
  <c r="R3933" i="2" s="1"/>
  <c r="P3941" i="2"/>
  <c r="R3941" i="2" s="1"/>
  <c r="P3949" i="2"/>
  <c r="R3949" i="2" s="1"/>
  <c r="P3957" i="2"/>
  <c r="R3957" i="2" s="1"/>
  <c r="P3965" i="2"/>
  <c r="R3965" i="2" s="1"/>
  <c r="P3973" i="2"/>
  <c r="R3973" i="2" s="1"/>
  <c r="P3981" i="2"/>
  <c r="R3981" i="2" s="1"/>
  <c r="P3989" i="2"/>
  <c r="R3989" i="2" s="1"/>
  <c r="P3997" i="2"/>
  <c r="P4005" i="2"/>
  <c r="P4013" i="2"/>
  <c r="R4013" i="2" s="1"/>
  <c r="P4021" i="2"/>
  <c r="R4021" i="2" s="1"/>
  <c r="P4029" i="2"/>
  <c r="R4029" i="2" s="1"/>
  <c r="P4037" i="2"/>
  <c r="R4037" i="2" s="1"/>
  <c r="P4045" i="2"/>
  <c r="R4045" i="2" s="1"/>
  <c r="P4053" i="2"/>
  <c r="R4053" i="2" s="1"/>
  <c r="P4061" i="2"/>
  <c r="R4061" i="2" s="1"/>
  <c r="P4069" i="2"/>
  <c r="R4069" i="2" s="1"/>
  <c r="P4077" i="2"/>
  <c r="R4077" i="2" s="1"/>
  <c r="P4085" i="2"/>
  <c r="R4085" i="2" s="1"/>
  <c r="P4093" i="2"/>
  <c r="R4093" i="2" s="1"/>
  <c r="P4101" i="2"/>
  <c r="R4101" i="2" s="1"/>
  <c r="P4109" i="2"/>
  <c r="R4109" i="2" s="1"/>
  <c r="P4117" i="2"/>
  <c r="R4117" i="2" s="1"/>
  <c r="P4125" i="2"/>
  <c r="R4125" i="2" s="1"/>
  <c r="P4133" i="2"/>
  <c r="R4133" i="2" s="1"/>
  <c r="P4141" i="2"/>
  <c r="R4141" i="2" s="1"/>
  <c r="P4149" i="2"/>
  <c r="R4149" i="2" s="1"/>
  <c r="P4157" i="2"/>
  <c r="R4157" i="2" s="1"/>
  <c r="P4165" i="2"/>
  <c r="P4173" i="2"/>
  <c r="P4181" i="2"/>
  <c r="R4181" i="2" s="1"/>
  <c r="P4189" i="2"/>
  <c r="R4189" i="2" s="1"/>
  <c r="P4197" i="2"/>
  <c r="R4197" i="2" s="1"/>
  <c r="P4205" i="2"/>
  <c r="R4205" i="2" s="1"/>
  <c r="P4213" i="2"/>
  <c r="R4213" i="2" s="1"/>
  <c r="P4221" i="2"/>
  <c r="R4221" i="2" s="1"/>
  <c r="P4229" i="2"/>
  <c r="R4229" i="2" s="1"/>
  <c r="P4237" i="2"/>
  <c r="R4237" i="2" s="1"/>
  <c r="P4245" i="2"/>
  <c r="R4245" i="2" s="1"/>
  <c r="P4253" i="2"/>
  <c r="R4253" i="2" s="1"/>
  <c r="P4261" i="2"/>
  <c r="R4261" i="2" s="1"/>
  <c r="P4269" i="2"/>
  <c r="R4269" i="2" s="1"/>
  <c r="P4277" i="2"/>
  <c r="R4277" i="2" s="1"/>
  <c r="P4285" i="2"/>
  <c r="R4285" i="2" s="1"/>
  <c r="P4293" i="2"/>
  <c r="R4293" i="2" s="1"/>
  <c r="P4301" i="2"/>
  <c r="R4301" i="2" s="1"/>
  <c r="P4309" i="2"/>
  <c r="R4309" i="2" s="1"/>
  <c r="P4317" i="2"/>
  <c r="R4317" i="2" s="1"/>
  <c r="P4325" i="2"/>
  <c r="R4325" i="2" s="1"/>
  <c r="P4333" i="2"/>
  <c r="R4333" i="2" s="1"/>
  <c r="P4341" i="2"/>
  <c r="P4349" i="2"/>
  <c r="R4349" i="2" s="1"/>
  <c r="P4357" i="2"/>
  <c r="R4357" i="2" s="1"/>
  <c r="P4365" i="2"/>
  <c r="R4365" i="2" s="1"/>
  <c r="P4373" i="2"/>
  <c r="R4373" i="2" s="1"/>
  <c r="P4381" i="2"/>
  <c r="R4381" i="2" s="1"/>
  <c r="P4389" i="2"/>
  <c r="R4389" i="2" s="1"/>
  <c r="P4397" i="2"/>
  <c r="R4397" i="2" s="1"/>
  <c r="P4405" i="2"/>
  <c r="R4405" i="2" s="1"/>
  <c r="P4413" i="2"/>
  <c r="R4413" i="2" s="1"/>
  <c r="P4421" i="2"/>
  <c r="R4421" i="2" s="1"/>
  <c r="P4429" i="2"/>
  <c r="R4429" i="2" s="1"/>
  <c r="P4437" i="2"/>
  <c r="R4437" i="2" s="1"/>
  <c r="P4445" i="2"/>
  <c r="R4445" i="2" s="1"/>
  <c r="P4453" i="2"/>
  <c r="R4453" i="2" s="1"/>
  <c r="P4461" i="2"/>
  <c r="R4461" i="2" s="1"/>
  <c r="P4469" i="2"/>
  <c r="R4469" i="2" s="1"/>
  <c r="P4477" i="2"/>
  <c r="R4477" i="2" s="1"/>
  <c r="P4485" i="2"/>
  <c r="R4485" i="2" s="1"/>
  <c r="P4493" i="2"/>
  <c r="R4493" i="2" s="1"/>
  <c r="P4501" i="2"/>
  <c r="R4501" i="2" s="1"/>
  <c r="P4509" i="2"/>
  <c r="R4509" i="2" s="1"/>
  <c r="P4517" i="2"/>
  <c r="R4517" i="2" s="1"/>
  <c r="P4525" i="2"/>
  <c r="R4525" i="2" s="1"/>
  <c r="P4533" i="2"/>
  <c r="R4533" i="2" s="1"/>
  <c r="P4541" i="2"/>
  <c r="R4541" i="2" s="1"/>
  <c r="P4549" i="2"/>
  <c r="R4549" i="2" s="1"/>
  <c r="P4557" i="2"/>
  <c r="R4557" i="2" s="1"/>
  <c r="P4565" i="2"/>
  <c r="R4565" i="2" s="1"/>
  <c r="P4573" i="2"/>
  <c r="R4573" i="2" s="1"/>
  <c r="P4581" i="2"/>
  <c r="R4581" i="2" s="1"/>
  <c r="P4589" i="2"/>
  <c r="R4589" i="2" s="1"/>
  <c r="P4597" i="2"/>
  <c r="R4597" i="2" s="1"/>
  <c r="AL5265" i="2"/>
  <c r="AP5265" i="2" s="1"/>
  <c r="AL5605" i="2"/>
  <c r="AP5605" i="2" s="1"/>
  <c r="P18" i="2"/>
  <c r="R18" i="2" s="1"/>
  <c r="P104" i="2"/>
  <c r="R104" i="2" s="1"/>
  <c r="P190" i="2"/>
  <c r="R190" i="2" s="1"/>
  <c r="P274" i="2"/>
  <c r="R274" i="2" s="1"/>
  <c r="P360" i="2"/>
  <c r="R360" i="2" s="1"/>
  <c r="P446" i="2"/>
  <c r="R446" i="2" s="1"/>
  <c r="P530" i="2"/>
  <c r="R530" i="2" s="1"/>
  <c r="P607" i="2"/>
  <c r="R607" i="2" s="1"/>
  <c r="P675" i="2"/>
  <c r="R675" i="2" s="1"/>
  <c r="P739" i="2"/>
  <c r="R739" i="2" s="1"/>
  <c r="P803" i="2"/>
  <c r="R803" i="2" s="1"/>
  <c r="AL4929" i="2"/>
  <c r="AP4929" i="2" s="1"/>
  <c r="AL5297" i="2"/>
  <c r="AP5297" i="2" s="1"/>
  <c r="AL5340" i="2"/>
  <c r="AP5340" i="2" s="1"/>
  <c r="AL5621" i="2"/>
  <c r="AP5621" i="2" s="1"/>
  <c r="P30" i="2"/>
  <c r="R30" i="2" s="1"/>
  <c r="P114" i="2"/>
  <c r="R114" i="2" s="1"/>
  <c r="P200" i="2"/>
  <c r="R200" i="2" s="1"/>
  <c r="P286" i="2"/>
  <c r="R286" i="2" s="1"/>
  <c r="P370" i="2"/>
  <c r="R370" i="2" s="1"/>
  <c r="P456" i="2"/>
  <c r="R456" i="2" s="1"/>
  <c r="P542" i="2"/>
  <c r="R542" i="2" s="1"/>
  <c r="P616" i="2"/>
  <c r="R616" i="2" s="1"/>
  <c r="P683" i="2"/>
  <c r="R683" i="2" s="1"/>
  <c r="P747" i="2"/>
  <c r="R747" i="2" s="1"/>
  <c r="P811" i="2"/>
  <c r="R811" i="2" s="1"/>
  <c r="P875" i="2"/>
  <c r="R875" i="2" s="1"/>
  <c r="P939" i="2"/>
  <c r="R939" i="2" s="1"/>
  <c r="P1003" i="2"/>
  <c r="R1003" i="2" s="1"/>
  <c r="P1067" i="2"/>
  <c r="R1067" i="2" s="1"/>
  <c r="P1131" i="2"/>
  <c r="R1131" i="2" s="1"/>
  <c r="P1195" i="2"/>
  <c r="R1195" i="2" s="1"/>
  <c r="P1259" i="2"/>
  <c r="R1259" i="2" s="1"/>
  <c r="P1323" i="2"/>
  <c r="R1323" i="2" s="1"/>
  <c r="P1387" i="2"/>
  <c r="R1387" i="2" s="1"/>
  <c r="P1451" i="2"/>
  <c r="R1451" i="2" s="1"/>
  <c r="P1507" i="2"/>
  <c r="R1507" i="2" s="1"/>
  <c r="P1531" i="2"/>
  <c r="R1531" i="2" s="1"/>
  <c r="P1552" i="2"/>
  <c r="R1552" i="2" s="1"/>
  <c r="P1569" i="2"/>
  <c r="R1569" i="2" s="1"/>
  <c r="P1585" i="2"/>
  <c r="R1585" i="2" s="1"/>
  <c r="P1601" i="2"/>
  <c r="R1601" i="2" s="1"/>
  <c r="P1614" i="2"/>
  <c r="R1614" i="2" s="1"/>
  <c r="P1627" i="2"/>
  <c r="R1627" i="2" s="1"/>
  <c r="P1640" i="2"/>
  <c r="R1640" i="2" s="1"/>
  <c r="P1653" i="2"/>
  <c r="R1653" i="2" s="1"/>
  <c r="P1665" i="2"/>
  <c r="R1665" i="2" s="1"/>
  <c r="P1678" i="2"/>
  <c r="R1678" i="2" s="1"/>
  <c r="P1691" i="2"/>
  <c r="R1691" i="2" s="1"/>
  <c r="P1704" i="2"/>
  <c r="R1704" i="2" s="1"/>
  <c r="P1717" i="2"/>
  <c r="R1717" i="2" s="1"/>
  <c r="P1729" i="2"/>
  <c r="R1729" i="2" s="1"/>
  <c r="P1742" i="2"/>
  <c r="R1742" i="2" s="1"/>
  <c r="P1755" i="2"/>
  <c r="R1755" i="2" s="1"/>
  <c r="P1768" i="2"/>
  <c r="R1768" i="2" s="1"/>
  <c r="P1781" i="2"/>
  <c r="R1781" i="2" s="1"/>
  <c r="P1793" i="2"/>
  <c r="R1793" i="2" s="1"/>
  <c r="P1806" i="2"/>
  <c r="R1806" i="2" s="1"/>
  <c r="P1819" i="2"/>
  <c r="R1819" i="2" s="1"/>
  <c r="P1832" i="2"/>
  <c r="R1832" i="2" s="1"/>
  <c r="P1845" i="2"/>
  <c r="R1845" i="2" s="1"/>
  <c r="P1857" i="2"/>
  <c r="P1870" i="2"/>
  <c r="R1870" i="2" s="1"/>
  <c r="P1883" i="2"/>
  <c r="R1883" i="2" s="1"/>
  <c r="P1896" i="2"/>
  <c r="R1896" i="2" s="1"/>
  <c r="P1909" i="2"/>
  <c r="R1909" i="2" s="1"/>
  <c r="P1921" i="2"/>
  <c r="R1921" i="2" s="1"/>
  <c r="P1934" i="2"/>
  <c r="R1934" i="2" s="1"/>
  <c r="P1947" i="2"/>
  <c r="R1947" i="2" s="1"/>
  <c r="P1960" i="2"/>
  <c r="R1960" i="2" s="1"/>
  <c r="P1973" i="2"/>
  <c r="R1973" i="2" s="1"/>
  <c r="P1985" i="2"/>
  <c r="R1985" i="2" s="1"/>
  <c r="P1998" i="2"/>
  <c r="R1998" i="2" s="1"/>
  <c r="P2011" i="2"/>
  <c r="R2011" i="2" s="1"/>
  <c r="P2024" i="2"/>
  <c r="R2024" i="2" s="1"/>
  <c r="P2037" i="2"/>
  <c r="R2037" i="2" s="1"/>
  <c r="P2049" i="2"/>
  <c r="R2049" i="2" s="1"/>
  <c r="P2062" i="2"/>
  <c r="R2062" i="2" s="1"/>
  <c r="P2075" i="2"/>
  <c r="P2088" i="2"/>
  <c r="R2088" i="2" s="1"/>
  <c r="P2101" i="2"/>
  <c r="R2101" i="2" s="1"/>
  <c r="P2113" i="2"/>
  <c r="R2113" i="2" s="1"/>
  <c r="P2126" i="2"/>
  <c r="R2126" i="2" s="1"/>
  <c r="P2139" i="2"/>
  <c r="R2139" i="2" s="1"/>
  <c r="P2152" i="2"/>
  <c r="R2152" i="2" s="1"/>
  <c r="P2165" i="2"/>
  <c r="R2165" i="2" s="1"/>
  <c r="P2177" i="2"/>
  <c r="R2177" i="2" s="1"/>
  <c r="P2190" i="2"/>
  <c r="R2190" i="2" s="1"/>
  <c r="P2203" i="2"/>
  <c r="R2203" i="2" s="1"/>
  <c r="P2216" i="2"/>
  <c r="R2216" i="2" s="1"/>
  <c r="P2229" i="2"/>
  <c r="R2229" i="2" s="1"/>
  <c r="P2241" i="2"/>
  <c r="R2241" i="2" s="1"/>
  <c r="P2254" i="2"/>
  <c r="P2267" i="2"/>
  <c r="R2267" i="2" s="1"/>
  <c r="P2280" i="2"/>
  <c r="R2280" i="2" s="1"/>
  <c r="P2293" i="2"/>
  <c r="R2293" i="2" s="1"/>
  <c r="P2305" i="2"/>
  <c r="R2305" i="2" s="1"/>
  <c r="P2318" i="2"/>
  <c r="R2318" i="2" s="1"/>
  <c r="P2331" i="2"/>
  <c r="R2331" i="2" s="1"/>
  <c r="P2344" i="2"/>
  <c r="R2344" i="2" s="1"/>
  <c r="P2357" i="2"/>
  <c r="R2357" i="2" s="1"/>
  <c r="P2369" i="2"/>
  <c r="R2369" i="2" s="1"/>
  <c r="P2382" i="2"/>
  <c r="R2382" i="2" s="1"/>
  <c r="P2395" i="2"/>
  <c r="R2395" i="2" s="1"/>
  <c r="P2408" i="2"/>
  <c r="R2408" i="2" s="1"/>
  <c r="P2421" i="2"/>
  <c r="R2421" i="2" s="1"/>
  <c r="P2433" i="2"/>
  <c r="R2433" i="2" s="1"/>
  <c r="P2446" i="2"/>
  <c r="R2446" i="2" s="1"/>
  <c r="P2459" i="2"/>
  <c r="R2459" i="2" s="1"/>
  <c r="P2472" i="2"/>
  <c r="R2472" i="2" s="1"/>
  <c r="P2485" i="2"/>
  <c r="P2497" i="2"/>
  <c r="R2497" i="2" s="1"/>
  <c r="P2510" i="2"/>
  <c r="R2510" i="2" s="1"/>
  <c r="P2523" i="2"/>
  <c r="R2523" i="2" s="1"/>
  <c r="P2536" i="2"/>
  <c r="R2536" i="2" s="1"/>
  <c r="P2549" i="2"/>
  <c r="R2549" i="2" s="1"/>
  <c r="P2561" i="2"/>
  <c r="R2561" i="2" s="1"/>
  <c r="P2574" i="2"/>
  <c r="R2574" i="2" s="1"/>
  <c r="P2587" i="2"/>
  <c r="R2587" i="2" s="1"/>
  <c r="P2600" i="2"/>
  <c r="R2600" i="2" s="1"/>
  <c r="P2613" i="2"/>
  <c r="R2613" i="2" s="1"/>
  <c r="P2625" i="2"/>
  <c r="R2625" i="2" s="1"/>
  <c r="P2638" i="2"/>
  <c r="R2638" i="2" s="1"/>
  <c r="P2649" i="2"/>
  <c r="R2649" i="2" s="1"/>
  <c r="P2659" i="2"/>
  <c r="R2659" i="2" s="1"/>
  <c r="P2668" i="2"/>
  <c r="R2668" i="2" s="1"/>
  <c r="P2677" i="2"/>
  <c r="R2677" i="2" s="1"/>
  <c r="P2686" i="2"/>
  <c r="P2696" i="2"/>
  <c r="R2696" i="2" s="1"/>
  <c r="P2705" i="2"/>
  <c r="R2705" i="2" s="1"/>
  <c r="P2714" i="2"/>
  <c r="R2714" i="2" s="1"/>
  <c r="P2723" i="2"/>
  <c r="R2723" i="2" s="1"/>
  <c r="P2732" i="2"/>
  <c r="R2732" i="2" s="1"/>
  <c r="P2741" i="2"/>
  <c r="R2741" i="2" s="1"/>
  <c r="P2750" i="2"/>
  <c r="R2750" i="2" s="1"/>
  <c r="P2760" i="2"/>
  <c r="R2760" i="2" s="1"/>
  <c r="P2769" i="2"/>
  <c r="R2769" i="2" s="1"/>
  <c r="P2778" i="2"/>
  <c r="R2778" i="2" s="1"/>
  <c r="P2787" i="2"/>
  <c r="R2787" i="2" s="1"/>
  <c r="P2796" i="2"/>
  <c r="R2796" i="2" s="1"/>
  <c r="P2805" i="2"/>
  <c r="R2805" i="2" s="1"/>
  <c r="P2814" i="2"/>
  <c r="R2814" i="2" s="1"/>
  <c r="P2823" i="2"/>
  <c r="R2823" i="2" s="1"/>
  <c r="P2831" i="2"/>
  <c r="R2831" i="2" s="1"/>
  <c r="P2839" i="2"/>
  <c r="R2839" i="2" s="1"/>
  <c r="P2847" i="2"/>
  <c r="R2847" i="2" s="1"/>
  <c r="P2855" i="2"/>
  <c r="R2855" i="2" s="1"/>
  <c r="P2863" i="2"/>
  <c r="R2863" i="2" s="1"/>
  <c r="P2871" i="2"/>
  <c r="R2871" i="2" s="1"/>
  <c r="P2879" i="2"/>
  <c r="P2887" i="2"/>
  <c r="P2895" i="2"/>
  <c r="R2895" i="2" s="1"/>
  <c r="P2903" i="2"/>
  <c r="R2903" i="2" s="1"/>
  <c r="P2911" i="2"/>
  <c r="R2911" i="2" s="1"/>
  <c r="P2919" i="2"/>
  <c r="R2919" i="2" s="1"/>
  <c r="P2927" i="2"/>
  <c r="R2927" i="2" s="1"/>
  <c r="P2935" i="2"/>
  <c r="R2935" i="2" s="1"/>
  <c r="P2943" i="2"/>
  <c r="R2943" i="2" s="1"/>
  <c r="P2951" i="2"/>
  <c r="R2951" i="2" s="1"/>
  <c r="P2959" i="2"/>
  <c r="R2959" i="2" s="1"/>
  <c r="P2967" i="2"/>
  <c r="R2967" i="2" s="1"/>
  <c r="P2975" i="2"/>
  <c r="R2975" i="2" s="1"/>
  <c r="P2983" i="2"/>
  <c r="R2983" i="2" s="1"/>
  <c r="P2991" i="2"/>
  <c r="R2991" i="2" s="1"/>
  <c r="P2999" i="2"/>
  <c r="R2999" i="2" s="1"/>
  <c r="P3007" i="2"/>
  <c r="R3007" i="2" s="1"/>
  <c r="P3015" i="2"/>
  <c r="R3015" i="2" s="1"/>
  <c r="P3023" i="2"/>
  <c r="R3023" i="2" s="1"/>
  <c r="P3031" i="2"/>
  <c r="R3031" i="2" s="1"/>
  <c r="P3039" i="2"/>
  <c r="R3039" i="2" s="1"/>
  <c r="P3047" i="2"/>
  <c r="R3047" i="2" s="1"/>
  <c r="P3055" i="2"/>
  <c r="R3055" i="2" s="1"/>
  <c r="P3063" i="2"/>
  <c r="R3063" i="2" s="1"/>
  <c r="P3071" i="2"/>
  <c r="R3071" i="2" s="1"/>
  <c r="P3079" i="2"/>
  <c r="R3079" i="2" s="1"/>
  <c r="P3087" i="2"/>
  <c r="R3087" i="2" s="1"/>
  <c r="P3095" i="2"/>
  <c r="R3095" i="2" s="1"/>
  <c r="P3103" i="2"/>
  <c r="R3103" i="2" s="1"/>
  <c r="P3111" i="2"/>
  <c r="R3111" i="2" s="1"/>
  <c r="P3119" i="2"/>
  <c r="R3119" i="2" s="1"/>
  <c r="P3127" i="2"/>
  <c r="R3127" i="2" s="1"/>
  <c r="P995" i="2"/>
  <c r="R995" i="2" s="1"/>
  <c r="P1504" i="2"/>
  <c r="R1504" i="2" s="1"/>
  <c r="P1638" i="2"/>
  <c r="R1638" i="2" s="1"/>
  <c r="P1741" i="2"/>
  <c r="R1741" i="2" s="1"/>
  <c r="P1843" i="2"/>
  <c r="R1843" i="2" s="1"/>
  <c r="P1945" i="2"/>
  <c r="R1945" i="2" s="1"/>
  <c r="P2048" i="2"/>
  <c r="R2048" i="2" s="1"/>
  <c r="P2150" i="2"/>
  <c r="R2150" i="2" s="1"/>
  <c r="P2253" i="2"/>
  <c r="R2253" i="2" s="1"/>
  <c r="P2355" i="2"/>
  <c r="R2355" i="2" s="1"/>
  <c r="P2457" i="2"/>
  <c r="R2457" i="2" s="1"/>
  <c r="P2560" i="2"/>
  <c r="R2560" i="2" s="1"/>
  <c r="P2658" i="2"/>
  <c r="R2658" i="2" s="1"/>
  <c r="P2731" i="2"/>
  <c r="R2731" i="2" s="1"/>
  <c r="P2804" i="2"/>
  <c r="R2804" i="2" s="1"/>
  <c r="P2870" i="2"/>
  <c r="R2870" i="2" s="1"/>
  <c r="P2934" i="2"/>
  <c r="R2934" i="2" s="1"/>
  <c r="P2998" i="2"/>
  <c r="R2998" i="2" s="1"/>
  <c r="P3062" i="2"/>
  <c r="R3062" i="2" s="1"/>
  <c r="P3126" i="2"/>
  <c r="R3126" i="2" s="1"/>
  <c r="P3159" i="2"/>
  <c r="R3159" i="2" s="1"/>
  <c r="P3191" i="2"/>
  <c r="R3191" i="2" s="1"/>
  <c r="P3223" i="2"/>
  <c r="R3223" i="2" s="1"/>
  <c r="P3255" i="2"/>
  <c r="R3255" i="2" s="1"/>
  <c r="P3287" i="2"/>
  <c r="R3287" i="2" s="1"/>
  <c r="P3319" i="2"/>
  <c r="R3319" i="2" s="1"/>
  <c r="P3351" i="2"/>
  <c r="R3351" i="2" s="1"/>
  <c r="P3383" i="2"/>
  <c r="R3383" i="2" s="1"/>
  <c r="P3415" i="2"/>
  <c r="P3447" i="2"/>
  <c r="R3447" i="2" s="1"/>
  <c r="P3479" i="2"/>
  <c r="R3479" i="2" s="1"/>
  <c r="P3506" i="2"/>
  <c r="R3506" i="2" s="1"/>
  <c r="P3523" i="2"/>
  <c r="R3523" i="2" s="1"/>
  <c r="P3539" i="2"/>
  <c r="R3539" i="2" s="1"/>
  <c r="P3555" i="2"/>
  <c r="R3555" i="2" s="1"/>
  <c r="P3571" i="2"/>
  <c r="R3571" i="2" s="1"/>
  <c r="P3587" i="2"/>
  <c r="R3587" i="2" s="1"/>
  <c r="P3602" i="2"/>
  <c r="R3602" i="2" s="1"/>
  <c r="P3614" i="2"/>
  <c r="P3627" i="2"/>
  <c r="R3627" i="2" s="1"/>
  <c r="P3639" i="2"/>
  <c r="R3639" i="2" s="1"/>
  <c r="P3652" i="2"/>
  <c r="R3652" i="2" s="1"/>
  <c r="P3666" i="2"/>
  <c r="R3666" i="2" s="1"/>
  <c r="P3678" i="2"/>
  <c r="R3678" i="2" s="1"/>
  <c r="P3691" i="2"/>
  <c r="R3691" i="2" s="1"/>
  <c r="P3703" i="2"/>
  <c r="R3703" i="2" s="1"/>
  <c r="P3716" i="2"/>
  <c r="R3716" i="2" s="1"/>
  <c r="P3730" i="2"/>
  <c r="R3730" i="2" s="1"/>
  <c r="P3742" i="2"/>
  <c r="R3742" i="2" s="1"/>
  <c r="P3755" i="2"/>
  <c r="R3755" i="2" s="1"/>
  <c r="P3767" i="2"/>
  <c r="R3767" i="2" s="1"/>
  <c r="P3780" i="2"/>
  <c r="R3780" i="2" s="1"/>
  <c r="P3794" i="2"/>
  <c r="R3794" i="2" s="1"/>
  <c r="P3806" i="2"/>
  <c r="R3806" i="2" s="1"/>
  <c r="P3819" i="2"/>
  <c r="P3831" i="2"/>
  <c r="R3831" i="2" s="1"/>
  <c r="P3844" i="2"/>
  <c r="R3844" i="2" s="1"/>
  <c r="P3858" i="2"/>
  <c r="R3858" i="2" s="1"/>
  <c r="P3870" i="2"/>
  <c r="R3870" i="2" s="1"/>
  <c r="P3883" i="2"/>
  <c r="R3883" i="2" s="1"/>
  <c r="P3895" i="2"/>
  <c r="R3895" i="2" s="1"/>
  <c r="P3908" i="2"/>
  <c r="R3908" i="2" s="1"/>
  <c r="P3922" i="2"/>
  <c r="R3922" i="2" s="1"/>
  <c r="P3934" i="2"/>
  <c r="R3934" i="2" s="1"/>
  <c r="P3947" i="2"/>
  <c r="R3947" i="2" s="1"/>
  <c r="P3959" i="2"/>
  <c r="R3959" i="2" s="1"/>
  <c r="P3972" i="2"/>
  <c r="R3972" i="2" s="1"/>
  <c r="P3986" i="2"/>
  <c r="R3986" i="2" s="1"/>
  <c r="P3998" i="2"/>
  <c r="P4011" i="2"/>
  <c r="R4011" i="2" s="1"/>
  <c r="P4023" i="2"/>
  <c r="R4023" i="2" s="1"/>
  <c r="P4036" i="2"/>
  <c r="R4036" i="2" s="1"/>
  <c r="P4050" i="2"/>
  <c r="R4050" i="2" s="1"/>
  <c r="P4062" i="2"/>
  <c r="R4062" i="2" s="1"/>
  <c r="P4075" i="2"/>
  <c r="R4075" i="2" s="1"/>
  <c r="P4087" i="2"/>
  <c r="R4087" i="2" s="1"/>
  <c r="P4100" i="2"/>
  <c r="R4100" i="2" s="1"/>
  <c r="P4114" i="2"/>
  <c r="R4114" i="2" s="1"/>
  <c r="P4126" i="2"/>
  <c r="R4126" i="2" s="1"/>
  <c r="P4139" i="2"/>
  <c r="R4139" i="2" s="1"/>
  <c r="P4151" i="2"/>
  <c r="R4151" i="2" s="1"/>
  <c r="P4164" i="2"/>
  <c r="R4164" i="2" s="1"/>
  <c r="P4178" i="2"/>
  <c r="R4178" i="2" s="1"/>
  <c r="P4190" i="2"/>
  <c r="R4190" i="2" s="1"/>
  <c r="P4203" i="2"/>
  <c r="R4203" i="2" s="1"/>
  <c r="P4215" i="2"/>
  <c r="R4215" i="2" s="1"/>
  <c r="P4228" i="2"/>
  <c r="R4228" i="2" s="1"/>
  <c r="P4242" i="2"/>
  <c r="R4242" i="2" s="1"/>
  <c r="P4254" i="2"/>
  <c r="R4254" i="2" s="1"/>
  <c r="P4267" i="2"/>
  <c r="R4267" i="2" s="1"/>
  <c r="P4279" i="2"/>
  <c r="R4279" i="2" s="1"/>
  <c r="P4292" i="2"/>
  <c r="R4292" i="2" s="1"/>
  <c r="P4306" i="2"/>
  <c r="R4306" i="2" s="1"/>
  <c r="P4318" i="2"/>
  <c r="R4318" i="2" s="1"/>
  <c r="P4331" i="2"/>
  <c r="R4331" i="2" s="1"/>
  <c r="P4343" i="2"/>
  <c r="R4343" i="2" s="1"/>
  <c r="P4356" i="2"/>
  <c r="R4356" i="2" s="1"/>
  <c r="P4370" i="2"/>
  <c r="R4370" i="2" s="1"/>
  <c r="P4382" i="2"/>
  <c r="R4382" i="2" s="1"/>
  <c r="P4395" i="2"/>
  <c r="R4395" i="2" s="1"/>
  <c r="P4407" i="2"/>
  <c r="R4407" i="2" s="1"/>
  <c r="P4420" i="2"/>
  <c r="R4420" i="2" s="1"/>
  <c r="P4434" i="2"/>
  <c r="R4434" i="2" s="1"/>
  <c r="P4446" i="2"/>
  <c r="R4446" i="2" s="1"/>
  <c r="P4459" i="2"/>
  <c r="R4459" i="2" s="1"/>
  <c r="P4471" i="2"/>
  <c r="R4471" i="2" s="1"/>
  <c r="P4484" i="2"/>
  <c r="R4484" i="2" s="1"/>
  <c r="P4498" i="2"/>
  <c r="R4498" i="2" s="1"/>
  <c r="P4510" i="2"/>
  <c r="R4510" i="2" s="1"/>
  <c r="P4523" i="2"/>
  <c r="R4523" i="2" s="1"/>
  <c r="P4535" i="2"/>
  <c r="P4548" i="2"/>
  <c r="R4548" i="2" s="1"/>
  <c r="P4562" i="2"/>
  <c r="R4562" i="2" s="1"/>
  <c r="P4572" i="2"/>
  <c r="R4572" i="2" s="1"/>
  <c r="P4583" i="2"/>
  <c r="R4583" i="2" s="1"/>
  <c r="P4594" i="2"/>
  <c r="R4594" i="2" s="1"/>
  <c r="P4604" i="2"/>
  <c r="R4604" i="2" s="1"/>
  <c r="P4613" i="2"/>
  <c r="R4613" i="2" s="1"/>
  <c r="P4622" i="2"/>
  <c r="R4622" i="2" s="1"/>
  <c r="P4631" i="2"/>
  <c r="R4631" i="2" s="1"/>
  <c r="P4640" i="2"/>
  <c r="R4640" i="2" s="1"/>
  <c r="P4650" i="2"/>
  <c r="R4650" i="2" s="1"/>
  <c r="P4659" i="2"/>
  <c r="R4659" i="2" s="1"/>
  <c r="P4668" i="2"/>
  <c r="R4668" i="2" s="1"/>
  <c r="P4677" i="2"/>
  <c r="R4677" i="2" s="1"/>
  <c r="P4686" i="2"/>
  <c r="R4686" i="2" s="1"/>
  <c r="P4695" i="2"/>
  <c r="R4695" i="2" s="1"/>
  <c r="P4704" i="2"/>
  <c r="R4704" i="2" s="1"/>
  <c r="P4714" i="2"/>
  <c r="R4714" i="2" s="1"/>
  <c r="P4723" i="2"/>
  <c r="R4723" i="2" s="1"/>
  <c r="P4732" i="2"/>
  <c r="R4732" i="2" s="1"/>
  <c r="P4741" i="2"/>
  <c r="R4741" i="2" s="1"/>
  <c r="P4750" i="2"/>
  <c r="R4750" i="2" s="1"/>
  <c r="P4759" i="2"/>
  <c r="R4759" i="2" s="1"/>
  <c r="P4768" i="2"/>
  <c r="R4768" i="2" s="1"/>
  <c r="P4778" i="2"/>
  <c r="R4778" i="2" s="1"/>
  <c r="P4787" i="2"/>
  <c r="R4787" i="2" s="1"/>
  <c r="P4796" i="2"/>
  <c r="R4796" i="2" s="1"/>
  <c r="P4805" i="2"/>
  <c r="R4805" i="2" s="1"/>
  <c r="P4814" i="2"/>
  <c r="R4814" i="2" s="1"/>
  <c r="P4823" i="2"/>
  <c r="R4823" i="2" s="1"/>
  <c r="P4832" i="2"/>
  <c r="R4832" i="2" s="1"/>
  <c r="P4842" i="2"/>
  <c r="R4842" i="2" s="1"/>
  <c r="P4851" i="2"/>
  <c r="R4851" i="2" s="1"/>
  <c r="P4860" i="2"/>
  <c r="R4860" i="2" s="1"/>
  <c r="P4869" i="2"/>
  <c r="R4869" i="2" s="1"/>
  <c r="P4878" i="2"/>
  <c r="R4878" i="2" s="1"/>
  <c r="P4887" i="2"/>
  <c r="R4887" i="2" s="1"/>
  <c r="P4896" i="2"/>
  <c r="R4896" i="2" s="1"/>
  <c r="P4904" i="2"/>
  <c r="R4904" i="2" s="1"/>
  <c r="P4912" i="2"/>
  <c r="R4912" i="2" s="1"/>
  <c r="P4920" i="2"/>
  <c r="P4928" i="2"/>
  <c r="P4936" i="2"/>
  <c r="R4936" i="2" s="1"/>
  <c r="P4944" i="2"/>
  <c r="R4944" i="2" s="1"/>
  <c r="P4952" i="2"/>
  <c r="R4952" i="2" s="1"/>
  <c r="P4960" i="2"/>
  <c r="R4960" i="2" s="1"/>
  <c r="P4968" i="2"/>
  <c r="R4968" i="2" s="1"/>
  <c r="P4976" i="2"/>
  <c r="R4976" i="2" s="1"/>
  <c r="P4984" i="2"/>
  <c r="R4984" i="2" s="1"/>
  <c r="P4992" i="2"/>
  <c r="R4992" i="2" s="1"/>
  <c r="P5000" i="2"/>
  <c r="R5000" i="2" s="1"/>
  <c r="P5008" i="2"/>
  <c r="R5008" i="2" s="1"/>
  <c r="P5016" i="2"/>
  <c r="R5016" i="2" s="1"/>
  <c r="P5024" i="2"/>
  <c r="R5024" i="2" s="1"/>
  <c r="P5032" i="2"/>
  <c r="R5032" i="2" s="1"/>
  <c r="P5040" i="2"/>
  <c r="R5040" i="2" s="1"/>
  <c r="P5048" i="2"/>
  <c r="R5048" i="2" s="1"/>
  <c r="P5056" i="2"/>
  <c r="R5056" i="2" s="1"/>
  <c r="P5064" i="2"/>
  <c r="R5064" i="2" s="1"/>
  <c r="P5072" i="2"/>
  <c r="R5072" i="2" s="1"/>
  <c r="P5080" i="2"/>
  <c r="R5080" i="2" s="1"/>
  <c r="P5088" i="2"/>
  <c r="R5088" i="2" s="1"/>
  <c r="P5096" i="2"/>
  <c r="R5096" i="2" s="1"/>
  <c r="P5104" i="2"/>
  <c r="R5104" i="2" s="1"/>
  <c r="P5112" i="2"/>
  <c r="R5112" i="2" s="1"/>
  <c r="P5120" i="2"/>
  <c r="P5128" i="2"/>
  <c r="R5128" i="2" s="1"/>
  <c r="P5136" i="2"/>
  <c r="R5136" i="2" s="1"/>
  <c r="P5144" i="2"/>
  <c r="R5144" i="2" s="1"/>
  <c r="P5152" i="2"/>
  <c r="R5152" i="2" s="1"/>
  <c r="P5160" i="2"/>
  <c r="R5160" i="2" s="1"/>
  <c r="P5168" i="2"/>
  <c r="R5168" i="2" s="1"/>
  <c r="P5176" i="2"/>
  <c r="R5176" i="2" s="1"/>
  <c r="P5184" i="2"/>
  <c r="R5184" i="2" s="1"/>
  <c r="P5192" i="2"/>
  <c r="R5192" i="2" s="1"/>
  <c r="P5200" i="2"/>
  <c r="R5200" i="2" s="1"/>
  <c r="P5208" i="2"/>
  <c r="R5208" i="2" s="1"/>
  <c r="P5216" i="2"/>
  <c r="R5216" i="2" s="1"/>
  <c r="P5224" i="2"/>
  <c r="R5224" i="2" s="1"/>
  <c r="P5232" i="2"/>
  <c r="R5232" i="2" s="1"/>
  <c r="P5240" i="2"/>
  <c r="R5240" i="2" s="1"/>
  <c r="P5248" i="2"/>
  <c r="R5248" i="2" s="1"/>
  <c r="P5256" i="2"/>
  <c r="R5256" i="2" s="1"/>
  <c r="P5264" i="2"/>
  <c r="R5264" i="2" s="1"/>
  <c r="P5272" i="2"/>
  <c r="R5272" i="2" s="1"/>
  <c r="P5280" i="2"/>
  <c r="R5280" i="2" s="1"/>
  <c r="P5288" i="2"/>
  <c r="R5288" i="2" s="1"/>
  <c r="P5296" i="2"/>
  <c r="R5296" i="2" s="1"/>
  <c r="P5304" i="2"/>
  <c r="R5304" i="2" s="1"/>
  <c r="P5312" i="2"/>
  <c r="P5320" i="2"/>
  <c r="R5320" i="2" s="1"/>
  <c r="P5328" i="2"/>
  <c r="R5328" i="2" s="1"/>
  <c r="P5336" i="2"/>
  <c r="R5336" i="2" s="1"/>
  <c r="P5344" i="2"/>
  <c r="R5344" i="2" s="1"/>
  <c r="P5352" i="2"/>
  <c r="R5352" i="2" s="1"/>
  <c r="P5360" i="2"/>
  <c r="R5360" i="2" s="1"/>
  <c r="P5368" i="2"/>
  <c r="R5368" i="2" s="1"/>
  <c r="P5376" i="2"/>
  <c r="R5376" i="2" s="1"/>
  <c r="P5384" i="2"/>
  <c r="R5384" i="2" s="1"/>
  <c r="P5392" i="2"/>
  <c r="R5392" i="2" s="1"/>
  <c r="P5400" i="2"/>
  <c r="R5400" i="2" s="1"/>
  <c r="P5408" i="2"/>
  <c r="R5408" i="2" s="1"/>
  <c r="P5416" i="2"/>
  <c r="R5416" i="2" s="1"/>
  <c r="P5424" i="2"/>
  <c r="R5424" i="2" s="1"/>
  <c r="P5432" i="2"/>
  <c r="R5432" i="2" s="1"/>
  <c r="P5440" i="2"/>
  <c r="R5440" i="2" s="1"/>
  <c r="P5448" i="2"/>
  <c r="R5448" i="2" s="1"/>
  <c r="P5456" i="2"/>
  <c r="R5456" i="2" s="1"/>
  <c r="P5464" i="2"/>
  <c r="R5464" i="2" s="1"/>
  <c r="P5472" i="2"/>
  <c r="R5472" i="2" s="1"/>
  <c r="P5480" i="2"/>
  <c r="R5480" i="2" s="1"/>
  <c r="P5488" i="2"/>
  <c r="R5488" i="2" s="1"/>
  <c r="P5496" i="2"/>
  <c r="R5496" i="2" s="1"/>
  <c r="P5504" i="2"/>
  <c r="P5512" i="2"/>
  <c r="R5512" i="2" s="1"/>
  <c r="P5520" i="2"/>
  <c r="R5520" i="2" s="1"/>
  <c r="P5528" i="2"/>
  <c r="R5528" i="2" s="1"/>
  <c r="P5536" i="2"/>
  <c r="R5536" i="2" s="1"/>
  <c r="P5544" i="2"/>
  <c r="R5544" i="2" s="1"/>
  <c r="P5552" i="2"/>
  <c r="R5552" i="2" s="1"/>
  <c r="P5560" i="2"/>
  <c r="R5560" i="2" s="1"/>
  <c r="P5568" i="2"/>
  <c r="R5568" i="2" s="1"/>
  <c r="P5576" i="2"/>
  <c r="R5576" i="2" s="1"/>
  <c r="P5584" i="2"/>
  <c r="R5584" i="2" s="1"/>
  <c r="P5592" i="2"/>
  <c r="R5592" i="2" s="1"/>
  <c r="P5600" i="2"/>
  <c r="R5600" i="2" s="1"/>
  <c r="P5608" i="2"/>
  <c r="R5608" i="2" s="1"/>
  <c r="P5616" i="2"/>
  <c r="R5616" i="2" s="1"/>
  <c r="P5624" i="2"/>
  <c r="R5624" i="2" s="1"/>
  <c r="P5632" i="2"/>
  <c r="R5632" i="2" s="1"/>
  <c r="P5640" i="2"/>
  <c r="R5640" i="2" s="1"/>
  <c r="P5648" i="2"/>
  <c r="R5648" i="2" s="1"/>
  <c r="P5656" i="2"/>
  <c r="R5656" i="2" s="1"/>
  <c r="P5664" i="2"/>
  <c r="R5664" i="2" s="1"/>
  <c r="P5672" i="2"/>
  <c r="R5672" i="2" s="1"/>
  <c r="P5680" i="2"/>
  <c r="R5680" i="2" s="1"/>
  <c r="P5688" i="2"/>
  <c r="R5688" i="2" s="1"/>
  <c r="P5696" i="2"/>
  <c r="R5696" i="2" s="1"/>
  <c r="P5704" i="2"/>
  <c r="R5704" i="2" s="1"/>
  <c r="P5712" i="2"/>
  <c r="R5712" i="2" s="1"/>
  <c r="P5720" i="2"/>
  <c r="P5728" i="2"/>
  <c r="P5736" i="2"/>
  <c r="P5744" i="2"/>
  <c r="P5752" i="2"/>
  <c r="P1059" i="2"/>
  <c r="R1059" i="2" s="1"/>
  <c r="P1528" i="2"/>
  <c r="R1528" i="2" s="1"/>
  <c r="P1651" i="2"/>
  <c r="R1651" i="2" s="1"/>
  <c r="P1753" i="2"/>
  <c r="R1753" i="2" s="1"/>
  <c r="P1856" i="2"/>
  <c r="P1958" i="2"/>
  <c r="R1958" i="2" s="1"/>
  <c r="P2061" i="2"/>
  <c r="R2061" i="2" s="1"/>
  <c r="P2163" i="2"/>
  <c r="R2163" i="2" s="1"/>
  <c r="P2265" i="2"/>
  <c r="R2265" i="2" s="1"/>
  <c r="P2368" i="2"/>
  <c r="R2368" i="2" s="1"/>
  <c r="P2470" i="2"/>
  <c r="R2470" i="2" s="1"/>
  <c r="P2573" i="2"/>
  <c r="R2573" i="2" s="1"/>
  <c r="P2667" i="2"/>
  <c r="R2667" i="2" s="1"/>
  <c r="P2740" i="2"/>
  <c r="R2740" i="2" s="1"/>
  <c r="P2813" i="2"/>
  <c r="R2813" i="2" s="1"/>
  <c r="P2878" i="2"/>
  <c r="R2878" i="2" s="1"/>
  <c r="P2942" i="2"/>
  <c r="R2942" i="2" s="1"/>
  <c r="P3006" i="2"/>
  <c r="R3006" i="2" s="1"/>
  <c r="P3070" i="2"/>
  <c r="R3070" i="2" s="1"/>
  <c r="P3134" i="2"/>
  <c r="R3134" i="2" s="1"/>
  <c r="P3166" i="2"/>
  <c r="R3166" i="2" s="1"/>
  <c r="P3198" i="2"/>
  <c r="R3198" i="2" s="1"/>
  <c r="P3230" i="2"/>
  <c r="P3262" i="2"/>
  <c r="R3262" i="2" s="1"/>
  <c r="P3294" i="2"/>
  <c r="R3294" i="2" s="1"/>
  <c r="P3326" i="2"/>
  <c r="R3326" i="2" s="1"/>
  <c r="P3358" i="2"/>
  <c r="R3358" i="2" s="1"/>
  <c r="P3390" i="2"/>
  <c r="R3390" i="2" s="1"/>
  <c r="P3422" i="2"/>
  <c r="R3422" i="2" s="1"/>
  <c r="P3454" i="2"/>
  <c r="R3454" i="2" s="1"/>
  <c r="P3486" i="2"/>
  <c r="R3486" i="2" s="1"/>
  <c r="P3510" i="2"/>
  <c r="R3510" i="2" s="1"/>
  <c r="P3526" i="2"/>
  <c r="R3526" i="2" s="1"/>
  <c r="P3542" i="2"/>
  <c r="R3542" i="2" s="1"/>
  <c r="P3558" i="2"/>
  <c r="R3558" i="2" s="1"/>
  <c r="P3574" i="2"/>
  <c r="R3574" i="2" s="1"/>
  <c r="P3590" i="2"/>
  <c r="R3590" i="2" s="1"/>
  <c r="P3603" i="2"/>
  <c r="R3603" i="2" s="1"/>
  <c r="P3615" i="2"/>
  <c r="P3628" i="2"/>
  <c r="R3628" i="2" s="1"/>
  <c r="P3642" i="2"/>
  <c r="R3642" i="2" s="1"/>
  <c r="P3654" i="2"/>
  <c r="R3654" i="2" s="1"/>
  <c r="P3667" i="2"/>
  <c r="R3667" i="2" s="1"/>
  <c r="P3679" i="2"/>
  <c r="R3679" i="2" s="1"/>
  <c r="P3692" i="2"/>
  <c r="R3692" i="2" s="1"/>
  <c r="P3706" i="2"/>
  <c r="R3706" i="2" s="1"/>
  <c r="P3718" i="2"/>
  <c r="R3718" i="2" s="1"/>
  <c r="P3731" i="2"/>
  <c r="R3731" i="2" s="1"/>
  <c r="P3743" i="2"/>
  <c r="R3743" i="2" s="1"/>
  <c r="P3756" i="2"/>
  <c r="R3756" i="2" s="1"/>
  <c r="P3770" i="2"/>
  <c r="R3770" i="2" s="1"/>
  <c r="P3782" i="2"/>
  <c r="R3782" i="2" s="1"/>
  <c r="P3795" i="2"/>
  <c r="R3795" i="2" s="1"/>
  <c r="P3807" i="2"/>
  <c r="R3807" i="2" s="1"/>
  <c r="P3820" i="2"/>
  <c r="P3834" i="2"/>
  <c r="R3834" i="2" s="1"/>
  <c r="P3846" i="2"/>
  <c r="R3846" i="2" s="1"/>
  <c r="P3859" i="2"/>
  <c r="R3859" i="2" s="1"/>
  <c r="P3871" i="2"/>
  <c r="R3871" i="2" s="1"/>
  <c r="P3884" i="2"/>
  <c r="R3884" i="2" s="1"/>
  <c r="P3898" i="2"/>
  <c r="R3898" i="2" s="1"/>
  <c r="P3910" i="2"/>
  <c r="R3910" i="2" s="1"/>
  <c r="P3923" i="2"/>
  <c r="R3923" i="2" s="1"/>
  <c r="P3935" i="2"/>
  <c r="R3935" i="2" s="1"/>
  <c r="P3948" i="2"/>
  <c r="R3948" i="2" s="1"/>
  <c r="P3962" i="2"/>
  <c r="R3962" i="2" s="1"/>
  <c r="P3974" i="2"/>
  <c r="R3974" i="2" s="1"/>
  <c r="P3987" i="2"/>
  <c r="R3987" i="2" s="1"/>
  <c r="P3999" i="2"/>
  <c r="P4012" i="2"/>
  <c r="R4012" i="2" s="1"/>
  <c r="P4026" i="2"/>
  <c r="R4026" i="2" s="1"/>
  <c r="P4038" i="2"/>
  <c r="R4038" i="2" s="1"/>
  <c r="P4051" i="2"/>
  <c r="R4051" i="2" s="1"/>
  <c r="P4063" i="2"/>
  <c r="R4063" i="2" s="1"/>
  <c r="P4076" i="2"/>
  <c r="R4076" i="2" s="1"/>
  <c r="P4090" i="2"/>
  <c r="R4090" i="2" s="1"/>
  <c r="P4102" i="2"/>
  <c r="R4102" i="2" s="1"/>
  <c r="P4115" i="2"/>
  <c r="R4115" i="2" s="1"/>
  <c r="P4127" i="2"/>
  <c r="R4127" i="2" s="1"/>
  <c r="P4140" i="2"/>
  <c r="R4140" i="2" s="1"/>
  <c r="P4154" i="2"/>
  <c r="R4154" i="2" s="1"/>
  <c r="P4166" i="2"/>
  <c r="P4179" i="2"/>
  <c r="R4179" i="2" s="1"/>
  <c r="P4191" i="2"/>
  <c r="R4191" i="2" s="1"/>
  <c r="P4204" i="2"/>
  <c r="R4204" i="2" s="1"/>
  <c r="P4218" i="2"/>
  <c r="R4218" i="2" s="1"/>
  <c r="P4230" i="2"/>
  <c r="R4230" i="2" s="1"/>
  <c r="P4243" i="2"/>
  <c r="R4243" i="2" s="1"/>
  <c r="P4255" i="2"/>
  <c r="R4255" i="2" s="1"/>
  <c r="P4268" i="2"/>
  <c r="R4268" i="2" s="1"/>
  <c r="P4282" i="2"/>
  <c r="R4282" i="2" s="1"/>
  <c r="P4294" i="2"/>
  <c r="R4294" i="2" s="1"/>
  <c r="P4307" i="2"/>
  <c r="R4307" i="2" s="1"/>
  <c r="P4319" i="2"/>
  <c r="R4319" i="2" s="1"/>
  <c r="P4332" i="2"/>
  <c r="R4332" i="2" s="1"/>
  <c r="P4346" i="2"/>
  <c r="R4346" i="2" s="1"/>
  <c r="P4358" i="2"/>
  <c r="R4358" i="2" s="1"/>
  <c r="P4371" i="2"/>
  <c r="R4371" i="2" s="1"/>
  <c r="P4383" i="2"/>
  <c r="R4383" i="2" s="1"/>
  <c r="P4396" i="2"/>
  <c r="R4396" i="2" s="1"/>
  <c r="P4410" i="2"/>
  <c r="R4410" i="2" s="1"/>
  <c r="P4422" i="2"/>
  <c r="R4422" i="2" s="1"/>
  <c r="P4435" i="2"/>
  <c r="R4435" i="2" s="1"/>
  <c r="P4447" i="2"/>
  <c r="R4447" i="2" s="1"/>
  <c r="P4460" i="2"/>
  <c r="R4460" i="2" s="1"/>
  <c r="P4474" i="2"/>
  <c r="R4474" i="2" s="1"/>
  <c r="P4486" i="2"/>
  <c r="R4486" i="2" s="1"/>
  <c r="P4499" i="2"/>
  <c r="R4499" i="2" s="1"/>
  <c r="P4511" i="2"/>
  <c r="R4511" i="2" s="1"/>
  <c r="P4524" i="2"/>
  <c r="R4524" i="2" s="1"/>
  <c r="P4538" i="2"/>
  <c r="P4550" i="2"/>
  <c r="R4550" i="2" s="1"/>
  <c r="P4563" i="2"/>
  <c r="R4563" i="2" s="1"/>
  <c r="P4574" i="2"/>
  <c r="R4574" i="2" s="1"/>
  <c r="P4584" i="2"/>
  <c r="R4584" i="2" s="1"/>
  <c r="P4595" i="2"/>
  <c r="R4595" i="2" s="1"/>
  <c r="P4605" i="2"/>
  <c r="R4605" i="2" s="1"/>
  <c r="P4614" i="2"/>
  <c r="R4614" i="2" s="1"/>
  <c r="P4623" i="2"/>
  <c r="R4623" i="2" s="1"/>
  <c r="P4632" i="2"/>
  <c r="R4632" i="2" s="1"/>
  <c r="P4642" i="2"/>
  <c r="R4642" i="2" s="1"/>
  <c r="P4651" i="2"/>
  <c r="R4651" i="2" s="1"/>
  <c r="P4660" i="2"/>
  <c r="R4660" i="2" s="1"/>
  <c r="P4669" i="2"/>
  <c r="R4669" i="2" s="1"/>
  <c r="P4678" i="2"/>
  <c r="R4678" i="2" s="1"/>
  <c r="P4687" i="2"/>
  <c r="R4687" i="2" s="1"/>
  <c r="P4696" i="2"/>
  <c r="R4696" i="2" s="1"/>
  <c r="P4706" i="2"/>
  <c r="R4706" i="2" s="1"/>
  <c r="P4715" i="2"/>
  <c r="R4715" i="2" s="1"/>
  <c r="P4724" i="2"/>
  <c r="R4724" i="2" s="1"/>
  <c r="P4733" i="2"/>
  <c r="R4733" i="2" s="1"/>
  <c r="P4742" i="2"/>
  <c r="R4742" i="2" s="1"/>
  <c r="P4751" i="2"/>
  <c r="R4751" i="2" s="1"/>
  <c r="P4760" i="2"/>
  <c r="R4760" i="2" s="1"/>
  <c r="P4770" i="2"/>
  <c r="R4770" i="2" s="1"/>
  <c r="P4779" i="2"/>
  <c r="R4779" i="2" s="1"/>
  <c r="P4788" i="2"/>
  <c r="R4788" i="2" s="1"/>
  <c r="P4797" i="2"/>
  <c r="R4797" i="2" s="1"/>
  <c r="P4806" i="2"/>
  <c r="R4806" i="2" s="1"/>
  <c r="P4815" i="2"/>
  <c r="R4815" i="2" s="1"/>
  <c r="P4824" i="2"/>
  <c r="R4824" i="2" s="1"/>
  <c r="P4834" i="2"/>
  <c r="R4834" i="2" s="1"/>
  <c r="P4843" i="2"/>
  <c r="R4843" i="2" s="1"/>
  <c r="P4852" i="2"/>
  <c r="R4852" i="2" s="1"/>
  <c r="P4861" i="2"/>
  <c r="R4861" i="2" s="1"/>
  <c r="P4870" i="2"/>
  <c r="R4870" i="2" s="1"/>
  <c r="P4879" i="2"/>
  <c r="R4879" i="2" s="1"/>
  <c r="P4888" i="2"/>
  <c r="R4888" i="2" s="1"/>
  <c r="P4897" i="2"/>
  <c r="R4897" i="2" s="1"/>
  <c r="P4905" i="2"/>
  <c r="R4905" i="2" s="1"/>
  <c r="P4913" i="2"/>
  <c r="R4913" i="2" s="1"/>
  <c r="P4921" i="2"/>
  <c r="P4929" i="2"/>
  <c r="R4929" i="2" s="1"/>
  <c r="P4937" i="2"/>
  <c r="R4937" i="2" s="1"/>
  <c r="P4945" i="2"/>
  <c r="R4945" i="2" s="1"/>
  <c r="P4953" i="2"/>
  <c r="R4953" i="2" s="1"/>
  <c r="P4961" i="2"/>
  <c r="R4961" i="2" s="1"/>
  <c r="P4969" i="2"/>
  <c r="R4969" i="2" s="1"/>
  <c r="P4977" i="2"/>
  <c r="R4977" i="2" s="1"/>
  <c r="P4985" i="2"/>
  <c r="R4985" i="2" s="1"/>
  <c r="P4993" i="2"/>
  <c r="R4993" i="2" s="1"/>
  <c r="P5001" i="2"/>
  <c r="R5001" i="2" s="1"/>
  <c r="P5009" i="2"/>
  <c r="R5009" i="2" s="1"/>
  <c r="P5017" i="2"/>
  <c r="R5017" i="2" s="1"/>
  <c r="P5025" i="2"/>
  <c r="R5025" i="2" s="1"/>
  <c r="P5033" i="2"/>
  <c r="R5033" i="2" s="1"/>
  <c r="P5041" i="2"/>
  <c r="R5041" i="2" s="1"/>
  <c r="P5049" i="2"/>
  <c r="R5049" i="2" s="1"/>
  <c r="P5057" i="2"/>
  <c r="R5057" i="2" s="1"/>
  <c r="P5065" i="2"/>
  <c r="R5065" i="2" s="1"/>
  <c r="P5073" i="2"/>
  <c r="R5073" i="2" s="1"/>
  <c r="P5081" i="2"/>
  <c r="R5081" i="2" s="1"/>
  <c r="P5089" i="2"/>
  <c r="R5089" i="2" s="1"/>
  <c r="P5097" i="2"/>
  <c r="R5097" i="2" s="1"/>
  <c r="P5105" i="2"/>
  <c r="R5105" i="2" s="1"/>
  <c r="P5113" i="2"/>
  <c r="R5113" i="2" s="1"/>
  <c r="P5121" i="2"/>
  <c r="P5129" i="2"/>
  <c r="R5129" i="2" s="1"/>
  <c r="P5137" i="2"/>
  <c r="R5137" i="2" s="1"/>
  <c r="P5145" i="2"/>
  <c r="R5145" i="2" s="1"/>
  <c r="P5153" i="2"/>
  <c r="R5153" i="2" s="1"/>
  <c r="P5161" i="2"/>
  <c r="R5161" i="2" s="1"/>
  <c r="P5169" i="2"/>
  <c r="R5169" i="2" s="1"/>
  <c r="P5177" i="2"/>
  <c r="R5177" i="2" s="1"/>
  <c r="P5185" i="2"/>
  <c r="R5185" i="2" s="1"/>
  <c r="P5193" i="2"/>
  <c r="R5193" i="2" s="1"/>
  <c r="P5201" i="2"/>
  <c r="R5201" i="2" s="1"/>
  <c r="P5209" i="2"/>
  <c r="R5209" i="2" s="1"/>
  <c r="P5217" i="2"/>
  <c r="R5217" i="2" s="1"/>
  <c r="P5225" i="2"/>
  <c r="R5225" i="2" s="1"/>
  <c r="P5233" i="2"/>
  <c r="R5233" i="2" s="1"/>
  <c r="P5241" i="2"/>
  <c r="R5241" i="2" s="1"/>
  <c r="P5249" i="2"/>
  <c r="R5249" i="2" s="1"/>
  <c r="P5257" i="2"/>
  <c r="R5257" i="2" s="1"/>
  <c r="P5265" i="2"/>
  <c r="R5265" i="2" s="1"/>
  <c r="P5273" i="2"/>
  <c r="R5273" i="2" s="1"/>
  <c r="P5281" i="2"/>
  <c r="R5281" i="2" s="1"/>
  <c r="P5289" i="2"/>
  <c r="R5289" i="2" s="1"/>
  <c r="P5297" i="2"/>
  <c r="R5297" i="2" s="1"/>
  <c r="P5305" i="2"/>
  <c r="R5305" i="2" s="1"/>
  <c r="P1123" i="2"/>
  <c r="R1123" i="2" s="1"/>
  <c r="P1549" i="2"/>
  <c r="R1549" i="2" s="1"/>
  <c r="P1664" i="2"/>
  <c r="R1664" i="2" s="1"/>
  <c r="P1766" i="2"/>
  <c r="R1766" i="2" s="1"/>
  <c r="P1869" i="2"/>
  <c r="R1869" i="2" s="1"/>
  <c r="P1971" i="2"/>
  <c r="R1971" i="2" s="1"/>
  <c r="P2073" i="2"/>
  <c r="P2176" i="2"/>
  <c r="R2176" i="2" s="1"/>
  <c r="P2278" i="2"/>
  <c r="R2278" i="2" s="1"/>
  <c r="P2381" i="2"/>
  <c r="R2381" i="2" s="1"/>
  <c r="P2483" i="2"/>
  <c r="P2585" i="2"/>
  <c r="R2585" i="2" s="1"/>
  <c r="P2676" i="2"/>
  <c r="R2676" i="2" s="1"/>
  <c r="P2749" i="2"/>
  <c r="R2749" i="2" s="1"/>
  <c r="P2822" i="2"/>
  <c r="R2822" i="2" s="1"/>
  <c r="P2886" i="2"/>
  <c r="P2950" i="2"/>
  <c r="R2950" i="2" s="1"/>
  <c r="P3014" i="2"/>
  <c r="R3014" i="2" s="1"/>
  <c r="P3078" i="2"/>
  <c r="R3078" i="2" s="1"/>
  <c r="P3135" i="2"/>
  <c r="R3135" i="2" s="1"/>
  <c r="P3167" i="2"/>
  <c r="R3167" i="2" s="1"/>
  <c r="P3199" i="2"/>
  <c r="R3199" i="2" s="1"/>
  <c r="P3231" i="2"/>
  <c r="P3263" i="2"/>
  <c r="R3263" i="2" s="1"/>
  <c r="P3295" i="2"/>
  <c r="R3295" i="2" s="1"/>
  <c r="P3327" i="2"/>
  <c r="R3327" i="2" s="1"/>
  <c r="P3359" i="2"/>
  <c r="R3359" i="2" s="1"/>
  <c r="P3391" i="2"/>
  <c r="R3391" i="2" s="1"/>
  <c r="P3423" i="2"/>
  <c r="R3423" i="2" s="1"/>
  <c r="P3455" i="2"/>
  <c r="R3455" i="2" s="1"/>
  <c r="P3487" i="2"/>
  <c r="R3487" i="2" s="1"/>
  <c r="P3511" i="2"/>
  <c r="R3511" i="2" s="1"/>
  <c r="P3527" i="2"/>
  <c r="R3527" i="2" s="1"/>
  <c r="P3543" i="2"/>
  <c r="R3543" i="2" s="1"/>
  <c r="P3559" i="2"/>
  <c r="R3559" i="2" s="1"/>
  <c r="P3575" i="2"/>
  <c r="R3575" i="2" s="1"/>
  <c r="P3591" i="2"/>
  <c r="R3591" i="2" s="1"/>
  <c r="P3604" i="2"/>
  <c r="R3604" i="2" s="1"/>
  <c r="P3618" i="2"/>
  <c r="P3630" i="2"/>
  <c r="R3630" i="2" s="1"/>
  <c r="P3643" i="2"/>
  <c r="R3643" i="2" s="1"/>
  <c r="P3655" i="2"/>
  <c r="R3655" i="2" s="1"/>
  <c r="P3668" i="2"/>
  <c r="R3668" i="2" s="1"/>
  <c r="P3682" i="2"/>
  <c r="R3682" i="2" s="1"/>
  <c r="P3694" i="2"/>
  <c r="R3694" i="2" s="1"/>
  <c r="P3707" i="2"/>
  <c r="R3707" i="2" s="1"/>
  <c r="P3719" i="2"/>
  <c r="R3719" i="2" s="1"/>
  <c r="P3732" i="2"/>
  <c r="R3732" i="2" s="1"/>
  <c r="P3746" i="2"/>
  <c r="R3746" i="2" s="1"/>
  <c r="P3758" i="2"/>
  <c r="R3758" i="2" s="1"/>
  <c r="P3771" i="2"/>
  <c r="R3771" i="2" s="1"/>
  <c r="P3783" i="2"/>
  <c r="R3783" i="2" s="1"/>
  <c r="P3796" i="2"/>
  <c r="R3796" i="2" s="1"/>
  <c r="P3810" i="2"/>
  <c r="R3810" i="2" s="1"/>
  <c r="P3822" i="2"/>
  <c r="R3822" i="2" s="1"/>
  <c r="P3835" i="2"/>
  <c r="R3835" i="2" s="1"/>
  <c r="P3847" i="2"/>
  <c r="R3847" i="2" s="1"/>
  <c r="P3860" i="2"/>
  <c r="R3860" i="2" s="1"/>
  <c r="P3874" i="2"/>
  <c r="R3874" i="2" s="1"/>
  <c r="P3886" i="2"/>
  <c r="R3886" i="2" s="1"/>
  <c r="P3899" i="2"/>
  <c r="R3899" i="2" s="1"/>
  <c r="P3911" i="2"/>
  <c r="R3911" i="2" s="1"/>
  <c r="P3924" i="2"/>
  <c r="R3924" i="2" s="1"/>
  <c r="P3938" i="2"/>
  <c r="R3938" i="2" s="1"/>
  <c r="P3950" i="2"/>
  <c r="R3950" i="2" s="1"/>
  <c r="P3963" i="2"/>
  <c r="R3963" i="2" s="1"/>
  <c r="P3975" i="2"/>
  <c r="R3975" i="2" s="1"/>
  <c r="P3988" i="2"/>
  <c r="R3988" i="2" s="1"/>
  <c r="P4002" i="2"/>
  <c r="P4014" i="2"/>
  <c r="R4014" i="2" s="1"/>
  <c r="P4027" i="2"/>
  <c r="R4027" i="2" s="1"/>
  <c r="P4039" i="2"/>
  <c r="R4039" i="2" s="1"/>
  <c r="P4052" i="2"/>
  <c r="R4052" i="2" s="1"/>
  <c r="P4066" i="2"/>
  <c r="R4066" i="2" s="1"/>
  <c r="P4078" i="2"/>
  <c r="R4078" i="2" s="1"/>
  <c r="P4091" i="2"/>
  <c r="R4091" i="2" s="1"/>
  <c r="P4103" i="2"/>
  <c r="R4103" i="2" s="1"/>
  <c r="P4116" i="2"/>
  <c r="R4116" i="2" s="1"/>
  <c r="P4130" i="2"/>
  <c r="R4130" i="2" s="1"/>
  <c r="P4142" i="2"/>
  <c r="R4142" i="2" s="1"/>
  <c r="P4155" i="2"/>
  <c r="R4155" i="2" s="1"/>
  <c r="P4167" i="2"/>
  <c r="P4180" i="2"/>
  <c r="R4180" i="2" s="1"/>
  <c r="P4194" i="2"/>
  <c r="R4194" i="2" s="1"/>
  <c r="P4206" i="2"/>
  <c r="R4206" i="2" s="1"/>
  <c r="P4219" i="2"/>
  <c r="R4219" i="2" s="1"/>
  <c r="P4231" i="2"/>
  <c r="R4231" i="2" s="1"/>
  <c r="P4244" i="2"/>
  <c r="R4244" i="2" s="1"/>
  <c r="P4258" i="2"/>
  <c r="R4258" i="2" s="1"/>
  <c r="P4270" i="2"/>
  <c r="R4270" i="2" s="1"/>
  <c r="P4283" i="2"/>
  <c r="R4283" i="2" s="1"/>
  <c r="P4295" i="2"/>
  <c r="R4295" i="2" s="1"/>
  <c r="P4308" i="2"/>
  <c r="R4308" i="2" s="1"/>
  <c r="P4322" i="2"/>
  <c r="R4322" i="2" s="1"/>
  <c r="P4334" i="2"/>
  <c r="R4334" i="2" s="1"/>
  <c r="P4347" i="2"/>
  <c r="R4347" i="2" s="1"/>
  <c r="P4359" i="2"/>
  <c r="R4359" i="2" s="1"/>
  <c r="P4372" i="2"/>
  <c r="R4372" i="2" s="1"/>
  <c r="P4386" i="2"/>
  <c r="R4386" i="2" s="1"/>
  <c r="P4398" i="2"/>
  <c r="R4398" i="2" s="1"/>
  <c r="P4411" i="2"/>
  <c r="R4411" i="2" s="1"/>
  <c r="P4423" i="2"/>
  <c r="R4423" i="2" s="1"/>
  <c r="P4436" i="2"/>
  <c r="R4436" i="2" s="1"/>
  <c r="P4450" i="2"/>
  <c r="R4450" i="2" s="1"/>
  <c r="P4462" i="2"/>
  <c r="R4462" i="2" s="1"/>
  <c r="P4475" i="2"/>
  <c r="R4475" i="2" s="1"/>
  <c r="P4487" i="2"/>
  <c r="R4487" i="2" s="1"/>
  <c r="P4500" i="2"/>
  <c r="R4500" i="2" s="1"/>
  <c r="P4514" i="2"/>
  <c r="R4514" i="2" s="1"/>
  <c r="P4526" i="2"/>
  <c r="R4526" i="2" s="1"/>
  <c r="P4539" i="2"/>
  <c r="P4551" i="2"/>
  <c r="R4551" i="2" s="1"/>
  <c r="P4564" i="2"/>
  <c r="R4564" i="2" s="1"/>
  <c r="P4575" i="2"/>
  <c r="R4575" i="2" s="1"/>
  <c r="P4586" i="2"/>
  <c r="R4586" i="2" s="1"/>
  <c r="P4596" i="2"/>
  <c r="R4596" i="2" s="1"/>
  <c r="P4606" i="2"/>
  <c r="R4606" i="2" s="1"/>
  <c r="P4615" i="2"/>
  <c r="R4615" i="2" s="1"/>
  <c r="P4624" i="2"/>
  <c r="R4624" i="2" s="1"/>
  <c r="P4634" i="2"/>
  <c r="R4634" i="2" s="1"/>
  <c r="P4643" i="2"/>
  <c r="R4643" i="2" s="1"/>
  <c r="P4652" i="2"/>
  <c r="R4652" i="2" s="1"/>
  <c r="P4661" i="2"/>
  <c r="R4661" i="2" s="1"/>
  <c r="P4670" i="2"/>
  <c r="R4670" i="2" s="1"/>
  <c r="P4679" i="2"/>
  <c r="R4679" i="2" s="1"/>
  <c r="P4688" i="2"/>
  <c r="R4688" i="2" s="1"/>
  <c r="P4698" i="2"/>
  <c r="R4698" i="2" s="1"/>
  <c r="P4707" i="2"/>
  <c r="R4707" i="2" s="1"/>
  <c r="P4716" i="2"/>
  <c r="R4716" i="2" s="1"/>
  <c r="P4725" i="2"/>
  <c r="R4725" i="2" s="1"/>
  <c r="P4734" i="2"/>
  <c r="R4734" i="2" s="1"/>
  <c r="P4743" i="2"/>
  <c r="R4743" i="2" s="1"/>
  <c r="P4752" i="2"/>
  <c r="R4752" i="2" s="1"/>
  <c r="P4762" i="2"/>
  <c r="R4762" i="2" s="1"/>
  <c r="P4771" i="2"/>
  <c r="R4771" i="2" s="1"/>
  <c r="P4780" i="2"/>
  <c r="R4780" i="2" s="1"/>
  <c r="P4789" i="2"/>
  <c r="R4789" i="2" s="1"/>
  <c r="P4798" i="2"/>
  <c r="R4798" i="2" s="1"/>
  <c r="P4807" i="2"/>
  <c r="R4807" i="2" s="1"/>
  <c r="P4816" i="2"/>
  <c r="R4816" i="2" s="1"/>
  <c r="P4826" i="2"/>
  <c r="R4826" i="2" s="1"/>
  <c r="P4835" i="2"/>
  <c r="R4835" i="2" s="1"/>
  <c r="P4844" i="2"/>
  <c r="R4844" i="2" s="1"/>
  <c r="P4853" i="2"/>
  <c r="R4853" i="2" s="1"/>
  <c r="P4862" i="2"/>
  <c r="R4862" i="2" s="1"/>
  <c r="P4871" i="2"/>
  <c r="R4871" i="2" s="1"/>
  <c r="P4880" i="2"/>
  <c r="R4880" i="2" s="1"/>
  <c r="P4890" i="2"/>
  <c r="R4890" i="2" s="1"/>
  <c r="P4898" i="2"/>
  <c r="R4898" i="2" s="1"/>
  <c r="P4906" i="2"/>
  <c r="R4906" i="2" s="1"/>
  <c r="P4914" i="2"/>
  <c r="R4914" i="2" s="1"/>
  <c r="P4922" i="2"/>
  <c r="P4930" i="2"/>
  <c r="R4930" i="2" s="1"/>
  <c r="P4938" i="2"/>
  <c r="R4938" i="2" s="1"/>
  <c r="P4946" i="2"/>
  <c r="R4946" i="2" s="1"/>
  <c r="P4954" i="2"/>
  <c r="R4954" i="2" s="1"/>
  <c r="P4962" i="2"/>
  <c r="R4962" i="2" s="1"/>
  <c r="P4970" i="2"/>
  <c r="R4970" i="2" s="1"/>
  <c r="P4978" i="2"/>
  <c r="R4978" i="2" s="1"/>
  <c r="P4986" i="2"/>
  <c r="R4986" i="2" s="1"/>
  <c r="P4994" i="2"/>
  <c r="R4994" i="2" s="1"/>
  <c r="P5002" i="2"/>
  <c r="R5002" i="2" s="1"/>
  <c r="P5010" i="2"/>
  <c r="R5010" i="2" s="1"/>
  <c r="P5018" i="2"/>
  <c r="R5018" i="2" s="1"/>
  <c r="P5026" i="2"/>
  <c r="R5026" i="2" s="1"/>
  <c r="P5034" i="2"/>
  <c r="R5034" i="2" s="1"/>
  <c r="P5042" i="2"/>
  <c r="R5042" i="2" s="1"/>
  <c r="P5050" i="2"/>
  <c r="R5050" i="2" s="1"/>
  <c r="P5058" i="2"/>
  <c r="R5058" i="2" s="1"/>
  <c r="P5066" i="2"/>
  <c r="R5066" i="2" s="1"/>
  <c r="P5074" i="2"/>
  <c r="R5074" i="2" s="1"/>
  <c r="P5082" i="2"/>
  <c r="R5082" i="2" s="1"/>
  <c r="P5090" i="2"/>
  <c r="R5090" i="2" s="1"/>
  <c r="P5098" i="2"/>
  <c r="R5098" i="2" s="1"/>
  <c r="P5106" i="2"/>
  <c r="R5106" i="2" s="1"/>
  <c r="P5114" i="2"/>
  <c r="R5114" i="2" s="1"/>
  <c r="P5122" i="2"/>
  <c r="P5130" i="2"/>
  <c r="R5130" i="2" s="1"/>
  <c r="P5138" i="2"/>
  <c r="R5138" i="2" s="1"/>
  <c r="P5146" i="2"/>
  <c r="R5146" i="2" s="1"/>
  <c r="P5154" i="2"/>
  <c r="R5154" i="2" s="1"/>
  <c r="P5162" i="2"/>
  <c r="R5162" i="2" s="1"/>
  <c r="P5170" i="2"/>
  <c r="R5170" i="2" s="1"/>
  <c r="P5178" i="2"/>
  <c r="R5178" i="2" s="1"/>
  <c r="P5186" i="2"/>
  <c r="R5186" i="2" s="1"/>
  <c r="P5194" i="2"/>
  <c r="R5194" i="2" s="1"/>
  <c r="P5202" i="2"/>
  <c r="R5202" i="2" s="1"/>
  <c r="P5210" i="2"/>
  <c r="R5210" i="2" s="1"/>
  <c r="P5218" i="2"/>
  <c r="R5218" i="2" s="1"/>
  <c r="P5226" i="2"/>
  <c r="R5226" i="2" s="1"/>
  <c r="P5234" i="2"/>
  <c r="R5234" i="2" s="1"/>
  <c r="P5242" i="2"/>
  <c r="R5242" i="2" s="1"/>
  <c r="P5250" i="2"/>
  <c r="R5250" i="2" s="1"/>
  <c r="P5258" i="2"/>
  <c r="R5258" i="2" s="1"/>
  <c r="P5266" i="2"/>
  <c r="R5266" i="2" s="1"/>
  <c r="P5274" i="2"/>
  <c r="R5274" i="2" s="1"/>
  <c r="P5282" i="2"/>
  <c r="R5282" i="2" s="1"/>
  <c r="P5290" i="2"/>
  <c r="R5290" i="2" s="1"/>
  <c r="P5298" i="2"/>
  <c r="R5298" i="2" s="1"/>
  <c r="P5306" i="2"/>
  <c r="R5306" i="2" s="1"/>
  <c r="P5314" i="2"/>
  <c r="P5322" i="2"/>
  <c r="R5322" i="2" s="1"/>
  <c r="P5330" i="2"/>
  <c r="R5330" i="2" s="1"/>
  <c r="P5338" i="2"/>
  <c r="R5338" i="2" s="1"/>
  <c r="P5346" i="2"/>
  <c r="R5346" i="2" s="1"/>
  <c r="P5354" i="2"/>
  <c r="R5354" i="2" s="1"/>
  <c r="P5362" i="2"/>
  <c r="R5362" i="2" s="1"/>
  <c r="P5370" i="2"/>
  <c r="R5370" i="2" s="1"/>
  <c r="P5378" i="2"/>
  <c r="R5378" i="2" s="1"/>
  <c r="P5386" i="2"/>
  <c r="R5386" i="2" s="1"/>
  <c r="P5394" i="2"/>
  <c r="R5394" i="2" s="1"/>
  <c r="P5402" i="2"/>
  <c r="R5402" i="2" s="1"/>
  <c r="P5410" i="2"/>
  <c r="R5410" i="2" s="1"/>
  <c r="P5418" i="2"/>
  <c r="R5418" i="2" s="1"/>
  <c r="P5426" i="2"/>
  <c r="R5426" i="2" s="1"/>
  <c r="P5434" i="2"/>
  <c r="R5434" i="2" s="1"/>
  <c r="P5442" i="2"/>
  <c r="R5442" i="2" s="1"/>
  <c r="P5450" i="2"/>
  <c r="R5450" i="2" s="1"/>
  <c r="P5458" i="2"/>
  <c r="R5458" i="2" s="1"/>
  <c r="P5466" i="2"/>
  <c r="R5466" i="2" s="1"/>
  <c r="P5474" i="2"/>
  <c r="R5474" i="2" s="1"/>
  <c r="P5482" i="2"/>
  <c r="R5482" i="2" s="1"/>
  <c r="P5490" i="2"/>
  <c r="R5490" i="2" s="1"/>
  <c r="P5498" i="2"/>
  <c r="P5506" i="2"/>
  <c r="P5514" i="2"/>
  <c r="R5514" i="2" s="1"/>
  <c r="P5522" i="2"/>
  <c r="R5522" i="2" s="1"/>
  <c r="P5530" i="2"/>
  <c r="R5530" i="2" s="1"/>
  <c r="P5538" i="2"/>
  <c r="R5538" i="2" s="1"/>
  <c r="P5546" i="2"/>
  <c r="R5546" i="2" s="1"/>
  <c r="P5554" i="2"/>
  <c r="R5554" i="2" s="1"/>
  <c r="P5562" i="2"/>
  <c r="R5562" i="2" s="1"/>
  <c r="P5570" i="2"/>
  <c r="R5570" i="2" s="1"/>
  <c r="P5578" i="2"/>
  <c r="R5578" i="2" s="1"/>
  <c r="P5586" i="2"/>
  <c r="R5586" i="2" s="1"/>
  <c r="P5594" i="2"/>
  <c r="R5594" i="2" s="1"/>
  <c r="P5602" i="2"/>
  <c r="R5602" i="2" s="1"/>
  <c r="P5610" i="2"/>
  <c r="R5610" i="2" s="1"/>
  <c r="P5618" i="2"/>
  <c r="R5618" i="2" s="1"/>
  <c r="P5626" i="2"/>
  <c r="R5626" i="2" s="1"/>
  <c r="P5634" i="2"/>
  <c r="R5634" i="2" s="1"/>
  <c r="P5642" i="2"/>
  <c r="R5642" i="2" s="1"/>
  <c r="P5650" i="2"/>
  <c r="R5650" i="2" s="1"/>
  <c r="P5658" i="2"/>
  <c r="R5658" i="2" s="1"/>
  <c r="P5666" i="2"/>
  <c r="R5666" i="2" s="1"/>
  <c r="P5674" i="2"/>
  <c r="R5674" i="2" s="1"/>
  <c r="P5682" i="2"/>
  <c r="R5682" i="2" s="1"/>
  <c r="P5690" i="2"/>
  <c r="R5690" i="2" s="1"/>
  <c r="P5698" i="2"/>
  <c r="R5698" i="2" s="1"/>
  <c r="P5706" i="2"/>
  <c r="R5706" i="2" s="1"/>
  <c r="P5714" i="2"/>
  <c r="R5714" i="2" s="1"/>
  <c r="P5722" i="2"/>
  <c r="P5730" i="2"/>
  <c r="P5738" i="2"/>
  <c r="P5746" i="2"/>
  <c r="P2" i="2"/>
  <c r="R2" i="2" s="1"/>
  <c r="P1187" i="2"/>
  <c r="R1187" i="2" s="1"/>
  <c r="P1568" i="2"/>
  <c r="R1568" i="2" s="1"/>
  <c r="P1677" i="2"/>
  <c r="R1677" i="2" s="1"/>
  <c r="P1779" i="2"/>
  <c r="R1779" i="2" s="1"/>
  <c r="P1881" i="2"/>
  <c r="R1881" i="2" s="1"/>
  <c r="P1984" i="2"/>
  <c r="R1984" i="2" s="1"/>
  <c r="P2086" i="2"/>
  <c r="R2086" i="2" s="1"/>
  <c r="P2189" i="2"/>
  <c r="R2189" i="2" s="1"/>
  <c r="P2291" i="2"/>
  <c r="R2291" i="2" s="1"/>
  <c r="P2393" i="2"/>
  <c r="R2393" i="2" s="1"/>
  <c r="P2496" i="2"/>
  <c r="R2496" i="2" s="1"/>
  <c r="P2598" i="2"/>
  <c r="R2598" i="2" s="1"/>
  <c r="P2685" i="2"/>
  <c r="P2758" i="2"/>
  <c r="R2758" i="2" s="1"/>
  <c r="P2830" i="2"/>
  <c r="R2830" i="2" s="1"/>
  <c r="P2894" i="2"/>
  <c r="R2894" i="2" s="1"/>
  <c r="P2958" i="2"/>
  <c r="R2958" i="2" s="1"/>
  <c r="P3022" i="2"/>
  <c r="R3022" i="2" s="1"/>
  <c r="P3086" i="2"/>
  <c r="R3086" i="2" s="1"/>
  <c r="P3142" i="2"/>
  <c r="R3142" i="2" s="1"/>
  <c r="P3174" i="2"/>
  <c r="R3174" i="2" s="1"/>
  <c r="P3206" i="2"/>
  <c r="R3206" i="2" s="1"/>
  <c r="P3238" i="2"/>
  <c r="R3238" i="2" s="1"/>
  <c r="P3270" i="2"/>
  <c r="R3270" i="2" s="1"/>
  <c r="P3302" i="2"/>
  <c r="R3302" i="2" s="1"/>
  <c r="P3334" i="2"/>
  <c r="R3334" i="2" s="1"/>
  <c r="P3366" i="2"/>
  <c r="R3366" i="2" s="1"/>
  <c r="P3398" i="2"/>
  <c r="R3398" i="2" s="1"/>
  <c r="P3430" i="2"/>
  <c r="R3430" i="2" s="1"/>
  <c r="P3462" i="2"/>
  <c r="R3462" i="2" s="1"/>
  <c r="P3494" i="2"/>
  <c r="R3494" i="2" s="1"/>
  <c r="P3514" i="2"/>
  <c r="R3514" i="2" s="1"/>
  <c r="P3530" i="2"/>
  <c r="R3530" i="2" s="1"/>
  <c r="P3546" i="2"/>
  <c r="R3546" i="2" s="1"/>
  <c r="P3562" i="2"/>
  <c r="R3562" i="2" s="1"/>
  <c r="P3578" i="2"/>
  <c r="R3578" i="2" s="1"/>
  <c r="P3594" i="2"/>
  <c r="R3594" i="2" s="1"/>
  <c r="P3606" i="2"/>
  <c r="R3606" i="2" s="1"/>
  <c r="P3619" i="2"/>
  <c r="P3631" i="2"/>
  <c r="R3631" i="2" s="1"/>
  <c r="P3644" i="2"/>
  <c r="R3644" i="2" s="1"/>
  <c r="P3658" i="2"/>
  <c r="R3658" i="2" s="1"/>
  <c r="P3670" i="2"/>
  <c r="R3670" i="2" s="1"/>
  <c r="P3683" i="2"/>
  <c r="R3683" i="2" s="1"/>
  <c r="P3695" i="2"/>
  <c r="R3695" i="2" s="1"/>
  <c r="P3708" i="2"/>
  <c r="R3708" i="2" s="1"/>
  <c r="P3722" i="2"/>
  <c r="R3722" i="2" s="1"/>
  <c r="P3734" i="2"/>
  <c r="R3734" i="2" s="1"/>
  <c r="P3747" i="2"/>
  <c r="R3747" i="2" s="1"/>
  <c r="P3759" i="2"/>
  <c r="R3759" i="2" s="1"/>
  <c r="P3772" i="2"/>
  <c r="R3772" i="2" s="1"/>
  <c r="P3786" i="2"/>
  <c r="R3786" i="2" s="1"/>
  <c r="P3798" i="2"/>
  <c r="R3798" i="2" s="1"/>
  <c r="P3811" i="2"/>
  <c r="R3811" i="2" s="1"/>
  <c r="P3823" i="2"/>
  <c r="R3823" i="2" s="1"/>
  <c r="P3836" i="2"/>
  <c r="R3836" i="2" s="1"/>
  <c r="P3850" i="2"/>
  <c r="R3850" i="2" s="1"/>
  <c r="P3862" i="2"/>
  <c r="R3862" i="2" s="1"/>
  <c r="P3875" i="2"/>
  <c r="R3875" i="2" s="1"/>
  <c r="P3887" i="2"/>
  <c r="R3887" i="2" s="1"/>
  <c r="P3900" i="2"/>
  <c r="R3900" i="2" s="1"/>
  <c r="P3914" i="2"/>
  <c r="R3914" i="2" s="1"/>
  <c r="P3926" i="2"/>
  <c r="R3926" i="2" s="1"/>
  <c r="P3939" i="2"/>
  <c r="R3939" i="2" s="1"/>
  <c r="P3951" i="2"/>
  <c r="R3951" i="2" s="1"/>
  <c r="P3964" i="2"/>
  <c r="R3964" i="2" s="1"/>
  <c r="P3978" i="2"/>
  <c r="R3978" i="2" s="1"/>
  <c r="P3990" i="2"/>
  <c r="R3990" i="2" s="1"/>
  <c r="P4003" i="2"/>
  <c r="P4015" i="2"/>
  <c r="R4015" i="2" s="1"/>
  <c r="P4028" i="2"/>
  <c r="R4028" i="2" s="1"/>
  <c r="P4042" i="2"/>
  <c r="R4042" i="2" s="1"/>
  <c r="P4054" i="2"/>
  <c r="R4054" i="2" s="1"/>
  <c r="P4067" i="2"/>
  <c r="R4067" i="2" s="1"/>
  <c r="P4079" i="2"/>
  <c r="R4079" i="2" s="1"/>
  <c r="P4092" i="2"/>
  <c r="R4092" i="2" s="1"/>
  <c r="P4106" i="2"/>
  <c r="R4106" i="2" s="1"/>
  <c r="P4118" i="2"/>
  <c r="R4118" i="2" s="1"/>
  <c r="P4131" i="2"/>
  <c r="R4131" i="2" s="1"/>
  <c r="P4143" i="2"/>
  <c r="R4143" i="2" s="1"/>
  <c r="P4156" i="2"/>
  <c r="R4156" i="2" s="1"/>
  <c r="P4170" i="2"/>
  <c r="P4182" i="2"/>
  <c r="R4182" i="2" s="1"/>
  <c r="P4195" i="2"/>
  <c r="R4195" i="2" s="1"/>
  <c r="P4207" i="2"/>
  <c r="R4207" i="2" s="1"/>
  <c r="P4220" i="2"/>
  <c r="R4220" i="2" s="1"/>
  <c r="P4234" i="2"/>
  <c r="R4234" i="2" s="1"/>
  <c r="P4246" i="2"/>
  <c r="R4246" i="2" s="1"/>
  <c r="P4259" i="2"/>
  <c r="R4259" i="2" s="1"/>
  <c r="P4271" i="2"/>
  <c r="R4271" i="2" s="1"/>
  <c r="P4284" i="2"/>
  <c r="R4284" i="2" s="1"/>
  <c r="P4298" i="2"/>
  <c r="R4298" i="2" s="1"/>
  <c r="P4310" i="2"/>
  <c r="R4310" i="2" s="1"/>
  <c r="P4323" i="2"/>
  <c r="R4323" i="2" s="1"/>
  <c r="P4335" i="2"/>
  <c r="R4335" i="2" s="1"/>
  <c r="P4348" i="2"/>
  <c r="R4348" i="2" s="1"/>
  <c r="P4362" i="2"/>
  <c r="R4362" i="2" s="1"/>
  <c r="P4374" i="2"/>
  <c r="R4374" i="2" s="1"/>
  <c r="P4387" i="2"/>
  <c r="R4387" i="2" s="1"/>
  <c r="P4399" i="2"/>
  <c r="R4399" i="2" s="1"/>
  <c r="P4412" i="2"/>
  <c r="R4412" i="2" s="1"/>
  <c r="P4426" i="2"/>
  <c r="R4426" i="2" s="1"/>
  <c r="P4438" i="2"/>
  <c r="R4438" i="2" s="1"/>
  <c r="P4451" i="2"/>
  <c r="R4451" i="2" s="1"/>
  <c r="P4463" i="2"/>
  <c r="R4463" i="2" s="1"/>
  <c r="P4476" i="2"/>
  <c r="R4476" i="2" s="1"/>
  <c r="P4490" i="2"/>
  <c r="R4490" i="2" s="1"/>
  <c r="P4502" i="2"/>
  <c r="R4502" i="2" s="1"/>
  <c r="P4515" i="2"/>
  <c r="R4515" i="2" s="1"/>
  <c r="P4527" i="2"/>
  <c r="R4527" i="2" s="1"/>
  <c r="P4540" i="2"/>
  <c r="P4554" i="2"/>
  <c r="R4554" i="2" s="1"/>
  <c r="P4566" i="2"/>
  <c r="R4566" i="2" s="1"/>
  <c r="P4576" i="2"/>
  <c r="R4576" i="2" s="1"/>
  <c r="P4587" i="2"/>
  <c r="R4587" i="2" s="1"/>
  <c r="P4598" i="2"/>
  <c r="R4598" i="2" s="1"/>
  <c r="P4607" i="2"/>
  <c r="R4607" i="2" s="1"/>
  <c r="P4616" i="2"/>
  <c r="R4616" i="2" s="1"/>
  <c r="P4626" i="2"/>
  <c r="R4626" i="2" s="1"/>
  <c r="P4635" i="2"/>
  <c r="R4635" i="2" s="1"/>
  <c r="P4644" i="2"/>
  <c r="R4644" i="2" s="1"/>
  <c r="P4653" i="2"/>
  <c r="R4653" i="2" s="1"/>
  <c r="P4662" i="2"/>
  <c r="R4662" i="2" s="1"/>
  <c r="P4671" i="2"/>
  <c r="R4671" i="2" s="1"/>
  <c r="P4680" i="2"/>
  <c r="R4680" i="2" s="1"/>
  <c r="P4690" i="2"/>
  <c r="R4690" i="2" s="1"/>
  <c r="P4699" i="2"/>
  <c r="R4699" i="2" s="1"/>
  <c r="P4708" i="2"/>
  <c r="R4708" i="2" s="1"/>
  <c r="P4717" i="2"/>
  <c r="R4717" i="2" s="1"/>
  <c r="P4726" i="2"/>
  <c r="R4726" i="2" s="1"/>
  <c r="P4735" i="2"/>
  <c r="R4735" i="2" s="1"/>
  <c r="P4744" i="2"/>
  <c r="R4744" i="2" s="1"/>
  <c r="P4754" i="2"/>
  <c r="R4754" i="2" s="1"/>
  <c r="P4763" i="2"/>
  <c r="R4763" i="2" s="1"/>
  <c r="P4772" i="2"/>
  <c r="R4772" i="2" s="1"/>
  <c r="P4781" i="2"/>
  <c r="R4781" i="2" s="1"/>
  <c r="P4790" i="2"/>
  <c r="R4790" i="2" s="1"/>
  <c r="P4799" i="2"/>
  <c r="R4799" i="2" s="1"/>
  <c r="P4808" i="2"/>
  <c r="R4808" i="2" s="1"/>
  <c r="P4818" i="2"/>
  <c r="R4818" i="2" s="1"/>
  <c r="P4827" i="2"/>
  <c r="R4827" i="2" s="1"/>
  <c r="P4836" i="2"/>
  <c r="R4836" i="2" s="1"/>
  <c r="P4845" i="2"/>
  <c r="R4845" i="2" s="1"/>
  <c r="P4854" i="2"/>
  <c r="R4854" i="2" s="1"/>
  <c r="P4863" i="2"/>
  <c r="R4863" i="2" s="1"/>
  <c r="P4872" i="2"/>
  <c r="R4872" i="2" s="1"/>
  <c r="P4882" i="2"/>
  <c r="R4882" i="2" s="1"/>
  <c r="P4891" i="2"/>
  <c r="R4891" i="2" s="1"/>
  <c r="P4899" i="2"/>
  <c r="R4899" i="2" s="1"/>
  <c r="P4907" i="2"/>
  <c r="R4907" i="2" s="1"/>
  <c r="P4915" i="2"/>
  <c r="P4923" i="2"/>
  <c r="P4931" i="2"/>
  <c r="R4931" i="2" s="1"/>
  <c r="P4939" i="2"/>
  <c r="R4939" i="2" s="1"/>
  <c r="P4947" i="2"/>
  <c r="R4947" i="2" s="1"/>
  <c r="P4955" i="2"/>
  <c r="R4955" i="2" s="1"/>
  <c r="P4963" i="2"/>
  <c r="R4963" i="2" s="1"/>
  <c r="P4971" i="2"/>
  <c r="R4971" i="2" s="1"/>
  <c r="P4979" i="2"/>
  <c r="R4979" i="2" s="1"/>
  <c r="P4987" i="2"/>
  <c r="R4987" i="2" s="1"/>
  <c r="P4995" i="2"/>
  <c r="R4995" i="2" s="1"/>
  <c r="P5003" i="2"/>
  <c r="R5003" i="2" s="1"/>
  <c r="P5011" i="2"/>
  <c r="R5011" i="2" s="1"/>
  <c r="P5019" i="2"/>
  <c r="R5019" i="2" s="1"/>
  <c r="P5027" i="2"/>
  <c r="R5027" i="2" s="1"/>
  <c r="P5035" i="2"/>
  <c r="R5035" i="2" s="1"/>
  <c r="P5043" i="2"/>
  <c r="R5043" i="2" s="1"/>
  <c r="P5051" i="2"/>
  <c r="R5051" i="2" s="1"/>
  <c r="P5059" i="2"/>
  <c r="R5059" i="2" s="1"/>
  <c r="P5067" i="2"/>
  <c r="R5067" i="2" s="1"/>
  <c r="P5075" i="2"/>
  <c r="R5075" i="2" s="1"/>
  <c r="P5083" i="2"/>
  <c r="R5083" i="2" s="1"/>
  <c r="P5091" i="2"/>
  <c r="R5091" i="2" s="1"/>
  <c r="P5099" i="2"/>
  <c r="R5099" i="2" s="1"/>
  <c r="P5107" i="2"/>
  <c r="R5107" i="2" s="1"/>
  <c r="P5115" i="2"/>
  <c r="R5115" i="2" s="1"/>
  <c r="P5123" i="2"/>
  <c r="P5131" i="2"/>
  <c r="R5131" i="2" s="1"/>
  <c r="P5139" i="2"/>
  <c r="R5139" i="2" s="1"/>
  <c r="P5147" i="2"/>
  <c r="R5147" i="2" s="1"/>
  <c r="P5155" i="2"/>
  <c r="R5155" i="2" s="1"/>
  <c r="P5163" i="2"/>
  <c r="R5163" i="2" s="1"/>
  <c r="P5171" i="2"/>
  <c r="R5171" i="2" s="1"/>
  <c r="P5179" i="2"/>
  <c r="R5179" i="2" s="1"/>
  <c r="P5187" i="2"/>
  <c r="R5187" i="2" s="1"/>
  <c r="P5195" i="2"/>
  <c r="R5195" i="2" s="1"/>
  <c r="P5203" i="2"/>
  <c r="R5203" i="2" s="1"/>
  <c r="P5211" i="2"/>
  <c r="R5211" i="2" s="1"/>
  <c r="P5219" i="2"/>
  <c r="R5219" i="2" s="1"/>
  <c r="P5227" i="2"/>
  <c r="R5227" i="2" s="1"/>
  <c r="P5235" i="2"/>
  <c r="R5235" i="2" s="1"/>
  <c r="P1251" i="2"/>
  <c r="R1251" i="2" s="1"/>
  <c r="P1584" i="2"/>
  <c r="R1584" i="2" s="1"/>
  <c r="P1689" i="2"/>
  <c r="R1689" i="2" s="1"/>
  <c r="P1792" i="2"/>
  <c r="R1792" i="2" s="1"/>
  <c r="P1894" i="2"/>
  <c r="R1894" i="2" s="1"/>
  <c r="P1997" i="2"/>
  <c r="R1997" i="2" s="1"/>
  <c r="P2099" i="2"/>
  <c r="R2099" i="2" s="1"/>
  <c r="P2201" i="2"/>
  <c r="R2201" i="2" s="1"/>
  <c r="P2304" i="2"/>
  <c r="R2304" i="2" s="1"/>
  <c r="P2406" i="2"/>
  <c r="R2406" i="2" s="1"/>
  <c r="P2509" i="2"/>
  <c r="R2509" i="2" s="1"/>
  <c r="P2611" i="2"/>
  <c r="R2611" i="2" s="1"/>
  <c r="P2694" i="2"/>
  <c r="R2694" i="2" s="1"/>
  <c r="P2768" i="2"/>
  <c r="R2768" i="2" s="1"/>
  <c r="P2838" i="2"/>
  <c r="R2838" i="2" s="1"/>
  <c r="P2902" i="2"/>
  <c r="R2902" i="2" s="1"/>
  <c r="P2966" i="2"/>
  <c r="R2966" i="2" s="1"/>
  <c r="P3030" i="2"/>
  <c r="R3030" i="2" s="1"/>
  <c r="P3094" i="2"/>
  <c r="R3094" i="2" s="1"/>
  <c r="P3143" i="2"/>
  <c r="R3143" i="2" s="1"/>
  <c r="P3175" i="2"/>
  <c r="R3175" i="2" s="1"/>
  <c r="P3207" i="2"/>
  <c r="R3207" i="2" s="1"/>
  <c r="P3239" i="2"/>
  <c r="R3239" i="2" s="1"/>
  <c r="P3271" i="2"/>
  <c r="R3271" i="2" s="1"/>
  <c r="P3303" i="2"/>
  <c r="R3303" i="2" s="1"/>
  <c r="P3335" i="2"/>
  <c r="R3335" i="2" s="1"/>
  <c r="P3367" i="2"/>
  <c r="R3367" i="2" s="1"/>
  <c r="P3399" i="2"/>
  <c r="R3399" i="2" s="1"/>
  <c r="P3431" i="2"/>
  <c r="R3431" i="2" s="1"/>
  <c r="P3463" i="2"/>
  <c r="R3463" i="2" s="1"/>
  <c r="P3495" i="2"/>
  <c r="R3495" i="2" s="1"/>
  <c r="P3515" i="2"/>
  <c r="R3515" i="2" s="1"/>
  <c r="P3531" i="2"/>
  <c r="R3531" i="2" s="1"/>
  <c r="P3547" i="2"/>
  <c r="R3547" i="2" s="1"/>
  <c r="P3563" i="2"/>
  <c r="R3563" i="2" s="1"/>
  <c r="P3579" i="2"/>
  <c r="R3579" i="2" s="1"/>
  <c r="P3595" i="2"/>
  <c r="R3595" i="2" s="1"/>
  <c r="P3607" i="2"/>
  <c r="R3607" i="2" s="1"/>
  <c r="P3620" i="2"/>
  <c r="R3620" i="2" s="1"/>
  <c r="P3634" i="2"/>
  <c r="R3634" i="2" s="1"/>
  <c r="P3646" i="2"/>
  <c r="R3646" i="2" s="1"/>
  <c r="P3659" i="2"/>
  <c r="R3659" i="2" s="1"/>
  <c r="P3671" i="2"/>
  <c r="R3671" i="2" s="1"/>
  <c r="P3684" i="2"/>
  <c r="R3684" i="2" s="1"/>
  <c r="P3698" i="2"/>
  <c r="R3698" i="2" s="1"/>
  <c r="P3710" i="2"/>
  <c r="R3710" i="2" s="1"/>
  <c r="P3723" i="2"/>
  <c r="R3723" i="2" s="1"/>
  <c r="P3735" i="2"/>
  <c r="R3735" i="2" s="1"/>
  <c r="P3748" i="2"/>
  <c r="R3748" i="2" s="1"/>
  <c r="P3762" i="2"/>
  <c r="R3762" i="2" s="1"/>
  <c r="P3774" i="2"/>
  <c r="R3774" i="2" s="1"/>
  <c r="P3787" i="2"/>
  <c r="R3787" i="2" s="1"/>
  <c r="P3799" i="2"/>
  <c r="R3799" i="2" s="1"/>
  <c r="P3812" i="2"/>
  <c r="R3812" i="2" s="1"/>
  <c r="P3826" i="2"/>
  <c r="R3826" i="2" s="1"/>
  <c r="P3838" i="2"/>
  <c r="R3838" i="2" s="1"/>
  <c r="P3851" i="2"/>
  <c r="R3851" i="2" s="1"/>
  <c r="P3863" i="2"/>
  <c r="R3863" i="2" s="1"/>
  <c r="P3876" i="2"/>
  <c r="R3876" i="2" s="1"/>
  <c r="P3890" i="2"/>
  <c r="R3890" i="2" s="1"/>
  <c r="P3902" i="2"/>
  <c r="R3902" i="2" s="1"/>
  <c r="P3915" i="2"/>
  <c r="R3915" i="2" s="1"/>
  <c r="P3927" i="2"/>
  <c r="R3927" i="2" s="1"/>
  <c r="P3940" i="2"/>
  <c r="R3940" i="2" s="1"/>
  <c r="P3954" i="2"/>
  <c r="R3954" i="2" s="1"/>
  <c r="P3966" i="2"/>
  <c r="R3966" i="2" s="1"/>
  <c r="P3979" i="2"/>
  <c r="R3979" i="2" s="1"/>
  <c r="P3991" i="2"/>
  <c r="R3991" i="2" s="1"/>
  <c r="P4004" i="2"/>
  <c r="P4018" i="2"/>
  <c r="R4018" i="2" s="1"/>
  <c r="P4030" i="2"/>
  <c r="R4030" i="2" s="1"/>
  <c r="P4043" i="2"/>
  <c r="R4043" i="2" s="1"/>
  <c r="P4055" i="2"/>
  <c r="R4055" i="2" s="1"/>
  <c r="P4068" i="2"/>
  <c r="R4068" i="2" s="1"/>
  <c r="P4082" i="2"/>
  <c r="R4082" i="2" s="1"/>
  <c r="P4094" i="2"/>
  <c r="R4094" i="2" s="1"/>
  <c r="P4107" i="2"/>
  <c r="R4107" i="2" s="1"/>
  <c r="P4119" i="2"/>
  <c r="R4119" i="2" s="1"/>
  <c r="P4132" i="2"/>
  <c r="R4132" i="2" s="1"/>
  <c r="P4146" i="2"/>
  <c r="R4146" i="2" s="1"/>
  <c r="P4158" i="2"/>
  <c r="R4158" i="2" s="1"/>
  <c r="P4171" i="2"/>
  <c r="P4183" i="2"/>
  <c r="R4183" i="2" s="1"/>
  <c r="P4196" i="2"/>
  <c r="R4196" i="2" s="1"/>
  <c r="P4210" i="2"/>
  <c r="R4210" i="2" s="1"/>
  <c r="P4222" i="2"/>
  <c r="R4222" i="2" s="1"/>
  <c r="P4235" i="2"/>
  <c r="R4235" i="2" s="1"/>
  <c r="P4247" i="2"/>
  <c r="R4247" i="2" s="1"/>
  <c r="P4260" i="2"/>
  <c r="R4260" i="2" s="1"/>
  <c r="P4274" i="2"/>
  <c r="R4274" i="2" s="1"/>
  <c r="P4286" i="2"/>
  <c r="R4286" i="2" s="1"/>
  <c r="P4299" i="2"/>
  <c r="R4299" i="2" s="1"/>
  <c r="P4311" i="2"/>
  <c r="R4311" i="2" s="1"/>
  <c r="P4324" i="2"/>
  <c r="R4324" i="2" s="1"/>
  <c r="P4338" i="2"/>
  <c r="R4338" i="2" s="1"/>
  <c r="P4350" i="2"/>
  <c r="R4350" i="2" s="1"/>
  <c r="P4363" i="2"/>
  <c r="R4363" i="2" s="1"/>
  <c r="P4375" i="2"/>
  <c r="R4375" i="2" s="1"/>
  <c r="P4388" i="2"/>
  <c r="R4388" i="2" s="1"/>
  <c r="P4402" i="2"/>
  <c r="R4402" i="2" s="1"/>
  <c r="P4414" i="2"/>
  <c r="R4414" i="2" s="1"/>
  <c r="P4427" i="2"/>
  <c r="R4427" i="2" s="1"/>
  <c r="P4439" i="2"/>
  <c r="R4439" i="2" s="1"/>
  <c r="P4452" i="2"/>
  <c r="R4452" i="2" s="1"/>
  <c r="P4466" i="2"/>
  <c r="R4466" i="2" s="1"/>
  <c r="P4478" i="2"/>
  <c r="R4478" i="2" s="1"/>
  <c r="P4491" i="2"/>
  <c r="R4491" i="2" s="1"/>
  <c r="P4503" i="2"/>
  <c r="R4503" i="2" s="1"/>
  <c r="P4516" i="2"/>
  <c r="R4516" i="2" s="1"/>
  <c r="P4530" i="2"/>
  <c r="R4530" i="2" s="1"/>
  <c r="P4542" i="2"/>
  <c r="R4542" i="2" s="1"/>
  <c r="P4555" i="2"/>
  <c r="R4555" i="2" s="1"/>
  <c r="P4567" i="2"/>
  <c r="R4567" i="2" s="1"/>
  <c r="P4578" i="2"/>
  <c r="R4578" i="2" s="1"/>
  <c r="P4588" i="2"/>
  <c r="R4588" i="2" s="1"/>
  <c r="P4599" i="2"/>
  <c r="R4599" i="2" s="1"/>
  <c r="P4608" i="2"/>
  <c r="R4608" i="2" s="1"/>
  <c r="P4618" i="2"/>
  <c r="R4618" i="2" s="1"/>
  <c r="P4627" i="2"/>
  <c r="R4627" i="2" s="1"/>
  <c r="P4636" i="2"/>
  <c r="R4636" i="2" s="1"/>
  <c r="P4645" i="2"/>
  <c r="R4645" i="2" s="1"/>
  <c r="P4654" i="2"/>
  <c r="R4654" i="2" s="1"/>
  <c r="P4663" i="2"/>
  <c r="R4663" i="2" s="1"/>
  <c r="P4672" i="2"/>
  <c r="R4672" i="2" s="1"/>
  <c r="P4682" i="2"/>
  <c r="R4682" i="2" s="1"/>
  <c r="P4691" i="2"/>
  <c r="R4691" i="2" s="1"/>
  <c r="P4700" i="2"/>
  <c r="R4700" i="2" s="1"/>
  <c r="P4709" i="2"/>
  <c r="R4709" i="2" s="1"/>
  <c r="P4718" i="2"/>
  <c r="R4718" i="2" s="1"/>
  <c r="P4727" i="2"/>
  <c r="R4727" i="2" s="1"/>
  <c r="P4736" i="2"/>
  <c r="R4736" i="2" s="1"/>
  <c r="P4746" i="2"/>
  <c r="P4755" i="2"/>
  <c r="R4755" i="2" s="1"/>
  <c r="P4764" i="2"/>
  <c r="R4764" i="2" s="1"/>
  <c r="P4773" i="2"/>
  <c r="R4773" i="2" s="1"/>
  <c r="P4782" i="2"/>
  <c r="R4782" i="2" s="1"/>
  <c r="P4791" i="2"/>
  <c r="R4791" i="2" s="1"/>
  <c r="P4800" i="2"/>
  <c r="R4800" i="2" s="1"/>
  <c r="P4810" i="2"/>
  <c r="R4810" i="2" s="1"/>
  <c r="P4819" i="2"/>
  <c r="R4819" i="2" s="1"/>
  <c r="P4828" i="2"/>
  <c r="R4828" i="2" s="1"/>
  <c r="P4837" i="2"/>
  <c r="R4837" i="2" s="1"/>
  <c r="P4846" i="2"/>
  <c r="R4846" i="2" s="1"/>
  <c r="P4855" i="2"/>
  <c r="R4855" i="2" s="1"/>
  <c r="P4864" i="2"/>
  <c r="R4864" i="2" s="1"/>
  <c r="P4874" i="2"/>
  <c r="R4874" i="2" s="1"/>
  <c r="P4883" i="2"/>
  <c r="R4883" i="2" s="1"/>
  <c r="P4892" i="2"/>
  <c r="R4892" i="2" s="1"/>
  <c r="P4900" i="2"/>
  <c r="R4900" i="2" s="1"/>
  <c r="P4908" i="2"/>
  <c r="R4908" i="2" s="1"/>
  <c r="P4916" i="2"/>
  <c r="P4924" i="2"/>
  <c r="P4932" i="2"/>
  <c r="R4932" i="2" s="1"/>
  <c r="P4940" i="2"/>
  <c r="R4940" i="2" s="1"/>
  <c r="P4948" i="2"/>
  <c r="R4948" i="2" s="1"/>
  <c r="P4956" i="2"/>
  <c r="R4956" i="2" s="1"/>
  <c r="P4964" i="2"/>
  <c r="R4964" i="2" s="1"/>
  <c r="P4972" i="2"/>
  <c r="R4972" i="2" s="1"/>
  <c r="P4980" i="2"/>
  <c r="R4980" i="2" s="1"/>
  <c r="P4988" i="2"/>
  <c r="R4988" i="2" s="1"/>
  <c r="P4996" i="2"/>
  <c r="R4996" i="2" s="1"/>
  <c r="P5004" i="2"/>
  <c r="R5004" i="2" s="1"/>
  <c r="P5012" i="2"/>
  <c r="R5012" i="2" s="1"/>
  <c r="P5020" i="2"/>
  <c r="R5020" i="2" s="1"/>
  <c r="P5028" i="2"/>
  <c r="R5028" i="2" s="1"/>
  <c r="P5036" i="2"/>
  <c r="R5036" i="2" s="1"/>
  <c r="P5044" i="2"/>
  <c r="R5044" i="2" s="1"/>
  <c r="P5052" i="2"/>
  <c r="R5052" i="2" s="1"/>
  <c r="P5060" i="2"/>
  <c r="R5060" i="2" s="1"/>
  <c r="P5068" i="2"/>
  <c r="R5068" i="2" s="1"/>
  <c r="P5076" i="2"/>
  <c r="R5076" i="2" s="1"/>
  <c r="P5084" i="2"/>
  <c r="R5084" i="2" s="1"/>
  <c r="P5092" i="2"/>
  <c r="R5092" i="2" s="1"/>
  <c r="P5100" i="2"/>
  <c r="R5100" i="2" s="1"/>
  <c r="P5108" i="2"/>
  <c r="R5108" i="2" s="1"/>
  <c r="P5116" i="2"/>
  <c r="R5116" i="2" s="1"/>
  <c r="P5124" i="2"/>
  <c r="R5124" i="2" s="1"/>
  <c r="P5132" i="2"/>
  <c r="R5132" i="2" s="1"/>
  <c r="P5140" i="2"/>
  <c r="R5140" i="2" s="1"/>
  <c r="P5148" i="2"/>
  <c r="R5148" i="2" s="1"/>
  <c r="P1315" i="2"/>
  <c r="R1315" i="2" s="1"/>
  <c r="P1600" i="2"/>
  <c r="R1600" i="2" s="1"/>
  <c r="P1702" i="2"/>
  <c r="R1702" i="2" s="1"/>
  <c r="P1805" i="2"/>
  <c r="R1805" i="2" s="1"/>
  <c r="P1907" i="2"/>
  <c r="R1907" i="2" s="1"/>
  <c r="P2009" i="2"/>
  <c r="R2009" i="2" s="1"/>
  <c r="P2112" i="2"/>
  <c r="R2112" i="2" s="1"/>
  <c r="P2214" i="2"/>
  <c r="R2214" i="2" s="1"/>
  <c r="P2317" i="2"/>
  <c r="R2317" i="2" s="1"/>
  <c r="P2419" i="2"/>
  <c r="R2419" i="2" s="1"/>
  <c r="P2521" i="2"/>
  <c r="R2521" i="2" s="1"/>
  <c r="P2624" i="2"/>
  <c r="R2624" i="2" s="1"/>
  <c r="P2704" i="2"/>
  <c r="R2704" i="2" s="1"/>
  <c r="P2777" i="2"/>
  <c r="R2777" i="2" s="1"/>
  <c r="P2846" i="2"/>
  <c r="R2846" i="2" s="1"/>
  <c r="P2910" i="2"/>
  <c r="R2910" i="2" s="1"/>
  <c r="P2974" i="2"/>
  <c r="R2974" i="2" s="1"/>
  <c r="P3038" i="2"/>
  <c r="R3038" i="2" s="1"/>
  <c r="P3102" i="2"/>
  <c r="R3102" i="2" s="1"/>
  <c r="P3150" i="2"/>
  <c r="R3150" i="2" s="1"/>
  <c r="P3182" i="2"/>
  <c r="R3182" i="2" s="1"/>
  <c r="P3214" i="2"/>
  <c r="R3214" i="2" s="1"/>
  <c r="P3246" i="2"/>
  <c r="R3246" i="2" s="1"/>
  <c r="P3278" i="2"/>
  <c r="R3278" i="2" s="1"/>
  <c r="P3310" i="2"/>
  <c r="R3310" i="2" s="1"/>
  <c r="P3342" i="2"/>
  <c r="R3342" i="2" s="1"/>
  <c r="P3374" i="2"/>
  <c r="R3374" i="2" s="1"/>
  <c r="P3406" i="2"/>
  <c r="R3406" i="2" s="1"/>
  <c r="P3438" i="2"/>
  <c r="R3438" i="2" s="1"/>
  <c r="P3470" i="2"/>
  <c r="R3470" i="2" s="1"/>
  <c r="P3498" i="2"/>
  <c r="R3498" i="2" s="1"/>
  <c r="P3518" i="2"/>
  <c r="R3518" i="2" s="1"/>
  <c r="P3534" i="2"/>
  <c r="R3534" i="2" s="1"/>
  <c r="P3550" i="2"/>
  <c r="R3550" i="2" s="1"/>
  <c r="P3566" i="2"/>
  <c r="R3566" i="2" s="1"/>
  <c r="P3582" i="2"/>
  <c r="R3582" i="2" s="1"/>
  <c r="P3596" i="2"/>
  <c r="R3596" i="2" s="1"/>
  <c r="P3610" i="2"/>
  <c r="P3622" i="2"/>
  <c r="R3622" i="2" s="1"/>
  <c r="P3635" i="2"/>
  <c r="R3635" i="2" s="1"/>
  <c r="P3647" i="2"/>
  <c r="R3647" i="2" s="1"/>
  <c r="P3660" i="2"/>
  <c r="R3660" i="2" s="1"/>
  <c r="P3674" i="2"/>
  <c r="R3674" i="2" s="1"/>
  <c r="P3686" i="2"/>
  <c r="R3686" i="2" s="1"/>
  <c r="P3699" i="2"/>
  <c r="R3699" i="2" s="1"/>
  <c r="P3711" i="2"/>
  <c r="R3711" i="2" s="1"/>
  <c r="P3724" i="2"/>
  <c r="R3724" i="2" s="1"/>
  <c r="P3738" i="2"/>
  <c r="R3738" i="2" s="1"/>
  <c r="P3750" i="2"/>
  <c r="R3750" i="2" s="1"/>
  <c r="P3763" i="2"/>
  <c r="R3763" i="2" s="1"/>
  <c r="P3775" i="2"/>
  <c r="R3775" i="2" s="1"/>
  <c r="P3788" i="2"/>
  <c r="R3788" i="2" s="1"/>
  <c r="P3802" i="2"/>
  <c r="R3802" i="2" s="1"/>
  <c r="P3814" i="2"/>
  <c r="P3827" i="2"/>
  <c r="R3827" i="2" s="1"/>
  <c r="P3839" i="2"/>
  <c r="R3839" i="2" s="1"/>
  <c r="P3852" i="2"/>
  <c r="R3852" i="2" s="1"/>
  <c r="P3866" i="2"/>
  <c r="R3866" i="2" s="1"/>
  <c r="P3878" i="2"/>
  <c r="R3878" i="2" s="1"/>
  <c r="P3891" i="2"/>
  <c r="R3891" i="2" s="1"/>
  <c r="P3903" i="2"/>
  <c r="R3903" i="2" s="1"/>
  <c r="P3916" i="2"/>
  <c r="R3916" i="2" s="1"/>
  <c r="P3930" i="2"/>
  <c r="R3930" i="2" s="1"/>
  <c r="P3942" i="2"/>
  <c r="R3942" i="2" s="1"/>
  <c r="P3955" i="2"/>
  <c r="R3955" i="2" s="1"/>
  <c r="P3967" i="2"/>
  <c r="R3967" i="2" s="1"/>
  <c r="P3980" i="2"/>
  <c r="R3980" i="2" s="1"/>
  <c r="P3994" i="2"/>
  <c r="R3994" i="2" s="1"/>
  <c r="P4006" i="2"/>
  <c r="R4006" i="2" s="1"/>
  <c r="P4019" i="2"/>
  <c r="R4019" i="2" s="1"/>
  <c r="P4031" i="2"/>
  <c r="R4031" i="2" s="1"/>
  <c r="P4044" i="2"/>
  <c r="R4044" i="2" s="1"/>
  <c r="P4058" i="2"/>
  <c r="R4058" i="2" s="1"/>
  <c r="P4070" i="2"/>
  <c r="R4070" i="2" s="1"/>
  <c r="P4083" i="2"/>
  <c r="R4083" i="2" s="1"/>
  <c r="P4095" i="2"/>
  <c r="R4095" i="2" s="1"/>
  <c r="P4108" i="2"/>
  <c r="R4108" i="2" s="1"/>
  <c r="P4122" i="2"/>
  <c r="R4122" i="2" s="1"/>
  <c r="P4134" i="2"/>
  <c r="R4134" i="2" s="1"/>
  <c r="P4147" i="2"/>
  <c r="R4147" i="2" s="1"/>
  <c r="P4159" i="2"/>
  <c r="R4159" i="2" s="1"/>
  <c r="P4172" i="2"/>
  <c r="P4186" i="2"/>
  <c r="R4186" i="2" s="1"/>
  <c r="P4198" i="2"/>
  <c r="R4198" i="2" s="1"/>
  <c r="P4211" i="2"/>
  <c r="R4211" i="2" s="1"/>
  <c r="P4223" i="2"/>
  <c r="R4223" i="2" s="1"/>
  <c r="P4236" i="2"/>
  <c r="R4236" i="2" s="1"/>
  <c r="P4250" i="2"/>
  <c r="R4250" i="2" s="1"/>
  <c r="P4262" i="2"/>
  <c r="R4262" i="2" s="1"/>
  <c r="P4275" i="2"/>
  <c r="R4275" i="2" s="1"/>
  <c r="P4287" i="2"/>
  <c r="R4287" i="2" s="1"/>
  <c r="P4300" i="2"/>
  <c r="R4300" i="2" s="1"/>
  <c r="P4314" i="2"/>
  <c r="R4314" i="2" s="1"/>
  <c r="P4326" i="2"/>
  <c r="R4326" i="2" s="1"/>
  <c r="P4339" i="2"/>
  <c r="P4351" i="2"/>
  <c r="R4351" i="2" s="1"/>
  <c r="P4364" i="2"/>
  <c r="R4364" i="2" s="1"/>
  <c r="P4378" i="2"/>
  <c r="R4378" i="2" s="1"/>
  <c r="P4390" i="2"/>
  <c r="R4390" i="2" s="1"/>
  <c r="P4403" i="2"/>
  <c r="R4403" i="2" s="1"/>
  <c r="P4415" i="2"/>
  <c r="R4415" i="2" s="1"/>
  <c r="P4428" i="2"/>
  <c r="R4428" i="2" s="1"/>
  <c r="P4442" i="2"/>
  <c r="R4442" i="2" s="1"/>
  <c r="P4454" i="2"/>
  <c r="R4454" i="2" s="1"/>
  <c r="P4467" i="2"/>
  <c r="R4467" i="2" s="1"/>
  <c r="P4479" i="2"/>
  <c r="R4479" i="2" s="1"/>
  <c r="P4492" i="2"/>
  <c r="R4492" i="2" s="1"/>
  <c r="P4506" i="2"/>
  <c r="R4506" i="2" s="1"/>
  <c r="P4518" i="2"/>
  <c r="R4518" i="2" s="1"/>
  <c r="P4531" i="2"/>
  <c r="R4531" i="2" s="1"/>
  <c r="P4543" i="2"/>
  <c r="R4543" i="2" s="1"/>
  <c r="P4556" i="2"/>
  <c r="R4556" i="2" s="1"/>
  <c r="P4568" i="2"/>
  <c r="R4568" i="2" s="1"/>
  <c r="P4579" i="2"/>
  <c r="R4579" i="2" s="1"/>
  <c r="P4590" i="2"/>
  <c r="R4590" i="2" s="1"/>
  <c r="P4600" i="2"/>
  <c r="R4600" i="2" s="1"/>
  <c r="P4610" i="2"/>
  <c r="R4610" i="2" s="1"/>
  <c r="P4619" i="2"/>
  <c r="R4619" i="2" s="1"/>
  <c r="P4628" i="2"/>
  <c r="R4628" i="2" s="1"/>
  <c r="P4637" i="2"/>
  <c r="R4637" i="2" s="1"/>
  <c r="P4646" i="2"/>
  <c r="R4646" i="2" s="1"/>
  <c r="P4655" i="2"/>
  <c r="R4655" i="2" s="1"/>
  <c r="P4664" i="2"/>
  <c r="R4664" i="2" s="1"/>
  <c r="P4674" i="2"/>
  <c r="R4674" i="2" s="1"/>
  <c r="P4683" i="2"/>
  <c r="R4683" i="2" s="1"/>
  <c r="P4692" i="2"/>
  <c r="R4692" i="2" s="1"/>
  <c r="P4701" i="2"/>
  <c r="R4701" i="2" s="1"/>
  <c r="P4710" i="2"/>
  <c r="R4710" i="2" s="1"/>
  <c r="P4719" i="2"/>
  <c r="R4719" i="2" s="1"/>
  <c r="P4728" i="2"/>
  <c r="R4728" i="2" s="1"/>
  <c r="P4738" i="2"/>
  <c r="R4738" i="2" s="1"/>
  <c r="P4747" i="2"/>
  <c r="R4747" i="2" s="1"/>
  <c r="P4756" i="2"/>
  <c r="R4756" i="2" s="1"/>
  <c r="P4765" i="2"/>
  <c r="R4765" i="2" s="1"/>
  <c r="P4774" i="2"/>
  <c r="R4774" i="2" s="1"/>
  <c r="P4783" i="2"/>
  <c r="R4783" i="2" s="1"/>
  <c r="P4792" i="2"/>
  <c r="R4792" i="2" s="1"/>
  <c r="P4802" i="2"/>
  <c r="R4802" i="2" s="1"/>
  <c r="P4811" i="2"/>
  <c r="R4811" i="2" s="1"/>
  <c r="P4820" i="2"/>
  <c r="R4820" i="2" s="1"/>
  <c r="P4829" i="2"/>
  <c r="R4829" i="2" s="1"/>
  <c r="P4838" i="2"/>
  <c r="R4838" i="2" s="1"/>
  <c r="P4847" i="2"/>
  <c r="R4847" i="2" s="1"/>
  <c r="P4856" i="2"/>
  <c r="R4856" i="2" s="1"/>
  <c r="P4866" i="2"/>
  <c r="R4866" i="2" s="1"/>
  <c r="P4875" i="2"/>
  <c r="R4875" i="2" s="1"/>
  <c r="P4884" i="2"/>
  <c r="R4884" i="2" s="1"/>
  <c r="P4893" i="2"/>
  <c r="R4893" i="2" s="1"/>
  <c r="P4901" i="2"/>
  <c r="R4901" i="2" s="1"/>
  <c r="P4909" i="2"/>
  <c r="R4909" i="2" s="1"/>
  <c r="P4917" i="2"/>
  <c r="P4925" i="2"/>
  <c r="P4933" i="2"/>
  <c r="R4933" i="2" s="1"/>
  <c r="P4941" i="2"/>
  <c r="R4941" i="2" s="1"/>
  <c r="P4949" i="2"/>
  <c r="R4949" i="2" s="1"/>
  <c r="P4957" i="2"/>
  <c r="R4957" i="2" s="1"/>
  <c r="P4965" i="2"/>
  <c r="R4965" i="2" s="1"/>
  <c r="P4973" i="2"/>
  <c r="R4973" i="2" s="1"/>
  <c r="P4981" i="2"/>
  <c r="R4981" i="2" s="1"/>
  <c r="P4989" i="2"/>
  <c r="R4989" i="2" s="1"/>
  <c r="P4997" i="2"/>
  <c r="R4997" i="2" s="1"/>
  <c r="P5005" i="2"/>
  <c r="R5005" i="2" s="1"/>
  <c r="P5013" i="2"/>
  <c r="R5013" i="2" s="1"/>
  <c r="P5021" i="2"/>
  <c r="R5021" i="2" s="1"/>
  <c r="P5029" i="2"/>
  <c r="R5029" i="2" s="1"/>
  <c r="P5037" i="2"/>
  <c r="R5037" i="2" s="1"/>
  <c r="P5045" i="2"/>
  <c r="R5045" i="2" s="1"/>
  <c r="P5053" i="2"/>
  <c r="R5053" i="2" s="1"/>
  <c r="P5061" i="2"/>
  <c r="R5061" i="2" s="1"/>
  <c r="P5069" i="2"/>
  <c r="R5069" i="2" s="1"/>
  <c r="P5077" i="2"/>
  <c r="R5077" i="2" s="1"/>
  <c r="P5085" i="2"/>
  <c r="R5085" i="2" s="1"/>
  <c r="P5093" i="2"/>
  <c r="R5093" i="2" s="1"/>
  <c r="P5101" i="2"/>
  <c r="R5101" i="2" s="1"/>
  <c r="P5109" i="2"/>
  <c r="R5109" i="2" s="1"/>
  <c r="P5117" i="2"/>
  <c r="R5117" i="2" s="1"/>
  <c r="P5125" i="2"/>
  <c r="R5125" i="2" s="1"/>
  <c r="P5133" i="2"/>
  <c r="R5133" i="2" s="1"/>
  <c r="P5141" i="2"/>
  <c r="R5141" i="2" s="1"/>
  <c r="P5149" i="2"/>
  <c r="R5149" i="2" s="1"/>
  <c r="P5157" i="2"/>
  <c r="R5157" i="2" s="1"/>
  <c r="P5165" i="2"/>
  <c r="R5165" i="2" s="1"/>
  <c r="P5173" i="2"/>
  <c r="R5173" i="2" s="1"/>
  <c r="P5181" i="2"/>
  <c r="R5181" i="2" s="1"/>
  <c r="P5189" i="2"/>
  <c r="R5189" i="2" s="1"/>
  <c r="P5197" i="2"/>
  <c r="R5197" i="2" s="1"/>
  <c r="P5205" i="2"/>
  <c r="R5205" i="2" s="1"/>
  <c r="P5213" i="2"/>
  <c r="R5213" i="2" s="1"/>
  <c r="P5221" i="2"/>
  <c r="R5221" i="2" s="1"/>
  <c r="P867" i="2"/>
  <c r="R867" i="2" s="1"/>
  <c r="P1379" i="2"/>
  <c r="R1379" i="2" s="1"/>
  <c r="P1613" i="2"/>
  <c r="R1613" i="2" s="1"/>
  <c r="P1715" i="2"/>
  <c r="R1715" i="2" s="1"/>
  <c r="P1817" i="2"/>
  <c r="R1817" i="2" s="1"/>
  <c r="P1920" i="2"/>
  <c r="R1920" i="2" s="1"/>
  <c r="P2022" i="2"/>
  <c r="R2022" i="2" s="1"/>
  <c r="P2125" i="2"/>
  <c r="R2125" i="2" s="1"/>
  <c r="P2227" i="2"/>
  <c r="R2227" i="2" s="1"/>
  <c r="P2329" i="2"/>
  <c r="R2329" i="2" s="1"/>
  <c r="P2432" i="2"/>
  <c r="R2432" i="2" s="1"/>
  <c r="P2534" i="2"/>
  <c r="R2534" i="2" s="1"/>
  <c r="P2637" i="2"/>
  <c r="R2637" i="2" s="1"/>
  <c r="P2713" i="2"/>
  <c r="R2713" i="2" s="1"/>
  <c r="P2786" i="2"/>
  <c r="R2786" i="2" s="1"/>
  <c r="P2854" i="2"/>
  <c r="R2854" i="2" s="1"/>
  <c r="P2918" i="2"/>
  <c r="R2918" i="2" s="1"/>
  <c r="P2982" i="2"/>
  <c r="R2982" i="2" s="1"/>
  <c r="P3046" i="2"/>
  <c r="R3046" i="2" s="1"/>
  <c r="P3110" i="2"/>
  <c r="R3110" i="2" s="1"/>
  <c r="P3151" i="2"/>
  <c r="R3151" i="2" s="1"/>
  <c r="P3183" i="2"/>
  <c r="R3183" i="2" s="1"/>
  <c r="P3215" i="2"/>
  <c r="R3215" i="2" s="1"/>
  <c r="P3247" i="2"/>
  <c r="R3247" i="2" s="1"/>
  <c r="P3279" i="2"/>
  <c r="R3279" i="2" s="1"/>
  <c r="P3311" i="2"/>
  <c r="R3311" i="2" s="1"/>
  <c r="P3343" i="2"/>
  <c r="R3343" i="2" s="1"/>
  <c r="P3375" i="2"/>
  <c r="R3375" i="2" s="1"/>
  <c r="P3407" i="2"/>
  <c r="R3407" i="2" s="1"/>
  <c r="P3439" i="2"/>
  <c r="R3439" i="2" s="1"/>
  <c r="P3471" i="2"/>
  <c r="R3471" i="2" s="1"/>
  <c r="P3502" i="2"/>
  <c r="R3502" i="2" s="1"/>
  <c r="P3519" i="2"/>
  <c r="R3519" i="2" s="1"/>
  <c r="P3535" i="2"/>
  <c r="R3535" i="2" s="1"/>
  <c r="P3551" i="2"/>
  <c r="R3551" i="2" s="1"/>
  <c r="P3567" i="2"/>
  <c r="R3567" i="2" s="1"/>
  <c r="P3583" i="2"/>
  <c r="R3583" i="2" s="1"/>
  <c r="P3598" i="2"/>
  <c r="R3598" i="2" s="1"/>
  <c r="P3611" i="2"/>
  <c r="P3623" i="2"/>
  <c r="R3623" i="2" s="1"/>
  <c r="P3636" i="2"/>
  <c r="R3636" i="2" s="1"/>
  <c r="P3650" i="2"/>
  <c r="R3650" i="2" s="1"/>
  <c r="P3662" i="2"/>
  <c r="R3662" i="2" s="1"/>
  <c r="P3675" i="2"/>
  <c r="R3675" i="2" s="1"/>
  <c r="P3687" i="2"/>
  <c r="R3687" i="2" s="1"/>
  <c r="P3700" i="2"/>
  <c r="R3700" i="2" s="1"/>
  <c r="P3714" i="2"/>
  <c r="R3714" i="2" s="1"/>
  <c r="P3726" i="2"/>
  <c r="R3726" i="2" s="1"/>
  <c r="P3739" i="2"/>
  <c r="R3739" i="2" s="1"/>
  <c r="P3751" i="2"/>
  <c r="R3751" i="2" s="1"/>
  <c r="P3764" i="2"/>
  <c r="R3764" i="2" s="1"/>
  <c r="P3778" i="2"/>
  <c r="R3778" i="2" s="1"/>
  <c r="P3790" i="2"/>
  <c r="R3790" i="2" s="1"/>
  <c r="P3803" i="2"/>
  <c r="R3803" i="2" s="1"/>
  <c r="P3815" i="2"/>
  <c r="P3828" i="2"/>
  <c r="R3828" i="2" s="1"/>
  <c r="P3842" i="2"/>
  <c r="R3842" i="2" s="1"/>
  <c r="P3854" i="2"/>
  <c r="R3854" i="2" s="1"/>
  <c r="P3867" i="2"/>
  <c r="R3867" i="2" s="1"/>
  <c r="P3879" i="2"/>
  <c r="R3879" i="2" s="1"/>
  <c r="P3892" i="2"/>
  <c r="R3892" i="2" s="1"/>
  <c r="P3906" i="2"/>
  <c r="R3906" i="2" s="1"/>
  <c r="P3918" i="2"/>
  <c r="R3918" i="2" s="1"/>
  <c r="P3931" i="2"/>
  <c r="R3931" i="2" s="1"/>
  <c r="P3943" i="2"/>
  <c r="R3943" i="2" s="1"/>
  <c r="P3956" i="2"/>
  <c r="R3956" i="2" s="1"/>
  <c r="P3970" i="2"/>
  <c r="R3970" i="2" s="1"/>
  <c r="P3982" i="2"/>
  <c r="R3982" i="2" s="1"/>
  <c r="P3995" i="2"/>
  <c r="P4007" i="2"/>
  <c r="R4007" i="2" s="1"/>
  <c r="P4020" i="2"/>
  <c r="R4020" i="2" s="1"/>
  <c r="P4034" i="2"/>
  <c r="R4034" i="2" s="1"/>
  <c r="P4046" i="2"/>
  <c r="R4046" i="2" s="1"/>
  <c r="P4059" i="2"/>
  <c r="R4059" i="2" s="1"/>
  <c r="P4071" i="2"/>
  <c r="R4071" i="2" s="1"/>
  <c r="P4084" i="2"/>
  <c r="R4084" i="2" s="1"/>
  <c r="P4098" i="2"/>
  <c r="R4098" i="2" s="1"/>
  <c r="P4110" i="2"/>
  <c r="R4110" i="2" s="1"/>
  <c r="P4123" i="2"/>
  <c r="R4123" i="2" s="1"/>
  <c r="P4135" i="2"/>
  <c r="R4135" i="2" s="1"/>
  <c r="P4148" i="2"/>
  <c r="R4148" i="2" s="1"/>
  <c r="P4162" i="2"/>
  <c r="R4162" i="2" s="1"/>
  <c r="P4174" i="2"/>
  <c r="R4174" i="2" s="1"/>
  <c r="P4187" i="2"/>
  <c r="R4187" i="2" s="1"/>
  <c r="P4199" i="2"/>
  <c r="R4199" i="2" s="1"/>
  <c r="P4212" i="2"/>
  <c r="R4212" i="2" s="1"/>
  <c r="P4226" i="2"/>
  <c r="R4226" i="2" s="1"/>
  <c r="P4238" i="2"/>
  <c r="R4238" i="2" s="1"/>
  <c r="P4251" i="2"/>
  <c r="R4251" i="2" s="1"/>
  <c r="P4263" i="2"/>
  <c r="R4263" i="2" s="1"/>
  <c r="P4276" i="2"/>
  <c r="R4276" i="2" s="1"/>
  <c r="P4290" i="2"/>
  <c r="R4290" i="2" s="1"/>
  <c r="P4302" i="2"/>
  <c r="R4302" i="2" s="1"/>
  <c r="P4315" i="2"/>
  <c r="R4315" i="2" s="1"/>
  <c r="P4327" i="2"/>
  <c r="R4327" i="2" s="1"/>
  <c r="P4340" i="2"/>
  <c r="P4354" i="2"/>
  <c r="R4354" i="2" s="1"/>
  <c r="P4366" i="2"/>
  <c r="R4366" i="2" s="1"/>
  <c r="P4379" i="2"/>
  <c r="R4379" i="2" s="1"/>
  <c r="P4391" i="2"/>
  <c r="R4391" i="2" s="1"/>
  <c r="P4404" i="2"/>
  <c r="R4404" i="2" s="1"/>
  <c r="P4418" i="2"/>
  <c r="R4418" i="2" s="1"/>
  <c r="P4430" i="2"/>
  <c r="R4430" i="2" s="1"/>
  <c r="P4443" i="2"/>
  <c r="R4443" i="2" s="1"/>
  <c r="P4455" i="2"/>
  <c r="R4455" i="2" s="1"/>
  <c r="P4468" i="2"/>
  <c r="R4468" i="2" s="1"/>
  <c r="P4482" i="2"/>
  <c r="R4482" i="2" s="1"/>
  <c r="P4494" i="2"/>
  <c r="R4494" i="2" s="1"/>
  <c r="P4507" i="2"/>
  <c r="R4507" i="2" s="1"/>
  <c r="P4519" i="2"/>
  <c r="R4519" i="2" s="1"/>
  <c r="P4532" i="2"/>
  <c r="R4532" i="2" s="1"/>
  <c r="P4546" i="2"/>
  <c r="R4546" i="2" s="1"/>
  <c r="P4558" i="2"/>
  <c r="R4558" i="2" s="1"/>
  <c r="P4570" i="2"/>
  <c r="R4570" i="2" s="1"/>
  <c r="P4580" i="2"/>
  <c r="R4580" i="2" s="1"/>
  <c r="P4591" i="2"/>
  <c r="R4591" i="2" s="1"/>
  <c r="P4602" i="2"/>
  <c r="R4602" i="2" s="1"/>
  <c r="P4611" i="2"/>
  <c r="R4611" i="2" s="1"/>
  <c r="P4620" i="2"/>
  <c r="R4620" i="2" s="1"/>
  <c r="P4629" i="2"/>
  <c r="R4629" i="2" s="1"/>
  <c r="P4638" i="2"/>
  <c r="R4638" i="2" s="1"/>
  <c r="P4647" i="2"/>
  <c r="R4647" i="2" s="1"/>
  <c r="P4656" i="2"/>
  <c r="R4656" i="2" s="1"/>
  <c r="P4666" i="2"/>
  <c r="R4666" i="2" s="1"/>
  <c r="P4675" i="2"/>
  <c r="R4675" i="2" s="1"/>
  <c r="P4684" i="2"/>
  <c r="R4684" i="2" s="1"/>
  <c r="P4693" i="2"/>
  <c r="R4693" i="2" s="1"/>
  <c r="P4702" i="2"/>
  <c r="R4702" i="2" s="1"/>
  <c r="P4711" i="2"/>
  <c r="R4711" i="2" s="1"/>
  <c r="P4720" i="2"/>
  <c r="R4720" i="2" s="1"/>
  <c r="P4730" i="2"/>
  <c r="R4730" i="2" s="1"/>
  <c r="P4739" i="2"/>
  <c r="R4739" i="2" s="1"/>
  <c r="P4748" i="2"/>
  <c r="R4748" i="2" s="1"/>
  <c r="P4757" i="2"/>
  <c r="R4757" i="2" s="1"/>
  <c r="P4766" i="2"/>
  <c r="R4766" i="2" s="1"/>
  <c r="P4775" i="2"/>
  <c r="R4775" i="2" s="1"/>
  <c r="P4784" i="2"/>
  <c r="R4784" i="2" s="1"/>
  <c r="P4794" i="2"/>
  <c r="R4794" i="2" s="1"/>
  <c r="P4803" i="2"/>
  <c r="R4803" i="2" s="1"/>
  <c r="P4812" i="2"/>
  <c r="R4812" i="2" s="1"/>
  <c r="P4821" i="2"/>
  <c r="R4821" i="2" s="1"/>
  <c r="P4830" i="2"/>
  <c r="R4830" i="2" s="1"/>
  <c r="P4839" i="2"/>
  <c r="R4839" i="2" s="1"/>
  <c r="P4848" i="2"/>
  <c r="R4848" i="2" s="1"/>
  <c r="P4858" i="2"/>
  <c r="R4858" i="2" s="1"/>
  <c r="P4867" i="2"/>
  <c r="R4867" i="2" s="1"/>
  <c r="P4876" i="2"/>
  <c r="R4876" i="2" s="1"/>
  <c r="P4885" i="2"/>
  <c r="R4885" i="2" s="1"/>
  <c r="P4894" i="2"/>
  <c r="R4894" i="2" s="1"/>
  <c r="P4902" i="2"/>
  <c r="R4902" i="2" s="1"/>
  <c r="P4910" i="2"/>
  <c r="R4910" i="2" s="1"/>
  <c r="P4918" i="2"/>
  <c r="P4926" i="2"/>
  <c r="P4934" i="2"/>
  <c r="R4934" i="2" s="1"/>
  <c r="P4942" i="2"/>
  <c r="R4942" i="2" s="1"/>
  <c r="P4950" i="2"/>
  <c r="R4950" i="2" s="1"/>
  <c r="P4958" i="2"/>
  <c r="R4958" i="2" s="1"/>
  <c r="P4966" i="2"/>
  <c r="R4966" i="2" s="1"/>
  <c r="P4974" i="2"/>
  <c r="R4974" i="2" s="1"/>
  <c r="P4982" i="2"/>
  <c r="R4982" i="2" s="1"/>
  <c r="P4990" i="2"/>
  <c r="R4990" i="2" s="1"/>
  <c r="P4998" i="2"/>
  <c r="R4998" i="2" s="1"/>
  <c r="P5006" i="2"/>
  <c r="R5006" i="2" s="1"/>
  <c r="P5014" i="2"/>
  <c r="R5014" i="2" s="1"/>
  <c r="P5022" i="2"/>
  <c r="R5022" i="2" s="1"/>
  <c r="P5030" i="2"/>
  <c r="R5030" i="2" s="1"/>
  <c r="P5038" i="2"/>
  <c r="R5038" i="2" s="1"/>
  <c r="P5046" i="2"/>
  <c r="R5046" i="2" s="1"/>
  <c r="P5054" i="2"/>
  <c r="R5054" i="2" s="1"/>
  <c r="P5062" i="2"/>
  <c r="R5062" i="2" s="1"/>
  <c r="P5070" i="2"/>
  <c r="R5070" i="2" s="1"/>
  <c r="P5078" i="2"/>
  <c r="R5078" i="2" s="1"/>
  <c r="P5086" i="2"/>
  <c r="R5086" i="2" s="1"/>
  <c r="P5094" i="2"/>
  <c r="R5094" i="2" s="1"/>
  <c r="P5102" i="2"/>
  <c r="R5102" i="2" s="1"/>
  <c r="P5110" i="2"/>
  <c r="R5110" i="2" s="1"/>
  <c r="P5118" i="2"/>
  <c r="P5126" i="2"/>
  <c r="R5126" i="2" s="1"/>
  <c r="P5134" i="2"/>
  <c r="R5134" i="2" s="1"/>
  <c r="P5142" i="2"/>
  <c r="R5142" i="2" s="1"/>
  <c r="P5150" i="2"/>
  <c r="R5150" i="2" s="1"/>
  <c r="P5158" i="2"/>
  <c r="R5158" i="2" s="1"/>
  <c r="P5166" i="2"/>
  <c r="R5166" i="2" s="1"/>
  <c r="P5174" i="2"/>
  <c r="R5174" i="2" s="1"/>
  <c r="P5182" i="2"/>
  <c r="R5182" i="2" s="1"/>
  <c r="P5190" i="2"/>
  <c r="R5190" i="2" s="1"/>
  <c r="P5198" i="2"/>
  <c r="R5198" i="2" s="1"/>
  <c r="P5206" i="2"/>
  <c r="R5206" i="2" s="1"/>
  <c r="P5214" i="2"/>
  <c r="R5214" i="2" s="1"/>
  <c r="P5222" i="2"/>
  <c r="R5222" i="2" s="1"/>
  <c r="P5230" i="2"/>
  <c r="R5230" i="2" s="1"/>
  <c r="P5238" i="2"/>
  <c r="R5238" i="2" s="1"/>
  <c r="P5246" i="2"/>
  <c r="R5246" i="2" s="1"/>
  <c r="P5254" i="2"/>
  <c r="R5254" i="2" s="1"/>
  <c r="P5262" i="2"/>
  <c r="R5262" i="2" s="1"/>
  <c r="P5270" i="2"/>
  <c r="R5270" i="2" s="1"/>
  <c r="P5278" i="2"/>
  <c r="R5278" i="2" s="1"/>
  <c r="P5286" i="2"/>
  <c r="R5286" i="2" s="1"/>
  <c r="P5294" i="2"/>
  <c r="R5294" i="2" s="1"/>
  <c r="P5302" i="2"/>
  <c r="R5302" i="2" s="1"/>
  <c r="P5310" i="2"/>
  <c r="R5310" i="2" s="1"/>
  <c r="P5318" i="2"/>
  <c r="R5318" i="2" s="1"/>
  <c r="P5326" i="2"/>
  <c r="R5326" i="2" s="1"/>
  <c r="P5334" i="2"/>
  <c r="R5334" i="2" s="1"/>
  <c r="P5342" i="2"/>
  <c r="R5342" i="2" s="1"/>
  <c r="P5350" i="2"/>
  <c r="R5350" i="2" s="1"/>
  <c r="P5358" i="2"/>
  <c r="R5358" i="2" s="1"/>
  <c r="P5366" i="2"/>
  <c r="R5366" i="2" s="1"/>
  <c r="P5374" i="2"/>
  <c r="R5374" i="2" s="1"/>
  <c r="P5382" i="2"/>
  <c r="R5382" i="2" s="1"/>
  <c r="P5390" i="2"/>
  <c r="R5390" i="2" s="1"/>
  <c r="P5398" i="2"/>
  <c r="R5398" i="2" s="1"/>
  <c r="P5406" i="2"/>
  <c r="R5406" i="2" s="1"/>
  <c r="P5414" i="2"/>
  <c r="R5414" i="2" s="1"/>
  <c r="P5422" i="2"/>
  <c r="R5422" i="2" s="1"/>
  <c r="P5430" i="2"/>
  <c r="R5430" i="2" s="1"/>
  <c r="P5438" i="2"/>
  <c r="R5438" i="2" s="1"/>
  <c r="P5446" i="2"/>
  <c r="R5446" i="2" s="1"/>
  <c r="P5454" i="2"/>
  <c r="R5454" i="2" s="1"/>
  <c r="P5462" i="2"/>
  <c r="R5462" i="2" s="1"/>
  <c r="P5470" i="2"/>
  <c r="R5470" i="2" s="1"/>
  <c r="P5478" i="2"/>
  <c r="R5478" i="2" s="1"/>
  <c r="P5486" i="2"/>
  <c r="R5486" i="2" s="1"/>
  <c r="P5494" i="2"/>
  <c r="R5494" i="2" s="1"/>
  <c r="P5502" i="2"/>
  <c r="P5510" i="2"/>
  <c r="R5510" i="2" s="1"/>
  <c r="P5518" i="2"/>
  <c r="R5518" i="2" s="1"/>
  <c r="P5526" i="2"/>
  <c r="R5526" i="2" s="1"/>
  <c r="P5534" i="2"/>
  <c r="R5534" i="2" s="1"/>
  <c r="P5542" i="2"/>
  <c r="R5542" i="2" s="1"/>
  <c r="P5550" i="2"/>
  <c r="R5550" i="2" s="1"/>
  <c r="P5558" i="2"/>
  <c r="R5558" i="2" s="1"/>
  <c r="P5566" i="2"/>
  <c r="R5566" i="2" s="1"/>
  <c r="P5574" i="2"/>
  <c r="R5574" i="2" s="1"/>
  <c r="P5582" i="2"/>
  <c r="R5582" i="2" s="1"/>
  <c r="P5590" i="2"/>
  <c r="R5590" i="2" s="1"/>
  <c r="P5598" i="2"/>
  <c r="R5598" i="2" s="1"/>
  <c r="P5606" i="2"/>
  <c r="R5606" i="2" s="1"/>
  <c r="P5614" i="2"/>
  <c r="R5614" i="2" s="1"/>
  <c r="P5622" i="2"/>
  <c r="R5622" i="2" s="1"/>
  <c r="P5630" i="2"/>
  <c r="R5630" i="2" s="1"/>
  <c r="P5638" i="2"/>
  <c r="R5638" i="2" s="1"/>
  <c r="P5646" i="2"/>
  <c r="R5646" i="2" s="1"/>
  <c r="P5654" i="2"/>
  <c r="R5654" i="2" s="1"/>
  <c r="P5662" i="2"/>
  <c r="R5662" i="2" s="1"/>
  <c r="P5670" i="2"/>
  <c r="R5670" i="2" s="1"/>
  <c r="P5678" i="2"/>
  <c r="R5678" i="2" s="1"/>
  <c r="P5686" i="2"/>
  <c r="R5686" i="2" s="1"/>
  <c r="P5694" i="2"/>
  <c r="R5694" i="2" s="1"/>
  <c r="P5702" i="2"/>
  <c r="R5702" i="2" s="1"/>
  <c r="P5710" i="2"/>
  <c r="R5710" i="2" s="1"/>
  <c r="P5718" i="2"/>
  <c r="R5718" i="2" s="1"/>
  <c r="P5726" i="2"/>
  <c r="P5734" i="2"/>
  <c r="P5742" i="2"/>
  <c r="P5750" i="2"/>
  <c r="P931" i="2"/>
  <c r="R931" i="2" s="1"/>
  <c r="P1443" i="2"/>
  <c r="R1443" i="2" s="1"/>
  <c r="P1625" i="2"/>
  <c r="R1625" i="2" s="1"/>
  <c r="P1728" i="2"/>
  <c r="R1728" i="2" s="1"/>
  <c r="P1830" i="2"/>
  <c r="R1830" i="2" s="1"/>
  <c r="P1933" i="2"/>
  <c r="R1933" i="2" s="1"/>
  <c r="P2035" i="2"/>
  <c r="R2035" i="2" s="1"/>
  <c r="P2137" i="2"/>
  <c r="R2137" i="2" s="1"/>
  <c r="P2240" i="2"/>
  <c r="R2240" i="2" s="1"/>
  <c r="P2342" i="2"/>
  <c r="R2342" i="2" s="1"/>
  <c r="P2445" i="2"/>
  <c r="R2445" i="2" s="1"/>
  <c r="P2547" i="2"/>
  <c r="R2547" i="2" s="1"/>
  <c r="P2648" i="2"/>
  <c r="R2648" i="2" s="1"/>
  <c r="P2722" i="2"/>
  <c r="R2722" i="2" s="1"/>
  <c r="P2795" i="2"/>
  <c r="R2795" i="2" s="1"/>
  <c r="P2862" i="2"/>
  <c r="R2862" i="2" s="1"/>
  <c r="P2926" i="2"/>
  <c r="R2926" i="2" s="1"/>
  <c r="P2990" i="2"/>
  <c r="R2990" i="2" s="1"/>
  <c r="P3054" i="2"/>
  <c r="R3054" i="2" s="1"/>
  <c r="P3118" i="2"/>
  <c r="R3118" i="2" s="1"/>
  <c r="P3158" i="2"/>
  <c r="R3158" i="2" s="1"/>
  <c r="P3190" i="2"/>
  <c r="R3190" i="2" s="1"/>
  <c r="P3222" i="2"/>
  <c r="R3222" i="2" s="1"/>
  <c r="P3254" i="2"/>
  <c r="R3254" i="2" s="1"/>
  <c r="P3286" i="2"/>
  <c r="R3286" i="2" s="1"/>
  <c r="P3318" i="2"/>
  <c r="R3318" i="2" s="1"/>
  <c r="P3350" i="2"/>
  <c r="R3350" i="2" s="1"/>
  <c r="P3382" i="2"/>
  <c r="R3382" i="2" s="1"/>
  <c r="P3414" i="2"/>
  <c r="P3446" i="2"/>
  <c r="R3446" i="2" s="1"/>
  <c r="P3478" i="2"/>
  <c r="R3478" i="2" s="1"/>
  <c r="P3503" i="2"/>
  <c r="R3503" i="2" s="1"/>
  <c r="P3522" i="2"/>
  <c r="R3522" i="2" s="1"/>
  <c r="P3538" i="2"/>
  <c r="R3538" i="2" s="1"/>
  <c r="P3554" i="2"/>
  <c r="R3554" i="2" s="1"/>
  <c r="P3570" i="2"/>
  <c r="R3570" i="2" s="1"/>
  <c r="P3586" i="2"/>
  <c r="R3586" i="2" s="1"/>
  <c r="P3599" i="2"/>
  <c r="R3599" i="2" s="1"/>
  <c r="P3612" i="2"/>
  <c r="P3626" i="2"/>
  <c r="R3626" i="2" s="1"/>
  <c r="P3638" i="2"/>
  <c r="R3638" i="2" s="1"/>
  <c r="P3651" i="2"/>
  <c r="R3651" i="2" s="1"/>
  <c r="P3663" i="2"/>
  <c r="R3663" i="2" s="1"/>
  <c r="P3676" i="2"/>
  <c r="R3676" i="2" s="1"/>
  <c r="P3690" i="2"/>
  <c r="R3690" i="2" s="1"/>
  <c r="P3702" i="2"/>
  <c r="R3702" i="2" s="1"/>
  <c r="P3715" i="2"/>
  <c r="R3715" i="2" s="1"/>
  <c r="P3727" i="2"/>
  <c r="R3727" i="2" s="1"/>
  <c r="P3740" i="2"/>
  <c r="R3740" i="2" s="1"/>
  <c r="P3754" i="2"/>
  <c r="R3754" i="2" s="1"/>
  <c r="P3766" i="2"/>
  <c r="R3766" i="2" s="1"/>
  <c r="P3779" i="2"/>
  <c r="R3779" i="2" s="1"/>
  <c r="P3791" i="2"/>
  <c r="R3791" i="2" s="1"/>
  <c r="P3804" i="2"/>
  <c r="R3804" i="2" s="1"/>
  <c r="P3818" i="2"/>
  <c r="P3830" i="2"/>
  <c r="R3830" i="2" s="1"/>
  <c r="P3843" i="2"/>
  <c r="R3843" i="2" s="1"/>
  <c r="P3855" i="2"/>
  <c r="R3855" i="2" s="1"/>
  <c r="P3868" i="2"/>
  <c r="R3868" i="2" s="1"/>
  <c r="P3882" i="2"/>
  <c r="R3882" i="2" s="1"/>
  <c r="P3894" i="2"/>
  <c r="R3894" i="2" s="1"/>
  <c r="P3907" i="2"/>
  <c r="R3907" i="2" s="1"/>
  <c r="P3919" i="2"/>
  <c r="R3919" i="2" s="1"/>
  <c r="P3932" i="2"/>
  <c r="R3932" i="2" s="1"/>
  <c r="P3946" i="2"/>
  <c r="R3946" i="2" s="1"/>
  <c r="P3958" i="2"/>
  <c r="R3958" i="2" s="1"/>
  <c r="P3971" i="2"/>
  <c r="R3971" i="2" s="1"/>
  <c r="P3983" i="2"/>
  <c r="R3983" i="2" s="1"/>
  <c r="P3996" i="2"/>
  <c r="P4010" i="2"/>
  <c r="R4010" i="2" s="1"/>
  <c r="P4022" i="2"/>
  <c r="R4022" i="2" s="1"/>
  <c r="P4035" i="2"/>
  <c r="R4035" i="2" s="1"/>
  <c r="P4047" i="2"/>
  <c r="R4047" i="2" s="1"/>
  <c r="P4060" i="2"/>
  <c r="R4060" i="2" s="1"/>
  <c r="P4074" i="2"/>
  <c r="R4074" i="2" s="1"/>
  <c r="P4086" i="2"/>
  <c r="R4086" i="2" s="1"/>
  <c r="P4099" i="2"/>
  <c r="R4099" i="2" s="1"/>
  <c r="P4111" i="2"/>
  <c r="R4111" i="2" s="1"/>
  <c r="P4124" i="2"/>
  <c r="R4124" i="2" s="1"/>
  <c r="P4138" i="2"/>
  <c r="R4138" i="2" s="1"/>
  <c r="P4150" i="2"/>
  <c r="R4150" i="2" s="1"/>
  <c r="P4163" i="2"/>
  <c r="R4163" i="2" s="1"/>
  <c r="P4175" i="2"/>
  <c r="R4175" i="2" s="1"/>
  <c r="P4188" i="2"/>
  <c r="R4188" i="2" s="1"/>
  <c r="P4202" i="2"/>
  <c r="R4202" i="2" s="1"/>
  <c r="P4214" i="2"/>
  <c r="R4214" i="2" s="1"/>
  <c r="P4227" i="2"/>
  <c r="R4227" i="2" s="1"/>
  <c r="P4239" i="2"/>
  <c r="R4239" i="2" s="1"/>
  <c r="P4252" i="2"/>
  <c r="R4252" i="2" s="1"/>
  <c r="P4266" i="2"/>
  <c r="R4266" i="2" s="1"/>
  <c r="P4278" i="2"/>
  <c r="R4278" i="2" s="1"/>
  <c r="P4291" i="2"/>
  <c r="R4291" i="2" s="1"/>
  <c r="P4303" i="2"/>
  <c r="R4303" i="2" s="1"/>
  <c r="P4316" i="2"/>
  <c r="R4316" i="2" s="1"/>
  <c r="P4330" i="2"/>
  <c r="R4330" i="2" s="1"/>
  <c r="P4342" i="2"/>
  <c r="R4342" i="2" s="1"/>
  <c r="P4355" i="2"/>
  <c r="R4355" i="2" s="1"/>
  <c r="P4367" i="2"/>
  <c r="R4367" i="2" s="1"/>
  <c r="P4380" i="2"/>
  <c r="R4380" i="2" s="1"/>
  <c r="P4394" i="2"/>
  <c r="R4394" i="2" s="1"/>
  <c r="P4406" i="2"/>
  <c r="R4406" i="2" s="1"/>
  <c r="P4419" i="2"/>
  <c r="R4419" i="2" s="1"/>
  <c r="P4431" i="2"/>
  <c r="R4431" i="2" s="1"/>
  <c r="P4444" i="2"/>
  <c r="R4444" i="2" s="1"/>
  <c r="P4458" i="2"/>
  <c r="R4458" i="2" s="1"/>
  <c r="P4470" i="2"/>
  <c r="R4470" i="2" s="1"/>
  <c r="P4483" i="2"/>
  <c r="R4483" i="2" s="1"/>
  <c r="P4495" i="2"/>
  <c r="R4495" i="2" s="1"/>
  <c r="P4508" i="2"/>
  <c r="R4508" i="2" s="1"/>
  <c r="P4522" i="2"/>
  <c r="R4522" i="2" s="1"/>
  <c r="P4534" i="2"/>
  <c r="P4547" i="2"/>
  <c r="R4547" i="2" s="1"/>
  <c r="P4559" i="2"/>
  <c r="R4559" i="2" s="1"/>
  <c r="P4571" i="2"/>
  <c r="R4571" i="2" s="1"/>
  <c r="P4582" i="2"/>
  <c r="R4582" i="2" s="1"/>
  <c r="P4592" i="2"/>
  <c r="R4592" i="2" s="1"/>
  <c r="P4603" i="2"/>
  <c r="R4603" i="2" s="1"/>
  <c r="P4612" i="2"/>
  <c r="R4612" i="2" s="1"/>
  <c r="P4621" i="2"/>
  <c r="R4621" i="2" s="1"/>
  <c r="P4630" i="2"/>
  <c r="R4630" i="2" s="1"/>
  <c r="P4639" i="2"/>
  <c r="R4639" i="2" s="1"/>
  <c r="P4648" i="2"/>
  <c r="R4648" i="2" s="1"/>
  <c r="P4658" i="2"/>
  <c r="R4658" i="2" s="1"/>
  <c r="P4667" i="2"/>
  <c r="R4667" i="2" s="1"/>
  <c r="P4676" i="2"/>
  <c r="R4676" i="2" s="1"/>
  <c r="P4685" i="2"/>
  <c r="R4685" i="2" s="1"/>
  <c r="P4694" i="2"/>
  <c r="R4694" i="2" s="1"/>
  <c r="P4703" i="2"/>
  <c r="R4703" i="2" s="1"/>
  <c r="P4712" i="2"/>
  <c r="R4712" i="2" s="1"/>
  <c r="P4722" i="2"/>
  <c r="R4722" i="2" s="1"/>
  <c r="P4731" i="2"/>
  <c r="R4731" i="2" s="1"/>
  <c r="P4740" i="2"/>
  <c r="R4740" i="2" s="1"/>
  <c r="P4749" i="2"/>
  <c r="R4749" i="2" s="1"/>
  <c r="P4758" i="2"/>
  <c r="R4758" i="2" s="1"/>
  <c r="P4767" i="2"/>
  <c r="R4767" i="2" s="1"/>
  <c r="P4776" i="2"/>
  <c r="R4776" i="2" s="1"/>
  <c r="P4786" i="2"/>
  <c r="R4786" i="2" s="1"/>
  <c r="P4795" i="2"/>
  <c r="R4795" i="2" s="1"/>
  <c r="P4804" i="2"/>
  <c r="R4804" i="2" s="1"/>
  <c r="P4813" i="2"/>
  <c r="R4813" i="2" s="1"/>
  <c r="P4822" i="2"/>
  <c r="R4822" i="2" s="1"/>
  <c r="P4831" i="2"/>
  <c r="R4831" i="2" s="1"/>
  <c r="P4840" i="2"/>
  <c r="R4840" i="2" s="1"/>
  <c r="P4850" i="2"/>
  <c r="R4850" i="2" s="1"/>
  <c r="P4859" i="2"/>
  <c r="R4859" i="2" s="1"/>
  <c r="P4868" i="2"/>
  <c r="R4868" i="2" s="1"/>
  <c r="P4877" i="2"/>
  <c r="R4877" i="2" s="1"/>
  <c r="P4886" i="2"/>
  <c r="R4886" i="2" s="1"/>
  <c r="P4895" i="2"/>
  <c r="R4895" i="2" s="1"/>
  <c r="P4903" i="2"/>
  <c r="R4903" i="2" s="1"/>
  <c r="P4911" i="2"/>
  <c r="R4911" i="2" s="1"/>
  <c r="P4919" i="2"/>
  <c r="P4927" i="2"/>
  <c r="P4935" i="2"/>
  <c r="R4935" i="2" s="1"/>
  <c r="P4943" i="2"/>
  <c r="R4943" i="2" s="1"/>
  <c r="P4951" i="2"/>
  <c r="R4951" i="2" s="1"/>
  <c r="P4959" i="2"/>
  <c r="R4959" i="2" s="1"/>
  <c r="P4967" i="2"/>
  <c r="R4967" i="2" s="1"/>
  <c r="P4975" i="2"/>
  <c r="R4975" i="2" s="1"/>
  <c r="P4983" i="2"/>
  <c r="R4983" i="2" s="1"/>
  <c r="P4991" i="2"/>
  <c r="R4991" i="2" s="1"/>
  <c r="P4999" i="2"/>
  <c r="R4999" i="2" s="1"/>
  <c r="P5007" i="2"/>
  <c r="R5007" i="2" s="1"/>
  <c r="P5015" i="2"/>
  <c r="R5015" i="2" s="1"/>
  <c r="P5023" i="2"/>
  <c r="R5023" i="2" s="1"/>
  <c r="P5031" i="2"/>
  <c r="R5031" i="2" s="1"/>
  <c r="P5039" i="2"/>
  <c r="R5039" i="2" s="1"/>
  <c r="P5047" i="2"/>
  <c r="R5047" i="2" s="1"/>
  <c r="P5055" i="2"/>
  <c r="R5055" i="2" s="1"/>
  <c r="P5063" i="2"/>
  <c r="R5063" i="2" s="1"/>
  <c r="P5071" i="2"/>
  <c r="R5071" i="2" s="1"/>
  <c r="P5079" i="2"/>
  <c r="R5079" i="2" s="1"/>
  <c r="P5087" i="2"/>
  <c r="R5087" i="2" s="1"/>
  <c r="P5095" i="2"/>
  <c r="R5095" i="2" s="1"/>
  <c r="P5103" i="2"/>
  <c r="R5103" i="2" s="1"/>
  <c r="P5111" i="2"/>
  <c r="R5111" i="2" s="1"/>
  <c r="P5119" i="2"/>
  <c r="P5127" i="2"/>
  <c r="R5127" i="2" s="1"/>
  <c r="P5135" i="2"/>
  <c r="R5135" i="2" s="1"/>
  <c r="P5143" i="2"/>
  <c r="R5143" i="2" s="1"/>
  <c r="P5151" i="2"/>
  <c r="R5151" i="2" s="1"/>
  <c r="P5159" i="2"/>
  <c r="R5159" i="2" s="1"/>
  <c r="P5167" i="2"/>
  <c r="R5167" i="2" s="1"/>
  <c r="P5175" i="2"/>
  <c r="R5175" i="2" s="1"/>
  <c r="P5183" i="2"/>
  <c r="R5183" i="2" s="1"/>
  <c r="P5191" i="2"/>
  <c r="R5191" i="2" s="1"/>
  <c r="P5199" i="2"/>
  <c r="R5199" i="2" s="1"/>
  <c r="P5207" i="2"/>
  <c r="R5207" i="2" s="1"/>
  <c r="P5215" i="2"/>
  <c r="R5215" i="2" s="1"/>
  <c r="P5223" i="2"/>
  <c r="R5223" i="2" s="1"/>
  <c r="P5231" i="2"/>
  <c r="R5231" i="2" s="1"/>
  <c r="P5239" i="2"/>
  <c r="R5239" i="2" s="1"/>
  <c r="P5247" i="2"/>
  <c r="R5247" i="2" s="1"/>
  <c r="P5255" i="2"/>
  <c r="R5255" i="2" s="1"/>
  <c r="P5263" i="2"/>
  <c r="R5263" i="2" s="1"/>
  <c r="P5271" i="2"/>
  <c r="R5271" i="2" s="1"/>
  <c r="P5279" i="2"/>
  <c r="R5279" i="2" s="1"/>
  <c r="P5287" i="2"/>
  <c r="R5287" i="2" s="1"/>
  <c r="P5295" i="2"/>
  <c r="R5295" i="2" s="1"/>
  <c r="P5303" i="2"/>
  <c r="R5303" i="2" s="1"/>
  <c r="P5311" i="2"/>
  <c r="P5319" i="2"/>
  <c r="R5319" i="2" s="1"/>
  <c r="P5327" i="2"/>
  <c r="R5327" i="2" s="1"/>
  <c r="P5335" i="2"/>
  <c r="R5335" i="2" s="1"/>
  <c r="P5343" i="2"/>
  <c r="R5343" i="2" s="1"/>
  <c r="P5351" i="2"/>
  <c r="R5351" i="2" s="1"/>
  <c r="P5359" i="2"/>
  <c r="R5359" i="2" s="1"/>
  <c r="P5367" i="2"/>
  <c r="R5367" i="2" s="1"/>
  <c r="P5375" i="2"/>
  <c r="R5375" i="2" s="1"/>
  <c r="P5383" i="2"/>
  <c r="R5383" i="2" s="1"/>
  <c r="P5391" i="2"/>
  <c r="R5391" i="2" s="1"/>
  <c r="P5399" i="2"/>
  <c r="R5399" i="2" s="1"/>
  <c r="P5407" i="2"/>
  <c r="R5407" i="2" s="1"/>
  <c r="P5415" i="2"/>
  <c r="R5415" i="2" s="1"/>
  <c r="P5423" i="2"/>
  <c r="R5423" i="2" s="1"/>
  <c r="P5431" i="2"/>
  <c r="R5431" i="2" s="1"/>
  <c r="P5439" i="2"/>
  <c r="R5439" i="2" s="1"/>
  <c r="P5447" i="2"/>
  <c r="R5447" i="2" s="1"/>
  <c r="P5455" i="2"/>
  <c r="R5455" i="2" s="1"/>
  <c r="P5463" i="2"/>
  <c r="R5463" i="2" s="1"/>
  <c r="P5471" i="2"/>
  <c r="R5471" i="2" s="1"/>
  <c r="P5479" i="2"/>
  <c r="R5479" i="2" s="1"/>
  <c r="P5487" i="2"/>
  <c r="R5487" i="2" s="1"/>
  <c r="P5495" i="2"/>
  <c r="R5495" i="2" s="1"/>
  <c r="P5503" i="2"/>
  <c r="P5511" i="2"/>
  <c r="R5511" i="2" s="1"/>
  <c r="P5519" i="2"/>
  <c r="R5519" i="2" s="1"/>
  <c r="P5527" i="2"/>
  <c r="R5527" i="2" s="1"/>
  <c r="P5535" i="2"/>
  <c r="R5535" i="2" s="1"/>
  <c r="P5543" i="2"/>
  <c r="R5543" i="2" s="1"/>
  <c r="P5551" i="2"/>
  <c r="R5551" i="2" s="1"/>
  <c r="P5559" i="2"/>
  <c r="R5559" i="2" s="1"/>
  <c r="P5567" i="2"/>
  <c r="R5567" i="2" s="1"/>
  <c r="P5575" i="2"/>
  <c r="R5575" i="2" s="1"/>
  <c r="P5583" i="2"/>
  <c r="R5583" i="2" s="1"/>
  <c r="P5591" i="2"/>
  <c r="R5591" i="2" s="1"/>
  <c r="P5599" i="2"/>
  <c r="R5599" i="2" s="1"/>
  <c r="P5607" i="2"/>
  <c r="R5607" i="2" s="1"/>
  <c r="P5615" i="2"/>
  <c r="R5615" i="2" s="1"/>
  <c r="P5623" i="2"/>
  <c r="R5623" i="2" s="1"/>
  <c r="P5631" i="2"/>
  <c r="R5631" i="2" s="1"/>
  <c r="P5639" i="2"/>
  <c r="R5639" i="2" s="1"/>
  <c r="P5647" i="2"/>
  <c r="R5647" i="2" s="1"/>
  <c r="P5655" i="2"/>
  <c r="R5655" i="2" s="1"/>
  <c r="P5663" i="2"/>
  <c r="R5663" i="2" s="1"/>
  <c r="P5671" i="2"/>
  <c r="R5671" i="2" s="1"/>
  <c r="P5679" i="2"/>
  <c r="R5679" i="2" s="1"/>
  <c r="P5687" i="2"/>
  <c r="R5687" i="2" s="1"/>
  <c r="P5695" i="2"/>
  <c r="R5695" i="2" s="1"/>
  <c r="P5703" i="2"/>
  <c r="R5703" i="2" s="1"/>
  <c r="P5711" i="2"/>
  <c r="R5711" i="2" s="1"/>
  <c r="P5719" i="2"/>
  <c r="P5727" i="2"/>
  <c r="P5735" i="2"/>
  <c r="P5743" i="2"/>
  <c r="P5751" i="2"/>
  <c r="J5994" i="1"/>
  <c r="K5994" i="1" s="1"/>
  <c r="I5994" i="1"/>
  <c r="J5986" i="1"/>
  <c r="K5986" i="1" s="1"/>
  <c r="I5986" i="1"/>
  <c r="I5978" i="1"/>
  <c r="J5978" i="1"/>
  <c r="K5978" i="1" s="1"/>
  <c r="J5970" i="1"/>
  <c r="K5970" i="1" s="1"/>
  <c r="I5970" i="1"/>
  <c r="I5962" i="1"/>
  <c r="J5962" i="1"/>
  <c r="K5962" i="1" s="1"/>
  <c r="J5954" i="1"/>
  <c r="K5954" i="1" s="1"/>
  <c r="I5954" i="1"/>
  <c r="J5946" i="1"/>
  <c r="K5946" i="1" s="1"/>
  <c r="I5946" i="1"/>
  <c r="I5938" i="1"/>
  <c r="J5938" i="1"/>
  <c r="K5938" i="1" s="1"/>
  <c r="J5930" i="1"/>
  <c r="K5930" i="1" s="1"/>
  <c r="I5930" i="1"/>
  <c r="J5922" i="1"/>
  <c r="K5922" i="1" s="1"/>
  <c r="I5922" i="1"/>
  <c r="J5914" i="1"/>
  <c r="K5914" i="1" s="1"/>
  <c r="I5914" i="1"/>
  <c r="J5906" i="1"/>
  <c r="K5906" i="1" s="1"/>
  <c r="I5906" i="1"/>
  <c r="I5898" i="1"/>
  <c r="J5898" i="1"/>
  <c r="K5898" i="1" s="1"/>
  <c r="J5890" i="1"/>
  <c r="K5890" i="1" s="1"/>
  <c r="I5890" i="1"/>
  <c r="L5890" i="1" s="1"/>
  <c r="J5882" i="1"/>
  <c r="K5882" i="1" s="1"/>
  <c r="I5882" i="1"/>
  <c r="I5874" i="1"/>
  <c r="L5874" i="1" s="1"/>
  <c r="J5874" i="1"/>
  <c r="K5874" i="1" s="1"/>
  <c r="J5866" i="1"/>
  <c r="K5866" i="1" s="1"/>
  <c r="I5866" i="1"/>
  <c r="J5858" i="1"/>
  <c r="K5858" i="1" s="1"/>
  <c r="I5858" i="1"/>
  <c r="I5850" i="1"/>
  <c r="J5850" i="1"/>
  <c r="K5850" i="1" s="1"/>
  <c r="J5842" i="1"/>
  <c r="K5842" i="1" s="1"/>
  <c r="I5842" i="1"/>
  <c r="I5834" i="1"/>
  <c r="J5834" i="1"/>
  <c r="K5834" i="1" s="1"/>
  <c r="J5826" i="1"/>
  <c r="K5826" i="1" s="1"/>
  <c r="I5826" i="1"/>
  <c r="J5818" i="1"/>
  <c r="K5818" i="1" s="1"/>
  <c r="I5818" i="1"/>
  <c r="I5810" i="1"/>
  <c r="J5810" i="1"/>
  <c r="K5810" i="1" s="1"/>
  <c r="J5802" i="1"/>
  <c r="K5802" i="1" s="1"/>
  <c r="I5802" i="1"/>
  <c r="J5794" i="1"/>
  <c r="K5794" i="1" s="1"/>
  <c r="I5794" i="1"/>
  <c r="I5786" i="1"/>
  <c r="J5786" i="1"/>
  <c r="K5786" i="1" s="1"/>
  <c r="J5778" i="1"/>
  <c r="K5778" i="1" s="1"/>
  <c r="I5778" i="1"/>
  <c r="L5778" i="1" s="1"/>
  <c r="I5770" i="1"/>
  <c r="J5770" i="1"/>
  <c r="K5770" i="1" s="1"/>
  <c r="J5762" i="1"/>
  <c r="K5762" i="1" s="1"/>
  <c r="I5762" i="1"/>
  <c r="J5754" i="1"/>
  <c r="K5754" i="1" s="1"/>
  <c r="I5754" i="1"/>
  <c r="J5746" i="1"/>
  <c r="K5746" i="1" s="1"/>
  <c r="I5746" i="1"/>
  <c r="J5738" i="1"/>
  <c r="K5738" i="1" s="1"/>
  <c r="I5738" i="1"/>
  <c r="J5730" i="1"/>
  <c r="K5730" i="1" s="1"/>
  <c r="I5730" i="1"/>
  <c r="I5722" i="1"/>
  <c r="J5722" i="1"/>
  <c r="K5722" i="1" s="1"/>
  <c r="J5714" i="1"/>
  <c r="K5714" i="1" s="1"/>
  <c r="I5714" i="1"/>
  <c r="I5706" i="1"/>
  <c r="J5706" i="1"/>
  <c r="K5706" i="1" s="1"/>
  <c r="J5698" i="1"/>
  <c r="K5698" i="1" s="1"/>
  <c r="I5698" i="1"/>
  <c r="L5698" i="1" s="1"/>
  <c r="J5690" i="1"/>
  <c r="K5690" i="1" s="1"/>
  <c r="I5690" i="1"/>
  <c r="I5682" i="1"/>
  <c r="J5682" i="1"/>
  <c r="K5682" i="1" s="1"/>
  <c r="J5674" i="1"/>
  <c r="K5674" i="1" s="1"/>
  <c r="I5674" i="1"/>
  <c r="J5666" i="1"/>
  <c r="K5666" i="1" s="1"/>
  <c r="I5666" i="1"/>
  <c r="I5658" i="1"/>
  <c r="J5658" i="1"/>
  <c r="K5658" i="1" s="1"/>
  <c r="J5650" i="1"/>
  <c r="K5650" i="1" s="1"/>
  <c r="I5650" i="1"/>
  <c r="L5650" i="1" s="1"/>
  <c r="I5642" i="1"/>
  <c r="J5642" i="1"/>
  <c r="K5642" i="1" s="1"/>
  <c r="J5634" i="1"/>
  <c r="K5634" i="1" s="1"/>
  <c r="I5634" i="1"/>
  <c r="J5626" i="1"/>
  <c r="K5626" i="1" s="1"/>
  <c r="I5626" i="1"/>
  <c r="I5618" i="1"/>
  <c r="J5618" i="1"/>
  <c r="K5618" i="1" s="1"/>
  <c r="J5610" i="1"/>
  <c r="K5610" i="1" s="1"/>
  <c r="I5610" i="1"/>
  <c r="J5602" i="1"/>
  <c r="K5602" i="1" s="1"/>
  <c r="I5602" i="1"/>
  <c r="I5594" i="1"/>
  <c r="J5594" i="1"/>
  <c r="K5594" i="1" s="1"/>
  <c r="J5586" i="1"/>
  <c r="K5586" i="1" s="1"/>
  <c r="I5586" i="1"/>
  <c r="J5578" i="1"/>
  <c r="K5578" i="1" s="1"/>
  <c r="I5578" i="1"/>
  <c r="J5570" i="1"/>
  <c r="K5570" i="1" s="1"/>
  <c r="I5570" i="1"/>
  <c r="J5562" i="1"/>
  <c r="K5562" i="1" s="1"/>
  <c r="I5562" i="1"/>
  <c r="I5554" i="1"/>
  <c r="J5554" i="1"/>
  <c r="K5554" i="1" s="1"/>
  <c r="J5546" i="1"/>
  <c r="K5546" i="1" s="1"/>
  <c r="I5546" i="1"/>
  <c r="L5546" i="1" s="1"/>
  <c r="J5538" i="1"/>
  <c r="K5538" i="1" s="1"/>
  <c r="I5538" i="1"/>
  <c r="L5538" i="1" s="1"/>
  <c r="I5530" i="1"/>
  <c r="J5530" i="1"/>
  <c r="K5530" i="1" s="1"/>
  <c r="J5522" i="1"/>
  <c r="K5522" i="1" s="1"/>
  <c r="I5522" i="1"/>
  <c r="I5514" i="1"/>
  <c r="J5514" i="1"/>
  <c r="K5514" i="1" s="1"/>
  <c r="J5506" i="1"/>
  <c r="K5506" i="1" s="1"/>
  <c r="I5506" i="1"/>
  <c r="J5498" i="1"/>
  <c r="K5498" i="1" s="1"/>
  <c r="I5498" i="1"/>
  <c r="I5490" i="1"/>
  <c r="L5490" i="1" s="1"/>
  <c r="J5490" i="1"/>
  <c r="K5490" i="1" s="1"/>
  <c r="J5482" i="1"/>
  <c r="K5482" i="1" s="1"/>
  <c r="I5482" i="1"/>
  <c r="J5474" i="1"/>
  <c r="K5474" i="1" s="1"/>
  <c r="I5474" i="1"/>
  <c r="I5466" i="1"/>
  <c r="J5466" i="1"/>
  <c r="K5466" i="1" s="1"/>
  <c r="J5458" i="1"/>
  <c r="K5458" i="1" s="1"/>
  <c r="I5458" i="1"/>
  <c r="I5450" i="1"/>
  <c r="J5450" i="1"/>
  <c r="K5450" i="1" s="1"/>
  <c r="J5442" i="1"/>
  <c r="K5442" i="1" s="1"/>
  <c r="I5442" i="1"/>
  <c r="J5434" i="1"/>
  <c r="K5434" i="1" s="1"/>
  <c r="I5434" i="1"/>
  <c r="I5426" i="1"/>
  <c r="J5426" i="1"/>
  <c r="K5426" i="1" s="1"/>
  <c r="J5418" i="1"/>
  <c r="K5418" i="1" s="1"/>
  <c r="I5418" i="1"/>
  <c r="J5410" i="1"/>
  <c r="K5410" i="1" s="1"/>
  <c r="I5410" i="1"/>
  <c r="J5402" i="1"/>
  <c r="K5402" i="1" s="1"/>
  <c r="I5402" i="1"/>
  <c r="J5394" i="1"/>
  <c r="K5394" i="1" s="1"/>
  <c r="I5394" i="1"/>
  <c r="I5386" i="1"/>
  <c r="J5386" i="1"/>
  <c r="K5386" i="1" s="1"/>
  <c r="J5378" i="1"/>
  <c r="K5378" i="1" s="1"/>
  <c r="I5378" i="1"/>
  <c r="J5370" i="1"/>
  <c r="K5370" i="1" s="1"/>
  <c r="I5370" i="1"/>
  <c r="I5362" i="1"/>
  <c r="J5362" i="1"/>
  <c r="K5362" i="1" s="1"/>
  <c r="J5354" i="1"/>
  <c r="K5354" i="1" s="1"/>
  <c r="I5354" i="1"/>
  <c r="J5346" i="1"/>
  <c r="K5346" i="1" s="1"/>
  <c r="I5346" i="1"/>
  <c r="I5338" i="1"/>
  <c r="J5338" i="1"/>
  <c r="K5338" i="1" s="1"/>
  <c r="J5330" i="1"/>
  <c r="K5330" i="1" s="1"/>
  <c r="I5330" i="1"/>
  <c r="I5322" i="1"/>
  <c r="J5322" i="1"/>
  <c r="K5322" i="1" s="1"/>
  <c r="J5314" i="1"/>
  <c r="K5314" i="1" s="1"/>
  <c r="I5314" i="1"/>
  <c r="J5306" i="1"/>
  <c r="K5306" i="1" s="1"/>
  <c r="I5306" i="1"/>
  <c r="I5298" i="1"/>
  <c r="J5298" i="1"/>
  <c r="K5298" i="1" s="1"/>
  <c r="J5290" i="1"/>
  <c r="K5290" i="1" s="1"/>
  <c r="I5290" i="1"/>
  <c r="J5282" i="1"/>
  <c r="K5282" i="1" s="1"/>
  <c r="I5282" i="1"/>
  <c r="I5274" i="1"/>
  <c r="J5274" i="1"/>
  <c r="K5274" i="1" s="1"/>
  <c r="J5266" i="1"/>
  <c r="K5266" i="1" s="1"/>
  <c r="I5266" i="1"/>
  <c r="I5258" i="1"/>
  <c r="J5258" i="1"/>
  <c r="K5258" i="1" s="1"/>
  <c r="J5250" i="1"/>
  <c r="K5250" i="1" s="1"/>
  <c r="I5250" i="1"/>
  <c r="J5242" i="1"/>
  <c r="K5242" i="1" s="1"/>
  <c r="I5242" i="1"/>
  <c r="J5234" i="1"/>
  <c r="K5234" i="1" s="1"/>
  <c r="I5234" i="1"/>
  <c r="J5226" i="1"/>
  <c r="K5226" i="1" s="1"/>
  <c r="I5226" i="1"/>
  <c r="J5218" i="1"/>
  <c r="K5218" i="1" s="1"/>
  <c r="I5218" i="1"/>
  <c r="I5210" i="1"/>
  <c r="J5210" i="1"/>
  <c r="K5210" i="1" s="1"/>
  <c r="J5202" i="1"/>
  <c r="K5202" i="1" s="1"/>
  <c r="I5202" i="1"/>
  <c r="I5194" i="1"/>
  <c r="J5194" i="1"/>
  <c r="K5194" i="1" s="1"/>
  <c r="J5186" i="1"/>
  <c r="K5186" i="1" s="1"/>
  <c r="I5186" i="1"/>
  <c r="J5178" i="1"/>
  <c r="K5178" i="1" s="1"/>
  <c r="I5178" i="1"/>
  <c r="I5170" i="1"/>
  <c r="J5170" i="1"/>
  <c r="K5170" i="1" s="1"/>
  <c r="J5162" i="1"/>
  <c r="K5162" i="1" s="1"/>
  <c r="I5162" i="1"/>
  <c r="J5154" i="1"/>
  <c r="K5154" i="1" s="1"/>
  <c r="I5154" i="1"/>
  <c r="I5146" i="1"/>
  <c r="J5146" i="1"/>
  <c r="K5146" i="1" s="1"/>
  <c r="J5138" i="1"/>
  <c r="K5138" i="1" s="1"/>
  <c r="I5138" i="1"/>
  <c r="I5130" i="1"/>
  <c r="J5130" i="1"/>
  <c r="K5130" i="1" s="1"/>
  <c r="J5122" i="1"/>
  <c r="K5122" i="1" s="1"/>
  <c r="I5122" i="1"/>
  <c r="J5114" i="1"/>
  <c r="K5114" i="1" s="1"/>
  <c r="I5114" i="1"/>
  <c r="I5106" i="1"/>
  <c r="J5106" i="1"/>
  <c r="K5106" i="1" s="1"/>
  <c r="J5098" i="1"/>
  <c r="K5098" i="1" s="1"/>
  <c r="I5098" i="1"/>
  <c r="I5090" i="1"/>
  <c r="L5090" i="1" s="1"/>
  <c r="J5090" i="1"/>
  <c r="K5090" i="1" s="1"/>
  <c r="J5082" i="1"/>
  <c r="K5082" i="1" s="1"/>
  <c r="I5082" i="1"/>
  <c r="I5074" i="1"/>
  <c r="J5074" i="1"/>
  <c r="K5074" i="1" s="1"/>
  <c r="J5066" i="1"/>
  <c r="K5066" i="1" s="1"/>
  <c r="I5066" i="1"/>
  <c r="I5058" i="1"/>
  <c r="J5058" i="1"/>
  <c r="K5058" i="1" s="1"/>
  <c r="J5050" i="1"/>
  <c r="K5050" i="1" s="1"/>
  <c r="I5050" i="1"/>
  <c r="I5042" i="1"/>
  <c r="J5042" i="1"/>
  <c r="K5042" i="1" s="1"/>
  <c r="J5034" i="1"/>
  <c r="K5034" i="1" s="1"/>
  <c r="I5034" i="1"/>
  <c r="I5026" i="1"/>
  <c r="J5026" i="1"/>
  <c r="K5026" i="1" s="1"/>
  <c r="J5018" i="1"/>
  <c r="K5018" i="1" s="1"/>
  <c r="I5018" i="1"/>
  <c r="J5010" i="1"/>
  <c r="K5010" i="1" s="1"/>
  <c r="I5010" i="1"/>
  <c r="J5002" i="1"/>
  <c r="K5002" i="1" s="1"/>
  <c r="I5002" i="1"/>
  <c r="I4994" i="1"/>
  <c r="J4994" i="1"/>
  <c r="K4994" i="1" s="1"/>
  <c r="J4986" i="1"/>
  <c r="K4986" i="1" s="1"/>
  <c r="I4986" i="1"/>
  <c r="I4978" i="1"/>
  <c r="J4978" i="1"/>
  <c r="K4978" i="1" s="1"/>
  <c r="J4970" i="1"/>
  <c r="K4970" i="1" s="1"/>
  <c r="I4970" i="1"/>
  <c r="I4962" i="1"/>
  <c r="J4962" i="1"/>
  <c r="K4962" i="1" s="1"/>
  <c r="J4954" i="1"/>
  <c r="K4954" i="1" s="1"/>
  <c r="I4954" i="1"/>
  <c r="I4946" i="1"/>
  <c r="J4946" i="1"/>
  <c r="K4946" i="1" s="1"/>
  <c r="J4938" i="1"/>
  <c r="K4938" i="1" s="1"/>
  <c r="I4938" i="1"/>
  <c r="I4930" i="1"/>
  <c r="J4930" i="1"/>
  <c r="K4930" i="1" s="1"/>
  <c r="J4922" i="1"/>
  <c r="K4922" i="1" s="1"/>
  <c r="I4922" i="1"/>
  <c r="I4914" i="1"/>
  <c r="J4914" i="1"/>
  <c r="K4914" i="1" s="1"/>
  <c r="J4906" i="1"/>
  <c r="K4906" i="1" s="1"/>
  <c r="I4906" i="1"/>
  <c r="I4898" i="1"/>
  <c r="J4898" i="1"/>
  <c r="K4898" i="1" s="1"/>
  <c r="J4890" i="1"/>
  <c r="K4890" i="1" s="1"/>
  <c r="I4890" i="1"/>
  <c r="J4882" i="1"/>
  <c r="K4882" i="1" s="1"/>
  <c r="I4882" i="1"/>
  <c r="J4874" i="1"/>
  <c r="K4874" i="1" s="1"/>
  <c r="I4874" i="1"/>
  <c r="I4866" i="1"/>
  <c r="J4866" i="1"/>
  <c r="K4866" i="1" s="1"/>
  <c r="J4858" i="1"/>
  <c r="K4858" i="1" s="1"/>
  <c r="I4858" i="1"/>
  <c r="L4858" i="1" s="1"/>
  <c r="I4850" i="1"/>
  <c r="J4850" i="1"/>
  <c r="K4850" i="1" s="1"/>
  <c r="J4842" i="1"/>
  <c r="K4842" i="1" s="1"/>
  <c r="I4842" i="1"/>
  <c r="I4834" i="1"/>
  <c r="L4834" i="1" s="1"/>
  <c r="J4834" i="1"/>
  <c r="K4834" i="1" s="1"/>
  <c r="J4826" i="1"/>
  <c r="K4826" i="1" s="1"/>
  <c r="I4826" i="1"/>
  <c r="I4818" i="1"/>
  <c r="J4818" i="1"/>
  <c r="K4818" i="1" s="1"/>
  <c r="J4810" i="1"/>
  <c r="K4810" i="1" s="1"/>
  <c r="I4810" i="1"/>
  <c r="I4802" i="1"/>
  <c r="J4802" i="1"/>
  <c r="K4802" i="1" s="1"/>
  <c r="J4794" i="1"/>
  <c r="K4794" i="1" s="1"/>
  <c r="I4794" i="1"/>
  <c r="I4786" i="1"/>
  <c r="J4786" i="1"/>
  <c r="K4786" i="1" s="1"/>
  <c r="J4778" i="1"/>
  <c r="K4778" i="1" s="1"/>
  <c r="I4778" i="1"/>
  <c r="I4770" i="1"/>
  <c r="J4770" i="1"/>
  <c r="K4770" i="1" s="1"/>
  <c r="J4762" i="1"/>
  <c r="K4762" i="1" s="1"/>
  <c r="I4762" i="1"/>
  <c r="J4754" i="1"/>
  <c r="K4754" i="1" s="1"/>
  <c r="I4754" i="1"/>
  <c r="J4746" i="1"/>
  <c r="K4746" i="1" s="1"/>
  <c r="I4746" i="1"/>
  <c r="I4738" i="1"/>
  <c r="J4738" i="1"/>
  <c r="K4738" i="1" s="1"/>
  <c r="J4730" i="1"/>
  <c r="K4730" i="1" s="1"/>
  <c r="I4730" i="1"/>
  <c r="I4722" i="1"/>
  <c r="J4722" i="1"/>
  <c r="K4722" i="1" s="1"/>
  <c r="J4714" i="1"/>
  <c r="K4714" i="1" s="1"/>
  <c r="I4714" i="1"/>
  <c r="I4706" i="1"/>
  <c r="J4706" i="1"/>
  <c r="K4706" i="1" s="1"/>
  <c r="J4698" i="1"/>
  <c r="K4698" i="1" s="1"/>
  <c r="I4698" i="1"/>
  <c r="I4690" i="1"/>
  <c r="L4690" i="1" s="1"/>
  <c r="J4690" i="1"/>
  <c r="K4690" i="1" s="1"/>
  <c r="J4682" i="1"/>
  <c r="K4682" i="1" s="1"/>
  <c r="I4682" i="1"/>
  <c r="I4674" i="1"/>
  <c r="J4674" i="1"/>
  <c r="K4674" i="1" s="1"/>
  <c r="J4666" i="1"/>
  <c r="K4666" i="1" s="1"/>
  <c r="I4666" i="1"/>
  <c r="I4658" i="1"/>
  <c r="J4658" i="1"/>
  <c r="K4658" i="1" s="1"/>
  <c r="J4650" i="1"/>
  <c r="K4650" i="1" s="1"/>
  <c r="I4650" i="1"/>
  <c r="I4642" i="1"/>
  <c r="J4642" i="1"/>
  <c r="K4642" i="1" s="1"/>
  <c r="J4634" i="1"/>
  <c r="K4634" i="1" s="1"/>
  <c r="I4634" i="1"/>
  <c r="J4626" i="1"/>
  <c r="K4626" i="1" s="1"/>
  <c r="I4626" i="1"/>
  <c r="J4618" i="1"/>
  <c r="K4618" i="1" s="1"/>
  <c r="I4618" i="1"/>
  <c r="I4610" i="1"/>
  <c r="L4610" i="1" s="1"/>
  <c r="J4610" i="1"/>
  <c r="K4610" i="1" s="1"/>
  <c r="J4602" i="1"/>
  <c r="K4602" i="1" s="1"/>
  <c r="I4602" i="1"/>
  <c r="L4602" i="1" s="1"/>
  <c r="I4594" i="1"/>
  <c r="J4594" i="1"/>
  <c r="K4594" i="1" s="1"/>
  <c r="J4586" i="1"/>
  <c r="K4586" i="1" s="1"/>
  <c r="I4586" i="1"/>
  <c r="L4586" i="1" s="1"/>
  <c r="I4578" i="1"/>
  <c r="J4578" i="1"/>
  <c r="K4578" i="1" s="1"/>
  <c r="J4570" i="1"/>
  <c r="K4570" i="1" s="1"/>
  <c r="I4570" i="1"/>
  <c r="I4562" i="1"/>
  <c r="J4562" i="1"/>
  <c r="K4562" i="1" s="1"/>
  <c r="J4554" i="1"/>
  <c r="K4554" i="1" s="1"/>
  <c r="I4554" i="1"/>
  <c r="I4546" i="1"/>
  <c r="J4546" i="1"/>
  <c r="K4546" i="1" s="1"/>
  <c r="J4538" i="1"/>
  <c r="K4538" i="1" s="1"/>
  <c r="I4538" i="1"/>
  <c r="I4530" i="1"/>
  <c r="J4530" i="1"/>
  <c r="K4530" i="1" s="1"/>
  <c r="J4522" i="1"/>
  <c r="K4522" i="1" s="1"/>
  <c r="I4522" i="1"/>
  <c r="I4514" i="1"/>
  <c r="J4514" i="1"/>
  <c r="K4514" i="1" s="1"/>
  <c r="J4506" i="1"/>
  <c r="K4506" i="1" s="1"/>
  <c r="I4506" i="1"/>
  <c r="J4498" i="1"/>
  <c r="K4498" i="1" s="1"/>
  <c r="I4498" i="1"/>
  <c r="J4490" i="1"/>
  <c r="K4490" i="1" s="1"/>
  <c r="I4490" i="1"/>
  <c r="I4482" i="1"/>
  <c r="J4482" i="1"/>
  <c r="K4482" i="1" s="1"/>
  <c r="J4474" i="1"/>
  <c r="K4474" i="1" s="1"/>
  <c r="I4474" i="1"/>
  <c r="I4466" i="1"/>
  <c r="J4466" i="1"/>
  <c r="K4466" i="1" s="1"/>
  <c r="J4458" i="1"/>
  <c r="K4458" i="1" s="1"/>
  <c r="I4458" i="1"/>
  <c r="I4450" i="1"/>
  <c r="J4450" i="1"/>
  <c r="K4450" i="1" s="1"/>
  <c r="J4442" i="1"/>
  <c r="K4442" i="1" s="1"/>
  <c r="I4442" i="1"/>
  <c r="I4434" i="1"/>
  <c r="L4434" i="1" s="1"/>
  <c r="J4434" i="1"/>
  <c r="K4434" i="1" s="1"/>
  <c r="J4426" i="1"/>
  <c r="K4426" i="1" s="1"/>
  <c r="I4426" i="1"/>
  <c r="I4418" i="1"/>
  <c r="J4418" i="1"/>
  <c r="K4418" i="1" s="1"/>
  <c r="J4410" i="1"/>
  <c r="K4410" i="1" s="1"/>
  <c r="I4410" i="1"/>
  <c r="I4402" i="1"/>
  <c r="J4402" i="1"/>
  <c r="K4402" i="1" s="1"/>
  <c r="J4394" i="1"/>
  <c r="K4394" i="1" s="1"/>
  <c r="I4394" i="1"/>
  <c r="I4386" i="1"/>
  <c r="J4386" i="1"/>
  <c r="K4386" i="1" s="1"/>
  <c r="J4378" i="1"/>
  <c r="K4378" i="1" s="1"/>
  <c r="I4378" i="1"/>
  <c r="J4370" i="1"/>
  <c r="K4370" i="1" s="1"/>
  <c r="I4370" i="1"/>
  <c r="J4362" i="1"/>
  <c r="K4362" i="1" s="1"/>
  <c r="I4362" i="1"/>
  <c r="I4354" i="1"/>
  <c r="J4354" i="1"/>
  <c r="K4354" i="1" s="1"/>
  <c r="J4346" i="1"/>
  <c r="K4346" i="1" s="1"/>
  <c r="I4346" i="1"/>
  <c r="I4338" i="1"/>
  <c r="J4338" i="1"/>
  <c r="K4338" i="1" s="1"/>
  <c r="J4330" i="1"/>
  <c r="K4330" i="1" s="1"/>
  <c r="I4330" i="1"/>
  <c r="I4322" i="1"/>
  <c r="J4322" i="1"/>
  <c r="K4322" i="1" s="1"/>
  <c r="J4314" i="1"/>
  <c r="K4314" i="1" s="1"/>
  <c r="I4314" i="1"/>
  <c r="I4306" i="1"/>
  <c r="J4306" i="1"/>
  <c r="K4306" i="1" s="1"/>
  <c r="J4298" i="1"/>
  <c r="K4298" i="1" s="1"/>
  <c r="I4298" i="1"/>
  <c r="I4290" i="1"/>
  <c r="J4290" i="1"/>
  <c r="K4290" i="1" s="1"/>
  <c r="J4282" i="1"/>
  <c r="K4282" i="1" s="1"/>
  <c r="I4282" i="1"/>
  <c r="I4274" i="1"/>
  <c r="J4274" i="1"/>
  <c r="K4274" i="1" s="1"/>
  <c r="J4266" i="1"/>
  <c r="K4266" i="1" s="1"/>
  <c r="I4266" i="1"/>
  <c r="I4258" i="1"/>
  <c r="L4258" i="1" s="1"/>
  <c r="J4258" i="1"/>
  <c r="K4258" i="1" s="1"/>
  <c r="J4250" i="1"/>
  <c r="K4250" i="1" s="1"/>
  <c r="I4250" i="1"/>
  <c r="J4242" i="1"/>
  <c r="K4242" i="1" s="1"/>
  <c r="I4242" i="1"/>
  <c r="J4234" i="1"/>
  <c r="K4234" i="1" s="1"/>
  <c r="I4234" i="1"/>
  <c r="I4226" i="1"/>
  <c r="J4226" i="1"/>
  <c r="K4226" i="1" s="1"/>
  <c r="J4218" i="1"/>
  <c r="K4218" i="1" s="1"/>
  <c r="I4218" i="1"/>
  <c r="I4210" i="1"/>
  <c r="L4210" i="1" s="1"/>
  <c r="J4210" i="1"/>
  <c r="K4210" i="1" s="1"/>
  <c r="J4202" i="1"/>
  <c r="K4202" i="1" s="1"/>
  <c r="I4202" i="1"/>
  <c r="I4194" i="1"/>
  <c r="J4194" i="1"/>
  <c r="K4194" i="1" s="1"/>
  <c r="J4186" i="1"/>
  <c r="K4186" i="1" s="1"/>
  <c r="I4186" i="1"/>
  <c r="I4178" i="1"/>
  <c r="J4178" i="1"/>
  <c r="K4178" i="1" s="1"/>
  <c r="J4170" i="1"/>
  <c r="K4170" i="1" s="1"/>
  <c r="I4170" i="1"/>
  <c r="L4170" i="1" s="1"/>
  <c r="I4162" i="1"/>
  <c r="L4162" i="1" s="1"/>
  <c r="J4162" i="1"/>
  <c r="K4162" i="1" s="1"/>
  <c r="J4154" i="1"/>
  <c r="K4154" i="1" s="1"/>
  <c r="I4154" i="1"/>
  <c r="I4146" i="1"/>
  <c r="J4146" i="1"/>
  <c r="K4146" i="1" s="1"/>
  <c r="J4138" i="1"/>
  <c r="K4138" i="1" s="1"/>
  <c r="I4138" i="1"/>
  <c r="I4130" i="1"/>
  <c r="J4130" i="1"/>
  <c r="K4130" i="1" s="1"/>
  <c r="J4122" i="1"/>
  <c r="K4122" i="1" s="1"/>
  <c r="I4122" i="1"/>
  <c r="J4114" i="1"/>
  <c r="K4114" i="1" s="1"/>
  <c r="I4114" i="1"/>
  <c r="I4106" i="1"/>
  <c r="J4106" i="1"/>
  <c r="K4106" i="1" s="1"/>
  <c r="J4098" i="1"/>
  <c r="K4098" i="1" s="1"/>
  <c r="I4098" i="1"/>
  <c r="J4090" i="1"/>
  <c r="K4090" i="1" s="1"/>
  <c r="I4090" i="1"/>
  <c r="J4082" i="1"/>
  <c r="K4082" i="1" s="1"/>
  <c r="I4082" i="1"/>
  <c r="J4074" i="1"/>
  <c r="K4074" i="1" s="1"/>
  <c r="I4074" i="1"/>
  <c r="J4066" i="1"/>
  <c r="K4066" i="1" s="1"/>
  <c r="I4066" i="1"/>
  <c r="J4058" i="1"/>
  <c r="K4058" i="1" s="1"/>
  <c r="I4058" i="1"/>
  <c r="J4050" i="1"/>
  <c r="K4050" i="1" s="1"/>
  <c r="I4050" i="1"/>
  <c r="J4042" i="1"/>
  <c r="K4042" i="1" s="1"/>
  <c r="I4042" i="1"/>
  <c r="J4034" i="1"/>
  <c r="K4034" i="1" s="1"/>
  <c r="I4034" i="1"/>
  <c r="L4034" i="1" s="1"/>
  <c r="J4026" i="1"/>
  <c r="K4026" i="1" s="1"/>
  <c r="I4026" i="1"/>
  <c r="J4018" i="1"/>
  <c r="K4018" i="1" s="1"/>
  <c r="I4018" i="1"/>
  <c r="J4010" i="1"/>
  <c r="K4010" i="1" s="1"/>
  <c r="I4010" i="1"/>
  <c r="I4002" i="1"/>
  <c r="J4002" i="1"/>
  <c r="K4002" i="1" s="1"/>
  <c r="J3994" i="1"/>
  <c r="K3994" i="1" s="1"/>
  <c r="I3994" i="1"/>
  <c r="J3986" i="1"/>
  <c r="K3986" i="1" s="1"/>
  <c r="I3986" i="1"/>
  <c r="I3978" i="1"/>
  <c r="J3978" i="1"/>
  <c r="K3978" i="1" s="1"/>
  <c r="J3970" i="1"/>
  <c r="K3970" i="1" s="1"/>
  <c r="I3970" i="1"/>
  <c r="L3970" i="1" s="1"/>
  <c r="J3962" i="1"/>
  <c r="K3962" i="1" s="1"/>
  <c r="I3962" i="1"/>
  <c r="J3954" i="1"/>
  <c r="K3954" i="1" s="1"/>
  <c r="I3954" i="1"/>
  <c r="L3954" i="1" s="1"/>
  <c r="J3946" i="1"/>
  <c r="K3946" i="1" s="1"/>
  <c r="I3946" i="1"/>
  <c r="J3938" i="1"/>
  <c r="K3938" i="1" s="1"/>
  <c r="I3938" i="1"/>
  <c r="J3930" i="1"/>
  <c r="K3930" i="1" s="1"/>
  <c r="I3930" i="1"/>
  <c r="J3922" i="1"/>
  <c r="K3922" i="1" s="1"/>
  <c r="I3922" i="1"/>
  <c r="J3914" i="1"/>
  <c r="K3914" i="1" s="1"/>
  <c r="I3914" i="1"/>
  <c r="L3914" i="1" s="1"/>
  <c r="J3906" i="1"/>
  <c r="K3906" i="1" s="1"/>
  <c r="I3906" i="1"/>
  <c r="I3898" i="1"/>
  <c r="J3898" i="1"/>
  <c r="K3898" i="1" s="1"/>
  <c r="J3890" i="1"/>
  <c r="K3890" i="1" s="1"/>
  <c r="I3890" i="1"/>
  <c r="J3882" i="1"/>
  <c r="K3882" i="1" s="1"/>
  <c r="I3882" i="1"/>
  <c r="J3874" i="1"/>
  <c r="K3874" i="1" s="1"/>
  <c r="I3874" i="1"/>
  <c r="J3866" i="1"/>
  <c r="K3866" i="1" s="1"/>
  <c r="I3866" i="1"/>
  <c r="J3858" i="1"/>
  <c r="K3858" i="1" s="1"/>
  <c r="I3858" i="1"/>
  <c r="J3850" i="1"/>
  <c r="K3850" i="1" s="1"/>
  <c r="I3850" i="1"/>
  <c r="I3842" i="1"/>
  <c r="J3842" i="1"/>
  <c r="K3842" i="1" s="1"/>
  <c r="I3834" i="1"/>
  <c r="J3834" i="1"/>
  <c r="K3834" i="1" s="1"/>
  <c r="J3826" i="1"/>
  <c r="K3826" i="1" s="1"/>
  <c r="I3826" i="1"/>
  <c r="J3818" i="1"/>
  <c r="K3818" i="1" s="1"/>
  <c r="I3818" i="1"/>
  <c r="J3810" i="1"/>
  <c r="K3810" i="1" s="1"/>
  <c r="I3810" i="1"/>
  <c r="J3802" i="1"/>
  <c r="K3802" i="1" s="1"/>
  <c r="I3802" i="1"/>
  <c r="J3794" i="1"/>
  <c r="K3794" i="1" s="1"/>
  <c r="I3794" i="1"/>
  <c r="J3786" i="1"/>
  <c r="K3786" i="1" s="1"/>
  <c r="I3786" i="1"/>
  <c r="J3778" i="1"/>
  <c r="K3778" i="1" s="1"/>
  <c r="I3778" i="1"/>
  <c r="J3770" i="1"/>
  <c r="K3770" i="1" s="1"/>
  <c r="I3770" i="1"/>
  <c r="J3762" i="1"/>
  <c r="K3762" i="1" s="1"/>
  <c r="I3762" i="1"/>
  <c r="J3754" i="1"/>
  <c r="K3754" i="1" s="1"/>
  <c r="I3754" i="1"/>
  <c r="I3746" i="1"/>
  <c r="J3746" i="1"/>
  <c r="K3746" i="1" s="1"/>
  <c r="J3738" i="1"/>
  <c r="K3738" i="1" s="1"/>
  <c r="I3738" i="1"/>
  <c r="J3730" i="1"/>
  <c r="K3730" i="1" s="1"/>
  <c r="I3730" i="1"/>
  <c r="J3722" i="1"/>
  <c r="K3722" i="1" s="1"/>
  <c r="I3722" i="1"/>
  <c r="I3714" i="1"/>
  <c r="J3714" i="1"/>
  <c r="K3714" i="1" s="1"/>
  <c r="J3706" i="1"/>
  <c r="K3706" i="1" s="1"/>
  <c r="I3706" i="1"/>
  <c r="J3698" i="1"/>
  <c r="K3698" i="1" s="1"/>
  <c r="I3698" i="1"/>
  <c r="J3690" i="1"/>
  <c r="K3690" i="1" s="1"/>
  <c r="I3690" i="1"/>
  <c r="I3682" i="1"/>
  <c r="J3682" i="1"/>
  <c r="K3682" i="1" s="1"/>
  <c r="J3674" i="1"/>
  <c r="K3674" i="1" s="1"/>
  <c r="I3674" i="1"/>
  <c r="J3666" i="1"/>
  <c r="K3666" i="1" s="1"/>
  <c r="I3666" i="1"/>
  <c r="J3658" i="1"/>
  <c r="K3658" i="1" s="1"/>
  <c r="I3658" i="1"/>
  <c r="J3650" i="1"/>
  <c r="K3650" i="1" s="1"/>
  <c r="I3650" i="1"/>
  <c r="J3642" i="1"/>
  <c r="K3642" i="1" s="1"/>
  <c r="I3642" i="1"/>
  <c r="J3634" i="1"/>
  <c r="K3634" i="1" s="1"/>
  <c r="I3634" i="1"/>
  <c r="J3626" i="1"/>
  <c r="K3626" i="1" s="1"/>
  <c r="I3626" i="1"/>
  <c r="I3618" i="1"/>
  <c r="J3618" i="1"/>
  <c r="K3618" i="1" s="1"/>
  <c r="J3610" i="1"/>
  <c r="K3610" i="1" s="1"/>
  <c r="I3610" i="1"/>
  <c r="J3602" i="1"/>
  <c r="K3602" i="1" s="1"/>
  <c r="I3602" i="1"/>
  <c r="J3594" i="1"/>
  <c r="K3594" i="1" s="1"/>
  <c r="I3594" i="1"/>
  <c r="J3586" i="1"/>
  <c r="K3586" i="1" s="1"/>
  <c r="I3586" i="1"/>
  <c r="L3586" i="1" s="1"/>
  <c r="J3578" i="1"/>
  <c r="K3578" i="1" s="1"/>
  <c r="I3578" i="1"/>
  <c r="J3570" i="1"/>
  <c r="K3570" i="1" s="1"/>
  <c r="I3570" i="1"/>
  <c r="L3570" i="1" s="1"/>
  <c r="J3562" i="1"/>
  <c r="K3562" i="1" s="1"/>
  <c r="I3562" i="1"/>
  <c r="L3562" i="1" s="1"/>
  <c r="J3554" i="1"/>
  <c r="K3554" i="1" s="1"/>
  <c r="I3554" i="1"/>
  <c r="J3546" i="1"/>
  <c r="K3546" i="1" s="1"/>
  <c r="I3546" i="1"/>
  <c r="J3538" i="1"/>
  <c r="K3538" i="1" s="1"/>
  <c r="I3538" i="1"/>
  <c r="J3530" i="1"/>
  <c r="K3530" i="1" s="1"/>
  <c r="I3530" i="1"/>
  <c r="L3530" i="1" s="1"/>
  <c r="J3522" i="1"/>
  <c r="K3522" i="1" s="1"/>
  <c r="I3522" i="1"/>
  <c r="I3514" i="1"/>
  <c r="J3514" i="1"/>
  <c r="K3514" i="1" s="1"/>
  <c r="J3506" i="1"/>
  <c r="K3506" i="1" s="1"/>
  <c r="I3506" i="1"/>
  <c r="J3498" i="1"/>
  <c r="K3498" i="1" s="1"/>
  <c r="I3498" i="1"/>
  <c r="J3490" i="1"/>
  <c r="K3490" i="1" s="1"/>
  <c r="I3490" i="1"/>
  <c r="J3482" i="1"/>
  <c r="K3482" i="1" s="1"/>
  <c r="I3482" i="1"/>
  <c r="J3474" i="1"/>
  <c r="K3474" i="1" s="1"/>
  <c r="I3474" i="1"/>
  <c r="J3466" i="1"/>
  <c r="K3466" i="1" s="1"/>
  <c r="I3466" i="1"/>
  <c r="J3458" i="1"/>
  <c r="K3458" i="1" s="1"/>
  <c r="I3458" i="1"/>
  <c r="I3450" i="1"/>
  <c r="J3450" i="1"/>
  <c r="K3450" i="1" s="1"/>
  <c r="J3442" i="1"/>
  <c r="K3442" i="1" s="1"/>
  <c r="I3442" i="1"/>
  <c r="J3434" i="1"/>
  <c r="K3434" i="1" s="1"/>
  <c r="I3434" i="1"/>
  <c r="J3426" i="1"/>
  <c r="K3426" i="1" s="1"/>
  <c r="I3426" i="1"/>
  <c r="J3418" i="1"/>
  <c r="K3418" i="1" s="1"/>
  <c r="I3418" i="1"/>
  <c r="J3410" i="1"/>
  <c r="K3410" i="1" s="1"/>
  <c r="I3410" i="1"/>
  <c r="J3402" i="1"/>
  <c r="K3402" i="1" s="1"/>
  <c r="I3402" i="1"/>
  <c r="J3394" i="1"/>
  <c r="K3394" i="1" s="1"/>
  <c r="I3394" i="1"/>
  <c r="J3386" i="1"/>
  <c r="K3386" i="1" s="1"/>
  <c r="I3386" i="1"/>
  <c r="J3378" i="1"/>
  <c r="K3378" i="1" s="1"/>
  <c r="I3378" i="1"/>
  <c r="J3370" i="1"/>
  <c r="K3370" i="1" s="1"/>
  <c r="I3370" i="1"/>
  <c r="J3362" i="1"/>
  <c r="K3362" i="1" s="1"/>
  <c r="I3362" i="1"/>
  <c r="J3354" i="1"/>
  <c r="K3354" i="1" s="1"/>
  <c r="I3354" i="1"/>
  <c r="J3346" i="1"/>
  <c r="K3346" i="1" s="1"/>
  <c r="I3346" i="1"/>
  <c r="J3338" i="1"/>
  <c r="K3338" i="1" s="1"/>
  <c r="I3338" i="1"/>
  <c r="J3330" i="1"/>
  <c r="K3330" i="1" s="1"/>
  <c r="I3330" i="1"/>
  <c r="J3322" i="1"/>
  <c r="K3322" i="1" s="1"/>
  <c r="I3322" i="1"/>
  <c r="J3314" i="1"/>
  <c r="K3314" i="1" s="1"/>
  <c r="I3314" i="1"/>
  <c r="J3306" i="1"/>
  <c r="K3306" i="1" s="1"/>
  <c r="I3306" i="1"/>
  <c r="J3298" i="1"/>
  <c r="K3298" i="1" s="1"/>
  <c r="I3298" i="1"/>
  <c r="J3290" i="1"/>
  <c r="K3290" i="1" s="1"/>
  <c r="I3290" i="1"/>
  <c r="I3282" i="1"/>
  <c r="J3282" i="1"/>
  <c r="K3282" i="1" s="1"/>
  <c r="J3274" i="1"/>
  <c r="K3274" i="1" s="1"/>
  <c r="I3274" i="1"/>
  <c r="J3266" i="1"/>
  <c r="K3266" i="1" s="1"/>
  <c r="I3266" i="1"/>
  <c r="J3258" i="1"/>
  <c r="K3258" i="1" s="1"/>
  <c r="I3258" i="1"/>
  <c r="J3250" i="1"/>
  <c r="K3250" i="1" s="1"/>
  <c r="I3250" i="1"/>
  <c r="J3242" i="1"/>
  <c r="K3242" i="1" s="1"/>
  <c r="I3242" i="1"/>
  <c r="I3234" i="1"/>
  <c r="J3234" i="1"/>
  <c r="K3234" i="1" s="1"/>
  <c r="J3226" i="1"/>
  <c r="K3226" i="1" s="1"/>
  <c r="I3226" i="1"/>
  <c r="I3218" i="1"/>
  <c r="J3218" i="1"/>
  <c r="K3218" i="1" s="1"/>
  <c r="J3210" i="1"/>
  <c r="K3210" i="1" s="1"/>
  <c r="I3210" i="1"/>
  <c r="J3202" i="1"/>
  <c r="K3202" i="1" s="1"/>
  <c r="I3202" i="1"/>
  <c r="J3194" i="1"/>
  <c r="K3194" i="1" s="1"/>
  <c r="I3194" i="1"/>
  <c r="J3186" i="1"/>
  <c r="K3186" i="1" s="1"/>
  <c r="I3186" i="1"/>
  <c r="J3178" i="1"/>
  <c r="K3178" i="1" s="1"/>
  <c r="I3178" i="1"/>
  <c r="I3170" i="1"/>
  <c r="J3170" i="1"/>
  <c r="K3170" i="1" s="1"/>
  <c r="J3162" i="1"/>
  <c r="K3162" i="1" s="1"/>
  <c r="I3162" i="1"/>
  <c r="J3154" i="1"/>
  <c r="K3154" i="1" s="1"/>
  <c r="I3154" i="1"/>
  <c r="J3146" i="1"/>
  <c r="K3146" i="1" s="1"/>
  <c r="I3146" i="1"/>
  <c r="J3138" i="1"/>
  <c r="K3138" i="1" s="1"/>
  <c r="I3138" i="1"/>
  <c r="J3130" i="1"/>
  <c r="K3130" i="1" s="1"/>
  <c r="I3130" i="1"/>
  <c r="J3122" i="1"/>
  <c r="K3122" i="1" s="1"/>
  <c r="I3122" i="1"/>
  <c r="J3114" i="1"/>
  <c r="K3114" i="1" s="1"/>
  <c r="I3114" i="1"/>
  <c r="J3106" i="1"/>
  <c r="K3106" i="1" s="1"/>
  <c r="I3106" i="1"/>
  <c r="J3098" i="1"/>
  <c r="K3098" i="1" s="1"/>
  <c r="I3098" i="1"/>
  <c r="J3090" i="1"/>
  <c r="K3090" i="1" s="1"/>
  <c r="I3090" i="1"/>
  <c r="J3082" i="1"/>
  <c r="K3082" i="1" s="1"/>
  <c r="I3082" i="1"/>
  <c r="J3074" i="1"/>
  <c r="K3074" i="1" s="1"/>
  <c r="I3074" i="1"/>
  <c r="J3066" i="1"/>
  <c r="K3066" i="1" s="1"/>
  <c r="I3066" i="1"/>
  <c r="L3066" i="1" s="1"/>
  <c r="J3058" i="1"/>
  <c r="K3058" i="1" s="1"/>
  <c r="I3058" i="1"/>
  <c r="J3050" i="1"/>
  <c r="K3050" i="1" s="1"/>
  <c r="I3050" i="1"/>
  <c r="J3042" i="1"/>
  <c r="K3042" i="1" s="1"/>
  <c r="I3042" i="1"/>
  <c r="L3042" i="1" s="1"/>
  <c r="J3034" i="1"/>
  <c r="K3034" i="1" s="1"/>
  <c r="I3034" i="1"/>
  <c r="L3034" i="1" s="1"/>
  <c r="J3026" i="1"/>
  <c r="K3026" i="1" s="1"/>
  <c r="I3026" i="1"/>
  <c r="L3026" i="1" s="1"/>
  <c r="J3018" i="1"/>
  <c r="K3018" i="1" s="1"/>
  <c r="I3018" i="1"/>
  <c r="J3010" i="1"/>
  <c r="K3010" i="1" s="1"/>
  <c r="I3010" i="1"/>
  <c r="I3002" i="1"/>
  <c r="J3002" i="1"/>
  <c r="K3002" i="1" s="1"/>
  <c r="J2994" i="1"/>
  <c r="K2994" i="1" s="1"/>
  <c r="I2994" i="1"/>
  <c r="J2986" i="1"/>
  <c r="K2986" i="1" s="1"/>
  <c r="I2986" i="1"/>
  <c r="L2986" i="1" s="1"/>
  <c r="J2978" i="1"/>
  <c r="K2978" i="1" s="1"/>
  <c r="I2978" i="1"/>
  <c r="J2970" i="1"/>
  <c r="K2970" i="1" s="1"/>
  <c r="I2970" i="1"/>
  <c r="J2962" i="1"/>
  <c r="K2962" i="1" s="1"/>
  <c r="I2962" i="1"/>
  <c r="L2962" i="1" s="1"/>
  <c r="J2954" i="1"/>
  <c r="K2954" i="1" s="1"/>
  <c r="I2954" i="1"/>
  <c r="J2946" i="1"/>
  <c r="K2946" i="1" s="1"/>
  <c r="I2946" i="1"/>
  <c r="I2938" i="1"/>
  <c r="J2938" i="1"/>
  <c r="K2938" i="1" s="1"/>
  <c r="J2930" i="1"/>
  <c r="K2930" i="1" s="1"/>
  <c r="I2930" i="1"/>
  <c r="J2922" i="1"/>
  <c r="K2922" i="1" s="1"/>
  <c r="I2922" i="1"/>
  <c r="J2914" i="1"/>
  <c r="K2914" i="1" s="1"/>
  <c r="I2914" i="1"/>
  <c r="J2906" i="1"/>
  <c r="K2906" i="1" s="1"/>
  <c r="I2906" i="1"/>
  <c r="J2898" i="1"/>
  <c r="K2898" i="1" s="1"/>
  <c r="I2898" i="1"/>
  <c r="L2898" i="1" s="1"/>
  <c r="J2890" i="1"/>
  <c r="K2890" i="1" s="1"/>
  <c r="I2890" i="1"/>
  <c r="J2882" i="1"/>
  <c r="K2882" i="1" s="1"/>
  <c r="I2882" i="1"/>
  <c r="J2874" i="1"/>
  <c r="K2874" i="1" s="1"/>
  <c r="I2874" i="1"/>
  <c r="J2866" i="1"/>
  <c r="K2866" i="1" s="1"/>
  <c r="I2866" i="1"/>
  <c r="J2858" i="1"/>
  <c r="K2858" i="1" s="1"/>
  <c r="I2858" i="1"/>
  <c r="J2850" i="1"/>
  <c r="K2850" i="1" s="1"/>
  <c r="I2850" i="1"/>
  <c r="J2842" i="1"/>
  <c r="K2842" i="1" s="1"/>
  <c r="I2842" i="1"/>
  <c r="J2834" i="1"/>
  <c r="K2834" i="1" s="1"/>
  <c r="I2834" i="1"/>
  <c r="J2826" i="1"/>
  <c r="K2826" i="1" s="1"/>
  <c r="I2826" i="1"/>
  <c r="J2818" i="1"/>
  <c r="K2818" i="1" s="1"/>
  <c r="I2818" i="1"/>
  <c r="J2810" i="1"/>
  <c r="K2810" i="1" s="1"/>
  <c r="I2810" i="1"/>
  <c r="J2802" i="1"/>
  <c r="K2802" i="1" s="1"/>
  <c r="I2802" i="1"/>
  <c r="J2794" i="1"/>
  <c r="K2794" i="1" s="1"/>
  <c r="I2794" i="1"/>
  <c r="J2786" i="1"/>
  <c r="K2786" i="1" s="1"/>
  <c r="I2786" i="1"/>
  <c r="J2778" i="1"/>
  <c r="K2778" i="1" s="1"/>
  <c r="I2778" i="1"/>
  <c r="I2770" i="1"/>
  <c r="J2770" i="1"/>
  <c r="K2770" i="1" s="1"/>
  <c r="J2762" i="1"/>
  <c r="K2762" i="1" s="1"/>
  <c r="I2762" i="1"/>
  <c r="J2754" i="1"/>
  <c r="K2754" i="1" s="1"/>
  <c r="I2754" i="1"/>
  <c r="J2746" i="1"/>
  <c r="K2746" i="1" s="1"/>
  <c r="I2746" i="1"/>
  <c r="J2738" i="1"/>
  <c r="K2738" i="1" s="1"/>
  <c r="I2738" i="1"/>
  <c r="L2738" i="1" s="1"/>
  <c r="J2730" i="1"/>
  <c r="K2730" i="1" s="1"/>
  <c r="I2730" i="1"/>
  <c r="I2722" i="1"/>
  <c r="J2722" i="1"/>
  <c r="K2722" i="1" s="1"/>
  <c r="J2714" i="1"/>
  <c r="K2714" i="1" s="1"/>
  <c r="I2714" i="1"/>
  <c r="I2706" i="1"/>
  <c r="J2706" i="1"/>
  <c r="K2706" i="1" s="1"/>
  <c r="J2698" i="1"/>
  <c r="K2698" i="1" s="1"/>
  <c r="I2698" i="1"/>
  <c r="J2690" i="1"/>
  <c r="K2690" i="1" s="1"/>
  <c r="I2690" i="1"/>
  <c r="J2682" i="1"/>
  <c r="K2682" i="1" s="1"/>
  <c r="I2682" i="1"/>
  <c r="J2674" i="1"/>
  <c r="K2674" i="1" s="1"/>
  <c r="I2674" i="1"/>
  <c r="J2666" i="1"/>
  <c r="K2666" i="1" s="1"/>
  <c r="I2666" i="1"/>
  <c r="I2658" i="1"/>
  <c r="J2658" i="1"/>
  <c r="K2658" i="1" s="1"/>
  <c r="J2650" i="1"/>
  <c r="K2650" i="1" s="1"/>
  <c r="I2650" i="1"/>
  <c r="J2642" i="1"/>
  <c r="K2642" i="1" s="1"/>
  <c r="I2642" i="1"/>
  <c r="J2634" i="1"/>
  <c r="K2634" i="1" s="1"/>
  <c r="I2634" i="1"/>
  <c r="J2626" i="1"/>
  <c r="K2626" i="1" s="1"/>
  <c r="I2626" i="1"/>
  <c r="J2618" i="1"/>
  <c r="K2618" i="1" s="1"/>
  <c r="I2618" i="1"/>
  <c r="J2610" i="1"/>
  <c r="K2610" i="1" s="1"/>
  <c r="I2610" i="1"/>
  <c r="J2602" i="1"/>
  <c r="K2602" i="1" s="1"/>
  <c r="I2602" i="1"/>
  <c r="J2594" i="1"/>
  <c r="K2594" i="1" s="1"/>
  <c r="I2594" i="1"/>
  <c r="J2586" i="1"/>
  <c r="K2586" i="1" s="1"/>
  <c r="I2586" i="1"/>
  <c r="J2578" i="1"/>
  <c r="K2578" i="1" s="1"/>
  <c r="I2578" i="1"/>
  <c r="J2570" i="1"/>
  <c r="K2570" i="1" s="1"/>
  <c r="I2570" i="1"/>
  <c r="J2562" i="1"/>
  <c r="K2562" i="1" s="1"/>
  <c r="I2562" i="1"/>
  <c r="J2554" i="1"/>
  <c r="K2554" i="1" s="1"/>
  <c r="I2554" i="1"/>
  <c r="J2546" i="1"/>
  <c r="K2546" i="1" s="1"/>
  <c r="I2546" i="1"/>
  <c r="J2538" i="1"/>
  <c r="K2538" i="1" s="1"/>
  <c r="I2538" i="1"/>
  <c r="J2530" i="1"/>
  <c r="K2530" i="1" s="1"/>
  <c r="I2530" i="1"/>
  <c r="J2522" i="1"/>
  <c r="K2522" i="1" s="1"/>
  <c r="I2522" i="1"/>
  <c r="J2514" i="1"/>
  <c r="K2514" i="1" s="1"/>
  <c r="I2514" i="1"/>
  <c r="J2506" i="1"/>
  <c r="K2506" i="1" s="1"/>
  <c r="I2506" i="1"/>
  <c r="J2498" i="1"/>
  <c r="K2498" i="1" s="1"/>
  <c r="I2498" i="1"/>
  <c r="I2490" i="1"/>
  <c r="J2490" i="1"/>
  <c r="K2490" i="1" s="1"/>
  <c r="J2482" i="1"/>
  <c r="K2482" i="1" s="1"/>
  <c r="I2482" i="1"/>
  <c r="J2474" i="1"/>
  <c r="K2474" i="1" s="1"/>
  <c r="I2474" i="1"/>
  <c r="J2466" i="1"/>
  <c r="K2466" i="1" s="1"/>
  <c r="I2466" i="1"/>
  <c r="J2458" i="1"/>
  <c r="K2458" i="1" s="1"/>
  <c r="I2458" i="1"/>
  <c r="J2450" i="1"/>
  <c r="K2450" i="1" s="1"/>
  <c r="I2450" i="1"/>
  <c r="J2442" i="1"/>
  <c r="K2442" i="1" s="1"/>
  <c r="I2442" i="1"/>
  <c r="J2434" i="1"/>
  <c r="K2434" i="1" s="1"/>
  <c r="I2434" i="1"/>
  <c r="I2426" i="1"/>
  <c r="J2426" i="1"/>
  <c r="K2426" i="1" s="1"/>
  <c r="J2418" i="1"/>
  <c r="K2418" i="1" s="1"/>
  <c r="I2418" i="1"/>
  <c r="J2410" i="1"/>
  <c r="K2410" i="1" s="1"/>
  <c r="I2410" i="1"/>
  <c r="J2402" i="1"/>
  <c r="K2402" i="1" s="1"/>
  <c r="I2402" i="1"/>
  <c r="J2394" i="1"/>
  <c r="K2394" i="1" s="1"/>
  <c r="I2394" i="1"/>
  <c r="J2386" i="1"/>
  <c r="K2386" i="1" s="1"/>
  <c r="I2386" i="1"/>
  <c r="J2378" i="1"/>
  <c r="K2378" i="1" s="1"/>
  <c r="I2378" i="1"/>
  <c r="J2370" i="1"/>
  <c r="K2370" i="1" s="1"/>
  <c r="I2370" i="1"/>
  <c r="J2362" i="1"/>
  <c r="K2362" i="1" s="1"/>
  <c r="I2362" i="1"/>
  <c r="J2354" i="1"/>
  <c r="K2354" i="1" s="1"/>
  <c r="I2354" i="1"/>
  <c r="J2346" i="1"/>
  <c r="K2346" i="1" s="1"/>
  <c r="I2346" i="1"/>
  <c r="J2338" i="1"/>
  <c r="K2338" i="1" s="1"/>
  <c r="I2338" i="1"/>
  <c r="J2330" i="1"/>
  <c r="K2330" i="1" s="1"/>
  <c r="I2330" i="1"/>
  <c r="J2322" i="1"/>
  <c r="K2322" i="1" s="1"/>
  <c r="I2322" i="1"/>
  <c r="J2314" i="1"/>
  <c r="K2314" i="1" s="1"/>
  <c r="I2314" i="1"/>
  <c r="J2306" i="1"/>
  <c r="K2306" i="1" s="1"/>
  <c r="I2306" i="1"/>
  <c r="J2298" i="1"/>
  <c r="K2298" i="1" s="1"/>
  <c r="I2298" i="1"/>
  <c r="J2290" i="1"/>
  <c r="K2290" i="1" s="1"/>
  <c r="I2290" i="1"/>
  <c r="J2282" i="1"/>
  <c r="K2282" i="1" s="1"/>
  <c r="I2282" i="1"/>
  <c r="J2274" i="1"/>
  <c r="K2274" i="1" s="1"/>
  <c r="I2274" i="1"/>
  <c r="J2266" i="1"/>
  <c r="K2266" i="1" s="1"/>
  <c r="I2266" i="1"/>
  <c r="I2258" i="1"/>
  <c r="J2258" i="1"/>
  <c r="K2258" i="1" s="1"/>
  <c r="J2250" i="1"/>
  <c r="K2250" i="1" s="1"/>
  <c r="I2250" i="1"/>
  <c r="J2242" i="1"/>
  <c r="K2242" i="1" s="1"/>
  <c r="I2242" i="1"/>
  <c r="J2234" i="1"/>
  <c r="K2234" i="1" s="1"/>
  <c r="I2234" i="1"/>
  <c r="J2226" i="1"/>
  <c r="K2226" i="1" s="1"/>
  <c r="I2226" i="1"/>
  <c r="J2218" i="1"/>
  <c r="K2218" i="1" s="1"/>
  <c r="I2218" i="1"/>
  <c r="I2210" i="1"/>
  <c r="J2210" i="1"/>
  <c r="K2210" i="1" s="1"/>
  <c r="J2202" i="1"/>
  <c r="K2202" i="1" s="1"/>
  <c r="I2202" i="1"/>
  <c r="J2194" i="1"/>
  <c r="K2194" i="1" s="1"/>
  <c r="I2194" i="1"/>
  <c r="J2186" i="1"/>
  <c r="K2186" i="1" s="1"/>
  <c r="I2186" i="1"/>
  <c r="J2178" i="1"/>
  <c r="K2178" i="1" s="1"/>
  <c r="I2178" i="1"/>
  <c r="J2170" i="1"/>
  <c r="K2170" i="1" s="1"/>
  <c r="I2170" i="1"/>
  <c r="J2162" i="1"/>
  <c r="K2162" i="1" s="1"/>
  <c r="I2162" i="1"/>
  <c r="L2162" i="1" s="1"/>
  <c r="J2154" i="1"/>
  <c r="K2154" i="1" s="1"/>
  <c r="I2154" i="1"/>
  <c r="J2146" i="1"/>
  <c r="K2146" i="1" s="1"/>
  <c r="I2146" i="1"/>
  <c r="J2138" i="1"/>
  <c r="K2138" i="1" s="1"/>
  <c r="I2138" i="1"/>
  <c r="J2130" i="1"/>
  <c r="K2130" i="1" s="1"/>
  <c r="I2130" i="1"/>
  <c r="J2122" i="1"/>
  <c r="K2122" i="1" s="1"/>
  <c r="I2122" i="1"/>
  <c r="J2114" i="1"/>
  <c r="K2114" i="1" s="1"/>
  <c r="I2114" i="1"/>
  <c r="J2106" i="1"/>
  <c r="K2106" i="1" s="1"/>
  <c r="I2106" i="1"/>
  <c r="J2098" i="1"/>
  <c r="K2098" i="1" s="1"/>
  <c r="I2098" i="1"/>
  <c r="J2090" i="1"/>
  <c r="K2090" i="1" s="1"/>
  <c r="I2090" i="1"/>
  <c r="I2082" i="1"/>
  <c r="J2082" i="1"/>
  <c r="K2082" i="1" s="1"/>
  <c r="J2074" i="1"/>
  <c r="K2074" i="1" s="1"/>
  <c r="I2074" i="1"/>
  <c r="J2066" i="1"/>
  <c r="K2066" i="1" s="1"/>
  <c r="I2066" i="1"/>
  <c r="J2058" i="1"/>
  <c r="K2058" i="1" s="1"/>
  <c r="I2058" i="1"/>
  <c r="J2050" i="1"/>
  <c r="K2050" i="1" s="1"/>
  <c r="I2050" i="1"/>
  <c r="J2042" i="1"/>
  <c r="K2042" i="1" s="1"/>
  <c r="I2042" i="1"/>
  <c r="J2034" i="1"/>
  <c r="K2034" i="1" s="1"/>
  <c r="I2034" i="1"/>
  <c r="J2026" i="1"/>
  <c r="K2026" i="1" s="1"/>
  <c r="I2026" i="1"/>
  <c r="J2018" i="1"/>
  <c r="K2018" i="1" s="1"/>
  <c r="I2018" i="1"/>
  <c r="J2010" i="1"/>
  <c r="K2010" i="1" s="1"/>
  <c r="I2010" i="1"/>
  <c r="J2002" i="1"/>
  <c r="K2002" i="1" s="1"/>
  <c r="I2002" i="1"/>
  <c r="J1994" i="1"/>
  <c r="K1994" i="1" s="1"/>
  <c r="I1994" i="1"/>
  <c r="J1986" i="1"/>
  <c r="K1986" i="1" s="1"/>
  <c r="I1986" i="1"/>
  <c r="I1978" i="1"/>
  <c r="J1978" i="1"/>
  <c r="K1978" i="1" s="1"/>
  <c r="J1970" i="1"/>
  <c r="K1970" i="1" s="1"/>
  <c r="I1970" i="1"/>
  <c r="J1962" i="1"/>
  <c r="K1962" i="1" s="1"/>
  <c r="I1962" i="1"/>
  <c r="J1954" i="1"/>
  <c r="K1954" i="1" s="1"/>
  <c r="I1954" i="1"/>
  <c r="J1946" i="1"/>
  <c r="K1946" i="1" s="1"/>
  <c r="I1946" i="1"/>
  <c r="J1938" i="1"/>
  <c r="K1938" i="1" s="1"/>
  <c r="I1938" i="1"/>
  <c r="J1930" i="1"/>
  <c r="K1930" i="1" s="1"/>
  <c r="I1930" i="1"/>
  <c r="J1922" i="1"/>
  <c r="K1922" i="1" s="1"/>
  <c r="I1922" i="1"/>
  <c r="I1914" i="1"/>
  <c r="J1914" i="1"/>
  <c r="K1914" i="1" s="1"/>
  <c r="J1906" i="1"/>
  <c r="K1906" i="1" s="1"/>
  <c r="I1906" i="1"/>
  <c r="J1898" i="1"/>
  <c r="K1898" i="1" s="1"/>
  <c r="I1898" i="1"/>
  <c r="J1890" i="1"/>
  <c r="K1890" i="1" s="1"/>
  <c r="I1890" i="1"/>
  <c r="J1882" i="1"/>
  <c r="K1882" i="1" s="1"/>
  <c r="I1882" i="1"/>
  <c r="J1874" i="1"/>
  <c r="K1874" i="1" s="1"/>
  <c r="I1874" i="1"/>
  <c r="P5753" i="2"/>
  <c r="P5737" i="2"/>
  <c r="P5721" i="2"/>
  <c r="P5705" i="2"/>
  <c r="R5705" i="2" s="1"/>
  <c r="P5689" i="2"/>
  <c r="R5689" i="2" s="1"/>
  <c r="P5673" i="2"/>
  <c r="R5673" i="2" s="1"/>
  <c r="P5657" i="2"/>
  <c r="R5657" i="2" s="1"/>
  <c r="P5641" i="2"/>
  <c r="R5641" i="2" s="1"/>
  <c r="P5625" i="2"/>
  <c r="R5625" i="2" s="1"/>
  <c r="P5609" i="2"/>
  <c r="R5609" i="2" s="1"/>
  <c r="P5593" i="2"/>
  <c r="R5593" i="2" s="1"/>
  <c r="P5577" i="2"/>
  <c r="R5577" i="2" s="1"/>
  <c r="P5561" i="2"/>
  <c r="R5561" i="2" s="1"/>
  <c r="P5545" i="2"/>
  <c r="R5545" i="2" s="1"/>
  <c r="P5529" i="2"/>
  <c r="R5529" i="2" s="1"/>
  <c r="P5513" i="2"/>
  <c r="R5513" i="2" s="1"/>
  <c r="P5497" i="2"/>
  <c r="P5481" i="2"/>
  <c r="R5481" i="2" s="1"/>
  <c r="P5465" i="2"/>
  <c r="R5465" i="2" s="1"/>
  <c r="P5449" i="2"/>
  <c r="R5449" i="2" s="1"/>
  <c r="P5433" i="2"/>
  <c r="R5433" i="2" s="1"/>
  <c r="P5417" i="2"/>
  <c r="R5417" i="2" s="1"/>
  <c r="P5401" i="2"/>
  <c r="R5401" i="2" s="1"/>
  <c r="P5385" i="2"/>
  <c r="R5385" i="2" s="1"/>
  <c r="P5369" i="2"/>
  <c r="R5369" i="2" s="1"/>
  <c r="P5353" i="2"/>
  <c r="R5353" i="2" s="1"/>
  <c r="P5337" i="2"/>
  <c r="R5337" i="2" s="1"/>
  <c r="P5321" i="2"/>
  <c r="R5321" i="2" s="1"/>
  <c r="P5301" i="2"/>
  <c r="R5301" i="2" s="1"/>
  <c r="P5283" i="2"/>
  <c r="R5283" i="2" s="1"/>
  <c r="P5260" i="2"/>
  <c r="R5260" i="2" s="1"/>
  <c r="P5237" i="2"/>
  <c r="R5237" i="2" s="1"/>
  <c r="P5188" i="2"/>
  <c r="R5188" i="2" s="1"/>
  <c r="J6001" i="1"/>
  <c r="K6001" i="1" s="1"/>
  <c r="I6001" i="1"/>
  <c r="J5993" i="1"/>
  <c r="K5993" i="1" s="1"/>
  <c r="I5993" i="1"/>
  <c r="J5985" i="1"/>
  <c r="K5985" i="1" s="1"/>
  <c r="I5985" i="1"/>
  <c r="J5977" i="1"/>
  <c r="K5977" i="1" s="1"/>
  <c r="I5977" i="1"/>
  <c r="J5969" i="1"/>
  <c r="K5969" i="1" s="1"/>
  <c r="I5969" i="1"/>
  <c r="J5961" i="1"/>
  <c r="K5961" i="1" s="1"/>
  <c r="I5961" i="1"/>
  <c r="J5953" i="1"/>
  <c r="K5953" i="1" s="1"/>
  <c r="I5953" i="1"/>
  <c r="J5945" i="1"/>
  <c r="K5945" i="1" s="1"/>
  <c r="I5945" i="1"/>
  <c r="J5937" i="1"/>
  <c r="K5937" i="1" s="1"/>
  <c r="I5937" i="1"/>
  <c r="J5929" i="1"/>
  <c r="K5929" i="1" s="1"/>
  <c r="I5929" i="1"/>
  <c r="J5921" i="1"/>
  <c r="K5921" i="1" s="1"/>
  <c r="I5921" i="1"/>
  <c r="J5913" i="1"/>
  <c r="K5913" i="1" s="1"/>
  <c r="I5913" i="1"/>
  <c r="J5905" i="1"/>
  <c r="K5905" i="1" s="1"/>
  <c r="I5905" i="1"/>
  <c r="J5897" i="1"/>
  <c r="K5897" i="1" s="1"/>
  <c r="I5897" i="1"/>
  <c r="J5889" i="1"/>
  <c r="K5889" i="1" s="1"/>
  <c r="I5889" i="1"/>
  <c r="J5881" i="1"/>
  <c r="K5881" i="1" s="1"/>
  <c r="I5881" i="1"/>
  <c r="L5881" i="1" s="1"/>
  <c r="J5873" i="1"/>
  <c r="K5873" i="1" s="1"/>
  <c r="I5873" i="1"/>
  <c r="J5865" i="1"/>
  <c r="K5865" i="1" s="1"/>
  <c r="I5865" i="1"/>
  <c r="J5857" i="1"/>
  <c r="K5857" i="1" s="1"/>
  <c r="I5857" i="1"/>
  <c r="J5849" i="1"/>
  <c r="K5849" i="1" s="1"/>
  <c r="I5849" i="1"/>
  <c r="J5841" i="1"/>
  <c r="K5841" i="1" s="1"/>
  <c r="I5841" i="1"/>
  <c r="J5833" i="1"/>
  <c r="K5833" i="1" s="1"/>
  <c r="I5833" i="1"/>
  <c r="L5833" i="1" s="1"/>
  <c r="J5825" i="1"/>
  <c r="K5825" i="1" s="1"/>
  <c r="I5825" i="1"/>
  <c r="J5817" i="1"/>
  <c r="K5817" i="1" s="1"/>
  <c r="I5817" i="1"/>
  <c r="J5809" i="1"/>
  <c r="K5809" i="1" s="1"/>
  <c r="I5809" i="1"/>
  <c r="J5801" i="1"/>
  <c r="K5801" i="1" s="1"/>
  <c r="I5801" i="1"/>
  <c r="J5793" i="1"/>
  <c r="K5793" i="1" s="1"/>
  <c r="I5793" i="1"/>
  <c r="J5785" i="1"/>
  <c r="K5785" i="1" s="1"/>
  <c r="I5785" i="1"/>
  <c r="L5785" i="1" s="1"/>
  <c r="J5777" i="1"/>
  <c r="K5777" i="1" s="1"/>
  <c r="I5777" i="1"/>
  <c r="J5769" i="1"/>
  <c r="K5769" i="1" s="1"/>
  <c r="I5769" i="1"/>
  <c r="L5769" i="1" s="1"/>
  <c r="J5761" i="1"/>
  <c r="K5761" i="1" s="1"/>
  <c r="I5761" i="1"/>
  <c r="J5753" i="1"/>
  <c r="K5753" i="1" s="1"/>
  <c r="I5753" i="1"/>
  <c r="L5753" i="1" s="1"/>
  <c r="J5745" i="1"/>
  <c r="K5745" i="1" s="1"/>
  <c r="I5745" i="1"/>
  <c r="J5737" i="1"/>
  <c r="K5737" i="1" s="1"/>
  <c r="I5737" i="1"/>
  <c r="J5729" i="1"/>
  <c r="K5729" i="1" s="1"/>
  <c r="I5729" i="1"/>
  <c r="J5721" i="1"/>
  <c r="K5721" i="1" s="1"/>
  <c r="I5721" i="1"/>
  <c r="J5713" i="1"/>
  <c r="K5713" i="1" s="1"/>
  <c r="I5713" i="1"/>
  <c r="L5713" i="1" s="1"/>
  <c r="J5705" i="1"/>
  <c r="K5705" i="1" s="1"/>
  <c r="I5705" i="1"/>
  <c r="J5697" i="1"/>
  <c r="K5697" i="1" s="1"/>
  <c r="I5697" i="1"/>
  <c r="J5689" i="1"/>
  <c r="K5689" i="1" s="1"/>
  <c r="I5689" i="1"/>
  <c r="J5681" i="1"/>
  <c r="K5681" i="1" s="1"/>
  <c r="I5681" i="1"/>
  <c r="J5673" i="1"/>
  <c r="K5673" i="1" s="1"/>
  <c r="I5673" i="1"/>
  <c r="J5665" i="1"/>
  <c r="K5665" i="1" s="1"/>
  <c r="I5665" i="1"/>
  <c r="J5657" i="1"/>
  <c r="K5657" i="1" s="1"/>
  <c r="I5657" i="1"/>
  <c r="J5649" i="1"/>
  <c r="K5649" i="1" s="1"/>
  <c r="I5649" i="1"/>
  <c r="J5641" i="1"/>
  <c r="K5641" i="1" s="1"/>
  <c r="I5641" i="1"/>
  <c r="J5633" i="1"/>
  <c r="K5633" i="1" s="1"/>
  <c r="I5633" i="1"/>
  <c r="J5625" i="1"/>
  <c r="K5625" i="1" s="1"/>
  <c r="I5625" i="1"/>
  <c r="J5617" i="1"/>
  <c r="K5617" i="1" s="1"/>
  <c r="I5617" i="1"/>
  <c r="J5609" i="1"/>
  <c r="K5609" i="1" s="1"/>
  <c r="I5609" i="1"/>
  <c r="J5601" i="1"/>
  <c r="K5601" i="1" s="1"/>
  <c r="I5601" i="1"/>
  <c r="J5593" i="1"/>
  <c r="K5593" i="1" s="1"/>
  <c r="I5593" i="1"/>
  <c r="J5585" i="1"/>
  <c r="K5585" i="1" s="1"/>
  <c r="I5585" i="1"/>
  <c r="J5577" i="1"/>
  <c r="K5577" i="1" s="1"/>
  <c r="I5577" i="1"/>
  <c r="J5569" i="1"/>
  <c r="K5569" i="1" s="1"/>
  <c r="I5569" i="1"/>
  <c r="J5561" i="1"/>
  <c r="K5561" i="1" s="1"/>
  <c r="I5561" i="1"/>
  <c r="J5553" i="1"/>
  <c r="K5553" i="1" s="1"/>
  <c r="I5553" i="1"/>
  <c r="J5545" i="1"/>
  <c r="K5545" i="1" s="1"/>
  <c r="I5545" i="1"/>
  <c r="J5537" i="1"/>
  <c r="K5537" i="1" s="1"/>
  <c r="I5537" i="1"/>
  <c r="J5529" i="1"/>
  <c r="K5529" i="1" s="1"/>
  <c r="I5529" i="1"/>
  <c r="J5521" i="1"/>
  <c r="K5521" i="1" s="1"/>
  <c r="I5521" i="1"/>
  <c r="J5513" i="1"/>
  <c r="K5513" i="1" s="1"/>
  <c r="I5513" i="1"/>
  <c r="J5505" i="1"/>
  <c r="K5505" i="1" s="1"/>
  <c r="I5505" i="1"/>
  <c r="J5497" i="1"/>
  <c r="K5497" i="1" s="1"/>
  <c r="I5497" i="1"/>
  <c r="J5489" i="1"/>
  <c r="K5489" i="1" s="1"/>
  <c r="I5489" i="1"/>
  <c r="J5481" i="1"/>
  <c r="K5481" i="1" s="1"/>
  <c r="I5481" i="1"/>
  <c r="J5473" i="1"/>
  <c r="K5473" i="1" s="1"/>
  <c r="I5473" i="1"/>
  <c r="J5465" i="1"/>
  <c r="K5465" i="1" s="1"/>
  <c r="I5465" i="1"/>
  <c r="J5457" i="1"/>
  <c r="K5457" i="1" s="1"/>
  <c r="I5457" i="1"/>
  <c r="J5449" i="1"/>
  <c r="K5449" i="1" s="1"/>
  <c r="I5449" i="1"/>
  <c r="J5441" i="1"/>
  <c r="K5441" i="1" s="1"/>
  <c r="I5441" i="1"/>
  <c r="J5433" i="1"/>
  <c r="K5433" i="1" s="1"/>
  <c r="I5433" i="1"/>
  <c r="J5425" i="1"/>
  <c r="K5425" i="1" s="1"/>
  <c r="I5425" i="1"/>
  <c r="J5417" i="1"/>
  <c r="K5417" i="1" s="1"/>
  <c r="I5417" i="1"/>
  <c r="J5409" i="1"/>
  <c r="K5409" i="1" s="1"/>
  <c r="I5409" i="1"/>
  <c r="J5401" i="1"/>
  <c r="K5401" i="1" s="1"/>
  <c r="I5401" i="1"/>
  <c r="J5393" i="1"/>
  <c r="K5393" i="1" s="1"/>
  <c r="I5393" i="1"/>
  <c r="J5385" i="1"/>
  <c r="K5385" i="1" s="1"/>
  <c r="I5385" i="1"/>
  <c r="J5377" i="1"/>
  <c r="K5377" i="1" s="1"/>
  <c r="I5377" i="1"/>
  <c r="J5369" i="1"/>
  <c r="K5369" i="1" s="1"/>
  <c r="I5369" i="1"/>
  <c r="J5361" i="1"/>
  <c r="K5361" i="1" s="1"/>
  <c r="I5361" i="1"/>
  <c r="L5361" i="1" s="1"/>
  <c r="J5353" i="1"/>
  <c r="K5353" i="1" s="1"/>
  <c r="I5353" i="1"/>
  <c r="J5345" i="1"/>
  <c r="K5345" i="1" s="1"/>
  <c r="I5345" i="1"/>
  <c r="J5337" i="1"/>
  <c r="K5337" i="1" s="1"/>
  <c r="I5337" i="1"/>
  <c r="J5329" i="1"/>
  <c r="K5329" i="1" s="1"/>
  <c r="I5329" i="1"/>
  <c r="J5321" i="1"/>
  <c r="K5321" i="1" s="1"/>
  <c r="I5321" i="1"/>
  <c r="J5313" i="1"/>
  <c r="K5313" i="1" s="1"/>
  <c r="I5313" i="1"/>
  <c r="J5305" i="1"/>
  <c r="K5305" i="1" s="1"/>
  <c r="I5305" i="1"/>
  <c r="J5297" i="1"/>
  <c r="K5297" i="1" s="1"/>
  <c r="I5297" i="1"/>
  <c r="J5289" i="1"/>
  <c r="K5289" i="1" s="1"/>
  <c r="I5289" i="1"/>
  <c r="L5289" i="1" s="1"/>
  <c r="J5281" i="1"/>
  <c r="K5281" i="1" s="1"/>
  <c r="I5281" i="1"/>
  <c r="L5281" i="1" s="1"/>
  <c r="J5273" i="1"/>
  <c r="K5273" i="1" s="1"/>
  <c r="I5273" i="1"/>
  <c r="J5265" i="1"/>
  <c r="K5265" i="1" s="1"/>
  <c r="I5265" i="1"/>
  <c r="J5257" i="1"/>
  <c r="K5257" i="1" s="1"/>
  <c r="I5257" i="1"/>
  <c r="J5249" i="1"/>
  <c r="K5249" i="1" s="1"/>
  <c r="I5249" i="1"/>
  <c r="J5241" i="1"/>
  <c r="K5241" i="1" s="1"/>
  <c r="I5241" i="1"/>
  <c r="J5233" i="1"/>
  <c r="K5233" i="1" s="1"/>
  <c r="I5233" i="1"/>
  <c r="J5225" i="1"/>
  <c r="K5225" i="1" s="1"/>
  <c r="I5225" i="1"/>
  <c r="L5225" i="1" s="1"/>
  <c r="J5217" i="1"/>
  <c r="K5217" i="1" s="1"/>
  <c r="I5217" i="1"/>
  <c r="J5209" i="1"/>
  <c r="K5209" i="1" s="1"/>
  <c r="I5209" i="1"/>
  <c r="J5201" i="1"/>
  <c r="K5201" i="1" s="1"/>
  <c r="I5201" i="1"/>
  <c r="J5193" i="1"/>
  <c r="K5193" i="1" s="1"/>
  <c r="I5193" i="1"/>
  <c r="L5193" i="1" s="1"/>
  <c r="J5185" i="1"/>
  <c r="K5185" i="1" s="1"/>
  <c r="I5185" i="1"/>
  <c r="J5177" i="1"/>
  <c r="K5177" i="1" s="1"/>
  <c r="I5177" i="1"/>
  <c r="L5177" i="1" s="1"/>
  <c r="J5169" i="1"/>
  <c r="K5169" i="1" s="1"/>
  <c r="I5169" i="1"/>
  <c r="J5161" i="1"/>
  <c r="K5161" i="1" s="1"/>
  <c r="I5161" i="1"/>
  <c r="J5153" i="1"/>
  <c r="K5153" i="1" s="1"/>
  <c r="I5153" i="1"/>
  <c r="L5153" i="1" s="1"/>
  <c r="J5145" i="1"/>
  <c r="K5145" i="1" s="1"/>
  <c r="I5145" i="1"/>
  <c r="J5137" i="1"/>
  <c r="K5137" i="1" s="1"/>
  <c r="I5137" i="1"/>
  <c r="J5129" i="1"/>
  <c r="K5129" i="1" s="1"/>
  <c r="I5129" i="1"/>
  <c r="J5121" i="1"/>
  <c r="K5121" i="1" s="1"/>
  <c r="I5121" i="1"/>
  <c r="J5113" i="1"/>
  <c r="K5113" i="1" s="1"/>
  <c r="I5113" i="1"/>
  <c r="J5105" i="1"/>
  <c r="K5105" i="1" s="1"/>
  <c r="I5105" i="1"/>
  <c r="J5097" i="1"/>
  <c r="K5097" i="1" s="1"/>
  <c r="I5097" i="1"/>
  <c r="J5089" i="1"/>
  <c r="K5089" i="1" s="1"/>
  <c r="I5089" i="1"/>
  <c r="J5081" i="1"/>
  <c r="K5081" i="1" s="1"/>
  <c r="I5081" i="1"/>
  <c r="J5073" i="1"/>
  <c r="K5073" i="1" s="1"/>
  <c r="I5073" i="1"/>
  <c r="J5065" i="1"/>
  <c r="K5065" i="1" s="1"/>
  <c r="I5065" i="1"/>
  <c r="J5057" i="1"/>
  <c r="K5057" i="1" s="1"/>
  <c r="I5057" i="1"/>
  <c r="J5049" i="1"/>
  <c r="K5049" i="1" s="1"/>
  <c r="I5049" i="1"/>
  <c r="J5041" i="1"/>
  <c r="K5041" i="1" s="1"/>
  <c r="I5041" i="1"/>
  <c r="J5033" i="1"/>
  <c r="K5033" i="1" s="1"/>
  <c r="I5033" i="1"/>
  <c r="J5025" i="1"/>
  <c r="K5025" i="1" s="1"/>
  <c r="I5025" i="1"/>
  <c r="J5017" i="1"/>
  <c r="K5017" i="1" s="1"/>
  <c r="I5017" i="1"/>
  <c r="J5009" i="1"/>
  <c r="K5009" i="1" s="1"/>
  <c r="I5009" i="1"/>
  <c r="L5009" i="1" s="1"/>
  <c r="J5001" i="1"/>
  <c r="K5001" i="1" s="1"/>
  <c r="I5001" i="1"/>
  <c r="J4993" i="1"/>
  <c r="K4993" i="1" s="1"/>
  <c r="I4993" i="1"/>
  <c r="J4985" i="1"/>
  <c r="K4985" i="1" s="1"/>
  <c r="I4985" i="1"/>
  <c r="J4977" i="1"/>
  <c r="K4977" i="1" s="1"/>
  <c r="I4977" i="1"/>
  <c r="J4969" i="1"/>
  <c r="K4969" i="1" s="1"/>
  <c r="I4969" i="1"/>
  <c r="J4961" i="1"/>
  <c r="K4961" i="1" s="1"/>
  <c r="I4961" i="1"/>
  <c r="J4953" i="1"/>
  <c r="K4953" i="1" s="1"/>
  <c r="I4953" i="1"/>
  <c r="J4945" i="1"/>
  <c r="K4945" i="1" s="1"/>
  <c r="I4945" i="1"/>
  <c r="J4937" i="1"/>
  <c r="K4937" i="1" s="1"/>
  <c r="I4937" i="1"/>
  <c r="J4929" i="1"/>
  <c r="K4929" i="1" s="1"/>
  <c r="I4929" i="1"/>
  <c r="J4921" i="1"/>
  <c r="K4921" i="1" s="1"/>
  <c r="I4921" i="1"/>
  <c r="J4913" i="1"/>
  <c r="K4913" i="1" s="1"/>
  <c r="I4913" i="1"/>
  <c r="J4905" i="1"/>
  <c r="K4905" i="1" s="1"/>
  <c r="I4905" i="1"/>
  <c r="L4905" i="1" s="1"/>
  <c r="J4897" i="1"/>
  <c r="K4897" i="1" s="1"/>
  <c r="I4897" i="1"/>
  <c r="J4889" i="1"/>
  <c r="K4889" i="1" s="1"/>
  <c r="I4889" i="1"/>
  <c r="J4881" i="1"/>
  <c r="K4881" i="1" s="1"/>
  <c r="I4881" i="1"/>
  <c r="J4873" i="1"/>
  <c r="K4873" i="1" s="1"/>
  <c r="I4873" i="1"/>
  <c r="J4865" i="1"/>
  <c r="K4865" i="1" s="1"/>
  <c r="I4865" i="1"/>
  <c r="J4857" i="1"/>
  <c r="K4857" i="1" s="1"/>
  <c r="I4857" i="1"/>
  <c r="J4849" i="1"/>
  <c r="K4849" i="1" s="1"/>
  <c r="I4849" i="1"/>
  <c r="J4841" i="1"/>
  <c r="K4841" i="1" s="1"/>
  <c r="I4841" i="1"/>
  <c r="J4833" i="1"/>
  <c r="K4833" i="1" s="1"/>
  <c r="I4833" i="1"/>
  <c r="J4825" i="1"/>
  <c r="K4825" i="1" s="1"/>
  <c r="I4825" i="1"/>
  <c r="J4817" i="1"/>
  <c r="K4817" i="1" s="1"/>
  <c r="I4817" i="1"/>
  <c r="J4809" i="1"/>
  <c r="K4809" i="1" s="1"/>
  <c r="I4809" i="1"/>
  <c r="J4801" i="1"/>
  <c r="K4801" i="1" s="1"/>
  <c r="I4801" i="1"/>
  <c r="J4793" i="1"/>
  <c r="K4793" i="1" s="1"/>
  <c r="I4793" i="1"/>
  <c r="J4785" i="1"/>
  <c r="K4785" i="1" s="1"/>
  <c r="I4785" i="1"/>
  <c r="J4777" i="1"/>
  <c r="K4777" i="1" s="1"/>
  <c r="I4777" i="1"/>
  <c r="J4769" i="1"/>
  <c r="K4769" i="1" s="1"/>
  <c r="I4769" i="1"/>
  <c r="J4761" i="1"/>
  <c r="K4761" i="1" s="1"/>
  <c r="I4761" i="1"/>
  <c r="J4753" i="1"/>
  <c r="K4753" i="1" s="1"/>
  <c r="I4753" i="1"/>
  <c r="J4745" i="1"/>
  <c r="K4745" i="1" s="1"/>
  <c r="I4745" i="1"/>
  <c r="J4737" i="1"/>
  <c r="K4737" i="1" s="1"/>
  <c r="I4737" i="1"/>
  <c r="J4729" i="1"/>
  <c r="K4729" i="1" s="1"/>
  <c r="I4729" i="1"/>
  <c r="J4721" i="1"/>
  <c r="K4721" i="1" s="1"/>
  <c r="I4721" i="1"/>
  <c r="J4713" i="1"/>
  <c r="K4713" i="1" s="1"/>
  <c r="I4713" i="1"/>
  <c r="J4705" i="1"/>
  <c r="K4705" i="1" s="1"/>
  <c r="I4705" i="1"/>
  <c r="J4697" i="1"/>
  <c r="K4697" i="1" s="1"/>
  <c r="I4697" i="1"/>
  <c r="L4697" i="1" s="1"/>
  <c r="J4689" i="1"/>
  <c r="K4689" i="1" s="1"/>
  <c r="I4689" i="1"/>
  <c r="J4681" i="1"/>
  <c r="K4681" i="1" s="1"/>
  <c r="I4681" i="1"/>
  <c r="L4681" i="1" s="1"/>
  <c r="J4673" i="1"/>
  <c r="K4673" i="1" s="1"/>
  <c r="I4673" i="1"/>
  <c r="J4665" i="1"/>
  <c r="K4665" i="1" s="1"/>
  <c r="I4665" i="1"/>
  <c r="J4657" i="1"/>
  <c r="K4657" i="1" s="1"/>
  <c r="I4657" i="1"/>
  <c r="J4649" i="1"/>
  <c r="K4649" i="1" s="1"/>
  <c r="I4649" i="1"/>
  <c r="J4641" i="1"/>
  <c r="K4641" i="1" s="1"/>
  <c r="I4641" i="1"/>
  <c r="J4633" i="1"/>
  <c r="K4633" i="1" s="1"/>
  <c r="I4633" i="1"/>
  <c r="J4625" i="1"/>
  <c r="K4625" i="1" s="1"/>
  <c r="I4625" i="1"/>
  <c r="J4617" i="1"/>
  <c r="K4617" i="1" s="1"/>
  <c r="I4617" i="1"/>
  <c r="J4609" i="1"/>
  <c r="K4609" i="1" s="1"/>
  <c r="I4609" i="1"/>
  <c r="J4601" i="1"/>
  <c r="K4601" i="1" s="1"/>
  <c r="I4601" i="1"/>
  <c r="J4593" i="1"/>
  <c r="K4593" i="1" s="1"/>
  <c r="I4593" i="1"/>
  <c r="J4585" i="1"/>
  <c r="K4585" i="1" s="1"/>
  <c r="I4585" i="1"/>
  <c r="J4577" i="1"/>
  <c r="K4577" i="1" s="1"/>
  <c r="I4577" i="1"/>
  <c r="J4569" i="1"/>
  <c r="K4569" i="1" s="1"/>
  <c r="I4569" i="1"/>
  <c r="J4561" i="1"/>
  <c r="K4561" i="1" s="1"/>
  <c r="I4561" i="1"/>
  <c r="J4553" i="1"/>
  <c r="K4553" i="1" s="1"/>
  <c r="I4553" i="1"/>
  <c r="J4545" i="1"/>
  <c r="K4545" i="1" s="1"/>
  <c r="I4545" i="1"/>
  <c r="J4537" i="1"/>
  <c r="K4537" i="1" s="1"/>
  <c r="I4537" i="1"/>
  <c r="J4529" i="1"/>
  <c r="K4529" i="1" s="1"/>
  <c r="I4529" i="1"/>
  <c r="J4521" i="1"/>
  <c r="K4521" i="1" s="1"/>
  <c r="I4521" i="1"/>
  <c r="J4513" i="1"/>
  <c r="K4513" i="1" s="1"/>
  <c r="I4513" i="1"/>
  <c r="L4513" i="1" s="1"/>
  <c r="J4505" i="1"/>
  <c r="K4505" i="1" s="1"/>
  <c r="I4505" i="1"/>
  <c r="J4497" i="1"/>
  <c r="K4497" i="1" s="1"/>
  <c r="I4497" i="1"/>
  <c r="J4489" i="1"/>
  <c r="K4489" i="1" s="1"/>
  <c r="I4489" i="1"/>
  <c r="J4481" i="1"/>
  <c r="K4481" i="1" s="1"/>
  <c r="I4481" i="1"/>
  <c r="J4473" i="1"/>
  <c r="K4473" i="1" s="1"/>
  <c r="I4473" i="1"/>
  <c r="J4465" i="1"/>
  <c r="K4465" i="1" s="1"/>
  <c r="I4465" i="1"/>
  <c r="J4457" i="1"/>
  <c r="K4457" i="1" s="1"/>
  <c r="I4457" i="1"/>
  <c r="J4449" i="1"/>
  <c r="K4449" i="1" s="1"/>
  <c r="I4449" i="1"/>
  <c r="J4441" i="1"/>
  <c r="K4441" i="1" s="1"/>
  <c r="I4441" i="1"/>
  <c r="J4433" i="1"/>
  <c r="K4433" i="1" s="1"/>
  <c r="I4433" i="1"/>
  <c r="J4425" i="1"/>
  <c r="K4425" i="1" s="1"/>
  <c r="I4425" i="1"/>
  <c r="J4417" i="1"/>
  <c r="K4417" i="1" s="1"/>
  <c r="I4417" i="1"/>
  <c r="J4409" i="1"/>
  <c r="K4409" i="1" s="1"/>
  <c r="I4409" i="1"/>
  <c r="J4401" i="1"/>
  <c r="K4401" i="1" s="1"/>
  <c r="I4401" i="1"/>
  <c r="J4393" i="1"/>
  <c r="K4393" i="1" s="1"/>
  <c r="I4393" i="1"/>
  <c r="J4385" i="1"/>
  <c r="K4385" i="1" s="1"/>
  <c r="I4385" i="1"/>
  <c r="J4377" i="1"/>
  <c r="K4377" i="1" s="1"/>
  <c r="I4377" i="1"/>
  <c r="L4377" i="1" s="1"/>
  <c r="J4369" i="1"/>
  <c r="K4369" i="1" s="1"/>
  <c r="I4369" i="1"/>
  <c r="J4361" i="1"/>
  <c r="K4361" i="1" s="1"/>
  <c r="I4361" i="1"/>
  <c r="J4353" i="1"/>
  <c r="K4353" i="1" s="1"/>
  <c r="I4353" i="1"/>
  <c r="J4345" i="1"/>
  <c r="K4345" i="1" s="1"/>
  <c r="I4345" i="1"/>
  <c r="J4337" i="1"/>
  <c r="K4337" i="1" s="1"/>
  <c r="I4337" i="1"/>
  <c r="J4329" i="1"/>
  <c r="K4329" i="1" s="1"/>
  <c r="I4329" i="1"/>
  <c r="J4321" i="1"/>
  <c r="K4321" i="1" s="1"/>
  <c r="I4321" i="1"/>
  <c r="J4313" i="1"/>
  <c r="K4313" i="1" s="1"/>
  <c r="I4313" i="1"/>
  <c r="J4305" i="1"/>
  <c r="K4305" i="1" s="1"/>
  <c r="I4305" i="1"/>
  <c r="J4297" i="1"/>
  <c r="K4297" i="1" s="1"/>
  <c r="I4297" i="1"/>
  <c r="J4289" i="1"/>
  <c r="K4289" i="1" s="1"/>
  <c r="I4289" i="1"/>
  <c r="L4289" i="1" s="1"/>
  <c r="J4281" i="1"/>
  <c r="K4281" i="1" s="1"/>
  <c r="I4281" i="1"/>
  <c r="J4273" i="1"/>
  <c r="K4273" i="1" s="1"/>
  <c r="I4273" i="1"/>
  <c r="J4265" i="1"/>
  <c r="K4265" i="1" s="1"/>
  <c r="I4265" i="1"/>
  <c r="J4257" i="1"/>
  <c r="K4257" i="1" s="1"/>
  <c r="I4257" i="1"/>
  <c r="J4249" i="1"/>
  <c r="K4249" i="1" s="1"/>
  <c r="I4249" i="1"/>
  <c r="J4241" i="1"/>
  <c r="K4241" i="1" s="1"/>
  <c r="I4241" i="1"/>
  <c r="J4233" i="1"/>
  <c r="K4233" i="1" s="1"/>
  <c r="I4233" i="1"/>
  <c r="J4225" i="1"/>
  <c r="K4225" i="1" s="1"/>
  <c r="I4225" i="1"/>
  <c r="J4217" i="1"/>
  <c r="K4217" i="1" s="1"/>
  <c r="I4217" i="1"/>
  <c r="J4209" i="1"/>
  <c r="K4209" i="1" s="1"/>
  <c r="I4209" i="1"/>
  <c r="L4209" i="1" s="1"/>
  <c r="J4201" i="1"/>
  <c r="K4201" i="1" s="1"/>
  <c r="I4201" i="1"/>
  <c r="J4193" i="1"/>
  <c r="K4193" i="1" s="1"/>
  <c r="I4193" i="1"/>
  <c r="J4185" i="1"/>
  <c r="K4185" i="1" s="1"/>
  <c r="I4185" i="1"/>
  <c r="L4185" i="1" s="1"/>
  <c r="J4177" i="1"/>
  <c r="K4177" i="1" s="1"/>
  <c r="I4177" i="1"/>
  <c r="J4169" i="1"/>
  <c r="K4169" i="1" s="1"/>
  <c r="I4169" i="1"/>
  <c r="J4161" i="1"/>
  <c r="K4161" i="1" s="1"/>
  <c r="I4161" i="1"/>
  <c r="J4153" i="1"/>
  <c r="K4153" i="1" s="1"/>
  <c r="I4153" i="1"/>
  <c r="J4145" i="1"/>
  <c r="K4145" i="1" s="1"/>
  <c r="I4145" i="1"/>
  <c r="J4137" i="1"/>
  <c r="K4137" i="1" s="1"/>
  <c r="I4137" i="1"/>
  <c r="J4129" i="1"/>
  <c r="K4129" i="1" s="1"/>
  <c r="I4129" i="1"/>
  <c r="J4121" i="1"/>
  <c r="K4121" i="1" s="1"/>
  <c r="I4121" i="1"/>
  <c r="J4113" i="1"/>
  <c r="K4113" i="1" s="1"/>
  <c r="I4113" i="1"/>
  <c r="L4113" i="1" s="1"/>
  <c r="J4105" i="1"/>
  <c r="K4105" i="1" s="1"/>
  <c r="I4105" i="1"/>
  <c r="J4097" i="1"/>
  <c r="K4097" i="1" s="1"/>
  <c r="I4097" i="1"/>
  <c r="J4089" i="1"/>
  <c r="K4089" i="1" s="1"/>
  <c r="I4089" i="1"/>
  <c r="J4081" i="1"/>
  <c r="K4081" i="1" s="1"/>
  <c r="I4081" i="1"/>
  <c r="J4073" i="1"/>
  <c r="K4073" i="1" s="1"/>
  <c r="I4073" i="1"/>
  <c r="J4065" i="1"/>
  <c r="K4065" i="1" s="1"/>
  <c r="I4065" i="1"/>
  <c r="J4057" i="1"/>
  <c r="K4057" i="1" s="1"/>
  <c r="I4057" i="1"/>
  <c r="J4049" i="1"/>
  <c r="K4049" i="1" s="1"/>
  <c r="I4049" i="1"/>
  <c r="J4041" i="1"/>
  <c r="K4041" i="1" s="1"/>
  <c r="I4041" i="1"/>
  <c r="J4033" i="1"/>
  <c r="K4033" i="1" s="1"/>
  <c r="I4033" i="1"/>
  <c r="J4025" i="1"/>
  <c r="K4025" i="1" s="1"/>
  <c r="I4025" i="1"/>
  <c r="J4017" i="1"/>
  <c r="K4017" i="1" s="1"/>
  <c r="I4017" i="1"/>
  <c r="J4009" i="1"/>
  <c r="K4009" i="1" s="1"/>
  <c r="I4009" i="1"/>
  <c r="J4001" i="1"/>
  <c r="K4001" i="1" s="1"/>
  <c r="I4001" i="1"/>
  <c r="J3993" i="1"/>
  <c r="K3993" i="1" s="1"/>
  <c r="I3993" i="1"/>
  <c r="L3993" i="1" s="1"/>
  <c r="J3985" i="1"/>
  <c r="K3985" i="1" s="1"/>
  <c r="I3985" i="1"/>
  <c r="J3977" i="1"/>
  <c r="K3977" i="1" s="1"/>
  <c r="I3977" i="1"/>
  <c r="J3969" i="1"/>
  <c r="K3969" i="1" s="1"/>
  <c r="I3969" i="1"/>
  <c r="J3961" i="1"/>
  <c r="K3961" i="1" s="1"/>
  <c r="I3961" i="1"/>
  <c r="J3953" i="1"/>
  <c r="K3953" i="1" s="1"/>
  <c r="I3953" i="1"/>
  <c r="J3945" i="1"/>
  <c r="K3945" i="1" s="1"/>
  <c r="I3945" i="1"/>
  <c r="J3937" i="1"/>
  <c r="K3937" i="1" s="1"/>
  <c r="I3937" i="1"/>
  <c r="J3929" i="1"/>
  <c r="K3929" i="1" s="1"/>
  <c r="I3929" i="1"/>
  <c r="J3921" i="1"/>
  <c r="K3921" i="1" s="1"/>
  <c r="I3921" i="1"/>
  <c r="J3913" i="1"/>
  <c r="K3913" i="1" s="1"/>
  <c r="I3913" i="1"/>
  <c r="L3913" i="1" s="1"/>
  <c r="I3905" i="1"/>
  <c r="J3905" i="1"/>
  <c r="K3905" i="1" s="1"/>
  <c r="J3897" i="1"/>
  <c r="K3897" i="1" s="1"/>
  <c r="I3897" i="1"/>
  <c r="J3889" i="1"/>
  <c r="K3889" i="1" s="1"/>
  <c r="I3889" i="1"/>
  <c r="J3881" i="1"/>
  <c r="K3881" i="1" s="1"/>
  <c r="I3881" i="1"/>
  <c r="J3873" i="1"/>
  <c r="K3873" i="1" s="1"/>
  <c r="I3873" i="1"/>
  <c r="J3865" i="1"/>
  <c r="K3865" i="1" s="1"/>
  <c r="I3865" i="1"/>
  <c r="J3857" i="1"/>
  <c r="K3857" i="1" s="1"/>
  <c r="I3857" i="1"/>
  <c r="J3849" i="1"/>
  <c r="K3849" i="1" s="1"/>
  <c r="I3849" i="1"/>
  <c r="J3841" i="1"/>
  <c r="K3841" i="1" s="1"/>
  <c r="I3841" i="1"/>
  <c r="J3833" i="1"/>
  <c r="K3833" i="1" s="1"/>
  <c r="I3833" i="1"/>
  <c r="J3825" i="1"/>
  <c r="K3825" i="1" s="1"/>
  <c r="I3825" i="1"/>
  <c r="J3817" i="1"/>
  <c r="K3817" i="1" s="1"/>
  <c r="I3817" i="1"/>
  <c r="J3809" i="1"/>
  <c r="K3809" i="1" s="1"/>
  <c r="I3809" i="1"/>
  <c r="J3801" i="1"/>
  <c r="K3801" i="1" s="1"/>
  <c r="I3801" i="1"/>
  <c r="J3793" i="1"/>
  <c r="K3793" i="1" s="1"/>
  <c r="I3793" i="1"/>
  <c r="J3785" i="1"/>
  <c r="K3785" i="1" s="1"/>
  <c r="I3785" i="1"/>
  <c r="J3777" i="1"/>
  <c r="K3777" i="1" s="1"/>
  <c r="I3777" i="1"/>
  <c r="I3769" i="1"/>
  <c r="J3769" i="1"/>
  <c r="K3769" i="1" s="1"/>
  <c r="J3761" i="1"/>
  <c r="K3761" i="1" s="1"/>
  <c r="I3761" i="1"/>
  <c r="J3753" i="1"/>
  <c r="K3753" i="1" s="1"/>
  <c r="I3753" i="1"/>
  <c r="L3753" i="1" s="1"/>
  <c r="J3745" i="1"/>
  <c r="K3745" i="1" s="1"/>
  <c r="I3745" i="1"/>
  <c r="J3737" i="1"/>
  <c r="K3737" i="1" s="1"/>
  <c r="I3737" i="1"/>
  <c r="J3729" i="1"/>
  <c r="K3729" i="1" s="1"/>
  <c r="I3729" i="1"/>
  <c r="J3721" i="1"/>
  <c r="K3721" i="1" s="1"/>
  <c r="I3721" i="1"/>
  <c r="J3713" i="1"/>
  <c r="K3713" i="1" s="1"/>
  <c r="I3713" i="1"/>
  <c r="J3705" i="1"/>
  <c r="K3705" i="1" s="1"/>
  <c r="I3705" i="1"/>
  <c r="J3697" i="1"/>
  <c r="K3697" i="1" s="1"/>
  <c r="I3697" i="1"/>
  <c r="J3689" i="1"/>
  <c r="K3689" i="1" s="1"/>
  <c r="I3689" i="1"/>
  <c r="J3681" i="1"/>
  <c r="K3681" i="1" s="1"/>
  <c r="I3681" i="1"/>
  <c r="J3673" i="1"/>
  <c r="K3673" i="1" s="1"/>
  <c r="I3673" i="1"/>
  <c r="L3673" i="1" s="1"/>
  <c r="J3665" i="1"/>
  <c r="K3665" i="1" s="1"/>
  <c r="I3665" i="1"/>
  <c r="L3665" i="1" s="1"/>
  <c r="J3657" i="1"/>
  <c r="K3657" i="1" s="1"/>
  <c r="I3657" i="1"/>
  <c r="J3649" i="1"/>
  <c r="K3649" i="1" s="1"/>
  <c r="I3649" i="1"/>
  <c r="J3641" i="1"/>
  <c r="K3641" i="1" s="1"/>
  <c r="I3641" i="1"/>
  <c r="J3633" i="1"/>
  <c r="K3633" i="1" s="1"/>
  <c r="I3633" i="1"/>
  <c r="J3625" i="1"/>
  <c r="K3625" i="1" s="1"/>
  <c r="I3625" i="1"/>
  <c r="J3617" i="1"/>
  <c r="K3617" i="1" s="1"/>
  <c r="I3617" i="1"/>
  <c r="J3609" i="1"/>
  <c r="K3609" i="1" s="1"/>
  <c r="I3609" i="1"/>
  <c r="J3601" i="1"/>
  <c r="K3601" i="1" s="1"/>
  <c r="I3601" i="1"/>
  <c r="J3593" i="1"/>
  <c r="K3593" i="1" s="1"/>
  <c r="I3593" i="1"/>
  <c r="J3585" i="1"/>
  <c r="K3585" i="1" s="1"/>
  <c r="I3585" i="1"/>
  <c r="J3577" i="1"/>
  <c r="K3577" i="1" s="1"/>
  <c r="I3577" i="1"/>
  <c r="J3569" i="1"/>
  <c r="K3569" i="1" s="1"/>
  <c r="I3569" i="1"/>
  <c r="J3561" i="1"/>
  <c r="K3561" i="1" s="1"/>
  <c r="I3561" i="1"/>
  <c r="J3553" i="1"/>
  <c r="K3553" i="1" s="1"/>
  <c r="I3553" i="1"/>
  <c r="J3545" i="1"/>
  <c r="K3545" i="1" s="1"/>
  <c r="I3545" i="1"/>
  <c r="J3537" i="1"/>
  <c r="K3537" i="1" s="1"/>
  <c r="I3537" i="1"/>
  <c r="J3529" i="1"/>
  <c r="K3529" i="1" s="1"/>
  <c r="I3529" i="1"/>
  <c r="J3521" i="1"/>
  <c r="K3521" i="1" s="1"/>
  <c r="I3521" i="1"/>
  <c r="J3513" i="1"/>
  <c r="K3513" i="1" s="1"/>
  <c r="I3513" i="1"/>
  <c r="J3505" i="1"/>
  <c r="K3505" i="1" s="1"/>
  <c r="I3505" i="1"/>
  <c r="J3497" i="1"/>
  <c r="K3497" i="1" s="1"/>
  <c r="I3497" i="1"/>
  <c r="J3489" i="1"/>
  <c r="K3489" i="1" s="1"/>
  <c r="I3489" i="1"/>
  <c r="J3481" i="1"/>
  <c r="K3481" i="1" s="1"/>
  <c r="I3481" i="1"/>
  <c r="J3473" i="1"/>
  <c r="K3473" i="1" s="1"/>
  <c r="I3473" i="1"/>
  <c r="J3465" i="1"/>
  <c r="K3465" i="1" s="1"/>
  <c r="I3465" i="1"/>
  <c r="J3457" i="1"/>
  <c r="K3457" i="1" s="1"/>
  <c r="I3457" i="1"/>
  <c r="J3449" i="1"/>
  <c r="K3449" i="1" s="1"/>
  <c r="I3449" i="1"/>
  <c r="J3441" i="1"/>
  <c r="K3441" i="1" s="1"/>
  <c r="I3441" i="1"/>
  <c r="L3441" i="1" s="1"/>
  <c r="J3433" i="1"/>
  <c r="K3433" i="1" s="1"/>
  <c r="I3433" i="1"/>
  <c r="J3425" i="1"/>
  <c r="K3425" i="1" s="1"/>
  <c r="I3425" i="1"/>
  <c r="L3425" i="1" s="1"/>
  <c r="J3417" i="1"/>
  <c r="K3417" i="1" s="1"/>
  <c r="I3417" i="1"/>
  <c r="J3409" i="1"/>
  <c r="K3409" i="1" s="1"/>
  <c r="I3409" i="1"/>
  <c r="J3401" i="1"/>
  <c r="K3401" i="1" s="1"/>
  <c r="I3401" i="1"/>
  <c r="J3393" i="1"/>
  <c r="K3393" i="1" s="1"/>
  <c r="I3393" i="1"/>
  <c r="J3385" i="1"/>
  <c r="K3385" i="1" s="1"/>
  <c r="I3385" i="1"/>
  <c r="J3377" i="1"/>
  <c r="K3377" i="1" s="1"/>
  <c r="I3377" i="1"/>
  <c r="J3369" i="1"/>
  <c r="K3369" i="1" s="1"/>
  <c r="I3369" i="1"/>
  <c r="J3361" i="1"/>
  <c r="K3361" i="1" s="1"/>
  <c r="I3361" i="1"/>
  <c r="J3353" i="1"/>
  <c r="K3353" i="1" s="1"/>
  <c r="I3353" i="1"/>
  <c r="J3345" i="1"/>
  <c r="K3345" i="1" s="1"/>
  <c r="I3345" i="1"/>
  <c r="J3337" i="1"/>
  <c r="K3337" i="1" s="1"/>
  <c r="I3337" i="1"/>
  <c r="J3329" i="1"/>
  <c r="K3329" i="1" s="1"/>
  <c r="I3329" i="1"/>
  <c r="J3321" i="1"/>
  <c r="K3321" i="1" s="1"/>
  <c r="I3321" i="1"/>
  <c r="J3313" i="1"/>
  <c r="K3313" i="1" s="1"/>
  <c r="I3313" i="1"/>
  <c r="J3305" i="1"/>
  <c r="K3305" i="1" s="1"/>
  <c r="I3305" i="1"/>
  <c r="J3297" i="1"/>
  <c r="K3297" i="1" s="1"/>
  <c r="I3297" i="1"/>
  <c r="J3289" i="1"/>
  <c r="K3289" i="1" s="1"/>
  <c r="I3289" i="1"/>
  <c r="J3281" i="1"/>
  <c r="K3281" i="1" s="1"/>
  <c r="I3281" i="1"/>
  <c r="J3273" i="1"/>
  <c r="K3273" i="1" s="1"/>
  <c r="I3273" i="1"/>
  <c r="J3265" i="1"/>
  <c r="K3265" i="1" s="1"/>
  <c r="I3265" i="1"/>
  <c r="J3257" i="1"/>
  <c r="K3257" i="1" s="1"/>
  <c r="I3257" i="1"/>
  <c r="L3257" i="1" s="1"/>
  <c r="J3249" i="1"/>
  <c r="K3249" i="1" s="1"/>
  <c r="I3249" i="1"/>
  <c r="L3249" i="1" s="1"/>
  <c r="J3241" i="1"/>
  <c r="K3241" i="1" s="1"/>
  <c r="I3241" i="1"/>
  <c r="J3233" i="1"/>
  <c r="K3233" i="1" s="1"/>
  <c r="I3233" i="1"/>
  <c r="J3225" i="1"/>
  <c r="K3225" i="1" s="1"/>
  <c r="I3225" i="1"/>
  <c r="J3217" i="1"/>
  <c r="K3217" i="1" s="1"/>
  <c r="I3217" i="1"/>
  <c r="J3209" i="1"/>
  <c r="K3209" i="1" s="1"/>
  <c r="I3209" i="1"/>
  <c r="J3201" i="1"/>
  <c r="K3201" i="1" s="1"/>
  <c r="I3201" i="1"/>
  <c r="J3193" i="1"/>
  <c r="K3193" i="1" s="1"/>
  <c r="I3193" i="1"/>
  <c r="J3185" i="1"/>
  <c r="K3185" i="1" s="1"/>
  <c r="I3185" i="1"/>
  <c r="J3177" i="1"/>
  <c r="K3177" i="1" s="1"/>
  <c r="I3177" i="1"/>
  <c r="J3169" i="1"/>
  <c r="K3169" i="1" s="1"/>
  <c r="I3169" i="1"/>
  <c r="J3161" i="1"/>
  <c r="K3161" i="1" s="1"/>
  <c r="I3161" i="1"/>
  <c r="J3153" i="1"/>
  <c r="K3153" i="1" s="1"/>
  <c r="I3153" i="1"/>
  <c r="J3145" i="1"/>
  <c r="K3145" i="1" s="1"/>
  <c r="I3145" i="1"/>
  <c r="J3137" i="1"/>
  <c r="K3137" i="1" s="1"/>
  <c r="I3137" i="1"/>
  <c r="J3129" i="1"/>
  <c r="K3129" i="1" s="1"/>
  <c r="I3129" i="1"/>
  <c r="J3121" i="1"/>
  <c r="K3121" i="1" s="1"/>
  <c r="I3121" i="1"/>
  <c r="J3113" i="1"/>
  <c r="K3113" i="1" s="1"/>
  <c r="I3113" i="1"/>
  <c r="J3105" i="1"/>
  <c r="K3105" i="1" s="1"/>
  <c r="I3105" i="1"/>
  <c r="L3105" i="1" s="1"/>
  <c r="J3097" i="1"/>
  <c r="K3097" i="1" s="1"/>
  <c r="I3097" i="1"/>
  <c r="J3089" i="1"/>
  <c r="K3089" i="1" s="1"/>
  <c r="I3089" i="1"/>
  <c r="J3081" i="1"/>
  <c r="K3081" i="1" s="1"/>
  <c r="I3081" i="1"/>
  <c r="J3073" i="1"/>
  <c r="K3073" i="1" s="1"/>
  <c r="I3073" i="1"/>
  <c r="J3065" i="1"/>
  <c r="K3065" i="1" s="1"/>
  <c r="I3065" i="1"/>
  <c r="J3057" i="1"/>
  <c r="K3057" i="1" s="1"/>
  <c r="I3057" i="1"/>
  <c r="J3049" i="1"/>
  <c r="K3049" i="1" s="1"/>
  <c r="I3049" i="1"/>
  <c r="J3041" i="1"/>
  <c r="K3041" i="1" s="1"/>
  <c r="I3041" i="1"/>
  <c r="J3033" i="1"/>
  <c r="K3033" i="1" s="1"/>
  <c r="I3033" i="1"/>
  <c r="J3025" i="1"/>
  <c r="K3025" i="1" s="1"/>
  <c r="I3025" i="1"/>
  <c r="J3017" i="1"/>
  <c r="K3017" i="1" s="1"/>
  <c r="I3017" i="1"/>
  <c r="J3009" i="1"/>
  <c r="K3009" i="1" s="1"/>
  <c r="I3009" i="1"/>
  <c r="I3001" i="1"/>
  <c r="J3001" i="1"/>
  <c r="K3001" i="1" s="1"/>
  <c r="J2993" i="1"/>
  <c r="K2993" i="1" s="1"/>
  <c r="I2993" i="1"/>
  <c r="J2985" i="1"/>
  <c r="K2985" i="1" s="1"/>
  <c r="I2985" i="1"/>
  <c r="J2977" i="1"/>
  <c r="K2977" i="1" s="1"/>
  <c r="I2977" i="1"/>
  <c r="J2969" i="1"/>
  <c r="K2969" i="1" s="1"/>
  <c r="I2969" i="1"/>
  <c r="J2961" i="1"/>
  <c r="K2961" i="1" s="1"/>
  <c r="I2961" i="1"/>
  <c r="J2953" i="1"/>
  <c r="K2953" i="1" s="1"/>
  <c r="I2953" i="1"/>
  <c r="J2945" i="1"/>
  <c r="K2945" i="1" s="1"/>
  <c r="I2945" i="1"/>
  <c r="J2937" i="1"/>
  <c r="K2937" i="1" s="1"/>
  <c r="I2937" i="1"/>
  <c r="J2929" i="1"/>
  <c r="K2929" i="1" s="1"/>
  <c r="I2929" i="1"/>
  <c r="J2921" i="1"/>
  <c r="K2921" i="1" s="1"/>
  <c r="I2921" i="1"/>
  <c r="J2913" i="1"/>
  <c r="K2913" i="1" s="1"/>
  <c r="I2913" i="1"/>
  <c r="L2913" i="1" s="1"/>
  <c r="J2905" i="1"/>
  <c r="K2905" i="1" s="1"/>
  <c r="I2905" i="1"/>
  <c r="J2897" i="1"/>
  <c r="K2897" i="1" s="1"/>
  <c r="I2897" i="1"/>
  <c r="J2889" i="1"/>
  <c r="K2889" i="1" s="1"/>
  <c r="I2889" i="1"/>
  <c r="J2881" i="1"/>
  <c r="K2881" i="1" s="1"/>
  <c r="I2881" i="1"/>
  <c r="J2873" i="1"/>
  <c r="K2873" i="1" s="1"/>
  <c r="I2873" i="1"/>
  <c r="J2865" i="1"/>
  <c r="K2865" i="1" s="1"/>
  <c r="I2865" i="1"/>
  <c r="J2857" i="1"/>
  <c r="K2857" i="1" s="1"/>
  <c r="I2857" i="1"/>
  <c r="J2849" i="1"/>
  <c r="K2849" i="1" s="1"/>
  <c r="I2849" i="1"/>
  <c r="J2841" i="1"/>
  <c r="K2841" i="1" s="1"/>
  <c r="I2841" i="1"/>
  <c r="L2841" i="1" s="1"/>
  <c r="J2833" i="1"/>
  <c r="K2833" i="1" s="1"/>
  <c r="I2833" i="1"/>
  <c r="J2825" i="1"/>
  <c r="K2825" i="1" s="1"/>
  <c r="I2825" i="1"/>
  <c r="J2817" i="1"/>
  <c r="K2817" i="1" s="1"/>
  <c r="I2817" i="1"/>
  <c r="J2809" i="1"/>
  <c r="K2809" i="1" s="1"/>
  <c r="I2809" i="1"/>
  <c r="J2801" i="1"/>
  <c r="K2801" i="1" s="1"/>
  <c r="I2801" i="1"/>
  <c r="J2793" i="1"/>
  <c r="K2793" i="1" s="1"/>
  <c r="I2793" i="1"/>
  <c r="J2785" i="1"/>
  <c r="K2785" i="1" s="1"/>
  <c r="I2785" i="1"/>
  <c r="L2785" i="1" s="1"/>
  <c r="J2777" i="1"/>
  <c r="K2777" i="1" s="1"/>
  <c r="I2777" i="1"/>
  <c r="J2769" i="1"/>
  <c r="K2769" i="1" s="1"/>
  <c r="I2769" i="1"/>
  <c r="J2761" i="1"/>
  <c r="K2761" i="1" s="1"/>
  <c r="I2761" i="1"/>
  <c r="J2753" i="1"/>
  <c r="K2753" i="1" s="1"/>
  <c r="I2753" i="1"/>
  <c r="J2745" i="1"/>
  <c r="K2745" i="1" s="1"/>
  <c r="I2745" i="1"/>
  <c r="J2737" i="1"/>
  <c r="K2737" i="1" s="1"/>
  <c r="I2737" i="1"/>
  <c r="J2729" i="1"/>
  <c r="K2729" i="1" s="1"/>
  <c r="I2729" i="1"/>
  <c r="J2721" i="1"/>
  <c r="K2721" i="1" s="1"/>
  <c r="I2721" i="1"/>
  <c r="J2713" i="1"/>
  <c r="K2713" i="1" s="1"/>
  <c r="I2713" i="1"/>
  <c r="J2705" i="1"/>
  <c r="K2705" i="1" s="1"/>
  <c r="I2705" i="1"/>
  <c r="J2697" i="1"/>
  <c r="K2697" i="1" s="1"/>
  <c r="I2697" i="1"/>
  <c r="L2697" i="1" s="1"/>
  <c r="J2689" i="1"/>
  <c r="K2689" i="1" s="1"/>
  <c r="I2689" i="1"/>
  <c r="J2681" i="1"/>
  <c r="K2681" i="1" s="1"/>
  <c r="I2681" i="1"/>
  <c r="J2673" i="1"/>
  <c r="K2673" i="1" s="1"/>
  <c r="I2673" i="1"/>
  <c r="J2665" i="1"/>
  <c r="K2665" i="1" s="1"/>
  <c r="I2665" i="1"/>
  <c r="J2657" i="1"/>
  <c r="K2657" i="1" s="1"/>
  <c r="I2657" i="1"/>
  <c r="J2649" i="1"/>
  <c r="K2649" i="1" s="1"/>
  <c r="I2649" i="1"/>
  <c r="J2641" i="1"/>
  <c r="K2641" i="1" s="1"/>
  <c r="I2641" i="1"/>
  <c r="J2633" i="1"/>
  <c r="K2633" i="1" s="1"/>
  <c r="I2633" i="1"/>
  <c r="J2625" i="1"/>
  <c r="K2625" i="1" s="1"/>
  <c r="I2625" i="1"/>
  <c r="J2617" i="1"/>
  <c r="K2617" i="1" s="1"/>
  <c r="I2617" i="1"/>
  <c r="L2617" i="1" s="1"/>
  <c r="J2609" i="1"/>
  <c r="K2609" i="1" s="1"/>
  <c r="I2609" i="1"/>
  <c r="J2601" i="1"/>
  <c r="K2601" i="1" s="1"/>
  <c r="I2601" i="1"/>
  <c r="J2593" i="1"/>
  <c r="K2593" i="1" s="1"/>
  <c r="I2593" i="1"/>
  <c r="J2585" i="1"/>
  <c r="K2585" i="1" s="1"/>
  <c r="I2585" i="1"/>
  <c r="J2577" i="1"/>
  <c r="K2577" i="1" s="1"/>
  <c r="I2577" i="1"/>
  <c r="J2569" i="1"/>
  <c r="K2569" i="1" s="1"/>
  <c r="I2569" i="1"/>
  <c r="L2569" i="1" s="1"/>
  <c r="J2561" i="1"/>
  <c r="K2561" i="1" s="1"/>
  <c r="I2561" i="1"/>
  <c r="J2553" i="1"/>
  <c r="K2553" i="1" s="1"/>
  <c r="I2553" i="1"/>
  <c r="L2553" i="1" s="1"/>
  <c r="J2545" i="1"/>
  <c r="K2545" i="1" s="1"/>
  <c r="I2545" i="1"/>
  <c r="J2537" i="1"/>
  <c r="K2537" i="1" s="1"/>
  <c r="I2537" i="1"/>
  <c r="J2529" i="1"/>
  <c r="K2529" i="1" s="1"/>
  <c r="I2529" i="1"/>
  <c r="L2529" i="1" s="1"/>
  <c r="J2521" i="1"/>
  <c r="K2521" i="1" s="1"/>
  <c r="I2521" i="1"/>
  <c r="J2513" i="1"/>
  <c r="K2513" i="1" s="1"/>
  <c r="I2513" i="1"/>
  <c r="J2505" i="1"/>
  <c r="K2505" i="1" s="1"/>
  <c r="I2505" i="1"/>
  <c r="J2497" i="1"/>
  <c r="K2497" i="1" s="1"/>
  <c r="I2497" i="1"/>
  <c r="J2489" i="1"/>
  <c r="K2489" i="1" s="1"/>
  <c r="I2489" i="1"/>
  <c r="J2481" i="1"/>
  <c r="K2481" i="1" s="1"/>
  <c r="I2481" i="1"/>
  <c r="J2473" i="1"/>
  <c r="K2473" i="1" s="1"/>
  <c r="I2473" i="1"/>
  <c r="J2465" i="1"/>
  <c r="K2465" i="1" s="1"/>
  <c r="I2465" i="1"/>
  <c r="J2457" i="1"/>
  <c r="K2457" i="1" s="1"/>
  <c r="I2457" i="1"/>
  <c r="J2449" i="1"/>
  <c r="K2449" i="1" s="1"/>
  <c r="I2449" i="1"/>
  <c r="J2441" i="1"/>
  <c r="K2441" i="1" s="1"/>
  <c r="I2441" i="1"/>
  <c r="J2433" i="1"/>
  <c r="K2433" i="1" s="1"/>
  <c r="I2433" i="1"/>
  <c r="J2425" i="1"/>
  <c r="K2425" i="1" s="1"/>
  <c r="I2425" i="1"/>
  <c r="J2417" i="1"/>
  <c r="K2417" i="1" s="1"/>
  <c r="I2417" i="1"/>
  <c r="J2409" i="1"/>
  <c r="K2409" i="1" s="1"/>
  <c r="I2409" i="1"/>
  <c r="J2401" i="1"/>
  <c r="K2401" i="1" s="1"/>
  <c r="I2401" i="1"/>
  <c r="J2393" i="1"/>
  <c r="K2393" i="1" s="1"/>
  <c r="I2393" i="1"/>
  <c r="J2385" i="1"/>
  <c r="K2385" i="1" s="1"/>
  <c r="I2385" i="1"/>
  <c r="J2377" i="1"/>
  <c r="K2377" i="1" s="1"/>
  <c r="I2377" i="1"/>
  <c r="J2369" i="1"/>
  <c r="K2369" i="1" s="1"/>
  <c r="I2369" i="1"/>
  <c r="J2361" i="1"/>
  <c r="K2361" i="1" s="1"/>
  <c r="I2361" i="1"/>
  <c r="J2353" i="1"/>
  <c r="K2353" i="1" s="1"/>
  <c r="I2353" i="1"/>
  <c r="J2345" i="1"/>
  <c r="K2345" i="1" s="1"/>
  <c r="I2345" i="1"/>
  <c r="J2337" i="1"/>
  <c r="K2337" i="1" s="1"/>
  <c r="I2337" i="1"/>
  <c r="J2329" i="1"/>
  <c r="K2329" i="1" s="1"/>
  <c r="I2329" i="1"/>
  <c r="I2321" i="1"/>
  <c r="J2321" i="1"/>
  <c r="K2321" i="1" s="1"/>
  <c r="J2313" i="1"/>
  <c r="K2313" i="1" s="1"/>
  <c r="I2313" i="1"/>
  <c r="J2305" i="1"/>
  <c r="K2305" i="1" s="1"/>
  <c r="I2305" i="1"/>
  <c r="J2297" i="1"/>
  <c r="K2297" i="1" s="1"/>
  <c r="I2297" i="1"/>
  <c r="J2289" i="1"/>
  <c r="K2289" i="1" s="1"/>
  <c r="I2289" i="1"/>
  <c r="J2281" i="1"/>
  <c r="K2281" i="1" s="1"/>
  <c r="I2281" i="1"/>
  <c r="J2273" i="1"/>
  <c r="K2273" i="1" s="1"/>
  <c r="I2273" i="1"/>
  <c r="J2265" i="1"/>
  <c r="K2265" i="1" s="1"/>
  <c r="I2265" i="1"/>
  <c r="J2257" i="1"/>
  <c r="K2257" i="1" s="1"/>
  <c r="I2257" i="1"/>
  <c r="J2249" i="1"/>
  <c r="K2249" i="1" s="1"/>
  <c r="I2249" i="1"/>
  <c r="J2241" i="1"/>
  <c r="K2241" i="1" s="1"/>
  <c r="I2241" i="1"/>
  <c r="J2233" i="1"/>
  <c r="K2233" i="1" s="1"/>
  <c r="I2233" i="1"/>
  <c r="J2225" i="1"/>
  <c r="K2225" i="1" s="1"/>
  <c r="I2225" i="1"/>
  <c r="L2225" i="1" s="1"/>
  <c r="J2217" i="1"/>
  <c r="K2217" i="1" s="1"/>
  <c r="I2217" i="1"/>
  <c r="L2217" i="1" s="1"/>
  <c r="J2209" i="1"/>
  <c r="K2209" i="1" s="1"/>
  <c r="I2209" i="1"/>
  <c r="L2209" i="1" s="1"/>
  <c r="J2201" i="1"/>
  <c r="K2201" i="1" s="1"/>
  <c r="I2201" i="1"/>
  <c r="L2201" i="1" s="1"/>
  <c r="I2193" i="1"/>
  <c r="J2193" i="1"/>
  <c r="K2193" i="1" s="1"/>
  <c r="J2185" i="1"/>
  <c r="K2185" i="1" s="1"/>
  <c r="I2185" i="1"/>
  <c r="J2177" i="1"/>
  <c r="K2177" i="1" s="1"/>
  <c r="I2177" i="1"/>
  <c r="J2169" i="1"/>
  <c r="K2169" i="1" s="1"/>
  <c r="I2169" i="1"/>
  <c r="L2169" i="1" s="1"/>
  <c r="J2161" i="1"/>
  <c r="K2161" i="1" s="1"/>
  <c r="I2161" i="1"/>
  <c r="J2153" i="1"/>
  <c r="K2153" i="1" s="1"/>
  <c r="I2153" i="1"/>
  <c r="J2145" i="1"/>
  <c r="K2145" i="1" s="1"/>
  <c r="I2145" i="1"/>
  <c r="J2137" i="1"/>
  <c r="K2137" i="1" s="1"/>
  <c r="I2137" i="1"/>
  <c r="I2129" i="1"/>
  <c r="J2129" i="1"/>
  <c r="K2129" i="1" s="1"/>
  <c r="J2121" i="1"/>
  <c r="K2121" i="1" s="1"/>
  <c r="I2121" i="1"/>
  <c r="L2121" i="1" s="1"/>
  <c r="J2113" i="1"/>
  <c r="K2113" i="1" s="1"/>
  <c r="I2113" i="1"/>
  <c r="J2105" i="1"/>
  <c r="K2105" i="1" s="1"/>
  <c r="I2105" i="1"/>
  <c r="J2097" i="1"/>
  <c r="K2097" i="1" s="1"/>
  <c r="I2097" i="1"/>
  <c r="I2089" i="1"/>
  <c r="J2089" i="1"/>
  <c r="K2089" i="1" s="1"/>
  <c r="J2081" i="1"/>
  <c r="K2081" i="1" s="1"/>
  <c r="I2081" i="1"/>
  <c r="J2073" i="1"/>
  <c r="K2073" i="1" s="1"/>
  <c r="I2073" i="1"/>
  <c r="J2065" i="1"/>
  <c r="K2065" i="1" s="1"/>
  <c r="I2065" i="1"/>
  <c r="J2057" i="1"/>
  <c r="K2057" i="1" s="1"/>
  <c r="I2057" i="1"/>
  <c r="J2049" i="1"/>
  <c r="K2049" i="1" s="1"/>
  <c r="I2049" i="1"/>
  <c r="I2041" i="1"/>
  <c r="J2041" i="1"/>
  <c r="K2041" i="1" s="1"/>
  <c r="J2033" i="1"/>
  <c r="K2033" i="1" s="1"/>
  <c r="I2033" i="1"/>
  <c r="L2033" i="1" s="1"/>
  <c r="I2025" i="1"/>
  <c r="J2025" i="1"/>
  <c r="K2025" i="1" s="1"/>
  <c r="J2017" i="1"/>
  <c r="K2017" i="1" s="1"/>
  <c r="I2017" i="1"/>
  <c r="J2009" i="1"/>
  <c r="K2009" i="1" s="1"/>
  <c r="I2009" i="1"/>
  <c r="J2001" i="1"/>
  <c r="K2001" i="1" s="1"/>
  <c r="I2001" i="1"/>
  <c r="J1993" i="1"/>
  <c r="K1993" i="1" s="1"/>
  <c r="I1993" i="1"/>
  <c r="J1985" i="1"/>
  <c r="K1985" i="1" s="1"/>
  <c r="I1985" i="1"/>
  <c r="I1977" i="1"/>
  <c r="J1977" i="1"/>
  <c r="K1977" i="1" s="1"/>
  <c r="J1969" i="1"/>
  <c r="K1969" i="1" s="1"/>
  <c r="I1969" i="1"/>
  <c r="I1961" i="1"/>
  <c r="J1961" i="1"/>
  <c r="K1961" i="1" s="1"/>
  <c r="J1953" i="1"/>
  <c r="K1953" i="1" s="1"/>
  <c r="I1953" i="1"/>
  <c r="L1953" i="1" s="1"/>
  <c r="J1945" i="1"/>
  <c r="K1945" i="1" s="1"/>
  <c r="I1945" i="1"/>
  <c r="J1937" i="1"/>
  <c r="K1937" i="1" s="1"/>
  <c r="I1937" i="1"/>
  <c r="J1929" i="1"/>
  <c r="K1929" i="1" s="1"/>
  <c r="I1929" i="1"/>
  <c r="L1929" i="1" s="1"/>
  <c r="J1921" i="1"/>
  <c r="K1921" i="1" s="1"/>
  <c r="I1921" i="1"/>
  <c r="L1921" i="1" s="1"/>
  <c r="I1913" i="1"/>
  <c r="J1913" i="1"/>
  <c r="K1913" i="1" s="1"/>
  <c r="J1905" i="1"/>
  <c r="K1905" i="1" s="1"/>
  <c r="I1905" i="1"/>
  <c r="L1905" i="1" s="1"/>
  <c r="I1897" i="1"/>
  <c r="J1897" i="1"/>
  <c r="K1897" i="1" s="1"/>
  <c r="J1889" i="1"/>
  <c r="K1889" i="1" s="1"/>
  <c r="I1889" i="1"/>
  <c r="J1881" i="1"/>
  <c r="K1881" i="1" s="1"/>
  <c r="I1881" i="1"/>
  <c r="J1873" i="1"/>
  <c r="K1873" i="1" s="1"/>
  <c r="I1873" i="1"/>
  <c r="J1865" i="1"/>
  <c r="K1865" i="1" s="1"/>
  <c r="I1865" i="1"/>
  <c r="J1857" i="1"/>
  <c r="K1857" i="1" s="1"/>
  <c r="I1857" i="1"/>
  <c r="I1849" i="1"/>
  <c r="J1849" i="1"/>
  <c r="K1849" i="1" s="1"/>
  <c r="J1841" i="1"/>
  <c r="K1841" i="1" s="1"/>
  <c r="I1841" i="1"/>
  <c r="J1833" i="1"/>
  <c r="K1833" i="1" s="1"/>
  <c r="I1833" i="1"/>
  <c r="J1825" i="1"/>
  <c r="K1825" i="1" s="1"/>
  <c r="I1825" i="1"/>
  <c r="J1817" i="1"/>
  <c r="K1817" i="1" s="1"/>
  <c r="I1817" i="1"/>
  <c r="I1809" i="1"/>
  <c r="J1809" i="1"/>
  <c r="K1809" i="1" s="1"/>
  <c r="J1801" i="1"/>
  <c r="K1801" i="1" s="1"/>
  <c r="I1801" i="1"/>
  <c r="J1793" i="1"/>
  <c r="K1793" i="1" s="1"/>
  <c r="I1793" i="1"/>
  <c r="J1785" i="1"/>
  <c r="K1785" i="1" s="1"/>
  <c r="I1785" i="1"/>
  <c r="J1777" i="1"/>
  <c r="K1777" i="1" s="1"/>
  <c r="I1777" i="1"/>
  <c r="J1769" i="1"/>
  <c r="K1769" i="1" s="1"/>
  <c r="I1769" i="1"/>
  <c r="J1761" i="1"/>
  <c r="K1761" i="1" s="1"/>
  <c r="I1761" i="1"/>
  <c r="J1753" i="1"/>
  <c r="K1753" i="1" s="1"/>
  <c r="I1753" i="1"/>
  <c r="I1745" i="1"/>
  <c r="J1745" i="1"/>
  <c r="K1745" i="1" s="1"/>
  <c r="J1737" i="1"/>
  <c r="K1737" i="1" s="1"/>
  <c r="I1737" i="1"/>
  <c r="J1729" i="1"/>
  <c r="K1729" i="1" s="1"/>
  <c r="I1729" i="1"/>
  <c r="J1721" i="1"/>
  <c r="K1721" i="1" s="1"/>
  <c r="I1721" i="1"/>
  <c r="J1713" i="1"/>
  <c r="K1713" i="1" s="1"/>
  <c r="I1713" i="1"/>
  <c r="L1713" i="1" s="1"/>
  <c r="J1705" i="1"/>
  <c r="K1705" i="1" s="1"/>
  <c r="I1705" i="1"/>
  <c r="J1697" i="1"/>
  <c r="K1697" i="1" s="1"/>
  <c r="I1697" i="1"/>
  <c r="J1689" i="1"/>
  <c r="K1689" i="1" s="1"/>
  <c r="I1689" i="1"/>
  <c r="I1681" i="1"/>
  <c r="J1681" i="1"/>
  <c r="K1681" i="1" s="1"/>
  <c r="J1673" i="1"/>
  <c r="K1673" i="1" s="1"/>
  <c r="I1673" i="1"/>
  <c r="J1665" i="1"/>
  <c r="K1665" i="1" s="1"/>
  <c r="I1665" i="1"/>
  <c r="L1665" i="1" s="1"/>
  <c r="J1657" i="1"/>
  <c r="K1657" i="1" s="1"/>
  <c r="I1657" i="1"/>
  <c r="J1649" i="1"/>
  <c r="K1649" i="1" s="1"/>
  <c r="I1649" i="1"/>
  <c r="L1649" i="1" s="1"/>
  <c r="J1641" i="1"/>
  <c r="K1641" i="1" s="1"/>
  <c r="I1641" i="1"/>
  <c r="J1633" i="1"/>
  <c r="K1633" i="1" s="1"/>
  <c r="I1633" i="1"/>
  <c r="J1625" i="1"/>
  <c r="K1625" i="1" s="1"/>
  <c r="I1625" i="1"/>
  <c r="I1617" i="1"/>
  <c r="J1617" i="1"/>
  <c r="K1617" i="1" s="1"/>
  <c r="J1609" i="1"/>
  <c r="K1609" i="1" s="1"/>
  <c r="I1609" i="1"/>
  <c r="J1601" i="1"/>
  <c r="K1601" i="1" s="1"/>
  <c r="I1601" i="1"/>
  <c r="J1593" i="1"/>
  <c r="K1593" i="1" s="1"/>
  <c r="I1593" i="1"/>
  <c r="J1585" i="1"/>
  <c r="K1585" i="1" s="1"/>
  <c r="I1585" i="1"/>
  <c r="I1577" i="1"/>
  <c r="J1577" i="1"/>
  <c r="K1577" i="1" s="1"/>
  <c r="J1569" i="1"/>
  <c r="K1569" i="1" s="1"/>
  <c r="I1569" i="1"/>
  <c r="J1561" i="1"/>
  <c r="K1561" i="1" s="1"/>
  <c r="I1561" i="1"/>
  <c r="J1553" i="1"/>
  <c r="K1553" i="1" s="1"/>
  <c r="I1553" i="1"/>
  <c r="J1545" i="1"/>
  <c r="K1545" i="1" s="1"/>
  <c r="I1545" i="1"/>
  <c r="J1537" i="1"/>
  <c r="K1537" i="1" s="1"/>
  <c r="I1537" i="1"/>
  <c r="I1529" i="1"/>
  <c r="J1529" i="1"/>
  <c r="K1529" i="1" s="1"/>
  <c r="J1521" i="1"/>
  <c r="K1521" i="1" s="1"/>
  <c r="I1521" i="1"/>
  <c r="I1513" i="1"/>
  <c r="J1513" i="1"/>
  <c r="K1513" i="1" s="1"/>
  <c r="J1505" i="1"/>
  <c r="K1505" i="1" s="1"/>
  <c r="I1505" i="1"/>
  <c r="J1497" i="1"/>
  <c r="K1497" i="1" s="1"/>
  <c r="I1497" i="1"/>
  <c r="J1489" i="1"/>
  <c r="K1489" i="1" s="1"/>
  <c r="I1489" i="1"/>
  <c r="J1481" i="1"/>
  <c r="K1481" i="1" s="1"/>
  <c r="I1481" i="1"/>
  <c r="L1481" i="1" s="1"/>
  <c r="J1473" i="1"/>
  <c r="K1473" i="1" s="1"/>
  <c r="I1473" i="1"/>
  <c r="I1465" i="1"/>
  <c r="J1465" i="1"/>
  <c r="K1465" i="1" s="1"/>
  <c r="J1457" i="1"/>
  <c r="K1457" i="1" s="1"/>
  <c r="I1457" i="1"/>
  <c r="I1449" i="1"/>
  <c r="J1449" i="1"/>
  <c r="K1449" i="1" s="1"/>
  <c r="J1441" i="1"/>
  <c r="K1441" i="1" s="1"/>
  <c r="I1441" i="1"/>
  <c r="J1433" i="1"/>
  <c r="K1433" i="1" s="1"/>
  <c r="I1433" i="1"/>
  <c r="J1425" i="1"/>
  <c r="K1425" i="1" s="1"/>
  <c r="I1425" i="1"/>
  <c r="J1417" i="1"/>
  <c r="K1417" i="1" s="1"/>
  <c r="I1417" i="1"/>
  <c r="J1409" i="1"/>
  <c r="K1409" i="1" s="1"/>
  <c r="I1409" i="1"/>
  <c r="I1401" i="1"/>
  <c r="J1401" i="1"/>
  <c r="K1401" i="1" s="1"/>
  <c r="J1393" i="1"/>
  <c r="K1393" i="1" s="1"/>
  <c r="I1393" i="1"/>
  <c r="L1393" i="1" s="1"/>
  <c r="I1385" i="1"/>
  <c r="J1385" i="1"/>
  <c r="K1385" i="1" s="1"/>
  <c r="J1377" i="1"/>
  <c r="K1377" i="1" s="1"/>
  <c r="I1377" i="1"/>
  <c r="J1369" i="1"/>
  <c r="K1369" i="1" s="1"/>
  <c r="I1369" i="1"/>
  <c r="J1361" i="1"/>
  <c r="K1361" i="1" s="1"/>
  <c r="I1361" i="1"/>
  <c r="J1353" i="1"/>
  <c r="K1353" i="1" s="1"/>
  <c r="I1353" i="1"/>
  <c r="J1345" i="1"/>
  <c r="K1345" i="1" s="1"/>
  <c r="I1345" i="1"/>
  <c r="I1337" i="1"/>
  <c r="J1337" i="1"/>
  <c r="K1337" i="1" s="1"/>
  <c r="J1329" i="1"/>
  <c r="K1329" i="1" s="1"/>
  <c r="I1329" i="1"/>
  <c r="I1321" i="1"/>
  <c r="L1321" i="1" s="1"/>
  <c r="J1321" i="1"/>
  <c r="K1321" i="1" s="1"/>
  <c r="J1313" i="1"/>
  <c r="K1313" i="1" s="1"/>
  <c r="I1313" i="1"/>
  <c r="J1305" i="1"/>
  <c r="K1305" i="1" s="1"/>
  <c r="I1305" i="1"/>
  <c r="L1305" i="1" s="1"/>
  <c r="I1297" i="1"/>
  <c r="J1297" i="1"/>
  <c r="K1297" i="1" s="1"/>
  <c r="J1289" i="1"/>
  <c r="K1289" i="1" s="1"/>
  <c r="I1289" i="1"/>
  <c r="J1281" i="1"/>
  <c r="K1281" i="1" s="1"/>
  <c r="I1281" i="1"/>
  <c r="I1273" i="1"/>
  <c r="J1273" i="1"/>
  <c r="K1273" i="1" s="1"/>
  <c r="J1265" i="1"/>
  <c r="K1265" i="1" s="1"/>
  <c r="I1265" i="1"/>
  <c r="I1257" i="1"/>
  <c r="J1257" i="1"/>
  <c r="K1257" i="1" s="1"/>
  <c r="J1249" i="1"/>
  <c r="K1249" i="1" s="1"/>
  <c r="I1249" i="1"/>
  <c r="J1241" i="1"/>
  <c r="K1241" i="1" s="1"/>
  <c r="I1241" i="1"/>
  <c r="I1233" i="1"/>
  <c r="L1233" i="1" s="1"/>
  <c r="J1233" i="1"/>
  <c r="K1233" i="1" s="1"/>
  <c r="J1225" i="1"/>
  <c r="K1225" i="1" s="1"/>
  <c r="I1225" i="1"/>
  <c r="J1217" i="1"/>
  <c r="K1217" i="1" s="1"/>
  <c r="I1217" i="1"/>
  <c r="I1209" i="1"/>
  <c r="J1209" i="1"/>
  <c r="K1209" i="1" s="1"/>
  <c r="J1201" i="1"/>
  <c r="K1201" i="1" s="1"/>
  <c r="I1201" i="1"/>
  <c r="I1193" i="1"/>
  <c r="J1193" i="1"/>
  <c r="K1193" i="1" s="1"/>
  <c r="J1185" i="1"/>
  <c r="K1185" i="1" s="1"/>
  <c r="I1185" i="1"/>
  <c r="J1177" i="1"/>
  <c r="K1177" i="1" s="1"/>
  <c r="I1177" i="1"/>
  <c r="L1177" i="1" s="1"/>
  <c r="I1169" i="1"/>
  <c r="J1169" i="1"/>
  <c r="K1169" i="1" s="1"/>
  <c r="J1161" i="1"/>
  <c r="K1161" i="1" s="1"/>
  <c r="I1161" i="1"/>
  <c r="J1153" i="1"/>
  <c r="K1153" i="1" s="1"/>
  <c r="I1153" i="1"/>
  <c r="I1145" i="1"/>
  <c r="J1145" i="1"/>
  <c r="K1145" i="1" s="1"/>
  <c r="J1137" i="1"/>
  <c r="K1137" i="1" s="1"/>
  <c r="I1137" i="1"/>
  <c r="I1129" i="1"/>
  <c r="J1129" i="1"/>
  <c r="K1129" i="1" s="1"/>
  <c r="J1121" i="1"/>
  <c r="K1121" i="1" s="1"/>
  <c r="I1121" i="1"/>
  <c r="J1113" i="1"/>
  <c r="K1113" i="1" s="1"/>
  <c r="I1113" i="1"/>
  <c r="I1105" i="1"/>
  <c r="J1105" i="1"/>
  <c r="K1105" i="1" s="1"/>
  <c r="J1097" i="1"/>
  <c r="K1097" i="1" s="1"/>
  <c r="I1097" i="1"/>
  <c r="J1089" i="1"/>
  <c r="K1089" i="1" s="1"/>
  <c r="I1089" i="1"/>
  <c r="L1089" i="1" s="1"/>
  <c r="I1081" i="1"/>
  <c r="J1081" i="1"/>
  <c r="K1081" i="1" s="1"/>
  <c r="J1073" i="1"/>
  <c r="K1073" i="1" s="1"/>
  <c r="I1073" i="1"/>
  <c r="I1065" i="1"/>
  <c r="J1065" i="1"/>
  <c r="K1065" i="1" s="1"/>
  <c r="J1057" i="1"/>
  <c r="K1057" i="1" s="1"/>
  <c r="I1057" i="1"/>
  <c r="J1049" i="1"/>
  <c r="K1049" i="1" s="1"/>
  <c r="I1049" i="1"/>
  <c r="L1049" i="1" s="1"/>
  <c r="I1041" i="1"/>
  <c r="J1041" i="1"/>
  <c r="K1041" i="1" s="1"/>
  <c r="J1033" i="1"/>
  <c r="K1033" i="1" s="1"/>
  <c r="I1033" i="1"/>
  <c r="J1025" i="1"/>
  <c r="K1025" i="1" s="1"/>
  <c r="I1025" i="1"/>
  <c r="I1017" i="1"/>
  <c r="J1017" i="1"/>
  <c r="K1017" i="1" s="1"/>
  <c r="J1009" i="1"/>
  <c r="K1009" i="1" s="1"/>
  <c r="I1009" i="1"/>
  <c r="I1001" i="1"/>
  <c r="J1001" i="1"/>
  <c r="K1001" i="1" s="1"/>
  <c r="J993" i="1"/>
  <c r="K993" i="1" s="1"/>
  <c r="I993" i="1"/>
  <c r="J985" i="1"/>
  <c r="K985" i="1" s="1"/>
  <c r="I985" i="1"/>
  <c r="I977" i="1"/>
  <c r="J977" i="1"/>
  <c r="K977" i="1" s="1"/>
  <c r="J969" i="1"/>
  <c r="K969" i="1" s="1"/>
  <c r="I969" i="1"/>
  <c r="J961" i="1"/>
  <c r="K961" i="1" s="1"/>
  <c r="I961" i="1"/>
  <c r="I953" i="1"/>
  <c r="J953" i="1"/>
  <c r="K953" i="1" s="1"/>
  <c r="J945" i="1"/>
  <c r="K945" i="1" s="1"/>
  <c r="I945" i="1"/>
  <c r="I937" i="1"/>
  <c r="J937" i="1"/>
  <c r="K937" i="1" s="1"/>
  <c r="J929" i="1"/>
  <c r="K929" i="1" s="1"/>
  <c r="I929" i="1"/>
  <c r="J921" i="1"/>
  <c r="K921" i="1" s="1"/>
  <c r="I921" i="1"/>
  <c r="I913" i="1"/>
  <c r="J913" i="1"/>
  <c r="K913" i="1" s="1"/>
  <c r="J905" i="1"/>
  <c r="K905" i="1" s="1"/>
  <c r="I905" i="1"/>
  <c r="J897" i="1"/>
  <c r="K897" i="1" s="1"/>
  <c r="I897" i="1"/>
  <c r="I889" i="1"/>
  <c r="J889" i="1"/>
  <c r="K889" i="1" s="1"/>
  <c r="J881" i="1"/>
  <c r="K881" i="1" s="1"/>
  <c r="I881" i="1"/>
  <c r="I873" i="1"/>
  <c r="J873" i="1"/>
  <c r="K873" i="1" s="1"/>
  <c r="J865" i="1"/>
  <c r="K865" i="1" s="1"/>
  <c r="I865" i="1"/>
  <c r="J857" i="1"/>
  <c r="K857" i="1" s="1"/>
  <c r="I857" i="1"/>
  <c r="I849" i="1"/>
  <c r="L849" i="1" s="1"/>
  <c r="J849" i="1"/>
  <c r="K849" i="1" s="1"/>
  <c r="J841" i="1"/>
  <c r="K841" i="1" s="1"/>
  <c r="I841" i="1"/>
  <c r="J833" i="1"/>
  <c r="K833" i="1" s="1"/>
  <c r="I833" i="1"/>
  <c r="I825" i="1"/>
  <c r="J825" i="1"/>
  <c r="K825" i="1" s="1"/>
  <c r="J817" i="1"/>
  <c r="K817" i="1" s="1"/>
  <c r="I817" i="1"/>
  <c r="I809" i="1"/>
  <c r="J809" i="1"/>
  <c r="K809" i="1" s="1"/>
  <c r="J801" i="1"/>
  <c r="K801" i="1" s="1"/>
  <c r="I801" i="1"/>
  <c r="J793" i="1"/>
  <c r="K793" i="1" s="1"/>
  <c r="I793" i="1"/>
  <c r="I785" i="1"/>
  <c r="J785" i="1"/>
  <c r="K785" i="1" s="1"/>
  <c r="J777" i="1"/>
  <c r="K777" i="1" s="1"/>
  <c r="I777" i="1"/>
  <c r="J769" i="1"/>
  <c r="K769" i="1" s="1"/>
  <c r="I769" i="1"/>
  <c r="I761" i="1"/>
  <c r="J761" i="1"/>
  <c r="K761" i="1" s="1"/>
  <c r="J753" i="1"/>
  <c r="K753" i="1" s="1"/>
  <c r="I753" i="1"/>
  <c r="L753" i="1" s="1"/>
  <c r="I745" i="1"/>
  <c r="J745" i="1"/>
  <c r="K745" i="1" s="1"/>
  <c r="J737" i="1"/>
  <c r="K737" i="1" s="1"/>
  <c r="I737" i="1"/>
  <c r="J729" i="1"/>
  <c r="K729" i="1" s="1"/>
  <c r="I729" i="1"/>
  <c r="L729" i="1" s="1"/>
  <c r="I721" i="1"/>
  <c r="J721" i="1"/>
  <c r="K721" i="1" s="1"/>
  <c r="J713" i="1"/>
  <c r="K713" i="1" s="1"/>
  <c r="I713" i="1"/>
  <c r="J705" i="1"/>
  <c r="K705" i="1" s="1"/>
  <c r="I705" i="1"/>
  <c r="I697" i="1"/>
  <c r="J697" i="1"/>
  <c r="K697" i="1" s="1"/>
  <c r="J689" i="1"/>
  <c r="K689" i="1" s="1"/>
  <c r="I689" i="1"/>
  <c r="I681" i="1"/>
  <c r="J681" i="1"/>
  <c r="K681" i="1" s="1"/>
  <c r="J673" i="1"/>
  <c r="K673" i="1" s="1"/>
  <c r="I673" i="1"/>
  <c r="J665" i="1"/>
  <c r="K665" i="1" s="1"/>
  <c r="I665" i="1"/>
  <c r="I657" i="1"/>
  <c r="J657" i="1"/>
  <c r="K657" i="1" s="1"/>
  <c r="J649" i="1"/>
  <c r="K649" i="1" s="1"/>
  <c r="I649" i="1"/>
  <c r="J641" i="1"/>
  <c r="K641" i="1" s="1"/>
  <c r="I641" i="1"/>
  <c r="I633" i="1"/>
  <c r="L633" i="1" s="1"/>
  <c r="J633" i="1"/>
  <c r="K633" i="1" s="1"/>
  <c r="J625" i="1"/>
  <c r="K625" i="1" s="1"/>
  <c r="I625" i="1"/>
  <c r="I617" i="1"/>
  <c r="J617" i="1"/>
  <c r="K617" i="1" s="1"/>
  <c r="J609" i="1"/>
  <c r="K609" i="1" s="1"/>
  <c r="I609" i="1"/>
  <c r="J601" i="1"/>
  <c r="K601" i="1" s="1"/>
  <c r="I601" i="1"/>
  <c r="I593" i="1"/>
  <c r="J593" i="1"/>
  <c r="K593" i="1" s="1"/>
  <c r="J585" i="1"/>
  <c r="K585" i="1" s="1"/>
  <c r="I585" i="1"/>
  <c r="J577" i="1"/>
  <c r="K577" i="1" s="1"/>
  <c r="I577" i="1"/>
  <c r="I569" i="1"/>
  <c r="J569" i="1"/>
  <c r="K569" i="1" s="1"/>
  <c r="J561" i="1"/>
  <c r="K561" i="1" s="1"/>
  <c r="I561" i="1"/>
  <c r="I553" i="1"/>
  <c r="J553" i="1"/>
  <c r="K553" i="1" s="1"/>
  <c r="J545" i="1"/>
  <c r="K545" i="1" s="1"/>
  <c r="I545" i="1"/>
  <c r="J537" i="1"/>
  <c r="K537" i="1" s="1"/>
  <c r="I537" i="1"/>
  <c r="I529" i="1"/>
  <c r="J529" i="1"/>
  <c r="K529" i="1" s="1"/>
  <c r="J521" i="1"/>
  <c r="K521" i="1" s="1"/>
  <c r="I521" i="1"/>
  <c r="J513" i="1"/>
  <c r="K513" i="1" s="1"/>
  <c r="I513" i="1"/>
  <c r="I505" i="1"/>
  <c r="J505" i="1"/>
  <c r="K505" i="1" s="1"/>
  <c r="J497" i="1"/>
  <c r="K497" i="1" s="1"/>
  <c r="I497" i="1"/>
  <c r="I489" i="1"/>
  <c r="J489" i="1"/>
  <c r="K489" i="1" s="1"/>
  <c r="J481" i="1"/>
  <c r="K481" i="1" s="1"/>
  <c r="I481" i="1"/>
  <c r="J473" i="1"/>
  <c r="K473" i="1" s="1"/>
  <c r="I473" i="1"/>
  <c r="I465" i="1"/>
  <c r="J465" i="1"/>
  <c r="K465" i="1" s="1"/>
  <c r="J457" i="1"/>
  <c r="K457" i="1" s="1"/>
  <c r="I457" i="1"/>
  <c r="J449" i="1"/>
  <c r="K449" i="1" s="1"/>
  <c r="I449" i="1"/>
  <c r="I441" i="1"/>
  <c r="J441" i="1"/>
  <c r="K441" i="1" s="1"/>
  <c r="J433" i="1"/>
  <c r="K433" i="1" s="1"/>
  <c r="I433" i="1"/>
  <c r="I425" i="1"/>
  <c r="J425" i="1"/>
  <c r="K425" i="1" s="1"/>
  <c r="J417" i="1"/>
  <c r="K417" i="1" s="1"/>
  <c r="I417" i="1"/>
  <c r="J409" i="1"/>
  <c r="K409" i="1" s="1"/>
  <c r="I409" i="1"/>
  <c r="I401" i="1"/>
  <c r="J401" i="1"/>
  <c r="K401" i="1" s="1"/>
  <c r="J393" i="1"/>
  <c r="K393" i="1" s="1"/>
  <c r="I393" i="1"/>
  <c r="J385" i="1"/>
  <c r="K385" i="1" s="1"/>
  <c r="I385" i="1"/>
  <c r="I377" i="1"/>
  <c r="L377" i="1" s="1"/>
  <c r="J377" i="1"/>
  <c r="K377" i="1" s="1"/>
  <c r="J369" i="1"/>
  <c r="K369" i="1" s="1"/>
  <c r="I369" i="1"/>
  <c r="I361" i="1"/>
  <c r="J361" i="1"/>
  <c r="K361" i="1" s="1"/>
  <c r="J353" i="1"/>
  <c r="K353" i="1" s="1"/>
  <c r="I353" i="1"/>
  <c r="J345" i="1"/>
  <c r="K345" i="1" s="1"/>
  <c r="I345" i="1"/>
  <c r="L345" i="1" s="1"/>
  <c r="I337" i="1"/>
  <c r="J337" i="1"/>
  <c r="K337" i="1" s="1"/>
  <c r="J329" i="1"/>
  <c r="K329" i="1" s="1"/>
  <c r="I329" i="1"/>
  <c r="J321" i="1"/>
  <c r="K321" i="1" s="1"/>
  <c r="I321" i="1"/>
  <c r="I313" i="1"/>
  <c r="J313" i="1"/>
  <c r="K313" i="1" s="1"/>
  <c r="J305" i="1"/>
  <c r="K305" i="1" s="1"/>
  <c r="I305" i="1"/>
  <c r="I297" i="1"/>
  <c r="J297" i="1"/>
  <c r="K297" i="1" s="1"/>
  <c r="J289" i="1"/>
  <c r="K289" i="1" s="1"/>
  <c r="I289" i="1"/>
  <c r="J281" i="1"/>
  <c r="K281" i="1" s="1"/>
  <c r="I281" i="1"/>
  <c r="I273" i="1"/>
  <c r="J273" i="1"/>
  <c r="K273" i="1" s="1"/>
  <c r="J265" i="1"/>
  <c r="K265" i="1" s="1"/>
  <c r="I265" i="1"/>
  <c r="J257" i="1"/>
  <c r="K257" i="1" s="1"/>
  <c r="I257" i="1"/>
  <c r="I249" i="1"/>
  <c r="J249" i="1"/>
  <c r="K249" i="1" s="1"/>
  <c r="J241" i="1"/>
  <c r="K241" i="1" s="1"/>
  <c r="I241" i="1"/>
  <c r="I233" i="1"/>
  <c r="J233" i="1"/>
  <c r="K233" i="1" s="1"/>
  <c r="J225" i="1"/>
  <c r="K225" i="1" s="1"/>
  <c r="I225" i="1"/>
  <c r="J217" i="1"/>
  <c r="K217" i="1" s="1"/>
  <c r="I217" i="1"/>
  <c r="I209" i="1"/>
  <c r="L209" i="1" s="1"/>
  <c r="J209" i="1"/>
  <c r="K209" i="1" s="1"/>
  <c r="J201" i="1"/>
  <c r="K201" i="1" s="1"/>
  <c r="I201" i="1"/>
  <c r="J193" i="1"/>
  <c r="K193" i="1" s="1"/>
  <c r="I193" i="1"/>
  <c r="I185" i="1"/>
  <c r="J185" i="1"/>
  <c r="K185" i="1" s="1"/>
  <c r="J177" i="1"/>
  <c r="K177" i="1" s="1"/>
  <c r="I177" i="1"/>
  <c r="I169" i="1"/>
  <c r="J169" i="1"/>
  <c r="K169" i="1" s="1"/>
  <c r="J161" i="1"/>
  <c r="K161" i="1" s="1"/>
  <c r="I161" i="1"/>
  <c r="J153" i="1"/>
  <c r="K153" i="1" s="1"/>
  <c r="I153" i="1"/>
  <c r="I145" i="1"/>
  <c r="J145" i="1"/>
  <c r="K145" i="1" s="1"/>
  <c r="J137" i="1"/>
  <c r="K137" i="1" s="1"/>
  <c r="I137" i="1"/>
  <c r="J129" i="1"/>
  <c r="K129" i="1" s="1"/>
  <c r="I129" i="1"/>
  <c r="I121" i="1"/>
  <c r="L121" i="1" s="1"/>
  <c r="J121" i="1"/>
  <c r="K121" i="1" s="1"/>
  <c r="J113" i="1"/>
  <c r="K113" i="1" s="1"/>
  <c r="I113" i="1"/>
  <c r="J105" i="1"/>
  <c r="K105" i="1" s="1"/>
  <c r="I105" i="1"/>
  <c r="L105" i="1" s="1"/>
  <c r="J97" i="1"/>
  <c r="K97" i="1" s="1"/>
  <c r="I97" i="1"/>
  <c r="J89" i="1"/>
  <c r="K89" i="1" s="1"/>
  <c r="I89" i="1"/>
  <c r="J81" i="1"/>
  <c r="K81" i="1" s="1"/>
  <c r="I81" i="1"/>
  <c r="I73" i="1"/>
  <c r="J73" i="1"/>
  <c r="K73" i="1" s="1"/>
  <c r="J65" i="1"/>
  <c r="K65" i="1" s="1"/>
  <c r="I65" i="1"/>
  <c r="J57" i="1"/>
  <c r="K57" i="1" s="1"/>
  <c r="I57" i="1"/>
  <c r="J49" i="1"/>
  <c r="K49" i="1" s="1"/>
  <c r="I49" i="1"/>
  <c r="J41" i="1"/>
  <c r="K41" i="1" s="1"/>
  <c r="I41" i="1"/>
  <c r="J33" i="1"/>
  <c r="K33" i="1" s="1"/>
  <c r="I33" i="1"/>
  <c r="J25" i="1"/>
  <c r="K25" i="1" s="1"/>
  <c r="I25" i="1"/>
  <c r="L25" i="1" s="1"/>
  <c r="J17" i="1"/>
  <c r="K17" i="1" s="1"/>
  <c r="I17" i="1"/>
  <c r="J9" i="1"/>
  <c r="K9" i="1" s="1"/>
  <c r="I9" i="1"/>
  <c r="P5749" i="2"/>
  <c r="P5733" i="2"/>
  <c r="P5717" i="2"/>
  <c r="R5717" i="2" s="1"/>
  <c r="P5701" i="2"/>
  <c r="R5701" i="2" s="1"/>
  <c r="P5685" i="2"/>
  <c r="R5685" i="2" s="1"/>
  <c r="P5669" i="2"/>
  <c r="R5669" i="2" s="1"/>
  <c r="P5653" i="2"/>
  <c r="R5653" i="2" s="1"/>
  <c r="P5637" i="2"/>
  <c r="R5637" i="2" s="1"/>
  <c r="P5621" i="2"/>
  <c r="R5621" i="2" s="1"/>
  <c r="P5605" i="2"/>
  <c r="R5605" i="2" s="1"/>
  <c r="P5589" i="2"/>
  <c r="R5589" i="2" s="1"/>
  <c r="P5573" i="2"/>
  <c r="R5573" i="2" s="1"/>
  <c r="P5557" i="2"/>
  <c r="R5557" i="2" s="1"/>
  <c r="P5541" i="2"/>
  <c r="R5541" i="2" s="1"/>
  <c r="P5525" i="2"/>
  <c r="R5525" i="2" s="1"/>
  <c r="P5509" i="2"/>
  <c r="R5509" i="2" s="1"/>
  <c r="P5493" i="2"/>
  <c r="R5493" i="2" s="1"/>
  <c r="P5477" i="2"/>
  <c r="R5477" i="2" s="1"/>
  <c r="P5461" i="2"/>
  <c r="R5461" i="2" s="1"/>
  <c r="P5445" i="2"/>
  <c r="R5445" i="2" s="1"/>
  <c r="P5429" i="2"/>
  <c r="R5429" i="2" s="1"/>
  <c r="P5413" i="2"/>
  <c r="R5413" i="2" s="1"/>
  <c r="P5397" i="2"/>
  <c r="R5397" i="2" s="1"/>
  <c r="P5381" i="2"/>
  <c r="R5381" i="2" s="1"/>
  <c r="P5365" i="2"/>
  <c r="R5365" i="2" s="1"/>
  <c r="P5349" i="2"/>
  <c r="R5349" i="2" s="1"/>
  <c r="P5333" i="2"/>
  <c r="R5333" i="2" s="1"/>
  <c r="P5317" i="2"/>
  <c r="P5300" i="2"/>
  <c r="R5300" i="2" s="1"/>
  <c r="P5277" i="2"/>
  <c r="R5277" i="2" s="1"/>
  <c r="P5259" i="2"/>
  <c r="R5259" i="2" s="1"/>
  <c r="P5236" i="2"/>
  <c r="R5236" i="2" s="1"/>
  <c r="P5180" i="2"/>
  <c r="R5180" i="2" s="1"/>
  <c r="J6000" i="1"/>
  <c r="K6000" i="1" s="1"/>
  <c r="I6000" i="1"/>
  <c r="J5992" i="1"/>
  <c r="K5992" i="1" s="1"/>
  <c r="I5992" i="1"/>
  <c r="J5984" i="1"/>
  <c r="K5984" i="1" s="1"/>
  <c r="I5984" i="1"/>
  <c r="J5976" i="1"/>
  <c r="K5976" i="1" s="1"/>
  <c r="I5976" i="1"/>
  <c r="J5968" i="1"/>
  <c r="K5968" i="1" s="1"/>
  <c r="I5968" i="1"/>
  <c r="J5960" i="1"/>
  <c r="K5960" i="1" s="1"/>
  <c r="I5960" i="1"/>
  <c r="J5952" i="1"/>
  <c r="K5952" i="1" s="1"/>
  <c r="I5952" i="1"/>
  <c r="J5944" i="1"/>
  <c r="K5944" i="1" s="1"/>
  <c r="I5944" i="1"/>
  <c r="J5936" i="1"/>
  <c r="K5936" i="1" s="1"/>
  <c r="I5936" i="1"/>
  <c r="J5928" i="1"/>
  <c r="K5928" i="1" s="1"/>
  <c r="I5928" i="1"/>
  <c r="J5920" i="1"/>
  <c r="K5920" i="1" s="1"/>
  <c r="I5920" i="1"/>
  <c r="J5912" i="1"/>
  <c r="K5912" i="1" s="1"/>
  <c r="I5912" i="1"/>
  <c r="L5912" i="1" s="1"/>
  <c r="J5904" i="1"/>
  <c r="K5904" i="1" s="1"/>
  <c r="I5904" i="1"/>
  <c r="J5896" i="1"/>
  <c r="K5896" i="1" s="1"/>
  <c r="I5896" i="1"/>
  <c r="J5888" i="1"/>
  <c r="K5888" i="1" s="1"/>
  <c r="I5888" i="1"/>
  <c r="J5880" i="1"/>
  <c r="K5880" i="1" s="1"/>
  <c r="I5880" i="1"/>
  <c r="J5872" i="1"/>
  <c r="K5872" i="1" s="1"/>
  <c r="I5872" i="1"/>
  <c r="L5872" i="1" s="1"/>
  <c r="J5864" i="1"/>
  <c r="K5864" i="1" s="1"/>
  <c r="I5864" i="1"/>
  <c r="J5856" i="1"/>
  <c r="K5856" i="1" s="1"/>
  <c r="I5856" i="1"/>
  <c r="J5848" i="1"/>
  <c r="K5848" i="1" s="1"/>
  <c r="I5848" i="1"/>
  <c r="J5840" i="1"/>
  <c r="K5840" i="1" s="1"/>
  <c r="I5840" i="1"/>
  <c r="J5832" i="1"/>
  <c r="K5832" i="1" s="1"/>
  <c r="I5832" i="1"/>
  <c r="J5824" i="1"/>
  <c r="K5824" i="1" s="1"/>
  <c r="I5824" i="1"/>
  <c r="J5816" i="1"/>
  <c r="K5816" i="1" s="1"/>
  <c r="I5816" i="1"/>
  <c r="J5808" i="1"/>
  <c r="K5808" i="1" s="1"/>
  <c r="I5808" i="1"/>
  <c r="J5800" i="1"/>
  <c r="K5800" i="1" s="1"/>
  <c r="I5800" i="1"/>
  <c r="J5792" i="1"/>
  <c r="K5792" i="1" s="1"/>
  <c r="I5792" i="1"/>
  <c r="J5784" i="1"/>
  <c r="K5784" i="1" s="1"/>
  <c r="I5784" i="1"/>
  <c r="J5776" i="1"/>
  <c r="K5776" i="1" s="1"/>
  <c r="I5776" i="1"/>
  <c r="J5768" i="1"/>
  <c r="K5768" i="1" s="1"/>
  <c r="I5768" i="1"/>
  <c r="L5768" i="1" s="1"/>
  <c r="J5760" i="1"/>
  <c r="K5760" i="1" s="1"/>
  <c r="I5760" i="1"/>
  <c r="J5752" i="1"/>
  <c r="K5752" i="1" s="1"/>
  <c r="I5752" i="1"/>
  <c r="J5744" i="1"/>
  <c r="K5744" i="1" s="1"/>
  <c r="I5744" i="1"/>
  <c r="J5736" i="1"/>
  <c r="K5736" i="1" s="1"/>
  <c r="I5736" i="1"/>
  <c r="J5728" i="1"/>
  <c r="K5728" i="1" s="1"/>
  <c r="I5728" i="1"/>
  <c r="J5720" i="1"/>
  <c r="K5720" i="1" s="1"/>
  <c r="I5720" i="1"/>
  <c r="J5712" i="1"/>
  <c r="K5712" i="1" s="1"/>
  <c r="I5712" i="1"/>
  <c r="J5704" i="1"/>
  <c r="K5704" i="1" s="1"/>
  <c r="I5704" i="1"/>
  <c r="J5696" i="1"/>
  <c r="K5696" i="1" s="1"/>
  <c r="I5696" i="1"/>
  <c r="J5688" i="1"/>
  <c r="K5688" i="1" s="1"/>
  <c r="I5688" i="1"/>
  <c r="J5680" i="1"/>
  <c r="K5680" i="1" s="1"/>
  <c r="I5680" i="1"/>
  <c r="J5672" i="1"/>
  <c r="K5672" i="1" s="1"/>
  <c r="I5672" i="1"/>
  <c r="J5664" i="1"/>
  <c r="K5664" i="1" s="1"/>
  <c r="I5664" i="1"/>
  <c r="L5664" i="1" s="1"/>
  <c r="J5656" i="1"/>
  <c r="K5656" i="1" s="1"/>
  <c r="I5656" i="1"/>
  <c r="J5648" i="1"/>
  <c r="K5648" i="1" s="1"/>
  <c r="I5648" i="1"/>
  <c r="J5640" i="1"/>
  <c r="K5640" i="1" s="1"/>
  <c r="I5640" i="1"/>
  <c r="J5632" i="1"/>
  <c r="K5632" i="1" s="1"/>
  <c r="I5632" i="1"/>
  <c r="J5624" i="1"/>
  <c r="K5624" i="1" s="1"/>
  <c r="I5624" i="1"/>
  <c r="J5616" i="1"/>
  <c r="K5616" i="1" s="1"/>
  <c r="I5616" i="1"/>
  <c r="J5608" i="1"/>
  <c r="K5608" i="1" s="1"/>
  <c r="I5608" i="1"/>
  <c r="J5600" i="1"/>
  <c r="K5600" i="1" s="1"/>
  <c r="I5600" i="1"/>
  <c r="J5592" i="1"/>
  <c r="K5592" i="1" s="1"/>
  <c r="I5592" i="1"/>
  <c r="J5584" i="1"/>
  <c r="K5584" i="1" s="1"/>
  <c r="I5584" i="1"/>
  <c r="J5576" i="1"/>
  <c r="K5576" i="1" s="1"/>
  <c r="I5576" i="1"/>
  <c r="J5568" i="1"/>
  <c r="K5568" i="1" s="1"/>
  <c r="I5568" i="1"/>
  <c r="J5560" i="1"/>
  <c r="K5560" i="1" s="1"/>
  <c r="I5560" i="1"/>
  <c r="J5552" i="1"/>
  <c r="K5552" i="1" s="1"/>
  <c r="I5552" i="1"/>
  <c r="L5552" i="1" s="1"/>
  <c r="J5544" i="1"/>
  <c r="K5544" i="1" s="1"/>
  <c r="I5544" i="1"/>
  <c r="J5536" i="1"/>
  <c r="K5536" i="1" s="1"/>
  <c r="I5536" i="1"/>
  <c r="J5528" i="1"/>
  <c r="K5528" i="1" s="1"/>
  <c r="I5528" i="1"/>
  <c r="J5520" i="1"/>
  <c r="K5520" i="1" s="1"/>
  <c r="I5520" i="1"/>
  <c r="J5512" i="1"/>
  <c r="K5512" i="1" s="1"/>
  <c r="I5512" i="1"/>
  <c r="J5504" i="1"/>
  <c r="K5504" i="1" s="1"/>
  <c r="I5504" i="1"/>
  <c r="J5496" i="1"/>
  <c r="K5496" i="1" s="1"/>
  <c r="I5496" i="1"/>
  <c r="J5488" i="1"/>
  <c r="K5488" i="1" s="1"/>
  <c r="I5488" i="1"/>
  <c r="J5480" i="1"/>
  <c r="K5480" i="1" s="1"/>
  <c r="I5480" i="1"/>
  <c r="J5472" i="1"/>
  <c r="K5472" i="1" s="1"/>
  <c r="I5472" i="1"/>
  <c r="J5464" i="1"/>
  <c r="K5464" i="1" s="1"/>
  <c r="I5464" i="1"/>
  <c r="J5456" i="1"/>
  <c r="K5456" i="1" s="1"/>
  <c r="I5456" i="1"/>
  <c r="J5448" i="1"/>
  <c r="K5448" i="1" s="1"/>
  <c r="I5448" i="1"/>
  <c r="L5448" i="1" s="1"/>
  <c r="J5440" i="1"/>
  <c r="K5440" i="1" s="1"/>
  <c r="I5440" i="1"/>
  <c r="J5432" i="1"/>
  <c r="K5432" i="1" s="1"/>
  <c r="I5432" i="1"/>
  <c r="J5424" i="1"/>
  <c r="K5424" i="1" s="1"/>
  <c r="I5424" i="1"/>
  <c r="J5416" i="1"/>
  <c r="K5416" i="1" s="1"/>
  <c r="I5416" i="1"/>
  <c r="J5408" i="1"/>
  <c r="K5408" i="1" s="1"/>
  <c r="I5408" i="1"/>
  <c r="J5400" i="1"/>
  <c r="K5400" i="1" s="1"/>
  <c r="I5400" i="1"/>
  <c r="J5392" i="1"/>
  <c r="K5392" i="1" s="1"/>
  <c r="I5392" i="1"/>
  <c r="J5384" i="1"/>
  <c r="K5384" i="1" s="1"/>
  <c r="I5384" i="1"/>
  <c r="J5376" i="1"/>
  <c r="K5376" i="1" s="1"/>
  <c r="I5376" i="1"/>
  <c r="J5368" i="1"/>
  <c r="K5368" i="1" s="1"/>
  <c r="I5368" i="1"/>
  <c r="J5360" i="1"/>
  <c r="K5360" i="1" s="1"/>
  <c r="I5360" i="1"/>
  <c r="J5352" i="1"/>
  <c r="K5352" i="1" s="1"/>
  <c r="I5352" i="1"/>
  <c r="J5344" i="1"/>
  <c r="K5344" i="1" s="1"/>
  <c r="I5344" i="1"/>
  <c r="J5336" i="1"/>
  <c r="K5336" i="1" s="1"/>
  <c r="I5336" i="1"/>
  <c r="J5328" i="1"/>
  <c r="K5328" i="1" s="1"/>
  <c r="I5328" i="1"/>
  <c r="J5320" i="1"/>
  <c r="K5320" i="1" s="1"/>
  <c r="I5320" i="1"/>
  <c r="J5312" i="1"/>
  <c r="K5312" i="1" s="1"/>
  <c r="I5312" i="1"/>
  <c r="J5304" i="1"/>
  <c r="K5304" i="1" s="1"/>
  <c r="I5304" i="1"/>
  <c r="J5296" i="1"/>
  <c r="K5296" i="1" s="1"/>
  <c r="I5296" i="1"/>
  <c r="J5288" i="1"/>
  <c r="K5288" i="1" s="1"/>
  <c r="I5288" i="1"/>
  <c r="J5280" i="1"/>
  <c r="K5280" i="1" s="1"/>
  <c r="I5280" i="1"/>
  <c r="J5272" i="1"/>
  <c r="K5272" i="1" s="1"/>
  <c r="I5272" i="1"/>
  <c r="J5264" i="1"/>
  <c r="K5264" i="1" s="1"/>
  <c r="I5264" i="1"/>
  <c r="J5256" i="1"/>
  <c r="K5256" i="1" s="1"/>
  <c r="I5256" i="1"/>
  <c r="J5248" i="1"/>
  <c r="K5248" i="1" s="1"/>
  <c r="I5248" i="1"/>
  <c r="J5240" i="1"/>
  <c r="K5240" i="1" s="1"/>
  <c r="I5240" i="1"/>
  <c r="J5232" i="1"/>
  <c r="K5232" i="1" s="1"/>
  <c r="I5232" i="1"/>
  <c r="L5232" i="1" s="1"/>
  <c r="J5224" i="1"/>
  <c r="K5224" i="1" s="1"/>
  <c r="I5224" i="1"/>
  <c r="J5216" i="1"/>
  <c r="K5216" i="1" s="1"/>
  <c r="I5216" i="1"/>
  <c r="J5208" i="1"/>
  <c r="K5208" i="1" s="1"/>
  <c r="I5208" i="1"/>
  <c r="J5200" i="1"/>
  <c r="K5200" i="1" s="1"/>
  <c r="I5200" i="1"/>
  <c r="J5192" i="1"/>
  <c r="K5192" i="1" s="1"/>
  <c r="I5192" i="1"/>
  <c r="J5184" i="1"/>
  <c r="K5184" i="1" s="1"/>
  <c r="I5184" i="1"/>
  <c r="J5176" i="1"/>
  <c r="K5176" i="1" s="1"/>
  <c r="I5176" i="1"/>
  <c r="J5168" i="1"/>
  <c r="K5168" i="1" s="1"/>
  <c r="I5168" i="1"/>
  <c r="J5160" i="1"/>
  <c r="K5160" i="1" s="1"/>
  <c r="I5160" i="1"/>
  <c r="J5152" i="1"/>
  <c r="K5152" i="1" s="1"/>
  <c r="I5152" i="1"/>
  <c r="L5152" i="1" s="1"/>
  <c r="J5144" i="1"/>
  <c r="K5144" i="1" s="1"/>
  <c r="I5144" i="1"/>
  <c r="L5144" i="1" s="1"/>
  <c r="J5136" i="1"/>
  <c r="K5136" i="1" s="1"/>
  <c r="I5136" i="1"/>
  <c r="J5128" i="1"/>
  <c r="K5128" i="1" s="1"/>
  <c r="I5128" i="1"/>
  <c r="J5120" i="1"/>
  <c r="K5120" i="1" s="1"/>
  <c r="I5120" i="1"/>
  <c r="J5112" i="1"/>
  <c r="K5112" i="1" s="1"/>
  <c r="I5112" i="1"/>
  <c r="J5104" i="1"/>
  <c r="K5104" i="1" s="1"/>
  <c r="I5104" i="1"/>
  <c r="J5096" i="1"/>
  <c r="K5096" i="1" s="1"/>
  <c r="I5096" i="1"/>
  <c r="J5088" i="1"/>
  <c r="K5088" i="1" s="1"/>
  <c r="I5088" i="1"/>
  <c r="J5080" i="1"/>
  <c r="K5080" i="1" s="1"/>
  <c r="I5080" i="1"/>
  <c r="J5072" i="1"/>
  <c r="K5072" i="1" s="1"/>
  <c r="I5072" i="1"/>
  <c r="J5064" i="1"/>
  <c r="K5064" i="1" s="1"/>
  <c r="I5064" i="1"/>
  <c r="L5064" i="1" s="1"/>
  <c r="J5056" i="1"/>
  <c r="K5056" i="1" s="1"/>
  <c r="I5056" i="1"/>
  <c r="J5048" i="1"/>
  <c r="K5048" i="1" s="1"/>
  <c r="I5048" i="1"/>
  <c r="J5040" i="1"/>
  <c r="K5040" i="1" s="1"/>
  <c r="I5040" i="1"/>
  <c r="J5032" i="1"/>
  <c r="K5032" i="1" s="1"/>
  <c r="I5032" i="1"/>
  <c r="J5024" i="1"/>
  <c r="K5024" i="1" s="1"/>
  <c r="I5024" i="1"/>
  <c r="J5016" i="1"/>
  <c r="K5016" i="1" s="1"/>
  <c r="I5016" i="1"/>
  <c r="J5008" i="1"/>
  <c r="K5008" i="1" s="1"/>
  <c r="I5008" i="1"/>
  <c r="J5000" i="1"/>
  <c r="K5000" i="1" s="1"/>
  <c r="I5000" i="1"/>
  <c r="J4992" i="1"/>
  <c r="K4992" i="1" s="1"/>
  <c r="I4992" i="1"/>
  <c r="J4984" i="1"/>
  <c r="K4984" i="1" s="1"/>
  <c r="I4984" i="1"/>
  <c r="J4976" i="1"/>
  <c r="K4976" i="1" s="1"/>
  <c r="I4976" i="1"/>
  <c r="J4968" i="1"/>
  <c r="K4968" i="1" s="1"/>
  <c r="I4968" i="1"/>
  <c r="J4960" i="1"/>
  <c r="K4960" i="1" s="1"/>
  <c r="I4960" i="1"/>
  <c r="J4952" i="1"/>
  <c r="K4952" i="1" s="1"/>
  <c r="I4952" i="1"/>
  <c r="J4944" i="1"/>
  <c r="K4944" i="1" s="1"/>
  <c r="I4944" i="1"/>
  <c r="J4936" i="1"/>
  <c r="K4936" i="1" s="1"/>
  <c r="I4936" i="1"/>
  <c r="J4928" i="1"/>
  <c r="K4928" i="1" s="1"/>
  <c r="I4928" i="1"/>
  <c r="J4920" i="1"/>
  <c r="K4920" i="1" s="1"/>
  <c r="I4920" i="1"/>
  <c r="J4912" i="1"/>
  <c r="K4912" i="1" s="1"/>
  <c r="I4912" i="1"/>
  <c r="J4904" i="1"/>
  <c r="K4904" i="1" s="1"/>
  <c r="I4904" i="1"/>
  <c r="J4896" i="1"/>
  <c r="K4896" i="1" s="1"/>
  <c r="I4896" i="1"/>
  <c r="J4888" i="1"/>
  <c r="K4888" i="1" s="1"/>
  <c r="I4888" i="1"/>
  <c r="J4880" i="1"/>
  <c r="K4880" i="1" s="1"/>
  <c r="I4880" i="1"/>
  <c r="J4872" i="1"/>
  <c r="K4872" i="1" s="1"/>
  <c r="I4872" i="1"/>
  <c r="J4864" i="1"/>
  <c r="K4864" i="1" s="1"/>
  <c r="I4864" i="1"/>
  <c r="L4864" i="1" s="1"/>
  <c r="J4856" i="1"/>
  <c r="K4856" i="1" s="1"/>
  <c r="I4856" i="1"/>
  <c r="J4848" i="1"/>
  <c r="K4848" i="1" s="1"/>
  <c r="I4848" i="1"/>
  <c r="J4840" i="1"/>
  <c r="K4840" i="1" s="1"/>
  <c r="I4840" i="1"/>
  <c r="L4840" i="1" s="1"/>
  <c r="J4832" i="1"/>
  <c r="K4832" i="1" s="1"/>
  <c r="I4832" i="1"/>
  <c r="J4824" i="1"/>
  <c r="K4824" i="1" s="1"/>
  <c r="I4824" i="1"/>
  <c r="J4816" i="1"/>
  <c r="K4816" i="1" s="1"/>
  <c r="I4816" i="1"/>
  <c r="J4808" i="1"/>
  <c r="K4808" i="1" s="1"/>
  <c r="I4808" i="1"/>
  <c r="J4800" i="1"/>
  <c r="K4800" i="1" s="1"/>
  <c r="I4800" i="1"/>
  <c r="J4792" i="1"/>
  <c r="K4792" i="1" s="1"/>
  <c r="I4792" i="1"/>
  <c r="J4784" i="1"/>
  <c r="K4784" i="1" s="1"/>
  <c r="I4784" i="1"/>
  <c r="J4776" i="1"/>
  <c r="K4776" i="1" s="1"/>
  <c r="I4776" i="1"/>
  <c r="J4768" i="1"/>
  <c r="K4768" i="1" s="1"/>
  <c r="I4768" i="1"/>
  <c r="J4760" i="1"/>
  <c r="K4760" i="1" s="1"/>
  <c r="I4760" i="1"/>
  <c r="J4752" i="1"/>
  <c r="K4752" i="1" s="1"/>
  <c r="I4752" i="1"/>
  <c r="J4744" i="1"/>
  <c r="K4744" i="1" s="1"/>
  <c r="I4744" i="1"/>
  <c r="J4736" i="1"/>
  <c r="K4736" i="1" s="1"/>
  <c r="I4736" i="1"/>
  <c r="J4728" i="1"/>
  <c r="K4728" i="1" s="1"/>
  <c r="I4728" i="1"/>
  <c r="J4720" i="1"/>
  <c r="K4720" i="1" s="1"/>
  <c r="I4720" i="1"/>
  <c r="J4712" i="1"/>
  <c r="K4712" i="1" s="1"/>
  <c r="I4712" i="1"/>
  <c r="L4712" i="1" s="1"/>
  <c r="J4704" i="1"/>
  <c r="K4704" i="1" s="1"/>
  <c r="I4704" i="1"/>
  <c r="J4696" i="1"/>
  <c r="K4696" i="1" s="1"/>
  <c r="I4696" i="1"/>
  <c r="J4688" i="1"/>
  <c r="K4688" i="1" s="1"/>
  <c r="I4688" i="1"/>
  <c r="J4680" i="1"/>
  <c r="K4680" i="1" s="1"/>
  <c r="I4680" i="1"/>
  <c r="J4672" i="1"/>
  <c r="K4672" i="1" s="1"/>
  <c r="I4672" i="1"/>
  <c r="J4664" i="1"/>
  <c r="K4664" i="1" s="1"/>
  <c r="I4664" i="1"/>
  <c r="J4656" i="1"/>
  <c r="K4656" i="1" s="1"/>
  <c r="I4656" i="1"/>
  <c r="J4648" i="1"/>
  <c r="K4648" i="1" s="1"/>
  <c r="I4648" i="1"/>
  <c r="J4640" i="1"/>
  <c r="K4640" i="1" s="1"/>
  <c r="I4640" i="1"/>
  <c r="J4632" i="1"/>
  <c r="K4632" i="1" s="1"/>
  <c r="I4632" i="1"/>
  <c r="J4624" i="1"/>
  <c r="K4624" i="1" s="1"/>
  <c r="I4624" i="1"/>
  <c r="J4616" i="1"/>
  <c r="K4616" i="1" s="1"/>
  <c r="I4616" i="1"/>
  <c r="L4616" i="1" s="1"/>
  <c r="J4608" i="1"/>
  <c r="K4608" i="1" s="1"/>
  <c r="I4608" i="1"/>
  <c r="J4600" i="1"/>
  <c r="K4600" i="1" s="1"/>
  <c r="I4600" i="1"/>
  <c r="J4592" i="1"/>
  <c r="K4592" i="1" s="1"/>
  <c r="I4592" i="1"/>
  <c r="J4584" i="1"/>
  <c r="K4584" i="1" s="1"/>
  <c r="I4584" i="1"/>
  <c r="J4576" i="1"/>
  <c r="K4576" i="1" s="1"/>
  <c r="I4576" i="1"/>
  <c r="J4568" i="1"/>
  <c r="K4568" i="1" s="1"/>
  <c r="I4568" i="1"/>
  <c r="J4560" i="1"/>
  <c r="K4560" i="1" s="1"/>
  <c r="I4560" i="1"/>
  <c r="J4552" i="1"/>
  <c r="K4552" i="1" s="1"/>
  <c r="I4552" i="1"/>
  <c r="J4544" i="1"/>
  <c r="K4544" i="1" s="1"/>
  <c r="I4544" i="1"/>
  <c r="L4544" i="1" s="1"/>
  <c r="J4536" i="1"/>
  <c r="K4536" i="1" s="1"/>
  <c r="I4536" i="1"/>
  <c r="J4528" i="1"/>
  <c r="K4528" i="1" s="1"/>
  <c r="I4528" i="1"/>
  <c r="J4520" i="1"/>
  <c r="K4520" i="1" s="1"/>
  <c r="I4520" i="1"/>
  <c r="L4520" i="1" s="1"/>
  <c r="J4512" i="1"/>
  <c r="K4512" i="1" s="1"/>
  <c r="I4512" i="1"/>
  <c r="J4504" i="1"/>
  <c r="K4504" i="1" s="1"/>
  <c r="I4504" i="1"/>
  <c r="J4496" i="1"/>
  <c r="K4496" i="1" s="1"/>
  <c r="I4496" i="1"/>
  <c r="J4488" i="1"/>
  <c r="K4488" i="1" s="1"/>
  <c r="I4488" i="1"/>
  <c r="J4480" i="1"/>
  <c r="K4480" i="1" s="1"/>
  <c r="I4480" i="1"/>
  <c r="J4472" i="1"/>
  <c r="K4472" i="1" s="1"/>
  <c r="I4472" i="1"/>
  <c r="J4464" i="1"/>
  <c r="K4464" i="1" s="1"/>
  <c r="I4464" i="1"/>
  <c r="J4456" i="1"/>
  <c r="K4456" i="1" s="1"/>
  <c r="I4456" i="1"/>
  <c r="J4448" i="1"/>
  <c r="K4448" i="1" s="1"/>
  <c r="I4448" i="1"/>
  <c r="J4440" i="1"/>
  <c r="K4440" i="1" s="1"/>
  <c r="I4440" i="1"/>
  <c r="J4432" i="1"/>
  <c r="K4432" i="1" s="1"/>
  <c r="I4432" i="1"/>
  <c r="J4424" i="1"/>
  <c r="K4424" i="1" s="1"/>
  <c r="I4424" i="1"/>
  <c r="J4416" i="1"/>
  <c r="K4416" i="1" s="1"/>
  <c r="I4416" i="1"/>
  <c r="J4408" i="1"/>
  <c r="K4408" i="1" s="1"/>
  <c r="I4408" i="1"/>
  <c r="J4400" i="1"/>
  <c r="K4400" i="1" s="1"/>
  <c r="I4400" i="1"/>
  <c r="J4392" i="1"/>
  <c r="K4392" i="1" s="1"/>
  <c r="I4392" i="1"/>
  <c r="J4384" i="1"/>
  <c r="K4384" i="1" s="1"/>
  <c r="I4384" i="1"/>
  <c r="J4376" i="1"/>
  <c r="K4376" i="1" s="1"/>
  <c r="I4376" i="1"/>
  <c r="J4368" i="1"/>
  <c r="K4368" i="1" s="1"/>
  <c r="I4368" i="1"/>
  <c r="L4368" i="1" s="1"/>
  <c r="J4360" i="1"/>
  <c r="K4360" i="1" s="1"/>
  <c r="I4360" i="1"/>
  <c r="J4352" i="1"/>
  <c r="K4352" i="1" s="1"/>
  <c r="I4352" i="1"/>
  <c r="J4344" i="1"/>
  <c r="K4344" i="1" s="1"/>
  <c r="I4344" i="1"/>
  <c r="J4336" i="1"/>
  <c r="K4336" i="1" s="1"/>
  <c r="I4336" i="1"/>
  <c r="J4328" i="1"/>
  <c r="K4328" i="1" s="1"/>
  <c r="I4328" i="1"/>
  <c r="J4320" i="1"/>
  <c r="K4320" i="1" s="1"/>
  <c r="I4320" i="1"/>
  <c r="J4312" i="1"/>
  <c r="K4312" i="1" s="1"/>
  <c r="I4312" i="1"/>
  <c r="J4304" i="1"/>
  <c r="K4304" i="1" s="1"/>
  <c r="I4304" i="1"/>
  <c r="J4296" i="1"/>
  <c r="K4296" i="1" s="1"/>
  <c r="I4296" i="1"/>
  <c r="J4288" i="1"/>
  <c r="K4288" i="1" s="1"/>
  <c r="I4288" i="1"/>
  <c r="J4280" i="1"/>
  <c r="K4280" i="1" s="1"/>
  <c r="I4280" i="1"/>
  <c r="J4272" i="1"/>
  <c r="K4272" i="1" s="1"/>
  <c r="I4272" i="1"/>
  <c r="J4264" i="1"/>
  <c r="K4264" i="1" s="1"/>
  <c r="I4264" i="1"/>
  <c r="J4256" i="1"/>
  <c r="K4256" i="1" s="1"/>
  <c r="I4256" i="1"/>
  <c r="J4248" i="1"/>
  <c r="K4248" i="1" s="1"/>
  <c r="I4248" i="1"/>
  <c r="L4248" i="1" s="1"/>
  <c r="J4240" i="1"/>
  <c r="K4240" i="1" s="1"/>
  <c r="I4240" i="1"/>
  <c r="J4232" i="1"/>
  <c r="K4232" i="1" s="1"/>
  <c r="I4232" i="1"/>
  <c r="J4224" i="1"/>
  <c r="K4224" i="1" s="1"/>
  <c r="I4224" i="1"/>
  <c r="J4216" i="1"/>
  <c r="K4216" i="1" s="1"/>
  <c r="I4216" i="1"/>
  <c r="J4208" i="1"/>
  <c r="K4208" i="1" s="1"/>
  <c r="I4208" i="1"/>
  <c r="J4200" i="1"/>
  <c r="K4200" i="1" s="1"/>
  <c r="I4200" i="1"/>
  <c r="J4192" i="1"/>
  <c r="K4192" i="1" s="1"/>
  <c r="I4192" i="1"/>
  <c r="J4184" i="1"/>
  <c r="K4184" i="1" s="1"/>
  <c r="I4184" i="1"/>
  <c r="J4176" i="1"/>
  <c r="K4176" i="1" s="1"/>
  <c r="I4176" i="1"/>
  <c r="J4168" i="1"/>
  <c r="K4168" i="1" s="1"/>
  <c r="I4168" i="1"/>
  <c r="J4160" i="1"/>
  <c r="K4160" i="1" s="1"/>
  <c r="I4160" i="1"/>
  <c r="J4152" i="1"/>
  <c r="K4152" i="1" s="1"/>
  <c r="I4152" i="1"/>
  <c r="J4144" i="1"/>
  <c r="K4144" i="1" s="1"/>
  <c r="I4144" i="1"/>
  <c r="J4136" i="1"/>
  <c r="K4136" i="1" s="1"/>
  <c r="I4136" i="1"/>
  <c r="J4128" i="1"/>
  <c r="K4128" i="1" s="1"/>
  <c r="I4128" i="1"/>
  <c r="J4120" i="1"/>
  <c r="K4120" i="1" s="1"/>
  <c r="I4120" i="1"/>
  <c r="J4112" i="1"/>
  <c r="K4112" i="1" s="1"/>
  <c r="I4112" i="1"/>
  <c r="J4104" i="1"/>
  <c r="K4104" i="1" s="1"/>
  <c r="I4104" i="1"/>
  <c r="J4096" i="1"/>
  <c r="K4096" i="1" s="1"/>
  <c r="I4096" i="1"/>
  <c r="J4088" i="1"/>
  <c r="K4088" i="1" s="1"/>
  <c r="I4088" i="1"/>
  <c r="J4080" i="1"/>
  <c r="K4080" i="1" s="1"/>
  <c r="I4080" i="1"/>
  <c r="J4072" i="1"/>
  <c r="K4072" i="1" s="1"/>
  <c r="I4072" i="1"/>
  <c r="J4064" i="1"/>
  <c r="K4064" i="1" s="1"/>
  <c r="I4064" i="1"/>
  <c r="J4056" i="1"/>
  <c r="K4056" i="1" s="1"/>
  <c r="I4056" i="1"/>
  <c r="J4048" i="1"/>
  <c r="K4048" i="1" s="1"/>
  <c r="I4048" i="1"/>
  <c r="I4040" i="1"/>
  <c r="J4040" i="1"/>
  <c r="K4040" i="1" s="1"/>
  <c r="J4032" i="1"/>
  <c r="K4032" i="1" s="1"/>
  <c r="I4032" i="1"/>
  <c r="J4024" i="1"/>
  <c r="K4024" i="1" s="1"/>
  <c r="I4024" i="1"/>
  <c r="J4016" i="1"/>
  <c r="K4016" i="1" s="1"/>
  <c r="I4016" i="1"/>
  <c r="J4008" i="1"/>
  <c r="K4008" i="1" s="1"/>
  <c r="I4008" i="1"/>
  <c r="J4000" i="1"/>
  <c r="K4000" i="1" s="1"/>
  <c r="I4000" i="1"/>
  <c r="J3992" i="1"/>
  <c r="K3992" i="1" s="1"/>
  <c r="I3992" i="1"/>
  <c r="J3984" i="1"/>
  <c r="K3984" i="1" s="1"/>
  <c r="I3984" i="1"/>
  <c r="L3984" i="1" s="1"/>
  <c r="J3976" i="1"/>
  <c r="K3976" i="1" s="1"/>
  <c r="I3976" i="1"/>
  <c r="L3976" i="1" s="1"/>
  <c r="J3968" i="1"/>
  <c r="K3968" i="1" s="1"/>
  <c r="I3968" i="1"/>
  <c r="J3960" i="1"/>
  <c r="K3960" i="1" s="1"/>
  <c r="I3960" i="1"/>
  <c r="J3952" i="1"/>
  <c r="K3952" i="1" s="1"/>
  <c r="I3952" i="1"/>
  <c r="J3944" i="1"/>
  <c r="K3944" i="1" s="1"/>
  <c r="I3944" i="1"/>
  <c r="J3936" i="1"/>
  <c r="K3936" i="1" s="1"/>
  <c r="I3936" i="1"/>
  <c r="J3928" i="1"/>
  <c r="K3928" i="1" s="1"/>
  <c r="I3928" i="1"/>
  <c r="J3920" i="1"/>
  <c r="K3920" i="1" s="1"/>
  <c r="I3920" i="1"/>
  <c r="J3912" i="1"/>
  <c r="K3912" i="1" s="1"/>
  <c r="I3912" i="1"/>
  <c r="J3904" i="1"/>
  <c r="K3904" i="1" s="1"/>
  <c r="I3904" i="1"/>
  <c r="L3904" i="1" s="1"/>
  <c r="J3896" i="1"/>
  <c r="K3896" i="1" s="1"/>
  <c r="I3896" i="1"/>
  <c r="J3888" i="1"/>
  <c r="K3888" i="1" s="1"/>
  <c r="I3888" i="1"/>
  <c r="J3880" i="1"/>
  <c r="K3880" i="1" s="1"/>
  <c r="I3880" i="1"/>
  <c r="J3872" i="1"/>
  <c r="K3872" i="1" s="1"/>
  <c r="I3872" i="1"/>
  <c r="J3864" i="1"/>
  <c r="K3864" i="1" s="1"/>
  <c r="I3864" i="1"/>
  <c r="L3864" i="1" s="1"/>
  <c r="J3856" i="1"/>
  <c r="K3856" i="1" s="1"/>
  <c r="I3856" i="1"/>
  <c r="J3848" i="1"/>
  <c r="K3848" i="1" s="1"/>
  <c r="I3848" i="1"/>
  <c r="J3840" i="1"/>
  <c r="K3840" i="1" s="1"/>
  <c r="I3840" i="1"/>
  <c r="J3832" i="1"/>
  <c r="K3832" i="1" s="1"/>
  <c r="I3832" i="1"/>
  <c r="J3824" i="1"/>
  <c r="K3824" i="1" s="1"/>
  <c r="I3824" i="1"/>
  <c r="J3816" i="1"/>
  <c r="K3816" i="1" s="1"/>
  <c r="I3816" i="1"/>
  <c r="J3808" i="1"/>
  <c r="K3808" i="1" s="1"/>
  <c r="I3808" i="1"/>
  <c r="J3800" i="1"/>
  <c r="K3800" i="1" s="1"/>
  <c r="I3800" i="1"/>
  <c r="I3792" i="1"/>
  <c r="J3792" i="1"/>
  <c r="K3792" i="1" s="1"/>
  <c r="J3784" i="1"/>
  <c r="K3784" i="1" s="1"/>
  <c r="I3784" i="1"/>
  <c r="J3776" i="1"/>
  <c r="K3776" i="1" s="1"/>
  <c r="I3776" i="1"/>
  <c r="J3768" i="1"/>
  <c r="K3768" i="1" s="1"/>
  <c r="I3768" i="1"/>
  <c r="J3760" i="1"/>
  <c r="K3760" i="1" s="1"/>
  <c r="I3760" i="1"/>
  <c r="J3752" i="1"/>
  <c r="K3752" i="1" s="1"/>
  <c r="I3752" i="1"/>
  <c r="J3744" i="1"/>
  <c r="K3744" i="1" s="1"/>
  <c r="I3744" i="1"/>
  <c r="J3736" i="1"/>
  <c r="K3736" i="1" s="1"/>
  <c r="I3736" i="1"/>
  <c r="J3728" i="1"/>
  <c r="K3728" i="1" s="1"/>
  <c r="I3728" i="1"/>
  <c r="J3720" i="1"/>
  <c r="K3720" i="1" s="1"/>
  <c r="I3720" i="1"/>
  <c r="J3712" i="1"/>
  <c r="K3712" i="1" s="1"/>
  <c r="I3712" i="1"/>
  <c r="J3704" i="1"/>
  <c r="K3704" i="1" s="1"/>
  <c r="I3704" i="1"/>
  <c r="J3696" i="1"/>
  <c r="K3696" i="1" s="1"/>
  <c r="I3696" i="1"/>
  <c r="J3688" i="1"/>
  <c r="K3688" i="1" s="1"/>
  <c r="I3688" i="1"/>
  <c r="J3680" i="1"/>
  <c r="K3680" i="1" s="1"/>
  <c r="I3680" i="1"/>
  <c r="L3680" i="1" s="1"/>
  <c r="J3672" i="1"/>
  <c r="K3672" i="1" s="1"/>
  <c r="I3672" i="1"/>
  <c r="J3664" i="1"/>
  <c r="K3664" i="1" s="1"/>
  <c r="I3664" i="1"/>
  <c r="J3656" i="1"/>
  <c r="K3656" i="1" s="1"/>
  <c r="I3656" i="1"/>
  <c r="J3648" i="1"/>
  <c r="K3648" i="1" s="1"/>
  <c r="I3648" i="1"/>
  <c r="J3640" i="1"/>
  <c r="K3640" i="1" s="1"/>
  <c r="I3640" i="1"/>
  <c r="J3632" i="1"/>
  <c r="K3632" i="1" s="1"/>
  <c r="I3632" i="1"/>
  <c r="J3624" i="1"/>
  <c r="K3624" i="1" s="1"/>
  <c r="I3624" i="1"/>
  <c r="J3616" i="1"/>
  <c r="K3616" i="1" s="1"/>
  <c r="I3616" i="1"/>
  <c r="J3608" i="1"/>
  <c r="K3608" i="1" s="1"/>
  <c r="I3608" i="1"/>
  <c r="J3600" i="1"/>
  <c r="K3600" i="1" s="1"/>
  <c r="I3600" i="1"/>
  <c r="J3592" i="1"/>
  <c r="K3592" i="1" s="1"/>
  <c r="I3592" i="1"/>
  <c r="J3584" i="1"/>
  <c r="K3584" i="1" s="1"/>
  <c r="I3584" i="1"/>
  <c r="J3576" i="1"/>
  <c r="K3576" i="1" s="1"/>
  <c r="I3576" i="1"/>
  <c r="J3568" i="1"/>
  <c r="K3568" i="1" s="1"/>
  <c r="I3568" i="1"/>
  <c r="J3560" i="1"/>
  <c r="K3560" i="1" s="1"/>
  <c r="I3560" i="1"/>
  <c r="J3552" i="1"/>
  <c r="K3552" i="1" s="1"/>
  <c r="I3552" i="1"/>
  <c r="J3544" i="1"/>
  <c r="K3544" i="1" s="1"/>
  <c r="I3544" i="1"/>
  <c r="J3536" i="1"/>
  <c r="K3536" i="1" s="1"/>
  <c r="I3536" i="1"/>
  <c r="J3528" i="1"/>
  <c r="K3528" i="1" s="1"/>
  <c r="I3528" i="1"/>
  <c r="L3528" i="1" s="1"/>
  <c r="J3520" i="1"/>
  <c r="K3520" i="1" s="1"/>
  <c r="I3520" i="1"/>
  <c r="J3512" i="1"/>
  <c r="K3512" i="1" s="1"/>
  <c r="I3512" i="1"/>
  <c r="J3504" i="1"/>
  <c r="K3504" i="1" s="1"/>
  <c r="I3504" i="1"/>
  <c r="J3496" i="1"/>
  <c r="K3496" i="1" s="1"/>
  <c r="I3496" i="1"/>
  <c r="J3488" i="1"/>
  <c r="K3488" i="1" s="1"/>
  <c r="I3488" i="1"/>
  <c r="J3480" i="1"/>
  <c r="K3480" i="1" s="1"/>
  <c r="I3480" i="1"/>
  <c r="J3472" i="1"/>
  <c r="K3472" i="1" s="1"/>
  <c r="I3472" i="1"/>
  <c r="J3464" i="1"/>
  <c r="K3464" i="1" s="1"/>
  <c r="I3464" i="1"/>
  <c r="I3456" i="1"/>
  <c r="J3456" i="1"/>
  <c r="K3456" i="1" s="1"/>
  <c r="J3448" i="1"/>
  <c r="K3448" i="1" s="1"/>
  <c r="I3448" i="1"/>
  <c r="J3440" i="1"/>
  <c r="K3440" i="1" s="1"/>
  <c r="I3440" i="1"/>
  <c r="J3432" i="1"/>
  <c r="K3432" i="1" s="1"/>
  <c r="I3432" i="1"/>
  <c r="J3424" i="1"/>
  <c r="K3424" i="1" s="1"/>
  <c r="I3424" i="1"/>
  <c r="L3424" i="1" s="1"/>
  <c r="J3416" i="1"/>
  <c r="K3416" i="1" s="1"/>
  <c r="I3416" i="1"/>
  <c r="I3408" i="1"/>
  <c r="J3408" i="1"/>
  <c r="K3408" i="1" s="1"/>
  <c r="J3400" i="1"/>
  <c r="K3400" i="1" s="1"/>
  <c r="I3400" i="1"/>
  <c r="J3392" i="1"/>
  <c r="K3392" i="1" s="1"/>
  <c r="I3392" i="1"/>
  <c r="J3384" i="1"/>
  <c r="K3384" i="1" s="1"/>
  <c r="I3384" i="1"/>
  <c r="J3376" i="1"/>
  <c r="K3376" i="1" s="1"/>
  <c r="I3376" i="1"/>
  <c r="J3368" i="1"/>
  <c r="K3368" i="1" s="1"/>
  <c r="I3368" i="1"/>
  <c r="J3360" i="1"/>
  <c r="K3360" i="1" s="1"/>
  <c r="I3360" i="1"/>
  <c r="J3352" i="1"/>
  <c r="K3352" i="1" s="1"/>
  <c r="I3352" i="1"/>
  <c r="J3344" i="1"/>
  <c r="K3344" i="1" s="1"/>
  <c r="I3344" i="1"/>
  <c r="J3336" i="1"/>
  <c r="K3336" i="1" s="1"/>
  <c r="I3336" i="1"/>
  <c r="J3328" i="1"/>
  <c r="K3328" i="1" s="1"/>
  <c r="I3328" i="1"/>
  <c r="J3320" i="1"/>
  <c r="K3320" i="1" s="1"/>
  <c r="I3320" i="1"/>
  <c r="J3312" i="1"/>
  <c r="K3312" i="1" s="1"/>
  <c r="I3312" i="1"/>
  <c r="J3304" i="1"/>
  <c r="K3304" i="1" s="1"/>
  <c r="I3304" i="1"/>
  <c r="J3296" i="1"/>
  <c r="K3296" i="1" s="1"/>
  <c r="I3296" i="1"/>
  <c r="J3288" i="1"/>
  <c r="K3288" i="1" s="1"/>
  <c r="I3288" i="1"/>
  <c r="J3280" i="1"/>
  <c r="K3280" i="1" s="1"/>
  <c r="I3280" i="1"/>
  <c r="J3272" i="1"/>
  <c r="K3272" i="1" s="1"/>
  <c r="I3272" i="1"/>
  <c r="J3264" i="1"/>
  <c r="K3264" i="1" s="1"/>
  <c r="I3264" i="1"/>
  <c r="J3256" i="1"/>
  <c r="K3256" i="1" s="1"/>
  <c r="I3256" i="1"/>
  <c r="J3248" i="1"/>
  <c r="K3248" i="1" s="1"/>
  <c r="I3248" i="1"/>
  <c r="J3240" i="1"/>
  <c r="K3240" i="1" s="1"/>
  <c r="I3240" i="1"/>
  <c r="L3240" i="1" s="1"/>
  <c r="J3232" i="1"/>
  <c r="K3232" i="1" s="1"/>
  <c r="I3232" i="1"/>
  <c r="J3224" i="1"/>
  <c r="K3224" i="1" s="1"/>
  <c r="I3224" i="1"/>
  <c r="J3216" i="1"/>
  <c r="K3216" i="1" s="1"/>
  <c r="I3216" i="1"/>
  <c r="J3208" i="1"/>
  <c r="K3208" i="1" s="1"/>
  <c r="I3208" i="1"/>
  <c r="J3200" i="1"/>
  <c r="K3200" i="1" s="1"/>
  <c r="I3200" i="1"/>
  <c r="J3192" i="1"/>
  <c r="K3192" i="1" s="1"/>
  <c r="I3192" i="1"/>
  <c r="J3184" i="1"/>
  <c r="K3184" i="1" s="1"/>
  <c r="I3184" i="1"/>
  <c r="J3176" i="1"/>
  <c r="K3176" i="1" s="1"/>
  <c r="I3176" i="1"/>
  <c r="J3168" i="1"/>
  <c r="K3168" i="1" s="1"/>
  <c r="I3168" i="1"/>
  <c r="J3160" i="1"/>
  <c r="K3160" i="1" s="1"/>
  <c r="I3160" i="1"/>
  <c r="J3152" i="1"/>
  <c r="K3152" i="1" s="1"/>
  <c r="I3152" i="1"/>
  <c r="L3152" i="1" s="1"/>
  <c r="J3144" i="1"/>
  <c r="K3144" i="1" s="1"/>
  <c r="I3144" i="1"/>
  <c r="J3136" i="1"/>
  <c r="K3136" i="1" s="1"/>
  <c r="I3136" i="1"/>
  <c r="J3128" i="1"/>
  <c r="K3128" i="1" s="1"/>
  <c r="I3128" i="1"/>
  <c r="J3120" i="1"/>
  <c r="K3120" i="1" s="1"/>
  <c r="I3120" i="1"/>
  <c r="J3112" i="1"/>
  <c r="K3112" i="1" s="1"/>
  <c r="I3112" i="1"/>
  <c r="J3104" i="1"/>
  <c r="K3104" i="1" s="1"/>
  <c r="I3104" i="1"/>
  <c r="J3096" i="1"/>
  <c r="K3096" i="1" s="1"/>
  <c r="I3096" i="1"/>
  <c r="L3096" i="1" s="1"/>
  <c r="J3088" i="1"/>
  <c r="K3088" i="1" s="1"/>
  <c r="I3088" i="1"/>
  <c r="J3080" i="1"/>
  <c r="K3080" i="1" s="1"/>
  <c r="I3080" i="1"/>
  <c r="J3072" i="1"/>
  <c r="K3072" i="1" s="1"/>
  <c r="I3072" i="1"/>
  <c r="J3064" i="1"/>
  <c r="K3064" i="1" s="1"/>
  <c r="I3064" i="1"/>
  <c r="J3056" i="1"/>
  <c r="K3056" i="1" s="1"/>
  <c r="I3056" i="1"/>
  <c r="J3048" i="1"/>
  <c r="K3048" i="1" s="1"/>
  <c r="I3048" i="1"/>
  <c r="J3040" i="1"/>
  <c r="K3040" i="1" s="1"/>
  <c r="I3040" i="1"/>
  <c r="J3032" i="1"/>
  <c r="K3032" i="1" s="1"/>
  <c r="I3032" i="1"/>
  <c r="J3024" i="1"/>
  <c r="K3024" i="1" s="1"/>
  <c r="I3024" i="1"/>
  <c r="J3016" i="1"/>
  <c r="K3016" i="1" s="1"/>
  <c r="I3016" i="1"/>
  <c r="J3008" i="1"/>
  <c r="K3008" i="1" s="1"/>
  <c r="I3008" i="1"/>
  <c r="J3000" i="1"/>
  <c r="K3000" i="1" s="1"/>
  <c r="I3000" i="1"/>
  <c r="J2992" i="1"/>
  <c r="K2992" i="1" s="1"/>
  <c r="I2992" i="1"/>
  <c r="J2984" i="1"/>
  <c r="K2984" i="1" s="1"/>
  <c r="I2984" i="1"/>
  <c r="J2976" i="1"/>
  <c r="K2976" i="1" s="1"/>
  <c r="I2976" i="1"/>
  <c r="J2968" i="1"/>
  <c r="K2968" i="1" s="1"/>
  <c r="I2968" i="1"/>
  <c r="J2960" i="1"/>
  <c r="K2960" i="1" s="1"/>
  <c r="I2960" i="1"/>
  <c r="J2952" i="1"/>
  <c r="K2952" i="1" s="1"/>
  <c r="I2952" i="1"/>
  <c r="I2944" i="1"/>
  <c r="L2944" i="1" s="1"/>
  <c r="J2944" i="1"/>
  <c r="K2944" i="1" s="1"/>
  <c r="J2936" i="1"/>
  <c r="K2936" i="1" s="1"/>
  <c r="I2936" i="1"/>
  <c r="J2928" i="1"/>
  <c r="K2928" i="1" s="1"/>
  <c r="I2928" i="1"/>
  <c r="J2920" i="1"/>
  <c r="K2920" i="1" s="1"/>
  <c r="I2920" i="1"/>
  <c r="L2920" i="1" s="1"/>
  <c r="J2912" i="1"/>
  <c r="K2912" i="1" s="1"/>
  <c r="I2912" i="1"/>
  <c r="J2904" i="1"/>
  <c r="K2904" i="1" s="1"/>
  <c r="I2904" i="1"/>
  <c r="J2896" i="1"/>
  <c r="K2896" i="1" s="1"/>
  <c r="I2896" i="1"/>
  <c r="J2888" i="1"/>
  <c r="K2888" i="1" s="1"/>
  <c r="I2888" i="1"/>
  <c r="L2888" i="1" s="1"/>
  <c r="J2880" i="1"/>
  <c r="K2880" i="1" s="1"/>
  <c r="I2880" i="1"/>
  <c r="J2872" i="1"/>
  <c r="K2872" i="1" s="1"/>
  <c r="I2872" i="1"/>
  <c r="J2864" i="1"/>
  <c r="K2864" i="1" s="1"/>
  <c r="I2864" i="1"/>
  <c r="J2856" i="1"/>
  <c r="K2856" i="1" s="1"/>
  <c r="I2856" i="1"/>
  <c r="J2848" i="1"/>
  <c r="K2848" i="1" s="1"/>
  <c r="I2848" i="1"/>
  <c r="J2840" i="1"/>
  <c r="K2840" i="1" s="1"/>
  <c r="I2840" i="1"/>
  <c r="J2832" i="1"/>
  <c r="K2832" i="1" s="1"/>
  <c r="I2832" i="1"/>
  <c r="J2824" i="1"/>
  <c r="K2824" i="1" s="1"/>
  <c r="I2824" i="1"/>
  <c r="J2816" i="1"/>
  <c r="K2816" i="1" s="1"/>
  <c r="I2816" i="1"/>
  <c r="J2808" i="1"/>
  <c r="K2808" i="1" s="1"/>
  <c r="I2808" i="1"/>
  <c r="J2800" i="1"/>
  <c r="K2800" i="1" s="1"/>
  <c r="I2800" i="1"/>
  <c r="J2792" i="1"/>
  <c r="K2792" i="1" s="1"/>
  <c r="I2792" i="1"/>
  <c r="L2792" i="1" s="1"/>
  <c r="J2784" i="1"/>
  <c r="K2784" i="1" s="1"/>
  <c r="I2784" i="1"/>
  <c r="L2784" i="1" s="1"/>
  <c r="J2776" i="1"/>
  <c r="K2776" i="1" s="1"/>
  <c r="I2776" i="1"/>
  <c r="J2768" i="1"/>
  <c r="K2768" i="1" s="1"/>
  <c r="I2768" i="1"/>
  <c r="J2760" i="1"/>
  <c r="K2760" i="1" s="1"/>
  <c r="I2760" i="1"/>
  <c r="L2760" i="1" s="1"/>
  <c r="J2752" i="1"/>
  <c r="K2752" i="1" s="1"/>
  <c r="I2752" i="1"/>
  <c r="J2744" i="1"/>
  <c r="K2744" i="1" s="1"/>
  <c r="I2744" i="1"/>
  <c r="J2736" i="1"/>
  <c r="K2736" i="1" s="1"/>
  <c r="I2736" i="1"/>
  <c r="J2728" i="1"/>
  <c r="K2728" i="1" s="1"/>
  <c r="I2728" i="1"/>
  <c r="J2720" i="1"/>
  <c r="K2720" i="1" s="1"/>
  <c r="I2720" i="1"/>
  <c r="J2712" i="1"/>
  <c r="K2712" i="1" s="1"/>
  <c r="I2712" i="1"/>
  <c r="J2704" i="1"/>
  <c r="K2704" i="1" s="1"/>
  <c r="I2704" i="1"/>
  <c r="J2696" i="1"/>
  <c r="K2696" i="1" s="1"/>
  <c r="I2696" i="1"/>
  <c r="J2688" i="1"/>
  <c r="K2688" i="1" s="1"/>
  <c r="I2688" i="1"/>
  <c r="L2688" i="1" s="1"/>
  <c r="J2680" i="1"/>
  <c r="K2680" i="1" s="1"/>
  <c r="I2680" i="1"/>
  <c r="J2672" i="1"/>
  <c r="K2672" i="1" s="1"/>
  <c r="I2672" i="1"/>
  <c r="J2664" i="1"/>
  <c r="K2664" i="1" s="1"/>
  <c r="I2664" i="1"/>
  <c r="J2656" i="1"/>
  <c r="K2656" i="1" s="1"/>
  <c r="I2656" i="1"/>
  <c r="J2648" i="1"/>
  <c r="K2648" i="1" s="1"/>
  <c r="I2648" i="1"/>
  <c r="J2640" i="1"/>
  <c r="K2640" i="1" s="1"/>
  <c r="I2640" i="1"/>
  <c r="L2640" i="1" s="1"/>
  <c r="P5748" i="2"/>
  <c r="P5732" i="2"/>
  <c r="P5716" i="2"/>
  <c r="R5716" i="2" s="1"/>
  <c r="P5700" i="2"/>
  <c r="R5700" i="2" s="1"/>
  <c r="P5684" i="2"/>
  <c r="R5684" i="2" s="1"/>
  <c r="P5668" i="2"/>
  <c r="R5668" i="2" s="1"/>
  <c r="P5652" i="2"/>
  <c r="R5652" i="2" s="1"/>
  <c r="P5636" i="2"/>
  <c r="R5636" i="2" s="1"/>
  <c r="P5620" i="2"/>
  <c r="R5620" i="2" s="1"/>
  <c r="P5604" i="2"/>
  <c r="R5604" i="2" s="1"/>
  <c r="P5588" i="2"/>
  <c r="R5588" i="2" s="1"/>
  <c r="P5572" i="2"/>
  <c r="R5572" i="2" s="1"/>
  <c r="P5556" i="2"/>
  <c r="R5556" i="2" s="1"/>
  <c r="P5540" i="2"/>
  <c r="R5540" i="2" s="1"/>
  <c r="P5524" i="2"/>
  <c r="R5524" i="2" s="1"/>
  <c r="P5508" i="2"/>
  <c r="P5492" i="2"/>
  <c r="R5492" i="2" s="1"/>
  <c r="P5476" i="2"/>
  <c r="R5476" i="2" s="1"/>
  <c r="P5460" i="2"/>
  <c r="R5460" i="2" s="1"/>
  <c r="P5444" i="2"/>
  <c r="R5444" i="2" s="1"/>
  <c r="P5428" i="2"/>
  <c r="R5428" i="2" s="1"/>
  <c r="P5412" i="2"/>
  <c r="R5412" i="2" s="1"/>
  <c r="P5396" i="2"/>
  <c r="R5396" i="2" s="1"/>
  <c r="P5380" i="2"/>
  <c r="R5380" i="2" s="1"/>
  <c r="P5364" i="2"/>
  <c r="R5364" i="2" s="1"/>
  <c r="P5348" i="2"/>
  <c r="R5348" i="2" s="1"/>
  <c r="P5332" i="2"/>
  <c r="R5332" i="2" s="1"/>
  <c r="P5316" i="2"/>
  <c r="P5299" i="2"/>
  <c r="R5299" i="2" s="1"/>
  <c r="P5276" i="2"/>
  <c r="R5276" i="2" s="1"/>
  <c r="P5253" i="2"/>
  <c r="R5253" i="2" s="1"/>
  <c r="P5229" i="2"/>
  <c r="R5229" i="2" s="1"/>
  <c r="P5172" i="2"/>
  <c r="R5172" i="2" s="1"/>
  <c r="J2031" i="1"/>
  <c r="K2031" i="1" s="1"/>
  <c r="I2031" i="1"/>
  <c r="J2023" i="1"/>
  <c r="K2023" i="1" s="1"/>
  <c r="I2023" i="1"/>
  <c r="J2015" i="1"/>
  <c r="K2015" i="1" s="1"/>
  <c r="I2015" i="1"/>
  <c r="L2015" i="1" s="1"/>
  <c r="J2007" i="1"/>
  <c r="K2007" i="1" s="1"/>
  <c r="I2007" i="1"/>
  <c r="L2007" i="1" s="1"/>
  <c r="J1999" i="1"/>
  <c r="K1999" i="1" s="1"/>
  <c r="I1999" i="1"/>
  <c r="J1991" i="1"/>
  <c r="K1991" i="1" s="1"/>
  <c r="I1991" i="1"/>
  <c r="J1983" i="1"/>
  <c r="K1983" i="1" s="1"/>
  <c r="I1983" i="1"/>
  <c r="J1975" i="1"/>
  <c r="K1975" i="1" s="1"/>
  <c r="I1975" i="1"/>
  <c r="J1967" i="1"/>
  <c r="K1967" i="1" s="1"/>
  <c r="I1967" i="1"/>
  <c r="L1967" i="1" s="1"/>
  <c r="J1959" i="1"/>
  <c r="K1959" i="1" s="1"/>
  <c r="I1959" i="1"/>
  <c r="J1951" i="1"/>
  <c r="K1951" i="1" s="1"/>
  <c r="I1951" i="1"/>
  <c r="J1943" i="1"/>
  <c r="K1943" i="1" s="1"/>
  <c r="I1943" i="1"/>
  <c r="L1943" i="1" s="1"/>
  <c r="J1935" i="1"/>
  <c r="K1935" i="1" s="1"/>
  <c r="I1935" i="1"/>
  <c r="J1927" i="1"/>
  <c r="K1927" i="1" s="1"/>
  <c r="I1927" i="1"/>
  <c r="J1919" i="1"/>
  <c r="K1919" i="1" s="1"/>
  <c r="I1919" i="1"/>
  <c r="J1911" i="1"/>
  <c r="K1911" i="1" s="1"/>
  <c r="I1911" i="1"/>
  <c r="J1903" i="1"/>
  <c r="K1903" i="1" s="1"/>
  <c r="I1903" i="1"/>
  <c r="J1895" i="1"/>
  <c r="K1895" i="1" s="1"/>
  <c r="I1895" i="1"/>
  <c r="J1887" i="1"/>
  <c r="K1887" i="1" s="1"/>
  <c r="I1887" i="1"/>
  <c r="L1887" i="1" s="1"/>
  <c r="J1879" i="1"/>
  <c r="K1879" i="1" s="1"/>
  <c r="I1879" i="1"/>
  <c r="J1871" i="1"/>
  <c r="K1871" i="1" s="1"/>
  <c r="I1871" i="1"/>
  <c r="L1871" i="1" s="1"/>
  <c r="J1863" i="1"/>
  <c r="K1863" i="1" s="1"/>
  <c r="I1863" i="1"/>
  <c r="J1855" i="1"/>
  <c r="K1855" i="1" s="1"/>
  <c r="I1855" i="1"/>
  <c r="J1847" i="1"/>
  <c r="K1847" i="1" s="1"/>
  <c r="I1847" i="1"/>
  <c r="J1839" i="1"/>
  <c r="K1839" i="1" s="1"/>
  <c r="I1839" i="1"/>
  <c r="J1831" i="1"/>
  <c r="K1831" i="1" s="1"/>
  <c r="I1831" i="1"/>
  <c r="J1823" i="1"/>
  <c r="K1823" i="1" s="1"/>
  <c r="I1823" i="1"/>
  <c r="J1815" i="1"/>
  <c r="K1815" i="1" s="1"/>
  <c r="I1815" i="1"/>
  <c r="J1807" i="1"/>
  <c r="K1807" i="1" s="1"/>
  <c r="I1807" i="1"/>
  <c r="J1799" i="1"/>
  <c r="K1799" i="1" s="1"/>
  <c r="I1799" i="1"/>
  <c r="J1791" i="1"/>
  <c r="K1791" i="1" s="1"/>
  <c r="I1791" i="1"/>
  <c r="J1783" i="1"/>
  <c r="K1783" i="1" s="1"/>
  <c r="I1783" i="1"/>
  <c r="J1775" i="1"/>
  <c r="K1775" i="1" s="1"/>
  <c r="I1775" i="1"/>
  <c r="J1767" i="1"/>
  <c r="K1767" i="1" s="1"/>
  <c r="I1767" i="1"/>
  <c r="J1759" i="1"/>
  <c r="K1759" i="1" s="1"/>
  <c r="I1759" i="1"/>
  <c r="J1751" i="1"/>
  <c r="K1751" i="1" s="1"/>
  <c r="I1751" i="1"/>
  <c r="J1743" i="1"/>
  <c r="K1743" i="1" s="1"/>
  <c r="I1743" i="1"/>
  <c r="J1735" i="1"/>
  <c r="K1735" i="1" s="1"/>
  <c r="I1735" i="1"/>
  <c r="J1727" i="1"/>
  <c r="K1727" i="1" s="1"/>
  <c r="I1727" i="1"/>
  <c r="J1719" i="1"/>
  <c r="K1719" i="1" s="1"/>
  <c r="I1719" i="1"/>
  <c r="J1711" i="1"/>
  <c r="K1711" i="1" s="1"/>
  <c r="I1711" i="1"/>
  <c r="J1703" i="1"/>
  <c r="K1703" i="1" s="1"/>
  <c r="I1703" i="1"/>
  <c r="L1703" i="1" s="1"/>
  <c r="J1695" i="1"/>
  <c r="K1695" i="1" s="1"/>
  <c r="I1695" i="1"/>
  <c r="J1687" i="1"/>
  <c r="K1687" i="1" s="1"/>
  <c r="I1687" i="1"/>
  <c r="J1679" i="1"/>
  <c r="K1679" i="1" s="1"/>
  <c r="I1679" i="1"/>
  <c r="J1671" i="1"/>
  <c r="K1671" i="1" s="1"/>
  <c r="I1671" i="1"/>
  <c r="J1663" i="1"/>
  <c r="K1663" i="1" s="1"/>
  <c r="I1663" i="1"/>
  <c r="J1655" i="1"/>
  <c r="K1655" i="1" s="1"/>
  <c r="I1655" i="1"/>
  <c r="J1647" i="1"/>
  <c r="K1647" i="1" s="1"/>
  <c r="I1647" i="1"/>
  <c r="J1639" i="1"/>
  <c r="K1639" i="1" s="1"/>
  <c r="I1639" i="1"/>
  <c r="J1631" i="1"/>
  <c r="K1631" i="1" s="1"/>
  <c r="I1631" i="1"/>
  <c r="J1623" i="1"/>
  <c r="K1623" i="1" s="1"/>
  <c r="I1623" i="1"/>
  <c r="J1615" i="1"/>
  <c r="K1615" i="1" s="1"/>
  <c r="I1615" i="1"/>
  <c r="J1607" i="1"/>
  <c r="K1607" i="1" s="1"/>
  <c r="I1607" i="1"/>
  <c r="J1599" i="1"/>
  <c r="K1599" i="1" s="1"/>
  <c r="I1599" i="1"/>
  <c r="J1591" i="1"/>
  <c r="K1591" i="1" s="1"/>
  <c r="I1591" i="1"/>
  <c r="J1583" i="1"/>
  <c r="K1583" i="1" s="1"/>
  <c r="I1583" i="1"/>
  <c r="J1575" i="1"/>
  <c r="K1575" i="1" s="1"/>
  <c r="I1575" i="1"/>
  <c r="J1567" i="1"/>
  <c r="K1567" i="1" s="1"/>
  <c r="I1567" i="1"/>
  <c r="J1559" i="1"/>
  <c r="K1559" i="1" s="1"/>
  <c r="I1559" i="1"/>
  <c r="J1551" i="1"/>
  <c r="K1551" i="1" s="1"/>
  <c r="I1551" i="1"/>
  <c r="J1543" i="1"/>
  <c r="K1543" i="1" s="1"/>
  <c r="I1543" i="1"/>
  <c r="J1535" i="1"/>
  <c r="K1535" i="1" s="1"/>
  <c r="I1535" i="1"/>
  <c r="J1527" i="1"/>
  <c r="K1527" i="1" s="1"/>
  <c r="I1527" i="1"/>
  <c r="J1519" i="1"/>
  <c r="K1519" i="1" s="1"/>
  <c r="I1519" i="1"/>
  <c r="J1511" i="1"/>
  <c r="K1511" i="1" s="1"/>
  <c r="I1511" i="1"/>
  <c r="J1503" i="1"/>
  <c r="K1503" i="1" s="1"/>
  <c r="I1503" i="1"/>
  <c r="J1495" i="1"/>
  <c r="K1495" i="1" s="1"/>
  <c r="I1495" i="1"/>
  <c r="J1487" i="1"/>
  <c r="K1487" i="1" s="1"/>
  <c r="I1487" i="1"/>
  <c r="J1479" i="1"/>
  <c r="K1479" i="1" s="1"/>
  <c r="I1479" i="1"/>
  <c r="J1471" i="1"/>
  <c r="K1471" i="1" s="1"/>
  <c r="I1471" i="1"/>
  <c r="J1463" i="1"/>
  <c r="K1463" i="1" s="1"/>
  <c r="I1463" i="1"/>
  <c r="J1455" i="1"/>
  <c r="K1455" i="1" s="1"/>
  <c r="I1455" i="1"/>
  <c r="L1455" i="1" s="1"/>
  <c r="J1447" i="1"/>
  <c r="K1447" i="1" s="1"/>
  <c r="I1447" i="1"/>
  <c r="J1439" i="1"/>
  <c r="K1439" i="1" s="1"/>
  <c r="I1439" i="1"/>
  <c r="J1431" i="1"/>
  <c r="K1431" i="1" s="1"/>
  <c r="I1431" i="1"/>
  <c r="J1423" i="1"/>
  <c r="K1423" i="1" s="1"/>
  <c r="I1423" i="1"/>
  <c r="J1415" i="1"/>
  <c r="K1415" i="1" s="1"/>
  <c r="I1415" i="1"/>
  <c r="J1407" i="1"/>
  <c r="K1407" i="1" s="1"/>
  <c r="I1407" i="1"/>
  <c r="J1399" i="1"/>
  <c r="K1399" i="1" s="1"/>
  <c r="I1399" i="1"/>
  <c r="L1399" i="1" s="1"/>
  <c r="J1391" i="1"/>
  <c r="K1391" i="1" s="1"/>
  <c r="I1391" i="1"/>
  <c r="L1391" i="1" s="1"/>
  <c r="J1383" i="1"/>
  <c r="K1383" i="1" s="1"/>
  <c r="I1383" i="1"/>
  <c r="J1375" i="1"/>
  <c r="K1375" i="1" s="1"/>
  <c r="I1375" i="1"/>
  <c r="J1367" i="1"/>
  <c r="K1367" i="1" s="1"/>
  <c r="I1367" i="1"/>
  <c r="J1359" i="1"/>
  <c r="K1359" i="1" s="1"/>
  <c r="I1359" i="1"/>
  <c r="J1351" i="1"/>
  <c r="K1351" i="1" s="1"/>
  <c r="I1351" i="1"/>
  <c r="J1343" i="1"/>
  <c r="K1343" i="1" s="1"/>
  <c r="I1343" i="1"/>
  <c r="J1335" i="1"/>
  <c r="K1335" i="1" s="1"/>
  <c r="I1335" i="1"/>
  <c r="J1327" i="1"/>
  <c r="K1327" i="1" s="1"/>
  <c r="I1327" i="1"/>
  <c r="J1319" i="1"/>
  <c r="K1319" i="1" s="1"/>
  <c r="I1319" i="1"/>
  <c r="J1311" i="1"/>
  <c r="K1311" i="1" s="1"/>
  <c r="I1311" i="1"/>
  <c r="J1303" i="1"/>
  <c r="K1303" i="1" s="1"/>
  <c r="I1303" i="1"/>
  <c r="J1295" i="1"/>
  <c r="K1295" i="1" s="1"/>
  <c r="I1295" i="1"/>
  <c r="J1287" i="1"/>
  <c r="K1287" i="1" s="1"/>
  <c r="I1287" i="1"/>
  <c r="J1279" i="1"/>
  <c r="K1279" i="1" s="1"/>
  <c r="I1279" i="1"/>
  <c r="J1271" i="1"/>
  <c r="K1271" i="1" s="1"/>
  <c r="I1271" i="1"/>
  <c r="J1263" i="1"/>
  <c r="K1263" i="1" s="1"/>
  <c r="I1263" i="1"/>
  <c r="J1255" i="1"/>
  <c r="K1255" i="1" s="1"/>
  <c r="I1255" i="1"/>
  <c r="J1247" i="1"/>
  <c r="K1247" i="1" s="1"/>
  <c r="I1247" i="1"/>
  <c r="J1239" i="1"/>
  <c r="K1239" i="1" s="1"/>
  <c r="I1239" i="1"/>
  <c r="J1231" i="1"/>
  <c r="K1231" i="1" s="1"/>
  <c r="I1231" i="1"/>
  <c r="L1231" i="1" s="1"/>
  <c r="J1223" i="1"/>
  <c r="K1223" i="1" s="1"/>
  <c r="I1223" i="1"/>
  <c r="L1223" i="1" s="1"/>
  <c r="J1215" i="1"/>
  <c r="K1215" i="1" s="1"/>
  <c r="I1215" i="1"/>
  <c r="J1207" i="1"/>
  <c r="K1207" i="1" s="1"/>
  <c r="I1207" i="1"/>
  <c r="J1199" i="1"/>
  <c r="K1199" i="1" s="1"/>
  <c r="I1199" i="1"/>
  <c r="J1191" i="1"/>
  <c r="K1191" i="1" s="1"/>
  <c r="I1191" i="1"/>
  <c r="J1183" i="1"/>
  <c r="K1183" i="1" s="1"/>
  <c r="I1183" i="1"/>
  <c r="J1175" i="1"/>
  <c r="K1175" i="1" s="1"/>
  <c r="I1175" i="1"/>
  <c r="J1167" i="1"/>
  <c r="K1167" i="1" s="1"/>
  <c r="I1167" i="1"/>
  <c r="J1159" i="1"/>
  <c r="K1159" i="1" s="1"/>
  <c r="I1159" i="1"/>
  <c r="J1151" i="1"/>
  <c r="K1151" i="1" s="1"/>
  <c r="I1151" i="1"/>
  <c r="J1143" i="1"/>
  <c r="K1143" i="1" s="1"/>
  <c r="I1143" i="1"/>
  <c r="J1135" i="1"/>
  <c r="K1135" i="1" s="1"/>
  <c r="I1135" i="1"/>
  <c r="J1127" i="1"/>
  <c r="K1127" i="1" s="1"/>
  <c r="I1127" i="1"/>
  <c r="L1127" i="1" s="1"/>
  <c r="J1119" i="1"/>
  <c r="K1119" i="1" s="1"/>
  <c r="I1119" i="1"/>
  <c r="J1111" i="1"/>
  <c r="K1111" i="1" s="1"/>
  <c r="I1111" i="1"/>
  <c r="J1103" i="1"/>
  <c r="K1103" i="1" s="1"/>
  <c r="I1103" i="1"/>
  <c r="J1095" i="1"/>
  <c r="K1095" i="1" s="1"/>
  <c r="I1095" i="1"/>
  <c r="J1087" i="1"/>
  <c r="K1087" i="1" s="1"/>
  <c r="I1087" i="1"/>
  <c r="J1079" i="1"/>
  <c r="K1079" i="1" s="1"/>
  <c r="I1079" i="1"/>
  <c r="J1071" i="1"/>
  <c r="K1071" i="1" s="1"/>
  <c r="I1071" i="1"/>
  <c r="J1063" i="1"/>
  <c r="K1063" i="1" s="1"/>
  <c r="I1063" i="1"/>
  <c r="J1055" i="1"/>
  <c r="K1055" i="1" s="1"/>
  <c r="I1055" i="1"/>
  <c r="J1047" i="1"/>
  <c r="K1047" i="1" s="1"/>
  <c r="I1047" i="1"/>
  <c r="J1039" i="1"/>
  <c r="K1039" i="1" s="1"/>
  <c r="I1039" i="1"/>
  <c r="J1031" i="1"/>
  <c r="K1031" i="1" s="1"/>
  <c r="I1031" i="1"/>
  <c r="J1023" i="1"/>
  <c r="K1023" i="1" s="1"/>
  <c r="I1023" i="1"/>
  <c r="J1015" i="1"/>
  <c r="K1015" i="1" s="1"/>
  <c r="I1015" i="1"/>
  <c r="J1007" i="1"/>
  <c r="K1007" i="1" s="1"/>
  <c r="I1007" i="1"/>
  <c r="J999" i="1"/>
  <c r="K999" i="1" s="1"/>
  <c r="I999" i="1"/>
  <c r="J991" i="1"/>
  <c r="K991" i="1" s="1"/>
  <c r="I991" i="1"/>
  <c r="J983" i="1"/>
  <c r="K983" i="1" s="1"/>
  <c r="I983" i="1"/>
  <c r="J975" i="1"/>
  <c r="K975" i="1" s="1"/>
  <c r="I975" i="1"/>
  <c r="J967" i="1"/>
  <c r="K967" i="1" s="1"/>
  <c r="I967" i="1"/>
  <c r="J959" i="1"/>
  <c r="K959" i="1" s="1"/>
  <c r="I959" i="1"/>
  <c r="J951" i="1"/>
  <c r="K951" i="1" s="1"/>
  <c r="I951" i="1"/>
  <c r="J943" i="1"/>
  <c r="K943" i="1" s="1"/>
  <c r="I943" i="1"/>
  <c r="J935" i="1"/>
  <c r="K935" i="1" s="1"/>
  <c r="I935" i="1"/>
  <c r="J927" i="1"/>
  <c r="K927" i="1" s="1"/>
  <c r="I927" i="1"/>
  <c r="J919" i="1"/>
  <c r="K919" i="1" s="1"/>
  <c r="I919" i="1"/>
  <c r="J911" i="1"/>
  <c r="K911" i="1" s="1"/>
  <c r="I911" i="1"/>
  <c r="J903" i="1"/>
  <c r="K903" i="1" s="1"/>
  <c r="I903" i="1"/>
  <c r="J895" i="1"/>
  <c r="K895" i="1" s="1"/>
  <c r="I895" i="1"/>
  <c r="J887" i="1"/>
  <c r="K887" i="1" s="1"/>
  <c r="I887" i="1"/>
  <c r="L887" i="1" s="1"/>
  <c r="J879" i="1"/>
  <c r="K879" i="1" s="1"/>
  <c r="I879" i="1"/>
  <c r="J871" i="1"/>
  <c r="K871" i="1" s="1"/>
  <c r="I871" i="1"/>
  <c r="J863" i="1"/>
  <c r="K863" i="1" s="1"/>
  <c r="I863" i="1"/>
  <c r="J855" i="1"/>
  <c r="K855" i="1" s="1"/>
  <c r="I855" i="1"/>
  <c r="J847" i="1"/>
  <c r="K847" i="1" s="1"/>
  <c r="I847" i="1"/>
  <c r="J839" i="1"/>
  <c r="K839" i="1" s="1"/>
  <c r="I839" i="1"/>
  <c r="J831" i="1"/>
  <c r="K831" i="1" s="1"/>
  <c r="I831" i="1"/>
  <c r="J823" i="1"/>
  <c r="K823" i="1" s="1"/>
  <c r="I823" i="1"/>
  <c r="J815" i="1"/>
  <c r="K815" i="1" s="1"/>
  <c r="I815" i="1"/>
  <c r="J807" i="1"/>
  <c r="K807" i="1" s="1"/>
  <c r="I807" i="1"/>
  <c r="J799" i="1"/>
  <c r="K799" i="1" s="1"/>
  <c r="I799" i="1"/>
  <c r="J791" i="1"/>
  <c r="K791" i="1" s="1"/>
  <c r="I791" i="1"/>
  <c r="J783" i="1"/>
  <c r="K783" i="1" s="1"/>
  <c r="I783" i="1"/>
  <c r="J775" i="1"/>
  <c r="K775" i="1" s="1"/>
  <c r="I775" i="1"/>
  <c r="J767" i="1"/>
  <c r="K767" i="1" s="1"/>
  <c r="I767" i="1"/>
  <c r="J759" i="1"/>
  <c r="K759" i="1" s="1"/>
  <c r="I759" i="1"/>
  <c r="J751" i="1"/>
  <c r="K751" i="1" s="1"/>
  <c r="I751" i="1"/>
  <c r="J743" i="1"/>
  <c r="K743" i="1" s="1"/>
  <c r="I743" i="1"/>
  <c r="J735" i="1"/>
  <c r="K735" i="1" s="1"/>
  <c r="I735" i="1"/>
  <c r="J727" i="1"/>
  <c r="K727" i="1" s="1"/>
  <c r="I727" i="1"/>
  <c r="J719" i="1"/>
  <c r="K719" i="1" s="1"/>
  <c r="I719" i="1"/>
  <c r="J711" i="1"/>
  <c r="K711" i="1" s="1"/>
  <c r="I711" i="1"/>
  <c r="J703" i="1"/>
  <c r="K703" i="1" s="1"/>
  <c r="I703" i="1"/>
  <c r="L703" i="1" s="1"/>
  <c r="J695" i="1"/>
  <c r="K695" i="1" s="1"/>
  <c r="I695" i="1"/>
  <c r="J687" i="1"/>
  <c r="K687" i="1" s="1"/>
  <c r="I687" i="1"/>
  <c r="J679" i="1"/>
  <c r="K679" i="1" s="1"/>
  <c r="I679" i="1"/>
  <c r="J671" i="1"/>
  <c r="K671" i="1" s="1"/>
  <c r="I671" i="1"/>
  <c r="J663" i="1"/>
  <c r="K663" i="1" s="1"/>
  <c r="I663" i="1"/>
  <c r="J655" i="1"/>
  <c r="K655" i="1" s="1"/>
  <c r="I655" i="1"/>
  <c r="J647" i="1"/>
  <c r="K647" i="1" s="1"/>
  <c r="I647" i="1"/>
  <c r="J639" i="1"/>
  <c r="K639" i="1" s="1"/>
  <c r="I639" i="1"/>
  <c r="L639" i="1" s="1"/>
  <c r="J631" i="1"/>
  <c r="K631" i="1" s="1"/>
  <c r="I631" i="1"/>
  <c r="J623" i="1"/>
  <c r="K623" i="1" s="1"/>
  <c r="I623" i="1"/>
  <c r="J615" i="1"/>
  <c r="K615" i="1" s="1"/>
  <c r="I615" i="1"/>
  <c r="J607" i="1"/>
  <c r="K607" i="1" s="1"/>
  <c r="I607" i="1"/>
  <c r="J599" i="1"/>
  <c r="K599" i="1" s="1"/>
  <c r="I599" i="1"/>
  <c r="J591" i="1"/>
  <c r="K591" i="1" s="1"/>
  <c r="I591" i="1"/>
  <c r="J583" i="1"/>
  <c r="K583" i="1" s="1"/>
  <c r="I583" i="1"/>
  <c r="J575" i="1"/>
  <c r="K575" i="1" s="1"/>
  <c r="I575" i="1"/>
  <c r="J567" i="1"/>
  <c r="K567" i="1" s="1"/>
  <c r="I567" i="1"/>
  <c r="J559" i="1"/>
  <c r="K559" i="1" s="1"/>
  <c r="I559" i="1"/>
  <c r="J551" i="1"/>
  <c r="K551" i="1" s="1"/>
  <c r="I551" i="1"/>
  <c r="J543" i="1"/>
  <c r="K543" i="1" s="1"/>
  <c r="I543" i="1"/>
  <c r="J535" i="1"/>
  <c r="K535" i="1" s="1"/>
  <c r="I535" i="1"/>
  <c r="J527" i="1"/>
  <c r="K527" i="1" s="1"/>
  <c r="I527" i="1"/>
  <c r="J519" i="1"/>
  <c r="K519" i="1" s="1"/>
  <c r="I519" i="1"/>
  <c r="J511" i="1"/>
  <c r="K511" i="1" s="1"/>
  <c r="I511" i="1"/>
  <c r="J503" i="1"/>
  <c r="K503" i="1" s="1"/>
  <c r="I503" i="1"/>
  <c r="J495" i="1"/>
  <c r="K495" i="1" s="1"/>
  <c r="I495" i="1"/>
  <c r="J487" i="1"/>
  <c r="K487" i="1" s="1"/>
  <c r="I487" i="1"/>
  <c r="J479" i="1"/>
  <c r="K479" i="1" s="1"/>
  <c r="I479" i="1"/>
  <c r="J471" i="1"/>
  <c r="K471" i="1" s="1"/>
  <c r="I471" i="1"/>
  <c r="J463" i="1"/>
  <c r="K463" i="1" s="1"/>
  <c r="I463" i="1"/>
  <c r="L463" i="1" s="1"/>
  <c r="J455" i="1"/>
  <c r="K455" i="1" s="1"/>
  <c r="I455" i="1"/>
  <c r="L455" i="1" s="1"/>
  <c r="J447" i="1"/>
  <c r="K447" i="1" s="1"/>
  <c r="I447" i="1"/>
  <c r="J439" i="1"/>
  <c r="K439" i="1" s="1"/>
  <c r="I439" i="1"/>
  <c r="J431" i="1"/>
  <c r="K431" i="1" s="1"/>
  <c r="I431" i="1"/>
  <c r="J423" i="1"/>
  <c r="K423" i="1" s="1"/>
  <c r="I423" i="1"/>
  <c r="J415" i="1"/>
  <c r="K415" i="1" s="1"/>
  <c r="I415" i="1"/>
  <c r="J407" i="1"/>
  <c r="K407" i="1" s="1"/>
  <c r="I407" i="1"/>
  <c r="J399" i="1"/>
  <c r="K399" i="1" s="1"/>
  <c r="I399" i="1"/>
  <c r="J391" i="1"/>
  <c r="K391" i="1" s="1"/>
  <c r="I391" i="1"/>
  <c r="J383" i="1"/>
  <c r="K383" i="1" s="1"/>
  <c r="I383" i="1"/>
  <c r="J375" i="1"/>
  <c r="K375" i="1" s="1"/>
  <c r="I375" i="1"/>
  <c r="J367" i="1"/>
  <c r="K367" i="1" s="1"/>
  <c r="I367" i="1"/>
  <c r="J359" i="1"/>
  <c r="K359" i="1" s="1"/>
  <c r="I359" i="1"/>
  <c r="J351" i="1"/>
  <c r="K351" i="1" s="1"/>
  <c r="I351" i="1"/>
  <c r="J343" i="1"/>
  <c r="K343" i="1" s="1"/>
  <c r="I343" i="1"/>
  <c r="J335" i="1"/>
  <c r="K335" i="1" s="1"/>
  <c r="I335" i="1"/>
  <c r="J327" i="1"/>
  <c r="K327" i="1" s="1"/>
  <c r="I327" i="1"/>
  <c r="J319" i="1"/>
  <c r="K319" i="1" s="1"/>
  <c r="I319" i="1"/>
  <c r="J311" i="1"/>
  <c r="K311" i="1" s="1"/>
  <c r="I311" i="1"/>
  <c r="J303" i="1"/>
  <c r="K303" i="1" s="1"/>
  <c r="I303" i="1"/>
  <c r="L303" i="1" s="1"/>
  <c r="J295" i="1"/>
  <c r="K295" i="1" s="1"/>
  <c r="I295" i="1"/>
  <c r="J287" i="1"/>
  <c r="K287" i="1" s="1"/>
  <c r="I287" i="1"/>
  <c r="J279" i="1"/>
  <c r="K279" i="1" s="1"/>
  <c r="I279" i="1"/>
  <c r="J271" i="1"/>
  <c r="K271" i="1" s="1"/>
  <c r="I271" i="1"/>
  <c r="J263" i="1"/>
  <c r="K263" i="1" s="1"/>
  <c r="I263" i="1"/>
  <c r="J255" i="1"/>
  <c r="K255" i="1" s="1"/>
  <c r="I255" i="1"/>
  <c r="J247" i="1"/>
  <c r="K247" i="1" s="1"/>
  <c r="I247" i="1"/>
  <c r="J239" i="1"/>
  <c r="K239" i="1" s="1"/>
  <c r="I239" i="1"/>
  <c r="J231" i="1"/>
  <c r="K231" i="1" s="1"/>
  <c r="I231" i="1"/>
  <c r="J223" i="1"/>
  <c r="K223" i="1" s="1"/>
  <c r="I223" i="1"/>
  <c r="J215" i="1"/>
  <c r="K215" i="1" s="1"/>
  <c r="I215" i="1"/>
  <c r="J207" i="1"/>
  <c r="K207" i="1" s="1"/>
  <c r="I207" i="1"/>
  <c r="J199" i="1"/>
  <c r="K199" i="1" s="1"/>
  <c r="I199" i="1"/>
  <c r="J191" i="1"/>
  <c r="K191" i="1" s="1"/>
  <c r="I191" i="1"/>
  <c r="J183" i="1"/>
  <c r="K183" i="1" s="1"/>
  <c r="I183" i="1"/>
  <c r="L183" i="1" s="1"/>
  <c r="J175" i="1"/>
  <c r="K175" i="1" s="1"/>
  <c r="I175" i="1"/>
  <c r="J167" i="1"/>
  <c r="K167" i="1" s="1"/>
  <c r="I167" i="1"/>
  <c r="J159" i="1"/>
  <c r="K159" i="1" s="1"/>
  <c r="I159" i="1"/>
  <c r="J151" i="1"/>
  <c r="K151" i="1" s="1"/>
  <c r="I151" i="1"/>
  <c r="J143" i="1"/>
  <c r="K143" i="1" s="1"/>
  <c r="I143" i="1"/>
  <c r="J135" i="1"/>
  <c r="K135" i="1" s="1"/>
  <c r="I135" i="1"/>
  <c r="J127" i="1"/>
  <c r="K127" i="1" s="1"/>
  <c r="I127" i="1"/>
  <c r="I119" i="1"/>
  <c r="J119" i="1"/>
  <c r="K119" i="1" s="1"/>
  <c r="J111" i="1"/>
  <c r="K111" i="1" s="1"/>
  <c r="I111" i="1"/>
  <c r="J103" i="1"/>
  <c r="K103" i="1" s="1"/>
  <c r="I103" i="1"/>
  <c r="J95" i="1"/>
  <c r="K95" i="1" s="1"/>
  <c r="I95" i="1"/>
  <c r="J87" i="1"/>
  <c r="K87" i="1" s="1"/>
  <c r="I87" i="1"/>
  <c r="J79" i="1"/>
  <c r="K79" i="1" s="1"/>
  <c r="I79" i="1"/>
  <c r="J71" i="1"/>
  <c r="K71" i="1" s="1"/>
  <c r="I71" i="1"/>
  <c r="J63" i="1"/>
  <c r="K63" i="1" s="1"/>
  <c r="I63" i="1"/>
  <c r="I55" i="1"/>
  <c r="J55" i="1"/>
  <c r="K55" i="1" s="1"/>
  <c r="I47" i="1"/>
  <c r="J47" i="1"/>
  <c r="K47" i="1" s="1"/>
  <c r="I39" i="1"/>
  <c r="J39" i="1"/>
  <c r="K39" i="1" s="1"/>
  <c r="J31" i="1"/>
  <c r="K31" i="1" s="1"/>
  <c r="I31" i="1"/>
  <c r="J23" i="1"/>
  <c r="K23" i="1" s="1"/>
  <c r="I23" i="1"/>
  <c r="J15" i="1"/>
  <c r="K15" i="1" s="1"/>
  <c r="I15" i="1"/>
  <c r="J7" i="1"/>
  <c r="K7" i="1" s="1"/>
  <c r="I7" i="1"/>
  <c r="J2230" i="1"/>
  <c r="K2230" i="1" s="1"/>
  <c r="I2230" i="1"/>
  <c r="J2222" i="1"/>
  <c r="K2222" i="1" s="1"/>
  <c r="I2222" i="1"/>
  <c r="J2214" i="1"/>
  <c r="K2214" i="1" s="1"/>
  <c r="I2214" i="1"/>
  <c r="L2214" i="1" s="1"/>
  <c r="J2206" i="1"/>
  <c r="K2206" i="1" s="1"/>
  <c r="I2206" i="1"/>
  <c r="L2206" i="1" s="1"/>
  <c r="J2198" i="1"/>
  <c r="K2198" i="1" s="1"/>
  <c r="I2198" i="1"/>
  <c r="J2190" i="1"/>
  <c r="K2190" i="1" s="1"/>
  <c r="I2190" i="1"/>
  <c r="L2190" i="1" s="1"/>
  <c r="J2182" i="1"/>
  <c r="K2182" i="1" s="1"/>
  <c r="I2182" i="1"/>
  <c r="J2174" i="1"/>
  <c r="K2174" i="1" s="1"/>
  <c r="I2174" i="1"/>
  <c r="J2166" i="1"/>
  <c r="K2166" i="1" s="1"/>
  <c r="I2166" i="1"/>
  <c r="J2158" i="1"/>
  <c r="K2158" i="1" s="1"/>
  <c r="I2158" i="1"/>
  <c r="J2150" i="1"/>
  <c r="K2150" i="1" s="1"/>
  <c r="I2150" i="1"/>
  <c r="J2142" i="1"/>
  <c r="K2142" i="1" s="1"/>
  <c r="I2142" i="1"/>
  <c r="J2134" i="1"/>
  <c r="K2134" i="1" s="1"/>
  <c r="I2134" i="1"/>
  <c r="L2134" i="1" s="1"/>
  <c r="J2126" i="1"/>
  <c r="K2126" i="1" s="1"/>
  <c r="I2126" i="1"/>
  <c r="J2118" i="1"/>
  <c r="K2118" i="1" s="1"/>
  <c r="I2118" i="1"/>
  <c r="J2110" i="1"/>
  <c r="K2110" i="1" s="1"/>
  <c r="I2110" i="1"/>
  <c r="J2102" i="1"/>
  <c r="K2102" i="1" s="1"/>
  <c r="I2102" i="1"/>
  <c r="J2094" i="1"/>
  <c r="K2094" i="1" s="1"/>
  <c r="I2094" i="1"/>
  <c r="J2086" i="1"/>
  <c r="K2086" i="1" s="1"/>
  <c r="I2086" i="1"/>
  <c r="J2078" i="1"/>
  <c r="K2078" i="1" s="1"/>
  <c r="I2078" i="1"/>
  <c r="J2070" i="1"/>
  <c r="K2070" i="1" s="1"/>
  <c r="I2070" i="1"/>
  <c r="J2062" i="1"/>
  <c r="K2062" i="1" s="1"/>
  <c r="I2062" i="1"/>
  <c r="J2054" i="1"/>
  <c r="K2054" i="1" s="1"/>
  <c r="I2054" i="1"/>
  <c r="J2046" i="1"/>
  <c r="K2046" i="1" s="1"/>
  <c r="I2046" i="1"/>
  <c r="J2038" i="1"/>
  <c r="K2038" i="1" s="1"/>
  <c r="I2038" i="1"/>
  <c r="J2030" i="1"/>
  <c r="K2030" i="1" s="1"/>
  <c r="I2030" i="1"/>
  <c r="J2022" i="1"/>
  <c r="K2022" i="1" s="1"/>
  <c r="I2022" i="1"/>
  <c r="J2014" i="1"/>
  <c r="K2014" i="1" s="1"/>
  <c r="I2014" i="1"/>
  <c r="J2006" i="1"/>
  <c r="K2006" i="1" s="1"/>
  <c r="I2006" i="1"/>
  <c r="J1998" i="1"/>
  <c r="K1998" i="1" s="1"/>
  <c r="I1998" i="1"/>
  <c r="L1998" i="1" s="1"/>
  <c r="J1990" i="1"/>
  <c r="K1990" i="1" s="1"/>
  <c r="I1990" i="1"/>
  <c r="J1982" i="1"/>
  <c r="K1982" i="1" s="1"/>
  <c r="I1982" i="1"/>
  <c r="J1974" i="1"/>
  <c r="K1974" i="1" s="1"/>
  <c r="I1974" i="1"/>
  <c r="J1966" i="1"/>
  <c r="K1966" i="1" s="1"/>
  <c r="I1966" i="1"/>
  <c r="J1958" i="1"/>
  <c r="K1958" i="1" s="1"/>
  <c r="I1958" i="1"/>
  <c r="J1950" i="1"/>
  <c r="K1950" i="1" s="1"/>
  <c r="I1950" i="1"/>
  <c r="J1942" i="1"/>
  <c r="K1942" i="1" s="1"/>
  <c r="I1942" i="1"/>
  <c r="J1934" i="1"/>
  <c r="K1934" i="1" s="1"/>
  <c r="I1934" i="1"/>
  <c r="J1926" i="1"/>
  <c r="K1926" i="1" s="1"/>
  <c r="I1926" i="1"/>
  <c r="L1926" i="1" s="1"/>
  <c r="J1918" i="1"/>
  <c r="K1918" i="1" s="1"/>
  <c r="I1918" i="1"/>
  <c r="J1910" i="1"/>
  <c r="K1910" i="1" s="1"/>
  <c r="I1910" i="1"/>
  <c r="J1902" i="1"/>
  <c r="K1902" i="1" s="1"/>
  <c r="I1902" i="1"/>
  <c r="J1894" i="1"/>
  <c r="K1894" i="1" s="1"/>
  <c r="I1894" i="1"/>
  <c r="J1886" i="1"/>
  <c r="K1886" i="1" s="1"/>
  <c r="I1886" i="1"/>
  <c r="J1878" i="1"/>
  <c r="K1878" i="1" s="1"/>
  <c r="I1878" i="1"/>
  <c r="J1870" i="1"/>
  <c r="K1870" i="1" s="1"/>
  <c r="I1870" i="1"/>
  <c r="J1862" i="1"/>
  <c r="K1862" i="1" s="1"/>
  <c r="I1862" i="1"/>
  <c r="J1854" i="1"/>
  <c r="K1854" i="1" s="1"/>
  <c r="I1854" i="1"/>
  <c r="L1854" i="1" s="1"/>
  <c r="J1846" i="1"/>
  <c r="K1846" i="1" s="1"/>
  <c r="I1846" i="1"/>
  <c r="J1838" i="1"/>
  <c r="K1838" i="1" s="1"/>
  <c r="I1838" i="1"/>
  <c r="J1830" i="1"/>
  <c r="K1830" i="1" s="1"/>
  <c r="I1830" i="1"/>
  <c r="J1822" i="1"/>
  <c r="K1822" i="1" s="1"/>
  <c r="I1822" i="1"/>
  <c r="L1822" i="1" s="1"/>
  <c r="J1814" i="1"/>
  <c r="K1814" i="1" s="1"/>
  <c r="I1814" i="1"/>
  <c r="J1806" i="1"/>
  <c r="K1806" i="1" s="1"/>
  <c r="I1806" i="1"/>
  <c r="J1798" i="1"/>
  <c r="K1798" i="1" s="1"/>
  <c r="I1798" i="1"/>
  <c r="J1790" i="1"/>
  <c r="K1790" i="1" s="1"/>
  <c r="I1790" i="1"/>
  <c r="J1782" i="1"/>
  <c r="K1782" i="1" s="1"/>
  <c r="I1782" i="1"/>
  <c r="J1774" i="1"/>
  <c r="K1774" i="1" s="1"/>
  <c r="I1774" i="1"/>
  <c r="J1766" i="1"/>
  <c r="K1766" i="1" s="1"/>
  <c r="I1766" i="1"/>
  <c r="J1758" i="1"/>
  <c r="K1758" i="1" s="1"/>
  <c r="I1758" i="1"/>
  <c r="L1758" i="1" s="1"/>
  <c r="J1750" i="1"/>
  <c r="K1750" i="1" s="1"/>
  <c r="I1750" i="1"/>
  <c r="J1742" i="1"/>
  <c r="K1742" i="1" s="1"/>
  <c r="I1742" i="1"/>
  <c r="J1734" i="1"/>
  <c r="K1734" i="1" s="1"/>
  <c r="I1734" i="1"/>
  <c r="J1726" i="1"/>
  <c r="K1726" i="1" s="1"/>
  <c r="I1726" i="1"/>
  <c r="J1718" i="1"/>
  <c r="K1718" i="1" s="1"/>
  <c r="I1718" i="1"/>
  <c r="J1710" i="1"/>
  <c r="K1710" i="1" s="1"/>
  <c r="I1710" i="1"/>
  <c r="J1702" i="1"/>
  <c r="K1702" i="1" s="1"/>
  <c r="I1702" i="1"/>
  <c r="J1694" i="1"/>
  <c r="K1694" i="1" s="1"/>
  <c r="I1694" i="1"/>
  <c r="J1686" i="1"/>
  <c r="K1686" i="1" s="1"/>
  <c r="I1686" i="1"/>
  <c r="J1678" i="1"/>
  <c r="K1678" i="1" s="1"/>
  <c r="I1678" i="1"/>
  <c r="J1670" i="1"/>
  <c r="K1670" i="1" s="1"/>
  <c r="I1670" i="1"/>
  <c r="J1662" i="1"/>
  <c r="K1662" i="1" s="1"/>
  <c r="I1662" i="1"/>
  <c r="L1662" i="1" s="1"/>
  <c r="J1654" i="1"/>
  <c r="K1654" i="1" s="1"/>
  <c r="I1654" i="1"/>
  <c r="J1646" i="1"/>
  <c r="K1646" i="1" s="1"/>
  <c r="I1646" i="1"/>
  <c r="J1638" i="1"/>
  <c r="K1638" i="1" s="1"/>
  <c r="I1638" i="1"/>
  <c r="J1630" i="1"/>
  <c r="K1630" i="1" s="1"/>
  <c r="I1630" i="1"/>
  <c r="J1622" i="1"/>
  <c r="K1622" i="1" s="1"/>
  <c r="I1622" i="1"/>
  <c r="J1614" i="1"/>
  <c r="K1614" i="1" s="1"/>
  <c r="I1614" i="1"/>
  <c r="J1606" i="1"/>
  <c r="K1606" i="1" s="1"/>
  <c r="I1606" i="1"/>
  <c r="J1598" i="1"/>
  <c r="K1598" i="1" s="1"/>
  <c r="I1598" i="1"/>
  <c r="J1590" i="1"/>
  <c r="K1590" i="1" s="1"/>
  <c r="I1590" i="1"/>
  <c r="J1582" i="1"/>
  <c r="K1582" i="1" s="1"/>
  <c r="I1582" i="1"/>
  <c r="J1574" i="1"/>
  <c r="K1574" i="1" s="1"/>
  <c r="I1574" i="1"/>
  <c r="J1566" i="1"/>
  <c r="K1566" i="1" s="1"/>
  <c r="I1566" i="1"/>
  <c r="J1558" i="1"/>
  <c r="K1558" i="1" s="1"/>
  <c r="I1558" i="1"/>
  <c r="J1550" i="1"/>
  <c r="K1550" i="1" s="1"/>
  <c r="I1550" i="1"/>
  <c r="J1542" i="1"/>
  <c r="K1542" i="1" s="1"/>
  <c r="I1542" i="1"/>
  <c r="J1534" i="1"/>
  <c r="K1534" i="1" s="1"/>
  <c r="I1534" i="1"/>
  <c r="J1526" i="1"/>
  <c r="K1526" i="1" s="1"/>
  <c r="I1526" i="1"/>
  <c r="J1518" i="1"/>
  <c r="K1518" i="1" s="1"/>
  <c r="I1518" i="1"/>
  <c r="J1510" i="1"/>
  <c r="K1510" i="1" s="1"/>
  <c r="I1510" i="1"/>
  <c r="J1502" i="1"/>
  <c r="K1502" i="1" s="1"/>
  <c r="I1502" i="1"/>
  <c r="J1494" i="1"/>
  <c r="K1494" i="1" s="1"/>
  <c r="I1494" i="1"/>
  <c r="J1486" i="1"/>
  <c r="K1486" i="1" s="1"/>
  <c r="I1486" i="1"/>
  <c r="J1478" i="1"/>
  <c r="K1478" i="1" s="1"/>
  <c r="I1478" i="1"/>
  <c r="J1470" i="1"/>
  <c r="K1470" i="1" s="1"/>
  <c r="I1470" i="1"/>
  <c r="J1462" i="1"/>
  <c r="K1462" i="1" s="1"/>
  <c r="I1462" i="1"/>
  <c r="J1454" i="1"/>
  <c r="K1454" i="1" s="1"/>
  <c r="I1454" i="1"/>
  <c r="J1446" i="1"/>
  <c r="K1446" i="1" s="1"/>
  <c r="I1446" i="1"/>
  <c r="J1438" i="1"/>
  <c r="K1438" i="1" s="1"/>
  <c r="I1438" i="1"/>
  <c r="J1430" i="1"/>
  <c r="K1430" i="1" s="1"/>
  <c r="I1430" i="1"/>
  <c r="J1422" i="1"/>
  <c r="K1422" i="1" s="1"/>
  <c r="I1422" i="1"/>
  <c r="L1422" i="1" s="1"/>
  <c r="J1414" i="1"/>
  <c r="K1414" i="1" s="1"/>
  <c r="I1414" i="1"/>
  <c r="L1414" i="1" s="1"/>
  <c r="J1406" i="1"/>
  <c r="K1406" i="1" s="1"/>
  <c r="I1406" i="1"/>
  <c r="J1398" i="1"/>
  <c r="K1398" i="1" s="1"/>
  <c r="I1398" i="1"/>
  <c r="J1390" i="1"/>
  <c r="K1390" i="1" s="1"/>
  <c r="I1390" i="1"/>
  <c r="J1382" i="1"/>
  <c r="K1382" i="1" s="1"/>
  <c r="I1382" i="1"/>
  <c r="J1374" i="1"/>
  <c r="K1374" i="1" s="1"/>
  <c r="I1374" i="1"/>
  <c r="J1366" i="1"/>
  <c r="K1366" i="1" s="1"/>
  <c r="I1366" i="1"/>
  <c r="J1358" i="1"/>
  <c r="K1358" i="1" s="1"/>
  <c r="I1358" i="1"/>
  <c r="J1350" i="1"/>
  <c r="K1350" i="1" s="1"/>
  <c r="I1350" i="1"/>
  <c r="L1350" i="1" s="1"/>
  <c r="J1342" i="1"/>
  <c r="K1342" i="1" s="1"/>
  <c r="I1342" i="1"/>
  <c r="J1334" i="1"/>
  <c r="K1334" i="1" s="1"/>
  <c r="I1334" i="1"/>
  <c r="J1326" i="1"/>
  <c r="K1326" i="1" s="1"/>
  <c r="I1326" i="1"/>
  <c r="L1326" i="1" s="1"/>
  <c r="J1318" i="1"/>
  <c r="K1318" i="1" s="1"/>
  <c r="I1318" i="1"/>
  <c r="J1310" i="1"/>
  <c r="K1310" i="1" s="1"/>
  <c r="I1310" i="1"/>
  <c r="J1302" i="1"/>
  <c r="K1302" i="1" s="1"/>
  <c r="I1302" i="1"/>
  <c r="J1294" i="1"/>
  <c r="K1294" i="1" s="1"/>
  <c r="I1294" i="1"/>
  <c r="J1286" i="1"/>
  <c r="K1286" i="1" s="1"/>
  <c r="I1286" i="1"/>
  <c r="J1278" i="1"/>
  <c r="K1278" i="1" s="1"/>
  <c r="I1278" i="1"/>
  <c r="L1278" i="1" s="1"/>
  <c r="J1270" i="1"/>
  <c r="K1270" i="1" s="1"/>
  <c r="I1270" i="1"/>
  <c r="J1262" i="1"/>
  <c r="K1262" i="1" s="1"/>
  <c r="I1262" i="1"/>
  <c r="J1254" i="1"/>
  <c r="K1254" i="1" s="1"/>
  <c r="I1254" i="1"/>
  <c r="L1254" i="1" s="1"/>
  <c r="J1246" i="1"/>
  <c r="K1246" i="1" s="1"/>
  <c r="I1246" i="1"/>
  <c r="J1238" i="1"/>
  <c r="K1238" i="1" s="1"/>
  <c r="I1238" i="1"/>
  <c r="J1230" i="1"/>
  <c r="K1230" i="1" s="1"/>
  <c r="I1230" i="1"/>
  <c r="J1222" i="1"/>
  <c r="K1222" i="1" s="1"/>
  <c r="I1222" i="1"/>
  <c r="J1214" i="1"/>
  <c r="K1214" i="1" s="1"/>
  <c r="I1214" i="1"/>
  <c r="J1206" i="1"/>
  <c r="K1206" i="1" s="1"/>
  <c r="I1206" i="1"/>
  <c r="J1198" i="1"/>
  <c r="K1198" i="1" s="1"/>
  <c r="I1198" i="1"/>
  <c r="L1198" i="1" s="1"/>
  <c r="J1190" i="1"/>
  <c r="K1190" i="1" s="1"/>
  <c r="I1190" i="1"/>
  <c r="J1182" i="1"/>
  <c r="K1182" i="1" s="1"/>
  <c r="I1182" i="1"/>
  <c r="J1174" i="1"/>
  <c r="K1174" i="1" s="1"/>
  <c r="I1174" i="1"/>
  <c r="J1166" i="1"/>
  <c r="K1166" i="1" s="1"/>
  <c r="I1166" i="1"/>
  <c r="J1158" i="1"/>
  <c r="K1158" i="1" s="1"/>
  <c r="I1158" i="1"/>
  <c r="J1150" i="1"/>
  <c r="K1150" i="1" s="1"/>
  <c r="I1150" i="1"/>
  <c r="L1150" i="1" s="1"/>
  <c r="J1142" i="1"/>
  <c r="K1142" i="1" s="1"/>
  <c r="I1142" i="1"/>
  <c r="L1142" i="1" s="1"/>
  <c r="J1134" i="1"/>
  <c r="K1134" i="1" s="1"/>
  <c r="I1134" i="1"/>
  <c r="J1126" i="1"/>
  <c r="K1126" i="1" s="1"/>
  <c r="I1126" i="1"/>
  <c r="J1118" i="1"/>
  <c r="K1118" i="1" s="1"/>
  <c r="I1118" i="1"/>
  <c r="J1110" i="1"/>
  <c r="K1110" i="1" s="1"/>
  <c r="I1110" i="1"/>
  <c r="J1102" i="1"/>
  <c r="K1102" i="1" s="1"/>
  <c r="I1102" i="1"/>
  <c r="J1094" i="1"/>
  <c r="K1094" i="1" s="1"/>
  <c r="I1094" i="1"/>
  <c r="J1086" i="1"/>
  <c r="K1086" i="1" s="1"/>
  <c r="I1086" i="1"/>
  <c r="J1078" i="1"/>
  <c r="K1078" i="1" s="1"/>
  <c r="I1078" i="1"/>
  <c r="J1070" i="1"/>
  <c r="K1070" i="1" s="1"/>
  <c r="I1070" i="1"/>
  <c r="J1062" i="1"/>
  <c r="K1062" i="1" s="1"/>
  <c r="I1062" i="1"/>
  <c r="J1054" i="1"/>
  <c r="K1054" i="1" s="1"/>
  <c r="I1054" i="1"/>
  <c r="J1046" i="1"/>
  <c r="K1046" i="1" s="1"/>
  <c r="I1046" i="1"/>
  <c r="J1038" i="1"/>
  <c r="K1038" i="1" s="1"/>
  <c r="I1038" i="1"/>
  <c r="J1030" i="1"/>
  <c r="K1030" i="1" s="1"/>
  <c r="I1030" i="1"/>
  <c r="J1022" i="1"/>
  <c r="K1022" i="1" s="1"/>
  <c r="I1022" i="1"/>
  <c r="J1014" i="1"/>
  <c r="K1014" i="1" s="1"/>
  <c r="I1014" i="1"/>
  <c r="J1006" i="1"/>
  <c r="K1006" i="1" s="1"/>
  <c r="I1006" i="1"/>
  <c r="J998" i="1"/>
  <c r="K998" i="1" s="1"/>
  <c r="I998" i="1"/>
  <c r="J990" i="1"/>
  <c r="K990" i="1" s="1"/>
  <c r="I990" i="1"/>
  <c r="J982" i="1"/>
  <c r="K982" i="1" s="1"/>
  <c r="I982" i="1"/>
  <c r="J974" i="1"/>
  <c r="K974" i="1" s="1"/>
  <c r="I974" i="1"/>
  <c r="L974" i="1" s="1"/>
  <c r="J966" i="1"/>
  <c r="K966" i="1" s="1"/>
  <c r="I966" i="1"/>
  <c r="J958" i="1"/>
  <c r="K958" i="1" s="1"/>
  <c r="I958" i="1"/>
  <c r="J950" i="1"/>
  <c r="K950" i="1" s="1"/>
  <c r="I950" i="1"/>
  <c r="L950" i="1" s="1"/>
  <c r="J942" i="1"/>
  <c r="K942" i="1" s="1"/>
  <c r="I942" i="1"/>
  <c r="J934" i="1"/>
  <c r="K934" i="1" s="1"/>
  <c r="I934" i="1"/>
  <c r="J926" i="1"/>
  <c r="K926" i="1" s="1"/>
  <c r="I926" i="1"/>
  <c r="J918" i="1"/>
  <c r="K918" i="1" s="1"/>
  <c r="I918" i="1"/>
  <c r="J910" i="1"/>
  <c r="K910" i="1" s="1"/>
  <c r="I910" i="1"/>
  <c r="J902" i="1"/>
  <c r="K902" i="1" s="1"/>
  <c r="I902" i="1"/>
  <c r="J894" i="1"/>
  <c r="K894" i="1" s="1"/>
  <c r="I894" i="1"/>
  <c r="J886" i="1"/>
  <c r="K886" i="1" s="1"/>
  <c r="I886" i="1"/>
  <c r="J878" i="1"/>
  <c r="K878" i="1" s="1"/>
  <c r="I878" i="1"/>
  <c r="J870" i="1"/>
  <c r="K870" i="1" s="1"/>
  <c r="I870" i="1"/>
  <c r="L870" i="1" s="1"/>
  <c r="J862" i="1"/>
  <c r="K862" i="1" s="1"/>
  <c r="I862" i="1"/>
  <c r="J854" i="1"/>
  <c r="K854" i="1" s="1"/>
  <c r="I854" i="1"/>
  <c r="J846" i="1"/>
  <c r="K846" i="1" s="1"/>
  <c r="I846" i="1"/>
  <c r="J838" i="1"/>
  <c r="K838" i="1" s="1"/>
  <c r="I838" i="1"/>
  <c r="J830" i="1"/>
  <c r="K830" i="1" s="1"/>
  <c r="I830" i="1"/>
  <c r="J822" i="1"/>
  <c r="K822" i="1" s="1"/>
  <c r="I822" i="1"/>
  <c r="J814" i="1"/>
  <c r="K814" i="1" s="1"/>
  <c r="I814" i="1"/>
  <c r="J806" i="1"/>
  <c r="K806" i="1" s="1"/>
  <c r="I806" i="1"/>
  <c r="J798" i="1"/>
  <c r="K798" i="1" s="1"/>
  <c r="I798" i="1"/>
  <c r="J790" i="1"/>
  <c r="K790" i="1" s="1"/>
  <c r="I790" i="1"/>
  <c r="J782" i="1"/>
  <c r="K782" i="1" s="1"/>
  <c r="I782" i="1"/>
  <c r="J774" i="1"/>
  <c r="K774" i="1" s="1"/>
  <c r="I774" i="1"/>
  <c r="J766" i="1"/>
  <c r="K766" i="1" s="1"/>
  <c r="I766" i="1"/>
  <c r="J758" i="1"/>
  <c r="K758" i="1" s="1"/>
  <c r="I758" i="1"/>
  <c r="J750" i="1"/>
  <c r="K750" i="1" s="1"/>
  <c r="I750" i="1"/>
  <c r="J742" i="1"/>
  <c r="K742" i="1" s="1"/>
  <c r="I742" i="1"/>
  <c r="J734" i="1"/>
  <c r="K734" i="1" s="1"/>
  <c r="I734" i="1"/>
  <c r="L734" i="1" s="1"/>
  <c r="J726" i="1"/>
  <c r="K726" i="1" s="1"/>
  <c r="I726" i="1"/>
  <c r="J718" i="1"/>
  <c r="K718" i="1" s="1"/>
  <c r="I718" i="1"/>
  <c r="J710" i="1"/>
  <c r="K710" i="1" s="1"/>
  <c r="I710" i="1"/>
  <c r="J702" i="1"/>
  <c r="K702" i="1" s="1"/>
  <c r="I702" i="1"/>
  <c r="J694" i="1"/>
  <c r="K694" i="1" s="1"/>
  <c r="I694" i="1"/>
  <c r="J686" i="1"/>
  <c r="K686" i="1" s="1"/>
  <c r="I686" i="1"/>
  <c r="J678" i="1"/>
  <c r="K678" i="1" s="1"/>
  <c r="I678" i="1"/>
  <c r="J670" i="1"/>
  <c r="K670" i="1" s="1"/>
  <c r="I670" i="1"/>
  <c r="J662" i="1"/>
  <c r="K662" i="1" s="1"/>
  <c r="I662" i="1"/>
  <c r="J654" i="1"/>
  <c r="K654" i="1" s="1"/>
  <c r="I654" i="1"/>
  <c r="J646" i="1"/>
  <c r="K646" i="1" s="1"/>
  <c r="I646" i="1"/>
  <c r="J638" i="1"/>
  <c r="K638" i="1" s="1"/>
  <c r="I638" i="1"/>
  <c r="J630" i="1"/>
  <c r="K630" i="1" s="1"/>
  <c r="I630" i="1"/>
  <c r="J622" i="1"/>
  <c r="K622" i="1" s="1"/>
  <c r="I622" i="1"/>
  <c r="J614" i="1"/>
  <c r="K614" i="1" s="1"/>
  <c r="I614" i="1"/>
  <c r="J606" i="1"/>
  <c r="K606" i="1" s="1"/>
  <c r="I606" i="1"/>
  <c r="J598" i="1"/>
  <c r="K598" i="1" s="1"/>
  <c r="I598" i="1"/>
  <c r="J590" i="1"/>
  <c r="K590" i="1" s="1"/>
  <c r="I590" i="1"/>
  <c r="J582" i="1"/>
  <c r="K582" i="1" s="1"/>
  <c r="I582" i="1"/>
  <c r="J574" i="1"/>
  <c r="K574" i="1" s="1"/>
  <c r="I574" i="1"/>
  <c r="J566" i="1"/>
  <c r="K566" i="1" s="1"/>
  <c r="I566" i="1"/>
  <c r="J558" i="1"/>
  <c r="K558" i="1" s="1"/>
  <c r="I558" i="1"/>
  <c r="J550" i="1"/>
  <c r="K550" i="1" s="1"/>
  <c r="I550" i="1"/>
  <c r="J542" i="1"/>
  <c r="K542" i="1" s="1"/>
  <c r="I542" i="1"/>
  <c r="J534" i="1"/>
  <c r="K534" i="1" s="1"/>
  <c r="I534" i="1"/>
  <c r="J526" i="1"/>
  <c r="K526" i="1" s="1"/>
  <c r="I526" i="1"/>
  <c r="J518" i="1"/>
  <c r="K518" i="1" s="1"/>
  <c r="I518" i="1"/>
  <c r="J510" i="1"/>
  <c r="K510" i="1" s="1"/>
  <c r="I510" i="1"/>
  <c r="J502" i="1"/>
  <c r="K502" i="1" s="1"/>
  <c r="I502" i="1"/>
  <c r="J494" i="1"/>
  <c r="K494" i="1" s="1"/>
  <c r="I494" i="1"/>
  <c r="J486" i="1"/>
  <c r="K486" i="1" s="1"/>
  <c r="I486" i="1"/>
  <c r="J478" i="1"/>
  <c r="K478" i="1" s="1"/>
  <c r="I478" i="1"/>
  <c r="J470" i="1"/>
  <c r="K470" i="1" s="1"/>
  <c r="I470" i="1"/>
  <c r="J462" i="1"/>
  <c r="K462" i="1" s="1"/>
  <c r="I462" i="1"/>
  <c r="J454" i="1"/>
  <c r="K454" i="1" s="1"/>
  <c r="I454" i="1"/>
  <c r="J446" i="1"/>
  <c r="K446" i="1" s="1"/>
  <c r="I446" i="1"/>
  <c r="J438" i="1"/>
  <c r="K438" i="1" s="1"/>
  <c r="I438" i="1"/>
  <c r="J430" i="1"/>
  <c r="K430" i="1" s="1"/>
  <c r="I430" i="1"/>
  <c r="J422" i="1"/>
  <c r="K422" i="1" s="1"/>
  <c r="I422" i="1"/>
  <c r="J414" i="1"/>
  <c r="K414" i="1" s="1"/>
  <c r="I414" i="1"/>
  <c r="J406" i="1"/>
  <c r="K406" i="1" s="1"/>
  <c r="I406" i="1"/>
  <c r="J398" i="1"/>
  <c r="K398" i="1" s="1"/>
  <c r="I398" i="1"/>
  <c r="J390" i="1"/>
  <c r="K390" i="1" s="1"/>
  <c r="I390" i="1"/>
  <c r="J382" i="1"/>
  <c r="K382" i="1" s="1"/>
  <c r="I382" i="1"/>
  <c r="L382" i="1" s="1"/>
  <c r="J374" i="1"/>
  <c r="K374" i="1" s="1"/>
  <c r="I374" i="1"/>
  <c r="J366" i="1"/>
  <c r="K366" i="1" s="1"/>
  <c r="I366" i="1"/>
  <c r="J358" i="1"/>
  <c r="K358" i="1" s="1"/>
  <c r="I358" i="1"/>
  <c r="J350" i="1"/>
  <c r="K350" i="1" s="1"/>
  <c r="I350" i="1"/>
  <c r="J342" i="1"/>
  <c r="K342" i="1" s="1"/>
  <c r="I342" i="1"/>
  <c r="J334" i="1"/>
  <c r="K334" i="1" s="1"/>
  <c r="I334" i="1"/>
  <c r="J326" i="1"/>
  <c r="K326" i="1" s="1"/>
  <c r="I326" i="1"/>
  <c r="J318" i="1"/>
  <c r="K318" i="1" s="1"/>
  <c r="I318" i="1"/>
  <c r="J310" i="1"/>
  <c r="K310" i="1" s="1"/>
  <c r="I310" i="1"/>
  <c r="J302" i="1"/>
  <c r="K302" i="1" s="1"/>
  <c r="I302" i="1"/>
  <c r="J294" i="1"/>
  <c r="K294" i="1" s="1"/>
  <c r="I294" i="1"/>
  <c r="J286" i="1"/>
  <c r="K286" i="1" s="1"/>
  <c r="I286" i="1"/>
  <c r="J278" i="1"/>
  <c r="K278" i="1" s="1"/>
  <c r="I278" i="1"/>
  <c r="J270" i="1"/>
  <c r="K270" i="1" s="1"/>
  <c r="I270" i="1"/>
  <c r="J262" i="1"/>
  <c r="K262" i="1" s="1"/>
  <c r="I262" i="1"/>
  <c r="J254" i="1"/>
  <c r="K254" i="1" s="1"/>
  <c r="I254" i="1"/>
  <c r="J246" i="1"/>
  <c r="K246" i="1" s="1"/>
  <c r="I246" i="1"/>
  <c r="J238" i="1"/>
  <c r="K238" i="1" s="1"/>
  <c r="I238" i="1"/>
  <c r="J230" i="1"/>
  <c r="K230" i="1" s="1"/>
  <c r="I230" i="1"/>
  <c r="J222" i="1"/>
  <c r="K222" i="1" s="1"/>
  <c r="I222" i="1"/>
  <c r="J214" i="1"/>
  <c r="K214" i="1" s="1"/>
  <c r="I214" i="1"/>
  <c r="L214" i="1" s="1"/>
  <c r="J206" i="1"/>
  <c r="K206" i="1" s="1"/>
  <c r="I206" i="1"/>
  <c r="J198" i="1"/>
  <c r="K198" i="1" s="1"/>
  <c r="I198" i="1"/>
  <c r="J190" i="1"/>
  <c r="K190" i="1" s="1"/>
  <c r="I190" i="1"/>
  <c r="J182" i="1"/>
  <c r="K182" i="1" s="1"/>
  <c r="I182" i="1"/>
  <c r="J174" i="1"/>
  <c r="K174" i="1" s="1"/>
  <c r="I174" i="1"/>
  <c r="J166" i="1"/>
  <c r="K166" i="1" s="1"/>
  <c r="I166" i="1"/>
  <c r="J158" i="1"/>
  <c r="K158" i="1" s="1"/>
  <c r="I158" i="1"/>
  <c r="J150" i="1"/>
  <c r="K150" i="1" s="1"/>
  <c r="I150" i="1"/>
  <c r="J142" i="1"/>
  <c r="K142" i="1" s="1"/>
  <c r="I142" i="1"/>
  <c r="J134" i="1"/>
  <c r="K134" i="1" s="1"/>
  <c r="I134" i="1"/>
  <c r="L134" i="1" s="1"/>
  <c r="J126" i="1"/>
  <c r="K126" i="1" s="1"/>
  <c r="I126" i="1"/>
  <c r="J118" i="1"/>
  <c r="K118" i="1" s="1"/>
  <c r="I118" i="1"/>
  <c r="J110" i="1"/>
  <c r="K110" i="1" s="1"/>
  <c r="I110" i="1"/>
  <c r="J102" i="1"/>
  <c r="K102" i="1" s="1"/>
  <c r="I102" i="1"/>
  <c r="I94" i="1"/>
  <c r="J94" i="1"/>
  <c r="K94" i="1" s="1"/>
  <c r="J86" i="1"/>
  <c r="K86" i="1" s="1"/>
  <c r="I86" i="1"/>
  <c r="J78" i="1"/>
  <c r="K78" i="1" s="1"/>
  <c r="I78" i="1"/>
  <c r="L78" i="1" s="1"/>
  <c r="J70" i="1"/>
  <c r="K70" i="1" s="1"/>
  <c r="I70" i="1"/>
  <c r="J62" i="1"/>
  <c r="K62" i="1" s="1"/>
  <c r="I62" i="1"/>
  <c r="J54" i="1"/>
  <c r="K54" i="1" s="1"/>
  <c r="I54" i="1"/>
  <c r="J46" i="1"/>
  <c r="K46" i="1" s="1"/>
  <c r="I46" i="1"/>
  <c r="J38" i="1"/>
  <c r="K38" i="1" s="1"/>
  <c r="I38" i="1"/>
  <c r="J30" i="1"/>
  <c r="K30" i="1" s="1"/>
  <c r="I30" i="1"/>
  <c r="J22" i="1"/>
  <c r="K22" i="1" s="1"/>
  <c r="I22" i="1"/>
  <c r="J14" i="1"/>
  <c r="K14" i="1" s="1"/>
  <c r="I14" i="1"/>
  <c r="J6" i="1"/>
  <c r="K6" i="1" s="1"/>
  <c r="I6" i="1"/>
  <c r="J1866" i="1"/>
  <c r="K1866" i="1" s="1"/>
  <c r="I1866" i="1"/>
  <c r="J1858" i="1"/>
  <c r="K1858" i="1" s="1"/>
  <c r="I1858" i="1"/>
  <c r="I1850" i="1"/>
  <c r="J1850" i="1"/>
  <c r="K1850" i="1" s="1"/>
  <c r="J1842" i="1"/>
  <c r="K1842" i="1" s="1"/>
  <c r="I1842" i="1"/>
  <c r="J1834" i="1"/>
  <c r="K1834" i="1" s="1"/>
  <c r="I1834" i="1"/>
  <c r="J1826" i="1"/>
  <c r="K1826" i="1" s="1"/>
  <c r="I1826" i="1"/>
  <c r="J1818" i="1"/>
  <c r="K1818" i="1" s="1"/>
  <c r="I1818" i="1"/>
  <c r="J1810" i="1"/>
  <c r="K1810" i="1" s="1"/>
  <c r="I1810" i="1"/>
  <c r="J1802" i="1"/>
  <c r="K1802" i="1" s="1"/>
  <c r="I1802" i="1"/>
  <c r="J1794" i="1"/>
  <c r="K1794" i="1" s="1"/>
  <c r="I1794" i="1"/>
  <c r="J1786" i="1"/>
  <c r="K1786" i="1" s="1"/>
  <c r="I1786" i="1"/>
  <c r="J1778" i="1"/>
  <c r="K1778" i="1" s="1"/>
  <c r="I1778" i="1"/>
  <c r="J1770" i="1"/>
  <c r="K1770" i="1" s="1"/>
  <c r="I1770" i="1"/>
  <c r="J1762" i="1"/>
  <c r="K1762" i="1" s="1"/>
  <c r="I1762" i="1"/>
  <c r="J1754" i="1"/>
  <c r="K1754" i="1" s="1"/>
  <c r="I1754" i="1"/>
  <c r="I1746" i="1"/>
  <c r="J1746" i="1"/>
  <c r="K1746" i="1" s="1"/>
  <c r="J1738" i="1"/>
  <c r="K1738" i="1" s="1"/>
  <c r="I1738" i="1"/>
  <c r="J1730" i="1"/>
  <c r="K1730" i="1" s="1"/>
  <c r="I1730" i="1"/>
  <c r="J1722" i="1"/>
  <c r="K1722" i="1" s="1"/>
  <c r="I1722" i="1"/>
  <c r="J1714" i="1"/>
  <c r="K1714" i="1" s="1"/>
  <c r="I1714" i="1"/>
  <c r="J1706" i="1"/>
  <c r="K1706" i="1" s="1"/>
  <c r="I1706" i="1"/>
  <c r="I1698" i="1"/>
  <c r="J1698" i="1"/>
  <c r="K1698" i="1" s="1"/>
  <c r="J1690" i="1"/>
  <c r="K1690" i="1" s="1"/>
  <c r="I1690" i="1"/>
  <c r="I1682" i="1"/>
  <c r="J1682" i="1"/>
  <c r="K1682" i="1" s="1"/>
  <c r="J1674" i="1"/>
  <c r="K1674" i="1" s="1"/>
  <c r="I1674" i="1"/>
  <c r="J1666" i="1"/>
  <c r="K1666" i="1" s="1"/>
  <c r="I1666" i="1"/>
  <c r="J1658" i="1"/>
  <c r="K1658" i="1" s="1"/>
  <c r="I1658" i="1"/>
  <c r="J1650" i="1"/>
  <c r="K1650" i="1" s="1"/>
  <c r="I1650" i="1"/>
  <c r="J1642" i="1"/>
  <c r="K1642" i="1" s="1"/>
  <c r="I1642" i="1"/>
  <c r="L1642" i="1" s="1"/>
  <c r="I1634" i="1"/>
  <c r="J1634" i="1"/>
  <c r="K1634" i="1" s="1"/>
  <c r="J1626" i="1"/>
  <c r="K1626" i="1" s="1"/>
  <c r="I1626" i="1"/>
  <c r="I1618" i="1"/>
  <c r="L1618" i="1" s="1"/>
  <c r="J1618" i="1"/>
  <c r="K1618" i="1" s="1"/>
  <c r="J1610" i="1"/>
  <c r="K1610" i="1" s="1"/>
  <c r="I1610" i="1"/>
  <c r="L1610" i="1" s="1"/>
  <c r="J1602" i="1"/>
  <c r="K1602" i="1" s="1"/>
  <c r="I1602" i="1"/>
  <c r="J1594" i="1"/>
  <c r="K1594" i="1" s="1"/>
  <c r="I1594" i="1"/>
  <c r="J1586" i="1"/>
  <c r="K1586" i="1" s="1"/>
  <c r="I1586" i="1"/>
  <c r="J1578" i="1"/>
  <c r="K1578" i="1" s="1"/>
  <c r="I1578" i="1"/>
  <c r="L1578" i="1" s="1"/>
  <c r="I1570" i="1"/>
  <c r="L1570" i="1" s="1"/>
  <c r="J1570" i="1"/>
  <c r="K1570" i="1" s="1"/>
  <c r="J1562" i="1"/>
  <c r="K1562" i="1" s="1"/>
  <c r="I1562" i="1"/>
  <c r="J1554" i="1"/>
  <c r="K1554" i="1" s="1"/>
  <c r="I1554" i="1"/>
  <c r="J1546" i="1"/>
  <c r="K1546" i="1" s="1"/>
  <c r="I1546" i="1"/>
  <c r="L1546" i="1" s="1"/>
  <c r="J1538" i="1"/>
  <c r="K1538" i="1" s="1"/>
  <c r="I1538" i="1"/>
  <c r="J1530" i="1"/>
  <c r="K1530" i="1" s="1"/>
  <c r="I1530" i="1"/>
  <c r="L1530" i="1" s="1"/>
  <c r="J1522" i="1"/>
  <c r="K1522" i="1" s="1"/>
  <c r="I1522" i="1"/>
  <c r="J1514" i="1"/>
  <c r="K1514" i="1" s="1"/>
  <c r="I1514" i="1"/>
  <c r="J1506" i="1"/>
  <c r="K1506" i="1" s="1"/>
  <c r="I1506" i="1"/>
  <c r="J1498" i="1"/>
  <c r="K1498" i="1" s="1"/>
  <c r="I1498" i="1"/>
  <c r="J1490" i="1"/>
  <c r="K1490" i="1" s="1"/>
  <c r="I1490" i="1"/>
  <c r="L1490" i="1" s="1"/>
  <c r="J1482" i="1"/>
  <c r="K1482" i="1" s="1"/>
  <c r="I1482" i="1"/>
  <c r="J1474" i="1"/>
  <c r="K1474" i="1" s="1"/>
  <c r="I1474" i="1"/>
  <c r="I1466" i="1"/>
  <c r="J1466" i="1"/>
  <c r="K1466" i="1" s="1"/>
  <c r="J1458" i="1"/>
  <c r="K1458" i="1" s="1"/>
  <c r="I1458" i="1"/>
  <c r="J1450" i="1"/>
  <c r="K1450" i="1" s="1"/>
  <c r="I1450" i="1"/>
  <c r="J1442" i="1"/>
  <c r="K1442" i="1" s="1"/>
  <c r="I1442" i="1"/>
  <c r="J1434" i="1"/>
  <c r="K1434" i="1" s="1"/>
  <c r="I1434" i="1"/>
  <c r="J1426" i="1"/>
  <c r="K1426" i="1" s="1"/>
  <c r="I1426" i="1"/>
  <c r="L1426" i="1" s="1"/>
  <c r="J1418" i="1"/>
  <c r="K1418" i="1" s="1"/>
  <c r="I1418" i="1"/>
  <c r="J1410" i="1"/>
  <c r="K1410" i="1" s="1"/>
  <c r="I1410" i="1"/>
  <c r="I1402" i="1"/>
  <c r="J1402" i="1"/>
  <c r="K1402" i="1" s="1"/>
  <c r="J1394" i="1"/>
  <c r="K1394" i="1" s="1"/>
  <c r="I1394" i="1"/>
  <c r="J1386" i="1"/>
  <c r="K1386" i="1" s="1"/>
  <c r="I1386" i="1"/>
  <c r="J1378" i="1"/>
  <c r="K1378" i="1" s="1"/>
  <c r="I1378" i="1"/>
  <c r="J1370" i="1"/>
  <c r="K1370" i="1" s="1"/>
  <c r="I1370" i="1"/>
  <c r="J1362" i="1"/>
  <c r="K1362" i="1" s="1"/>
  <c r="I1362" i="1"/>
  <c r="J1354" i="1"/>
  <c r="K1354" i="1" s="1"/>
  <c r="I1354" i="1"/>
  <c r="J1346" i="1"/>
  <c r="K1346" i="1" s="1"/>
  <c r="I1346" i="1"/>
  <c r="I1338" i="1"/>
  <c r="J1338" i="1"/>
  <c r="K1338" i="1" s="1"/>
  <c r="J1330" i="1"/>
  <c r="K1330" i="1" s="1"/>
  <c r="I1330" i="1"/>
  <c r="J1322" i="1"/>
  <c r="K1322" i="1" s="1"/>
  <c r="I1322" i="1"/>
  <c r="J1314" i="1"/>
  <c r="K1314" i="1" s="1"/>
  <c r="I1314" i="1"/>
  <c r="J1306" i="1"/>
  <c r="K1306" i="1" s="1"/>
  <c r="I1306" i="1"/>
  <c r="J1298" i="1"/>
  <c r="K1298" i="1" s="1"/>
  <c r="I1298" i="1"/>
  <c r="J1290" i="1"/>
  <c r="K1290" i="1" s="1"/>
  <c r="I1290" i="1"/>
  <c r="J1282" i="1"/>
  <c r="K1282" i="1" s="1"/>
  <c r="I1282" i="1"/>
  <c r="I1274" i="1"/>
  <c r="J1274" i="1"/>
  <c r="K1274" i="1" s="1"/>
  <c r="J1266" i="1"/>
  <c r="K1266" i="1" s="1"/>
  <c r="I1266" i="1"/>
  <c r="J1258" i="1"/>
  <c r="K1258" i="1" s="1"/>
  <c r="I1258" i="1"/>
  <c r="J1250" i="1"/>
  <c r="K1250" i="1" s="1"/>
  <c r="I1250" i="1"/>
  <c r="J1242" i="1"/>
  <c r="K1242" i="1" s="1"/>
  <c r="I1242" i="1"/>
  <c r="I1234" i="1"/>
  <c r="J1234" i="1"/>
  <c r="K1234" i="1" s="1"/>
  <c r="J1226" i="1"/>
  <c r="K1226" i="1" s="1"/>
  <c r="I1226" i="1"/>
  <c r="J1218" i="1"/>
  <c r="K1218" i="1" s="1"/>
  <c r="I1218" i="1"/>
  <c r="I1210" i="1"/>
  <c r="J1210" i="1"/>
  <c r="K1210" i="1" s="1"/>
  <c r="J1202" i="1"/>
  <c r="K1202" i="1" s="1"/>
  <c r="I1202" i="1"/>
  <c r="J1194" i="1"/>
  <c r="K1194" i="1" s="1"/>
  <c r="I1194" i="1"/>
  <c r="I1186" i="1"/>
  <c r="J1186" i="1"/>
  <c r="K1186" i="1" s="1"/>
  <c r="J1178" i="1"/>
  <c r="K1178" i="1" s="1"/>
  <c r="I1178" i="1"/>
  <c r="I1170" i="1"/>
  <c r="J1170" i="1"/>
  <c r="K1170" i="1" s="1"/>
  <c r="J1162" i="1"/>
  <c r="K1162" i="1" s="1"/>
  <c r="I1162" i="1"/>
  <c r="L1162" i="1" s="1"/>
  <c r="J1154" i="1"/>
  <c r="K1154" i="1" s="1"/>
  <c r="I1154" i="1"/>
  <c r="J1146" i="1"/>
  <c r="K1146" i="1" s="1"/>
  <c r="I1146" i="1"/>
  <c r="J1138" i="1"/>
  <c r="K1138" i="1" s="1"/>
  <c r="I1138" i="1"/>
  <c r="J1130" i="1"/>
  <c r="K1130" i="1" s="1"/>
  <c r="I1130" i="1"/>
  <c r="I1122" i="1"/>
  <c r="J1122" i="1"/>
  <c r="K1122" i="1" s="1"/>
  <c r="J1114" i="1"/>
  <c r="K1114" i="1" s="1"/>
  <c r="I1114" i="1"/>
  <c r="I1106" i="1"/>
  <c r="J1106" i="1"/>
  <c r="K1106" i="1" s="1"/>
  <c r="J1098" i="1"/>
  <c r="K1098" i="1" s="1"/>
  <c r="I1098" i="1"/>
  <c r="J1090" i="1"/>
  <c r="K1090" i="1" s="1"/>
  <c r="I1090" i="1"/>
  <c r="J1082" i="1"/>
  <c r="K1082" i="1" s="1"/>
  <c r="I1082" i="1"/>
  <c r="J1074" i="1"/>
  <c r="K1074" i="1" s="1"/>
  <c r="I1074" i="1"/>
  <c r="J1066" i="1"/>
  <c r="K1066" i="1" s="1"/>
  <c r="I1066" i="1"/>
  <c r="I1058" i="1"/>
  <c r="L1058" i="1" s="1"/>
  <c r="J1058" i="1"/>
  <c r="K1058" i="1" s="1"/>
  <c r="J1050" i="1"/>
  <c r="K1050" i="1" s="1"/>
  <c r="I1050" i="1"/>
  <c r="J1042" i="1"/>
  <c r="K1042" i="1" s="1"/>
  <c r="I1042" i="1"/>
  <c r="J1034" i="1"/>
  <c r="K1034" i="1" s="1"/>
  <c r="I1034" i="1"/>
  <c r="J1026" i="1"/>
  <c r="K1026" i="1" s="1"/>
  <c r="I1026" i="1"/>
  <c r="J1018" i="1"/>
  <c r="K1018" i="1" s="1"/>
  <c r="I1018" i="1"/>
  <c r="J1010" i="1"/>
  <c r="K1010" i="1" s="1"/>
  <c r="I1010" i="1"/>
  <c r="J1002" i="1"/>
  <c r="K1002" i="1" s="1"/>
  <c r="I1002" i="1"/>
  <c r="I994" i="1"/>
  <c r="J994" i="1"/>
  <c r="K994" i="1" s="1"/>
  <c r="J986" i="1"/>
  <c r="K986" i="1" s="1"/>
  <c r="I986" i="1"/>
  <c r="J978" i="1"/>
  <c r="K978" i="1" s="1"/>
  <c r="I978" i="1"/>
  <c r="J970" i="1"/>
  <c r="K970" i="1" s="1"/>
  <c r="I970" i="1"/>
  <c r="L970" i="1" s="1"/>
  <c r="J962" i="1"/>
  <c r="K962" i="1" s="1"/>
  <c r="I962" i="1"/>
  <c r="I954" i="1"/>
  <c r="J954" i="1"/>
  <c r="K954" i="1" s="1"/>
  <c r="J946" i="1"/>
  <c r="K946" i="1" s="1"/>
  <c r="I946" i="1"/>
  <c r="J938" i="1"/>
  <c r="K938" i="1" s="1"/>
  <c r="I938" i="1"/>
  <c r="I930" i="1"/>
  <c r="J930" i="1"/>
  <c r="K930" i="1" s="1"/>
  <c r="J922" i="1"/>
  <c r="K922" i="1" s="1"/>
  <c r="I922" i="1"/>
  <c r="J914" i="1"/>
  <c r="K914" i="1" s="1"/>
  <c r="I914" i="1"/>
  <c r="J906" i="1"/>
  <c r="K906" i="1" s="1"/>
  <c r="I906" i="1"/>
  <c r="J898" i="1"/>
  <c r="K898" i="1" s="1"/>
  <c r="I898" i="1"/>
  <c r="L898" i="1" s="1"/>
  <c r="I890" i="1"/>
  <c r="J890" i="1"/>
  <c r="K890" i="1" s="1"/>
  <c r="J882" i="1"/>
  <c r="K882" i="1" s="1"/>
  <c r="I882" i="1"/>
  <c r="J874" i="1"/>
  <c r="K874" i="1" s="1"/>
  <c r="I874" i="1"/>
  <c r="J866" i="1"/>
  <c r="K866" i="1" s="1"/>
  <c r="I866" i="1"/>
  <c r="J858" i="1"/>
  <c r="K858" i="1" s="1"/>
  <c r="I858" i="1"/>
  <c r="I850" i="1"/>
  <c r="J850" i="1"/>
  <c r="K850" i="1" s="1"/>
  <c r="J842" i="1"/>
  <c r="K842" i="1" s="1"/>
  <c r="I842" i="1"/>
  <c r="L842" i="1" s="1"/>
  <c r="J834" i="1"/>
  <c r="K834" i="1" s="1"/>
  <c r="I834" i="1"/>
  <c r="L834" i="1" s="1"/>
  <c r="I826" i="1"/>
  <c r="J826" i="1"/>
  <c r="K826" i="1" s="1"/>
  <c r="J818" i="1"/>
  <c r="K818" i="1" s="1"/>
  <c r="I818" i="1"/>
  <c r="J810" i="1"/>
  <c r="K810" i="1" s="1"/>
  <c r="I810" i="1"/>
  <c r="J802" i="1"/>
  <c r="K802" i="1" s="1"/>
  <c r="I802" i="1"/>
  <c r="J794" i="1"/>
  <c r="K794" i="1" s="1"/>
  <c r="I794" i="1"/>
  <c r="J786" i="1"/>
  <c r="K786" i="1" s="1"/>
  <c r="I786" i="1"/>
  <c r="J778" i="1"/>
  <c r="K778" i="1" s="1"/>
  <c r="I778" i="1"/>
  <c r="J770" i="1"/>
  <c r="K770" i="1" s="1"/>
  <c r="I770" i="1"/>
  <c r="I762" i="1"/>
  <c r="J762" i="1"/>
  <c r="K762" i="1" s="1"/>
  <c r="J754" i="1"/>
  <c r="K754" i="1" s="1"/>
  <c r="I754" i="1"/>
  <c r="J746" i="1"/>
  <c r="K746" i="1" s="1"/>
  <c r="I746" i="1"/>
  <c r="J738" i="1"/>
  <c r="K738" i="1" s="1"/>
  <c r="I738" i="1"/>
  <c r="J730" i="1"/>
  <c r="K730" i="1" s="1"/>
  <c r="I730" i="1"/>
  <c r="I722" i="1"/>
  <c r="J722" i="1"/>
  <c r="K722" i="1" s="1"/>
  <c r="J714" i="1"/>
  <c r="K714" i="1" s="1"/>
  <c r="I714" i="1"/>
  <c r="J706" i="1"/>
  <c r="K706" i="1" s="1"/>
  <c r="I706" i="1"/>
  <c r="I698" i="1"/>
  <c r="J698" i="1"/>
  <c r="K698" i="1" s="1"/>
  <c r="J690" i="1"/>
  <c r="K690" i="1" s="1"/>
  <c r="I690" i="1"/>
  <c r="J682" i="1"/>
  <c r="K682" i="1" s="1"/>
  <c r="I682" i="1"/>
  <c r="I674" i="1"/>
  <c r="J674" i="1"/>
  <c r="K674" i="1" s="1"/>
  <c r="J666" i="1"/>
  <c r="K666" i="1" s="1"/>
  <c r="I666" i="1"/>
  <c r="I658" i="1"/>
  <c r="J658" i="1"/>
  <c r="K658" i="1" s="1"/>
  <c r="J650" i="1"/>
  <c r="K650" i="1" s="1"/>
  <c r="I650" i="1"/>
  <c r="L650" i="1" s="1"/>
  <c r="J642" i="1"/>
  <c r="K642" i="1" s="1"/>
  <c r="I642" i="1"/>
  <c r="I634" i="1"/>
  <c r="J634" i="1"/>
  <c r="K634" i="1" s="1"/>
  <c r="J626" i="1"/>
  <c r="K626" i="1" s="1"/>
  <c r="I626" i="1"/>
  <c r="J618" i="1"/>
  <c r="K618" i="1" s="1"/>
  <c r="I618" i="1"/>
  <c r="I610" i="1"/>
  <c r="J610" i="1"/>
  <c r="K610" i="1" s="1"/>
  <c r="J602" i="1"/>
  <c r="K602" i="1" s="1"/>
  <c r="I602" i="1"/>
  <c r="L602" i="1" s="1"/>
  <c r="I594" i="1"/>
  <c r="J594" i="1"/>
  <c r="K594" i="1" s="1"/>
  <c r="J586" i="1"/>
  <c r="K586" i="1" s="1"/>
  <c r="I586" i="1"/>
  <c r="J578" i="1"/>
  <c r="K578" i="1" s="1"/>
  <c r="I578" i="1"/>
  <c r="J570" i="1"/>
  <c r="K570" i="1" s="1"/>
  <c r="I570" i="1"/>
  <c r="J562" i="1"/>
  <c r="K562" i="1" s="1"/>
  <c r="I562" i="1"/>
  <c r="J554" i="1"/>
  <c r="K554" i="1" s="1"/>
  <c r="I554" i="1"/>
  <c r="I546" i="1"/>
  <c r="J546" i="1"/>
  <c r="K546" i="1" s="1"/>
  <c r="J538" i="1"/>
  <c r="K538" i="1" s="1"/>
  <c r="I538" i="1"/>
  <c r="I530" i="1"/>
  <c r="J530" i="1"/>
  <c r="K530" i="1" s="1"/>
  <c r="J522" i="1"/>
  <c r="K522" i="1" s="1"/>
  <c r="I522" i="1"/>
  <c r="J514" i="1"/>
  <c r="K514" i="1" s="1"/>
  <c r="I514" i="1"/>
  <c r="J506" i="1"/>
  <c r="K506" i="1" s="1"/>
  <c r="I506" i="1"/>
  <c r="J498" i="1"/>
  <c r="K498" i="1" s="1"/>
  <c r="I498" i="1"/>
  <c r="J490" i="1"/>
  <c r="K490" i="1" s="1"/>
  <c r="I490" i="1"/>
  <c r="I482" i="1"/>
  <c r="J482" i="1"/>
  <c r="K482" i="1" s="1"/>
  <c r="J474" i="1"/>
  <c r="K474" i="1" s="1"/>
  <c r="I474" i="1"/>
  <c r="I466" i="1"/>
  <c r="J466" i="1"/>
  <c r="K466" i="1" s="1"/>
  <c r="J458" i="1"/>
  <c r="K458" i="1" s="1"/>
  <c r="I458" i="1"/>
  <c r="J450" i="1"/>
  <c r="K450" i="1" s="1"/>
  <c r="I450" i="1"/>
  <c r="I442" i="1"/>
  <c r="J442" i="1"/>
  <c r="K442" i="1" s="1"/>
  <c r="J434" i="1"/>
  <c r="K434" i="1" s="1"/>
  <c r="I434" i="1"/>
  <c r="J426" i="1"/>
  <c r="K426" i="1" s="1"/>
  <c r="I426" i="1"/>
  <c r="I418" i="1"/>
  <c r="J418" i="1"/>
  <c r="K418" i="1" s="1"/>
  <c r="J410" i="1"/>
  <c r="K410" i="1" s="1"/>
  <c r="I410" i="1"/>
  <c r="I402" i="1"/>
  <c r="J402" i="1"/>
  <c r="K402" i="1" s="1"/>
  <c r="J394" i="1"/>
  <c r="K394" i="1" s="1"/>
  <c r="I394" i="1"/>
  <c r="J386" i="1"/>
  <c r="K386" i="1" s="1"/>
  <c r="I386" i="1"/>
  <c r="I378" i="1"/>
  <c r="J378" i="1"/>
  <c r="K378" i="1" s="1"/>
  <c r="J370" i="1"/>
  <c r="K370" i="1" s="1"/>
  <c r="I370" i="1"/>
  <c r="J362" i="1"/>
  <c r="K362" i="1" s="1"/>
  <c r="I362" i="1"/>
  <c r="J354" i="1"/>
  <c r="K354" i="1" s="1"/>
  <c r="I354" i="1"/>
  <c r="J346" i="1"/>
  <c r="K346" i="1" s="1"/>
  <c r="I346" i="1"/>
  <c r="I338" i="1"/>
  <c r="J338" i="1"/>
  <c r="K338" i="1" s="1"/>
  <c r="J330" i="1"/>
  <c r="K330" i="1" s="1"/>
  <c r="I330" i="1"/>
  <c r="L330" i="1" s="1"/>
  <c r="J322" i="1"/>
  <c r="K322" i="1" s="1"/>
  <c r="I322" i="1"/>
  <c r="I314" i="1"/>
  <c r="J314" i="1"/>
  <c r="K314" i="1" s="1"/>
  <c r="J306" i="1"/>
  <c r="K306" i="1" s="1"/>
  <c r="I306" i="1"/>
  <c r="J298" i="1"/>
  <c r="K298" i="1" s="1"/>
  <c r="I298" i="1"/>
  <c r="J290" i="1"/>
  <c r="K290" i="1" s="1"/>
  <c r="I290" i="1"/>
  <c r="J282" i="1"/>
  <c r="K282" i="1" s="1"/>
  <c r="I282" i="1"/>
  <c r="J274" i="1"/>
  <c r="K274" i="1" s="1"/>
  <c r="I274" i="1"/>
  <c r="J266" i="1"/>
  <c r="K266" i="1" s="1"/>
  <c r="I266" i="1"/>
  <c r="J258" i="1"/>
  <c r="K258" i="1" s="1"/>
  <c r="I258" i="1"/>
  <c r="I250" i="1"/>
  <c r="J250" i="1"/>
  <c r="K250" i="1" s="1"/>
  <c r="J242" i="1"/>
  <c r="K242" i="1" s="1"/>
  <c r="I242" i="1"/>
  <c r="J234" i="1"/>
  <c r="K234" i="1" s="1"/>
  <c r="I234" i="1"/>
  <c r="J226" i="1"/>
  <c r="K226" i="1" s="1"/>
  <c r="I226" i="1"/>
  <c r="J218" i="1"/>
  <c r="K218" i="1" s="1"/>
  <c r="I218" i="1"/>
  <c r="I210" i="1"/>
  <c r="J210" i="1"/>
  <c r="K210" i="1" s="1"/>
  <c r="J202" i="1"/>
  <c r="K202" i="1" s="1"/>
  <c r="I202" i="1"/>
  <c r="J194" i="1"/>
  <c r="K194" i="1" s="1"/>
  <c r="I194" i="1"/>
  <c r="I186" i="1"/>
  <c r="J186" i="1"/>
  <c r="K186" i="1" s="1"/>
  <c r="J178" i="1"/>
  <c r="K178" i="1" s="1"/>
  <c r="I178" i="1"/>
  <c r="J170" i="1"/>
  <c r="K170" i="1" s="1"/>
  <c r="I170" i="1"/>
  <c r="I162" i="1"/>
  <c r="J162" i="1"/>
  <c r="K162" i="1" s="1"/>
  <c r="J154" i="1"/>
  <c r="K154" i="1" s="1"/>
  <c r="I154" i="1"/>
  <c r="I146" i="1"/>
  <c r="L146" i="1" s="1"/>
  <c r="J146" i="1"/>
  <c r="K146" i="1" s="1"/>
  <c r="J138" i="1"/>
  <c r="K138" i="1" s="1"/>
  <c r="I138" i="1"/>
  <c r="J130" i="1"/>
  <c r="K130" i="1" s="1"/>
  <c r="I130" i="1"/>
  <c r="J122" i="1"/>
  <c r="K122" i="1" s="1"/>
  <c r="I122" i="1"/>
  <c r="J114" i="1"/>
  <c r="K114" i="1" s="1"/>
  <c r="I114" i="1"/>
  <c r="J106" i="1"/>
  <c r="K106" i="1" s="1"/>
  <c r="I106" i="1"/>
  <c r="J98" i="1"/>
  <c r="K98" i="1" s="1"/>
  <c r="I98" i="1"/>
  <c r="J90" i="1"/>
  <c r="K90" i="1" s="1"/>
  <c r="I90" i="1"/>
  <c r="J82" i="1"/>
  <c r="K82" i="1" s="1"/>
  <c r="I82" i="1"/>
  <c r="J74" i="1"/>
  <c r="K74" i="1" s="1"/>
  <c r="I74" i="1"/>
  <c r="J66" i="1"/>
  <c r="K66" i="1" s="1"/>
  <c r="I66" i="1"/>
  <c r="L66" i="1" s="1"/>
  <c r="J58" i="1"/>
  <c r="K58" i="1" s="1"/>
  <c r="I58" i="1"/>
  <c r="J50" i="1"/>
  <c r="K50" i="1" s="1"/>
  <c r="I50" i="1"/>
  <c r="L50" i="1" s="1"/>
  <c r="J42" i="1"/>
  <c r="K42" i="1" s="1"/>
  <c r="I42" i="1"/>
  <c r="L42" i="1" s="1"/>
  <c r="J34" i="1"/>
  <c r="K34" i="1" s="1"/>
  <c r="I34" i="1"/>
  <c r="J26" i="1"/>
  <c r="K26" i="1" s="1"/>
  <c r="I26" i="1"/>
  <c r="J18" i="1"/>
  <c r="K18" i="1" s="1"/>
  <c r="I18" i="1"/>
  <c r="J10" i="1"/>
  <c r="K10" i="1" s="1"/>
  <c r="I10" i="1"/>
  <c r="J2632" i="1"/>
  <c r="K2632" i="1" s="1"/>
  <c r="I2632" i="1"/>
  <c r="J2624" i="1"/>
  <c r="K2624" i="1" s="1"/>
  <c r="I2624" i="1"/>
  <c r="J2616" i="1"/>
  <c r="K2616" i="1" s="1"/>
  <c r="I2616" i="1"/>
  <c r="J2608" i="1"/>
  <c r="K2608" i="1" s="1"/>
  <c r="I2608" i="1"/>
  <c r="J2600" i="1"/>
  <c r="K2600" i="1" s="1"/>
  <c r="I2600" i="1"/>
  <c r="J2592" i="1"/>
  <c r="K2592" i="1" s="1"/>
  <c r="I2592" i="1"/>
  <c r="J2584" i="1"/>
  <c r="K2584" i="1" s="1"/>
  <c r="I2584" i="1"/>
  <c r="J2576" i="1"/>
  <c r="K2576" i="1" s="1"/>
  <c r="I2576" i="1"/>
  <c r="J2568" i="1"/>
  <c r="K2568" i="1" s="1"/>
  <c r="I2568" i="1"/>
  <c r="J2560" i="1"/>
  <c r="K2560" i="1" s="1"/>
  <c r="I2560" i="1"/>
  <c r="J2552" i="1"/>
  <c r="K2552" i="1" s="1"/>
  <c r="I2552" i="1"/>
  <c r="J2544" i="1"/>
  <c r="K2544" i="1" s="1"/>
  <c r="I2544" i="1"/>
  <c r="J2536" i="1"/>
  <c r="K2536" i="1" s="1"/>
  <c r="I2536" i="1"/>
  <c r="J2528" i="1"/>
  <c r="K2528" i="1" s="1"/>
  <c r="I2528" i="1"/>
  <c r="L2528" i="1" s="1"/>
  <c r="J2520" i="1"/>
  <c r="K2520" i="1" s="1"/>
  <c r="I2520" i="1"/>
  <c r="J2512" i="1"/>
  <c r="K2512" i="1" s="1"/>
  <c r="I2512" i="1"/>
  <c r="J2504" i="1"/>
  <c r="K2504" i="1" s="1"/>
  <c r="I2504" i="1"/>
  <c r="J2496" i="1"/>
  <c r="K2496" i="1" s="1"/>
  <c r="I2496" i="1"/>
  <c r="J2488" i="1"/>
  <c r="K2488" i="1" s="1"/>
  <c r="I2488" i="1"/>
  <c r="J2480" i="1"/>
  <c r="K2480" i="1" s="1"/>
  <c r="I2480" i="1"/>
  <c r="J2472" i="1"/>
  <c r="K2472" i="1" s="1"/>
  <c r="I2472" i="1"/>
  <c r="J2464" i="1"/>
  <c r="K2464" i="1" s="1"/>
  <c r="I2464" i="1"/>
  <c r="J2456" i="1"/>
  <c r="K2456" i="1" s="1"/>
  <c r="I2456" i="1"/>
  <c r="J2448" i="1"/>
  <c r="K2448" i="1" s="1"/>
  <c r="I2448" i="1"/>
  <c r="J2440" i="1"/>
  <c r="K2440" i="1" s="1"/>
  <c r="I2440" i="1"/>
  <c r="J2432" i="1"/>
  <c r="K2432" i="1" s="1"/>
  <c r="I2432" i="1"/>
  <c r="J2424" i="1"/>
  <c r="K2424" i="1" s="1"/>
  <c r="I2424" i="1"/>
  <c r="J2416" i="1"/>
  <c r="K2416" i="1" s="1"/>
  <c r="I2416" i="1"/>
  <c r="L2416" i="1" s="1"/>
  <c r="J2408" i="1"/>
  <c r="K2408" i="1" s="1"/>
  <c r="I2408" i="1"/>
  <c r="L2408" i="1" s="1"/>
  <c r="J2400" i="1"/>
  <c r="K2400" i="1" s="1"/>
  <c r="I2400" i="1"/>
  <c r="L2400" i="1" s="1"/>
  <c r="J2392" i="1"/>
  <c r="K2392" i="1" s="1"/>
  <c r="I2392" i="1"/>
  <c r="I2384" i="1"/>
  <c r="J2384" i="1"/>
  <c r="K2384" i="1" s="1"/>
  <c r="J2376" i="1"/>
  <c r="K2376" i="1" s="1"/>
  <c r="I2376" i="1"/>
  <c r="J2368" i="1"/>
  <c r="K2368" i="1" s="1"/>
  <c r="I2368" i="1"/>
  <c r="J2360" i="1"/>
  <c r="K2360" i="1" s="1"/>
  <c r="I2360" i="1"/>
  <c r="L2360" i="1" s="1"/>
  <c r="J2352" i="1"/>
  <c r="K2352" i="1" s="1"/>
  <c r="I2352" i="1"/>
  <c r="J2344" i="1"/>
  <c r="K2344" i="1" s="1"/>
  <c r="I2344" i="1"/>
  <c r="J2336" i="1"/>
  <c r="K2336" i="1" s="1"/>
  <c r="I2336" i="1"/>
  <c r="J2328" i="1"/>
  <c r="K2328" i="1" s="1"/>
  <c r="I2328" i="1"/>
  <c r="I2320" i="1"/>
  <c r="J2320" i="1"/>
  <c r="K2320" i="1" s="1"/>
  <c r="J2312" i="1"/>
  <c r="K2312" i="1" s="1"/>
  <c r="I2312" i="1"/>
  <c r="I2304" i="1"/>
  <c r="L2304" i="1" s="1"/>
  <c r="J2304" i="1"/>
  <c r="K2304" i="1" s="1"/>
  <c r="J2296" i="1"/>
  <c r="K2296" i="1" s="1"/>
  <c r="I2296" i="1"/>
  <c r="L2296" i="1" s="1"/>
  <c r="J2288" i="1"/>
  <c r="K2288" i="1" s="1"/>
  <c r="I2288" i="1"/>
  <c r="J2280" i="1"/>
  <c r="K2280" i="1" s="1"/>
  <c r="I2280" i="1"/>
  <c r="J2272" i="1"/>
  <c r="K2272" i="1" s="1"/>
  <c r="I2272" i="1"/>
  <c r="J2264" i="1"/>
  <c r="K2264" i="1" s="1"/>
  <c r="I2264" i="1"/>
  <c r="I2256" i="1"/>
  <c r="J2256" i="1"/>
  <c r="K2256" i="1" s="1"/>
  <c r="J2248" i="1"/>
  <c r="K2248" i="1" s="1"/>
  <c r="I2248" i="1"/>
  <c r="I2240" i="1"/>
  <c r="J2240" i="1"/>
  <c r="K2240" i="1" s="1"/>
  <c r="J2232" i="1"/>
  <c r="K2232" i="1" s="1"/>
  <c r="I2232" i="1"/>
  <c r="J2224" i="1"/>
  <c r="K2224" i="1" s="1"/>
  <c r="I2224" i="1"/>
  <c r="J2216" i="1"/>
  <c r="K2216" i="1" s="1"/>
  <c r="I2216" i="1"/>
  <c r="J2208" i="1"/>
  <c r="K2208" i="1" s="1"/>
  <c r="I2208" i="1"/>
  <c r="J2200" i="1"/>
  <c r="K2200" i="1" s="1"/>
  <c r="I2200" i="1"/>
  <c r="I2192" i="1"/>
  <c r="J2192" i="1"/>
  <c r="K2192" i="1" s="1"/>
  <c r="J2184" i="1"/>
  <c r="K2184" i="1" s="1"/>
  <c r="I2184" i="1"/>
  <c r="I2176" i="1"/>
  <c r="J2176" i="1"/>
  <c r="K2176" i="1" s="1"/>
  <c r="J2168" i="1"/>
  <c r="K2168" i="1" s="1"/>
  <c r="I2168" i="1"/>
  <c r="L2168" i="1" s="1"/>
  <c r="J2160" i="1"/>
  <c r="K2160" i="1" s="1"/>
  <c r="I2160" i="1"/>
  <c r="I2152" i="1"/>
  <c r="J2152" i="1"/>
  <c r="K2152" i="1" s="1"/>
  <c r="J2144" i="1"/>
  <c r="K2144" i="1" s="1"/>
  <c r="I2144" i="1"/>
  <c r="J2136" i="1"/>
  <c r="K2136" i="1" s="1"/>
  <c r="I2136" i="1"/>
  <c r="I2128" i="1"/>
  <c r="J2128" i="1"/>
  <c r="K2128" i="1" s="1"/>
  <c r="J2120" i="1"/>
  <c r="K2120" i="1" s="1"/>
  <c r="I2120" i="1"/>
  <c r="J2112" i="1"/>
  <c r="K2112" i="1" s="1"/>
  <c r="I2112" i="1"/>
  <c r="J2104" i="1"/>
  <c r="K2104" i="1" s="1"/>
  <c r="I2104" i="1"/>
  <c r="J2096" i="1"/>
  <c r="K2096" i="1" s="1"/>
  <c r="I2096" i="1"/>
  <c r="I2088" i="1"/>
  <c r="L2088" i="1" s="1"/>
  <c r="J2088" i="1"/>
  <c r="K2088" i="1" s="1"/>
  <c r="J2080" i="1"/>
  <c r="K2080" i="1" s="1"/>
  <c r="I2080" i="1"/>
  <c r="J2072" i="1"/>
  <c r="K2072" i="1" s="1"/>
  <c r="I2072" i="1"/>
  <c r="J2064" i="1"/>
  <c r="K2064" i="1" s="1"/>
  <c r="I2064" i="1"/>
  <c r="J2056" i="1"/>
  <c r="K2056" i="1" s="1"/>
  <c r="I2056" i="1"/>
  <c r="J2048" i="1"/>
  <c r="K2048" i="1" s="1"/>
  <c r="I2048" i="1"/>
  <c r="J2040" i="1"/>
  <c r="K2040" i="1" s="1"/>
  <c r="I2040" i="1"/>
  <c r="J2032" i="1"/>
  <c r="K2032" i="1" s="1"/>
  <c r="I2032" i="1"/>
  <c r="I2024" i="1"/>
  <c r="J2024" i="1"/>
  <c r="K2024" i="1" s="1"/>
  <c r="J2016" i="1"/>
  <c r="K2016" i="1" s="1"/>
  <c r="I2016" i="1"/>
  <c r="J2008" i="1"/>
  <c r="K2008" i="1" s="1"/>
  <c r="I2008" i="1"/>
  <c r="J2000" i="1"/>
  <c r="K2000" i="1" s="1"/>
  <c r="I2000" i="1"/>
  <c r="L2000" i="1" s="1"/>
  <c r="J1992" i="1"/>
  <c r="K1992" i="1" s="1"/>
  <c r="I1992" i="1"/>
  <c r="J1984" i="1"/>
  <c r="K1984" i="1" s="1"/>
  <c r="I1984" i="1"/>
  <c r="J1976" i="1"/>
  <c r="K1976" i="1" s="1"/>
  <c r="I1976" i="1"/>
  <c r="J1968" i="1"/>
  <c r="K1968" i="1" s="1"/>
  <c r="I1968" i="1"/>
  <c r="I1960" i="1"/>
  <c r="J1960" i="1"/>
  <c r="K1960" i="1" s="1"/>
  <c r="J1952" i="1"/>
  <c r="K1952" i="1" s="1"/>
  <c r="I1952" i="1"/>
  <c r="J1944" i="1"/>
  <c r="K1944" i="1" s="1"/>
  <c r="I1944" i="1"/>
  <c r="J1936" i="1"/>
  <c r="K1936" i="1" s="1"/>
  <c r="I1936" i="1"/>
  <c r="J1928" i="1"/>
  <c r="K1928" i="1" s="1"/>
  <c r="I1928" i="1"/>
  <c r="I1920" i="1"/>
  <c r="J1920" i="1"/>
  <c r="K1920" i="1" s="1"/>
  <c r="J1912" i="1"/>
  <c r="K1912" i="1" s="1"/>
  <c r="I1912" i="1"/>
  <c r="J1904" i="1"/>
  <c r="K1904" i="1" s="1"/>
  <c r="I1904" i="1"/>
  <c r="I1896" i="1"/>
  <c r="J1896" i="1"/>
  <c r="K1896" i="1" s="1"/>
  <c r="J1888" i="1"/>
  <c r="K1888" i="1" s="1"/>
  <c r="I1888" i="1"/>
  <c r="J1880" i="1"/>
  <c r="K1880" i="1" s="1"/>
  <c r="I1880" i="1"/>
  <c r="I1872" i="1"/>
  <c r="J1872" i="1"/>
  <c r="K1872" i="1" s="1"/>
  <c r="J1864" i="1"/>
  <c r="K1864" i="1" s="1"/>
  <c r="I1864" i="1"/>
  <c r="I1856" i="1"/>
  <c r="J1856" i="1"/>
  <c r="K1856" i="1" s="1"/>
  <c r="J1848" i="1"/>
  <c r="K1848" i="1" s="1"/>
  <c r="I1848" i="1"/>
  <c r="J1840" i="1"/>
  <c r="K1840" i="1" s="1"/>
  <c r="I1840" i="1"/>
  <c r="J1832" i="1"/>
  <c r="K1832" i="1" s="1"/>
  <c r="I1832" i="1"/>
  <c r="J1824" i="1"/>
  <c r="K1824" i="1" s="1"/>
  <c r="I1824" i="1"/>
  <c r="J1816" i="1"/>
  <c r="K1816" i="1" s="1"/>
  <c r="I1816" i="1"/>
  <c r="I1808" i="1"/>
  <c r="J1808" i="1"/>
  <c r="K1808" i="1" s="1"/>
  <c r="J1800" i="1"/>
  <c r="K1800" i="1" s="1"/>
  <c r="I1800" i="1"/>
  <c r="I1792" i="1"/>
  <c r="J1792" i="1"/>
  <c r="K1792" i="1" s="1"/>
  <c r="J1784" i="1"/>
  <c r="K1784" i="1" s="1"/>
  <c r="I1784" i="1"/>
  <c r="J1776" i="1"/>
  <c r="K1776" i="1" s="1"/>
  <c r="I1776" i="1"/>
  <c r="J1768" i="1"/>
  <c r="K1768" i="1" s="1"/>
  <c r="I1768" i="1"/>
  <c r="J1760" i="1"/>
  <c r="K1760" i="1" s="1"/>
  <c r="I1760" i="1"/>
  <c r="J1752" i="1"/>
  <c r="K1752" i="1" s="1"/>
  <c r="I1752" i="1"/>
  <c r="L1752" i="1" s="1"/>
  <c r="I1744" i="1"/>
  <c r="J1744" i="1"/>
  <c r="K1744" i="1" s="1"/>
  <c r="J1736" i="1"/>
  <c r="K1736" i="1" s="1"/>
  <c r="I1736" i="1"/>
  <c r="I1728" i="1"/>
  <c r="J1728" i="1"/>
  <c r="K1728" i="1" s="1"/>
  <c r="J1720" i="1"/>
  <c r="K1720" i="1" s="1"/>
  <c r="I1720" i="1"/>
  <c r="J1712" i="1"/>
  <c r="K1712" i="1" s="1"/>
  <c r="I1712" i="1"/>
  <c r="J1704" i="1"/>
  <c r="K1704" i="1" s="1"/>
  <c r="I1704" i="1"/>
  <c r="J1696" i="1"/>
  <c r="K1696" i="1" s="1"/>
  <c r="I1696" i="1"/>
  <c r="J1688" i="1"/>
  <c r="K1688" i="1" s="1"/>
  <c r="I1688" i="1"/>
  <c r="I1680" i="1"/>
  <c r="J1680" i="1"/>
  <c r="K1680" i="1" s="1"/>
  <c r="J1672" i="1"/>
  <c r="K1672" i="1" s="1"/>
  <c r="I1672" i="1"/>
  <c r="I1664" i="1"/>
  <c r="J1664" i="1"/>
  <c r="K1664" i="1" s="1"/>
  <c r="J1656" i="1"/>
  <c r="K1656" i="1" s="1"/>
  <c r="I1656" i="1"/>
  <c r="J1648" i="1"/>
  <c r="K1648" i="1" s="1"/>
  <c r="I1648" i="1"/>
  <c r="I1640" i="1"/>
  <c r="J1640" i="1"/>
  <c r="K1640" i="1" s="1"/>
  <c r="J1632" i="1"/>
  <c r="K1632" i="1" s="1"/>
  <c r="I1632" i="1"/>
  <c r="L1632" i="1" s="1"/>
  <c r="J1624" i="1"/>
  <c r="K1624" i="1" s="1"/>
  <c r="I1624" i="1"/>
  <c r="I1616" i="1"/>
  <c r="J1616" i="1"/>
  <c r="K1616" i="1" s="1"/>
  <c r="J1608" i="1"/>
  <c r="K1608" i="1" s="1"/>
  <c r="I1608" i="1"/>
  <c r="J1600" i="1"/>
  <c r="K1600" i="1" s="1"/>
  <c r="I1600" i="1"/>
  <c r="J1592" i="1"/>
  <c r="K1592" i="1" s="1"/>
  <c r="I1592" i="1"/>
  <c r="J1584" i="1"/>
  <c r="K1584" i="1" s="1"/>
  <c r="I1584" i="1"/>
  <c r="I1576" i="1"/>
  <c r="J1576" i="1"/>
  <c r="K1576" i="1" s="1"/>
  <c r="J1568" i="1"/>
  <c r="K1568" i="1" s="1"/>
  <c r="I1568" i="1"/>
  <c r="J1560" i="1"/>
  <c r="K1560" i="1" s="1"/>
  <c r="I1560" i="1"/>
  <c r="J1552" i="1"/>
  <c r="K1552" i="1" s="1"/>
  <c r="I1552" i="1"/>
  <c r="L1552" i="1" s="1"/>
  <c r="J1544" i="1"/>
  <c r="K1544" i="1" s="1"/>
  <c r="I1544" i="1"/>
  <c r="J1536" i="1"/>
  <c r="K1536" i="1" s="1"/>
  <c r="I1536" i="1"/>
  <c r="J1528" i="1"/>
  <c r="K1528" i="1" s="1"/>
  <c r="I1528" i="1"/>
  <c r="J1520" i="1"/>
  <c r="K1520" i="1" s="1"/>
  <c r="I1520" i="1"/>
  <c r="I1512" i="1"/>
  <c r="J1512" i="1"/>
  <c r="K1512" i="1" s="1"/>
  <c r="J1504" i="1"/>
  <c r="K1504" i="1" s="1"/>
  <c r="I1504" i="1"/>
  <c r="J1496" i="1"/>
  <c r="K1496" i="1" s="1"/>
  <c r="I1496" i="1"/>
  <c r="J1488" i="1"/>
  <c r="K1488" i="1" s="1"/>
  <c r="I1488" i="1"/>
  <c r="J1480" i="1"/>
  <c r="K1480" i="1" s="1"/>
  <c r="I1480" i="1"/>
  <c r="J1472" i="1"/>
  <c r="K1472" i="1" s="1"/>
  <c r="I1472" i="1"/>
  <c r="J1464" i="1"/>
  <c r="K1464" i="1" s="1"/>
  <c r="I1464" i="1"/>
  <c r="J1456" i="1"/>
  <c r="K1456" i="1" s="1"/>
  <c r="I1456" i="1"/>
  <c r="I1448" i="1"/>
  <c r="J1448" i="1"/>
  <c r="K1448" i="1" s="1"/>
  <c r="J1440" i="1"/>
  <c r="K1440" i="1" s="1"/>
  <c r="I1440" i="1"/>
  <c r="J1432" i="1"/>
  <c r="K1432" i="1" s="1"/>
  <c r="I1432" i="1"/>
  <c r="J1424" i="1"/>
  <c r="K1424" i="1" s="1"/>
  <c r="I1424" i="1"/>
  <c r="L1424" i="1" s="1"/>
  <c r="J1416" i="1"/>
  <c r="K1416" i="1" s="1"/>
  <c r="I1416" i="1"/>
  <c r="I1408" i="1"/>
  <c r="J1408" i="1"/>
  <c r="K1408" i="1" s="1"/>
  <c r="J1400" i="1"/>
  <c r="K1400" i="1" s="1"/>
  <c r="I1400" i="1"/>
  <c r="J1392" i="1"/>
  <c r="K1392" i="1" s="1"/>
  <c r="I1392" i="1"/>
  <c r="I1384" i="1"/>
  <c r="J1384" i="1"/>
  <c r="K1384" i="1" s="1"/>
  <c r="J1376" i="1"/>
  <c r="K1376" i="1" s="1"/>
  <c r="I1376" i="1"/>
  <c r="J1368" i="1"/>
  <c r="K1368" i="1" s="1"/>
  <c r="I1368" i="1"/>
  <c r="I1360" i="1"/>
  <c r="J1360" i="1"/>
  <c r="K1360" i="1" s="1"/>
  <c r="J1352" i="1"/>
  <c r="K1352" i="1" s="1"/>
  <c r="I1352" i="1"/>
  <c r="I1344" i="1"/>
  <c r="J1344" i="1"/>
  <c r="K1344" i="1" s="1"/>
  <c r="J1336" i="1"/>
  <c r="K1336" i="1" s="1"/>
  <c r="I1336" i="1"/>
  <c r="J1328" i="1"/>
  <c r="K1328" i="1" s="1"/>
  <c r="I1328" i="1"/>
  <c r="J1320" i="1"/>
  <c r="K1320" i="1" s="1"/>
  <c r="I1320" i="1"/>
  <c r="J1312" i="1"/>
  <c r="K1312" i="1" s="1"/>
  <c r="I1312" i="1"/>
  <c r="J1304" i="1"/>
  <c r="K1304" i="1" s="1"/>
  <c r="I1304" i="1"/>
  <c r="I1296" i="1"/>
  <c r="J1296" i="1"/>
  <c r="K1296" i="1" s="1"/>
  <c r="J1288" i="1"/>
  <c r="K1288" i="1" s="1"/>
  <c r="I1288" i="1"/>
  <c r="I1280" i="1"/>
  <c r="L1280" i="1" s="1"/>
  <c r="J1280" i="1"/>
  <c r="K1280" i="1" s="1"/>
  <c r="J1272" i="1"/>
  <c r="K1272" i="1" s="1"/>
  <c r="I1272" i="1"/>
  <c r="J1264" i="1"/>
  <c r="K1264" i="1" s="1"/>
  <c r="I1264" i="1"/>
  <c r="J1256" i="1"/>
  <c r="K1256" i="1" s="1"/>
  <c r="I1256" i="1"/>
  <c r="J1248" i="1"/>
  <c r="K1248" i="1" s="1"/>
  <c r="I1248" i="1"/>
  <c r="J1240" i="1"/>
  <c r="K1240" i="1" s="1"/>
  <c r="I1240" i="1"/>
  <c r="I1232" i="1"/>
  <c r="J1232" i="1"/>
  <c r="K1232" i="1" s="1"/>
  <c r="J1224" i="1"/>
  <c r="K1224" i="1" s="1"/>
  <c r="I1224" i="1"/>
  <c r="J1216" i="1"/>
  <c r="K1216" i="1" s="1"/>
  <c r="I1216" i="1"/>
  <c r="J1208" i="1"/>
  <c r="K1208" i="1" s="1"/>
  <c r="I1208" i="1"/>
  <c r="J1200" i="1"/>
  <c r="K1200" i="1" s="1"/>
  <c r="I1200" i="1"/>
  <c r="J1192" i="1"/>
  <c r="K1192" i="1" s="1"/>
  <c r="I1192" i="1"/>
  <c r="J1184" i="1"/>
  <c r="K1184" i="1" s="1"/>
  <c r="I1184" i="1"/>
  <c r="J1176" i="1"/>
  <c r="K1176" i="1" s="1"/>
  <c r="I1176" i="1"/>
  <c r="I1168" i="1"/>
  <c r="J1168" i="1"/>
  <c r="K1168" i="1" s="1"/>
  <c r="J1160" i="1"/>
  <c r="K1160" i="1" s="1"/>
  <c r="I1160" i="1"/>
  <c r="J1152" i="1"/>
  <c r="K1152" i="1" s="1"/>
  <c r="I1152" i="1"/>
  <c r="J1144" i="1"/>
  <c r="K1144" i="1" s="1"/>
  <c r="I1144" i="1"/>
  <c r="J1136" i="1"/>
  <c r="K1136" i="1" s="1"/>
  <c r="I1136" i="1"/>
  <c r="J1128" i="1"/>
  <c r="K1128" i="1" s="1"/>
  <c r="I1128" i="1"/>
  <c r="J1120" i="1"/>
  <c r="K1120" i="1" s="1"/>
  <c r="I1120" i="1"/>
  <c r="J1112" i="1"/>
  <c r="K1112" i="1" s="1"/>
  <c r="I1112" i="1"/>
  <c r="J1104" i="1"/>
  <c r="K1104" i="1" s="1"/>
  <c r="I1104" i="1"/>
  <c r="J1096" i="1"/>
  <c r="K1096" i="1" s="1"/>
  <c r="I1096" i="1"/>
  <c r="J1088" i="1"/>
  <c r="K1088" i="1" s="1"/>
  <c r="I1088" i="1"/>
  <c r="J1080" i="1"/>
  <c r="K1080" i="1" s="1"/>
  <c r="I1080" i="1"/>
  <c r="L1080" i="1" s="1"/>
  <c r="J1072" i="1"/>
  <c r="K1072" i="1" s="1"/>
  <c r="I1072" i="1"/>
  <c r="J1064" i="1"/>
  <c r="K1064" i="1" s="1"/>
  <c r="I1064" i="1"/>
  <c r="J1056" i="1"/>
  <c r="K1056" i="1" s="1"/>
  <c r="I1056" i="1"/>
  <c r="J1048" i="1"/>
  <c r="K1048" i="1" s="1"/>
  <c r="I1048" i="1"/>
  <c r="J1040" i="1"/>
  <c r="K1040" i="1" s="1"/>
  <c r="I1040" i="1"/>
  <c r="J1032" i="1"/>
  <c r="K1032" i="1" s="1"/>
  <c r="I1032" i="1"/>
  <c r="J1024" i="1"/>
  <c r="K1024" i="1" s="1"/>
  <c r="I1024" i="1"/>
  <c r="L1024" i="1" s="1"/>
  <c r="J1016" i="1"/>
  <c r="K1016" i="1" s="1"/>
  <c r="I1016" i="1"/>
  <c r="J1008" i="1"/>
  <c r="K1008" i="1" s="1"/>
  <c r="I1008" i="1"/>
  <c r="J1000" i="1"/>
  <c r="K1000" i="1" s="1"/>
  <c r="I1000" i="1"/>
  <c r="J992" i="1"/>
  <c r="K992" i="1" s="1"/>
  <c r="I992" i="1"/>
  <c r="J984" i="1"/>
  <c r="K984" i="1" s="1"/>
  <c r="I984" i="1"/>
  <c r="J976" i="1"/>
  <c r="K976" i="1" s="1"/>
  <c r="I976" i="1"/>
  <c r="J968" i="1"/>
  <c r="K968" i="1" s="1"/>
  <c r="I968" i="1"/>
  <c r="J960" i="1"/>
  <c r="K960" i="1" s="1"/>
  <c r="I960" i="1"/>
  <c r="J952" i="1"/>
  <c r="K952" i="1" s="1"/>
  <c r="I952" i="1"/>
  <c r="J944" i="1"/>
  <c r="K944" i="1" s="1"/>
  <c r="I944" i="1"/>
  <c r="J936" i="1"/>
  <c r="K936" i="1" s="1"/>
  <c r="I936" i="1"/>
  <c r="J928" i="1"/>
  <c r="K928" i="1" s="1"/>
  <c r="I928" i="1"/>
  <c r="J920" i="1"/>
  <c r="K920" i="1" s="1"/>
  <c r="I920" i="1"/>
  <c r="J912" i="1"/>
  <c r="K912" i="1" s="1"/>
  <c r="I912" i="1"/>
  <c r="J904" i="1"/>
  <c r="K904" i="1" s="1"/>
  <c r="I904" i="1"/>
  <c r="J896" i="1"/>
  <c r="K896" i="1" s="1"/>
  <c r="I896" i="1"/>
  <c r="J888" i="1"/>
  <c r="K888" i="1" s="1"/>
  <c r="I888" i="1"/>
  <c r="J880" i="1"/>
  <c r="K880" i="1" s="1"/>
  <c r="I880" i="1"/>
  <c r="I872" i="1"/>
  <c r="J872" i="1"/>
  <c r="K872" i="1" s="1"/>
  <c r="J864" i="1"/>
  <c r="K864" i="1" s="1"/>
  <c r="I864" i="1"/>
  <c r="J856" i="1"/>
  <c r="K856" i="1" s="1"/>
  <c r="I856" i="1"/>
  <c r="I848" i="1"/>
  <c r="J848" i="1"/>
  <c r="K848" i="1" s="1"/>
  <c r="J840" i="1"/>
  <c r="K840" i="1" s="1"/>
  <c r="I840" i="1"/>
  <c r="I832" i="1"/>
  <c r="J832" i="1"/>
  <c r="K832" i="1" s="1"/>
  <c r="I824" i="1"/>
  <c r="J824" i="1"/>
  <c r="K824" i="1" s="1"/>
  <c r="J816" i="1"/>
  <c r="K816" i="1" s="1"/>
  <c r="I816" i="1"/>
  <c r="I808" i="1"/>
  <c r="J808" i="1"/>
  <c r="K808" i="1" s="1"/>
  <c r="J800" i="1"/>
  <c r="K800" i="1" s="1"/>
  <c r="I800" i="1"/>
  <c r="L800" i="1" s="1"/>
  <c r="J792" i="1"/>
  <c r="K792" i="1" s="1"/>
  <c r="I792" i="1"/>
  <c r="I784" i="1"/>
  <c r="J784" i="1"/>
  <c r="K784" i="1" s="1"/>
  <c r="J776" i="1"/>
  <c r="K776" i="1" s="1"/>
  <c r="I776" i="1"/>
  <c r="I768" i="1"/>
  <c r="J768" i="1"/>
  <c r="K768" i="1" s="1"/>
  <c r="I760" i="1"/>
  <c r="J760" i="1"/>
  <c r="K760" i="1" s="1"/>
  <c r="J752" i="1"/>
  <c r="K752" i="1" s="1"/>
  <c r="I752" i="1"/>
  <c r="I744" i="1"/>
  <c r="J744" i="1"/>
  <c r="K744" i="1" s="1"/>
  <c r="J736" i="1"/>
  <c r="K736" i="1" s="1"/>
  <c r="I736" i="1"/>
  <c r="J728" i="1"/>
  <c r="K728" i="1" s="1"/>
  <c r="I728" i="1"/>
  <c r="I720" i="1"/>
  <c r="J720" i="1"/>
  <c r="K720" i="1" s="1"/>
  <c r="J712" i="1"/>
  <c r="K712" i="1" s="1"/>
  <c r="I712" i="1"/>
  <c r="I704" i="1"/>
  <c r="J704" i="1"/>
  <c r="K704" i="1" s="1"/>
  <c r="I696" i="1"/>
  <c r="J696" i="1"/>
  <c r="K696" i="1" s="1"/>
  <c r="J688" i="1"/>
  <c r="K688" i="1" s="1"/>
  <c r="I688" i="1"/>
  <c r="I680" i="1"/>
  <c r="J680" i="1"/>
  <c r="K680" i="1" s="1"/>
  <c r="J672" i="1"/>
  <c r="K672" i="1" s="1"/>
  <c r="I672" i="1"/>
  <c r="J664" i="1"/>
  <c r="K664" i="1" s="1"/>
  <c r="I664" i="1"/>
  <c r="I656" i="1"/>
  <c r="J656" i="1"/>
  <c r="K656" i="1" s="1"/>
  <c r="J648" i="1"/>
  <c r="K648" i="1" s="1"/>
  <c r="I648" i="1"/>
  <c r="L648" i="1" s="1"/>
  <c r="I640" i="1"/>
  <c r="J640" i="1"/>
  <c r="K640" i="1" s="1"/>
  <c r="I632" i="1"/>
  <c r="J632" i="1"/>
  <c r="K632" i="1" s="1"/>
  <c r="J624" i="1"/>
  <c r="K624" i="1" s="1"/>
  <c r="I624" i="1"/>
  <c r="I616" i="1"/>
  <c r="J616" i="1"/>
  <c r="K616" i="1" s="1"/>
  <c r="J608" i="1"/>
  <c r="K608" i="1" s="1"/>
  <c r="I608" i="1"/>
  <c r="J600" i="1"/>
  <c r="K600" i="1" s="1"/>
  <c r="I600" i="1"/>
  <c r="I592" i="1"/>
  <c r="J592" i="1"/>
  <c r="K592" i="1" s="1"/>
  <c r="J584" i="1"/>
  <c r="K584" i="1" s="1"/>
  <c r="I584" i="1"/>
  <c r="I576" i="1"/>
  <c r="J576" i="1"/>
  <c r="K576" i="1" s="1"/>
  <c r="I568" i="1"/>
  <c r="J568" i="1"/>
  <c r="K568" i="1" s="1"/>
  <c r="J560" i="1"/>
  <c r="K560" i="1" s="1"/>
  <c r="I560" i="1"/>
  <c r="I552" i="1"/>
  <c r="J552" i="1"/>
  <c r="K552" i="1" s="1"/>
  <c r="J544" i="1"/>
  <c r="K544" i="1" s="1"/>
  <c r="I544" i="1"/>
  <c r="J536" i="1"/>
  <c r="K536" i="1" s="1"/>
  <c r="I536" i="1"/>
  <c r="L536" i="1" s="1"/>
  <c r="I528" i="1"/>
  <c r="J528" i="1"/>
  <c r="K528" i="1" s="1"/>
  <c r="J520" i="1"/>
  <c r="K520" i="1" s="1"/>
  <c r="I520" i="1"/>
  <c r="I512" i="1"/>
  <c r="J512" i="1"/>
  <c r="K512" i="1" s="1"/>
  <c r="I504" i="1"/>
  <c r="J504" i="1"/>
  <c r="K504" i="1" s="1"/>
  <c r="J496" i="1"/>
  <c r="K496" i="1" s="1"/>
  <c r="I496" i="1"/>
  <c r="I488" i="1"/>
  <c r="J488" i="1"/>
  <c r="K488" i="1" s="1"/>
  <c r="J480" i="1"/>
  <c r="K480" i="1" s="1"/>
  <c r="I480" i="1"/>
  <c r="J472" i="1"/>
  <c r="K472" i="1" s="1"/>
  <c r="I472" i="1"/>
  <c r="I464" i="1"/>
  <c r="J464" i="1"/>
  <c r="K464" i="1" s="1"/>
  <c r="J456" i="1"/>
  <c r="K456" i="1" s="1"/>
  <c r="I456" i="1"/>
  <c r="I448" i="1"/>
  <c r="J448" i="1"/>
  <c r="K448" i="1" s="1"/>
  <c r="I440" i="1"/>
  <c r="J440" i="1"/>
  <c r="K440" i="1" s="1"/>
  <c r="J432" i="1"/>
  <c r="K432" i="1" s="1"/>
  <c r="I432" i="1"/>
  <c r="I424" i="1"/>
  <c r="J424" i="1"/>
  <c r="K424" i="1" s="1"/>
  <c r="J416" i="1"/>
  <c r="K416" i="1" s="1"/>
  <c r="I416" i="1"/>
  <c r="J408" i="1"/>
  <c r="K408" i="1" s="1"/>
  <c r="I408" i="1"/>
  <c r="L408" i="1" s="1"/>
  <c r="I400" i="1"/>
  <c r="J400" i="1"/>
  <c r="K400" i="1" s="1"/>
  <c r="J392" i="1"/>
  <c r="K392" i="1" s="1"/>
  <c r="I392" i="1"/>
  <c r="I384" i="1"/>
  <c r="J384" i="1"/>
  <c r="K384" i="1" s="1"/>
  <c r="I376" i="1"/>
  <c r="J376" i="1"/>
  <c r="K376" i="1" s="1"/>
  <c r="J368" i="1"/>
  <c r="K368" i="1" s="1"/>
  <c r="I368" i="1"/>
  <c r="I360" i="1"/>
  <c r="J360" i="1"/>
  <c r="K360" i="1" s="1"/>
  <c r="J352" i="1"/>
  <c r="K352" i="1" s="1"/>
  <c r="I352" i="1"/>
  <c r="J344" i="1"/>
  <c r="K344" i="1" s="1"/>
  <c r="I344" i="1"/>
  <c r="I336" i="1"/>
  <c r="J336" i="1"/>
  <c r="K336" i="1" s="1"/>
  <c r="J328" i="1"/>
  <c r="K328" i="1" s="1"/>
  <c r="I328" i="1"/>
  <c r="I320" i="1"/>
  <c r="L320" i="1" s="1"/>
  <c r="J320" i="1"/>
  <c r="K320" i="1" s="1"/>
  <c r="I312" i="1"/>
  <c r="J312" i="1"/>
  <c r="K312" i="1" s="1"/>
  <c r="J304" i="1"/>
  <c r="K304" i="1" s="1"/>
  <c r="I304" i="1"/>
  <c r="I296" i="1"/>
  <c r="J296" i="1"/>
  <c r="K296" i="1" s="1"/>
  <c r="J288" i="1"/>
  <c r="K288" i="1" s="1"/>
  <c r="I288" i="1"/>
  <c r="L288" i="1" s="1"/>
  <c r="J280" i="1"/>
  <c r="K280" i="1" s="1"/>
  <c r="I280" i="1"/>
  <c r="I272" i="1"/>
  <c r="J272" i="1"/>
  <c r="K272" i="1" s="1"/>
  <c r="J264" i="1"/>
  <c r="K264" i="1" s="1"/>
  <c r="I264" i="1"/>
  <c r="I256" i="1"/>
  <c r="J256" i="1"/>
  <c r="K256" i="1" s="1"/>
  <c r="I248" i="1"/>
  <c r="J248" i="1"/>
  <c r="K248" i="1" s="1"/>
  <c r="J240" i="1"/>
  <c r="K240" i="1" s="1"/>
  <c r="I240" i="1"/>
  <c r="I232" i="1"/>
  <c r="L232" i="1" s="1"/>
  <c r="J232" i="1"/>
  <c r="K232" i="1" s="1"/>
  <c r="J224" i="1"/>
  <c r="K224" i="1" s="1"/>
  <c r="I224" i="1"/>
  <c r="J216" i="1"/>
  <c r="K216" i="1" s="1"/>
  <c r="I216" i="1"/>
  <c r="I208" i="1"/>
  <c r="J208" i="1"/>
  <c r="K208" i="1" s="1"/>
  <c r="J200" i="1"/>
  <c r="K200" i="1" s="1"/>
  <c r="I200" i="1"/>
  <c r="I192" i="1"/>
  <c r="J192" i="1"/>
  <c r="K192" i="1" s="1"/>
  <c r="I184" i="1"/>
  <c r="J184" i="1"/>
  <c r="K184" i="1" s="1"/>
  <c r="J176" i="1"/>
  <c r="K176" i="1" s="1"/>
  <c r="I176" i="1"/>
  <c r="I168" i="1"/>
  <c r="J168" i="1"/>
  <c r="K168" i="1" s="1"/>
  <c r="J160" i="1"/>
  <c r="K160" i="1" s="1"/>
  <c r="I160" i="1"/>
  <c r="J152" i="1"/>
  <c r="K152" i="1" s="1"/>
  <c r="I152" i="1"/>
  <c r="L152" i="1" s="1"/>
  <c r="I144" i="1"/>
  <c r="J144" i="1"/>
  <c r="K144" i="1" s="1"/>
  <c r="J136" i="1"/>
  <c r="K136" i="1" s="1"/>
  <c r="I136" i="1"/>
  <c r="I128" i="1"/>
  <c r="J128" i="1"/>
  <c r="K128" i="1" s="1"/>
  <c r="I120" i="1"/>
  <c r="J120" i="1"/>
  <c r="K120" i="1" s="1"/>
  <c r="J112" i="1"/>
  <c r="K112" i="1" s="1"/>
  <c r="I112" i="1"/>
  <c r="J104" i="1"/>
  <c r="K104" i="1" s="1"/>
  <c r="I104" i="1"/>
  <c r="J96" i="1"/>
  <c r="K96" i="1" s="1"/>
  <c r="I96" i="1"/>
  <c r="L96" i="1" s="1"/>
  <c r="J88" i="1"/>
  <c r="K88" i="1" s="1"/>
  <c r="I88" i="1"/>
  <c r="L88" i="1" s="1"/>
  <c r="J80" i="1"/>
  <c r="K80" i="1" s="1"/>
  <c r="I80" i="1"/>
  <c r="L80" i="1" s="1"/>
  <c r="J72" i="1"/>
  <c r="K72" i="1" s="1"/>
  <c r="I72" i="1"/>
  <c r="J64" i="1"/>
  <c r="K64" i="1" s="1"/>
  <c r="I64" i="1"/>
  <c r="J56" i="1"/>
  <c r="K56" i="1" s="1"/>
  <c r="I56" i="1"/>
  <c r="I48" i="1"/>
  <c r="J48" i="1"/>
  <c r="K48" i="1" s="1"/>
  <c r="J40" i="1"/>
  <c r="K40" i="1" s="1"/>
  <c r="I40" i="1"/>
  <c r="J32" i="1"/>
  <c r="K32" i="1" s="1"/>
  <c r="I32" i="1"/>
  <c r="L32" i="1" s="1"/>
  <c r="J24" i="1"/>
  <c r="K24" i="1" s="1"/>
  <c r="I24" i="1"/>
  <c r="J16" i="1"/>
  <c r="K16" i="1" s="1"/>
  <c r="I16" i="1"/>
  <c r="J8" i="1"/>
  <c r="K8" i="1" s="1"/>
  <c r="I8" i="1"/>
  <c r="AH2" i="2"/>
  <c r="E15" i="5"/>
  <c r="E7" i="5"/>
  <c r="Y5406" i="2"/>
  <c r="X5406" i="2"/>
  <c r="Z5406" i="2" s="1"/>
  <c r="Y5286" i="2"/>
  <c r="X5286" i="2"/>
  <c r="Z5286" i="2" s="1"/>
  <c r="Y5047" i="2"/>
  <c r="X5047" i="2"/>
  <c r="Z5047" i="2" s="1"/>
  <c r="Y5382" i="2"/>
  <c r="X5382" i="2"/>
  <c r="Z5382" i="2" s="1"/>
  <c r="Y5254" i="2"/>
  <c r="X5254" i="2"/>
  <c r="Z5254" i="2" s="1"/>
  <c r="Y5126" i="2"/>
  <c r="X5126" i="2"/>
  <c r="Z5126" i="2" s="1"/>
  <c r="Y5026" i="2"/>
  <c r="X5026" i="2"/>
  <c r="Z5026" i="2" s="1"/>
  <c r="Y4987" i="2"/>
  <c r="X4987" i="2"/>
  <c r="Z4987" i="2" s="1"/>
  <c r="Y4955" i="2"/>
  <c r="X4955" i="2"/>
  <c r="Z4955" i="2" s="1"/>
  <c r="Y4837" i="2"/>
  <c r="X4837" i="2"/>
  <c r="Z4837" i="2" s="1"/>
  <c r="Y5414" i="2"/>
  <c r="X5414" i="2"/>
  <c r="Z5414" i="2" s="1"/>
  <c r="X5346" i="2"/>
  <c r="Z5346" i="2" s="1"/>
  <c r="Y5346" i="2"/>
  <c r="Y5158" i="2"/>
  <c r="X5158" i="2"/>
  <c r="Z5158" i="2" s="1"/>
  <c r="Y5106" i="2"/>
  <c r="X5106" i="2"/>
  <c r="Z5106" i="2" s="1"/>
  <c r="Y4963" i="2"/>
  <c r="X4963" i="2"/>
  <c r="Z4963" i="2" s="1"/>
  <c r="Y5098" i="2"/>
  <c r="X5098" i="2"/>
  <c r="Z5098" i="2" s="1"/>
  <c r="Y5058" i="2"/>
  <c r="X5058" i="2"/>
  <c r="Z5058" i="2" s="1"/>
  <c r="Y5006" i="2"/>
  <c r="X5006" i="2"/>
  <c r="Z5006" i="2" s="1"/>
  <c r="Y4942" i="2"/>
  <c r="X4942" i="2"/>
  <c r="Z4942" i="2" s="1"/>
  <c r="Y5103" i="2"/>
  <c r="X5103" i="2"/>
  <c r="Z5103" i="2" s="1"/>
  <c r="Y5083" i="2"/>
  <c r="X5083" i="2"/>
  <c r="Z5083" i="2" s="1"/>
  <c r="Y5070" i="2"/>
  <c r="X5070" i="2"/>
  <c r="Z5070" i="2" s="1"/>
  <c r="Y5410" i="2"/>
  <c r="X5410" i="2"/>
  <c r="Z5410" i="2" s="1"/>
  <c r="Y5350" i="2"/>
  <c r="X5350" i="2"/>
  <c r="Z5350" i="2" s="1"/>
  <c r="Y5342" i="2"/>
  <c r="X5342" i="2"/>
  <c r="Z5342" i="2" s="1"/>
  <c r="Y5282" i="2"/>
  <c r="X5282" i="2"/>
  <c r="Z5282" i="2" s="1"/>
  <c r="Y5222" i="2"/>
  <c r="X5222" i="2"/>
  <c r="Z5222" i="2" s="1"/>
  <c r="Y5214" i="2"/>
  <c r="X5214" i="2"/>
  <c r="Z5214" i="2" s="1"/>
  <c r="Y5154" i="2"/>
  <c r="X5154" i="2"/>
  <c r="Z5154" i="2" s="1"/>
  <c r="Y4998" i="2"/>
  <c r="X4998" i="2"/>
  <c r="Z4998" i="2" s="1"/>
  <c r="Y4934" i="2"/>
  <c r="X4934" i="2"/>
  <c r="Z4934" i="2" s="1"/>
  <c r="Y4846" i="2"/>
  <c r="X4846" i="2"/>
  <c r="Z4846" i="2" s="1"/>
  <c r="Y4823" i="2"/>
  <c r="X4823" i="2"/>
  <c r="Z4823" i="2" s="1"/>
  <c r="Y5278" i="2"/>
  <c r="X5278" i="2"/>
  <c r="Z5278" i="2" s="1"/>
  <c r="Y5150" i="2"/>
  <c r="X5150" i="2"/>
  <c r="Z5150" i="2" s="1"/>
  <c r="Y4855" i="2"/>
  <c r="X4855" i="2"/>
  <c r="Z4855" i="2" s="1"/>
  <c r="Y5446" i="2"/>
  <c r="X5446" i="2"/>
  <c r="Z5446" i="2" s="1"/>
  <c r="Y5318" i="2"/>
  <c r="X5318" i="2"/>
  <c r="Z5318" i="2" s="1"/>
  <c r="Y5190" i="2"/>
  <c r="X5190" i="2"/>
  <c r="Z5190" i="2" s="1"/>
  <c r="Y5095" i="2"/>
  <c r="X5095" i="2"/>
  <c r="Z5095" i="2" s="1"/>
  <c r="Y5042" i="2"/>
  <c r="X5042" i="2"/>
  <c r="Z5042" i="2" s="1"/>
  <c r="Y5218" i="2"/>
  <c r="X5218" i="2"/>
  <c r="Z5218" i="2" s="1"/>
  <c r="Y5086" i="2"/>
  <c r="X5086" i="2"/>
  <c r="Z5086" i="2" s="1"/>
  <c r="Y4990" i="2"/>
  <c r="X4990" i="2"/>
  <c r="Z4990" i="2" s="1"/>
  <c r="Y4971" i="2"/>
  <c r="X4971" i="2"/>
  <c r="Z4971" i="2" s="1"/>
  <c r="Y4958" i="2"/>
  <c r="X4958" i="2"/>
  <c r="Z4958" i="2" s="1"/>
  <c r="Y4907" i="2"/>
  <c r="X4907" i="2"/>
  <c r="Z4907" i="2" s="1"/>
  <c r="Y5459" i="2"/>
  <c r="X5459" i="2"/>
  <c r="Z5459" i="2" s="1"/>
  <c r="Y5034" i="2"/>
  <c r="X5034" i="2"/>
  <c r="Z5034" i="2" s="1"/>
  <c r="Y2" i="2"/>
  <c r="X2" i="2"/>
  <c r="Z2" i="2" s="1"/>
  <c r="Y5714" i="2"/>
  <c r="X5714" i="2"/>
  <c r="Z5714" i="2" s="1"/>
  <c r="Y5706" i="2"/>
  <c r="X5706" i="2"/>
  <c r="Z5706" i="2" s="1"/>
  <c r="Y5698" i="2"/>
  <c r="X5698" i="2"/>
  <c r="Z5698" i="2" s="1"/>
  <c r="Y5690" i="2"/>
  <c r="X5690" i="2"/>
  <c r="Z5690" i="2" s="1"/>
  <c r="Y5682" i="2"/>
  <c r="X5682" i="2"/>
  <c r="Z5682" i="2" s="1"/>
  <c r="Y5674" i="2"/>
  <c r="X5674" i="2"/>
  <c r="Z5674" i="2" s="1"/>
  <c r="Y5666" i="2"/>
  <c r="X5666" i="2"/>
  <c r="Z5666" i="2" s="1"/>
  <c r="Y5658" i="2"/>
  <c r="X5658" i="2"/>
  <c r="Z5658" i="2" s="1"/>
  <c r="Y5650" i="2"/>
  <c r="X5650" i="2"/>
  <c r="Z5650" i="2" s="1"/>
  <c r="Y5642" i="2"/>
  <c r="X5642" i="2"/>
  <c r="Z5642" i="2" s="1"/>
  <c r="Y5634" i="2"/>
  <c r="X5634" i="2"/>
  <c r="Z5634" i="2" s="1"/>
  <c r="Y5626" i="2"/>
  <c r="X5626" i="2"/>
  <c r="Z5626" i="2" s="1"/>
  <c r="Y5618" i="2"/>
  <c r="X5618" i="2"/>
  <c r="Z5618" i="2" s="1"/>
  <c r="Y5610" i="2"/>
  <c r="X5610" i="2"/>
  <c r="Z5610" i="2" s="1"/>
  <c r="Y5602" i="2"/>
  <c r="X5602" i="2"/>
  <c r="Z5602" i="2" s="1"/>
  <c r="Y5594" i="2"/>
  <c r="X5594" i="2"/>
  <c r="Z5594" i="2" s="1"/>
  <c r="Y5586" i="2"/>
  <c r="X5586" i="2"/>
  <c r="Z5586" i="2" s="1"/>
  <c r="Y5578" i="2"/>
  <c r="X5578" i="2"/>
  <c r="Z5578" i="2" s="1"/>
  <c r="Y5570" i="2"/>
  <c r="X5570" i="2"/>
  <c r="Z5570" i="2" s="1"/>
  <c r="Y5562" i="2"/>
  <c r="X5562" i="2"/>
  <c r="Z5562" i="2" s="1"/>
  <c r="Y5554" i="2"/>
  <c r="X5554" i="2"/>
  <c r="Z5554" i="2" s="1"/>
  <c r="Y5546" i="2"/>
  <c r="X5546" i="2"/>
  <c r="Z5546" i="2" s="1"/>
  <c r="Y5538" i="2"/>
  <c r="X5538" i="2"/>
  <c r="Z5538" i="2" s="1"/>
  <c r="Y5530" i="2"/>
  <c r="X5530" i="2"/>
  <c r="Z5530" i="2" s="1"/>
  <c r="Y5522" i="2"/>
  <c r="X5522" i="2"/>
  <c r="Z5522" i="2" s="1"/>
  <c r="Y5514" i="2"/>
  <c r="X5514" i="2"/>
  <c r="Z5514" i="2" s="1"/>
  <c r="Y5491" i="2"/>
  <c r="X5491" i="2"/>
  <c r="Z5491" i="2" s="1"/>
  <c r="Y5485" i="2"/>
  <c r="X5485" i="2"/>
  <c r="Z5485" i="2" s="1"/>
  <c r="Y5477" i="2"/>
  <c r="X5477" i="2"/>
  <c r="Z5477" i="2" s="1"/>
  <c r="Y5470" i="2"/>
  <c r="X5470" i="2"/>
  <c r="Z5470" i="2" s="1"/>
  <c r="Y5463" i="2"/>
  <c r="X5463" i="2"/>
  <c r="Z5463" i="2" s="1"/>
  <c r="Y5456" i="2"/>
  <c r="X5456" i="2"/>
  <c r="Z5456" i="2" s="1"/>
  <c r="Y5449" i="2"/>
  <c r="X5449" i="2"/>
  <c r="Z5449" i="2" s="1"/>
  <c r="Y5442" i="2"/>
  <c r="X5442" i="2"/>
  <c r="Z5442" i="2" s="1"/>
  <c r="Y5436" i="2"/>
  <c r="X5436" i="2"/>
  <c r="Z5436" i="2" s="1"/>
  <c r="Y5428" i="2"/>
  <c r="X5428" i="2"/>
  <c r="Z5428" i="2" s="1"/>
  <c r="Y5421" i="2"/>
  <c r="X5421" i="2"/>
  <c r="Z5421" i="2" s="1"/>
  <c r="Y5407" i="2"/>
  <c r="X5407" i="2"/>
  <c r="Z5407" i="2" s="1"/>
  <c r="Y5400" i="2"/>
  <c r="X5400" i="2"/>
  <c r="Z5400" i="2" s="1"/>
  <c r="Y5392" i="2"/>
  <c r="X5392" i="2"/>
  <c r="Z5392" i="2" s="1"/>
  <c r="Y5385" i="2"/>
  <c r="X5385" i="2"/>
  <c r="Z5385" i="2" s="1"/>
  <c r="Y5378" i="2"/>
  <c r="X5378" i="2"/>
  <c r="Z5378" i="2" s="1"/>
  <c r="Y5372" i="2"/>
  <c r="X5372" i="2"/>
  <c r="Z5372" i="2" s="1"/>
  <c r="Y5364" i="2"/>
  <c r="X5364" i="2"/>
  <c r="Z5364" i="2" s="1"/>
  <c r="Y5357" i="2"/>
  <c r="X5357" i="2"/>
  <c r="Z5357" i="2" s="1"/>
  <c r="Y5343" i="2"/>
  <c r="X5343" i="2"/>
  <c r="Z5343" i="2" s="1"/>
  <c r="Y5336" i="2"/>
  <c r="X5336" i="2"/>
  <c r="Z5336" i="2" s="1"/>
  <c r="Y5328" i="2"/>
  <c r="X5328" i="2"/>
  <c r="Z5328" i="2" s="1"/>
  <c r="Y5321" i="2"/>
  <c r="X5321" i="2"/>
  <c r="Z5321" i="2" s="1"/>
  <c r="Y5308" i="2"/>
  <c r="X5308" i="2"/>
  <c r="Z5308" i="2" s="1"/>
  <c r="Y5300" i="2"/>
  <c r="X5300" i="2"/>
  <c r="Z5300" i="2" s="1"/>
  <c r="Y5293" i="2"/>
  <c r="X5293" i="2"/>
  <c r="Z5293" i="2" s="1"/>
  <c r="Y5279" i="2"/>
  <c r="X5279" i="2"/>
  <c r="Z5279" i="2" s="1"/>
  <c r="Y5272" i="2"/>
  <c r="X5272" i="2"/>
  <c r="Z5272" i="2" s="1"/>
  <c r="Y5264" i="2"/>
  <c r="X5264" i="2"/>
  <c r="Z5264" i="2" s="1"/>
  <c r="Y5257" i="2"/>
  <c r="X5257" i="2"/>
  <c r="Z5257" i="2" s="1"/>
  <c r="Y5250" i="2"/>
  <c r="X5250" i="2"/>
  <c r="Z5250" i="2" s="1"/>
  <c r="Y5244" i="2"/>
  <c r="X5244" i="2"/>
  <c r="Z5244" i="2" s="1"/>
  <c r="Y5236" i="2"/>
  <c r="X5236" i="2"/>
  <c r="Z5236" i="2" s="1"/>
  <c r="Y5229" i="2"/>
  <c r="X5229" i="2"/>
  <c r="Z5229" i="2" s="1"/>
  <c r="Y5215" i="2"/>
  <c r="X5215" i="2"/>
  <c r="Z5215" i="2" s="1"/>
  <c r="Y5208" i="2"/>
  <c r="X5208" i="2"/>
  <c r="Z5208" i="2" s="1"/>
  <c r="Y5200" i="2"/>
  <c r="X5200" i="2"/>
  <c r="Z5200" i="2" s="1"/>
  <c r="Y5193" i="2"/>
  <c r="X5193" i="2"/>
  <c r="Z5193" i="2" s="1"/>
  <c r="Y5186" i="2"/>
  <c r="X5186" i="2"/>
  <c r="Z5186" i="2" s="1"/>
  <c r="Y5180" i="2"/>
  <c r="X5180" i="2"/>
  <c r="Z5180" i="2" s="1"/>
  <c r="Y5172" i="2"/>
  <c r="X5172" i="2"/>
  <c r="Z5172" i="2" s="1"/>
  <c r="Y5165" i="2"/>
  <c r="X5165" i="2"/>
  <c r="Z5165" i="2" s="1"/>
  <c r="Y5151" i="2"/>
  <c r="X5151" i="2"/>
  <c r="Z5151" i="2" s="1"/>
  <c r="Y5144" i="2"/>
  <c r="X5144" i="2"/>
  <c r="Z5144" i="2" s="1"/>
  <c r="Y5136" i="2"/>
  <c r="X5136" i="2"/>
  <c r="Z5136" i="2" s="1"/>
  <c r="Y5129" i="2"/>
  <c r="X5129" i="2"/>
  <c r="Z5129" i="2" s="1"/>
  <c r="X5116" i="2"/>
  <c r="Z5116" i="2" s="1"/>
  <c r="Y5116" i="2"/>
  <c r="Y5108" i="2"/>
  <c r="X5108" i="2"/>
  <c r="Z5108" i="2" s="1"/>
  <c r="Y5091" i="2"/>
  <c r="X5091" i="2"/>
  <c r="Z5091" i="2" s="1"/>
  <c r="Y5080" i="2"/>
  <c r="X5080" i="2"/>
  <c r="Z5080" i="2" s="1"/>
  <c r="Y5067" i="2"/>
  <c r="X5067" i="2"/>
  <c r="Z5067" i="2" s="1"/>
  <c r="X5061" i="2"/>
  <c r="Z5061" i="2" s="1"/>
  <c r="Y5061" i="2"/>
  <c r="Y5055" i="2"/>
  <c r="X5055" i="2"/>
  <c r="Z5055" i="2" s="1"/>
  <c r="Y5043" i="2"/>
  <c r="X5043" i="2"/>
  <c r="Z5043" i="2" s="1"/>
  <c r="Y5037" i="2"/>
  <c r="X5037" i="2"/>
  <c r="Z5037" i="2" s="1"/>
  <c r="Y5031" i="2"/>
  <c r="X5031" i="2"/>
  <c r="Z5031" i="2" s="1"/>
  <c r="Y5019" i="2"/>
  <c r="X5019" i="2"/>
  <c r="Z5019" i="2" s="1"/>
  <c r="Y4995" i="2"/>
  <c r="X4995" i="2"/>
  <c r="Z4995" i="2" s="1"/>
  <c r="Y4984" i="2"/>
  <c r="X4984" i="2"/>
  <c r="Z4984" i="2" s="1"/>
  <c r="Y4978" i="2"/>
  <c r="X4978" i="2"/>
  <c r="Z4978" i="2" s="1"/>
  <c r="Y4972" i="2"/>
  <c r="X4972" i="2"/>
  <c r="Z4972" i="2" s="1"/>
  <c r="Y4966" i="2"/>
  <c r="X4966" i="2"/>
  <c r="Z4966" i="2" s="1"/>
  <c r="Y4960" i="2"/>
  <c r="X4960" i="2"/>
  <c r="Z4960" i="2" s="1"/>
  <c r="Y4931" i="2"/>
  <c r="X4931" i="2"/>
  <c r="Z4931" i="2" s="1"/>
  <c r="Y4914" i="2"/>
  <c r="X4914" i="2"/>
  <c r="Z4914" i="2" s="1"/>
  <c r="Y4902" i="2"/>
  <c r="X4902" i="2"/>
  <c r="Z4902" i="2" s="1"/>
  <c r="Y4896" i="2"/>
  <c r="X4896" i="2"/>
  <c r="Z4896" i="2" s="1"/>
  <c r="Y4869" i="2"/>
  <c r="X4869" i="2"/>
  <c r="Z4869" i="2" s="1"/>
  <c r="Y4858" i="2"/>
  <c r="X4858" i="2"/>
  <c r="Z4858" i="2" s="1"/>
  <c r="Y4853" i="2"/>
  <c r="X4853" i="2"/>
  <c r="Z4853" i="2" s="1"/>
  <c r="Y4847" i="2"/>
  <c r="X4847" i="2"/>
  <c r="Z4847" i="2" s="1"/>
  <c r="Y4842" i="2"/>
  <c r="X4842" i="2"/>
  <c r="Z4842" i="2" s="1"/>
  <c r="Y4815" i="2"/>
  <c r="X4815" i="2"/>
  <c r="Z4815" i="2" s="1"/>
  <c r="Y4799" i="2"/>
  <c r="X4799" i="2"/>
  <c r="Z4799" i="2" s="1"/>
  <c r="Y4783" i="2"/>
  <c r="X4783" i="2"/>
  <c r="Z4783" i="2" s="1"/>
  <c r="Y4767" i="2"/>
  <c r="X4767" i="2"/>
  <c r="Z4767" i="2" s="1"/>
  <c r="Y4748" i="2"/>
  <c r="X4748" i="2"/>
  <c r="Z4748" i="2" s="1"/>
  <c r="Y4714" i="2"/>
  <c r="X4714" i="2"/>
  <c r="Z4714" i="2" s="1"/>
  <c r="Y4681" i="2"/>
  <c r="X4681" i="2"/>
  <c r="Z4681" i="2" s="1"/>
  <c r="Y4667" i="2"/>
  <c r="X4667" i="2"/>
  <c r="Z4667" i="2" s="1"/>
  <c r="Y4640" i="2"/>
  <c r="X4640" i="2"/>
  <c r="Z4640" i="2" s="1"/>
  <c r="Y4620" i="2"/>
  <c r="X4620" i="2"/>
  <c r="Z4620" i="2" s="1"/>
  <c r="Y4450" i="2"/>
  <c r="X4450" i="2"/>
  <c r="Z4450" i="2" s="1"/>
  <c r="Y4442" i="2"/>
  <c r="X4442" i="2"/>
  <c r="Z4442" i="2" s="1"/>
  <c r="X4396" i="2"/>
  <c r="Z4396" i="2" s="1"/>
  <c r="Y4396" i="2"/>
  <c r="Y4296" i="2"/>
  <c r="X4296" i="2"/>
  <c r="Z4296" i="2" s="1"/>
  <c r="Y4289" i="2"/>
  <c r="X4289" i="2"/>
  <c r="Z4289" i="2" s="1"/>
  <c r="Y4281" i="2"/>
  <c r="X4281" i="2"/>
  <c r="Z4281" i="2" s="1"/>
  <c r="Y4196" i="2"/>
  <c r="X4196" i="2"/>
  <c r="Z4196" i="2" s="1"/>
  <c r="Y4180" i="2"/>
  <c r="X4180" i="2"/>
  <c r="Z4180" i="2" s="1"/>
  <c r="Y4164" i="2"/>
  <c r="X4164" i="2"/>
  <c r="Z4164" i="2" s="1"/>
  <c r="Y4157" i="2"/>
  <c r="X4157" i="2"/>
  <c r="Z4157" i="2" s="1"/>
  <c r="Y4149" i="2"/>
  <c r="X4149" i="2"/>
  <c r="Z4149" i="2" s="1"/>
  <c r="Y4142" i="2"/>
  <c r="X4142" i="2"/>
  <c r="Z4142" i="2" s="1"/>
  <c r="Y4036" i="2"/>
  <c r="X4036" i="2"/>
  <c r="Z4036" i="2" s="1"/>
  <c r="X4028" i="2"/>
  <c r="Z4028" i="2" s="1"/>
  <c r="Y4028" i="2"/>
  <c r="Y4021" i="2"/>
  <c r="X4021" i="2"/>
  <c r="Z4021" i="2" s="1"/>
  <c r="Y4014" i="2"/>
  <c r="X4014" i="2"/>
  <c r="Z4014" i="2" s="1"/>
  <c r="Y3911" i="2"/>
  <c r="X3911" i="2"/>
  <c r="Z3911" i="2" s="1"/>
  <c r="Y3891" i="2"/>
  <c r="X3891" i="2"/>
  <c r="Z3891" i="2" s="1"/>
  <c r="Y3871" i="2"/>
  <c r="X3871" i="2"/>
  <c r="Z3871" i="2" s="1"/>
  <c r="Y3857" i="2"/>
  <c r="X3857" i="2"/>
  <c r="Z3857" i="2" s="1"/>
  <c r="Y3849" i="2"/>
  <c r="X3849" i="2"/>
  <c r="Z3849" i="2" s="1"/>
  <c r="Y3822" i="2"/>
  <c r="X3822" i="2"/>
  <c r="Z3822" i="2" s="1"/>
  <c r="Y3787" i="2"/>
  <c r="X3787" i="2"/>
  <c r="Z3787" i="2" s="1"/>
  <c r="Y3739" i="2"/>
  <c r="X3739" i="2"/>
  <c r="Z3739" i="2" s="1"/>
  <c r="Y3725" i="2"/>
  <c r="X3725" i="2"/>
  <c r="Z3725" i="2" s="1"/>
  <c r="Y3677" i="2"/>
  <c r="X3677" i="2"/>
  <c r="Z3677" i="2" s="1"/>
  <c r="Y3663" i="2"/>
  <c r="X3663" i="2"/>
  <c r="Z3663" i="2" s="1"/>
  <c r="Y3603" i="2"/>
  <c r="X3603" i="2"/>
  <c r="Z3603" i="2" s="1"/>
  <c r="Y3596" i="2"/>
  <c r="X3596" i="2"/>
  <c r="Z3596" i="2" s="1"/>
  <c r="Y3590" i="2"/>
  <c r="X3590" i="2"/>
  <c r="Z3590" i="2" s="1"/>
  <c r="Y3580" i="2"/>
  <c r="X3580" i="2"/>
  <c r="Z3580" i="2" s="1"/>
  <c r="Y3553" i="2"/>
  <c r="X3553" i="2"/>
  <c r="Z3553" i="2" s="1"/>
  <c r="Y3508" i="2"/>
  <c r="X3508" i="2"/>
  <c r="Z3508" i="2" s="1"/>
  <c r="Y3488" i="2"/>
  <c r="X3488" i="2"/>
  <c r="Z3488" i="2" s="1"/>
  <c r="Y3480" i="2"/>
  <c r="X3480" i="2"/>
  <c r="Z3480" i="2" s="1"/>
  <c r="Y3473" i="2"/>
  <c r="X3473" i="2"/>
  <c r="Z3473" i="2" s="1"/>
  <c r="Y3465" i="2"/>
  <c r="X3465" i="2"/>
  <c r="Z3465" i="2" s="1"/>
  <c r="Y3451" i="2"/>
  <c r="X3451" i="2"/>
  <c r="Z3451" i="2" s="1"/>
  <c r="X3377" i="2"/>
  <c r="Z3377" i="2" s="1"/>
  <c r="Y3377" i="2"/>
  <c r="Y3369" i="2"/>
  <c r="X3369" i="2"/>
  <c r="Z3369" i="2" s="1"/>
  <c r="Y3335" i="2"/>
  <c r="X3335" i="2"/>
  <c r="Z3335" i="2" s="1"/>
  <c r="Y3328" i="2"/>
  <c r="X3328" i="2"/>
  <c r="Z3328" i="2" s="1"/>
  <c r="Y3323" i="2"/>
  <c r="X3323" i="2"/>
  <c r="Z3323" i="2" s="1"/>
  <c r="Y3282" i="2"/>
  <c r="X3282" i="2"/>
  <c r="Z3282" i="2" s="1"/>
  <c r="Y3255" i="2"/>
  <c r="X3255" i="2"/>
  <c r="Z3255" i="2" s="1"/>
  <c r="Y3248" i="2"/>
  <c r="X3248" i="2"/>
  <c r="Z3248" i="2" s="1"/>
  <c r="Y3206" i="2"/>
  <c r="X3206" i="2"/>
  <c r="Z3206" i="2" s="1"/>
  <c r="Y3185" i="2"/>
  <c r="X3185" i="2"/>
  <c r="Z3185" i="2" s="1"/>
  <c r="Y3152" i="2"/>
  <c r="X3152" i="2"/>
  <c r="Z3152" i="2" s="1"/>
  <c r="Y3140" i="2"/>
  <c r="X3140" i="2"/>
  <c r="Z3140" i="2" s="1"/>
  <c r="Y3132" i="2"/>
  <c r="X3132" i="2"/>
  <c r="Z3132" i="2" s="1"/>
  <c r="Y3125" i="2"/>
  <c r="X3125" i="2"/>
  <c r="Z3125" i="2" s="1"/>
  <c r="Y3119" i="2"/>
  <c r="X3119" i="2"/>
  <c r="Z3119" i="2" s="1"/>
  <c r="Y3076" i="2"/>
  <c r="X3076" i="2"/>
  <c r="Z3076" i="2" s="1"/>
  <c r="Y3069" i="2"/>
  <c r="X3069" i="2"/>
  <c r="Z3069" i="2" s="1"/>
  <c r="Y3054" i="2"/>
  <c r="X3054" i="2"/>
  <c r="Z3054" i="2" s="1"/>
  <c r="Y3046" i="2"/>
  <c r="X3046" i="2"/>
  <c r="Z3046" i="2" s="1"/>
  <c r="Y3021" i="2"/>
  <c r="X3021" i="2"/>
  <c r="Z3021" i="2" s="1"/>
  <c r="Y3014" i="2"/>
  <c r="X3014" i="2"/>
  <c r="Z3014" i="2" s="1"/>
  <c r="Y2992" i="2"/>
  <c r="X2992" i="2"/>
  <c r="Z2992" i="2" s="1"/>
  <c r="Y2964" i="2"/>
  <c r="X2964" i="2"/>
  <c r="Z2964" i="2" s="1"/>
  <c r="Y2957" i="2"/>
  <c r="X2957" i="2"/>
  <c r="Z2957" i="2" s="1"/>
  <c r="Y2942" i="2"/>
  <c r="X2942" i="2"/>
  <c r="Z2942" i="2" s="1"/>
  <c r="Y2893" i="2"/>
  <c r="X2893" i="2"/>
  <c r="Z2893" i="2" s="1"/>
  <c r="Y2781" i="2"/>
  <c r="X2781" i="2"/>
  <c r="Z2781" i="2" s="1"/>
  <c r="Y2718" i="2"/>
  <c r="X2718" i="2"/>
  <c r="Z2718" i="2" s="1"/>
  <c r="Y5713" i="2"/>
  <c r="X5713" i="2"/>
  <c r="Z5713" i="2" s="1"/>
  <c r="Y5705" i="2"/>
  <c r="X5705" i="2"/>
  <c r="Z5705" i="2" s="1"/>
  <c r="Y5697" i="2"/>
  <c r="X5697" i="2"/>
  <c r="Z5697" i="2" s="1"/>
  <c r="Y5689" i="2"/>
  <c r="X5689" i="2"/>
  <c r="Z5689" i="2" s="1"/>
  <c r="Y5681" i="2"/>
  <c r="X5681" i="2"/>
  <c r="Z5681" i="2" s="1"/>
  <c r="Y5673" i="2"/>
  <c r="X5673" i="2"/>
  <c r="Z5673" i="2" s="1"/>
  <c r="Y5665" i="2"/>
  <c r="X5665" i="2"/>
  <c r="Z5665" i="2" s="1"/>
  <c r="Y5657" i="2"/>
  <c r="X5657" i="2"/>
  <c r="Z5657" i="2" s="1"/>
  <c r="Y5649" i="2"/>
  <c r="X5649" i="2"/>
  <c r="Z5649" i="2" s="1"/>
  <c r="Y5641" i="2"/>
  <c r="X5641" i="2"/>
  <c r="Z5641" i="2" s="1"/>
  <c r="Y5633" i="2"/>
  <c r="X5633" i="2"/>
  <c r="Z5633" i="2" s="1"/>
  <c r="Y5625" i="2"/>
  <c r="X5625" i="2"/>
  <c r="Z5625" i="2" s="1"/>
  <c r="Y5617" i="2"/>
  <c r="X5617" i="2"/>
  <c r="Z5617" i="2" s="1"/>
  <c r="Y5609" i="2"/>
  <c r="X5609" i="2"/>
  <c r="Z5609" i="2" s="1"/>
  <c r="Y5601" i="2"/>
  <c r="X5601" i="2"/>
  <c r="Z5601" i="2" s="1"/>
  <c r="Y5593" i="2"/>
  <c r="X5593" i="2"/>
  <c r="Z5593" i="2" s="1"/>
  <c r="Y5585" i="2"/>
  <c r="X5585" i="2"/>
  <c r="Z5585" i="2" s="1"/>
  <c r="Y5577" i="2"/>
  <c r="X5577" i="2"/>
  <c r="Z5577" i="2" s="1"/>
  <c r="Y5569" i="2"/>
  <c r="X5569" i="2"/>
  <c r="Z5569" i="2" s="1"/>
  <c r="Y5561" i="2"/>
  <c r="X5561" i="2"/>
  <c r="Z5561" i="2" s="1"/>
  <c r="Y5553" i="2"/>
  <c r="X5553" i="2"/>
  <c r="Z5553" i="2" s="1"/>
  <c r="X5545" i="2"/>
  <c r="Z5545" i="2" s="1"/>
  <c r="Y5545" i="2"/>
  <c r="Y5537" i="2"/>
  <c r="X5537" i="2"/>
  <c r="Z5537" i="2" s="1"/>
  <c r="Y5529" i="2"/>
  <c r="X5529" i="2"/>
  <c r="Z5529" i="2" s="1"/>
  <c r="Y5521" i="2"/>
  <c r="X5521" i="2"/>
  <c r="Z5521" i="2" s="1"/>
  <c r="X5513" i="2"/>
  <c r="Z5513" i="2" s="1"/>
  <c r="Y5513" i="2"/>
  <c r="Y5484" i="2"/>
  <c r="X5484" i="2"/>
  <c r="Z5484" i="2" s="1"/>
  <c r="Y5476" i="2"/>
  <c r="X5476" i="2"/>
  <c r="Z5476" i="2" s="1"/>
  <c r="Y5462" i="2"/>
  <c r="X5462" i="2"/>
  <c r="Z5462" i="2" s="1"/>
  <c r="Y5455" i="2"/>
  <c r="X5455" i="2"/>
  <c r="Z5455" i="2" s="1"/>
  <c r="Y5448" i="2"/>
  <c r="X5448" i="2"/>
  <c r="Z5448" i="2" s="1"/>
  <c r="Y5435" i="2"/>
  <c r="X5435" i="2"/>
  <c r="Z5435" i="2" s="1"/>
  <c r="Y5427" i="2"/>
  <c r="X5427" i="2"/>
  <c r="Z5427" i="2" s="1"/>
  <c r="Y5420" i="2"/>
  <c r="X5420" i="2"/>
  <c r="Z5420" i="2" s="1"/>
  <c r="Y5413" i="2"/>
  <c r="X5413" i="2"/>
  <c r="Z5413" i="2" s="1"/>
  <c r="Y5399" i="2"/>
  <c r="X5399" i="2"/>
  <c r="Z5399" i="2" s="1"/>
  <c r="Y5391" i="2"/>
  <c r="X5391" i="2"/>
  <c r="Z5391" i="2" s="1"/>
  <c r="Y5384" i="2"/>
  <c r="X5384" i="2"/>
  <c r="Z5384" i="2" s="1"/>
  <c r="Y5371" i="2"/>
  <c r="X5371" i="2"/>
  <c r="Z5371" i="2" s="1"/>
  <c r="Y5363" i="2"/>
  <c r="X5363" i="2"/>
  <c r="Z5363" i="2" s="1"/>
  <c r="Y5356" i="2"/>
  <c r="X5356" i="2"/>
  <c r="Z5356" i="2" s="1"/>
  <c r="Y5349" i="2"/>
  <c r="X5349" i="2"/>
  <c r="Z5349" i="2" s="1"/>
  <c r="Y5335" i="2"/>
  <c r="X5335" i="2"/>
  <c r="Z5335" i="2" s="1"/>
  <c r="Y5327" i="2"/>
  <c r="X5327" i="2"/>
  <c r="Z5327" i="2" s="1"/>
  <c r="Y5320" i="2"/>
  <c r="X5320" i="2"/>
  <c r="Z5320" i="2" s="1"/>
  <c r="Y5307" i="2"/>
  <c r="X5307" i="2"/>
  <c r="Z5307" i="2" s="1"/>
  <c r="Y5299" i="2"/>
  <c r="X5299" i="2"/>
  <c r="Z5299" i="2" s="1"/>
  <c r="Y5292" i="2"/>
  <c r="X5292" i="2"/>
  <c r="Z5292" i="2" s="1"/>
  <c r="X5285" i="2"/>
  <c r="Z5285" i="2" s="1"/>
  <c r="Y5285" i="2"/>
  <c r="Y5271" i="2"/>
  <c r="X5271" i="2"/>
  <c r="Z5271" i="2" s="1"/>
  <c r="X5263" i="2"/>
  <c r="Z5263" i="2" s="1"/>
  <c r="Y5263" i="2"/>
  <c r="Y5256" i="2"/>
  <c r="X5256" i="2"/>
  <c r="Z5256" i="2" s="1"/>
  <c r="Y5243" i="2"/>
  <c r="X5243" i="2"/>
  <c r="Z5243" i="2" s="1"/>
  <c r="Y5235" i="2"/>
  <c r="X5235" i="2"/>
  <c r="Z5235" i="2" s="1"/>
  <c r="Y5228" i="2"/>
  <c r="X5228" i="2"/>
  <c r="Z5228" i="2" s="1"/>
  <c r="X5221" i="2"/>
  <c r="Z5221" i="2" s="1"/>
  <c r="Y5221" i="2"/>
  <c r="Y5207" i="2"/>
  <c r="X5207" i="2"/>
  <c r="Z5207" i="2" s="1"/>
  <c r="Y5199" i="2"/>
  <c r="X5199" i="2"/>
  <c r="Z5199" i="2" s="1"/>
  <c r="Y5192" i="2"/>
  <c r="X5192" i="2"/>
  <c r="Z5192" i="2" s="1"/>
  <c r="Y5179" i="2"/>
  <c r="X5179" i="2"/>
  <c r="Z5179" i="2" s="1"/>
  <c r="Y5171" i="2"/>
  <c r="X5171" i="2"/>
  <c r="Z5171" i="2" s="1"/>
  <c r="Y5164" i="2"/>
  <c r="X5164" i="2"/>
  <c r="Z5164" i="2" s="1"/>
  <c r="X5157" i="2"/>
  <c r="Z5157" i="2" s="1"/>
  <c r="Y5157" i="2"/>
  <c r="Y5143" i="2"/>
  <c r="X5143" i="2"/>
  <c r="Z5143" i="2" s="1"/>
  <c r="Y5135" i="2"/>
  <c r="X5135" i="2"/>
  <c r="Z5135" i="2" s="1"/>
  <c r="Y5128" i="2"/>
  <c r="X5128" i="2"/>
  <c r="Z5128" i="2" s="1"/>
  <c r="Y5115" i="2"/>
  <c r="X5115" i="2"/>
  <c r="Z5115" i="2" s="1"/>
  <c r="Y5107" i="2"/>
  <c r="X5107" i="2"/>
  <c r="Z5107" i="2" s="1"/>
  <c r="Y5102" i="2"/>
  <c r="X5102" i="2"/>
  <c r="Z5102" i="2" s="1"/>
  <c r="Y5097" i="2"/>
  <c r="X5097" i="2"/>
  <c r="Z5097" i="2" s="1"/>
  <c r="Y5079" i="2"/>
  <c r="X5079" i="2"/>
  <c r="Z5079" i="2" s="1"/>
  <c r="Y5073" i="2"/>
  <c r="X5073" i="2"/>
  <c r="Z5073" i="2" s="1"/>
  <c r="Y5049" i="2"/>
  <c r="X5049" i="2"/>
  <c r="Z5049" i="2" s="1"/>
  <c r="Y5036" i="2"/>
  <c r="X5036" i="2"/>
  <c r="Z5036" i="2" s="1"/>
  <c r="Y5025" i="2"/>
  <c r="X5025" i="2"/>
  <c r="Z5025" i="2" s="1"/>
  <c r="Y5001" i="2"/>
  <c r="X5001" i="2"/>
  <c r="Z5001" i="2" s="1"/>
  <c r="Y4983" i="2"/>
  <c r="X4983" i="2"/>
  <c r="Z4983" i="2" s="1"/>
  <c r="Y4977" i="2"/>
  <c r="X4977" i="2"/>
  <c r="Z4977" i="2" s="1"/>
  <c r="Y4937" i="2"/>
  <c r="X4937" i="2"/>
  <c r="Z4937" i="2" s="1"/>
  <c r="Y4913" i="2"/>
  <c r="X4913" i="2"/>
  <c r="Z4913" i="2" s="1"/>
  <c r="Y4890" i="2"/>
  <c r="X4890" i="2"/>
  <c r="Z4890" i="2" s="1"/>
  <c r="Y4885" i="2"/>
  <c r="X4885" i="2"/>
  <c r="Z4885" i="2" s="1"/>
  <c r="Y4879" i="2"/>
  <c r="X4879" i="2"/>
  <c r="Z4879" i="2" s="1"/>
  <c r="Y4874" i="2"/>
  <c r="X4874" i="2"/>
  <c r="Z4874" i="2" s="1"/>
  <c r="Y4841" i="2"/>
  <c r="X4841" i="2"/>
  <c r="Z4841" i="2" s="1"/>
  <c r="Y4830" i="2"/>
  <c r="X4830" i="2"/>
  <c r="Z4830" i="2" s="1"/>
  <c r="Y4814" i="2"/>
  <c r="X4814" i="2"/>
  <c r="Z4814" i="2" s="1"/>
  <c r="Y4809" i="2"/>
  <c r="X4809" i="2"/>
  <c r="Z4809" i="2" s="1"/>
  <c r="Y4798" i="2"/>
  <c r="X4798" i="2"/>
  <c r="Z4798" i="2" s="1"/>
  <c r="Y4793" i="2"/>
  <c r="X4793" i="2"/>
  <c r="Z4793" i="2" s="1"/>
  <c r="Y4782" i="2"/>
  <c r="X4782" i="2"/>
  <c r="Z4782" i="2" s="1"/>
  <c r="Y4777" i="2"/>
  <c r="X4777" i="2"/>
  <c r="Z4777" i="2" s="1"/>
  <c r="Y4766" i="2"/>
  <c r="X4766" i="2"/>
  <c r="Z4766" i="2" s="1"/>
  <c r="X4740" i="2"/>
  <c r="Z4740" i="2" s="1"/>
  <c r="Y4740" i="2"/>
  <c r="Y4727" i="2"/>
  <c r="X4727" i="2"/>
  <c r="Z4727" i="2" s="1"/>
  <c r="Y4652" i="2"/>
  <c r="X4652" i="2"/>
  <c r="Z4652" i="2" s="1"/>
  <c r="Y4645" i="2"/>
  <c r="X4645" i="2"/>
  <c r="Z4645" i="2" s="1"/>
  <c r="Y4612" i="2"/>
  <c r="X4612" i="2"/>
  <c r="Z4612" i="2" s="1"/>
  <c r="Y4479" i="2"/>
  <c r="X4479" i="2"/>
  <c r="Z4479" i="2" s="1"/>
  <c r="Y4471" i="2"/>
  <c r="X4471" i="2"/>
  <c r="Z4471" i="2" s="1"/>
  <c r="X4464" i="2"/>
  <c r="Z4464" i="2" s="1"/>
  <c r="Y4464" i="2"/>
  <c r="Y4457" i="2"/>
  <c r="X4457" i="2"/>
  <c r="Z4457" i="2" s="1"/>
  <c r="X4303" i="2"/>
  <c r="Z4303" i="2" s="1"/>
  <c r="Y4303" i="2"/>
  <c r="Y4179" i="2"/>
  <c r="X4179" i="2"/>
  <c r="Z4179" i="2" s="1"/>
  <c r="Y4050" i="2"/>
  <c r="X4050" i="2"/>
  <c r="Z4050" i="2" s="1"/>
  <c r="Y4043" i="2"/>
  <c r="X4043" i="2"/>
  <c r="Z4043" i="2" s="1"/>
  <c r="Y3917" i="2"/>
  <c r="X3917" i="2"/>
  <c r="Z3917" i="2" s="1"/>
  <c r="Y3878" i="2"/>
  <c r="X3878" i="2"/>
  <c r="Z3878" i="2" s="1"/>
  <c r="Y3870" i="2"/>
  <c r="X3870" i="2"/>
  <c r="Z3870" i="2" s="1"/>
  <c r="Y3862" i="2"/>
  <c r="X3862" i="2"/>
  <c r="Z3862" i="2" s="1"/>
  <c r="Y3834" i="2"/>
  <c r="X3834" i="2"/>
  <c r="Z3834" i="2" s="1"/>
  <c r="Y3828" i="2"/>
  <c r="X3828" i="2"/>
  <c r="Z3828" i="2" s="1"/>
  <c r="X3746" i="2"/>
  <c r="Z3746" i="2" s="1"/>
  <c r="Y3746" i="2"/>
  <c r="Y3709" i="2"/>
  <c r="X3709" i="2"/>
  <c r="Z3709" i="2" s="1"/>
  <c r="Y3669" i="2"/>
  <c r="X3669" i="2"/>
  <c r="Z3669" i="2" s="1"/>
  <c r="Y3655" i="2"/>
  <c r="X3655" i="2"/>
  <c r="Z3655" i="2" s="1"/>
  <c r="Y3647" i="2"/>
  <c r="X3647" i="2"/>
  <c r="Z3647" i="2" s="1"/>
  <c r="Y3639" i="2"/>
  <c r="X3639" i="2"/>
  <c r="Z3639" i="2" s="1"/>
  <c r="Y3595" i="2"/>
  <c r="X3595" i="2"/>
  <c r="Z3595" i="2" s="1"/>
  <c r="Y3585" i="2"/>
  <c r="X3585" i="2"/>
  <c r="Z3585" i="2" s="1"/>
  <c r="Y3565" i="2"/>
  <c r="X3565" i="2"/>
  <c r="Z3565" i="2" s="1"/>
  <c r="Y3559" i="2"/>
  <c r="X3559" i="2"/>
  <c r="Z3559" i="2" s="1"/>
  <c r="Y3525" i="2"/>
  <c r="X3525" i="2"/>
  <c r="Z3525" i="2" s="1"/>
  <c r="Y3519" i="2"/>
  <c r="X3519" i="2"/>
  <c r="Z3519" i="2" s="1"/>
  <c r="Y3513" i="2"/>
  <c r="X3513" i="2"/>
  <c r="Z3513" i="2" s="1"/>
  <c r="Y3507" i="2"/>
  <c r="X3507" i="2"/>
  <c r="Z3507" i="2" s="1"/>
  <c r="X3495" i="2"/>
  <c r="Z3495" i="2" s="1"/>
  <c r="Y3495" i="2"/>
  <c r="Y3487" i="2"/>
  <c r="X3487" i="2"/>
  <c r="Z3487" i="2" s="1"/>
  <c r="Y3479" i="2"/>
  <c r="X3479" i="2"/>
  <c r="Z3479" i="2" s="1"/>
  <c r="Y3472" i="2"/>
  <c r="X3472" i="2"/>
  <c r="Z3472" i="2" s="1"/>
  <c r="Y3464" i="2"/>
  <c r="X3464" i="2"/>
  <c r="Z3464" i="2" s="1"/>
  <c r="Y3456" i="2"/>
  <c r="X3456" i="2"/>
  <c r="Z3456" i="2" s="1"/>
  <c r="Y3410" i="2"/>
  <c r="X3410" i="2"/>
  <c r="Z3410" i="2" s="1"/>
  <c r="Y3383" i="2"/>
  <c r="X3383" i="2"/>
  <c r="Z3383" i="2" s="1"/>
  <c r="Y3376" i="2"/>
  <c r="X3376" i="2"/>
  <c r="Z3376" i="2" s="1"/>
  <c r="Y3368" i="2"/>
  <c r="X3368" i="2"/>
  <c r="Z3368" i="2" s="1"/>
  <c r="Y3294" i="2"/>
  <c r="X3294" i="2"/>
  <c r="Z3294" i="2" s="1"/>
  <c r="Y3288" i="2"/>
  <c r="X3288" i="2"/>
  <c r="Z3288" i="2" s="1"/>
  <c r="Y3281" i="2"/>
  <c r="X3281" i="2"/>
  <c r="Z3281" i="2" s="1"/>
  <c r="Y3273" i="2"/>
  <c r="X3273" i="2"/>
  <c r="Z3273" i="2" s="1"/>
  <c r="Y3219" i="2"/>
  <c r="X3219" i="2"/>
  <c r="Z3219" i="2" s="1"/>
  <c r="Y3213" i="2"/>
  <c r="X3213" i="2"/>
  <c r="Z3213" i="2" s="1"/>
  <c r="Y3205" i="2"/>
  <c r="X3205" i="2"/>
  <c r="Z3205" i="2" s="1"/>
  <c r="Y3197" i="2"/>
  <c r="X3197" i="2"/>
  <c r="Z3197" i="2" s="1"/>
  <c r="Y3177" i="2"/>
  <c r="X3177" i="2"/>
  <c r="Z3177" i="2" s="1"/>
  <c r="Y3118" i="2"/>
  <c r="X3118" i="2"/>
  <c r="Z3118" i="2" s="1"/>
  <c r="Y3110" i="2"/>
  <c r="X3110" i="2"/>
  <c r="Z3110" i="2" s="1"/>
  <c r="Y3088" i="2"/>
  <c r="X3088" i="2"/>
  <c r="Z3088" i="2" s="1"/>
  <c r="Y3068" i="2"/>
  <c r="X3068" i="2"/>
  <c r="Z3068" i="2" s="1"/>
  <c r="Y3053" i="2"/>
  <c r="X3053" i="2"/>
  <c r="Z3053" i="2" s="1"/>
  <c r="Y3045" i="2"/>
  <c r="X3045" i="2"/>
  <c r="Z3045" i="2" s="1"/>
  <c r="Y3013" i="2"/>
  <c r="X3013" i="2"/>
  <c r="Z3013" i="2" s="1"/>
  <c r="Y2983" i="2"/>
  <c r="X2983" i="2"/>
  <c r="Z2983" i="2" s="1"/>
  <c r="Y2941" i="2"/>
  <c r="X2941" i="2"/>
  <c r="Z2941" i="2" s="1"/>
  <c r="Y2877" i="2"/>
  <c r="X2877" i="2"/>
  <c r="Z2877" i="2" s="1"/>
  <c r="Y2869" i="2"/>
  <c r="X2869" i="2"/>
  <c r="Z2869" i="2" s="1"/>
  <c r="Y2862" i="2"/>
  <c r="X2862" i="2"/>
  <c r="Z2862" i="2" s="1"/>
  <c r="Y2856" i="2"/>
  <c r="X2856" i="2"/>
  <c r="Z2856" i="2" s="1"/>
  <c r="X2851" i="2"/>
  <c r="Z2851" i="2" s="1"/>
  <c r="Y2851" i="2"/>
  <c r="X2844" i="2"/>
  <c r="Z2844" i="2" s="1"/>
  <c r="Y2844" i="2"/>
  <c r="Y2836" i="2"/>
  <c r="X2836" i="2"/>
  <c r="Z2836" i="2" s="1"/>
  <c r="Y2822" i="2"/>
  <c r="X2822" i="2"/>
  <c r="Z2822" i="2" s="1"/>
  <c r="Y2788" i="2"/>
  <c r="X2788" i="2"/>
  <c r="Z2788" i="2" s="1"/>
  <c r="Y2758" i="2"/>
  <c r="X2758" i="2"/>
  <c r="Z2758" i="2" s="1"/>
  <c r="Y2752" i="2"/>
  <c r="X2752" i="2"/>
  <c r="Z2752" i="2" s="1"/>
  <c r="Y2717" i="2"/>
  <c r="X2717" i="2"/>
  <c r="Z2717" i="2" s="1"/>
  <c r="Y5712" i="2"/>
  <c r="X5712" i="2"/>
  <c r="Z5712" i="2" s="1"/>
  <c r="Y5704" i="2"/>
  <c r="X5704" i="2"/>
  <c r="Z5704" i="2" s="1"/>
  <c r="Y5696" i="2"/>
  <c r="X5696" i="2"/>
  <c r="Z5696" i="2" s="1"/>
  <c r="Y5688" i="2"/>
  <c r="X5688" i="2"/>
  <c r="Z5688" i="2" s="1"/>
  <c r="Y5680" i="2"/>
  <c r="X5680" i="2"/>
  <c r="Z5680" i="2" s="1"/>
  <c r="Y5672" i="2"/>
  <c r="X5672" i="2"/>
  <c r="Z5672" i="2" s="1"/>
  <c r="Y5664" i="2"/>
  <c r="X5664" i="2"/>
  <c r="Z5664" i="2" s="1"/>
  <c r="Y5656" i="2"/>
  <c r="X5656" i="2"/>
  <c r="Z5656" i="2" s="1"/>
  <c r="Y5648" i="2"/>
  <c r="X5648" i="2"/>
  <c r="Z5648" i="2" s="1"/>
  <c r="Y5640" i="2"/>
  <c r="X5640" i="2"/>
  <c r="Z5640" i="2" s="1"/>
  <c r="Y5632" i="2"/>
  <c r="X5632" i="2"/>
  <c r="Z5632" i="2" s="1"/>
  <c r="Y5624" i="2"/>
  <c r="X5624" i="2"/>
  <c r="Z5624" i="2" s="1"/>
  <c r="Y5616" i="2"/>
  <c r="X5616" i="2"/>
  <c r="Z5616" i="2" s="1"/>
  <c r="Y5608" i="2"/>
  <c r="X5608" i="2"/>
  <c r="Z5608" i="2" s="1"/>
  <c r="Y5600" i="2"/>
  <c r="X5600" i="2"/>
  <c r="Z5600" i="2" s="1"/>
  <c r="Y5592" i="2"/>
  <c r="X5592" i="2"/>
  <c r="Z5592" i="2" s="1"/>
  <c r="Y5584" i="2"/>
  <c r="X5584" i="2"/>
  <c r="Z5584" i="2" s="1"/>
  <c r="Y5576" i="2"/>
  <c r="X5576" i="2"/>
  <c r="Z5576" i="2" s="1"/>
  <c r="Y5568" i="2"/>
  <c r="X5568" i="2"/>
  <c r="Z5568" i="2" s="1"/>
  <c r="Y5560" i="2"/>
  <c r="X5560" i="2"/>
  <c r="Z5560" i="2" s="1"/>
  <c r="Y5552" i="2"/>
  <c r="X5552" i="2"/>
  <c r="Z5552" i="2" s="1"/>
  <c r="Y5544" i="2"/>
  <c r="X5544" i="2"/>
  <c r="Z5544" i="2" s="1"/>
  <c r="Y5536" i="2"/>
  <c r="X5536" i="2"/>
  <c r="Z5536" i="2" s="1"/>
  <c r="Y5528" i="2"/>
  <c r="X5528" i="2"/>
  <c r="Z5528" i="2" s="1"/>
  <c r="Y5520" i="2"/>
  <c r="X5520" i="2"/>
  <c r="Z5520" i="2" s="1"/>
  <c r="Y5512" i="2"/>
  <c r="X5512" i="2"/>
  <c r="Z5512" i="2" s="1"/>
  <c r="Y5490" i="2"/>
  <c r="X5490" i="2"/>
  <c r="Z5490" i="2" s="1"/>
  <c r="Y5483" i="2"/>
  <c r="X5483" i="2"/>
  <c r="Z5483" i="2" s="1"/>
  <c r="Y5475" i="2"/>
  <c r="X5475" i="2"/>
  <c r="Z5475" i="2" s="1"/>
  <c r="X5469" i="2"/>
  <c r="Z5469" i="2" s="1"/>
  <c r="Y5469" i="2"/>
  <c r="Y5461" i="2"/>
  <c r="X5461" i="2"/>
  <c r="Z5461" i="2" s="1"/>
  <c r="Y5454" i="2"/>
  <c r="X5454" i="2"/>
  <c r="Z5454" i="2" s="1"/>
  <c r="Y5447" i="2"/>
  <c r="X5447" i="2"/>
  <c r="Z5447" i="2" s="1"/>
  <c r="Y5441" i="2"/>
  <c r="X5441" i="2"/>
  <c r="Z5441" i="2" s="1"/>
  <c r="Y5434" i="2"/>
  <c r="X5434" i="2"/>
  <c r="Z5434" i="2" s="1"/>
  <c r="Y5426" i="2"/>
  <c r="X5426" i="2"/>
  <c r="Z5426" i="2" s="1"/>
  <c r="Y5419" i="2"/>
  <c r="X5419" i="2"/>
  <c r="Z5419" i="2" s="1"/>
  <c r="Y5412" i="2"/>
  <c r="X5412" i="2"/>
  <c r="Z5412" i="2" s="1"/>
  <c r="Y5398" i="2"/>
  <c r="X5398" i="2"/>
  <c r="Z5398" i="2" s="1"/>
  <c r="Y5390" i="2"/>
  <c r="X5390" i="2"/>
  <c r="Z5390" i="2" s="1"/>
  <c r="Y5383" i="2"/>
  <c r="X5383" i="2"/>
  <c r="Z5383" i="2" s="1"/>
  <c r="Y5377" i="2"/>
  <c r="X5377" i="2"/>
  <c r="Z5377" i="2" s="1"/>
  <c r="Y5370" i="2"/>
  <c r="X5370" i="2"/>
  <c r="Z5370" i="2" s="1"/>
  <c r="Y5362" i="2"/>
  <c r="X5362" i="2"/>
  <c r="Z5362" i="2" s="1"/>
  <c r="Y5355" i="2"/>
  <c r="X5355" i="2"/>
  <c r="Z5355" i="2" s="1"/>
  <c r="Y5348" i="2"/>
  <c r="X5348" i="2"/>
  <c r="Z5348" i="2" s="1"/>
  <c r="Y5334" i="2"/>
  <c r="X5334" i="2"/>
  <c r="Z5334" i="2" s="1"/>
  <c r="Y5326" i="2"/>
  <c r="X5326" i="2"/>
  <c r="Z5326" i="2" s="1"/>
  <c r="Y5319" i="2"/>
  <c r="X5319" i="2"/>
  <c r="Z5319" i="2" s="1"/>
  <c r="Y5306" i="2"/>
  <c r="X5306" i="2"/>
  <c r="Z5306" i="2" s="1"/>
  <c r="Y5298" i="2"/>
  <c r="X5298" i="2"/>
  <c r="Z5298" i="2" s="1"/>
  <c r="Y5291" i="2"/>
  <c r="X5291" i="2"/>
  <c r="Z5291" i="2" s="1"/>
  <c r="X5284" i="2"/>
  <c r="Z5284" i="2" s="1"/>
  <c r="Y5284" i="2"/>
  <c r="Y5270" i="2"/>
  <c r="X5270" i="2"/>
  <c r="Z5270" i="2" s="1"/>
  <c r="Y5262" i="2"/>
  <c r="X5262" i="2"/>
  <c r="Z5262" i="2" s="1"/>
  <c r="Y5255" i="2"/>
  <c r="X5255" i="2"/>
  <c r="Z5255" i="2" s="1"/>
  <c r="Y5249" i="2"/>
  <c r="X5249" i="2"/>
  <c r="Z5249" i="2" s="1"/>
  <c r="Y5242" i="2"/>
  <c r="X5242" i="2"/>
  <c r="Z5242" i="2" s="1"/>
  <c r="Y5234" i="2"/>
  <c r="X5234" i="2"/>
  <c r="Z5234" i="2" s="1"/>
  <c r="Y5227" i="2"/>
  <c r="X5227" i="2"/>
  <c r="Z5227" i="2" s="1"/>
  <c r="X5220" i="2"/>
  <c r="Z5220" i="2" s="1"/>
  <c r="Y5220" i="2"/>
  <c r="Y5206" i="2"/>
  <c r="X5206" i="2"/>
  <c r="Z5206" i="2" s="1"/>
  <c r="Y5198" i="2"/>
  <c r="X5198" i="2"/>
  <c r="Z5198" i="2" s="1"/>
  <c r="Y5191" i="2"/>
  <c r="X5191" i="2"/>
  <c r="Z5191" i="2" s="1"/>
  <c r="Y5185" i="2"/>
  <c r="X5185" i="2"/>
  <c r="Z5185" i="2" s="1"/>
  <c r="Y5178" i="2"/>
  <c r="X5178" i="2"/>
  <c r="Z5178" i="2" s="1"/>
  <c r="Y5170" i="2"/>
  <c r="X5170" i="2"/>
  <c r="Z5170" i="2" s="1"/>
  <c r="Y5163" i="2"/>
  <c r="X5163" i="2"/>
  <c r="Z5163" i="2" s="1"/>
  <c r="X5156" i="2"/>
  <c r="Z5156" i="2" s="1"/>
  <c r="Y5156" i="2"/>
  <c r="Y5142" i="2"/>
  <c r="X5142" i="2"/>
  <c r="Z5142" i="2" s="1"/>
  <c r="Y5134" i="2"/>
  <c r="X5134" i="2"/>
  <c r="Z5134" i="2" s="1"/>
  <c r="Y5127" i="2"/>
  <c r="X5127" i="2"/>
  <c r="Z5127" i="2" s="1"/>
  <c r="Y5114" i="2"/>
  <c r="X5114" i="2"/>
  <c r="Z5114" i="2" s="1"/>
  <c r="Y5090" i="2"/>
  <c r="X5090" i="2"/>
  <c r="Z5090" i="2" s="1"/>
  <c r="X5084" i="2"/>
  <c r="Z5084" i="2" s="1"/>
  <c r="Y5084" i="2"/>
  <c r="Y5078" i="2"/>
  <c r="X5078" i="2"/>
  <c r="Z5078" i="2" s="1"/>
  <c r="Y5072" i="2"/>
  <c r="X5072" i="2"/>
  <c r="Z5072" i="2" s="1"/>
  <c r="Y5066" i="2"/>
  <c r="X5066" i="2"/>
  <c r="Z5066" i="2" s="1"/>
  <c r="Y5059" i="2"/>
  <c r="X5059" i="2"/>
  <c r="Z5059" i="2" s="1"/>
  <c r="Y5054" i="2"/>
  <c r="X5054" i="2"/>
  <c r="Z5054" i="2" s="1"/>
  <c r="Y5048" i="2"/>
  <c r="X5048" i="2"/>
  <c r="Z5048" i="2" s="1"/>
  <c r="Y5035" i="2"/>
  <c r="X5035" i="2"/>
  <c r="Z5035" i="2" s="1"/>
  <c r="Y5030" i="2"/>
  <c r="X5030" i="2"/>
  <c r="Z5030" i="2" s="1"/>
  <c r="Y5024" i="2"/>
  <c r="X5024" i="2"/>
  <c r="Z5024" i="2" s="1"/>
  <c r="Y5018" i="2"/>
  <c r="X5018" i="2"/>
  <c r="Z5018" i="2" s="1"/>
  <c r="Y5011" i="2"/>
  <c r="X5011" i="2"/>
  <c r="Z5011" i="2" s="1"/>
  <c r="Y5000" i="2"/>
  <c r="X5000" i="2"/>
  <c r="Z5000" i="2" s="1"/>
  <c r="Y4994" i="2"/>
  <c r="X4994" i="2"/>
  <c r="Z4994" i="2" s="1"/>
  <c r="Y4988" i="2"/>
  <c r="X4988" i="2"/>
  <c r="Z4988" i="2" s="1"/>
  <c r="Y4982" i="2"/>
  <c r="X4982" i="2"/>
  <c r="Z4982" i="2" s="1"/>
  <c r="Y4976" i="2"/>
  <c r="X4976" i="2"/>
  <c r="Z4976" i="2" s="1"/>
  <c r="Y4947" i="2"/>
  <c r="X4947" i="2"/>
  <c r="Z4947" i="2" s="1"/>
  <c r="Y4936" i="2"/>
  <c r="X4936" i="2"/>
  <c r="Z4936" i="2" s="1"/>
  <c r="Y4930" i="2"/>
  <c r="X4930" i="2"/>
  <c r="Z4930" i="2" s="1"/>
  <c r="Y4912" i="2"/>
  <c r="X4912" i="2"/>
  <c r="Z4912" i="2" s="1"/>
  <c r="Y4878" i="2"/>
  <c r="X4878" i="2"/>
  <c r="Z4878" i="2" s="1"/>
  <c r="Y4873" i="2"/>
  <c r="X4873" i="2"/>
  <c r="Z4873" i="2" s="1"/>
  <c r="Y4862" i="2"/>
  <c r="X4862" i="2"/>
  <c r="Z4862" i="2" s="1"/>
  <c r="Y4835" i="2"/>
  <c r="X4835" i="2"/>
  <c r="Z4835" i="2" s="1"/>
  <c r="Y4819" i="2"/>
  <c r="X4819" i="2"/>
  <c r="Z4819" i="2" s="1"/>
  <c r="Y4803" i="2"/>
  <c r="X4803" i="2"/>
  <c r="Z4803" i="2" s="1"/>
  <c r="Y4787" i="2"/>
  <c r="X4787" i="2"/>
  <c r="Z4787" i="2" s="1"/>
  <c r="Y4771" i="2"/>
  <c r="X4771" i="2"/>
  <c r="Z4771" i="2" s="1"/>
  <c r="Y4739" i="2"/>
  <c r="X4739" i="2"/>
  <c r="Z4739" i="2" s="1"/>
  <c r="Y4732" i="2"/>
  <c r="X4732" i="2"/>
  <c r="Z4732" i="2" s="1"/>
  <c r="Y4706" i="2"/>
  <c r="X4706" i="2"/>
  <c r="Z4706" i="2" s="1"/>
  <c r="Y4699" i="2"/>
  <c r="X4699" i="2"/>
  <c r="Z4699" i="2" s="1"/>
  <c r="X4692" i="2"/>
  <c r="Z4692" i="2" s="1"/>
  <c r="Y4692" i="2"/>
  <c r="Y4686" i="2"/>
  <c r="X4686" i="2"/>
  <c r="Z4686" i="2" s="1"/>
  <c r="Y4659" i="2"/>
  <c r="X4659" i="2"/>
  <c r="Z4659" i="2" s="1"/>
  <c r="Y4651" i="2"/>
  <c r="X4651" i="2"/>
  <c r="Z4651" i="2" s="1"/>
  <c r="Y4611" i="2"/>
  <c r="X4611" i="2"/>
  <c r="Z4611" i="2" s="1"/>
  <c r="Y4604" i="2"/>
  <c r="X4604" i="2"/>
  <c r="Z4604" i="2" s="1"/>
  <c r="Y4596" i="2"/>
  <c r="X4596" i="2"/>
  <c r="Z4596" i="2" s="1"/>
  <c r="Y4588" i="2"/>
  <c r="X4588" i="2"/>
  <c r="Z4588" i="2" s="1"/>
  <c r="Y4580" i="2"/>
  <c r="X4580" i="2"/>
  <c r="Z4580" i="2" s="1"/>
  <c r="Y4572" i="2"/>
  <c r="X4572" i="2"/>
  <c r="Z4572" i="2" s="1"/>
  <c r="X4564" i="2"/>
  <c r="Z4564" i="2" s="1"/>
  <c r="Y4564" i="2"/>
  <c r="Y4556" i="2"/>
  <c r="X4556" i="2"/>
  <c r="Z4556" i="2" s="1"/>
  <c r="X4548" i="2"/>
  <c r="Z4548" i="2" s="1"/>
  <c r="Y4548" i="2"/>
  <c r="Y4532" i="2"/>
  <c r="X4532" i="2"/>
  <c r="Z4532" i="2" s="1"/>
  <c r="Y4524" i="2"/>
  <c r="X4524" i="2"/>
  <c r="Z4524" i="2" s="1"/>
  <c r="Y4516" i="2"/>
  <c r="X4516" i="2"/>
  <c r="Z4516" i="2" s="1"/>
  <c r="Y4508" i="2"/>
  <c r="X4508" i="2"/>
  <c r="Z4508" i="2" s="1"/>
  <c r="X4500" i="2"/>
  <c r="Z4500" i="2" s="1"/>
  <c r="Y4500" i="2"/>
  <c r="Y4493" i="2"/>
  <c r="X4493" i="2"/>
  <c r="Z4493" i="2" s="1"/>
  <c r="Y4486" i="2"/>
  <c r="X4486" i="2"/>
  <c r="Z4486" i="2" s="1"/>
  <c r="Y4364" i="2"/>
  <c r="X4364" i="2"/>
  <c r="Z4364" i="2" s="1"/>
  <c r="Y4356" i="2"/>
  <c r="X4356" i="2"/>
  <c r="Z4356" i="2" s="1"/>
  <c r="Y4332" i="2"/>
  <c r="X4332" i="2"/>
  <c r="Z4332" i="2" s="1"/>
  <c r="Y4325" i="2"/>
  <c r="X4325" i="2"/>
  <c r="Z4325" i="2" s="1"/>
  <c r="Y4318" i="2"/>
  <c r="X4318" i="2"/>
  <c r="Z4318" i="2" s="1"/>
  <c r="Y4310" i="2"/>
  <c r="X4310" i="2"/>
  <c r="Z4310" i="2" s="1"/>
  <c r="Y4194" i="2"/>
  <c r="X4194" i="2"/>
  <c r="Z4194" i="2" s="1"/>
  <c r="Y4186" i="2"/>
  <c r="X4186" i="2"/>
  <c r="Z4186" i="2" s="1"/>
  <c r="Y4140" i="2"/>
  <c r="X4140" i="2"/>
  <c r="Z4140" i="2" s="1"/>
  <c r="Y4132" i="2"/>
  <c r="X4132" i="2"/>
  <c r="Z4132" i="2" s="1"/>
  <c r="Y4064" i="2"/>
  <c r="X4064" i="2"/>
  <c r="Z4064" i="2" s="1"/>
  <c r="Y4056" i="2"/>
  <c r="X4056" i="2"/>
  <c r="Z4056" i="2" s="1"/>
  <c r="Y4012" i="2"/>
  <c r="X4012" i="2"/>
  <c r="Z4012" i="2" s="1"/>
  <c r="Y3931" i="2"/>
  <c r="X3931" i="2"/>
  <c r="Z3931" i="2" s="1"/>
  <c r="Y3897" i="2"/>
  <c r="X3897" i="2"/>
  <c r="Z3897" i="2" s="1"/>
  <c r="Y3883" i="2"/>
  <c r="X3883" i="2"/>
  <c r="Z3883" i="2" s="1"/>
  <c r="Y3869" i="2"/>
  <c r="X3869" i="2"/>
  <c r="Z3869" i="2" s="1"/>
  <c r="Y3855" i="2"/>
  <c r="X3855" i="2"/>
  <c r="Z3855" i="2" s="1"/>
  <c r="Y3847" i="2"/>
  <c r="X3847" i="2"/>
  <c r="Z3847" i="2" s="1"/>
  <c r="Y3839" i="2"/>
  <c r="X3839" i="2"/>
  <c r="Z3839" i="2" s="1"/>
  <c r="Y3807" i="2"/>
  <c r="X3807" i="2"/>
  <c r="Z3807" i="2" s="1"/>
  <c r="Y3793" i="2"/>
  <c r="X3793" i="2"/>
  <c r="Z3793" i="2" s="1"/>
  <c r="Y3785" i="2"/>
  <c r="X3785" i="2"/>
  <c r="Z3785" i="2" s="1"/>
  <c r="Y3758" i="2"/>
  <c r="X3758" i="2"/>
  <c r="Z3758" i="2" s="1"/>
  <c r="Y3752" i="2"/>
  <c r="X3752" i="2"/>
  <c r="Z3752" i="2" s="1"/>
  <c r="Y3723" i="2"/>
  <c r="X3723" i="2"/>
  <c r="Z3723" i="2" s="1"/>
  <c r="Y3675" i="2"/>
  <c r="X3675" i="2"/>
  <c r="Z3675" i="2" s="1"/>
  <c r="Y3661" i="2"/>
  <c r="X3661" i="2"/>
  <c r="Z3661" i="2" s="1"/>
  <c r="Y3623" i="2"/>
  <c r="X3623" i="2"/>
  <c r="Z3623" i="2" s="1"/>
  <c r="Y3601" i="2"/>
  <c r="X3601" i="2"/>
  <c r="Z3601" i="2" s="1"/>
  <c r="Y3594" i="2"/>
  <c r="X3594" i="2"/>
  <c r="Z3594" i="2" s="1"/>
  <c r="Y3589" i="2"/>
  <c r="X3589" i="2"/>
  <c r="Z3589" i="2" s="1"/>
  <c r="Y3552" i="2"/>
  <c r="X3552" i="2"/>
  <c r="Z3552" i="2" s="1"/>
  <c r="Y3463" i="2"/>
  <c r="X3463" i="2"/>
  <c r="Z3463" i="2" s="1"/>
  <c r="Y3428" i="2"/>
  <c r="X3428" i="2"/>
  <c r="Z3428" i="2" s="1"/>
  <c r="X3422" i="2"/>
  <c r="Z3422" i="2" s="1"/>
  <c r="Y3422" i="2"/>
  <c r="Y3409" i="2"/>
  <c r="X3409" i="2"/>
  <c r="Z3409" i="2" s="1"/>
  <c r="Y3401" i="2"/>
  <c r="X3401" i="2"/>
  <c r="Z3401" i="2" s="1"/>
  <c r="Y3367" i="2"/>
  <c r="X3367" i="2"/>
  <c r="Z3367" i="2" s="1"/>
  <c r="Y3300" i="2"/>
  <c r="X3300" i="2"/>
  <c r="Z3300" i="2" s="1"/>
  <c r="Y3287" i="2"/>
  <c r="X3287" i="2"/>
  <c r="Z3287" i="2" s="1"/>
  <c r="Y3280" i="2"/>
  <c r="X3280" i="2"/>
  <c r="Z3280" i="2" s="1"/>
  <c r="Y3272" i="2"/>
  <c r="X3272" i="2"/>
  <c r="Z3272" i="2" s="1"/>
  <c r="Y3253" i="2"/>
  <c r="X3253" i="2"/>
  <c r="Z3253" i="2" s="1"/>
  <c r="X3226" i="2"/>
  <c r="Z3226" i="2" s="1"/>
  <c r="Y3226" i="2"/>
  <c r="X3212" i="2"/>
  <c r="Z3212" i="2" s="1"/>
  <c r="Y3212" i="2"/>
  <c r="Y3183" i="2"/>
  <c r="X3183" i="2"/>
  <c r="Z3183" i="2" s="1"/>
  <c r="Y3157" i="2"/>
  <c r="X3157" i="2"/>
  <c r="Z3157" i="2" s="1"/>
  <c r="Y3138" i="2"/>
  <c r="X3138" i="2"/>
  <c r="Z3138" i="2" s="1"/>
  <c r="Y3117" i="2"/>
  <c r="X3117" i="2"/>
  <c r="Z3117" i="2" s="1"/>
  <c r="Y3109" i="2"/>
  <c r="X3109" i="2"/>
  <c r="Z3109" i="2" s="1"/>
  <c r="Y3102" i="2"/>
  <c r="X3102" i="2"/>
  <c r="Z3102" i="2" s="1"/>
  <c r="Y3094" i="2"/>
  <c r="X3094" i="2"/>
  <c r="Z3094" i="2" s="1"/>
  <c r="Y3074" i="2"/>
  <c r="X3074" i="2"/>
  <c r="Z3074" i="2" s="1"/>
  <c r="X3044" i="2"/>
  <c r="Z3044" i="2" s="1"/>
  <c r="Y3044" i="2"/>
  <c r="Y3037" i="2"/>
  <c r="X3037" i="2"/>
  <c r="Z3037" i="2" s="1"/>
  <c r="X3012" i="2"/>
  <c r="Z3012" i="2" s="1"/>
  <c r="Y3012" i="2"/>
  <c r="Y2998" i="2"/>
  <c r="X2998" i="2"/>
  <c r="Z2998" i="2" s="1"/>
  <c r="Y2990" i="2"/>
  <c r="X2990" i="2"/>
  <c r="Z2990" i="2" s="1"/>
  <c r="Y2982" i="2"/>
  <c r="X2982" i="2"/>
  <c r="Z2982" i="2" s="1"/>
  <c r="Y2969" i="2"/>
  <c r="X2969" i="2"/>
  <c r="Z2969" i="2" s="1"/>
  <c r="Y2955" i="2"/>
  <c r="X2955" i="2"/>
  <c r="Z2955" i="2" s="1"/>
  <c r="X2948" i="2"/>
  <c r="Z2948" i="2" s="1"/>
  <c r="Y2948" i="2"/>
  <c r="Y2918" i="2"/>
  <c r="X2918" i="2"/>
  <c r="Z2918" i="2" s="1"/>
  <c r="Y2829" i="2"/>
  <c r="X2829" i="2"/>
  <c r="Z2829" i="2" s="1"/>
  <c r="Y2765" i="2"/>
  <c r="X2765" i="2"/>
  <c r="Z2765" i="2" s="1"/>
  <c r="Y2724" i="2"/>
  <c r="X2724" i="2"/>
  <c r="Z2724" i="2" s="1"/>
  <c r="Y2653" i="2"/>
  <c r="X2653" i="2"/>
  <c r="Z2653" i="2" s="1"/>
  <c r="Y5711" i="2"/>
  <c r="X5711" i="2"/>
  <c r="Z5711" i="2" s="1"/>
  <c r="Y5703" i="2"/>
  <c r="X5703" i="2"/>
  <c r="Z5703" i="2" s="1"/>
  <c r="Y5695" i="2"/>
  <c r="X5695" i="2"/>
  <c r="Z5695" i="2" s="1"/>
  <c r="Y5687" i="2"/>
  <c r="X5687" i="2"/>
  <c r="Z5687" i="2" s="1"/>
  <c r="Y5679" i="2"/>
  <c r="X5679" i="2"/>
  <c r="Z5679" i="2" s="1"/>
  <c r="Y5671" i="2"/>
  <c r="X5671" i="2"/>
  <c r="Z5671" i="2" s="1"/>
  <c r="Y5663" i="2"/>
  <c r="X5663" i="2"/>
  <c r="Z5663" i="2" s="1"/>
  <c r="Y5655" i="2"/>
  <c r="X5655" i="2"/>
  <c r="Z5655" i="2" s="1"/>
  <c r="Y5647" i="2"/>
  <c r="X5647" i="2"/>
  <c r="Z5647" i="2" s="1"/>
  <c r="Y5639" i="2"/>
  <c r="X5639" i="2"/>
  <c r="Z5639" i="2" s="1"/>
  <c r="Y5631" i="2"/>
  <c r="X5631" i="2"/>
  <c r="Z5631" i="2" s="1"/>
  <c r="Y5623" i="2"/>
  <c r="X5623" i="2"/>
  <c r="Z5623" i="2" s="1"/>
  <c r="Y5615" i="2"/>
  <c r="X5615" i="2"/>
  <c r="Z5615" i="2" s="1"/>
  <c r="Y5607" i="2"/>
  <c r="X5607" i="2"/>
  <c r="Z5607" i="2" s="1"/>
  <c r="Y5599" i="2"/>
  <c r="X5599" i="2"/>
  <c r="Z5599" i="2" s="1"/>
  <c r="Y5591" i="2"/>
  <c r="X5591" i="2"/>
  <c r="Z5591" i="2" s="1"/>
  <c r="Y5583" i="2"/>
  <c r="X5583" i="2"/>
  <c r="Z5583" i="2" s="1"/>
  <c r="Y5575" i="2"/>
  <c r="X5575" i="2"/>
  <c r="Z5575" i="2" s="1"/>
  <c r="Y5567" i="2"/>
  <c r="X5567" i="2"/>
  <c r="Z5567" i="2" s="1"/>
  <c r="Y5559" i="2"/>
  <c r="X5559" i="2"/>
  <c r="Z5559" i="2" s="1"/>
  <c r="Y5551" i="2"/>
  <c r="X5551" i="2"/>
  <c r="Z5551" i="2" s="1"/>
  <c r="Y5543" i="2"/>
  <c r="X5543" i="2"/>
  <c r="Z5543" i="2" s="1"/>
  <c r="Y5535" i="2"/>
  <c r="X5535" i="2"/>
  <c r="Z5535" i="2" s="1"/>
  <c r="Y5527" i="2"/>
  <c r="X5527" i="2"/>
  <c r="Z5527" i="2" s="1"/>
  <c r="Y5519" i="2"/>
  <c r="X5519" i="2"/>
  <c r="Z5519" i="2" s="1"/>
  <c r="Y5511" i="2"/>
  <c r="X5511" i="2"/>
  <c r="Z5511" i="2" s="1"/>
  <c r="Y5496" i="2"/>
  <c r="X5496" i="2"/>
  <c r="Z5496" i="2" s="1"/>
  <c r="Y5489" i="2"/>
  <c r="X5489" i="2"/>
  <c r="Z5489" i="2" s="1"/>
  <c r="Y5482" i="2"/>
  <c r="X5482" i="2"/>
  <c r="Z5482" i="2" s="1"/>
  <c r="Y5468" i="2"/>
  <c r="X5468" i="2"/>
  <c r="Z5468" i="2" s="1"/>
  <c r="Y5460" i="2"/>
  <c r="X5460" i="2"/>
  <c r="Z5460" i="2" s="1"/>
  <c r="Y5440" i="2"/>
  <c r="X5440" i="2"/>
  <c r="Z5440" i="2" s="1"/>
  <c r="Y5433" i="2"/>
  <c r="X5433" i="2"/>
  <c r="Z5433" i="2" s="1"/>
  <c r="Y5425" i="2"/>
  <c r="X5425" i="2"/>
  <c r="Z5425" i="2" s="1"/>
  <c r="Y5418" i="2"/>
  <c r="X5418" i="2"/>
  <c r="Z5418" i="2" s="1"/>
  <c r="Y5411" i="2"/>
  <c r="X5411" i="2"/>
  <c r="Z5411" i="2" s="1"/>
  <c r="X5405" i="2"/>
  <c r="Z5405" i="2" s="1"/>
  <c r="Y5405" i="2"/>
  <c r="Y5397" i="2"/>
  <c r="X5397" i="2"/>
  <c r="Z5397" i="2" s="1"/>
  <c r="Y5376" i="2"/>
  <c r="X5376" i="2"/>
  <c r="Z5376" i="2" s="1"/>
  <c r="Y5369" i="2"/>
  <c r="X5369" i="2"/>
  <c r="Z5369" i="2" s="1"/>
  <c r="Y5361" i="2"/>
  <c r="X5361" i="2"/>
  <c r="Z5361" i="2" s="1"/>
  <c r="Y5354" i="2"/>
  <c r="X5354" i="2"/>
  <c r="Z5354" i="2" s="1"/>
  <c r="Y5347" i="2"/>
  <c r="X5347" i="2"/>
  <c r="Z5347" i="2" s="1"/>
  <c r="X5341" i="2"/>
  <c r="Z5341" i="2" s="1"/>
  <c r="Y5341" i="2"/>
  <c r="Y5333" i="2"/>
  <c r="X5333" i="2"/>
  <c r="Z5333" i="2" s="1"/>
  <c r="Y5305" i="2"/>
  <c r="X5305" i="2"/>
  <c r="Z5305" i="2" s="1"/>
  <c r="Y5297" i="2"/>
  <c r="X5297" i="2"/>
  <c r="Z5297" i="2" s="1"/>
  <c r="Y5290" i="2"/>
  <c r="X5290" i="2"/>
  <c r="Z5290" i="2" s="1"/>
  <c r="Y5283" i="2"/>
  <c r="X5283" i="2"/>
  <c r="Z5283" i="2" s="1"/>
  <c r="X5277" i="2"/>
  <c r="Z5277" i="2" s="1"/>
  <c r="Y5277" i="2"/>
  <c r="X5269" i="2"/>
  <c r="Z5269" i="2" s="1"/>
  <c r="Y5269" i="2"/>
  <c r="Y5248" i="2"/>
  <c r="X5248" i="2"/>
  <c r="Z5248" i="2" s="1"/>
  <c r="Y5241" i="2"/>
  <c r="X5241" i="2"/>
  <c r="Z5241" i="2" s="1"/>
  <c r="Y5233" i="2"/>
  <c r="X5233" i="2"/>
  <c r="Z5233" i="2" s="1"/>
  <c r="Y5226" i="2"/>
  <c r="X5226" i="2"/>
  <c r="Z5226" i="2" s="1"/>
  <c r="Y5219" i="2"/>
  <c r="X5219" i="2"/>
  <c r="Z5219" i="2" s="1"/>
  <c r="X5213" i="2"/>
  <c r="Z5213" i="2" s="1"/>
  <c r="Y5213" i="2"/>
  <c r="X5205" i="2"/>
  <c r="Z5205" i="2" s="1"/>
  <c r="Y5205" i="2"/>
  <c r="Y5184" i="2"/>
  <c r="X5184" i="2"/>
  <c r="Z5184" i="2" s="1"/>
  <c r="Y5177" i="2"/>
  <c r="X5177" i="2"/>
  <c r="Z5177" i="2" s="1"/>
  <c r="Y5169" i="2"/>
  <c r="X5169" i="2"/>
  <c r="Z5169" i="2" s="1"/>
  <c r="Y5162" i="2"/>
  <c r="X5162" i="2"/>
  <c r="Z5162" i="2" s="1"/>
  <c r="Y5155" i="2"/>
  <c r="X5155" i="2"/>
  <c r="Z5155" i="2" s="1"/>
  <c r="X5149" i="2"/>
  <c r="Z5149" i="2" s="1"/>
  <c r="Y5149" i="2"/>
  <c r="X5141" i="2"/>
  <c r="Z5141" i="2" s="1"/>
  <c r="Y5141" i="2"/>
  <c r="Y5113" i="2"/>
  <c r="X5113" i="2"/>
  <c r="Z5113" i="2" s="1"/>
  <c r="Y5101" i="2"/>
  <c r="X5101" i="2"/>
  <c r="Z5101" i="2" s="1"/>
  <c r="Y5089" i="2"/>
  <c r="X5089" i="2"/>
  <c r="Z5089" i="2" s="1"/>
  <c r="Y5077" i="2"/>
  <c r="X5077" i="2"/>
  <c r="Z5077" i="2" s="1"/>
  <c r="Y5071" i="2"/>
  <c r="X5071" i="2"/>
  <c r="Z5071" i="2" s="1"/>
  <c r="Y5065" i="2"/>
  <c r="X5065" i="2"/>
  <c r="Z5065" i="2" s="1"/>
  <c r="Y5041" i="2"/>
  <c r="X5041" i="2"/>
  <c r="Z5041" i="2" s="1"/>
  <c r="Y5023" i="2"/>
  <c r="X5023" i="2"/>
  <c r="Z5023" i="2" s="1"/>
  <c r="Y5017" i="2"/>
  <c r="X5017" i="2"/>
  <c r="Z5017" i="2" s="1"/>
  <c r="Y4999" i="2"/>
  <c r="X4999" i="2"/>
  <c r="Z4999" i="2" s="1"/>
  <c r="Y4993" i="2"/>
  <c r="X4993" i="2"/>
  <c r="Z4993" i="2" s="1"/>
  <c r="Y4953" i="2"/>
  <c r="X4953" i="2"/>
  <c r="Z4953" i="2" s="1"/>
  <c r="Y4935" i="2"/>
  <c r="X4935" i="2"/>
  <c r="Z4935" i="2" s="1"/>
  <c r="Y4929" i="2"/>
  <c r="X4929" i="2"/>
  <c r="Z4929" i="2" s="1"/>
  <c r="Y4894" i="2"/>
  <c r="X4894" i="2"/>
  <c r="Z4894" i="2" s="1"/>
  <c r="Y4867" i="2"/>
  <c r="X4867" i="2"/>
  <c r="Z4867" i="2" s="1"/>
  <c r="Y4851" i="2"/>
  <c r="X4851" i="2"/>
  <c r="Z4851" i="2" s="1"/>
  <c r="Y4829" i="2"/>
  <c r="X4829" i="2"/>
  <c r="Z4829" i="2" s="1"/>
  <c r="Y4818" i="2"/>
  <c r="X4818" i="2"/>
  <c r="Z4818" i="2" s="1"/>
  <c r="Y4813" i="2"/>
  <c r="X4813" i="2"/>
  <c r="Z4813" i="2" s="1"/>
  <c r="X4802" i="2"/>
  <c r="Z4802" i="2" s="1"/>
  <c r="Y4802" i="2"/>
  <c r="Y4797" i="2"/>
  <c r="X4797" i="2"/>
  <c r="Z4797" i="2" s="1"/>
  <c r="Y4786" i="2"/>
  <c r="X4786" i="2"/>
  <c r="Z4786" i="2" s="1"/>
  <c r="Y4781" i="2"/>
  <c r="X4781" i="2"/>
  <c r="Z4781" i="2" s="1"/>
  <c r="Y4770" i="2"/>
  <c r="X4770" i="2"/>
  <c r="Z4770" i="2" s="1"/>
  <c r="Y4765" i="2"/>
  <c r="X4765" i="2"/>
  <c r="Z4765" i="2" s="1"/>
  <c r="Y4698" i="2"/>
  <c r="X4698" i="2"/>
  <c r="Z4698" i="2" s="1"/>
  <c r="Y4658" i="2"/>
  <c r="X4658" i="2"/>
  <c r="Z4658" i="2" s="1"/>
  <c r="Y4618" i="2"/>
  <c r="X4618" i="2"/>
  <c r="Z4618" i="2" s="1"/>
  <c r="Y4355" i="2"/>
  <c r="X4355" i="2"/>
  <c r="Z4355" i="2" s="1"/>
  <c r="Y4347" i="2"/>
  <c r="X4347" i="2"/>
  <c r="Z4347" i="2" s="1"/>
  <c r="Y4208" i="2"/>
  <c r="X4208" i="2"/>
  <c r="Z4208" i="2" s="1"/>
  <c r="Y4201" i="2"/>
  <c r="X4201" i="2"/>
  <c r="Z4201" i="2" s="1"/>
  <c r="X4116" i="2"/>
  <c r="Z4116" i="2" s="1"/>
  <c r="Y4116" i="2"/>
  <c r="Y4071" i="2"/>
  <c r="X4071" i="2"/>
  <c r="Z4071" i="2" s="1"/>
  <c r="Y3988" i="2"/>
  <c r="X3988" i="2"/>
  <c r="Z3988" i="2" s="1"/>
  <c r="Y3943" i="2"/>
  <c r="X3943" i="2"/>
  <c r="Z3943" i="2" s="1"/>
  <c r="Y3937" i="2"/>
  <c r="X3937" i="2"/>
  <c r="Z3937" i="2" s="1"/>
  <c r="Y3902" i="2"/>
  <c r="X3902" i="2"/>
  <c r="Z3902" i="2" s="1"/>
  <c r="Y3861" i="2"/>
  <c r="X3861" i="2"/>
  <c r="Z3861" i="2" s="1"/>
  <c r="Y3846" i="2"/>
  <c r="X3846" i="2"/>
  <c r="Z3846" i="2" s="1"/>
  <c r="X3826" i="2"/>
  <c r="Z3826" i="2" s="1"/>
  <c r="Y3826" i="2"/>
  <c r="Y3806" i="2"/>
  <c r="X3806" i="2"/>
  <c r="Z3806" i="2" s="1"/>
  <c r="Y3798" i="2"/>
  <c r="X3798" i="2"/>
  <c r="Z3798" i="2" s="1"/>
  <c r="Y3770" i="2"/>
  <c r="X3770" i="2"/>
  <c r="Z3770" i="2" s="1"/>
  <c r="Y3764" i="2"/>
  <c r="X3764" i="2"/>
  <c r="Z3764" i="2" s="1"/>
  <c r="Y3682" i="2"/>
  <c r="X3682" i="2"/>
  <c r="Z3682" i="2" s="1"/>
  <c r="Y3653" i="2"/>
  <c r="X3653" i="2"/>
  <c r="Z3653" i="2" s="1"/>
  <c r="Y3645" i="2"/>
  <c r="X3645" i="2"/>
  <c r="Z3645" i="2" s="1"/>
  <c r="Y3512" i="2"/>
  <c r="X3512" i="2"/>
  <c r="Z3512" i="2" s="1"/>
  <c r="Y3493" i="2"/>
  <c r="X3493" i="2"/>
  <c r="Z3493" i="2" s="1"/>
  <c r="Y3485" i="2"/>
  <c r="X3485" i="2"/>
  <c r="Z3485" i="2" s="1"/>
  <c r="Y3455" i="2"/>
  <c r="X3455" i="2"/>
  <c r="Z3455" i="2" s="1"/>
  <c r="Y3408" i="2"/>
  <c r="X3408" i="2"/>
  <c r="Z3408" i="2" s="1"/>
  <c r="Y3400" i="2"/>
  <c r="X3400" i="2"/>
  <c r="Z3400" i="2" s="1"/>
  <c r="Y3381" i="2"/>
  <c r="X3381" i="2"/>
  <c r="Z3381" i="2" s="1"/>
  <c r="X3340" i="2"/>
  <c r="Z3340" i="2" s="1"/>
  <c r="Y3340" i="2"/>
  <c r="Y3271" i="2"/>
  <c r="X3271" i="2"/>
  <c r="Z3271" i="2" s="1"/>
  <c r="Y3264" i="2"/>
  <c r="X3264" i="2"/>
  <c r="Z3264" i="2" s="1"/>
  <c r="Y3259" i="2"/>
  <c r="X3259" i="2"/>
  <c r="Z3259" i="2" s="1"/>
  <c r="Y3252" i="2"/>
  <c r="X3252" i="2"/>
  <c r="Z3252" i="2" s="1"/>
  <c r="Y3246" i="2"/>
  <c r="X3246" i="2"/>
  <c r="Z3246" i="2" s="1"/>
  <c r="X3238" i="2"/>
  <c r="Z3238" i="2" s="1"/>
  <c r="Y3238" i="2"/>
  <c r="Y3225" i="2"/>
  <c r="X3225" i="2"/>
  <c r="Z3225" i="2" s="1"/>
  <c r="Y3182" i="2"/>
  <c r="X3182" i="2"/>
  <c r="Z3182" i="2" s="1"/>
  <c r="Y3108" i="2"/>
  <c r="X3108" i="2"/>
  <c r="Z3108" i="2" s="1"/>
  <c r="Y3101" i="2"/>
  <c r="X3101" i="2"/>
  <c r="Z3101" i="2" s="1"/>
  <c r="Y3019" i="2"/>
  <c r="X3019" i="2"/>
  <c r="Z3019" i="2" s="1"/>
  <c r="Y3004" i="2"/>
  <c r="X3004" i="2"/>
  <c r="Z3004" i="2" s="1"/>
  <c r="Y2989" i="2"/>
  <c r="X2989" i="2"/>
  <c r="Z2989" i="2" s="1"/>
  <c r="Y2981" i="2"/>
  <c r="X2981" i="2"/>
  <c r="Z2981" i="2" s="1"/>
  <c r="Y2925" i="2"/>
  <c r="X2925" i="2"/>
  <c r="Z2925" i="2" s="1"/>
  <c r="Y2813" i="2"/>
  <c r="X2813" i="2"/>
  <c r="Z2813" i="2" s="1"/>
  <c r="Y2771" i="2"/>
  <c r="X2771" i="2"/>
  <c r="Z2771" i="2" s="1"/>
  <c r="Y2589" i="2"/>
  <c r="X2589" i="2"/>
  <c r="Z2589" i="2" s="1"/>
  <c r="Y5718" i="2"/>
  <c r="X5718" i="2"/>
  <c r="Z5718" i="2" s="1"/>
  <c r="Y5710" i="2"/>
  <c r="X5710" i="2"/>
  <c r="Z5710" i="2" s="1"/>
  <c r="Y5702" i="2"/>
  <c r="X5702" i="2"/>
  <c r="Z5702" i="2" s="1"/>
  <c r="Y5694" i="2"/>
  <c r="X5694" i="2"/>
  <c r="Z5694" i="2" s="1"/>
  <c r="Y5686" i="2"/>
  <c r="X5686" i="2"/>
  <c r="Z5686" i="2" s="1"/>
  <c r="Y5678" i="2"/>
  <c r="X5678" i="2"/>
  <c r="Z5678" i="2" s="1"/>
  <c r="Y5670" i="2"/>
  <c r="X5670" i="2"/>
  <c r="Z5670" i="2" s="1"/>
  <c r="Y5662" i="2"/>
  <c r="X5662" i="2"/>
  <c r="Z5662" i="2" s="1"/>
  <c r="Y5654" i="2"/>
  <c r="X5654" i="2"/>
  <c r="Z5654" i="2" s="1"/>
  <c r="Y5646" i="2"/>
  <c r="X5646" i="2"/>
  <c r="Z5646" i="2" s="1"/>
  <c r="Y5638" i="2"/>
  <c r="X5638" i="2"/>
  <c r="Z5638" i="2" s="1"/>
  <c r="X5630" i="2"/>
  <c r="Z5630" i="2" s="1"/>
  <c r="Y5630" i="2"/>
  <c r="Y5622" i="2"/>
  <c r="X5622" i="2"/>
  <c r="Z5622" i="2" s="1"/>
  <c r="Y5614" i="2"/>
  <c r="X5614" i="2"/>
  <c r="Z5614" i="2" s="1"/>
  <c r="Y5606" i="2"/>
  <c r="X5606" i="2"/>
  <c r="Z5606" i="2" s="1"/>
  <c r="Y5598" i="2"/>
  <c r="X5598" i="2"/>
  <c r="Z5598" i="2" s="1"/>
  <c r="Y5590" i="2"/>
  <c r="X5590" i="2"/>
  <c r="Z5590" i="2" s="1"/>
  <c r="Y5582" i="2"/>
  <c r="X5582" i="2"/>
  <c r="Z5582" i="2" s="1"/>
  <c r="Y5574" i="2"/>
  <c r="X5574" i="2"/>
  <c r="Z5574" i="2" s="1"/>
  <c r="X5566" i="2"/>
  <c r="Z5566" i="2" s="1"/>
  <c r="Y5566" i="2"/>
  <c r="Y5558" i="2"/>
  <c r="X5558" i="2"/>
  <c r="Z5558" i="2" s="1"/>
  <c r="Y5550" i="2"/>
  <c r="X5550" i="2"/>
  <c r="Z5550" i="2" s="1"/>
  <c r="Y5542" i="2"/>
  <c r="X5542" i="2"/>
  <c r="Z5542" i="2" s="1"/>
  <c r="Y5534" i="2"/>
  <c r="X5534" i="2"/>
  <c r="Z5534" i="2" s="1"/>
  <c r="Y5526" i="2"/>
  <c r="X5526" i="2"/>
  <c r="Z5526" i="2" s="1"/>
  <c r="Y5518" i="2"/>
  <c r="X5518" i="2"/>
  <c r="Z5518" i="2" s="1"/>
  <c r="Y5510" i="2"/>
  <c r="X5510" i="2"/>
  <c r="Z5510" i="2" s="1"/>
  <c r="Y5495" i="2"/>
  <c r="X5495" i="2"/>
  <c r="Z5495" i="2" s="1"/>
  <c r="Y5488" i="2"/>
  <c r="X5488" i="2"/>
  <c r="Z5488" i="2" s="1"/>
  <c r="Y5481" i="2"/>
  <c r="X5481" i="2"/>
  <c r="Z5481" i="2" s="1"/>
  <c r="Y5474" i="2"/>
  <c r="X5474" i="2"/>
  <c r="Z5474" i="2" s="1"/>
  <c r="Y5467" i="2"/>
  <c r="X5467" i="2"/>
  <c r="Z5467" i="2" s="1"/>
  <c r="X5453" i="2"/>
  <c r="Z5453" i="2" s="1"/>
  <c r="Y5453" i="2"/>
  <c r="Y5439" i="2"/>
  <c r="X5439" i="2"/>
  <c r="Z5439" i="2" s="1"/>
  <c r="Y5432" i="2"/>
  <c r="X5432" i="2"/>
  <c r="Z5432" i="2" s="1"/>
  <c r="Y5424" i="2"/>
  <c r="X5424" i="2"/>
  <c r="Z5424" i="2" s="1"/>
  <c r="Y5417" i="2"/>
  <c r="X5417" i="2"/>
  <c r="Z5417" i="2" s="1"/>
  <c r="Y5404" i="2"/>
  <c r="X5404" i="2"/>
  <c r="Z5404" i="2" s="1"/>
  <c r="Y5396" i="2"/>
  <c r="X5396" i="2"/>
  <c r="Z5396" i="2" s="1"/>
  <c r="X5389" i="2"/>
  <c r="Z5389" i="2" s="1"/>
  <c r="Y5389" i="2"/>
  <c r="Y5375" i="2"/>
  <c r="X5375" i="2"/>
  <c r="Z5375" i="2" s="1"/>
  <c r="Y5368" i="2"/>
  <c r="X5368" i="2"/>
  <c r="Z5368" i="2" s="1"/>
  <c r="Y5360" i="2"/>
  <c r="X5360" i="2"/>
  <c r="Z5360" i="2" s="1"/>
  <c r="Y5353" i="2"/>
  <c r="X5353" i="2"/>
  <c r="Z5353" i="2" s="1"/>
  <c r="Y5340" i="2"/>
  <c r="X5340" i="2"/>
  <c r="Z5340" i="2" s="1"/>
  <c r="Y5332" i="2"/>
  <c r="X5332" i="2"/>
  <c r="Z5332" i="2" s="1"/>
  <c r="X5325" i="2"/>
  <c r="Z5325" i="2" s="1"/>
  <c r="Y5325" i="2"/>
  <c r="Y5304" i="2"/>
  <c r="X5304" i="2"/>
  <c r="Z5304" i="2" s="1"/>
  <c r="Y5296" i="2"/>
  <c r="X5296" i="2"/>
  <c r="Z5296" i="2" s="1"/>
  <c r="Y5289" i="2"/>
  <c r="X5289" i="2"/>
  <c r="Z5289" i="2" s="1"/>
  <c r="Y5276" i="2"/>
  <c r="X5276" i="2"/>
  <c r="Z5276" i="2" s="1"/>
  <c r="Y5268" i="2"/>
  <c r="X5268" i="2"/>
  <c r="Z5268" i="2" s="1"/>
  <c r="Y5261" i="2"/>
  <c r="X5261" i="2"/>
  <c r="Z5261" i="2" s="1"/>
  <c r="Y5247" i="2"/>
  <c r="X5247" i="2"/>
  <c r="Z5247" i="2" s="1"/>
  <c r="Y5240" i="2"/>
  <c r="X5240" i="2"/>
  <c r="Z5240" i="2" s="1"/>
  <c r="Y5232" i="2"/>
  <c r="X5232" i="2"/>
  <c r="Z5232" i="2" s="1"/>
  <c r="Y5225" i="2"/>
  <c r="X5225" i="2"/>
  <c r="Z5225" i="2" s="1"/>
  <c r="Y5212" i="2"/>
  <c r="X5212" i="2"/>
  <c r="Z5212" i="2" s="1"/>
  <c r="Y5204" i="2"/>
  <c r="X5204" i="2"/>
  <c r="Z5204" i="2" s="1"/>
  <c r="Y5197" i="2"/>
  <c r="X5197" i="2"/>
  <c r="Z5197" i="2" s="1"/>
  <c r="Y5183" i="2"/>
  <c r="X5183" i="2"/>
  <c r="Z5183" i="2" s="1"/>
  <c r="Y5176" i="2"/>
  <c r="X5176" i="2"/>
  <c r="Z5176" i="2" s="1"/>
  <c r="Y5168" i="2"/>
  <c r="X5168" i="2"/>
  <c r="Z5168" i="2" s="1"/>
  <c r="Y5161" i="2"/>
  <c r="X5161" i="2"/>
  <c r="Z5161" i="2" s="1"/>
  <c r="Y5148" i="2"/>
  <c r="X5148" i="2"/>
  <c r="Z5148" i="2" s="1"/>
  <c r="Y5140" i="2"/>
  <c r="X5140" i="2"/>
  <c r="Z5140" i="2" s="1"/>
  <c r="Y5133" i="2"/>
  <c r="X5133" i="2"/>
  <c r="Z5133" i="2" s="1"/>
  <c r="Y5112" i="2"/>
  <c r="X5112" i="2"/>
  <c r="Z5112" i="2" s="1"/>
  <c r="Y5100" i="2"/>
  <c r="X5100" i="2"/>
  <c r="Z5100" i="2" s="1"/>
  <c r="Y5088" i="2"/>
  <c r="X5088" i="2"/>
  <c r="Z5088" i="2" s="1"/>
  <c r="X5076" i="2"/>
  <c r="Z5076" i="2" s="1"/>
  <c r="Y5076" i="2"/>
  <c r="Y5064" i="2"/>
  <c r="X5064" i="2"/>
  <c r="Z5064" i="2" s="1"/>
  <c r="Y5053" i="2"/>
  <c r="X5053" i="2"/>
  <c r="Z5053" i="2" s="1"/>
  <c r="Y5028" i="2"/>
  <c r="X5028" i="2"/>
  <c r="Z5028" i="2" s="1"/>
  <c r="Y5022" i="2"/>
  <c r="X5022" i="2"/>
  <c r="Z5022" i="2" s="1"/>
  <c r="Y5010" i="2"/>
  <c r="X5010" i="2"/>
  <c r="Z5010" i="2" s="1"/>
  <c r="Y5004" i="2"/>
  <c r="X5004" i="2"/>
  <c r="Z5004" i="2" s="1"/>
  <c r="Y4992" i="2"/>
  <c r="X4992" i="2"/>
  <c r="Z4992" i="2" s="1"/>
  <c r="Y4952" i="2"/>
  <c r="X4952" i="2"/>
  <c r="Z4952" i="2" s="1"/>
  <c r="Y4946" i="2"/>
  <c r="X4946" i="2"/>
  <c r="Z4946" i="2" s="1"/>
  <c r="Y4899" i="2"/>
  <c r="X4899" i="2"/>
  <c r="Z4899" i="2" s="1"/>
  <c r="Y4883" i="2"/>
  <c r="X4883" i="2"/>
  <c r="Z4883" i="2" s="1"/>
  <c r="Y4861" i="2"/>
  <c r="X4861" i="2"/>
  <c r="Z4861" i="2" s="1"/>
  <c r="Y4850" i="2"/>
  <c r="X4850" i="2"/>
  <c r="Z4850" i="2" s="1"/>
  <c r="Y4839" i="2"/>
  <c r="X4839" i="2"/>
  <c r="Z4839" i="2" s="1"/>
  <c r="Y4828" i="2"/>
  <c r="X4828" i="2"/>
  <c r="Z4828" i="2" s="1"/>
  <c r="Y4807" i="2"/>
  <c r="X4807" i="2"/>
  <c r="Z4807" i="2" s="1"/>
  <c r="Y4791" i="2"/>
  <c r="X4791" i="2"/>
  <c r="Z4791" i="2" s="1"/>
  <c r="Y4775" i="2"/>
  <c r="X4775" i="2"/>
  <c r="Z4775" i="2" s="1"/>
  <c r="X4731" i="2"/>
  <c r="Z4731" i="2" s="1"/>
  <c r="Y4731" i="2"/>
  <c r="Y4704" i="2"/>
  <c r="X4704" i="2"/>
  <c r="Z4704" i="2" s="1"/>
  <c r="Y4684" i="2"/>
  <c r="X4684" i="2"/>
  <c r="Z4684" i="2" s="1"/>
  <c r="Y4650" i="2"/>
  <c r="X4650" i="2"/>
  <c r="Z4650" i="2" s="1"/>
  <c r="Y4617" i="2"/>
  <c r="X4617" i="2"/>
  <c r="Z4617" i="2" s="1"/>
  <c r="Y4484" i="2"/>
  <c r="X4484" i="2"/>
  <c r="Z4484" i="2" s="1"/>
  <c r="Y4362" i="2"/>
  <c r="X4362" i="2"/>
  <c r="Z4362" i="2" s="1"/>
  <c r="Y4308" i="2"/>
  <c r="X4308" i="2"/>
  <c r="Z4308" i="2" s="1"/>
  <c r="Y4300" i="2"/>
  <c r="X4300" i="2"/>
  <c r="Z4300" i="2" s="1"/>
  <c r="Y4223" i="2"/>
  <c r="X4223" i="2"/>
  <c r="Z4223" i="2" s="1"/>
  <c r="Y4215" i="2"/>
  <c r="X4215" i="2"/>
  <c r="Z4215" i="2" s="1"/>
  <c r="Y4100" i="2"/>
  <c r="X4100" i="2"/>
  <c r="Z4100" i="2" s="1"/>
  <c r="Y4092" i="2"/>
  <c r="X4092" i="2"/>
  <c r="Z4092" i="2" s="1"/>
  <c r="Y4085" i="2"/>
  <c r="X4085" i="2"/>
  <c r="Z4085" i="2" s="1"/>
  <c r="Y4078" i="2"/>
  <c r="X4078" i="2"/>
  <c r="Z4078" i="2" s="1"/>
  <c r="X3972" i="2"/>
  <c r="Z3972" i="2" s="1"/>
  <c r="Y3972" i="2"/>
  <c r="X3964" i="2"/>
  <c r="Z3964" i="2" s="1"/>
  <c r="Y3964" i="2"/>
  <c r="Y3957" i="2"/>
  <c r="X3957" i="2"/>
  <c r="Z3957" i="2" s="1"/>
  <c r="Y3950" i="2"/>
  <c r="X3950" i="2"/>
  <c r="Z3950" i="2" s="1"/>
  <c r="Y3929" i="2"/>
  <c r="X3929" i="2"/>
  <c r="Z3929" i="2" s="1"/>
  <c r="Y3922" i="2"/>
  <c r="X3922" i="2"/>
  <c r="Z3922" i="2" s="1"/>
  <c r="Y3908" i="2"/>
  <c r="X3908" i="2"/>
  <c r="Z3908" i="2" s="1"/>
  <c r="Y3867" i="2"/>
  <c r="X3867" i="2"/>
  <c r="Z3867" i="2" s="1"/>
  <c r="Y3853" i="2"/>
  <c r="X3853" i="2"/>
  <c r="Z3853" i="2" s="1"/>
  <c r="Y3805" i="2"/>
  <c r="X3805" i="2"/>
  <c r="Z3805" i="2" s="1"/>
  <c r="Y3791" i="2"/>
  <c r="X3791" i="2"/>
  <c r="Z3791" i="2" s="1"/>
  <c r="Y3783" i="2"/>
  <c r="X3783" i="2"/>
  <c r="Z3783" i="2" s="1"/>
  <c r="X3775" i="2"/>
  <c r="Z3775" i="2" s="1"/>
  <c r="Y3775" i="2"/>
  <c r="Y3743" i="2"/>
  <c r="X3743" i="2"/>
  <c r="Z3743" i="2" s="1"/>
  <c r="Y3729" i="2"/>
  <c r="X3729" i="2"/>
  <c r="Z3729" i="2" s="1"/>
  <c r="Y3721" i="2"/>
  <c r="X3721" i="2"/>
  <c r="Z3721" i="2" s="1"/>
  <c r="Y3694" i="2"/>
  <c r="X3694" i="2"/>
  <c r="Z3694" i="2" s="1"/>
  <c r="Y3688" i="2"/>
  <c r="X3688" i="2"/>
  <c r="Z3688" i="2" s="1"/>
  <c r="Y3659" i="2"/>
  <c r="X3659" i="2"/>
  <c r="Z3659" i="2" s="1"/>
  <c r="Y3629" i="2"/>
  <c r="X3629" i="2"/>
  <c r="Z3629" i="2" s="1"/>
  <c r="Y3607" i="2"/>
  <c r="X3607" i="2"/>
  <c r="Z3607" i="2" s="1"/>
  <c r="Y3599" i="2"/>
  <c r="X3599" i="2"/>
  <c r="Z3599" i="2" s="1"/>
  <c r="Y3570" i="2"/>
  <c r="X3570" i="2"/>
  <c r="Z3570" i="2" s="1"/>
  <c r="Y3557" i="2"/>
  <c r="X3557" i="2"/>
  <c r="Z3557" i="2" s="1"/>
  <c r="Y3530" i="2"/>
  <c r="X3530" i="2"/>
  <c r="Z3530" i="2" s="1"/>
  <c r="Y3484" i="2"/>
  <c r="X3484" i="2"/>
  <c r="Z3484" i="2" s="1"/>
  <c r="Y3461" i="2"/>
  <c r="X3461" i="2"/>
  <c r="Z3461" i="2" s="1"/>
  <c r="Y3441" i="2"/>
  <c r="X3441" i="2"/>
  <c r="Z3441" i="2" s="1"/>
  <c r="Y3433" i="2"/>
  <c r="X3433" i="2"/>
  <c r="Z3433" i="2" s="1"/>
  <c r="Y3399" i="2"/>
  <c r="X3399" i="2"/>
  <c r="Z3399" i="2" s="1"/>
  <c r="Y3392" i="2"/>
  <c r="X3392" i="2"/>
  <c r="Z3392" i="2" s="1"/>
  <c r="Y3387" i="2"/>
  <c r="X3387" i="2"/>
  <c r="Z3387" i="2" s="1"/>
  <c r="Y3313" i="2"/>
  <c r="X3313" i="2"/>
  <c r="Z3313" i="2" s="1"/>
  <c r="Y3305" i="2"/>
  <c r="X3305" i="2"/>
  <c r="Z3305" i="2" s="1"/>
  <c r="Y3251" i="2"/>
  <c r="X3251" i="2"/>
  <c r="Z3251" i="2" s="1"/>
  <c r="X3224" i="2"/>
  <c r="Z3224" i="2" s="1"/>
  <c r="Y3224" i="2"/>
  <c r="Y3202" i="2"/>
  <c r="X3202" i="2"/>
  <c r="Z3202" i="2" s="1"/>
  <c r="Y3195" i="2"/>
  <c r="X3195" i="2"/>
  <c r="Z3195" i="2" s="1"/>
  <c r="Y3189" i="2"/>
  <c r="X3189" i="2"/>
  <c r="Z3189" i="2" s="1"/>
  <c r="Y3174" i="2"/>
  <c r="X3174" i="2"/>
  <c r="Z3174" i="2" s="1"/>
  <c r="Y3149" i="2"/>
  <c r="X3149" i="2"/>
  <c r="Z3149" i="2" s="1"/>
  <c r="Y3142" i="2"/>
  <c r="X3142" i="2"/>
  <c r="Z3142" i="2" s="1"/>
  <c r="Y3100" i="2"/>
  <c r="X3100" i="2"/>
  <c r="Z3100" i="2" s="1"/>
  <c r="Y3065" i="2"/>
  <c r="X3065" i="2"/>
  <c r="Z3065" i="2" s="1"/>
  <c r="Y3024" i="2"/>
  <c r="X3024" i="2"/>
  <c r="Z3024" i="2" s="1"/>
  <c r="Y3010" i="2"/>
  <c r="X3010" i="2"/>
  <c r="Z3010" i="2" s="1"/>
  <c r="X2996" i="2"/>
  <c r="Z2996" i="2" s="1"/>
  <c r="Y2996" i="2"/>
  <c r="X2980" i="2"/>
  <c r="Z2980" i="2" s="1"/>
  <c r="Y2980" i="2"/>
  <c r="Y2960" i="2"/>
  <c r="X2960" i="2"/>
  <c r="Z2960" i="2" s="1"/>
  <c r="X2820" i="2"/>
  <c r="Z2820" i="2" s="1"/>
  <c r="Y2820" i="2"/>
  <c r="Y5717" i="2"/>
  <c r="X5717" i="2"/>
  <c r="Z5717" i="2" s="1"/>
  <c r="Y5709" i="2"/>
  <c r="X5709" i="2"/>
  <c r="Z5709" i="2" s="1"/>
  <c r="Y5701" i="2"/>
  <c r="X5701" i="2"/>
  <c r="Z5701" i="2" s="1"/>
  <c r="Y5693" i="2"/>
  <c r="X5693" i="2"/>
  <c r="Z5693" i="2" s="1"/>
  <c r="Y5685" i="2"/>
  <c r="X5685" i="2"/>
  <c r="Z5685" i="2" s="1"/>
  <c r="Y5677" i="2"/>
  <c r="X5677" i="2"/>
  <c r="Z5677" i="2" s="1"/>
  <c r="Y5669" i="2"/>
  <c r="X5669" i="2"/>
  <c r="Z5669" i="2" s="1"/>
  <c r="X5661" i="2"/>
  <c r="Z5661" i="2" s="1"/>
  <c r="Y5661" i="2"/>
  <c r="Y5653" i="2"/>
  <c r="X5653" i="2"/>
  <c r="Z5653" i="2" s="1"/>
  <c r="Y5645" i="2"/>
  <c r="X5645" i="2"/>
  <c r="Z5645" i="2" s="1"/>
  <c r="Y5637" i="2"/>
  <c r="X5637" i="2"/>
  <c r="Z5637" i="2" s="1"/>
  <c r="Y5629" i="2"/>
  <c r="X5629" i="2"/>
  <c r="Z5629" i="2" s="1"/>
  <c r="Y5621" i="2"/>
  <c r="X5621" i="2"/>
  <c r="Z5621" i="2" s="1"/>
  <c r="Y5613" i="2"/>
  <c r="X5613" i="2"/>
  <c r="Z5613" i="2" s="1"/>
  <c r="Y5605" i="2"/>
  <c r="X5605" i="2"/>
  <c r="Z5605" i="2" s="1"/>
  <c r="X5597" i="2"/>
  <c r="Z5597" i="2" s="1"/>
  <c r="Y5597" i="2"/>
  <c r="Y5589" i="2"/>
  <c r="X5589" i="2"/>
  <c r="Z5589" i="2" s="1"/>
  <c r="Y5581" i="2"/>
  <c r="X5581" i="2"/>
  <c r="Z5581" i="2" s="1"/>
  <c r="Y5573" i="2"/>
  <c r="X5573" i="2"/>
  <c r="Z5573" i="2" s="1"/>
  <c r="Y5565" i="2"/>
  <c r="X5565" i="2"/>
  <c r="Z5565" i="2" s="1"/>
  <c r="Y5557" i="2"/>
  <c r="X5557" i="2"/>
  <c r="Z5557" i="2" s="1"/>
  <c r="Y5549" i="2"/>
  <c r="X5549" i="2"/>
  <c r="Z5549" i="2" s="1"/>
  <c r="Y5541" i="2"/>
  <c r="X5541" i="2"/>
  <c r="Z5541" i="2" s="1"/>
  <c r="X5533" i="2"/>
  <c r="Z5533" i="2" s="1"/>
  <c r="Y5533" i="2"/>
  <c r="Y5525" i="2"/>
  <c r="X5525" i="2"/>
  <c r="Z5525" i="2" s="1"/>
  <c r="Y5517" i="2"/>
  <c r="X5517" i="2"/>
  <c r="Z5517" i="2" s="1"/>
  <c r="Y5509" i="2"/>
  <c r="X5509" i="2"/>
  <c r="Z5509" i="2" s="1"/>
  <c r="Y5494" i="2"/>
  <c r="X5494" i="2"/>
  <c r="Z5494" i="2" s="1"/>
  <c r="X5487" i="2"/>
  <c r="Z5487" i="2" s="1"/>
  <c r="Y5487" i="2"/>
  <c r="Y5480" i="2"/>
  <c r="X5480" i="2"/>
  <c r="Z5480" i="2" s="1"/>
  <c r="Y5473" i="2"/>
  <c r="X5473" i="2"/>
  <c r="Z5473" i="2" s="1"/>
  <c r="Y5466" i="2"/>
  <c r="X5466" i="2"/>
  <c r="Z5466" i="2" s="1"/>
  <c r="X5452" i="2"/>
  <c r="Z5452" i="2" s="1"/>
  <c r="Y5452" i="2"/>
  <c r="X5445" i="2"/>
  <c r="Z5445" i="2" s="1"/>
  <c r="Y5445" i="2"/>
  <c r="Y5438" i="2"/>
  <c r="X5438" i="2"/>
  <c r="Z5438" i="2" s="1"/>
  <c r="Y5431" i="2"/>
  <c r="X5431" i="2"/>
  <c r="Z5431" i="2" s="1"/>
  <c r="Y5423" i="2"/>
  <c r="X5423" i="2"/>
  <c r="Z5423" i="2" s="1"/>
  <c r="Y5416" i="2"/>
  <c r="X5416" i="2"/>
  <c r="Z5416" i="2" s="1"/>
  <c r="Y5403" i="2"/>
  <c r="X5403" i="2"/>
  <c r="Z5403" i="2" s="1"/>
  <c r="Y5395" i="2"/>
  <c r="X5395" i="2"/>
  <c r="Z5395" i="2" s="1"/>
  <c r="X5388" i="2"/>
  <c r="Z5388" i="2" s="1"/>
  <c r="Y5388" i="2"/>
  <c r="X5381" i="2"/>
  <c r="Z5381" i="2" s="1"/>
  <c r="Y5381" i="2"/>
  <c r="Y5374" i="2"/>
  <c r="X5374" i="2"/>
  <c r="Z5374" i="2" s="1"/>
  <c r="X5367" i="2"/>
  <c r="Z5367" i="2" s="1"/>
  <c r="Y5367" i="2"/>
  <c r="Y5359" i="2"/>
  <c r="X5359" i="2"/>
  <c r="Z5359" i="2" s="1"/>
  <c r="Y5352" i="2"/>
  <c r="X5352" i="2"/>
  <c r="Z5352" i="2" s="1"/>
  <c r="Y5339" i="2"/>
  <c r="X5339" i="2"/>
  <c r="Z5339" i="2" s="1"/>
  <c r="Y5331" i="2"/>
  <c r="X5331" i="2"/>
  <c r="Z5331" i="2" s="1"/>
  <c r="X5324" i="2"/>
  <c r="Z5324" i="2" s="1"/>
  <c r="Y5324" i="2"/>
  <c r="Y5310" i="2"/>
  <c r="X5310" i="2"/>
  <c r="Z5310" i="2" s="1"/>
  <c r="Y5303" i="2"/>
  <c r="X5303" i="2"/>
  <c r="Z5303" i="2" s="1"/>
  <c r="Y5295" i="2"/>
  <c r="X5295" i="2"/>
  <c r="Z5295" i="2" s="1"/>
  <c r="Y5288" i="2"/>
  <c r="X5288" i="2"/>
  <c r="Z5288" i="2" s="1"/>
  <c r="Y5275" i="2"/>
  <c r="X5275" i="2"/>
  <c r="Z5275" i="2" s="1"/>
  <c r="Y5267" i="2"/>
  <c r="X5267" i="2"/>
  <c r="Z5267" i="2" s="1"/>
  <c r="Y5260" i="2"/>
  <c r="X5260" i="2"/>
  <c r="Z5260" i="2" s="1"/>
  <c r="Y5253" i="2"/>
  <c r="X5253" i="2"/>
  <c r="Z5253" i="2" s="1"/>
  <c r="Y5246" i="2"/>
  <c r="X5246" i="2"/>
  <c r="Z5246" i="2" s="1"/>
  <c r="Y5239" i="2"/>
  <c r="X5239" i="2"/>
  <c r="Z5239" i="2" s="1"/>
  <c r="Y5231" i="2"/>
  <c r="X5231" i="2"/>
  <c r="Z5231" i="2" s="1"/>
  <c r="Y5224" i="2"/>
  <c r="X5224" i="2"/>
  <c r="Z5224" i="2" s="1"/>
  <c r="Y5211" i="2"/>
  <c r="X5211" i="2"/>
  <c r="Z5211" i="2" s="1"/>
  <c r="Y5203" i="2"/>
  <c r="X5203" i="2"/>
  <c r="Z5203" i="2" s="1"/>
  <c r="Y5196" i="2"/>
  <c r="X5196" i="2"/>
  <c r="Z5196" i="2" s="1"/>
  <c r="Y5189" i="2"/>
  <c r="X5189" i="2"/>
  <c r="Z5189" i="2" s="1"/>
  <c r="Y5182" i="2"/>
  <c r="X5182" i="2"/>
  <c r="Z5182" i="2" s="1"/>
  <c r="Y5175" i="2"/>
  <c r="X5175" i="2"/>
  <c r="Z5175" i="2" s="1"/>
  <c r="Y5167" i="2"/>
  <c r="X5167" i="2"/>
  <c r="Z5167" i="2" s="1"/>
  <c r="Y5160" i="2"/>
  <c r="X5160" i="2"/>
  <c r="Z5160" i="2" s="1"/>
  <c r="Y5147" i="2"/>
  <c r="X5147" i="2"/>
  <c r="Z5147" i="2" s="1"/>
  <c r="Y5139" i="2"/>
  <c r="X5139" i="2"/>
  <c r="Z5139" i="2" s="1"/>
  <c r="Y5132" i="2"/>
  <c r="X5132" i="2"/>
  <c r="Z5132" i="2" s="1"/>
  <c r="Y5125" i="2"/>
  <c r="X5125" i="2"/>
  <c r="Z5125" i="2" s="1"/>
  <c r="Y5111" i="2"/>
  <c r="X5111" i="2"/>
  <c r="Z5111" i="2" s="1"/>
  <c r="Y5105" i="2"/>
  <c r="X5105" i="2"/>
  <c r="Z5105" i="2" s="1"/>
  <c r="Y5099" i="2"/>
  <c r="X5099" i="2"/>
  <c r="Z5099" i="2" s="1"/>
  <c r="Y5094" i="2"/>
  <c r="X5094" i="2"/>
  <c r="Z5094" i="2" s="1"/>
  <c r="Y5087" i="2"/>
  <c r="X5087" i="2"/>
  <c r="Z5087" i="2" s="1"/>
  <c r="Y5082" i="2"/>
  <c r="X5082" i="2"/>
  <c r="Z5082" i="2" s="1"/>
  <c r="Y5075" i="2"/>
  <c r="X5075" i="2"/>
  <c r="Z5075" i="2" s="1"/>
  <c r="Y5063" i="2"/>
  <c r="X5063" i="2"/>
  <c r="Z5063" i="2" s="1"/>
  <c r="Y5052" i="2"/>
  <c r="X5052" i="2"/>
  <c r="Z5052" i="2" s="1"/>
  <c r="Y5039" i="2"/>
  <c r="X5039" i="2"/>
  <c r="Z5039" i="2" s="1"/>
  <c r="Y5027" i="2"/>
  <c r="X5027" i="2"/>
  <c r="Z5027" i="2" s="1"/>
  <c r="Y5015" i="2"/>
  <c r="X5015" i="2"/>
  <c r="Z5015" i="2" s="1"/>
  <c r="Y5009" i="2"/>
  <c r="X5009" i="2"/>
  <c r="Z5009" i="2" s="1"/>
  <c r="Y5003" i="2"/>
  <c r="X5003" i="2"/>
  <c r="Z5003" i="2" s="1"/>
  <c r="Y4974" i="2"/>
  <c r="X4974" i="2"/>
  <c r="Z4974" i="2" s="1"/>
  <c r="Y4969" i="2"/>
  <c r="X4969" i="2"/>
  <c r="Z4969" i="2" s="1"/>
  <c r="Y4951" i="2"/>
  <c r="X4951" i="2"/>
  <c r="Z4951" i="2" s="1"/>
  <c r="Y4945" i="2"/>
  <c r="X4945" i="2"/>
  <c r="Z4945" i="2" s="1"/>
  <c r="Y4939" i="2"/>
  <c r="X4939" i="2"/>
  <c r="Z4939" i="2" s="1"/>
  <c r="Y4910" i="2"/>
  <c r="X4910" i="2"/>
  <c r="Z4910" i="2" s="1"/>
  <c r="Y4905" i="2"/>
  <c r="X4905" i="2"/>
  <c r="Z4905" i="2" s="1"/>
  <c r="Y4893" i="2"/>
  <c r="X4893" i="2"/>
  <c r="Z4893" i="2" s="1"/>
  <c r="Y4887" i="2"/>
  <c r="X4887" i="2"/>
  <c r="Z4887" i="2" s="1"/>
  <c r="Y4882" i="2"/>
  <c r="X4882" i="2"/>
  <c r="Z4882" i="2" s="1"/>
  <c r="Y4871" i="2"/>
  <c r="X4871" i="2"/>
  <c r="Z4871" i="2" s="1"/>
  <c r="Y4860" i="2"/>
  <c r="X4860" i="2"/>
  <c r="Z4860" i="2" s="1"/>
  <c r="X4844" i="2"/>
  <c r="Z4844" i="2" s="1"/>
  <c r="Y4844" i="2"/>
  <c r="Y4833" i="2"/>
  <c r="X4833" i="2"/>
  <c r="Z4833" i="2" s="1"/>
  <c r="Y4827" i="2"/>
  <c r="X4827" i="2"/>
  <c r="Z4827" i="2" s="1"/>
  <c r="Y4817" i="2"/>
  <c r="X4817" i="2"/>
  <c r="Z4817" i="2" s="1"/>
  <c r="Y4806" i="2"/>
  <c r="X4806" i="2"/>
  <c r="Z4806" i="2" s="1"/>
  <c r="Y4801" i="2"/>
  <c r="X4801" i="2"/>
  <c r="Z4801" i="2" s="1"/>
  <c r="Y4790" i="2"/>
  <c r="X4790" i="2"/>
  <c r="Z4790" i="2" s="1"/>
  <c r="Y4785" i="2"/>
  <c r="X4785" i="2"/>
  <c r="Z4785" i="2" s="1"/>
  <c r="Y4774" i="2"/>
  <c r="X4774" i="2"/>
  <c r="Z4774" i="2" s="1"/>
  <c r="Y4769" i="2"/>
  <c r="X4769" i="2"/>
  <c r="Z4769" i="2" s="1"/>
  <c r="Y4716" i="2"/>
  <c r="X4716" i="2"/>
  <c r="Z4716" i="2" s="1"/>
  <c r="Y4709" i="2"/>
  <c r="X4709" i="2"/>
  <c r="Z4709" i="2" s="1"/>
  <c r="Y4676" i="2"/>
  <c r="X4676" i="2"/>
  <c r="Z4676" i="2" s="1"/>
  <c r="Y4663" i="2"/>
  <c r="X4663" i="2"/>
  <c r="Z4663" i="2" s="1"/>
  <c r="Y4391" i="2"/>
  <c r="X4391" i="2"/>
  <c r="Z4391" i="2" s="1"/>
  <c r="Y4384" i="2"/>
  <c r="X4384" i="2"/>
  <c r="Z4384" i="2" s="1"/>
  <c r="Y4376" i="2"/>
  <c r="X4376" i="2"/>
  <c r="Z4376" i="2" s="1"/>
  <c r="Y4369" i="2"/>
  <c r="X4369" i="2"/>
  <c r="Z4369" i="2" s="1"/>
  <c r="Y4276" i="2"/>
  <c r="X4276" i="2"/>
  <c r="Z4276" i="2" s="1"/>
  <c r="Y4268" i="2"/>
  <c r="X4268" i="2"/>
  <c r="Z4268" i="2" s="1"/>
  <c r="X4260" i="2"/>
  <c r="Z4260" i="2" s="1"/>
  <c r="Y4260" i="2"/>
  <c r="Y4252" i="2"/>
  <c r="X4252" i="2"/>
  <c r="Z4252" i="2" s="1"/>
  <c r="Y4244" i="2"/>
  <c r="X4244" i="2"/>
  <c r="Z4244" i="2" s="1"/>
  <c r="Y4237" i="2"/>
  <c r="X4237" i="2"/>
  <c r="Z4237" i="2" s="1"/>
  <c r="Y4230" i="2"/>
  <c r="X4230" i="2"/>
  <c r="Z4230" i="2" s="1"/>
  <c r="Y4114" i="2"/>
  <c r="X4114" i="2"/>
  <c r="Z4114" i="2" s="1"/>
  <c r="Y4107" i="2"/>
  <c r="X4107" i="2"/>
  <c r="Z4107" i="2" s="1"/>
  <c r="Y3986" i="2"/>
  <c r="X3986" i="2"/>
  <c r="Z3986" i="2" s="1"/>
  <c r="Y3979" i="2"/>
  <c r="X3979" i="2"/>
  <c r="Z3979" i="2" s="1"/>
  <c r="Y3935" i="2"/>
  <c r="X3935" i="2"/>
  <c r="Z3935" i="2" s="1"/>
  <c r="Y3914" i="2"/>
  <c r="X3914" i="2"/>
  <c r="Z3914" i="2" s="1"/>
  <c r="Y3894" i="2"/>
  <c r="X3894" i="2"/>
  <c r="Z3894" i="2" s="1"/>
  <c r="Y3887" i="2"/>
  <c r="X3887" i="2"/>
  <c r="Z3887" i="2" s="1"/>
  <c r="Y3874" i="2"/>
  <c r="X3874" i="2"/>
  <c r="Z3874" i="2" s="1"/>
  <c r="Y3837" i="2"/>
  <c r="X3837" i="2"/>
  <c r="Z3837" i="2" s="1"/>
  <c r="Y3797" i="2"/>
  <c r="X3797" i="2"/>
  <c r="Z3797" i="2" s="1"/>
  <c r="Y3782" i="2"/>
  <c r="X3782" i="2"/>
  <c r="Z3782" i="2" s="1"/>
  <c r="Y3762" i="2"/>
  <c r="X3762" i="2"/>
  <c r="Z3762" i="2" s="1"/>
  <c r="Y3750" i="2"/>
  <c r="X3750" i="2"/>
  <c r="Z3750" i="2" s="1"/>
  <c r="Y3742" i="2"/>
  <c r="X3742" i="2"/>
  <c r="Z3742" i="2" s="1"/>
  <c r="Y3734" i="2"/>
  <c r="X3734" i="2"/>
  <c r="Z3734" i="2" s="1"/>
  <c r="Y3706" i="2"/>
  <c r="X3706" i="2"/>
  <c r="Z3706" i="2" s="1"/>
  <c r="Y3700" i="2"/>
  <c r="X3700" i="2"/>
  <c r="Z3700" i="2" s="1"/>
  <c r="Y3651" i="2"/>
  <c r="X3651" i="2"/>
  <c r="Z3651" i="2" s="1"/>
  <c r="Y3643" i="2"/>
  <c r="X3643" i="2"/>
  <c r="Z3643" i="2" s="1"/>
  <c r="Y3635" i="2"/>
  <c r="X3635" i="2"/>
  <c r="Z3635" i="2" s="1"/>
  <c r="Y3576" i="2"/>
  <c r="X3576" i="2"/>
  <c r="Z3576" i="2" s="1"/>
  <c r="Y3569" i="2"/>
  <c r="X3569" i="2"/>
  <c r="Z3569" i="2" s="1"/>
  <c r="Y3537" i="2"/>
  <c r="X3537" i="2"/>
  <c r="Z3537" i="2" s="1"/>
  <c r="Y3529" i="2"/>
  <c r="X3529" i="2"/>
  <c r="Z3529" i="2" s="1"/>
  <c r="Y3491" i="2"/>
  <c r="X3491" i="2"/>
  <c r="Z3491" i="2" s="1"/>
  <c r="Y3468" i="2"/>
  <c r="X3468" i="2"/>
  <c r="Z3468" i="2" s="1"/>
  <c r="X3447" i="2"/>
  <c r="Z3447" i="2" s="1"/>
  <c r="Y3447" i="2"/>
  <c r="Y3440" i="2"/>
  <c r="X3440" i="2"/>
  <c r="Z3440" i="2" s="1"/>
  <c r="Y3432" i="2"/>
  <c r="X3432" i="2"/>
  <c r="Z3432" i="2" s="1"/>
  <c r="Y3346" i="2"/>
  <c r="X3346" i="2"/>
  <c r="Z3346" i="2" s="1"/>
  <c r="Y3319" i="2"/>
  <c r="X3319" i="2"/>
  <c r="Z3319" i="2" s="1"/>
  <c r="Y3312" i="2"/>
  <c r="X3312" i="2"/>
  <c r="Z3312" i="2" s="1"/>
  <c r="X3304" i="2"/>
  <c r="Z3304" i="2" s="1"/>
  <c r="Y3304" i="2"/>
  <c r="Y3201" i="2"/>
  <c r="X3201" i="2"/>
  <c r="Z3201" i="2" s="1"/>
  <c r="Y3188" i="2"/>
  <c r="X3188" i="2"/>
  <c r="Z3188" i="2" s="1"/>
  <c r="Y3173" i="2"/>
  <c r="X3173" i="2"/>
  <c r="Z3173" i="2" s="1"/>
  <c r="Y3155" i="2"/>
  <c r="X3155" i="2"/>
  <c r="Z3155" i="2" s="1"/>
  <c r="Y3085" i="2"/>
  <c r="X3085" i="2"/>
  <c r="Z3085" i="2" s="1"/>
  <c r="Y3079" i="2"/>
  <c r="X3079" i="2"/>
  <c r="Z3079" i="2" s="1"/>
  <c r="Y3035" i="2"/>
  <c r="X3035" i="2"/>
  <c r="Z3035" i="2" s="1"/>
  <c r="Y3029" i="2"/>
  <c r="X3029" i="2"/>
  <c r="Z3029" i="2" s="1"/>
  <c r="Y2966" i="2"/>
  <c r="X2966" i="2"/>
  <c r="Z2966" i="2" s="1"/>
  <c r="X2916" i="2"/>
  <c r="Z2916" i="2" s="1"/>
  <c r="Y2916" i="2"/>
  <c r="Y2909" i="2"/>
  <c r="X2909" i="2"/>
  <c r="Z2909" i="2" s="1"/>
  <c r="Y2902" i="2"/>
  <c r="X2902" i="2"/>
  <c r="Z2902" i="2" s="1"/>
  <c r="Y2895" i="2"/>
  <c r="X2895" i="2"/>
  <c r="Z2895" i="2" s="1"/>
  <c r="Y2811" i="2"/>
  <c r="X2811" i="2"/>
  <c r="Z2811" i="2" s="1"/>
  <c r="Y2797" i="2"/>
  <c r="X2797" i="2"/>
  <c r="Z2797" i="2" s="1"/>
  <c r="Y2790" i="2"/>
  <c r="X2790" i="2"/>
  <c r="Z2790" i="2" s="1"/>
  <c r="Y2573" i="2"/>
  <c r="X2573" i="2"/>
  <c r="Z2573" i="2" s="1"/>
  <c r="Y2565" i="2"/>
  <c r="X2565" i="2"/>
  <c r="Z2565" i="2" s="1"/>
  <c r="Y2544" i="2"/>
  <c r="X2544" i="2"/>
  <c r="Z2544" i="2" s="1"/>
  <c r="Y2531" i="2"/>
  <c r="X2531" i="2"/>
  <c r="Z2531" i="2" s="1"/>
  <c r="Y2524" i="2"/>
  <c r="X2524" i="2"/>
  <c r="Z2524" i="2" s="1"/>
  <c r="X2516" i="2"/>
  <c r="Z2516" i="2" s="1"/>
  <c r="Y2516" i="2"/>
  <c r="Y2508" i="2"/>
  <c r="X2508" i="2"/>
  <c r="Z2508" i="2" s="1"/>
  <c r="Y2494" i="2"/>
  <c r="X2494" i="2"/>
  <c r="Z2494" i="2" s="1"/>
  <c r="Y2486" i="2"/>
  <c r="X2486" i="2"/>
  <c r="Z2486" i="2" s="1"/>
  <c r="Y2464" i="2"/>
  <c r="X2464" i="2"/>
  <c r="Z2464" i="2" s="1"/>
  <c r="Y2434" i="2"/>
  <c r="X2434" i="2"/>
  <c r="Z2434" i="2" s="1"/>
  <c r="Y2427" i="2"/>
  <c r="X2427" i="2"/>
  <c r="Z2427" i="2" s="1"/>
  <c r="Y2413" i="2"/>
  <c r="X2413" i="2"/>
  <c r="Z2413" i="2" s="1"/>
  <c r="Y2370" i="2"/>
  <c r="X2370" i="2"/>
  <c r="Z2370" i="2" s="1"/>
  <c r="Y2363" i="2"/>
  <c r="X2363" i="2"/>
  <c r="Z2363" i="2" s="1"/>
  <c r="Y2306" i="2"/>
  <c r="X2306" i="2"/>
  <c r="Z2306" i="2" s="1"/>
  <c r="Y2299" i="2"/>
  <c r="X2299" i="2"/>
  <c r="Z2299" i="2" s="1"/>
  <c r="Y2292" i="2"/>
  <c r="X2292" i="2"/>
  <c r="Z2292" i="2" s="1"/>
  <c r="Y2278" i="2"/>
  <c r="X2278" i="2"/>
  <c r="Z2278" i="2" s="1"/>
  <c r="Y2237" i="2"/>
  <c r="X2237" i="2"/>
  <c r="Z2237" i="2" s="1"/>
  <c r="Y2217" i="2"/>
  <c r="X2217" i="2"/>
  <c r="Z2217" i="2" s="1"/>
  <c r="Y2189" i="2"/>
  <c r="X2189" i="2"/>
  <c r="Z2189" i="2" s="1"/>
  <c r="Y2173" i="2"/>
  <c r="X2173" i="2"/>
  <c r="Z2173" i="2" s="1"/>
  <c r="Y2139" i="2"/>
  <c r="X2139" i="2"/>
  <c r="Z2139" i="2" s="1"/>
  <c r="X5716" i="2"/>
  <c r="Z5716" i="2" s="1"/>
  <c r="Y5716" i="2"/>
  <c r="X5708" i="2"/>
  <c r="Z5708" i="2" s="1"/>
  <c r="Y5708" i="2"/>
  <c r="X5700" i="2"/>
  <c r="Z5700" i="2" s="1"/>
  <c r="Y5700" i="2"/>
  <c r="Y5692" i="2"/>
  <c r="X5692" i="2"/>
  <c r="Z5692" i="2" s="1"/>
  <c r="X5684" i="2"/>
  <c r="Z5684" i="2" s="1"/>
  <c r="Y5684" i="2"/>
  <c r="Y5676" i="2"/>
  <c r="X5676" i="2"/>
  <c r="Z5676" i="2" s="1"/>
  <c r="X5668" i="2"/>
  <c r="Z5668" i="2" s="1"/>
  <c r="Y5668" i="2"/>
  <c r="Y5660" i="2"/>
  <c r="X5660" i="2"/>
  <c r="Z5660" i="2" s="1"/>
  <c r="X5652" i="2"/>
  <c r="Z5652" i="2" s="1"/>
  <c r="Y5652" i="2"/>
  <c r="X5644" i="2"/>
  <c r="Z5644" i="2" s="1"/>
  <c r="Y5644" i="2"/>
  <c r="X5636" i="2"/>
  <c r="Z5636" i="2" s="1"/>
  <c r="Y5636" i="2"/>
  <c r="Y5628" i="2"/>
  <c r="X5628" i="2"/>
  <c r="Z5628" i="2" s="1"/>
  <c r="X5620" i="2"/>
  <c r="Z5620" i="2" s="1"/>
  <c r="Y5620" i="2"/>
  <c r="Y5612" i="2"/>
  <c r="X5612" i="2"/>
  <c r="Z5612" i="2" s="1"/>
  <c r="X5604" i="2"/>
  <c r="Z5604" i="2" s="1"/>
  <c r="Y5604" i="2"/>
  <c r="Y5596" i="2"/>
  <c r="X5596" i="2"/>
  <c r="Z5596" i="2" s="1"/>
  <c r="X5588" i="2"/>
  <c r="Z5588" i="2" s="1"/>
  <c r="Y5588" i="2"/>
  <c r="X5580" i="2"/>
  <c r="Z5580" i="2" s="1"/>
  <c r="Y5580" i="2"/>
  <c r="X5572" i="2"/>
  <c r="Z5572" i="2" s="1"/>
  <c r="Y5572" i="2"/>
  <c r="Y5564" i="2"/>
  <c r="X5564" i="2"/>
  <c r="Z5564" i="2" s="1"/>
  <c r="X5556" i="2"/>
  <c r="Z5556" i="2" s="1"/>
  <c r="Y5556" i="2"/>
  <c r="Y5548" i="2"/>
  <c r="X5548" i="2"/>
  <c r="Z5548" i="2" s="1"/>
  <c r="X5540" i="2"/>
  <c r="Z5540" i="2" s="1"/>
  <c r="Y5540" i="2"/>
  <c r="Y5532" i="2"/>
  <c r="X5532" i="2"/>
  <c r="Z5532" i="2" s="1"/>
  <c r="X5524" i="2"/>
  <c r="Z5524" i="2" s="1"/>
  <c r="Y5524" i="2"/>
  <c r="X5516" i="2"/>
  <c r="Z5516" i="2" s="1"/>
  <c r="Y5516" i="2"/>
  <c r="Y5493" i="2"/>
  <c r="X5493" i="2"/>
  <c r="Z5493" i="2" s="1"/>
  <c r="Y5486" i="2"/>
  <c r="X5486" i="2"/>
  <c r="Z5486" i="2" s="1"/>
  <c r="Y5479" i="2"/>
  <c r="X5479" i="2"/>
  <c r="Z5479" i="2" s="1"/>
  <c r="Y5472" i="2"/>
  <c r="X5472" i="2"/>
  <c r="Z5472" i="2" s="1"/>
  <c r="Y5465" i="2"/>
  <c r="X5465" i="2"/>
  <c r="Z5465" i="2" s="1"/>
  <c r="Y5458" i="2"/>
  <c r="X5458" i="2"/>
  <c r="Z5458" i="2" s="1"/>
  <c r="Y5451" i="2"/>
  <c r="X5451" i="2"/>
  <c r="Z5451" i="2" s="1"/>
  <c r="Y5444" i="2"/>
  <c r="X5444" i="2"/>
  <c r="Z5444" i="2" s="1"/>
  <c r="Y5430" i="2"/>
  <c r="X5430" i="2"/>
  <c r="Z5430" i="2" s="1"/>
  <c r="Y5422" i="2"/>
  <c r="X5422" i="2"/>
  <c r="Z5422" i="2" s="1"/>
  <c r="Y5415" i="2"/>
  <c r="X5415" i="2"/>
  <c r="Z5415" i="2" s="1"/>
  <c r="Y5409" i="2"/>
  <c r="X5409" i="2"/>
  <c r="Z5409" i="2" s="1"/>
  <c r="Y5402" i="2"/>
  <c r="X5402" i="2"/>
  <c r="Z5402" i="2" s="1"/>
  <c r="Y5394" i="2"/>
  <c r="X5394" i="2"/>
  <c r="Z5394" i="2" s="1"/>
  <c r="Y5387" i="2"/>
  <c r="X5387" i="2"/>
  <c r="Z5387" i="2" s="1"/>
  <c r="Y5380" i="2"/>
  <c r="X5380" i="2"/>
  <c r="Z5380" i="2" s="1"/>
  <c r="Y5366" i="2"/>
  <c r="X5366" i="2"/>
  <c r="Z5366" i="2" s="1"/>
  <c r="Y5358" i="2"/>
  <c r="X5358" i="2"/>
  <c r="Z5358" i="2" s="1"/>
  <c r="Y5351" i="2"/>
  <c r="X5351" i="2"/>
  <c r="Z5351" i="2" s="1"/>
  <c r="Y5345" i="2"/>
  <c r="X5345" i="2"/>
  <c r="Z5345" i="2" s="1"/>
  <c r="Y5338" i="2"/>
  <c r="X5338" i="2"/>
  <c r="Z5338" i="2" s="1"/>
  <c r="Y5330" i="2"/>
  <c r="X5330" i="2"/>
  <c r="Z5330" i="2" s="1"/>
  <c r="Y5323" i="2"/>
  <c r="X5323" i="2"/>
  <c r="Z5323" i="2" s="1"/>
  <c r="Y5302" i="2"/>
  <c r="X5302" i="2"/>
  <c r="Z5302" i="2" s="1"/>
  <c r="Y5294" i="2"/>
  <c r="X5294" i="2"/>
  <c r="Z5294" i="2" s="1"/>
  <c r="Y5287" i="2"/>
  <c r="X5287" i="2"/>
  <c r="Z5287" i="2" s="1"/>
  <c r="Y5281" i="2"/>
  <c r="X5281" i="2"/>
  <c r="Z5281" i="2" s="1"/>
  <c r="Y5274" i="2"/>
  <c r="X5274" i="2"/>
  <c r="Z5274" i="2" s="1"/>
  <c r="Y5266" i="2"/>
  <c r="X5266" i="2"/>
  <c r="Z5266" i="2" s="1"/>
  <c r="Y5259" i="2"/>
  <c r="X5259" i="2"/>
  <c r="Z5259" i="2" s="1"/>
  <c r="X5252" i="2"/>
  <c r="Z5252" i="2" s="1"/>
  <c r="Y5252" i="2"/>
  <c r="Y5238" i="2"/>
  <c r="X5238" i="2"/>
  <c r="Z5238" i="2" s="1"/>
  <c r="X5230" i="2"/>
  <c r="Z5230" i="2" s="1"/>
  <c r="Y5230" i="2"/>
  <c r="Y5223" i="2"/>
  <c r="X5223" i="2"/>
  <c r="Z5223" i="2" s="1"/>
  <c r="Y5217" i="2"/>
  <c r="X5217" i="2"/>
  <c r="Z5217" i="2" s="1"/>
  <c r="Y5210" i="2"/>
  <c r="X5210" i="2"/>
  <c r="Z5210" i="2" s="1"/>
  <c r="Y5202" i="2"/>
  <c r="X5202" i="2"/>
  <c r="Z5202" i="2" s="1"/>
  <c r="Y5195" i="2"/>
  <c r="X5195" i="2"/>
  <c r="Z5195" i="2" s="1"/>
  <c r="X5188" i="2"/>
  <c r="Z5188" i="2" s="1"/>
  <c r="Y5188" i="2"/>
  <c r="Y5174" i="2"/>
  <c r="X5174" i="2"/>
  <c r="Z5174" i="2" s="1"/>
  <c r="Y5166" i="2"/>
  <c r="X5166" i="2"/>
  <c r="Z5166" i="2" s="1"/>
  <c r="Y5159" i="2"/>
  <c r="X5159" i="2"/>
  <c r="Z5159" i="2" s="1"/>
  <c r="Y5153" i="2"/>
  <c r="X5153" i="2"/>
  <c r="Z5153" i="2" s="1"/>
  <c r="Y5146" i="2"/>
  <c r="X5146" i="2"/>
  <c r="Z5146" i="2" s="1"/>
  <c r="Y5138" i="2"/>
  <c r="X5138" i="2"/>
  <c r="Z5138" i="2" s="1"/>
  <c r="Y5131" i="2"/>
  <c r="X5131" i="2"/>
  <c r="Z5131" i="2" s="1"/>
  <c r="X5124" i="2"/>
  <c r="Z5124" i="2" s="1"/>
  <c r="Y5124" i="2"/>
  <c r="Y5110" i="2"/>
  <c r="X5110" i="2"/>
  <c r="Z5110" i="2" s="1"/>
  <c r="Y5104" i="2"/>
  <c r="X5104" i="2"/>
  <c r="Z5104" i="2" s="1"/>
  <c r="Y5093" i="2"/>
  <c r="X5093" i="2"/>
  <c r="Z5093" i="2" s="1"/>
  <c r="Y5069" i="2"/>
  <c r="X5069" i="2"/>
  <c r="Z5069" i="2" s="1"/>
  <c r="Y5051" i="2"/>
  <c r="X5051" i="2"/>
  <c r="Z5051" i="2" s="1"/>
  <c r="X5045" i="2"/>
  <c r="Z5045" i="2" s="1"/>
  <c r="Y5045" i="2"/>
  <c r="Y5021" i="2"/>
  <c r="X5021" i="2"/>
  <c r="Z5021" i="2" s="1"/>
  <c r="Y5008" i="2"/>
  <c r="X5008" i="2"/>
  <c r="Z5008" i="2" s="1"/>
  <c r="Y4979" i="2"/>
  <c r="X4979" i="2"/>
  <c r="Z4979" i="2" s="1"/>
  <c r="Y4968" i="2"/>
  <c r="X4968" i="2"/>
  <c r="Z4968" i="2" s="1"/>
  <c r="Y4962" i="2"/>
  <c r="X4962" i="2"/>
  <c r="Z4962" i="2" s="1"/>
  <c r="Y4956" i="2"/>
  <c r="X4956" i="2"/>
  <c r="Z4956" i="2" s="1"/>
  <c r="Y4950" i="2"/>
  <c r="X4950" i="2"/>
  <c r="Z4950" i="2" s="1"/>
  <c r="Y4944" i="2"/>
  <c r="X4944" i="2"/>
  <c r="Z4944" i="2" s="1"/>
  <c r="Y4904" i="2"/>
  <c r="X4904" i="2"/>
  <c r="Z4904" i="2" s="1"/>
  <c r="Y4898" i="2"/>
  <c r="X4898" i="2"/>
  <c r="Z4898" i="2" s="1"/>
  <c r="Y4892" i="2"/>
  <c r="X4892" i="2"/>
  <c r="Z4892" i="2" s="1"/>
  <c r="Y4876" i="2"/>
  <c r="X4876" i="2"/>
  <c r="Z4876" i="2" s="1"/>
  <c r="Y4865" i="2"/>
  <c r="X4865" i="2"/>
  <c r="Z4865" i="2" s="1"/>
  <c r="Y4859" i="2"/>
  <c r="X4859" i="2"/>
  <c r="Z4859" i="2" s="1"/>
  <c r="Y4849" i="2"/>
  <c r="X4849" i="2"/>
  <c r="Z4849" i="2" s="1"/>
  <c r="Y4838" i="2"/>
  <c r="X4838" i="2"/>
  <c r="Z4838" i="2" s="1"/>
  <c r="Y4832" i="2"/>
  <c r="X4832" i="2"/>
  <c r="Z4832" i="2" s="1"/>
  <c r="Y4811" i="2"/>
  <c r="X4811" i="2"/>
  <c r="Z4811" i="2" s="1"/>
  <c r="Y4795" i="2"/>
  <c r="X4795" i="2"/>
  <c r="Z4795" i="2" s="1"/>
  <c r="Y4779" i="2"/>
  <c r="X4779" i="2"/>
  <c r="Z4779" i="2" s="1"/>
  <c r="Y4763" i="2"/>
  <c r="X4763" i="2"/>
  <c r="Z4763" i="2" s="1"/>
  <c r="X4756" i="2"/>
  <c r="Z4756" i="2" s="1"/>
  <c r="Y4756" i="2"/>
  <c r="Y4750" i="2"/>
  <c r="X4750" i="2"/>
  <c r="Z4750" i="2" s="1"/>
  <c r="Y4723" i="2"/>
  <c r="X4723" i="2"/>
  <c r="Z4723" i="2" s="1"/>
  <c r="Y4715" i="2"/>
  <c r="X4715" i="2"/>
  <c r="Z4715" i="2" s="1"/>
  <c r="Y4675" i="2"/>
  <c r="X4675" i="2"/>
  <c r="Z4675" i="2" s="1"/>
  <c r="Y4668" i="2"/>
  <c r="X4668" i="2"/>
  <c r="Z4668" i="2" s="1"/>
  <c r="Y4642" i="2"/>
  <c r="X4642" i="2"/>
  <c r="Z4642" i="2" s="1"/>
  <c r="Y4635" i="2"/>
  <c r="X4635" i="2"/>
  <c r="Z4635" i="2" s="1"/>
  <c r="Y4628" i="2"/>
  <c r="X4628" i="2"/>
  <c r="Z4628" i="2" s="1"/>
  <c r="Y4622" i="2"/>
  <c r="X4622" i="2"/>
  <c r="Z4622" i="2" s="1"/>
  <c r="Y4452" i="2"/>
  <c r="X4452" i="2"/>
  <c r="Z4452" i="2" s="1"/>
  <c r="X4436" i="2"/>
  <c r="Z4436" i="2" s="1"/>
  <c r="Y4436" i="2"/>
  <c r="Y4428" i="2"/>
  <c r="X4428" i="2"/>
  <c r="Z4428" i="2" s="1"/>
  <c r="Y4420" i="2"/>
  <c r="X4420" i="2"/>
  <c r="Z4420" i="2" s="1"/>
  <c r="Y4413" i="2"/>
  <c r="X4413" i="2"/>
  <c r="Z4413" i="2" s="1"/>
  <c r="Y4405" i="2"/>
  <c r="X4405" i="2"/>
  <c r="Z4405" i="2" s="1"/>
  <c r="Y4398" i="2"/>
  <c r="X4398" i="2"/>
  <c r="Z4398" i="2" s="1"/>
  <c r="Y4267" i="2"/>
  <c r="X4267" i="2"/>
  <c r="Z4267" i="2" s="1"/>
  <c r="Y4128" i="2"/>
  <c r="X4128" i="2"/>
  <c r="Z4128" i="2" s="1"/>
  <c r="Y4120" i="2"/>
  <c r="X4120" i="2"/>
  <c r="Z4120" i="2" s="1"/>
  <c r="X4076" i="2"/>
  <c r="Z4076" i="2" s="1"/>
  <c r="Y4076" i="2"/>
  <c r="Y4068" i="2"/>
  <c r="X4068" i="2"/>
  <c r="Z4068" i="2" s="1"/>
  <c r="Y3992" i="2"/>
  <c r="X3992" i="2"/>
  <c r="Z3992" i="2" s="1"/>
  <c r="X3948" i="2"/>
  <c r="Z3948" i="2" s="1"/>
  <c r="Y3948" i="2"/>
  <c r="Y3927" i="2"/>
  <c r="X3927" i="2"/>
  <c r="Z3927" i="2" s="1"/>
  <c r="Y3920" i="2"/>
  <c r="X3920" i="2"/>
  <c r="Z3920" i="2" s="1"/>
  <c r="Y3906" i="2"/>
  <c r="X3906" i="2"/>
  <c r="Z3906" i="2" s="1"/>
  <c r="Y3893" i="2"/>
  <c r="X3893" i="2"/>
  <c r="Z3893" i="2" s="1"/>
  <c r="Y3880" i="2"/>
  <c r="X3880" i="2"/>
  <c r="Z3880" i="2" s="1"/>
  <c r="Y3851" i="2"/>
  <c r="X3851" i="2"/>
  <c r="Z3851" i="2" s="1"/>
  <c r="Y3803" i="2"/>
  <c r="X3803" i="2"/>
  <c r="Z3803" i="2" s="1"/>
  <c r="Y3789" i="2"/>
  <c r="X3789" i="2"/>
  <c r="Z3789" i="2" s="1"/>
  <c r="Y3741" i="2"/>
  <c r="X3741" i="2"/>
  <c r="Z3741" i="2" s="1"/>
  <c r="Y3727" i="2"/>
  <c r="X3727" i="2"/>
  <c r="Z3727" i="2" s="1"/>
  <c r="Y3719" i="2"/>
  <c r="X3719" i="2"/>
  <c r="Z3719" i="2" s="1"/>
  <c r="Y3711" i="2"/>
  <c r="X3711" i="2"/>
  <c r="Z3711" i="2" s="1"/>
  <c r="Y3679" i="2"/>
  <c r="X3679" i="2"/>
  <c r="Z3679" i="2" s="1"/>
  <c r="X3665" i="2"/>
  <c r="Z3665" i="2" s="1"/>
  <c r="Y3665" i="2"/>
  <c r="Y3627" i="2"/>
  <c r="X3627" i="2"/>
  <c r="Z3627" i="2" s="1"/>
  <c r="Y3605" i="2"/>
  <c r="X3605" i="2"/>
  <c r="Z3605" i="2" s="1"/>
  <c r="Y3598" i="2"/>
  <c r="X3598" i="2"/>
  <c r="Z3598" i="2" s="1"/>
  <c r="Y3582" i="2"/>
  <c r="X3582" i="2"/>
  <c r="Z3582" i="2" s="1"/>
  <c r="Y3575" i="2"/>
  <c r="X3575" i="2"/>
  <c r="Z3575" i="2" s="1"/>
  <c r="X3568" i="2"/>
  <c r="Z3568" i="2" s="1"/>
  <c r="Y3568" i="2"/>
  <c r="Y3543" i="2"/>
  <c r="X3543" i="2"/>
  <c r="Z3543" i="2" s="1"/>
  <c r="Y3536" i="2"/>
  <c r="X3536" i="2"/>
  <c r="Z3536" i="2" s="1"/>
  <c r="Y3528" i="2"/>
  <c r="X3528" i="2"/>
  <c r="Z3528" i="2" s="1"/>
  <c r="Y3431" i="2"/>
  <c r="X3431" i="2"/>
  <c r="Z3431" i="2" s="1"/>
  <c r="Y3364" i="2"/>
  <c r="X3364" i="2"/>
  <c r="Z3364" i="2" s="1"/>
  <c r="Y3358" i="2"/>
  <c r="X3358" i="2"/>
  <c r="Z3358" i="2" s="1"/>
  <c r="Y3352" i="2"/>
  <c r="X3352" i="2"/>
  <c r="Z3352" i="2" s="1"/>
  <c r="Y3345" i="2"/>
  <c r="X3345" i="2"/>
  <c r="Z3345" i="2" s="1"/>
  <c r="Y3337" i="2"/>
  <c r="X3337" i="2"/>
  <c r="Z3337" i="2" s="1"/>
  <c r="Y3303" i="2"/>
  <c r="X3303" i="2"/>
  <c r="Z3303" i="2" s="1"/>
  <c r="Y3296" i="2"/>
  <c r="X3296" i="2"/>
  <c r="Z3296" i="2" s="1"/>
  <c r="Y3276" i="2"/>
  <c r="X3276" i="2"/>
  <c r="Z3276" i="2" s="1"/>
  <c r="Y3222" i="2"/>
  <c r="X3222" i="2"/>
  <c r="Z3222" i="2" s="1"/>
  <c r="Y3172" i="2"/>
  <c r="X3172" i="2"/>
  <c r="Z3172" i="2" s="1"/>
  <c r="Y3165" i="2"/>
  <c r="X3165" i="2"/>
  <c r="Z3165" i="2" s="1"/>
  <c r="Y3160" i="2"/>
  <c r="X3160" i="2"/>
  <c r="Z3160" i="2" s="1"/>
  <c r="Y3113" i="2"/>
  <c r="X3113" i="2"/>
  <c r="Z3113" i="2" s="1"/>
  <c r="Y3091" i="2"/>
  <c r="X3091" i="2"/>
  <c r="Z3091" i="2" s="1"/>
  <c r="X3078" i="2"/>
  <c r="Z3078" i="2" s="1"/>
  <c r="Y3078" i="2"/>
  <c r="Y3063" i="2"/>
  <c r="X3063" i="2"/>
  <c r="Z3063" i="2" s="1"/>
  <c r="Y3041" i="2"/>
  <c r="X3041" i="2"/>
  <c r="Z3041" i="2" s="1"/>
  <c r="Y3001" i="2"/>
  <c r="X3001" i="2"/>
  <c r="Z3001" i="2" s="1"/>
  <c r="Y2978" i="2"/>
  <c r="X2978" i="2"/>
  <c r="Z2978" i="2" s="1"/>
  <c r="Y2972" i="2"/>
  <c r="X2972" i="2"/>
  <c r="Z2972" i="2" s="1"/>
  <c r="Y2922" i="2"/>
  <c r="X2922" i="2"/>
  <c r="Z2922" i="2" s="1"/>
  <c r="Y2818" i="2"/>
  <c r="X2818" i="2"/>
  <c r="Z2818" i="2" s="1"/>
  <c r="Y2649" i="2"/>
  <c r="X2649" i="2"/>
  <c r="Z2649" i="2" s="1"/>
  <c r="Y2642" i="2"/>
  <c r="X2642" i="2"/>
  <c r="Z2642" i="2" s="1"/>
  <c r="Y2628" i="2"/>
  <c r="X2628" i="2"/>
  <c r="Z2628" i="2" s="1"/>
  <c r="Y2621" i="2"/>
  <c r="X2621" i="2"/>
  <c r="Z2621" i="2" s="1"/>
  <c r="Y2613" i="2"/>
  <c r="X2613" i="2"/>
  <c r="Z2613" i="2" s="1"/>
  <c r="Y2606" i="2"/>
  <c r="X2606" i="2"/>
  <c r="Z2606" i="2" s="1"/>
  <c r="Y2600" i="2"/>
  <c r="X2600" i="2"/>
  <c r="Z2600" i="2" s="1"/>
  <c r="X2594" i="2"/>
  <c r="Z2594" i="2" s="1"/>
  <c r="Y2594" i="2"/>
  <c r="Y5715" i="2"/>
  <c r="X5715" i="2"/>
  <c r="Z5715" i="2" s="1"/>
  <c r="Y5707" i="2"/>
  <c r="X5707" i="2"/>
  <c r="Z5707" i="2" s="1"/>
  <c r="Y5699" i="2"/>
  <c r="X5699" i="2"/>
  <c r="Z5699" i="2" s="1"/>
  <c r="Y5691" i="2"/>
  <c r="X5691" i="2"/>
  <c r="Z5691" i="2" s="1"/>
  <c r="Y5683" i="2"/>
  <c r="X5683" i="2"/>
  <c r="Z5683" i="2" s="1"/>
  <c r="Y5675" i="2"/>
  <c r="X5675" i="2"/>
  <c r="Z5675" i="2" s="1"/>
  <c r="Y5667" i="2"/>
  <c r="X5667" i="2"/>
  <c r="Z5667" i="2" s="1"/>
  <c r="Y5659" i="2"/>
  <c r="X5659" i="2"/>
  <c r="Z5659" i="2" s="1"/>
  <c r="Y5651" i="2"/>
  <c r="X5651" i="2"/>
  <c r="Z5651" i="2" s="1"/>
  <c r="Y5643" i="2"/>
  <c r="X5643" i="2"/>
  <c r="Z5643" i="2" s="1"/>
  <c r="Y5635" i="2"/>
  <c r="X5635" i="2"/>
  <c r="Z5635" i="2" s="1"/>
  <c r="Y5627" i="2"/>
  <c r="X5627" i="2"/>
  <c r="Z5627" i="2" s="1"/>
  <c r="Y5619" i="2"/>
  <c r="X5619" i="2"/>
  <c r="Z5619" i="2" s="1"/>
  <c r="Y5611" i="2"/>
  <c r="X5611" i="2"/>
  <c r="Z5611" i="2" s="1"/>
  <c r="Y5603" i="2"/>
  <c r="X5603" i="2"/>
  <c r="Z5603" i="2" s="1"/>
  <c r="Y5595" i="2"/>
  <c r="X5595" i="2"/>
  <c r="Z5595" i="2" s="1"/>
  <c r="Y5587" i="2"/>
  <c r="X5587" i="2"/>
  <c r="Z5587" i="2" s="1"/>
  <c r="Y5579" i="2"/>
  <c r="X5579" i="2"/>
  <c r="Z5579" i="2" s="1"/>
  <c r="Y5571" i="2"/>
  <c r="X5571" i="2"/>
  <c r="Z5571" i="2" s="1"/>
  <c r="Y5563" i="2"/>
  <c r="X5563" i="2"/>
  <c r="Z5563" i="2" s="1"/>
  <c r="Y5555" i="2"/>
  <c r="X5555" i="2"/>
  <c r="Z5555" i="2" s="1"/>
  <c r="Y5547" i="2"/>
  <c r="X5547" i="2"/>
  <c r="Z5547" i="2" s="1"/>
  <c r="Y5539" i="2"/>
  <c r="X5539" i="2"/>
  <c r="Z5539" i="2" s="1"/>
  <c r="Y5531" i="2"/>
  <c r="X5531" i="2"/>
  <c r="Z5531" i="2" s="1"/>
  <c r="Y5523" i="2"/>
  <c r="X5523" i="2"/>
  <c r="Z5523" i="2" s="1"/>
  <c r="Y5515" i="2"/>
  <c r="X5515" i="2"/>
  <c r="Z5515" i="2" s="1"/>
  <c r="Y5492" i="2"/>
  <c r="X5492" i="2"/>
  <c r="Z5492" i="2" s="1"/>
  <c r="Y5478" i="2"/>
  <c r="X5478" i="2"/>
  <c r="Z5478" i="2" s="1"/>
  <c r="Y5471" i="2"/>
  <c r="X5471" i="2"/>
  <c r="Z5471" i="2" s="1"/>
  <c r="Y5464" i="2"/>
  <c r="X5464" i="2"/>
  <c r="Z5464" i="2" s="1"/>
  <c r="Y5457" i="2"/>
  <c r="X5457" i="2"/>
  <c r="Z5457" i="2" s="1"/>
  <c r="Y5450" i="2"/>
  <c r="X5450" i="2"/>
  <c r="Z5450" i="2" s="1"/>
  <c r="Y5443" i="2"/>
  <c r="X5443" i="2"/>
  <c r="Z5443" i="2" s="1"/>
  <c r="X5437" i="2"/>
  <c r="Z5437" i="2" s="1"/>
  <c r="Y5437" i="2"/>
  <c r="Y5429" i="2"/>
  <c r="X5429" i="2"/>
  <c r="Z5429" i="2" s="1"/>
  <c r="Y5408" i="2"/>
  <c r="X5408" i="2"/>
  <c r="Z5408" i="2" s="1"/>
  <c r="Y5401" i="2"/>
  <c r="X5401" i="2"/>
  <c r="Z5401" i="2" s="1"/>
  <c r="Y5393" i="2"/>
  <c r="X5393" i="2"/>
  <c r="Z5393" i="2" s="1"/>
  <c r="Y5386" i="2"/>
  <c r="X5386" i="2"/>
  <c r="Z5386" i="2" s="1"/>
  <c r="Y5379" i="2"/>
  <c r="X5379" i="2"/>
  <c r="Z5379" i="2" s="1"/>
  <c r="X5373" i="2"/>
  <c r="Z5373" i="2" s="1"/>
  <c r="Y5373" i="2"/>
  <c r="Y5365" i="2"/>
  <c r="X5365" i="2"/>
  <c r="Z5365" i="2" s="1"/>
  <c r="Y5344" i="2"/>
  <c r="X5344" i="2"/>
  <c r="Z5344" i="2" s="1"/>
  <c r="Y5337" i="2"/>
  <c r="X5337" i="2"/>
  <c r="Z5337" i="2" s="1"/>
  <c r="Y5329" i="2"/>
  <c r="X5329" i="2"/>
  <c r="Z5329" i="2" s="1"/>
  <c r="Y5322" i="2"/>
  <c r="X5322" i="2"/>
  <c r="Z5322" i="2" s="1"/>
  <c r="X5309" i="2"/>
  <c r="Z5309" i="2" s="1"/>
  <c r="Y5309" i="2"/>
  <c r="Y5301" i="2"/>
  <c r="X5301" i="2"/>
  <c r="Z5301" i="2" s="1"/>
  <c r="Y5280" i="2"/>
  <c r="X5280" i="2"/>
  <c r="Z5280" i="2" s="1"/>
  <c r="Y5273" i="2"/>
  <c r="X5273" i="2"/>
  <c r="Z5273" i="2" s="1"/>
  <c r="Y5265" i="2"/>
  <c r="X5265" i="2"/>
  <c r="Z5265" i="2" s="1"/>
  <c r="Y5258" i="2"/>
  <c r="X5258" i="2"/>
  <c r="Z5258" i="2" s="1"/>
  <c r="Y5251" i="2"/>
  <c r="X5251" i="2"/>
  <c r="Z5251" i="2" s="1"/>
  <c r="X5245" i="2"/>
  <c r="Z5245" i="2" s="1"/>
  <c r="Y5245" i="2"/>
  <c r="Y5237" i="2"/>
  <c r="X5237" i="2"/>
  <c r="Z5237" i="2" s="1"/>
  <c r="Y5216" i="2"/>
  <c r="X5216" i="2"/>
  <c r="Z5216" i="2" s="1"/>
  <c r="Y5209" i="2"/>
  <c r="X5209" i="2"/>
  <c r="Z5209" i="2" s="1"/>
  <c r="Y5201" i="2"/>
  <c r="X5201" i="2"/>
  <c r="Z5201" i="2" s="1"/>
  <c r="Y5194" i="2"/>
  <c r="X5194" i="2"/>
  <c r="Z5194" i="2" s="1"/>
  <c r="Y5187" i="2"/>
  <c r="X5187" i="2"/>
  <c r="Z5187" i="2" s="1"/>
  <c r="X5181" i="2"/>
  <c r="Z5181" i="2" s="1"/>
  <c r="Y5181" i="2"/>
  <c r="Y5173" i="2"/>
  <c r="X5173" i="2"/>
  <c r="Z5173" i="2" s="1"/>
  <c r="Y5152" i="2"/>
  <c r="X5152" i="2"/>
  <c r="Z5152" i="2" s="1"/>
  <c r="Y5145" i="2"/>
  <c r="X5145" i="2"/>
  <c r="Z5145" i="2" s="1"/>
  <c r="Y5137" i="2"/>
  <c r="X5137" i="2"/>
  <c r="Z5137" i="2" s="1"/>
  <c r="Y5130" i="2"/>
  <c r="X5130" i="2"/>
  <c r="Z5130" i="2" s="1"/>
  <c r="Y5117" i="2"/>
  <c r="X5117" i="2"/>
  <c r="Z5117" i="2" s="1"/>
  <c r="X5109" i="2"/>
  <c r="Z5109" i="2" s="1"/>
  <c r="Y5109" i="2"/>
  <c r="Y5092" i="2"/>
  <c r="X5092" i="2"/>
  <c r="Z5092" i="2" s="1"/>
  <c r="Y5081" i="2"/>
  <c r="X5081" i="2"/>
  <c r="Z5081" i="2" s="1"/>
  <c r="Y5074" i="2"/>
  <c r="X5074" i="2"/>
  <c r="Z5074" i="2" s="1"/>
  <c r="Y5062" i="2"/>
  <c r="X5062" i="2"/>
  <c r="Z5062" i="2" s="1"/>
  <c r="Y5056" i="2"/>
  <c r="X5056" i="2"/>
  <c r="Z5056" i="2" s="1"/>
  <c r="Y5050" i="2"/>
  <c r="X5050" i="2"/>
  <c r="Z5050" i="2" s="1"/>
  <c r="Y5044" i="2"/>
  <c r="X5044" i="2"/>
  <c r="Z5044" i="2" s="1"/>
  <c r="Y5038" i="2"/>
  <c r="X5038" i="2"/>
  <c r="Z5038" i="2" s="1"/>
  <c r="Y5032" i="2"/>
  <c r="X5032" i="2"/>
  <c r="Z5032" i="2" s="1"/>
  <c r="Y5020" i="2"/>
  <c r="X5020" i="2"/>
  <c r="Z5020" i="2" s="1"/>
  <c r="Y5014" i="2"/>
  <c r="X5014" i="2"/>
  <c r="Z5014" i="2" s="1"/>
  <c r="Y4985" i="2"/>
  <c r="X4985" i="2"/>
  <c r="Z4985" i="2" s="1"/>
  <c r="Y4967" i="2"/>
  <c r="X4967" i="2"/>
  <c r="Z4967" i="2" s="1"/>
  <c r="Y4961" i="2"/>
  <c r="X4961" i="2"/>
  <c r="Z4961" i="2" s="1"/>
  <c r="Y4903" i="2"/>
  <c r="X4903" i="2"/>
  <c r="Z4903" i="2" s="1"/>
  <c r="Y4897" i="2"/>
  <c r="X4897" i="2"/>
  <c r="Z4897" i="2" s="1"/>
  <c r="Y4891" i="2"/>
  <c r="X4891" i="2"/>
  <c r="Z4891" i="2" s="1"/>
  <c r="Y4881" i="2"/>
  <c r="X4881" i="2"/>
  <c r="Z4881" i="2" s="1"/>
  <c r="Y4870" i="2"/>
  <c r="X4870" i="2"/>
  <c r="Z4870" i="2" s="1"/>
  <c r="Y4864" i="2"/>
  <c r="X4864" i="2"/>
  <c r="Z4864" i="2" s="1"/>
  <c r="Y4826" i="2"/>
  <c r="X4826" i="2"/>
  <c r="Z4826" i="2" s="1"/>
  <c r="Y4821" i="2"/>
  <c r="X4821" i="2"/>
  <c r="Z4821" i="2" s="1"/>
  <c r="Y4810" i="2"/>
  <c r="X4810" i="2"/>
  <c r="Z4810" i="2" s="1"/>
  <c r="Y4805" i="2"/>
  <c r="X4805" i="2"/>
  <c r="Z4805" i="2" s="1"/>
  <c r="Y4794" i="2"/>
  <c r="X4794" i="2"/>
  <c r="Z4794" i="2" s="1"/>
  <c r="Y4789" i="2"/>
  <c r="X4789" i="2"/>
  <c r="Z4789" i="2" s="1"/>
  <c r="Y4778" i="2"/>
  <c r="X4778" i="2"/>
  <c r="Z4778" i="2" s="1"/>
  <c r="Y4773" i="2"/>
  <c r="X4773" i="2"/>
  <c r="Z4773" i="2" s="1"/>
  <c r="Y4762" i="2"/>
  <c r="X4762" i="2"/>
  <c r="Z4762" i="2" s="1"/>
  <c r="Y4722" i="2"/>
  <c r="X4722" i="2"/>
  <c r="Z4722" i="2" s="1"/>
  <c r="Y4682" i="2"/>
  <c r="X4682" i="2"/>
  <c r="Z4682" i="2" s="1"/>
  <c r="Y4634" i="2"/>
  <c r="X4634" i="2"/>
  <c r="Z4634" i="2" s="1"/>
  <c r="Y4435" i="2"/>
  <c r="X4435" i="2"/>
  <c r="Z4435" i="2" s="1"/>
  <c r="Y4274" i="2"/>
  <c r="X4274" i="2"/>
  <c r="Z4274" i="2" s="1"/>
  <c r="Y4228" i="2"/>
  <c r="X4228" i="2"/>
  <c r="Z4228" i="2" s="1"/>
  <c r="Y4212" i="2"/>
  <c r="X4212" i="2"/>
  <c r="Z4212" i="2" s="1"/>
  <c r="Y4135" i="2"/>
  <c r="X4135" i="2"/>
  <c r="Z4135" i="2" s="1"/>
  <c r="X4052" i="2"/>
  <c r="Z4052" i="2" s="1"/>
  <c r="Y4052" i="2"/>
  <c r="Y4007" i="2"/>
  <c r="X4007" i="2"/>
  <c r="Z4007" i="2" s="1"/>
  <c r="Y3926" i="2"/>
  <c r="X3926" i="2"/>
  <c r="Z3926" i="2" s="1"/>
  <c r="Y3885" i="2"/>
  <c r="X3885" i="2"/>
  <c r="Z3885" i="2" s="1"/>
  <c r="Y3810" i="2"/>
  <c r="X3810" i="2"/>
  <c r="Z3810" i="2" s="1"/>
  <c r="Y3773" i="2"/>
  <c r="X3773" i="2"/>
  <c r="Z3773" i="2" s="1"/>
  <c r="Y3733" i="2"/>
  <c r="X3733" i="2"/>
  <c r="Z3733" i="2" s="1"/>
  <c r="Y3718" i="2"/>
  <c r="X3718" i="2"/>
  <c r="Z3718" i="2" s="1"/>
  <c r="Y3698" i="2"/>
  <c r="X3698" i="2"/>
  <c r="Z3698" i="2" s="1"/>
  <c r="Y3686" i="2"/>
  <c r="X3686" i="2"/>
  <c r="Z3686" i="2" s="1"/>
  <c r="Y3678" i="2"/>
  <c r="X3678" i="2"/>
  <c r="Z3678" i="2" s="1"/>
  <c r="Y3670" i="2"/>
  <c r="X3670" i="2"/>
  <c r="Z3670" i="2" s="1"/>
  <c r="Y3641" i="2"/>
  <c r="X3641" i="2"/>
  <c r="Z3641" i="2" s="1"/>
  <c r="Y3586" i="2"/>
  <c r="X3586" i="2"/>
  <c r="Z3586" i="2" s="1"/>
  <c r="Y3567" i="2"/>
  <c r="X3567" i="2"/>
  <c r="Z3567" i="2" s="1"/>
  <c r="Y3548" i="2"/>
  <c r="X3548" i="2"/>
  <c r="Z3548" i="2" s="1"/>
  <c r="Y3527" i="2"/>
  <c r="X3527" i="2"/>
  <c r="Z3527" i="2" s="1"/>
  <c r="Y3503" i="2"/>
  <c r="X3503" i="2"/>
  <c r="Z3503" i="2" s="1"/>
  <c r="Y3496" i="2"/>
  <c r="X3496" i="2"/>
  <c r="Z3496" i="2" s="1"/>
  <c r="Y3481" i="2"/>
  <c r="X3481" i="2"/>
  <c r="Z3481" i="2" s="1"/>
  <c r="Y3474" i="2"/>
  <c r="X3474" i="2"/>
  <c r="Z3474" i="2" s="1"/>
  <c r="Y3445" i="2"/>
  <c r="X3445" i="2"/>
  <c r="Z3445" i="2" s="1"/>
  <c r="Y3404" i="2"/>
  <c r="X3404" i="2"/>
  <c r="Z3404" i="2" s="1"/>
  <c r="Y3351" i="2"/>
  <c r="X3351" i="2"/>
  <c r="Z3351" i="2" s="1"/>
  <c r="Y3344" i="2"/>
  <c r="X3344" i="2"/>
  <c r="Z3344" i="2" s="1"/>
  <c r="Y3336" i="2"/>
  <c r="X3336" i="2"/>
  <c r="Z3336" i="2" s="1"/>
  <c r="Y3317" i="2"/>
  <c r="X3317" i="2"/>
  <c r="Z3317" i="2" s="1"/>
  <c r="Y3242" i="2"/>
  <c r="X3242" i="2"/>
  <c r="Z3242" i="2" s="1"/>
  <c r="Y3133" i="2"/>
  <c r="X3133" i="2"/>
  <c r="Z3133" i="2" s="1"/>
  <c r="Y3097" i="2"/>
  <c r="X3097" i="2"/>
  <c r="Z3097" i="2" s="1"/>
  <c r="Y3077" i="2"/>
  <c r="X3077" i="2"/>
  <c r="Z3077" i="2" s="1"/>
  <c r="Y3070" i="2"/>
  <c r="X3070" i="2"/>
  <c r="Z3070" i="2" s="1"/>
  <c r="X3062" i="2"/>
  <c r="Z3062" i="2" s="1"/>
  <c r="Y3062" i="2"/>
  <c r="Y3007" i="2"/>
  <c r="X3007" i="2"/>
  <c r="Z3007" i="2" s="1"/>
  <c r="Y2958" i="2"/>
  <c r="X2958" i="2"/>
  <c r="Z2958" i="2" s="1"/>
  <c r="Y2950" i="2"/>
  <c r="X2950" i="2"/>
  <c r="Z2950" i="2" s="1"/>
  <c r="Y2935" i="2"/>
  <c r="X2935" i="2"/>
  <c r="Z2935" i="2" s="1"/>
  <c r="Y2928" i="2"/>
  <c r="X2928" i="2"/>
  <c r="Z2928" i="2" s="1"/>
  <c r="Y2711" i="2"/>
  <c r="X2711" i="2"/>
  <c r="Z2711" i="2" s="1"/>
  <c r="Y2704" i="2"/>
  <c r="X2704" i="2"/>
  <c r="Z2704" i="2" s="1"/>
  <c r="Y2669" i="2"/>
  <c r="X2669" i="2"/>
  <c r="Z2669" i="2" s="1"/>
  <c r="Y2662" i="2"/>
  <c r="X2662" i="2"/>
  <c r="Z2662" i="2" s="1"/>
  <c r="Y4760" i="2"/>
  <c r="X4760" i="2"/>
  <c r="Z4760" i="2" s="1"/>
  <c r="Y4754" i="2"/>
  <c r="X4754" i="2"/>
  <c r="Z4754" i="2" s="1"/>
  <c r="Y4742" i="2"/>
  <c r="X4742" i="2"/>
  <c r="Z4742" i="2" s="1"/>
  <c r="Y4737" i="2"/>
  <c r="X4737" i="2"/>
  <c r="Z4737" i="2" s="1"/>
  <c r="Y4724" i="2"/>
  <c r="X4724" i="2"/>
  <c r="Z4724" i="2" s="1"/>
  <c r="Y4719" i="2"/>
  <c r="X4719" i="2"/>
  <c r="Z4719" i="2" s="1"/>
  <c r="Y4707" i="2"/>
  <c r="X4707" i="2"/>
  <c r="Z4707" i="2" s="1"/>
  <c r="Y4701" i="2"/>
  <c r="X4701" i="2"/>
  <c r="Z4701" i="2" s="1"/>
  <c r="Y4696" i="2"/>
  <c r="X4696" i="2"/>
  <c r="Z4696" i="2" s="1"/>
  <c r="Y4690" i="2"/>
  <c r="X4690" i="2"/>
  <c r="Z4690" i="2" s="1"/>
  <c r="Y4678" i="2"/>
  <c r="X4678" i="2"/>
  <c r="Z4678" i="2" s="1"/>
  <c r="Y4673" i="2"/>
  <c r="X4673" i="2"/>
  <c r="Z4673" i="2" s="1"/>
  <c r="Y4660" i="2"/>
  <c r="X4660" i="2"/>
  <c r="Z4660" i="2" s="1"/>
  <c r="Y4655" i="2"/>
  <c r="X4655" i="2"/>
  <c r="Z4655" i="2" s="1"/>
  <c r="Y4643" i="2"/>
  <c r="X4643" i="2"/>
  <c r="Z4643" i="2" s="1"/>
  <c r="Y4637" i="2"/>
  <c r="X4637" i="2"/>
  <c r="Z4637" i="2" s="1"/>
  <c r="Y4632" i="2"/>
  <c r="X4632" i="2"/>
  <c r="Z4632" i="2" s="1"/>
  <c r="Y4626" i="2"/>
  <c r="X4626" i="2"/>
  <c r="Z4626" i="2" s="1"/>
  <c r="Y4614" i="2"/>
  <c r="X4614" i="2"/>
  <c r="Z4614" i="2" s="1"/>
  <c r="Y4609" i="2"/>
  <c r="X4609" i="2"/>
  <c r="Z4609" i="2" s="1"/>
  <c r="Y4601" i="2"/>
  <c r="X4601" i="2"/>
  <c r="Z4601" i="2" s="1"/>
  <c r="Y4593" i="2"/>
  <c r="X4593" i="2"/>
  <c r="Z4593" i="2" s="1"/>
  <c r="X4585" i="2"/>
  <c r="Z4585" i="2" s="1"/>
  <c r="Y4585" i="2"/>
  <c r="Y4577" i="2"/>
  <c r="X4577" i="2"/>
  <c r="Z4577" i="2" s="1"/>
  <c r="Y4569" i="2"/>
  <c r="X4569" i="2"/>
  <c r="Z4569" i="2" s="1"/>
  <c r="Y4561" i="2"/>
  <c r="X4561" i="2"/>
  <c r="Z4561" i="2" s="1"/>
  <c r="Y4553" i="2"/>
  <c r="X4553" i="2"/>
  <c r="Z4553" i="2" s="1"/>
  <c r="Y4545" i="2"/>
  <c r="X4545" i="2"/>
  <c r="Z4545" i="2" s="1"/>
  <c r="Y4529" i="2"/>
  <c r="X4529" i="2"/>
  <c r="Z4529" i="2" s="1"/>
  <c r="Y4521" i="2"/>
  <c r="X4521" i="2"/>
  <c r="Z4521" i="2" s="1"/>
  <c r="Y4513" i="2"/>
  <c r="X4513" i="2"/>
  <c r="Z4513" i="2" s="1"/>
  <c r="Y4505" i="2"/>
  <c r="X4505" i="2"/>
  <c r="Z4505" i="2" s="1"/>
  <c r="Y4498" i="2"/>
  <c r="X4498" i="2"/>
  <c r="Z4498" i="2" s="1"/>
  <c r="Y4491" i="2"/>
  <c r="X4491" i="2"/>
  <c r="Z4491" i="2" s="1"/>
  <c r="Y4476" i="2"/>
  <c r="X4476" i="2"/>
  <c r="Z4476" i="2" s="1"/>
  <c r="Y4468" i="2"/>
  <c r="X4468" i="2"/>
  <c r="Z4468" i="2" s="1"/>
  <c r="Y4461" i="2"/>
  <c r="X4461" i="2"/>
  <c r="Z4461" i="2" s="1"/>
  <c r="Y4454" i="2"/>
  <c r="X4454" i="2"/>
  <c r="Z4454" i="2" s="1"/>
  <c r="Y4447" i="2"/>
  <c r="X4447" i="2"/>
  <c r="Z4447" i="2" s="1"/>
  <c r="Y4439" i="2"/>
  <c r="X4439" i="2"/>
  <c r="Z4439" i="2" s="1"/>
  <c r="Y4432" i="2"/>
  <c r="X4432" i="2"/>
  <c r="Z4432" i="2" s="1"/>
  <c r="Y4425" i="2"/>
  <c r="X4425" i="2"/>
  <c r="Z4425" i="2" s="1"/>
  <c r="Y4418" i="2"/>
  <c r="X4418" i="2"/>
  <c r="Z4418" i="2" s="1"/>
  <c r="Y4410" i="2"/>
  <c r="X4410" i="2"/>
  <c r="Z4410" i="2" s="1"/>
  <c r="Y4403" i="2"/>
  <c r="X4403" i="2"/>
  <c r="Z4403" i="2" s="1"/>
  <c r="X4388" i="2"/>
  <c r="Z4388" i="2" s="1"/>
  <c r="Y4388" i="2"/>
  <c r="Y4381" i="2"/>
  <c r="X4381" i="2"/>
  <c r="Z4381" i="2" s="1"/>
  <c r="Y4373" i="2"/>
  <c r="X4373" i="2"/>
  <c r="Z4373" i="2" s="1"/>
  <c r="Y4366" i="2"/>
  <c r="X4366" i="2"/>
  <c r="Z4366" i="2" s="1"/>
  <c r="Y4359" i="2"/>
  <c r="X4359" i="2"/>
  <c r="Z4359" i="2" s="1"/>
  <c r="X4352" i="2"/>
  <c r="Z4352" i="2" s="1"/>
  <c r="Y4352" i="2"/>
  <c r="Y4344" i="2"/>
  <c r="X4344" i="2"/>
  <c r="Z4344" i="2" s="1"/>
  <c r="Y4337" i="2"/>
  <c r="X4337" i="2"/>
  <c r="Z4337" i="2" s="1"/>
  <c r="Y4330" i="2"/>
  <c r="X4330" i="2"/>
  <c r="Z4330" i="2" s="1"/>
  <c r="Y4323" i="2"/>
  <c r="X4323" i="2"/>
  <c r="Z4323" i="2" s="1"/>
  <c r="Y4315" i="2"/>
  <c r="X4315" i="2"/>
  <c r="Z4315" i="2" s="1"/>
  <c r="Y4293" i="2"/>
  <c r="X4293" i="2"/>
  <c r="Z4293" i="2" s="1"/>
  <c r="Y4286" i="2"/>
  <c r="X4286" i="2"/>
  <c r="Z4286" i="2" s="1"/>
  <c r="Y4278" i="2"/>
  <c r="X4278" i="2"/>
  <c r="Z4278" i="2" s="1"/>
  <c r="Y4271" i="2"/>
  <c r="X4271" i="2"/>
  <c r="Z4271" i="2" s="1"/>
  <c r="Y4264" i="2"/>
  <c r="X4264" i="2"/>
  <c r="Z4264" i="2" s="1"/>
  <c r="Y4257" i="2"/>
  <c r="X4257" i="2"/>
  <c r="Z4257" i="2" s="1"/>
  <c r="Y4249" i="2"/>
  <c r="X4249" i="2"/>
  <c r="Z4249" i="2" s="1"/>
  <c r="X4242" i="2"/>
  <c r="Z4242" i="2" s="1"/>
  <c r="Y4242" i="2"/>
  <c r="Y4235" i="2"/>
  <c r="X4235" i="2"/>
  <c r="Z4235" i="2" s="1"/>
  <c r="Y4220" i="2"/>
  <c r="X4220" i="2"/>
  <c r="Z4220" i="2" s="1"/>
  <c r="Y4205" i="2"/>
  <c r="X4205" i="2"/>
  <c r="Z4205" i="2" s="1"/>
  <c r="Y4198" i="2"/>
  <c r="X4198" i="2"/>
  <c r="Z4198" i="2" s="1"/>
  <c r="Y4191" i="2"/>
  <c r="X4191" i="2"/>
  <c r="Z4191" i="2" s="1"/>
  <c r="Y4183" i="2"/>
  <c r="X4183" i="2"/>
  <c r="Z4183" i="2" s="1"/>
  <c r="Y4176" i="2"/>
  <c r="X4176" i="2"/>
  <c r="Z4176" i="2" s="1"/>
  <c r="X4162" i="2"/>
  <c r="Z4162" i="2" s="1"/>
  <c r="Y4162" i="2"/>
  <c r="Y4154" i="2"/>
  <c r="X4154" i="2"/>
  <c r="Z4154" i="2" s="1"/>
  <c r="Y4147" i="2"/>
  <c r="X4147" i="2"/>
  <c r="Z4147" i="2" s="1"/>
  <c r="Y4125" i="2"/>
  <c r="X4125" i="2"/>
  <c r="Z4125" i="2" s="1"/>
  <c r="Y4118" i="2"/>
  <c r="X4118" i="2"/>
  <c r="Z4118" i="2" s="1"/>
  <c r="Y4111" i="2"/>
  <c r="X4111" i="2"/>
  <c r="Z4111" i="2" s="1"/>
  <c r="Y4104" i="2"/>
  <c r="X4104" i="2"/>
  <c r="Z4104" i="2" s="1"/>
  <c r="Y4097" i="2"/>
  <c r="X4097" i="2"/>
  <c r="Z4097" i="2" s="1"/>
  <c r="X4089" i="2"/>
  <c r="Z4089" i="2" s="1"/>
  <c r="Y4089" i="2"/>
  <c r="Y4083" i="2"/>
  <c r="X4083" i="2"/>
  <c r="Z4083" i="2" s="1"/>
  <c r="Y4061" i="2"/>
  <c r="X4061" i="2"/>
  <c r="Z4061" i="2" s="1"/>
  <c r="Y4054" i="2"/>
  <c r="X4054" i="2"/>
  <c r="Z4054" i="2" s="1"/>
  <c r="Y4047" i="2"/>
  <c r="X4047" i="2"/>
  <c r="Z4047" i="2" s="1"/>
  <c r="Y4040" i="2"/>
  <c r="X4040" i="2"/>
  <c r="Z4040" i="2" s="1"/>
  <c r="Y4033" i="2"/>
  <c r="X4033" i="2"/>
  <c r="Z4033" i="2" s="1"/>
  <c r="Y4025" i="2"/>
  <c r="X4025" i="2"/>
  <c r="Z4025" i="2" s="1"/>
  <c r="Y4019" i="2"/>
  <c r="X4019" i="2"/>
  <c r="Z4019" i="2" s="1"/>
  <c r="Y3990" i="2"/>
  <c r="X3990" i="2"/>
  <c r="Z3990" i="2" s="1"/>
  <c r="Y3983" i="2"/>
  <c r="X3983" i="2"/>
  <c r="Z3983" i="2" s="1"/>
  <c r="X3976" i="2"/>
  <c r="Z3976" i="2" s="1"/>
  <c r="Y3976" i="2"/>
  <c r="Y3969" i="2"/>
  <c r="X3969" i="2"/>
  <c r="Z3969" i="2" s="1"/>
  <c r="Y3961" i="2"/>
  <c r="X3961" i="2"/>
  <c r="Z3961" i="2" s="1"/>
  <c r="Y3955" i="2"/>
  <c r="X3955" i="2"/>
  <c r="Z3955" i="2" s="1"/>
  <c r="Y3941" i="2"/>
  <c r="X3941" i="2"/>
  <c r="Z3941" i="2" s="1"/>
  <c r="Y3924" i="2"/>
  <c r="X3924" i="2"/>
  <c r="Z3924" i="2" s="1"/>
  <c r="Y3900" i="2"/>
  <c r="X3900" i="2"/>
  <c r="Z3900" i="2" s="1"/>
  <c r="Y3889" i="2"/>
  <c r="X3889" i="2"/>
  <c r="Z3889" i="2" s="1"/>
  <c r="Y3843" i="2"/>
  <c r="X3843" i="2"/>
  <c r="Z3843" i="2" s="1"/>
  <c r="Y3831" i="2"/>
  <c r="X3831" i="2"/>
  <c r="Z3831" i="2" s="1"/>
  <c r="Y3779" i="2"/>
  <c r="X3779" i="2"/>
  <c r="Z3779" i="2" s="1"/>
  <c r="Y3767" i="2"/>
  <c r="X3767" i="2"/>
  <c r="Z3767" i="2" s="1"/>
  <c r="Y3756" i="2"/>
  <c r="X3756" i="2"/>
  <c r="Z3756" i="2" s="1"/>
  <c r="Y3715" i="2"/>
  <c r="X3715" i="2"/>
  <c r="Z3715" i="2" s="1"/>
  <c r="Y3703" i="2"/>
  <c r="X3703" i="2"/>
  <c r="Z3703" i="2" s="1"/>
  <c r="Y3692" i="2"/>
  <c r="X3692" i="2"/>
  <c r="Z3692" i="2" s="1"/>
  <c r="Y3657" i="2"/>
  <c r="X3657" i="2"/>
  <c r="Z3657" i="2" s="1"/>
  <c r="Y3632" i="2"/>
  <c r="X3632" i="2"/>
  <c r="Z3632" i="2" s="1"/>
  <c r="Y3620" i="2"/>
  <c r="X3620" i="2"/>
  <c r="Z3620" i="2" s="1"/>
  <c r="X3593" i="2"/>
  <c r="Z3593" i="2" s="1"/>
  <c r="Y3593" i="2"/>
  <c r="Y3574" i="2"/>
  <c r="X3574" i="2"/>
  <c r="Z3574" i="2" s="1"/>
  <c r="Y3562" i="2"/>
  <c r="X3562" i="2"/>
  <c r="Z3562" i="2" s="1"/>
  <c r="Y3546" i="2"/>
  <c r="X3546" i="2"/>
  <c r="Z3546" i="2" s="1"/>
  <c r="Y3540" i="2"/>
  <c r="X3540" i="2"/>
  <c r="Z3540" i="2" s="1"/>
  <c r="Y3535" i="2"/>
  <c r="X3535" i="2"/>
  <c r="Z3535" i="2" s="1"/>
  <c r="Y3523" i="2"/>
  <c r="X3523" i="2"/>
  <c r="Z3523" i="2" s="1"/>
  <c r="Y3517" i="2"/>
  <c r="X3517" i="2"/>
  <c r="Z3517" i="2" s="1"/>
  <c r="Y3506" i="2"/>
  <c r="X3506" i="2"/>
  <c r="Z3506" i="2" s="1"/>
  <c r="Y3500" i="2"/>
  <c r="X3500" i="2"/>
  <c r="Z3500" i="2" s="1"/>
  <c r="X3483" i="2"/>
  <c r="Z3483" i="2" s="1"/>
  <c r="Y3483" i="2"/>
  <c r="Y3478" i="2"/>
  <c r="X3478" i="2"/>
  <c r="Z3478" i="2" s="1"/>
  <c r="Y3437" i="2"/>
  <c r="X3437" i="2"/>
  <c r="Z3437" i="2" s="1"/>
  <c r="Y3425" i="2"/>
  <c r="X3425" i="2"/>
  <c r="Z3425" i="2" s="1"/>
  <c r="Y3373" i="2"/>
  <c r="X3373" i="2"/>
  <c r="Z3373" i="2" s="1"/>
  <c r="Y3361" i="2"/>
  <c r="X3361" i="2"/>
  <c r="Z3361" i="2" s="1"/>
  <c r="Y3350" i="2"/>
  <c r="X3350" i="2"/>
  <c r="Z3350" i="2" s="1"/>
  <c r="Y3309" i="2"/>
  <c r="X3309" i="2"/>
  <c r="Z3309" i="2" s="1"/>
  <c r="X3297" i="2"/>
  <c r="Z3297" i="2" s="1"/>
  <c r="Y3297" i="2"/>
  <c r="X3286" i="2"/>
  <c r="Z3286" i="2" s="1"/>
  <c r="Y3286" i="2"/>
  <c r="Y3239" i="2"/>
  <c r="X3239" i="2"/>
  <c r="Z3239" i="2" s="1"/>
  <c r="Y3223" i="2"/>
  <c r="X3223" i="2"/>
  <c r="Z3223" i="2" s="1"/>
  <c r="Y3211" i="2"/>
  <c r="X3211" i="2"/>
  <c r="Z3211" i="2" s="1"/>
  <c r="Y3204" i="2"/>
  <c r="X3204" i="2"/>
  <c r="Z3204" i="2" s="1"/>
  <c r="Y3198" i="2"/>
  <c r="X3198" i="2"/>
  <c r="Z3198" i="2" s="1"/>
  <c r="X3187" i="2"/>
  <c r="Z3187" i="2" s="1"/>
  <c r="Y3187" i="2"/>
  <c r="Y3181" i="2"/>
  <c r="X3181" i="2"/>
  <c r="Z3181" i="2" s="1"/>
  <c r="Y3169" i="2"/>
  <c r="X3169" i="2"/>
  <c r="Z3169" i="2" s="1"/>
  <c r="Y3147" i="2"/>
  <c r="X3147" i="2"/>
  <c r="Z3147" i="2" s="1"/>
  <c r="X3135" i="2"/>
  <c r="Z3135" i="2" s="1"/>
  <c r="Y3135" i="2"/>
  <c r="Y3129" i="2"/>
  <c r="X3129" i="2"/>
  <c r="Z3129" i="2" s="1"/>
  <c r="Y3072" i="2"/>
  <c r="X3072" i="2"/>
  <c r="Z3072" i="2" s="1"/>
  <c r="Y3067" i="2"/>
  <c r="X3067" i="2"/>
  <c r="Z3067" i="2" s="1"/>
  <c r="Y3050" i="2"/>
  <c r="X3050" i="2"/>
  <c r="Z3050" i="2" s="1"/>
  <c r="Y3038" i="2"/>
  <c r="X3038" i="2"/>
  <c r="Z3038" i="2" s="1"/>
  <c r="Y3016" i="2"/>
  <c r="X3016" i="2"/>
  <c r="Z3016" i="2" s="1"/>
  <c r="Y3011" i="2"/>
  <c r="X3011" i="2"/>
  <c r="Z3011" i="2" s="1"/>
  <c r="Y2999" i="2"/>
  <c r="X2999" i="2"/>
  <c r="Z2999" i="2" s="1"/>
  <c r="Y2993" i="2"/>
  <c r="X2993" i="2"/>
  <c r="Z2993" i="2" s="1"/>
  <c r="Y2988" i="2"/>
  <c r="X2988" i="2"/>
  <c r="Z2988" i="2" s="1"/>
  <c r="X2976" i="2"/>
  <c r="Z2976" i="2" s="1"/>
  <c r="Y2976" i="2"/>
  <c r="Y2970" i="2"/>
  <c r="X2970" i="2"/>
  <c r="Z2970" i="2" s="1"/>
  <c r="Y2952" i="2"/>
  <c r="X2952" i="2"/>
  <c r="Z2952" i="2" s="1"/>
  <c r="Y2947" i="2"/>
  <c r="X2947" i="2"/>
  <c r="Z2947" i="2" s="1"/>
  <c r="Y2940" i="2"/>
  <c r="X2940" i="2"/>
  <c r="Z2940" i="2" s="1"/>
  <c r="Y2932" i="2"/>
  <c r="X2932" i="2"/>
  <c r="Z2932" i="2" s="1"/>
  <c r="Y2914" i="2"/>
  <c r="X2914" i="2"/>
  <c r="Z2914" i="2" s="1"/>
  <c r="Y2907" i="2"/>
  <c r="X2907" i="2"/>
  <c r="Z2907" i="2" s="1"/>
  <c r="Y2874" i="2"/>
  <c r="X2874" i="2"/>
  <c r="Z2874" i="2" s="1"/>
  <c r="Y2867" i="2"/>
  <c r="X2867" i="2"/>
  <c r="Z2867" i="2" s="1"/>
  <c r="X2848" i="2"/>
  <c r="Z2848" i="2" s="1"/>
  <c r="Y2848" i="2"/>
  <c r="Y2841" i="2"/>
  <c r="X2841" i="2"/>
  <c r="Z2841" i="2" s="1"/>
  <c r="Y2834" i="2"/>
  <c r="X2834" i="2"/>
  <c r="Z2834" i="2" s="1"/>
  <c r="Y2828" i="2"/>
  <c r="X2828" i="2"/>
  <c r="Z2828" i="2" s="1"/>
  <c r="Y2821" i="2"/>
  <c r="X2821" i="2"/>
  <c r="Z2821" i="2" s="1"/>
  <c r="X2808" i="2"/>
  <c r="Z2808" i="2" s="1"/>
  <c r="Y2808" i="2"/>
  <c r="Y2801" i="2"/>
  <c r="X2801" i="2"/>
  <c r="Z2801" i="2" s="1"/>
  <c r="Y2782" i="2"/>
  <c r="X2782" i="2"/>
  <c r="Z2782" i="2" s="1"/>
  <c r="X2775" i="2"/>
  <c r="Z2775" i="2" s="1"/>
  <c r="Y2775" i="2"/>
  <c r="Y2768" i="2"/>
  <c r="X2768" i="2"/>
  <c r="Z2768" i="2" s="1"/>
  <c r="Y2762" i="2"/>
  <c r="X2762" i="2"/>
  <c r="Z2762" i="2" s="1"/>
  <c r="X2756" i="2"/>
  <c r="Z2756" i="2" s="1"/>
  <c r="Y2756" i="2"/>
  <c r="Y2749" i="2"/>
  <c r="X2749" i="2"/>
  <c r="Z2749" i="2" s="1"/>
  <c r="Y2741" i="2"/>
  <c r="X2741" i="2"/>
  <c r="Z2741" i="2" s="1"/>
  <c r="Y2734" i="2"/>
  <c r="X2734" i="2"/>
  <c r="Z2734" i="2" s="1"/>
  <c r="Y2728" i="2"/>
  <c r="X2728" i="2"/>
  <c r="Z2728" i="2" s="1"/>
  <c r="Y2723" i="2"/>
  <c r="X2723" i="2"/>
  <c r="Z2723" i="2" s="1"/>
  <c r="X2716" i="2"/>
  <c r="Z2716" i="2" s="1"/>
  <c r="Y2716" i="2"/>
  <c r="Y2694" i="2"/>
  <c r="X2694" i="2"/>
  <c r="Z2694" i="2" s="1"/>
  <c r="Y2673" i="2"/>
  <c r="X2673" i="2"/>
  <c r="Z2673" i="2" s="1"/>
  <c r="Y2646" i="2"/>
  <c r="X2646" i="2"/>
  <c r="Z2646" i="2" s="1"/>
  <c r="X2626" i="2"/>
  <c r="Z2626" i="2" s="1"/>
  <c r="Y2626" i="2"/>
  <c r="Y2618" i="2"/>
  <c r="X2618" i="2"/>
  <c r="Z2618" i="2" s="1"/>
  <c r="Y2611" i="2"/>
  <c r="X2611" i="2"/>
  <c r="Z2611" i="2" s="1"/>
  <c r="X2584" i="2"/>
  <c r="Z2584" i="2" s="1"/>
  <c r="Y2584" i="2"/>
  <c r="Y2577" i="2"/>
  <c r="X2577" i="2"/>
  <c r="Z2577" i="2" s="1"/>
  <c r="Y2570" i="2"/>
  <c r="X2570" i="2"/>
  <c r="Z2570" i="2" s="1"/>
  <c r="Y2556" i="2"/>
  <c r="X2556" i="2"/>
  <c r="Z2556" i="2" s="1"/>
  <c r="X2548" i="2"/>
  <c r="Z2548" i="2" s="1"/>
  <c r="Y2548" i="2"/>
  <c r="X2521" i="2"/>
  <c r="Z2521" i="2" s="1"/>
  <c r="Y2521" i="2"/>
  <c r="Y2513" i="2"/>
  <c r="X2513" i="2"/>
  <c r="Z2513" i="2" s="1"/>
  <c r="Y2446" i="2"/>
  <c r="X2446" i="2"/>
  <c r="Z2446" i="2" s="1"/>
  <c r="Y2439" i="2"/>
  <c r="X2439" i="2"/>
  <c r="Z2439" i="2" s="1"/>
  <c r="Y2388" i="2"/>
  <c r="X2388" i="2"/>
  <c r="Z2388" i="2" s="1"/>
  <c r="Y2374" i="2"/>
  <c r="X2374" i="2"/>
  <c r="Z2374" i="2" s="1"/>
  <c r="Y2324" i="2"/>
  <c r="X2324" i="2"/>
  <c r="Z2324" i="2" s="1"/>
  <c r="Y2310" i="2"/>
  <c r="X2310" i="2"/>
  <c r="Z2310" i="2" s="1"/>
  <c r="Y2290" i="2"/>
  <c r="X2290" i="2"/>
  <c r="Z2290" i="2" s="1"/>
  <c r="Y2214" i="2"/>
  <c r="X2214" i="2"/>
  <c r="Z2214" i="2" s="1"/>
  <c r="Y2194" i="2"/>
  <c r="X2194" i="2"/>
  <c r="Z2194" i="2" s="1"/>
  <c r="Y2053" i="2"/>
  <c r="X2053" i="2"/>
  <c r="Z2053" i="2" s="1"/>
  <c r="Y1942" i="2"/>
  <c r="X1942" i="2"/>
  <c r="Z1942" i="2" s="1"/>
  <c r="Y4889" i="2"/>
  <c r="X4889" i="2"/>
  <c r="Z4889" i="2" s="1"/>
  <c r="Y4880" i="2"/>
  <c r="X4880" i="2"/>
  <c r="Z4880" i="2" s="1"/>
  <c r="X4875" i="2"/>
  <c r="Z4875" i="2" s="1"/>
  <c r="Y4875" i="2"/>
  <c r="Y4866" i="2"/>
  <c r="X4866" i="2"/>
  <c r="Z4866" i="2" s="1"/>
  <c r="Y4857" i="2"/>
  <c r="X4857" i="2"/>
  <c r="Z4857" i="2" s="1"/>
  <c r="X4848" i="2"/>
  <c r="Z4848" i="2" s="1"/>
  <c r="Y4848" i="2"/>
  <c r="Y4843" i="2"/>
  <c r="X4843" i="2"/>
  <c r="Z4843" i="2" s="1"/>
  <c r="Y4834" i="2"/>
  <c r="X4834" i="2"/>
  <c r="Z4834" i="2" s="1"/>
  <c r="Y4825" i="2"/>
  <c r="X4825" i="2"/>
  <c r="Z4825" i="2" s="1"/>
  <c r="Y4816" i="2"/>
  <c r="X4816" i="2"/>
  <c r="Z4816" i="2" s="1"/>
  <c r="Y4812" i="2"/>
  <c r="X4812" i="2"/>
  <c r="Z4812" i="2" s="1"/>
  <c r="Y4808" i="2"/>
  <c r="X4808" i="2"/>
  <c r="Z4808" i="2" s="1"/>
  <c r="Y4804" i="2"/>
  <c r="X4804" i="2"/>
  <c r="Z4804" i="2" s="1"/>
  <c r="X4800" i="2"/>
  <c r="Z4800" i="2" s="1"/>
  <c r="Y4800" i="2"/>
  <c r="Y4796" i="2"/>
  <c r="X4796" i="2"/>
  <c r="Z4796" i="2" s="1"/>
  <c r="Y4792" i="2"/>
  <c r="X4792" i="2"/>
  <c r="Z4792" i="2" s="1"/>
  <c r="Y4788" i="2"/>
  <c r="X4788" i="2"/>
  <c r="Z4788" i="2" s="1"/>
  <c r="X4784" i="2"/>
  <c r="Z4784" i="2" s="1"/>
  <c r="Y4784" i="2"/>
  <c r="Y4780" i="2"/>
  <c r="X4780" i="2"/>
  <c r="Z4780" i="2" s="1"/>
  <c r="Y4776" i="2"/>
  <c r="X4776" i="2"/>
  <c r="Z4776" i="2" s="1"/>
  <c r="Y4772" i="2"/>
  <c r="X4772" i="2"/>
  <c r="Z4772" i="2" s="1"/>
  <c r="Y4768" i="2"/>
  <c r="X4768" i="2"/>
  <c r="Z4768" i="2" s="1"/>
  <c r="Y4764" i="2"/>
  <c r="X4764" i="2"/>
  <c r="Z4764" i="2" s="1"/>
  <c r="Y4759" i="2"/>
  <c r="X4759" i="2"/>
  <c r="Z4759" i="2" s="1"/>
  <c r="Y4747" i="2"/>
  <c r="X4747" i="2"/>
  <c r="Z4747" i="2" s="1"/>
  <c r="Y4741" i="2"/>
  <c r="X4741" i="2"/>
  <c r="Z4741" i="2" s="1"/>
  <c r="X4736" i="2"/>
  <c r="Z4736" i="2" s="1"/>
  <c r="Y4736" i="2"/>
  <c r="Y4730" i="2"/>
  <c r="X4730" i="2"/>
  <c r="Z4730" i="2" s="1"/>
  <c r="Y4718" i="2"/>
  <c r="X4718" i="2"/>
  <c r="Z4718" i="2" s="1"/>
  <c r="Y4713" i="2"/>
  <c r="X4713" i="2"/>
  <c r="Z4713" i="2" s="1"/>
  <c r="Y4700" i="2"/>
  <c r="X4700" i="2"/>
  <c r="Z4700" i="2" s="1"/>
  <c r="Y4695" i="2"/>
  <c r="X4695" i="2"/>
  <c r="Z4695" i="2" s="1"/>
  <c r="Y4683" i="2"/>
  <c r="X4683" i="2"/>
  <c r="Z4683" i="2" s="1"/>
  <c r="Y4677" i="2"/>
  <c r="X4677" i="2"/>
  <c r="Z4677" i="2" s="1"/>
  <c r="Y4672" i="2"/>
  <c r="X4672" i="2"/>
  <c r="Z4672" i="2" s="1"/>
  <c r="Y4666" i="2"/>
  <c r="X4666" i="2"/>
  <c r="Z4666" i="2" s="1"/>
  <c r="Y4654" i="2"/>
  <c r="X4654" i="2"/>
  <c r="Z4654" i="2" s="1"/>
  <c r="Y4649" i="2"/>
  <c r="X4649" i="2"/>
  <c r="Z4649" i="2" s="1"/>
  <c r="Y4636" i="2"/>
  <c r="X4636" i="2"/>
  <c r="Z4636" i="2" s="1"/>
  <c r="Y4631" i="2"/>
  <c r="X4631" i="2"/>
  <c r="Z4631" i="2" s="1"/>
  <c r="Y4619" i="2"/>
  <c r="X4619" i="2"/>
  <c r="Z4619" i="2" s="1"/>
  <c r="Y4613" i="2"/>
  <c r="X4613" i="2"/>
  <c r="Z4613" i="2" s="1"/>
  <c r="X4608" i="2"/>
  <c r="Z4608" i="2" s="1"/>
  <c r="Y4608" i="2"/>
  <c r="Y4600" i="2"/>
  <c r="X4600" i="2"/>
  <c r="Z4600" i="2" s="1"/>
  <c r="Y4592" i="2"/>
  <c r="X4592" i="2"/>
  <c r="Z4592" i="2" s="1"/>
  <c r="Y4584" i="2"/>
  <c r="X4584" i="2"/>
  <c r="Z4584" i="2" s="1"/>
  <c r="Y4576" i="2"/>
  <c r="X4576" i="2"/>
  <c r="Z4576" i="2" s="1"/>
  <c r="Y4568" i="2"/>
  <c r="X4568" i="2"/>
  <c r="Z4568" i="2" s="1"/>
  <c r="Y4560" i="2"/>
  <c r="X4560" i="2"/>
  <c r="Z4560" i="2" s="1"/>
  <c r="Y4552" i="2"/>
  <c r="X4552" i="2"/>
  <c r="Z4552" i="2" s="1"/>
  <c r="Y4544" i="2"/>
  <c r="X4544" i="2"/>
  <c r="Z4544" i="2" s="1"/>
  <c r="Y4528" i="2"/>
  <c r="X4528" i="2"/>
  <c r="Z4528" i="2" s="1"/>
  <c r="Y4520" i="2"/>
  <c r="X4520" i="2"/>
  <c r="Z4520" i="2" s="1"/>
  <c r="Y4512" i="2"/>
  <c r="X4512" i="2"/>
  <c r="Z4512" i="2" s="1"/>
  <c r="Y4504" i="2"/>
  <c r="X4504" i="2"/>
  <c r="Z4504" i="2" s="1"/>
  <c r="Y4497" i="2"/>
  <c r="X4497" i="2"/>
  <c r="Z4497" i="2" s="1"/>
  <c r="Y4490" i="2"/>
  <c r="X4490" i="2"/>
  <c r="Z4490" i="2" s="1"/>
  <c r="Y4483" i="2"/>
  <c r="X4483" i="2"/>
  <c r="Z4483" i="2" s="1"/>
  <c r="Y4475" i="2"/>
  <c r="X4475" i="2"/>
  <c r="Z4475" i="2" s="1"/>
  <c r="Y4460" i="2"/>
  <c r="X4460" i="2"/>
  <c r="Z4460" i="2" s="1"/>
  <c r="Y4453" i="2"/>
  <c r="X4453" i="2"/>
  <c r="Z4453" i="2" s="1"/>
  <c r="Y4446" i="2"/>
  <c r="X4446" i="2"/>
  <c r="Z4446" i="2" s="1"/>
  <c r="Y4438" i="2"/>
  <c r="X4438" i="2"/>
  <c r="Z4438" i="2" s="1"/>
  <c r="Y4431" i="2"/>
  <c r="X4431" i="2"/>
  <c r="Z4431" i="2" s="1"/>
  <c r="Y4424" i="2"/>
  <c r="X4424" i="2"/>
  <c r="Z4424" i="2" s="1"/>
  <c r="Y4417" i="2"/>
  <c r="X4417" i="2"/>
  <c r="Z4417" i="2" s="1"/>
  <c r="X4409" i="2"/>
  <c r="Z4409" i="2" s="1"/>
  <c r="Y4409" i="2"/>
  <c r="Y4402" i="2"/>
  <c r="X4402" i="2"/>
  <c r="Z4402" i="2" s="1"/>
  <c r="Y4395" i="2"/>
  <c r="X4395" i="2"/>
  <c r="Z4395" i="2" s="1"/>
  <c r="Y4380" i="2"/>
  <c r="X4380" i="2"/>
  <c r="Z4380" i="2" s="1"/>
  <c r="X4372" i="2"/>
  <c r="Z4372" i="2" s="1"/>
  <c r="Y4372" i="2"/>
  <c r="Y4365" i="2"/>
  <c r="X4365" i="2"/>
  <c r="Z4365" i="2" s="1"/>
  <c r="Y4358" i="2"/>
  <c r="X4358" i="2"/>
  <c r="Z4358" i="2" s="1"/>
  <c r="Y4351" i="2"/>
  <c r="X4351" i="2"/>
  <c r="Z4351" i="2" s="1"/>
  <c r="Y4343" i="2"/>
  <c r="X4343" i="2"/>
  <c r="Z4343" i="2" s="1"/>
  <c r="Y4336" i="2"/>
  <c r="X4336" i="2"/>
  <c r="Z4336" i="2" s="1"/>
  <c r="Y4329" i="2"/>
  <c r="X4329" i="2"/>
  <c r="Z4329" i="2" s="1"/>
  <c r="Y4322" i="2"/>
  <c r="X4322" i="2"/>
  <c r="Z4322" i="2" s="1"/>
  <c r="Y4314" i="2"/>
  <c r="X4314" i="2"/>
  <c r="Z4314" i="2" s="1"/>
  <c r="Y4307" i="2"/>
  <c r="X4307" i="2"/>
  <c r="Z4307" i="2" s="1"/>
  <c r="Y4292" i="2"/>
  <c r="X4292" i="2"/>
  <c r="Z4292" i="2" s="1"/>
  <c r="Y4285" i="2"/>
  <c r="X4285" i="2"/>
  <c r="Z4285" i="2" s="1"/>
  <c r="Y4277" i="2"/>
  <c r="X4277" i="2"/>
  <c r="Z4277" i="2" s="1"/>
  <c r="Y4270" i="2"/>
  <c r="X4270" i="2"/>
  <c r="Z4270" i="2" s="1"/>
  <c r="Y4263" i="2"/>
  <c r="X4263" i="2"/>
  <c r="Z4263" i="2" s="1"/>
  <c r="Y4256" i="2"/>
  <c r="X4256" i="2"/>
  <c r="Z4256" i="2" s="1"/>
  <c r="Y4248" i="2"/>
  <c r="X4248" i="2"/>
  <c r="Z4248" i="2" s="1"/>
  <c r="Y4241" i="2"/>
  <c r="X4241" i="2"/>
  <c r="Z4241" i="2" s="1"/>
  <c r="Y4234" i="2"/>
  <c r="X4234" i="2"/>
  <c r="Z4234" i="2" s="1"/>
  <c r="Y4227" i="2"/>
  <c r="X4227" i="2"/>
  <c r="Z4227" i="2" s="1"/>
  <c r="Y4219" i="2"/>
  <c r="X4219" i="2"/>
  <c r="Z4219" i="2" s="1"/>
  <c r="Y4204" i="2"/>
  <c r="X4204" i="2"/>
  <c r="Z4204" i="2" s="1"/>
  <c r="Y4197" i="2"/>
  <c r="X4197" i="2"/>
  <c r="Z4197" i="2" s="1"/>
  <c r="Y4190" i="2"/>
  <c r="X4190" i="2"/>
  <c r="Z4190" i="2" s="1"/>
  <c r="Y4182" i="2"/>
  <c r="X4182" i="2"/>
  <c r="Z4182" i="2" s="1"/>
  <c r="Y4175" i="2"/>
  <c r="X4175" i="2"/>
  <c r="Z4175" i="2" s="1"/>
  <c r="Y4161" i="2"/>
  <c r="X4161" i="2"/>
  <c r="Z4161" i="2" s="1"/>
  <c r="Y4153" i="2"/>
  <c r="X4153" i="2"/>
  <c r="Z4153" i="2" s="1"/>
  <c r="Y4146" i="2"/>
  <c r="X4146" i="2"/>
  <c r="Z4146" i="2" s="1"/>
  <c r="Y4139" i="2"/>
  <c r="X4139" i="2"/>
  <c r="Z4139" i="2" s="1"/>
  <c r="Y4124" i="2"/>
  <c r="X4124" i="2"/>
  <c r="Z4124" i="2" s="1"/>
  <c r="Y4117" i="2"/>
  <c r="X4117" i="2"/>
  <c r="Z4117" i="2" s="1"/>
  <c r="Y4110" i="2"/>
  <c r="X4110" i="2"/>
  <c r="Z4110" i="2" s="1"/>
  <c r="Y4103" i="2"/>
  <c r="X4103" i="2"/>
  <c r="Z4103" i="2" s="1"/>
  <c r="Y4096" i="2"/>
  <c r="X4096" i="2"/>
  <c r="Z4096" i="2" s="1"/>
  <c r="Y4088" i="2"/>
  <c r="X4088" i="2"/>
  <c r="Z4088" i="2" s="1"/>
  <c r="Y4082" i="2"/>
  <c r="X4082" i="2"/>
  <c r="Z4082" i="2" s="1"/>
  <c r="Y4075" i="2"/>
  <c r="X4075" i="2"/>
  <c r="Z4075" i="2" s="1"/>
  <c r="Y4060" i="2"/>
  <c r="X4060" i="2"/>
  <c r="Z4060" i="2" s="1"/>
  <c r="Y4053" i="2"/>
  <c r="X4053" i="2"/>
  <c r="Z4053" i="2" s="1"/>
  <c r="Y4046" i="2"/>
  <c r="X4046" i="2"/>
  <c r="Z4046" i="2" s="1"/>
  <c r="Y4039" i="2"/>
  <c r="X4039" i="2"/>
  <c r="Z4039" i="2" s="1"/>
  <c r="Y4032" i="2"/>
  <c r="X4032" i="2"/>
  <c r="Z4032" i="2" s="1"/>
  <c r="Y4024" i="2"/>
  <c r="X4024" i="2"/>
  <c r="Z4024" i="2" s="1"/>
  <c r="Y4018" i="2"/>
  <c r="X4018" i="2"/>
  <c r="Z4018" i="2" s="1"/>
  <c r="Y4011" i="2"/>
  <c r="X4011" i="2"/>
  <c r="Z4011" i="2" s="1"/>
  <c r="Y3989" i="2"/>
  <c r="X3989" i="2"/>
  <c r="Z3989" i="2" s="1"/>
  <c r="Y3982" i="2"/>
  <c r="X3982" i="2"/>
  <c r="Z3982" i="2" s="1"/>
  <c r="Y3975" i="2"/>
  <c r="X3975" i="2"/>
  <c r="Z3975" i="2" s="1"/>
  <c r="Y3968" i="2"/>
  <c r="X3968" i="2"/>
  <c r="Z3968" i="2" s="1"/>
  <c r="Y3960" i="2"/>
  <c r="X3960" i="2"/>
  <c r="Z3960" i="2" s="1"/>
  <c r="X3954" i="2"/>
  <c r="Z3954" i="2" s="1"/>
  <c r="Y3954" i="2"/>
  <c r="Y3947" i="2"/>
  <c r="X3947" i="2"/>
  <c r="Z3947" i="2" s="1"/>
  <c r="Y3940" i="2"/>
  <c r="X3940" i="2"/>
  <c r="Z3940" i="2" s="1"/>
  <c r="Y3934" i="2"/>
  <c r="X3934" i="2"/>
  <c r="Z3934" i="2" s="1"/>
  <c r="X3928" i="2"/>
  <c r="Z3928" i="2" s="1"/>
  <c r="Y3928" i="2"/>
  <c r="Y3923" i="2"/>
  <c r="X3923" i="2"/>
  <c r="Z3923" i="2" s="1"/>
  <c r="Y3905" i="2"/>
  <c r="X3905" i="2"/>
  <c r="Z3905" i="2" s="1"/>
  <c r="Y3899" i="2"/>
  <c r="X3899" i="2"/>
  <c r="Z3899" i="2" s="1"/>
  <c r="Y3888" i="2"/>
  <c r="X3888" i="2"/>
  <c r="Z3888" i="2" s="1"/>
  <c r="X3866" i="2"/>
  <c r="Z3866" i="2" s="1"/>
  <c r="Y3866" i="2"/>
  <c r="Y3860" i="2"/>
  <c r="X3860" i="2"/>
  <c r="Z3860" i="2" s="1"/>
  <c r="Y3854" i="2"/>
  <c r="X3854" i="2"/>
  <c r="Z3854" i="2" s="1"/>
  <c r="Y3848" i="2"/>
  <c r="X3848" i="2"/>
  <c r="Z3848" i="2" s="1"/>
  <c r="Y3842" i="2"/>
  <c r="X3842" i="2"/>
  <c r="Z3842" i="2" s="1"/>
  <c r="Y3830" i="2"/>
  <c r="X3830" i="2"/>
  <c r="Z3830" i="2" s="1"/>
  <c r="Y3825" i="2"/>
  <c r="X3825" i="2"/>
  <c r="Z3825" i="2" s="1"/>
  <c r="Y3802" i="2"/>
  <c r="X3802" i="2"/>
  <c r="Z3802" i="2" s="1"/>
  <c r="Y3796" i="2"/>
  <c r="X3796" i="2"/>
  <c r="Z3796" i="2" s="1"/>
  <c r="Y3790" i="2"/>
  <c r="X3790" i="2"/>
  <c r="Z3790" i="2" s="1"/>
  <c r="Y3784" i="2"/>
  <c r="X3784" i="2"/>
  <c r="Z3784" i="2" s="1"/>
  <c r="Y3778" i="2"/>
  <c r="X3778" i="2"/>
  <c r="Z3778" i="2" s="1"/>
  <c r="Y3766" i="2"/>
  <c r="X3766" i="2"/>
  <c r="Z3766" i="2" s="1"/>
  <c r="Y3761" i="2"/>
  <c r="X3761" i="2"/>
  <c r="Z3761" i="2" s="1"/>
  <c r="Y3755" i="2"/>
  <c r="X3755" i="2"/>
  <c r="Z3755" i="2" s="1"/>
  <c r="X3738" i="2"/>
  <c r="Z3738" i="2" s="1"/>
  <c r="Y3738" i="2"/>
  <c r="Y3732" i="2"/>
  <c r="X3732" i="2"/>
  <c r="Z3732" i="2" s="1"/>
  <c r="Y3726" i="2"/>
  <c r="X3726" i="2"/>
  <c r="Z3726" i="2" s="1"/>
  <c r="Y3720" i="2"/>
  <c r="X3720" i="2"/>
  <c r="Z3720" i="2" s="1"/>
  <c r="Y3714" i="2"/>
  <c r="X3714" i="2"/>
  <c r="Z3714" i="2" s="1"/>
  <c r="X3702" i="2"/>
  <c r="Z3702" i="2" s="1"/>
  <c r="Y3702" i="2"/>
  <c r="Y3697" i="2"/>
  <c r="X3697" i="2"/>
  <c r="Z3697" i="2" s="1"/>
  <c r="Y3691" i="2"/>
  <c r="X3691" i="2"/>
  <c r="Z3691" i="2" s="1"/>
  <c r="Y3674" i="2"/>
  <c r="X3674" i="2"/>
  <c r="Z3674" i="2" s="1"/>
  <c r="Y3668" i="2"/>
  <c r="X3668" i="2"/>
  <c r="Z3668" i="2" s="1"/>
  <c r="Y3662" i="2"/>
  <c r="X3662" i="2"/>
  <c r="Z3662" i="2" s="1"/>
  <c r="Y3656" i="2"/>
  <c r="X3656" i="2"/>
  <c r="Z3656" i="2" s="1"/>
  <c r="Y3650" i="2"/>
  <c r="X3650" i="2"/>
  <c r="Z3650" i="2" s="1"/>
  <c r="Y3644" i="2"/>
  <c r="X3644" i="2"/>
  <c r="Z3644" i="2" s="1"/>
  <c r="Y3638" i="2"/>
  <c r="X3638" i="2"/>
  <c r="Z3638" i="2" s="1"/>
  <c r="X3631" i="2"/>
  <c r="Z3631" i="2" s="1"/>
  <c r="Y3631" i="2"/>
  <c r="Y3626" i="2"/>
  <c r="X3626" i="2"/>
  <c r="Z3626" i="2" s="1"/>
  <c r="Y3608" i="2"/>
  <c r="X3608" i="2"/>
  <c r="Z3608" i="2" s="1"/>
  <c r="Y3602" i="2"/>
  <c r="X3602" i="2"/>
  <c r="Z3602" i="2" s="1"/>
  <c r="Y3597" i="2"/>
  <c r="X3597" i="2"/>
  <c r="Z3597" i="2" s="1"/>
  <c r="Y3592" i="2"/>
  <c r="X3592" i="2"/>
  <c r="Z3592" i="2" s="1"/>
  <c r="Y3588" i="2"/>
  <c r="X3588" i="2"/>
  <c r="Z3588" i="2" s="1"/>
  <c r="Y3584" i="2"/>
  <c r="X3584" i="2"/>
  <c r="Z3584" i="2" s="1"/>
  <c r="Y3579" i="2"/>
  <c r="X3579" i="2"/>
  <c r="Z3579" i="2" s="1"/>
  <c r="Y3573" i="2"/>
  <c r="X3573" i="2"/>
  <c r="Z3573" i="2" s="1"/>
  <c r="Y3561" i="2"/>
  <c r="X3561" i="2"/>
  <c r="Z3561" i="2" s="1"/>
  <c r="Y3551" i="2"/>
  <c r="X3551" i="2"/>
  <c r="Z3551" i="2" s="1"/>
  <c r="Y3545" i="2"/>
  <c r="X3545" i="2"/>
  <c r="Z3545" i="2" s="1"/>
  <c r="Y3539" i="2"/>
  <c r="X3539" i="2"/>
  <c r="Z3539" i="2" s="1"/>
  <c r="X3534" i="2"/>
  <c r="Z3534" i="2" s="1"/>
  <c r="Y3534" i="2"/>
  <c r="Y3522" i="2"/>
  <c r="X3522" i="2"/>
  <c r="Z3522" i="2" s="1"/>
  <c r="Y3516" i="2"/>
  <c r="X3516" i="2"/>
  <c r="Z3516" i="2" s="1"/>
  <c r="Y3511" i="2"/>
  <c r="X3511" i="2"/>
  <c r="Z3511" i="2" s="1"/>
  <c r="Y3505" i="2"/>
  <c r="X3505" i="2"/>
  <c r="Z3505" i="2" s="1"/>
  <c r="Y3499" i="2"/>
  <c r="X3499" i="2"/>
  <c r="Z3499" i="2" s="1"/>
  <c r="Y3494" i="2"/>
  <c r="X3494" i="2"/>
  <c r="Z3494" i="2" s="1"/>
  <c r="Y3482" i="2"/>
  <c r="X3482" i="2"/>
  <c r="Z3482" i="2" s="1"/>
  <c r="Y3477" i="2"/>
  <c r="X3477" i="2"/>
  <c r="Z3477" i="2" s="1"/>
  <c r="Y3460" i="2"/>
  <c r="X3460" i="2"/>
  <c r="Z3460" i="2" s="1"/>
  <c r="Y3454" i="2"/>
  <c r="X3454" i="2"/>
  <c r="Z3454" i="2" s="1"/>
  <c r="Y3448" i="2"/>
  <c r="X3448" i="2"/>
  <c r="Z3448" i="2" s="1"/>
  <c r="Y3442" i="2"/>
  <c r="X3442" i="2"/>
  <c r="Z3442" i="2" s="1"/>
  <c r="Y3436" i="2"/>
  <c r="X3436" i="2"/>
  <c r="Z3436" i="2" s="1"/>
  <c r="X3424" i="2"/>
  <c r="Z3424" i="2" s="1"/>
  <c r="Y3424" i="2"/>
  <c r="Y3396" i="2"/>
  <c r="X3396" i="2"/>
  <c r="Z3396" i="2" s="1"/>
  <c r="Y3390" i="2"/>
  <c r="X3390" i="2"/>
  <c r="Z3390" i="2" s="1"/>
  <c r="X3384" i="2"/>
  <c r="Z3384" i="2" s="1"/>
  <c r="Y3384" i="2"/>
  <c r="Y3378" i="2"/>
  <c r="X3378" i="2"/>
  <c r="Z3378" i="2" s="1"/>
  <c r="Y3372" i="2"/>
  <c r="X3372" i="2"/>
  <c r="Z3372" i="2" s="1"/>
  <c r="Y3360" i="2"/>
  <c r="X3360" i="2"/>
  <c r="Z3360" i="2" s="1"/>
  <c r="Y3355" i="2"/>
  <c r="X3355" i="2"/>
  <c r="Z3355" i="2" s="1"/>
  <c r="Y3349" i="2"/>
  <c r="X3349" i="2"/>
  <c r="Z3349" i="2" s="1"/>
  <c r="Y3332" i="2"/>
  <c r="X3332" i="2"/>
  <c r="Z3332" i="2" s="1"/>
  <c r="Y3326" i="2"/>
  <c r="X3326" i="2"/>
  <c r="Z3326" i="2" s="1"/>
  <c r="Y3320" i="2"/>
  <c r="X3320" i="2"/>
  <c r="Z3320" i="2" s="1"/>
  <c r="Y3314" i="2"/>
  <c r="X3314" i="2"/>
  <c r="Z3314" i="2" s="1"/>
  <c r="Y3308" i="2"/>
  <c r="X3308" i="2"/>
  <c r="Z3308" i="2" s="1"/>
  <c r="Y3291" i="2"/>
  <c r="X3291" i="2"/>
  <c r="Z3291" i="2" s="1"/>
  <c r="Y3285" i="2"/>
  <c r="X3285" i="2"/>
  <c r="Z3285" i="2" s="1"/>
  <c r="Y3268" i="2"/>
  <c r="X3268" i="2"/>
  <c r="Z3268" i="2" s="1"/>
  <c r="Y3262" i="2"/>
  <c r="X3262" i="2"/>
  <c r="Z3262" i="2" s="1"/>
  <c r="X3256" i="2"/>
  <c r="Z3256" i="2" s="1"/>
  <c r="Y3256" i="2"/>
  <c r="Y3227" i="2"/>
  <c r="X3227" i="2"/>
  <c r="Z3227" i="2" s="1"/>
  <c r="Y3216" i="2"/>
  <c r="X3216" i="2"/>
  <c r="Z3216" i="2" s="1"/>
  <c r="Y3210" i="2"/>
  <c r="X3210" i="2"/>
  <c r="Z3210" i="2" s="1"/>
  <c r="Y3203" i="2"/>
  <c r="X3203" i="2"/>
  <c r="Z3203" i="2" s="1"/>
  <c r="Y3192" i="2"/>
  <c r="X3192" i="2"/>
  <c r="Z3192" i="2" s="1"/>
  <c r="Y3186" i="2"/>
  <c r="X3186" i="2"/>
  <c r="Z3186" i="2" s="1"/>
  <c r="Y3180" i="2"/>
  <c r="X3180" i="2"/>
  <c r="Z3180" i="2" s="1"/>
  <c r="Y3168" i="2"/>
  <c r="X3168" i="2"/>
  <c r="Z3168" i="2" s="1"/>
  <c r="Y3163" i="2"/>
  <c r="X3163" i="2"/>
  <c r="Z3163" i="2" s="1"/>
  <c r="Y3146" i="2"/>
  <c r="X3146" i="2"/>
  <c r="Z3146" i="2" s="1"/>
  <c r="Y3134" i="2"/>
  <c r="X3134" i="2"/>
  <c r="Z3134" i="2" s="1"/>
  <c r="Y3128" i="2"/>
  <c r="X3128" i="2"/>
  <c r="Z3128" i="2" s="1"/>
  <c r="Y3123" i="2"/>
  <c r="X3123" i="2"/>
  <c r="Z3123" i="2" s="1"/>
  <c r="Y3105" i="2"/>
  <c r="X3105" i="2"/>
  <c r="Z3105" i="2" s="1"/>
  <c r="Y3083" i="2"/>
  <c r="X3083" i="2"/>
  <c r="Z3083" i="2" s="1"/>
  <c r="Y3071" i="2"/>
  <c r="X3071" i="2"/>
  <c r="Z3071" i="2" s="1"/>
  <c r="X3066" i="2"/>
  <c r="Z3066" i="2" s="1"/>
  <c r="Y3066" i="2"/>
  <c r="Y3055" i="2"/>
  <c r="X3055" i="2"/>
  <c r="Z3055" i="2" s="1"/>
  <c r="Y3049" i="2"/>
  <c r="X3049" i="2"/>
  <c r="Z3049" i="2" s="1"/>
  <c r="Y3032" i="2"/>
  <c r="X3032" i="2"/>
  <c r="Z3032" i="2" s="1"/>
  <c r="Y3027" i="2"/>
  <c r="X3027" i="2"/>
  <c r="Z3027" i="2" s="1"/>
  <c r="Y3015" i="2"/>
  <c r="X3015" i="2"/>
  <c r="Z3015" i="2" s="1"/>
  <c r="Y2987" i="2"/>
  <c r="X2987" i="2"/>
  <c r="Z2987" i="2" s="1"/>
  <c r="Y2975" i="2"/>
  <c r="X2975" i="2"/>
  <c r="Z2975" i="2" s="1"/>
  <c r="Y2951" i="2"/>
  <c r="X2951" i="2"/>
  <c r="Z2951" i="2" s="1"/>
  <c r="Y2946" i="2"/>
  <c r="X2946" i="2"/>
  <c r="Z2946" i="2" s="1"/>
  <c r="Y2939" i="2"/>
  <c r="X2939" i="2"/>
  <c r="Z2939" i="2" s="1"/>
  <c r="Y2913" i="2"/>
  <c r="X2913" i="2"/>
  <c r="Z2913" i="2" s="1"/>
  <c r="Y2906" i="2"/>
  <c r="X2906" i="2"/>
  <c r="Z2906" i="2" s="1"/>
  <c r="Y2899" i="2"/>
  <c r="X2899" i="2"/>
  <c r="Z2899" i="2" s="1"/>
  <c r="Y2873" i="2"/>
  <c r="X2873" i="2"/>
  <c r="Z2873" i="2" s="1"/>
  <c r="X2866" i="2"/>
  <c r="Z2866" i="2" s="1"/>
  <c r="Y2866" i="2"/>
  <c r="X2860" i="2"/>
  <c r="Z2860" i="2" s="1"/>
  <c r="Y2860" i="2"/>
  <c r="Y2853" i="2"/>
  <c r="X2853" i="2"/>
  <c r="Z2853" i="2" s="1"/>
  <c r="Y2840" i="2"/>
  <c r="X2840" i="2"/>
  <c r="Z2840" i="2" s="1"/>
  <c r="Y2833" i="2"/>
  <c r="X2833" i="2"/>
  <c r="Z2833" i="2" s="1"/>
  <c r="Y2814" i="2"/>
  <c r="X2814" i="2"/>
  <c r="Z2814" i="2" s="1"/>
  <c r="Y2807" i="2"/>
  <c r="X2807" i="2"/>
  <c r="Z2807" i="2" s="1"/>
  <c r="Y2800" i="2"/>
  <c r="X2800" i="2"/>
  <c r="Z2800" i="2" s="1"/>
  <c r="Y2794" i="2"/>
  <c r="X2794" i="2"/>
  <c r="Z2794" i="2" s="1"/>
  <c r="Y2774" i="2"/>
  <c r="X2774" i="2"/>
  <c r="Z2774" i="2" s="1"/>
  <c r="Y2748" i="2"/>
  <c r="X2748" i="2"/>
  <c r="Z2748" i="2" s="1"/>
  <c r="Y2740" i="2"/>
  <c r="X2740" i="2"/>
  <c r="Z2740" i="2" s="1"/>
  <c r="Y2722" i="2"/>
  <c r="X2722" i="2"/>
  <c r="Z2722" i="2" s="1"/>
  <c r="Y2701" i="2"/>
  <c r="X2701" i="2"/>
  <c r="Z2701" i="2" s="1"/>
  <c r="Y2693" i="2"/>
  <c r="X2693" i="2"/>
  <c r="Z2693" i="2" s="1"/>
  <c r="Y2672" i="2"/>
  <c r="X2672" i="2"/>
  <c r="Z2672" i="2" s="1"/>
  <c r="X2660" i="2"/>
  <c r="Z2660" i="2" s="1"/>
  <c r="Y2660" i="2"/>
  <c r="Y2625" i="2"/>
  <c r="X2625" i="2"/>
  <c r="Z2625" i="2" s="1"/>
  <c r="Y2617" i="2"/>
  <c r="X2617" i="2"/>
  <c r="Z2617" i="2" s="1"/>
  <c r="Y2583" i="2"/>
  <c r="X2583" i="2"/>
  <c r="Z2583" i="2" s="1"/>
  <c r="X2576" i="2"/>
  <c r="Z2576" i="2" s="1"/>
  <c r="Y2576" i="2"/>
  <c r="Y2555" i="2"/>
  <c r="X2555" i="2"/>
  <c r="Z2555" i="2" s="1"/>
  <c r="Y2541" i="2"/>
  <c r="X2541" i="2"/>
  <c r="Z2541" i="2" s="1"/>
  <c r="Y2534" i="2"/>
  <c r="X2534" i="2"/>
  <c r="Z2534" i="2" s="1"/>
  <c r="Y2520" i="2"/>
  <c r="X2520" i="2"/>
  <c r="Z2520" i="2" s="1"/>
  <c r="X2512" i="2"/>
  <c r="Z2512" i="2" s="1"/>
  <c r="Y2512" i="2"/>
  <c r="X2498" i="2"/>
  <c r="Z2498" i="2" s="1"/>
  <c r="Y2498" i="2"/>
  <c r="Y2490" i="2"/>
  <c r="X2490" i="2"/>
  <c r="Z2490" i="2" s="1"/>
  <c r="X2468" i="2"/>
  <c r="Z2468" i="2" s="1"/>
  <c r="Y2468" i="2"/>
  <c r="X2452" i="2"/>
  <c r="Z2452" i="2" s="1"/>
  <c r="Y2452" i="2"/>
  <c r="X2438" i="2"/>
  <c r="Z2438" i="2" s="1"/>
  <c r="Y2438" i="2"/>
  <c r="Y2402" i="2"/>
  <c r="X2402" i="2"/>
  <c r="Z2402" i="2" s="1"/>
  <c r="Y2395" i="2"/>
  <c r="X2395" i="2"/>
  <c r="Z2395" i="2" s="1"/>
  <c r="Y2338" i="2"/>
  <c r="X2338" i="2"/>
  <c r="Z2338" i="2" s="1"/>
  <c r="Y2331" i="2"/>
  <c r="X2331" i="2"/>
  <c r="Z2331" i="2" s="1"/>
  <c r="Y2295" i="2"/>
  <c r="X2295" i="2"/>
  <c r="Z2295" i="2" s="1"/>
  <c r="Y2221" i="2"/>
  <c r="X2221" i="2"/>
  <c r="Z2221" i="2" s="1"/>
  <c r="Y2177" i="2"/>
  <c r="X2177" i="2"/>
  <c r="Z2177" i="2" s="1"/>
  <c r="Y5060" i="2"/>
  <c r="X5060" i="2"/>
  <c r="Z5060" i="2" s="1"/>
  <c r="Y5033" i="2"/>
  <c r="X5033" i="2"/>
  <c r="Z5033" i="2" s="1"/>
  <c r="Y5016" i="2"/>
  <c r="X5016" i="2"/>
  <c r="Z5016" i="2" s="1"/>
  <c r="Y5005" i="2"/>
  <c r="X5005" i="2"/>
  <c r="Z5005" i="2" s="1"/>
  <c r="Y4989" i="2"/>
  <c r="X4989" i="2"/>
  <c r="Z4989" i="2" s="1"/>
  <c r="Y4973" i="2"/>
  <c r="X4973" i="2"/>
  <c r="Z4973" i="2" s="1"/>
  <c r="Y4957" i="2"/>
  <c r="X4957" i="2"/>
  <c r="Z4957" i="2" s="1"/>
  <c r="Y4941" i="2"/>
  <c r="X4941" i="2"/>
  <c r="Z4941" i="2" s="1"/>
  <c r="X4909" i="2"/>
  <c r="Z4909" i="2" s="1"/>
  <c r="Y4909" i="2"/>
  <c r="X4884" i="2"/>
  <c r="Z4884" i="2" s="1"/>
  <c r="Y4884" i="2"/>
  <c r="Y4852" i="2"/>
  <c r="X4852" i="2"/>
  <c r="Z4852" i="2" s="1"/>
  <c r="X4820" i="2"/>
  <c r="Z4820" i="2" s="1"/>
  <c r="Y4820" i="2"/>
  <c r="Y4758" i="2"/>
  <c r="X4758" i="2"/>
  <c r="Z4758" i="2" s="1"/>
  <c r="Y4753" i="2"/>
  <c r="X4753" i="2"/>
  <c r="Z4753" i="2" s="1"/>
  <c r="Y4735" i="2"/>
  <c r="X4735" i="2"/>
  <c r="Z4735" i="2" s="1"/>
  <c r="Y4717" i="2"/>
  <c r="X4717" i="2"/>
  <c r="Z4717" i="2" s="1"/>
  <c r="Y4712" i="2"/>
  <c r="X4712" i="2"/>
  <c r="Z4712" i="2" s="1"/>
  <c r="Y4694" i="2"/>
  <c r="X4694" i="2"/>
  <c r="Z4694" i="2" s="1"/>
  <c r="Y4689" i="2"/>
  <c r="X4689" i="2"/>
  <c r="Z4689" i="2" s="1"/>
  <c r="Y4671" i="2"/>
  <c r="X4671" i="2"/>
  <c r="Z4671" i="2" s="1"/>
  <c r="Y4653" i="2"/>
  <c r="X4653" i="2"/>
  <c r="Z4653" i="2" s="1"/>
  <c r="Y4648" i="2"/>
  <c r="X4648" i="2"/>
  <c r="Z4648" i="2" s="1"/>
  <c r="Y4630" i="2"/>
  <c r="X4630" i="2"/>
  <c r="Z4630" i="2" s="1"/>
  <c r="Y4625" i="2"/>
  <c r="X4625" i="2"/>
  <c r="Z4625" i="2" s="1"/>
  <c r="Y4607" i="2"/>
  <c r="X4607" i="2"/>
  <c r="Z4607" i="2" s="1"/>
  <c r="Y4599" i="2"/>
  <c r="X4599" i="2"/>
  <c r="Z4599" i="2" s="1"/>
  <c r="Y4591" i="2"/>
  <c r="X4591" i="2"/>
  <c r="Z4591" i="2" s="1"/>
  <c r="Y4583" i="2"/>
  <c r="X4583" i="2"/>
  <c r="Z4583" i="2" s="1"/>
  <c r="Y4575" i="2"/>
  <c r="X4575" i="2"/>
  <c r="Z4575" i="2" s="1"/>
  <c r="Y4567" i="2"/>
  <c r="X4567" i="2"/>
  <c r="Z4567" i="2" s="1"/>
  <c r="Y4559" i="2"/>
  <c r="X4559" i="2"/>
  <c r="Z4559" i="2" s="1"/>
  <c r="Y4551" i="2"/>
  <c r="X4551" i="2"/>
  <c r="Z4551" i="2" s="1"/>
  <c r="Y4543" i="2"/>
  <c r="X4543" i="2"/>
  <c r="Z4543" i="2" s="1"/>
  <c r="Y4527" i="2"/>
  <c r="X4527" i="2"/>
  <c r="Z4527" i="2" s="1"/>
  <c r="Y4519" i="2"/>
  <c r="X4519" i="2"/>
  <c r="Z4519" i="2" s="1"/>
  <c r="Y4511" i="2"/>
  <c r="X4511" i="2"/>
  <c r="Z4511" i="2" s="1"/>
  <c r="Y4503" i="2"/>
  <c r="X4503" i="2"/>
  <c r="Z4503" i="2" s="1"/>
  <c r="Y4496" i="2"/>
  <c r="X4496" i="2"/>
  <c r="Z4496" i="2" s="1"/>
  <c r="Y4489" i="2"/>
  <c r="X4489" i="2"/>
  <c r="Z4489" i="2" s="1"/>
  <c r="X4482" i="2"/>
  <c r="Z4482" i="2" s="1"/>
  <c r="Y4482" i="2"/>
  <c r="Y4474" i="2"/>
  <c r="X4474" i="2"/>
  <c r="Z4474" i="2" s="1"/>
  <c r="Y4467" i="2"/>
  <c r="X4467" i="2"/>
  <c r="Z4467" i="2" s="1"/>
  <c r="Y4445" i="2"/>
  <c r="X4445" i="2"/>
  <c r="Z4445" i="2" s="1"/>
  <c r="Y4437" i="2"/>
  <c r="X4437" i="2"/>
  <c r="Z4437" i="2" s="1"/>
  <c r="Y4430" i="2"/>
  <c r="X4430" i="2"/>
  <c r="Z4430" i="2" s="1"/>
  <c r="Y4423" i="2"/>
  <c r="X4423" i="2"/>
  <c r="Z4423" i="2" s="1"/>
  <c r="Y4416" i="2"/>
  <c r="X4416" i="2"/>
  <c r="Z4416" i="2" s="1"/>
  <c r="Y4408" i="2"/>
  <c r="X4408" i="2"/>
  <c r="Z4408" i="2" s="1"/>
  <c r="Y4401" i="2"/>
  <c r="X4401" i="2"/>
  <c r="Z4401" i="2" s="1"/>
  <c r="Y4394" i="2"/>
  <c r="X4394" i="2"/>
  <c r="Z4394" i="2" s="1"/>
  <c r="Y4387" i="2"/>
  <c r="X4387" i="2"/>
  <c r="Z4387" i="2" s="1"/>
  <c r="Y4379" i="2"/>
  <c r="X4379" i="2"/>
  <c r="Z4379" i="2" s="1"/>
  <c r="Y4357" i="2"/>
  <c r="X4357" i="2"/>
  <c r="Z4357" i="2" s="1"/>
  <c r="Y4350" i="2"/>
  <c r="X4350" i="2"/>
  <c r="Z4350" i="2" s="1"/>
  <c r="Y4342" i="2"/>
  <c r="X4342" i="2"/>
  <c r="Z4342" i="2" s="1"/>
  <c r="Y4335" i="2"/>
  <c r="X4335" i="2"/>
  <c r="Z4335" i="2" s="1"/>
  <c r="X4328" i="2"/>
  <c r="Z4328" i="2" s="1"/>
  <c r="Y4328" i="2"/>
  <c r="Y4321" i="2"/>
  <c r="X4321" i="2"/>
  <c r="Z4321" i="2" s="1"/>
  <c r="Y4313" i="2"/>
  <c r="X4313" i="2"/>
  <c r="Z4313" i="2" s="1"/>
  <c r="Y4306" i="2"/>
  <c r="X4306" i="2"/>
  <c r="Z4306" i="2" s="1"/>
  <c r="Y4299" i="2"/>
  <c r="X4299" i="2"/>
  <c r="Z4299" i="2" s="1"/>
  <c r="X4284" i="2"/>
  <c r="Z4284" i="2" s="1"/>
  <c r="Y4284" i="2"/>
  <c r="Y4269" i="2"/>
  <c r="X4269" i="2"/>
  <c r="Z4269" i="2" s="1"/>
  <c r="Y4262" i="2"/>
  <c r="X4262" i="2"/>
  <c r="Z4262" i="2" s="1"/>
  <c r="Y4255" i="2"/>
  <c r="X4255" i="2"/>
  <c r="Z4255" i="2" s="1"/>
  <c r="Y4247" i="2"/>
  <c r="X4247" i="2"/>
  <c r="Z4247" i="2" s="1"/>
  <c r="Y4240" i="2"/>
  <c r="X4240" i="2"/>
  <c r="Z4240" i="2" s="1"/>
  <c r="Y4233" i="2"/>
  <c r="X4233" i="2"/>
  <c r="Z4233" i="2" s="1"/>
  <c r="Y4226" i="2"/>
  <c r="X4226" i="2"/>
  <c r="Z4226" i="2" s="1"/>
  <c r="X4218" i="2"/>
  <c r="Z4218" i="2" s="1"/>
  <c r="Y4218" i="2"/>
  <c r="Y4211" i="2"/>
  <c r="X4211" i="2"/>
  <c r="Z4211" i="2" s="1"/>
  <c r="Y4189" i="2"/>
  <c r="X4189" i="2"/>
  <c r="Z4189" i="2" s="1"/>
  <c r="Y4181" i="2"/>
  <c r="X4181" i="2"/>
  <c r="Z4181" i="2" s="1"/>
  <c r="Y4174" i="2"/>
  <c r="X4174" i="2"/>
  <c r="Z4174" i="2" s="1"/>
  <c r="Y4160" i="2"/>
  <c r="X4160" i="2"/>
  <c r="Z4160" i="2" s="1"/>
  <c r="Y4152" i="2"/>
  <c r="X4152" i="2"/>
  <c r="Z4152" i="2" s="1"/>
  <c r="Y4145" i="2"/>
  <c r="X4145" i="2"/>
  <c r="Z4145" i="2" s="1"/>
  <c r="X4138" i="2"/>
  <c r="Z4138" i="2" s="1"/>
  <c r="Y4138" i="2"/>
  <c r="Y4131" i="2"/>
  <c r="X4131" i="2"/>
  <c r="Z4131" i="2" s="1"/>
  <c r="Y4123" i="2"/>
  <c r="X4123" i="2"/>
  <c r="Z4123" i="2" s="1"/>
  <c r="Y4109" i="2"/>
  <c r="X4109" i="2"/>
  <c r="Z4109" i="2" s="1"/>
  <c r="Y4102" i="2"/>
  <c r="X4102" i="2"/>
  <c r="Z4102" i="2" s="1"/>
  <c r="Y4095" i="2"/>
  <c r="X4095" i="2"/>
  <c r="Z4095" i="2" s="1"/>
  <c r="Y4081" i="2"/>
  <c r="X4081" i="2"/>
  <c r="Z4081" i="2" s="1"/>
  <c r="Y4074" i="2"/>
  <c r="X4074" i="2"/>
  <c r="Z4074" i="2" s="1"/>
  <c r="Y4067" i="2"/>
  <c r="X4067" i="2"/>
  <c r="Z4067" i="2" s="1"/>
  <c r="Y4059" i="2"/>
  <c r="X4059" i="2"/>
  <c r="Z4059" i="2" s="1"/>
  <c r="Y4045" i="2"/>
  <c r="X4045" i="2"/>
  <c r="Z4045" i="2" s="1"/>
  <c r="Y4038" i="2"/>
  <c r="X4038" i="2"/>
  <c r="Z4038" i="2" s="1"/>
  <c r="Y4031" i="2"/>
  <c r="X4031" i="2"/>
  <c r="Z4031" i="2" s="1"/>
  <c r="Y4017" i="2"/>
  <c r="X4017" i="2"/>
  <c r="Z4017" i="2" s="1"/>
  <c r="Y4010" i="2"/>
  <c r="X4010" i="2"/>
  <c r="Z4010" i="2" s="1"/>
  <c r="Y3981" i="2"/>
  <c r="X3981" i="2"/>
  <c r="Z3981" i="2" s="1"/>
  <c r="Y3974" i="2"/>
  <c r="X3974" i="2"/>
  <c r="Z3974" i="2" s="1"/>
  <c r="Y3967" i="2"/>
  <c r="X3967" i="2"/>
  <c r="Z3967" i="2" s="1"/>
  <c r="Y3953" i="2"/>
  <c r="X3953" i="2"/>
  <c r="Z3953" i="2" s="1"/>
  <c r="Y3946" i="2"/>
  <c r="X3946" i="2"/>
  <c r="Z3946" i="2" s="1"/>
  <c r="Y3939" i="2"/>
  <c r="X3939" i="2"/>
  <c r="Z3939" i="2" s="1"/>
  <c r="Y3916" i="2"/>
  <c r="X3916" i="2"/>
  <c r="Z3916" i="2" s="1"/>
  <c r="Y3910" i="2"/>
  <c r="X3910" i="2"/>
  <c r="Z3910" i="2" s="1"/>
  <c r="Y3904" i="2"/>
  <c r="X3904" i="2"/>
  <c r="Z3904" i="2" s="1"/>
  <c r="Y3882" i="2"/>
  <c r="X3882" i="2"/>
  <c r="Z3882" i="2" s="1"/>
  <c r="Y3877" i="2"/>
  <c r="X3877" i="2"/>
  <c r="Z3877" i="2" s="1"/>
  <c r="Y3865" i="2"/>
  <c r="X3865" i="2"/>
  <c r="Z3865" i="2" s="1"/>
  <c r="Y3859" i="2"/>
  <c r="X3859" i="2"/>
  <c r="Z3859" i="2" s="1"/>
  <c r="Y3841" i="2"/>
  <c r="X3841" i="2"/>
  <c r="Z3841" i="2" s="1"/>
  <c r="Y3836" i="2"/>
  <c r="X3836" i="2"/>
  <c r="Z3836" i="2" s="1"/>
  <c r="Y3824" i="2"/>
  <c r="X3824" i="2"/>
  <c r="Z3824" i="2" s="1"/>
  <c r="Y3801" i="2"/>
  <c r="X3801" i="2"/>
  <c r="Z3801" i="2" s="1"/>
  <c r="Y3795" i="2"/>
  <c r="X3795" i="2"/>
  <c r="Z3795" i="2" s="1"/>
  <c r="Y3777" i="2"/>
  <c r="X3777" i="2"/>
  <c r="Z3777" i="2" s="1"/>
  <c r="Y3772" i="2"/>
  <c r="X3772" i="2"/>
  <c r="Z3772" i="2" s="1"/>
  <c r="Y3760" i="2"/>
  <c r="X3760" i="2"/>
  <c r="Z3760" i="2" s="1"/>
  <c r="Y3754" i="2"/>
  <c r="X3754" i="2"/>
  <c r="Z3754" i="2" s="1"/>
  <c r="Y3749" i="2"/>
  <c r="X3749" i="2"/>
  <c r="Z3749" i="2" s="1"/>
  <c r="Y3737" i="2"/>
  <c r="X3737" i="2"/>
  <c r="Z3737" i="2" s="1"/>
  <c r="Y3731" i="2"/>
  <c r="X3731" i="2"/>
  <c r="Z3731" i="2" s="1"/>
  <c r="Y3713" i="2"/>
  <c r="X3713" i="2"/>
  <c r="Z3713" i="2" s="1"/>
  <c r="Y3708" i="2"/>
  <c r="X3708" i="2"/>
  <c r="Z3708" i="2" s="1"/>
  <c r="Y3696" i="2"/>
  <c r="X3696" i="2"/>
  <c r="Z3696" i="2" s="1"/>
  <c r="Y3690" i="2"/>
  <c r="X3690" i="2"/>
  <c r="Z3690" i="2" s="1"/>
  <c r="Y3685" i="2"/>
  <c r="X3685" i="2"/>
  <c r="Z3685" i="2" s="1"/>
  <c r="Y3673" i="2"/>
  <c r="X3673" i="2"/>
  <c r="Z3673" i="2" s="1"/>
  <c r="X3667" i="2"/>
  <c r="Z3667" i="2" s="1"/>
  <c r="Y3667" i="2"/>
  <c r="X3649" i="2"/>
  <c r="Z3649" i="2" s="1"/>
  <c r="Y3649" i="2"/>
  <c r="Y3637" i="2"/>
  <c r="X3637" i="2"/>
  <c r="Z3637" i="2" s="1"/>
  <c r="Y3625" i="2"/>
  <c r="X3625" i="2"/>
  <c r="Z3625" i="2" s="1"/>
  <c r="Y3578" i="2"/>
  <c r="X3578" i="2"/>
  <c r="Z3578" i="2" s="1"/>
  <c r="Y3572" i="2"/>
  <c r="X3572" i="2"/>
  <c r="Z3572" i="2" s="1"/>
  <c r="X3556" i="2"/>
  <c r="Z3556" i="2" s="1"/>
  <c r="Y3556" i="2"/>
  <c r="Y3533" i="2"/>
  <c r="X3533" i="2"/>
  <c r="Z3533" i="2" s="1"/>
  <c r="Y3521" i="2"/>
  <c r="X3521" i="2"/>
  <c r="Z3521" i="2" s="1"/>
  <c r="Y3498" i="2"/>
  <c r="X3498" i="2"/>
  <c r="Z3498" i="2" s="1"/>
  <c r="Y3476" i="2"/>
  <c r="X3476" i="2"/>
  <c r="Z3476" i="2" s="1"/>
  <c r="Y3471" i="2"/>
  <c r="X3471" i="2"/>
  <c r="Z3471" i="2" s="1"/>
  <c r="Y3459" i="2"/>
  <c r="X3459" i="2"/>
  <c r="Z3459" i="2" s="1"/>
  <c r="Y3453" i="2"/>
  <c r="X3453" i="2"/>
  <c r="Z3453" i="2" s="1"/>
  <c r="Y3435" i="2"/>
  <c r="X3435" i="2"/>
  <c r="Z3435" i="2" s="1"/>
  <c r="Y3430" i="2"/>
  <c r="X3430" i="2"/>
  <c r="Z3430" i="2" s="1"/>
  <c r="Y3407" i="2"/>
  <c r="X3407" i="2"/>
  <c r="Z3407" i="2" s="1"/>
  <c r="X3395" i="2"/>
  <c r="Z3395" i="2" s="1"/>
  <c r="Y3395" i="2"/>
  <c r="Y3389" i="2"/>
  <c r="X3389" i="2"/>
  <c r="Z3389" i="2" s="1"/>
  <c r="Y3371" i="2"/>
  <c r="X3371" i="2"/>
  <c r="Z3371" i="2" s="1"/>
  <c r="X3366" i="2"/>
  <c r="Z3366" i="2" s="1"/>
  <c r="Y3366" i="2"/>
  <c r="Y3354" i="2"/>
  <c r="X3354" i="2"/>
  <c r="Z3354" i="2" s="1"/>
  <c r="Y3348" i="2"/>
  <c r="X3348" i="2"/>
  <c r="Z3348" i="2" s="1"/>
  <c r="Y3343" i="2"/>
  <c r="X3343" i="2"/>
  <c r="Z3343" i="2" s="1"/>
  <c r="Y3331" i="2"/>
  <c r="X3331" i="2"/>
  <c r="Z3331" i="2" s="1"/>
  <c r="Y3325" i="2"/>
  <c r="X3325" i="2"/>
  <c r="Z3325" i="2" s="1"/>
  <c r="Y3307" i="2"/>
  <c r="X3307" i="2"/>
  <c r="Z3307" i="2" s="1"/>
  <c r="Y3302" i="2"/>
  <c r="X3302" i="2"/>
  <c r="Z3302" i="2" s="1"/>
  <c r="Y3290" i="2"/>
  <c r="X3290" i="2"/>
  <c r="Z3290" i="2" s="1"/>
  <c r="Y3284" i="2"/>
  <c r="X3284" i="2"/>
  <c r="Z3284" i="2" s="1"/>
  <c r="Y3279" i="2"/>
  <c r="X3279" i="2"/>
  <c r="Z3279" i="2" s="1"/>
  <c r="X3267" i="2"/>
  <c r="Z3267" i="2" s="1"/>
  <c r="Y3267" i="2"/>
  <c r="Y3261" i="2"/>
  <c r="X3261" i="2"/>
  <c r="Z3261" i="2" s="1"/>
  <c r="Y3250" i="2"/>
  <c r="X3250" i="2"/>
  <c r="Z3250" i="2" s="1"/>
  <c r="Y3245" i="2"/>
  <c r="X3245" i="2"/>
  <c r="Z3245" i="2" s="1"/>
  <c r="Y3215" i="2"/>
  <c r="X3215" i="2"/>
  <c r="Z3215" i="2" s="1"/>
  <c r="Y3209" i="2"/>
  <c r="X3209" i="2"/>
  <c r="Z3209" i="2" s="1"/>
  <c r="Y3191" i="2"/>
  <c r="X3191" i="2"/>
  <c r="Z3191" i="2" s="1"/>
  <c r="Y3179" i="2"/>
  <c r="X3179" i="2"/>
  <c r="Z3179" i="2" s="1"/>
  <c r="Y3167" i="2"/>
  <c r="X3167" i="2"/>
  <c r="Z3167" i="2" s="1"/>
  <c r="Y3162" i="2"/>
  <c r="X3162" i="2"/>
  <c r="Z3162" i="2" s="1"/>
  <c r="X3151" i="2"/>
  <c r="Z3151" i="2" s="1"/>
  <c r="Y3151" i="2"/>
  <c r="Y3145" i="2"/>
  <c r="X3145" i="2"/>
  <c r="Z3145" i="2" s="1"/>
  <c r="Y3127" i="2"/>
  <c r="X3127" i="2"/>
  <c r="Z3127" i="2" s="1"/>
  <c r="Y3122" i="2"/>
  <c r="X3122" i="2"/>
  <c r="Z3122" i="2" s="1"/>
  <c r="X3116" i="2"/>
  <c r="Z3116" i="2" s="1"/>
  <c r="Y3116" i="2"/>
  <c r="Y3104" i="2"/>
  <c r="X3104" i="2"/>
  <c r="Z3104" i="2" s="1"/>
  <c r="Y3099" i="2"/>
  <c r="X3099" i="2"/>
  <c r="Z3099" i="2" s="1"/>
  <c r="Y3093" i="2"/>
  <c r="X3093" i="2"/>
  <c r="Z3093" i="2" s="1"/>
  <c r="Y3087" i="2"/>
  <c r="X3087" i="2"/>
  <c r="Z3087" i="2" s="1"/>
  <c r="Y3082" i="2"/>
  <c r="X3082" i="2"/>
  <c r="Z3082" i="2" s="1"/>
  <c r="X3048" i="2"/>
  <c r="Z3048" i="2" s="1"/>
  <c r="Y3048" i="2"/>
  <c r="Y3043" i="2"/>
  <c r="X3043" i="2"/>
  <c r="Z3043" i="2" s="1"/>
  <c r="X3031" i="2"/>
  <c r="Z3031" i="2" s="1"/>
  <c r="Y3031" i="2"/>
  <c r="Y3026" i="2"/>
  <c r="X3026" i="2"/>
  <c r="Z3026" i="2" s="1"/>
  <c r="Y2986" i="2"/>
  <c r="X2986" i="2"/>
  <c r="Z2986" i="2" s="1"/>
  <c r="Y2974" i="2"/>
  <c r="X2974" i="2"/>
  <c r="Z2974" i="2" s="1"/>
  <c r="Y2963" i="2"/>
  <c r="X2963" i="2"/>
  <c r="Z2963" i="2" s="1"/>
  <c r="Y2945" i="2"/>
  <c r="X2945" i="2"/>
  <c r="Z2945" i="2" s="1"/>
  <c r="Y2938" i="2"/>
  <c r="X2938" i="2"/>
  <c r="Z2938" i="2" s="1"/>
  <c r="Y2931" i="2"/>
  <c r="X2931" i="2"/>
  <c r="Z2931" i="2" s="1"/>
  <c r="X2912" i="2"/>
  <c r="Z2912" i="2" s="1"/>
  <c r="Y2912" i="2"/>
  <c r="Y2905" i="2"/>
  <c r="X2905" i="2"/>
  <c r="Z2905" i="2" s="1"/>
  <c r="Y2898" i="2"/>
  <c r="X2898" i="2"/>
  <c r="Z2898" i="2" s="1"/>
  <c r="Y2892" i="2"/>
  <c r="X2892" i="2"/>
  <c r="Z2892" i="2" s="1"/>
  <c r="Y2872" i="2"/>
  <c r="X2872" i="2"/>
  <c r="Z2872" i="2" s="1"/>
  <c r="Y2865" i="2"/>
  <c r="X2865" i="2"/>
  <c r="Z2865" i="2" s="1"/>
  <c r="Y2846" i="2"/>
  <c r="X2846" i="2"/>
  <c r="Z2846" i="2" s="1"/>
  <c r="Y2839" i="2"/>
  <c r="X2839" i="2"/>
  <c r="Z2839" i="2" s="1"/>
  <c r="Y2832" i="2"/>
  <c r="X2832" i="2"/>
  <c r="Z2832" i="2" s="1"/>
  <c r="Y2826" i="2"/>
  <c r="X2826" i="2"/>
  <c r="Z2826" i="2" s="1"/>
  <c r="Y2806" i="2"/>
  <c r="X2806" i="2"/>
  <c r="Z2806" i="2" s="1"/>
  <c r="Y2799" i="2"/>
  <c r="X2799" i="2"/>
  <c r="Z2799" i="2" s="1"/>
  <c r="X2793" i="2"/>
  <c r="Z2793" i="2" s="1"/>
  <c r="Y2793" i="2"/>
  <c r="X2747" i="2"/>
  <c r="Z2747" i="2" s="1"/>
  <c r="Y2747" i="2"/>
  <c r="Y2733" i="2"/>
  <c r="X2733" i="2"/>
  <c r="Z2733" i="2" s="1"/>
  <c r="Y2726" i="2"/>
  <c r="X2726" i="2"/>
  <c r="Z2726" i="2" s="1"/>
  <c r="Y2700" i="2"/>
  <c r="X2700" i="2"/>
  <c r="Z2700" i="2" s="1"/>
  <c r="Y2678" i="2"/>
  <c r="X2678" i="2"/>
  <c r="Z2678" i="2" s="1"/>
  <c r="Y2671" i="2"/>
  <c r="X2671" i="2"/>
  <c r="Z2671" i="2" s="1"/>
  <c r="Y2665" i="2"/>
  <c r="X2665" i="2"/>
  <c r="Z2665" i="2" s="1"/>
  <c r="Y2659" i="2"/>
  <c r="X2659" i="2"/>
  <c r="Z2659" i="2" s="1"/>
  <c r="Y2652" i="2"/>
  <c r="X2652" i="2"/>
  <c r="Z2652" i="2" s="1"/>
  <c r="Y2630" i="2"/>
  <c r="X2630" i="2"/>
  <c r="Z2630" i="2" s="1"/>
  <c r="Y2624" i="2"/>
  <c r="X2624" i="2"/>
  <c r="Z2624" i="2" s="1"/>
  <c r="Y2582" i="2"/>
  <c r="X2582" i="2"/>
  <c r="Z2582" i="2" s="1"/>
  <c r="Y2562" i="2"/>
  <c r="X2562" i="2"/>
  <c r="Z2562" i="2" s="1"/>
  <c r="Y2554" i="2"/>
  <c r="X2554" i="2"/>
  <c r="Z2554" i="2" s="1"/>
  <c r="X2547" i="2"/>
  <c r="Z2547" i="2" s="1"/>
  <c r="Y2547" i="2"/>
  <c r="Y2519" i="2"/>
  <c r="X2519" i="2"/>
  <c r="Z2519" i="2" s="1"/>
  <c r="Y2497" i="2"/>
  <c r="X2497" i="2"/>
  <c r="Z2497" i="2" s="1"/>
  <c r="Y2489" i="2"/>
  <c r="X2489" i="2"/>
  <c r="Z2489" i="2" s="1"/>
  <c r="Y2459" i="2"/>
  <c r="X2459" i="2"/>
  <c r="Z2459" i="2" s="1"/>
  <c r="Y2445" i="2"/>
  <c r="X2445" i="2"/>
  <c r="Z2445" i="2" s="1"/>
  <c r="X2422" i="2"/>
  <c r="Z2422" i="2" s="1"/>
  <c r="Y2422" i="2"/>
  <c r="X2358" i="2"/>
  <c r="Z2358" i="2" s="1"/>
  <c r="Y2358" i="2"/>
  <c r="Y2274" i="2"/>
  <c r="X2274" i="2"/>
  <c r="Z2274" i="2" s="1"/>
  <c r="Y2268" i="2"/>
  <c r="X2268" i="2"/>
  <c r="Z2268" i="2" s="1"/>
  <c r="Y2192" i="2"/>
  <c r="X2192" i="2"/>
  <c r="Z2192" i="2" s="1"/>
  <c r="Y2114" i="2"/>
  <c r="X2114" i="2"/>
  <c r="Z2114" i="2" s="1"/>
  <c r="Y2108" i="2"/>
  <c r="X2108" i="2"/>
  <c r="Z2108" i="2" s="1"/>
  <c r="X2094" i="2"/>
  <c r="Z2094" i="2" s="1"/>
  <c r="Y2094" i="2"/>
  <c r="Y2086" i="2"/>
  <c r="X2086" i="2"/>
  <c r="Z2086" i="2" s="1"/>
  <c r="Y1650" i="2"/>
  <c r="X1650" i="2"/>
  <c r="Z1650" i="2" s="1"/>
  <c r="Y4940" i="2"/>
  <c r="X4940" i="2"/>
  <c r="Z4940" i="2" s="1"/>
  <c r="Y4908" i="2"/>
  <c r="X4908" i="2"/>
  <c r="Z4908" i="2" s="1"/>
  <c r="Y4888" i="2"/>
  <c r="X4888" i="2"/>
  <c r="Z4888" i="2" s="1"/>
  <c r="Y4856" i="2"/>
  <c r="X4856" i="2"/>
  <c r="Z4856" i="2" s="1"/>
  <c r="Y4824" i="2"/>
  <c r="X4824" i="2"/>
  <c r="Z4824" i="2" s="1"/>
  <c r="Y4757" i="2"/>
  <c r="X4757" i="2"/>
  <c r="Z4757" i="2" s="1"/>
  <c r="Y4752" i="2"/>
  <c r="X4752" i="2"/>
  <c r="Z4752" i="2" s="1"/>
  <c r="Y4734" i="2"/>
  <c r="X4734" i="2"/>
  <c r="Z4734" i="2" s="1"/>
  <c r="Y4729" i="2"/>
  <c r="X4729" i="2"/>
  <c r="Z4729" i="2" s="1"/>
  <c r="Y4711" i="2"/>
  <c r="X4711" i="2"/>
  <c r="Z4711" i="2" s="1"/>
  <c r="Y4693" i="2"/>
  <c r="X4693" i="2"/>
  <c r="Z4693" i="2" s="1"/>
  <c r="Y4688" i="2"/>
  <c r="X4688" i="2"/>
  <c r="Z4688" i="2" s="1"/>
  <c r="Y4670" i="2"/>
  <c r="X4670" i="2"/>
  <c r="Z4670" i="2" s="1"/>
  <c r="Y4665" i="2"/>
  <c r="X4665" i="2"/>
  <c r="Z4665" i="2" s="1"/>
  <c r="Y4647" i="2"/>
  <c r="X4647" i="2"/>
  <c r="Z4647" i="2" s="1"/>
  <c r="Y4629" i="2"/>
  <c r="X4629" i="2"/>
  <c r="Z4629" i="2" s="1"/>
  <c r="Y4624" i="2"/>
  <c r="X4624" i="2"/>
  <c r="Z4624" i="2" s="1"/>
  <c r="Y4606" i="2"/>
  <c r="X4606" i="2"/>
  <c r="Z4606" i="2" s="1"/>
  <c r="Y4598" i="2"/>
  <c r="X4598" i="2"/>
  <c r="Z4598" i="2" s="1"/>
  <c r="Y4590" i="2"/>
  <c r="X4590" i="2"/>
  <c r="Z4590" i="2" s="1"/>
  <c r="Y4582" i="2"/>
  <c r="X4582" i="2"/>
  <c r="Z4582" i="2" s="1"/>
  <c r="Y4574" i="2"/>
  <c r="X4574" i="2"/>
  <c r="Z4574" i="2" s="1"/>
  <c r="Y4566" i="2"/>
  <c r="X4566" i="2"/>
  <c r="Z4566" i="2" s="1"/>
  <c r="Y4558" i="2"/>
  <c r="X4558" i="2"/>
  <c r="Z4558" i="2" s="1"/>
  <c r="Y4550" i="2"/>
  <c r="X4550" i="2"/>
  <c r="Z4550" i="2" s="1"/>
  <c r="Y4542" i="2"/>
  <c r="X4542" i="2"/>
  <c r="Z4542" i="2" s="1"/>
  <c r="Y4526" i="2"/>
  <c r="X4526" i="2"/>
  <c r="Z4526" i="2" s="1"/>
  <c r="Y4518" i="2"/>
  <c r="X4518" i="2"/>
  <c r="Z4518" i="2" s="1"/>
  <c r="Y4510" i="2"/>
  <c r="X4510" i="2"/>
  <c r="Z4510" i="2" s="1"/>
  <c r="Y4502" i="2"/>
  <c r="X4502" i="2"/>
  <c r="Z4502" i="2" s="1"/>
  <c r="Y4495" i="2"/>
  <c r="X4495" i="2"/>
  <c r="Z4495" i="2" s="1"/>
  <c r="Y4488" i="2"/>
  <c r="X4488" i="2"/>
  <c r="Z4488" i="2" s="1"/>
  <c r="Y4481" i="2"/>
  <c r="X4481" i="2"/>
  <c r="Z4481" i="2" s="1"/>
  <c r="Y4473" i="2"/>
  <c r="X4473" i="2"/>
  <c r="Z4473" i="2" s="1"/>
  <c r="Y4466" i="2"/>
  <c r="X4466" i="2"/>
  <c r="Z4466" i="2" s="1"/>
  <c r="Y4459" i="2"/>
  <c r="X4459" i="2"/>
  <c r="Z4459" i="2" s="1"/>
  <c r="Y4444" i="2"/>
  <c r="X4444" i="2"/>
  <c r="Z4444" i="2" s="1"/>
  <c r="Y4429" i="2"/>
  <c r="X4429" i="2"/>
  <c r="Z4429" i="2" s="1"/>
  <c r="Y4422" i="2"/>
  <c r="X4422" i="2"/>
  <c r="Z4422" i="2" s="1"/>
  <c r="Y4415" i="2"/>
  <c r="X4415" i="2"/>
  <c r="Z4415" i="2" s="1"/>
  <c r="Y4407" i="2"/>
  <c r="X4407" i="2"/>
  <c r="Z4407" i="2" s="1"/>
  <c r="X4400" i="2"/>
  <c r="Z4400" i="2" s="1"/>
  <c r="Y4400" i="2"/>
  <c r="Y4393" i="2"/>
  <c r="X4393" i="2"/>
  <c r="Z4393" i="2" s="1"/>
  <c r="Y4386" i="2"/>
  <c r="X4386" i="2"/>
  <c r="Z4386" i="2" s="1"/>
  <c r="Y4378" i="2"/>
  <c r="X4378" i="2"/>
  <c r="Z4378" i="2" s="1"/>
  <c r="Y4371" i="2"/>
  <c r="X4371" i="2"/>
  <c r="Z4371" i="2" s="1"/>
  <c r="Y4349" i="2"/>
  <c r="X4349" i="2"/>
  <c r="Z4349" i="2" s="1"/>
  <c r="Y4334" i="2"/>
  <c r="X4334" i="2"/>
  <c r="Z4334" i="2" s="1"/>
  <c r="Y4327" i="2"/>
  <c r="X4327" i="2"/>
  <c r="Z4327" i="2" s="1"/>
  <c r="Y4320" i="2"/>
  <c r="X4320" i="2"/>
  <c r="Z4320" i="2" s="1"/>
  <c r="Y4312" i="2"/>
  <c r="X4312" i="2"/>
  <c r="Z4312" i="2" s="1"/>
  <c r="Y4305" i="2"/>
  <c r="X4305" i="2"/>
  <c r="Z4305" i="2" s="1"/>
  <c r="Y4298" i="2"/>
  <c r="X4298" i="2"/>
  <c r="Z4298" i="2" s="1"/>
  <c r="Y4291" i="2"/>
  <c r="X4291" i="2"/>
  <c r="Z4291" i="2" s="1"/>
  <c r="Y4283" i="2"/>
  <c r="X4283" i="2"/>
  <c r="Z4283" i="2" s="1"/>
  <c r="Y4261" i="2"/>
  <c r="X4261" i="2"/>
  <c r="Z4261" i="2" s="1"/>
  <c r="Y4254" i="2"/>
  <c r="X4254" i="2"/>
  <c r="Z4254" i="2" s="1"/>
  <c r="Y4246" i="2"/>
  <c r="X4246" i="2"/>
  <c r="Z4246" i="2" s="1"/>
  <c r="Y4239" i="2"/>
  <c r="X4239" i="2"/>
  <c r="Z4239" i="2" s="1"/>
  <c r="Y4232" i="2"/>
  <c r="X4232" i="2"/>
  <c r="Z4232" i="2" s="1"/>
  <c r="Y4225" i="2"/>
  <c r="X4225" i="2"/>
  <c r="Z4225" i="2" s="1"/>
  <c r="Y4217" i="2"/>
  <c r="X4217" i="2"/>
  <c r="Z4217" i="2" s="1"/>
  <c r="Y4210" i="2"/>
  <c r="X4210" i="2"/>
  <c r="Z4210" i="2" s="1"/>
  <c r="Y4203" i="2"/>
  <c r="X4203" i="2"/>
  <c r="Z4203" i="2" s="1"/>
  <c r="Y4188" i="2"/>
  <c r="X4188" i="2"/>
  <c r="Z4188" i="2" s="1"/>
  <c r="Y4159" i="2"/>
  <c r="X4159" i="2"/>
  <c r="Z4159" i="2" s="1"/>
  <c r="Y4151" i="2"/>
  <c r="X4151" i="2"/>
  <c r="Z4151" i="2" s="1"/>
  <c r="X4144" i="2"/>
  <c r="Z4144" i="2" s="1"/>
  <c r="Y4144" i="2"/>
  <c r="Y4137" i="2"/>
  <c r="X4137" i="2"/>
  <c r="Z4137" i="2" s="1"/>
  <c r="Y4130" i="2"/>
  <c r="X4130" i="2"/>
  <c r="Z4130" i="2" s="1"/>
  <c r="Y4122" i="2"/>
  <c r="X4122" i="2"/>
  <c r="Z4122" i="2" s="1"/>
  <c r="Y4108" i="2"/>
  <c r="X4108" i="2"/>
  <c r="Z4108" i="2" s="1"/>
  <c r="Y4101" i="2"/>
  <c r="X4101" i="2"/>
  <c r="Z4101" i="2" s="1"/>
  <c r="Y4094" i="2"/>
  <c r="X4094" i="2"/>
  <c r="Z4094" i="2" s="1"/>
  <c r="Y4087" i="2"/>
  <c r="X4087" i="2"/>
  <c r="Z4087" i="2" s="1"/>
  <c r="X4080" i="2"/>
  <c r="Z4080" i="2" s="1"/>
  <c r="Y4080" i="2"/>
  <c r="Y4073" i="2"/>
  <c r="X4073" i="2"/>
  <c r="Z4073" i="2" s="1"/>
  <c r="Y4066" i="2"/>
  <c r="X4066" i="2"/>
  <c r="Z4066" i="2" s="1"/>
  <c r="X4058" i="2"/>
  <c r="Z4058" i="2" s="1"/>
  <c r="Y4058" i="2"/>
  <c r="Y4044" i="2"/>
  <c r="X4044" i="2"/>
  <c r="Z4044" i="2" s="1"/>
  <c r="Y4037" i="2"/>
  <c r="X4037" i="2"/>
  <c r="Z4037" i="2" s="1"/>
  <c r="Y4030" i="2"/>
  <c r="X4030" i="2"/>
  <c r="Z4030" i="2" s="1"/>
  <c r="Y4023" i="2"/>
  <c r="X4023" i="2"/>
  <c r="Z4023" i="2" s="1"/>
  <c r="X4016" i="2"/>
  <c r="Z4016" i="2" s="1"/>
  <c r="Y4016" i="2"/>
  <c r="Y4009" i="2"/>
  <c r="X4009" i="2"/>
  <c r="Z4009" i="2" s="1"/>
  <c r="X3994" i="2"/>
  <c r="Z3994" i="2" s="1"/>
  <c r="Y3994" i="2"/>
  <c r="Y3980" i="2"/>
  <c r="X3980" i="2"/>
  <c r="Z3980" i="2" s="1"/>
  <c r="Y3973" i="2"/>
  <c r="X3973" i="2"/>
  <c r="Z3973" i="2" s="1"/>
  <c r="Y3966" i="2"/>
  <c r="X3966" i="2"/>
  <c r="Z3966" i="2" s="1"/>
  <c r="Y3959" i="2"/>
  <c r="X3959" i="2"/>
  <c r="Z3959" i="2" s="1"/>
  <c r="Y3952" i="2"/>
  <c r="X3952" i="2"/>
  <c r="Z3952" i="2" s="1"/>
  <c r="Y3945" i="2"/>
  <c r="X3945" i="2"/>
  <c r="Z3945" i="2" s="1"/>
  <c r="Y3938" i="2"/>
  <c r="X3938" i="2"/>
  <c r="Z3938" i="2" s="1"/>
  <c r="Y3933" i="2"/>
  <c r="X3933" i="2"/>
  <c r="Z3933" i="2" s="1"/>
  <c r="Y3915" i="2"/>
  <c r="X3915" i="2"/>
  <c r="Z3915" i="2" s="1"/>
  <c r="Y3909" i="2"/>
  <c r="X3909" i="2"/>
  <c r="Z3909" i="2" s="1"/>
  <c r="Y3903" i="2"/>
  <c r="X3903" i="2"/>
  <c r="Z3903" i="2" s="1"/>
  <c r="Y3898" i="2"/>
  <c r="X3898" i="2"/>
  <c r="Z3898" i="2" s="1"/>
  <c r="Y3881" i="2"/>
  <c r="X3881" i="2"/>
  <c r="Z3881" i="2" s="1"/>
  <c r="Y3876" i="2"/>
  <c r="X3876" i="2"/>
  <c r="Z3876" i="2" s="1"/>
  <c r="Y3864" i="2"/>
  <c r="X3864" i="2"/>
  <c r="Z3864" i="2" s="1"/>
  <c r="Y3858" i="2"/>
  <c r="X3858" i="2"/>
  <c r="Z3858" i="2" s="1"/>
  <c r="Y3840" i="2"/>
  <c r="X3840" i="2"/>
  <c r="Z3840" i="2" s="1"/>
  <c r="Y3835" i="2"/>
  <c r="X3835" i="2"/>
  <c r="Z3835" i="2" s="1"/>
  <c r="Y3829" i="2"/>
  <c r="X3829" i="2"/>
  <c r="Z3829" i="2" s="1"/>
  <c r="Y3823" i="2"/>
  <c r="X3823" i="2"/>
  <c r="Z3823" i="2" s="1"/>
  <c r="Y3812" i="2"/>
  <c r="X3812" i="2"/>
  <c r="Z3812" i="2" s="1"/>
  <c r="Y3800" i="2"/>
  <c r="X3800" i="2"/>
  <c r="Z3800" i="2" s="1"/>
  <c r="Y3794" i="2"/>
  <c r="X3794" i="2"/>
  <c r="Z3794" i="2" s="1"/>
  <c r="Y3776" i="2"/>
  <c r="X3776" i="2"/>
  <c r="Z3776" i="2" s="1"/>
  <c r="Y3771" i="2"/>
  <c r="X3771" i="2"/>
  <c r="Z3771" i="2" s="1"/>
  <c r="Y3765" i="2"/>
  <c r="X3765" i="2"/>
  <c r="Z3765" i="2" s="1"/>
  <c r="Y3759" i="2"/>
  <c r="X3759" i="2"/>
  <c r="Z3759" i="2" s="1"/>
  <c r="Y3753" i="2"/>
  <c r="X3753" i="2"/>
  <c r="Z3753" i="2" s="1"/>
  <c r="Y3748" i="2"/>
  <c r="X3748" i="2"/>
  <c r="Z3748" i="2" s="1"/>
  <c r="Y3736" i="2"/>
  <c r="X3736" i="2"/>
  <c r="Z3736" i="2" s="1"/>
  <c r="Y3730" i="2"/>
  <c r="X3730" i="2"/>
  <c r="Z3730" i="2" s="1"/>
  <c r="Y3712" i="2"/>
  <c r="X3712" i="2"/>
  <c r="Z3712" i="2" s="1"/>
  <c r="Y3707" i="2"/>
  <c r="X3707" i="2"/>
  <c r="Z3707" i="2" s="1"/>
  <c r="Y3701" i="2"/>
  <c r="X3701" i="2"/>
  <c r="Z3701" i="2" s="1"/>
  <c r="Y3695" i="2"/>
  <c r="X3695" i="2"/>
  <c r="Z3695" i="2" s="1"/>
  <c r="Y3689" i="2"/>
  <c r="X3689" i="2"/>
  <c r="Z3689" i="2" s="1"/>
  <c r="Y3684" i="2"/>
  <c r="X3684" i="2"/>
  <c r="Z3684" i="2" s="1"/>
  <c r="Y3672" i="2"/>
  <c r="X3672" i="2"/>
  <c r="Z3672" i="2" s="1"/>
  <c r="Y3666" i="2"/>
  <c r="X3666" i="2"/>
  <c r="Z3666" i="2" s="1"/>
  <c r="Y3648" i="2"/>
  <c r="X3648" i="2"/>
  <c r="Z3648" i="2" s="1"/>
  <c r="Y3636" i="2"/>
  <c r="X3636" i="2"/>
  <c r="Z3636" i="2" s="1"/>
  <c r="Y3630" i="2"/>
  <c r="X3630" i="2"/>
  <c r="Z3630" i="2" s="1"/>
  <c r="Y3624" i="2"/>
  <c r="X3624" i="2"/>
  <c r="Z3624" i="2" s="1"/>
  <c r="Y3591" i="2"/>
  <c r="X3591" i="2"/>
  <c r="Z3591" i="2" s="1"/>
  <c r="Y3587" i="2"/>
  <c r="X3587" i="2"/>
  <c r="Z3587" i="2" s="1"/>
  <c r="Y3583" i="2"/>
  <c r="X3583" i="2"/>
  <c r="Z3583" i="2" s="1"/>
  <c r="Y3577" i="2"/>
  <c r="X3577" i="2"/>
  <c r="Z3577" i="2" s="1"/>
  <c r="Y3571" i="2"/>
  <c r="X3571" i="2"/>
  <c r="Z3571" i="2" s="1"/>
  <c r="Y3560" i="2"/>
  <c r="X3560" i="2"/>
  <c r="Z3560" i="2" s="1"/>
  <c r="Y3555" i="2"/>
  <c r="X3555" i="2"/>
  <c r="Z3555" i="2" s="1"/>
  <c r="Y3550" i="2"/>
  <c r="X3550" i="2"/>
  <c r="Z3550" i="2" s="1"/>
  <c r="Y3544" i="2"/>
  <c r="X3544" i="2"/>
  <c r="Z3544" i="2" s="1"/>
  <c r="Y3538" i="2"/>
  <c r="X3538" i="2"/>
  <c r="Z3538" i="2" s="1"/>
  <c r="Y3532" i="2"/>
  <c r="X3532" i="2"/>
  <c r="Z3532" i="2" s="1"/>
  <c r="X3520" i="2"/>
  <c r="Z3520" i="2" s="1"/>
  <c r="Y3520" i="2"/>
  <c r="Y3515" i="2"/>
  <c r="X3515" i="2"/>
  <c r="Z3515" i="2" s="1"/>
  <c r="Y3510" i="2"/>
  <c r="X3510" i="2"/>
  <c r="Z3510" i="2" s="1"/>
  <c r="Y3504" i="2"/>
  <c r="X3504" i="2"/>
  <c r="Z3504" i="2" s="1"/>
  <c r="X3497" i="2"/>
  <c r="Z3497" i="2" s="1"/>
  <c r="Y3497" i="2"/>
  <c r="Y3475" i="2"/>
  <c r="X3475" i="2"/>
  <c r="Z3475" i="2" s="1"/>
  <c r="Y3470" i="2"/>
  <c r="X3470" i="2"/>
  <c r="Z3470" i="2" s="1"/>
  <c r="X3458" i="2"/>
  <c r="Z3458" i="2" s="1"/>
  <c r="Y3458" i="2"/>
  <c r="Y3452" i="2"/>
  <c r="X3452" i="2"/>
  <c r="Z3452" i="2" s="1"/>
  <c r="Y3434" i="2"/>
  <c r="X3434" i="2"/>
  <c r="Z3434" i="2" s="1"/>
  <c r="Y3429" i="2"/>
  <c r="X3429" i="2"/>
  <c r="Z3429" i="2" s="1"/>
  <c r="Y3423" i="2"/>
  <c r="X3423" i="2"/>
  <c r="Z3423" i="2" s="1"/>
  <c r="Y3406" i="2"/>
  <c r="X3406" i="2"/>
  <c r="Z3406" i="2" s="1"/>
  <c r="Y3394" i="2"/>
  <c r="X3394" i="2"/>
  <c r="Z3394" i="2" s="1"/>
  <c r="Y3388" i="2"/>
  <c r="X3388" i="2"/>
  <c r="Z3388" i="2" s="1"/>
  <c r="X3370" i="2"/>
  <c r="Z3370" i="2" s="1"/>
  <c r="Y3370" i="2"/>
  <c r="Y3365" i="2"/>
  <c r="X3365" i="2"/>
  <c r="Z3365" i="2" s="1"/>
  <c r="X3359" i="2"/>
  <c r="Z3359" i="2" s="1"/>
  <c r="Y3359" i="2"/>
  <c r="Y3353" i="2"/>
  <c r="X3353" i="2"/>
  <c r="Z3353" i="2" s="1"/>
  <c r="X3347" i="2"/>
  <c r="Z3347" i="2" s="1"/>
  <c r="Y3347" i="2"/>
  <c r="Y3342" i="2"/>
  <c r="X3342" i="2"/>
  <c r="Z3342" i="2" s="1"/>
  <c r="Y3330" i="2"/>
  <c r="X3330" i="2"/>
  <c r="Z3330" i="2" s="1"/>
  <c r="Y3324" i="2"/>
  <c r="X3324" i="2"/>
  <c r="Z3324" i="2" s="1"/>
  <c r="Y3306" i="2"/>
  <c r="X3306" i="2"/>
  <c r="Z3306" i="2" s="1"/>
  <c r="Y3301" i="2"/>
  <c r="X3301" i="2"/>
  <c r="Z3301" i="2" s="1"/>
  <c r="Y3295" i="2"/>
  <c r="X3295" i="2"/>
  <c r="Z3295" i="2" s="1"/>
  <c r="Y3289" i="2"/>
  <c r="X3289" i="2"/>
  <c r="Z3289" i="2" s="1"/>
  <c r="Y3283" i="2"/>
  <c r="X3283" i="2"/>
  <c r="Z3283" i="2" s="1"/>
  <c r="Y3278" i="2"/>
  <c r="X3278" i="2"/>
  <c r="Z3278" i="2" s="1"/>
  <c r="Y3266" i="2"/>
  <c r="X3266" i="2"/>
  <c r="Z3266" i="2" s="1"/>
  <c r="Y3260" i="2"/>
  <c r="X3260" i="2"/>
  <c r="Z3260" i="2" s="1"/>
  <c r="X3249" i="2"/>
  <c r="Z3249" i="2" s="1"/>
  <c r="Y3249" i="2"/>
  <c r="Y3244" i="2"/>
  <c r="X3244" i="2"/>
  <c r="Z3244" i="2" s="1"/>
  <c r="Y3221" i="2"/>
  <c r="X3221" i="2"/>
  <c r="Z3221" i="2" s="1"/>
  <c r="Y3214" i="2"/>
  <c r="X3214" i="2"/>
  <c r="Z3214" i="2" s="1"/>
  <c r="X3208" i="2"/>
  <c r="Z3208" i="2" s="1"/>
  <c r="Y3208" i="2"/>
  <c r="Y3196" i="2"/>
  <c r="X3196" i="2"/>
  <c r="Z3196" i="2" s="1"/>
  <c r="X3190" i="2"/>
  <c r="Z3190" i="2" s="1"/>
  <c r="Y3190" i="2"/>
  <c r="Y3178" i="2"/>
  <c r="X3178" i="2"/>
  <c r="Z3178" i="2" s="1"/>
  <c r="Y3166" i="2"/>
  <c r="X3166" i="2"/>
  <c r="Z3166" i="2" s="1"/>
  <c r="Y3161" i="2"/>
  <c r="X3161" i="2"/>
  <c r="Z3161" i="2" s="1"/>
  <c r="Y3156" i="2"/>
  <c r="X3156" i="2"/>
  <c r="Z3156" i="2" s="1"/>
  <c r="Y3150" i="2"/>
  <c r="X3150" i="2"/>
  <c r="Z3150" i="2" s="1"/>
  <c r="Y3144" i="2"/>
  <c r="X3144" i="2"/>
  <c r="Z3144" i="2" s="1"/>
  <c r="X3139" i="2"/>
  <c r="Z3139" i="2" s="1"/>
  <c r="Y3139" i="2"/>
  <c r="Y3126" i="2"/>
  <c r="X3126" i="2"/>
  <c r="Z3126" i="2" s="1"/>
  <c r="Y3121" i="2"/>
  <c r="X3121" i="2"/>
  <c r="Z3121" i="2" s="1"/>
  <c r="Y3115" i="2"/>
  <c r="X3115" i="2"/>
  <c r="Z3115" i="2" s="1"/>
  <c r="Y3103" i="2"/>
  <c r="X3103" i="2"/>
  <c r="Z3103" i="2" s="1"/>
  <c r="X3098" i="2"/>
  <c r="Z3098" i="2" s="1"/>
  <c r="Y3098" i="2"/>
  <c r="Y3092" i="2"/>
  <c r="X3092" i="2"/>
  <c r="Z3092" i="2" s="1"/>
  <c r="Y3086" i="2"/>
  <c r="X3086" i="2"/>
  <c r="Z3086" i="2" s="1"/>
  <c r="Y3081" i="2"/>
  <c r="X3081" i="2"/>
  <c r="Z3081" i="2" s="1"/>
  <c r="Y3047" i="2"/>
  <c r="X3047" i="2"/>
  <c r="Z3047" i="2" s="1"/>
  <c r="Y3042" i="2"/>
  <c r="X3042" i="2"/>
  <c r="Z3042" i="2" s="1"/>
  <c r="Y3036" i="2"/>
  <c r="X3036" i="2"/>
  <c r="Z3036" i="2" s="1"/>
  <c r="X3030" i="2"/>
  <c r="Z3030" i="2" s="1"/>
  <c r="Y3030" i="2"/>
  <c r="Y3025" i="2"/>
  <c r="X3025" i="2"/>
  <c r="Z3025" i="2" s="1"/>
  <c r="Y3020" i="2"/>
  <c r="X3020" i="2"/>
  <c r="Z3020" i="2" s="1"/>
  <c r="Y3009" i="2"/>
  <c r="X3009" i="2"/>
  <c r="Z3009" i="2" s="1"/>
  <c r="Y3003" i="2"/>
  <c r="X3003" i="2"/>
  <c r="Z3003" i="2" s="1"/>
  <c r="Y2997" i="2"/>
  <c r="X2997" i="2"/>
  <c r="Z2997" i="2" s="1"/>
  <c r="Y2991" i="2"/>
  <c r="X2991" i="2"/>
  <c r="Z2991" i="2" s="1"/>
  <c r="Y2985" i="2"/>
  <c r="X2985" i="2"/>
  <c r="Z2985" i="2" s="1"/>
  <c r="Y2973" i="2"/>
  <c r="X2973" i="2"/>
  <c r="Z2973" i="2" s="1"/>
  <c r="Y2968" i="2"/>
  <c r="X2968" i="2"/>
  <c r="Z2968" i="2" s="1"/>
  <c r="Y2962" i="2"/>
  <c r="X2962" i="2"/>
  <c r="Z2962" i="2" s="1"/>
  <c r="X2944" i="2"/>
  <c r="Z2944" i="2" s="1"/>
  <c r="Y2944" i="2"/>
  <c r="Y2937" i="2"/>
  <c r="X2937" i="2"/>
  <c r="Z2937" i="2" s="1"/>
  <c r="X2930" i="2"/>
  <c r="Z2930" i="2" s="1"/>
  <c r="Y2930" i="2"/>
  <c r="Y2924" i="2"/>
  <c r="X2924" i="2"/>
  <c r="Z2924" i="2" s="1"/>
  <c r="Y2917" i="2"/>
  <c r="X2917" i="2"/>
  <c r="Z2917" i="2" s="1"/>
  <c r="Y2904" i="2"/>
  <c r="X2904" i="2"/>
  <c r="Z2904" i="2" s="1"/>
  <c r="Y2897" i="2"/>
  <c r="X2897" i="2"/>
  <c r="Z2897" i="2" s="1"/>
  <c r="Y2878" i="2"/>
  <c r="X2878" i="2"/>
  <c r="Z2878" i="2" s="1"/>
  <c r="Y2871" i="2"/>
  <c r="X2871" i="2"/>
  <c r="Z2871" i="2" s="1"/>
  <c r="Y2864" i="2"/>
  <c r="X2864" i="2"/>
  <c r="Z2864" i="2" s="1"/>
  <c r="Y2858" i="2"/>
  <c r="X2858" i="2"/>
  <c r="Z2858" i="2" s="1"/>
  <c r="Y2852" i="2"/>
  <c r="X2852" i="2"/>
  <c r="Z2852" i="2" s="1"/>
  <c r="Y2845" i="2"/>
  <c r="X2845" i="2"/>
  <c r="Z2845" i="2" s="1"/>
  <c r="Y2838" i="2"/>
  <c r="X2838" i="2"/>
  <c r="Z2838" i="2" s="1"/>
  <c r="Y2831" i="2"/>
  <c r="X2831" i="2"/>
  <c r="Z2831" i="2" s="1"/>
  <c r="Y2825" i="2"/>
  <c r="X2825" i="2"/>
  <c r="Z2825" i="2" s="1"/>
  <c r="Y2805" i="2"/>
  <c r="X2805" i="2"/>
  <c r="Z2805" i="2" s="1"/>
  <c r="Y2798" i="2"/>
  <c r="X2798" i="2"/>
  <c r="Z2798" i="2" s="1"/>
  <c r="Y2792" i="2"/>
  <c r="X2792" i="2"/>
  <c r="Z2792" i="2" s="1"/>
  <c r="Y2787" i="2"/>
  <c r="X2787" i="2"/>
  <c r="Z2787" i="2" s="1"/>
  <c r="Y2780" i="2"/>
  <c r="X2780" i="2"/>
  <c r="Z2780" i="2" s="1"/>
  <c r="Y2754" i="2"/>
  <c r="X2754" i="2"/>
  <c r="Z2754" i="2" s="1"/>
  <c r="Y2746" i="2"/>
  <c r="X2746" i="2"/>
  <c r="Z2746" i="2" s="1"/>
  <c r="Y2739" i="2"/>
  <c r="X2739" i="2"/>
  <c r="Z2739" i="2" s="1"/>
  <c r="Y2713" i="2"/>
  <c r="X2713" i="2"/>
  <c r="Z2713" i="2" s="1"/>
  <c r="Y2706" i="2"/>
  <c r="X2706" i="2"/>
  <c r="Z2706" i="2" s="1"/>
  <c r="X2692" i="2"/>
  <c r="Z2692" i="2" s="1"/>
  <c r="Y2692" i="2"/>
  <c r="Y2677" i="2"/>
  <c r="X2677" i="2"/>
  <c r="Z2677" i="2" s="1"/>
  <c r="Y2670" i="2"/>
  <c r="X2670" i="2"/>
  <c r="Z2670" i="2" s="1"/>
  <c r="Y2664" i="2"/>
  <c r="X2664" i="2"/>
  <c r="Z2664" i="2" s="1"/>
  <c r="X2658" i="2"/>
  <c r="Z2658" i="2" s="1"/>
  <c r="Y2658" i="2"/>
  <c r="Y2637" i="2"/>
  <c r="X2637" i="2"/>
  <c r="Z2637" i="2" s="1"/>
  <c r="Y2629" i="2"/>
  <c r="X2629" i="2"/>
  <c r="Z2629" i="2" s="1"/>
  <c r="Y2608" i="2"/>
  <c r="X2608" i="2"/>
  <c r="Z2608" i="2" s="1"/>
  <c r="Y2596" i="2"/>
  <c r="X2596" i="2"/>
  <c r="Z2596" i="2" s="1"/>
  <c r="Y2561" i="2"/>
  <c r="X2561" i="2"/>
  <c r="Z2561" i="2" s="1"/>
  <c r="Y2553" i="2"/>
  <c r="X2553" i="2"/>
  <c r="Z2553" i="2" s="1"/>
  <c r="Y2533" i="2"/>
  <c r="X2533" i="2"/>
  <c r="Z2533" i="2" s="1"/>
  <c r="Y2525" i="2"/>
  <c r="X2525" i="2"/>
  <c r="Z2525" i="2" s="1"/>
  <c r="Y2518" i="2"/>
  <c r="X2518" i="2"/>
  <c r="Z2518" i="2" s="1"/>
  <c r="Y2510" i="2"/>
  <c r="X2510" i="2"/>
  <c r="Z2510" i="2" s="1"/>
  <c r="Y2502" i="2"/>
  <c r="X2502" i="2"/>
  <c r="Z2502" i="2" s="1"/>
  <c r="Y2496" i="2"/>
  <c r="X2496" i="2"/>
  <c r="Z2496" i="2" s="1"/>
  <c r="Y2466" i="2"/>
  <c r="X2466" i="2"/>
  <c r="Z2466" i="2" s="1"/>
  <c r="Y2451" i="2"/>
  <c r="X2451" i="2"/>
  <c r="Z2451" i="2" s="1"/>
  <c r="Y2436" i="2"/>
  <c r="X2436" i="2"/>
  <c r="Z2436" i="2" s="1"/>
  <c r="Y2414" i="2"/>
  <c r="X2414" i="2"/>
  <c r="Z2414" i="2" s="1"/>
  <c r="Y2407" i="2"/>
  <c r="X2407" i="2"/>
  <c r="Z2407" i="2" s="1"/>
  <c r="Y2400" i="2"/>
  <c r="X2400" i="2"/>
  <c r="Z2400" i="2" s="1"/>
  <c r="Y2386" i="2"/>
  <c r="X2386" i="2"/>
  <c r="Z2386" i="2" s="1"/>
  <c r="Y2350" i="2"/>
  <c r="X2350" i="2"/>
  <c r="Z2350" i="2" s="1"/>
  <c r="Y2343" i="2"/>
  <c r="X2343" i="2"/>
  <c r="Z2343" i="2" s="1"/>
  <c r="Y2322" i="2"/>
  <c r="X2322" i="2"/>
  <c r="Z2322" i="2" s="1"/>
  <c r="Y2205" i="2"/>
  <c r="X2205" i="2"/>
  <c r="Z2205" i="2" s="1"/>
  <c r="Y2198" i="2"/>
  <c r="X2198" i="2"/>
  <c r="Z2198" i="2" s="1"/>
  <c r="Y2175" i="2"/>
  <c r="X2175" i="2"/>
  <c r="Z2175" i="2" s="1"/>
  <c r="Y2141" i="2"/>
  <c r="X2141" i="2"/>
  <c r="Z2141" i="2" s="1"/>
  <c r="Y2133" i="2"/>
  <c r="X2133" i="2"/>
  <c r="Z2133" i="2" s="1"/>
  <c r="Y2127" i="2"/>
  <c r="X2127" i="2"/>
  <c r="Z2127" i="2" s="1"/>
  <c r="X2120" i="2"/>
  <c r="Z2120" i="2" s="1"/>
  <c r="Y2120" i="2"/>
  <c r="Y2050" i="2"/>
  <c r="X2050" i="2"/>
  <c r="Z2050" i="2" s="1"/>
  <c r="Y2015" i="2"/>
  <c r="X2015" i="2"/>
  <c r="Z2015" i="2" s="1"/>
  <c r="X1988" i="2"/>
  <c r="Z1988" i="2" s="1"/>
  <c r="Y1988" i="2"/>
  <c r="X1982" i="2"/>
  <c r="Z1982" i="2" s="1"/>
  <c r="Y1982" i="2"/>
  <c r="Y1975" i="2"/>
  <c r="X1975" i="2"/>
  <c r="Z1975" i="2" s="1"/>
  <c r="Y1967" i="2"/>
  <c r="X1967" i="2"/>
  <c r="Z1967" i="2" s="1"/>
  <c r="Y1960" i="2"/>
  <c r="X1960" i="2"/>
  <c r="Z1960" i="2" s="1"/>
  <c r="Y1946" i="2"/>
  <c r="X1946" i="2"/>
  <c r="Z1946" i="2" s="1"/>
  <c r="Y1926" i="2"/>
  <c r="X1926" i="2"/>
  <c r="Z1926" i="2" s="1"/>
  <c r="Y1913" i="2"/>
  <c r="X1913" i="2"/>
  <c r="Z1913" i="2" s="1"/>
  <c r="Y1893" i="2"/>
  <c r="X1893" i="2"/>
  <c r="Z1893" i="2" s="1"/>
  <c r="Y1885" i="2"/>
  <c r="X1885" i="2"/>
  <c r="Z1885" i="2" s="1"/>
  <c r="Y1879" i="2"/>
  <c r="X1879" i="2"/>
  <c r="Z1879" i="2" s="1"/>
  <c r="Y1866" i="2"/>
  <c r="X1866" i="2"/>
  <c r="Z1866" i="2" s="1"/>
  <c r="Y1838" i="2"/>
  <c r="X1838" i="2"/>
  <c r="Z1838" i="2" s="1"/>
  <c r="Y1831" i="2"/>
  <c r="X1831" i="2"/>
  <c r="Z1831" i="2" s="1"/>
  <c r="Y1817" i="2"/>
  <c r="X1817" i="2"/>
  <c r="Z1817" i="2" s="1"/>
  <c r="Y1810" i="2"/>
  <c r="X1810" i="2"/>
  <c r="Z1810" i="2" s="1"/>
  <c r="Y1802" i="2"/>
  <c r="X1802" i="2"/>
  <c r="Z1802" i="2" s="1"/>
  <c r="Y1789" i="2"/>
  <c r="X1789" i="2"/>
  <c r="Z1789" i="2" s="1"/>
  <c r="Y1775" i="2"/>
  <c r="X1775" i="2"/>
  <c r="Z1775" i="2" s="1"/>
  <c r="Y1754" i="2"/>
  <c r="X1754" i="2"/>
  <c r="Z1754" i="2" s="1"/>
  <c r="Y1746" i="2"/>
  <c r="X1746" i="2"/>
  <c r="Z1746" i="2" s="1"/>
  <c r="Y1739" i="2"/>
  <c r="X1739" i="2"/>
  <c r="Z1739" i="2" s="1"/>
  <c r="Y1733" i="2"/>
  <c r="X1733" i="2"/>
  <c r="Z1733" i="2" s="1"/>
  <c r="Y1726" i="2"/>
  <c r="X1726" i="2"/>
  <c r="Z1726" i="2" s="1"/>
  <c r="Y4751" i="2"/>
  <c r="X4751" i="2"/>
  <c r="Z4751" i="2" s="1"/>
  <c r="Y4733" i="2"/>
  <c r="X4733" i="2"/>
  <c r="Z4733" i="2" s="1"/>
  <c r="Y4728" i="2"/>
  <c r="X4728" i="2"/>
  <c r="Z4728" i="2" s="1"/>
  <c r="Y4710" i="2"/>
  <c r="X4710" i="2"/>
  <c r="Z4710" i="2" s="1"/>
  <c r="Y4705" i="2"/>
  <c r="X4705" i="2"/>
  <c r="Z4705" i="2" s="1"/>
  <c r="Y4687" i="2"/>
  <c r="X4687" i="2"/>
  <c r="Z4687" i="2" s="1"/>
  <c r="Y4669" i="2"/>
  <c r="X4669" i="2"/>
  <c r="Z4669" i="2" s="1"/>
  <c r="Y4664" i="2"/>
  <c r="X4664" i="2"/>
  <c r="Z4664" i="2" s="1"/>
  <c r="Y4646" i="2"/>
  <c r="X4646" i="2"/>
  <c r="Z4646" i="2" s="1"/>
  <c r="Y4641" i="2"/>
  <c r="X4641" i="2"/>
  <c r="Z4641" i="2" s="1"/>
  <c r="Y4623" i="2"/>
  <c r="X4623" i="2"/>
  <c r="Z4623" i="2" s="1"/>
  <c r="Y4605" i="2"/>
  <c r="X4605" i="2"/>
  <c r="Z4605" i="2" s="1"/>
  <c r="Y4597" i="2"/>
  <c r="X4597" i="2"/>
  <c r="Z4597" i="2" s="1"/>
  <c r="Y4589" i="2"/>
  <c r="X4589" i="2"/>
  <c r="Z4589" i="2" s="1"/>
  <c r="Y4581" i="2"/>
  <c r="X4581" i="2"/>
  <c r="Z4581" i="2" s="1"/>
  <c r="Y4573" i="2"/>
  <c r="X4573" i="2"/>
  <c r="Z4573" i="2" s="1"/>
  <c r="Y4565" i="2"/>
  <c r="X4565" i="2"/>
  <c r="Z4565" i="2" s="1"/>
  <c r="Y4557" i="2"/>
  <c r="X4557" i="2"/>
  <c r="Z4557" i="2" s="1"/>
  <c r="Y4549" i="2"/>
  <c r="X4549" i="2"/>
  <c r="Z4549" i="2" s="1"/>
  <c r="Y4541" i="2"/>
  <c r="X4541" i="2"/>
  <c r="Z4541" i="2" s="1"/>
  <c r="Y4533" i="2"/>
  <c r="X4533" i="2"/>
  <c r="Z4533" i="2" s="1"/>
  <c r="Y4525" i="2"/>
  <c r="X4525" i="2"/>
  <c r="Z4525" i="2" s="1"/>
  <c r="Y4517" i="2"/>
  <c r="X4517" i="2"/>
  <c r="Z4517" i="2" s="1"/>
  <c r="Y4509" i="2"/>
  <c r="X4509" i="2"/>
  <c r="Z4509" i="2" s="1"/>
  <c r="Y4501" i="2"/>
  <c r="X4501" i="2"/>
  <c r="Z4501" i="2" s="1"/>
  <c r="Y4494" i="2"/>
  <c r="X4494" i="2"/>
  <c r="Z4494" i="2" s="1"/>
  <c r="Y4487" i="2"/>
  <c r="X4487" i="2"/>
  <c r="Z4487" i="2" s="1"/>
  <c r="Y4480" i="2"/>
  <c r="X4480" i="2"/>
  <c r="Z4480" i="2" s="1"/>
  <c r="Y4472" i="2"/>
  <c r="X4472" i="2"/>
  <c r="Z4472" i="2" s="1"/>
  <c r="Y4465" i="2"/>
  <c r="X4465" i="2"/>
  <c r="Z4465" i="2" s="1"/>
  <c r="Y4458" i="2"/>
  <c r="X4458" i="2"/>
  <c r="Z4458" i="2" s="1"/>
  <c r="Y4451" i="2"/>
  <c r="X4451" i="2"/>
  <c r="Z4451" i="2" s="1"/>
  <c r="Y4443" i="2"/>
  <c r="X4443" i="2"/>
  <c r="Z4443" i="2" s="1"/>
  <c r="Y4421" i="2"/>
  <c r="X4421" i="2"/>
  <c r="Z4421" i="2" s="1"/>
  <c r="Y4414" i="2"/>
  <c r="X4414" i="2"/>
  <c r="Z4414" i="2" s="1"/>
  <c r="Y4406" i="2"/>
  <c r="X4406" i="2"/>
  <c r="Z4406" i="2" s="1"/>
  <c r="Y4399" i="2"/>
  <c r="X4399" i="2"/>
  <c r="Z4399" i="2" s="1"/>
  <c r="Y4392" i="2"/>
  <c r="X4392" i="2"/>
  <c r="Z4392" i="2" s="1"/>
  <c r="Y4385" i="2"/>
  <c r="X4385" i="2"/>
  <c r="Z4385" i="2" s="1"/>
  <c r="Y4377" i="2"/>
  <c r="X4377" i="2"/>
  <c r="Z4377" i="2" s="1"/>
  <c r="Y4370" i="2"/>
  <c r="X4370" i="2"/>
  <c r="Z4370" i="2" s="1"/>
  <c r="Y4363" i="2"/>
  <c r="X4363" i="2"/>
  <c r="Z4363" i="2" s="1"/>
  <c r="Y4348" i="2"/>
  <c r="X4348" i="2"/>
  <c r="Z4348" i="2" s="1"/>
  <c r="Y4333" i="2"/>
  <c r="X4333" i="2"/>
  <c r="Z4333" i="2" s="1"/>
  <c r="Y4326" i="2"/>
  <c r="X4326" i="2"/>
  <c r="Z4326" i="2" s="1"/>
  <c r="Y4319" i="2"/>
  <c r="X4319" i="2"/>
  <c r="Z4319" i="2" s="1"/>
  <c r="Y4311" i="2"/>
  <c r="X4311" i="2"/>
  <c r="Z4311" i="2" s="1"/>
  <c r="Y4304" i="2"/>
  <c r="X4304" i="2"/>
  <c r="Z4304" i="2" s="1"/>
  <c r="Y4297" i="2"/>
  <c r="X4297" i="2"/>
  <c r="Z4297" i="2" s="1"/>
  <c r="Y4290" i="2"/>
  <c r="X4290" i="2"/>
  <c r="Z4290" i="2" s="1"/>
  <c r="Y4282" i="2"/>
  <c r="X4282" i="2"/>
  <c r="Z4282" i="2" s="1"/>
  <c r="Y4275" i="2"/>
  <c r="X4275" i="2"/>
  <c r="Z4275" i="2" s="1"/>
  <c r="Y4253" i="2"/>
  <c r="X4253" i="2"/>
  <c r="Z4253" i="2" s="1"/>
  <c r="Y4245" i="2"/>
  <c r="X4245" i="2"/>
  <c r="Z4245" i="2" s="1"/>
  <c r="Y4238" i="2"/>
  <c r="X4238" i="2"/>
  <c r="Z4238" i="2" s="1"/>
  <c r="Y4231" i="2"/>
  <c r="X4231" i="2"/>
  <c r="Z4231" i="2" s="1"/>
  <c r="Y4224" i="2"/>
  <c r="X4224" i="2"/>
  <c r="Z4224" i="2" s="1"/>
  <c r="Y4216" i="2"/>
  <c r="X4216" i="2"/>
  <c r="Z4216" i="2" s="1"/>
  <c r="Y4209" i="2"/>
  <c r="X4209" i="2"/>
  <c r="Z4209" i="2" s="1"/>
  <c r="Y4202" i="2"/>
  <c r="X4202" i="2"/>
  <c r="Z4202" i="2" s="1"/>
  <c r="Y4195" i="2"/>
  <c r="X4195" i="2"/>
  <c r="Z4195" i="2" s="1"/>
  <c r="Y4187" i="2"/>
  <c r="X4187" i="2"/>
  <c r="Z4187" i="2" s="1"/>
  <c r="Y4158" i="2"/>
  <c r="X4158" i="2"/>
  <c r="Z4158" i="2" s="1"/>
  <c r="Y4150" i="2"/>
  <c r="X4150" i="2"/>
  <c r="Z4150" i="2" s="1"/>
  <c r="Y4143" i="2"/>
  <c r="X4143" i="2"/>
  <c r="Z4143" i="2" s="1"/>
  <c r="Y4136" i="2"/>
  <c r="X4136" i="2"/>
  <c r="Z4136" i="2" s="1"/>
  <c r="Y4129" i="2"/>
  <c r="X4129" i="2"/>
  <c r="Z4129" i="2" s="1"/>
  <c r="Y4121" i="2"/>
  <c r="X4121" i="2"/>
  <c r="Z4121" i="2" s="1"/>
  <c r="Y4115" i="2"/>
  <c r="X4115" i="2"/>
  <c r="Z4115" i="2" s="1"/>
  <c r="Y4093" i="2"/>
  <c r="X4093" i="2"/>
  <c r="Z4093" i="2" s="1"/>
  <c r="Y4086" i="2"/>
  <c r="X4086" i="2"/>
  <c r="Z4086" i="2" s="1"/>
  <c r="Y4079" i="2"/>
  <c r="X4079" i="2"/>
  <c r="Z4079" i="2" s="1"/>
  <c r="Y4072" i="2"/>
  <c r="X4072" i="2"/>
  <c r="Z4072" i="2" s="1"/>
  <c r="Y4065" i="2"/>
  <c r="X4065" i="2"/>
  <c r="Z4065" i="2" s="1"/>
  <c r="Y4057" i="2"/>
  <c r="X4057" i="2"/>
  <c r="Z4057" i="2" s="1"/>
  <c r="Y4051" i="2"/>
  <c r="X4051" i="2"/>
  <c r="Z4051" i="2" s="1"/>
  <c r="Y4029" i="2"/>
  <c r="X4029" i="2"/>
  <c r="Z4029" i="2" s="1"/>
  <c r="Y4022" i="2"/>
  <c r="X4022" i="2"/>
  <c r="Z4022" i="2" s="1"/>
  <c r="Y4015" i="2"/>
  <c r="X4015" i="2"/>
  <c r="Z4015" i="2" s="1"/>
  <c r="Y4008" i="2"/>
  <c r="X4008" i="2"/>
  <c r="Z4008" i="2" s="1"/>
  <c r="Y3993" i="2"/>
  <c r="X3993" i="2"/>
  <c r="Z3993" i="2" s="1"/>
  <c r="Y3987" i="2"/>
  <c r="X3987" i="2"/>
  <c r="Z3987" i="2" s="1"/>
  <c r="Y3965" i="2"/>
  <c r="X3965" i="2"/>
  <c r="Z3965" i="2" s="1"/>
  <c r="Y3958" i="2"/>
  <c r="X3958" i="2"/>
  <c r="Z3958" i="2" s="1"/>
  <c r="Y3951" i="2"/>
  <c r="X3951" i="2"/>
  <c r="Z3951" i="2" s="1"/>
  <c r="Y3944" i="2"/>
  <c r="X3944" i="2"/>
  <c r="Z3944" i="2" s="1"/>
  <c r="Y3932" i="2"/>
  <c r="X3932" i="2"/>
  <c r="Z3932" i="2" s="1"/>
  <c r="Y3921" i="2"/>
  <c r="X3921" i="2"/>
  <c r="Z3921" i="2" s="1"/>
  <c r="Y3892" i="2"/>
  <c r="X3892" i="2"/>
  <c r="Z3892" i="2" s="1"/>
  <c r="Y3886" i="2"/>
  <c r="X3886" i="2"/>
  <c r="Z3886" i="2" s="1"/>
  <c r="Y3875" i="2"/>
  <c r="X3875" i="2"/>
  <c r="Z3875" i="2" s="1"/>
  <c r="Y3863" i="2"/>
  <c r="X3863" i="2"/>
  <c r="Z3863" i="2" s="1"/>
  <c r="Y3852" i="2"/>
  <c r="X3852" i="2"/>
  <c r="Z3852" i="2" s="1"/>
  <c r="X3811" i="2"/>
  <c r="Z3811" i="2" s="1"/>
  <c r="Y3811" i="2"/>
  <c r="Y3799" i="2"/>
  <c r="X3799" i="2"/>
  <c r="Z3799" i="2" s="1"/>
  <c r="Y3788" i="2"/>
  <c r="X3788" i="2"/>
  <c r="Z3788" i="2" s="1"/>
  <c r="Y3747" i="2"/>
  <c r="X3747" i="2"/>
  <c r="Z3747" i="2" s="1"/>
  <c r="Y3735" i="2"/>
  <c r="X3735" i="2"/>
  <c r="Z3735" i="2" s="1"/>
  <c r="Y3724" i="2"/>
  <c r="X3724" i="2"/>
  <c r="Z3724" i="2" s="1"/>
  <c r="Y3683" i="2"/>
  <c r="X3683" i="2"/>
  <c r="Z3683" i="2" s="1"/>
  <c r="Y3671" i="2"/>
  <c r="X3671" i="2"/>
  <c r="Z3671" i="2" s="1"/>
  <c r="Y3660" i="2"/>
  <c r="X3660" i="2"/>
  <c r="Z3660" i="2" s="1"/>
  <c r="Y3654" i="2"/>
  <c r="X3654" i="2"/>
  <c r="Z3654" i="2" s="1"/>
  <c r="Y3642" i="2"/>
  <c r="X3642" i="2"/>
  <c r="Z3642" i="2" s="1"/>
  <c r="Y3606" i="2"/>
  <c r="X3606" i="2"/>
  <c r="Z3606" i="2" s="1"/>
  <c r="Y3600" i="2"/>
  <c r="X3600" i="2"/>
  <c r="Z3600" i="2" s="1"/>
  <c r="Y3566" i="2"/>
  <c r="X3566" i="2"/>
  <c r="Z3566" i="2" s="1"/>
  <c r="Y3554" i="2"/>
  <c r="X3554" i="2"/>
  <c r="Z3554" i="2" s="1"/>
  <c r="Y3549" i="2"/>
  <c r="X3549" i="2"/>
  <c r="Z3549" i="2" s="1"/>
  <c r="X3531" i="2"/>
  <c r="Z3531" i="2" s="1"/>
  <c r="Y3531" i="2"/>
  <c r="Y3526" i="2"/>
  <c r="X3526" i="2"/>
  <c r="Z3526" i="2" s="1"/>
  <c r="Y3514" i="2"/>
  <c r="X3514" i="2"/>
  <c r="Z3514" i="2" s="1"/>
  <c r="Y3509" i="2"/>
  <c r="X3509" i="2"/>
  <c r="Z3509" i="2" s="1"/>
  <c r="Y3492" i="2"/>
  <c r="X3492" i="2"/>
  <c r="Z3492" i="2" s="1"/>
  <c r="Y3486" i="2"/>
  <c r="X3486" i="2"/>
  <c r="Z3486" i="2" s="1"/>
  <c r="Y3469" i="2"/>
  <c r="X3469" i="2"/>
  <c r="Z3469" i="2" s="1"/>
  <c r="Y3457" i="2"/>
  <c r="X3457" i="2"/>
  <c r="Z3457" i="2" s="1"/>
  <c r="Y3446" i="2"/>
  <c r="X3446" i="2"/>
  <c r="Z3446" i="2" s="1"/>
  <c r="Y3405" i="2"/>
  <c r="X3405" i="2"/>
  <c r="Z3405" i="2" s="1"/>
  <c r="Y3393" i="2"/>
  <c r="X3393" i="2"/>
  <c r="Z3393" i="2" s="1"/>
  <c r="Y3382" i="2"/>
  <c r="X3382" i="2"/>
  <c r="Z3382" i="2" s="1"/>
  <c r="Y3341" i="2"/>
  <c r="X3341" i="2"/>
  <c r="Z3341" i="2" s="1"/>
  <c r="X3329" i="2"/>
  <c r="Z3329" i="2" s="1"/>
  <c r="Y3329" i="2"/>
  <c r="Y3318" i="2"/>
  <c r="X3318" i="2"/>
  <c r="Z3318" i="2" s="1"/>
  <c r="Y3277" i="2"/>
  <c r="X3277" i="2"/>
  <c r="Z3277" i="2" s="1"/>
  <c r="Y3265" i="2"/>
  <c r="X3265" i="2"/>
  <c r="Z3265" i="2" s="1"/>
  <c r="Y3254" i="2"/>
  <c r="X3254" i="2"/>
  <c r="Z3254" i="2" s="1"/>
  <c r="Y3243" i="2"/>
  <c r="X3243" i="2"/>
  <c r="Z3243" i="2" s="1"/>
  <c r="Y3220" i="2"/>
  <c r="X3220" i="2"/>
  <c r="Z3220" i="2" s="1"/>
  <c r="Y3207" i="2"/>
  <c r="X3207" i="2"/>
  <c r="Z3207" i="2" s="1"/>
  <c r="Y3184" i="2"/>
  <c r="X3184" i="2"/>
  <c r="Z3184" i="2" s="1"/>
  <c r="Y3143" i="2"/>
  <c r="X3143" i="2"/>
  <c r="Z3143" i="2" s="1"/>
  <c r="Y3120" i="2"/>
  <c r="X3120" i="2"/>
  <c r="Z3120" i="2" s="1"/>
  <c r="X3114" i="2"/>
  <c r="Z3114" i="2" s="1"/>
  <c r="Y3114" i="2"/>
  <c r="X3080" i="2"/>
  <c r="Z3080" i="2" s="1"/>
  <c r="Y3080" i="2"/>
  <c r="Y3075" i="2"/>
  <c r="X3075" i="2"/>
  <c r="Z3075" i="2" s="1"/>
  <c r="Y3064" i="2"/>
  <c r="X3064" i="2"/>
  <c r="Z3064" i="2" s="1"/>
  <c r="Y3008" i="2"/>
  <c r="X3008" i="2"/>
  <c r="Z3008" i="2" s="1"/>
  <c r="Y3002" i="2"/>
  <c r="X3002" i="2"/>
  <c r="Z3002" i="2" s="1"/>
  <c r="Y2984" i="2"/>
  <c r="X2984" i="2"/>
  <c r="Z2984" i="2" s="1"/>
  <c r="Y2979" i="2"/>
  <c r="X2979" i="2"/>
  <c r="Z2979" i="2" s="1"/>
  <c r="X2967" i="2"/>
  <c r="Z2967" i="2" s="1"/>
  <c r="Y2967" i="2"/>
  <c r="Y2961" i="2"/>
  <c r="X2961" i="2"/>
  <c r="Z2961" i="2" s="1"/>
  <c r="X2956" i="2"/>
  <c r="Z2956" i="2" s="1"/>
  <c r="Y2956" i="2"/>
  <c r="Y2949" i="2"/>
  <c r="X2949" i="2"/>
  <c r="Z2949" i="2" s="1"/>
  <c r="Y2936" i="2"/>
  <c r="X2936" i="2"/>
  <c r="Z2936" i="2" s="1"/>
  <c r="Y2929" i="2"/>
  <c r="X2929" i="2"/>
  <c r="Z2929" i="2" s="1"/>
  <c r="Y2910" i="2"/>
  <c r="X2910" i="2"/>
  <c r="Z2910" i="2" s="1"/>
  <c r="Y2903" i="2"/>
  <c r="X2903" i="2"/>
  <c r="Z2903" i="2" s="1"/>
  <c r="Y2896" i="2"/>
  <c r="X2896" i="2"/>
  <c r="Z2896" i="2" s="1"/>
  <c r="X2870" i="2"/>
  <c r="Z2870" i="2" s="1"/>
  <c r="Y2870" i="2"/>
  <c r="Y2863" i="2"/>
  <c r="X2863" i="2"/>
  <c r="Z2863" i="2" s="1"/>
  <c r="Y2857" i="2"/>
  <c r="X2857" i="2"/>
  <c r="Z2857" i="2" s="1"/>
  <c r="Y2837" i="2"/>
  <c r="X2837" i="2"/>
  <c r="Z2837" i="2" s="1"/>
  <c r="X2830" i="2"/>
  <c r="Z2830" i="2" s="1"/>
  <c r="Y2830" i="2"/>
  <c r="Y2824" i="2"/>
  <c r="X2824" i="2"/>
  <c r="Z2824" i="2" s="1"/>
  <c r="Y2819" i="2"/>
  <c r="X2819" i="2"/>
  <c r="Z2819" i="2" s="1"/>
  <c r="X2812" i="2"/>
  <c r="Z2812" i="2" s="1"/>
  <c r="Y2812" i="2"/>
  <c r="Y2804" i="2"/>
  <c r="X2804" i="2"/>
  <c r="Z2804" i="2" s="1"/>
  <c r="Y2786" i="2"/>
  <c r="X2786" i="2"/>
  <c r="Z2786" i="2" s="1"/>
  <c r="Y2753" i="2"/>
  <c r="X2753" i="2"/>
  <c r="Z2753" i="2" s="1"/>
  <c r="Y2745" i="2"/>
  <c r="X2745" i="2"/>
  <c r="Z2745" i="2" s="1"/>
  <c r="Y2712" i="2"/>
  <c r="X2712" i="2"/>
  <c r="Z2712" i="2" s="1"/>
  <c r="Y2705" i="2"/>
  <c r="X2705" i="2"/>
  <c r="Z2705" i="2" s="1"/>
  <c r="X2698" i="2"/>
  <c r="Z2698" i="2" s="1"/>
  <c r="Y2698" i="2"/>
  <c r="X2676" i="2"/>
  <c r="Z2676" i="2" s="1"/>
  <c r="Y2676" i="2"/>
  <c r="Y2636" i="2"/>
  <c r="X2636" i="2"/>
  <c r="Z2636" i="2" s="1"/>
  <c r="Y2622" i="2"/>
  <c r="X2622" i="2"/>
  <c r="Z2622" i="2" s="1"/>
  <c r="Y2614" i="2"/>
  <c r="X2614" i="2"/>
  <c r="Z2614" i="2" s="1"/>
  <c r="Y2607" i="2"/>
  <c r="X2607" i="2"/>
  <c r="Z2607" i="2" s="1"/>
  <c r="Y2601" i="2"/>
  <c r="X2601" i="2"/>
  <c r="Z2601" i="2" s="1"/>
  <c r="Y2595" i="2"/>
  <c r="X2595" i="2"/>
  <c r="Z2595" i="2" s="1"/>
  <c r="Y2588" i="2"/>
  <c r="X2588" i="2"/>
  <c r="Z2588" i="2" s="1"/>
  <c r="Y2566" i="2"/>
  <c r="X2566" i="2"/>
  <c r="Z2566" i="2" s="1"/>
  <c r="Y2560" i="2"/>
  <c r="X2560" i="2"/>
  <c r="Z2560" i="2" s="1"/>
  <c r="X2532" i="2"/>
  <c r="Z2532" i="2" s="1"/>
  <c r="Y2532" i="2"/>
  <c r="Y2509" i="2"/>
  <c r="X2509" i="2"/>
  <c r="Z2509" i="2" s="1"/>
  <c r="Y2501" i="2"/>
  <c r="X2501" i="2"/>
  <c r="Z2501" i="2" s="1"/>
  <c r="Y2457" i="2"/>
  <c r="X2457" i="2"/>
  <c r="Z2457" i="2" s="1"/>
  <c r="Y2450" i="2"/>
  <c r="X2450" i="2"/>
  <c r="Z2450" i="2" s="1"/>
  <c r="Y2435" i="2"/>
  <c r="X2435" i="2"/>
  <c r="Z2435" i="2" s="1"/>
  <c r="Y2420" i="2"/>
  <c r="X2420" i="2"/>
  <c r="Z2420" i="2" s="1"/>
  <c r="Y2406" i="2"/>
  <c r="X2406" i="2"/>
  <c r="Z2406" i="2" s="1"/>
  <c r="Y2356" i="2"/>
  <c r="X2356" i="2"/>
  <c r="Z2356" i="2" s="1"/>
  <c r="Y2342" i="2"/>
  <c r="X2342" i="2"/>
  <c r="Z2342" i="2" s="1"/>
  <c r="Y2286" i="2"/>
  <c r="X2286" i="2"/>
  <c r="Z2286" i="2" s="1"/>
  <c r="Y2279" i="2"/>
  <c r="X2279" i="2"/>
  <c r="Z2279" i="2" s="1"/>
  <c r="Y2210" i="2"/>
  <c r="X2210" i="2"/>
  <c r="Z2210" i="2" s="1"/>
  <c r="Y2182" i="2"/>
  <c r="X2182" i="2"/>
  <c r="Z2182" i="2" s="1"/>
  <c r="Y2063" i="2"/>
  <c r="X2063" i="2"/>
  <c r="Z2063" i="2" s="1"/>
  <c r="Y2022" i="2"/>
  <c r="X2022" i="2"/>
  <c r="Z2022" i="2" s="1"/>
  <c r="Y2014" i="2"/>
  <c r="X2014" i="2"/>
  <c r="Z2014" i="2" s="1"/>
  <c r="Y2007" i="2"/>
  <c r="X2007" i="2"/>
  <c r="Z2007" i="2" s="1"/>
  <c r="Y1995" i="2"/>
  <c r="X1995" i="2"/>
  <c r="Z1995" i="2" s="1"/>
  <c r="Y2021" i="2"/>
  <c r="X2021" i="2"/>
  <c r="Z2021" i="2" s="1"/>
  <c r="X5013" i="2"/>
  <c r="Z5013" i="2" s="1"/>
  <c r="Y5013" i="2"/>
  <c r="Y5007" i="2"/>
  <c r="X5007" i="2"/>
  <c r="Z5007" i="2" s="1"/>
  <c r="Y5002" i="2"/>
  <c r="X5002" i="2"/>
  <c r="Z5002" i="2" s="1"/>
  <c r="X4997" i="2"/>
  <c r="Z4997" i="2" s="1"/>
  <c r="Y4997" i="2"/>
  <c r="Y4991" i="2"/>
  <c r="X4991" i="2"/>
  <c r="Z4991" i="2" s="1"/>
  <c r="Y4986" i="2"/>
  <c r="X4986" i="2"/>
  <c r="Z4986" i="2" s="1"/>
  <c r="X4981" i="2"/>
  <c r="Z4981" i="2" s="1"/>
  <c r="Y4981" i="2"/>
  <c r="Y4975" i="2"/>
  <c r="X4975" i="2"/>
  <c r="Z4975" i="2" s="1"/>
  <c r="Y4970" i="2"/>
  <c r="X4970" i="2"/>
  <c r="Z4970" i="2" s="1"/>
  <c r="X4965" i="2"/>
  <c r="Z4965" i="2" s="1"/>
  <c r="Y4965" i="2"/>
  <c r="Y4959" i="2"/>
  <c r="X4959" i="2"/>
  <c r="Z4959" i="2" s="1"/>
  <c r="Y4954" i="2"/>
  <c r="X4954" i="2"/>
  <c r="Z4954" i="2" s="1"/>
  <c r="X4949" i="2"/>
  <c r="Z4949" i="2" s="1"/>
  <c r="Y4949" i="2"/>
  <c r="Y4943" i="2"/>
  <c r="X4943" i="2"/>
  <c r="Z4943" i="2" s="1"/>
  <c r="Y4938" i="2"/>
  <c r="X4938" i="2"/>
  <c r="Z4938" i="2" s="1"/>
  <c r="X4933" i="2"/>
  <c r="Z4933" i="2" s="1"/>
  <c r="Y4933" i="2"/>
  <c r="Y4911" i="2"/>
  <c r="X4911" i="2"/>
  <c r="Z4911" i="2" s="1"/>
  <c r="Y4906" i="2"/>
  <c r="X4906" i="2"/>
  <c r="Z4906" i="2" s="1"/>
  <c r="Y4901" i="2"/>
  <c r="X4901" i="2"/>
  <c r="Z4901" i="2" s="1"/>
  <c r="Y4895" i="2"/>
  <c r="X4895" i="2"/>
  <c r="Z4895" i="2" s="1"/>
  <c r="Y4886" i="2"/>
  <c r="X4886" i="2"/>
  <c r="Z4886" i="2" s="1"/>
  <c r="Y4877" i="2"/>
  <c r="X4877" i="2"/>
  <c r="Z4877" i="2" s="1"/>
  <c r="Y4868" i="2"/>
  <c r="X4868" i="2"/>
  <c r="Z4868" i="2" s="1"/>
  <c r="Y4863" i="2"/>
  <c r="X4863" i="2"/>
  <c r="Z4863" i="2" s="1"/>
  <c r="Y4854" i="2"/>
  <c r="X4854" i="2"/>
  <c r="Z4854" i="2" s="1"/>
  <c r="Y4845" i="2"/>
  <c r="X4845" i="2"/>
  <c r="Z4845" i="2" s="1"/>
  <c r="X4836" i="2"/>
  <c r="Z4836" i="2" s="1"/>
  <c r="Y4836" i="2"/>
  <c r="Y4831" i="2"/>
  <c r="X4831" i="2"/>
  <c r="Z4831" i="2" s="1"/>
  <c r="Y4822" i="2"/>
  <c r="X4822" i="2"/>
  <c r="Z4822" i="2" s="1"/>
  <c r="Y4755" i="2"/>
  <c r="X4755" i="2"/>
  <c r="Z4755" i="2" s="1"/>
  <c r="Y4749" i="2"/>
  <c r="X4749" i="2"/>
  <c r="Z4749" i="2" s="1"/>
  <c r="Y4744" i="2"/>
  <c r="X4744" i="2"/>
  <c r="Z4744" i="2" s="1"/>
  <c r="Y4738" i="2"/>
  <c r="X4738" i="2"/>
  <c r="Z4738" i="2" s="1"/>
  <c r="Y4726" i="2"/>
  <c r="X4726" i="2"/>
  <c r="Z4726" i="2" s="1"/>
  <c r="Y4721" i="2"/>
  <c r="X4721" i="2"/>
  <c r="Z4721" i="2" s="1"/>
  <c r="Y4708" i="2"/>
  <c r="X4708" i="2"/>
  <c r="Z4708" i="2" s="1"/>
  <c r="Y4703" i="2"/>
  <c r="X4703" i="2"/>
  <c r="Z4703" i="2" s="1"/>
  <c r="Y4691" i="2"/>
  <c r="X4691" i="2"/>
  <c r="Z4691" i="2" s="1"/>
  <c r="Y4685" i="2"/>
  <c r="X4685" i="2"/>
  <c r="Z4685" i="2" s="1"/>
  <c r="Y4680" i="2"/>
  <c r="X4680" i="2"/>
  <c r="Z4680" i="2" s="1"/>
  <c r="X4674" i="2"/>
  <c r="Z4674" i="2" s="1"/>
  <c r="Y4674" i="2"/>
  <c r="Y4662" i="2"/>
  <c r="X4662" i="2"/>
  <c r="Z4662" i="2" s="1"/>
  <c r="Y4657" i="2"/>
  <c r="X4657" i="2"/>
  <c r="Z4657" i="2" s="1"/>
  <c r="X4644" i="2"/>
  <c r="Z4644" i="2" s="1"/>
  <c r="Y4644" i="2"/>
  <c r="Y4639" i="2"/>
  <c r="X4639" i="2"/>
  <c r="Z4639" i="2" s="1"/>
  <c r="Y4627" i="2"/>
  <c r="X4627" i="2"/>
  <c r="Z4627" i="2" s="1"/>
  <c r="Y4621" i="2"/>
  <c r="X4621" i="2"/>
  <c r="Z4621" i="2" s="1"/>
  <c r="Y4616" i="2"/>
  <c r="X4616" i="2"/>
  <c r="Z4616" i="2" s="1"/>
  <c r="Y4610" i="2"/>
  <c r="X4610" i="2"/>
  <c r="Z4610" i="2" s="1"/>
  <c r="Y4603" i="2"/>
  <c r="X4603" i="2"/>
  <c r="Z4603" i="2" s="1"/>
  <c r="Y4595" i="2"/>
  <c r="X4595" i="2"/>
  <c r="Z4595" i="2" s="1"/>
  <c r="Y4587" i="2"/>
  <c r="X4587" i="2"/>
  <c r="Z4587" i="2" s="1"/>
  <c r="Y4579" i="2"/>
  <c r="X4579" i="2"/>
  <c r="Z4579" i="2" s="1"/>
  <c r="Y4571" i="2"/>
  <c r="X4571" i="2"/>
  <c r="Z4571" i="2" s="1"/>
  <c r="Y4563" i="2"/>
  <c r="X4563" i="2"/>
  <c r="Z4563" i="2" s="1"/>
  <c r="Y4555" i="2"/>
  <c r="X4555" i="2"/>
  <c r="Z4555" i="2" s="1"/>
  <c r="Y4547" i="2"/>
  <c r="X4547" i="2"/>
  <c r="Z4547" i="2" s="1"/>
  <c r="Y4531" i="2"/>
  <c r="X4531" i="2"/>
  <c r="Z4531" i="2" s="1"/>
  <c r="Y4523" i="2"/>
  <c r="X4523" i="2"/>
  <c r="Z4523" i="2" s="1"/>
  <c r="Y4515" i="2"/>
  <c r="X4515" i="2"/>
  <c r="Z4515" i="2" s="1"/>
  <c r="Y4507" i="2"/>
  <c r="X4507" i="2"/>
  <c r="Z4507" i="2" s="1"/>
  <c r="Y4492" i="2"/>
  <c r="X4492" i="2"/>
  <c r="Z4492" i="2" s="1"/>
  <c r="Y4485" i="2"/>
  <c r="X4485" i="2"/>
  <c r="Z4485" i="2" s="1"/>
  <c r="Y4478" i="2"/>
  <c r="X4478" i="2"/>
  <c r="Z4478" i="2" s="1"/>
  <c r="Y4470" i="2"/>
  <c r="X4470" i="2"/>
  <c r="Z4470" i="2" s="1"/>
  <c r="Y4463" i="2"/>
  <c r="X4463" i="2"/>
  <c r="Z4463" i="2" s="1"/>
  <c r="Y4456" i="2"/>
  <c r="X4456" i="2"/>
  <c r="Z4456" i="2" s="1"/>
  <c r="Y4449" i="2"/>
  <c r="X4449" i="2"/>
  <c r="Z4449" i="2" s="1"/>
  <c r="Y4441" i="2"/>
  <c r="X4441" i="2"/>
  <c r="Z4441" i="2" s="1"/>
  <c r="Y4434" i="2"/>
  <c r="X4434" i="2"/>
  <c r="Z4434" i="2" s="1"/>
  <c r="X4427" i="2"/>
  <c r="Z4427" i="2" s="1"/>
  <c r="Y4427" i="2"/>
  <c r="Y4412" i="2"/>
  <c r="X4412" i="2"/>
  <c r="Z4412" i="2" s="1"/>
  <c r="Y4404" i="2"/>
  <c r="X4404" i="2"/>
  <c r="Z4404" i="2" s="1"/>
  <c r="Y4397" i="2"/>
  <c r="X4397" i="2"/>
  <c r="Z4397" i="2" s="1"/>
  <c r="Y4390" i="2"/>
  <c r="X4390" i="2"/>
  <c r="Z4390" i="2" s="1"/>
  <c r="Y4383" i="2"/>
  <c r="X4383" i="2"/>
  <c r="Z4383" i="2" s="1"/>
  <c r="Y4375" i="2"/>
  <c r="X4375" i="2"/>
  <c r="Z4375" i="2" s="1"/>
  <c r="Y4368" i="2"/>
  <c r="X4368" i="2"/>
  <c r="Z4368" i="2" s="1"/>
  <c r="Y4361" i="2"/>
  <c r="X4361" i="2"/>
  <c r="Z4361" i="2" s="1"/>
  <c r="Y4354" i="2"/>
  <c r="X4354" i="2"/>
  <c r="Z4354" i="2" s="1"/>
  <c r="Y4346" i="2"/>
  <c r="X4346" i="2"/>
  <c r="Z4346" i="2" s="1"/>
  <c r="X4324" i="2"/>
  <c r="Z4324" i="2" s="1"/>
  <c r="Y4324" i="2"/>
  <c r="Y4317" i="2"/>
  <c r="X4317" i="2"/>
  <c r="Z4317" i="2" s="1"/>
  <c r="Y4309" i="2"/>
  <c r="X4309" i="2"/>
  <c r="Z4309" i="2" s="1"/>
  <c r="Y4302" i="2"/>
  <c r="X4302" i="2"/>
  <c r="Z4302" i="2" s="1"/>
  <c r="Y4295" i="2"/>
  <c r="X4295" i="2"/>
  <c r="Z4295" i="2" s="1"/>
  <c r="X4288" i="2"/>
  <c r="Z4288" i="2" s="1"/>
  <c r="Y4288" i="2"/>
  <c r="Y4280" i="2"/>
  <c r="X4280" i="2"/>
  <c r="Z4280" i="2" s="1"/>
  <c r="Y4273" i="2"/>
  <c r="X4273" i="2"/>
  <c r="Z4273" i="2" s="1"/>
  <c r="X4266" i="2"/>
  <c r="Z4266" i="2" s="1"/>
  <c r="Y4266" i="2"/>
  <c r="Y4259" i="2"/>
  <c r="X4259" i="2"/>
  <c r="Z4259" i="2" s="1"/>
  <c r="Y4251" i="2"/>
  <c r="X4251" i="2"/>
  <c r="Z4251" i="2" s="1"/>
  <c r="X4236" i="2"/>
  <c r="Z4236" i="2" s="1"/>
  <c r="Y4236" i="2"/>
  <c r="Y4229" i="2"/>
  <c r="X4229" i="2"/>
  <c r="Z4229" i="2" s="1"/>
  <c r="Y4222" i="2"/>
  <c r="X4222" i="2"/>
  <c r="Z4222" i="2" s="1"/>
  <c r="Y4214" i="2"/>
  <c r="X4214" i="2"/>
  <c r="Z4214" i="2" s="1"/>
  <c r="Y4207" i="2"/>
  <c r="X4207" i="2"/>
  <c r="Z4207" i="2" s="1"/>
  <c r="X4200" i="2"/>
  <c r="Z4200" i="2" s="1"/>
  <c r="Y4200" i="2"/>
  <c r="X4193" i="2"/>
  <c r="Z4193" i="2" s="1"/>
  <c r="Y4193" i="2"/>
  <c r="Y4185" i="2"/>
  <c r="X4185" i="2"/>
  <c r="Z4185" i="2" s="1"/>
  <c r="X4178" i="2"/>
  <c r="Z4178" i="2" s="1"/>
  <c r="Y4178" i="2"/>
  <c r="Y4156" i="2"/>
  <c r="X4156" i="2"/>
  <c r="Z4156" i="2" s="1"/>
  <c r="Y4148" i="2"/>
  <c r="X4148" i="2"/>
  <c r="Z4148" i="2" s="1"/>
  <c r="Y4141" i="2"/>
  <c r="X4141" i="2"/>
  <c r="Z4141" i="2" s="1"/>
  <c r="Y4134" i="2"/>
  <c r="X4134" i="2"/>
  <c r="Z4134" i="2" s="1"/>
  <c r="Y4127" i="2"/>
  <c r="X4127" i="2"/>
  <c r="Z4127" i="2" s="1"/>
  <c r="Y4113" i="2"/>
  <c r="X4113" i="2"/>
  <c r="Z4113" i="2" s="1"/>
  <c r="Y4106" i="2"/>
  <c r="X4106" i="2"/>
  <c r="Z4106" i="2" s="1"/>
  <c r="Y4099" i="2"/>
  <c r="X4099" i="2"/>
  <c r="Z4099" i="2" s="1"/>
  <c r="Y4091" i="2"/>
  <c r="X4091" i="2"/>
  <c r="Z4091" i="2" s="1"/>
  <c r="Y4084" i="2"/>
  <c r="X4084" i="2"/>
  <c r="Z4084" i="2" s="1"/>
  <c r="Y4077" i="2"/>
  <c r="X4077" i="2"/>
  <c r="Z4077" i="2" s="1"/>
  <c r="Y4070" i="2"/>
  <c r="X4070" i="2"/>
  <c r="Z4070" i="2" s="1"/>
  <c r="Y4063" i="2"/>
  <c r="X4063" i="2"/>
  <c r="Z4063" i="2" s="1"/>
  <c r="Y4049" i="2"/>
  <c r="X4049" i="2"/>
  <c r="Z4049" i="2" s="1"/>
  <c r="Y4042" i="2"/>
  <c r="X4042" i="2"/>
  <c r="Z4042" i="2" s="1"/>
  <c r="Y4035" i="2"/>
  <c r="X4035" i="2"/>
  <c r="Z4035" i="2" s="1"/>
  <c r="Y4027" i="2"/>
  <c r="X4027" i="2"/>
  <c r="Z4027" i="2" s="1"/>
  <c r="Y4020" i="2"/>
  <c r="X4020" i="2"/>
  <c r="Z4020" i="2" s="1"/>
  <c r="Y4013" i="2"/>
  <c r="X4013" i="2"/>
  <c r="Z4013" i="2" s="1"/>
  <c r="Y4006" i="2"/>
  <c r="X4006" i="2"/>
  <c r="Z4006" i="2" s="1"/>
  <c r="Y3985" i="2"/>
  <c r="X3985" i="2"/>
  <c r="Z3985" i="2" s="1"/>
  <c r="Y3978" i="2"/>
  <c r="X3978" i="2"/>
  <c r="Z3978" i="2" s="1"/>
  <c r="Y3971" i="2"/>
  <c r="X3971" i="2"/>
  <c r="Z3971" i="2" s="1"/>
  <c r="Y3963" i="2"/>
  <c r="X3963" i="2"/>
  <c r="Z3963" i="2" s="1"/>
  <c r="Y3956" i="2"/>
  <c r="X3956" i="2"/>
  <c r="Z3956" i="2" s="1"/>
  <c r="Y3949" i="2"/>
  <c r="X3949" i="2"/>
  <c r="Z3949" i="2" s="1"/>
  <c r="Y3942" i="2"/>
  <c r="X3942" i="2"/>
  <c r="Z3942" i="2" s="1"/>
  <c r="Y3936" i="2"/>
  <c r="X3936" i="2"/>
  <c r="Z3936" i="2" s="1"/>
  <c r="X3930" i="2"/>
  <c r="Z3930" i="2" s="1"/>
  <c r="Y3930" i="2"/>
  <c r="Y3925" i="2"/>
  <c r="X3925" i="2"/>
  <c r="Z3925" i="2" s="1"/>
  <c r="Y3919" i="2"/>
  <c r="X3919" i="2"/>
  <c r="Z3919" i="2" s="1"/>
  <c r="Y3913" i="2"/>
  <c r="X3913" i="2"/>
  <c r="Z3913" i="2" s="1"/>
  <c r="Y3907" i="2"/>
  <c r="X3907" i="2"/>
  <c r="Z3907" i="2" s="1"/>
  <c r="Y3896" i="2"/>
  <c r="X3896" i="2"/>
  <c r="Z3896" i="2" s="1"/>
  <c r="Y3890" i="2"/>
  <c r="X3890" i="2"/>
  <c r="Z3890" i="2" s="1"/>
  <c r="Y3879" i="2"/>
  <c r="X3879" i="2"/>
  <c r="Z3879" i="2" s="1"/>
  <c r="Y3873" i="2"/>
  <c r="X3873" i="2"/>
  <c r="Z3873" i="2" s="1"/>
  <c r="Y3868" i="2"/>
  <c r="X3868" i="2"/>
  <c r="Z3868" i="2" s="1"/>
  <c r="Y3856" i="2"/>
  <c r="X3856" i="2"/>
  <c r="Z3856" i="2" s="1"/>
  <c r="Y3850" i="2"/>
  <c r="X3850" i="2"/>
  <c r="Z3850" i="2" s="1"/>
  <c r="Y3845" i="2"/>
  <c r="X3845" i="2"/>
  <c r="Z3845" i="2" s="1"/>
  <c r="Y3838" i="2"/>
  <c r="X3838" i="2"/>
  <c r="Z3838" i="2" s="1"/>
  <c r="Y3833" i="2"/>
  <c r="X3833" i="2"/>
  <c r="Z3833" i="2" s="1"/>
  <c r="Y3827" i="2"/>
  <c r="X3827" i="2"/>
  <c r="Z3827" i="2" s="1"/>
  <c r="Y3809" i="2"/>
  <c r="X3809" i="2"/>
  <c r="Z3809" i="2" s="1"/>
  <c r="X3804" i="2"/>
  <c r="Z3804" i="2" s="1"/>
  <c r="Y3804" i="2"/>
  <c r="Y3792" i="2"/>
  <c r="X3792" i="2"/>
  <c r="Z3792" i="2" s="1"/>
  <c r="X3786" i="2"/>
  <c r="Z3786" i="2" s="1"/>
  <c r="Y3786" i="2"/>
  <c r="Y3781" i="2"/>
  <c r="X3781" i="2"/>
  <c r="Z3781" i="2" s="1"/>
  <c r="Y3774" i="2"/>
  <c r="X3774" i="2"/>
  <c r="Z3774" i="2" s="1"/>
  <c r="Y3769" i="2"/>
  <c r="X3769" i="2"/>
  <c r="Z3769" i="2" s="1"/>
  <c r="Y3763" i="2"/>
  <c r="X3763" i="2"/>
  <c r="Z3763" i="2" s="1"/>
  <c r="Y3757" i="2"/>
  <c r="X3757" i="2"/>
  <c r="Z3757" i="2" s="1"/>
  <c r="Y3751" i="2"/>
  <c r="X3751" i="2"/>
  <c r="Z3751" i="2" s="1"/>
  <c r="Y3745" i="2"/>
  <c r="X3745" i="2"/>
  <c r="Z3745" i="2" s="1"/>
  <c r="X3740" i="2"/>
  <c r="Z3740" i="2" s="1"/>
  <c r="Y3740" i="2"/>
  <c r="Y3728" i="2"/>
  <c r="X3728" i="2"/>
  <c r="Z3728" i="2" s="1"/>
  <c r="X3722" i="2"/>
  <c r="Z3722" i="2" s="1"/>
  <c r="Y3722" i="2"/>
  <c r="Y3717" i="2"/>
  <c r="X3717" i="2"/>
  <c r="Z3717" i="2" s="1"/>
  <c r="Y3710" i="2"/>
  <c r="X3710" i="2"/>
  <c r="Z3710" i="2" s="1"/>
  <c r="Y3705" i="2"/>
  <c r="X3705" i="2"/>
  <c r="Z3705" i="2" s="1"/>
  <c r="Y3699" i="2"/>
  <c r="X3699" i="2"/>
  <c r="Z3699" i="2" s="1"/>
  <c r="Y3693" i="2"/>
  <c r="X3693" i="2"/>
  <c r="Z3693" i="2" s="1"/>
  <c r="Y3687" i="2"/>
  <c r="X3687" i="2"/>
  <c r="Z3687" i="2" s="1"/>
  <c r="Y3681" i="2"/>
  <c r="X3681" i="2"/>
  <c r="Z3681" i="2" s="1"/>
  <c r="X3676" i="2"/>
  <c r="Z3676" i="2" s="1"/>
  <c r="Y3676" i="2"/>
  <c r="Y3664" i="2"/>
  <c r="X3664" i="2"/>
  <c r="Z3664" i="2" s="1"/>
  <c r="Y3652" i="2"/>
  <c r="X3652" i="2"/>
  <c r="Z3652" i="2" s="1"/>
  <c r="Y3646" i="2"/>
  <c r="X3646" i="2"/>
  <c r="Z3646" i="2" s="1"/>
  <c r="X3640" i="2"/>
  <c r="Z3640" i="2" s="1"/>
  <c r="Y3640" i="2"/>
  <c r="Y3634" i="2"/>
  <c r="X3634" i="2"/>
  <c r="Z3634" i="2" s="1"/>
  <c r="X3628" i="2"/>
  <c r="Z3628" i="2" s="1"/>
  <c r="Y3628" i="2"/>
  <c r="X3622" i="2"/>
  <c r="Z3622" i="2" s="1"/>
  <c r="Y3622" i="2"/>
  <c r="X3604" i="2"/>
  <c r="Z3604" i="2" s="1"/>
  <c r="Y3604" i="2"/>
  <c r="Y3581" i="2"/>
  <c r="X3581" i="2"/>
  <c r="Z3581" i="2" s="1"/>
  <c r="Y3564" i="2"/>
  <c r="X3564" i="2"/>
  <c r="Z3564" i="2" s="1"/>
  <c r="Y3542" i="2"/>
  <c r="X3542" i="2"/>
  <c r="Z3542" i="2" s="1"/>
  <c r="Y3502" i="2"/>
  <c r="X3502" i="2"/>
  <c r="Z3502" i="2" s="1"/>
  <c r="Y3490" i="2"/>
  <c r="X3490" i="2"/>
  <c r="Z3490" i="2" s="1"/>
  <c r="Y3467" i="2"/>
  <c r="X3467" i="2"/>
  <c r="Z3467" i="2" s="1"/>
  <c r="Y3462" i="2"/>
  <c r="X3462" i="2"/>
  <c r="Z3462" i="2" s="1"/>
  <c r="Y3450" i="2"/>
  <c r="X3450" i="2"/>
  <c r="Z3450" i="2" s="1"/>
  <c r="Y3444" i="2"/>
  <c r="X3444" i="2"/>
  <c r="Z3444" i="2" s="1"/>
  <c r="Y3439" i="2"/>
  <c r="X3439" i="2"/>
  <c r="Z3439" i="2" s="1"/>
  <c r="Y3427" i="2"/>
  <c r="X3427" i="2"/>
  <c r="Z3427" i="2" s="1"/>
  <c r="Y3421" i="2"/>
  <c r="X3421" i="2"/>
  <c r="Z3421" i="2" s="1"/>
  <c r="Y3403" i="2"/>
  <c r="X3403" i="2"/>
  <c r="Z3403" i="2" s="1"/>
  <c r="Y3398" i="2"/>
  <c r="X3398" i="2"/>
  <c r="Z3398" i="2" s="1"/>
  <c r="Y3386" i="2"/>
  <c r="X3386" i="2"/>
  <c r="Z3386" i="2" s="1"/>
  <c r="Y3380" i="2"/>
  <c r="X3380" i="2"/>
  <c r="Z3380" i="2" s="1"/>
  <c r="Y3375" i="2"/>
  <c r="X3375" i="2"/>
  <c r="Z3375" i="2" s="1"/>
  <c r="Y3363" i="2"/>
  <c r="X3363" i="2"/>
  <c r="Z3363" i="2" s="1"/>
  <c r="Y3357" i="2"/>
  <c r="X3357" i="2"/>
  <c r="Z3357" i="2" s="1"/>
  <c r="Y3339" i="2"/>
  <c r="X3339" i="2"/>
  <c r="Z3339" i="2" s="1"/>
  <c r="Y3334" i="2"/>
  <c r="X3334" i="2"/>
  <c r="Z3334" i="2" s="1"/>
  <c r="X3322" i="2"/>
  <c r="Z3322" i="2" s="1"/>
  <c r="Y3322" i="2"/>
  <c r="Y3316" i="2"/>
  <c r="X3316" i="2"/>
  <c r="Z3316" i="2" s="1"/>
  <c r="X3311" i="2"/>
  <c r="Z3311" i="2" s="1"/>
  <c r="Y3311" i="2"/>
  <c r="Y3299" i="2"/>
  <c r="X3299" i="2"/>
  <c r="Z3299" i="2" s="1"/>
  <c r="Y3293" i="2"/>
  <c r="X3293" i="2"/>
  <c r="Z3293" i="2" s="1"/>
  <c r="Y3275" i="2"/>
  <c r="X3275" i="2"/>
  <c r="Z3275" i="2" s="1"/>
  <c r="Y3270" i="2"/>
  <c r="X3270" i="2"/>
  <c r="Z3270" i="2" s="1"/>
  <c r="Y3258" i="2"/>
  <c r="X3258" i="2"/>
  <c r="Z3258" i="2" s="1"/>
  <c r="Y3241" i="2"/>
  <c r="X3241" i="2"/>
  <c r="Z3241" i="2" s="1"/>
  <c r="Y3218" i="2"/>
  <c r="X3218" i="2"/>
  <c r="Z3218" i="2" s="1"/>
  <c r="Y3200" i="2"/>
  <c r="X3200" i="2"/>
  <c r="Z3200" i="2" s="1"/>
  <c r="X3194" i="2"/>
  <c r="Z3194" i="2" s="1"/>
  <c r="Y3194" i="2"/>
  <c r="X3176" i="2"/>
  <c r="Z3176" i="2" s="1"/>
  <c r="Y3176" i="2"/>
  <c r="X3171" i="2"/>
  <c r="Z3171" i="2" s="1"/>
  <c r="Y3171" i="2"/>
  <c r="Y3159" i="2"/>
  <c r="X3159" i="2"/>
  <c r="Z3159" i="2" s="1"/>
  <c r="Y3154" i="2"/>
  <c r="X3154" i="2"/>
  <c r="Z3154" i="2" s="1"/>
  <c r="Y3137" i="2"/>
  <c r="X3137" i="2"/>
  <c r="Z3137" i="2" s="1"/>
  <c r="Y3131" i="2"/>
  <c r="X3131" i="2"/>
  <c r="Z3131" i="2" s="1"/>
  <c r="Y3112" i="2"/>
  <c r="X3112" i="2"/>
  <c r="Z3112" i="2" s="1"/>
  <c r="Y3107" i="2"/>
  <c r="X3107" i="2"/>
  <c r="Z3107" i="2" s="1"/>
  <c r="Y3096" i="2"/>
  <c r="X3096" i="2"/>
  <c r="Z3096" i="2" s="1"/>
  <c r="Y3090" i="2"/>
  <c r="X3090" i="2"/>
  <c r="Z3090" i="2" s="1"/>
  <c r="Y3057" i="2"/>
  <c r="X3057" i="2"/>
  <c r="Z3057" i="2" s="1"/>
  <c r="Y3052" i="2"/>
  <c r="X3052" i="2"/>
  <c r="Z3052" i="2" s="1"/>
  <c r="X3040" i="2"/>
  <c r="Z3040" i="2" s="1"/>
  <c r="Y3040" i="2"/>
  <c r="Y3034" i="2"/>
  <c r="X3034" i="2"/>
  <c r="Z3034" i="2" s="1"/>
  <c r="Y3023" i="2"/>
  <c r="X3023" i="2"/>
  <c r="Z3023" i="2" s="1"/>
  <c r="Y3018" i="2"/>
  <c r="X3018" i="2"/>
  <c r="Z3018" i="2" s="1"/>
  <c r="Y3006" i="2"/>
  <c r="X3006" i="2"/>
  <c r="Z3006" i="2" s="1"/>
  <c r="Y2995" i="2"/>
  <c r="X2995" i="2"/>
  <c r="Z2995" i="2" s="1"/>
  <c r="Y2954" i="2"/>
  <c r="X2954" i="2"/>
  <c r="Z2954" i="2" s="1"/>
  <c r="Y2934" i="2"/>
  <c r="X2934" i="2"/>
  <c r="Z2934" i="2" s="1"/>
  <c r="Y2927" i="2"/>
  <c r="X2927" i="2"/>
  <c r="Z2927" i="2" s="1"/>
  <c r="Y2921" i="2"/>
  <c r="X2921" i="2"/>
  <c r="Z2921" i="2" s="1"/>
  <c r="Y2901" i="2"/>
  <c r="X2901" i="2"/>
  <c r="Z2901" i="2" s="1"/>
  <c r="X2894" i="2"/>
  <c r="Z2894" i="2" s="1"/>
  <c r="Y2894" i="2"/>
  <c r="Y2876" i="2"/>
  <c r="X2876" i="2"/>
  <c r="Z2876" i="2" s="1"/>
  <c r="Y2868" i="2"/>
  <c r="X2868" i="2"/>
  <c r="Z2868" i="2" s="1"/>
  <c r="Y2850" i="2"/>
  <c r="X2850" i="2"/>
  <c r="Z2850" i="2" s="1"/>
  <c r="Y2843" i="2"/>
  <c r="X2843" i="2"/>
  <c r="Z2843" i="2" s="1"/>
  <c r="Y2817" i="2"/>
  <c r="X2817" i="2"/>
  <c r="Z2817" i="2" s="1"/>
  <c r="Y2810" i="2"/>
  <c r="X2810" i="2"/>
  <c r="Z2810" i="2" s="1"/>
  <c r="Y2803" i="2"/>
  <c r="X2803" i="2"/>
  <c r="Z2803" i="2" s="1"/>
  <c r="Y2777" i="2"/>
  <c r="X2777" i="2"/>
  <c r="Z2777" i="2" s="1"/>
  <c r="Y2770" i="2"/>
  <c r="X2770" i="2"/>
  <c r="Z2770" i="2" s="1"/>
  <c r="Y2764" i="2"/>
  <c r="X2764" i="2"/>
  <c r="Z2764" i="2" s="1"/>
  <c r="Y2757" i="2"/>
  <c r="X2757" i="2"/>
  <c r="Z2757" i="2" s="1"/>
  <c r="Y2736" i="2"/>
  <c r="X2736" i="2"/>
  <c r="Z2736" i="2" s="1"/>
  <c r="Y2730" i="2"/>
  <c r="X2730" i="2"/>
  <c r="Z2730" i="2" s="1"/>
  <c r="Y2710" i="2"/>
  <c r="X2710" i="2"/>
  <c r="Z2710" i="2" s="1"/>
  <c r="Y2690" i="2"/>
  <c r="X2690" i="2"/>
  <c r="Z2690" i="2" s="1"/>
  <c r="Y2675" i="2"/>
  <c r="X2675" i="2"/>
  <c r="Z2675" i="2" s="1"/>
  <c r="Y2648" i="2"/>
  <c r="X2648" i="2"/>
  <c r="Z2648" i="2" s="1"/>
  <c r="Y2641" i="2"/>
  <c r="X2641" i="2"/>
  <c r="Z2641" i="2" s="1"/>
  <c r="Y2634" i="2"/>
  <c r="X2634" i="2"/>
  <c r="Z2634" i="2" s="1"/>
  <c r="X2620" i="2"/>
  <c r="Z2620" i="2" s="1"/>
  <c r="Y2620" i="2"/>
  <c r="X2612" i="2"/>
  <c r="Z2612" i="2" s="1"/>
  <c r="Y2612" i="2"/>
  <c r="Y2572" i="2"/>
  <c r="X2572" i="2"/>
  <c r="Z2572" i="2" s="1"/>
  <c r="Y2558" i="2"/>
  <c r="X2558" i="2"/>
  <c r="Z2558" i="2" s="1"/>
  <c r="Y2550" i="2"/>
  <c r="X2550" i="2"/>
  <c r="Z2550" i="2" s="1"/>
  <c r="Y2543" i="2"/>
  <c r="X2543" i="2"/>
  <c r="Z2543" i="2" s="1"/>
  <c r="Y2537" i="2"/>
  <c r="X2537" i="2"/>
  <c r="Z2537" i="2" s="1"/>
  <c r="X2530" i="2"/>
  <c r="Z2530" i="2" s="1"/>
  <c r="Y2530" i="2"/>
  <c r="Y2500" i="2"/>
  <c r="X2500" i="2"/>
  <c r="Z2500" i="2" s="1"/>
  <c r="Y2493" i="2"/>
  <c r="X2493" i="2"/>
  <c r="Z2493" i="2" s="1"/>
  <c r="Y2471" i="2"/>
  <c r="X2471" i="2"/>
  <c r="Z2471" i="2" s="1"/>
  <c r="Y2419" i="2"/>
  <c r="X2419" i="2"/>
  <c r="Z2419" i="2" s="1"/>
  <c r="Y2390" i="2"/>
  <c r="X2390" i="2"/>
  <c r="Z2390" i="2" s="1"/>
  <c r="X2326" i="2"/>
  <c r="Z2326" i="2" s="1"/>
  <c r="Y2326" i="2"/>
  <c r="Y2236" i="2"/>
  <c r="X2236" i="2"/>
  <c r="Z2236" i="2" s="1"/>
  <c r="Y2230" i="2"/>
  <c r="X2230" i="2"/>
  <c r="Z2230" i="2" s="1"/>
  <c r="Y2223" i="2"/>
  <c r="X2223" i="2"/>
  <c r="Z2223" i="2" s="1"/>
  <c r="Y2118" i="2"/>
  <c r="X2118" i="2"/>
  <c r="Z2118" i="2" s="1"/>
  <c r="Y2027" i="2"/>
  <c r="X2027" i="2"/>
  <c r="Z2027" i="2" s="1"/>
  <c r="Y5096" i="2"/>
  <c r="X5096" i="2"/>
  <c r="Z5096" i="2" s="1"/>
  <c r="X5085" i="2"/>
  <c r="Z5085" i="2" s="1"/>
  <c r="Y5085" i="2"/>
  <c r="Y5068" i="2"/>
  <c r="X5068" i="2"/>
  <c r="Z5068" i="2" s="1"/>
  <c r="Y5057" i="2"/>
  <c r="X5057" i="2"/>
  <c r="Z5057" i="2" s="1"/>
  <c r="Y5046" i="2"/>
  <c r="X5046" i="2"/>
  <c r="Z5046" i="2" s="1"/>
  <c r="Y5040" i="2"/>
  <c r="X5040" i="2"/>
  <c r="Z5040" i="2" s="1"/>
  <c r="X5029" i="2"/>
  <c r="Z5029" i="2" s="1"/>
  <c r="Y5029" i="2"/>
  <c r="Y5012" i="2"/>
  <c r="X5012" i="2"/>
  <c r="Z5012" i="2" s="1"/>
  <c r="Y4996" i="2"/>
  <c r="X4996" i="2"/>
  <c r="Z4996" i="2" s="1"/>
  <c r="Y4980" i="2"/>
  <c r="X4980" i="2"/>
  <c r="Z4980" i="2" s="1"/>
  <c r="Y4964" i="2"/>
  <c r="X4964" i="2"/>
  <c r="Z4964" i="2" s="1"/>
  <c r="Y4948" i="2"/>
  <c r="X4948" i="2"/>
  <c r="Z4948" i="2" s="1"/>
  <c r="Y4932" i="2"/>
  <c r="X4932" i="2"/>
  <c r="Z4932" i="2" s="1"/>
  <c r="Y4900" i="2"/>
  <c r="X4900" i="2"/>
  <c r="Z4900" i="2" s="1"/>
  <c r="Y4872" i="2"/>
  <c r="X4872" i="2"/>
  <c r="Z4872" i="2" s="1"/>
  <c r="Y4840" i="2"/>
  <c r="X4840" i="2"/>
  <c r="Z4840" i="2" s="1"/>
  <c r="Y4761" i="2"/>
  <c r="X4761" i="2"/>
  <c r="Z4761" i="2" s="1"/>
  <c r="Y4743" i="2"/>
  <c r="X4743" i="2"/>
  <c r="Z4743" i="2" s="1"/>
  <c r="Y4725" i="2"/>
  <c r="X4725" i="2"/>
  <c r="Z4725" i="2" s="1"/>
  <c r="Y4720" i="2"/>
  <c r="X4720" i="2"/>
  <c r="Z4720" i="2" s="1"/>
  <c r="Y4702" i="2"/>
  <c r="X4702" i="2"/>
  <c r="Z4702" i="2" s="1"/>
  <c r="Y4697" i="2"/>
  <c r="X4697" i="2"/>
  <c r="Z4697" i="2" s="1"/>
  <c r="Y4679" i="2"/>
  <c r="X4679" i="2"/>
  <c r="Z4679" i="2" s="1"/>
  <c r="Y4661" i="2"/>
  <c r="X4661" i="2"/>
  <c r="Z4661" i="2" s="1"/>
  <c r="Y4656" i="2"/>
  <c r="X4656" i="2"/>
  <c r="Z4656" i="2" s="1"/>
  <c r="Y4638" i="2"/>
  <c r="X4638" i="2"/>
  <c r="Z4638" i="2" s="1"/>
  <c r="Y4633" i="2"/>
  <c r="X4633" i="2"/>
  <c r="Z4633" i="2" s="1"/>
  <c r="Y4615" i="2"/>
  <c r="X4615" i="2"/>
  <c r="Z4615" i="2" s="1"/>
  <c r="Y4602" i="2"/>
  <c r="X4602" i="2"/>
  <c r="Z4602" i="2" s="1"/>
  <c r="Y4594" i="2"/>
  <c r="X4594" i="2"/>
  <c r="Z4594" i="2" s="1"/>
  <c r="Y4586" i="2"/>
  <c r="X4586" i="2"/>
  <c r="Z4586" i="2" s="1"/>
  <c r="Y4578" i="2"/>
  <c r="X4578" i="2"/>
  <c r="Z4578" i="2" s="1"/>
  <c r="Y4570" i="2"/>
  <c r="X4570" i="2"/>
  <c r="Z4570" i="2" s="1"/>
  <c r="Y4562" i="2"/>
  <c r="X4562" i="2"/>
  <c r="Z4562" i="2" s="1"/>
  <c r="Y4554" i="2"/>
  <c r="X4554" i="2"/>
  <c r="Z4554" i="2" s="1"/>
  <c r="Y4546" i="2"/>
  <c r="X4546" i="2"/>
  <c r="Z4546" i="2" s="1"/>
  <c r="Y4530" i="2"/>
  <c r="X4530" i="2"/>
  <c r="Z4530" i="2" s="1"/>
  <c r="Y4522" i="2"/>
  <c r="X4522" i="2"/>
  <c r="Z4522" i="2" s="1"/>
  <c r="Y4514" i="2"/>
  <c r="X4514" i="2"/>
  <c r="Z4514" i="2" s="1"/>
  <c r="Y4506" i="2"/>
  <c r="X4506" i="2"/>
  <c r="Z4506" i="2" s="1"/>
  <c r="Y4499" i="2"/>
  <c r="X4499" i="2"/>
  <c r="Z4499" i="2" s="1"/>
  <c r="Y4477" i="2"/>
  <c r="X4477" i="2"/>
  <c r="Z4477" i="2" s="1"/>
  <c r="Y4469" i="2"/>
  <c r="X4469" i="2"/>
  <c r="Z4469" i="2" s="1"/>
  <c r="Y4462" i="2"/>
  <c r="X4462" i="2"/>
  <c r="Z4462" i="2" s="1"/>
  <c r="Y4455" i="2"/>
  <c r="X4455" i="2"/>
  <c r="Z4455" i="2" s="1"/>
  <c r="Y4448" i="2"/>
  <c r="X4448" i="2"/>
  <c r="Z4448" i="2" s="1"/>
  <c r="Y4440" i="2"/>
  <c r="X4440" i="2"/>
  <c r="Z4440" i="2" s="1"/>
  <c r="Y4433" i="2"/>
  <c r="X4433" i="2"/>
  <c r="Z4433" i="2" s="1"/>
  <c r="Y4426" i="2"/>
  <c r="X4426" i="2"/>
  <c r="Z4426" i="2" s="1"/>
  <c r="Y4419" i="2"/>
  <c r="X4419" i="2"/>
  <c r="Z4419" i="2" s="1"/>
  <c r="Y4411" i="2"/>
  <c r="X4411" i="2"/>
  <c r="Z4411" i="2" s="1"/>
  <c r="Y4389" i="2"/>
  <c r="X4389" i="2"/>
  <c r="Z4389" i="2" s="1"/>
  <c r="Y4382" i="2"/>
  <c r="X4382" i="2"/>
  <c r="Z4382" i="2" s="1"/>
  <c r="Y4374" i="2"/>
  <c r="X4374" i="2"/>
  <c r="Z4374" i="2" s="1"/>
  <c r="Y4367" i="2"/>
  <c r="X4367" i="2"/>
  <c r="Z4367" i="2" s="1"/>
  <c r="Y4360" i="2"/>
  <c r="X4360" i="2"/>
  <c r="Z4360" i="2" s="1"/>
  <c r="Y4353" i="2"/>
  <c r="X4353" i="2"/>
  <c r="Z4353" i="2" s="1"/>
  <c r="Y4345" i="2"/>
  <c r="X4345" i="2"/>
  <c r="Z4345" i="2" s="1"/>
  <c r="Y4338" i="2"/>
  <c r="X4338" i="2"/>
  <c r="Z4338" i="2" s="1"/>
  <c r="Y4331" i="2"/>
  <c r="X4331" i="2"/>
  <c r="Z4331" i="2" s="1"/>
  <c r="Y4316" i="2"/>
  <c r="X4316" i="2"/>
  <c r="Z4316" i="2" s="1"/>
  <c r="Y4301" i="2"/>
  <c r="X4301" i="2"/>
  <c r="Z4301" i="2" s="1"/>
  <c r="Y4294" i="2"/>
  <c r="X4294" i="2"/>
  <c r="Z4294" i="2" s="1"/>
  <c r="Y4287" i="2"/>
  <c r="X4287" i="2"/>
  <c r="Z4287" i="2" s="1"/>
  <c r="Y4279" i="2"/>
  <c r="X4279" i="2"/>
  <c r="Z4279" i="2" s="1"/>
  <c r="Y4272" i="2"/>
  <c r="X4272" i="2"/>
  <c r="Z4272" i="2" s="1"/>
  <c r="Y4265" i="2"/>
  <c r="X4265" i="2"/>
  <c r="Z4265" i="2" s="1"/>
  <c r="Y4258" i="2"/>
  <c r="X4258" i="2"/>
  <c r="Z4258" i="2" s="1"/>
  <c r="Y4250" i="2"/>
  <c r="X4250" i="2"/>
  <c r="Z4250" i="2" s="1"/>
  <c r="Y4243" i="2"/>
  <c r="X4243" i="2"/>
  <c r="Z4243" i="2" s="1"/>
  <c r="Y4221" i="2"/>
  <c r="X4221" i="2"/>
  <c r="Z4221" i="2" s="1"/>
  <c r="Y4213" i="2"/>
  <c r="X4213" i="2"/>
  <c r="Z4213" i="2" s="1"/>
  <c r="Y4206" i="2"/>
  <c r="X4206" i="2"/>
  <c r="Z4206" i="2" s="1"/>
  <c r="Y4199" i="2"/>
  <c r="X4199" i="2"/>
  <c r="Z4199" i="2" s="1"/>
  <c r="Y4192" i="2"/>
  <c r="X4192" i="2"/>
  <c r="Z4192" i="2" s="1"/>
  <c r="Y4184" i="2"/>
  <c r="X4184" i="2"/>
  <c r="Z4184" i="2" s="1"/>
  <c r="Y4177" i="2"/>
  <c r="X4177" i="2"/>
  <c r="Z4177" i="2" s="1"/>
  <c r="Y4163" i="2"/>
  <c r="X4163" i="2"/>
  <c r="Z4163" i="2" s="1"/>
  <c r="Y4155" i="2"/>
  <c r="X4155" i="2"/>
  <c r="Z4155" i="2" s="1"/>
  <c r="Y4133" i="2"/>
  <c r="X4133" i="2"/>
  <c r="Z4133" i="2" s="1"/>
  <c r="X4126" i="2"/>
  <c r="Z4126" i="2" s="1"/>
  <c r="Y4126" i="2"/>
  <c r="Y4119" i="2"/>
  <c r="X4119" i="2"/>
  <c r="Z4119" i="2" s="1"/>
  <c r="Y4112" i="2"/>
  <c r="X4112" i="2"/>
  <c r="Z4112" i="2" s="1"/>
  <c r="Y4105" i="2"/>
  <c r="X4105" i="2"/>
  <c r="Z4105" i="2" s="1"/>
  <c r="X4098" i="2"/>
  <c r="Z4098" i="2" s="1"/>
  <c r="Y4098" i="2"/>
  <c r="Y4090" i="2"/>
  <c r="X4090" i="2"/>
  <c r="Z4090" i="2" s="1"/>
  <c r="Y4069" i="2"/>
  <c r="X4069" i="2"/>
  <c r="Z4069" i="2" s="1"/>
  <c r="Y4062" i="2"/>
  <c r="X4062" i="2"/>
  <c r="Z4062" i="2" s="1"/>
  <c r="Y4055" i="2"/>
  <c r="X4055" i="2"/>
  <c r="Z4055" i="2" s="1"/>
  <c r="Y4048" i="2"/>
  <c r="X4048" i="2"/>
  <c r="Z4048" i="2" s="1"/>
  <c r="Y4041" i="2"/>
  <c r="X4041" i="2"/>
  <c r="Z4041" i="2" s="1"/>
  <c r="X4034" i="2"/>
  <c r="Z4034" i="2" s="1"/>
  <c r="Y4034" i="2"/>
  <c r="Y4026" i="2"/>
  <c r="X4026" i="2"/>
  <c r="Z4026" i="2" s="1"/>
  <c r="Y3991" i="2"/>
  <c r="X3991" i="2"/>
  <c r="Z3991" i="2" s="1"/>
  <c r="Y3984" i="2"/>
  <c r="X3984" i="2"/>
  <c r="Z3984" i="2" s="1"/>
  <c r="Y3977" i="2"/>
  <c r="X3977" i="2"/>
  <c r="Z3977" i="2" s="1"/>
  <c r="Y3970" i="2"/>
  <c r="X3970" i="2"/>
  <c r="Z3970" i="2" s="1"/>
  <c r="Y3962" i="2"/>
  <c r="X3962" i="2"/>
  <c r="Z3962" i="2" s="1"/>
  <c r="Y3918" i="2"/>
  <c r="X3918" i="2"/>
  <c r="Z3918" i="2" s="1"/>
  <c r="X3912" i="2"/>
  <c r="Z3912" i="2" s="1"/>
  <c r="Y3912" i="2"/>
  <c r="Y3901" i="2"/>
  <c r="X3901" i="2"/>
  <c r="Z3901" i="2" s="1"/>
  <c r="Y3895" i="2"/>
  <c r="X3895" i="2"/>
  <c r="Z3895" i="2" s="1"/>
  <c r="X3884" i="2"/>
  <c r="Z3884" i="2" s="1"/>
  <c r="Y3884" i="2"/>
  <c r="Y3872" i="2"/>
  <c r="X3872" i="2"/>
  <c r="Z3872" i="2" s="1"/>
  <c r="Y3844" i="2"/>
  <c r="X3844" i="2"/>
  <c r="Z3844" i="2" s="1"/>
  <c r="Y3832" i="2"/>
  <c r="X3832" i="2"/>
  <c r="Z3832" i="2" s="1"/>
  <c r="Y3808" i="2"/>
  <c r="X3808" i="2"/>
  <c r="Z3808" i="2" s="1"/>
  <c r="Y3780" i="2"/>
  <c r="X3780" i="2"/>
  <c r="Z3780" i="2" s="1"/>
  <c r="Y3768" i="2"/>
  <c r="X3768" i="2"/>
  <c r="Z3768" i="2" s="1"/>
  <c r="Y3744" i="2"/>
  <c r="X3744" i="2"/>
  <c r="Z3744" i="2" s="1"/>
  <c r="Y3716" i="2"/>
  <c r="X3716" i="2"/>
  <c r="Z3716" i="2" s="1"/>
  <c r="X3704" i="2"/>
  <c r="Z3704" i="2" s="1"/>
  <c r="Y3704" i="2"/>
  <c r="Y3680" i="2"/>
  <c r="X3680" i="2"/>
  <c r="Z3680" i="2" s="1"/>
  <c r="X3658" i="2"/>
  <c r="Z3658" i="2" s="1"/>
  <c r="Y3658" i="2"/>
  <c r="Y3633" i="2"/>
  <c r="X3633" i="2"/>
  <c r="Z3633" i="2" s="1"/>
  <c r="Y3621" i="2"/>
  <c r="X3621" i="2"/>
  <c r="Z3621" i="2" s="1"/>
  <c r="Y3563" i="2"/>
  <c r="X3563" i="2"/>
  <c r="Z3563" i="2" s="1"/>
  <c r="Y3558" i="2"/>
  <c r="X3558" i="2"/>
  <c r="Z3558" i="2" s="1"/>
  <c r="Y3547" i="2"/>
  <c r="X3547" i="2"/>
  <c r="Z3547" i="2" s="1"/>
  <c r="Y3541" i="2"/>
  <c r="X3541" i="2"/>
  <c r="Z3541" i="2" s="1"/>
  <c r="Y3524" i="2"/>
  <c r="X3524" i="2"/>
  <c r="Z3524" i="2" s="1"/>
  <c r="Y3518" i="2"/>
  <c r="X3518" i="2"/>
  <c r="Z3518" i="2" s="1"/>
  <c r="Y3501" i="2"/>
  <c r="X3501" i="2"/>
  <c r="Z3501" i="2" s="1"/>
  <c r="Y3489" i="2"/>
  <c r="X3489" i="2"/>
  <c r="Z3489" i="2" s="1"/>
  <c r="Y3466" i="2"/>
  <c r="X3466" i="2"/>
  <c r="Z3466" i="2" s="1"/>
  <c r="Y3449" i="2"/>
  <c r="X3449" i="2"/>
  <c r="Z3449" i="2" s="1"/>
  <c r="Y3443" i="2"/>
  <c r="X3443" i="2"/>
  <c r="Z3443" i="2" s="1"/>
  <c r="Y3438" i="2"/>
  <c r="X3438" i="2"/>
  <c r="Z3438" i="2" s="1"/>
  <c r="Y3426" i="2"/>
  <c r="X3426" i="2"/>
  <c r="Z3426" i="2" s="1"/>
  <c r="Y3420" i="2"/>
  <c r="X3420" i="2"/>
  <c r="Z3420" i="2" s="1"/>
  <c r="X3402" i="2"/>
  <c r="Z3402" i="2" s="1"/>
  <c r="Y3402" i="2"/>
  <c r="Y3397" i="2"/>
  <c r="X3397" i="2"/>
  <c r="Z3397" i="2" s="1"/>
  <c r="Y3391" i="2"/>
  <c r="X3391" i="2"/>
  <c r="Z3391" i="2" s="1"/>
  <c r="Y3385" i="2"/>
  <c r="X3385" i="2"/>
  <c r="Z3385" i="2" s="1"/>
  <c r="Y3379" i="2"/>
  <c r="X3379" i="2"/>
  <c r="Z3379" i="2" s="1"/>
  <c r="Y3374" i="2"/>
  <c r="X3374" i="2"/>
  <c r="Z3374" i="2" s="1"/>
  <c r="Y3362" i="2"/>
  <c r="X3362" i="2"/>
  <c r="Z3362" i="2" s="1"/>
  <c r="Y3356" i="2"/>
  <c r="X3356" i="2"/>
  <c r="Z3356" i="2" s="1"/>
  <c r="Y3338" i="2"/>
  <c r="X3338" i="2"/>
  <c r="Z3338" i="2" s="1"/>
  <c r="Y3333" i="2"/>
  <c r="X3333" i="2"/>
  <c r="Z3333" i="2" s="1"/>
  <c r="Y3327" i="2"/>
  <c r="X3327" i="2"/>
  <c r="Z3327" i="2" s="1"/>
  <c r="Y3321" i="2"/>
  <c r="X3321" i="2"/>
  <c r="Z3321" i="2" s="1"/>
  <c r="Y3315" i="2"/>
  <c r="X3315" i="2"/>
  <c r="Z3315" i="2" s="1"/>
  <c r="Y3310" i="2"/>
  <c r="X3310" i="2"/>
  <c r="Z3310" i="2" s="1"/>
  <c r="Y3298" i="2"/>
  <c r="X3298" i="2"/>
  <c r="Z3298" i="2" s="1"/>
  <c r="X3292" i="2"/>
  <c r="Z3292" i="2" s="1"/>
  <c r="Y3292" i="2"/>
  <c r="X3274" i="2"/>
  <c r="Z3274" i="2" s="1"/>
  <c r="Y3274" i="2"/>
  <c r="Y3269" i="2"/>
  <c r="X3269" i="2"/>
  <c r="Z3269" i="2" s="1"/>
  <c r="Y3263" i="2"/>
  <c r="X3263" i="2"/>
  <c r="Z3263" i="2" s="1"/>
  <c r="Y3257" i="2"/>
  <c r="X3257" i="2"/>
  <c r="Z3257" i="2" s="1"/>
  <c r="Y3247" i="2"/>
  <c r="X3247" i="2"/>
  <c r="Z3247" i="2" s="1"/>
  <c r="Y3240" i="2"/>
  <c r="X3240" i="2"/>
  <c r="Z3240" i="2" s="1"/>
  <c r="Y3228" i="2"/>
  <c r="X3228" i="2"/>
  <c r="Z3228" i="2" s="1"/>
  <c r="Y3217" i="2"/>
  <c r="X3217" i="2"/>
  <c r="Z3217" i="2" s="1"/>
  <c r="Y3199" i="2"/>
  <c r="X3199" i="2"/>
  <c r="Z3199" i="2" s="1"/>
  <c r="Y3193" i="2"/>
  <c r="X3193" i="2"/>
  <c r="Z3193" i="2" s="1"/>
  <c r="Y3175" i="2"/>
  <c r="X3175" i="2"/>
  <c r="Z3175" i="2" s="1"/>
  <c r="Y3170" i="2"/>
  <c r="X3170" i="2"/>
  <c r="Z3170" i="2" s="1"/>
  <c r="Y3164" i="2"/>
  <c r="X3164" i="2"/>
  <c r="Z3164" i="2" s="1"/>
  <c r="X3158" i="2"/>
  <c r="Z3158" i="2" s="1"/>
  <c r="Y3158" i="2"/>
  <c r="X3153" i="2"/>
  <c r="Z3153" i="2" s="1"/>
  <c r="Y3153" i="2"/>
  <c r="Y3148" i="2"/>
  <c r="X3148" i="2"/>
  <c r="Z3148" i="2" s="1"/>
  <c r="Y3141" i="2"/>
  <c r="X3141" i="2"/>
  <c r="Z3141" i="2" s="1"/>
  <c r="Y3136" i="2"/>
  <c r="X3136" i="2"/>
  <c r="Z3136" i="2" s="1"/>
  <c r="Y3130" i="2"/>
  <c r="X3130" i="2"/>
  <c r="Z3130" i="2" s="1"/>
  <c r="Y3124" i="2"/>
  <c r="X3124" i="2"/>
  <c r="Z3124" i="2" s="1"/>
  <c r="Y3111" i="2"/>
  <c r="X3111" i="2"/>
  <c r="Z3111" i="2" s="1"/>
  <c r="Y3106" i="2"/>
  <c r="X3106" i="2"/>
  <c r="Z3106" i="2" s="1"/>
  <c r="Y3095" i="2"/>
  <c r="X3095" i="2"/>
  <c r="Z3095" i="2" s="1"/>
  <c r="Y3089" i="2"/>
  <c r="X3089" i="2"/>
  <c r="Z3089" i="2" s="1"/>
  <c r="X3084" i="2"/>
  <c r="Z3084" i="2" s="1"/>
  <c r="Y3084" i="2"/>
  <c r="Y3073" i="2"/>
  <c r="X3073" i="2"/>
  <c r="Z3073" i="2" s="1"/>
  <c r="Y3056" i="2"/>
  <c r="X3056" i="2"/>
  <c r="Z3056" i="2" s="1"/>
  <c r="Y3051" i="2"/>
  <c r="X3051" i="2"/>
  <c r="Z3051" i="2" s="1"/>
  <c r="Y3039" i="2"/>
  <c r="X3039" i="2"/>
  <c r="Z3039" i="2" s="1"/>
  <c r="Y3033" i="2"/>
  <c r="X3033" i="2"/>
  <c r="Z3033" i="2" s="1"/>
  <c r="Y3028" i="2"/>
  <c r="X3028" i="2"/>
  <c r="Z3028" i="2" s="1"/>
  <c r="X3022" i="2"/>
  <c r="Z3022" i="2" s="1"/>
  <c r="Y3022" i="2"/>
  <c r="X3017" i="2"/>
  <c r="Z3017" i="2" s="1"/>
  <c r="Y3017" i="2"/>
  <c r="Y3005" i="2"/>
  <c r="X3005" i="2"/>
  <c r="Z3005" i="2" s="1"/>
  <c r="Y3000" i="2"/>
  <c r="X3000" i="2"/>
  <c r="Z3000" i="2" s="1"/>
  <c r="X2994" i="2"/>
  <c r="Z2994" i="2" s="1"/>
  <c r="Y2994" i="2"/>
  <c r="Y2977" i="2"/>
  <c r="X2977" i="2"/>
  <c r="Z2977" i="2" s="1"/>
  <c r="Y2971" i="2"/>
  <c r="X2971" i="2"/>
  <c r="Z2971" i="2" s="1"/>
  <c r="Y2965" i="2"/>
  <c r="X2965" i="2"/>
  <c r="Z2965" i="2" s="1"/>
  <c r="Y2959" i="2"/>
  <c r="X2959" i="2"/>
  <c r="Z2959" i="2" s="1"/>
  <c r="Y2953" i="2"/>
  <c r="X2953" i="2"/>
  <c r="Z2953" i="2" s="1"/>
  <c r="Y2933" i="2"/>
  <c r="X2933" i="2"/>
  <c r="Z2933" i="2" s="1"/>
  <c r="Y2926" i="2"/>
  <c r="X2926" i="2"/>
  <c r="Z2926" i="2" s="1"/>
  <c r="X2920" i="2"/>
  <c r="Z2920" i="2" s="1"/>
  <c r="Y2920" i="2"/>
  <c r="Y2915" i="2"/>
  <c r="X2915" i="2"/>
  <c r="Z2915" i="2" s="1"/>
  <c r="Y2908" i="2"/>
  <c r="X2908" i="2"/>
  <c r="Z2908" i="2" s="1"/>
  <c r="Y2900" i="2"/>
  <c r="X2900" i="2"/>
  <c r="Z2900" i="2" s="1"/>
  <c r="Y2875" i="2"/>
  <c r="X2875" i="2"/>
  <c r="Z2875" i="2" s="1"/>
  <c r="Y2861" i="2"/>
  <c r="X2861" i="2"/>
  <c r="Z2861" i="2" s="1"/>
  <c r="Y2854" i="2"/>
  <c r="X2854" i="2"/>
  <c r="Z2854" i="2" s="1"/>
  <c r="Y2849" i="2"/>
  <c r="X2849" i="2"/>
  <c r="Z2849" i="2" s="1"/>
  <c r="Y2842" i="2"/>
  <c r="X2842" i="2"/>
  <c r="Z2842" i="2" s="1"/>
  <c r="Y2835" i="2"/>
  <c r="X2835" i="2"/>
  <c r="Z2835" i="2" s="1"/>
  <c r="Y2816" i="2"/>
  <c r="X2816" i="2"/>
  <c r="Z2816" i="2" s="1"/>
  <c r="Y2809" i="2"/>
  <c r="X2809" i="2"/>
  <c r="Z2809" i="2" s="1"/>
  <c r="Y2776" i="2"/>
  <c r="X2776" i="2"/>
  <c r="Z2776" i="2" s="1"/>
  <c r="Y2769" i="2"/>
  <c r="X2769" i="2"/>
  <c r="Z2769" i="2" s="1"/>
  <c r="Y2750" i="2"/>
  <c r="X2750" i="2"/>
  <c r="Z2750" i="2" s="1"/>
  <c r="X2742" i="2"/>
  <c r="Z2742" i="2" s="1"/>
  <c r="Y2742" i="2"/>
  <c r="X2735" i="2"/>
  <c r="Z2735" i="2" s="1"/>
  <c r="Y2735" i="2"/>
  <c r="Y2729" i="2"/>
  <c r="X2729" i="2"/>
  <c r="Z2729" i="2" s="1"/>
  <c r="Y2689" i="2"/>
  <c r="X2689" i="2"/>
  <c r="Z2689" i="2" s="1"/>
  <c r="Y2647" i="2"/>
  <c r="X2647" i="2"/>
  <c r="Z2647" i="2" s="1"/>
  <c r="X2640" i="2"/>
  <c r="Z2640" i="2" s="1"/>
  <c r="Y2640" i="2"/>
  <c r="Y2619" i="2"/>
  <c r="X2619" i="2"/>
  <c r="Z2619" i="2" s="1"/>
  <c r="Y2605" i="2"/>
  <c r="X2605" i="2"/>
  <c r="Z2605" i="2" s="1"/>
  <c r="Y2598" i="2"/>
  <c r="X2598" i="2"/>
  <c r="Z2598" i="2" s="1"/>
  <c r="X2585" i="2"/>
  <c r="Z2585" i="2" s="1"/>
  <c r="Y2585" i="2"/>
  <c r="Y2578" i="2"/>
  <c r="X2578" i="2"/>
  <c r="Z2578" i="2" s="1"/>
  <c r="Y2564" i="2"/>
  <c r="X2564" i="2"/>
  <c r="Z2564" i="2" s="1"/>
  <c r="Y2557" i="2"/>
  <c r="X2557" i="2"/>
  <c r="Z2557" i="2" s="1"/>
  <c r="Y2549" i="2"/>
  <c r="X2549" i="2"/>
  <c r="Z2549" i="2" s="1"/>
  <c r="Y2542" i="2"/>
  <c r="X2542" i="2"/>
  <c r="Z2542" i="2" s="1"/>
  <c r="Y2536" i="2"/>
  <c r="X2536" i="2"/>
  <c r="Z2536" i="2" s="1"/>
  <c r="Y2514" i="2"/>
  <c r="X2514" i="2"/>
  <c r="Z2514" i="2" s="1"/>
  <c r="Y2506" i="2"/>
  <c r="X2506" i="2"/>
  <c r="Z2506" i="2" s="1"/>
  <c r="X2492" i="2"/>
  <c r="Z2492" i="2" s="1"/>
  <c r="Y2492" i="2"/>
  <c r="Y2470" i="2"/>
  <c r="X2470" i="2"/>
  <c r="Z2470" i="2" s="1"/>
  <c r="X2462" i="2"/>
  <c r="Z2462" i="2" s="1"/>
  <c r="Y2462" i="2"/>
  <c r="Y2454" i="2"/>
  <c r="X2454" i="2"/>
  <c r="Z2454" i="2" s="1"/>
  <c r="Y2432" i="2"/>
  <c r="X2432" i="2"/>
  <c r="Z2432" i="2" s="1"/>
  <c r="Y2425" i="2"/>
  <c r="X2425" i="2"/>
  <c r="Z2425" i="2" s="1"/>
  <c r="Y2418" i="2"/>
  <c r="X2418" i="2"/>
  <c r="Z2418" i="2" s="1"/>
  <c r="Y2382" i="2"/>
  <c r="X2382" i="2"/>
  <c r="Z2382" i="2" s="1"/>
  <c r="Y2375" i="2"/>
  <c r="X2375" i="2"/>
  <c r="Z2375" i="2" s="1"/>
  <c r="Y2354" i="2"/>
  <c r="X2354" i="2"/>
  <c r="Z2354" i="2" s="1"/>
  <c r="Y2318" i="2"/>
  <c r="X2318" i="2"/>
  <c r="Z2318" i="2" s="1"/>
  <c r="Y2311" i="2"/>
  <c r="X2311" i="2"/>
  <c r="Z2311" i="2" s="1"/>
  <c r="Y2249" i="2"/>
  <c r="X2249" i="2"/>
  <c r="Z2249" i="2" s="1"/>
  <c r="Y2242" i="2"/>
  <c r="X2242" i="2"/>
  <c r="Z2242" i="2" s="1"/>
  <c r="X2171" i="2"/>
  <c r="Z2171" i="2" s="1"/>
  <c r="Y2171" i="2"/>
  <c r="Y2032" i="2"/>
  <c r="X2032" i="2"/>
  <c r="Z2032" i="2" s="1"/>
  <c r="Y1992" i="2"/>
  <c r="X1992" i="2"/>
  <c r="Z1992" i="2" s="1"/>
  <c r="Y2943" i="2"/>
  <c r="X2943" i="2"/>
  <c r="Z2943" i="2" s="1"/>
  <c r="Y2919" i="2"/>
  <c r="X2919" i="2"/>
  <c r="Z2919" i="2" s="1"/>
  <c r="Y2855" i="2"/>
  <c r="X2855" i="2"/>
  <c r="Z2855" i="2" s="1"/>
  <c r="Y2827" i="2"/>
  <c r="X2827" i="2"/>
  <c r="Z2827" i="2" s="1"/>
  <c r="Y2815" i="2"/>
  <c r="X2815" i="2"/>
  <c r="Z2815" i="2" s="1"/>
  <c r="Y2791" i="2"/>
  <c r="X2791" i="2"/>
  <c r="Z2791" i="2" s="1"/>
  <c r="Y2763" i="2"/>
  <c r="X2763" i="2"/>
  <c r="Z2763" i="2" s="1"/>
  <c r="Y2751" i="2"/>
  <c r="X2751" i="2"/>
  <c r="Z2751" i="2" s="1"/>
  <c r="Y2727" i="2"/>
  <c r="X2727" i="2"/>
  <c r="Z2727" i="2" s="1"/>
  <c r="Y2699" i="2"/>
  <c r="X2699" i="2"/>
  <c r="Z2699" i="2" s="1"/>
  <c r="X2663" i="2"/>
  <c r="Z2663" i="2" s="1"/>
  <c r="Y2663" i="2"/>
  <c r="Y2635" i="2"/>
  <c r="X2635" i="2"/>
  <c r="Z2635" i="2" s="1"/>
  <c r="Y2623" i="2"/>
  <c r="X2623" i="2"/>
  <c r="Z2623" i="2" s="1"/>
  <c r="Y2599" i="2"/>
  <c r="X2599" i="2"/>
  <c r="Z2599" i="2" s="1"/>
  <c r="Y2571" i="2"/>
  <c r="X2571" i="2"/>
  <c r="Z2571" i="2" s="1"/>
  <c r="Y2559" i="2"/>
  <c r="X2559" i="2"/>
  <c r="Z2559" i="2" s="1"/>
  <c r="Y2535" i="2"/>
  <c r="X2535" i="2"/>
  <c r="Z2535" i="2" s="1"/>
  <c r="Y2507" i="2"/>
  <c r="X2507" i="2"/>
  <c r="Z2507" i="2" s="1"/>
  <c r="Y2495" i="2"/>
  <c r="X2495" i="2"/>
  <c r="Z2495" i="2" s="1"/>
  <c r="Y2465" i="2"/>
  <c r="X2465" i="2"/>
  <c r="Z2465" i="2" s="1"/>
  <c r="Y2458" i="2"/>
  <c r="X2458" i="2"/>
  <c r="Z2458" i="2" s="1"/>
  <c r="Y2433" i="2"/>
  <c r="X2433" i="2"/>
  <c r="Z2433" i="2" s="1"/>
  <c r="Y2426" i="2"/>
  <c r="X2426" i="2"/>
  <c r="Z2426" i="2" s="1"/>
  <c r="Y2401" i="2"/>
  <c r="X2401" i="2"/>
  <c r="Z2401" i="2" s="1"/>
  <c r="Y2394" i="2"/>
  <c r="X2394" i="2"/>
  <c r="Z2394" i="2" s="1"/>
  <c r="Y2369" i="2"/>
  <c r="X2369" i="2"/>
  <c r="Z2369" i="2" s="1"/>
  <c r="Y2362" i="2"/>
  <c r="X2362" i="2"/>
  <c r="Z2362" i="2" s="1"/>
  <c r="Y2337" i="2"/>
  <c r="X2337" i="2"/>
  <c r="Z2337" i="2" s="1"/>
  <c r="Y2330" i="2"/>
  <c r="X2330" i="2"/>
  <c r="Z2330" i="2" s="1"/>
  <c r="Y2305" i="2"/>
  <c r="X2305" i="2"/>
  <c r="Z2305" i="2" s="1"/>
  <c r="Y2298" i="2"/>
  <c r="X2298" i="2"/>
  <c r="Z2298" i="2" s="1"/>
  <c r="Y2273" i="2"/>
  <c r="X2273" i="2"/>
  <c r="Z2273" i="2" s="1"/>
  <c r="Y2267" i="2"/>
  <c r="X2267" i="2"/>
  <c r="Z2267" i="2" s="1"/>
  <c r="X2248" i="2"/>
  <c r="Z2248" i="2" s="1"/>
  <c r="Y2248" i="2"/>
  <c r="Y2241" i="2"/>
  <c r="X2241" i="2"/>
  <c r="Z2241" i="2" s="1"/>
  <c r="X2235" i="2"/>
  <c r="Z2235" i="2" s="1"/>
  <c r="Y2235" i="2"/>
  <c r="Y2191" i="2"/>
  <c r="X2191" i="2"/>
  <c r="Z2191" i="2" s="1"/>
  <c r="X2184" i="2"/>
  <c r="Z2184" i="2" s="1"/>
  <c r="Y2184" i="2"/>
  <c r="Y2165" i="2"/>
  <c r="X2165" i="2"/>
  <c r="Z2165" i="2" s="1"/>
  <c r="X2158" i="2"/>
  <c r="Z2158" i="2" s="1"/>
  <c r="Y2158" i="2"/>
  <c r="X2152" i="2"/>
  <c r="Z2152" i="2" s="1"/>
  <c r="Y2152" i="2"/>
  <c r="Y2145" i="2"/>
  <c r="X2145" i="2"/>
  <c r="Z2145" i="2" s="1"/>
  <c r="Y2100" i="2"/>
  <c r="X2100" i="2"/>
  <c r="Z2100" i="2" s="1"/>
  <c r="Y2093" i="2"/>
  <c r="X2093" i="2"/>
  <c r="Z2093" i="2" s="1"/>
  <c r="Y2065" i="2"/>
  <c r="X2065" i="2"/>
  <c r="Z2065" i="2" s="1"/>
  <c r="Y2059" i="2"/>
  <c r="X2059" i="2"/>
  <c r="Z2059" i="2" s="1"/>
  <c r="Y2045" i="2"/>
  <c r="X2045" i="2"/>
  <c r="Z2045" i="2" s="1"/>
  <c r="Y2038" i="2"/>
  <c r="X2038" i="2"/>
  <c r="Z2038" i="2" s="1"/>
  <c r="Y2031" i="2"/>
  <c r="X2031" i="2"/>
  <c r="Z2031" i="2" s="1"/>
  <c r="Y2026" i="2"/>
  <c r="X2026" i="2"/>
  <c r="Z2026" i="2" s="1"/>
  <c r="Y2001" i="2"/>
  <c r="X2001" i="2"/>
  <c r="Z2001" i="2" s="1"/>
  <c r="Y1994" i="2"/>
  <c r="X1994" i="2"/>
  <c r="Z1994" i="2" s="1"/>
  <c r="Y1974" i="2"/>
  <c r="X1974" i="2"/>
  <c r="Z1974" i="2" s="1"/>
  <c r="Y1966" i="2"/>
  <c r="X1966" i="2"/>
  <c r="Z1966" i="2" s="1"/>
  <c r="Y1952" i="2"/>
  <c r="X1952" i="2"/>
  <c r="Z1952" i="2" s="1"/>
  <c r="Y1938" i="2"/>
  <c r="X1938" i="2"/>
  <c r="Z1938" i="2" s="1"/>
  <c r="Y1932" i="2"/>
  <c r="X1932" i="2"/>
  <c r="Z1932" i="2" s="1"/>
  <c r="Y1919" i="2"/>
  <c r="X1919" i="2"/>
  <c r="Z1919" i="2" s="1"/>
  <c r="Y1912" i="2"/>
  <c r="X1912" i="2"/>
  <c r="Z1912" i="2" s="1"/>
  <c r="Y1905" i="2"/>
  <c r="X1905" i="2"/>
  <c r="Z1905" i="2" s="1"/>
  <c r="Y1899" i="2"/>
  <c r="X1899" i="2"/>
  <c r="Z1899" i="2" s="1"/>
  <c r="X1892" i="2"/>
  <c r="Z1892" i="2" s="1"/>
  <c r="Y1892" i="2"/>
  <c r="Y1878" i="2"/>
  <c r="X1878" i="2"/>
  <c r="Z1878" i="2" s="1"/>
  <c r="Y1871" i="2"/>
  <c r="X1871" i="2"/>
  <c r="Z1871" i="2" s="1"/>
  <c r="Y1865" i="2"/>
  <c r="X1865" i="2"/>
  <c r="Z1865" i="2" s="1"/>
  <c r="Y1845" i="2"/>
  <c r="X1845" i="2"/>
  <c r="Z1845" i="2" s="1"/>
  <c r="Y1830" i="2"/>
  <c r="X1830" i="2"/>
  <c r="Z1830" i="2" s="1"/>
  <c r="Y1823" i="2"/>
  <c r="X1823" i="2"/>
  <c r="Z1823" i="2" s="1"/>
  <c r="Y1816" i="2"/>
  <c r="X1816" i="2"/>
  <c r="Z1816" i="2" s="1"/>
  <c r="Y1795" i="2"/>
  <c r="X1795" i="2"/>
  <c r="Z1795" i="2" s="1"/>
  <c r="Y1781" i="2"/>
  <c r="X1781" i="2"/>
  <c r="Z1781" i="2" s="1"/>
  <c r="Y1774" i="2"/>
  <c r="X1774" i="2"/>
  <c r="Z1774" i="2" s="1"/>
  <c r="X1760" i="2"/>
  <c r="Z1760" i="2" s="1"/>
  <c r="Y1760" i="2"/>
  <c r="Y1753" i="2"/>
  <c r="X1753" i="2"/>
  <c r="Z1753" i="2" s="1"/>
  <c r="Y1745" i="2"/>
  <c r="X1745" i="2"/>
  <c r="Z1745" i="2" s="1"/>
  <c r="Y1725" i="2"/>
  <c r="X1725" i="2"/>
  <c r="Z1725" i="2" s="1"/>
  <c r="Y1706" i="2"/>
  <c r="X1706" i="2"/>
  <c r="Z1706" i="2" s="1"/>
  <c r="Y1693" i="2"/>
  <c r="X1693" i="2"/>
  <c r="Z1693" i="2" s="1"/>
  <c r="Y1656" i="2"/>
  <c r="X1656" i="2"/>
  <c r="Z1656" i="2" s="1"/>
  <c r="Y1632" i="2"/>
  <c r="X1632" i="2"/>
  <c r="Z1632" i="2" s="1"/>
  <c r="Y1625" i="2"/>
  <c r="X1625" i="2"/>
  <c r="Z1625" i="2" s="1"/>
  <c r="Y1605" i="2"/>
  <c r="X1605" i="2"/>
  <c r="Z1605" i="2" s="1"/>
  <c r="Y1585" i="2"/>
  <c r="X1585" i="2"/>
  <c r="Z1585" i="2" s="1"/>
  <c r="Y1559" i="2"/>
  <c r="X1559" i="2"/>
  <c r="Z1559" i="2" s="1"/>
  <c r="Y1534" i="2"/>
  <c r="X1534" i="2"/>
  <c r="Z1534" i="2" s="1"/>
  <c r="Y1513" i="2"/>
  <c r="X1513" i="2"/>
  <c r="Z1513" i="2" s="1"/>
  <c r="Y1479" i="2"/>
  <c r="X1479" i="2"/>
  <c r="Z1479" i="2" s="1"/>
  <c r="Y1465" i="2"/>
  <c r="X1465" i="2"/>
  <c r="Z1465" i="2" s="1"/>
  <c r="Y1460" i="2"/>
  <c r="X1460" i="2"/>
  <c r="Z1460" i="2" s="1"/>
  <c r="Y1439" i="2"/>
  <c r="X1439" i="2"/>
  <c r="Z1439" i="2" s="1"/>
  <c r="Y1419" i="2"/>
  <c r="X1419" i="2"/>
  <c r="Z1419" i="2" s="1"/>
  <c r="Y1397" i="2"/>
  <c r="X1397" i="2"/>
  <c r="Z1397" i="2" s="1"/>
  <c r="Y1390" i="2"/>
  <c r="X1390" i="2"/>
  <c r="Z1390" i="2" s="1"/>
  <c r="Y1383" i="2"/>
  <c r="X1383" i="2"/>
  <c r="Z1383" i="2" s="1"/>
  <c r="Y1304" i="2"/>
  <c r="X1304" i="2"/>
  <c r="Z1304" i="2" s="1"/>
  <c r="Y1291" i="2"/>
  <c r="X1291" i="2"/>
  <c r="Z1291" i="2" s="1"/>
  <c r="Y1248" i="2"/>
  <c r="X1248" i="2"/>
  <c r="Z1248" i="2" s="1"/>
  <c r="X1230" i="2"/>
  <c r="Z1230" i="2" s="1"/>
  <c r="Y1230" i="2"/>
  <c r="Y1210" i="2"/>
  <c r="X1210" i="2"/>
  <c r="Z1210" i="2" s="1"/>
  <c r="Y1186" i="2"/>
  <c r="X1186" i="2"/>
  <c r="Z1186" i="2" s="1"/>
  <c r="Y1173" i="2"/>
  <c r="X1173" i="2"/>
  <c r="Z1173" i="2" s="1"/>
  <c r="Y1168" i="2"/>
  <c r="X1168" i="2"/>
  <c r="Z1168" i="2" s="1"/>
  <c r="Y1149" i="2"/>
  <c r="X1149" i="2"/>
  <c r="Z1149" i="2" s="1"/>
  <c r="Y1142" i="2"/>
  <c r="X1142" i="2"/>
  <c r="Z1142" i="2" s="1"/>
  <c r="Y1122" i="2"/>
  <c r="X1122" i="2"/>
  <c r="Z1122" i="2" s="1"/>
  <c r="Y1044" i="2"/>
  <c r="X1044" i="2"/>
  <c r="Z1044" i="2" s="1"/>
  <c r="Y1039" i="2"/>
  <c r="X1039" i="2"/>
  <c r="Z1039" i="2" s="1"/>
  <c r="X1021" i="2"/>
  <c r="Z1021" i="2" s="1"/>
  <c r="Y1021" i="2"/>
  <c r="Y1009" i="2"/>
  <c r="X1009" i="2"/>
  <c r="Z1009" i="2" s="1"/>
  <c r="Y998" i="2"/>
  <c r="X998" i="2"/>
  <c r="Z998" i="2" s="1"/>
  <c r="Y980" i="2"/>
  <c r="X980" i="2"/>
  <c r="Z980" i="2" s="1"/>
  <c r="Y975" i="2"/>
  <c r="X975" i="2"/>
  <c r="Z975" i="2" s="1"/>
  <c r="Y957" i="2"/>
  <c r="X957" i="2"/>
  <c r="Z957" i="2" s="1"/>
  <c r="Y945" i="2"/>
  <c r="X945" i="2"/>
  <c r="Z945" i="2" s="1"/>
  <c r="Y934" i="2"/>
  <c r="X934" i="2"/>
  <c r="Z934" i="2" s="1"/>
  <c r="Y916" i="2"/>
  <c r="X916" i="2"/>
  <c r="Z916" i="2" s="1"/>
  <c r="Y911" i="2"/>
  <c r="X911" i="2"/>
  <c r="Z911" i="2" s="1"/>
  <c r="Y893" i="2"/>
  <c r="X893" i="2"/>
  <c r="Z893" i="2" s="1"/>
  <c r="Y881" i="2"/>
  <c r="X881" i="2"/>
  <c r="Z881" i="2" s="1"/>
  <c r="X877" i="2"/>
  <c r="Z877" i="2" s="1"/>
  <c r="Y877" i="2"/>
  <c r="Y873" i="2"/>
  <c r="X873" i="2"/>
  <c r="Z873" i="2" s="1"/>
  <c r="Y869" i="2"/>
  <c r="X869" i="2"/>
  <c r="Z869" i="2" s="1"/>
  <c r="Y865" i="2"/>
  <c r="X865" i="2"/>
  <c r="Z865" i="2" s="1"/>
  <c r="Y861" i="2"/>
  <c r="X861" i="2"/>
  <c r="Z861" i="2" s="1"/>
  <c r="Y848" i="2"/>
  <c r="X848" i="2"/>
  <c r="Z848" i="2" s="1"/>
  <c r="Y822" i="2"/>
  <c r="X822" i="2"/>
  <c r="Z822" i="2" s="1"/>
  <c r="Y814" i="2"/>
  <c r="X814" i="2"/>
  <c r="Z814" i="2" s="1"/>
  <c r="Y800" i="2"/>
  <c r="X800" i="2"/>
  <c r="Z800" i="2" s="1"/>
  <c r="Y788" i="2"/>
  <c r="X788" i="2"/>
  <c r="Z788" i="2" s="1"/>
  <c r="Y736" i="2"/>
  <c r="X736" i="2"/>
  <c r="Z736" i="2" s="1"/>
  <c r="Y722" i="2"/>
  <c r="X722" i="2"/>
  <c r="Z722" i="2" s="1"/>
  <c r="Y702" i="2"/>
  <c r="X702" i="2"/>
  <c r="Z702" i="2" s="1"/>
  <c r="Y695" i="2"/>
  <c r="X695" i="2"/>
  <c r="Z695" i="2" s="1"/>
  <c r="Y680" i="2"/>
  <c r="X680" i="2"/>
  <c r="Z680" i="2" s="1"/>
  <c r="Y645" i="2"/>
  <c r="X645" i="2"/>
  <c r="Z645" i="2" s="1"/>
  <c r="Y619" i="2"/>
  <c r="X619" i="2"/>
  <c r="Z619" i="2" s="1"/>
  <c r="Y568" i="2"/>
  <c r="X568" i="2"/>
  <c r="Z568" i="2" s="1"/>
  <c r="Y561" i="2"/>
  <c r="X561" i="2"/>
  <c r="Z561" i="2" s="1"/>
  <c r="Y554" i="2"/>
  <c r="X554" i="2"/>
  <c r="Z554" i="2" s="1"/>
  <c r="Y546" i="2"/>
  <c r="X546" i="2"/>
  <c r="Z546" i="2" s="1"/>
  <c r="Y540" i="2"/>
  <c r="X540" i="2"/>
  <c r="Z540" i="2" s="1"/>
  <c r="Y522" i="2"/>
  <c r="X522" i="2"/>
  <c r="Z522" i="2" s="1"/>
  <c r="Y516" i="2"/>
  <c r="X516" i="2"/>
  <c r="Z516" i="2" s="1"/>
  <c r="Y510" i="2"/>
  <c r="X510" i="2"/>
  <c r="Z510" i="2" s="1"/>
  <c r="Y505" i="2"/>
  <c r="X505" i="2"/>
  <c r="Z505" i="2" s="1"/>
  <c r="Y485" i="2"/>
  <c r="X485" i="2"/>
  <c r="Z485" i="2" s="1"/>
  <c r="Y478" i="2"/>
  <c r="X478" i="2"/>
  <c r="Z478" i="2" s="1"/>
  <c r="Y450" i="2"/>
  <c r="X450" i="2"/>
  <c r="Z450" i="2" s="1"/>
  <c r="Y422" i="2"/>
  <c r="X422" i="2"/>
  <c r="Z422" i="2" s="1"/>
  <c r="Y409" i="2"/>
  <c r="X409" i="2"/>
  <c r="Z409" i="2" s="1"/>
  <c r="Y386" i="2"/>
  <c r="X386" i="2"/>
  <c r="Z386" i="2" s="1"/>
  <c r="Y364" i="2"/>
  <c r="X364" i="2"/>
  <c r="Z364" i="2" s="1"/>
  <c r="Y310" i="2"/>
  <c r="X310" i="2"/>
  <c r="Z310" i="2" s="1"/>
  <c r="Y290" i="2"/>
  <c r="X290" i="2"/>
  <c r="Z290" i="2" s="1"/>
  <c r="Y279" i="2"/>
  <c r="X279" i="2"/>
  <c r="Z279" i="2" s="1"/>
  <c r="Y242" i="2"/>
  <c r="X242" i="2"/>
  <c r="Z242" i="2" s="1"/>
  <c r="Y229" i="2"/>
  <c r="X229" i="2"/>
  <c r="Z229" i="2" s="1"/>
  <c r="Y223" i="2"/>
  <c r="X223" i="2"/>
  <c r="Z223" i="2" s="1"/>
  <c r="X204" i="2"/>
  <c r="Z204" i="2" s="1"/>
  <c r="Y204" i="2"/>
  <c r="Y197" i="2"/>
  <c r="X197" i="2"/>
  <c r="Z197" i="2" s="1"/>
  <c r="Y191" i="2"/>
  <c r="X191" i="2"/>
  <c r="Z191" i="2" s="1"/>
  <c r="Y186" i="2"/>
  <c r="X186" i="2"/>
  <c r="Z186" i="2" s="1"/>
  <c r="Y178" i="2"/>
  <c r="X178" i="2"/>
  <c r="Z178" i="2" s="1"/>
  <c r="Y170" i="2"/>
  <c r="X170" i="2"/>
  <c r="Z170" i="2" s="1"/>
  <c r="Y162" i="2"/>
  <c r="X162" i="2"/>
  <c r="Z162" i="2" s="1"/>
  <c r="Y154" i="2"/>
  <c r="X154" i="2"/>
  <c r="Z154" i="2" s="1"/>
  <c r="Y146" i="2"/>
  <c r="X146" i="2"/>
  <c r="Z146" i="2" s="1"/>
  <c r="Y138" i="2"/>
  <c r="X138" i="2"/>
  <c r="Z138" i="2" s="1"/>
  <c r="Y130" i="2"/>
  <c r="X130" i="2"/>
  <c r="Z130" i="2" s="1"/>
  <c r="Y122" i="2"/>
  <c r="X122" i="2"/>
  <c r="Z122" i="2" s="1"/>
  <c r="Y114" i="2"/>
  <c r="X114" i="2"/>
  <c r="Z114" i="2" s="1"/>
  <c r="Y106" i="2"/>
  <c r="X106" i="2"/>
  <c r="Z106" i="2" s="1"/>
  <c r="Y98" i="2"/>
  <c r="X98" i="2"/>
  <c r="Z98" i="2" s="1"/>
  <c r="Y90" i="2"/>
  <c r="X90" i="2"/>
  <c r="Z90" i="2" s="1"/>
  <c r="Y82" i="2"/>
  <c r="X82" i="2"/>
  <c r="Z82" i="2" s="1"/>
  <c r="Y74" i="2"/>
  <c r="X74" i="2"/>
  <c r="Z74" i="2" s="1"/>
  <c r="Y66" i="2"/>
  <c r="X66" i="2"/>
  <c r="Z66" i="2" s="1"/>
  <c r="Y58" i="2"/>
  <c r="X58" i="2"/>
  <c r="Z58" i="2" s="1"/>
  <c r="Y50" i="2"/>
  <c r="X50" i="2"/>
  <c r="Z50" i="2" s="1"/>
  <c r="Y42" i="2"/>
  <c r="X42" i="2"/>
  <c r="Z42" i="2" s="1"/>
  <c r="Y34" i="2"/>
  <c r="X34" i="2"/>
  <c r="Z34" i="2" s="1"/>
  <c r="Y26" i="2"/>
  <c r="X26" i="2"/>
  <c r="Z26" i="2" s="1"/>
  <c r="Y18" i="2"/>
  <c r="X18" i="2"/>
  <c r="Z18" i="2" s="1"/>
  <c r="Y5" i="2"/>
  <c r="X5" i="2"/>
  <c r="Z5" i="2" s="1"/>
  <c r="Y2393" i="2"/>
  <c r="X2393" i="2"/>
  <c r="Z2393" i="2" s="1"/>
  <c r="Y2387" i="2"/>
  <c r="X2387" i="2"/>
  <c r="Z2387" i="2" s="1"/>
  <c r="Y2381" i="2"/>
  <c r="X2381" i="2"/>
  <c r="Z2381" i="2" s="1"/>
  <c r="Y2368" i="2"/>
  <c r="X2368" i="2"/>
  <c r="Z2368" i="2" s="1"/>
  <c r="Y2361" i="2"/>
  <c r="X2361" i="2"/>
  <c r="Z2361" i="2" s="1"/>
  <c r="Y2355" i="2"/>
  <c r="X2355" i="2"/>
  <c r="Z2355" i="2" s="1"/>
  <c r="Y2349" i="2"/>
  <c r="X2349" i="2"/>
  <c r="Z2349" i="2" s="1"/>
  <c r="Y2336" i="2"/>
  <c r="X2336" i="2"/>
  <c r="Z2336" i="2" s="1"/>
  <c r="Y2329" i="2"/>
  <c r="X2329" i="2"/>
  <c r="Z2329" i="2" s="1"/>
  <c r="Y2323" i="2"/>
  <c r="X2323" i="2"/>
  <c r="Z2323" i="2" s="1"/>
  <c r="Y2317" i="2"/>
  <c r="X2317" i="2"/>
  <c r="Z2317" i="2" s="1"/>
  <c r="Y2304" i="2"/>
  <c r="X2304" i="2"/>
  <c r="Z2304" i="2" s="1"/>
  <c r="Y2297" i="2"/>
  <c r="X2297" i="2"/>
  <c r="Z2297" i="2" s="1"/>
  <c r="Y2291" i="2"/>
  <c r="X2291" i="2"/>
  <c r="Z2291" i="2" s="1"/>
  <c r="Y2285" i="2"/>
  <c r="X2285" i="2"/>
  <c r="Z2285" i="2" s="1"/>
  <c r="Y2272" i="2"/>
  <c r="X2272" i="2"/>
  <c r="Z2272" i="2" s="1"/>
  <c r="Y2266" i="2"/>
  <c r="X2266" i="2"/>
  <c r="Z2266" i="2" s="1"/>
  <c r="Y2253" i="2"/>
  <c r="X2253" i="2"/>
  <c r="Z2253" i="2" s="1"/>
  <c r="Y2247" i="2"/>
  <c r="X2247" i="2"/>
  <c r="Z2247" i="2" s="1"/>
  <c r="Y2240" i="2"/>
  <c r="X2240" i="2"/>
  <c r="Z2240" i="2" s="1"/>
  <c r="Y2229" i="2"/>
  <c r="X2229" i="2"/>
  <c r="Z2229" i="2" s="1"/>
  <c r="X2222" i="2"/>
  <c r="Z2222" i="2" s="1"/>
  <c r="Y2222" i="2"/>
  <c r="Y2215" i="2"/>
  <c r="X2215" i="2"/>
  <c r="Z2215" i="2" s="1"/>
  <c r="Y2209" i="2"/>
  <c r="X2209" i="2"/>
  <c r="Z2209" i="2" s="1"/>
  <c r="Y2203" i="2"/>
  <c r="X2203" i="2"/>
  <c r="Z2203" i="2" s="1"/>
  <c r="Y2197" i="2"/>
  <c r="X2197" i="2"/>
  <c r="Z2197" i="2" s="1"/>
  <c r="X2190" i="2"/>
  <c r="Z2190" i="2" s="1"/>
  <c r="Y2190" i="2"/>
  <c r="Y2183" i="2"/>
  <c r="X2183" i="2"/>
  <c r="Z2183" i="2" s="1"/>
  <c r="Y2176" i="2"/>
  <c r="X2176" i="2"/>
  <c r="Z2176" i="2" s="1"/>
  <c r="Y2164" i="2"/>
  <c r="X2164" i="2"/>
  <c r="Z2164" i="2" s="1"/>
  <c r="Y2157" i="2"/>
  <c r="X2157" i="2"/>
  <c r="Z2157" i="2" s="1"/>
  <c r="Y2151" i="2"/>
  <c r="X2151" i="2"/>
  <c r="Z2151" i="2" s="1"/>
  <c r="Y2144" i="2"/>
  <c r="X2144" i="2"/>
  <c r="Z2144" i="2" s="1"/>
  <c r="Y2119" i="2"/>
  <c r="X2119" i="2"/>
  <c r="Z2119" i="2" s="1"/>
  <c r="Y2113" i="2"/>
  <c r="X2113" i="2"/>
  <c r="Z2113" i="2" s="1"/>
  <c r="Y2106" i="2"/>
  <c r="X2106" i="2"/>
  <c r="Z2106" i="2" s="1"/>
  <c r="Y2099" i="2"/>
  <c r="X2099" i="2"/>
  <c r="Z2099" i="2" s="1"/>
  <c r="Y2092" i="2"/>
  <c r="X2092" i="2"/>
  <c r="Z2092" i="2" s="1"/>
  <c r="Y2085" i="2"/>
  <c r="X2085" i="2"/>
  <c r="Z2085" i="2" s="1"/>
  <c r="Y2058" i="2"/>
  <c r="X2058" i="2"/>
  <c r="Z2058" i="2" s="1"/>
  <c r="Y2051" i="2"/>
  <c r="X2051" i="2"/>
  <c r="Z2051" i="2" s="1"/>
  <c r="Y2044" i="2"/>
  <c r="X2044" i="2"/>
  <c r="Z2044" i="2" s="1"/>
  <c r="Y2019" i="2"/>
  <c r="X2019" i="2"/>
  <c r="Z2019" i="2" s="1"/>
  <c r="Y2012" i="2"/>
  <c r="X2012" i="2"/>
  <c r="Z2012" i="2" s="1"/>
  <c r="Y2006" i="2"/>
  <c r="X2006" i="2"/>
  <c r="Z2006" i="2" s="1"/>
  <c r="Y1986" i="2"/>
  <c r="X1986" i="2"/>
  <c r="Z1986" i="2" s="1"/>
  <c r="Y1980" i="2"/>
  <c r="X1980" i="2"/>
  <c r="Z1980" i="2" s="1"/>
  <c r="Y1973" i="2"/>
  <c r="X1973" i="2"/>
  <c r="Z1973" i="2" s="1"/>
  <c r="Y1959" i="2"/>
  <c r="X1959" i="2"/>
  <c r="Z1959" i="2" s="1"/>
  <c r="Y1951" i="2"/>
  <c r="X1951" i="2"/>
  <c r="Z1951" i="2" s="1"/>
  <c r="Y1944" i="2"/>
  <c r="X1944" i="2"/>
  <c r="Z1944" i="2" s="1"/>
  <c r="Y1925" i="2"/>
  <c r="X1925" i="2"/>
  <c r="Z1925" i="2" s="1"/>
  <c r="Y1911" i="2"/>
  <c r="X1911" i="2"/>
  <c r="Z1911" i="2" s="1"/>
  <c r="Y1883" i="2"/>
  <c r="X1883" i="2"/>
  <c r="Z1883" i="2" s="1"/>
  <c r="Y1864" i="2"/>
  <c r="X1864" i="2"/>
  <c r="Z1864" i="2" s="1"/>
  <c r="Y1836" i="2"/>
  <c r="X1836" i="2"/>
  <c r="Z1836" i="2" s="1"/>
  <c r="X1808" i="2"/>
  <c r="Z1808" i="2" s="1"/>
  <c r="Y1808" i="2"/>
  <c r="X1800" i="2"/>
  <c r="Z1800" i="2" s="1"/>
  <c r="Y1800" i="2"/>
  <c r="Y1787" i="2"/>
  <c r="X1787" i="2"/>
  <c r="Z1787" i="2" s="1"/>
  <c r="Y1766" i="2"/>
  <c r="X1766" i="2"/>
  <c r="Z1766" i="2" s="1"/>
  <c r="Y1759" i="2"/>
  <c r="X1759" i="2"/>
  <c r="Z1759" i="2" s="1"/>
  <c r="Y1718" i="2"/>
  <c r="X1718" i="2"/>
  <c r="Z1718" i="2" s="1"/>
  <c r="X1712" i="2"/>
  <c r="Z1712" i="2" s="1"/>
  <c r="Y1712" i="2"/>
  <c r="Y1705" i="2"/>
  <c r="X1705" i="2"/>
  <c r="Z1705" i="2" s="1"/>
  <c r="Y1699" i="2"/>
  <c r="X1699" i="2"/>
  <c r="Z1699" i="2" s="1"/>
  <c r="Y1685" i="2"/>
  <c r="X1685" i="2"/>
  <c r="Z1685" i="2" s="1"/>
  <c r="Y1655" i="2"/>
  <c r="X1655" i="2"/>
  <c r="Z1655" i="2" s="1"/>
  <c r="Y1647" i="2"/>
  <c r="X1647" i="2"/>
  <c r="Z1647" i="2" s="1"/>
  <c r="Y1631" i="2"/>
  <c r="X1631" i="2"/>
  <c r="Z1631" i="2" s="1"/>
  <c r="Y1612" i="2"/>
  <c r="X1612" i="2"/>
  <c r="Z1612" i="2" s="1"/>
  <c r="Y1592" i="2"/>
  <c r="X1592" i="2"/>
  <c r="Z1592" i="2" s="1"/>
  <c r="Y1533" i="2"/>
  <c r="X1533" i="2"/>
  <c r="Z1533" i="2" s="1"/>
  <c r="X1520" i="2"/>
  <c r="Z1520" i="2" s="1"/>
  <c r="Y1520" i="2"/>
  <c r="Y1486" i="2"/>
  <c r="X1486" i="2"/>
  <c r="Z1486" i="2" s="1"/>
  <c r="Y1478" i="2"/>
  <c r="X1478" i="2"/>
  <c r="Z1478" i="2" s="1"/>
  <c r="Y1470" i="2"/>
  <c r="X1470" i="2"/>
  <c r="Z1470" i="2" s="1"/>
  <c r="Y1451" i="2"/>
  <c r="X1451" i="2"/>
  <c r="Z1451" i="2" s="1"/>
  <c r="X1445" i="2"/>
  <c r="Z1445" i="2" s="1"/>
  <c r="Y1445" i="2"/>
  <c r="Y1438" i="2"/>
  <c r="X1438" i="2"/>
  <c r="Z1438" i="2" s="1"/>
  <c r="X1425" i="2"/>
  <c r="Z1425" i="2" s="1"/>
  <c r="Y1425" i="2"/>
  <c r="Y1411" i="2"/>
  <c r="X1411" i="2"/>
  <c r="Z1411" i="2" s="1"/>
  <c r="Y1404" i="2"/>
  <c r="X1404" i="2"/>
  <c r="Z1404" i="2" s="1"/>
  <c r="Y1389" i="2"/>
  <c r="X1389" i="2"/>
  <c r="Z1389" i="2" s="1"/>
  <c r="Y1369" i="2"/>
  <c r="X1369" i="2"/>
  <c r="Z1369" i="2" s="1"/>
  <c r="X1363" i="2"/>
  <c r="Z1363" i="2" s="1"/>
  <c r="Y1363" i="2"/>
  <c r="Y1339" i="2"/>
  <c r="X1339" i="2"/>
  <c r="Z1339" i="2" s="1"/>
  <c r="Y1334" i="2"/>
  <c r="X1334" i="2"/>
  <c r="Z1334" i="2" s="1"/>
  <c r="Y1310" i="2"/>
  <c r="X1310" i="2"/>
  <c r="Z1310" i="2" s="1"/>
  <c r="Y1303" i="2"/>
  <c r="X1303" i="2"/>
  <c r="Z1303" i="2" s="1"/>
  <c r="Y1247" i="2"/>
  <c r="X1247" i="2"/>
  <c r="Z1247" i="2" s="1"/>
  <c r="Y1241" i="2"/>
  <c r="X1241" i="2"/>
  <c r="Z1241" i="2" s="1"/>
  <c r="Y1236" i="2"/>
  <c r="X1236" i="2"/>
  <c r="Z1236" i="2" s="1"/>
  <c r="Y1216" i="2"/>
  <c r="X1216" i="2"/>
  <c r="Z1216" i="2" s="1"/>
  <c r="Y1178" i="2"/>
  <c r="X1178" i="2"/>
  <c r="Z1178" i="2" s="1"/>
  <c r="Y1167" i="2"/>
  <c r="X1167" i="2"/>
  <c r="Z1167" i="2" s="1"/>
  <c r="Y1155" i="2"/>
  <c r="X1155" i="2"/>
  <c r="Z1155" i="2" s="1"/>
  <c r="Y1141" i="2"/>
  <c r="X1141" i="2"/>
  <c r="Z1141" i="2" s="1"/>
  <c r="X1038" i="2"/>
  <c r="Z1038" i="2" s="1"/>
  <c r="Y1038" i="2"/>
  <c r="Y1032" i="2"/>
  <c r="X1032" i="2"/>
  <c r="Z1032" i="2" s="1"/>
  <c r="X1020" i="2"/>
  <c r="Z1020" i="2" s="1"/>
  <c r="Y1020" i="2"/>
  <c r="Y1002" i="2"/>
  <c r="X1002" i="2"/>
  <c r="Z1002" i="2" s="1"/>
  <c r="Y997" i="2"/>
  <c r="X997" i="2"/>
  <c r="Z997" i="2" s="1"/>
  <c r="Y974" i="2"/>
  <c r="X974" i="2"/>
  <c r="Z974" i="2" s="1"/>
  <c r="Y968" i="2"/>
  <c r="X968" i="2"/>
  <c r="Z968" i="2" s="1"/>
  <c r="Y956" i="2"/>
  <c r="X956" i="2"/>
  <c r="Z956" i="2" s="1"/>
  <c r="X938" i="2"/>
  <c r="Z938" i="2" s="1"/>
  <c r="Y938" i="2"/>
  <c r="Y933" i="2"/>
  <c r="X933" i="2"/>
  <c r="Z933" i="2" s="1"/>
  <c r="Y910" i="2"/>
  <c r="X910" i="2"/>
  <c r="Z910" i="2" s="1"/>
  <c r="Y904" i="2"/>
  <c r="X904" i="2"/>
  <c r="Z904" i="2" s="1"/>
  <c r="Y892" i="2"/>
  <c r="X892" i="2"/>
  <c r="Z892" i="2" s="1"/>
  <c r="Y860" i="2"/>
  <c r="X860" i="2"/>
  <c r="Z860" i="2" s="1"/>
  <c r="Y847" i="2"/>
  <c r="X847" i="2"/>
  <c r="Z847" i="2" s="1"/>
  <c r="Y829" i="2"/>
  <c r="X829" i="2"/>
  <c r="Z829" i="2" s="1"/>
  <c r="Y799" i="2"/>
  <c r="X799" i="2"/>
  <c r="Z799" i="2" s="1"/>
  <c r="Y787" i="2"/>
  <c r="X787" i="2"/>
  <c r="Z787" i="2" s="1"/>
  <c r="Y774" i="2"/>
  <c r="X774" i="2"/>
  <c r="Z774" i="2" s="1"/>
  <c r="Y769" i="2"/>
  <c r="X769" i="2"/>
  <c r="Z769" i="2" s="1"/>
  <c r="Y743" i="2"/>
  <c r="X743" i="2"/>
  <c r="Z743" i="2" s="1"/>
  <c r="Y735" i="2"/>
  <c r="X735" i="2"/>
  <c r="Z735" i="2" s="1"/>
  <c r="Y728" i="2"/>
  <c r="X728" i="2"/>
  <c r="Z728" i="2" s="1"/>
  <c r="Y707" i="2"/>
  <c r="X707" i="2"/>
  <c r="Z707" i="2" s="1"/>
  <c r="Y694" i="2"/>
  <c r="X694" i="2"/>
  <c r="Z694" i="2" s="1"/>
  <c r="Y658" i="2"/>
  <c r="X658" i="2"/>
  <c r="Z658" i="2" s="1"/>
  <c r="Y651" i="2"/>
  <c r="X651" i="2"/>
  <c r="Z651" i="2" s="1"/>
  <c r="Y603" i="2"/>
  <c r="X603" i="2"/>
  <c r="Z603" i="2" s="1"/>
  <c r="Y597" i="2"/>
  <c r="X597" i="2"/>
  <c r="Z597" i="2" s="1"/>
  <c r="Y591" i="2"/>
  <c r="X591" i="2"/>
  <c r="Z591" i="2" s="1"/>
  <c r="Y584" i="2"/>
  <c r="X584" i="2"/>
  <c r="Z584" i="2" s="1"/>
  <c r="Y578" i="2"/>
  <c r="X578" i="2"/>
  <c r="Z578" i="2" s="1"/>
  <c r="Y573" i="2"/>
  <c r="X573" i="2"/>
  <c r="Z573" i="2" s="1"/>
  <c r="Y560" i="2"/>
  <c r="X560" i="2"/>
  <c r="Z560" i="2" s="1"/>
  <c r="Y533" i="2"/>
  <c r="X533" i="2"/>
  <c r="Z533" i="2" s="1"/>
  <c r="Y526" i="2"/>
  <c r="X526" i="2"/>
  <c r="Z526" i="2" s="1"/>
  <c r="Y498" i="2"/>
  <c r="X498" i="2"/>
  <c r="Z498" i="2" s="1"/>
  <c r="Y470" i="2"/>
  <c r="X470" i="2"/>
  <c r="Z470" i="2" s="1"/>
  <c r="Y449" i="2"/>
  <c r="X449" i="2"/>
  <c r="Z449" i="2" s="1"/>
  <c r="Y442" i="2"/>
  <c r="X442" i="2"/>
  <c r="Z442" i="2" s="1"/>
  <c r="Y428" i="2"/>
  <c r="X428" i="2"/>
  <c r="Z428" i="2" s="1"/>
  <c r="Y421" i="2"/>
  <c r="X421" i="2"/>
  <c r="Z421" i="2" s="1"/>
  <c r="Y408" i="2"/>
  <c r="X408" i="2"/>
  <c r="Z408" i="2" s="1"/>
  <c r="Y400" i="2"/>
  <c r="X400" i="2"/>
  <c r="Z400" i="2" s="1"/>
  <c r="Y393" i="2"/>
  <c r="X393" i="2"/>
  <c r="Z393" i="2" s="1"/>
  <c r="Y385" i="2"/>
  <c r="X385" i="2"/>
  <c r="Z385" i="2" s="1"/>
  <c r="Y377" i="2"/>
  <c r="X377" i="2"/>
  <c r="Z377" i="2" s="1"/>
  <c r="Y335" i="2"/>
  <c r="X335" i="2"/>
  <c r="Z335" i="2" s="1"/>
  <c r="Y271" i="2"/>
  <c r="X271" i="2"/>
  <c r="Z271" i="2" s="1"/>
  <c r="Y266" i="2"/>
  <c r="X266" i="2"/>
  <c r="Z266" i="2" s="1"/>
  <c r="Y248" i="2"/>
  <c r="X248" i="2"/>
  <c r="Z248" i="2" s="1"/>
  <c r="Y241" i="2"/>
  <c r="X241" i="2"/>
  <c r="Z241" i="2" s="1"/>
  <c r="Y203" i="2"/>
  <c r="X203" i="2"/>
  <c r="Z203" i="2" s="1"/>
  <c r="Y185" i="2"/>
  <c r="X185" i="2"/>
  <c r="Z185" i="2" s="1"/>
  <c r="Y177" i="2"/>
  <c r="X177" i="2"/>
  <c r="Z177" i="2" s="1"/>
  <c r="X169" i="2"/>
  <c r="Z169" i="2" s="1"/>
  <c r="Y169" i="2"/>
  <c r="Y161" i="2"/>
  <c r="X161" i="2"/>
  <c r="Z161" i="2" s="1"/>
  <c r="Y153" i="2"/>
  <c r="X153" i="2"/>
  <c r="Z153" i="2" s="1"/>
  <c r="Y145" i="2"/>
  <c r="X145" i="2"/>
  <c r="Z145" i="2" s="1"/>
  <c r="Y137" i="2"/>
  <c r="X137" i="2"/>
  <c r="Z137" i="2" s="1"/>
  <c r="Y129" i="2"/>
  <c r="X129" i="2"/>
  <c r="Z129" i="2" s="1"/>
  <c r="X121" i="2"/>
  <c r="Z121" i="2" s="1"/>
  <c r="Y121" i="2"/>
  <c r="Y113" i="2"/>
  <c r="X113" i="2"/>
  <c r="Z113" i="2" s="1"/>
  <c r="X105" i="2"/>
  <c r="Z105" i="2" s="1"/>
  <c r="Y105" i="2"/>
  <c r="Y97" i="2"/>
  <c r="X97" i="2"/>
  <c r="Z97" i="2" s="1"/>
  <c r="Y89" i="2"/>
  <c r="X89" i="2"/>
  <c r="Z89" i="2" s="1"/>
  <c r="X81" i="2"/>
  <c r="Z81" i="2" s="1"/>
  <c r="Y81" i="2"/>
  <c r="Y73" i="2"/>
  <c r="X73" i="2"/>
  <c r="Z73" i="2" s="1"/>
  <c r="Y65" i="2"/>
  <c r="X65" i="2"/>
  <c r="Z65" i="2" s="1"/>
  <c r="Y57" i="2"/>
  <c r="X57" i="2"/>
  <c r="Z57" i="2" s="1"/>
  <c r="Y49" i="2"/>
  <c r="X49" i="2"/>
  <c r="Z49" i="2" s="1"/>
  <c r="Y41" i="2"/>
  <c r="X41" i="2"/>
  <c r="Z41" i="2" s="1"/>
  <c r="Y33" i="2"/>
  <c r="X33" i="2"/>
  <c r="Z33" i="2" s="1"/>
  <c r="X25" i="2"/>
  <c r="Z25" i="2" s="1"/>
  <c r="Y25" i="2"/>
  <c r="Y17" i="2"/>
  <c r="X17" i="2"/>
  <c r="Z17" i="2" s="1"/>
  <c r="Y1387" i="2"/>
  <c r="X1387" i="2"/>
  <c r="Z1387" i="2" s="1"/>
  <c r="Y2802" i="2"/>
  <c r="X2802" i="2"/>
  <c r="Z2802" i="2" s="1"/>
  <c r="Y2785" i="2"/>
  <c r="X2785" i="2"/>
  <c r="Z2785" i="2" s="1"/>
  <c r="Y2779" i="2"/>
  <c r="X2779" i="2"/>
  <c r="Z2779" i="2" s="1"/>
  <c r="Y2773" i="2"/>
  <c r="X2773" i="2"/>
  <c r="Z2773" i="2" s="1"/>
  <c r="Y2767" i="2"/>
  <c r="X2767" i="2"/>
  <c r="Z2767" i="2" s="1"/>
  <c r="Y2761" i="2"/>
  <c r="X2761" i="2"/>
  <c r="Z2761" i="2" s="1"/>
  <c r="Y2744" i="2"/>
  <c r="X2744" i="2"/>
  <c r="Z2744" i="2" s="1"/>
  <c r="X2738" i="2"/>
  <c r="Z2738" i="2" s="1"/>
  <c r="Y2738" i="2"/>
  <c r="Y2721" i="2"/>
  <c r="X2721" i="2"/>
  <c r="Z2721" i="2" s="1"/>
  <c r="Y2715" i="2"/>
  <c r="X2715" i="2"/>
  <c r="Z2715" i="2" s="1"/>
  <c r="Y2709" i="2"/>
  <c r="X2709" i="2"/>
  <c r="Z2709" i="2" s="1"/>
  <c r="Y2703" i="2"/>
  <c r="X2703" i="2"/>
  <c r="Z2703" i="2" s="1"/>
  <c r="Y2697" i="2"/>
  <c r="X2697" i="2"/>
  <c r="Z2697" i="2" s="1"/>
  <c r="Y2674" i="2"/>
  <c r="X2674" i="2"/>
  <c r="Z2674" i="2" s="1"/>
  <c r="X2657" i="2"/>
  <c r="Z2657" i="2" s="1"/>
  <c r="Y2657" i="2"/>
  <c r="Y2651" i="2"/>
  <c r="X2651" i="2"/>
  <c r="Z2651" i="2" s="1"/>
  <c r="Y2645" i="2"/>
  <c r="X2645" i="2"/>
  <c r="Z2645" i="2" s="1"/>
  <c r="Y2639" i="2"/>
  <c r="X2639" i="2"/>
  <c r="Z2639" i="2" s="1"/>
  <c r="Y2633" i="2"/>
  <c r="X2633" i="2"/>
  <c r="Z2633" i="2" s="1"/>
  <c r="Y2616" i="2"/>
  <c r="X2616" i="2"/>
  <c r="Z2616" i="2" s="1"/>
  <c r="Y2610" i="2"/>
  <c r="X2610" i="2"/>
  <c r="Z2610" i="2" s="1"/>
  <c r="Y2593" i="2"/>
  <c r="X2593" i="2"/>
  <c r="Z2593" i="2" s="1"/>
  <c r="Y2587" i="2"/>
  <c r="X2587" i="2"/>
  <c r="Z2587" i="2" s="1"/>
  <c r="Y2581" i="2"/>
  <c r="X2581" i="2"/>
  <c r="Z2581" i="2" s="1"/>
  <c r="Y2575" i="2"/>
  <c r="X2575" i="2"/>
  <c r="Z2575" i="2" s="1"/>
  <c r="Y2569" i="2"/>
  <c r="X2569" i="2"/>
  <c r="Z2569" i="2" s="1"/>
  <c r="Y2552" i="2"/>
  <c r="X2552" i="2"/>
  <c r="Z2552" i="2" s="1"/>
  <c r="Y2546" i="2"/>
  <c r="X2546" i="2"/>
  <c r="Z2546" i="2" s="1"/>
  <c r="Y2529" i="2"/>
  <c r="X2529" i="2"/>
  <c r="Z2529" i="2" s="1"/>
  <c r="Y2523" i="2"/>
  <c r="X2523" i="2"/>
  <c r="Z2523" i="2" s="1"/>
  <c r="Y2517" i="2"/>
  <c r="X2517" i="2"/>
  <c r="Z2517" i="2" s="1"/>
  <c r="X2511" i="2"/>
  <c r="Z2511" i="2" s="1"/>
  <c r="Y2511" i="2"/>
  <c r="Y2505" i="2"/>
  <c r="X2505" i="2"/>
  <c r="Z2505" i="2" s="1"/>
  <c r="Y2488" i="2"/>
  <c r="X2488" i="2"/>
  <c r="Z2488" i="2" s="1"/>
  <c r="Y2469" i="2"/>
  <c r="X2469" i="2"/>
  <c r="Z2469" i="2" s="1"/>
  <c r="Y2463" i="2"/>
  <c r="X2463" i="2"/>
  <c r="Z2463" i="2" s="1"/>
  <c r="Y2456" i="2"/>
  <c r="X2456" i="2"/>
  <c r="Z2456" i="2" s="1"/>
  <c r="Y2444" i="2"/>
  <c r="X2444" i="2"/>
  <c r="Z2444" i="2" s="1"/>
  <c r="Y2437" i="2"/>
  <c r="X2437" i="2"/>
  <c r="Z2437" i="2" s="1"/>
  <c r="Y2431" i="2"/>
  <c r="X2431" i="2"/>
  <c r="Z2431" i="2" s="1"/>
  <c r="Y2424" i="2"/>
  <c r="X2424" i="2"/>
  <c r="Z2424" i="2" s="1"/>
  <c r="Y2412" i="2"/>
  <c r="X2412" i="2"/>
  <c r="Z2412" i="2" s="1"/>
  <c r="Y2405" i="2"/>
  <c r="X2405" i="2"/>
  <c r="Z2405" i="2" s="1"/>
  <c r="Y2399" i="2"/>
  <c r="X2399" i="2"/>
  <c r="Z2399" i="2" s="1"/>
  <c r="Y2392" i="2"/>
  <c r="X2392" i="2"/>
  <c r="Z2392" i="2" s="1"/>
  <c r="Y2380" i="2"/>
  <c r="X2380" i="2"/>
  <c r="Z2380" i="2" s="1"/>
  <c r="Y2373" i="2"/>
  <c r="X2373" i="2"/>
  <c r="Z2373" i="2" s="1"/>
  <c r="Y2367" i="2"/>
  <c r="X2367" i="2"/>
  <c r="Z2367" i="2" s="1"/>
  <c r="Y2360" i="2"/>
  <c r="X2360" i="2"/>
  <c r="Z2360" i="2" s="1"/>
  <c r="Y2348" i="2"/>
  <c r="X2348" i="2"/>
  <c r="Z2348" i="2" s="1"/>
  <c r="Y2341" i="2"/>
  <c r="X2341" i="2"/>
  <c r="Z2341" i="2" s="1"/>
  <c r="Y2335" i="2"/>
  <c r="X2335" i="2"/>
  <c r="Z2335" i="2" s="1"/>
  <c r="Y2328" i="2"/>
  <c r="X2328" i="2"/>
  <c r="Z2328" i="2" s="1"/>
  <c r="Y2316" i="2"/>
  <c r="X2316" i="2"/>
  <c r="Z2316" i="2" s="1"/>
  <c r="Y2309" i="2"/>
  <c r="X2309" i="2"/>
  <c r="Z2309" i="2" s="1"/>
  <c r="Y2303" i="2"/>
  <c r="X2303" i="2"/>
  <c r="Z2303" i="2" s="1"/>
  <c r="Y2296" i="2"/>
  <c r="X2296" i="2"/>
  <c r="Z2296" i="2" s="1"/>
  <c r="Y2284" i="2"/>
  <c r="X2284" i="2"/>
  <c r="Z2284" i="2" s="1"/>
  <c r="Y2277" i="2"/>
  <c r="X2277" i="2"/>
  <c r="Z2277" i="2" s="1"/>
  <c r="Y2265" i="2"/>
  <c r="X2265" i="2"/>
  <c r="Z2265" i="2" s="1"/>
  <c r="Y2239" i="2"/>
  <c r="X2239" i="2"/>
  <c r="Z2239" i="2" s="1"/>
  <c r="Y2234" i="2"/>
  <c r="X2234" i="2"/>
  <c r="Z2234" i="2" s="1"/>
  <c r="Y2228" i="2"/>
  <c r="X2228" i="2"/>
  <c r="Z2228" i="2" s="1"/>
  <c r="Y2208" i="2"/>
  <c r="X2208" i="2"/>
  <c r="Z2208" i="2" s="1"/>
  <c r="Y2202" i="2"/>
  <c r="X2202" i="2"/>
  <c r="Z2202" i="2" s="1"/>
  <c r="Y2196" i="2"/>
  <c r="X2196" i="2"/>
  <c r="Z2196" i="2" s="1"/>
  <c r="Y2170" i="2"/>
  <c r="X2170" i="2"/>
  <c r="Z2170" i="2" s="1"/>
  <c r="Y2163" i="2"/>
  <c r="X2163" i="2"/>
  <c r="Z2163" i="2" s="1"/>
  <c r="Y2150" i="2"/>
  <c r="X2150" i="2"/>
  <c r="Z2150" i="2" s="1"/>
  <c r="Y2143" i="2"/>
  <c r="X2143" i="2"/>
  <c r="Z2143" i="2" s="1"/>
  <c r="Y2138" i="2"/>
  <c r="X2138" i="2"/>
  <c r="Z2138" i="2" s="1"/>
  <c r="Y2131" i="2"/>
  <c r="X2131" i="2"/>
  <c r="Z2131" i="2" s="1"/>
  <c r="Y2125" i="2"/>
  <c r="X2125" i="2"/>
  <c r="Z2125" i="2" s="1"/>
  <c r="Y2112" i="2"/>
  <c r="X2112" i="2"/>
  <c r="Z2112" i="2" s="1"/>
  <c r="Y2105" i="2"/>
  <c r="X2105" i="2"/>
  <c r="Z2105" i="2" s="1"/>
  <c r="Y2091" i="2"/>
  <c r="X2091" i="2"/>
  <c r="Z2091" i="2" s="1"/>
  <c r="Y2057" i="2"/>
  <c r="X2057" i="2"/>
  <c r="Z2057" i="2" s="1"/>
  <c r="Y2043" i="2"/>
  <c r="X2043" i="2"/>
  <c r="Z2043" i="2" s="1"/>
  <c r="Y2037" i="2"/>
  <c r="X2037" i="2"/>
  <c r="Z2037" i="2" s="1"/>
  <c r="Y2030" i="2"/>
  <c r="X2030" i="2"/>
  <c r="Z2030" i="2" s="1"/>
  <c r="Y2025" i="2"/>
  <c r="X2025" i="2"/>
  <c r="Z2025" i="2" s="1"/>
  <c r="Y1999" i="2"/>
  <c r="X1999" i="2"/>
  <c r="Z1999" i="2" s="1"/>
  <c r="Y1979" i="2"/>
  <c r="X1979" i="2"/>
  <c r="Z1979" i="2" s="1"/>
  <c r="Y1972" i="2"/>
  <c r="X1972" i="2"/>
  <c r="Z1972" i="2" s="1"/>
  <c r="Y1965" i="2"/>
  <c r="X1965" i="2"/>
  <c r="Z1965" i="2" s="1"/>
  <c r="Y1937" i="2"/>
  <c r="X1937" i="2"/>
  <c r="Z1937" i="2" s="1"/>
  <c r="Y1930" i="2"/>
  <c r="X1930" i="2"/>
  <c r="Z1930" i="2" s="1"/>
  <c r="X1924" i="2"/>
  <c r="Z1924" i="2" s="1"/>
  <c r="Y1924" i="2"/>
  <c r="Y1918" i="2"/>
  <c r="X1918" i="2"/>
  <c r="Z1918" i="2" s="1"/>
  <c r="Y1910" i="2"/>
  <c r="X1910" i="2"/>
  <c r="Z1910" i="2" s="1"/>
  <c r="Y1903" i="2"/>
  <c r="X1903" i="2"/>
  <c r="Z1903" i="2" s="1"/>
  <c r="Y1897" i="2"/>
  <c r="X1897" i="2"/>
  <c r="Z1897" i="2" s="1"/>
  <c r="Y1890" i="2"/>
  <c r="X1890" i="2"/>
  <c r="Z1890" i="2" s="1"/>
  <c r="Y1876" i="2"/>
  <c r="X1876" i="2"/>
  <c r="Z1876" i="2" s="1"/>
  <c r="X1870" i="2"/>
  <c r="Z1870" i="2" s="1"/>
  <c r="Y1870" i="2"/>
  <c r="Y1843" i="2"/>
  <c r="X1843" i="2"/>
  <c r="Z1843" i="2" s="1"/>
  <c r="X1828" i="2"/>
  <c r="Z1828" i="2" s="1"/>
  <c r="Y1828" i="2"/>
  <c r="Y1822" i="2"/>
  <c r="X1822" i="2"/>
  <c r="Z1822" i="2" s="1"/>
  <c r="Y1814" i="2"/>
  <c r="X1814" i="2"/>
  <c r="Z1814" i="2" s="1"/>
  <c r="Y1807" i="2"/>
  <c r="X1807" i="2"/>
  <c r="Z1807" i="2" s="1"/>
  <c r="Y1793" i="2"/>
  <c r="X1793" i="2"/>
  <c r="Z1793" i="2" s="1"/>
  <c r="Y1786" i="2"/>
  <c r="X1786" i="2"/>
  <c r="Z1786" i="2" s="1"/>
  <c r="Y1779" i="2"/>
  <c r="X1779" i="2"/>
  <c r="Z1779" i="2" s="1"/>
  <c r="Y1772" i="2"/>
  <c r="X1772" i="2"/>
  <c r="Z1772" i="2" s="1"/>
  <c r="Y1751" i="2"/>
  <c r="X1751" i="2"/>
  <c r="Z1751" i="2" s="1"/>
  <c r="Y1723" i="2"/>
  <c r="X1723" i="2"/>
  <c r="Z1723" i="2" s="1"/>
  <c r="Y1711" i="2"/>
  <c r="X1711" i="2"/>
  <c r="Z1711" i="2" s="1"/>
  <c r="Y1662" i="2"/>
  <c r="X1662" i="2"/>
  <c r="Z1662" i="2" s="1"/>
  <c r="Y1646" i="2"/>
  <c r="X1646" i="2"/>
  <c r="Z1646" i="2" s="1"/>
  <c r="Y1638" i="2"/>
  <c r="X1638" i="2"/>
  <c r="Z1638" i="2" s="1"/>
  <c r="Y1623" i="2"/>
  <c r="X1623" i="2"/>
  <c r="Z1623" i="2" s="1"/>
  <c r="Y1617" i="2"/>
  <c r="X1617" i="2"/>
  <c r="Z1617" i="2" s="1"/>
  <c r="X1603" i="2"/>
  <c r="Z1603" i="2" s="1"/>
  <c r="Y1603" i="2"/>
  <c r="Y1597" i="2"/>
  <c r="X1597" i="2"/>
  <c r="Z1597" i="2" s="1"/>
  <c r="Y1557" i="2"/>
  <c r="X1557" i="2"/>
  <c r="Z1557" i="2" s="1"/>
  <c r="Y1551" i="2"/>
  <c r="X1551" i="2"/>
  <c r="Z1551" i="2" s="1"/>
  <c r="Y1546" i="2"/>
  <c r="X1546" i="2"/>
  <c r="Z1546" i="2" s="1"/>
  <c r="Y1540" i="2"/>
  <c r="X1540" i="2"/>
  <c r="Z1540" i="2" s="1"/>
  <c r="Y1519" i="2"/>
  <c r="X1519" i="2"/>
  <c r="Z1519" i="2" s="1"/>
  <c r="Y1512" i="2"/>
  <c r="X1512" i="2"/>
  <c r="Z1512" i="2" s="1"/>
  <c r="Y1506" i="2"/>
  <c r="X1506" i="2"/>
  <c r="Z1506" i="2" s="1"/>
  <c r="Y1498" i="2"/>
  <c r="X1498" i="2"/>
  <c r="Z1498" i="2" s="1"/>
  <c r="Y1477" i="2"/>
  <c r="X1477" i="2"/>
  <c r="Z1477" i="2" s="1"/>
  <c r="Y1469" i="2"/>
  <c r="X1469" i="2"/>
  <c r="Z1469" i="2" s="1"/>
  <c r="Y1437" i="2"/>
  <c r="X1437" i="2"/>
  <c r="Z1437" i="2" s="1"/>
  <c r="Y1430" i="2"/>
  <c r="X1430" i="2"/>
  <c r="Z1430" i="2" s="1"/>
  <c r="Y1403" i="2"/>
  <c r="X1403" i="2"/>
  <c r="Z1403" i="2" s="1"/>
  <c r="Y1375" i="2"/>
  <c r="X1375" i="2"/>
  <c r="Z1375" i="2" s="1"/>
  <c r="Y1362" i="2"/>
  <c r="X1362" i="2"/>
  <c r="Z1362" i="2" s="1"/>
  <c r="Y1350" i="2"/>
  <c r="X1350" i="2"/>
  <c r="Z1350" i="2" s="1"/>
  <c r="Y1345" i="2"/>
  <c r="X1345" i="2"/>
  <c r="Z1345" i="2" s="1"/>
  <c r="Y1321" i="2"/>
  <c r="X1321" i="2"/>
  <c r="Z1321" i="2" s="1"/>
  <c r="Y1315" i="2"/>
  <c r="X1315" i="2"/>
  <c r="Z1315" i="2" s="1"/>
  <c r="Y1309" i="2"/>
  <c r="X1309" i="2"/>
  <c r="Z1309" i="2" s="1"/>
  <c r="Y1289" i="2"/>
  <c r="X1289" i="2"/>
  <c r="Z1289" i="2" s="1"/>
  <c r="Y1284" i="2"/>
  <c r="X1284" i="2"/>
  <c r="Z1284" i="2" s="1"/>
  <c r="Y1259" i="2"/>
  <c r="X1259" i="2"/>
  <c r="Z1259" i="2" s="1"/>
  <c r="Y1253" i="2"/>
  <c r="X1253" i="2"/>
  <c r="Z1253" i="2" s="1"/>
  <c r="Y1246" i="2"/>
  <c r="X1246" i="2"/>
  <c r="Z1246" i="2" s="1"/>
  <c r="Y1190" i="2"/>
  <c r="X1190" i="2"/>
  <c r="Z1190" i="2" s="1"/>
  <c r="Y1177" i="2"/>
  <c r="X1177" i="2"/>
  <c r="Z1177" i="2" s="1"/>
  <c r="Y1159" i="2"/>
  <c r="X1159" i="2"/>
  <c r="Z1159" i="2" s="1"/>
  <c r="Y1154" i="2"/>
  <c r="X1154" i="2"/>
  <c r="Z1154" i="2" s="1"/>
  <c r="Y1128" i="2"/>
  <c r="X1128" i="2"/>
  <c r="Z1128" i="2" s="1"/>
  <c r="Y1120" i="2"/>
  <c r="X1120" i="2"/>
  <c r="Z1120" i="2" s="1"/>
  <c r="Y1037" i="2"/>
  <c r="X1037" i="2"/>
  <c r="Z1037" i="2" s="1"/>
  <c r="Y1025" i="2"/>
  <c r="X1025" i="2"/>
  <c r="Z1025" i="2" s="1"/>
  <c r="Y1014" i="2"/>
  <c r="X1014" i="2"/>
  <c r="Z1014" i="2" s="1"/>
  <c r="Y996" i="2"/>
  <c r="X996" i="2"/>
  <c r="Z996" i="2" s="1"/>
  <c r="Y991" i="2"/>
  <c r="X991" i="2"/>
  <c r="Z991" i="2" s="1"/>
  <c r="Y973" i="2"/>
  <c r="X973" i="2"/>
  <c r="Z973" i="2" s="1"/>
  <c r="Y961" i="2"/>
  <c r="X961" i="2"/>
  <c r="Z961" i="2" s="1"/>
  <c r="Y950" i="2"/>
  <c r="X950" i="2"/>
  <c r="Z950" i="2" s="1"/>
  <c r="Y932" i="2"/>
  <c r="X932" i="2"/>
  <c r="Z932" i="2" s="1"/>
  <c r="Y927" i="2"/>
  <c r="X927" i="2"/>
  <c r="Z927" i="2" s="1"/>
  <c r="Y909" i="2"/>
  <c r="X909" i="2"/>
  <c r="Z909" i="2" s="1"/>
  <c r="Y897" i="2"/>
  <c r="X897" i="2"/>
  <c r="Z897" i="2" s="1"/>
  <c r="Y886" i="2"/>
  <c r="X886" i="2"/>
  <c r="Z886" i="2" s="1"/>
  <c r="Y846" i="2"/>
  <c r="X846" i="2"/>
  <c r="Z846" i="2" s="1"/>
  <c r="Y841" i="2"/>
  <c r="X841" i="2"/>
  <c r="Z841" i="2" s="1"/>
  <c r="Y835" i="2"/>
  <c r="X835" i="2"/>
  <c r="Z835" i="2" s="1"/>
  <c r="Y828" i="2"/>
  <c r="X828" i="2"/>
  <c r="Z828" i="2" s="1"/>
  <c r="X820" i="2"/>
  <c r="Z820" i="2" s="1"/>
  <c r="Y820" i="2"/>
  <c r="Y798" i="2"/>
  <c r="X798" i="2"/>
  <c r="Z798" i="2" s="1"/>
  <c r="Y779" i="2"/>
  <c r="X779" i="2"/>
  <c r="Z779" i="2" s="1"/>
  <c r="Y768" i="2"/>
  <c r="X768" i="2"/>
  <c r="Z768" i="2" s="1"/>
  <c r="Y727" i="2"/>
  <c r="X727" i="2"/>
  <c r="Z727" i="2" s="1"/>
  <c r="Y664" i="2"/>
  <c r="X664" i="2"/>
  <c r="Z664" i="2" s="1"/>
  <c r="Y650" i="2"/>
  <c r="X650" i="2"/>
  <c r="Z650" i="2" s="1"/>
  <c r="Y636" i="2"/>
  <c r="X636" i="2"/>
  <c r="Z636" i="2" s="1"/>
  <c r="X629" i="2"/>
  <c r="Z629" i="2" s="1"/>
  <c r="Y629" i="2"/>
  <c r="Y624" i="2"/>
  <c r="X624" i="2"/>
  <c r="Z624" i="2" s="1"/>
  <c r="Y609" i="2"/>
  <c r="X609" i="2"/>
  <c r="Z609" i="2" s="1"/>
  <c r="Y590" i="2"/>
  <c r="X590" i="2"/>
  <c r="Z590" i="2" s="1"/>
  <c r="Y552" i="2"/>
  <c r="X552" i="2"/>
  <c r="Z552" i="2" s="1"/>
  <c r="Y538" i="2"/>
  <c r="X538" i="2"/>
  <c r="Z538" i="2" s="1"/>
  <c r="Y497" i="2"/>
  <c r="X497" i="2"/>
  <c r="Z497" i="2" s="1"/>
  <c r="X490" i="2"/>
  <c r="Z490" i="2" s="1"/>
  <c r="Y490" i="2"/>
  <c r="X469" i="2"/>
  <c r="Z469" i="2" s="1"/>
  <c r="Y469" i="2"/>
  <c r="Y456" i="2"/>
  <c r="X456" i="2"/>
  <c r="Z456" i="2" s="1"/>
  <c r="Y420" i="2"/>
  <c r="X420" i="2"/>
  <c r="Z420" i="2" s="1"/>
  <c r="Y414" i="2"/>
  <c r="X414" i="2"/>
  <c r="Z414" i="2" s="1"/>
  <c r="Y376" i="2"/>
  <c r="X376" i="2"/>
  <c r="Z376" i="2" s="1"/>
  <c r="X362" i="2"/>
  <c r="Z362" i="2" s="1"/>
  <c r="Y362" i="2"/>
  <c r="Y355" i="2"/>
  <c r="X355" i="2"/>
  <c r="Z355" i="2" s="1"/>
  <c r="Y349" i="2"/>
  <c r="X349" i="2"/>
  <c r="Z349" i="2" s="1"/>
  <c r="Y316" i="2"/>
  <c r="X316" i="2"/>
  <c r="Z316" i="2" s="1"/>
  <c r="Y295" i="2"/>
  <c r="X295" i="2"/>
  <c r="Z295" i="2" s="1"/>
  <c r="Y277" i="2"/>
  <c r="X277" i="2"/>
  <c r="Z277" i="2" s="1"/>
  <c r="Y258" i="2"/>
  <c r="X258" i="2"/>
  <c r="Z258" i="2" s="1"/>
  <c r="Y253" i="2"/>
  <c r="X253" i="2"/>
  <c r="Z253" i="2" s="1"/>
  <c r="Y247" i="2"/>
  <c r="X247" i="2"/>
  <c r="Z247" i="2" s="1"/>
  <c r="Y210" i="2"/>
  <c r="X210" i="2"/>
  <c r="Z210" i="2" s="1"/>
  <c r="X184" i="2"/>
  <c r="Z184" i="2" s="1"/>
  <c r="Y184" i="2"/>
  <c r="Y176" i="2"/>
  <c r="X176" i="2"/>
  <c r="Z176" i="2" s="1"/>
  <c r="Y168" i="2"/>
  <c r="X168" i="2"/>
  <c r="Z168" i="2" s="1"/>
  <c r="X160" i="2"/>
  <c r="Z160" i="2" s="1"/>
  <c r="Y160" i="2"/>
  <c r="Y152" i="2"/>
  <c r="X152" i="2"/>
  <c r="Z152" i="2" s="1"/>
  <c r="Y144" i="2"/>
  <c r="X144" i="2"/>
  <c r="Z144" i="2" s="1"/>
  <c r="Y136" i="2"/>
  <c r="X136" i="2"/>
  <c r="Z136" i="2" s="1"/>
  <c r="X128" i="2"/>
  <c r="Z128" i="2" s="1"/>
  <c r="Y128" i="2"/>
  <c r="Y120" i="2"/>
  <c r="X120" i="2"/>
  <c r="Z120" i="2" s="1"/>
  <c r="Y112" i="2"/>
  <c r="X112" i="2"/>
  <c r="Z112" i="2" s="1"/>
  <c r="Y104" i="2"/>
  <c r="X104" i="2"/>
  <c r="Z104" i="2" s="1"/>
  <c r="Y96" i="2"/>
  <c r="X96" i="2"/>
  <c r="Z96" i="2" s="1"/>
  <c r="X88" i="2"/>
  <c r="Z88" i="2" s="1"/>
  <c r="Y88" i="2"/>
  <c r="Y80" i="2"/>
  <c r="X80" i="2"/>
  <c r="Z80" i="2" s="1"/>
  <c r="Y72" i="2"/>
  <c r="X72" i="2"/>
  <c r="Z72" i="2" s="1"/>
  <c r="Y64" i="2"/>
  <c r="X64" i="2"/>
  <c r="Z64" i="2" s="1"/>
  <c r="X56" i="2"/>
  <c r="Z56" i="2" s="1"/>
  <c r="Y56" i="2"/>
  <c r="Y48" i="2"/>
  <c r="X48" i="2"/>
  <c r="Z48" i="2" s="1"/>
  <c r="Y40" i="2"/>
  <c r="X40" i="2"/>
  <c r="Z40" i="2" s="1"/>
  <c r="Y32" i="2"/>
  <c r="X32" i="2"/>
  <c r="Z32" i="2" s="1"/>
  <c r="Y24" i="2"/>
  <c r="X24" i="2"/>
  <c r="Z24" i="2" s="1"/>
  <c r="Y16" i="2"/>
  <c r="X16" i="2"/>
  <c r="Z16" i="2" s="1"/>
  <c r="X9" i="2"/>
  <c r="Z9" i="2" s="1"/>
  <c r="Y9" i="2"/>
  <c r="X2796" i="2"/>
  <c r="Z2796" i="2" s="1"/>
  <c r="Y2796" i="2"/>
  <c r="Y2789" i="2"/>
  <c r="X2789" i="2"/>
  <c r="Z2789" i="2" s="1"/>
  <c r="X2784" i="2"/>
  <c r="Z2784" i="2" s="1"/>
  <c r="Y2784" i="2"/>
  <c r="Y2778" i="2"/>
  <c r="X2778" i="2"/>
  <c r="Z2778" i="2" s="1"/>
  <c r="Y2772" i="2"/>
  <c r="X2772" i="2"/>
  <c r="Z2772" i="2" s="1"/>
  <c r="X2766" i="2"/>
  <c r="Z2766" i="2" s="1"/>
  <c r="Y2766" i="2"/>
  <c r="Y2760" i="2"/>
  <c r="X2760" i="2"/>
  <c r="Z2760" i="2" s="1"/>
  <c r="Y2755" i="2"/>
  <c r="X2755" i="2"/>
  <c r="Z2755" i="2" s="1"/>
  <c r="Y2743" i="2"/>
  <c r="X2743" i="2"/>
  <c r="Z2743" i="2" s="1"/>
  <c r="Y2737" i="2"/>
  <c r="X2737" i="2"/>
  <c r="Z2737" i="2" s="1"/>
  <c r="X2732" i="2"/>
  <c r="Z2732" i="2" s="1"/>
  <c r="Y2732" i="2"/>
  <c r="Y2725" i="2"/>
  <c r="X2725" i="2"/>
  <c r="Z2725" i="2" s="1"/>
  <c r="X2720" i="2"/>
  <c r="Z2720" i="2" s="1"/>
  <c r="Y2720" i="2"/>
  <c r="Y2714" i="2"/>
  <c r="X2714" i="2"/>
  <c r="Z2714" i="2" s="1"/>
  <c r="Y2708" i="2"/>
  <c r="X2708" i="2"/>
  <c r="Z2708" i="2" s="1"/>
  <c r="X2702" i="2"/>
  <c r="Z2702" i="2" s="1"/>
  <c r="Y2702" i="2"/>
  <c r="Y2696" i="2"/>
  <c r="X2696" i="2"/>
  <c r="Z2696" i="2" s="1"/>
  <c r="Y2691" i="2"/>
  <c r="X2691" i="2"/>
  <c r="Z2691" i="2" s="1"/>
  <c r="Y2679" i="2"/>
  <c r="X2679" i="2"/>
  <c r="Z2679" i="2" s="1"/>
  <c r="Y2668" i="2"/>
  <c r="X2668" i="2"/>
  <c r="Z2668" i="2" s="1"/>
  <c r="Y2661" i="2"/>
  <c r="X2661" i="2"/>
  <c r="Z2661" i="2" s="1"/>
  <c r="Y2656" i="2"/>
  <c r="X2656" i="2"/>
  <c r="Z2656" i="2" s="1"/>
  <c r="Y2650" i="2"/>
  <c r="X2650" i="2"/>
  <c r="Z2650" i="2" s="1"/>
  <c r="X2644" i="2"/>
  <c r="Z2644" i="2" s="1"/>
  <c r="Y2644" i="2"/>
  <c r="Y2638" i="2"/>
  <c r="X2638" i="2"/>
  <c r="Z2638" i="2" s="1"/>
  <c r="Y2632" i="2"/>
  <c r="X2632" i="2"/>
  <c r="Z2632" i="2" s="1"/>
  <c r="Y2627" i="2"/>
  <c r="X2627" i="2"/>
  <c r="Z2627" i="2" s="1"/>
  <c r="Y2615" i="2"/>
  <c r="X2615" i="2"/>
  <c r="Z2615" i="2" s="1"/>
  <c r="Y2609" i="2"/>
  <c r="X2609" i="2"/>
  <c r="Z2609" i="2" s="1"/>
  <c r="Y2604" i="2"/>
  <c r="X2604" i="2"/>
  <c r="Z2604" i="2" s="1"/>
  <c r="Y2597" i="2"/>
  <c r="X2597" i="2"/>
  <c r="Z2597" i="2" s="1"/>
  <c r="Y2592" i="2"/>
  <c r="X2592" i="2"/>
  <c r="Z2592" i="2" s="1"/>
  <c r="Y2586" i="2"/>
  <c r="X2586" i="2"/>
  <c r="Z2586" i="2" s="1"/>
  <c r="X2580" i="2"/>
  <c r="Z2580" i="2" s="1"/>
  <c r="Y2580" i="2"/>
  <c r="Y2574" i="2"/>
  <c r="X2574" i="2"/>
  <c r="Z2574" i="2" s="1"/>
  <c r="Y2568" i="2"/>
  <c r="X2568" i="2"/>
  <c r="Z2568" i="2" s="1"/>
  <c r="Y2563" i="2"/>
  <c r="X2563" i="2"/>
  <c r="Z2563" i="2" s="1"/>
  <c r="Y2551" i="2"/>
  <c r="X2551" i="2"/>
  <c r="Z2551" i="2" s="1"/>
  <c r="Y2545" i="2"/>
  <c r="X2545" i="2"/>
  <c r="Z2545" i="2" s="1"/>
  <c r="Y2540" i="2"/>
  <c r="X2540" i="2"/>
  <c r="Z2540" i="2" s="1"/>
  <c r="Y2528" i="2"/>
  <c r="X2528" i="2"/>
  <c r="Z2528" i="2" s="1"/>
  <c r="Y2522" i="2"/>
  <c r="X2522" i="2"/>
  <c r="Z2522" i="2" s="1"/>
  <c r="Y2504" i="2"/>
  <c r="X2504" i="2"/>
  <c r="Z2504" i="2" s="1"/>
  <c r="Y2499" i="2"/>
  <c r="X2499" i="2"/>
  <c r="Z2499" i="2" s="1"/>
  <c r="Y2487" i="2"/>
  <c r="X2487" i="2"/>
  <c r="Z2487" i="2" s="1"/>
  <c r="Y2455" i="2"/>
  <c r="X2455" i="2"/>
  <c r="Z2455" i="2" s="1"/>
  <c r="Y2443" i="2"/>
  <c r="X2443" i="2"/>
  <c r="Z2443" i="2" s="1"/>
  <c r="Y2430" i="2"/>
  <c r="X2430" i="2"/>
  <c r="Z2430" i="2" s="1"/>
  <c r="Y2423" i="2"/>
  <c r="X2423" i="2"/>
  <c r="Z2423" i="2" s="1"/>
  <c r="Y2411" i="2"/>
  <c r="X2411" i="2"/>
  <c r="Z2411" i="2" s="1"/>
  <c r="Y2404" i="2"/>
  <c r="X2404" i="2"/>
  <c r="Z2404" i="2" s="1"/>
  <c r="Y2398" i="2"/>
  <c r="X2398" i="2"/>
  <c r="Z2398" i="2" s="1"/>
  <c r="Y2391" i="2"/>
  <c r="X2391" i="2"/>
  <c r="Z2391" i="2" s="1"/>
  <c r="Y2379" i="2"/>
  <c r="X2379" i="2"/>
  <c r="Z2379" i="2" s="1"/>
  <c r="Y2372" i="2"/>
  <c r="X2372" i="2"/>
  <c r="Z2372" i="2" s="1"/>
  <c r="Y2366" i="2"/>
  <c r="X2366" i="2"/>
  <c r="Z2366" i="2" s="1"/>
  <c r="Y2359" i="2"/>
  <c r="X2359" i="2"/>
  <c r="Z2359" i="2" s="1"/>
  <c r="Y2347" i="2"/>
  <c r="X2347" i="2"/>
  <c r="Z2347" i="2" s="1"/>
  <c r="Y2340" i="2"/>
  <c r="X2340" i="2"/>
  <c r="Z2340" i="2" s="1"/>
  <c r="Y2334" i="2"/>
  <c r="X2334" i="2"/>
  <c r="Z2334" i="2" s="1"/>
  <c r="Y2327" i="2"/>
  <c r="X2327" i="2"/>
  <c r="Z2327" i="2" s="1"/>
  <c r="Y2315" i="2"/>
  <c r="X2315" i="2"/>
  <c r="Z2315" i="2" s="1"/>
  <c r="Y2308" i="2"/>
  <c r="X2308" i="2"/>
  <c r="Z2308" i="2" s="1"/>
  <c r="Y2302" i="2"/>
  <c r="X2302" i="2"/>
  <c r="Z2302" i="2" s="1"/>
  <c r="Y2283" i="2"/>
  <c r="X2283" i="2"/>
  <c r="Z2283" i="2" s="1"/>
  <c r="Y2276" i="2"/>
  <c r="X2276" i="2"/>
  <c r="Z2276" i="2" s="1"/>
  <c r="Y2271" i="2"/>
  <c r="X2271" i="2"/>
  <c r="Z2271" i="2" s="1"/>
  <c r="Y2264" i="2"/>
  <c r="X2264" i="2"/>
  <c r="Z2264" i="2" s="1"/>
  <c r="Y2252" i="2"/>
  <c r="X2252" i="2"/>
  <c r="Z2252" i="2" s="1"/>
  <c r="Y2246" i="2"/>
  <c r="X2246" i="2"/>
  <c r="Z2246" i="2" s="1"/>
  <c r="X2238" i="2"/>
  <c r="Z2238" i="2" s="1"/>
  <c r="Y2238" i="2"/>
  <c r="Y2233" i="2"/>
  <c r="X2233" i="2"/>
  <c r="Z2233" i="2" s="1"/>
  <c r="Y2227" i="2"/>
  <c r="X2227" i="2"/>
  <c r="Z2227" i="2" s="1"/>
  <c r="Y2207" i="2"/>
  <c r="X2207" i="2"/>
  <c r="Z2207" i="2" s="1"/>
  <c r="Y2201" i="2"/>
  <c r="X2201" i="2"/>
  <c r="Z2201" i="2" s="1"/>
  <c r="Y2195" i="2"/>
  <c r="X2195" i="2"/>
  <c r="Z2195" i="2" s="1"/>
  <c r="Y2169" i="2"/>
  <c r="X2169" i="2"/>
  <c r="Z2169" i="2" s="1"/>
  <c r="Y2137" i="2"/>
  <c r="X2137" i="2"/>
  <c r="Z2137" i="2" s="1"/>
  <c r="Y2130" i="2"/>
  <c r="X2130" i="2"/>
  <c r="Z2130" i="2" s="1"/>
  <c r="Y2124" i="2"/>
  <c r="X2124" i="2"/>
  <c r="Z2124" i="2" s="1"/>
  <c r="Y2111" i="2"/>
  <c r="X2111" i="2"/>
  <c r="Z2111" i="2" s="1"/>
  <c r="Y2104" i="2"/>
  <c r="X2104" i="2"/>
  <c r="Z2104" i="2" s="1"/>
  <c r="Y2083" i="2"/>
  <c r="X2083" i="2"/>
  <c r="Z2083" i="2" s="1"/>
  <c r="Y2056" i="2"/>
  <c r="X2056" i="2"/>
  <c r="Z2056" i="2" s="1"/>
  <c r="Y2036" i="2"/>
  <c r="X2036" i="2"/>
  <c r="Z2036" i="2" s="1"/>
  <c r="Y2024" i="2"/>
  <c r="X2024" i="2"/>
  <c r="Z2024" i="2" s="1"/>
  <c r="Y2017" i="2"/>
  <c r="X2017" i="2"/>
  <c r="Z2017" i="2" s="1"/>
  <c r="Y2011" i="2"/>
  <c r="X2011" i="2"/>
  <c r="Z2011" i="2" s="1"/>
  <c r="Y2005" i="2"/>
  <c r="X2005" i="2"/>
  <c r="Z2005" i="2" s="1"/>
  <c r="Y1985" i="2"/>
  <c r="X1985" i="2"/>
  <c r="Z1985" i="2" s="1"/>
  <c r="Y1978" i="2"/>
  <c r="X1978" i="2"/>
  <c r="Z1978" i="2" s="1"/>
  <c r="Y1971" i="2"/>
  <c r="X1971" i="2"/>
  <c r="Z1971" i="2" s="1"/>
  <c r="Y1957" i="2"/>
  <c r="X1957" i="2"/>
  <c r="Z1957" i="2" s="1"/>
  <c r="Y1949" i="2"/>
  <c r="X1949" i="2"/>
  <c r="Z1949" i="2" s="1"/>
  <c r="Y1943" i="2"/>
  <c r="X1943" i="2"/>
  <c r="Z1943" i="2" s="1"/>
  <c r="Y1896" i="2"/>
  <c r="X1896" i="2"/>
  <c r="Z1896" i="2" s="1"/>
  <c r="Y1882" i="2"/>
  <c r="X1882" i="2"/>
  <c r="Z1882" i="2" s="1"/>
  <c r="Y1862" i="2"/>
  <c r="X1862" i="2"/>
  <c r="Z1862" i="2" s="1"/>
  <c r="Y1849" i="2"/>
  <c r="X1849" i="2"/>
  <c r="Z1849" i="2" s="1"/>
  <c r="Y1842" i="2"/>
  <c r="X1842" i="2"/>
  <c r="Z1842" i="2" s="1"/>
  <c r="Y1834" i="2"/>
  <c r="X1834" i="2"/>
  <c r="Z1834" i="2" s="1"/>
  <c r="Y1806" i="2"/>
  <c r="X1806" i="2"/>
  <c r="Z1806" i="2" s="1"/>
  <c r="Y1799" i="2"/>
  <c r="X1799" i="2"/>
  <c r="Z1799" i="2" s="1"/>
  <c r="Y1771" i="2"/>
  <c r="X1771" i="2"/>
  <c r="Z1771" i="2" s="1"/>
  <c r="Y1765" i="2"/>
  <c r="X1765" i="2"/>
  <c r="Z1765" i="2" s="1"/>
  <c r="Y1757" i="2"/>
  <c r="X1757" i="2"/>
  <c r="Z1757" i="2" s="1"/>
  <c r="Y1750" i="2"/>
  <c r="X1750" i="2"/>
  <c r="Z1750" i="2" s="1"/>
  <c r="Y1743" i="2"/>
  <c r="X1743" i="2"/>
  <c r="Z1743" i="2" s="1"/>
  <c r="Y1735" i="2"/>
  <c r="X1735" i="2"/>
  <c r="Z1735" i="2" s="1"/>
  <c r="Y1730" i="2"/>
  <c r="X1730" i="2"/>
  <c r="Z1730" i="2" s="1"/>
  <c r="Y1716" i="2"/>
  <c r="X1716" i="2"/>
  <c r="Z1716" i="2" s="1"/>
  <c r="Y1703" i="2"/>
  <c r="X1703" i="2"/>
  <c r="Z1703" i="2" s="1"/>
  <c r="Y1698" i="2"/>
  <c r="X1698" i="2"/>
  <c r="Z1698" i="2" s="1"/>
  <c r="Y1690" i="2"/>
  <c r="X1690" i="2"/>
  <c r="Z1690" i="2" s="1"/>
  <c r="Y1675" i="2"/>
  <c r="X1675" i="2"/>
  <c r="Z1675" i="2" s="1"/>
  <c r="Y1661" i="2"/>
  <c r="X1661" i="2"/>
  <c r="Z1661" i="2" s="1"/>
  <c r="Y1653" i="2"/>
  <c r="X1653" i="2"/>
  <c r="Z1653" i="2" s="1"/>
  <c r="Y1637" i="2"/>
  <c r="X1637" i="2"/>
  <c r="Z1637" i="2" s="1"/>
  <c r="Y1629" i="2"/>
  <c r="X1629" i="2"/>
  <c r="Z1629" i="2" s="1"/>
  <c r="Y1576" i="2"/>
  <c r="X1576" i="2"/>
  <c r="Z1576" i="2" s="1"/>
  <c r="Y1570" i="2"/>
  <c r="X1570" i="2"/>
  <c r="Z1570" i="2" s="1"/>
  <c r="Y1564" i="2"/>
  <c r="X1564" i="2"/>
  <c r="Z1564" i="2" s="1"/>
  <c r="X1539" i="2"/>
  <c r="Z1539" i="2" s="1"/>
  <c r="Y1539" i="2"/>
  <c r="Y1531" i="2"/>
  <c r="X1531" i="2"/>
  <c r="Z1531" i="2" s="1"/>
  <c r="X1526" i="2"/>
  <c r="Z1526" i="2" s="1"/>
  <c r="Y1526" i="2"/>
  <c r="Y1518" i="2"/>
  <c r="X1518" i="2"/>
  <c r="Z1518" i="2" s="1"/>
  <c r="Y1402" i="2"/>
  <c r="X1402" i="2"/>
  <c r="Z1402" i="2" s="1"/>
  <c r="Y1361" i="2"/>
  <c r="X1361" i="2"/>
  <c r="Z1361" i="2" s="1"/>
  <c r="Y1355" i="2"/>
  <c r="X1355" i="2"/>
  <c r="Z1355" i="2" s="1"/>
  <c r="Y1326" i="2"/>
  <c r="X1326" i="2"/>
  <c r="Z1326" i="2" s="1"/>
  <c r="Y1301" i="2"/>
  <c r="X1301" i="2"/>
  <c r="Z1301" i="2" s="1"/>
  <c r="Y1295" i="2"/>
  <c r="X1295" i="2"/>
  <c r="Z1295" i="2" s="1"/>
  <c r="Y1270" i="2"/>
  <c r="X1270" i="2"/>
  <c r="Z1270" i="2" s="1"/>
  <c r="Y1263" i="2"/>
  <c r="X1263" i="2"/>
  <c r="Z1263" i="2" s="1"/>
  <c r="Y1245" i="2"/>
  <c r="X1245" i="2"/>
  <c r="Z1245" i="2" s="1"/>
  <c r="Y1227" i="2"/>
  <c r="X1227" i="2"/>
  <c r="Z1227" i="2" s="1"/>
  <c r="X1221" i="2"/>
  <c r="Z1221" i="2" s="1"/>
  <c r="Y1221" i="2"/>
  <c r="Y1201" i="2"/>
  <c r="X1201" i="2"/>
  <c r="Z1201" i="2" s="1"/>
  <c r="Y1196" i="2"/>
  <c r="X1196" i="2"/>
  <c r="Z1196" i="2" s="1"/>
  <c r="Y1183" i="2"/>
  <c r="X1183" i="2"/>
  <c r="Z1183" i="2" s="1"/>
  <c r="Y1165" i="2"/>
  <c r="X1165" i="2"/>
  <c r="Z1165" i="2" s="1"/>
  <c r="Y1147" i="2"/>
  <c r="X1147" i="2"/>
  <c r="Z1147" i="2" s="1"/>
  <c r="X1139" i="2"/>
  <c r="Z1139" i="2" s="1"/>
  <c r="Y1139" i="2"/>
  <c r="Y1133" i="2"/>
  <c r="X1133" i="2"/>
  <c r="Z1133" i="2" s="1"/>
  <c r="Y1127" i="2"/>
  <c r="X1127" i="2"/>
  <c r="Z1127" i="2" s="1"/>
  <c r="Y1119" i="2"/>
  <c r="X1119" i="2"/>
  <c r="Z1119" i="2" s="1"/>
  <c r="Y1112" i="2"/>
  <c r="X1112" i="2"/>
  <c r="Z1112" i="2" s="1"/>
  <c r="Y1107" i="2"/>
  <c r="X1107" i="2"/>
  <c r="Z1107" i="2" s="1"/>
  <c r="Y1101" i="2"/>
  <c r="X1101" i="2"/>
  <c r="Z1101" i="2" s="1"/>
  <c r="Y1096" i="2"/>
  <c r="X1096" i="2"/>
  <c r="Z1096" i="2" s="1"/>
  <c r="Y1091" i="2"/>
  <c r="X1091" i="2"/>
  <c r="Z1091" i="2" s="1"/>
  <c r="Y1085" i="2"/>
  <c r="X1085" i="2"/>
  <c r="Z1085" i="2" s="1"/>
  <c r="Y1080" i="2"/>
  <c r="X1080" i="2"/>
  <c r="Z1080" i="2" s="1"/>
  <c r="X1075" i="2"/>
  <c r="Z1075" i="2" s="1"/>
  <c r="Y1075" i="2"/>
  <c r="Y1069" i="2"/>
  <c r="X1069" i="2"/>
  <c r="Z1069" i="2" s="1"/>
  <c r="Y1064" i="2"/>
  <c r="X1064" i="2"/>
  <c r="Z1064" i="2" s="1"/>
  <c r="Y1059" i="2"/>
  <c r="X1059" i="2"/>
  <c r="Z1059" i="2" s="1"/>
  <c r="Y1053" i="2"/>
  <c r="X1053" i="2"/>
  <c r="Z1053" i="2" s="1"/>
  <c r="Y1048" i="2"/>
  <c r="X1048" i="2"/>
  <c r="Z1048" i="2" s="1"/>
  <c r="Y1036" i="2"/>
  <c r="X1036" i="2"/>
  <c r="Z1036" i="2" s="1"/>
  <c r="Y1018" i="2"/>
  <c r="X1018" i="2"/>
  <c r="Z1018" i="2" s="1"/>
  <c r="Y1013" i="2"/>
  <c r="X1013" i="2"/>
  <c r="Z1013" i="2" s="1"/>
  <c r="Y990" i="2"/>
  <c r="X990" i="2"/>
  <c r="Z990" i="2" s="1"/>
  <c r="Y984" i="2"/>
  <c r="X984" i="2"/>
  <c r="Z984" i="2" s="1"/>
  <c r="Y972" i="2"/>
  <c r="X972" i="2"/>
  <c r="Z972" i="2" s="1"/>
  <c r="Y954" i="2"/>
  <c r="X954" i="2"/>
  <c r="Z954" i="2" s="1"/>
  <c r="Y949" i="2"/>
  <c r="X949" i="2"/>
  <c r="Z949" i="2" s="1"/>
  <c r="Y926" i="2"/>
  <c r="X926" i="2"/>
  <c r="Z926" i="2" s="1"/>
  <c r="Y920" i="2"/>
  <c r="X920" i="2"/>
  <c r="Z920" i="2" s="1"/>
  <c r="Y908" i="2"/>
  <c r="X908" i="2"/>
  <c r="Z908" i="2" s="1"/>
  <c r="Y890" i="2"/>
  <c r="X890" i="2"/>
  <c r="Z890" i="2" s="1"/>
  <c r="Y885" i="2"/>
  <c r="X885" i="2"/>
  <c r="Z885" i="2" s="1"/>
  <c r="Y858" i="2"/>
  <c r="X858" i="2"/>
  <c r="Z858" i="2" s="1"/>
  <c r="Y853" i="2"/>
  <c r="X853" i="2"/>
  <c r="Z853" i="2" s="1"/>
  <c r="Y834" i="2"/>
  <c r="X834" i="2"/>
  <c r="Z834" i="2" s="1"/>
  <c r="Y819" i="2"/>
  <c r="X819" i="2"/>
  <c r="Z819" i="2" s="1"/>
  <c r="Y805" i="2"/>
  <c r="X805" i="2"/>
  <c r="Z805" i="2" s="1"/>
  <c r="X791" i="2"/>
  <c r="Z791" i="2" s="1"/>
  <c r="Y791" i="2"/>
  <c r="Y778" i="2"/>
  <c r="X778" i="2"/>
  <c r="Z778" i="2" s="1"/>
  <c r="Y760" i="2"/>
  <c r="X760" i="2"/>
  <c r="Z760" i="2" s="1"/>
  <c r="Y755" i="2"/>
  <c r="X755" i="2"/>
  <c r="Z755" i="2" s="1"/>
  <c r="Y749" i="2"/>
  <c r="X749" i="2"/>
  <c r="Z749" i="2" s="1"/>
  <c r="Y733" i="2"/>
  <c r="X733" i="2"/>
  <c r="Z733" i="2" s="1"/>
  <c r="Y713" i="2"/>
  <c r="X713" i="2"/>
  <c r="Z713" i="2" s="1"/>
  <c r="Y685" i="2"/>
  <c r="X685" i="2"/>
  <c r="Z685" i="2" s="1"/>
  <c r="X671" i="2"/>
  <c r="Z671" i="2" s="1"/>
  <c r="Y671" i="2"/>
  <c r="Y663" i="2"/>
  <c r="X663" i="2"/>
  <c r="Z663" i="2" s="1"/>
  <c r="Y616" i="2"/>
  <c r="X616" i="2"/>
  <c r="Z616" i="2" s="1"/>
  <c r="Y589" i="2"/>
  <c r="X589" i="2"/>
  <c r="Z589" i="2" s="1"/>
  <c r="Y558" i="2"/>
  <c r="X558" i="2"/>
  <c r="Z558" i="2" s="1"/>
  <c r="Y496" i="2"/>
  <c r="X496" i="2"/>
  <c r="Z496" i="2" s="1"/>
  <c r="Y468" i="2"/>
  <c r="X468" i="2"/>
  <c r="Z468" i="2" s="1"/>
  <c r="Y461" i="2"/>
  <c r="X461" i="2"/>
  <c r="Z461" i="2" s="1"/>
  <c r="Y433" i="2"/>
  <c r="X433" i="2"/>
  <c r="Z433" i="2" s="1"/>
  <c r="Y413" i="2"/>
  <c r="X413" i="2"/>
  <c r="Z413" i="2" s="1"/>
  <c r="Y406" i="2"/>
  <c r="X406" i="2"/>
  <c r="Z406" i="2" s="1"/>
  <c r="X383" i="2"/>
  <c r="Z383" i="2" s="1"/>
  <c r="Y383" i="2"/>
  <c r="Y368" i="2"/>
  <c r="X368" i="2"/>
  <c r="Z368" i="2" s="1"/>
  <c r="X341" i="2"/>
  <c r="Z341" i="2" s="1"/>
  <c r="Y341" i="2"/>
  <c r="Y321" i="2"/>
  <c r="X321" i="2"/>
  <c r="Z321" i="2" s="1"/>
  <c r="X307" i="2"/>
  <c r="Z307" i="2" s="1"/>
  <c r="Y307" i="2"/>
  <c r="Y301" i="2"/>
  <c r="X301" i="2"/>
  <c r="Z301" i="2" s="1"/>
  <c r="Y294" i="2"/>
  <c r="X294" i="2"/>
  <c r="Z294" i="2" s="1"/>
  <c r="Y282" i="2"/>
  <c r="X282" i="2"/>
  <c r="Z282" i="2" s="1"/>
  <c r="Y239" i="2"/>
  <c r="X239" i="2"/>
  <c r="Z239" i="2" s="1"/>
  <c r="Y234" i="2"/>
  <c r="X234" i="2"/>
  <c r="Z234" i="2" s="1"/>
  <c r="Y216" i="2"/>
  <c r="X216" i="2"/>
  <c r="Z216" i="2" s="1"/>
  <c r="Y201" i="2"/>
  <c r="X201" i="2"/>
  <c r="Z201" i="2" s="1"/>
  <c r="Y183" i="2"/>
  <c r="X183" i="2"/>
  <c r="Z183" i="2" s="1"/>
  <c r="Y175" i="2"/>
  <c r="X175" i="2"/>
  <c r="Z175" i="2" s="1"/>
  <c r="Y167" i="2"/>
  <c r="X167" i="2"/>
  <c r="Z167" i="2" s="1"/>
  <c r="Y159" i="2"/>
  <c r="X159" i="2"/>
  <c r="Z159" i="2" s="1"/>
  <c r="Y151" i="2"/>
  <c r="X151" i="2"/>
  <c r="Z151" i="2" s="1"/>
  <c r="Y143" i="2"/>
  <c r="X143" i="2"/>
  <c r="Z143" i="2" s="1"/>
  <c r="Y135" i="2"/>
  <c r="X135" i="2"/>
  <c r="Z135" i="2" s="1"/>
  <c r="Y127" i="2"/>
  <c r="X127" i="2"/>
  <c r="Z127" i="2" s="1"/>
  <c r="Y119" i="2"/>
  <c r="X119" i="2"/>
  <c r="Z119" i="2" s="1"/>
  <c r="Y111" i="2"/>
  <c r="X111" i="2"/>
  <c r="Z111" i="2" s="1"/>
  <c r="Y103" i="2"/>
  <c r="X103" i="2"/>
  <c r="Z103" i="2" s="1"/>
  <c r="Y95" i="2"/>
  <c r="X95" i="2"/>
  <c r="Z95" i="2" s="1"/>
  <c r="Y87" i="2"/>
  <c r="X87" i="2"/>
  <c r="Z87" i="2" s="1"/>
  <c r="Y79" i="2"/>
  <c r="X79" i="2"/>
  <c r="Z79" i="2" s="1"/>
  <c r="Y71" i="2"/>
  <c r="X71" i="2"/>
  <c r="Z71" i="2" s="1"/>
  <c r="Y63" i="2"/>
  <c r="X63" i="2"/>
  <c r="Z63" i="2" s="1"/>
  <c r="Y55" i="2"/>
  <c r="X55" i="2"/>
  <c r="Z55" i="2" s="1"/>
  <c r="Y47" i="2"/>
  <c r="X47" i="2"/>
  <c r="Z47" i="2" s="1"/>
  <c r="Y39" i="2"/>
  <c r="X39" i="2"/>
  <c r="Z39" i="2" s="1"/>
  <c r="Y31" i="2"/>
  <c r="X31" i="2"/>
  <c r="Z31" i="2" s="1"/>
  <c r="Y23" i="2"/>
  <c r="X23" i="2"/>
  <c r="Z23" i="2" s="1"/>
  <c r="Y15" i="2"/>
  <c r="X15" i="2"/>
  <c r="Z15" i="2" s="1"/>
  <c r="Y3" i="2"/>
  <c r="X3" i="2"/>
  <c r="Z3" i="2" s="1"/>
  <c r="Y1801" i="2"/>
  <c r="X1801" i="2"/>
  <c r="Z1801" i="2" s="1"/>
  <c r="Y1162" i="2"/>
  <c r="X1162" i="2"/>
  <c r="Z1162" i="2" s="1"/>
  <c r="Y2923" i="2"/>
  <c r="X2923" i="2"/>
  <c r="Z2923" i="2" s="1"/>
  <c r="Y2911" i="2"/>
  <c r="X2911" i="2"/>
  <c r="Z2911" i="2" s="1"/>
  <c r="Y2859" i="2"/>
  <c r="X2859" i="2"/>
  <c r="Z2859" i="2" s="1"/>
  <c r="Y2847" i="2"/>
  <c r="X2847" i="2"/>
  <c r="Z2847" i="2" s="1"/>
  <c r="Y2823" i="2"/>
  <c r="X2823" i="2"/>
  <c r="Z2823" i="2" s="1"/>
  <c r="Y2795" i="2"/>
  <c r="X2795" i="2"/>
  <c r="Z2795" i="2" s="1"/>
  <c r="Y2783" i="2"/>
  <c r="X2783" i="2"/>
  <c r="Z2783" i="2" s="1"/>
  <c r="Y2759" i="2"/>
  <c r="X2759" i="2"/>
  <c r="Z2759" i="2" s="1"/>
  <c r="Y2731" i="2"/>
  <c r="X2731" i="2"/>
  <c r="Z2731" i="2" s="1"/>
  <c r="Y2719" i="2"/>
  <c r="X2719" i="2"/>
  <c r="Z2719" i="2" s="1"/>
  <c r="Y2695" i="2"/>
  <c r="X2695" i="2"/>
  <c r="Z2695" i="2" s="1"/>
  <c r="Y2667" i="2"/>
  <c r="X2667" i="2"/>
  <c r="Z2667" i="2" s="1"/>
  <c r="Y2655" i="2"/>
  <c r="X2655" i="2"/>
  <c r="Z2655" i="2" s="1"/>
  <c r="X2631" i="2"/>
  <c r="Z2631" i="2" s="1"/>
  <c r="Y2631" i="2"/>
  <c r="Y2603" i="2"/>
  <c r="X2603" i="2"/>
  <c r="Z2603" i="2" s="1"/>
  <c r="Y2591" i="2"/>
  <c r="X2591" i="2"/>
  <c r="Z2591" i="2" s="1"/>
  <c r="X2567" i="2"/>
  <c r="Z2567" i="2" s="1"/>
  <c r="Y2567" i="2"/>
  <c r="Y2539" i="2"/>
  <c r="X2539" i="2"/>
  <c r="Z2539" i="2" s="1"/>
  <c r="Y2527" i="2"/>
  <c r="X2527" i="2"/>
  <c r="Z2527" i="2" s="1"/>
  <c r="Y2503" i="2"/>
  <c r="X2503" i="2"/>
  <c r="Z2503" i="2" s="1"/>
  <c r="Y2474" i="2"/>
  <c r="X2474" i="2"/>
  <c r="Z2474" i="2" s="1"/>
  <c r="Y2449" i="2"/>
  <c r="X2449" i="2"/>
  <c r="Z2449" i="2" s="1"/>
  <c r="Y2442" i="2"/>
  <c r="X2442" i="2"/>
  <c r="Z2442" i="2" s="1"/>
  <c r="Y2417" i="2"/>
  <c r="X2417" i="2"/>
  <c r="Z2417" i="2" s="1"/>
  <c r="Y2410" i="2"/>
  <c r="X2410" i="2"/>
  <c r="Z2410" i="2" s="1"/>
  <c r="Y2385" i="2"/>
  <c r="X2385" i="2"/>
  <c r="Z2385" i="2" s="1"/>
  <c r="Y2378" i="2"/>
  <c r="X2378" i="2"/>
  <c r="Z2378" i="2" s="1"/>
  <c r="Y2353" i="2"/>
  <c r="X2353" i="2"/>
  <c r="Z2353" i="2" s="1"/>
  <c r="Y2346" i="2"/>
  <c r="X2346" i="2"/>
  <c r="Z2346" i="2" s="1"/>
  <c r="Y2321" i="2"/>
  <c r="X2321" i="2"/>
  <c r="Z2321" i="2" s="1"/>
  <c r="Y2314" i="2"/>
  <c r="X2314" i="2"/>
  <c r="Z2314" i="2" s="1"/>
  <c r="X2294" i="2"/>
  <c r="Z2294" i="2" s="1"/>
  <c r="Y2294" i="2"/>
  <c r="Y2289" i="2"/>
  <c r="X2289" i="2"/>
  <c r="Z2289" i="2" s="1"/>
  <c r="Y2282" i="2"/>
  <c r="X2282" i="2"/>
  <c r="Z2282" i="2" s="1"/>
  <c r="Y2270" i="2"/>
  <c r="X2270" i="2"/>
  <c r="Z2270" i="2" s="1"/>
  <c r="Y2263" i="2"/>
  <c r="X2263" i="2"/>
  <c r="Z2263" i="2" s="1"/>
  <c r="Y2251" i="2"/>
  <c r="X2251" i="2"/>
  <c r="Z2251" i="2" s="1"/>
  <c r="Y2245" i="2"/>
  <c r="X2245" i="2"/>
  <c r="Z2245" i="2" s="1"/>
  <c r="Y2226" i="2"/>
  <c r="X2226" i="2"/>
  <c r="Z2226" i="2" s="1"/>
  <c r="Y2220" i="2"/>
  <c r="X2220" i="2"/>
  <c r="Z2220" i="2" s="1"/>
  <c r="Y2213" i="2"/>
  <c r="X2213" i="2"/>
  <c r="Z2213" i="2" s="1"/>
  <c r="Y2188" i="2"/>
  <c r="X2188" i="2"/>
  <c r="Z2188" i="2" s="1"/>
  <c r="Y2181" i="2"/>
  <c r="X2181" i="2"/>
  <c r="Z2181" i="2" s="1"/>
  <c r="X2174" i="2"/>
  <c r="Z2174" i="2" s="1"/>
  <c r="Y2174" i="2"/>
  <c r="Y2168" i="2"/>
  <c r="X2168" i="2"/>
  <c r="Z2168" i="2" s="1"/>
  <c r="Y2161" i="2"/>
  <c r="X2161" i="2"/>
  <c r="Z2161" i="2" s="1"/>
  <c r="Y2155" i="2"/>
  <c r="X2155" i="2"/>
  <c r="Z2155" i="2" s="1"/>
  <c r="Y2149" i="2"/>
  <c r="X2149" i="2"/>
  <c r="Z2149" i="2" s="1"/>
  <c r="Y2142" i="2"/>
  <c r="X2142" i="2"/>
  <c r="Z2142" i="2" s="1"/>
  <c r="Y2136" i="2"/>
  <c r="X2136" i="2"/>
  <c r="Z2136" i="2" s="1"/>
  <c r="Y2129" i="2"/>
  <c r="X2129" i="2"/>
  <c r="Z2129" i="2" s="1"/>
  <c r="Y2123" i="2"/>
  <c r="X2123" i="2"/>
  <c r="Z2123" i="2" s="1"/>
  <c r="Y2097" i="2"/>
  <c r="X2097" i="2"/>
  <c r="Z2097" i="2" s="1"/>
  <c r="Y2089" i="2"/>
  <c r="X2089" i="2"/>
  <c r="Z2089" i="2" s="1"/>
  <c r="Y2082" i="2"/>
  <c r="X2082" i="2"/>
  <c r="Z2082" i="2" s="1"/>
  <c r="Y2067" i="2"/>
  <c r="X2067" i="2"/>
  <c r="Z2067" i="2" s="1"/>
  <c r="X2062" i="2"/>
  <c r="Z2062" i="2" s="1"/>
  <c r="Y2062" i="2"/>
  <c r="Y2042" i="2"/>
  <c r="X2042" i="2"/>
  <c r="Z2042" i="2" s="1"/>
  <c r="Y2035" i="2"/>
  <c r="X2035" i="2"/>
  <c r="Z2035" i="2" s="1"/>
  <c r="Y2029" i="2"/>
  <c r="X2029" i="2"/>
  <c r="Z2029" i="2" s="1"/>
  <c r="Y2004" i="2"/>
  <c r="X2004" i="2"/>
  <c r="Z2004" i="2" s="1"/>
  <c r="Y1998" i="2"/>
  <c r="X1998" i="2"/>
  <c r="Z1998" i="2" s="1"/>
  <c r="Y1991" i="2"/>
  <c r="X1991" i="2"/>
  <c r="Z1991" i="2" s="1"/>
  <c r="Y1970" i="2"/>
  <c r="X1970" i="2"/>
  <c r="Z1970" i="2" s="1"/>
  <c r="Y1963" i="2"/>
  <c r="X1963" i="2"/>
  <c r="Z1963" i="2" s="1"/>
  <c r="X1956" i="2"/>
  <c r="Z1956" i="2" s="1"/>
  <c r="Y1956" i="2"/>
  <c r="Y1935" i="2"/>
  <c r="X1935" i="2"/>
  <c r="Z1935" i="2" s="1"/>
  <c r="Y1929" i="2"/>
  <c r="X1929" i="2"/>
  <c r="Z1929" i="2" s="1"/>
  <c r="Y1922" i="2"/>
  <c r="X1922" i="2"/>
  <c r="Z1922" i="2" s="1"/>
  <c r="Y1916" i="2"/>
  <c r="X1916" i="2"/>
  <c r="Z1916" i="2" s="1"/>
  <c r="Y1908" i="2"/>
  <c r="X1908" i="2"/>
  <c r="Z1908" i="2" s="1"/>
  <c r="Y1902" i="2"/>
  <c r="X1902" i="2"/>
  <c r="Z1902" i="2" s="1"/>
  <c r="Y1888" i="2"/>
  <c r="X1888" i="2"/>
  <c r="Z1888" i="2" s="1"/>
  <c r="Y1874" i="2"/>
  <c r="X1874" i="2"/>
  <c r="Z1874" i="2" s="1"/>
  <c r="Y1869" i="2"/>
  <c r="X1869" i="2"/>
  <c r="Z1869" i="2" s="1"/>
  <c r="Y1848" i="2"/>
  <c r="X1848" i="2"/>
  <c r="Z1848" i="2" s="1"/>
  <c r="Y1827" i="2"/>
  <c r="X1827" i="2"/>
  <c r="Z1827" i="2" s="1"/>
  <c r="Y1820" i="2"/>
  <c r="X1820" i="2"/>
  <c r="Z1820" i="2" s="1"/>
  <c r="Y1813" i="2"/>
  <c r="X1813" i="2"/>
  <c r="Z1813" i="2" s="1"/>
  <c r="Y1798" i="2"/>
  <c r="X1798" i="2"/>
  <c r="Z1798" i="2" s="1"/>
  <c r="Y1791" i="2"/>
  <c r="X1791" i="2"/>
  <c r="Z1791" i="2" s="1"/>
  <c r="Y1784" i="2"/>
  <c r="X1784" i="2"/>
  <c r="Z1784" i="2" s="1"/>
  <c r="Y1777" i="2"/>
  <c r="X1777" i="2"/>
  <c r="Z1777" i="2" s="1"/>
  <c r="Y1770" i="2"/>
  <c r="X1770" i="2"/>
  <c r="Z1770" i="2" s="1"/>
  <c r="Y1749" i="2"/>
  <c r="X1749" i="2"/>
  <c r="Z1749" i="2" s="1"/>
  <c r="Y1722" i="2"/>
  <c r="X1722" i="2"/>
  <c r="Z1722" i="2" s="1"/>
  <c r="Y1709" i="2"/>
  <c r="X1709" i="2"/>
  <c r="Z1709" i="2" s="1"/>
  <c r="Y1689" i="2"/>
  <c r="X1689" i="2"/>
  <c r="Z1689" i="2" s="1"/>
  <c r="Y1682" i="2"/>
  <c r="X1682" i="2"/>
  <c r="Z1682" i="2" s="1"/>
  <c r="Y1644" i="2"/>
  <c r="X1644" i="2"/>
  <c r="Z1644" i="2" s="1"/>
  <c r="Y1602" i="2"/>
  <c r="X1602" i="2"/>
  <c r="Z1602" i="2" s="1"/>
  <c r="Y1589" i="2"/>
  <c r="X1589" i="2"/>
  <c r="Z1589" i="2" s="1"/>
  <c r="Y1582" i="2"/>
  <c r="X1582" i="2"/>
  <c r="Z1582" i="2" s="1"/>
  <c r="Y1525" i="2"/>
  <c r="X1525" i="2"/>
  <c r="Z1525" i="2" s="1"/>
  <c r="Y1517" i="2"/>
  <c r="X1517" i="2"/>
  <c r="Z1517" i="2" s="1"/>
  <c r="Y1483" i="2"/>
  <c r="X1483" i="2"/>
  <c r="Z1483" i="2" s="1"/>
  <c r="Y1467" i="2"/>
  <c r="X1467" i="2"/>
  <c r="Z1467" i="2" s="1"/>
  <c r="Y1462" i="2"/>
  <c r="X1462" i="2"/>
  <c r="Z1462" i="2" s="1"/>
  <c r="Y1456" i="2"/>
  <c r="X1456" i="2"/>
  <c r="Z1456" i="2" s="1"/>
  <c r="Y1416" i="2"/>
  <c r="X1416" i="2"/>
  <c r="Z1416" i="2" s="1"/>
  <c r="Y1401" i="2"/>
  <c r="X1401" i="2"/>
  <c r="Z1401" i="2" s="1"/>
  <c r="Y1393" i="2"/>
  <c r="X1393" i="2"/>
  <c r="Z1393" i="2" s="1"/>
  <c r="Y1381" i="2"/>
  <c r="X1381" i="2"/>
  <c r="Z1381" i="2" s="1"/>
  <c r="Y1360" i="2"/>
  <c r="X1360" i="2"/>
  <c r="Z1360" i="2" s="1"/>
  <c r="Y1307" i="2"/>
  <c r="X1307" i="2"/>
  <c r="Z1307" i="2" s="1"/>
  <c r="Y1233" i="2"/>
  <c r="X1233" i="2"/>
  <c r="Z1233" i="2" s="1"/>
  <c r="Y1213" i="2"/>
  <c r="X1213" i="2"/>
  <c r="Z1213" i="2" s="1"/>
  <c r="Y1208" i="2"/>
  <c r="X1208" i="2"/>
  <c r="Z1208" i="2" s="1"/>
  <c r="Y1195" i="2"/>
  <c r="X1195" i="2"/>
  <c r="Z1195" i="2" s="1"/>
  <c r="Y1182" i="2"/>
  <c r="X1182" i="2"/>
  <c r="Z1182" i="2" s="1"/>
  <c r="X1175" i="2"/>
  <c r="Z1175" i="2" s="1"/>
  <c r="Y1175" i="2"/>
  <c r="Y1170" i="2"/>
  <c r="X1170" i="2"/>
  <c r="Z1170" i="2" s="1"/>
  <c r="Y1152" i="2"/>
  <c r="X1152" i="2"/>
  <c r="Z1152" i="2" s="1"/>
  <c r="Y1146" i="2"/>
  <c r="X1146" i="2"/>
  <c r="Z1146" i="2" s="1"/>
  <c r="X1126" i="2"/>
  <c r="Z1126" i="2" s="1"/>
  <c r="Y1126" i="2"/>
  <c r="Y1118" i="2"/>
  <c r="X1118" i="2"/>
  <c r="Z1118" i="2" s="1"/>
  <c r="Y1041" i="2"/>
  <c r="X1041" i="2"/>
  <c r="Z1041" i="2" s="1"/>
  <c r="X1030" i="2"/>
  <c r="Z1030" i="2" s="1"/>
  <c r="Y1030" i="2"/>
  <c r="Y1012" i="2"/>
  <c r="X1012" i="2"/>
  <c r="Z1012" i="2" s="1"/>
  <c r="Y1007" i="2"/>
  <c r="X1007" i="2"/>
  <c r="Z1007" i="2" s="1"/>
  <c r="Y989" i="2"/>
  <c r="X989" i="2"/>
  <c r="Z989" i="2" s="1"/>
  <c r="Y977" i="2"/>
  <c r="X977" i="2"/>
  <c r="Z977" i="2" s="1"/>
  <c r="Y966" i="2"/>
  <c r="X966" i="2"/>
  <c r="Z966" i="2" s="1"/>
  <c r="Y948" i="2"/>
  <c r="X948" i="2"/>
  <c r="Z948" i="2" s="1"/>
  <c r="Y943" i="2"/>
  <c r="X943" i="2"/>
  <c r="Z943" i="2" s="1"/>
  <c r="Y925" i="2"/>
  <c r="X925" i="2"/>
  <c r="Z925" i="2" s="1"/>
  <c r="Y913" i="2"/>
  <c r="X913" i="2"/>
  <c r="Z913" i="2" s="1"/>
  <c r="Y884" i="2"/>
  <c r="X884" i="2"/>
  <c r="Z884" i="2" s="1"/>
  <c r="Y879" i="2"/>
  <c r="X879" i="2"/>
  <c r="Z879" i="2" s="1"/>
  <c r="Y875" i="2"/>
  <c r="X875" i="2"/>
  <c r="Z875" i="2" s="1"/>
  <c r="Y871" i="2"/>
  <c r="X871" i="2"/>
  <c r="Z871" i="2" s="1"/>
  <c r="Y867" i="2"/>
  <c r="X867" i="2"/>
  <c r="Z867" i="2" s="1"/>
  <c r="Y863" i="2"/>
  <c r="X863" i="2"/>
  <c r="Z863" i="2" s="1"/>
  <c r="Y852" i="2"/>
  <c r="X852" i="2"/>
  <c r="Z852" i="2" s="1"/>
  <c r="Y826" i="2"/>
  <c r="X826" i="2"/>
  <c r="Z826" i="2" s="1"/>
  <c r="Y811" i="2"/>
  <c r="X811" i="2"/>
  <c r="Z811" i="2" s="1"/>
  <c r="Y796" i="2"/>
  <c r="X796" i="2"/>
  <c r="Z796" i="2" s="1"/>
  <c r="Y784" i="2"/>
  <c r="X784" i="2"/>
  <c r="Z784" i="2" s="1"/>
  <c r="Y766" i="2"/>
  <c r="X766" i="2"/>
  <c r="Z766" i="2" s="1"/>
  <c r="Y732" i="2"/>
  <c r="X732" i="2"/>
  <c r="Z732" i="2" s="1"/>
  <c r="Y725" i="2"/>
  <c r="X725" i="2"/>
  <c r="Z725" i="2" s="1"/>
  <c r="Y712" i="2"/>
  <c r="X712" i="2"/>
  <c r="Z712" i="2" s="1"/>
  <c r="Y699" i="2"/>
  <c r="X699" i="2"/>
  <c r="Z699" i="2" s="1"/>
  <c r="Y691" i="2"/>
  <c r="X691" i="2"/>
  <c r="Z691" i="2" s="1"/>
  <c r="Y684" i="2"/>
  <c r="X684" i="2"/>
  <c r="Z684" i="2" s="1"/>
  <c r="Y677" i="2"/>
  <c r="X677" i="2"/>
  <c r="Z677" i="2" s="1"/>
  <c r="Y648" i="2"/>
  <c r="X648" i="2"/>
  <c r="Z648" i="2" s="1"/>
  <c r="Y642" i="2"/>
  <c r="X642" i="2"/>
  <c r="Z642" i="2" s="1"/>
  <c r="Y588" i="2"/>
  <c r="X588" i="2"/>
  <c r="Z588" i="2" s="1"/>
  <c r="Y564" i="2"/>
  <c r="X564" i="2"/>
  <c r="Z564" i="2" s="1"/>
  <c r="Y544" i="2"/>
  <c r="X544" i="2"/>
  <c r="Z544" i="2" s="1"/>
  <c r="Y519" i="2"/>
  <c r="X519" i="2"/>
  <c r="Z519" i="2" s="1"/>
  <c r="Y513" i="2"/>
  <c r="X513" i="2"/>
  <c r="Z513" i="2" s="1"/>
  <c r="Y508" i="2"/>
  <c r="X508" i="2"/>
  <c r="Z508" i="2" s="1"/>
  <c r="Y503" i="2"/>
  <c r="X503" i="2"/>
  <c r="Z503" i="2" s="1"/>
  <c r="Y481" i="2"/>
  <c r="X481" i="2"/>
  <c r="Z481" i="2" s="1"/>
  <c r="Y475" i="2"/>
  <c r="X475" i="2"/>
  <c r="Z475" i="2" s="1"/>
  <c r="Y446" i="2"/>
  <c r="X446" i="2"/>
  <c r="Z446" i="2" s="1"/>
  <c r="Y432" i="2"/>
  <c r="X432" i="2"/>
  <c r="Z432" i="2" s="1"/>
  <c r="Y412" i="2"/>
  <c r="X412" i="2"/>
  <c r="Z412" i="2" s="1"/>
  <c r="X405" i="2"/>
  <c r="Z405" i="2" s="1"/>
  <c r="Y405" i="2"/>
  <c r="Y382" i="2"/>
  <c r="X382" i="2"/>
  <c r="Z382" i="2" s="1"/>
  <c r="Y374" i="2"/>
  <c r="X374" i="2"/>
  <c r="Z374" i="2" s="1"/>
  <c r="Y340" i="2"/>
  <c r="X340" i="2"/>
  <c r="Z340" i="2" s="1"/>
  <c r="Y327" i="2"/>
  <c r="X327" i="2"/>
  <c r="Z327" i="2" s="1"/>
  <c r="Y293" i="2"/>
  <c r="X293" i="2"/>
  <c r="Z293" i="2" s="1"/>
  <c r="X287" i="2"/>
  <c r="Z287" i="2" s="1"/>
  <c r="Y287" i="2"/>
  <c r="Y263" i="2"/>
  <c r="X263" i="2"/>
  <c r="Z263" i="2" s="1"/>
  <c r="Y245" i="2"/>
  <c r="X245" i="2"/>
  <c r="Z245" i="2" s="1"/>
  <c r="Y226" i="2"/>
  <c r="X226" i="2"/>
  <c r="Z226" i="2" s="1"/>
  <c r="Y221" i="2"/>
  <c r="X221" i="2"/>
  <c r="Z221" i="2" s="1"/>
  <c r="Y215" i="2"/>
  <c r="X215" i="2"/>
  <c r="Z215" i="2" s="1"/>
  <c r="Y194" i="2"/>
  <c r="X194" i="2"/>
  <c r="Z194" i="2" s="1"/>
  <c r="Y189" i="2"/>
  <c r="X189" i="2"/>
  <c r="Z189" i="2" s="1"/>
  <c r="Y182" i="2"/>
  <c r="X182" i="2"/>
  <c r="Z182" i="2" s="1"/>
  <c r="Y174" i="2"/>
  <c r="X174" i="2"/>
  <c r="Z174" i="2" s="1"/>
  <c r="Y166" i="2"/>
  <c r="X166" i="2"/>
  <c r="Z166" i="2" s="1"/>
  <c r="Y158" i="2"/>
  <c r="X158" i="2"/>
  <c r="Z158" i="2" s="1"/>
  <c r="X150" i="2"/>
  <c r="Z150" i="2" s="1"/>
  <c r="Y150" i="2"/>
  <c r="Y142" i="2"/>
  <c r="X142" i="2"/>
  <c r="Z142" i="2" s="1"/>
  <c r="Y134" i="2"/>
  <c r="X134" i="2"/>
  <c r="Z134" i="2" s="1"/>
  <c r="Y126" i="2"/>
  <c r="X126" i="2"/>
  <c r="Z126" i="2" s="1"/>
  <c r="Y118" i="2"/>
  <c r="X118" i="2"/>
  <c r="Z118" i="2" s="1"/>
  <c r="Y110" i="2"/>
  <c r="X110" i="2"/>
  <c r="Z110" i="2" s="1"/>
  <c r="Y102" i="2"/>
  <c r="X102" i="2"/>
  <c r="Z102" i="2" s="1"/>
  <c r="Y94" i="2"/>
  <c r="X94" i="2"/>
  <c r="Z94" i="2" s="1"/>
  <c r="Y86" i="2"/>
  <c r="X86" i="2"/>
  <c r="Z86" i="2" s="1"/>
  <c r="Y78" i="2"/>
  <c r="X78" i="2"/>
  <c r="Z78" i="2" s="1"/>
  <c r="Y70" i="2"/>
  <c r="X70" i="2"/>
  <c r="Z70" i="2" s="1"/>
  <c r="Y62" i="2"/>
  <c r="X62" i="2"/>
  <c r="Z62" i="2" s="1"/>
  <c r="X54" i="2"/>
  <c r="Z54" i="2" s="1"/>
  <c r="Y54" i="2"/>
  <c r="Y46" i="2"/>
  <c r="X46" i="2"/>
  <c r="Z46" i="2" s="1"/>
  <c r="Y38" i="2"/>
  <c r="X38" i="2"/>
  <c r="Z38" i="2" s="1"/>
  <c r="Y30" i="2"/>
  <c r="X30" i="2"/>
  <c r="Z30" i="2" s="1"/>
  <c r="Y22" i="2"/>
  <c r="X22" i="2"/>
  <c r="Z22" i="2" s="1"/>
  <c r="Y14" i="2"/>
  <c r="X14" i="2"/>
  <c r="Z14" i="2" s="1"/>
  <c r="Y2707" i="2"/>
  <c r="X2707" i="2"/>
  <c r="Z2707" i="2" s="1"/>
  <c r="Y2666" i="2"/>
  <c r="X2666" i="2"/>
  <c r="Z2666" i="2" s="1"/>
  <c r="Y2654" i="2"/>
  <c r="X2654" i="2"/>
  <c r="Z2654" i="2" s="1"/>
  <c r="Y2643" i="2"/>
  <c r="X2643" i="2"/>
  <c r="Z2643" i="2" s="1"/>
  <c r="Y2602" i="2"/>
  <c r="X2602" i="2"/>
  <c r="Z2602" i="2" s="1"/>
  <c r="Y2590" i="2"/>
  <c r="X2590" i="2"/>
  <c r="Z2590" i="2" s="1"/>
  <c r="Y2579" i="2"/>
  <c r="X2579" i="2"/>
  <c r="Z2579" i="2" s="1"/>
  <c r="Y2538" i="2"/>
  <c r="X2538" i="2"/>
  <c r="Z2538" i="2" s="1"/>
  <c r="Y2526" i="2"/>
  <c r="X2526" i="2"/>
  <c r="Z2526" i="2" s="1"/>
  <c r="Y2515" i="2"/>
  <c r="X2515" i="2"/>
  <c r="Z2515" i="2" s="1"/>
  <c r="Y2473" i="2"/>
  <c r="X2473" i="2"/>
  <c r="Z2473" i="2" s="1"/>
  <c r="Y2467" i="2"/>
  <c r="X2467" i="2"/>
  <c r="Z2467" i="2" s="1"/>
  <c r="Y2461" i="2"/>
  <c r="X2461" i="2"/>
  <c r="Z2461" i="2" s="1"/>
  <c r="Y2448" i="2"/>
  <c r="X2448" i="2"/>
  <c r="Z2448" i="2" s="1"/>
  <c r="Y2441" i="2"/>
  <c r="X2441" i="2"/>
  <c r="Z2441" i="2" s="1"/>
  <c r="Y2429" i="2"/>
  <c r="X2429" i="2"/>
  <c r="Z2429" i="2" s="1"/>
  <c r="X2416" i="2"/>
  <c r="Z2416" i="2" s="1"/>
  <c r="Y2416" i="2"/>
  <c r="Y2409" i="2"/>
  <c r="X2409" i="2"/>
  <c r="Z2409" i="2" s="1"/>
  <c r="X2403" i="2"/>
  <c r="Z2403" i="2" s="1"/>
  <c r="Y2403" i="2"/>
  <c r="Y2397" i="2"/>
  <c r="X2397" i="2"/>
  <c r="Z2397" i="2" s="1"/>
  <c r="X2384" i="2"/>
  <c r="Z2384" i="2" s="1"/>
  <c r="Y2384" i="2"/>
  <c r="Y2377" i="2"/>
  <c r="X2377" i="2"/>
  <c r="Z2377" i="2" s="1"/>
  <c r="Y2371" i="2"/>
  <c r="X2371" i="2"/>
  <c r="Z2371" i="2" s="1"/>
  <c r="Y2365" i="2"/>
  <c r="X2365" i="2"/>
  <c r="Z2365" i="2" s="1"/>
  <c r="X2352" i="2"/>
  <c r="Z2352" i="2" s="1"/>
  <c r="Y2352" i="2"/>
  <c r="Y2345" i="2"/>
  <c r="X2345" i="2"/>
  <c r="Z2345" i="2" s="1"/>
  <c r="X2339" i="2"/>
  <c r="Z2339" i="2" s="1"/>
  <c r="Y2339" i="2"/>
  <c r="Y2333" i="2"/>
  <c r="X2333" i="2"/>
  <c r="Z2333" i="2" s="1"/>
  <c r="X2320" i="2"/>
  <c r="Z2320" i="2" s="1"/>
  <c r="Y2320" i="2"/>
  <c r="Y2313" i="2"/>
  <c r="X2313" i="2"/>
  <c r="Z2313" i="2" s="1"/>
  <c r="Y2307" i="2"/>
  <c r="X2307" i="2"/>
  <c r="Z2307" i="2" s="1"/>
  <c r="Y2301" i="2"/>
  <c r="X2301" i="2"/>
  <c r="Z2301" i="2" s="1"/>
  <c r="Y2250" i="2"/>
  <c r="X2250" i="2"/>
  <c r="Z2250" i="2" s="1"/>
  <c r="Y2244" i="2"/>
  <c r="X2244" i="2"/>
  <c r="Z2244" i="2" s="1"/>
  <c r="Y2232" i="2"/>
  <c r="X2232" i="2"/>
  <c r="Z2232" i="2" s="1"/>
  <c r="Y2225" i="2"/>
  <c r="X2225" i="2"/>
  <c r="Z2225" i="2" s="1"/>
  <c r="Y2219" i="2"/>
  <c r="X2219" i="2"/>
  <c r="Z2219" i="2" s="1"/>
  <c r="Y2212" i="2"/>
  <c r="X2212" i="2"/>
  <c r="Z2212" i="2" s="1"/>
  <c r="Y2206" i="2"/>
  <c r="X2206" i="2"/>
  <c r="Z2206" i="2" s="1"/>
  <c r="Y2200" i="2"/>
  <c r="X2200" i="2"/>
  <c r="Z2200" i="2" s="1"/>
  <c r="Y2187" i="2"/>
  <c r="X2187" i="2"/>
  <c r="Z2187" i="2" s="1"/>
  <c r="Y2180" i="2"/>
  <c r="X2180" i="2"/>
  <c r="Z2180" i="2" s="1"/>
  <c r="Y2167" i="2"/>
  <c r="X2167" i="2"/>
  <c r="Z2167" i="2" s="1"/>
  <c r="Y2160" i="2"/>
  <c r="X2160" i="2"/>
  <c r="Z2160" i="2" s="1"/>
  <c r="Y2154" i="2"/>
  <c r="X2154" i="2"/>
  <c r="Z2154" i="2" s="1"/>
  <c r="Y2148" i="2"/>
  <c r="X2148" i="2"/>
  <c r="Z2148" i="2" s="1"/>
  <c r="Y2135" i="2"/>
  <c r="X2135" i="2"/>
  <c r="Z2135" i="2" s="1"/>
  <c r="Y2122" i="2"/>
  <c r="X2122" i="2"/>
  <c r="Z2122" i="2" s="1"/>
  <c r="Y2116" i="2"/>
  <c r="X2116" i="2"/>
  <c r="Z2116" i="2" s="1"/>
  <c r="X2110" i="2"/>
  <c r="Z2110" i="2" s="1"/>
  <c r="Y2110" i="2"/>
  <c r="Y2103" i="2"/>
  <c r="X2103" i="2"/>
  <c r="Z2103" i="2" s="1"/>
  <c r="X2088" i="2"/>
  <c r="Z2088" i="2" s="1"/>
  <c r="Y2088" i="2"/>
  <c r="Y2081" i="2"/>
  <c r="X2081" i="2"/>
  <c r="Z2081" i="2" s="1"/>
  <c r="Y2055" i="2"/>
  <c r="X2055" i="2"/>
  <c r="Z2055" i="2" s="1"/>
  <c r="Y2048" i="2"/>
  <c r="X2048" i="2"/>
  <c r="Z2048" i="2" s="1"/>
  <c r="Y2009" i="2"/>
  <c r="X2009" i="2"/>
  <c r="Z2009" i="2" s="1"/>
  <c r="Y2003" i="2"/>
  <c r="X2003" i="2"/>
  <c r="Z2003" i="2" s="1"/>
  <c r="Y1997" i="2"/>
  <c r="X1997" i="2"/>
  <c r="Z1997" i="2" s="1"/>
  <c r="Y1990" i="2"/>
  <c r="X1990" i="2"/>
  <c r="Z1990" i="2" s="1"/>
  <c r="Y1983" i="2"/>
  <c r="X1983" i="2"/>
  <c r="Z1983" i="2" s="1"/>
  <c r="Y1976" i="2"/>
  <c r="X1976" i="2"/>
  <c r="Z1976" i="2" s="1"/>
  <c r="Y1962" i="2"/>
  <c r="X1962" i="2"/>
  <c r="Z1962" i="2" s="1"/>
  <c r="Y1955" i="2"/>
  <c r="X1955" i="2"/>
  <c r="Z1955" i="2" s="1"/>
  <c r="Y1947" i="2"/>
  <c r="X1947" i="2"/>
  <c r="Z1947" i="2" s="1"/>
  <c r="Y1928" i="2"/>
  <c r="X1928" i="2"/>
  <c r="Z1928" i="2" s="1"/>
  <c r="Y1915" i="2"/>
  <c r="X1915" i="2"/>
  <c r="Z1915" i="2" s="1"/>
  <c r="Y1894" i="2"/>
  <c r="X1894" i="2"/>
  <c r="Z1894" i="2" s="1"/>
  <c r="Y1887" i="2"/>
  <c r="X1887" i="2"/>
  <c r="Z1887" i="2" s="1"/>
  <c r="Y1880" i="2"/>
  <c r="X1880" i="2"/>
  <c r="Z1880" i="2" s="1"/>
  <c r="X1840" i="2"/>
  <c r="Z1840" i="2" s="1"/>
  <c r="Y1840" i="2"/>
  <c r="X1832" i="2"/>
  <c r="Z1832" i="2" s="1"/>
  <c r="Y1832" i="2"/>
  <c r="Y1819" i="2"/>
  <c r="X1819" i="2"/>
  <c r="Z1819" i="2" s="1"/>
  <c r="Y1804" i="2"/>
  <c r="X1804" i="2"/>
  <c r="Z1804" i="2" s="1"/>
  <c r="Y1769" i="2"/>
  <c r="X1769" i="2"/>
  <c r="Z1769" i="2" s="1"/>
  <c r="Y1763" i="2"/>
  <c r="X1763" i="2"/>
  <c r="Z1763" i="2" s="1"/>
  <c r="Y1741" i="2"/>
  <c r="X1741" i="2"/>
  <c r="Z1741" i="2" s="1"/>
  <c r="Y1734" i="2"/>
  <c r="X1734" i="2"/>
  <c r="Z1734" i="2" s="1"/>
  <c r="X1728" i="2"/>
  <c r="Z1728" i="2" s="1"/>
  <c r="Y1728" i="2"/>
  <c r="Y1721" i="2"/>
  <c r="X1721" i="2"/>
  <c r="Z1721" i="2" s="1"/>
  <c r="Y1714" i="2"/>
  <c r="X1714" i="2"/>
  <c r="Z1714" i="2" s="1"/>
  <c r="Y1659" i="2"/>
  <c r="X1659" i="2"/>
  <c r="Z1659" i="2" s="1"/>
  <c r="X1635" i="2"/>
  <c r="Z1635" i="2" s="1"/>
  <c r="Y1635" i="2"/>
  <c r="Y1615" i="2"/>
  <c r="X1615" i="2"/>
  <c r="Z1615" i="2" s="1"/>
  <c r="Y1608" i="2"/>
  <c r="X1608" i="2"/>
  <c r="Z1608" i="2" s="1"/>
  <c r="Y1595" i="2"/>
  <c r="X1595" i="2"/>
  <c r="Z1595" i="2" s="1"/>
  <c r="Y1581" i="2"/>
  <c r="X1581" i="2"/>
  <c r="Z1581" i="2" s="1"/>
  <c r="Y1574" i="2"/>
  <c r="X1574" i="2"/>
  <c r="Z1574" i="2" s="1"/>
  <c r="Y1537" i="2"/>
  <c r="X1537" i="2"/>
  <c r="Z1537" i="2" s="1"/>
  <c r="Y1503" i="2"/>
  <c r="X1503" i="2"/>
  <c r="Z1503" i="2" s="1"/>
  <c r="Y1495" i="2"/>
  <c r="X1495" i="2"/>
  <c r="Z1495" i="2" s="1"/>
  <c r="Y1474" i="2"/>
  <c r="X1474" i="2"/>
  <c r="Z1474" i="2" s="1"/>
  <c r="Y1455" i="2"/>
  <c r="X1455" i="2"/>
  <c r="Z1455" i="2" s="1"/>
  <c r="Y1448" i="2"/>
  <c r="X1448" i="2"/>
  <c r="Z1448" i="2" s="1"/>
  <c r="Y1442" i="2"/>
  <c r="X1442" i="2"/>
  <c r="Z1442" i="2" s="1"/>
  <c r="Y1422" i="2"/>
  <c r="X1422" i="2"/>
  <c r="Z1422" i="2" s="1"/>
  <c r="Y1415" i="2"/>
  <c r="X1415" i="2"/>
  <c r="Z1415" i="2" s="1"/>
  <c r="Y1407" i="2"/>
  <c r="X1407" i="2"/>
  <c r="Z1407" i="2" s="1"/>
  <c r="Y1386" i="2"/>
  <c r="X1386" i="2"/>
  <c r="Z1386" i="2" s="1"/>
  <c r="Y1366" i="2"/>
  <c r="X1366" i="2"/>
  <c r="Z1366" i="2" s="1"/>
  <c r="Y1337" i="2"/>
  <c r="X1337" i="2"/>
  <c r="Z1337" i="2" s="1"/>
  <c r="Y1331" i="2"/>
  <c r="X1331" i="2"/>
  <c r="Z1331" i="2" s="1"/>
  <c r="Y1251" i="2"/>
  <c r="X1251" i="2"/>
  <c r="Z1251" i="2" s="1"/>
  <c r="Y1243" i="2"/>
  <c r="X1243" i="2"/>
  <c r="Z1243" i="2" s="1"/>
  <c r="Y1238" i="2"/>
  <c r="X1238" i="2"/>
  <c r="Z1238" i="2" s="1"/>
  <c r="Y1181" i="2"/>
  <c r="X1181" i="2"/>
  <c r="Z1181" i="2" s="1"/>
  <c r="Y1145" i="2"/>
  <c r="X1145" i="2"/>
  <c r="Z1145" i="2" s="1"/>
  <c r="Y1117" i="2"/>
  <c r="X1117" i="2"/>
  <c r="Z1117" i="2" s="1"/>
  <c r="Y1034" i="2"/>
  <c r="X1034" i="2"/>
  <c r="Z1034" i="2" s="1"/>
  <c r="Y1029" i="2"/>
  <c r="X1029" i="2"/>
  <c r="Z1029" i="2" s="1"/>
  <c r="Y1006" i="2"/>
  <c r="X1006" i="2"/>
  <c r="Z1006" i="2" s="1"/>
  <c r="Y1000" i="2"/>
  <c r="X1000" i="2"/>
  <c r="Z1000" i="2" s="1"/>
  <c r="Y988" i="2"/>
  <c r="X988" i="2"/>
  <c r="Z988" i="2" s="1"/>
  <c r="Y970" i="2"/>
  <c r="X970" i="2"/>
  <c r="Z970" i="2" s="1"/>
  <c r="X965" i="2"/>
  <c r="Z965" i="2" s="1"/>
  <c r="Y965" i="2"/>
  <c r="Y942" i="2"/>
  <c r="X942" i="2"/>
  <c r="Z942" i="2" s="1"/>
  <c r="Y936" i="2"/>
  <c r="X936" i="2"/>
  <c r="Z936" i="2" s="1"/>
  <c r="Y924" i="2"/>
  <c r="X924" i="2"/>
  <c r="Z924" i="2" s="1"/>
  <c r="Y906" i="2"/>
  <c r="X906" i="2"/>
  <c r="Z906" i="2" s="1"/>
  <c r="Y851" i="2"/>
  <c r="X851" i="2"/>
  <c r="Z851" i="2" s="1"/>
  <c r="Y832" i="2"/>
  <c r="X832" i="2"/>
  <c r="Z832" i="2" s="1"/>
  <c r="Y817" i="2"/>
  <c r="X817" i="2"/>
  <c r="Z817" i="2" s="1"/>
  <c r="Y810" i="2"/>
  <c r="X810" i="2"/>
  <c r="Z810" i="2" s="1"/>
  <c r="Y783" i="2"/>
  <c r="X783" i="2"/>
  <c r="Z783" i="2" s="1"/>
  <c r="Y776" i="2"/>
  <c r="X776" i="2"/>
  <c r="Z776" i="2" s="1"/>
  <c r="Y771" i="2"/>
  <c r="X771" i="2"/>
  <c r="Z771" i="2" s="1"/>
  <c r="Y739" i="2"/>
  <c r="X739" i="2"/>
  <c r="Z739" i="2" s="1"/>
  <c r="Y711" i="2"/>
  <c r="X711" i="2"/>
  <c r="Z711" i="2" s="1"/>
  <c r="Y705" i="2"/>
  <c r="X705" i="2"/>
  <c r="Z705" i="2" s="1"/>
  <c r="Y683" i="2"/>
  <c r="X683" i="2"/>
  <c r="Z683" i="2" s="1"/>
  <c r="Y661" i="2"/>
  <c r="X661" i="2"/>
  <c r="Z661" i="2" s="1"/>
  <c r="Y654" i="2"/>
  <c r="X654" i="2"/>
  <c r="Z654" i="2" s="1"/>
  <c r="Y641" i="2"/>
  <c r="X641" i="2"/>
  <c r="Z641" i="2" s="1"/>
  <c r="Y622" i="2"/>
  <c r="X622" i="2"/>
  <c r="Z622" i="2" s="1"/>
  <c r="Y606" i="2"/>
  <c r="X606" i="2"/>
  <c r="Z606" i="2" s="1"/>
  <c r="Y600" i="2"/>
  <c r="X600" i="2"/>
  <c r="Z600" i="2" s="1"/>
  <c r="Y594" i="2"/>
  <c r="X594" i="2"/>
  <c r="Z594" i="2" s="1"/>
  <c r="Y581" i="2"/>
  <c r="X581" i="2"/>
  <c r="Z581" i="2" s="1"/>
  <c r="Y576" i="2"/>
  <c r="X576" i="2"/>
  <c r="Z576" i="2" s="1"/>
  <c r="Y571" i="2"/>
  <c r="X571" i="2"/>
  <c r="Z571" i="2" s="1"/>
  <c r="Y549" i="2"/>
  <c r="X549" i="2"/>
  <c r="Z549" i="2" s="1"/>
  <c r="Y536" i="2"/>
  <c r="X536" i="2"/>
  <c r="Z536" i="2" s="1"/>
  <c r="Y529" i="2"/>
  <c r="X529" i="2"/>
  <c r="Z529" i="2" s="1"/>
  <c r="Y524" i="2"/>
  <c r="X524" i="2"/>
  <c r="Z524" i="2" s="1"/>
  <c r="Y502" i="2"/>
  <c r="X502" i="2"/>
  <c r="Z502" i="2" s="1"/>
  <c r="Y474" i="2"/>
  <c r="X474" i="2"/>
  <c r="Z474" i="2" s="1"/>
  <c r="Y453" i="2"/>
  <c r="X453" i="2"/>
  <c r="Z453" i="2" s="1"/>
  <c r="Y439" i="2"/>
  <c r="X439" i="2"/>
  <c r="Z439" i="2" s="1"/>
  <c r="Y425" i="2"/>
  <c r="X425" i="2"/>
  <c r="Z425" i="2" s="1"/>
  <c r="Y404" i="2"/>
  <c r="X404" i="2"/>
  <c r="Z404" i="2" s="1"/>
  <c r="Y396" i="2"/>
  <c r="X396" i="2"/>
  <c r="Z396" i="2" s="1"/>
  <c r="Y389" i="2"/>
  <c r="X389" i="2"/>
  <c r="Z389" i="2" s="1"/>
  <c r="X373" i="2"/>
  <c r="Z373" i="2" s="1"/>
  <c r="Y373" i="2"/>
  <c r="Y346" i="2"/>
  <c r="X346" i="2"/>
  <c r="Z346" i="2" s="1"/>
  <c r="Y332" i="2"/>
  <c r="X332" i="2"/>
  <c r="Z332" i="2" s="1"/>
  <c r="Y326" i="2"/>
  <c r="X326" i="2"/>
  <c r="Z326" i="2" s="1"/>
  <c r="Y313" i="2"/>
  <c r="X313" i="2"/>
  <c r="Z313" i="2" s="1"/>
  <c r="Y275" i="2"/>
  <c r="X275" i="2"/>
  <c r="Z275" i="2" s="1"/>
  <c r="Y269" i="2"/>
  <c r="X269" i="2"/>
  <c r="Z269" i="2" s="1"/>
  <c r="X262" i="2"/>
  <c r="Z262" i="2" s="1"/>
  <c r="Y262" i="2"/>
  <c r="Y251" i="2"/>
  <c r="X251" i="2"/>
  <c r="Z251" i="2" s="1"/>
  <c r="Y207" i="2"/>
  <c r="X207" i="2"/>
  <c r="Z207" i="2" s="1"/>
  <c r="Y181" i="2"/>
  <c r="X181" i="2"/>
  <c r="Z181" i="2" s="1"/>
  <c r="Y173" i="2"/>
  <c r="X173" i="2"/>
  <c r="Z173" i="2" s="1"/>
  <c r="Y165" i="2"/>
  <c r="X165" i="2"/>
  <c r="Z165" i="2" s="1"/>
  <c r="Y157" i="2"/>
  <c r="X157" i="2"/>
  <c r="Z157" i="2" s="1"/>
  <c r="Y149" i="2"/>
  <c r="X149" i="2"/>
  <c r="Z149" i="2" s="1"/>
  <c r="Y141" i="2"/>
  <c r="X141" i="2"/>
  <c r="Z141" i="2" s="1"/>
  <c r="Y133" i="2"/>
  <c r="X133" i="2"/>
  <c r="Z133" i="2" s="1"/>
  <c r="Y125" i="2"/>
  <c r="X125" i="2"/>
  <c r="Z125" i="2" s="1"/>
  <c r="Y117" i="2"/>
  <c r="X117" i="2"/>
  <c r="Z117" i="2" s="1"/>
  <c r="Y109" i="2"/>
  <c r="X109" i="2"/>
  <c r="Z109" i="2" s="1"/>
  <c r="Y101" i="2"/>
  <c r="X101" i="2"/>
  <c r="Z101" i="2" s="1"/>
  <c r="Y93" i="2"/>
  <c r="X93" i="2"/>
  <c r="Z93" i="2" s="1"/>
  <c r="Y85" i="2"/>
  <c r="X85" i="2"/>
  <c r="Z85" i="2" s="1"/>
  <c r="Y77" i="2"/>
  <c r="X77" i="2"/>
  <c r="Z77" i="2" s="1"/>
  <c r="Y69" i="2"/>
  <c r="X69" i="2"/>
  <c r="Z69" i="2" s="1"/>
  <c r="Y61" i="2"/>
  <c r="X61" i="2"/>
  <c r="Z61" i="2" s="1"/>
  <c r="Y53" i="2"/>
  <c r="X53" i="2"/>
  <c r="Z53" i="2" s="1"/>
  <c r="Y45" i="2"/>
  <c r="X45" i="2"/>
  <c r="Z45" i="2" s="1"/>
  <c r="Y37" i="2"/>
  <c r="X37" i="2"/>
  <c r="Z37" i="2" s="1"/>
  <c r="Y29" i="2"/>
  <c r="X29" i="2"/>
  <c r="Z29" i="2" s="1"/>
  <c r="Y21" i="2"/>
  <c r="X21" i="2"/>
  <c r="Z21" i="2" s="1"/>
  <c r="Y13" i="2"/>
  <c r="X13" i="2"/>
  <c r="Z13" i="2" s="1"/>
  <c r="Y7" i="2"/>
  <c r="X7" i="2"/>
  <c r="Z7" i="2" s="1"/>
  <c r="Y2491" i="2"/>
  <c r="X2491" i="2"/>
  <c r="Z2491" i="2" s="1"/>
  <c r="Y2472" i="2"/>
  <c r="X2472" i="2"/>
  <c r="Z2472" i="2" s="1"/>
  <c r="X2460" i="2"/>
  <c r="Z2460" i="2" s="1"/>
  <c r="Y2460" i="2"/>
  <c r="Y2453" i="2"/>
  <c r="X2453" i="2"/>
  <c r="Z2453" i="2" s="1"/>
  <c r="Y2447" i="2"/>
  <c r="X2447" i="2"/>
  <c r="Z2447" i="2" s="1"/>
  <c r="Y2440" i="2"/>
  <c r="X2440" i="2"/>
  <c r="Z2440" i="2" s="1"/>
  <c r="Y2428" i="2"/>
  <c r="X2428" i="2"/>
  <c r="Z2428" i="2" s="1"/>
  <c r="Y2421" i="2"/>
  <c r="X2421" i="2"/>
  <c r="Z2421" i="2" s="1"/>
  <c r="Y2415" i="2"/>
  <c r="X2415" i="2"/>
  <c r="Z2415" i="2" s="1"/>
  <c r="Y2408" i="2"/>
  <c r="X2408" i="2"/>
  <c r="Z2408" i="2" s="1"/>
  <c r="Y2396" i="2"/>
  <c r="X2396" i="2"/>
  <c r="Z2396" i="2" s="1"/>
  <c r="Y2389" i="2"/>
  <c r="X2389" i="2"/>
  <c r="Z2389" i="2" s="1"/>
  <c r="Y2383" i="2"/>
  <c r="X2383" i="2"/>
  <c r="Z2383" i="2" s="1"/>
  <c r="Y2376" i="2"/>
  <c r="X2376" i="2"/>
  <c r="Z2376" i="2" s="1"/>
  <c r="Y2364" i="2"/>
  <c r="X2364" i="2"/>
  <c r="Z2364" i="2" s="1"/>
  <c r="Y2357" i="2"/>
  <c r="X2357" i="2"/>
  <c r="Z2357" i="2" s="1"/>
  <c r="Y2351" i="2"/>
  <c r="X2351" i="2"/>
  <c r="Z2351" i="2" s="1"/>
  <c r="Y2344" i="2"/>
  <c r="X2344" i="2"/>
  <c r="Z2344" i="2" s="1"/>
  <c r="Y2332" i="2"/>
  <c r="X2332" i="2"/>
  <c r="Z2332" i="2" s="1"/>
  <c r="Y2325" i="2"/>
  <c r="X2325" i="2"/>
  <c r="Z2325" i="2" s="1"/>
  <c r="Y2319" i="2"/>
  <c r="X2319" i="2"/>
  <c r="Z2319" i="2" s="1"/>
  <c r="Y2312" i="2"/>
  <c r="X2312" i="2"/>
  <c r="Z2312" i="2" s="1"/>
  <c r="Y2300" i="2"/>
  <c r="X2300" i="2"/>
  <c r="Z2300" i="2" s="1"/>
  <c r="Y2293" i="2"/>
  <c r="X2293" i="2"/>
  <c r="Z2293" i="2" s="1"/>
  <c r="Y2287" i="2"/>
  <c r="X2287" i="2"/>
  <c r="Z2287" i="2" s="1"/>
  <c r="Y2280" i="2"/>
  <c r="X2280" i="2"/>
  <c r="Z2280" i="2" s="1"/>
  <c r="Y2269" i="2"/>
  <c r="X2269" i="2"/>
  <c r="Z2269" i="2" s="1"/>
  <c r="Y2243" i="2"/>
  <c r="X2243" i="2"/>
  <c r="Z2243" i="2" s="1"/>
  <c r="Y2231" i="2"/>
  <c r="X2231" i="2"/>
  <c r="Z2231" i="2" s="1"/>
  <c r="Y2224" i="2"/>
  <c r="X2224" i="2"/>
  <c r="Z2224" i="2" s="1"/>
  <c r="Y2218" i="2"/>
  <c r="X2218" i="2"/>
  <c r="Z2218" i="2" s="1"/>
  <c r="Y2211" i="2"/>
  <c r="X2211" i="2"/>
  <c r="Z2211" i="2" s="1"/>
  <c r="Y2199" i="2"/>
  <c r="X2199" i="2"/>
  <c r="Z2199" i="2" s="1"/>
  <c r="Y2193" i="2"/>
  <c r="X2193" i="2"/>
  <c r="Z2193" i="2" s="1"/>
  <c r="Y2186" i="2"/>
  <c r="X2186" i="2"/>
  <c r="Z2186" i="2" s="1"/>
  <c r="Y2179" i="2"/>
  <c r="X2179" i="2"/>
  <c r="Z2179" i="2" s="1"/>
  <c r="Y2166" i="2"/>
  <c r="X2166" i="2"/>
  <c r="Z2166" i="2" s="1"/>
  <c r="Y2159" i="2"/>
  <c r="X2159" i="2"/>
  <c r="Z2159" i="2" s="1"/>
  <c r="Y2153" i="2"/>
  <c r="X2153" i="2"/>
  <c r="Z2153" i="2" s="1"/>
  <c r="Y2147" i="2"/>
  <c r="X2147" i="2"/>
  <c r="Z2147" i="2" s="1"/>
  <c r="Y2134" i="2"/>
  <c r="X2134" i="2"/>
  <c r="Z2134" i="2" s="1"/>
  <c r="Y2128" i="2"/>
  <c r="X2128" i="2"/>
  <c r="Z2128" i="2" s="1"/>
  <c r="Y2121" i="2"/>
  <c r="X2121" i="2"/>
  <c r="Z2121" i="2" s="1"/>
  <c r="Y2115" i="2"/>
  <c r="X2115" i="2"/>
  <c r="Z2115" i="2" s="1"/>
  <c r="Y2109" i="2"/>
  <c r="X2109" i="2"/>
  <c r="Z2109" i="2" s="1"/>
  <c r="Y2102" i="2"/>
  <c r="X2102" i="2"/>
  <c r="Z2102" i="2" s="1"/>
  <c r="Y2095" i="2"/>
  <c r="X2095" i="2"/>
  <c r="Z2095" i="2" s="1"/>
  <c r="Y2087" i="2"/>
  <c r="X2087" i="2"/>
  <c r="Z2087" i="2" s="1"/>
  <c r="Y2080" i="2"/>
  <c r="X2080" i="2"/>
  <c r="Z2080" i="2" s="1"/>
  <c r="Y2066" i="2"/>
  <c r="X2066" i="2"/>
  <c r="Z2066" i="2" s="1"/>
  <c r="Y2061" i="2"/>
  <c r="X2061" i="2"/>
  <c r="Z2061" i="2" s="1"/>
  <c r="Y2047" i="2"/>
  <c r="X2047" i="2"/>
  <c r="Z2047" i="2" s="1"/>
  <c r="Y2040" i="2"/>
  <c r="X2040" i="2"/>
  <c r="Z2040" i="2" s="1"/>
  <c r="Y2033" i="2"/>
  <c r="X2033" i="2"/>
  <c r="Z2033" i="2" s="1"/>
  <c r="Y2008" i="2"/>
  <c r="X2008" i="2"/>
  <c r="Z2008" i="2" s="1"/>
  <c r="Y2002" i="2"/>
  <c r="X2002" i="2"/>
  <c r="Z2002" i="2" s="1"/>
  <c r="Y1996" i="2"/>
  <c r="X1996" i="2"/>
  <c r="Z1996" i="2" s="1"/>
  <c r="Y1968" i="2"/>
  <c r="X1968" i="2"/>
  <c r="Z1968" i="2" s="1"/>
  <c r="Y1961" i="2"/>
  <c r="X1961" i="2"/>
  <c r="Z1961" i="2" s="1"/>
  <c r="Y1954" i="2"/>
  <c r="X1954" i="2"/>
  <c r="Z1954" i="2" s="1"/>
  <c r="Y1940" i="2"/>
  <c r="X1940" i="2"/>
  <c r="Z1940" i="2" s="1"/>
  <c r="X1934" i="2"/>
  <c r="Z1934" i="2" s="1"/>
  <c r="Y1934" i="2"/>
  <c r="Y1920" i="2"/>
  <c r="X1920" i="2"/>
  <c r="Z1920" i="2" s="1"/>
  <c r="Y1906" i="2"/>
  <c r="X1906" i="2"/>
  <c r="Z1906" i="2" s="1"/>
  <c r="Y1901" i="2"/>
  <c r="X1901" i="2"/>
  <c r="Z1901" i="2" s="1"/>
  <c r="Y1873" i="2"/>
  <c r="X1873" i="2"/>
  <c r="Z1873" i="2" s="1"/>
  <c r="Y1867" i="2"/>
  <c r="X1867" i="2"/>
  <c r="Z1867" i="2" s="1"/>
  <c r="Y1846" i="2"/>
  <c r="X1846" i="2"/>
  <c r="Z1846" i="2" s="1"/>
  <c r="Y1839" i="2"/>
  <c r="X1839" i="2"/>
  <c r="Z1839" i="2" s="1"/>
  <c r="Y1825" i="2"/>
  <c r="X1825" i="2"/>
  <c r="Z1825" i="2" s="1"/>
  <c r="Y1811" i="2"/>
  <c r="X1811" i="2"/>
  <c r="Z1811" i="2" s="1"/>
  <c r="X1796" i="2"/>
  <c r="Z1796" i="2" s="1"/>
  <c r="Y1796" i="2"/>
  <c r="Y1790" i="2"/>
  <c r="X1790" i="2"/>
  <c r="Z1790" i="2" s="1"/>
  <c r="Y1782" i="2"/>
  <c r="X1782" i="2"/>
  <c r="Z1782" i="2" s="1"/>
  <c r="X1776" i="2"/>
  <c r="Z1776" i="2" s="1"/>
  <c r="Y1776" i="2"/>
  <c r="Y1762" i="2"/>
  <c r="X1762" i="2"/>
  <c r="Z1762" i="2" s="1"/>
  <c r="Y1747" i="2"/>
  <c r="X1747" i="2"/>
  <c r="Z1747" i="2" s="1"/>
  <c r="Y1695" i="2"/>
  <c r="X1695" i="2"/>
  <c r="Z1695" i="2" s="1"/>
  <c r="Y1687" i="2"/>
  <c r="X1687" i="2"/>
  <c r="Z1687" i="2" s="1"/>
  <c r="Y1666" i="2"/>
  <c r="X1666" i="2"/>
  <c r="Z1666" i="2" s="1"/>
  <c r="Y1658" i="2"/>
  <c r="X1658" i="2"/>
  <c r="Z1658" i="2" s="1"/>
  <c r="Y1634" i="2"/>
  <c r="X1634" i="2"/>
  <c r="Z1634" i="2" s="1"/>
  <c r="Y1627" i="2"/>
  <c r="X1627" i="2"/>
  <c r="Z1627" i="2" s="1"/>
  <c r="Y1621" i="2"/>
  <c r="X1621" i="2"/>
  <c r="Z1621" i="2" s="1"/>
  <c r="Y1607" i="2"/>
  <c r="X1607" i="2"/>
  <c r="Z1607" i="2" s="1"/>
  <c r="Y1600" i="2"/>
  <c r="X1600" i="2"/>
  <c r="Z1600" i="2" s="1"/>
  <c r="Y1554" i="2"/>
  <c r="X1554" i="2"/>
  <c r="Z1554" i="2" s="1"/>
  <c r="Y1549" i="2"/>
  <c r="X1549" i="2"/>
  <c r="Z1549" i="2" s="1"/>
  <c r="Y1542" i="2"/>
  <c r="X1542" i="2"/>
  <c r="Z1542" i="2" s="1"/>
  <c r="Y1523" i="2"/>
  <c r="X1523" i="2"/>
  <c r="Z1523" i="2" s="1"/>
  <c r="Y1515" i="2"/>
  <c r="X1515" i="2"/>
  <c r="Z1515" i="2" s="1"/>
  <c r="Y1509" i="2"/>
  <c r="X1509" i="2"/>
  <c r="Z1509" i="2" s="1"/>
  <c r="Y1502" i="2"/>
  <c r="X1502" i="2"/>
  <c r="Z1502" i="2" s="1"/>
  <c r="Y1454" i="2"/>
  <c r="X1454" i="2"/>
  <c r="Z1454" i="2" s="1"/>
  <c r="Y1433" i="2"/>
  <c r="X1433" i="2"/>
  <c r="Z1433" i="2" s="1"/>
  <c r="Y1428" i="2"/>
  <c r="X1428" i="2"/>
  <c r="Z1428" i="2" s="1"/>
  <c r="Y1421" i="2"/>
  <c r="X1421" i="2"/>
  <c r="Z1421" i="2" s="1"/>
  <c r="Y1414" i="2"/>
  <c r="X1414" i="2"/>
  <c r="Z1414" i="2" s="1"/>
  <c r="X1399" i="2"/>
  <c r="Z1399" i="2" s="1"/>
  <c r="Y1399" i="2"/>
  <c r="Y1385" i="2"/>
  <c r="X1385" i="2"/>
  <c r="Z1385" i="2" s="1"/>
  <c r="X1372" i="2"/>
  <c r="Z1372" i="2" s="1"/>
  <c r="Y1372" i="2"/>
  <c r="Y1353" i="2"/>
  <c r="X1353" i="2"/>
  <c r="Z1353" i="2" s="1"/>
  <c r="Y1348" i="2"/>
  <c r="X1348" i="2"/>
  <c r="Z1348" i="2" s="1"/>
  <c r="Y1342" i="2"/>
  <c r="X1342" i="2"/>
  <c r="Z1342" i="2" s="1"/>
  <c r="Y1330" i="2"/>
  <c r="X1330" i="2"/>
  <c r="Z1330" i="2" s="1"/>
  <c r="Y1318" i="2"/>
  <c r="X1318" i="2"/>
  <c r="Z1318" i="2" s="1"/>
  <c r="Y1313" i="2"/>
  <c r="X1313" i="2"/>
  <c r="Z1313" i="2" s="1"/>
  <c r="Y1305" i="2"/>
  <c r="X1305" i="2"/>
  <c r="Z1305" i="2" s="1"/>
  <c r="Y1286" i="2"/>
  <c r="X1286" i="2"/>
  <c r="Z1286" i="2" s="1"/>
  <c r="Y1274" i="2"/>
  <c r="X1274" i="2"/>
  <c r="Z1274" i="2" s="1"/>
  <c r="Y1256" i="2"/>
  <c r="X1256" i="2"/>
  <c r="Z1256" i="2" s="1"/>
  <c r="Y1250" i="2"/>
  <c r="X1250" i="2"/>
  <c r="Z1250" i="2" s="1"/>
  <c r="Y1219" i="2"/>
  <c r="X1219" i="2"/>
  <c r="Z1219" i="2" s="1"/>
  <c r="Y1193" i="2"/>
  <c r="X1193" i="2"/>
  <c r="Z1193" i="2" s="1"/>
  <c r="Y1188" i="2"/>
  <c r="X1188" i="2"/>
  <c r="Z1188" i="2" s="1"/>
  <c r="Y1163" i="2"/>
  <c r="X1163" i="2"/>
  <c r="Z1163" i="2" s="1"/>
  <c r="X1157" i="2"/>
  <c r="Z1157" i="2" s="1"/>
  <c r="Y1157" i="2"/>
  <c r="Y1144" i="2"/>
  <c r="X1144" i="2"/>
  <c r="Z1144" i="2" s="1"/>
  <c r="Y1131" i="2"/>
  <c r="X1131" i="2"/>
  <c r="Z1131" i="2" s="1"/>
  <c r="Y1062" i="2"/>
  <c r="X1062" i="2"/>
  <c r="Z1062" i="2" s="1"/>
  <c r="Y1046" i="2"/>
  <c r="X1046" i="2"/>
  <c r="Z1046" i="2" s="1"/>
  <c r="Y1028" i="2"/>
  <c r="X1028" i="2"/>
  <c r="Z1028" i="2" s="1"/>
  <c r="Y1023" i="2"/>
  <c r="X1023" i="2"/>
  <c r="Z1023" i="2" s="1"/>
  <c r="Y1005" i="2"/>
  <c r="X1005" i="2"/>
  <c r="Z1005" i="2" s="1"/>
  <c r="Y993" i="2"/>
  <c r="X993" i="2"/>
  <c r="Z993" i="2" s="1"/>
  <c r="Y982" i="2"/>
  <c r="X982" i="2"/>
  <c r="Z982" i="2" s="1"/>
  <c r="Y964" i="2"/>
  <c r="X964" i="2"/>
  <c r="Z964" i="2" s="1"/>
  <c r="Y959" i="2"/>
  <c r="X959" i="2"/>
  <c r="Z959" i="2" s="1"/>
  <c r="Y941" i="2"/>
  <c r="X941" i="2"/>
  <c r="Z941" i="2" s="1"/>
  <c r="Y929" i="2"/>
  <c r="X929" i="2"/>
  <c r="Z929" i="2" s="1"/>
  <c r="Y918" i="2"/>
  <c r="X918" i="2"/>
  <c r="Z918" i="2" s="1"/>
  <c r="Y900" i="2"/>
  <c r="X900" i="2"/>
  <c r="Z900" i="2" s="1"/>
  <c r="Y895" i="2"/>
  <c r="X895" i="2"/>
  <c r="Z895" i="2" s="1"/>
  <c r="Y843" i="2"/>
  <c r="X843" i="2"/>
  <c r="Z843" i="2" s="1"/>
  <c r="Y838" i="2"/>
  <c r="X838" i="2"/>
  <c r="Z838" i="2" s="1"/>
  <c r="Y782" i="2"/>
  <c r="X782" i="2"/>
  <c r="Z782" i="2" s="1"/>
  <c r="X746" i="2"/>
  <c r="Z746" i="2" s="1"/>
  <c r="Y746" i="2"/>
  <c r="Y730" i="2"/>
  <c r="X730" i="2"/>
  <c r="Z730" i="2" s="1"/>
  <c r="Y704" i="2"/>
  <c r="X704" i="2"/>
  <c r="Z704" i="2" s="1"/>
  <c r="Y682" i="2"/>
  <c r="X682" i="2"/>
  <c r="Z682" i="2" s="1"/>
  <c r="Y668" i="2"/>
  <c r="X668" i="2"/>
  <c r="Z668" i="2" s="1"/>
  <c r="Y632" i="2"/>
  <c r="X632" i="2"/>
  <c r="Z632" i="2" s="1"/>
  <c r="Y627" i="2"/>
  <c r="X627" i="2"/>
  <c r="Z627" i="2" s="1"/>
  <c r="Y621" i="2"/>
  <c r="X621" i="2"/>
  <c r="Z621" i="2" s="1"/>
  <c r="X613" i="2"/>
  <c r="Z613" i="2" s="1"/>
  <c r="Y613" i="2"/>
  <c r="X586" i="2"/>
  <c r="Z586" i="2" s="1"/>
  <c r="Y586" i="2"/>
  <c r="Y548" i="2"/>
  <c r="X548" i="2"/>
  <c r="Z548" i="2" s="1"/>
  <c r="X501" i="2"/>
  <c r="Z501" i="2" s="1"/>
  <c r="Y501" i="2"/>
  <c r="Y487" i="2"/>
  <c r="X487" i="2"/>
  <c r="Z487" i="2" s="1"/>
  <c r="Y473" i="2"/>
  <c r="X473" i="2"/>
  <c r="Z473" i="2" s="1"/>
  <c r="Y452" i="2"/>
  <c r="X452" i="2"/>
  <c r="Z452" i="2" s="1"/>
  <c r="Y444" i="2"/>
  <c r="X444" i="2"/>
  <c r="Z444" i="2" s="1"/>
  <c r="Y438" i="2"/>
  <c r="X438" i="2"/>
  <c r="Z438" i="2" s="1"/>
  <c r="Y430" i="2"/>
  <c r="X430" i="2"/>
  <c r="Z430" i="2" s="1"/>
  <c r="Y417" i="2"/>
  <c r="X417" i="2"/>
  <c r="Z417" i="2" s="1"/>
  <c r="Y388" i="2"/>
  <c r="X388" i="2"/>
  <c r="Z388" i="2" s="1"/>
  <c r="Y380" i="2"/>
  <c r="X380" i="2"/>
  <c r="Z380" i="2" s="1"/>
  <c r="Y359" i="2"/>
  <c r="X359" i="2"/>
  <c r="Z359" i="2" s="1"/>
  <c r="Y352" i="2"/>
  <c r="X352" i="2"/>
  <c r="Z352" i="2" s="1"/>
  <c r="Y345" i="2"/>
  <c r="X345" i="2"/>
  <c r="Z345" i="2" s="1"/>
  <c r="Y338" i="2"/>
  <c r="X338" i="2"/>
  <c r="Z338" i="2" s="1"/>
  <c r="Y312" i="2"/>
  <c r="X312" i="2"/>
  <c r="Z312" i="2" s="1"/>
  <c r="Y261" i="2"/>
  <c r="X261" i="2"/>
  <c r="Z261" i="2" s="1"/>
  <c r="Y255" i="2"/>
  <c r="X255" i="2"/>
  <c r="Z255" i="2" s="1"/>
  <c r="Y231" i="2"/>
  <c r="X231" i="2"/>
  <c r="Z231" i="2" s="1"/>
  <c r="Y213" i="2"/>
  <c r="X213" i="2"/>
  <c r="Z213" i="2" s="1"/>
  <c r="Y206" i="2"/>
  <c r="X206" i="2"/>
  <c r="Z206" i="2" s="1"/>
  <c r="Y199" i="2"/>
  <c r="X199" i="2"/>
  <c r="Z199" i="2" s="1"/>
  <c r="Y180" i="2"/>
  <c r="X180" i="2"/>
  <c r="Z180" i="2" s="1"/>
  <c r="Y172" i="2"/>
  <c r="X172" i="2"/>
  <c r="Z172" i="2" s="1"/>
  <c r="Y164" i="2"/>
  <c r="X164" i="2"/>
  <c r="Z164" i="2" s="1"/>
  <c r="Y156" i="2"/>
  <c r="X156" i="2"/>
  <c r="Z156" i="2" s="1"/>
  <c r="Y148" i="2"/>
  <c r="X148" i="2"/>
  <c r="Z148" i="2" s="1"/>
  <c r="Y140" i="2"/>
  <c r="X140" i="2"/>
  <c r="Z140" i="2" s="1"/>
  <c r="Y132" i="2"/>
  <c r="X132" i="2"/>
  <c r="Z132" i="2" s="1"/>
  <c r="Y124" i="2"/>
  <c r="X124" i="2"/>
  <c r="Z124" i="2" s="1"/>
  <c r="X116" i="2"/>
  <c r="Z116" i="2" s="1"/>
  <c r="Y116" i="2"/>
  <c r="Y108" i="2"/>
  <c r="X108" i="2"/>
  <c r="Z108" i="2" s="1"/>
  <c r="Y100" i="2"/>
  <c r="X100" i="2"/>
  <c r="Z100" i="2" s="1"/>
  <c r="Y92" i="2"/>
  <c r="X92" i="2"/>
  <c r="Z92" i="2" s="1"/>
  <c r="Y84" i="2"/>
  <c r="X84" i="2"/>
  <c r="Z84" i="2" s="1"/>
  <c r="Y76" i="2"/>
  <c r="X76" i="2"/>
  <c r="Z76" i="2" s="1"/>
  <c r="Y68" i="2"/>
  <c r="X68" i="2"/>
  <c r="Z68" i="2" s="1"/>
  <c r="X60" i="2"/>
  <c r="Z60" i="2" s="1"/>
  <c r="Y60" i="2"/>
  <c r="Y52" i="2"/>
  <c r="X52" i="2"/>
  <c r="Z52" i="2" s="1"/>
  <c r="Y44" i="2"/>
  <c r="X44" i="2"/>
  <c r="Z44" i="2" s="1"/>
  <c r="Y36" i="2"/>
  <c r="X36" i="2"/>
  <c r="Z36" i="2" s="1"/>
  <c r="Y28" i="2"/>
  <c r="X28" i="2"/>
  <c r="Z28" i="2" s="1"/>
  <c r="Y20" i="2"/>
  <c r="X20" i="2"/>
  <c r="Z20" i="2" s="1"/>
  <c r="Y12" i="2"/>
  <c r="X12" i="2"/>
  <c r="Z12" i="2" s="1"/>
  <c r="X447" i="2"/>
  <c r="Z447" i="2" s="1"/>
  <c r="Y447" i="2"/>
  <c r="Y1701" i="2"/>
  <c r="X1701" i="2"/>
  <c r="Z1701" i="2" s="1"/>
  <c r="X1694" i="2"/>
  <c r="Z1694" i="2" s="1"/>
  <c r="Y1694" i="2"/>
  <c r="Y1679" i="2"/>
  <c r="X1679" i="2"/>
  <c r="Z1679" i="2" s="1"/>
  <c r="X1672" i="2"/>
  <c r="Z1672" i="2" s="1"/>
  <c r="Y1672" i="2"/>
  <c r="Y1641" i="2"/>
  <c r="X1641" i="2"/>
  <c r="Z1641" i="2" s="1"/>
  <c r="Y1606" i="2"/>
  <c r="X1606" i="2"/>
  <c r="Z1606" i="2" s="1"/>
  <c r="Y1579" i="2"/>
  <c r="X1579" i="2"/>
  <c r="Z1579" i="2" s="1"/>
  <c r="Y1573" i="2"/>
  <c r="X1573" i="2"/>
  <c r="Z1573" i="2" s="1"/>
  <c r="Y1566" i="2"/>
  <c r="X1566" i="2"/>
  <c r="Z1566" i="2" s="1"/>
  <c r="Y1560" i="2"/>
  <c r="X1560" i="2"/>
  <c r="Z1560" i="2" s="1"/>
  <c r="Y1529" i="2"/>
  <c r="X1529" i="2"/>
  <c r="Z1529" i="2" s="1"/>
  <c r="Y1522" i="2"/>
  <c r="X1522" i="2"/>
  <c r="Z1522" i="2" s="1"/>
  <c r="Y1501" i="2"/>
  <c r="X1501" i="2"/>
  <c r="Z1501" i="2" s="1"/>
  <c r="Y1453" i="2"/>
  <c r="X1453" i="2"/>
  <c r="Z1453" i="2" s="1"/>
  <c r="Y1440" i="2"/>
  <c r="X1440" i="2"/>
  <c r="Z1440" i="2" s="1"/>
  <c r="Y1398" i="2"/>
  <c r="X1398" i="2"/>
  <c r="Z1398" i="2" s="1"/>
  <c r="Y1391" i="2"/>
  <c r="X1391" i="2"/>
  <c r="Z1391" i="2" s="1"/>
  <c r="Y1378" i="2"/>
  <c r="X1378" i="2"/>
  <c r="Z1378" i="2" s="1"/>
  <c r="Y1358" i="2"/>
  <c r="X1358" i="2"/>
  <c r="Z1358" i="2" s="1"/>
  <c r="Y1341" i="2"/>
  <c r="X1341" i="2"/>
  <c r="Z1341" i="2" s="1"/>
  <c r="Y1329" i="2"/>
  <c r="X1329" i="2"/>
  <c r="Z1329" i="2" s="1"/>
  <c r="Y1323" i="2"/>
  <c r="X1323" i="2"/>
  <c r="Z1323" i="2" s="1"/>
  <c r="Y1298" i="2"/>
  <c r="X1298" i="2"/>
  <c r="Z1298" i="2" s="1"/>
  <c r="Y1292" i="2"/>
  <c r="X1292" i="2"/>
  <c r="Z1292" i="2" s="1"/>
  <c r="X1273" i="2"/>
  <c r="Z1273" i="2" s="1"/>
  <c r="Y1273" i="2"/>
  <c r="Y1266" i="2"/>
  <c r="X1266" i="2"/>
  <c r="Z1266" i="2" s="1"/>
  <c r="Y1261" i="2"/>
  <c r="X1261" i="2"/>
  <c r="Z1261" i="2" s="1"/>
  <c r="X1249" i="2"/>
  <c r="Z1249" i="2" s="1"/>
  <c r="Y1249" i="2"/>
  <c r="Y1223" i="2"/>
  <c r="X1223" i="2"/>
  <c r="Z1223" i="2" s="1"/>
  <c r="Y1218" i="2"/>
  <c r="X1218" i="2"/>
  <c r="Z1218" i="2" s="1"/>
  <c r="Y1205" i="2"/>
  <c r="X1205" i="2"/>
  <c r="Z1205" i="2" s="1"/>
  <c r="Y1198" i="2"/>
  <c r="X1198" i="2"/>
  <c r="Z1198" i="2" s="1"/>
  <c r="Y1187" i="2"/>
  <c r="X1187" i="2"/>
  <c r="Z1187" i="2" s="1"/>
  <c r="Y1135" i="2"/>
  <c r="X1135" i="2"/>
  <c r="Z1135" i="2" s="1"/>
  <c r="Y1123" i="2"/>
  <c r="X1123" i="2"/>
  <c r="Z1123" i="2" s="1"/>
  <c r="Y1115" i="2"/>
  <c r="X1115" i="2"/>
  <c r="Z1115" i="2" s="1"/>
  <c r="Y1109" i="2"/>
  <c r="X1109" i="2"/>
  <c r="Z1109" i="2" s="1"/>
  <c r="Y1104" i="2"/>
  <c r="X1104" i="2"/>
  <c r="Z1104" i="2" s="1"/>
  <c r="Y1099" i="2"/>
  <c r="X1099" i="2"/>
  <c r="Z1099" i="2" s="1"/>
  <c r="Y1088" i="2"/>
  <c r="X1088" i="2"/>
  <c r="Z1088" i="2" s="1"/>
  <c r="Y1083" i="2"/>
  <c r="X1083" i="2"/>
  <c r="Z1083" i="2" s="1"/>
  <c r="Y1077" i="2"/>
  <c r="X1077" i="2"/>
  <c r="Z1077" i="2" s="1"/>
  <c r="Y1072" i="2"/>
  <c r="X1072" i="2"/>
  <c r="Z1072" i="2" s="1"/>
  <c r="X1067" i="2"/>
  <c r="Z1067" i="2" s="1"/>
  <c r="Y1067" i="2"/>
  <c r="Y1061" i="2"/>
  <c r="X1061" i="2"/>
  <c r="Z1061" i="2" s="1"/>
  <c r="Y1056" i="2"/>
  <c r="X1056" i="2"/>
  <c r="Z1056" i="2" s="1"/>
  <c r="Y1051" i="2"/>
  <c r="X1051" i="2"/>
  <c r="Z1051" i="2" s="1"/>
  <c r="Y1045" i="2"/>
  <c r="X1045" i="2"/>
  <c r="Z1045" i="2" s="1"/>
  <c r="Y1022" i="2"/>
  <c r="X1022" i="2"/>
  <c r="Z1022" i="2" s="1"/>
  <c r="Y1016" i="2"/>
  <c r="X1016" i="2"/>
  <c r="Z1016" i="2" s="1"/>
  <c r="Y1004" i="2"/>
  <c r="X1004" i="2"/>
  <c r="Z1004" i="2" s="1"/>
  <c r="X986" i="2"/>
  <c r="Z986" i="2" s="1"/>
  <c r="Y986" i="2"/>
  <c r="X981" i="2"/>
  <c r="Z981" i="2" s="1"/>
  <c r="Y981" i="2"/>
  <c r="Y958" i="2"/>
  <c r="X958" i="2"/>
  <c r="Z958" i="2" s="1"/>
  <c r="Y952" i="2"/>
  <c r="X952" i="2"/>
  <c r="Z952" i="2" s="1"/>
  <c r="Y940" i="2"/>
  <c r="X940" i="2"/>
  <c r="Z940" i="2" s="1"/>
  <c r="Y922" i="2"/>
  <c r="X922" i="2"/>
  <c r="Z922" i="2" s="1"/>
  <c r="Y917" i="2"/>
  <c r="X917" i="2"/>
  <c r="Z917" i="2" s="1"/>
  <c r="Y894" i="2"/>
  <c r="X894" i="2"/>
  <c r="Z894" i="2" s="1"/>
  <c r="Y888" i="2"/>
  <c r="X888" i="2"/>
  <c r="Z888" i="2" s="1"/>
  <c r="Y855" i="2"/>
  <c r="X855" i="2"/>
  <c r="Z855" i="2" s="1"/>
  <c r="X823" i="2"/>
  <c r="Z823" i="2" s="1"/>
  <c r="Y823" i="2"/>
  <c r="Y808" i="2"/>
  <c r="X808" i="2"/>
  <c r="Z808" i="2" s="1"/>
  <c r="Y801" i="2"/>
  <c r="X801" i="2"/>
  <c r="Z801" i="2" s="1"/>
  <c r="Y794" i="2"/>
  <c r="X794" i="2"/>
  <c r="Z794" i="2" s="1"/>
  <c r="X789" i="2"/>
  <c r="Z789" i="2" s="1"/>
  <c r="Y789" i="2"/>
  <c r="Y764" i="2"/>
  <c r="X764" i="2"/>
  <c r="Z764" i="2" s="1"/>
  <c r="Y758" i="2"/>
  <c r="X758" i="2"/>
  <c r="Z758" i="2" s="1"/>
  <c r="Y752" i="2"/>
  <c r="X752" i="2"/>
  <c r="Z752" i="2" s="1"/>
  <c r="Y716" i="2"/>
  <c r="X716" i="2"/>
  <c r="Z716" i="2" s="1"/>
  <c r="Y696" i="2"/>
  <c r="X696" i="2"/>
  <c r="Z696" i="2" s="1"/>
  <c r="Y688" i="2"/>
  <c r="X688" i="2"/>
  <c r="Z688" i="2" s="1"/>
  <c r="Y674" i="2"/>
  <c r="X674" i="2"/>
  <c r="Z674" i="2" s="1"/>
  <c r="Y639" i="2"/>
  <c r="X639" i="2"/>
  <c r="Z639" i="2" s="1"/>
  <c r="Y555" i="2"/>
  <c r="X555" i="2"/>
  <c r="Z555" i="2" s="1"/>
  <c r="Y541" i="2"/>
  <c r="X541" i="2"/>
  <c r="Z541" i="2" s="1"/>
  <c r="Y528" i="2"/>
  <c r="X528" i="2"/>
  <c r="Z528" i="2" s="1"/>
  <c r="Y500" i="2"/>
  <c r="X500" i="2"/>
  <c r="Z500" i="2" s="1"/>
  <c r="Y493" i="2"/>
  <c r="X493" i="2"/>
  <c r="Z493" i="2" s="1"/>
  <c r="Y486" i="2"/>
  <c r="X486" i="2"/>
  <c r="Z486" i="2" s="1"/>
  <c r="Y472" i="2"/>
  <c r="X472" i="2"/>
  <c r="Z472" i="2" s="1"/>
  <c r="Y464" i="2"/>
  <c r="X464" i="2"/>
  <c r="Z464" i="2" s="1"/>
  <c r="X458" i="2"/>
  <c r="Z458" i="2" s="1"/>
  <c r="Y458" i="2"/>
  <c r="X437" i="2"/>
  <c r="Z437" i="2" s="1"/>
  <c r="Y437" i="2"/>
  <c r="Y371" i="2"/>
  <c r="X371" i="2"/>
  <c r="Z371" i="2" s="1"/>
  <c r="Y365" i="2"/>
  <c r="X365" i="2"/>
  <c r="Z365" i="2" s="1"/>
  <c r="Y344" i="2"/>
  <c r="X344" i="2"/>
  <c r="Z344" i="2" s="1"/>
  <c r="Y337" i="2"/>
  <c r="X337" i="2"/>
  <c r="Z337" i="2" s="1"/>
  <c r="Y324" i="2"/>
  <c r="X324" i="2"/>
  <c r="Z324" i="2" s="1"/>
  <c r="Y318" i="2"/>
  <c r="X318" i="2"/>
  <c r="Z318" i="2" s="1"/>
  <c r="Y303" i="2"/>
  <c r="X303" i="2"/>
  <c r="Z303" i="2" s="1"/>
  <c r="Y298" i="2"/>
  <c r="X298" i="2"/>
  <c r="Z298" i="2" s="1"/>
  <c r="Y285" i="2"/>
  <c r="X285" i="2"/>
  <c r="Z285" i="2" s="1"/>
  <c r="Y280" i="2"/>
  <c r="X280" i="2"/>
  <c r="Z280" i="2" s="1"/>
  <c r="Y237" i="2"/>
  <c r="X237" i="2"/>
  <c r="Z237" i="2" s="1"/>
  <c r="Y230" i="2"/>
  <c r="X230" i="2"/>
  <c r="Z230" i="2" s="1"/>
  <c r="Y219" i="2"/>
  <c r="X219" i="2"/>
  <c r="Z219" i="2" s="1"/>
  <c r="Y198" i="2"/>
  <c r="X198" i="2"/>
  <c r="Z198" i="2" s="1"/>
  <c r="Y187" i="2"/>
  <c r="X187" i="2"/>
  <c r="Z187" i="2" s="1"/>
  <c r="Y179" i="2"/>
  <c r="X179" i="2"/>
  <c r="Z179" i="2" s="1"/>
  <c r="Y171" i="2"/>
  <c r="X171" i="2"/>
  <c r="Z171" i="2" s="1"/>
  <c r="Y163" i="2"/>
  <c r="X163" i="2"/>
  <c r="Z163" i="2" s="1"/>
  <c r="Y155" i="2"/>
  <c r="X155" i="2"/>
  <c r="Z155" i="2" s="1"/>
  <c r="Y147" i="2"/>
  <c r="X147" i="2"/>
  <c r="Z147" i="2" s="1"/>
  <c r="Y139" i="2"/>
  <c r="X139" i="2"/>
  <c r="Z139" i="2" s="1"/>
  <c r="Y131" i="2"/>
  <c r="X131" i="2"/>
  <c r="Z131" i="2" s="1"/>
  <c r="Y123" i="2"/>
  <c r="X123" i="2"/>
  <c r="Z123" i="2" s="1"/>
  <c r="Y115" i="2"/>
  <c r="X115" i="2"/>
  <c r="Z115" i="2" s="1"/>
  <c r="Y107" i="2"/>
  <c r="X107" i="2"/>
  <c r="Z107" i="2" s="1"/>
  <c r="Y99" i="2"/>
  <c r="X99" i="2"/>
  <c r="Z99" i="2" s="1"/>
  <c r="Y91" i="2"/>
  <c r="X91" i="2"/>
  <c r="Z91" i="2" s="1"/>
  <c r="Y83" i="2"/>
  <c r="X83" i="2"/>
  <c r="Z83" i="2" s="1"/>
  <c r="Y75" i="2"/>
  <c r="X75" i="2"/>
  <c r="Z75" i="2" s="1"/>
  <c r="Y67" i="2"/>
  <c r="X67" i="2"/>
  <c r="Z67" i="2" s="1"/>
  <c r="Y59" i="2"/>
  <c r="X59" i="2"/>
  <c r="Z59" i="2" s="1"/>
  <c r="Y51" i="2"/>
  <c r="X51" i="2"/>
  <c r="Z51" i="2" s="1"/>
  <c r="Y43" i="2"/>
  <c r="X43" i="2"/>
  <c r="Z43" i="2" s="1"/>
  <c r="Y35" i="2"/>
  <c r="X35" i="2"/>
  <c r="Z35" i="2" s="1"/>
  <c r="Y27" i="2"/>
  <c r="X27" i="2"/>
  <c r="Z27" i="2" s="1"/>
  <c r="Y19" i="2"/>
  <c r="X19" i="2"/>
  <c r="Z19" i="2" s="1"/>
  <c r="Y11" i="2"/>
  <c r="X11" i="2"/>
  <c r="Z11" i="2" s="1"/>
  <c r="E2" i="5"/>
  <c r="E24" i="5"/>
  <c r="Y1683" i="2"/>
  <c r="X1683" i="2"/>
  <c r="Z1683" i="2" s="1"/>
  <c r="Y1677" i="2"/>
  <c r="X1677" i="2"/>
  <c r="Z1677" i="2" s="1"/>
  <c r="Y1670" i="2"/>
  <c r="X1670" i="2"/>
  <c r="Z1670" i="2" s="1"/>
  <c r="Y1664" i="2"/>
  <c r="X1664" i="2"/>
  <c r="Z1664" i="2" s="1"/>
  <c r="Y1651" i="2"/>
  <c r="X1651" i="2"/>
  <c r="Z1651" i="2" s="1"/>
  <c r="Y1639" i="2"/>
  <c r="X1639" i="2"/>
  <c r="Z1639" i="2" s="1"/>
  <c r="Y1628" i="2"/>
  <c r="X1628" i="2"/>
  <c r="Z1628" i="2" s="1"/>
  <c r="X1622" i="2"/>
  <c r="Z1622" i="2" s="1"/>
  <c r="Y1622" i="2"/>
  <c r="X1616" i="2"/>
  <c r="Z1616" i="2" s="1"/>
  <c r="Y1616" i="2"/>
  <c r="Y1610" i="2"/>
  <c r="X1610" i="2"/>
  <c r="Z1610" i="2" s="1"/>
  <c r="Y1598" i="2"/>
  <c r="X1598" i="2"/>
  <c r="Z1598" i="2" s="1"/>
  <c r="Y1593" i="2"/>
  <c r="X1593" i="2"/>
  <c r="Z1593" i="2" s="1"/>
  <c r="Y1587" i="2"/>
  <c r="X1587" i="2"/>
  <c r="Z1587" i="2" s="1"/>
  <c r="Y1568" i="2"/>
  <c r="X1568" i="2"/>
  <c r="Z1568" i="2" s="1"/>
  <c r="Y1562" i="2"/>
  <c r="X1562" i="2"/>
  <c r="Z1562" i="2" s="1"/>
  <c r="Y1556" i="2"/>
  <c r="X1556" i="2"/>
  <c r="Z1556" i="2" s="1"/>
  <c r="Y1550" i="2"/>
  <c r="X1550" i="2"/>
  <c r="Z1550" i="2" s="1"/>
  <c r="Y1544" i="2"/>
  <c r="X1544" i="2"/>
  <c r="Z1544" i="2" s="1"/>
  <c r="Y1528" i="2"/>
  <c r="X1528" i="2"/>
  <c r="Z1528" i="2" s="1"/>
  <c r="Y1510" i="2"/>
  <c r="X1510" i="2"/>
  <c r="Z1510" i="2" s="1"/>
  <c r="Y1504" i="2"/>
  <c r="X1504" i="2"/>
  <c r="Z1504" i="2" s="1"/>
  <c r="Y1499" i="2"/>
  <c r="X1499" i="2"/>
  <c r="Z1499" i="2" s="1"/>
  <c r="Y1487" i="2"/>
  <c r="X1487" i="2"/>
  <c r="Z1487" i="2" s="1"/>
  <c r="Y1481" i="2"/>
  <c r="X1481" i="2"/>
  <c r="Z1481" i="2" s="1"/>
  <c r="Y1475" i="2"/>
  <c r="X1475" i="2"/>
  <c r="Z1475" i="2" s="1"/>
  <c r="Y1464" i="2"/>
  <c r="X1464" i="2"/>
  <c r="Z1464" i="2" s="1"/>
  <c r="Y1458" i="2"/>
  <c r="X1458" i="2"/>
  <c r="Z1458" i="2" s="1"/>
  <c r="Y1446" i="2"/>
  <c r="X1446" i="2"/>
  <c r="Z1446" i="2" s="1"/>
  <c r="Y1435" i="2"/>
  <c r="X1435" i="2"/>
  <c r="Z1435" i="2" s="1"/>
  <c r="Y1429" i="2"/>
  <c r="X1429" i="2"/>
  <c r="Z1429" i="2" s="1"/>
  <c r="Y1423" i="2"/>
  <c r="X1423" i="2"/>
  <c r="Z1423" i="2" s="1"/>
  <c r="X1418" i="2"/>
  <c r="Z1418" i="2" s="1"/>
  <c r="Y1418" i="2"/>
  <c r="Y1412" i="2"/>
  <c r="X1412" i="2"/>
  <c r="Z1412" i="2" s="1"/>
  <c r="Y1405" i="2"/>
  <c r="X1405" i="2"/>
  <c r="Z1405" i="2" s="1"/>
  <c r="Y1395" i="2"/>
  <c r="X1395" i="2"/>
  <c r="Z1395" i="2" s="1"/>
  <c r="Y1379" i="2"/>
  <c r="X1379" i="2"/>
  <c r="Z1379" i="2" s="1"/>
  <c r="Y1373" i="2"/>
  <c r="X1373" i="2"/>
  <c r="Z1373" i="2" s="1"/>
  <c r="Y1367" i="2"/>
  <c r="X1367" i="2"/>
  <c r="Z1367" i="2" s="1"/>
  <c r="Y1357" i="2"/>
  <c r="X1357" i="2"/>
  <c r="Z1357" i="2" s="1"/>
  <c r="X1351" i="2"/>
  <c r="Z1351" i="2" s="1"/>
  <c r="Y1351" i="2"/>
  <c r="Y1346" i="2"/>
  <c r="X1346" i="2"/>
  <c r="Z1346" i="2" s="1"/>
  <c r="Y1336" i="2"/>
  <c r="X1336" i="2"/>
  <c r="Z1336" i="2" s="1"/>
  <c r="Y1325" i="2"/>
  <c r="X1325" i="2"/>
  <c r="Z1325" i="2" s="1"/>
  <c r="Y1319" i="2"/>
  <c r="X1319" i="2"/>
  <c r="Z1319" i="2" s="1"/>
  <c r="Y1314" i="2"/>
  <c r="X1314" i="2"/>
  <c r="Z1314" i="2" s="1"/>
  <c r="Y1297" i="2"/>
  <c r="X1297" i="2"/>
  <c r="Z1297" i="2" s="1"/>
  <c r="X1285" i="2"/>
  <c r="Z1285" i="2" s="1"/>
  <c r="Y1285" i="2"/>
  <c r="Y1268" i="2"/>
  <c r="X1268" i="2"/>
  <c r="Z1268" i="2" s="1"/>
  <c r="Y1262" i="2"/>
  <c r="X1262" i="2"/>
  <c r="Z1262" i="2" s="1"/>
  <c r="Y1257" i="2"/>
  <c r="X1257" i="2"/>
  <c r="Z1257" i="2" s="1"/>
  <c r="Y1252" i="2"/>
  <c r="X1252" i="2"/>
  <c r="Z1252" i="2" s="1"/>
  <c r="Y1242" i="2"/>
  <c r="X1242" i="2"/>
  <c r="Z1242" i="2" s="1"/>
  <c r="Y1237" i="2"/>
  <c r="X1237" i="2"/>
  <c r="Z1237" i="2" s="1"/>
  <c r="Y1231" i="2"/>
  <c r="X1231" i="2"/>
  <c r="Z1231" i="2" s="1"/>
  <c r="Y1225" i="2"/>
  <c r="X1225" i="2"/>
  <c r="Z1225" i="2" s="1"/>
  <c r="Y1220" i="2"/>
  <c r="X1220" i="2"/>
  <c r="Z1220" i="2" s="1"/>
  <c r="Y1214" i="2"/>
  <c r="X1214" i="2"/>
  <c r="Z1214" i="2" s="1"/>
  <c r="Y1209" i="2"/>
  <c r="X1209" i="2"/>
  <c r="Z1209" i="2" s="1"/>
  <c r="X1203" i="2"/>
  <c r="Z1203" i="2" s="1"/>
  <c r="Y1203" i="2"/>
  <c r="Y1197" i="2"/>
  <c r="X1197" i="2"/>
  <c r="Z1197" i="2" s="1"/>
  <c r="Y1192" i="2"/>
  <c r="X1192" i="2"/>
  <c r="Z1192" i="2" s="1"/>
  <c r="Y1172" i="2"/>
  <c r="X1172" i="2"/>
  <c r="Z1172" i="2" s="1"/>
  <c r="Y1161" i="2"/>
  <c r="X1161" i="2"/>
  <c r="Z1161" i="2" s="1"/>
  <c r="Y1156" i="2"/>
  <c r="X1156" i="2"/>
  <c r="Z1156" i="2" s="1"/>
  <c r="Y1150" i="2"/>
  <c r="X1150" i="2"/>
  <c r="Z1150" i="2" s="1"/>
  <c r="Y1134" i="2"/>
  <c r="X1134" i="2"/>
  <c r="Z1134" i="2" s="1"/>
  <c r="Y1129" i="2"/>
  <c r="X1129" i="2"/>
  <c r="Z1129" i="2" s="1"/>
  <c r="Y1124" i="2"/>
  <c r="X1124" i="2"/>
  <c r="Z1124" i="2" s="1"/>
  <c r="Y1113" i="2"/>
  <c r="X1113" i="2"/>
  <c r="Z1113" i="2" s="1"/>
  <c r="Y1108" i="2"/>
  <c r="X1108" i="2"/>
  <c r="Z1108" i="2" s="1"/>
  <c r="Y1103" i="2"/>
  <c r="X1103" i="2"/>
  <c r="Z1103" i="2" s="1"/>
  <c r="Y1097" i="2"/>
  <c r="X1097" i="2"/>
  <c r="Z1097" i="2" s="1"/>
  <c r="Y1087" i="2"/>
  <c r="X1087" i="2"/>
  <c r="Z1087" i="2" s="1"/>
  <c r="X1081" i="2"/>
  <c r="Z1081" i="2" s="1"/>
  <c r="Y1081" i="2"/>
  <c r="Y1076" i="2"/>
  <c r="X1076" i="2"/>
  <c r="Z1076" i="2" s="1"/>
  <c r="Y1071" i="2"/>
  <c r="X1071" i="2"/>
  <c r="Z1071" i="2" s="1"/>
  <c r="Y1065" i="2"/>
  <c r="X1065" i="2"/>
  <c r="Z1065" i="2" s="1"/>
  <c r="Y1060" i="2"/>
  <c r="X1060" i="2"/>
  <c r="Z1060" i="2" s="1"/>
  <c r="Y1055" i="2"/>
  <c r="X1055" i="2"/>
  <c r="Z1055" i="2" s="1"/>
  <c r="Y1049" i="2"/>
  <c r="X1049" i="2"/>
  <c r="Z1049" i="2" s="1"/>
  <c r="Y1040" i="2"/>
  <c r="X1040" i="2"/>
  <c r="Z1040" i="2" s="1"/>
  <c r="Y1031" i="2"/>
  <c r="X1031" i="2"/>
  <c r="Z1031" i="2" s="1"/>
  <c r="Y1026" i="2"/>
  <c r="X1026" i="2"/>
  <c r="Z1026" i="2" s="1"/>
  <c r="Y1017" i="2"/>
  <c r="X1017" i="2"/>
  <c r="Z1017" i="2" s="1"/>
  <c r="Y1008" i="2"/>
  <c r="X1008" i="2"/>
  <c r="Z1008" i="2" s="1"/>
  <c r="Y999" i="2"/>
  <c r="X999" i="2"/>
  <c r="Z999" i="2" s="1"/>
  <c r="Y994" i="2"/>
  <c r="X994" i="2"/>
  <c r="Z994" i="2" s="1"/>
  <c r="Y985" i="2"/>
  <c r="X985" i="2"/>
  <c r="Z985" i="2" s="1"/>
  <c r="Y976" i="2"/>
  <c r="X976" i="2"/>
  <c r="Z976" i="2" s="1"/>
  <c r="Y967" i="2"/>
  <c r="X967" i="2"/>
  <c r="Z967" i="2" s="1"/>
  <c r="Y962" i="2"/>
  <c r="X962" i="2"/>
  <c r="Z962" i="2" s="1"/>
  <c r="Y953" i="2"/>
  <c r="X953" i="2"/>
  <c r="Z953" i="2" s="1"/>
  <c r="Y944" i="2"/>
  <c r="X944" i="2"/>
  <c r="Z944" i="2" s="1"/>
  <c r="Y935" i="2"/>
  <c r="X935" i="2"/>
  <c r="Z935" i="2" s="1"/>
  <c r="Y930" i="2"/>
  <c r="X930" i="2"/>
  <c r="Z930" i="2" s="1"/>
  <c r="Y921" i="2"/>
  <c r="X921" i="2"/>
  <c r="Z921" i="2" s="1"/>
  <c r="Y912" i="2"/>
  <c r="X912" i="2"/>
  <c r="Z912" i="2" s="1"/>
  <c r="Y903" i="2"/>
  <c r="X903" i="2"/>
  <c r="Z903" i="2" s="1"/>
  <c r="Y898" i="2"/>
  <c r="X898" i="2"/>
  <c r="Z898" i="2" s="1"/>
  <c r="Y889" i="2"/>
  <c r="X889" i="2"/>
  <c r="Z889" i="2" s="1"/>
  <c r="Y880" i="2"/>
  <c r="X880" i="2"/>
  <c r="Z880" i="2" s="1"/>
  <c r="Y876" i="2"/>
  <c r="X876" i="2"/>
  <c r="Z876" i="2" s="1"/>
  <c r="Y872" i="2"/>
  <c r="X872" i="2"/>
  <c r="Z872" i="2" s="1"/>
  <c r="Y868" i="2"/>
  <c r="X868" i="2"/>
  <c r="Z868" i="2" s="1"/>
  <c r="Y864" i="2"/>
  <c r="X864" i="2"/>
  <c r="Z864" i="2" s="1"/>
  <c r="Y854" i="2"/>
  <c r="X854" i="2"/>
  <c r="Z854" i="2" s="1"/>
  <c r="Y849" i="2"/>
  <c r="X849" i="2"/>
  <c r="Z849" i="2" s="1"/>
  <c r="Y844" i="2"/>
  <c r="X844" i="2"/>
  <c r="Z844" i="2" s="1"/>
  <c r="Y839" i="2"/>
  <c r="X839" i="2"/>
  <c r="Z839" i="2" s="1"/>
  <c r="Y815" i="2"/>
  <c r="X815" i="2"/>
  <c r="Z815" i="2" s="1"/>
  <c r="Y803" i="2"/>
  <c r="X803" i="2"/>
  <c r="Z803" i="2" s="1"/>
  <c r="Y792" i="2"/>
  <c r="X792" i="2"/>
  <c r="Z792" i="2" s="1"/>
  <c r="Y773" i="2"/>
  <c r="X773" i="2"/>
  <c r="Z773" i="2" s="1"/>
  <c r="Y762" i="2"/>
  <c r="X762" i="2"/>
  <c r="Z762" i="2" s="1"/>
  <c r="Y756" i="2"/>
  <c r="X756" i="2"/>
  <c r="Z756" i="2" s="1"/>
  <c r="Y750" i="2"/>
  <c r="X750" i="2"/>
  <c r="Z750" i="2" s="1"/>
  <c r="Y744" i="2"/>
  <c r="X744" i="2"/>
  <c r="Z744" i="2" s="1"/>
  <c r="Y737" i="2"/>
  <c r="X737" i="2"/>
  <c r="Z737" i="2" s="1"/>
  <c r="Y720" i="2"/>
  <c r="X720" i="2"/>
  <c r="Z720" i="2" s="1"/>
  <c r="Y709" i="2"/>
  <c r="X709" i="2"/>
  <c r="Z709" i="2" s="1"/>
  <c r="Y697" i="2"/>
  <c r="X697" i="2"/>
  <c r="Z697" i="2" s="1"/>
  <c r="Y692" i="2"/>
  <c r="X692" i="2"/>
  <c r="Z692" i="2" s="1"/>
  <c r="Y686" i="2"/>
  <c r="X686" i="2"/>
  <c r="Z686" i="2" s="1"/>
  <c r="Y675" i="2"/>
  <c r="X675" i="2"/>
  <c r="Z675" i="2" s="1"/>
  <c r="Y669" i="2"/>
  <c r="X669" i="2"/>
  <c r="Z669" i="2" s="1"/>
  <c r="Y656" i="2"/>
  <c r="X656" i="2"/>
  <c r="Z656" i="2" s="1"/>
  <c r="Y644" i="2"/>
  <c r="X644" i="2"/>
  <c r="Z644" i="2" s="1"/>
  <c r="Y637" i="2"/>
  <c r="X637" i="2"/>
  <c r="Z637" i="2" s="1"/>
  <c r="Y630" i="2"/>
  <c r="X630" i="2"/>
  <c r="Z630" i="2" s="1"/>
  <c r="Y625" i="2"/>
  <c r="X625" i="2"/>
  <c r="Z625" i="2" s="1"/>
  <c r="Y614" i="2"/>
  <c r="X614" i="2"/>
  <c r="Z614" i="2" s="1"/>
  <c r="Y607" i="2"/>
  <c r="X607" i="2"/>
  <c r="Z607" i="2" s="1"/>
  <c r="Y601" i="2"/>
  <c r="X601" i="2"/>
  <c r="Z601" i="2" s="1"/>
  <c r="Y596" i="2"/>
  <c r="X596" i="2"/>
  <c r="Z596" i="2" s="1"/>
  <c r="Y585" i="2"/>
  <c r="X585" i="2"/>
  <c r="Z585" i="2" s="1"/>
  <c r="Y580" i="2"/>
  <c r="X580" i="2"/>
  <c r="Z580" i="2" s="1"/>
  <c r="Y574" i="2"/>
  <c r="X574" i="2"/>
  <c r="Z574" i="2" s="1"/>
  <c r="Y569" i="2"/>
  <c r="X569" i="2"/>
  <c r="Z569" i="2" s="1"/>
  <c r="Y563" i="2"/>
  <c r="X563" i="2"/>
  <c r="Z563" i="2" s="1"/>
  <c r="Y557" i="2"/>
  <c r="X557" i="2"/>
  <c r="Z557" i="2" s="1"/>
  <c r="Y550" i="2"/>
  <c r="X550" i="2"/>
  <c r="Z550" i="2" s="1"/>
  <c r="Y545" i="2"/>
  <c r="X545" i="2"/>
  <c r="Z545" i="2" s="1"/>
  <c r="Y534" i="2"/>
  <c r="X534" i="2"/>
  <c r="Z534" i="2" s="1"/>
  <c r="Y523" i="2"/>
  <c r="X523" i="2"/>
  <c r="Z523" i="2" s="1"/>
  <c r="Y517" i="2"/>
  <c r="X517" i="2"/>
  <c r="Z517" i="2" s="1"/>
  <c r="Y512" i="2"/>
  <c r="X512" i="2"/>
  <c r="Z512" i="2" s="1"/>
  <c r="Y507" i="2"/>
  <c r="X507" i="2"/>
  <c r="Z507" i="2" s="1"/>
  <c r="Y491" i="2"/>
  <c r="X491" i="2"/>
  <c r="Z491" i="2" s="1"/>
  <c r="Y480" i="2"/>
  <c r="X480" i="2"/>
  <c r="Z480" i="2" s="1"/>
  <c r="Y462" i="2"/>
  <c r="X462" i="2"/>
  <c r="Z462" i="2" s="1"/>
  <c r="Y457" i="2"/>
  <c r="X457" i="2"/>
  <c r="Z457" i="2" s="1"/>
  <c r="Y440" i="2"/>
  <c r="X440" i="2"/>
  <c r="Z440" i="2" s="1"/>
  <c r="Y435" i="2"/>
  <c r="X435" i="2"/>
  <c r="Z435" i="2" s="1"/>
  <c r="Y429" i="2"/>
  <c r="X429" i="2"/>
  <c r="Z429" i="2" s="1"/>
  <c r="Y423" i="2"/>
  <c r="X423" i="2"/>
  <c r="Z423" i="2" s="1"/>
  <c r="Y418" i="2"/>
  <c r="X418" i="2"/>
  <c r="Z418" i="2" s="1"/>
  <c r="Y402" i="2"/>
  <c r="X402" i="2"/>
  <c r="Z402" i="2" s="1"/>
  <c r="X394" i="2"/>
  <c r="Z394" i="2" s="1"/>
  <c r="Y394" i="2"/>
  <c r="Y369" i="2"/>
  <c r="X369" i="2"/>
  <c r="Z369" i="2" s="1"/>
  <c r="Y357" i="2"/>
  <c r="X357" i="2"/>
  <c r="Z357" i="2" s="1"/>
  <c r="Y350" i="2"/>
  <c r="X350" i="2"/>
  <c r="Z350" i="2" s="1"/>
  <c r="Y333" i="2"/>
  <c r="X333" i="2"/>
  <c r="Z333" i="2" s="1"/>
  <c r="Y328" i="2"/>
  <c r="X328" i="2"/>
  <c r="Z328" i="2" s="1"/>
  <c r="Y323" i="2"/>
  <c r="X323" i="2"/>
  <c r="Z323" i="2" s="1"/>
  <c r="Y317" i="2"/>
  <c r="X317" i="2"/>
  <c r="Z317" i="2" s="1"/>
  <c r="Y305" i="2"/>
  <c r="X305" i="2"/>
  <c r="Z305" i="2" s="1"/>
  <c r="Y299" i="2"/>
  <c r="X299" i="2"/>
  <c r="Z299" i="2" s="1"/>
  <c r="Y289" i="2"/>
  <c r="X289" i="2"/>
  <c r="Z289" i="2" s="1"/>
  <c r="X283" i="2"/>
  <c r="Z283" i="2" s="1"/>
  <c r="Y283" i="2"/>
  <c r="Y273" i="2"/>
  <c r="X273" i="2"/>
  <c r="Z273" i="2" s="1"/>
  <c r="Y267" i="2"/>
  <c r="X267" i="2"/>
  <c r="Z267" i="2" s="1"/>
  <c r="Y257" i="2"/>
  <c r="X257" i="2"/>
  <c r="Z257" i="2" s="1"/>
  <c r="X252" i="2"/>
  <c r="Z252" i="2" s="1"/>
  <c r="Y252" i="2"/>
  <c r="Y235" i="2"/>
  <c r="X235" i="2"/>
  <c r="Z235" i="2" s="1"/>
  <c r="Y225" i="2"/>
  <c r="X225" i="2"/>
  <c r="Z225" i="2" s="1"/>
  <c r="Y220" i="2"/>
  <c r="X220" i="2"/>
  <c r="Z220" i="2" s="1"/>
  <c r="Y208" i="2"/>
  <c r="X208" i="2"/>
  <c r="Z208" i="2" s="1"/>
  <c r="Y193" i="2"/>
  <c r="X193" i="2"/>
  <c r="Z193" i="2" s="1"/>
  <c r="X188" i="2"/>
  <c r="Z188" i="2" s="1"/>
  <c r="Y188" i="2"/>
  <c r="Y2162" i="2"/>
  <c r="X2162" i="2"/>
  <c r="Z2162" i="2" s="1"/>
  <c r="Y2156" i="2"/>
  <c r="X2156" i="2"/>
  <c r="Z2156" i="2" s="1"/>
  <c r="Y2132" i="2"/>
  <c r="X2132" i="2"/>
  <c r="Z2132" i="2" s="1"/>
  <c r="X2126" i="2"/>
  <c r="Z2126" i="2" s="1"/>
  <c r="Y2126" i="2"/>
  <c r="X2107" i="2"/>
  <c r="Z2107" i="2" s="1"/>
  <c r="Y2107" i="2"/>
  <c r="Y2101" i="2"/>
  <c r="X2101" i="2"/>
  <c r="Z2101" i="2" s="1"/>
  <c r="Y2064" i="2"/>
  <c r="X2064" i="2"/>
  <c r="Z2064" i="2" s="1"/>
  <c r="X2052" i="2"/>
  <c r="Z2052" i="2" s="1"/>
  <c r="Y2052" i="2"/>
  <c r="Y2046" i="2"/>
  <c r="X2046" i="2"/>
  <c r="Z2046" i="2" s="1"/>
  <c r="Y2039" i="2"/>
  <c r="X2039" i="2"/>
  <c r="Z2039" i="2" s="1"/>
  <c r="Y2034" i="2"/>
  <c r="X2034" i="2"/>
  <c r="Z2034" i="2" s="1"/>
  <c r="Y2028" i="2"/>
  <c r="X2028" i="2"/>
  <c r="Z2028" i="2" s="1"/>
  <c r="Y2023" i="2"/>
  <c r="X2023" i="2"/>
  <c r="Z2023" i="2" s="1"/>
  <c r="Y2016" i="2"/>
  <c r="X2016" i="2"/>
  <c r="Z2016" i="2" s="1"/>
  <c r="Y2010" i="2"/>
  <c r="X2010" i="2"/>
  <c r="Z2010" i="2" s="1"/>
  <c r="Y1993" i="2"/>
  <c r="X1993" i="2"/>
  <c r="Z1993" i="2" s="1"/>
  <c r="Y1987" i="2"/>
  <c r="X1987" i="2"/>
  <c r="Z1987" i="2" s="1"/>
  <c r="Y1981" i="2"/>
  <c r="X1981" i="2"/>
  <c r="Z1981" i="2" s="1"/>
  <c r="Y1969" i="2"/>
  <c r="X1969" i="2"/>
  <c r="Z1969" i="2" s="1"/>
  <c r="Y1950" i="2"/>
  <c r="X1950" i="2"/>
  <c r="Z1950" i="2" s="1"/>
  <c r="Y1931" i="2"/>
  <c r="X1931" i="2"/>
  <c r="Z1931" i="2" s="1"/>
  <c r="Y1914" i="2"/>
  <c r="X1914" i="2"/>
  <c r="Z1914" i="2" s="1"/>
  <c r="Y1909" i="2"/>
  <c r="X1909" i="2"/>
  <c r="Z1909" i="2" s="1"/>
  <c r="Y1891" i="2"/>
  <c r="X1891" i="2"/>
  <c r="Z1891" i="2" s="1"/>
  <c r="Y1884" i="2"/>
  <c r="X1884" i="2"/>
  <c r="Z1884" i="2" s="1"/>
  <c r="Y1872" i="2"/>
  <c r="X1872" i="2"/>
  <c r="Z1872" i="2" s="1"/>
  <c r="Y1837" i="2"/>
  <c r="X1837" i="2"/>
  <c r="Z1837" i="2" s="1"/>
  <c r="X1824" i="2"/>
  <c r="Z1824" i="2" s="1"/>
  <c r="Y1824" i="2"/>
  <c r="Y1818" i="2"/>
  <c r="X1818" i="2"/>
  <c r="Z1818" i="2" s="1"/>
  <c r="Y1812" i="2"/>
  <c r="X1812" i="2"/>
  <c r="Z1812" i="2" s="1"/>
  <c r="Y1794" i="2"/>
  <c r="X1794" i="2"/>
  <c r="Z1794" i="2" s="1"/>
  <c r="Y1788" i="2"/>
  <c r="X1788" i="2"/>
  <c r="Z1788" i="2" s="1"/>
  <c r="X1764" i="2"/>
  <c r="Z1764" i="2" s="1"/>
  <c r="Y1764" i="2"/>
  <c r="Y1758" i="2"/>
  <c r="X1758" i="2"/>
  <c r="Z1758" i="2" s="1"/>
  <c r="Y1752" i="2"/>
  <c r="X1752" i="2"/>
  <c r="Z1752" i="2" s="1"/>
  <c r="Y1740" i="2"/>
  <c r="X1740" i="2"/>
  <c r="Z1740" i="2" s="1"/>
  <c r="Y1727" i="2"/>
  <c r="X1727" i="2"/>
  <c r="Z1727" i="2" s="1"/>
  <c r="Y1715" i="2"/>
  <c r="X1715" i="2"/>
  <c r="Z1715" i="2" s="1"/>
  <c r="Y1710" i="2"/>
  <c r="X1710" i="2"/>
  <c r="Z1710" i="2" s="1"/>
  <c r="X1704" i="2"/>
  <c r="Z1704" i="2" s="1"/>
  <c r="Y1704" i="2"/>
  <c r="Y1688" i="2"/>
  <c r="X1688" i="2"/>
  <c r="Z1688" i="2" s="1"/>
  <c r="Y1676" i="2"/>
  <c r="X1676" i="2"/>
  <c r="Z1676" i="2" s="1"/>
  <c r="Y1663" i="2"/>
  <c r="X1663" i="2"/>
  <c r="Z1663" i="2" s="1"/>
  <c r="Y1657" i="2"/>
  <c r="X1657" i="2"/>
  <c r="Z1657" i="2" s="1"/>
  <c r="Y1645" i="2"/>
  <c r="X1645" i="2"/>
  <c r="Z1645" i="2" s="1"/>
  <c r="Y1633" i="2"/>
  <c r="X1633" i="2"/>
  <c r="Z1633" i="2" s="1"/>
  <c r="Y1609" i="2"/>
  <c r="X1609" i="2"/>
  <c r="Z1609" i="2" s="1"/>
  <c r="Y1604" i="2"/>
  <c r="X1604" i="2"/>
  <c r="Z1604" i="2" s="1"/>
  <c r="Y1586" i="2"/>
  <c r="X1586" i="2"/>
  <c r="Z1586" i="2" s="1"/>
  <c r="Y1580" i="2"/>
  <c r="X1580" i="2"/>
  <c r="Z1580" i="2" s="1"/>
  <c r="Y1567" i="2"/>
  <c r="X1567" i="2"/>
  <c r="Z1567" i="2" s="1"/>
  <c r="Y1561" i="2"/>
  <c r="X1561" i="2"/>
  <c r="Z1561" i="2" s="1"/>
  <c r="Y1555" i="2"/>
  <c r="X1555" i="2"/>
  <c r="Z1555" i="2" s="1"/>
  <c r="Y1543" i="2"/>
  <c r="X1543" i="2"/>
  <c r="Z1543" i="2" s="1"/>
  <c r="Y1538" i="2"/>
  <c r="X1538" i="2"/>
  <c r="Z1538" i="2" s="1"/>
  <c r="Y1532" i="2"/>
  <c r="X1532" i="2"/>
  <c r="Z1532" i="2" s="1"/>
  <c r="Y1527" i="2"/>
  <c r="X1527" i="2"/>
  <c r="Z1527" i="2" s="1"/>
  <c r="Y1521" i="2"/>
  <c r="X1521" i="2"/>
  <c r="Z1521" i="2" s="1"/>
  <c r="Y1516" i="2"/>
  <c r="X1516" i="2"/>
  <c r="Z1516" i="2" s="1"/>
  <c r="X1480" i="2"/>
  <c r="Z1480" i="2" s="1"/>
  <c r="Y1480" i="2"/>
  <c r="X1468" i="2"/>
  <c r="Z1468" i="2" s="1"/>
  <c r="Y1468" i="2"/>
  <c r="Y1463" i="2"/>
  <c r="X1463" i="2"/>
  <c r="Z1463" i="2" s="1"/>
  <c r="Y1457" i="2"/>
  <c r="X1457" i="2"/>
  <c r="Z1457" i="2" s="1"/>
  <c r="Y1452" i="2"/>
  <c r="X1452" i="2"/>
  <c r="Z1452" i="2" s="1"/>
  <c r="Y1434" i="2"/>
  <c r="X1434" i="2"/>
  <c r="Z1434" i="2" s="1"/>
  <c r="Y1417" i="2"/>
  <c r="X1417" i="2"/>
  <c r="Z1417" i="2" s="1"/>
  <c r="Y1400" i="2"/>
  <c r="X1400" i="2"/>
  <c r="Z1400" i="2" s="1"/>
  <c r="Y1394" i="2"/>
  <c r="X1394" i="2"/>
  <c r="Z1394" i="2" s="1"/>
  <c r="Y1384" i="2"/>
  <c r="X1384" i="2"/>
  <c r="Z1384" i="2" s="1"/>
  <c r="Y1356" i="2"/>
  <c r="X1356" i="2"/>
  <c r="Z1356" i="2" s="1"/>
  <c r="Y1340" i="2"/>
  <c r="X1340" i="2"/>
  <c r="Z1340" i="2" s="1"/>
  <c r="Y1335" i="2"/>
  <c r="X1335" i="2"/>
  <c r="Z1335" i="2" s="1"/>
  <c r="Y1324" i="2"/>
  <c r="X1324" i="2"/>
  <c r="Z1324" i="2" s="1"/>
  <c r="X1308" i="2"/>
  <c r="Z1308" i="2" s="1"/>
  <c r="Y1308" i="2"/>
  <c r="Y1302" i="2"/>
  <c r="X1302" i="2"/>
  <c r="Z1302" i="2" s="1"/>
  <c r="Y1296" i="2"/>
  <c r="X1296" i="2"/>
  <c r="Z1296" i="2" s="1"/>
  <c r="X1290" i="2"/>
  <c r="Z1290" i="2" s="1"/>
  <c r="Y1290" i="2"/>
  <c r="X1267" i="2"/>
  <c r="Z1267" i="2" s="1"/>
  <c r="Y1267" i="2"/>
  <c r="Y1224" i="2"/>
  <c r="X1224" i="2"/>
  <c r="Z1224" i="2" s="1"/>
  <c r="Y1202" i="2"/>
  <c r="X1202" i="2"/>
  <c r="Z1202" i="2" s="1"/>
  <c r="Y1191" i="2"/>
  <c r="X1191" i="2"/>
  <c r="Z1191" i="2" s="1"/>
  <c r="Y1176" i="2"/>
  <c r="X1176" i="2"/>
  <c r="Z1176" i="2" s="1"/>
  <c r="Y1171" i="2"/>
  <c r="X1171" i="2"/>
  <c r="Z1171" i="2" s="1"/>
  <c r="X1166" i="2"/>
  <c r="Z1166" i="2" s="1"/>
  <c r="Y1166" i="2"/>
  <c r="Y1160" i="2"/>
  <c r="X1160" i="2"/>
  <c r="Z1160" i="2" s="1"/>
  <c r="Y1140" i="2"/>
  <c r="X1140" i="2"/>
  <c r="Z1140" i="2" s="1"/>
  <c r="X1102" i="2"/>
  <c r="Z1102" i="2" s="1"/>
  <c r="Y1102" i="2"/>
  <c r="Y1086" i="2"/>
  <c r="X1086" i="2"/>
  <c r="Z1086" i="2" s="1"/>
  <c r="Y1070" i="2"/>
  <c r="X1070" i="2"/>
  <c r="Z1070" i="2" s="1"/>
  <c r="Y1054" i="2"/>
  <c r="X1054" i="2"/>
  <c r="Z1054" i="2" s="1"/>
  <c r="Y1035" i="2"/>
  <c r="X1035" i="2"/>
  <c r="Z1035" i="2" s="1"/>
  <c r="Y1003" i="2"/>
  <c r="X1003" i="2"/>
  <c r="Z1003" i="2" s="1"/>
  <c r="Y971" i="2"/>
  <c r="X971" i="2"/>
  <c r="Z971" i="2" s="1"/>
  <c r="Y939" i="2"/>
  <c r="X939" i="2"/>
  <c r="Z939" i="2" s="1"/>
  <c r="Y907" i="2"/>
  <c r="X907" i="2"/>
  <c r="Z907" i="2" s="1"/>
  <c r="Y859" i="2"/>
  <c r="X859" i="2"/>
  <c r="Z859" i="2" s="1"/>
  <c r="Y833" i="2"/>
  <c r="X833" i="2"/>
  <c r="Z833" i="2" s="1"/>
  <c r="Y827" i="2"/>
  <c r="X827" i="2"/>
  <c r="Z827" i="2" s="1"/>
  <c r="Y821" i="2"/>
  <c r="X821" i="2"/>
  <c r="Z821" i="2" s="1"/>
  <c r="Y809" i="2"/>
  <c r="X809" i="2"/>
  <c r="Z809" i="2" s="1"/>
  <c r="X802" i="2"/>
  <c r="Z802" i="2" s="1"/>
  <c r="Y802" i="2"/>
  <c r="Y797" i="2"/>
  <c r="X797" i="2"/>
  <c r="Z797" i="2" s="1"/>
  <c r="X777" i="2"/>
  <c r="Z777" i="2" s="1"/>
  <c r="Y777" i="2"/>
  <c r="Y772" i="2"/>
  <c r="X772" i="2"/>
  <c r="Z772" i="2" s="1"/>
  <c r="Y767" i="2"/>
  <c r="X767" i="2"/>
  <c r="Z767" i="2" s="1"/>
  <c r="Y761" i="2"/>
  <c r="X761" i="2"/>
  <c r="Z761" i="2" s="1"/>
  <c r="Y731" i="2"/>
  <c r="X731" i="2"/>
  <c r="Z731" i="2" s="1"/>
  <c r="Y726" i="2"/>
  <c r="X726" i="2"/>
  <c r="Z726" i="2" s="1"/>
  <c r="Y708" i="2"/>
  <c r="X708" i="2"/>
  <c r="Z708" i="2" s="1"/>
  <c r="Y703" i="2"/>
  <c r="X703" i="2"/>
  <c r="Z703" i="2" s="1"/>
  <c r="Y681" i="2"/>
  <c r="X681" i="2"/>
  <c r="Z681" i="2" s="1"/>
  <c r="Y662" i="2"/>
  <c r="X662" i="2"/>
  <c r="Z662" i="2" s="1"/>
  <c r="X655" i="2"/>
  <c r="Z655" i="2" s="1"/>
  <c r="Y655" i="2"/>
  <c r="Y649" i="2"/>
  <c r="X649" i="2"/>
  <c r="Z649" i="2" s="1"/>
  <c r="Y643" i="2"/>
  <c r="X643" i="2"/>
  <c r="Z643" i="2" s="1"/>
  <c r="Y620" i="2"/>
  <c r="X620" i="2"/>
  <c r="Z620" i="2" s="1"/>
  <c r="Y595" i="2"/>
  <c r="X595" i="2"/>
  <c r="Z595" i="2" s="1"/>
  <c r="Y579" i="2"/>
  <c r="X579" i="2"/>
  <c r="Z579" i="2" s="1"/>
  <c r="Y562" i="2"/>
  <c r="X562" i="2"/>
  <c r="Z562" i="2" s="1"/>
  <c r="Y556" i="2"/>
  <c r="X556" i="2"/>
  <c r="Z556" i="2" s="1"/>
  <c r="Y539" i="2"/>
  <c r="X539" i="2"/>
  <c r="Z539" i="2" s="1"/>
  <c r="X527" i="2"/>
  <c r="Z527" i="2" s="1"/>
  <c r="Y527" i="2"/>
  <c r="X511" i="2"/>
  <c r="Z511" i="2" s="1"/>
  <c r="Y511" i="2"/>
  <c r="Y506" i="2"/>
  <c r="X506" i="2"/>
  <c r="Z506" i="2" s="1"/>
  <c r="X479" i="2"/>
  <c r="Z479" i="2" s="1"/>
  <c r="Y479" i="2"/>
  <c r="Y451" i="2"/>
  <c r="X451" i="2"/>
  <c r="Z451" i="2" s="1"/>
  <c r="Y445" i="2"/>
  <c r="X445" i="2"/>
  <c r="Z445" i="2" s="1"/>
  <c r="Y434" i="2"/>
  <c r="X434" i="2"/>
  <c r="Z434" i="2" s="1"/>
  <c r="Y407" i="2"/>
  <c r="X407" i="2"/>
  <c r="Z407" i="2" s="1"/>
  <c r="Y401" i="2"/>
  <c r="X401" i="2"/>
  <c r="Z401" i="2" s="1"/>
  <c r="Y387" i="2"/>
  <c r="X387" i="2"/>
  <c r="Z387" i="2" s="1"/>
  <c r="Y381" i="2"/>
  <c r="X381" i="2"/>
  <c r="Z381" i="2" s="1"/>
  <c r="Y375" i="2"/>
  <c r="X375" i="2"/>
  <c r="Z375" i="2" s="1"/>
  <c r="Y363" i="2"/>
  <c r="X363" i="2"/>
  <c r="Z363" i="2" s="1"/>
  <c r="Y356" i="2"/>
  <c r="X356" i="2"/>
  <c r="Z356" i="2" s="1"/>
  <c r="Y339" i="2"/>
  <c r="X339" i="2"/>
  <c r="Z339" i="2" s="1"/>
  <c r="Y322" i="2"/>
  <c r="X322" i="2"/>
  <c r="Z322" i="2" s="1"/>
  <c r="X311" i="2"/>
  <c r="Z311" i="2" s="1"/>
  <c r="Y311" i="2"/>
  <c r="Y304" i="2"/>
  <c r="X304" i="2"/>
  <c r="Z304" i="2" s="1"/>
  <c r="Y288" i="2"/>
  <c r="X288" i="2"/>
  <c r="Z288" i="2" s="1"/>
  <c r="X278" i="2"/>
  <c r="Z278" i="2" s="1"/>
  <c r="Y278" i="2"/>
  <c r="Y272" i="2"/>
  <c r="X272" i="2"/>
  <c r="Z272" i="2" s="1"/>
  <c r="Y256" i="2"/>
  <c r="X256" i="2"/>
  <c r="Z256" i="2" s="1"/>
  <c r="X246" i="2"/>
  <c r="Z246" i="2" s="1"/>
  <c r="Y246" i="2"/>
  <c r="Y240" i="2"/>
  <c r="X240" i="2"/>
  <c r="Z240" i="2" s="1"/>
  <c r="Y224" i="2"/>
  <c r="X224" i="2"/>
  <c r="Z224" i="2" s="1"/>
  <c r="X214" i="2"/>
  <c r="Z214" i="2" s="1"/>
  <c r="Y214" i="2"/>
  <c r="Y202" i="2"/>
  <c r="X202" i="2"/>
  <c r="Z202" i="2" s="1"/>
  <c r="Y192" i="2"/>
  <c r="X192" i="2"/>
  <c r="Z192" i="2" s="1"/>
  <c r="X1696" i="2"/>
  <c r="Z1696" i="2" s="1"/>
  <c r="Y1696" i="2"/>
  <c r="Y1545" i="2"/>
  <c r="X1545" i="2"/>
  <c r="Z1545" i="2" s="1"/>
  <c r="X714" i="2"/>
  <c r="Z714" i="2" s="1"/>
  <c r="Y714" i="2"/>
  <c r="Y1948" i="2"/>
  <c r="X1948" i="2"/>
  <c r="Z1948" i="2" s="1"/>
  <c r="Y1936" i="2"/>
  <c r="X1936" i="2"/>
  <c r="Z1936" i="2" s="1"/>
  <c r="Y1907" i="2"/>
  <c r="X1907" i="2"/>
  <c r="Z1907" i="2" s="1"/>
  <c r="Y1895" i="2"/>
  <c r="X1895" i="2"/>
  <c r="Z1895" i="2" s="1"/>
  <c r="Y1889" i="2"/>
  <c r="X1889" i="2"/>
  <c r="Z1889" i="2" s="1"/>
  <c r="Y1877" i="2"/>
  <c r="X1877" i="2"/>
  <c r="Z1877" i="2" s="1"/>
  <c r="Y1847" i="2"/>
  <c r="X1847" i="2"/>
  <c r="Z1847" i="2" s="1"/>
  <c r="Y1841" i="2"/>
  <c r="X1841" i="2"/>
  <c r="Z1841" i="2" s="1"/>
  <c r="Y1835" i="2"/>
  <c r="X1835" i="2"/>
  <c r="Z1835" i="2" s="1"/>
  <c r="Y1829" i="2"/>
  <c r="X1829" i="2"/>
  <c r="Z1829" i="2" s="1"/>
  <c r="Y1805" i="2"/>
  <c r="X1805" i="2"/>
  <c r="Z1805" i="2" s="1"/>
  <c r="X1792" i="2"/>
  <c r="Z1792" i="2" s="1"/>
  <c r="Y1792" i="2"/>
  <c r="Y1780" i="2"/>
  <c r="X1780" i="2"/>
  <c r="Z1780" i="2" s="1"/>
  <c r="X1768" i="2"/>
  <c r="Z1768" i="2" s="1"/>
  <c r="Y1768" i="2"/>
  <c r="Y1738" i="2"/>
  <c r="X1738" i="2"/>
  <c r="Z1738" i="2" s="1"/>
  <c r="Y1720" i="2"/>
  <c r="X1720" i="2"/>
  <c r="Z1720" i="2" s="1"/>
  <c r="Y1697" i="2"/>
  <c r="X1697" i="2"/>
  <c r="Z1697" i="2" s="1"/>
  <c r="Y1692" i="2"/>
  <c r="X1692" i="2"/>
  <c r="Z1692" i="2" s="1"/>
  <c r="Y1681" i="2"/>
  <c r="X1681" i="2"/>
  <c r="Z1681" i="2" s="1"/>
  <c r="Y1649" i="2"/>
  <c r="X1649" i="2"/>
  <c r="Z1649" i="2" s="1"/>
  <c r="Y1643" i="2"/>
  <c r="X1643" i="2"/>
  <c r="Z1643" i="2" s="1"/>
  <c r="Y1626" i="2"/>
  <c r="X1626" i="2"/>
  <c r="Z1626" i="2" s="1"/>
  <c r="Y1620" i="2"/>
  <c r="X1620" i="2"/>
  <c r="Z1620" i="2" s="1"/>
  <c r="Y1614" i="2"/>
  <c r="X1614" i="2"/>
  <c r="Z1614" i="2" s="1"/>
  <c r="Y1591" i="2"/>
  <c r="X1591" i="2"/>
  <c r="Z1591" i="2" s="1"/>
  <c r="X1584" i="2"/>
  <c r="Z1584" i="2" s="1"/>
  <c r="Y1584" i="2"/>
  <c r="Y1572" i="2"/>
  <c r="X1572" i="2"/>
  <c r="Z1572" i="2" s="1"/>
  <c r="Y1548" i="2"/>
  <c r="X1548" i="2"/>
  <c r="Z1548" i="2" s="1"/>
  <c r="Y1536" i="2"/>
  <c r="X1536" i="2"/>
  <c r="Z1536" i="2" s="1"/>
  <c r="Y1514" i="2"/>
  <c r="X1514" i="2"/>
  <c r="Z1514" i="2" s="1"/>
  <c r="Y1508" i="2"/>
  <c r="X1508" i="2"/>
  <c r="Z1508" i="2" s="1"/>
  <c r="Y1497" i="2"/>
  <c r="X1497" i="2"/>
  <c r="Z1497" i="2" s="1"/>
  <c r="Y1485" i="2"/>
  <c r="X1485" i="2"/>
  <c r="Z1485" i="2" s="1"/>
  <c r="Y1473" i="2"/>
  <c r="X1473" i="2"/>
  <c r="Z1473" i="2" s="1"/>
  <c r="X1450" i="2"/>
  <c r="Z1450" i="2" s="1"/>
  <c r="Y1450" i="2"/>
  <c r="Y1444" i="2"/>
  <c r="X1444" i="2"/>
  <c r="Z1444" i="2" s="1"/>
  <c r="Y1427" i="2"/>
  <c r="X1427" i="2"/>
  <c r="Z1427" i="2" s="1"/>
  <c r="Y1410" i="2"/>
  <c r="X1410" i="2"/>
  <c r="Z1410" i="2" s="1"/>
  <c r="X1388" i="2"/>
  <c r="Z1388" i="2" s="1"/>
  <c r="Y1388" i="2"/>
  <c r="Y1377" i="2"/>
  <c r="X1377" i="2"/>
  <c r="Z1377" i="2" s="1"/>
  <c r="Y1371" i="2"/>
  <c r="X1371" i="2"/>
  <c r="Z1371" i="2" s="1"/>
  <c r="Y1344" i="2"/>
  <c r="X1344" i="2"/>
  <c r="Z1344" i="2" s="1"/>
  <c r="Y1328" i="2"/>
  <c r="X1328" i="2"/>
  <c r="Z1328" i="2" s="1"/>
  <c r="Y1312" i="2"/>
  <c r="X1312" i="2"/>
  <c r="Z1312" i="2" s="1"/>
  <c r="Y1306" i="2"/>
  <c r="X1306" i="2"/>
  <c r="Z1306" i="2" s="1"/>
  <c r="Y1288" i="2"/>
  <c r="X1288" i="2"/>
  <c r="Z1288" i="2" s="1"/>
  <c r="Y1272" i="2"/>
  <c r="X1272" i="2"/>
  <c r="Z1272" i="2" s="1"/>
  <c r="Y1255" i="2"/>
  <c r="X1255" i="2"/>
  <c r="Z1255" i="2" s="1"/>
  <c r="Y1235" i="2"/>
  <c r="X1235" i="2"/>
  <c r="Z1235" i="2" s="1"/>
  <c r="Y1229" i="2"/>
  <c r="X1229" i="2"/>
  <c r="Z1229" i="2" s="1"/>
  <c r="X1212" i="2"/>
  <c r="Z1212" i="2" s="1"/>
  <c r="Y1212" i="2"/>
  <c r="Y1207" i="2"/>
  <c r="X1207" i="2"/>
  <c r="Z1207" i="2" s="1"/>
  <c r="Y1200" i="2"/>
  <c r="X1200" i="2"/>
  <c r="Z1200" i="2" s="1"/>
  <c r="X1185" i="2"/>
  <c r="Z1185" i="2" s="1"/>
  <c r="Y1185" i="2"/>
  <c r="Y1180" i="2"/>
  <c r="X1180" i="2"/>
  <c r="Z1180" i="2" s="1"/>
  <c r="Y1138" i="2"/>
  <c r="X1138" i="2"/>
  <c r="Z1138" i="2" s="1"/>
  <c r="Y1106" i="2"/>
  <c r="X1106" i="2"/>
  <c r="Z1106" i="2" s="1"/>
  <c r="Y1090" i="2"/>
  <c r="X1090" i="2"/>
  <c r="Z1090" i="2" s="1"/>
  <c r="Y1074" i="2"/>
  <c r="X1074" i="2"/>
  <c r="Z1074" i="2" s="1"/>
  <c r="X1058" i="2"/>
  <c r="Z1058" i="2" s="1"/>
  <c r="Y1058" i="2"/>
  <c r="Y1043" i="2"/>
  <c r="X1043" i="2"/>
  <c r="Z1043" i="2" s="1"/>
  <c r="Y1011" i="2"/>
  <c r="X1011" i="2"/>
  <c r="Z1011" i="2" s="1"/>
  <c r="Y979" i="2"/>
  <c r="X979" i="2"/>
  <c r="Z979" i="2" s="1"/>
  <c r="Y947" i="2"/>
  <c r="X947" i="2"/>
  <c r="Z947" i="2" s="1"/>
  <c r="Y915" i="2"/>
  <c r="X915" i="2"/>
  <c r="Z915" i="2" s="1"/>
  <c r="Y883" i="2"/>
  <c r="X883" i="2"/>
  <c r="Z883" i="2" s="1"/>
  <c r="Y825" i="2"/>
  <c r="X825" i="2"/>
  <c r="Z825" i="2" s="1"/>
  <c r="Y813" i="2"/>
  <c r="X813" i="2"/>
  <c r="Z813" i="2" s="1"/>
  <c r="Y807" i="2"/>
  <c r="X807" i="2"/>
  <c r="Z807" i="2" s="1"/>
  <c r="Y786" i="2"/>
  <c r="X786" i="2"/>
  <c r="Z786" i="2" s="1"/>
  <c r="Y781" i="2"/>
  <c r="X781" i="2"/>
  <c r="Z781" i="2" s="1"/>
  <c r="Y748" i="2"/>
  <c r="X748" i="2"/>
  <c r="Z748" i="2" s="1"/>
  <c r="Y742" i="2"/>
  <c r="X742" i="2"/>
  <c r="Z742" i="2" s="1"/>
  <c r="Y724" i="2"/>
  <c r="X724" i="2"/>
  <c r="Z724" i="2" s="1"/>
  <c r="Y701" i="2"/>
  <c r="X701" i="2"/>
  <c r="Z701" i="2" s="1"/>
  <c r="Y690" i="2"/>
  <c r="X690" i="2"/>
  <c r="Z690" i="2" s="1"/>
  <c r="Y673" i="2"/>
  <c r="X673" i="2"/>
  <c r="Z673" i="2" s="1"/>
  <c r="Y667" i="2"/>
  <c r="X667" i="2"/>
  <c r="Z667" i="2" s="1"/>
  <c r="Y660" i="2"/>
  <c r="X660" i="2"/>
  <c r="Z660" i="2" s="1"/>
  <c r="Y635" i="2"/>
  <c r="X635" i="2"/>
  <c r="Z635" i="2" s="1"/>
  <c r="Y618" i="2"/>
  <c r="X618" i="2"/>
  <c r="Z618" i="2" s="1"/>
  <c r="Y612" i="2"/>
  <c r="X612" i="2"/>
  <c r="Z612" i="2" s="1"/>
  <c r="Y605" i="2"/>
  <c r="X605" i="2"/>
  <c r="Z605" i="2" s="1"/>
  <c r="Y599" i="2"/>
  <c r="X599" i="2"/>
  <c r="Z599" i="2" s="1"/>
  <c r="Y593" i="2"/>
  <c r="X593" i="2"/>
  <c r="Z593" i="2" s="1"/>
  <c r="Y583" i="2"/>
  <c r="X583" i="2"/>
  <c r="Z583" i="2" s="1"/>
  <c r="Y567" i="2"/>
  <c r="X567" i="2"/>
  <c r="Z567" i="2" s="1"/>
  <c r="X543" i="2"/>
  <c r="Z543" i="2" s="1"/>
  <c r="Y543" i="2"/>
  <c r="Y532" i="2"/>
  <c r="X532" i="2"/>
  <c r="Z532" i="2" s="1"/>
  <c r="Y515" i="2"/>
  <c r="X515" i="2"/>
  <c r="Z515" i="2" s="1"/>
  <c r="Y495" i="2"/>
  <c r="X495" i="2"/>
  <c r="Z495" i="2" s="1"/>
  <c r="Y489" i="2"/>
  <c r="X489" i="2"/>
  <c r="Z489" i="2" s="1"/>
  <c r="Y484" i="2"/>
  <c r="X484" i="2"/>
  <c r="Z484" i="2" s="1"/>
  <c r="Y477" i="2"/>
  <c r="X477" i="2"/>
  <c r="Z477" i="2" s="1"/>
  <c r="Y467" i="2"/>
  <c r="X467" i="2"/>
  <c r="Z467" i="2" s="1"/>
  <c r="Y455" i="2"/>
  <c r="X455" i="2"/>
  <c r="Z455" i="2" s="1"/>
  <c r="Y427" i="2"/>
  <c r="X427" i="2"/>
  <c r="Z427" i="2" s="1"/>
  <c r="Y411" i="2"/>
  <c r="X411" i="2"/>
  <c r="Z411" i="2" s="1"/>
  <c r="Y399" i="2"/>
  <c r="X399" i="2"/>
  <c r="Z399" i="2" s="1"/>
  <c r="Y392" i="2"/>
  <c r="X392" i="2"/>
  <c r="Z392" i="2" s="1"/>
  <c r="Y379" i="2"/>
  <c r="X379" i="2"/>
  <c r="Z379" i="2" s="1"/>
  <c r="Y354" i="2"/>
  <c r="X354" i="2"/>
  <c r="Z354" i="2" s="1"/>
  <c r="Y348" i="2"/>
  <c r="X348" i="2"/>
  <c r="Z348" i="2" s="1"/>
  <c r="Y343" i="2"/>
  <c r="X343" i="2"/>
  <c r="Z343" i="2" s="1"/>
  <c r="Y315" i="2"/>
  <c r="X315" i="2"/>
  <c r="Z315" i="2" s="1"/>
  <c r="Y309" i="2"/>
  <c r="X309" i="2"/>
  <c r="Z309" i="2" s="1"/>
  <c r="Y297" i="2"/>
  <c r="X297" i="2"/>
  <c r="Z297" i="2" s="1"/>
  <c r="Y292" i="2"/>
  <c r="X292" i="2"/>
  <c r="Z292" i="2" s="1"/>
  <c r="Y265" i="2"/>
  <c r="X265" i="2"/>
  <c r="Z265" i="2" s="1"/>
  <c r="Y260" i="2"/>
  <c r="X260" i="2"/>
  <c r="Z260" i="2" s="1"/>
  <c r="Y250" i="2"/>
  <c r="X250" i="2"/>
  <c r="Z250" i="2" s="1"/>
  <c r="Y244" i="2"/>
  <c r="X244" i="2"/>
  <c r="Z244" i="2" s="1"/>
  <c r="X233" i="2"/>
  <c r="Z233" i="2" s="1"/>
  <c r="Y233" i="2"/>
  <c r="Y228" i="2"/>
  <c r="X228" i="2"/>
  <c r="Z228" i="2" s="1"/>
  <c r="Y218" i="2"/>
  <c r="X218" i="2"/>
  <c r="Z218" i="2" s="1"/>
  <c r="Y212" i="2"/>
  <c r="X212" i="2"/>
  <c r="Z212" i="2" s="1"/>
  <c r="Y196" i="2"/>
  <c r="X196" i="2"/>
  <c r="Z196" i="2" s="1"/>
  <c r="Y10" i="2"/>
  <c r="X10" i="2"/>
  <c r="Z10" i="2" s="1"/>
  <c r="Y6" i="2"/>
  <c r="X6" i="2"/>
  <c r="Z6" i="2" s="1"/>
  <c r="Y1767" i="2"/>
  <c r="X1767" i="2"/>
  <c r="Z1767" i="2" s="1"/>
  <c r="Y1756" i="2"/>
  <c r="X1756" i="2"/>
  <c r="Z1756" i="2" s="1"/>
  <c r="X1744" i="2"/>
  <c r="Z1744" i="2" s="1"/>
  <c r="Y1744" i="2"/>
  <c r="Y1737" i="2"/>
  <c r="X1737" i="2"/>
  <c r="Z1737" i="2" s="1"/>
  <c r="X1732" i="2"/>
  <c r="Z1732" i="2" s="1"/>
  <c r="Y1732" i="2"/>
  <c r="Y1719" i="2"/>
  <c r="X1719" i="2"/>
  <c r="Z1719" i="2" s="1"/>
  <c r="Y1713" i="2"/>
  <c r="X1713" i="2"/>
  <c r="Z1713" i="2" s="1"/>
  <c r="Y1708" i="2"/>
  <c r="X1708" i="2"/>
  <c r="Z1708" i="2" s="1"/>
  <c r="Y1702" i="2"/>
  <c r="X1702" i="2"/>
  <c r="Z1702" i="2" s="1"/>
  <c r="Y1691" i="2"/>
  <c r="X1691" i="2"/>
  <c r="Z1691" i="2" s="1"/>
  <c r="Y1686" i="2"/>
  <c r="X1686" i="2"/>
  <c r="Z1686" i="2" s="1"/>
  <c r="X1680" i="2"/>
  <c r="Z1680" i="2" s="1"/>
  <c r="Y1680" i="2"/>
  <c r="Y1674" i="2"/>
  <c r="X1674" i="2"/>
  <c r="Z1674" i="2" s="1"/>
  <c r="X1648" i="2"/>
  <c r="Z1648" i="2" s="1"/>
  <c r="Y1648" i="2"/>
  <c r="Y1642" i="2"/>
  <c r="X1642" i="2"/>
  <c r="Z1642" i="2" s="1"/>
  <c r="Y1619" i="2"/>
  <c r="X1619" i="2"/>
  <c r="Z1619" i="2" s="1"/>
  <c r="Y1613" i="2"/>
  <c r="X1613" i="2"/>
  <c r="Z1613" i="2" s="1"/>
  <c r="Y1596" i="2"/>
  <c r="X1596" i="2"/>
  <c r="Z1596" i="2" s="1"/>
  <c r="X1590" i="2"/>
  <c r="Z1590" i="2" s="1"/>
  <c r="Y1590" i="2"/>
  <c r="Y1583" i="2"/>
  <c r="X1583" i="2"/>
  <c r="Z1583" i="2" s="1"/>
  <c r="Y1578" i="2"/>
  <c r="X1578" i="2"/>
  <c r="Z1578" i="2" s="1"/>
  <c r="X1571" i="2"/>
  <c r="Z1571" i="2" s="1"/>
  <c r="Y1571" i="2"/>
  <c r="Y1565" i="2"/>
  <c r="X1565" i="2"/>
  <c r="Z1565" i="2" s="1"/>
  <c r="Y1553" i="2"/>
  <c r="X1553" i="2"/>
  <c r="Z1553" i="2" s="1"/>
  <c r="Y1547" i="2"/>
  <c r="X1547" i="2"/>
  <c r="Z1547" i="2" s="1"/>
  <c r="Y1541" i="2"/>
  <c r="X1541" i="2"/>
  <c r="Z1541" i="2" s="1"/>
  <c r="Y1535" i="2"/>
  <c r="X1535" i="2"/>
  <c r="Z1535" i="2" s="1"/>
  <c r="Y1530" i="2"/>
  <c r="X1530" i="2"/>
  <c r="Z1530" i="2" s="1"/>
  <c r="X1507" i="2"/>
  <c r="Z1507" i="2" s="1"/>
  <c r="Y1507" i="2"/>
  <c r="Y1496" i="2"/>
  <c r="X1496" i="2"/>
  <c r="Z1496" i="2" s="1"/>
  <c r="Y1484" i="2"/>
  <c r="X1484" i="2"/>
  <c r="Z1484" i="2" s="1"/>
  <c r="X1472" i="2"/>
  <c r="Z1472" i="2" s="1"/>
  <c r="Y1472" i="2"/>
  <c r="Y1466" i="2"/>
  <c r="X1466" i="2"/>
  <c r="Z1466" i="2" s="1"/>
  <c r="X1461" i="2"/>
  <c r="Z1461" i="2" s="1"/>
  <c r="Y1461" i="2"/>
  <c r="Y1449" i="2"/>
  <c r="X1449" i="2"/>
  <c r="Z1449" i="2" s="1"/>
  <c r="Y1443" i="2"/>
  <c r="X1443" i="2"/>
  <c r="Z1443" i="2" s="1"/>
  <c r="Y1432" i="2"/>
  <c r="X1432" i="2"/>
  <c r="Z1432" i="2" s="1"/>
  <c r="Y1426" i="2"/>
  <c r="X1426" i="2"/>
  <c r="Z1426" i="2" s="1"/>
  <c r="X1409" i="2"/>
  <c r="Z1409" i="2" s="1"/>
  <c r="Y1409" i="2"/>
  <c r="Y1392" i="2"/>
  <c r="X1392" i="2"/>
  <c r="Z1392" i="2" s="1"/>
  <c r="Y1382" i="2"/>
  <c r="X1382" i="2"/>
  <c r="Z1382" i="2" s="1"/>
  <c r="Y1376" i="2"/>
  <c r="X1376" i="2"/>
  <c r="Z1376" i="2" s="1"/>
  <c r="Y1370" i="2"/>
  <c r="X1370" i="2"/>
  <c r="Z1370" i="2" s="1"/>
  <c r="Y1365" i="2"/>
  <c r="X1365" i="2"/>
  <c r="Z1365" i="2" s="1"/>
  <c r="Y1359" i="2"/>
  <c r="X1359" i="2"/>
  <c r="Z1359" i="2" s="1"/>
  <c r="X1354" i="2"/>
  <c r="Z1354" i="2" s="1"/>
  <c r="Y1354" i="2"/>
  <c r="Y1349" i="2"/>
  <c r="X1349" i="2"/>
  <c r="Z1349" i="2" s="1"/>
  <c r="Y1343" i="2"/>
  <c r="X1343" i="2"/>
  <c r="Z1343" i="2" s="1"/>
  <c r="Y1338" i="2"/>
  <c r="X1338" i="2"/>
  <c r="Z1338" i="2" s="1"/>
  <c r="Y1333" i="2"/>
  <c r="X1333" i="2"/>
  <c r="Z1333" i="2" s="1"/>
  <c r="Y1327" i="2"/>
  <c r="X1327" i="2"/>
  <c r="Z1327" i="2" s="1"/>
  <c r="X1322" i="2"/>
  <c r="Z1322" i="2" s="1"/>
  <c r="Y1322" i="2"/>
  <c r="X1317" i="2"/>
  <c r="Z1317" i="2" s="1"/>
  <c r="Y1317" i="2"/>
  <c r="Y1311" i="2"/>
  <c r="X1311" i="2"/>
  <c r="Z1311" i="2" s="1"/>
  <c r="Y1300" i="2"/>
  <c r="X1300" i="2"/>
  <c r="Z1300" i="2" s="1"/>
  <c r="Y1294" i="2"/>
  <c r="X1294" i="2"/>
  <c r="Z1294" i="2" s="1"/>
  <c r="Y1287" i="2"/>
  <c r="X1287" i="2"/>
  <c r="Z1287" i="2" s="1"/>
  <c r="Y1271" i="2"/>
  <c r="X1271" i="2"/>
  <c r="Z1271" i="2" s="1"/>
  <c r="Y1265" i="2"/>
  <c r="X1265" i="2"/>
  <c r="Z1265" i="2" s="1"/>
  <c r="Y1260" i="2"/>
  <c r="X1260" i="2"/>
  <c r="Z1260" i="2" s="1"/>
  <c r="Y1254" i="2"/>
  <c r="X1254" i="2"/>
  <c r="Z1254" i="2" s="1"/>
  <c r="Y1240" i="2"/>
  <c r="X1240" i="2"/>
  <c r="Z1240" i="2" s="1"/>
  <c r="Y1234" i="2"/>
  <c r="X1234" i="2"/>
  <c r="Z1234" i="2" s="1"/>
  <c r="Y1228" i="2"/>
  <c r="X1228" i="2"/>
  <c r="Z1228" i="2" s="1"/>
  <c r="Y1222" i="2"/>
  <c r="X1222" i="2"/>
  <c r="Z1222" i="2" s="1"/>
  <c r="Y1211" i="2"/>
  <c r="X1211" i="2"/>
  <c r="Z1211" i="2" s="1"/>
  <c r="Y1206" i="2"/>
  <c r="X1206" i="2"/>
  <c r="Z1206" i="2" s="1"/>
  <c r="X1199" i="2"/>
  <c r="Z1199" i="2" s="1"/>
  <c r="Y1199" i="2"/>
  <c r="Y1189" i="2"/>
  <c r="X1189" i="2"/>
  <c r="Z1189" i="2" s="1"/>
  <c r="Y1184" i="2"/>
  <c r="X1184" i="2"/>
  <c r="Z1184" i="2" s="1"/>
  <c r="Y1179" i="2"/>
  <c r="X1179" i="2"/>
  <c r="Z1179" i="2" s="1"/>
  <c r="Y1174" i="2"/>
  <c r="X1174" i="2"/>
  <c r="Z1174" i="2" s="1"/>
  <c r="Y1169" i="2"/>
  <c r="X1169" i="2"/>
  <c r="Z1169" i="2" s="1"/>
  <c r="Y1164" i="2"/>
  <c r="X1164" i="2"/>
  <c r="Z1164" i="2" s="1"/>
  <c r="Y1158" i="2"/>
  <c r="X1158" i="2"/>
  <c r="Z1158" i="2" s="1"/>
  <c r="X1148" i="2"/>
  <c r="Z1148" i="2" s="1"/>
  <c r="Y1148" i="2"/>
  <c r="Y1143" i="2"/>
  <c r="X1143" i="2"/>
  <c r="Z1143" i="2" s="1"/>
  <c r="Y1137" i="2"/>
  <c r="X1137" i="2"/>
  <c r="Z1137" i="2" s="1"/>
  <c r="Y1132" i="2"/>
  <c r="X1132" i="2"/>
  <c r="Z1132" i="2" s="1"/>
  <c r="X1111" i="2"/>
  <c r="Z1111" i="2" s="1"/>
  <c r="Y1111" i="2"/>
  <c r="Y1105" i="2"/>
  <c r="X1105" i="2"/>
  <c r="Z1105" i="2" s="1"/>
  <c r="Y1100" i="2"/>
  <c r="X1100" i="2"/>
  <c r="Z1100" i="2" s="1"/>
  <c r="Y1095" i="2"/>
  <c r="X1095" i="2"/>
  <c r="Z1095" i="2" s="1"/>
  <c r="Y1089" i="2"/>
  <c r="X1089" i="2"/>
  <c r="Z1089" i="2" s="1"/>
  <c r="Y1084" i="2"/>
  <c r="X1084" i="2"/>
  <c r="Z1084" i="2" s="1"/>
  <c r="Y1079" i="2"/>
  <c r="X1079" i="2"/>
  <c r="Z1079" i="2" s="1"/>
  <c r="Y1073" i="2"/>
  <c r="X1073" i="2"/>
  <c r="Z1073" i="2" s="1"/>
  <c r="Y1068" i="2"/>
  <c r="X1068" i="2"/>
  <c r="Z1068" i="2" s="1"/>
  <c r="Y1063" i="2"/>
  <c r="X1063" i="2"/>
  <c r="Z1063" i="2" s="1"/>
  <c r="X1057" i="2"/>
  <c r="Z1057" i="2" s="1"/>
  <c r="Y1057" i="2"/>
  <c r="Y1052" i="2"/>
  <c r="X1052" i="2"/>
  <c r="Z1052" i="2" s="1"/>
  <c r="Y1047" i="2"/>
  <c r="X1047" i="2"/>
  <c r="Z1047" i="2" s="1"/>
  <c r="Y1042" i="2"/>
  <c r="X1042" i="2"/>
  <c r="Z1042" i="2" s="1"/>
  <c r="Y1033" i="2"/>
  <c r="X1033" i="2"/>
  <c r="Z1033" i="2" s="1"/>
  <c r="Y1024" i="2"/>
  <c r="X1024" i="2"/>
  <c r="Z1024" i="2" s="1"/>
  <c r="Y1015" i="2"/>
  <c r="X1015" i="2"/>
  <c r="Z1015" i="2" s="1"/>
  <c r="Y1010" i="2"/>
  <c r="X1010" i="2"/>
  <c r="Z1010" i="2" s="1"/>
  <c r="Y1001" i="2"/>
  <c r="X1001" i="2"/>
  <c r="Z1001" i="2" s="1"/>
  <c r="Y992" i="2"/>
  <c r="X992" i="2"/>
  <c r="Z992" i="2" s="1"/>
  <c r="Y983" i="2"/>
  <c r="X983" i="2"/>
  <c r="Z983" i="2" s="1"/>
  <c r="Y978" i="2"/>
  <c r="X978" i="2"/>
  <c r="Z978" i="2" s="1"/>
  <c r="Y969" i="2"/>
  <c r="X969" i="2"/>
  <c r="Z969" i="2" s="1"/>
  <c r="Y960" i="2"/>
  <c r="X960" i="2"/>
  <c r="Z960" i="2" s="1"/>
  <c r="Y951" i="2"/>
  <c r="X951" i="2"/>
  <c r="Z951" i="2" s="1"/>
  <c r="Y946" i="2"/>
  <c r="X946" i="2"/>
  <c r="Z946" i="2" s="1"/>
  <c r="Y937" i="2"/>
  <c r="X937" i="2"/>
  <c r="Z937" i="2" s="1"/>
  <c r="Y928" i="2"/>
  <c r="X928" i="2"/>
  <c r="Z928" i="2" s="1"/>
  <c r="Y919" i="2"/>
  <c r="X919" i="2"/>
  <c r="Z919" i="2" s="1"/>
  <c r="Y914" i="2"/>
  <c r="X914" i="2"/>
  <c r="Z914" i="2" s="1"/>
  <c r="Y905" i="2"/>
  <c r="X905" i="2"/>
  <c r="Z905" i="2" s="1"/>
  <c r="Y896" i="2"/>
  <c r="X896" i="2"/>
  <c r="Z896" i="2" s="1"/>
  <c r="X887" i="2"/>
  <c r="Z887" i="2" s="1"/>
  <c r="Y887" i="2"/>
  <c r="Y882" i="2"/>
  <c r="X882" i="2"/>
  <c r="Z882" i="2" s="1"/>
  <c r="Y878" i="2"/>
  <c r="X878" i="2"/>
  <c r="Z878" i="2" s="1"/>
  <c r="X874" i="2"/>
  <c r="Z874" i="2" s="1"/>
  <c r="Y874" i="2"/>
  <c r="Y870" i="2"/>
  <c r="X870" i="2"/>
  <c r="Z870" i="2" s="1"/>
  <c r="Y866" i="2"/>
  <c r="X866" i="2"/>
  <c r="Z866" i="2" s="1"/>
  <c r="X862" i="2"/>
  <c r="Z862" i="2" s="1"/>
  <c r="Y862" i="2"/>
  <c r="Y857" i="2"/>
  <c r="X857" i="2"/>
  <c r="Z857" i="2" s="1"/>
  <c r="Y842" i="2"/>
  <c r="X842" i="2"/>
  <c r="Z842" i="2" s="1"/>
  <c r="Y837" i="2"/>
  <c r="X837" i="2"/>
  <c r="Z837" i="2" s="1"/>
  <c r="X831" i="2"/>
  <c r="Z831" i="2" s="1"/>
  <c r="Y831" i="2"/>
  <c r="Y824" i="2"/>
  <c r="X824" i="2"/>
  <c r="Z824" i="2" s="1"/>
  <c r="Y812" i="2"/>
  <c r="X812" i="2"/>
  <c r="Z812" i="2" s="1"/>
  <c r="Y806" i="2"/>
  <c r="X806" i="2"/>
  <c r="Z806" i="2" s="1"/>
  <c r="Y795" i="2"/>
  <c r="X795" i="2"/>
  <c r="Z795" i="2" s="1"/>
  <c r="Y790" i="2"/>
  <c r="X790" i="2"/>
  <c r="Z790" i="2" s="1"/>
  <c r="Y785" i="2"/>
  <c r="X785" i="2"/>
  <c r="Z785" i="2" s="1"/>
  <c r="Y780" i="2"/>
  <c r="X780" i="2"/>
  <c r="Z780" i="2" s="1"/>
  <c r="Y775" i="2"/>
  <c r="X775" i="2"/>
  <c r="Z775" i="2" s="1"/>
  <c r="Y770" i="2"/>
  <c r="X770" i="2"/>
  <c r="Z770" i="2" s="1"/>
  <c r="Y765" i="2"/>
  <c r="X765" i="2"/>
  <c r="Z765" i="2" s="1"/>
  <c r="X759" i="2"/>
  <c r="Z759" i="2" s="1"/>
  <c r="Y759" i="2"/>
  <c r="Y754" i="2"/>
  <c r="X754" i="2"/>
  <c r="Z754" i="2" s="1"/>
  <c r="Y747" i="2"/>
  <c r="X747" i="2"/>
  <c r="Z747" i="2" s="1"/>
  <c r="Y741" i="2"/>
  <c r="X741" i="2"/>
  <c r="Z741" i="2" s="1"/>
  <c r="Y729" i="2"/>
  <c r="X729" i="2"/>
  <c r="Z729" i="2" s="1"/>
  <c r="Y723" i="2"/>
  <c r="X723" i="2"/>
  <c r="Z723" i="2" s="1"/>
  <c r="Y706" i="2"/>
  <c r="X706" i="2"/>
  <c r="Z706" i="2" s="1"/>
  <c r="Y700" i="2"/>
  <c r="X700" i="2"/>
  <c r="Z700" i="2" s="1"/>
  <c r="Y689" i="2"/>
  <c r="X689" i="2"/>
  <c r="Z689" i="2" s="1"/>
  <c r="Y679" i="2"/>
  <c r="X679" i="2"/>
  <c r="Z679" i="2" s="1"/>
  <c r="Y672" i="2"/>
  <c r="X672" i="2"/>
  <c r="Z672" i="2" s="1"/>
  <c r="Y666" i="2"/>
  <c r="X666" i="2"/>
  <c r="Z666" i="2" s="1"/>
  <c r="Y659" i="2"/>
  <c r="X659" i="2"/>
  <c r="Z659" i="2" s="1"/>
  <c r="Y653" i="2"/>
  <c r="X653" i="2"/>
  <c r="Z653" i="2" s="1"/>
  <c r="Y647" i="2"/>
  <c r="X647" i="2"/>
  <c r="Z647" i="2" s="1"/>
  <c r="Y634" i="2"/>
  <c r="X634" i="2"/>
  <c r="Z634" i="2" s="1"/>
  <c r="Y628" i="2"/>
  <c r="X628" i="2"/>
  <c r="Z628" i="2" s="1"/>
  <c r="Y623" i="2"/>
  <c r="X623" i="2"/>
  <c r="Z623" i="2" s="1"/>
  <c r="Y617" i="2"/>
  <c r="X617" i="2"/>
  <c r="Z617" i="2" s="1"/>
  <c r="Y611" i="2"/>
  <c r="X611" i="2"/>
  <c r="Z611" i="2" s="1"/>
  <c r="Y604" i="2"/>
  <c r="X604" i="2"/>
  <c r="Z604" i="2" s="1"/>
  <c r="Y598" i="2"/>
  <c r="X598" i="2"/>
  <c r="Z598" i="2" s="1"/>
  <c r="Y592" i="2"/>
  <c r="X592" i="2"/>
  <c r="Z592" i="2" s="1"/>
  <c r="Y582" i="2"/>
  <c r="X582" i="2"/>
  <c r="Z582" i="2" s="1"/>
  <c r="Y577" i="2"/>
  <c r="X577" i="2"/>
  <c r="Z577" i="2" s="1"/>
  <c r="Y572" i="2"/>
  <c r="X572" i="2"/>
  <c r="Z572" i="2" s="1"/>
  <c r="Y566" i="2"/>
  <c r="X566" i="2"/>
  <c r="Z566" i="2" s="1"/>
  <c r="Y542" i="2"/>
  <c r="X542" i="2"/>
  <c r="Z542" i="2" s="1"/>
  <c r="Y537" i="2"/>
  <c r="X537" i="2"/>
  <c r="Z537" i="2" s="1"/>
  <c r="Y531" i="2"/>
  <c r="X531" i="2"/>
  <c r="Z531" i="2" s="1"/>
  <c r="Y525" i="2"/>
  <c r="X525" i="2"/>
  <c r="Z525" i="2" s="1"/>
  <c r="Y514" i="2"/>
  <c r="X514" i="2"/>
  <c r="Z514" i="2" s="1"/>
  <c r="Y509" i="2"/>
  <c r="X509" i="2"/>
  <c r="Z509" i="2" s="1"/>
  <c r="Y504" i="2"/>
  <c r="X504" i="2"/>
  <c r="Z504" i="2" s="1"/>
  <c r="Y494" i="2"/>
  <c r="X494" i="2"/>
  <c r="Z494" i="2" s="1"/>
  <c r="Y488" i="2"/>
  <c r="X488" i="2"/>
  <c r="Z488" i="2" s="1"/>
  <c r="Y483" i="2"/>
  <c r="X483" i="2"/>
  <c r="Z483" i="2" s="1"/>
  <c r="Y476" i="2"/>
  <c r="X476" i="2"/>
  <c r="Z476" i="2" s="1"/>
  <c r="Y466" i="2"/>
  <c r="X466" i="2"/>
  <c r="Z466" i="2" s="1"/>
  <c r="Y460" i="2"/>
  <c r="X460" i="2"/>
  <c r="Z460" i="2" s="1"/>
  <c r="Y454" i="2"/>
  <c r="X454" i="2"/>
  <c r="Z454" i="2" s="1"/>
  <c r="Y443" i="2"/>
  <c r="X443" i="2"/>
  <c r="Z443" i="2" s="1"/>
  <c r="X426" i="2"/>
  <c r="Z426" i="2" s="1"/>
  <c r="Y426" i="2"/>
  <c r="Y416" i="2"/>
  <c r="X416" i="2"/>
  <c r="Z416" i="2" s="1"/>
  <c r="Y410" i="2"/>
  <c r="X410" i="2"/>
  <c r="Z410" i="2" s="1"/>
  <c r="Y398" i="2"/>
  <c r="X398" i="2"/>
  <c r="Z398" i="2" s="1"/>
  <c r="Y391" i="2"/>
  <c r="X391" i="2"/>
  <c r="Z391" i="2" s="1"/>
  <c r="Y378" i="2"/>
  <c r="X378" i="2"/>
  <c r="Z378" i="2" s="1"/>
  <c r="Y367" i="2"/>
  <c r="X367" i="2"/>
  <c r="Z367" i="2" s="1"/>
  <c r="Y361" i="2"/>
  <c r="X361" i="2"/>
  <c r="Z361" i="2" s="1"/>
  <c r="Y353" i="2"/>
  <c r="X353" i="2"/>
  <c r="Z353" i="2" s="1"/>
  <c r="Y347" i="2"/>
  <c r="X347" i="2"/>
  <c r="Z347" i="2" s="1"/>
  <c r="Y342" i="2"/>
  <c r="X342" i="2"/>
  <c r="Z342" i="2" s="1"/>
  <c r="X320" i="2"/>
  <c r="Z320" i="2" s="1"/>
  <c r="Y320" i="2"/>
  <c r="Y314" i="2"/>
  <c r="X314" i="2"/>
  <c r="Z314" i="2" s="1"/>
  <c r="Y308" i="2"/>
  <c r="X308" i="2"/>
  <c r="Z308" i="2" s="1"/>
  <c r="Y302" i="2"/>
  <c r="X302" i="2"/>
  <c r="Z302" i="2" s="1"/>
  <c r="X296" i="2"/>
  <c r="Z296" i="2" s="1"/>
  <c r="Y296" i="2"/>
  <c r="Y291" i="2"/>
  <c r="X291" i="2"/>
  <c r="Z291" i="2" s="1"/>
  <c r="Y286" i="2"/>
  <c r="X286" i="2"/>
  <c r="Z286" i="2" s="1"/>
  <c r="Y281" i="2"/>
  <c r="X281" i="2"/>
  <c r="Z281" i="2" s="1"/>
  <c r="Y276" i="2"/>
  <c r="X276" i="2"/>
  <c r="Z276" i="2" s="1"/>
  <c r="Y270" i="2"/>
  <c r="X270" i="2"/>
  <c r="Z270" i="2" s="1"/>
  <c r="Y264" i="2"/>
  <c r="X264" i="2"/>
  <c r="Z264" i="2" s="1"/>
  <c r="X259" i="2"/>
  <c r="Z259" i="2" s="1"/>
  <c r="Y259" i="2"/>
  <c r="Y254" i="2"/>
  <c r="X254" i="2"/>
  <c r="Z254" i="2" s="1"/>
  <c r="Y249" i="2"/>
  <c r="X249" i="2"/>
  <c r="Z249" i="2" s="1"/>
  <c r="Y243" i="2"/>
  <c r="X243" i="2"/>
  <c r="Z243" i="2" s="1"/>
  <c r="X238" i="2"/>
  <c r="Z238" i="2" s="1"/>
  <c r="Y238" i="2"/>
  <c r="Y232" i="2"/>
  <c r="X232" i="2"/>
  <c r="Z232" i="2" s="1"/>
  <c r="Y227" i="2"/>
  <c r="X227" i="2"/>
  <c r="Z227" i="2" s="1"/>
  <c r="X222" i="2"/>
  <c r="Z222" i="2" s="1"/>
  <c r="Y222" i="2"/>
  <c r="Y217" i="2"/>
  <c r="X217" i="2"/>
  <c r="Z217" i="2" s="1"/>
  <c r="Y211" i="2"/>
  <c r="X211" i="2"/>
  <c r="Z211" i="2" s="1"/>
  <c r="Y200" i="2"/>
  <c r="X200" i="2"/>
  <c r="Z200" i="2" s="1"/>
  <c r="Y195" i="2"/>
  <c r="X195" i="2"/>
  <c r="Z195" i="2" s="1"/>
  <c r="Y190" i="2"/>
  <c r="X190" i="2"/>
  <c r="Z190" i="2" s="1"/>
  <c r="X2288" i="2"/>
  <c r="Z2288" i="2" s="1"/>
  <c r="Y2288" i="2"/>
  <c r="Y2281" i="2"/>
  <c r="X2281" i="2"/>
  <c r="Z2281" i="2" s="1"/>
  <c r="Y2275" i="2"/>
  <c r="X2275" i="2"/>
  <c r="Z2275" i="2" s="1"/>
  <c r="X2216" i="2"/>
  <c r="Z2216" i="2" s="1"/>
  <c r="Y2216" i="2"/>
  <c r="Y2204" i="2"/>
  <c r="X2204" i="2"/>
  <c r="Z2204" i="2" s="1"/>
  <c r="Y2185" i="2"/>
  <c r="X2185" i="2"/>
  <c r="Z2185" i="2" s="1"/>
  <c r="Y2178" i="2"/>
  <c r="X2178" i="2"/>
  <c r="Z2178" i="2" s="1"/>
  <c r="Y2172" i="2"/>
  <c r="X2172" i="2"/>
  <c r="Z2172" i="2" s="1"/>
  <c r="Y2146" i="2"/>
  <c r="X2146" i="2"/>
  <c r="Z2146" i="2" s="1"/>
  <c r="Y2140" i="2"/>
  <c r="X2140" i="2"/>
  <c r="Z2140" i="2" s="1"/>
  <c r="Y2117" i="2"/>
  <c r="X2117" i="2"/>
  <c r="Z2117" i="2" s="1"/>
  <c r="Y2098" i="2"/>
  <c r="X2098" i="2"/>
  <c r="Z2098" i="2" s="1"/>
  <c r="Y2049" i="2"/>
  <c r="X2049" i="2"/>
  <c r="Z2049" i="2" s="1"/>
  <c r="X2020" i="2"/>
  <c r="Z2020" i="2" s="1"/>
  <c r="Y2020" i="2"/>
  <c r="Y2013" i="2"/>
  <c r="X2013" i="2"/>
  <c r="Z2013" i="2" s="1"/>
  <c r="Y1984" i="2"/>
  <c r="X1984" i="2"/>
  <c r="Z1984" i="2" s="1"/>
  <c r="Y1977" i="2"/>
  <c r="X1977" i="2"/>
  <c r="Z1977" i="2" s="1"/>
  <c r="Y1953" i="2"/>
  <c r="X1953" i="2"/>
  <c r="Z1953" i="2" s="1"/>
  <c r="Y1941" i="2"/>
  <c r="X1941" i="2"/>
  <c r="Z1941" i="2" s="1"/>
  <c r="Y1923" i="2"/>
  <c r="X1923" i="2"/>
  <c r="Z1923" i="2" s="1"/>
  <c r="Y1917" i="2"/>
  <c r="X1917" i="2"/>
  <c r="Z1917" i="2" s="1"/>
  <c r="Y1900" i="2"/>
  <c r="X1900" i="2"/>
  <c r="Z1900" i="2" s="1"/>
  <c r="Y1881" i="2"/>
  <c r="X1881" i="2"/>
  <c r="Z1881" i="2" s="1"/>
  <c r="Y1875" i="2"/>
  <c r="X1875" i="2"/>
  <c r="Z1875" i="2" s="1"/>
  <c r="Y1863" i="2"/>
  <c r="X1863" i="2"/>
  <c r="Z1863" i="2" s="1"/>
  <c r="Y1833" i="2"/>
  <c r="X1833" i="2"/>
  <c r="Z1833" i="2" s="1"/>
  <c r="Y1821" i="2"/>
  <c r="X1821" i="2"/>
  <c r="Z1821" i="2" s="1"/>
  <c r="Y1815" i="2"/>
  <c r="X1815" i="2"/>
  <c r="Z1815" i="2" s="1"/>
  <c r="Y1809" i="2"/>
  <c r="X1809" i="2"/>
  <c r="Z1809" i="2" s="1"/>
  <c r="Y1803" i="2"/>
  <c r="X1803" i="2"/>
  <c r="Z1803" i="2" s="1"/>
  <c r="Y1797" i="2"/>
  <c r="X1797" i="2"/>
  <c r="Z1797" i="2" s="1"/>
  <c r="Y1785" i="2"/>
  <c r="X1785" i="2"/>
  <c r="Z1785" i="2" s="1"/>
  <c r="Y1778" i="2"/>
  <c r="X1778" i="2"/>
  <c r="Z1778" i="2" s="1"/>
  <c r="Y1773" i="2"/>
  <c r="X1773" i="2"/>
  <c r="Z1773" i="2" s="1"/>
  <c r="Y1761" i="2"/>
  <c r="X1761" i="2"/>
  <c r="Z1761" i="2" s="1"/>
  <c r="Y1755" i="2"/>
  <c r="X1755" i="2"/>
  <c r="Z1755" i="2" s="1"/>
  <c r="X1736" i="2"/>
  <c r="Z1736" i="2" s="1"/>
  <c r="Y1736" i="2"/>
  <c r="Y1731" i="2"/>
  <c r="X1731" i="2"/>
  <c r="Z1731" i="2" s="1"/>
  <c r="Y1724" i="2"/>
  <c r="X1724" i="2"/>
  <c r="Z1724" i="2" s="1"/>
  <c r="Y1707" i="2"/>
  <c r="X1707" i="2"/>
  <c r="Z1707" i="2" s="1"/>
  <c r="Y1673" i="2"/>
  <c r="X1673" i="2"/>
  <c r="Z1673" i="2" s="1"/>
  <c r="Y1660" i="2"/>
  <c r="X1660" i="2"/>
  <c r="Z1660" i="2" s="1"/>
  <c r="X1654" i="2"/>
  <c r="Z1654" i="2" s="1"/>
  <c r="Y1654" i="2"/>
  <c r="Y1636" i="2"/>
  <c r="X1636" i="2"/>
  <c r="Z1636" i="2" s="1"/>
  <c r="Y1630" i="2"/>
  <c r="X1630" i="2"/>
  <c r="Z1630" i="2" s="1"/>
  <c r="Y1624" i="2"/>
  <c r="X1624" i="2"/>
  <c r="Z1624" i="2" s="1"/>
  <c r="Y1618" i="2"/>
  <c r="X1618" i="2"/>
  <c r="Z1618" i="2" s="1"/>
  <c r="Y1601" i="2"/>
  <c r="X1601" i="2"/>
  <c r="Z1601" i="2" s="1"/>
  <c r="Y1577" i="2"/>
  <c r="X1577" i="2"/>
  <c r="Z1577" i="2" s="1"/>
  <c r="X1558" i="2"/>
  <c r="Z1558" i="2" s="1"/>
  <c r="Y1558" i="2"/>
  <c r="X1552" i="2"/>
  <c r="Z1552" i="2" s="1"/>
  <c r="Y1552" i="2"/>
  <c r="Y1524" i="2"/>
  <c r="X1524" i="2"/>
  <c r="Z1524" i="2" s="1"/>
  <c r="Y1471" i="2"/>
  <c r="X1471" i="2"/>
  <c r="Z1471" i="2" s="1"/>
  <c r="Y1431" i="2"/>
  <c r="X1431" i="2"/>
  <c r="Z1431" i="2" s="1"/>
  <c r="Y1420" i="2"/>
  <c r="X1420" i="2"/>
  <c r="Z1420" i="2" s="1"/>
  <c r="Y1408" i="2"/>
  <c r="X1408" i="2"/>
  <c r="Z1408" i="2" s="1"/>
  <c r="Y1364" i="2"/>
  <c r="X1364" i="2"/>
  <c r="Z1364" i="2" s="1"/>
  <c r="Y1332" i="2"/>
  <c r="X1332" i="2"/>
  <c r="Z1332" i="2" s="1"/>
  <c r="Y1316" i="2"/>
  <c r="X1316" i="2"/>
  <c r="Z1316" i="2" s="1"/>
  <c r="Y1299" i="2"/>
  <c r="X1299" i="2"/>
  <c r="Z1299" i="2" s="1"/>
  <c r="Y1293" i="2"/>
  <c r="X1293" i="2"/>
  <c r="Z1293" i="2" s="1"/>
  <c r="Y1264" i="2"/>
  <c r="X1264" i="2"/>
  <c r="Z1264" i="2" s="1"/>
  <c r="Y1244" i="2"/>
  <c r="X1244" i="2"/>
  <c r="Z1244" i="2" s="1"/>
  <c r="X1239" i="2"/>
  <c r="Z1239" i="2" s="1"/>
  <c r="Y1239" i="2"/>
  <c r="Y1217" i="2"/>
  <c r="X1217" i="2"/>
  <c r="Z1217" i="2" s="1"/>
  <c r="X1194" i="2"/>
  <c r="Z1194" i="2" s="1"/>
  <c r="Y1194" i="2"/>
  <c r="Y1153" i="2"/>
  <c r="X1153" i="2"/>
  <c r="Z1153" i="2" s="1"/>
  <c r="Y1136" i="2"/>
  <c r="X1136" i="2"/>
  <c r="Z1136" i="2" s="1"/>
  <c r="X1121" i="2"/>
  <c r="Z1121" i="2" s="1"/>
  <c r="Y1121" i="2"/>
  <c r="Y1116" i="2"/>
  <c r="X1116" i="2"/>
  <c r="Z1116" i="2" s="1"/>
  <c r="Y1110" i="2"/>
  <c r="X1110" i="2"/>
  <c r="Z1110" i="2" s="1"/>
  <c r="Y1078" i="2"/>
  <c r="X1078" i="2"/>
  <c r="Z1078" i="2" s="1"/>
  <c r="Y1019" i="2"/>
  <c r="X1019" i="2"/>
  <c r="Z1019" i="2" s="1"/>
  <c r="Y987" i="2"/>
  <c r="X987" i="2"/>
  <c r="Z987" i="2" s="1"/>
  <c r="Y955" i="2"/>
  <c r="X955" i="2"/>
  <c r="Z955" i="2" s="1"/>
  <c r="Y923" i="2"/>
  <c r="X923" i="2"/>
  <c r="Z923" i="2" s="1"/>
  <c r="Y891" i="2"/>
  <c r="X891" i="2"/>
  <c r="Z891" i="2" s="1"/>
  <c r="Y856" i="2"/>
  <c r="X856" i="2"/>
  <c r="Z856" i="2" s="1"/>
  <c r="Y836" i="2"/>
  <c r="X836" i="2"/>
  <c r="Z836" i="2" s="1"/>
  <c r="Y830" i="2"/>
  <c r="X830" i="2"/>
  <c r="Z830" i="2" s="1"/>
  <c r="Y818" i="2"/>
  <c r="X818" i="2"/>
  <c r="Z818" i="2" s="1"/>
  <c r="Y753" i="2"/>
  <c r="X753" i="2"/>
  <c r="Z753" i="2" s="1"/>
  <c r="Y740" i="2"/>
  <c r="X740" i="2"/>
  <c r="Z740" i="2" s="1"/>
  <c r="X734" i="2"/>
  <c r="Z734" i="2" s="1"/>
  <c r="Y734" i="2"/>
  <c r="Y717" i="2"/>
  <c r="X717" i="2"/>
  <c r="Z717" i="2" s="1"/>
  <c r="Y678" i="2"/>
  <c r="X678" i="2"/>
  <c r="Z678" i="2" s="1"/>
  <c r="Y665" i="2"/>
  <c r="X665" i="2"/>
  <c r="Z665" i="2" s="1"/>
  <c r="Y652" i="2"/>
  <c r="X652" i="2"/>
  <c r="Z652" i="2" s="1"/>
  <c r="Y646" i="2"/>
  <c r="X646" i="2"/>
  <c r="Z646" i="2" s="1"/>
  <c r="Y640" i="2"/>
  <c r="X640" i="2"/>
  <c r="Z640" i="2" s="1"/>
  <c r="Y633" i="2"/>
  <c r="X633" i="2"/>
  <c r="Z633" i="2" s="1"/>
  <c r="Y610" i="2"/>
  <c r="X610" i="2"/>
  <c r="Z610" i="2" s="1"/>
  <c r="Y587" i="2"/>
  <c r="X587" i="2"/>
  <c r="Z587" i="2" s="1"/>
  <c r="Y565" i="2"/>
  <c r="X565" i="2"/>
  <c r="Z565" i="2" s="1"/>
  <c r="Y559" i="2"/>
  <c r="X559" i="2"/>
  <c r="Z559" i="2" s="1"/>
  <c r="Y553" i="2"/>
  <c r="X553" i="2"/>
  <c r="Z553" i="2" s="1"/>
  <c r="Y547" i="2"/>
  <c r="X547" i="2"/>
  <c r="Z547" i="2" s="1"/>
  <c r="Y530" i="2"/>
  <c r="X530" i="2"/>
  <c r="Z530" i="2" s="1"/>
  <c r="Y499" i="2"/>
  <c r="X499" i="2"/>
  <c r="Z499" i="2" s="1"/>
  <c r="Y482" i="2"/>
  <c r="X482" i="2"/>
  <c r="Z482" i="2" s="1"/>
  <c r="Y471" i="2"/>
  <c r="X471" i="2"/>
  <c r="Z471" i="2" s="1"/>
  <c r="Y465" i="2"/>
  <c r="X465" i="2"/>
  <c r="Z465" i="2" s="1"/>
  <c r="Y459" i="2"/>
  <c r="X459" i="2"/>
  <c r="Z459" i="2" s="1"/>
  <c r="Y448" i="2"/>
  <c r="X448" i="2"/>
  <c r="Z448" i="2" s="1"/>
  <c r="Y431" i="2"/>
  <c r="X431" i="2"/>
  <c r="Z431" i="2" s="1"/>
  <c r="X415" i="2"/>
  <c r="Z415" i="2" s="1"/>
  <c r="Y415" i="2"/>
  <c r="Y397" i="2"/>
  <c r="X397" i="2"/>
  <c r="Z397" i="2" s="1"/>
  <c r="Y390" i="2"/>
  <c r="X390" i="2"/>
  <c r="Z390" i="2" s="1"/>
  <c r="Y384" i="2"/>
  <c r="X384" i="2"/>
  <c r="Z384" i="2" s="1"/>
  <c r="Y372" i="2"/>
  <c r="X372" i="2"/>
  <c r="Z372" i="2" s="1"/>
  <c r="Y366" i="2"/>
  <c r="X366" i="2"/>
  <c r="Z366" i="2" s="1"/>
  <c r="Y360" i="2"/>
  <c r="X360" i="2"/>
  <c r="Z360" i="2" s="1"/>
  <c r="Y336" i="2"/>
  <c r="X336" i="2"/>
  <c r="Z336" i="2" s="1"/>
  <c r="Y325" i="2"/>
  <c r="X325" i="2"/>
  <c r="Z325" i="2" s="1"/>
  <c r="Y319" i="2"/>
  <c r="X319" i="2"/>
  <c r="Z319" i="2" s="1"/>
  <c r="Y205" i="2"/>
  <c r="X205" i="2"/>
  <c r="Z205" i="2" s="1"/>
  <c r="Y2096" i="2"/>
  <c r="X2096" i="2"/>
  <c r="Z2096" i="2" s="1"/>
  <c r="Y2090" i="2"/>
  <c r="X2090" i="2"/>
  <c r="Z2090" i="2" s="1"/>
  <c r="Y2084" i="2"/>
  <c r="X2084" i="2"/>
  <c r="Z2084" i="2" s="1"/>
  <c r="Y2060" i="2"/>
  <c r="X2060" i="2"/>
  <c r="Z2060" i="2" s="1"/>
  <c r="Y2054" i="2"/>
  <c r="X2054" i="2"/>
  <c r="Z2054" i="2" s="1"/>
  <c r="Y2041" i="2"/>
  <c r="X2041" i="2"/>
  <c r="Z2041" i="2" s="1"/>
  <c r="Y2018" i="2"/>
  <c r="X2018" i="2"/>
  <c r="Z2018" i="2" s="1"/>
  <c r="Y2000" i="2"/>
  <c r="X2000" i="2"/>
  <c r="Z2000" i="2" s="1"/>
  <c r="Y1989" i="2"/>
  <c r="X1989" i="2"/>
  <c r="Z1989" i="2" s="1"/>
  <c r="Y1964" i="2"/>
  <c r="X1964" i="2"/>
  <c r="Z1964" i="2" s="1"/>
  <c r="Y1958" i="2"/>
  <c r="X1958" i="2"/>
  <c r="Z1958" i="2" s="1"/>
  <c r="Y1945" i="2"/>
  <c r="X1945" i="2"/>
  <c r="Z1945" i="2" s="1"/>
  <c r="Y1939" i="2"/>
  <c r="X1939" i="2"/>
  <c r="Z1939" i="2" s="1"/>
  <c r="Y1933" i="2"/>
  <c r="X1933" i="2"/>
  <c r="Z1933" i="2" s="1"/>
  <c r="Y1927" i="2"/>
  <c r="X1927" i="2"/>
  <c r="Z1927" i="2" s="1"/>
  <c r="Y1921" i="2"/>
  <c r="X1921" i="2"/>
  <c r="Z1921" i="2" s="1"/>
  <c r="Y1904" i="2"/>
  <c r="X1904" i="2"/>
  <c r="Z1904" i="2" s="1"/>
  <c r="Y1898" i="2"/>
  <c r="X1898" i="2"/>
  <c r="Z1898" i="2" s="1"/>
  <c r="X1886" i="2"/>
  <c r="Z1886" i="2" s="1"/>
  <c r="Y1886" i="2"/>
  <c r="Y1868" i="2"/>
  <c r="X1868" i="2"/>
  <c r="Z1868" i="2" s="1"/>
  <c r="Y1850" i="2"/>
  <c r="X1850" i="2"/>
  <c r="Z1850" i="2" s="1"/>
  <c r="Y1844" i="2"/>
  <c r="X1844" i="2"/>
  <c r="Z1844" i="2" s="1"/>
  <c r="Y1826" i="2"/>
  <c r="X1826" i="2"/>
  <c r="Z1826" i="2" s="1"/>
  <c r="Y1783" i="2"/>
  <c r="X1783" i="2"/>
  <c r="Z1783" i="2" s="1"/>
  <c r="Y1748" i="2"/>
  <c r="X1748" i="2"/>
  <c r="Z1748" i="2" s="1"/>
  <c r="Y1742" i="2"/>
  <c r="X1742" i="2"/>
  <c r="Z1742" i="2" s="1"/>
  <c r="Y1729" i="2"/>
  <c r="X1729" i="2"/>
  <c r="Z1729" i="2" s="1"/>
  <c r="Y1717" i="2"/>
  <c r="X1717" i="2"/>
  <c r="Z1717" i="2" s="1"/>
  <c r="X1700" i="2"/>
  <c r="Z1700" i="2" s="1"/>
  <c r="Y1700" i="2"/>
  <c r="Y1684" i="2"/>
  <c r="X1684" i="2"/>
  <c r="Z1684" i="2" s="1"/>
  <c r="Y1678" i="2"/>
  <c r="X1678" i="2"/>
  <c r="Z1678" i="2" s="1"/>
  <c r="Y1671" i="2"/>
  <c r="X1671" i="2"/>
  <c r="Z1671" i="2" s="1"/>
  <c r="Y1665" i="2"/>
  <c r="X1665" i="2"/>
  <c r="Z1665" i="2" s="1"/>
  <c r="Y1652" i="2"/>
  <c r="X1652" i="2"/>
  <c r="Z1652" i="2" s="1"/>
  <c r="Y1640" i="2"/>
  <c r="X1640" i="2"/>
  <c r="Z1640" i="2" s="1"/>
  <c r="Y1611" i="2"/>
  <c r="X1611" i="2"/>
  <c r="Z1611" i="2" s="1"/>
  <c r="Y1599" i="2"/>
  <c r="X1599" i="2"/>
  <c r="Z1599" i="2" s="1"/>
  <c r="Y1594" i="2"/>
  <c r="X1594" i="2"/>
  <c r="Z1594" i="2" s="1"/>
  <c r="Y1588" i="2"/>
  <c r="X1588" i="2"/>
  <c r="Z1588" i="2" s="1"/>
  <c r="Y1575" i="2"/>
  <c r="X1575" i="2"/>
  <c r="Z1575" i="2" s="1"/>
  <c r="Y1569" i="2"/>
  <c r="X1569" i="2"/>
  <c r="Z1569" i="2" s="1"/>
  <c r="Y1563" i="2"/>
  <c r="X1563" i="2"/>
  <c r="Z1563" i="2" s="1"/>
  <c r="Y1511" i="2"/>
  <c r="X1511" i="2"/>
  <c r="Z1511" i="2" s="1"/>
  <c r="Y1505" i="2"/>
  <c r="X1505" i="2"/>
  <c r="Z1505" i="2" s="1"/>
  <c r="Y1500" i="2"/>
  <c r="X1500" i="2"/>
  <c r="Z1500" i="2" s="1"/>
  <c r="Y1482" i="2"/>
  <c r="X1482" i="2"/>
  <c r="Z1482" i="2" s="1"/>
  <c r="Y1476" i="2"/>
  <c r="X1476" i="2"/>
  <c r="Z1476" i="2" s="1"/>
  <c r="Y1459" i="2"/>
  <c r="X1459" i="2"/>
  <c r="Z1459" i="2" s="1"/>
  <c r="Y1447" i="2"/>
  <c r="X1447" i="2"/>
  <c r="Z1447" i="2" s="1"/>
  <c r="Y1441" i="2"/>
  <c r="X1441" i="2"/>
  <c r="Z1441" i="2" s="1"/>
  <c r="X1436" i="2"/>
  <c r="Z1436" i="2" s="1"/>
  <c r="Y1436" i="2"/>
  <c r="Y1424" i="2"/>
  <c r="X1424" i="2"/>
  <c r="Z1424" i="2" s="1"/>
  <c r="Y1413" i="2"/>
  <c r="X1413" i="2"/>
  <c r="Z1413" i="2" s="1"/>
  <c r="Y1406" i="2"/>
  <c r="X1406" i="2"/>
  <c r="Z1406" i="2" s="1"/>
  <c r="Y1396" i="2"/>
  <c r="X1396" i="2"/>
  <c r="Z1396" i="2" s="1"/>
  <c r="Y1380" i="2"/>
  <c r="X1380" i="2"/>
  <c r="Z1380" i="2" s="1"/>
  <c r="Y1374" i="2"/>
  <c r="X1374" i="2"/>
  <c r="Z1374" i="2" s="1"/>
  <c r="Y1368" i="2"/>
  <c r="X1368" i="2"/>
  <c r="Z1368" i="2" s="1"/>
  <c r="Y1352" i="2"/>
  <c r="X1352" i="2"/>
  <c r="Z1352" i="2" s="1"/>
  <c r="Y1347" i="2"/>
  <c r="X1347" i="2"/>
  <c r="Z1347" i="2" s="1"/>
  <c r="Y1320" i="2"/>
  <c r="X1320" i="2"/>
  <c r="Z1320" i="2" s="1"/>
  <c r="Y1269" i="2"/>
  <c r="X1269" i="2"/>
  <c r="Z1269" i="2" s="1"/>
  <c r="X1258" i="2"/>
  <c r="Z1258" i="2" s="1"/>
  <c r="Y1258" i="2"/>
  <c r="Y1232" i="2"/>
  <c r="X1232" i="2"/>
  <c r="Z1232" i="2" s="1"/>
  <c r="Y1226" i="2"/>
  <c r="X1226" i="2"/>
  <c r="Z1226" i="2" s="1"/>
  <c r="Y1215" i="2"/>
  <c r="X1215" i="2"/>
  <c r="Z1215" i="2" s="1"/>
  <c r="Y1204" i="2"/>
  <c r="X1204" i="2"/>
  <c r="Z1204" i="2" s="1"/>
  <c r="Y1151" i="2"/>
  <c r="X1151" i="2"/>
  <c r="Z1151" i="2" s="1"/>
  <c r="X1130" i="2"/>
  <c r="Z1130" i="2" s="1"/>
  <c r="Y1130" i="2"/>
  <c r="Y1125" i="2"/>
  <c r="X1125" i="2"/>
  <c r="Z1125" i="2" s="1"/>
  <c r="Y1114" i="2"/>
  <c r="X1114" i="2"/>
  <c r="Z1114" i="2" s="1"/>
  <c r="Y1098" i="2"/>
  <c r="X1098" i="2"/>
  <c r="Z1098" i="2" s="1"/>
  <c r="Y1082" i="2"/>
  <c r="X1082" i="2"/>
  <c r="Z1082" i="2" s="1"/>
  <c r="Y1066" i="2"/>
  <c r="X1066" i="2"/>
  <c r="Z1066" i="2" s="1"/>
  <c r="Y1050" i="2"/>
  <c r="X1050" i="2"/>
  <c r="Z1050" i="2" s="1"/>
  <c r="Y1027" i="2"/>
  <c r="X1027" i="2"/>
  <c r="Z1027" i="2" s="1"/>
  <c r="Y995" i="2"/>
  <c r="X995" i="2"/>
  <c r="Z995" i="2" s="1"/>
  <c r="Y963" i="2"/>
  <c r="X963" i="2"/>
  <c r="Z963" i="2" s="1"/>
  <c r="Y931" i="2"/>
  <c r="X931" i="2"/>
  <c r="Z931" i="2" s="1"/>
  <c r="Y899" i="2"/>
  <c r="X899" i="2"/>
  <c r="Z899" i="2" s="1"/>
  <c r="Y850" i="2"/>
  <c r="X850" i="2"/>
  <c r="Z850" i="2" s="1"/>
  <c r="X845" i="2"/>
  <c r="Z845" i="2" s="1"/>
  <c r="Y845" i="2"/>
  <c r="Y840" i="2"/>
  <c r="X840" i="2"/>
  <c r="Z840" i="2" s="1"/>
  <c r="Y816" i="2"/>
  <c r="X816" i="2"/>
  <c r="Z816" i="2" s="1"/>
  <c r="Y804" i="2"/>
  <c r="X804" i="2"/>
  <c r="Z804" i="2" s="1"/>
  <c r="Y793" i="2"/>
  <c r="X793" i="2"/>
  <c r="Z793" i="2" s="1"/>
  <c r="Y763" i="2"/>
  <c r="X763" i="2"/>
  <c r="Z763" i="2" s="1"/>
  <c r="Y757" i="2"/>
  <c r="X757" i="2"/>
  <c r="Z757" i="2" s="1"/>
  <c r="Y751" i="2"/>
  <c r="X751" i="2"/>
  <c r="Z751" i="2" s="1"/>
  <c r="Y745" i="2"/>
  <c r="X745" i="2"/>
  <c r="Z745" i="2" s="1"/>
  <c r="X738" i="2"/>
  <c r="Z738" i="2" s="1"/>
  <c r="Y738" i="2"/>
  <c r="Y721" i="2"/>
  <c r="X721" i="2"/>
  <c r="Z721" i="2" s="1"/>
  <c r="Y715" i="2"/>
  <c r="X715" i="2"/>
  <c r="Z715" i="2" s="1"/>
  <c r="Y710" i="2"/>
  <c r="X710" i="2"/>
  <c r="Z710" i="2" s="1"/>
  <c r="X698" i="2"/>
  <c r="Z698" i="2" s="1"/>
  <c r="Y698" i="2"/>
  <c r="Y693" i="2"/>
  <c r="X693" i="2"/>
  <c r="Z693" i="2" s="1"/>
  <c r="Y687" i="2"/>
  <c r="X687" i="2"/>
  <c r="Z687" i="2" s="1"/>
  <c r="Y676" i="2"/>
  <c r="X676" i="2"/>
  <c r="Z676" i="2" s="1"/>
  <c r="Y670" i="2"/>
  <c r="X670" i="2"/>
  <c r="Z670" i="2" s="1"/>
  <c r="Y657" i="2"/>
  <c r="X657" i="2"/>
  <c r="Z657" i="2" s="1"/>
  <c r="Y638" i="2"/>
  <c r="X638" i="2"/>
  <c r="Z638" i="2" s="1"/>
  <c r="Y631" i="2"/>
  <c r="X631" i="2"/>
  <c r="Z631" i="2" s="1"/>
  <c r="Y626" i="2"/>
  <c r="X626" i="2"/>
  <c r="Z626" i="2" s="1"/>
  <c r="Y615" i="2"/>
  <c r="X615" i="2"/>
  <c r="Z615" i="2" s="1"/>
  <c r="Y608" i="2"/>
  <c r="X608" i="2"/>
  <c r="Z608" i="2" s="1"/>
  <c r="Y602" i="2"/>
  <c r="X602" i="2"/>
  <c r="Z602" i="2" s="1"/>
  <c r="Y575" i="2"/>
  <c r="X575" i="2"/>
  <c r="Z575" i="2" s="1"/>
  <c r="X570" i="2"/>
  <c r="Z570" i="2" s="1"/>
  <c r="Y570" i="2"/>
  <c r="Y551" i="2"/>
  <c r="X551" i="2"/>
  <c r="Z551" i="2" s="1"/>
  <c r="Y535" i="2"/>
  <c r="X535" i="2"/>
  <c r="Z535" i="2" s="1"/>
  <c r="Y518" i="2"/>
  <c r="X518" i="2"/>
  <c r="Z518" i="2" s="1"/>
  <c r="Y492" i="2"/>
  <c r="X492" i="2"/>
  <c r="Z492" i="2" s="1"/>
  <c r="Y463" i="2"/>
  <c r="X463" i="2"/>
  <c r="Z463" i="2" s="1"/>
  <c r="Y441" i="2"/>
  <c r="X441" i="2"/>
  <c r="Z441" i="2" s="1"/>
  <c r="Y436" i="2"/>
  <c r="X436" i="2"/>
  <c r="Z436" i="2" s="1"/>
  <c r="Y424" i="2"/>
  <c r="X424" i="2"/>
  <c r="Z424" i="2" s="1"/>
  <c r="Y419" i="2"/>
  <c r="X419" i="2"/>
  <c r="Z419" i="2" s="1"/>
  <c r="Y403" i="2"/>
  <c r="X403" i="2"/>
  <c r="Z403" i="2" s="1"/>
  <c r="Y395" i="2"/>
  <c r="X395" i="2"/>
  <c r="Z395" i="2" s="1"/>
  <c r="Y370" i="2"/>
  <c r="X370" i="2"/>
  <c r="Z370" i="2" s="1"/>
  <c r="Y358" i="2"/>
  <c r="X358" i="2"/>
  <c r="Z358" i="2" s="1"/>
  <c r="X351" i="2"/>
  <c r="Z351" i="2" s="1"/>
  <c r="Y351" i="2"/>
  <c r="Y334" i="2"/>
  <c r="X334" i="2"/>
  <c r="Z334" i="2" s="1"/>
  <c r="Y329" i="2"/>
  <c r="X329" i="2"/>
  <c r="Z329" i="2" s="1"/>
  <c r="Y306" i="2"/>
  <c r="X306" i="2"/>
  <c r="Z306" i="2" s="1"/>
  <c r="Y300" i="2"/>
  <c r="X300" i="2"/>
  <c r="Z300" i="2" s="1"/>
  <c r="Y284" i="2"/>
  <c r="X284" i="2"/>
  <c r="Z284" i="2" s="1"/>
  <c r="Y274" i="2"/>
  <c r="X274" i="2"/>
  <c r="Z274" i="2" s="1"/>
  <c r="Y268" i="2"/>
  <c r="X268" i="2"/>
  <c r="Z268" i="2" s="1"/>
  <c r="Y236" i="2"/>
  <c r="X236" i="2"/>
  <c r="Z236" i="2" s="1"/>
  <c r="Y209" i="2"/>
  <c r="X209" i="2"/>
  <c r="Z209" i="2" s="1"/>
  <c r="Y8" i="2"/>
  <c r="X8" i="2"/>
  <c r="Z8" i="2" s="1"/>
  <c r="Y4" i="2"/>
  <c r="X4" i="2"/>
  <c r="Z4" i="2" s="1"/>
  <c r="AD2" i="2" a="1"/>
  <c r="AD2" i="2" s="1"/>
  <c r="AA2" i="2"/>
  <c r="E29" i="5"/>
  <c r="E21" i="5"/>
  <c r="E13" i="5"/>
  <c r="E25" i="5"/>
  <c r="E27" i="5"/>
  <c r="E16" i="5"/>
  <c r="E17" i="5"/>
  <c r="E22" i="5"/>
  <c r="E14" i="5"/>
  <c r="E6" i="5"/>
  <c r="E3" i="5"/>
  <c r="E9" i="5"/>
  <c r="I32" i="3"/>
  <c r="I24" i="3"/>
  <c r="J27" i="3"/>
  <c r="J3" i="3"/>
  <c r="H2" i="3"/>
  <c r="H29" i="3"/>
  <c r="I29" i="3" s="1"/>
  <c r="K29" i="3" s="1"/>
  <c r="L29" i="3" s="1"/>
  <c r="H21" i="3"/>
  <c r="I21" i="3" s="1"/>
  <c r="K21" i="3" s="1"/>
  <c r="L21" i="3" s="1"/>
  <c r="H13" i="3"/>
  <c r="H5" i="3"/>
  <c r="J34" i="3"/>
  <c r="J26" i="3"/>
  <c r="J18" i="3"/>
  <c r="J10" i="3"/>
  <c r="K2" i="3"/>
  <c r="K13" i="3"/>
  <c r="L32" i="3"/>
  <c r="L24" i="3"/>
  <c r="H36" i="3"/>
  <c r="H28" i="3"/>
  <c r="H20" i="3"/>
  <c r="H12" i="3"/>
  <c r="H4" i="3"/>
  <c r="I4" i="3" s="1"/>
  <c r="K4" i="3" s="1"/>
  <c r="L4" i="3" s="1"/>
  <c r="I30" i="3"/>
  <c r="J33" i="3"/>
  <c r="J25" i="3"/>
  <c r="J17" i="3"/>
  <c r="J9" i="3"/>
  <c r="K36" i="3"/>
  <c r="K28" i="3"/>
  <c r="H30" i="3"/>
  <c r="H22" i="3"/>
  <c r="I22" i="3" s="1"/>
  <c r="K22" i="3" s="1"/>
  <c r="L22" i="3" s="1"/>
  <c r="H14" i="3"/>
  <c r="I14" i="3" s="1"/>
  <c r="K14" i="3" s="1"/>
  <c r="L14" i="3" s="1"/>
  <c r="H6" i="3"/>
  <c r="I6" i="3" s="1"/>
  <c r="K6" i="3" s="1"/>
  <c r="L6" i="3" s="1"/>
  <c r="J35" i="3"/>
  <c r="J19" i="3"/>
  <c r="K30" i="3"/>
  <c r="H35" i="3"/>
  <c r="I35" i="3" s="1"/>
  <c r="K35" i="3" s="1"/>
  <c r="L35" i="3" s="1"/>
  <c r="H27" i="3"/>
  <c r="I27" i="3" s="1"/>
  <c r="K27" i="3" s="1"/>
  <c r="L27" i="3" s="1"/>
  <c r="H19" i="3"/>
  <c r="I19" i="3" s="1"/>
  <c r="K19" i="3" s="1"/>
  <c r="L19" i="3" s="1"/>
  <c r="H11" i="3"/>
  <c r="I11" i="3" s="1"/>
  <c r="I2" i="3"/>
  <c r="I13" i="3"/>
  <c r="I5" i="3"/>
  <c r="K5" i="3" s="1"/>
  <c r="L5" i="3" s="1"/>
  <c r="J32" i="3"/>
  <c r="J24" i="3"/>
  <c r="J16" i="3"/>
  <c r="J8" i="3"/>
  <c r="L30" i="3"/>
  <c r="J11" i="3"/>
  <c r="H34" i="3"/>
  <c r="I34" i="3" s="1"/>
  <c r="K34" i="3" s="1"/>
  <c r="L34" i="3" s="1"/>
  <c r="H26" i="3"/>
  <c r="I26" i="3" s="1"/>
  <c r="K26" i="3" s="1"/>
  <c r="L26" i="3" s="1"/>
  <c r="H18" i="3"/>
  <c r="H10" i="3"/>
  <c r="I36" i="3"/>
  <c r="I28" i="3"/>
  <c r="I20" i="3"/>
  <c r="K20" i="3" s="1"/>
  <c r="L20" i="3" s="1"/>
  <c r="I12" i="3"/>
  <c r="K12" i="3" s="1"/>
  <c r="L12" i="3" s="1"/>
  <c r="J31" i="3"/>
  <c r="J23" i="3"/>
  <c r="J15" i="3"/>
  <c r="J7" i="3"/>
  <c r="K18" i="3"/>
  <c r="L13" i="3"/>
  <c r="H33" i="3"/>
  <c r="I33" i="3" s="1"/>
  <c r="K33" i="3" s="1"/>
  <c r="L33" i="3" s="1"/>
  <c r="H25" i="3"/>
  <c r="I25" i="3" s="1"/>
  <c r="K25" i="3" s="1"/>
  <c r="L25" i="3" s="1"/>
  <c r="H17" i="3"/>
  <c r="I17" i="3" s="1"/>
  <c r="K17" i="3" s="1"/>
  <c r="L17" i="3" s="1"/>
  <c r="H9" i="3"/>
  <c r="I9" i="3" s="1"/>
  <c r="I3" i="3"/>
  <c r="K3" i="3" s="1"/>
  <c r="L36" i="3"/>
  <c r="L28" i="3"/>
  <c r="H32" i="3"/>
  <c r="H24" i="3"/>
  <c r="H16" i="3"/>
  <c r="I16" i="3" s="1"/>
  <c r="K16" i="3" s="1"/>
  <c r="L16" i="3" s="1"/>
  <c r="H8" i="3"/>
  <c r="I8" i="3" s="1"/>
  <c r="I18" i="3"/>
  <c r="I10" i="3"/>
  <c r="K10" i="3" s="1"/>
  <c r="L10" i="3" s="1"/>
  <c r="J2" i="3"/>
  <c r="H31" i="3"/>
  <c r="I31" i="3" s="1"/>
  <c r="H23" i="3"/>
  <c r="I23" i="3" s="1"/>
  <c r="H15" i="3"/>
  <c r="I15" i="3" s="1"/>
  <c r="H7" i="3"/>
  <c r="I7" i="3" s="1"/>
  <c r="G2" i="3"/>
  <c r="O2" i="2"/>
  <c r="H7" i="5" l="1"/>
  <c r="L4469" i="1"/>
  <c r="L4501" i="1"/>
  <c r="L4533" i="1"/>
  <c r="L4629" i="1"/>
  <c r="L4661" i="1"/>
  <c r="L4693" i="1"/>
  <c r="L4725" i="1"/>
  <c r="L4757" i="1"/>
  <c r="L4789" i="1"/>
  <c r="L4821" i="1"/>
  <c r="L4885" i="1"/>
  <c r="L4917" i="1"/>
  <c r="L4949" i="1"/>
  <c r="L4981" i="1"/>
  <c r="L5045" i="1"/>
  <c r="L5077" i="1"/>
  <c r="L5141" i="1"/>
  <c r="L5173" i="1"/>
  <c r="L5205" i="1"/>
  <c r="L5237" i="1"/>
  <c r="L5269" i="1"/>
  <c r="L5365" i="1"/>
  <c r="L5429" i="1"/>
  <c r="L5493" i="1"/>
  <c r="L5557" i="1"/>
  <c r="L5589" i="1"/>
  <c r="L5621" i="1"/>
  <c r="L5653" i="1"/>
  <c r="L5685" i="1"/>
  <c r="L5717" i="1"/>
  <c r="L5749" i="1"/>
  <c r="L5781" i="1"/>
  <c r="L5813" i="1"/>
  <c r="L5877" i="1"/>
  <c r="L5941" i="1"/>
  <c r="L2047" i="1"/>
  <c r="L2079" i="1"/>
  <c r="L2111" i="1"/>
  <c r="L2143" i="1"/>
  <c r="L2207" i="1"/>
  <c r="L2239" i="1"/>
  <c r="L2271" i="1"/>
  <c r="L2303" i="1"/>
  <c r="L2335" i="1"/>
  <c r="L2367" i="1"/>
  <c r="L2399" i="1"/>
  <c r="L2431" i="1"/>
  <c r="L2463" i="1"/>
  <c r="L2495" i="1"/>
  <c r="L2527" i="1"/>
  <c r="L2559" i="1"/>
  <c r="L2623" i="1"/>
  <c r="L2655" i="1"/>
  <c r="L2687" i="1"/>
  <c r="L2719" i="1"/>
  <c r="L2751" i="1"/>
  <c r="L2783" i="1"/>
  <c r="L2815" i="1"/>
  <c r="L2847" i="1"/>
  <c r="L2879" i="1"/>
  <c r="L2911" i="1"/>
  <c r="L2943" i="1"/>
  <c r="L3007" i="1"/>
  <c r="L3039" i="1"/>
  <c r="L3071" i="1"/>
  <c r="L3103" i="1"/>
  <c r="L3135" i="1"/>
  <c r="L3167" i="1"/>
  <c r="L3199" i="1"/>
  <c r="L3231" i="1"/>
  <c r="L3263" i="1"/>
  <c r="L3295" i="1"/>
  <c r="L3327" i="1"/>
  <c r="L3359" i="1"/>
  <c r="L3391" i="1"/>
  <c r="L3423" i="1"/>
  <c r="L3455" i="1"/>
  <c r="L3487" i="1"/>
  <c r="L3519" i="1"/>
  <c r="L3551" i="1"/>
  <c r="L3583" i="1"/>
  <c r="L3615" i="1"/>
  <c r="L3647" i="1"/>
  <c r="L3711" i="1"/>
  <c r="L3743" i="1"/>
  <c r="L3775" i="1"/>
  <c r="L3807" i="1"/>
  <c r="L3839" i="1"/>
  <c r="L3871" i="1"/>
  <c r="L3903" i="1"/>
  <c r="L3935" i="1"/>
  <c r="L3967" i="1"/>
  <c r="L3999" i="1"/>
  <c r="L4031" i="1"/>
  <c r="L4063" i="1"/>
  <c r="L4095" i="1"/>
  <c r="L4127" i="1"/>
  <c r="L4159" i="1"/>
  <c r="L4191" i="1"/>
  <c r="L4223" i="1"/>
  <c r="L4255" i="1"/>
  <c r="L4287" i="1"/>
  <c r="L4319" i="1"/>
  <c r="L4351" i="1"/>
  <c r="L4383" i="1"/>
  <c r="L4415" i="1"/>
  <c r="L4447" i="1"/>
  <c r="L4479" i="1"/>
  <c r="L4511" i="1"/>
  <c r="L4543" i="1"/>
  <c r="L4575" i="1"/>
  <c r="L4607" i="1"/>
  <c r="L4639" i="1"/>
  <c r="L4703" i="1"/>
  <c r="L4735" i="1"/>
  <c r="L4767" i="1"/>
  <c r="L4799" i="1"/>
  <c r="L4831" i="1"/>
  <c r="L4863" i="1"/>
  <c r="L4895" i="1"/>
  <c r="L4927" i="1"/>
  <c r="L4959" i="1"/>
  <c r="L4991" i="1"/>
  <c r="L5023" i="1"/>
  <c r="L5087" i="1"/>
  <c r="L5119" i="1"/>
  <c r="L5151" i="1"/>
  <c r="L5183" i="1"/>
  <c r="L5247" i="1"/>
  <c r="L5279" i="1"/>
  <c r="L5311" i="1"/>
  <c r="L5343" i="1"/>
  <c r="L5407" i="1"/>
  <c r="L5439" i="1"/>
  <c r="L5471" i="1"/>
  <c r="L5503" i="1"/>
  <c r="L3820" i="1"/>
  <c r="L3884" i="1"/>
  <c r="L3948" i="1"/>
  <c r="L1914" i="1"/>
  <c r="L1978" i="1"/>
  <c r="L2426" i="1"/>
  <c r="L2490" i="1"/>
  <c r="L2938" i="1"/>
  <c r="L3002" i="1"/>
  <c r="L3450" i="1"/>
  <c r="L3514" i="1"/>
  <c r="L3834" i="1"/>
  <c r="L3898" i="1"/>
  <c r="L5146" i="1"/>
  <c r="L5210" i="1"/>
  <c r="L5274" i="1"/>
  <c r="L5338" i="1"/>
  <c r="L5466" i="1"/>
  <c r="L5530" i="1"/>
  <c r="L5594" i="1"/>
  <c r="L5658" i="1"/>
  <c r="L5722" i="1"/>
  <c r="L5786" i="1"/>
  <c r="L5850" i="1"/>
  <c r="L5978" i="1"/>
  <c r="L4238" i="1"/>
  <c r="L4270" i="1"/>
  <c r="L4302" i="1"/>
  <c r="L4334" i="1"/>
  <c r="L4366" i="1"/>
  <c r="L4430" i="1"/>
  <c r="L4462" i="1"/>
  <c r="L4494" i="1"/>
  <c r="L4526" i="1"/>
  <c r="L4590" i="1"/>
  <c r="L4622" i="1"/>
  <c r="L4654" i="1"/>
  <c r="L4686" i="1"/>
  <c r="L4718" i="1"/>
  <c r="L4878" i="1"/>
  <c r="L5122" i="1"/>
  <c r="L5154" i="1"/>
  <c r="L5186" i="1"/>
  <c r="L5218" i="1"/>
  <c r="L5250" i="1"/>
  <c r="L5282" i="1"/>
  <c r="L5314" i="1"/>
  <c r="L5346" i="1"/>
  <c r="L5378" i="1"/>
  <c r="L5410" i="1"/>
  <c r="L5442" i="1"/>
  <c r="L5474" i="1"/>
  <c r="L5506" i="1"/>
  <c r="L5570" i="1"/>
  <c r="L5602" i="1"/>
  <c r="L5634" i="1"/>
  <c r="L5666" i="1"/>
  <c r="L5730" i="1"/>
  <c r="L5762" i="1"/>
  <c r="L5794" i="1"/>
  <c r="L5826" i="1"/>
  <c r="L5858" i="1"/>
  <c r="L5922" i="1"/>
  <c r="L5954" i="1"/>
  <c r="L5986" i="1"/>
  <c r="L5942" i="1"/>
  <c r="L2656" i="1"/>
  <c r="L2720" i="1"/>
  <c r="L2752" i="1"/>
  <c r="L2816" i="1"/>
  <c r="L2848" i="1"/>
  <c r="L2880" i="1"/>
  <c r="L2912" i="1"/>
  <c r="L2976" i="1"/>
  <c r="L3008" i="1"/>
  <c r="L3040" i="1"/>
  <c r="L3072" i="1"/>
  <c r="L3104" i="1"/>
  <c r="L3136" i="1"/>
  <c r="L3168" i="1"/>
  <c r="L3200" i="1"/>
  <c r="L3232" i="1"/>
  <c r="L3264" i="1"/>
  <c r="L3296" i="1"/>
  <c r="L3328" i="1"/>
  <c r="L3360" i="1"/>
  <c r="L3392" i="1"/>
  <c r="L3488" i="1"/>
  <c r="L3520" i="1"/>
  <c r="L3552" i="1"/>
  <c r="L3584" i="1"/>
  <c r="L3616" i="1"/>
  <c r="L3648" i="1"/>
  <c r="L3712" i="1"/>
  <c r="L3744" i="1"/>
  <c r="L3776" i="1"/>
  <c r="L3808" i="1"/>
  <c r="L3840" i="1"/>
  <c r="L3872" i="1"/>
  <c r="L3936" i="1"/>
  <c r="L3968" i="1"/>
  <c r="L4000" i="1"/>
  <c r="L4032" i="1"/>
  <c r="L4064" i="1"/>
  <c r="L4096" i="1"/>
  <c r="L4128" i="1"/>
  <c r="L4160" i="1"/>
  <c r="L4192" i="1"/>
  <c r="L4224" i="1"/>
  <c r="L4256" i="1"/>
  <c r="L4288" i="1"/>
  <c r="L4320" i="1"/>
  <c r="L4352" i="1"/>
  <c r="L4384" i="1"/>
  <c r="L4416" i="1"/>
  <c r="L4448" i="1"/>
  <c r="L4480" i="1"/>
  <c r="L4512" i="1"/>
  <c r="L4576" i="1"/>
  <c r="L4608" i="1"/>
  <c r="L4640" i="1"/>
  <c r="L4672" i="1"/>
  <c r="L4704" i="1"/>
  <c r="L4736" i="1"/>
  <c r="L4768" i="1"/>
  <c r="L4800" i="1"/>
  <c r="L4832" i="1"/>
  <c r="L4896" i="1"/>
  <c r="L4928" i="1"/>
  <c r="L5908" i="1"/>
  <c r="L5940" i="1"/>
  <c r="L5972" i="1"/>
  <c r="L2613" i="1"/>
  <c r="L2645" i="1"/>
  <c r="L2709" i="1"/>
  <c r="L2741" i="1"/>
  <c r="L2773" i="1"/>
  <c r="L2805" i="1"/>
  <c r="L2837" i="1"/>
  <c r="L2869" i="1"/>
  <c r="L2901" i="1"/>
  <c r="L2933" i="1"/>
  <c r="L2965" i="1"/>
  <c r="L2997" i="1"/>
  <c r="L3029" i="1"/>
  <c r="L3061" i="1"/>
  <c r="L3093" i="1"/>
  <c r="L3125" i="1"/>
  <c r="L3157" i="1"/>
  <c r="L3189" i="1"/>
  <c r="L3221" i="1"/>
  <c r="L3253" i="1"/>
  <c r="L3285" i="1"/>
  <c r="L3349" i="1"/>
  <c r="L3381" i="1"/>
  <c r="L3413" i="1"/>
  <c r="L3445" i="1"/>
  <c r="L3477" i="1"/>
  <c r="L3509" i="1"/>
  <c r="L3541" i="1"/>
  <c r="L3573" i="1"/>
  <c r="L3605" i="1"/>
  <c r="L3637" i="1"/>
  <c r="L3669" i="1"/>
  <c r="L3701" i="1"/>
  <c r="L3733" i="1"/>
  <c r="L3765" i="1"/>
  <c r="L3797" i="1"/>
  <c r="L3829" i="1"/>
  <c r="L3861" i="1"/>
  <c r="L3893" i="1"/>
  <c r="L3957" i="1"/>
  <c r="L3989" i="1"/>
  <c r="L4021" i="1"/>
  <c r="L4085" i="1"/>
  <c r="L4117" i="1"/>
  <c r="L4149" i="1"/>
  <c r="L4213" i="1"/>
  <c r="L4245" i="1"/>
  <c r="L4277" i="1"/>
  <c r="L4309" i="1"/>
  <c r="L4341" i="1"/>
  <c r="L4373" i="1"/>
  <c r="L4405" i="1"/>
  <c r="L4437" i="1"/>
  <c r="L4960" i="1"/>
  <c r="L4992" i="1"/>
  <c r="L5024" i="1"/>
  <c r="L5056" i="1"/>
  <c r="L5088" i="1"/>
  <c r="L5120" i="1"/>
  <c r="L5184" i="1"/>
  <c r="L5216" i="1"/>
  <c r="L5248" i="1"/>
  <c r="L5280" i="1"/>
  <c r="L5312" i="1"/>
  <c r="L5344" i="1"/>
  <c r="L5376" i="1"/>
  <c r="L5408" i="1"/>
  <c r="L5440" i="1"/>
  <c r="L5472" i="1"/>
  <c r="L5504" i="1"/>
  <c r="L5536" i="1"/>
  <c r="L5568" i="1"/>
  <c r="L5600" i="1"/>
  <c r="L5632" i="1"/>
  <c r="L5696" i="1"/>
  <c r="L5728" i="1"/>
  <c r="L5760" i="1"/>
  <c r="L5792" i="1"/>
  <c r="L5824" i="1"/>
  <c r="L5856" i="1"/>
  <c r="L5888" i="1"/>
  <c r="L5920" i="1"/>
  <c r="L5952" i="1"/>
  <c r="L5984" i="1"/>
  <c r="L1890" i="1"/>
  <c r="L1922" i="1"/>
  <c r="L1954" i="1"/>
  <c r="L1986" i="1"/>
  <c r="L2018" i="1"/>
  <c r="L2050" i="1"/>
  <c r="L2114" i="1"/>
  <c r="L2146" i="1"/>
  <c r="L2178" i="1"/>
  <c r="L2242" i="1"/>
  <c r="L2274" i="1"/>
  <c r="L2306" i="1"/>
  <c r="L2338" i="1"/>
  <c r="L2370" i="1"/>
  <c r="L2402" i="1"/>
  <c r="L2434" i="1"/>
  <c r="L2466" i="1"/>
  <c r="L2498" i="1"/>
  <c r="L2530" i="1"/>
  <c r="L2562" i="1"/>
  <c r="L2594" i="1"/>
  <c r="L2626" i="1"/>
  <c r="L2690" i="1"/>
  <c r="L2754" i="1"/>
  <c r="L2786" i="1"/>
  <c r="L2818" i="1"/>
  <c r="L2850" i="1"/>
  <c r="L2882" i="1"/>
  <c r="L2914" i="1"/>
  <c r="L2946" i="1"/>
  <c r="L2978" i="1"/>
  <c r="L3010" i="1"/>
  <c r="L3074" i="1"/>
  <c r="L3106" i="1"/>
  <c r="L3138" i="1"/>
  <c r="L3202" i="1"/>
  <c r="L3266" i="1"/>
  <c r="L3298" i="1"/>
  <c r="L3330" i="1"/>
  <c r="L3362" i="1"/>
  <c r="L3394" i="1"/>
  <c r="L3426" i="1"/>
  <c r="L3458" i="1"/>
  <c r="L3490" i="1"/>
  <c r="L3522" i="1"/>
  <c r="L3554" i="1"/>
  <c r="L3650" i="1"/>
  <c r="L3778" i="1"/>
  <c r="L3810" i="1"/>
  <c r="L3874" i="1"/>
  <c r="L3906" i="1"/>
  <c r="L3938" i="1"/>
  <c r="L4066" i="1"/>
  <c r="L4098" i="1"/>
  <c r="U2" i="2"/>
  <c r="L296" i="1"/>
  <c r="L360" i="1"/>
  <c r="L424" i="1"/>
  <c r="L488" i="1"/>
  <c r="L552" i="1"/>
  <c r="L616" i="1"/>
  <c r="L680" i="1"/>
  <c r="L744" i="1"/>
  <c r="L808" i="1"/>
  <c r="L872" i="1"/>
  <c r="L1384" i="1"/>
  <c r="L1448" i="1"/>
  <c r="L1512" i="1"/>
  <c r="L1576" i="1"/>
  <c r="L1640" i="1"/>
  <c r="L1896" i="1"/>
  <c r="L1960" i="1"/>
  <c r="L2024" i="1"/>
  <c r="L2152" i="1"/>
  <c r="L162" i="1"/>
  <c r="L418" i="1"/>
  <c r="L482" i="1"/>
  <c r="L546" i="1"/>
  <c r="L610" i="1"/>
  <c r="L674" i="1"/>
  <c r="L930" i="1"/>
  <c r="L994" i="1"/>
  <c r="L1122" i="1"/>
  <c r="L1186" i="1"/>
  <c r="L1634" i="1"/>
  <c r="L1698" i="1"/>
  <c r="U6" i="2"/>
  <c r="L16" i="1"/>
  <c r="L112" i="1"/>
  <c r="L176" i="1"/>
  <c r="L240" i="1"/>
  <c r="L304" i="1"/>
  <c r="L368" i="1"/>
  <c r="L432" i="1"/>
  <c r="L496" i="1"/>
  <c r="L560" i="1"/>
  <c r="L624" i="1"/>
  <c r="L688" i="1"/>
  <c r="L752" i="1"/>
  <c r="L816" i="1"/>
  <c r="L880" i="1"/>
  <c r="L912" i="1"/>
  <c r="L944" i="1"/>
  <c r="L976" i="1"/>
  <c r="L1008" i="1"/>
  <c r="L1040" i="1"/>
  <c r="L1072" i="1"/>
  <c r="L1104" i="1"/>
  <c r="L1136" i="1"/>
  <c r="L1200" i="1"/>
  <c r="L1264" i="1"/>
  <c r="L1328" i="1"/>
  <c r="L1392" i="1"/>
  <c r="L1456" i="1"/>
  <c r="L1488" i="1"/>
  <c r="L1520" i="1"/>
  <c r="L1584" i="1"/>
  <c r="L1648" i="1"/>
  <c r="L1712" i="1"/>
  <c r="L1776" i="1"/>
  <c r="L1840" i="1"/>
  <c r="L1904" i="1"/>
  <c r="L1936" i="1"/>
  <c r="L1968" i="1"/>
  <c r="L2032" i="1"/>
  <c r="L2064" i="1"/>
  <c r="L2096" i="1"/>
  <c r="L2160" i="1"/>
  <c r="L2224" i="1"/>
  <c r="L2288" i="1"/>
  <c r="L2352" i="1"/>
  <c r="L2448" i="1"/>
  <c r="L2480" i="1"/>
  <c r="L2512" i="1"/>
  <c r="L2544" i="1"/>
  <c r="L2576" i="1"/>
  <c r="L2608" i="1"/>
  <c r="L10" i="1"/>
  <c r="L74" i="1"/>
  <c r="L106" i="1"/>
  <c r="L138" i="1"/>
  <c r="L170" i="1"/>
  <c r="L202" i="1"/>
  <c r="L234" i="1"/>
  <c r="L266" i="1"/>
  <c r="L298" i="1"/>
  <c r="L362" i="1"/>
  <c r="L394" i="1"/>
  <c r="L426" i="1"/>
  <c r="L458" i="1"/>
  <c r="L490" i="1"/>
  <c r="L522" i="1"/>
  <c r="L554" i="1"/>
  <c r="L586" i="1"/>
  <c r="L618" i="1"/>
  <c r="L682" i="1"/>
  <c r="L714" i="1"/>
  <c r="L746" i="1"/>
  <c r="L778" i="1"/>
  <c r="L810" i="1"/>
  <c r="L874" i="1"/>
  <c r="L906" i="1"/>
  <c r="L938" i="1"/>
  <c r="L1002" i="1"/>
  <c r="L1034" i="1"/>
  <c r="L1066" i="1"/>
  <c r="L1098" i="1"/>
  <c r="L1130" i="1"/>
  <c r="L1194" i="1"/>
  <c r="L1226" i="1"/>
  <c r="L1258" i="1"/>
  <c r="L1290" i="1"/>
  <c r="L1322" i="1"/>
  <c r="L1354" i="1"/>
  <c r="L1386" i="1"/>
  <c r="L1874" i="1"/>
  <c r="L1906" i="1"/>
  <c r="L1938" i="1"/>
  <c r="L1970" i="1"/>
  <c r="L2002" i="1"/>
  <c r="L2034" i="1"/>
  <c r="L2066" i="1"/>
  <c r="L2098" i="1"/>
  <c r="L2130" i="1"/>
  <c r="L2194" i="1"/>
  <c r="L2226" i="1"/>
  <c r="L2290" i="1"/>
  <c r="L2322" i="1"/>
  <c r="L2354" i="1"/>
  <c r="L2386" i="1"/>
  <c r="L2418" i="1"/>
  <c r="L2450" i="1"/>
  <c r="L2482" i="1"/>
  <c r="L2514" i="1"/>
  <c r="L2546" i="1"/>
  <c r="L2578" i="1"/>
  <c r="L2610" i="1"/>
  <c r="L2642" i="1"/>
  <c r="L2674" i="1"/>
  <c r="L2802" i="1"/>
  <c r="L2834" i="1"/>
  <c r="L2866" i="1"/>
  <c r="L2930" i="1"/>
  <c r="L2994" i="1"/>
  <c r="L3058" i="1"/>
  <c r="L3090" i="1"/>
  <c r="L3122" i="1"/>
  <c r="L3154" i="1"/>
  <c r="L3186" i="1"/>
  <c r="L3250" i="1"/>
  <c r="L3314" i="1"/>
  <c r="L3346" i="1"/>
  <c r="L3378" i="1"/>
  <c r="L3410" i="1"/>
  <c r="L3442" i="1"/>
  <c r="L3474" i="1"/>
  <c r="L3506" i="1"/>
  <c r="L3538" i="1"/>
  <c r="L3602" i="1"/>
  <c r="L3634" i="1"/>
  <c r="L3666" i="1"/>
  <c r="L3698" i="1"/>
  <c r="L3730" i="1"/>
  <c r="L3762" i="1"/>
  <c r="L3794" i="1"/>
  <c r="L3826" i="1"/>
  <c r="L3858" i="1"/>
  <c r="L3890" i="1"/>
  <c r="L3922" i="1"/>
  <c r="L3986" i="1"/>
  <c r="L4018" i="1"/>
  <c r="L4050" i="1"/>
  <c r="L4082" i="1"/>
  <c r="L4114" i="1"/>
  <c r="L4242" i="1"/>
  <c r="L4370" i="1"/>
  <c r="L4498" i="1"/>
  <c r="L4626" i="1"/>
  <c r="L4754" i="1"/>
  <c r="L4882" i="1"/>
  <c r="L5010" i="1"/>
  <c r="L5138" i="1"/>
  <c r="L5202" i="1"/>
  <c r="L5234" i="1"/>
  <c r="L5266" i="1"/>
  <c r="L5330" i="1"/>
  <c r="L5394" i="1"/>
  <c r="L5458" i="1"/>
  <c r="L5522" i="1"/>
  <c r="L5586" i="1"/>
  <c r="L5714" i="1"/>
  <c r="L5746" i="1"/>
  <c r="L5842" i="1"/>
  <c r="L5906" i="1"/>
  <c r="L5970" i="1"/>
  <c r="L436" i="1"/>
  <c r="L468" i="1"/>
  <c r="L532" i="1"/>
  <c r="L564" i="1"/>
  <c r="L596" i="1"/>
  <c r="L692" i="1"/>
  <c r="L724" i="1"/>
  <c r="L756" i="1"/>
  <c r="L788" i="1"/>
  <c r="L820" i="1"/>
  <c r="L852" i="1"/>
  <c r="L884" i="1"/>
  <c r="L916" i="1"/>
  <c r="L948" i="1"/>
  <c r="L980" i="1"/>
  <c r="L1012" i="1"/>
  <c r="L1044" i="1"/>
  <c r="L1076" i="1"/>
  <c r="L1108" i="1"/>
  <c r="L1172" i="1"/>
  <c r="L1204" i="1"/>
  <c r="L1236" i="1"/>
  <c r="L1268" i="1"/>
  <c r="L1300" i="1"/>
  <c r="L1332" i="1"/>
  <c r="L1364" i="1"/>
  <c r="L1396" i="1"/>
  <c r="L1428" i="1"/>
  <c r="L1460" i="1"/>
  <c r="L1492" i="1"/>
  <c r="L1524" i="1"/>
  <c r="L1556" i="1"/>
  <c r="L1588" i="1"/>
  <c r="L1620" i="1"/>
  <c r="L1652" i="1"/>
  <c r="L1684" i="1"/>
  <c r="L1716" i="1"/>
  <c r="L1748" i="1"/>
  <c r="L1780" i="1"/>
  <c r="L1812" i="1"/>
  <c r="L1844" i="1"/>
  <c r="L1876" i="1"/>
  <c r="L1908" i="1"/>
  <c r="L1940" i="1"/>
  <c r="L1972" i="1"/>
  <c r="L2004" i="1"/>
  <c r="L2036" i="1"/>
  <c r="L2068" i="1"/>
  <c r="L2100" i="1"/>
  <c r="L2132" i="1"/>
  <c r="L2164" i="1"/>
  <c r="L2196" i="1"/>
  <c r="L2228" i="1"/>
  <c r="L2260" i="1"/>
  <c r="L2292" i="1"/>
  <c r="L2388" i="1"/>
  <c r="L2420" i="1"/>
  <c r="L2452" i="1"/>
  <c r="L2484" i="1"/>
  <c r="L2516" i="1"/>
  <c r="L2548" i="1"/>
  <c r="L2580" i="1"/>
  <c r="L2612" i="1"/>
  <c r="L2644" i="1"/>
  <c r="L2708" i="1"/>
  <c r="L2740" i="1"/>
  <c r="L2772" i="1"/>
  <c r="L2804" i="1"/>
  <c r="L2868" i="1"/>
  <c r="L2900" i="1"/>
  <c r="L2932" i="1"/>
  <c r="L2964" i="1"/>
  <c r="L1418" i="1"/>
  <c r="L1450" i="1"/>
  <c r="L1482" i="1"/>
  <c r="L1514" i="1"/>
  <c r="L1674" i="1"/>
  <c r="L1706" i="1"/>
  <c r="L1738" i="1"/>
  <c r="L1770" i="1"/>
  <c r="L1802" i="1"/>
  <c r="L1834" i="1"/>
  <c r="L1866" i="1"/>
  <c r="L30" i="1"/>
  <c r="L62" i="1"/>
  <c r="L126" i="1"/>
  <c r="L158" i="1"/>
  <c r="L190" i="1"/>
  <c r="L222" i="1"/>
  <c r="L254" i="1"/>
  <c r="L286" i="1"/>
  <c r="L318" i="1"/>
  <c r="L350" i="1"/>
  <c r="L414" i="1"/>
  <c r="L446" i="1"/>
  <c r="L478" i="1"/>
  <c r="L510" i="1"/>
  <c r="L542" i="1"/>
  <c r="L574" i="1"/>
  <c r="L606" i="1"/>
  <c r="L638" i="1"/>
  <c r="L670" i="1"/>
  <c r="L702" i="1"/>
  <c r="L766" i="1"/>
  <c r="L798" i="1"/>
  <c r="L830" i="1"/>
  <c r="L862" i="1"/>
  <c r="L894" i="1"/>
  <c r="L926" i="1"/>
  <c r="L958" i="1"/>
  <c r="L990" i="1"/>
  <c r="L1022" i="1"/>
  <c r="L1054" i="1"/>
  <c r="L1086" i="1"/>
  <c r="L1118" i="1"/>
  <c r="L1182" i="1"/>
  <c r="L1214" i="1"/>
  <c r="L1246" i="1"/>
  <c r="L1310" i="1"/>
  <c r="L1342" i="1"/>
  <c r="L1374" i="1"/>
  <c r="L1406" i="1"/>
  <c r="L1438" i="1"/>
  <c r="L1470" i="1"/>
  <c r="L1502" i="1"/>
  <c r="L1534" i="1"/>
  <c r="L1566" i="1"/>
  <c r="L1598" i="1"/>
  <c r="L1630" i="1"/>
  <c r="L1694" i="1"/>
  <c r="L1726" i="1"/>
  <c r="L1790" i="1"/>
  <c r="L1886" i="1"/>
  <c r="L1918" i="1"/>
  <c r="L1950" i="1"/>
  <c r="L1982" i="1"/>
  <c r="L2014" i="1"/>
  <c r="L2046" i="1"/>
  <c r="L2078" i="1"/>
  <c r="L2110" i="1"/>
  <c r="L2142" i="1"/>
  <c r="L2174" i="1"/>
  <c r="L7" i="1"/>
  <c r="L71" i="1"/>
  <c r="L103" i="1"/>
  <c r="L135" i="1"/>
  <c r="L167" i="1"/>
  <c r="L199" i="1"/>
  <c r="L231" i="1"/>
  <c r="L263" i="1"/>
  <c r="L295" i="1"/>
  <c r="L327" i="1"/>
  <c r="L359" i="1"/>
  <c r="L391" i="1"/>
  <c r="L423" i="1"/>
  <c r="L487" i="1"/>
  <c r="L519" i="1"/>
  <c r="L2996" i="1"/>
  <c r="L3028" i="1"/>
  <c r="L3060" i="1"/>
  <c r="L3092" i="1"/>
  <c r="L3124" i="1"/>
  <c r="L3156" i="1"/>
  <c r="L3188" i="1"/>
  <c r="L3220" i="1"/>
  <c r="L3252" i="1"/>
  <c r="L3284" i="1"/>
  <c r="L3316" i="1"/>
  <c r="L3348" i="1"/>
  <c r="L3380" i="1"/>
  <c r="L3444" i="1"/>
  <c r="L3476" i="1"/>
  <c r="L3508" i="1"/>
  <c r="L3540" i="1"/>
  <c r="L3572" i="1"/>
  <c r="L3604" i="1"/>
  <c r="L3636" i="1"/>
  <c r="L3668" i="1"/>
  <c r="L3700" i="1"/>
  <c r="L3732" i="1"/>
  <c r="L3764" i="1"/>
  <c r="L3828" i="1"/>
  <c r="L3860" i="1"/>
  <c r="L3892" i="1"/>
  <c r="L3924" i="1"/>
  <c r="L3956" i="1"/>
  <c r="L4020" i="1"/>
  <c r="L4084" i="1"/>
  <c r="L4116" i="1"/>
  <c r="L4148" i="1"/>
  <c r="L4180" i="1"/>
  <c r="L4212" i="1"/>
  <c r="L4244" i="1"/>
  <c r="L4276" i="1"/>
  <c r="L4308" i="1"/>
  <c r="L4340" i="1"/>
  <c r="L4372" i="1"/>
  <c r="L4404" i="1"/>
  <c r="L4436" i="1"/>
  <c r="L4468" i="1"/>
  <c r="L4500" i="1"/>
  <c r="L4532" i="1"/>
  <c r="L4564" i="1"/>
  <c r="L4596" i="1"/>
  <c r="L4628" i="1"/>
  <c r="L4660" i="1"/>
  <c r="L4692" i="1"/>
  <c r="L4724" i="1"/>
  <c r="L4756" i="1"/>
  <c r="L4788" i="1"/>
  <c r="L4820" i="1"/>
  <c r="L4852" i="1"/>
  <c r="L4884" i="1"/>
  <c r="L4916" i="1"/>
  <c r="L4980" i="1"/>
  <c r="L5012" i="1"/>
  <c r="L5044" i="1"/>
  <c r="L5076" i="1"/>
  <c r="L5108" i="1"/>
  <c r="L5140" i="1"/>
  <c r="L5172" i="1"/>
  <c r="L5204" i="1"/>
  <c r="L5236" i="1"/>
  <c r="L5268" i="1"/>
  <c r="L5300" i="1"/>
  <c r="L5332" i="1"/>
  <c r="L5364" i="1"/>
  <c r="L5396" i="1"/>
  <c r="L5428" i="1"/>
  <c r="L5460" i="1"/>
  <c r="L5492" i="1"/>
  <c r="L5524" i="1"/>
  <c r="L5556" i="1"/>
  <c r="L5588" i="1"/>
  <c r="L5620" i="1"/>
  <c r="L5652" i="1"/>
  <c r="L5684" i="1"/>
  <c r="L5716" i="1"/>
  <c r="L5748" i="1"/>
  <c r="L5780" i="1"/>
  <c r="L5812" i="1"/>
  <c r="L5182" i="1"/>
  <c r="L4750" i="1"/>
  <c r="L4782" i="1"/>
  <c r="L4814" i="1"/>
  <c r="L4846" i="1"/>
  <c r="L64" i="1"/>
  <c r="L160" i="1"/>
  <c r="L224" i="1"/>
  <c r="L352" i="1"/>
  <c r="L416" i="1"/>
  <c r="L480" i="1"/>
  <c r="L544" i="1"/>
  <c r="L608" i="1"/>
  <c r="L672" i="1"/>
  <c r="L736" i="1"/>
  <c r="L864" i="1"/>
  <c r="L896" i="1"/>
  <c r="L928" i="1"/>
  <c r="L960" i="1"/>
  <c r="L992" i="1"/>
  <c r="L1056" i="1"/>
  <c r="L1088" i="1"/>
  <c r="L1120" i="1"/>
  <c r="L1152" i="1"/>
  <c r="L1184" i="1"/>
  <c r="L1216" i="1"/>
  <c r="L1248" i="1"/>
  <c r="L1312" i="1"/>
  <c r="L1376" i="1"/>
  <c r="L1440" i="1"/>
  <c r="L1472" i="1"/>
  <c r="L1504" i="1"/>
  <c r="L1536" i="1"/>
  <c r="L1568" i="1"/>
  <c r="L1600" i="1"/>
  <c r="L1696" i="1"/>
  <c r="L1760" i="1"/>
  <c r="L1824" i="1"/>
  <c r="L1888" i="1"/>
  <c r="L1952" i="1"/>
  <c r="L1984" i="1"/>
  <c r="L2672" i="1"/>
  <c r="L2704" i="1"/>
  <c r="L2736" i="1"/>
  <c r="L2768" i="1"/>
  <c r="L2800" i="1"/>
  <c r="L2832" i="1"/>
  <c r="L2864" i="1"/>
  <c r="L2896" i="1"/>
  <c r="L2928" i="1"/>
  <c r="L2960" i="1"/>
  <c r="L2992" i="1"/>
  <c r="L3024" i="1"/>
  <c r="L168" i="1"/>
  <c r="L24" i="1"/>
  <c r="L56" i="1"/>
  <c r="L216" i="1"/>
  <c r="L280" i="1"/>
  <c r="L344" i="1"/>
  <c r="L472" i="1"/>
  <c r="L600" i="1"/>
  <c r="L664" i="1"/>
  <c r="L728" i="1"/>
  <c r="L2016" i="1"/>
  <c r="L2048" i="1"/>
  <c r="L2080" i="1"/>
  <c r="L2112" i="1"/>
  <c r="L2144" i="1"/>
  <c r="L2208" i="1"/>
  <c r="L2272" i="1"/>
  <c r="L2336" i="1"/>
  <c r="L2368" i="1"/>
  <c r="L2432" i="1"/>
  <c r="L2464" i="1"/>
  <c r="L2496" i="1"/>
  <c r="L2560" i="1"/>
  <c r="L2592" i="1"/>
  <c r="L2624" i="1"/>
  <c r="L26" i="1"/>
  <c r="L58" i="1"/>
  <c r="L90" i="1"/>
  <c r="L122" i="1"/>
  <c r="L154" i="1"/>
  <c r="L218" i="1"/>
  <c r="L282" i="1"/>
  <c r="L346" i="1"/>
  <c r="L410" i="1"/>
  <c r="L474" i="1"/>
  <c r="L506" i="1"/>
  <c r="L538" i="1"/>
  <c r="L570" i="1"/>
  <c r="L666" i="1"/>
  <c r="L730" i="1"/>
  <c r="L794" i="1"/>
  <c r="L858" i="1"/>
  <c r="L922" i="1"/>
  <c r="L986" i="1"/>
  <c r="L1018" i="1"/>
  <c r="L1050" i="1"/>
  <c r="L1082" i="1"/>
  <c r="L1114" i="1"/>
  <c r="L1146" i="1"/>
  <c r="L1178" i="1"/>
  <c r="L1242" i="1"/>
  <c r="L1306" i="1"/>
  <c r="L1370" i="1"/>
  <c r="L1434" i="1"/>
  <c r="L1498" i="1"/>
  <c r="L1562" i="1"/>
  <c r="L1594" i="1"/>
  <c r="L1626" i="1"/>
  <c r="L1658" i="1"/>
  <c r="L1690" i="1"/>
  <c r="L1722" i="1"/>
  <c r="L1754" i="1"/>
  <c r="L1786" i="1"/>
  <c r="L1818" i="1"/>
  <c r="L14" i="1"/>
  <c r="L46" i="1"/>
  <c r="L110" i="1"/>
  <c r="L3056" i="1"/>
  <c r="L3088" i="1"/>
  <c r="L3120" i="1"/>
  <c r="L3184" i="1"/>
  <c r="L3216" i="1"/>
  <c r="L3248" i="1"/>
  <c r="L3280" i="1"/>
  <c r="L3312" i="1"/>
  <c r="L3344" i="1"/>
  <c r="L3376" i="1"/>
  <c r="L3440" i="1"/>
  <c r="L3472" i="1"/>
  <c r="L3504" i="1"/>
  <c r="L3536" i="1"/>
  <c r="L3568" i="1"/>
  <c r="L3600" i="1"/>
  <c r="L3632" i="1"/>
  <c r="L3664" i="1"/>
  <c r="L3696" i="1"/>
  <c r="L3728" i="1"/>
  <c r="L3760" i="1"/>
  <c r="L3824" i="1"/>
  <c r="L3856" i="1"/>
  <c r="L3888" i="1"/>
  <c r="L3920" i="1"/>
  <c r="L3952" i="1"/>
  <c r="L4016" i="1"/>
  <c r="L4048" i="1"/>
  <c r="L4080" i="1"/>
  <c r="L4112" i="1"/>
  <c r="L4144" i="1"/>
  <c r="L4176" i="1"/>
  <c r="L4208" i="1"/>
  <c r="L4240" i="1"/>
  <c r="L4272" i="1"/>
  <c r="L4304" i="1"/>
  <c r="L4336" i="1"/>
  <c r="L4400" i="1"/>
  <c r="L4432" i="1"/>
  <c r="L4464" i="1"/>
  <c r="L4496" i="1"/>
  <c r="L4528" i="1"/>
  <c r="L4560" i="1"/>
  <c r="L4592" i="1"/>
  <c r="L4624" i="1"/>
  <c r="L4656" i="1"/>
  <c r="L4688" i="1"/>
  <c r="L4720" i="1"/>
  <c r="L4752" i="1"/>
  <c r="L4784" i="1"/>
  <c r="L4816" i="1"/>
  <c r="L4848" i="1"/>
  <c r="L4880" i="1"/>
  <c r="L4912" i="1"/>
  <c r="L4944" i="1"/>
  <c r="L4976" i="1"/>
  <c r="L5008" i="1"/>
  <c r="L5040" i="1"/>
  <c r="L5072" i="1"/>
  <c r="L5104" i="1"/>
  <c r="L5136" i="1"/>
  <c r="L5168" i="1"/>
  <c r="L5200" i="1"/>
  <c r="L5264" i="1"/>
  <c r="L5296" i="1"/>
  <c r="L5328" i="1"/>
  <c r="L5360" i="1"/>
  <c r="L5392" i="1"/>
  <c r="L5424" i="1"/>
  <c r="L5456" i="1"/>
  <c r="L5488" i="1"/>
  <c r="L5520" i="1"/>
  <c r="L5584" i="1"/>
  <c r="L5616" i="1"/>
  <c r="L5648" i="1"/>
  <c r="L5680" i="1"/>
  <c r="L5712" i="1"/>
  <c r="L5744" i="1"/>
  <c r="L5776" i="1"/>
  <c r="L5808" i="1"/>
  <c r="L5840" i="1"/>
  <c r="L5904" i="1"/>
  <c r="L5936" i="1"/>
  <c r="L5968" i="1"/>
  <c r="L6000" i="1"/>
  <c r="L792" i="1"/>
  <c r="L856" i="1"/>
  <c r="L888" i="1"/>
  <c r="L920" i="1"/>
  <c r="L952" i="1"/>
  <c r="L984" i="1"/>
  <c r="L1016" i="1"/>
  <c r="L1048" i="1"/>
  <c r="L1112" i="1"/>
  <c r="L1144" i="1"/>
  <c r="L1176" i="1"/>
  <c r="L1208" i="1"/>
  <c r="L1240" i="1"/>
  <c r="L1272" i="1"/>
  <c r="L1304" i="1"/>
  <c r="L1336" i="1"/>
  <c r="L1368" i="1"/>
  <c r="L1400" i="1"/>
  <c r="L1432" i="1"/>
  <c r="L1464" i="1"/>
  <c r="L1496" i="1"/>
  <c r="L1528" i="1"/>
  <c r="L1560" i="1"/>
  <c r="L1592" i="1"/>
  <c r="L1624" i="1"/>
  <c r="L1656" i="1"/>
  <c r="L1688" i="1"/>
  <c r="L1720" i="1"/>
  <c r="L1784" i="1"/>
  <c r="L1816" i="1"/>
  <c r="L1848" i="1"/>
  <c r="L1880" i="1"/>
  <c r="L1912" i="1"/>
  <c r="L1944" i="1"/>
  <c r="L1976" i="1"/>
  <c r="L2008" i="1"/>
  <c r="L2040" i="1"/>
  <c r="L2072" i="1"/>
  <c r="L2104" i="1"/>
  <c r="L2136" i="1"/>
  <c r="L2200" i="1"/>
  <c r="L2232" i="1"/>
  <c r="L2264" i="1"/>
  <c r="L2328" i="1"/>
  <c r="L2392" i="1"/>
  <c r="L2424" i="1"/>
  <c r="L2456" i="1"/>
  <c r="L2488" i="1"/>
  <c r="L142" i="1"/>
  <c r="L174" i="1"/>
  <c r="L206" i="1"/>
  <c r="L238" i="1"/>
  <c r="L270" i="1"/>
  <c r="L302" i="1"/>
  <c r="L334" i="1"/>
  <c r="L366" i="1"/>
  <c r="L398" i="1"/>
  <c r="L430" i="1"/>
  <c r="L462" i="1"/>
  <c r="L494" i="1"/>
  <c r="L526" i="1"/>
  <c r="L558" i="1"/>
  <c r="L590" i="1"/>
  <c r="L622" i="1"/>
  <c r="L654" i="1"/>
  <c r="L686" i="1"/>
  <c r="L718" i="1"/>
  <c r="L750" i="1"/>
  <c r="L782" i="1"/>
  <c r="L814" i="1"/>
  <c r="L846" i="1"/>
  <c r="L878" i="1"/>
  <c r="L910" i="1"/>
  <c r="L942" i="1"/>
  <c r="L1006" i="1"/>
  <c r="L1038" i="1"/>
  <c r="L1070" i="1"/>
  <c r="L1102" i="1"/>
  <c r="L1134" i="1"/>
  <c r="L1166" i="1"/>
  <c r="L1230" i="1"/>
  <c r="L1262" i="1"/>
  <c r="L1294" i="1"/>
  <c r="L1358" i="1"/>
  <c r="L1390" i="1"/>
  <c r="L1454" i="1"/>
  <c r="L1486" i="1"/>
  <c r="L1518" i="1"/>
  <c r="L1550" i="1"/>
  <c r="L1582" i="1"/>
  <c r="L1614" i="1"/>
  <c r="L1646" i="1"/>
  <c r="L1678" i="1"/>
  <c r="L1710" i="1"/>
  <c r="L1742" i="1"/>
  <c r="L1774" i="1"/>
  <c r="L1806" i="1"/>
  <c r="L1838" i="1"/>
  <c r="L1870" i="1"/>
  <c r="L1902" i="1"/>
  <c r="L1934" i="1"/>
  <c r="L1966" i="1"/>
  <c r="L2030" i="1"/>
  <c r="L2062" i="1"/>
  <c r="L2094" i="1"/>
  <c r="L2126" i="1"/>
  <c r="L2158" i="1"/>
  <c r="L2222" i="1"/>
  <c r="L23" i="1"/>
  <c r="L87" i="1"/>
  <c r="L151" i="1"/>
  <c r="L215" i="1"/>
  <c r="L247" i="1"/>
  <c r="L279" i="1"/>
  <c r="L311" i="1"/>
  <c r="L343" i="1"/>
  <c r="L375" i="1"/>
  <c r="L407" i="1"/>
  <c r="L439" i="1"/>
  <c r="L471" i="1"/>
  <c r="L503" i="1"/>
  <c r="L535" i="1"/>
  <c r="L567" i="1"/>
  <c r="L599" i="1"/>
  <c r="L631" i="1"/>
  <c r="L663" i="1"/>
  <c r="L695" i="1"/>
  <c r="L727" i="1"/>
  <c r="L759" i="1"/>
  <c r="L791" i="1"/>
  <c r="L823" i="1"/>
  <c r="L855" i="1"/>
  <c r="L919" i="1"/>
  <c r="L2520" i="1"/>
  <c r="L2552" i="1"/>
  <c r="L2584" i="1"/>
  <c r="L2616" i="1"/>
  <c r="L18" i="1"/>
  <c r="L82" i="1"/>
  <c r="L114" i="1"/>
  <c r="L178" i="1"/>
  <c r="L242" i="1"/>
  <c r="L274" i="1"/>
  <c r="L306" i="1"/>
  <c r="L370" i="1"/>
  <c r="L434" i="1"/>
  <c r="L498" i="1"/>
  <c r="L562" i="1"/>
  <c r="L626" i="1"/>
  <c r="L690" i="1"/>
  <c r="L754" i="1"/>
  <c r="L786" i="1"/>
  <c r="L818" i="1"/>
  <c r="L882" i="1"/>
  <c r="L914" i="1"/>
  <c r="L946" i="1"/>
  <c r="L978" i="1"/>
  <c r="L1010" i="1"/>
  <c r="L1042" i="1"/>
  <c r="L1074" i="1"/>
  <c r="L1138" i="1"/>
  <c r="L1202" i="1"/>
  <c r="L1266" i="1"/>
  <c r="L1298" i="1"/>
  <c r="L1330" i="1"/>
  <c r="L1362" i="1"/>
  <c r="L1394" i="1"/>
  <c r="L1458" i="1"/>
  <c r="L1522" i="1"/>
  <c r="L1554" i="1"/>
  <c r="L1586" i="1"/>
  <c r="L1650" i="1"/>
  <c r="L1714" i="1"/>
  <c r="L1778" i="1"/>
  <c r="L1810" i="1"/>
  <c r="L1842" i="1"/>
  <c r="L6" i="1"/>
  <c r="L38" i="1"/>
  <c r="L70" i="1"/>
  <c r="L102" i="1"/>
  <c r="L166" i="1"/>
  <c r="L198" i="1"/>
  <c r="L230" i="1"/>
  <c r="L262" i="1"/>
  <c r="L294" i="1"/>
  <c r="L326" i="1"/>
  <c r="L358" i="1"/>
  <c r="L951" i="1"/>
  <c r="L983" i="1"/>
  <c r="L1015" i="1"/>
  <c r="L1047" i="1"/>
  <c r="L1079" i="1"/>
  <c r="L1111" i="1"/>
  <c r="L1143" i="1"/>
  <c r="L1175" i="1"/>
  <c r="L1207" i="1"/>
  <c r="L1239" i="1"/>
  <c r="L1271" i="1"/>
  <c r="L1303" i="1"/>
  <c r="L1335" i="1"/>
  <c r="L1367" i="1"/>
  <c r="L1431" i="1"/>
  <c r="L1463" i="1"/>
  <c r="L1495" i="1"/>
  <c r="L1527" i="1"/>
  <c r="L1559" i="1"/>
  <c r="L1591" i="1"/>
  <c r="L1623" i="1"/>
  <c r="L1655" i="1"/>
  <c r="L1687" i="1"/>
  <c r="L1719" i="1"/>
  <c r="L1751" i="1"/>
  <c r="L1783" i="1"/>
  <c r="L1815" i="1"/>
  <c r="L1847" i="1"/>
  <c r="L1879" i="1"/>
  <c r="L1911" i="1"/>
  <c r="L1975" i="1"/>
  <c r="L4040" i="1"/>
  <c r="L57" i="1"/>
  <c r="L89" i="1"/>
  <c r="L153" i="1"/>
  <c r="L217" i="1"/>
  <c r="L281" i="1"/>
  <c r="L409" i="1"/>
  <c r="L473" i="1"/>
  <c r="L537" i="1"/>
  <c r="L601" i="1"/>
  <c r="L665" i="1"/>
  <c r="L793" i="1"/>
  <c r="L857" i="1"/>
  <c r="L921" i="1"/>
  <c r="L985" i="1"/>
  <c r="L1113" i="1"/>
  <c r="L1241" i="1"/>
  <c r="L1369" i="1"/>
  <c r="L1433" i="1"/>
  <c r="L1497" i="1"/>
  <c r="L1561" i="1"/>
  <c r="L1593" i="1"/>
  <c r="L1625" i="1"/>
  <c r="L1657" i="1"/>
  <c r="L1689" i="1"/>
  <c r="L1721" i="1"/>
  <c r="L1753" i="1"/>
  <c r="L1785" i="1"/>
  <c r="L1817" i="1"/>
  <c r="L1881" i="1"/>
  <c r="L1945" i="1"/>
  <c r="L2009" i="1"/>
  <c r="L2073" i="1"/>
  <c r="L2105" i="1"/>
  <c r="L2137" i="1"/>
  <c r="L2233" i="1"/>
  <c r="L2265" i="1"/>
  <c r="L2297" i="1"/>
  <c r="L2329" i="1"/>
  <c r="L2361" i="1"/>
  <c r="L2425" i="1"/>
  <c r="L3905" i="1"/>
  <c r="L390" i="1"/>
  <c r="L422" i="1"/>
  <c r="L454" i="1"/>
  <c r="L486" i="1"/>
  <c r="L518" i="1"/>
  <c r="L550" i="1"/>
  <c r="L582" i="1"/>
  <c r="L614" i="1"/>
  <c r="L646" i="1"/>
  <c r="L678" i="1"/>
  <c r="L710" i="1"/>
  <c r="L742" i="1"/>
  <c r="L774" i="1"/>
  <c r="L806" i="1"/>
  <c r="L838" i="1"/>
  <c r="L902" i="1"/>
  <c r="L934" i="1"/>
  <c r="L966" i="1"/>
  <c r="L998" i="1"/>
  <c r="L1030" i="1"/>
  <c r="L1062" i="1"/>
  <c r="L1094" i="1"/>
  <c r="L1126" i="1"/>
  <c r="L1158" i="1"/>
  <c r="L1190" i="1"/>
  <c r="L1222" i="1"/>
  <c r="L1286" i="1"/>
  <c r="L1318" i="1"/>
  <c r="L1382" i="1"/>
  <c r="L1446" i="1"/>
  <c r="L1478" i="1"/>
  <c r="L1510" i="1"/>
  <c r="L1542" i="1"/>
  <c r="L1574" i="1"/>
  <c r="L1606" i="1"/>
  <c r="L1638" i="1"/>
  <c r="L1670" i="1"/>
  <c r="L1702" i="1"/>
  <c r="L1734" i="1"/>
  <c r="L1766" i="1"/>
  <c r="L1798" i="1"/>
  <c r="L1830" i="1"/>
  <c r="L1862" i="1"/>
  <c r="L1894" i="1"/>
  <c r="L1958" i="1"/>
  <c r="L1990" i="1"/>
  <c r="L2022" i="1"/>
  <c r="L2054" i="1"/>
  <c r="L2086" i="1"/>
  <c r="L2118" i="1"/>
  <c r="L2150" i="1"/>
  <c r="L2182" i="1"/>
  <c r="L15" i="1"/>
  <c r="L79" i="1"/>
  <c r="L111" i="1"/>
  <c r="L143" i="1"/>
  <c r="L175" i="1"/>
  <c r="L207" i="1"/>
  <c r="L239" i="1"/>
  <c r="L271" i="1"/>
  <c r="L335" i="1"/>
  <c r="L367" i="1"/>
  <c r="L399" i="1"/>
  <c r="L431" i="1"/>
  <c r="L495" i="1"/>
  <c r="L527" i="1"/>
  <c r="L559" i="1"/>
  <c r="L591" i="1"/>
  <c r="L623" i="1"/>
  <c r="L655" i="1"/>
  <c r="L687" i="1"/>
  <c r="L719" i="1"/>
  <c r="L751" i="1"/>
  <c r="L783" i="1"/>
  <c r="L815" i="1"/>
  <c r="L847" i="1"/>
  <c r="L879" i="1"/>
  <c r="L911" i="1"/>
  <c r="L943" i="1"/>
  <c r="L975" i="1"/>
  <c r="L1007" i="1"/>
  <c r="L1039" i="1"/>
  <c r="L1071" i="1"/>
  <c r="L1103" i="1"/>
  <c r="L1135" i="1"/>
  <c r="L1167" i="1"/>
  <c r="L1199" i="1"/>
  <c r="L1263" i="1"/>
  <c r="L1295" i="1"/>
  <c r="L1327" i="1"/>
  <c r="L1359" i="1"/>
  <c r="L1423" i="1"/>
  <c r="L1487" i="1"/>
  <c r="L1519" i="1"/>
  <c r="L1551" i="1"/>
  <c r="L1583" i="1"/>
  <c r="L1615" i="1"/>
  <c r="L1647" i="1"/>
  <c r="L1679" i="1"/>
  <c r="L1711" i="1"/>
  <c r="L1743" i="1"/>
  <c r="L1775" i="1"/>
  <c r="L1807" i="1"/>
  <c r="L1839" i="1"/>
  <c r="L1903" i="1"/>
  <c r="L1935" i="1"/>
  <c r="L1999" i="1"/>
  <c r="L2031" i="1"/>
  <c r="L17" i="1"/>
  <c r="L49" i="1"/>
  <c r="L81" i="1"/>
  <c r="L113" i="1"/>
  <c r="L177" i="1"/>
  <c r="L241" i="1"/>
  <c r="L305" i="1"/>
  <c r="L369" i="1"/>
  <c r="L433" i="1"/>
  <c r="L497" i="1"/>
  <c r="L561" i="1"/>
  <c r="L625" i="1"/>
  <c r="L689" i="1"/>
  <c r="L817" i="1"/>
  <c r="L881" i="1"/>
  <c r="L945" i="1"/>
  <c r="L1009" i="1"/>
  <c r="L1073" i="1"/>
  <c r="L1137" i="1"/>
  <c r="L1201" i="1"/>
  <c r="L1265" i="1"/>
  <c r="L1329" i="1"/>
  <c r="L1361" i="1"/>
  <c r="L1425" i="1"/>
  <c r="L1457" i="1"/>
  <c r="L1489" i="1"/>
  <c r="L1521" i="1"/>
  <c r="L1553" i="1"/>
  <c r="L1585" i="1"/>
  <c r="L1777" i="1"/>
  <c r="L1841" i="1"/>
  <c r="L1873" i="1"/>
  <c r="L1937" i="1"/>
  <c r="L1969" i="1"/>
  <c r="L2001" i="1"/>
  <c r="L2065" i="1"/>
  <c r="L2097" i="1"/>
  <c r="L2161" i="1"/>
  <c r="L2257" i="1"/>
  <c r="L2289" i="1"/>
  <c r="L2353" i="1"/>
  <c r="L2385" i="1"/>
  <c r="L2417" i="1"/>
  <c r="L2449" i="1"/>
  <c r="L2481" i="1"/>
  <c r="L2513" i="1"/>
  <c r="L2545" i="1"/>
  <c r="L2577" i="1"/>
  <c r="L2609" i="1"/>
  <c r="L2641" i="1"/>
  <c r="L2673" i="1"/>
  <c r="L2705" i="1"/>
  <c r="L2737" i="1"/>
  <c r="L2769" i="1"/>
  <c r="L2801" i="1"/>
  <c r="L2833" i="1"/>
  <c r="L2865" i="1"/>
  <c r="L2897" i="1"/>
  <c r="L2929" i="1"/>
  <c r="L2961" i="1"/>
  <c r="L2993" i="1"/>
  <c r="L3025" i="1"/>
  <c r="L3978" i="1"/>
  <c r="L4106" i="1"/>
  <c r="L5130" i="1"/>
  <c r="L5194" i="1"/>
  <c r="L5258" i="1"/>
  <c r="L5322" i="1"/>
  <c r="L5386" i="1"/>
  <c r="L5450" i="1"/>
  <c r="L5514" i="1"/>
  <c r="L5642" i="1"/>
  <c r="L5706" i="1"/>
  <c r="L5770" i="1"/>
  <c r="L5834" i="1"/>
  <c r="L5898" i="1"/>
  <c r="L5962" i="1"/>
  <c r="L4131" i="1"/>
  <c r="L4163" i="1"/>
  <c r="L4227" i="1"/>
  <c r="L4259" i="1"/>
  <c r="L4291" i="1"/>
  <c r="L4355" i="1"/>
  <c r="L4387" i="1"/>
  <c r="L4419" i="1"/>
  <c r="L4515" i="1"/>
  <c r="L4547" i="1"/>
  <c r="L4611" i="1"/>
  <c r="L4643" i="1"/>
  <c r="L4675" i="1"/>
  <c r="L4739" i="1"/>
  <c r="L4771" i="1"/>
  <c r="L3057" i="1"/>
  <c r="L3089" i="1"/>
  <c r="L3121" i="1"/>
  <c r="L3153" i="1"/>
  <c r="L3185" i="1"/>
  <c r="L3217" i="1"/>
  <c r="L3281" i="1"/>
  <c r="L3313" i="1"/>
  <c r="L3345" i="1"/>
  <c r="L3377" i="1"/>
  <c r="L3409" i="1"/>
  <c r="L3473" i="1"/>
  <c r="L3505" i="1"/>
  <c r="L3537" i="1"/>
  <c r="L3569" i="1"/>
  <c r="L3601" i="1"/>
  <c r="L3633" i="1"/>
  <c r="L3697" i="1"/>
  <c r="L3729" i="1"/>
  <c r="L3761" i="1"/>
  <c r="L3793" i="1"/>
  <c r="L3825" i="1"/>
  <c r="L3857" i="1"/>
  <c r="L3889" i="1"/>
  <c r="L3921" i="1"/>
  <c r="L3953" i="1"/>
  <c r="L3985" i="1"/>
  <c r="L4017" i="1"/>
  <c r="L4049" i="1"/>
  <c r="L4081" i="1"/>
  <c r="L4145" i="1"/>
  <c r="L4177" i="1"/>
  <c r="L4241" i="1"/>
  <c r="L4273" i="1"/>
  <c r="L4305" i="1"/>
  <c r="L4337" i="1"/>
  <c r="L4369" i="1"/>
  <c r="L4401" i="1"/>
  <c r="L4433" i="1"/>
  <c r="L4465" i="1"/>
  <c r="L4497" i="1"/>
  <c r="L4529" i="1"/>
  <c r="L4561" i="1"/>
  <c r="L4593" i="1"/>
  <c r="L4625" i="1"/>
  <c r="L4657" i="1"/>
  <c r="L4689" i="1"/>
  <c r="L4721" i="1"/>
  <c r="L4753" i="1"/>
  <c r="L4785" i="1"/>
  <c r="L4817" i="1"/>
  <c r="L4849" i="1"/>
  <c r="L4881" i="1"/>
  <c r="L4913" i="1"/>
  <c r="L4945" i="1"/>
  <c r="L4977" i="1"/>
  <c r="L5041" i="1"/>
  <c r="L5073" i="1"/>
  <c r="L5105" i="1"/>
  <c r="L5137" i="1"/>
  <c r="L5169" i="1"/>
  <c r="L5201" i="1"/>
  <c r="L5233" i="1"/>
  <c r="L5265" i="1"/>
  <c r="L5297" i="1"/>
  <c r="L5329" i="1"/>
  <c r="L5393" i="1"/>
  <c r="L5425" i="1"/>
  <c r="L5457" i="1"/>
  <c r="L5489" i="1"/>
  <c r="L5521" i="1"/>
  <c r="L5553" i="1"/>
  <c r="L5585" i="1"/>
  <c r="L5617" i="1"/>
  <c r="L5649" i="1"/>
  <c r="L5681" i="1"/>
  <c r="L5745" i="1"/>
  <c r="L5777" i="1"/>
  <c r="L5809" i="1"/>
  <c r="L5841" i="1"/>
  <c r="L5873" i="1"/>
  <c r="L5905" i="1"/>
  <c r="L5937" i="1"/>
  <c r="L5969" i="1"/>
  <c r="L6001" i="1"/>
  <c r="L5462" i="1"/>
  <c r="L4803" i="1"/>
  <c r="L4899" i="1"/>
  <c r="L4931" i="1"/>
  <c r="L4995" i="1"/>
  <c r="L5027" i="1"/>
  <c r="L5059" i="1"/>
  <c r="L5155" i="1"/>
  <c r="L5219" i="1"/>
  <c r="L5283" i="1"/>
  <c r="L5347" i="1"/>
  <c r="L5539" i="1"/>
  <c r="L5603" i="1"/>
  <c r="L5667" i="1"/>
  <c r="L5795" i="1"/>
  <c r="L5859" i="1"/>
  <c r="L3821" i="1"/>
  <c r="L3885" i="1"/>
  <c r="L3949" i="1"/>
  <c r="L4141" i="1"/>
  <c r="L4237" i="1"/>
  <c r="L4269" i="1"/>
  <c r="L4365" i="1"/>
  <c r="L4397" i="1"/>
  <c r="L4493" i="1"/>
  <c r="L4525" i="1"/>
  <c r="L4621" i="1"/>
  <c r="L4653" i="1"/>
  <c r="L4749" i="1"/>
  <c r="L4781" i="1"/>
  <c r="L4877" i="1"/>
  <c r="L4909" i="1"/>
  <c r="L5005" i="1"/>
  <c r="L5037" i="1"/>
  <c r="L2262" i="1"/>
  <c r="L2326" i="1"/>
  <c r="L2358" i="1"/>
  <c r="L2390" i="1"/>
  <c r="L2422" i="1"/>
  <c r="L2454" i="1"/>
  <c r="L2486" i="1"/>
  <c r="L2518" i="1"/>
  <c r="L2550" i="1"/>
  <c r="L2582" i="1"/>
  <c r="L2646" i="1"/>
  <c r="L2678" i="1"/>
  <c r="L2710" i="1"/>
  <c r="L2742" i="1"/>
  <c r="L2774" i="1"/>
  <c r="L2806" i="1"/>
  <c r="L2870" i="1"/>
  <c r="L2902" i="1"/>
  <c r="L2934" i="1"/>
  <c r="L2966" i="1"/>
  <c r="L2998" i="1"/>
  <c r="L3030" i="1"/>
  <c r="L3062" i="1"/>
  <c r="L3094" i="1"/>
  <c r="L3158" i="1"/>
  <c r="L3222" i="1"/>
  <c r="L3254" i="1"/>
  <c r="L3286" i="1"/>
  <c r="L3318" i="1"/>
  <c r="L3350" i="1"/>
  <c r="L3382" i="1"/>
  <c r="L3414" i="1"/>
  <c r="L3446" i="1"/>
  <c r="L3478" i="1"/>
  <c r="L3510" i="1"/>
  <c r="L3542" i="1"/>
  <c r="L3574" i="1"/>
  <c r="L3606" i="1"/>
  <c r="L3638" i="1"/>
  <c r="L3670" i="1"/>
  <c r="L3702" i="1"/>
  <c r="L3766" i="1"/>
  <c r="L3798" i="1"/>
  <c r="L3830" i="1"/>
  <c r="L3862" i="1"/>
  <c r="L3894" i="1"/>
  <c r="L3926" i="1"/>
  <c r="L3958" i="1"/>
  <c r="L3990" i="1"/>
  <c r="L4022" i="1"/>
  <c r="L4054" i="1"/>
  <c r="L4086" i="1"/>
  <c r="L5535" i="1"/>
  <c r="L5567" i="1"/>
  <c r="L5599" i="1"/>
  <c r="L5631" i="1"/>
  <c r="L5695" i="1"/>
  <c r="L5727" i="1"/>
  <c r="L5759" i="1"/>
  <c r="L5791" i="1"/>
  <c r="L5855" i="1"/>
  <c r="L5887" i="1"/>
  <c r="L5919" i="1"/>
  <c r="L5951" i="1"/>
  <c r="L5983" i="1"/>
  <c r="L4110" i="1"/>
  <c r="L4142" i="1"/>
  <c r="L4174" i="1"/>
  <c r="L4206" i="1"/>
  <c r="L4558" i="1"/>
  <c r="U4" i="2"/>
  <c r="U3" i="2"/>
  <c r="L2648" i="1"/>
  <c r="L2680" i="1"/>
  <c r="L2712" i="1"/>
  <c r="L2744" i="1"/>
  <c r="L2776" i="1"/>
  <c r="L2808" i="1"/>
  <c r="L2840" i="1"/>
  <c r="L2872" i="1"/>
  <c r="L2904" i="1"/>
  <c r="L2936" i="1"/>
  <c r="L2968" i="1"/>
  <c r="L3000" i="1"/>
  <c r="L3032" i="1"/>
  <c r="L3064" i="1"/>
  <c r="L3128" i="1"/>
  <c r="L3160" i="1"/>
  <c r="L3192" i="1"/>
  <c r="L3224" i="1"/>
  <c r="L3256" i="1"/>
  <c r="L3288" i="1"/>
  <c r="L3320" i="1"/>
  <c r="L3352" i="1"/>
  <c r="L3384" i="1"/>
  <c r="L3416" i="1"/>
  <c r="L3448" i="1"/>
  <c r="L3480" i="1"/>
  <c r="L3512" i="1"/>
  <c r="L3544" i="1"/>
  <c r="L3576" i="1"/>
  <c r="L3608" i="1"/>
  <c r="L3640" i="1"/>
  <c r="L3672" i="1"/>
  <c r="L3704" i="1"/>
  <c r="L3736" i="1"/>
  <c r="L3768" i="1"/>
  <c r="L3800" i="1"/>
  <c r="L3832" i="1"/>
  <c r="L3896" i="1"/>
  <c r="L3928" i="1"/>
  <c r="L3960" i="1"/>
  <c r="L3992" i="1"/>
  <c r="L4024" i="1"/>
  <c r="L4056" i="1"/>
  <c r="L4088" i="1"/>
  <c r="L4120" i="1"/>
  <c r="L4152" i="1"/>
  <c r="L4184" i="1"/>
  <c r="L4216" i="1"/>
  <c r="L4280" i="1"/>
  <c r="L4312" i="1"/>
  <c r="L4344" i="1"/>
  <c r="L4376" i="1"/>
  <c r="L4408" i="1"/>
  <c r="L4440" i="1"/>
  <c r="L4472" i="1"/>
  <c r="L551" i="1"/>
  <c r="L583" i="1"/>
  <c r="L615" i="1"/>
  <c r="L647" i="1"/>
  <c r="L679" i="1"/>
  <c r="L711" i="1"/>
  <c r="L743" i="1"/>
  <c r="L775" i="1"/>
  <c r="L807" i="1"/>
  <c r="L839" i="1"/>
  <c r="L871" i="1"/>
  <c r="L903" i="1"/>
  <c r="L935" i="1"/>
  <c r="L967" i="1"/>
  <c r="L999" i="1"/>
  <c r="L1031" i="1"/>
  <c r="L1063" i="1"/>
  <c r="L1095" i="1"/>
  <c r="L1159" i="1"/>
  <c r="L1191" i="1"/>
  <c r="L1255" i="1"/>
  <c r="L1287" i="1"/>
  <c r="L1319" i="1"/>
  <c r="L1351" i="1"/>
  <c r="L1383" i="1"/>
  <c r="L1415" i="1"/>
  <c r="L1447" i="1"/>
  <c r="L1479" i="1"/>
  <c r="L1511" i="1"/>
  <c r="L1543" i="1"/>
  <c r="L1575" i="1"/>
  <c r="L1607" i="1"/>
  <c r="L1639" i="1"/>
  <c r="L1671" i="1"/>
  <c r="L1735" i="1"/>
  <c r="L1767" i="1"/>
  <c r="L1799" i="1"/>
  <c r="L1831" i="1"/>
  <c r="L1863" i="1"/>
  <c r="L1895" i="1"/>
  <c r="L1927" i="1"/>
  <c r="L1959" i="1"/>
  <c r="L1991" i="1"/>
  <c r="L2023" i="1"/>
  <c r="L9" i="1"/>
  <c r="L41" i="1"/>
  <c r="L137" i="1"/>
  <c r="L201" i="1"/>
  <c r="L265" i="1"/>
  <c r="L329" i="1"/>
  <c r="L393" i="1"/>
  <c r="L457" i="1"/>
  <c r="L521" i="1"/>
  <c r="L585" i="1"/>
  <c r="L649" i="1"/>
  <c r="L713" i="1"/>
  <c r="L777" i="1"/>
  <c r="L841" i="1"/>
  <c r="L905" i="1"/>
  <c r="L969" i="1"/>
  <c r="L1033" i="1"/>
  <c r="L1097" i="1"/>
  <c r="L1161" i="1"/>
  <c r="L1225" i="1"/>
  <c r="L1289" i="1"/>
  <c r="L1353" i="1"/>
  <c r="L1417" i="1"/>
  <c r="L1545" i="1"/>
  <c r="L1609" i="1"/>
  <c r="L1641" i="1"/>
  <c r="L1673" i="1"/>
  <c r="L1705" i="1"/>
  <c r="L1737" i="1"/>
  <c r="L1769" i="1"/>
  <c r="L1801" i="1"/>
  <c r="L1833" i="1"/>
  <c r="L1865" i="1"/>
  <c r="L1993" i="1"/>
  <c r="L2057" i="1"/>
  <c r="L2153" i="1"/>
  <c r="L2185" i="1"/>
  <c r="L2249" i="1"/>
  <c r="L2281" i="1"/>
  <c r="L2313" i="1"/>
  <c r="L2345" i="1"/>
  <c r="L2377" i="1"/>
  <c r="L2409" i="1"/>
  <c r="L2441" i="1"/>
  <c r="L2473" i="1"/>
  <c r="L2505" i="1"/>
  <c r="L2537" i="1"/>
  <c r="L2601" i="1"/>
  <c r="L2633" i="1"/>
  <c r="L2665" i="1"/>
  <c r="L2729" i="1"/>
  <c r="L2761" i="1"/>
  <c r="L2793" i="1"/>
  <c r="L2825" i="1"/>
  <c r="L2857" i="1"/>
  <c r="L2889" i="1"/>
  <c r="L2921" i="1"/>
  <c r="L2953" i="1"/>
  <c r="L2985" i="1"/>
  <c r="L3017" i="1"/>
  <c r="L3049" i="1"/>
  <c r="L3081" i="1"/>
  <c r="L3113" i="1"/>
  <c r="L3145" i="1"/>
  <c r="L3177" i="1"/>
  <c r="L3209" i="1"/>
  <c r="L3241" i="1"/>
  <c r="L3273" i="1"/>
  <c r="L3305" i="1"/>
  <c r="L3337" i="1"/>
  <c r="L3369" i="1"/>
  <c r="L3401" i="1"/>
  <c r="L3433" i="1"/>
  <c r="L3465" i="1"/>
  <c r="L3497" i="1"/>
  <c r="L3529" i="1"/>
  <c r="L3561" i="1"/>
  <c r="L3593" i="1"/>
  <c r="L3625" i="1"/>
  <c r="L3657" i="1"/>
  <c r="L3689" i="1"/>
  <c r="L3721" i="1"/>
  <c r="L3785" i="1"/>
  <c r="L3817" i="1"/>
  <c r="L3849" i="1"/>
  <c r="L3881" i="1"/>
  <c r="L3945" i="1"/>
  <c r="L3977" i="1"/>
  <c r="L4009" i="1"/>
  <c r="L4041" i="1"/>
  <c r="L4073" i="1"/>
  <c r="L4105" i="1"/>
  <c r="L4137" i="1"/>
  <c r="L4169" i="1"/>
  <c r="L4201" i="1"/>
  <c r="L4233" i="1"/>
  <c r="L4265" i="1"/>
  <c r="L4297" i="1"/>
  <c r="L4329" i="1"/>
  <c r="L4361" i="1"/>
  <c r="L4393" i="1"/>
  <c r="L4425" i="1"/>
  <c r="L4457" i="1"/>
  <c r="L4489" i="1"/>
  <c r="L4521" i="1"/>
  <c r="L4553" i="1"/>
  <c r="L4585" i="1"/>
  <c r="L4617" i="1"/>
  <c r="L4649" i="1"/>
  <c r="L4713" i="1"/>
  <c r="L4745" i="1"/>
  <c r="L4777" i="1"/>
  <c r="L4809" i="1"/>
  <c r="L4841" i="1"/>
  <c r="L4873" i="1"/>
  <c r="L4937" i="1"/>
  <c r="L4969" i="1"/>
  <c r="L5001" i="1"/>
  <c r="L5033" i="1"/>
  <c r="L5065" i="1"/>
  <c r="L5097" i="1"/>
  <c r="L5129" i="1"/>
  <c r="L5161" i="1"/>
  <c r="L3001" i="1"/>
  <c r="L3769" i="1"/>
  <c r="L5257" i="1"/>
  <c r="L5321" i="1"/>
  <c r="L5353" i="1"/>
  <c r="L5385" i="1"/>
  <c r="L5417" i="1"/>
  <c r="L5449" i="1"/>
  <c r="L5481" i="1"/>
  <c r="L5513" i="1"/>
  <c r="L5545" i="1"/>
  <c r="L5577" i="1"/>
  <c r="L5609" i="1"/>
  <c r="L5641" i="1"/>
  <c r="L5673" i="1"/>
  <c r="L5705" i="1"/>
  <c r="L5737" i="1"/>
  <c r="L5801" i="1"/>
  <c r="L5865" i="1"/>
  <c r="L5897" i="1"/>
  <c r="L5929" i="1"/>
  <c r="L5961" i="1"/>
  <c r="L5993" i="1"/>
  <c r="L11" i="1"/>
  <c r="L43" i="1"/>
  <c r="L75" i="1"/>
  <c r="L107" i="1"/>
  <c r="L139" i="1"/>
  <c r="L171" i="1"/>
  <c r="L203" i="1"/>
  <c r="L267" i="1"/>
  <c r="L299" i="1"/>
  <c r="L331" i="1"/>
  <c r="L363" i="1"/>
  <c r="L395" i="1"/>
  <c r="L427" i="1"/>
  <c r="L491" i="1"/>
  <c r="L523" i="1"/>
  <c r="L555" i="1"/>
  <c r="L587" i="1"/>
  <c r="L619" i="1"/>
  <c r="L683" i="1"/>
  <c r="L715" i="1"/>
  <c r="L747" i="1"/>
  <c r="L779" i="1"/>
  <c r="L811" i="1"/>
  <c r="L843" i="1"/>
  <c r="L875" i="1"/>
  <c r="L907" i="1"/>
  <c r="L939" i="1"/>
  <c r="L971" i="1"/>
  <c r="L1003" i="1"/>
  <c r="L1035" i="1"/>
  <c r="L1067" i="1"/>
  <c r="L1099" i="1"/>
  <c r="L1131" i="1"/>
  <c r="L1195" i="1"/>
  <c r="L1259" i="1"/>
  <c r="L1291" i="1"/>
  <c r="L1323" i="1"/>
  <c r="L1355" i="1"/>
  <c r="L1387" i="1"/>
  <c r="L1419" i="1"/>
  <c r="L1451" i="1"/>
  <c r="L1483" i="1"/>
  <c r="L1515" i="1"/>
  <c r="L1547" i="1"/>
  <c r="L1579" i="1"/>
  <c r="L1611" i="1"/>
  <c r="L1643" i="1"/>
  <c r="L1707" i="1"/>
  <c r="L1739" i="1"/>
  <c r="L1771" i="1"/>
  <c r="L1803" i="1"/>
  <c r="L1835" i="1"/>
  <c r="L1867" i="1"/>
  <c r="L1899" i="1"/>
  <c r="L1931" i="1"/>
  <c r="L1963" i="1"/>
  <c r="L1995" i="1"/>
  <c r="L2059" i="1"/>
  <c r="L2091" i="1"/>
  <c r="L2123" i="1"/>
  <c r="L2155" i="1"/>
  <c r="L2219" i="1"/>
  <c r="L2251" i="1"/>
  <c r="L2283" i="1"/>
  <c r="L2315" i="1"/>
  <c r="L2347" i="1"/>
  <c r="L2379" i="1"/>
  <c r="L2411" i="1"/>
  <c r="L2475" i="1"/>
  <c r="L2507" i="1"/>
  <c r="L2539" i="1"/>
  <c r="L2571" i="1"/>
  <c r="L2603" i="1"/>
  <c r="L2635" i="1"/>
  <c r="L2667" i="1"/>
  <c r="L2699" i="1"/>
  <c r="L2731" i="1"/>
  <c r="L2763" i="1"/>
  <c r="L2795" i="1"/>
  <c r="L2827" i="1"/>
  <c r="L2859" i="1"/>
  <c r="L2891" i="1"/>
  <c r="L2955" i="1"/>
  <c r="L2987" i="1"/>
  <c r="L3019" i="1"/>
  <c r="L3051" i="1"/>
  <c r="L3083" i="1"/>
  <c r="L3147" i="1"/>
  <c r="L3179" i="1"/>
  <c r="L3211" i="1"/>
  <c r="L3243" i="1"/>
  <c r="L3275" i="1"/>
  <c r="L3307" i="1"/>
  <c r="L3339" i="1"/>
  <c r="L3371" i="1"/>
  <c r="L3403" i="1"/>
  <c r="L3435" i="1"/>
  <c r="L3467" i="1"/>
  <c r="L3499" i="1"/>
  <c r="L3531" i="1"/>
  <c r="L3563" i="1"/>
  <c r="L3595" i="1"/>
  <c r="L3627" i="1"/>
  <c r="L3659" i="1"/>
  <c r="L3691" i="1"/>
  <c r="L3723" i="1"/>
  <c r="L3755" i="1"/>
  <c r="L3819" i="1"/>
  <c r="L3851" i="1"/>
  <c r="L3883" i="1"/>
  <c r="L3915" i="1"/>
  <c r="L3947" i="1"/>
  <c r="L3979" i="1"/>
  <c r="L4011" i="1"/>
  <c r="L4043" i="1"/>
  <c r="L4075" i="1"/>
  <c r="L4107" i="1"/>
  <c r="L4139" i="1"/>
  <c r="L4171" i="1"/>
  <c r="L4203" i="1"/>
  <c r="L4235" i="1"/>
  <c r="L4267" i="1"/>
  <c r="L4299" i="1"/>
  <c r="L4331" i="1"/>
  <c r="L4363" i="1"/>
  <c r="L4395" i="1"/>
  <c r="L4427" i="1"/>
  <c r="L4459" i="1"/>
  <c r="L4491" i="1"/>
  <c r="L4523" i="1"/>
  <c r="L4555" i="1"/>
  <c r="L4587" i="1"/>
  <c r="L4619" i="1"/>
  <c r="L4683" i="1"/>
  <c r="L4715" i="1"/>
  <c r="L4747" i="1"/>
  <c r="L4779" i="1"/>
  <c r="L4811" i="1"/>
  <c r="L4875" i="1"/>
  <c r="L4907" i="1"/>
  <c r="L4939" i="1"/>
  <c r="L4971" i="1"/>
  <c r="L5003" i="1"/>
  <c r="L5035" i="1"/>
  <c r="L5067" i="1"/>
  <c r="L5099" i="1"/>
  <c r="L5131" i="1"/>
  <c r="L5163" i="1"/>
  <c r="L5291" i="1"/>
  <c r="L19" i="1"/>
  <c r="L51" i="1"/>
  <c r="L83" i="1"/>
  <c r="L115" i="1"/>
  <c r="L147" i="1"/>
  <c r="L211" i="1"/>
  <c r="L243" i="1"/>
  <c r="L275" i="1"/>
  <c r="L307" i="1"/>
  <c r="L339" i="1"/>
  <c r="L403" i="1"/>
  <c r="L435" i="1"/>
  <c r="L467" i="1"/>
  <c r="L531" i="1"/>
  <c r="L563" i="1"/>
  <c r="L595" i="1"/>
  <c r="L627" i="1"/>
  <c r="L659" i="1"/>
  <c r="L691" i="1"/>
  <c r="L723" i="1"/>
  <c r="L755" i="1"/>
  <c r="L787" i="1"/>
  <c r="L819" i="1"/>
  <c r="L883" i="1"/>
  <c r="L915" i="1"/>
  <c r="L947" i="1"/>
  <c r="L979" i="1"/>
  <c r="L1011" i="1"/>
  <c r="L1043" i="1"/>
  <c r="L1075" i="1"/>
  <c r="L1107" i="1"/>
  <c r="L1171" i="1"/>
  <c r="L1203" i="1"/>
  <c r="L1235" i="1"/>
  <c r="L1299" i="1"/>
  <c r="L1331" i="1"/>
  <c r="L1395" i="1"/>
  <c r="L1491" i="1"/>
  <c r="L1523" i="1"/>
  <c r="L1555" i="1"/>
  <c r="L1587" i="1"/>
  <c r="L1619" i="1"/>
  <c r="L1651" i="1"/>
  <c r="L1683" i="1"/>
  <c r="L1715" i="1"/>
  <c r="L1747" i="1"/>
  <c r="L1811" i="1"/>
  <c r="L1843" i="1"/>
  <c r="L1875" i="1"/>
  <c r="L1939" i="1"/>
  <c r="L1971" i="1"/>
  <c r="L2003" i="1"/>
  <c r="L2035" i="1"/>
  <c r="L2067" i="1"/>
  <c r="L2099" i="1"/>
  <c r="L2131" i="1"/>
  <c r="L2163" i="1"/>
  <c r="L2195" i="1"/>
  <c r="L2227" i="1"/>
  <c r="L2259" i="1"/>
  <c r="L2291" i="1"/>
  <c r="L2323" i="1"/>
  <c r="L5355" i="1"/>
  <c r="L5419" i="1"/>
  <c r="L5483" i="1"/>
  <c r="L5547" i="1"/>
  <c r="L5579" i="1"/>
  <c r="L5611" i="1"/>
  <c r="L5643" i="1"/>
  <c r="L5675" i="1"/>
  <c r="L5739" i="1"/>
  <c r="L5803" i="1"/>
  <c r="L5867" i="1"/>
  <c r="L5931" i="1"/>
  <c r="L53" i="1"/>
  <c r="L85" i="1"/>
  <c r="L117" i="1"/>
  <c r="L149" i="1"/>
  <c r="L181" i="1"/>
  <c r="L213" i="1"/>
  <c r="L245" i="1"/>
  <c r="L277" i="1"/>
  <c r="L309" i="1"/>
  <c r="L341" i="1"/>
  <c r="L373" i="1"/>
  <c r="L405" i="1"/>
  <c r="L437" i="1"/>
  <c r="L469" i="1"/>
  <c r="L501" i="1"/>
  <c r="L533" i="1"/>
  <c r="L565" i="1"/>
  <c r="L597" i="1"/>
  <c r="L629" i="1"/>
  <c r="L661" i="1"/>
  <c r="L725" i="1"/>
  <c r="L757" i="1"/>
  <c r="L789" i="1"/>
  <c r="L821" i="1"/>
  <c r="L853" i="1"/>
  <c r="L885" i="1"/>
  <c r="L917" i="1"/>
  <c r="L949" i="1"/>
  <c r="L981" i="1"/>
  <c r="L1013" i="1"/>
  <c r="L1045" i="1"/>
  <c r="L1077" i="1"/>
  <c r="L1109" i="1"/>
  <c r="L1141" i="1"/>
  <c r="L1173" i="1"/>
  <c r="L1205" i="1"/>
  <c r="L1237" i="1"/>
  <c r="L1269" i="1"/>
  <c r="L1301" i="1"/>
  <c r="L1333" i="1"/>
  <c r="L1365" i="1"/>
  <c r="L1397" i="1"/>
  <c r="L1429" i="1"/>
  <c r="L1461" i="1"/>
  <c r="L1493" i="1"/>
  <c r="L1525" i="1"/>
  <c r="L1557" i="1"/>
  <c r="L1589" i="1"/>
  <c r="L1621" i="1"/>
  <c r="L1685" i="1"/>
  <c r="L1717" i="1"/>
  <c r="L1749" i="1"/>
  <c r="L1813" i="1"/>
  <c r="L1845" i="1"/>
  <c r="L1877" i="1"/>
  <c r="L1909" i="1"/>
  <c r="L1941" i="1"/>
  <c r="L1973" i="1"/>
  <c r="L2005" i="1"/>
  <c r="L2069" i="1"/>
  <c r="L2101" i="1"/>
  <c r="L2165" i="1"/>
  <c r="L2197" i="1"/>
  <c r="L2229" i="1"/>
  <c r="L2261" i="1"/>
  <c r="L2293" i="1"/>
  <c r="L2325" i="1"/>
  <c r="L2357" i="1"/>
  <c r="L2421" i="1"/>
  <c r="L2453" i="1"/>
  <c r="L2485" i="1"/>
  <c r="L2517" i="1"/>
  <c r="L2581" i="1"/>
  <c r="L2355" i="1"/>
  <c r="L2387" i="1"/>
  <c r="L2419" i="1"/>
  <c r="L2451" i="1"/>
  <c r="L2483" i="1"/>
  <c r="L2547" i="1"/>
  <c r="L2579" i="1"/>
  <c r="L2611" i="1"/>
  <c r="L2643" i="1"/>
  <c r="L2675" i="1"/>
  <c r="L2707" i="1"/>
  <c r="L2739" i="1"/>
  <c r="L2771" i="1"/>
  <c r="L2803" i="1"/>
  <c r="L2835" i="1"/>
  <c r="L2867" i="1"/>
  <c r="L2899" i="1"/>
  <c r="L2931" i="1"/>
  <c r="L2963" i="1"/>
  <c r="L2995" i="1"/>
  <c r="L3027" i="1"/>
  <c r="L3059" i="1"/>
  <c r="L3091" i="1"/>
  <c r="L3123" i="1"/>
  <c r="L3155" i="1"/>
  <c r="L3187" i="1"/>
  <c r="L3251" i="1"/>
  <c r="L3283" i="1"/>
  <c r="L3315" i="1"/>
  <c r="L3347" i="1"/>
  <c r="L3379" i="1"/>
  <c r="L3411" i="1"/>
  <c r="L3443" i="1"/>
  <c r="L3475" i="1"/>
  <c r="L3507" i="1"/>
  <c r="L3539" i="1"/>
  <c r="L3571" i="1"/>
  <c r="L3603" i="1"/>
  <c r="L3667" i="1"/>
  <c r="L3699" i="1"/>
  <c r="L3731" i="1"/>
  <c r="L3763" i="1"/>
  <c r="L3795" i="1"/>
  <c r="L3827" i="1"/>
  <c r="L3859" i="1"/>
  <c r="L3891" i="1"/>
  <c r="L3987" i="1"/>
  <c r="L4019" i="1"/>
  <c r="L4051" i="1"/>
  <c r="L4115" i="1"/>
  <c r="L4243" i="1"/>
  <c r="L4371" i="1"/>
  <c r="L4499" i="1"/>
  <c r="L4627" i="1"/>
  <c r="L4755" i="1"/>
  <c r="L5011" i="1"/>
  <c r="L5139" i="1"/>
  <c r="L5203" i="1"/>
  <c r="L5235" i="1"/>
  <c r="L5267" i="1"/>
  <c r="L5299" i="1"/>
  <c r="L5331" i="1"/>
  <c r="L5395" i="1"/>
  <c r="L5459" i="1"/>
  <c r="L5523" i="1"/>
  <c r="L5587" i="1"/>
  <c r="L5651" i="1"/>
  <c r="L5715" i="1"/>
  <c r="L5747" i="1"/>
  <c r="L5811" i="1"/>
  <c r="L5843" i="1"/>
  <c r="L5907" i="1"/>
  <c r="L5971" i="1"/>
  <c r="L61" i="1"/>
  <c r="L93" i="1"/>
  <c r="L125" i="1"/>
  <c r="L157" i="1"/>
  <c r="L189" i="1"/>
  <c r="L221" i="1"/>
  <c r="L253" i="1"/>
  <c r="L285" i="1"/>
  <c r="L317" i="1"/>
  <c r="L381" i="1"/>
  <c r="L413" i="1"/>
  <c r="L445" i="1"/>
  <c r="L509" i="1"/>
  <c r="L541" i="1"/>
  <c r="L573" i="1"/>
  <c r="L605" i="1"/>
  <c r="L637" i="1"/>
  <c r="L669" i="1"/>
  <c r="L701" i="1"/>
  <c r="L733" i="1"/>
  <c r="L765" i="1"/>
  <c r="L797" i="1"/>
  <c r="L829" i="1"/>
  <c r="L861" i="1"/>
  <c r="L925" i="1"/>
  <c r="L957" i="1"/>
  <c r="L989" i="1"/>
  <c r="L1021" i="1"/>
  <c r="L1053" i="1"/>
  <c r="L1085" i="1"/>
  <c r="L1117" i="1"/>
  <c r="L1149" i="1"/>
  <c r="L1181" i="1"/>
  <c r="L1213" i="1"/>
  <c r="L1245" i="1"/>
  <c r="L1277" i="1"/>
  <c r="L1309" i="1"/>
  <c r="L1341" i="1"/>
  <c r="L1373" i="1"/>
  <c r="L1405" i="1"/>
  <c r="L1469" i="1"/>
  <c r="L1501" i="1"/>
  <c r="L1533" i="1"/>
  <c r="L1565" i="1"/>
  <c r="L1597" i="1"/>
  <c r="L1629" i="1"/>
  <c r="L1661" i="1"/>
  <c r="L1693" i="1"/>
  <c r="L1725" i="1"/>
  <c r="L1757" i="1"/>
  <c r="L1821" i="1"/>
  <c r="L3941" i="1"/>
  <c r="L5157" i="1"/>
  <c r="L5221" i="1"/>
  <c r="L5285" i="1"/>
  <c r="L5349" i="1"/>
  <c r="L5669" i="1"/>
  <c r="L5733" i="1"/>
  <c r="L5797" i="1"/>
  <c r="L5861" i="1"/>
  <c r="L2254" i="1"/>
  <c r="L2286" i="1"/>
  <c r="L2350" i="1"/>
  <c r="L2382" i="1"/>
  <c r="L2414" i="1"/>
  <c r="L2446" i="1"/>
  <c r="L2478" i="1"/>
  <c r="L2510" i="1"/>
  <c r="L2542" i="1"/>
  <c r="L2574" i="1"/>
  <c r="L2606" i="1"/>
  <c r="L2638" i="1"/>
  <c r="L2670" i="1"/>
  <c r="L2702" i="1"/>
  <c r="L2734" i="1"/>
  <c r="L2766" i="1"/>
  <c r="L2798" i="1"/>
  <c r="L2862" i="1"/>
  <c r="L2894" i="1"/>
  <c r="L2958" i="1"/>
  <c r="L2990" i="1"/>
  <c r="L3022" i="1"/>
  <c r="L3054" i="1"/>
  <c r="L3086" i="1"/>
  <c r="L3118" i="1"/>
  <c r="L3182" i="1"/>
  <c r="L3214" i="1"/>
  <c r="L3278" i="1"/>
  <c r="L3310" i="1"/>
  <c r="L3342" i="1"/>
  <c r="L3374" i="1"/>
  <c r="L3406" i="1"/>
  <c r="L3438" i="1"/>
  <c r="L3470" i="1"/>
  <c r="L3502" i="1"/>
  <c r="L3534" i="1"/>
  <c r="L3566" i="1"/>
  <c r="L3598" i="1"/>
  <c r="L3630" i="1"/>
  <c r="L3662" i="1"/>
  <c r="L3694" i="1"/>
  <c r="L3726" i="1"/>
  <c r="L3758" i="1"/>
  <c r="L3790" i="1"/>
  <c r="L3822" i="1"/>
  <c r="L3854" i="1"/>
  <c r="L3886" i="1"/>
  <c r="L3918" i="1"/>
  <c r="L3950" i="1"/>
  <c r="L3982" i="1"/>
  <c r="L4014" i="1"/>
  <c r="L4046" i="1"/>
  <c r="L4078" i="1"/>
  <c r="L1853" i="1"/>
  <c r="L1885" i="1"/>
  <c r="L1917" i="1"/>
  <c r="L1949" i="1"/>
  <c r="L1981" i="1"/>
  <c r="L2013" i="1"/>
  <c r="L2045" i="1"/>
  <c r="L2077" i="1"/>
  <c r="L2109" i="1"/>
  <c r="L2141" i="1"/>
  <c r="L2173" i="1"/>
  <c r="L2205" i="1"/>
  <c r="L2237" i="1"/>
  <c r="L2269" i="1"/>
  <c r="L2301" i="1"/>
  <c r="L2333" i="1"/>
  <c r="L2365" i="1"/>
  <c r="L2397" i="1"/>
  <c r="L2429" i="1"/>
  <c r="L2461" i="1"/>
  <c r="L2493" i="1"/>
  <c r="L2525" i="1"/>
  <c r="L2557" i="1"/>
  <c r="L2589" i="1"/>
  <c r="L2621" i="1"/>
  <c r="L2653" i="1"/>
  <c r="L2685" i="1"/>
  <c r="L2717" i="1"/>
  <c r="L2749" i="1"/>
  <c r="L2781" i="1"/>
  <c r="L2813" i="1"/>
  <c r="L2845" i="1"/>
  <c r="L2877" i="1"/>
  <c r="L2909" i="1"/>
  <c r="L2941" i="1"/>
  <c r="L2973" i="1"/>
  <c r="L3005" i="1"/>
  <c r="L3037" i="1"/>
  <c r="L3069" i="1"/>
  <c r="L3101" i="1"/>
  <c r="L3133" i="1"/>
  <c r="L3165" i="1"/>
  <c r="L3229" i="1"/>
  <c r="L3261" i="1"/>
  <c r="L3293" i="1"/>
  <c r="L3325" i="1"/>
  <c r="L3357" i="1"/>
  <c r="L3453" i="1"/>
  <c r="L3485" i="1"/>
  <c r="L3517" i="1"/>
  <c r="L3549" i="1"/>
  <c r="L3581" i="1"/>
  <c r="L3613" i="1"/>
  <c r="L3677" i="1"/>
  <c r="L3709" i="1"/>
  <c r="L3741" i="1"/>
  <c r="L3773" i="1"/>
  <c r="L3805" i="1"/>
  <c r="L3837" i="1"/>
  <c r="L3869" i="1"/>
  <c r="L3901" i="1"/>
  <c r="L3933" i="1"/>
  <c r="L4029" i="1"/>
  <c r="L4061" i="1"/>
  <c r="L4093" i="1"/>
  <c r="L4125" i="1"/>
  <c r="L4157" i="1"/>
  <c r="L4253" i="1"/>
  <c r="L4285" i="1"/>
  <c r="L4381" i="1"/>
  <c r="L4413" i="1"/>
  <c r="L4541" i="1"/>
  <c r="L4637" i="1"/>
  <c r="L4669" i="1"/>
  <c r="L4765" i="1"/>
  <c r="L4797" i="1"/>
  <c r="L4893" i="1"/>
  <c r="L4925" i="1"/>
  <c r="L5021" i="1"/>
  <c r="L5053" i="1"/>
  <c r="L5149" i="1"/>
  <c r="L5213" i="1"/>
  <c r="L5245" i="1"/>
  <c r="L5277" i="1"/>
  <c r="L5341" i="1"/>
  <c r="L5405" i="1"/>
  <c r="L5437" i="1"/>
  <c r="L5469" i="1"/>
  <c r="L5533" i="1"/>
  <c r="L5597" i="1"/>
  <c r="L5661" i="1"/>
  <c r="L5725" i="1"/>
  <c r="L5757" i="1"/>
  <c r="L5789" i="1"/>
  <c r="L5821" i="1"/>
  <c r="L5853" i="1"/>
  <c r="L5885" i="1"/>
  <c r="L5917" i="1"/>
  <c r="L5949" i="1"/>
  <c r="L5981" i="1"/>
  <c r="L4094" i="1"/>
  <c r="L2055" i="1"/>
  <c r="L2087" i="1"/>
  <c r="L2119" i="1"/>
  <c r="L2151" i="1"/>
  <c r="L2183" i="1"/>
  <c r="L2215" i="1"/>
  <c r="L2247" i="1"/>
  <c r="L2279" i="1"/>
  <c r="L2311" i="1"/>
  <c r="L2343" i="1"/>
  <c r="L2375" i="1"/>
  <c r="L2407" i="1"/>
  <c r="L2471" i="1"/>
  <c r="L2503" i="1"/>
  <c r="L2535" i="1"/>
  <c r="L2567" i="1"/>
  <c r="L2599" i="1"/>
  <c r="L2631" i="1"/>
  <c r="L2663" i="1"/>
  <c r="L2695" i="1"/>
  <c r="L2727" i="1"/>
  <c r="L2759" i="1"/>
  <c r="L2791" i="1"/>
  <c r="L2855" i="1"/>
  <c r="L2887" i="1"/>
  <c r="L2951" i="1"/>
  <c r="L2983" i="1"/>
  <c r="L3015" i="1"/>
  <c r="L3047" i="1"/>
  <c r="L3079" i="1"/>
  <c r="L3111" i="1"/>
  <c r="L3143" i="1"/>
  <c r="L3175" i="1"/>
  <c r="L3207" i="1"/>
  <c r="L3239" i="1"/>
  <c r="L3271" i="1"/>
  <c r="L3303" i="1"/>
  <c r="L3335" i="1"/>
  <c r="L3367" i="1"/>
  <c r="L3399" i="1"/>
  <c r="L3431" i="1"/>
  <c r="L3463" i="1"/>
  <c r="L3495" i="1"/>
  <c r="L3527" i="1"/>
  <c r="L3559" i="1"/>
  <c r="L3591" i="1"/>
  <c r="L3623" i="1"/>
  <c r="L3655" i="1"/>
  <c r="L3687" i="1"/>
  <c r="L3719" i="1"/>
  <c r="L3751" i="1"/>
  <c r="L3783" i="1"/>
  <c r="L3815" i="1"/>
  <c r="L3847" i="1"/>
  <c r="L3911" i="1"/>
  <c r="L3943" i="1"/>
  <c r="L3975" i="1"/>
  <c r="L4007" i="1"/>
  <c r="L4039" i="1"/>
  <c r="L4071" i="1"/>
  <c r="L4135" i="1"/>
  <c r="L4167" i="1"/>
  <c r="L4199" i="1"/>
  <c r="L4231" i="1"/>
  <c r="L4263" i="1"/>
  <c r="L4295" i="1"/>
  <c r="L4327" i="1"/>
  <c r="L4359" i="1"/>
  <c r="L4391" i="1"/>
  <c r="L5910" i="1"/>
  <c r="L5260" i="1"/>
  <c r="L5324" i="1"/>
  <c r="L5388" i="1"/>
  <c r="L5452" i="1"/>
  <c r="L5516" i="1"/>
  <c r="L5772" i="1"/>
  <c r="L5836" i="1"/>
  <c r="L5900" i="1"/>
  <c r="L5964" i="1"/>
  <c r="L20" i="1"/>
  <c r="L52" i="1"/>
  <c r="L84" i="1"/>
  <c r="L116" i="1"/>
  <c r="L148" i="1"/>
  <c r="L212" i="1"/>
  <c r="L244" i="1"/>
  <c r="L276" i="1"/>
  <c r="L308" i="1"/>
  <c r="L340" i="1"/>
  <c r="L372" i="1"/>
  <c r="L404" i="1"/>
  <c r="L28" i="1"/>
  <c r="L5116" i="1"/>
  <c r="L5180" i="1"/>
  <c r="L5436" i="1"/>
  <c r="L5500" i="1"/>
  <c r="L5564" i="1"/>
  <c r="L5628" i="1"/>
  <c r="L5692" i="1"/>
  <c r="L5948" i="1"/>
  <c r="L4942" i="1"/>
  <c r="L4974" i="1"/>
  <c r="L5006" i="1"/>
  <c r="L5038" i="1"/>
  <c r="L5070" i="1"/>
  <c r="L5102" i="1"/>
  <c r="L5134" i="1"/>
  <c r="L5166" i="1"/>
  <c r="L5198" i="1"/>
  <c r="L5230" i="1"/>
  <c r="L5294" i="1"/>
  <c r="L5326" i="1"/>
  <c r="L5358" i="1"/>
  <c r="L5390" i="1"/>
  <c r="L5422" i="1"/>
  <c r="L5454" i="1"/>
  <c r="L5486" i="1"/>
  <c r="L5518" i="1"/>
  <c r="L5550" i="1"/>
  <c r="L5582" i="1"/>
  <c r="L5614" i="1"/>
  <c r="L5646" i="1"/>
  <c r="L5710" i="1"/>
  <c r="L5742" i="1"/>
  <c r="L5774" i="1"/>
  <c r="L5806" i="1"/>
  <c r="L5838" i="1"/>
  <c r="L5870" i="1"/>
  <c r="L5902" i="1"/>
  <c r="L5934" i="1"/>
  <c r="L4423" i="1"/>
  <c r="L4455" i="1"/>
  <c r="L4487" i="1"/>
  <c r="L4519" i="1"/>
  <c r="L4551" i="1"/>
  <c r="L4583" i="1"/>
  <c r="L4615" i="1"/>
  <c r="L4647" i="1"/>
  <c r="L4679" i="1"/>
  <c r="L4711" i="1"/>
  <c r="L4743" i="1"/>
  <c r="L4775" i="1"/>
  <c r="L4807" i="1"/>
  <c r="L4839" i="1"/>
  <c r="L4871" i="1"/>
  <c r="L4903" i="1"/>
  <c r="L4967" i="1"/>
  <c r="L4999" i="1"/>
  <c r="L5063" i="1"/>
  <c r="L5095" i="1"/>
  <c r="L5127" i="1"/>
  <c r="L5159" i="1"/>
  <c r="L5191" i="1"/>
  <c r="L5223" i="1"/>
  <c r="L5255" i="1"/>
  <c r="L5287" i="1"/>
  <c r="L5319" i="1"/>
  <c r="L5351" i="1"/>
  <c r="L5383" i="1"/>
  <c r="L5415" i="1"/>
  <c r="L5447" i="1"/>
  <c r="L5479" i="1"/>
  <c r="L5511" i="1"/>
  <c r="L5543" i="1"/>
  <c r="L5575" i="1"/>
  <c r="L5607" i="1"/>
  <c r="L5639" i="1"/>
  <c r="L5671" i="1"/>
  <c r="L5703" i="1"/>
  <c r="L5735" i="1"/>
  <c r="L5767" i="1"/>
  <c r="L5799" i="1"/>
  <c r="L5831" i="1"/>
  <c r="L5863" i="1"/>
  <c r="L5895" i="1"/>
  <c r="L5927" i="1"/>
  <c r="L5959" i="1"/>
  <c r="L5991" i="1"/>
  <c r="L3684" i="1"/>
  <c r="L4004" i="1"/>
  <c r="L5156" i="1"/>
  <c r="L5220" i="1"/>
  <c r="L5284" i="1"/>
  <c r="L5348" i="1"/>
  <c r="L5604" i="1"/>
  <c r="L5668" i="1"/>
  <c r="L5796" i="1"/>
  <c r="L5860" i="1"/>
  <c r="L4118" i="1"/>
  <c r="L4150" i="1"/>
  <c r="L4182" i="1"/>
  <c r="L4214" i="1"/>
  <c r="L4246" i="1"/>
  <c r="L4278" i="1"/>
  <c r="L4310" i="1"/>
  <c r="L4342" i="1"/>
  <c r="L4374" i="1"/>
  <c r="L4406" i="1"/>
  <c r="L4438" i="1"/>
  <c r="L4470" i="1"/>
  <c r="L4534" i="1"/>
  <c r="L4566" i="1"/>
  <c r="L4598" i="1"/>
  <c r="L4662" i="1"/>
  <c r="L4694" i="1"/>
  <c r="L4726" i="1"/>
  <c r="L4758" i="1"/>
  <c r="L4822" i="1"/>
  <c r="L4854" i="1"/>
  <c r="L4886" i="1"/>
  <c r="L4918" i="1"/>
  <c r="L4950" i="1"/>
  <c r="L4982" i="1"/>
  <c r="L5014" i="1"/>
  <c r="L5046" i="1"/>
  <c r="Q5" i="2"/>
  <c r="L208" i="1"/>
  <c r="L400" i="1"/>
  <c r="L656" i="1"/>
  <c r="L848" i="1"/>
  <c r="L1232" i="1"/>
  <c r="L1616" i="1"/>
  <c r="L1808" i="1"/>
  <c r="L2192" i="1"/>
  <c r="L2384" i="1"/>
  <c r="L39" i="1"/>
  <c r="L3456" i="1"/>
  <c r="L2082" i="1"/>
  <c r="L2210" i="1"/>
  <c r="L2658" i="1"/>
  <c r="L2722" i="1"/>
  <c r="L3170" i="1"/>
  <c r="L3234" i="1"/>
  <c r="L3618" i="1"/>
  <c r="L3682" i="1"/>
  <c r="L3714" i="1"/>
  <c r="L3746" i="1"/>
  <c r="L3842" i="1"/>
  <c r="L4002" i="1"/>
  <c r="L4130" i="1"/>
  <c r="L4194" i="1"/>
  <c r="L4226" i="1"/>
  <c r="L4290" i="1"/>
  <c r="L4322" i="1"/>
  <c r="L4354" i="1"/>
  <c r="L4386" i="1"/>
  <c r="L4418" i="1"/>
  <c r="L4450" i="1"/>
  <c r="L4482" i="1"/>
  <c r="L4514" i="1"/>
  <c r="L4546" i="1"/>
  <c r="L4578" i="1"/>
  <c r="L4642" i="1"/>
  <c r="L4674" i="1"/>
  <c r="L4706" i="1"/>
  <c r="L4738" i="1"/>
  <c r="L4770" i="1"/>
  <c r="L4802" i="1"/>
  <c r="L4866" i="1"/>
  <c r="L4898" i="1"/>
  <c r="L4930" i="1"/>
  <c r="L4962" i="1"/>
  <c r="L4994" i="1"/>
  <c r="L5026" i="1"/>
  <c r="L5058" i="1"/>
  <c r="L5078" i="1"/>
  <c r="L5174" i="1"/>
  <c r="L5206" i="1"/>
  <c r="L5238" i="1"/>
  <c r="L5270" i="1"/>
  <c r="L5302" i="1"/>
  <c r="L5334" i="1"/>
  <c r="L5366" i="1"/>
  <c r="L5398" i="1"/>
  <c r="L5494" i="1"/>
  <c r="L5558" i="1"/>
  <c r="L5590" i="1"/>
  <c r="L5622" i="1"/>
  <c r="L5654" i="1"/>
  <c r="L5686" i="1"/>
  <c r="L5718" i="1"/>
  <c r="L5750" i="1"/>
  <c r="L5782" i="1"/>
  <c r="L5814" i="1"/>
  <c r="L5846" i="1"/>
  <c r="L5878" i="1"/>
  <c r="L48" i="1"/>
  <c r="L144" i="1"/>
  <c r="L336" i="1"/>
  <c r="L720" i="1"/>
  <c r="L1296" i="1"/>
  <c r="L1680" i="1"/>
  <c r="L1872" i="1"/>
  <c r="L2256" i="1"/>
  <c r="L94" i="1"/>
  <c r="Q2" i="2"/>
  <c r="L120" i="1"/>
  <c r="L184" i="1"/>
  <c r="L248" i="1"/>
  <c r="L312" i="1"/>
  <c r="L376" i="1"/>
  <c r="L440" i="1"/>
  <c r="L504" i="1"/>
  <c r="L568" i="1"/>
  <c r="L632" i="1"/>
  <c r="L696" i="1"/>
  <c r="L760" i="1"/>
  <c r="L824" i="1"/>
  <c r="L210" i="1"/>
  <c r="L338" i="1"/>
  <c r="L402" i="1"/>
  <c r="L466" i="1"/>
  <c r="L530" i="1"/>
  <c r="L594" i="1"/>
  <c r="L658" i="1"/>
  <c r="L722" i="1"/>
  <c r="L850" i="1"/>
  <c r="L1106" i="1"/>
  <c r="L1170" i="1"/>
  <c r="L1234" i="1"/>
  <c r="L1682" i="1"/>
  <c r="L1746" i="1"/>
  <c r="L47" i="1"/>
  <c r="L2664" i="1"/>
  <c r="L2696" i="1"/>
  <c r="L2728" i="1"/>
  <c r="L2824" i="1"/>
  <c r="L2856" i="1"/>
  <c r="L2952" i="1"/>
  <c r="L2984" i="1"/>
  <c r="L3016" i="1"/>
  <c r="L3048" i="1"/>
  <c r="L3080" i="1"/>
  <c r="L3112" i="1"/>
  <c r="L3144" i="1"/>
  <c r="L3176" i="1"/>
  <c r="L3208" i="1"/>
  <c r="L3272" i="1"/>
  <c r="L3304" i="1"/>
  <c r="L3336" i="1"/>
  <c r="L3368" i="1"/>
  <c r="L3400" i="1"/>
  <c r="L3432" i="1"/>
  <c r="L3464" i="1"/>
  <c r="L3496" i="1"/>
  <c r="L3560" i="1"/>
  <c r="L3592" i="1"/>
  <c r="L3624" i="1"/>
  <c r="L3656" i="1"/>
  <c r="L3688" i="1"/>
  <c r="L3720" i="1"/>
  <c r="L3752" i="1"/>
  <c r="L3784" i="1"/>
  <c r="L3816" i="1"/>
  <c r="L3848" i="1"/>
  <c r="L3880" i="1"/>
  <c r="L3912" i="1"/>
  <c r="L3944" i="1"/>
  <c r="L4008" i="1"/>
  <c r="L4072" i="1"/>
  <c r="L4104" i="1"/>
  <c r="L4136" i="1"/>
  <c r="L4168" i="1"/>
  <c r="L4200" i="1"/>
  <c r="L4232" i="1"/>
  <c r="L4264" i="1"/>
  <c r="L4296" i="1"/>
  <c r="L4328" i="1"/>
  <c r="L4360" i="1"/>
  <c r="L4392" i="1"/>
  <c r="L4424" i="1"/>
  <c r="L4456" i="1"/>
  <c r="L4488" i="1"/>
  <c r="L4552" i="1"/>
  <c r="L4584" i="1"/>
  <c r="L4648" i="1"/>
  <c r="L4680" i="1"/>
  <c r="L4744" i="1"/>
  <c r="L4776" i="1"/>
  <c r="L4808" i="1"/>
  <c r="L4872" i="1"/>
  <c r="L4904" i="1"/>
  <c r="L4936" i="1"/>
  <c r="L4968" i="1"/>
  <c r="L5000" i="1"/>
  <c r="L5032" i="1"/>
  <c r="L5096" i="1"/>
  <c r="L5128" i="1"/>
  <c r="L5160" i="1"/>
  <c r="L5192" i="1"/>
  <c r="L5224" i="1"/>
  <c r="L5256" i="1"/>
  <c r="L5288" i="1"/>
  <c r="L5320" i="1"/>
  <c r="L5352" i="1"/>
  <c r="L5384" i="1"/>
  <c r="L5416" i="1"/>
  <c r="L5480" i="1"/>
  <c r="L5512" i="1"/>
  <c r="L5544" i="1"/>
  <c r="L5576" i="1"/>
  <c r="L5608" i="1"/>
  <c r="L5640" i="1"/>
  <c r="L5672" i="1"/>
  <c r="L5704" i="1"/>
  <c r="L5736" i="1"/>
  <c r="L5800" i="1"/>
  <c r="L5832" i="1"/>
  <c r="L5864" i="1"/>
  <c r="L5896" i="1"/>
  <c r="L5928" i="1"/>
  <c r="L5960" i="1"/>
  <c r="L5992" i="1"/>
  <c r="L145" i="1"/>
  <c r="L273" i="1"/>
  <c r="L337" i="1"/>
  <c r="L401" i="1"/>
  <c r="L465" i="1"/>
  <c r="L529" i="1"/>
  <c r="L593" i="1"/>
  <c r="L657" i="1"/>
  <c r="L721" i="1"/>
  <c r="L785" i="1"/>
  <c r="L913" i="1"/>
  <c r="L977" i="1"/>
  <c r="L1041" i="1"/>
  <c r="L1105" i="1"/>
  <c r="L1169" i="1"/>
  <c r="L1297" i="1"/>
  <c r="L1617" i="1"/>
  <c r="L1681" i="1"/>
  <c r="L1745" i="1"/>
  <c r="L1809" i="1"/>
  <c r="L2129" i="1"/>
  <c r="L2193" i="1"/>
  <c r="L2321" i="1"/>
  <c r="L1898" i="1"/>
  <c r="L1930" i="1"/>
  <c r="L1962" i="1"/>
  <c r="L1994" i="1"/>
  <c r="L2026" i="1"/>
  <c r="L2058" i="1"/>
  <c r="L2090" i="1"/>
  <c r="L2122" i="1"/>
  <c r="L2154" i="1"/>
  <c r="L2186" i="1"/>
  <c r="L2218" i="1"/>
  <c r="L2250" i="1"/>
  <c r="L2282" i="1"/>
  <c r="L2314" i="1"/>
  <c r="L2346" i="1"/>
  <c r="L2378" i="1"/>
  <c r="L2410" i="1"/>
  <c r="L2442" i="1"/>
  <c r="L2474" i="1"/>
  <c r="L2506" i="1"/>
  <c r="L2538" i="1"/>
  <c r="L2570" i="1"/>
  <c r="L2602" i="1"/>
  <c r="L2634" i="1"/>
  <c r="L2666" i="1"/>
  <c r="L2698" i="1"/>
  <c r="L2730" i="1"/>
  <c r="L2762" i="1"/>
  <c r="L2794" i="1"/>
  <c r="L2826" i="1"/>
  <c r="L2858" i="1"/>
  <c r="L2890" i="1"/>
  <c r="L2922" i="1"/>
  <c r="L2954" i="1"/>
  <c r="L3018" i="1"/>
  <c r="L3050" i="1"/>
  <c r="L3082" i="1"/>
  <c r="L3114" i="1"/>
  <c r="L3146" i="1"/>
  <c r="L3178" i="1"/>
  <c r="L3210" i="1"/>
  <c r="L3242" i="1"/>
  <c r="L3274" i="1"/>
  <c r="L3306" i="1"/>
  <c r="L3338" i="1"/>
  <c r="L3370" i="1"/>
  <c r="L3402" i="1"/>
  <c r="L3434" i="1"/>
  <c r="L3466" i="1"/>
  <c r="L3498" i="1"/>
  <c r="L3594" i="1"/>
  <c r="L3626" i="1"/>
  <c r="L3658" i="1"/>
  <c r="L3690" i="1"/>
  <c r="L3722" i="1"/>
  <c r="L3754" i="1"/>
  <c r="L3786" i="1"/>
  <c r="L3818" i="1"/>
  <c r="L3850" i="1"/>
  <c r="L3882" i="1"/>
  <c r="L3946" i="1"/>
  <c r="L4010" i="1"/>
  <c r="L4042" i="1"/>
  <c r="L4074" i="1"/>
  <c r="L4138" i="1"/>
  <c r="L4202" i="1"/>
  <c r="L4234" i="1"/>
  <c r="L4266" i="1"/>
  <c r="L4298" i="1"/>
  <c r="L4330" i="1"/>
  <c r="L4362" i="1"/>
  <c r="L4394" i="1"/>
  <c r="L4426" i="1"/>
  <c r="L4458" i="1"/>
  <c r="L4490" i="1"/>
  <c r="L4522" i="1"/>
  <c r="L4554" i="1"/>
  <c r="L4618" i="1"/>
  <c r="L4650" i="1"/>
  <c r="L4682" i="1"/>
  <c r="L4714" i="1"/>
  <c r="L4746" i="1"/>
  <c r="L4778" i="1"/>
  <c r="L4810" i="1"/>
  <c r="L4842" i="1"/>
  <c r="L4874" i="1"/>
  <c r="L4906" i="1"/>
  <c r="L4938" i="1"/>
  <c r="L4970" i="1"/>
  <c r="L5002" i="1"/>
  <c r="L5034" i="1"/>
  <c r="L5066" i="1"/>
  <c r="L5098" i="1"/>
  <c r="L5162" i="1"/>
  <c r="L5226" i="1"/>
  <c r="L5290" i="1"/>
  <c r="L5354" i="1"/>
  <c r="L5418" i="1"/>
  <c r="L5482" i="1"/>
  <c r="L5578" i="1"/>
  <c r="L5610" i="1"/>
  <c r="L5674" i="1"/>
  <c r="L5738" i="1"/>
  <c r="L5802" i="1"/>
  <c r="L5866" i="1"/>
  <c r="L5930" i="1"/>
  <c r="L5994" i="1"/>
  <c r="L4147" i="1"/>
  <c r="L4179" i="1"/>
  <c r="L4211" i="1"/>
  <c r="L4275" i="1"/>
  <c r="L4307" i="1"/>
  <c r="L4339" i="1"/>
  <c r="L4403" i="1"/>
  <c r="L4435" i="1"/>
  <c r="L4467" i="1"/>
  <c r="L4531" i="1"/>
  <c r="L4563" i="1"/>
  <c r="L4595" i="1"/>
  <c r="L4659" i="1"/>
  <c r="L4691" i="1"/>
  <c r="L4723" i="1"/>
  <c r="L4787" i="1"/>
  <c r="L4819" i="1"/>
  <c r="L4851" i="1"/>
  <c r="L4915" i="1"/>
  <c r="L4947" i="1"/>
  <c r="L4979" i="1"/>
  <c r="L5043" i="1"/>
  <c r="L5075" i="1"/>
  <c r="L5171" i="1"/>
  <c r="L5363" i="1"/>
  <c r="L5427" i="1"/>
  <c r="L5491" i="1"/>
  <c r="L5555" i="1"/>
  <c r="L5683" i="1"/>
  <c r="L5875" i="1"/>
  <c r="L5939" i="1"/>
  <c r="L29" i="1"/>
  <c r="L3997" i="1"/>
  <c r="L4189" i="1"/>
  <c r="L4221" i="1"/>
  <c r="L4317" i="1"/>
  <c r="L4445" i="1"/>
  <c r="L4477" i="1"/>
  <c r="L4573" i="1"/>
  <c r="L4605" i="1"/>
  <c r="L4701" i="1"/>
  <c r="L4733" i="1"/>
  <c r="L4829" i="1"/>
  <c r="L4861" i="1"/>
  <c r="L4957" i="1"/>
  <c r="L4989" i="1"/>
  <c r="L5085" i="1"/>
  <c r="L5117" i="1"/>
  <c r="L5181" i="1"/>
  <c r="L5501" i="1"/>
  <c r="L5565" i="1"/>
  <c r="L5629" i="1"/>
  <c r="L5693" i="1"/>
  <c r="L2246" i="1"/>
  <c r="L2278" i="1"/>
  <c r="L2310" i="1"/>
  <c r="L2342" i="1"/>
  <c r="L2374" i="1"/>
  <c r="L2406" i="1"/>
  <c r="L2438" i="1"/>
  <c r="L2470" i="1"/>
  <c r="L2502" i="1"/>
  <c r="L2566" i="1"/>
  <c r="L2598" i="1"/>
  <c r="L2630" i="1"/>
  <c r="L2662" i="1"/>
  <c r="L2694" i="1"/>
  <c r="L2758" i="1"/>
  <c r="L2790" i="1"/>
  <c r="L2822" i="1"/>
  <c r="L2886" i="1"/>
  <c r="L2918" i="1"/>
  <c r="L2950" i="1"/>
  <c r="L3014" i="1"/>
  <c r="L3046" i="1"/>
  <c r="L3078" i="1"/>
  <c r="L3110" i="1"/>
  <c r="L3142" i="1"/>
  <c r="L3174" i="1"/>
  <c r="L3206" i="1"/>
  <c r="L3238" i="1"/>
  <c r="L3302" i="1"/>
  <c r="L3334" i="1"/>
  <c r="L3366" i="1"/>
  <c r="L3398" i="1"/>
  <c r="L3430" i="1"/>
  <c r="L3462" i="1"/>
  <c r="L3526" i="1"/>
  <c r="L3558" i="1"/>
  <c r="L3622" i="1"/>
  <c r="L3654" i="1"/>
  <c r="L3686" i="1"/>
  <c r="L3718" i="1"/>
  <c r="L3750" i="1"/>
  <c r="L3782" i="1"/>
  <c r="L3814" i="1"/>
  <c r="L3846" i="1"/>
  <c r="L3878" i="1"/>
  <c r="L3910" i="1"/>
  <c r="L3942" i="1"/>
  <c r="L3974" i="1"/>
  <c r="L4006" i="1"/>
  <c r="L4070" i="1"/>
  <c r="L12" i="1"/>
  <c r="L44" i="1"/>
  <c r="L76" i="1"/>
  <c r="L140" i="1"/>
  <c r="L204" i="1"/>
  <c r="L236" i="1"/>
  <c r="L268" i="1"/>
  <c r="L300" i="1"/>
  <c r="L332" i="1"/>
  <c r="L364" i="1"/>
  <c r="L396" i="1"/>
  <c r="L428" i="1"/>
  <c r="L492" i="1"/>
  <c r="L524" i="1"/>
  <c r="L556" i="1"/>
  <c r="L588" i="1"/>
  <c r="L620" i="1"/>
  <c r="L652" i="1"/>
  <c r="L684" i="1"/>
  <c r="L716" i="1"/>
  <c r="L748" i="1"/>
  <c r="L780" i="1"/>
  <c r="L844" i="1"/>
  <c r="L876" i="1"/>
  <c r="L940" i="1"/>
  <c r="L972" i="1"/>
  <c r="L1004" i="1"/>
  <c r="L1036" i="1"/>
  <c r="L1068" i="1"/>
  <c r="L1100" i="1"/>
  <c r="L1132" i="1"/>
  <c r="L1164" i="1"/>
  <c r="L1196" i="1"/>
  <c r="L1228" i="1"/>
  <c r="L1260" i="1"/>
  <c r="L1292" i="1"/>
  <c r="L1324" i="1"/>
  <c r="L1356" i="1"/>
  <c r="L1388" i="1"/>
  <c r="L1420" i="1"/>
  <c r="L1452" i="1"/>
  <c r="L1484" i="1"/>
  <c r="L1516" i="1"/>
  <c r="L1548" i="1"/>
  <c r="L1612" i="1"/>
  <c r="L1644" i="1"/>
  <c r="L1676" i="1"/>
  <c r="L1708" i="1"/>
  <c r="L1772" i="1"/>
  <c r="L1804" i="1"/>
  <c r="L1836" i="1"/>
  <c r="L1868" i="1"/>
  <c r="L1900" i="1"/>
  <c r="L1932" i="1"/>
  <c r="L1964" i="1"/>
  <c r="L1996" i="1"/>
  <c r="L2028" i="1"/>
  <c r="L2060" i="1"/>
  <c r="L2092" i="1"/>
  <c r="L2124" i="1"/>
  <c r="L2156" i="1"/>
  <c r="L2188" i="1"/>
  <c r="L2220" i="1"/>
  <c r="L2252" i="1"/>
  <c r="L2284" i="1"/>
  <c r="L2316" i="1"/>
  <c r="L2348" i="1"/>
  <c r="L2380" i="1"/>
  <c r="L2412" i="1"/>
  <c r="L2444" i="1"/>
  <c r="L2476" i="1"/>
  <c r="L2508" i="1"/>
  <c r="L2540" i="1"/>
  <c r="L2572" i="1"/>
  <c r="L2604" i="1"/>
  <c r="L2636" i="1"/>
  <c r="L2668" i="1"/>
  <c r="L2700" i="1"/>
  <c r="L2732" i="1"/>
  <c r="L2764" i="1"/>
  <c r="L2796" i="1"/>
  <c r="L2860" i="1"/>
  <c r="L2892" i="1"/>
  <c r="L2924" i="1"/>
  <c r="L2956" i="1"/>
  <c r="L2988" i="1"/>
  <c r="L3020" i="1"/>
  <c r="L3052" i="1"/>
  <c r="L3084" i="1"/>
  <c r="L3116" i="1"/>
  <c r="L3148" i="1"/>
  <c r="L3180" i="1"/>
  <c r="L3212" i="1"/>
  <c r="L3244" i="1"/>
  <c r="L3308" i="1"/>
  <c r="L3340" i="1"/>
  <c r="L3372" i="1"/>
  <c r="L3436" i="1"/>
  <c r="L3468" i="1"/>
  <c r="L3500" i="1"/>
  <c r="L3532" i="1"/>
  <c r="L3564" i="1"/>
  <c r="L3596" i="1"/>
  <c r="L3628" i="1"/>
  <c r="L3660" i="1"/>
  <c r="L3724" i="1"/>
  <c r="L3756" i="1"/>
  <c r="L3788" i="1"/>
  <c r="L3916" i="1"/>
  <c r="L3980" i="1"/>
  <c r="L4012" i="1"/>
  <c r="L4076" i="1"/>
  <c r="L4108" i="1"/>
  <c r="L4172" i="1"/>
  <c r="L4204" i="1"/>
  <c r="L4268" i="1"/>
  <c r="L4300" i="1"/>
  <c r="L4332" i="1"/>
  <c r="L4396" i="1"/>
  <c r="L4428" i="1"/>
  <c r="L4460" i="1"/>
  <c r="L4492" i="1"/>
  <c r="L4524" i="1"/>
  <c r="L4588" i="1"/>
  <c r="L4620" i="1"/>
  <c r="L4652" i="1"/>
  <c r="L4684" i="1"/>
  <c r="L4716" i="1"/>
  <c r="L4748" i="1"/>
  <c r="L4780" i="1"/>
  <c r="L4812" i="1"/>
  <c r="L4844" i="1"/>
  <c r="L4876" i="1"/>
  <c r="L4908" i="1"/>
  <c r="L4940" i="1"/>
  <c r="L4972" i="1"/>
  <c r="L5004" i="1"/>
  <c r="L5100" i="1"/>
  <c r="L5132" i="1"/>
  <c r="L5164" i="1"/>
  <c r="L5196" i="1"/>
  <c r="L5228" i="1"/>
  <c r="L5292" i="1"/>
  <c r="L5356" i="1"/>
  <c r="L5484" i="1"/>
  <c r="L5548" i="1"/>
  <c r="L5580" i="1"/>
  <c r="L5612" i="1"/>
  <c r="L5644" i="1"/>
  <c r="L5676" i="1"/>
  <c r="L5708" i="1"/>
  <c r="L5740" i="1"/>
  <c r="L5804" i="1"/>
  <c r="L5868" i="1"/>
  <c r="L5932" i="1"/>
  <c r="L5996" i="1"/>
  <c r="U5" i="1"/>
  <c r="T5" i="1"/>
  <c r="L2393" i="1"/>
  <c r="L2457" i="1"/>
  <c r="L2489" i="1"/>
  <c r="L2521" i="1"/>
  <c r="L2585" i="1"/>
  <c r="L2649" i="1"/>
  <c r="L2681" i="1"/>
  <c r="L2713" i="1"/>
  <c r="L2745" i="1"/>
  <c r="L2777" i="1"/>
  <c r="L2809" i="1"/>
  <c r="L2873" i="1"/>
  <c r="L2905" i="1"/>
  <c r="L2937" i="1"/>
  <c r="L2969" i="1"/>
  <c r="L3033" i="1"/>
  <c r="L3065" i="1"/>
  <c r="L3097" i="1"/>
  <c r="L3129" i="1"/>
  <c r="L3161" i="1"/>
  <c r="L3193" i="1"/>
  <c r="L3225" i="1"/>
  <c r="L3289" i="1"/>
  <c r="L3321" i="1"/>
  <c r="L3353" i="1"/>
  <c r="L3385" i="1"/>
  <c r="L3417" i="1"/>
  <c r="L3449" i="1"/>
  <c r="L3481" i="1"/>
  <c r="L3513" i="1"/>
  <c r="L3545" i="1"/>
  <c r="L3577" i="1"/>
  <c r="L3609" i="1"/>
  <c r="L3641" i="1"/>
  <c r="L3705" i="1"/>
  <c r="L3737" i="1"/>
  <c r="L3801" i="1"/>
  <c r="L3833" i="1"/>
  <c r="L3865" i="1"/>
  <c r="L3897" i="1"/>
  <c r="L3929" i="1"/>
  <c r="L3961" i="1"/>
  <c r="L4025" i="1"/>
  <c r="L4057" i="1"/>
  <c r="L4089" i="1"/>
  <c r="L4121" i="1"/>
  <c r="L4153" i="1"/>
  <c r="L4217" i="1"/>
  <c r="L4249" i="1"/>
  <c r="L4281" i="1"/>
  <c r="L4313" i="1"/>
  <c r="L4345" i="1"/>
  <c r="L4409" i="1"/>
  <c r="L4441" i="1"/>
  <c r="L4473" i="1"/>
  <c r="L4505" i="1"/>
  <c r="L4537" i="1"/>
  <c r="L4569" i="1"/>
  <c r="L4601" i="1"/>
  <c r="L4633" i="1"/>
  <c r="L4665" i="1"/>
  <c r="L4729" i="1"/>
  <c r="L4761" i="1"/>
  <c r="L4793" i="1"/>
  <c r="L4825" i="1"/>
  <c r="L4857" i="1"/>
  <c r="L4889" i="1"/>
  <c r="L4921" i="1"/>
  <c r="L4953" i="1"/>
  <c r="L4985" i="1"/>
  <c r="L5017" i="1"/>
  <c r="L5049" i="1"/>
  <c r="L5081" i="1"/>
  <c r="L5113" i="1"/>
  <c r="L5145" i="1"/>
  <c r="L5209" i="1"/>
  <c r="L5241" i="1"/>
  <c r="L5273" i="1"/>
  <c r="L5305" i="1"/>
  <c r="L5337" i="1"/>
  <c r="L5369" i="1"/>
  <c r="L5401" i="1"/>
  <c r="L5433" i="1"/>
  <c r="L5465" i="1"/>
  <c r="L5497" i="1"/>
  <c r="L5529" i="1"/>
  <c r="L5561" i="1"/>
  <c r="L5593" i="1"/>
  <c r="L5625" i="1"/>
  <c r="L5657" i="1"/>
  <c r="L5689" i="1"/>
  <c r="L5721" i="1"/>
  <c r="L5817" i="1"/>
  <c r="L5849" i="1"/>
  <c r="L5913" i="1"/>
  <c r="L5945" i="1"/>
  <c r="L5977" i="1"/>
  <c r="L27" i="1"/>
  <c r="L59" i="1"/>
  <c r="L91" i="1"/>
  <c r="L123" i="1"/>
  <c r="L155" i="1"/>
  <c r="L187" i="1"/>
  <c r="L219" i="1"/>
  <c r="L251" i="1"/>
  <c r="L283" i="1"/>
  <c r="L315" i="1"/>
  <c r="L347" i="1"/>
  <c r="L379" i="1"/>
  <c r="L411" i="1"/>
  <c r="L443" i="1"/>
  <c r="L475" i="1"/>
  <c r="L507" i="1"/>
  <c r="L571" i="1"/>
  <c r="L603" i="1"/>
  <c r="L635" i="1"/>
  <c r="L667" i="1"/>
  <c r="L699" i="1"/>
  <c r="L731" i="1"/>
  <c r="L763" i="1"/>
  <c r="L795" i="1"/>
  <c r="L827" i="1"/>
  <c r="L859" i="1"/>
  <c r="L891" i="1"/>
  <c r="L923" i="1"/>
  <c r="L955" i="1"/>
  <c r="L987" i="1"/>
  <c r="L1019" i="1"/>
  <c r="L1051" i="1"/>
  <c r="L1083" i="1"/>
  <c r="L1115" i="1"/>
  <c r="L1147" i="1"/>
  <c r="L1179" i="1"/>
  <c r="L1211" i="1"/>
  <c r="L1243" i="1"/>
  <c r="L1275" i="1"/>
  <c r="L1307" i="1"/>
  <c r="L1339" i="1"/>
  <c r="L1403" i="1"/>
  <c r="L1435" i="1"/>
  <c r="L1467" i="1"/>
  <c r="L1499" i="1"/>
  <c r="L1531" i="1"/>
  <c r="L1563" i="1"/>
  <c r="L1595" i="1"/>
  <c r="L1659" i="1"/>
  <c r="L1691" i="1"/>
  <c r="L1723" i="1"/>
  <c r="L1755" i="1"/>
  <c r="L1787" i="1"/>
  <c r="L1819" i="1"/>
  <c r="L1851" i="1"/>
  <c r="L1883" i="1"/>
  <c r="L1915" i="1"/>
  <c r="L1947" i="1"/>
  <c r="L2011" i="1"/>
  <c r="L2043" i="1"/>
  <c r="L2075" i="1"/>
  <c r="L2107" i="1"/>
  <c r="L2139" i="1"/>
  <c r="L2171" i="1"/>
  <c r="L2203" i="1"/>
  <c r="L2235" i="1"/>
  <c r="L2267" i="1"/>
  <c r="L2299" i="1"/>
  <c r="L2331" i="1"/>
  <c r="L2363" i="1"/>
  <c r="L2395" i="1"/>
  <c r="L2427" i="1"/>
  <c r="L2459" i="1"/>
  <c r="L2491" i="1"/>
  <c r="L2523" i="1"/>
  <c r="L2555" i="1"/>
  <c r="L2587" i="1"/>
  <c r="L2651" i="1"/>
  <c r="L2683" i="1"/>
  <c r="L2715" i="1"/>
  <c r="L2747" i="1"/>
  <c r="L2779" i="1"/>
  <c r="L2811" i="1"/>
  <c r="L2843" i="1"/>
  <c r="L2875" i="1"/>
  <c r="L2907" i="1"/>
  <c r="L2939" i="1"/>
  <c r="L2971" i="1"/>
  <c r="L3003" i="1"/>
  <c r="L3035" i="1"/>
  <c r="L3067" i="1"/>
  <c r="L3099" i="1"/>
  <c r="L3131" i="1"/>
  <c r="L3163" i="1"/>
  <c r="L3195" i="1"/>
  <c r="L3227" i="1"/>
  <c r="L3259" i="1"/>
  <c r="L3291" i="1"/>
  <c r="L3323" i="1"/>
  <c r="L3355" i="1"/>
  <c r="L3387" i="1"/>
  <c r="L3451" i="1"/>
  <c r="L3483" i="1"/>
  <c r="L3515" i="1"/>
  <c r="L3547" i="1"/>
  <c r="L3579" i="1"/>
  <c r="L3611" i="1"/>
  <c r="L3643" i="1"/>
  <c r="L3675" i="1"/>
  <c r="L3707" i="1"/>
  <c r="L3739" i="1"/>
  <c r="L3771" i="1"/>
  <c r="L3835" i="1"/>
  <c r="L3867" i="1"/>
  <c r="L3899" i="1"/>
  <c r="L3931" i="1"/>
  <c r="L3995" i="1"/>
  <c r="L4027" i="1"/>
  <c r="L4059" i="1"/>
  <c r="L4091" i="1"/>
  <c r="L4123" i="1"/>
  <c r="L4155" i="1"/>
  <c r="L4187" i="1"/>
  <c r="L4251" i="1"/>
  <c r="L4283" i="1"/>
  <c r="L4315" i="1"/>
  <c r="L4347" i="1"/>
  <c r="L4379" i="1"/>
  <c r="L4411" i="1"/>
  <c r="L4443" i="1"/>
  <c r="L4475" i="1"/>
  <c r="L4539" i="1"/>
  <c r="L4571" i="1"/>
  <c r="L4603" i="1"/>
  <c r="L4635" i="1"/>
  <c r="L4667" i="1"/>
  <c r="L4699" i="1"/>
  <c r="L4731" i="1"/>
  <c r="L4795" i="1"/>
  <c r="L4827" i="1"/>
  <c r="L4859" i="1"/>
  <c r="L4891" i="1"/>
  <c r="L4923" i="1"/>
  <c r="L4955" i="1"/>
  <c r="L4987" i="1"/>
  <c r="L5019" i="1"/>
  <c r="L5051" i="1"/>
  <c r="L5083" i="1"/>
  <c r="L5147" i="1"/>
  <c r="L5179" i="1"/>
  <c r="L5211" i="1"/>
  <c r="L5243" i="1"/>
  <c r="L5275" i="1"/>
  <c r="L5339" i="1"/>
  <c r="L5371" i="1"/>
  <c r="L5403" i="1"/>
  <c r="L5435" i="1"/>
  <c r="L5467" i="1"/>
  <c r="L5499" i="1"/>
  <c r="L5531" i="1"/>
  <c r="L5563" i="1"/>
  <c r="L5627" i="1"/>
  <c r="L5659" i="1"/>
  <c r="L5723" i="1"/>
  <c r="L5755" i="1"/>
  <c r="L5787" i="1"/>
  <c r="L5819" i="1"/>
  <c r="L5851" i="1"/>
  <c r="L5883" i="1"/>
  <c r="L5915" i="1"/>
  <c r="L5947" i="1"/>
  <c r="L5979" i="1"/>
  <c r="L5" i="1"/>
  <c r="L37" i="1"/>
  <c r="L69" i="1"/>
  <c r="L101" i="1"/>
  <c r="L133" i="1"/>
  <c r="L165" i="1"/>
  <c r="L197" i="1"/>
  <c r="L229" i="1"/>
  <c r="L293" i="1"/>
  <c r="L325" i="1"/>
  <c r="L357" i="1"/>
  <c r="L389" i="1"/>
  <c r="L421" i="1"/>
  <c r="L453" i="1"/>
  <c r="L485" i="1"/>
  <c r="L517" i="1"/>
  <c r="L549" i="1"/>
  <c r="L581" i="1"/>
  <c r="L613" i="1"/>
  <c r="L645" i="1"/>
  <c r="L677" i="1"/>
  <c r="L709" i="1"/>
  <c r="L741" i="1"/>
  <c r="L773" i="1"/>
  <c r="L805" i="1"/>
  <c r="L837" i="1"/>
  <c r="L869" i="1"/>
  <c r="L901" i="1"/>
  <c r="L933" i="1"/>
  <c r="L965" i="1"/>
  <c r="L1029" i="1"/>
  <c r="L1061" i="1"/>
  <c r="L1093" i="1"/>
  <c r="L1125" i="1"/>
  <c r="L1157" i="1"/>
  <c r="L1189" i="1"/>
  <c r="L1253" i="1"/>
  <c r="L1285" i="1"/>
  <c r="L1317" i="1"/>
  <c r="L1349" i="1"/>
  <c r="L1381" i="1"/>
  <c r="L1413" i="1"/>
  <c r="L1445" i="1"/>
  <c r="L1477" i="1"/>
  <c r="L1509" i="1"/>
  <c r="L1541" i="1"/>
  <c r="L1573" i="1"/>
  <c r="L1605" i="1"/>
  <c r="L1637" i="1"/>
  <c r="L1669" i="1"/>
  <c r="L1701" i="1"/>
  <c r="L1733" i="1"/>
  <c r="L1765" i="1"/>
  <c r="L1797" i="1"/>
  <c r="L1829" i="1"/>
  <c r="L1861" i="1"/>
  <c r="L1893" i="1"/>
  <c r="L1925" i="1"/>
  <c r="L1989" i="1"/>
  <c r="L2021" i="1"/>
  <c r="L2085" i="1"/>
  <c r="L2117" i="1"/>
  <c r="L2149" i="1"/>
  <c r="L2181" i="1"/>
  <c r="L2245" i="1"/>
  <c r="L2277" i="1"/>
  <c r="L2309" i="1"/>
  <c r="L2341" i="1"/>
  <c r="L2373" i="1"/>
  <c r="L2405" i="1"/>
  <c r="L2437" i="1"/>
  <c r="L2501" i="1"/>
  <c r="L2533" i="1"/>
  <c r="L2565" i="1"/>
  <c r="L2597" i="1"/>
  <c r="L2629" i="1"/>
  <c r="L2661" i="1"/>
  <c r="L2693" i="1"/>
  <c r="L2725" i="1"/>
  <c r="L2757" i="1"/>
  <c r="L2789" i="1"/>
  <c r="L2821" i="1"/>
  <c r="L2853" i="1"/>
  <c r="L2885" i="1"/>
  <c r="L2917" i="1"/>
  <c r="L2949" i="1"/>
  <c r="L2981" i="1"/>
  <c r="L3013" i="1"/>
  <c r="L3045" i="1"/>
  <c r="L3109" i="1"/>
  <c r="L3141" i="1"/>
  <c r="L3173" i="1"/>
  <c r="L3205" i="1"/>
  <c r="L3237" i="1"/>
  <c r="L3269" i="1"/>
  <c r="L3301" i="1"/>
  <c r="L3333" i="1"/>
  <c r="L3365" i="1"/>
  <c r="L3397" i="1"/>
  <c r="L3429" i="1"/>
  <c r="L3461" i="1"/>
  <c r="L3493" i="1"/>
  <c r="L3525" i="1"/>
  <c r="L3557" i="1"/>
  <c r="L3589" i="1"/>
  <c r="L3621" i="1"/>
  <c r="L3653" i="1"/>
  <c r="L3685" i="1"/>
  <c r="L3717" i="1"/>
  <c r="L3749" i="1"/>
  <c r="L3781" i="1"/>
  <c r="L3813" i="1"/>
  <c r="L3845" i="1"/>
  <c r="L3909" i="1"/>
  <c r="L3973" i="1"/>
  <c r="L4037" i="1"/>
  <c r="L4069" i="1"/>
  <c r="L4101" i="1"/>
  <c r="L4133" i="1"/>
  <c r="L4165" i="1"/>
  <c r="L4197" i="1"/>
  <c r="L4229" i="1"/>
  <c r="L4261" i="1"/>
  <c r="L4293" i="1"/>
  <c r="L4357" i="1"/>
  <c r="L4389" i="1"/>
  <c r="L4421" i="1"/>
  <c r="L4453" i="1"/>
  <c r="L4485" i="1"/>
  <c r="L4517" i="1"/>
  <c r="L4549" i="1"/>
  <c r="L4581" i="1"/>
  <c r="L4613" i="1"/>
  <c r="L4677" i="1"/>
  <c r="L4709" i="1"/>
  <c r="L4741" i="1"/>
  <c r="L4773" i="1"/>
  <c r="L4805" i="1"/>
  <c r="L4837" i="1"/>
  <c r="L4869" i="1"/>
  <c r="L4901" i="1"/>
  <c r="L4933" i="1"/>
  <c r="L4965" i="1"/>
  <c r="L4997" i="1"/>
  <c r="L5029" i="1"/>
  <c r="L5061" i="1"/>
  <c r="L5093" i="1"/>
  <c r="L5125" i="1"/>
  <c r="L5189" i="1"/>
  <c r="L5253" i="1"/>
  <c r="L5317" i="1"/>
  <c r="L5381" i="1"/>
  <c r="L5413" i="1"/>
  <c r="L5445" i="1"/>
  <c r="L5477" i="1"/>
  <c r="L5509" i="1"/>
  <c r="L5541" i="1"/>
  <c r="L5573" i="1"/>
  <c r="L5605" i="1"/>
  <c r="L5701" i="1"/>
  <c r="L5765" i="1"/>
  <c r="L5957" i="1"/>
  <c r="L5989" i="1"/>
  <c r="L2063" i="1"/>
  <c r="L2095" i="1"/>
  <c r="L2127" i="1"/>
  <c r="L2159" i="1"/>
  <c r="L2191" i="1"/>
  <c r="L2223" i="1"/>
  <c r="L2255" i="1"/>
  <c r="L2319" i="1"/>
  <c r="L2351" i="1"/>
  <c r="L2415" i="1"/>
  <c r="L2447" i="1"/>
  <c r="L2479" i="1"/>
  <c r="L2511" i="1"/>
  <c r="L2543" i="1"/>
  <c r="L2575" i="1"/>
  <c r="L2607" i="1"/>
  <c r="L2703" i="1"/>
  <c r="L2735" i="1"/>
  <c r="L2767" i="1"/>
  <c r="L2799" i="1"/>
  <c r="L2831" i="1"/>
  <c r="L2863" i="1"/>
  <c r="L2895" i="1"/>
  <c r="L2927" i="1"/>
  <c r="L2959" i="1"/>
  <c r="L2991" i="1"/>
  <c r="L3023" i="1"/>
  <c r="L3055" i="1"/>
  <c r="L3087" i="1"/>
  <c r="L3119" i="1"/>
  <c r="L3151" i="1"/>
  <c r="L3183" i="1"/>
  <c r="L3247" i="1"/>
  <c r="L3279" i="1"/>
  <c r="L3311" i="1"/>
  <c r="L3343" i="1"/>
  <c r="L3375" i="1"/>
  <c r="L3407" i="1"/>
  <c r="L3439" i="1"/>
  <c r="L3471" i="1"/>
  <c r="L3503" i="1"/>
  <c r="L3535" i="1"/>
  <c r="L3567" i="1"/>
  <c r="L3631" i="1"/>
  <c r="L3663" i="1"/>
  <c r="L3695" i="1"/>
  <c r="L3727" i="1"/>
  <c r="L3759" i="1"/>
  <c r="L3791" i="1"/>
  <c r="L3823" i="1"/>
  <c r="L3855" i="1"/>
  <c r="L3887" i="1"/>
  <c r="L3919" i="1"/>
  <c r="L3951" i="1"/>
  <c r="L3983" i="1"/>
  <c r="L4015" i="1"/>
  <c r="L4047" i="1"/>
  <c r="L4079" i="1"/>
  <c r="L4111" i="1"/>
  <c r="L4143" i="1"/>
  <c r="L4175" i="1"/>
  <c r="L4207" i="1"/>
  <c r="L4239" i="1"/>
  <c r="L4271" i="1"/>
  <c r="L4303" i="1"/>
  <c r="L4335" i="1"/>
  <c r="L4367" i="1"/>
  <c r="L4399" i="1"/>
  <c r="L4431" i="1"/>
  <c r="L4495" i="1"/>
  <c r="L4527" i="1"/>
  <c r="L4559" i="1"/>
  <c r="L4591" i="1"/>
  <c r="L4623" i="1"/>
  <c r="L4655" i="1"/>
  <c r="L4687" i="1"/>
  <c r="L4719" i="1"/>
  <c r="L4751" i="1"/>
  <c r="L4783" i="1"/>
  <c r="L4815" i="1"/>
  <c r="L4847" i="1"/>
  <c r="L4879" i="1"/>
  <c r="L4911" i="1"/>
  <c r="L4943" i="1"/>
  <c r="L4975" i="1"/>
  <c r="L5007" i="1"/>
  <c r="L5039" i="1"/>
  <c r="L5071" i="1"/>
  <c r="L5103" i="1"/>
  <c r="L5167" i="1"/>
  <c r="L5199" i="1"/>
  <c r="L5231" i="1"/>
  <c r="L5263" i="1"/>
  <c r="L5295" i="1"/>
  <c r="L5327" i="1"/>
  <c r="L5359" i="1"/>
  <c r="L5391" i="1"/>
  <c r="L5423" i="1"/>
  <c r="L5455" i="1"/>
  <c r="L5487" i="1"/>
  <c r="L5519" i="1"/>
  <c r="L5551" i="1"/>
  <c r="L5583" i="1"/>
  <c r="L5615" i="1"/>
  <c r="L5647" i="1"/>
  <c r="L5679" i="1"/>
  <c r="L5711" i="1"/>
  <c r="L5743" i="1"/>
  <c r="L5775" i="1"/>
  <c r="L5807" i="1"/>
  <c r="L5839" i="1"/>
  <c r="L5871" i="1"/>
  <c r="L5903" i="1"/>
  <c r="L5935" i="1"/>
  <c r="L5967" i="1"/>
  <c r="L5999" i="1"/>
  <c r="L4126" i="1"/>
  <c r="L4190" i="1"/>
  <c r="L4222" i="1"/>
  <c r="L4254" i="1"/>
  <c r="L4286" i="1"/>
  <c r="L4318" i="1"/>
  <c r="L4350" i="1"/>
  <c r="L4382" i="1"/>
  <c r="L4414" i="1"/>
  <c r="L4446" i="1"/>
  <c r="L4478" i="1"/>
  <c r="L4510" i="1"/>
  <c r="L4542" i="1"/>
  <c r="L4574" i="1"/>
  <c r="L4606" i="1"/>
  <c r="L4638" i="1"/>
  <c r="L4670" i="1"/>
  <c r="L4734" i="1"/>
  <c r="L4830" i="1"/>
  <c r="L4894" i="1"/>
  <c r="L4926" i="1"/>
  <c r="L4958" i="1"/>
  <c r="L5022" i="1"/>
  <c r="L5054" i="1"/>
  <c r="L5086" i="1"/>
  <c r="L5118" i="1"/>
  <c r="L5214" i="1"/>
  <c r="L5246" i="1"/>
  <c r="L5310" i="1"/>
  <c r="L5342" i="1"/>
  <c r="L5374" i="1"/>
  <c r="L5406" i="1"/>
  <c r="L5438" i="1"/>
  <c r="L5470" i="1"/>
  <c r="L5502" i="1"/>
  <c r="L5534" i="1"/>
  <c r="L5566" i="1"/>
  <c r="L5598" i="1"/>
  <c r="L5630" i="1"/>
  <c r="L5662" i="1"/>
  <c r="L5694" i="1"/>
  <c r="L5726" i="1"/>
  <c r="L5758" i="1"/>
  <c r="L5790" i="1"/>
  <c r="L5822" i="1"/>
  <c r="L5854" i="1"/>
  <c r="L5886" i="1"/>
  <c r="L5918" i="1"/>
  <c r="L5950" i="1"/>
  <c r="L5982" i="1"/>
  <c r="L448" i="1"/>
  <c r="L512" i="1"/>
  <c r="L576" i="1"/>
  <c r="L1664" i="1"/>
  <c r="L1728" i="1"/>
  <c r="L2176" i="1"/>
  <c r="L2240" i="1"/>
  <c r="L698" i="1"/>
  <c r="L762" i="1"/>
  <c r="L826" i="1"/>
  <c r="L890" i="1"/>
  <c r="L1274" i="1"/>
  <c r="L1338" i="1"/>
  <c r="L1402" i="1"/>
  <c r="L1850" i="1"/>
  <c r="L569" i="1"/>
  <c r="L697" i="1"/>
  <c r="L761" i="1"/>
  <c r="L825" i="1"/>
  <c r="L1209" i="1"/>
  <c r="L1273" i="1"/>
  <c r="L1337" i="1"/>
  <c r="L1401" i="1"/>
  <c r="L1849" i="1"/>
  <c r="L1913" i="1"/>
  <c r="L128" i="1"/>
  <c r="L192" i="1"/>
  <c r="L256" i="1"/>
  <c r="L384" i="1"/>
  <c r="L640" i="1"/>
  <c r="L704" i="1"/>
  <c r="L768" i="1"/>
  <c r="L832" i="1"/>
  <c r="L1344" i="1"/>
  <c r="L1408" i="1"/>
  <c r="L1792" i="1"/>
  <c r="L1856" i="1"/>
  <c r="L1920" i="1"/>
  <c r="L186" i="1"/>
  <c r="L250" i="1"/>
  <c r="L314" i="1"/>
  <c r="L378" i="1"/>
  <c r="L442" i="1"/>
  <c r="L634" i="1"/>
  <c r="L954" i="1"/>
  <c r="L1210" i="1"/>
  <c r="L1466" i="1"/>
  <c r="L55" i="1"/>
  <c r="L119" i="1"/>
  <c r="L185" i="1"/>
  <c r="L249" i="1"/>
  <c r="L313" i="1"/>
  <c r="L441" i="1"/>
  <c r="L505" i="1"/>
  <c r="L889" i="1"/>
  <c r="L953" i="1"/>
  <c r="L1017" i="1"/>
  <c r="L1081" i="1"/>
  <c r="L1145" i="1"/>
  <c r="L1465" i="1"/>
  <c r="L1529" i="1"/>
  <c r="L1977" i="1"/>
  <c r="L2041" i="1"/>
  <c r="L8" i="1"/>
  <c r="L40" i="1"/>
  <c r="L72" i="1"/>
  <c r="L104" i="1"/>
  <c r="L136" i="1"/>
  <c r="L200" i="1"/>
  <c r="L264" i="1"/>
  <c r="L328" i="1"/>
  <c r="L392" i="1"/>
  <c r="L456" i="1"/>
  <c r="L520" i="1"/>
  <c r="L584" i="1"/>
  <c r="L712" i="1"/>
  <c r="L776" i="1"/>
  <c r="L840" i="1"/>
  <c r="L904" i="1"/>
  <c r="L936" i="1"/>
  <c r="L968" i="1"/>
  <c r="L1000" i="1"/>
  <c r="L1032" i="1"/>
  <c r="L1064" i="1"/>
  <c r="L1096" i="1"/>
  <c r="L1128" i="1"/>
  <c r="L1160" i="1"/>
  <c r="L1192" i="1"/>
  <c r="L1224" i="1"/>
  <c r="L1256" i="1"/>
  <c r="L1288" i="1"/>
  <c r="L1320" i="1"/>
  <c r="L1352" i="1"/>
  <c r="L1416" i="1"/>
  <c r="L1480" i="1"/>
  <c r="L1544" i="1"/>
  <c r="L1608" i="1"/>
  <c r="L1672" i="1"/>
  <c r="L1704" i="1"/>
  <c r="L1736" i="1"/>
  <c r="L1768" i="1"/>
  <c r="L1800" i="1"/>
  <c r="L1832" i="1"/>
  <c r="L1864" i="1"/>
  <c r="L1928" i="1"/>
  <c r="L1992" i="1"/>
  <c r="L2056" i="1"/>
  <c r="L2120" i="1"/>
  <c r="L2184" i="1"/>
  <c r="L2216" i="1"/>
  <c r="L2248" i="1"/>
  <c r="L2280" i="1"/>
  <c r="L2312" i="1"/>
  <c r="L2344" i="1"/>
  <c r="L2376" i="1"/>
  <c r="L2440" i="1"/>
  <c r="L2472" i="1"/>
  <c r="L2504" i="1"/>
  <c r="L2536" i="1"/>
  <c r="L2568" i="1"/>
  <c r="L2600" i="1"/>
  <c r="L2632" i="1"/>
  <c r="L34" i="1"/>
  <c r="L98" i="1"/>
  <c r="L130" i="1"/>
  <c r="L194" i="1"/>
  <c r="L226" i="1"/>
  <c r="L258" i="1"/>
  <c r="L290" i="1"/>
  <c r="L322" i="1"/>
  <c r="L354" i="1"/>
  <c r="L386" i="1"/>
  <c r="L450" i="1"/>
  <c r="L514" i="1"/>
  <c r="L578" i="1"/>
  <c r="L642" i="1"/>
  <c r="L706" i="1"/>
  <c r="L738" i="1"/>
  <c r="L770" i="1"/>
  <c r="L802" i="1"/>
  <c r="L866" i="1"/>
  <c r="L962" i="1"/>
  <c r="L1026" i="1"/>
  <c r="L1090" i="1"/>
  <c r="L1154" i="1"/>
  <c r="L1218" i="1"/>
  <c r="L1250" i="1"/>
  <c r="L1282" i="1"/>
  <c r="L1314" i="1"/>
  <c r="L1346" i="1"/>
  <c r="L1378" i="1"/>
  <c r="L1410" i="1"/>
  <c r="L1442" i="1"/>
  <c r="L1474" i="1"/>
  <c r="L1506" i="1"/>
  <c r="L1538" i="1"/>
  <c r="L1602" i="1"/>
  <c r="L1666" i="1"/>
  <c r="L1730" i="1"/>
  <c r="L1762" i="1"/>
  <c r="L1794" i="1"/>
  <c r="L1826" i="1"/>
  <c r="L1858" i="1"/>
  <c r="L22" i="1"/>
  <c r="L54" i="1"/>
  <c r="L86" i="1"/>
  <c r="L118" i="1"/>
  <c r="L150" i="1"/>
  <c r="L182" i="1"/>
  <c r="L246" i="1"/>
  <c r="L278" i="1"/>
  <c r="L310" i="1"/>
  <c r="L342" i="1"/>
  <c r="L374" i="1"/>
  <c r="L406" i="1"/>
  <c r="L438" i="1"/>
  <c r="L470" i="1"/>
  <c r="L502" i="1"/>
  <c r="L534" i="1"/>
  <c r="L566" i="1"/>
  <c r="L598" i="1"/>
  <c r="L630" i="1"/>
  <c r="L662" i="1"/>
  <c r="L694" i="1"/>
  <c r="L726" i="1"/>
  <c r="L758" i="1"/>
  <c r="L790" i="1"/>
  <c r="L822" i="1"/>
  <c r="L854" i="1"/>
  <c r="L886" i="1"/>
  <c r="L918" i="1"/>
  <c r="L982" i="1"/>
  <c r="L1014" i="1"/>
  <c r="L1046" i="1"/>
  <c r="L1078" i="1"/>
  <c r="L1110" i="1"/>
  <c r="L1174" i="1"/>
  <c r="L1206" i="1"/>
  <c r="L1238" i="1"/>
  <c r="L1270" i="1"/>
  <c r="L1302" i="1"/>
  <c r="L1334" i="1"/>
  <c r="L1366" i="1"/>
  <c r="L1398" i="1"/>
  <c r="L1430" i="1"/>
  <c r="L1462" i="1"/>
  <c r="L1494" i="1"/>
  <c r="L1526" i="1"/>
  <c r="L1558" i="1"/>
  <c r="L1590" i="1"/>
  <c r="L1622" i="1"/>
  <c r="L1654" i="1"/>
  <c r="L1686" i="1"/>
  <c r="L1718" i="1"/>
  <c r="L1750" i="1"/>
  <c r="L1782" i="1"/>
  <c r="L1814" i="1"/>
  <c r="L1846" i="1"/>
  <c r="L1878" i="1"/>
  <c r="L1910" i="1"/>
  <c r="L1942" i="1"/>
  <c r="L1974" i="1"/>
  <c r="L2006" i="1"/>
  <c r="L2038" i="1"/>
  <c r="L2070" i="1"/>
  <c r="L2102" i="1"/>
  <c r="L2166" i="1"/>
  <c r="L2198" i="1"/>
  <c r="L2230" i="1"/>
  <c r="L31" i="1"/>
  <c r="L63" i="1"/>
  <c r="L95" i="1"/>
  <c r="L127" i="1"/>
  <c r="L159" i="1"/>
  <c r="L191" i="1"/>
  <c r="L223" i="1"/>
  <c r="L255" i="1"/>
  <c r="L287" i="1"/>
  <c r="L319" i="1"/>
  <c r="L351" i="1"/>
  <c r="L383" i="1"/>
  <c r="L415" i="1"/>
  <c r="L447" i="1"/>
  <c r="L479" i="1"/>
  <c r="L511" i="1"/>
  <c r="L543" i="1"/>
  <c r="L575" i="1"/>
  <c r="L607" i="1"/>
  <c r="L671" i="1"/>
  <c r="L735" i="1"/>
  <c r="L767" i="1"/>
  <c r="L799" i="1"/>
  <c r="L831" i="1"/>
  <c r="L863" i="1"/>
  <c r="L895" i="1"/>
  <c r="L927" i="1"/>
  <c r="L959" i="1"/>
  <c r="L991" i="1"/>
  <c r="L1023" i="1"/>
  <c r="L1055" i="1"/>
  <c r="L1087" i="1"/>
  <c r="L1119" i="1"/>
  <c r="L1151" i="1"/>
  <c r="L1183" i="1"/>
  <c r="L1215" i="1"/>
  <c r="L1247" i="1"/>
  <c r="L1279" i="1"/>
  <c r="L1311" i="1"/>
  <c r="L1343" i="1"/>
  <c r="L1375" i="1"/>
  <c r="L1407" i="1"/>
  <c r="L1439" i="1"/>
  <c r="L1471" i="1"/>
  <c r="L1503" i="1"/>
  <c r="L1535" i="1"/>
  <c r="L1567" i="1"/>
  <c r="L1599" i="1"/>
  <c r="L1631" i="1"/>
  <c r="L1663" i="1"/>
  <c r="L1695" i="1"/>
  <c r="L1727" i="1"/>
  <c r="L1759" i="1"/>
  <c r="L1791" i="1"/>
  <c r="L1823" i="1"/>
  <c r="L1855" i="1"/>
  <c r="L1919" i="1"/>
  <c r="L1951" i="1"/>
  <c r="L1983" i="1"/>
  <c r="L3408" i="1"/>
  <c r="L3792" i="1"/>
  <c r="L33" i="1"/>
  <c r="L65" i="1"/>
  <c r="L97" i="1"/>
  <c r="L129" i="1"/>
  <c r="L161" i="1"/>
  <c r="L193" i="1"/>
  <c r="L225" i="1"/>
  <c r="L257" i="1"/>
  <c r="L289" i="1"/>
  <c r="L321" i="1"/>
  <c r="L353" i="1"/>
  <c r="L385" i="1"/>
  <c r="L417" i="1"/>
  <c r="L449" i="1"/>
  <c r="L481" i="1"/>
  <c r="L513" i="1"/>
  <c r="L545" i="1"/>
  <c r="L577" i="1"/>
  <c r="L609" i="1"/>
  <c r="L641" i="1"/>
  <c r="L673" i="1"/>
  <c r="L705" i="1"/>
  <c r="L737" i="1"/>
  <c r="L769" i="1"/>
  <c r="L801" i="1"/>
  <c r="L833" i="1"/>
  <c r="L865" i="1"/>
  <c r="L897" i="1"/>
  <c r="L929" i="1"/>
  <c r="L961" i="1"/>
  <c r="L993" i="1"/>
  <c r="L1025" i="1"/>
  <c r="L1057" i="1"/>
  <c r="L1121" i="1"/>
  <c r="L1153" i="1"/>
  <c r="L1185" i="1"/>
  <c r="L1217" i="1"/>
  <c r="L1249" i="1"/>
  <c r="L1281" i="1"/>
  <c r="L1313" i="1"/>
  <c r="L1345" i="1"/>
  <c r="L1377" i="1"/>
  <c r="L1409" i="1"/>
  <c r="L1441" i="1"/>
  <c r="L1473" i="1"/>
  <c r="L1505" i="1"/>
  <c r="L1537" i="1"/>
  <c r="L1569" i="1"/>
  <c r="L1601" i="1"/>
  <c r="L1633" i="1"/>
  <c r="L1697" i="1"/>
  <c r="L1729" i="1"/>
  <c r="L1761" i="1"/>
  <c r="L1793" i="1"/>
  <c r="L1825" i="1"/>
  <c r="L1857" i="1"/>
  <c r="L1889" i="1"/>
  <c r="L1985" i="1"/>
  <c r="L2017" i="1"/>
  <c r="L2049" i="1"/>
  <c r="L2081" i="1"/>
  <c r="L2113" i="1"/>
  <c r="L2145" i="1"/>
  <c r="L2177" i="1"/>
  <c r="L2241" i="1"/>
  <c r="L2273" i="1"/>
  <c r="L2305" i="1"/>
  <c r="L2337" i="1"/>
  <c r="L2369" i="1"/>
  <c r="L2401" i="1"/>
  <c r="L2433" i="1"/>
  <c r="L2465" i="1"/>
  <c r="L2497" i="1"/>
  <c r="L2561" i="1"/>
  <c r="L2593" i="1"/>
  <c r="L2625" i="1"/>
  <c r="L2657" i="1"/>
  <c r="L2689" i="1"/>
  <c r="L2721" i="1"/>
  <c r="L2753" i="1"/>
  <c r="L2817" i="1"/>
  <c r="L2849" i="1"/>
  <c r="L2881" i="1"/>
  <c r="L2945" i="1"/>
  <c r="L2977" i="1"/>
  <c r="L3009" i="1"/>
  <c r="L3041" i="1"/>
  <c r="L3073" i="1"/>
  <c r="L3137" i="1"/>
  <c r="L3169" i="1"/>
  <c r="L3201" i="1"/>
  <c r="L3233" i="1"/>
  <c r="L3265" i="1"/>
  <c r="L3297" i="1"/>
  <c r="L3329" i="1"/>
  <c r="L3361" i="1"/>
  <c r="L3393" i="1"/>
  <c r="L3457" i="1"/>
  <c r="L3489" i="1"/>
  <c r="L3521" i="1"/>
  <c r="L3553" i="1"/>
  <c r="L3585" i="1"/>
  <c r="L3617" i="1"/>
  <c r="L3649" i="1"/>
  <c r="L3681" i="1"/>
  <c r="L3713" i="1"/>
  <c r="L3745" i="1"/>
  <c r="L3777" i="1"/>
  <c r="L3809" i="1"/>
  <c r="L3841" i="1"/>
  <c r="L3873" i="1"/>
  <c r="L3937" i="1"/>
  <c r="L3969" i="1"/>
  <c r="L4001" i="1"/>
  <c r="L4033" i="1"/>
  <c r="L4065" i="1"/>
  <c r="L4097" i="1"/>
  <c r="L4129" i="1"/>
  <c r="L4161" i="1"/>
  <c r="L4193" i="1"/>
  <c r="L4225" i="1"/>
  <c r="L4257" i="1"/>
  <c r="L4321" i="1"/>
  <c r="L4353" i="1"/>
  <c r="L4385" i="1"/>
  <c r="L4417" i="1"/>
  <c r="L4449" i="1"/>
  <c r="L4481" i="1"/>
  <c r="L4545" i="1"/>
  <c r="L4577" i="1"/>
  <c r="L4609" i="1"/>
  <c r="L4641" i="1"/>
  <c r="L4673" i="1"/>
  <c r="L4705" i="1"/>
  <c r="L4737" i="1"/>
  <c r="L4769" i="1"/>
  <c r="L4801" i="1"/>
  <c r="L4833" i="1"/>
  <c r="L4865" i="1"/>
  <c r="L4897" i="1"/>
  <c r="L4929" i="1"/>
  <c r="L4961" i="1"/>
  <c r="L4993" i="1"/>
  <c r="L5025" i="1"/>
  <c r="L5057" i="1"/>
  <c r="L5089" i="1"/>
  <c r="L5121" i="1"/>
  <c r="L5185" i="1"/>
  <c r="L5217" i="1"/>
  <c r="L5249" i="1"/>
  <c r="L5313" i="1"/>
  <c r="L5345" i="1"/>
  <c r="L5377" i="1"/>
  <c r="L5409" i="1"/>
  <c r="L5441" i="1"/>
  <c r="L5473" i="1"/>
  <c r="L5505" i="1"/>
  <c r="L5537" i="1"/>
  <c r="L5569" i="1"/>
  <c r="L5601" i="1"/>
  <c r="L5633" i="1"/>
  <c r="L5665" i="1"/>
  <c r="L5697" i="1"/>
  <c r="L5729" i="1"/>
  <c r="L5761" i="1"/>
  <c r="L5793" i="1"/>
  <c r="L5825" i="1"/>
  <c r="L5857" i="1"/>
  <c r="L5889" i="1"/>
  <c r="L5921" i="1"/>
  <c r="L5953" i="1"/>
  <c r="L5985" i="1"/>
  <c r="L2258" i="1"/>
  <c r="L2706" i="1"/>
  <c r="L2770" i="1"/>
  <c r="L3218" i="1"/>
  <c r="L3282" i="1"/>
  <c r="L4146" i="1"/>
  <c r="L4178" i="1"/>
  <c r="L4274" i="1"/>
  <c r="L4306" i="1"/>
  <c r="L4338" i="1"/>
  <c r="L4402" i="1"/>
  <c r="L4466" i="1"/>
  <c r="L4530" i="1"/>
  <c r="L4562" i="1"/>
  <c r="L4594" i="1"/>
  <c r="L4658" i="1"/>
  <c r="L4722" i="1"/>
  <c r="L4786" i="1"/>
  <c r="L4818" i="1"/>
  <c r="L4850" i="1"/>
  <c r="L4914" i="1"/>
  <c r="L4946" i="1"/>
  <c r="L4978" i="1"/>
  <c r="L5042" i="1"/>
  <c r="L5074" i="1"/>
  <c r="L5106" i="1"/>
  <c r="L5170" i="1"/>
  <c r="L5298" i="1"/>
  <c r="L5362" i="1"/>
  <c r="L5426" i="1"/>
  <c r="L5554" i="1"/>
  <c r="L5618" i="1"/>
  <c r="L5682" i="1"/>
  <c r="L5810" i="1"/>
  <c r="L5938" i="1"/>
  <c r="L2" i="1"/>
  <c r="L3" i="1"/>
  <c r="L35" i="1"/>
  <c r="L67" i="1"/>
  <c r="L99" i="1"/>
  <c r="L131" i="1"/>
  <c r="L163" i="1"/>
  <c r="L195" i="1"/>
  <c r="L227" i="1"/>
  <c r="L259" i="1"/>
  <c r="L291" i="1"/>
  <c r="L323" i="1"/>
  <c r="L355" i="1"/>
  <c r="L387" i="1"/>
  <c r="L419" i="1"/>
  <c r="L451" i="1"/>
  <c r="L515" i="1"/>
  <c r="L547" i="1"/>
  <c r="L579" i="1"/>
  <c r="L611" i="1"/>
  <c r="L643" i="1"/>
  <c r="L675" i="1"/>
  <c r="L707" i="1"/>
  <c r="L739" i="1"/>
  <c r="L771" i="1"/>
  <c r="L803" i="1"/>
  <c r="L835" i="1"/>
  <c r="L867" i="1"/>
  <c r="L899" i="1"/>
  <c r="L963" i="1"/>
  <c r="L995" i="1"/>
  <c r="L1027" i="1"/>
  <c r="L1059" i="1"/>
  <c r="L1091" i="1"/>
  <c r="L1123" i="1"/>
  <c r="L1155" i="1"/>
  <c r="L1187" i="1"/>
  <c r="L1219" i="1"/>
  <c r="L1251" i="1"/>
  <c r="L1283" i="1"/>
  <c r="L1315" i="1"/>
  <c r="L1347" i="1"/>
  <c r="L1379" i="1"/>
  <c r="L1411" i="1"/>
  <c r="L1443" i="1"/>
  <c r="L1475" i="1"/>
  <c r="L1507" i="1"/>
  <c r="L1539" i="1"/>
  <c r="L1571" i="1"/>
  <c r="L1667" i="1"/>
  <c r="L1699" i="1"/>
  <c r="L1731" i="1"/>
  <c r="L1763" i="1"/>
  <c r="L1795" i="1"/>
  <c r="L1827" i="1"/>
  <c r="L1859" i="1"/>
  <c r="L1891" i="1"/>
  <c r="L1923" i="1"/>
  <c r="L1955" i="1"/>
  <c r="L1987" i="1"/>
  <c r="L2019" i="1"/>
  <c r="L2051" i="1"/>
  <c r="L2083" i="1"/>
  <c r="L2147" i="1"/>
  <c r="L2179" i="1"/>
  <c r="L2211" i="1"/>
  <c r="L2243" i="1"/>
  <c r="L2275" i="1"/>
  <c r="L2307" i="1"/>
  <c r="L2339" i="1"/>
  <c r="L2371" i="1"/>
  <c r="L2403" i="1"/>
  <c r="L2435" i="1"/>
  <c r="L2467" i="1"/>
  <c r="L2499" i="1"/>
  <c r="L2531" i="1"/>
  <c r="L2563" i="1"/>
  <c r="L2595" i="1"/>
  <c r="L2627" i="1"/>
  <c r="L2659" i="1"/>
  <c r="L2691" i="1"/>
  <c r="L2723" i="1"/>
  <c r="L2755" i="1"/>
  <c r="L2787" i="1"/>
  <c r="L2819" i="1"/>
  <c r="L2883" i="1"/>
  <c r="L2915" i="1"/>
  <c r="L2947" i="1"/>
  <c r="L2979" i="1"/>
  <c r="L3011" i="1"/>
  <c r="L3043" i="1"/>
  <c r="L3107" i="1"/>
  <c r="L3139" i="1"/>
  <c r="L3171" i="1"/>
  <c r="L3203" i="1"/>
  <c r="L3235" i="1"/>
  <c r="L3267" i="1"/>
  <c r="L3299" i="1"/>
  <c r="L3331" i="1"/>
  <c r="L3363" i="1"/>
  <c r="L3395" i="1"/>
  <c r="L3427" i="1"/>
  <c r="L3459" i="1"/>
  <c r="L3491" i="1"/>
  <c r="L3523" i="1"/>
  <c r="L3555" i="1"/>
  <c r="L3587" i="1"/>
  <c r="L3619" i="1"/>
  <c r="L3651" i="1"/>
  <c r="L3683" i="1"/>
  <c r="L3747" i="1"/>
  <c r="L3779" i="1"/>
  <c r="L3811" i="1"/>
  <c r="L3843" i="1"/>
  <c r="L3875" i="1"/>
  <c r="L3907" i="1"/>
  <c r="L3939" i="1"/>
  <c r="L3971" i="1"/>
  <c r="L4003" i="1"/>
  <c r="L4035" i="1"/>
  <c r="L4067" i="1"/>
  <c r="L4099" i="1"/>
  <c r="L4323" i="1"/>
  <c r="L4451" i="1"/>
  <c r="L4579" i="1"/>
  <c r="L4707" i="1"/>
  <c r="L4835" i="1"/>
  <c r="L4963" i="1"/>
  <c r="L5123" i="1"/>
  <c r="L5187" i="1"/>
  <c r="L5251" i="1"/>
  <c r="L5315" i="1"/>
  <c r="L5379" i="1"/>
  <c r="L5411" i="1"/>
  <c r="L5443" i="1"/>
  <c r="L5475" i="1"/>
  <c r="L5507" i="1"/>
  <c r="L5571" i="1"/>
  <c r="L5635" i="1"/>
  <c r="L5699" i="1"/>
  <c r="L5763" i="1"/>
  <c r="L5827" i="1"/>
  <c r="L5891" i="1"/>
  <c r="L5923" i="1"/>
  <c r="L5955" i="1"/>
  <c r="L5987" i="1"/>
  <c r="L13" i="1"/>
  <c r="L45" i="1"/>
  <c r="L77" i="1"/>
  <c r="L109" i="1"/>
  <c r="L205" i="1"/>
  <c r="L237" i="1"/>
  <c r="L269" i="1"/>
  <c r="L301" i="1"/>
  <c r="L333" i="1"/>
  <c r="L365" i="1"/>
  <c r="L397" i="1"/>
  <c r="L429" i="1"/>
  <c r="L461" i="1"/>
  <c r="L493" i="1"/>
  <c r="L525" i="1"/>
  <c r="L557" i="1"/>
  <c r="L589" i="1"/>
  <c r="L621" i="1"/>
  <c r="L653" i="1"/>
  <c r="L685" i="1"/>
  <c r="L717" i="1"/>
  <c r="L749" i="1"/>
  <c r="L781" i="1"/>
  <c r="L813" i="1"/>
  <c r="L845" i="1"/>
  <c r="L877" i="1"/>
  <c r="L909" i="1"/>
  <c r="L941" i="1"/>
  <c r="L973" i="1"/>
  <c r="L1005" i="1"/>
  <c r="L1037" i="1"/>
  <c r="L1069" i="1"/>
  <c r="L1101" i="1"/>
  <c r="L1133" i="1"/>
  <c r="L1165" i="1"/>
  <c r="L1197" i="1"/>
  <c r="L1229" i="1"/>
  <c r="L1261" i="1"/>
  <c r="L1293" i="1"/>
  <c r="L1357" i="1"/>
  <c r="L1389" i="1"/>
  <c r="L1421" i="1"/>
  <c r="L1453" i="1"/>
  <c r="L1485" i="1"/>
  <c r="L1517" i="1"/>
  <c r="L1549" i="1"/>
  <c r="L1581" i="1"/>
  <c r="L1613" i="1"/>
  <c r="L1645" i="1"/>
  <c r="L1677" i="1"/>
  <c r="L1709" i="1"/>
  <c r="L1773" i="1"/>
  <c r="L1805" i="1"/>
  <c r="L1837" i="1"/>
  <c r="L1869" i="1"/>
  <c r="L1901" i="1"/>
  <c r="L1933" i="1"/>
  <c r="L1965" i="1"/>
  <c r="L1997" i="1"/>
  <c r="L2029" i="1"/>
  <c r="L2061" i="1"/>
  <c r="L2093" i="1"/>
  <c r="L2125" i="1"/>
  <c r="L2157" i="1"/>
  <c r="L2189" i="1"/>
  <c r="L2221" i="1"/>
  <c r="L2253" i="1"/>
  <c r="L2285" i="1"/>
  <c r="L2317" i="1"/>
  <c r="L2413" i="1"/>
  <c r="L2445" i="1"/>
  <c r="L2477" i="1"/>
  <c r="L2509" i="1"/>
  <c r="L2541" i="1"/>
  <c r="L2573" i="1"/>
  <c r="L2605" i="1"/>
  <c r="L2669" i="1"/>
  <c r="L2701" i="1"/>
  <c r="L2765" i="1"/>
  <c r="L2797" i="1"/>
  <c r="L2829" i="1"/>
  <c r="L2861" i="1"/>
  <c r="L2893" i="1"/>
  <c r="L2925" i="1"/>
  <c r="L2957" i="1"/>
  <c r="L2989" i="1"/>
  <c r="L3021" i="1"/>
  <c r="L3053" i="1"/>
  <c r="L3085" i="1"/>
  <c r="L3117" i="1"/>
  <c r="L3149" i="1"/>
  <c r="L3181" i="1"/>
  <c r="L3213" i="1"/>
  <c r="L3245" i="1"/>
  <c r="L3277" i="1"/>
  <c r="L3309" i="1"/>
  <c r="L3341" i="1"/>
  <c r="L3373" i="1"/>
  <c r="L3405" i="1"/>
  <c r="L3437" i="1"/>
  <c r="L3469" i="1"/>
  <c r="L3501" i="1"/>
  <c r="L3533" i="1"/>
  <c r="L3565" i="1"/>
  <c r="L3597" i="1"/>
  <c r="L3629" i="1"/>
  <c r="L3661" i="1"/>
  <c r="L3693" i="1"/>
  <c r="L3725" i="1"/>
  <c r="L3757" i="1"/>
  <c r="L3789" i="1"/>
  <c r="L3853" i="1"/>
  <c r="L3917" i="1"/>
  <c r="L3981" i="1"/>
  <c r="L4013" i="1"/>
  <c r="L4045" i="1"/>
  <c r="L4077" i="1"/>
  <c r="L4109" i="1"/>
  <c r="L4173" i="1"/>
  <c r="L4205" i="1"/>
  <c r="L4301" i="1"/>
  <c r="L4333" i="1"/>
  <c r="L4429" i="1"/>
  <c r="L4461" i="1"/>
  <c r="L4557" i="1"/>
  <c r="L4589" i="1"/>
  <c r="L4685" i="1"/>
  <c r="L4717" i="1"/>
  <c r="L4845" i="1"/>
  <c r="L4941" i="1"/>
  <c r="L4973" i="1"/>
  <c r="L5101" i="1"/>
  <c r="L5133" i="1"/>
  <c r="L5165" i="1"/>
  <c r="L5197" i="1"/>
  <c r="L5229" i="1"/>
  <c r="L5261" i="1"/>
  <c r="L5293" i="1"/>
  <c r="L5325" i="1"/>
  <c r="L5357" i="1"/>
  <c r="L5389" i="1"/>
  <c r="L5453" i="1"/>
  <c r="L5485" i="1"/>
  <c r="L5517" i="1"/>
  <c r="L5549" i="1"/>
  <c r="L5613" i="1"/>
  <c r="L5677" i="1"/>
  <c r="L5709" i="1"/>
  <c r="L5741" i="1"/>
  <c r="L5773" i="1"/>
  <c r="L5837" i="1"/>
  <c r="L5869" i="1"/>
  <c r="L5901" i="1"/>
  <c r="L5933" i="1"/>
  <c r="L5965" i="1"/>
  <c r="L5997" i="1"/>
  <c r="L2039" i="1"/>
  <c r="L2071" i="1"/>
  <c r="L2103" i="1"/>
  <c r="L2135" i="1"/>
  <c r="L2167" i="1"/>
  <c r="L2199" i="1"/>
  <c r="L2231" i="1"/>
  <c r="L2263" i="1"/>
  <c r="L2295" i="1"/>
  <c r="L2327" i="1"/>
  <c r="L2359" i="1"/>
  <c r="L2423" i="1"/>
  <c r="L2455" i="1"/>
  <c r="L2487" i="1"/>
  <c r="L2519" i="1"/>
  <c r="L2551" i="1"/>
  <c r="L2583" i="1"/>
  <c r="L2615" i="1"/>
  <c r="L2647" i="1"/>
  <c r="L2679" i="1"/>
  <c r="L2711" i="1"/>
  <c r="L2743" i="1"/>
  <c r="L2807" i="1"/>
  <c r="L2839" i="1"/>
  <c r="L2871" i="1"/>
  <c r="L2903" i="1"/>
  <c r="L2935" i="1"/>
  <c r="L2967" i="1"/>
  <c r="L2999" i="1"/>
  <c r="L3031" i="1"/>
  <c r="L3063" i="1"/>
  <c r="L3095" i="1"/>
  <c r="L3127" i="1"/>
  <c r="L3191" i="1"/>
  <c r="L3223" i="1"/>
  <c r="L3255" i="1"/>
  <c r="L3287" i="1"/>
  <c r="L3319" i="1"/>
  <c r="L3351" i="1"/>
  <c r="L3383" i="1"/>
  <c r="L3415" i="1"/>
  <c r="L3447" i="1"/>
  <c r="L3479" i="1"/>
  <c r="L3511" i="1"/>
  <c r="L3543" i="1"/>
  <c r="L3575" i="1"/>
  <c r="L3607" i="1"/>
  <c r="L3639" i="1"/>
  <c r="L3671" i="1"/>
  <c r="L3703" i="1"/>
  <c r="L3735" i="1"/>
  <c r="L3767" i="1"/>
  <c r="L3799" i="1"/>
  <c r="L3831" i="1"/>
  <c r="L3863" i="1"/>
  <c r="L3895" i="1"/>
  <c r="L3927" i="1"/>
  <c r="L3959" i="1"/>
  <c r="L3991" i="1"/>
  <c r="L4023" i="1"/>
  <c r="L4055" i="1"/>
  <c r="L4119" i="1"/>
  <c r="L4151" i="1"/>
  <c r="L4183" i="1"/>
  <c r="L4215" i="1"/>
  <c r="L4247" i="1"/>
  <c r="L4279" i="1"/>
  <c r="L4311" i="1"/>
  <c r="L4343" i="1"/>
  <c r="L4375" i="1"/>
  <c r="L4407" i="1"/>
  <c r="L4439" i="1"/>
  <c r="L4471" i="1"/>
  <c r="L4503" i="1"/>
  <c r="L4535" i="1"/>
  <c r="L4567" i="1"/>
  <c r="L4599" i="1"/>
  <c r="L4631" i="1"/>
  <c r="L4663" i="1"/>
  <c r="L4695" i="1"/>
  <c r="L4727" i="1"/>
  <c r="L4759" i="1"/>
  <c r="L4791" i="1"/>
  <c r="L4823" i="1"/>
  <c r="L4855" i="1"/>
  <c r="L4887" i="1"/>
  <c r="L4919" i="1"/>
  <c r="L4951" i="1"/>
  <c r="L4983" i="1"/>
  <c r="L5015" i="1"/>
  <c r="L5047" i="1"/>
  <c r="L5079" i="1"/>
  <c r="L5111" i="1"/>
  <c r="L5143" i="1"/>
  <c r="L5175" i="1"/>
  <c r="L5207" i="1"/>
  <c r="L5239" i="1"/>
  <c r="L5271" i="1"/>
  <c r="L5303" i="1"/>
  <c r="L5335" i="1"/>
  <c r="L5399" i="1"/>
  <c r="L5431" i="1"/>
  <c r="L5463" i="1"/>
  <c r="L5495" i="1"/>
  <c r="L5527" i="1"/>
  <c r="L5591" i="1"/>
  <c r="L5623" i="1"/>
  <c r="L5655" i="1"/>
  <c r="L5687" i="1"/>
  <c r="L5719" i="1"/>
  <c r="L5751" i="1"/>
  <c r="L5783" i="1"/>
  <c r="L5815" i="1"/>
  <c r="L5847" i="1"/>
  <c r="L5879" i="1"/>
  <c r="L5911" i="1"/>
  <c r="L5943" i="1"/>
  <c r="L5975" i="1"/>
  <c r="L4052" i="1"/>
  <c r="L4134" i="1"/>
  <c r="L4166" i="1"/>
  <c r="L4198" i="1"/>
  <c r="L4230" i="1"/>
  <c r="L4262" i="1"/>
  <c r="L4294" i="1"/>
  <c r="L4326" i="1"/>
  <c r="L4358" i="1"/>
  <c r="L4422" i="1"/>
  <c r="L4454" i="1"/>
  <c r="L4486" i="1"/>
  <c r="L4518" i="1"/>
  <c r="L4550" i="1"/>
  <c r="L4582" i="1"/>
  <c r="L4614" i="1"/>
  <c r="L4646" i="1"/>
  <c r="L4678" i="1"/>
  <c r="L4710" i="1"/>
  <c r="L4742" i="1"/>
  <c r="L4774" i="1"/>
  <c r="L4806" i="1"/>
  <c r="L4838" i="1"/>
  <c r="L4870" i="1"/>
  <c r="L4902" i="1"/>
  <c r="L4934" i="1"/>
  <c r="L4966" i="1"/>
  <c r="L4998" i="1"/>
  <c r="L5030" i="1"/>
  <c r="L5062" i="1"/>
  <c r="L5094" i="1"/>
  <c r="L5126" i="1"/>
  <c r="L5158" i="1"/>
  <c r="L5190" i="1"/>
  <c r="L5222" i="1"/>
  <c r="L5254" i="1"/>
  <c r="L5318" i="1"/>
  <c r="L5350" i="1"/>
  <c r="L5382" i="1"/>
  <c r="L5414" i="1"/>
  <c r="L5446" i="1"/>
  <c r="L5478" i="1"/>
  <c r="L5510" i="1"/>
  <c r="L5542" i="1"/>
  <c r="L5574" i="1"/>
  <c r="L5606" i="1"/>
  <c r="L5638" i="1"/>
  <c r="L5670" i="1"/>
  <c r="L5702" i="1"/>
  <c r="L5734" i="1"/>
  <c r="L5766" i="1"/>
  <c r="L5830" i="1"/>
  <c r="L5862" i="1"/>
  <c r="L5894" i="1"/>
  <c r="L5926" i="1"/>
  <c r="L5958" i="1"/>
  <c r="L5990" i="1"/>
  <c r="L4504" i="1"/>
  <c r="L4536" i="1"/>
  <c r="L4568" i="1"/>
  <c r="L4600" i="1"/>
  <c r="L4632" i="1"/>
  <c r="L4664" i="1"/>
  <c r="L4696" i="1"/>
  <c r="L4728" i="1"/>
  <c r="L4760" i="1"/>
  <c r="L4792" i="1"/>
  <c r="L4824" i="1"/>
  <c r="L4856" i="1"/>
  <c r="L4888" i="1"/>
  <c r="L4920" i="1"/>
  <c r="L4952" i="1"/>
  <c r="L4984" i="1"/>
  <c r="L5016" i="1"/>
  <c r="L5048" i="1"/>
  <c r="L5080" i="1"/>
  <c r="L5112" i="1"/>
  <c r="L5176" i="1"/>
  <c r="L5208" i="1"/>
  <c r="L5240" i="1"/>
  <c r="L5272" i="1"/>
  <c r="L5304" i="1"/>
  <c r="L5336" i="1"/>
  <c r="L5368" i="1"/>
  <c r="L5400" i="1"/>
  <c r="L5432" i="1"/>
  <c r="L5464" i="1"/>
  <c r="L5496" i="1"/>
  <c r="L5528" i="1"/>
  <c r="L5560" i="1"/>
  <c r="L5592" i="1"/>
  <c r="L5624" i="1"/>
  <c r="L5656" i="1"/>
  <c r="L5688" i="1"/>
  <c r="L5720" i="1"/>
  <c r="L5752" i="1"/>
  <c r="L5784" i="1"/>
  <c r="L5816" i="1"/>
  <c r="L5848" i="1"/>
  <c r="L5880" i="1"/>
  <c r="L5944" i="1"/>
  <c r="L5976" i="1"/>
  <c r="L1882" i="1"/>
  <c r="L1946" i="1"/>
  <c r="L2010" i="1"/>
  <c r="L2042" i="1"/>
  <c r="L2074" i="1"/>
  <c r="L2106" i="1"/>
  <c r="L2138" i="1"/>
  <c r="L2170" i="1"/>
  <c r="L2202" i="1"/>
  <c r="L2234" i="1"/>
  <c r="L2266" i="1"/>
  <c r="L2298" i="1"/>
  <c r="L2330" i="1"/>
  <c r="L2362" i="1"/>
  <c r="L2394" i="1"/>
  <c r="L2458" i="1"/>
  <c r="L2522" i="1"/>
  <c r="L2554" i="1"/>
  <c r="L2586" i="1"/>
  <c r="L2618" i="1"/>
  <c r="L2650" i="1"/>
  <c r="L2682" i="1"/>
  <c r="L2714" i="1"/>
  <c r="L2746" i="1"/>
  <c r="L2778" i="1"/>
  <c r="L2810" i="1"/>
  <c r="L2842" i="1"/>
  <c r="L2874" i="1"/>
  <c r="L2906" i="1"/>
  <c r="L2970" i="1"/>
  <c r="L3098" i="1"/>
  <c r="L3130" i="1"/>
  <c r="L3162" i="1"/>
  <c r="L3194" i="1"/>
  <c r="L3226" i="1"/>
  <c r="L3258" i="1"/>
  <c r="L3290" i="1"/>
  <c r="L3322" i="1"/>
  <c r="L3354" i="1"/>
  <c r="L3386" i="1"/>
  <c r="L3418" i="1"/>
  <c r="L3482" i="1"/>
  <c r="L3546" i="1"/>
  <c r="L3578" i="1"/>
  <c r="L3610" i="1"/>
  <c r="L3642" i="1"/>
  <c r="L3674" i="1"/>
  <c r="L3706" i="1"/>
  <c r="L3738" i="1"/>
  <c r="L3770" i="1"/>
  <c r="L3802" i="1"/>
  <c r="L3866" i="1"/>
  <c r="L3930" i="1"/>
  <c r="L3962" i="1"/>
  <c r="L3994" i="1"/>
  <c r="L4026" i="1"/>
  <c r="L4058" i="1"/>
  <c r="L4090" i="1"/>
  <c r="L4122" i="1"/>
  <c r="L4154" i="1"/>
  <c r="L4186" i="1"/>
  <c r="L4218" i="1"/>
  <c r="L4250" i="1"/>
  <c r="L4282" i="1"/>
  <c r="L4314" i="1"/>
  <c r="L4346" i="1"/>
  <c r="L4378" i="1"/>
  <c r="L4410" i="1"/>
  <c r="L4442" i="1"/>
  <c r="L4474" i="1"/>
  <c r="L4506" i="1"/>
  <c r="L4538" i="1"/>
  <c r="L4570" i="1"/>
  <c r="L4634" i="1"/>
  <c r="L4666" i="1"/>
  <c r="L4698" i="1"/>
  <c r="L4730" i="1"/>
  <c r="L4762" i="1"/>
  <c r="L4794" i="1"/>
  <c r="L4826" i="1"/>
  <c r="L4890" i="1"/>
  <c r="L4922" i="1"/>
  <c r="L4954" i="1"/>
  <c r="L4986" i="1"/>
  <c r="L5018" i="1"/>
  <c r="L5050" i="1"/>
  <c r="L5082" i="1"/>
  <c r="L5114" i="1"/>
  <c r="L5178" i="1"/>
  <c r="L5242" i="1"/>
  <c r="L5306" i="1"/>
  <c r="L5370" i="1"/>
  <c r="L5402" i="1"/>
  <c r="L5434" i="1"/>
  <c r="L5498" i="1"/>
  <c r="L5562" i="1"/>
  <c r="L5626" i="1"/>
  <c r="L5690" i="1"/>
  <c r="L5754" i="1"/>
  <c r="L5818" i="1"/>
  <c r="L5882" i="1"/>
  <c r="L5914" i="1"/>
  <c r="L5946" i="1"/>
  <c r="L60" i="1"/>
  <c r="L92" i="1"/>
  <c r="L124" i="1"/>
  <c r="L156" i="1"/>
  <c r="L188" i="1"/>
  <c r="L220" i="1"/>
  <c r="L284" i="1"/>
  <c r="L348" i="1"/>
  <c r="L380" i="1"/>
  <c r="L412" i="1"/>
  <c r="L444" i="1"/>
  <c r="L476" i="1"/>
  <c r="L508" i="1"/>
  <c r="L572" i="1"/>
  <c r="L604" i="1"/>
  <c r="L636" i="1"/>
  <c r="L700" i="1"/>
  <c r="L796" i="1"/>
  <c r="L828" i="1"/>
  <c r="L860" i="1"/>
  <c r="L892" i="1"/>
  <c r="L924" i="1"/>
  <c r="L956" i="1"/>
  <c r="L988" i="1"/>
  <c r="L1020" i="1"/>
  <c r="L1052" i="1"/>
  <c r="L1084" i="1"/>
  <c r="L1116" i="1"/>
  <c r="L1148" i="1"/>
  <c r="L1180" i="1"/>
  <c r="L1212" i="1"/>
  <c r="L1244" i="1"/>
  <c r="L1276" i="1"/>
  <c r="L1308" i="1"/>
  <c r="L1340" i="1"/>
  <c r="L1372" i="1"/>
  <c r="L1404" i="1"/>
  <c r="L1436" i="1"/>
  <c r="L1468" i="1"/>
  <c r="L1500" i="1"/>
  <c r="L1532" i="1"/>
  <c r="L1564" i="1"/>
  <c r="L1596" i="1"/>
  <c r="L1628" i="1"/>
  <c r="L1660" i="1"/>
  <c r="L1692" i="1"/>
  <c r="L1724" i="1"/>
  <c r="L1756" i="1"/>
  <c r="L1788" i="1"/>
  <c r="L1820" i="1"/>
  <c r="L1852" i="1"/>
  <c r="L1884" i="1"/>
  <c r="L1916" i="1"/>
  <c r="L1948" i="1"/>
  <c r="L1980" i="1"/>
  <c r="L2012" i="1"/>
  <c r="L2044" i="1"/>
  <c r="L2076" i="1"/>
  <c r="L2108" i="1"/>
  <c r="L2140" i="1"/>
  <c r="L2172" i="1"/>
  <c r="L2204" i="1"/>
  <c r="L2236" i="1"/>
  <c r="L2268" i="1"/>
  <c r="L2300" i="1"/>
  <c r="L2332" i="1"/>
  <c r="L2396" i="1"/>
  <c r="L2428" i="1"/>
  <c r="L2460" i="1"/>
  <c r="L2492" i="1"/>
  <c r="L2524" i="1"/>
  <c r="L2556" i="1"/>
  <c r="L2588" i="1"/>
  <c r="L2620" i="1"/>
  <c r="L2652" i="1"/>
  <c r="L2684" i="1"/>
  <c r="L2716" i="1"/>
  <c r="L2748" i="1"/>
  <c r="L2780" i="1"/>
  <c r="L2812" i="1"/>
  <c r="L2844" i="1"/>
  <c r="L2876" i="1"/>
  <c r="L2908" i="1"/>
  <c r="L2940" i="1"/>
  <c r="L2972" i="1"/>
  <c r="L3004" i="1"/>
  <c r="L3036" i="1"/>
  <c r="L3068" i="1"/>
  <c r="L3100" i="1"/>
  <c r="L3164" i="1"/>
  <c r="L3196" i="1"/>
  <c r="L3228" i="1"/>
  <c r="L3260" i="1"/>
  <c r="L3292" i="1"/>
  <c r="L3324" i="1"/>
  <c r="L3356" i="1"/>
  <c r="L3388" i="1"/>
  <c r="L3420" i="1"/>
  <c r="L3452" i="1"/>
  <c r="L3516" i="1"/>
  <c r="L3548" i="1"/>
  <c r="L3580" i="1"/>
  <c r="L3612" i="1"/>
  <c r="L3644" i="1"/>
  <c r="L3676" i="1"/>
  <c r="L3708" i="1"/>
  <c r="L3740" i="1"/>
  <c r="L3772" i="1"/>
  <c r="L3804" i="1"/>
  <c r="L3836" i="1"/>
  <c r="L3868" i="1"/>
  <c r="L3900" i="1"/>
  <c r="L3932" i="1"/>
  <c r="L3964" i="1"/>
  <c r="L3996" i="1"/>
  <c r="L4028" i="1"/>
  <c r="L4060" i="1"/>
  <c r="L4092" i="1"/>
  <c r="L4124" i="1"/>
  <c r="L4156" i="1"/>
  <c r="L4188" i="1"/>
  <c r="L4220" i="1"/>
  <c r="L4252" i="1"/>
  <c r="L4284" i="1"/>
  <c r="L4316" i="1"/>
  <c r="L4348" i="1"/>
  <c r="L4380" i="1"/>
  <c r="L4412" i="1"/>
  <c r="L4444" i="1"/>
  <c r="L4476" i="1"/>
  <c r="L4508" i="1"/>
  <c r="L4540" i="1"/>
  <c r="L4604" i="1"/>
  <c r="L4636" i="1"/>
  <c r="L4700" i="1"/>
  <c r="L4732" i="1"/>
  <c r="L4764" i="1"/>
  <c r="L4796" i="1"/>
  <c r="L4828" i="1"/>
  <c r="L4860" i="1"/>
  <c r="L4924" i="1"/>
  <c r="L4956" i="1"/>
  <c r="L4988" i="1"/>
  <c r="L5020" i="1"/>
  <c r="L5052" i="1"/>
  <c r="L5084" i="1"/>
  <c r="L5148" i="1"/>
  <c r="L5212" i="1"/>
  <c r="L5244" i="1"/>
  <c r="L5276" i="1"/>
  <c r="L5308" i="1"/>
  <c r="L5340" i="1"/>
  <c r="L5372" i="1"/>
  <c r="L5404" i="1"/>
  <c r="L5468" i="1"/>
  <c r="L5532" i="1"/>
  <c r="L5596" i="1"/>
  <c r="L5660" i="1"/>
  <c r="L5724" i="1"/>
  <c r="L5756" i="1"/>
  <c r="L5788" i="1"/>
  <c r="L5820" i="1"/>
  <c r="L5852" i="1"/>
  <c r="L5884" i="1"/>
  <c r="L5916" i="1"/>
  <c r="L5980" i="1"/>
  <c r="U3" i="1"/>
  <c r="T3" i="1"/>
  <c r="AP2" i="2"/>
  <c r="AO4" i="2"/>
  <c r="AO3" i="2"/>
  <c r="AO2" i="2"/>
  <c r="L5998" i="1"/>
  <c r="L272" i="1"/>
  <c r="L464" i="1"/>
  <c r="L528" i="1"/>
  <c r="L592" i="1"/>
  <c r="L784" i="1"/>
  <c r="L1168" i="1"/>
  <c r="L1360" i="1"/>
  <c r="L1744" i="1"/>
  <c r="L2128" i="1"/>
  <c r="L2320" i="1"/>
  <c r="L73" i="1"/>
  <c r="L169" i="1"/>
  <c r="L233" i="1"/>
  <c r="L297" i="1"/>
  <c r="L361" i="1"/>
  <c r="L425" i="1"/>
  <c r="L489" i="1"/>
  <c r="L553" i="1"/>
  <c r="L617" i="1"/>
  <c r="L681" i="1"/>
  <c r="L745" i="1"/>
  <c r="L809" i="1"/>
  <c r="L873" i="1"/>
  <c r="L937" i="1"/>
  <c r="L1001" i="1"/>
  <c r="L1065" i="1"/>
  <c r="L1129" i="1"/>
  <c r="L1193" i="1"/>
  <c r="L1257" i="1"/>
  <c r="L1385" i="1"/>
  <c r="L1449" i="1"/>
  <c r="L1513" i="1"/>
  <c r="L1577" i="1"/>
  <c r="L1897" i="1"/>
  <c r="L1961" i="1"/>
  <c r="L2025" i="1"/>
  <c r="L2089" i="1"/>
  <c r="L5195" i="1"/>
  <c r="L5259" i="1"/>
  <c r="L5323" i="1"/>
  <c r="L5387" i="1"/>
  <c r="L5451" i="1"/>
  <c r="L5515" i="1"/>
  <c r="L5707" i="1"/>
  <c r="L5771" i="1"/>
  <c r="L5835" i="1"/>
  <c r="L5899" i="1"/>
  <c r="L5963" i="1"/>
  <c r="L21" i="1"/>
  <c r="L5333" i="1"/>
  <c r="L5397" i="1"/>
  <c r="L5461" i="1"/>
  <c r="L5525" i="1"/>
  <c r="L5845" i="1"/>
  <c r="L5973" i="1"/>
  <c r="L2238" i="1"/>
  <c r="L2270" i="1"/>
  <c r="L2302" i="1"/>
  <c r="L2366" i="1"/>
  <c r="L2430" i="1"/>
  <c r="L2462" i="1"/>
  <c r="L2494" i="1"/>
  <c r="L2526" i="1"/>
  <c r="L2558" i="1"/>
  <c r="L2590" i="1"/>
  <c r="L2622" i="1"/>
  <c r="L2654" i="1"/>
  <c r="L2686" i="1"/>
  <c r="L2718" i="1"/>
  <c r="L2750" i="1"/>
  <c r="L2782" i="1"/>
  <c r="L2814" i="1"/>
  <c r="L2846" i="1"/>
  <c r="L2878" i="1"/>
  <c r="L2910" i="1"/>
  <c r="L2942" i="1"/>
  <c r="L2974" i="1"/>
  <c r="L3006" i="1"/>
  <c r="L3070" i="1"/>
  <c r="L3102" i="1"/>
  <c r="L3134" i="1"/>
  <c r="L3166" i="1"/>
  <c r="L3198" i="1"/>
  <c r="L3230" i="1"/>
  <c r="L3294" i="1"/>
  <c r="L3326" i="1"/>
  <c r="L3358" i="1"/>
  <c r="L3390" i="1"/>
  <c r="L3422" i="1"/>
  <c r="L3454" i="1"/>
  <c r="L3486" i="1"/>
  <c r="L3518" i="1"/>
  <c r="L3582" i="1"/>
  <c r="L3614" i="1"/>
  <c r="L3646" i="1"/>
  <c r="L3678" i="1"/>
  <c r="L3710" i="1"/>
  <c r="L3742" i="1"/>
  <c r="L3774" i="1"/>
  <c r="L3838" i="1"/>
  <c r="L3870" i="1"/>
  <c r="L3902" i="1"/>
  <c r="L3934" i="1"/>
  <c r="L3966" i="1"/>
  <c r="L4030" i="1"/>
  <c r="L4062" i="1"/>
  <c r="L4" i="1"/>
  <c r="L36" i="1"/>
  <c r="L100" i="1"/>
  <c r="L132" i="1"/>
  <c r="L164" i="1"/>
  <c r="L196" i="1"/>
  <c r="L228" i="1"/>
  <c r="L260" i="1"/>
  <c r="L292" i="1"/>
  <c r="L324" i="1"/>
  <c r="L388" i="1"/>
  <c r="L420" i="1"/>
  <c r="L452" i="1"/>
  <c r="L484" i="1"/>
  <c r="L516" i="1"/>
  <c r="L548" i="1"/>
  <c r="L580" i="1"/>
  <c r="L612" i="1"/>
  <c r="L644" i="1"/>
  <c r="L708" i="1"/>
  <c r="L740" i="1"/>
  <c r="L772" i="1"/>
  <c r="L804" i="1"/>
  <c r="L836" i="1"/>
  <c r="L868" i="1"/>
  <c r="L932" i="1"/>
  <c r="L964" i="1"/>
  <c r="L1060" i="1"/>
  <c r="L1092" i="1"/>
  <c r="L1124" i="1"/>
  <c r="L1156" i="1"/>
  <c r="L1188" i="1"/>
  <c r="L1220" i="1"/>
  <c r="L1252" i="1"/>
  <c r="L1284" i="1"/>
  <c r="L1316" i="1"/>
  <c r="L1348" i="1"/>
  <c r="L1380" i="1"/>
  <c r="L1412" i="1"/>
  <c r="L1476" i="1"/>
  <c r="L1508" i="1"/>
  <c r="L1540" i="1"/>
  <c r="L1572" i="1"/>
  <c r="L1604" i="1"/>
  <c r="L1636" i="1"/>
  <c r="L1668" i="1"/>
  <c r="L1700" i="1"/>
  <c r="L1732" i="1"/>
  <c r="L1764" i="1"/>
  <c r="L1796" i="1"/>
  <c r="L1828" i="1"/>
  <c r="L1860" i="1"/>
  <c r="L1892" i="1"/>
  <c r="L1924" i="1"/>
  <c r="L1988" i="1"/>
  <c r="L2020" i="1"/>
  <c r="L2084" i="1"/>
  <c r="L2116" i="1"/>
  <c r="L2148" i="1"/>
  <c r="L2212" i="1"/>
  <c r="L2244" i="1"/>
  <c r="L2276" i="1"/>
  <c r="L2308" i="1"/>
  <c r="L2340" i="1"/>
  <c r="L2372" i="1"/>
  <c r="L2404" i="1"/>
  <c r="L2436" i="1"/>
  <c r="L2468" i="1"/>
  <c r="L2500" i="1"/>
  <c r="L2532" i="1"/>
  <c r="L2564" i="1"/>
  <c r="L2628" i="1"/>
  <c r="L2692" i="1"/>
  <c r="L2724" i="1"/>
  <c r="L2756" i="1"/>
  <c r="L2788" i="1"/>
  <c r="L2820" i="1"/>
  <c r="L2852" i="1"/>
  <c r="L2884" i="1"/>
  <c r="L2916" i="1"/>
  <c r="L2948" i="1"/>
  <c r="L2980" i="1"/>
  <c r="L3012" i="1"/>
  <c r="L3044" i="1"/>
  <c r="L3076" i="1"/>
  <c r="L3108" i="1"/>
  <c r="L3140" i="1"/>
  <c r="L3172" i="1"/>
  <c r="L3204" i="1"/>
  <c r="L3236" i="1"/>
  <c r="L3268" i="1"/>
  <c r="L3332" i="1"/>
  <c r="L3364" i="1"/>
  <c r="L3396" i="1"/>
  <c r="L3428" i="1"/>
  <c r="L3460" i="1"/>
  <c r="L3492" i="1"/>
  <c r="L3524" i="1"/>
  <c r="L3556" i="1"/>
  <c r="L3588" i="1"/>
  <c r="L3620" i="1"/>
  <c r="L3652" i="1"/>
  <c r="L3716" i="1"/>
  <c r="L3748" i="1"/>
  <c r="L3780" i="1"/>
  <c r="L3812" i="1"/>
  <c r="L3844" i="1"/>
  <c r="L3876" i="1"/>
  <c r="L3908" i="1"/>
  <c r="L3940" i="1"/>
  <c r="L3972" i="1"/>
  <c r="L4036" i="1"/>
  <c r="L4068" i="1"/>
  <c r="L4100" i="1"/>
  <c r="L4132" i="1"/>
  <c r="L4196" i="1"/>
  <c r="L4228" i="1"/>
  <c r="L4260" i="1"/>
  <c r="L4324" i="1"/>
  <c r="L4356" i="1"/>
  <c r="L4420" i="1"/>
  <c r="L4484" i="1"/>
  <c r="L4516" i="1"/>
  <c r="L4548" i="1"/>
  <c r="L4580" i="1"/>
  <c r="L4612" i="1"/>
  <c r="L4644" i="1"/>
  <c r="L4676" i="1"/>
  <c r="L4708" i="1"/>
  <c r="L4740" i="1"/>
  <c r="L4772" i="1"/>
  <c r="L4804" i="1"/>
  <c r="L4836" i="1"/>
  <c r="L4868" i="1"/>
  <c r="L4900" i="1"/>
  <c r="L4932" i="1"/>
  <c r="L4964" i="1"/>
  <c r="L4996" i="1"/>
  <c r="L5028" i="1"/>
  <c r="L5060" i="1"/>
  <c r="L5092" i="1"/>
  <c r="L5124" i="1"/>
  <c r="L5188" i="1"/>
  <c r="L5252" i="1"/>
  <c r="L5316" i="1"/>
  <c r="L5380" i="1"/>
  <c r="L5412" i="1"/>
  <c r="L5444" i="1"/>
  <c r="L5476" i="1"/>
  <c r="L5508" i="1"/>
  <c r="L5540" i="1"/>
  <c r="L5572" i="1"/>
  <c r="L5636" i="1"/>
  <c r="L5700" i="1"/>
  <c r="L5764" i="1"/>
  <c r="L5828" i="1"/>
  <c r="L5892" i="1"/>
  <c r="L5988" i="1"/>
  <c r="H3" i="5"/>
  <c r="H6" i="5"/>
  <c r="H4" i="5"/>
  <c r="H5" i="5"/>
  <c r="H2" i="5"/>
  <c r="AC3" i="2"/>
  <c r="AC2" i="2"/>
  <c r="K11" i="3"/>
  <c r="L11" i="3" s="1"/>
  <c r="K15" i="3"/>
  <c r="L15" i="3" s="1"/>
  <c r="K8" i="3"/>
  <c r="L8" i="3" s="1"/>
  <c r="K31" i="3"/>
  <c r="L31" i="3" s="1"/>
  <c r="K9" i="3"/>
  <c r="L9" i="3" s="1"/>
  <c r="K23" i="3"/>
  <c r="L23" i="3" s="1"/>
  <c r="L3" i="3"/>
  <c r="K7" i="3"/>
  <c r="L7" i="3" s="1"/>
  <c r="U4" i="1" l="1"/>
  <c r="Q3" i="1"/>
  <c r="Q4" i="1"/>
  <c r="P2" i="1"/>
  <c r="Q5" i="1"/>
  <c r="U2" i="1"/>
  <c r="Q6" i="1"/>
  <c r="T2" i="1"/>
  <c r="Q2" i="1"/>
  <c r="O5" i="1"/>
  <c r="P3" i="1"/>
  <c r="P4" i="1"/>
  <c r="P5" i="1"/>
  <c r="P6" i="1"/>
  <c r="O3" i="1"/>
  <c r="O4" i="1"/>
  <c r="O6" i="1"/>
  <c r="O2" i="1"/>
  <c r="T4" i="1"/>
  <c r="N4" i="3"/>
  <c r="N2" i="3"/>
  <c r="N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<sst xmlns="http://schemas.openxmlformats.org/spreadsheetml/2006/main" count="58770" uniqueCount="18612">
  <si>
    <t>order_date</t>
  </si>
  <si>
    <t>customer_id</t>
  </si>
  <si>
    <t>city</t>
  </si>
  <si>
    <t>payment_method</t>
  </si>
  <si>
    <t>order_amount</t>
  </si>
  <si>
    <t>order_status</t>
  </si>
  <si>
    <t>ORD26000001</t>
  </si>
  <si>
    <t>CUST28289</t>
  </si>
  <si>
    <t>Pune</t>
  </si>
  <si>
    <t>UPI</t>
  </si>
  <si>
    <t>Paid</t>
  </si>
  <si>
    <t>ORD26000002</t>
  </si>
  <si>
    <t>CUST38657</t>
  </si>
  <si>
    <t>Bengaluru</t>
  </si>
  <si>
    <t>ORD26000003</t>
  </si>
  <si>
    <t>CUST81426</t>
  </si>
  <si>
    <t>Kolkata</t>
  </si>
  <si>
    <t>Card</t>
  </si>
  <si>
    <t>ORD26000004</t>
  </si>
  <si>
    <t>CUST30926</t>
  </si>
  <si>
    <t>ORD26000005</t>
  </si>
  <si>
    <t>CUST23396</t>
  </si>
  <si>
    <t>ORD26000006</t>
  </si>
  <si>
    <t>CUST15695</t>
  </si>
  <si>
    <t>Ahmedabad</t>
  </si>
  <si>
    <t>ORD26000007</t>
  </si>
  <si>
    <t>CUST92397</t>
  </si>
  <si>
    <t>Lucknow</t>
  </si>
  <si>
    <t>ORD26000008</t>
  </si>
  <si>
    <t>CUST96673</t>
  </si>
  <si>
    <t>ORD26000009</t>
  </si>
  <si>
    <t>CUST59823</t>
  </si>
  <si>
    <t>Hyderabad</t>
  </si>
  <si>
    <t>NetBanking</t>
  </si>
  <si>
    <t>ORD26000010</t>
  </si>
  <si>
    <t>CUST44993</t>
  </si>
  <si>
    <t>ORD26000011</t>
  </si>
  <si>
    <t>CUST45382</t>
  </si>
  <si>
    <t>Jaipur</t>
  </si>
  <si>
    <t>ORD26000012</t>
  </si>
  <si>
    <t>CUST14207</t>
  </si>
  <si>
    <t>Chennai</t>
  </si>
  <si>
    <t>ORD26000013</t>
  </si>
  <si>
    <t>CUST51245</t>
  </si>
  <si>
    <t>Wallet</t>
  </si>
  <si>
    <t>ORD26000014</t>
  </si>
  <si>
    <t>CUST42325</t>
  </si>
  <si>
    <t>ORD26000015</t>
  </si>
  <si>
    <t>CUST62350</t>
  </si>
  <si>
    <t>ORD26000016</t>
  </si>
  <si>
    <t>CUST24371</t>
  </si>
  <si>
    <t>Delhi</t>
  </si>
  <si>
    <t>ORD26000017</t>
  </si>
  <si>
    <t>CUST60432</t>
  </si>
  <si>
    <t>ORD26000018</t>
  </si>
  <si>
    <t>CUST11504</t>
  </si>
  <si>
    <t>Refunded</t>
  </si>
  <si>
    <t>ORD26000019</t>
  </si>
  <si>
    <t>CUST48469</t>
  </si>
  <si>
    <t>ORD26000020</t>
  </si>
  <si>
    <t>CUST75612</t>
  </si>
  <si>
    <t>ORD26000021</t>
  </si>
  <si>
    <t>CUST76540</t>
  </si>
  <si>
    <t>ORD26000022</t>
  </si>
  <si>
    <t>CUST79514</t>
  </si>
  <si>
    <t>Mumbai</t>
  </si>
  <si>
    <t>ORD26000023</t>
  </si>
  <si>
    <t>CUST50306</t>
  </si>
  <si>
    <t>ORD26000024</t>
  </si>
  <si>
    <t>CUST73699</t>
  </si>
  <si>
    <t>Cancelled</t>
  </si>
  <si>
    <t>ORD26000025</t>
  </si>
  <si>
    <t>CUST82063</t>
  </si>
  <si>
    <t>ORD26000026</t>
  </si>
  <si>
    <t>CUST80686</t>
  </si>
  <si>
    <t>ORD26000027</t>
  </si>
  <si>
    <t>CUST67422</t>
  </si>
  <si>
    <t>ORD26000028</t>
  </si>
  <si>
    <t>CUST87110</t>
  </si>
  <si>
    <t>ORD26000029</t>
  </si>
  <si>
    <t>CUST40007</t>
  </si>
  <si>
    <t>ORD26000030</t>
  </si>
  <si>
    <t>CUST46500</t>
  </si>
  <si>
    <t>ORD26000031</t>
  </si>
  <si>
    <t>CUST71953</t>
  </si>
  <si>
    <t>ORD26000032</t>
  </si>
  <si>
    <t>CUST66498</t>
  </si>
  <si>
    <t>ORD26000033</t>
  </si>
  <si>
    <t>CUST94696</t>
  </si>
  <si>
    <t>ORD26000034</t>
  </si>
  <si>
    <t>CUST35112</t>
  </si>
  <si>
    <t>ORD26000035</t>
  </si>
  <si>
    <t>CUST19880</t>
  </si>
  <si>
    <t>ORD26000036</t>
  </si>
  <si>
    <t>CUST11934</t>
  </si>
  <si>
    <t>ORD26000037</t>
  </si>
  <si>
    <t>CUST62565</t>
  </si>
  <si>
    <t>ORD26000038</t>
  </si>
  <si>
    <t>CUST69638</t>
  </si>
  <si>
    <t>ORD26000039</t>
  </si>
  <si>
    <t>CUST34890</t>
  </si>
  <si>
    <t>ORD26000040</t>
  </si>
  <si>
    <t>CUST51104</t>
  </si>
  <si>
    <t>ORD26000041</t>
  </si>
  <si>
    <t>CUST17455</t>
  </si>
  <si>
    <t>Failed</t>
  </si>
  <si>
    <t>ORD26000042</t>
  </si>
  <si>
    <t>CUST40828</t>
  </si>
  <si>
    <t>ORD26000043</t>
  </si>
  <si>
    <t>CUST64948</t>
  </si>
  <si>
    <t>ORD26000044</t>
  </si>
  <si>
    <t>CUST41285</t>
  </si>
  <si>
    <t>ORD26000045</t>
  </si>
  <si>
    <t>CUST19508</t>
  </si>
  <si>
    <t>ORD26000046</t>
  </si>
  <si>
    <t>CUST44760</t>
  </si>
  <si>
    <t>ORD26000047</t>
  </si>
  <si>
    <t>CUST30676</t>
  </si>
  <si>
    <t>ORD26000048</t>
  </si>
  <si>
    <t>CUST95717</t>
  </si>
  <si>
    <t>ORD26000049</t>
  </si>
  <si>
    <t>CUST27601</t>
  </si>
  <si>
    <t>ORD26000050</t>
  </si>
  <si>
    <t>CUST89276</t>
  </si>
  <si>
    <t>ORD26000051</t>
  </si>
  <si>
    <t>CUST76244</t>
  </si>
  <si>
    <t>ORD26000052</t>
  </si>
  <si>
    <t>CUST15778</t>
  </si>
  <si>
    <t>ORD26000053</t>
  </si>
  <si>
    <t>CUST67912</t>
  </si>
  <si>
    <t>ORD26000054</t>
  </si>
  <si>
    <t>CUST29536</t>
  </si>
  <si>
    <t>ORD26000055</t>
  </si>
  <si>
    <t>CUST15482</t>
  </si>
  <si>
    <t>ORD26000056</t>
  </si>
  <si>
    <t>CUST23473</t>
  </si>
  <si>
    <t>ORD26000057</t>
  </si>
  <si>
    <t>CUST41029</t>
  </si>
  <si>
    <t>ORD26000058</t>
  </si>
  <si>
    <t>CUST53540</t>
  </si>
  <si>
    <t>ORD26000059</t>
  </si>
  <si>
    <t>CUST24168</t>
  </si>
  <si>
    <t>ORD26000060</t>
  </si>
  <si>
    <t>CUST70332</t>
  </si>
  <si>
    <t>ORD26000061</t>
  </si>
  <si>
    <t>CUST53025</t>
  </si>
  <si>
    <t>ORD26000062</t>
  </si>
  <si>
    <t>CUST62386</t>
  </si>
  <si>
    <t>ORD26000063</t>
  </si>
  <si>
    <t>CUST86099</t>
  </si>
  <si>
    <t>ORD26000064</t>
  </si>
  <si>
    <t>CUST51114</t>
  </si>
  <si>
    <t>ORD26000065</t>
  </si>
  <si>
    <t>CUST15817</t>
  </si>
  <si>
    <t>ORD26000066</t>
  </si>
  <si>
    <t>CUST97900</t>
  </si>
  <si>
    <t>ORD26000067</t>
  </si>
  <si>
    <t>CUST96951</t>
  </si>
  <si>
    <t>ORD26000068</t>
  </si>
  <si>
    <t>CUST62743</t>
  </si>
  <si>
    <t>ORD26000069</t>
  </si>
  <si>
    <t>CUST98777</t>
  </si>
  <si>
    <t>ORD26000070</t>
  </si>
  <si>
    <t>CUST47606</t>
  </si>
  <si>
    <t>ORD26000071</t>
  </si>
  <si>
    <t>CUST98555</t>
  </si>
  <si>
    <t>ORD26000072</t>
  </si>
  <si>
    <t>CUST47196</t>
  </si>
  <si>
    <t>ORD26000073</t>
  </si>
  <si>
    <t>CUST98184</t>
  </si>
  <si>
    <t>ORD26000074</t>
  </si>
  <si>
    <t>CUST72277</t>
  </si>
  <si>
    <t>ORD26000075</t>
  </si>
  <si>
    <t>CUST35485</t>
  </si>
  <si>
    <t>ORD26000076</t>
  </si>
  <si>
    <t>CUST23970</t>
  </si>
  <si>
    <t>ORD26000077</t>
  </si>
  <si>
    <t>CUST16582</t>
  </si>
  <si>
    <t>ORD26000078</t>
  </si>
  <si>
    <t>CUST79616</t>
  </si>
  <si>
    <t>ORD26000079</t>
  </si>
  <si>
    <t>CUST76162</t>
  </si>
  <si>
    <t>ORD26000080</t>
  </si>
  <si>
    <t>CUST43972</t>
  </si>
  <si>
    <t>ORD26000081</t>
  </si>
  <si>
    <t>CUST45992</t>
  </si>
  <si>
    <t>ORD26000082</t>
  </si>
  <si>
    <t>CUST20561</t>
  </si>
  <si>
    <t>ORD26000083</t>
  </si>
  <si>
    <t>CUST18418</t>
  </si>
  <si>
    <t>ORD26000084</t>
  </si>
  <si>
    <t>CUST65069</t>
  </si>
  <si>
    <t>ORD26000085</t>
  </si>
  <si>
    <t>CUST59857</t>
  </si>
  <si>
    <t>ORD26000086</t>
  </si>
  <si>
    <t>CUST64921</t>
  </si>
  <si>
    <t>ORD26000087</t>
  </si>
  <si>
    <t>CUST45774</t>
  </si>
  <si>
    <t>ORD26000088</t>
  </si>
  <si>
    <t>CUST62994</t>
  </si>
  <si>
    <t>ORD26000089</t>
  </si>
  <si>
    <t>CUST87580</t>
  </si>
  <si>
    <t>ORD26000090</t>
  </si>
  <si>
    <t>CUST70515</t>
  </si>
  <si>
    <t>ORD26000091</t>
  </si>
  <si>
    <t>CUST54236</t>
  </si>
  <si>
    <t>ORD26000092</t>
  </si>
  <si>
    <t>CUST80702</t>
  </si>
  <si>
    <t>ORD26000093</t>
  </si>
  <si>
    <t>CUST15276</t>
  </si>
  <si>
    <t>ORD26000094</t>
  </si>
  <si>
    <t>CUST26544</t>
  </si>
  <si>
    <t>ORD26000095</t>
  </si>
  <si>
    <t>CUST43586</t>
  </si>
  <si>
    <t>ORD26000096</t>
  </si>
  <si>
    <t>CUST31465</t>
  </si>
  <si>
    <t>ORD26000097</t>
  </si>
  <si>
    <t>CUST59192</t>
  </si>
  <si>
    <t>ORD26000098</t>
  </si>
  <si>
    <t>CUST41830</t>
  </si>
  <si>
    <t>ORD26000099</t>
  </si>
  <si>
    <t>CUST84177</t>
  </si>
  <si>
    <t>ORD26000100</t>
  </si>
  <si>
    <t>CUST54725</t>
  </si>
  <si>
    <t>ORD26000101</t>
  </si>
  <si>
    <t>CUST93307</t>
  </si>
  <si>
    <t>ORD26000102</t>
  </si>
  <si>
    <t>CUST95256</t>
  </si>
  <si>
    <t>ORD26000103</t>
  </si>
  <si>
    <t>CUST87656</t>
  </si>
  <si>
    <t>ORD26000104</t>
  </si>
  <si>
    <t>CUST69087</t>
  </si>
  <si>
    <t>ORD26000105</t>
  </si>
  <si>
    <t>CUST74789</t>
  </si>
  <si>
    <t>ORD26000106</t>
  </si>
  <si>
    <t>CUST88139</t>
  </si>
  <si>
    <t>ORD26000107</t>
  </si>
  <si>
    <t>CUST63271</t>
  </si>
  <si>
    <t>ORD26000108</t>
  </si>
  <si>
    <t>CUST68743</t>
  </si>
  <si>
    <t>ORD26000109</t>
  </si>
  <si>
    <t>CUST97026</t>
  </si>
  <si>
    <t>ORD26000110</t>
  </si>
  <si>
    <t>CUST82140</t>
  </si>
  <si>
    <t>ORD26000111</t>
  </si>
  <si>
    <t>CUST35242</t>
  </si>
  <si>
    <t>ORD26000112</t>
  </si>
  <si>
    <t>CUST73464</t>
  </si>
  <si>
    <t>ORD26000113</t>
  </si>
  <si>
    <t>CUST35443</t>
  </si>
  <si>
    <t>ORD26000114</t>
  </si>
  <si>
    <t>CUST26591</t>
  </si>
  <si>
    <t>ORD26000115</t>
  </si>
  <si>
    <t>CUST93606</t>
  </si>
  <si>
    <t>ORD26000116</t>
  </si>
  <si>
    <t>CUST54657</t>
  </si>
  <si>
    <t>ORD26000117</t>
  </si>
  <si>
    <t>CUST62521</t>
  </si>
  <si>
    <t>ORD26000118</t>
  </si>
  <si>
    <t>CUST83772</t>
  </si>
  <si>
    <t>ORD26000119</t>
  </si>
  <si>
    <t>CUST88135</t>
  </si>
  <si>
    <t>ORD26000120</t>
  </si>
  <si>
    <t>CUST87139</t>
  </si>
  <si>
    <t>ORD26000121</t>
  </si>
  <si>
    <t>CUST37235</t>
  </si>
  <si>
    <t>ORD26000122</t>
  </si>
  <si>
    <t>CUST10350</t>
  </si>
  <si>
    <t>ORD26000123</t>
  </si>
  <si>
    <t>CUST47056</t>
  </si>
  <si>
    <t>ORD26000124</t>
  </si>
  <si>
    <t>CUST35928</t>
  </si>
  <si>
    <t>ORD26000125</t>
  </si>
  <si>
    <t>CUST28643</t>
  </si>
  <si>
    <t>ORD26000126</t>
  </si>
  <si>
    <t>CUST84607</t>
  </si>
  <si>
    <t>ORD26000127</t>
  </si>
  <si>
    <t>CUST45683</t>
  </si>
  <si>
    <t>ORD26000128</t>
  </si>
  <si>
    <t>CUST52247</t>
  </si>
  <si>
    <t>ORD26000129</t>
  </si>
  <si>
    <t>CUST85392</t>
  </si>
  <si>
    <t>ORD26000130</t>
  </si>
  <si>
    <t>CUST71669</t>
  </si>
  <si>
    <t>ORD26000131</t>
  </si>
  <si>
    <t>CUST74451</t>
  </si>
  <si>
    <t>ORD26000132</t>
  </si>
  <si>
    <t>CUST31079</t>
  </si>
  <si>
    <t>ORD26000133</t>
  </si>
  <si>
    <t>CUST82102</t>
  </si>
  <si>
    <t>ORD26000134</t>
  </si>
  <si>
    <t>CUST62976</t>
  </si>
  <si>
    <t>ORD26000135</t>
  </si>
  <si>
    <t>CUST17104</t>
  </si>
  <si>
    <t>ORD26000136</t>
  </si>
  <si>
    <t>CUST16764</t>
  </si>
  <si>
    <t>ORD26000137</t>
  </si>
  <si>
    <t>CUST25915</t>
  </si>
  <si>
    <t>ORD26000138</t>
  </si>
  <si>
    <t>CUST11792</t>
  </si>
  <si>
    <t>ORD26000139</t>
  </si>
  <si>
    <t>CUST70482</t>
  </si>
  <si>
    <t>ORD26000140</t>
  </si>
  <si>
    <t>CUST45838</t>
  </si>
  <si>
    <t>ORD26000141</t>
  </si>
  <si>
    <t>CUST34983</t>
  </si>
  <si>
    <t>ORD26000142</t>
  </si>
  <si>
    <t>CUST64387</t>
  </si>
  <si>
    <t>ORD26000143</t>
  </si>
  <si>
    <t>CUST86931</t>
  </si>
  <si>
    <t>ORD26000144</t>
  </si>
  <si>
    <t>CUST53573</t>
  </si>
  <si>
    <t>ORD26000145</t>
  </si>
  <si>
    <t>CUST41300</t>
  </si>
  <si>
    <t>ORD26000146</t>
  </si>
  <si>
    <t>CUST71993</t>
  </si>
  <si>
    <t>ORD26000147</t>
  </si>
  <si>
    <t>CUST14852</t>
  </si>
  <si>
    <t>ORD26000148</t>
  </si>
  <si>
    <t>CUST23069</t>
  </si>
  <si>
    <t>ORD26000149</t>
  </si>
  <si>
    <t>CUST30232</t>
  </si>
  <si>
    <t>ORD26000150</t>
  </si>
  <si>
    <t>CUST20527</t>
  </si>
  <si>
    <t>ORD26000151</t>
  </si>
  <si>
    <t>CUST73956</t>
  </si>
  <si>
    <t>ORD26000152</t>
  </si>
  <si>
    <t>CUST39817</t>
  </si>
  <si>
    <t>ORD26000153</t>
  </si>
  <si>
    <t>CUST68153</t>
  </si>
  <si>
    <t>ORD26000154</t>
  </si>
  <si>
    <t>CUST48452</t>
  </si>
  <si>
    <t>ORD26000155</t>
  </si>
  <si>
    <t>CUST33600</t>
  </si>
  <si>
    <t>ORD26000156</t>
  </si>
  <si>
    <t>CUST41566</t>
  </si>
  <si>
    <t>ORD26000157</t>
  </si>
  <si>
    <t>CUST43466</t>
  </si>
  <si>
    <t>ORD26000158</t>
  </si>
  <si>
    <t>CUST55293</t>
  </si>
  <si>
    <t>ORD26000159</t>
  </si>
  <si>
    <t>CUST60422</t>
  </si>
  <si>
    <t>ORD26000160</t>
  </si>
  <si>
    <t>CUST48696</t>
  </si>
  <si>
    <t>ORD26000161</t>
  </si>
  <si>
    <t>CUST16428</t>
  </si>
  <si>
    <t>ORD26000162</t>
  </si>
  <si>
    <t>CUST56179</t>
  </si>
  <si>
    <t>ORD26000163</t>
  </si>
  <si>
    <t>CUST96400</t>
  </si>
  <si>
    <t>ORD26000164</t>
  </si>
  <si>
    <t>CUST67779</t>
  </si>
  <si>
    <t>ORD26000165</t>
  </si>
  <si>
    <t>CUST52823</t>
  </si>
  <si>
    <t>ORD26000166</t>
  </si>
  <si>
    <t>CUST57953</t>
  </si>
  <si>
    <t>ORD26000167</t>
  </si>
  <si>
    <t>CUST73156</t>
  </si>
  <si>
    <t>ORD26000168</t>
  </si>
  <si>
    <t>CUST28449</t>
  </si>
  <si>
    <t>ORD26000169</t>
  </si>
  <si>
    <t>CUST57942</t>
  </si>
  <si>
    <t>ORD26000170</t>
  </si>
  <si>
    <t>CUST98188</t>
  </si>
  <si>
    <t>ORD26000171</t>
  </si>
  <si>
    <t>CUST40647</t>
  </si>
  <si>
    <t>ORD26000172</t>
  </si>
  <si>
    <t>CUST18285</t>
  </si>
  <si>
    <t>ORD26000173</t>
  </si>
  <si>
    <t>CUST14877</t>
  </si>
  <si>
    <t>ORD26000174</t>
  </si>
  <si>
    <t>CUST60940</t>
  </si>
  <si>
    <t>ORD26000175</t>
  </si>
  <si>
    <t>CUST30253</t>
  </si>
  <si>
    <t>ORD26000176</t>
  </si>
  <si>
    <t>CUST46666</t>
  </si>
  <si>
    <t>ORD26000177</t>
  </si>
  <si>
    <t>CUST57537</t>
  </si>
  <si>
    <t>ORD26000178</t>
  </si>
  <si>
    <t>CUST17936</t>
  </si>
  <si>
    <t>ORD26000179</t>
  </si>
  <si>
    <t>CUST22015</t>
  </si>
  <si>
    <t>ORD26000180</t>
  </si>
  <si>
    <t>CUST26505</t>
  </si>
  <si>
    <t>ORD26000181</t>
  </si>
  <si>
    <t>CUST38305</t>
  </si>
  <si>
    <t>ORD26000182</t>
  </si>
  <si>
    <t>CUST28964</t>
  </si>
  <si>
    <t>ORD26000183</t>
  </si>
  <si>
    <t>CUST13379</t>
  </si>
  <si>
    <t>ORD26000184</t>
  </si>
  <si>
    <t>CUST12068</t>
  </si>
  <si>
    <t>ORD26000185</t>
  </si>
  <si>
    <t>CUST18330</t>
  </si>
  <si>
    <t>ORD26000186</t>
  </si>
  <si>
    <t>CUST39038</t>
  </si>
  <si>
    <t>ORD26000187</t>
  </si>
  <si>
    <t>CUST14082</t>
  </si>
  <si>
    <t>ORD26000188</t>
  </si>
  <si>
    <t>CUST68138</t>
  </si>
  <si>
    <t>ORD26000189</t>
  </si>
  <si>
    <t>CUST46046</t>
  </si>
  <si>
    <t>ORD26000190</t>
  </si>
  <si>
    <t>CUST79541</t>
  </si>
  <si>
    <t>ORD26000191</t>
  </si>
  <si>
    <t>CUST95814</t>
  </si>
  <si>
    <t>ORD26000192</t>
  </si>
  <si>
    <t>CUST54424</t>
  </si>
  <si>
    <t>ORD26000193</t>
  </si>
  <si>
    <t>CUST43408</t>
  </si>
  <si>
    <t>ORD26000194</t>
  </si>
  <si>
    <t>CUST22656</t>
  </si>
  <si>
    <t>ORD26000195</t>
  </si>
  <si>
    <t>CUST83620</t>
  </si>
  <si>
    <t>ORD26000196</t>
  </si>
  <si>
    <t>CUST65435</t>
  </si>
  <si>
    <t>ORD26000197</t>
  </si>
  <si>
    <t>CUST30280</t>
  </si>
  <si>
    <t>ORD26000198</t>
  </si>
  <si>
    <t>CUST46512</t>
  </si>
  <si>
    <t>ORD26000199</t>
  </si>
  <si>
    <t>CUST90422</t>
  </si>
  <si>
    <t>ORD26000200</t>
  </si>
  <si>
    <t>CUST45818</t>
  </si>
  <si>
    <t>ORD26000201</t>
  </si>
  <si>
    <t>CUST84228</t>
  </si>
  <si>
    <t>ORD26000202</t>
  </si>
  <si>
    <t>CUST79531</t>
  </si>
  <si>
    <t>ORD26000203</t>
  </si>
  <si>
    <t>CUST52517</t>
  </si>
  <si>
    <t>ORD26000204</t>
  </si>
  <si>
    <t>CUST16522</t>
  </si>
  <si>
    <t>ORD26000205</t>
  </si>
  <si>
    <t>CUST45804</t>
  </si>
  <si>
    <t>ORD26000206</t>
  </si>
  <si>
    <t>CUST98930</t>
  </si>
  <si>
    <t>ORD26000207</t>
  </si>
  <si>
    <t>CUST88554</t>
  </si>
  <si>
    <t>ORD26000208</t>
  </si>
  <si>
    <t>CUST43491</t>
  </si>
  <si>
    <t>ORD26000209</t>
  </si>
  <si>
    <t>CUST26932</t>
  </si>
  <si>
    <t>ORD26000210</t>
  </si>
  <si>
    <t>CUST19447</t>
  </si>
  <si>
    <t>ORD26000211</t>
  </si>
  <si>
    <t>CUST51033</t>
  </si>
  <si>
    <t>ORD26000212</t>
  </si>
  <si>
    <t>CUST63088</t>
  </si>
  <si>
    <t>ORD26000213</t>
  </si>
  <si>
    <t>CUST57428</t>
  </si>
  <si>
    <t>ORD26000214</t>
  </si>
  <si>
    <t>CUST20308</t>
  </si>
  <si>
    <t>ORD26000215</t>
  </si>
  <si>
    <t>CUST32037</t>
  </si>
  <si>
    <t>ORD26000216</t>
  </si>
  <si>
    <t>CUST56019</t>
  </si>
  <si>
    <t>ORD26000217</t>
  </si>
  <si>
    <t>CUST30036</t>
  </si>
  <si>
    <t>ORD26000218</t>
  </si>
  <si>
    <t>CUST99277</t>
  </si>
  <si>
    <t>ORD26000219</t>
  </si>
  <si>
    <t>CUST67640</t>
  </si>
  <si>
    <t>ORD26000220</t>
  </si>
  <si>
    <t>CUST56129</t>
  </si>
  <si>
    <t>ORD26000221</t>
  </si>
  <si>
    <t>CUST47627</t>
  </si>
  <si>
    <t>ORD26000222</t>
  </si>
  <si>
    <t>CUST86064</t>
  </si>
  <si>
    <t>ORD26000223</t>
  </si>
  <si>
    <t>CUST89299</t>
  </si>
  <si>
    <t>ORD26000224</t>
  </si>
  <si>
    <t>CUST55015</t>
  </si>
  <si>
    <t>ORD26000225</t>
  </si>
  <si>
    <t>CUST78690</t>
  </si>
  <si>
    <t>ORD26000226</t>
  </si>
  <si>
    <t>CUST63578</t>
  </si>
  <si>
    <t>ORD26000227</t>
  </si>
  <si>
    <t>CUST53213</t>
  </si>
  <si>
    <t>ORD26000228</t>
  </si>
  <si>
    <t>CUST88997</t>
  </si>
  <si>
    <t>ORD26000229</t>
  </si>
  <si>
    <t>CUST50662</t>
  </si>
  <si>
    <t>ORD26000230</t>
  </si>
  <si>
    <t>CUST53054</t>
  </si>
  <si>
    <t>ORD26000231</t>
  </si>
  <si>
    <t>CUST97878</t>
  </si>
  <si>
    <t>ORD26000232</t>
  </si>
  <si>
    <t>CUST38074</t>
  </si>
  <si>
    <t>ORD26000233</t>
  </si>
  <si>
    <t>CUST48770</t>
  </si>
  <si>
    <t>ORD26000234</t>
  </si>
  <si>
    <t>CUST54140</t>
  </si>
  <si>
    <t>ORD26000235</t>
  </si>
  <si>
    <t>CUST91885</t>
  </si>
  <si>
    <t>ORD26000236</t>
  </si>
  <si>
    <t>CUST68222</t>
  </si>
  <si>
    <t>ORD26000237</t>
  </si>
  <si>
    <t>CUST71474</t>
  </si>
  <si>
    <t>ORD26000238</t>
  </si>
  <si>
    <t>CUST75916</t>
  </si>
  <si>
    <t>ORD26000239</t>
  </si>
  <si>
    <t>CUST42768</t>
  </si>
  <si>
    <t>ORD26000240</t>
  </si>
  <si>
    <t>CUST77621</t>
  </si>
  <si>
    <t>ORD26000241</t>
  </si>
  <si>
    <t>CUST77286</t>
  </si>
  <si>
    <t>ORD26000242</t>
  </si>
  <si>
    <t>CUST13495</t>
  </si>
  <si>
    <t>ORD26000243</t>
  </si>
  <si>
    <t>CUST59140</t>
  </si>
  <si>
    <t>ORD26000244</t>
  </si>
  <si>
    <t>CUST29142</t>
  </si>
  <si>
    <t>ORD26000245</t>
  </si>
  <si>
    <t>CUST71487</t>
  </si>
  <si>
    <t>ORD26000246</t>
  </si>
  <si>
    <t>CUST29597</t>
  </si>
  <si>
    <t>ORD26000247</t>
  </si>
  <si>
    <t>CUST49472</t>
  </si>
  <si>
    <t>ORD26000248</t>
  </si>
  <si>
    <t>CUST18232</t>
  </si>
  <si>
    <t>ORD26000249</t>
  </si>
  <si>
    <t>CUST41711</t>
  </si>
  <si>
    <t>ORD26000250</t>
  </si>
  <si>
    <t>CUST34551</t>
  </si>
  <si>
    <t>ORD26000251</t>
  </si>
  <si>
    <t>CUST76535</t>
  </si>
  <si>
    <t>ORD26000252</t>
  </si>
  <si>
    <t>CUST58929</t>
  </si>
  <si>
    <t>ORD26000253</t>
  </si>
  <si>
    <t>CUST96127</t>
  </si>
  <si>
    <t>ORD26000254</t>
  </si>
  <si>
    <t>CUST81567</t>
  </si>
  <si>
    <t>ORD26000255</t>
  </si>
  <si>
    <t>CUST72722</t>
  </si>
  <si>
    <t>ORD26000256</t>
  </si>
  <si>
    <t>CUST14847</t>
  </si>
  <si>
    <t>ORD26000257</t>
  </si>
  <si>
    <t>CUST50642</t>
  </si>
  <si>
    <t>ORD26000258</t>
  </si>
  <si>
    <t>CUST47501</t>
  </si>
  <si>
    <t>ORD26000259</t>
  </si>
  <si>
    <t>CUST58237</t>
  </si>
  <si>
    <t>ORD26000260</t>
  </si>
  <si>
    <t>CUST34486</t>
  </si>
  <si>
    <t>ORD26000261</t>
  </si>
  <si>
    <t>CUST65640</t>
  </si>
  <si>
    <t>ORD26000262</t>
  </si>
  <si>
    <t>CUST20494</t>
  </si>
  <si>
    <t>ORD26000263</t>
  </si>
  <si>
    <t>CUST31842</t>
  </si>
  <si>
    <t>ORD26000264</t>
  </si>
  <si>
    <t>CUST67008</t>
  </si>
  <si>
    <t>ORD26000265</t>
  </si>
  <si>
    <t>CUST77251</t>
  </si>
  <si>
    <t>ORD26000266</t>
  </si>
  <si>
    <t>CUST14561</t>
  </si>
  <si>
    <t>ORD26000267</t>
  </si>
  <si>
    <t>CUST84349</t>
  </si>
  <si>
    <t>ORD26000268</t>
  </si>
  <si>
    <t>CUST68188</t>
  </si>
  <si>
    <t>ORD26000269</t>
  </si>
  <si>
    <t>CUST46528</t>
  </si>
  <si>
    <t>ORD26000270</t>
  </si>
  <si>
    <t>CUST83619</t>
  </si>
  <si>
    <t>ORD26000271</t>
  </si>
  <si>
    <t>CUST47431</t>
  </si>
  <si>
    <t>ORD26000272</t>
  </si>
  <si>
    <t>CUST68341</t>
  </si>
  <si>
    <t>ORD26000273</t>
  </si>
  <si>
    <t>CUST81063</t>
  </si>
  <si>
    <t>ORD26000274</t>
  </si>
  <si>
    <t>CUST93584</t>
  </si>
  <si>
    <t>ORD26000275</t>
  </si>
  <si>
    <t>CUST28202</t>
  </si>
  <si>
    <t>ORD26000276</t>
  </si>
  <si>
    <t>CUST82305</t>
  </si>
  <si>
    <t>ORD26000277</t>
  </si>
  <si>
    <t>CUST72739</t>
  </si>
  <si>
    <t>ORD26000278</t>
  </si>
  <si>
    <t>CUST94192</t>
  </si>
  <si>
    <t>ORD26000279</t>
  </si>
  <si>
    <t>CUST82260</t>
  </si>
  <si>
    <t>ORD26000280</t>
  </si>
  <si>
    <t>CUST26274</t>
  </si>
  <si>
    <t>ORD26000281</t>
  </si>
  <si>
    <t>CUST39552</t>
  </si>
  <si>
    <t>ORD26000282</t>
  </si>
  <si>
    <t>CUST82199</t>
  </si>
  <si>
    <t>ORD26000283</t>
  </si>
  <si>
    <t>CUST87569</t>
  </si>
  <si>
    <t>ORD26000284</t>
  </si>
  <si>
    <t>CUST54252</t>
  </si>
  <si>
    <t>ORD26000285</t>
  </si>
  <si>
    <t>CUST85598</t>
  </si>
  <si>
    <t>ORD26000286</t>
  </si>
  <si>
    <t>CUST13969</t>
  </si>
  <si>
    <t>ORD26000287</t>
  </si>
  <si>
    <t>CUST99783</t>
  </si>
  <si>
    <t>ORD26000288</t>
  </si>
  <si>
    <t>CUST73471</t>
  </si>
  <si>
    <t>ORD26000289</t>
  </si>
  <si>
    <t>CUST51853</t>
  </si>
  <si>
    <t>ORD26000290</t>
  </si>
  <si>
    <t>CUST51827</t>
  </si>
  <si>
    <t>ORD26000291</t>
  </si>
  <si>
    <t>CUST16632</t>
  </si>
  <si>
    <t>ORD26000292</t>
  </si>
  <si>
    <t>CUST52917</t>
  </si>
  <si>
    <t>ORD26000293</t>
  </si>
  <si>
    <t>CUST77466</t>
  </si>
  <si>
    <t>ORD26000294</t>
  </si>
  <si>
    <t>CUST76249</t>
  </si>
  <si>
    <t>ORD26000295</t>
  </si>
  <si>
    <t>CUST74866</t>
  </si>
  <si>
    <t>ORD26000296</t>
  </si>
  <si>
    <t>CUST66482</t>
  </si>
  <si>
    <t>ORD26000297</t>
  </si>
  <si>
    <t>CUST15930</t>
  </si>
  <si>
    <t>ORD26000298</t>
  </si>
  <si>
    <t>CUST60639</t>
  </si>
  <si>
    <t>ORD26000299</t>
  </si>
  <si>
    <t>CUST25572</t>
  </si>
  <si>
    <t>ORD26000300</t>
  </si>
  <si>
    <t>CUST57920</t>
  </si>
  <si>
    <t>ORD26000301</t>
  </si>
  <si>
    <t>CUST27961</t>
  </si>
  <si>
    <t>ORD26000302</t>
  </si>
  <si>
    <t>CUST28321</t>
  </si>
  <si>
    <t>ORD26000303</t>
  </si>
  <si>
    <t>CUST49221</t>
  </si>
  <si>
    <t>ORD26000304</t>
  </si>
  <si>
    <t>CUST49294</t>
  </si>
  <si>
    <t>ORD26000305</t>
  </si>
  <si>
    <t>CUST64596</t>
  </si>
  <si>
    <t>ORD26000306</t>
  </si>
  <si>
    <t>CUST95929</t>
  </si>
  <si>
    <t>ORD26000307</t>
  </si>
  <si>
    <t>CUST78712</t>
  </si>
  <si>
    <t>ORD26000308</t>
  </si>
  <si>
    <t>CUST24404</t>
  </si>
  <si>
    <t>ORD26000309</t>
  </si>
  <si>
    <t>CUST63788</t>
  </si>
  <si>
    <t>ORD26000310</t>
  </si>
  <si>
    <t>CUST28098</t>
  </si>
  <si>
    <t>ORD26000311</t>
  </si>
  <si>
    <t>CUST32699</t>
  </si>
  <si>
    <t>ORD26000312</t>
  </si>
  <si>
    <t>CUST99226</t>
  </si>
  <si>
    <t>ORD26000313</t>
  </si>
  <si>
    <t>CUST49008</t>
  </si>
  <si>
    <t>ORD26000314</t>
  </si>
  <si>
    <t>CUST55718</t>
  </si>
  <si>
    <t>ORD26000315</t>
  </si>
  <si>
    <t>CUST61712</t>
  </si>
  <si>
    <t>ORD26000316</t>
  </si>
  <si>
    <t>CUST20358</t>
  </si>
  <si>
    <t>ORD26000317</t>
  </si>
  <si>
    <t>CUST80592</t>
  </si>
  <si>
    <t>ORD26000318</t>
  </si>
  <si>
    <t>CUST86917</t>
  </si>
  <si>
    <t>ORD26000319</t>
  </si>
  <si>
    <t>CUST40518</t>
  </si>
  <si>
    <t>ORD26000320</t>
  </si>
  <si>
    <t>CUST28018</t>
  </si>
  <si>
    <t>ORD26000321</t>
  </si>
  <si>
    <t>CUST72350</t>
  </si>
  <si>
    <t>ORD26000322</t>
  </si>
  <si>
    <t>CUST94659</t>
  </si>
  <si>
    <t>ORD26000323</t>
  </si>
  <si>
    <t>CUST14888</t>
  </si>
  <si>
    <t>ORD26000324</t>
  </si>
  <si>
    <t>CUST74930</t>
  </si>
  <si>
    <t>ORD26000325</t>
  </si>
  <si>
    <t>CUST24064</t>
  </si>
  <si>
    <t>ORD26000326</t>
  </si>
  <si>
    <t>CUST27589</t>
  </si>
  <si>
    <t>ORD26000327</t>
  </si>
  <si>
    <t>CUST70150</t>
  </si>
  <si>
    <t>ORD26000328</t>
  </si>
  <si>
    <t>CUST84420</t>
  </si>
  <si>
    <t>ORD26000329</t>
  </si>
  <si>
    <t>CUST77538</t>
  </si>
  <si>
    <t>ORD26000330</t>
  </si>
  <si>
    <t>CUST52415</t>
  </si>
  <si>
    <t>ORD26000331</t>
  </si>
  <si>
    <t>CUST53204</t>
  </si>
  <si>
    <t>ORD26000332</t>
  </si>
  <si>
    <t>CUST18142</t>
  </si>
  <si>
    <t>ORD26000333</t>
  </si>
  <si>
    <t>CUST50760</t>
  </si>
  <si>
    <t>ORD26000334</t>
  </si>
  <si>
    <t>CUST27507</t>
  </si>
  <si>
    <t>ORD26000335</t>
  </si>
  <si>
    <t>CUST71712</t>
  </si>
  <si>
    <t>ORD26000336</t>
  </si>
  <si>
    <t>CUST20730</t>
  </si>
  <si>
    <t>ORD26000337</t>
  </si>
  <si>
    <t>CUST18094</t>
  </si>
  <si>
    <t>ORD26000338</t>
  </si>
  <si>
    <t>CUST78202</t>
  </si>
  <si>
    <t>ORD26000339</t>
  </si>
  <si>
    <t>CUST68390</t>
  </si>
  <si>
    <t>ORD26000340</t>
  </si>
  <si>
    <t>CUST83242</t>
  </si>
  <si>
    <t>ORD26000341</t>
  </si>
  <si>
    <t>CUST10395</t>
  </si>
  <si>
    <t>ORD26000342</t>
  </si>
  <si>
    <t>CUST80931</t>
  </si>
  <si>
    <t>ORD26000343</t>
  </si>
  <si>
    <t>CUST27750</t>
  </si>
  <si>
    <t>ORD26000344</t>
  </si>
  <si>
    <t>CUST20518</t>
  </si>
  <si>
    <t>ORD26000345</t>
  </si>
  <si>
    <t>CUST79316</t>
  </si>
  <si>
    <t>ORD26000346</t>
  </si>
  <si>
    <t>CUST49107</t>
  </si>
  <si>
    <t>ORD26000347</t>
  </si>
  <si>
    <t>CUST70375</t>
  </si>
  <si>
    <t>ORD26000348</t>
  </si>
  <si>
    <t>CUST24790</t>
  </si>
  <si>
    <t>ORD26000349</t>
  </si>
  <si>
    <t>CUST41544</t>
  </si>
  <si>
    <t>ORD26000350</t>
  </si>
  <si>
    <t>CUST16380</t>
  </si>
  <si>
    <t>ORD26000351</t>
  </si>
  <si>
    <t>CUST17398</t>
  </si>
  <si>
    <t>ORD26000352</t>
  </si>
  <si>
    <t>CUST51799</t>
  </si>
  <si>
    <t>ORD26000353</t>
  </si>
  <si>
    <t>CUST96535</t>
  </si>
  <si>
    <t>ORD26000354</t>
  </si>
  <si>
    <t>CUST32955</t>
  </si>
  <si>
    <t>ORD26000355</t>
  </si>
  <si>
    <t>CUST78742</t>
  </si>
  <si>
    <t>ORD26000356</t>
  </si>
  <si>
    <t>CUST80507</t>
  </si>
  <si>
    <t>ORD26000357</t>
  </si>
  <si>
    <t>CUST70689</t>
  </si>
  <si>
    <t>ORD26000358</t>
  </si>
  <si>
    <t>CUST43422</t>
  </si>
  <si>
    <t>ORD26000359</t>
  </si>
  <si>
    <t>CUST34966</t>
  </si>
  <si>
    <t>ORD26000360</t>
  </si>
  <si>
    <t>CUST34662</t>
  </si>
  <si>
    <t>ORD26000361</t>
  </si>
  <si>
    <t>CUST49739</t>
  </si>
  <si>
    <t>ORD26000362</t>
  </si>
  <si>
    <t>CUST72773</t>
  </si>
  <si>
    <t>ORD26000363</t>
  </si>
  <si>
    <t>CUST52154</t>
  </si>
  <si>
    <t>ORD26000364</t>
  </si>
  <si>
    <t>CUST77215</t>
  </si>
  <si>
    <t>ORD26000365</t>
  </si>
  <si>
    <t>CUST51973</t>
  </si>
  <si>
    <t>ORD26000366</t>
  </si>
  <si>
    <t>CUST29126</t>
  </si>
  <si>
    <t>ORD26000367</t>
  </si>
  <si>
    <t>CUST35715</t>
  </si>
  <si>
    <t>ORD26000368</t>
  </si>
  <si>
    <t>CUST99764</t>
  </si>
  <si>
    <t>ORD26000369</t>
  </si>
  <si>
    <t>CUST56160</t>
  </si>
  <si>
    <t>ORD26000370</t>
  </si>
  <si>
    <t>CUST94123</t>
  </si>
  <si>
    <t>ORD26000371</t>
  </si>
  <si>
    <t>CUST97584</t>
  </si>
  <si>
    <t>ORD26000372</t>
  </si>
  <si>
    <t>CUST18908</t>
  </si>
  <si>
    <t>ORD26000373</t>
  </si>
  <si>
    <t>CUST93588</t>
  </si>
  <si>
    <t>ORD26000374</t>
  </si>
  <si>
    <t>CUST63914</t>
  </si>
  <si>
    <t>ORD26000375</t>
  </si>
  <si>
    <t>CUST75826</t>
  </si>
  <si>
    <t>ORD26000376</t>
  </si>
  <si>
    <t>CUST41584</t>
  </si>
  <si>
    <t>ORD26000377</t>
  </si>
  <si>
    <t>CUST20357</t>
  </si>
  <si>
    <t>ORD26000378</t>
  </si>
  <si>
    <t>CUST99658</t>
  </si>
  <si>
    <t>ORD26000379</t>
  </si>
  <si>
    <t>CUST72390</t>
  </si>
  <si>
    <t>ORD26000380</t>
  </si>
  <si>
    <t>CUST66873</t>
  </si>
  <si>
    <t>ORD26000381</t>
  </si>
  <si>
    <t>CUST84289</t>
  </si>
  <si>
    <t>ORD26000382</t>
  </si>
  <si>
    <t>CUST81176</t>
  </si>
  <si>
    <t>ORD26000383</t>
  </si>
  <si>
    <t>CUST37152</t>
  </si>
  <si>
    <t>ORD26000384</t>
  </si>
  <si>
    <t>CUST84277</t>
  </si>
  <si>
    <t>ORD26000385</t>
  </si>
  <si>
    <t>CUST20279</t>
  </si>
  <si>
    <t>ORD26000386</t>
  </si>
  <si>
    <t>CUST19963</t>
  </si>
  <si>
    <t>ORD26000387</t>
  </si>
  <si>
    <t>CUST93115</t>
  </si>
  <si>
    <t>ORD26000388</t>
  </si>
  <si>
    <t>CUST66603</t>
  </si>
  <si>
    <t>ORD26000389</t>
  </si>
  <si>
    <t>CUST42302</t>
  </si>
  <si>
    <t>ORD26000390</t>
  </si>
  <si>
    <t>CUST30221</t>
  </si>
  <si>
    <t>ORD26000391</t>
  </si>
  <si>
    <t>CUST68292</t>
  </si>
  <si>
    <t>ORD26000392</t>
  </si>
  <si>
    <t>CUST68830</t>
  </si>
  <si>
    <t>ORD26000393</t>
  </si>
  <si>
    <t>CUST22198</t>
  </si>
  <si>
    <t>ORD26000394</t>
  </si>
  <si>
    <t>CUST60829</t>
  </si>
  <si>
    <t>ORD26000395</t>
  </si>
  <si>
    <t>CUST32216</t>
  </si>
  <si>
    <t>ORD26000396</t>
  </si>
  <si>
    <t>CUST66973</t>
  </si>
  <si>
    <t>ORD26000397</t>
  </si>
  <si>
    <t>CUST42321</t>
  </si>
  <si>
    <t>ORD26000398</t>
  </si>
  <si>
    <t>CUST61864</t>
  </si>
  <si>
    <t>ORD26000399</t>
  </si>
  <si>
    <t>CUST66441</t>
  </si>
  <si>
    <t>ORD26000400</t>
  </si>
  <si>
    <t>CUST72784</t>
  </si>
  <si>
    <t>ORD26000401</t>
  </si>
  <si>
    <t>CUST85481</t>
  </si>
  <si>
    <t>ORD26000402</t>
  </si>
  <si>
    <t>CUST83905</t>
  </si>
  <si>
    <t>ORD26000403</t>
  </si>
  <si>
    <t>CUST70505</t>
  </si>
  <si>
    <t>ORD26000404</t>
  </si>
  <si>
    <t>CUST63627</t>
  </si>
  <si>
    <t>ORD26000405</t>
  </si>
  <si>
    <t>CUST59412</t>
  </si>
  <si>
    <t>ORD26000406</t>
  </si>
  <si>
    <t>CUST64827</t>
  </si>
  <si>
    <t>ORD26000407</t>
  </si>
  <si>
    <t>CUST93647</t>
  </si>
  <si>
    <t>ORD26000408</t>
  </si>
  <si>
    <t>CUST90304</t>
  </si>
  <si>
    <t>ORD26000409</t>
  </si>
  <si>
    <t>CUST66420</t>
  </si>
  <si>
    <t>ORD26000410</t>
  </si>
  <si>
    <t>CUST83137</t>
  </si>
  <si>
    <t>ORD26000411</t>
  </si>
  <si>
    <t>CUST99070</t>
  </si>
  <si>
    <t>ORD26000412</t>
  </si>
  <si>
    <t>CUST48722</t>
  </si>
  <si>
    <t>ORD26000413</t>
  </si>
  <si>
    <t>CUST55656</t>
  </si>
  <si>
    <t>ORD26000414</t>
  </si>
  <si>
    <t>CUST22795</t>
  </si>
  <si>
    <t>ORD26000415</t>
  </si>
  <si>
    <t>CUST25084</t>
  </si>
  <si>
    <t>ORD26000416</t>
  </si>
  <si>
    <t>CUST41970</t>
  </si>
  <si>
    <t>ORD26000417</t>
  </si>
  <si>
    <t>CUST40389</t>
  </si>
  <si>
    <t>ORD26000418</t>
  </si>
  <si>
    <t>CUST13826</t>
  </si>
  <si>
    <t>ORD26000419</t>
  </si>
  <si>
    <t>CUST38153</t>
  </si>
  <si>
    <t>ORD26000420</t>
  </si>
  <si>
    <t>CUST80371</t>
  </si>
  <si>
    <t>ORD26000421</t>
  </si>
  <si>
    <t>CUST74157</t>
  </si>
  <si>
    <t>ORD26000422</t>
  </si>
  <si>
    <t>CUST24972</t>
  </si>
  <si>
    <t>ORD26000423</t>
  </si>
  <si>
    <t>CUST48986</t>
  </si>
  <si>
    <t>ORD26000424</t>
  </si>
  <si>
    <t>CUST50026</t>
  </si>
  <si>
    <t>ORD26000425</t>
  </si>
  <si>
    <t>CUST88174</t>
  </si>
  <si>
    <t>ORD26000426</t>
  </si>
  <si>
    <t>CUST94575</t>
  </si>
  <si>
    <t>ORD26000427</t>
  </si>
  <si>
    <t>CUST69113</t>
  </si>
  <si>
    <t>ORD26000428</t>
  </si>
  <si>
    <t>CUST60324</t>
  </si>
  <si>
    <t>ORD26000429</t>
  </si>
  <si>
    <t>CUST68176</t>
  </si>
  <si>
    <t>ORD26000430</t>
  </si>
  <si>
    <t>CUST48284</t>
  </si>
  <si>
    <t>ORD26000431</t>
  </si>
  <si>
    <t>CUST84140</t>
  </si>
  <si>
    <t>ORD26000432</t>
  </si>
  <si>
    <t>CUST58085</t>
  </si>
  <si>
    <t>ORD26000433</t>
  </si>
  <si>
    <t>CUST65725</t>
  </si>
  <si>
    <t>ORD26000434</t>
  </si>
  <si>
    <t>CUST44447</t>
  </si>
  <si>
    <t>ORD26000435</t>
  </si>
  <si>
    <t>CUST41056</t>
  </si>
  <si>
    <t>ORD26000436</t>
  </si>
  <si>
    <t>CUST66120</t>
  </si>
  <si>
    <t>ORD26000437</t>
  </si>
  <si>
    <t>CUST17780</t>
  </si>
  <si>
    <t>ORD26000438</t>
  </si>
  <si>
    <t>CUST48356</t>
  </si>
  <si>
    <t>ORD26000439</t>
  </si>
  <si>
    <t>CUST22481</t>
  </si>
  <si>
    <t>ORD26000440</t>
  </si>
  <si>
    <t>CUST27392</t>
  </si>
  <si>
    <t>ORD26000441</t>
  </si>
  <si>
    <t>CUST74154</t>
  </si>
  <si>
    <t>ORD26000442</t>
  </si>
  <si>
    <t>CUST22202</t>
  </si>
  <si>
    <t>ORD26000443</t>
  </si>
  <si>
    <t>CUST86278</t>
  </si>
  <si>
    <t>ORD26000444</t>
  </si>
  <si>
    <t>CUST18300</t>
  </si>
  <si>
    <t>ORD26000445</t>
  </si>
  <si>
    <t>CUST52318</t>
  </si>
  <si>
    <t>ORD26000446</t>
  </si>
  <si>
    <t>CUST55054</t>
  </si>
  <si>
    <t>ORD26000447</t>
  </si>
  <si>
    <t>CUST26284</t>
  </si>
  <si>
    <t>ORD26000448</t>
  </si>
  <si>
    <t>CUST27290</t>
  </si>
  <si>
    <t>ORD26000449</t>
  </si>
  <si>
    <t>CUST58738</t>
  </si>
  <si>
    <t>ORD26000450</t>
  </si>
  <si>
    <t>CUST66260</t>
  </si>
  <si>
    <t>ORD26000451</t>
  </si>
  <si>
    <t>CUST87814</t>
  </si>
  <si>
    <t>ORD26000452</t>
  </si>
  <si>
    <t>CUST65353</t>
  </si>
  <si>
    <t>ORD26000453</t>
  </si>
  <si>
    <t>CUST23425</t>
  </si>
  <si>
    <t>ORD26000454</t>
  </si>
  <si>
    <t>CUST27451</t>
  </si>
  <si>
    <t>ORD26000455</t>
  </si>
  <si>
    <t>CUST56030</t>
  </si>
  <si>
    <t>ORD26000456</t>
  </si>
  <si>
    <t>CUST21362</t>
  </si>
  <si>
    <t>ORD26000457</t>
  </si>
  <si>
    <t>CUST66280</t>
  </si>
  <si>
    <t>ORD26000458</t>
  </si>
  <si>
    <t>CUST82534</t>
  </si>
  <si>
    <t>ORD26000459</t>
  </si>
  <si>
    <t>CUST96298</t>
  </si>
  <si>
    <t>ORD26000460</t>
  </si>
  <si>
    <t>CUST94694</t>
  </si>
  <si>
    <t>ORD26000461</t>
  </si>
  <si>
    <t>CUST93634</t>
  </si>
  <si>
    <t>ORD26000462</t>
  </si>
  <si>
    <t>CUST84498</t>
  </si>
  <si>
    <t>ORD26000463</t>
  </si>
  <si>
    <t>CUST19567</t>
  </si>
  <si>
    <t>ORD26000464</t>
  </si>
  <si>
    <t>CUST17925</t>
  </si>
  <si>
    <t>ORD26000465</t>
  </si>
  <si>
    <t>CUST65518</t>
  </si>
  <si>
    <t>ORD26000466</t>
  </si>
  <si>
    <t>ORD26000467</t>
  </si>
  <si>
    <t>CUST86865</t>
  </si>
  <si>
    <t>ORD26000468</t>
  </si>
  <si>
    <t>CUST66948</t>
  </si>
  <si>
    <t>ORD26000469</t>
  </si>
  <si>
    <t>CUST33022</t>
  </si>
  <si>
    <t>ORD26000470</t>
  </si>
  <si>
    <t>CUST78551</t>
  </si>
  <si>
    <t>ORD26000471</t>
  </si>
  <si>
    <t>CUST45227</t>
  </si>
  <si>
    <t>ORD26000472</t>
  </si>
  <si>
    <t>CUST18371</t>
  </si>
  <si>
    <t>ORD26000473</t>
  </si>
  <si>
    <t>CUST17266</t>
  </si>
  <si>
    <t>ORD26000474</t>
  </si>
  <si>
    <t>CUST85223</t>
  </si>
  <si>
    <t>ORD26000475</t>
  </si>
  <si>
    <t>CUST16026</t>
  </si>
  <si>
    <t>ORD26000476</t>
  </si>
  <si>
    <t>CUST82465</t>
  </si>
  <si>
    <t>ORD26000477</t>
  </si>
  <si>
    <t>CUST45554</t>
  </si>
  <si>
    <t>ORD26000478</t>
  </si>
  <si>
    <t>CUST33507</t>
  </si>
  <si>
    <t>ORD26000479</t>
  </si>
  <si>
    <t>CUST47002</t>
  </si>
  <si>
    <t>ORD26000480</t>
  </si>
  <si>
    <t>CUST48219</t>
  </si>
  <si>
    <t>ORD26000481</t>
  </si>
  <si>
    <t>CUST87554</t>
  </si>
  <si>
    <t>ORD26000482</t>
  </si>
  <si>
    <t>CUST42129</t>
  </si>
  <si>
    <t>ORD26000483</t>
  </si>
  <si>
    <t>CUST11257</t>
  </si>
  <si>
    <t>ORD26000484</t>
  </si>
  <si>
    <t>CUST79443</t>
  </si>
  <si>
    <t>ORD26000485</t>
  </si>
  <si>
    <t>CUST40339</t>
  </si>
  <si>
    <t>ORD26000486</t>
  </si>
  <si>
    <t>CUST27499</t>
  </si>
  <si>
    <t>ORD26000487</t>
  </si>
  <si>
    <t>CUST41034</t>
  </si>
  <si>
    <t>ORD26000488</t>
  </si>
  <si>
    <t>CUST52762</t>
  </si>
  <si>
    <t>ORD26000489</t>
  </si>
  <si>
    <t>CUST86638</t>
  </si>
  <si>
    <t>ORD26000490</t>
  </si>
  <si>
    <t>CUST25825</t>
  </si>
  <si>
    <t>ORD26000491</t>
  </si>
  <si>
    <t>CUST25717</t>
  </si>
  <si>
    <t>ORD26000492</t>
  </si>
  <si>
    <t>CUST52964</t>
  </si>
  <si>
    <t>ORD26000493</t>
  </si>
  <si>
    <t>CUST44100</t>
  </si>
  <si>
    <t>ORD26000494</t>
  </si>
  <si>
    <t>CUST22415</t>
  </si>
  <si>
    <t>ORD26000495</t>
  </si>
  <si>
    <t>CUST39135</t>
  </si>
  <si>
    <t>ORD26000496</t>
  </si>
  <si>
    <t>CUST86326</t>
  </si>
  <si>
    <t>ORD26000497</t>
  </si>
  <si>
    <t>CUST94670</t>
  </si>
  <si>
    <t>ORD26000498</t>
  </si>
  <si>
    <t>CUST53456</t>
  </si>
  <si>
    <t>ORD26000499</t>
  </si>
  <si>
    <t>CUST61773</t>
  </si>
  <si>
    <t>ORD26000500</t>
  </si>
  <si>
    <t>CUST34530</t>
  </si>
  <si>
    <t>ORD26000501</t>
  </si>
  <si>
    <t>CUST94840</t>
  </si>
  <si>
    <t>ORD26000502</t>
  </si>
  <si>
    <t>CUST27987</t>
  </si>
  <si>
    <t>ORD26000503</t>
  </si>
  <si>
    <t>CUST12559</t>
  </si>
  <si>
    <t>ORD26000504</t>
  </si>
  <si>
    <t>CUST84141</t>
  </si>
  <si>
    <t>ORD26000505</t>
  </si>
  <si>
    <t>CUST13840</t>
  </si>
  <si>
    <t>ORD26000506</t>
  </si>
  <si>
    <t>CUST30922</t>
  </si>
  <si>
    <t>ORD26000507</t>
  </si>
  <si>
    <t>CUST17328</t>
  </si>
  <si>
    <t>ORD26000508</t>
  </si>
  <si>
    <t>CUST41005</t>
  </si>
  <si>
    <t>ORD26000509</t>
  </si>
  <si>
    <t>CUST84403</t>
  </si>
  <si>
    <t>ORD26000510</t>
  </si>
  <si>
    <t>CUST74517</t>
  </si>
  <si>
    <t>ORD26000511</t>
  </si>
  <si>
    <t>CUST88861</t>
  </si>
  <si>
    <t>ORD26000512</t>
  </si>
  <si>
    <t>CUST27103</t>
  </si>
  <si>
    <t>ORD26000513</t>
  </si>
  <si>
    <t>CUST12872</t>
  </si>
  <si>
    <t>ORD26000514</t>
  </si>
  <si>
    <t>CUST19506</t>
  </si>
  <si>
    <t>ORD26000515</t>
  </si>
  <si>
    <t>CUST30644</t>
  </si>
  <si>
    <t>ORD26000516</t>
  </si>
  <si>
    <t>CUST90440</t>
  </si>
  <si>
    <t>ORD26000517</t>
  </si>
  <si>
    <t>CUST48602</t>
  </si>
  <si>
    <t>ORD26000518</t>
  </si>
  <si>
    <t>CUST84381</t>
  </si>
  <si>
    <t>ORD26000519</t>
  </si>
  <si>
    <t>CUST84127</t>
  </si>
  <si>
    <t>ORD26000520</t>
  </si>
  <si>
    <t>CUST51879</t>
  </si>
  <si>
    <t>ORD26000521</t>
  </si>
  <si>
    <t>CUST54007</t>
  </si>
  <si>
    <t>ORD26000522</t>
  </si>
  <si>
    <t>CUST43640</t>
  </si>
  <si>
    <t>ORD26000523</t>
  </si>
  <si>
    <t>CUST31802</t>
  </si>
  <si>
    <t>ORD26000524</t>
  </si>
  <si>
    <t>CUST85766</t>
  </si>
  <si>
    <t>ORD26000525</t>
  </si>
  <si>
    <t>CUST51774</t>
  </si>
  <si>
    <t>ORD26000526</t>
  </si>
  <si>
    <t>CUST19830</t>
  </si>
  <si>
    <t>ORD26000527</t>
  </si>
  <si>
    <t>CUST73273</t>
  </si>
  <si>
    <t>ORD26000528</t>
  </si>
  <si>
    <t>CUST36941</t>
  </si>
  <si>
    <t>ORD26000529</t>
  </si>
  <si>
    <t>CUST48980</t>
  </si>
  <si>
    <t>ORD26000530</t>
  </si>
  <si>
    <t>CUST30131</t>
  </si>
  <si>
    <t>ORD26000531</t>
  </si>
  <si>
    <t>CUST91931</t>
  </si>
  <si>
    <t>ORD26000532</t>
  </si>
  <si>
    <t>CUST48248</t>
  </si>
  <si>
    <t>ORD26000533</t>
  </si>
  <si>
    <t>CUST96643</t>
  </si>
  <si>
    <t>ORD26000534</t>
  </si>
  <si>
    <t>CUST34455</t>
  </si>
  <si>
    <t>ORD26000535</t>
  </si>
  <si>
    <t>CUST45200</t>
  </si>
  <si>
    <t>ORD26000536</t>
  </si>
  <si>
    <t>CUST97574</t>
  </si>
  <si>
    <t>ORD26000537</t>
  </si>
  <si>
    <t>CUST60738</t>
  </si>
  <si>
    <t>ORD26000538</t>
  </si>
  <si>
    <t>CUST40886</t>
  </si>
  <si>
    <t>ORD26000539</t>
  </si>
  <si>
    <t>CUST75811</t>
  </si>
  <si>
    <t>ORD26000540</t>
  </si>
  <si>
    <t>CUST25765</t>
  </si>
  <si>
    <t>ORD26000541</t>
  </si>
  <si>
    <t>CUST65492</t>
  </si>
  <si>
    <t>ORD26000542</t>
  </si>
  <si>
    <t>CUST43801</t>
  </si>
  <si>
    <t>ORD26000543</t>
  </si>
  <si>
    <t>CUST52746</t>
  </si>
  <si>
    <t>ORD26000544</t>
  </si>
  <si>
    <t>CUST78493</t>
  </si>
  <si>
    <t>ORD26000545</t>
  </si>
  <si>
    <t>CUST23133</t>
  </si>
  <si>
    <t>ORD26000546</t>
  </si>
  <si>
    <t>CUST55071</t>
  </si>
  <si>
    <t>ORD26000547</t>
  </si>
  <si>
    <t>CUST32570</t>
  </si>
  <si>
    <t>ORD26000548</t>
  </si>
  <si>
    <t>CUST15083</t>
  </si>
  <si>
    <t>ORD26000549</t>
  </si>
  <si>
    <t>CUST45203</t>
  </si>
  <si>
    <t>ORD26000550</t>
  </si>
  <si>
    <t>CUST74437</t>
  </si>
  <si>
    <t>ORD26000551</t>
  </si>
  <si>
    <t>CUST52056</t>
  </si>
  <si>
    <t>ORD26000552</t>
  </si>
  <si>
    <t>CUST63368</t>
  </si>
  <si>
    <t>ORD26000553</t>
  </si>
  <si>
    <t>CUST30836</t>
  </si>
  <si>
    <t>ORD26000554</t>
  </si>
  <si>
    <t>CUST84537</t>
  </si>
  <si>
    <t>ORD26000555</t>
  </si>
  <si>
    <t>CUST14334</t>
  </si>
  <si>
    <t>ORD26000556</t>
  </si>
  <si>
    <t>CUST70846</t>
  </si>
  <si>
    <t>ORD26000557</t>
  </si>
  <si>
    <t>CUST68471</t>
  </si>
  <si>
    <t>ORD26000558</t>
  </si>
  <si>
    <t>CUST43903</t>
  </si>
  <si>
    <t>ORD26000559</t>
  </si>
  <si>
    <t>CUST38091</t>
  </si>
  <si>
    <t>ORD26000560</t>
  </si>
  <si>
    <t>CUST77276</t>
  </si>
  <si>
    <t>ORD26000561</t>
  </si>
  <si>
    <t>CUST11109</t>
  </si>
  <si>
    <t>ORD26000562</t>
  </si>
  <si>
    <t>CUST46094</t>
  </si>
  <si>
    <t>ORD26000563</t>
  </si>
  <si>
    <t>CUST49602</t>
  </si>
  <si>
    <t>ORD26000564</t>
  </si>
  <si>
    <t>CUST96816</t>
  </si>
  <si>
    <t>ORD26000565</t>
  </si>
  <si>
    <t>CUST18367</t>
  </si>
  <si>
    <t>ORD26000566</t>
  </si>
  <si>
    <t>CUST95389</t>
  </si>
  <si>
    <t>ORD26000567</t>
  </si>
  <si>
    <t>CUST88647</t>
  </si>
  <si>
    <t>ORD26000568</t>
  </si>
  <si>
    <t>CUST75191</t>
  </si>
  <si>
    <t>ORD26000569</t>
  </si>
  <si>
    <t>CUST84978</t>
  </si>
  <si>
    <t>ORD26000570</t>
  </si>
  <si>
    <t>CUST98063</t>
  </si>
  <si>
    <t>ORD26000571</t>
  </si>
  <si>
    <t>CUST83170</t>
  </si>
  <si>
    <t>ORD26000572</t>
  </si>
  <si>
    <t>CUST83273</t>
  </si>
  <si>
    <t>ORD26000573</t>
  </si>
  <si>
    <t>CUST50250</t>
  </si>
  <si>
    <t>ORD26000574</t>
  </si>
  <si>
    <t>CUST25437</t>
  </si>
  <si>
    <t>ORD26000575</t>
  </si>
  <si>
    <t>CUST75598</t>
  </si>
  <si>
    <t>ORD26000576</t>
  </si>
  <si>
    <t>CUST29762</t>
  </si>
  <si>
    <t>ORD26000577</t>
  </si>
  <si>
    <t>CUST69974</t>
  </si>
  <si>
    <t>ORD26000578</t>
  </si>
  <si>
    <t>CUST33176</t>
  </si>
  <si>
    <t>ORD26000579</t>
  </si>
  <si>
    <t>CUST32099</t>
  </si>
  <si>
    <t>ORD26000580</t>
  </si>
  <si>
    <t>CUST26961</t>
  </si>
  <si>
    <t>ORD26000581</t>
  </si>
  <si>
    <t>CUST14944</t>
  </si>
  <si>
    <t>ORD26000582</t>
  </si>
  <si>
    <t>CUST12348</t>
  </si>
  <si>
    <t>ORD26000583</t>
  </si>
  <si>
    <t>CUST23462</t>
  </si>
  <si>
    <t>ORD26000584</t>
  </si>
  <si>
    <t>CUST48119</t>
  </si>
  <si>
    <t>ORD26000585</t>
  </si>
  <si>
    <t>CUST27536</t>
  </si>
  <si>
    <t>ORD26000586</t>
  </si>
  <si>
    <t>CUST62873</t>
  </si>
  <si>
    <t>ORD26000587</t>
  </si>
  <si>
    <t>ORD26000588</t>
  </si>
  <si>
    <t>CUST14897</t>
  </si>
  <si>
    <t>ORD26000589</t>
  </si>
  <si>
    <t>CUST16286</t>
  </si>
  <si>
    <t>ORD26000590</t>
  </si>
  <si>
    <t>CUST59840</t>
  </si>
  <si>
    <t>ORD26000591</t>
  </si>
  <si>
    <t>CUST99881</t>
  </si>
  <si>
    <t>ORD26000592</t>
  </si>
  <si>
    <t>CUST89381</t>
  </si>
  <si>
    <t>ORD26000593</t>
  </si>
  <si>
    <t>CUST24943</t>
  </si>
  <si>
    <t>ORD26000594</t>
  </si>
  <si>
    <t>CUST78569</t>
  </si>
  <si>
    <t>ORD26000595</t>
  </si>
  <si>
    <t>CUST37222</t>
  </si>
  <si>
    <t>ORD26000596</t>
  </si>
  <si>
    <t>CUST24474</t>
  </si>
  <si>
    <t>ORD26000597</t>
  </si>
  <si>
    <t>CUST23276</t>
  </si>
  <si>
    <t>ORD26000598</t>
  </si>
  <si>
    <t>CUST70853</t>
  </si>
  <si>
    <t>ORD26000599</t>
  </si>
  <si>
    <t>CUST98705</t>
  </si>
  <si>
    <t>ORD26000600</t>
  </si>
  <si>
    <t>CUST28139</t>
  </si>
  <si>
    <t>ORD26000601</t>
  </si>
  <si>
    <t>CUST22183</t>
  </si>
  <si>
    <t>ORD26000602</t>
  </si>
  <si>
    <t>CUST69839</t>
  </si>
  <si>
    <t>ORD26000603</t>
  </si>
  <si>
    <t>CUST31860</t>
  </si>
  <si>
    <t>ORD26000604</t>
  </si>
  <si>
    <t>CUST87430</t>
  </si>
  <si>
    <t>ORD26000605</t>
  </si>
  <si>
    <t>CUST57002</t>
  </si>
  <si>
    <t>ORD26000606</t>
  </si>
  <si>
    <t>CUST63907</t>
  </si>
  <si>
    <t>ORD26000607</t>
  </si>
  <si>
    <t>CUST98857</t>
  </si>
  <si>
    <t>ORD26000608</t>
  </si>
  <si>
    <t>CUST54341</t>
  </si>
  <si>
    <t>ORD26000609</t>
  </si>
  <si>
    <t>CUST73167</t>
  </si>
  <si>
    <t>ORD26000610</t>
  </si>
  <si>
    <t>CUST90335</t>
  </si>
  <si>
    <t>ORD26000611</t>
  </si>
  <si>
    <t>CUST31679</t>
  </si>
  <si>
    <t>ORD26000612</t>
  </si>
  <si>
    <t>CUST76444</t>
  </si>
  <si>
    <t>ORD26000613</t>
  </si>
  <si>
    <t>CUST85108</t>
  </si>
  <si>
    <t>ORD26000614</t>
  </si>
  <si>
    <t>CUST95638</t>
  </si>
  <si>
    <t>ORD26000615</t>
  </si>
  <si>
    <t>CUST21913</t>
  </si>
  <si>
    <t>ORD26000616</t>
  </si>
  <si>
    <t>CUST54676</t>
  </si>
  <si>
    <t>ORD26000617</t>
  </si>
  <si>
    <t>CUST83420</t>
  </si>
  <si>
    <t>ORD26000618</t>
  </si>
  <si>
    <t>CUST22771</t>
  </si>
  <si>
    <t>ORD26000619</t>
  </si>
  <si>
    <t>CUST48270</t>
  </si>
  <si>
    <t>ORD26000620</t>
  </si>
  <si>
    <t>CUST74542</t>
  </si>
  <si>
    <t>ORD26000621</t>
  </si>
  <si>
    <t>CUST34581</t>
  </si>
  <si>
    <t>ORD26000622</t>
  </si>
  <si>
    <t>CUST54293</t>
  </si>
  <si>
    <t>ORD26000623</t>
  </si>
  <si>
    <t>CUST69048</t>
  </si>
  <si>
    <t>ORD26000624</t>
  </si>
  <si>
    <t>CUST16366</t>
  </si>
  <si>
    <t>ORD26000625</t>
  </si>
  <si>
    <t>CUST33226</t>
  </si>
  <si>
    <t>ORD26000626</t>
  </si>
  <si>
    <t>CUST52184</t>
  </si>
  <si>
    <t>ORD26000627</t>
  </si>
  <si>
    <t>CUST45860</t>
  </si>
  <si>
    <t>ORD26000628</t>
  </si>
  <si>
    <t>CUST88974</t>
  </si>
  <si>
    <t>ORD26000629</t>
  </si>
  <si>
    <t>CUST92913</t>
  </si>
  <si>
    <t>ORD26000630</t>
  </si>
  <si>
    <t>CUST98129</t>
  </si>
  <si>
    <t>ORD26000631</t>
  </si>
  <si>
    <t>CUST25126</t>
  </si>
  <si>
    <t>ORD26000632</t>
  </si>
  <si>
    <t>CUST98374</t>
  </si>
  <si>
    <t>ORD26000633</t>
  </si>
  <si>
    <t>CUST29048</t>
  </si>
  <si>
    <t>ORD26000634</t>
  </si>
  <si>
    <t>CUST47567</t>
  </si>
  <si>
    <t>ORD26000635</t>
  </si>
  <si>
    <t>CUST80932</t>
  </si>
  <si>
    <t>ORD26000636</t>
  </si>
  <si>
    <t>CUST39400</t>
  </si>
  <si>
    <t>ORD26000637</t>
  </si>
  <si>
    <t>CUST47701</t>
  </si>
  <si>
    <t>ORD26000638</t>
  </si>
  <si>
    <t>CUST50980</t>
  </si>
  <si>
    <t>ORD26000639</t>
  </si>
  <si>
    <t>CUST68073</t>
  </si>
  <si>
    <t>ORD26000640</t>
  </si>
  <si>
    <t>CUST89087</t>
  </si>
  <si>
    <t>ORD26000641</t>
  </si>
  <si>
    <t>CUST34507</t>
  </si>
  <si>
    <t>ORD26000642</t>
  </si>
  <si>
    <t>CUST44634</t>
  </si>
  <si>
    <t>ORD26000643</t>
  </si>
  <si>
    <t>CUST30290</t>
  </si>
  <si>
    <t>ORD26000644</t>
  </si>
  <si>
    <t>CUST90689</t>
  </si>
  <si>
    <t>ORD26000645</t>
  </si>
  <si>
    <t>CUST78864</t>
  </si>
  <si>
    <t>ORD26000646</t>
  </si>
  <si>
    <t>CUST80390</t>
  </si>
  <si>
    <t>ORD26000647</t>
  </si>
  <si>
    <t>CUST53393</t>
  </si>
  <si>
    <t>ORD26000648</t>
  </si>
  <si>
    <t>CUST83575</t>
  </si>
  <si>
    <t>ORD26000649</t>
  </si>
  <si>
    <t>CUST91412</t>
  </si>
  <si>
    <t>ORD26000650</t>
  </si>
  <si>
    <t>CUST80809</t>
  </si>
  <si>
    <t>ORD26000651</t>
  </si>
  <si>
    <t>CUST68400</t>
  </si>
  <si>
    <t>ORD26000652</t>
  </si>
  <si>
    <t>CUST22577</t>
  </si>
  <si>
    <t>ORD26000653</t>
  </si>
  <si>
    <t>CUST92511</t>
  </si>
  <si>
    <t>ORD26000654</t>
  </si>
  <si>
    <t>CUST67047</t>
  </si>
  <si>
    <t>ORD26000655</t>
  </si>
  <si>
    <t>CUST19600</t>
  </si>
  <si>
    <t>ORD26000656</t>
  </si>
  <si>
    <t>CUST43901</t>
  </si>
  <si>
    <t>ORD26000657</t>
  </si>
  <si>
    <t>CUST98250</t>
  </si>
  <si>
    <t>ORD26000658</t>
  </si>
  <si>
    <t>CUST86756</t>
  </si>
  <si>
    <t>ORD26000659</t>
  </si>
  <si>
    <t>CUST99899</t>
  </si>
  <si>
    <t>ORD26000660</t>
  </si>
  <si>
    <t>CUST61788</t>
  </si>
  <si>
    <t>ORD26000661</t>
  </si>
  <si>
    <t>CUST81529</t>
  </si>
  <si>
    <t>ORD26000662</t>
  </si>
  <si>
    <t>CUST94926</t>
  </si>
  <si>
    <t>ORD26000663</t>
  </si>
  <si>
    <t>CUST85067</t>
  </si>
  <si>
    <t>ORD26000664</t>
  </si>
  <si>
    <t>CUST55069</t>
  </si>
  <si>
    <t>ORD26000665</t>
  </si>
  <si>
    <t>CUST43127</t>
  </si>
  <si>
    <t>ORD26000666</t>
  </si>
  <si>
    <t>CUST81939</t>
  </si>
  <si>
    <t>ORD26000667</t>
  </si>
  <si>
    <t>CUST35875</t>
  </si>
  <si>
    <t>ORD26000668</t>
  </si>
  <si>
    <t>CUST23113</t>
  </si>
  <si>
    <t>ORD26000669</t>
  </si>
  <si>
    <t>CUST90785</t>
  </si>
  <si>
    <t>ORD26000670</t>
  </si>
  <si>
    <t>CUST66139</t>
  </si>
  <si>
    <t>ORD26000671</t>
  </si>
  <si>
    <t>CUST93995</t>
  </si>
  <si>
    <t>ORD26000672</t>
  </si>
  <si>
    <t>CUST72908</t>
  </si>
  <si>
    <t>ORD26000673</t>
  </si>
  <si>
    <t>CUST33038</t>
  </si>
  <si>
    <t>ORD26000674</t>
  </si>
  <si>
    <t>CUST35746</t>
  </si>
  <si>
    <t>ORD26000675</t>
  </si>
  <si>
    <t>CUST92788</t>
  </si>
  <si>
    <t>ORD26000676</t>
  </si>
  <si>
    <t>CUST14804</t>
  </si>
  <si>
    <t>ORD26000677</t>
  </si>
  <si>
    <t>CUST61445</t>
  </si>
  <si>
    <t>ORD26000678</t>
  </si>
  <si>
    <t>CUST76900</t>
  </si>
  <si>
    <t>ORD26000679</t>
  </si>
  <si>
    <t>CUST90482</t>
  </si>
  <si>
    <t>ORD26000680</t>
  </si>
  <si>
    <t>CUST84162</t>
  </si>
  <si>
    <t>ORD26000681</t>
  </si>
  <si>
    <t>CUST18239</t>
  </si>
  <si>
    <t>ORD26000682</t>
  </si>
  <si>
    <t>CUST57349</t>
  </si>
  <si>
    <t>ORD26000683</t>
  </si>
  <si>
    <t>CUST78337</t>
  </si>
  <si>
    <t>ORD26000684</t>
  </si>
  <si>
    <t>CUST59613</t>
  </si>
  <si>
    <t>ORD26000685</t>
  </si>
  <si>
    <t>CUST39215</t>
  </si>
  <si>
    <t>ORD26000686</t>
  </si>
  <si>
    <t>CUST73191</t>
  </si>
  <si>
    <t>ORD26000687</t>
  </si>
  <si>
    <t>CUST94341</t>
  </si>
  <si>
    <t>ORD26000688</t>
  </si>
  <si>
    <t>CUST25509</t>
  </si>
  <si>
    <t>ORD26000689</t>
  </si>
  <si>
    <t>CUST72786</t>
  </si>
  <si>
    <t>ORD26000690</t>
  </si>
  <si>
    <t>CUST15655</t>
  </si>
  <si>
    <t>ORD26000691</t>
  </si>
  <si>
    <t>CUST85008</t>
  </si>
  <si>
    <t>ORD26000692</t>
  </si>
  <si>
    <t>CUST63143</t>
  </si>
  <si>
    <t>ORD26000693</t>
  </si>
  <si>
    <t>CUST21239</t>
  </si>
  <si>
    <t>ORD26000694</t>
  </si>
  <si>
    <t>CUST63840</t>
  </si>
  <si>
    <t>ORD26000695</t>
  </si>
  <si>
    <t>CUST44671</t>
  </si>
  <si>
    <t>ORD26000696</t>
  </si>
  <si>
    <t>CUST60523</t>
  </si>
  <si>
    <t>ORD26000697</t>
  </si>
  <si>
    <t>CUST99701</t>
  </si>
  <si>
    <t>ORD26000698</t>
  </si>
  <si>
    <t>CUST90576</t>
  </si>
  <si>
    <t>ORD26000699</t>
  </si>
  <si>
    <t>CUST27082</t>
  </si>
  <si>
    <t>ORD26000700</t>
  </si>
  <si>
    <t>CUST65139</t>
  </si>
  <si>
    <t>ORD26000701</t>
  </si>
  <si>
    <t>CUST73192</t>
  </si>
  <si>
    <t>ORD26000702</t>
  </si>
  <si>
    <t>CUST85513</t>
  </si>
  <si>
    <t>ORD26000703</t>
  </si>
  <si>
    <t>CUST20986</t>
  </si>
  <si>
    <t>ORD26000704</t>
  </si>
  <si>
    <t>CUST10932</t>
  </si>
  <si>
    <t>ORD26000705</t>
  </si>
  <si>
    <t>CUST51405</t>
  </si>
  <si>
    <t>ORD26000706</t>
  </si>
  <si>
    <t>CUST44249</t>
  </si>
  <si>
    <t>ORD26000707</t>
  </si>
  <si>
    <t>CUST36698</t>
  </si>
  <si>
    <t>ORD26000708</t>
  </si>
  <si>
    <t>CUST43263</t>
  </si>
  <si>
    <t>ORD26000709</t>
  </si>
  <si>
    <t>CUST96413</t>
  </si>
  <si>
    <t>ORD26000710</t>
  </si>
  <si>
    <t>CUST23143</t>
  </si>
  <si>
    <t>ORD26000711</t>
  </si>
  <si>
    <t>CUST99727</t>
  </si>
  <si>
    <t>ORD26000712</t>
  </si>
  <si>
    <t>CUST71822</t>
  </si>
  <si>
    <t>ORD26000713</t>
  </si>
  <si>
    <t>CUST89826</t>
  </si>
  <si>
    <t>ORD26000714</t>
  </si>
  <si>
    <t>CUST88311</t>
  </si>
  <si>
    <t>ORD26000715</t>
  </si>
  <si>
    <t>CUST96099</t>
  </si>
  <si>
    <t>ORD26000716</t>
  </si>
  <si>
    <t>CUST40365</t>
  </si>
  <si>
    <t>ORD26000717</t>
  </si>
  <si>
    <t>CUST21382</t>
  </si>
  <si>
    <t>ORD26000718</t>
  </si>
  <si>
    <t>CUST77861</t>
  </si>
  <si>
    <t>ORD26000719</t>
  </si>
  <si>
    <t>CUST86406</t>
  </si>
  <si>
    <t>ORD26000720</t>
  </si>
  <si>
    <t>CUST62947</t>
  </si>
  <si>
    <t>ORD26000721</t>
  </si>
  <si>
    <t>CUST19487</t>
  </si>
  <si>
    <t>ORD26000722</t>
  </si>
  <si>
    <t>CUST80504</t>
  </si>
  <si>
    <t>ORD26000723</t>
  </si>
  <si>
    <t>CUST54520</t>
  </si>
  <si>
    <t>ORD26000724</t>
  </si>
  <si>
    <t>CUST18854</t>
  </si>
  <si>
    <t>ORD26000725</t>
  </si>
  <si>
    <t>CUST64057</t>
  </si>
  <si>
    <t>ORD26000726</t>
  </si>
  <si>
    <t>CUST22190</t>
  </si>
  <si>
    <t>ORD26000727</t>
  </si>
  <si>
    <t>CUST51139</t>
  </si>
  <si>
    <t>ORD26000728</t>
  </si>
  <si>
    <t>CUST34925</t>
  </si>
  <si>
    <t>ORD26000729</t>
  </si>
  <si>
    <t>CUST37102</t>
  </si>
  <si>
    <t>ORD26000730</t>
  </si>
  <si>
    <t>CUST23983</t>
  </si>
  <si>
    <t>ORD26000731</t>
  </si>
  <si>
    <t>CUST10868</t>
  </si>
  <si>
    <t>ORD26000732</t>
  </si>
  <si>
    <t>CUST85303</t>
  </si>
  <si>
    <t>ORD26000733</t>
  </si>
  <si>
    <t>CUST39110</t>
  </si>
  <si>
    <t>ORD26000734</t>
  </si>
  <si>
    <t>CUST80879</t>
  </si>
  <si>
    <t>ORD26000735</t>
  </si>
  <si>
    <t>CUST69925</t>
  </si>
  <si>
    <t>ORD26000736</t>
  </si>
  <si>
    <t>CUST37623</t>
  </si>
  <si>
    <t>ORD26000737</t>
  </si>
  <si>
    <t>ORD26000738</t>
  </si>
  <si>
    <t>CUST57962</t>
  </si>
  <si>
    <t>ORD26000739</t>
  </si>
  <si>
    <t>CUST62506</t>
  </si>
  <si>
    <t>ORD26000740</t>
  </si>
  <si>
    <t>CUST39958</t>
  </si>
  <si>
    <t>ORD26000741</t>
  </si>
  <si>
    <t>CUST59923</t>
  </si>
  <si>
    <t>ORD26000742</t>
  </si>
  <si>
    <t>CUST27625</t>
  </si>
  <si>
    <t>ORD26000743</t>
  </si>
  <si>
    <t>CUST84427</t>
  </si>
  <si>
    <t>ORD26000744</t>
  </si>
  <si>
    <t>CUST43330</t>
  </si>
  <si>
    <t>ORD26000745</t>
  </si>
  <si>
    <t>CUST83446</t>
  </si>
  <si>
    <t>ORD26000746</t>
  </si>
  <si>
    <t>CUST99074</t>
  </si>
  <si>
    <t>ORD26000747</t>
  </si>
  <si>
    <t>CUST47304</t>
  </si>
  <si>
    <t>ORD26000748</t>
  </si>
  <si>
    <t>CUST59947</t>
  </si>
  <si>
    <t>ORD26000749</t>
  </si>
  <si>
    <t>CUST54222</t>
  </si>
  <si>
    <t>ORD26000750</t>
  </si>
  <si>
    <t>CUST31233</t>
  </si>
  <si>
    <t>ORD26000751</t>
  </si>
  <si>
    <t>CUST89349</t>
  </si>
  <si>
    <t>ORD26000752</t>
  </si>
  <si>
    <t>CUST78280</t>
  </si>
  <si>
    <t>ORD26000753</t>
  </si>
  <si>
    <t>CUST40753</t>
  </si>
  <si>
    <t>ORD26000754</t>
  </si>
  <si>
    <t>CUST18361</t>
  </si>
  <si>
    <t>ORD26000755</t>
  </si>
  <si>
    <t>CUST20911</t>
  </si>
  <si>
    <t>ORD26000756</t>
  </si>
  <si>
    <t>CUST50549</t>
  </si>
  <si>
    <t>ORD26000757</t>
  </si>
  <si>
    <t>CUST32361</t>
  </si>
  <si>
    <t>ORD26000758</t>
  </si>
  <si>
    <t>CUST80855</t>
  </si>
  <si>
    <t>ORD26000759</t>
  </si>
  <si>
    <t>CUST69840</t>
  </si>
  <si>
    <t>ORD26000760</t>
  </si>
  <si>
    <t>CUST73131</t>
  </si>
  <si>
    <t>ORD26000761</t>
  </si>
  <si>
    <t>CUST30410</t>
  </si>
  <si>
    <t>ORD26000762</t>
  </si>
  <si>
    <t>CUST55073</t>
  </si>
  <si>
    <t>ORD26000763</t>
  </si>
  <si>
    <t>CUST72530</t>
  </si>
  <si>
    <t>ORD26000764</t>
  </si>
  <si>
    <t>CUST81855</t>
  </si>
  <si>
    <t>ORD26000765</t>
  </si>
  <si>
    <t>CUST94671</t>
  </si>
  <si>
    <t>ORD26000766</t>
  </si>
  <si>
    <t>CUST77713</t>
  </si>
  <si>
    <t>ORD26000767</t>
  </si>
  <si>
    <t>CUST45235</t>
  </si>
  <si>
    <t>ORD26000768</t>
  </si>
  <si>
    <t>CUST69682</t>
  </si>
  <si>
    <t>ORD26000769</t>
  </si>
  <si>
    <t>CUST12542</t>
  </si>
  <si>
    <t>ORD26000770</t>
  </si>
  <si>
    <t>CUST26389</t>
  </si>
  <si>
    <t>ORD26000771</t>
  </si>
  <si>
    <t>CUST38467</t>
  </si>
  <si>
    <t>ORD26000772</t>
  </si>
  <si>
    <t>CUST70776</t>
  </si>
  <si>
    <t>ORD26000773</t>
  </si>
  <si>
    <t>CUST44931</t>
  </si>
  <si>
    <t>ORD26000774</t>
  </si>
  <si>
    <t>CUST60014</t>
  </si>
  <si>
    <t>ORD26000775</t>
  </si>
  <si>
    <t>CUST14392</t>
  </si>
  <si>
    <t>ORD26000776</t>
  </si>
  <si>
    <t>CUST61003</t>
  </si>
  <si>
    <t>ORD26000777</t>
  </si>
  <si>
    <t>CUST82034</t>
  </si>
  <si>
    <t>ORD26000778</t>
  </si>
  <si>
    <t>CUST16827</t>
  </si>
  <si>
    <t>ORD26000779</t>
  </si>
  <si>
    <t>CUST46188</t>
  </si>
  <si>
    <t>ORD26000780</t>
  </si>
  <si>
    <t>CUST72294</t>
  </si>
  <si>
    <t>ORD26000781</t>
  </si>
  <si>
    <t>CUST21980</t>
  </si>
  <si>
    <t>ORD26000782</t>
  </si>
  <si>
    <t>CUST24076</t>
  </si>
  <si>
    <t>ORD26000783</t>
  </si>
  <si>
    <t>CUST55523</t>
  </si>
  <si>
    <t>ORD26000784</t>
  </si>
  <si>
    <t>CUST27659</t>
  </si>
  <si>
    <t>ORD26000785</t>
  </si>
  <si>
    <t>CUST81137</t>
  </si>
  <si>
    <t>ORD26000786</t>
  </si>
  <si>
    <t>CUST46087</t>
  </si>
  <si>
    <t>ORD26000787</t>
  </si>
  <si>
    <t>CUST44517</t>
  </si>
  <si>
    <t>ORD26000788</t>
  </si>
  <si>
    <t>CUST34318</t>
  </si>
  <si>
    <t>ORD26000789</t>
  </si>
  <si>
    <t>CUST18302</t>
  </si>
  <si>
    <t>ORD26000790</t>
  </si>
  <si>
    <t>CUST30202</t>
  </si>
  <si>
    <t>ORD26000791</t>
  </si>
  <si>
    <t>CUST78576</t>
  </si>
  <si>
    <t>ORD26000792</t>
  </si>
  <si>
    <t>CUST73618</t>
  </si>
  <si>
    <t>ORD26000793</t>
  </si>
  <si>
    <t>CUST74213</t>
  </si>
  <si>
    <t>ORD26000794</t>
  </si>
  <si>
    <t>CUST19289</t>
  </si>
  <si>
    <t>ORD26000795</t>
  </si>
  <si>
    <t>CUST20480</t>
  </si>
  <si>
    <t>ORD26000796</t>
  </si>
  <si>
    <t>CUST58374</t>
  </si>
  <si>
    <t>ORD26000797</t>
  </si>
  <si>
    <t>CUST49833</t>
  </si>
  <si>
    <t>ORD26000798</t>
  </si>
  <si>
    <t>CUST34832</t>
  </si>
  <si>
    <t>ORD26000799</t>
  </si>
  <si>
    <t>CUST83156</t>
  </si>
  <si>
    <t>ORD26000800</t>
  </si>
  <si>
    <t>CUST70125</t>
  </si>
  <si>
    <t>ORD26000801</t>
  </si>
  <si>
    <t>CUST76151</t>
  </si>
  <si>
    <t>ORD26000802</t>
  </si>
  <si>
    <t>ORD26000803</t>
  </si>
  <si>
    <t>CUST66438</t>
  </si>
  <si>
    <t>ORD26000804</t>
  </si>
  <si>
    <t>CUST82120</t>
  </si>
  <si>
    <t>ORD26000805</t>
  </si>
  <si>
    <t>CUST47287</t>
  </si>
  <si>
    <t>ORD26000806</t>
  </si>
  <si>
    <t>CUST38157</t>
  </si>
  <si>
    <t>ORD26000807</t>
  </si>
  <si>
    <t>CUST84922</t>
  </si>
  <si>
    <t>ORD26000808</t>
  </si>
  <si>
    <t>CUST58114</t>
  </si>
  <si>
    <t>ORD26000809</t>
  </si>
  <si>
    <t>CUST62402</t>
  </si>
  <si>
    <t>ORD26000810</t>
  </si>
  <si>
    <t>CUST73246</t>
  </si>
  <si>
    <t>ORD26000811</t>
  </si>
  <si>
    <t>CUST49373</t>
  </si>
  <si>
    <t>ORD26000812</t>
  </si>
  <si>
    <t>CUST53829</t>
  </si>
  <si>
    <t>ORD26000813</t>
  </si>
  <si>
    <t>CUST95561</t>
  </si>
  <si>
    <t>ORD26000814</t>
  </si>
  <si>
    <t>CUST49948</t>
  </si>
  <si>
    <t>ORD26000815</t>
  </si>
  <si>
    <t>CUST38940</t>
  </si>
  <si>
    <t>ORD26000816</t>
  </si>
  <si>
    <t>CUST21807</t>
  </si>
  <si>
    <t>ORD26000817</t>
  </si>
  <si>
    <t>CUST20819</t>
  </si>
  <si>
    <t>ORD26000818</t>
  </si>
  <si>
    <t>CUST66949</t>
  </si>
  <si>
    <t>ORD26000819</t>
  </si>
  <si>
    <t>CUST95491</t>
  </si>
  <si>
    <t>ORD26000820</t>
  </si>
  <si>
    <t>CUST44898</t>
  </si>
  <si>
    <t>ORD26000821</t>
  </si>
  <si>
    <t>CUST55653</t>
  </si>
  <si>
    <t>ORD26000822</t>
  </si>
  <si>
    <t>CUST32184</t>
  </si>
  <si>
    <t>ORD26000823</t>
  </si>
  <si>
    <t>CUST40603</t>
  </si>
  <si>
    <t>ORD26000824</t>
  </si>
  <si>
    <t>CUST24728</t>
  </si>
  <si>
    <t>ORD26000825</t>
  </si>
  <si>
    <t>CUST54993</t>
  </si>
  <si>
    <t>ORD26000826</t>
  </si>
  <si>
    <t>CUST37770</t>
  </si>
  <si>
    <t>ORD26000827</t>
  </si>
  <si>
    <t>CUST28526</t>
  </si>
  <si>
    <t>ORD26000828</t>
  </si>
  <si>
    <t>CUST47226</t>
  </si>
  <si>
    <t>ORD26000829</t>
  </si>
  <si>
    <t>CUST18729</t>
  </si>
  <si>
    <t>ORD26000830</t>
  </si>
  <si>
    <t>CUST24141</t>
  </si>
  <si>
    <t>ORD26000831</t>
  </si>
  <si>
    <t>CUST51347</t>
  </si>
  <si>
    <t>ORD26000832</t>
  </si>
  <si>
    <t>CUST70029</t>
  </si>
  <si>
    <t>ORD26000833</t>
  </si>
  <si>
    <t>CUST74216</t>
  </si>
  <si>
    <t>ORD26000834</t>
  </si>
  <si>
    <t>CUST91950</t>
  </si>
  <si>
    <t>ORD26000835</t>
  </si>
  <si>
    <t>CUST60747</t>
  </si>
  <si>
    <t>ORD26000836</t>
  </si>
  <si>
    <t>CUST96105</t>
  </si>
  <si>
    <t>ORD26000837</t>
  </si>
  <si>
    <t>CUST39809</t>
  </si>
  <si>
    <t>ORD26000838</t>
  </si>
  <si>
    <t>CUST53160</t>
  </si>
  <si>
    <t>ORD26000839</t>
  </si>
  <si>
    <t>CUST99659</t>
  </si>
  <si>
    <t>ORD26000840</t>
  </si>
  <si>
    <t>CUST27727</t>
  </si>
  <si>
    <t>ORD26000841</t>
  </si>
  <si>
    <t>CUST51614</t>
  </si>
  <si>
    <t>ORD26000842</t>
  </si>
  <si>
    <t>CUST29073</t>
  </si>
  <si>
    <t>ORD26000843</t>
  </si>
  <si>
    <t>CUST93472</t>
  </si>
  <si>
    <t>ORD26000844</t>
  </si>
  <si>
    <t>CUST90213</t>
  </si>
  <si>
    <t>ORD26000845</t>
  </si>
  <si>
    <t>CUST13418</t>
  </si>
  <si>
    <t>ORD26000846</t>
  </si>
  <si>
    <t>CUST95140</t>
  </si>
  <si>
    <t>ORD26000847</t>
  </si>
  <si>
    <t>CUST14224</t>
  </si>
  <si>
    <t>ORD26000848</t>
  </si>
  <si>
    <t>CUST97993</t>
  </si>
  <si>
    <t>ORD26000849</t>
  </si>
  <si>
    <t>CUST67577</t>
  </si>
  <si>
    <t>ORD26000850</t>
  </si>
  <si>
    <t>ORD26000851</t>
  </si>
  <si>
    <t>CUST84964</t>
  </si>
  <si>
    <t>ORD26000852</t>
  </si>
  <si>
    <t>CUST69193</t>
  </si>
  <si>
    <t>ORD26000853</t>
  </si>
  <si>
    <t>CUST15144</t>
  </si>
  <si>
    <t>ORD26000854</t>
  </si>
  <si>
    <t>CUST67613</t>
  </si>
  <si>
    <t>ORD26000855</t>
  </si>
  <si>
    <t>CUST65372</t>
  </si>
  <si>
    <t>ORD26000856</t>
  </si>
  <si>
    <t>CUST94685</t>
  </si>
  <si>
    <t>ORD26000857</t>
  </si>
  <si>
    <t>CUST81618</t>
  </si>
  <si>
    <t>ORD26000858</t>
  </si>
  <si>
    <t>CUST36467</t>
  </si>
  <si>
    <t>ORD26000859</t>
  </si>
  <si>
    <t>CUST31495</t>
  </si>
  <si>
    <t>ORD26000860</t>
  </si>
  <si>
    <t>CUST78657</t>
  </si>
  <si>
    <t>ORD26000861</t>
  </si>
  <si>
    <t>CUST32398</t>
  </si>
  <si>
    <t>ORD26000862</t>
  </si>
  <si>
    <t>CUST16725</t>
  </si>
  <si>
    <t>ORD26000863</t>
  </si>
  <si>
    <t>CUST92110</t>
  </si>
  <si>
    <t>ORD26000864</t>
  </si>
  <si>
    <t>CUST11600</t>
  </si>
  <si>
    <t>ORD26000865</t>
  </si>
  <si>
    <t>CUST41179</t>
  </si>
  <si>
    <t>ORD26000866</t>
  </si>
  <si>
    <t>CUST10861</t>
  </si>
  <si>
    <t>ORD26000867</t>
  </si>
  <si>
    <t>CUST37215</t>
  </si>
  <si>
    <t>ORD26000868</t>
  </si>
  <si>
    <t>CUST14250</t>
  </si>
  <si>
    <t>ORD26000869</t>
  </si>
  <si>
    <t>CUST64651</t>
  </si>
  <si>
    <t>ORD26000870</t>
  </si>
  <si>
    <t>CUST83685</t>
  </si>
  <si>
    <t>ORD26000871</t>
  </si>
  <si>
    <t>CUST58309</t>
  </si>
  <si>
    <t>ORD26000872</t>
  </si>
  <si>
    <t>CUST48382</t>
  </si>
  <si>
    <t>ORD26000873</t>
  </si>
  <si>
    <t>CUST64232</t>
  </si>
  <si>
    <t>ORD26000874</t>
  </si>
  <si>
    <t>CUST92441</t>
  </si>
  <si>
    <t>ORD26000875</t>
  </si>
  <si>
    <t>CUST47642</t>
  </si>
  <si>
    <t>ORD26000876</t>
  </si>
  <si>
    <t>CUST56380</t>
  </si>
  <si>
    <t>ORD26000877</t>
  </si>
  <si>
    <t>CUST33580</t>
  </si>
  <si>
    <t>ORD26000878</t>
  </si>
  <si>
    <t>CUST25456</t>
  </si>
  <si>
    <t>ORD26000879</t>
  </si>
  <si>
    <t>CUST93558</t>
  </si>
  <si>
    <t>ORD26000880</t>
  </si>
  <si>
    <t>CUST49358</t>
  </si>
  <si>
    <t>ORD26000881</t>
  </si>
  <si>
    <t>CUST54742</t>
  </si>
  <si>
    <t>ORD26000882</t>
  </si>
  <si>
    <t>CUST54294</t>
  </si>
  <si>
    <t>ORD26000883</t>
  </si>
  <si>
    <t>CUST92208</t>
  </si>
  <si>
    <t>ORD26000884</t>
  </si>
  <si>
    <t>CUST17342</t>
  </si>
  <si>
    <t>ORD26000885</t>
  </si>
  <si>
    <t>CUST37297</t>
  </si>
  <si>
    <t>ORD26000886</t>
  </si>
  <si>
    <t>CUST18678</t>
  </si>
  <si>
    <t>ORD26000887</t>
  </si>
  <si>
    <t>CUST31753</t>
  </si>
  <si>
    <t>ORD26000888</t>
  </si>
  <si>
    <t>CUST50407</t>
  </si>
  <si>
    <t>ORD26000889</t>
  </si>
  <si>
    <t>CUST41148</t>
  </si>
  <si>
    <t>ORD26000890</t>
  </si>
  <si>
    <t>CUST59049</t>
  </si>
  <si>
    <t>ORD26000891</t>
  </si>
  <si>
    <t>CUST73263</t>
  </si>
  <si>
    <t>ORD26000892</t>
  </si>
  <si>
    <t>CUST78632</t>
  </si>
  <si>
    <t>ORD26000893</t>
  </si>
  <si>
    <t>CUST77652</t>
  </si>
  <si>
    <t>ORD26000894</t>
  </si>
  <si>
    <t>CUST10538</t>
  </si>
  <si>
    <t>ORD26000895</t>
  </si>
  <si>
    <t>CUST53684</t>
  </si>
  <si>
    <t>ORD26000896</t>
  </si>
  <si>
    <t>CUST50957</t>
  </si>
  <si>
    <t>ORD26000897</t>
  </si>
  <si>
    <t>CUST35237</t>
  </si>
  <si>
    <t>ORD26000898</t>
  </si>
  <si>
    <t>CUST29571</t>
  </si>
  <si>
    <t>ORD26000899</t>
  </si>
  <si>
    <t>CUST23418</t>
  </si>
  <si>
    <t>ORD26000900</t>
  </si>
  <si>
    <t>CUST47128</t>
  </si>
  <si>
    <t>ORD26000901</t>
  </si>
  <si>
    <t>CUST80854</t>
  </si>
  <si>
    <t>ORD26000902</t>
  </si>
  <si>
    <t>CUST23884</t>
  </si>
  <si>
    <t>ORD26000903</t>
  </si>
  <si>
    <t>CUST87693</t>
  </si>
  <si>
    <t>ORD26000904</t>
  </si>
  <si>
    <t>CUST97932</t>
  </si>
  <si>
    <t>ORD26000905</t>
  </si>
  <si>
    <t>CUST71377</t>
  </si>
  <si>
    <t>ORD26000906</t>
  </si>
  <si>
    <t>CUST71675</t>
  </si>
  <si>
    <t>ORD26000907</t>
  </si>
  <si>
    <t>CUST57638</t>
  </si>
  <si>
    <t>ORD26000908</t>
  </si>
  <si>
    <t>CUST73898</t>
  </si>
  <si>
    <t>ORD26000909</t>
  </si>
  <si>
    <t>CUST46996</t>
  </si>
  <si>
    <t>ORD26000910</t>
  </si>
  <si>
    <t>CUST24022</t>
  </si>
  <si>
    <t>ORD26000911</t>
  </si>
  <si>
    <t>CUST64190</t>
  </si>
  <si>
    <t>ORD26000912</t>
  </si>
  <si>
    <t>CUST18658</t>
  </si>
  <si>
    <t>ORD26000913</t>
  </si>
  <si>
    <t>CUST54852</t>
  </si>
  <si>
    <t>ORD26000914</t>
  </si>
  <si>
    <t>CUST85260</t>
  </si>
  <si>
    <t>ORD26000915</t>
  </si>
  <si>
    <t>CUST68355</t>
  </si>
  <si>
    <t>ORD26000916</t>
  </si>
  <si>
    <t>CUST59664</t>
  </si>
  <si>
    <t>ORD26000917</t>
  </si>
  <si>
    <t>CUST86122</t>
  </si>
  <si>
    <t>ORD26000918</t>
  </si>
  <si>
    <t>CUST61115</t>
  </si>
  <si>
    <t>ORD26000919</t>
  </si>
  <si>
    <t>CUST84747</t>
  </si>
  <si>
    <t>ORD26000920</t>
  </si>
  <si>
    <t>CUST90149</t>
  </si>
  <si>
    <t>ORD26000921</t>
  </si>
  <si>
    <t>CUST81943</t>
  </si>
  <si>
    <t>ORD26000922</t>
  </si>
  <si>
    <t>CUST14087</t>
  </si>
  <si>
    <t>ORD26000923</t>
  </si>
  <si>
    <t>CUST60012</t>
  </si>
  <si>
    <t>ORD26000924</t>
  </si>
  <si>
    <t>CUST82800</t>
  </si>
  <si>
    <t>ORD26000925</t>
  </si>
  <si>
    <t>CUST97826</t>
  </si>
  <si>
    <t>ORD26000926</t>
  </si>
  <si>
    <t>CUST73792</t>
  </si>
  <si>
    <t>ORD26000927</t>
  </si>
  <si>
    <t>CUST69772</t>
  </si>
  <si>
    <t>ORD26000928</t>
  </si>
  <si>
    <t>CUST68988</t>
  </si>
  <si>
    <t>ORD26000929</t>
  </si>
  <si>
    <t>CUST75294</t>
  </si>
  <si>
    <t>ORD26000930</t>
  </si>
  <si>
    <t>CUST14385</t>
  </si>
  <si>
    <t>ORD26000931</t>
  </si>
  <si>
    <t>ORD26000932</t>
  </si>
  <si>
    <t>CUST20254</t>
  </si>
  <si>
    <t>ORD26000933</t>
  </si>
  <si>
    <t>CUST97650</t>
  </si>
  <si>
    <t>ORD26000934</t>
  </si>
  <si>
    <t>CUST55029</t>
  </si>
  <si>
    <t>ORD26000935</t>
  </si>
  <si>
    <t>CUST85230</t>
  </si>
  <si>
    <t>ORD26000936</t>
  </si>
  <si>
    <t>CUST88333</t>
  </si>
  <si>
    <t>ORD26000937</t>
  </si>
  <si>
    <t>CUST85085</t>
  </si>
  <si>
    <t>ORD26000938</t>
  </si>
  <si>
    <t>CUST73538</t>
  </si>
  <si>
    <t>ORD26000939</t>
  </si>
  <si>
    <t>CUST90713</t>
  </si>
  <si>
    <t>ORD26000940</t>
  </si>
  <si>
    <t>CUST87564</t>
  </si>
  <si>
    <t>ORD26000941</t>
  </si>
  <si>
    <t>CUST40958</t>
  </si>
  <si>
    <t>ORD26000942</t>
  </si>
  <si>
    <t>CUST29014</t>
  </si>
  <si>
    <t>ORD26000943</t>
  </si>
  <si>
    <t>CUST60222</t>
  </si>
  <si>
    <t>ORD26000944</t>
  </si>
  <si>
    <t>CUST55229</t>
  </si>
  <si>
    <t>ORD26000945</t>
  </si>
  <si>
    <t>CUST70819</t>
  </si>
  <si>
    <t>ORD26000946</t>
  </si>
  <si>
    <t>CUST79798</t>
  </si>
  <si>
    <t>ORD26000947</t>
  </si>
  <si>
    <t>CUST66981</t>
  </si>
  <si>
    <t>ORD26000948</t>
  </si>
  <si>
    <t>CUST15376</t>
  </si>
  <si>
    <t>ORD26000949</t>
  </si>
  <si>
    <t>CUST95467</t>
  </si>
  <si>
    <t>ORD26000950</t>
  </si>
  <si>
    <t>CUST86569</t>
  </si>
  <si>
    <t>ORD26000951</t>
  </si>
  <si>
    <t>CUST78151</t>
  </si>
  <si>
    <t>ORD26000952</t>
  </si>
  <si>
    <t>CUST18906</t>
  </si>
  <si>
    <t>ORD26000953</t>
  </si>
  <si>
    <t>CUST38759</t>
  </si>
  <si>
    <t>ORD26000954</t>
  </si>
  <si>
    <t>CUST87874</t>
  </si>
  <si>
    <t>ORD26000955</t>
  </si>
  <si>
    <t>CUST59277</t>
  </si>
  <si>
    <t>ORD26000956</t>
  </si>
  <si>
    <t>CUST71204</t>
  </si>
  <si>
    <t>ORD26000957</t>
  </si>
  <si>
    <t>CUST52389</t>
  </si>
  <si>
    <t>ORD26000958</t>
  </si>
  <si>
    <t>CUST53601</t>
  </si>
  <si>
    <t>ORD26000959</t>
  </si>
  <si>
    <t>CUST36302</t>
  </si>
  <si>
    <t>ORD26000960</t>
  </si>
  <si>
    <t>CUST66525</t>
  </si>
  <si>
    <t>ORD26000961</t>
  </si>
  <si>
    <t>CUST19229</t>
  </si>
  <si>
    <t>ORD26000962</t>
  </si>
  <si>
    <t>CUST29510</t>
  </si>
  <si>
    <t>ORD26000963</t>
  </si>
  <si>
    <t>CUST53231</t>
  </si>
  <si>
    <t>ORD26000964</t>
  </si>
  <si>
    <t>CUST72670</t>
  </si>
  <si>
    <t>ORD26000965</t>
  </si>
  <si>
    <t>CUST60387</t>
  </si>
  <si>
    <t>ORD26000966</t>
  </si>
  <si>
    <t>CUST17234</t>
  </si>
  <si>
    <t>ORD26000967</t>
  </si>
  <si>
    <t>CUST48005</t>
  </si>
  <si>
    <t>ORD26000968</t>
  </si>
  <si>
    <t>CUST61131</t>
  </si>
  <si>
    <t>ORD26000969</t>
  </si>
  <si>
    <t>CUST34833</t>
  </si>
  <si>
    <t>ORD26000970</t>
  </si>
  <si>
    <t>CUST74124</t>
  </si>
  <si>
    <t>ORD26000971</t>
  </si>
  <si>
    <t>CUST68891</t>
  </si>
  <si>
    <t>ORD26000972</t>
  </si>
  <si>
    <t>CUST63150</t>
  </si>
  <si>
    <t>ORD26000973</t>
  </si>
  <si>
    <t>CUST80328</t>
  </si>
  <si>
    <t>ORD26000974</t>
  </si>
  <si>
    <t>CUST95699</t>
  </si>
  <si>
    <t>ORD26000975</t>
  </si>
  <si>
    <t>CUST32577</t>
  </si>
  <si>
    <t>ORD26000976</t>
  </si>
  <si>
    <t>CUST32372</t>
  </si>
  <si>
    <t>ORD26000977</t>
  </si>
  <si>
    <t>CUST38910</t>
  </si>
  <si>
    <t>ORD26000978</t>
  </si>
  <si>
    <t>CUST98918</t>
  </si>
  <si>
    <t>ORD26000979</t>
  </si>
  <si>
    <t>CUST37948</t>
  </si>
  <si>
    <t>ORD26000980</t>
  </si>
  <si>
    <t>CUST64415</t>
  </si>
  <si>
    <t>ORD26000981</t>
  </si>
  <si>
    <t>CUST86282</t>
  </si>
  <si>
    <t>ORD26000982</t>
  </si>
  <si>
    <t>CUST30677</t>
  </si>
  <si>
    <t>ORD26000983</t>
  </si>
  <si>
    <t>CUST95426</t>
  </si>
  <si>
    <t>ORD26000984</t>
  </si>
  <si>
    <t>CUST72391</t>
  </si>
  <si>
    <t>ORD26000985</t>
  </si>
  <si>
    <t>CUST41359</t>
  </si>
  <si>
    <t>ORD26000986</t>
  </si>
  <si>
    <t>CUST21537</t>
  </si>
  <si>
    <t>ORD26000987</t>
  </si>
  <si>
    <t>CUST79494</t>
  </si>
  <si>
    <t>ORD26000988</t>
  </si>
  <si>
    <t>CUST38740</t>
  </si>
  <si>
    <t>ORD26000989</t>
  </si>
  <si>
    <t>CUST29558</t>
  </si>
  <si>
    <t>ORD26000990</t>
  </si>
  <si>
    <t>CUST94523</t>
  </si>
  <si>
    <t>ORD26000991</t>
  </si>
  <si>
    <t>CUST69394</t>
  </si>
  <si>
    <t>ORD26000992</t>
  </si>
  <si>
    <t>CUST77489</t>
  </si>
  <si>
    <t>ORD26000993</t>
  </si>
  <si>
    <t>CUST64927</t>
  </si>
  <si>
    <t>ORD26000994</t>
  </si>
  <si>
    <t>CUST41079</t>
  </si>
  <si>
    <t>ORD26000995</t>
  </si>
  <si>
    <t>CUST86689</t>
  </si>
  <si>
    <t>ORD26000996</t>
  </si>
  <si>
    <t>CUST60768</t>
  </si>
  <si>
    <t>ORD26000997</t>
  </si>
  <si>
    <t>CUST36504</t>
  </si>
  <si>
    <t>ORD26000998</t>
  </si>
  <si>
    <t>CUST24563</t>
  </si>
  <si>
    <t>ORD26000999</t>
  </si>
  <si>
    <t>CUST89119</t>
  </si>
  <si>
    <t>ORD26001000</t>
  </si>
  <si>
    <t>CUST21334</t>
  </si>
  <si>
    <t>ORD26001001</t>
  </si>
  <si>
    <t>CUST70655</t>
  </si>
  <si>
    <t>ORD26001002</t>
  </si>
  <si>
    <t>CUST85951</t>
  </si>
  <si>
    <t>ORD26001003</t>
  </si>
  <si>
    <t>CUST15796</t>
  </si>
  <si>
    <t>ORD26001004</t>
  </si>
  <si>
    <t>CUST22844</t>
  </si>
  <si>
    <t>ORD26001005</t>
  </si>
  <si>
    <t>CUST63296</t>
  </si>
  <si>
    <t>ORD26001006</t>
  </si>
  <si>
    <t>CUST12087</t>
  </si>
  <si>
    <t>ORD26001007</t>
  </si>
  <si>
    <t>CUST86501</t>
  </si>
  <si>
    <t>ORD26001008</t>
  </si>
  <si>
    <t>CUST58551</t>
  </si>
  <si>
    <t>ORD26001009</t>
  </si>
  <si>
    <t>CUST53634</t>
  </si>
  <si>
    <t>ORD26001010</t>
  </si>
  <si>
    <t>CUST90281</t>
  </si>
  <si>
    <t>ORD26001011</t>
  </si>
  <si>
    <t>CUST54000</t>
  </si>
  <si>
    <t>ORD26001012</t>
  </si>
  <si>
    <t>CUST15357</t>
  </si>
  <si>
    <t>ORD26001013</t>
  </si>
  <si>
    <t>CUST36832</t>
  </si>
  <si>
    <t>ORD26001014</t>
  </si>
  <si>
    <t>CUST86037</t>
  </si>
  <si>
    <t>ORD26001015</t>
  </si>
  <si>
    <t>CUST99158</t>
  </si>
  <si>
    <t>ORD26001016</t>
  </si>
  <si>
    <t>CUST75726</t>
  </si>
  <si>
    <t>ORD26001017</t>
  </si>
  <si>
    <t>CUST79842</t>
  </si>
  <si>
    <t>ORD26001018</t>
  </si>
  <si>
    <t>CUST18601</t>
  </si>
  <si>
    <t>ORD26001019</t>
  </si>
  <si>
    <t>CUST20085</t>
  </si>
  <si>
    <t>ORD26001020</t>
  </si>
  <si>
    <t>CUST36772</t>
  </si>
  <si>
    <t>ORD26001021</t>
  </si>
  <si>
    <t>CUST27305</t>
  </si>
  <si>
    <t>ORD26001022</t>
  </si>
  <si>
    <t>CUST18250</t>
  </si>
  <si>
    <t>ORD26001023</t>
  </si>
  <si>
    <t>CUST63961</t>
  </si>
  <si>
    <t>ORD26001024</t>
  </si>
  <si>
    <t>CUST79489</t>
  </si>
  <si>
    <t>ORD26001025</t>
  </si>
  <si>
    <t>CUST32509</t>
  </si>
  <si>
    <t>ORD26001026</t>
  </si>
  <si>
    <t>CUST56284</t>
  </si>
  <si>
    <t>ORD26001027</t>
  </si>
  <si>
    <t>CUST47387</t>
  </si>
  <si>
    <t>ORD26001028</t>
  </si>
  <si>
    <t>CUST15393</t>
  </si>
  <si>
    <t>ORD26001029</t>
  </si>
  <si>
    <t>CUST83726</t>
  </si>
  <si>
    <t>ORD26001030</t>
  </si>
  <si>
    <t>CUST31311</t>
  </si>
  <si>
    <t>ORD26001031</t>
  </si>
  <si>
    <t>CUST29055</t>
  </si>
  <si>
    <t>ORD26001032</t>
  </si>
  <si>
    <t>CUST76507</t>
  </si>
  <si>
    <t>ORD26001033</t>
  </si>
  <si>
    <t>CUST85199</t>
  </si>
  <si>
    <t>ORD26001034</t>
  </si>
  <si>
    <t>CUST72781</t>
  </si>
  <si>
    <t>ORD26001035</t>
  </si>
  <si>
    <t>CUST38883</t>
  </si>
  <si>
    <t>ORD26001036</t>
  </si>
  <si>
    <t>CUST86471</t>
  </si>
  <si>
    <t>ORD26001037</t>
  </si>
  <si>
    <t>CUST68387</t>
  </si>
  <si>
    <t>ORD26001038</t>
  </si>
  <si>
    <t>CUST17346</t>
  </si>
  <si>
    <t>ORD26001039</t>
  </si>
  <si>
    <t>CUST58867</t>
  </si>
  <si>
    <t>ORD26001040</t>
  </si>
  <si>
    <t>CUST83535</t>
  </si>
  <si>
    <t>ORD26001041</t>
  </si>
  <si>
    <t>CUST65552</t>
  </si>
  <si>
    <t>ORD26001042</t>
  </si>
  <si>
    <t>CUST78852</t>
  </si>
  <si>
    <t>ORD26001043</t>
  </si>
  <si>
    <t>CUST45825</t>
  </si>
  <si>
    <t>ORD26001044</t>
  </si>
  <si>
    <t>CUST36117</t>
  </si>
  <si>
    <t>ORD26001045</t>
  </si>
  <si>
    <t>CUST49582</t>
  </si>
  <si>
    <t>ORD26001046</t>
  </si>
  <si>
    <t>CUST10320</t>
  </si>
  <si>
    <t>ORD26001047</t>
  </si>
  <si>
    <t>CUST95696</t>
  </si>
  <si>
    <t>ORD26001048</t>
  </si>
  <si>
    <t>CUST13728</t>
  </si>
  <si>
    <t>ORD26001049</t>
  </si>
  <si>
    <t>CUST57416</t>
  </si>
  <si>
    <t>ORD26001050</t>
  </si>
  <si>
    <t>CUST25674</t>
  </si>
  <si>
    <t>ORD26001051</t>
  </si>
  <si>
    <t>CUST29154</t>
  </si>
  <si>
    <t>ORD26001052</t>
  </si>
  <si>
    <t>CUST93394</t>
  </si>
  <si>
    <t>ORD26001053</t>
  </si>
  <si>
    <t>CUST77353</t>
  </si>
  <si>
    <t>ORD26001054</t>
  </si>
  <si>
    <t>CUST52284</t>
  </si>
  <si>
    <t>ORD26001055</t>
  </si>
  <si>
    <t>CUST22561</t>
  </si>
  <si>
    <t>ORD26001056</t>
  </si>
  <si>
    <t>CUST46885</t>
  </si>
  <si>
    <t>ORD26001057</t>
  </si>
  <si>
    <t>CUST38557</t>
  </si>
  <si>
    <t>ORD26001058</t>
  </si>
  <si>
    <t>CUST90403</t>
  </si>
  <si>
    <t>ORD26001059</t>
  </si>
  <si>
    <t>CUST64702</t>
  </si>
  <si>
    <t>ORD26001060</t>
  </si>
  <si>
    <t>CUST72851</t>
  </si>
  <si>
    <t>ORD26001061</t>
  </si>
  <si>
    <t>CUST78566</t>
  </si>
  <si>
    <t>ORD26001062</t>
  </si>
  <si>
    <t>CUST28659</t>
  </si>
  <si>
    <t>ORD26001063</t>
  </si>
  <si>
    <t>CUST24643</t>
  </si>
  <si>
    <t>ORD26001064</t>
  </si>
  <si>
    <t>CUST96479</t>
  </si>
  <si>
    <t>ORD26001065</t>
  </si>
  <si>
    <t>CUST18683</t>
  </si>
  <si>
    <t>ORD26001066</t>
  </si>
  <si>
    <t>CUST88878</t>
  </si>
  <si>
    <t>ORD26001067</t>
  </si>
  <si>
    <t>CUST29078</t>
  </si>
  <si>
    <t>ORD26001068</t>
  </si>
  <si>
    <t>CUST90341</t>
  </si>
  <si>
    <t>ORD26001069</t>
  </si>
  <si>
    <t>CUST79315</t>
  </si>
  <si>
    <t>ORD26001070</t>
  </si>
  <si>
    <t>CUST10567</t>
  </si>
  <si>
    <t>ORD26001071</t>
  </si>
  <si>
    <t>CUST87251</t>
  </si>
  <si>
    <t>ORD26001072</t>
  </si>
  <si>
    <t>CUST38085</t>
  </si>
  <si>
    <t>ORD26001073</t>
  </si>
  <si>
    <t>CUST24459</t>
  </si>
  <si>
    <t>ORD26001074</t>
  </si>
  <si>
    <t>CUST15322</t>
  </si>
  <si>
    <t>ORD26001075</t>
  </si>
  <si>
    <t>CUST50895</t>
  </si>
  <si>
    <t>ORD26001076</t>
  </si>
  <si>
    <t>CUST19123</t>
  </si>
  <si>
    <t>ORD26001077</t>
  </si>
  <si>
    <t>CUST98092</t>
  </si>
  <si>
    <t>ORD26001078</t>
  </si>
  <si>
    <t>CUST61748</t>
  </si>
  <si>
    <t>ORD26001079</t>
  </si>
  <si>
    <t>CUST18481</t>
  </si>
  <si>
    <t>ORD26001080</t>
  </si>
  <si>
    <t>CUST26090</t>
  </si>
  <si>
    <t>ORD26001081</t>
  </si>
  <si>
    <t>CUST86273</t>
  </si>
  <si>
    <t>ORD26001082</t>
  </si>
  <si>
    <t>CUST73508</t>
  </si>
  <si>
    <t>ORD26001083</t>
  </si>
  <si>
    <t>CUST74138</t>
  </si>
  <si>
    <t>ORD26001084</t>
  </si>
  <si>
    <t>CUST75291</t>
  </si>
  <si>
    <t>ORD26001085</t>
  </si>
  <si>
    <t>CUST91688</t>
  </si>
  <si>
    <t>ORD26001086</t>
  </si>
  <si>
    <t>CUST71082</t>
  </si>
  <si>
    <t>ORD26001087</t>
  </si>
  <si>
    <t>CUST80848</t>
  </si>
  <si>
    <t>ORD26001088</t>
  </si>
  <si>
    <t>CUST68997</t>
  </si>
  <si>
    <t>ORD26001089</t>
  </si>
  <si>
    <t>CUST96430</t>
  </si>
  <si>
    <t>ORD26001090</t>
  </si>
  <si>
    <t>CUST73891</t>
  </si>
  <si>
    <t>ORD26001091</t>
  </si>
  <si>
    <t>CUST72378</t>
  </si>
  <si>
    <t>ORD26001092</t>
  </si>
  <si>
    <t>CUST87469</t>
  </si>
  <si>
    <t>ORD26001093</t>
  </si>
  <si>
    <t>CUST15913</t>
  </si>
  <si>
    <t>ORD26001094</t>
  </si>
  <si>
    <t>CUST91940</t>
  </si>
  <si>
    <t>ORD26001095</t>
  </si>
  <si>
    <t>CUST56041</t>
  </si>
  <si>
    <t>ORD26001096</t>
  </si>
  <si>
    <t>CUST21133</t>
  </si>
  <si>
    <t>ORD26001097</t>
  </si>
  <si>
    <t>CUST52744</t>
  </si>
  <si>
    <t>ORD26001098</t>
  </si>
  <si>
    <t>CUST12674</t>
  </si>
  <si>
    <t>ORD26001099</t>
  </si>
  <si>
    <t>CUST85043</t>
  </si>
  <si>
    <t>ORD26001100</t>
  </si>
  <si>
    <t>CUST75898</t>
  </si>
  <si>
    <t>ORD26001101</t>
  </si>
  <si>
    <t>CUST93288</t>
  </si>
  <si>
    <t>ORD26001102</t>
  </si>
  <si>
    <t>CUST85172</t>
  </si>
  <si>
    <t>ORD26001103</t>
  </si>
  <si>
    <t>CUST85784</t>
  </si>
  <si>
    <t>ORD26001104</t>
  </si>
  <si>
    <t>ORD26001105</t>
  </si>
  <si>
    <t>CUST76144</t>
  </si>
  <si>
    <t>ORD26001106</t>
  </si>
  <si>
    <t>CUST77550</t>
  </si>
  <si>
    <t>ORD26001107</t>
  </si>
  <si>
    <t>CUST34450</t>
  </si>
  <si>
    <t>ORD26001108</t>
  </si>
  <si>
    <t>CUST71249</t>
  </si>
  <si>
    <t>ORD26001109</t>
  </si>
  <si>
    <t>CUST84202</t>
  </si>
  <si>
    <t>ORD26001110</t>
  </si>
  <si>
    <t>CUST99824</t>
  </si>
  <si>
    <t>ORD26001111</t>
  </si>
  <si>
    <t>CUST93090</t>
  </si>
  <si>
    <t>ORD26001112</t>
  </si>
  <si>
    <t>CUST88804</t>
  </si>
  <si>
    <t>ORD26001113</t>
  </si>
  <si>
    <t>CUST50703</t>
  </si>
  <si>
    <t>ORD26001114</t>
  </si>
  <si>
    <t>CUST30887</t>
  </si>
  <si>
    <t>ORD26001115</t>
  </si>
  <si>
    <t>CUST82182</t>
  </si>
  <si>
    <t>ORD26001116</t>
  </si>
  <si>
    <t>CUST21000</t>
  </si>
  <si>
    <t>ORD26001117</t>
  </si>
  <si>
    <t>CUST57636</t>
  </si>
  <si>
    <t>ORD26001118</t>
  </si>
  <si>
    <t>CUST25812</t>
  </si>
  <si>
    <t>ORD26001119</t>
  </si>
  <si>
    <t>CUST41205</t>
  </si>
  <si>
    <t>ORD26001120</t>
  </si>
  <si>
    <t>CUST40924</t>
  </si>
  <si>
    <t>ORD26001121</t>
  </si>
  <si>
    <t>CUST67602</t>
  </si>
  <si>
    <t>ORD26001122</t>
  </si>
  <si>
    <t>CUST24806</t>
  </si>
  <si>
    <t>ORD26001123</t>
  </si>
  <si>
    <t>CUST28993</t>
  </si>
  <si>
    <t>ORD26001124</t>
  </si>
  <si>
    <t>CUST89405</t>
  </si>
  <si>
    <t>ORD26001125</t>
  </si>
  <si>
    <t>CUST41414</t>
  </si>
  <si>
    <t>ORD26001126</t>
  </si>
  <si>
    <t>CUST99816</t>
  </si>
  <si>
    <t>ORD26001127</t>
  </si>
  <si>
    <t>CUST61508</t>
  </si>
  <si>
    <t>ORD26001128</t>
  </si>
  <si>
    <t>CUST31001</t>
  </si>
  <si>
    <t>ORD26001129</t>
  </si>
  <si>
    <t>CUST14440</t>
  </si>
  <si>
    <t>ORD26001130</t>
  </si>
  <si>
    <t>CUST64127</t>
  </si>
  <si>
    <t>ORD26001131</t>
  </si>
  <si>
    <t>CUST76366</t>
  </si>
  <si>
    <t>ORD26001132</t>
  </si>
  <si>
    <t>CUST69409</t>
  </si>
  <si>
    <t>ORD26001133</t>
  </si>
  <si>
    <t>CUST94030</t>
  </si>
  <si>
    <t>ORD26001134</t>
  </si>
  <si>
    <t>CUST24526</t>
  </si>
  <si>
    <t>ORD26001135</t>
  </si>
  <si>
    <t>CUST87858</t>
  </si>
  <si>
    <t>ORD26001136</t>
  </si>
  <si>
    <t>CUST44167</t>
  </si>
  <si>
    <t>ORD26001137</t>
  </si>
  <si>
    <t>CUST64328</t>
  </si>
  <si>
    <t>ORD26001138</t>
  </si>
  <si>
    <t>CUST13010</t>
  </si>
  <si>
    <t>ORD26001139</t>
  </si>
  <si>
    <t>CUST35987</t>
  </si>
  <si>
    <t>ORD26001140</t>
  </si>
  <si>
    <t>CUST44099</t>
  </si>
  <si>
    <t>ORD26001141</t>
  </si>
  <si>
    <t>CUST78922</t>
  </si>
  <si>
    <t>ORD26001142</t>
  </si>
  <si>
    <t>CUST36626</t>
  </si>
  <si>
    <t>ORD26001143</t>
  </si>
  <si>
    <t>CUST66532</t>
  </si>
  <si>
    <t>ORD26001144</t>
  </si>
  <si>
    <t>CUST64831</t>
  </si>
  <si>
    <t>ORD26001145</t>
  </si>
  <si>
    <t>CUST90960</t>
  </si>
  <si>
    <t>ORD26001146</t>
  </si>
  <si>
    <t>CUST21237</t>
  </si>
  <si>
    <t>ORD26001147</t>
  </si>
  <si>
    <t>CUST37815</t>
  </si>
  <si>
    <t>ORD26001148</t>
  </si>
  <si>
    <t>CUST17700</t>
  </si>
  <si>
    <t>ORD26001149</t>
  </si>
  <si>
    <t>CUST97921</t>
  </si>
  <si>
    <t>ORD26001150</t>
  </si>
  <si>
    <t>CUST49650</t>
  </si>
  <si>
    <t>ORD26001151</t>
  </si>
  <si>
    <t>CUST86085</t>
  </si>
  <si>
    <t>ORD26001152</t>
  </si>
  <si>
    <t>CUST71352</t>
  </si>
  <si>
    <t>ORD26001153</t>
  </si>
  <si>
    <t>CUST25314</t>
  </si>
  <si>
    <t>ORD26001154</t>
  </si>
  <si>
    <t>CUST57263</t>
  </si>
  <si>
    <t>ORD26001155</t>
  </si>
  <si>
    <t>CUST77760</t>
  </si>
  <si>
    <t>ORD26001156</t>
  </si>
  <si>
    <t>CUST29826</t>
  </si>
  <si>
    <t>ORD26001157</t>
  </si>
  <si>
    <t>CUST40128</t>
  </si>
  <si>
    <t>ORD26001158</t>
  </si>
  <si>
    <t>CUST74868</t>
  </si>
  <si>
    <t>ORD26001159</t>
  </si>
  <si>
    <t>CUST24744</t>
  </si>
  <si>
    <t>ORD26001160</t>
  </si>
  <si>
    <t>CUST32058</t>
  </si>
  <si>
    <t>ORD26001161</t>
  </si>
  <si>
    <t>CUST86486</t>
  </si>
  <si>
    <t>ORD26001162</t>
  </si>
  <si>
    <t>CUST75288</t>
  </si>
  <si>
    <t>ORD26001163</t>
  </si>
  <si>
    <t>CUST25989</t>
  </si>
  <si>
    <t>ORD26001164</t>
  </si>
  <si>
    <t>CUST70323</t>
  </si>
  <si>
    <t>ORD26001165</t>
  </si>
  <si>
    <t>CUST96005</t>
  </si>
  <si>
    <t>ORD26001166</t>
  </si>
  <si>
    <t>CUST84600</t>
  </si>
  <si>
    <t>ORD26001167</t>
  </si>
  <si>
    <t>CUST17279</t>
  </si>
  <si>
    <t>ORD26001168</t>
  </si>
  <si>
    <t>CUST62286</t>
  </si>
  <si>
    <t>ORD26001169</t>
  </si>
  <si>
    <t>CUST94825</t>
  </si>
  <si>
    <t>ORD26001170</t>
  </si>
  <si>
    <t>CUST50645</t>
  </si>
  <si>
    <t>ORD26001171</t>
  </si>
  <si>
    <t>CUST36197</t>
  </si>
  <si>
    <t>ORD26001172</t>
  </si>
  <si>
    <t>CUST65382</t>
  </si>
  <si>
    <t>ORD26001173</t>
  </si>
  <si>
    <t>CUST77284</t>
  </si>
  <si>
    <t>ORD26001174</t>
  </si>
  <si>
    <t>CUST79111</t>
  </si>
  <si>
    <t>ORD26001175</t>
  </si>
  <si>
    <t>CUST72601</t>
  </si>
  <si>
    <t>ORD26001176</t>
  </si>
  <si>
    <t>CUST78562</t>
  </si>
  <si>
    <t>ORD26001177</t>
  </si>
  <si>
    <t>CUST24107</t>
  </si>
  <si>
    <t>ORD26001178</t>
  </si>
  <si>
    <t>CUST43211</t>
  </si>
  <si>
    <t>ORD26001179</t>
  </si>
  <si>
    <t>CUST96714</t>
  </si>
  <si>
    <t>ORD26001180</t>
  </si>
  <si>
    <t>CUST49013</t>
  </si>
  <si>
    <t>ORD26001181</t>
  </si>
  <si>
    <t>CUST54739</t>
  </si>
  <si>
    <t>ORD26001182</t>
  </si>
  <si>
    <t>CUST98265</t>
  </si>
  <si>
    <t>ORD26001183</t>
  </si>
  <si>
    <t>CUST95957</t>
  </si>
  <si>
    <t>ORD26001184</t>
  </si>
  <si>
    <t>CUST73795</t>
  </si>
  <si>
    <t>ORD26001185</t>
  </si>
  <si>
    <t>ORD26001186</t>
  </si>
  <si>
    <t>CUST12082</t>
  </si>
  <si>
    <t>ORD26001187</t>
  </si>
  <si>
    <t>CUST41690</t>
  </si>
  <si>
    <t>ORD26001188</t>
  </si>
  <si>
    <t>CUST70742</t>
  </si>
  <si>
    <t>ORD26001189</t>
  </si>
  <si>
    <t>CUST68361</t>
  </si>
  <si>
    <t>ORD26001190</t>
  </si>
  <si>
    <t>CUST48644</t>
  </si>
  <si>
    <t>ORD26001191</t>
  </si>
  <si>
    <t>CUST66595</t>
  </si>
  <si>
    <t>ORD26001192</t>
  </si>
  <si>
    <t>CUST48112</t>
  </si>
  <si>
    <t>ORD26001193</t>
  </si>
  <si>
    <t>CUST98954</t>
  </si>
  <si>
    <t>ORD26001194</t>
  </si>
  <si>
    <t>CUST18324</t>
  </si>
  <si>
    <t>ORD26001195</t>
  </si>
  <si>
    <t>CUST55451</t>
  </si>
  <si>
    <t>ORD26001196</t>
  </si>
  <si>
    <t>CUST55068</t>
  </si>
  <si>
    <t>ORD26001197</t>
  </si>
  <si>
    <t>CUST88918</t>
  </si>
  <si>
    <t>ORD26001198</t>
  </si>
  <si>
    <t>CUST98225</t>
  </si>
  <si>
    <t>ORD26001199</t>
  </si>
  <si>
    <t>CUST21297</t>
  </si>
  <si>
    <t>ORD26001200</t>
  </si>
  <si>
    <t>CUST64523</t>
  </si>
  <si>
    <t>ORD26001201</t>
  </si>
  <si>
    <t>CUST57026</t>
  </si>
  <si>
    <t>ORD26001202</t>
  </si>
  <si>
    <t>CUST18344</t>
  </si>
  <si>
    <t>ORD26001203</t>
  </si>
  <si>
    <t>CUST73748</t>
  </si>
  <si>
    <t>ORD26001204</t>
  </si>
  <si>
    <t>CUST45060</t>
  </si>
  <si>
    <t>ORD26001205</t>
  </si>
  <si>
    <t>CUST67386</t>
  </si>
  <si>
    <t>ORD26001206</t>
  </si>
  <si>
    <t>CUST23352</t>
  </si>
  <si>
    <t>ORD26001207</t>
  </si>
  <si>
    <t>CUST57400</t>
  </si>
  <si>
    <t>ORD26001208</t>
  </si>
  <si>
    <t>CUST23014</t>
  </si>
  <si>
    <t>ORD26001209</t>
  </si>
  <si>
    <t>CUST36462</t>
  </si>
  <si>
    <t>ORD26001210</t>
  </si>
  <si>
    <t>CUST47585</t>
  </si>
  <si>
    <t>ORD26001211</t>
  </si>
  <si>
    <t>CUST57270</t>
  </si>
  <si>
    <t>ORD26001212</t>
  </si>
  <si>
    <t>CUST64186</t>
  </si>
  <si>
    <t>ORD26001213</t>
  </si>
  <si>
    <t>CUST13901</t>
  </si>
  <si>
    <t>ORD26001214</t>
  </si>
  <si>
    <t>CUST21112</t>
  </si>
  <si>
    <t>ORD26001215</t>
  </si>
  <si>
    <t>CUST14861</t>
  </si>
  <si>
    <t>ORD26001216</t>
  </si>
  <si>
    <t>CUST78128</t>
  </si>
  <si>
    <t>ORD26001217</t>
  </si>
  <si>
    <t>CUST51116</t>
  </si>
  <si>
    <t>ORD26001218</t>
  </si>
  <si>
    <t>CUST62944</t>
  </si>
  <si>
    <t>ORD26001219</t>
  </si>
  <si>
    <t>CUST67952</t>
  </si>
  <si>
    <t>ORD26001220</t>
  </si>
  <si>
    <t>CUST80442</t>
  </si>
  <si>
    <t>ORD26001221</t>
  </si>
  <si>
    <t>CUST38014</t>
  </si>
  <si>
    <t>ORD26001222</t>
  </si>
  <si>
    <t>CUST13069</t>
  </si>
  <si>
    <t>ORD26001223</t>
  </si>
  <si>
    <t>CUST65410</t>
  </si>
  <si>
    <t>ORD26001224</t>
  </si>
  <si>
    <t>CUST26228</t>
  </si>
  <si>
    <t>ORD26001225</t>
  </si>
  <si>
    <t>CUST54430</t>
  </si>
  <si>
    <t>ORD26001226</t>
  </si>
  <si>
    <t>CUST79899</t>
  </si>
  <si>
    <t>ORD26001227</t>
  </si>
  <si>
    <t>CUST85073</t>
  </si>
  <si>
    <t>ORD26001228</t>
  </si>
  <si>
    <t>CUST86332</t>
  </si>
  <si>
    <t>ORD26001229</t>
  </si>
  <si>
    <t>CUST64008</t>
  </si>
  <si>
    <t>ORD26001230</t>
  </si>
  <si>
    <t>CUST68479</t>
  </si>
  <si>
    <t>ORD26001231</t>
  </si>
  <si>
    <t>CUST44562</t>
  </si>
  <si>
    <t>ORD26001232</t>
  </si>
  <si>
    <t>CUST64646</t>
  </si>
  <si>
    <t>ORD26001233</t>
  </si>
  <si>
    <t>CUST77264</t>
  </si>
  <si>
    <t>ORD26001234</t>
  </si>
  <si>
    <t>CUST83272</t>
  </si>
  <si>
    <t>ORD26001235</t>
  </si>
  <si>
    <t>CUST58442</t>
  </si>
  <si>
    <t>ORD26001236</t>
  </si>
  <si>
    <t>CUST59081</t>
  </si>
  <si>
    <t>ORD26001237</t>
  </si>
  <si>
    <t>CUST65280</t>
  </si>
  <si>
    <t>ORD26001238</t>
  </si>
  <si>
    <t>CUST74067</t>
  </si>
  <si>
    <t>ORD26001239</t>
  </si>
  <si>
    <t>CUST85112</t>
  </si>
  <si>
    <t>ORD26001240</t>
  </si>
  <si>
    <t>CUST89391</t>
  </si>
  <si>
    <t>ORD26001241</t>
  </si>
  <si>
    <t>CUST97453</t>
  </si>
  <si>
    <t>ORD26001242</t>
  </si>
  <si>
    <t>CUST60755</t>
  </si>
  <si>
    <t>ORD26001243</t>
  </si>
  <si>
    <t>CUST68077</t>
  </si>
  <si>
    <t>ORD26001244</t>
  </si>
  <si>
    <t>CUST92589</t>
  </si>
  <si>
    <t>ORD26001245</t>
  </si>
  <si>
    <t>CUST81019</t>
  </si>
  <si>
    <t>ORD26001246</t>
  </si>
  <si>
    <t>CUST75881</t>
  </si>
  <si>
    <t>ORD26001247</t>
  </si>
  <si>
    <t>CUST85963</t>
  </si>
  <si>
    <t>ORD26001248</t>
  </si>
  <si>
    <t>CUST13049</t>
  </si>
  <si>
    <t>ORD26001249</t>
  </si>
  <si>
    <t>CUST60070</t>
  </si>
  <si>
    <t>ORD26001250</t>
  </si>
  <si>
    <t>CUST33942</t>
  </si>
  <si>
    <t>ORD26001251</t>
  </si>
  <si>
    <t>CUST32176</t>
  </si>
  <si>
    <t>ORD26001252</t>
  </si>
  <si>
    <t>CUST61110</t>
  </si>
  <si>
    <t>ORD26001253</t>
  </si>
  <si>
    <t>CUST25855</t>
  </si>
  <si>
    <t>ORD26001254</t>
  </si>
  <si>
    <t>CUST76666</t>
  </si>
  <si>
    <t>ORD26001255</t>
  </si>
  <si>
    <t>CUST63356</t>
  </si>
  <si>
    <t>ORD26001256</t>
  </si>
  <si>
    <t>CUST12440</t>
  </si>
  <si>
    <t>ORD26001257</t>
  </si>
  <si>
    <t>CUST26458</t>
  </si>
  <si>
    <t>ORD26001258</t>
  </si>
  <si>
    <t>CUST28660</t>
  </si>
  <si>
    <t>ORD26001259</t>
  </si>
  <si>
    <t>CUST82764</t>
  </si>
  <si>
    <t>ORD26001260</t>
  </si>
  <si>
    <t>CUST47912</t>
  </si>
  <si>
    <t>ORD26001261</t>
  </si>
  <si>
    <t>CUST99128</t>
  </si>
  <si>
    <t>ORD26001262</t>
  </si>
  <si>
    <t>CUST80004</t>
  </si>
  <si>
    <t>ORD26001263</t>
  </si>
  <si>
    <t>CUST28304</t>
  </si>
  <si>
    <t>ORD26001264</t>
  </si>
  <si>
    <t>CUST99404</t>
  </si>
  <si>
    <t>ORD26001265</t>
  </si>
  <si>
    <t>CUST96805</t>
  </si>
  <si>
    <t>ORD26001266</t>
  </si>
  <si>
    <t>CUST27527</t>
  </si>
  <si>
    <t>ORD26001267</t>
  </si>
  <si>
    <t>CUST74091</t>
  </si>
  <si>
    <t>ORD26001268</t>
  </si>
  <si>
    <t>CUST80601</t>
  </si>
  <si>
    <t>ORD26001269</t>
  </si>
  <si>
    <t>CUST88815</t>
  </si>
  <si>
    <t>ORD26001270</t>
  </si>
  <si>
    <t>CUST11105</t>
  </si>
  <si>
    <t>ORD26001271</t>
  </si>
  <si>
    <t>CUST12592</t>
  </si>
  <si>
    <t>ORD26001272</t>
  </si>
  <si>
    <t>CUST38986</t>
  </si>
  <si>
    <t>ORD26001273</t>
  </si>
  <si>
    <t>CUST89433</t>
  </si>
  <si>
    <t>ORD26001274</t>
  </si>
  <si>
    <t>CUST46352</t>
  </si>
  <si>
    <t>ORD26001275</t>
  </si>
  <si>
    <t>CUST98103</t>
  </si>
  <si>
    <t>ORD26001276</t>
  </si>
  <si>
    <t>CUST26702</t>
  </si>
  <si>
    <t>ORD26001277</t>
  </si>
  <si>
    <t>CUST45956</t>
  </si>
  <si>
    <t>ORD26001278</t>
  </si>
  <si>
    <t>CUST83415</t>
  </si>
  <si>
    <t>ORD26001279</t>
  </si>
  <si>
    <t>CUST52336</t>
  </si>
  <si>
    <t>ORD26001280</t>
  </si>
  <si>
    <t>CUST57378</t>
  </si>
  <si>
    <t>ORD26001281</t>
  </si>
  <si>
    <t>CUST65058</t>
  </si>
  <si>
    <t>ORD26001282</t>
  </si>
  <si>
    <t>CUST84949</t>
  </si>
  <si>
    <t>ORD26001283</t>
  </si>
  <si>
    <t>CUST42765</t>
  </si>
  <si>
    <t>ORD26001284</t>
  </si>
  <si>
    <t>CUST13653</t>
  </si>
  <si>
    <t>ORD26001285</t>
  </si>
  <si>
    <t>CUST42821</t>
  </si>
  <si>
    <t>ORD26001286</t>
  </si>
  <si>
    <t>CUST78114</t>
  </si>
  <si>
    <t>ORD26001287</t>
  </si>
  <si>
    <t>CUST85882</t>
  </si>
  <si>
    <t>ORD26001288</t>
  </si>
  <si>
    <t>CUST18523</t>
  </si>
  <si>
    <t>ORD26001289</t>
  </si>
  <si>
    <t>CUST23346</t>
  </si>
  <si>
    <t>ORD26001290</t>
  </si>
  <si>
    <t>CUST90911</t>
  </si>
  <si>
    <t>ORD26001291</t>
  </si>
  <si>
    <t>CUST70844</t>
  </si>
  <si>
    <t>ORD26001292</t>
  </si>
  <si>
    <t>CUST13404</t>
  </si>
  <si>
    <t>ORD26001293</t>
  </si>
  <si>
    <t>CUST88010</t>
  </si>
  <si>
    <t>ORD26001294</t>
  </si>
  <si>
    <t>CUST56581</t>
  </si>
  <si>
    <t>ORD26001295</t>
  </si>
  <si>
    <t>CUST17928</t>
  </si>
  <si>
    <t>ORD26001296</t>
  </si>
  <si>
    <t>CUST50788</t>
  </si>
  <si>
    <t>ORD26001297</t>
  </si>
  <si>
    <t>CUST54944</t>
  </si>
  <si>
    <t>ORD26001298</t>
  </si>
  <si>
    <t>CUST17512</t>
  </si>
  <si>
    <t>ORD26001299</t>
  </si>
  <si>
    <t>CUST36263</t>
  </si>
  <si>
    <t>ORD26001300</t>
  </si>
  <si>
    <t>CUST71263</t>
  </si>
  <si>
    <t>ORD26001301</t>
  </si>
  <si>
    <t>CUST90753</t>
  </si>
  <si>
    <t>ORD26001302</t>
  </si>
  <si>
    <t>CUST15530</t>
  </si>
  <si>
    <t>ORD26001303</t>
  </si>
  <si>
    <t>CUST91778</t>
  </si>
  <si>
    <t>ORD26001304</t>
  </si>
  <si>
    <t>CUST59271</t>
  </si>
  <si>
    <t>ORD26001305</t>
  </si>
  <si>
    <t>CUST19664</t>
  </si>
  <si>
    <t>ORD26001306</t>
  </si>
  <si>
    <t>CUST86767</t>
  </si>
  <si>
    <t>ORD26001307</t>
  </si>
  <si>
    <t>CUST44340</t>
  </si>
  <si>
    <t>ORD26001308</t>
  </si>
  <si>
    <t>CUST44313</t>
  </si>
  <si>
    <t>ORD26001309</t>
  </si>
  <si>
    <t>CUST37556</t>
  </si>
  <si>
    <t>ORD26001310</t>
  </si>
  <si>
    <t>CUST79065</t>
  </si>
  <si>
    <t>ORD26001311</t>
  </si>
  <si>
    <t>CUST27143</t>
  </si>
  <si>
    <t>ORD26001312</t>
  </si>
  <si>
    <t>CUST93380</t>
  </si>
  <si>
    <t>ORD26001313</t>
  </si>
  <si>
    <t>CUST80184</t>
  </si>
  <si>
    <t>ORD26001314</t>
  </si>
  <si>
    <t>CUST46709</t>
  </si>
  <si>
    <t>ORD26001315</t>
  </si>
  <si>
    <t>CUST71691</t>
  </si>
  <si>
    <t>ORD26001316</t>
  </si>
  <si>
    <t>CUST76736</t>
  </si>
  <si>
    <t>ORD26001317</t>
  </si>
  <si>
    <t>CUST73346</t>
  </si>
  <si>
    <t>ORD26001318</t>
  </si>
  <si>
    <t>CUST86543</t>
  </si>
  <si>
    <t>ORD26001319</t>
  </si>
  <si>
    <t>CUST38651</t>
  </si>
  <si>
    <t>ORD26001320</t>
  </si>
  <si>
    <t>CUST82161</t>
  </si>
  <si>
    <t>ORD26001321</t>
  </si>
  <si>
    <t>CUST86541</t>
  </si>
  <si>
    <t>ORD26001322</t>
  </si>
  <si>
    <t>CUST63602</t>
  </si>
  <si>
    <t>ORD26001323</t>
  </si>
  <si>
    <t>CUST40643</t>
  </si>
  <si>
    <t>ORD26001324</t>
  </si>
  <si>
    <t>CUST75767</t>
  </si>
  <si>
    <t>ORD26001325</t>
  </si>
  <si>
    <t>CUST19351</t>
  </si>
  <si>
    <t>ORD26001326</t>
  </si>
  <si>
    <t>CUST49677</t>
  </si>
  <si>
    <t>ORD26001327</t>
  </si>
  <si>
    <t>CUST44227</t>
  </si>
  <si>
    <t>ORD26001328</t>
  </si>
  <si>
    <t>CUST62928</t>
  </si>
  <si>
    <t>ORD26001329</t>
  </si>
  <si>
    <t>CUST29566</t>
  </si>
  <si>
    <t>ORD26001330</t>
  </si>
  <si>
    <t>CUST77610</t>
  </si>
  <si>
    <t>ORD26001331</t>
  </si>
  <si>
    <t>CUST21255</t>
  </si>
  <si>
    <t>ORD26001332</t>
  </si>
  <si>
    <t>CUST37470</t>
  </si>
  <si>
    <t>ORD26001333</t>
  </si>
  <si>
    <t>CUST50051</t>
  </si>
  <si>
    <t>ORD26001334</t>
  </si>
  <si>
    <t>CUST62870</t>
  </si>
  <si>
    <t>ORD26001335</t>
  </si>
  <si>
    <t>CUST28236</t>
  </si>
  <si>
    <t>ORD26001336</t>
  </si>
  <si>
    <t>CUST61234</t>
  </si>
  <si>
    <t>ORD26001337</t>
  </si>
  <si>
    <t>CUST53101</t>
  </si>
  <si>
    <t>ORD26001338</t>
  </si>
  <si>
    <t>CUST14202</t>
  </si>
  <si>
    <t>ORD26001339</t>
  </si>
  <si>
    <t>CUST60579</t>
  </si>
  <si>
    <t>ORD26001340</t>
  </si>
  <si>
    <t>CUST17530</t>
  </si>
  <si>
    <t>ORD26001341</t>
  </si>
  <si>
    <t>CUST61262</t>
  </si>
  <si>
    <t>ORD26001342</t>
  </si>
  <si>
    <t>CUST60986</t>
  </si>
  <si>
    <t>ORD26001343</t>
  </si>
  <si>
    <t>CUST72230</t>
  </si>
  <si>
    <t>ORD26001344</t>
  </si>
  <si>
    <t>CUST70156</t>
  </si>
  <si>
    <t>ORD26001345</t>
  </si>
  <si>
    <t>CUST89278</t>
  </si>
  <si>
    <t>ORD26001346</t>
  </si>
  <si>
    <t>CUST85514</t>
  </si>
  <si>
    <t>ORD26001347</t>
  </si>
  <si>
    <t>CUST55453</t>
  </si>
  <si>
    <t>ORD26001348</t>
  </si>
  <si>
    <t>CUST33537</t>
  </si>
  <si>
    <t>ORD26001349</t>
  </si>
  <si>
    <t>CUST84529</t>
  </si>
  <si>
    <t>ORD26001350</t>
  </si>
  <si>
    <t>CUST80482</t>
  </si>
  <si>
    <t>ORD26001351</t>
  </si>
  <si>
    <t>CUST74682</t>
  </si>
  <si>
    <t>ORD26001352</t>
  </si>
  <si>
    <t>CUST52731</t>
  </si>
  <si>
    <t>ORD26001353</t>
  </si>
  <si>
    <t>CUST13501</t>
  </si>
  <si>
    <t>ORD26001354</t>
  </si>
  <si>
    <t>CUST35480</t>
  </si>
  <si>
    <t>ORD26001355</t>
  </si>
  <si>
    <t>CUST52875</t>
  </si>
  <si>
    <t>ORD26001356</t>
  </si>
  <si>
    <t>CUST67373</t>
  </si>
  <si>
    <t>ORD26001357</t>
  </si>
  <si>
    <t>CUST89559</t>
  </si>
  <si>
    <t>ORD26001358</t>
  </si>
  <si>
    <t>CUST20169</t>
  </si>
  <si>
    <t>ORD26001359</t>
  </si>
  <si>
    <t>CUST14514</t>
  </si>
  <si>
    <t>ORD26001360</t>
  </si>
  <si>
    <t>CUST94018</t>
  </si>
  <si>
    <t>ORD26001361</t>
  </si>
  <si>
    <t>CUST59465</t>
  </si>
  <si>
    <t>ORD26001362</t>
  </si>
  <si>
    <t>CUST12102</t>
  </si>
  <si>
    <t>ORD26001363</t>
  </si>
  <si>
    <t>CUST18280</t>
  </si>
  <si>
    <t>ORD26001364</t>
  </si>
  <si>
    <t>CUST31895</t>
  </si>
  <si>
    <t>ORD26001365</t>
  </si>
  <si>
    <t>CUST34844</t>
  </si>
  <si>
    <t>ORD26001366</t>
  </si>
  <si>
    <t>CUST56737</t>
  </si>
  <si>
    <t>ORD26001367</t>
  </si>
  <si>
    <t>CUST37887</t>
  </si>
  <si>
    <t>ORD26001368</t>
  </si>
  <si>
    <t>CUST58362</t>
  </si>
  <si>
    <t>ORD26001369</t>
  </si>
  <si>
    <t>CUST23344</t>
  </si>
  <si>
    <t>ORD26001370</t>
  </si>
  <si>
    <t>CUST92689</t>
  </si>
  <si>
    <t>ORD26001371</t>
  </si>
  <si>
    <t>CUST51676</t>
  </si>
  <si>
    <t>ORD26001372</t>
  </si>
  <si>
    <t>CUST60118</t>
  </si>
  <si>
    <t>ORD26001373</t>
  </si>
  <si>
    <t>CUST12780</t>
  </si>
  <si>
    <t>ORD26001374</t>
  </si>
  <si>
    <t>CUST41922</t>
  </si>
  <si>
    <t>ORD26001375</t>
  </si>
  <si>
    <t>CUST29879</t>
  </si>
  <si>
    <t>ORD26001376</t>
  </si>
  <si>
    <t>CUST53082</t>
  </si>
  <si>
    <t>ORD26001377</t>
  </si>
  <si>
    <t>CUST64380</t>
  </si>
  <si>
    <t>ORD26001378</t>
  </si>
  <si>
    <t>CUST41752</t>
  </si>
  <si>
    <t>ORD26001379</t>
  </si>
  <si>
    <t>CUST39156</t>
  </si>
  <si>
    <t>ORD26001380</t>
  </si>
  <si>
    <t>CUST18469</t>
  </si>
  <si>
    <t>ORD26001381</t>
  </si>
  <si>
    <t>CUST36767</t>
  </si>
  <si>
    <t>ORD26001382</t>
  </si>
  <si>
    <t>CUST36787</t>
  </si>
  <si>
    <t>ORD26001383</t>
  </si>
  <si>
    <t>CUST35891</t>
  </si>
  <si>
    <t>ORD26001384</t>
  </si>
  <si>
    <t>CUST68755</t>
  </si>
  <si>
    <t>ORD26001385</t>
  </si>
  <si>
    <t>CUST67852</t>
  </si>
  <si>
    <t>ORD26001386</t>
  </si>
  <si>
    <t>CUST73176</t>
  </si>
  <si>
    <t>ORD26001387</t>
  </si>
  <si>
    <t>CUST49351</t>
  </si>
  <si>
    <t>ORD26001388</t>
  </si>
  <si>
    <t>CUST70771</t>
  </si>
  <si>
    <t>ORD26001389</t>
  </si>
  <si>
    <t>CUST53677</t>
  </si>
  <si>
    <t>ORD26001390</t>
  </si>
  <si>
    <t>CUST75627</t>
  </si>
  <si>
    <t>ORD26001391</t>
  </si>
  <si>
    <t>CUST74166</t>
  </si>
  <si>
    <t>ORD26001392</t>
  </si>
  <si>
    <t>CUST26315</t>
  </si>
  <si>
    <t>ORD26001393</t>
  </si>
  <si>
    <t>CUST55688</t>
  </si>
  <si>
    <t>ORD26001394</t>
  </si>
  <si>
    <t>CUST60506</t>
  </si>
  <si>
    <t>ORD26001395</t>
  </si>
  <si>
    <t>CUST57371</t>
  </si>
  <si>
    <t>ORD26001396</t>
  </si>
  <si>
    <t>CUST29315</t>
  </si>
  <si>
    <t>ORD26001397</t>
  </si>
  <si>
    <t>CUST22098</t>
  </si>
  <si>
    <t>ORD26001398</t>
  </si>
  <si>
    <t>CUST31734</t>
  </si>
  <si>
    <t>ORD26001399</t>
  </si>
  <si>
    <t>CUST50367</t>
  </si>
  <si>
    <t>ORD26001400</t>
  </si>
  <si>
    <t>CUST55140</t>
  </si>
  <si>
    <t>ORD26001401</t>
  </si>
  <si>
    <t>CUST32072</t>
  </si>
  <si>
    <t>ORD26001402</t>
  </si>
  <si>
    <t>CUST64636</t>
  </si>
  <si>
    <t>ORD26001403</t>
  </si>
  <si>
    <t>CUST35954</t>
  </si>
  <si>
    <t>ORD26001404</t>
  </si>
  <si>
    <t>CUST36337</t>
  </si>
  <si>
    <t>ORD26001405</t>
  </si>
  <si>
    <t>CUST63581</t>
  </si>
  <si>
    <t>ORD26001406</t>
  </si>
  <si>
    <t>CUST21233</t>
  </si>
  <si>
    <t>ORD26001407</t>
  </si>
  <si>
    <t>CUST72638</t>
  </si>
  <si>
    <t>ORD26001408</t>
  </si>
  <si>
    <t>CUST10947</t>
  </si>
  <si>
    <t>ORD26001409</t>
  </si>
  <si>
    <t>CUST59239</t>
  </si>
  <si>
    <t>ORD26001410</t>
  </si>
  <si>
    <t>CUST66289</t>
  </si>
  <si>
    <t>ORD26001411</t>
  </si>
  <si>
    <t>CUST62228</t>
  </si>
  <si>
    <t>ORD26001412</t>
  </si>
  <si>
    <t>CUST10404</t>
  </si>
  <si>
    <t>ORD26001413</t>
  </si>
  <si>
    <t>CUST88893</t>
  </si>
  <si>
    <t>ORD26001414</t>
  </si>
  <si>
    <t>CUST69233</t>
  </si>
  <si>
    <t>ORD26001415</t>
  </si>
  <si>
    <t>CUST93633</t>
  </si>
  <si>
    <t>ORD26001416</t>
  </si>
  <si>
    <t>ORD26001417</t>
  </si>
  <si>
    <t>ORD26001418</t>
  </si>
  <si>
    <t>CUST60444</t>
  </si>
  <si>
    <t>ORD26001419</t>
  </si>
  <si>
    <t>CUST84959</t>
  </si>
  <si>
    <t>ORD26001420</t>
  </si>
  <si>
    <t>CUST98219</t>
  </si>
  <si>
    <t>ORD26001421</t>
  </si>
  <si>
    <t>CUST80866</t>
  </si>
  <si>
    <t>ORD26001422</t>
  </si>
  <si>
    <t>CUST21722</t>
  </si>
  <si>
    <t>ORD26001423</t>
  </si>
  <si>
    <t>CUST38885</t>
  </si>
  <si>
    <t>ORD26001424</t>
  </si>
  <si>
    <t>CUST93040</t>
  </si>
  <si>
    <t>ORD26001425</t>
  </si>
  <si>
    <t>CUST88732</t>
  </si>
  <si>
    <t>ORD26001426</t>
  </si>
  <si>
    <t>CUST60023</t>
  </si>
  <si>
    <t>ORD26001427</t>
  </si>
  <si>
    <t>CUST21492</t>
  </si>
  <si>
    <t>ORD26001428</t>
  </si>
  <si>
    <t>CUST25218</t>
  </si>
  <si>
    <t>ORD26001429</t>
  </si>
  <si>
    <t>CUST10220</t>
  </si>
  <si>
    <t>ORD26001430</t>
  </si>
  <si>
    <t>CUST51896</t>
  </si>
  <si>
    <t>ORD26001431</t>
  </si>
  <si>
    <t>ORD26001432</t>
  </si>
  <si>
    <t>CUST48905</t>
  </si>
  <si>
    <t>ORD26001433</t>
  </si>
  <si>
    <t>CUST14501</t>
  </si>
  <si>
    <t>ORD26001434</t>
  </si>
  <si>
    <t>CUST85231</t>
  </si>
  <si>
    <t>ORD26001435</t>
  </si>
  <si>
    <t>CUST17708</t>
  </si>
  <si>
    <t>ORD26001436</t>
  </si>
  <si>
    <t>CUST16889</t>
  </si>
  <si>
    <t>ORD26001437</t>
  </si>
  <si>
    <t>CUST30865</t>
  </si>
  <si>
    <t>ORD26001438</t>
  </si>
  <si>
    <t>CUST61296</t>
  </si>
  <si>
    <t>ORD26001439</t>
  </si>
  <si>
    <t>CUST81828</t>
  </si>
  <si>
    <t>ORD26001440</t>
  </si>
  <si>
    <t>CUST17094</t>
  </si>
  <si>
    <t>ORD26001441</t>
  </si>
  <si>
    <t>CUST28982</t>
  </si>
  <si>
    <t>ORD26001442</t>
  </si>
  <si>
    <t>CUST85455</t>
  </si>
  <si>
    <t>ORD26001443</t>
  </si>
  <si>
    <t>CUST32049</t>
  </si>
  <si>
    <t>ORD26001444</t>
  </si>
  <si>
    <t>CUST77559</t>
  </si>
  <si>
    <t>ORD26001445</t>
  </si>
  <si>
    <t>CUST25571</t>
  </si>
  <si>
    <t>ORD26001446</t>
  </si>
  <si>
    <t>CUST59200</t>
  </si>
  <si>
    <t>ORD26001447</t>
  </si>
  <si>
    <t>CUST95615</t>
  </si>
  <si>
    <t>ORD26001448</t>
  </si>
  <si>
    <t>CUST94070</t>
  </si>
  <si>
    <t>ORD26001449</t>
  </si>
  <si>
    <t>CUST45877</t>
  </si>
  <si>
    <t>ORD26001450</t>
  </si>
  <si>
    <t>CUST66840</t>
  </si>
  <si>
    <t>ORD26001451</t>
  </si>
  <si>
    <t>CUST80452</t>
  </si>
  <si>
    <t>ORD26001452</t>
  </si>
  <si>
    <t>CUST79479</t>
  </si>
  <si>
    <t>ORD26001453</t>
  </si>
  <si>
    <t>CUST95419</t>
  </si>
  <si>
    <t>ORD26001454</t>
  </si>
  <si>
    <t>CUST88525</t>
  </si>
  <si>
    <t>ORD26001455</t>
  </si>
  <si>
    <t>CUST85377</t>
  </si>
  <si>
    <t>ORD26001456</t>
  </si>
  <si>
    <t>CUST14588</t>
  </si>
  <si>
    <t>ORD26001457</t>
  </si>
  <si>
    <t>CUST96266</t>
  </si>
  <si>
    <t>ORD26001458</t>
  </si>
  <si>
    <t>CUST48456</t>
  </si>
  <si>
    <t>ORD26001459</t>
  </si>
  <si>
    <t>CUST56152</t>
  </si>
  <si>
    <t>ORD26001460</t>
  </si>
  <si>
    <t>CUST41077</t>
  </si>
  <si>
    <t>ORD26001461</t>
  </si>
  <si>
    <t>CUST27590</t>
  </si>
  <si>
    <t>ORD26001462</t>
  </si>
  <si>
    <t>CUST91567</t>
  </si>
  <si>
    <t>ORD26001463</t>
  </si>
  <si>
    <t>CUST62436</t>
  </si>
  <si>
    <t>ORD26001464</t>
  </si>
  <si>
    <t>CUST80242</t>
  </si>
  <si>
    <t>ORD26001465</t>
  </si>
  <si>
    <t>CUST58777</t>
  </si>
  <si>
    <t>ORD26001466</t>
  </si>
  <si>
    <t>CUST51465</t>
  </si>
  <si>
    <t>ORD26001467</t>
  </si>
  <si>
    <t>CUST79660</t>
  </si>
  <si>
    <t>ORD26001468</t>
  </si>
  <si>
    <t>CUST53714</t>
  </si>
  <si>
    <t>ORD26001469</t>
  </si>
  <si>
    <t>CUST39127</t>
  </si>
  <si>
    <t>ORD26001470</t>
  </si>
  <si>
    <t>CUST87178</t>
  </si>
  <si>
    <t>ORD26001471</t>
  </si>
  <si>
    <t>CUST45527</t>
  </si>
  <si>
    <t>ORD26001472</t>
  </si>
  <si>
    <t>CUST33681</t>
  </si>
  <si>
    <t>ORD26001473</t>
  </si>
  <si>
    <t>CUST62776</t>
  </si>
  <si>
    <t>ORD26001474</t>
  </si>
  <si>
    <t>CUST30380</t>
  </si>
  <si>
    <t>ORD26001475</t>
  </si>
  <si>
    <t>CUST93780</t>
  </si>
  <si>
    <t>ORD26001476</t>
  </si>
  <si>
    <t>CUST33999</t>
  </si>
  <si>
    <t>ORD26001477</t>
  </si>
  <si>
    <t>CUST39984</t>
  </si>
  <si>
    <t>ORD26001478</t>
  </si>
  <si>
    <t>CUST21814</t>
  </si>
  <si>
    <t>ORD26001479</t>
  </si>
  <si>
    <t>CUST47467</t>
  </si>
  <si>
    <t>ORD26001480</t>
  </si>
  <si>
    <t>CUST98740</t>
  </si>
  <si>
    <t>ORD26001481</t>
  </si>
  <si>
    <t>CUST79783</t>
  </si>
  <si>
    <t>ORD26001482</t>
  </si>
  <si>
    <t>CUST10955</t>
  </si>
  <si>
    <t>ORD26001483</t>
  </si>
  <si>
    <t>CUST79220</t>
  </si>
  <si>
    <t>ORD26001484</t>
  </si>
  <si>
    <t>CUST78618</t>
  </si>
  <si>
    <t>ORD26001485</t>
  </si>
  <si>
    <t>CUST16672</t>
  </si>
  <si>
    <t>ORD26001486</t>
  </si>
  <si>
    <t>CUST99006</t>
  </si>
  <si>
    <t>ORD26001487</t>
  </si>
  <si>
    <t>CUST73324</t>
  </si>
  <si>
    <t>ORD26001488</t>
  </si>
  <si>
    <t>CUST38503</t>
  </si>
  <si>
    <t>ORD26001489</t>
  </si>
  <si>
    <t>CUST73998</t>
  </si>
  <si>
    <t>ORD26001490</t>
  </si>
  <si>
    <t>CUST24046</t>
  </si>
  <si>
    <t>ORD26001491</t>
  </si>
  <si>
    <t>CUST35892</t>
  </si>
  <si>
    <t>ORD26001492</t>
  </si>
  <si>
    <t>CUST30398</t>
  </si>
  <si>
    <t>ORD26001493</t>
  </si>
  <si>
    <t>CUST33878</t>
  </si>
  <si>
    <t>ORD26001494</t>
  </si>
  <si>
    <t>CUST67587</t>
  </si>
  <si>
    <t>ORD26001495</t>
  </si>
  <si>
    <t>CUST36013</t>
  </si>
  <si>
    <t>ORD26001496</t>
  </si>
  <si>
    <t>CUST53412</t>
  </si>
  <si>
    <t>ORD26001497</t>
  </si>
  <si>
    <t>CUST74103</t>
  </si>
  <si>
    <t>ORD26001498</t>
  </si>
  <si>
    <t>CUST62412</t>
  </si>
  <si>
    <t>ORD26001499</t>
  </si>
  <si>
    <t>CUST12772</t>
  </si>
  <si>
    <t>ORD26001500</t>
  </si>
  <si>
    <t>CUST16820</t>
  </si>
  <si>
    <t>ORD26001501</t>
  </si>
  <si>
    <t>CUST73691</t>
  </si>
  <si>
    <t>ORD26001502</t>
  </si>
  <si>
    <t>CUST42698</t>
  </si>
  <si>
    <t>ORD26001503</t>
  </si>
  <si>
    <t>CUST97337</t>
  </si>
  <si>
    <t>ORD26001504</t>
  </si>
  <si>
    <t>CUST75841</t>
  </si>
  <si>
    <t>ORD26001505</t>
  </si>
  <si>
    <t>CUST40065</t>
  </si>
  <si>
    <t>ORD26001506</t>
  </si>
  <si>
    <t>CUST65876</t>
  </si>
  <si>
    <t>ORD26001507</t>
  </si>
  <si>
    <t>CUST78809</t>
  </si>
  <si>
    <t>ORD26001508</t>
  </si>
  <si>
    <t>CUST65977</t>
  </si>
  <si>
    <t>ORD26001509</t>
  </si>
  <si>
    <t>CUST64797</t>
  </si>
  <si>
    <t>ORD26001510</t>
  </si>
  <si>
    <t>CUST52157</t>
  </si>
  <si>
    <t>ORD26001511</t>
  </si>
  <si>
    <t>CUST74393</t>
  </si>
  <si>
    <t>ORD26001512</t>
  </si>
  <si>
    <t>CUST82321</t>
  </si>
  <si>
    <t>ORD26001513</t>
  </si>
  <si>
    <t>CUST87189</t>
  </si>
  <si>
    <t>ORD26001514</t>
  </si>
  <si>
    <t>CUST60338</t>
  </si>
  <si>
    <t>ORD26001515</t>
  </si>
  <si>
    <t>CUST15379</t>
  </si>
  <si>
    <t>ORD26001516</t>
  </si>
  <si>
    <t>CUST19814</t>
  </si>
  <si>
    <t>ORD26001517</t>
  </si>
  <si>
    <t>CUST36476</t>
  </si>
  <si>
    <t>ORD26001518</t>
  </si>
  <si>
    <t>CUST43099</t>
  </si>
  <si>
    <t>ORD26001519</t>
  </si>
  <si>
    <t>CUST67163</t>
  </si>
  <si>
    <t>ORD26001520</t>
  </si>
  <si>
    <t>CUST45933</t>
  </si>
  <si>
    <t>ORD26001521</t>
  </si>
  <si>
    <t>CUST34928</t>
  </si>
  <si>
    <t>ORD26001522</t>
  </si>
  <si>
    <t>CUST76752</t>
  </si>
  <si>
    <t>ORD26001523</t>
  </si>
  <si>
    <t>CUST30971</t>
  </si>
  <si>
    <t>ORD26001524</t>
  </si>
  <si>
    <t>CUST69695</t>
  </si>
  <si>
    <t>ORD26001525</t>
  </si>
  <si>
    <t>CUST45194</t>
  </si>
  <si>
    <t>ORD26001526</t>
  </si>
  <si>
    <t>CUST15123</t>
  </si>
  <si>
    <t>ORD26001527</t>
  </si>
  <si>
    <t>CUST94202</t>
  </si>
  <si>
    <t>ORD26001528</t>
  </si>
  <si>
    <t>CUST92927</t>
  </si>
  <si>
    <t>ORD26001529</t>
  </si>
  <si>
    <t>CUST44608</t>
  </si>
  <si>
    <t>ORD26001530</t>
  </si>
  <si>
    <t>CUST11364</t>
  </si>
  <si>
    <t>ORD26001531</t>
  </si>
  <si>
    <t>CUST86449</t>
  </si>
  <si>
    <t>ORD26001532</t>
  </si>
  <si>
    <t>CUST89212</t>
  </si>
  <si>
    <t>ORD26001533</t>
  </si>
  <si>
    <t>CUST61834</t>
  </si>
  <si>
    <t>ORD26001534</t>
  </si>
  <si>
    <t>ORD26001535</t>
  </si>
  <si>
    <t>CUST34754</t>
  </si>
  <si>
    <t>ORD26001536</t>
  </si>
  <si>
    <t>CUST33295</t>
  </si>
  <si>
    <t>ORD26001537</t>
  </si>
  <si>
    <t>CUST69640</t>
  </si>
  <si>
    <t>ORD26001538</t>
  </si>
  <si>
    <t>CUST23071</t>
  </si>
  <si>
    <t>ORD26001539</t>
  </si>
  <si>
    <t>CUST94473</t>
  </si>
  <si>
    <t>ORD26001540</t>
  </si>
  <si>
    <t>CUST92232</t>
  </si>
  <si>
    <t>ORD26001541</t>
  </si>
  <si>
    <t>CUST54353</t>
  </si>
  <si>
    <t>ORD26001542</t>
  </si>
  <si>
    <t>CUST31383</t>
  </si>
  <si>
    <t>ORD26001543</t>
  </si>
  <si>
    <t>CUST92245</t>
  </si>
  <si>
    <t>ORD26001544</t>
  </si>
  <si>
    <t>CUST23443</t>
  </si>
  <si>
    <t>ORD26001545</t>
  </si>
  <si>
    <t>CUST65985</t>
  </si>
  <si>
    <t>ORD26001546</t>
  </si>
  <si>
    <t>CUST99707</t>
  </si>
  <si>
    <t>ORD26001547</t>
  </si>
  <si>
    <t>CUST23334</t>
  </si>
  <si>
    <t>ORD26001548</t>
  </si>
  <si>
    <t>CUST21115</t>
  </si>
  <si>
    <t>ORD26001549</t>
  </si>
  <si>
    <t>CUST33771</t>
  </si>
  <si>
    <t>ORD26001550</t>
  </si>
  <si>
    <t>CUST23621</t>
  </si>
  <si>
    <t>ORD26001551</t>
  </si>
  <si>
    <t>CUST20009</t>
  </si>
  <si>
    <t>ORD26001552</t>
  </si>
  <si>
    <t>CUST61196</t>
  </si>
  <si>
    <t>ORD26001553</t>
  </si>
  <si>
    <t>ORD26001554</t>
  </si>
  <si>
    <t>ORD26001555</t>
  </si>
  <si>
    <t>CUST28116</t>
  </si>
  <si>
    <t>ORD26001556</t>
  </si>
  <si>
    <t>CUST80282</t>
  </si>
  <si>
    <t>ORD26001557</t>
  </si>
  <si>
    <t>CUST38748</t>
  </si>
  <si>
    <t>ORD26001558</t>
  </si>
  <si>
    <t>CUST57500</t>
  </si>
  <si>
    <t>ORD26001559</t>
  </si>
  <si>
    <t>CUST28264</t>
  </si>
  <si>
    <t>ORD26001560</t>
  </si>
  <si>
    <t>CUST65191</t>
  </si>
  <si>
    <t>ORD26001561</t>
  </si>
  <si>
    <t>CUST28753</t>
  </si>
  <si>
    <t>ORD26001562</t>
  </si>
  <si>
    <t>CUST23894</t>
  </si>
  <si>
    <t>ORD26001563</t>
  </si>
  <si>
    <t>CUST57873</t>
  </si>
  <si>
    <t>ORD26001564</t>
  </si>
  <si>
    <t>CUST64590</t>
  </si>
  <si>
    <t>ORD26001565</t>
  </si>
  <si>
    <t>CUST49257</t>
  </si>
  <si>
    <t>ORD26001566</t>
  </si>
  <si>
    <t>CUST24583</t>
  </si>
  <si>
    <t>ORD26001567</t>
  </si>
  <si>
    <t>CUST61955</t>
  </si>
  <si>
    <t>ORD26001568</t>
  </si>
  <si>
    <t>CUST75781</t>
  </si>
  <si>
    <t>ORD26001569</t>
  </si>
  <si>
    <t>CUST22050</t>
  </si>
  <si>
    <t>ORD26001570</t>
  </si>
  <si>
    <t>CUST38692</t>
  </si>
  <si>
    <t>ORD26001571</t>
  </si>
  <si>
    <t>CUST72575</t>
  </si>
  <si>
    <t>ORD26001572</t>
  </si>
  <si>
    <t>CUST94757</t>
  </si>
  <si>
    <t>ORD26001573</t>
  </si>
  <si>
    <t>CUST53970</t>
  </si>
  <si>
    <t>ORD26001574</t>
  </si>
  <si>
    <t>CUST88264</t>
  </si>
  <si>
    <t>ORD26001575</t>
  </si>
  <si>
    <t>CUST14242</t>
  </si>
  <si>
    <t>ORD26001576</t>
  </si>
  <si>
    <t>CUST73413</t>
  </si>
  <si>
    <t>ORD26001577</t>
  </si>
  <si>
    <t>CUST56746</t>
  </si>
  <si>
    <t>ORD26001578</t>
  </si>
  <si>
    <t>CUST26976</t>
  </si>
  <si>
    <t>ORD26001579</t>
  </si>
  <si>
    <t>CUST29685</t>
  </si>
  <si>
    <t>ORD26001580</t>
  </si>
  <si>
    <t>CUST31131</t>
  </si>
  <si>
    <t>ORD26001581</t>
  </si>
  <si>
    <t>CUST38265</t>
  </si>
  <si>
    <t>ORD26001582</t>
  </si>
  <si>
    <t>CUST78588</t>
  </si>
  <si>
    <t>ORD26001583</t>
  </si>
  <si>
    <t>CUST66479</t>
  </si>
  <si>
    <t>ORD26001584</t>
  </si>
  <si>
    <t>CUST89544</t>
  </si>
  <si>
    <t>ORD26001585</t>
  </si>
  <si>
    <t>CUST50572</t>
  </si>
  <si>
    <t>ORD26001586</t>
  </si>
  <si>
    <t>CUST48745</t>
  </si>
  <si>
    <t>ORD26001587</t>
  </si>
  <si>
    <t>CUST33486</t>
  </si>
  <si>
    <t>ORD26001588</t>
  </si>
  <si>
    <t>CUST28408</t>
  </si>
  <si>
    <t>ORD26001589</t>
  </si>
  <si>
    <t>CUST91223</t>
  </si>
  <si>
    <t>ORD26001590</t>
  </si>
  <si>
    <t>CUST58979</t>
  </si>
  <si>
    <t>ORD26001591</t>
  </si>
  <si>
    <t>CUST99463</t>
  </si>
  <si>
    <t>ORD26001592</t>
  </si>
  <si>
    <t>CUST11041</t>
  </si>
  <si>
    <t>ORD26001593</t>
  </si>
  <si>
    <t>CUST19565</t>
  </si>
  <si>
    <t>ORD26001594</t>
  </si>
  <si>
    <t>CUST80138</t>
  </si>
  <si>
    <t>ORD26001595</t>
  </si>
  <si>
    <t>CUST62028</t>
  </si>
  <si>
    <t>ORD26001596</t>
  </si>
  <si>
    <t>CUST73739</t>
  </si>
  <si>
    <t>ORD26001597</t>
  </si>
  <si>
    <t>CUST71599</t>
  </si>
  <si>
    <t>ORD26001598</t>
  </si>
  <si>
    <t>CUST59844</t>
  </si>
  <si>
    <t>ORD26001599</t>
  </si>
  <si>
    <t>CUST17088</t>
  </si>
  <si>
    <t>ORD26001600</t>
  </si>
  <si>
    <t>CUST93320</t>
  </si>
  <si>
    <t>ORD26001601</t>
  </si>
  <si>
    <t>CUST69168</t>
  </si>
  <si>
    <t>ORD26001602</t>
  </si>
  <si>
    <t>CUST17044</t>
  </si>
  <si>
    <t>ORD26001603</t>
  </si>
  <si>
    <t>CUST64932</t>
  </si>
  <si>
    <t>ORD26001604</t>
  </si>
  <si>
    <t>CUST56490</t>
  </si>
  <si>
    <t>ORD26001605</t>
  </si>
  <si>
    <t>CUST20198</t>
  </si>
  <si>
    <t>ORD26001606</t>
  </si>
  <si>
    <t>CUST51486</t>
  </si>
  <si>
    <t>ORD26001607</t>
  </si>
  <si>
    <t>CUST98335</t>
  </si>
  <si>
    <t>ORD26001608</t>
  </si>
  <si>
    <t>CUST26478</t>
  </si>
  <si>
    <t>ORD26001609</t>
  </si>
  <si>
    <t>CUST65073</t>
  </si>
  <si>
    <t>ORD26001610</t>
  </si>
  <si>
    <t>CUST35055</t>
  </si>
  <si>
    <t>ORD26001611</t>
  </si>
  <si>
    <t>CUST50234</t>
  </si>
  <si>
    <t>ORD26001612</t>
  </si>
  <si>
    <t>CUST64270</t>
  </si>
  <si>
    <t>ORD26001613</t>
  </si>
  <si>
    <t>CUST54017</t>
  </si>
  <si>
    <t>ORD26001614</t>
  </si>
  <si>
    <t>CUST87973</t>
  </si>
  <si>
    <t>ORD26001615</t>
  </si>
  <si>
    <t>CUST67343</t>
  </si>
  <si>
    <t>ORD26001616</t>
  </si>
  <si>
    <t>CUST23606</t>
  </si>
  <si>
    <t>ORD26001617</t>
  </si>
  <si>
    <t>CUST91766</t>
  </si>
  <si>
    <t>ORD26001618</t>
  </si>
  <si>
    <t>CUST65134</t>
  </si>
  <si>
    <t>ORD26001619</t>
  </si>
  <si>
    <t>CUST26310</t>
  </si>
  <si>
    <t>ORD26001620</t>
  </si>
  <si>
    <t>CUST61879</t>
  </si>
  <si>
    <t>ORD26001621</t>
  </si>
  <si>
    <t>CUST44668</t>
  </si>
  <si>
    <t>ORD26001622</t>
  </si>
  <si>
    <t>CUST14282</t>
  </si>
  <si>
    <t>ORD26001623</t>
  </si>
  <si>
    <t>CUST88636</t>
  </si>
  <si>
    <t>ORD26001624</t>
  </si>
  <si>
    <t>ORD26001625</t>
  </si>
  <si>
    <t>CUST26891</t>
  </si>
  <si>
    <t>ORD26001626</t>
  </si>
  <si>
    <t>CUST67331</t>
  </si>
  <si>
    <t>ORD26001627</t>
  </si>
  <si>
    <t>CUST61381</t>
  </si>
  <si>
    <t>ORD26001628</t>
  </si>
  <si>
    <t>CUST67333</t>
  </si>
  <si>
    <t>ORD26001629</t>
  </si>
  <si>
    <t>CUST20324</t>
  </si>
  <si>
    <t>ORD26001630</t>
  </si>
  <si>
    <t>CUST93160</t>
  </si>
  <si>
    <t>ORD26001631</t>
  </si>
  <si>
    <t>CUST80178</t>
  </si>
  <si>
    <t>ORD26001632</t>
  </si>
  <si>
    <t>CUST28844</t>
  </si>
  <si>
    <t>ORD26001633</t>
  </si>
  <si>
    <t>CUST26080</t>
  </si>
  <si>
    <t>ORD26001634</t>
  </si>
  <si>
    <t>CUST74781</t>
  </si>
  <si>
    <t>ORD26001635</t>
  </si>
  <si>
    <t>CUST64230</t>
  </si>
  <si>
    <t>ORD26001636</t>
  </si>
  <si>
    <t>ORD26001637</t>
  </si>
  <si>
    <t>CUST96463</t>
  </si>
  <si>
    <t>ORD26001638</t>
  </si>
  <si>
    <t>ORD26001639</t>
  </si>
  <si>
    <t>CUST25937</t>
  </si>
  <si>
    <t>ORD26001640</t>
  </si>
  <si>
    <t>CUST29968</t>
  </si>
  <si>
    <t>ORD26001641</t>
  </si>
  <si>
    <t>CUST28161</t>
  </si>
  <si>
    <t>ORD26001642</t>
  </si>
  <si>
    <t>CUST22054</t>
  </si>
  <si>
    <t>ORD26001643</t>
  </si>
  <si>
    <t>CUST67155</t>
  </si>
  <si>
    <t>ORD26001644</t>
  </si>
  <si>
    <t>CUST46842</t>
  </si>
  <si>
    <t>ORD26001645</t>
  </si>
  <si>
    <t>CUST36978</t>
  </si>
  <si>
    <t>ORD26001646</t>
  </si>
  <si>
    <t>CUST91646</t>
  </si>
  <si>
    <t>ORD26001647</t>
  </si>
  <si>
    <t>CUST92929</t>
  </si>
  <si>
    <t>ORD26001648</t>
  </si>
  <si>
    <t>CUST63714</t>
  </si>
  <si>
    <t>ORD26001649</t>
  </si>
  <si>
    <t>CUST52294</t>
  </si>
  <si>
    <t>ORD26001650</t>
  </si>
  <si>
    <t>CUST58714</t>
  </si>
  <si>
    <t>ORD26001651</t>
  </si>
  <si>
    <t>CUST53105</t>
  </si>
  <si>
    <t>ORD26001652</t>
  </si>
  <si>
    <t>CUST60540</t>
  </si>
  <si>
    <t>ORD26001653</t>
  </si>
  <si>
    <t>CUST89679</t>
  </si>
  <si>
    <t>ORD26001654</t>
  </si>
  <si>
    <t>CUST35971</t>
  </si>
  <si>
    <t>ORD26001655</t>
  </si>
  <si>
    <t>CUST26265</t>
  </si>
  <si>
    <t>ORD26001656</t>
  </si>
  <si>
    <t>CUST47360</t>
  </si>
  <si>
    <t>ORD26001657</t>
  </si>
  <si>
    <t>CUST62797</t>
  </si>
  <si>
    <t>ORD26001658</t>
  </si>
  <si>
    <t>CUST71589</t>
  </si>
  <si>
    <t>ORD26001659</t>
  </si>
  <si>
    <t>CUST62473</t>
  </si>
  <si>
    <t>ORD26001660</t>
  </si>
  <si>
    <t>CUST69582</t>
  </si>
  <si>
    <t>ORD26001661</t>
  </si>
  <si>
    <t>CUST39362</t>
  </si>
  <si>
    <t>ORD26001662</t>
  </si>
  <si>
    <t>CUST67105</t>
  </si>
  <si>
    <t>ORD26001663</t>
  </si>
  <si>
    <t>CUST80458</t>
  </si>
  <si>
    <t>ORD26001664</t>
  </si>
  <si>
    <t>CUST16291</t>
  </si>
  <si>
    <t>ORD26001665</t>
  </si>
  <si>
    <t>CUST59749</t>
  </si>
  <si>
    <t>ORD26001666</t>
  </si>
  <si>
    <t>CUST51855</t>
  </si>
  <si>
    <t>ORD26001667</t>
  </si>
  <si>
    <t>CUST78388</t>
  </si>
  <si>
    <t>ORD26001668</t>
  </si>
  <si>
    <t>CUST73269</t>
  </si>
  <si>
    <t>ORD26001669</t>
  </si>
  <si>
    <t>CUST83205</t>
  </si>
  <si>
    <t>ORD26001670</t>
  </si>
  <si>
    <t>CUST74828</t>
  </si>
  <si>
    <t>ORD26001671</t>
  </si>
  <si>
    <t>CUST34630</t>
  </si>
  <si>
    <t>ORD26001672</t>
  </si>
  <si>
    <t>CUST77361</t>
  </si>
  <si>
    <t>ORD26001673</t>
  </si>
  <si>
    <t>CUST76127</t>
  </si>
  <si>
    <t>ORD26001674</t>
  </si>
  <si>
    <t>CUST69301</t>
  </si>
  <si>
    <t>ORD26001675</t>
  </si>
  <si>
    <t>CUST65455</t>
  </si>
  <si>
    <t>ORD26001676</t>
  </si>
  <si>
    <t>CUST70418</t>
  </si>
  <si>
    <t>ORD26001677</t>
  </si>
  <si>
    <t>CUST44964</t>
  </si>
  <si>
    <t>ORD26001678</t>
  </si>
  <si>
    <t>CUST21018</t>
  </si>
  <si>
    <t>ORD26001679</t>
  </si>
  <si>
    <t>CUST53743</t>
  </si>
  <si>
    <t>ORD26001680</t>
  </si>
  <si>
    <t>CUST65389</t>
  </si>
  <si>
    <t>ORD26001681</t>
  </si>
  <si>
    <t>CUST89619</t>
  </si>
  <si>
    <t>ORD26001682</t>
  </si>
  <si>
    <t>CUST24559</t>
  </si>
  <si>
    <t>ORD26001683</t>
  </si>
  <si>
    <t>CUST79747</t>
  </si>
  <si>
    <t>ORD26001684</t>
  </si>
  <si>
    <t>CUST61496</t>
  </si>
  <si>
    <t>ORD26001685</t>
  </si>
  <si>
    <t>CUST36683</t>
  </si>
  <si>
    <t>ORD26001686</t>
  </si>
  <si>
    <t>CUST22352</t>
  </si>
  <si>
    <t>ORD26001687</t>
  </si>
  <si>
    <t>CUST41276</t>
  </si>
  <si>
    <t>ORD26001688</t>
  </si>
  <si>
    <t>CUST11669</t>
  </si>
  <si>
    <t>ORD26001689</t>
  </si>
  <si>
    <t>CUST20089</t>
  </si>
  <si>
    <t>ORD26001690</t>
  </si>
  <si>
    <t>CUST10131</t>
  </si>
  <si>
    <t>ORD26001691</t>
  </si>
  <si>
    <t>CUST84352</t>
  </si>
  <si>
    <t>ORD26001692</t>
  </si>
  <si>
    <t>CUST22308</t>
  </si>
  <si>
    <t>ORD26001693</t>
  </si>
  <si>
    <t>CUST43730</t>
  </si>
  <si>
    <t>ORD26001694</t>
  </si>
  <si>
    <t>ORD26001695</t>
  </si>
  <si>
    <t>CUST99887</t>
  </si>
  <si>
    <t>ORD26001696</t>
  </si>
  <si>
    <t>CUST28564</t>
  </si>
  <si>
    <t>ORD26001697</t>
  </si>
  <si>
    <t>CUST66455</t>
  </si>
  <si>
    <t>ORD26001698</t>
  </si>
  <si>
    <t>CUST92167</t>
  </si>
  <si>
    <t>ORD26001699</t>
  </si>
  <si>
    <t>CUST53410</t>
  </si>
  <si>
    <t>ORD26001700</t>
  </si>
  <si>
    <t>ORD26001701</t>
  </si>
  <si>
    <t>CUST55481</t>
  </si>
  <si>
    <t>ORD26001702</t>
  </si>
  <si>
    <t>CUST99249</t>
  </si>
  <si>
    <t>ORD26001703</t>
  </si>
  <si>
    <t>CUST73809</t>
  </si>
  <si>
    <t>ORD26001704</t>
  </si>
  <si>
    <t>CUST87735</t>
  </si>
  <si>
    <t>ORD26001705</t>
  </si>
  <si>
    <t>CUST10084</t>
  </si>
  <si>
    <t>ORD26001706</t>
  </si>
  <si>
    <t>CUST75797</t>
  </si>
  <si>
    <t>ORD26001707</t>
  </si>
  <si>
    <t>CUST35785</t>
  </si>
  <si>
    <t>ORD26001708</t>
  </si>
  <si>
    <t>CUST56482</t>
  </si>
  <si>
    <t>ORD26001709</t>
  </si>
  <si>
    <t>CUST44243</t>
  </si>
  <si>
    <t>ORD26001710</t>
  </si>
  <si>
    <t>CUST52268</t>
  </si>
  <si>
    <t>ORD26001711</t>
  </si>
  <si>
    <t>CUST49460</t>
  </si>
  <si>
    <t>ORD26001712</t>
  </si>
  <si>
    <t>CUST34034</t>
  </si>
  <si>
    <t>ORD26001713</t>
  </si>
  <si>
    <t>CUST76036</t>
  </si>
  <si>
    <t>ORD26001714</t>
  </si>
  <si>
    <t>CUST70461</t>
  </si>
  <si>
    <t>ORD26001715</t>
  </si>
  <si>
    <t>CUST90636</t>
  </si>
  <si>
    <t>ORD26001716</t>
  </si>
  <si>
    <t>CUST81207</t>
  </si>
  <si>
    <t>ORD26001717</t>
  </si>
  <si>
    <t>CUST62814</t>
  </si>
  <si>
    <t>ORD26001718</t>
  </si>
  <si>
    <t>CUST95181</t>
  </si>
  <si>
    <t>ORD26001719</t>
  </si>
  <si>
    <t>CUST53425</t>
  </si>
  <si>
    <t>ORD26001720</t>
  </si>
  <si>
    <t>CUST36878</t>
  </si>
  <si>
    <t>ORD26001721</t>
  </si>
  <si>
    <t>CUST93842</t>
  </si>
  <si>
    <t>ORD26001722</t>
  </si>
  <si>
    <t>CUST36306</t>
  </si>
  <si>
    <t>ORD26001723</t>
  </si>
  <si>
    <t>CUST22696</t>
  </si>
  <si>
    <t>ORD26001724</t>
  </si>
  <si>
    <t>CUST61211</t>
  </si>
  <si>
    <t>ORD26001725</t>
  </si>
  <si>
    <t>CUST40792</t>
  </si>
  <si>
    <t>ORD26001726</t>
  </si>
  <si>
    <t>CUST66669</t>
  </si>
  <si>
    <t>ORD26001727</t>
  </si>
  <si>
    <t>CUST41546</t>
  </si>
  <si>
    <t>ORD26001728</t>
  </si>
  <si>
    <t>CUST97495</t>
  </si>
  <si>
    <t>ORD26001729</t>
  </si>
  <si>
    <t>CUST24068</t>
  </si>
  <si>
    <t>ORD26001730</t>
  </si>
  <si>
    <t>CUST61043</t>
  </si>
  <si>
    <t>ORD26001731</t>
  </si>
  <si>
    <t>CUST91248</t>
  </si>
  <si>
    <t>ORD26001732</t>
  </si>
  <si>
    <t>CUST46294</t>
  </si>
  <si>
    <t>ORD26001733</t>
  </si>
  <si>
    <t>CUST55722</t>
  </si>
  <si>
    <t>ORD26001734</t>
  </si>
  <si>
    <t>CUST83812</t>
  </si>
  <si>
    <t>ORD26001735</t>
  </si>
  <si>
    <t>CUST49705</t>
  </si>
  <si>
    <t>ORD26001736</t>
  </si>
  <si>
    <t>CUST76450</t>
  </si>
  <si>
    <t>ORD26001737</t>
  </si>
  <si>
    <t>CUST55625</t>
  </si>
  <si>
    <t>ORD26001738</t>
  </si>
  <si>
    <t>CUST40369</t>
  </si>
  <si>
    <t>ORD26001739</t>
  </si>
  <si>
    <t>CUST40347</t>
  </si>
  <si>
    <t>ORD26001740</t>
  </si>
  <si>
    <t>CUST65057</t>
  </si>
  <si>
    <t>ORD26001741</t>
  </si>
  <si>
    <t>CUST67872</t>
  </si>
  <si>
    <t>ORD26001742</t>
  </si>
  <si>
    <t>CUST59496</t>
  </si>
  <si>
    <t>ORD26001743</t>
  </si>
  <si>
    <t>CUST98978</t>
  </si>
  <si>
    <t>ORD26001744</t>
  </si>
  <si>
    <t>CUST35204</t>
  </si>
  <si>
    <t>ORD26001745</t>
  </si>
  <si>
    <t>CUST14356</t>
  </si>
  <si>
    <t>ORD26001746</t>
  </si>
  <si>
    <t>CUST19432</t>
  </si>
  <si>
    <t>ORD26001747</t>
  </si>
  <si>
    <t>CUST37194</t>
  </si>
  <si>
    <t>ORD26001748</t>
  </si>
  <si>
    <t>CUST28071</t>
  </si>
  <si>
    <t>ORD26001749</t>
  </si>
  <si>
    <t>CUST26671</t>
  </si>
  <si>
    <t>ORD26001750</t>
  </si>
  <si>
    <t>CUST80849</t>
  </si>
  <si>
    <t>ORD26001751</t>
  </si>
  <si>
    <t>CUST42949</t>
  </si>
  <si>
    <t>ORD26001752</t>
  </si>
  <si>
    <t>CUST47757</t>
  </si>
  <si>
    <t>ORD26001753</t>
  </si>
  <si>
    <t>CUST50925</t>
  </si>
  <si>
    <t>ORD26001754</t>
  </si>
  <si>
    <t>CUST71732</t>
  </si>
  <si>
    <t>ORD26001755</t>
  </si>
  <si>
    <t>CUST53848</t>
  </si>
  <si>
    <t>ORD26001756</t>
  </si>
  <si>
    <t>CUST96944</t>
  </si>
  <si>
    <t>ORD26001757</t>
  </si>
  <si>
    <t>CUST14634</t>
  </si>
  <si>
    <t>ORD26001758</t>
  </si>
  <si>
    <t>CUST82276</t>
  </si>
  <si>
    <t>ORD26001759</t>
  </si>
  <si>
    <t>CUST76532</t>
  </si>
  <si>
    <t>ORD26001760</t>
  </si>
  <si>
    <t>CUST39852</t>
  </si>
  <si>
    <t>ORD26001761</t>
  </si>
  <si>
    <t>CUST80016</t>
  </si>
  <si>
    <t>ORD26001762</t>
  </si>
  <si>
    <t>CUST16834</t>
  </si>
  <si>
    <t>ORD26001763</t>
  </si>
  <si>
    <t>CUST28057</t>
  </si>
  <si>
    <t>ORD26001764</t>
  </si>
  <si>
    <t>CUST35381</t>
  </si>
  <si>
    <t>ORD26001765</t>
  </si>
  <si>
    <t>CUST39769</t>
  </si>
  <si>
    <t>ORD26001766</t>
  </si>
  <si>
    <t>CUST42757</t>
  </si>
  <si>
    <t>ORD26001767</t>
  </si>
  <si>
    <t>CUST51173</t>
  </si>
  <si>
    <t>ORD26001768</t>
  </si>
  <si>
    <t>CUST26040</t>
  </si>
  <si>
    <t>ORD26001769</t>
  </si>
  <si>
    <t>CUST56787</t>
  </si>
  <si>
    <t>ORD26001770</t>
  </si>
  <si>
    <t>CUST42008</t>
  </si>
  <si>
    <t>ORD26001771</t>
  </si>
  <si>
    <t>CUST17077</t>
  </si>
  <si>
    <t>ORD26001772</t>
  </si>
  <si>
    <t>CUST27974</t>
  </si>
  <si>
    <t>ORD26001773</t>
  </si>
  <si>
    <t>CUST28607</t>
  </si>
  <si>
    <t>ORD26001774</t>
  </si>
  <si>
    <t>CUST75392</t>
  </si>
  <si>
    <t>ORD26001775</t>
  </si>
  <si>
    <t>CUST21074</t>
  </si>
  <si>
    <t>ORD26001776</t>
  </si>
  <si>
    <t>CUST68198</t>
  </si>
  <si>
    <t>ORD26001777</t>
  </si>
  <si>
    <t>CUST16849</t>
  </si>
  <si>
    <t>ORD26001778</t>
  </si>
  <si>
    <t>CUST54068</t>
  </si>
  <si>
    <t>ORD26001779</t>
  </si>
  <si>
    <t>CUST91465</t>
  </si>
  <si>
    <t>ORD26001780</t>
  </si>
  <si>
    <t>CUST24314</t>
  </si>
  <si>
    <t>ORD26001781</t>
  </si>
  <si>
    <t>ORD26001782</t>
  </si>
  <si>
    <t>CUST71254</t>
  </si>
  <si>
    <t>ORD26001783</t>
  </si>
  <si>
    <t>CUST21211</t>
  </si>
  <si>
    <t>ORD26001784</t>
  </si>
  <si>
    <t>CUST45949</t>
  </si>
  <si>
    <t>ORD26001785</t>
  </si>
  <si>
    <t>CUST26293</t>
  </si>
  <si>
    <t>ORD26001786</t>
  </si>
  <si>
    <t>CUST12263</t>
  </si>
  <si>
    <t>ORD26001787</t>
  </si>
  <si>
    <t>CUST38553</t>
  </si>
  <si>
    <t>ORD26001788</t>
  </si>
  <si>
    <t>CUST18394</t>
  </si>
  <si>
    <t>ORD26001789</t>
  </si>
  <si>
    <t>CUST74871</t>
  </si>
  <si>
    <t>ORD26001790</t>
  </si>
  <si>
    <t>CUST25000</t>
  </si>
  <si>
    <t>ORD26001791</t>
  </si>
  <si>
    <t>CUST39878</t>
  </si>
  <si>
    <t>ORD26001792</t>
  </si>
  <si>
    <t>CUST56312</t>
  </si>
  <si>
    <t>ORD26001793</t>
  </si>
  <si>
    <t>CUST76445</t>
  </si>
  <si>
    <t>ORD26001794</t>
  </si>
  <si>
    <t>CUST99262</t>
  </si>
  <si>
    <t>ORD26001795</t>
  </si>
  <si>
    <t>CUST57223</t>
  </si>
  <si>
    <t>ORD26001796</t>
  </si>
  <si>
    <t>CUST15847</t>
  </si>
  <si>
    <t>ORD26001797</t>
  </si>
  <si>
    <t>CUST51039</t>
  </si>
  <si>
    <t>ORD26001798</t>
  </si>
  <si>
    <t>CUST59655</t>
  </si>
  <si>
    <t>ORD26001799</t>
  </si>
  <si>
    <t>CUST20133</t>
  </si>
  <si>
    <t>ORD26001800</t>
  </si>
  <si>
    <t>CUST25891</t>
  </si>
  <si>
    <t>ORD26001801</t>
  </si>
  <si>
    <t>CUST67805</t>
  </si>
  <si>
    <t>ORD26001802</t>
  </si>
  <si>
    <t>CUST53081</t>
  </si>
  <si>
    <t>ORD26001803</t>
  </si>
  <si>
    <t>CUST25127</t>
  </si>
  <si>
    <t>ORD26001804</t>
  </si>
  <si>
    <t>CUST57486</t>
  </si>
  <si>
    <t>ORD26001805</t>
  </si>
  <si>
    <t>CUST26420</t>
  </si>
  <si>
    <t>ORD26001806</t>
  </si>
  <si>
    <t>CUST47602</t>
  </si>
  <si>
    <t>ORD26001807</t>
  </si>
  <si>
    <t>CUST29450</t>
  </si>
  <si>
    <t>ORD26001808</t>
  </si>
  <si>
    <t>CUST25832</t>
  </si>
  <si>
    <t>ORD26001809</t>
  </si>
  <si>
    <t>CUST14466</t>
  </si>
  <si>
    <t>ORD26001810</t>
  </si>
  <si>
    <t>CUST60870</t>
  </si>
  <si>
    <t>ORD26001811</t>
  </si>
  <si>
    <t>CUST48455</t>
  </si>
  <si>
    <t>ORD26001812</t>
  </si>
  <si>
    <t>CUST15929</t>
  </si>
  <si>
    <t>ORD26001813</t>
  </si>
  <si>
    <t>CUST67106</t>
  </si>
  <si>
    <t>ORD26001814</t>
  </si>
  <si>
    <t>CUST87274</t>
  </si>
  <si>
    <t>ORD26001815</t>
  </si>
  <si>
    <t>CUST95118</t>
  </si>
  <si>
    <t>ORD26001816</t>
  </si>
  <si>
    <t>CUST46608</t>
  </si>
  <si>
    <t>ORD26001817</t>
  </si>
  <si>
    <t>CUST78838</t>
  </si>
  <si>
    <t>ORD26001818</t>
  </si>
  <si>
    <t>CUST28769</t>
  </si>
  <si>
    <t>ORD26001819</t>
  </si>
  <si>
    <t>CUST90671</t>
  </si>
  <si>
    <t>ORD26001820</t>
  </si>
  <si>
    <t>CUST73784</t>
  </si>
  <si>
    <t>ORD26001821</t>
  </si>
  <si>
    <t>CUST89451</t>
  </si>
  <si>
    <t>ORD26001822</t>
  </si>
  <si>
    <t>CUST82373</t>
  </si>
  <si>
    <t>ORD26001823</t>
  </si>
  <si>
    <t>CUST80756</t>
  </si>
  <si>
    <t>ORD26001824</t>
  </si>
  <si>
    <t>CUST58436</t>
  </si>
  <si>
    <t>ORD26001825</t>
  </si>
  <si>
    <t>CUST69486</t>
  </si>
  <si>
    <t>ORD26001826</t>
  </si>
  <si>
    <t>CUST68249</t>
  </si>
  <si>
    <t>ORD26001827</t>
  </si>
  <si>
    <t>CUST97649</t>
  </si>
  <si>
    <t>ORD26001828</t>
  </si>
  <si>
    <t>ORD26001829</t>
  </si>
  <si>
    <t>CUST98091</t>
  </si>
  <si>
    <t>ORD26001830</t>
  </si>
  <si>
    <t>CUST78327</t>
  </si>
  <si>
    <t>ORD26001831</t>
  </si>
  <si>
    <t>CUST93164</t>
  </si>
  <si>
    <t>ORD26001832</t>
  </si>
  <si>
    <t>CUST98257</t>
  </si>
  <si>
    <t>ORD26001833</t>
  </si>
  <si>
    <t>CUST47040</t>
  </si>
  <si>
    <t>ORD26001834</t>
  </si>
  <si>
    <t>CUST66927</t>
  </si>
  <si>
    <t>ORD26001835</t>
  </si>
  <si>
    <t>CUST44481</t>
  </si>
  <si>
    <t>ORD26001836</t>
  </si>
  <si>
    <t>CUST33601</t>
  </si>
  <si>
    <t>ORD26001837</t>
  </si>
  <si>
    <t>CUST92578</t>
  </si>
  <si>
    <t>ORD26001838</t>
  </si>
  <si>
    <t>ORD26001839</t>
  </si>
  <si>
    <t>CUST70913</t>
  </si>
  <si>
    <t>ORD26001840</t>
  </si>
  <si>
    <t>CUST73404</t>
  </si>
  <si>
    <t>ORD26001841</t>
  </si>
  <si>
    <t>CUST38194</t>
  </si>
  <si>
    <t>ORD26001842</t>
  </si>
  <si>
    <t>CUST61298</t>
  </si>
  <si>
    <t>ORD26001843</t>
  </si>
  <si>
    <t>CUST54543</t>
  </si>
  <si>
    <t>ORD26001844</t>
  </si>
  <si>
    <t>CUST37027</t>
  </si>
  <si>
    <t>ORD26001845</t>
  </si>
  <si>
    <t>CUST12767</t>
  </si>
  <si>
    <t>ORD26001846</t>
  </si>
  <si>
    <t>CUST16450</t>
  </si>
  <si>
    <t>ORD26001847</t>
  </si>
  <si>
    <t>CUST80215</t>
  </si>
  <si>
    <t>ORD26001848</t>
  </si>
  <si>
    <t>CUST64184</t>
  </si>
  <si>
    <t>ORD26001849</t>
  </si>
  <si>
    <t>CUST79016</t>
  </si>
  <si>
    <t>ORD26001850</t>
  </si>
  <si>
    <t>CUST13177</t>
  </si>
  <si>
    <t>ORD26001851</t>
  </si>
  <si>
    <t>CUST59526</t>
  </si>
  <si>
    <t>ORD26001852</t>
  </si>
  <si>
    <t>CUST64444</t>
  </si>
  <si>
    <t>ORD26001853</t>
  </si>
  <si>
    <t>CUST87095</t>
  </si>
  <si>
    <t>ORD26001854</t>
  </si>
  <si>
    <t>CUST13071</t>
  </si>
  <si>
    <t>ORD26001855</t>
  </si>
  <si>
    <t>CUST71787</t>
  </si>
  <si>
    <t>ORD26001856</t>
  </si>
  <si>
    <t>CUST73353</t>
  </si>
  <si>
    <t>ORD26001857</t>
  </si>
  <si>
    <t>CUST61595</t>
  </si>
  <si>
    <t>ORD26001858</t>
  </si>
  <si>
    <t>CUST13262</t>
  </si>
  <si>
    <t>ORD26001859</t>
  </si>
  <si>
    <t>CUST94255</t>
  </si>
  <si>
    <t>ORD26001860</t>
  </si>
  <si>
    <t>CUST83516</t>
  </si>
  <si>
    <t>ORD26001861</t>
  </si>
  <si>
    <t>CUST72064</t>
  </si>
  <si>
    <t>ORD26001862</t>
  </si>
  <si>
    <t>CUST63983</t>
  </si>
  <si>
    <t>ORD26001863</t>
  </si>
  <si>
    <t>CUST84096</t>
  </si>
  <si>
    <t>ORD26001864</t>
  </si>
  <si>
    <t>CUST74058</t>
  </si>
  <si>
    <t>ORD26001865</t>
  </si>
  <si>
    <t>CUST73307</t>
  </si>
  <si>
    <t>ORD26001866</t>
  </si>
  <si>
    <t>CUST26683</t>
  </si>
  <si>
    <t>ORD26001867</t>
  </si>
  <si>
    <t>CUST24898</t>
  </si>
  <si>
    <t>ORD26001868</t>
  </si>
  <si>
    <t>CUST28332</t>
  </si>
  <si>
    <t>ORD26001869</t>
  </si>
  <si>
    <t>CUST98694</t>
  </si>
  <si>
    <t>ORD26001870</t>
  </si>
  <si>
    <t>CUST31750</t>
  </si>
  <si>
    <t>ORD26001871</t>
  </si>
  <si>
    <t>CUST58660</t>
  </si>
  <si>
    <t>ORD26001872</t>
  </si>
  <si>
    <t>CUST27739</t>
  </si>
  <si>
    <t>ORD26001873</t>
  </si>
  <si>
    <t>CUST71668</t>
  </si>
  <si>
    <t>ORD26001874</t>
  </si>
  <si>
    <t>CUST80481</t>
  </si>
  <si>
    <t>ORD26001875</t>
  </si>
  <si>
    <t>CUST18751</t>
  </si>
  <si>
    <t>ORD26001876</t>
  </si>
  <si>
    <t>CUST45989</t>
  </si>
  <si>
    <t>ORD26001877</t>
  </si>
  <si>
    <t>CUST62857</t>
  </si>
  <si>
    <t>ORD26001878</t>
  </si>
  <si>
    <t>CUST23497</t>
  </si>
  <si>
    <t>ORD26001879</t>
  </si>
  <si>
    <t>CUST78461</t>
  </si>
  <si>
    <t>ORD26001880</t>
  </si>
  <si>
    <t>CUST46338</t>
  </si>
  <si>
    <t>ORD26001881</t>
  </si>
  <si>
    <t>CUST38369</t>
  </si>
  <si>
    <t>ORD26001882</t>
  </si>
  <si>
    <t>CUST52380</t>
  </si>
  <si>
    <t>ORD26001883</t>
  </si>
  <si>
    <t>CUST97142</t>
  </si>
  <si>
    <t>ORD26001884</t>
  </si>
  <si>
    <t>CUST61543</t>
  </si>
  <si>
    <t>ORD26001885</t>
  </si>
  <si>
    <t>CUST51546</t>
  </si>
  <si>
    <t>ORD26001886</t>
  </si>
  <si>
    <t>CUST46403</t>
  </si>
  <si>
    <t>ORD26001887</t>
  </si>
  <si>
    <t>CUST99832</t>
  </si>
  <si>
    <t>ORD26001888</t>
  </si>
  <si>
    <t>CUST71089</t>
  </si>
  <si>
    <t>ORD26001889</t>
  </si>
  <si>
    <t>CUST35032</t>
  </si>
  <si>
    <t>ORD26001890</t>
  </si>
  <si>
    <t>CUST57315</t>
  </si>
  <si>
    <t>ORD26001891</t>
  </si>
  <si>
    <t>CUST58348</t>
  </si>
  <si>
    <t>ORD26001892</t>
  </si>
  <si>
    <t>CUST94105</t>
  </si>
  <si>
    <t>ORD26001893</t>
  </si>
  <si>
    <t>CUST17500</t>
  </si>
  <si>
    <t>ORD26001894</t>
  </si>
  <si>
    <t>CUST89632</t>
  </si>
  <si>
    <t>ORD26001895</t>
  </si>
  <si>
    <t>CUST81511</t>
  </si>
  <si>
    <t>ORD26001896</t>
  </si>
  <si>
    <t>CUST33187</t>
  </si>
  <si>
    <t>ORD26001897</t>
  </si>
  <si>
    <t>CUST18169</t>
  </si>
  <si>
    <t>ORD26001898</t>
  </si>
  <si>
    <t>CUST12185</t>
  </si>
  <si>
    <t>ORD26001899</t>
  </si>
  <si>
    <t>CUST58005</t>
  </si>
  <si>
    <t>ORD26001900</t>
  </si>
  <si>
    <t>CUST35289</t>
  </si>
  <si>
    <t>ORD26001901</t>
  </si>
  <si>
    <t>CUST36041</t>
  </si>
  <si>
    <t>ORD26001902</t>
  </si>
  <si>
    <t>CUST10422</t>
  </si>
  <si>
    <t>ORD26001903</t>
  </si>
  <si>
    <t>CUST21284</t>
  </si>
  <si>
    <t>ORD26001904</t>
  </si>
  <si>
    <t>CUST21326</t>
  </si>
  <si>
    <t>ORD26001905</t>
  </si>
  <si>
    <t>CUST38511</t>
  </si>
  <si>
    <t>ORD26001906</t>
  </si>
  <si>
    <t>CUST99245</t>
  </si>
  <si>
    <t>ORD26001907</t>
  </si>
  <si>
    <t>CUST46564</t>
  </si>
  <si>
    <t>ORD26001908</t>
  </si>
  <si>
    <t>CUST36112</t>
  </si>
  <si>
    <t>ORD26001909</t>
  </si>
  <si>
    <t>CUST56550</t>
  </si>
  <si>
    <t>ORD26001910</t>
  </si>
  <si>
    <t>CUST92709</t>
  </si>
  <si>
    <t>ORD26001911</t>
  </si>
  <si>
    <t>CUST66866</t>
  </si>
  <si>
    <t>ORD26001912</t>
  </si>
  <si>
    <t>CUST82300</t>
  </si>
  <si>
    <t>ORD26001913</t>
  </si>
  <si>
    <t>CUST14121</t>
  </si>
  <si>
    <t>ORD26001914</t>
  </si>
  <si>
    <t>CUST58795</t>
  </si>
  <si>
    <t>ORD26001915</t>
  </si>
  <si>
    <t>CUST11035</t>
  </si>
  <si>
    <t>ORD26001916</t>
  </si>
  <si>
    <t>CUST56924</t>
  </si>
  <si>
    <t>ORD26001917</t>
  </si>
  <si>
    <t>CUST90820</t>
  </si>
  <si>
    <t>ORD26001918</t>
  </si>
  <si>
    <t>CUST41927</t>
  </si>
  <si>
    <t>ORD26001919</t>
  </si>
  <si>
    <t>CUST49344</t>
  </si>
  <si>
    <t>ORD26001920</t>
  </si>
  <si>
    <t>CUST24136</t>
  </si>
  <si>
    <t>ORD26001921</t>
  </si>
  <si>
    <t>CUST77135</t>
  </si>
  <si>
    <t>ORD26001922</t>
  </si>
  <si>
    <t>CUST36012</t>
  </si>
  <si>
    <t>ORD26001923</t>
  </si>
  <si>
    <t>CUST17051</t>
  </si>
  <si>
    <t>ORD26001924</t>
  </si>
  <si>
    <t>CUST70370</t>
  </si>
  <si>
    <t>ORD26001925</t>
  </si>
  <si>
    <t>CUST20534</t>
  </si>
  <si>
    <t>ORD26001926</t>
  </si>
  <si>
    <t>CUST99746</t>
  </si>
  <si>
    <t>ORD26001927</t>
  </si>
  <si>
    <t>CUST71708</t>
  </si>
  <si>
    <t>ORD26001928</t>
  </si>
  <si>
    <t>CUST70749</t>
  </si>
  <si>
    <t>ORD26001929</t>
  </si>
  <si>
    <t>CUST27501</t>
  </si>
  <si>
    <t>ORD26001930</t>
  </si>
  <si>
    <t>CUST65652</t>
  </si>
  <si>
    <t>ORD26001931</t>
  </si>
  <si>
    <t>CUST86864</t>
  </si>
  <si>
    <t>ORD26001932</t>
  </si>
  <si>
    <t>ORD26001933</t>
  </si>
  <si>
    <t>ORD26001934</t>
  </si>
  <si>
    <t>CUST60340</t>
  </si>
  <si>
    <t>ORD26001935</t>
  </si>
  <si>
    <t>CUST73000</t>
  </si>
  <si>
    <t>ORD26001936</t>
  </si>
  <si>
    <t>CUST23950</t>
  </si>
  <si>
    <t>ORD26001937</t>
  </si>
  <si>
    <t>CUST63015</t>
  </si>
  <si>
    <t>ORD26001938</t>
  </si>
  <si>
    <t>CUST69597</t>
  </si>
  <si>
    <t>ORD26001939</t>
  </si>
  <si>
    <t>ORD26001940</t>
  </si>
  <si>
    <t>CUST80126</t>
  </si>
  <si>
    <t>ORD26001941</t>
  </si>
  <si>
    <t>CUST98436</t>
  </si>
  <si>
    <t>ORD26001942</t>
  </si>
  <si>
    <t>CUST43795</t>
  </si>
  <si>
    <t>ORD26001943</t>
  </si>
  <si>
    <t>CUST46924</t>
  </si>
  <si>
    <t>ORD26001944</t>
  </si>
  <si>
    <t>CUST58404</t>
  </si>
  <si>
    <t>ORD26001945</t>
  </si>
  <si>
    <t>CUST81139</t>
  </si>
  <si>
    <t>ORD26001946</t>
  </si>
  <si>
    <t>CUST49017</t>
  </si>
  <si>
    <t>ORD26001947</t>
  </si>
  <si>
    <t>CUST61932</t>
  </si>
  <si>
    <t>ORD26001948</t>
  </si>
  <si>
    <t>CUST92958</t>
  </si>
  <si>
    <t>ORD26001949</t>
  </si>
  <si>
    <t>CUST41994</t>
  </si>
  <si>
    <t>ORD26001950</t>
  </si>
  <si>
    <t>CUST89869</t>
  </si>
  <si>
    <t>ORD26001951</t>
  </si>
  <si>
    <t>CUST49581</t>
  </si>
  <si>
    <t>ORD26001952</t>
  </si>
  <si>
    <t>CUST95576</t>
  </si>
  <si>
    <t>ORD26001953</t>
  </si>
  <si>
    <t>CUST49741</t>
  </si>
  <si>
    <t>ORD26001954</t>
  </si>
  <si>
    <t>CUST59051</t>
  </si>
  <si>
    <t>ORD26001955</t>
  </si>
  <si>
    <t>CUST34341</t>
  </si>
  <si>
    <t>ORD26001956</t>
  </si>
  <si>
    <t>CUST45740</t>
  </si>
  <si>
    <t>ORD26001957</t>
  </si>
  <si>
    <t>CUST46014</t>
  </si>
  <si>
    <t>ORD26001958</t>
  </si>
  <si>
    <t>CUST12368</t>
  </si>
  <si>
    <t>ORD26001959</t>
  </si>
  <si>
    <t>CUST70377</t>
  </si>
  <si>
    <t>ORD26001960</t>
  </si>
  <si>
    <t>CUST11647</t>
  </si>
  <si>
    <t>ORD26001961</t>
  </si>
  <si>
    <t>CUST75401</t>
  </si>
  <si>
    <t>ORD26001962</t>
  </si>
  <si>
    <t>CUST84883</t>
  </si>
  <si>
    <t>ORD26001963</t>
  </si>
  <si>
    <t>CUST79414</t>
  </si>
  <si>
    <t>ORD26001964</t>
  </si>
  <si>
    <t>CUST13875</t>
  </si>
  <si>
    <t>ORD26001965</t>
  </si>
  <si>
    <t>CUST13068</t>
  </si>
  <si>
    <t>ORD26001966</t>
  </si>
  <si>
    <t>CUST89576</t>
  </si>
  <si>
    <t>ORD26001967</t>
  </si>
  <si>
    <t>CUST33412</t>
  </si>
  <si>
    <t>ORD26001968</t>
  </si>
  <si>
    <t>CUST88544</t>
  </si>
  <si>
    <t>ORD26001969</t>
  </si>
  <si>
    <t>CUST92984</t>
  </si>
  <si>
    <t>ORD26001970</t>
  </si>
  <si>
    <t>CUST70806</t>
  </si>
  <si>
    <t>ORD26001971</t>
  </si>
  <si>
    <t>CUST79817</t>
  </si>
  <si>
    <t>ORD26001972</t>
  </si>
  <si>
    <t>CUST86042</t>
  </si>
  <si>
    <t>ORD26001973</t>
  </si>
  <si>
    <t>CUST89915</t>
  </si>
  <si>
    <t>ORD26001974</t>
  </si>
  <si>
    <t>CUST12992</t>
  </si>
  <si>
    <t>ORD26001975</t>
  </si>
  <si>
    <t>CUST21923</t>
  </si>
  <si>
    <t>ORD26001976</t>
  </si>
  <si>
    <t>CUST35301</t>
  </si>
  <si>
    <t>ORD26001977</t>
  </si>
  <si>
    <t>CUST36186</t>
  </si>
  <si>
    <t>ORD26001978</t>
  </si>
  <si>
    <t>CUST70447</t>
  </si>
  <si>
    <t>ORD26001979</t>
  </si>
  <si>
    <t>CUST75564</t>
  </si>
  <si>
    <t>ORD26001980</t>
  </si>
  <si>
    <t>CUST42094</t>
  </si>
  <si>
    <t>ORD26001981</t>
  </si>
  <si>
    <t>CUST63260</t>
  </si>
  <si>
    <t>ORD26001982</t>
  </si>
  <si>
    <t>CUST80430</t>
  </si>
  <si>
    <t>ORD26001983</t>
  </si>
  <si>
    <t>CUST17836</t>
  </si>
  <si>
    <t>ORD26001984</t>
  </si>
  <si>
    <t>CUST62354</t>
  </si>
  <si>
    <t>ORD26001985</t>
  </si>
  <si>
    <t>CUST44406</t>
  </si>
  <si>
    <t>ORD26001986</t>
  </si>
  <si>
    <t>CUST54542</t>
  </si>
  <si>
    <t>ORD26001987</t>
  </si>
  <si>
    <t>CUST53257</t>
  </si>
  <si>
    <t>ORD26001988</t>
  </si>
  <si>
    <t>CUST68284</t>
  </si>
  <si>
    <t>ORD26001989</t>
  </si>
  <si>
    <t>CUST28352</t>
  </si>
  <si>
    <t>ORD26001990</t>
  </si>
  <si>
    <t>CUST57542</t>
  </si>
  <si>
    <t>ORD26001991</t>
  </si>
  <si>
    <t>CUST98247</t>
  </si>
  <si>
    <t>ORD26001992</t>
  </si>
  <si>
    <t>CUST60361</t>
  </si>
  <si>
    <t>ORD26001993</t>
  </si>
  <si>
    <t>CUST29446</t>
  </si>
  <si>
    <t>ORD26001994</t>
  </si>
  <si>
    <t>CUST77740</t>
  </si>
  <si>
    <t>ORD26001995</t>
  </si>
  <si>
    <t>CUST75679</t>
  </si>
  <si>
    <t>ORD26001996</t>
  </si>
  <si>
    <t>CUST32167</t>
  </si>
  <si>
    <t>ORD26001997</t>
  </si>
  <si>
    <t>CUST18487</t>
  </si>
  <si>
    <t>ORD26001998</t>
  </si>
  <si>
    <t>CUST25675</t>
  </si>
  <si>
    <t>ORD26001999</t>
  </si>
  <si>
    <t>CUST78697</t>
  </si>
  <si>
    <t>ORD26002000</t>
  </si>
  <si>
    <t>CUST22955</t>
  </si>
  <si>
    <t>ORD26002001</t>
  </si>
  <si>
    <t>ORD26002002</t>
  </si>
  <si>
    <t>CUST43563</t>
  </si>
  <si>
    <t>ORD26002003</t>
  </si>
  <si>
    <t>CUST15273</t>
  </si>
  <si>
    <t>ORD26002004</t>
  </si>
  <si>
    <t>CUST18345</t>
  </si>
  <si>
    <t>ORD26002005</t>
  </si>
  <si>
    <t>CUST86188</t>
  </si>
  <si>
    <t>ORD26002006</t>
  </si>
  <si>
    <t>CUST93087</t>
  </si>
  <si>
    <t>ORD26002007</t>
  </si>
  <si>
    <t>CUST81089</t>
  </si>
  <si>
    <t>ORD26002008</t>
  </si>
  <si>
    <t>CUST24617</t>
  </si>
  <si>
    <t>ORD26002009</t>
  </si>
  <si>
    <t>CUST10064</t>
  </si>
  <si>
    <t>ORD26002010</t>
  </si>
  <si>
    <t>CUST76491</t>
  </si>
  <si>
    <t>ORD26002011</t>
  </si>
  <si>
    <t>CUST42639</t>
  </si>
  <si>
    <t>ORD26002012</t>
  </si>
  <si>
    <t>ORD26002013</t>
  </si>
  <si>
    <t>CUST18593</t>
  </si>
  <si>
    <t>ORD26002014</t>
  </si>
  <si>
    <t>CUST93608</t>
  </si>
  <si>
    <t>ORD26002015</t>
  </si>
  <si>
    <t>CUST37946</t>
  </si>
  <si>
    <t>ORD26002016</t>
  </si>
  <si>
    <t>CUST99751</t>
  </si>
  <si>
    <t>ORD26002017</t>
  </si>
  <si>
    <t>CUST35153</t>
  </si>
  <si>
    <t>ORD26002018</t>
  </si>
  <si>
    <t>CUST52687</t>
  </si>
  <si>
    <t>ORD26002019</t>
  </si>
  <si>
    <t>CUST44452</t>
  </si>
  <si>
    <t>ORD26002020</t>
  </si>
  <si>
    <t>CUST56390</t>
  </si>
  <si>
    <t>ORD26002021</t>
  </si>
  <si>
    <t>CUST10743</t>
  </si>
  <si>
    <t>ORD26002022</t>
  </si>
  <si>
    <t>CUST45940</t>
  </si>
  <si>
    <t>ORD26002023</t>
  </si>
  <si>
    <t>CUST58952</t>
  </si>
  <si>
    <t>ORD26002024</t>
  </si>
  <si>
    <t>CUST36142</t>
  </si>
  <si>
    <t>ORD26002025</t>
  </si>
  <si>
    <t>CUST31026</t>
  </si>
  <si>
    <t>ORD26002026</t>
  </si>
  <si>
    <t>CUST16029</t>
  </si>
  <si>
    <t>ORD26002027</t>
  </si>
  <si>
    <t>CUST17774</t>
  </si>
  <si>
    <t>ORD26002028</t>
  </si>
  <si>
    <t>CUST24553</t>
  </si>
  <si>
    <t>ORD26002029</t>
  </si>
  <si>
    <t>CUST29715</t>
  </si>
  <si>
    <t>ORD26002030</t>
  </si>
  <si>
    <t>CUST85069</t>
  </si>
  <si>
    <t>ORD26002031</t>
  </si>
  <si>
    <t>CUST28411</t>
  </si>
  <si>
    <t>ORD26002032</t>
  </si>
  <si>
    <t>CUST68437</t>
  </si>
  <si>
    <t>ORD26002033</t>
  </si>
  <si>
    <t>CUST36081</t>
  </si>
  <si>
    <t>ORD26002034</t>
  </si>
  <si>
    <t>CUST66011</t>
  </si>
  <si>
    <t>ORD26002035</t>
  </si>
  <si>
    <t>CUST77143</t>
  </si>
  <si>
    <t>ORD26002036</t>
  </si>
  <si>
    <t>CUST52869</t>
  </si>
  <si>
    <t>ORD26002037</t>
  </si>
  <si>
    <t>CUST19902</t>
  </si>
  <si>
    <t>ORD26002038</t>
  </si>
  <si>
    <t>CUST21498</t>
  </si>
  <si>
    <t>ORD26002039</t>
  </si>
  <si>
    <t>CUST99647</t>
  </si>
  <si>
    <t>ORD26002040</t>
  </si>
  <si>
    <t>CUST29949</t>
  </si>
  <si>
    <t>ORD26002041</t>
  </si>
  <si>
    <t>CUST66675</t>
  </si>
  <si>
    <t>ORD26002042</t>
  </si>
  <si>
    <t>CUST11119</t>
  </si>
  <si>
    <t>ORD26002043</t>
  </si>
  <si>
    <t>CUST52810</t>
  </si>
  <si>
    <t>ORD26002044</t>
  </si>
  <si>
    <t>CUST85609</t>
  </si>
  <si>
    <t>ORD26002045</t>
  </si>
  <si>
    <t>CUST79916</t>
  </si>
  <si>
    <t>ORD26002046</t>
  </si>
  <si>
    <t>CUST19078</t>
  </si>
  <si>
    <t>ORD26002047</t>
  </si>
  <si>
    <t>CUST31402</t>
  </si>
  <si>
    <t>ORD26002048</t>
  </si>
  <si>
    <t>CUST67624</t>
  </si>
  <si>
    <t>ORD26002049</t>
  </si>
  <si>
    <t>CUST37339</t>
  </si>
  <si>
    <t>ORD26002050</t>
  </si>
  <si>
    <t>CUST87360</t>
  </si>
  <si>
    <t>ORD26002051</t>
  </si>
  <si>
    <t>CUST25951</t>
  </si>
  <si>
    <t>ORD26002052</t>
  </si>
  <si>
    <t>CUST56974</t>
  </si>
  <si>
    <t>ORD26002053</t>
  </si>
  <si>
    <t>CUST57167</t>
  </si>
  <si>
    <t>ORD26002054</t>
  </si>
  <si>
    <t>CUST65052</t>
  </si>
  <si>
    <t>ORD26002055</t>
  </si>
  <si>
    <t>CUST18559</t>
  </si>
  <si>
    <t>ORD26002056</t>
  </si>
  <si>
    <t>CUST61076</t>
  </si>
  <si>
    <t>ORD26002057</t>
  </si>
  <si>
    <t>CUST28446</t>
  </si>
  <si>
    <t>ORD26002058</t>
  </si>
  <si>
    <t>CUST71579</t>
  </si>
  <si>
    <t>ORD26002059</t>
  </si>
  <si>
    <t>CUST58719</t>
  </si>
  <si>
    <t>ORD26002060</t>
  </si>
  <si>
    <t>CUST29841</t>
  </si>
  <si>
    <t>ORD26002061</t>
  </si>
  <si>
    <t>CUST50116</t>
  </si>
  <si>
    <t>ORD26002062</t>
  </si>
  <si>
    <t>CUST13385</t>
  </si>
  <si>
    <t>ORD26002063</t>
  </si>
  <si>
    <t>CUST16094</t>
  </si>
  <si>
    <t>ORD26002064</t>
  </si>
  <si>
    <t>CUST55700</t>
  </si>
  <si>
    <t>ORD26002065</t>
  </si>
  <si>
    <t>CUST64404</t>
  </si>
  <si>
    <t>ORD26002066</t>
  </si>
  <si>
    <t>CUST50819</t>
  </si>
  <si>
    <t>ORD26002067</t>
  </si>
  <si>
    <t>CUST90427</t>
  </si>
  <si>
    <t>ORD26002068</t>
  </si>
  <si>
    <t>CUST38745</t>
  </si>
  <si>
    <t>ORD26002069</t>
  </si>
  <si>
    <t>CUST62931</t>
  </si>
  <si>
    <t>ORD26002070</t>
  </si>
  <si>
    <t>CUST96424</t>
  </si>
  <si>
    <t>ORD26002071</t>
  </si>
  <si>
    <t>CUST44960</t>
  </si>
  <si>
    <t>ORD26002072</t>
  </si>
  <si>
    <t>CUST14485</t>
  </si>
  <si>
    <t>ORD26002073</t>
  </si>
  <si>
    <t>CUST28737</t>
  </si>
  <si>
    <t>ORD26002074</t>
  </si>
  <si>
    <t>CUST73016</t>
  </si>
  <si>
    <t>ORD26002075</t>
  </si>
  <si>
    <t>CUST85654</t>
  </si>
  <si>
    <t>ORD26002076</t>
  </si>
  <si>
    <t>CUST25442</t>
  </si>
  <si>
    <t>ORD26002077</t>
  </si>
  <si>
    <t>CUST54693</t>
  </si>
  <si>
    <t>ORD26002078</t>
  </si>
  <si>
    <t>CUST78035</t>
  </si>
  <si>
    <t>ORD26002079</t>
  </si>
  <si>
    <t>ORD26002080</t>
  </si>
  <si>
    <t>CUST26554</t>
  </si>
  <si>
    <t>ORD26002081</t>
  </si>
  <si>
    <t>CUST76155</t>
  </si>
  <si>
    <t>ORD26002082</t>
  </si>
  <si>
    <t>CUST12191</t>
  </si>
  <si>
    <t>ORD26002083</t>
  </si>
  <si>
    <t>ORD26002084</t>
  </si>
  <si>
    <t>CUST79582</t>
  </si>
  <si>
    <t>ORD26002085</t>
  </si>
  <si>
    <t>CUST91026</t>
  </si>
  <si>
    <t>ORD26002086</t>
  </si>
  <si>
    <t>CUST16411</t>
  </si>
  <si>
    <t>ORD26002087</t>
  </si>
  <si>
    <t>CUST27841</t>
  </si>
  <si>
    <t>ORD26002088</t>
  </si>
  <si>
    <t>CUST37361</t>
  </si>
  <si>
    <t>ORD26002089</t>
  </si>
  <si>
    <t>CUST73036</t>
  </si>
  <si>
    <t>ORD26002090</t>
  </si>
  <si>
    <t>CUST61249</t>
  </si>
  <si>
    <t>ORD26002091</t>
  </si>
  <si>
    <t>CUST46204</t>
  </si>
  <si>
    <t>ORD26002092</t>
  </si>
  <si>
    <t>CUST29902</t>
  </si>
  <si>
    <t>ORD26002093</t>
  </si>
  <si>
    <t>CUST93460</t>
  </si>
  <si>
    <t>ORD26002094</t>
  </si>
  <si>
    <t>CUST71749</t>
  </si>
  <si>
    <t>ORD26002095</t>
  </si>
  <si>
    <t>CUST69554</t>
  </si>
  <si>
    <t>ORD26002096</t>
  </si>
  <si>
    <t>CUST24789</t>
  </si>
  <si>
    <t>ORD26002097</t>
  </si>
  <si>
    <t>CUST48155</t>
  </si>
  <si>
    <t>ORD26002098</t>
  </si>
  <si>
    <t>CUST88518</t>
  </si>
  <si>
    <t>ORD26002099</t>
  </si>
  <si>
    <t>CUST93631</t>
  </si>
  <si>
    <t>ORD26002100</t>
  </si>
  <si>
    <t>CUST42986</t>
  </si>
  <si>
    <t>ORD26002101</t>
  </si>
  <si>
    <t>CUST11694</t>
  </si>
  <si>
    <t>ORD26002102</t>
  </si>
  <si>
    <t>CUST97245</t>
  </si>
  <si>
    <t>ORD26002103</t>
  </si>
  <si>
    <t>CUST78022</t>
  </si>
  <si>
    <t>ORD26002104</t>
  </si>
  <si>
    <t>CUST22920</t>
  </si>
  <si>
    <t>ORD26002105</t>
  </si>
  <si>
    <t>CUST89142</t>
  </si>
  <si>
    <t>ORD26002106</t>
  </si>
  <si>
    <t>CUST67703</t>
  </si>
  <si>
    <t>ORD26002107</t>
  </si>
  <si>
    <t>CUST66596</t>
  </si>
  <si>
    <t>ORD26002108</t>
  </si>
  <si>
    <t>CUST48309</t>
  </si>
  <si>
    <t>ORD26002109</t>
  </si>
  <si>
    <t>CUST57000</t>
  </si>
  <si>
    <t>ORD26002110</t>
  </si>
  <si>
    <t>CUST70057</t>
  </si>
  <si>
    <t>ORD26002111</t>
  </si>
  <si>
    <t>CUST94972</t>
  </si>
  <si>
    <t>ORD26002112</t>
  </si>
  <si>
    <t>CUST75514</t>
  </si>
  <si>
    <t>ORD26002113</t>
  </si>
  <si>
    <t>CUST39828</t>
  </si>
  <si>
    <t>ORD26002114</t>
  </si>
  <si>
    <t>CUST63223</t>
  </si>
  <si>
    <t>ORD26002115</t>
  </si>
  <si>
    <t>CUST73627</t>
  </si>
  <si>
    <t>ORD26002116</t>
  </si>
  <si>
    <t>ORD26002117</t>
  </si>
  <si>
    <t>CUST83389</t>
  </si>
  <si>
    <t>ORD26002118</t>
  </si>
  <si>
    <t>CUST88377</t>
  </si>
  <si>
    <t>ORD26002119</t>
  </si>
  <si>
    <t>CUST62003</t>
  </si>
  <si>
    <t>ORD26002120</t>
  </si>
  <si>
    <t>CUST48523</t>
  </si>
  <si>
    <t>ORD26002121</t>
  </si>
  <si>
    <t>CUST15344</t>
  </si>
  <si>
    <t>ORD26002122</t>
  </si>
  <si>
    <t>CUST39421</t>
  </si>
  <si>
    <t>ORD26002123</t>
  </si>
  <si>
    <t>CUST11627</t>
  </si>
  <si>
    <t>ORD26002124</t>
  </si>
  <si>
    <t>CUST64332</t>
  </si>
  <si>
    <t>ORD26002125</t>
  </si>
  <si>
    <t>CUST62378</t>
  </si>
  <si>
    <t>ORD26002126</t>
  </si>
  <si>
    <t>CUST44544</t>
  </si>
  <si>
    <t>ORD26002127</t>
  </si>
  <si>
    <t>CUST27628</t>
  </si>
  <si>
    <t>ORD26002128</t>
  </si>
  <si>
    <t>CUST76512</t>
  </si>
  <si>
    <t>ORD26002129</t>
  </si>
  <si>
    <t>CUST55657</t>
  </si>
  <si>
    <t>ORD26002130</t>
  </si>
  <si>
    <t>CUST70324</t>
  </si>
  <si>
    <t>ORD26002131</t>
  </si>
  <si>
    <t>CUST12898</t>
  </si>
  <si>
    <t>ORD26002132</t>
  </si>
  <si>
    <t>CUST29382</t>
  </si>
  <si>
    <t>ORD26002133</t>
  </si>
  <si>
    <t>CUST43031</t>
  </si>
  <si>
    <t>ORD26002134</t>
  </si>
  <si>
    <t>CUST61936</t>
  </si>
  <si>
    <t>ORD26002135</t>
  </si>
  <si>
    <t>CUST40482</t>
  </si>
  <si>
    <t>ORD26002136</t>
  </si>
  <si>
    <t>CUST86922</t>
  </si>
  <si>
    <t>ORD26002137</t>
  </si>
  <si>
    <t>CUST86997</t>
  </si>
  <si>
    <t>ORD26002138</t>
  </si>
  <si>
    <t>CUST31129</t>
  </si>
  <si>
    <t>ORD26002139</t>
  </si>
  <si>
    <t>CUST13864</t>
  </si>
  <si>
    <t>ORD26002140</t>
  </si>
  <si>
    <t>CUST85235</t>
  </si>
  <si>
    <t>ORD26002141</t>
  </si>
  <si>
    <t>CUST33984</t>
  </si>
  <si>
    <t>ORD26002142</t>
  </si>
  <si>
    <t>CUST75494</t>
  </si>
  <si>
    <t>ORD26002143</t>
  </si>
  <si>
    <t>CUST94833</t>
  </si>
  <si>
    <t>ORD26002144</t>
  </si>
  <si>
    <t>CUST89450</t>
  </si>
  <si>
    <t>ORD26002145</t>
  </si>
  <si>
    <t>CUST79352</t>
  </si>
  <si>
    <t>ORD26002146</t>
  </si>
  <si>
    <t>CUST84459</t>
  </si>
  <si>
    <t>ORD26002147</t>
  </si>
  <si>
    <t>CUST33827</t>
  </si>
  <si>
    <t>ORD26002148</t>
  </si>
  <si>
    <t>CUST88606</t>
  </si>
  <si>
    <t>ORD26002149</t>
  </si>
  <si>
    <t>CUST33264</t>
  </si>
  <si>
    <t>ORD26002150</t>
  </si>
  <si>
    <t>ORD26002151</t>
  </si>
  <si>
    <t>CUST77959</t>
  </si>
  <si>
    <t>ORD26002152</t>
  </si>
  <si>
    <t>CUST90372</t>
  </si>
  <si>
    <t>ORD26002153</t>
  </si>
  <si>
    <t>CUST97648</t>
  </si>
  <si>
    <t>ORD26002154</t>
  </si>
  <si>
    <t>CUST74325</t>
  </si>
  <si>
    <t>ORD26002155</t>
  </si>
  <si>
    <t>CUST72970</t>
  </si>
  <si>
    <t>ORD26002156</t>
  </si>
  <si>
    <t>CUST83793</t>
  </si>
  <si>
    <t>ORD26002157</t>
  </si>
  <si>
    <t>CUST47035</t>
  </si>
  <si>
    <t>ORD26002158</t>
  </si>
  <si>
    <t>CUST62984</t>
  </si>
  <si>
    <t>ORD26002159</t>
  </si>
  <si>
    <t>CUST83564</t>
  </si>
  <si>
    <t>ORD26002160</t>
  </si>
  <si>
    <t>CUST99660</t>
  </si>
  <si>
    <t>ORD26002161</t>
  </si>
  <si>
    <t>CUST87000</t>
  </si>
  <si>
    <t>ORD26002162</t>
  </si>
  <si>
    <t>CUST13665</t>
  </si>
  <si>
    <t>ORD26002163</t>
  </si>
  <si>
    <t>CUST99674</t>
  </si>
  <si>
    <t>ORD26002164</t>
  </si>
  <si>
    <t>CUST15861</t>
  </si>
  <si>
    <t>ORD26002165</t>
  </si>
  <si>
    <t>CUST36687</t>
  </si>
  <si>
    <t>ORD26002166</t>
  </si>
  <si>
    <t>CUST37004</t>
  </si>
  <si>
    <t>ORD26002167</t>
  </si>
  <si>
    <t>CUST53352</t>
  </si>
  <si>
    <t>ORD26002168</t>
  </si>
  <si>
    <t>CUST30437</t>
  </si>
  <si>
    <t>ORD26002169</t>
  </si>
  <si>
    <t>CUST65422</t>
  </si>
  <si>
    <t>ORD26002170</t>
  </si>
  <si>
    <t>CUST11340</t>
  </si>
  <si>
    <t>ORD26002171</t>
  </si>
  <si>
    <t>CUST73991</t>
  </si>
  <si>
    <t>ORD26002172</t>
  </si>
  <si>
    <t>CUST68868</t>
  </si>
  <si>
    <t>ORD26002173</t>
  </si>
  <si>
    <t>CUST74033</t>
  </si>
  <si>
    <t>ORD26002174</t>
  </si>
  <si>
    <t>CUST99247</t>
  </si>
  <si>
    <t>ORD26002175</t>
  </si>
  <si>
    <t>CUST25650</t>
  </si>
  <si>
    <t>ORD26002176</t>
  </si>
  <si>
    <t>CUST26661</t>
  </si>
  <si>
    <t>ORD26002177</t>
  </si>
  <si>
    <t>CUST60864</t>
  </si>
  <si>
    <t>ORD26002178</t>
  </si>
  <si>
    <t>CUST28711</t>
  </si>
  <si>
    <t>ORD26002179</t>
  </si>
  <si>
    <t>CUST34768</t>
  </si>
  <si>
    <t>ORD26002180</t>
  </si>
  <si>
    <t>CUST54741</t>
  </si>
  <si>
    <t>ORD26002181</t>
  </si>
  <si>
    <t>CUST17396</t>
  </si>
  <si>
    <t>ORD26002182</t>
  </si>
  <si>
    <t>CUST92210</t>
  </si>
  <si>
    <t>ORD26002183</t>
  </si>
  <si>
    <t>CUST42214</t>
  </si>
  <si>
    <t>ORD26002184</t>
  </si>
  <si>
    <t>CUST51622</t>
  </si>
  <si>
    <t>ORD26002185</t>
  </si>
  <si>
    <t>CUST32271</t>
  </si>
  <si>
    <t>ORD26002186</t>
  </si>
  <si>
    <t>CUST10773</t>
  </si>
  <si>
    <t>ORD26002187</t>
  </si>
  <si>
    <t>CUST39428</t>
  </si>
  <si>
    <t>ORD26002188</t>
  </si>
  <si>
    <t>CUST84906</t>
  </si>
  <si>
    <t>ORD26002189</t>
  </si>
  <si>
    <t>CUST74298</t>
  </si>
  <si>
    <t>ORD26002190</t>
  </si>
  <si>
    <t>CUST30072</t>
  </si>
  <si>
    <t>ORD26002191</t>
  </si>
  <si>
    <t>CUST32852</t>
  </si>
  <si>
    <t>ORD26002192</t>
  </si>
  <si>
    <t>CUST49302</t>
  </si>
  <si>
    <t>ORD26002193</t>
  </si>
  <si>
    <t>CUST62721</t>
  </si>
  <si>
    <t>ORD26002194</t>
  </si>
  <si>
    <t>CUST69285</t>
  </si>
  <si>
    <t>ORD26002195</t>
  </si>
  <si>
    <t>CUST79459</t>
  </si>
  <si>
    <t>ORD26002196</t>
  </si>
  <si>
    <t>CUST96419</t>
  </si>
  <si>
    <t>ORD26002197</t>
  </si>
  <si>
    <t>CUST94410</t>
  </si>
  <si>
    <t>ORD26002198</t>
  </si>
  <si>
    <t>CUST49363</t>
  </si>
  <si>
    <t>ORD26002199</t>
  </si>
  <si>
    <t>CUST30541</t>
  </si>
  <si>
    <t>ORD26002200</t>
  </si>
  <si>
    <t>CUST37060</t>
  </si>
  <si>
    <t>ORD26002201</t>
  </si>
  <si>
    <t>CUST94048</t>
  </si>
  <si>
    <t>ORD26002202</t>
  </si>
  <si>
    <t>CUST27112</t>
  </si>
  <si>
    <t>ORD26002203</t>
  </si>
  <si>
    <t>CUST14627</t>
  </si>
  <si>
    <t>ORD26002204</t>
  </si>
  <si>
    <t>CUST16914</t>
  </si>
  <si>
    <t>ORD26002205</t>
  </si>
  <si>
    <t>CUST29739</t>
  </si>
  <si>
    <t>ORD26002206</t>
  </si>
  <si>
    <t>CUST68538</t>
  </si>
  <si>
    <t>ORD26002207</t>
  </si>
  <si>
    <t>CUST29925</t>
  </si>
  <si>
    <t>ORD26002208</t>
  </si>
  <si>
    <t>CUST83618</t>
  </si>
  <si>
    <t>ORD26002209</t>
  </si>
  <si>
    <t>CUST24858</t>
  </si>
  <si>
    <t>ORD26002210</t>
  </si>
  <si>
    <t>CUST71972</t>
  </si>
  <si>
    <t>ORD26002211</t>
  </si>
  <si>
    <t>CUST57498</t>
  </si>
  <si>
    <t>ORD26002212</t>
  </si>
  <si>
    <t>CUST98049</t>
  </si>
  <si>
    <t>ORD26002213</t>
  </si>
  <si>
    <t>CUST27687</t>
  </si>
  <si>
    <t>ORD26002214</t>
  </si>
  <si>
    <t>CUST97674</t>
  </si>
  <si>
    <t>ORD26002215</t>
  </si>
  <si>
    <t>CUST20888</t>
  </si>
  <si>
    <t>ORD26002216</t>
  </si>
  <si>
    <t>CUST32159</t>
  </si>
  <si>
    <t>ORD26002217</t>
  </si>
  <si>
    <t>CUST13072</t>
  </si>
  <si>
    <t>ORD26002218</t>
  </si>
  <si>
    <t>CUST44486</t>
  </si>
  <si>
    <t>ORD26002219</t>
  </si>
  <si>
    <t>CUST96074</t>
  </si>
  <si>
    <t>ORD26002220</t>
  </si>
  <si>
    <t>CUST91811</t>
  </si>
  <si>
    <t>ORD26002221</t>
  </si>
  <si>
    <t>CUST59809</t>
  </si>
  <si>
    <t>ORD26002222</t>
  </si>
  <si>
    <t>CUST77185</t>
  </si>
  <si>
    <t>ORD26002223</t>
  </si>
  <si>
    <t>CUST74071</t>
  </si>
  <si>
    <t>ORD26002224</t>
  </si>
  <si>
    <t>CUST97323</t>
  </si>
  <si>
    <t>ORD26002225</t>
  </si>
  <si>
    <t>CUST24031</t>
  </si>
  <si>
    <t>ORD26002226</t>
  </si>
  <si>
    <t>ORD26002227</t>
  </si>
  <si>
    <t>CUST54713</t>
  </si>
  <si>
    <t>ORD26002228</t>
  </si>
  <si>
    <t>CUST70393</t>
  </si>
  <si>
    <t>ORD26002229</t>
  </si>
  <si>
    <t>CUST20637</t>
  </si>
  <si>
    <t>ORD26002230</t>
  </si>
  <si>
    <t>CUST16553</t>
  </si>
  <si>
    <t>ORD26002231</t>
  </si>
  <si>
    <t>CUST35860</t>
  </si>
  <si>
    <t>ORD26002232</t>
  </si>
  <si>
    <t>CUST18030</t>
  </si>
  <si>
    <t>ORD26002233</t>
  </si>
  <si>
    <t>CUST28860</t>
  </si>
  <si>
    <t>ORD26002234</t>
  </si>
  <si>
    <t>CUST34667</t>
  </si>
  <si>
    <t>ORD26002235</t>
  </si>
  <si>
    <t>CUST93269</t>
  </si>
  <si>
    <t>ORD26002236</t>
  </si>
  <si>
    <t>CUST42892</t>
  </si>
  <si>
    <t>ORD26002237</t>
  </si>
  <si>
    <t>CUST99591</t>
  </si>
  <si>
    <t>ORD26002238</t>
  </si>
  <si>
    <t>CUST17917</t>
  </si>
  <si>
    <t>ORD26002239</t>
  </si>
  <si>
    <t>CUST11572</t>
  </si>
  <si>
    <t>ORD26002240</t>
  </si>
  <si>
    <t>CUST18634</t>
  </si>
  <si>
    <t>ORD26002241</t>
  </si>
  <si>
    <t>CUST58554</t>
  </si>
  <si>
    <t>ORD26002242</t>
  </si>
  <si>
    <t>CUST86969</t>
  </si>
  <si>
    <t>ORD26002243</t>
  </si>
  <si>
    <t>CUST62853</t>
  </si>
  <si>
    <t>ORD26002244</t>
  </si>
  <si>
    <t>CUST64997</t>
  </si>
  <si>
    <t>ORD26002245</t>
  </si>
  <si>
    <t>CUST92862</t>
  </si>
  <si>
    <t>ORD26002246</t>
  </si>
  <si>
    <t>CUST32646</t>
  </si>
  <si>
    <t>ORD26002247</t>
  </si>
  <si>
    <t>CUST29647</t>
  </si>
  <si>
    <t>ORD26002248</t>
  </si>
  <si>
    <t>CUST82001</t>
  </si>
  <si>
    <t>ORD26002249</t>
  </si>
  <si>
    <t>CUST67030</t>
  </si>
  <si>
    <t>ORD26002250</t>
  </si>
  <si>
    <t>CUST72482</t>
  </si>
  <si>
    <t>ORD26002251</t>
  </si>
  <si>
    <t>CUST38364</t>
  </si>
  <si>
    <t>ORD26002252</t>
  </si>
  <si>
    <t>CUST50712</t>
  </si>
  <si>
    <t>ORD26002253</t>
  </si>
  <si>
    <t>CUST58936</t>
  </si>
  <si>
    <t>ORD26002254</t>
  </si>
  <si>
    <t>CUST42258</t>
  </si>
  <si>
    <t>ORD26002255</t>
  </si>
  <si>
    <t>CUST72414</t>
  </si>
  <si>
    <t>ORD26002256</t>
  </si>
  <si>
    <t>CUST26663</t>
  </si>
  <si>
    <t>ORD26002257</t>
  </si>
  <si>
    <t>CUST42649</t>
  </si>
  <si>
    <t>ORD26002258</t>
  </si>
  <si>
    <t>CUST29445</t>
  </si>
  <si>
    <t>ORD26002259</t>
  </si>
  <si>
    <t>CUST44866</t>
  </si>
  <si>
    <t>ORD26002260</t>
  </si>
  <si>
    <t>CUST28754</t>
  </si>
  <si>
    <t>ORD26002261</t>
  </si>
  <si>
    <t>CUST52888</t>
  </si>
  <si>
    <t>ORD26002262</t>
  </si>
  <si>
    <t>CUST51947</t>
  </si>
  <si>
    <t>ORD26002263</t>
  </si>
  <si>
    <t>CUST88326</t>
  </si>
  <si>
    <t>ORD26002264</t>
  </si>
  <si>
    <t>CUST78616</t>
  </si>
  <si>
    <t>ORD26002265</t>
  </si>
  <si>
    <t>CUST11430</t>
  </si>
  <si>
    <t>ORD26002266</t>
  </si>
  <si>
    <t>CUST94408</t>
  </si>
  <si>
    <t>ORD26002267</t>
  </si>
  <si>
    <t>CUST68547</t>
  </si>
  <si>
    <t>ORD26002268</t>
  </si>
  <si>
    <t>CUST45855</t>
  </si>
  <si>
    <t>ORD26002269</t>
  </si>
  <si>
    <t>CUST86871</t>
  </si>
  <si>
    <t>ORD26002270</t>
  </si>
  <si>
    <t>CUST72534</t>
  </si>
  <si>
    <t>ORD26002271</t>
  </si>
  <si>
    <t>CUST92429</t>
  </si>
  <si>
    <t>ORD26002272</t>
  </si>
  <si>
    <t>CUST14526</t>
  </si>
  <si>
    <t>ORD26002273</t>
  </si>
  <si>
    <t>CUST27284</t>
  </si>
  <si>
    <t>ORD26002274</t>
  </si>
  <si>
    <t>CUST40803</t>
  </si>
  <si>
    <t>ORD26002275</t>
  </si>
  <si>
    <t>CUST19119</t>
  </si>
  <si>
    <t>ORD26002276</t>
  </si>
  <si>
    <t>CUST30314</t>
  </si>
  <si>
    <t>ORD26002277</t>
  </si>
  <si>
    <t>CUST44177</t>
  </si>
  <si>
    <t>ORD26002278</t>
  </si>
  <si>
    <t>CUST94266</t>
  </si>
  <si>
    <t>ORD26002279</t>
  </si>
  <si>
    <t>CUST30005</t>
  </si>
  <si>
    <t>ORD26002280</t>
  </si>
  <si>
    <t>ORD26002281</t>
  </si>
  <si>
    <t>CUST64386</t>
  </si>
  <si>
    <t>ORD26002282</t>
  </si>
  <si>
    <t>CUST86380</t>
  </si>
  <si>
    <t>ORD26002283</t>
  </si>
  <si>
    <t>CUST76735</t>
  </si>
  <si>
    <t>ORD26002284</t>
  </si>
  <si>
    <t>CUST91630</t>
  </si>
  <si>
    <t>ORD26002285</t>
  </si>
  <si>
    <t>CUST89641</t>
  </si>
  <si>
    <t>ORD26002286</t>
  </si>
  <si>
    <t>CUST95257</t>
  </si>
  <si>
    <t>ORD26002287</t>
  </si>
  <si>
    <t>CUST77083</t>
  </si>
  <si>
    <t>ORD26002288</t>
  </si>
  <si>
    <t>CUST36946</t>
  </si>
  <si>
    <t>ORD26002289</t>
  </si>
  <si>
    <t>CUST38094</t>
  </si>
  <si>
    <t>ORD26002290</t>
  </si>
  <si>
    <t>CUST40121</t>
  </si>
  <si>
    <t>ORD26002291</t>
  </si>
  <si>
    <t>CUST38367</t>
  </si>
  <si>
    <t>ORD26002292</t>
  </si>
  <si>
    <t>CUST52907</t>
  </si>
  <si>
    <t>ORD26002293</t>
  </si>
  <si>
    <t>CUST88215</t>
  </si>
  <si>
    <t>ORD26002294</t>
  </si>
  <si>
    <t>CUST14089</t>
  </si>
  <si>
    <t>ORD26002295</t>
  </si>
  <si>
    <t>CUST59993</t>
  </si>
  <si>
    <t>ORD26002296</t>
  </si>
  <si>
    <t>CUST65465</t>
  </si>
  <si>
    <t>ORD26002297</t>
  </si>
  <si>
    <t>CUST14586</t>
  </si>
  <si>
    <t>ORD26002298</t>
  </si>
  <si>
    <t>CUST36825</t>
  </si>
  <si>
    <t>ORD26002299</t>
  </si>
  <si>
    <t>CUST72456</t>
  </si>
  <si>
    <t>ORD26002300</t>
  </si>
  <si>
    <t>CUST85992</t>
  </si>
  <si>
    <t>ORD26002301</t>
  </si>
  <si>
    <t>CUST30092</t>
  </si>
  <si>
    <t>ORD26002302</t>
  </si>
  <si>
    <t>CUST71040</t>
  </si>
  <si>
    <t>ORD26002303</t>
  </si>
  <si>
    <t>CUST46808</t>
  </si>
  <si>
    <t>ORD26002304</t>
  </si>
  <si>
    <t>CUST34650</t>
  </si>
  <si>
    <t>ORD26002305</t>
  </si>
  <si>
    <t>CUST83821</t>
  </si>
  <si>
    <t>ORD26002306</t>
  </si>
  <si>
    <t>CUST47554</t>
  </si>
  <si>
    <t>ORD26002307</t>
  </si>
  <si>
    <t>CUST58924</t>
  </si>
  <si>
    <t>ORD26002308</t>
  </si>
  <si>
    <t>CUST63346</t>
  </si>
  <si>
    <t>ORD26002309</t>
  </si>
  <si>
    <t>CUST29350</t>
  </si>
  <si>
    <t>ORD26002310</t>
  </si>
  <si>
    <t>CUST43187</t>
  </si>
  <si>
    <t>ORD26002311</t>
  </si>
  <si>
    <t>CUST99173</t>
  </si>
  <si>
    <t>ORD26002312</t>
  </si>
  <si>
    <t>CUST91928</t>
  </si>
  <si>
    <t>ORD26002313</t>
  </si>
  <si>
    <t>CUST85195</t>
  </si>
  <si>
    <t>ORD26002314</t>
  </si>
  <si>
    <t>CUST64916</t>
  </si>
  <si>
    <t>ORD26002315</t>
  </si>
  <si>
    <t>CUST82148</t>
  </si>
  <si>
    <t>ORD26002316</t>
  </si>
  <si>
    <t>CUST25325</t>
  </si>
  <si>
    <t>ORD26002317</t>
  </si>
  <si>
    <t>CUST61485</t>
  </si>
  <si>
    <t>ORD26002318</t>
  </si>
  <si>
    <t>CUST23949</t>
  </si>
  <si>
    <t>ORD26002319</t>
  </si>
  <si>
    <t>CUST10078</t>
  </si>
  <si>
    <t>ORD26002320</t>
  </si>
  <si>
    <t>CUST50180</t>
  </si>
  <si>
    <t>ORD26002321</t>
  </si>
  <si>
    <t>CUST35035</t>
  </si>
  <si>
    <t>ORD26002322</t>
  </si>
  <si>
    <t>CUST99192</t>
  </si>
  <si>
    <t>ORD26002323</t>
  </si>
  <si>
    <t>CUST56860</t>
  </si>
  <si>
    <t>ORD26002324</t>
  </si>
  <si>
    <t>CUST66167</t>
  </si>
  <si>
    <t>ORD26002325</t>
  </si>
  <si>
    <t>CUST14131</t>
  </si>
  <si>
    <t>ORD26002326</t>
  </si>
  <si>
    <t>CUST60299</t>
  </si>
  <si>
    <t>ORD26002327</t>
  </si>
  <si>
    <t>CUST56013</t>
  </si>
  <si>
    <t>ORD26002328</t>
  </si>
  <si>
    <t>CUST43050</t>
  </si>
  <si>
    <t>ORD26002329</t>
  </si>
  <si>
    <t>CUST22321</t>
  </si>
  <si>
    <t>ORD26002330</t>
  </si>
  <si>
    <t>CUST50607</t>
  </si>
  <si>
    <t>ORD26002331</t>
  </si>
  <si>
    <t>CUST99630</t>
  </si>
  <si>
    <t>ORD26002332</t>
  </si>
  <si>
    <t>CUST70709</t>
  </si>
  <si>
    <t>ORD26002333</t>
  </si>
  <si>
    <t>CUST16385</t>
  </si>
  <si>
    <t>ORD26002334</t>
  </si>
  <si>
    <t>CUST69208</t>
  </si>
  <si>
    <t>ORD26002335</t>
  </si>
  <si>
    <t>CUST24375</t>
  </si>
  <si>
    <t>ORD26002336</t>
  </si>
  <si>
    <t>CUST60764</t>
  </si>
  <si>
    <t>ORD26002337</t>
  </si>
  <si>
    <t>CUST99526</t>
  </si>
  <si>
    <t>ORD26002338</t>
  </si>
  <si>
    <t>CUST25216</t>
  </si>
  <si>
    <t>ORD26002339</t>
  </si>
  <si>
    <t>CUST83763</t>
  </si>
  <si>
    <t>ORD26002340</t>
  </si>
  <si>
    <t>CUST78835</t>
  </si>
  <si>
    <t>ORD26002341</t>
  </si>
  <si>
    <t>CUST83044</t>
  </si>
  <si>
    <t>ORD26002342</t>
  </si>
  <si>
    <t>CUST56876</t>
  </si>
  <si>
    <t>ORD26002343</t>
  </si>
  <si>
    <t>CUST84766</t>
  </si>
  <si>
    <t>ORD26002344</t>
  </si>
  <si>
    <t>CUST83055</t>
  </si>
  <si>
    <t>ORD26002345</t>
  </si>
  <si>
    <t>CUST25184</t>
  </si>
  <si>
    <t>ORD26002346</t>
  </si>
  <si>
    <t>ORD26002347</t>
  </si>
  <si>
    <t>CUST97282</t>
  </si>
  <si>
    <t>ORD26002348</t>
  </si>
  <si>
    <t>CUST41939</t>
  </si>
  <si>
    <t>ORD26002349</t>
  </si>
  <si>
    <t>CUST38065</t>
  </si>
  <si>
    <t>ORD26002350</t>
  </si>
  <si>
    <t>CUST19295</t>
  </si>
  <si>
    <t>ORD26002351</t>
  </si>
  <si>
    <t>CUST18912</t>
  </si>
  <si>
    <t>ORD26002352</t>
  </si>
  <si>
    <t>CUST64199</t>
  </si>
  <si>
    <t>ORD26002353</t>
  </si>
  <si>
    <t>CUST52006</t>
  </si>
  <si>
    <t>ORD26002354</t>
  </si>
  <si>
    <t>CUST68959</t>
  </si>
  <si>
    <t>ORD26002355</t>
  </si>
  <si>
    <t>CUST76787</t>
  </si>
  <si>
    <t>ORD26002356</t>
  </si>
  <si>
    <t>CUST19837</t>
  </si>
  <si>
    <t>ORD26002357</t>
  </si>
  <si>
    <t>CUST29079</t>
  </si>
  <si>
    <t>ORD26002358</t>
  </si>
  <si>
    <t>CUST54758</t>
  </si>
  <si>
    <t>ORD26002359</t>
  </si>
  <si>
    <t>CUST71592</t>
  </si>
  <si>
    <t>ORD26002360</t>
  </si>
  <si>
    <t>CUST83424</t>
  </si>
  <si>
    <t>ORD26002361</t>
  </si>
  <si>
    <t>CUST74182</t>
  </si>
  <si>
    <t>ORD26002362</t>
  </si>
  <si>
    <t>CUST45553</t>
  </si>
  <si>
    <t>ORD26002363</t>
  </si>
  <si>
    <t>CUST41380</t>
  </si>
  <si>
    <t>ORD26002364</t>
  </si>
  <si>
    <t>CUST98617</t>
  </si>
  <si>
    <t>ORD26002365</t>
  </si>
  <si>
    <t>CUST90354</t>
  </si>
  <si>
    <t>ORD26002366</t>
  </si>
  <si>
    <t>CUST82470</t>
  </si>
  <si>
    <t>ORD26002367</t>
  </si>
  <si>
    <t>CUST48202</t>
  </si>
  <si>
    <t>ORD26002368</t>
  </si>
  <si>
    <t>CUST94866</t>
  </si>
  <si>
    <t>ORD26002369</t>
  </si>
  <si>
    <t>CUST84473</t>
  </si>
  <si>
    <t>ORD26002370</t>
  </si>
  <si>
    <t>CUST26309</t>
  </si>
  <si>
    <t>ORD26002371</t>
  </si>
  <si>
    <t>CUST43398</t>
  </si>
  <si>
    <t>ORD26002372</t>
  </si>
  <si>
    <t>CUST36108</t>
  </si>
  <si>
    <t>ORD26002373</t>
  </si>
  <si>
    <t>CUST60709</t>
  </si>
  <si>
    <t>ORD26002374</t>
  </si>
  <si>
    <t>CUST17143</t>
  </si>
  <si>
    <t>ORD26002375</t>
  </si>
  <si>
    <t>CUST26701</t>
  </si>
  <si>
    <t>ORD26002376</t>
  </si>
  <si>
    <t>CUST17848</t>
  </si>
  <si>
    <t>ORD26002377</t>
  </si>
  <si>
    <t>ORD26002378</t>
  </si>
  <si>
    <t>CUST56340</t>
  </si>
  <si>
    <t>ORD26002379</t>
  </si>
  <si>
    <t>CUST32523</t>
  </si>
  <si>
    <t>ORD26002380</t>
  </si>
  <si>
    <t>CUST90495</t>
  </si>
  <si>
    <t>ORD26002381</t>
  </si>
  <si>
    <t>CUST41722</t>
  </si>
  <si>
    <t>ORD26002382</t>
  </si>
  <si>
    <t>CUST10415</t>
  </si>
  <si>
    <t>ORD26002383</t>
  </si>
  <si>
    <t>CUST60685</t>
  </si>
  <si>
    <t>ORD26002384</t>
  </si>
  <si>
    <t>CUST68213</t>
  </si>
  <si>
    <t>ORD26002385</t>
  </si>
  <si>
    <t>CUST45615</t>
  </si>
  <si>
    <t>ORD26002386</t>
  </si>
  <si>
    <t>CUST12715</t>
  </si>
  <si>
    <t>ORD26002387</t>
  </si>
  <si>
    <t>CUST28941</t>
  </si>
  <si>
    <t>ORD26002388</t>
  </si>
  <si>
    <t>CUST51184</t>
  </si>
  <si>
    <t>ORD26002389</t>
  </si>
  <si>
    <t>CUST59734</t>
  </si>
  <si>
    <t>ORD26002390</t>
  </si>
  <si>
    <t>CUST18479</t>
  </si>
  <si>
    <t>ORD26002391</t>
  </si>
  <si>
    <t>CUST12686</t>
  </si>
  <si>
    <t>ORD26002392</t>
  </si>
  <si>
    <t>CUST45274</t>
  </si>
  <si>
    <t>ORD26002393</t>
  </si>
  <si>
    <t>CUST86741</t>
  </si>
  <si>
    <t>ORD26002394</t>
  </si>
  <si>
    <t>CUST57785</t>
  </si>
  <si>
    <t>ORD26002395</t>
  </si>
  <si>
    <t>CUST90668</t>
  </si>
  <si>
    <t>ORD26002396</t>
  </si>
  <si>
    <t>CUST29533</t>
  </si>
  <si>
    <t>ORD26002397</t>
  </si>
  <si>
    <t>CUST50841</t>
  </si>
  <si>
    <t>ORD26002398</t>
  </si>
  <si>
    <t>CUST85053</t>
  </si>
  <si>
    <t>ORD26002399</t>
  </si>
  <si>
    <t>CUST35609</t>
  </si>
  <si>
    <t>ORD26002400</t>
  </si>
  <si>
    <t>CUST33426</t>
  </si>
  <si>
    <t>ORD26002401</t>
  </si>
  <si>
    <t>CUST79947</t>
  </si>
  <si>
    <t>ORD26002402</t>
  </si>
  <si>
    <t>CUST77272</t>
  </si>
  <si>
    <t>ORD26002403</t>
  </si>
  <si>
    <t>CUST30435</t>
  </si>
  <si>
    <t>ORD26002404</t>
  </si>
  <si>
    <t>CUST42216</t>
  </si>
  <si>
    <t>ORD26002405</t>
  </si>
  <si>
    <t>CUST15540</t>
  </si>
  <si>
    <t>ORD26002406</t>
  </si>
  <si>
    <t>CUST74219</t>
  </si>
  <si>
    <t>ORD26002407</t>
  </si>
  <si>
    <t>CUST94849</t>
  </si>
  <si>
    <t>ORD26002408</t>
  </si>
  <si>
    <t>CUST42955</t>
  </si>
  <si>
    <t>ORD26002409</t>
  </si>
  <si>
    <t>CUST14773</t>
  </si>
  <si>
    <t>ORD26002410</t>
  </si>
  <si>
    <t>CUST64055</t>
  </si>
  <si>
    <t>ORD26002411</t>
  </si>
  <si>
    <t>ORD26002412</t>
  </si>
  <si>
    <t>CUST28329</t>
  </si>
  <si>
    <t>ORD26002413</t>
  </si>
  <si>
    <t>CUST67544</t>
  </si>
  <si>
    <t>ORD26002414</t>
  </si>
  <si>
    <t>CUST70725</t>
  </si>
  <si>
    <t>ORD26002415</t>
  </si>
  <si>
    <t>CUST23275</t>
  </si>
  <si>
    <t>ORD26002416</t>
  </si>
  <si>
    <t>CUST95646</t>
  </si>
  <si>
    <t>ORD26002417</t>
  </si>
  <si>
    <t>CUST15311</t>
  </si>
  <si>
    <t>ORD26002418</t>
  </si>
  <si>
    <t>ORD26002419</t>
  </si>
  <si>
    <t>CUST13235</t>
  </si>
  <si>
    <t>ORD26002420</t>
  </si>
  <si>
    <t>CUST90337</t>
  </si>
  <si>
    <t>ORD26002421</t>
  </si>
  <si>
    <t>CUST86758</t>
  </si>
  <si>
    <t>ORD26002422</t>
  </si>
  <si>
    <t>CUST97335</t>
  </si>
  <si>
    <t>ORD26002423</t>
  </si>
  <si>
    <t>CUST59535</t>
  </si>
  <si>
    <t>ORD26002424</t>
  </si>
  <si>
    <t>CUST35733</t>
  </si>
  <si>
    <t>ORD26002425</t>
  </si>
  <si>
    <t>CUST11587</t>
  </si>
  <si>
    <t>ORD26002426</t>
  </si>
  <si>
    <t>CUST29876</t>
  </si>
  <si>
    <t>ORD26002427</t>
  </si>
  <si>
    <t>CUST14910</t>
  </si>
  <si>
    <t>ORD26002428</t>
  </si>
  <si>
    <t>CUST31706</t>
  </si>
  <si>
    <t>ORD26002429</t>
  </si>
  <si>
    <t>CUST90844</t>
  </si>
  <si>
    <t>ORD26002430</t>
  </si>
  <si>
    <t>CUST53332</t>
  </si>
  <si>
    <t>ORD26002431</t>
  </si>
  <si>
    <t>CUST78163</t>
  </si>
  <si>
    <t>ORD26002432</t>
  </si>
  <si>
    <t>CUST73359</t>
  </si>
  <si>
    <t>ORD26002433</t>
  </si>
  <si>
    <t>CUST16722</t>
  </si>
  <si>
    <t>ORD26002434</t>
  </si>
  <si>
    <t>CUST38698</t>
  </si>
  <si>
    <t>ORD26002435</t>
  </si>
  <si>
    <t>CUST64086</t>
  </si>
  <si>
    <t>ORD26002436</t>
  </si>
  <si>
    <t>CUST73068</t>
  </si>
  <si>
    <t>ORD26002437</t>
  </si>
  <si>
    <t>CUST30191</t>
  </si>
  <si>
    <t>ORD26002438</t>
  </si>
  <si>
    <t>CUST40891</t>
  </si>
  <si>
    <t>ORD26002439</t>
  </si>
  <si>
    <t>CUST40816</t>
  </si>
  <si>
    <t>ORD26002440</t>
  </si>
  <si>
    <t>CUST87784</t>
  </si>
  <si>
    <t>ORD26002441</t>
  </si>
  <si>
    <t>CUST11112</t>
  </si>
  <si>
    <t>ORD26002442</t>
  </si>
  <si>
    <t>CUST94930</t>
  </si>
  <si>
    <t>ORD26002443</t>
  </si>
  <si>
    <t>CUST58072</t>
  </si>
  <si>
    <t>ORD26002444</t>
  </si>
  <si>
    <t>CUST23103</t>
  </si>
  <si>
    <t>ORD26002445</t>
  </si>
  <si>
    <t>CUST35198</t>
  </si>
  <si>
    <t>ORD26002446</t>
  </si>
  <si>
    <t>CUST90666</t>
  </si>
  <si>
    <t>ORD26002447</t>
  </si>
  <si>
    <t>CUST44076</t>
  </si>
  <si>
    <t>ORD26002448</t>
  </si>
  <si>
    <t>CUST14198</t>
  </si>
  <si>
    <t>ORD26002449</t>
  </si>
  <si>
    <t>CUST69311</t>
  </si>
  <si>
    <t>ORD26002450</t>
  </si>
  <si>
    <t>CUST64784</t>
  </si>
  <si>
    <t>ORD26002451</t>
  </si>
  <si>
    <t>CUST29493</t>
  </si>
  <si>
    <t>ORD26002452</t>
  </si>
  <si>
    <t>CUST24113</t>
  </si>
  <si>
    <t>ORD26002453</t>
  </si>
  <si>
    <t>CUST51936</t>
  </si>
  <si>
    <t>ORD26002454</t>
  </si>
  <si>
    <t>CUST98033</t>
  </si>
  <si>
    <t>ORD26002455</t>
  </si>
  <si>
    <t>CUST14434</t>
  </si>
  <si>
    <t>ORD26002456</t>
  </si>
  <si>
    <t>CUST43053</t>
  </si>
  <si>
    <t>ORD26002457</t>
  </si>
  <si>
    <t>CUST52412</t>
  </si>
  <si>
    <t>ORD26002458</t>
  </si>
  <si>
    <t>CUST51259</t>
  </si>
  <si>
    <t>ORD26002459</t>
  </si>
  <si>
    <t>CUST64499</t>
  </si>
  <si>
    <t>ORD26002460</t>
  </si>
  <si>
    <t>CUST77211</t>
  </si>
  <si>
    <t>ORD26002461</t>
  </si>
  <si>
    <t>CUST11209</t>
  </si>
  <si>
    <t>ORD26002462</t>
  </si>
  <si>
    <t>CUST23709</t>
  </si>
  <si>
    <t>ORD26002463</t>
  </si>
  <si>
    <t>CUST76188</t>
  </si>
  <si>
    <t>ORD26002464</t>
  </si>
  <si>
    <t>ORD26002465</t>
  </si>
  <si>
    <t>CUST15834</t>
  </si>
  <si>
    <t>ORD26002466</t>
  </si>
  <si>
    <t>CUST18231</t>
  </si>
  <si>
    <t>ORD26002467</t>
  </si>
  <si>
    <t>CUST87449</t>
  </si>
  <si>
    <t>ORD26002468</t>
  </si>
  <si>
    <t>CUST40077</t>
  </si>
  <si>
    <t>ORD26002469</t>
  </si>
  <si>
    <t>CUST68884</t>
  </si>
  <si>
    <t>ORD26002470</t>
  </si>
  <si>
    <t>CUST45865</t>
  </si>
  <si>
    <t>ORD26002471</t>
  </si>
  <si>
    <t>CUST93888</t>
  </si>
  <si>
    <t>ORD26002472</t>
  </si>
  <si>
    <t>ORD26002473</t>
  </si>
  <si>
    <t>CUST83499</t>
  </si>
  <si>
    <t>ORD26002474</t>
  </si>
  <si>
    <t>CUST53093</t>
  </si>
  <si>
    <t>ORD26002475</t>
  </si>
  <si>
    <t>CUST43841</t>
  </si>
  <si>
    <t>ORD26002476</t>
  </si>
  <si>
    <t>CUST65895</t>
  </si>
  <si>
    <t>ORD26002477</t>
  </si>
  <si>
    <t>CUST50565</t>
  </si>
  <si>
    <t>ORD26002478</t>
  </si>
  <si>
    <t>CUST25917</t>
  </si>
  <si>
    <t>ORD26002479</t>
  </si>
  <si>
    <t>CUST45396</t>
  </si>
  <si>
    <t>ORD26002480</t>
  </si>
  <si>
    <t>CUST80070</t>
  </si>
  <si>
    <t>ORD26002481</t>
  </si>
  <si>
    <t>CUST20914</t>
  </si>
  <si>
    <t>ORD26002482</t>
  </si>
  <si>
    <t>CUST81474</t>
  </si>
  <si>
    <t>ORD26002483</t>
  </si>
  <si>
    <t>CUST21327</t>
  </si>
  <si>
    <t>ORD26002484</t>
  </si>
  <si>
    <t>CUST80098</t>
  </si>
  <si>
    <t>ORD26002485</t>
  </si>
  <si>
    <t>ORD26002486</t>
  </si>
  <si>
    <t>CUST91405</t>
  </si>
  <si>
    <t>ORD26002487</t>
  </si>
  <si>
    <t>CUST39720</t>
  </si>
  <si>
    <t>ORD26002488</t>
  </si>
  <si>
    <t>CUST15500</t>
  </si>
  <si>
    <t>ORD26002489</t>
  </si>
  <si>
    <t>CUST97107</t>
  </si>
  <si>
    <t>ORD26002490</t>
  </si>
  <si>
    <t>CUST51309</t>
  </si>
  <si>
    <t>ORD26002491</t>
  </si>
  <si>
    <t>CUST25269</t>
  </si>
  <si>
    <t>ORD26002492</t>
  </si>
  <si>
    <t>CUST54656</t>
  </si>
  <si>
    <t>ORD26002493</t>
  </si>
  <si>
    <t>CUST50902</t>
  </si>
  <si>
    <t>ORD26002494</t>
  </si>
  <si>
    <t>CUST49348</t>
  </si>
  <si>
    <t>ORD26002495</t>
  </si>
  <si>
    <t>CUST54556</t>
  </si>
  <si>
    <t>ORD26002496</t>
  </si>
  <si>
    <t>CUST63329</t>
  </si>
  <si>
    <t>ORD26002497</t>
  </si>
  <si>
    <t>CUST28012</t>
  </si>
  <si>
    <t>ORD26002498</t>
  </si>
  <si>
    <t>CUST44629</t>
  </si>
  <si>
    <t>ORD26002499</t>
  </si>
  <si>
    <t>CUST20333</t>
  </si>
  <si>
    <t>ORD26002500</t>
  </si>
  <si>
    <t>CUST80950</t>
  </si>
  <si>
    <t>ORD26002501</t>
  </si>
  <si>
    <t>CUST82399</t>
  </si>
  <si>
    <t>ORD26002502</t>
  </si>
  <si>
    <t>CUST22185</t>
  </si>
  <si>
    <t>ORD26002503</t>
  </si>
  <si>
    <t>CUST10525</t>
  </si>
  <si>
    <t>ORD26002504</t>
  </si>
  <si>
    <t>CUST24010</t>
  </si>
  <si>
    <t>ORD26002505</t>
  </si>
  <si>
    <t>CUST34265</t>
  </si>
  <si>
    <t>ORD26002506</t>
  </si>
  <si>
    <t>CUST26601</t>
  </si>
  <si>
    <t>ORD26002507</t>
  </si>
  <si>
    <t>CUST45823</t>
  </si>
  <si>
    <t>ORD26002508</t>
  </si>
  <si>
    <t>CUST66324</t>
  </si>
  <si>
    <t>ORD26002509</t>
  </si>
  <si>
    <t>CUST63021</t>
  </si>
  <si>
    <t>ORD26002510</t>
  </si>
  <si>
    <t>CUST26337</t>
  </si>
  <si>
    <t>ORD26002511</t>
  </si>
  <si>
    <t>CUST35056</t>
  </si>
  <si>
    <t>ORD26002512</t>
  </si>
  <si>
    <t>CUST25725</t>
  </si>
  <si>
    <t>ORD26002513</t>
  </si>
  <si>
    <t>CUST99662</t>
  </si>
  <si>
    <t>ORD26002514</t>
  </si>
  <si>
    <t>CUST95439</t>
  </si>
  <si>
    <t>ORD26002515</t>
  </si>
  <si>
    <t>ORD26002516</t>
  </si>
  <si>
    <t>CUST58333</t>
  </si>
  <si>
    <t>ORD26002517</t>
  </si>
  <si>
    <t>CUST36417</t>
  </si>
  <si>
    <t>ORD26002518</t>
  </si>
  <si>
    <t>CUST96809</t>
  </si>
  <si>
    <t>ORD26002519</t>
  </si>
  <si>
    <t>CUST70762</t>
  </si>
  <si>
    <t>ORD26002520</t>
  </si>
  <si>
    <t>CUST64185</t>
  </si>
  <si>
    <t>ORD26002521</t>
  </si>
  <si>
    <t>CUST11804</t>
  </si>
  <si>
    <t>ORD26002522</t>
  </si>
  <si>
    <t>CUST39401</t>
  </si>
  <si>
    <t>ORD26002523</t>
  </si>
  <si>
    <t>CUST31031</t>
  </si>
  <si>
    <t>ORD26002524</t>
  </si>
  <si>
    <t>CUST60407</t>
  </si>
  <si>
    <t>ORD26002525</t>
  </si>
  <si>
    <t>CUST78423</t>
  </si>
  <si>
    <t>ORD26002526</t>
  </si>
  <si>
    <t>CUST50660</t>
  </si>
  <si>
    <t>ORD26002527</t>
  </si>
  <si>
    <t>CUST47068</t>
  </si>
  <si>
    <t>ORD26002528</t>
  </si>
  <si>
    <t>CUST90425</t>
  </si>
  <si>
    <t>ORD26002529</t>
  </si>
  <si>
    <t>CUST29542</t>
  </si>
  <si>
    <t>ORD26002530</t>
  </si>
  <si>
    <t>CUST35351</t>
  </si>
  <si>
    <t>ORD26002531</t>
  </si>
  <si>
    <t>CUST45643</t>
  </si>
  <si>
    <t>ORD26002532</t>
  </si>
  <si>
    <t>CUST56777</t>
  </si>
  <si>
    <t>ORD26002533</t>
  </si>
  <si>
    <t>CUST54059</t>
  </si>
  <si>
    <t>ORD26002534</t>
  </si>
  <si>
    <t>CUST83719</t>
  </si>
  <si>
    <t>ORD26002535</t>
  </si>
  <si>
    <t>CUST63835</t>
  </si>
  <si>
    <t>ORD26002536</t>
  </si>
  <si>
    <t>CUST99254</t>
  </si>
  <si>
    <t>ORD26002537</t>
  </si>
  <si>
    <t>CUST14799</t>
  </si>
  <si>
    <t>ORD26002538</t>
  </si>
  <si>
    <t>CUST68961</t>
  </si>
  <si>
    <t>ORD26002539</t>
  </si>
  <si>
    <t>CUST42809</t>
  </si>
  <si>
    <t>ORD26002540</t>
  </si>
  <si>
    <t>CUST80919</t>
  </si>
  <si>
    <t>ORD26002541</t>
  </si>
  <si>
    <t>CUST63976</t>
  </si>
  <si>
    <t>ORD26002542</t>
  </si>
  <si>
    <t>CUST46394</t>
  </si>
  <si>
    <t>ORD26002543</t>
  </si>
  <si>
    <t>CUST13525</t>
  </si>
  <si>
    <t>ORD26002544</t>
  </si>
  <si>
    <t>CUST30572</t>
  </si>
  <si>
    <t>ORD26002545</t>
  </si>
  <si>
    <t>CUST35905</t>
  </si>
  <si>
    <t>ORD26002546</t>
  </si>
  <si>
    <t>CUST14127</t>
  </si>
  <si>
    <t>ORD26002547</t>
  </si>
  <si>
    <t>CUST66599</t>
  </si>
  <si>
    <t>ORD26002548</t>
  </si>
  <si>
    <t>CUST10999</t>
  </si>
  <si>
    <t>ORD26002549</t>
  </si>
  <si>
    <t>CUST65096</t>
  </si>
  <si>
    <t>ORD26002550</t>
  </si>
  <si>
    <t>CUST66966</t>
  </si>
  <si>
    <t>ORD26002551</t>
  </si>
  <si>
    <t>CUST98754</t>
  </si>
  <si>
    <t>ORD26002552</t>
  </si>
  <si>
    <t>CUST87892</t>
  </si>
  <si>
    <t>ORD26002553</t>
  </si>
  <si>
    <t>CUST68336</t>
  </si>
  <si>
    <t>ORD26002554</t>
  </si>
  <si>
    <t>CUST12625</t>
  </si>
  <si>
    <t>ORD26002555</t>
  </si>
  <si>
    <t>CUST21930</t>
  </si>
  <si>
    <t>ORD26002556</t>
  </si>
  <si>
    <t>CUST24832</t>
  </si>
  <si>
    <t>ORD26002557</t>
  </si>
  <si>
    <t>CUST16924</t>
  </si>
  <si>
    <t>ORD26002558</t>
  </si>
  <si>
    <t>CUST76639</t>
  </si>
  <si>
    <t>ORD26002559</t>
  </si>
  <si>
    <t>CUST78822</t>
  </si>
  <si>
    <t>ORD26002560</t>
  </si>
  <si>
    <t>CUST33371</t>
  </si>
  <si>
    <t>ORD26002561</t>
  </si>
  <si>
    <t>CUST38902</t>
  </si>
  <si>
    <t>ORD26002562</t>
  </si>
  <si>
    <t>CUST93080</t>
  </si>
  <si>
    <t>ORD26002563</t>
  </si>
  <si>
    <t>CUST54260</t>
  </si>
  <si>
    <t>ORD26002564</t>
  </si>
  <si>
    <t>CUST13172</t>
  </si>
  <si>
    <t>ORD26002565</t>
  </si>
  <si>
    <t>CUST86787</t>
  </si>
  <si>
    <t>ORD26002566</t>
  </si>
  <si>
    <t>CUST80651</t>
  </si>
  <si>
    <t>ORD26002567</t>
  </si>
  <si>
    <t>CUST51005</t>
  </si>
  <si>
    <t>ORD26002568</t>
  </si>
  <si>
    <t>CUST48291</t>
  </si>
  <si>
    <t>ORD26002569</t>
  </si>
  <si>
    <t>CUST85547</t>
  </si>
  <si>
    <t>ORD26002570</t>
  </si>
  <si>
    <t>CUST29736</t>
  </si>
  <si>
    <t>ORD26002571</t>
  </si>
  <si>
    <t>ORD26002572</t>
  </si>
  <si>
    <t>CUST10366</t>
  </si>
  <si>
    <t>ORD26002573</t>
  </si>
  <si>
    <t>ORD26002574</t>
  </si>
  <si>
    <t>CUST64129</t>
  </si>
  <si>
    <t>ORD26002575</t>
  </si>
  <si>
    <t>CUST96681</t>
  </si>
  <si>
    <t>ORD26002576</t>
  </si>
  <si>
    <t>CUST15488</t>
  </si>
  <si>
    <t>ORD26002577</t>
  </si>
  <si>
    <t>CUST41508</t>
  </si>
  <si>
    <t>ORD26002578</t>
  </si>
  <si>
    <t>CUST12227</t>
  </si>
  <si>
    <t>ORD26002579</t>
  </si>
  <si>
    <t>CUST16158</t>
  </si>
  <si>
    <t>ORD26002580</t>
  </si>
  <si>
    <t>CUST79375</t>
  </si>
  <si>
    <t>ORD26002581</t>
  </si>
  <si>
    <t>CUST72081</t>
  </si>
  <si>
    <t>ORD26002582</t>
  </si>
  <si>
    <t>CUST34600</t>
  </si>
  <si>
    <t>ORD26002583</t>
  </si>
  <si>
    <t>CUST18589</t>
  </si>
  <si>
    <t>ORD26002584</t>
  </si>
  <si>
    <t>CUST84897</t>
  </si>
  <si>
    <t>ORD26002585</t>
  </si>
  <si>
    <t>CUST27106</t>
  </si>
  <si>
    <t>ORD26002586</t>
  </si>
  <si>
    <t>CUST43010</t>
  </si>
  <si>
    <t>ORD26002587</t>
  </si>
  <si>
    <t>CUST92789</t>
  </si>
  <si>
    <t>ORD26002588</t>
  </si>
  <si>
    <t>CUST15546</t>
  </si>
  <si>
    <t>ORD26002589</t>
  </si>
  <si>
    <t>CUST99546</t>
  </si>
  <si>
    <t>ORD26002590</t>
  </si>
  <si>
    <t>CUST21089</t>
  </si>
  <si>
    <t>ORD26002591</t>
  </si>
  <si>
    <t>CUST77237</t>
  </si>
  <si>
    <t>ORD26002592</t>
  </si>
  <si>
    <t>CUST58283</t>
  </si>
  <si>
    <t>ORD26002593</t>
  </si>
  <si>
    <t>CUST27596</t>
  </si>
  <si>
    <t>ORD26002594</t>
  </si>
  <si>
    <t>CUST93765</t>
  </si>
  <si>
    <t>ORD26002595</t>
  </si>
  <si>
    <t>CUST56538</t>
  </si>
  <si>
    <t>ORD26002596</t>
  </si>
  <si>
    <t>CUST61736</t>
  </si>
  <si>
    <t>ORD26002597</t>
  </si>
  <si>
    <t>CUST88624</t>
  </si>
  <si>
    <t>ORD26002598</t>
  </si>
  <si>
    <t>CUST36033</t>
  </si>
  <si>
    <t>ORD26002599</t>
  </si>
  <si>
    <t>CUST27656</t>
  </si>
  <si>
    <t>ORD26002600</t>
  </si>
  <si>
    <t>CUST14555</t>
  </si>
  <si>
    <t>ORD26002601</t>
  </si>
  <si>
    <t>CUST61031</t>
  </si>
  <si>
    <t>ORD26002602</t>
  </si>
  <si>
    <t>CUST78743</t>
  </si>
  <si>
    <t>ORD26002603</t>
  </si>
  <si>
    <t>CUST13853</t>
  </si>
  <si>
    <t>ORD26002604</t>
  </si>
  <si>
    <t>CUST88275</t>
  </si>
  <si>
    <t>ORD26002605</t>
  </si>
  <si>
    <t>CUST93471</t>
  </si>
  <si>
    <t>ORD26002606</t>
  </si>
  <si>
    <t>CUST64461</t>
  </si>
  <si>
    <t>ORD26002607</t>
  </si>
  <si>
    <t>CUST55323</t>
  </si>
  <si>
    <t>ORD26002608</t>
  </si>
  <si>
    <t>CUST26144</t>
  </si>
  <si>
    <t>ORD26002609</t>
  </si>
  <si>
    <t>CUST62035</t>
  </si>
  <si>
    <t>ORD26002610</t>
  </si>
  <si>
    <t>CUST63382</t>
  </si>
  <si>
    <t>ORD26002611</t>
  </si>
  <si>
    <t>CUST41475</t>
  </si>
  <si>
    <t>ORD26002612</t>
  </si>
  <si>
    <t>CUST14781</t>
  </si>
  <si>
    <t>ORD26002613</t>
  </si>
  <si>
    <t>CUST58081</t>
  </si>
  <si>
    <t>ORD26002614</t>
  </si>
  <si>
    <t>CUST67064</t>
  </si>
  <si>
    <t>ORD26002615</t>
  </si>
  <si>
    <t>CUST12355</t>
  </si>
  <si>
    <t>ORD26002616</t>
  </si>
  <si>
    <t>CUST62144</t>
  </si>
  <si>
    <t>ORD26002617</t>
  </si>
  <si>
    <t>CUST51992</t>
  </si>
  <si>
    <t>ORD26002618</t>
  </si>
  <si>
    <t>CUST56634</t>
  </si>
  <si>
    <t>ORD26002619</t>
  </si>
  <si>
    <t>CUST73620</t>
  </si>
  <si>
    <t>ORD26002620</t>
  </si>
  <si>
    <t>CUST44574</t>
  </si>
  <si>
    <t>ORD26002621</t>
  </si>
  <si>
    <t>CUST10649</t>
  </si>
  <si>
    <t>ORD26002622</t>
  </si>
  <si>
    <t>CUST97439</t>
  </si>
  <si>
    <t>ORD26002623</t>
  </si>
  <si>
    <t>CUST59060</t>
  </si>
  <si>
    <t>ORD26002624</t>
  </si>
  <si>
    <t>CUST12366</t>
  </si>
  <si>
    <t>ORD26002625</t>
  </si>
  <si>
    <t>CUST18498</t>
  </si>
  <si>
    <t>ORD26002626</t>
  </si>
  <si>
    <t>CUST43455</t>
  </si>
  <si>
    <t>ORD26002627</t>
  </si>
  <si>
    <t>CUST91759</t>
  </si>
  <si>
    <t>ORD26002628</t>
  </si>
  <si>
    <t>CUST48851</t>
  </si>
  <si>
    <t>ORD26002629</t>
  </si>
  <si>
    <t>CUST69795</t>
  </si>
  <si>
    <t>ORD26002630</t>
  </si>
  <si>
    <t>CUST60344</t>
  </si>
  <si>
    <t>ORD26002631</t>
  </si>
  <si>
    <t>CUST75593</t>
  </si>
  <si>
    <t>ORD26002632</t>
  </si>
  <si>
    <t>CUST34952</t>
  </si>
  <si>
    <t>ORD26002633</t>
  </si>
  <si>
    <t>CUST66344</t>
  </si>
  <si>
    <t>ORD26002634</t>
  </si>
  <si>
    <t>CUST83126</t>
  </si>
  <si>
    <t>ORD26002635</t>
  </si>
  <si>
    <t>CUST14000</t>
  </si>
  <si>
    <t>ORD26002636</t>
  </si>
  <si>
    <t>CUST78156</t>
  </si>
  <si>
    <t>ORD26002637</t>
  </si>
  <si>
    <t>CUST95221</t>
  </si>
  <si>
    <t>ORD26002638</t>
  </si>
  <si>
    <t>CUST47316</t>
  </si>
  <si>
    <t>ORD26002639</t>
  </si>
  <si>
    <t>CUST28672</t>
  </si>
  <si>
    <t>ORD26002640</t>
  </si>
  <si>
    <t>CUST29299</t>
  </si>
  <si>
    <t>ORD26002641</t>
  </si>
  <si>
    <t>CUST44870</t>
  </si>
  <si>
    <t>ORD26002642</t>
  </si>
  <si>
    <t>CUST19542</t>
  </si>
  <si>
    <t>ORD26002643</t>
  </si>
  <si>
    <t>CUST99872</t>
  </si>
  <si>
    <t>ORD26002644</t>
  </si>
  <si>
    <t>CUST25753</t>
  </si>
  <si>
    <t>ORD26002645</t>
  </si>
  <si>
    <t>CUST41536</t>
  </si>
  <si>
    <t>ORD26002646</t>
  </si>
  <si>
    <t>CUST15316</t>
  </si>
  <si>
    <t>ORD26002647</t>
  </si>
  <si>
    <t>CUST97518</t>
  </si>
  <si>
    <t>ORD26002648</t>
  </si>
  <si>
    <t>CUST60749</t>
  </si>
  <si>
    <t>ORD26002649</t>
  </si>
  <si>
    <t>CUST53888</t>
  </si>
  <si>
    <t>ORD26002650</t>
  </si>
  <si>
    <t>CUST46601</t>
  </si>
  <si>
    <t>ORD26002651</t>
  </si>
  <si>
    <t>CUST63449</t>
  </si>
  <si>
    <t>ORD26002652</t>
  </si>
  <si>
    <t>CUST63888</t>
  </si>
  <si>
    <t>ORD26002653</t>
  </si>
  <si>
    <t>CUST74915</t>
  </si>
  <si>
    <t>ORD26002654</t>
  </si>
  <si>
    <t>CUST68854</t>
  </si>
  <si>
    <t>ORD26002655</t>
  </si>
  <si>
    <t>CUST27982</t>
  </si>
  <si>
    <t>ORD26002656</t>
  </si>
  <si>
    <t>CUST91971</t>
  </si>
  <si>
    <t>ORD26002657</t>
  </si>
  <si>
    <t>CUST18754</t>
  </si>
  <si>
    <t>ORD26002658</t>
  </si>
  <si>
    <t>CUST35594</t>
  </si>
  <si>
    <t>ORD26002659</t>
  </si>
  <si>
    <t>CUST51182</t>
  </si>
  <si>
    <t>ORD26002660</t>
  </si>
  <si>
    <t>CUST24249</t>
  </si>
  <si>
    <t>ORD26002661</t>
  </si>
  <si>
    <t>CUST31531</t>
  </si>
  <si>
    <t>ORD26002662</t>
  </si>
  <si>
    <t>CUST65299</t>
  </si>
  <si>
    <t>ORD26002663</t>
  </si>
  <si>
    <t>CUST85161</t>
  </si>
  <si>
    <t>ORD26002664</t>
  </si>
  <si>
    <t>CUST97539</t>
  </si>
  <si>
    <t>ORD26002665</t>
  </si>
  <si>
    <t>CUST32111</t>
  </si>
  <si>
    <t>ORD26002666</t>
  </si>
  <si>
    <t>CUST15636</t>
  </si>
  <si>
    <t>ORD26002667</t>
  </si>
  <si>
    <t>CUST36855</t>
  </si>
  <si>
    <t>ORD26002668</t>
  </si>
  <si>
    <t>CUST28582</t>
  </si>
  <si>
    <t>ORD26002669</t>
  </si>
  <si>
    <t>CUST11836</t>
  </si>
  <si>
    <t>ORD26002670</t>
  </si>
  <si>
    <t>CUST33906</t>
  </si>
  <si>
    <t>ORD26002671</t>
  </si>
  <si>
    <t>CUST32494</t>
  </si>
  <si>
    <t>ORD26002672</t>
  </si>
  <si>
    <t>CUST89494</t>
  </si>
  <si>
    <t>ORD26002673</t>
  </si>
  <si>
    <t>CUST41854</t>
  </si>
  <si>
    <t>ORD26002674</t>
  </si>
  <si>
    <t>CUST13821</t>
  </si>
  <si>
    <t>ORD26002675</t>
  </si>
  <si>
    <t>CUST87150</t>
  </si>
  <si>
    <t>ORD26002676</t>
  </si>
  <si>
    <t>CUST72694</t>
  </si>
  <si>
    <t>ORD26002677</t>
  </si>
  <si>
    <t>CUST12026</t>
  </si>
  <si>
    <t>ORD26002678</t>
  </si>
  <si>
    <t>CUST32405</t>
  </si>
  <si>
    <t>ORD26002679</t>
  </si>
  <si>
    <t>CUST98964</t>
  </si>
  <si>
    <t>ORD26002680</t>
  </si>
  <si>
    <t>CUST44722</t>
  </si>
  <si>
    <t>ORD26002681</t>
  </si>
  <si>
    <t>CUST32834</t>
  </si>
  <si>
    <t>ORD26002682</t>
  </si>
  <si>
    <t>CUST87879</t>
  </si>
  <si>
    <t>ORD26002683</t>
  </si>
  <si>
    <t>CUST91715</t>
  </si>
  <si>
    <t>ORD26002684</t>
  </si>
  <si>
    <t>CUST30753</t>
  </si>
  <si>
    <t>ORD26002685</t>
  </si>
  <si>
    <t>CUST89320</t>
  </si>
  <si>
    <t>ORD26002686</t>
  </si>
  <si>
    <t>CUST76500</t>
  </si>
  <si>
    <t>ORD26002687</t>
  </si>
  <si>
    <t>CUST89918</t>
  </si>
  <si>
    <t>ORD26002688</t>
  </si>
  <si>
    <t>CUST81524</t>
  </si>
  <si>
    <t>ORD26002689</t>
  </si>
  <si>
    <t>CUST33467</t>
  </si>
  <si>
    <t>ORD26002690</t>
  </si>
  <si>
    <t>CUST96078</t>
  </si>
  <si>
    <t>ORD26002691</t>
  </si>
  <si>
    <t>CUST90481</t>
  </si>
  <si>
    <t>ORD26002692</t>
  </si>
  <si>
    <t>CUST81037</t>
  </si>
  <si>
    <t>ORD26002693</t>
  </si>
  <si>
    <t>CUST30173</t>
  </si>
  <si>
    <t>ORD26002694</t>
  </si>
  <si>
    <t>CUST94319</t>
  </si>
  <si>
    <t>ORD26002695</t>
  </si>
  <si>
    <t>CUST41127</t>
  </si>
  <si>
    <t>ORD26002696</t>
  </si>
  <si>
    <t>CUST61138</t>
  </si>
  <si>
    <t>ORD26002697</t>
  </si>
  <si>
    <t>CUST98212</t>
  </si>
  <si>
    <t>ORD26002698</t>
  </si>
  <si>
    <t>CUST59090</t>
  </si>
  <si>
    <t>ORD26002699</t>
  </si>
  <si>
    <t>CUST35704</t>
  </si>
  <si>
    <t>ORD26002700</t>
  </si>
  <si>
    <t>CUST27445</t>
  </si>
  <si>
    <t>ORD26002701</t>
  </si>
  <si>
    <t>CUST39123</t>
  </si>
  <si>
    <t>ORD26002702</t>
  </si>
  <si>
    <t>CUST99714</t>
  </si>
  <si>
    <t>ORD26002703</t>
  </si>
  <si>
    <t>CUST33317</t>
  </si>
  <si>
    <t>ORD26002704</t>
  </si>
  <si>
    <t>CUST39052</t>
  </si>
  <si>
    <t>ORD26002705</t>
  </si>
  <si>
    <t>CUST76123</t>
  </si>
  <si>
    <t>ORD26002706</t>
  </si>
  <si>
    <t>CUST78017</t>
  </si>
  <si>
    <t>ORD26002707</t>
  </si>
  <si>
    <t>CUST99142</t>
  </si>
  <si>
    <t>ORD26002708</t>
  </si>
  <si>
    <t>CUST91681</t>
  </si>
  <si>
    <t>ORD26002709</t>
  </si>
  <si>
    <t>CUST73074</t>
  </si>
  <si>
    <t>ORD26002710</t>
  </si>
  <si>
    <t>CUST53727</t>
  </si>
  <si>
    <t>ORD26002711</t>
  </si>
  <si>
    <t>CUST37549</t>
  </si>
  <si>
    <t>ORD26002712</t>
  </si>
  <si>
    <t>CUST52960</t>
  </si>
  <si>
    <t>ORD26002713</t>
  </si>
  <si>
    <t>CUST38110</t>
  </si>
  <si>
    <t>ORD26002714</t>
  </si>
  <si>
    <t>CUST51591</t>
  </si>
  <si>
    <t>ORD26002715</t>
  </si>
  <si>
    <t>CUST24300</t>
  </si>
  <si>
    <t>ORD26002716</t>
  </si>
  <si>
    <t>CUST60191</t>
  </si>
  <si>
    <t>ORD26002717</t>
  </si>
  <si>
    <t>CUST17882</t>
  </si>
  <si>
    <t>ORD26002718</t>
  </si>
  <si>
    <t>CUST27009</t>
  </si>
  <si>
    <t>ORD26002719</t>
  </si>
  <si>
    <t>CUST31337</t>
  </si>
  <si>
    <t>ORD26002720</t>
  </si>
  <si>
    <t>CUST66118</t>
  </si>
  <si>
    <t>ORD26002721</t>
  </si>
  <si>
    <t>CUST68953</t>
  </si>
  <si>
    <t>ORD26002722</t>
  </si>
  <si>
    <t>CUST54287</t>
  </si>
  <si>
    <t>ORD26002723</t>
  </si>
  <si>
    <t>CUST65307</t>
  </si>
  <si>
    <t>ORD26002724</t>
  </si>
  <si>
    <t>CUST33301</t>
  </si>
  <si>
    <t>ORD26002725</t>
  </si>
  <si>
    <t>CUST66112</t>
  </si>
  <si>
    <t>ORD26002726</t>
  </si>
  <si>
    <t>CUST30439</t>
  </si>
  <si>
    <t>ORD26002727</t>
  </si>
  <si>
    <t>CUST40988</t>
  </si>
  <si>
    <t>ORD26002728</t>
  </si>
  <si>
    <t>CUST37308</t>
  </si>
  <si>
    <t>ORD26002729</t>
  </si>
  <si>
    <t>CUST92969</t>
  </si>
  <si>
    <t>ORD26002730</t>
  </si>
  <si>
    <t>CUST78132</t>
  </si>
  <si>
    <t>ORD26002731</t>
  </si>
  <si>
    <t>CUST28883</t>
  </si>
  <si>
    <t>ORD26002732</t>
  </si>
  <si>
    <t>CUST48360</t>
  </si>
  <si>
    <t>ORD26002733</t>
  </si>
  <si>
    <t>CUST31981</t>
  </si>
  <si>
    <t>ORD26002734</t>
  </si>
  <si>
    <t>CUST32658</t>
  </si>
  <si>
    <t>ORD26002735</t>
  </si>
  <si>
    <t>CUST26553</t>
  </si>
  <si>
    <t>ORD26002736</t>
  </si>
  <si>
    <t>CUST91797</t>
  </si>
  <si>
    <t>ORD26002737</t>
  </si>
  <si>
    <t>CUST64443</t>
  </si>
  <si>
    <t>ORD26002738</t>
  </si>
  <si>
    <t>CUST13175</t>
  </si>
  <si>
    <t>ORD26002739</t>
  </si>
  <si>
    <t>CUST33192</t>
  </si>
  <si>
    <t>ORD26002740</t>
  </si>
  <si>
    <t>CUST57603</t>
  </si>
  <si>
    <t>ORD26002741</t>
  </si>
  <si>
    <t>CUST84870</t>
  </si>
  <si>
    <t>ORD26002742</t>
  </si>
  <si>
    <t>CUST97789</t>
  </si>
  <si>
    <t>ORD26002743</t>
  </si>
  <si>
    <t>CUST33809</t>
  </si>
  <si>
    <t>ORD26002744</t>
  </si>
  <si>
    <t>CUST68051</t>
  </si>
  <si>
    <t>ORD26002745</t>
  </si>
  <si>
    <t>CUST13836</t>
  </si>
  <si>
    <t>ORD26002746</t>
  </si>
  <si>
    <t>CUST90584</t>
  </si>
  <si>
    <t>ORD26002747</t>
  </si>
  <si>
    <t>CUST96146</t>
  </si>
  <si>
    <t>ORD26002748</t>
  </si>
  <si>
    <t>CUST31831</t>
  </si>
  <si>
    <t>ORD26002749</t>
  </si>
  <si>
    <t>CUST80800</t>
  </si>
  <si>
    <t>ORD26002750</t>
  </si>
  <si>
    <t>CUST94489</t>
  </si>
  <si>
    <t>ORD26002751</t>
  </si>
  <si>
    <t>CUST12563</t>
  </si>
  <si>
    <t>ORD26002752</t>
  </si>
  <si>
    <t>CUST75289</t>
  </si>
  <si>
    <t>ORD26002753</t>
  </si>
  <si>
    <t>CUST86318</t>
  </si>
  <si>
    <t>ORD26002754</t>
  </si>
  <si>
    <t>ORD26002755</t>
  </si>
  <si>
    <t>CUST24747</t>
  </si>
  <si>
    <t>ORD26002756</t>
  </si>
  <si>
    <t>CUST78019</t>
  </si>
  <si>
    <t>ORD26002757</t>
  </si>
  <si>
    <t>CUST22917</t>
  </si>
  <si>
    <t>ORD26002758</t>
  </si>
  <si>
    <t>CUST17115</t>
  </si>
  <si>
    <t>ORD26002759</t>
  </si>
  <si>
    <t>CUST82641</t>
  </si>
  <si>
    <t>ORD26002760</t>
  </si>
  <si>
    <t>CUST55785</t>
  </si>
  <si>
    <t>ORD26002761</t>
  </si>
  <si>
    <t>CUST41037</t>
  </si>
  <si>
    <t>ORD26002762</t>
  </si>
  <si>
    <t>CUST15300</t>
  </si>
  <si>
    <t>ORD26002763</t>
  </si>
  <si>
    <t>CUST20749</t>
  </si>
  <si>
    <t>ORD26002764</t>
  </si>
  <si>
    <t>CUST31365</t>
  </si>
  <si>
    <t>ORD26002765</t>
  </si>
  <si>
    <t>CUST85653</t>
  </si>
  <si>
    <t>ORD26002766</t>
  </si>
  <si>
    <t>CUST36062</t>
  </si>
  <si>
    <t>ORD26002767</t>
  </si>
  <si>
    <t>ORD26002768</t>
  </si>
  <si>
    <t>CUST22180</t>
  </si>
  <si>
    <t>ORD26002769</t>
  </si>
  <si>
    <t>CUST29895</t>
  </si>
  <si>
    <t>ORD26002770</t>
  </si>
  <si>
    <t>CUST70338</t>
  </si>
  <si>
    <t>ORD26002771</t>
  </si>
  <si>
    <t>CUST21696</t>
  </si>
  <si>
    <t>ORD26002772</t>
  </si>
  <si>
    <t>CUST25854</t>
  </si>
  <si>
    <t>ORD26002773</t>
  </si>
  <si>
    <t>CUST79357</t>
  </si>
  <si>
    <t>ORD26002774</t>
  </si>
  <si>
    <t>CUST38061</t>
  </si>
  <si>
    <t>ORD26002775</t>
  </si>
  <si>
    <t>CUST11757</t>
  </si>
  <si>
    <t>ORD26002776</t>
  </si>
  <si>
    <t>CUST46968</t>
  </si>
  <si>
    <t>ORD26002777</t>
  </si>
  <si>
    <t>CUST61745</t>
  </si>
  <si>
    <t>ORD26002778</t>
  </si>
  <si>
    <t>CUST27646</t>
  </si>
  <si>
    <t>ORD26002779</t>
  </si>
  <si>
    <t>CUST87516</t>
  </si>
  <si>
    <t>ORD26002780</t>
  </si>
  <si>
    <t>CUST18653</t>
  </si>
  <si>
    <t>ORD26002781</t>
  </si>
  <si>
    <t>CUST26803</t>
  </si>
  <si>
    <t>ORD26002782</t>
  </si>
  <si>
    <t>CUST25551</t>
  </si>
  <si>
    <t>ORD26002783</t>
  </si>
  <si>
    <t>CUST80731</t>
  </si>
  <si>
    <t>ORD26002784</t>
  </si>
  <si>
    <t>CUST13544</t>
  </si>
  <si>
    <t>ORD26002785</t>
  </si>
  <si>
    <t>CUST17053</t>
  </si>
  <si>
    <t>ORD26002786</t>
  </si>
  <si>
    <t>CUST74861</t>
  </si>
  <si>
    <t>ORD26002787</t>
  </si>
  <si>
    <t>CUST21190</t>
  </si>
  <si>
    <t>ORD26002788</t>
  </si>
  <si>
    <t>CUST46883</t>
  </si>
  <si>
    <t>ORD26002789</t>
  </si>
  <si>
    <t>CUST30787</t>
  </si>
  <si>
    <t>ORD26002790</t>
  </si>
  <si>
    <t>CUST12209</t>
  </si>
  <si>
    <t>ORD26002791</t>
  </si>
  <si>
    <t>CUST58308</t>
  </si>
  <si>
    <t>ORD26002792</t>
  </si>
  <si>
    <t>CUST98744</t>
  </si>
  <si>
    <t>ORD26002793</t>
  </si>
  <si>
    <t>CUST42935</t>
  </si>
  <si>
    <t>ORD26002794</t>
  </si>
  <si>
    <t>CUST66909</t>
  </si>
  <si>
    <t>ORD26002795</t>
  </si>
  <si>
    <t>CUST77394</t>
  </si>
  <si>
    <t>ORD26002796</t>
  </si>
  <si>
    <t>CUST64076</t>
  </si>
  <si>
    <t>ORD26002797</t>
  </si>
  <si>
    <t>CUST21793</t>
  </si>
  <si>
    <t>ORD26002798</t>
  </si>
  <si>
    <t>CUST97843</t>
  </si>
  <si>
    <t>ORD26002799</t>
  </si>
  <si>
    <t>CUST24179</t>
  </si>
  <si>
    <t>ORD26002800</t>
  </si>
  <si>
    <t>CUST63554</t>
  </si>
  <si>
    <t>ORD26002801</t>
  </si>
  <si>
    <t>CUST20447</t>
  </si>
  <si>
    <t>ORD26002802</t>
  </si>
  <si>
    <t>CUST74491</t>
  </si>
  <si>
    <t>ORD26002803</t>
  </si>
  <si>
    <t>CUST84072</t>
  </si>
  <si>
    <t>ORD26002804</t>
  </si>
  <si>
    <t>CUST68565</t>
  </si>
  <si>
    <t>ORD26002805</t>
  </si>
  <si>
    <t>CUST83565</t>
  </si>
  <si>
    <t>ORD26002806</t>
  </si>
  <si>
    <t>CUST89555</t>
  </si>
  <si>
    <t>ORD26002807</t>
  </si>
  <si>
    <t>CUST29518</t>
  </si>
  <si>
    <t>ORD26002808</t>
  </si>
  <si>
    <t>CUST72259</t>
  </si>
  <si>
    <t>ORD26002809</t>
  </si>
  <si>
    <t>CUST50711</t>
  </si>
  <si>
    <t>ORD26002810</t>
  </si>
  <si>
    <t>CUST68580</t>
  </si>
  <si>
    <t>ORD26002811</t>
  </si>
  <si>
    <t>CUST44431</t>
  </si>
  <si>
    <t>ORD26002812</t>
  </si>
  <si>
    <t>CUST92716</t>
  </si>
  <si>
    <t>ORD26002813</t>
  </si>
  <si>
    <t>CUST18621</t>
  </si>
  <si>
    <t>ORD26002814</t>
  </si>
  <si>
    <t>CUST14967</t>
  </si>
  <si>
    <t>ORD26002815</t>
  </si>
  <si>
    <t>CUST89443</t>
  </si>
  <si>
    <t>ORD26002816</t>
  </si>
  <si>
    <t>CUST99804</t>
  </si>
  <si>
    <t>ORD26002817</t>
  </si>
  <si>
    <t>CUST63855</t>
  </si>
  <si>
    <t>ORD26002818</t>
  </si>
  <si>
    <t>CUST73572</t>
  </si>
  <si>
    <t>ORD26002819</t>
  </si>
  <si>
    <t>ORD26002820</t>
  </si>
  <si>
    <t>CUST87460</t>
  </si>
  <si>
    <t>ORD26002821</t>
  </si>
  <si>
    <t>CUST11921</t>
  </si>
  <si>
    <t>ORD26002822</t>
  </si>
  <si>
    <t>CUST96549</t>
  </si>
  <si>
    <t>ORD26002823</t>
  </si>
  <si>
    <t>CUST80851</t>
  </si>
  <si>
    <t>ORD26002824</t>
  </si>
  <si>
    <t>CUST97209</t>
  </si>
  <si>
    <t>ORD26002825</t>
  </si>
  <si>
    <t>CUST81532</t>
  </si>
  <si>
    <t>ORD26002826</t>
  </si>
  <si>
    <t>CUST77234</t>
  </si>
  <si>
    <t>ORD26002827</t>
  </si>
  <si>
    <t>CUST68255</t>
  </si>
  <si>
    <t>ORD26002828</t>
  </si>
  <si>
    <t>CUST96702</t>
  </si>
  <si>
    <t>ORD26002829</t>
  </si>
  <si>
    <t>CUST49860</t>
  </si>
  <si>
    <t>ORD26002830</t>
  </si>
  <si>
    <t>CUST56668</t>
  </si>
  <si>
    <t>ORD26002831</t>
  </si>
  <si>
    <t>CUST11511</t>
  </si>
  <si>
    <t>ORD26002832</t>
  </si>
  <si>
    <t>CUST64891</t>
  </si>
  <si>
    <t>ORD26002833</t>
  </si>
  <si>
    <t>CUST34761</t>
  </si>
  <si>
    <t>ORD26002834</t>
  </si>
  <si>
    <t>CUST94928</t>
  </si>
  <si>
    <t>ORD26002835</t>
  </si>
  <si>
    <t>CUST87388</t>
  </si>
  <si>
    <t>ORD26002836</t>
  </si>
  <si>
    <t>CUST76150</t>
  </si>
  <si>
    <t>ORD26002837</t>
  </si>
  <si>
    <t>CUST72539</t>
  </si>
  <si>
    <t>ORD26002838</t>
  </si>
  <si>
    <t>ORD26002839</t>
  </si>
  <si>
    <t>CUST82331</t>
  </si>
  <si>
    <t>ORD26002840</t>
  </si>
  <si>
    <t>CUST83162</t>
  </si>
  <si>
    <t>ORD26002841</t>
  </si>
  <si>
    <t>CUST96328</t>
  </si>
  <si>
    <t>ORD26002842</t>
  </si>
  <si>
    <t>CUST65264</t>
  </si>
  <si>
    <t>ORD26002843</t>
  </si>
  <si>
    <t>CUST90190</t>
  </si>
  <si>
    <t>ORD26002844</t>
  </si>
  <si>
    <t>ORD26002845</t>
  </si>
  <si>
    <t>CUST56605</t>
  </si>
  <si>
    <t>ORD26002846</t>
  </si>
  <si>
    <t>CUST81658</t>
  </si>
  <si>
    <t>ORD26002847</t>
  </si>
  <si>
    <t>CUST62445</t>
  </si>
  <si>
    <t>ORD26002848</t>
  </si>
  <si>
    <t>CUST43886</t>
  </si>
  <si>
    <t>ORD26002849</t>
  </si>
  <si>
    <t>CUST18932</t>
  </si>
  <si>
    <t>ORD26002850</t>
  </si>
  <si>
    <t>CUST24804</t>
  </si>
  <si>
    <t>ORD26002851</t>
  </si>
  <si>
    <t>CUST31396</t>
  </si>
  <si>
    <t>ORD26002852</t>
  </si>
  <si>
    <t>CUST10055</t>
  </si>
  <si>
    <t>ORD26002853</t>
  </si>
  <si>
    <t>CUST76983</t>
  </si>
  <si>
    <t>ORD26002854</t>
  </si>
  <si>
    <t>CUST31702</t>
  </si>
  <si>
    <t>ORD26002855</t>
  </si>
  <si>
    <t>CUST26327</t>
  </si>
  <si>
    <t>ORD26002856</t>
  </si>
  <si>
    <t>CUST47899</t>
  </si>
  <si>
    <t>ORD26002857</t>
  </si>
  <si>
    <t>CUST73470</t>
  </si>
  <si>
    <t>ORD26002858</t>
  </si>
  <si>
    <t>CUST81646</t>
  </si>
  <si>
    <t>ORD26002859</t>
  </si>
  <si>
    <t>CUST82240</t>
  </si>
  <si>
    <t>ORD26002860</t>
  </si>
  <si>
    <t>CUST23708</t>
  </si>
  <si>
    <t>ORD26002861</t>
  </si>
  <si>
    <t>CUST59352</t>
  </si>
  <si>
    <t>ORD26002862</t>
  </si>
  <si>
    <t>CUST42633</t>
  </si>
  <si>
    <t>ORD26002863</t>
  </si>
  <si>
    <t>CUST84346</t>
  </si>
  <si>
    <t>ORD26002864</t>
  </si>
  <si>
    <t>CUST51098</t>
  </si>
  <si>
    <t>ORD26002865</t>
  </si>
  <si>
    <t>CUST33669</t>
  </si>
  <si>
    <t>ORD26002866</t>
  </si>
  <si>
    <t>CUST15831</t>
  </si>
  <si>
    <t>ORD26002867</t>
  </si>
  <si>
    <t>CUST18109</t>
  </si>
  <si>
    <t>ORD26002868</t>
  </si>
  <si>
    <t>CUST37150</t>
  </si>
  <si>
    <t>ORD26002869</t>
  </si>
  <si>
    <t>CUST23108</t>
  </si>
  <si>
    <t>ORD26002870</t>
  </si>
  <si>
    <t>CUST73636</t>
  </si>
  <si>
    <t>ORD26002871</t>
  </si>
  <si>
    <t>CUST27810</t>
  </si>
  <si>
    <t>ORD26002872</t>
  </si>
  <si>
    <t>CUST59157</t>
  </si>
  <si>
    <t>ORD26002873</t>
  </si>
  <si>
    <t>ORD26002874</t>
  </si>
  <si>
    <t>CUST50729</t>
  </si>
  <si>
    <t>ORD26002875</t>
  </si>
  <si>
    <t>CUST13825</t>
  </si>
  <si>
    <t>ORD26002876</t>
  </si>
  <si>
    <t>CUST76377</t>
  </si>
  <si>
    <t>ORD26002877</t>
  </si>
  <si>
    <t>CUST63010</t>
  </si>
  <si>
    <t>ORD26002878</t>
  </si>
  <si>
    <t>CUST54106</t>
  </si>
  <si>
    <t>ORD26002879</t>
  </si>
  <si>
    <t>CUST55485</t>
  </si>
  <si>
    <t>ORD26002880</t>
  </si>
  <si>
    <t>CUST31006</t>
  </si>
  <si>
    <t>ORD26002881</t>
  </si>
  <si>
    <t>CUST69234</t>
  </si>
  <si>
    <t>ORD26002882</t>
  </si>
  <si>
    <t>CUST51419</t>
  </si>
  <si>
    <t>ORD26002883</t>
  </si>
  <si>
    <t>CUST23096</t>
  </si>
  <si>
    <t>ORD26002884</t>
  </si>
  <si>
    <t>CUST60888</t>
  </si>
  <si>
    <t>ORD26002885</t>
  </si>
  <si>
    <t>CUST61915</t>
  </si>
  <si>
    <t>ORD26002886</t>
  </si>
  <si>
    <t>CUST85738</t>
  </si>
  <si>
    <t>ORD26002887</t>
  </si>
  <si>
    <t>CUST45808</t>
  </si>
  <si>
    <t>ORD26002888</t>
  </si>
  <si>
    <t>CUST65704</t>
  </si>
  <si>
    <t>ORD26002889</t>
  </si>
  <si>
    <t>CUST72747</t>
  </si>
  <si>
    <t>ORD26002890</t>
  </si>
  <si>
    <t>CUST79768</t>
  </si>
  <si>
    <t>ORD26002891</t>
  </si>
  <si>
    <t>CUST44698</t>
  </si>
  <si>
    <t>ORD26002892</t>
  </si>
  <si>
    <t>ORD26002893</t>
  </si>
  <si>
    <t>CUST45173</t>
  </si>
  <si>
    <t>ORD26002894</t>
  </si>
  <si>
    <t>CUST71239</t>
  </si>
  <si>
    <t>ORD26002895</t>
  </si>
  <si>
    <t>CUST24601</t>
  </si>
  <si>
    <t>ORD26002896</t>
  </si>
  <si>
    <t>CUST80420</t>
  </si>
  <si>
    <t>ORD26002897</t>
  </si>
  <si>
    <t>CUST21123</t>
  </si>
  <si>
    <t>ORD26002898</t>
  </si>
  <si>
    <t>CUST94084</t>
  </si>
  <si>
    <t>ORD26002899</t>
  </si>
  <si>
    <t>CUST80634</t>
  </si>
  <si>
    <t>ORD26002900</t>
  </si>
  <si>
    <t>CUST11653</t>
  </si>
  <si>
    <t>ORD26002901</t>
  </si>
  <si>
    <t>CUST15466</t>
  </si>
  <si>
    <t>ORD26002902</t>
  </si>
  <si>
    <t>CUST40086</t>
  </si>
  <si>
    <t>ORD26002903</t>
  </si>
  <si>
    <t>CUST40072</t>
  </si>
  <si>
    <t>ORD26002904</t>
  </si>
  <si>
    <t>CUST93148</t>
  </si>
  <si>
    <t>ORD26002905</t>
  </si>
  <si>
    <t>CUST76211</t>
  </si>
  <si>
    <t>ORD26002906</t>
  </si>
  <si>
    <t>CUST46549</t>
  </si>
  <si>
    <t>ORD26002907</t>
  </si>
  <si>
    <t>CUST37559</t>
  </si>
  <si>
    <t>ORD26002908</t>
  </si>
  <si>
    <t>CUST38500</t>
  </si>
  <si>
    <t>ORD26002909</t>
  </si>
  <si>
    <t>CUST97755</t>
  </si>
  <si>
    <t>ORD26002910</t>
  </si>
  <si>
    <t>CUST77173</t>
  </si>
  <si>
    <t>ORD26002911</t>
  </si>
  <si>
    <t>CUST65782</t>
  </si>
  <si>
    <t>ORD26002912</t>
  </si>
  <si>
    <t>CUST88492</t>
  </si>
  <si>
    <t>ORD26002913</t>
  </si>
  <si>
    <t>CUST72828</t>
  </si>
  <si>
    <t>ORD26002914</t>
  </si>
  <si>
    <t>CUST21736</t>
  </si>
  <si>
    <t>ORD26002915</t>
  </si>
  <si>
    <t>CUST36703</t>
  </si>
  <si>
    <t>ORD26002916</t>
  </si>
  <si>
    <t>CUST41230</t>
  </si>
  <si>
    <t>ORD26002917</t>
  </si>
  <si>
    <t>CUST96446</t>
  </si>
  <si>
    <t>ORD26002918</t>
  </si>
  <si>
    <t>CUST84262</t>
  </si>
  <si>
    <t>ORD26002919</t>
  </si>
  <si>
    <t>CUST83013</t>
  </si>
  <si>
    <t>ORD26002920</t>
  </si>
  <si>
    <t>CUST34263</t>
  </si>
  <si>
    <t>ORD26002921</t>
  </si>
  <si>
    <t>CUST70464</t>
  </si>
  <si>
    <t>ORD26002922</t>
  </si>
  <si>
    <t>CUST92756</t>
  </si>
  <si>
    <t>ORD26002923</t>
  </si>
  <si>
    <t>CUST11468</t>
  </si>
  <si>
    <t>ORD26002924</t>
  </si>
  <si>
    <t>CUST47848</t>
  </si>
  <si>
    <t>ORD26002925</t>
  </si>
  <si>
    <t>CUST94037</t>
  </si>
  <si>
    <t>ORD26002926</t>
  </si>
  <si>
    <t>CUST82133</t>
  </si>
  <si>
    <t>ORD26002927</t>
  </si>
  <si>
    <t>CUST51470</t>
  </si>
  <si>
    <t>ORD26002928</t>
  </si>
  <si>
    <t>CUST69905</t>
  </si>
  <si>
    <t>ORD26002929</t>
  </si>
  <si>
    <t>CUST53178</t>
  </si>
  <si>
    <t>ORD26002930</t>
  </si>
  <si>
    <t>CUST16039</t>
  </si>
  <si>
    <t>ORD26002931</t>
  </si>
  <si>
    <t>CUST94843</t>
  </si>
  <si>
    <t>ORD26002932</t>
  </si>
  <si>
    <t>CUST39464</t>
  </si>
  <si>
    <t>ORD26002933</t>
  </si>
  <si>
    <t>CUST87526</t>
  </si>
  <si>
    <t>ORD26002934</t>
  </si>
  <si>
    <t>CUST83622</t>
  </si>
  <si>
    <t>ORD26002935</t>
  </si>
  <si>
    <t>CUST80031</t>
  </si>
  <si>
    <t>ORD26002936</t>
  </si>
  <si>
    <t>CUST12021</t>
  </si>
  <si>
    <t>ORD26002937</t>
  </si>
  <si>
    <t>CUST84154</t>
  </si>
  <si>
    <t>ORD26002938</t>
  </si>
  <si>
    <t>CUST19522</t>
  </si>
  <si>
    <t>ORD26002939</t>
  </si>
  <si>
    <t>CUST69445</t>
  </si>
  <si>
    <t>ORD26002940</t>
  </si>
  <si>
    <t>CUST12919</t>
  </si>
  <si>
    <t>ORD26002941</t>
  </si>
  <si>
    <t>CUST92714</t>
  </si>
  <si>
    <t>ORD26002942</t>
  </si>
  <si>
    <t>CUST20310</t>
  </si>
  <si>
    <t>ORD26002943</t>
  </si>
  <si>
    <t>CUST58305</t>
  </si>
  <si>
    <t>ORD26002944</t>
  </si>
  <si>
    <t>ORD26002945</t>
  </si>
  <si>
    <t>CUST73999</t>
  </si>
  <si>
    <t>ORD26002946</t>
  </si>
  <si>
    <t>CUST94538</t>
  </si>
  <si>
    <t>ORD26002947</t>
  </si>
  <si>
    <t>ORD26002948</t>
  </si>
  <si>
    <t>CUST53813</t>
  </si>
  <si>
    <t>ORD26002949</t>
  </si>
  <si>
    <t>CUST44646</t>
  </si>
  <si>
    <t>ORD26002950</t>
  </si>
  <si>
    <t>CUST48489</t>
  </si>
  <si>
    <t>ORD26002951</t>
  </si>
  <si>
    <t>CUST10378</t>
  </si>
  <si>
    <t>ORD26002952</t>
  </si>
  <si>
    <t>CUST10007</t>
  </si>
  <si>
    <t>ORD26002953</t>
  </si>
  <si>
    <t>CUST54849</t>
  </si>
  <si>
    <t>ORD26002954</t>
  </si>
  <si>
    <t>CUST46496</t>
  </si>
  <si>
    <t>ORD26002955</t>
  </si>
  <si>
    <t>CUST46699</t>
  </si>
  <si>
    <t>ORD26002956</t>
  </si>
  <si>
    <t>CUST77726</t>
  </si>
  <si>
    <t>ORD26002957</t>
  </si>
  <si>
    <t>CUST65008</t>
  </si>
  <si>
    <t>ORD26002958</t>
  </si>
  <si>
    <t>CUST17722</t>
  </si>
  <si>
    <t>ORD26002959</t>
  </si>
  <si>
    <t>CUST10134</t>
  </si>
  <si>
    <t>ORD26002960</t>
  </si>
  <si>
    <t>CUST51285</t>
  </si>
  <si>
    <t>ORD26002961</t>
  </si>
  <si>
    <t>CUST39807</t>
  </si>
  <si>
    <t>ORD26002962</t>
  </si>
  <si>
    <t>CUST66385</t>
  </si>
  <si>
    <t>ORD26002963</t>
  </si>
  <si>
    <t>CUST95674</t>
  </si>
  <si>
    <t>ORD26002964</t>
  </si>
  <si>
    <t>CUST48408</t>
  </si>
  <si>
    <t>ORD26002965</t>
  </si>
  <si>
    <t>CUST82788</t>
  </si>
  <si>
    <t>ORD26002966</t>
  </si>
  <si>
    <t>CUST71894</t>
  </si>
  <si>
    <t>ORD26002967</t>
  </si>
  <si>
    <t>CUST72145</t>
  </si>
  <si>
    <t>ORD26002968</t>
  </si>
  <si>
    <t>CUST19269</t>
  </si>
  <si>
    <t>ORD26002969</t>
  </si>
  <si>
    <t>CUST97030</t>
  </si>
  <si>
    <t>ORD26002970</t>
  </si>
  <si>
    <t>CUST48898</t>
  </si>
  <si>
    <t>ORD26002971</t>
  </si>
  <si>
    <t>CUST41713</t>
  </si>
  <si>
    <t>ORD26002972</t>
  </si>
  <si>
    <t>CUST45783</t>
  </si>
  <si>
    <t>ORD26002973</t>
  </si>
  <si>
    <t>CUST81821</t>
  </si>
  <si>
    <t>ORD26002974</t>
  </si>
  <si>
    <t>CUST81717</t>
  </si>
  <si>
    <t>ORD26002975</t>
  </si>
  <si>
    <t>CUST92656</t>
  </si>
  <si>
    <t>ORD26002976</t>
  </si>
  <si>
    <t>CUST68394</t>
  </si>
  <si>
    <t>ORD26002977</t>
  </si>
  <si>
    <t>ORD26002978</t>
  </si>
  <si>
    <t>CUST83999</t>
  </si>
  <si>
    <t>ORD26002979</t>
  </si>
  <si>
    <t>CUST52539</t>
  </si>
  <si>
    <t>ORD26002980</t>
  </si>
  <si>
    <t>CUST88654</t>
  </si>
  <si>
    <t>ORD26002981</t>
  </si>
  <si>
    <t>CUST70646</t>
  </si>
  <si>
    <t>ORD26002982</t>
  </si>
  <si>
    <t>CUST53061</t>
  </si>
  <si>
    <t>ORD26002983</t>
  </si>
  <si>
    <t>CUST32045</t>
  </si>
  <si>
    <t>ORD26002984</t>
  </si>
  <si>
    <t>CUST45133</t>
  </si>
  <si>
    <t>ORD26002985</t>
  </si>
  <si>
    <t>CUST33886</t>
  </si>
  <si>
    <t>ORD26002986</t>
  </si>
  <si>
    <t>CUST17801</t>
  </si>
  <si>
    <t>ORD26002987</t>
  </si>
  <si>
    <t>CUST51878</t>
  </si>
  <si>
    <t>ORD26002988</t>
  </si>
  <si>
    <t>ORD26002989</t>
  </si>
  <si>
    <t>CUST15744</t>
  </si>
  <si>
    <t>ORD26002990</t>
  </si>
  <si>
    <t>CUST82187</t>
  </si>
  <si>
    <t>ORD26002991</t>
  </si>
  <si>
    <t>CUST94399</t>
  </si>
  <si>
    <t>ORD26002992</t>
  </si>
  <si>
    <t>CUST11274</t>
  </si>
  <si>
    <t>ORD26002993</t>
  </si>
  <si>
    <t>CUST85887</t>
  </si>
  <si>
    <t>ORD26002994</t>
  </si>
  <si>
    <t>CUST38116</t>
  </si>
  <si>
    <t>ORD26002995</t>
  </si>
  <si>
    <t>CUST19438</t>
  </si>
  <si>
    <t>ORD26002996</t>
  </si>
  <si>
    <t>CUST90658</t>
  </si>
  <si>
    <t>ORD26002997</t>
  </si>
  <si>
    <t>CUST41933</t>
  </si>
  <si>
    <t>ORD26002998</t>
  </si>
  <si>
    <t>CUST14359</t>
  </si>
  <si>
    <t>ORD26002999</t>
  </si>
  <si>
    <t>CUST84867</t>
  </si>
  <si>
    <t>ORD26003000</t>
  </si>
  <si>
    <t>CUST72586</t>
  </si>
  <si>
    <t>ORD26003001</t>
  </si>
  <si>
    <t>CUST38548</t>
  </si>
  <si>
    <t>ORD26003002</t>
  </si>
  <si>
    <t>CUST59147</t>
  </si>
  <si>
    <t>ORD26003003</t>
  </si>
  <si>
    <t>CUST30601</t>
  </si>
  <si>
    <t>ORD26003004</t>
  </si>
  <si>
    <t>CUST11448</t>
  </si>
  <si>
    <t>ORD26003005</t>
  </si>
  <si>
    <t>CUST61270</t>
  </si>
  <si>
    <t>ORD26003006</t>
  </si>
  <si>
    <t>CUST18014</t>
  </si>
  <si>
    <t>ORD26003007</t>
  </si>
  <si>
    <t>CUST50332</t>
  </si>
  <si>
    <t>ORD26003008</t>
  </si>
  <si>
    <t>ORD26003009</t>
  </si>
  <si>
    <t>CUST93519</t>
  </si>
  <si>
    <t>ORD26003010</t>
  </si>
  <si>
    <t>CUST25289</t>
  </si>
  <si>
    <t>ORD26003011</t>
  </si>
  <si>
    <t>CUST10851</t>
  </si>
  <si>
    <t>ORD26003012</t>
  </si>
  <si>
    <t>CUST82939</t>
  </si>
  <si>
    <t>ORD26003013</t>
  </si>
  <si>
    <t>CUST32412</t>
  </si>
  <si>
    <t>ORD26003014</t>
  </si>
  <si>
    <t>CUST40270</t>
  </si>
  <si>
    <t>ORD26003015</t>
  </si>
  <si>
    <t>CUST69975</t>
  </si>
  <si>
    <t>ORD26003016</t>
  </si>
  <si>
    <t>CUST13232</t>
  </si>
  <si>
    <t>ORD26003017</t>
  </si>
  <si>
    <t>CUST31247</t>
  </si>
  <si>
    <t>ORD26003018</t>
  </si>
  <si>
    <t>CUST32052</t>
  </si>
  <si>
    <t>ORD26003019</t>
  </si>
  <si>
    <t>CUST78738</t>
  </si>
  <si>
    <t>ORD26003020</t>
  </si>
  <si>
    <t>CUST22381</t>
  </si>
  <si>
    <t>ORD26003021</t>
  </si>
  <si>
    <t>CUST53557</t>
  </si>
  <si>
    <t>ORD26003022</t>
  </si>
  <si>
    <t>CUST70784</t>
  </si>
  <si>
    <t>ORD26003023</t>
  </si>
  <si>
    <t>CUST16598</t>
  </si>
  <si>
    <t>ORD26003024</t>
  </si>
  <si>
    <t>CUST89150</t>
  </si>
  <si>
    <t>ORD26003025</t>
  </si>
  <si>
    <t>CUST86268</t>
  </si>
  <si>
    <t>ORD26003026</t>
  </si>
  <si>
    <t>CUST50762</t>
  </si>
  <si>
    <t>ORD26003027</t>
  </si>
  <si>
    <t>CUST72491</t>
  </si>
  <si>
    <t>ORD26003028</t>
  </si>
  <si>
    <t>CUST80340</t>
  </si>
  <si>
    <t>ORD26003029</t>
  </si>
  <si>
    <t>CUST43025</t>
  </si>
  <si>
    <t>ORD26003030</t>
  </si>
  <si>
    <t>CUST27259</t>
  </si>
  <si>
    <t>ORD26003031</t>
  </si>
  <si>
    <t>CUST57173</t>
  </si>
  <si>
    <t>ORD26003032</t>
  </si>
  <si>
    <t>CUST11709</t>
  </si>
  <si>
    <t>ORD26003033</t>
  </si>
  <si>
    <t>CUST38707</t>
  </si>
  <si>
    <t>ORD26003034</t>
  </si>
  <si>
    <t>CUST23531</t>
  </si>
  <si>
    <t>ORD26003035</t>
  </si>
  <si>
    <t>CUST64778</t>
  </si>
  <si>
    <t>ORD26003036</t>
  </si>
  <si>
    <t>CUST99414</t>
  </si>
  <si>
    <t>ORD26003037</t>
  </si>
  <si>
    <t>CUST70240</t>
  </si>
  <si>
    <t>ORD26003038</t>
  </si>
  <si>
    <t>CUST19311</t>
  </si>
  <si>
    <t>ORD26003039</t>
  </si>
  <si>
    <t>ORD26003040</t>
  </si>
  <si>
    <t>CUST30856</t>
  </si>
  <si>
    <t>ORD26003041</t>
  </si>
  <si>
    <t>CUST42498</t>
  </si>
  <si>
    <t>ORD26003042</t>
  </si>
  <si>
    <t>CUST29770</t>
  </si>
  <si>
    <t>ORD26003043</t>
  </si>
  <si>
    <t>CUST17323</t>
  </si>
  <si>
    <t>ORD26003044</t>
  </si>
  <si>
    <t>CUST61544</t>
  </si>
  <si>
    <t>ORD26003045</t>
  </si>
  <si>
    <t>CUST30050</t>
  </si>
  <si>
    <t>ORD26003046</t>
  </si>
  <si>
    <t>CUST86180</t>
  </si>
  <si>
    <t>ORD26003047</t>
  </si>
  <si>
    <t>CUST66555</t>
  </si>
  <si>
    <t>ORD26003048</t>
  </si>
  <si>
    <t>CUST64635</t>
  </si>
  <si>
    <t>ORD26003049</t>
  </si>
  <si>
    <t>CUST34873</t>
  </si>
  <si>
    <t>ORD26003050</t>
  </si>
  <si>
    <t>CUST25397</t>
  </si>
  <si>
    <t>ORD26003051</t>
  </si>
  <si>
    <t>CUST28015</t>
  </si>
  <si>
    <t>ORD26003052</t>
  </si>
  <si>
    <t>CUST99021</t>
  </si>
  <si>
    <t>ORD26003053</t>
  </si>
  <si>
    <t>CUST87872</t>
  </si>
  <si>
    <t>ORD26003054</t>
  </si>
  <si>
    <t>CUST21093</t>
  </si>
  <si>
    <t>ORD26003055</t>
  </si>
  <si>
    <t>CUST41381</t>
  </si>
  <si>
    <t>ORD26003056</t>
  </si>
  <si>
    <t>CUST57924</t>
  </si>
  <si>
    <t>ORD26003057</t>
  </si>
  <si>
    <t>CUST14552</t>
  </si>
  <si>
    <t>ORD26003058</t>
  </si>
  <si>
    <t>CUST79337</t>
  </si>
  <si>
    <t>ORD26003059</t>
  </si>
  <si>
    <t>CUST71198</t>
  </si>
  <si>
    <t>ORD26003060</t>
  </si>
  <si>
    <t>CUST62609</t>
  </si>
  <si>
    <t>ORD26003061</t>
  </si>
  <si>
    <t>CUST93326</t>
  </si>
  <si>
    <t>ORD26003062</t>
  </si>
  <si>
    <t>CUST45501</t>
  </si>
  <si>
    <t>ORD26003063</t>
  </si>
  <si>
    <t>ORD26003064</t>
  </si>
  <si>
    <t>CUST58488</t>
  </si>
  <si>
    <t>ORD26003065</t>
  </si>
  <si>
    <t>CUST50153</t>
  </si>
  <si>
    <t>ORD26003066</t>
  </si>
  <si>
    <t>CUST52348</t>
  </si>
  <si>
    <t>ORD26003067</t>
  </si>
  <si>
    <t>CUST41395</t>
  </si>
  <si>
    <t>ORD26003068</t>
  </si>
  <si>
    <t>CUST87136</t>
  </si>
  <si>
    <t>ORD26003069</t>
  </si>
  <si>
    <t>CUST16899</t>
  </si>
  <si>
    <t>ORD26003070</t>
  </si>
  <si>
    <t>CUST64454</t>
  </si>
  <si>
    <t>ORD26003071</t>
  </si>
  <si>
    <t>CUST69350</t>
  </si>
  <si>
    <t>ORD26003072</t>
  </si>
  <si>
    <t>CUST99216</t>
  </si>
  <si>
    <t>ORD26003073</t>
  </si>
  <si>
    <t>CUST79576</t>
  </si>
  <si>
    <t>ORD26003074</t>
  </si>
  <si>
    <t>CUST81956</t>
  </si>
  <si>
    <t>ORD26003075</t>
  </si>
  <si>
    <t>CUST96237</t>
  </si>
  <si>
    <t>ORD26003076</t>
  </si>
  <si>
    <t>CUST70378</t>
  </si>
  <si>
    <t>ORD26003077</t>
  </si>
  <si>
    <t>ORD26003078</t>
  </si>
  <si>
    <t>CUST54752</t>
  </si>
  <si>
    <t>ORD26003079</t>
  </si>
  <si>
    <t>CUST99386</t>
  </si>
  <si>
    <t>ORD26003080</t>
  </si>
  <si>
    <t>CUST18119</t>
  </si>
  <si>
    <t>ORD26003081</t>
  </si>
  <si>
    <t>CUST80386</t>
  </si>
  <si>
    <t>ORD26003082</t>
  </si>
  <si>
    <t>CUST15980</t>
  </si>
  <si>
    <t>ORD26003083</t>
  </si>
  <si>
    <t>CUST26780</t>
  </si>
  <si>
    <t>ORD26003084</t>
  </si>
  <si>
    <t>CUST35541</t>
  </si>
  <si>
    <t>ORD26003085</t>
  </si>
  <si>
    <t>CUST26176</t>
  </si>
  <si>
    <t>ORD26003086</t>
  </si>
  <si>
    <t>CUST31558</t>
  </si>
  <si>
    <t>ORD26003087</t>
  </si>
  <si>
    <t>CUST30207</t>
  </si>
  <si>
    <t>ORD26003088</t>
  </si>
  <si>
    <t>CUST85446</t>
  </si>
  <si>
    <t>ORD26003089</t>
  </si>
  <si>
    <t>CUST90657</t>
  </si>
  <si>
    <t>ORD26003090</t>
  </si>
  <si>
    <t>CUST68024</t>
  </si>
  <si>
    <t>ORD26003091</t>
  </si>
  <si>
    <t>CUST47660</t>
  </si>
  <si>
    <t>ORD26003092</t>
  </si>
  <si>
    <t>CUST39105</t>
  </si>
  <si>
    <t>ORD26003093</t>
  </si>
  <si>
    <t>CUST55876</t>
  </si>
  <si>
    <t>ORD26003094</t>
  </si>
  <si>
    <t>CUST77036</t>
  </si>
  <si>
    <t>ORD26003095</t>
  </si>
  <si>
    <t>CUST30761</t>
  </si>
  <si>
    <t>ORD26003096</t>
  </si>
  <si>
    <t>CUST61960</t>
  </si>
  <si>
    <t>ORD26003097</t>
  </si>
  <si>
    <t>CUST98836</t>
  </si>
  <si>
    <t>ORD26003098</t>
  </si>
  <si>
    <t>CUST97322</t>
  </si>
  <si>
    <t>ORD26003099</t>
  </si>
  <si>
    <t>CUST72714</t>
  </si>
  <si>
    <t>ORD26003100</t>
  </si>
  <si>
    <t>CUST38402</t>
  </si>
  <si>
    <t>ORD26003101</t>
  </si>
  <si>
    <t>CUST89616</t>
  </si>
  <si>
    <t>ORD26003102</t>
  </si>
  <si>
    <t>CUST84196</t>
  </si>
  <si>
    <t>ORD26003103</t>
  </si>
  <si>
    <t>CUST56365</t>
  </si>
  <si>
    <t>ORD26003104</t>
  </si>
  <si>
    <t>CUST54241</t>
  </si>
  <si>
    <t>ORD26003105</t>
  </si>
  <si>
    <t>CUST72755</t>
  </si>
  <si>
    <t>ORD26003106</t>
  </si>
  <si>
    <t>CUST74458</t>
  </si>
  <si>
    <t>ORD26003107</t>
  </si>
  <si>
    <t>CUST83254</t>
  </si>
  <si>
    <t>ORD26003108</t>
  </si>
  <si>
    <t>CUST96506</t>
  </si>
  <si>
    <t>ORD26003109</t>
  </si>
  <si>
    <t>CUST47594</t>
  </si>
  <si>
    <t>ORD26003110</t>
  </si>
  <si>
    <t>CUST18291</t>
  </si>
  <si>
    <t>ORD26003111</t>
  </si>
  <si>
    <t>ORD26003112</t>
  </si>
  <si>
    <t>CUST66114</t>
  </si>
  <si>
    <t>ORD26003113</t>
  </si>
  <si>
    <t>CUST53246</t>
  </si>
  <si>
    <t>ORD26003114</t>
  </si>
  <si>
    <t>CUST59279</t>
  </si>
  <si>
    <t>ORD26003115</t>
  </si>
  <si>
    <t>CUST34230</t>
  </si>
  <si>
    <t>ORD26003116</t>
  </si>
  <si>
    <t>CUST66963</t>
  </si>
  <si>
    <t>ORD26003117</t>
  </si>
  <si>
    <t>CUST22595</t>
  </si>
  <si>
    <t>ORD26003118</t>
  </si>
  <si>
    <t>CUST41935</t>
  </si>
  <si>
    <t>ORD26003119</t>
  </si>
  <si>
    <t>CUST63213</t>
  </si>
  <si>
    <t>ORD26003120</t>
  </si>
  <si>
    <t>CUST73422</t>
  </si>
  <si>
    <t>ORD26003121</t>
  </si>
  <si>
    <t>CUST98467</t>
  </si>
  <si>
    <t>ORD26003122</t>
  </si>
  <si>
    <t>CUST91479</t>
  </si>
  <si>
    <t>ORD26003123</t>
  </si>
  <si>
    <t>CUST37263</t>
  </si>
  <si>
    <t>ORD26003124</t>
  </si>
  <si>
    <t>CUST60099</t>
  </si>
  <si>
    <t>ORD26003125</t>
  </si>
  <si>
    <t>CUST85788</t>
  </si>
  <si>
    <t>ORD26003126</t>
  </si>
  <si>
    <t>CUST86820</t>
  </si>
  <si>
    <t>ORD26003127</t>
  </si>
  <si>
    <t>CUST45689</t>
  </si>
  <si>
    <t>ORD26003128</t>
  </si>
  <si>
    <t>CUST10156</t>
  </si>
  <si>
    <t>ORD26003129</t>
  </si>
  <si>
    <t>CUST67050</t>
  </si>
  <si>
    <t>ORD26003130</t>
  </si>
  <si>
    <t>CUST50568</t>
  </si>
  <si>
    <t>ORD26003131</t>
  </si>
  <si>
    <t>CUST14426</t>
  </si>
  <si>
    <t>ORD26003132</t>
  </si>
  <si>
    <t>CUST51252</t>
  </si>
  <si>
    <t>ORD26003133</t>
  </si>
  <si>
    <t>CUST45703</t>
  </si>
  <si>
    <t>ORD26003134</t>
  </si>
  <si>
    <t>CUST93229</t>
  </si>
  <si>
    <t>ORD26003135</t>
  </si>
  <si>
    <t>CUST52086</t>
  </si>
  <si>
    <t>ORD26003136</t>
  </si>
  <si>
    <t>CUST55844</t>
  </si>
  <si>
    <t>ORD26003137</t>
  </si>
  <si>
    <t>CUST49283</t>
  </si>
  <si>
    <t>ORD26003138</t>
  </si>
  <si>
    <t>CUST83346</t>
  </si>
  <si>
    <t>ORD26003139</t>
  </si>
  <si>
    <t>CUST64256</t>
  </si>
  <si>
    <t>ORD26003140</t>
  </si>
  <si>
    <t>CUST48293</t>
  </si>
  <si>
    <t>ORD26003141</t>
  </si>
  <si>
    <t>CUST25900</t>
  </si>
  <si>
    <t>ORD26003142</t>
  </si>
  <si>
    <t>CUST43879</t>
  </si>
  <si>
    <t>ORD26003143</t>
  </si>
  <si>
    <t>CUST63728</t>
  </si>
  <si>
    <t>ORD26003144</t>
  </si>
  <si>
    <t>CUST32457</t>
  </si>
  <si>
    <t>ORD26003145</t>
  </si>
  <si>
    <t>CUST89356</t>
  </si>
  <si>
    <t>ORD26003146</t>
  </si>
  <si>
    <t>CUST78470</t>
  </si>
  <si>
    <t>ORD26003147</t>
  </si>
  <si>
    <t>CUST11045</t>
  </si>
  <si>
    <t>ORD26003148</t>
  </si>
  <si>
    <t>CUST72749</t>
  </si>
  <si>
    <t>ORD26003149</t>
  </si>
  <si>
    <t>CUST35259</t>
  </si>
  <si>
    <t>ORD26003150</t>
  </si>
  <si>
    <t>CUST27289</t>
  </si>
  <si>
    <t>ORD26003151</t>
  </si>
  <si>
    <t>CUST66732</t>
  </si>
  <si>
    <t>ORD26003152</t>
  </si>
  <si>
    <t>CUST17157</t>
  </si>
  <si>
    <t>ORD26003153</t>
  </si>
  <si>
    <t>CUST70485</t>
  </si>
  <si>
    <t>ORD26003154</t>
  </si>
  <si>
    <t>CUST34944</t>
  </si>
  <si>
    <t>ORD26003155</t>
  </si>
  <si>
    <t>CUST10303</t>
  </si>
  <si>
    <t>ORD26003156</t>
  </si>
  <si>
    <t>CUST44221</t>
  </si>
  <si>
    <t>ORD26003157</t>
  </si>
  <si>
    <t>CUST60841</t>
  </si>
  <si>
    <t>ORD26003158</t>
  </si>
  <si>
    <t>CUST16299</t>
  </si>
  <si>
    <t>ORD26003159</t>
  </si>
  <si>
    <t>CUST97916</t>
  </si>
  <si>
    <t>ORD26003160</t>
  </si>
  <si>
    <t>CUST44750</t>
  </si>
  <si>
    <t>ORD26003161</t>
  </si>
  <si>
    <t>CUST85949</t>
  </si>
  <si>
    <t>ORD26003162</t>
  </si>
  <si>
    <t>CUST80814</t>
  </si>
  <si>
    <t>ORD26003163</t>
  </si>
  <si>
    <t>CUST28463</t>
  </si>
  <si>
    <t>ORD26003164</t>
  </si>
  <si>
    <t>CUST30052</t>
  </si>
  <si>
    <t>ORD26003165</t>
  </si>
  <si>
    <t>CUST14920</t>
  </si>
  <si>
    <t>ORD26003166</t>
  </si>
  <si>
    <t>CUST58052</t>
  </si>
  <si>
    <t>ORD26003167</t>
  </si>
  <si>
    <t>CUST65328</t>
  </si>
  <si>
    <t>ORD26003168</t>
  </si>
  <si>
    <t>CUST30903</t>
  </si>
  <si>
    <t>ORD26003169</t>
  </si>
  <si>
    <t>CUST40641</t>
  </si>
  <si>
    <t>ORD26003170</t>
  </si>
  <si>
    <t>CUST24130</t>
  </si>
  <si>
    <t>ORD26003171</t>
  </si>
  <si>
    <t>CUST63515</t>
  </si>
  <si>
    <t>ORD26003172</t>
  </si>
  <si>
    <t>CUST66069</t>
  </si>
  <si>
    <t>ORD26003173</t>
  </si>
  <si>
    <t>CUST72703</t>
  </si>
  <si>
    <t>ORD26003174</t>
  </si>
  <si>
    <t>CUST17427</t>
  </si>
  <si>
    <t>ORD26003175</t>
  </si>
  <si>
    <t>CUST40255</t>
  </si>
  <si>
    <t>ORD26003176</t>
  </si>
  <si>
    <t>CUST38414</t>
  </si>
  <si>
    <t>ORD26003177</t>
  </si>
  <si>
    <t>CUST18926</t>
  </si>
  <si>
    <t>ORD26003178</t>
  </si>
  <si>
    <t>CUST31418</t>
  </si>
  <si>
    <t>ORD26003179</t>
  </si>
  <si>
    <t>CUST64209</t>
  </si>
  <si>
    <t>ORD26003180</t>
  </si>
  <si>
    <t>CUST72427</t>
  </si>
  <si>
    <t>ORD26003181</t>
  </si>
  <si>
    <t>CUST88737</t>
  </si>
  <si>
    <t>ORD26003182</t>
  </si>
  <si>
    <t>CUST39804</t>
  </si>
  <si>
    <t>ORD26003183</t>
  </si>
  <si>
    <t>CUST54496</t>
  </si>
  <si>
    <t>ORD26003184</t>
  </si>
  <si>
    <t>CUST86668</t>
  </si>
  <si>
    <t>ORD26003185</t>
  </si>
  <si>
    <t>CUST76470</t>
  </si>
  <si>
    <t>ORD26003186</t>
  </si>
  <si>
    <t>CUST20001</t>
  </si>
  <si>
    <t>ORD26003187</t>
  </si>
  <si>
    <t>CUST79588</t>
  </si>
  <si>
    <t>ORD26003188</t>
  </si>
  <si>
    <t>CUST82456</t>
  </si>
  <si>
    <t>ORD26003189</t>
  </si>
  <si>
    <t>CUST19690</t>
  </si>
  <si>
    <t>ORD26003190</t>
  </si>
  <si>
    <t>CUST14725</t>
  </si>
  <si>
    <t>ORD26003191</t>
  </si>
  <si>
    <t>CUST90904</t>
  </si>
  <si>
    <t>ORD26003192</t>
  </si>
  <si>
    <t>CUST24338</t>
  </si>
  <si>
    <t>ORD26003193</t>
  </si>
  <si>
    <t>CUST60831</t>
  </si>
  <si>
    <t>ORD26003194</t>
  </si>
  <si>
    <t>CUST57279</t>
  </si>
  <si>
    <t>ORD26003195</t>
  </si>
  <si>
    <t>CUST52008</t>
  </si>
  <si>
    <t>ORD26003196</t>
  </si>
  <si>
    <t>CUST10197</t>
  </si>
  <si>
    <t>ORD26003197</t>
  </si>
  <si>
    <t>CUST68041</t>
  </si>
  <si>
    <t>ORD26003198</t>
  </si>
  <si>
    <t>CUST53331</t>
  </si>
  <si>
    <t>ORD26003199</t>
  </si>
  <si>
    <t>CUST90458</t>
  </si>
  <si>
    <t>ORD26003200</t>
  </si>
  <si>
    <t>CUST51054</t>
  </si>
  <si>
    <t>ORD26003201</t>
  </si>
  <si>
    <t>CUST62069</t>
  </si>
  <si>
    <t>ORD26003202</t>
  </si>
  <si>
    <t>CUST45128</t>
  </si>
  <si>
    <t>ORD26003203</t>
  </si>
  <si>
    <t>CUST57014</t>
  </si>
  <si>
    <t>ORD26003204</t>
  </si>
  <si>
    <t>ORD26003205</t>
  </si>
  <si>
    <t>CUST30665</t>
  </si>
  <si>
    <t>ORD26003206</t>
  </si>
  <si>
    <t>CUST63806</t>
  </si>
  <si>
    <t>ORD26003207</t>
  </si>
  <si>
    <t>CUST86226</t>
  </si>
  <si>
    <t>ORD26003208</t>
  </si>
  <si>
    <t>CUST94640</t>
  </si>
  <si>
    <t>ORD26003209</t>
  </si>
  <si>
    <t>CUST15602</t>
  </si>
  <si>
    <t>ORD26003210</t>
  </si>
  <si>
    <t>CUST13547</t>
  </si>
  <si>
    <t>ORD26003211</t>
  </si>
  <si>
    <t>CUST95813</t>
  </si>
  <si>
    <t>ORD26003212</t>
  </si>
  <si>
    <t>CUST39419</t>
  </si>
  <si>
    <t>ORD26003213</t>
  </si>
  <si>
    <t>CUST32661</t>
  </si>
  <si>
    <t>ORD26003214</t>
  </si>
  <si>
    <t>CUST58822</t>
  </si>
  <si>
    <t>ORD26003215</t>
  </si>
  <si>
    <t>CUST49053</t>
  </si>
  <si>
    <t>ORD26003216</t>
  </si>
  <si>
    <t>CUST17666</t>
  </si>
  <si>
    <t>ORD26003217</t>
  </si>
  <si>
    <t>CUST10125</t>
  </si>
  <si>
    <t>ORD26003218</t>
  </si>
  <si>
    <t>CUST75251</t>
  </si>
  <si>
    <t>ORD26003219</t>
  </si>
  <si>
    <t>CUST60818</t>
  </si>
  <si>
    <t>ORD26003220</t>
  </si>
  <si>
    <t>CUST67061</t>
  </si>
  <si>
    <t>ORD26003221</t>
  </si>
  <si>
    <t>CUST67162</t>
  </si>
  <si>
    <t>ORD26003222</t>
  </si>
  <si>
    <t>CUST18383</t>
  </si>
  <si>
    <t>ORD26003223</t>
  </si>
  <si>
    <t>CUST24780</t>
  </si>
  <si>
    <t>ORD26003224</t>
  </si>
  <si>
    <t>CUST24669</t>
  </si>
  <si>
    <t>ORD26003225</t>
  </si>
  <si>
    <t>CUST89876</t>
  </si>
  <si>
    <t>ORD26003226</t>
  </si>
  <si>
    <t>CUST31087</t>
  </si>
  <si>
    <t>ORD26003227</t>
  </si>
  <si>
    <t>CUST38749</t>
  </si>
  <si>
    <t>ORD26003228</t>
  </si>
  <si>
    <t>CUST10279</t>
  </si>
  <si>
    <t>ORD26003229</t>
  </si>
  <si>
    <t>CUST35348</t>
  </si>
  <si>
    <t>ORD26003230</t>
  </si>
  <si>
    <t>CUST16083</t>
  </si>
  <si>
    <t>ORD26003231</t>
  </si>
  <si>
    <t>CUST40794</t>
  </si>
  <si>
    <t>ORD26003232</t>
  </si>
  <si>
    <t>ORD26003233</t>
  </si>
  <si>
    <t>CUST62180</t>
  </si>
  <si>
    <t>ORD26003234</t>
  </si>
  <si>
    <t>CUST41990</t>
  </si>
  <si>
    <t>ORD26003235</t>
  </si>
  <si>
    <t>CUST98234</t>
  </si>
  <si>
    <t>ORD26003236</t>
  </si>
  <si>
    <t>CUST24948</t>
  </si>
  <si>
    <t>ORD26003237</t>
  </si>
  <si>
    <t>CUST82371</t>
  </si>
  <si>
    <t>ORD26003238</t>
  </si>
  <si>
    <t>CUST97008</t>
  </si>
  <si>
    <t>ORD26003239</t>
  </si>
  <si>
    <t>CUST29969</t>
  </si>
  <si>
    <t>ORD26003240</t>
  </si>
  <si>
    <t>CUST34488</t>
  </si>
  <si>
    <t>ORD26003241</t>
  </si>
  <si>
    <t>CUST12593</t>
  </si>
  <si>
    <t>ORD26003242</t>
  </si>
  <si>
    <t>CUST92463</t>
  </si>
  <si>
    <t>ORD26003243</t>
  </si>
  <si>
    <t>CUST78504</t>
  </si>
  <si>
    <t>ORD26003244</t>
  </si>
  <si>
    <t>CUST71222</t>
  </si>
  <si>
    <t>ORD26003245</t>
  </si>
  <si>
    <t>CUST56182</t>
  </si>
  <si>
    <t>ORD26003246</t>
  </si>
  <si>
    <t>CUST49178</t>
  </si>
  <si>
    <t>ORD26003247</t>
  </si>
  <si>
    <t>CUST29749</t>
  </si>
  <si>
    <t>ORD26003248</t>
  </si>
  <si>
    <t>CUST60393</t>
  </si>
  <si>
    <t>ORD26003249</t>
  </si>
  <si>
    <t>CUST68748</t>
  </si>
  <si>
    <t>ORD26003250</t>
  </si>
  <si>
    <t>CUST55013</t>
  </si>
  <si>
    <t>ORD26003251</t>
  </si>
  <si>
    <t>CUST68240</t>
  </si>
  <si>
    <t>ORD26003252</t>
  </si>
  <si>
    <t>CUST45142</t>
  </si>
  <si>
    <t>ORD26003253</t>
  </si>
  <si>
    <t>CUST18248</t>
  </si>
  <si>
    <t>ORD26003254</t>
  </si>
  <si>
    <t>CUST88025</t>
  </si>
  <si>
    <t>ORD26003255</t>
  </si>
  <si>
    <t>CUST84839</t>
  </si>
  <si>
    <t>ORD26003256</t>
  </si>
  <si>
    <t>CUST89726</t>
  </si>
  <si>
    <t>ORD26003257</t>
  </si>
  <si>
    <t>CUST70074</t>
  </si>
  <si>
    <t>ORD26003258</t>
  </si>
  <si>
    <t>CUST79889</t>
  </si>
  <si>
    <t>ORD26003259</t>
  </si>
  <si>
    <t>CUST48012</t>
  </si>
  <si>
    <t>ORD26003260</t>
  </si>
  <si>
    <t>CUST11299</t>
  </si>
  <si>
    <t>ORD26003261</t>
  </si>
  <si>
    <t>ORD26003262</t>
  </si>
  <si>
    <t>CUST18022</t>
  </si>
  <si>
    <t>ORD26003263</t>
  </si>
  <si>
    <t>CUST78168</t>
  </si>
  <si>
    <t>ORD26003264</t>
  </si>
  <si>
    <t>CUST82816</t>
  </si>
  <si>
    <t>ORD26003265</t>
  </si>
  <si>
    <t>CUST80891</t>
  </si>
  <si>
    <t>ORD26003266</t>
  </si>
  <si>
    <t>CUST23891</t>
  </si>
  <si>
    <t>ORD26003267</t>
  </si>
  <si>
    <t>CUST68599</t>
  </si>
  <si>
    <t>ORD26003268</t>
  </si>
  <si>
    <t>CUST55208</t>
  </si>
  <si>
    <t>ORD26003269</t>
  </si>
  <si>
    <t>CUST56647</t>
  </si>
  <si>
    <t>ORD26003270</t>
  </si>
  <si>
    <t>CUST84099</t>
  </si>
  <si>
    <t>ORD26003271</t>
  </si>
  <si>
    <t>CUST66622</t>
  </si>
  <si>
    <t>ORD26003272</t>
  </si>
  <si>
    <t>CUST12556</t>
  </si>
  <si>
    <t>ORD26003273</t>
  </si>
  <si>
    <t>CUST14093</t>
  </si>
  <si>
    <t>ORD26003274</t>
  </si>
  <si>
    <t>CUST16239</t>
  </si>
  <si>
    <t>ORD26003275</t>
  </si>
  <si>
    <t>CUST88833</t>
  </si>
  <si>
    <t>ORD26003276</t>
  </si>
  <si>
    <t>CUST83220</t>
  </si>
  <si>
    <t>ORD26003277</t>
  </si>
  <si>
    <t>CUST28581</t>
  </si>
  <si>
    <t>ORD26003278</t>
  </si>
  <si>
    <t>CUST72611</t>
  </si>
  <si>
    <t>ORD26003279</t>
  </si>
  <si>
    <t>CUST26368</t>
  </si>
  <si>
    <t>ORD26003280</t>
  </si>
  <si>
    <t>CUST96495</t>
  </si>
  <si>
    <t>ORD26003281</t>
  </si>
  <si>
    <t>CUST60960</t>
  </si>
  <si>
    <t>ORD26003282</t>
  </si>
  <si>
    <t>CUST39207</t>
  </si>
  <si>
    <t>ORD26003283</t>
  </si>
  <si>
    <t>CUST40377</t>
  </si>
  <si>
    <t>ORD26003284</t>
  </si>
  <si>
    <t>CUST27980</t>
  </si>
  <si>
    <t>ORD26003285</t>
  </si>
  <si>
    <t>CUST88110</t>
  </si>
  <si>
    <t>ORD26003286</t>
  </si>
  <si>
    <t>CUST18911</t>
  </si>
  <si>
    <t>ORD26003287</t>
  </si>
  <si>
    <t>CUST45481</t>
  </si>
  <si>
    <t>ORD26003288</t>
  </si>
  <si>
    <t>CUST98487</t>
  </si>
  <si>
    <t>ORD26003289</t>
  </si>
  <si>
    <t>CUST32323</t>
  </si>
  <si>
    <t>ORD26003290</t>
  </si>
  <si>
    <t>CUST52951</t>
  </si>
  <si>
    <t>ORD26003291</t>
  </si>
  <si>
    <t>CUST16845</t>
  </si>
  <si>
    <t>ORD26003292</t>
  </si>
  <si>
    <t>CUST69520</t>
  </si>
  <si>
    <t>ORD26003293</t>
  </si>
  <si>
    <t>CUST28500</t>
  </si>
  <si>
    <t>ORD26003294</t>
  </si>
  <si>
    <t>CUST70456</t>
  </si>
  <si>
    <t>ORD26003295</t>
  </si>
  <si>
    <t>CUST36140</t>
  </si>
  <si>
    <t>ORD26003296</t>
  </si>
  <si>
    <t>CUST80033</t>
  </si>
  <si>
    <t>ORD26003297</t>
  </si>
  <si>
    <t>CUST18997</t>
  </si>
  <si>
    <t>ORD26003298</t>
  </si>
  <si>
    <t>CUST72185</t>
  </si>
  <si>
    <t>ORD26003299</t>
  </si>
  <si>
    <t>CUST32818</t>
  </si>
  <si>
    <t>ORD26003300</t>
  </si>
  <si>
    <t>CUST34111</t>
  </si>
  <si>
    <t>ORD26003301</t>
  </si>
  <si>
    <t>CUST50072</t>
  </si>
  <si>
    <t>ORD26003302</t>
  </si>
  <si>
    <t>CUST77090</t>
  </si>
  <si>
    <t>ORD26003303</t>
  </si>
  <si>
    <t>CUST72700</t>
  </si>
  <si>
    <t>ORD26003304</t>
  </si>
  <si>
    <t>CUST72808</t>
  </si>
  <si>
    <t>ORD26003305</t>
  </si>
  <si>
    <t>ORD26003306</t>
  </si>
  <si>
    <t>CUST85443</t>
  </si>
  <si>
    <t>ORD26003307</t>
  </si>
  <si>
    <t>CUST54755</t>
  </si>
  <si>
    <t>ORD26003308</t>
  </si>
  <si>
    <t>CUST24701</t>
  </si>
  <si>
    <t>ORD26003309</t>
  </si>
  <si>
    <t>CUST79637</t>
  </si>
  <si>
    <t>ORD26003310</t>
  </si>
  <si>
    <t>CUST87915</t>
  </si>
  <si>
    <t>ORD26003311</t>
  </si>
  <si>
    <t>CUST46298</t>
  </si>
  <si>
    <t>ORD26003312</t>
  </si>
  <si>
    <t>CUST97817</t>
  </si>
  <si>
    <t>ORD26003313</t>
  </si>
  <si>
    <t>CUST58619</t>
  </si>
  <si>
    <t>ORD26003314</t>
  </si>
  <si>
    <t>CUST77936</t>
  </si>
  <si>
    <t>ORD26003315</t>
  </si>
  <si>
    <t>CUST86520</t>
  </si>
  <si>
    <t>ORD26003316</t>
  </si>
  <si>
    <t>CUST19696</t>
  </si>
  <si>
    <t>ORD26003317</t>
  </si>
  <si>
    <t>CUST69225</t>
  </si>
  <si>
    <t>ORD26003318</t>
  </si>
  <si>
    <t>ORD26003319</t>
  </si>
  <si>
    <t>CUST65765</t>
  </si>
  <si>
    <t>ORD26003320</t>
  </si>
  <si>
    <t>CUST23737</t>
  </si>
  <si>
    <t>ORD26003321</t>
  </si>
  <si>
    <t>CUST66939</t>
  </si>
  <si>
    <t>ORD26003322</t>
  </si>
  <si>
    <t>CUST74446</t>
  </si>
  <si>
    <t>ORD26003323</t>
  </si>
  <si>
    <t>CUST12970</t>
  </si>
  <si>
    <t>ORD26003324</t>
  </si>
  <si>
    <t>CUST71343</t>
  </si>
  <si>
    <t>ORD26003325</t>
  </si>
  <si>
    <t>CUST65438</t>
  </si>
  <si>
    <t>ORD26003326</t>
  </si>
  <si>
    <t>CUST96113</t>
  </si>
  <si>
    <t>ORD26003327</t>
  </si>
  <si>
    <t>CUST11558</t>
  </si>
  <si>
    <t>ORD26003328</t>
  </si>
  <si>
    <t>CUST25930</t>
  </si>
  <si>
    <t>ORD26003329</t>
  </si>
  <si>
    <t>CUST79813</t>
  </si>
  <si>
    <t>ORD26003330</t>
  </si>
  <si>
    <t>CUST55817</t>
  </si>
  <si>
    <t>ORD26003331</t>
  </si>
  <si>
    <t>CUST80125</t>
  </si>
  <si>
    <t>ORD26003332</t>
  </si>
  <si>
    <t>CUST27777</t>
  </si>
  <si>
    <t>ORD26003333</t>
  </si>
  <si>
    <t>CUST79590</t>
  </si>
  <si>
    <t>ORD26003334</t>
  </si>
  <si>
    <t>CUST38446</t>
  </si>
  <si>
    <t>ORD26003335</t>
  </si>
  <si>
    <t>CUST91091</t>
  </si>
  <si>
    <t>ORD26003336</t>
  </si>
  <si>
    <t>CUST66387</t>
  </si>
  <si>
    <t>ORD26003337</t>
  </si>
  <si>
    <t>CUST60572</t>
  </si>
  <si>
    <t>ORD26003338</t>
  </si>
  <si>
    <t>CUST25163</t>
  </si>
  <si>
    <t>ORD26003339</t>
  </si>
  <si>
    <t>CUST15582</t>
  </si>
  <si>
    <t>ORD26003340</t>
  </si>
  <si>
    <t>CUST30762</t>
  </si>
  <si>
    <t>ORD26003341</t>
  </si>
  <si>
    <t>CUST42685</t>
  </si>
  <si>
    <t>ORD26003342</t>
  </si>
  <si>
    <t>CUST99516</t>
  </si>
  <si>
    <t>ORD26003343</t>
  </si>
  <si>
    <t>CUST52379</t>
  </si>
  <si>
    <t>ORD26003344</t>
  </si>
  <si>
    <t>CUST44812</t>
  </si>
  <si>
    <t>ORD26003345</t>
  </si>
  <si>
    <t>CUST10160</t>
  </si>
  <si>
    <t>ORD26003346</t>
  </si>
  <si>
    <t>CUST37332</t>
  </si>
  <si>
    <t>ORD26003347</t>
  </si>
  <si>
    <t>CUST45466</t>
  </si>
  <si>
    <t>ORD26003348</t>
  </si>
  <si>
    <t>CUST37710</t>
  </si>
  <si>
    <t>ORD26003349</t>
  </si>
  <si>
    <t>CUST44095</t>
  </si>
  <si>
    <t>ORD26003350</t>
  </si>
  <si>
    <t>CUST46466</t>
  </si>
  <si>
    <t>ORD26003351</t>
  </si>
  <si>
    <t>CUST55954</t>
  </si>
  <si>
    <t>ORD26003352</t>
  </si>
  <si>
    <t>CUST69464</t>
  </si>
  <si>
    <t>ORD26003353</t>
  </si>
  <si>
    <t>CUST94122</t>
  </si>
  <si>
    <t>ORD26003354</t>
  </si>
  <si>
    <t>CUST45519</t>
  </si>
  <si>
    <t>ORD26003355</t>
  </si>
  <si>
    <t>CUST18520</t>
  </si>
  <si>
    <t>ORD26003356</t>
  </si>
  <si>
    <t>CUST57073</t>
  </si>
  <si>
    <t>ORD26003357</t>
  </si>
  <si>
    <t>CUST11825</t>
  </si>
  <si>
    <t>ORD26003358</t>
  </si>
  <si>
    <t>CUST24774</t>
  </si>
  <si>
    <t>ORD26003359</t>
  </si>
  <si>
    <t>CUST34417</t>
  </si>
  <si>
    <t>ORD26003360</t>
  </si>
  <si>
    <t>CUST15179</t>
  </si>
  <si>
    <t>ORD26003361</t>
  </si>
  <si>
    <t>CUST90112</t>
  </si>
  <si>
    <t>ORD26003362</t>
  </si>
  <si>
    <t>CUST46634</t>
  </si>
  <si>
    <t>ORD26003363</t>
  </si>
  <si>
    <t>CUST45666</t>
  </si>
  <si>
    <t>ORD26003364</t>
  </si>
  <si>
    <t>CUST41483</t>
  </si>
  <si>
    <t>ORD26003365</t>
  </si>
  <si>
    <t>CUST50575</t>
  </si>
  <si>
    <t>ORD26003366</t>
  </si>
  <si>
    <t>CUST71029</t>
  </si>
  <si>
    <t>ORD26003367</t>
  </si>
  <si>
    <t>CUST43522</t>
  </si>
  <si>
    <t>ORD26003368</t>
  </si>
  <si>
    <t>CUST75012</t>
  </si>
  <si>
    <t>ORD26003369</t>
  </si>
  <si>
    <t>CUST94631</t>
  </si>
  <si>
    <t>ORD26003370</t>
  </si>
  <si>
    <t>CUST14645</t>
  </si>
  <si>
    <t>ORD26003371</t>
  </si>
  <si>
    <t>CUST16587</t>
  </si>
  <si>
    <t>ORD26003372</t>
  </si>
  <si>
    <t>CUST32260</t>
  </si>
  <si>
    <t>ORD26003373</t>
  </si>
  <si>
    <t>CUST40991</t>
  </si>
  <si>
    <t>ORD26003374</t>
  </si>
  <si>
    <t>CUST63643</t>
  </si>
  <si>
    <t>ORD26003375</t>
  </si>
  <si>
    <t>CUST51024</t>
  </si>
  <si>
    <t>ORD26003376</t>
  </si>
  <si>
    <t>CUST83804</t>
  </si>
  <si>
    <t>ORD26003377</t>
  </si>
  <si>
    <t>CUST14536</t>
  </si>
  <si>
    <t>ORD26003378</t>
  </si>
  <si>
    <t>CUST59895</t>
  </si>
  <si>
    <t>ORD26003379</t>
  </si>
  <si>
    <t>CUST34331</t>
  </si>
  <si>
    <t>ORD26003380</t>
  </si>
  <si>
    <t>CUST46612</t>
  </si>
  <si>
    <t>ORD26003381</t>
  </si>
  <si>
    <t>CUST18965</t>
  </si>
  <si>
    <t>ORD26003382</t>
  </si>
  <si>
    <t>CUST17050</t>
  </si>
  <si>
    <t>ORD26003383</t>
  </si>
  <si>
    <t>CUST27268</t>
  </si>
  <si>
    <t>ORD26003384</t>
  </si>
  <si>
    <t>CUST54868</t>
  </si>
  <si>
    <t>ORD26003385</t>
  </si>
  <si>
    <t>CUST97073</t>
  </si>
  <si>
    <t>ORD26003386</t>
  </si>
  <si>
    <t>CUST72188</t>
  </si>
  <si>
    <t>ORD26003387</t>
  </si>
  <si>
    <t>CUST91986</t>
  </si>
  <si>
    <t>ORD26003388</t>
  </si>
  <si>
    <t>CUST20341</t>
  </si>
  <si>
    <t>ORD26003389</t>
  </si>
  <si>
    <t>CUST98752</t>
  </si>
  <si>
    <t>ORD26003390</t>
  </si>
  <si>
    <t>CUST55974</t>
  </si>
  <si>
    <t>ORD26003391</t>
  </si>
  <si>
    <t>CUST24475</t>
  </si>
  <si>
    <t>ORD26003392</t>
  </si>
  <si>
    <t>CUST80843</t>
  </si>
  <si>
    <t>ORD26003393</t>
  </si>
  <si>
    <t>CUST43462</t>
  </si>
  <si>
    <t>ORD26003394</t>
  </si>
  <si>
    <t>CUST70766</t>
  </si>
  <si>
    <t>ORD26003395</t>
  </si>
  <si>
    <t>CUST43923</t>
  </si>
  <si>
    <t>ORD26003396</t>
  </si>
  <si>
    <t>CUST83997</t>
  </si>
  <si>
    <t>ORD26003397</t>
  </si>
  <si>
    <t>CUST27121</t>
  </si>
  <si>
    <t>ORD26003398</t>
  </si>
  <si>
    <t>CUST79348</t>
  </si>
  <si>
    <t>ORD26003399</t>
  </si>
  <si>
    <t>CUST52734</t>
  </si>
  <si>
    <t>ORD26003400</t>
  </si>
  <si>
    <t>CUST15121</t>
  </si>
  <si>
    <t>ORD26003401</t>
  </si>
  <si>
    <t>CUST51754</t>
  </si>
  <si>
    <t>ORD26003402</t>
  </si>
  <si>
    <t>CUST18640</t>
  </si>
  <si>
    <t>ORD26003403</t>
  </si>
  <si>
    <t>CUST11906</t>
  </si>
  <si>
    <t>ORD26003404</t>
  </si>
  <si>
    <t>CUST10259</t>
  </si>
  <si>
    <t>ORD26003405</t>
  </si>
  <si>
    <t>CUST48232</t>
  </si>
  <si>
    <t>ORD26003406</t>
  </si>
  <si>
    <t>CUST77653</t>
  </si>
  <si>
    <t>ORD26003407</t>
  </si>
  <si>
    <t>CUST10347</t>
  </si>
  <si>
    <t>ORD26003408</t>
  </si>
  <si>
    <t>CUST29958</t>
  </si>
  <si>
    <t>ORD26003409</t>
  </si>
  <si>
    <t>CUST79721</t>
  </si>
  <si>
    <t>ORD26003410</t>
  </si>
  <si>
    <t>CUST81011</t>
  </si>
  <si>
    <t>ORD26003411</t>
  </si>
  <si>
    <t>CUST81776</t>
  </si>
  <si>
    <t>ORD26003412</t>
  </si>
  <si>
    <t>CUST88213</t>
  </si>
  <si>
    <t>ORD26003413</t>
  </si>
  <si>
    <t>CUST22685</t>
  </si>
  <si>
    <t>ORD26003414</t>
  </si>
  <si>
    <t>CUST22119</t>
  </si>
  <si>
    <t>ORD26003415</t>
  </si>
  <si>
    <t>CUST85147</t>
  </si>
  <si>
    <t>ORD26003416</t>
  </si>
  <si>
    <t>CUST97127</t>
  </si>
  <si>
    <t>ORD26003417</t>
  </si>
  <si>
    <t>CUST64116</t>
  </si>
  <si>
    <t>ORD26003418</t>
  </si>
  <si>
    <t>CUST42818</t>
  </si>
  <si>
    <t>ORD26003419</t>
  </si>
  <si>
    <t>CUST17034</t>
  </si>
  <si>
    <t>ORD26003420</t>
  </si>
  <si>
    <t>CUST28255</t>
  </si>
  <si>
    <t>ORD26003421</t>
  </si>
  <si>
    <t>CUST95539</t>
  </si>
  <si>
    <t>ORD26003422</t>
  </si>
  <si>
    <t>CUST61259</t>
  </si>
  <si>
    <t>ORD26003423</t>
  </si>
  <si>
    <t>CUST52567</t>
  </si>
  <si>
    <t>ORD26003424</t>
  </si>
  <si>
    <t>CUST35251</t>
  </si>
  <si>
    <t>ORD26003425</t>
  </si>
  <si>
    <t>CUST11103</t>
  </si>
  <si>
    <t>ORD26003426</t>
  </si>
  <si>
    <t>CUST28283</t>
  </si>
  <si>
    <t>ORD26003427</t>
  </si>
  <si>
    <t>CUST19102</t>
  </si>
  <si>
    <t>ORD26003428</t>
  </si>
  <si>
    <t>CUST62111</t>
  </si>
  <si>
    <t>ORD26003429</t>
  </si>
  <si>
    <t>CUST17258</t>
  </si>
  <si>
    <t>ORD26003430</t>
  </si>
  <si>
    <t>CUST78468</t>
  </si>
  <si>
    <t>ORD26003431</t>
  </si>
  <si>
    <t>CUST33039</t>
  </si>
  <si>
    <t>ORD26003432</t>
  </si>
  <si>
    <t>CUST65996</t>
  </si>
  <si>
    <t>ORD26003433</t>
  </si>
  <si>
    <t>CUST79776</t>
  </si>
  <si>
    <t>ORD26003434</t>
  </si>
  <si>
    <t>CUST43888</t>
  </si>
  <si>
    <t>ORD26003435</t>
  </si>
  <si>
    <t>CUST67646</t>
  </si>
  <si>
    <t>ORD26003436</t>
  </si>
  <si>
    <t>CUST21549</t>
  </si>
  <si>
    <t>ORD26003437</t>
  </si>
  <si>
    <t>CUST92040</t>
  </si>
  <si>
    <t>ORD26003438</t>
  </si>
  <si>
    <t>CUST55838</t>
  </si>
  <si>
    <t>ORD26003439</t>
  </si>
  <si>
    <t>CUST31388</t>
  </si>
  <si>
    <t>ORD26003440</t>
  </si>
  <si>
    <t>CUST97579</t>
  </si>
  <si>
    <t>ORD26003441</t>
  </si>
  <si>
    <t>CUST60780</t>
  </si>
  <si>
    <t>ORD26003442</t>
  </si>
  <si>
    <t>CUST20038</t>
  </si>
  <si>
    <t>ORD26003443</t>
  </si>
  <si>
    <t>CUST45332</t>
  </si>
  <si>
    <t>ORD26003444</t>
  </si>
  <si>
    <t>CUST17876</t>
  </si>
  <si>
    <t>ORD26003445</t>
  </si>
  <si>
    <t>CUST76880</t>
  </si>
  <si>
    <t>ORD26003446</t>
  </si>
  <si>
    <t>CUST51052</t>
  </si>
  <si>
    <t>ORD26003447</t>
  </si>
  <si>
    <t>CUST59598</t>
  </si>
  <si>
    <t>ORD26003448</t>
  </si>
  <si>
    <t>CUST66731</t>
  </si>
  <si>
    <t>ORD26003449</t>
  </si>
  <si>
    <t>CUST32553</t>
  </si>
  <si>
    <t>ORD26003450</t>
  </si>
  <si>
    <t>CUST26216</t>
  </si>
  <si>
    <t>ORD26003451</t>
  </si>
  <si>
    <t>CUST79624</t>
  </si>
  <si>
    <t>ORD26003452</t>
  </si>
  <si>
    <t>CUST50202</t>
  </si>
  <si>
    <t>ORD26003453</t>
  </si>
  <si>
    <t>CUST33431</t>
  </si>
  <si>
    <t>ORD26003454</t>
  </si>
  <si>
    <t>CUST63104</t>
  </si>
  <si>
    <t>ORD26003455</t>
  </si>
  <si>
    <t>CUST15733</t>
  </si>
  <si>
    <t>ORD26003456</t>
  </si>
  <si>
    <t>CUST96050</t>
  </si>
  <si>
    <t>ORD26003457</t>
  </si>
  <si>
    <t>CUST16679</t>
  </si>
  <si>
    <t>ORD26003458</t>
  </si>
  <si>
    <t>CUST28648</t>
  </si>
  <si>
    <t>ORD26003459</t>
  </si>
  <si>
    <t>CUST36559</t>
  </si>
  <si>
    <t>ORD26003460</t>
  </si>
  <si>
    <t>CUST91644</t>
  </si>
  <si>
    <t>ORD26003461</t>
  </si>
  <si>
    <t>CUST11730</t>
  </si>
  <si>
    <t>ORD26003462</t>
  </si>
  <si>
    <t>CUST75061</t>
  </si>
  <si>
    <t>ORD26003463</t>
  </si>
  <si>
    <t>CUST23757</t>
  </si>
  <si>
    <t>ORD26003464</t>
  </si>
  <si>
    <t>CUST90850</t>
  </si>
  <si>
    <t>ORD26003465</t>
  </si>
  <si>
    <t>CUST93379</t>
  </si>
  <si>
    <t>ORD26003466</t>
  </si>
  <si>
    <t>CUST25791</t>
  </si>
  <si>
    <t>ORD26003467</t>
  </si>
  <si>
    <t>CUST25647</t>
  </si>
  <si>
    <t>ORD26003468</t>
  </si>
  <si>
    <t>CUST68148</t>
  </si>
  <si>
    <t>ORD26003469</t>
  </si>
  <si>
    <t>CUST17371</t>
  </si>
  <si>
    <t>ORD26003470</t>
  </si>
  <si>
    <t>CUST77106</t>
  </si>
  <si>
    <t>ORD26003471</t>
  </si>
  <si>
    <t>CUST98715</t>
  </si>
  <si>
    <t>ORD26003472</t>
  </si>
  <si>
    <t>CUST25809</t>
  </si>
  <si>
    <t>ORD26003473</t>
  </si>
  <si>
    <t>ORD26003474</t>
  </si>
  <si>
    <t>CUST11956</t>
  </si>
  <si>
    <t>ORD26003475</t>
  </si>
  <si>
    <t>CUST11930</t>
  </si>
  <si>
    <t>ORD26003476</t>
  </si>
  <si>
    <t>CUST27688</t>
  </si>
  <si>
    <t>ORD26003477</t>
  </si>
  <si>
    <t>CUST86687</t>
  </si>
  <si>
    <t>ORD26003478</t>
  </si>
  <si>
    <t>CUST69754</t>
  </si>
  <si>
    <t>ORD26003479</t>
  </si>
  <si>
    <t>CUST56728</t>
  </si>
  <si>
    <t>ORD26003480</t>
  </si>
  <si>
    <t>CUST57798</t>
  </si>
  <si>
    <t>ORD26003481</t>
  </si>
  <si>
    <t>CUST49084</t>
  </si>
  <si>
    <t>ORD26003482</t>
  </si>
  <si>
    <t>CUST35903</t>
  </si>
  <si>
    <t>ORD26003483</t>
  </si>
  <si>
    <t>CUST37771</t>
  </si>
  <si>
    <t>ORD26003484</t>
  </si>
  <si>
    <t>ORD26003485</t>
  </si>
  <si>
    <t>CUST65716</t>
  </si>
  <si>
    <t>ORD26003486</t>
  </si>
  <si>
    <t>CUST16140</t>
  </si>
  <si>
    <t>ORD26003487</t>
  </si>
  <si>
    <t>CUST82096</t>
  </si>
  <si>
    <t>ORD26003488</t>
  </si>
  <si>
    <t>CUST97522</t>
  </si>
  <si>
    <t>ORD26003489</t>
  </si>
  <si>
    <t>CUST10411</t>
  </si>
  <si>
    <t>ORD26003490</t>
  </si>
  <si>
    <t>CUST44023</t>
  </si>
  <si>
    <t>ORD26003491</t>
  </si>
  <si>
    <t>CUST26027</t>
  </si>
  <si>
    <t>ORD26003492</t>
  </si>
  <si>
    <t>CUST24570</t>
  </si>
  <si>
    <t>ORD26003493</t>
  </si>
  <si>
    <t>CUST22908</t>
  </si>
  <si>
    <t>ORD26003494</t>
  </si>
  <si>
    <t>CUST54743</t>
  </si>
  <si>
    <t>ORD26003495</t>
  </si>
  <si>
    <t>CUST98007</t>
  </si>
  <si>
    <t>ORD26003496</t>
  </si>
  <si>
    <t>CUST48749</t>
  </si>
  <si>
    <t>ORD26003497</t>
  </si>
  <si>
    <t>CUST71415</t>
  </si>
  <si>
    <t>ORD26003498</t>
  </si>
  <si>
    <t>CUST36682</t>
  </si>
  <si>
    <t>ORD26003499</t>
  </si>
  <si>
    <t>CUST95503</t>
  </si>
  <si>
    <t>ORD26003500</t>
  </si>
  <si>
    <t>CUST22806</t>
  </si>
  <si>
    <t>ORD26003501</t>
  </si>
  <si>
    <t>CUST67973</t>
  </si>
  <si>
    <t>ORD26003502</t>
  </si>
  <si>
    <t>CUST70164</t>
  </si>
  <si>
    <t>ORD26003503</t>
  </si>
  <si>
    <t>CUST61698</t>
  </si>
  <si>
    <t>ORD26003504</t>
  </si>
  <si>
    <t>CUST49355</t>
  </si>
  <si>
    <t>ORD26003505</t>
  </si>
  <si>
    <t>CUST59446</t>
  </si>
  <si>
    <t>ORD26003506</t>
  </si>
  <si>
    <t>CUST54336</t>
  </si>
  <si>
    <t>ORD26003507</t>
  </si>
  <si>
    <t>CUST89133</t>
  </si>
  <si>
    <t>ORD26003508</t>
  </si>
  <si>
    <t>CUST16831</t>
  </si>
  <si>
    <t>ORD26003509</t>
  </si>
  <si>
    <t>CUST78592</t>
  </si>
  <si>
    <t>ORD26003510</t>
  </si>
  <si>
    <t>CUST40843</t>
  </si>
  <si>
    <t>ORD26003511</t>
  </si>
  <si>
    <t>CUST89165</t>
  </si>
  <si>
    <t>ORD26003512</t>
  </si>
  <si>
    <t>CUST52909</t>
  </si>
  <si>
    <t>ORD26003513</t>
  </si>
  <si>
    <t>CUST99366</t>
  </si>
  <si>
    <t>ORD26003514</t>
  </si>
  <si>
    <t>CUST70735</t>
  </si>
  <si>
    <t>ORD26003515</t>
  </si>
  <si>
    <t>ORD26003516</t>
  </si>
  <si>
    <t>CUST29288</t>
  </si>
  <si>
    <t>ORD26003517</t>
  </si>
  <si>
    <t>ORD26003518</t>
  </si>
  <si>
    <t>CUST29297</t>
  </si>
  <si>
    <t>ORD26003519</t>
  </si>
  <si>
    <t>CUST58626</t>
  </si>
  <si>
    <t>ORD26003520</t>
  </si>
  <si>
    <t>CUST48604</t>
  </si>
  <si>
    <t>ORD26003521</t>
  </si>
  <si>
    <t>CUST62972</t>
  </si>
  <si>
    <t>ORD26003522</t>
  </si>
  <si>
    <t>CUST65683</t>
  </si>
  <si>
    <t>ORD26003523</t>
  </si>
  <si>
    <t>CUST13878</t>
  </si>
  <si>
    <t>ORD26003524</t>
  </si>
  <si>
    <t>CUST44883</t>
  </si>
  <si>
    <t>ORD26003525</t>
  </si>
  <si>
    <t>CUST81613</t>
  </si>
  <si>
    <t>ORD26003526</t>
  </si>
  <si>
    <t>CUST12533</t>
  </si>
  <si>
    <t>ORD26003527</t>
  </si>
  <si>
    <t>CUST15156</t>
  </si>
  <si>
    <t>ORD26003528</t>
  </si>
  <si>
    <t>CUST34215</t>
  </si>
  <si>
    <t>ORD26003529</t>
  </si>
  <si>
    <t>CUST39343</t>
  </si>
  <si>
    <t>ORD26003530</t>
  </si>
  <si>
    <t>CUST41675</t>
  </si>
  <si>
    <t>ORD26003531</t>
  </si>
  <si>
    <t>CUST52611</t>
  </si>
  <si>
    <t>ORD26003532</t>
  </si>
  <si>
    <t>CUST82095</t>
  </si>
  <si>
    <t>ORD26003533</t>
  </si>
  <si>
    <t>CUST30709</t>
  </si>
  <si>
    <t>ORD26003534</t>
  </si>
  <si>
    <t>CUST60805</t>
  </si>
  <si>
    <t>ORD26003535</t>
  </si>
  <si>
    <t>CUST26441</t>
  </si>
  <si>
    <t>ORD26003536</t>
  </si>
  <si>
    <t>CUST69456</t>
  </si>
  <si>
    <t>ORD26003537</t>
  </si>
  <si>
    <t>CUST92129</t>
  </si>
  <si>
    <t>ORD26003538</t>
  </si>
  <si>
    <t>CUST81582</t>
  </si>
  <si>
    <t>ORD26003539</t>
  </si>
  <si>
    <t>CUST64104</t>
  </si>
  <si>
    <t>ORD26003540</t>
  </si>
  <si>
    <t>CUST23537</t>
  </si>
  <si>
    <t>ORD26003541</t>
  </si>
  <si>
    <t>CUST20191</t>
  </si>
  <si>
    <t>ORD26003542</t>
  </si>
  <si>
    <t>CUST43953</t>
  </si>
  <si>
    <t>ORD26003543</t>
  </si>
  <si>
    <t>CUST55678</t>
  </si>
  <si>
    <t>ORD26003544</t>
  </si>
  <si>
    <t>ORD26003545</t>
  </si>
  <si>
    <t>CUST53435</t>
  </si>
  <si>
    <t>ORD26003546</t>
  </si>
  <si>
    <t>CUST54255</t>
  </si>
  <si>
    <t>ORD26003547</t>
  </si>
  <si>
    <t>CUST82664</t>
  </si>
  <si>
    <t>ORD26003548</t>
  </si>
  <si>
    <t>CUST35263</t>
  </si>
  <si>
    <t>ORD26003549</t>
  </si>
  <si>
    <t>CUST27335</t>
  </si>
  <si>
    <t>ORD26003550</t>
  </si>
  <si>
    <t>CUST94555</t>
  </si>
  <si>
    <t>ORD26003551</t>
  </si>
  <si>
    <t>CUST45418</t>
  </si>
  <si>
    <t>ORD26003552</t>
  </si>
  <si>
    <t>CUST61487</t>
  </si>
  <si>
    <t>ORD26003553</t>
  </si>
  <si>
    <t>CUST28696</t>
  </si>
  <si>
    <t>ORD26003554</t>
  </si>
  <si>
    <t>CUST58718</t>
  </si>
  <si>
    <t>ORD26003555</t>
  </si>
  <si>
    <t>CUST45153</t>
  </si>
  <si>
    <t>ORD26003556</t>
  </si>
  <si>
    <t>CUST22817</t>
  </si>
  <si>
    <t>ORD26003557</t>
  </si>
  <si>
    <t>CUST23090</t>
  </si>
  <si>
    <t>ORD26003558</t>
  </si>
  <si>
    <t>CUST45922</t>
  </si>
  <si>
    <t>ORD26003559</t>
  </si>
  <si>
    <t>CUST62250</t>
  </si>
  <si>
    <t>ORD26003560</t>
  </si>
  <si>
    <t>CUST65800</t>
  </si>
  <si>
    <t>ORD26003561</t>
  </si>
  <si>
    <t>CUST96487</t>
  </si>
  <si>
    <t>ORD26003562</t>
  </si>
  <si>
    <t>CUST35041</t>
  </si>
  <si>
    <t>ORD26003563</t>
  </si>
  <si>
    <t>CUST53498</t>
  </si>
  <si>
    <t>ORD26003564</t>
  </si>
  <si>
    <t>CUST28294</t>
  </si>
  <si>
    <t>ORD26003565</t>
  </si>
  <si>
    <t>CUST67883</t>
  </si>
  <si>
    <t>ORD26003566</t>
  </si>
  <si>
    <t>CUST26626</t>
  </si>
  <si>
    <t>ORD26003567</t>
  </si>
  <si>
    <t>CUST81467</t>
  </si>
  <si>
    <t>ORD26003568</t>
  </si>
  <si>
    <t>CUST80739</t>
  </si>
  <si>
    <t>ORD26003569</t>
  </si>
  <si>
    <t>CUST81136</t>
  </si>
  <si>
    <t>ORD26003570</t>
  </si>
  <si>
    <t>CUST85311</t>
  </si>
  <si>
    <t>ORD26003571</t>
  </si>
  <si>
    <t>CUST83163</t>
  </si>
  <si>
    <t>ORD26003572</t>
  </si>
  <si>
    <t>CUST31748</t>
  </si>
  <si>
    <t>ORD26003573</t>
  </si>
  <si>
    <t>CUST78126</t>
  </si>
  <si>
    <t>ORD26003574</t>
  </si>
  <si>
    <t>CUST35179</t>
  </si>
  <si>
    <t>ORD26003575</t>
  </si>
  <si>
    <t>CUST27691</t>
  </si>
  <si>
    <t>ORD26003576</t>
  </si>
  <si>
    <t>CUST73210</t>
  </si>
  <si>
    <t>ORD26003577</t>
  </si>
  <si>
    <t>CUST93577</t>
  </si>
  <si>
    <t>ORD26003578</t>
  </si>
  <si>
    <t>CUST82803</t>
  </si>
  <si>
    <t>ORD26003579</t>
  </si>
  <si>
    <t>CUST79898</t>
  </si>
  <si>
    <t>ORD26003580</t>
  </si>
  <si>
    <t>CUST49305</t>
  </si>
  <si>
    <t>ORD26003581</t>
  </si>
  <si>
    <t>CUST33629</t>
  </si>
  <si>
    <t>ORD26003582</t>
  </si>
  <si>
    <t>CUST21428</t>
  </si>
  <si>
    <t>ORD26003583</t>
  </si>
  <si>
    <t>CUST95868</t>
  </si>
  <si>
    <t>ORD26003584</t>
  </si>
  <si>
    <t>CUST63727</t>
  </si>
  <si>
    <t>ORD26003585</t>
  </si>
  <si>
    <t>CUST16896</t>
  </si>
  <si>
    <t>ORD26003586</t>
  </si>
  <si>
    <t>CUST94805</t>
  </si>
  <si>
    <t>ORD26003587</t>
  </si>
  <si>
    <t>CUST85356</t>
  </si>
  <si>
    <t>ORD26003588</t>
  </si>
  <si>
    <t>ORD26003589</t>
  </si>
  <si>
    <t>CUST10758</t>
  </si>
  <si>
    <t>ORD26003590</t>
  </si>
  <si>
    <t>CUST14885</t>
  </si>
  <si>
    <t>ORD26003591</t>
  </si>
  <si>
    <t>CUST64786</t>
  </si>
  <si>
    <t>ORD26003592</t>
  </si>
  <si>
    <t>CUST78907</t>
  </si>
  <si>
    <t>ORD26003593</t>
  </si>
  <si>
    <t>CUST36199</t>
  </si>
  <si>
    <t>ORD26003594</t>
  </si>
  <si>
    <t>CUST39220</t>
  </si>
  <si>
    <t>ORD26003595</t>
  </si>
  <si>
    <t>CUST90900</t>
  </si>
  <si>
    <t>ORD26003596</t>
  </si>
  <si>
    <t>CUST22994</t>
  </si>
  <si>
    <t>ORD26003597</t>
  </si>
  <si>
    <t>CUST35772</t>
  </si>
  <si>
    <t>ORD26003598</t>
  </si>
  <si>
    <t>CUST72470</t>
  </si>
  <si>
    <t>ORD26003599</t>
  </si>
  <si>
    <t>CUST42900</t>
  </si>
  <si>
    <t>ORD26003600</t>
  </si>
  <si>
    <t>CUST66173</t>
  </si>
  <si>
    <t>ORD26003601</t>
  </si>
  <si>
    <t>ORD26003602</t>
  </si>
  <si>
    <t>CUST33953</t>
  </si>
  <si>
    <t>ORD26003603</t>
  </si>
  <si>
    <t>CUST44944</t>
  </si>
  <si>
    <t>ORD26003604</t>
  </si>
  <si>
    <t>CUST53940</t>
  </si>
  <si>
    <t>ORD26003605</t>
  </si>
  <si>
    <t>CUST11412</t>
  </si>
  <si>
    <t>ORD26003606</t>
  </si>
  <si>
    <t>CUST59610</t>
  </si>
  <si>
    <t>ORD26003607</t>
  </si>
  <si>
    <t>CUST35933</t>
  </si>
  <si>
    <t>ORD26003608</t>
  </si>
  <si>
    <t>CUST10421</t>
  </si>
  <si>
    <t>ORD26003609</t>
  </si>
  <si>
    <t>CUST51019</t>
  </si>
  <si>
    <t>ORD26003610</t>
  </si>
  <si>
    <t>CUST40730</t>
  </si>
  <si>
    <t>ORD26003611</t>
  </si>
  <si>
    <t>CUST38884</t>
  </si>
  <si>
    <t>ORD26003612</t>
  </si>
  <si>
    <t>ORD26003613</t>
  </si>
  <si>
    <t>CUST78491</t>
  </si>
  <si>
    <t>ORD26003614</t>
  </si>
  <si>
    <t>CUST20794</t>
  </si>
  <si>
    <t>ORD26003615</t>
  </si>
  <si>
    <t>CUST64478</t>
  </si>
  <si>
    <t>ORD26003616</t>
  </si>
  <si>
    <t>CUST40649</t>
  </si>
  <si>
    <t>ORD26003617</t>
  </si>
  <si>
    <t>CUST21420</t>
  </si>
  <si>
    <t>ORD26003618</t>
  </si>
  <si>
    <t>CUST29549</t>
  </si>
  <si>
    <t>ORD26003619</t>
  </si>
  <si>
    <t>CUST50378</t>
  </si>
  <si>
    <t>ORD26003620</t>
  </si>
  <si>
    <t>CUST48018</t>
  </si>
  <si>
    <t>ORD26003621</t>
  </si>
  <si>
    <t>CUST39870</t>
  </si>
  <si>
    <t>ORD26003622</t>
  </si>
  <si>
    <t>CUST13545</t>
  </si>
  <si>
    <t>ORD26003623</t>
  </si>
  <si>
    <t>CUST25760</t>
  </si>
  <si>
    <t>ORD26003624</t>
  </si>
  <si>
    <t>CUST72308</t>
  </si>
  <si>
    <t>ORD26003625</t>
  </si>
  <si>
    <t>CUST77095</t>
  </si>
  <si>
    <t>ORD26003626</t>
  </si>
  <si>
    <t>CUST98637</t>
  </si>
  <si>
    <t>ORD26003627</t>
  </si>
  <si>
    <t>CUST64356</t>
  </si>
  <si>
    <t>ORD26003628</t>
  </si>
  <si>
    <t>CUST76022</t>
  </si>
  <si>
    <t>ORD26003629</t>
  </si>
  <si>
    <t>CUST93582</t>
  </si>
  <si>
    <t>ORD26003630</t>
  </si>
  <si>
    <t>CUST28094</t>
  </si>
  <si>
    <t>ORD26003631</t>
  </si>
  <si>
    <t>ORD26003632</t>
  </si>
  <si>
    <t>CUST68036</t>
  </si>
  <si>
    <t>ORD26003633</t>
  </si>
  <si>
    <t>CUST62719</t>
  </si>
  <si>
    <t>ORD26003634</t>
  </si>
  <si>
    <t>CUST33240</t>
  </si>
  <si>
    <t>ORD26003635</t>
  </si>
  <si>
    <t>CUST30937</t>
  </si>
  <si>
    <t>ORD26003636</t>
  </si>
  <si>
    <t>CUST36748</t>
  </si>
  <si>
    <t>ORD26003637</t>
  </si>
  <si>
    <t>CUST79978</t>
  </si>
  <si>
    <t>ORD26003638</t>
  </si>
  <si>
    <t>CUST48264</t>
  </si>
  <si>
    <t>ORD26003639</t>
  </si>
  <si>
    <t>CUST97145</t>
  </si>
  <si>
    <t>ORD26003640</t>
  </si>
  <si>
    <t>CUST49647</t>
  </si>
  <si>
    <t>ORD26003641</t>
  </si>
  <si>
    <t>CUST90018</t>
  </si>
  <si>
    <t>ORD26003642</t>
  </si>
  <si>
    <t>CUST54561</t>
  </si>
  <si>
    <t>ORD26003643</t>
  </si>
  <si>
    <t>CUST79533</t>
  </si>
  <si>
    <t>ORD26003644</t>
  </si>
  <si>
    <t>CUST46429</t>
  </si>
  <si>
    <t>ORD26003645</t>
  </si>
  <si>
    <t>CUST98905</t>
  </si>
  <si>
    <t>ORD26003646</t>
  </si>
  <si>
    <t>CUST10731</t>
  </si>
  <si>
    <t>ORD26003647</t>
  </si>
  <si>
    <t>ORD26003648</t>
  </si>
  <si>
    <t>CUST86142</t>
  </si>
  <si>
    <t>ORD26003649</t>
  </si>
  <si>
    <t>CUST16079</t>
  </si>
  <si>
    <t>ORD26003650</t>
  </si>
  <si>
    <t>CUST49104</t>
  </si>
  <si>
    <t>ORD26003651</t>
  </si>
  <si>
    <t>ORD26003652</t>
  </si>
  <si>
    <t>ORD26003653</t>
  </si>
  <si>
    <t>CUST49209</t>
  </si>
  <si>
    <t>ORD26003654</t>
  </si>
  <si>
    <t>CUST77677</t>
  </si>
  <si>
    <t>ORD26003655</t>
  </si>
  <si>
    <t>CUST92751</t>
  </si>
  <si>
    <t>ORD26003656</t>
  </si>
  <si>
    <t>CUST87638</t>
  </si>
  <si>
    <t>ORD26003657</t>
  </si>
  <si>
    <t>CUST63234</t>
  </si>
  <si>
    <t>ORD26003658</t>
  </si>
  <si>
    <t>CUST12194</t>
  </si>
  <si>
    <t>ORD26003659</t>
  </si>
  <si>
    <t>CUST32967</t>
  </si>
  <si>
    <t>ORD26003660</t>
  </si>
  <si>
    <t>CUST60002</t>
  </si>
  <si>
    <t>ORD26003661</t>
  </si>
  <si>
    <t>CUST73511</t>
  </si>
  <si>
    <t>ORD26003662</t>
  </si>
  <si>
    <t>CUST96759</t>
  </si>
  <si>
    <t>ORD26003663</t>
  </si>
  <si>
    <t>CUST88206</t>
  </si>
  <si>
    <t>ORD26003664</t>
  </si>
  <si>
    <t>CUST42590</t>
  </si>
  <si>
    <t>ORD26003665</t>
  </si>
  <si>
    <t>CUST17706</t>
  </si>
  <si>
    <t>ORD26003666</t>
  </si>
  <si>
    <t>CUST48488</t>
  </si>
  <si>
    <t>ORD26003667</t>
  </si>
  <si>
    <t>CUST50414</t>
  </si>
  <si>
    <t>ORD26003668</t>
  </si>
  <si>
    <t>CUST75697</t>
  </si>
  <si>
    <t>ORD26003669</t>
  </si>
  <si>
    <t>CUST46488</t>
  </si>
  <si>
    <t>ORD26003670</t>
  </si>
  <si>
    <t>CUST76849</t>
  </si>
  <si>
    <t>ORD26003671</t>
  </si>
  <si>
    <t>CUST75327</t>
  </si>
  <si>
    <t>ORD26003672</t>
  </si>
  <si>
    <t>ORD26003673</t>
  </si>
  <si>
    <t>CUST70764</t>
  </si>
  <si>
    <t>ORD26003674</t>
  </si>
  <si>
    <t>ORD26003675</t>
  </si>
  <si>
    <t>CUST97369</t>
  </si>
  <si>
    <t>ORD26003676</t>
  </si>
  <si>
    <t>CUST31729</t>
  </si>
  <si>
    <t>ORD26003677</t>
  </si>
  <si>
    <t>CUST69468</t>
  </si>
  <si>
    <t>ORD26003678</t>
  </si>
  <si>
    <t>CUST87333</t>
  </si>
  <si>
    <t>ORD26003679</t>
  </si>
  <si>
    <t>CUST81848</t>
  </si>
  <si>
    <t>ORD26003680</t>
  </si>
  <si>
    <t>CUST62404</t>
  </si>
  <si>
    <t>ORD26003681</t>
  </si>
  <si>
    <t>CUST66862</t>
  </si>
  <si>
    <t>ORD26003682</t>
  </si>
  <si>
    <t>CUST78584</t>
  </si>
  <si>
    <t>ORD26003683</t>
  </si>
  <si>
    <t>CUST79190</t>
  </si>
  <si>
    <t>ORD26003684</t>
  </si>
  <si>
    <t>CUST13844</t>
  </si>
  <si>
    <t>ORD26003685</t>
  </si>
  <si>
    <t>CUST96274</t>
  </si>
  <si>
    <t>ORD26003686</t>
  </si>
  <si>
    <t>CUST18826</t>
  </si>
  <si>
    <t>ORD26003687</t>
  </si>
  <si>
    <t>CUST83927</t>
  </si>
  <si>
    <t>ORD26003688</t>
  </si>
  <si>
    <t>CUST85354</t>
  </si>
  <si>
    <t>ORD26003689</t>
  </si>
  <si>
    <t>CUST14347</t>
  </si>
  <si>
    <t>ORD26003690</t>
  </si>
  <si>
    <t>CUST48944</t>
  </si>
  <si>
    <t>ORD26003691</t>
  </si>
  <si>
    <t>CUST95061</t>
  </si>
  <si>
    <t>ORD26003692</t>
  </si>
  <si>
    <t>CUST84740</t>
  </si>
  <si>
    <t>ORD26003693</t>
  </si>
  <si>
    <t>CUST83229</t>
  </si>
  <si>
    <t>ORD26003694</t>
  </si>
  <si>
    <t>CUST81460</t>
  </si>
  <si>
    <t>ORD26003695</t>
  </si>
  <si>
    <t>CUST21164</t>
  </si>
  <si>
    <t>ORD26003696</t>
  </si>
  <si>
    <t>CUST90699</t>
  </si>
  <si>
    <t>ORD26003697</t>
  </si>
  <si>
    <t>CUST72952</t>
  </si>
  <si>
    <t>ORD26003698</t>
  </si>
  <si>
    <t>CUST50582</t>
  </si>
  <si>
    <t>ORD26003699</t>
  </si>
  <si>
    <t>CUST51679</t>
  </si>
  <si>
    <t>ORD26003700</t>
  </si>
  <si>
    <t>CUST22705</t>
  </si>
  <si>
    <t>ORD26003701</t>
  </si>
  <si>
    <t>CUST75054</t>
  </si>
  <si>
    <t>ORD26003702</t>
  </si>
  <si>
    <t>CUST96932</t>
  </si>
  <si>
    <t>ORD26003703</t>
  </si>
  <si>
    <t>CUST86523</t>
  </si>
  <si>
    <t>ORD26003704</t>
  </si>
  <si>
    <t>CUST37520</t>
  </si>
  <si>
    <t>ORD26003705</t>
  </si>
  <si>
    <t>CUST50699</t>
  </si>
  <si>
    <t>ORD26003706</t>
  </si>
  <si>
    <t>CUST74668</t>
  </si>
  <si>
    <t>ORD26003707</t>
  </si>
  <si>
    <t>CUST39555</t>
  </si>
  <si>
    <t>ORD26003708</t>
  </si>
  <si>
    <t>CUST19989</t>
  </si>
  <si>
    <t>ORD26003709</t>
  </si>
  <si>
    <t>CUST56829</t>
  </si>
  <si>
    <t>ORD26003710</t>
  </si>
  <si>
    <t>CUST20283</t>
  </si>
  <si>
    <t>ORD26003711</t>
  </si>
  <si>
    <t>CUST83183</t>
  </si>
  <si>
    <t>ORD26003712</t>
  </si>
  <si>
    <t>CUST22509</t>
  </si>
  <si>
    <t>ORD26003713</t>
  </si>
  <si>
    <t>CUST97697</t>
  </si>
  <si>
    <t>ORD26003714</t>
  </si>
  <si>
    <t>CUST74473</t>
  </si>
  <si>
    <t>ORD26003715</t>
  </si>
  <si>
    <t>CUST11651</t>
  </si>
  <si>
    <t>ORD26003716</t>
  </si>
  <si>
    <t>ORD26003717</t>
  </si>
  <si>
    <t>CUST99256</t>
  </si>
  <si>
    <t>ORD26003718</t>
  </si>
  <si>
    <t>CUST15230</t>
  </si>
  <si>
    <t>ORD26003719</t>
  </si>
  <si>
    <t>CUST46529</t>
  </si>
  <si>
    <t>ORD26003720</t>
  </si>
  <si>
    <t>CUST30637</t>
  </si>
  <si>
    <t>ORD26003721</t>
  </si>
  <si>
    <t>CUST67321</t>
  </si>
  <si>
    <t>ORD26003722</t>
  </si>
  <si>
    <t>CUST27321</t>
  </si>
  <si>
    <t>ORD26003723</t>
  </si>
  <si>
    <t>CUST12708</t>
  </si>
  <si>
    <t>ORD26003724</t>
  </si>
  <si>
    <t>CUST15579</t>
  </si>
  <si>
    <t>ORD26003725</t>
  </si>
  <si>
    <t>CUST32044</t>
  </si>
  <si>
    <t>ORD26003726</t>
  </si>
  <si>
    <t>CUST92470</t>
  </si>
  <si>
    <t>ORD26003727</t>
  </si>
  <si>
    <t>CUST29039</t>
  </si>
  <si>
    <t>ORD26003728</t>
  </si>
  <si>
    <t>CUST54368</t>
  </si>
  <si>
    <t>ORD26003729</t>
  </si>
  <si>
    <t>CUST96263</t>
  </si>
  <si>
    <t>ORD26003730</t>
  </si>
  <si>
    <t>CUST99619</t>
  </si>
  <si>
    <t>ORD26003731</t>
  </si>
  <si>
    <t>CUST98882</t>
  </si>
  <si>
    <t>ORD26003732</t>
  </si>
  <si>
    <t>CUST17432</t>
  </si>
  <si>
    <t>ORD26003733</t>
  </si>
  <si>
    <t>CUST18326</t>
  </si>
  <si>
    <t>ORD26003734</t>
  </si>
  <si>
    <t>CUST85573</t>
  </si>
  <si>
    <t>ORD26003735</t>
  </si>
  <si>
    <t>CUST63404</t>
  </si>
  <si>
    <t>ORD26003736</t>
  </si>
  <si>
    <t>CUST10363</t>
  </si>
  <si>
    <t>ORD26003737</t>
  </si>
  <si>
    <t>CUST80073</t>
  </si>
  <si>
    <t>ORD26003738</t>
  </si>
  <si>
    <t>CUST68775</t>
  </si>
  <si>
    <t>ORD26003739</t>
  </si>
  <si>
    <t>CUST16793</t>
  </si>
  <si>
    <t>ORD26003740</t>
  </si>
  <si>
    <t>CUST11096</t>
  </si>
  <si>
    <t>ORD26003741</t>
  </si>
  <si>
    <t>CUST94800</t>
  </si>
  <si>
    <t>ORD26003742</t>
  </si>
  <si>
    <t>CUST38358</t>
  </si>
  <si>
    <t>ORD26003743</t>
  </si>
  <si>
    <t>CUST93767</t>
  </si>
  <si>
    <t>ORD26003744</t>
  </si>
  <si>
    <t>CUST30719</t>
  </si>
  <si>
    <t>ORD26003745</t>
  </si>
  <si>
    <t>CUST58059</t>
  </si>
  <si>
    <t>ORD26003746</t>
  </si>
  <si>
    <t>CUST61435</t>
  </si>
  <si>
    <t>ORD26003747</t>
  </si>
  <si>
    <t>CUST70747</t>
  </si>
  <si>
    <t>ORD26003748</t>
  </si>
  <si>
    <t>CUST92596</t>
  </si>
  <si>
    <t>ORD26003749</t>
  </si>
  <si>
    <t>CUST89295</t>
  </si>
  <si>
    <t>ORD26003750</t>
  </si>
  <si>
    <t>CUST83064</t>
  </si>
  <si>
    <t>ORD26003751</t>
  </si>
  <si>
    <t>CUST92477</t>
  </si>
  <si>
    <t>ORD26003752</t>
  </si>
  <si>
    <t>CUST53276</t>
  </si>
  <si>
    <t>ORD26003753</t>
  </si>
  <si>
    <t>CUST58627</t>
  </si>
  <si>
    <t>ORD26003754</t>
  </si>
  <si>
    <t>CUST59792</t>
  </si>
  <si>
    <t>ORD26003755</t>
  </si>
  <si>
    <t>CUST81009</t>
  </si>
  <si>
    <t>ORD26003756</t>
  </si>
  <si>
    <t>CUST65259</t>
  </si>
  <si>
    <t>ORD26003757</t>
  </si>
  <si>
    <t>CUST57968</t>
  </si>
  <si>
    <t>ORD26003758</t>
  </si>
  <si>
    <t>CUST10572</t>
  </si>
  <si>
    <t>ORD26003759</t>
  </si>
  <si>
    <t>CUST65464</t>
  </si>
  <si>
    <t>ORD26003760</t>
  </si>
  <si>
    <t>CUST67676</t>
  </si>
  <si>
    <t>ORD26003761</t>
  </si>
  <si>
    <t>CUST37418</t>
  </si>
  <si>
    <t>ORD26003762</t>
  </si>
  <si>
    <t>CUST59201</t>
  </si>
  <si>
    <t>ORD26003763</t>
  </si>
  <si>
    <t>CUST71281</t>
  </si>
  <si>
    <t>ORD26003764</t>
  </si>
  <si>
    <t>CUST20479</t>
  </si>
  <si>
    <t>ORD26003765</t>
  </si>
  <si>
    <t>CUST49366</t>
  </si>
  <si>
    <t>ORD26003766</t>
  </si>
  <si>
    <t>CUST82578</t>
  </si>
  <si>
    <t>ORD26003767</t>
  </si>
  <si>
    <t>CUST97890</t>
  </si>
  <si>
    <t>ORD26003768</t>
  </si>
  <si>
    <t>CUST34344</t>
  </si>
  <si>
    <t>ORD26003769</t>
  </si>
  <si>
    <t>CUST44781</t>
  </si>
  <si>
    <t>ORD26003770</t>
  </si>
  <si>
    <t>CUST31488</t>
  </si>
  <si>
    <t>ORD26003771</t>
  </si>
  <si>
    <t>CUST28829</t>
  </si>
  <si>
    <t>ORD26003772</t>
  </si>
  <si>
    <t>CUST63067</t>
  </si>
  <si>
    <t>ORD26003773</t>
  </si>
  <si>
    <t>CUST52226</t>
  </si>
  <si>
    <t>ORD26003774</t>
  </si>
  <si>
    <t>CUST70317</t>
  </si>
  <si>
    <t>ORD26003775</t>
  </si>
  <si>
    <t>CUST41032</t>
  </si>
  <si>
    <t>ORD26003776</t>
  </si>
  <si>
    <t>CUST28440</t>
  </si>
  <si>
    <t>ORD26003777</t>
  </si>
  <si>
    <t>CUST42946</t>
  </si>
  <si>
    <t>ORD26003778</t>
  </si>
  <si>
    <t>CUST77667</t>
  </si>
  <si>
    <t>ORD26003779</t>
  </si>
  <si>
    <t>CUST19253</t>
  </si>
  <si>
    <t>ORD26003780</t>
  </si>
  <si>
    <t>CUST53437</t>
  </si>
  <si>
    <t>ORD26003781</t>
  </si>
  <si>
    <t>CUST26624</t>
  </si>
  <si>
    <t>ORD26003782</t>
  </si>
  <si>
    <t>CUST19101</t>
  </si>
  <si>
    <t>ORD26003783</t>
  </si>
  <si>
    <t>CUST61556</t>
  </si>
  <si>
    <t>ORD26003784</t>
  </si>
  <si>
    <t>CUST66688</t>
  </si>
  <si>
    <t>ORD26003785</t>
  </si>
  <si>
    <t>CUST36706</t>
  </si>
  <si>
    <t>ORD26003786</t>
  </si>
  <si>
    <t>CUST49156</t>
  </si>
  <si>
    <t>ORD26003787</t>
  </si>
  <si>
    <t>CUST59604</t>
  </si>
  <si>
    <t>ORD26003788</t>
  </si>
  <si>
    <t>CUST27730</t>
  </si>
  <si>
    <t>ORD26003789</t>
  </si>
  <si>
    <t>CUST17031</t>
  </si>
  <si>
    <t>ORD26003790</t>
  </si>
  <si>
    <t>CUST72028</t>
  </si>
  <si>
    <t>ORD26003791</t>
  </si>
  <si>
    <t>CUST84602</t>
  </si>
  <si>
    <t>ORD26003792</t>
  </si>
  <si>
    <t>CUST63062</t>
  </si>
  <si>
    <t>ORD26003793</t>
  </si>
  <si>
    <t>CUST62892</t>
  </si>
  <si>
    <t>ORD26003794</t>
  </si>
  <si>
    <t>CUST73661</t>
  </si>
  <si>
    <t>ORD26003795</t>
  </si>
  <si>
    <t>CUST84807</t>
  </si>
  <si>
    <t>ORD26003796</t>
  </si>
  <si>
    <t>CUST88401</t>
  </si>
  <si>
    <t>ORD26003797</t>
  </si>
  <si>
    <t>CUST91293</t>
  </si>
  <si>
    <t>ORD26003798</t>
  </si>
  <si>
    <t>CUST96748</t>
  </si>
  <si>
    <t>ORD26003799</t>
  </si>
  <si>
    <t>CUST27273</t>
  </si>
  <si>
    <t>ORD26003800</t>
  </si>
  <si>
    <t>CUST81834</t>
  </si>
  <si>
    <t>ORD26003801</t>
  </si>
  <si>
    <t>CUST23674</t>
  </si>
  <si>
    <t>ORD26003802</t>
  </si>
  <si>
    <t>CUST12134</t>
  </si>
  <si>
    <t>ORD26003803</t>
  </si>
  <si>
    <t>CUST31410</t>
  </si>
  <si>
    <t>ORD26003804</t>
  </si>
  <si>
    <t>CUST49870</t>
  </si>
  <si>
    <t>ORD26003805</t>
  </si>
  <si>
    <t>CUST54696</t>
  </si>
  <si>
    <t>ORD26003806</t>
  </si>
  <si>
    <t>CUST77291</t>
  </si>
  <si>
    <t>ORD26003807</t>
  </si>
  <si>
    <t>CUST81570</t>
  </si>
  <si>
    <t>ORD26003808</t>
  </si>
  <si>
    <t>CUST18833</t>
  </si>
  <si>
    <t>ORD26003809</t>
  </si>
  <si>
    <t>CUST36205</t>
  </si>
  <si>
    <t>ORD26003810</t>
  </si>
  <si>
    <t>CUST88572</t>
  </si>
  <si>
    <t>ORD26003811</t>
  </si>
  <si>
    <t>CUST77543</t>
  </si>
  <si>
    <t>ORD26003812</t>
  </si>
  <si>
    <t>CUST35270</t>
  </si>
  <si>
    <t>ORD26003813</t>
  </si>
  <si>
    <t>CUST30206</t>
  </si>
  <si>
    <t>ORD26003814</t>
  </si>
  <si>
    <t>CUST28442</t>
  </si>
  <si>
    <t>ORD26003815</t>
  </si>
  <si>
    <t>CUST56704</t>
  </si>
  <si>
    <t>ORD26003816</t>
  </si>
  <si>
    <t>CUST75439</t>
  </si>
  <si>
    <t>ORD26003817</t>
  </si>
  <si>
    <t>CUST74688</t>
  </si>
  <si>
    <t>ORD26003818</t>
  </si>
  <si>
    <t>CUST10897</t>
  </si>
  <si>
    <t>ORD26003819</t>
  </si>
  <si>
    <t>CUST79593</t>
  </si>
  <si>
    <t>ORD26003820</t>
  </si>
  <si>
    <t>CUST52610</t>
  </si>
  <si>
    <t>ORD26003821</t>
  </si>
  <si>
    <t>CUST77147</t>
  </si>
  <si>
    <t>ORD26003822</t>
  </si>
  <si>
    <t>CUST36439</t>
  </si>
  <si>
    <t>ORD26003823</t>
  </si>
  <si>
    <t>CUST51717</t>
  </si>
  <si>
    <t>ORD26003824</t>
  </si>
  <si>
    <t>CUST42132</t>
  </si>
  <si>
    <t>ORD26003825</t>
  </si>
  <si>
    <t>CUST30169</t>
  </si>
  <si>
    <t>ORD26003826</t>
  </si>
  <si>
    <t>CUST16358</t>
  </si>
  <si>
    <t>ORD26003827</t>
  </si>
  <si>
    <t>CUST46435</t>
  </si>
  <si>
    <t>ORD26003828</t>
  </si>
  <si>
    <t>CUST66788</t>
  </si>
  <si>
    <t>ORD26003829</t>
  </si>
  <si>
    <t>CUST85478</t>
  </si>
  <si>
    <t>ORD26003830</t>
  </si>
  <si>
    <t>CUST24354</t>
  </si>
  <si>
    <t>ORD26003831</t>
  </si>
  <si>
    <t>CUST15536</t>
  </si>
  <si>
    <t>ORD26003832</t>
  </si>
  <si>
    <t>CUST74506</t>
  </si>
  <si>
    <t>ORD26003833</t>
  </si>
  <si>
    <t>CUST39199</t>
  </si>
  <si>
    <t>ORD26003834</t>
  </si>
  <si>
    <t>CUST15918</t>
  </si>
  <si>
    <t>ORD26003835</t>
  </si>
  <si>
    <t>CUST29285</t>
  </si>
  <si>
    <t>ORD26003836</t>
  </si>
  <si>
    <t>CUST28338</t>
  </si>
  <si>
    <t>ORD26003837</t>
  </si>
  <si>
    <t>CUST35062</t>
  </si>
  <si>
    <t>ORD26003838</t>
  </si>
  <si>
    <t>CUST97161</t>
  </si>
  <si>
    <t>ORD26003839</t>
  </si>
  <si>
    <t>CUST57880</t>
  </si>
  <si>
    <t>ORD26003840</t>
  </si>
  <si>
    <t>CUST45036</t>
  </si>
  <si>
    <t>ORD26003841</t>
  </si>
  <si>
    <t>CUST26926</t>
  </si>
  <si>
    <t>ORD26003842</t>
  </si>
  <si>
    <t>CUST46235</t>
  </si>
  <si>
    <t>ORD26003843</t>
  </si>
  <si>
    <t>CUST66277</t>
  </si>
  <si>
    <t>ORD26003844</t>
  </si>
  <si>
    <t>CUST46693</t>
  </si>
  <si>
    <t>ORD26003845</t>
  </si>
  <si>
    <t>CUST22931</t>
  </si>
  <si>
    <t>ORD26003846</t>
  </si>
  <si>
    <t>CUST96140</t>
  </si>
  <si>
    <t>ORD26003847</t>
  </si>
  <si>
    <t>CUST21839</t>
  </si>
  <si>
    <t>ORD26003848</t>
  </si>
  <si>
    <t>CUST57423</t>
  </si>
  <si>
    <t>ORD26003849</t>
  </si>
  <si>
    <t>CUST13067</t>
  </si>
  <si>
    <t>ORD26003850</t>
  </si>
  <si>
    <t>CUST38844</t>
  </si>
  <si>
    <t>ORD26003851</t>
  </si>
  <si>
    <t>CUST29857</t>
  </si>
  <si>
    <t>ORD26003852</t>
  </si>
  <si>
    <t>CUST66152</t>
  </si>
  <si>
    <t>ORD26003853</t>
  </si>
  <si>
    <t>CUST93592</t>
  </si>
  <si>
    <t>ORD26003854</t>
  </si>
  <si>
    <t>CUST52331</t>
  </si>
  <si>
    <t>ORD26003855</t>
  </si>
  <si>
    <t>CUST87771</t>
  </si>
  <si>
    <t>ORD26003856</t>
  </si>
  <si>
    <t>CUST37542</t>
  </si>
  <si>
    <t>ORD26003857</t>
  </si>
  <si>
    <t>ORD26003858</t>
  </si>
  <si>
    <t>CUST92206</t>
  </si>
  <si>
    <t>ORD26003859</t>
  </si>
  <si>
    <t>CUST77073</t>
  </si>
  <si>
    <t>ORD26003860</t>
  </si>
  <si>
    <t>CUST12214</t>
  </si>
  <si>
    <t>ORD26003861</t>
  </si>
  <si>
    <t>CUST24257</t>
  </si>
  <si>
    <t>ORD26003862</t>
  </si>
  <si>
    <t>CUST21562</t>
  </si>
  <si>
    <t>ORD26003863</t>
  </si>
  <si>
    <t>CUST80781</t>
  </si>
  <si>
    <t>ORD26003864</t>
  </si>
  <si>
    <t>CUST27539</t>
  </si>
  <si>
    <t>ORD26003865</t>
  </si>
  <si>
    <t>CUST88117</t>
  </si>
  <si>
    <t>ORD26003866</t>
  </si>
  <si>
    <t>CUST73051</t>
  </si>
  <si>
    <t>ORD26003867</t>
  </si>
  <si>
    <t>CUST39347</t>
  </si>
  <si>
    <t>ORD26003868</t>
  </si>
  <si>
    <t>CUST69522</t>
  </si>
  <si>
    <t>ORD26003869</t>
  </si>
  <si>
    <t>CUST90502</t>
  </si>
  <si>
    <t>ORD26003870</t>
  </si>
  <si>
    <t>ORD26003871</t>
  </si>
  <si>
    <t>CUST23311</t>
  </si>
  <si>
    <t>ORD26003872</t>
  </si>
  <si>
    <t>CUST99305</t>
  </si>
  <si>
    <t>ORD26003873</t>
  </si>
  <si>
    <t>CUST90985</t>
  </si>
  <si>
    <t>ORD26003874</t>
  </si>
  <si>
    <t>CUST15860</t>
  </si>
  <si>
    <t>ORD26003875</t>
  </si>
  <si>
    <t>CUST18374</t>
  </si>
  <si>
    <t>ORD26003876</t>
  </si>
  <si>
    <t>CUST29973</t>
  </si>
  <si>
    <t>ORD26003877</t>
  </si>
  <si>
    <t>CUST68191</t>
  </si>
  <si>
    <t>ORD26003878</t>
  </si>
  <si>
    <t>CUST19784</t>
  </si>
  <si>
    <t>ORD26003879</t>
  </si>
  <si>
    <t>CUST28628</t>
  </si>
  <si>
    <t>ORD26003880</t>
  </si>
  <si>
    <t>CUST65882</t>
  </si>
  <si>
    <t>ORD26003881</t>
  </si>
  <si>
    <t>CUST48462</t>
  </si>
  <si>
    <t>ORD26003882</t>
  </si>
  <si>
    <t>CUST66003</t>
  </si>
  <si>
    <t>ORD26003883</t>
  </si>
  <si>
    <t>CUST90367</t>
  </si>
  <si>
    <t>ORD26003884</t>
  </si>
  <si>
    <t>CUST25600</t>
  </si>
  <si>
    <t>ORD26003885</t>
  </si>
  <si>
    <t>CUST97734</t>
  </si>
  <si>
    <t>ORD26003886</t>
  </si>
  <si>
    <t>CUST37312</t>
  </si>
  <si>
    <t>ORD26003887</t>
  </si>
  <si>
    <t>CUST96755</t>
  </si>
  <si>
    <t>ORD26003888</t>
  </si>
  <si>
    <t>CUST21858</t>
  </si>
  <si>
    <t>ORD26003889</t>
  </si>
  <si>
    <t>CUST80456</t>
  </si>
  <si>
    <t>ORD26003890</t>
  </si>
  <si>
    <t>CUST37171</t>
  </si>
  <si>
    <t>ORD26003891</t>
  </si>
  <si>
    <t>CUST26034</t>
  </si>
  <si>
    <t>ORD26003892</t>
  </si>
  <si>
    <t>CUST92196</t>
  </si>
  <si>
    <t>ORD26003893</t>
  </si>
  <si>
    <t>CUST11720</t>
  </si>
  <si>
    <t>ORD26003894</t>
  </si>
  <si>
    <t>CUST83995</t>
  </si>
  <si>
    <t>ORD26003895</t>
  </si>
  <si>
    <t>CUST45842</t>
  </si>
  <si>
    <t>ORD26003896</t>
  </si>
  <si>
    <t>CUST73812</t>
  </si>
  <si>
    <t>ORD26003897</t>
  </si>
  <si>
    <t>CUST26433</t>
  </si>
  <si>
    <t>ORD26003898</t>
  </si>
  <si>
    <t>CUST36382</t>
  </si>
  <si>
    <t>ORD26003899</t>
  </si>
  <si>
    <t>ORD26003900</t>
  </si>
  <si>
    <t>CUST34721</t>
  </si>
  <si>
    <t>ORD26003901</t>
  </si>
  <si>
    <t>CUST64458</t>
  </si>
  <si>
    <t>ORD26003902</t>
  </si>
  <si>
    <t>CUST61662</t>
  </si>
  <si>
    <t>ORD26003903</t>
  </si>
  <si>
    <t>CUST26777</t>
  </si>
  <si>
    <t>ORD26003904</t>
  </si>
  <si>
    <t>CUST37362</t>
  </si>
  <si>
    <t>ORD26003905</t>
  </si>
  <si>
    <t>CUST12116</t>
  </si>
  <si>
    <t>ORD26003906</t>
  </si>
  <si>
    <t>CUST46186</t>
  </si>
  <si>
    <t>ORD26003907</t>
  </si>
  <si>
    <t>CUST42153</t>
  </si>
  <si>
    <t>ORD26003908</t>
  </si>
  <si>
    <t>CUST50261</t>
  </si>
  <si>
    <t>ORD26003909</t>
  </si>
  <si>
    <t>CUST74174</t>
  </si>
  <si>
    <t>ORD26003910</t>
  </si>
  <si>
    <t>CUST56753</t>
  </si>
  <si>
    <t>ORD26003911</t>
  </si>
  <si>
    <t>CUST93802</t>
  </si>
  <si>
    <t>ORD26003912</t>
  </si>
  <si>
    <t>CUST49142</t>
  </si>
  <si>
    <t>ORD26003913</t>
  </si>
  <si>
    <t>CUST81771</t>
  </si>
  <si>
    <t>ORD26003914</t>
  </si>
  <si>
    <t>CUST37300</t>
  </si>
  <si>
    <t>ORD26003915</t>
  </si>
  <si>
    <t>CUST73060</t>
  </si>
  <si>
    <t>ORD26003916</t>
  </si>
  <si>
    <t>CUST41614</t>
  </si>
  <si>
    <t>ORD26003917</t>
  </si>
  <si>
    <t>CUST20969</t>
  </si>
  <si>
    <t>ORD26003918</t>
  </si>
  <si>
    <t>CUST22162</t>
  </si>
  <si>
    <t>ORD26003919</t>
  </si>
  <si>
    <t>CUST51525</t>
  </si>
  <si>
    <t>ORD26003920</t>
  </si>
  <si>
    <t>CUST86436</t>
  </si>
  <si>
    <t>ORD26003921</t>
  </si>
  <si>
    <t>CUST22420</t>
  </si>
  <si>
    <t>ORD26003922</t>
  </si>
  <si>
    <t>CUST16763</t>
  </si>
  <si>
    <t>ORD26003923</t>
  </si>
  <si>
    <t>CUST37017</t>
  </si>
  <si>
    <t>ORD26003924</t>
  </si>
  <si>
    <t>CUST66771</t>
  </si>
  <si>
    <t>ORD26003925</t>
  </si>
  <si>
    <t>CUST73685</t>
  </si>
  <si>
    <t>ORD26003926</t>
  </si>
  <si>
    <t>CUST92688</t>
  </si>
  <si>
    <t>ORD26003927</t>
  </si>
  <si>
    <t>CUST16930</t>
  </si>
  <si>
    <t>ORD26003928</t>
  </si>
  <si>
    <t>ORD26003929</t>
  </si>
  <si>
    <t>CUST11603</t>
  </si>
  <si>
    <t>ORD26003930</t>
  </si>
  <si>
    <t>CUST75824</t>
  </si>
  <si>
    <t>ORD26003931</t>
  </si>
  <si>
    <t>CUST12472</t>
  </si>
  <si>
    <t>ORD26003932</t>
  </si>
  <si>
    <t>CUST47915</t>
  </si>
  <si>
    <t>ORD26003933</t>
  </si>
  <si>
    <t>CUST43566</t>
  </si>
  <si>
    <t>ORD26003934</t>
  </si>
  <si>
    <t>CUST62664</t>
  </si>
  <si>
    <t>ORD26003935</t>
  </si>
  <si>
    <t>CUST26872</t>
  </si>
  <si>
    <t>ORD26003936</t>
  </si>
  <si>
    <t>CUST40422</t>
  </si>
  <si>
    <t>ORD26003937</t>
  </si>
  <si>
    <t>CUST28328</t>
  </si>
  <si>
    <t>ORD26003938</t>
  </si>
  <si>
    <t>CUST37228</t>
  </si>
  <si>
    <t>ORD26003939</t>
  </si>
  <si>
    <t>CUST39861</t>
  </si>
  <si>
    <t>ORD26003940</t>
  </si>
  <si>
    <t>CUST38138</t>
  </si>
  <si>
    <t>ORD26003941</t>
  </si>
  <si>
    <t>CUST47133</t>
  </si>
  <si>
    <t>ORD26003942</t>
  </si>
  <si>
    <t>CUST49052</t>
  </si>
  <si>
    <t>ORD26003943</t>
  </si>
  <si>
    <t>CUST66367</t>
  </si>
  <si>
    <t>ORD26003944</t>
  </si>
  <si>
    <t>CUST86459</t>
  </si>
  <si>
    <t>ORD26003945</t>
  </si>
  <si>
    <t>CUST41785</t>
  </si>
  <si>
    <t>ORD26003946</t>
  </si>
  <si>
    <t>CUST71852</t>
  </si>
  <si>
    <t>ORD26003947</t>
  </si>
  <si>
    <t>CUST60285</t>
  </si>
  <si>
    <t>ORD26003948</t>
  </si>
  <si>
    <t>CUST61129</t>
  </si>
  <si>
    <t>ORD26003949</t>
  </si>
  <si>
    <t>CUST64598</t>
  </si>
  <si>
    <t>ORD26003950</t>
  </si>
  <si>
    <t>CUST38727</t>
  </si>
  <si>
    <t>ORD26003951</t>
  </si>
  <si>
    <t>CUST45493</t>
  </si>
  <si>
    <t>ORD26003952</t>
  </si>
  <si>
    <t>CUST63440</t>
  </si>
  <si>
    <t>ORD26003953</t>
  </si>
  <si>
    <t>CUST30197</t>
  </si>
  <si>
    <t>ORD26003954</t>
  </si>
  <si>
    <t>CUST23534</t>
  </si>
  <si>
    <t>ORD26003955</t>
  </si>
  <si>
    <t>CUST64833</t>
  </si>
  <si>
    <t>ORD26003956</t>
  </si>
  <si>
    <t>ORD26003957</t>
  </si>
  <si>
    <t>CUST85726</t>
  </si>
  <si>
    <t>ORD26003958</t>
  </si>
  <si>
    <t>CUST84122</t>
  </si>
  <si>
    <t>ORD26003959</t>
  </si>
  <si>
    <t>CUST96150</t>
  </si>
  <si>
    <t>ORD26003960</t>
  </si>
  <si>
    <t>CUST75548</t>
  </si>
  <si>
    <t>ORD26003961</t>
  </si>
  <si>
    <t>CUST21584</t>
  </si>
  <si>
    <t>ORD26003962</t>
  </si>
  <si>
    <t>CUST59747</t>
  </si>
  <si>
    <t>ORD26003963</t>
  </si>
  <si>
    <t>CUST45896</t>
  </si>
  <si>
    <t>ORD26003964</t>
  </si>
  <si>
    <t>CUST12503</t>
  </si>
  <si>
    <t>ORD26003965</t>
  </si>
  <si>
    <t>CUST25443</t>
  </si>
  <si>
    <t>ORD26003966</t>
  </si>
  <si>
    <t>CUST49039</t>
  </si>
  <si>
    <t>ORD26003967</t>
  </si>
  <si>
    <t>CUST85779</t>
  </si>
  <si>
    <t>ORD26003968</t>
  </si>
  <si>
    <t>CUST35068</t>
  </si>
  <si>
    <t>ORD26003969</t>
  </si>
  <si>
    <t>CUST87153</t>
  </si>
  <si>
    <t>ORD26003970</t>
  </si>
  <si>
    <t>CUST97155</t>
  </si>
  <si>
    <t>ORD26003971</t>
  </si>
  <si>
    <t>CUST60235</t>
  </si>
  <si>
    <t>ORD26003972</t>
  </si>
  <si>
    <t>CUST13352</t>
  </si>
  <si>
    <t>ORD26003973</t>
  </si>
  <si>
    <t>CUST14307</t>
  </si>
  <si>
    <t>ORD26003974</t>
  </si>
  <si>
    <t>CUST13609</t>
  </si>
  <si>
    <t>ORD26003975</t>
  </si>
  <si>
    <t>CUST20656</t>
  </si>
  <si>
    <t>ORD26003976</t>
  </si>
  <si>
    <t>CUST97278</t>
  </si>
  <si>
    <t>ORD26003977</t>
  </si>
  <si>
    <t>CUST79924</t>
  </si>
  <si>
    <t>ORD26003978</t>
  </si>
  <si>
    <t>CUST44773</t>
  </si>
  <si>
    <t>ORD26003979</t>
  </si>
  <si>
    <t>CUST38378</t>
  </si>
  <si>
    <t>ORD26003980</t>
  </si>
  <si>
    <t>CUST47083</t>
  </si>
  <si>
    <t>ORD26003981</t>
  </si>
  <si>
    <t>CUST50835</t>
  </si>
  <si>
    <t>ORD26003982</t>
  </si>
  <si>
    <t>CUST64687</t>
  </si>
  <si>
    <t>ORD26003983</t>
  </si>
  <si>
    <t>CUST19483</t>
  </si>
  <si>
    <t>ORD26003984</t>
  </si>
  <si>
    <t>CUST36289</t>
  </si>
  <si>
    <t>ORD26003985</t>
  </si>
  <si>
    <t>CUST17853</t>
  </si>
  <si>
    <t>ORD26003986</t>
  </si>
  <si>
    <t>CUST84117</t>
  </si>
  <si>
    <t>ORD26003987</t>
  </si>
  <si>
    <t>CUST20464</t>
  </si>
  <si>
    <t>ORD26003988</t>
  </si>
  <si>
    <t>CUST74947</t>
  </si>
  <si>
    <t>ORD26003989</t>
  </si>
  <si>
    <t>CUST50558</t>
  </si>
  <si>
    <t>ORD26003990</t>
  </si>
  <si>
    <t>CUST78256</t>
  </si>
  <si>
    <t>ORD26003991</t>
  </si>
  <si>
    <t>CUST70211</t>
  </si>
  <si>
    <t>ORD26003992</t>
  </si>
  <si>
    <t>CUST89635</t>
  </si>
  <si>
    <t>ORD26003993</t>
  </si>
  <si>
    <t>CUST66190</t>
  </si>
  <si>
    <t>ORD26003994</t>
  </si>
  <si>
    <t>CUST14916</t>
  </si>
  <si>
    <t>ORD26003995</t>
  </si>
  <si>
    <t>CUST85706</t>
  </si>
  <si>
    <t>ORD26003996</t>
  </si>
  <si>
    <t>CUST16276</t>
  </si>
  <si>
    <t>ORD26003997</t>
  </si>
  <si>
    <t>CUST16736</t>
  </si>
  <si>
    <t>ORD26003998</t>
  </si>
  <si>
    <t>CUST43196</t>
  </si>
  <si>
    <t>ORD26003999</t>
  </si>
  <si>
    <t>CUST50879</t>
  </si>
  <si>
    <t>ORD26004000</t>
  </si>
  <si>
    <t>ORD26004001</t>
  </si>
  <si>
    <t>CUST57040</t>
  </si>
  <si>
    <t>ORD26004002</t>
  </si>
  <si>
    <t>CUST38954</t>
  </si>
  <si>
    <t>ORD26004003</t>
  </si>
  <si>
    <t>CUST54660</t>
  </si>
  <si>
    <t>ORD26004004</t>
  </si>
  <si>
    <t>CUST57718</t>
  </si>
  <si>
    <t>ORD26004005</t>
  </si>
  <si>
    <t>ORD26004006</t>
  </si>
  <si>
    <t>CUST58097</t>
  </si>
  <si>
    <t>ORD26004007</t>
  </si>
  <si>
    <t>CUST20879</t>
  </si>
  <si>
    <t>ORD26004008</t>
  </si>
  <si>
    <t>CUST59554</t>
  </si>
  <si>
    <t>ORD26004009</t>
  </si>
  <si>
    <t>CUST77102</t>
  </si>
  <si>
    <t>ORD26004010</t>
  </si>
  <si>
    <t>CUST63982</t>
  </si>
  <si>
    <t>ORD26004011</t>
  </si>
  <si>
    <t>CUST23145</t>
  </si>
  <si>
    <t>ORD26004012</t>
  </si>
  <si>
    <t>CUST75732</t>
  </si>
  <si>
    <t>ORD26004013</t>
  </si>
  <si>
    <t>CUST40063</t>
  </si>
  <si>
    <t>ORD26004014</t>
  </si>
  <si>
    <t>CUST11726</t>
  </si>
  <si>
    <t>ORD26004015</t>
  </si>
  <si>
    <t>CUST89429</t>
  </si>
  <si>
    <t>ORD26004016</t>
  </si>
  <si>
    <t>CUST82645</t>
  </si>
  <si>
    <t>ORD26004017</t>
  </si>
  <si>
    <t>CUST23340</t>
  </si>
  <si>
    <t>ORD26004018</t>
  </si>
  <si>
    <t>CUST51211</t>
  </si>
  <si>
    <t>ORD26004019</t>
  </si>
  <si>
    <t>CUST27203</t>
  </si>
  <si>
    <t>ORD26004020</t>
  </si>
  <si>
    <t>CUST57105</t>
  </si>
  <si>
    <t>ORD26004021</t>
  </si>
  <si>
    <t>CUST13828</t>
  </si>
  <si>
    <t>ORD26004022</t>
  </si>
  <si>
    <t>CUST23412</t>
  </si>
  <si>
    <t>ORD26004023</t>
  </si>
  <si>
    <t>CUST26547</t>
  </si>
  <si>
    <t>ORD26004024</t>
  </si>
  <si>
    <t>CUST63738</t>
  </si>
  <si>
    <t>ORD26004025</t>
  </si>
  <si>
    <t>CUST76838</t>
  </si>
  <si>
    <t>ORD26004026</t>
  </si>
  <si>
    <t>CUST75237</t>
  </si>
  <si>
    <t>ORD26004027</t>
  </si>
  <si>
    <t>ORD26004028</t>
  </si>
  <si>
    <t>CUST68278</t>
  </si>
  <si>
    <t>ORD26004029</t>
  </si>
  <si>
    <t>CUST11801</t>
  </si>
  <si>
    <t>ORD26004030</t>
  </si>
  <si>
    <t>CUST74616</t>
  </si>
  <si>
    <t>ORD26004031</t>
  </si>
  <si>
    <t>CUST46471</t>
  </si>
  <si>
    <t>ORD26004032</t>
  </si>
  <si>
    <t>CUST93575</t>
  </si>
  <si>
    <t>ORD26004033</t>
  </si>
  <si>
    <t>CUST81201</t>
  </si>
  <si>
    <t>ORD26004034</t>
  </si>
  <si>
    <t>CUST70253</t>
  </si>
  <si>
    <t>ORD26004035</t>
  </si>
  <si>
    <t>CUST20878</t>
  </si>
  <si>
    <t>ORD26004036</t>
  </si>
  <si>
    <t>CUST64821</t>
  </si>
  <si>
    <t>ORD26004037</t>
  </si>
  <si>
    <t>CUST56886</t>
  </si>
  <si>
    <t>ORD26004038</t>
  </si>
  <si>
    <t>ORD26004039</t>
  </si>
  <si>
    <t>CUST45304</t>
  </si>
  <si>
    <t>ORD26004040</t>
  </si>
  <si>
    <t>CUST11199</t>
  </si>
  <si>
    <t>ORD26004041</t>
  </si>
  <si>
    <t>CUST37864</t>
  </si>
  <si>
    <t>ORD26004042</t>
  </si>
  <si>
    <t>CUST26517</t>
  </si>
  <si>
    <t>ORD26004043</t>
  </si>
  <si>
    <t>CUST24157</t>
  </si>
  <si>
    <t>ORD26004044</t>
  </si>
  <si>
    <t>CUST86671</t>
  </si>
  <si>
    <t>ORD26004045</t>
  </si>
  <si>
    <t>CUST11959</t>
  </si>
  <si>
    <t>ORD26004046</t>
  </si>
  <si>
    <t>CUST37904</t>
  </si>
  <si>
    <t>ORD26004047</t>
  </si>
  <si>
    <t>CUST48157</t>
  </si>
  <si>
    <t>ORD26004048</t>
  </si>
  <si>
    <t>CUST28258</t>
  </si>
  <si>
    <t>ORD26004049</t>
  </si>
  <si>
    <t>CUST28326</t>
  </si>
  <si>
    <t>ORD26004050</t>
  </si>
  <si>
    <t>CUST30700</t>
  </si>
  <si>
    <t>ORD26004051</t>
  </si>
  <si>
    <t>CUST13465</t>
  </si>
  <si>
    <t>ORD26004052</t>
  </si>
  <si>
    <t>CUST25626</t>
  </si>
  <si>
    <t>ORD26004053</t>
  </si>
  <si>
    <t>CUST89183</t>
  </si>
  <si>
    <t>ORD26004054</t>
  </si>
  <si>
    <t>CUST56524</t>
  </si>
  <si>
    <t>ORD26004055</t>
  </si>
  <si>
    <t>ORD26004056</t>
  </si>
  <si>
    <t>CUST22480</t>
  </si>
  <si>
    <t>ORD26004057</t>
  </si>
  <si>
    <t>CUST58977</t>
  </si>
  <si>
    <t>ORD26004058</t>
  </si>
  <si>
    <t>CUST17619</t>
  </si>
  <si>
    <t>ORD26004059</t>
  </si>
  <si>
    <t>CUST34144</t>
  </si>
  <si>
    <t>ORD26004060</t>
  </si>
  <si>
    <t>CUST58295</t>
  </si>
  <si>
    <t>ORD26004061</t>
  </si>
  <si>
    <t>CUST91480</t>
  </si>
  <si>
    <t>ORD26004062</t>
  </si>
  <si>
    <t>CUST38468</t>
  </si>
  <si>
    <t>ORD26004063</t>
  </si>
  <si>
    <t>CUST71436</t>
  </si>
  <si>
    <t>ORD26004064</t>
  </si>
  <si>
    <t>CUST67814</t>
  </si>
  <si>
    <t>ORD26004065</t>
  </si>
  <si>
    <t>CUST90601</t>
  </si>
  <si>
    <t>ORD26004066</t>
  </si>
  <si>
    <t>CUST23685</t>
  </si>
  <si>
    <t>ORD26004067</t>
  </si>
  <si>
    <t>CUST54562</t>
  </si>
  <si>
    <t>ORD26004068</t>
  </si>
  <si>
    <t>CUST64799</t>
  </si>
  <si>
    <t>ORD26004069</t>
  </si>
  <si>
    <t>CUST94935</t>
  </si>
  <si>
    <t>ORD26004070</t>
  </si>
  <si>
    <t>CUST91913</t>
  </si>
  <si>
    <t>ORD26004071</t>
  </si>
  <si>
    <t>CUST72712</t>
  </si>
  <si>
    <t>ORD26004072</t>
  </si>
  <si>
    <t>CUST66043</t>
  </si>
  <si>
    <t>ORD26004073</t>
  </si>
  <si>
    <t>CUST26135</t>
  </si>
  <si>
    <t>ORD26004074</t>
  </si>
  <si>
    <t>CUST93330</t>
  </si>
  <si>
    <t>ORD26004075</t>
  </si>
  <si>
    <t>CUST75271</t>
  </si>
  <si>
    <t>ORD26004076</t>
  </si>
  <si>
    <t>CUST12827</t>
  </si>
  <si>
    <t>ORD26004077</t>
  </si>
  <si>
    <t>CUST84684</t>
  </si>
  <si>
    <t>ORD26004078</t>
  </si>
  <si>
    <t>ORD26004079</t>
  </si>
  <si>
    <t>CUST59820</t>
  </si>
  <si>
    <t>ORD26004080</t>
  </si>
  <si>
    <t>CUST80172</t>
  </si>
  <si>
    <t>ORD26004081</t>
  </si>
  <si>
    <t>CUST64097</t>
  </si>
  <si>
    <t>ORD26004082</t>
  </si>
  <si>
    <t>CUST28279</t>
  </si>
  <si>
    <t>ORD26004083</t>
  </si>
  <si>
    <t>CUST60834</t>
  </si>
  <si>
    <t>ORD26004084</t>
  </si>
  <si>
    <t>CUST38878</t>
  </si>
  <si>
    <t>ORD26004085</t>
  </si>
  <si>
    <t>CUST55275</t>
  </si>
  <si>
    <t>ORD26004086</t>
  </si>
  <si>
    <t>CUST61413</t>
  </si>
  <si>
    <t>ORD26004087</t>
  </si>
  <si>
    <t>CUST67840</t>
  </si>
  <si>
    <t>ORD26004088</t>
  </si>
  <si>
    <t>CUST85727</t>
  </si>
  <si>
    <t>ORD26004089</t>
  </si>
  <si>
    <t>CUST91982</t>
  </si>
  <si>
    <t>ORD26004090</t>
  </si>
  <si>
    <t>CUST64893</t>
  </si>
  <si>
    <t>ORD26004091</t>
  </si>
  <si>
    <t>CUST17108</t>
  </si>
  <si>
    <t>ORD26004092</t>
  </si>
  <si>
    <t>CUST74512</t>
  </si>
  <si>
    <t>ORD26004093</t>
  </si>
  <si>
    <t>CUST67783</t>
  </si>
  <si>
    <t>ORD26004094</t>
  </si>
  <si>
    <t>CUST28151</t>
  </si>
  <si>
    <t>ORD26004095</t>
  </si>
  <si>
    <t>ORD26004096</t>
  </si>
  <si>
    <t>ORD26004097</t>
  </si>
  <si>
    <t>CUST55205</t>
  </si>
  <si>
    <t>ORD26004098</t>
  </si>
  <si>
    <t>CUST78124</t>
  </si>
  <si>
    <t>ORD26004099</t>
  </si>
  <si>
    <t>CUST79428</t>
  </si>
  <si>
    <t>ORD26004100</t>
  </si>
  <si>
    <t>CUST28876</t>
  </si>
  <si>
    <t>ORD26004101</t>
  </si>
  <si>
    <t>CUST84368</t>
  </si>
  <si>
    <t>ORD26004102</t>
  </si>
  <si>
    <t>CUST68362</t>
  </si>
  <si>
    <t>ORD26004103</t>
  </si>
  <si>
    <t>CUST78186</t>
  </si>
  <si>
    <t>ORD26004104</t>
  </si>
  <si>
    <t>CUST29863</t>
  </si>
  <si>
    <t>ORD26004105</t>
  </si>
  <si>
    <t>CUST45182</t>
  </si>
  <si>
    <t>ORD26004106</t>
  </si>
  <si>
    <t>CUST36816</t>
  </si>
  <si>
    <t>ORD26004107</t>
  </si>
  <si>
    <t>CUST76782</t>
  </si>
  <si>
    <t>ORD26004108</t>
  </si>
  <si>
    <t>CUST21245</t>
  </si>
  <si>
    <t>ORD26004109</t>
  </si>
  <si>
    <t>CUST89506</t>
  </si>
  <si>
    <t>ORD26004110</t>
  </si>
  <si>
    <t>CUST64959</t>
  </si>
  <si>
    <t>ORD26004111</t>
  </si>
  <si>
    <t>CUST91478</t>
  </si>
  <si>
    <t>ORD26004112</t>
  </si>
  <si>
    <t>CUST95601</t>
  </si>
  <si>
    <t>ORD26004113</t>
  </si>
  <si>
    <t>CUST55217</t>
  </si>
  <si>
    <t>ORD26004114</t>
  </si>
  <si>
    <t>CUST78671</t>
  </si>
  <si>
    <t>ORD26004115</t>
  </si>
  <si>
    <t>CUST18930</t>
  </si>
  <si>
    <t>ORD26004116</t>
  </si>
  <si>
    <t>CUST60457</t>
  </si>
  <si>
    <t>ORD26004117</t>
  </si>
  <si>
    <t>CUST78477</t>
  </si>
  <si>
    <t>ORD26004118</t>
  </si>
  <si>
    <t>CUST56171</t>
  </si>
  <si>
    <t>ORD26004119</t>
  </si>
  <si>
    <t>CUST62863</t>
  </si>
  <si>
    <t>ORD26004120</t>
  </si>
  <si>
    <t>ORD26004121</t>
  </si>
  <si>
    <t>CUST30285</t>
  </si>
  <si>
    <t>ORD26004122</t>
  </si>
  <si>
    <t>CUST36765</t>
  </si>
  <si>
    <t>ORD26004123</t>
  </si>
  <si>
    <t>CUST61021</t>
  </si>
  <si>
    <t>ORD26004124</t>
  </si>
  <si>
    <t>CUST60512</t>
  </si>
  <si>
    <t>ORD26004125</t>
  </si>
  <si>
    <t>CUST30949</t>
  </si>
  <si>
    <t>ORD26004126</t>
  </si>
  <si>
    <t>CUST53625</t>
  </si>
  <si>
    <t>ORD26004127</t>
  </si>
  <si>
    <t>CUST18778</t>
  </si>
  <si>
    <t>ORD26004128</t>
  </si>
  <si>
    <t>CUST42363</t>
  </si>
  <si>
    <t>ORD26004129</t>
  </si>
  <si>
    <t>CUST76739</t>
  </si>
  <si>
    <t>ORD26004130</t>
  </si>
  <si>
    <t>CUST71358</t>
  </si>
  <si>
    <t>ORD26004131</t>
  </si>
  <si>
    <t>CUST45085</t>
  </si>
  <si>
    <t>ORD26004132</t>
  </si>
  <si>
    <t>CUST36528</t>
  </si>
  <si>
    <t>ORD26004133</t>
  </si>
  <si>
    <t>ORD26004134</t>
  </si>
  <si>
    <t>CUST43429</t>
  </si>
  <si>
    <t>ORD26004135</t>
  </si>
  <si>
    <t>CUST26486</t>
  </si>
  <si>
    <t>ORD26004136</t>
  </si>
  <si>
    <t>CUST81351</t>
  </si>
  <si>
    <t>ORD26004137</t>
  </si>
  <si>
    <t>CUST71853</t>
  </si>
  <si>
    <t>ORD26004138</t>
  </si>
  <si>
    <t>CUST82819</t>
  </si>
  <si>
    <t>ORD26004139</t>
  </si>
  <si>
    <t>CUST25198</t>
  </si>
  <si>
    <t>ORD26004140</t>
  </si>
  <si>
    <t>CUST73010</t>
  </si>
  <si>
    <t>ORD26004141</t>
  </si>
  <si>
    <t>CUST68010</t>
  </si>
  <si>
    <t>ORD26004142</t>
  </si>
  <si>
    <t>CUST46524</t>
  </si>
  <si>
    <t>ORD26004143</t>
  </si>
  <si>
    <t>CUST98841</t>
  </si>
  <si>
    <t>ORD26004144</t>
  </si>
  <si>
    <t>CUST71558</t>
  </si>
  <si>
    <t>ORD26004145</t>
  </si>
  <si>
    <t>CUST25769</t>
  </si>
  <si>
    <t>ORD26004146</t>
  </si>
  <si>
    <t>CUST55857</t>
  </si>
  <si>
    <t>ORD26004147</t>
  </si>
  <si>
    <t>CUST99294</t>
  </si>
  <si>
    <t>ORD26004148</t>
  </si>
  <si>
    <t>CUST12289</t>
  </si>
  <si>
    <t>ORD26004149</t>
  </si>
  <si>
    <t>CUST46903</t>
  </si>
  <si>
    <t>ORD26004150</t>
  </si>
  <si>
    <t>CUST91807</t>
  </si>
  <si>
    <t>ORD26004151</t>
  </si>
  <si>
    <t>CUST43865</t>
  </si>
  <si>
    <t>ORD26004152</t>
  </si>
  <si>
    <t>ORD26004153</t>
  </si>
  <si>
    <t>CUST93956</t>
  </si>
  <si>
    <t>ORD26004154</t>
  </si>
  <si>
    <t>CUST15748</t>
  </si>
  <si>
    <t>ORD26004155</t>
  </si>
  <si>
    <t>CUST27635</t>
  </si>
  <si>
    <t>ORD26004156</t>
  </si>
  <si>
    <t>ORD26004157</t>
  </si>
  <si>
    <t>CUST51765</t>
  </si>
  <si>
    <t>ORD26004158</t>
  </si>
  <si>
    <t>CUST88659</t>
  </si>
  <si>
    <t>ORD26004159</t>
  </si>
  <si>
    <t>CUST43049</t>
  </si>
  <si>
    <t>ORD26004160</t>
  </si>
  <si>
    <t>CUST41465</t>
  </si>
  <si>
    <t>ORD26004161</t>
  </si>
  <si>
    <t>CUST28180</t>
  </si>
  <si>
    <t>ORD26004162</t>
  </si>
  <si>
    <t>CUST61491</t>
  </si>
  <si>
    <t>ORD26004163</t>
  </si>
  <si>
    <t>CUST75281</t>
  </si>
  <si>
    <t>ORD26004164</t>
  </si>
  <si>
    <t>CUST98513</t>
  </si>
  <si>
    <t>ORD26004165</t>
  </si>
  <si>
    <t>ORD26004166</t>
  </si>
  <si>
    <t>CUST46674</t>
  </si>
  <si>
    <t>ORD26004167</t>
  </si>
  <si>
    <t>ORD26004168</t>
  </si>
  <si>
    <t>CUST40732</t>
  </si>
  <si>
    <t>ORD26004169</t>
  </si>
  <si>
    <t>CUST36315</t>
  </si>
  <si>
    <t>ORD26004170</t>
  </si>
  <si>
    <t>CUST78986</t>
  </si>
  <si>
    <t>ORD26004171</t>
  </si>
  <si>
    <t>CUST10465</t>
  </si>
  <si>
    <t>ORD26004172</t>
  </si>
  <si>
    <t>CUST40230</t>
  </si>
  <si>
    <t>ORD26004173</t>
  </si>
  <si>
    <t>CUST88661</t>
  </si>
  <si>
    <t>ORD26004174</t>
  </si>
  <si>
    <t>CUST38917</t>
  </si>
  <si>
    <t>ORD26004175</t>
  </si>
  <si>
    <t>CUST79964</t>
  </si>
  <si>
    <t>ORD26004176</t>
  </si>
  <si>
    <t>CUST66241</t>
  </si>
  <si>
    <t>ORD26004177</t>
  </si>
  <si>
    <t>CUST49727</t>
  </si>
  <si>
    <t>ORD26004178</t>
  </si>
  <si>
    <t>CUST38873</t>
  </si>
  <si>
    <t>ORD26004179</t>
  </si>
  <si>
    <t>CUST37799</t>
  </si>
  <si>
    <t>ORD26004180</t>
  </si>
  <si>
    <t>CUST91098</t>
  </si>
  <si>
    <t>ORD26004181</t>
  </si>
  <si>
    <t>CUST50425</t>
  </si>
  <si>
    <t>ORD26004182</t>
  </si>
  <si>
    <t>CUST56658</t>
  </si>
  <si>
    <t>ORD26004183</t>
  </si>
  <si>
    <t>CUST22883</t>
  </si>
  <si>
    <t>ORD26004184</t>
  </si>
  <si>
    <t>CUST81131</t>
  </si>
  <si>
    <t>ORD26004185</t>
  </si>
  <si>
    <t>CUST97394</t>
  </si>
  <si>
    <t>ORD26004186</t>
  </si>
  <si>
    <t>CUST93870</t>
  </si>
  <si>
    <t>ORD26004187</t>
  </si>
  <si>
    <t>CUST67013</t>
  </si>
  <si>
    <t>ORD26004188</t>
  </si>
  <si>
    <t>CUST94355</t>
  </si>
  <si>
    <t>ORD26004189</t>
  </si>
  <si>
    <t>CUST93994</t>
  </si>
  <si>
    <t>ORD26004190</t>
  </si>
  <si>
    <t>CUST41698</t>
  </si>
  <si>
    <t>ORD26004191</t>
  </si>
  <si>
    <t>CUST72950</t>
  </si>
  <si>
    <t>ORD26004192</t>
  </si>
  <si>
    <t>CUST13268</t>
  </si>
  <si>
    <t>ORD26004193</t>
  </si>
  <si>
    <t>CUST13229</t>
  </si>
  <si>
    <t>ORD26004194</t>
  </si>
  <si>
    <t>CUST67778</t>
  </si>
  <si>
    <t>ORD26004195</t>
  </si>
  <si>
    <t>CUST19171</t>
  </si>
  <si>
    <t>ORD26004196</t>
  </si>
  <si>
    <t>CUST80042</t>
  </si>
  <si>
    <t>ORD26004197</t>
  </si>
  <si>
    <t>CUST78889</t>
  </si>
  <si>
    <t>ORD26004198</t>
  </si>
  <si>
    <t>CUST10571</t>
  </si>
  <si>
    <t>ORD26004199</t>
  </si>
  <si>
    <t>CUST78531</t>
  </si>
  <si>
    <t>ORD26004200</t>
  </si>
  <si>
    <t>CUST40528</t>
  </si>
  <si>
    <t>ORD26004201</t>
  </si>
  <si>
    <t>CUST29651</t>
  </si>
  <si>
    <t>ORD26004202</t>
  </si>
  <si>
    <t>CUST91993</t>
  </si>
  <si>
    <t>ORD26004203</t>
  </si>
  <si>
    <t>CUST62625</t>
  </si>
  <si>
    <t>ORD26004204</t>
  </si>
  <si>
    <t>CUST63487</t>
  </si>
  <si>
    <t>ORD26004205</t>
  </si>
  <si>
    <t>CUST15485</t>
  </si>
  <si>
    <t>ORD26004206</t>
  </si>
  <si>
    <t>CUST44298</t>
  </si>
  <si>
    <t>ORD26004207</t>
  </si>
  <si>
    <t>CUST85263</t>
  </si>
  <si>
    <t>ORD26004208</t>
  </si>
  <si>
    <t>CUST47785</t>
  </si>
  <si>
    <t>ORD26004209</t>
  </si>
  <si>
    <t>CUST94148</t>
  </si>
  <si>
    <t>ORD26004210</t>
  </si>
  <si>
    <t>CUST75016</t>
  </si>
  <si>
    <t>ORD26004211</t>
  </si>
  <si>
    <t>CUST49836</t>
  </si>
  <si>
    <t>ORD26004212</t>
  </si>
  <si>
    <t>CUST59914</t>
  </si>
  <si>
    <t>ORD26004213</t>
  </si>
  <si>
    <t>CUST77385</t>
  </si>
  <si>
    <t>ORD26004214</t>
  </si>
  <si>
    <t>CUST39968</t>
  </si>
  <si>
    <t>ORD26004215</t>
  </si>
  <si>
    <t>CUST74818</t>
  </si>
  <si>
    <t>ORD26004216</t>
  </si>
  <si>
    <t>ORD26004217</t>
  </si>
  <si>
    <t>CUST89816</t>
  </si>
  <si>
    <t>ORD26004218</t>
  </si>
  <si>
    <t>CUST89964</t>
  </si>
  <si>
    <t>ORD26004219</t>
  </si>
  <si>
    <t>CUST66442</t>
  </si>
  <si>
    <t>ORD26004220</t>
  </si>
  <si>
    <t>CUST50055</t>
  </si>
  <si>
    <t>ORD26004221</t>
  </si>
  <si>
    <t>CUST32920</t>
  </si>
  <si>
    <t>ORD26004222</t>
  </si>
  <si>
    <t>CUST70015</t>
  </si>
  <si>
    <t>ORD26004223</t>
  </si>
  <si>
    <t>CUST15987</t>
  </si>
  <si>
    <t>ORD26004224</t>
  </si>
  <si>
    <t>CUST87370</t>
  </si>
  <si>
    <t>ORD26004225</t>
  </si>
  <si>
    <t>CUST41678</t>
  </si>
  <si>
    <t>ORD26004226</t>
  </si>
  <si>
    <t>CUST56027</t>
  </si>
  <si>
    <t>ORD26004227</t>
  </si>
  <si>
    <t>CUST10637</t>
  </si>
  <si>
    <t>ORD26004228</t>
  </si>
  <si>
    <t>CUST50848</t>
  </si>
  <si>
    <t>ORD26004229</t>
  </si>
  <si>
    <t>CUST44710</t>
  </si>
  <si>
    <t>ORD26004230</t>
  </si>
  <si>
    <t>CUST53333</t>
  </si>
  <si>
    <t>ORD26004231</t>
  </si>
  <si>
    <t>CUST85511</t>
  </si>
  <si>
    <t>ORD26004232</t>
  </si>
  <si>
    <t>CUST44628</t>
  </si>
  <si>
    <t>ORD26004233</t>
  </si>
  <si>
    <t>CUST97534</t>
  </si>
  <si>
    <t>ORD26004234</t>
  </si>
  <si>
    <t>CUST82614</t>
  </si>
  <si>
    <t>ORD26004235</t>
  </si>
  <si>
    <t>CUST66543</t>
  </si>
  <si>
    <t>ORD26004236</t>
  </si>
  <si>
    <t>CUST22290</t>
  </si>
  <si>
    <t>ORD26004237</t>
  </si>
  <si>
    <t>CUST38825</t>
  </si>
  <si>
    <t>ORD26004238</t>
  </si>
  <si>
    <t>CUST81279</t>
  </si>
  <si>
    <t>ORD26004239</t>
  </si>
  <si>
    <t>CUST28402</t>
  </si>
  <si>
    <t>ORD26004240</t>
  </si>
  <si>
    <t>ORD26004241</t>
  </si>
  <si>
    <t>CUST43756</t>
  </si>
  <si>
    <t>ORD26004242</t>
  </si>
  <si>
    <t>CUST87221</t>
  </si>
  <si>
    <t>ORD26004243</t>
  </si>
  <si>
    <t>ORD26004244</t>
  </si>
  <si>
    <t>CUST67124</t>
  </si>
  <si>
    <t>ORD26004245</t>
  </si>
  <si>
    <t>CUST90680</t>
  </si>
  <si>
    <t>ORD26004246</t>
  </si>
  <si>
    <t>CUST64889</t>
  </si>
  <si>
    <t>ORD26004247</t>
  </si>
  <si>
    <t>CUST40035</t>
  </si>
  <si>
    <t>ORD26004248</t>
  </si>
  <si>
    <t>CUST21855</t>
  </si>
  <si>
    <t>ORD26004249</t>
  </si>
  <si>
    <t>CUST41757</t>
  </si>
  <si>
    <t>ORD26004250</t>
  </si>
  <si>
    <t>CUST33029</t>
  </si>
  <si>
    <t>ORD26004251</t>
  </si>
  <si>
    <t>CUST58638</t>
  </si>
  <si>
    <t>ORD26004252</t>
  </si>
  <si>
    <t>CUST53415</t>
  </si>
  <si>
    <t>ORD26004253</t>
  </si>
  <si>
    <t>CUST21151</t>
  </si>
  <si>
    <t>ORD26004254</t>
  </si>
  <si>
    <t>CUST58825</t>
  </si>
  <si>
    <t>ORD26004255</t>
  </si>
  <si>
    <t>CUST97093</t>
  </si>
  <si>
    <t>ORD26004256</t>
  </si>
  <si>
    <t>CUST63477</t>
  </si>
  <si>
    <t>ORD26004257</t>
  </si>
  <si>
    <t>CUST61095</t>
  </si>
  <si>
    <t>ORD26004258</t>
  </si>
  <si>
    <t>CUST24620</t>
  </si>
  <si>
    <t>ORD26004259</t>
  </si>
  <si>
    <t>CUST39961</t>
  </si>
  <si>
    <t>ORD26004260</t>
  </si>
  <si>
    <t>CUST84344</t>
  </si>
  <si>
    <t>ORD26004261</t>
  </si>
  <si>
    <t>CUST73444</t>
  </si>
  <si>
    <t>ORD26004262</t>
  </si>
  <si>
    <t>CUST69142</t>
  </si>
  <si>
    <t>ORD26004263</t>
  </si>
  <si>
    <t>CUST91100</t>
  </si>
  <si>
    <t>ORD26004264</t>
  </si>
  <si>
    <t>CUST11356</t>
  </si>
  <si>
    <t>ORD26004265</t>
  </si>
  <si>
    <t>CUST78254</t>
  </si>
  <si>
    <t>ORD26004266</t>
  </si>
  <si>
    <t>CUST50590</t>
  </si>
  <si>
    <t>ORD26004267</t>
  </si>
  <si>
    <t>CUST69321</t>
  </si>
  <si>
    <t>ORD26004268</t>
  </si>
  <si>
    <t>CUST89244</t>
  </si>
  <si>
    <t>ORD26004269</t>
  </si>
  <si>
    <t>CUST91976</t>
  </si>
  <si>
    <t>ORD26004270</t>
  </si>
  <si>
    <t>CUST22616</t>
  </si>
  <si>
    <t>ORD26004271</t>
  </si>
  <si>
    <t>CUST32612</t>
  </si>
  <si>
    <t>ORD26004272</t>
  </si>
  <si>
    <t>CUST17878</t>
  </si>
  <si>
    <t>ORD26004273</t>
  </si>
  <si>
    <t>ORD26004274</t>
  </si>
  <si>
    <t>CUST82112</t>
  </si>
  <si>
    <t>ORD26004275</t>
  </si>
  <si>
    <t>CUST93515</t>
  </si>
  <si>
    <t>ORD26004276</t>
  </si>
  <si>
    <t>CUST97499</t>
  </si>
  <si>
    <t>ORD26004277</t>
  </si>
  <si>
    <t>CUST76883</t>
  </si>
  <si>
    <t>ORD26004278</t>
  </si>
  <si>
    <t>CUST16051</t>
  </si>
  <si>
    <t>ORD26004279</t>
  </si>
  <si>
    <t>CUST23070</t>
  </si>
  <si>
    <t>ORD26004280</t>
  </si>
  <si>
    <t>CUST83482</t>
  </si>
  <si>
    <t>ORD26004281</t>
  </si>
  <si>
    <t>CUST89515</t>
  </si>
  <si>
    <t>ORD26004282</t>
  </si>
  <si>
    <t>CUST20607</t>
  </si>
  <si>
    <t>ORD26004283</t>
  </si>
  <si>
    <t>CUST49837</t>
  </si>
  <si>
    <t>ORD26004284</t>
  </si>
  <si>
    <t>CUST61829</t>
  </si>
  <si>
    <t>ORD26004285</t>
  </si>
  <si>
    <t>CUST75341</t>
  </si>
  <si>
    <t>ORD26004286</t>
  </si>
  <si>
    <t>CUST98569</t>
  </si>
  <si>
    <t>ORD26004287</t>
  </si>
  <si>
    <t>CUST56448</t>
  </si>
  <si>
    <t>ORD26004288</t>
  </si>
  <si>
    <t>CUST67752</t>
  </si>
  <si>
    <t>ORD26004289</t>
  </si>
  <si>
    <t>CUST22903</t>
  </si>
  <si>
    <t>ORD26004290</t>
  </si>
  <si>
    <t>CUST31741</t>
  </si>
  <si>
    <t>ORD26004291</t>
  </si>
  <si>
    <t>CUST19023</t>
  </si>
  <si>
    <t>ORD26004292</t>
  </si>
  <si>
    <t>CUST38627</t>
  </si>
  <si>
    <t>ORD26004293</t>
  </si>
  <si>
    <t>CUST99679</t>
  </si>
  <si>
    <t>ORD26004294</t>
  </si>
  <si>
    <t>CUST24771</t>
  </si>
  <si>
    <t>ORD26004295</t>
  </si>
  <si>
    <t>CUST44331</t>
  </si>
  <si>
    <t>ORD26004296</t>
  </si>
  <si>
    <t>CUST84105</t>
  </si>
  <si>
    <t>ORD26004297</t>
  </si>
  <si>
    <t>CUST40320</t>
  </si>
  <si>
    <t>ORD26004298</t>
  </si>
  <si>
    <t>CUST93977</t>
  </si>
  <si>
    <t>ORD26004299</t>
  </si>
  <si>
    <t>CUST33740</t>
  </si>
  <si>
    <t>ORD26004300</t>
  </si>
  <si>
    <t>CUST17556</t>
  </si>
  <si>
    <t>ORD26004301</t>
  </si>
  <si>
    <t>CUST16537</t>
  </si>
  <si>
    <t>ORD26004302</t>
  </si>
  <si>
    <t>CUST26814</t>
  </si>
  <si>
    <t>ORD26004303</t>
  </si>
  <si>
    <t>CUST21469</t>
  </si>
  <si>
    <t>ORD26004304</t>
  </si>
  <si>
    <t>CUST95459</t>
  </si>
  <si>
    <t>ORD26004305</t>
  </si>
  <si>
    <t>CUST78241</t>
  </si>
  <si>
    <t>ORD26004306</t>
  </si>
  <si>
    <t>CUST88678</t>
  </si>
  <si>
    <t>ORD26004307</t>
  </si>
  <si>
    <t>CUST24467</t>
  </si>
  <si>
    <t>ORD26004308</t>
  </si>
  <si>
    <t>CUST22441</t>
  </si>
  <si>
    <t>ORD26004309</t>
  </si>
  <si>
    <t>CUST11233</t>
  </si>
  <si>
    <t>ORD26004310</t>
  </si>
  <si>
    <t>CUST51075</t>
  </si>
  <si>
    <t>ORD26004311</t>
  </si>
  <si>
    <t>CUST22336</t>
  </si>
  <si>
    <t>ORD26004312</t>
  </si>
  <si>
    <t>CUST64318</t>
  </si>
  <si>
    <t>ORD26004313</t>
  </si>
  <si>
    <t>CUST83472</t>
  </si>
  <si>
    <t>ORD26004314</t>
  </si>
  <si>
    <t>CUST87329</t>
  </si>
  <si>
    <t>ORD26004315</t>
  </si>
  <si>
    <t>CUST16207</t>
  </si>
  <si>
    <t>ORD26004316</t>
  </si>
  <si>
    <t>CUST65839</t>
  </si>
  <si>
    <t>ORD26004317</t>
  </si>
  <si>
    <t>CUST60989</t>
  </si>
  <si>
    <t>ORD26004318</t>
  </si>
  <si>
    <t>CUST71630</t>
  </si>
  <si>
    <t>ORD26004319</t>
  </si>
  <si>
    <t>CUST15951</t>
  </si>
  <si>
    <t>ORD26004320</t>
  </si>
  <si>
    <t>CUST88823</t>
  </si>
  <si>
    <t>ORD26004321</t>
  </si>
  <si>
    <t>CUST39479</t>
  </si>
  <si>
    <t>ORD26004322</t>
  </si>
  <si>
    <t>CUST86807</t>
  </si>
  <si>
    <t>ORD26004323</t>
  </si>
  <si>
    <t>CUST38551</t>
  </si>
  <si>
    <t>ORD26004324</t>
  </si>
  <si>
    <t>CUST54829</t>
  </si>
  <si>
    <t>ORD26004325</t>
  </si>
  <si>
    <t>CUST34150</t>
  </si>
  <si>
    <t>ORD26004326</t>
  </si>
  <si>
    <t>CUST43300</t>
  </si>
  <si>
    <t>ORD26004327</t>
  </si>
  <si>
    <t>CUST34624</t>
  </si>
  <si>
    <t>ORD26004328</t>
  </si>
  <si>
    <t>CUST84900</t>
  </si>
  <si>
    <t>ORD26004329</t>
  </si>
  <si>
    <t>CUST82726</t>
  </si>
  <si>
    <t>ORD26004330</t>
  </si>
  <si>
    <t>CUST16910</t>
  </si>
  <si>
    <t>ORD26004331</t>
  </si>
  <si>
    <t>CUST78329</t>
  </si>
  <si>
    <t>ORD26004332</t>
  </si>
  <si>
    <t>CUST50088</t>
  </si>
  <si>
    <t>ORD26004333</t>
  </si>
  <si>
    <t>CUST14208</t>
  </si>
  <si>
    <t>ORD26004334</t>
  </si>
  <si>
    <t>CUST73367</t>
  </si>
  <si>
    <t>ORD26004335</t>
  </si>
  <si>
    <t>CUST37026</t>
  </si>
  <si>
    <t>ORD26004336</t>
  </si>
  <si>
    <t>CUST27836</t>
  </si>
  <si>
    <t>ORD26004337</t>
  </si>
  <si>
    <t>CUST33626</t>
  </si>
  <si>
    <t>ORD26004338</t>
  </si>
  <si>
    <t>CUST22328</t>
  </si>
  <si>
    <t>ORD26004339</t>
  </si>
  <si>
    <t>CUST42195</t>
  </si>
  <si>
    <t>ORD26004340</t>
  </si>
  <si>
    <t>CUST22339</t>
  </si>
  <si>
    <t>ORD26004341</t>
  </si>
  <si>
    <t>CUST82449</t>
  </si>
  <si>
    <t>ORD26004342</t>
  </si>
  <si>
    <t>CUST58215</t>
  </si>
  <si>
    <t>ORD26004343</t>
  </si>
  <si>
    <t>CUST21909</t>
  </si>
  <si>
    <t>ORD26004344</t>
  </si>
  <si>
    <t>CUST45909</t>
  </si>
  <si>
    <t>ORD26004345</t>
  </si>
  <si>
    <t>CUST91395</t>
  </si>
  <si>
    <t>ORD26004346</t>
  </si>
  <si>
    <t>CUST93399</t>
  </si>
  <si>
    <t>ORD26004347</t>
  </si>
  <si>
    <t>CUST76659</t>
  </si>
  <si>
    <t>ORD26004348</t>
  </si>
  <si>
    <t>CUST13560</t>
  </si>
  <si>
    <t>ORD26004349</t>
  </si>
  <si>
    <t>CUST87808</t>
  </si>
  <si>
    <t>ORD26004350</t>
  </si>
  <si>
    <t>CUST86426</t>
  </si>
  <si>
    <t>ORD26004351</t>
  </si>
  <si>
    <t>CUST40371</t>
  </si>
  <si>
    <t>ORD26004352</t>
  </si>
  <si>
    <t>CUST91934</t>
  </si>
  <si>
    <t>ORD26004353</t>
  </si>
  <si>
    <t>CUST40211</t>
  </si>
  <si>
    <t>ORD26004354</t>
  </si>
  <si>
    <t>CUST10288</t>
  </si>
  <si>
    <t>ORD26004355</t>
  </si>
  <si>
    <t>CUST36420</t>
  </si>
  <si>
    <t>ORD26004356</t>
  </si>
  <si>
    <t>CUST37353</t>
  </si>
  <si>
    <t>ORD26004357</t>
  </si>
  <si>
    <t>CUST90254</t>
  </si>
  <si>
    <t>ORD26004358</t>
  </si>
  <si>
    <t>CUST47744</t>
  </si>
  <si>
    <t>ORD26004359</t>
  </si>
  <si>
    <t>ORD26004360</t>
  </si>
  <si>
    <t>CUST54567</t>
  </si>
  <si>
    <t>ORD26004361</t>
  </si>
  <si>
    <t>CUST93047</t>
  </si>
  <si>
    <t>ORD26004362</t>
  </si>
  <si>
    <t>CUST72862</t>
  </si>
  <si>
    <t>ORD26004363</t>
  </si>
  <si>
    <t>CUST65305</t>
  </si>
  <si>
    <t>ORD26004364</t>
  </si>
  <si>
    <t>CUST71646</t>
  </si>
  <si>
    <t>ORD26004365</t>
  </si>
  <si>
    <t>CUST78555</t>
  </si>
  <si>
    <t>ORD26004366</t>
  </si>
  <si>
    <t>ORD26004367</t>
  </si>
  <si>
    <t>CUST90022</t>
  </si>
  <si>
    <t>ORD26004368</t>
  </si>
  <si>
    <t>CUST90123</t>
  </si>
  <si>
    <t>ORD26004369</t>
  </si>
  <si>
    <t>CUST94210</t>
  </si>
  <si>
    <t>ORD26004370</t>
  </si>
  <si>
    <t>CUST67712</t>
  </si>
  <si>
    <t>ORD26004371</t>
  </si>
  <si>
    <t>CUST68724</t>
  </si>
  <si>
    <t>ORD26004372</t>
  </si>
  <si>
    <t>CUST52702</t>
  </si>
  <si>
    <t>ORD26004373</t>
  </si>
  <si>
    <t>CUST12621</t>
  </si>
  <si>
    <t>ORD26004374</t>
  </si>
  <si>
    <t>CUST99534</t>
  </si>
  <si>
    <t>ORD26004375</t>
  </si>
  <si>
    <t>CUST90045</t>
  </si>
  <si>
    <t>ORD26004376</t>
  </si>
  <si>
    <t>CUST46469</t>
  </si>
  <si>
    <t>ORD26004377</t>
  </si>
  <si>
    <t>CUST85577</t>
  </si>
  <si>
    <t>ORD26004378</t>
  </si>
  <si>
    <t>CUST44641</t>
  </si>
  <si>
    <t>ORD26004379</t>
  </si>
  <si>
    <t>CUST87047</t>
  </si>
  <si>
    <t>ORD26004380</t>
  </si>
  <si>
    <t>CUST14363</t>
  </si>
  <si>
    <t>ORD26004381</t>
  </si>
  <si>
    <t>CUST52431</t>
  </si>
  <si>
    <t>ORD26004382</t>
  </si>
  <si>
    <t>ORD26004383</t>
  </si>
  <si>
    <t>CUST63373</t>
  </si>
  <si>
    <t>ORD26004384</t>
  </si>
  <si>
    <t>CUST55979</t>
  </si>
  <si>
    <t>ORD26004385</t>
  </si>
  <si>
    <t>CUST28520</t>
  </si>
  <si>
    <t>ORD26004386</t>
  </si>
  <si>
    <t>CUST90005</t>
  </si>
  <si>
    <t>ORD26004387</t>
  </si>
  <si>
    <t>CUST29323</t>
  </si>
  <si>
    <t>ORD26004388</t>
  </si>
  <si>
    <t>CUST38342</t>
  </si>
  <si>
    <t>ORD26004389</t>
  </si>
  <si>
    <t>CUST38263</t>
  </si>
  <si>
    <t>ORD26004390</t>
  </si>
  <si>
    <t>CUST88348</t>
  </si>
  <si>
    <t>ORD26004391</t>
  </si>
  <si>
    <t>CUST29731</t>
  </si>
  <si>
    <t>ORD26004392</t>
  </si>
  <si>
    <t>CUST16267</t>
  </si>
  <si>
    <t>ORD26004393</t>
  </si>
  <si>
    <t>CUST46692</t>
  </si>
  <si>
    <t>ORD26004394</t>
  </si>
  <si>
    <t>CUST60872</t>
  </si>
  <si>
    <t>ORD26004395</t>
  </si>
  <si>
    <t>CUST82649</t>
  </si>
  <si>
    <t>ORD26004396</t>
  </si>
  <si>
    <t>CUST59064</t>
  </si>
  <si>
    <t>ORD26004397</t>
  </si>
  <si>
    <t>CUST53815</t>
  </si>
  <si>
    <t>ORD26004398</t>
  </si>
  <si>
    <t>CUST43259</t>
  </si>
  <si>
    <t>ORD26004399</t>
  </si>
  <si>
    <t>CUST72301</t>
  </si>
  <si>
    <t>ORD26004400</t>
  </si>
  <si>
    <t>CUST72916</t>
  </si>
  <si>
    <t>ORD26004401</t>
  </si>
  <si>
    <t>CUST36177</t>
  </si>
  <si>
    <t>ORD26004402</t>
  </si>
  <si>
    <t>CUST95424</t>
  </si>
  <si>
    <t>ORD26004403</t>
  </si>
  <si>
    <t>CUST16096</t>
  </si>
  <si>
    <t>ORD26004404</t>
  </si>
  <si>
    <t>CUST62222</t>
  </si>
  <si>
    <t>ORD26004405</t>
  </si>
  <si>
    <t>CUST55010</t>
  </si>
  <si>
    <t>ORD26004406</t>
  </si>
  <si>
    <t>CUST54820</t>
  </si>
  <si>
    <t>ORD26004407</t>
  </si>
  <si>
    <t>CUST66339</t>
  </si>
  <si>
    <t>ORD26004408</t>
  </si>
  <si>
    <t>CUST71133</t>
  </si>
  <si>
    <t>ORD26004409</t>
  </si>
  <si>
    <t>CUST50326</t>
  </si>
  <si>
    <t>ORD26004410</t>
  </si>
  <si>
    <t>CUST88361</t>
  </si>
  <si>
    <t>ORD26004411</t>
  </si>
  <si>
    <t>CUST21372</t>
  </si>
  <si>
    <t>ORD26004412</t>
  </si>
  <si>
    <t>CUST46265</t>
  </si>
  <si>
    <t>ORD26004413</t>
  </si>
  <si>
    <t>CUST65712</t>
  </si>
  <si>
    <t>ORD26004414</t>
  </si>
  <si>
    <t>CUST46787</t>
  </si>
  <si>
    <t>ORD26004415</t>
  </si>
  <si>
    <t>CUST60252</t>
  </si>
  <si>
    <t>ORD26004416</t>
  </si>
  <si>
    <t>CUST27454</t>
  </si>
  <si>
    <t>ORD26004417</t>
  </si>
  <si>
    <t>CUST94135</t>
  </si>
  <si>
    <t>ORD26004418</t>
  </si>
  <si>
    <t>CUST40350</t>
  </si>
  <si>
    <t>ORD26004419</t>
  </si>
  <si>
    <t>CUST47456</t>
  </si>
  <si>
    <t>ORD26004420</t>
  </si>
  <si>
    <t>CUST80127</t>
  </si>
  <si>
    <t>ORD26004421</t>
  </si>
  <si>
    <t>CUST38348</t>
  </si>
  <si>
    <t>ORD26004422</t>
  </si>
  <si>
    <t>ORD26004423</t>
  </si>
  <si>
    <t>CUST75580</t>
  </si>
  <si>
    <t>ORD26004424</t>
  </si>
  <si>
    <t>ORD26004425</t>
  </si>
  <si>
    <t>CUST98106</t>
  </si>
  <si>
    <t>ORD26004426</t>
  </si>
  <si>
    <t>CUST56838</t>
  </si>
  <si>
    <t>ORD26004427</t>
  </si>
  <si>
    <t>CUST75129</t>
  </si>
  <si>
    <t>ORD26004428</t>
  </si>
  <si>
    <t>CUST58033</t>
  </si>
  <si>
    <t>ORD26004429</t>
  </si>
  <si>
    <t>CUST45066</t>
  </si>
  <si>
    <t>ORD26004430</t>
  </si>
  <si>
    <t>CUST91526</t>
  </si>
  <si>
    <t>ORD26004431</t>
  </si>
  <si>
    <t>CUST82139</t>
  </si>
  <si>
    <t>ORD26004432</t>
  </si>
  <si>
    <t>CUST85672</t>
  </si>
  <si>
    <t>ORD26004433</t>
  </si>
  <si>
    <t>CUST82613</t>
  </si>
  <si>
    <t>ORD26004434</t>
  </si>
  <si>
    <t>CUST24496</t>
  </si>
  <si>
    <t>ORD26004435</t>
  </si>
  <si>
    <t>CUST36939</t>
  </si>
  <si>
    <t>ORD26004436</t>
  </si>
  <si>
    <t>CUST22019</t>
  </si>
  <si>
    <t>ORD26004437</t>
  </si>
  <si>
    <t>CUST79844</t>
  </si>
  <si>
    <t>ORD26004438</t>
  </si>
  <si>
    <t>CUST89521</t>
  </si>
  <si>
    <t>ORD26004439</t>
  </si>
  <si>
    <t>CUST85265</t>
  </si>
  <si>
    <t>ORD26004440</t>
  </si>
  <si>
    <t>CUST23317</t>
  </si>
  <si>
    <t>ORD26004441</t>
  </si>
  <si>
    <t>CUST21885</t>
  </si>
  <si>
    <t>ORD26004442</t>
  </si>
  <si>
    <t>CUST94032</t>
  </si>
  <si>
    <t>ORD26004443</t>
  </si>
  <si>
    <t>CUST39288</t>
  </si>
  <si>
    <t>ORD26004444</t>
  </si>
  <si>
    <t>CUST67796</t>
  </si>
  <si>
    <t>ORD26004445</t>
  </si>
  <si>
    <t>CUST63381</t>
  </si>
  <si>
    <t>ORD26004446</t>
  </si>
  <si>
    <t>CUST63317</t>
  </si>
  <si>
    <t>ORD26004447</t>
  </si>
  <si>
    <t>CUST83185</t>
  </si>
  <si>
    <t>ORD26004448</t>
  </si>
  <si>
    <t>CUST88374</t>
  </si>
  <si>
    <t>ORD26004449</t>
  </si>
  <si>
    <t>CUST91018</t>
  </si>
  <si>
    <t>ORD26004450</t>
  </si>
  <si>
    <t>CUST59877</t>
  </si>
  <si>
    <t>ORD26004451</t>
  </si>
  <si>
    <t>CUST79001</t>
  </si>
  <si>
    <t>ORD26004452</t>
  </si>
  <si>
    <t>CUST28532</t>
  </si>
  <si>
    <t>ORD26004453</t>
  </si>
  <si>
    <t>CUST75433</t>
  </si>
  <si>
    <t>ORD26004454</t>
  </si>
  <si>
    <t>CUST84511</t>
  </si>
  <si>
    <t>ORD26004455</t>
  </si>
  <si>
    <t>CUST85095</t>
  </si>
  <si>
    <t>ORD26004456</t>
  </si>
  <si>
    <t>CUST96776</t>
  </si>
  <si>
    <t>ORD26004457</t>
  </si>
  <si>
    <t>CUST16443</t>
  </si>
  <si>
    <t>ORD26004458</t>
  </si>
  <si>
    <t>ORD26004459</t>
  </si>
  <si>
    <t>CUST35083</t>
  </si>
  <si>
    <t>ORD26004460</t>
  </si>
  <si>
    <t>CUST53866</t>
  </si>
  <si>
    <t>ORD26004461</t>
  </si>
  <si>
    <t>CUST94216</t>
  </si>
  <si>
    <t>ORD26004462</t>
  </si>
  <si>
    <t>ORD26004463</t>
  </si>
  <si>
    <t>CUST44360</t>
  </si>
  <si>
    <t>ORD26004464</t>
  </si>
  <si>
    <t>CUST69133</t>
  </si>
  <si>
    <t>ORD26004465</t>
  </si>
  <si>
    <t>CUST20935</t>
  </si>
  <si>
    <t>ORD26004466</t>
  </si>
  <si>
    <t>CUST44024</t>
  </si>
  <si>
    <t>ORD26004467</t>
  </si>
  <si>
    <t>CUST66546</t>
  </si>
  <si>
    <t>ORD26004468</t>
  </si>
  <si>
    <t>CUST68038</t>
  </si>
  <si>
    <t>ORD26004469</t>
  </si>
  <si>
    <t>CUST37001</t>
  </si>
  <si>
    <t>ORD26004470</t>
  </si>
  <si>
    <t>ORD26004471</t>
  </si>
  <si>
    <t>CUST82877</t>
  </si>
  <si>
    <t>ORD26004472</t>
  </si>
  <si>
    <t>CUST68617</t>
  </si>
  <si>
    <t>ORD26004473</t>
  </si>
  <si>
    <t>CUST53158</t>
  </si>
  <si>
    <t>ORD26004474</t>
  </si>
  <si>
    <t>CUST52290</t>
  </si>
  <si>
    <t>ORD26004475</t>
  </si>
  <si>
    <t>CUST87217</t>
  </si>
  <si>
    <t>ORD26004476</t>
  </si>
  <si>
    <t>CUST40586</t>
  </si>
  <si>
    <t>ORD26004477</t>
  </si>
  <si>
    <t>CUST22186</t>
  </si>
  <si>
    <t>ORD26004478</t>
  </si>
  <si>
    <t>CUST38975</t>
  </si>
  <si>
    <t>ORD26004479</t>
  </si>
  <si>
    <t>CUST76916</t>
  </si>
  <si>
    <t>ORD26004480</t>
  </si>
  <si>
    <t>CUST59807</t>
  </si>
  <si>
    <t>ORD26004481</t>
  </si>
  <si>
    <t>CUST80096</t>
  </si>
  <si>
    <t>ORD26004482</t>
  </si>
  <si>
    <t>CUST10211</t>
  </si>
  <si>
    <t>ORD26004483</t>
  </si>
  <si>
    <t>CUST67250</t>
  </si>
  <si>
    <t>ORD26004484</t>
  </si>
  <si>
    <t>CUST65365</t>
  </si>
  <si>
    <t>ORD26004485</t>
  </si>
  <si>
    <t>CUST62327</t>
  </si>
  <si>
    <t>ORD26004486</t>
  </si>
  <si>
    <t>CUST85305</t>
  </si>
  <si>
    <t>ORD26004487</t>
  </si>
  <si>
    <t>CUST93385</t>
  </si>
  <si>
    <t>ORD26004488</t>
  </si>
  <si>
    <t>CUST88603</t>
  </si>
  <si>
    <t>ORD26004489</t>
  </si>
  <si>
    <t>CUST69946</t>
  </si>
  <si>
    <t>ORD26004490</t>
  </si>
  <si>
    <t>CUST99640</t>
  </si>
  <si>
    <t>ORD26004491</t>
  </si>
  <si>
    <t>ORD26004492</t>
  </si>
  <si>
    <t>CUST63249</t>
  </si>
  <si>
    <t>ORD26004493</t>
  </si>
  <si>
    <t>CUST67125</t>
  </si>
  <si>
    <t>ORD26004494</t>
  </si>
  <si>
    <t>CUST65937</t>
  </si>
  <si>
    <t>ORD26004495</t>
  </si>
  <si>
    <t>CUST76101</t>
  </si>
  <si>
    <t>ORD26004496</t>
  </si>
  <si>
    <t>CUST21254</t>
  </si>
  <si>
    <t>ORD26004497</t>
  </si>
  <si>
    <t>CUST28950</t>
  </si>
  <si>
    <t>ORD26004498</t>
  </si>
  <si>
    <t>CUST50017</t>
  </si>
  <si>
    <t>ORD26004499</t>
  </si>
  <si>
    <t>CUST78144</t>
  </si>
  <si>
    <t>ORD26004500</t>
  </si>
  <si>
    <t>CUST14402</t>
  </si>
  <si>
    <t>ORD26004501</t>
  </si>
  <si>
    <t>CUST19435</t>
  </si>
  <si>
    <t>ORD26004502</t>
  </si>
  <si>
    <t>CUST79072</t>
  </si>
  <si>
    <t>ORD26004503</t>
  </si>
  <si>
    <t>CUST12067</t>
  </si>
  <si>
    <t>ORD26004504</t>
  </si>
  <si>
    <t>ORD26004505</t>
  </si>
  <si>
    <t>CUST16301</t>
  </si>
  <si>
    <t>ORD26004506</t>
  </si>
  <si>
    <t>CUST49179</t>
  </si>
  <si>
    <t>ORD26004507</t>
  </si>
  <si>
    <t>CUST79561</t>
  </si>
  <si>
    <t>ORD26004508</t>
  </si>
  <si>
    <t>CUST75707</t>
  </si>
  <si>
    <t>ORD26004509</t>
  </si>
  <si>
    <t>CUST56847</t>
  </si>
  <si>
    <t>ORD26004510</t>
  </si>
  <si>
    <t>CUST98287</t>
  </si>
  <si>
    <t>ORD26004511</t>
  </si>
  <si>
    <t>CUST30803</t>
  </si>
  <si>
    <t>ORD26004512</t>
  </si>
  <si>
    <t>CUST72612</t>
  </si>
  <si>
    <t>ORD26004513</t>
  </si>
  <si>
    <t>CUST89889</t>
  </si>
  <si>
    <t>ORD26004514</t>
  </si>
  <si>
    <t>CUST83738</t>
  </si>
  <si>
    <t>ORD26004515</t>
  </si>
  <si>
    <t>CUST18981</t>
  </si>
  <si>
    <t>ORD26004516</t>
  </si>
  <si>
    <t>CUST31654</t>
  </si>
  <si>
    <t>ORD26004517</t>
  </si>
  <si>
    <t>CUST98206</t>
  </si>
  <si>
    <t>ORD26004518</t>
  </si>
  <si>
    <t>CUST66934</t>
  </si>
  <si>
    <t>ORD26004519</t>
  </si>
  <si>
    <t>CUST57401</t>
  </si>
  <si>
    <t>ORD26004520</t>
  </si>
  <si>
    <t>CUST50097</t>
  </si>
  <si>
    <t>ORD26004521</t>
  </si>
  <si>
    <t>CUST63808</t>
  </si>
  <si>
    <t>ORD26004522</t>
  </si>
  <si>
    <t>CUST90280</t>
  </si>
  <si>
    <t>ORD26004523</t>
  </si>
  <si>
    <t>CUST37591</t>
  </si>
  <si>
    <t>ORD26004524</t>
  </si>
  <si>
    <t>CUST24390</t>
  </si>
  <si>
    <t>ORD26004525</t>
  </si>
  <si>
    <t>CUST90551</t>
  </si>
  <si>
    <t>ORD26004526</t>
  </si>
  <si>
    <t>CUST27497</t>
  </si>
  <si>
    <t>ORD26004527</t>
  </si>
  <si>
    <t>CUST43365</t>
  </si>
  <si>
    <t>ORD26004528</t>
  </si>
  <si>
    <t>CUST73936</t>
  </si>
  <si>
    <t>ORD26004529</t>
  </si>
  <si>
    <t>CUST38048</t>
  </si>
  <si>
    <t>ORD26004530</t>
  </si>
  <si>
    <t>CUST58066</t>
  </si>
  <si>
    <t>ORD26004531</t>
  </si>
  <si>
    <t>CUST55090</t>
  </si>
  <si>
    <t>ORD26004532</t>
  </si>
  <si>
    <t>CUST22808</t>
  </si>
  <si>
    <t>ORD26004533</t>
  </si>
  <si>
    <t>CUST44405</t>
  </si>
  <si>
    <t>ORD26004534</t>
  </si>
  <si>
    <t>CUST95878</t>
  </si>
  <si>
    <t>ORD26004535</t>
  </si>
  <si>
    <t>CUST62487</t>
  </si>
  <si>
    <t>ORD26004536</t>
  </si>
  <si>
    <t>CUST87315</t>
  </si>
  <si>
    <t>ORD26004537</t>
  </si>
  <si>
    <t>CUST84960</t>
  </si>
  <si>
    <t>ORD26004538</t>
  </si>
  <si>
    <t>CUST62746</t>
  </si>
  <si>
    <t>ORD26004539</t>
  </si>
  <si>
    <t>CUST12529</t>
  </si>
  <si>
    <t>ORD26004540</t>
  </si>
  <si>
    <t>CUST15152</t>
  </si>
  <si>
    <t>ORD26004541</t>
  </si>
  <si>
    <t>CUST85317</t>
  </si>
  <si>
    <t>ORD26004542</t>
  </si>
  <si>
    <t>CUST50973</t>
  </si>
  <si>
    <t>ORD26004543</t>
  </si>
  <si>
    <t>CUST57862</t>
  </si>
  <si>
    <t>ORD26004544</t>
  </si>
  <si>
    <t>CUST86726</t>
  </si>
  <si>
    <t>ORD26004545</t>
  </si>
  <si>
    <t>CUST66156</t>
  </si>
  <si>
    <t>ORD26004546</t>
  </si>
  <si>
    <t>CUST87902</t>
  </si>
  <si>
    <t>ORD26004547</t>
  </si>
  <si>
    <t>CUST38101</t>
  </si>
  <si>
    <t>ORD26004548</t>
  </si>
  <si>
    <t>CUST23955</t>
  </si>
  <si>
    <t>ORD26004549</t>
  </si>
  <si>
    <t>CUST71354</t>
  </si>
  <si>
    <t>ORD26004550</t>
  </si>
  <si>
    <t>CUST63108</t>
  </si>
  <si>
    <t>ORD26004551</t>
  </si>
  <si>
    <t>CUST18199</t>
  </si>
  <si>
    <t>ORD26004552</t>
  </si>
  <si>
    <t>CUST97498</t>
  </si>
  <si>
    <t>ORD26004553</t>
  </si>
  <si>
    <t>CUST57737</t>
  </si>
  <si>
    <t>ORD26004554</t>
  </si>
  <si>
    <t>CUST13301</t>
  </si>
  <si>
    <t>ORD26004555</t>
  </si>
  <si>
    <t>CUST41101</t>
  </si>
  <si>
    <t>ORD26004556</t>
  </si>
  <si>
    <t>CUST76398</t>
  </si>
  <si>
    <t>ORD26004557</t>
  </si>
  <si>
    <t>CUST26832</t>
  </si>
  <si>
    <t>ORD26004558</t>
  </si>
  <si>
    <t>CUST52240</t>
  </si>
  <si>
    <t>ORD26004559</t>
  </si>
  <si>
    <t>CUST81637</t>
  </si>
  <si>
    <t>ORD26004560</t>
  </si>
  <si>
    <t>CUST50125</t>
  </si>
  <si>
    <t>ORD26004561</t>
  </si>
  <si>
    <t>CUST45762</t>
  </si>
  <si>
    <t>ORD26004562</t>
  </si>
  <si>
    <t>CUST51553</t>
  </si>
  <si>
    <t>ORD26004563</t>
  </si>
  <si>
    <t>CUST79772</t>
  </si>
  <si>
    <t>ORD26004564</t>
  </si>
  <si>
    <t>CUST12397</t>
  </si>
  <si>
    <t>ORD26004565</t>
  </si>
  <si>
    <t>CUST80762</t>
  </si>
  <si>
    <t>ORD26004566</t>
  </si>
  <si>
    <t>CUST77238</t>
  </si>
  <si>
    <t>ORD26004567</t>
  </si>
  <si>
    <t>CUST75097</t>
  </si>
  <si>
    <t>ORD26004568</t>
  </si>
  <si>
    <t>CUST44214</t>
  </si>
  <si>
    <t>ORD26004569</t>
  </si>
  <si>
    <t>CUST22772</t>
  </si>
  <si>
    <t>ORD26004570</t>
  </si>
  <si>
    <t>CUST35637</t>
  </si>
  <si>
    <t>ORD26004571</t>
  </si>
  <si>
    <t>CUST73295</t>
  </si>
  <si>
    <t>ORD26004572</t>
  </si>
  <si>
    <t>CUST24209</t>
  </si>
  <si>
    <t>ORD26004573</t>
  </si>
  <si>
    <t>CUST73331</t>
  </si>
  <si>
    <t>ORD26004574</t>
  </si>
  <si>
    <t>CUST22295</t>
  </si>
  <si>
    <t>ORD26004575</t>
  </si>
  <si>
    <t>CUST61740</t>
  </si>
  <si>
    <t>ORD26004576</t>
  </si>
  <si>
    <t>ORD26004577</t>
  </si>
  <si>
    <t>CUST62508</t>
  </si>
  <si>
    <t>ORD26004578</t>
  </si>
  <si>
    <t>CUST62596</t>
  </si>
  <si>
    <t>ORD26004579</t>
  </si>
  <si>
    <t>CUST42790</t>
  </si>
  <si>
    <t>ORD26004580</t>
  </si>
  <si>
    <t>CUST40076</t>
  </si>
  <si>
    <t>ORD26004581</t>
  </si>
  <si>
    <t>CUST88142</t>
  </si>
  <si>
    <t>ORD26004582</t>
  </si>
  <si>
    <t>CUST58989</t>
  </si>
  <si>
    <t>ORD26004583</t>
  </si>
  <si>
    <t>CUST85966</t>
  </si>
  <si>
    <t>ORD26004584</t>
  </si>
  <si>
    <t>CUST53530</t>
  </si>
  <si>
    <t>ORD26004585</t>
  </si>
  <si>
    <t>CUST54686</t>
  </si>
  <si>
    <t>ORD26004586</t>
  </si>
  <si>
    <t>CUST13287</t>
  </si>
  <si>
    <t>ORD26004587</t>
  </si>
  <si>
    <t>CUST28555</t>
  </si>
  <si>
    <t>ORD26004588</t>
  </si>
  <si>
    <t>CUST75992</t>
  </si>
  <si>
    <t>ORD26004589</t>
  </si>
  <si>
    <t>CUST68803</t>
  </si>
  <si>
    <t>ORD26004590</t>
  </si>
  <si>
    <t>CUST43255</t>
  </si>
  <si>
    <t>ORD26004591</t>
  </si>
  <si>
    <t>CUST13407</t>
  </si>
  <si>
    <t>ORD26004592</t>
  </si>
  <si>
    <t>CUST21590</t>
  </si>
  <si>
    <t>ORD26004593</t>
  </si>
  <si>
    <t>CUST77269</t>
  </si>
  <si>
    <t>ORD26004594</t>
  </si>
  <si>
    <t>CUST89023</t>
  </si>
  <si>
    <t>ORD26004595</t>
  </si>
  <si>
    <t>ORD26004596</t>
  </si>
  <si>
    <t>CUST49775</t>
  </si>
  <si>
    <t>ORD26004597</t>
  </si>
  <si>
    <t>CUST61401</t>
  </si>
  <si>
    <t>ORD26004598</t>
  </si>
  <si>
    <t>CUST52042</t>
  </si>
  <si>
    <t>ORD26004599</t>
  </si>
  <si>
    <t>CUST69447</t>
  </si>
  <si>
    <t>ORD26004600</t>
  </si>
  <si>
    <t>CUST60826</t>
  </si>
  <si>
    <t>ORD26004601</t>
  </si>
  <si>
    <t>CUST86955</t>
  </si>
  <si>
    <t>ORD26004602</t>
  </si>
  <si>
    <t>CUST71920</t>
  </si>
  <si>
    <t>ORD26004603</t>
  </si>
  <si>
    <t>CUST65076</t>
  </si>
  <si>
    <t>ORD26004604</t>
  </si>
  <si>
    <t>CUST49609</t>
  </si>
  <si>
    <t>ORD26004605</t>
  </si>
  <si>
    <t>CUST67512</t>
  </si>
  <si>
    <t>ORD26004606</t>
  </si>
  <si>
    <t>CUST12560</t>
  </si>
  <si>
    <t>ORD26004607</t>
  </si>
  <si>
    <t>CUST86503</t>
  </si>
  <si>
    <t>ORD26004608</t>
  </si>
  <si>
    <t>CUST25383</t>
  </si>
  <si>
    <t>ORD26004609</t>
  </si>
  <si>
    <t>CUST61407</t>
  </si>
  <si>
    <t>ORD26004610</t>
  </si>
  <si>
    <t>CUST54750</t>
  </si>
  <si>
    <t>ORD26004611</t>
  </si>
  <si>
    <t>CUST99538</t>
  </si>
  <si>
    <t>ORD26004612</t>
  </si>
  <si>
    <t>CUST99168</t>
  </si>
  <si>
    <t>ORD26004613</t>
  </si>
  <si>
    <t>CUST99821</t>
  </si>
  <si>
    <t>ORD26004614</t>
  </si>
  <si>
    <t>CUST59670</t>
  </si>
  <si>
    <t>ORD26004615</t>
  </si>
  <si>
    <t>CUST63441</t>
  </si>
  <si>
    <t>ORD26004616</t>
  </si>
  <si>
    <t>CUST91893</t>
  </si>
  <si>
    <t>ORD26004617</t>
  </si>
  <si>
    <t>CUST95754</t>
  </si>
  <si>
    <t>ORD26004618</t>
  </si>
  <si>
    <t>CUST71398</t>
  </si>
  <si>
    <t>ORD26004619</t>
  </si>
  <si>
    <t>CUST17231</t>
  </si>
  <si>
    <t>ORD26004620</t>
  </si>
  <si>
    <t>CUST64977</t>
  </si>
  <si>
    <t>ORD26004621</t>
  </si>
  <si>
    <t>CUST32010</t>
  </si>
  <si>
    <t>ORD26004622</t>
  </si>
  <si>
    <t>CUST41700</t>
  </si>
  <si>
    <t>ORD26004623</t>
  </si>
  <si>
    <t>CUST43060</t>
  </si>
  <si>
    <t>ORD26004624</t>
  </si>
  <si>
    <t>CUST13608</t>
  </si>
  <si>
    <t>ORD26004625</t>
  </si>
  <si>
    <t>CUST62275</t>
  </si>
  <si>
    <t>ORD26004626</t>
  </si>
  <si>
    <t>CUST52351</t>
  </si>
  <si>
    <t>ORD26004627</t>
  </si>
  <si>
    <t>CUST73228</t>
  </si>
  <si>
    <t>ORD26004628</t>
  </si>
  <si>
    <t>CUST82834</t>
  </si>
  <si>
    <t>ORD26004629</t>
  </si>
  <si>
    <t>CUST25263</t>
  </si>
  <si>
    <t>ORD26004630</t>
  </si>
  <si>
    <t>CUST50765</t>
  </si>
  <si>
    <t>ORD26004631</t>
  </si>
  <si>
    <t>CUST49673</t>
  </si>
  <si>
    <t>ORD26004632</t>
  </si>
  <si>
    <t>CUST65610</t>
  </si>
  <si>
    <t>ORD26004633</t>
  </si>
  <si>
    <t>CUST39974</t>
  </si>
  <si>
    <t>ORD26004634</t>
  </si>
  <si>
    <t>CUST72984</t>
  </si>
  <si>
    <t>ORD26004635</t>
  </si>
  <si>
    <t>ORD26004636</t>
  </si>
  <si>
    <t>CUST80771</t>
  </si>
  <si>
    <t>ORD26004637</t>
  </si>
  <si>
    <t>CUST75151</t>
  </si>
  <si>
    <t>ORD26004638</t>
  </si>
  <si>
    <t>ORD26004639</t>
  </si>
  <si>
    <t>CUST61419</t>
  </si>
  <si>
    <t>ORD26004640</t>
  </si>
  <si>
    <t>ORD26004641</t>
  </si>
  <si>
    <t>CUST15416</t>
  </si>
  <si>
    <t>ORD26004642</t>
  </si>
  <si>
    <t>CUST12779</t>
  </si>
  <si>
    <t>ORD26004643</t>
  </si>
  <si>
    <t>CUST20783</t>
  </si>
  <si>
    <t>ORD26004644</t>
  </si>
  <si>
    <t>CUST46100</t>
  </si>
  <si>
    <t>ORD26004645</t>
  </si>
  <si>
    <t>CUST45266</t>
  </si>
  <si>
    <t>ORD26004646</t>
  </si>
  <si>
    <t>CUST12347</t>
  </si>
  <si>
    <t>ORD26004647</t>
  </si>
  <si>
    <t>CUST43143</t>
  </si>
  <si>
    <t>ORD26004648</t>
  </si>
  <si>
    <t>CUST73082</t>
  </si>
  <si>
    <t>ORD26004649</t>
  </si>
  <si>
    <t>CUST34725</t>
  </si>
  <si>
    <t>ORD26004650</t>
  </si>
  <si>
    <t>CUST41183</t>
  </si>
  <si>
    <t>ORD26004651</t>
  </si>
  <si>
    <t>CUST21524</t>
  </si>
  <si>
    <t>ORD26004652</t>
  </si>
  <si>
    <t>CUST19892</t>
  </si>
  <si>
    <t>ORD26004653</t>
  </si>
  <si>
    <t>ORD26004654</t>
  </si>
  <si>
    <t>CUST75057</t>
  </si>
  <si>
    <t>ORD26004655</t>
  </si>
  <si>
    <t>CUST19648</t>
  </si>
  <si>
    <t>ORD26004656</t>
  </si>
  <si>
    <t>CUST56246</t>
  </si>
  <si>
    <t>ORD26004657</t>
  </si>
  <si>
    <t>CUST10491</t>
  </si>
  <si>
    <t>ORD26004658</t>
  </si>
  <si>
    <t>CUST31171</t>
  </si>
  <si>
    <t>ORD26004659</t>
  </si>
  <si>
    <t>CUST58752</t>
  </si>
  <si>
    <t>ORD26004660</t>
  </si>
  <si>
    <t>CUST89214</t>
  </si>
  <si>
    <t>ORD26004661</t>
  </si>
  <si>
    <t>CUST71164</t>
  </si>
  <si>
    <t>ORD26004662</t>
  </si>
  <si>
    <t>CUST50602</t>
  </si>
  <si>
    <t>ORD26004663</t>
  </si>
  <si>
    <t>CUST30768</t>
  </si>
  <si>
    <t>ORD26004664</t>
  </si>
  <si>
    <t>CUST41160</t>
  </si>
  <si>
    <t>ORD26004665</t>
  </si>
  <si>
    <t>CUST71581</t>
  </si>
  <si>
    <t>ORD26004666</t>
  </si>
  <si>
    <t>ORD26004667</t>
  </si>
  <si>
    <t>CUST91610</t>
  </si>
  <si>
    <t>ORD26004668</t>
  </si>
  <si>
    <t>CUST72462</t>
  </si>
  <si>
    <t>ORD26004669</t>
  </si>
  <si>
    <t>CUST77964</t>
  </si>
  <si>
    <t>ORD26004670</t>
  </si>
  <si>
    <t>CUST39673</t>
  </si>
  <si>
    <t>ORD26004671</t>
  </si>
  <si>
    <t>CUST71721</t>
  </si>
  <si>
    <t>ORD26004672</t>
  </si>
  <si>
    <t>CUST47628</t>
  </si>
  <si>
    <t>ORD26004673</t>
  </si>
  <si>
    <t>CUST72636</t>
  </si>
  <si>
    <t>ORD26004674</t>
  </si>
  <si>
    <t>CUST28143</t>
  </si>
  <si>
    <t>ORD26004675</t>
  </si>
  <si>
    <t>CUST64079</t>
  </si>
  <si>
    <t>ORD26004676</t>
  </si>
  <si>
    <t>CUST45183</t>
  </si>
  <si>
    <t>ORD26004677</t>
  </si>
  <si>
    <t>CUST24251</t>
  </si>
  <si>
    <t>ORD26004678</t>
  </si>
  <si>
    <t>CUST18628</t>
  </si>
  <si>
    <t>ORD26004679</t>
  </si>
  <si>
    <t>CUST11510</t>
  </si>
  <si>
    <t>ORD26004680</t>
  </si>
  <si>
    <t>CUST38498</t>
  </si>
  <si>
    <t>ORD26004681</t>
  </si>
  <si>
    <t>CUST30698</t>
  </si>
  <si>
    <t>ORD26004682</t>
  </si>
  <si>
    <t>CUST52341</t>
  </si>
  <si>
    <t>ORD26004683</t>
  </si>
  <si>
    <t>CUST20802</t>
  </si>
  <si>
    <t>ORD26004684</t>
  </si>
  <si>
    <t>CUST31433</t>
  </si>
  <si>
    <t>ORD26004685</t>
  </si>
  <si>
    <t>CUST36580</t>
  </si>
  <si>
    <t>ORD26004686</t>
  </si>
  <si>
    <t>CUST17287</t>
  </si>
  <si>
    <t>ORD26004687</t>
  </si>
  <si>
    <t>CUST49466</t>
  </si>
  <si>
    <t>ORD26004688</t>
  </si>
  <si>
    <t>CUST51693</t>
  </si>
  <si>
    <t>ORD26004689</t>
  </si>
  <si>
    <t>CUST42582</t>
  </si>
  <si>
    <t>ORD26004690</t>
  </si>
  <si>
    <t>CUST18017</t>
  </si>
  <si>
    <t>ORD26004691</t>
  </si>
  <si>
    <t>CUST39443</t>
  </si>
  <si>
    <t>ORD26004692</t>
  </si>
  <si>
    <t>CUST12519</t>
  </si>
  <si>
    <t>ORD26004693</t>
  </si>
  <si>
    <t>CUST34015</t>
  </si>
  <si>
    <t>ORD26004694</t>
  </si>
  <si>
    <t>CUST35969</t>
  </si>
  <si>
    <t>ORD26004695</t>
  </si>
  <si>
    <t>CUST40466</t>
  </si>
  <si>
    <t>ORD26004696</t>
  </si>
  <si>
    <t>CUST16615</t>
  </si>
  <si>
    <t>ORD26004697</t>
  </si>
  <si>
    <t>CUST72344</t>
  </si>
  <si>
    <t>ORD26004698</t>
  </si>
  <si>
    <t>CUST30615</t>
  </si>
  <si>
    <t>ORD26004699</t>
  </si>
  <si>
    <t>CUST62397</t>
  </si>
  <si>
    <t>ORD26004700</t>
  </si>
  <si>
    <t>CUST13714</t>
  </si>
  <si>
    <t>ORD26004701</t>
  </si>
  <si>
    <t>CUST75359</t>
  </si>
  <si>
    <t>ORD26004702</t>
  </si>
  <si>
    <t>CUST29907</t>
  </si>
  <si>
    <t>ORD26004703</t>
  </si>
  <si>
    <t>CUST50048</t>
  </si>
  <si>
    <t>ORD26004704</t>
  </si>
  <si>
    <t>CUST21482</t>
  </si>
  <si>
    <t>ORD26004705</t>
  </si>
  <si>
    <t>CUST73742</t>
  </si>
  <si>
    <t>ORD26004706</t>
  </si>
  <si>
    <t>CUST55253</t>
  </si>
  <si>
    <t>ORD26004707</t>
  </si>
  <si>
    <t>CUST43282</t>
  </si>
  <si>
    <t>ORD26004708</t>
  </si>
  <si>
    <t>CUST51164</t>
  </si>
  <si>
    <t>ORD26004709</t>
  </si>
  <si>
    <t>CUST77493</t>
  </si>
  <si>
    <t>ORD26004710</t>
  </si>
  <si>
    <t>CUST63807</t>
  </si>
  <si>
    <t>ORD26004711</t>
  </si>
  <si>
    <t>CUST57799</t>
  </si>
  <si>
    <t>ORD26004712</t>
  </si>
  <si>
    <t>ORD26004713</t>
  </si>
  <si>
    <t>CUST89575</t>
  </si>
  <si>
    <t>ORD26004714</t>
  </si>
  <si>
    <t>CUST88072</t>
  </si>
  <si>
    <t>ORD26004715</t>
  </si>
  <si>
    <t>ORD26004716</t>
  </si>
  <si>
    <t>CUST15784</t>
  </si>
  <si>
    <t>ORD26004717</t>
  </si>
  <si>
    <t>CUST16560</t>
  </si>
  <si>
    <t>ORD26004718</t>
  </si>
  <si>
    <t>CUST83042</t>
  </si>
  <si>
    <t>ORD26004719</t>
  </si>
  <si>
    <t>CUST61214</t>
  </si>
  <si>
    <t>ORD26004720</t>
  </si>
  <si>
    <t>CUST76618</t>
  </si>
  <si>
    <t>ORD26004721</t>
  </si>
  <si>
    <t>CUST56297</t>
  </si>
  <si>
    <t>ORD26004722</t>
  </si>
  <si>
    <t>CUST60044</t>
  </si>
  <si>
    <t>ORD26004723</t>
  </si>
  <si>
    <t>CUST78682</t>
  </si>
  <si>
    <t>ORD26004724</t>
  </si>
  <si>
    <t>CUST93665</t>
  </si>
  <si>
    <t>ORD26004725</t>
  </si>
  <si>
    <t>CUST70044</t>
  </si>
  <si>
    <t>ORD26004726</t>
  </si>
  <si>
    <t>CUST13772</t>
  </si>
  <si>
    <t>ORD26004727</t>
  </si>
  <si>
    <t>CUST78213</t>
  </si>
  <si>
    <t>ORD26004728</t>
  </si>
  <si>
    <t>CUST47231</t>
  </si>
  <si>
    <t>ORD26004729</t>
  </si>
  <si>
    <t>CUST60794</t>
  </si>
  <si>
    <t>ORD26004730</t>
  </si>
  <si>
    <t>CUST64769</t>
  </si>
  <si>
    <t>ORD26004731</t>
  </si>
  <si>
    <t>CUST23235</t>
  </si>
  <si>
    <t>ORD26004732</t>
  </si>
  <si>
    <t>ORD26004733</t>
  </si>
  <si>
    <t>CUST76031</t>
  </si>
  <si>
    <t>ORD26004734</t>
  </si>
  <si>
    <t>CUST14243</t>
  </si>
  <si>
    <t>ORD26004735</t>
  </si>
  <si>
    <t>CUST38039</t>
  </si>
  <si>
    <t>ORD26004736</t>
  </si>
  <si>
    <t>CUST98736</t>
  </si>
  <si>
    <t>ORD26004737</t>
  </si>
  <si>
    <t>ORD26004738</t>
  </si>
  <si>
    <t>ORD26004739</t>
  </si>
  <si>
    <t>CUST48020</t>
  </si>
  <si>
    <t>ORD26004740</t>
  </si>
  <si>
    <t>CUST87313</t>
  </si>
  <si>
    <t>ORD26004741</t>
  </si>
  <si>
    <t>CUST37365</t>
  </si>
  <si>
    <t>ORD26004742</t>
  </si>
  <si>
    <t>CUST72693</t>
  </si>
  <si>
    <t>ORD26004743</t>
  </si>
  <si>
    <t>CUST46975</t>
  </si>
  <si>
    <t>ORD26004744</t>
  </si>
  <si>
    <t>CUST86056</t>
  </si>
  <si>
    <t>ORD26004745</t>
  </si>
  <si>
    <t>CUST39625</t>
  </si>
  <si>
    <t>ORD26004746</t>
  </si>
  <si>
    <t>CUST94386</t>
  </si>
  <si>
    <t>ORD26004747</t>
  </si>
  <si>
    <t>CUST91159</t>
  </si>
  <si>
    <t>ORD26004748</t>
  </si>
  <si>
    <t>CUST59491</t>
  </si>
  <si>
    <t>ORD26004749</t>
  </si>
  <si>
    <t>CUST62981</t>
  </si>
  <si>
    <t>ORD26004750</t>
  </si>
  <si>
    <t>CUST47613</t>
  </si>
  <si>
    <t>ORD26004751</t>
  </si>
  <si>
    <t>CUST23380</t>
  </si>
  <si>
    <t>ORD26004752</t>
  </si>
  <si>
    <t>CUST15698</t>
  </si>
  <si>
    <t>ORD26004753</t>
  </si>
  <si>
    <t>CUST11569</t>
  </si>
  <si>
    <t>ORD26004754</t>
  </si>
  <si>
    <t>CUST25041</t>
  </si>
  <si>
    <t>ORD26004755</t>
  </si>
  <si>
    <t>CUST46098</t>
  </si>
  <si>
    <t>ORD26004756</t>
  </si>
  <si>
    <t>CUST64563</t>
  </si>
  <si>
    <t>ORD26004757</t>
  </si>
  <si>
    <t>CUST82306</t>
  </si>
  <si>
    <t>ORD26004758</t>
  </si>
  <si>
    <t>CUST44016</t>
  </si>
  <si>
    <t>ORD26004759</t>
  </si>
  <si>
    <t>CUST19240</t>
  </si>
  <si>
    <t>ORD26004760</t>
  </si>
  <si>
    <t>CUST39669</t>
  </si>
  <si>
    <t>ORD26004761</t>
  </si>
  <si>
    <t>CUST99003</t>
  </si>
  <si>
    <t>ORD26004762</t>
  </si>
  <si>
    <t>CUST89204</t>
  </si>
  <si>
    <t>ORD26004763</t>
  </si>
  <si>
    <t>CUST69532</t>
  </si>
  <si>
    <t>ORD26004764</t>
  </si>
  <si>
    <t>ORD26004765</t>
  </si>
  <si>
    <t>CUST28745</t>
  </si>
  <si>
    <t>ORD26004766</t>
  </si>
  <si>
    <t>CUST47940</t>
  </si>
  <si>
    <t>ORD26004767</t>
  </si>
  <si>
    <t>CUST19143</t>
  </si>
  <si>
    <t>ORD26004768</t>
  </si>
  <si>
    <t>CUST23574</t>
  </si>
  <si>
    <t>ORD26004769</t>
  </si>
  <si>
    <t>CUST51269</t>
  </si>
  <si>
    <t>ORD26004770</t>
  </si>
  <si>
    <t>ORD26004771</t>
  </si>
  <si>
    <t>CUST60645</t>
  </si>
  <si>
    <t>ORD26004772</t>
  </si>
  <si>
    <t>CUST37876</t>
  </si>
  <si>
    <t>ORD26004773</t>
  </si>
  <si>
    <t>CUST61082</t>
  </si>
  <si>
    <t>ORD26004774</t>
  </si>
  <si>
    <t>CUST71917</t>
  </si>
  <si>
    <t>ORD26004775</t>
  </si>
  <si>
    <t>ORD26004776</t>
  </si>
  <si>
    <t>CUST78847</t>
  </si>
  <si>
    <t>ORD26004777</t>
  </si>
  <si>
    <t>CUST61535</t>
  </si>
  <si>
    <t>ORD26004778</t>
  </si>
  <si>
    <t>CUST49381</t>
  </si>
  <si>
    <t>ORD26004779</t>
  </si>
  <si>
    <t>CUST69103</t>
  </si>
  <si>
    <t>ORD26004780</t>
  </si>
  <si>
    <t>CUST74082</t>
  </si>
  <si>
    <t>ORD26004781</t>
  </si>
  <si>
    <t>CUST79968</t>
  </si>
  <si>
    <t>ORD26004782</t>
  </si>
  <si>
    <t>CUST39603</t>
  </si>
  <si>
    <t>ORD26004783</t>
  </si>
  <si>
    <t>CUST78295</t>
  </si>
  <si>
    <t>ORD26004784</t>
  </si>
  <si>
    <t>CUST86530</t>
  </si>
  <si>
    <t>ORD26004785</t>
  </si>
  <si>
    <t>CUST11588</t>
  </si>
  <si>
    <t>ORD26004786</t>
  </si>
  <si>
    <t>CUST69768</t>
  </si>
  <si>
    <t>ORD26004787</t>
  </si>
  <si>
    <t>CUST39087</t>
  </si>
  <si>
    <t>ORD26004788</t>
  </si>
  <si>
    <t>CUST14846</t>
  </si>
  <si>
    <t>ORD26004789</t>
  </si>
  <si>
    <t>CUST23974</t>
  </si>
  <si>
    <t>ORD26004790</t>
  </si>
  <si>
    <t>CUST13096</t>
  </si>
  <si>
    <t>ORD26004791</t>
  </si>
  <si>
    <t>CUST56749</t>
  </si>
  <si>
    <t>ORD26004792</t>
  </si>
  <si>
    <t>CUST97239</t>
  </si>
  <si>
    <t>ORD26004793</t>
  </si>
  <si>
    <t>CUST59024</t>
  </si>
  <si>
    <t>ORD26004794</t>
  </si>
  <si>
    <t>CUST37671</t>
  </si>
  <si>
    <t>ORD26004795</t>
  </si>
  <si>
    <t>CUST50778</t>
  </si>
  <si>
    <t>ORD26004796</t>
  </si>
  <si>
    <t>CUST55610</t>
  </si>
  <si>
    <t>ORD26004797</t>
  </si>
  <si>
    <t>CUST94881</t>
  </si>
  <si>
    <t>ORD26004798</t>
  </si>
  <si>
    <t>CUST49772</t>
  </si>
  <si>
    <t>ORD26004799</t>
  </si>
  <si>
    <t>CUST29953</t>
  </si>
  <si>
    <t>ORD26004800</t>
  </si>
  <si>
    <t>CUST53197</t>
  </si>
  <si>
    <t>ORD26004801</t>
  </si>
  <si>
    <t>CUST82536</t>
  </si>
  <si>
    <t>ORD26004802</t>
  </si>
  <si>
    <t>CUST41644</t>
  </si>
  <si>
    <t>ORD26004803</t>
  </si>
  <si>
    <t>CUST89817</t>
  </si>
  <si>
    <t>ORD26004804</t>
  </si>
  <si>
    <t>CUST94028</t>
  </si>
  <si>
    <t>ORD26004805</t>
  </si>
  <si>
    <t>CUST25524</t>
  </si>
  <si>
    <t>ORD26004806</t>
  </si>
  <si>
    <t>ORD26004807</t>
  </si>
  <si>
    <t>CUST62513</t>
  </si>
  <si>
    <t>ORD26004808</t>
  </si>
  <si>
    <t>CUST48793</t>
  </si>
  <si>
    <t>ORD26004809</t>
  </si>
  <si>
    <t>CUST41108</t>
  </si>
  <si>
    <t>ORD26004810</t>
  </si>
  <si>
    <t>CUST80910</t>
  </si>
  <si>
    <t>ORD26004811</t>
  </si>
  <si>
    <t>CUST94993</t>
  </si>
  <si>
    <t>ORD26004812</t>
  </si>
  <si>
    <t>CUST17024</t>
  </si>
  <si>
    <t>ORD26004813</t>
  </si>
  <si>
    <t>CUST17259</t>
  </si>
  <si>
    <t>ORD26004814</t>
  </si>
  <si>
    <t>CUST86732</t>
  </si>
  <si>
    <t>ORD26004815</t>
  </si>
  <si>
    <t>CUST91721</t>
  </si>
  <si>
    <t>ORD26004816</t>
  </si>
  <si>
    <t>CUST98157</t>
  </si>
  <si>
    <t>ORD26004817</t>
  </si>
  <si>
    <t>CUST49708</t>
  </si>
  <si>
    <t>ORD26004818</t>
  </si>
  <si>
    <t>CUST83489</t>
  </si>
  <si>
    <t>ORD26004819</t>
  </si>
  <si>
    <t>CUST18042</t>
  </si>
  <si>
    <t>ORD26004820</t>
  </si>
  <si>
    <t>CUST71106</t>
  </si>
  <si>
    <t>ORD26004821</t>
  </si>
  <si>
    <t>CUST19202</t>
  </si>
  <si>
    <t>ORD26004822</t>
  </si>
  <si>
    <t>CUST27853</t>
  </si>
  <si>
    <t>ORD26004823</t>
  </si>
  <si>
    <t>CUST62118</t>
  </si>
  <si>
    <t>ORD26004824</t>
  </si>
  <si>
    <t>CUST39274</t>
  </si>
  <si>
    <t>ORD26004825</t>
  </si>
  <si>
    <t>CUST92285</t>
  </si>
  <si>
    <t>ORD26004826</t>
  </si>
  <si>
    <t>CUST92008</t>
  </si>
  <si>
    <t>ORD26004827</t>
  </si>
  <si>
    <t>ORD26004828</t>
  </si>
  <si>
    <t>CUST84916</t>
  </si>
  <si>
    <t>ORD26004829</t>
  </si>
  <si>
    <t>CUST29553</t>
  </si>
  <si>
    <t>ORD26004830</t>
  </si>
  <si>
    <t>CUST70436</t>
  </si>
  <si>
    <t>ORD26004831</t>
  </si>
  <si>
    <t>CUST31681</t>
  </si>
  <si>
    <t>ORD26004832</t>
  </si>
  <si>
    <t>CUST49489</t>
  </si>
  <si>
    <t>ORD26004833</t>
  </si>
  <si>
    <t>CUST81057</t>
  </si>
  <si>
    <t>ORD26004834</t>
  </si>
  <si>
    <t>CUST50515</t>
  </si>
  <si>
    <t>ORD26004835</t>
  </si>
  <si>
    <t>CUST78123</t>
  </si>
  <si>
    <t>ORD26004836</t>
  </si>
  <si>
    <t>CUST55576</t>
  </si>
  <si>
    <t>ORD26004837</t>
  </si>
  <si>
    <t>CUST31875</t>
  </si>
  <si>
    <t>ORD26004838</t>
  </si>
  <si>
    <t>CUST22840</t>
  </si>
  <si>
    <t>ORD26004839</t>
  </si>
  <si>
    <t>CUST25234</t>
  </si>
  <si>
    <t>ORD26004840</t>
  </si>
  <si>
    <t>CUST52467</t>
  </si>
  <si>
    <t>ORD26004841</t>
  </si>
  <si>
    <t>CUST51874</t>
  </si>
  <si>
    <t>ORD26004842</t>
  </si>
  <si>
    <t>CUST39802</t>
  </si>
  <si>
    <t>ORD26004843</t>
  </si>
  <si>
    <t>CUST85873</t>
  </si>
  <si>
    <t>ORD26004844</t>
  </si>
  <si>
    <t>ORD26004845</t>
  </si>
  <si>
    <t>CUST98527</t>
  </si>
  <si>
    <t>ORD26004846</t>
  </si>
  <si>
    <t>CUST56549</t>
  </si>
  <si>
    <t>ORD26004847</t>
  </si>
  <si>
    <t>CUST82825</t>
  </si>
  <si>
    <t>ORD26004848</t>
  </si>
  <si>
    <t>CUST81177</t>
  </si>
  <si>
    <t>ORD26004849</t>
  </si>
  <si>
    <t>CUST29156</t>
  </si>
  <si>
    <t>ORD26004850</t>
  </si>
  <si>
    <t>CUST32450</t>
  </si>
  <si>
    <t>ORD26004851</t>
  </si>
  <si>
    <t>CUST32513</t>
  </si>
  <si>
    <t>ORD26004852</t>
  </si>
  <si>
    <t>CUST29575</t>
  </si>
  <si>
    <t>ORD26004853</t>
  </si>
  <si>
    <t>CUST12949</t>
  </si>
  <si>
    <t>ORD26004854</t>
  </si>
  <si>
    <t>CUST19090</t>
  </si>
  <si>
    <t>ORD26004855</t>
  </si>
  <si>
    <t>CUST37438</t>
  </si>
  <si>
    <t>ORD26004856</t>
  </si>
  <si>
    <t>CUST56331</t>
  </si>
  <si>
    <t>ORD26004857</t>
  </si>
  <si>
    <t>CUST14241</t>
  </si>
  <si>
    <t>ORD26004858</t>
  </si>
  <si>
    <t>CUST26894</t>
  </si>
  <si>
    <t>ORD26004859</t>
  </si>
  <si>
    <t>CUST64832</t>
  </si>
  <si>
    <t>ORD26004860</t>
  </si>
  <si>
    <t>CUST95746</t>
  </si>
  <si>
    <t>ORD26004861</t>
  </si>
  <si>
    <t>CUST99496</t>
  </si>
  <si>
    <t>ORD26004862</t>
  </si>
  <si>
    <t>CUST25037</t>
  </si>
  <si>
    <t>ORD26004863</t>
  </si>
  <si>
    <t>CUST89448</t>
  </si>
  <si>
    <t>ORD26004864</t>
  </si>
  <si>
    <t>CUST65872</t>
  </si>
  <si>
    <t>ORD26004865</t>
  </si>
  <si>
    <t>CUST37045</t>
  </si>
  <si>
    <t>ORD26004866</t>
  </si>
  <si>
    <t>ORD26004867</t>
  </si>
  <si>
    <t>CUST99885</t>
  </si>
  <si>
    <t>ORD26004868</t>
  </si>
  <si>
    <t>CUST23087</t>
  </si>
  <si>
    <t>ORD26004869</t>
  </si>
  <si>
    <t>ORD26004870</t>
  </si>
  <si>
    <t>CUST57010</t>
  </si>
  <si>
    <t>ORD26004871</t>
  </si>
  <si>
    <t>CUST90645</t>
  </si>
  <si>
    <t>ORD26004872</t>
  </si>
  <si>
    <t>CUST53240</t>
  </si>
  <si>
    <t>ORD26004873</t>
  </si>
  <si>
    <t>CUST31318</t>
  </si>
  <si>
    <t>ORD26004874</t>
  </si>
  <si>
    <t>ORD26004875</t>
  </si>
  <si>
    <t>CUST17505</t>
  </si>
  <si>
    <t>ORD26004876</t>
  </si>
  <si>
    <t>CUST88094</t>
  </si>
  <si>
    <t>ORD26004877</t>
  </si>
  <si>
    <t>CUST30861</t>
  </si>
  <si>
    <t>ORD26004878</t>
  </si>
  <si>
    <t>CUST81211</t>
  </si>
  <si>
    <t>ORD26004879</t>
  </si>
  <si>
    <t>CUST68345</t>
  </si>
  <si>
    <t>ORD26004880</t>
  </si>
  <si>
    <t>CUST57021</t>
  </si>
  <si>
    <t>ORD26004881</t>
  </si>
  <si>
    <t>CUST81246</t>
  </si>
  <si>
    <t>ORD26004882</t>
  </si>
  <si>
    <t>CUST38860</t>
  </si>
  <si>
    <t>ORD26004883</t>
  </si>
  <si>
    <t>CUST57771</t>
  </si>
  <si>
    <t>ORD26004884</t>
  </si>
  <si>
    <t>CUST83863</t>
  </si>
  <si>
    <t>ORD26004885</t>
  </si>
  <si>
    <t>CUST21568</t>
  </si>
  <si>
    <t>ORD26004886</t>
  </si>
  <si>
    <t>CUST81860</t>
  </si>
  <si>
    <t>ORD26004887</t>
  </si>
  <si>
    <t>CUST67953</t>
  </si>
  <si>
    <t>ORD26004888</t>
  </si>
  <si>
    <t>ORD26004889</t>
  </si>
  <si>
    <t>CUST96415</t>
  </si>
  <si>
    <t>ORD26004890</t>
  </si>
  <si>
    <t>CUST78378</t>
  </si>
  <si>
    <t>ORD26004891</t>
  </si>
  <si>
    <t>CUST70097</t>
  </si>
  <si>
    <t>ORD26004892</t>
  </si>
  <si>
    <t>CUST77661</t>
  </si>
  <si>
    <t>ORD26004893</t>
  </si>
  <si>
    <t>CUST61172</t>
  </si>
  <si>
    <t>ORD26004894</t>
  </si>
  <si>
    <t>CUST89206</t>
  </si>
  <si>
    <t>ORD26004895</t>
  </si>
  <si>
    <t>CUST53038</t>
  </si>
  <si>
    <t>ORD26004896</t>
  </si>
  <si>
    <t>CUST78271</t>
  </si>
  <si>
    <t>ORD26004897</t>
  </si>
  <si>
    <t>CUST77287</t>
  </si>
  <si>
    <t>ORD26004898</t>
  </si>
  <si>
    <t>CUST23751</t>
  </si>
  <si>
    <t>ORD26004899</t>
  </si>
  <si>
    <t>CUST61894</t>
  </si>
  <si>
    <t>ORD26004900</t>
  </si>
  <si>
    <t>CUST86989</t>
  </si>
  <si>
    <t>ORD26004901</t>
  </si>
  <si>
    <t>CUST48953</t>
  </si>
  <si>
    <t>ORD26004902</t>
  </si>
  <si>
    <t>CUST50593</t>
  </si>
  <si>
    <t>ORD26004903</t>
  </si>
  <si>
    <t>CUST32328</t>
  </si>
  <si>
    <t>ORD26004904</t>
  </si>
  <si>
    <t>CUST40442</t>
  </si>
  <si>
    <t>ORD26004905</t>
  </si>
  <si>
    <t>ORD26004906</t>
  </si>
  <si>
    <t>CUST37433</t>
  </si>
  <si>
    <t>ORD26004907</t>
  </si>
  <si>
    <t>CUST17102</t>
  </si>
  <si>
    <t>ORD26004908</t>
  </si>
  <si>
    <t>CUST76359</t>
  </si>
  <si>
    <t>ORD26004909</t>
  </si>
  <si>
    <t>CUST64609</t>
  </si>
  <si>
    <t>ORD26004910</t>
  </si>
  <si>
    <t>CUST50184</t>
  </si>
  <si>
    <t>ORD26004911</t>
  </si>
  <si>
    <t>CUST71075</t>
  </si>
  <si>
    <t>ORD26004912</t>
  </si>
  <si>
    <t>CUST96191</t>
  </si>
  <si>
    <t>ORD26004913</t>
  </si>
  <si>
    <t>ORD26004914</t>
  </si>
  <si>
    <t>CUST11789</t>
  </si>
  <si>
    <t>ORD26004915</t>
  </si>
  <si>
    <t>CUST27025</t>
  </si>
  <si>
    <t>ORD26004916</t>
  </si>
  <si>
    <t>CUST28119</t>
  </si>
  <si>
    <t>ORD26004917</t>
  </si>
  <si>
    <t>CUST97945</t>
  </si>
  <si>
    <t>ORD26004918</t>
  </si>
  <si>
    <t>CUST87887</t>
  </si>
  <si>
    <t>ORD26004919</t>
  </si>
  <si>
    <t>CUST19808</t>
  </si>
  <si>
    <t>ORD26004920</t>
  </si>
  <si>
    <t>CUST51151</t>
  </si>
  <si>
    <t>ORD26004921</t>
  </si>
  <si>
    <t>CUST71638</t>
  </si>
  <si>
    <t>ORD26004922</t>
  </si>
  <si>
    <t>CUST57245</t>
  </si>
  <si>
    <t>ORD26004923</t>
  </si>
  <si>
    <t>CUST82222</t>
  </si>
  <si>
    <t>ORD26004924</t>
  </si>
  <si>
    <t>CUST11870</t>
  </si>
  <si>
    <t>ORD26004925</t>
  </si>
  <si>
    <t>CUST30161</t>
  </si>
  <si>
    <t>ORD26004926</t>
  </si>
  <si>
    <t>CUST92879</t>
  </si>
  <si>
    <t>ORD26004927</t>
  </si>
  <si>
    <t>CUST42549</t>
  </si>
  <si>
    <t>ORD26004928</t>
  </si>
  <si>
    <t>CUST54578</t>
  </si>
  <si>
    <t>ORD26004929</t>
  </si>
  <si>
    <t>CUST53624</t>
  </si>
  <si>
    <t>ORD26004930</t>
  </si>
  <si>
    <t>CUST98101</t>
  </si>
  <si>
    <t>ORD26004931</t>
  </si>
  <si>
    <t>CUST35124</t>
  </si>
  <si>
    <t>ORD26004932</t>
  </si>
  <si>
    <t>CUST13831</t>
  </si>
  <si>
    <t>ORD26004933</t>
  </si>
  <si>
    <t>CUST96597</t>
  </si>
  <si>
    <t>ORD26004934</t>
  </si>
  <si>
    <t>CUST18135</t>
  </si>
  <si>
    <t>ORD26004935</t>
  </si>
  <si>
    <t>CUST70019</t>
  </si>
  <si>
    <t>ORD26004936</t>
  </si>
  <si>
    <t>CUST54664</t>
  </si>
  <si>
    <t>ORD26004937</t>
  </si>
  <si>
    <t>CUST43141</t>
  </si>
  <si>
    <t>ORD26004938</t>
  </si>
  <si>
    <t>CUST31442</t>
  </si>
  <si>
    <t>ORD26004939</t>
  </si>
  <si>
    <t>CUST99897</t>
  </si>
  <si>
    <t>ORD26004940</t>
  </si>
  <si>
    <t>CUST19511</t>
  </si>
  <si>
    <t>ORD26004941</t>
  </si>
  <si>
    <t>ORD26004942</t>
  </si>
  <si>
    <t>CUST64775</t>
  </si>
  <si>
    <t>ORD26004943</t>
  </si>
  <si>
    <t>CUST40562</t>
  </si>
  <si>
    <t>ORD26004944</t>
  </si>
  <si>
    <t>CUST91322</t>
  </si>
  <si>
    <t>ORD26004945</t>
  </si>
  <si>
    <t>CUST31825</t>
  </si>
  <si>
    <t>ORD26004946</t>
  </si>
  <si>
    <t>CUST96538</t>
  </si>
  <si>
    <t>ORD26004947</t>
  </si>
  <si>
    <t>CUST31942</t>
  </si>
  <si>
    <t>ORD26004948</t>
  </si>
  <si>
    <t>CUST57929</t>
  </si>
  <si>
    <t>ORD26004949</t>
  </si>
  <si>
    <t>CUST63523</t>
  </si>
  <si>
    <t>ORD26004950</t>
  </si>
  <si>
    <t>CUST65913</t>
  </si>
  <si>
    <t>ORD26004951</t>
  </si>
  <si>
    <t>CUST54910</t>
  </si>
  <si>
    <t>ORD26004952</t>
  </si>
  <si>
    <t>CUST71508</t>
  </si>
  <si>
    <t>ORD26004953</t>
  </si>
  <si>
    <t>ORD26004954</t>
  </si>
  <si>
    <t>CUST16928</t>
  </si>
  <si>
    <t>ORD26004955</t>
  </si>
  <si>
    <t>CUST30074</t>
  </si>
  <si>
    <t>ORD26004956</t>
  </si>
  <si>
    <t>CUST27869</t>
  </si>
  <si>
    <t>ORD26004957</t>
  </si>
  <si>
    <t>CUST94397</t>
  </si>
  <si>
    <t>ORD26004958</t>
  </si>
  <si>
    <t>CUST74578</t>
  </si>
  <si>
    <t>ORD26004959</t>
  </si>
  <si>
    <t>CUST62142</t>
  </si>
  <si>
    <t>ORD26004960</t>
  </si>
  <si>
    <t>CUST94051</t>
  </si>
  <si>
    <t>ORD26004961</t>
  </si>
  <si>
    <t>CUST58192</t>
  </si>
  <si>
    <t>ORD26004962</t>
  </si>
  <si>
    <t>CUST32832</t>
  </si>
  <si>
    <t>ORD26004963</t>
  </si>
  <si>
    <t>ORD26004964</t>
  </si>
  <si>
    <t>CUST90845</t>
  </si>
  <si>
    <t>ORD26004965</t>
  </si>
  <si>
    <t>CUST25532</t>
  </si>
  <si>
    <t>ORD26004966</t>
  </si>
  <si>
    <t>CUST23470</t>
  </si>
  <si>
    <t>ORD26004967</t>
  </si>
  <si>
    <t>CUST17184</t>
  </si>
  <si>
    <t>ORD26004968</t>
  </si>
  <si>
    <t>CUST81823</t>
  </si>
  <si>
    <t>ORD26004969</t>
  </si>
  <si>
    <t>CUST48492</t>
  </si>
  <si>
    <t>ORD26004970</t>
  </si>
  <si>
    <t>CUST84796</t>
  </si>
  <si>
    <t>ORD26004971</t>
  </si>
  <si>
    <t>CUST57463</t>
  </si>
  <si>
    <t>ORD26004972</t>
  </si>
  <si>
    <t>CUST97179</t>
  </si>
  <si>
    <t>ORD26004973</t>
  </si>
  <si>
    <t>CUST99479</t>
  </si>
  <si>
    <t>ORD26004974</t>
  </si>
  <si>
    <t>CUST91278</t>
  </si>
  <si>
    <t>ORD26004975</t>
  </si>
  <si>
    <t>CUST98400</t>
  </si>
  <si>
    <t>ORD26004976</t>
  </si>
  <si>
    <t>CUST69153</t>
  </si>
  <si>
    <t>ORD26004977</t>
  </si>
  <si>
    <t>CUST99188</t>
  </si>
  <si>
    <t>ORD26004978</t>
  </si>
  <si>
    <t>CUST63013</t>
  </si>
  <si>
    <t>ORD26004979</t>
  </si>
  <si>
    <t>CUST15157</t>
  </si>
  <si>
    <t>ORD26004980</t>
  </si>
  <si>
    <t>CUST90295</t>
  </si>
  <si>
    <t>ORD26004981</t>
  </si>
  <si>
    <t>CUST85160</t>
  </si>
  <si>
    <t>ORD26004982</t>
  </si>
  <si>
    <t>CUST10628</t>
  </si>
  <si>
    <t>ORD26004983</t>
  </si>
  <si>
    <t>CUST70005</t>
  </si>
  <si>
    <t>ORD26004984</t>
  </si>
  <si>
    <t>CUST61247</t>
  </si>
  <si>
    <t>ORD26004985</t>
  </si>
  <si>
    <t>CUST77568</t>
  </si>
  <si>
    <t>ORD26004986</t>
  </si>
  <si>
    <t>CUST15915</t>
  </si>
  <si>
    <t>ORD26004987</t>
  </si>
  <si>
    <t>CUST85701</t>
  </si>
  <si>
    <t>ORD26004988</t>
  </si>
  <si>
    <t>CUST51594</t>
  </si>
  <si>
    <t>ORD26004989</t>
  </si>
  <si>
    <t>CUST17438</t>
  </si>
  <si>
    <t>ORD26004990</t>
  </si>
  <si>
    <t>CUST77066</t>
  </si>
  <si>
    <t>ORD26004991</t>
  </si>
  <si>
    <t>CUST41819</t>
  </si>
  <si>
    <t>ORD26004992</t>
  </si>
  <si>
    <t>CUST96386</t>
  </si>
  <si>
    <t>ORD26004993</t>
  </si>
  <si>
    <t>CUST11089</t>
  </si>
  <si>
    <t>ORD26004994</t>
  </si>
  <si>
    <t>CUST30298</t>
  </si>
  <si>
    <t>ORD26004995</t>
  </si>
  <si>
    <t>CUST48863</t>
  </si>
  <si>
    <t>ORD26004996</t>
  </si>
  <si>
    <t>CUST73474</t>
  </si>
  <si>
    <t>ORD26004997</t>
  </si>
  <si>
    <t>CUST46951</t>
  </si>
  <si>
    <t>ORD26004998</t>
  </si>
  <si>
    <t>CUST49983</t>
  </si>
  <si>
    <t>ORD26004999</t>
  </si>
  <si>
    <t>CUST23591</t>
  </si>
  <si>
    <t>ORD26005000</t>
  </si>
  <si>
    <t>CUST33624</t>
  </si>
  <si>
    <t>ORD26005001</t>
  </si>
  <si>
    <t>CUST16215</t>
  </si>
  <si>
    <t>ORD26005002</t>
  </si>
  <si>
    <t>CUST68459</t>
  </si>
  <si>
    <t>ORD26005003</t>
  </si>
  <si>
    <t>ORD26005004</t>
  </si>
  <si>
    <t>ORD26005005</t>
  </si>
  <si>
    <t>CUST27851</t>
  </si>
  <si>
    <t>ORD26005006</t>
  </si>
  <si>
    <t>CUST53030</t>
  </si>
  <si>
    <t>ORD26005007</t>
  </si>
  <si>
    <t>CUST18388</t>
  </si>
  <si>
    <t>ORD26005008</t>
  </si>
  <si>
    <t>CUST13567</t>
  </si>
  <si>
    <t>ORD26005009</t>
  </si>
  <si>
    <t>CUST48614</t>
  </si>
  <si>
    <t>ORD26005010</t>
  </si>
  <si>
    <t>CUST63362</t>
  </si>
  <si>
    <t>ORD26005011</t>
  </si>
  <si>
    <t>CUST27839</t>
  </si>
  <si>
    <t>ORD26005012</t>
  </si>
  <si>
    <t>CUST70992</t>
  </si>
  <si>
    <t>ORD26005013</t>
  </si>
  <si>
    <t>CUST51428</t>
  </si>
  <si>
    <t>ORD26005014</t>
  </si>
  <si>
    <t>ORD26005015</t>
  </si>
  <si>
    <t>CUST33102</t>
  </si>
  <si>
    <t>ORD26005016</t>
  </si>
  <si>
    <t>CUST69843</t>
  </si>
  <si>
    <t>ORD26005017</t>
  </si>
  <si>
    <t>CUST27047</t>
  </si>
  <si>
    <t>ORD26005018</t>
  </si>
  <si>
    <t>CUST83085</t>
  </si>
  <si>
    <t>ORD26005019</t>
  </si>
  <si>
    <t>CUST49165</t>
  </si>
  <si>
    <t>ORD26005020</t>
  </si>
  <si>
    <t>CUST66755</t>
  </si>
  <si>
    <t>ORD26005021</t>
  </si>
  <si>
    <t>CUST92375</t>
  </si>
  <si>
    <t>ORD26005022</t>
  </si>
  <si>
    <t>CUST96870</t>
  </si>
  <si>
    <t>ORD26005023</t>
  </si>
  <si>
    <t>CUST51431</t>
  </si>
  <si>
    <t>ORD26005024</t>
  </si>
  <si>
    <t>CUST33016</t>
  </si>
  <si>
    <t>ORD26005025</t>
  </si>
  <si>
    <t>CUST68852</t>
  </si>
  <si>
    <t>ORD26005026</t>
  </si>
  <si>
    <t>CUST98409</t>
  </si>
  <si>
    <t>ORD26005027</t>
  </si>
  <si>
    <t>CUST31965</t>
  </si>
  <si>
    <t>ORD26005028</t>
  </si>
  <si>
    <t>CUST60021</t>
  </si>
  <si>
    <t>ORD26005029</t>
  </si>
  <si>
    <t>ORD26005030</t>
  </si>
  <si>
    <t>CUST54292</t>
  </si>
  <si>
    <t>ORD26005031</t>
  </si>
  <si>
    <t>CUST13808</t>
  </si>
  <si>
    <t>ORD26005032</t>
  </si>
  <si>
    <t>CUST83536</t>
  </si>
  <si>
    <t>ORD26005033</t>
  </si>
  <si>
    <t>CUST10950</t>
  </si>
  <si>
    <t>ORD26005034</t>
  </si>
  <si>
    <t>CUST55476</t>
  </si>
  <si>
    <t>ORD26005035</t>
  </si>
  <si>
    <t>CUST95245</t>
  </si>
  <si>
    <t>ORD26005036</t>
  </si>
  <si>
    <t>CUST43382</t>
  </si>
  <si>
    <t>ORD26005037</t>
  </si>
  <si>
    <t>CUST38616</t>
  </si>
  <si>
    <t>ORD26005038</t>
  </si>
  <si>
    <t>CUST32310</t>
  </si>
  <si>
    <t>ORD26005039</t>
  </si>
  <si>
    <t>CUST15473</t>
  </si>
  <si>
    <t>ORD26005040</t>
  </si>
  <si>
    <t>ORD26005041</t>
  </si>
  <si>
    <t>CUST64469</t>
  </si>
  <si>
    <t>ORD26005042</t>
  </si>
  <si>
    <t>ORD26005043</t>
  </si>
  <si>
    <t>ORD26005044</t>
  </si>
  <si>
    <t>CUST97975</t>
  </si>
  <si>
    <t>ORD26005045</t>
  </si>
  <si>
    <t>CUST33372</t>
  </si>
  <si>
    <t>ORD26005046</t>
  </si>
  <si>
    <t>CUST53292</t>
  </si>
  <si>
    <t>ORD26005047</t>
  </si>
  <si>
    <t>CUST65474</t>
  </si>
  <si>
    <t>ORD26005048</t>
  </si>
  <si>
    <t>CUST46575</t>
  </si>
  <si>
    <t>ORD26005049</t>
  </si>
  <si>
    <t>CUST82765</t>
  </si>
  <si>
    <t>ORD26005050</t>
  </si>
  <si>
    <t>CUST16186</t>
  </si>
  <si>
    <t>ORD26005051</t>
  </si>
  <si>
    <t>CUST41630</t>
  </si>
  <si>
    <t>ORD26005052</t>
  </si>
  <si>
    <t>CUST39339</t>
  </si>
  <si>
    <t>ORD26005053</t>
  </si>
  <si>
    <t>CUST81842</t>
  </si>
  <si>
    <t>ORD26005054</t>
  </si>
  <si>
    <t>CUST38633</t>
  </si>
  <si>
    <t>ORD26005055</t>
  </si>
  <si>
    <t>CUST70081</t>
  </si>
  <si>
    <t>ORD26005056</t>
  </si>
  <si>
    <t>CUST19290</t>
  </si>
  <si>
    <t>ORD26005057</t>
  </si>
  <si>
    <t>CUST70644</t>
  </si>
  <si>
    <t>ORD26005058</t>
  </si>
  <si>
    <t>CUST54991</t>
  </si>
  <si>
    <t>ORD26005059</t>
  </si>
  <si>
    <t>CUST95005</t>
  </si>
  <si>
    <t>ORD26005060</t>
  </si>
  <si>
    <t>CUST25038</t>
  </si>
  <si>
    <t>ORD26005061</t>
  </si>
  <si>
    <t>CUST39393</t>
  </si>
  <si>
    <t>ORD26005062</t>
  </si>
  <si>
    <t>CUST96875</t>
  </si>
  <si>
    <t>ORD26005063</t>
  </si>
  <si>
    <t>CUST94572</t>
  </si>
  <si>
    <t>ORD26005064</t>
  </si>
  <si>
    <t>CUST18795</t>
  </si>
  <si>
    <t>ORD26005065</t>
  </si>
  <si>
    <t>CUST48718</t>
  </si>
  <si>
    <t>ORD26005066</t>
  </si>
  <si>
    <t>CUST97138</t>
  </si>
  <si>
    <t>ORD26005067</t>
  </si>
  <si>
    <t>CUST13371</t>
  </si>
  <si>
    <t>ORD26005068</t>
  </si>
  <si>
    <t>CUST57497</t>
  </si>
  <si>
    <t>ORD26005069</t>
  </si>
  <si>
    <t>CUST47451</t>
  </si>
  <si>
    <t>ORD26005070</t>
  </si>
  <si>
    <t>CUST47953</t>
  </si>
  <si>
    <t>ORD26005071</t>
  </si>
  <si>
    <t>CUST82309</t>
  </si>
  <si>
    <t>ORD26005072</t>
  </si>
  <si>
    <t>CUST86414</t>
  </si>
  <si>
    <t>ORD26005073</t>
  </si>
  <si>
    <t>CUST21605</t>
  </si>
  <si>
    <t>ORD26005074</t>
  </si>
  <si>
    <t>CUST82573</t>
  </si>
  <si>
    <t>ORD26005075</t>
  </si>
  <si>
    <t>CUST40569</t>
  </si>
  <si>
    <t>ORD26005076</t>
  </si>
  <si>
    <t>CUST88751</t>
  </si>
  <si>
    <t>ORD26005077</t>
  </si>
  <si>
    <t>CUST74693</t>
  </si>
  <si>
    <t>ORD26005078</t>
  </si>
  <si>
    <t>CUST31682</t>
  </si>
  <si>
    <t>ORD26005079</t>
  </si>
  <si>
    <t>CUST22093</t>
  </si>
  <si>
    <t>ORD26005080</t>
  </si>
  <si>
    <t>CUST88950</t>
  </si>
  <si>
    <t>ORD26005081</t>
  </si>
  <si>
    <t>CUST98791</t>
  </si>
  <si>
    <t>ORD26005082</t>
  </si>
  <si>
    <t>CUST24115</t>
  </si>
  <si>
    <t>ORD26005083</t>
  </si>
  <si>
    <t>CUST35191</t>
  </si>
  <si>
    <t>ORD26005084</t>
  </si>
  <si>
    <t>CUST29871</t>
  </si>
  <si>
    <t>ORD26005085</t>
  </si>
  <si>
    <t>ORD26005086</t>
  </si>
  <si>
    <t>CUST81808</t>
  </si>
  <si>
    <t>ORD26005087</t>
  </si>
  <si>
    <t>CUST14687</t>
  </si>
  <si>
    <t>ORD26005088</t>
  </si>
  <si>
    <t>CUST30825</t>
  </si>
  <si>
    <t>ORD26005089</t>
  </si>
  <si>
    <t>CUST58218</t>
  </si>
  <si>
    <t>ORD26005090</t>
  </si>
  <si>
    <t>CUST61228</t>
  </si>
  <si>
    <t>ORD26005091</t>
  </si>
  <si>
    <t>CUST95592</t>
  </si>
  <si>
    <t>ORD26005092</t>
  </si>
  <si>
    <t>CUST37389</t>
  </si>
  <si>
    <t>ORD26005093</t>
  </si>
  <si>
    <t>CUST94212</t>
  </si>
  <si>
    <t>ORD26005094</t>
  </si>
  <si>
    <t>CUST17191</t>
  </si>
  <si>
    <t>ORD26005095</t>
  </si>
  <si>
    <t>ORD26005096</t>
  </si>
  <si>
    <t>CUST12976</t>
  </si>
  <si>
    <t>ORD26005097</t>
  </si>
  <si>
    <t>CUST62022</t>
  </si>
  <si>
    <t>ORD26005098</t>
  </si>
  <si>
    <t>CUST42482</t>
  </si>
  <si>
    <t>ORD26005099</t>
  </si>
  <si>
    <t>ORD26005100</t>
  </si>
  <si>
    <t>CUST18611</t>
  </si>
  <si>
    <t>ORD26005101</t>
  </si>
  <si>
    <t>CUST38338</t>
  </si>
  <si>
    <t>ORD26005102</t>
  </si>
  <si>
    <t>CUST80060</t>
  </si>
  <si>
    <t>ORD26005103</t>
  </si>
  <si>
    <t>CUST35257</t>
  </si>
  <si>
    <t>ORD26005104</t>
  </si>
  <si>
    <t>CUST85729</t>
  </si>
  <si>
    <t>ORD26005105</t>
  </si>
  <si>
    <t>CUST81006</t>
  </si>
  <si>
    <t>ORD26005106</t>
  </si>
  <si>
    <t>CUST56670</t>
  </si>
  <si>
    <t>ORD26005107</t>
  </si>
  <si>
    <t>ORD26005108</t>
  </si>
  <si>
    <t>CUST31639</t>
  </si>
  <si>
    <t>ORD26005109</t>
  </si>
  <si>
    <t>CUST74099</t>
  </si>
  <si>
    <t>ORD26005110</t>
  </si>
  <si>
    <t>CUST79715</t>
  </si>
  <si>
    <t>ORD26005111</t>
  </si>
  <si>
    <t>CUST57722</t>
  </si>
  <si>
    <t>ORD26005112</t>
  </si>
  <si>
    <t>CUST72863</t>
  </si>
  <si>
    <t>ORD26005113</t>
  </si>
  <si>
    <t>CUST62471</t>
  </si>
  <si>
    <t>ORD26005114</t>
  </si>
  <si>
    <t>CUST73017</t>
  </si>
  <si>
    <t>ORD26005115</t>
  </si>
  <si>
    <t>CUST77223</t>
  </si>
  <si>
    <t>ORD26005116</t>
  </si>
  <si>
    <t>CUST33365</t>
  </si>
  <si>
    <t>ORD26005117</t>
  </si>
  <si>
    <t>CUST19527</t>
  </si>
  <si>
    <t>ORD26005118</t>
  </si>
  <si>
    <t>CUST35984</t>
  </si>
  <si>
    <t>ORD26005119</t>
  </si>
  <si>
    <t>CUST12901</t>
  </si>
  <si>
    <t>ORD26005120</t>
  </si>
  <si>
    <t>CUST55958</t>
  </si>
  <si>
    <t>ORD26005121</t>
  </si>
  <si>
    <t>ORD26005122</t>
  </si>
  <si>
    <t>CUST98690</t>
  </si>
  <si>
    <t>ORD26005123</t>
  </si>
  <si>
    <t>CUST63775</t>
  </si>
  <si>
    <t>ORD26005124</t>
  </si>
  <si>
    <t>CUST22152</t>
  </si>
  <si>
    <t>ORD26005125</t>
  </si>
  <si>
    <t>CUST78506</t>
  </si>
  <si>
    <t>ORD26005126</t>
  </si>
  <si>
    <t>CUST95410</t>
  </si>
  <si>
    <t>ORD26005127</t>
  </si>
  <si>
    <t>CUST58188</t>
  </si>
  <si>
    <t>ORD26005128</t>
  </si>
  <si>
    <t>CUST86739</t>
  </si>
  <si>
    <t>ORD26005129</t>
  </si>
  <si>
    <t>CUST63266</t>
  </si>
  <si>
    <t>ORD26005130</t>
  </si>
  <si>
    <t>CUST44029</t>
  </si>
  <si>
    <t>ORD26005131</t>
  </si>
  <si>
    <t>CUST45652</t>
  </si>
  <si>
    <t>ORD26005132</t>
  </si>
  <si>
    <t>CUST32638</t>
  </si>
  <si>
    <t>ORD26005133</t>
  </si>
  <si>
    <t>CUST26267</t>
  </si>
  <si>
    <t>ORD26005134</t>
  </si>
  <si>
    <t>ORD26005135</t>
  </si>
  <si>
    <t>CUST72387</t>
  </si>
  <si>
    <t>ORD26005136</t>
  </si>
  <si>
    <t>CUST11570</t>
  </si>
  <si>
    <t>ORD26005137</t>
  </si>
  <si>
    <t>CUST45507</t>
  </si>
  <si>
    <t>ORD26005138</t>
  </si>
  <si>
    <t>ORD26005139</t>
  </si>
  <si>
    <t>CUST37899</t>
  </si>
  <si>
    <t>ORD26005140</t>
  </si>
  <si>
    <t>CUST89434</t>
  </si>
  <si>
    <t>ORD26005141</t>
  </si>
  <si>
    <t>CUST16949</t>
  </si>
  <si>
    <t>ORD26005142</t>
  </si>
  <si>
    <t>CUST26442</t>
  </si>
  <si>
    <t>ORD26005143</t>
  </si>
  <si>
    <t>CUST41379</t>
  </si>
  <si>
    <t>ORD26005144</t>
  </si>
  <si>
    <t>CUST84223</t>
  </si>
  <si>
    <t>ORD26005145</t>
  </si>
  <si>
    <t>CUST32771</t>
  </si>
  <si>
    <t>ORD26005146</t>
  </si>
  <si>
    <t>CUST81017</t>
  </si>
  <si>
    <t>ORD26005147</t>
  </si>
  <si>
    <t>CUST71849</t>
  </si>
  <si>
    <t>ORD26005148</t>
  </si>
  <si>
    <t>CUST96447</t>
  </si>
  <si>
    <t>ORD26005149</t>
  </si>
  <si>
    <t>CUST93520</t>
  </si>
  <si>
    <t>ORD26005150</t>
  </si>
  <si>
    <t>ORD26005151</t>
  </si>
  <si>
    <t>CUST78385</t>
  </si>
  <si>
    <t>ORD26005152</t>
  </si>
  <si>
    <t>ORD26005153</t>
  </si>
  <si>
    <t>CUST43368</t>
  </si>
  <si>
    <t>ORD26005154</t>
  </si>
  <si>
    <t>CUST85571</t>
  </si>
  <si>
    <t>ORD26005155</t>
  </si>
  <si>
    <t>CUST74156</t>
  </si>
  <si>
    <t>ORD26005156</t>
  </si>
  <si>
    <t>CUST34212</t>
  </si>
  <si>
    <t>ORD26005157</t>
  </si>
  <si>
    <t>CUST74956</t>
  </si>
  <si>
    <t>ORD26005158</t>
  </si>
  <si>
    <t>CUST92906</t>
  </si>
  <si>
    <t>ORD26005159</t>
  </si>
  <si>
    <t>CUST21343</t>
  </si>
  <si>
    <t>ORD26005160</t>
  </si>
  <si>
    <t>CUST63238</t>
  </si>
  <si>
    <t>ORD26005161</t>
  </si>
  <si>
    <t>ORD26005162</t>
  </si>
  <si>
    <t>CUST38181</t>
  </si>
  <si>
    <t>ORD26005163</t>
  </si>
  <si>
    <t>CUST97639</t>
  </si>
  <si>
    <t>ORD26005164</t>
  </si>
  <si>
    <t>ORD26005165</t>
  </si>
  <si>
    <t>CUST73886</t>
  </si>
  <si>
    <t>ORD26005166</t>
  </si>
  <si>
    <t>CUST64645</t>
  </si>
  <si>
    <t>ORD26005167</t>
  </si>
  <si>
    <t>CUST14603</t>
  </si>
  <si>
    <t>ORD26005168</t>
  </si>
  <si>
    <t>CUST98131</t>
  </si>
  <si>
    <t>ORD26005169</t>
  </si>
  <si>
    <t>CUST33068</t>
  </si>
  <si>
    <t>ORD26005170</t>
  </si>
  <si>
    <t>CUST98237</t>
  </si>
  <si>
    <t>ORD26005171</t>
  </si>
  <si>
    <t>CUST71720</t>
  </si>
  <si>
    <t>ORD26005172</t>
  </si>
  <si>
    <t>CUST23495</t>
  </si>
  <si>
    <t>ORD26005173</t>
  </si>
  <si>
    <t>CUST15289</t>
  </si>
  <si>
    <t>ORD26005174</t>
  </si>
  <si>
    <t>CUST34366</t>
  </si>
  <si>
    <t>ORD26005175</t>
  </si>
  <si>
    <t>CUST60979</t>
  </si>
  <si>
    <t>ORD26005176</t>
  </si>
  <si>
    <t>CUST11325</t>
  </si>
  <si>
    <t>ORD26005177</t>
  </si>
  <si>
    <t>CUST15140</t>
  </si>
  <si>
    <t>ORD26005178</t>
  </si>
  <si>
    <t>CUST94842</t>
  </si>
  <si>
    <t>ORD26005179</t>
  </si>
  <si>
    <t>CUST54905</t>
  </si>
  <si>
    <t>ORD26005180</t>
  </si>
  <si>
    <t>CUST18106</t>
  </si>
  <si>
    <t>ORD26005181</t>
  </si>
  <si>
    <t>CUST88706</t>
  </si>
  <si>
    <t>ORD26005182</t>
  </si>
  <si>
    <t>CUST43799</t>
  </si>
  <si>
    <t>ORD26005183</t>
  </si>
  <si>
    <t>CUST78109</t>
  </si>
  <si>
    <t>ORD26005184</t>
  </si>
  <si>
    <t>CUST75181</t>
  </si>
  <si>
    <t>ORD26005185</t>
  </si>
  <si>
    <t>CUST40549</t>
  </si>
  <si>
    <t>ORD26005186</t>
  </si>
  <si>
    <t>CUST16973</t>
  </si>
  <si>
    <t>ORD26005187</t>
  </si>
  <si>
    <t>CUST14460</t>
  </si>
  <si>
    <t>ORD26005188</t>
  </si>
  <si>
    <t>CUST35775</t>
  </si>
  <si>
    <t>ORD26005189</t>
  </si>
  <si>
    <t>CUST62248</t>
  </si>
  <si>
    <t>ORD26005190</t>
  </si>
  <si>
    <t>CUST11656</t>
  </si>
  <si>
    <t>ORD26005191</t>
  </si>
  <si>
    <t>CUST94111</t>
  </si>
  <si>
    <t>ORD26005192</t>
  </si>
  <si>
    <t>CUST60546</t>
  </si>
  <si>
    <t>ORD26005193</t>
  </si>
  <si>
    <t>CUST50260</t>
  </si>
  <si>
    <t>ORD26005194</t>
  </si>
  <si>
    <t>CUST39157</t>
  </si>
  <si>
    <t>ORD26005195</t>
  </si>
  <si>
    <t>CUST29066</t>
  </si>
  <si>
    <t>ORD26005196</t>
  </si>
  <si>
    <t>ORD26005197</t>
  </si>
  <si>
    <t>CUST89066</t>
  </si>
  <si>
    <t>ORD26005198</t>
  </si>
  <si>
    <t>CUST98830</t>
  </si>
  <si>
    <t>ORD26005199</t>
  </si>
  <si>
    <t>CUST59038</t>
  </si>
  <si>
    <t>ORD26005200</t>
  </si>
  <si>
    <t>CUST99777</t>
  </si>
  <si>
    <t>ORD26005201</t>
  </si>
  <si>
    <t>CUST95111</t>
  </si>
  <si>
    <t>ORD26005202</t>
  </si>
  <si>
    <t>CUST49015</t>
  </si>
  <si>
    <t>ORD26005203</t>
  </si>
  <si>
    <t>CUST98937</t>
  </si>
  <si>
    <t>ORD26005204</t>
  </si>
  <si>
    <t>CUST90692</t>
  </si>
  <si>
    <t>ORD26005205</t>
  </si>
  <si>
    <t>CUST71564</t>
  </si>
  <si>
    <t>ORD26005206</t>
  </si>
  <si>
    <t>CUST62486</t>
  </si>
  <si>
    <t>ORD26005207</t>
  </si>
  <si>
    <t>CUST39865</t>
  </si>
  <si>
    <t>ORD26005208</t>
  </si>
  <si>
    <t>CUST10946</t>
  </si>
  <si>
    <t>ORD26005209</t>
  </si>
  <si>
    <t>ORD26005210</t>
  </si>
  <si>
    <t>CUST74303</t>
  </si>
  <si>
    <t>ORD26005211</t>
  </si>
  <si>
    <t>CUST96794</t>
  </si>
  <si>
    <t>ORD26005212</t>
  </si>
  <si>
    <t>CUST31986</t>
  </si>
  <si>
    <t>ORD26005213</t>
  </si>
  <si>
    <t>CUST34364</t>
  </si>
  <si>
    <t>ORD26005214</t>
  </si>
  <si>
    <t>CUST83961</t>
  </si>
  <si>
    <t>ORD26005215</t>
  </si>
  <si>
    <t>CUST22587</t>
  </si>
  <si>
    <t>ORD26005216</t>
  </si>
  <si>
    <t>CUST66464</t>
  </si>
  <si>
    <t>ORD26005217</t>
  </si>
  <si>
    <t>CUST30218</t>
  </si>
  <si>
    <t>ORD26005218</t>
  </si>
  <si>
    <t>CUST84844</t>
  </si>
  <si>
    <t>ORD26005219</t>
  </si>
  <si>
    <t>CUST46620</t>
  </si>
  <si>
    <t>ORD26005220</t>
  </si>
  <si>
    <t>CUST13042</t>
  </si>
  <si>
    <t>ORD26005221</t>
  </si>
  <si>
    <t>ORD26005222</t>
  </si>
  <si>
    <t>CUST42364</t>
  </si>
  <si>
    <t>ORD26005223</t>
  </si>
  <si>
    <t>CUST37971</t>
  </si>
  <si>
    <t>ORD26005224</t>
  </si>
  <si>
    <t>CUST52674</t>
  </si>
  <si>
    <t>ORD26005225</t>
  </si>
  <si>
    <t>CUST21518</t>
  </si>
  <si>
    <t>ORD26005226</t>
  </si>
  <si>
    <t>CUST68004</t>
  </si>
  <si>
    <t>ORD26005227</t>
  </si>
  <si>
    <t>CUST45840</t>
  </si>
  <si>
    <t>ORD26005228</t>
  </si>
  <si>
    <t>CUST76599</t>
  </si>
  <si>
    <t>ORD26005229</t>
  </si>
  <si>
    <t>CUST52384</t>
  </si>
  <si>
    <t>ORD26005230</t>
  </si>
  <si>
    <t>ORD26005231</t>
  </si>
  <si>
    <t>CUST39136</t>
  </si>
  <si>
    <t>ORD26005232</t>
  </si>
  <si>
    <t>CUST53250</t>
  </si>
  <si>
    <t>ORD26005233</t>
  </si>
  <si>
    <t>CUST14219</t>
  </si>
  <si>
    <t>ORD26005234</t>
  </si>
  <si>
    <t>CUST53269</t>
  </si>
  <si>
    <t>ORD26005235</t>
  </si>
  <si>
    <t>CUST86992</t>
  </si>
  <si>
    <t>ORD26005236</t>
  </si>
  <si>
    <t>CUST86393</t>
  </si>
  <si>
    <t>ORD26005237</t>
  </si>
  <si>
    <t>CUST54306</t>
  </si>
  <si>
    <t>ORD26005238</t>
  </si>
  <si>
    <t>CUST51026</t>
  </si>
  <si>
    <t>ORD26005239</t>
  </si>
  <si>
    <t>CUST93686</t>
  </si>
  <si>
    <t>ORD26005240</t>
  </si>
  <si>
    <t>CUST78306</t>
  </si>
  <si>
    <t>ORD26005241</t>
  </si>
  <si>
    <t>ORD26005242</t>
  </si>
  <si>
    <t>CUST10042</t>
  </si>
  <si>
    <t>ORD26005243</t>
  </si>
  <si>
    <t>CUST77981</t>
  </si>
  <si>
    <t>ORD26005244</t>
  </si>
  <si>
    <t>CUST56375</t>
  </si>
  <si>
    <t>ORD26005245</t>
  </si>
  <si>
    <t>CUST95730</t>
  </si>
  <si>
    <t>ORD26005246</t>
  </si>
  <si>
    <t>CUST34863</t>
  </si>
  <si>
    <t>ORD26005247</t>
  </si>
  <si>
    <t>CUST98059</t>
  </si>
  <si>
    <t>ORD26005248</t>
  </si>
  <si>
    <t>CUST96542</t>
  </si>
  <si>
    <t>ORD26005249</t>
  </si>
  <si>
    <t>CUST29346</t>
  </si>
  <si>
    <t>ORD26005250</t>
  </si>
  <si>
    <t>CUST83203</t>
  </si>
  <si>
    <t>ORD26005251</t>
  </si>
  <si>
    <t>CUST87462</t>
  </si>
  <si>
    <t>ORD26005252</t>
  </si>
  <si>
    <t>CUST56270</t>
  </si>
  <si>
    <t>ORD26005253</t>
  </si>
  <si>
    <t>CUST44758</t>
  </si>
  <si>
    <t>ORD26005254</t>
  </si>
  <si>
    <t>CUST19573</t>
  </si>
  <si>
    <t>ORD26005255</t>
  </si>
  <si>
    <t>CUST68846</t>
  </si>
  <si>
    <t>ORD26005256</t>
  </si>
  <si>
    <t>CUST33765</t>
  </si>
  <si>
    <t>ORD26005257</t>
  </si>
  <si>
    <t>CUST60899</t>
  </si>
  <si>
    <t>ORD26005258</t>
  </si>
  <si>
    <t>CUST22229</t>
  </si>
  <si>
    <t>ORD26005259</t>
  </si>
  <si>
    <t>CUST18319</t>
  </si>
  <si>
    <t>ORD26005260</t>
  </si>
  <si>
    <t>CUST94550</t>
  </si>
  <si>
    <t>ORD26005261</t>
  </si>
  <si>
    <t>CUST33869</t>
  </si>
  <si>
    <t>ORD26005262</t>
  </si>
  <si>
    <t>CUST27780</t>
  </si>
  <si>
    <t>ORD26005263</t>
  </si>
  <si>
    <t>CUST96867</t>
  </si>
  <si>
    <t>ORD26005264</t>
  </si>
  <si>
    <t>CUST23822</t>
  </si>
  <si>
    <t>ORD26005265</t>
  </si>
  <si>
    <t>CUST63026</t>
  </si>
  <si>
    <t>ORD26005266</t>
  </si>
  <si>
    <t>CUST18533</t>
  </si>
  <si>
    <t>ORD26005267</t>
  </si>
  <si>
    <t>CUST78008</t>
  </si>
  <si>
    <t>ORD26005268</t>
  </si>
  <si>
    <t>CUST82980</t>
  </si>
  <si>
    <t>ORD26005269</t>
  </si>
  <si>
    <t>CUST15570</t>
  </si>
  <si>
    <t>ORD26005270</t>
  </si>
  <si>
    <t>ORD26005271</t>
  </si>
  <si>
    <t>CUST44552</t>
  </si>
  <si>
    <t>ORD26005272</t>
  </si>
  <si>
    <t>ORD26005273</t>
  </si>
  <si>
    <t>CUST69864</t>
  </si>
  <si>
    <t>ORD26005274</t>
  </si>
  <si>
    <t>CUST93581</t>
  </si>
  <si>
    <t>ORD26005275</t>
  </si>
  <si>
    <t>CUST28567</t>
  </si>
  <si>
    <t>ORD26005276</t>
  </si>
  <si>
    <t>CUST12107</t>
  </si>
  <si>
    <t>ORD26005277</t>
  </si>
  <si>
    <t>ORD26005278</t>
  </si>
  <si>
    <t>ORD26005279</t>
  </si>
  <si>
    <t>CUST55271</t>
  </si>
  <si>
    <t>ORD26005280</t>
  </si>
  <si>
    <t>CUST74929</t>
  </si>
  <si>
    <t>ORD26005281</t>
  </si>
  <si>
    <t>CUST59194</t>
  </si>
  <si>
    <t>ORD26005282</t>
  </si>
  <si>
    <t>CUST60779</t>
  </si>
  <si>
    <t>ORD26005283</t>
  </si>
  <si>
    <t>CUST27970</t>
  </si>
  <si>
    <t>ORD26005284</t>
  </si>
  <si>
    <t>CUST26708</t>
  </si>
  <si>
    <t>ORD26005285</t>
  </si>
  <si>
    <t>CUST98489</t>
  </si>
  <si>
    <t>ORD26005286</t>
  </si>
  <si>
    <t>CUST75226</t>
  </si>
  <si>
    <t>ORD26005287</t>
  </si>
  <si>
    <t>CUST75174</t>
  </si>
  <si>
    <t>ORD26005288</t>
  </si>
  <si>
    <t>CUST45850</t>
  </si>
  <si>
    <t>ORD26005289</t>
  </si>
  <si>
    <t>CUST14436</t>
  </si>
  <si>
    <t>ORD26005290</t>
  </si>
  <si>
    <t>CUST50488</t>
  </si>
  <si>
    <t>ORD26005291</t>
  </si>
  <si>
    <t>CUST17414</t>
  </si>
  <si>
    <t>ORD26005292</t>
  </si>
  <si>
    <t>CUST39840</t>
  </si>
  <si>
    <t>ORD26005293</t>
  </si>
  <si>
    <t>CUST58688</t>
  </si>
  <si>
    <t>ORD26005294</t>
  </si>
  <si>
    <t>CUST47769</t>
  </si>
  <si>
    <t>ORD26005295</t>
  </si>
  <si>
    <t>ORD26005296</t>
  </si>
  <si>
    <t>CUST39651</t>
  </si>
  <si>
    <t>ORD26005297</t>
  </si>
  <si>
    <t>CUST14059</t>
  </si>
  <si>
    <t>ORD26005298</t>
  </si>
  <si>
    <t>CUST35799</t>
  </si>
  <si>
    <t>ORD26005299</t>
  </si>
  <si>
    <t>CUST49811</t>
  </si>
  <si>
    <t>ORD26005300</t>
  </si>
  <si>
    <t>CUST79586</t>
  </si>
  <si>
    <t>ORD26005301</t>
  </si>
  <si>
    <t>CUST99319</t>
  </si>
  <si>
    <t>ORD26005302</t>
  </si>
  <si>
    <t>CUST99268</t>
  </si>
  <si>
    <t>ORD26005303</t>
  </si>
  <si>
    <t>CUST55063</t>
  </si>
  <si>
    <t>ORD26005304</t>
  </si>
  <si>
    <t>CUST53580</t>
  </si>
  <si>
    <t>ORD26005305</t>
  </si>
  <si>
    <t>CUST26711</t>
  </si>
  <si>
    <t>ORD26005306</t>
  </si>
  <si>
    <t>CUST74748</t>
  </si>
  <si>
    <t>ORD26005307</t>
  </si>
  <si>
    <t>CUST52195</t>
  </si>
  <si>
    <t>ORD26005308</t>
  </si>
  <si>
    <t>CUST99071</t>
  </si>
  <si>
    <t>ORD26005309</t>
  </si>
  <si>
    <t>CUST42706</t>
  </si>
  <si>
    <t>ORD26005310</t>
  </si>
  <si>
    <t>CUST76949</t>
  </si>
  <si>
    <t>ORD26005311</t>
  </si>
  <si>
    <t>CUST59766</t>
  </si>
  <si>
    <t>ORD26005312</t>
  </si>
  <si>
    <t>CUST74899</t>
  </si>
  <si>
    <t>ORD26005313</t>
  </si>
  <si>
    <t>CUST26958</t>
  </si>
  <si>
    <t>ORD26005314</t>
  </si>
  <si>
    <t>CUST38199</t>
  </si>
  <si>
    <t>ORD26005315</t>
  </si>
  <si>
    <t>CUST27860</t>
  </si>
  <si>
    <t>ORD26005316</t>
  </si>
  <si>
    <t>CUST48736</t>
  </si>
  <si>
    <t>ORD26005317</t>
  </si>
  <si>
    <t>CUST11995</t>
  </si>
  <si>
    <t>ORD26005318</t>
  </si>
  <si>
    <t>CUST88315</t>
  </si>
  <si>
    <t>ORD26005319</t>
  </si>
  <si>
    <t>CUST36835</t>
  </si>
  <si>
    <t>ORD26005320</t>
  </si>
  <si>
    <t>CUST26053</t>
  </si>
  <si>
    <t>ORD26005321</t>
  </si>
  <si>
    <t>CUST86104</t>
  </si>
  <si>
    <t>ORD26005322</t>
  </si>
  <si>
    <t>CUST13296</t>
  </si>
  <si>
    <t>ORD26005323</t>
  </si>
  <si>
    <t>CUST49521</t>
  </si>
  <si>
    <t>ORD26005324</t>
  </si>
  <si>
    <t>CUST82292</t>
  </si>
  <si>
    <t>ORD26005325</t>
  </si>
  <si>
    <t>CUST72411</t>
  </si>
  <si>
    <t>ORD26005326</t>
  </si>
  <si>
    <t>CUST27148</t>
  </si>
  <si>
    <t>ORD26005327</t>
  </si>
  <si>
    <t>CUST69813</t>
  </si>
  <si>
    <t>ORD26005328</t>
  </si>
  <si>
    <t>CUST86463</t>
  </si>
  <si>
    <t>ORD26005329</t>
  </si>
  <si>
    <t>CUST40030</t>
  </si>
  <si>
    <t>ORD26005330</t>
  </si>
  <si>
    <t>CUST11806</t>
  </si>
  <si>
    <t>ORD26005331</t>
  </si>
  <si>
    <t>CUST78860</t>
  </si>
  <si>
    <t>ORD26005332</t>
  </si>
  <si>
    <t>CUST75060</t>
  </si>
  <si>
    <t>ORD26005333</t>
  </si>
  <si>
    <t>CUST56301</t>
  </si>
  <si>
    <t>ORD26005334</t>
  </si>
  <si>
    <t>CUST28251</t>
  </si>
  <si>
    <t>ORD26005335</t>
  </si>
  <si>
    <t>CUST94543</t>
  </si>
  <si>
    <t>ORD26005336</t>
  </si>
  <si>
    <t>CUST75987</t>
  </si>
  <si>
    <t>ORD26005337</t>
  </si>
  <si>
    <t>CUST67719</t>
  </si>
  <si>
    <t>ORD26005338</t>
  </si>
  <si>
    <t>CUST35894</t>
  </si>
  <si>
    <t>ORD26005339</t>
  </si>
  <si>
    <t>CUST66477</t>
  </si>
  <si>
    <t>ORD26005340</t>
  </si>
  <si>
    <t>CUST14254</t>
  </si>
  <si>
    <t>ORD26005341</t>
  </si>
  <si>
    <t>ORD26005342</t>
  </si>
  <si>
    <t>CUST83717</t>
  </si>
  <si>
    <t>ORD26005343</t>
  </si>
  <si>
    <t>CUST56069</t>
  </si>
  <si>
    <t>ORD26005344</t>
  </si>
  <si>
    <t>CUST40807</t>
  </si>
  <si>
    <t>ORD26005345</t>
  </si>
  <si>
    <t>CUST39559</t>
  </si>
  <si>
    <t>ORD26005346</t>
  </si>
  <si>
    <t>CUST85941</t>
  </si>
  <si>
    <t>ORD26005347</t>
  </si>
  <si>
    <t>CUST91975</t>
  </si>
  <si>
    <t>ORD26005348</t>
  </si>
  <si>
    <t>CUST85210</t>
  </si>
  <si>
    <t>ORD26005349</t>
  </si>
  <si>
    <t>CUST61626</t>
  </si>
  <si>
    <t>ORD26005350</t>
  </si>
  <si>
    <t>CUST74536</t>
  </si>
  <si>
    <t>ORD26005351</t>
  </si>
  <si>
    <t>CUST65724</t>
  </si>
  <si>
    <t>ORD26005352</t>
  </si>
  <si>
    <t>CUST19564</t>
  </si>
  <si>
    <t>ORD26005353</t>
  </si>
  <si>
    <t>CUST81791</t>
  </si>
  <si>
    <t>ORD26005354</t>
  </si>
  <si>
    <t>CUST27075</t>
  </si>
  <si>
    <t>ORD26005355</t>
  </si>
  <si>
    <t>CUST63220</t>
  </si>
  <si>
    <t>ORD26005356</t>
  </si>
  <si>
    <t>CUST89926</t>
  </si>
  <si>
    <t>ORD26005357</t>
  </si>
  <si>
    <t>CUST34042</t>
  </si>
  <si>
    <t>ORD26005358</t>
  </si>
  <si>
    <t>CUST44281</t>
  </si>
  <si>
    <t>ORD26005359</t>
  </si>
  <si>
    <t>CUST61613</t>
  </si>
  <si>
    <t>ORD26005360</t>
  </si>
  <si>
    <t>CUST70328</t>
  </si>
  <si>
    <t>ORD26005361</t>
  </si>
  <si>
    <t>CUST89008</t>
  </si>
  <si>
    <t>ORD26005362</t>
  </si>
  <si>
    <t>CUST13507</t>
  </si>
  <si>
    <t>ORD26005363</t>
  </si>
  <si>
    <t>CUST69256</t>
  </si>
  <si>
    <t>ORD26005364</t>
  </si>
  <si>
    <t>CUST35384</t>
  </si>
  <si>
    <t>ORD26005365</t>
  </si>
  <si>
    <t>CUST76704</t>
  </si>
  <si>
    <t>ORD26005366</t>
  </si>
  <si>
    <t>CUST91323</t>
  </si>
  <si>
    <t>ORD26005367</t>
  </si>
  <si>
    <t>CUST68186</t>
  </si>
  <si>
    <t>ORD26005368</t>
  </si>
  <si>
    <t>CUST25537</t>
  </si>
  <si>
    <t>ORD26005369</t>
  </si>
  <si>
    <t>CUST71150</t>
  </si>
  <si>
    <t>ORD26005370</t>
  </si>
  <si>
    <t>CUST86839</t>
  </si>
  <si>
    <t>ORD26005371</t>
  </si>
  <si>
    <t>CUST93997</t>
  </si>
  <si>
    <t>ORD26005372</t>
  </si>
  <si>
    <t>CUST98283</t>
  </si>
  <si>
    <t>ORD26005373</t>
  </si>
  <si>
    <t>CUST72763</t>
  </si>
  <si>
    <t>ORD26005374</t>
  </si>
  <si>
    <t>CUST63834</t>
  </si>
  <si>
    <t>ORD26005375</t>
  </si>
  <si>
    <t>CUST61853</t>
  </si>
  <si>
    <t>ORD26005376</t>
  </si>
  <si>
    <t>CUST44581</t>
  </si>
  <si>
    <t>ORD26005377</t>
  </si>
  <si>
    <t>ORD26005378</t>
  </si>
  <si>
    <t>CUST41275</t>
  </si>
  <si>
    <t>ORD26005379</t>
  </si>
  <si>
    <t>CUST93692</t>
  </si>
  <si>
    <t>ORD26005380</t>
  </si>
  <si>
    <t>CUST32236</t>
  </si>
  <si>
    <t>ORD26005381</t>
  </si>
  <si>
    <t>CUST78710</t>
  </si>
  <si>
    <t>ORD26005382</t>
  </si>
  <si>
    <t>CUST13537</t>
  </si>
  <si>
    <t>ORD26005383</t>
  </si>
  <si>
    <t>CUST73181</t>
  </si>
  <si>
    <t>ORD26005384</t>
  </si>
  <si>
    <t>CUST79950</t>
  </si>
  <si>
    <t>ORD26005385</t>
  </si>
  <si>
    <t>CUST42463</t>
  </si>
  <si>
    <t>ORD26005386</t>
  </si>
  <si>
    <t>CUST46267</t>
  </si>
  <si>
    <t>ORD26005387</t>
  </si>
  <si>
    <t>CUST46023</t>
  </si>
  <si>
    <t>ORD26005388</t>
  </si>
  <si>
    <t>CUST43759</t>
  </si>
  <si>
    <t>ORD26005389</t>
  </si>
  <si>
    <t>CUST63426</t>
  </si>
  <si>
    <t>ORD26005390</t>
  </si>
  <si>
    <t>CUST66607</t>
  </si>
  <si>
    <t>ORD26005391</t>
  </si>
  <si>
    <t>CUST44927</t>
  </si>
  <si>
    <t>ORD26005392</t>
  </si>
  <si>
    <t>CUST27890</t>
  </si>
  <si>
    <t>ORD26005393</t>
  </si>
  <si>
    <t>CUST29219</t>
  </si>
  <si>
    <t>ORD26005394</t>
  </si>
  <si>
    <t>CUST21637</t>
  </si>
  <si>
    <t>ORD26005395</t>
  </si>
  <si>
    <t>CUST99399</t>
  </si>
  <si>
    <t>ORD26005396</t>
  </si>
  <si>
    <t>CUST87581</t>
  </si>
  <si>
    <t>ORD26005397</t>
  </si>
  <si>
    <t>CUST40940</t>
  </si>
  <si>
    <t>ORD26005398</t>
  </si>
  <si>
    <t>CUST68613</t>
  </si>
  <si>
    <t>ORD26005399</t>
  </si>
  <si>
    <t>CUST55080</t>
  </si>
  <si>
    <t>ORD26005400</t>
  </si>
  <si>
    <t>CUST62885</t>
  </si>
  <si>
    <t>ORD26005401</t>
  </si>
  <si>
    <t>CUST21166</t>
  </si>
  <si>
    <t>ORD26005402</t>
  </si>
  <si>
    <t>CUST62314</t>
  </si>
  <si>
    <t>ORD26005403</t>
  </si>
  <si>
    <t>CUST70518</t>
  </si>
  <si>
    <t>ORD26005404</t>
  </si>
  <si>
    <t>CUST98102</t>
  </si>
  <si>
    <t>ORD26005405</t>
  </si>
  <si>
    <t>CUST11177</t>
  </si>
  <si>
    <t>ORD26005406</t>
  </si>
  <si>
    <t>CUST15881</t>
  </si>
  <si>
    <t>ORD26005407</t>
  </si>
  <si>
    <t>CUST75006</t>
  </si>
  <si>
    <t>ORD26005408</t>
  </si>
  <si>
    <t>CUST67850</t>
  </si>
  <si>
    <t>ORD26005409</t>
  </si>
  <si>
    <t>CUST39884</t>
  </si>
  <si>
    <t>ORD26005410</t>
  </si>
  <si>
    <t>CUST53065</t>
  </si>
  <si>
    <t>ORD26005411</t>
  </si>
  <si>
    <t>CUST72810</t>
  </si>
  <si>
    <t>ORD26005412</t>
  </si>
  <si>
    <t>CUST69203</t>
  </si>
  <si>
    <t>ORD26005413</t>
  </si>
  <si>
    <t>CUST43597</t>
  </si>
  <si>
    <t>ORD26005414</t>
  </si>
  <si>
    <t>ORD26005415</t>
  </si>
  <si>
    <t>CUST82197</t>
  </si>
  <si>
    <t>ORD26005416</t>
  </si>
  <si>
    <t>CUST34404</t>
  </si>
  <si>
    <t>ORD26005417</t>
  </si>
  <si>
    <t>CUST30252</t>
  </si>
  <si>
    <t>ORD26005418</t>
  </si>
  <si>
    <t>CUST37095</t>
  </si>
  <si>
    <t>ORD26005419</t>
  </si>
  <si>
    <t>CUST62717</t>
  </si>
  <si>
    <t>ORD26005420</t>
  </si>
  <si>
    <t>CUST31644</t>
  </si>
  <si>
    <t>ORD26005421</t>
  </si>
  <si>
    <t>CUST13847</t>
  </si>
  <si>
    <t>ORD26005422</t>
  </si>
  <si>
    <t>CUST17880</t>
  </si>
  <si>
    <t>ORD26005423</t>
  </si>
  <si>
    <t>CUST92307</t>
  </si>
  <si>
    <t>ORD26005424</t>
  </si>
  <si>
    <t>CUST10573</t>
  </si>
  <si>
    <t>ORD26005425</t>
  </si>
  <si>
    <t>CUST28354</t>
  </si>
  <si>
    <t>ORD26005426</t>
  </si>
  <si>
    <t>CUST49446</t>
  </si>
  <si>
    <t>ORD26005427</t>
  </si>
  <si>
    <t>ORD26005428</t>
  </si>
  <si>
    <t>CUST57043</t>
  </si>
  <si>
    <t>ORD26005429</t>
  </si>
  <si>
    <t>CUST78869</t>
  </si>
  <si>
    <t>ORD26005430</t>
  </si>
  <si>
    <t>CUST23759</t>
  </si>
  <si>
    <t>ORD26005431</t>
  </si>
  <si>
    <t>CUST98931</t>
  </si>
  <si>
    <t>ORD26005432</t>
  </si>
  <si>
    <t>CUST27236</t>
  </si>
  <si>
    <t>ORD26005433</t>
  </si>
  <si>
    <t>CUST57858</t>
  </si>
  <si>
    <t>ORD26005434</t>
  </si>
  <si>
    <t>CUST20389</t>
  </si>
  <si>
    <t>ORD26005435</t>
  </si>
  <si>
    <t>CUST77279</t>
  </si>
  <si>
    <t>ORD26005436</t>
  </si>
  <si>
    <t>CUST49758</t>
  </si>
  <si>
    <t>ORD26005437</t>
  </si>
  <si>
    <t>CUST11952</t>
  </si>
  <si>
    <t>ORD26005438</t>
  </si>
  <si>
    <t>CUST52642</t>
  </si>
  <si>
    <t>ORD26005439</t>
  </si>
  <si>
    <t>CUST48073</t>
  </si>
  <si>
    <t>ORD26005440</t>
  </si>
  <si>
    <t>CUST88074</t>
  </si>
  <si>
    <t>ORD26005441</t>
  </si>
  <si>
    <t>CUST37568</t>
  </si>
  <si>
    <t>ORD26005442</t>
  </si>
  <si>
    <t>CUST76556</t>
  </si>
  <si>
    <t>ORD26005443</t>
  </si>
  <si>
    <t>CUST68592</t>
  </si>
  <si>
    <t>ORD26005444</t>
  </si>
  <si>
    <t>ORD26005445</t>
  </si>
  <si>
    <t>CUST47808</t>
  </si>
  <si>
    <t>ORD26005446</t>
  </si>
  <si>
    <t>CUST12231</t>
  </si>
  <si>
    <t>ORD26005447</t>
  </si>
  <si>
    <t>CUST47251</t>
  </si>
  <si>
    <t>ORD26005448</t>
  </si>
  <si>
    <t>CUST44753</t>
  </si>
  <si>
    <t>ORD26005449</t>
  </si>
  <si>
    <t>CUST65282</t>
  </si>
  <si>
    <t>ORD26005450</t>
  </si>
  <si>
    <t>CUST13915</t>
  </si>
  <si>
    <t>ORD26005451</t>
  </si>
  <si>
    <t>CUST12729</t>
  </si>
  <si>
    <t>ORD26005452</t>
  </si>
  <si>
    <t>CUST30059</t>
  </si>
  <si>
    <t>ORD26005453</t>
  </si>
  <si>
    <t>CUST47096</t>
  </si>
  <si>
    <t>ORD26005454</t>
  </si>
  <si>
    <t>CUST93488</t>
  </si>
  <si>
    <t>ORD26005455</t>
  </si>
  <si>
    <t>CUST41543</t>
  </si>
  <si>
    <t>ORD26005456</t>
  </si>
  <si>
    <t>CUST57648</t>
  </si>
  <si>
    <t>ORD26005457</t>
  </si>
  <si>
    <t>CUST96974</t>
  </si>
  <si>
    <t>ORD26005458</t>
  </si>
  <si>
    <t>CUST64344</t>
  </si>
  <si>
    <t>ORD26005459</t>
  </si>
  <si>
    <t>CUST11019</t>
  </si>
  <si>
    <t>ORD26005460</t>
  </si>
  <si>
    <t>CUST16660</t>
  </si>
  <si>
    <t>ORD26005461</t>
  </si>
  <si>
    <t>CUST99193</t>
  </si>
  <si>
    <t>ORD26005462</t>
  </si>
  <si>
    <t>CUST85901</t>
  </si>
  <si>
    <t>ORD26005463</t>
  </si>
  <si>
    <t>CUST16058</t>
  </si>
  <si>
    <t>ORD26005464</t>
  </si>
  <si>
    <t>CUST14724</t>
  </si>
  <si>
    <t>ORD26005465</t>
  </si>
  <si>
    <t>CUST21533</t>
  </si>
  <si>
    <t>ORD26005466</t>
  </si>
  <si>
    <t>CUST20260</t>
  </si>
  <si>
    <t>ORD26005467</t>
  </si>
  <si>
    <t>CUST63201</t>
  </si>
  <si>
    <t>ORD26005468</t>
  </si>
  <si>
    <t>CUST41111</t>
  </si>
  <si>
    <t>ORD26005469</t>
  </si>
  <si>
    <t>CUST10319</t>
  </si>
  <si>
    <t>ORD26005470</t>
  </si>
  <si>
    <t>CUST18229</t>
  </si>
  <si>
    <t>ORD26005471</t>
  </si>
  <si>
    <t>CUST68955</t>
  </si>
  <si>
    <t>ORD26005472</t>
  </si>
  <si>
    <t>CUST45778</t>
  </si>
  <si>
    <t>ORD26005473</t>
  </si>
  <si>
    <t>CUST22151</t>
  </si>
  <si>
    <t>ORD26005474</t>
  </si>
  <si>
    <t>ORD26005475</t>
  </si>
  <si>
    <t>CUST70699</t>
  </si>
  <si>
    <t>ORD26005476</t>
  </si>
  <si>
    <t>CUST63276</t>
  </si>
  <si>
    <t>ORD26005477</t>
  </si>
  <si>
    <t>CUST82045</t>
  </si>
  <si>
    <t>ORD26005478</t>
  </si>
  <si>
    <t>CUST60878</t>
  </si>
  <si>
    <t>ORD26005479</t>
  </si>
  <si>
    <t>CUST84584</t>
  </si>
  <si>
    <t>ORD26005480</t>
  </si>
  <si>
    <t>CUST67299</t>
  </si>
  <si>
    <t>ORD26005481</t>
  </si>
  <si>
    <t>CUST92130</t>
  </si>
  <si>
    <t>ORD26005482</t>
  </si>
  <si>
    <t>CUST59156</t>
  </si>
  <si>
    <t>ORD26005483</t>
  </si>
  <si>
    <t>CUST78073</t>
  </si>
  <si>
    <t>ORD26005484</t>
  </si>
  <si>
    <t>CUST28232</t>
  </si>
  <si>
    <t>ORD26005485</t>
  </si>
  <si>
    <t>CUST94620</t>
  </si>
  <si>
    <t>ORD26005486</t>
  </si>
  <si>
    <t>CUST39695</t>
  </si>
  <si>
    <t>ORD26005487</t>
  </si>
  <si>
    <t>CUST16977</t>
  </si>
  <si>
    <t>ORD26005488</t>
  </si>
  <si>
    <t>CUST78265</t>
  </si>
  <si>
    <t>ORD26005489</t>
  </si>
  <si>
    <t>CUST52973</t>
  </si>
  <si>
    <t>ORD26005490</t>
  </si>
  <si>
    <t>CUST95423</t>
  </si>
  <si>
    <t>ORD26005491</t>
  </si>
  <si>
    <t>CUST56210</t>
  </si>
  <si>
    <t>ORD26005492</t>
  </si>
  <si>
    <t>ORD26005493</t>
  </si>
  <si>
    <t>ORD26005494</t>
  </si>
  <si>
    <t>CUST56547</t>
  </si>
  <si>
    <t>ORD26005495</t>
  </si>
  <si>
    <t>CUST48251</t>
  </si>
  <si>
    <t>ORD26005496</t>
  </si>
  <si>
    <t>CUST58320</t>
  </si>
  <si>
    <t>ORD26005497</t>
  </si>
  <si>
    <t>CUST84927</t>
  </si>
  <si>
    <t>ORD26005498</t>
  </si>
  <si>
    <t>ORD26005499</t>
  </si>
  <si>
    <t>CUST21480</t>
  </si>
  <si>
    <t>ORD26005500</t>
  </si>
  <si>
    <t>CUST72363</t>
  </si>
  <si>
    <t>ORD26005501</t>
  </si>
  <si>
    <t>CUST16241</t>
  </si>
  <si>
    <t>ORD26005502</t>
  </si>
  <si>
    <t>CUST15315</t>
  </si>
  <si>
    <t>ORD26005503</t>
  </si>
  <si>
    <t>CUST57661</t>
  </si>
  <si>
    <t>ORD26005504</t>
  </si>
  <si>
    <t>CUST95762</t>
  </si>
  <si>
    <t>ORD26005505</t>
  </si>
  <si>
    <t>CUST27393</t>
  </si>
  <si>
    <t>ORD26005506</t>
  </si>
  <si>
    <t>CUST24819</t>
  </si>
  <si>
    <t>ORD26005507</t>
  </si>
  <si>
    <t>CUST10817</t>
  </si>
  <si>
    <t>ORD26005508</t>
  </si>
  <si>
    <t>CUST20067</t>
  </si>
  <si>
    <t>ORD26005509</t>
  </si>
  <si>
    <t>CUST69739</t>
  </si>
  <si>
    <t>ORD26005510</t>
  </si>
  <si>
    <t>CUST68590</t>
  </si>
  <si>
    <t>ORD26005511</t>
  </si>
  <si>
    <t>CUST26549</t>
  </si>
  <si>
    <t>ORD26005512</t>
  </si>
  <si>
    <t>CUST63901</t>
  </si>
  <si>
    <t>ORD26005513</t>
  </si>
  <si>
    <t>CUST64240</t>
  </si>
  <si>
    <t>ORD26005514</t>
  </si>
  <si>
    <t>CUST52711</t>
  </si>
  <si>
    <t>ORD26005515</t>
  </si>
  <si>
    <t>CUST17096</t>
  </si>
  <si>
    <t>ORD26005516</t>
  </si>
  <si>
    <t>CUST24776</t>
  </si>
  <si>
    <t>ORD26005517</t>
  </si>
  <si>
    <t>CUST67229</t>
  </si>
  <si>
    <t>ORD26005518</t>
  </si>
  <si>
    <t>ORD26005519</t>
  </si>
  <si>
    <t>CUST69459</t>
  </si>
  <si>
    <t>ORD26005520</t>
  </si>
  <si>
    <t>CUST85281</t>
  </si>
  <si>
    <t>ORD26005521</t>
  </si>
  <si>
    <t>CUST46946</t>
  </si>
  <si>
    <t>ORD26005522</t>
  </si>
  <si>
    <t>CUST72007</t>
  </si>
  <si>
    <t>ORD26005523</t>
  </si>
  <si>
    <t>CUST79207</t>
  </si>
  <si>
    <t>ORD26005524</t>
  </si>
  <si>
    <t>CUST64036</t>
  </si>
  <si>
    <t>ORD26005525</t>
  </si>
  <si>
    <t>CUST24466</t>
  </si>
  <si>
    <t>ORD26005526</t>
  </si>
  <si>
    <t>CUST95517</t>
  </si>
  <si>
    <t>ORD26005527</t>
  </si>
  <si>
    <t>CUST16540</t>
  </si>
  <si>
    <t>ORD26005528</t>
  </si>
  <si>
    <t>CUST42481</t>
  </si>
  <si>
    <t>ORD26005529</t>
  </si>
  <si>
    <t>CUST58274</t>
  </si>
  <si>
    <t>ORD26005530</t>
  </si>
  <si>
    <t>CUST80812</t>
  </si>
  <si>
    <t>ORD26005531</t>
  </si>
  <si>
    <t>CUST14326</t>
  </si>
  <si>
    <t>ORD26005532</t>
  </si>
  <si>
    <t>CUST18059</t>
  </si>
  <si>
    <t>ORD26005533</t>
  </si>
  <si>
    <t>CUST32232</t>
  </si>
  <si>
    <t>ORD26005534</t>
  </si>
  <si>
    <t>CUST92258</t>
  </si>
  <si>
    <t>ORD26005535</t>
  </si>
  <si>
    <t>CUST59035</t>
  </si>
  <si>
    <t>ORD26005536</t>
  </si>
  <si>
    <t>CUST14824</t>
  </si>
  <si>
    <t>ORD26005537</t>
  </si>
  <si>
    <t>CUST83767</t>
  </si>
  <si>
    <t>ORD26005538</t>
  </si>
  <si>
    <t>CUST87288</t>
  </si>
  <si>
    <t>ORD26005539</t>
  </si>
  <si>
    <t>ORD26005540</t>
  </si>
  <si>
    <t>CUST78043</t>
  </si>
  <si>
    <t>ORD26005541</t>
  </si>
  <si>
    <t>CUST92507</t>
  </si>
  <si>
    <t>ORD26005542</t>
  </si>
  <si>
    <t>CUST84833</t>
  </si>
  <si>
    <t>ORD26005543</t>
  </si>
  <si>
    <t>CUST60095</t>
  </si>
  <si>
    <t>ORD26005544</t>
  </si>
  <si>
    <t>CUST80514</t>
  </si>
  <si>
    <t>ORD26005545</t>
  </si>
  <si>
    <t>CUST24504</t>
  </si>
  <si>
    <t>ORD26005546</t>
  </si>
  <si>
    <t>CUST92782</t>
  </si>
  <si>
    <t>ORD26005547</t>
  </si>
  <si>
    <t>CUST12617</t>
  </si>
  <si>
    <t>ORD26005548</t>
  </si>
  <si>
    <t>CUST95112</t>
  </si>
  <si>
    <t>ORD26005549</t>
  </si>
  <si>
    <t>CUST18813</t>
  </si>
  <si>
    <t>ORD26005550</t>
  </si>
  <si>
    <t>CUST63243</t>
  </si>
  <si>
    <t>ORD26005551</t>
  </si>
  <si>
    <t>CUST97422</t>
  </si>
  <si>
    <t>ORD26005552</t>
  </si>
  <si>
    <t>CUST21092</t>
  </si>
  <si>
    <t>ORD26005553</t>
  </si>
  <si>
    <t>CUST23180</t>
  </si>
  <si>
    <t>ORD26005554</t>
  </si>
  <si>
    <t>CUST88629</t>
  </si>
  <si>
    <t>ORD26005555</t>
  </si>
  <si>
    <t>CUST87938</t>
  </si>
  <si>
    <t>ORD26005556</t>
  </si>
  <si>
    <t>CUST31920</t>
  </si>
  <si>
    <t>ORD26005557</t>
  </si>
  <si>
    <t>CUST36824</t>
  </si>
  <si>
    <t>ORD26005558</t>
  </si>
  <si>
    <t>CUST96887</t>
  </si>
  <si>
    <t>ORD26005559</t>
  </si>
  <si>
    <t>CUST32899</t>
  </si>
  <si>
    <t>ORD26005560</t>
  </si>
  <si>
    <t>CUST44823</t>
  </si>
  <si>
    <t>ORD26005561</t>
  </si>
  <si>
    <t>CUST24811</t>
  </si>
  <si>
    <t>ORD26005562</t>
  </si>
  <si>
    <t>CUST75421</t>
  </si>
  <si>
    <t>ORD26005563</t>
  </si>
  <si>
    <t>CUST91651</t>
  </si>
  <si>
    <t>ORD26005564</t>
  </si>
  <si>
    <t>CUST89221</t>
  </si>
  <si>
    <t>ORD26005565</t>
  </si>
  <si>
    <t>CUST14731</t>
  </si>
  <si>
    <t>ORD26005566</t>
  </si>
  <si>
    <t>CUST65808</t>
  </si>
  <si>
    <t>ORD26005567</t>
  </si>
  <si>
    <t>CUST21671</t>
  </si>
  <si>
    <t>ORD26005568</t>
  </si>
  <si>
    <t>CUST14924</t>
  </si>
  <si>
    <t>ORD26005569</t>
  </si>
  <si>
    <t>CUST38409</t>
  </si>
  <si>
    <t>ORD26005570</t>
  </si>
  <si>
    <t>CUST72579</t>
  </si>
  <si>
    <t>ORD26005571</t>
  </si>
  <si>
    <t>CUST32500</t>
  </si>
  <si>
    <t>ORD26005572</t>
  </si>
  <si>
    <t>CUST43237</t>
  </si>
  <si>
    <t>ORD26005573</t>
  </si>
  <si>
    <t>ORD26005574</t>
  </si>
  <si>
    <t>CUST84787</t>
  </si>
  <si>
    <t>ORD26005575</t>
  </si>
  <si>
    <t>CUST94513</t>
  </si>
  <si>
    <t>ORD26005576</t>
  </si>
  <si>
    <t>ORD26005577</t>
  </si>
  <si>
    <t>CUST96529</t>
  </si>
  <si>
    <t>ORD26005578</t>
  </si>
  <si>
    <t>CUST36717</t>
  </si>
  <si>
    <t>ORD26005579</t>
  </si>
  <si>
    <t>CUST51846</t>
  </si>
  <si>
    <t>ORD26005580</t>
  </si>
  <si>
    <t>CUST53309</t>
  </si>
  <si>
    <t>ORD26005581</t>
  </si>
  <si>
    <t>CUST70218</t>
  </si>
  <si>
    <t>ORD26005582</t>
  </si>
  <si>
    <t>ORD26005583</t>
  </si>
  <si>
    <t>CUST34438</t>
  </si>
  <si>
    <t>ORD26005584</t>
  </si>
  <si>
    <t>CUST59488</t>
  </si>
  <si>
    <t>ORD26005585</t>
  </si>
  <si>
    <t>CUST45687</t>
  </si>
  <si>
    <t>ORD26005586</t>
  </si>
  <si>
    <t>CUST18841</t>
  </si>
  <si>
    <t>ORD26005587</t>
  </si>
  <si>
    <t>CUST72120</t>
  </si>
  <si>
    <t>ORD26005588</t>
  </si>
  <si>
    <t>ORD26005589</t>
  </si>
  <si>
    <t>CUST90603</t>
  </si>
  <si>
    <t>ORD26005590</t>
  </si>
  <si>
    <t>CUST92268</t>
  </si>
  <si>
    <t>ORD26005591</t>
  </si>
  <si>
    <t>CUST79293</t>
  </si>
  <si>
    <t>ORD26005592</t>
  </si>
  <si>
    <t>CUST75468</t>
  </si>
  <si>
    <t>ORD26005593</t>
  </si>
  <si>
    <t>CUST94282</t>
  </si>
  <si>
    <t>ORD26005594</t>
  </si>
  <si>
    <t>CUST60377</t>
  </si>
  <si>
    <t>ORD26005595</t>
  </si>
  <si>
    <t>CUST10425</t>
  </si>
  <si>
    <t>ORD26005596</t>
  </si>
  <si>
    <t>CUST91655</t>
  </si>
  <si>
    <t>ORD26005597</t>
  </si>
  <si>
    <t>CUST20926</t>
  </si>
  <si>
    <t>ORD26005598</t>
  </si>
  <si>
    <t>CUST91818</t>
  </si>
  <si>
    <t>ORD26005599</t>
  </si>
  <si>
    <t>CUST16637</t>
  </si>
  <si>
    <t>ORD26005600</t>
  </si>
  <si>
    <t>CUST16746</t>
  </si>
  <si>
    <t>ORD26005601</t>
  </si>
  <si>
    <t>CUST19772</t>
  </si>
  <si>
    <t>ORD26005602</t>
  </si>
  <si>
    <t>CUST48150</t>
  </si>
  <si>
    <t>ORD26005603</t>
  </si>
  <si>
    <t>CUST89609</t>
  </si>
  <si>
    <t>ORD26005604</t>
  </si>
  <si>
    <t>CUST54010</t>
  </si>
  <si>
    <t>ORD26005605</t>
  </si>
  <si>
    <t>CUST57140</t>
  </si>
  <si>
    <t>ORD26005606</t>
  </si>
  <si>
    <t>CUST66504</t>
  </si>
  <si>
    <t>ORD26005607</t>
  </si>
  <si>
    <t>CUST58917</t>
  </si>
  <si>
    <t>ORD26005608</t>
  </si>
  <si>
    <t>CUST49848</t>
  </si>
  <si>
    <t>ORD26005609</t>
  </si>
  <si>
    <t>CUST94295</t>
  </si>
  <si>
    <t>ORD26005610</t>
  </si>
  <si>
    <t>CUST45433</t>
  </si>
  <si>
    <t>ORD26005611</t>
  </si>
  <si>
    <t>CUST38363</t>
  </si>
  <si>
    <t>ORD26005612</t>
  </si>
  <si>
    <t>CUST47291</t>
  </si>
  <si>
    <t>ORD26005613</t>
  </si>
  <si>
    <t>CUST31271</t>
  </si>
  <si>
    <t>ORD26005614</t>
  </si>
  <si>
    <t>CUST76334</t>
  </si>
  <si>
    <t>ORD26005615</t>
  </si>
  <si>
    <t>CUST78232</t>
  </si>
  <si>
    <t>ORD26005616</t>
  </si>
  <si>
    <t>CUST81101</t>
  </si>
  <si>
    <t>ORD26005617</t>
  </si>
  <si>
    <t>CUST60539</t>
  </si>
  <si>
    <t>ORD26005618</t>
  </si>
  <si>
    <t>CUST45797</t>
  </si>
  <si>
    <t>ORD26005619</t>
  </si>
  <si>
    <t>CUST83367</t>
  </si>
  <si>
    <t>ORD26005620</t>
  </si>
  <si>
    <t>CUST28008</t>
  </si>
  <si>
    <t>ORD26005621</t>
  </si>
  <si>
    <t>CUST32390</t>
  </si>
  <si>
    <t>ORD26005622</t>
  </si>
  <si>
    <t>CUST11621</t>
  </si>
  <si>
    <t>ORD26005623</t>
  </si>
  <si>
    <t>CUST20705</t>
  </si>
  <si>
    <t>ORD26005624</t>
  </si>
  <si>
    <t>CUST43179</t>
  </si>
  <si>
    <t>ORD26005625</t>
  </si>
  <si>
    <t>CUST72139</t>
  </si>
  <si>
    <t>ORD26005626</t>
  </si>
  <si>
    <t>CUST35939</t>
  </si>
  <si>
    <t>ORD26005627</t>
  </si>
  <si>
    <t>CUST61791</t>
  </si>
  <si>
    <t>ORD26005628</t>
  </si>
  <si>
    <t>CUST75432</t>
  </si>
  <si>
    <t>ORD26005629</t>
  </si>
  <si>
    <t>CUST33393</t>
  </si>
  <si>
    <t>ORD26005630</t>
  </si>
  <si>
    <t>CUST58545</t>
  </si>
  <si>
    <t>ORD26005631</t>
  </si>
  <si>
    <t>CUST74624</t>
  </si>
  <si>
    <t>ORD26005632</t>
  </si>
  <si>
    <t>CUST55397</t>
  </si>
  <si>
    <t>ORD26005633</t>
  </si>
  <si>
    <t>CUST79710</t>
  </si>
  <si>
    <t>ORD26005634</t>
  </si>
  <si>
    <t>CUST66937</t>
  </si>
  <si>
    <t>ORD26005635</t>
  </si>
  <si>
    <t>CUST23552</t>
  </si>
  <si>
    <t>ORD26005636</t>
  </si>
  <si>
    <t>CUST97899</t>
  </si>
  <si>
    <t>ORD26005637</t>
  </si>
  <si>
    <t>CUST15207</t>
  </si>
  <si>
    <t>ORD26005638</t>
  </si>
  <si>
    <t>CUST78296</t>
  </si>
  <si>
    <t>ORD26005639</t>
  </si>
  <si>
    <t>CUST65886</t>
  </si>
  <si>
    <t>ORD26005640</t>
  </si>
  <si>
    <t>CUST42695</t>
  </si>
  <si>
    <t>ORD26005641</t>
  </si>
  <si>
    <t>CUST95910</t>
  </si>
  <si>
    <t>ORD26005642</t>
  </si>
  <si>
    <t>CUST48998</t>
  </si>
  <si>
    <t>ORD26005643</t>
  </si>
  <si>
    <t>CUST55416</t>
  </si>
  <si>
    <t>ORD26005644</t>
  </si>
  <si>
    <t>CUST19265</t>
  </si>
  <si>
    <t>ORD26005645</t>
  </si>
  <si>
    <t>CUST19562</t>
  </si>
  <si>
    <t>ORD26005646</t>
  </si>
  <si>
    <t>CUST32454</t>
  </si>
  <si>
    <t>ORD26005647</t>
  </si>
  <si>
    <t>CUST34763</t>
  </si>
  <si>
    <t>ORD26005648</t>
  </si>
  <si>
    <t>CUST86262</t>
  </si>
  <si>
    <t>ORD26005649</t>
  </si>
  <si>
    <t>CUST23041</t>
  </si>
  <si>
    <t>ORD26005650</t>
  </si>
  <si>
    <t>CUST66215</t>
  </si>
  <si>
    <t>ORD26005651</t>
  </si>
  <si>
    <t>CUST53932</t>
  </si>
  <si>
    <t>ORD26005652</t>
  </si>
  <si>
    <t>ORD26005653</t>
  </si>
  <si>
    <t>ORD26005654</t>
  </si>
  <si>
    <t>CUST98923</t>
  </si>
  <si>
    <t>ORD26005655</t>
  </si>
  <si>
    <t>CUST18274</t>
  </si>
  <si>
    <t>ORD26005656</t>
  </si>
  <si>
    <t>CUST50266</t>
  </si>
  <si>
    <t>ORD26005657</t>
  </si>
  <si>
    <t>CUST25729</t>
  </si>
  <si>
    <t>ORD26005658</t>
  </si>
  <si>
    <t>CUST65458</t>
  </si>
  <si>
    <t>ORD26005659</t>
  </si>
  <si>
    <t>CUST36980</t>
  </si>
  <si>
    <t>ORD26005660</t>
  </si>
  <si>
    <t>CUST41553</t>
  </si>
  <si>
    <t>ORD26005661</t>
  </si>
  <si>
    <t>CUST44002</t>
  </si>
  <si>
    <t>ORD26005662</t>
  </si>
  <si>
    <t>CUST12452</t>
  </si>
  <si>
    <t>ORD26005663</t>
  </si>
  <si>
    <t>CUST98802</t>
  </si>
  <si>
    <t>ORD26005664</t>
  </si>
  <si>
    <t>CUST19935</t>
  </si>
  <si>
    <t>ORD26005665</t>
  </si>
  <si>
    <t>CUST65398</t>
  </si>
  <si>
    <t>ORD26005666</t>
  </si>
  <si>
    <t>CUST35108</t>
  </si>
  <si>
    <t>ORD26005667</t>
  </si>
  <si>
    <t>CUST11408</t>
  </si>
  <si>
    <t>ORD26005668</t>
  </si>
  <si>
    <t>CUST97070</t>
  </si>
  <si>
    <t>ORD26005669</t>
  </si>
  <si>
    <t>CUST23693</t>
  </si>
  <si>
    <t>ORD26005670</t>
  </si>
  <si>
    <t>CUST48565</t>
  </si>
  <si>
    <t>ORD26005671</t>
  </si>
  <si>
    <t>CUST25985</t>
  </si>
  <si>
    <t>ORD26005672</t>
  </si>
  <si>
    <t>ORD26005673</t>
  </si>
  <si>
    <t>CUST40411</t>
  </si>
  <si>
    <t>ORD26005674</t>
  </si>
  <si>
    <t>ORD26005675</t>
  </si>
  <si>
    <t>CUST88631</t>
  </si>
  <si>
    <t>ORD26005676</t>
  </si>
  <si>
    <t>CUST69500</t>
  </si>
  <si>
    <t>ORD26005677</t>
  </si>
  <si>
    <t>CUST38539</t>
  </si>
  <si>
    <t>ORD26005678</t>
  </si>
  <si>
    <t>CUST80391</t>
  </si>
  <si>
    <t>ORD26005679</t>
  </si>
  <si>
    <t>CUST31068</t>
  </si>
  <si>
    <t>ORD26005680</t>
  </si>
  <si>
    <t>CUST86929</t>
  </si>
  <si>
    <t>ORD26005681</t>
  </si>
  <si>
    <t>ORD26005682</t>
  </si>
  <si>
    <t>CUST14013</t>
  </si>
  <si>
    <t>ORD26005683</t>
  </si>
  <si>
    <t>CUST92100</t>
  </si>
  <si>
    <t>ORD26005684</t>
  </si>
  <si>
    <t>CUST84544</t>
  </si>
  <si>
    <t>ORD26005685</t>
  </si>
  <si>
    <t>CUST28377</t>
  </si>
  <si>
    <t>ORD26005686</t>
  </si>
  <si>
    <t>CUST40872</t>
  </si>
  <si>
    <t>ORD26005687</t>
  </si>
  <si>
    <t>CUST63815</t>
  </si>
  <si>
    <t>ORD26005688</t>
  </si>
  <si>
    <t>CUST28385</t>
  </si>
  <si>
    <t>ORD26005689</t>
  </si>
  <si>
    <t>CUST83259</t>
  </si>
  <si>
    <t>ORD26005690</t>
  </si>
  <si>
    <t>CUST95050</t>
  </si>
  <si>
    <t>ORD26005691</t>
  </si>
  <si>
    <t>CUST47016</t>
  </si>
  <si>
    <t>ORD26005692</t>
  </si>
  <si>
    <t>CUST75973</t>
  </si>
  <si>
    <t>ORD26005693</t>
  </si>
  <si>
    <t>CUST23874</t>
  </si>
  <si>
    <t>ORD26005694</t>
  </si>
  <si>
    <t>ORD26005695</t>
  </si>
  <si>
    <t>CUST26357</t>
  </si>
  <si>
    <t>ORD26005696</t>
  </si>
  <si>
    <t>CUST80440</t>
  </si>
  <si>
    <t>ORD26005697</t>
  </si>
  <si>
    <t>CUST50714</t>
  </si>
  <si>
    <t>ORD26005698</t>
  </si>
  <si>
    <t>CUST45837</t>
  </si>
  <si>
    <t>ORD26005699</t>
  </si>
  <si>
    <t>CUST75216</t>
  </si>
  <si>
    <t>ORD26005700</t>
  </si>
  <si>
    <t>CUST25070</t>
  </si>
  <si>
    <t>ORD26005701</t>
  </si>
  <si>
    <t>CUST30582</t>
  </si>
  <si>
    <t>ORD26005702</t>
  </si>
  <si>
    <t>CUST13820</t>
  </si>
  <si>
    <t>ORD26005703</t>
  </si>
  <si>
    <t>CUST79482</t>
  </si>
  <si>
    <t>ORD26005704</t>
  </si>
  <si>
    <t>CUST17843</t>
  </si>
  <si>
    <t>ORD26005705</t>
  </si>
  <si>
    <t>CUST23251</t>
  </si>
  <si>
    <t>ORD26005706</t>
  </si>
  <si>
    <t>CUST28708</t>
  </si>
  <si>
    <t>ORD26005707</t>
  </si>
  <si>
    <t>CUST79126</t>
  </si>
  <si>
    <t>ORD26005708</t>
  </si>
  <si>
    <t>CUST47802</t>
  </si>
  <si>
    <t>ORD26005709</t>
  </si>
  <si>
    <t>ORD26005710</t>
  </si>
  <si>
    <t>CUST20574</t>
  </si>
  <si>
    <t>ORD26005711</t>
  </si>
  <si>
    <t>CUST70331</t>
  </si>
  <si>
    <t>ORD26005712</t>
  </si>
  <si>
    <t>CUST71472</t>
  </si>
  <si>
    <t>ORD26005713</t>
  </si>
  <si>
    <t>ORD26005714</t>
  </si>
  <si>
    <t>CUST93491</t>
  </si>
  <si>
    <t>ORD26005715</t>
  </si>
  <si>
    <t>CUST11517</t>
  </si>
  <si>
    <t>ORD26005716</t>
  </si>
  <si>
    <t>CUST16915</t>
  </si>
  <si>
    <t>ORD26005717</t>
  </si>
  <si>
    <t>CUST44705</t>
  </si>
  <si>
    <t>ORD26005718</t>
  </si>
  <si>
    <t>CUST57911</t>
  </si>
  <si>
    <t>ORD26005719</t>
  </si>
  <si>
    <t>CUST25718</t>
  </si>
  <si>
    <t>ORD26005720</t>
  </si>
  <si>
    <t>CUST84825</t>
  </si>
  <si>
    <t>ORD26005721</t>
  </si>
  <si>
    <t>CUST21176</t>
  </si>
  <si>
    <t>ORD26005722</t>
  </si>
  <si>
    <t>CUST51514</t>
  </si>
  <si>
    <t>ORD26005723</t>
  </si>
  <si>
    <t>CUST17867</t>
  </si>
  <si>
    <t>ORD26005724</t>
  </si>
  <si>
    <t>CUST96102</t>
  </si>
  <si>
    <t>ORD26005725</t>
  </si>
  <si>
    <t>ORD26005726</t>
  </si>
  <si>
    <t>CUST37034</t>
  </si>
  <si>
    <t>ORD26005727</t>
  </si>
  <si>
    <t>CUST74990</t>
  </si>
  <si>
    <t>ORD26005728</t>
  </si>
  <si>
    <t>CUST92634</t>
  </si>
  <si>
    <t>ORD26005729</t>
  </si>
  <si>
    <t>CUST48625</t>
  </si>
  <si>
    <t>ORD26005730</t>
  </si>
  <si>
    <t>CUST74049</t>
  </si>
  <si>
    <t>ORD26005731</t>
  </si>
  <si>
    <t>CUST44674</t>
  </si>
  <si>
    <t>ORD26005732</t>
  </si>
  <si>
    <t>CUST16397</t>
  </si>
  <si>
    <t>ORD26005733</t>
  </si>
  <si>
    <t>CUST61140</t>
  </si>
  <si>
    <t>ORD26005734</t>
  </si>
  <si>
    <t>CUST57842</t>
  </si>
  <si>
    <t>ORD26005735</t>
  </si>
  <si>
    <t>CUST83724</t>
  </si>
  <si>
    <t>ORD26005736</t>
  </si>
  <si>
    <t>CUST23195</t>
  </si>
  <si>
    <t>ORD26005737</t>
  </si>
  <si>
    <t>CUST57246</t>
  </si>
  <si>
    <t>ORD26005738</t>
  </si>
  <si>
    <t>CUST22134</t>
  </si>
  <si>
    <t>ORD26005739</t>
  </si>
  <si>
    <t>CUST28525</t>
  </si>
  <si>
    <t>ORD26005740</t>
  </si>
  <si>
    <t>CUST27835</t>
  </si>
  <si>
    <t>ORD26005741</t>
  </si>
  <si>
    <t>CUST99867</t>
  </si>
  <si>
    <t>ORD26005742</t>
  </si>
  <si>
    <t>CUST40295</t>
  </si>
  <si>
    <t>ORD26005743</t>
  </si>
  <si>
    <t>CUST79620</t>
  </si>
  <si>
    <t>ORD26005744</t>
  </si>
  <si>
    <t>CUST99873</t>
  </si>
  <si>
    <t>ORD26005745</t>
  </si>
  <si>
    <t>CUST44681</t>
  </si>
  <si>
    <t>ORD26005746</t>
  </si>
  <si>
    <t>CUST56444</t>
  </si>
  <si>
    <t>ORD26005747</t>
  </si>
  <si>
    <t>CUST35302</t>
  </si>
  <si>
    <t>ORD26005748</t>
  </si>
  <si>
    <t>CUST28838</t>
  </si>
  <si>
    <t>ORD26005749</t>
  </si>
  <si>
    <t>CUST99492</t>
  </si>
  <si>
    <t>ORD26005750</t>
  </si>
  <si>
    <t>CUST61660</t>
  </si>
  <si>
    <t>ORD26005751</t>
  </si>
  <si>
    <t>CUST13984</t>
  </si>
  <si>
    <t>ORD26005752</t>
  </si>
  <si>
    <t>CUST58048</t>
  </si>
  <si>
    <t>ORD26005753</t>
  </si>
  <si>
    <t>CUST26091</t>
  </si>
  <si>
    <t>ORD26005754</t>
  </si>
  <si>
    <t>CUST79716</t>
  </si>
  <si>
    <t>ORD26005755</t>
  </si>
  <si>
    <t>CUST93418</t>
  </si>
  <si>
    <t>ORD26005756</t>
  </si>
  <si>
    <t>CUST27672</t>
  </si>
  <si>
    <t>ORD26005757</t>
  </si>
  <si>
    <t>ORD26005758</t>
  </si>
  <si>
    <t>CUST69874</t>
  </si>
  <si>
    <t>ORD26005759</t>
  </si>
  <si>
    <t>CUST89680</t>
  </si>
  <si>
    <t>ORD26005760</t>
  </si>
  <si>
    <t>CUST15382</t>
  </si>
  <si>
    <t>ORD26005761</t>
  </si>
  <si>
    <t>CUST43745</t>
  </si>
  <si>
    <t>ORD26005762</t>
  </si>
  <si>
    <t>CUST84612</t>
  </si>
  <si>
    <t>ORD26005763</t>
  </si>
  <si>
    <t>CUST56723</t>
  </si>
  <si>
    <t>ORD26005764</t>
  </si>
  <si>
    <t>CUST84421</t>
  </si>
  <si>
    <t>ORD26005765</t>
  </si>
  <si>
    <t>CUST84494</t>
  </si>
  <si>
    <t>ORD26005766</t>
  </si>
  <si>
    <t>CUST39849</t>
  </si>
  <si>
    <t>ORD26005767</t>
  </si>
  <si>
    <t>CUST21224</t>
  </si>
  <si>
    <t>ORD26005768</t>
  </si>
  <si>
    <t>CUST99700</t>
  </si>
  <si>
    <t>ORD26005769</t>
  </si>
  <si>
    <t>CUST13512</t>
  </si>
  <si>
    <t>ORD26005770</t>
  </si>
  <si>
    <t>CUST71875</t>
  </si>
  <si>
    <t>ORD26005771</t>
  </si>
  <si>
    <t>CUST30528</t>
  </si>
  <si>
    <t>ORD26005772</t>
  </si>
  <si>
    <t>ORD26005773</t>
  </si>
  <si>
    <t>CUST37486</t>
  </si>
  <si>
    <t>ORD26005774</t>
  </si>
  <si>
    <t>CUST91767</t>
  </si>
  <si>
    <t>ORD26005775</t>
  </si>
  <si>
    <t>CUST91402</t>
  </si>
  <si>
    <t>ORD26005776</t>
  </si>
  <si>
    <t>CUST78914</t>
  </si>
  <si>
    <t>ORD26005777</t>
  </si>
  <si>
    <t>CUST18786</t>
  </si>
  <si>
    <t>ORD26005778</t>
  </si>
  <si>
    <t>CUST25959</t>
  </si>
  <si>
    <t>ORD26005779</t>
  </si>
  <si>
    <t>CUST65469</t>
  </si>
  <si>
    <t>ORD26005780</t>
  </si>
  <si>
    <t>CUST54652</t>
  </si>
  <si>
    <t>ORD26005781</t>
  </si>
  <si>
    <t>CUST49801</t>
  </si>
  <si>
    <t>ORD26005782</t>
  </si>
  <si>
    <t>CUST42519</t>
  </si>
  <si>
    <t>ORD26005783</t>
  </si>
  <si>
    <t>CUST75759</t>
  </si>
  <si>
    <t>ORD26005784</t>
  </si>
  <si>
    <t>CUST27607</t>
  </si>
  <si>
    <t>ORD26005785</t>
  </si>
  <si>
    <t>CUST52461</t>
  </si>
  <si>
    <t>ORD26005786</t>
  </si>
  <si>
    <t>CUST44182</t>
  </si>
  <si>
    <t>ORD26005787</t>
  </si>
  <si>
    <t>CUST47556</t>
  </si>
  <si>
    <t>ORD26005788</t>
  </si>
  <si>
    <t>CUST82864</t>
  </si>
  <si>
    <t>ORD26005789</t>
  </si>
  <si>
    <t>ORD26005790</t>
  </si>
  <si>
    <t>CUST17156</t>
  </si>
  <si>
    <t>ORD26005791</t>
  </si>
  <si>
    <t>CUST22012</t>
  </si>
  <si>
    <t>ORD26005792</t>
  </si>
  <si>
    <t>ORD26005793</t>
  </si>
  <si>
    <t>ORD26005794</t>
  </si>
  <si>
    <t>CUST29296</t>
  </si>
  <si>
    <t>ORD26005795</t>
  </si>
  <si>
    <t>CUST15148</t>
  </si>
  <si>
    <t>ORD26005796</t>
  </si>
  <si>
    <t>CUST68596</t>
  </si>
  <si>
    <t>ORD26005797</t>
  </si>
  <si>
    <t>CUST28292</t>
  </si>
  <si>
    <t>ORD26005798</t>
  </si>
  <si>
    <t>CUST71554</t>
  </si>
  <si>
    <t>ORD26005799</t>
  </si>
  <si>
    <t>CUST34194</t>
  </si>
  <si>
    <t>ORD26005800</t>
  </si>
  <si>
    <t>CUST70009</t>
  </si>
  <si>
    <t>ORD26005801</t>
  </si>
  <si>
    <t>CUST28594</t>
  </si>
  <si>
    <t>ORD26005802</t>
  </si>
  <si>
    <t>CUST86065</t>
  </si>
  <si>
    <t>ORD26005803</t>
  </si>
  <si>
    <t>CUST80476</t>
  </si>
  <si>
    <t>ORD26005804</t>
  </si>
  <si>
    <t>CUST45214</t>
  </si>
  <si>
    <t>ORD26005805</t>
  </si>
  <si>
    <t>CUST34778</t>
  </si>
  <si>
    <t>ORD26005806</t>
  </si>
  <si>
    <t>CUST90810</t>
  </si>
  <si>
    <t>ORD26005807</t>
  </si>
  <si>
    <t>CUST13619</t>
  </si>
  <si>
    <t>ORD26005808</t>
  </si>
  <si>
    <t>CUST59457</t>
  </si>
  <si>
    <t>ORD26005809</t>
  </si>
  <si>
    <t>CUST14113</t>
  </si>
  <si>
    <t>ORD26005810</t>
  </si>
  <si>
    <t>CUST96569</t>
  </si>
  <si>
    <t>ORD26005811</t>
  </si>
  <si>
    <t>ORD26005812</t>
  </si>
  <si>
    <t>CUST56895</t>
  </si>
  <si>
    <t>ORD26005813</t>
  </si>
  <si>
    <t>CUST43418</t>
  </si>
  <si>
    <t>ORD26005814</t>
  </si>
  <si>
    <t>CUST80675</t>
  </si>
  <si>
    <t>ORD26005815</t>
  </si>
  <si>
    <t>CUST40653</t>
  </si>
  <si>
    <t>ORD26005816</t>
  </si>
  <si>
    <t>CUST71620</t>
  </si>
  <si>
    <t>ORD26005817</t>
  </si>
  <si>
    <t>CUST20768</t>
  </si>
  <si>
    <t>ORD26005818</t>
  </si>
  <si>
    <t>CUST78701</t>
  </si>
  <si>
    <t>ORD26005819</t>
  </si>
  <si>
    <t>CUST26111</t>
  </si>
  <si>
    <t>ORD26005820</t>
  </si>
  <si>
    <t>CUST45796</t>
  </si>
  <si>
    <t>ORD26005821</t>
  </si>
  <si>
    <t>CUST19315</t>
  </si>
  <si>
    <t>ORD26005822</t>
  </si>
  <si>
    <t>CUST59790</t>
  </si>
  <si>
    <t>ORD26005823</t>
  </si>
  <si>
    <t>CUST40234</t>
  </si>
  <si>
    <t>ORD26005824</t>
  </si>
  <si>
    <t>CUST58573</t>
  </si>
  <si>
    <t>ORD26005825</t>
  </si>
  <si>
    <t>CUST62363</t>
  </si>
  <si>
    <t>ORD26005826</t>
  </si>
  <si>
    <t>ORD26005827</t>
  </si>
  <si>
    <t>ORD26005828</t>
  </si>
  <si>
    <t>CUST19254</t>
  </si>
  <si>
    <t>ORD26005829</t>
  </si>
  <si>
    <t>CUST74894</t>
  </si>
  <si>
    <t>ORD26005830</t>
  </si>
  <si>
    <t>ORD26005831</t>
  </si>
  <si>
    <t>CUST82615</t>
  </si>
  <si>
    <t>ORD26005832</t>
  </si>
  <si>
    <t>ORD26005833</t>
  </si>
  <si>
    <t>CUST14548</t>
  </si>
  <si>
    <t>ORD26005834</t>
  </si>
  <si>
    <t>CUST36498</t>
  </si>
  <si>
    <t>ORD26005835</t>
  </si>
  <si>
    <t>CUST42397</t>
  </si>
  <si>
    <t>ORD26005836</t>
  </si>
  <si>
    <t>CUST41334</t>
  </si>
  <si>
    <t>ORD26005837</t>
  </si>
  <si>
    <t>CUST76625</t>
  </si>
  <si>
    <t>ORD26005838</t>
  </si>
  <si>
    <t>CUST52386</t>
  </si>
  <si>
    <t>ORD26005839</t>
  </si>
  <si>
    <t>CUST30116</t>
  </si>
  <si>
    <t>ORD26005840</t>
  </si>
  <si>
    <t>CUST89772</t>
  </si>
  <si>
    <t>ORD26005841</t>
  </si>
  <si>
    <t>CUST37672</t>
  </si>
  <si>
    <t>ORD26005842</t>
  </si>
  <si>
    <t>CUST21664</t>
  </si>
  <si>
    <t>ORD26005843</t>
  </si>
  <si>
    <t>CUST66626</t>
  </si>
  <si>
    <t>ORD26005844</t>
  </si>
  <si>
    <t>CUST85388</t>
  </si>
  <si>
    <t>ORD26005845</t>
  </si>
  <si>
    <t>CUST79977</t>
  </si>
  <si>
    <t>ORD26005846</t>
  </si>
  <si>
    <t>CUST86435</t>
  </si>
  <si>
    <t>ORD26005847</t>
  </si>
  <si>
    <t>CUST50176</t>
  </si>
  <si>
    <t>ORD26005848</t>
  </si>
  <si>
    <t>CUST80343</t>
  </si>
  <si>
    <t>ORD26005849</t>
  </si>
  <si>
    <t>ORD26005850</t>
  </si>
  <si>
    <t>CUST16371</t>
  </si>
  <si>
    <t>ORD26005851</t>
  </si>
  <si>
    <t>CUST74808</t>
  </si>
  <si>
    <t>ORD26005852</t>
  </si>
  <si>
    <t>ORD26005853</t>
  </si>
  <si>
    <t>CUST30820</t>
  </si>
  <si>
    <t>ORD26005854</t>
  </si>
  <si>
    <t>CUST93485</t>
  </si>
  <si>
    <t>ORD26005855</t>
  </si>
  <si>
    <t>CUST60160</t>
  </si>
  <si>
    <t>ORD26005856</t>
  </si>
  <si>
    <t>CUST33969</t>
  </si>
  <si>
    <t>ORD26005857</t>
  </si>
  <si>
    <t>CUST92859</t>
  </si>
  <si>
    <t>ORD26005858</t>
  </si>
  <si>
    <t>CUST47742</t>
  </si>
  <si>
    <t>ORD26005859</t>
  </si>
  <si>
    <t>CUST80577</t>
  </si>
  <si>
    <t>ORD26005860</t>
  </si>
  <si>
    <t>CUST51073</t>
  </si>
  <si>
    <t>ORD26005861</t>
  </si>
  <si>
    <t>ORD26005862</t>
  </si>
  <si>
    <t>CUST55419</t>
  </si>
  <si>
    <t>ORD26005863</t>
  </si>
  <si>
    <t>CUST88675</t>
  </si>
  <si>
    <t>ORD26005864</t>
  </si>
  <si>
    <t>CUST93840</t>
  </si>
  <si>
    <t>ORD26005865</t>
  </si>
  <si>
    <t>ORD26005866</t>
  </si>
  <si>
    <t>CUST32792</t>
  </si>
  <si>
    <t>ORD26005867</t>
  </si>
  <si>
    <t>CUST26936</t>
  </si>
  <si>
    <t>ORD26005868</t>
  </si>
  <si>
    <t>CUST67781</t>
  </si>
  <si>
    <t>ORD26005869</t>
  </si>
  <si>
    <t>CUST54243</t>
  </si>
  <si>
    <t>ORD26005870</t>
  </si>
  <si>
    <t>CUST61070</t>
  </si>
  <si>
    <t>ORD26005871</t>
  </si>
  <si>
    <t>CUST38463</t>
  </si>
  <si>
    <t>ORD26005872</t>
  </si>
  <si>
    <t>CUST16685</t>
  </si>
  <si>
    <t>ORD26005873</t>
  </si>
  <si>
    <t>CUST43381</t>
  </si>
  <si>
    <t>ORD26005874</t>
  </si>
  <si>
    <t>ORD26005875</t>
  </si>
  <si>
    <t>CUST72017</t>
  </si>
  <si>
    <t>ORD26005876</t>
  </si>
  <si>
    <t>CUST89124</t>
  </si>
  <si>
    <t>ORD26005877</t>
  </si>
  <si>
    <t>CUST67881</t>
  </si>
  <si>
    <t>ORD26005878</t>
  </si>
  <si>
    <t>CUST70549</t>
  </si>
  <si>
    <t>ORD26005879</t>
  </si>
  <si>
    <t>CUST98256</t>
  </si>
  <si>
    <t>ORD26005880</t>
  </si>
  <si>
    <t>CUST95648</t>
  </si>
  <si>
    <t>ORD26005881</t>
  </si>
  <si>
    <t>ORD26005882</t>
  </si>
  <si>
    <t>ORD26005883</t>
  </si>
  <si>
    <t>CUST29314</t>
  </si>
  <si>
    <t>ORD26005884</t>
  </si>
  <si>
    <t>CUST67859</t>
  </si>
  <si>
    <t>ORD26005885</t>
  </si>
  <si>
    <t>ORD26005886</t>
  </si>
  <si>
    <t>CUST88850</t>
  </si>
  <si>
    <t>ORD26005887</t>
  </si>
  <si>
    <t>CUST87070</t>
  </si>
  <si>
    <t>ORD26005888</t>
  </si>
  <si>
    <t>CUST28417</t>
  </si>
  <si>
    <t>ORD26005889</t>
  </si>
  <si>
    <t>CUST53346</t>
  </si>
  <si>
    <t>ORD26005890</t>
  </si>
  <si>
    <t>CUST82448</t>
  </si>
  <si>
    <t>ORD26005891</t>
  </si>
  <si>
    <t>CUST38389</t>
  </si>
  <si>
    <t>ORD26005892</t>
  </si>
  <si>
    <t>CUST97838</t>
  </si>
  <si>
    <t>ORD26005893</t>
  </si>
  <si>
    <t>CUST63846</t>
  </si>
  <si>
    <t>ORD26005894</t>
  </si>
  <si>
    <t>CUST18910</t>
  </si>
  <si>
    <t>ORD26005895</t>
  </si>
  <si>
    <t>CUST61889</t>
  </si>
  <si>
    <t>ORD26005896</t>
  </si>
  <si>
    <t>CUST86010</t>
  </si>
  <si>
    <t>ORD26005897</t>
  </si>
  <si>
    <t>CUST39971</t>
  </si>
  <si>
    <t>ORD26005898</t>
  </si>
  <si>
    <t>CUST45657</t>
  </si>
  <si>
    <t>ORD26005899</t>
  </si>
  <si>
    <t>CUST26761</t>
  </si>
  <si>
    <t>ORD26005900</t>
  </si>
  <si>
    <t>CUST58269</t>
  </si>
  <si>
    <t>ORD26005901</t>
  </si>
  <si>
    <t>CUST19186</t>
  </si>
  <si>
    <t>ORD26005902</t>
  </si>
  <si>
    <t>CUST71848</t>
  </si>
  <si>
    <t>ORD26005903</t>
  </si>
  <si>
    <t>CUST87376</t>
  </si>
  <si>
    <t>ORD26005904</t>
  </si>
  <si>
    <t>CUST93672</t>
  </si>
  <si>
    <t>ORD26005905</t>
  </si>
  <si>
    <t>CUST14317</t>
  </si>
  <si>
    <t>ORD26005906</t>
  </si>
  <si>
    <t>CUST44118</t>
  </si>
  <si>
    <t>ORD26005907</t>
  </si>
  <si>
    <t>CUST35970</t>
  </si>
  <si>
    <t>ORD26005908</t>
  </si>
  <si>
    <t>CUST96018</t>
  </si>
  <si>
    <t>ORD26005909</t>
  </si>
  <si>
    <t>CUST67449</t>
  </si>
  <si>
    <t>ORD26005910</t>
  </si>
  <si>
    <t>CUST59451</t>
  </si>
  <si>
    <t>ORD26005911</t>
  </si>
  <si>
    <t>CUST99129</t>
  </si>
  <si>
    <t>ORD26005912</t>
  </si>
  <si>
    <t>CUST99427</t>
  </si>
  <si>
    <t>ORD26005913</t>
  </si>
  <si>
    <t>CUST92996</t>
  </si>
  <si>
    <t>ORD26005914</t>
  </si>
  <si>
    <t>CUST29181</t>
  </si>
  <si>
    <t>ORD26005915</t>
  </si>
  <si>
    <t>CUST73942</t>
  </si>
  <si>
    <t>ORD26005916</t>
  </si>
  <si>
    <t>CUST80817</t>
  </si>
  <si>
    <t>ORD26005917</t>
  </si>
  <si>
    <t>CUST45452</t>
  </si>
  <si>
    <t>ORD26005918</t>
  </si>
  <si>
    <t>CUST93628</t>
  </si>
  <si>
    <t>ORD26005919</t>
  </si>
  <si>
    <t>CUST49093</t>
  </si>
  <si>
    <t>ORD26005920</t>
  </si>
  <si>
    <t>CUST77266</t>
  </si>
  <si>
    <t>ORD26005921</t>
  </si>
  <si>
    <t>ORD26005922</t>
  </si>
  <si>
    <t>CUST43399</t>
  </si>
  <si>
    <t>ORD26005923</t>
  </si>
  <si>
    <t>CUST98583</t>
  </si>
  <si>
    <t>ORD26005924</t>
  </si>
  <si>
    <t>CUST52468</t>
  </si>
  <si>
    <t>ORD26005925</t>
  </si>
  <si>
    <t>CUST83589</t>
  </si>
  <si>
    <t>ORD26005926</t>
  </si>
  <si>
    <t>CUST13625</t>
  </si>
  <si>
    <t>ORD26005927</t>
  </si>
  <si>
    <t>CUST18928</t>
  </si>
  <si>
    <t>ORD26005928</t>
  </si>
  <si>
    <t>CUST42466</t>
  </si>
  <si>
    <t>ORD26005929</t>
  </si>
  <si>
    <t>CUST30964</t>
  </si>
  <si>
    <t>ORD26005930</t>
  </si>
  <si>
    <t>CUST14073</t>
  </si>
  <si>
    <t>ORD26005931</t>
  </si>
  <si>
    <t>CUST38344</t>
  </si>
  <si>
    <t>ORD26005932</t>
  </si>
  <si>
    <t>CUST99880</t>
  </si>
  <si>
    <t>ORD26005933</t>
  </si>
  <si>
    <t>CUST33256</t>
  </si>
  <si>
    <t>ORD26005934</t>
  </si>
  <si>
    <t>ORD26005935</t>
  </si>
  <si>
    <t>CUST89219</t>
  </si>
  <si>
    <t>ORD26005936</t>
  </si>
  <si>
    <t>CUST93309</t>
  </si>
  <si>
    <t>ORD26005937</t>
  </si>
  <si>
    <t>CUST23788</t>
  </si>
  <si>
    <t>ORD26005938</t>
  </si>
  <si>
    <t>CUST37861</t>
  </si>
  <si>
    <t>ORD26005939</t>
  </si>
  <si>
    <t>CUST76887</t>
  </si>
  <si>
    <t>ORD26005940</t>
  </si>
  <si>
    <t>CUST49904</t>
  </si>
  <si>
    <t>ORD26005941</t>
  </si>
  <si>
    <t>CUST82410</t>
  </si>
  <si>
    <t>ORD26005942</t>
  </si>
  <si>
    <t>CUST14348</t>
  </si>
  <si>
    <t>ORD26005943</t>
  </si>
  <si>
    <t>ORD26005944</t>
  </si>
  <si>
    <t>ORD26005945</t>
  </si>
  <si>
    <t>ORD26005946</t>
  </si>
  <si>
    <t>CUST19971</t>
  </si>
  <si>
    <t>ORD26005947</t>
  </si>
  <si>
    <t>CUST69096</t>
  </si>
  <si>
    <t>ORD26005948</t>
  </si>
  <si>
    <t>CUST31499</t>
  </si>
  <si>
    <t>ORD26005949</t>
  </si>
  <si>
    <t>CUST48028</t>
  </si>
  <si>
    <t>ORD26005950</t>
  </si>
  <si>
    <t>CUST20936</t>
  </si>
  <si>
    <t>ORD26005951</t>
  </si>
  <si>
    <t>CUST71378</t>
  </si>
  <si>
    <t>ORD26005952</t>
  </si>
  <si>
    <t>CUST34746</t>
  </si>
  <si>
    <t>ORD26005953</t>
  </si>
  <si>
    <t>CUST12063</t>
  </si>
  <si>
    <t>ORD26005954</t>
  </si>
  <si>
    <t>ORD26005955</t>
  </si>
  <si>
    <t>CUST35871</t>
  </si>
  <si>
    <t>ORD26005956</t>
  </si>
  <si>
    <t>CUST13600</t>
  </si>
  <si>
    <t>ORD26005957</t>
  </si>
  <si>
    <t>CUST31471</t>
  </si>
  <si>
    <t>ORD26005958</t>
  </si>
  <si>
    <t>CUST76087</t>
  </si>
  <si>
    <t>ORD26005959</t>
  </si>
  <si>
    <t>CUST95858</t>
  </si>
  <si>
    <t>ORD26005960</t>
  </si>
  <si>
    <t>CUST54530</t>
  </si>
  <si>
    <t>ORD26005961</t>
  </si>
  <si>
    <t>CUST75214</t>
  </si>
  <si>
    <t>ORD26005962</t>
  </si>
  <si>
    <t>CUST41768</t>
  </si>
  <si>
    <t>ORD26005963</t>
  </si>
  <si>
    <t>CUST81715</t>
  </si>
  <si>
    <t>ORD26005964</t>
  </si>
  <si>
    <t>ORD26005965</t>
  </si>
  <si>
    <t>CUST80013</t>
  </si>
  <si>
    <t>ORD26005966</t>
  </si>
  <si>
    <t>CUST15433</t>
  </si>
  <si>
    <t>ORD26005967</t>
  </si>
  <si>
    <t>ORD26005968</t>
  </si>
  <si>
    <t>CUST61495</t>
  </si>
  <si>
    <t>ORD26005969</t>
  </si>
  <si>
    <t>CUST76874</t>
  </si>
  <si>
    <t>ORD26005970</t>
  </si>
  <si>
    <t>CUST43373</t>
  </si>
  <si>
    <t>ORD26005971</t>
  </si>
  <si>
    <t>CUST99750</t>
  </si>
  <si>
    <t>ORD26005972</t>
  </si>
  <si>
    <t>CUST26291</t>
  </si>
  <si>
    <t>ORD26005973</t>
  </si>
  <si>
    <t>CUST75516</t>
  </si>
  <si>
    <t>ORD26005974</t>
  </si>
  <si>
    <t>CUST45123</t>
  </si>
  <si>
    <t>ORD26005975</t>
  </si>
  <si>
    <t>CUST22393</t>
  </si>
  <si>
    <t>ORD26005976</t>
  </si>
  <si>
    <t>CUST71171</t>
  </si>
  <si>
    <t>ORD26005977</t>
  </si>
  <si>
    <t>ORD26005978</t>
  </si>
  <si>
    <t>CUST27823</t>
  </si>
  <si>
    <t>ORD26005979</t>
  </si>
  <si>
    <t>CUST56309</t>
  </si>
  <si>
    <t>ORD26005980</t>
  </si>
  <si>
    <t>CUST40896</t>
  </si>
  <si>
    <t>ORD26005981</t>
  </si>
  <si>
    <t>CUST91185</t>
  </si>
  <si>
    <t>ORD26005982</t>
  </si>
  <si>
    <t>CUST71944</t>
  </si>
  <si>
    <t>ORD26005983</t>
  </si>
  <si>
    <t>CUST62544</t>
  </si>
  <si>
    <t>ORD26005984</t>
  </si>
  <si>
    <t>CUST79955</t>
  </si>
  <si>
    <t>ORD26005985</t>
  </si>
  <si>
    <t>CUST40476</t>
  </si>
  <si>
    <t>ORD26005986</t>
  </si>
  <si>
    <t>CUST89011</t>
  </si>
  <si>
    <t>ORD26005987</t>
  </si>
  <si>
    <t>CUST30384</t>
  </si>
  <si>
    <t>ORD26005988</t>
  </si>
  <si>
    <t>CUST50860</t>
  </si>
  <si>
    <t>ORD26005989</t>
  </si>
  <si>
    <t>CUST42223</t>
  </si>
  <si>
    <t>ORD26005990</t>
  </si>
  <si>
    <t>CUST22041</t>
  </si>
  <si>
    <t>ORD26005991</t>
  </si>
  <si>
    <t>CUST64473</t>
  </si>
  <si>
    <t>ORD26005992</t>
  </si>
  <si>
    <t>CUST33848</t>
  </si>
  <si>
    <t>ORD26005993</t>
  </si>
  <si>
    <t>CUST57684</t>
  </si>
  <si>
    <t>ORD26005994</t>
  </si>
  <si>
    <t>CUST48075</t>
  </si>
  <si>
    <t>ORD26005995</t>
  </si>
  <si>
    <t>CUST85479</t>
  </si>
  <si>
    <t>ORD26005996</t>
  </si>
  <si>
    <t>CUST20623</t>
  </si>
  <si>
    <t>ORD26005997</t>
  </si>
  <si>
    <t>CUST41147</t>
  </si>
  <si>
    <t>ORD26005998</t>
  </si>
  <si>
    <t>CUST63460</t>
  </si>
  <si>
    <t>ORD26005999</t>
  </si>
  <si>
    <t>CUST60776</t>
  </si>
  <si>
    <t>ORD26006000</t>
  </si>
  <si>
    <t>CUST67793</t>
  </si>
  <si>
    <t>don</t>
  </si>
  <si>
    <t>pg_txn_id</t>
  </si>
  <si>
    <t>original_payment_id</t>
  </si>
  <si>
    <t>merchant_order_ref</t>
  </si>
  <si>
    <t>txn_date</t>
  </si>
  <si>
    <t>txn_type</t>
  </si>
  <si>
    <t>gross_amount</t>
  </si>
  <si>
    <t>mdr_fee</t>
  </si>
  <si>
    <t>gst_on_fee</t>
  </si>
  <si>
    <t>net_amount</t>
  </si>
  <si>
    <t>settlement_date</t>
  </si>
  <si>
    <t>settlement_batch_id</t>
  </si>
  <si>
    <t>pay_420000065</t>
  </si>
  <si>
    <t>CAPTURE</t>
  </si>
  <si>
    <t>STL-20260903</t>
  </si>
  <si>
    <t>pay_420000121</t>
  </si>
  <si>
    <t>ORD-26000130</t>
  </si>
  <si>
    <t>pay_420000170</t>
  </si>
  <si>
    <t>pay_420000229</t>
  </si>
  <si>
    <t>pay_420000236</t>
  </si>
  <si>
    <t>pay_420000249</t>
  </si>
  <si>
    <t>pay_420000316</t>
  </si>
  <si>
    <t>pay_420000355</t>
  </si>
  <si>
    <t>pay_420000357</t>
  </si>
  <si>
    <t>pay_420000392</t>
  </si>
  <si>
    <t>pay_420000449</t>
  </si>
  <si>
    <t>pay_420000460</t>
  </si>
  <si>
    <t>pay_420000471</t>
  </si>
  <si>
    <t>pay_420000489</t>
  </si>
  <si>
    <t>pay_420000525</t>
  </si>
  <si>
    <t>pay_420000584</t>
  </si>
  <si>
    <t>pay_420000597</t>
  </si>
  <si>
    <t>pay_420000636</t>
  </si>
  <si>
    <t>pay_420000644</t>
  </si>
  <si>
    <t>pay_420000659</t>
  </si>
  <si>
    <t>pay_420000691</t>
  </si>
  <si>
    <t>pay_420000728</t>
  </si>
  <si>
    <t>pay_420000774</t>
  </si>
  <si>
    <t>pay_420000775</t>
  </si>
  <si>
    <t>pay_420000884</t>
  </si>
  <si>
    <t>pay_420001020</t>
  </si>
  <si>
    <t>pay_420001091</t>
  </si>
  <si>
    <t>pay_420001207</t>
  </si>
  <si>
    <t>pay_420001249</t>
  </si>
  <si>
    <t>pay_420001252</t>
  </si>
  <si>
    <t>pay_420001351</t>
  </si>
  <si>
    <t>ord26001416</t>
  </si>
  <si>
    <t>pay_420001364</t>
  </si>
  <si>
    <t xml:space="preserve">ORD26001432  </t>
  </si>
  <si>
    <t>pay_420001385</t>
  </si>
  <si>
    <t>pay_420001543</t>
  </si>
  <si>
    <t>pay_420001555</t>
  </si>
  <si>
    <t>pay_420001707</t>
  </si>
  <si>
    <t>pay_420001729</t>
  </si>
  <si>
    <t>pay_420001791</t>
  </si>
  <si>
    <t>pay_420001817</t>
  </si>
  <si>
    <t>pay_420001888</t>
  </si>
  <si>
    <t xml:space="preserve">ORD26001976  </t>
  </si>
  <si>
    <t>pay_420001905</t>
  </si>
  <si>
    <t>pay_420001921</t>
  </si>
  <si>
    <t>pay_420001962</t>
  </si>
  <si>
    <t>pay_420001968</t>
  </si>
  <si>
    <t>ord26002063</t>
  </si>
  <si>
    <t>pay_420001995</t>
  </si>
  <si>
    <t>pay_420002054</t>
  </si>
  <si>
    <t>pay_420002196</t>
  </si>
  <si>
    <t>pay_420002219</t>
  </si>
  <si>
    <t>pay_420002224</t>
  </si>
  <si>
    <t>ord26002328</t>
  </si>
  <si>
    <t>pay_420002249</t>
  </si>
  <si>
    <t xml:space="preserve">ORD26002354  </t>
  </si>
  <si>
    <t>pay_420002385</t>
  </si>
  <si>
    <t>pay_420002425</t>
  </si>
  <si>
    <t>ord26002538</t>
  </si>
  <si>
    <t>pay_420002486</t>
  </si>
  <si>
    <t>pay_420002520</t>
  </si>
  <si>
    <t>pay_420002533</t>
  </si>
  <si>
    <t>pay_420002535</t>
  </si>
  <si>
    <t>pay_420002554</t>
  </si>
  <si>
    <t>pay_420002588</t>
  </si>
  <si>
    <t xml:space="preserve">ORD26002715  </t>
  </si>
  <si>
    <t>pay_420002598</t>
  </si>
  <si>
    <t>pay_420002626</t>
  </si>
  <si>
    <t>pay_420002691</t>
  </si>
  <si>
    <t>pay_420002708</t>
  </si>
  <si>
    <t>pay_420002719</t>
  </si>
  <si>
    <t>pay_420002740</t>
  </si>
  <si>
    <t>pay_420002748</t>
  </si>
  <si>
    <t>pay_420002797</t>
  </si>
  <si>
    <t>ord26002939</t>
  </si>
  <si>
    <t>pay_420002811</t>
  </si>
  <si>
    <t>pay_420002851</t>
  </si>
  <si>
    <t>pay_420002862</t>
  </si>
  <si>
    <t>ord26003003</t>
  </si>
  <si>
    <t>pay_420002886</t>
  </si>
  <si>
    <t>pay_420002905</t>
  </si>
  <si>
    <t>ord26003049</t>
  </si>
  <si>
    <t>pay_420002930</t>
  </si>
  <si>
    <t xml:space="preserve">ORD26003073  </t>
  </si>
  <si>
    <t>pay_420002938</t>
  </si>
  <si>
    <t>pay_420003103</t>
  </si>
  <si>
    <t>ord26003260</t>
  </si>
  <si>
    <t>pay_420003120</t>
  </si>
  <si>
    <t>pay_420003126</t>
  </si>
  <si>
    <t>pay_420003202</t>
  </si>
  <si>
    <t>pay_420003211</t>
  </si>
  <si>
    <t>pay_420003216</t>
  </si>
  <si>
    <t>pay_420003327</t>
  </si>
  <si>
    <t>ORD-26003490</t>
  </si>
  <si>
    <t>pay_420003347</t>
  </si>
  <si>
    <t>pay_420003365</t>
  </si>
  <si>
    <t>pay_420003419</t>
  </si>
  <si>
    <t>pay_420003424</t>
  </si>
  <si>
    <t>pay_420003471</t>
  </si>
  <si>
    <t>pay_420003588</t>
  </si>
  <si>
    <t>pay_420003758</t>
  </si>
  <si>
    <t>pay_420003792</t>
  </si>
  <si>
    <t>pay_420003819</t>
  </si>
  <si>
    <t>pay_420003852</t>
  </si>
  <si>
    <t>pay_420003895</t>
  </si>
  <si>
    <t>ord26004077</t>
  </si>
  <si>
    <t>pay_420003999</t>
  </si>
  <si>
    <t>pay_420004053</t>
  </si>
  <si>
    <t>pay_420004070</t>
  </si>
  <si>
    <t>pay_420004072</t>
  </si>
  <si>
    <t>pay_420004086</t>
  </si>
  <si>
    <t>pay_420004101</t>
  </si>
  <si>
    <t>ord26004296</t>
  </si>
  <si>
    <t>pay_420004190</t>
  </si>
  <si>
    <t>pay_420004252</t>
  </si>
  <si>
    <t>pay_420004272</t>
  </si>
  <si>
    <t>pay_420004486</t>
  </si>
  <si>
    <t>pay_420004555</t>
  </si>
  <si>
    <t>pay_420004563</t>
  </si>
  <si>
    <t>ord26004777</t>
  </si>
  <si>
    <t>pay_420004565</t>
  </si>
  <si>
    <t>pay_420004574</t>
  </si>
  <si>
    <t>pay_420004637</t>
  </si>
  <si>
    <t>pay_420004777</t>
  </si>
  <si>
    <t>pay_420004896</t>
  </si>
  <si>
    <t>pay_420004926</t>
  </si>
  <si>
    <t>pay_420004934</t>
  </si>
  <si>
    <t>pay_420005006</t>
  </si>
  <si>
    <t>pay_420005015</t>
  </si>
  <si>
    <t>pay_420005055</t>
  </si>
  <si>
    <t>pay_420005093</t>
  </si>
  <si>
    <t>pay_420005094</t>
  </si>
  <si>
    <t>pay_420005144</t>
  </si>
  <si>
    <t>pay_420005269</t>
  </si>
  <si>
    <t>pay_420005288</t>
  </si>
  <si>
    <t>ORD-26005526</t>
  </si>
  <si>
    <t>pay_420005306</t>
  </si>
  <si>
    <t>pay_420005309</t>
  </si>
  <si>
    <t>pay_420005343</t>
  </si>
  <si>
    <t>pay_420005418</t>
  </si>
  <si>
    <t>pay_420005424</t>
  </si>
  <si>
    <t>pay_420005464</t>
  </si>
  <si>
    <t>pay_420005484</t>
  </si>
  <si>
    <t>pay_420005568</t>
  </si>
  <si>
    <t>pay_420005609</t>
  </si>
  <si>
    <t>pay_420005694</t>
  </si>
  <si>
    <t>pay_420005740</t>
  </si>
  <si>
    <t>ORD26006505</t>
  </si>
  <si>
    <t>pay_420000034</t>
  </si>
  <si>
    <t>STL-20260904</t>
  </si>
  <si>
    <t>pay_420000054</t>
  </si>
  <si>
    <t>pay_420000064</t>
  </si>
  <si>
    <t>pay_420000082</t>
  </si>
  <si>
    <t>pay_420000086</t>
  </si>
  <si>
    <t>ord26000091</t>
  </si>
  <si>
    <t>pay_420000107</t>
  </si>
  <si>
    <t>pay_420000109</t>
  </si>
  <si>
    <t>pay_420000117</t>
  </si>
  <si>
    <t>pay_420000142</t>
  </si>
  <si>
    <t>pay_420000173</t>
  </si>
  <si>
    <t>pay_420000187</t>
  </si>
  <si>
    <t>pay_420000230</t>
  </si>
  <si>
    <t>pay_420000233</t>
  </si>
  <si>
    <t>pay_420000293</t>
  </si>
  <si>
    <t>pay_420000411</t>
  </si>
  <si>
    <t>pay_420000433</t>
  </si>
  <si>
    <t>pay_420000461</t>
  </si>
  <si>
    <t>pay_420000476</t>
  </si>
  <si>
    <t>pay_420000500</t>
  </si>
  <si>
    <t>pay_420000531</t>
  </si>
  <si>
    <t>pay_420000550</t>
  </si>
  <si>
    <t>pay_420000585</t>
  </si>
  <si>
    <t>ord26000607</t>
  </si>
  <si>
    <t>pay_420000589</t>
  </si>
  <si>
    <t>pay_420000615</t>
  </si>
  <si>
    <t>pay_420000624</t>
  </si>
  <si>
    <t>pay_420000625</t>
  </si>
  <si>
    <t>pay_420000670</t>
  </si>
  <si>
    <t xml:space="preserve">ORD26000699  </t>
  </si>
  <si>
    <t>pay_420000700</t>
  </si>
  <si>
    <t>pay_420000724</t>
  </si>
  <si>
    <t>pay_420000729</t>
  </si>
  <si>
    <t>pay_420000760</t>
  </si>
  <si>
    <t>pay_420000782</t>
  </si>
  <si>
    <t>pay_420000783</t>
  </si>
  <si>
    <t>pay_420000845</t>
  </si>
  <si>
    <t>pay_420000864</t>
  </si>
  <si>
    <t>pay_420000865</t>
  </si>
  <si>
    <t>ord26000903</t>
  </si>
  <si>
    <t>pay_420000929</t>
  </si>
  <si>
    <t>pay_420000931</t>
  </si>
  <si>
    <t>ord26000972</t>
  </si>
  <si>
    <t>pay_420000960</t>
  </si>
  <si>
    <t>ord26001002</t>
  </si>
  <si>
    <t>pay_420000968</t>
  </si>
  <si>
    <t>pay_420001107</t>
  </si>
  <si>
    <t>pay_420001111</t>
  </si>
  <si>
    <t>ord26001158</t>
  </si>
  <si>
    <t>pay_420001121</t>
  </si>
  <si>
    <t>pay_420001158</t>
  </si>
  <si>
    <t>ord26001207</t>
  </si>
  <si>
    <t>pay_420001170</t>
  </si>
  <si>
    <t>pay_420001206</t>
  </si>
  <si>
    <t>pay_420001219</t>
  </si>
  <si>
    <t>pay_420001232</t>
  </si>
  <si>
    <t>pay_420001250</t>
  </si>
  <si>
    <t>pay_420001266</t>
  </si>
  <si>
    <t>pay_420001294</t>
  </si>
  <si>
    <t>pay_420001301</t>
  </si>
  <si>
    <t>pay_420001338</t>
  </si>
  <si>
    <t>pay_420001356</t>
  </si>
  <si>
    <t>pay_420001362</t>
  </si>
  <si>
    <t>pay_420001415</t>
  </si>
  <si>
    <t>pay_420001477</t>
  </si>
  <si>
    <t>pay_420001502</t>
  </si>
  <si>
    <t>pay_420001582</t>
  </si>
  <si>
    <t>pay_420001655</t>
  </si>
  <si>
    <t>pay_420001662</t>
  </si>
  <si>
    <t>pay_420001718</t>
  </si>
  <si>
    <t>ORD-26001799</t>
  </si>
  <si>
    <t>pay_420001760</t>
  </si>
  <si>
    <t>ord26001842</t>
  </si>
  <si>
    <t>pay_420001827</t>
  </si>
  <si>
    <t>pay_420001929</t>
  </si>
  <si>
    <t>pay_420001935</t>
  </si>
  <si>
    <t>pay_420001956</t>
  </si>
  <si>
    <t>pay_420001964</t>
  </si>
  <si>
    <t>pay_420001992</t>
  </si>
  <si>
    <t>pay_420002013</t>
  </si>
  <si>
    <t>pay_420002083</t>
  </si>
  <si>
    <t>pay_420002091</t>
  </si>
  <si>
    <t>pay_420002096</t>
  </si>
  <si>
    <t>pay_420002120</t>
  </si>
  <si>
    <t>pay_420002142</t>
  </si>
  <si>
    <t>pay_420002182</t>
  </si>
  <si>
    <t>pay_420002220</t>
  </si>
  <si>
    <t>pay_420002242</t>
  </si>
  <si>
    <t>pay_420002265</t>
  </si>
  <si>
    <t>pay_420002286</t>
  </si>
  <si>
    <t>pay_420002329</t>
  </si>
  <si>
    <t>pay_420002338</t>
  </si>
  <si>
    <t>pay_420002388</t>
  </si>
  <si>
    <t>pay_420002408</t>
  </si>
  <si>
    <t>pay_420002450</t>
  </si>
  <si>
    <t>pay_420002453</t>
  </si>
  <si>
    <t>pay_420002457</t>
  </si>
  <si>
    <t>ord26002572</t>
  </si>
  <si>
    <t>pay_420002527</t>
  </si>
  <si>
    <t>pay_420002530</t>
  </si>
  <si>
    <t>ord26002653</t>
  </si>
  <si>
    <t>pay_420002565</t>
  </si>
  <si>
    <t>pay_420002634</t>
  </si>
  <si>
    <t>pay_420002655</t>
  </si>
  <si>
    <t>ord26002787</t>
  </si>
  <si>
    <t>pay_420002663</t>
  </si>
  <si>
    <t>ORD-26002796</t>
  </si>
  <si>
    <t>pay_420002677</t>
  </si>
  <si>
    <t>pay_420002711</t>
  </si>
  <si>
    <t>pay_420002734</t>
  </si>
  <si>
    <t>ORD-26002871</t>
  </si>
  <si>
    <t>pay_420002742</t>
  </si>
  <si>
    <t>pay_420002756</t>
  </si>
  <si>
    <t>ORD-26002894</t>
  </si>
  <si>
    <t>pay_420002763</t>
  </si>
  <si>
    <t>pay_420002786</t>
  </si>
  <si>
    <t>pay_420002791</t>
  </si>
  <si>
    <t>pay_420002814</t>
  </si>
  <si>
    <t>pay_420002820</t>
  </si>
  <si>
    <t>ord26002962</t>
  </si>
  <si>
    <t>pay_420002838</t>
  </si>
  <si>
    <t>pay_420002860</t>
  </si>
  <si>
    <t>pay_420002937</t>
  </si>
  <si>
    <t>pay_420002995</t>
  </si>
  <si>
    <t>pay_420003008</t>
  </si>
  <si>
    <t>pay_420003055</t>
  </si>
  <si>
    <t>pay_420003075</t>
  </si>
  <si>
    <t>pay_420003111</t>
  </si>
  <si>
    <t>pay_420003116</t>
  </si>
  <si>
    <t>pay_420003164</t>
  </si>
  <si>
    <t>pay_420003215</t>
  </si>
  <si>
    <t>pay_420003219</t>
  </si>
  <si>
    <t>ORD-26003380</t>
  </si>
  <si>
    <t>pay_420003233</t>
  </si>
  <si>
    <t>pay_420003242</t>
  </si>
  <si>
    <t>pay_420003266</t>
  </si>
  <si>
    <t>pay_420003296</t>
  </si>
  <si>
    <t>pay_420003334</t>
  </si>
  <si>
    <t>pay_420003359</t>
  </si>
  <si>
    <t>pay_420003366</t>
  </si>
  <si>
    <t>pay_420003379</t>
  </si>
  <si>
    <t>pay_420003397</t>
  </si>
  <si>
    <t>pay_420003530</t>
  </si>
  <si>
    <t>pay_420003531</t>
  </si>
  <si>
    <t>ORD-26003702</t>
  </si>
  <si>
    <t>pay_420003532</t>
  </si>
  <si>
    <t>ord26003703</t>
  </si>
  <si>
    <t>pay_420003534</t>
  </si>
  <si>
    <t>pay_420003536</t>
  </si>
  <si>
    <t>pay_420003544</t>
  </si>
  <si>
    <t>ORD-26003715</t>
  </si>
  <si>
    <t>pay_420003553</t>
  </si>
  <si>
    <t>pay_420003561</t>
  </si>
  <si>
    <t>pay_420003570</t>
  </si>
  <si>
    <t>pay_420003587</t>
  </si>
  <si>
    <t>pay_420003592</t>
  </si>
  <si>
    <t>pay_420003595</t>
  </si>
  <si>
    <t>pay_420003614</t>
  </si>
  <si>
    <t>pay_420003618</t>
  </si>
  <si>
    <t>pay_420003636</t>
  </si>
  <si>
    <t>pay_420003683</t>
  </si>
  <si>
    <t>pay_420003740</t>
  </si>
  <si>
    <t>ORD-26003914</t>
  </si>
  <si>
    <t>pay_420003755</t>
  </si>
  <si>
    <t>pay_420003822</t>
  </si>
  <si>
    <t>pay_420003872</t>
  </si>
  <si>
    <t>ord26004057</t>
  </si>
  <si>
    <t>pay_420003935</t>
  </si>
  <si>
    <t>pay_420003978</t>
  </si>
  <si>
    <t>pay_420004010</t>
  </si>
  <si>
    <t>pay_420004054</t>
  </si>
  <si>
    <t>pay_420004075</t>
  </si>
  <si>
    <t>pay_420004079</t>
  </si>
  <si>
    <t xml:space="preserve">ORD26004272  </t>
  </si>
  <si>
    <t>pay_420004103</t>
  </si>
  <si>
    <t>pay_420004157</t>
  </si>
  <si>
    <t>pay_420004173</t>
  </si>
  <si>
    <t>pay_420004202</t>
  </si>
  <si>
    <t>pay_420004267</t>
  </si>
  <si>
    <t>pay_420004271</t>
  </si>
  <si>
    <t>pay_420004337</t>
  </si>
  <si>
    <t>pay_420004345</t>
  </si>
  <si>
    <t>pay_420004373</t>
  </si>
  <si>
    <t>pay_420004377</t>
  </si>
  <si>
    <t>pay_420004421</t>
  </si>
  <si>
    <t>ord26004628</t>
  </si>
  <si>
    <t>pay_420004511</t>
  </si>
  <si>
    <t>pay_420004537</t>
  </si>
  <si>
    <t>pay_420004559</t>
  </si>
  <si>
    <t>ord26004773</t>
  </si>
  <si>
    <t>pay_420004569</t>
  </si>
  <si>
    <t>pay_420004599</t>
  </si>
  <si>
    <t>pay_420004610</t>
  </si>
  <si>
    <t>pay_420004636</t>
  </si>
  <si>
    <t>pay_420004666</t>
  </si>
  <si>
    <t>ORD-26004887</t>
  </si>
  <si>
    <t>pay_420004679</t>
  </si>
  <si>
    <t>ord26004900</t>
  </si>
  <si>
    <t>pay_420004710</t>
  </si>
  <si>
    <t>pay_420004715</t>
  </si>
  <si>
    <t>pay_420004745</t>
  </si>
  <si>
    <t>pay_420004750</t>
  </si>
  <si>
    <t>pay_420004884</t>
  </si>
  <si>
    <t>ord26005111</t>
  </si>
  <si>
    <t>pay_420004887</t>
  </si>
  <si>
    <t xml:space="preserve">ORD26005115  </t>
  </si>
  <si>
    <t>pay_420004903</t>
  </si>
  <si>
    <t>pay_420004960</t>
  </si>
  <si>
    <t>pay_420004979</t>
  </si>
  <si>
    <t>ord26005211</t>
  </si>
  <si>
    <t>pay_420005029</t>
  </si>
  <si>
    <t>pay_420005124</t>
  </si>
  <si>
    <t>pay_420005280</t>
  </si>
  <si>
    <t>pay_420005287</t>
  </si>
  <si>
    <t>pay_420005300</t>
  </si>
  <si>
    <t>pay_420005311</t>
  </si>
  <si>
    <t>pay_420005317</t>
  </si>
  <si>
    <t>pay_420005319</t>
  </si>
  <si>
    <t>pay_420005340</t>
  </si>
  <si>
    <t>ord26005582</t>
  </si>
  <si>
    <t>pay_420005384</t>
  </si>
  <si>
    <t>pay_420005389</t>
  </si>
  <si>
    <t>pay_420005427</t>
  </si>
  <si>
    <t>pay_420005448</t>
  </si>
  <si>
    <t>pay_420005479</t>
  </si>
  <si>
    <t>pay_420005490</t>
  </si>
  <si>
    <t>pay_420005529</t>
  </si>
  <si>
    <t>pay_420005572</t>
  </si>
  <si>
    <t>pay_420005578</t>
  </si>
  <si>
    <t>pay_420005600</t>
  </si>
  <si>
    <t>pay_420005677</t>
  </si>
  <si>
    <t>rfnd_BDDX8L3AAXM0</t>
  </si>
  <si>
    <t>REFUND</t>
  </si>
  <si>
    <t>rfnd_W6UU5WJWSTPB</t>
  </si>
  <si>
    <t>pay_420000041</t>
  </si>
  <si>
    <t>STL-20260905</t>
  </si>
  <si>
    <t>pay_420000078</t>
  </si>
  <si>
    <t>pay_420000101</t>
  </si>
  <si>
    <t>pay_420000111</t>
  </si>
  <si>
    <t>pay_420000115</t>
  </si>
  <si>
    <t>pay_420000228</t>
  </si>
  <si>
    <t>pay_420000250</t>
  </si>
  <si>
    <t>pay_420000268</t>
  </si>
  <si>
    <t>pay_420000281</t>
  </si>
  <si>
    <t>ord26000298</t>
  </si>
  <si>
    <t>pay_420000315</t>
  </si>
  <si>
    <t>pay_420000430</t>
  </si>
  <si>
    <t>pay_420000437</t>
  </si>
  <si>
    <t>ord26000455</t>
  </si>
  <si>
    <t>pay_420000464</t>
  </si>
  <si>
    <t>pay_420000470</t>
  </si>
  <si>
    <t>pay_420000482</t>
  </si>
  <si>
    <t>pay_420000512</t>
  </si>
  <si>
    <t>pay_420000513</t>
  </si>
  <si>
    <t>pay_420000592</t>
  </si>
  <si>
    <t>pay_420000647</t>
  </si>
  <si>
    <t>pay_420000735</t>
  </si>
  <si>
    <t>pay_420000740</t>
  </si>
  <si>
    <t>pay_420000823</t>
  </si>
  <si>
    <t>pay_420000825</t>
  </si>
  <si>
    <t>ord26000859</t>
  </si>
  <si>
    <t>pay_420000826</t>
  </si>
  <si>
    <t>pay_420000840</t>
  </si>
  <si>
    <t>pay_420000867</t>
  </si>
  <si>
    <t>pay_420000870</t>
  </si>
  <si>
    <t>ORD-26000909</t>
  </si>
  <si>
    <t>pay_420000930</t>
  </si>
  <si>
    <t>ord26000971</t>
  </si>
  <si>
    <t>pay_420000951</t>
  </si>
  <si>
    <t>pay_420001000</t>
  </si>
  <si>
    <t>pay_420001010</t>
  </si>
  <si>
    <t>pay_420001106</t>
  </si>
  <si>
    <t>pay_420001138</t>
  </si>
  <si>
    <t>pay_420001195</t>
  </si>
  <si>
    <t>pay_420001197</t>
  </si>
  <si>
    <t>pay_420001209</t>
  </si>
  <si>
    <t>pay_420001230</t>
  </si>
  <si>
    <t>pay_420001231</t>
  </si>
  <si>
    <t xml:space="preserve">ORD26001288  </t>
  </si>
  <si>
    <t>pay_420001259</t>
  </si>
  <si>
    <t>pay_420001307</t>
  </si>
  <si>
    <t>pay_420001312</t>
  </si>
  <si>
    <t>pay_420001320</t>
  </si>
  <si>
    <t>pay_420001360</t>
  </si>
  <si>
    <t>pay_420001371</t>
  </si>
  <si>
    <t>pay_420001384</t>
  </si>
  <si>
    <t>pay_420001393</t>
  </si>
  <si>
    <t>pay_420001394</t>
  </si>
  <si>
    <t>pay_420001409</t>
  </si>
  <si>
    <t>pay_420001488</t>
  </si>
  <si>
    <t>pay_420001499</t>
  </si>
  <si>
    <t>pay_420001520</t>
  </si>
  <si>
    <t>pay_420001534</t>
  </si>
  <si>
    <t>pay_420001571</t>
  </si>
  <si>
    <t>pay_420001591</t>
  </si>
  <si>
    <t>pay_420001628</t>
  </si>
  <si>
    <t>pay_420001629</t>
  </si>
  <si>
    <t>pay_420001646</t>
  </si>
  <si>
    <t>ord26001723</t>
  </si>
  <si>
    <t>pay_420001659</t>
  </si>
  <si>
    <t>pay_420001677</t>
  </si>
  <si>
    <t>pay_420001690</t>
  </si>
  <si>
    <t>pay_420001714</t>
  </si>
  <si>
    <t>pay_420001734</t>
  </si>
  <si>
    <t>pay_420001764</t>
  </si>
  <si>
    <t>pay_420001813</t>
  </si>
  <si>
    <t>ord26001896</t>
  </si>
  <si>
    <t>pay_420001814</t>
  </si>
  <si>
    <t>pay_420001829</t>
  </si>
  <si>
    <t>pay_420001943</t>
  </si>
  <si>
    <t>pay_420001970</t>
  </si>
  <si>
    <t>pay_420001986</t>
  </si>
  <si>
    <t>pay_420002003</t>
  </si>
  <si>
    <t>pay_420002062</t>
  </si>
  <si>
    <t xml:space="preserve">ORD26002154  </t>
  </si>
  <si>
    <t>pay_420002123</t>
  </si>
  <si>
    <t>pay_420002166</t>
  </si>
  <si>
    <t>pay_420002173</t>
  </si>
  <si>
    <t>pay_420002181</t>
  </si>
  <si>
    <t>pay_420002193</t>
  </si>
  <si>
    <t>pay_420002198</t>
  </si>
  <si>
    <t>pay_420002225</t>
  </si>
  <si>
    <t>pay_420002303</t>
  </si>
  <si>
    <t>pay_420002304</t>
  </si>
  <si>
    <t>ord26002418</t>
  </si>
  <si>
    <t>pay_420002378</t>
  </si>
  <si>
    <t>pay_420002384</t>
  </si>
  <si>
    <t>pay_420002427</t>
  </si>
  <si>
    <t>ord26002539</t>
  </si>
  <si>
    <t>pay_420002437</t>
  </si>
  <si>
    <t>pay_420002446</t>
  </si>
  <si>
    <t>pay_420002449</t>
  </si>
  <si>
    <t>pay_420002451</t>
  </si>
  <si>
    <t>pay_420002452</t>
  </si>
  <si>
    <t>ORD-26002566</t>
  </si>
  <si>
    <t>pay_420002484</t>
  </si>
  <si>
    <t>pay_420002498</t>
  </si>
  <si>
    <t>pay_420002594</t>
  </si>
  <si>
    <t>pay_420002619</t>
  </si>
  <si>
    <t>pay_420002653</t>
  </si>
  <si>
    <t>pay_420002783</t>
  </si>
  <si>
    <t>pay_420002852</t>
  </si>
  <si>
    <t>pay_420002899</t>
  </si>
  <si>
    <t>ORD-26003043</t>
  </si>
  <si>
    <t>pay_420002915</t>
  </si>
  <si>
    <t>ord26003058</t>
  </si>
  <si>
    <t>pay_420002923</t>
  </si>
  <si>
    <t>pay_420002966</t>
  </si>
  <si>
    <t>pay_420002967</t>
  </si>
  <si>
    <t>pay_420002974</t>
  </si>
  <si>
    <t>pay_420002987</t>
  </si>
  <si>
    <t>pay_420002989</t>
  </si>
  <si>
    <t>pay_420003011</t>
  </si>
  <si>
    <t>pay_420003061</t>
  </si>
  <si>
    <t>pay_420003182</t>
  </si>
  <si>
    <t>pay_420003200</t>
  </si>
  <si>
    <t>pay_420003218</t>
  </si>
  <si>
    <t>pay_420003253</t>
  </si>
  <si>
    <t>pay_420003258</t>
  </si>
  <si>
    <t>pay_420003292</t>
  </si>
  <si>
    <t>ord26003456</t>
  </si>
  <si>
    <t>pay_420003319</t>
  </si>
  <si>
    <t>pay_420003322</t>
  </si>
  <si>
    <t>pay_420003433</t>
  </si>
  <si>
    <t>pay_420003435</t>
  </si>
  <si>
    <t>ord26003604</t>
  </si>
  <si>
    <t>pay_420003452</t>
  </si>
  <si>
    <t>pay_420003495</t>
  </si>
  <si>
    <t>pay_420003521</t>
  </si>
  <si>
    <t>pay_420003529</t>
  </si>
  <si>
    <t>pay_420003537</t>
  </si>
  <si>
    <t>ord26003708</t>
  </si>
  <si>
    <t>pay_420003538</t>
  </si>
  <si>
    <t>ord26003709</t>
  </si>
  <si>
    <t>pay_420003573</t>
  </si>
  <si>
    <t>ORD-26003741</t>
  </si>
  <si>
    <t>pay_420003575</t>
  </si>
  <si>
    <t>pay_420003579</t>
  </si>
  <si>
    <t>pay_420003609</t>
  </si>
  <si>
    <t>pay_420003620</t>
  </si>
  <si>
    <t>pay_420003643</t>
  </si>
  <si>
    <t>pay_420003684</t>
  </si>
  <si>
    <t>pay_420003736</t>
  </si>
  <si>
    <t>pay_420003743</t>
  </si>
  <si>
    <t>pay_420003746</t>
  </si>
  <si>
    <t xml:space="preserve">ORD26003920  </t>
  </si>
  <si>
    <t>pay_420003751</t>
  </si>
  <si>
    <t>pay_420003802</t>
  </si>
  <si>
    <t>pay_420003894</t>
  </si>
  <si>
    <t>pay_420003903</t>
  </si>
  <si>
    <t>pay_420003929</t>
  </si>
  <si>
    <t xml:space="preserve">ORD26004113  </t>
  </si>
  <si>
    <t>pay_420003982</t>
  </si>
  <si>
    <t>ord26004170</t>
  </si>
  <si>
    <t>pay_420003990</t>
  </si>
  <si>
    <t>pay_420004002</t>
  </si>
  <si>
    <t>pay_420004021</t>
  </si>
  <si>
    <t>pay_420004117</t>
  </si>
  <si>
    <t>pay_420004122</t>
  </si>
  <si>
    <t>ord26004314</t>
  </si>
  <si>
    <t>pay_420004177</t>
  </si>
  <si>
    <t>pay_420004204</t>
  </si>
  <si>
    <t>ord26004402</t>
  </si>
  <si>
    <t>pay_420004205</t>
  </si>
  <si>
    <t>ord26004403</t>
  </si>
  <si>
    <t>pay_420004220</t>
  </si>
  <si>
    <t>pay_420004242</t>
  </si>
  <si>
    <t>pay_420004246</t>
  </si>
  <si>
    <t>pay_420004289</t>
  </si>
  <si>
    <t>pay_420004291</t>
  </si>
  <si>
    <t>pay_420004297</t>
  </si>
  <si>
    <t>pay_420004398</t>
  </si>
  <si>
    <t>pay_420004452</t>
  </si>
  <si>
    <t>pay_420004492</t>
  </si>
  <si>
    <t>pay_420004494</t>
  </si>
  <si>
    <t>pay_420004500</t>
  </si>
  <si>
    <t>pay_420004541</t>
  </si>
  <si>
    <t>ORD-26004754</t>
  </si>
  <si>
    <t>pay_420004552</t>
  </si>
  <si>
    <t>pay_420004602</t>
  </si>
  <si>
    <t>pay_420004657</t>
  </si>
  <si>
    <t xml:space="preserve">ORD26004877  </t>
  </si>
  <si>
    <t>pay_420004688</t>
  </si>
  <si>
    <t>pay_420004700</t>
  </si>
  <si>
    <t>pay_420004733</t>
  </si>
  <si>
    <t>pay_420004743</t>
  </si>
  <si>
    <t>pay_420004749</t>
  </si>
  <si>
    <t>pay_420004783</t>
  </si>
  <si>
    <t>pay_420004850</t>
  </si>
  <si>
    <t>pay_420004866</t>
  </si>
  <si>
    <t>pay_420004966</t>
  </si>
  <si>
    <t xml:space="preserve">ORD26005199  </t>
  </si>
  <si>
    <t>pay_420005013</t>
  </si>
  <si>
    <t>pay_420005024</t>
  </si>
  <si>
    <t>pay_420005077</t>
  </si>
  <si>
    <t>pay_420005127</t>
  </si>
  <si>
    <t>pay_420005214</t>
  </si>
  <si>
    <t>ord26005455</t>
  </si>
  <si>
    <t>pay_420005230</t>
  </si>
  <si>
    <t>pay_420005254</t>
  </si>
  <si>
    <t>pay_420005257</t>
  </si>
  <si>
    <t xml:space="preserve">ORD26005494  </t>
  </si>
  <si>
    <t>pay_420005259</t>
  </si>
  <si>
    <t>pay_420005260</t>
  </si>
  <si>
    <t>pay_420005358</t>
  </si>
  <si>
    <t>ord26005600</t>
  </si>
  <si>
    <t>pay_420005463</t>
  </si>
  <si>
    <t>pay_420005476</t>
  </si>
  <si>
    <t>pay_420005516</t>
  </si>
  <si>
    <t>pay_420005585</t>
  </si>
  <si>
    <t>pay_420005612</t>
  </si>
  <si>
    <t>pay_420005637</t>
  </si>
  <si>
    <t xml:space="preserve">ORD26005900  </t>
  </si>
  <si>
    <t>pay_420005678</t>
  </si>
  <si>
    <t>pay_420005699</t>
  </si>
  <si>
    <t>rfnd_1C41Q7T6GFAL</t>
  </si>
  <si>
    <t>rfnd_KJKJAE6PT0EL</t>
  </si>
  <si>
    <t>pay_420000042</t>
  </si>
  <si>
    <t>STL-20260906</t>
  </si>
  <si>
    <t>pay_420000048</t>
  </si>
  <si>
    <t>pay_420000091</t>
  </si>
  <si>
    <t>ORD-26000097</t>
  </si>
  <si>
    <t>pay_420000104</t>
  </si>
  <si>
    <t>pay_420000108</t>
  </si>
  <si>
    <t>pay_420000110</t>
  </si>
  <si>
    <t>pay_420000150</t>
  </si>
  <si>
    <t>pay_420000189</t>
  </si>
  <si>
    <t>pay_420000207</t>
  </si>
  <si>
    <t>pay_420000253</t>
  </si>
  <si>
    <t>pay_420000284</t>
  </si>
  <si>
    <t xml:space="preserve">ORD26000300  </t>
  </si>
  <si>
    <t>pay_420000304</t>
  </si>
  <si>
    <t>pay_420000324</t>
  </si>
  <si>
    <t>pay_420000333</t>
  </si>
  <si>
    <t>pay_420000372</t>
  </si>
  <si>
    <t>pay_420000445</t>
  </si>
  <si>
    <t>pay_420000472</t>
  </si>
  <si>
    <t>pay_420000508</t>
  </si>
  <si>
    <t>pay_420000593</t>
  </si>
  <si>
    <t>pay_420000639</t>
  </si>
  <si>
    <t>pay_420000668</t>
  </si>
  <si>
    <t>ord26000697</t>
  </si>
  <si>
    <t>pay_420000741</t>
  </si>
  <si>
    <t>pay_420000746</t>
  </si>
  <si>
    <t xml:space="preserve">ORD26000779  </t>
  </si>
  <si>
    <t>pay_420000747</t>
  </si>
  <si>
    <t>pay_420000761</t>
  </si>
  <si>
    <t>pay_420000776</t>
  </si>
  <si>
    <t xml:space="preserve">ORD26000808  </t>
  </si>
  <si>
    <t>pay_420000803</t>
  </si>
  <si>
    <t xml:space="preserve">ORD26000837  </t>
  </si>
  <si>
    <t>pay_420000813</t>
  </si>
  <si>
    <t>pay_420000830</t>
  </si>
  <si>
    <t>pay_420000876</t>
  </si>
  <si>
    <t>pay_420000935</t>
  </si>
  <si>
    <t>pay_420000950</t>
  </si>
  <si>
    <t>pay_420001078</t>
  </si>
  <si>
    <t>pay_420001113</t>
  </si>
  <si>
    <t>pay_420001127</t>
  </si>
  <si>
    <t>pay_420001174</t>
  </si>
  <si>
    <t>ORD-26001224</t>
  </si>
  <si>
    <t>pay_420001194</t>
  </si>
  <si>
    <t>pay_420001229</t>
  </si>
  <si>
    <t>pay_420001309</t>
  </si>
  <si>
    <t>pay_420001319</t>
  </si>
  <si>
    <t>ord26001381</t>
  </si>
  <si>
    <t>pay_420001343</t>
  </si>
  <si>
    <t>pay_420001372</t>
  </si>
  <si>
    <t>pay_420001387</t>
  </si>
  <si>
    <t>pay_420001395</t>
  </si>
  <si>
    <t>pay_420001400</t>
  </si>
  <si>
    <t>pay_420001402</t>
  </si>
  <si>
    <t>pay_420001461</t>
  </si>
  <si>
    <t>pay_420001480</t>
  </si>
  <si>
    <t>pay_420001498</t>
  </si>
  <si>
    <t>ord26001563</t>
  </si>
  <si>
    <t>pay_420001528</t>
  </si>
  <si>
    <t>pay_420001550</t>
  </si>
  <si>
    <t>ORD-26001618</t>
  </si>
  <si>
    <t>pay_420001559</t>
  </si>
  <si>
    <t>pay_420001574</t>
  </si>
  <si>
    <t>pay_420001595</t>
  </si>
  <si>
    <t>pay_420001598</t>
  </si>
  <si>
    <t>pay_420001608</t>
  </si>
  <si>
    <t>pay_420001626</t>
  </si>
  <si>
    <t>pay_420001688</t>
  </si>
  <si>
    <t>pay_420001713</t>
  </si>
  <si>
    <t>pay_420001739</t>
  </si>
  <si>
    <t>pay_420001815</t>
  </si>
  <si>
    <t>pay_420001858</t>
  </si>
  <si>
    <t>pay_420001947</t>
  </si>
  <si>
    <t xml:space="preserve">ORD26002041  </t>
  </si>
  <si>
    <t>pay_420002064</t>
  </si>
  <si>
    <t>pay_420002074</t>
  </si>
  <si>
    <t>pay_420002084</t>
  </si>
  <si>
    <t>pay_420002090</t>
  </si>
  <si>
    <t>pay_420002125</t>
  </si>
  <si>
    <t>pay_420002127</t>
  </si>
  <si>
    <t>pay_420002163</t>
  </si>
  <si>
    <t>pay_420002203</t>
  </si>
  <si>
    <t>pay_420002238</t>
  </si>
  <si>
    <t>ord26002342</t>
  </si>
  <si>
    <t>pay_420002266</t>
  </si>
  <si>
    <t>ord26002374</t>
  </si>
  <si>
    <t>pay_420002289</t>
  </si>
  <si>
    <t>pay_420002297</t>
  </si>
  <si>
    <t>ORD-26002410</t>
  </si>
  <si>
    <t>pay_420002305</t>
  </si>
  <si>
    <t>pay_420002316</t>
  </si>
  <si>
    <t>pay_420002333</t>
  </si>
  <si>
    <t xml:space="preserve">ORD26002447  </t>
  </si>
  <si>
    <t>pay_420002367</t>
  </si>
  <si>
    <t>pay_420002390</t>
  </si>
  <si>
    <t>pay_420002417</t>
  </si>
  <si>
    <t>pay_420002430</t>
  </si>
  <si>
    <t>pay_420002442</t>
  </si>
  <si>
    <t>pay_420002487</t>
  </si>
  <si>
    <t>pay_420002538</t>
  </si>
  <si>
    <t>ORD-26002662</t>
  </si>
  <si>
    <t>pay_420002586</t>
  </si>
  <si>
    <t>pay_420002647</t>
  </si>
  <si>
    <t>pay_420002654</t>
  </si>
  <si>
    <t>pay_420002662</t>
  </si>
  <si>
    <t>ORD-26002795</t>
  </si>
  <si>
    <t>pay_420002668</t>
  </si>
  <si>
    <t>pay_420002686</t>
  </si>
  <si>
    <t>ord26002818</t>
  </si>
  <si>
    <t>pay_420002692</t>
  </si>
  <si>
    <t>pay_420002729</t>
  </si>
  <si>
    <t>pay_420002744</t>
  </si>
  <si>
    <t>pay_420002746</t>
  </si>
  <si>
    <t>pay_420002802</t>
  </si>
  <si>
    <t>pay_420002931</t>
  </si>
  <si>
    <t>pay_420002960</t>
  </si>
  <si>
    <t>pay_420002961</t>
  </si>
  <si>
    <t>pay_420003036</t>
  </si>
  <si>
    <t>pay_420003041</t>
  </si>
  <si>
    <t>pay_420003063</t>
  </si>
  <si>
    <t>pay_420003118</t>
  </si>
  <si>
    <t>pay_420003142</t>
  </si>
  <si>
    <t>pay_420003162</t>
  </si>
  <si>
    <t>pay_420003187</t>
  </si>
  <si>
    <t>pay_420003293</t>
  </si>
  <si>
    <t>pay_420003324</t>
  </si>
  <si>
    <t>pay_420003355</t>
  </si>
  <si>
    <t>pay_420003367</t>
  </si>
  <si>
    <t>pay_420003384</t>
  </si>
  <si>
    <t xml:space="preserve">ORD26003551  </t>
  </si>
  <si>
    <t>pay_420003415</t>
  </si>
  <si>
    <t>pay_420003468</t>
  </si>
  <si>
    <t>ORD-26003636</t>
  </si>
  <si>
    <t>pay_420003488</t>
  </si>
  <si>
    <t>pay_420003562</t>
  </si>
  <si>
    <t>ord26003730</t>
  </si>
  <si>
    <t>pay_420003585</t>
  </si>
  <si>
    <t>pay_420003646</t>
  </si>
  <si>
    <t>pay_420003685</t>
  </si>
  <si>
    <t>ord26003856</t>
  </si>
  <si>
    <t>pay_420003722</t>
  </si>
  <si>
    <t>pay_420003735</t>
  </si>
  <si>
    <t>pay_420003748</t>
  </si>
  <si>
    <t>pay_420003763</t>
  </si>
  <si>
    <t>ord26003938</t>
  </si>
  <si>
    <t>pay_420003784</t>
  </si>
  <si>
    <t>pay_420003832</t>
  </si>
  <si>
    <t>pay_420003847</t>
  </si>
  <si>
    <t>pay_420003900</t>
  </si>
  <si>
    <t>pay_420003901</t>
  </si>
  <si>
    <t>pay_420003918</t>
  </si>
  <si>
    <t>pay_420003943</t>
  </si>
  <si>
    <t>pay_420003952</t>
  </si>
  <si>
    <t>pay_420003970</t>
  </si>
  <si>
    <t>pay_420004041</t>
  </si>
  <si>
    <t>ord26004231</t>
  </si>
  <si>
    <t>pay_420004044</t>
  </si>
  <si>
    <t>pay_420004051</t>
  </si>
  <si>
    <t>pay_420004059</t>
  </si>
  <si>
    <t xml:space="preserve">ORD26004251  </t>
  </si>
  <si>
    <t>pay_420004078</t>
  </si>
  <si>
    <t>ord26004271</t>
  </si>
  <si>
    <t>pay_420004089</t>
  </si>
  <si>
    <t>pay_420004149</t>
  </si>
  <si>
    <t>pay_420004214</t>
  </si>
  <si>
    <t>pay_420004313</t>
  </si>
  <si>
    <t>pay_420004328</t>
  </si>
  <si>
    <t>pay_420004338</t>
  </si>
  <si>
    <t>pay_420004392</t>
  </si>
  <si>
    <t>pay_420004445</t>
  </si>
  <si>
    <t>pay_420004512</t>
  </si>
  <si>
    <t>pay_420004525</t>
  </si>
  <si>
    <t>ord26004738</t>
  </si>
  <si>
    <t>pay_420004553</t>
  </si>
  <si>
    <t>pay_420004611</t>
  </si>
  <si>
    <t>ord26004824</t>
  </si>
  <si>
    <t>pay_420004641</t>
  </si>
  <si>
    <t>pay_420004647</t>
  </si>
  <si>
    <t>pay_420004682</t>
  </si>
  <si>
    <t>pay_420004758</t>
  </si>
  <si>
    <t>pay_420004759</t>
  </si>
  <si>
    <t>pay_420004794</t>
  </si>
  <si>
    <t>pay_420004852</t>
  </si>
  <si>
    <t>pay_420004856</t>
  </si>
  <si>
    <t>pay_420004864</t>
  </si>
  <si>
    <t>pay_420004886</t>
  </si>
  <si>
    <t>pay_420004888</t>
  </si>
  <si>
    <t>pay_420004889</t>
  </si>
  <si>
    <t>pay_420004891</t>
  </si>
  <si>
    <t>ORD-26005119</t>
  </si>
  <si>
    <t>pay_420004983</t>
  </si>
  <si>
    <t>pay_420004997</t>
  </si>
  <si>
    <t>ord26005233</t>
  </si>
  <si>
    <t>pay_420005008</t>
  </si>
  <si>
    <t>pay_420005009</t>
  </si>
  <si>
    <t>pay_420005023</t>
  </si>
  <si>
    <t>pay_420005058</t>
  </si>
  <si>
    <t>pay_420005063</t>
  </si>
  <si>
    <t>pay_420005079</t>
  </si>
  <si>
    <t>pay_420005104</t>
  </si>
  <si>
    <t>pay_420005125</t>
  </si>
  <si>
    <t>pay_420005129</t>
  </si>
  <si>
    <t>pay_420005209</t>
  </si>
  <si>
    <t>ord26005450</t>
  </si>
  <si>
    <t>pay_420005213</t>
  </si>
  <si>
    <t>pay_420005229</t>
  </si>
  <si>
    <t>pay_420005234</t>
  </si>
  <si>
    <t>pay_420005294</t>
  </si>
  <si>
    <t>pay_420005326</t>
  </si>
  <si>
    <t>pay_420005347</t>
  </si>
  <si>
    <t>pay_420005354</t>
  </si>
  <si>
    <t>pay_420005363</t>
  </si>
  <si>
    <t>pay_420005369</t>
  </si>
  <si>
    <t>pay_420005376</t>
  </si>
  <si>
    <t>pay_420005378</t>
  </si>
  <si>
    <t>ord26005621</t>
  </si>
  <si>
    <t>pay_420005415</t>
  </si>
  <si>
    <t>pay_420005453</t>
  </si>
  <si>
    <t>pay_420005460</t>
  </si>
  <si>
    <t>pay_420005467</t>
  </si>
  <si>
    <t>pay_420005475</t>
  </si>
  <si>
    <t>ORD-26005724</t>
  </si>
  <si>
    <t>pay_420005503</t>
  </si>
  <si>
    <t>pay_420005565</t>
  </si>
  <si>
    <t>pay_420005569</t>
  </si>
  <si>
    <t>pay_420005665</t>
  </si>
  <si>
    <t>ORD-26005930</t>
  </si>
  <si>
    <t>pay_420005675</t>
  </si>
  <si>
    <t>pay_420005728</t>
  </si>
  <si>
    <t>pay_420005731</t>
  </si>
  <si>
    <t>rfnd_1R7WDBXGYHDQ</t>
  </si>
  <si>
    <t>rfnd_GKK57QSMZQR7</t>
  </si>
  <si>
    <t>pay_420000116</t>
  </si>
  <si>
    <t>STL-20260907</t>
  </si>
  <si>
    <t>pay_420000220</t>
  </si>
  <si>
    <t>pay_420000266</t>
  </si>
  <si>
    <t>pay_420000267</t>
  </si>
  <si>
    <t xml:space="preserve">ORD26000284  </t>
  </si>
  <si>
    <t>pay_420000320</t>
  </si>
  <si>
    <t>pay_420000329</t>
  </si>
  <si>
    <t>pay_420000387</t>
  </si>
  <si>
    <t>pay_420000389</t>
  </si>
  <si>
    <t>pay_420000486</t>
  </si>
  <si>
    <t>pay_420000504</t>
  </si>
  <si>
    <t>pay_420000520</t>
  </si>
  <si>
    <t>pay_420000578</t>
  </si>
  <si>
    <t>pay_420000582</t>
  </si>
  <si>
    <t>pay_420000612</t>
  </si>
  <si>
    <t>pay_420000620</t>
  </si>
  <si>
    <t>pay_420000666</t>
  </si>
  <si>
    <t>pay_420000701</t>
  </si>
  <si>
    <t>pay_420000709</t>
  </si>
  <si>
    <t>pay_420000745</t>
  </si>
  <si>
    <t>ord26000778</t>
  </si>
  <si>
    <t>pay_420000811</t>
  </si>
  <si>
    <t>pay_420000888</t>
  </si>
  <si>
    <t>pay_420000889</t>
  </si>
  <si>
    <t>pay_420000900</t>
  </si>
  <si>
    <t>ORD-26000939</t>
  </si>
  <si>
    <t>pay_420000926</t>
  </si>
  <si>
    <t>pay_420000940</t>
  </si>
  <si>
    <t>pay_420000953</t>
  </si>
  <si>
    <t>pay_420000964</t>
  </si>
  <si>
    <t>pay_420000992</t>
  </si>
  <si>
    <t>pay_420001073</t>
  </si>
  <si>
    <t>pay_420001122</t>
  </si>
  <si>
    <t>ord26001170</t>
  </si>
  <si>
    <t>pay_420001123</t>
  </si>
  <si>
    <t>pay_420001149</t>
  </si>
  <si>
    <t>pay_420001151</t>
  </si>
  <si>
    <t>pay_420001165</t>
  </si>
  <si>
    <t>ord26001214</t>
  </si>
  <si>
    <t>pay_420001181</t>
  </si>
  <si>
    <t>pay_420001186</t>
  </si>
  <si>
    <t>ord26001239</t>
  </si>
  <si>
    <t>pay_420001189</t>
  </si>
  <si>
    <t>ord26001242</t>
  </si>
  <si>
    <t>pay_420001263</t>
  </si>
  <si>
    <t>pay_420001282</t>
  </si>
  <si>
    <t>pay_420001283</t>
  </si>
  <si>
    <t>pay_420001375</t>
  </si>
  <si>
    <t>pay_420001401</t>
  </si>
  <si>
    <t>pay_420001405</t>
  </si>
  <si>
    <t xml:space="preserve">ORD26001475  </t>
  </si>
  <si>
    <t>pay_420001427</t>
  </si>
  <si>
    <t>pay_420001433</t>
  </si>
  <si>
    <t>pay_420001439</t>
  </si>
  <si>
    <t>pay_420001474</t>
  </si>
  <si>
    <t>ord26001538</t>
  </si>
  <si>
    <t>pay_420001481</t>
  </si>
  <si>
    <t>ord26001546</t>
  </si>
  <si>
    <t>pay_420001485</t>
  </si>
  <si>
    <t>ORD-26001550</t>
  </si>
  <si>
    <t>pay_420001631</t>
  </si>
  <si>
    <t>ORD-26001707</t>
  </si>
  <si>
    <t>pay_420001643</t>
  </si>
  <si>
    <t>pay_420001644</t>
  </si>
  <si>
    <t>pay_420001678</t>
  </si>
  <si>
    <t>pay_420001703</t>
  </si>
  <si>
    <t>pay_420001770</t>
  </si>
  <si>
    <t>pay_420001818</t>
  </si>
  <si>
    <t>pay_420001856</t>
  </si>
  <si>
    <t>pay_420001878</t>
  </si>
  <si>
    <t>pay_420001903</t>
  </si>
  <si>
    <t>pay_420001936</t>
  </si>
  <si>
    <t>pay_420002012</t>
  </si>
  <si>
    <t>pay_420002014</t>
  </si>
  <si>
    <t>pay_420002170</t>
  </si>
  <si>
    <t xml:space="preserve">ORD26002271  </t>
  </si>
  <si>
    <t>pay_420002269</t>
  </si>
  <si>
    <t>pay_420002271</t>
  </si>
  <si>
    <t xml:space="preserve">ORD26002379  </t>
  </si>
  <si>
    <t>pay_420002275</t>
  </si>
  <si>
    <t>pay_420002339</t>
  </si>
  <si>
    <t>pay_420002345</t>
  </si>
  <si>
    <t>pay_420002402</t>
  </si>
  <si>
    <t>pay_420002515</t>
  </si>
  <si>
    <t xml:space="preserve">ORD26002635  </t>
  </si>
  <si>
    <t>pay_420002614</t>
  </si>
  <si>
    <t>pay_420002629</t>
  </si>
  <si>
    <t>pay_420002640</t>
  </si>
  <si>
    <t>pay_420002643</t>
  </si>
  <si>
    <t>pay_420002648</t>
  </si>
  <si>
    <t>pay_420002696</t>
  </si>
  <si>
    <t>pay_420002709</t>
  </si>
  <si>
    <t>pay_420002718</t>
  </si>
  <si>
    <t>pay_420002722</t>
  </si>
  <si>
    <t>pay_420002727</t>
  </si>
  <si>
    <t>pay_420002750</t>
  </si>
  <si>
    <t>pay_420002751</t>
  </si>
  <si>
    <t>pay_420002805</t>
  </si>
  <si>
    <t>pay_420002810</t>
  </si>
  <si>
    <t>pay_420002847</t>
  </si>
  <si>
    <t>ord26002990</t>
  </si>
  <si>
    <t>pay_420002876</t>
  </si>
  <si>
    <t>pay_420002880</t>
  </si>
  <si>
    <t>pay_420002910</t>
  </si>
  <si>
    <t>pay_420002956</t>
  </si>
  <si>
    <t>pay_420003002</t>
  </si>
  <si>
    <t>pay_420003019</t>
  </si>
  <si>
    <t>pay_420003052</t>
  </si>
  <si>
    <t>pay_420003062</t>
  </si>
  <si>
    <t>pay_420003097</t>
  </si>
  <si>
    <t>pay_420003161</t>
  </si>
  <si>
    <t>ord26003322</t>
  </si>
  <si>
    <t>pay_420003186</t>
  </si>
  <si>
    <t>pay_420003197</t>
  </si>
  <si>
    <t>pay_420003252</t>
  </si>
  <si>
    <t>pay_420003284</t>
  </si>
  <si>
    <t>pay_420003391</t>
  </si>
  <si>
    <t>pay_420003490</t>
  </si>
  <si>
    <t>pay_420003503</t>
  </si>
  <si>
    <t>ORD-26003671</t>
  </si>
  <si>
    <t>pay_420003507</t>
  </si>
  <si>
    <t>pay_420003563</t>
  </si>
  <si>
    <t>pay_420003576</t>
  </si>
  <si>
    <t>pay_420003581</t>
  </si>
  <si>
    <t>pay_420003608</t>
  </si>
  <si>
    <t>pay_420003629</t>
  </si>
  <si>
    <t>pay_420003649</t>
  </si>
  <si>
    <t>pay_420003659</t>
  </si>
  <si>
    <t>pay_420003668</t>
  </si>
  <si>
    <t>pay_420003691</t>
  </si>
  <si>
    <t>pay_420003714</t>
  </si>
  <si>
    <t>pay_420003767</t>
  </si>
  <si>
    <t>pay_420003789</t>
  </si>
  <si>
    <t xml:space="preserve">ORD26003966  </t>
  </si>
  <si>
    <t>pay_420003810</t>
  </si>
  <si>
    <t>pay_420003831</t>
  </si>
  <si>
    <t>pay_420003887</t>
  </si>
  <si>
    <t>pay_420003889</t>
  </si>
  <si>
    <t>pay_420003913</t>
  </si>
  <si>
    <t>pay_420003950</t>
  </si>
  <si>
    <t xml:space="preserve">ORD26004133  </t>
  </si>
  <si>
    <t>pay_420003958</t>
  </si>
  <si>
    <t>ord26004142</t>
  </si>
  <si>
    <t>pay_420003974</t>
  </si>
  <si>
    <t>ord26004159</t>
  </si>
  <si>
    <t>pay_420004005</t>
  </si>
  <si>
    <t>pay_420004066</t>
  </si>
  <si>
    <t>pay_420004067</t>
  </si>
  <si>
    <t>pay_420004109</t>
  </si>
  <si>
    <t>pay_420004146</t>
  </si>
  <si>
    <t>ord26004338</t>
  </si>
  <si>
    <t>pay_420004150</t>
  </si>
  <si>
    <t>pay_420004161</t>
  </si>
  <si>
    <t>pay_420004256</t>
  </si>
  <si>
    <t>pay_420004363</t>
  </si>
  <si>
    <t>pay_420004372</t>
  </si>
  <si>
    <t>pay_420004378</t>
  </si>
  <si>
    <t xml:space="preserve">ORD26004581  </t>
  </si>
  <si>
    <t>pay_420004393</t>
  </si>
  <si>
    <t>pay_420004405</t>
  </si>
  <si>
    <t>pay_420004426</t>
  </si>
  <si>
    <t>pay_420004455</t>
  </si>
  <si>
    <t>pay_420004524</t>
  </si>
  <si>
    <t>pay_420004526</t>
  </si>
  <si>
    <t>pay_420004536</t>
  </si>
  <si>
    <t>pay_420004540</t>
  </si>
  <si>
    <t>pay_420004546</t>
  </si>
  <si>
    <t>pay_420004558</t>
  </si>
  <si>
    <t>pay_420004609</t>
  </si>
  <si>
    <t>ord26004822</t>
  </si>
  <si>
    <t>pay_420004612</t>
  </si>
  <si>
    <t>pay_420004615</t>
  </si>
  <si>
    <t>pay_420004741</t>
  </si>
  <si>
    <t>pay_420004742</t>
  </si>
  <si>
    <t>pay_420004792</t>
  </si>
  <si>
    <t>pay_420004809</t>
  </si>
  <si>
    <t>pay_420004816</t>
  </si>
  <si>
    <t>pay_420004834</t>
  </si>
  <si>
    <t>pay_420004867</t>
  </si>
  <si>
    <t>pay_420004921</t>
  </si>
  <si>
    <t>ord26005153</t>
  </si>
  <si>
    <t>pay_420004933</t>
  </si>
  <si>
    <t>pay_420004968</t>
  </si>
  <si>
    <t>pay_420004995</t>
  </si>
  <si>
    <t>pay_420005075</t>
  </si>
  <si>
    <t>pay_420005106</t>
  </si>
  <si>
    <t>pay_420005237</t>
  </si>
  <si>
    <t>pay_420005267</t>
  </si>
  <si>
    <t>ord26005504</t>
  </si>
  <si>
    <t>pay_420005293</t>
  </si>
  <si>
    <t>pay_420005355</t>
  </si>
  <si>
    <t>ord26005597</t>
  </si>
  <si>
    <t>pay_420005372</t>
  </si>
  <si>
    <t>ord26005614</t>
  </si>
  <si>
    <t>pay_420005380</t>
  </si>
  <si>
    <t>pay_420005461</t>
  </si>
  <si>
    <t>pay_420005462</t>
  </si>
  <si>
    <t>ord26005710</t>
  </si>
  <si>
    <t>pay_420005466</t>
  </si>
  <si>
    <t>pay_420005474</t>
  </si>
  <si>
    <t>pay_420005488</t>
  </si>
  <si>
    <t>pay_420005511</t>
  </si>
  <si>
    <t>pay_420005518</t>
  </si>
  <si>
    <t>pay_420005547</t>
  </si>
  <si>
    <t>ord26005800</t>
  </si>
  <si>
    <t>pay_420005574</t>
  </si>
  <si>
    <t>pay_420005591</t>
  </si>
  <si>
    <t>pay_420005605</t>
  </si>
  <si>
    <t>pay_420005639</t>
  </si>
  <si>
    <t>pay_420005641</t>
  </si>
  <si>
    <t>ord26005904</t>
  </si>
  <si>
    <t>pay_420005698</t>
  </si>
  <si>
    <t>pay_420005709</t>
  </si>
  <si>
    <t>rfnd_GKEQ4YTEEKX2</t>
  </si>
  <si>
    <t>rfnd_LNGG7VFY20ET</t>
  </si>
  <si>
    <t>pay_420000021</t>
  </si>
  <si>
    <t>ord26000020</t>
  </si>
  <si>
    <t>STL-20260908</t>
  </si>
  <si>
    <t>pay_420000038</t>
  </si>
  <si>
    <t>pay_420000079</t>
  </si>
  <si>
    <t>pay_420000090</t>
  </si>
  <si>
    <t>pay_420000146</t>
  </si>
  <si>
    <t xml:space="preserve">ORD26000156  </t>
  </si>
  <si>
    <t>pay_420000180</t>
  </si>
  <si>
    <t>pay_420000203</t>
  </si>
  <si>
    <t>pay_420000216</t>
  </si>
  <si>
    <t>ord26000230</t>
  </si>
  <si>
    <t>pay_420000263</t>
  </si>
  <si>
    <t>ord26000280</t>
  </si>
  <si>
    <t>pay_420000264</t>
  </si>
  <si>
    <t>pay_420000365</t>
  </si>
  <si>
    <t>pay_420000382</t>
  </si>
  <si>
    <t>pay_420000383</t>
  </si>
  <si>
    <t>pay_420000400</t>
  </si>
  <si>
    <t>pay_420000408</t>
  </si>
  <si>
    <t>pay_420000424</t>
  </si>
  <si>
    <t>pay_420000439</t>
  </si>
  <si>
    <t>pay_420000467</t>
  </si>
  <si>
    <t>pay_420000469</t>
  </si>
  <si>
    <t>pay_420000495</t>
  </si>
  <si>
    <t>pay_420000496</t>
  </si>
  <si>
    <t>pay_420000516</t>
  </si>
  <si>
    <t>pay_420000605</t>
  </si>
  <si>
    <t>ORD-26000626</t>
  </si>
  <si>
    <t>pay_420000619</t>
  </si>
  <si>
    <t xml:space="preserve">ORD26000643  </t>
  </si>
  <si>
    <t>pay_420000622</t>
  </si>
  <si>
    <t>pay_420000629</t>
  </si>
  <si>
    <t>pay_420000682</t>
  </si>
  <si>
    <t>pay_420000687</t>
  </si>
  <si>
    <t>pay_420000748</t>
  </si>
  <si>
    <t>ORD-26000781</t>
  </si>
  <si>
    <t>pay_420000834</t>
  </si>
  <si>
    <t>pay_420000838</t>
  </si>
  <si>
    <t>pay_420000869</t>
  </si>
  <si>
    <t>pay_420000903</t>
  </si>
  <si>
    <t>pay_420000928</t>
  </si>
  <si>
    <t>pay_420000954</t>
  </si>
  <si>
    <t>pay_420000984</t>
  </si>
  <si>
    <t>pay_420000999</t>
  </si>
  <si>
    <t>pay_420001001</t>
  </si>
  <si>
    <t>pay_420001018</t>
  </si>
  <si>
    <t>pay_420001031</t>
  </si>
  <si>
    <t>pay_420001057</t>
  </si>
  <si>
    <t>pay_420001131</t>
  </si>
  <si>
    <t>pay_420001162</t>
  </si>
  <si>
    <t>pay_420001163</t>
  </si>
  <si>
    <t>pay_420001180</t>
  </si>
  <si>
    <t>pay_420001297</t>
  </si>
  <si>
    <t>pay_420001305</t>
  </si>
  <si>
    <t>pay_420001340</t>
  </si>
  <si>
    <t>pay_420001399</t>
  </si>
  <si>
    <t>pay_420001416</t>
  </si>
  <si>
    <t>pay_420001429</t>
  </si>
  <si>
    <t>pay_420001438</t>
  </si>
  <si>
    <t>ORD-26001505</t>
  </si>
  <si>
    <t>pay_420001476</t>
  </si>
  <si>
    <t>pay_420001505</t>
  </si>
  <si>
    <t>pay_420001518</t>
  </si>
  <si>
    <t>pay_420001539</t>
  </si>
  <si>
    <t>pay_420001579</t>
  </si>
  <si>
    <t>pay_420001584</t>
  </si>
  <si>
    <t>pay_420001590</t>
  </si>
  <si>
    <t>ord26001663</t>
  </si>
  <si>
    <t>pay_420001635</t>
  </si>
  <si>
    <t xml:space="preserve">ORD26001711  </t>
  </si>
  <si>
    <t>pay_420001656</t>
  </si>
  <si>
    <t>pay_420001668</t>
  </si>
  <si>
    <t>ord26001747</t>
  </si>
  <si>
    <t>pay_420001676</t>
  </si>
  <si>
    <t>pay_420001708</t>
  </si>
  <si>
    <t>pay_420001785</t>
  </si>
  <si>
    <t>pay_420001853</t>
  </si>
  <si>
    <t>pay_420001862</t>
  </si>
  <si>
    <t>pay_420001963</t>
  </si>
  <si>
    <t>pay_420001975</t>
  </si>
  <si>
    <t>pay_420002026</t>
  </si>
  <si>
    <t>pay_420002058</t>
  </si>
  <si>
    <t>pay_420002066</t>
  </si>
  <si>
    <t>ORD-26002158</t>
  </si>
  <si>
    <t>pay_420002130</t>
  </si>
  <si>
    <t>pay_420002192</t>
  </si>
  <si>
    <t>pay_420002235</t>
  </si>
  <si>
    <t>pay_420002342</t>
  </si>
  <si>
    <t>pay_420002343</t>
  </si>
  <si>
    <t>pay_420002361</t>
  </si>
  <si>
    <t>ORD-26002474</t>
  </si>
  <si>
    <t>pay_420002379</t>
  </si>
  <si>
    <t>pay_420002393</t>
  </si>
  <si>
    <t>pay_420002444</t>
  </si>
  <si>
    <t>pay_420002494</t>
  </si>
  <si>
    <t>pay_420002513</t>
  </si>
  <si>
    <t>pay_420002576</t>
  </si>
  <si>
    <t>pay_420002604</t>
  </si>
  <si>
    <t>pay_420002609</t>
  </si>
  <si>
    <t>ord26002739</t>
  </si>
  <si>
    <t>pay_420002617</t>
  </si>
  <si>
    <t>pay_420002672</t>
  </si>
  <si>
    <t>pay_420002675</t>
  </si>
  <si>
    <t>ord26002807</t>
  </si>
  <si>
    <t>pay_420002688</t>
  </si>
  <si>
    <t>ord26002820</t>
  </si>
  <si>
    <t>pay_420002699</t>
  </si>
  <si>
    <t>pay_420002754</t>
  </si>
  <si>
    <t>pay_420002780</t>
  </si>
  <si>
    <t>pay_420002781</t>
  </si>
  <si>
    <t>pay_420002799</t>
  </si>
  <si>
    <t>pay_420002813</t>
  </si>
  <si>
    <t>pay_420002815</t>
  </si>
  <si>
    <t>pay_420002844</t>
  </si>
  <si>
    <t>pay_420002882</t>
  </si>
  <si>
    <t>pay_420002892</t>
  </si>
  <si>
    <t xml:space="preserve">ORD26003034  </t>
  </si>
  <si>
    <t>pay_420002978</t>
  </si>
  <si>
    <t>pay_420002988</t>
  </si>
  <si>
    <t>pay_420003015</t>
  </si>
  <si>
    <t>pay_420003043</t>
  </si>
  <si>
    <t>pay_420003053</t>
  </si>
  <si>
    <t>ord26003205</t>
  </si>
  <si>
    <t>pay_420003068</t>
  </si>
  <si>
    <t>pay_420003079</t>
  </si>
  <si>
    <t>pay_420003081</t>
  </si>
  <si>
    <t>pay_420003130</t>
  </si>
  <si>
    <t>pay_420003160</t>
  </si>
  <si>
    <t>pay_420003181</t>
  </si>
  <si>
    <t>pay_420003199</t>
  </si>
  <si>
    <t>pay_420003209</t>
  </si>
  <si>
    <t>pay_420003217</t>
  </si>
  <si>
    <t>pay_420003246</t>
  </si>
  <si>
    <t xml:space="preserve">ORD26003409  </t>
  </si>
  <si>
    <t>pay_420003342</t>
  </si>
  <si>
    <t>pay_420003354</t>
  </si>
  <si>
    <t>pay_420003368</t>
  </si>
  <si>
    <t>pay_420003374</t>
  </si>
  <si>
    <t>pay_420003389</t>
  </si>
  <si>
    <t>ord26003555</t>
  </si>
  <si>
    <t>pay_420003408</t>
  </si>
  <si>
    <t>pay_420003412</t>
  </si>
  <si>
    <t>pay_420003414</t>
  </si>
  <si>
    <t>pay_420003497</t>
  </si>
  <si>
    <t>pay_420003504</t>
  </si>
  <si>
    <t>pay_420003742</t>
  </si>
  <si>
    <t>pay_420003762</t>
  </si>
  <si>
    <t>pay_420003816</t>
  </si>
  <si>
    <t>pay_420003825</t>
  </si>
  <si>
    <t>pay_420003864</t>
  </si>
  <si>
    <t>pay_420003902</t>
  </si>
  <si>
    <t>pay_420004011</t>
  </si>
  <si>
    <t>pay_420004081</t>
  </si>
  <si>
    <t>pay_420004099</t>
  </si>
  <si>
    <t>pay_420004108</t>
  </si>
  <si>
    <t>pay_420004223</t>
  </si>
  <si>
    <t>pay_420004253</t>
  </si>
  <si>
    <t>pay_420004259</t>
  </si>
  <si>
    <t>pay_420004300</t>
  </si>
  <si>
    <t>ord26004499</t>
  </si>
  <si>
    <t>pay_420004348</t>
  </si>
  <si>
    <t>pay_420004368</t>
  </si>
  <si>
    <t>pay_420004432</t>
  </si>
  <si>
    <t>pay_420004440</t>
  </si>
  <si>
    <t xml:space="preserve">ORD26004648  </t>
  </si>
  <si>
    <t>pay_420004447</t>
  </si>
  <si>
    <t>pay_420004456</t>
  </si>
  <si>
    <t>pay_420004464</t>
  </si>
  <si>
    <t>pay_420004483</t>
  </si>
  <si>
    <t>pay_420004488</t>
  </si>
  <si>
    <t>pay_420004635</t>
  </si>
  <si>
    <t>pay_420004669</t>
  </si>
  <si>
    <t>pay_420004713</t>
  </si>
  <si>
    <t>pay_420004716</t>
  </si>
  <si>
    <t>pay_420004720</t>
  </si>
  <si>
    <t>pay_420004746</t>
  </si>
  <si>
    <t xml:space="preserve">ORD26004967  </t>
  </si>
  <si>
    <t>pay_420004753</t>
  </si>
  <si>
    <t>pay_420004787</t>
  </si>
  <si>
    <t>pay_420004813</t>
  </si>
  <si>
    <t>pay_420004842</t>
  </si>
  <si>
    <t>pay_420004845</t>
  </si>
  <si>
    <t>pay_420004881</t>
  </si>
  <si>
    <t>pay_420004893</t>
  </si>
  <si>
    <t>pay_420004951</t>
  </si>
  <si>
    <t>pay_420004953</t>
  </si>
  <si>
    <t>pay_420004958</t>
  </si>
  <si>
    <t>pay_420004974</t>
  </si>
  <si>
    <t xml:space="preserve">ORD26005206  </t>
  </si>
  <si>
    <t>pay_420005007</t>
  </si>
  <si>
    <t>ord26005243</t>
  </si>
  <si>
    <t>pay_420005017</t>
  </si>
  <si>
    <t>pay_420005070</t>
  </si>
  <si>
    <t>pay_420005081</t>
  </si>
  <si>
    <t>pay_420005097</t>
  </si>
  <si>
    <t>pay_420005155</t>
  </si>
  <si>
    <t>pay_420005212</t>
  </si>
  <si>
    <t>pay_420005265</t>
  </si>
  <si>
    <t>pay_420005331</t>
  </si>
  <si>
    <t>pay_420005364</t>
  </si>
  <si>
    <t>pay_420005395</t>
  </si>
  <si>
    <t>pay_420005441</t>
  </si>
  <si>
    <t>pay_420005505</t>
  </si>
  <si>
    <t>pay_420005549</t>
  </si>
  <si>
    <t>pay_420005564</t>
  </si>
  <si>
    <t>pay_420005646</t>
  </si>
  <si>
    <t>pay_420005653</t>
  </si>
  <si>
    <t>pay_420005656</t>
  </si>
  <si>
    <t>pay_420005669</t>
  </si>
  <si>
    <t>pay_420005670</t>
  </si>
  <si>
    <t>pay_420005683</t>
  </si>
  <si>
    <t>ORD-26005948</t>
  </si>
  <si>
    <t>pay_420005716</t>
  </si>
  <si>
    <t xml:space="preserve">ORD26005983  </t>
  </si>
  <si>
    <t>pay_420005733</t>
  </si>
  <si>
    <t>ORD-26006000</t>
  </si>
  <si>
    <t>pay_420005739</t>
  </si>
  <si>
    <t>ORD26006504</t>
  </si>
  <si>
    <t>rfnd_7D82HBZNK9EM</t>
  </si>
  <si>
    <t>rfnd_HS8RMLB6WJAB</t>
  </si>
  <si>
    <t>rfnd_QUZMW0YB4Y1L</t>
  </si>
  <si>
    <t>pay_420000099</t>
  </si>
  <si>
    <t>STL-20260909</t>
  </si>
  <si>
    <t>pay_420000156</t>
  </si>
  <si>
    <t>pay_420000241</t>
  </si>
  <si>
    <t>pay_420000255</t>
  </si>
  <si>
    <t>pay_420000271</t>
  </si>
  <si>
    <t>ord26000289</t>
  </si>
  <si>
    <t>pay_420000295</t>
  </si>
  <si>
    <t xml:space="preserve">ORD26000311  </t>
  </si>
  <si>
    <t>pay_420000344</t>
  </si>
  <si>
    <t>pay_420000413</t>
  </si>
  <si>
    <t>pay_420000432</t>
  </si>
  <si>
    <t>ord26000449</t>
  </si>
  <si>
    <t>pay_420000440</t>
  </si>
  <si>
    <t>pay_420000479</t>
  </si>
  <si>
    <t>pay_420000503</t>
  </si>
  <si>
    <t>pay_420000530</t>
  </si>
  <si>
    <t>pay_420000542</t>
  </si>
  <si>
    <t>pay_420000559</t>
  </si>
  <si>
    <t>pay_420000660</t>
  </si>
  <si>
    <t>pay_420000699</t>
  </si>
  <si>
    <t>pay_420000730</t>
  </si>
  <si>
    <t>pay_420000733</t>
  </si>
  <si>
    <t>pay_420000754</t>
  </si>
  <si>
    <t>pay_420000787</t>
  </si>
  <si>
    <t>pay_420000814</t>
  </si>
  <si>
    <t>pay_420000835</t>
  </si>
  <si>
    <t>pay_420000839</t>
  </si>
  <si>
    <t>pay_420000858</t>
  </si>
  <si>
    <t>pay_420000918</t>
  </si>
  <si>
    <t>pay_420000978</t>
  </si>
  <si>
    <t>pay_420001037</t>
  </si>
  <si>
    <t>pay_420001042</t>
  </si>
  <si>
    <t xml:space="preserve">ORD26001085  </t>
  </si>
  <si>
    <t>pay_420001062</t>
  </si>
  <si>
    <t>pay_420001119</t>
  </si>
  <si>
    <t>pay_420001133</t>
  </si>
  <si>
    <t>pay_420001200</t>
  </si>
  <si>
    <t>pay_420001227</t>
  </si>
  <si>
    <t>pay_420001255</t>
  </si>
  <si>
    <t>pay_420001262</t>
  </si>
  <si>
    <t>ord26001319</t>
  </si>
  <si>
    <t>pay_420001267</t>
  </si>
  <si>
    <t>ord26001327</t>
  </si>
  <si>
    <t>pay_420001285</t>
  </si>
  <si>
    <t xml:space="preserve">ORD26001345  </t>
  </si>
  <si>
    <t>pay_420001299</t>
  </si>
  <si>
    <t>pay_420001304</t>
  </si>
  <si>
    <t>pay_420001374</t>
  </si>
  <si>
    <t>pay_420001391</t>
  </si>
  <si>
    <t>ord26001461</t>
  </si>
  <si>
    <t>pay_420001428</t>
  </si>
  <si>
    <t>pay_420001437</t>
  </si>
  <si>
    <t>pay_420001459</t>
  </si>
  <si>
    <t>pay_420001469</t>
  </si>
  <si>
    <t>pay_420001478</t>
  </si>
  <si>
    <t>pay_420001507</t>
  </si>
  <si>
    <t>ord26001573</t>
  </si>
  <si>
    <t>pay_420001623</t>
  </si>
  <si>
    <t>pay_420001647</t>
  </si>
  <si>
    <t>pay_420001710</t>
  </si>
  <si>
    <t xml:space="preserve">ORD26001791  </t>
  </si>
  <si>
    <t>pay_420001749</t>
  </si>
  <si>
    <t>pay_420001765</t>
  </si>
  <si>
    <t>pay_420001771</t>
  </si>
  <si>
    <t>ord26001854</t>
  </si>
  <si>
    <t>pay_420001779</t>
  </si>
  <si>
    <t>pay_420001808</t>
  </si>
  <si>
    <t>ord26001891</t>
  </si>
  <si>
    <t>pay_420001834</t>
  </si>
  <si>
    <t>pay_420001860</t>
  </si>
  <si>
    <t>ORD-26001946</t>
  </si>
  <si>
    <t>pay_420001915</t>
  </si>
  <si>
    <t>pay_420001939</t>
  </si>
  <si>
    <t>pay_420002017</t>
  </si>
  <si>
    <t>pay_420002025</t>
  </si>
  <si>
    <t>pay_420002051</t>
  </si>
  <si>
    <t xml:space="preserve">ORD26002143  </t>
  </si>
  <si>
    <t>pay_420002056</t>
  </si>
  <si>
    <t>pay_420002075</t>
  </si>
  <si>
    <t xml:space="preserve">ORD26002166  </t>
  </si>
  <si>
    <t>pay_420002186</t>
  </si>
  <si>
    <t>pay_420002245</t>
  </si>
  <si>
    <t>pay_420002259</t>
  </si>
  <si>
    <t>ord26002367</t>
  </si>
  <si>
    <t>pay_420002274</t>
  </si>
  <si>
    <t>pay_420002293</t>
  </si>
  <si>
    <t>pay_420002306</t>
  </si>
  <si>
    <t>pay_420002371</t>
  </si>
  <si>
    <t>pay_420002406</t>
  </si>
  <si>
    <t>pay_420002411</t>
  </si>
  <si>
    <t>pay_420002418</t>
  </si>
  <si>
    <t>pay_420002454</t>
  </si>
  <si>
    <t>ORD-26002569</t>
  </si>
  <si>
    <t>pay_420002473</t>
  </si>
  <si>
    <t>pay_420002526</t>
  </si>
  <si>
    <t>pay_420002571</t>
  </si>
  <si>
    <t>ORD-26002698</t>
  </si>
  <si>
    <t>pay_420002641</t>
  </si>
  <si>
    <t>pay_420002665</t>
  </si>
  <si>
    <t>pay_420002706</t>
  </si>
  <si>
    <t>pay_420002785</t>
  </si>
  <si>
    <t xml:space="preserve">ORD26002927  </t>
  </si>
  <si>
    <t>pay_420002818</t>
  </si>
  <si>
    <t>pay_420002824</t>
  </si>
  <si>
    <t>pay_420002832</t>
  </si>
  <si>
    <t>pay_420002904</t>
  </si>
  <si>
    <t>pay_420002920</t>
  </si>
  <si>
    <t>pay_420002942</t>
  </si>
  <si>
    <t>pay_420003017</t>
  </si>
  <si>
    <t>pay_420003020</t>
  </si>
  <si>
    <t>pay_420003057</t>
  </si>
  <si>
    <t>pay_420003067</t>
  </si>
  <si>
    <t>pay_420003165</t>
  </si>
  <si>
    <t>pay_420003167</t>
  </si>
  <si>
    <t>pay_420003172</t>
  </si>
  <si>
    <t xml:space="preserve">ORD26003333  </t>
  </si>
  <si>
    <t>pay_420003173</t>
  </si>
  <si>
    <t>pay_420003194</t>
  </si>
  <si>
    <t>pay_420003239</t>
  </si>
  <si>
    <t>ord26003401</t>
  </si>
  <si>
    <t>pay_420003304</t>
  </si>
  <si>
    <t>pay_420003310</t>
  </si>
  <si>
    <t>pay_420003344</t>
  </si>
  <si>
    <t>pay_420003386</t>
  </si>
  <si>
    <t>pay_420003403</t>
  </si>
  <si>
    <t>pay_420003509</t>
  </si>
  <si>
    <t>pay_420003518</t>
  </si>
  <si>
    <t>pay_420003552</t>
  </si>
  <si>
    <t>ord26003722</t>
  </si>
  <si>
    <t>pay_420003571</t>
  </si>
  <si>
    <t>pay_420003598</t>
  </si>
  <si>
    <t>ord26003767</t>
  </si>
  <si>
    <t>pay_420003653</t>
  </si>
  <si>
    <t>pay_420003662</t>
  </si>
  <si>
    <t>pay_420003676</t>
  </si>
  <si>
    <t>pay_420003688</t>
  </si>
  <si>
    <t>pay_420003769</t>
  </si>
  <si>
    <t>pay_420003870</t>
  </si>
  <si>
    <t>pay_420003874</t>
  </si>
  <si>
    <t>pay_420003914</t>
  </si>
  <si>
    <t>pay_420003920</t>
  </si>
  <si>
    <t>pay_420003959</t>
  </si>
  <si>
    <t>pay_420004028</t>
  </si>
  <si>
    <t>pay_420004181</t>
  </si>
  <si>
    <t>ord26004375</t>
  </si>
  <si>
    <t>pay_420004226</t>
  </si>
  <si>
    <t>pay_420004227</t>
  </si>
  <si>
    <t>pay_420004245</t>
  </si>
  <si>
    <t xml:space="preserve">ORD26004444  </t>
  </si>
  <si>
    <t>pay_420004319</t>
  </si>
  <si>
    <t>pay_420004409</t>
  </si>
  <si>
    <t>pay_420004412</t>
  </si>
  <si>
    <t>pay_420004414</t>
  </si>
  <si>
    <t>pay_420004442</t>
  </si>
  <si>
    <t>ord26004651</t>
  </si>
  <si>
    <t>pay_420004481</t>
  </si>
  <si>
    <t>pay_420004542</t>
  </si>
  <si>
    <t>pay_420004601</t>
  </si>
  <si>
    <t>pay_420004626</t>
  </si>
  <si>
    <t>pay_420004692</t>
  </si>
  <si>
    <t>pay_420004697</t>
  </si>
  <si>
    <t>pay_420004765</t>
  </si>
  <si>
    <t>pay_420004796</t>
  </si>
  <si>
    <t>pay_420004878</t>
  </si>
  <si>
    <t>pay_420004944</t>
  </si>
  <si>
    <t>pay_420004948</t>
  </si>
  <si>
    <t>pay_420004950</t>
  </si>
  <si>
    <t>pay_420004963</t>
  </si>
  <si>
    <t>pay_420004988</t>
  </si>
  <si>
    <t>ORD-26005221</t>
  </si>
  <si>
    <t>pay_420005016</t>
  </si>
  <si>
    <t>pay_420005040</t>
  </si>
  <si>
    <t>pay_420005050</t>
  </si>
  <si>
    <t>pay_420005054</t>
  </si>
  <si>
    <t>pay_420005101</t>
  </si>
  <si>
    <t xml:space="preserve">ORD26005340  </t>
  </si>
  <si>
    <t>pay_420005103</t>
  </si>
  <si>
    <t>pay_420005115</t>
  </si>
  <si>
    <t>pay_420005128</t>
  </si>
  <si>
    <t>ord26005365</t>
  </si>
  <si>
    <t>pay_420005130</t>
  </si>
  <si>
    <t>pay_420005132</t>
  </si>
  <si>
    <t>pay_420005151</t>
  </si>
  <si>
    <t>pay_420005153</t>
  </si>
  <si>
    <t>pay_420005219</t>
  </si>
  <si>
    <t>ord26005458</t>
  </si>
  <si>
    <t>pay_420005223</t>
  </si>
  <si>
    <t>pay_420005238</t>
  </si>
  <si>
    <t xml:space="preserve">ORD26005476  </t>
  </si>
  <si>
    <t>pay_420005250</t>
  </si>
  <si>
    <t>pay_420005263</t>
  </si>
  <si>
    <t>pay_420005270</t>
  </si>
  <si>
    <t>pay_420005282</t>
  </si>
  <si>
    <t>pay_420005283</t>
  </si>
  <si>
    <t>pay_420005292</t>
  </si>
  <si>
    <t>ord26005530</t>
  </si>
  <si>
    <t>pay_420005367</t>
  </si>
  <si>
    <t>pay_420005410</t>
  </si>
  <si>
    <t>pay_420005465</t>
  </si>
  <si>
    <t>pay_420005515</t>
  </si>
  <si>
    <t>pay_420005519</t>
  </si>
  <si>
    <t>pay_420005579</t>
  </si>
  <si>
    <t>pay_420005592</t>
  </si>
  <si>
    <t>pay_420005626</t>
  </si>
  <si>
    <t>pay_420005649</t>
  </si>
  <si>
    <t>pay_420005680</t>
  </si>
  <si>
    <t>ORD-26005945</t>
  </si>
  <si>
    <t>pay_420005689</t>
  </si>
  <si>
    <t>pay_420005717</t>
  </si>
  <si>
    <t>pay_420005738</t>
  </si>
  <si>
    <t>ORD26006503</t>
  </si>
  <si>
    <t>rfnd_594LCKF7XJKL</t>
  </si>
  <si>
    <t>rfnd_9W43EZ5AG8NS</t>
  </si>
  <si>
    <t>rfnd_CAR7S5T7533X</t>
  </si>
  <si>
    <t>rfnd_D3LD5EY4CUJF</t>
  </si>
  <si>
    <t>rfnd_GXZ3TWCBJSJ6</t>
  </si>
  <si>
    <t>rfnd_JZMCZ5PNDVTT</t>
  </si>
  <si>
    <t>rfnd_K0PZZ4161JQT</t>
  </si>
  <si>
    <t>rfnd_PB5X094KKMG4</t>
  </si>
  <si>
    <t>rfnd_WBGPPC0U3BFL</t>
  </si>
  <si>
    <t>pay_420000012</t>
  </si>
  <si>
    <t>STL-20260910</t>
  </si>
  <si>
    <t>pay_420000023</t>
  </si>
  <si>
    <t>pay_420000030</t>
  </si>
  <si>
    <t>pay_420000040</t>
  </si>
  <si>
    <t>pay_420000075</t>
  </si>
  <si>
    <t>pay_420000106</t>
  </si>
  <si>
    <t>pay_420000168</t>
  </si>
  <si>
    <t>pay_420000184</t>
  </si>
  <si>
    <t>pay_420000202</t>
  </si>
  <si>
    <t>pay_420000278</t>
  </si>
  <si>
    <t>pay_420000286</t>
  </si>
  <si>
    <t>pay_420000339</t>
  </si>
  <si>
    <t>pay_420000454</t>
  </si>
  <si>
    <t>pay_420000455</t>
  </si>
  <si>
    <t>pay_420000473</t>
  </si>
  <si>
    <t>pay_420000483</t>
  </si>
  <si>
    <t>pay_420000494</t>
  </si>
  <si>
    <t>pay_420000552</t>
  </si>
  <si>
    <t>pay_420000608</t>
  </si>
  <si>
    <t>pay_420000714</t>
  </si>
  <si>
    <t xml:space="preserve">ORD26000747  </t>
  </si>
  <si>
    <t>pay_420000718</t>
  </si>
  <si>
    <t>pay_420000723</t>
  </si>
  <si>
    <t>ord26000757</t>
  </si>
  <si>
    <t>pay_420000766</t>
  </si>
  <si>
    <t>pay_420000777</t>
  </si>
  <si>
    <t>pay_420000804</t>
  </si>
  <si>
    <t>pay_420000843</t>
  </si>
  <si>
    <t>pay_420000874</t>
  </si>
  <si>
    <t>ord26000913</t>
  </si>
  <si>
    <t>pay_420000943</t>
  </si>
  <si>
    <t>pay_420000983</t>
  </si>
  <si>
    <t>pay_420000994</t>
  </si>
  <si>
    <t>pay_420000998</t>
  </si>
  <si>
    <t>pay_420001029</t>
  </si>
  <si>
    <t>pay_420001041</t>
  </si>
  <si>
    <t>pay_420001079</t>
  </si>
  <si>
    <t xml:space="preserve">ORD26001121  </t>
  </si>
  <si>
    <t>pay_420001092</t>
  </si>
  <si>
    <t>pay_420001146</t>
  </si>
  <si>
    <t>pay_420001176</t>
  </si>
  <si>
    <t xml:space="preserve">ORD26001227  </t>
  </si>
  <si>
    <t>pay_420001246</t>
  </si>
  <si>
    <t>ORD-26001303</t>
  </si>
  <si>
    <t>pay_420001270</t>
  </si>
  <si>
    <t>pay_420001277</t>
  </si>
  <si>
    <t>ord26001337</t>
  </si>
  <si>
    <t>pay_420001280</t>
  </si>
  <si>
    <t>pay_420001313</t>
  </si>
  <si>
    <t>pay_420001353</t>
  </si>
  <si>
    <t>pay_420001357</t>
  </si>
  <si>
    <t>pay_420001380</t>
  </si>
  <si>
    <t>pay_420001424</t>
  </si>
  <si>
    <t>pay_420001495</t>
  </si>
  <si>
    <t>pay_420001508</t>
  </si>
  <si>
    <t>pay_420001529</t>
  </si>
  <si>
    <t>pay_420001594</t>
  </si>
  <si>
    <t>pay_420001597</t>
  </si>
  <si>
    <t>ord26001671</t>
  </si>
  <si>
    <t>pay_420001610</t>
  </si>
  <si>
    <t>pay_420001665</t>
  </si>
  <si>
    <t>pay_420001694</t>
  </si>
  <si>
    <t>pay_420001695</t>
  </si>
  <si>
    <t>pay_420001736</t>
  </si>
  <si>
    <t>ord26001817</t>
  </si>
  <si>
    <t>pay_420001750</t>
  </si>
  <si>
    <t>pay_420001752</t>
  </si>
  <si>
    <t>pay_420001849</t>
  </si>
  <si>
    <t>pay_420001871</t>
  </si>
  <si>
    <t>pay_420001890</t>
  </si>
  <si>
    <t>pay_420001908</t>
  </si>
  <si>
    <t>pay_420001916</t>
  </si>
  <si>
    <t>pay_420001951</t>
  </si>
  <si>
    <t>pay_420001987</t>
  </si>
  <si>
    <t>pay_420001998</t>
  </si>
  <si>
    <t>pay_420002007</t>
  </si>
  <si>
    <t>pay_420002033</t>
  </si>
  <si>
    <t>pay_420002046</t>
  </si>
  <si>
    <t>pay_420002099</t>
  </si>
  <si>
    <t>ORD-26002196</t>
  </si>
  <si>
    <t>pay_420002101</t>
  </si>
  <si>
    <t>pay_420002148</t>
  </si>
  <si>
    <t>pay_420002177</t>
  </si>
  <si>
    <t>pay_420002248</t>
  </si>
  <si>
    <t>pay_420002256</t>
  </si>
  <si>
    <t>pay_420002260</t>
  </si>
  <si>
    <t>pay_420002270</t>
  </si>
  <si>
    <t>pay_420002292</t>
  </si>
  <si>
    <t>ord26002404</t>
  </si>
  <si>
    <t>pay_420002313</t>
  </si>
  <si>
    <t>pay_420002327</t>
  </si>
  <si>
    <t xml:space="preserve">ORD26002440  </t>
  </si>
  <si>
    <t>pay_420002340</t>
  </si>
  <si>
    <t>pay_420002366</t>
  </si>
  <si>
    <t>pay_420002412</t>
  </si>
  <si>
    <t>pay_420002422</t>
  </si>
  <si>
    <t>pay_420002516</t>
  </si>
  <si>
    <t>ord26002637</t>
  </si>
  <si>
    <t>pay_420002549</t>
  </si>
  <si>
    <t>pay_420002553</t>
  </si>
  <si>
    <t>pay_420002584</t>
  </si>
  <si>
    <t>pay_420002627</t>
  </si>
  <si>
    <t>pay_420002658</t>
  </si>
  <si>
    <t>ord26002790</t>
  </si>
  <si>
    <t>pay_420002664</t>
  </si>
  <si>
    <t>pay_420002671</t>
  </si>
  <si>
    <t>pay_420002680</t>
  </si>
  <si>
    <t>ord26002812</t>
  </si>
  <si>
    <t>pay_420002694</t>
  </si>
  <si>
    <t>pay_420002758</t>
  </si>
  <si>
    <t>pay_420002772</t>
  </si>
  <si>
    <t>pay_420002795</t>
  </si>
  <si>
    <t>ord26002937</t>
  </si>
  <si>
    <t>pay_420002934</t>
  </si>
  <si>
    <t>pay_420002948</t>
  </si>
  <si>
    <t>pay_420002963</t>
  </si>
  <si>
    <t>pay_420002964</t>
  </si>
  <si>
    <t>pay_420002968</t>
  </si>
  <si>
    <t>ord26003115</t>
  </si>
  <si>
    <t>pay_420002996</t>
  </si>
  <si>
    <t>ord26003145</t>
  </si>
  <si>
    <t>pay_420003009</t>
  </si>
  <si>
    <t>pay_420003014</t>
  </si>
  <si>
    <t>pay_420003035</t>
  </si>
  <si>
    <t>pay_420003042</t>
  </si>
  <si>
    <t>pay_420003082</t>
  </si>
  <si>
    <t>pay_420003095</t>
  </si>
  <si>
    <t>pay_420003108</t>
  </si>
  <si>
    <t>pay_420003145</t>
  </si>
  <si>
    <t>pay_420003170</t>
  </si>
  <si>
    <t>ord26003331</t>
  </si>
  <si>
    <t>pay_420003196</t>
  </si>
  <si>
    <t>pay_420003198</t>
  </si>
  <si>
    <t>pay_420003224</t>
  </si>
  <si>
    <t>ORD-26003385</t>
  </si>
  <si>
    <t>pay_420003268</t>
  </si>
  <si>
    <t>pay_420003270</t>
  </si>
  <si>
    <t>pay_420003330</t>
  </si>
  <si>
    <t>ord26003494</t>
  </si>
  <si>
    <t>pay_420003420</t>
  </si>
  <si>
    <t>ord26003588</t>
  </si>
  <si>
    <t>pay_420003426</t>
  </si>
  <si>
    <t>pay_420003492</t>
  </si>
  <si>
    <t>pay_420003502</t>
  </si>
  <si>
    <t>pay_420003568</t>
  </si>
  <si>
    <t>pay_420003572</t>
  </si>
  <si>
    <t>pay_420003586</t>
  </si>
  <si>
    <t>pay_420003616</t>
  </si>
  <si>
    <t>ord26003784</t>
  </si>
  <si>
    <t>pay_420003641</t>
  </si>
  <si>
    <t>pay_420003657</t>
  </si>
  <si>
    <t>pay_420003697</t>
  </si>
  <si>
    <t>pay_420003766</t>
  </si>
  <si>
    <t>pay_420003770</t>
  </si>
  <si>
    <t>pay_420003785</t>
  </si>
  <si>
    <t>ORD-26003962</t>
  </si>
  <si>
    <t>pay_420003786</t>
  </si>
  <si>
    <t>pay_420003797</t>
  </si>
  <si>
    <t>pay_420003809</t>
  </si>
  <si>
    <t>pay_420003853</t>
  </si>
  <si>
    <t>pay_420003873</t>
  </si>
  <si>
    <t>pay_420003878</t>
  </si>
  <si>
    <t>pay_420003944</t>
  </si>
  <si>
    <t>pay_420003946</t>
  </si>
  <si>
    <t>ord26004129</t>
  </si>
  <si>
    <t>pay_420003975</t>
  </si>
  <si>
    <t>pay_420004017</t>
  </si>
  <si>
    <t>pay_420004083</t>
  </si>
  <si>
    <t>pay_420004093</t>
  </si>
  <si>
    <t>pay_420004095</t>
  </si>
  <si>
    <t>pay_420004138</t>
  </si>
  <si>
    <t>ord26004331</t>
  </si>
  <si>
    <t>pay_420004195</t>
  </si>
  <si>
    <t>pay_420004248</t>
  </si>
  <si>
    <t>ord26004447</t>
  </si>
  <si>
    <t>pay_420004304</t>
  </si>
  <si>
    <t>pay_420004315</t>
  </si>
  <si>
    <t>pay_420004324</t>
  </si>
  <si>
    <t>pay_420004327</t>
  </si>
  <si>
    <t>pay_420004344</t>
  </si>
  <si>
    <t>pay_420004367</t>
  </si>
  <si>
    <t>pay_420004370</t>
  </si>
  <si>
    <t xml:space="preserve">ORD26004573  </t>
  </si>
  <si>
    <t>pay_420004384</t>
  </si>
  <si>
    <t>pay_420004386</t>
  </si>
  <si>
    <t>ORD-26004589</t>
  </si>
  <si>
    <t>pay_420004395</t>
  </si>
  <si>
    <t>pay_420004406</t>
  </si>
  <si>
    <t>ORD-26004612</t>
  </si>
  <si>
    <t>pay_420004415</t>
  </si>
  <si>
    <t>pay_420004448</t>
  </si>
  <si>
    <t>pay_420004466</t>
  </si>
  <si>
    <t>pay_420004474</t>
  </si>
  <si>
    <t>pay_420004485</t>
  </si>
  <si>
    <t>pay_420004487</t>
  </si>
  <si>
    <t>pay_420004499</t>
  </si>
  <si>
    <t>pay_420004514</t>
  </si>
  <si>
    <t>pay_420004566</t>
  </si>
  <si>
    <t>pay_420004567</t>
  </si>
  <si>
    <t>pay_420004582</t>
  </si>
  <si>
    <t xml:space="preserve">ORD26004794  </t>
  </si>
  <si>
    <t>pay_420004585</t>
  </si>
  <si>
    <t>pay_420004622</t>
  </si>
  <si>
    <t>pay_420004703</t>
  </si>
  <si>
    <t>ORD-26004924</t>
  </si>
  <si>
    <t>pay_420004815</t>
  </si>
  <si>
    <t>ORD-26005037</t>
  </si>
  <si>
    <t>pay_420004904</t>
  </si>
  <si>
    <t>ord26005131</t>
  </si>
  <si>
    <t>pay_420004911</t>
  </si>
  <si>
    <t xml:space="preserve">ORD26005139  </t>
  </si>
  <si>
    <t>pay_420004912</t>
  </si>
  <si>
    <t>pay_420004946</t>
  </si>
  <si>
    <t>pay_420005000</t>
  </si>
  <si>
    <t>pay_420005012</t>
  </si>
  <si>
    <t>pay_420005080</t>
  </si>
  <si>
    <t>ord26005321</t>
  </si>
  <si>
    <t>pay_420005118</t>
  </si>
  <si>
    <t>pay_420005200</t>
  </si>
  <si>
    <t>pay_420005262</t>
  </si>
  <si>
    <t>pay_420005290</t>
  </si>
  <si>
    <t>pay_420005330</t>
  </si>
  <si>
    <t>ord26005571</t>
  </si>
  <si>
    <t>pay_420005333</t>
  </si>
  <si>
    <t>ord26005574</t>
  </si>
  <si>
    <t>pay_420005349</t>
  </si>
  <si>
    <t>pay_420005383</t>
  </si>
  <si>
    <t>pay_420005408</t>
  </si>
  <si>
    <t>ORD-26005653</t>
  </si>
  <si>
    <t>pay_420005455</t>
  </si>
  <si>
    <t>pay_420005483</t>
  </si>
  <si>
    <t>pay_420005514</t>
  </si>
  <si>
    <t>pay_420005525</t>
  </si>
  <si>
    <t>pay_420005542</t>
  </si>
  <si>
    <t>pay_420005558</t>
  </si>
  <si>
    <t>ord26005812</t>
  </si>
  <si>
    <t>pay_420005616</t>
  </si>
  <si>
    <t>pay_420005660</t>
  </si>
  <si>
    <t>pay_420005695</t>
  </si>
  <si>
    <t>pay_420005705</t>
  </si>
  <si>
    <t>pay_420005721</t>
  </si>
  <si>
    <t>pay_420005727</t>
  </si>
  <si>
    <t>pay_420005737</t>
  </si>
  <si>
    <t>ORD26006502</t>
  </si>
  <si>
    <t>rfnd_4CMUBQVFXUZF</t>
  </si>
  <si>
    <t>rfnd_F36UJP3BM2JW</t>
  </si>
  <si>
    <t>rfnd_G47MGYQQFQSJ</t>
  </si>
  <si>
    <t>rfnd_K6UMSRHP3BJ4</t>
  </si>
  <si>
    <t>rfnd_S34BUU715YB8</t>
  </si>
  <si>
    <t>rfnd_SE7E23HPQE1L</t>
  </si>
  <si>
    <t>rfnd_UZA2SKW6FGBE</t>
  </si>
  <si>
    <t>pay_420000004</t>
  </si>
  <si>
    <t>STL-20260911</t>
  </si>
  <si>
    <t>pay_420000016</t>
  </si>
  <si>
    <t xml:space="preserve">ORD26000016  </t>
  </si>
  <si>
    <t>pay_420000072</t>
  </si>
  <si>
    <t>ord26000074</t>
  </si>
  <si>
    <t>pay_420000087</t>
  </si>
  <si>
    <t>pay_420000089</t>
  </si>
  <si>
    <t>pay_420000113</t>
  </si>
  <si>
    <t>pay_420000120</t>
  </si>
  <si>
    <t>pay_420000128</t>
  </si>
  <si>
    <t>pay_420000185</t>
  </si>
  <si>
    <t>pay_420000192</t>
  </si>
  <si>
    <t>ORD-26000205</t>
  </si>
  <si>
    <t>pay_420000254</t>
  </si>
  <si>
    <t>pay_420000337</t>
  </si>
  <si>
    <t>pay_420000350</t>
  </si>
  <si>
    <t>pay_420000351</t>
  </si>
  <si>
    <t>pay_420000352</t>
  </si>
  <si>
    <t>pay_420000378</t>
  </si>
  <si>
    <t>pay_420000465</t>
  </si>
  <si>
    <t>pay_420000522</t>
  </si>
  <si>
    <t>pay_420000537</t>
  </si>
  <si>
    <t>pay_420000541</t>
  </si>
  <si>
    <t>pay_420000544</t>
  </si>
  <si>
    <t>ord26000569</t>
  </si>
  <si>
    <t>pay_420000564</t>
  </si>
  <si>
    <t>pay_420000645</t>
  </si>
  <si>
    <t>pay_420000649</t>
  </si>
  <si>
    <t>pay_420000693</t>
  </si>
  <si>
    <t>pay_420000705</t>
  </si>
  <si>
    <t>ord26000738</t>
  </si>
  <si>
    <t>pay_420000727</t>
  </si>
  <si>
    <t>pay_420000792</t>
  </si>
  <si>
    <t>pay_420000801</t>
  </si>
  <si>
    <t>pay_420000851</t>
  </si>
  <si>
    <t>pay_420000861</t>
  </si>
  <si>
    <t>pay_420000863</t>
  </si>
  <si>
    <t>pay_420000901</t>
  </si>
  <si>
    <t>pay_420000914</t>
  </si>
  <si>
    <t xml:space="preserve">ORD26000954  </t>
  </si>
  <si>
    <t>pay_420000919</t>
  </si>
  <si>
    <t>pay_420001004</t>
  </si>
  <si>
    <t>pay_420001033</t>
  </si>
  <si>
    <t>pay_420001039</t>
  </si>
  <si>
    <t>pay_420001040</t>
  </si>
  <si>
    <t>pay_420001080</t>
  </si>
  <si>
    <t>pay_420001234</t>
  </si>
  <si>
    <t>pay_420001306</t>
  </si>
  <si>
    <t>pay_420001323</t>
  </si>
  <si>
    <t>pay_420001334</t>
  </si>
  <si>
    <t>pay_420001335</t>
  </si>
  <si>
    <t>pay_420001337</t>
  </si>
  <si>
    <t>pay_420001466</t>
  </si>
  <si>
    <t>pay_420001492</t>
  </si>
  <si>
    <t>pay_420001521</t>
  </si>
  <si>
    <t>pay_420001540</t>
  </si>
  <si>
    <t>pay_420001551</t>
  </si>
  <si>
    <t>pay_420001609</t>
  </si>
  <si>
    <t>pay_420001619</t>
  </si>
  <si>
    <t>pay_420001630</t>
  </si>
  <si>
    <t>pay_420001649</t>
  </si>
  <si>
    <t>pay_420001660</t>
  </si>
  <si>
    <t>ORD-26001737</t>
  </si>
  <si>
    <t>pay_420001696</t>
  </si>
  <si>
    <t>pay_420001697</t>
  </si>
  <si>
    <t>pay_420001698</t>
  </si>
  <si>
    <t>pay_420001705</t>
  </si>
  <si>
    <t>pay_420001709</t>
  </si>
  <si>
    <t>pay_420001721</t>
  </si>
  <si>
    <t>pay_420001725</t>
  </si>
  <si>
    <t>pay_420001728</t>
  </si>
  <si>
    <t>ORD-26001809</t>
  </si>
  <si>
    <t>pay_420001751</t>
  </si>
  <si>
    <t>pay_420001772</t>
  </si>
  <si>
    <t>pay_420001796</t>
  </si>
  <si>
    <t>pay_420001821</t>
  </si>
  <si>
    <t>pay_420001842</t>
  </si>
  <si>
    <t>pay_420001847</t>
  </si>
  <si>
    <t xml:space="preserve">ORD26001932  </t>
  </si>
  <si>
    <t>pay_420001851</t>
  </si>
  <si>
    <t>pay_420001913</t>
  </si>
  <si>
    <t xml:space="preserve">ORD26002004  </t>
  </si>
  <si>
    <t>pay_420001940</t>
  </si>
  <si>
    <t>pay_420001954</t>
  </si>
  <si>
    <t>pay_420001959</t>
  </si>
  <si>
    <t>pay_420002032</t>
  </si>
  <si>
    <t>pay_420002093</t>
  </si>
  <si>
    <t>pay_420002095</t>
  </si>
  <si>
    <t>pay_420002139</t>
  </si>
  <si>
    <t>pay_420002165</t>
  </si>
  <si>
    <t>pay_420002197</t>
  </si>
  <si>
    <t xml:space="preserve">ORD26002301  </t>
  </si>
  <si>
    <t>pay_420002257</t>
  </si>
  <si>
    <t>pay_420002290</t>
  </si>
  <si>
    <t>pay_420002356</t>
  </si>
  <si>
    <t>pay_420002399</t>
  </si>
  <si>
    <t>pay_420002466</t>
  </si>
  <si>
    <t>pay_420002495</t>
  </si>
  <si>
    <t>pay_420002511</t>
  </si>
  <si>
    <t>pay_420002572</t>
  </si>
  <si>
    <t>pay_420002638</t>
  </si>
  <si>
    <t>pay_420002703</t>
  </si>
  <si>
    <t>pay_420002752</t>
  </si>
  <si>
    <t>pay_420002775</t>
  </si>
  <si>
    <t xml:space="preserve">ORD26002914  </t>
  </si>
  <si>
    <t>pay_420002806</t>
  </si>
  <si>
    <t>pay_420002808</t>
  </si>
  <si>
    <t>pay_420002812</t>
  </si>
  <si>
    <t xml:space="preserve">ORD26002954  </t>
  </si>
  <si>
    <t>pay_420002846</t>
  </si>
  <si>
    <t>pay_420002926</t>
  </si>
  <si>
    <t>pay_420002932</t>
  </si>
  <si>
    <t>pay_420002991</t>
  </si>
  <si>
    <t>pay_420003047</t>
  </si>
  <si>
    <t>pay_420003056</t>
  </si>
  <si>
    <t>pay_420003124</t>
  </si>
  <si>
    <t xml:space="preserve">ORD26003284  </t>
  </si>
  <si>
    <t>pay_420003127</t>
  </si>
  <si>
    <t>pay_420003137</t>
  </si>
  <si>
    <t>ORD-26003297</t>
  </si>
  <si>
    <t>pay_420003138</t>
  </si>
  <si>
    <t>pay_420003177</t>
  </si>
  <si>
    <t>pay_420003228</t>
  </si>
  <si>
    <t>ORD-26003390</t>
  </si>
  <si>
    <t>pay_420003291</t>
  </si>
  <si>
    <t>pay_420003378</t>
  </si>
  <si>
    <t>pay_420003445</t>
  </si>
  <si>
    <t>ORD-26003614</t>
  </si>
  <si>
    <t>pay_420003569</t>
  </si>
  <si>
    <t>ord26003737</t>
  </si>
  <si>
    <t>pay_420003574</t>
  </si>
  <si>
    <t>pay_420003604</t>
  </si>
  <si>
    <t>pay_420003664</t>
  </si>
  <si>
    <t>pay_420003681</t>
  </si>
  <si>
    <t>pay_420003720</t>
  </si>
  <si>
    <t>ord26003893</t>
  </si>
  <si>
    <t>pay_420003745</t>
  </si>
  <si>
    <t>pay_420003754</t>
  </si>
  <si>
    <t>pay_420003826</t>
  </si>
  <si>
    <t>pay_420003862</t>
  </si>
  <si>
    <t>pay_420003934</t>
  </si>
  <si>
    <t>pay_420003937</t>
  </si>
  <si>
    <t>pay_420004032</t>
  </si>
  <si>
    <t>pay_420004035</t>
  </si>
  <si>
    <t>pay_420004042</t>
  </si>
  <si>
    <t>ORD-26004232</t>
  </si>
  <si>
    <t>pay_420004050</t>
  </si>
  <si>
    <t>pay_420004076</t>
  </si>
  <si>
    <t>pay_420004091</t>
  </si>
  <si>
    <t>pay_420004136</t>
  </si>
  <si>
    <t>pay_420004175</t>
  </si>
  <si>
    <t>pay_420004268</t>
  </si>
  <si>
    <t>pay_420004277</t>
  </si>
  <si>
    <t>pay_420004311</t>
  </si>
  <si>
    <t>ord26004513</t>
  </si>
  <si>
    <t>pay_420004400</t>
  </si>
  <si>
    <t>ord26004605</t>
  </si>
  <si>
    <t>pay_420004457</t>
  </si>
  <si>
    <t>pay_420004498</t>
  </si>
  <si>
    <t>pay_420004561</t>
  </si>
  <si>
    <t>pay_420004618</t>
  </si>
  <si>
    <t>ord26004831</t>
  </si>
  <si>
    <t>pay_420004702</t>
  </si>
  <si>
    <t>pay_420004721</t>
  </si>
  <si>
    <t>pay_420004736</t>
  </si>
  <si>
    <t>pay_420004779</t>
  </si>
  <si>
    <t>pay_420004793</t>
  </si>
  <si>
    <t>pay_420004827</t>
  </si>
  <si>
    <t>ord26005048</t>
  </si>
  <si>
    <t>pay_420004902</t>
  </si>
  <si>
    <t>pay_420004947</t>
  </si>
  <si>
    <t>pay_420005005</t>
  </si>
  <si>
    <t>pay_420005032</t>
  </si>
  <si>
    <t>pay_420005039</t>
  </si>
  <si>
    <t>pay_420005057</t>
  </si>
  <si>
    <t>pay_420005062</t>
  </si>
  <si>
    <t>pay_420005076</t>
  </si>
  <si>
    <t>pay_420005108</t>
  </si>
  <si>
    <t>ORD-26005346</t>
  </si>
  <si>
    <t>pay_420005135</t>
  </si>
  <si>
    <t>pay_420005159</t>
  </si>
  <si>
    <t>pay_420005190</t>
  </si>
  <si>
    <t>pay_420005249</t>
  </si>
  <si>
    <t>pay_420005342</t>
  </si>
  <si>
    <t>pay_420005356</t>
  </si>
  <si>
    <t>ord26005598</t>
  </si>
  <si>
    <t>pay_420005422</t>
  </si>
  <si>
    <t>pay_420005434</t>
  </si>
  <si>
    <t>pay_420005473</t>
  </si>
  <si>
    <t>pay_420005495</t>
  </si>
  <si>
    <t>pay_420005562</t>
  </si>
  <si>
    <t>ord26005816</t>
  </si>
  <si>
    <t>pay_420005567</t>
  </si>
  <si>
    <t>pay_420005603</t>
  </si>
  <si>
    <t>pay_420005617</t>
  </si>
  <si>
    <t>pay_420005636</t>
  </si>
  <si>
    <t>pay_420005682</t>
  </si>
  <si>
    <t>pay_420005684</t>
  </si>
  <si>
    <t>pay_420005718</t>
  </si>
  <si>
    <t>rfnd_18TWEH5SAVH4</t>
  </si>
  <si>
    <t>rfnd_HUCCQUVLZ546</t>
  </si>
  <si>
    <t>rfnd_P6VJ89GFMCXL</t>
  </si>
  <si>
    <t>pay_420000026</t>
  </si>
  <si>
    <t>STL-20260912</t>
  </si>
  <si>
    <t>pay_420000050</t>
  </si>
  <si>
    <t>pay_420000112</t>
  </si>
  <si>
    <t>pay_420000149</t>
  </si>
  <si>
    <t>ORD-26000159</t>
  </si>
  <si>
    <t>pay_420000171</t>
  </si>
  <si>
    <t>ORD-26000185</t>
  </si>
  <si>
    <t>pay_420000183</t>
  </si>
  <si>
    <t>pay_420000222</t>
  </si>
  <si>
    <t>ord26000237</t>
  </si>
  <si>
    <t>pay_420000226</t>
  </si>
  <si>
    <t>pay_420000270</t>
  </si>
  <si>
    <t>pay_420000290</t>
  </si>
  <si>
    <t>pay_420000312</t>
  </si>
  <si>
    <t>ord26000326</t>
  </si>
  <si>
    <t>pay_420000342</t>
  </si>
  <si>
    <t>pay_420000363</t>
  </si>
  <si>
    <t>pay_420000403</t>
  </si>
  <si>
    <t>pay_420000414</t>
  </si>
  <si>
    <t xml:space="preserve">ORD26000431  </t>
  </si>
  <si>
    <t>pay_420000447</t>
  </si>
  <si>
    <t>pay_420000474</t>
  </si>
  <si>
    <t>pay_420000477</t>
  </si>
  <si>
    <t>pay_420000488</t>
  </si>
  <si>
    <t>pay_420000529</t>
  </si>
  <si>
    <t>pay_420000534</t>
  </si>
  <si>
    <t xml:space="preserve">ORD26000559  </t>
  </si>
  <si>
    <t>pay_420000570</t>
  </si>
  <si>
    <t>ord26000592</t>
  </si>
  <si>
    <t>pay_420000607</t>
  </si>
  <si>
    <t xml:space="preserve">ORD26000629  </t>
  </si>
  <si>
    <t>pay_420000610</t>
  </si>
  <si>
    <t>pay_420000623</t>
  </si>
  <si>
    <t>pay_420000686</t>
  </si>
  <si>
    <t>pay_420000692</t>
  </si>
  <si>
    <t>pay_420000716</t>
  </si>
  <si>
    <t>pay_420000722</t>
  </si>
  <si>
    <t>pay_420000793</t>
  </si>
  <si>
    <t>pay_420000798</t>
  </si>
  <si>
    <t>pay_420000812</t>
  </si>
  <si>
    <t>ord26000845</t>
  </si>
  <si>
    <t>pay_420000829</t>
  </si>
  <si>
    <t>pay_420000850</t>
  </si>
  <si>
    <t>ord26000885</t>
  </si>
  <si>
    <t>pay_420000877</t>
  </si>
  <si>
    <t>pay_420000909</t>
  </si>
  <si>
    <t>pay_420000949</t>
  </si>
  <si>
    <t>pay_420000974</t>
  </si>
  <si>
    <t>pay_420000987</t>
  </si>
  <si>
    <t>ord26001031</t>
  </si>
  <si>
    <t>pay_420000997</t>
  </si>
  <si>
    <t>pay_420001003</t>
  </si>
  <si>
    <t>pay_420001019</t>
  </si>
  <si>
    <t>pay_420001085</t>
  </si>
  <si>
    <t>pay_420001105</t>
  </si>
  <si>
    <t>pay_420001128</t>
  </si>
  <si>
    <t>pay_420001130</t>
  </si>
  <si>
    <t>pay_420001152</t>
  </si>
  <si>
    <t>pay_420001183</t>
  </si>
  <si>
    <t>pay_420001184</t>
  </si>
  <si>
    <t>pay_420001210</t>
  </si>
  <si>
    <t>pay_420001239</t>
  </si>
  <si>
    <t>pay_420001275</t>
  </si>
  <si>
    <t xml:space="preserve">ORD26001335  </t>
  </si>
  <si>
    <t>pay_420001314</t>
  </si>
  <si>
    <t>pay_420001420</t>
  </si>
  <si>
    <t>pay_420001445</t>
  </si>
  <si>
    <t>pay_420001455</t>
  </si>
  <si>
    <t>pay_420001510</t>
  </si>
  <si>
    <t>pay_420001606</t>
  </si>
  <si>
    <t>pay_420001618</t>
  </si>
  <si>
    <t>pay_420001671</t>
  </si>
  <si>
    <t>pay_420001743</t>
  </si>
  <si>
    <t>pay_420001762</t>
  </si>
  <si>
    <t>pay_420001773</t>
  </si>
  <si>
    <t>pay_420001825</t>
  </si>
  <si>
    <t>ORD-26001909</t>
  </si>
  <si>
    <t>pay_420001841</t>
  </si>
  <si>
    <t>ord26001924</t>
  </si>
  <si>
    <t>pay_420001920</t>
  </si>
  <si>
    <t>ord26002012</t>
  </si>
  <si>
    <t>pay_420001937</t>
  </si>
  <si>
    <t>pay_420001988</t>
  </si>
  <si>
    <t>ord26002081</t>
  </si>
  <si>
    <t>pay_420002050</t>
  </si>
  <si>
    <t>pay_420002071</t>
  </si>
  <si>
    <t>pay_420002081</t>
  </si>
  <si>
    <t>pay_420002112</t>
  </si>
  <si>
    <t>pay_420002134</t>
  </si>
  <si>
    <t>pay_420002136</t>
  </si>
  <si>
    <t>pay_420002140</t>
  </si>
  <si>
    <t>pay_420002164</t>
  </si>
  <si>
    <t>pay_420002168</t>
  </si>
  <si>
    <t>pay_420002184</t>
  </si>
  <si>
    <t>ord26002285</t>
  </si>
  <si>
    <t>pay_420002322</t>
  </si>
  <si>
    <t>pay_420002360</t>
  </si>
  <si>
    <t>pay_420002391</t>
  </si>
  <si>
    <t>pay_420002459</t>
  </si>
  <si>
    <t>pay_420002489</t>
  </si>
  <si>
    <t>pay_420002528</t>
  </si>
  <si>
    <t>pay_420002541</t>
  </si>
  <si>
    <t>pay_420002605</t>
  </si>
  <si>
    <t>pay_420002645</t>
  </si>
  <si>
    <t>pay_420002683</t>
  </si>
  <si>
    <t>pay_420002769</t>
  </si>
  <si>
    <t>pay_420002827</t>
  </si>
  <si>
    <t>pay_420002850</t>
  </si>
  <si>
    <t>ORD-26002993</t>
  </si>
  <si>
    <t>pay_420002888</t>
  </si>
  <si>
    <t>pay_420002907</t>
  </si>
  <si>
    <t>pay_420002928</t>
  </si>
  <si>
    <t>pay_420002939</t>
  </si>
  <si>
    <t>pay_420002957</t>
  </si>
  <si>
    <t>pay_420003007</t>
  </si>
  <si>
    <t>pay_420003024</t>
  </si>
  <si>
    <t>pay_420003028</t>
  </si>
  <si>
    <t>pay_420003046</t>
  </si>
  <si>
    <t>pay_420003064</t>
  </si>
  <si>
    <t>pay_420003066</t>
  </si>
  <si>
    <t>pay_420003069</t>
  </si>
  <si>
    <t>pay_420003094</t>
  </si>
  <si>
    <t>pay_420003133</t>
  </si>
  <si>
    <t>pay_420003155</t>
  </si>
  <si>
    <t>pay_420003210</t>
  </si>
  <si>
    <t>pay_420003238</t>
  </si>
  <si>
    <t>pay_420003279</t>
  </si>
  <si>
    <t>pay_420003298</t>
  </si>
  <si>
    <t>pay_420003331</t>
  </si>
  <si>
    <t>pay_420003373</t>
  </si>
  <si>
    <t>pay_420003382</t>
  </si>
  <si>
    <t>pay_420003427</t>
  </si>
  <si>
    <t>pay_420003460</t>
  </si>
  <si>
    <t>ORD-26003628</t>
  </si>
  <si>
    <t>pay_420003496</t>
  </si>
  <si>
    <t>pay_420003506</t>
  </si>
  <si>
    <t>pay_420003511</t>
  </si>
  <si>
    <t xml:space="preserve">ORD26003682  </t>
  </si>
  <si>
    <t>pay_420003627</t>
  </si>
  <si>
    <t>pay_420003648</t>
  </si>
  <si>
    <t xml:space="preserve">ORD26003820  </t>
  </si>
  <si>
    <t>pay_420003707</t>
  </si>
  <si>
    <t>pay_420003718</t>
  </si>
  <si>
    <t>pay_420003724</t>
  </si>
  <si>
    <t>pay_420003747</t>
  </si>
  <si>
    <t xml:space="preserve">ORD26003921  </t>
  </si>
  <si>
    <t>pay_420003775</t>
  </si>
  <si>
    <t>pay_420003800</t>
  </si>
  <si>
    <t>pay_420003823</t>
  </si>
  <si>
    <t>pay_420003834</t>
  </si>
  <si>
    <t>pay_420003842</t>
  </si>
  <si>
    <t>pay_420003858</t>
  </si>
  <si>
    <t>pay_420003906</t>
  </si>
  <si>
    <t>pay_420003932</t>
  </si>
  <si>
    <t>pay_420003977</t>
  </si>
  <si>
    <t>pay_420003995</t>
  </si>
  <si>
    <t>pay_420004020</t>
  </si>
  <si>
    <t>pay_420004033</t>
  </si>
  <si>
    <t>pay_420004058</t>
  </si>
  <si>
    <t>pay_420004097</t>
  </si>
  <si>
    <t>pay_420004155</t>
  </si>
  <si>
    <t>ord26004347</t>
  </si>
  <si>
    <t>pay_420004193</t>
  </si>
  <si>
    <t>pay_420004230</t>
  </si>
  <si>
    <t>pay_420004240</t>
  </si>
  <si>
    <t>pay_420004243</t>
  </si>
  <si>
    <t>pay_420004362</t>
  </si>
  <si>
    <t>pay_420004366</t>
  </si>
  <si>
    <t>pay_420004454</t>
  </si>
  <si>
    <t>pay_420004477</t>
  </si>
  <si>
    <t>pay_420004517</t>
  </si>
  <si>
    <t>pay_420004530</t>
  </si>
  <si>
    <t>pay_420004545</t>
  </si>
  <si>
    <t>pay_420004562</t>
  </si>
  <si>
    <t>pay_420004564</t>
  </si>
  <si>
    <t>ord26004778</t>
  </si>
  <si>
    <t>pay_420004580</t>
  </si>
  <si>
    <t>pay_420004627</t>
  </si>
  <si>
    <t>pay_420004638</t>
  </si>
  <si>
    <t>ord26004854</t>
  </si>
  <si>
    <t>pay_420004734</t>
  </si>
  <si>
    <t>pay_420004756</t>
  </si>
  <si>
    <t>pay_420004802</t>
  </si>
  <si>
    <t>pay_420004859</t>
  </si>
  <si>
    <t>pay_420004879</t>
  </si>
  <si>
    <t>ORD-26005103</t>
  </si>
  <si>
    <t>pay_420004885</t>
  </si>
  <si>
    <t>pay_420004943</t>
  </si>
  <si>
    <t>pay_420004985</t>
  </si>
  <si>
    <t>pay_420005140</t>
  </si>
  <si>
    <t>pay_420005189</t>
  </si>
  <si>
    <t>pay_420005236</t>
  </si>
  <si>
    <t>pay_420005243</t>
  </si>
  <si>
    <t>pay_420005353</t>
  </si>
  <si>
    <t>pay_420005379</t>
  </si>
  <si>
    <t>pay_420005386</t>
  </si>
  <si>
    <t>pay_420005390</t>
  </si>
  <si>
    <t>pay_420005400</t>
  </si>
  <si>
    <t>ord26005643</t>
  </si>
  <si>
    <t>pay_420005407</t>
  </si>
  <si>
    <t>ord26005652</t>
  </si>
  <si>
    <t>pay_420005472</t>
  </si>
  <si>
    <t>pay_420005531</t>
  </si>
  <si>
    <t>pay_420005557</t>
  </si>
  <si>
    <t>pay_420005561</t>
  </si>
  <si>
    <t>pay_420005613</t>
  </si>
  <si>
    <t>pay_420005642</t>
  </si>
  <si>
    <t>pay_420005674</t>
  </si>
  <si>
    <t>pay_420005710</t>
  </si>
  <si>
    <t>rfnd_0WSRTT24HHWU</t>
  </si>
  <si>
    <t>rfnd_1P9EJRJ3DFTU</t>
  </si>
  <si>
    <t>rfnd_4NNBGA0B3BAW</t>
  </si>
  <si>
    <t>rfnd_5X9NCFUVU49C</t>
  </si>
  <si>
    <t>rfnd_9ZZ9QY0KRR5V</t>
  </si>
  <si>
    <t>rfnd_PHZWJNPU1FDB</t>
  </si>
  <si>
    <t>rfnd_PK0N15688WXK</t>
  </si>
  <si>
    <t>rfnd_RH9UD7PELECE</t>
  </si>
  <si>
    <t>rfnd_SPRCBX4G4CXW</t>
  </si>
  <si>
    <t>rfnd_X5KPXHG044XV</t>
  </si>
  <si>
    <t>rfnd_YJKDKVE9H1NK</t>
  </si>
  <si>
    <t>pay_420000005</t>
  </si>
  <si>
    <t>STL-20260913</t>
  </si>
  <si>
    <t>pay_420000051</t>
  </si>
  <si>
    <t>pay_420000061</t>
  </si>
  <si>
    <t>pay_420000215</t>
  </si>
  <si>
    <t>pay_420000235</t>
  </si>
  <si>
    <t>pay_420000288</t>
  </si>
  <si>
    <t>pay_420000373</t>
  </si>
  <si>
    <t>pay_420000384</t>
  </si>
  <si>
    <t>pay_420000397</t>
  </si>
  <si>
    <t>pay_420000485</t>
  </si>
  <si>
    <t>pay_420000545</t>
  </si>
  <si>
    <t>pay_420000547</t>
  </si>
  <si>
    <t>pay_420000574</t>
  </si>
  <si>
    <t>pay_420000715</t>
  </si>
  <si>
    <t>pay_420000739</t>
  </si>
  <si>
    <t>pay_420000749</t>
  </si>
  <si>
    <t>pay_420000759</t>
  </si>
  <si>
    <t>pay_420000788</t>
  </si>
  <si>
    <t>pay_420000789</t>
  </si>
  <si>
    <t>pay_420000910</t>
  </si>
  <si>
    <t>pay_420000937</t>
  </si>
  <si>
    <t xml:space="preserve">ORD26000979  </t>
  </si>
  <si>
    <t>pay_420000981</t>
  </si>
  <si>
    <t>pay_420001017</t>
  </si>
  <si>
    <t>pay_420001032</t>
  </si>
  <si>
    <t>pay_420001044</t>
  </si>
  <si>
    <t>pay_420001108</t>
  </si>
  <si>
    <t>pay_420001155</t>
  </si>
  <si>
    <t>pay_420001166</t>
  </si>
  <si>
    <t>pay_420001251</t>
  </si>
  <si>
    <t>pay_420001276</t>
  </si>
  <si>
    <t>pay_420001443</t>
  </si>
  <si>
    <t>pay_420001444</t>
  </si>
  <si>
    <t>ORD-26001510</t>
  </si>
  <si>
    <t>pay_420001447</t>
  </si>
  <si>
    <t>pay_420001479</t>
  </si>
  <si>
    <t>pay_420001556</t>
  </si>
  <si>
    <t>pay_420001613</t>
  </si>
  <si>
    <t>pay_420001642</t>
  </si>
  <si>
    <t>pay_420001645</t>
  </si>
  <si>
    <t>ord26001722</t>
  </si>
  <si>
    <t>pay_420001726</t>
  </si>
  <si>
    <t>pay_420001731</t>
  </si>
  <si>
    <t>ord26001812</t>
  </si>
  <si>
    <t>pay_420001778</t>
  </si>
  <si>
    <t>pay_420001788</t>
  </si>
  <si>
    <t>pay_420001801</t>
  </si>
  <si>
    <t>pay_420001873</t>
  </si>
  <si>
    <t>pay_420001876</t>
  </si>
  <si>
    <t>ORD-26001964</t>
  </si>
  <si>
    <t>pay_420001881</t>
  </si>
  <si>
    <t>pay_420001902</t>
  </si>
  <si>
    <t>pay_420001931</t>
  </si>
  <si>
    <t>pay_420001949</t>
  </si>
  <si>
    <t>pay_420001977</t>
  </si>
  <si>
    <t>pay_420001978</t>
  </si>
  <si>
    <t>pay_420002010</t>
  </si>
  <si>
    <t>pay_420002022</t>
  </si>
  <si>
    <t>pay_420002024</t>
  </si>
  <si>
    <t>pay_420002052</t>
  </si>
  <si>
    <t>pay_420002088</t>
  </si>
  <si>
    <t>pay_420002105</t>
  </si>
  <si>
    <t>pay_420002107</t>
  </si>
  <si>
    <t>pay_420002108</t>
  </si>
  <si>
    <t>pay_420002138</t>
  </si>
  <si>
    <t>pay_420002147</t>
  </si>
  <si>
    <t>pay_420002150</t>
  </si>
  <si>
    <t>pay_420002154</t>
  </si>
  <si>
    <t>pay_420002158</t>
  </si>
  <si>
    <t>pay_420002169</t>
  </si>
  <si>
    <t>pay_420002172</t>
  </si>
  <si>
    <t>pay_420002194</t>
  </si>
  <si>
    <t>ORD-26002298</t>
  </si>
  <si>
    <t>pay_420002209</t>
  </si>
  <si>
    <t>ord26002311</t>
  </si>
  <si>
    <t>pay_420002222</t>
  </si>
  <si>
    <t>pay_420002354</t>
  </si>
  <si>
    <t>pay_420002387</t>
  </si>
  <si>
    <t>pay_420002416</t>
  </si>
  <si>
    <t>pay_420002434</t>
  </si>
  <si>
    <t>pay_420002440</t>
  </si>
  <si>
    <t>ord26002554</t>
  </si>
  <si>
    <t>pay_420002506</t>
  </si>
  <si>
    <t>pay_420002542</t>
  </si>
  <si>
    <t>pay_420002578</t>
  </si>
  <si>
    <t>ord26002705</t>
  </si>
  <si>
    <t>pay_420002585</t>
  </si>
  <si>
    <t>ord26002712</t>
  </si>
  <si>
    <t>pay_420002596</t>
  </si>
  <si>
    <t>pay_420002601</t>
  </si>
  <si>
    <t>pay_420002612</t>
  </si>
  <si>
    <t>pay_420002622</t>
  </si>
  <si>
    <t>pay_420002624</t>
  </si>
  <si>
    <t>pay_420002689</t>
  </si>
  <si>
    <t>pay_420002700</t>
  </si>
  <si>
    <t>pay_420002705</t>
  </si>
  <si>
    <t xml:space="preserve">ORD26002841  </t>
  </si>
  <si>
    <t>pay_420002731</t>
  </si>
  <si>
    <t>pay_420002764</t>
  </si>
  <si>
    <t>pay_420002774</t>
  </si>
  <si>
    <t>pay_420002821</t>
  </si>
  <si>
    <t xml:space="preserve">ORD26002963  </t>
  </si>
  <si>
    <t>pay_420002854</t>
  </si>
  <si>
    <t>pay_420002863</t>
  </si>
  <si>
    <t>pay_420002865</t>
  </si>
  <si>
    <t>pay_420002955</t>
  </si>
  <si>
    <t>pay_420002992</t>
  </si>
  <si>
    <t>pay_420003016</t>
  </si>
  <si>
    <t>pay_420003059</t>
  </si>
  <si>
    <t>pay_420003099</t>
  </si>
  <si>
    <t>pay_420003119</t>
  </si>
  <si>
    <t>pay_420003136</t>
  </si>
  <si>
    <t>ord26003296</t>
  </si>
  <si>
    <t>pay_420003141</t>
  </si>
  <si>
    <t>pay_420003143</t>
  </si>
  <si>
    <t>pay_420003183</t>
  </si>
  <si>
    <t>pay_420003257</t>
  </si>
  <si>
    <t>pay_420003289</t>
  </si>
  <si>
    <t>pay_420003337</t>
  </si>
  <si>
    <t>pay_420003393</t>
  </si>
  <si>
    <t>pay_420003430</t>
  </si>
  <si>
    <t>pay_420003440</t>
  </si>
  <si>
    <t>pay_420003486</t>
  </si>
  <si>
    <t>pay_420003519</t>
  </si>
  <si>
    <t xml:space="preserve">ORD26003689  </t>
  </si>
  <si>
    <t>pay_420003545</t>
  </si>
  <si>
    <t>pay_420003610</t>
  </si>
  <si>
    <t>ORD-26003779</t>
  </si>
  <si>
    <t>pay_420003619</t>
  </si>
  <si>
    <t>pay_420003672</t>
  </si>
  <si>
    <t>pay_420003752</t>
  </si>
  <si>
    <t>pay_420003807</t>
  </si>
  <si>
    <t>pay_420003814</t>
  </si>
  <si>
    <t>pay_420003818</t>
  </si>
  <si>
    <t>pay_420003838</t>
  </si>
  <si>
    <t>pay_420003844</t>
  </si>
  <si>
    <t>pay_420003908</t>
  </si>
  <si>
    <t>pay_420003933</t>
  </si>
  <si>
    <t>pay_420003947</t>
  </si>
  <si>
    <t>pay_420003948</t>
  </si>
  <si>
    <t>pay_420003979</t>
  </si>
  <si>
    <t>pay_420004038</t>
  </si>
  <si>
    <t>pay_420004039</t>
  </si>
  <si>
    <t>pay_420004092</t>
  </si>
  <si>
    <t>pay_420004098</t>
  </si>
  <si>
    <t>pay_420004106</t>
  </si>
  <si>
    <t>pay_420004112</t>
  </si>
  <si>
    <t>pay_420004142</t>
  </si>
  <si>
    <t>pay_420004156</t>
  </si>
  <si>
    <t>pay_420004166</t>
  </si>
  <si>
    <t>ord26004359</t>
  </si>
  <si>
    <t>pay_420004172</t>
  </si>
  <si>
    <t>pay_420004178</t>
  </si>
  <si>
    <t>pay_420004186</t>
  </si>
  <si>
    <t>ord26004381</t>
  </si>
  <si>
    <t>pay_420004234</t>
  </si>
  <si>
    <t>pay_420004235</t>
  </si>
  <si>
    <t>ord26004434</t>
  </si>
  <si>
    <t>pay_420004251</t>
  </si>
  <si>
    <t>pay_420004263</t>
  </si>
  <si>
    <t>ord26004463</t>
  </si>
  <si>
    <t>pay_420004317</t>
  </si>
  <si>
    <t xml:space="preserve">ORD26004520  </t>
  </si>
  <si>
    <t>pay_420004350</t>
  </si>
  <si>
    <t>pay_420004376</t>
  </si>
  <si>
    <t>pay_420004399</t>
  </si>
  <si>
    <t>pay_420004433</t>
  </si>
  <si>
    <t>pay_420004443</t>
  </si>
  <si>
    <t>pay_420004460</t>
  </si>
  <si>
    <t>pay_420004493</t>
  </si>
  <si>
    <t>pay_420004527</t>
  </si>
  <si>
    <t>pay_420004532</t>
  </si>
  <si>
    <t>ORD-26004745</t>
  </si>
  <si>
    <t>pay_420004534</t>
  </si>
  <si>
    <t>pay_420004544</t>
  </si>
  <si>
    <t>pay_420004560</t>
  </si>
  <si>
    <t>pay_420004575</t>
  </si>
  <si>
    <t>pay_420004623</t>
  </si>
  <si>
    <t>ord26004836</t>
  </si>
  <si>
    <t>pay_420004640</t>
  </si>
  <si>
    <t>pay_420004648</t>
  </si>
  <si>
    <t>pay_420004651</t>
  </si>
  <si>
    <t>pay_420004658</t>
  </si>
  <si>
    <t>ORD-26004878</t>
  </si>
  <si>
    <t>pay_420004667</t>
  </si>
  <si>
    <t>pay_420004681</t>
  </si>
  <si>
    <t>pay_420004694</t>
  </si>
  <si>
    <t>pay_420004695</t>
  </si>
  <si>
    <t>pay_420004704</t>
  </si>
  <si>
    <t>pay_420004708</t>
  </si>
  <si>
    <t>pay_420004724</t>
  </si>
  <si>
    <t>pay_420004804</t>
  </si>
  <si>
    <t>pay_420004818</t>
  </si>
  <si>
    <t>pay_420004829</t>
  </si>
  <si>
    <t>pay_420004844</t>
  </si>
  <si>
    <t>pay_420004855</t>
  </si>
  <si>
    <t>pay_420004892</t>
  </si>
  <si>
    <t>pay_420004917</t>
  </si>
  <si>
    <t>ord26005146</t>
  </si>
  <si>
    <t>pay_420005037</t>
  </si>
  <si>
    <t>pay_420005044</t>
  </si>
  <si>
    <t>pay_420005069</t>
  </si>
  <si>
    <t>pay_420005072</t>
  </si>
  <si>
    <t>pay_420005090</t>
  </si>
  <si>
    <t>pay_420005120</t>
  </si>
  <si>
    <t>pay_420005149</t>
  </si>
  <si>
    <t>pay_420005186</t>
  </si>
  <si>
    <t>pay_420005211</t>
  </si>
  <si>
    <t>pay_420005275</t>
  </si>
  <si>
    <t>pay_420005277</t>
  </si>
  <si>
    <t>pay_420005278</t>
  </si>
  <si>
    <t>pay_420005315</t>
  </si>
  <si>
    <t>ord26005555</t>
  </si>
  <si>
    <t>pay_420005329</t>
  </si>
  <si>
    <t xml:space="preserve">ORD26005570  </t>
  </si>
  <si>
    <t>pay_420005345</t>
  </si>
  <si>
    <t>pay_420005425</t>
  </si>
  <si>
    <t xml:space="preserve">ORD26005672  </t>
  </si>
  <si>
    <t>pay_420005435</t>
  </si>
  <si>
    <t xml:space="preserve">ORD26005681  </t>
  </si>
  <si>
    <t>pay_420005449</t>
  </si>
  <si>
    <t>pay_420005494</t>
  </si>
  <si>
    <t>ord26005743</t>
  </si>
  <si>
    <t>pay_420005508</t>
  </si>
  <si>
    <t>pay_420005528</t>
  </si>
  <si>
    <t>pay_420005536</t>
  </si>
  <si>
    <t>pay_420005588</t>
  </si>
  <si>
    <t>pay_420005619</t>
  </si>
  <si>
    <t>pay_420005631</t>
  </si>
  <si>
    <t>ord26005894</t>
  </si>
  <si>
    <t>pay_420005634</t>
  </si>
  <si>
    <t>pay_420005691</t>
  </si>
  <si>
    <t>pay_420005692</t>
  </si>
  <si>
    <t>pay_420005700</t>
  </si>
  <si>
    <t xml:space="preserve">ORD26005967  </t>
  </si>
  <si>
    <t>pay_420005729</t>
  </si>
  <si>
    <t>rfnd_1E45M61VZAKQ</t>
  </si>
  <si>
    <t>rfnd_4S8GC1FUNUBD</t>
  </si>
  <si>
    <t>rfnd_612ZWKB4G8ZU</t>
  </si>
  <si>
    <t>rfnd_7X7NPSVGYZ6X</t>
  </si>
  <si>
    <t>rfnd_ANGTFDCLEV6P</t>
  </si>
  <si>
    <t>rfnd_ATU0ZTGHM0GM</t>
  </si>
  <si>
    <t>rfnd_CMQUQBNQNCJS</t>
  </si>
  <si>
    <t>rfnd_DZJY53EH7MGC</t>
  </si>
  <si>
    <t>rfnd_MEC74FBMBA22</t>
  </si>
  <si>
    <t>rfnd_N2035Q9U72LT</t>
  </si>
  <si>
    <t>rfnd_NATMV987YTU7</t>
  </si>
  <si>
    <t>rfnd_RCAG53V7U3XL</t>
  </si>
  <si>
    <t>pay_420000063</t>
  </si>
  <si>
    <t>STL-20260914</t>
  </si>
  <si>
    <t>pay_420000088</t>
  </si>
  <si>
    <t>ord26000093</t>
  </si>
  <si>
    <t>pay_420000094</t>
  </si>
  <si>
    <t>pay_420000102</t>
  </si>
  <si>
    <t>pay_420000145</t>
  </si>
  <si>
    <t>pay_420000195</t>
  </si>
  <si>
    <t>pay_420000223</t>
  </si>
  <si>
    <t>pay_420000247</t>
  </si>
  <si>
    <t>pay_420000341</t>
  </si>
  <si>
    <t>ORD-26000359</t>
  </si>
  <si>
    <t>pay_420000349</t>
  </si>
  <si>
    <t>pay_420000406</t>
  </si>
  <si>
    <t>pay_420000421</t>
  </si>
  <si>
    <t xml:space="preserve">ORD26000438  </t>
  </si>
  <si>
    <t>pay_420000429</t>
  </si>
  <si>
    <t>pay_420000442</t>
  </si>
  <si>
    <t>pay_420000458</t>
  </si>
  <si>
    <t>pay_420000468</t>
  </si>
  <si>
    <t>pay_420000481</t>
  </si>
  <si>
    <t>pay_420000509</t>
  </si>
  <si>
    <t>pay_420000554</t>
  </si>
  <si>
    <t>ord26000578</t>
  </si>
  <si>
    <t>pay_420000573</t>
  </si>
  <si>
    <t>ord26000595</t>
  </si>
  <si>
    <t>pay_420000606</t>
  </si>
  <si>
    <t>pay_420000613</t>
  </si>
  <si>
    <t>pay_420000654</t>
  </si>
  <si>
    <t>pay_420000676</t>
  </si>
  <si>
    <t>pay_420000690</t>
  </si>
  <si>
    <t>pay_420000756</t>
  </si>
  <si>
    <t>pay_420000773</t>
  </si>
  <si>
    <t>pay_420000891</t>
  </si>
  <si>
    <t>pay_420000927</t>
  </si>
  <si>
    <t>pay_420000945</t>
  </si>
  <si>
    <t>pay_420000972</t>
  </si>
  <si>
    <t>pay_420000993</t>
  </si>
  <si>
    <t>pay_420001089</t>
  </si>
  <si>
    <t>pay_420001115</t>
  </si>
  <si>
    <t>pay_420001153</t>
  </si>
  <si>
    <t xml:space="preserve">ORD26001202  </t>
  </si>
  <si>
    <t>pay_420001179</t>
  </si>
  <si>
    <t>pay_420001208</t>
  </si>
  <si>
    <t>pay_420001241</t>
  </si>
  <si>
    <t>pay_420001366</t>
  </si>
  <si>
    <t>pay_420001421</t>
  </si>
  <si>
    <t>pay_420001446</t>
  </si>
  <si>
    <t>pay_420001453</t>
  </si>
  <si>
    <t>pay_420001483</t>
  </si>
  <si>
    <t>pay_420001545</t>
  </si>
  <si>
    <t xml:space="preserve">ORD26001613  </t>
  </si>
  <si>
    <t>pay_420001553</t>
  </si>
  <si>
    <t>pay_420001730</t>
  </si>
  <si>
    <t xml:space="preserve">ORD26001811  </t>
  </si>
  <si>
    <t>pay_420001792</t>
  </si>
  <si>
    <t>pay_420001806</t>
  </si>
  <si>
    <t>ord26001890</t>
  </si>
  <si>
    <t>pay_420001822</t>
  </si>
  <si>
    <t>ord26001905</t>
  </si>
  <si>
    <t>pay_420001826</t>
  </si>
  <si>
    <t>ord26001910</t>
  </si>
  <si>
    <t>pay_420001966</t>
  </si>
  <si>
    <t>pay_420001993</t>
  </si>
  <si>
    <t>pay_420002019</t>
  </si>
  <si>
    <t>pay_420002036</t>
  </si>
  <si>
    <t>pay_420002055</t>
  </si>
  <si>
    <t>ord26002147</t>
  </si>
  <si>
    <t>pay_420002116</t>
  </si>
  <si>
    <t>pay_420002153</t>
  </si>
  <si>
    <t>pay_420002162</t>
  </si>
  <si>
    <t>ord26002263</t>
  </si>
  <si>
    <t>pay_420002295</t>
  </si>
  <si>
    <t>pay_420002302</t>
  </si>
  <si>
    <t>pay_420002320</t>
  </si>
  <si>
    <t>pay_420002461</t>
  </si>
  <si>
    <t xml:space="preserve">ORD26002576  </t>
  </si>
  <si>
    <t>pay_420002568</t>
  </si>
  <si>
    <t>pay_420002569</t>
  </si>
  <si>
    <t>pay_420002573</t>
  </si>
  <si>
    <t>pay_420002660</t>
  </si>
  <si>
    <t>pay_420002674</t>
  </si>
  <si>
    <t>pay_420002747</t>
  </si>
  <si>
    <t>pay_420002755</t>
  </si>
  <si>
    <t>pay_420002835</t>
  </si>
  <si>
    <t>pay_420002845</t>
  </si>
  <si>
    <t>pay_420002875</t>
  </si>
  <si>
    <t>pay_420002893</t>
  </si>
  <si>
    <t>pay_420002914</t>
  </si>
  <si>
    <t>pay_420002952</t>
  </si>
  <si>
    <t>pay_420002959</t>
  </si>
  <si>
    <t>pay_420002979</t>
  </si>
  <si>
    <t>pay_420003030</t>
  </si>
  <si>
    <t>pay_420003109</t>
  </si>
  <si>
    <t>pay_420003125</t>
  </si>
  <si>
    <t>pay_420003153</t>
  </si>
  <si>
    <t>pay_420003184</t>
  </si>
  <si>
    <t>pay_420003265</t>
  </si>
  <si>
    <t>pay_420003280</t>
  </si>
  <si>
    <t>pay_420003312</t>
  </si>
  <si>
    <t>pay_420003369</t>
  </si>
  <si>
    <t>pay_420003372</t>
  </si>
  <si>
    <t>pay_420003381</t>
  </si>
  <si>
    <t>pay_420003392</t>
  </si>
  <si>
    <t>pay_420003404</t>
  </si>
  <si>
    <t>ord26003572</t>
  </si>
  <si>
    <t>pay_420003437</t>
  </si>
  <si>
    <t>pay_420003450</t>
  </si>
  <si>
    <t>pay_420003453</t>
  </si>
  <si>
    <t>ord26003621</t>
  </si>
  <si>
    <t>pay_420003500</t>
  </si>
  <si>
    <t>pay_420003661</t>
  </si>
  <si>
    <t>ord26003831</t>
  </si>
  <si>
    <t>pay_420003677</t>
  </si>
  <si>
    <t>pay_420003703</t>
  </si>
  <si>
    <t>ORD-26003875</t>
  </si>
  <si>
    <t>pay_420003765</t>
  </si>
  <si>
    <t>pay_420003772</t>
  </si>
  <si>
    <t>pay_420003773</t>
  </si>
  <si>
    <t xml:space="preserve">ORD26003948  </t>
  </si>
  <si>
    <t>pay_420003854</t>
  </si>
  <si>
    <t>pay_420003886</t>
  </si>
  <si>
    <t>pay_420003891</t>
  </si>
  <si>
    <t>pay_420003892</t>
  </si>
  <si>
    <t>ord26004074</t>
  </si>
  <si>
    <t>pay_420003942</t>
  </si>
  <si>
    <t>ord26004125</t>
  </si>
  <si>
    <t>pay_420003945</t>
  </si>
  <si>
    <t>pay_420003953</t>
  </si>
  <si>
    <t>pay_420003960</t>
  </si>
  <si>
    <t xml:space="preserve">ORD26004144  </t>
  </si>
  <si>
    <t>pay_420003972</t>
  </si>
  <si>
    <t>ord26004156</t>
  </si>
  <si>
    <t>pay_420004016</t>
  </si>
  <si>
    <t>pay_420004037</t>
  </si>
  <si>
    <t>pay_420004071</t>
  </si>
  <si>
    <t>pay_420004125</t>
  </si>
  <si>
    <t>pay_420004137</t>
  </si>
  <si>
    <t>pay_420004164</t>
  </si>
  <si>
    <t>pay_420004171</t>
  </si>
  <si>
    <t>pay_420004222</t>
  </si>
  <si>
    <t>pay_420004269</t>
  </si>
  <si>
    <t>pay_420004286</t>
  </si>
  <si>
    <t>pay_420004323</t>
  </si>
  <si>
    <t>pay_420004325</t>
  </si>
  <si>
    <t>pay_420004330</t>
  </si>
  <si>
    <t>pay_420004419</t>
  </si>
  <si>
    <t>pay_420004424</t>
  </si>
  <si>
    <t>pay_420004439</t>
  </si>
  <si>
    <t>pay_420004465</t>
  </si>
  <si>
    <t>pay_420004482</t>
  </si>
  <si>
    <t>pay_420004495</t>
  </si>
  <si>
    <t>pay_420004513</t>
  </si>
  <si>
    <t xml:space="preserve">ORD26004726  </t>
  </si>
  <si>
    <t>pay_420004522</t>
  </si>
  <si>
    <t>pay_420004538</t>
  </si>
  <si>
    <t>pay_420004583</t>
  </si>
  <si>
    <t>pay_420004596</t>
  </si>
  <si>
    <t>pay_420004619</t>
  </si>
  <si>
    <t>ord26004832</t>
  </si>
  <si>
    <t>pay_420004634</t>
  </si>
  <si>
    <t>ord26004849</t>
  </si>
  <si>
    <t>pay_420004699</t>
  </si>
  <si>
    <t>pay_420004706</t>
  </si>
  <si>
    <t>ORD-26004927</t>
  </si>
  <si>
    <t>pay_420004730</t>
  </si>
  <si>
    <t>pay_420004748</t>
  </si>
  <si>
    <t>pay_420004762</t>
  </si>
  <si>
    <t>pay_420004768</t>
  </si>
  <si>
    <t>pay_420004780</t>
  </si>
  <si>
    <t>pay_420004817</t>
  </si>
  <si>
    <t>pay_420004832</t>
  </si>
  <si>
    <t>pay_420004841</t>
  </si>
  <si>
    <t>pay_420004849</t>
  </si>
  <si>
    <t>ord26005072</t>
  </si>
  <si>
    <t>pay_420004873</t>
  </si>
  <si>
    <t>pay_420004923</t>
  </si>
  <si>
    <t>pay_420004927</t>
  </si>
  <si>
    <t>pay_420004941</t>
  </si>
  <si>
    <t>pay_420005025</t>
  </si>
  <si>
    <t>pay_420005067</t>
  </si>
  <si>
    <t>pay_420005119</t>
  </si>
  <si>
    <t>pay_420005148</t>
  </si>
  <si>
    <t>pay_420005156</t>
  </si>
  <si>
    <t xml:space="preserve">ORD26005396  </t>
  </si>
  <si>
    <t>pay_420005181</t>
  </si>
  <si>
    <t xml:space="preserve">ORD26005421  </t>
  </si>
  <si>
    <t>pay_420005193</t>
  </si>
  <si>
    <t>pay_420005201</t>
  </si>
  <si>
    <t>ord26005441</t>
  </si>
  <si>
    <t>pay_420005216</t>
  </si>
  <si>
    <t>pay_420005228</t>
  </si>
  <si>
    <t>pay_420005273</t>
  </si>
  <si>
    <t>pay_420005289</t>
  </si>
  <si>
    <t>pay_420005336</t>
  </si>
  <si>
    <t>pay_420005339</t>
  </si>
  <si>
    <t>pay_420005370</t>
  </si>
  <si>
    <t>pay_420005428</t>
  </si>
  <si>
    <t>pay_420005440</t>
  </si>
  <si>
    <t>pay_420005468</t>
  </si>
  <si>
    <t>pay_420005498</t>
  </si>
  <si>
    <t>ord26005747</t>
  </si>
  <si>
    <t>pay_420005504</t>
  </si>
  <si>
    <t>pay_420005546</t>
  </si>
  <si>
    <t>ord26005799</t>
  </si>
  <si>
    <t>pay_420005573</t>
  </si>
  <si>
    <t>ORD-26005829</t>
  </si>
  <si>
    <t>pay_420005681</t>
  </si>
  <si>
    <t>pay_420005741</t>
  </si>
  <si>
    <t>ORD26006506</t>
  </si>
  <si>
    <t>rfnd_4HJT64PHJ8ZQ</t>
  </si>
  <si>
    <t>rfnd_72W6R71QLZ8J</t>
  </si>
  <si>
    <t>rfnd_783F0V5VTNMH</t>
  </si>
  <si>
    <t>rfnd_CFT7LUV73PE2</t>
  </si>
  <si>
    <t>rfnd_DBHWCCJBHGBC</t>
  </si>
  <si>
    <t>rfnd_M3GSKRD2CULY</t>
  </si>
  <si>
    <t>rfnd_P53UA9LGNWRY</t>
  </si>
  <si>
    <t>rfnd_S2A3QAF9NJY7</t>
  </si>
  <si>
    <t>rfnd_U98TWK4GSUC2</t>
  </si>
  <si>
    <t>pay_420000006</t>
  </si>
  <si>
    <t>ORD-26000006</t>
  </si>
  <si>
    <t>STL-20260915</t>
  </si>
  <si>
    <t>pay_420000013</t>
  </si>
  <si>
    <t>pay_420000044</t>
  </si>
  <si>
    <t xml:space="preserve">ORD26000045  </t>
  </si>
  <si>
    <t>pay_420000055</t>
  </si>
  <si>
    <t>ord26000056</t>
  </si>
  <si>
    <t>pay_420000103</t>
  </si>
  <si>
    <t>pay_420000136</t>
  </si>
  <si>
    <t>pay_420000137</t>
  </si>
  <si>
    <t>pay_420000164</t>
  </si>
  <si>
    <t xml:space="preserve">ORD26000175  </t>
  </si>
  <si>
    <t>pay_420000190</t>
  </si>
  <si>
    <t>pay_420000242</t>
  </si>
  <si>
    <t>pay_420000346</t>
  </si>
  <si>
    <t>pay_420000359</t>
  </si>
  <si>
    <t>pay_420000404</t>
  </si>
  <si>
    <t>pay_420000428</t>
  </si>
  <si>
    <t>pay_420000523</t>
  </si>
  <si>
    <t>pay_420000532</t>
  </si>
  <si>
    <t>pay_420000614</t>
  </si>
  <si>
    <t>ord26000637</t>
  </si>
  <si>
    <t>pay_420000630</t>
  </si>
  <si>
    <t>pay_420000637</t>
  </si>
  <si>
    <t>pay_420000658</t>
  </si>
  <si>
    <t>pay_420000711</t>
  </si>
  <si>
    <t>pay_420000795</t>
  </si>
  <si>
    <t>pay_420000819</t>
  </si>
  <si>
    <t xml:space="preserve">ORD26000854  </t>
  </si>
  <si>
    <t>pay_420000824</t>
  </si>
  <si>
    <t>pay_420000883</t>
  </si>
  <si>
    <t>pay_420000908</t>
  </si>
  <si>
    <t>pay_420000920</t>
  </si>
  <si>
    <t>pay_420000971</t>
  </si>
  <si>
    <t>pay_420000980</t>
  </si>
  <si>
    <t>pay_420000996</t>
  </si>
  <si>
    <t>pay_420001036</t>
  </si>
  <si>
    <t>pay_420001051</t>
  </si>
  <si>
    <t>pay_420001071</t>
  </si>
  <si>
    <t>pay_420001076</t>
  </si>
  <si>
    <t>pay_420001172</t>
  </si>
  <si>
    <t>pay_420001201</t>
  </si>
  <si>
    <t>pay_420001215</t>
  </si>
  <si>
    <t>ord26001270</t>
  </si>
  <si>
    <t>pay_420001288</t>
  </si>
  <si>
    <t>pay_420001289</t>
  </si>
  <si>
    <t>pay_420001300</t>
  </si>
  <si>
    <t>pay_420001347</t>
  </si>
  <si>
    <t>pay_420001361</t>
  </si>
  <si>
    <t>pay_420001377</t>
  </si>
  <si>
    <t>pay_420001379</t>
  </si>
  <si>
    <t>pay_420001383</t>
  </si>
  <si>
    <t>pay_420001397</t>
  </si>
  <si>
    <t>pay_420001407</t>
  </si>
  <si>
    <t>pay_420001413</t>
  </si>
  <si>
    <t>pay_420001422</t>
  </si>
  <si>
    <t>pay_420001490</t>
  </si>
  <si>
    <t>pay_420001491</t>
  </si>
  <si>
    <t>ord26001557</t>
  </si>
  <si>
    <t>pay_420001511</t>
  </si>
  <si>
    <t>pay_420001527</t>
  </si>
  <si>
    <t xml:space="preserve">ORD26001594  </t>
  </si>
  <si>
    <t>pay_420001562</t>
  </si>
  <si>
    <t>ord26001630</t>
  </si>
  <si>
    <t>pay_420001657</t>
  </si>
  <si>
    <t>pay_420001700</t>
  </si>
  <si>
    <t>pay_420001735</t>
  </si>
  <si>
    <t>ord26001816</t>
  </si>
  <si>
    <t>pay_420001746</t>
  </si>
  <si>
    <t>pay_420001846</t>
  </si>
  <si>
    <t>pay_420001866</t>
  </si>
  <si>
    <t>ord26001951</t>
  </si>
  <si>
    <t>pay_420001948</t>
  </si>
  <si>
    <t>pay_420001990</t>
  </si>
  <si>
    <t>pay_420002067</t>
  </si>
  <si>
    <t>pay_420002087</t>
  </si>
  <si>
    <t>pay_420002098</t>
  </si>
  <si>
    <t>pay_420002100</t>
  </si>
  <si>
    <t>pay_420002128</t>
  </si>
  <si>
    <t>pay_420002145</t>
  </si>
  <si>
    <t>pay_420002175</t>
  </si>
  <si>
    <t>pay_420002183</t>
  </si>
  <si>
    <t>ORD-26002284</t>
  </si>
  <si>
    <t>pay_420002239</t>
  </si>
  <si>
    <t>pay_420002243</t>
  </si>
  <si>
    <t>pay_420002252</t>
  </si>
  <si>
    <t>pay_420002261</t>
  </si>
  <si>
    <t>pay_420002280</t>
  </si>
  <si>
    <t>pay_420002294</t>
  </si>
  <si>
    <t>pay_420002298</t>
  </si>
  <si>
    <t>pay_420002300</t>
  </si>
  <si>
    <t>pay_420002307</t>
  </si>
  <si>
    <t>ord26002421</t>
  </si>
  <si>
    <t>pay_420002357</t>
  </si>
  <si>
    <t>pay_420002436</t>
  </si>
  <si>
    <t>pay_420002441</t>
  </si>
  <si>
    <t xml:space="preserve">ORD26002555  </t>
  </si>
  <si>
    <t>pay_420002474</t>
  </si>
  <si>
    <t>pay_420002540</t>
  </si>
  <si>
    <t>pay_420002577</t>
  </si>
  <si>
    <t>pay_420002580</t>
  </si>
  <si>
    <t>pay_420002599</t>
  </si>
  <si>
    <t>pay_420002613</t>
  </si>
  <si>
    <t>pay_420002633</t>
  </si>
  <si>
    <t>pay_420002676</t>
  </si>
  <si>
    <t>ORD-26002808</t>
  </si>
  <si>
    <t>pay_420002716</t>
  </si>
  <si>
    <t>pay_420002725</t>
  </si>
  <si>
    <t xml:space="preserve">ORD26002863  </t>
  </si>
  <si>
    <t>pay_420002788</t>
  </si>
  <si>
    <t>pay_420002804</t>
  </si>
  <si>
    <t>pay_420002816</t>
  </si>
  <si>
    <t>ord26002958</t>
  </si>
  <si>
    <t>pay_420002828</t>
  </si>
  <si>
    <t>ord26002970</t>
  </si>
  <si>
    <t>pay_420002833</t>
  </si>
  <si>
    <t>pay_420002839</t>
  </si>
  <si>
    <t>pay_420002842</t>
  </si>
  <si>
    <t>pay_420002870</t>
  </si>
  <si>
    <t>pay_420002895</t>
  </si>
  <si>
    <t xml:space="preserve">ORD26003038  </t>
  </si>
  <si>
    <t>pay_420002921</t>
  </si>
  <si>
    <t>pay_420002951</t>
  </si>
  <si>
    <t>pay_420002982</t>
  </si>
  <si>
    <t>pay_420003022</t>
  </si>
  <si>
    <t>pay_420003034</t>
  </si>
  <si>
    <t>pay_420003058</t>
  </si>
  <si>
    <t>pay_420003076</t>
  </si>
  <si>
    <t>pay_420003131</t>
  </si>
  <si>
    <t>pay_420003135</t>
  </si>
  <si>
    <t>pay_420003176</t>
  </si>
  <si>
    <t>pay_420003178</t>
  </si>
  <si>
    <t>ord26003339</t>
  </si>
  <si>
    <t>pay_420003223</t>
  </si>
  <si>
    <t>pay_420003226</t>
  </si>
  <si>
    <t>pay_420003229</t>
  </si>
  <si>
    <t xml:space="preserve">ORD26003391  </t>
  </si>
  <si>
    <t>pay_420003237</t>
  </si>
  <si>
    <t>pay_420003267</t>
  </si>
  <si>
    <t>pay_420003286</t>
  </si>
  <si>
    <t>pay_420003317</t>
  </si>
  <si>
    <t>pay_420003320</t>
  </si>
  <si>
    <t>pay_420003339</t>
  </si>
  <si>
    <t>pay_420003340</t>
  </si>
  <si>
    <t>pay_420003394</t>
  </si>
  <si>
    <t>pay_420003413</t>
  </si>
  <si>
    <t>pay_420003417</t>
  </si>
  <si>
    <t>pay_420003418</t>
  </si>
  <si>
    <t>pay_420003428</t>
  </si>
  <si>
    <t>ORD-26003597</t>
  </si>
  <si>
    <t>pay_420003499</t>
  </si>
  <si>
    <t>ORD-26003667</t>
  </si>
  <si>
    <t>pay_420003523</t>
  </si>
  <si>
    <t>pay_420003541</t>
  </si>
  <si>
    <t>pay_420003565</t>
  </si>
  <si>
    <t>pay_420003584</t>
  </si>
  <si>
    <t>pay_420003589</t>
  </si>
  <si>
    <t>pay_420003642</t>
  </si>
  <si>
    <t>ord26003814</t>
  </si>
  <si>
    <t>pay_420003645</t>
  </si>
  <si>
    <t>pay_420003647</t>
  </si>
  <si>
    <t>pay_420003690</t>
  </si>
  <si>
    <t>pay_420003699</t>
  </si>
  <si>
    <t>pay_420003723</t>
  </si>
  <si>
    <t>pay_420003726</t>
  </si>
  <si>
    <t>pay_420003738</t>
  </si>
  <si>
    <t>pay_420003774</t>
  </si>
  <si>
    <t>pay_420003776</t>
  </si>
  <si>
    <t>pay_420003796</t>
  </si>
  <si>
    <t>pay_420003821</t>
  </si>
  <si>
    <t>pay_420003861</t>
  </si>
  <si>
    <t>pay_420003865</t>
  </si>
  <si>
    <t>ord26004049</t>
  </si>
  <si>
    <t>pay_420003875</t>
  </si>
  <si>
    <t>pay_420003909</t>
  </si>
  <si>
    <t>pay_420003919</t>
  </si>
  <si>
    <t>ORD-26004103</t>
  </si>
  <si>
    <t>pay_420003922</t>
  </si>
  <si>
    <t>pay_420003926</t>
  </si>
  <si>
    <t>pay_420003963</t>
  </si>
  <si>
    <t>pay_420003971</t>
  </si>
  <si>
    <t>pay_420004022</t>
  </si>
  <si>
    <t>pay_420004060</t>
  </si>
  <si>
    <t>pay_420004100</t>
  </si>
  <si>
    <t>ORD-26004295</t>
  </si>
  <si>
    <t>pay_420004104</t>
  </si>
  <si>
    <t>pay_420004180</t>
  </si>
  <si>
    <t xml:space="preserve">ORD26004374  </t>
  </si>
  <si>
    <t>pay_420004198</t>
  </si>
  <si>
    <t>pay_420004219</t>
  </si>
  <si>
    <t>pay_420004244</t>
  </si>
  <si>
    <t>ord26004443</t>
  </si>
  <si>
    <t>pay_420004281</t>
  </si>
  <si>
    <t>pay_420004332</t>
  </si>
  <si>
    <t xml:space="preserve">ORD26004533  </t>
  </si>
  <si>
    <t>pay_420004355</t>
  </si>
  <si>
    <t>pay_420004382</t>
  </si>
  <si>
    <t>pay_420004417</t>
  </si>
  <si>
    <t>pay_420004479</t>
  </si>
  <si>
    <t>pay_420004507</t>
  </si>
  <si>
    <t>pay_420004510</t>
  </si>
  <si>
    <t>pay_420004518</t>
  </si>
  <si>
    <t>pay_420004539</t>
  </si>
  <si>
    <t>ord26004752</t>
  </si>
  <si>
    <t>pay_420004568</t>
  </si>
  <si>
    <t>pay_420004572</t>
  </si>
  <si>
    <t>pay_420004593</t>
  </si>
  <si>
    <t>pay_420004598</t>
  </si>
  <si>
    <t>pay_420004631</t>
  </si>
  <si>
    <t>pay_420004646</t>
  </si>
  <si>
    <t>pay_420004690</t>
  </si>
  <si>
    <t>pay_420004718</t>
  </si>
  <si>
    <t>pay_420004739</t>
  </si>
  <si>
    <t>pay_420004754</t>
  </si>
  <si>
    <t>pay_420004821</t>
  </si>
  <si>
    <t>ord26005043</t>
  </si>
  <si>
    <t>pay_420004868</t>
  </si>
  <si>
    <t>pay_420004872</t>
  </si>
  <si>
    <t>pay_420004883</t>
  </si>
  <si>
    <t>pay_420005031</t>
  </si>
  <si>
    <t>ord26005268</t>
  </si>
  <si>
    <t>pay_420005047</t>
  </si>
  <si>
    <t>pay_420005052</t>
  </si>
  <si>
    <t>pay_420005087</t>
  </si>
  <si>
    <t>pay_420005116</t>
  </si>
  <si>
    <t>pay_420005142</t>
  </si>
  <si>
    <t>pay_420005164</t>
  </si>
  <si>
    <t>pay_420005185</t>
  </si>
  <si>
    <t xml:space="preserve">ORD26005424  </t>
  </si>
  <si>
    <t>pay_420005261</t>
  </si>
  <si>
    <t>pay_420005276</t>
  </si>
  <si>
    <t>pay_420005316</t>
  </si>
  <si>
    <t>pay_420005374</t>
  </si>
  <si>
    <t>pay_420005406</t>
  </si>
  <si>
    <t>pay_420005438</t>
  </si>
  <si>
    <t>pay_420005481</t>
  </si>
  <si>
    <t>pay_420005482</t>
  </si>
  <si>
    <t>pay_420005577</t>
  </si>
  <si>
    <t xml:space="preserve">ORD26005834  </t>
  </si>
  <si>
    <t>pay_420005583</t>
  </si>
  <si>
    <t>pay_420005621</t>
  </si>
  <si>
    <t>pay_420005632</t>
  </si>
  <si>
    <t>pay_420005672</t>
  </si>
  <si>
    <t>pay_420005688</t>
  </si>
  <si>
    <t>pay_420005703</t>
  </si>
  <si>
    <t>pay_420005707</t>
  </si>
  <si>
    <t>pay_420005724</t>
  </si>
  <si>
    <t>pay_420005726</t>
  </si>
  <si>
    <t>rfnd_AWZ3GU97NFEF</t>
  </si>
  <si>
    <t>rfnd_B6TYZEBJK0WJ</t>
  </si>
  <si>
    <t>rfnd_BTQDFUSAP1SL</t>
  </si>
  <si>
    <t>rfnd_GG6DY8ME8DNU</t>
  </si>
  <si>
    <t>rfnd_HN38TSPNM3C2</t>
  </si>
  <si>
    <t>rfnd_J6518LRY2N5E</t>
  </si>
  <si>
    <t>rfnd_R5Q8NA35D18W</t>
  </si>
  <si>
    <t>rfnd_R6D8PLDQERE7</t>
  </si>
  <si>
    <t>rfnd_RPT2YW6GMY9L</t>
  </si>
  <si>
    <t>rfnd_WVL7R3FFZL2Y</t>
  </si>
  <si>
    <t>rfnd_Z7JY8EX5U8ET</t>
  </si>
  <si>
    <t>pay_420000033</t>
  </si>
  <si>
    <t>STL-20260916</t>
  </si>
  <si>
    <t>pay_420000080</t>
  </si>
  <si>
    <t>pay_420000130</t>
  </si>
  <si>
    <t>ord26000139</t>
  </si>
  <si>
    <t>pay_420000143</t>
  </si>
  <si>
    <t>pay_420000179</t>
  </si>
  <si>
    <t>pay_420000199</t>
  </si>
  <si>
    <t>ord26000214</t>
  </si>
  <si>
    <t>pay_420000224</t>
  </si>
  <si>
    <t xml:space="preserve">ORD26000239  </t>
  </si>
  <si>
    <t>pay_420000245</t>
  </si>
  <si>
    <t>pay_420000261</t>
  </si>
  <si>
    <t>pay_420000272</t>
  </si>
  <si>
    <t>ORD-26000290</t>
  </si>
  <si>
    <t>pay_420000274</t>
  </si>
  <si>
    <t>ord26000292</t>
  </si>
  <si>
    <t>pay_420000379</t>
  </si>
  <si>
    <t>ord26000397</t>
  </si>
  <si>
    <t>pay_420000462</t>
  </si>
  <si>
    <t>pay_420000463</t>
  </si>
  <si>
    <t>pay_420000506</t>
  </si>
  <si>
    <t>pay_420000507</t>
  </si>
  <si>
    <t>pay_420000557</t>
  </si>
  <si>
    <t>pay_420000571</t>
  </si>
  <si>
    <t>pay_420000638</t>
  </si>
  <si>
    <t>pay_420000651</t>
  </si>
  <si>
    <t>pay_420000661</t>
  </si>
  <si>
    <t>pay_420000673</t>
  </si>
  <si>
    <t>pay_420000677</t>
  </si>
  <si>
    <t>pay_420000683</t>
  </si>
  <si>
    <t>ord26000713</t>
  </si>
  <si>
    <t>pay_420000719</t>
  </si>
  <si>
    <t>pay_420000726</t>
  </si>
  <si>
    <t>pay_420000738</t>
  </si>
  <si>
    <t>pay_420000784</t>
  </si>
  <si>
    <t>pay_420000885</t>
  </si>
  <si>
    <t>pay_420000897</t>
  </si>
  <si>
    <t>pay_420000913</t>
  </si>
  <si>
    <t>pay_420000925</t>
  </si>
  <si>
    <t>pay_420001063</t>
  </si>
  <si>
    <t>pay_420001099</t>
  </si>
  <si>
    <t>pay_420001109</t>
  </si>
  <si>
    <t>pay_420001129</t>
  </si>
  <si>
    <t>ord26001178</t>
  </si>
  <si>
    <t>pay_420001134</t>
  </si>
  <si>
    <t>pay_420001154</t>
  </si>
  <si>
    <t>ord26001203</t>
  </si>
  <si>
    <t>pay_420001161</t>
  </si>
  <si>
    <t>pay_420001169</t>
  </si>
  <si>
    <t>pay_420001196</t>
  </si>
  <si>
    <t>pay_420001228</t>
  </si>
  <si>
    <t>pay_420001245</t>
  </si>
  <si>
    <t>pay_420001247</t>
  </si>
  <si>
    <t>pay_420001322</t>
  </si>
  <si>
    <t>pay_420001464</t>
  </si>
  <si>
    <t>pay_420001475</t>
  </si>
  <si>
    <t>pay_420001501</t>
  </si>
  <si>
    <t>pay_420001504</t>
  </si>
  <si>
    <t>pay_420001537</t>
  </si>
  <si>
    <t>pay_420001573</t>
  </si>
  <si>
    <t>pay_420001604</t>
  </si>
  <si>
    <t>pay_420001614</t>
  </si>
  <si>
    <t>ord26001689</t>
  </si>
  <si>
    <t>pay_420001653</t>
  </si>
  <si>
    <t>pay_420001685</t>
  </si>
  <si>
    <t>pay_420001715</t>
  </si>
  <si>
    <t>pay_420001754</t>
  </si>
  <si>
    <t>pay_420001757</t>
  </si>
  <si>
    <t xml:space="preserve">ORD26001839  </t>
  </si>
  <si>
    <t>pay_420001761</t>
  </si>
  <si>
    <t>pay_420001782</t>
  </si>
  <si>
    <t>pay_420001787</t>
  </si>
  <si>
    <t>pay_420001810</t>
  </si>
  <si>
    <t>pay_420001820</t>
  </si>
  <si>
    <t>ord26001902</t>
  </si>
  <si>
    <t>pay_420001831</t>
  </si>
  <si>
    <t>pay_420001833</t>
  </si>
  <si>
    <t xml:space="preserve">ORD26001916  </t>
  </si>
  <si>
    <t>pay_420001837</t>
  </si>
  <si>
    <t>pay_420001850</t>
  </si>
  <si>
    <t>pay_420001859</t>
  </si>
  <si>
    <t>pay_420001863</t>
  </si>
  <si>
    <t>pay_420001872</t>
  </si>
  <si>
    <t>ord26001960</t>
  </si>
  <si>
    <t>pay_420001965</t>
  </si>
  <si>
    <t>pay_420001969</t>
  </si>
  <si>
    <t>ord26002064</t>
  </si>
  <si>
    <t>pay_420002004</t>
  </si>
  <si>
    <t>pay_420002102</t>
  </si>
  <si>
    <t>pay_420002117</t>
  </si>
  <si>
    <t>pay_420002121</t>
  </si>
  <si>
    <t>pay_420002152</t>
  </si>
  <si>
    <t>pay_420002226</t>
  </si>
  <si>
    <t>pay_420002282</t>
  </si>
  <si>
    <t>pay_420002299</t>
  </si>
  <si>
    <t>ORD-26002412</t>
  </si>
  <si>
    <t>pay_420002324</t>
  </si>
  <si>
    <t>ord26002436</t>
  </si>
  <si>
    <t>pay_420002398</t>
  </si>
  <si>
    <t>pay_420002405</t>
  </si>
  <si>
    <t>pay_420002431</t>
  </si>
  <si>
    <t>ord26002543</t>
  </si>
  <si>
    <t>pay_420002447</t>
  </si>
  <si>
    <t>pay_420002470</t>
  </si>
  <si>
    <t>ord26002585</t>
  </si>
  <si>
    <t>pay_420002475</t>
  </si>
  <si>
    <t>pay_420002525</t>
  </si>
  <si>
    <t>pay_420002551</t>
  </si>
  <si>
    <t>pay_420002789</t>
  </si>
  <si>
    <t>pay_420002825</t>
  </si>
  <si>
    <t>pay_420002858</t>
  </si>
  <si>
    <t>pay_420002900</t>
  </si>
  <si>
    <t>pay_420002916</t>
  </si>
  <si>
    <t>pay_420002929</t>
  </si>
  <si>
    <t>pay_420002935</t>
  </si>
  <si>
    <t>pay_420002940</t>
  </si>
  <si>
    <t>pay_420002981</t>
  </si>
  <si>
    <t>pay_420002985</t>
  </si>
  <si>
    <t>pay_420003001</t>
  </si>
  <si>
    <t>pay_420003005</t>
  </si>
  <si>
    <t>pay_420003074</t>
  </si>
  <si>
    <t>pay_420003091</t>
  </si>
  <si>
    <t>pay_420003102</t>
  </si>
  <si>
    <t>pay_420003207</t>
  </si>
  <si>
    <t>pay_420003236</t>
  </si>
  <si>
    <t>pay_420003272</t>
  </si>
  <si>
    <t>pay_420003276</t>
  </si>
  <si>
    <t>pay_420003318</t>
  </si>
  <si>
    <t>pay_420003350</t>
  </si>
  <si>
    <t>pay_420003356</t>
  </si>
  <si>
    <t>pay_420003422</t>
  </si>
  <si>
    <t>pay_420003425</t>
  </si>
  <si>
    <t>pay_420003438</t>
  </si>
  <si>
    <t>pay_420003439</t>
  </si>
  <si>
    <t>pay_420003461</t>
  </si>
  <si>
    <t>pay_420003465</t>
  </si>
  <si>
    <t>pay_420003522</t>
  </si>
  <si>
    <t>ord26003693</t>
  </si>
  <si>
    <t>pay_420003526</t>
  </si>
  <si>
    <t>pay_420003560</t>
  </si>
  <si>
    <t>pay_420003566</t>
  </si>
  <si>
    <t>pay_420003625</t>
  </si>
  <si>
    <t>pay_420003730</t>
  </si>
  <si>
    <t>pay_420003731</t>
  </si>
  <si>
    <t>pay_420003733</t>
  </si>
  <si>
    <t>ord26003905</t>
  </si>
  <si>
    <t>pay_420003781</t>
  </si>
  <si>
    <t>pay_420003790</t>
  </si>
  <si>
    <t>pay_420003791</t>
  </si>
  <si>
    <t>pay_420003812</t>
  </si>
  <si>
    <t>pay_420003866</t>
  </si>
  <si>
    <t>pay_420003897</t>
  </si>
  <si>
    <t>pay_420003924</t>
  </si>
  <si>
    <t>pay_420003949</t>
  </si>
  <si>
    <t>pay_420003969</t>
  </si>
  <si>
    <t>pay_420003976</t>
  </si>
  <si>
    <t>pay_420003998</t>
  </si>
  <si>
    <t xml:space="preserve">ORD26004185  </t>
  </si>
  <si>
    <t>pay_420004026</t>
  </si>
  <si>
    <t>pay_420004048</t>
  </si>
  <si>
    <t>pay_420004121</t>
  </si>
  <si>
    <t>pay_420004159</t>
  </si>
  <si>
    <t>pay_420004162</t>
  </si>
  <si>
    <t>pay_420004187</t>
  </si>
  <si>
    <t>ord26004382</t>
  </si>
  <si>
    <t>pay_420004215</t>
  </si>
  <si>
    <t>pay_420004264</t>
  </si>
  <si>
    <t>ord26004464</t>
  </si>
  <si>
    <t>pay_420004301</t>
  </si>
  <si>
    <t>pay_420004303</t>
  </si>
  <si>
    <t>pay_420004429</t>
  </si>
  <si>
    <t xml:space="preserve">ORD26004636  </t>
  </si>
  <si>
    <t>pay_420004438</t>
  </si>
  <si>
    <t>pay_420004519</t>
  </si>
  <si>
    <t>pay_420004557</t>
  </si>
  <si>
    <t>pay_420004698</t>
  </si>
  <si>
    <t>pay_420004732</t>
  </si>
  <si>
    <t>pay_420004767</t>
  </si>
  <si>
    <t>pay_420004786</t>
  </si>
  <si>
    <t>pay_420004807</t>
  </si>
  <si>
    <t>pay_420004828</t>
  </si>
  <si>
    <t>pay_420004854</t>
  </si>
  <si>
    <t>pay_420004861</t>
  </si>
  <si>
    <t>pay_420004898</t>
  </si>
  <si>
    <t>pay_420004907</t>
  </si>
  <si>
    <t>pay_420004939</t>
  </si>
  <si>
    <t>pay_420004969</t>
  </si>
  <si>
    <t>pay_420004970</t>
  </si>
  <si>
    <t>pay_420004990</t>
  </si>
  <si>
    <t>pay_420004999</t>
  </si>
  <si>
    <t>pay_420005026</t>
  </si>
  <si>
    <t xml:space="preserve">ORD26005263  </t>
  </si>
  <si>
    <t>pay_420005064</t>
  </si>
  <si>
    <t>pay_420005085</t>
  </si>
  <si>
    <t>pay_420005099</t>
  </si>
  <si>
    <t>pay_420005122</t>
  </si>
  <si>
    <t>pay_420005160</t>
  </si>
  <si>
    <t>pay_420005208</t>
  </si>
  <si>
    <t>pay_420005252</t>
  </si>
  <si>
    <t>pay_420005279</t>
  </si>
  <si>
    <t>pay_420005291</t>
  </si>
  <si>
    <t xml:space="preserve">ORD26005529  </t>
  </si>
  <si>
    <t>pay_420005320</t>
  </si>
  <si>
    <t>pay_420005327</t>
  </si>
  <si>
    <t>pay_420005362</t>
  </si>
  <si>
    <t>pay_420005371</t>
  </si>
  <si>
    <t>pay_420005419</t>
  </si>
  <si>
    <t>pay_420005423</t>
  </si>
  <si>
    <t>pay_420005451</t>
  </si>
  <si>
    <t>pay_420005459</t>
  </si>
  <si>
    <t>pay_420005530</t>
  </si>
  <si>
    <t>pay_420005534</t>
  </si>
  <si>
    <t xml:space="preserve">ORD26005788  </t>
  </si>
  <si>
    <t>pay_420005541</t>
  </si>
  <si>
    <t>pay_420005563</t>
  </si>
  <si>
    <t>ord26005817</t>
  </si>
  <si>
    <t>pay_420005590</t>
  </si>
  <si>
    <t>pay_420005628</t>
  </si>
  <si>
    <t>pay_420005661</t>
  </si>
  <si>
    <t>pay_420005687</t>
  </si>
  <si>
    <t>pay_420005693</t>
  </si>
  <si>
    <t>ord26005959</t>
  </si>
  <si>
    <t>pay_420005708</t>
  </si>
  <si>
    <t>pay_420005722</t>
  </si>
  <si>
    <t>rfnd_2HXLGS6S6SD8</t>
  </si>
  <si>
    <t>rfnd_31FFVPWC0J3E</t>
  </si>
  <si>
    <t>rfnd_J8JZA3G6ZQDA</t>
  </si>
  <si>
    <t>rfnd_SF03K65LSR7E</t>
  </si>
  <si>
    <t>rfnd_T98X3H4M0SFN</t>
  </si>
  <si>
    <t>rfnd_VENLW78VDUL2</t>
  </si>
  <si>
    <t>rfnd_WTGENESU57QB</t>
  </si>
  <si>
    <t>rfnd_ZFEPNHMXKMMK</t>
  </si>
  <si>
    <t>rfnd_ZV0YMYZQ4RXJ</t>
  </si>
  <si>
    <t>pay_420000010</t>
  </si>
  <si>
    <t>STL-20260917</t>
  </si>
  <si>
    <t>pay_420000029</t>
  </si>
  <si>
    <t>pay_420000039</t>
  </si>
  <si>
    <t>pay_420000045</t>
  </si>
  <si>
    <t>pay_420000069</t>
  </si>
  <si>
    <t>pay_420000114</t>
  </si>
  <si>
    <t>ord26000123</t>
  </si>
  <si>
    <t>pay_420000118</t>
  </si>
  <si>
    <t>pay_420000125</t>
  </si>
  <si>
    <t>pay_420000172</t>
  </si>
  <si>
    <t xml:space="preserve">ORD26000186  </t>
  </si>
  <si>
    <t>pay_420000177</t>
  </si>
  <si>
    <t>pay_420000198</t>
  </si>
  <si>
    <t>pay_420000262</t>
  </si>
  <si>
    <t>pay_420000273</t>
  </si>
  <si>
    <t>pay_420000282</t>
  </si>
  <si>
    <t>pay_420000309</t>
  </si>
  <si>
    <t>ord26000324</t>
  </si>
  <si>
    <t>pay_420000313</t>
  </si>
  <si>
    <t>ORD-26000327</t>
  </si>
  <si>
    <t>pay_420000318</t>
  </si>
  <si>
    <t>pay_420000322</t>
  </si>
  <si>
    <t>pay_420000325</t>
  </si>
  <si>
    <t>pay_420000347</t>
  </si>
  <si>
    <t>pay_420000386</t>
  </si>
  <si>
    <t>pay_420000431</t>
  </si>
  <si>
    <t>pay_420000448</t>
  </si>
  <si>
    <t>pay_420000579</t>
  </si>
  <si>
    <t>ord26000600</t>
  </si>
  <si>
    <t>pay_420000646</t>
  </si>
  <si>
    <t>pay_420000665</t>
  </si>
  <si>
    <t>pay_420000734</t>
  </si>
  <si>
    <t>pay_420000743</t>
  </si>
  <si>
    <t>pay_420000836</t>
  </si>
  <si>
    <t>pay_420000855</t>
  </si>
  <si>
    <t>ord26000890</t>
  </si>
  <si>
    <t>pay_420000955</t>
  </si>
  <si>
    <t>pay_420000966</t>
  </si>
  <si>
    <t>pay_420000976</t>
  </si>
  <si>
    <t>pay_420000982</t>
  </si>
  <si>
    <t>pay_420001009</t>
  </si>
  <si>
    <t>pay_420001028</t>
  </si>
  <si>
    <t>pay_420001112</t>
  </si>
  <si>
    <t>pay_420001116</t>
  </si>
  <si>
    <t>ORD-26001165</t>
  </si>
  <si>
    <t>pay_420001124</t>
  </si>
  <si>
    <t>pay_420001126</t>
  </si>
  <si>
    <t>pay_420001135</t>
  </si>
  <si>
    <t>pay_420001225</t>
  </si>
  <si>
    <t>pay_420001253</t>
  </si>
  <si>
    <t>pay_420001264</t>
  </si>
  <si>
    <t>pay_420001273</t>
  </si>
  <si>
    <t>pay_420001278</t>
  </si>
  <si>
    <t>pay_420001303</t>
  </si>
  <si>
    <t>pay_420001327</t>
  </si>
  <si>
    <t>pay_420001373</t>
  </si>
  <si>
    <t>pay_420001434</t>
  </si>
  <si>
    <t>pay_420001470</t>
  </si>
  <si>
    <t>pay_420001489</t>
  </si>
  <si>
    <t>pay_420001494</t>
  </si>
  <si>
    <t>pay_420001516</t>
  </si>
  <si>
    <t>pay_420001523</t>
  </si>
  <si>
    <t>pay_420001575</t>
  </si>
  <si>
    <t>ord26001646</t>
  </si>
  <si>
    <t>pay_420001637</t>
  </si>
  <si>
    <t>pay_420001641</t>
  </si>
  <si>
    <t>pay_420001670</t>
  </si>
  <si>
    <t>pay_420001683</t>
  </si>
  <si>
    <t>pay_420001691</t>
  </si>
  <si>
    <t>pay_420001869</t>
  </si>
  <si>
    <t>pay_420001870</t>
  </si>
  <si>
    <t>ord26001958</t>
  </si>
  <si>
    <t>pay_420001885</t>
  </si>
  <si>
    <t>pay_420001889</t>
  </si>
  <si>
    <t>pay_420001899</t>
  </si>
  <si>
    <t>pay_420001950</t>
  </si>
  <si>
    <t>pay_420001957</t>
  </si>
  <si>
    <t>pay_420001972</t>
  </si>
  <si>
    <t>pay_420001982</t>
  </si>
  <si>
    <t>pay_420002000</t>
  </si>
  <si>
    <t>pay_420002040</t>
  </si>
  <si>
    <t>pay_420002061</t>
  </si>
  <si>
    <t>pay_420002159</t>
  </si>
  <si>
    <t>pay_420002264</t>
  </si>
  <si>
    <t>pay_420002323</t>
  </si>
  <si>
    <t>pay_420002353</t>
  </si>
  <si>
    <t>ord26002465</t>
  </si>
  <si>
    <t>pay_420002376</t>
  </si>
  <si>
    <t>pay_420002404</t>
  </si>
  <si>
    <t>pay_420002424</t>
  </si>
  <si>
    <t>pay_420002472</t>
  </si>
  <si>
    <t xml:space="preserve">ORD26002587  </t>
  </si>
  <si>
    <t>pay_420002485</t>
  </si>
  <si>
    <t>pay_420002500</t>
  </si>
  <si>
    <t>pay_420002502</t>
  </si>
  <si>
    <t>ord26002622</t>
  </si>
  <si>
    <t>pay_420002531</t>
  </si>
  <si>
    <t>pay_420002543</t>
  </si>
  <si>
    <t>pay_420002563</t>
  </si>
  <si>
    <t>pay_420002595</t>
  </si>
  <si>
    <t>pay_420002642</t>
  </si>
  <si>
    <t>pay_420002646</t>
  </si>
  <si>
    <t>pay_420002656</t>
  </si>
  <si>
    <t>pay_420002738</t>
  </si>
  <si>
    <t>pay_420002739</t>
  </si>
  <si>
    <t>pay_420002793</t>
  </si>
  <si>
    <t>pay_420002831</t>
  </si>
  <si>
    <t>pay_420002874</t>
  </si>
  <si>
    <t>pay_420002975</t>
  </si>
  <si>
    <t>pay_420003104</t>
  </si>
  <si>
    <t>pay_420003121</t>
  </si>
  <si>
    <t>pay_420003123</t>
  </si>
  <si>
    <t>pay_420003134</t>
  </si>
  <si>
    <t>pay_420003156</t>
  </si>
  <si>
    <t>pay_420003240</t>
  </si>
  <si>
    <t>pay_420003243</t>
  </si>
  <si>
    <t>pay_420003250</t>
  </si>
  <si>
    <t>pay_420003262</t>
  </si>
  <si>
    <t>ord26003430</t>
  </si>
  <si>
    <t>pay_420003263</t>
  </si>
  <si>
    <t>ORD-26003431</t>
  </si>
  <si>
    <t>pay_420003288</t>
  </si>
  <si>
    <t>pay_420003307</t>
  </si>
  <si>
    <t>ord26003470</t>
  </si>
  <si>
    <t>pay_420003332</t>
  </si>
  <si>
    <t>pay_420003333</t>
  </si>
  <si>
    <t>pay_420003341</t>
  </si>
  <si>
    <t>pay_420003421</t>
  </si>
  <si>
    <t>pay_420003454</t>
  </si>
  <si>
    <t>ord26003622</t>
  </si>
  <si>
    <t>pay_420003469</t>
  </si>
  <si>
    <t>pay_420003474</t>
  </si>
  <si>
    <t>pay_420003475</t>
  </si>
  <si>
    <t>pay_420003477</t>
  </si>
  <si>
    <t>pay_420003485</t>
  </si>
  <si>
    <t xml:space="preserve">ORD26003653  </t>
  </si>
  <si>
    <t>pay_420003590</t>
  </si>
  <si>
    <t>pay_420003599</t>
  </si>
  <si>
    <t>ord26003768</t>
  </si>
  <si>
    <t>pay_420003675</t>
  </si>
  <si>
    <t>pay_420003689</t>
  </si>
  <si>
    <t>pay_420003701</t>
  </si>
  <si>
    <t>pay_420003768</t>
  </si>
  <si>
    <t>pay_420003777</t>
  </si>
  <si>
    <t>pay_420003783</t>
  </si>
  <si>
    <t>pay_420003836</t>
  </si>
  <si>
    <t>pay_420003987</t>
  </si>
  <si>
    <t>pay_420004000</t>
  </si>
  <si>
    <t>pay_420004009</t>
  </si>
  <si>
    <t>pay_420004034</t>
  </si>
  <si>
    <t>pay_420004132</t>
  </si>
  <si>
    <t>pay_420004192</t>
  </si>
  <si>
    <t>pay_420004197</t>
  </si>
  <si>
    <t>pay_420004203</t>
  </si>
  <si>
    <t>pay_420004236</t>
  </si>
  <si>
    <t>pay_420004278</t>
  </si>
  <si>
    <t>pay_420004292</t>
  </si>
  <si>
    <t>pay_420004334</t>
  </si>
  <si>
    <t>pay_420004339</t>
  </si>
  <si>
    <t xml:space="preserve">ORD26004540  </t>
  </si>
  <si>
    <t>pay_420004340</t>
  </si>
  <si>
    <t>pay_420004343</t>
  </si>
  <si>
    <t>pay_420004381</t>
  </si>
  <si>
    <t>pay_420004396</t>
  </si>
  <si>
    <t>ord26004600</t>
  </si>
  <si>
    <t>pay_420004473</t>
  </si>
  <si>
    <t>pay_420004475</t>
  </si>
  <si>
    <t>pay_420004478</t>
  </si>
  <si>
    <t>pay_420004480</t>
  </si>
  <si>
    <t>pay_420004502</t>
  </si>
  <si>
    <t>pay_420004556</t>
  </si>
  <si>
    <t>pay_420004570</t>
  </si>
  <si>
    <t>pay_420004591</t>
  </si>
  <si>
    <t xml:space="preserve">ORD26004804  </t>
  </si>
  <si>
    <t>pay_420004642</t>
  </si>
  <si>
    <t xml:space="preserve">ORD26004859  </t>
  </si>
  <si>
    <t>pay_420004643</t>
  </si>
  <si>
    <t>ORD-26004860</t>
  </si>
  <si>
    <t>pay_420004714</t>
  </si>
  <si>
    <t>ORD-26004935</t>
  </si>
  <si>
    <t>pay_420004723</t>
  </si>
  <si>
    <t>pay_420004761</t>
  </si>
  <si>
    <t>pay_420004766</t>
  </si>
  <si>
    <t>pay_420004782</t>
  </si>
  <si>
    <t>pay_420004795</t>
  </si>
  <si>
    <t>pay_420004833</t>
  </si>
  <si>
    <t>pay_420004894</t>
  </si>
  <si>
    <t>pay_420004909</t>
  </si>
  <si>
    <t>pay_420004910</t>
  </si>
  <si>
    <t>pay_420004913</t>
  </si>
  <si>
    <t>pay_420004952</t>
  </si>
  <si>
    <t>pay_420004959</t>
  </si>
  <si>
    <t>pay_420004971</t>
  </si>
  <si>
    <t>ORD-26005204</t>
  </si>
  <si>
    <t>pay_420005138</t>
  </si>
  <si>
    <t>pay_420005143</t>
  </si>
  <si>
    <t>pay_420005158</t>
  </si>
  <si>
    <t>pay_420005168</t>
  </si>
  <si>
    <t>pay_420005240</t>
  </si>
  <si>
    <t>pay_420005241</t>
  </si>
  <si>
    <t>pay_420005264</t>
  </si>
  <si>
    <t>pay_420005312</t>
  </si>
  <si>
    <t>pay_420005375</t>
  </si>
  <si>
    <t>pay_420005445</t>
  </si>
  <si>
    <t>pay_420005450</t>
  </si>
  <si>
    <t>pay_420005454</t>
  </si>
  <si>
    <t>pay_420005491</t>
  </si>
  <si>
    <t>pay_420005496</t>
  </si>
  <si>
    <t xml:space="preserve">ORD26005745  </t>
  </si>
  <si>
    <t>pay_420005497</t>
  </si>
  <si>
    <t>pay_420005538</t>
  </si>
  <si>
    <t>pay_420005629</t>
  </si>
  <si>
    <t>ord26005891</t>
  </si>
  <si>
    <t>pay_420005644</t>
  </si>
  <si>
    <t>pay_420005686</t>
  </si>
  <si>
    <t>pay_420005696</t>
  </si>
  <si>
    <t>pay_420005706</t>
  </si>
  <si>
    <t>rfnd_0FQ8DP5Y8WXH</t>
  </si>
  <si>
    <t>rfnd_8EEQ9L6NMKGE</t>
  </si>
  <si>
    <t>rfnd_BR8NXJ8J1QMM</t>
  </si>
  <si>
    <t>rfnd_C3XXHQEYF3EU</t>
  </si>
  <si>
    <t>rfnd_DNKW7XC797EA</t>
  </si>
  <si>
    <t>rfnd_G2XCBQZ15VQ1</t>
  </si>
  <si>
    <t>rfnd_NCWXH6N00P85</t>
  </si>
  <si>
    <t>rfnd_NECKA5F98YPV</t>
  </si>
  <si>
    <t>rfnd_NHDBE7T8TKKR</t>
  </si>
  <si>
    <t>rfnd_SEC45LMN7WT7</t>
  </si>
  <si>
    <t>rfnd_XYZ6H2CJWLSH</t>
  </si>
  <si>
    <t>rfnd_YH6SF76HZ9Z5</t>
  </si>
  <si>
    <t>rfnd_YQ834YQD8GCS</t>
  </si>
  <si>
    <t>pay_420000074</t>
  </si>
  <si>
    <t xml:space="preserve">ORD26000076  </t>
  </si>
  <si>
    <t>STL-20260918</t>
  </si>
  <si>
    <t>pay_420000163</t>
  </si>
  <si>
    <t>pay_420000174</t>
  </si>
  <si>
    <t>pay_420000277</t>
  </si>
  <si>
    <t>ord26000294</t>
  </si>
  <si>
    <t>pay_420000388</t>
  </si>
  <si>
    <t>pay_420000436</t>
  </si>
  <si>
    <t>pay_420000466</t>
  </si>
  <si>
    <t>pay_420000502</t>
  </si>
  <si>
    <t xml:space="preserve">ORD26000524  </t>
  </si>
  <si>
    <t>pay_420000510</t>
  </si>
  <si>
    <t>pay_420000511</t>
  </si>
  <si>
    <t>pay_420000572</t>
  </si>
  <si>
    <t>pay_420000633</t>
  </si>
  <si>
    <t>pay_420000641</t>
  </si>
  <si>
    <t>pay_420000655</t>
  </si>
  <si>
    <t>pay_420000706</t>
  </si>
  <si>
    <t>pay_420000707</t>
  </si>
  <si>
    <t>pay_420000750</t>
  </si>
  <si>
    <t>pay_420000831</t>
  </si>
  <si>
    <t>pay_420000868</t>
  </si>
  <si>
    <t>pay_420000878</t>
  </si>
  <si>
    <t>pay_420000911</t>
  </si>
  <si>
    <t>pay_420000933</t>
  </si>
  <si>
    <t>pay_420000948</t>
  </si>
  <si>
    <t>pay_420000962</t>
  </si>
  <si>
    <t>pay_420000963</t>
  </si>
  <si>
    <t>pay_420001007</t>
  </si>
  <si>
    <t>pay_420001054</t>
  </si>
  <si>
    <t>pay_420001065</t>
  </si>
  <si>
    <t>pay_420001072</t>
  </si>
  <si>
    <t>pay_420001082</t>
  </si>
  <si>
    <t>pay_420001101</t>
  </si>
  <si>
    <t>pay_420001117</t>
  </si>
  <si>
    <t>pay_420001142</t>
  </si>
  <si>
    <t>pay_420001145</t>
  </si>
  <si>
    <t>pay_420001202</t>
  </si>
  <si>
    <t>pay_420001216</t>
  </si>
  <si>
    <t>pay_420001218</t>
  </si>
  <si>
    <t>pay_420001238</t>
  </si>
  <si>
    <t>pay_420001261</t>
  </si>
  <si>
    <t>pay_420001274</t>
  </si>
  <si>
    <t>pay_420001292</t>
  </si>
  <si>
    <t>ord26001353</t>
  </si>
  <si>
    <t>pay_420001328</t>
  </si>
  <si>
    <t>pay_420001389</t>
  </si>
  <si>
    <t>pay_420001454</t>
  </si>
  <si>
    <t>pay_420001456</t>
  </si>
  <si>
    <t>pay_420001536</t>
  </si>
  <si>
    <t>pay_420001603</t>
  </si>
  <si>
    <t>pay_420001605</t>
  </si>
  <si>
    <t>ORD-26001680</t>
  </si>
  <si>
    <t>pay_420001658</t>
  </si>
  <si>
    <t>pay_420001723</t>
  </si>
  <si>
    <t>pay_420001745</t>
  </si>
  <si>
    <t>pay_420001783</t>
  </si>
  <si>
    <t>pay_420001812</t>
  </si>
  <si>
    <t>pay_420001854</t>
  </si>
  <si>
    <t>pay_420001893</t>
  </si>
  <si>
    <t>pay_420001906</t>
  </si>
  <si>
    <t>pay_420001928</t>
  </si>
  <si>
    <t>pay_420001942</t>
  </si>
  <si>
    <t>pay_420001973</t>
  </si>
  <si>
    <t>pay_420001974</t>
  </si>
  <si>
    <t>ord26002068</t>
  </si>
  <si>
    <t>pay_420002111</t>
  </si>
  <si>
    <t>pay_420002151</t>
  </si>
  <si>
    <t>pay_420002178</t>
  </si>
  <si>
    <t>pay_420002185</t>
  </si>
  <si>
    <t>pay_420002236</t>
  </si>
  <si>
    <t>pay_420002241</t>
  </si>
  <si>
    <t>ord26002345</t>
  </si>
  <si>
    <t>pay_420002253</t>
  </si>
  <si>
    <t>pay_420002301</t>
  </si>
  <si>
    <t>pay_420002348</t>
  </si>
  <si>
    <t>pay_420002362</t>
  </si>
  <si>
    <t>pay_420002372</t>
  </si>
  <si>
    <t>pay_420002407</t>
  </si>
  <si>
    <t>pay_420002420</t>
  </si>
  <si>
    <t>pay_420002455</t>
  </si>
  <si>
    <t>pay_420002493</t>
  </si>
  <si>
    <t>pay_420002587</t>
  </si>
  <si>
    <t>pay_420002608</t>
  </si>
  <si>
    <t>pay_420002652</t>
  </si>
  <si>
    <t>pay_420002666</t>
  </si>
  <si>
    <t>pay_420002679</t>
  </si>
  <si>
    <t>pay_420002713</t>
  </si>
  <si>
    <t>pay_420002753</t>
  </si>
  <si>
    <t>pay_420002760</t>
  </si>
  <si>
    <t>pay_420002761</t>
  </si>
  <si>
    <t>pay_420002796</t>
  </si>
  <si>
    <t>ord26002938</t>
  </si>
  <si>
    <t>pay_420002803</t>
  </si>
  <si>
    <t>pay_420002809</t>
  </si>
  <si>
    <t>pay_420002864</t>
  </si>
  <si>
    <t>pay_420002872</t>
  </si>
  <si>
    <t>pay_420002925</t>
  </si>
  <si>
    <t>ord26003068</t>
  </si>
  <si>
    <t>pay_420002969</t>
  </si>
  <si>
    <t>pay_420002999</t>
  </si>
  <si>
    <t>pay_420003021</t>
  </si>
  <si>
    <t>pay_420003051</t>
  </si>
  <si>
    <t xml:space="preserve">ORD26003203  </t>
  </si>
  <si>
    <t>pay_420003071</t>
  </si>
  <si>
    <t>pay_420003185</t>
  </si>
  <si>
    <t>pay_420003195</t>
  </si>
  <si>
    <t>pay_420003248</t>
  </si>
  <si>
    <t>pay_420003305</t>
  </si>
  <si>
    <t>pay_420003329</t>
  </si>
  <si>
    <t>pay_420003348</t>
  </si>
  <si>
    <t>pay_420003353</t>
  </si>
  <si>
    <t>pay_420003388</t>
  </si>
  <si>
    <t>pay_420003405</t>
  </si>
  <si>
    <t>pay_420003423</t>
  </si>
  <si>
    <t>pay_420003432</t>
  </si>
  <si>
    <t>pay_420003455</t>
  </si>
  <si>
    <t>pay_420003483</t>
  </si>
  <si>
    <t>pay_420003540</t>
  </si>
  <si>
    <t>pay_420003778</t>
  </si>
  <si>
    <t>pay_420003787</t>
  </si>
  <si>
    <t>pay_420003857</t>
  </si>
  <si>
    <t>pay_420003867</t>
  </si>
  <si>
    <t>pay_420003869</t>
  </si>
  <si>
    <t>pay_420003888</t>
  </si>
  <si>
    <t>pay_420004015</t>
  </si>
  <si>
    <t>pay_420004027</t>
  </si>
  <si>
    <t>pay_420004046</t>
  </si>
  <si>
    <t>pay_420004064</t>
  </si>
  <si>
    <t xml:space="preserve">ORD26004256  </t>
  </si>
  <si>
    <t>pay_420004087</t>
  </si>
  <si>
    <t>pay_420004144</t>
  </si>
  <si>
    <t>pay_420004183</t>
  </si>
  <si>
    <t>pay_420004199</t>
  </si>
  <si>
    <t>pay_420004261</t>
  </si>
  <si>
    <t>pay_420004279</t>
  </si>
  <si>
    <t>pay_420004310</t>
  </si>
  <si>
    <t>pay_420004320</t>
  </si>
  <si>
    <t>pay_420004335</t>
  </si>
  <si>
    <t>pay_420004341</t>
  </si>
  <si>
    <t>pay_420004437</t>
  </si>
  <si>
    <t>pay_420004469</t>
  </si>
  <si>
    <t>pay_420004592</t>
  </si>
  <si>
    <t>ord26004805</t>
  </si>
  <si>
    <t>pay_420004605</t>
  </si>
  <si>
    <t>pay_420004656</t>
  </si>
  <si>
    <t>ord26004876</t>
  </si>
  <si>
    <t>pay_420004664</t>
  </si>
  <si>
    <t>pay_420004689</t>
  </si>
  <si>
    <t>pay_420004729</t>
  </si>
  <si>
    <t>pay_420004808</t>
  </si>
  <si>
    <t>ord26005031</t>
  </si>
  <si>
    <t>pay_420004831</t>
  </si>
  <si>
    <t>pay_420004987</t>
  </si>
  <si>
    <t>pay_420005019</t>
  </si>
  <si>
    <t>ord26005255</t>
  </si>
  <si>
    <t>pay_420005041</t>
  </si>
  <si>
    <t>pay_420005048</t>
  </si>
  <si>
    <t xml:space="preserve">ORD26005286  </t>
  </si>
  <si>
    <t>pay_420005091</t>
  </si>
  <si>
    <t>pay_420005126</t>
  </si>
  <si>
    <t>pay_420005134</t>
  </si>
  <si>
    <t>pay_420005157</t>
  </si>
  <si>
    <t>pay_420005161</t>
  </si>
  <si>
    <t>pay_420005179</t>
  </si>
  <si>
    <t>pay_420005239</t>
  </si>
  <si>
    <t>ord26005477</t>
  </si>
  <si>
    <t>pay_420005271</t>
  </si>
  <si>
    <t>pay_420005281</t>
  </si>
  <si>
    <t>pay_420005302</t>
  </si>
  <si>
    <t>pay_420005361</t>
  </si>
  <si>
    <t>ord26005603</t>
  </si>
  <si>
    <t>pay_420005399</t>
  </si>
  <si>
    <t>pay_420005432</t>
  </si>
  <si>
    <t>pay_420005458</t>
  </si>
  <si>
    <t>pay_420005486</t>
  </si>
  <si>
    <t>pay_420005499</t>
  </si>
  <si>
    <t>pay_420005502</t>
  </si>
  <si>
    <t>pay_420005539</t>
  </si>
  <si>
    <t>pay_420005606</t>
  </si>
  <si>
    <t>ord26005863</t>
  </si>
  <si>
    <t>pay_420005611</t>
  </si>
  <si>
    <t>pay_420005635</t>
  </si>
  <si>
    <t>pay_420005638</t>
  </si>
  <si>
    <t xml:space="preserve">ORD26005901  </t>
  </si>
  <si>
    <t>pay_420005704</t>
  </si>
  <si>
    <t>rfnd_4LQTDDZSDGBH</t>
  </si>
  <si>
    <t>rfnd_KCCRQX71E0X2</t>
  </si>
  <si>
    <t>rfnd_L123ZW0GTVB4</t>
  </si>
  <si>
    <t>rfnd_SU12KTWM2008</t>
  </si>
  <si>
    <t>pay_420000022</t>
  </si>
  <si>
    <t>STL-20260919</t>
  </si>
  <si>
    <t>pay_420000070</t>
  </si>
  <si>
    <t>ord26000072</t>
  </si>
  <si>
    <t>pay_420000083</t>
  </si>
  <si>
    <t>pay_420000124</t>
  </si>
  <si>
    <t>pay_420000133</t>
  </si>
  <si>
    <t>pay_420000141</t>
  </si>
  <si>
    <t>pay_420000157</t>
  </si>
  <si>
    <t>ord26000167</t>
  </si>
  <si>
    <t>pay_420000194</t>
  </si>
  <si>
    <t>pay_420000206</t>
  </si>
  <si>
    <t>pay_420000211</t>
  </si>
  <si>
    <t>pay_420000217</t>
  </si>
  <si>
    <t>pay_420000265</t>
  </si>
  <si>
    <t>pay_420000335</t>
  </si>
  <si>
    <t>pay_420000353</t>
  </si>
  <si>
    <t>pay_420000412</t>
  </si>
  <si>
    <t xml:space="preserve">ORD26000429  </t>
  </si>
  <si>
    <t>pay_420000426</t>
  </si>
  <si>
    <t>pay_420000478</t>
  </si>
  <si>
    <t>pay_420000519</t>
  </si>
  <si>
    <t>pay_420000546</t>
  </si>
  <si>
    <t>pay_420000561</t>
  </si>
  <si>
    <t>pay_420000566</t>
  </si>
  <si>
    <t>pay_420000587</t>
  </si>
  <si>
    <t>pay_420000598</t>
  </si>
  <si>
    <t>pay_420000621</t>
  </si>
  <si>
    <t>pay_420000681</t>
  </si>
  <si>
    <t>pay_420000702</t>
  </si>
  <si>
    <t>pay_420000907</t>
  </si>
  <si>
    <t>pay_420000970</t>
  </si>
  <si>
    <t>pay_420001008</t>
  </si>
  <si>
    <t>pay_420001014</t>
  </si>
  <si>
    <t>pay_420001141</t>
  </si>
  <si>
    <t>pay_420001220</t>
  </si>
  <si>
    <t>pay_420001236</t>
  </si>
  <si>
    <t>pay_420001242</t>
  </si>
  <si>
    <t>pay_420001260</t>
  </si>
  <si>
    <t>pay_420001279</t>
  </si>
  <si>
    <t>pay_420001281</t>
  </si>
  <si>
    <t>pay_420001295</t>
  </si>
  <si>
    <t>pay_420001296</t>
  </si>
  <si>
    <t>pay_420001324</t>
  </si>
  <si>
    <t>pay_420001365</t>
  </si>
  <si>
    <t>pay_420001417</t>
  </si>
  <si>
    <t>pay_420001423</t>
  </si>
  <si>
    <t>pay_420001431</t>
  </si>
  <si>
    <t>pay_420001471</t>
  </si>
  <si>
    <t>pay_420001472</t>
  </si>
  <si>
    <t>pay_420001493</t>
  </si>
  <si>
    <t>pay_420001566</t>
  </si>
  <si>
    <t>pay_420001600</t>
  </si>
  <si>
    <t>pay_420001607</t>
  </si>
  <si>
    <t>pay_420001612</t>
  </si>
  <si>
    <t>pay_420001622</t>
  </si>
  <si>
    <t>pay_420001627</t>
  </si>
  <si>
    <t>ord26001703</t>
  </si>
  <si>
    <t>pay_420001651</t>
  </si>
  <si>
    <t xml:space="preserve">ORD26001728  </t>
  </si>
  <si>
    <t>pay_420001727</t>
  </si>
  <si>
    <t>pay_420001737</t>
  </si>
  <si>
    <t>pay_420001747</t>
  </si>
  <si>
    <t>pay_420001753</t>
  </si>
  <si>
    <t>ord26001835</t>
  </si>
  <si>
    <t>pay_420001768</t>
  </si>
  <si>
    <t xml:space="preserve">ORD26001850  </t>
  </si>
  <si>
    <t>pay_420001790</t>
  </si>
  <si>
    <t>pay_420001809</t>
  </si>
  <si>
    <t>pay_420001830</t>
  </si>
  <si>
    <t>pay_420001857</t>
  </si>
  <si>
    <t>pay_420001868</t>
  </si>
  <si>
    <t>pay_420001907</t>
  </si>
  <si>
    <t>pay_420001910</t>
  </si>
  <si>
    <t>pay_420001914</t>
  </si>
  <si>
    <t>pay_420001919</t>
  </si>
  <si>
    <t>pay_420001923</t>
  </si>
  <si>
    <t>pay_420001926</t>
  </si>
  <si>
    <t>pay_420002001</t>
  </si>
  <si>
    <t>pay_420002005</t>
  </si>
  <si>
    <t>pay_420002089</t>
  </si>
  <si>
    <t>pay_420002149</t>
  </si>
  <si>
    <t>pay_420002179</t>
  </si>
  <si>
    <t>pay_420002180</t>
  </si>
  <si>
    <t>ord26002281</t>
  </si>
  <si>
    <t>pay_420002213</t>
  </si>
  <si>
    <t>pay_420002247</t>
  </si>
  <si>
    <t>ord26002352</t>
  </si>
  <si>
    <t>pay_420002277</t>
  </si>
  <si>
    <t>pay_420002291</t>
  </si>
  <si>
    <t>pay_420002336</t>
  </si>
  <si>
    <t>pay_420002349</t>
  </si>
  <si>
    <t>pay_420002352</t>
  </si>
  <si>
    <t>pay_420002368</t>
  </si>
  <si>
    <t>pay_420002443</t>
  </si>
  <si>
    <t>ord26002557</t>
  </si>
  <si>
    <t>pay_420002481</t>
  </si>
  <si>
    <t>pay_420002497</t>
  </si>
  <si>
    <t>pay_420002583</t>
  </si>
  <si>
    <t>pay_420002590</t>
  </si>
  <si>
    <t>pay_420002628</t>
  </si>
  <si>
    <t xml:space="preserve">ORD26002756  </t>
  </si>
  <si>
    <t>pay_420002684</t>
  </si>
  <si>
    <t>ORD-26002816</t>
  </si>
  <si>
    <t>pay_420002735</t>
  </si>
  <si>
    <t>ord26002872</t>
  </si>
  <si>
    <t>pay_420002768</t>
  </si>
  <si>
    <t xml:space="preserve">ORD26002906  </t>
  </si>
  <si>
    <t>pay_420002879</t>
  </si>
  <si>
    <t xml:space="preserve">ORD26003020  </t>
  </si>
  <si>
    <t>pay_420002897</t>
  </si>
  <si>
    <t>pay_420002949</t>
  </si>
  <si>
    <t>pay_420002984</t>
  </si>
  <si>
    <t>pay_420003037</t>
  </si>
  <si>
    <t xml:space="preserve">ORD26003188  </t>
  </si>
  <si>
    <t>pay_420003114</t>
  </si>
  <si>
    <t>pay_420003174</t>
  </si>
  <si>
    <t>pay_420003190</t>
  </si>
  <si>
    <t>pay_420003234</t>
  </si>
  <si>
    <t>pay_420003249</t>
  </si>
  <si>
    <t>pay_420003256</t>
  </si>
  <si>
    <t>pay_420003281</t>
  </si>
  <si>
    <t>pay_420003290</t>
  </si>
  <si>
    <t>pay_420003328</t>
  </si>
  <si>
    <t>pay_420003402</t>
  </si>
  <si>
    <t>pay_420003451</t>
  </si>
  <si>
    <t>pay_420003458</t>
  </si>
  <si>
    <t>pay_420003481</t>
  </si>
  <si>
    <t>pay_420003510</t>
  </si>
  <si>
    <t>ord26003681</t>
  </si>
  <si>
    <t>pay_420003542</t>
  </si>
  <si>
    <t>pay_420003548</t>
  </si>
  <si>
    <t>pay_420003564</t>
  </si>
  <si>
    <t>pay_420003622</t>
  </si>
  <si>
    <t>ord26003791</t>
  </si>
  <si>
    <t>pay_420003651</t>
  </si>
  <si>
    <t>pay_420003667</t>
  </si>
  <si>
    <t>pay_420003669</t>
  </si>
  <si>
    <t>pay_420003686</t>
  </si>
  <si>
    <t>pay_420003711</t>
  </si>
  <si>
    <t>pay_420003734</t>
  </si>
  <si>
    <t>pay_420003859</t>
  </si>
  <si>
    <t>pay_420003988</t>
  </si>
  <si>
    <t>pay_420004001</t>
  </si>
  <si>
    <t>pay_420004094</t>
  </si>
  <si>
    <t>pay_420004147</t>
  </si>
  <si>
    <t>pay_420004231</t>
  </si>
  <si>
    <t>pay_420004258</t>
  </si>
  <si>
    <t>pay_420004283</t>
  </si>
  <si>
    <t>ord26004483</t>
  </si>
  <si>
    <t>pay_420004284</t>
  </si>
  <si>
    <t>pay_420004299</t>
  </si>
  <si>
    <t>pay_420004316</t>
  </si>
  <si>
    <t>pay_420004351</t>
  </si>
  <si>
    <t>pay_420004408</t>
  </si>
  <si>
    <t>pay_420004423</t>
  </si>
  <si>
    <t xml:space="preserve">ORD26004631  </t>
  </si>
  <si>
    <t>pay_420004458</t>
  </si>
  <si>
    <t>pay_420004497</t>
  </si>
  <si>
    <t>pay_420004531</t>
  </si>
  <si>
    <t>ord26004744</t>
  </si>
  <si>
    <t>pay_420004533</t>
  </si>
  <si>
    <t>ord26004746</t>
  </si>
  <si>
    <t>pay_420004650</t>
  </si>
  <si>
    <t>pay_420004686</t>
  </si>
  <si>
    <t>pay_420004764</t>
  </si>
  <si>
    <t>pay_420004803</t>
  </si>
  <si>
    <t>pay_420004840</t>
  </si>
  <si>
    <t>ord26005061</t>
  </si>
  <si>
    <t>pay_420004925</t>
  </si>
  <si>
    <t>pay_420004938</t>
  </si>
  <si>
    <t>pay_420004964</t>
  </si>
  <si>
    <t>pay_420004991</t>
  </si>
  <si>
    <t>pay_420005065</t>
  </si>
  <si>
    <t>pay_420005066</t>
  </si>
  <si>
    <t>pay_420005114</t>
  </si>
  <si>
    <t>ord26005351</t>
  </si>
  <si>
    <t>pay_420005133</t>
  </si>
  <si>
    <t>pay_420005137</t>
  </si>
  <si>
    <t>pay_420005147</t>
  </si>
  <si>
    <t>pay_420005150</t>
  </si>
  <si>
    <t>pay_420005171</t>
  </si>
  <si>
    <t>pay_420005198</t>
  </si>
  <si>
    <t>pay_420005221</t>
  </si>
  <si>
    <t>pay_420005299</t>
  </si>
  <si>
    <t>pay_420005332</t>
  </si>
  <si>
    <t>pay_420005335</t>
  </si>
  <si>
    <t>pay_420005430</t>
  </si>
  <si>
    <t>pay_420005442</t>
  </si>
  <si>
    <t>pay_420005520</t>
  </si>
  <si>
    <t>pay_420005582</t>
  </si>
  <si>
    <t>pay_420005657</t>
  </si>
  <si>
    <t xml:space="preserve">ORD26005922  </t>
  </si>
  <si>
    <t>rfnd_4WAWAYR8LKLM</t>
  </si>
  <si>
    <t>rfnd_8WPNVL912W6Y</t>
  </si>
  <si>
    <t>rfnd_93C1GTBJ2M88</t>
  </si>
  <si>
    <t>rfnd_9BH0FMF71JTZ</t>
  </si>
  <si>
    <t>rfnd_CQA2RMLA9Z1V</t>
  </si>
  <si>
    <t>rfnd_GYGX2QZUXUY9</t>
  </si>
  <si>
    <t>rfnd_RCTH98ZVT1JT</t>
  </si>
  <si>
    <t>rfnd_VVVJ55P56WHP</t>
  </si>
  <si>
    <t>rfnd_XE96RJ1VYAKM</t>
  </si>
  <si>
    <t>pay_420000003</t>
  </si>
  <si>
    <t>STL-20260920</t>
  </si>
  <si>
    <t>pay_420000007</t>
  </si>
  <si>
    <t>pay_420000015</t>
  </si>
  <si>
    <t>pay_420000100</t>
  </si>
  <si>
    <t>pay_420000119</t>
  </si>
  <si>
    <t xml:space="preserve">ORD26000128  </t>
  </si>
  <si>
    <t>pay_420000127</t>
  </si>
  <si>
    <t>pay_420000139</t>
  </si>
  <si>
    <t>ord26000148</t>
  </si>
  <si>
    <t>pay_420000169</t>
  </si>
  <si>
    <t>pay_420000196</t>
  </si>
  <si>
    <t>pay_420000201</t>
  </si>
  <si>
    <t>pay_420000210</t>
  </si>
  <si>
    <t>pay_420000214</t>
  </si>
  <si>
    <t>pay_420000375</t>
  </si>
  <si>
    <t>pay_420000410</t>
  </si>
  <si>
    <t>pay_420000415</t>
  </si>
  <si>
    <t>pay_420000435</t>
  </si>
  <si>
    <t>pay_420000444</t>
  </si>
  <si>
    <t>pay_420000540</t>
  </si>
  <si>
    <t>pay_420000569</t>
  </si>
  <si>
    <t>pay_420000591</t>
  </si>
  <si>
    <t>pay_420000631</t>
  </si>
  <si>
    <t>pay_420000671</t>
  </si>
  <si>
    <t>pay_420000675</t>
  </si>
  <si>
    <t xml:space="preserve">ORD26000705  </t>
  </si>
  <si>
    <t>pay_420000696</t>
  </si>
  <si>
    <t>pay_420000721</t>
  </si>
  <si>
    <t>pay_420000794</t>
  </si>
  <si>
    <t>pay_420000802</t>
  </si>
  <si>
    <t>pay_420000806</t>
  </si>
  <si>
    <t>pay_420000808</t>
  </si>
  <si>
    <t>pay_420000817</t>
  </si>
  <si>
    <t>pay_420000846</t>
  </si>
  <si>
    <t>pay_420000862</t>
  </si>
  <si>
    <t>pay_420000872</t>
  </si>
  <si>
    <t>pay_420000886</t>
  </si>
  <si>
    <t>pay_420000995</t>
  </si>
  <si>
    <t>pay_420001025</t>
  </si>
  <si>
    <t>ord26001069</t>
  </si>
  <si>
    <t>pay_420001068</t>
  </si>
  <si>
    <t>pay_420001084</t>
  </si>
  <si>
    <t>pay_420001120</t>
  </si>
  <si>
    <t>pay_420001205</t>
  </si>
  <si>
    <t>pay_420001213</t>
  </si>
  <si>
    <t>pay_420001233</t>
  </si>
  <si>
    <t>pay_420001286</t>
  </si>
  <si>
    <t>pay_420001316</t>
  </si>
  <si>
    <t>pay_420001321</t>
  </si>
  <si>
    <t>pay_420001326</t>
  </si>
  <si>
    <t>pay_420001346</t>
  </si>
  <si>
    <t>pay_420001370</t>
  </si>
  <si>
    <t>ord26001438</t>
  </si>
  <si>
    <t>pay_420001390</t>
  </si>
  <si>
    <t>ord26001460</t>
  </si>
  <si>
    <t>pay_420001392</t>
  </si>
  <si>
    <t>pay_420001458</t>
  </si>
  <si>
    <t>pay_420001547</t>
  </si>
  <si>
    <t>pay_420001673</t>
  </si>
  <si>
    <t>pay_420001767</t>
  </si>
  <si>
    <t>pay_420001784</t>
  </si>
  <si>
    <t>ORD-26001866</t>
  </si>
  <si>
    <t>pay_420001804</t>
  </si>
  <si>
    <t xml:space="preserve">ORD26001888  </t>
  </si>
  <si>
    <t>pay_420001874</t>
  </si>
  <si>
    <t>pay_420001882</t>
  </si>
  <si>
    <t>pay_420001886</t>
  </si>
  <si>
    <t>ord26001974</t>
  </si>
  <si>
    <t>pay_420001901</t>
  </si>
  <si>
    <t>pay_420002038</t>
  </si>
  <si>
    <t>ORD-26002129</t>
  </si>
  <si>
    <t>pay_420002053</t>
  </si>
  <si>
    <t>pay_420002070</t>
  </si>
  <si>
    <t>pay_420002094</t>
  </si>
  <si>
    <t>pay_420002155</t>
  </si>
  <si>
    <t>pay_420002167</t>
  </si>
  <si>
    <t>pay_420002202</t>
  </si>
  <si>
    <t>pay_420002255</t>
  </si>
  <si>
    <t>pay_420002262</t>
  </si>
  <si>
    <t>pay_420002287</t>
  </si>
  <si>
    <t>pay_420002314</t>
  </si>
  <si>
    <t>pay_420002318</t>
  </si>
  <si>
    <t>pay_420002413</t>
  </si>
  <si>
    <t>ord26002525</t>
  </si>
  <si>
    <t>pay_420002428</t>
  </si>
  <si>
    <t>pay_420002448</t>
  </si>
  <si>
    <t>pay_420002477</t>
  </si>
  <si>
    <t>ord26002593</t>
  </si>
  <si>
    <t>pay_420002537</t>
  </si>
  <si>
    <t>pay_420002548</t>
  </si>
  <si>
    <t>pay_420002558</t>
  </si>
  <si>
    <t>pay_420002562</t>
  </si>
  <si>
    <t>pay_420002575</t>
  </si>
  <si>
    <t>ord26002702</t>
  </si>
  <si>
    <t>pay_420002579</t>
  </si>
  <si>
    <t>pay_420002697</t>
  </si>
  <si>
    <t>pay_420002721</t>
  </si>
  <si>
    <t>ord26002859</t>
  </si>
  <si>
    <t>pay_420002724</t>
  </si>
  <si>
    <t>ORD-26002862</t>
  </si>
  <si>
    <t>pay_420002767</t>
  </si>
  <si>
    <t>pay_420002776</t>
  </si>
  <si>
    <t>pay_420002869</t>
  </si>
  <si>
    <t>ORD-26003010</t>
  </si>
  <si>
    <t>pay_420002881</t>
  </si>
  <si>
    <t>pay_420003006</t>
  </si>
  <si>
    <t>pay_420003010</t>
  </si>
  <si>
    <t>pay_420003025</t>
  </si>
  <si>
    <t>pay_420003122</t>
  </si>
  <si>
    <t>pay_420003129</t>
  </si>
  <si>
    <t>pay_420003139</t>
  </si>
  <si>
    <t>pay_420003148</t>
  </si>
  <si>
    <t xml:space="preserve">ORD26003309  </t>
  </si>
  <si>
    <t>pay_420003232</t>
  </si>
  <si>
    <t>pay_420003251</t>
  </si>
  <si>
    <t>pay_420003336</t>
  </si>
  <si>
    <t>pay_420003436</t>
  </si>
  <si>
    <t>ORD-26003605</t>
  </si>
  <si>
    <t>pay_420003449</t>
  </si>
  <si>
    <t>pay_420003635</t>
  </si>
  <si>
    <t>pay_420003637</t>
  </si>
  <si>
    <t>pay_420003654</t>
  </si>
  <si>
    <t>pay_420003663</t>
  </si>
  <si>
    <t>pay_420003750</t>
  </si>
  <si>
    <t>pay_420003764</t>
  </si>
  <si>
    <t>pay_420003806</t>
  </si>
  <si>
    <t>pay_420003830</t>
  </si>
  <si>
    <t>pay_420003840</t>
  </si>
  <si>
    <t>pay_420003871</t>
  </si>
  <si>
    <t>pay_420003964</t>
  </si>
  <si>
    <t>pay_420003973</t>
  </si>
  <si>
    <t>pay_420004012</t>
  </si>
  <si>
    <t>pay_420004043</t>
  </si>
  <si>
    <t>pay_420004055</t>
  </si>
  <si>
    <t>pay_420004077</t>
  </si>
  <si>
    <t>pay_420004080</t>
  </si>
  <si>
    <t>pay_420004096</t>
  </si>
  <si>
    <t>pay_420004113</t>
  </si>
  <si>
    <t>pay_420004133</t>
  </si>
  <si>
    <t>pay_420004191</t>
  </si>
  <si>
    <t>pay_420004208</t>
  </si>
  <si>
    <t>pay_420004216</t>
  </si>
  <si>
    <t>pay_420004225</t>
  </si>
  <si>
    <t>pay_420004229</t>
  </si>
  <si>
    <t>pay_420004260</t>
  </si>
  <si>
    <t>pay_420004276</t>
  </si>
  <si>
    <t>pay_420004394</t>
  </si>
  <si>
    <t>ord26004598</t>
  </si>
  <si>
    <t>pay_420004425</t>
  </si>
  <si>
    <t>pay_420004434</t>
  </si>
  <si>
    <t>pay_420004435</t>
  </si>
  <si>
    <t>pay_420004471</t>
  </si>
  <si>
    <t>pay_420004516</t>
  </si>
  <si>
    <t>pay_420004528</t>
  </si>
  <si>
    <t>pay_420004603</t>
  </si>
  <si>
    <t xml:space="preserve">ORD26004817  </t>
  </si>
  <si>
    <t>pay_420004620</t>
  </si>
  <si>
    <t>ord26004834</t>
  </si>
  <si>
    <t>pay_420004625</t>
  </si>
  <si>
    <t>pay_420004660</t>
  </si>
  <si>
    <t>pay_420004731</t>
  </si>
  <si>
    <t>pay_420004738</t>
  </si>
  <si>
    <t>ord26004960</t>
  </si>
  <si>
    <t>pay_420004797</t>
  </si>
  <si>
    <t>ord26005019</t>
  </si>
  <si>
    <t>pay_420004826</t>
  </si>
  <si>
    <t>pay_420004858</t>
  </si>
  <si>
    <t>pay_420004890</t>
  </si>
  <si>
    <t>pay_420004916</t>
  </si>
  <si>
    <t>pay_420004931</t>
  </si>
  <si>
    <t>pay_420004955</t>
  </si>
  <si>
    <t>pay_420004977</t>
  </si>
  <si>
    <t>pay_420004998</t>
  </si>
  <si>
    <t>pay_420005003</t>
  </si>
  <si>
    <t>pay_420005020</t>
  </si>
  <si>
    <t>pay_420005042</t>
  </si>
  <si>
    <t>pay_420005051</t>
  </si>
  <si>
    <t>pay_420005074</t>
  </si>
  <si>
    <t>pay_420005102</t>
  </si>
  <si>
    <t>pay_420005107</t>
  </si>
  <si>
    <t>pay_420005173</t>
  </si>
  <si>
    <t>pay_420005199</t>
  </si>
  <si>
    <t>pay_420005224</t>
  </si>
  <si>
    <t>pay_420005232</t>
  </si>
  <si>
    <t>pay_420005233</t>
  </si>
  <si>
    <t>pay_420005366</t>
  </si>
  <si>
    <t>pay_420005401</t>
  </si>
  <si>
    <t>pay_420005446</t>
  </si>
  <si>
    <t>pay_420005470</t>
  </si>
  <si>
    <t>ord26005719</t>
  </si>
  <si>
    <t>pay_420005485</t>
  </si>
  <si>
    <t>pay_420005685</t>
  </si>
  <si>
    <t>pay_420005697</t>
  </si>
  <si>
    <t>ORD-26005963</t>
  </si>
  <si>
    <t>pay_420005702</t>
  </si>
  <si>
    <t>pay_420005720</t>
  </si>
  <si>
    <t>rfnd_4EYATDLTL6L2</t>
  </si>
  <si>
    <t>rfnd_4N3Y78X5MSUN</t>
  </si>
  <si>
    <t>rfnd_5LDVPW4M34U0</t>
  </si>
  <si>
    <t>rfnd_79B8T3WMEENG</t>
  </si>
  <si>
    <t>rfnd_PLZTAUDQ3MX1</t>
  </si>
  <si>
    <t>rfnd_PT5YN5W0FJWQ</t>
  </si>
  <si>
    <t>rfnd_TBFGZHMULLRX</t>
  </si>
  <si>
    <t>rfnd_ZRAWWLW4KXMP</t>
  </si>
  <si>
    <t>rfnd_ZS89YXAWZ44J</t>
  </si>
  <si>
    <t>pay_420000035</t>
  </si>
  <si>
    <t>STL-20260921</t>
  </si>
  <si>
    <t>pay_420000043</t>
  </si>
  <si>
    <t>ORD-26000044</t>
  </si>
  <si>
    <t>pay_420000067</t>
  </si>
  <si>
    <t>pay_420000252</t>
  </si>
  <si>
    <t>pay_420000291</t>
  </si>
  <si>
    <t>pay_420000305</t>
  </si>
  <si>
    <t>pay_420000317</t>
  </si>
  <si>
    <t>pay_420000327</t>
  </si>
  <si>
    <t>pay_420000340</t>
  </si>
  <si>
    <t>ord26000358</t>
  </si>
  <si>
    <t>pay_420000407</t>
  </si>
  <si>
    <t>pay_420000409</t>
  </si>
  <si>
    <t>pay_420000422</t>
  </si>
  <si>
    <t>pay_420000425</t>
  </si>
  <si>
    <t>pay_420000443</t>
  </si>
  <si>
    <t>pay_420000456</t>
  </si>
  <si>
    <t>pay_420000484</t>
  </si>
  <si>
    <t>pay_420000491</t>
  </si>
  <si>
    <t>pay_420000521</t>
  </si>
  <si>
    <t>pay_420000657</t>
  </si>
  <si>
    <t>pay_420000662</t>
  </si>
  <si>
    <t>pay_420000663</t>
  </si>
  <si>
    <t>pay_420000664</t>
  </si>
  <si>
    <t>pay_420000678</t>
  </si>
  <si>
    <t xml:space="preserve">ORD26000708  </t>
  </si>
  <si>
    <t>pay_420000704</t>
  </si>
  <si>
    <t>pay_420000710</t>
  </si>
  <si>
    <t>pay_420000725</t>
  </si>
  <si>
    <t>pay_420000771</t>
  </si>
  <si>
    <t>pay_420000785</t>
  </si>
  <si>
    <t>pay_420000828</t>
  </si>
  <si>
    <t>pay_420000880</t>
  </si>
  <si>
    <t>pay_420000892</t>
  </si>
  <si>
    <t>pay_420000924</t>
  </si>
  <si>
    <t>ord26000964</t>
  </si>
  <si>
    <t>pay_420000938</t>
  </si>
  <si>
    <t>pay_420000969</t>
  </si>
  <si>
    <t>pay_420000985</t>
  </si>
  <si>
    <t>pay_420001013</t>
  </si>
  <si>
    <t>pay_420001021</t>
  </si>
  <si>
    <t>pay_420001024</t>
  </si>
  <si>
    <t>pay_420001047</t>
  </si>
  <si>
    <t>pay_420001055</t>
  </si>
  <si>
    <t>pay_420001061</t>
  </si>
  <si>
    <t>pay_420001081</t>
  </si>
  <si>
    <t>pay_420001132</t>
  </si>
  <si>
    <t>pay_420001192</t>
  </si>
  <si>
    <t>pay_420001203</t>
  </si>
  <si>
    <t>pay_420001204</t>
  </si>
  <si>
    <t>pay_420001221</t>
  </si>
  <si>
    <t>pay_420001237</t>
  </si>
  <si>
    <t>pay_420001382</t>
  </si>
  <si>
    <t>pay_420001404</t>
  </si>
  <si>
    <t>pay_420001512</t>
  </si>
  <si>
    <t>pay_420001581</t>
  </si>
  <si>
    <t>pay_420001588</t>
  </si>
  <si>
    <t>pay_420001625</t>
  </si>
  <si>
    <t>pay_420001632</t>
  </si>
  <si>
    <t>pay_420001652</t>
  </si>
  <si>
    <t>pay_420001666</t>
  </si>
  <si>
    <t>pay_420001706</t>
  </si>
  <si>
    <t>pay_420001719</t>
  </si>
  <si>
    <t xml:space="preserve">ORD26001800  </t>
  </si>
  <si>
    <t>pay_420001795</t>
  </si>
  <si>
    <t>ord26001878</t>
  </si>
  <si>
    <t>pay_420001824</t>
  </si>
  <si>
    <t>pay_420001835</t>
  </si>
  <si>
    <t>pay_420001865</t>
  </si>
  <si>
    <t>pay_420002016</t>
  </si>
  <si>
    <t>pay_420002028</t>
  </si>
  <si>
    <t>pay_420002030</t>
  </si>
  <si>
    <t>pay_420002034</t>
  </si>
  <si>
    <t>pay_420002057</t>
  </si>
  <si>
    <t>pay_420002092</t>
  </si>
  <si>
    <t>pay_420002103</t>
  </si>
  <si>
    <t>pay_420002131</t>
  </si>
  <si>
    <t>pay_420002146</t>
  </si>
  <si>
    <t>pay_420002157</t>
  </si>
  <si>
    <t>pay_420002205</t>
  </si>
  <si>
    <t>pay_420002215</t>
  </si>
  <si>
    <t>pay_420002221</t>
  </si>
  <si>
    <t>pay_420002229</t>
  </si>
  <si>
    <t>pay_420002331</t>
  </si>
  <si>
    <t>ord26002445</t>
  </si>
  <si>
    <t>pay_420002375</t>
  </si>
  <si>
    <t>ord26002488</t>
  </si>
  <si>
    <t>pay_420002445</t>
  </si>
  <si>
    <t>pay_420002482</t>
  </si>
  <si>
    <t>pay_420002512</t>
  </si>
  <si>
    <t>pay_420002514</t>
  </si>
  <si>
    <t>pay_420002518</t>
  </si>
  <si>
    <t>pay_420002556</t>
  </si>
  <si>
    <t>pay_420002557</t>
  </si>
  <si>
    <t>pay_420002559</t>
  </si>
  <si>
    <t>pay_420002602</t>
  </si>
  <si>
    <t>ord26002730</t>
  </si>
  <si>
    <t>pay_420002639</t>
  </si>
  <si>
    <t>pay_420002681</t>
  </si>
  <si>
    <t>pay_420002687</t>
  </si>
  <si>
    <t>pay_420002733</t>
  </si>
  <si>
    <t>pay_420002794</t>
  </si>
  <si>
    <t>pay_420002798</t>
  </si>
  <si>
    <t>pay_420002801</t>
  </si>
  <si>
    <t>pay_420002817</t>
  </si>
  <si>
    <t>pay_420002861</t>
  </si>
  <si>
    <t>pay_420002902</t>
  </si>
  <si>
    <t>pay_420002911</t>
  </si>
  <si>
    <t>pay_420002973</t>
  </si>
  <si>
    <t>pay_420002980</t>
  </si>
  <si>
    <t>pay_420002993</t>
  </si>
  <si>
    <t>pay_420002994</t>
  </si>
  <si>
    <t>pay_420003004</t>
  </si>
  <si>
    <t>pay_420003098</t>
  </si>
  <si>
    <t>pay_420003168</t>
  </si>
  <si>
    <t>pay_420003188</t>
  </si>
  <si>
    <t>pay_420003203</t>
  </si>
  <si>
    <t>pay_420003206</t>
  </si>
  <si>
    <t>pay_420003225</t>
  </si>
  <si>
    <t>pay_420003235</t>
  </si>
  <si>
    <t>pay_420003244</t>
  </si>
  <si>
    <t>pay_420003245</t>
  </si>
  <si>
    <t>pay_420003299</t>
  </si>
  <si>
    <t>ord26003463</t>
  </si>
  <si>
    <t>pay_420003346</t>
  </si>
  <si>
    <t>ORD-26003510</t>
  </si>
  <si>
    <t>pay_420003358</t>
  </si>
  <si>
    <t>pay_420003371</t>
  </si>
  <si>
    <t>pay_420003377</t>
  </si>
  <si>
    <t>pay_420003390</t>
  </si>
  <si>
    <t>pay_420003416</t>
  </si>
  <si>
    <t>pay_420003443</t>
  </si>
  <si>
    <t>pay_420003508</t>
  </si>
  <si>
    <t xml:space="preserve">ORD26003677  </t>
  </si>
  <si>
    <t>pay_420003593</t>
  </si>
  <si>
    <t>pay_420003597</t>
  </si>
  <si>
    <t>pay_420003612</t>
  </si>
  <si>
    <t>pay_420003615</t>
  </si>
  <si>
    <t>ord26003783</t>
  </si>
  <si>
    <t>pay_420003630</t>
  </si>
  <si>
    <t>pay_420003638</t>
  </si>
  <si>
    <t>pay_420003673</t>
  </si>
  <si>
    <t>ord26003843</t>
  </si>
  <si>
    <t>pay_420003678</t>
  </si>
  <si>
    <t>pay_420003687</t>
  </si>
  <si>
    <t>pay_420003705</t>
  </si>
  <si>
    <t>pay_420003780</t>
  </si>
  <si>
    <t>ORD-26003957</t>
  </si>
  <si>
    <t>pay_420003782</t>
  </si>
  <si>
    <t>pay_420003820</t>
  </si>
  <si>
    <t>pay_420003833</t>
  </si>
  <si>
    <t>pay_420003860</t>
  </si>
  <si>
    <t>pay_420003896</t>
  </si>
  <si>
    <t>pay_420003931</t>
  </si>
  <si>
    <t>pay_420003962</t>
  </si>
  <si>
    <t>pay_420003983</t>
  </si>
  <si>
    <t>pay_420004008</t>
  </si>
  <si>
    <t>pay_420004073</t>
  </si>
  <si>
    <t>pay_420004102</t>
  </si>
  <si>
    <t>pay_420004167</t>
  </si>
  <si>
    <t>pay_420004168</t>
  </si>
  <si>
    <t>pay_420004213</t>
  </si>
  <si>
    <t>pay_420004224</t>
  </si>
  <si>
    <t>pay_420004237</t>
  </si>
  <si>
    <t>pay_420004282</t>
  </si>
  <si>
    <t>pay_420004298</t>
  </si>
  <si>
    <t>pay_420004306</t>
  </si>
  <si>
    <t>pay_420004380</t>
  </si>
  <si>
    <t>ord26004583</t>
  </si>
  <si>
    <t>pay_420004388</t>
  </si>
  <si>
    <t>pay_420004411</t>
  </si>
  <si>
    <t>pay_420004418</t>
  </si>
  <si>
    <t>pay_420004449</t>
  </si>
  <si>
    <t>ord26004658</t>
  </si>
  <si>
    <t>pay_420004506</t>
  </si>
  <si>
    <t>ord26004719</t>
  </si>
  <si>
    <t>pay_420004590</t>
  </si>
  <si>
    <t>pay_420004614</t>
  </si>
  <si>
    <t>pay_420004659</t>
  </si>
  <si>
    <t>pay_420004668</t>
  </si>
  <si>
    <t>pay_420004726</t>
  </si>
  <si>
    <t>pay_420004727</t>
  </si>
  <si>
    <t>pay_420004769</t>
  </si>
  <si>
    <t>pay_420004819</t>
  </si>
  <si>
    <t>ORD-26005041</t>
  </si>
  <si>
    <t>pay_420004820</t>
  </si>
  <si>
    <t>pay_420004930</t>
  </si>
  <si>
    <t>pay_420004942</t>
  </si>
  <si>
    <t>pay_420004992</t>
  </si>
  <si>
    <t>pay_420005111</t>
  </si>
  <si>
    <t>pay_420005196</t>
  </si>
  <si>
    <t>pay_420005225</t>
  </si>
  <si>
    <t>pay_420005227</t>
  </si>
  <si>
    <t>pay_420005231</t>
  </si>
  <si>
    <t>pay_420005268</t>
  </si>
  <si>
    <t>pay_420005310</t>
  </si>
  <si>
    <t>pay_420005359</t>
  </si>
  <si>
    <t>pay_420005365</t>
  </si>
  <si>
    <t>pay_420005393</t>
  </si>
  <si>
    <t>ord26005635</t>
  </si>
  <si>
    <t>pay_420005431</t>
  </si>
  <si>
    <t>pay_420005433</t>
  </si>
  <si>
    <t>pay_420005437</t>
  </si>
  <si>
    <t>pay_420005477</t>
  </si>
  <si>
    <t>pay_420005552</t>
  </si>
  <si>
    <t>pay_420005597</t>
  </si>
  <si>
    <t>pay_420005640</t>
  </si>
  <si>
    <t>pay_420005664</t>
  </si>
  <si>
    <t>pay_420005730</t>
  </si>
  <si>
    <t>rfnd_6447JZ5P9597</t>
  </si>
  <si>
    <t>rfnd_7KWLXCN07V6S</t>
  </si>
  <si>
    <t>rfnd_97K2NM3FS5CE</t>
  </si>
  <si>
    <t>rfnd_AK76EGFM7NS6</t>
  </si>
  <si>
    <t>rfnd_H6F7KZFFQS4U</t>
  </si>
  <si>
    <t>rfnd_MRPGVPYJKLKR</t>
  </si>
  <si>
    <t>rfnd_QFXF6ZYEFEN5</t>
  </si>
  <si>
    <t>rfnd_RVM0MFA09U9D</t>
  </si>
  <si>
    <t>rfnd_SG8QNTT912QJ</t>
  </si>
  <si>
    <t>rfnd_U1GDUJRQQ0RC</t>
  </si>
  <si>
    <t>rfnd_XL0AYGE41HB0</t>
  </si>
  <si>
    <t>pay_420000011</t>
  </si>
  <si>
    <t>STL-20260922</t>
  </si>
  <si>
    <t>pay_420000068</t>
  </si>
  <si>
    <t>pay_420000097</t>
  </si>
  <si>
    <t>pay_420000155</t>
  </si>
  <si>
    <t>pay_420000191</t>
  </si>
  <si>
    <t>pay_420000212</t>
  </si>
  <si>
    <t>pay_420000231</t>
  </si>
  <si>
    <t>pay_420000251</t>
  </si>
  <si>
    <t>pay_420000297</t>
  </si>
  <si>
    <t>pay_420000368</t>
  </si>
  <si>
    <t>pay_420000376</t>
  </si>
  <si>
    <t>pay_420000380</t>
  </si>
  <si>
    <t>pay_420000385</t>
  </si>
  <si>
    <t>pay_420000390</t>
  </si>
  <si>
    <t xml:space="preserve">ORD26000409  </t>
  </si>
  <si>
    <t>pay_420000420</t>
  </si>
  <si>
    <t>pay_420000594</t>
  </si>
  <si>
    <t>pay_420000596</t>
  </si>
  <si>
    <t>pay_420000632</t>
  </si>
  <si>
    <t>pay_420000642</t>
  </si>
  <si>
    <t>pay_420000674</t>
  </si>
  <si>
    <t>pay_420000679</t>
  </si>
  <si>
    <t>pay_420000757</t>
  </si>
  <si>
    <t>pay_420000762</t>
  </si>
  <si>
    <t>ord26000794</t>
  </si>
  <si>
    <t>pay_420000790</t>
  </si>
  <si>
    <t>pay_420000822</t>
  </si>
  <si>
    <t>pay_420000832</t>
  </si>
  <si>
    <t>pay_420000841</t>
  </si>
  <si>
    <t>pay_420000871</t>
  </si>
  <si>
    <t>pay_420000921</t>
  </si>
  <si>
    <t>pay_420000944</t>
  </si>
  <si>
    <t>pay_420001023</t>
  </si>
  <si>
    <t xml:space="preserve">ORD26001067  </t>
  </si>
  <si>
    <t>pay_420001049</t>
  </si>
  <si>
    <t>pay_420001075</t>
  </si>
  <si>
    <t>pay_420001125</t>
  </si>
  <si>
    <t>pay_420001187</t>
  </si>
  <si>
    <t>pay_420001212</t>
  </si>
  <si>
    <t>pay_420001284</t>
  </si>
  <si>
    <t>ord26001344</t>
  </si>
  <si>
    <t>pay_420001348</t>
  </si>
  <si>
    <t>pay_420001355</t>
  </si>
  <si>
    <t>pay_420001376</t>
  </si>
  <si>
    <t>pay_420001441</t>
  </si>
  <si>
    <t>pay_420001484</t>
  </si>
  <si>
    <t>pay_420001522</t>
  </si>
  <si>
    <t>pay_420001525</t>
  </si>
  <si>
    <t>pay_420001538</t>
  </si>
  <si>
    <t>pay_420001569</t>
  </si>
  <si>
    <t>pay_420001570</t>
  </si>
  <si>
    <t xml:space="preserve">ORD26001640  </t>
  </si>
  <si>
    <t>pay_420001576</t>
  </si>
  <si>
    <t>pay_420001580</t>
  </si>
  <si>
    <t>pay_420001634</t>
  </si>
  <si>
    <t>pay_420001654</t>
  </si>
  <si>
    <t>ORD-26001731</t>
  </si>
  <si>
    <t>pay_420001661</t>
  </si>
  <si>
    <t>ORD-26001738</t>
  </si>
  <si>
    <t>pay_420001663</t>
  </si>
  <si>
    <t>pay_420001674</t>
  </si>
  <si>
    <t xml:space="preserve">ORD26001754  </t>
  </si>
  <si>
    <t>pay_420001724</t>
  </si>
  <si>
    <t>pay_420001756</t>
  </si>
  <si>
    <t>pay_420001763</t>
  </si>
  <si>
    <t>pay_420001789</t>
  </si>
  <si>
    <t>pay_420001848</t>
  </si>
  <si>
    <t>pay_420001855</t>
  </si>
  <si>
    <t>pay_420001877</t>
  </si>
  <si>
    <t>pay_420001887</t>
  </si>
  <si>
    <t>pay_420001932</t>
  </si>
  <si>
    <t>pay_420002076</t>
  </si>
  <si>
    <t>pay_420002104</t>
  </si>
  <si>
    <t>ord26002202</t>
  </si>
  <si>
    <t>pay_420002129</t>
  </si>
  <si>
    <t>pay_420002211</t>
  </si>
  <si>
    <t>pay_420002230</t>
  </si>
  <si>
    <t>pay_420002251</t>
  </si>
  <si>
    <t>pay_420002254</t>
  </si>
  <si>
    <t>pay_420002278</t>
  </si>
  <si>
    <t>pay_420002279</t>
  </si>
  <si>
    <t>pay_420002312</t>
  </si>
  <si>
    <t>pay_420002381</t>
  </si>
  <si>
    <t>pay_420002386</t>
  </si>
  <si>
    <t>pay_420002397</t>
  </si>
  <si>
    <t>pay_420002463</t>
  </si>
  <si>
    <t>pay_420002603</t>
  </si>
  <si>
    <t>pay_420002607</t>
  </si>
  <si>
    <t>pay_420002649</t>
  </si>
  <si>
    <t>pay_420002701</t>
  </si>
  <si>
    <t>pay_420002784</t>
  </si>
  <si>
    <t>pay_420002807</t>
  </si>
  <si>
    <t>ord26002949</t>
  </si>
  <si>
    <t>pay_420002891</t>
  </si>
  <si>
    <t>pay_420002924</t>
  </si>
  <si>
    <t>pay_420003023</t>
  </si>
  <si>
    <t>pay_420003039</t>
  </si>
  <si>
    <t>pay_420003054</t>
  </si>
  <si>
    <t>pay_420003072</t>
  </si>
  <si>
    <t>ord26003226</t>
  </si>
  <si>
    <t>pay_420003113</t>
  </si>
  <si>
    <t>pay_420003147</t>
  </si>
  <si>
    <t>pay_420003180</t>
  </si>
  <si>
    <t>pay_420003214</t>
  </si>
  <si>
    <t>pay_420003227</t>
  </si>
  <si>
    <t xml:space="preserve">ORD26003389  </t>
  </si>
  <si>
    <t>pay_420003254</t>
  </si>
  <si>
    <t>ORD-26003419</t>
  </si>
  <si>
    <t>pay_420003285</t>
  </si>
  <si>
    <t>pay_420003294</t>
  </si>
  <si>
    <t>pay_420003357</t>
  </si>
  <si>
    <t>pay_420003398</t>
  </si>
  <si>
    <t xml:space="preserve">ORD26003565  </t>
  </si>
  <si>
    <t>pay_420003479</t>
  </si>
  <si>
    <t>pay_420003491</t>
  </si>
  <si>
    <t>pay_420003498</t>
  </si>
  <si>
    <t>pay_420003520</t>
  </si>
  <si>
    <t>pay_420003547</t>
  </si>
  <si>
    <t>pay_420003602</t>
  </si>
  <si>
    <t>pay_420003606</t>
  </si>
  <si>
    <t>pay_420003650</t>
  </si>
  <si>
    <t>pay_420003655</t>
  </si>
  <si>
    <t>pay_420003679</t>
  </si>
  <si>
    <t>pay_420003695</t>
  </si>
  <si>
    <t>pay_420003712</t>
  </si>
  <si>
    <t>pay_420003717</t>
  </si>
  <si>
    <t>pay_420003794</t>
  </si>
  <si>
    <t>pay_420003805</t>
  </si>
  <si>
    <t xml:space="preserve">ORD26003984  </t>
  </si>
  <si>
    <t>pay_420003813</t>
  </si>
  <si>
    <t>pay_420003817</t>
  </si>
  <si>
    <t>pay_420003850</t>
  </si>
  <si>
    <t>pay_420003851</t>
  </si>
  <si>
    <t>pay_420003856</t>
  </si>
  <si>
    <t>pay_420003876</t>
  </si>
  <si>
    <t>pay_420003898</t>
  </si>
  <si>
    <t>pay_420003911</t>
  </si>
  <si>
    <t>pay_420003928</t>
  </si>
  <si>
    <t>pay_420003968</t>
  </si>
  <si>
    <t>pay_420003986</t>
  </si>
  <si>
    <t xml:space="preserve">ORD26004174  </t>
  </si>
  <si>
    <t>pay_420004004</t>
  </si>
  <si>
    <t>ord26004191</t>
  </si>
  <si>
    <t>pay_420004061</t>
  </si>
  <si>
    <t>pay_420004115</t>
  </si>
  <si>
    <t>pay_420004143</t>
  </si>
  <si>
    <t>pay_420004153</t>
  </si>
  <si>
    <t>pay_420004154</t>
  </si>
  <si>
    <t>pay_420004200</t>
  </si>
  <si>
    <t>pay_420004247</t>
  </si>
  <si>
    <t>pay_420004314</t>
  </si>
  <si>
    <t>pay_420004321</t>
  </si>
  <si>
    <t>pay_420004347</t>
  </si>
  <si>
    <t>pay_420004375</t>
  </si>
  <si>
    <t>pay_420004420</t>
  </si>
  <si>
    <t>pay_420004430</t>
  </si>
  <si>
    <t>pay_420004463</t>
  </si>
  <si>
    <t>pay_420004470</t>
  </si>
  <si>
    <t>pay_420004476</t>
  </si>
  <si>
    <t>pay_420004496</t>
  </si>
  <si>
    <t>pay_420004505</t>
  </si>
  <si>
    <t>pay_420004515</t>
  </si>
  <si>
    <t xml:space="preserve">ORD26004728  </t>
  </si>
  <si>
    <t>pay_420004571</t>
  </si>
  <si>
    <t>pay_420004594</t>
  </si>
  <si>
    <t>pay_420004613</t>
  </si>
  <si>
    <t>ord26004826</t>
  </si>
  <si>
    <t>pay_420004671</t>
  </si>
  <si>
    <t>pay_420004674</t>
  </si>
  <si>
    <t>ORD-26004895</t>
  </si>
  <si>
    <t>pay_420004680</t>
  </si>
  <si>
    <t>pay_420004752</t>
  </si>
  <si>
    <t>pay_420004763</t>
  </si>
  <si>
    <t>pay_420004773</t>
  </si>
  <si>
    <t>pay_420004781</t>
  </si>
  <si>
    <t>pay_420004789</t>
  </si>
  <si>
    <t>ord26005010</t>
  </si>
  <si>
    <t>pay_420004798</t>
  </si>
  <si>
    <t>pay_420004822</t>
  </si>
  <si>
    <t>pay_420004838</t>
  </si>
  <si>
    <t>pay_420004848</t>
  </si>
  <si>
    <t>pay_420004857</t>
  </si>
  <si>
    <t>ORD-26005080</t>
  </si>
  <si>
    <t>pay_420004901</t>
  </si>
  <si>
    <t>pay_420004962</t>
  </si>
  <si>
    <t>pay_420004965</t>
  </si>
  <si>
    <t>pay_420004976</t>
  </si>
  <si>
    <t>pay_420004994</t>
  </si>
  <si>
    <t>pay_420005010</t>
  </si>
  <si>
    <t>pay_420005027</t>
  </si>
  <si>
    <t>pay_420005035</t>
  </si>
  <si>
    <t>pay_420005046</t>
  </si>
  <si>
    <t xml:space="preserve">ORD26005283  </t>
  </si>
  <si>
    <t>pay_420005083</t>
  </si>
  <si>
    <t>pay_420005113</t>
  </si>
  <si>
    <t xml:space="preserve">ORD26005350  </t>
  </si>
  <si>
    <t>pay_420005123</t>
  </si>
  <si>
    <t>ORD-26005359</t>
  </si>
  <si>
    <t>pay_420005146</t>
  </si>
  <si>
    <t>pay_420005183</t>
  </si>
  <si>
    <t>ord26005422</t>
  </si>
  <si>
    <t>pay_420005266</t>
  </si>
  <si>
    <t>pay_420005272</t>
  </si>
  <si>
    <t>pay_420005314</t>
  </si>
  <si>
    <t>ord26005554</t>
  </si>
  <si>
    <t>pay_420005324</t>
  </si>
  <si>
    <t>pay_420005325</t>
  </si>
  <si>
    <t>ORD-26005566</t>
  </si>
  <si>
    <t>pay_420005346</t>
  </si>
  <si>
    <t>pay_420005348</t>
  </si>
  <si>
    <t>pay_420005396</t>
  </si>
  <si>
    <t>ord26005639</t>
  </si>
  <si>
    <t>pay_420005397</t>
  </si>
  <si>
    <t>pay_420005405</t>
  </si>
  <si>
    <t>pay_420005456</t>
  </si>
  <si>
    <t>pay_420005506</t>
  </si>
  <si>
    <t>pay_420005594</t>
  </si>
  <si>
    <t>pay_420005601</t>
  </si>
  <si>
    <t>pay_420005608</t>
  </si>
  <si>
    <t>pay_420005618</t>
  </si>
  <si>
    <t>pay_420005676</t>
  </si>
  <si>
    <t>pay_420005690</t>
  </si>
  <si>
    <t>rfnd_38BLG666PDTT</t>
  </si>
  <si>
    <t>rfnd_7H6AS93MDQFB</t>
  </si>
  <si>
    <t>rfnd_BXSRPYHJ0FUA</t>
  </si>
  <si>
    <t>rfnd_CVM17N05VLYP</t>
  </si>
  <si>
    <t>rfnd_CZ9HL549HH5D</t>
  </si>
  <si>
    <t>rfnd_FUJ52DTZCC4W</t>
  </si>
  <si>
    <t>rfnd_NCDXK3GYJZGV</t>
  </si>
  <si>
    <t>rfnd_WF2QUF0XN0E8</t>
  </si>
  <si>
    <t>rfnd_WR7CYHBHNSMD</t>
  </si>
  <si>
    <t>pay_420000001</t>
  </si>
  <si>
    <t>STL-20260923</t>
  </si>
  <si>
    <t>pay_420000014</t>
  </si>
  <si>
    <t>pay_420000017</t>
  </si>
  <si>
    <t>pay_420000018</t>
  </si>
  <si>
    <t>pay_420000024</t>
  </si>
  <si>
    <t>ord26000023</t>
  </si>
  <si>
    <t>pay_420000122</t>
  </si>
  <si>
    <t xml:space="preserve">ORD26000131  </t>
  </si>
  <si>
    <t>pay_420000129</t>
  </si>
  <si>
    <t>pay_420000154</t>
  </si>
  <si>
    <t>pay_420000167</t>
  </si>
  <si>
    <t>pay_420000176</t>
  </si>
  <si>
    <t>pay_420000204</t>
  </si>
  <si>
    <t>pay_420000208</t>
  </si>
  <si>
    <t>ord26000222</t>
  </si>
  <si>
    <t>pay_420000225</t>
  </si>
  <si>
    <t>pay_420000248</t>
  </si>
  <si>
    <t>ord26000265</t>
  </si>
  <si>
    <t>pay_420000260</t>
  </si>
  <si>
    <t>pay_420000269</t>
  </si>
  <si>
    <t>pay_420000306</t>
  </si>
  <si>
    <t>pay_420000336</t>
  </si>
  <si>
    <t>ord26000353</t>
  </si>
  <si>
    <t>pay_420000358</t>
  </si>
  <si>
    <t>pay_420000362</t>
  </si>
  <si>
    <t>pay_420000401</t>
  </si>
  <si>
    <t>pay_420000405</t>
  </si>
  <si>
    <t>pay_420000438</t>
  </si>
  <si>
    <t>pay_420000499</t>
  </si>
  <si>
    <t>pay_420000535</t>
  </si>
  <si>
    <t>pay_420000555</t>
  </si>
  <si>
    <t>pay_420000560</t>
  </si>
  <si>
    <t>pay_420000568</t>
  </si>
  <si>
    <t>pay_420000576</t>
  </si>
  <si>
    <t>pay_420000635</t>
  </si>
  <si>
    <t>pay_420000695</t>
  </si>
  <si>
    <t>pay_420000717</t>
  </si>
  <si>
    <t>pay_420000772</t>
  </si>
  <si>
    <t>pay_420000842</t>
  </si>
  <si>
    <t>pay_420000853</t>
  </si>
  <si>
    <t>pay_420000866</t>
  </si>
  <si>
    <t>pay_420000873</t>
  </si>
  <si>
    <t>pay_420000915</t>
  </si>
  <si>
    <t>pay_420000917</t>
  </si>
  <si>
    <t>pay_420000946</t>
  </si>
  <si>
    <t>pay_420000979</t>
  </si>
  <si>
    <t>ord26001021</t>
  </si>
  <si>
    <t>pay_420001074</t>
  </si>
  <si>
    <t>pay_420001086</t>
  </si>
  <si>
    <t>pay_420001098</t>
  </si>
  <si>
    <t>pay_420001137</t>
  </si>
  <si>
    <t>pay_420001160</t>
  </si>
  <si>
    <t>pay_420001191</t>
  </si>
  <si>
    <t xml:space="preserve">ORD26001244  </t>
  </si>
  <si>
    <t>pay_420001199</t>
  </si>
  <si>
    <t>pay_420001211</t>
  </si>
  <si>
    <t>pay_420001293</t>
  </si>
  <si>
    <t>pay_420001310</t>
  </si>
  <si>
    <t>pay_420001342</t>
  </si>
  <si>
    <t>pay_420001368</t>
  </si>
  <si>
    <t>pay_420001386</t>
  </si>
  <si>
    <t xml:space="preserve">ORD26001456  </t>
  </si>
  <si>
    <t>pay_420001408</t>
  </si>
  <si>
    <t>pay_420001448</t>
  </si>
  <si>
    <t xml:space="preserve">ORD26001514  </t>
  </si>
  <si>
    <t>pay_420001451</t>
  </si>
  <si>
    <t>pay_420001506</t>
  </si>
  <si>
    <t>pay_420001531</t>
  </si>
  <si>
    <t>pay_420001558</t>
  </si>
  <si>
    <t>pay_420001561</t>
  </si>
  <si>
    <t>ord26001629</t>
  </si>
  <si>
    <t>pay_420001564</t>
  </si>
  <si>
    <t>pay_420001577</t>
  </si>
  <si>
    <t>pay_420001585</t>
  </si>
  <si>
    <t>ord26001657</t>
  </si>
  <si>
    <t>pay_420001611</t>
  </si>
  <si>
    <t>pay_420001650</t>
  </si>
  <si>
    <t>pay_420001664</t>
  </si>
  <si>
    <t>pay_420001675</t>
  </si>
  <si>
    <t>pay_420001689</t>
  </si>
  <si>
    <t>pay_420001759</t>
  </si>
  <si>
    <t>pay_420001769</t>
  </si>
  <si>
    <t>pay_420001793</t>
  </si>
  <si>
    <t>pay_420001797</t>
  </si>
  <si>
    <t xml:space="preserve">ORD26001880  </t>
  </si>
  <si>
    <t>pay_420001828</t>
  </si>
  <si>
    <t>pay_420001861</t>
  </si>
  <si>
    <t>pay_420001904</t>
  </si>
  <si>
    <t>ORD-26001993</t>
  </si>
  <si>
    <t>pay_420001967</t>
  </si>
  <si>
    <t>pay_420001979</t>
  </si>
  <si>
    <t>pay_420001996</t>
  </si>
  <si>
    <t>pay_420002023</t>
  </si>
  <si>
    <t>pay_420002068</t>
  </si>
  <si>
    <t>pay_420002079</t>
  </si>
  <si>
    <t>pay_420002114</t>
  </si>
  <si>
    <t>ORD-26002215</t>
  </si>
  <si>
    <t>pay_420002237</t>
  </si>
  <si>
    <t>pay_420002250</t>
  </si>
  <si>
    <t xml:space="preserve">ORD26002356  </t>
  </si>
  <si>
    <t>pay_420002284</t>
  </si>
  <si>
    <t>pay_420002432</t>
  </si>
  <si>
    <t>pay_420002478</t>
  </si>
  <si>
    <t>pay_420002492</t>
  </si>
  <si>
    <t>pay_420002509</t>
  </si>
  <si>
    <t>pay_420002517</t>
  </si>
  <si>
    <t>pay_420002600</t>
  </si>
  <si>
    <t>pay_420002611</t>
  </si>
  <si>
    <t>pay_420002620</t>
  </si>
  <si>
    <t>ORD-26002749</t>
  </si>
  <si>
    <t>pay_420002631</t>
  </si>
  <si>
    <t>pay_420002678</t>
  </si>
  <si>
    <t>pay_420002693</t>
  </si>
  <si>
    <t>pay_420002868</t>
  </si>
  <si>
    <t>pay_420002887</t>
  </si>
  <si>
    <t>pay_420002896</t>
  </si>
  <si>
    <t>ORD-26003039</t>
  </si>
  <si>
    <t>pay_420002953</t>
  </si>
  <si>
    <t>pay_420002976</t>
  </si>
  <si>
    <t>pay_420002986</t>
  </si>
  <si>
    <t>pay_420003000</t>
  </si>
  <si>
    <t>pay_420003065</t>
  </si>
  <si>
    <t>pay_420003093</t>
  </si>
  <si>
    <t>pay_420003101</t>
  </si>
  <si>
    <t>pay_420003128</t>
  </si>
  <si>
    <t>pay_420003189</t>
  </si>
  <si>
    <t>pay_420003204</t>
  </si>
  <si>
    <t>pay_420003205</t>
  </si>
  <si>
    <t>pay_420003313</t>
  </si>
  <si>
    <t>pay_420003321</t>
  </si>
  <si>
    <t>pay_420003407</t>
  </si>
  <si>
    <t>pay_420003457</t>
  </si>
  <si>
    <t>pay_420003478</t>
  </si>
  <si>
    <t xml:space="preserve">ORD26003647  </t>
  </si>
  <si>
    <t>pay_420003484</t>
  </si>
  <si>
    <t>ORD-26003652</t>
  </si>
  <si>
    <t>pay_420003493</t>
  </si>
  <si>
    <t>pay_420003524</t>
  </si>
  <si>
    <t xml:space="preserve">ORD26003695  </t>
  </si>
  <si>
    <t>pay_420003596</t>
  </si>
  <si>
    <t>pay_420003692</t>
  </si>
  <si>
    <t>ord26003864</t>
  </si>
  <si>
    <t>pay_420003693</t>
  </si>
  <si>
    <t xml:space="preserve">ORD26003865  </t>
  </si>
  <si>
    <t>pay_420003704</t>
  </si>
  <si>
    <t>pay_420003706</t>
  </si>
  <si>
    <t>pay_420003715</t>
  </si>
  <si>
    <t>pay_420003753</t>
  </si>
  <si>
    <t>pay_420003803</t>
  </si>
  <si>
    <t>pay_420003828</t>
  </si>
  <si>
    <t>pay_420003835</t>
  </si>
  <si>
    <t xml:space="preserve">ORD26004016  </t>
  </si>
  <si>
    <t>pay_420003846</t>
  </si>
  <si>
    <t>pay_420003855</t>
  </si>
  <si>
    <t>pay_420004014</t>
  </si>
  <si>
    <t>pay_420004025</t>
  </si>
  <si>
    <t>ORD-26004215</t>
  </si>
  <si>
    <t>pay_420004057</t>
  </si>
  <si>
    <t xml:space="preserve">ORD26004249  </t>
  </si>
  <si>
    <t>pay_420004120</t>
  </si>
  <si>
    <t>pay_420004158</t>
  </si>
  <si>
    <t>pay_420004250</t>
  </si>
  <si>
    <t>pay_420004293</t>
  </si>
  <si>
    <t>pay_420004371</t>
  </si>
  <si>
    <t>pay_420004543</t>
  </si>
  <si>
    <t>pay_420004607</t>
  </si>
  <si>
    <t>pay_420004632</t>
  </si>
  <si>
    <t>pay_420004717</t>
  </si>
  <si>
    <t>pay_420004737</t>
  </si>
  <si>
    <t>pay_420004755</t>
  </si>
  <si>
    <t>pay_420004843</t>
  </si>
  <si>
    <t>pay_420004895</t>
  </si>
  <si>
    <t>pay_420004918</t>
  </si>
  <si>
    <t>pay_420004932</t>
  </si>
  <si>
    <t xml:space="preserve">ORD26005163  </t>
  </si>
  <si>
    <t>pay_420004957</t>
  </si>
  <si>
    <t>pay_420004982</t>
  </si>
  <si>
    <t>pay_420005011</t>
  </si>
  <si>
    <t>ord26005247</t>
  </si>
  <si>
    <t>pay_420005073</t>
  </si>
  <si>
    <t>ord26005314</t>
  </si>
  <si>
    <t>pay_420005141</t>
  </si>
  <si>
    <t>pay_420005180</t>
  </si>
  <si>
    <t>pay_420005204</t>
  </si>
  <si>
    <t>pay_420005255</t>
  </si>
  <si>
    <t>pay_420005322</t>
  </si>
  <si>
    <t>pay_420005323</t>
  </si>
  <si>
    <t>pay_420005368</t>
  </si>
  <si>
    <t>pay_420005457</t>
  </si>
  <si>
    <t>pay_420005469</t>
  </si>
  <si>
    <t>pay_420005522</t>
  </si>
  <si>
    <t>pay_420005527</t>
  </si>
  <si>
    <t>pay_420005537</t>
  </si>
  <si>
    <t>pay_420005543</t>
  </si>
  <si>
    <t>pay_420005570</t>
  </si>
  <si>
    <t>pay_420005615</t>
  </si>
  <si>
    <t>ORD-26005874</t>
  </si>
  <si>
    <t>pay_420005620</t>
  </si>
  <si>
    <t>pay_420005647</t>
  </si>
  <si>
    <t>pay_420005651</t>
  </si>
  <si>
    <t>pay_420005662</t>
  </si>
  <si>
    <t>ord26005928</t>
  </si>
  <si>
    <t>pay_420005712</t>
  </si>
  <si>
    <t>rfnd_2V9M2216JP6U</t>
  </si>
  <si>
    <t>rfnd_4SQCG41G4THE</t>
  </si>
  <si>
    <t>rfnd_5UHQSMT5J17R</t>
  </si>
  <si>
    <t>rfnd_BPPP7G28P61Y</t>
  </si>
  <si>
    <t>rfnd_CXKD8WWM1PTS</t>
  </si>
  <si>
    <t>rfnd_HAFDB2XX3Q6V</t>
  </si>
  <si>
    <t>rfnd_K9EDEUS395DP</t>
  </si>
  <si>
    <t>rfnd_NW5EFHZPHKH1</t>
  </si>
  <si>
    <t>rfnd_RZL0CYMB8HE7</t>
  </si>
  <si>
    <t>rfnd_SVZ3E9KQNV6F</t>
  </si>
  <si>
    <t>rfnd_X5X1Y15M6MUD</t>
  </si>
  <si>
    <t>pay_420000071</t>
  </si>
  <si>
    <t>STL-20260924</t>
  </si>
  <si>
    <t>pay_420000135</t>
  </si>
  <si>
    <t>pay_420000153</t>
  </si>
  <si>
    <t>pay_420000165</t>
  </si>
  <si>
    <t>pay_420000182</t>
  </si>
  <si>
    <t>pay_420000213</t>
  </si>
  <si>
    <t>ord26000227</t>
  </si>
  <si>
    <t>pay_420000246</t>
  </si>
  <si>
    <t>pay_420000319</t>
  </si>
  <si>
    <t>ord26000334</t>
  </si>
  <si>
    <t>pay_420000326</t>
  </si>
  <si>
    <t>pay_420000331</t>
  </si>
  <si>
    <t>pay_420000361</t>
  </si>
  <si>
    <t>ord26000379</t>
  </si>
  <si>
    <t>pay_420000364</t>
  </si>
  <si>
    <t>pay_420000366</t>
  </si>
  <si>
    <t>pay_420000517</t>
  </si>
  <si>
    <t>pay_420000543</t>
  </si>
  <si>
    <t>ord26000568</t>
  </si>
  <si>
    <t>pay_420000588</t>
  </si>
  <si>
    <t>pay_420000602</t>
  </si>
  <si>
    <t>pay_420000694</t>
  </si>
  <si>
    <t>pay_420000697</t>
  </si>
  <si>
    <t>pay_420000791</t>
  </si>
  <si>
    <t>pay_420000797</t>
  </si>
  <si>
    <t>pay_420000899</t>
  </si>
  <si>
    <t>pay_420000902</t>
  </si>
  <si>
    <t>ord26000941</t>
  </si>
  <si>
    <t>pay_420000906</t>
  </si>
  <si>
    <t>pay_420000912</t>
  </si>
  <si>
    <t>pay_420000986</t>
  </si>
  <si>
    <t>pay_420000989</t>
  </si>
  <si>
    <t>pay_420001035</t>
  </si>
  <si>
    <t>pay_420001052</t>
  </si>
  <si>
    <t>pay_420001064</t>
  </si>
  <si>
    <t>pay_420001077</t>
  </si>
  <si>
    <t>pay_420001094</t>
  </si>
  <si>
    <t>pay_420001104</t>
  </si>
  <si>
    <t>pay_420001171</t>
  </si>
  <si>
    <t>pay_420001217</t>
  </si>
  <si>
    <t>pay_420001298</t>
  </si>
  <si>
    <t>pay_420001308</t>
  </si>
  <si>
    <t xml:space="preserve">ORD26001371  </t>
  </si>
  <si>
    <t>pay_420001350</t>
  </si>
  <si>
    <t>pay_420001358</t>
  </si>
  <si>
    <t>pay_420001398</t>
  </si>
  <si>
    <t>pay_420001473</t>
  </si>
  <si>
    <t>ord26001537</t>
  </si>
  <si>
    <t>pay_420001482</t>
  </si>
  <si>
    <t>pay_420001513</t>
  </si>
  <si>
    <t>ord26001581</t>
  </si>
  <si>
    <t>pay_420001568</t>
  </si>
  <si>
    <t>pay_420001601</t>
  </si>
  <si>
    <t>pay_420001679</t>
  </si>
  <si>
    <t>pay_420001758</t>
  </si>
  <si>
    <t>pay_420001798</t>
  </si>
  <si>
    <t>pay_420001875</t>
  </si>
  <si>
    <t xml:space="preserve">ORD26001963  </t>
  </si>
  <si>
    <t>pay_420001896</t>
  </si>
  <si>
    <t>pay_420001983</t>
  </si>
  <si>
    <t>pay_420002002</t>
  </si>
  <si>
    <t>ORD-26002095</t>
  </si>
  <si>
    <t>pay_420002042</t>
  </si>
  <si>
    <t>pay_420002080</t>
  </si>
  <si>
    <t>pay_420002109</t>
  </si>
  <si>
    <t>pay_420002118</t>
  </si>
  <si>
    <t>pay_420002171</t>
  </si>
  <si>
    <t>pay_420002207</t>
  </si>
  <si>
    <t>pay_420002216</t>
  </si>
  <si>
    <t>ord26002319</t>
  </si>
  <si>
    <t>pay_420002240</t>
  </si>
  <si>
    <t>pay_420002273</t>
  </si>
  <si>
    <t>pay_420002311</t>
  </si>
  <si>
    <t>pay_420002330</t>
  </si>
  <si>
    <t>pay_420002334</t>
  </si>
  <si>
    <t>pay_420002377</t>
  </si>
  <si>
    <t>pay_420002429</t>
  </si>
  <si>
    <t>pay_420002439</t>
  </si>
  <si>
    <t>pay_420002468</t>
  </si>
  <si>
    <t>pay_420002483</t>
  </si>
  <si>
    <t>pay_420002547</t>
  </si>
  <si>
    <t>ORD-26002671</t>
  </si>
  <si>
    <t>pay_420002657</t>
  </si>
  <si>
    <t>pay_420002777</t>
  </si>
  <si>
    <t>ord26002916</t>
  </si>
  <si>
    <t>pay_420002857</t>
  </si>
  <si>
    <t>pay_420002866</t>
  </si>
  <si>
    <t>pay_420002878</t>
  </si>
  <si>
    <t>ord26003019</t>
  </si>
  <si>
    <t>pay_420002908</t>
  </si>
  <si>
    <t>pay_420002927</t>
  </si>
  <si>
    <t>ord26003070</t>
  </si>
  <si>
    <t>pay_420002970</t>
  </si>
  <si>
    <t>pay_420003013</t>
  </si>
  <si>
    <t>pay_420003029</t>
  </si>
  <si>
    <t>pay_420003050</t>
  </si>
  <si>
    <t>ord26003202</t>
  </si>
  <si>
    <t>pay_420003086</t>
  </si>
  <si>
    <t>pay_420003092</t>
  </si>
  <si>
    <t>pay_420003115</t>
  </si>
  <si>
    <t xml:space="preserve">ORD26003274  </t>
  </si>
  <si>
    <t>pay_420003163</t>
  </si>
  <si>
    <t xml:space="preserve">ORD26003324  </t>
  </si>
  <si>
    <t>pay_420003287</t>
  </si>
  <si>
    <t>ord26003451</t>
  </si>
  <si>
    <t>pay_420003361</t>
  </si>
  <si>
    <t>ORD-26003525</t>
  </si>
  <si>
    <t>pay_420003363</t>
  </si>
  <si>
    <t>pay_420003487</t>
  </si>
  <si>
    <t>pay_420003525</t>
  </si>
  <si>
    <t>pay_420003549</t>
  </si>
  <si>
    <t>pay_420003558</t>
  </si>
  <si>
    <t>pay_420003583</t>
  </si>
  <si>
    <t>pay_420003640</t>
  </si>
  <si>
    <t>pay_420003713</t>
  </si>
  <si>
    <t>pay_420003732</t>
  </si>
  <si>
    <t>pay_420003771</t>
  </si>
  <si>
    <t>pay_420003793</t>
  </si>
  <si>
    <t>pay_420003795</t>
  </si>
  <si>
    <t>pay_420003863</t>
  </si>
  <si>
    <t>pay_420003884</t>
  </si>
  <si>
    <t>ORD-26004067</t>
  </si>
  <si>
    <t>pay_420003966</t>
  </si>
  <si>
    <t>pay_420003996</t>
  </si>
  <si>
    <t>pay_420004003</t>
  </si>
  <si>
    <t>pay_420004024</t>
  </si>
  <si>
    <t>pay_420004082</t>
  </si>
  <si>
    <t>pay_420004084</t>
  </si>
  <si>
    <t>pay_420004152</t>
  </si>
  <si>
    <t>pay_420004179</t>
  </si>
  <si>
    <t>pay_420004210</t>
  </si>
  <si>
    <t>pay_420004270</t>
  </si>
  <si>
    <t>pay_420004280</t>
  </si>
  <si>
    <t>pay_420004329</t>
  </si>
  <si>
    <t>pay_420004352</t>
  </si>
  <si>
    <t>pay_420004379</t>
  </si>
  <si>
    <t>pay_420004397</t>
  </si>
  <si>
    <t>pay_420004422</t>
  </si>
  <si>
    <t>pay_420004436</t>
  </si>
  <si>
    <t>pay_420004501</t>
  </si>
  <si>
    <t>pay_420004549</t>
  </si>
  <si>
    <t>pay_420004589</t>
  </si>
  <si>
    <t>pay_420004597</t>
  </si>
  <si>
    <t>pay_420004606</t>
  </si>
  <si>
    <t>pay_420004616</t>
  </si>
  <si>
    <t>pay_420004654</t>
  </si>
  <si>
    <t>pay_420004655</t>
  </si>
  <si>
    <t>pay_420004670</t>
  </si>
  <si>
    <t>ORD-26004892</t>
  </si>
  <si>
    <t>pay_420004691</t>
  </si>
  <si>
    <t>pay_420004744</t>
  </si>
  <si>
    <t>pay_420004776</t>
  </si>
  <si>
    <t>pay_420004791</t>
  </si>
  <si>
    <t>ORD-26005013</t>
  </si>
  <si>
    <t>pay_420004836</t>
  </si>
  <si>
    <t xml:space="preserve">ORD26005058  </t>
  </si>
  <si>
    <t>pay_420004874</t>
  </si>
  <si>
    <t>ord26005098</t>
  </si>
  <si>
    <t>pay_420004877</t>
  </si>
  <si>
    <t>pay_420004986</t>
  </si>
  <si>
    <t>pay_420004989</t>
  </si>
  <si>
    <t>pay_420005001</t>
  </si>
  <si>
    <t>pay_420005018</t>
  </si>
  <si>
    <t>pay_420005084</t>
  </si>
  <si>
    <t>pay_420005131</t>
  </si>
  <si>
    <t>pay_420005136</t>
  </si>
  <si>
    <t>ord26005376</t>
  </si>
  <si>
    <t>pay_420005162</t>
  </si>
  <si>
    <t>pay_420005178</t>
  </si>
  <si>
    <t>pay_420005184</t>
  </si>
  <si>
    <t xml:space="preserve">ORD26005423  </t>
  </si>
  <si>
    <t>pay_420005203</t>
  </si>
  <si>
    <t>pay_420005251</t>
  </si>
  <si>
    <t>ord26005488</t>
  </si>
  <si>
    <t>pay_420005307</t>
  </si>
  <si>
    <t>pay_420005313</t>
  </si>
  <si>
    <t>ORD-26005553</t>
  </si>
  <si>
    <t>pay_420005328</t>
  </si>
  <si>
    <t>pay_420005360</t>
  </si>
  <si>
    <t>pay_420005392</t>
  </si>
  <si>
    <t>pay_420005421</t>
  </si>
  <si>
    <t>pay_420005517</t>
  </si>
  <si>
    <t>pay_420005532</t>
  </si>
  <si>
    <t>pay_420005535</t>
  </si>
  <si>
    <t>pay_420005610</t>
  </si>
  <si>
    <t>ord26005867</t>
  </si>
  <si>
    <t>pay_420005666</t>
  </si>
  <si>
    <t>pay_420005668</t>
  </si>
  <si>
    <t>pay_420005673</t>
  </si>
  <si>
    <t>rfnd_375PVAQTZENM</t>
  </si>
  <si>
    <t>rfnd_59LQLBWTATM5</t>
  </si>
  <si>
    <t>rfnd_5XVSTMWQXK0D</t>
  </si>
  <si>
    <t>rfnd_ABCR96V803JD</t>
  </si>
  <si>
    <t>rfnd_CGDKAKDYPRZ8</t>
  </si>
  <si>
    <t>rfnd_DGBXF8U1QESJ</t>
  </si>
  <si>
    <t>rfnd_DUXLK248W0U1</t>
  </si>
  <si>
    <t>rfnd_EQPEBWZT3LE3</t>
  </si>
  <si>
    <t>rfnd_XR105CRY61WP</t>
  </si>
  <si>
    <t>pay_420000002</t>
  </si>
  <si>
    <t>STL-20260925</t>
  </si>
  <si>
    <t>pay_420000020</t>
  </si>
  <si>
    <t>pay_420000027</t>
  </si>
  <si>
    <t>pay_420000053</t>
  </si>
  <si>
    <t>pay_420000085</t>
  </si>
  <si>
    <t>pay_420000092</t>
  </si>
  <si>
    <t>pay_420000093</t>
  </si>
  <si>
    <t>pay_420000096</t>
  </si>
  <si>
    <t>pay_420000144</t>
  </si>
  <si>
    <t>pay_420000166</t>
  </si>
  <si>
    <t>pay_420000244</t>
  </si>
  <si>
    <t>pay_420000298</t>
  </si>
  <si>
    <t>pay_420000314</t>
  </si>
  <si>
    <t>pay_420000338</t>
  </si>
  <si>
    <t>pay_420000345</t>
  </si>
  <si>
    <t>pay_420000371</t>
  </si>
  <si>
    <t xml:space="preserve">ORD26000389  </t>
  </si>
  <si>
    <t>pay_420000393</t>
  </si>
  <si>
    <t>pay_420000394</t>
  </si>
  <si>
    <t>pay_420000434</t>
  </si>
  <si>
    <t>pay_420000490</t>
  </si>
  <si>
    <t>pay_420000492</t>
  </si>
  <si>
    <t>pay_420000548</t>
  </si>
  <si>
    <t>pay_420000575</t>
  </si>
  <si>
    <t>ord26000597</t>
  </si>
  <si>
    <t>pay_420000609</t>
  </si>
  <si>
    <t>pay_420000611</t>
  </si>
  <si>
    <t>pay_420000769</t>
  </si>
  <si>
    <t>pay_420000854</t>
  </si>
  <si>
    <t>pay_420000875</t>
  </si>
  <si>
    <t>pay_420000895</t>
  </si>
  <si>
    <t>pay_420000905</t>
  </si>
  <si>
    <t>pay_420000939</t>
  </si>
  <si>
    <t>pay_420000965</t>
  </si>
  <si>
    <t>pay_420001022</t>
  </si>
  <si>
    <t>pay_420001088</t>
  </si>
  <si>
    <t>pay_420001095</t>
  </si>
  <si>
    <t>pay_420001102</t>
  </si>
  <si>
    <t>pay_420001148</t>
  </si>
  <si>
    <t>pay_420001177</t>
  </si>
  <si>
    <t>pay_420001290</t>
  </si>
  <si>
    <t>pay_420001333</t>
  </si>
  <si>
    <t>pay_420001344</t>
  </si>
  <si>
    <t>pay_420001396</t>
  </si>
  <si>
    <t>ORD-26001466</t>
  </si>
  <si>
    <t>pay_420001414</t>
  </si>
  <si>
    <t>ord26001483</t>
  </si>
  <si>
    <t>pay_420001460</t>
  </si>
  <si>
    <t>ord26001525</t>
  </si>
  <si>
    <t>pay_420001503</t>
  </si>
  <si>
    <t>ORD-26001568</t>
  </si>
  <si>
    <t>pay_420001524</t>
  </si>
  <si>
    <t>pay_420001530</t>
  </si>
  <si>
    <t>pay_420001592</t>
  </si>
  <si>
    <t>pay_420001596</t>
  </si>
  <si>
    <t>pay_420001615</t>
  </si>
  <si>
    <t>pay_420001711</t>
  </si>
  <si>
    <t>pay_420001717</t>
  </si>
  <si>
    <t>pay_420001748</t>
  </si>
  <si>
    <t>pay_420001894</t>
  </si>
  <si>
    <t>pay_420001912</t>
  </si>
  <si>
    <t>pay_420001933</t>
  </si>
  <si>
    <t>pay_420002041</t>
  </si>
  <si>
    <t xml:space="preserve">ORD26002134  </t>
  </si>
  <si>
    <t>pay_420002065</t>
  </si>
  <si>
    <t>pay_420002077</t>
  </si>
  <si>
    <t>pay_420002200</t>
  </si>
  <si>
    <t>pay_420002246</t>
  </si>
  <si>
    <t>pay_420002281</t>
  </si>
  <si>
    <t>pay_420002288</t>
  </si>
  <si>
    <t>pay_420002350</t>
  </si>
  <si>
    <t>pay_420002363</t>
  </si>
  <si>
    <t>pay_420002383</t>
  </si>
  <si>
    <t>pay_420002401</t>
  </si>
  <si>
    <t>pay_420002403</t>
  </si>
  <si>
    <t>pay_420002414</t>
  </si>
  <si>
    <t>pay_420002421</t>
  </si>
  <si>
    <t>ord26002535</t>
  </si>
  <si>
    <t>pay_420002438</t>
  </si>
  <si>
    <t>pay_420002462</t>
  </si>
  <si>
    <t>pay_420002561</t>
  </si>
  <si>
    <t>pay_420002625</t>
  </si>
  <si>
    <t>pay_420002632</t>
  </si>
  <si>
    <t>pay_420002650</t>
  </si>
  <si>
    <t>pay_420002673</t>
  </si>
  <si>
    <t>pay_420002712</t>
  </si>
  <si>
    <t>ord26002848</t>
  </si>
  <si>
    <t>pay_420002715</t>
  </si>
  <si>
    <t>ord26002852</t>
  </si>
  <si>
    <t>pay_420002726</t>
  </si>
  <si>
    <t>ORD-26002864</t>
  </si>
  <si>
    <t>pay_420002762</t>
  </si>
  <si>
    <t>pay_420002782</t>
  </si>
  <si>
    <t>pay_420002877</t>
  </si>
  <si>
    <t>pay_420002885</t>
  </si>
  <si>
    <t>pay_420002919</t>
  </si>
  <si>
    <t>pay_420002958</t>
  </si>
  <si>
    <t>pay_420003040</t>
  </si>
  <si>
    <t>pay_420003078</t>
  </si>
  <si>
    <t>pay_420003080</t>
  </si>
  <si>
    <t>pay_420003140</t>
  </si>
  <si>
    <t>ord26003301</t>
  </si>
  <si>
    <t>pay_420003150</t>
  </si>
  <si>
    <t>pay_420003175</t>
  </si>
  <si>
    <t>pay_420003259</t>
  </si>
  <si>
    <t>pay_420003325</t>
  </si>
  <si>
    <t>pay_420003351</t>
  </si>
  <si>
    <t>pay_420003352</t>
  </si>
  <si>
    <t>pay_420003370</t>
  </si>
  <si>
    <t>pay_420003396</t>
  </si>
  <si>
    <t>pay_420003400</t>
  </si>
  <si>
    <t>pay_420003401</t>
  </si>
  <si>
    <t>pay_420003410</t>
  </si>
  <si>
    <t>pay_420003501</t>
  </si>
  <si>
    <t>pay_420003550</t>
  </si>
  <si>
    <t>pay_420003582</t>
  </si>
  <si>
    <t>ord26003750</t>
  </si>
  <si>
    <t>pay_420003603</t>
  </si>
  <si>
    <t>pay_420003631</t>
  </si>
  <si>
    <t>ORD-26003801</t>
  </si>
  <si>
    <t>pay_420003632</t>
  </si>
  <si>
    <t>ORD-26003803</t>
  </si>
  <si>
    <t>pay_420003634</t>
  </si>
  <si>
    <t>pay_420003665</t>
  </si>
  <si>
    <t>pay_420003670</t>
  </si>
  <si>
    <t>pay_420003702</t>
  </si>
  <si>
    <t>pay_420003744</t>
  </si>
  <si>
    <t>pay_420003868</t>
  </si>
  <si>
    <t>pay_420003890</t>
  </si>
  <si>
    <t>pay_420003917</t>
  </si>
  <si>
    <t>pay_420003925</t>
  </si>
  <si>
    <t>pay_420003930</t>
  </si>
  <si>
    <t>pay_420003965</t>
  </si>
  <si>
    <t>pay_420004029</t>
  </si>
  <si>
    <t>pay_420004049</t>
  </si>
  <si>
    <t>pay_420004128</t>
  </si>
  <si>
    <t>pay_420004130</t>
  </si>
  <si>
    <t>pay_420004163</t>
  </si>
  <si>
    <t>pay_420004174</t>
  </si>
  <si>
    <t>pay_420004265</t>
  </si>
  <si>
    <t>pay_420004383</t>
  </si>
  <si>
    <t>pay_420004508</t>
  </si>
  <si>
    <t>ord26004721</t>
  </si>
  <si>
    <t>pay_420004535</t>
  </si>
  <si>
    <t>pay_420004576</t>
  </si>
  <si>
    <t>pay_420004584</t>
  </si>
  <si>
    <t>ord26004796</t>
  </si>
  <si>
    <t>pay_420004586</t>
  </si>
  <si>
    <t>pay_420004624</t>
  </si>
  <si>
    <t>pay_420004639</t>
  </si>
  <si>
    <t>pay_420004662</t>
  </si>
  <si>
    <t>pay_420004665</t>
  </si>
  <si>
    <t>pay_420004784</t>
  </si>
  <si>
    <t>pay_420004799</t>
  </si>
  <si>
    <t>pay_420004800</t>
  </si>
  <si>
    <t>pay_420004801</t>
  </si>
  <si>
    <t>pay_420004839</t>
  </si>
  <si>
    <t>pay_420004875</t>
  </si>
  <si>
    <t>pay_420004920</t>
  </si>
  <si>
    <t>pay_420004922</t>
  </si>
  <si>
    <t>pay_420004954</t>
  </si>
  <si>
    <t>pay_420005033</t>
  </si>
  <si>
    <t>pay_420005071</t>
  </si>
  <si>
    <t>pay_420005154</t>
  </si>
  <si>
    <t>pay_420005194</t>
  </si>
  <si>
    <t>pay_420005226</t>
  </si>
  <si>
    <t>pay_420005242</t>
  </si>
  <si>
    <t>pay_420005285</t>
  </si>
  <si>
    <t>pay_420005303</t>
  </si>
  <si>
    <t>pay_420005341</t>
  </si>
  <si>
    <t>pay_420005373</t>
  </si>
  <si>
    <t>pay_420005398</t>
  </si>
  <si>
    <t>pay_420005452</t>
  </si>
  <si>
    <t>pay_420005492</t>
  </si>
  <si>
    <t>pay_420005559</t>
  </si>
  <si>
    <t>pay_420005581</t>
  </si>
  <si>
    <t>ord26005838</t>
  </si>
  <si>
    <t>pay_420005586</t>
  </si>
  <si>
    <t>pay_420005623</t>
  </si>
  <si>
    <t>pay_420005633</t>
  </si>
  <si>
    <t>ord26005896</t>
  </si>
  <si>
    <t>pay_420005652</t>
  </si>
  <si>
    <t>ORD-26005917</t>
  </si>
  <si>
    <t>pay_420005713</t>
  </si>
  <si>
    <t>pay_420005742</t>
  </si>
  <si>
    <t>ORD26006507</t>
  </si>
  <si>
    <t>rfnd_H0TSBDZ38SBS</t>
  </si>
  <si>
    <t>rfnd_L9S3BZFNTJCG</t>
  </si>
  <si>
    <t>rfnd_MNV4E2THTF50</t>
  </si>
  <si>
    <t>pay_420000049</t>
  </si>
  <si>
    <t>STL-20260926</t>
  </si>
  <si>
    <t>pay_420000066</t>
  </si>
  <si>
    <t>pay_420000105</t>
  </si>
  <si>
    <t>pay_420000152</t>
  </si>
  <si>
    <t>pay_420000158</t>
  </si>
  <si>
    <t>pay_420000178</t>
  </si>
  <si>
    <t>pay_420000221</t>
  </si>
  <si>
    <t>pay_420000232</t>
  </si>
  <si>
    <t>ord26000247</t>
  </si>
  <si>
    <t>pay_420000237</t>
  </si>
  <si>
    <t>pay_420000330</t>
  </si>
  <si>
    <t>pay_420000334</t>
  </si>
  <si>
    <t>pay_420000367</t>
  </si>
  <si>
    <t>pay_420000398</t>
  </si>
  <si>
    <t>pay_420000417</t>
  </si>
  <si>
    <t>pay_420000452</t>
  </si>
  <si>
    <t>pay_420000501</t>
  </si>
  <si>
    <t>pay_420000527</t>
  </si>
  <si>
    <t>pay_420000562</t>
  </si>
  <si>
    <t>pay_420000618</t>
  </si>
  <si>
    <t>pay_420000643</t>
  </si>
  <si>
    <t>pay_420000653</t>
  </si>
  <si>
    <t xml:space="preserve">ORD26000681  </t>
  </si>
  <si>
    <t>pay_420000667</t>
  </si>
  <si>
    <t>pay_420000680</t>
  </si>
  <si>
    <t>pay_420000684</t>
  </si>
  <si>
    <t>ord26000714</t>
  </si>
  <si>
    <t>pay_420000689</t>
  </si>
  <si>
    <t>pay_420000698</t>
  </si>
  <si>
    <t>pay_420000703</t>
  </si>
  <si>
    <t>pay_420000720</t>
  </si>
  <si>
    <t>pay_420000737</t>
  </si>
  <si>
    <t>pay_420000752</t>
  </si>
  <si>
    <t xml:space="preserve">ORD26000784  </t>
  </si>
  <si>
    <t>pay_420000767</t>
  </si>
  <si>
    <t>ORD-26000800</t>
  </si>
  <si>
    <t>pay_420000779</t>
  </si>
  <si>
    <t>ORD-26000812</t>
  </si>
  <si>
    <t>pay_420000847</t>
  </si>
  <si>
    <t>pay_420000967</t>
  </si>
  <si>
    <t>pay_420001026</t>
  </si>
  <si>
    <t>pay_420001103</t>
  </si>
  <si>
    <t>pay_420001159</t>
  </si>
  <si>
    <t>pay_420001226</t>
  </si>
  <si>
    <t>pay_420001244</t>
  </si>
  <si>
    <t>pay_420001287</t>
  </si>
  <si>
    <t>pay_420001331</t>
  </si>
  <si>
    <t>pay_420001332</t>
  </si>
  <si>
    <t xml:space="preserve">ORD26001395  </t>
  </si>
  <si>
    <t>pay_420001339</t>
  </si>
  <si>
    <t>pay_420001341</t>
  </si>
  <si>
    <t>pay_420001406</t>
  </si>
  <si>
    <t>ord26001476</t>
  </si>
  <si>
    <t>pay_420001432</t>
  </si>
  <si>
    <t>pay_420001442</t>
  </si>
  <si>
    <t>pay_420001452</t>
  </si>
  <si>
    <t>pay_420001468</t>
  </si>
  <si>
    <t>pay_420001487</t>
  </si>
  <si>
    <t>pay_420001496</t>
  </si>
  <si>
    <t>pay_420001548</t>
  </si>
  <si>
    <t>pay_420001563</t>
  </si>
  <si>
    <t>pay_420001572</t>
  </si>
  <si>
    <t>ord26001643</t>
  </si>
  <si>
    <t>pay_420001602</t>
  </si>
  <si>
    <t>ORD-26001677</t>
  </si>
  <si>
    <t>pay_420001672</t>
  </si>
  <si>
    <t>pay_420001702</t>
  </si>
  <si>
    <t>pay_420001712</t>
  </si>
  <si>
    <t>pay_420001780</t>
  </si>
  <si>
    <t>pay_420001781</t>
  </si>
  <si>
    <t>ord26001863</t>
  </si>
  <si>
    <t>pay_420001805</t>
  </si>
  <si>
    <t>pay_420001823</t>
  </si>
  <si>
    <t>pay_420001836</t>
  </si>
  <si>
    <t>pay_420001892</t>
  </si>
  <si>
    <t>pay_420002011</t>
  </si>
  <si>
    <t>pay_420002048</t>
  </si>
  <si>
    <t>pay_420002073</t>
  </si>
  <si>
    <t>pay_420002085</t>
  </si>
  <si>
    <t>pay_420002119</t>
  </si>
  <si>
    <t xml:space="preserve">ORD26002221  </t>
  </si>
  <si>
    <t>pay_420002199</t>
  </si>
  <si>
    <t>ORD-26002304</t>
  </si>
  <si>
    <t>pay_420002204</t>
  </si>
  <si>
    <t>pay_420002214</t>
  </si>
  <si>
    <t>pay_420002364</t>
  </si>
  <si>
    <t>pay_420002365</t>
  </si>
  <si>
    <t>pay_420002370</t>
  </si>
  <si>
    <t>pay_420002394</t>
  </si>
  <si>
    <t>pay_420002395</t>
  </si>
  <si>
    <t>pay_420002469</t>
  </si>
  <si>
    <t>pay_420002501</t>
  </si>
  <si>
    <t>ord26002621</t>
  </si>
  <si>
    <t>pay_420002532</t>
  </si>
  <si>
    <t>pay_420002536</t>
  </si>
  <si>
    <t>pay_420002546</t>
  </si>
  <si>
    <t>pay_420002566</t>
  </si>
  <si>
    <t>pay_420002570</t>
  </si>
  <si>
    <t>pay_420002574</t>
  </si>
  <si>
    <t>pay_420002591</t>
  </si>
  <si>
    <t>pay_420002618</t>
  </si>
  <si>
    <t>pay_420002623</t>
  </si>
  <si>
    <t>pay_420002644</t>
  </si>
  <si>
    <t>pay_420002667</t>
  </si>
  <si>
    <t>pay_420002695</t>
  </si>
  <si>
    <t>pay_420002749</t>
  </si>
  <si>
    <t>pay_420002757</t>
  </si>
  <si>
    <t>pay_420002765</t>
  </si>
  <si>
    <t>pay_420002771</t>
  </si>
  <si>
    <t>pay_420002837</t>
  </si>
  <si>
    <t>pay_420002841</t>
  </si>
  <si>
    <t>pay_420002873</t>
  </si>
  <si>
    <t>pay_420002890</t>
  </si>
  <si>
    <t>pay_420002912</t>
  </si>
  <si>
    <t>pay_420002946</t>
  </si>
  <si>
    <t>pay_420002971</t>
  </si>
  <si>
    <t>pay_420003026</t>
  </si>
  <si>
    <t>pay_420003073</t>
  </si>
  <si>
    <t>pay_420003087</t>
  </si>
  <si>
    <t>ORD-26003241</t>
  </si>
  <si>
    <t>pay_420003144</t>
  </si>
  <si>
    <t>pay_420003152</t>
  </si>
  <si>
    <t>pay_420003201</t>
  </si>
  <si>
    <t>pay_420003247</t>
  </si>
  <si>
    <t>pay_420003271</t>
  </si>
  <si>
    <t>pay_420003295</t>
  </si>
  <si>
    <t>pay_420003306</t>
  </si>
  <si>
    <t>ord26003469</t>
  </si>
  <si>
    <t>pay_420003343</t>
  </si>
  <si>
    <t>pay_420003360</t>
  </si>
  <si>
    <t>ord26003524</t>
  </si>
  <si>
    <t>pay_420003411</t>
  </si>
  <si>
    <t>pay_420003444</t>
  </si>
  <si>
    <t>pay_420003473</t>
  </si>
  <si>
    <t xml:space="preserve">ORD26003641  </t>
  </si>
  <si>
    <t>pay_420003489</t>
  </si>
  <si>
    <t>pay_420003556</t>
  </si>
  <si>
    <t>pay_420003594</t>
  </si>
  <si>
    <t>ORD-26003763</t>
  </si>
  <si>
    <t>pay_420003600</t>
  </si>
  <si>
    <t>pay_420003626</t>
  </si>
  <si>
    <t>pay_420003674</t>
  </si>
  <si>
    <t>pay_420003719</t>
  </si>
  <si>
    <t>pay_420003729</t>
  </si>
  <si>
    <t>pay_420003759</t>
  </si>
  <si>
    <t>pay_420003907</t>
  </si>
  <si>
    <t>pay_420003916</t>
  </si>
  <si>
    <t xml:space="preserve">ORD26004098  </t>
  </si>
  <si>
    <t>pay_420003940</t>
  </si>
  <si>
    <t>pay_420003967</t>
  </si>
  <si>
    <t>pay_420003981</t>
  </si>
  <si>
    <t>pay_420003985</t>
  </si>
  <si>
    <t>pay_420004047</t>
  </si>
  <si>
    <t>pay_420004085</t>
  </si>
  <si>
    <t>pay_420004107</t>
  </si>
  <si>
    <t>pay_420004129</t>
  </si>
  <si>
    <t>pay_420004141</t>
  </si>
  <si>
    <t>pay_420004148</t>
  </si>
  <si>
    <t xml:space="preserve">ORD26004340  </t>
  </si>
  <si>
    <t>pay_420004151</t>
  </si>
  <si>
    <t>pay_420004165</t>
  </si>
  <si>
    <t>pay_420004194</t>
  </si>
  <si>
    <t>pay_420004217</t>
  </si>
  <si>
    <t>pay_420004241</t>
  </si>
  <si>
    <t>pay_420004257</t>
  </si>
  <si>
    <t>pay_420004266</t>
  </si>
  <si>
    <t>pay_420004309</t>
  </si>
  <si>
    <t>pay_420004336</t>
  </si>
  <si>
    <t>pay_420004364</t>
  </si>
  <si>
    <t>ORD-26004566</t>
  </si>
  <si>
    <t>pay_420004369</t>
  </si>
  <si>
    <t>pay_420004391</t>
  </si>
  <si>
    <t>pay_420004444</t>
  </si>
  <si>
    <t>pay_420004551</t>
  </si>
  <si>
    <t>ord26004766</t>
  </si>
  <si>
    <t>pay_420004649</t>
  </si>
  <si>
    <t>pay_420004652</t>
  </si>
  <si>
    <t>pay_420004653</t>
  </si>
  <si>
    <t xml:space="preserve">ORD26004873  </t>
  </si>
  <si>
    <t>pay_420004673</t>
  </si>
  <si>
    <t>pay_420004676</t>
  </si>
  <si>
    <t>pay_420004677</t>
  </si>
  <si>
    <t>pay_420004712</t>
  </si>
  <si>
    <t>pay_420004751</t>
  </si>
  <si>
    <t>pay_420004771</t>
  </si>
  <si>
    <t>pay_420004778</t>
  </si>
  <si>
    <t>ORD-26005000</t>
  </si>
  <si>
    <t>pay_420004824</t>
  </si>
  <si>
    <t>pay_420004846</t>
  </si>
  <si>
    <t>pay_420004869</t>
  </si>
  <si>
    <t>pay_420004900</t>
  </si>
  <si>
    <t>pay_420004956</t>
  </si>
  <si>
    <t xml:space="preserve">ORD26005188  </t>
  </si>
  <si>
    <t>pay_420004961</t>
  </si>
  <si>
    <t>pay_420004980</t>
  </si>
  <si>
    <t>pay_420004981</t>
  </si>
  <si>
    <t>pay_420005082</t>
  </si>
  <si>
    <t>pay_420005165</t>
  </si>
  <si>
    <t>pay_420005169</t>
  </si>
  <si>
    <t>pay_420005172</t>
  </si>
  <si>
    <t>pay_420005175</t>
  </si>
  <si>
    <t>pay_420005197</t>
  </si>
  <si>
    <t>pay_420005298</t>
  </si>
  <si>
    <t>pay_420005321</t>
  </si>
  <si>
    <t>pay_420005337</t>
  </si>
  <si>
    <t>pay_420005404</t>
  </si>
  <si>
    <t>pay_420005443</t>
  </si>
  <si>
    <t>pay_420005444</t>
  </si>
  <si>
    <t>pay_420005587</t>
  </si>
  <si>
    <t>pay_420005602</t>
  </si>
  <si>
    <t>pay_420005607</t>
  </si>
  <si>
    <t>pay_420005614</t>
  </si>
  <si>
    <t>ord26005872</t>
  </si>
  <si>
    <t>pay_420005622</t>
  </si>
  <si>
    <t>pay_420005624</t>
  </si>
  <si>
    <t>pay_420005643</t>
  </si>
  <si>
    <t>pay_420005655</t>
  </si>
  <si>
    <t>pay_420005719</t>
  </si>
  <si>
    <t>rfnd_8VZYXVMEVLAZ</t>
  </si>
  <si>
    <t>rfnd_ERT4JL6UUC59</t>
  </si>
  <si>
    <t>rfnd_H1FHHSUWJT48</t>
  </si>
  <si>
    <t>rfnd_LAKG09C77EVQ</t>
  </si>
  <si>
    <t>rfnd_SPUQNJK2X0FF</t>
  </si>
  <si>
    <t>rfnd_U7CCCJMRNGUG</t>
  </si>
  <si>
    <t>rfnd_UD7UL8KL0VAW</t>
  </si>
  <si>
    <t>pay_420000009</t>
  </si>
  <si>
    <t>STL-20260927</t>
  </si>
  <si>
    <t>pay_420000025</t>
  </si>
  <si>
    <t>pay_420000098</t>
  </si>
  <si>
    <t>pay_420000193</t>
  </si>
  <si>
    <t>ord26000206</t>
  </si>
  <si>
    <t>pay_420000218</t>
  </si>
  <si>
    <t>pay_420000276</t>
  </si>
  <si>
    <t>pay_420000292</t>
  </si>
  <si>
    <t>pay_420000294</t>
  </si>
  <si>
    <t>pay_420000301</t>
  </si>
  <si>
    <t>pay_420000343</t>
  </si>
  <si>
    <t>pay_420000354</t>
  </si>
  <si>
    <t>pay_420000374</t>
  </si>
  <si>
    <t>pay_420000377</t>
  </si>
  <si>
    <t>pay_420000423</t>
  </si>
  <si>
    <t>pay_420000451</t>
  </si>
  <si>
    <t>pay_420000528</t>
  </si>
  <si>
    <t>pay_420000586</t>
  </si>
  <si>
    <t>pay_420000601</t>
  </si>
  <si>
    <t>pay_420000617</t>
  </si>
  <si>
    <t>pay_420000626</t>
  </si>
  <si>
    <t>pay_420000628</t>
  </si>
  <si>
    <t>ord26000655</t>
  </si>
  <si>
    <t>pay_420000652</t>
  </si>
  <si>
    <t>pay_420000685</t>
  </si>
  <si>
    <t>pay_420000688</t>
  </si>
  <si>
    <t>pay_420000708</t>
  </si>
  <si>
    <t>pay_420000800</t>
  </si>
  <si>
    <t>pay_420000809</t>
  </si>
  <si>
    <t>pay_420000815</t>
  </si>
  <si>
    <t>pay_420000816</t>
  </si>
  <si>
    <t>pay_420000827</t>
  </si>
  <si>
    <t>pay_420000857</t>
  </si>
  <si>
    <t>pay_420000879</t>
  </si>
  <si>
    <t>pay_420000893</t>
  </si>
  <si>
    <t>pay_420000898</t>
  </si>
  <si>
    <t>pay_420000922</t>
  </si>
  <si>
    <t xml:space="preserve">ORD26000962  </t>
  </si>
  <si>
    <t>pay_420000932</t>
  </si>
  <si>
    <t>pay_420000947</t>
  </si>
  <si>
    <t>pay_420000952</t>
  </si>
  <si>
    <t>ord26000994</t>
  </si>
  <si>
    <t>pay_420000973</t>
  </si>
  <si>
    <t>pay_420001005</t>
  </si>
  <si>
    <t>pay_420001011</t>
  </si>
  <si>
    <t>pay_420001043</t>
  </si>
  <si>
    <t>pay_420001096</t>
  </si>
  <si>
    <t>pay_420001175</t>
  </si>
  <si>
    <t>pay_420001188</t>
  </si>
  <si>
    <t>pay_420001193</t>
  </si>
  <si>
    <t>pay_420001224</t>
  </si>
  <si>
    <t>pay_420001268</t>
  </si>
  <si>
    <t>pay_420001291</t>
  </si>
  <si>
    <t>pay_420001325</t>
  </si>
  <si>
    <t>pay_420001336</t>
  </si>
  <si>
    <t>pay_420001378</t>
  </si>
  <si>
    <t>ord26001447</t>
  </si>
  <si>
    <t>pay_420001435</t>
  </si>
  <si>
    <t>pay_420001436</t>
  </si>
  <si>
    <t>ORD-26001503</t>
  </si>
  <si>
    <t>pay_420001509</t>
  </si>
  <si>
    <t>pay_420001514</t>
  </si>
  <si>
    <t>pay_420001542</t>
  </si>
  <si>
    <t>ord26001610</t>
  </si>
  <si>
    <t>pay_420001620</t>
  </si>
  <si>
    <t>pay_420001621</t>
  </si>
  <si>
    <t>ord26001696</t>
  </si>
  <si>
    <t>pay_420001682</t>
  </si>
  <si>
    <t>pay_420001686</t>
  </si>
  <si>
    <t>pay_420001704</t>
  </si>
  <si>
    <t>pay_420001732</t>
  </si>
  <si>
    <t>pay_420001741</t>
  </si>
  <si>
    <t>pay_420001802</t>
  </si>
  <si>
    <t>ord26001885</t>
  </si>
  <si>
    <t>pay_420001840</t>
  </si>
  <si>
    <t>pay_420001845</t>
  </si>
  <si>
    <t>pay_420001884</t>
  </si>
  <si>
    <t>pay_420001897</t>
  </si>
  <si>
    <t>pay_420001909</t>
  </si>
  <si>
    <t>pay_420001917</t>
  </si>
  <si>
    <t>pay_420001918</t>
  </si>
  <si>
    <t>pay_420001938</t>
  </si>
  <si>
    <t>pay_420001985</t>
  </si>
  <si>
    <t>pay_420001991</t>
  </si>
  <si>
    <t>pay_420002020</t>
  </si>
  <si>
    <t>pay_420002021</t>
  </si>
  <si>
    <t>pay_420002135</t>
  </si>
  <si>
    <t>pay_420002174</t>
  </si>
  <si>
    <t>pay_420002187</t>
  </si>
  <si>
    <t>pay_420002218</t>
  </si>
  <si>
    <t>pay_420002228</t>
  </si>
  <si>
    <t>pay_420002233</t>
  </si>
  <si>
    <t>pay_420002285</t>
  </si>
  <si>
    <t xml:space="preserve">ORD26002395  </t>
  </si>
  <si>
    <t>pay_420002309</t>
  </si>
  <si>
    <t>pay_420002315</t>
  </si>
  <si>
    <t>pay_420002325</t>
  </si>
  <si>
    <t>pay_420002341</t>
  </si>
  <si>
    <t>pay_420002351</t>
  </si>
  <si>
    <t>pay_420002433</t>
  </si>
  <si>
    <t>pay_420002435</t>
  </si>
  <si>
    <t>pay_420002464</t>
  </si>
  <si>
    <t>pay_420002471</t>
  </si>
  <si>
    <t>pay_420002496</t>
  </si>
  <si>
    <t>ord26002614</t>
  </si>
  <si>
    <t>pay_420002503</t>
  </si>
  <si>
    <t>pay_420002504</t>
  </si>
  <si>
    <t>pay_420002508</t>
  </si>
  <si>
    <t>pay_420002521</t>
  </si>
  <si>
    <t>pay_420002552</t>
  </si>
  <si>
    <t>pay_420002589</t>
  </si>
  <si>
    <t>pay_420002637</t>
  </si>
  <si>
    <t>pay_420002710</t>
  </si>
  <si>
    <t>pay_420002720</t>
  </si>
  <si>
    <t>ORD-26002858</t>
  </si>
  <si>
    <t>pay_420002941</t>
  </si>
  <si>
    <t>pay_420002943</t>
  </si>
  <si>
    <t>pay_420002962</t>
  </si>
  <si>
    <t>pay_420002965</t>
  </si>
  <si>
    <t>ord26003111</t>
  </si>
  <si>
    <t>pay_420002997</t>
  </si>
  <si>
    <t>pay_420003048</t>
  </si>
  <si>
    <t>pay_420003060</t>
  </si>
  <si>
    <t>ord26003212</t>
  </si>
  <si>
    <t>pay_420003070</t>
  </si>
  <si>
    <t>pay_420003084</t>
  </si>
  <si>
    <t>pay_420003106</t>
  </si>
  <si>
    <t>pay_420003151</t>
  </si>
  <si>
    <t>pay_420003166</t>
  </si>
  <si>
    <t>pay_420003231</t>
  </si>
  <si>
    <t>pay_420003302</t>
  </si>
  <si>
    <t>pay_420003376</t>
  </si>
  <si>
    <t>pay_420003441</t>
  </si>
  <si>
    <t>pay_420003442</t>
  </si>
  <si>
    <t xml:space="preserve">ORD26003611  </t>
  </si>
  <si>
    <t>pay_420003446</t>
  </si>
  <si>
    <t>ORD-26003615</t>
  </si>
  <si>
    <t>pay_420003505</t>
  </si>
  <si>
    <t>pay_420003517</t>
  </si>
  <si>
    <t>pay_420003533</t>
  </si>
  <si>
    <t>pay_420003577</t>
  </si>
  <si>
    <t>pay_420003644</t>
  </si>
  <si>
    <t>pay_420003671</t>
  </si>
  <si>
    <t>pay_420003779</t>
  </si>
  <si>
    <t>pay_420003801</t>
  </si>
  <si>
    <t>pay_420003829</t>
  </si>
  <si>
    <t>pay_420003843</t>
  </si>
  <si>
    <t>pay_420003879</t>
  </si>
  <si>
    <t>pay_420003893</t>
  </si>
  <si>
    <t>pay_420003910</t>
  </si>
  <si>
    <t>pay_420003912</t>
  </si>
  <si>
    <t xml:space="preserve">ORD26004094  </t>
  </si>
  <si>
    <t>pay_420003951</t>
  </si>
  <si>
    <t>pay_420003961</t>
  </si>
  <si>
    <t>pay_420003997</t>
  </si>
  <si>
    <t>pay_420004069</t>
  </si>
  <si>
    <t>pay_420004105</t>
  </si>
  <si>
    <t>pay_420004124</t>
  </si>
  <si>
    <t>pay_420004131</t>
  </si>
  <si>
    <t>pay_420004139</t>
  </si>
  <si>
    <t>pay_420004182</t>
  </si>
  <si>
    <t>pay_420004201</t>
  </si>
  <si>
    <t>pay_420004207</t>
  </si>
  <si>
    <t>pay_420004212</t>
  </si>
  <si>
    <t>pay_420004221</t>
  </si>
  <si>
    <t>pay_420004232</t>
  </si>
  <si>
    <t>ord26004430</t>
  </si>
  <si>
    <t>pay_420004233</t>
  </si>
  <si>
    <t>pay_420004273</t>
  </si>
  <si>
    <t>pay_420004274</t>
  </si>
  <si>
    <t>pay_420004307</t>
  </si>
  <si>
    <t>pay_420004318</t>
  </si>
  <si>
    <t>pay_420004331</t>
  </si>
  <si>
    <t>ord26004532</t>
  </si>
  <si>
    <t>pay_420004333</t>
  </si>
  <si>
    <t>pay_420004365</t>
  </si>
  <si>
    <t xml:space="preserve">ORD26004567  </t>
  </si>
  <si>
    <t>pay_420004389</t>
  </si>
  <si>
    <t>pay_420004407</t>
  </si>
  <si>
    <t>pay_420004413</t>
  </si>
  <si>
    <t xml:space="preserve">ORD26004620  </t>
  </si>
  <si>
    <t>pay_420004468</t>
  </si>
  <si>
    <t>pay_420004523</t>
  </si>
  <si>
    <t>pay_420004630</t>
  </si>
  <si>
    <t>pay_420004633</t>
  </si>
  <si>
    <t>pay_420004678</t>
  </si>
  <si>
    <t>pay_420004683</t>
  </si>
  <si>
    <t>pay_420004719</t>
  </si>
  <si>
    <t>pay_420004757</t>
  </si>
  <si>
    <t>ord26004978</t>
  </si>
  <si>
    <t>pay_420004806</t>
  </si>
  <si>
    <t>pay_420004862</t>
  </si>
  <si>
    <t>pay_420004870</t>
  </si>
  <si>
    <t>pay_420004924</t>
  </si>
  <si>
    <t>pay_420004935</t>
  </si>
  <si>
    <t>pay_420004936</t>
  </si>
  <si>
    <t>pay_420004978</t>
  </si>
  <si>
    <t>pay_420004984</t>
  </si>
  <si>
    <t>ord26005217</t>
  </si>
  <si>
    <t>pay_420004996</t>
  </si>
  <si>
    <t xml:space="preserve">ORD26005232  </t>
  </si>
  <si>
    <t>pay_420005002</t>
  </si>
  <si>
    <t>ord26005238</t>
  </si>
  <si>
    <t>pay_420005030</t>
  </si>
  <si>
    <t>pay_420005053</t>
  </si>
  <si>
    <t>ORD-26005292</t>
  </si>
  <si>
    <t>pay_420005068</t>
  </si>
  <si>
    <t>pay_420005192</t>
  </si>
  <si>
    <t>pay_420005210</t>
  </si>
  <si>
    <t>pay_420005235</t>
  </si>
  <si>
    <t>ord26005473</t>
  </si>
  <si>
    <t>pay_420005245</t>
  </si>
  <si>
    <t>pay_420005284</t>
  </si>
  <si>
    <t>ord26005521</t>
  </si>
  <si>
    <t>pay_420005344</t>
  </si>
  <si>
    <t>pay_420005381</t>
  </si>
  <si>
    <t>pay_420005385</t>
  </si>
  <si>
    <t>ord26005627</t>
  </si>
  <si>
    <t>pay_420005402</t>
  </si>
  <si>
    <t>pay_420005412</t>
  </si>
  <si>
    <t>pay_420005414</t>
  </si>
  <si>
    <t>ORD-26005659</t>
  </si>
  <si>
    <t>pay_420005420</t>
  </si>
  <si>
    <t>pay_420005439</t>
  </si>
  <si>
    <t>pay_420005447</t>
  </si>
  <si>
    <t>pay_420005493</t>
  </si>
  <si>
    <t>pay_420005500</t>
  </si>
  <si>
    <t>ord26005749</t>
  </si>
  <si>
    <t>pay_420005507</t>
  </si>
  <si>
    <t>pay_420005509</t>
  </si>
  <si>
    <t>pay_420005510</t>
  </si>
  <si>
    <t>pay_420005524</t>
  </si>
  <si>
    <t>pay_420005575</t>
  </si>
  <si>
    <t>pay_420005723</t>
  </si>
  <si>
    <t>pay_420005732</t>
  </si>
  <si>
    <t>rfnd_080MABWQ0QL9</t>
  </si>
  <si>
    <t>rfnd_VH05KMJJHH6Y</t>
  </si>
  <si>
    <t>pay_420000056</t>
  </si>
  <si>
    <t>STL-20260928</t>
  </si>
  <si>
    <t>pay_420000058</t>
  </si>
  <si>
    <t xml:space="preserve">ORD26000058  </t>
  </si>
  <si>
    <t>pay_420000059</t>
  </si>
  <si>
    <t>pay_420000161</t>
  </si>
  <si>
    <t>pay_420000181</t>
  </si>
  <si>
    <t>pay_420000238</t>
  </si>
  <si>
    <t>pay_420000256</t>
  </si>
  <si>
    <t>pay_420000258</t>
  </si>
  <si>
    <t>ord26000275</t>
  </si>
  <si>
    <t>pay_420000321</t>
  </si>
  <si>
    <t>pay_420000332</t>
  </si>
  <si>
    <t>pay_420000370</t>
  </si>
  <si>
    <t>pay_420000419</t>
  </si>
  <si>
    <t>ord26000436</t>
  </si>
  <si>
    <t>pay_420000450</t>
  </si>
  <si>
    <t>ord26000471</t>
  </si>
  <si>
    <t>pay_420000459</t>
  </si>
  <si>
    <t>pay_420000493</t>
  </si>
  <si>
    <t>pay_420000556</t>
  </si>
  <si>
    <t>pay_420000583</t>
  </si>
  <si>
    <t>pay_420000590</t>
  </si>
  <si>
    <t>pay_420000732</t>
  </si>
  <si>
    <t>pay_420000764</t>
  </si>
  <si>
    <t>pay_420000786</t>
  </si>
  <si>
    <t>ord26000819</t>
  </si>
  <si>
    <t>pay_420000796</t>
  </si>
  <si>
    <t>pay_420000856</t>
  </si>
  <si>
    <t>pay_420000896</t>
  </si>
  <si>
    <t>pay_420000916</t>
  </si>
  <si>
    <t>pay_420000936</t>
  </si>
  <si>
    <t>pay_420000956</t>
  </si>
  <si>
    <t>pay_420001060</t>
  </si>
  <si>
    <t>pay_420001090</t>
  </si>
  <si>
    <t>ord26001133</t>
  </si>
  <si>
    <t>pay_420001198</t>
  </si>
  <si>
    <t>pay_420001243</t>
  </si>
  <si>
    <t>pay_420001257</t>
  </si>
  <si>
    <t>pay_420001265</t>
  </si>
  <si>
    <t>pay_420001271</t>
  </si>
  <si>
    <t>pay_420001311</t>
  </si>
  <si>
    <t>pay_420001315</t>
  </si>
  <si>
    <t>pay_420001345</t>
  </si>
  <si>
    <t>pay_420001381</t>
  </si>
  <si>
    <t>pay_420001425</t>
  </si>
  <si>
    <t>pay_420001500</t>
  </si>
  <si>
    <t>pay_420001578</t>
  </si>
  <si>
    <t>pay_420001593</t>
  </si>
  <si>
    <t>pay_420001599</t>
  </si>
  <si>
    <t>pay_420001636</t>
  </si>
  <si>
    <t>ord26001713</t>
  </si>
  <si>
    <t>pay_420001639</t>
  </si>
  <si>
    <t>pay_420001720</t>
  </si>
  <si>
    <t>pay_420001722</t>
  </si>
  <si>
    <t>pay_420001733</t>
  </si>
  <si>
    <t>pay_420001742</t>
  </si>
  <si>
    <t>ord26001824</t>
  </si>
  <si>
    <t>pay_420001776</t>
  </si>
  <si>
    <t>ORD-26001858</t>
  </si>
  <si>
    <t>pay_420001777</t>
  </si>
  <si>
    <t>pay_420001844</t>
  </si>
  <si>
    <t>pay_420001852</t>
  </si>
  <si>
    <t>pay_420001880</t>
  </si>
  <si>
    <t>pay_420001891</t>
  </si>
  <si>
    <t>pay_420001895</t>
  </si>
  <si>
    <t>pay_420001900</t>
  </si>
  <si>
    <t>pay_420001911</t>
  </si>
  <si>
    <t>pay_420001925</t>
  </si>
  <si>
    <t>pay_420001997</t>
  </si>
  <si>
    <t>pay_420002018</t>
  </si>
  <si>
    <t>pay_420002045</t>
  </si>
  <si>
    <t xml:space="preserve">ORD26002138  </t>
  </si>
  <si>
    <t>pay_420002049</t>
  </si>
  <si>
    <t>pay_420002126</t>
  </si>
  <si>
    <t>pay_420002137</t>
  </si>
  <si>
    <t>pay_420002191</t>
  </si>
  <si>
    <t>pay_420002217</t>
  </si>
  <si>
    <t>pay_420002223</t>
  </si>
  <si>
    <t>pay_420002244</t>
  </si>
  <si>
    <t>pay_420002258</t>
  </si>
  <si>
    <t>pay_420002272</t>
  </si>
  <si>
    <t>pay_420002319</t>
  </si>
  <si>
    <t>ord26002432</t>
  </si>
  <si>
    <t>pay_420002337</t>
  </si>
  <si>
    <t>ord26002451</t>
  </si>
  <si>
    <t>pay_420002359</t>
  </si>
  <si>
    <t>pay_420002374</t>
  </si>
  <si>
    <t>pay_420002389</t>
  </si>
  <si>
    <t>pay_420002396</t>
  </si>
  <si>
    <t>pay_420002415</t>
  </si>
  <si>
    <t>pay_420002480</t>
  </si>
  <si>
    <t>pay_420002507</t>
  </si>
  <si>
    <t>pay_420002523</t>
  </si>
  <si>
    <t>pay_420002651</t>
  </si>
  <si>
    <t>pay_420002682</t>
  </si>
  <si>
    <t>pay_420002702</t>
  </si>
  <si>
    <t>pay_420002704</t>
  </si>
  <si>
    <t>pay_420002736</t>
  </si>
  <si>
    <t>ord26002873</t>
  </si>
  <si>
    <t>pay_420002737</t>
  </si>
  <si>
    <t>pay_420002741</t>
  </si>
  <si>
    <t>pay_420002792</t>
  </si>
  <si>
    <t>pay_420002826</t>
  </si>
  <si>
    <t>pay_420002901</t>
  </si>
  <si>
    <t>pay_420002903</t>
  </si>
  <si>
    <t>pay_420002990</t>
  </si>
  <si>
    <t>ORD-26003139</t>
  </si>
  <si>
    <t>pay_420003077</t>
  </si>
  <si>
    <t>pay_420003158</t>
  </si>
  <si>
    <t>pay_420003193</t>
  </si>
  <si>
    <t>pay_420003208</t>
  </si>
  <si>
    <t>pay_420003260</t>
  </si>
  <si>
    <t>pay_420003274</t>
  </si>
  <si>
    <t>pay_420003275</t>
  </si>
  <si>
    <t>pay_420003283</t>
  </si>
  <si>
    <t>pay_420003308</t>
  </si>
  <si>
    <t>pay_420003316</t>
  </si>
  <si>
    <t>ORD-26003478</t>
  </si>
  <si>
    <t>pay_420003323</t>
  </si>
  <si>
    <t>pay_420003409</t>
  </si>
  <si>
    <t>pay_420003459</t>
  </si>
  <si>
    <t>pay_420003464</t>
  </si>
  <si>
    <t>pay_420003513</t>
  </si>
  <si>
    <t>pay_420003527</t>
  </si>
  <si>
    <t>pay_420003591</t>
  </si>
  <si>
    <t>pay_420003605</t>
  </si>
  <si>
    <t>pay_420003624</t>
  </si>
  <si>
    <t>pay_420003666</t>
  </si>
  <si>
    <t>pay_420003727</t>
  </si>
  <si>
    <t>ord26003899</t>
  </si>
  <si>
    <t>pay_420003741</t>
  </si>
  <si>
    <t>pay_420003808</t>
  </si>
  <si>
    <t>pay_420003811</t>
  </si>
  <si>
    <t>pay_420003839</t>
  </si>
  <si>
    <t>pay_420003883</t>
  </si>
  <si>
    <t>pay_420003941</t>
  </si>
  <si>
    <t>pay_420004013</t>
  </si>
  <si>
    <t>pay_420004018</t>
  </si>
  <si>
    <t>pay_420004030</t>
  </si>
  <si>
    <t>pay_420004045</t>
  </si>
  <si>
    <t>pay_420004126</t>
  </si>
  <si>
    <t>pay_420004135</t>
  </si>
  <si>
    <t>pay_420004160</t>
  </si>
  <si>
    <t>pay_420004184</t>
  </si>
  <si>
    <t>pay_420004188</t>
  </si>
  <si>
    <t>pay_420004346</t>
  </si>
  <si>
    <t>pay_420004356</t>
  </si>
  <si>
    <t>pay_420004357</t>
  </si>
  <si>
    <t>pay_420004358</t>
  </si>
  <si>
    <t>pay_420004359</t>
  </si>
  <si>
    <t>pay_420004416</t>
  </si>
  <si>
    <t>pay_420004451</t>
  </si>
  <si>
    <t>pay_420004489</t>
  </si>
  <si>
    <t>ORD-26004702</t>
  </si>
  <si>
    <t>pay_420004587</t>
  </si>
  <si>
    <t>pay_420004629</t>
  </si>
  <si>
    <t>pay_420004687</t>
  </si>
  <si>
    <t>pay_420004696</t>
  </si>
  <si>
    <t>pay_420004735</t>
  </si>
  <si>
    <t>pay_420004851</t>
  </si>
  <si>
    <t>pay_420004899</t>
  </si>
  <si>
    <t>pay_420004940</t>
  </si>
  <si>
    <t>pay_420005092</t>
  </si>
  <si>
    <t>pay_420005117</t>
  </si>
  <si>
    <t>pay_420005187</t>
  </si>
  <si>
    <t>pay_420005222</t>
  </si>
  <si>
    <t>pay_420005244</t>
  </si>
  <si>
    <t>pay_420005248</t>
  </si>
  <si>
    <t>pay_420005301</t>
  </si>
  <si>
    <t>pay_420005308</t>
  </si>
  <si>
    <t xml:space="preserve">ORD26005547  </t>
  </si>
  <si>
    <t>pay_420005318</t>
  </si>
  <si>
    <t>pay_420005351</t>
  </si>
  <si>
    <t>pay_420005394</t>
  </si>
  <si>
    <t>pay_420005489</t>
  </si>
  <si>
    <t>pay_420005513</t>
  </si>
  <si>
    <t>pay_420005554</t>
  </si>
  <si>
    <t>pay_420005556</t>
  </si>
  <si>
    <t>pay_420005576</t>
  </si>
  <si>
    <t>pay_420005589</t>
  </si>
  <si>
    <t>pay_420005604</t>
  </si>
  <si>
    <t>pay_420005645</t>
  </si>
  <si>
    <t>pay_420005650</t>
  </si>
  <si>
    <t>pay_420005701</t>
  </si>
  <si>
    <t>pay_420005735</t>
  </si>
  <si>
    <t>ORD26006500</t>
  </si>
  <si>
    <t>rfnd_3WYN6T1DJDB3</t>
  </si>
  <si>
    <t>rfnd_923TWDFZ1WTG</t>
  </si>
  <si>
    <t>rfnd_AF71HLNWW6VE</t>
  </si>
  <si>
    <t>rfnd_B6Q39G8ABCMT</t>
  </si>
  <si>
    <t>rfnd_C84CZNYQMCGQ</t>
  </si>
  <si>
    <t>rfnd_ELK4CYW2S39A</t>
  </si>
  <si>
    <t>rfnd_LKQ537NCSW65</t>
  </si>
  <si>
    <t>rfnd_LSJD3PE5HVE9</t>
  </si>
  <si>
    <t>rfnd_LUCTZT2S87QS</t>
  </si>
  <si>
    <t>rfnd_PNEVYM1ELNJR</t>
  </si>
  <si>
    <t>rfnd_RGKJEWQ134NR</t>
  </si>
  <si>
    <t>rfnd_RK96FUYLZ0GU</t>
  </si>
  <si>
    <t>rfnd_VDHANAGHWRJ7</t>
  </si>
  <si>
    <t>rfnd_VR9U1P3ACN1Z</t>
  </si>
  <si>
    <t>pay_420000032</t>
  </si>
  <si>
    <t>STL-20260929</t>
  </si>
  <si>
    <t>pay_420000036</t>
  </si>
  <si>
    <t>pay_420000047</t>
  </si>
  <si>
    <t>pay_420000076</t>
  </si>
  <si>
    <t>pay_420000077</t>
  </si>
  <si>
    <t>pay_420000084</t>
  </si>
  <si>
    <t>pay_420000126</t>
  </si>
  <si>
    <t>pay_420000132</t>
  </si>
  <si>
    <t>pay_420000151</t>
  </si>
  <si>
    <t xml:space="preserve">ORD26000161  </t>
  </si>
  <si>
    <t>pay_420000209</t>
  </si>
  <si>
    <t xml:space="preserve">ORD26000223  </t>
  </si>
  <si>
    <t>pay_420000227</t>
  </si>
  <si>
    <t>pay_420000234</t>
  </si>
  <si>
    <t>pay_420000239</t>
  </si>
  <si>
    <t>pay_420000240</t>
  </si>
  <si>
    <t>pay_420000259</t>
  </si>
  <si>
    <t>pay_420000289</t>
  </si>
  <si>
    <t>pay_420000381</t>
  </si>
  <si>
    <t>pay_420000441</t>
  </si>
  <si>
    <t>pay_420000457</t>
  </si>
  <si>
    <t>pay_420000480</t>
  </si>
  <si>
    <t>ORD-26000504</t>
  </si>
  <si>
    <t>pay_420000514</t>
  </si>
  <si>
    <t>pay_420000539</t>
  </si>
  <si>
    <t>pay_420000549</t>
  </si>
  <si>
    <t>pay_420000580</t>
  </si>
  <si>
    <t>pay_420000595</t>
  </si>
  <si>
    <t>pay_420000669</t>
  </si>
  <si>
    <t>ord26000698</t>
  </si>
  <si>
    <t>pay_420000731</t>
  </si>
  <si>
    <t>pay_420000758</t>
  </si>
  <si>
    <t xml:space="preserve">ORD26000790  </t>
  </si>
  <si>
    <t>pay_420000765</t>
  </si>
  <si>
    <t>pay_420000818</t>
  </si>
  <si>
    <t>pay_420000837</t>
  </si>
  <si>
    <t>ord26000872</t>
  </si>
  <si>
    <t>pay_420000844</t>
  </si>
  <si>
    <t>pay_420000991</t>
  </si>
  <si>
    <t>ord26001034</t>
  </si>
  <si>
    <t>pay_420001050</t>
  </si>
  <si>
    <t>pay_420001056</t>
  </si>
  <si>
    <t>pay_420001093</t>
  </si>
  <si>
    <t>pay_420001140</t>
  </si>
  <si>
    <t>pay_420001143</t>
  </si>
  <si>
    <t>pay_420001150</t>
  </si>
  <si>
    <t>pay_420001157</t>
  </si>
  <si>
    <t>pay_420001178</t>
  </si>
  <si>
    <t>pay_420001363</t>
  </si>
  <si>
    <t>pay_420001403</t>
  </si>
  <si>
    <t>pay_420001419</t>
  </si>
  <si>
    <t>ord26001487</t>
  </si>
  <si>
    <t>pay_420001552</t>
  </si>
  <si>
    <t>pay_420001560</t>
  </si>
  <si>
    <t>pay_420001567</t>
  </si>
  <si>
    <t>pay_420001587</t>
  </si>
  <si>
    <t>pay_420001617</t>
  </si>
  <si>
    <t>ord26001692</t>
  </si>
  <si>
    <t>pay_420001633</t>
  </si>
  <si>
    <t>pay_420001669</t>
  </si>
  <si>
    <t>pay_420001699</t>
  </si>
  <si>
    <t>pay_420001738</t>
  </si>
  <si>
    <t xml:space="preserve">ORD26001819  </t>
  </si>
  <si>
    <t>pay_420001755</t>
  </si>
  <si>
    <t>pay_420001794</t>
  </si>
  <si>
    <t>pay_420001803</t>
  </si>
  <si>
    <t>pay_420001867</t>
  </si>
  <si>
    <t>pay_420001883</t>
  </si>
  <si>
    <t>pay_420001922</t>
  </si>
  <si>
    <t>ord26002015</t>
  </si>
  <si>
    <t>pay_420001930</t>
  </si>
  <si>
    <t>pay_420001941</t>
  </si>
  <si>
    <t>pay_420001946</t>
  </si>
  <si>
    <t>ord26002040</t>
  </si>
  <si>
    <t>pay_420001994</t>
  </si>
  <si>
    <t>pay_420002015</t>
  </si>
  <si>
    <t>pay_420002039</t>
  </si>
  <si>
    <t>pay_420002043</t>
  </si>
  <si>
    <t>pay_420002063</t>
  </si>
  <si>
    <t>pay_420002078</t>
  </si>
  <si>
    <t>pay_420002082</t>
  </si>
  <si>
    <t>pay_420002097</t>
  </si>
  <si>
    <t>pay_420002106</t>
  </si>
  <si>
    <t>pay_420002156</t>
  </si>
  <si>
    <t>pay_420002176</t>
  </si>
  <si>
    <t>pay_420002188</t>
  </si>
  <si>
    <t>pay_420002212</t>
  </si>
  <si>
    <t>pay_420002263</t>
  </si>
  <si>
    <t>pay_420002358</t>
  </si>
  <si>
    <t xml:space="preserve">ORD26002471  </t>
  </si>
  <si>
    <t>pay_420002369</t>
  </si>
  <si>
    <t>pay_420002373</t>
  </si>
  <si>
    <t>pay_420002382</t>
  </si>
  <si>
    <t>pay_420002410</t>
  </si>
  <si>
    <t>pay_420002456</t>
  </si>
  <si>
    <t>pay_420002460</t>
  </si>
  <si>
    <t>pay_420002476</t>
  </si>
  <si>
    <t>ord26002592</t>
  </si>
  <si>
    <t>pay_420002479</t>
  </si>
  <si>
    <t>pay_420002505</t>
  </si>
  <si>
    <t>pay_420002519</t>
  </si>
  <si>
    <t>pay_420002524</t>
  </si>
  <si>
    <t>pay_420002539</t>
  </si>
  <si>
    <t>pay_420002545</t>
  </si>
  <si>
    <t xml:space="preserve">ORD26002668  </t>
  </si>
  <si>
    <t>pay_420002597</t>
  </si>
  <si>
    <t>pay_420002606</t>
  </si>
  <si>
    <t>pay_420002630</t>
  </si>
  <si>
    <t>pay_420002661</t>
  </si>
  <si>
    <t>pay_420002669</t>
  </si>
  <si>
    <t>pay_420002707</t>
  </si>
  <si>
    <t>ord26002843</t>
  </si>
  <si>
    <t>pay_420002730</t>
  </si>
  <si>
    <t>pay_420002778</t>
  </si>
  <si>
    <t>pay_420002823</t>
  </si>
  <si>
    <t>pay_420002898</t>
  </si>
  <si>
    <t>pay_420002944</t>
  </si>
  <si>
    <t>pay_420003027</t>
  </si>
  <si>
    <t>pay_420003049</t>
  </si>
  <si>
    <t>ord26003201</t>
  </si>
  <si>
    <t>pay_420003089</t>
  </si>
  <si>
    <t>pay_420003105</t>
  </si>
  <si>
    <t>pay_420003117</t>
  </si>
  <si>
    <t>pay_420003149</t>
  </si>
  <si>
    <t>pay_420003154</t>
  </si>
  <si>
    <t>pay_420003157</t>
  </si>
  <si>
    <t>pay_420003179</t>
  </si>
  <si>
    <t>pay_420003220</t>
  </si>
  <si>
    <t>pay_420003221</t>
  </si>
  <si>
    <t>pay_420003222</t>
  </si>
  <si>
    <t>pay_420003303</t>
  </si>
  <si>
    <t>pay_420003335</t>
  </si>
  <si>
    <t>pay_420003338</t>
  </si>
  <si>
    <t>pay_420003375</t>
  </si>
  <si>
    <t>pay_420003383</t>
  </si>
  <si>
    <t>pay_420003463</t>
  </si>
  <si>
    <t>ORD-26003631</t>
  </si>
  <si>
    <t>pay_420003466</t>
  </si>
  <si>
    <t>pay_420003470</t>
  </si>
  <si>
    <t>pay_420003476</t>
  </si>
  <si>
    <t>pay_420003528</t>
  </si>
  <si>
    <t>pay_420003623</t>
  </si>
  <si>
    <t>pay_420003628</t>
  </si>
  <si>
    <t>pay_420003682</t>
  </si>
  <si>
    <t>pay_420003700</t>
  </si>
  <si>
    <t>pay_420003849</t>
  </si>
  <si>
    <t xml:space="preserve">ORD26004030  </t>
  </si>
  <si>
    <t>pay_420003882</t>
  </si>
  <si>
    <t>pay_420003921</t>
  </si>
  <si>
    <t>pay_420003939</t>
  </si>
  <si>
    <t>pay_420003954</t>
  </si>
  <si>
    <t>pay_420003993</t>
  </si>
  <si>
    <t>pay_420004040</t>
  </si>
  <si>
    <t>pay_420004065</t>
  </si>
  <si>
    <t>pay_420004068</t>
  </si>
  <si>
    <t>pay_420004170</t>
  </si>
  <si>
    <t>pay_420004239</t>
  </si>
  <si>
    <t>pay_420004254</t>
  </si>
  <si>
    <t>pay_420004288</t>
  </si>
  <si>
    <t>pay_420004294</t>
  </si>
  <si>
    <t>pay_420004312</t>
  </si>
  <si>
    <t>pay_420004342</t>
  </si>
  <si>
    <t>pay_420004354</t>
  </si>
  <si>
    <t>pay_420004403</t>
  </si>
  <si>
    <t>pay_420004431</t>
  </si>
  <si>
    <t>pay_420004453</t>
  </si>
  <si>
    <t>pay_420004484</t>
  </si>
  <si>
    <t>ord26004695</t>
  </si>
  <si>
    <t>pay_420004520</t>
  </si>
  <si>
    <t>pay_420004548</t>
  </si>
  <si>
    <t>pay_420004588</t>
  </si>
  <si>
    <t>pay_420004595</t>
  </si>
  <si>
    <t>pay_420004600</t>
  </si>
  <si>
    <t>pay_420004604</t>
  </si>
  <si>
    <t>pay_420004617</t>
  </si>
  <si>
    <t>pay_420004747</t>
  </si>
  <si>
    <t>pay_420004770</t>
  </si>
  <si>
    <t>pay_420004774</t>
  </si>
  <si>
    <t>pay_420004805</t>
  </si>
  <si>
    <t>pay_420004811</t>
  </si>
  <si>
    <t>pay_420004853</t>
  </si>
  <si>
    <t xml:space="preserve">ORD26005076  </t>
  </si>
  <si>
    <t>pay_420004865</t>
  </si>
  <si>
    <t>pay_420004876</t>
  </si>
  <si>
    <t>pay_420004949</t>
  </si>
  <si>
    <t>pay_420004967</t>
  </si>
  <si>
    <t>pay_420004993</t>
  </si>
  <si>
    <t>pay_420005021</t>
  </si>
  <si>
    <t xml:space="preserve">ORD26005257  </t>
  </si>
  <si>
    <t>pay_420005022</t>
  </si>
  <si>
    <t>pay_420005034</t>
  </si>
  <si>
    <t>pay_420005036</t>
  </si>
  <si>
    <t>ord26005273</t>
  </si>
  <si>
    <t>pay_420005049</t>
  </si>
  <si>
    <t>ORD-26005287</t>
  </si>
  <si>
    <t>pay_420005059</t>
  </si>
  <si>
    <t>pay_420005176</t>
  </si>
  <si>
    <t xml:space="preserve">ORD26005415  </t>
  </si>
  <si>
    <t>pay_420005206</t>
  </si>
  <si>
    <t>pay_420005207</t>
  </si>
  <si>
    <t>pay_420005218</t>
  </si>
  <si>
    <t>pay_420005253</t>
  </si>
  <si>
    <t>pay_420005274</t>
  </si>
  <si>
    <t>pay_420005296</t>
  </si>
  <si>
    <t>pay_420005334</t>
  </si>
  <si>
    <t>pay_420005416</t>
  </si>
  <si>
    <t>pay_420005436</t>
  </si>
  <si>
    <t>pay_420005480</t>
  </si>
  <si>
    <t>pay_420005550</t>
  </si>
  <si>
    <t>pay_420005560</t>
  </si>
  <si>
    <t>pay_420005571</t>
  </si>
  <si>
    <t>pay_420005593</t>
  </si>
  <si>
    <t>ord26005851</t>
  </si>
  <si>
    <t>pay_420005598</t>
  </si>
  <si>
    <t>pay_420005659</t>
  </si>
  <si>
    <t>rfnd_2K4E7LYSBESV</t>
  </si>
  <si>
    <t>rfnd_CQD1TBB1F0XT</t>
  </si>
  <si>
    <t>rfnd_E8YNDBHKA3L5</t>
  </si>
  <si>
    <t>rfnd_HXR2CSWDHTEE</t>
  </si>
  <si>
    <t>rfnd_MP7P9PN8DFJC</t>
  </si>
  <si>
    <t>rfnd_SZXB9FJAFA2P</t>
  </si>
  <si>
    <t>pay_420000060</t>
  </si>
  <si>
    <t>STL-20260930</t>
  </si>
  <si>
    <t>pay_420000062</t>
  </si>
  <si>
    <t xml:space="preserve">ORD26000062  </t>
  </si>
  <si>
    <t>pay_420000073</t>
  </si>
  <si>
    <t>ord26000075</t>
  </si>
  <si>
    <t>pay_420000095</t>
  </si>
  <si>
    <t>pay_420000159</t>
  </si>
  <si>
    <t>pay_420000399</t>
  </si>
  <si>
    <t>ord26000416</t>
  </si>
  <si>
    <t>pay_420000416</t>
  </si>
  <si>
    <t>pay_420000427</t>
  </si>
  <si>
    <t>pay_420000453</t>
  </si>
  <si>
    <t>pay_420000526</t>
  </si>
  <si>
    <t>ORD-26000551</t>
  </si>
  <si>
    <t>pay_420000581</t>
  </si>
  <si>
    <t>pay_420000599</t>
  </si>
  <si>
    <t>pay_420000648</t>
  </si>
  <si>
    <t>pay_420000656</t>
  </si>
  <si>
    <t>pay_420000672</t>
  </si>
  <si>
    <t>ORD-26000701</t>
  </si>
  <si>
    <t>pay_420000712</t>
  </si>
  <si>
    <t xml:space="preserve">ORD26000745  </t>
  </si>
  <si>
    <t>pay_420000887</t>
  </si>
  <si>
    <t>pay_420000975</t>
  </si>
  <si>
    <t>pay_420001002</t>
  </si>
  <si>
    <t>pay_420001012</t>
  </si>
  <si>
    <t xml:space="preserve">ORD26001055  </t>
  </si>
  <si>
    <t>pay_420001015</t>
  </si>
  <si>
    <t>ORD-26001059</t>
  </si>
  <si>
    <t>pay_420001038</t>
  </si>
  <si>
    <t>pay_420001045</t>
  </si>
  <si>
    <t>ord26001089</t>
  </si>
  <si>
    <t>pay_420001059</t>
  </si>
  <si>
    <t>ord26001102</t>
  </si>
  <si>
    <t>pay_420001070</t>
  </si>
  <si>
    <t>pay_420001083</t>
  </si>
  <si>
    <t xml:space="preserve">ORD26001125  </t>
  </si>
  <si>
    <t>pay_420001087</t>
  </si>
  <si>
    <t>pay_420001110</t>
  </si>
  <si>
    <t>pay_420001139</t>
  </si>
  <si>
    <t>pay_420001144</t>
  </si>
  <si>
    <t>pay_420001156</t>
  </si>
  <si>
    <t>ORD-26001205</t>
  </si>
  <si>
    <t>pay_420001222</t>
  </si>
  <si>
    <t>pay_420001223</t>
  </si>
  <si>
    <t>pay_420001258</t>
  </si>
  <si>
    <t xml:space="preserve">ORD26001315  </t>
  </si>
  <si>
    <t>pay_420001269</t>
  </si>
  <si>
    <t>pay_420001272</t>
  </si>
  <si>
    <t>pay_420001318</t>
  </si>
  <si>
    <t>pay_420001349</t>
  </si>
  <si>
    <t>pay_420001369</t>
  </si>
  <si>
    <t>pay_420001463</t>
  </si>
  <si>
    <t>pay_420001486</t>
  </si>
  <si>
    <t>ord26001552</t>
  </si>
  <si>
    <t>pay_420001519</t>
  </si>
  <si>
    <t>ORD-26001586</t>
  </si>
  <si>
    <t>pay_420001533</t>
  </si>
  <si>
    <t>pay_420001544</t>
  </si>
  <si>
    <t>pay_420001554</t>
  </si>
  <si>
    <t>pay_420001589</t>
  </si>
  <si>
    <t>ord26001662</t>
  </si>
  <si>
    <t>pay_420001766</t>
  </si>
  <si>
    <t>pay_420001811</t>
  </si>
  <si>
    <t>pay_420001816</t>
  </si>
  <si>
    <t>pay_420001843</t>
  </si>
  <si>
    <t>pay_420001952</t>
  </si>
  <si>
    <t>pay_420001953</t>
  </si>
  <si>
    <t>pay_420001955</t>
  </si>
  <si>
    <t>pay_420001960</t>
  </si>
  <si>
    <t>pay_420001980</t>
  </si>
  <si>
    <t>pay_420001981</t>
  </si>
  <si>
    <t>pay_420002009</t>
  </si>
  <si>
    <t>pay_420002027</t>
  </si>
  <si>
    <t>pay_420002037</t>
  </si>
  <si>
    <t>pay_420002044</t>
  </si>
  <si>
    <t>pay_420002115</t>
  </si>
  <si>
    <t>pay_420002122</t>
  </si>
  <si>
    <t>pay_420002124</t>
  </si>
  <si>
    <t>pay_420002132</t>
  </si>
  <si>
    <t>pay_420002143</t>
  </si>
  <si>
    <t>pay_420002144</t>
  </si>
  <si>
    <t>pay_420002160</t>
  </si>
  <si>
    <t>pay_420002161</t>
  </si>
  <si>
    <t>pay_420002232</t>
  </si>
  <si>
    <t>pay_420002234</t>
  </si>
  <si>
    <t>pay_420002317</t>
  </si>
  <si>
    <t>pay_420002328</t>
  </si>
  <si>
    <t>pay_420002335</t>
  </si>
  <si>
    <t>pay_420002355</t>
  </si>
  <si>
    <t>ord26002467</t>
  </si>
  <si>
    <t>pay_420002465</t>
  </si>
  <si>
    <t>pay_420002499</t>
  </si>
  <si>
    <t>pay_420002522</t>
  </si>
  <si>
    <t>pay_420002529</t>
  </si>
  <si>
    <t>pay_420002567</t>
  </si>
  <si>
    <t>pay_420002581</t>
  </si>
  <si>
    <t>pay_420002592</t>
  </si>
  <si>
    <t>pay_420002635</t>
  </si>
  <si>
    <t>pay_420002685</t>
  </si>
  <si>
    <t>pay_420002723</t>
  </si>
  <si>
    <t>pay_420002766</t>
  </si>
  <si>
    <t>pay_420002773</t>
  </si>
  <si>
    <t>pay_420002830</t>
  </si>
  <si>
    <t>pay_420002867</t>
  </si>
  <si>
    <t>pay_420002906</t>
  </si>
  <si>
    <t>pay_420002945</t>
  </si>
  <si>
    <t>pay_420002947</t>
  </si>
  <si>
    <t>pay_420002983</t>
  </si>
  <si>
    <t>pay_420002998</t>
  </si>
  <si>
    <t>pay_420003003</t>
  </si>
  <si>
    <t>pay_420003032</t>
  </si>
  <si>
    <t>pay_420003033</t>
  </si>
  <si>
    <t>pay_420003038</t>
  </si>
  <si>
    <t>pay_420003044</t>
  </si>
  <si>
    <t>ord26003197</t>
  </si>
  <si>
    <t>pay_420003100</t>
  </si>
  <si>
    <t>pay_420003112</t>
  </si>
  <si>
    <t>ord26003271</t>
  </si>
  <si>
    <t>pay_420003132</t>
  </si>
  <si>
    <t xml:space="preserve">ORD26003292  </t>
  </si>
  <si>
    <t>pay_420003169</t>
  </si>
  <si>
    <t>pay_420003171</t>
  </si>
  <si>
    <t>pay_420003191</t>
  </si>
  <si>
    <t>pay_420003311</t>
  </si>
  <si>
    <t>pay_420003349</t>
  </si>
  <si>
    <t>pay_420003362</t>
  </si>
  <si>
    <t>pay_420003364</t>
  </si>
  <si>
    <t>pay_420003380</t>
  </si>
  <si>
    <t>pay_420003462</t>
  </si>
  <si>
    <t>pay_420003535</t>
  </si>
  <si>
    <t>pay_420003559</t>
  </si>
  <si>
    <t>pay_420003578</t>
  </si>
  <si>
    <t>pay_420003601</t>
  </si>
  <si>
    <t xml:space="preserve">ORD26003770  </t>
  </si>
  <si>
    <t>pay_420003613</t>
  </si>
  <si>
    <t>pay_420003639</t>
  </si>
  <si>
    <t>pay_420003652</t>
  </si>
  <si>
    <t>ord26003824</t>
  </si>
  <si>
    <t>pay_420003658</t>
  </si>
  <si>
    <t>pay_420003694</t>
  </si>
  <si>
    <t>pay_420003698</t>
  </si>
  <si>
    <t>pay_420003710</t>
  </si>
  <si>
    <t>pay_420003737</t>
  </si>
  <si>
    <t>pay_420003756</t>
  </si>
  <si>
    <t>ord26003931</t>
  </si>
  <si>
    <t>pay_420003799</t>
  </si>
  <si>
    <t>ord26003977</t>
  </si>
  <si>
    <t>pay_420003827</t>
  </si>
  <si>
    <t>pay_420003980</t>
  </si>
  <si>
    <t>pay_420003984</t>
  </si>
  <si>
    <t>pay_420004006</t>
  </si>
  <si>
    <t>ord26004193</t>
  </si>
  <si>
    <t>pay_420004062</t>
  </si>
  <si>
    <t>pay_420004088</t>
  </si>
  <si>
    <t>pay_420004110</t>
  </si>
  <si>
    <t>pay_420004111</t>
  </si>
  <si>
    <t>ORD-26004306</t>
  </si>
  <si>
    <t>pay_420004118</t>
  </si>
  <si>
    <t>pay_420004176</t>
  </si>
  <si>
    <t>pay_420004189</t>
  </si>
  <si>
    <t>pay_420004206</t>
  </si>
  <si>
    <t>pay_420004211</t>
  </si>
  <si>
    <t>pay_420004302</t>
  </si>
  <si>
    <t>pay_420004353</t>
  </si>
  <si>
    <t>pay_420004401</t>
  </si>
  <si>
    <t>pay_420004402</t>
  </si>
  <si>
    <t>pay_420004446</t>
  </si>
  <si>
    <t>pay_420004462</t>
  </si>
  <si>
    <t>pay_420004529</t>
  </si>
  <si>
    <t>pay_420004547</t>
  </si>
  <si>
    <t>pay_420004550</t>
  </si>
  <si>
    <t>pay_420004579</t>
  </si>
  <si>
    <t>pay_420004705</t>
  </si>
  <si>
    <t>pay_420004722</t>
  </si>
  <si>
    <t>pay_420004728</t>
  </si>
  <si>
    <t>ord26004950</t>
  </si>
  <si>
    <t>pay_420004814</t>
  </si>
  <si>
    <t>pay_420004825</t>
  </si>
  <si>
    <t>pay_420004830</t>
  </si>
  <si>
    <t>pay_420004860</t>
  </si>
  <si>
    <t>pay_420004905</t>
  </si>
  <si>
    <t>pay_420004908</t>
  </si>
  <si>
    <t>pay_420004914</t>
  </si>
  <si>
    <t xml:space="preserve">ORD26005144  </t>
  </si>
  <si>
    <t>pay_420004919</t>
  </si>
  <si>
    <t>pay_420004928</t>
  </si>
  <si>
    <t>pay_420005014</t>
  </si>
  <si>
    <t xml:space="preserve">ORD26005250  </t>
  </si>
  <si>
    <t>pay_420005096</t>
  </si>
  <si>
    <t>pay_420005139</t>
  </si>
  <si>
    <t>pay_420005152</t>
  </si>
  <si>
    <t>pay_420005163</t>
  </si>
  <si>
    <t>pay_420005167</t>
  </si>
  <si>
    <t>ord26005407</t>
  </si>
  <si>
    <t>pay_420005174</t>
  </si>
  <si>
    <t>pay_420005188</t>
  </si>
  <si>
    <t>pay_420005191</t>
  </si>
  <si>
    <t>pay_420005202</t>
  </si>
  <si>
    <t>ord26005442</t>
  </si>
  <si>
    <t>pay_420005352</t>
  </si>
  <si>
    <t>pay_420005357</t>
  </si>
  <si>
    <t>pay_420005387</t>
  </si>
  <si>
    <t xml:space="preserve">ORD26005629  </t>
  </si>
  <si>
    <t>pay_420005388</t>
  </si>
  <si>
    <t>pay_420005409</t>
  </si>
  <si>
    <t>pay_420005411</t>
  </si>
  <si>
    <t>pay_420005471</t>
  </si>
  <si>
    <t>pay_420005523</t>
  </si>
  <si>
    <t>pay_420005544</t>
  </si>
  <si>
    <t>pay_420005548</t>
  </si>
  <si>
    <t>pay_420005551</t>
  </si>
  <si>
    <t>pay_420005555</t>
  </si>
  <si>
    <t>pay_420005566</t>
  </si>
  <si>
    <t>ORD-26005820</t>
  </si>
  <si>
    <t>pay_420005580</t>
  </si>
  <si>
    <t>pay_420005595</t>
  </si>
  <si>
    <t>ord26005853</t>
  </si>
  <si>
    <t>pay_420005630</t>
  </si>
  <si>
    <t>pay_420005736</t>
  </si>
  <si>
    <t>ORD26006501</t>
  </si>
  <si>
    <t>rfnd_2GTNBVDPZF3R</t>
  </si>
  <si>
    <t>rfnd_4H6Q1Q8FHA2E</t>
  </si>
  <si>
    <t>rfnd_CA3BA0N0MUW9</t>
  </si>
  <si>
    <t>rfnd_G2TL1B2YJHSQ</t>
  </si>
  <si>
    <t>rfnd_NJVH0K6M33VX</t>
  </si>
  <si>
    <t>rfnd_V34RGHQV5CHY</t>
  </si>
  <si>
    <t>rfnd_WXXU2SH0LBU1</t>
  </si>
  <si>
    <t>pay_420000008</t>
  </si>
  <si>
    <t>ord26000008</t>
  </si>
  <si>
    <t>STL-20261001</t>
  </si>
  <si>
    <t>pay_420000081</t>
  </si>
  <si>
    <t>pay_420000175</t>
  </si>
  <si>
    <t>pay_420000197</t>
  </si>
  <si>
    <t>pay_420000200</t>
  </si>
  <si>
    <t>pay_420000243</t>
  </si>
  <si>
    <t>pay_420000257</t>
  </si>
  <si>
    <t>pay_420000279</t>
  </si>
  <si>
    <t>pay_420000280</t>
  </si>
  <si>
    <t>pay_420000323</t>
  </si>
  <si>
    <t>pay_420000402</t>
  </si>
  <si>
    <t>pay_420000418</t>
  </si>
  <si>
    <t>pay_420000505</t>
  </si>
  <si>
    <t>pay_420000515</t>
  </si>
  <si>
    <t>pay_420000533</t>
  </si>
  <si>
    <t>ord26000558</t>
  </si>
  <si>
    <t>pay_420000536</t>
  </si>
  <si>
    <t>pay_420000551</t>
  </si>
  <si>
    <t>pay_420000567</t>
  </si>
  <si>
    <t>pay_420000627</t>
  </si>
  <si>
    <t>pay_420000650</t>
  </si>
  <si>
    <t>ord26000678</t>
  </si>
  <si>
    <t>pay_420000753</t>
  </si>
  <si>
    <t>ord26000785</t>
  </si>
  <si>
    <t>pay_420000768</t>
  </si>
  <si>
    <t>pay_420000780</t>
  </si>
  <si>
    <t>ord26000813</t>
  </si>
  <si>
    <t>pay_420000799</t>
  </si>
  <si>
    <t>pay_420000807</t>
  </si>
  <si>
    <t>pay_420000821</t>
  </si>
  <si>
    <t>pay_420000860</t>
  </si>
  <si>
    <t>pay_420000894</t>
  </si>
  <si>
    <t>pay_420000934</t>
  </si>
  <si>
    <t>pay_420000942</t>
  </si>
  <si>
    <t>ord26000984</t>
  </si>
  <si>
    <t>pay_420000958</t>
  </si>
  <si>
    <t>pay_420000961</t>
  </si>
  <si>
    <t>pay_420000977</t>
  </si>
  <si>
    <t>pay_420001046</t>
  </si>
  <si>
    <t>pay_420001048</t>
  </si>
  <si>
    <t>pay_420001053</t>
  </si>
  <si>
    <t>pay_420001069</t>
  </si>
  <si>
    <t>pay_420001097</t>
  </si>
  <si>
    <t>pay_420001114</t>
  </si>
  <si>
    <t>pay_420001164</t>
  </si>
  <si>
    <t>pay_420001167</t>
  </si>
  <si>
    <t>pay_420001173</t>
  </si>
  <si>
    <t>pay_420001214</t>
  </si>
  <si>
    <t>pay_420001235</t>
  </si>
  <si>
    <t>pay_420001240</t>
  </si>
  <si>
    <t xml:space="preserve">ORD26001297  </t>
  </si>
  <si>
    <t>pay_420001254</t>
  </si>
  <si>
    <t>pay_420001302</t>
  </si>
  <si>
    <t>pay_420001359</t>
  </si>
  <si>
    <t>pay_420001449</t>
  </si>
  <si>
    <t>pay_420001517</t>
  </si>
  <si>
    <t>pay_420001526</t>
  </si>
  <si>
    <t>pay_420001535</t>
  </si>
  <si>
    <t>pay_420001616</t>
  </si>
  <si>
    <t>pay_420001624</t>
  </si>
  <si>
    <t>pay_420001640</t>
  </si>
  <si>
    <t>pay_420001667</t>
  </si>
  <si>
    <t>ord26001746</t>
  </si>
  <si>
    <t>pay_420001681</t>
  </si>
  <si>
    <t>pay_420001786</t>
  </si>
  <si>
    <t>pay_420001800</t>
  </si>
  <si>
    <t>pay_420001961</t>
  </si>
  <si>
    <t>pay_420001976</t>
  </si>
  <si>
    <t>ord26002070</t>
  </si>
  <si>
    <t>pay_420002035</t>
  </si>
  <si>
    <t>pay_420002060</t>
  </si>
  <si>
    <t>pay_420002189</t>
  </si>
  <si>
    <t>pay_420002190</t>
  </si>
  <si>
    <t>pay_420002210</t>
  </si>
  <si>
    <t>pay_420002231</t>
  </si>
  <si>
    <t>pay_420002267</t>
  </si>
  <si>
    <t>pay_420002276</t>
  </si>
  <si>
    <t>pay_420002308</t>
  </si>
  <si>
    <t>pay_420002326</t>
  </si>
  <si>
    <t>ord26002439</t>
  </si>
  <si>
    <t>pay_420002332</t>
  </si>
  <si>
    <t>pay_420002347</t>
  </si>
  <si>
    <t>pay_420002392</t>
  </si>
  <si>
    <t>pay_420002409</t>
  </si>
  <si>
    <t>pay_420002491</t>
  </si>
  <si>
    <t>pay_420002510</t>
  </si>
  <si>
    <t>pay_420002550</t>
  </si>
  <si>
    <t>ord26002674</t>
  </si>
  <si>
    <t>pay_420002560</t>
  </si>
  <si>
    <t>pay_420002564</t>
  </si>
  <si>
    <t>pay_420002582</t>
  </si>
  <si>
    <t>pay_420002610</t>
  </si>
  <si>
    <t>pay_420002636</t>
  </si>
  <si>
    <t>pay_420002728</t>
  </si>
  <si>
    <t>ord26002866</t>
  </si>
  <si>
    <t>pay_420002745</t>
  </si>
  <si>
    <t xml:space="preserve">ORD26002882  </t>
  </si>
  <si>
    <t>pay_420002770</t>
  </si>
  <si>
    <t>pay_420002822</t>
  </si>
  <si>
    <t>pay_420002829</t>
  </si>
  <si>
    <t>pay_420002843</t>
  </si>
  <si>
    <t>pay_420002871</t>
  </si>
  <si>
    <t>pay_420002884</t>
  </si>
  <si>
    <t>pay_420002894</t>
  </si>
  <si>
    <t>pay_420002909</t>
  </si>
  <si>
    <t>pay_420002922</t>
  </si>
  <si>
    <t>pay_420002933</t>
  </si>
  <si>
    <t>pay_420002972</t>
  </si>
  <si>
    <t>pay_420002977</t>
  </si>
  <si>
    <t>pay_420003012</t>
  </si>
  <si>
    <t>pay_420003090</t>
  </si>
  <si>
    <t>pay_420003096</t>
  </si>
  <si>
    <t>pay_420003107</t>
  </si>
  <si>
    <t>pay_420003146</t>
  </si>
  <si>
    <t>pay_420003192</t>
  </si>
  <si>
    <t>ORD-26003353</t>
  </si>
  <si>
    <t>pay_420003213</t>
  </si>
  <si>
    <t>pay_420003241</t>
  </si>
  <si>
    <t>pay_420003261</t>
  </si>
  <si>
    <t>ord26003429</t>
  </si>
  <si>
    <t>pay_420003264</t>
  </si>
  <si>
    <t>pay_420003300</t>
  </si>
  <si>
    <t>pay_420003309</t>
  </si>
  <si>
    <t>pay_420003314</t>
  </si>
  <si>
    <t>pay_420003326</t>
  </si>
  <si>
    <t>pay_420003345</t>
  </si>
  <si>
    <t>ord26003509</t>
  </si>
  <si>
    <t>pay_420003395</t>
  </si>
  <si>
    <t>pay_420003429</t>
  </si>
  <si>
    <t>ord26003599</t>
  </si>
  <si>
    <t>pay_420003434</t>
  </si>
  <si>
    <t>pay_420003480</t>
  </si>
  <si>
    <t xml:space="preserve">ORD26003649  </t>
  </si>
  <si>
    <t>pay_420003512</t>
  </si>
  <si>
    <t>pay_420003515</t>
  </si>
  <si>
    <t xml:space="preserve">ORD26003685  </t>
  </si>
  <si>
    <t>pay_420003696</t>
  </si>
  <si>
    <t>pay_420003716</t>
  </si>
  <si>
    <t>pay_420003721</t>
  </si>
  <si>
    <t>pay_420003739</t>
  </si>
  <si>
    <t>pay_420003760</t>
  </si>
  <si>
    <t>pay_420003761</t>
  </si>
  <si>
    <t>pay_420003788</t>
  </si>
  <si>
    <t>pay_420003804</t>
  </si>
  <si>
    <t>pay_420003915</t>
  </si>
  <si>
    <t>pay_420003927</t>
  </si>
  <si>
    <t>pay_420003956</t>
  </si>
  <si>
    <t>pay_420003992</t>
  </si>
  <si>
    <t>pay_420004019</t>
  </si>
  <si>
    <t>pay_420004074</t>
  </si>
  <si>
    <t>pay_420004127</t>
  </si>
  <si>
    <t>pay_420004134</t>
  </si>
  <si>
    <t>pay_420004140</t>
  </si>
  <si>
    <t xml:space="preserve">ORD26004333  </t>
  </si>
  <si>
    <t>pay_420004196</t>
  </si>
  <si>
    <t>pay_420004262</t>
  </si>
  <si>
    <t>pay_420004295</t>
  </si>
  <si>
    <t>pay_420004374</t>
  </si>
  <si>
    <t>pay_420004387</t>
  </si>
  <si>
    <t>pay_420004404</t>
  </si>
  <si>
    <t>pay_420004410</t>
  </si>
  <si>
    <t>pay_420004427</t>
  </si>
  <si>
    <t>pay_420004644</t>
  </si>
  <si>
    <t>pay_420004645</t>
  </si>
  <si>
    <t>pay_420004661</t>
  </si>
  <si>
    <t>pay_420004663</t>
  </si>
  <si>
    <t>pay_420004760</t>
  </si>
  <si>
    <t>pay_420004775</t>
  </si>
  <si>
    <t>pay_420004880</t>
  </si>
  <si>
    <t>pay_420004882</t>
  </si>
  <si>
    <t>pay_420004937</t>
  </si>
  <si>
    <t>pay_420004972</t>
  </si>
  <si>
    <t>ord26005205</t>
  </si>
  <si>
    <t>pay_420005004</t>
  </si>
  <si>
    <t>ord26005240</t>
  </si>
  <si>
    <t>pay_420005028</t>
  </si>
  <si>
    <t>pay_420005061</t>
  </si>
  <si>
    <t>pay_420005098</t>
  </si>
  <si>
    <t xml:space="preserve">ORD26005337  </t>
  </si>
  <si>
    <t>pay_420005195</t>
  </si>
  <si>
    <t>pay_420005205</t>
  </si>
  <si>
    <t>ORD-26005445</t>
  </si>
  <si>
    <t>pay_420005246</t>
  </si>
  <si>
    <t>pay_420005258</t>
  </si>
  <si>
    <t>pay_420005286</t>
  </si>
  <si>
    <t>pay_420005297</t>
  </si>
  <si>
    <t>ORD-26005534</t>
  </si>
  <si>
    <t>pay_420005377</t>
  </si>
  <si>
    <t>pay_420005391</t>
  </si>
  <si>
    <t>pay_420005403</t>
  </si>
  <si>
    <t>pay_420005413</t>
  </si>
  <si>
    <t>pay_420005478</t>
  </si>
  <si>
    <t>pay_420005487</t>
  </si>
  <si>
    <t>ord26005736</t>
  </si>
  <si>
    <t>pay_420005501</t>
  </si>
  <si>
    <t>pay_420005512</t>
  </si>
  <si>
    <t>pay_420005553</t>
  </si>
  <si>
    <t>pay_420005625</t>
  </si>
  <si>
    <t>pay_420005648</t>
  </si>
  <si>
    <t>ORD-26005913</t>
  </si>
  <si>
    <t>pay_420005654</t>
  </si>
  <si>
    <t>pay_420005671</t>
  </si>
  <si>
    <t>pay_420005679</t>
  </si>
  <si>
    <t>pay_420005711</t>
  </si>
  <si>
    <t>pay_420005715</t>
  </si>
  <si>
    <t>rfnd_2AV3T481PNFR</t>
  </si>
  <si>
    <t>rfnd_5WVPJEQN2KP8</t>
  </si>
  <si>
    <t>rfnd_AFL88RA0GZ6Q</t>
  </si>
  <si>
    <t>rfnd_C9AJ449CFUNR</t>
  </si>
  <si>
    <t>rfnd_CAB91VQQEMHW</t>
  </si>
  <si>
    <t>rfnd_CUPVUYFKPP6L</t>
  </si>
  <si>
    <t>rfnd_J78Y90REV6V1</t>
  </si>
  <si>
    <t>rfnd_JKN3PLG1AQU0</t>
  </si>
  <si>
    <t>rfnd_JQ10UZ2K9K6B</t>
  </si>
  <si>
    <t>rfnd_JU5EVVSKTBU6</t>
  </si>
  <si>
    <t>rfnd_PZEYQPE0ZV84</t>
  </si>
  <si>
    <t>rfnd_QTTNJUHKKZWV</t>
  </si>
  <si>
    <t>pay_420000031</t>
  </si>
  <si>
    <t>ord26000030</t>
  </si>
  <si>
    <t>STL-20261002</t>
  </si>
  <si>
    <t>pay_420000037</t>
  </si>
  <si>
    <t>pay_420000046</t>
  </si>
  <si>
    <t xml:space="preserve">ORD26000047  </t>
  </si>
  <si>
    <t>pay_420000134</t>
  </si>
  <si>
    <t>pay_420000140</t>
  </si>
  <si>
    <t>pay_420000147</t>
  </si>
  <si>
    <t>pay_420000148</t>
  </si>
  <si>
    <t>ord26000158</t>
  </si>
  <si>
    <t>pay_420000162</t>
  </si>
  <si>
    <t>pay_420000188</t>
  </si>
  <si>
    <t>pay_420000287</t>
  </si>
  <si>
    <t>pay_420000296</t>
  </si>
  <si>
    <t>ord26000312</t>
  </si>
  <si>
    <t>pay_420000299</t>
  </si>
  <si>
    <t>pay_420000300</t>
  </si>
  <si>
    <t>pay_420000302</t>
  </si>
  <si>
    <t>pay_420000303</t>
  </si>
  <si>
    <t>pay_420000308</t>
  </si>
  <si>
    <t>pay_420000311</t>
  </si>
  <si>
    <t>pay_420000328</t>
  </si>
  <si>
    <t>ord26000343</t>
  </si>
  <si>
    <t>pay_420000356</t>
  </si>
  <si>
    <t>pay_420000396</t>
  </si>
  <si>
    <t>pay_420000446</t>
  </si>
  <si>
    <t>pay_420000498</t>
  </si>
  <si>
    <t>pay_420000518</t>
  </si>
  <si>
    <t>pay_420000524</t>
  </si>
  <si>
    <t>pay_420000538</t>
  </si>
  <si>
    <t>pay_420000563</t>
  </si>
  <si>
    <t>pay_420000600</t>
  </si>
  <si>
    <t>ORD-26000622</t>
  </si>
  <si>
    <t>pay_420000604</t>
  </si>
  <si>
    <t>pay_420000616</t>
  </si>
  <si>
    <t>pay_420000713</t>
  </si>
  <si>
    <t>pay_420000744</t>
  </si>
  <si>
    <t>pay_420000755</t>
  </si>
  <si>
    <t>pay_420000763</t>
  </si>
  <si>
    <t>pay_420000778</t>
  </si>
  <si>
    <t>pay_420000781</t>
  </si>
  <si>
    <t>pay_420000833</t>
  </si>
  <si>
    <t xml:space="preserve">ORD26000867  </t>
  </si>
  <si>
    <t>pay_420000848</t>
  </si>
  <si>
    <t>pay_420000849</t>
  </si>
  <si>
    <t>pay_420000859</t>
  </si>
  <si>
    <t>pay_420000881</t>
  </si>
  <si>
    <t xml:space="preserve">ORD26000920  </t>
  </si>
  <si>
    <t>pay_420000890</t>
  </si>
  <si>
    <t>ord26000928</t>
  </si>
  <si>
    <t>pay_420000904</t>
  </si>
  <si>
    <t>pay_420000923</t>
  </si>
  <si>
    <t>pay_420000941</t>
  </si>
  <si>
    <t>pay_420000988</t>
  </si>
  <si>
    <t>pay_420001016</t>
  </si>
  <si>
    <t>pay_420001027</t>
  </si>
  <si>
    <t>pay_420001067</t>
  </si>
  <si>
    <t>ORD-26001109</t>
  </si>
  <si>
    <t>pay_420001100</t>
  </si>
  <si>
    <t>pay_420001147</t>
  </si>
  <si>
    <t>pay_420001182</t>
  </si>
  <si>
    <t>pay_420001185</t>
  </si>
  <si>
    <t>ord26001238</t>
  </si>
  <si>
    <t>pay_420001190</t>
  </si>
  <si>
    <t>pay_420001256</t>
  </si>
  <si>
    <t>pay_420001330</t>
  </si>
  <si>
    <t>pay_420001354</t>
  </si>
  <si>
    <t>pay_420001410</t>
  </si>
  <si>
    <t>pay_420001411</t>
  </si>
  <si>
    <t>ORD-26001480</t>
  </si>
  <si>
    <t>pay_420001412</t>
  </si>
  <si>
    <t>pay_420001450</t>
  </si>
  <si>
    <t>ord26001516</t>
  </si>
  <si>
    <t>pay_420001462</t>
  </si>
  <si>
    <t>pay_420001532</t>
  </si>
  <si>
    <t>pay_420001546</t>
  </si>
  <si>
    <t>pay_420001565</t>
  </si>
  <si>
    <t>pay_420001586</t>
  </si>
  <si>
    <t>ord26001658</t>
  </si>
  <si>
    <t>pay_420001638</t>
  </si>
  <si>
    <t>pay_420001648</t>
  </si>
  <si>
    <t>pay_420001680</t>
  </si>
  <si>
    <t>pay_420001692</t>
  </si>
  <si>
    <t>pay_420001693</t>
  </si>
  <si>
    <t>pay_420001716</t>
  </si>
  <si>
    <t>pay_420001740</t>
  </si>
  <si>
    <t>pay_420001744</t>
  </si>
  <si>
    <t>pay_420001775</t>
  </si>
  <si>
    <t>pay_420001799</t>
  </si>
  <si>
    <t>pay_420001838</t>
  </si>
  <si>
    <t>pay_420001898</t>
  </si>
  <si>
    <t>pay_420001924</t>
  </si>
  <si>
    <t>ord26002017</t>
  </si>
  <si>
    <t>pay_420001927</t>
  </si>
  <si>
    <t>pay_420001944</t>
  </si>
  <si>
    <t>pay_420001999</t>
  </si>
  <si>
    <t>ORD-26002092</t>
  </si>
  <si>
    <t>pay_420002059</t>
  </si>
  <si>
    <t>pay_420002086</t>
  </si>
  <si>
    <t>pay_420002110</t>
  </si>
  <si>
    <t>ord26002210</t>
  </si>
  <si>
    <t>pay_420002195</t>
  </si>
  <si>
    <t>pay_420002268</t>
  </si>
  <si>
    <t>pay_420002283</t>
  </si>
  <si>
    <t xml:space="preserve">ORD26002393  </t>
  </si>
  <si>
    <t>pay_420002296</t>
  </si>
  <si>
    <t>pay_420002458</t>
  </si>
  <si>
    <t>pay_420002467</t>
  </si>
  <si>
    <t>pay_420002488</t>
  </si>
  <si>
    <t>pay_420002490</t>
  </si>
  <si>
    <t>pay_420002534</t>
  </si>
  <si>
    <t>pay_420002593</t>
  </si>
  <si>
    <t>pay_420002615</t>
  </si>
  <si>
    <t>pay_420002659</t>
  </si>
  <si>
    <t>pay_420002714</t>
  </si>
  <si>
    <t>pay_420002717</t>
  </si>
  <si>
    <t>pay_420002743</t>
  </si>
  <si>
    <t>ORD-26002880</t>
  </si>
  <si>
    <t>pay_420002787</t>
  </si>
  <si>
    <t>pay_420002790</t>
  </si>
  <si>
    <t>pay_420002834</t>
  </si>
  <si>
    <t>pay_420002848</t>
  </si>
  <si>
    <t>pay_420002849</t>
  </si>
  <si>
    <t>pay_420002856</t>
  </si>
  <si>
    <t>pay_420002859</t>
  </si>
  <si>
    <t>pay_420002883</t>
  </si>
  <si>
    <t>pay_420002918</t>
  </si>
  <si>
    <t>pay_420002936</t>
  </si>
  <si>
    <t>pay_420002954</t>
  </si>
  <si>
    <t>pay_420003031</t>
  </si>
  <si>
    <t>ord26003182</t>
  </si>
  <si>
    <t>pay_420003083</t>
  </si>
  <si>
    <t>pay_420003088</t>
  </si>
  <si>
    <t>pay_420003110</t>
  </si>
  <si>
    <t>pay_420003212</t>
  </si>
  <si>
    <t>pay_420003230</t>
  </si>
  <si>
    <t>pay_420003255</t>
  </si>
  <si>
    <t>pay_420003277</t>
  </si>
  <si>
    <t>pay_420003278</t>
  </si>
  <si>
    <t>pay_420003297</t>
  </si>
  <si>
    <t>pay_420003387</t>
  </si>
  <si>
    <t>pay_420003399</t>
  </si>
  <si>
    <t>pay_420003448</t>
  </si>
  <si>
    <t xml:space="preserve">ORD26003616  </t>
  </si>
  <si>
    <t>pay_420003456</t>
  </si>
  <si>
    <t>pay_420003472</t>
  </si>
  <si>
    <t>pay_420003516</t>
  </si>
  <si>
    <t>pay_420003543</t>
  </si>
  <si>
    <t>pay_420003546</t>
  </si>
  <si>
    <t>pay_420003555</t>
  </si>
  <si>
    <t>pay_420003580</t>
  </si>
  <si>
    <t>ord26003748</t>
  </si>
  <si>
    <t>pay_420003607</t>
  </si>
  <si>
    <t xml:space="preserve">ORD26003776  </t>
  </si>
  <si>
    <t>pay_420003617</t>
  </si>
  <si>
    <t>pay_420003621</t>
  </si>
  <si>
    <t>pay_420003633</t>
  </si>
  <si>
    <t>pay_420003680</t>
  </si>
  <si>
    <t>pay_420003709</t>
  </si>
  <si>
    <t>pay_420003757</t>
  </si>
  <si>
    <t>pay_420003837</t>
  </si>
  <si>
    <t>pay_420003841</t>
  </si>
  <si>
    <t>ord26004022</t>
  </si>
  <si>
    <t>pay_420003845</t>
  </si>
  <si>
    <t>pay_420003848</t>
  </si>
  <si>
    <t>pay_420003881</t>
  </si>
  <si>
    <t>pay_420003904</t>
  </si>
  <si>
    <t>pay_420003936</t>
  </si>
  <si>
    <t>ord26004120</t>
  </si>
  <si>
    <t>pay_420003955</t>
  </si>
  <si>
    <t>pay_420003957</t>
  </si>
  <si>
    <t>pay_420004007</t>
  </si>
  <si>
    <t>pay_420004023</t>
  </si>
  <si>
    <t>pay_420004036</t>
  </si>
  <si>
    <t>pay_420004052</t>
  </si>
  <si>
    <t>pay_420004056</t>
  </si>
  <si>
    <t>ord26004248</t>
  </si>
  <si>
    <t>pay_420004063</t>
  </si>
  <si>
    <t>pay_420004090</t>
  </si>
  <si>
    <t>pay_420004123</t>
  </si>
  <si>
    <t>ord26004315</t>
  </si>
  <si>
    <t>pay_420004185</t>
  </si>
  <si>
    <t>pay_420004209</t>
  </si>
  <si>
    <t>pay_420004218</t>
  </si>
  <si>
    <t>pay_420004228</t>
  </si>
  <si>
    <t>pay_420004238</t>
  </si>
  <si>
    <t>pay_420004255</t>
  </si>
  <si>
    <t>pay_420004285</t>
  </si>
  <si>
    <t>pay_420004290</t>
  </si>
  <si>
    <t>ord26004489</t>
  </si>
  <si>
    <t>pay_420004296</t>
  </si>
  <si>
    <t>pay_420004305</t>
  </si>
  <si>
    <t>ORD-26004505</t>
  </si>
  <si>
    <t>pay_420004361</t>
  </si>
  <si>
    <t>pay_420004390</t>
  </si>
  <si>
    <t>pay_420004441</t>
  </si>
  <si>
    <t>pay_420004450</t>
  </si>
  <si>
    <t>ORD-26004659</t>
  </si>
  <si>
    <t>pay_420004461</t>
  </si>
  <si>
    <t>pay_420004467</t>
  </si>
  <si>
    <t>pay_420004491</t>
  </si>
  <si>
    <t xml:space="preserve">ORD26004703  </t>
  </si>
  <si>
    <t>pay_420004503</t>
  </si>
  <si>
    <t>pay_420004504</t>
  </si>
  <si>
    <t>pay_420004509</t>
  </si>
  <si>
    <t>pay_420004521</t>
  </si>
  <si>
    <t>pay_420004578</t>
  </si>
  <si>
    <t>pay_420004628</t>
  </si>
  <si>
    <t>pay_420004675</t>
  </si>
  <si>
    <t xml:space="preserve">ORD26004896  </t>
  </si>
  <si>
    <t>pay_420004685</t>
  </si>
  <si>
    <t>pay_420004693</t>
  </si>
  <si>
    <t>pay_420004707</t>
  </si>
  <si>
    <t>pay_420004711</t>
  </si>
  <si>
    <t>ORD-26004931</t>
  </si>
  <si>
    <t>pay_420004725</t>
  </si>
  <si>
    <t>pay_420004772</t>
  </si>
  <si>
    <t>pay_420004790</t>
  </si>
  <si>
    <t xml:space="preserve">ORD26005011  </t>
  </si>
  <si>
    <t>pay_420004835</t>
  </si>
  <si>
    <t>pay_420004863</t>
  </si>
  <si>
    <t>pay_420004906</t>
  </si>
  <si>
    <t>pay_420004945</t>
  </si>
  <si>
    <t>pay_420004975</t>
  </si>
  <si>
    <t>pay_420005038</t>
  </si>
  <si>
    <t>pay_420005060</t>
  </si>
  <si>
    <t>pay_420005078</t>
  </si>
  <si>
    <t>pay_420005088</t>
  </si>
  <si>
    <t>pay_420005089</t>
  </si>
  <si>
    <t>pay_420005100</t>
  </si>
  <si>
    <t>pay_420005109</t>
  </si>
  <si>
    <t>pay_420005112</t>
  </si>
  <si>
    <t>pay_420005145</t>
  </si>
  <si>
    <t>pay_420005166</t>
  </si>
  <si>
    <t>pay_420005304</t>
  </si>
  <si>
    <t>pay_420005305</t>
  </si>
  <si>
    <t>pay_420005338</t>
  </si>
  <si>
    <t>pay_420005417</t>
  </si>
  <si>
    <t>pay_420005526</t>
  </si>
  <si>
    <t>pay_420005533</t>
  </si>
  <si>
    <t xml:space="preserve">ORD26005787  </t>
  </si>
  <si>
    <t>pay_420005584</t>
  </si>
  <si>
    <t xml:space="preserve">ORD26005841  </t>
  </si>
  <si>
    <t>pay_420005596</t>
  </si>
  <si>
    <t>pay_420005627</t>
  </si>
  <si>
    <t>pay_420005667</t>
  </si>
  <si>
    <t>rfnd_0F27M5805974</t>
  </si>
  <si>
    <t>rfnd_0HF5A5HT4THA</t>
  </si>
  <si>
    <t>rfnd_1VS6Z2UKXBX1</t>
  </si>
  <si>
    <t>rfnd_2EFENNZ11E68</t>
  </si>
  <si>
    <t>rfnd_3NT6DD2VQDF5</t>
  </si>
  <si>
    <t>rfnd_6QA3HMTWTCAF</t>
  </si>
  <si>
    <t>rfnd_9FAWJ1JZS8U0</t>
  </si>
  <si>
    <t>rfnd_9H7CCNHH4P4F</t>
  </si>
  <si>
    <t>rfnd_C6B213GGD4P9</t>
  </si>
  <si>
    <t>rfnd_CUBDLRSSGEZN</t>
  </si>
  <si>
    <t>rfnd_CXZ23K14TGK7</t>
  </si>
  <si>
    <t>rfnd_DFL1AEM3S2P6</t>
  </si>
  <si>
    <t>rfnd_G02M5VGW3Q77</t>
  </si>
  <si>
    <t>rfnd_GEKKFAH8SP8P</t>
  </si>
  <si>
    <t>rfnd_GEPFUSVXHMEX</t>
  </si>
  <si>
    <t>rfnd_H55WFPKV15WL</t>
  </si>
  <si>
    <t>rfnd_JQWZSN82UUFG</t>
  </si>
  <si>
    <t>rfnd_JXE748SVM1NZ</t>
  </si>
  <si>
    <t>rfnd_LB4QEVS1NWVY</t>
  </si>
  <si>
    <t>rfnd_M71T38AEF6W1</t>
  </si>
  <si>
    <t>rfnd_MJYSXX2RH97N</t>
  </si>
  <si>
    <t>rfnd_Q6UW5W6E687P</t>
  </si>
  <si>
    <t>rfnd_QUZ0K7B1YCZQ</t>
  </si>
  <si>
    <t>rfnd_R29A3WRSCE25</t>
  </si>
  <si>
    <t>rfnd_SSJ9D05MRATB</t>
  </si>
  <si>
    <t>rfnd_T6M57G0EYM73</t>
  </si>
  <si>
    <t>rfnd_TU8Q6MMGDSQT</t>
  </si>
  <si>
    <t>rfnd_U9DRH56C7FT2</t>
  </si>
  <si>
    <t>rfnd_UKQM5X3D52T3</t>
  </si>
  <si>
    <t>rfnd_UNBT65QD2P7P</t>
  </si>
  <si>
    <t>rfnd_W3F4ARWUEBNG</t>
  </si>
  <si>
    <t>rfnd_XFV10VRTU46Y</t>
  </si>
  <si>
    <t>rfnd_YTCJX71EWVZX</t>
  </si>
  <si>
    <t>rfnd_Z8C31X3W89HQ</t>
  </si>
  <si>
    <t>rfnd_ZD3FN3ZCMPPL</t>
  </si>
  <si>
    <t>value_date</t>
  </si>
  <si>
    <t>narration</t>
  </si>
  <si>
    <t>utr</t>
  </si>
  <si>
    <t>debit</t>
  </si>
  <si>
    <t>credit</t>
  </si>
  <si>
    <t>NEFT CR-COD REMITTANCE-SWIFTSHIP LOGISTICS</t>
  </si>
  <si>
    <t>HDFC8136935688</t>
  </si>
  <si>
    <t>NEFT CR-UTIB906660787800-PAYGATE SOLUTIONS PVT LTD-STL-20260903</t>
  </si>
  <si>
    <t>UTIB906660787800</t>
  </si>
  <si>
    <t>NEFT CR-UTIB134740040561-PAYGATE SOLUTIONS PVT LTD-STL-20260904</t>
  </si>
  <si>
    <t>UTIB134740040561</t>
  </si>
  <si>
    <t>NEFT CR-UTIB276524154158-PAYGATE SOLUTIONS PVT LTD-STL-20260905</t>
  </si>
  <si>
    <t>UTIB276524154158</t>
  </si>
  <si>
    <t>NEFT CR-UTIB865792282614-PAYGATE SOLUTIONS PVT LTD-STL-20260906</t>
  </si>
  <si>
    <t>UTIB865792282614</t>
  </si>
  <si>
    <t>NEFT CR-UTIB595654249028-PAYGATE SOLUTIONS PVT LTD-STL-20260907</t>
  </si>
  <si>
    <t>UTIB595654249028</t>
  </si>
  <si>
    <t>NEFT CR-UTIB943220216078-PAYGATE SOLUTIONS PVT LTD-STL-20260908</t>
  </si>
  <si>
    <t>UTIB943220216078</t>
  </si>
  <si>
    <t>NEFT CR-UTIB756510761290-PAYGATE SOLUTIONS PVT LTD-STL-20260909</t>
  </si>
  <si>
    <t>UTIB756510761290</t>
  </si>
  <si>
    <t>NEFT CR-UTIB418123975882-PAYGATE SOLUTIONS PVT LTD-STL-20260910</t>
  </si>
  <si>
    <t>UTIB418123975882</t>
  </si>
  <si>
    <t>NEFT CR-UTIB746733271111-PAYGATE SOLUTIONS PVT LTD-STL-20260911</t>
  </si>
  <si>
    <t>UTIB746733271111</t>
  </si>
  <si>
    <t>NEFT CR-UTIB764296259187-PAYGATE SOLUTIONS PVT LTD-STL-20260913</t>
  </si>
  <si>
    <t>UTIB764296259187</t>
  </si>
  <si>
    <t>ACH DR-GST PAYMENT CBIC</t>
  </si>
  <si>
    <t>HDFC8870097090</t>
  </si>
  <si>
    <t>NEFT CR-UTIB939970366942-PAYGATE SOLUTIONS PVT LTD-STL-20260914</t>
  </si>
  <si>
    <t>UTIB939970366942</t>
  </si>
  <si>
    <t>NEFT CR-UTIB932589805755-PAYGATE SOLUTIONS PVT LTD-STL-20260915</t>
  </si>
  <si>
    <t>UTIB932589805755</t>
  </si>
  <si>
    <t>NEFT CR-UTIB617324531513-PAYGATE SOLUTIONS PVT LTD-STL-20260916</t>
  </si>
  <si>
    <t>UTIB617324531513</t>
  </si>
  <si>
    <t>NEFT CR-UTIB353584654258-PAYGATE SOLUTIONS PVT LTD-STL-20260917</t>
  </si>
  <si>
    <t>UTIB353584654258</t>
  </si>
  <si>
    <t>IMPS CR-MARKETPLACE PAYOUT-AMZ-SELLER</t>
  </si>
  <si>
    <t>HDFC2862216226</t>
  </si>
  <si>
    <t>NEFT CR-UTIB869208425014-PAYGATE SOLUTIONS PVT LTD-STL-20260918</t>
  </si>
  <si>
    <t>UTIB869208425014</t>
  </si>
  <si>
    <t>NEFT CR-UTIB627442163787-PAYGATE SOLUTIONS PVT LTD-STL-20260919</t>
  </si>
  <si>
    <t>UTIB627442163787</t>
  </si>
  <si>
    <t>NEFT CR-UTIB495144992158-PAYGATE SOLUTIONS PVT LTD-STL-20260920</t>
  </si>
  <si>
    <t>UTIB495144992158</t>
  </si>
  <si>
    <t>NEFT CR-UTIB685956355261-PAYGATE SOLUTIONS PVT LTD-STL-20260921</t>
  </si>
  <si>
    <t>UTIB685956355261</t>
  </si>
  <si>
    <t>NEFT CR-UTIB897394810424-PAYGATE SOLUTIONS PVT LTD-STL-20260922</t>
  </si>
  <si>
    <t>UTIB897394810424</t>
  </si>
  <si>
    <t>NEFT DR-SALARY BATCH SEP</t>
  </si>
  <si>
    <t>HDFC4763928633</t>
  </si>
  <si>
    <t>NEFT CR-UTIB504267861608-PAYGATE SOLUTIONS PVT LTD-STL-20260923</t>
  </si>
  <si>
    <t>UTIB504267861608</t>
  </si>
  <si>
    <t>NEFT CR-UTIB317118579786-PAYGATE SOLUTIONS PVT LTD-STL-20260924</t>
  </si>
  <si>
    <t>UTIB317118579786</t>
  </si>
  <si>
    <t>NEFT CR-UTIB143751158713-PAYGATE SOLUTIONS PVT LTD-STL-20260925</t>
  </si>
  <si>
    <t>UTIB143751158713</t>
  </si>
  <si>
    <t>UPI DR-AWS INDIA CLOUD</t>
  </si>
  <si>
    <t>HDFC5411449517</t>
  </si>
  <si>
    <t>NEFT CR-UTIB981609697217-PAYGATE SOLUTIONS PVT LTD-STL-20260926</t>
  </si>
  <si>
    <t>UTIB981609697217</t>
  </si>
  <si>
    <t>NEFT DR-OFFICE RENT SEP-ANDHERI PROPS</t>
  </si>
  <si>
    <t>HDFC6284745480</t>
  </si>
  <si>
    <t>NEFT CR-UTIB340186474117-PAYGATE SOLUTIONS PVT LTD-STL-20260927</t>
  </si>
  <si>
    <t>UTIB340186474117</t>
  </si>
  <si>
    <t>NEFT DR-PACKAGING VENDOR PAYMENT</t>
  </si>
  <si>
    <t>HDFC5393831742</t>
  </si>
  <si>
    <t>NEFT CR-UTIB436423719552-PAYGATE SOLUTIONS PVT LTD-STL-20260928</t>
  </si>
  <si>
    <t>UTIB436423719552</t>
  </si>
  <si>
    <t>NEFT CR-UTIB526794747767-PAYGATE SOLUTIONS PVT LTD-STL-20260929</t>
  </si>
  <si>
    <t>UTIB526794747767</t>
  </si>
  <si>
    <t>NEFT CR-UTIB314165247757-PAYGATE SOLUTIONS PVT LTD-STL-20260930</t>
  </si>
  <si>
    <t>UTIB314165247757</t>
  </si>
  <si>
    <t>BANK CHARGES SMS ALERT</t>
  </si>
  <si>
    <t>HDFC5100105168</t>
  </si>
  <si>
    <t>amount_above</t>
  </si>
  <si>
    <t>amount_up_to</t>
  </si>
  <si>
    <t>mdr_pct</t>
  </si>
  <si>
    <t>gst_on_mdr_pct</t>
  </si>
  <si>
    <t>Duplicate_Count</t>
  </si>
  <si>
    <t>Order_Match_Check</t>
  </si>
  <si>
    <t>Unmatched_Count</t>
  </si>
  <si>
    <t>Normalized_Match</t>
  </si>
  <si>
    <t>Normalized_Unmatched_Count</t>
  </si>
  <si>
    <t>Transaction_Category</t>
  </si>
  <si>
    <t>Transaction Category</t>
  </si>
  <si>
    <t>Count</t>
  </si>
  <si>
    <t>Matched Order Reference</t>
  </si>
  <si>
    <t>Unmatched Order Reference</t>
  </si>
  <si>
    <t>Refund</t>
  </si>
  <si>
    <t>Unmatched Gross Amount</t>
  </si>
  <si>
    <t>Capture_Count_By_Reference</t>
  </si>
  <si>
    <t>Normalized_Order_ID</t>
  </si>
  <si>
    <t>Expected_MDR_Pct</t>
  </si>
  <si>
    <t>Expected_MDR_Fee</t>
  </si>
  <si>
    <t>Expected_GST</t>
  </si>
  <si>
    <t>MDR_Fee_Variance</t>
  </si>
  <si>
    <t>GST_Variance</t>
  </si>
  <si>
    <t>Fee Summary</t>
  </si>
  <si>
    <t>Total MDR Variance</t>
  </si>
  <si>
    <t>Total GST Variance</t>
  </si>
  <si>
    <t>Gateway_Settlement_Count</t>
  </si>
  <si>
    <t>Settlement_Batch_ID</t>
  </si>
  <si>
    <t>Expected_Gateway_Net</t>
  </si>
  <si>
    <t>Actual_Bank_Credit</t>
  </si>
  <si>
    <t>Settlement_Variance</t>
  </si>
  <si>
    <t>Settlement_Summary</t>
  </si>
  <si>
    <t>Mismatched_Settlement_Count</t>
  </si>
  <si>
    <t>Absolute_Settlement_Variance</t>
  </si>
  <si>
    <t>Net_Settlement_Variance</t>
  </si>
  <si>
    <t>Bank_Batch_Match</t>
  </si>
  <si>
    <t>Settlement_Status</t>
  </si>
  <si>
    <t>Settlement Status</t>
  </si>
  <si>
    <t>Matched</t>
  </si>
  <si>
    <t>Variance - Investigate</t>
  </si>
  <si>
    <t>Missing Bank Settlement</t>
  </si>
  <si>
    <t>Bank Credit Without Gateway Batch</t>
  </si>
  <si>
    <t>No Activity</t>
  </si>
  <si>
    <t>Rows_With_Duplicate_IDs\</t>
  </si>
  <si>
    <t>Distinct_Duplicate_IDs</t>
  </si>
  <si>
    <t>Original_Payment_Check</t>
  </si>
  <si>
    <t>Refund_Original_Status</t>
  </si>
  <si>
    <t>Missing_Original_Capture_Count</t>
  </si>
  <si>
    <t>Original_Capture_Amount</t>
  </si>
  <si>
    <t>Refund_Amount_Check</t>
  </si>
  <si>
    <t>Normalized_Order_Ref</t>
  </si>
  <si>
    <t>Order_Match_Count</t>
  </si>
  <si>
    <t>Order Matching Summary</t>
  </si>
  <si>
    <t>Capture rows matched to one order</t>
  </si>
  <si>
    <t>Unmatched capture rows</t>
  </si>
  <si>
    <t>Capture rows matching multiple orders</t>
  </si>
  <si>
    <t>Capture_Review_Status</t>
  </si>
  <si>
    <t>Capture_Count</t>
  </si>
  <si>
    <t>First_ID_Record</t>
  </si>
  <si>
    <t>Captured_Amount</t>
  </si>
  <si>
    <t>Amount_Variance</t>
  </si>
  <si>
    <t>Reconciliation_Status</t>
  </si>
  <si>
    <t>Reconciliation Status</t>
  </si>
  <si>
    <t>Order Count</t>
  </si>
  <si>
    <t>Amount Match</t>
  </si>
  <si>
    <t>No Capture</t>
  </si>
  <si>
    <t>Multiple Capture Rows - Review</t>
  </si>
  <si>
    <t>Captured Less Than Order</t>
  </si>
  <si>
    <t>Captured More Than Order</t>
  </si>
  <si>
    <t>Total_Order_Value</t>
  </si>
  <si>
    <t>Total_Captured_Amount</t>
  </si>
  <si>
    <t>Order Status</t>
  </si>
  <si>
    <t>No Capture Count</t>
  </si>
  <si>
    <t>No Capture Order Value</t>
  </si>
  <si>
    <t>Refund_Reference_Check</t>
  </si>
  <si>
    <t>Outside Bank Statement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</si>
</sst>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63CF9-086E-45E0-8A0F-FE8DED5F43E8}">
  <sheetPr filterMode="1"/>
  <dimension ref="A1:U6001"/>
  <sheetViews>
    <sheetView zoomScale="87" workbookViewId="0">
      <selection activeCell="A316" sqref="A316"/>
    </sheetView>
  </sheetViews>
  <sheetFormatPr defaultRowHeight="14.4" x14ac:dyDescent="0.3"/>
  <sheetData>
    <row r="1" spans="1:21" x14ac:dyDescent="0.3">
      <c r="A1" t="s">
        <v>11806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18553</v>
      </c>
      <c r="I1" t="s">
        <v>18593</v>
      </c>
      <c r="J1" t="s">
        <v>18595</v>
      </c>
      <c r="K1" t="s">
        <v>18596</v>
      </c>
      <c r="L1" t="s">
        <v>18597</v>
      </c>
      <c r="N1" t="s">
        <v>18598</v>
      </c>
      <c r="O1" t="s">
        <v>18599</v>
      </c>
      <c r="P1" t="s">
        <v>18605</v>
      </c>
      <c r="Q1" t="s">
        <v>18606</v>
      </c>
      <c r="S1" t="s">
        <v>18607</v>
      </c>
      <c r="T1" t="s">
        <v>18608</v>
      </c>
      <c r="U1" t="s">
        <v>18609</v>
      </c>
    </row>
    <row r="2" spans="1:21" hidden="1" x14ac:dyDescent="0.3">
      <c r="A2" t="s">
        <v>6</v>
      </c>
      <c r="B2" s="1">
        <v>46286</v>
      </c>
      <c r="C2" t="s">
        <v>7</v>
      </c>
      <c r="D2" t="s">
        <v>8</v>
      </c>
      <c r="E2" t="s">
        <v>9</v>
      </c>
      <c r="F2">
        <v>299</v>
      </c>
      <c r="G2" t="s">
        <v>10</v>
      </c>
      <c r="H2" t="str">
        <f>UPPER(SUBSTITUTE(TRIM(A2),"-",""))</f>
        <v>ORD26000001</v>
      </c>
      <c r="I2">
        <f>COUNTIFS(PG_Transactions!$AK:$AK,$H2,PG_Transactions!$E:$E,"CAPTURE",PG_Transactions!$AQ:$AQ,1)</f>
        <v>1</v>
      </c>
      <c r="J2">
        <f>SUMIFS(PG_Transactions!$G:$G,PG_Transactions!$AK:$AK,$H2,PG_Transactions!$E:$E,"CAPTURE",PG_Transactions!$AQ:$AQ,1)</f>
        <v>299</v>
      </c>
      <c r="K2">
        <f>ROUND(J2-F2,2)</f>
        <v>0</v>
      </c>
      <c r="L2" t="str">
        <f>IF(I2=0,"No Capture",IF(I2&gt;1,"Multiple Capture Rows - Review",IF(ABS(K2)&lt;0.01,"Amount Match",IF(K2&lt;0,"Captured Less Than Order","Captured More Than Order"))))</f>
        <v>Amount Match</v>
      </c>
      <c r="N2" t="s">
        <v>18600</v>
      </c>
      <c r="O2">
        <f>COUNTIF($L$2:$L$6001,N2)</f>
        <v>5464</v>
      </c>
      <c r="P2">
        <f>SUMIF($L$2:$L$6001,N2,$F$2:$F$6001)</f>
        <v>19786999</v>
      </c>
      <c r="Q2">
        <f>SUMIF($L$2:$L$6001,N2,$J$2:$J$6001)</f>
        <v>19786999</v>
      </c>
      <c r="S2" t="s">
        <v>10</v>
      </c>
      <c r="T2">
        <f>COUNTIFS($G$2:$G$6001,S2,$L$2:$L$6001,"No Capture")</f>
        <v>20</v>
      </c>
      <c r="U2">
        <f>SUMIFS($F$2:$F$6001,$G$2:$G$6001,S2,$L$2:$L$6001,"No Capture")</f>
        <v>67617</v>
      </c>
    </row>
    <row r="3" spans="1:21" hidden="1" x14ac:dyDescent="0.3">
      <c r="A3" t="s">
        <v>11</v>
      </c>
      <c r="B3" s="1">
        <v>46287</v>
      </c>
      <c r="C3" t="s">
        <v>12</v>
      </c>
      <c r="D3" t="s">
        <v>13</v>
      </c>
      <c r="E3" t="s">
        <v>9</v>
      </c>
      <c r="F3">
        <v>4647</v>
      </c>
      <c r="G3" t="s">
        <v>10</v>
      </c>
      <c r="H3" t="str">
        <f t="shared" ref="H3:H66" si="0">UPPER(SUBSTITUTE(TRIM(A3),"-",""))</f>
        <v>ORD26000002</v>
      </c>
      <c r="I3">
        <f>COUNTIFS(PG_Transactions!$AK:$AK,$H3,PG_Transactions!$E:$E,"CAPTURE",PG_Transactions!$AQ:$AQ,1)</f>
        <v>1</v>
      </c>
      <c r="J3">
        <f>SUMIFS(PG_Transactions!$G:$G,PG_Transactions!$AK:$AK,$H3,PG_Transactions!$E:$E,"CAPTURE",PG_Transactions!$AQ:$AQ,1)</f>
        <v>4647</v>
      </c>
      <c r="K3">
        <f t="shared" ref="K3:K66" si="1">ROUND(J3-F3,2)</f>
        <v>0</v>
      </c>
      <c r="L3" t="str">
        <f t="shared" ref="L3:L66" si="2">IF(I3=0,"No Capture",IF(I3&gt;1,"Multiple Capture Rows - Review",IF(ABS(K3)&lt;0.01,"Amount Match",IF(K3&lt;0,"Captured Less Than Order","Captured More Than Order"))))</f>
        <v>Amount Match</v>
      </c>
      <c r="N3" t="s">
        <v>18601</v>
      </c>
      <c r="O3">
        <f t="shared" ref="O3:O6" si="3">COUNTIF($L$2:$L$6001,N3)</f>
        <v>515</v>
      </c>
      <c r="P3">
        <f t="shared" ref="P3:P6" si="4">SUMIF($L$2:$L$6001,N3,$F$2:$F$6001)</f>
        <v>1873142</v>
      </c>
      <c r="Q3">
        <f t="shared" ref="Q3:Q6" si="5">SUMIF($L$2:$L$6001,N3,$J$2:$J$6001)</f>
        <v>0</v>
      </c>
      <c r="S3" t="s">
        <v>105</v>
      </c>
      <c r="T3">
        <f t="shared" ref="T3:T5" si="6">COUNTIFS($G$2:$G$6001,S3,$L$2:$L$6001,"No Capture")</f>
        <v>300</v>
      </c>
      <c r="U3">
        <f t="shared" ref="U3:U5" si="7">SUMIFS($F$2:$F$6001,$G$2:$G$6001,S3,$L$2:$L$6001,"No Capture")</f>
        <v>1088506</v>
      </c>
    </row>
    <row r="4" spans="1:21" hidden="1" x14ac:dyDescent="0.3">
      <c r="A4" t="s">
        <v>14</v>
      </c>
      <c r="B4" s="1">
        <v>46282</v>
      </c>
      <c r="C4" t="s">
        <v>15</v>
      </c>
      <c r="D4" t="s">
        <v>16</v>
      </c>
      <c r="E4" t="s">
        <v>17</v>
      </c>
      <c r="F4">
        <v>2098</v>
      </c>
      <c r="G4" t="s">
        <v>10</v>
      </c>
      <c r="H4" t="str">
        <f t="shared" si="0"/>
        <v>ORD26000003</v>
      </c>
      <c r="I4">
        <f>COUNTIFS(PG_Transactions!$AK:$AK,$H4,PG_Transactions!$E:$E,"CAPTURE",PG_Transactions!$AQ:$AQ,1)</f>
        <v>1</v>
      </c>
      <c r="J4">
        <f>SUMIFS(PG_Transactions!$G:$G,PG_Transactions!$AK:$AK,$H4,PG_Transactions!$E:$E,"CAPTURE",PG_Transactions!$AQ:$AQ,1)</f>
        <v>2098</v>
      </c>
      <c r="K4">
        <f t="shared" si="1"/>
        <v>0</v>
      </c>
      <c r="L4" t="str">
        <f t="shared" si="2"/>
        <v>Amount Match</v>
      </c>
      <c r="N4" t="s">
        <v>18602</v>
      </c>
      <c r="O4">
        <f t="shared" si="3"/>
        <v>6</v>
      </c>
      <c r="P4">
        <f t="shared" si="4"/>
        <v>25539</v>
      </c>
      <c r="Q4">
        <f t="shared" si="5"/>
        <v>51078</v>
      </c>
      <c r="S4" t="s">
        <v>56</v>
      </c>
      <c r="T4">
        <f t="shared" si="6"/>
        <v>0</v>
      </c>
      <c r="U4">
        <f t="shared" si="7"/>
        <v>0</v>
      </c>
    </row>
    <row r="5" spans="1:21" hidden="1" x14ac:dyDescent="0.3">
      <c r="A5" t="s">
        <v>18</v>
      </c>
      <c r="B5" s="1">
        <v>46273</v>
      </c>
      <c r="C5" t="s">
        <v>19</v>
      </c>
      <c r="D5" t="s">
        <v>16</v>
      </c>
      <c r="E5" t="s">
        <v>9</v>
      </c>
      <c r="F5">
        <v>3298</v>
      </c>
      <c r="G5" t="s">
        <v>10</v>
      </c>
      <c r="H5" t="str">
        <f t="shared" si="0"/>
        <v>ORD26000004</v>
      </c>
      <c r="I5">
        <f>COUNTIFS(PG_Transactions!$AK:$AK,$H5,PG_Transactions!$E:$E,"CAPTURE",PG_Transactions!$AQ:$AQ,1)</f>
        <v>1</v>
      </c>
      <c r="J5">
        <f>SUMIFS(PG_Transactions!$G:$G,PG_Transactions!$AK:$AK,$H5,PG_Transactions!$E:$E,"CAPTURE",PG_Transactions!$AQ:$AQ,1)</f>
        <v>3298</v>
      </c>
      <c r="K5">
        <f t="shared" si="1"/>
        <v>0</v>
      </c>
      <c r="L5" t="str">
        <f t="shared" si="2"/>
        <v>Amount Match</v>
      </c>
      <c r="N5" t="s">
        <v>18603</v>
      </c>
      <c r="O5">
        <f t="shared" si="3"/>
        <v>15</v>
      </c>
      <c r="P5">
        <f t="shared" si="4"/>
        <v>42825</v>
      </c>
      <c r="Q5">
        <f t="shared" si="5"/>
        <v>39680</v>
      </c>
      <c r="S5" t="s">
        <v>70</v>
      </c>
      <c r="T5">
        <f t="shared" si="6"/>
        <v>195</v>
      </c>
      <c r="U5">
        <f t="shared" si="7"/>
        <v>717019</v>
      </c>
    </row>
    <row r="6" spans="1:21" hidden="1" x14ac:dyDescent="0.3">
      <c r="A6" t="s">
        <v>20</v>
      </c>
      <c r="B6" s="1">
        <v>46276</v>
      </c>
      <c r="C6" t="s">
        <v>21</v>
      </c>
      <c r="D6" t="s">
        <v>8</v>
      </c>
      <c r="E6" t="s">
        <v>17</v>
      </c>
      <c r="F6">
        <v>499</v>
      </c>
      <c r="G6" t="s">
        <v>10</v>
      </c>
      <c r="H6" t="str">
        <f t="shared" si="0"/>
        <v>ORD26000005</v>
      </c>
      <c r="I6">
        <f>COUNTIFS(PG_Transactions!$AK:$AK,$H6,PG_Transactions!$E:$E,"CAPTURE",PG_Transactions!$AQ:$AQ,1)</f>
        <v>1</v>
      </c>
      <c r="J6">
        <f>SUMIFS(PG_Transactions!$G:$G,PG_Transactions!$AK:$AK,$H6,PG_Transactions!$E:$E,"CAPTURE",PG_Transactions!$AQ:$AQ,1)</f>
        <v>499</v>
      </c>
      <c r="K6">
        <f t="shared" si="1"/>
        <v>0</v>
      </c>
      <c r="L6" t="str">
        <f t="shared" si="2"/>
        <v>Amount Match</v>
      </c>
      <c r="N6" t="s">
        <v>18604</v>
      </c>
      <c r="O6">
        <f t="shared" si="3"/>
        <v>0</v>
      </c>
      <c r="P6">
        <f t="shared" si="4"/>
        <v>0</v>
      </c>
      <c r="Q6">
        <f t="shared" si="5"/>
        <v>0</v>
      </c>
    </row>
    <row r="7" spans="1:21" hidden="1" x14ac:dyDescent="0.3">
      <c r="A7" t="s">
        <v>22</v>
      </c>
      <c r="B7" s="1">
        <v>46278</v>
      </c>
      <c r="C7" t="s">
        <v>23</v>
      </c>
      <c r="D7" t="s">
        <v>24</v>
      </c>
      <c r="E7" t="s">
        <v>17</v>
      </c>
      <c r="F7">
        <v>999</v>
      </c>
      <c r="G7" t="s">
        <v>10</v>
      </c>
      <c r="H7" t="str">
        <f t="shared" si="0"/>
        <v>ORD26000006</v>
      </c>
      <c r="I7">
        <f>COUNTIFS(PG_Transactions!$AK:$AK,$H7,PG_Transactions!$E:$E,"CAPTURE",PG_Transactions!$AQ:$AQ,1)</f>
        <v>1</v>
      </c>
      <c r="J7">
        <f>SUMIFS(PG_Transactions!$G:$G,PG_Transactions!$AK:$AK,$H7,PG_Transactions!$E:$E,"CAPTURE",PG_Transactions!$AQ:$AQ,1)</f>
        <v>999</v>
      </c>
      <c r="K7">
        <f t="shared" si="1"/>
        <v>0</v>
      </c>
      <c r="L7" t="str">
        <f t="shared" si="2"/>
        <v>Amount Match</v>
      </c>
    </row>
    <row r="8" spans="1:21" hidden="1" x14ac:dyDescent="0.3">
      <c r="A8" t="s">
        <v>25</v>
      </c>
      <c r="B8" s="1">
        <v>46283</v>
      </c>
      <c r="C8" t="s">
        <v>26</v>
      </c>
      <c r="D8" t="s">
        <v>27</v>
      </c>
      <c r="E8" t="s">
        <v>9</v>
      </c>
      <c r="F8">
        <v>1299</v>
      </c>
      <c r="G8" t="s">
        <v>10</v>
      </c>
      <c r="H8" t="str">
        <f t="shared" si="0"/>
        <v>ORD26000007</v>
      </c>
      <c r="I8">
        <f>COUNTIFS(PG_Transactions!$AK:$AK,$H8,PG_Transactions!$E:$E,"CAPTURE",PG_Transactions!$AQ:$AQ,1)</f>
        <v>1</v>
      </c>
      <c r="J8">
        <f>SUMIFS(PG_Transactions!$G:$G,PG_Transactions!$AK:$AK,$H8,PG_Transactions!$E:$E,"CAPTURE",PG_Transactions!$AQ:$AQ,1)</f>
        <v>1299</v>
      </c>
      <c r="K8">
        <f t="shared" si="1"/>
        <v>0</v>
      </c>
      <c r="L8" t="str">
        <f t="shared" si="2"/>
        <v>Amount Match</v>
      </c>
    </row>
    <row r="9" spans="1:21" hidden="1" x14ac:dyDescent="0.3">
      <c r="A9" t="s">
        <v>28</v>
      </c>
      <c r="B9" s="1">
        <v>46294</v>
      </c>
      <c r="C9" t="s">
        <v>29</v>
      </c>
      <c r="D9" t="s">
        <v>13</v>
      </c>
      <c r="E9" t="s">
        <v>9</v>
      </c>
      <c r="F9">
        <v>2499</v>
      </c>
      <c r="G9" t="s">
        <v>10</v>
      </c>
      <c r="H9" t="str">
        <f t="shared" si="0"/>
        <v>ORD26000008</v>
      </c>
      <c r="I9">
        <f>COUNTIFS(PG_Transactions!$AK:$AK,$H9,PG_Transactions!$E:$E,"CAPTURE",PG_Transactions!$AQ:$AQ,1)</f>
        <v>1</v>
      </c>
      <c r="J9">
        <f>SUMIFS(PG_Transactions!$G:$G,PG_Transactions!$AK:$AK,$H9,PG_Transactions!$E:$E,"CAPTURE",PG_Transactions!$AQ:$AQ,1)</f>
        <v>2499</v>
      </c>
      <c r="K9">
        <f t="shared" si="1"/>
        <v>0</v>
      </c>
      <c r="L9" t="str">
        <f t="shared" si="2"/>
        <v>Amount Match</v>
      </c>
    </row>
    <row r="10" spans="1:21" hidden="1" x14ac:dyDescent="0.3">
      <c r="A10" t="s">
        <v>30</v>
      </c>
      <c r="B10" s="1">
        <v>46290</v>
      </c>
      <c r="C10" t="s">
        <v>31</v>
      </c>
      <c r="D10" t="s">
        <v>32</v>
      </c>
      <c r="E10" t="s">
        <v>33</v>
      </c>
      <c r="F10">
        <v>349</v>
      </c>
      <c r="G10" t="s">
        <v>10</v>
      </c>
      <c r="H10" t="str">
        <f t="shared" si="0"/>
        <v>ORD26000009</v>
      </c>
      <c r="I10">
        <f>COUNTIFS(PG_Transactions!$AK:$AK,$H10,PG_Transactions!$E:$E,"CAPTURE",PG_Transactions!$AQ:$AQ,1)</f>
        <v>1</v>
      </c>
      <c r="J10">
        <f>SUMIFS(PG_Transactions!$G:$G,PG_Transactions!$AK:$AK,$H10,PG_Transactions!$E:$E,"CAPTURE",PG_Transactions!$AQ:$AQ,1)</f>
        <v>349</v>
      </c>
      <c r="K10">
        <f t="shared" si="1"/>
        <v>0</v>
      </c>
      <c r="L10" t="str">
        <f t="shared" si="2"/>
        <v>Amount Match</v>
      </c>
    </row>
    <row r="11" spans="1:21" hidden="1" x14ac:dyDescent="0.3">
      <c r="A11" t="s">
        <v>34</v>
      </c>
      <c r="B11" s="1">
        <v>46280</v>
      </c>
      <c r="C11" t="s">
        <v>35</v>
      </c>
      <c r="D11" t="s">
        <v>8</v>
      </c>
      <c r="E11" t="s">
        <v>9</v>
      </c>
      <c r="F11">
        <v>9497</v>
      </c>
      <c r="G11" t="s">
        <v>10</v>
      </c>
      <c r="H11" t="str">
        <f t="shared" si="0"/>
        <v>ORD26000010</v>
      </c>
      <c r="I11">
        <f>COUNTIFS(PG_Transactions!$AK:$AK,$H11,PG_Transactions!$E:$E,"CAPTURE",PG_Transactions!$AQ:$AQ,1)</f>
        <v>1</v>
      </c>
      <c r="J11">
        <f>SUMIFS(PG_Transactions!$G:$G,PG_Transactions!$AK:$AK,$H11,PG_Transactions!$E:$E,"CAPTURE",PG_Transactions!$AQ:$AQ,1)</f>
        <v>9497</v>
      </c>
      <c r="K11">
        <f t="shared" si="1"/>
        <v>0</v>
      </c>
      <c r="L11" t="str">
        <f t="shared" si="2"/>
        <v>Amount Match</v>
      </c>
    </row>
    <row r="12" spans="1:21" hidden="1" x14ac:dyDescent="0.3">
      <c r="A12" t="s">
        <v>36</v>
      </c>
      <c r="B12" s="1">
        <v>46285</v>
      </c>
      <c r="C12" t="s">
        <v>37</v>
      </c>
      <c r="D12" t="s">
        <v>38</v>
      </c>
      <c r="E12" t="s">
        <v>9</v>
      </c>
      <c r="F12">
        <v>5797</v>
      </c>
      <c r="G12" t="s">
        <v>10</v>
      </c>
      <c r="H12" t="str">
        <f t="shared" si="0"/>
        <v>ORD26000011</v>
      </c>
      <c r="I12">
        <f>COUNTIFS(PG_Transactions!$AK:$AK,$H12,PG_Transactions!$E:$E,"CAPTURE",PG_Transactions!$AQ:$AQ,1)</f>
        <v>1</v>
      </c>
      <c r="J12">
        <f>SUMIFS(PG_Transactions!$G:$G,PG_Transactions!$AK:$AK,$H12,PG_Transactions!$E:$E,"CAPTURE",PG_Transactions!$AQ:$AQ,1)</f>
        <v>5797</v>
      </c>
      <c r="K12">
        <f t="shared" si="1"/>
        <v>0</v>
      </c>
      <c r="L12" t="str">
        <f t="shared" si="2"/>
        <v>Amount Match</v>
      </c>
    </row>
    <row r="13" spans="1:21" hidden="1" x14ac:dyDescent="0.3">
      <c r="A13" t="s">
        <v>39</v>
      </c>
      <c r="B13" s="1">
        <v>46273</v>
      </c>
      <c r="C13" t="s">
        <v>40</v>
      </c>
      <c r="D13" t="s">
        <v>41</v>
      </c>
      <c r="E13" t="s">
        <v>9</v>
      </c>
      <c r="F13">
        <v>13997</v>
      </c>
      <c r="G13" t="s">
        <v>10</v>
      </c>
      <c r="H13" t="str">
        <f t="shared" si="0"/>
        <v>ORD26000012</v>
      </c>
      <c r="I13">
        <f>COUNTIFS(PG_Transactions!$AK:$AK,$H13,PG_Transactions!$E:$E,"CAPTURE",PG_Transactions!$AQ:$AQ,1)</f>
        <v>1</v>
      </c>
      <c r="J13">
        <f>SUMIFS(PG_Transactions!$G:$G,PG_Transactions!$AK:$AK,$H13,PG_Transactions!$E:$E,"CAPTURE",PG_Transactions!$AQ:$AQ,1)</f>
        <v>13997</v>
      </c>
      <c r="K13">
        <f t="shared" si="1"/>
        <v>0</v>
      </c>
      <c r="L13" t="str">
        <f t="shared" si="2"/>
        <v>Amount Match</v>
      </c>
    </row>
    <row r="14" spans="1:21" hidden="1" x14ac:dyDescent="0.3">
      <c r="A14" t="s">
        <v>42</v>
      </c>
      <c r="B14" s="1">
        <v>46278</v>
      </c>
      <c r="C14" t="s">
        <v>43</v>
      </c>
      <c r="D14" t="s">
        <v>13</v>
      </c>
      <c r="E14" t="s">
        <v>44</v>
      </c>
      <c r="F14">
        <v>349</v>
      </c>
      <c r="G14" t="s">
        <v>10</v>
      </c>
      <c r="H14" t="str">
        <f t="shared" si="0"/>
        <v>ORD26000013</v>
      </c>
      <c r="I14">
        <f>COUNTIFS(PG_Transactions!$AK:$AK,$H14,PG_Transactions!$E:$E,"CAPTURE",PG_Transactions!$AQ:$AQ,1)</f>
        <v>1</v>
      </c>
      <c r="J14">
        <f>SUMIFS(PG_Transactions!$G:$G,PG_Transactions!$AK:$AK,$H14,PG_Transactions!$E:$E,"CAPTURE",PG_Transactions!$AQ:$AQ,1)</f>
        <v>349</v>
      </c>
      <c r="K14">
        <f t="shared" si="1"/>
        <v>0</v>
      </c>
      <c r="L14" t="str">
        <f t="shared" si="2"/>
        <v>Amount Match</v>
      </c>
    </row>
    <row r="15" spans="1:21" hidden="1" x14ac:dyDescent="0.3">
      <c r="A15" t="s">
        <v>45</v>
      </c>
      <c r="B15" s="1">
        <v>46286</v>
      </c>
      <c r="C15" t="s">
        <v>46</v>
      </c>
      <c r="D15" t="s">
        <v>38</v>
      </c>
      <c r="E15" t="s">
        <v>9</v>
      </c>
      <c r="F15">
        <v>4298</v>
      </c>
      <c r="G15" t="s">
        <v>10</v>
      </c>
      <c r="H15" t="str">
        <f t="shared" si="0"/>
        <v>ORD26000014</v>
      </c>
      <c r="I15">
        <f>COUNTIFS(PG_Transactions!$AK:$AK,$H15,PG_Transactions!$E:$E,"CAPTURE",PG_Transactions!$AQ:$AQ,1)</f>
        <v>1</v>
      </c>
      <c r="J15">
        <f>SUMIFS(PG_Transactions!$G:$G,PG_Transactions!$AK:$AK,$H15,PG_Transactions!$E:$E,"CAPTURE",PG_Transactions!$AQ:$AQ,1)</f>
        <v>4298</v>
      </c>
      <c r="K15">
        <f t="shared" si="1"/>
        <v>0</v>
      </c>
      <c r="L15" t="str">
        <f t="shared" si="2"/>
        <v>Amount Match</v>
      </c>
    </row>
    <row r="16" spans="1:21" hidden="1" x14ac:dyDescent="0.3">
      <c r="A16" t="s">
        <v>47</v>
      </c>
      <c r="B16" s="1">
        <v>46283</v>
      </c>
      <c r="C16" t="s">
        <v>48</v>
      </c>
      <c r="D16" t="s">
        <v>41</v>
      </c>
      <c r="E16" t="s">
        <v>44</v>
      </c>
      <c r="F16">
        <v>3499</v>
      </c>
      <c r="G16" t="s">
        <v>10</v>
      </c>
      <c r="H16" t="str">
        <f t="shared" si="0"/>
        <v>ORD26000015</v>
      </c>
      <c r="I16">
        <f>COUNTIFS(PG_Transactions!$AK:$AK,$H16,PG_Transactions!$E:$E,"CAPTURE",PG_Transactions!$AQ:$AQ,1)</f>
        <v>1</v>
      </c>
      <c r="J16">
        <f>SUMIFS(PG_Transactions!$G:$G,PG_Transactions!$AK:$AK,$H16,PG_Transactions!$E:$E,"CAPTURE",PG_Transactions!$AQ:$AQ,1)</f>
        <v>3499</v>
      </c>
      <c r="K16">
        <f t="shared" si="1"/>
        <v>0</v>
      </c>
      <c r="L16" t="str">
        <f t="shared" si="2"/>
        <v>Amount Match</v>
      </c>
    </row>
    <row r="17" spans="1:12" hidden="1" x14ac:dyDescent="0.3">
      <c r="A17" t="s">
        <v>49</v>
      </c>
      <c r="B17" s="1">
        <v>46273</v>
      </c>
      <c r="C17" t="s">
        <v>50</v>
      </c>
      <c r="D17" t="s">
        <v>51</v>
      </c>
      <c r="E17" t="s">
        <v>17</v>
      </c>
      <c r="F17">
        <v>1799</v>
      </c>
      <c r="G17" t="s">
        <v>10</v>
      </c>
      <c r="H17" t="str">
        <f t="shared" si="0"/>
        <v>ORD26000016</v>
      </c>
      <c r="I17">
        <f>COUNTIFS(PG_Transactions!$AK:$AK,$H17,PG_Transactions!$E:$E,"CAPTURE",PG_Transactions!$AQ:$AQ,1)</f>
        <v>1</v>
      </c>
      <c r="J17">
        <f>SUMIFS(PG_Transactions!$G:$G,PG_Transactions!$AK:$AK,$H17,PG_Transactions!$E:$E,"CAPTURE",PG_Transactions!$AQ:$AQ,1)</f>
        <v>1799</v>
      </c>
      <c r="K17">
        <f t="shared" si="1"/>
        <v>0</v>
      </c>
      <c r="L17" t="str">
        <f t="shared" si="2"/>
        <v>Amount Match</v>
      </c>
    </row>
    <row r="18" spans="1:12" hidden="1" x14ac:dyDescent="0.3">
      <c r="A18" t="s">
        <v>52</v>
      </c>
      <c r="B18" s="1">
        <v>46286</v>
      </c>
      <c r="C18" t="s">
        <v>53</v>
      </c>
      <c r="D18" t="s">
        <v>16</v>
      </c>
      <c r="E18" t="s">
        <v>17</v>
      </c>
      <c r="F18">
        <v>4999</v>
      </c>
      <c r="G18" t="s">
        <v>10</v>
      </c>
      <c r="H18" t="str">
        <f t="shared" si="0"/>
        <v>ORD26000017</v>
      </c>
      <c r="I18">
        <f>COUNTIFS(PG_Transactions!$AK:$AK,$H18,PG_Transactions!$E:$E,"CAPTURE",PG_Transactions!$AQ:$AQ,1)</f>
        <v>1</v>
      </c>
      <c r="J18">
        <f>SUMIFS(PG_Transactions!$G:$G,PG_Transactions!$AK:$AK,$H18,PG_Transactions!$E:$E,"CAPTURE",PG_Transactions!$AQ:$AQ,1)</f>
        <v>4999</v>
      </c>
      <c r="K18">
        <f t="shared" si="1"/>
        <v>0</v>
      </c>
      <c r="L18" t="str">
        <f t="shared" si="2"/>
        <v>Amount Match</v>
      </c>
    </row>
    <row r="19" spans="1:12" hidden="1" x14ac:dyDescent="0.3">
      <c r="A19" t="s">
        <v>54</v>
      </c>
      <c r="B19" s="1">
        <v>46285</v>
      </c>
      <c r="C19" t="s">
        <v>55</v>
      </c>
      <c r="D19" t="s">
        <v>8</v>
      </c>
      <c r="E19" t="s">
        <v>33</v>
      </c>
      <c r="F19">
        <v>2598</v>
      </c>
      <c r="G19" t="s">
        <v>56</v>
      </c>
      <c r="H19" t="str">
        <f t="shared" si="0"/>
        <v>ORD26000018</v>
      </c>
      <c r="I19">
        <f>COUNTIFS(PG_Transactions!$AK:$AK,$H19,PG_Transactions!$E:$E,"CAPTURE",PG_Transactions!$AQ:$AQ,1)</f>
        <v>1</v>
      </c>
      <c r="J19">
        <f>SUMIFS(PG_Transactions!$G:$G,PG_Transactions!$AK:$AK,$H19,PG_Transactions!$E:$E,"CAPTURE",PG_Transactions!$AQ:$AQ,1)</f>
        <v>2598</v>
      </c>
      <c r="K19">
        <f t="shared" si="1"/>
        <v>0</v>
      </c>
      <c r="L19" t="str">
        <f t="shared" si="2"/>
        <v>Amount Match</v>
      </c>
    </row>
    <row r="20" spans="1:12" hidden="1" x14ac:dyDescent="0.3">
      <c r="A20" t="s">
        <v>57</v>
      </c>
      <c r="B20" s="1">
        <v>46287</v>
      </c>
      <c r="C20" t="s">
        <v>58</v>
      </c>
      <c r="D20" t="s">
        <v>16</v>
      </c>
      <c r="E20" t="s">
        <v>9</v>
      </c>
      <c r="F20">
        <v>5798</v>
      </c>
      <c r="G20" t="s">
        <v>10</v>
      </c>
      <c r="H20" t="str">
        <f t="shared" si="0"/>
        <v>ORD26000019</v>
      </c>
      <c r="I20">
        <f>COUNTIFS(PG_Transactions!$AK:$AK,$H20,PG_Transactions!$E:$E,"CAPTURE",PG_Transactions!$AQ:$AQ,1)</f>
        <v>1</v>
      </c>
      <c r="J20">
        <f>SUMIFS(PG_Transactions!$G:$G,PG_Transactions!$AK:$AK,$H20,PG_Transactions!$E:$E,"CAPTURE",PG_Transactions!$AQ:$AQ,1)</f>
        <v>5798</v>
      </c>
      <c r="K20">
        <f t="shared" si="1"/>
        <v>0</v>
      </c>
      <c r="L20" t="str">
        <f t="shared" si="2"/>
        <v>Amount Match</v>
      </c>
    </row>
    <row r="21" spans="1:12" hidden="1" x14ac:dyDescent="0.3">
      <c r="A21" t="s">
        <v>59</v>
      </c>
      <c r="B21" s="1">
        <v>46271</v>
      </c>
      <c r="C21" t="s">
        <v>60</v>
      </c>
      <c r="D21" t="s">
        <v>51</v>
      </c>
      <c r="E21" t="s">
        <v>9</v>
      </c>
      <c r="F21">
        <v>3798</v>
      </c>
      <c r="G21" t="s">
        <v>10</v>
      </c>
      <c r="H21" t="str">
        <f t="shared" si="0"/>
        <v>ORD26000020</v>
      </c>
      <c r="I21">
        <f>COUNTIFS(PG_Transactions!$AK:$AK,$H21,PG_Transactions!$E:$E,"CAPTURE",PG_Transactions!$AQ:$AQ,1)</f>
        <v>1</v>
      </c>
      <c r="J21">
        <f>SUMIFS(PG_Transactions!$G:$G,PG_Transactions!$AK:$AK,$H21,PG_Transactions!$E:$E,"CAPTURE",PG_Transactions!$AQ:$AQ,1)</f>
        <v>3798</v>
      </c>
      <c r="K21">
        <f t="shared" si="1"/>
        <v>0</v>
      </c>
      <c r="L21" t="str">
        <f t="shared" si="2"/>
        <v>Amount Match</v>
      </c>
    </row>
    <row r="22" spans="1:12" hidden="1" x14ac:dyDescent="0.3">
      <c r="A22" t="s">
        <v>61</v>
      </c>
      <c r="B22" s="1">
        <v>46282</v>
      </c>
      <c r="C22" t="s">
        <v>62</v>
      </c>
      <c r="D22" t="s">
        <v>27</v>
      </c>
      <c r="E22" t="s">
        <v>33</v>
      </c>
      <c r="F22">
        <v>7999</v>
      </c>
      <c r="G22" t="s">
        <v>10</v>
      </c>
      <c r="H22" t="str">
        <f t="shared" si="0"/>
        <v>ORD26000021</v>
      </c>
      <c r="I22">
        <f>COUNTIFS(PG_Transactions!$AK:$AK,$H22,PG_Transactions!$E:$E,"CAPTURE",PG_Transactions!$AQ:$AQ,1)</f>
        <v>1</v>
      </c>
      <c r="J22">
        <f>SUMIFS(PG_Transactions!$G:$G,PG_Transactions!$AK:$AK,$H22,PG_Transactions!$E:$E,"CAPTURE",PG_Transactions!$AQ:$AQ,1)</f>
        <v>7999</v>
      </c>
      <c r="K22">
        <f t="shared" si="1"/>
        <v>0</v>
      </c>
      <c r="L22" t="str">
        <f t="shared" si="2"/>
        <v>Amount Match</v>
      </c>
    </row>
    <row r="23" spans="1:12" hidden="1" x14ac:dyDescent="0.3">
      <c r="A23" t="s">
        <v>63</v>
      </c>
      <c r="B23" s="1">
        <v>46272</v>
      </c>
      <c r="C23" t="s">
        <v>64</v>
      </c>
      <c r="D23" t="s">
        <v>65</v>
      </c>
      <c r="E23" t="s">
        <v>9</v>
      </c>
      <c r="F23">
        <v>999</v>
      </c>
      <c r="G23" t="s">
        <v>10</v>
      </c>
      <c r="H23" t="str">
        <f t="shared" si="0"/>
        <v>ORD26000022</v>
      </c>
      <c r="I23">
        <f>COUNTIFS(PG_Transactions!$AK:$AK,$H23,PG_Transactions!$E:$E,"CAPTURE",PG_Transactions!$AQ:$AQ,1)</f>
        <v>1</v>
      </c>
      <c r="J23">
        <f>SUMIFS(PG_Transactions!$G:$G,PG_Transactions!$AK:$AK,$H23,PG_Transactions!$E:$E,"CAPTURE",PG_Transactions!$AQ:$AQ,1)</f>
        <v>999</v>
      </c>
      <c r="K23">
        <f t="shared" si="1"/>
        <v>0</v>
      </c>
      <c r="L23" t="str">
        <f t="shared" si="2"/>
        <v>Amount Match</v>
      </c>
    </row>
    <row r="24" spans="1:12" hidden="1" x14ac:dyDescent="0.3">
      <c r="A24" t="s">
        <v>66</v>
      </c>
      <c r="B24" s="1">
        <v>46285</v>
      </c>
      <c r="C24" t="s">
        <v>67</v>
      </c>
      <c r="D24" t="s">
        <v>13</v>
      </c>
      <c r="E24" t="s">
        <v>44</v>
      </c>
      <c r="F24">
        <v>1499</v>
      </c>
      <c r="G24" t="s">
        <v>10</v>
      </c>
      <c r="H24" t="str">
        <f t="shared" si="0"/>
        <v>ORD26000023</v>
      </c>
      <c r="I24">
        <f>COUNTIFS(PG_Transactions!$AK:$AK,$H24,PG_Transactions!$E:$E,"CAPTURE",PG_Transactions!$AQ:$AQ,1)</f>
        <v>1</v>
      </c>
      <c r="J24">
        <f>SUMIFS(PG_Transactions!$G:$G,PG_Transactions!$AK:$AK,$H24,PG_Transactions!$E:$E,"CAPTURE",PG_Transactions!$AQ:$AQ,1)</f>
        <v>1499</v>
      </c>
      <c r="K24">
        <f t="shared" si="1"/>
        <v>0</v>
      </c>
      <c r="L24" t="str">
        <f t="shared" si="2"/>
        <v>Amount Match</v>
      </c>
    </row>
    <row r="25" spans="1:12" hidden="1" x14ac:dyDescent="0.3">
      <c r="A25" t="s">
        <v>68</v>
      </c>
      <c r="B25" s="1">
        <v>46267</v>
      </c>
      <c r="C25" t="s">
        <v>69</v>
      </c>
      <c r="D25" t="s">
        <v>8</v>
      </c>
      <c r="E25" t="s">
        <v>9</v>
      </c>
      <c r="F25">
        <v>2499</v>
      </c>
      <c r="G25" t="s">
        <v>70</v>
      </c>
      <c r="H25" t="str">
        <f t="shared" si="0"/>
        <v>ORD26000024</v>
      </c>
      <c r="I25">
        <f>COUNTIFS(PG_Transactions!$AK:$AK,$H25,PG_Transactions!$E:$E,"CAPTURE",PG_Transactions!$AQ:$AQ,1)</f>
        <v>0</v>
      </c>
      <c r="J25">
        <f>SUMIFS(PG_Transactions!$G:$G,PG_Transactions!$AK:$AK,$H25,PG_Transactions!$E:$E,"CAPTURE",PG_Transactions!$AQ:$AQ,1)</f>
        <v>0</v>
      </c>
      <c r="K25">
        <f t="shared" si="1"/>
        <v>-2499</v>
      </c>
      <c r="L25" t="str">
        <f t="shared" si="2"/>
        <v>No Capture</v>
      </c>
    </row>
    <row r="26" spans="1:12" hidden="1" x14ac:dyDescent="0.3">
      <c r="A26" t="s">
        <v>71</v>
      </c>
      <c r="B26" s="1">
        <v>46290</v>
      </c>
      <c r="C26" t="s">
        <v>72</v>
      </c>
      <c r="D26" t="s">
        <v>51</v>
      </c>
      <c r="E26" t="s">
        <v>9</v>
      </c>
      <c r="F26" s="2">
        <v>5498</v>
      </c>
      <c r="G26" t="s">
        <v>10</v>
      </c>
      <c r="H26" t="str">
        <f t="shared" si="0"/>
        <v>ORD26000025</v>
      </c>
      <c r="I26">
        <f>COUNTIFS(PG_Transactions!$AK:$AK,$H26,PG_Transactions!$E:$E,"CAPTURE",PG_Transactions!$AQ:$AQ,1)</f>
        <v>1</v>
      </c>
      <c r="J26">
        <f>SUMIFS(PG_Transactions!$G:$G,PG_Transactions!$AK:$AK,$H26,PG_Transactions!$E:$E,"CAPTURE",PG_Transactions!$AQ:$AQ,1)</f>
        <v>5498</v>
      </c>
      <c r="K26">
        <f t="shared" si="1"/>
        <v>0</v>
      </c>
      <c r="L26" t="str">
        <f t="shared" si="2"/>
        <v>Amount Match</v>
      </c>
    </row>
    <row r="27" spans="1:12" hidden="1" x14ac:dyDescent="0.3">
      <c r="A27" t="s">
        <v>73</v>
      </c>
      <c r="B27" s="1">
        <v>46274</v>
      </c>
      <c r="C27" t="s">
        <v>74</v>
      </c>
      <c r="D27" t="s">
        <v>13</v>
      </c>
      <c r="E27" t="s">
        <v>9</v>
      </c>
      <c r="F27">
        <v>10498</v>
      </c>
      <c r="G27" t="s">
        <v>10</v>
      </c>
      <c r="H27" t="str">
        <f t="shared" si="0"/>
        <v>ORD26000026</v>
      </c>
      <c r="I27">
        <f>COUNTIFS(PG_Transactions!$AK:$AK,$H27,PG_Transactions!$E:$E,"CAPTURE",PG_Transactions!$AQ:$AQ,1)</f>
        <v>1</v>
      </c>
      <c r="J27">
        <f>SUMIFS(PG_Transactions!$G:$G,PG_Transactions!$AK:$AK,$H27,PG_Transactions!$E:$E,"CAPTURE",PG_Transactions!$AQ:$AQ,1)</f>
        <v>10498</v>
      </c>
      <c r="K27">
        <f t="shared" si="1"/>
        <v>0</v>
      </c>
      <c r="L27" t="str">
        <f t="shared" si="2"/>
        <v>Amount Match</v>
      </c>
    </row>
    <row r="28" spans="1:12" hidden="1" x14ac:dyDescent="0.3">
      <c r="A28" t="s">
        <v>75</v>
      </c>
      <c r="B28" s="1">
        <v>46288</v>
      </c>
      <c r="C28" t="s">
        <v>76</v>
      </c>
      <c r="D28" t="s">
        <v>38</v>
      </c>
      <c r="E28" t="s">
        <v>17</v>
      </c>
      <c r="F28">
        <v>1299</v>
      </c>
      <c r="G28" t="s">
        <v>56</v>
      </c>
      <c r="H28" t="str">
        <f t="shared" si="0"/>
        <v>ORD26000027</v>
      </c>
      <c r="I28">
        <f>COUNTIFS(PG_Transactions!$AK:$AK,$H28,PG_Transactions!$E:$E,"CAPTURE",PG_Transactions!$AQ:$AQ,1)</f>
        <v>1</v>
      </c>
      <c r="J28">
        <f>SUMIFS(PG_Transactions!$G:$G,PG_Transactions!$AK:$AK,$H28,PG_Transactions!$E:$E,"CAPTURE",PG_Transactions!$AQ:$AQ,1)</f>
        <v>1299</v>
      </c>
      <c r="K28">
        <f t="shared" si="1"/>
        <v>0</v>
      </c>
      <c r="L28" t="str">
        <f t="shared" si="2"/>
        <v>Amount Match</v>
      </c>
    </row>
    <row r="29" spans="1:12" hidden="1" x14ac:dyDescent="0.3">
      <c r="A29" t="s">
        <v>77</v>
      </c>
      <c r="B29" s="1">
        <v>46280</v>
      </c>
      <c r="C29" t="s">
        <v>78</v>
      </c>
      <c r="D29" t="s">
        <v>38</v>
      </c>
      <c r="E29" t="s">
        <v>9</v>
      </c>
      <c r="F29">
        <v>599</v>
      </c>
      <c r="G29" t="s">
        <v>10</v>
      </c>
      <c r="H29" t="str">
        <f t="shared" si="0"/>
        <v>ORD26000028</v>
      </c>
      <c r="I29">
        <f>COUNTIFS(PG_Transactions!$AK:$AK,$H29,PG_Transactions!$E:$E,"CAPTURE",PG_Transactions!$AQ:$AQ,1)</f>
        <v>1</v>
      </c>
      <c r="J29">
        <f>SUMIFS(PG_Transactions!$G:$G,PG_Transactions!$AK:$AK,$H29,PG_Transactions!$E:$E,"CAPTURE",PG_Transactions!$AQ:$AQ,1)</f>
        <v>599</v>
      </c>
      <c r="K29">
        <f t="shared" si="1"/>
        <v>0</v>
      </c>
      <c r="L29" t="str">
        <f t="shared" si="2"/>
        <v>Amount Match</v>
      </c>
    </row>
    <row r="30" spans="1:12" hidden="1" x14ac:dyDescent="0.3">
      <c r="A30" t="s">
        <v>79</v>
      </c>
      <c r="B30" s="1">
        <v>46273</v>
      </c>
      <c r="C30" t="s">
        <v>80</v>
      </c>
      <c r="D30" t="s">
        <v>8</v>
      </c>
      <c r="E30" t="s">
        <v>17</v>
      </c>
      <c r="F30">
        <v>898</v>
      </c>
      <c r="G30" t="s">
        <v>10</v>
      </c>
      <c r="H30" t="str">
        <f t="shared" si="0"/>
        <v>ORD26000029</v>
      </c>
      <c r="I30">
        <f>COUNTIFS(PG_Transactions!$AK:$AK,$H30,PG_Transactions!$E:$E,"CAPTURE",PG_Transactions!$AQ:$AQ,1)</f>
        <v>1</v>
      </c>
      <c r="J30">
        <f>SUMIFS(PG_Transactions!$G:$G,PG_Transactions!$AK:$AK,$H30,PG_Transactions!$E:$E,"CAPTURE",PG_Transactions!$AQ:$AQ,1)</f>
        <v>898</v>
      </c>
      <c r="K30">
        <f t="shared" si="1"/>
        <v>0</v>
      </c>
      <c r="L30" t="str">
        <f t="shared" si="2"/>
        <v>Amount Match</v>
      </c>
    </row>
    <row r="31" spans="1:12" hidden="1" x14ac:dyDescent="0.3">
      <c r="A31" t="s">
        <v>81</v>
      </c>
      <c r="B31" s="1">
        <v>46294</v>
      </c>
      <c r="C31" t="s">
        <v>82</v>
      </c>
      <c r="D31" t="s">
        <v>24</v>
      </c>
      <c r="E31" t="s">
        <v>9</v>
      </c>
      <c r="F31">
        <v>7999</v>
      </c>
      <c r="G31" t="s">
        <v>10</v>
      </c>
      <c r="H31" t="str">
        <f t="shared" si="0"/>
        <v>ORD26000030</v>
      </c>
      <c r="I31">
        <f>COUNTIFS(PG_Transactions!$AK:$AK,$H31,PG_Transactions!$E:$E,"CAPTURE",PG_Transactions!$AQ:$AQ,1)</f>
        <v>1</v>
      </c>
      <c r="J31">
        <f>SUMIFS(PG_Transactions!$G:$G,PG_Transactions!$AK:$AK,$H31,PG_Transactions!$E:$E,"CAPTURE",PG_Transactions!$AQ:$AQ,1)</f>
        <v>7999</v>
      </c>
      <c r="K31">
        <f t="shared" si="1"/>
        <v>0</v>
      </c>
      <c r="L31" t="str">
        <f t="shared" si="2"/>
        <v>Amount Match</v>
      </c>
    </row>
    <row r="32" spans="1:12" hidden="1" x14ac:dyDescent="0.3">
      <c r="A32" t="s">
        <v>83</v>
      </c>
      <c r="B32" s="1">
        <v>46272</v>
      </c>
      <c r="C32" t="s">
        <v>84</v>
      </c>
      <c r="D32" t="s">
        <v>13</v>
      </c>
      <c r="E32" t="s">
        <v>17</v>
      </c>
      <c r="F32">
        <v>3998</v>
      </c>
      <c r="G32" t="s">
        <v>70</v>
      </c>
      <c r="H32" t="str">
        <f t="shared" si="0"/>
        <v>ORD26000031</v>
      </c>
      <c r="I32">
        <f>COUNTIFS(PG_Transactions!$AK:$AK,$H32,PG_Transactions!$E:$E,"CAPTURE",PG_Transactions!$AQ:$AQ,1)</f>
        <v>0</v>
      </c>
      <c r="J32">
        <f>SUMIFS(PG_Transactions!$G:$G,PG_Transactions!$AK:$AK,$H32,PG_Transactions!$E:$E,"CAPTURE",PG_Transactions!$AQ:$AQ,1)</f>
        <v>0</v>
      </c>
      <c r="K32">
        <f t="shared" si="1"/>
        <v>-3998</v>
      </c>
      <c r="L32" t="str">
        <f t="shared" si="2"/>
        <v>No Capture</v>
      </c>
    </row>
    <row r="33" spans="1:12" hidden="1" x14ac:dyDescent="0.3">
      <c r="A33" t="s">
        <v>85</v>
      </c>
      <c r="B33" s="1">
        <v>46291</v>
      </c>
      <c r="C33" t="s">
        <v>86</v>
      </c>
      <c r="D33" t="s">
        <v>41</v>
      </c>
      <c r="E33" t="s">
        <v>9</v>
      </c>
      <c r="F33">
        <v>6298</v>
      </c>
      <c r="G33" t="s">
        <v>10</v>
      </c>
      <c r="H33" t="str">
        <f t="shared" si="0"/>
        <v>ORD26000032</v>
      </c>
      <c r="I33">
        <f>COUNTIFS(PG_Transactions!$AK:$AK,$H33,PG_Transactions!$E:$E,"CAPTURE",PG_Transactions!$AQ:$AQ,1)</f>
        <v>1</v>
      </c>
      <c r="J33">
        <f>SUMIFS(PG_Transactions!$G:$G,PG_Transactions!$AK:$AK,$H33,PG_Transactions!$E:$E,"CAPTURE",PG_Transactions!$AQ:$AQ,1)</f>
        <v>6298</v>
      </c>
      <c r="K33">
        <f t="shared" si="1"/>
        <v>0</v>
      </c>
      <c r="L33" t="str">
        <f t="shared" si="2"/>
        <v>Amount Match</v>
      </c>
    </row>
    <row r="34" spans="1:12" hidden="1" x14ac:dyDescent="0.3">
      <c r="A34" t="s">
        <v>87</v>
      </c>
      <c r="B34" s="1">
        <v>46279</v>
      </c>
      <c r="C34" t="s">
        <v>88</v>
      </c>
      <c r="D34" t="s">
        <v>8</v>
      </c>
      <c r="E34" t="s">
        <v>17</v>
      </c>
      <c r="F34">
        <v>9498</v>
      </c>
      <c r="G34" t="s">
        <v>10</v>
      </c>
      <c r="H34" t="str">
        <f t="shared" si="0"/>
        <v>ORD26000033</v>
      </c>
      <c r="I34">
        <f>COUNTIFS(PG_Transactions!$AK:$AK,$H34,PG_Transactions!$E:$E,"CAPTURE",PG_Transactions!$AQ:$AQ,1)</f>
        <v>1</v>
      </c>
      <c r="J34">
        <f>SUMIFS(PG_Transactions!$G:$G,PG_Transactions!$AK:$AK,$H34,PG_Transactions!$E:$E,"CAPTURE",PG_Transactions!$AQ:$AQ,1)</f>
        <v>9498</v>
      </c>
      <c r="K34">
        <f t="shared" si="1"/>
        <v>0</v>
      </c>
      <c r="L34" t="str">
        <f t="shared" si="2"/>
        <v>Amount Match</v>
      </c>
    </row>
    <row r="35" spans="1:12" hidden="1" x14ac:dyDescent="0.3">
      <c r="A35" t="s">
        <v>89</v>
      </c>
      <c r="B35" s="1">
        <v>46267</v>
      </c>
      <c r="C35" t="s">
        <v>90</v>
      </c>
      <c r="D35" t="s">
        <v>13</v>
      </c>
      <c r="E35" t="s">
        <v>9</v>
      </c>
      <c r="F35">
        <v>4498</v>
      </c>
      <c r="G35" t="s">
        <v>10</v>
      </c>
      <c r="H35" t="str">
        <f t="shared" si="0"/>
        <v>ORD26000034</v>
      </c>
      <c r="I35">
        <f>COUNTIFS(PG_Transactions!$AK:$AK,$H35,PG_Transactions!$E:$E,"CAPTURE",PG_Transactions!$AQ:$AQ,1)</f>
        <v>1</v>
      </c>
      <c r="J35">
        <f>SUMIFS(PG_Transactions!$G:$G,PG_Transactions!$AK:$AK,$H35,PG_Transactions!$E:$E,"CAPTURE",PG_Transactions!$AQ:$AQ,1)</f>
        <v>4498</v>
      </c>
      <c r="K35">
        <f t="shared" si="1"/>
        <v>0</v>
      </c>
      <c r="L35" t="str">
        <f t="shared" si="2"/>
        <v>Amount Match</v>
      </c>
    </row>
    <row r="36" spans="1:12" hidden="1" x14ac:dyDescent="0.3">
      <c r="A36" t="s">
        <v>91</v>
      </c>
      <c r="B36" s="1">
        <v>46283</v>
      </c>
      <c r="C36" t="s">
        <v>92</v>
      </c>
      <c r="D36" t="s">
        <v>24</v>
      </c>
      <c r="E36" t="s">
        <v>9</v>
      </c>
      <c r="F36">
        <v>1798</v>
      </c>
      <c r="G36" t="s">
        <v>10</v>
      </c>
      <c r="H36" t="str">
        <f t="shared" si="0"/>
        <v>ORD26000035</v>
      </c>
      <c r="I36">
        <f>COUNTIFS(PG_Transactions!$AK:$AK,$H36,PG_Transactions!$E:$E,"CAPTURE",PG_Transactions!$AQ:$AQ,1)</f>
        <v>1</v>
      </c>
      <c r="J36">
        <f>SUMIFS(PG_Transactions!$G:$G,PG_Transactions!$AK:$AK,$H36,PG_Transactions!$E:$E,"CAPTURE",PG_Transactions!$AQ:$AQ,1)</f>
        <v>1798</v>
      </c>
      <c r="K36">
        <f t="shared" si="1"/>
        <v>0</v>
      </c>
      <c r="L36" t="str">
        <f t="shared" si="2"/>
        <v>Amount Match</v>
      </c>
    </row>
    <row r="37" spans="1:12" hidden="1" x14ac:dyDescent="0.3">
      <c r="A37" t="s">
        <v>93</v>
      </c>
      <c r="B37" s="1">
        <v>46291</v>
      </c>
      <c r="C37" t="s">
        <v>94</v>
      </c>
      <c r="D37" t="s">
        <v>8</v>
      </c>
      <c r="E37" t="s">
        <v>9</v>
      </c>
      <c r="F37">
        <v>648</v>
      </c>
      <c r="G37" t="s">
        <v>10</v>
      </c>
      <c r="H37" t="str">
        <f t="shared" si="0"/>
        <v>ORD26000036</v>
      </c>
      <c r="I37">
        <f>COUNTIFS(PG_Transactions!$AK:$AK,$H37,PG_Transactions!$E:$E,"CAPTURE",PG_Transactions!$AQ:$AQ,1)</f>
        <v>1</v>
      </c>
      <c r="J37">
        <f>SUMIFS(PG_Transactions!$G:$G,PG_Transactions!$AK:$AK,$H37,PG_Transactions!$E:$E,"CAPTURE",PG_Transactions!$AQ:$AQ,1)</f>
        <v>648</v>
      </c>
      <c r="K37">
        <f t="shared" si="1"/>
        <v>0</v>
      </c>
      <c r="L37" t="str">
        <f t="shared" si="2"/>
        <v>Amount Match</v>
      </c>
    </row>
    <row r="38" spans="1:12" hidden="1" x14ac:dyDescent="0.3">
      <c r="A38" t="s">
        <v>95</v>
      </c>
      <c r="B38" s="1">
        <v>46295</v>
      </c>
      <c r="C38" t="s">
        <v>96</v>
      </c>
      <c r="D38" t="s">
        <v>65</v>
      </c>
      <c r="E38" t="s">
        <v>9</v>
      </c>
      <c r="F38">
        <v>499</v>
      </c>
      <c r="G38" t="s">
        <v>10</v>
      </c>
      <c r="H38" t="str">
        <f t="shared" si="0"/>
        <v>ORD26000037</v>
      </c>
      <c r="I38">
        <f>COUNTIFS(PG_Transactions!$AK:$AK,$H38,PG_Transactions!$E:$E,"CAPTURE",PG_Transactions!$AQ:$AQ,1)</f>
        <v>1</v>
      </c>
      <c r="J38">
        <f>SUMIFS(PG_Transactions!$G:$G,PG_Transactions!$AK:$AK,$H38,PG_Transactions!$E:$E,"CAPTURE",PG_Transactions!$AQ:$AQ,1)</f>
        <v>499</v>
      </c>
      <c r="K38">
        <f t="shared" si="1"/>
        <v>0</v>
      </c>
      <c r="L38" t="str">
        <f t="shared" si="2"/>
        <v>Amount Match</v>
      </c>
    </row>
    <row r="39" spans="1:12" hidden="1" x14ac:dyDescent="0.3">
      <c r="A39" t="s">
        <v>97</v>
      </c>
      <c r="B39" s="1">
        <v>46271</v>
      </c>
      <c r="C39" t="s">
        <v>98</v>
      </c>
      <c r="D39" t="s">
        <v>32</v>
      </c>
      <c r="E39" t="s">
        <v>17</v>
      </c>
      <c r="F39">
        <v>1598</v>
      </c>
      <c r="G39" t="s">
        <v>10</v>
      </c>
      <c r="H39" t="str">
        <f t="shared" si="0"/>
        <v>ORD26000038</v>
      </c>
      <c r="I39">
        <f>COUNTIFS(PG_Transactions!$AK:$AK,$H39,PG_Transactions!$E:$E,"CAPTURE",PG_Transactions!$AQ:$AQ,1)</f>
        <v>1</v>
      </c>
      <c r="J39">
        <f>SUMIFS(PG_Transactions!$G:$G,PG_Transactions!$AK:$AK,$H39,PG_Transactions!$E:$E,"CAPTURE",PG_Transactions!$AQ:$AQ,1)</f>
        <v>1598</v>
      </c>
      <c r="K39">
        <f t="shared" si="1"/>
        <v>0</v>
      </c>
      <c r="L39" t="str">
        <f t="shared" si="2"/>
        <v>Amount Match</v>
      </c>
    </row>
    <row r="40" spans="1:12" hidden="1" x14ac:dyDescent="0.3">
      <c r="A40" t="s">
        <v>99</v>
      </c>
      <c r="B40" s="1">
        <v>46279</v>
      </c>
      <c r="C40" t="s">
        <v>100</v>
      </c>
      <c r="D40" t="s">
        <v>32</v>
      </c>
      <c r="E40" t="s">
        <v>9</v>
      </c>
      <c r="F40">
        <v>10297</v>
      </c>
      <c r="G40" t="s">
        <v>10</v>
      </c>
      <c r="H40" t="str">
        <f t="shared" si="0"/>
        <v>ORD26000039</v>
      </c>
      <c r="I40">
        <f>COUNTIFS(PG_Transactions!$AK:$AK,$H40,PG_Transactions!$E:$E,"CAPTURE",PG_Transactions!$AQ:$AQ,1)</f>
        <v>1</v>
      </c>
      <c r="J40">
        <f>SUMIFS(PG_Transactions!$G:$G,PG_Transactions!$AK:$AK,$H40,PG_Transactions!$E:$E,"CAPTURE",PG_Transactions!$AQ:$AQ,1)</f>
        <v>10297</v>
      </c>
      <c r="K40">
        <f t="shared" si="1"/>
        <v>0</v>
      </c>
      <c r="L40" t="str">
        <f t="shared" si="2"/>
        <v>Amount Match</v>
      </c>
    </row>
    <row r="41" spans="1:12" hidden="1" x14ac:dyDescent="0.3">
      <c r="A41" t="s">
        <v>101</v>
      </c>
      <c r="B41" s="1">
        <v>46272</v>
      </c>
      <c r="C41" t="s">
        <v>102</v>
      </c>
      <c r="D41" t="s">
        <v>65</v>
      </c>
      <c r="E41" t="s">
        <v>9</v>
      </c>
      <c r="F41">
        <v>2499</v>
      </c>
      <c r="G41" t="s">
        <v>10</v>
      </c>
      <c r="H41" t="str">
        <f t="shared" si="0"/>
        <v>ORD26000040</v>
      </c>
      <c r="I41">
        <f>COUNTIFS(PG_Transactions!$AK:$AK,$H41,PG_Transactions!$E:$E,"CAPTURE",PG_Transactions!$AQ:$AQ,1)</f>
        <v>1</v>
      </c>
      <c r="J41">
        <f>SUMIFS(PG_Transactions!$G:$G,PG_Transactions!$AK:$AK,$H41,PG_Transactions!$E:$E,"CAPTURE",PG_Transactions!$AQ:$AQ,1)</f>
        <v>2499</v>
      </c>
      <c r="K41">
        <f t="shared" si="1"/>
        <v>0</v>
      </c>
      <c r="L41" t="str">
        <f t="shared" si="2"/>
        <v>Amount Match</v>
      </c>
    </row>
    <row r="42" spans="1:12" hidden="1" x14ac:dyDescent="0.3">
      <c r="A42" t="s">
        <v>103</v>
      </c>
      <c r="B42" s="1">
        <v>46267</v>
      </c>
      <c r="C42" t="s">
        <v>104</v>
      </c>
      <c r="D42" t="s">
        <v>38</v>
      </c>
      <c r="E42" t="s">
        <v>9</v>
      </c>
      <c r="F42">
        <v>3298</v>
      </c>
      <c r="G42" t="s">
        <v>105</v>
      </c>
      <c r="H42" t="str">
        <f t="shared" si="0"/>
        <v>ORD26000041</v>
      </c>
      <c r="I42">
        <f>COUNTIFS(PG_Transactions!$AK:$AK,$H42,PG_Transactions!$E:$E,"CAPTURE",PG_Transactions!$AQ:$AQ,1)</f>
        <v>0</v>
      </c>
      <c r="J42">
        <f>SUMIFS(PG_Transactions!$G:$G,PG_Transactions!$AK:$AK,$H42,PG_Transactions!$E:$E,"CAPTURE",PG_Transactions!$AQ:$AQ,1)</f>
        <v>0</v>
      </c>
      <c r="K42">
        <f t="shared" si="1"/>
        <v>-3298</v>
      </c>
      <c r="L42" t="str">
        <f t="shared" si="2"/>
        <v>No Capture</v>
      </c>
    </row>
    <row r="43" spans="1:12" hidden="1" x14ac:dyDescent="0.3">
      <c r="A43" t="s">
        <v>106</v>
      </c>
      <c r="B43" s="1">
        <v>46268</v>
      </c>
      <c r="C43" t="s">
        <v>107</v>
      </c>
      <c r="D43" t="s">
        <v>16</v>
      </c>
      <c r="E43" t="s">
        <v>17</v>
      </c>
      <c r="F43">
        <v>349</v>
      </c>
      <c r="G43" t="s">
        <v>10</v>
      </c>
      <c r="H43" t="str">
        <f t="shared" si="0"/>
        <v>ORD26000042</v>
      </c>
      <c r="I43">
        <f>COUNTIFS(PG_Transactions!$AK:$AK,$H43,PG_Transactions!$E:$E,"CAPTURE",PG_Transactions!$AQ:$AQ,1)</f>
        <v>1</v>
      </c>
      <c r="J43">
        <f>SUMIFS(PG_Transactions!$G:$G,PG_Transactions!$AK:$AK,$H43,PG_Transactions!$E:$E,"CAPTURE",PG_Transactions!$AQ:$AQ,1)</f>
        <v>349</v>
      </c>
      <c r="K43">
        <f t="shared" si="1"/>
        <v>0</v>
      </c>
      <c r="L43" t="str">
        <f t="shared" si="2"/>
        <v>Amount Match</v>
      </c>
    </row>
    <row r="44" spans="1:12" hidden="1" x14ac:dyDescent="0.3">
      <c r="A44" t="s">
        <v>108</v>
      </c>
      <c r="B44" s="1">
        <v>46269</v>
      </c>
      <c r="C44" t="s">
        <v>109</v>
      </c>
      <c r="D44" t="s">
        <v>27</v>
      </c>
      <c r="E44" t="s">
        <v>17</v>
      </c>
      <c r="F44">
        <v>3098</v>
      </c>
      <c r="G44" t="s">
        <v>10</v>
      </c>
      <c r="H44" t="str">
        <f t="shared" si="0"/>
        <v>ORD26000043</v>
      </c>
      <c r="I44">
        <f>COUNTIFS(PG_Transactions!$AK:$AK,$H44,PG_Transactions!$E:$E,"CAPTURE",PG_Transactions!$AQ:$AQ,1)</f>
        <v>1</v>
      </c>
      <c r="J44">
        <f>SUMIFS(PG_Transactions!$G:$G,PG_Transactions!$AK:$AK,$H44,PG_Transactions!$E:$E,"CAPTURE",PG_Transactions!$AQ:$AQ,1)</f>
        <v>3098</v>
      </c>
      <c r="K44">
        <f t="shared" si="1"/>
        <v>0</v>
      </c>
      <c r="L44" t="str">
        <f t="shared" si="2"/>
        <v>Amount Match</v>
      </c>
    </row>
    <row r="45" spans="1:12" hidden="1" x14ac:dyDescent="0.3">
      <c r="A45" t="s">
        <v>110</v>
      </c>
      <c r="B45" s="1">
        <v>46284</v>
      </c>
      <c r="C45" t="s">
        <v>111</v>
      </c>
      <c r="D45" t="s">
        <v>32</v>
      </c>
      <c r="E45" t="s">
        <v>17</v>
      </c>
      <c r="F45">
        <v>1798</v>
      </c>
      <c r="G45" t="s">
        <v>10</v>
      </c>
      <c r="H45" t="str">
        <f t="shared" si="0"/>
        <v>ORD26000044</v>
      </c>
      <c r="I45">
        <f>COUNTIFS(PG_Transactions!$AK:$AK,$H45,PG_Transactions!$E:$E,"CAPTURE",PG_Transactions!$AQ:$AQ,1)</f>
        <v>1</v>
      </c>
      <c r="J45">
        <f>SUMIFS(PG_Transactions!$G:$G,PG_Transactions!$AK:$AK,$H45,PG_Transactions!$E:$E,"CAPTURE",PG_Transactions!$AQ:$AQ,1)</f>
        <v>1798</v>
      </c>
      <c r="K45">
        <f t="shared" si="1"/>
        <v>0</v>
      </c>
      <c r="L45" t="str">
        <f t="shared" si="2"/>
        <v>Amount Match</v>
      </c>
    </row>
    <row r="46" spans="1:12" hidden="1" x14ac:dyDescent="0.3">
      <c r="A46" t="s">
        <v>112</v>
      </c>
      <c r="B46" s="1">
        <v>46278</v>
      </c>
      <c r="C46" t="s">
        <v>113</v>
      </c>
      <c r="D46" t="s">
        <v>65</v>
      </c>
      <c r="E46" t="s">
        <v>9</v>
      </c>
      <c r="F46" s="2">
        <v>2999</v>
      </c>
      <c r="G46" t="s">
        <v>10</v>
      </c>
      <c r="H46" t="str">
        <f t="shared" si="0"/>
        <v>ORD26000045</v>
      </c>
      <c r="I46">
        <f>COUNTIFS(PG_Transactions!$AK:$AK,$H46,PG_Transactions!$E:$E,"CAPTURE",PG_Transactions!$AQ:$AQ,1)</f>
        <v>1</v>
      </c>
      <c r="J46">
        <f>SUMIFS(PG_Transactions!$G:$G,PG_Transactions!$AK:$AK,$H46,PG_Transactions!$E:$E,"CAPTURE",PG_Transactions!$AQ:$AQ,1)</f>
        <v>2999</v>
      </c>
      <c r="K46">
        <f t="shared" si="1"/>
        <v>0</v>
      </c>
      <c r="L46" t="str">
        <f t="shared" si="2"/>
        <v>Amount Match</v>
      </c>
    </row>
    <row r="47" spans="1:12" hidden="1" x14ac:dyDescent="0.3">
      <c r="A47" t="s">
        <v>114</v>
      </c>
      <c r="B47" s="1">
        <v>46280</v>
      </c>
      <c r="C47" t="s">
        <v>115</v>
      </c>
      <c r="D47" t="s">
        <v>51</v>
      </c>
      <c r="E47" t="s">
        <v>9</v>
      </c>
      <c r="F47">
        <v>2848</v>
      </c>
      <c r="G47" t="s">
        <v>10</v>
      </c>
      <c r="H47" t="str">
        <f t="shared" si="0"/>
        <v>ORD26000046</v>
      </c>
      <c r="I47">
        <f>COUNTIFS(PG_Transactions!$AK:$AK,$H47,PG_Transactions!$E:$E,"CAPTURE",PG_Transactions!$AQ:$AQ,1)</f>
        <v>1</v>
      </c>
      <c r="J47">
        <f>SUMIFS(PG_Transactions!$G:$G,PG_Transactions!$AK:$AK,$H47,PG_Transactions!$E:$E,"CAPTURE",PG_Transactions!$AQ:$AQ,1)</f>
        <v>2848</v>
      </c>
      <c r="K47">
        <f t="shared" si="1"/>
        <v>0</v>
      </c>
      <c r="L47" t="str">
        <f t="shared" si="2"/>
        <v>Amount Match</v>
      </c>
    </row>
    <row r="48" spans="1:12" hidden="1" x14ac:dyDescent="0.3">
      <c r="A48" t="s">
        <v>116</v>
      </c>
      <c r="B48" s="1">
        <v>46295</v>
      </c>
      <c r="C48" t="s">
        <v>117</v>
      </c>
      <c r="D48" t="s">
        <v>24</v>
      </c>
      <c r="E48" t="s">
        <v>9</v>
      </c>
      <c r="F48">
        <v>349</v>
      </c>
      <c r="G48" t="s">
        <v>10</v>
      </c>
      <c r="H48" t="str">
        <f t="shared" si="0"/>
        <v>ORD26000047</v>
      </c>
      <c r="I48">
        <f>COUNTIFS(PG_Transactions!$AK:$AK,$H48,PG_Transactions!$E:$E,"CAPTURE",PG_Transactions!$AQ:$AQ,1)</f>
        <v>1</v>
      </c>
      <c r="J48">
        <f>SUMIFS(PG_Transactions!$G:$G,PG_Transactions!$AK:$AK,$H48,PG_Transactions!$E:$E,"CAPTURE",PG_Transactions!$AQ:$AQ,1)</f>
        <v>349</v>
      </c>
      <c r="K48">
        <f t="shared" si="1"/>
        <v>0</v>
      </c>
      <c r="L48" t="str">
        <f t="shared" si="2"/>
        <v>Amount Match</v>
      </c>
    </row>
    <row r="49" spans="1:12" hidden="1" x14ac:dyDescent="0.3">
      <c r="A49" t="s">
        <v>118</v>
      </c>
      <c r="B49" s="1">
        <v>46292</v>
      </c>
      <c r="C49" t="s">
        <v>119</v>
      </c>
      <c r="D49" t="s">
        <v>38</v>
      </c>
      <c r="E49" t="s">
        <v>44</v>
      </c>
      <c r="F49">
        <v>4298</v>
      </c>
      <c r="G49" t="s">
        <v>10</v>
      </c>
      <c r="H49" t="str">
        <f t="shared" si="0"/>
        <v>ORD26000048</v>
      </c>
      <c r="I49">
        <f>COUNTIFS(PG_Transactions!$AK:$AK,$H49,PG_Transactions!$E:$E,"CAPTURE",PG_Transactions!$AQ:$AQ,1)</f>
        <v>1</v>
      </c>
      <c r="J49">
        <f>SUMIFS(PG_Transactions!$G:$G,PG_Transactions!$AK:$AK,$H49,PG_Transactions!$E:$E,"CAPTURE",PG_Transactions!$AQ:$AQ,1)</f>
        <v>4298</v>
      </c>
      <c r="K49">
        <f t="shared" si="1"/>
        <v>0</v>
      </c>
      <c r="L49" t="str">
        <f t="shared" si="2"/>
        <v>Amount Match</v>
      </c>
    </row>
    <row r="50" spans="1:12" hidden="1" x14ac:dyDescent="0.3">
      <c r="A50" t="s">
        <v>120</v>
      </c>
      <c r="B50" s="1">
        <v>46266</v>
      </c>
      <c r="C50" t="s">
        <v>121</v>
      </c>
      <c r="D50" t="s">
        <v>32</v>
      </c>
      <c r="E50" t="s">
        <v>9</v>
      </c>
      <c r="F50">
        <v>10597</v>
      </c>
      <c r="G50" t="s">
        <v>70</v>
      </c>
      <c r="H50" t="str">
        <f t="shared" si="0"/>
        <v>ORD26000049</v>
      </c>
      <c r="I50">
        <f>COUNTIFS(PG_Transactions!$AK:$AK,$H50,PG_Transactions!$E:$E,"CAPTURE",PG_Transactions!$AQ:$AQ,1)</f>
        <v>0</v>
      </c>
      <c r="J50">
        <f>SUMIFS(PG_Transactions!$G:$G,PG_Transactions!$AK:$AK,$H50,PG_Transactions!$E:$E,"CAPTURE",PG_Transactions!$AQ:$AQ,1)</f>
        <v>0</v>
      </c>
      <c r="K50">
        <f t="shared" si="1"/>
        <v>-10597</v>
      </c>
      <c r="L50" t="str">
        <f t="shared" si="2"/>
        <v>No Capture</v>
      </c>
    </row>
    <row r="51" spans="1:12" hidden="1" x14ac:dyDescent="0.3">
      <c r="A51" t="s">
        <v>122</v>
      </c>
      <c r="B51" s="1">
        <v>46269</v>
      </c>
      <c r="C51" t="s">
        <v>123</v>
      </c>
      <c r="D51" t="s">
        <v>13</v>
      </c>
      <c r="E51" t="s">
        <v>9</v>
      </c>
      <c r="F51">
        <v>3499</v>
      </c>
      <c r="G51" t="s">
        <v>10</v>
      </c>
      <c r="H51" t="str">
        <f t="shared" si="0"/>
        <v>ORD26000050</v>
      </c>
      <c r="I51">
        <f>COUNTIFS(PG_Transactions!$AK:$AK,$H51,PG_Transactions!$E:$E,"CAPTURE",PG_Transactions!$AQ:$AQ,1)</f>
        <v>1</v>
      </c>
      <c r="J51">
        <f>SUMIFS(PG_Transactions!$G:$G,PG_Transactions!$AK:$AK,$H51,PG_Transactions!$E:$E,"CAPTURE",PG_Transactions!$AQ:$AQ,1)</f>
        <v>3499</v>
      </c>
      <c r="K51">
        <f t="shared" si="1"/>
        <v>0</v>
      </c>
      <c r="L51" t="str">
        <f t="shared" si="2"/>
        <v>Amount Match</v>
      </c>
    </row>
    <row r="52" spans="1:12" hidden="1" x14ac:dyDescent="0.3">
      <c r="A52" t="s">
        <v>124</v>
      </c>
      <c r="B52" s="1">
        <v>46288</v>
      </c>
      <c r="C52" t="s">
        <v>125</v>
      </c>
      <c r="D52" t="s">
        <v>24</v>
      </c>
      <c r="E52" t="s">
        <v>33</v>
      </c>
      <c r="F52">
        <v>599</v>
      </c>
      <c r="G52" t="s">
        <v>10</v>
      </c>
      <c r="H52" t="str">
        <f t="shared" si="0"/>
        <v>ORD26000051</v>
      </c>
      <c r="I52">
        <f>COUNTIFS(PG_Transactions!$AK:$AK,$H52,PG_Transactions!$E:$E,"CAPTURE",PG_Transactions!$AQ:$AQ,1)</f>
        <v>1</v>
      </c>
      <c r="J52">
        <f>SUMIFS(PG_Transactions!$G:$G,PG_Transactions!$AK:$AK,$H52,PG_Transactions!$E:$E,"CAPTURE",PG_Transactions!$AQ:$AQ,1)</f>
        <v>599</v>
      </c>
      <c r="K52">
        <f t="shared" si="1"/>
        <v>0</v>
      </c>
      <c r="L52" t="str">
        <f t="shared" si="2"/>
        <v>Amount Match</v>
      </c>
    </row>
    <row r="53" spans="1:12" hidden="1" x14ac:dyDescent="0.3">
      <c r="A53" t="s">
        <v>126</v>
      </c>
      <c r="B53" s="1">
        <v>46274</v>
      </c>
      <c r="C53" t="s">
        <v>127</v>
      </c>
      <c r="D53" t="s">
        <v>65</v>
      </c>
      <c r="E53" t="s">
        <v>33</v>
      </c>
      <c r="F53">
        <v>349</v>
      </c>
      <c r="G53" t="s">
        <v>10</v>
      </c>
      <c r="H53" t="str">
        <f t="shared" si="0"/>
        <v>ORD26000052</v>
      </c>
      <c r="I53">
        <f>COUNTIFS(PG_Transactions!$AK:$AK,$H53,PG_Transactions!$E:$E,"CAPTURE",PG_Transactions!$AQ:$AQ,1)</f>
        <v>1</v>
      </c>
      <c r="J53">
        <f>SUMIFS(PG_Transactions!$G:$G,PG_Transactions!$AK:$AK,$H53,PG_Transactions!$E:$E,"CAPTURE",PG_Transactions!$AQ:$AQ,1)</f>
        <v>349</v>
      </c>
      <c r="K53">
        <f t="shared" si="1"/>
        <v>0</v>
      </c>
      <c r="L53" t="str">
        <f t="shared" si="2"/>
        <v>Amount Match</v>
      </c>
    </row>
    <row r="54" spans="1:12" hidden="1" x14ac:dyDescent="0.3">
      <c r="A54" t="s">
        <v>128</v>
      </c>
      <c r="B54" s="1">
        <v>46276</v>
      </c>
      <c r="C54" t="s">
        <v>129</v>
      </c>
      <c r="D54" t="s">
        <v>38</v>
      </c>
      <c r="E54" t="s">
        <v>9</v>
      </c>
      <c r="F54">
        <v>2999</v>
      </c>
      <c r="G54" t="s">
        <v>56</v>
      </c>
      <c r="H54" t="str">
        <f t="shared" si="0"/>
        <v>ORD26000053</v>
      </c>
      <c r="I54">
        <f>COUNTIFS(PG_Transactions!$AK:$AK,$H54,PG_Transactions!$E:$E,"CAPTURE",PG_Transactions!$AQ:$AQ,1)</f>
        <v>1</v>
      </c>
      <c r="J54">
        <f>SUMIFS(PG_Transactions!$G:$G,PG_Transactions!$AK:$AK,$H54,PG_Transactions!$E:$E,"CAPTURE",PG_Transactions!$AQ:$AQ,1)</f>
        <v>2999</v>
      </c>
      <c r="K54">
        <f t="shared" si="1"/>
        <v>0</v>
      </c>
      <c r="L54" t="str">
        <f t="shared" si="2"/>
        <v>Amount Match</v>
      </c>
    </row>
    <row r="55" spans="1:12" hidden="1" x14ac:dyDescent="0.3">
      <c r="A55" t="s">
        <v>130</v>
      </c>
      <c r="B55" s="1">
        <v>46288</v>
      </c>
      <c r="C55" t="s">
        <v>131</v>
      </c>
      <c r="D55" t="s">
        <v>38</v>
      </c>
      <c r="E55" t="s">
        <v>44</v>
      </c>
      <c r="F55">
        <v>2098</v>
      </c>
      <c r="G55" t="s">
        <v>10</v>
      </c>
      <c r="H55" t="str">
        <f t="shared" si="0"/>
        <v>ORD26000054</v>
      </c>
      <c r="I55">
        <f>COUNTIFS(PG_Transactions!$AK:$AK,$H55,PG_Transactions!$E:$E,"CAPTURE",PG_Transactions!$AQ:$AQ,1)</f>
        <v>1</v>
      </c>
      <c r="J55">
        <f>SUMIFS(PG_Transactions!$G:$G,PG_Transactions!$AK:$AK,$H55,PG_Transactions!$E:$E,"CAPTURE",PG_Transactions!$AQ:$AQ,1)</f>
        <v>2098</v>
      </c>
      <c r="K55">
        <f t="shared" si="1"/>
        <v>0</v>
      </c>
      <c r="L55" t="str">
        <f t="shared" si="2"/>
        <v>Amount Match</v>
      </c>
    </row>
    <row r="56" spans="1:12" hidden="1" x14ac:dyDescent="0.3">
      <c r="A56" t="s">
        <v>132</v>
      </c>
      <c r="B56" s="1">
        <v>46267</v>
      </c>
      <c r="C56" t="s">
        <v>133</v>
      </c>
      <c r="D56" t="s">
        <v>32</v>
      </c>
      <c r="E56" t="s">
        <v>9</v>
      </c>
      <c r="F56">
        <v>2499</v>
      </c>
      <c r="G56" t="s">
        <v>10</v>
      </c>
      <c r="H56" t="str">
        <f t="shared" si="0"/>
        <v>ORD26000055</v>
      </c>
      <c r="I56">
        <f>COUNTIFS(PG_Transactions!$AK:$AK,$H56,PG_Transactions!$E:$E,"CAPTURE",PG_Transactions!$AQ:$AQ,1)</f>
        <v>1</v>
      </c>
      <c r="J56">
        <f>SUMIFS(PG_Transactions!$G:$G,PG_Transactions!$AK:$AK,$H56,PG_Transactions!$E:$E,"CAPTURE",PG_Transactions!$AQ:$AQ,1)</f>
        <v>2499</v>
      </c>
      <c r="K56">
        <f t="shared" si="1"/>
        <v>0</v>
      </c>
      <c r="L56" t="str">
        <f t="shared" si="2"/>
        <v>Amount Match</v>
      </c>
    </row>
    <row r="57" spans="1:12" hidden="1" x14ac:dyDescent="0.3">
      <c r="A57" t="s">
        <v>134</v>
      </c>
      <c r="B57" s="1">
        <v>46277</v>
      </c>
      <c r="C57" t="s">
        <v>135</v>
      </c>
      <c r="D57" t="s">
        <v>41</v>
      </c>
      <c r="E57" t="s">
        <v>9</v>
      </c>
      <c r="F57">
        <v>999</v>
      </c>
      <c r="G57" t="s">
        <v>10</v>
      </c>
      <c r="H57" t="str">
        <f t="shared" si="0"/>
        <v>ORD26000056</v>
      </c>
      <c r="I57">
        <f>COUNTIFS(PG_Transactions!$AK:$AK,$H57,PG_Transactions!$E:$E,"CAPTURE",PG_Transactions!$AQ:$AQ,1)</f>
        <v>1</v>
      </c>
      <c r="J57">
        <f>SUMIFS(PG_Transactions!$G:$G,PG_Transactions!$AK:$AK,$H57,PG_Transactions!$E:$E,"CAPTURE",PG_Transactions!$AQ:$AQ,1)</f>
        <v>999</v>
      </c>
      <c r="K57">
        <f t="shared" si="1"/>
        <v>0</v>
      </c>
      <c r="L57" t="str">
        <f t="shared" si="2"/>
        <v>Amount Match</v>
      </c>
    </row>
    <row r="58" spans="1:12" hidden="1" x14ac:dyDescent="0.3">
      <c r="A58" t="s">
        <v>136</v>
      </c>
      <c r="B58" s="1">
        <v>46290</v>
      </c>
      <c r="C58" t="s">
        <v>137</v>
      </c>
      <c r="D58" t="s">
        <v>51</v>
      </c>
      <c r="E58" t="s">
        <v>17</v>
      </c>
      <c r="F58">
        <v>9298</v>
      </c>
      <c r="G58" t="s">
        <v>56</v>
      </c>
      <c r="H58" t="str">
        <f t="shared" si="0"/>
        <v>ORD26000057</v>
      </c>
      <c r="I58">
        <f>COUNTIFS(PG_Transactions!$AK:$AK,$H58,PG_Transactions!$E:$E,"CAPTURE",PG_Transactions!$AQ:$AQ,1)</f>
        <v>1</v>
      </c>
      <c r="J58">
        <f>SUMIFS(PG_Transactions!$G:$G,PG_Transactions!$AK:$AK,$H58,PG_Transactions!$E:$E,"CAPTURE",PG_Transactions!$AQ:$AQ,1)</f>
        <v>9298</v>
      </c>
      <c r="K58">
        <f t="shared" si="1"/>
        <v>0</v>
      </c>
      <c r="L58" t="str">
        <f t="shared" si="2"/>
        <v>Amount Match</v>
      </c>
    </row>
    <row r="59" spans="1:12" hidden="1" x14ac:dyDescent="0.3">
      <c r="A59" t="s">
        <v>138</v>
      </c>
      <c r="B59" s="1">
        <v>46291</v>
      </c>
      <c r="C59" t="s">
        <v>139</v>
      </c>
      <c r="D59" t="s">
        <v>16</v>
      </c>
      <c r="E59" t="s">
        <v>17</v>
      </c>
      <c r="F59">
        <v>1299</v>
      </c>
      <c r="G59" t="s">
        <v>10</v>
      </c>
      <c r="H59" t="str">
        <f t="shared" si="0"/>
        <v>ORD26000058</v>
      </c>
      <c r="I59">
        <f>COUNTIFS(PG_Transactions!$AK:$AK,$H59,PG_Transactions!$E:$E,"CAPTURE",PG_Transactions!$AQ:$AQ,1)</f>
        <v>1</v>
      </c>
      <c r="J59">
        <f>SUMIFS(PG_Transactions!$G:$G,PG_Transactions!$AK:$AK,$H59,PG_Transactions!$E:$E,"CAPTURE",PG_Transactions!$AQ:$AQ,1)</f>
        <v>1299</v>
      </c>
      <c r="K59">
        <f t="shared" si="1"/>
        <v>0</v>
      </c>
      <c r="L59" t="str">
        <f t="shared" si="2"/>
        <v>Amount Match</v>
      </c>
    </row>
    <row r="60" spans="1:12" hidden="1" x14ac:dyDescent="0.3">
      <c r="A60" t="s">
        <v>140</v>
      </c>
      <c r="B60" s="1">
        <v>46291</v>
      </c>
      <c r="C60" t="s">
        <v>141</v>
      </c>
      <c r="D60" t="s">
        <v>16</v>
      </c>
      <c r="E60" t="s">
        <v>9</v>
      </c>
      <c r="F60">
        <v>16497</v>
      </c>
      <c r="G60" t="s">
        <v>10</v>
      </c>
      <c r="H60" t="str">
        <f t="shared" si="0"/>
        <v>ORD26000059</v>
      </c>
      <c r="I60">
        <f>COUNTIFS(PG_Transactions!$AK:$AK,$H60,PG_Transactions!$E:$E,"CAPTURE",PG_Transactions!$AQ:$AQ,1)</f>
        <v>1</v>
      </c>
      <c r="J60">
        <f>SUMIFS(PG_Transactions!$G:$G,PG_Transactions!$AK:$AK,$H60,PG_Transactions!$E:$E,"CAPTURE",PG_Transactions!$AQ:$AQ,1)</f>
        <v>16497</v>
      </c>
      <c r="K60">
        <f t="shared" si="1"/>
        <v>0</v>
      </c>
      <c r="L60" t="str">
        <f t="shared" si="2"/>
        <v>Amount Match</v>
      </c>
    </row>
    <row r="61" spans="1:12" hidden="1" x14ac:dyDescent="0.3">
      <c r="A61" t="s">
        <v>142</v>
      </c>
      <c r="B61" s="1">
        <v>46293</v>
      </c>
      <c r="C61" t="s">
        <v>143</v>
      </c>
      <c r="D61" t="s">
        <v>41</v>
      </c>
      <c r="E61" t="s">
        <v>9</v>
      </c>
      <c r="F61">
        <v>7999</v>
      </c>
      <c r="G61" t="s">
        <v>10</v>
      </c>
      <c r="H61" t="str">
        <f t="shared" si="0"/>
        <v>ORD26000060</v>
      </c>
      <c r="I61">
        <f>COUNTIFS(PG_Transactions!$AK:$AK,$H61,PG_Transactions!$E:$E,"CAPTURE",PG_Transactions!$AQ:$AQ,1)</f>
        <v>1</v>
      </c>
      <c r="J61">
        <f>SUMIFS(PG_Transactions!$G:$G,PG_Transactions!$AK:$AK,$H61,PG_Transactions!$E:$E,"CAPTURE",PG_Transactions!$AQ:$AQ,1)</f>
        <v>7999</v>
      </c>
      <c r="K61">
        <f t="shared" si="1"/>
        <v>0</v>
      </c>
      <c r="L61" t="str">
        <f t="shared" si="2"/>
        <v>Amount Match</v>
      </c>
    </row>
    <row r="62" spans="1:12" hidden="1" x14ac:dyDescent="0.3">
      <c r="A62" t="s">
        <v>144</v>
      </c>
      <c r="B62" s="1">
        <v>46275</v>
      </c>
      <c r="C62" t="s">
        <v>145</v>
      </c>
      <c r="D62" t="s">
        <v>32</v>
      </c>
      <c r="E62" t="s">
        <v>9</v>
      </c>
      <c r="F62">
        <v>599</v>
      </c>
      <c r="G62" t="s">
        <v>10</v>
      </c>
      <c r="H62" t="str">
        <f t="shared" si="0"/>
        <v>ORD26000061</v>
      </c>
      <c r="I62">
        <f>COUNTIFS(PG_Transactions!$AK:$AK,$H62,PG_Transactions!$E:$E,"CAPTURE",PG_Transactions!$AQ:$AQ,1)</f>
        <v>1</v>
      </c>
      <c r="J62">
        <f>SUMIFS(PG_Transactions!$G:$G,PG_Transactions!$AK:$AK,$H62,PG_Transactions!$E:$E,"CAPTURE",PG_Transactions!$AQ:$AQ,1)</f>
        <v>599</v>
      </c>
      <c r="K62">
        <f t="shared" si="1"/>
        <v>0</v>
      </c>
      <c r="L62" t="str">
        <f t="shared" si="2"/>
        <v>Amount Match</v>
      </c>
    </row>
    <row r="63" spans="1:12" hidden="1" x14ac:dyDescent="0.3">
      <c r="A63" t="s">
        <v>146</v>
      </c>
      <c r="B63" s="1">
        <v>46293</v>
      </c>
      <c r="C63" t="s">
        <v>147</v>
      </c>
      <c r="D63" t="s">
        <v>38</v>
      </c>
      <c r="E63" t="s">
        <v>17</v>
      </c>
      <c r="F63">
        <v>4999</v>
      </c>
      <c r="G63" t="s">
        <v>10</v>
      </c>
      <c r="H63" t="str">
        <f t="shared" si="0"/>
        <v>ORD26000062</v>
      </c>
      <c r="I63">
        <f>COUNTIFS(PG_Transactions!$AK:$AK,$H63,PG_Transactions!$E:$E,"CAPTURE",PG_Transactions!$AQ:$AQ,1)</f>
        <v>1</v>
      </c>
      <c r="J63">
        <f>SUMIFS(PG_Transactions!$G:$G,PG_Transactions!$AK:$AK,$H63,PG_Transactions!$E:$E,"CAPTURE",PG_Transactions!$AQ:$AQ,1)</f>
        <v>4999</v>
      </c>
      <c r="K63">
        <f t="shared" si="1"/>
        <v>0</v>
      </c>
      <c r="L63" t="str">
        <f t="shared" si="2"/>
        <v>Amount Match</v>
      </c>
    </row>
    <row r="64" spans="1:12" hidden="1" x14ac:dyDescent="0.3">
      <c r="A64" t="s">
        <v>148</v>
      </c>
      <c r="B64" s="1">
        <v>46276</v>
      </c>
      <c r="C64" t="s">
        <v>149</v>
      </c>
      <c r="D64" t="s">
        <v>32</v>
      </c>
      <c r="E64" t="s">
        <v>9</v>
      </c>
      <c r="F64">
        <v>349</v>
      </c>
      <c r="G64" t="s">
        <v>10</v>
      </c>
      <c r="H64" t="str">
        <f t="shared" si="0"/>
        <v>ORD26000063</v>
      </c>
      <c r="I64">
        <f>COUNTIFS(PG_Transactions!$AK:$AK,$H64,PG_Transactions!$E:$E,"CAPTURE",PG_Transactions!$AQ:$AQ,1)</f>
        <v>1</v>
      </c>
      <c r="J64">
        <f>SUMIFS(PG_Transactions!$G:$G,PG_Transactions!$AK:$AK,$H64,PG_Transactions!$E:$E,"CAPTURE",PG_Transactions!$AQ:$AQ,1)</f>
        <v>349</v>
      </c>
      <c r="K64">
        <f t="shared" si="1"/>
        <v>0</v>
      </c>
      <c r="L64" t="str">
        <f t="shared" si="2"/>
        <v>Amount Match</v>
      </c>
    </row>
    <row r="65" spans="1:12" hidden="1" x14ac:dyDescent="0.3">
      <c r="A65" t="s">
        <v>150</v>
      </c>
      <c r="B65" s="1">
        <v>46267</v>
      </c>
      <c r="C65" t="s">
        <v>151</v>
      </c>
      <c r="D65" t="s">
        <v>16</v>
      </c>
      <c r="E65" t="s">
        <v>17</v>
      </c>
      <c r="F65">
        <v>2499</v>
      </c>
      <c r="G65" t="s">
        <v>10</v>
      </c>
      <c r="H65" t="str">
        <f t="shared" si="0"/>
        <v>ORD26000064</v>
      </c>
      <c r="I65">
        <f>COUNTIFS(PG_Transactions!$AK:$AK,$H65,PG_Transactions!$E:$E,"CAPTURE",PG_Transactions!$AQ:$AQ,1)</f>
        <v>1</v>
      </c>
      <c r="J65">
        <f>SUMIFS(PG_Transactions!$G:$G,PG_Transactions!$AK:$AK,$H65,PG_Transactions!$E:$E,"CAPTURE",PG_Transactions!$AQ:$AQ,1)</f>
        <v>2499</v>
      </c>
      <c r="K65">
        <f t="shared" si="1"/>
        <v>0</v>
      </c>
      <c r="L65" t="str">
        <f t="shared" si="2"/>
        <v>Amount Match</v>
      </c>
    </row>
    <row r="66" spans="1:12" hidden="1" x14ac:dyDescent="0.3">
      <c r="A66" t="s">
        <v>152</v>
      </c>
      <c r="B66" s="1">
        <v>46285</v>
      </c>
      <c r="C66" t="s">
        <v>153</v>
      </c>
      <c r="D66" t="s">
        <v>16</v>
      </c>
      <c r="E66" t="s">
        <v>9</v>
      </c>
      <c r="F66">
        <v>1648</v>
      </c>
      <c r="G66" t="s">
        <v>105</v>
      </c>
      <c r="H66" t="str">
        <f t="shared" si="0"/>
        <v>ORD26000065</v>
      </c>
      <c r="I66">
        <f>COUNTIFS(PG_Transactions!$AK:$AK,$H66,PG_Transactions!$E:$E,"CAPTURE",PG_Transactions!$AQ:$AQ,1)</f>
        <v>0</v>
      </c>
      <c r="J66">
        <f>SUMIFS(PG_Transactions!$G:$G,PG_Transactions!$AK:$AK,$H66,PG_Transactions!$E:$E,"CAPTURE",PG_Transactions!$AQ:$AQ,1)</f>
        <v>0</v>
      </c>
      <c r="K66">
        <f t="shared" si="1"/>
        <v>-1648</v>
      </c>
      <c r="L66" t="str">
        <f t="shared" si="2"/>
        <v>No Capture</v>
      </c>
    </row>
    <row r="67" spans="1:12" hidden="1" x14ac:dyDescent="0.3">
      <c r="A67" t="s">
        <v>154</v>
      </c>
      <c r="B67" s="1">
        <v>46266</v>
      </c>
      <c r="C67" t="s">
        <v>155</v>
      </c>
      <c r="D67" t="s">
        <v>13</v>
      </c>
      <c r="E67" t="s">
        <v>44</v>
      </c>
      <c r="F67">
        <v>6798</v>
      </c>
      <c r="G67" t="s">
        <v>10</v>
      </c>
      <c r="H67" t="str">
        <f t="shared" ref="H67:H130" si="8">UPPER(SUBSTITUTE(TRIM(A67),"-",""))</f>
        <v>ORD26000066</v>
      </c>
      <c r="I67">
        <f>COUNTIFS(PG_Transactions!$AK:$AK,$H67,PG_Transactions!$E:$E,"CAPTURE",PG_Transactions!$AQ:$AQ,1)</f>
        <v>1</v>
      </c>
      <c r="J67">
        <f>SUMIFS(PG_Transactions!$G:$G,PG_Transactions!$AK:$AK,$H67,PG_Transactions!$E:$E,"CAPTURE",PG_Transactions!$AQ:$AQ,1)</f>
        <v>6798</v>
      </c>
      <c r="K67">
        <f t="shared" ref="K67:K130" si="9">ROUND(J67-F67,2)</f>
        <v>0</v>
      </c>
      <c r="L67" t="str">
        <f t="shared" ref="L67:L130" si="10">IF(I67=0,"No Capture",IF(I67&gt;1,"Multiple Capture Rows - Review",IF(ABS(K67)&lt;0.01,"Amount Match",IF(K67&lt;0,"Captured Less Than Order","Captured More Than Order"))))</f>
        <v>Amount Match</v>
      </c>
    </row>
    <row r="68" spans="1:12" hidden="1" x14ac:dyDescent="0.3">
      <c r="A68" t="s">
        <v>156</v>
      </c>
      <c r="B68" s="1">
        <v>46277</v>
      </c>
      <c r="C68" t="s">
        <v>157</v>
      </c>
      <c r="D68" t="s">
        <v>8</v>
      </c>
      <c r="E68" t="s">
        <v>17</v>
      </c>
      <c r="F68">
        <v>3348</v>
      </c>
      <c r="G68" t="s">
        <v>105</v>
      </c>
      <c r="H68" t="str">
        <f t="shared" si="8"/>
        <v>ORD26000067</v>
      </c>
      <c r="I68">
        <f>COUNTIFS(PG_Transactions!$AK:$AK,$H68,PG_Transactions!$E:$E,"CAPTURE",PG_Transactions!$AQ:$AQ,1)</f>
        <v>0</v>
      </c>
      <c r="J68">
        <f>SUMIFS(PG_Transactions!$G:$G,PG_Transactions!$AK:$AK,$H68,PG_Transactions!$E:$E,"CAPTURE",PG_Transactions!$AQ:$AQ,1)</f>
        <v>0</v>
      </c>
      <c r="K68">
        <f t="shared" si="9"/>
        <v>-3348</v>
      </c>
      <c r="L68" t="str">
        <f t="shared" si="10"/>
        <v>No Capture</v>
      </c>
    </row>
    <row r="69" spans="1:12" hidden="1" x14ac:dyDescent="0.3">
      <c r="A69" t="s">
        <v>158</v>
      </c>
      <c r="B69" s="1">
        <v>46289</v>
      </c>
      <c r="C69" t="s">
        <v>159</v>
      </c>
      <c r="D69" t="s">
        <v>32</v>
      </c>
      <c r="E69" t="s">
        <v>9</v>
      </c>
      <c r="F69">
        <v>1799</v>
      </c>
      <c r="G69" t="s">
        <v>10</v>
      </c>
      <c r="H69" t="str">
        <f t="shared" si="8"/>
        <v>ORD26000068</v>
      </c>
      <c r="I69">
        <f>COUNTIFS(PG_Transactions!$AK:$AK,$H69,PG_Transactions!$E:$E,"CAPTURE",PG_Transactions!$AQ:$AQ,1)</f>
        <v>1</v>
      </c>
      <c r="J69">
        <f>SUMIFS(PG_Transactions!$G:$G,PG_Transactions!$AK:$AK,$H69,PG_Transactions!$E:$E,"CAPTURE",PG_Transactions!$AQ:$AQ,1)</f>
        <v>1799</v>
      </c>
      <c r="K69">
        <f t="shared" si="9"/>
        <v>0</v>
      </c>
      <c r="L69" t="str">
        <f t="shared" si="10"/>
        <v>Amount Match</v>
      </c>
    </row>
    <row r="70" spans="1:12" hidden="1" x14ac:dyDescent="0.3">
      <c r="A70" t="s">
        <v>160</v>
      </c>
      <c r="B70" s="1">
        <v>46283</v>
      </c>
      <c r="C70" t="s">
        <v>161</v>
      </c>
      <c r="D70" t="s">
        <v>51</v>
      </c>
      <c r="E70" t="s">
        <v>44</v>
      </c>
      <c r="F70">
        <v>599</v>
      </c>
      <c r="G70" t="s">
        <v>10</v>
      </c>
      <c r="H70" t="str">
        <f t="shared" si="8"/>
        <v>ORD26000069</v>
      </c>
      <c r="I70">
        <f>COUNTIFS(PG_Transactions!$AK:$AK,$H70,PG_Transactions!$E:$E,"CAPTURE",PG_Transactions!$AQ:$AQ,1)</f>
        <v>1</v>
      </c>
      <c r="J70">
        <f>SUMIFS(PG_Transactions!$G:$G,PG_Transactions!$AK:$AK,$H70,PG_Transactions!$E:$E,"CAPTURE",PG_Transactions!$AQ:$AQ,1)</f>
        <v>599</v>
      </c>
      <c r="K70">
        <f t="shared" si="9"/>
        <v>0</v>
      </c>
      <c r="L70" t="str">
        <f t="shared" si="10"/>
        <v>Amount Match</v>
      </c>
    </row>
    <row r="71" spans="1:12" hidden="1" x14ac:dyDescent="0.3">
      <c r="A71" t="s">
        <v>162</v>
      </c>
      <c r="B71" s="1">
        <v>46285</v>
      </c>
      <c r="C71" t="s">
        <v>163</v>
      </c>
      <c r="D71" t="s">
        <v>13</v>
      </c>
      <c r="E71" t="s">
        <v>9</v>
      </c>
      <c r="F71">
        <v>2098</v>
      </c>
      <c r="G71" t="s">
        <v>10</v>
      </c>
      <c r="H71" t="str">
        <f t="shared" si="8"/>
        <v>ORD26000070</v>
      </c>
      <c r="I71">
        <f>COUNTIFS(PG_Transactions!$AK:$AK,$H71,PG_Transactions!$E:$E,"CAPTURE",PG_Transactions!$AQ:$AQ,1)</f>
        <v>1</v>
      </c>
      <c r="J71">
        <f>SUMIFS(PG_Transactions!$G:$G,PG_Transactions!$AK:$AK,$H71,PG_Transactions!$E:$E,"CAPTURE",PG_Transactions!$AQ:$AQ,1)</f>
        <v>2098</v>
      </c>
      <c r="K71">
        <f t="shared" si="9"/>
        <v>0</v>
      </c>
      <c r="L71" t="str">
        <f t="shared" si="10"/>
        <v>Amount Match</v>
      </c>
    </row>
    <row r="72" spans="1:12" hidden="1" x14ac:dyDescent="0.3">
      <c r="A72" t="s">
        <v>164</v>
      </c>
      <c r="B72" s="1">
        <v>46279</v>
      </c>
      <c r="C72" t="s">
        <v>165</v>
      </c>
      <c r="D72" t="s">
        <v>13</v>
      </c>
      <c r="E72" t="s">
        <v>9</v>
      </c>
      <c r="F72">
        <v>5498</v>
      </c>
      <c r="G72" t="s">
        <v>10</v>
      </c>
      <c r="H72" t="str">
        <f t="shared" si="8"/>
        <v>ORD26000071</v>
      </c>
      <c r="I72">
        <f>COUNTIFS(PG_Transactions!$AK:$AK,$H72,PG_Transactions!$E:$E,"CAPTURE",PG_Transactions!$AQ:$AQ,1)</f>
        <v>1</v>
      </c>
      <c r="J72">
        <f>SUMIFS(PG_Transactions!$G:$G,PG_Transactions!$AK:$AK,$H72,PG_Transactions!$E:$E,"CAPTURE",PG_Transactions!$AQ:$AQ,1)</f>
        <v>5498</v>
      </c>
      <c r="K72">
        <f t="shared" si="9"/>
        <v>0</v>
      </c>
      <c r="L72" t="str">
        <f t="shared" si="10"/>
        <v>Amount Match</v>
      </c>
    </row>
    <row r="73" spans="1:12" hidden="1" x14ac:dyDescent="0.3">
      <c r="A73" t="s">
        <v>166</v>
      </c>
      <c r="B73" s="1">
        <v>46282</v>
      </c>
      <c r="C73" t="s">
        <v>167</v>
      </c>
      <c r="D73" t="s">
        <v>38</v>
      </c>
      <c r="E73" t="s">
        <v>17</v>
      </c>
      <c r="F73">
        <v>9998</v>
      </c>
      <c r="G73" t="s">
        <v>10</v>
      </c>
      <c r="H73" t="str">
        <f t="shared" si="8"/>
        <v>ORD26000072</v>
      </c>
      <c r="I73">
        <f>COUNTIFS(PG_Transactions!$AK:$AK,$H73,PG_Transactions!$E:$E,"CAPTURE",PG_Transactions!$AQ:$AQ,1)</f>
        <v>1</v>
      </c>
      <c r="J73">
        <f>SUMIFS(PG_Transactions!$G:$G,PG_Transactions!$AK:$AK,$H73,PG_Transactions!$E:$E,"CAPTURE",PG_Transactions!$AQ:$AQ,1)</f>
        <v>9998</v>
      </c>
      <c r="K73">
        <f t="shared" si="9"/>
        <v>0</v>
      </c>
      <c r="L73" t="str">
        <f t="shared" si="10"/>
        <v>Amount Match</v>
      </c>
    </row>
    <row r="74" spans="1:12" hidden="1" x14ac:dyDescent="0.3">
      <c r="A74" t="s">
        <v>168</v>
      </c>
      <c r="B74" s="1">
        <v>46287</v>
      </c>
      <c r="C74" t="s">
        <v>169</v>
      </c>
      <c r="D74" t="s">
        <v>32</v>
      </c>
      <c r="E74" t="s">
        <v>17</v>
      </c>
      <c r="F74">
        <v>3847</v>
      </c>
      <c r="G74" t="s">
        <v>10</v>
      </c>
      <c r="H74" t="str">
        <f t="shared" si="8"/>
        <v>ORD26000073</v>
      </c>
      <c r="I74">
        <f>COUNTIFS(PG_Transactions!$AK:$AK,$H74,PG_Transactions!$E:$E,"CAPTURE",PG_Transactions!$AQ:$AQ,1)</f>
        <v>1</v>
      </c>
      <c r="J74">
        <f>SUMIFS(PG_Transactions!$G:$G,PG_Transactions!$AK:$AK,$H74,PG_Transactions!$E:$E,"CAPTURE",PG_Transactions!$AQ:$AQ,1)</f>
        <v>3847</v>
      </c>
      <c r="K74">
        <f t="shared" si="9"/>
        <v>0</v>
      </c>
      <c r="L74" t="str">
        <f t="shared" si="10"/>
        <v>Amount Match</v>
      </c>
    </row>
    <row r="75" spans="1:12" hidden="1" x14ac:dyDescent="0.3">
      <c r="A75" t="s">
        <v>170</v>
      </c>
      <c r="B75" s="1">
        <v>46273</v>
      </c>
      <c r="C75" t="s">
        <v>171</v>
      </c>
      <c r="D75" t="s">
        <v>27</v>
      </c>
      <c r="E75" t="s">
        <v>9</v>
      </c>
      <c r="F75">
        <v>499</v>
      </c>
      <c r="G75" t="s">
        <v>10</v>
      </c>
      <c r="H75" t="str">
        <f t="shared" si="8"/>
        <v>ORD26000074</v>
      </c>
      <c r="I75">
        <f>COUNTIFS(PG_Transactions!$AK:$AK,$H75,PG_Transactions!$E:$E,"CAPTURE",PG_Transactions!$AQ:$AQ,1)</f>
        <v>1</v>
      </c>
      <c r="J75">
        <f>SUMIFS(PG_Transactions!$G:$G,PG_Transactions!$AK:$AK,$H75,PG_Transactions!$E:$E,"CAPTURE",PG_Transactions!$AQ:$AQ,1)</f>
        <v>499</v>
      </c>
      <c r="K75">
        <f t="shared" si="9"/>
        <v>0</v>
      </c>
      <c r="L75" t="str">
        <f t="shared" si="10"/>
        <v>Amount Match</v>
      </c>
    </row>
    <row r="76" spans="1:12" hidden="1" x14ac:dyDescent="0.3">
      <c r="A76" t="s">
        <v>172</v>
      </c>
      <c r="B76" s="1">
        <v>46293</v>
      </c>
      <c r="C76" t="s">
        <v>173</v>
      </c>
      <c r="D76" t="s">
        <v>16</v>
      </c>
      <c r="E76" t="s">
        <v>17</v>
      </c>
      <c r="F76">
        <v>1499</v>
      </c>
      <c r="G76" t="s">
        <v>10</v>
      </c>
      <c r="H76" t="str">
        <f t="shared" si="8"/>
        <v>ORD26000075</v>
      </c>
      <c r="I76">
        <f>COUNTIFS(PG_Transactions!$AK:$AK,$H76,PG_Transactions!$E:$E,"CAPTURE",PG_Transactions!$AQ:$AQ,1)</f>
        <v>1</v>
      </c>
      <c r="J76">
        <f>SUMIFS(PG_Transactions!$G:$G,PG_Transactions!$AK:$AK,$H76,PG_Transactions!$E:$E,"CAPTURE",PG_Transactions!$AQ:$AQ,1)</f>
        <v>1499</v>
      </c>
      <c r="K76">
        <f t="shared" si="9"/>
        <v>0</v>
      </c>
      <c r="L76" t="str">
        <f t="shared" si="10"/>
        <v>Amount Match</v>
      </c>
    </row>
    <row r="77" spans="1:12" hidden="1" x14ac:dyDescent="0.3">
      <c r="A77" t="s">
        <v>174</v>
      </c>
      <c r="B77" s="1">
        <v>46281</v>
      </c>
      <c r="C77" t="s">
        <v>175</v>
      </c>
      <c r="D77" t="s">
        <v>16</v>
      </c>
      <c r="E77" t="s">
        <v>9</v>
      </c>
      <c r="F77">
        <v>1098</v>
      </c>
      <c r="G77" t="s">
        <v>10</v>
      </c>
      <c r="H77" t="str">
        <f t="shared" si="8"/>
        <v>ORD26000076</v>
      </c>
      <c r="I77">
        <f>COUNTIFS(PG_Transactions!$AK:$AK,$H77,PG_Transactions!$E:$E,"CAPTURE",PG_Transactions!$AQ:$AQ,1)</f>
        <v>1</v>
      </c>
      <c r="J77">
        <f>SUMIFS(PG_Transactions!$G:$G,PG_Transactions!$AK:$AK,$H77,PG_Transactions!$E:$E,"CAPTURE",PG_Transactions!$AQ:$AQ,1)</f>
        <v>1098</v>
      </c>
      <c r="K77">
        <f t="shared" si="9"/>
        <v>0</v>
      </c>
      <c r="L77" t="str">
        <f t="shared" si="10"/>
        <v>Amount Match</v>
      </c>
    </row>
    <row r="78" spans="1:12" hidden="1" x14ac:dyDescent="0.3">
      <c r="A78" t="s">
        <v>176</v>
      </c>
      <c r="B78" s="1">
        <v>46273</v>
      </c>
      <c r="C78" t="s">
        <v>177</v>
      </c>
      <c r="D78" t="s">
        <v>38</v>
      </c>
      <c r="E78" t="s">
        <v>9</v>
      </c>
      <c r="F78">
        <v>4999</v>
      </c>
      <c r="G78" t="s">
        <v>70</v>
      </c>
      <c r="H78" t="str">
        <f t="shared" si="8"/>
        <v>ORD26000077</v>
      </c>
      <c r="I78">
        <f>COUNTIFS(PG_Transactions!$AK:$AK,$H78,PG_Transactions!$E:$E,"CAPTURE",PG_Transactions!$AQ:$AQ,1)</f>
        <v>0</v>
      </c>
      <c r="J78">
        <f>SUMIFS(PG_Transactions!$G:$G,PG_Transactions!$AK:$AK,$H78,PG_Transactions!$E:$E,"CAPTURE",PG_Transactions!$AQ:$AQ,1)</f>
        <v>0</v>
      </c>
      <c r="K78">
        <f t="shared" si="9"/>
        <v>-4999</v>
      </c>
      <c r="L78" t="str">
        <f t="shared" si="10"/>
        <v>No Capture</v>
      </c>
    </row>
    <row r="79" spans="1:12" hidden="1" x14ac:dyDescent="0.3">
      <c r="A79" t="s">
        <v>178</v>
      </c>
      <c r="B79" s="1">
        <v>46273</v>
      </c>
      <c r="C79" t="s">
        <v>179</v>
      </c>
      <c r="D79" t="s">
        <v>38</v>
      </c>
      <c r="E79" t="s">
        <v>9</v>
      </c>
      <c r="F79">
        <v>1499</v>
      </c>
      <c r="G79" t="s">
        <v>10</v>
      </c>
      <c r="H79" t="str">
        <f t="shared" si="8"/>
        <v>ORD26000078</v>
      </c>
      <c r="I79">
        <f>COUNTIFS(PG_Transactions!$AK:$AK,$H79,PG_Transactions!$E:$E,"CAPTURE",PG_Transactions!$AQ:$AQ,1)</f>
        <v>1</v>
      </c>
      <c r="J79">
        <f>SUMIFS(PG_Transactions!$G:$G,PG_Transactions!$AK:$AK,$H79,PG_Transactions!$E:$E,"CAPTURE",PG_Transactions!$AQ:$AQ,1)</f>
        <v>1499</v>
      </c>
      <c r="K79">
        <f t="shared" si="9"/>
        <v>0</v>
      </c>
      <c r="L79" t="str">
        <f t="shared" si="10"/>
        <v>Amount Match</v>
      </c>
    </row>
    <row r="80" spans="1:12" hidden="1" x14ac:dyDescent="0.3">
      <c r="A80" t="s">
        <v>180</v>
      </c>
      <c r="B80" s="1">
        <v>46285</v>
      </c>
      <c r="C80" t="s">
        <v>181</v>
      </c>
      <c r="D80" t="s">
        <v>16</v>
      </c>
      <c r="E80" t="s">
        <v>17</v>
      </c>
      <c r="F80">
        <v>4999</v>
      </c>
      <c r="G80" t="s">
        <v>105</v>
      </c>
      <c r="H80" t="str">
        <f t="shared" si="8"/>
        <v>ORD26000079</v>
      </c>
      <c r="I80">
        <f>COUNTIFS(PG_Transactions!$AK:$AK,$H80,PG_Transactions!$E:$E,"CAPTURE",PG_Transactions!$AQ:$AQ,1)</f>
        <v>0</v>
      </c>
      <c r="J80">
        <f>SUMIFS(PG_Transactions!$G:$G,PG_Transactions!$AK:$AK,$H80,PG_Transactions!$E:$E,"CAPTURE",PG_Transactions!$AQ:$AQ,1)</f>
        <v>0</v>
      </c>
      <c r="K80">
        <f t="shared" si="9"/>
        <v>-4999</v>
      </c>
      <c r="L80" t="str">
        <f t="shared" si="10"/>
        <v>No Capture</v>
      </c>
    </row>
    <row r="81" spans="1:12" hidden="1" x14ac:dyDescent="0.3">
      <c r="A81" t="s">
        <v>182</v>
      </c>
      <c r="B81" s="1">
        <v>46292</v>
      </c>
      <c r="C81" t="s">
        <v>183</v>
      </c>
      <c r="E81" t="s">
        <v>9</v>
      </c>
      <c r="F81">
        <v>1998</v>
      </c>
      <c r="G81" t="s">
        <v>10</v>
      </c>
      <c r="H81" t="str">
        <f t="shared" si="8"/>
        <v>ORD26000080</v>
      </c>
      <c r="I81">
        <f>COUNTIFS(PG_Transactions!$AK:$AK,$H81,PG_Transactions!$E:$E,"CAPTURE",PG_Transactions!$AQ:$AQ,1)</f>
        <v>1</v>
      </c>
      <c r="J81">
        <f>SUMIFS(PG_Transactions!$G:$G,PG_Transactions!$AK:$AK,$H81,PG_Transactions!$E:$E,"CAPTURE",PG_Transactions!$AQ:$AQ,1)</f>
        <v>1998</v>
      </c>
      <c r="K81">
        <f t="shared" si="9"/>
        <v>0</v>
      </c>
      <c r="L81" t="str">
        <f t="shared" si="10"/>
        <v>Amount Match</v>
      </c>
    </row>
    <row r="82" spans="1:12" hidden="1" x14ac:dyDescent="0.3">
      <c r="A82" t="s">
        <v>184</v>
      </c>
      <c r="B82" s="1">
        <v>46292</v>
      </c>
      <c r="C82" t="s">
        <v>185</v>
      </c>
      <c r="D82" t="s">
        <v>24</v>
      </c>
      <c r="E82" t="s">
        <v>17</v>
      </c>
      <c r="F82">
        <v>10797</v>
      </c>
      <c r="G82" t="s">
        <v>10</v>
      </c>
      <c r="H82" t="str">
        <f t="shared" si="8"/>
        <v>ORD26000081</v>
      </c>
      <c r="I82">
        <f>COUNTIFS(PG_Transactions!$AK:$AK,$H82,PG_Transactions!$E:$E,"CAPTURE",PG_Transactions!$AQ:$AQ,1)</f>
        <v>1</v>
      </c>
      <c r="J82">
        <f>SUMIFS(PG_Transactions!$G:$G,PG_Transactions!$AK:$AK,$H82,PG_Transactions!$E:$E,"CAPTURE",PG_Transactions!$AQ:$AQ,1)</f>
        <v>10797</v>
      </c>
      <c r="K82">
        <f t="shared" si="9"/>
        <v>0</v>
      </c>
      <c r="L82" t="str">
        <f t="shared" si="10"/>
        <v>Amount Match</v>
      </c>
    </row>
    <row r="83" spans="1:12" hidden="1" x14ac:dyDescent="0.3">
      <c r="A83" t="s">
        <v>186</v>
      </c>
      <c r="B83" s="1">
        <v>46268</v>
      </c>
      <c r="C83" t="s">
        <v>187</v>
      </c>
      <c r="D83" t="s">
        <v>51</v>
      </c>
      <c r="E83" t="s">
        <v>44</v>
      </c>
      <c r="F83">
        <v>2197</v>
      </c>
      <c r="G83" t="s">
        <v>10</v>
      </c>
      <c r="H83" t="str">
        <f t="shared" si="8"/>
        <v>ORD26000082</v>
      </c>
      <c r="I83">
        <f>COUNTIFS(PG_Transactions!$AK:$AK,$H83,PG_Transactions!$E:$E,"CAPTURE",PG_Transactions!$AQ:$AQ,1)</f>
        <v>1</v>
      </c>
      <c r="J83">
        <f>SUMIFS(PG_Transactions!$G:$G,PG_Transactions!$AK:$AK,$H83,PG_Transactions!$E:$E,"CAPTURE",PG_Transactions!$AQ:$AQ,1)</f>
        <v>2197</v>
      </c>
      <c r="K83">
        <f t="shared" si="9"/>
        <v>0</v>
      </c>
      <c r="L83" t="str">
        <f t="shared" si="10"/>
        <v>Amount Match</v>
      </c>
    </row>
    <row r="84" spans="1:12" hidden="1" x14ac:dyDescent="0.3">
      <c r="A84" t="s">
        <v>188</v>
      </c>
      <c r="B84" s="1">
        <v>46270</v>
      </c>
      <c r="C84" t="s">
        <v>189</v>
      </c>
      <c r="D84" t="s">
        <v>16</v>
      </c>
      <c r="E84" t="s">
        <v>17</v>
      </c>
      <c r="F84">
        <v>1299</v>
      </c>
      <c r="G84" t="s">
        <v>10</v>
      </c>
      <c r="H84" t="str">
        <f t="shared" si="8"/>
        <v>ORD26000083</v>
      </c>
      <c r="I84">
        <f>COUNTIFS(PG_Transactions!$AK:$AK,$H84,PG_Transactions!$E:$E,"CAPTURE",PG_Transactions!$AQ:$AQ,1)</f>
        <v>1</v>
      </c>
      <c r="J84">
        <f>SUMIFS(PG_Transactions!$G:$G,PG_Transactions!$AK:$AK,$H84,PG_Transactions!$E:$E,"CAPTURE",PG_Transactions!$AQ:$AQ,1)</f>
        <v>1299</v>
      </c>
      <c r="K84">
        <f t="shared" si="9"/>
        <v>0</v>
      </c>
      <c r="L84" t="str">
        <f t="shared" si="10"/>
        <v>Amount Match</v>
      </c>
    </row>
    <row r="85" spans="1:12" hidden="1" x14ac:dyDescent="0.3">
      <c r="A85" t="s">
        <v>190</v>
      </c>
      <c r="B85" s="1">
        <v>46279</v>
      </c>
      <c r="C85" t="s">
        <v>191</v>
      </c>
      <c r="D85" t="s">
        <v>16</v>
      </c>
      <c r="E85" t="s">
        <v>9</v>
      </c>
      <c r="F85">
        <v>1799</v>
      </c>
      <c r="G85" t="s">
        <v>10</v>
      </c>
      <c r="H85" t="str">
        <f t="shared" si="8"/>
        <v>ORD26000084</v>
      </c>
      <c r="I85">
        <f>COUNTIFS(PG_Transactions!$AK:$AK,$H85,PG_Transactions!$E:$E,"CAPTURE",PG_Transactions!$AQ:$AQ,1)</f>
        <v>1</v>
      </c>
      <c r="J85">
        <f>SUMIFS(PG_Transactions!$G:$G,PG_Transactions!$AK:$AK,$H85,PG_Transactions!$E:$E,"CAPTURE",PG_Transactions!$AQ:$AQ,1)</f>
        <v>1799</v>
      </c>
      <c r="K85">
        <f t="shared" si="9"/>
        <v>0</v>
      </c>
      <c r="L85" t="str">
        <f t="shared" si="10"/>
        <v>Amount Match</v>
      </c>
    </row>
    <row r="86" spans="1:12" hidden="1" x14ac:dyDescent="0.3">
      <c r="A86" t="s">
        <v>192</v>
      </c>
      <c r="B86" s="1">
        <v>46294</v>
      </c>
      <c r="C86" t="s">
        <v>193</v>
      </c>
      <c r="D86" t="s">
        <v>24</v>
      </c>
      <c r="E86" t="s">
        <v>17</v>
      </c>
      <c r="F86">
        <v>3798</v>
      </c>
      <c r="G86" t="s">
        <v>10</v>
      </c>
      <c r="H86" t="str">
        <f t="shared" si="8"/>
        <v>ORD26000085</v>
      </c>
      <c r="I86">
        <f>COUNTIFS(PG_Transactions!$AK:$AK,$H86,PG_Transactions!$E:$E,"CAPTURE",PG_Transactions!$AQ:$AQ,1)</f>
        <v>1</v>
      </c>
      <c r="J86">
        <f>SUMIFS(PG_Transactions!$G:$G,PG_Transactions!$AK:$AK,$H86,PG_Transactions!$E:$E,"CAPTURE",PG_Transactions!$AQ:$AQ,1)</f>
        <v>3798</v>
      </c>
      <c r="K86">
        <f t="shared" si="9"/>
        <v>0</v>
      </c>
      <c r="L86" t="str">
        <f t="shared" si="10"/>
        <v>Amount Match</v>
      </c>
    </row>
    <row r="87" spans="1:12" hidden="1" x14ac:dyDescent="0.3">
      <c r="A87" t="s">
        <v>194</v>
      </c>
      <c r="B87" s="1">
        <v>46266</v>
      </c>
      <c r="C87" t="s">
        <v>195</v>
      </c>
      <c r="D87" t="s">
        <v>38</v>
      </c>
      <c r="E87" t="s">
        <v>33</v>
      </c>
      <c r="F87">
        <v>799</v>
      </c>
      <c r="G87" t="s">
        <v>10</v>
      </c>
      <c r="H87" t="str">
        <f t="shared" si="8"/>
        <v>ORD26000086</v>
      </c>
      <c r="I87">
        <f>COUNTIFS(PG_Transactions!$AK:$AK,$H87,PG_Transactions!$E:$E,"CAPTURE",PG_Transactions!$AQ:$AQ,1)</f>
        <v>1</v>
      </c>
      <c r="J87">
        <f>SUMIFS(PG_Transactions!$G:$G,PG_Transactions!$AK:$AK,$H87,PG_Transactions!$E:$E,"CAPTURE",PG_Transactions!$AQ:$AQ,1)</f>
        <v>799</v>
      </c>
      <c r="K87">
        <f t="shared" si="9"/>
        <v>0</v>
      </c>
      <c r="L87" t="str">
        <f t="shared" si="10"/>
        <v>Amount Match</v>
      </c>
    </row>
    <row r="88" spans="1:12" hidden="1" x14ac:dyDescent="0.3">
      <c r="A88" t="s">
        <v>196</v>
      </c>
      <c r="B88" s="1">
        <v>46289</v>
      </c>
      <c r="C88" t="s">
        <v>197</v>
      </c>
      <c r="D88" t="s">
        <v>16</v>
      </c>
      <c r="E88" t="s">
        <v>9</v>
      </c>
      <c r="F88">
        <v>9297</v>
      </c>
      <c r="G88" t="s">
        <v>105</v>
      </c>
      <c r="H88" t="str">
        <f t="shared" si="8"/>
        <v>ORD26000087</v>
      </c>
      <c r="I88">
        <f>COUNTIFS(PG_Transactions!$AK:$AK,$H88,PG_Transactions!$E:$E,"CAPTURE",PG_Transactions!$AQ:$AQ,1)</f>
        <v>0</v>
      </c>
      <c r="J88">
        <f>SUMIFS(PG_Transactions!$G:$G,PG_Transactions!$AK:$AK,$H88,PG_Transactions!$E:$E,"CAPTURE",PG_Transactions!$AQ:$AQ,1)</f>
        <v>0</v>
      </c>
      <c r="K88">
        <f t="shared" si="9"/>
        <v>-9297</v>
      </c>
      <c r="L88" t="str">
        <f t="shared" si="10"/>
        <v>No Capture</v>
      </c>
    </row>
    <row r="89" spans="1:12" hidden="1" x14ac:dyDescent="0.3">
      <c r="A89" t="s">
        <v>198</v>
      </c>
      <c r="B89" s="1">
        <v>46281</v>
      </c>
      <c r="C89" t="s">
        <v>199</v>
      </c>
      <c r="D89" t="s">
        <v>51</v>
      </c>
      <c r="E89" t="s">
        <v>17</v>
      </c>
      <c r="F89">
        <v>1299</v>
      </c>
      <c r="G89" t="s">
        <v>10</v>
      </c>
      <c r="H89" t="str">
        <f t="shared" si="8"/>
        <v>ORD26000088</v>
      </c>
      <c r="I89">
        <f>COUNTIFS(PG_Transactions!$AK:$AK,$H89,PG_Transactions!$E:$E,"CAPTURE",PG_Transactions!$AQ:$AQ,1)</f>
        <v>1</v>
      </c>
      <c r="J89">
        <f>SUMIFS(PG_Transactions!$G:$G,PG_Transactions!$AK:$AK,$H89,PG_Transactions!$E:$E,"CAPTURE",PG_Transactions!$AQ:$AQ,1)</f>
        <v>1299</v>
      </c>
      <c r="K89">
        <f t="shared" si="9"/>
        <v>0</v>
      </c>
      <c r="L89" t="str">
        <f t="shared" si="10"/>
        <v>Amount Match</v>
      </c>
    </row>
    <row r="90" spans="1:12" hidden="1" x14ac:dyDescent="0.3">
      <c r="A90" t="s">
        <v>200</v>
      </c>
      <c r="B90" s="1">
        <v>46292</v>
      </c>
      <c r="C90" t="s">
        <v>201</v>
      </c>
      <c r="D90" t="s">
        <v>27</v>
      </c>
      <c r="E90" t="s">
        <v>44</v>
      </c>
      <c r="F90">
        <v>2998</v>
      </c>
      <c r="G90" t="s">
        <v>10</v>
      </c>
      <c r="H90" t="str">
        <f t="shared" si="8"/>
        <v>ORD26000089</v>
      </c>
      <c r="I90">
        <f>COUNTIFS(PG_Transactions!$AK:$AK,$H90,PG_Transactions!$E:$E,"CAPTURE",PG_Transactions!$AQ:$AQ,1)</f>
        <v>1</v>
      </c>
      <c r="J90">
        <f>SUMIFS(PG_Transactions!$G:$G,PG_Transactions!$AK:$AK,$H90,PG_Transactions!$E:$E,"CAPTURE",PG_Transactions!$AQ:$AQ,1)</f>
        <v>2998</v>
      </c>
      <c r="K90">
        <f t="shared" si="9"/>
        <v>0</v>
      </c>
      <c r="L90" t="str">
        <f t="shared" si="10"/>
        <v>Amount Match</v>
      </c>
    </row>
    <row r="91" spans="1:12" hidden="1" x14ac:dyDescent="0.3">
      <c r="A91" t="s">
        <v>202</v>
      </c>
      <c r="B91" s="1">
        <v>46287</v>
      </c>
      <c r="C91" t="s">
        <v>203</v>
      </c>
      <c r="D91" t="s">
        <v>51</v>
      </c>
      <c r="E91" t="s">
        <v>9</v>
      </c>
      <c r="F91">
        <v>349</v>
      </c>
      <c r="G91" t="s">
        <v>10</v>
      </c>
      <c r="H91" t="str">
        <f t="shared" si="8"/>
        <v>ORD26000090</v>
      </c>
      <c r="I91">
        <f>COUNTIFS(PG_Transactions!$AK:$AK,$H91,PG_Transactions!$E:$E,"CAPTURE",PG_Transactions!$AQ:$AQ,1)</f>
        <v>1</v>
      </c>
      <c r="J91">
        <f>SUMIFS(PG_Transactions!$G:$G,PG_Transactions!$AK:$AK,$H91,PG_Transactions!$E:$E,"CAPTURE",PG_Transactions!$AQ:$AQ,1)</f>
        <v>349</v>
      </c>
      <c r="K91">
        <f t="shared" si="9"/>
        <v>0</v>
      </c>
      <c r="L91" t="str">
        <f t="shared" si="10"/>
        <v>Amount Match</v>
      </c>
    </row>
    <row r="92" spans="1:12" hidden="1" x14ac:dyDescent="0.3">
      <c r="A92" t="s">
        <v>204</v>
      </c>
      <c r="B92" s="1">
        <v>46267</v>
      </c>
      <c r="C92" t="s">
        <v>205</v>
      </c>
      <c r="D92" t="s">
        <v>16</v>
      </c>
      <c r="E92" t="s">
        <v>9</v>
      </c>
      <c r="F92">
        <v>1299</v>
      </c>
      <c r="G92" t="s">
        <v>10</v>
      </c>
      <c r="H92" t="str">
        <f t="shared" si="8"/>
        <v>ORD26000091</v>
      </c>
      <c r="I92">
        <f>COUNTIFS(PG_Transactions!$AK:$AK,$H92,PG_Transactions!$E:$E,"CAPTURE",PG_Transactions!$AQ:$AQ,1)</f>
        <v>1</v>
      </c>
      <c r="J92">
        <f>SUMIFS(PG_Transactions!$G:$G,PG_Transactions!$AK:$AK,$H92,PG_Transactions!$E:$E,"CAPTURE",PG_Transactions!$AQ:$AQ,1)</f>
        <v>1299</v>
      </c>
      <c r="K92">
        <f t="shared" si="9"/>
        <v>0</v>
      </c>
      <c r="L92" t="str">
        <f t="shared" si="10"/>
        <v>Amount Match</v>
      </c>
    </row>
    <row r="93" spans="1:12" hidden="1" x14ac:dyDescent="0.3">
      <c r="A93" t="s">
        <v>206</v>
      </c>
      <c r="B93" s="1">
        <v>46274</v>
      </c>
      <c r="C93" t="s">
        <v>207</v>
      </c>
      <c r="D93" t="s">
        <v>65</v>
      </c>
      <c r="E93" t="s">
        <v>9</v>
      </c>
      <c r="F93">
        <v>8798</v>
      </c>
      <c r="G93" t="s">
        <v>10</v>
      </c>
      <c r="H93" t="str">
        <f t="shared" si="8"/>
        <v>ORD26000092</v>
      </c>
      <c r="I93">
        <f>COUNTIFS(PG_Transactions!$AK:$AK,$H93,PG_Transactions!$E:$E,"CAPTURE",PG_Transactions!$AQ:$AQ,1)</f>
        <v>1</v>
      </c>
      <c r="J93">
        <f>SUMIFS(PG_Transactions!$G:$G,PG_Transactions!$AK:$AK,$H93,PG_Transactions!$E:$E,"CAPTURE",PG_Transactions!$AQ:$AQ,1)</f>
        <v>8798</v>
      </c>
      <c r="K93">
        <f t="shared" si="9"/>
        <v>0</v>
      </c>
      <c r="L93" t="str">
        <f t="shared" si="10"/>
        <v>Amount Match</v>
      </c>
    </row>
    <row r="94" spans="1:12" hidden="1" x14ac:dyDescent="0.3">
      <c r="A94" t="s">
        <v>208</v>
      </c>
      <c r="B94" s="1">
        <v>46277</v>
      </c>
      <c r="C94" t="s">
        <v>209</v>
      </c>
      <c r="D94" t="s">
        <v>65</v>
      </c>
      <c r="E94" t="s">
        <v>44</v>
      </c>
      <c r="F94">
        <v>2999</v>
      </c>
      <c r="G94" t="s">
        <v>10</v>
      </c>
      <c r="H94" t="str">
        <f t="shared" si="8"/>
        <v>ORD26000093</v>
      </c>
      <c r="I94">
        <f>COUNTIFS(PG_Transactions!$AK:$AK,$H94,PG_Transactions!$E:$E,"CAPTURE",PG_Transactions!$AQ:$AQ,1)</f>
        <v>1</v>
      </c>
      <c r="J94">
        <f>SUMIFS(PG_Transactions!$G:$G,PG_Transactions!$AK:$AK,$H94,PG_Transactions!$E:$E,"CAPTURE",PG_Transactions!$AQ:$AQ,1)</f>
        <v>2999</v>
      </c>
      <c r="K94">
        <f t="shared" si="9"/>
        <v>0</v>
      </c>
      <c r="L94" t="str">
        <f t="shared" si="10"/>
        <v>Amount Match</v>
      </c>
    </row>
    <row r="95" spans="1:12" hidden="1" x14ac:dyDescent="0.3">
      <c r="A95" t="s">
        <v>210</v>
      </c>
      <c r="B95" s="1">
        <v>46273</v>
      </c>
      <c r="C95" t="s">
        <v>211</v>
      </c>
      <c r="D95" t="s">
        <v>24</v>
      </c>
      <c r="E95" t="s">
        <v>9</v>
      </c>
      <c r="F95">
        <v>7999</v>
      </c>
      <c r="G95" t="s">
        <v>10</v>
      </c>
      <c r="H95" t="str">
        <f t="shared" si="8"/>
        <v>ORD26000094</v>
      </c>
      <c r="I95">
        <f>COUNTIFS(PG_Transactions!$AK:$AK,$H95,PG_Transactions!$E:$E,"CAPTURE",PG_Transactions!$AQ:$AQ,1)</f>
        <v>1</v>
      </c>
      <c r="J95">
        <f>SUMIFS(PG_Transactions!$G:$G,PG_Transactions!$AK:$AK,$H95,PG_Transactions!$E:$E,"CAPTURE",PG_Transactions!$AQ:$AQ,1)</f>
        <v>7999</v>
      </c>
      <c r="K95">
        <f t="shared" si="9"/>
        <v>0</v>
      </c>
      <c r="L95" t="str">
        <f t="shared" si="10"/>
        <v>Amount Match</v>
      </c>
    </row>
    <row r="96" spans="1:12" hidden="1" x14ac:dyDescent="0.3">
      <c r="A96" t="s">
        <v>212</v>
      </c>
      <c r="B96" s="1">
        <v>46287</v>
      </c>
      <c r="C96" t="s">
        <v>213</v>
      </c>
      <c r="D96" t="s">
        <v>41</v>
      </c>
      <c r="E96" t="s">
        <v>9</v>
      </c>
      <c r="F96">
        <v>2499</v>
      </c>
      <c r="G96" t="s">
        <v>70</v>
      </c>
      <c r="H96" t="str">
        <f t="shared" si="8"/>
        <v>ORD26000095</v>
      </c>
      <c r="I96">
        <f>COUNTIFS(PG_Transactions!$AK:$AK,$H96,PG_Transactions!$E:$E,"CAPTURE",PG_Transactions!$AQ:$AQ,1)</f>
        <v>0</v>
      </c>
      <c r="J96">
        <f>SUMIFS(PG_Transactions!$G:$G,PG_Transactions!$AK:$AK,$H96,PG_Transactions!$E:$E,"CAPTURE",PG_Transactions!$AQ:$AQ,1)</f>
        <v>0</v>
      </c>
      <c r="K96">
        <f t="shared" si="9"/>
        <v>-2499</v>
      </c>
      <c r="L96" t="str">
        <f t="shared" si="10"/>
        <v>No Capture</v>
      </c>
    </row>
    <row r="97" spans="1:12" hidden="1" x14ac:dyDescent="0.3">
      <c r="A97" t="s">
        <v>214</v>
      </c>
      <c r="B97" s="1">
        <v>46271</v>
      </c>
      <c r="C97" t="s">
        <v>215</v>
      </c>
      <c r="D97" t="s">
        <v>32</v>
      </c>
      <c r="E97" t="s">
        <v>17</v>
      </c>
      <c r="F97">
        <v>5998</v>
      </c>
      <c r="G97" t="s">
        <v>10</v>
      </c>
      <c r="H97" t="str">
        <f t="shared" si="8"/>
        <v>ORD26000096</v>
      </c>
      <c r="I97">
        <f>COUNTIFS(PG_Transactions!$AK:$AK,$H97,PG_Transactions!$E:$E,"CAPTURE",PG_Transactions!$AQ:$AQ,1)</f>
        <v>1</v>
      </c>
      <c r="J97">
        <f>SUMIFS(PG_Transactions!$G:$G,PG_Transactions!$AK:$AK,$H97,PG_Transactions!$E:$E,"CAPTURE",PG_Transactions!$AQ:$AQ,1)</f>
        <v>5998</v>
      </c>
      <c r="K97">
        <f t="shared" si="9"/>
        <v>0</v>
      </c>
      <c r="L97" t="str">
        <f t="shared" si="10"/>
        <v>Amount Match</v>
      </c>
    </row>
    <row r="98" spans="1:12" hidden="1" x14ac:dyDescent="0.3">
      <c r="A98" t="s">
        <v>216</v>
      </c>
      <c r="B98" s="1">
        <v>46269</v>
      </c>
      <c r="C98" t="s">
        <v>217</v>
      </c>
      <c r="D98" t="s">
        <v>16</v>
      </c>
      <c r="E98" t="s">
        <v>44</v>
      </c>
      <c r="F98">
        <v>1098</v>
      </c>
      <c r="G98" t="s">
        <v>10</v>
      </c>
      <c r="H98" t="str">
        <f t="shared" si="8"/>
        <v>ORD26000097</v>
      </c>
      <c r="I98">
        <f>COUNTIFS(PG_Transactions!$AK:$AK,$H98,PG_Transactions!$E:$E,"CAPTURE",PG_Transactions!$AQ:$AQ,1)</f>
        <v>1</v>
      </c>
      <c r="J98">
        <f>SUMIFS(PG_Transactions!$G:$G,PG_Transactions!$AK:$AK,$H98,PG_Transactions!$E:$E,"CAPTURE",PG_Transactions!$AQ:$AQ,1)</f>
        <v>1098</v>
      </c>
      <c r="K98">
        <f t="shared" si="9"/>
        <v>0</v>
      </c>
      <c r="L98" t="str">
        <f t="shared" si="10"/>
        <v>Amount Match</v>
      </c>
    </row>
    <row r="99" spans="1:12" hidden="1" x14ac:dyDescent="0.3">
      <c r="A99" t="s">
        <v>218</v>
      </c>
      <c r="B99" s="1">
        <v>46288</v>
      </c>
      <c r="C99" t="s">
        <v>219</v>
      </c>
      <c r="D99" t="s">
        <v>8</v>
      </c>
      <c r="E99" t="s">
        <v>33</v>
      </c>
      <c r="F99">
        <v>349</v>
      </c>
      <c r="G99" t="s">
        <v>10</v>
      </c>
      <c r="H99" t="str">
        <f t="shared" si="8"/>
        <v>ORD26000098</v>
      </c>
      <c r="I99">
        <f>COUNTIFS(PG_Transactions!$AK:$AK,$H99,PG_Transactions!$E:$E,"CAPTURE",PG_Transactions!$AQ:$AQ,1)</f>
        <v>1</v>
      </c>
      <c r="J99">
        <f>SUMIFS(PG_Transactions!$G:$G,PG_Transactions!$AK:$AK,$H99,PG_Transactions!$E:$E,"CAPTURE",PG_Transactions!$AQ:$AQ,1)</f>
        <v>349</v>
      </c>
      <c r="K99">
        <f t="shared" si="9"/>
        <v>0</v>
      </c>
      <c r="L99" t="str">
        <f t="shared" si="10"/>
        <v>Amount Match</v>
      </c>
    </row>
    <row r="100" spans="1:12" hidden="1" x14ac:dyDescent="0.3">
      <c r="A100" t="s">
        <v>220</v>
      </c>
      <c r="B100" s="1">
        <v>46288</v>
      </c>
      <c r="C100" t="s">
        <v>221</v>
      </c>
      <c r="D100" t="s">
        <v>65</v>
      </c>
      <c r="E100" t="s">
        <v>33</v>
      </c>
      <c r="F100">
        <v>7999</v>
      </c>
      <c r="G100" t="s">
        <v>10</v>
      </c>
      <c r="H100" t="str">
        <f t="shared" si="8"/>
        <v>ORD26000099</v>
      </c>
      <c r="I100">
        <f>COUNTIFS(PG_Transactions!$AK:$AK,$H100,PG_Transactions!$E:$E,"CAPTURE",PG_Transactions!$AQ:$AQ,1)</f>
        <v>1</v>
      </c>
      <c r="J100">
        <f>SUMIFS(PG_Transactions!$G:$G,PG_Transactions!$AK:$AK,$H100,PG_Transactions!$E:$E,"CAPTURE",PG_Transactions!$AQ:$AQ,1)</f>
        <v>7999</v>
      </c>
      <c r="K100">
        <f t="shared" si="9"/>
        <v>0</v>
      </c>
      <c r="L100" t="str">
        <f t="shared" si="10"/>
        <v>Amount Match</v>
      </c>
    </row>
    <row r="101" spans="1:12" hidden="1" x14ac:dyDescent="0.3">
      <c r="A101" t="s">
        <v>222</v>
      </c>
      <c r="B101" s="1">
        <v>46277</v>
      </c>
      <c r="C101" t="s">
        <v>223</v>
      </c>
      <c r="D101" t="s">
        <v>65</v>
      </c>
      <c r="E101" t="s">
        <v>9</v>
      </c>
      <c r="F101">
        <v>4298</v>
      </c>
      <c r="G101" t="s">
        <v>10</v>
      </c>
      <c r="H101" t="str">
        <f t="shared" si="8"/>
        <v>ORD26000100</v>
      </c>
      <c r="I101">
        <f>COUNTIFS(PG_Transactions!$AK:$AK,$H101,PG_Transactions!$E:$E,"CAPTURE",PG_Transactions!$AQ:$AQ,1)</f>
        <v>1</v>
      </c>
      <c r="J101">
        <f>SUMIFS(PG_Transactions!$G:$G,PG_Transactions!$AK:$AK,$H101,PG_Transactions!$E:$E,"CAPTURE",PG_Transactions!$AQ:$AQ,1)</f>
        <v>4298</v>
      </c>
      <c r="K101">
        <f t="shared" si="9"/>
        <v>0</v>
      </c>
      <c r="L101" t="str">
        <f t="shared" si="10"/>
        <v>Amount Match</v>
      </c>
    </row>
    <row r="102" spans="1:12" hidden="1" x14ac:dyDescent="0.3">
      <c r="A102" t="s">
        <v>224</v>
      </c>
      <c r="B102" s="1">
        <v>46293</v>
      </c>
      <c r="C102" t="s">
        <v>225</v>
      </c>
      <c r="D102" t="s">
        <v>24</v>
      </c>
      <c r="E102" t="s">
        <v>44</v>
      </c>
      <c r="F102">
        <v>9498</v>
      </c>
      <c r="G102" t="s">
        <v>10</v>
      </c>
      <c r="H102" t="str">
        <f t="shared" si="8"/>
        <v>ORD26000101</v>
      </c>
      <c r="I102">
        <f>COUNTIFS(PG_Transactions!$AK:$AK,$H102,PG_Transactions!$E:$E,"CAPTURE",PG_Transactions!$AQ:$AQ,1)</f>
        <v>1</v>
      </c>
      <c r="J102">
        <f>SUMIFS(PG_Transactions!$G:$G,PG_Transactions!$AK:$AK,$H102,PG_Transactions!$E:$E,"CAPTURE",PG_Transactions!$AQ:$AQ,1)</f>
        <v>9498</v>
      </c>
      <c r="K102">
        <f t="shared" si="9"/>
        <v>0</v>
      </c>
      <c r="L102" t="str">
        <f t="shared" si="10"/>
        <v>Amount Match</v>
      </c>
    </row>
    <row r="103" spans="1:12" hidden="1" x14ac:dyDescent="0.3">
      <c r="A103" t="s">
        <v>226</v>
      </c>
      <c r="B103" s="1">
        <v>46288</v>
      </c>
      <c r="C103" t="s">
        <v>227</v>
      </c>
      <c r="D103" t="s">
        <v>32</v>
      </c>
      <c r="E103" t="s">
        <v>9</v>
      </c>
      <c r="F103">
        <v>1299</v>
      </c>
      <c r="G103" t="s">
        <v>10</v>
      </c>
      <c r="H103" t="str">
        <f t="shared" si="8"/>
        <v>ORD26000102</v>
      </c>
      <c r="I103">
        <f>COUNTIFS(PG_Transactions!$AK:$AK,$H103,PG_Transactions!$E:$E,"CAPTURE",PG_Transactions!$AQ:$AQ,1)</f>
        <v>1</v>
      </c>
      <c r="J103">
        <f>SUMIFS(PG_Transactions!$G:$G,PG_Transactions!$AK:$AK,$H103,PG_Transactions!$E:$E,"CAPTURE",PG_Transactions!$AQ:$AQ,1)</f>
        <v>1299</v>
      </c>
      <c r="K103">
        <f t="shared" si="9"/>
        <v>0</v>
      </c>
      <c r="L103" t="str">
        <f t="shared" si="10"/>
        <v>Amount Match</v>
      </c>
    </row>
    <row r="104" spans="1:12" hidden="1" x14ac:dyDescent="0.3">
      <c r="A104" t="s">
        <v>228</v>
      </c>
      <c r="B104" s="1">
        <v>46285</v>
      </c>
      <c r="C104" t="s">
        <v>229</v>
      </c>
      <c r="D104" t="s">
        <v>32</v>
      </c>
      <c r="E104" t="s">
        <v>33</v>
      </c>
      <c r="F104">
        <v>6498</v>
      </c>
      <c r="G104" t="s">
        <v>10</v>
      </c>
      <c r="H104" t="str">
        <f t="shared" si="8"/>
        <v>ORD26000103</v>
      </c>
      <c r="I104">
        <f>COUNTIFS(PG_Transactions!$AK:$AK,$H104,PG_Transactions!$E:$E,"CAPTURE",PG_Transactions!$AQ:$AQ,1)</f>
        <v>1</v>
      </c>
      <c r="J104">
        <f>SUMIFS(PG_Transactions!$G:$G,PG_Transactions!$AK:$AK,$H104,PG_Transactions!$E:$E,"CAPTURE",PG_Transactions!$AQ:$AQ,1)</f>
        <v>6498</v>
      </c>
      <c r="K104">
        <f t="shared" si="9"/>
        <v>0</v>
      </c>
      <c r="L104" t="str">
        <f t="shared" si="10"/>
        <v>Amount Match</v>
      </c>
    </row>
    <row r="105" spans="1:12" hidden="1" x14ac:dyDescent="0.3">
      <c r="A105" t="s">
        <v>230</v>
      </c>
      <c r="B105" s="1">
        <v>46276</v>
      </c>
      <c r="C105" t="s">
        <v>231</v>
      </c>
      <c r="D105" t="s">
        <v>13</v>
      </c>
      <c r="E105" t="s">
        <v>9</v>
      </c>
      <c r="F105" s="2">
        <v>7999</v>
      </c>
      <c r="G105" t="s">
        <v>70</v>
      </c>
      <c r="H105" t="str">
        <f t="shared" si="8"/>
        <v>ORD26000104</v>
      </c>
      <c r="I105">
        <f>COUNTIFS(PG_Transactions!$AK:$AK,$H105,PG_Transactions!$E:$E,"CAPTURE",PG_Transactions!$AQ:$AQ,1)</f>
        <v>0</v>
      </c>
      <c r="J105">
        <f>SUMIFS(PG_Transactions!$G:$G,PG_Transactions!$AK:$AK,$H105,PG_Transactions!$E:$E,"CAPTURE",PG_Transactions!$AQ:$AQ,1)</f>
        <v>0</v>
      </c>
      <c r="K105">
        <f t="shared" si="9"/>
        <v>-7999</v>
      </c>
      <c r="L105" t="str">
        <f t="shared" si="10"/>
        <v>No Capture</v>
      </c>
    </row>
    <row r="106" spans="1:12" hidden="1" x14ac:dyDescent="0.3">
      <c r="A106" t="s">
        <v>232</v>
      </c>
      <c r="B106" s="1">
        <v>46290</v>
      </c>
      <c r="C106" t="s">
        <v>233</v>
      </c>
      <c r="D106" t="s">
        <v>41</v>
      </c>
      <c r="E106" t="s">
        <v>9</v>
      </c>
      <c r="F106">
        <v>4998</v>
      </c>
      <c r="G106" t="s">
        <v>10</v>
      </c>
      <c r="H106" t="str">
        <f t="shared" si="8"/>
        <v>ORD26000105</v>
      </c>
      <c r="I106">
        <f>COUNTIFS(PG_Transactions!$AK:$AK,$H106,PG_Transactions!$E:$E,"CAPTURE",PG_Transactions!$AQ:$AQ,1)</f>
        <v>1</v>
      </c>
      <c r="J106">
        <f>SUMIFS(PG_Transactions!$G:$G,PG_Transactions!$AK:$AK,$H106,PG_Transactions!$E:$E,"CAPTURE",PG_Transactions!$AQ:$AQ,1)</f>
        <v>4998</v>
      </c>
      <c r="K106">
        <f t="shared" si="9"/>
        <v>0</v>
      </c>
      <c r="L106" t="str">
        <f t="shared" si="10"/>
        <v>Amount Match</v>
      </c>
    </row>
    <row r="107" spans="1:12" hidden="1" x14ac:dyDescent="0.3">
      <c r="A107" t="s">
        <v>234</v>
      </c>
      <c r="B107" s="1">
        <v>46271</v>
      </c>
      <c r="C107" t="s">
        <v>235</v>
      </c>
      <c r="D107" t="s">
        <v>32</v>
      </c>
      <c r="E107" t="s">
        <v>9</v>
      </c>
      <c r="F107">
        <v>1598</v>
      </c>
      <c r="G107" t="s">
        <v>10</v>
      </c>
      <c r="H107" t="str">
        <f t="shared" si="8"/>
        <v>ORD26000106</v>
      </c>
      <c r="I107">
        <f>COUNTIFS(PG_Transactions!$AK:$AK,$H107,PG_Transactions!$E:$E,"CAPTURE",PG_Transactions!$AQ:$AQ,1)</f>
        <v>1</v>
      </c>
      <c r="J107">
        <f>SUMIFS(PG_Transactions!$G:$G,PG_Transactions!$AK:$AK,$H107,PG_Transactions!$E:$E,"CAPTURE",PG_Transactions!$AQ:$AQ,1)</f>
        <v>1598</v>
      </c>
      <c r="K107">
        <f t="shared" si="9"/>
        <v>0</v>
      </c>
      <c r="L107" t="str">
        <f t="shared" si="10"/>
        <v>Amount Match</v>
      </c>
    </row>
    <row r="108" spans="1:12" hidden="1" x14ac:dyDescent="0.3">
      <c r="A108" t="s">
        <v>236</v>
      </c>
      <c r="B108" s="1">
        <v>46283</v>
      </c>
      <c r="C108" t="s">
        <v>237</v>
      </c>
      <c r="D108" t="s">
        <v>24</v>
      </c>
      <c r="E108" t="s">
        <v>9</v>
      </c>
      <c r="F108">
        <v>1799</v>
      </c>
      <c r="G108" t="s">
        <v>70</v>
      </c>
      <c r="H108" t="str">
        <f t="shared" si="8"/>
        <v>ORD26000107</v>
      </c>
      <c r="I108">
        <f>COUNTIFS(PG_Transactions!$AK:$AK,$H108,PG_Transactions!$E:$E,"CAPTURE",PG_Transactions!$AQ:$AQ,1)</f>
        <v>0</v>
      </c>
      <c r="J108">
        <f>SUMIFS(PG_Transactions!$G:$G,PG_Transactions!$AK:$AK,$H108,PG_Transactions!$E:$E,"CAPTURE",PG_Transactions!$AQ:$AQ,1)</f>
        <v>0</v>
      </c>
      <c r="K108">
        <f t="shared" si="9"/>
        <v>-1799</v>
      </c>
      <c r="L108" t="str">
        <f t="shared" si="10"/>
        <v>No Capture</v>
      </c>
    </row>
    <row r="109" spans="1:12" hidden="1" x14ac:dyDescent="0.3">
      <c r="A109" t="s">
        <v>238</v>
      </c>
      <c r="B109" s="1">
        <v>46283</v>
      </c>
      <c r="C109" t="s">
        <v>239</v>
      </c>
      <c r="D109" t="s">
        <v>65</v>
      </c>
      <c r="E109" t="s">
        <v>17</v>
      </c>
      <c r="F109">
        <v>3499</v>
      </c>
      <c r="G109" t="s">
        <v>10</v>
      </c>
      <c r="H109" t="str">
        <f t="shared" si="8"/>
        <v>ORD26000108</v>
      </c>
      <c r="I109">
        <f>COUNTIFS(PG_Transactions!$AK:$AK,$H109,PG_Transactions!$E:$E,"CAPTURE",PG_Transactions!$AQ:$AQ,1)</f>
        <v>1</v>
      </c>
      <c r="J109">
        <f>SUMIFS(PG_Transactions!$G:$G,PG_Transactions!$AK:$AK,$H109,PG_Transactions!$E:$E,"CAPTURE",PG_Transactions!$AQ:$AQ,1)</f>
        <v>3499</v>
      </c>
      <c r="K109">
        <f t="shared" si="9"/>
        <v>0</v>
      </c>
      <c r="L109" t="str">
        <f t="shared" si="10"/>
        <v>Amount Match</v>
      </c>
    </row>
    <row r="110" spans="1:12" hidden="1" x14ac:dyDescent="0.3">
      <c r="A110" t="s">
        <v>240</v>
      </c>
      <c r="B110" s="1">
        <v>46268</v>
      </c>
      <c r="C110" t="s">
        <v>241</v>
      </c>
      <c r="D110" t="s">
        <v>27</v>
      </c>
      <c r="E110" t="s">
        <v>9</v>
      </c>
      <c r="F110">
        <v>599</v>
      </c>
      <c r="G110" t="s">
        <v>10</v>
      </c>
      <c r="H110" t="str">
        <f t="shared" si="8"/>
        <v>ORD26000109</v>
      </c>
      <c r="I110">
        <f>COUNTIFS(PG_Transactions!$AK:$AK,$H110,PG_Transactions!$E:$E,"CAPTURE",PG_Transactions!$AQ:$AQ,1)</f>
        <v>1</v>
      </c>
      <c r="J110">
        <f>SUMIFS(PG_Transactions!$G:$G,PG_Transactions!$AK:$AK,$H110,PG_Transactions!$E:$E,"CAPTURE",PG_Transactions!$AQ:$AQ,1)</f>
        <v>599</v>
      </c>
      <c r="K110">
        <f t="shared" si="9"/>
        <v>0</v>
      </c>
      <c r="L110" t="str">
        <f t="shared" si="10"/>
        <v>Amount Match</v>
      </c>
    </row>
    <row r="111" spans="1:12" hidden="1" x14ac:dyDescent="0.3">
      <c r="A111" t="s">
        <v>242</v>
      </c>
      <c r="B111" s="1">
        <v>46277</v>
      </c>
      <c r="C111" t="s">
        <v>243</v>
      </c>
      <c r="D111" t="s">
        <v>41</v>
      </c>
      <c r="E111" t="s">
        <v>44</v>
      </c>
      <c r="F111" s="2">
        <v>3598</v>
      </c>
      <c r="G111" t="s">
        <v>10</v>
      </c>
      <c r="H111" t="str">
        <f t="shared" si="8"/>
        <v>ORD26000110</v>
      </c>
      <c r="I111">
        <f>COUNTIFS(PG_Transactions!$AK:$AK,$H111,PG_Transactions!$E:$E,"CAPTURE",PG_Transactions!$AQ:$AQ,1)</f>
        <v>1</v>
      </c>
      <c r="J111">
        <f>SUMIFS(PG_Transactions!$G:$G,PG_Transactions!$AK:$AK,$H111,PG_Transactions!$E:$E,"CAPTURE",PG_Transactions!$AQ:$AQ,1)</f>
        <v>3598</v>
      </c>
      <c r="K111">
        <f t="shared" si="9"/>
        <v>0</v>
      </c>
      <c r="L111" t="str">
        <f t="shared" si="10"/>
        <v>Amount Match</v>
      </c>
    </row>
    <row r="112" spans="1:12" hidden="1" x14ac:dyDescent="0.3">
      <c r="A112" t="s">
        <v>244</v>
      </c>
      <c r="B112" s="1">
        <v>46277</v>
      </c>
      <c r="C112" t="s">
        <v>245</v>
      </c>
      <c r="D112" t="s">
        <v>41</v>
      </c>
      <c r="E112" t="s">
        <v>9</v>
      </c>
      <c r="F112">
        <v>3097</v>
      </c>
      <c r="G112" t="s">
        <v>10</v>
      </c>
      <c r="H112" t="str">
        <f t="shared" si="8"/>
        <v>ORD26000111</v>
      </c>
      <c r="I112">
        <f>COUNTIFS(PG_Transactions!$AK:$AK,$H112,PG_Transactions!$E:$E,"CAPTURE",PG_Transactions!$AQ:$AQ,1)</f>
        <v>1</v>
      </c>
      <c r="J112">
        <f>SUMIFS(PG_Transactions!$G:$G,PG_Transactions!$AK:$AK,$H112,PG_Transactions!$E:$E,"CAPTURE",PG_Transactions!$AQ:$AQ,1)</f>
        <v>3097</v>
      </c>
      <c r="K112">
        <f t="shared" si="9"/>
        <v>0</v>
      </c>
      <c r="L112" t="str">
        <f t="shared" si="10"/>
        <v>Amount Match</v>
      </c>
    </row>
    <row r="113" spans="1:12" hidden="1" x14ac:dyDescent="0.3">
      <c r="A113" t="s">
        <v>246</v>
      </c>
      <c r="B113" s="1">
        <v>46269</v>
      </c>
      <c r="C113" t="s">
        <v>247</v>
      </c>
      <c r="D113" t="s">
        <v>32</v>
      </c>
      <c r="E113" t="s">
        <v>9</v>
      </c>
      <c r="F113">
        <v>10297</v>
      </c>
      <c r="G113" t="s">
        <v>10</v>
      </c>
      <c r="H113" t="str">
        <f t="shared" si="8"/>
        <v>ORD26000112</v>
      </c>
      <c r="I113">
        <f>COUNTIFS(PG_Transactions!$AK:$AK,$H113,PG_Transactions!$E:$E,"CAPTURE",PG_Transactions!$AQ:$AQ,1)</f>
        <v>1</v>
      </c>
      <c r="J113">
        <f>SUMIFS(PG_Transactions!$G:$G,PG_Transactions!$AK:$AK,$H113,PG_Transactions!$E:$E,"CAPTURE",PG_Transactions!$AQ:$AQ,1)</f>
        <v>10297</v>
      </c>
      <c r="K113">
        <f t="shared" si="9"/>
        <v>0</v>
      </c>
      <c r="L113" t="str">
        <f t="shared" si="10"/>
        <v>Amount Match</v>
      </c>
    </row>
    <row r="114" spans="1:12" hidden="1" x14ac:dyDescent="0.3">
      <c r="A114" t="s">
        <v>248</v>
      </c>
      <c r="B114" s="1">
        <v>46289</v>
      </c>
      <c r="C114" t="s">
        <v>249</v>
      </c>
      <c r="D114" t="s">
        <v>32</v>
      </c>
      <c r="E114" t="s">
        <v>44</v>
      </c>
      <c r="F114">
        <v>6798</v>
      </c>
      <c r="G114" t="s">
        <v>10</v>
      </c>
      <c r="H114" t="str">
        <f t="shared" si="8"/>
        <v>ORD26000113</v>
      </c>
      <c r="I114">
        <f>COUNTIFS(PG_Transactions!$AK:$AK,$H114,PG_Transactions!$E:$E,"CAPTURE",PG_Transactions!$AQ:$AQ,1)</f>
        <v>1</v>
      </c>
      <c r="J114">
        <f>SUMIFS(PG_Transactions!$G:$G,PG_Transactions!$AK:$AK,$H114,PG_Transactions!$E:$E,"CAPTURE",PG_Transactions!$AQ:$AQ,1)</f>
        <v>6798</v>
      </c>
      <c r="K114">
        <f t="shared" si="9"/>
        <v>0</v>
      </c>
      <c r="L114" t="str">
        <f t="shared" si="10"/>
        <v>Amount Match</v>
      </c>
    </row>
    <row r="115" spans="1:12" hidden="1" x14ac:dyDescent="0.3">
      <c r="A115" t="s">
        <v>250</v>
      </c>
      <c r="B115" s="1">
        <v>46273</v>
      </c>
      <c r="C115" t="s">
        <v>251</v>
      </c>
      <c r="D115" t="s">
        <v>32</v>
      </c>
      <c r="E115" t="s">
        <v>17</v>
      </c>
      <c r="F115">
        <v>499</v>
      </c>
      <c r="G115" t="s">
        <v>10</v>
      </c>
      <c r="H115" t="str">
        <f t="shared" si="8"/>
        <v>ORD26000114</v>
      </c>
      <c r="I115">
        <f>COUNTIFS(PG_Transactions!$AK:$AK,$H115,PG_Transactions!$E:$E,"CAPTURE",PG_Transactions!$AQ:$AQ,1)</f>
        <v>1</v>
      </c>
      <c r="J115">
        <f>SUMIFS(PG_Transactions!$G:$G,PG_Transactions!$AK:$AK,$H115,PG_Transactions!$E:$E,"CAPTURE",PG_Transactions!$AQ:$AQ,1)</f>
        <v>499</v>
      </c>
      <c r="K115">
        <f t="shared" si="9"/>
        <v>0</v>
      </c>
      <c r="L115" t="str">
        <f t="shared" si="10"/>
        <v>Amount Match</v>
      </c>
    </row>
    <row r="116" spans="1:12" hidden="1" x14ac:dyDescent="0.3">
      <c r="A116" t="s">
        <v>252</v>
      </c>
      <c r="B116" s="1">
        <v>46267</v>
      </c>
      <c r="C116" t="s">
        <v>253</v>
      </c>
      <c r="D116" t="s">
        <v>24</v>
      </c>
      <c r="E116" t="s">
        <v>44</v>
      </c>
      <c r="F116">
        <v>1799</v>
      </c>
      <c r="G116" t="s">
        <v>10</v>
      </c>
      <c r="H116" t="str">
        <f t="shared" si="8"/>
        <v>ORD26000115</v>
      </c>
      <c r="I116">
        <f>COUNTIFS(PG_Transactions!$AK:$AK,$H116,PG_Transactions!$E:$E,"CAPTURE",PG_Transactions!$AQ:$AQ,1)</f>
        <v>1</v>
      </c>
      <c r="J116">
        <f>SUMIFS(PG_Transactions!$G:$G,PG_Transactions!$AK:$AK,$H116,PG_Transactions!$E:$E,"CAPTURE",PG_Transactions!$AQ:$AQ,1)</f>
        <v>1799</v>
      </c>
      <c r="K116">
        <f t="shared" si="9"/>
        <v>0</v>
      </c>
      <c r="L116" t="str">
        <f t="shared" si="10"/>
        <v>Amount Match</v>
      </c>
    </row>
    <row r="117" spans="1:12" hidden="1" x14ac:dyDescent="0.3">
      <c r="A117" t="s">
        <v>254</v>
      </c>
      <c r="B117" s="1">
        <v>46269</v>
      </c>
      <c r="C117" t="s">
        <v>255</v>
      </c>
      <c r="D117" t="s">
        <v>51</v>
      </c>
      <c r="E117" t="s">
        <v>9</v>
      </c>
      <c r="F117">
        <v>2499</v>
      </c>
      <c r="G117" t="s">
        <v>10</v>
      </c>
      <c r="H117" t="str">
        <f t="shared" si="8"/>
        <v>ORD26000116</v>
      </c>
      <c r="I117">
        <f>COUNTIFS(PG_Transactions!$AK:$AK,$H117,PG_Transactions!$E:$E,"CAPTURE",PG_Transactions!$AQ:$AQ,1)</f>
        <v>1</v>
      </c>
      <c r="J117">
        <f>SUMIFS(PG_Transactions!$G:$G,PG_Transactions!$AK:$AK,$H117,PG_Transactions!$E:$E,"CAPTURE",PG_Transactions!$AQ:$AQ,1)</f>
        <v>2499</v>
      </c>
      <c r="K117">
        <f t="shared" si="9"/>
        <v>0</v>
      </c>
      <c r="L117" t="str">
        <f t="shared" si="10"/>
        <v>Amount Match</v>
      </c>
    </row>
    <row r="118" spans="1:12" hidden="1" x14ac:dyDescent="0.3">
      <c r="A118" t="s">
        <v>256</v>
      </c>
      <c r="B118" s="1">
        <v>46267</v>
      </c>
      <c r="C118" t="s">
        <v>257</v>
      </c>
      <c r="D118" t="s">
        <v>24</v>
      </c>
      <c r="E118" t="s">
        <v>33</v>
      </c>
      <c r="F118">
        <v>7999</v>
      </c>
      <c r="G118" t="s">
        <v>10</v>
      </c>
      <c r="H118" t="str">
        <f t="shared" si="8"/>
        <v>ORD26000117</v>
      </c>
      <c r="I118">
        <f>COUNTIFS(PG_Transactions!$AK:$AK,$H118,PG_Transactions!$E:$E,"CAPTURE",PG_Transactions!$AQ:$AQ,1)</f>
        <v>1</v>
      </c>
      <c r="J118">
        <f>SUMIFS(PG_Transactions!$G:$G,PG_Transactions!$AK:$AK,$H118,PG_Transactions!$E:$E,"CAPTURE",PG_Transactions!$AQ:$AQ,1)</f>
        <v>7999</v>
      </c>
      <c r="K118">
        <f t="shared" si="9"/>
        <v>0</v>
      </c>
      <c r="L118" t="str">
        <f t="shared" si="10"/>
        <v>Amount Match</v>
      </c>
    </row>
    <row r="119" spans="1:12" hidden="1" x14ac:dyDescent="0.3">
      <c r="A119" t="s">
        <v>258</v>
      </c>
      <c r="B119" s="1">
        <v>46268</v>
      </c>
      <c r="C119" t="s">
        <v>259</v>
      </c>
      <c r="D119" t="s">
        <v>32</v>
      </c>
      <c r="E119" t="s">
        <v>9</v>
      </c>
      <c r="F119">
        <v>5998</v>
      </c>
      <c r="G119" t="s">
        <v>10</v>
      </c>
      <c r="H119" t="str">
        <f t="shared" si="8"/>
        <v>ORD26000118</v>
      </c>
      <c r="I119">
        <f>COUNTIFS(PG_Transactions!$AK:$AK,$H119,PG_Transactions!$E:$E,"CAPTURE",PG_Transactions!$AQ:$AQ,1)</f>
        <v>1</v>
      </c>
      <c r="J119">
        <f>SUMIFS(PG_Transactions!$G:$G,PG_Transactions!$AK:$AK,$H119,PG_Transactions!$E:$E,"CAPTURE",PG_Transactions!$AQ:$AQ,1)</f>
        <v>5998</v>
      </c>
      <c r="K119">
        <f t="shared" si="9"/>
        <v>0</v>
      </c>
      <c r="L119" t="str">
        <f t="shared" si="10"/>
        <v>Amount Match</v>
      </c>
    </row>
    <row r="120" spans="1:12" hidden="1" x14ac:dyDescent="0.3">
      <c r="A120" t="s">
        <v>260</v>
      </c>
      <c r="B120" s="1">
        <v>46268</v>
      </c>
      <c r="C120" t="s">
        <v>261</v>
      </c>
      <c r="D120" t="s">
        <v>27</v>
      </c>
      <c r="E120" t="s">
        <v>9</v>
      </c>
      <c r="F120">
        <v>349</v>
      </c>
      <c r="G120" t="s">
        <v>10</v>
      </c>
      <c r="H120" t="str">
        <f t="shared" si="8"/>
        <v>ORD26000119</v>
      </c>
      <c r="I120">
        <f>COUNTIFS(PG_Transactions!$AK:$AK,$H120,PG_Transactions!$E:$E,"CAPTURE",PG_Transactions!$AQ:$AQ,1)</f>
        <v>1</v>
      </c>
      <c r="J120">
        <f>SUMIFS(PG_Transactions!$G:$G,PG_Transactions!$AK:$AK,$H120,PG_Transactions!$E:$E,"CAPTURE",PG_Transactions!$AQ:$AQ,1)</f>
        <v>349</v>
      </c>
      <c r="K120">
        <f t="shared" si="9"/>
        <v>0</v>
      </c>
      <c r="L120" t="str">
        <f t="shared" si="10"/>
        <v>Amount Match</v>
      </c>
    </row>
    <row r="121" spans="1:12" hidden="1" x14ac:dyDescent="0.3">
      <c r="A121" t="s">
        <v>262</v>
      </c>
      <c r="B121" s="1">
        <v>46273</v>
      </c>
      <c r="C121" t="s">
        <v>263</v>
      </c>
      <c r="D121" t="s">
        <v>16</v>
      </c>
      <c r="E121" t="s">
        <v>9</v>
      </c>
      <c r="F121">
        <v>2798</v>
      </c>
      <c r="G121" t="s">
        <v>105</v>
      </c>
      <c r="H121" t="str">
        <f t="shared" si="8"/>
        <v>ORD26000120</v>
      </c>
      <c r="I121">
        <f>COUNTIFS(PG_Transactions!$AK:$AK,$H121,PG_Transactions!$E:$E,"CAPTURE",PG_Transactions!$AQ:$AQ,1)</f>
        <v>0</v>
      </c>
      <c r="J121">
        <f>SUMIFS(PG_Transactions!$G:$G,PG_Transactions!$AK:$AK,$H121,PG_Transactions!$E:$E,"CAPTURE",PG_Transactions!$AQ:$AQ,1)</f>
        <v>0</v>
      </c>
      <c r="K121">
        <f t="shared" si="9"/>
        <v>-2798</v>
      </c>
      <c r="L121" t="str">
        <f t="shared" si="10"/>
        <v>No Capture</v>
      </c>
    </row>
    <row r="122" spans="1:12" hidden="1" x14ac:dyDescent="0.3">
      <c r="A122" t="s">
        <v>264</v>
      </c>
      <c r="B122" s="1">
        <v>46275</v>
      </c>
      <c r="C122" t="s">
        <v>265</v>
      </c>
      <c r="D122" t="s">
        <v>13</v>
      </c>
      <c r="E122" t="s">
        <v>17</v>
      </c>
      <c r="F122">
        <v>2798</v>
      </c>
      <c r="G122" t="s">
        <v>10</v>
      </c>
      <c r="H122" t="str">
        <f t="shared" si="8"/>
        <v>ORD26000121</v>
      </c>
      <c r="I122">
        <f>COUNTIFS(PG_Transactions!$AK:$AK,$H122,PG_Transactions!$E:$E,"CAPTURE",PG_Transactions!$AQ:$AQ,1)</f>
        <v>1</v>
      </c>
      <c r="J122">
        <f>SUMIFS(PG_Transactions!$G:$G,PG_Transactions!$AK:$AK,$H122,PG_Transactions!$E:$E,"CAPTURE",PG_Transactions!$AQ:$AQ,1)</f>
        <v>2798</v>
      </c>
      <c r="K122">
        <f t="shared" si="9"/>
        <v>0</v>
      </c>
      <c r="L122" t="str">
        <f t="shared" si="10"/>
        <v>Amount Match</v>
      </c>
    </row>
    <row r="123" spans="1:12" hidden="1" x14ac:dyDescent="0.3">
      <c r="A123" t="s">
        <v>266</v>
      </c>
      <c r="B123" s="1">
        <v>46274</v>
      </c>
      <c r="C123" t="s">
        <v>267</v>
      </c>
      <c r="D123" t="s">
        <v>16</v>
      </c>
      <c r="E123" t="s">
        <v>9</v>
      </c>
      <c r="F123">
        <v>1447</v>
      </c>
      <c r="G123" t="s">
        <v>10</v>
      </c>
      <c r="H123" t="str">
        <f t="shared" si="8"/>
        <v>ORD26000122</v>
      </c>
      <c r="I123">
        <f>COUNTIFS(PG_Transactions!$AK:$AK,$H123,PG_Transactions!$E:$E,"CAPTURE",PG_Transactions!$AQ:$AQ,1)</f>
        <v>1</v>
      </c>
      <c r="J123">
        <f>SUMIFS(PG_Transactions!$G:$G,PG_Transactions!$AK:$AK,$H123,PG_Transactions!$E:$E,"CAPTURE",PG_Transactions!$AQ:$AQ,1)</f>
        <v>1447</v>
      </c>
      <c r="K123">
        <f t="shared" si="9"/>
        <v>0</v>
      </c>
      <c r="L123" t="str">
        <f t="shared" si="10"/>
        <v>Amount Match</v>
      </c>
    </row>
    <row r="124" spans="1:12" hidden="1" x14ac:dyDescent="0.3">
      <c r="A124" t="s">
        <v>268</v>
      </c>
      <c r="B124" s="1">
        <v>46280</v>
      </c>
      <c r="C124" t="s">
        <v>269</v>
      </c>
      <c r="D124" t="s">
        <v>24</v>
      </c>
      <c r="E124" t="s">
        <v>9</v>
      </c>
      <c r="F124">
        <v>4797</v>
      </c>
      <c r="G124" t="s">
        <v>10</v>
      </c>
      <c r="H124" t="str">
        <f t="shared" si="8"/>
        <v>ORD26000123</v>
      </c>
      <c r="I124">
        <f>COUNTIFS(PG_Transactions!$AK:$AK,$H124,PG_Transactions!$E:$E,"CAPTURE",PG_Transactions!$AQ:$AQ,1)</f>
        <v>1</v>
      </c>
      <c r="J124">
        <f>SUMIFS(PG_Transactions!$G:$G,PG_Transactions!$AK:$AK,$H124,PG_Transactions!$E:$E,"CAPTURE",PG_Transactions!$AQ:$AQ,1)</f>
        <v>4797</v>
      </c>
      <c r="K124">
        <f t="shared" si="9"/>
        <v>0</v>
      </c>
      <c r="L124" t="str">
        <f t="shared" si="10"/>
        <v>Amount Match</v>
      </c>
    </row>
    <row r="125" spans="1:12" hidden="1" x14ac:dyDescent="0.3">
      <c r="A125" t="s">
        <v>270</v>
      </c>
      <c r="B125" s="1">
        <v>46268</v>
      </c>
      <c r="C125" t="s">
        <v>271</v>
      </c>
      <c r="D125" t="s">
        <v>16</v>
      </c>
      <c r="E125" t="s">
        <v>17</v>
      </c>
      <c r="F125">
        <v>6397</v>
      </c>
      <c r="G125" t="s">
        <v>10</v>
      </c>
      <c r="H125" t="str">
        <f t="shared" si="8"/>
        <v>ORD26000124</v>
      </c>
      <c r="I125">
        <f>COUNTIFS(PG_Transactions!$AK:$AK,$H125,PG_Transactions!$E:$E,"CAPTURE",PG_Transactions!$AQ:$AQ,1)</f>
        <v>1</v>
      </c>
      <c r="J125">
        <f>SUMIFS(PG_Transactions!$G:$G,PG_Transactions!$AK:$AK,$H125,PG_Transactions!$E:$E,"CAPTURE",PG_Transactions!$AQ:$AQ,1)</f>
        <v>6397</v>
      </c>
      <c r="K125">
        <f t="shared" si="9"/>
        <v>0</v>
      </c>
      <c r="L125" t="str">
        <f t="shared" si="10"/>
        <v>Amount Match</v>
      </c>
    </row>
    <row r="126" spans="1:12" hidden="1" x14ac:dyDescent="0.3">
      <c r="A126" t="s">
        <v>272</v>
      </c>
      <c r="B126" s="1">
        <v>46269</v>
      </c>
      <c r="C126" t="s">
        <v>273</v>
      </c>
      <c r="D126" t="s">
        <v>8</v>
      </c>
      <c r="E126" t="s">
        <v>9</v>
      </c>
      <c r="F126">
        <v>3598</v>
      </c>
      <c r="G126" t="s">
        <v>10</v>
      </c>
      <c r="H126" t="str">
        <f t="shared" si="8"/>
        <v>ORD26000125</v>
      </c>
      <c r="I126">
        <f>COUNTIFS(PG_Transactions!$AK:$AK,$H126,PG_Transactions!$E:$E,"CAPTURE",PG_Transactions!$AQ:$AQ,1)</f>
        <v>1</v>
      </c>
      <c r="J126">
        <f>SUMIFS(PG_Transactions!$G:$G,PG_Transactions!$AK:$AK,$H126,PG_Transactions!$E:$E,"CAPTURE",PG_Transactions!$AQ:$AQ,1)</f>
        <v>3598</v>
      </c>
      <c r="K126">
        <f t="shared" si="9"/>
        <v>0</v>
      </c>
      <c r="L126" t="str">
        <f t="shared" si="10"/>
        <v>Amount Match</v>
      </c>
    </row>
    <row r="127" spans="1:12" hidden="1" x14ac:dyDescent="0.3">
      <c r="A127" t="s">
        <v>274</v>
      </c>
      <c r="B127" s="1">
        <v>46267</v>
      </c>
      <c r="C127" t="s">
        <v>275</v>
      </c>
      <c r="E127" t="s">
        <v>17</v>
      </c>
      <c r="F127">
        <v>4999</v>
      </c>
      <c r="G127" t="s">
        <v>10</v>
      </c>
      <c r="H127" t="str">
        <f t="shared" si="8"/>
        <v>ORD26000126</v>
      </c>
      <c r="I127">
        <f>COUNTIFS(PG_Transactions!$AK:$AK,$H127,PG_Transactions!$E:$E,"CAPTURE",PG_Transactions!$AQ:$AQ,1)</f>
        <v>1</v>
      </c>
      <c r="J127">
        <f>SUMIFS(PG_Transactions!$G:$G,PG_Transactions!$AK:$AK,$H127,PG_Transactions!$E:$E,"CAPTURE",PG_Transactions!$AQ:$AQ,1)</f>
        <v>4999</v>
      </c>
      <c r="K127">
        <f t="shared" si="9"/>
        <v>0</v>
      </c>
      <c r="L127" t="str">
        <f t="shared" si="10"/>
        <v>Amount Match</v>
      </c>
    </row>
    <row r="128" spans="1:12" hidden="1" x14ac:dyDescent="0.3">
      <c r="A128" t="s">
        <v>276</v>
      </c>
      <c r="B128" s="1">
        <v>46280</v>
      </c>
      <c r="C128" t="s">
        <v>277</v>
      </c>
      <c r="D128" t="s">
        <v>38</v>
      </c>
      <c r="E128" t="s">
        <v>17</v>
      </c>
      <c r="F128">
        <v>1499</v>
      </c>
      <c r="G128" t="s">
        <v>10</v>
      </c>
      <c r="H128" t="str">
        <f t="shared" si="8"/>
        <v>ORD26000127</v>
      </c>
      <c r="I128">
        <f>COUNTIFS(PG_Transactions!$AK:$AK,$H128,PG_Transactions!$E:$E,"CAPTURE",PG_Transactions!$AQ:$AQ,1)</f>
        <v>1</v>
      </c>
      <c r="J128">
        <f>SUMIFS(PG_Transactions!$G:$G,PG_Transactions!$AK:$AK,$H128,PG_Transactions!$E:$E,"CAPTURE",PG_Transactions!$AQ:$AQ,1)</f>
        <v>1499</v>
      </c>
      <c r="K128">
        <f t="shared" si="9"/>
        <v>0</v>
      </c>
      <c r="L128" t="str">
        <f t="shared" si="10"/>
        <v>Amount Match</v>
      </c>
    </row>
    <row r="129" spans="1:12" hidden="1" x14ac:dyDescent="0.3">
      <c r="A129" t="s">
        <v>278</v>
      </c>
      <c r="B129" s="1">
        <v>46283</v>
      </c>
      <c r="C129" t="s">
        <v>279</v>
      </c>
      <c r="D129" t="s">
        <v>27</v>
      </c>
      <c r="E129" t="s">
        <v>44</v>
      </c>
      <c r="F129">
        <v>1848</v>
      </c>
      <c r="G129" t="s">
        <v>10</v>
      </c>
      <c r="H129" t="str">
        <f t="shared" si="8"/>
        <v>ORD26000128</v>
      </c>
      <c r="I129">
        <f>COUNTIFS(PG_Transactions!$AK:$AK,$H129,PG_Transactions!$E:$E,"CAPTURE",PG_Transactions!$AQ:$AQ,1)</f>
        <v>1</v>
      </c>
      <c r="J129">
        <f>SUMIFS(PG_Transactions!$G:$G,PG_Transactions!$AK:$AK,$H129,PG_Transactions!$E:$E,"CAPTURE",PG_Transactions!$AQ:$AQ,1)</f>
        <v>1848</v>
      </c>
      <c r="K129">
        <f t="shared" si="9"/>
        <v>0</v>
      </c>
      <c r="L129" t="str">
        <f t="shared" si="10"/>
        <v>Amount Match</v>
      </c>
    </row>
    <row r="130" spans="1:12" hidden="1" x14ac:dyDescent="0.3">
      <c r="A130" t="s">
        <v>280</v>
      </c>
      <c r="B130" s="1">
        <v>46274</v>
      </c>
      <c r="C130" t="s">
        <v>281</v>
      </c>
      <c r="D130" t="s">
        <v>27</v>
      </c>
      <c r="E130" t="s">
        <v>17</v>
      </c>
      <c r="F130">
        <v>349</v>
      </c>
      <c r="G130" t="s">
        <v>10</v>
      </c>
      <c r="H130" t="str">
        <f t="shared" si="8"/>
        <v>ORD26000129</v>
      </c>
      <c r="I130">
        <f>COUNTIFS(PG_Transactions!$AK:$AK,$H130,PG_Transactions!$E:$E,"CAPTURE",PG_Transactions!$AQ:$AQ,1)</f>
        <v>1</v>
      </c>
      <c r="J130">
        <f>SUMIFS(PG_Transactions!$G:$G,PG_Transactions!$AK:$AK,$H130,PG_Transactions!$E:$E,"CAPTURE",PG_Transactions!$AQ:$AQ,1)</f>
        <v>349</v>
      </c>
      <c r="K130">
        <f t="shared" si="9"/>
        <v>0</v>
      </c>
      <c r="L130" t="str">
        <f t="shared" si="10"/>
        <v>Amount Match</v>
      </c>
    </row>
    <row r="131" spans="1:12" hidden="1" x14ac:dyDescent="0.3">
      <c r="A131" t="s">
        <v>282</v>
      </c>
      <c r="B131" s="1">
        <v>46266</v>
      </c>
      <c r="C131" t="s">
        <v>283</v>
      </c>
      <c r="D131" t="s">
        <v>38</v>
      </c>
      <c r="E131" t="s">
        <v>17</v>
      </c>
      <c r="F131">
        <v>11297</v>
      </c>
      <c r="G131" t="s">
        <v>10</v>
      </c>
      <c r="H131" t="str">
        <f t="shared" ref="H131:H194" si="11">UPPER(SUBSTITUTE(TRIM(A131),"-",""))</f>
        <v>ORD26000130</v>
      </c>
      <c r="I131">
        <f>COUNTIFS(PG_Transactions!$AK:$AK,$H131,PG_Transactions!$E:$E,"CAPTURE",PG_Transactions!$AQ:$AQ,1)</f>
        <v>1</v>
      </c>
      <c r="J131">
        <f>SUMIFS(PG_Transactions!$G:$G,PG_Transactions!$AK:$AK,$H131,PG_Transactions!$E:$E,"CAPTURE",PG_Transactions!$AQ:$AQ,1)</f>
        <v>11297</v>
      </c>
      <c r="K131">
        <f t="shared" ref="K131:K194" si="12">ROUND(J131-F131,2)</f>
        <v>0</v>
      </c>
      <c r="L131" t="str">
        <f t="shared" ref="L131:L194" si="13">IF(I131=0,"No Capture",IF(I131&gt;1,"Multiple Capture Rows - Review",IF(ABS(K131)&lt;0.01,"Amount Match",IF(K131&lt;0,"Captured Less Than Order","Captured More Than Order"))))</f>
        <v>Amount Match</v>
      </c>
    </row>
    <row r="132" spans="1:12" hidden="1" x14ac:dyDescent="0.3">
      <c r="A132" t="s">
        <v>284</v>
      </c>
      <c r="B132" s="1">
        <v>46286</v>
      </c>
      <c r="C132" t="s">
        <v>285</v>
      </c>
      <c r="D132" t="s">
        <v>8</v>
      </c>
      <c r="E132" t="s">
        <v>9</v>
      </c>
      <c r="F132">
        <v>1298</v>
      </c>
      <c r="G132" t="s">
        <v>56</v>
      </c>
      <c r="H132" t="str">
        <f t="shared" si="11"/>
        <v>ORD26000131</v>
      </c>
      <c r="I132">
        <f>COUNTIFS(PG_Transactions!$AK:$AK,$H132,PG_Transactions!$E:$E,"CAPTURE",PG_Transactions!$AQ:$AQ,1)</f>
        <v>1</v>
      </c>
      <c r="J132">
        <f>SUMIFS(PG_Transactions!$G:$G,PG_Transactions!$AK:$AK,$H132,PG_Transactions!$E:$E,"CAPTURE",PG_Transactions!$AQ:$AQ,1)</f>
        <v>1298</v>
      </c>
      <c r="K132">
        <f t="shared" si="12"/>
        <v>0</v>
      </c>
      <c r="L132" t="str">
        <f t="shared" si="13"/>
        <v>Amount Match</v>
      </c>
    </row>
    <row r="133" spans="1:12" hidden="1" x14ac:dyDescent="0.3">
      <c r="A133" t="s">
        <v>286</v>
      </c>
      <c r="B133" s="1">
        <v>46281</v>
      </c>
      <c r="C133" t="s">
        <v>287</v>
      </c>
      <c r="D133" t="s">
        <v>41</v>
      </c>
      <c r="E133" t="s">
        <v>17</v>
      </c>
      <c r="F133">
        <v>1299</v>
      </c>
      <c r="G133" t="s">
        <v>10</v>
      </c>
      <c r="H133" t="str">
        <f t="shared" si="11"/>
        <v>ORD26000132</v>
      </c>
      <c r="I133">
        <f>COUNTIFS(PG_Transactions!$AK:$AK,$H133,PG_Transactions!$E:$E,"CAPTURE",PG_Transactions!$AQ:$AQ,1)</f>
        <v>1</v>
      </c>
      <c r="J133">
        <f>SUMIFS(PG_Transactions!$G:$G,PG_Transactions!$AK:$AK,$H133,PG_Transactions!$E:$E,"CAPTURE",PG_Transactions!$AQ:$AQ,1)</f>
        <v>1299</v>
      </c>
      <c r="K133">
        <f t="shared" si="12"/>
        <v>0</v>
      </c>
      <c r="L133" t="str">
        <f t="shared" si="13"/>
        <v>Amount Match</v>
      </c>
    </row>
    <row r="134" spans="1:12" hidden="1" x14ac:dyDescent="0.3">
      <c r="A134" t="s">
        <v>288</v>
      </c>
      <c r="B134" s="1">
        <v>46279</v>
      </c>
      <c r="C134" t="s">
        <v>289</v>
      </c>
      <c r="D134" t="s">
        <v>65</v>
      </c>
      <c r="E134" t="s">
        <v>33</v>
      </c>
      <c r="F134">
        <v>5297</v>
      </c>
      <c r="G134" t="s">
        <v>70</v>
      </c>
      <c r="H134" t="str">
        <f t="shared" si="11"/>
        <v>ORD26000133</v>
      </c>
      <c r="I134">
        <f>COUNTIFS(PG_Transactions!$AK:$AK,$H134,PG_Transactions!$E:$E,"CAPTURE",PG_Transactions!$AQ:$AQ,1)</f>
        <v>0</v>
      </c>
      <c r="J134">
        <f>SUMIFS(PG_Transactions!$G:$G,PG_Transactions!$AK:$AK,$H134,PG_Transactions!$E:$E,"CAPTURE",PG_Transactions!$AQ:$AQ,1)</f>
        <v>0</v>
      </c>
      <c r="K134">
        <f t="shared" si="12"/>
        <v>-5297</v>
      </c>
      <c r="L134" t="str">
        <f t="shared" si="13"/>
        <v>No Capture</v>
      </c>
    </row>
    <row r="135" spans="1:12" hidden="1" x14ac:dyDescent="0.3">
      <c r="A135" t="s">
        <v>290</v>
      </c>
      <c r="B135" s="1">
        <v>46280</v>
      </c>
      <c r="C135" t="s">
        <v>291</v>
      </c>
      <c r="D135" t="s">
        <v>38</v>
      </c>
      <c r="E135" t="s">
        <v>9</v>
      </c>
      <c r="F135">
        <v>999</v>
      </c>
      <c r="G135" t="s">
        <v>10</v>
      </c>
      <c r="H135" t="str">
        <f t="shared" si="11"/>
        <v>ORD26000134</v>
      </c>
      <c r="I135">
        <f>COUNTIFS(PG_Transactions!$AK:$AK,$H135,PG_Transactions!$E:$E,"CAPTURE",PG_Transactions!$AQ:$AQ,1)</f>
        <v>1</v>
      </c>
      <c r="J135">
        <f>SUMIFS(PG_Transactions!$G:$G,PG_Transactions!$AK:$AK,$H135,PG_Transactions!$E:$E,"CAPTURE",PG_Transactions!$AQ:$AQ,1)</f>
        <v>999</v>
      </c>
      <c r="K135">
        <f t="shared" si="12"/>
        <v>0</v>
      </c>
      <c r="L135" t="str">
        <f t="shared" si="13"/>
        <v>Amount Match</v>
      </c>
    </row>
    <row r="136" spans="1:12" hidden="1" x14ac:dyDescent="0.3">
      <c r="A136" t="s">
        <v>292</v>
      </c>
      <c r="B136" s="1">
        <v>46292</v>
      </c>
      <c r="C136" t="s">
        <v>293</v>
      </c>
      <c r="D136" t="s">
        <v>13</v>
      </c>
      <c r="E136" t="s">
        <v>9</v>
      </c>
      <c r="F136">
        <v>2999</v>
      </c>
      <c r="G136" t="s">
        <v>10</v>
      </c>
      <c r="H136" t="str">
        <f t="shared" si="11"/>
        <v>ORD26000135</v>
      </c>
      <c r="I136">
        <f>COUNTIFS(PG_Transactions!$AK:$AK,$H136,PG_Transactions!$E:$E,"CAPTURE",PG_Transactions!$AQ:$AQ,1)</f>
        <v>1</v>
      </c>
      <c r="J136">
        <f>SUMIFS(PG_Transactions!$G:$G,PG_Transactions!$AK:$AK,$H136,PG_Transactions!$E:$E,"CAPTURE",PG_Transactions!$AQ:$AQ,1)</f>
        <v>2999</v>
      </c>
      <c r="K136">
        <f t="shared" si="12"/>
        <v>0</v>
      </c>
      <c r="L136" t="str">
        <f t="shared" si="13"/>
        <v>Amount Match</v>
      </c>
    </row>
    <row r="137" spans="1:12" hidden="1" x14ac:dyDescent="0.3">
      <c r="A137" t="s">
        <v>294</v>
      </c>
      <c r="B137" s="1">
        <v>46282</v>
      </c>
      <c r="C137" t="s">
        <v>295</v>
      </c>
      <c r="D137" t="s">
        <v>13</v>
      </c>
      <c r="E137" t="s">
        <v>17</v>
      </c>
      <c r="F137">
        <v>2499</v>
      </c>
      <c r="G137" t="s">
        <v>10</v>
      </c>
      <c r="H137" t="str">
        <f t="shared" si="11"/>
        <v>ORD26000136</v>
      </c>
      <c r="I137">
        <f>COUNTIFS(PG_Transactions!$AK:$AK,$H137,PG_Transactions!$E:$E,"CAPTURE",PG_Transactions!$AQ:$AQ,1)</f>
        <v>1</v>
      </c>
      <c r="J137">
        <f>SUMIFS(PG_Transactions!$G:$G,PG_Transactions!$AK:$AK,$H137,PG_Transactions!$E:$E,"CAPTURE",PG_Transactions!$AQ:$AQ,1)</f>
        <v>2499</v>
      </c>
      <c r="K137">
        <f t="shared" si="12"/>
        <v>0</v>
      </c>
      <c r="L137" t="str">
        <f t="shared" si="13"/>
        <v>Amount Match</v>
      </c>
    </row>
    <row r="138" spans="1:12" hidden="1" x14ac:dyDescent="0.3">
      <c r="A138" t="s">
        <v>296</v>
      </c>
      <c r="B138" s="1">
        <v>46274</v>
      </c>
      <c r="C138" t="s">
        <v>297</v>
      </c>
      <c r="E138" t="s">
        <v>17</v>
      </c>
      <c r="F138">
        <v>1298</v>
      </c>
      <c r="G138" t="s">
        <v>10</v>
      </c>
      <c r="H138" t="str">
        <f t="shared" si="11"/>
        <v>ORD26000137</v>
      </c>
      <c r="I138">
        <f>COUNTIFS(PG_Transactions!$AK:$AK,$H138,PG_Transactions!$E:$E,"CAPTURE",PG_Transactions!$AQ:$AQ,1)</f>
        <v>1</v>
      </c>
      <c r="J138">
        <f>SUMIFS(PG_Transactions!$G:$G,PG_Transactions!$AK:$AK,$H138,PG_Transactions!$E:$E,"CAPTURE",PG_Transactions!$AQ:$AQ,1)</f>
        <v>1298</v>
      </c>
      <c r="K138">
        <f t="shared" si="12"/>
        <v>0</v>
      </c>
      <c r="L138" t="str">
        <f t="shared" si="13"/>
        <v>Amount Match</v>
      </c>
    </row>
    <row r="139" spans="1:12" hidden="1" x14ac:dyDescent="0.3">
      <c r="A139" t="s">
        <v>298</v>
      </c>
      <c r="B139" s="1">
        <v>46286</v>
      </c>
      <c r="C139" t="s">
        <v>299</v>
      </c>
      <c r="D139" t="s">
        <v>38</v>
      </c>
      <c r="E139" t="s">
        <v>9</v>
      </c>
      <c r="F139">
        <v>5598</v>
      </c>
      <c r="G139" t="s">
        <v>10</v>
      </c>
      <c r="H139" t="str">
        <f t="shared" si="11"/>
        <v>ORD26000138</v>
      </c>
      <c r="I139">
        <f>COUNTIFS(PG_Transactions!$AK:$AK,$H139,PG_Transactions!$E:$E,"CAPTURE",PG_Transactions!$AQ:$AQ,1)</f>
        <v>1</v>
      </c>
      <c r="J139">
        <f>SUMIFS(PG_Transactions!$G:$G,PG_Transactions!$AK:$AK,$H139,PG_Transactions!$E:$E,"CAPTURE",PG_Transactions!$AQ:$AQ,1)</f>
        <v>5598</v>
      </c>
      <c r="K139">
        <f t="shared" si="12"/>
        <v>0</v>
      </c>
      <c r="L139" t="str">
        <f t="shared" si="13"/>
        <v>Amount Match</v>
      </c>
    </row>
    <row r="140" spans="1:12" hidden="1" x14ac:dyDescent="0.3">
      <c r="A140" t="s">
        <v>300</v>
      </c>
      <c r="B140" s="1">
        <v>46279</v>
      </c>
      <c r="C140" t="s">
        <v>301</v>
      </c>
      <c r="D140" t="s">
        <v>8</v>
      </c>
      <c r="E140" t="s">
        <v>44</v>
      </c>
      <c r="F140">
        <v>599</v>
      </c>
      <c r="G140" t="s">
        <v>56</v>
      </c>
      <c r="H140" t="str">
        <f t="shared" si="11"/>
        <v>ORD26000139</v>
      </c>
      <c r="I140">
        <f>COUNTIFS(PG_Transactions!$AK:$AK,$H140,PG_Transactions!$E:$E,"CAPTURE",PG_Transactions!$AQ:$AQ,1)</f>
        <v>1</v>
      </c>
      <c r="J140">
        <f>SUMIFS(PG_Transactions!$G:$G,PG_Transactions!$AK:$AK,$H140,PG_Transactions!$E:$E,"CAPTURE",PG_Transactions!$AQ:$AQ,1)</f>
        <v>599</v>
      </c>
      <c r="K140">
        <f t="shared" si="12"/>
        <v>0</v>
      </c>
      <c r="L140" t="str">
        <f t="shared" si="13"/>
        <v>Amount Match</v>
      </c>
    </row>
    <row r="141" spans="1:12" hidden="1" x14ac:dyDescent="0.3">
      <c r="A141" t="s">
        <v>302</v>
      </c>
      <c r="B141" s="1">
        <v>46286</v>
      </c>
      <c r="C141" t="s">
        <v>303</v>
      </c>
      <c r="D141" t="s">
        <v>16</v>
      </c>
      <c r="E141" t="s">
        <v>9</v>
      </c>
      <c r="F141">
        <v>1499</v>
      </c>
      <c r="G141" t="s">
        <v>70</v>
      </c>
      <c r="H141" t="str">
        <f t="shared" si="11"/>
        <v>ORD26000140</v>
      </c>
      <c r="I141">
        <f>COUNTIFS(PG_Transactions!$AK:$AK,$H141,PG_Transactions!$E:$E,"CAPTURE",PG_Transactions!$AQ:$AQ,1)</f>
        <v>0</v>
      </c>
      <c r="J141">
        <f>SUMIFS(PG_Transactions!$G:$G,PG_Transactions!$AK:$AK,$H141,PG_Transactions!$E:$E,"CAPTURE",PG_Transactions!$AQ:$AQ,1)</f>
        <v>0</v>
      </c>
      <c r="K141">
        <f t="shared" si="12"/>
        <v>-1499</v>
      </c>
      <c r="L141" t="str">
        <f t="shared" si="13"/>
        <v>No Capture</v>
      </c>
    </row>
    <row r="142" spans="1:12" hidden="1" x14ac:dyDescent="0.3">
      <c r="A142" t="s">
        <v>304</v>
      </c>
      <c r="B142" s="1">
        <v>46292</v>
      </c>
      <c r="C142" t="s">
        <v>305</v>
      </c>
      <c r="D142" t="s">
        <v>27</v>
      </c>
      <c r="E142" t="s">
        <v>9</v>
      </c>
      <c r="F142">
        <v>2098</v>
      </c>
      <c r="G142" t="s">
        <v>10</v>
      </c>
      <c r="H142" t="str">
        <f t="shared" si="11"/>
        <v>ORD26000141</v>
      </c>
      <c r="I142">
        <f>COUNTIFS(PG_Transactions!$AK:$AK,$H142,PG_Transactions!$E:$E,"CAPTURE",PG_Transactions!$AQ:$AQ,1)</f>
        <v>1</v>
      </c>
      <c r="J142">
        <f>SUMIFS(PG_Transactions!$G:$G,PG_Transactions!$AK:$AK,$H142,PG_Transactions!$E:$E,"CAPTURE",PG_Transactions!$AQ:$AQ,1)</f>
        <v>2098</v>
      </c>
      <c r="K142">
        <f t="shared" si="12"/>
        <v>0</v>
      </c>
      <c r="L142" t="str">
        <f t="shared" si="13"/>
        <v>Amount Match</v>
      </c>
    </row>
    <row r="143" spans="1:12" hidden="1" x14ac:dyDescent="0.3">
      <c r="A143" t="s">
        <v>306</v>
      </c>
      <c r="B143" s="1">
        <v>46282</v>
      </c>
      <c r="C143" t="s">
        <v>307</v>
      </c>
      <c r="D143" t="s">
        <v>41</v>
      </c>
      <c r="E143" t="s">
        <v>17</v>
      </c>
      <c r="F143">
        <v>8847</v>
      </c>
      <c r="G143" t="s">
        <v>10</v>
      </c>
      <c r="H143" t="str">
        <f t="shared" si="11"/>
        <v>ORD26000142</v>
      </c>
      <c r="I143">
        <f>COUNTIFS(PG_Transactions!$AK:$AK,$H143,PG_Transactions!$E:$E,"CAPTURE",PG_Transactions!$AQ:$AQ,1)</f>
        <v>1</v>
      </c>
      <c r="J143">
        <f>SUMIFS(PG_Transactions!$G:$G,PG_Transactions!$AK:$AK,$H143,PG_Transactions!$E:$E,"CAPTURE",PG_Transactions!$AQ:$AQ,1)</f>
        <v>8847</v>
      </c>
      <c r="K143">
        <f t="shared" si="12"/>
        <v>0</v>
      </c>
      <c r="L143" t="str">
        <f t="shared" si="13"/>
        <v>Amount Match</v>
      </c>
    </row>
    <row r="144" spans="1:12" hidden="1" x14ac:dyDescent="0.3">
      <c r="A144" t="s">
        <v>308</v>
      </c>
      <c r="B144" s="1">
        <v>46295</v>
      </c>
      <c r="C144" t="s">
        <v>309</v>
      </c>
      <c r="D144" t="s">
        <v>27</v>
      </c>
      <c r="E144" t="s">
        <v>17</v>
      </c>
      <c r="F144">
        <v>8798</v>
      </c>
      <c r="G144" t="s">
        <v>10</v>
      </c>
      <c r="H144" t="str">
        <f t="shared" si="11"/>
        <v>ORD26000143</v>
      </c>
      <c r="I144">
        <f>COUNTIFS(PG_Transactions!$AK:$AK,$H144,PG_Transactions!$E:$E,"CAPTURE",PG_Transactions!$AQ:$AQ,1)</f>
        <v>1</v>
      </c>
      <c r="J144">
        <f>SUMIFS(PG_Transactions!$G:$G,PG_Transactions!$AK:$AK,$H144,PG_Transactions!$E:$E,"CAPTURE",PG_Transactions!$AQ:$AQ,1)</f>
        <v>8798</v>
      </c>
      <c r="K144">
        <f t="shared" si="12"/>
        <v>0</v>
      </c>
      <c r="L144" t="str">
        <f t="shared" si="13"/>
        <v>Amount Match</v>
      </c>
    </row>
    <row r="145" spans="1:12" hidden="1" x14ac:dyDescent="0.3">
      <c r="A145" t="s">
        <v>310</v>
      </c>
      <c r="B145" s="1">
        <v>46287</v>
      </c>
      <c r="C145" t="s">
        <v>311</v>
      </c>
      <c r="D145" t="s">
        <v>38</v>
      </c>
      <c r="E145" t="s">
        <v>9</v>
      </c>
      <c r="F145">
        <v>8498</v>
      </c>
      <c r="G145" t="s">
        <v>10</v>
      </c>
      <c r="H145" t="str">
        <f t="shared" si="11"/>
        <v>ORD26000144</v>
      </c>
      <c r="I145">
        <f>COUNTIFS(PG_Transactions!$AK:$AK,$H145,PG_Transactions!$E:$E,"CAPTURE",PG_Transactions!$AQ:$AQ,1)</f>
        <v>1</v>
      </c>
      <c r="J145">
        <f>SUMIFS(PG_Transactions!$G:$G,PG_Transactions!$AK:$AK,$H145,PG_Transactions!$E:$E,"CAPTURE",PG_Transactions!$AQ:$AQ,1)</f>
        <v>8498</v>
      </c>
      <c r="K145">
        <f t="shared" si="12"/>
        <v>0</v>
      </c>
      <c r="L145" t="str">
        <f t="shared" si="13"/>
        <v>Amount Match</v>
      </c>
    </row>
    <row r="146" spans="1:12" hidden="1" x14ac:dyDescent="0.3">
      <c r="A146" t="s">
        <v>312</v>
      </c>
      <c r="B146" s="1">
        <v>46290</v>
      </c>
      <c r="C146" t="s">
        <v>313</v>
      </c>
      <c r="D146" t="s">
        <v>27</v>
      </c>
      <c r="E146" t="s">
        <v>33</v>
      </c>
      <c r="F146">
        <v>2798</v>
      </c>
      <c r="G146" t="s">
        <v>70</v>
      </c>
      <c r="H146" t="str">
        <f t="shared" si="11"/>
        <v>ORD26000145</v>
      </c>
      <c r="I146">
        <f>COUNTIFS(PG_Transactions!$AK:$AK,$H146,PG_Transactions!$E:$E,"CAPTURE",PG_Transactions!$AQ:$AQ,1)</f>
        <v>0</v>
      </c>
      <c r="J146">
        <f>SUMIFS(PG_Transactions!$G:$G,PG_Transactions!$AK:$AK,$H146,PG_Transactions!$E:$E,"CAPTURE",PG_Transactions!$AQ:$AQ,1)</f>
        <v>0</v>
      </c>
      <c r="K146">
        <f t="shared" si="12"/>
        <v>-2798</v>
      </c>
      <c r="L146" t="str">
        <f t="shared" si="13"/>
        <v>No Capture</v>
      </c>
    </row>
    <row r="147" spans="1:12" hidden="1" x14ac:dyDescent="0.3">
      <c r="A147" t="s">
        <v>314</v>
      </c>
      <c r="B147" s="1">
        <v>46278</v>
      </c>
      <c r="C147" t="s">
        <v>315</v>
      </c>
      <c r="D147" t="s">
        <v>16</v>
      </c>
      <c r="E147" t="s">
        <v>9</v>
      </c>
      <c r="F147">
        <v>7999</v>
      </c>
      <c r="G147" t="s">
        <v>10</v>
      </c>
      <c r="H147" t="str">
        <f t="shared" si="11"/>
        <v>ORD26000146</v>
      </c>
      <c r="I147">
        <f>COUNTIFS(PG_Transactions!$AK:$AK,$H147,PG_Transactions!$E:$E,"CAPTURE",PG_Transactions!$AQ:$AQ,1)</f>
        <v>1</v>
      </c>
      <c r="J147">
        <f>SUMIFS(PG_Transactions!$G:$G,PG_Transactions!$AK:$AK,$H147,PG_Transactions!$E:$E,"CAPTURE",PG_Transactions!$AQ:$AQ,1)</f>
        <v>7999</v>
      </c>
      <c r="K147">
        <f t="shared" si="12"/>
        <v>0</v>
      </c>
      <c r="L147" t="str">
        <f t="shared" si="13"/>
        <v>Amount Match</v>
      </c>
    </row>
    <row r="148" spans="1:12" hidden="1" x14ac:dyDescent="0.3">
      <c r="A148" t="s">
        <v>316</v>
      </c>
      <c r="B148" s="1">
        <v>46278</v>
      </c>
      <c r="C148" t="s">
        <v>317</v>
      </c>
      <c r="D148" t="s">
        <v>51</v>
      </c>
      <c r="E148" t="s">
        <v>9</v>
      </c>
      <c r="F148">
        <v>15997</v>
      </c>
      <c r="G148" t="s">
        <v>56</v>
      </c>
      <c r="H148" t="str">
        <f t="shared" si="11"/>
        <v>ORD26000147</v>
      </c>
      <c r="I148">
        <f>COUNTIFS(PG_Transactions!$AK:$AK,$H148,PG_Transactions!$E:$E,"CAPTURE",PG_Transactions!$AQ:$AQ,1)</f>
        <v>1</v>
      </c>
      <c r="J148">
        <f>SUMIFS(PG_Transactions!$G:$G,PG_Transactions!$AK:$AK,$H148,PG_Transactions!$E:$E,"CAPTURE",PG_Transactions!$AQ:$AQ,1)</f>
        <v>15997</v>
      </c>
      <c r="K148">
        <f t="shared" si="12"/>
        <v>0</v>
      </c>
      <c r="L148" t="str">
        <f t="shared" si="13"/>
        <v>Amount Match</v>
      </c>
    </row>
    <row r="149" spans="1:12" hidden="1" x14ac:dyDescent="0.3">
      <c r="A149" t="s">
        <v>318</v>
      </c>
      <c r="B149" s="1">
        <v>46282</v>
      </c>
      <c r="C149" t="s">
        <v>319</v>
      </c>
      <c r="E149" t="s">
        <v>33</v>
      </c>
      <c r="F149">
        <v>8998</v>
      </c>
      <c r="G149" t="s">
        <v>10</v>
      </c>
      <c r="H149" t="str">
        <f t="shared" si="11"/>
        <v>ORD26000148</v>
      </c>
      <c r="I149">
        <f>COUNTIFS(PG_Transactions!$AK:$AK,$H149,PG_Transactions!$E:$E,"CAPTURE",PG_Transactions!$AQ:$AQ,1)</f>
        <v>1</v>
      </c>
      <c r="J149">
        <f>SUMIFS(PG_Transactions!$G:$G,PG_Transactions!$AK:$AK,$H149,PG_Transactions!$E:$E,"CAPTURE",PG_Transactions!$AQ:$AQ,1)</f>
        <v>8998</v>
      </c>
      <c r="K149">
        <f t="shared" si="12"/>
        <v>0</v>
      </c>
      <c r="L149" t="str">
        <f t="shared" si="13"/>
        <v>Amount Match</v>
      </c>
    </row>
    <row r="150" spans="1:12" hidden="1" x14ac:dyDescent="0.3">
      <c r="A150" t="s">
        <v>320</v>
      </c>
      <c r="B150" s="1">
        <v>46295</v>
      </c>
      <c r="C150" t="s">
        <v>321</v>
      </c>
      <c r="D150" t="s">
        <v>8</v>
      </c>
      <c r="E150" t="s">
        <v>33</v>
      </c>
      <c r="F150">
        <v>3798</v>
      </c>
      <c r="G150" t="s">
        <v>10</v>
      </c>
      <c r="H150" t="str">
        <f t="shared" si="11"/>
        <v>ORD26000149</v>
      </c>
      <c r="I150">
        <f>COUNTIFS(PG_Transactions!$AK:$AK,$H150,PG_Transactions!$E:$E,"CAPTURE",PG_Transactions!$AQ:$AQ,1)</f>
        <v>1</v>
      </c>
      <c r="J150">
        <f>SUMIFS(PG_Transactions!$G:$G,PG_Transactions!$AK:$AK,$H150,PG_Transactions!$E:$E,"CAPTURE",PG_Transactions!$AQ:$AQ,1)</f>
        <v>3798</v>
      </c>
      <c r="K150">
        <f t="shared" si="12"/>
        <v>0</v>
      </c>
      <c r="L150" t="str">
        <f t="shared" si="13"/>
        <v>Amount Match</v>
      </c>
    </row>
    <row r="151" spans="1:12" hidden="1" x14ac:dyDescent="0.3">
      <c r="A151" t="s">
        <v>322</v>
      </c>
      <c r="B151" s="1">
        <v>46281</v>
      </c>
      <c r="C151" t="s">
        <v>323</v>
      </c>
      <c r="D151" t="s">
        <v>41</v>
      </c>
      <c r="E151" t="s">
        <v>9</v>
      </c>
      <c r="F151">
        <v>999</v>
      </c>
      <c r="G151" t="s">
        <v>10</v>
      </c>
      <c r="H151" t="str">
        <f t="shared" si="11"/>
        <v>ORD26000150</v>
      </c>
      <c r="I151">
        <f>COUNTIFS(PG_Transactions!$AK:$AK,$H151,PG_Transactions!$E:$E,"CAPTURE",PG_Transactions!$AQ:$AQ,1)</f>
        <v>1</v>
      </c>
      <c r="J151">
        <f>SUMIFS(PG_Transactions!$G:$G,PG_Transactions!$AK:$AK,$H151,PG_Transactions!$E:$E,"CAPTURE",PG_Transactions!$AQ:$AQ,1)</f>
        <v>999</v>
      </c>
      <c r="K151">
        <f t="shared" si="12"/>
        <v>0</v>
      </c>
      <c r="L151" t="str">
        <f t="shared" si="13"/>
        <v>Amount Match</v>
      </c>
    </row>
    <row r="152" spans="1:12" hidden="1" x14ac:dyDescent="0.3">
      <c r="A152" t="s">
        <v>324</v>
      </c>
      <c r="B152" s="1">
        <v>46293</v>
      </c>
      <c r="C152" t="s">
        <v>325</v>
      </c>
      <c r="D152" t="s">
        <v>38</v>
      </c>
      <c r="E152" t="s">
        <v>17</v>
      </c>
      <c r="F152" s="2">
        <v>11097</v>
      </c>
      <c r="G152" t="s">
        <v>70</v>
      </c>
      <c r="H152" t="str">
        <f t="shared" si="11"/>
        <v>ORD26000151</v>
      </c>
      <c r="I152">
        <f>COUNTIFS(PG_Transactions!$AK:$AK,$H152,PG_Transactions!$E:$E,"CAPTURE",PG_Transactions!$AQ:$AQ,1)</f>
        <v>0</v>
      </c>
      <c r="J152">
        <f>SUMIFS(PG_Transactions!$G:$G,PG_Transactions!$AK:$AK,$H152,PG_Transactions!$E:$E,"CAPTURE",PG_Transactions!$AQ:$AQ,1)</f>
        <v>0</v>
      </c>
      <c r="K152">
        <f t="shared" si="12"/>
        <v>-11097</v>
      </c>
      <c r="L152" t="str">
        <f t="shared" si="13"/>
        <v>No Capture</v>
      </c>
    </row>
    <row r="153" spans="1:12" hidden="1" x14ac:dyDescent="0.3">
      <c r="A153" t="s">
        <v>326</v>
      </c>
      <c r="B153" s="1">
        <v>46267</v>
      </c>
      <c r="C153" t="s">
        <v>327</v>
      </c>
      <c r="D153" t="s">
        <v>8</v>
      </c>
      <c r="E153" t="s">
        <v>44</v>
      </c>
      <c r="F153">
        <v>948</v>
      </c>
      <c r="G153" t="s">
        <v>10</v>
      </c>
      <c r="H153" t="str">
        <f t="shared" si="11"/>
        <v>ORD26000152</v>
      </c>
      <c r="I153">
        <f>COUNTIFS(PG_Transactions!$AK:$AK,$H153,PG_Transactions!$E:$E,"CAPTURE",PG_Transactions!$AQ:$AQ,1)</f>
        <v>1</v>
      </c>
      <c r="J153">
        <f>SUMIFS(PG_Transactions!$G:$G,PG_Transactions!$AK:$AK,$H153,PG_Transactions!$E:$E,"CAPTURE",PG_Transactions!$AQ:$AQ,1)</f>
        <v>948</v>
      </c>
      <c r="K153">
        <f t="shared" si="12"/>
        <v>0</v>
      </c>
      <c r="L153" t="str">
        <f t="shared" si="13"/>
        <v>Amount Match</v>
      </c>
    </row>
    <row r="154" spans="1:12" hidden="1" x14ac:dyDescent="0.3">
      <c r="A154" t="s">
        <v>328</v>
      </c>
      <c r="B154" s="1">
        <v>46279</v>
      </c>
      <c r="C154" t="s">
        <v>329</v>
      </c>
      <c r="D154" t="s">
        <v>51</v>
      </c>
      <c r="E154" t="s">
        <v>33</v>
      </c>
      <c r="F154">
        <v>4999</v>
      </c>
      <c r="G154" t="s">
        <v>10</v>
      </c>
      <c r="H154" t="str">
        <f t="shared" si="11"/>
        <v>ORD26000153</v>
      </c>
      <c r="I154">
        <f>COUNTIFS(PG_Transactions!$AK:$AK,$H154,PG_Transactions!$E:$E,"CAPTURE",PG_Transactions!$AQ:$AQ,1)</f>
        <v>1</v>
      </c>
      <c r="J154">
        <f>SUMIFS(PG_Transactions!$G:$G,PG_Transactions!$AK:$AK,$H154,PG_Transactions!$E:$E,"CAPTURE",PG_Transactions!$AQ:$AQ,1)</f>
        <v>4999</v>
      </c>
      <c r="K154">
        <f t="shared" si="12"/>
        <v>0</v>
      </c>
      <c r="L154" t="str">
        <f t="shared" si="13"/>
        <v>Amount Match</v>
      </c>
    </row>
    <row r="155" spans="1:12" hidden="1" x14ac:dyDescent="0.3">
      <c r="A155" t="s">
        <v>330</v>
      </c>
      <c r="B155" s="1">
        <v>46288</v>
      </c>
      <c r="C155" t="s">
        <v>331</v>
      </c>
      <c r="D155" t="s">
        <v>41</v>
      </c>
      <c r="E155" t="s">
        <v>17</v>
      </c>
      <c r="F155">
        <v>299</v>
      </c>
      <c r="G155" t="s">
        <v>10</v>
      </c>
      <c r="H155" t="str">
        <f t="shared" si="11"/>
        <v>ORD26000154</v>
      </c>
      <c r="I155">
        <f>COUNTIFS(PG_Transactions!$AK:$AK,$H155,PG_Transactions!$E:$E,"CAPTURE",PG_Transactions!$AQ:$AQ,1)</f>
        <v>1</v>
      </c>
      <c r="J155">
        <f>SUMIFS(PG_Transactions!$G:$G,PG_Transactions!$AK:$AK,$H155,PG_Transactions!$E:$E,"CAPTURE",PG_Transactions!$AQ:$AQ,1)</f>
        <v>299</v>
      </c>
      <c r="K155">
        <f t="shared" si="12"/>
        <v>0</v>
      </c>
      <c r="L155" t="str">
        <f t="shared" si="13"/>
        <v>Amount Match</v>
      </c>
    </row>
    <row r="156" spans="1:12" hidden="1" x14ac:dyDescent="0.3">
      <c r="A156" t="s">
        <v>332</v>
      </c>
      <c r="B156" s="1">
        <v>46277</v>
      </c>
      <c r="C156" t="s">
        <v>333</v>
      </c>
      <c r="D156" t="s">
        <v>51</v>
      </c>
      <c r="E156" t="s">
        <v>17</v>
      </c>
      <c r="F156">
        <v>1098</v>
      </c>
      <c r="G156" t="s">
        <v>10</v>
      </c>
      <c r="H156" t="str">
        <f t="shared" si="11"/>
        <v>ORD26000155</v>
      </c>
      <c r="I156">
        <f>COUNTIFS(PG_Transactions!$AK:$AK,$H156,PG_Transactions!$E:$E,"CAPTURE",PG_Transactions!$AQ:$AQ,1)</f>
        <v>1</v>
      </c>
      <c r="J156">
        <f>SUMIFS(PG_Transactions!$G:$G,PG_Transactions!$AK:$AK,$H156,PG_Transactions!$E:$E,"CAPTURE",PG_Transactions!$AQ:$AQ,1)</f>
        <v>1098</v>
      </c>
      <c r="K156">
        <f t="shared" si="12"/>
        <v>0</v>
      </c>
      <c r="L156" t="str">
        <f t="shared" si="13"/>
        <v>Amount Match</v>
      </c>
    </row>
    <row r="157" spans="1:12" hidden="1" x14ac:dyDescent="0.3">
      <c r="A157" t="s">
        <v>334</v>
      </c>
      <c r="B157" s="1">
        <v>46271</v>
      </c>
      <c r="C157" t="s">
        <v>335</v>
      </c>
      <c r="D157" t="s">
        <v>24</v>
      </c>
      <c r="E157" t="s">
        <v>17</v>
      </c>
      <c r="F157">
        <v>2499</v>
      </c>
      <c r="G157" t="s">
        <v>10</v>
      </c>
      <c r="H157" t="str">
        <f t="shared" si="11"/>
        <v>ORD26000156</v>
      </c>
      <c r="I157">
        <f>COUNTIFS(PG_Transactions!$AK:$AK,$H157,PG_Transactions!$E:$E,"CAPTURE",PG_Transactions!$AQ:$AQ,1)</f>
        <v>1</v>
      </c>
      <c r="J157">
        <f>SUMIFS(PG_Transactions!$G:$G,PG_Transactions!$AK:$AK,$H157,PG_Transactions!$E:$E,"CAPTURE",PG_Transactions!$AQ:$AQ,1)</f>
        <v>2499</v>
      </c>
      <c r="K157">
        <f t="shared" si="12"/>
        <v>0</v>
      </c>
      <c r="L157" t="str">
        <f t="shared" si="13"/>
        <v>Amount Match</v>
      </c>
    </row>
    <row r="158" spans="1:12" hidden="1" x14ac:dyDescent="0.3">
      <c r="A158" t="s">
        <v>336</v>
      </c>
      <c r="B158" s="1">
        <v>46295</v>
      </c>
      <c r="C158" t="s">
        <v>337</v>
      </c>
      <c r="D158" t="s">
        <v>65</v>
      </c>
      <c r="E158" t="s">
        <v>9</v>
      </c>
      <c r="F158">
        <v>1098</v>
      </c>
      <c r="G158" t="s">
        <v>10</v>
      </c>
      <c r="H158" t="str">
        <f t="shared" si="11"/>
        <v>ORD26000157</v>
      </c>
      <c r="I158">
        <f>COUNTIFS(PG_Transactions!$AK:$AK,$H158,PG_Transactions!$E:$E,"CAPTURE",PG_Transactions!$AQ:$AQ,1)</f>
        <v>1</v>
      </c>
      <c r="J158">
        <f>SUMIFS(PG_Transactions!$G:$G,PG_Transactions!$AK:$AK,$H158,PG_Transactions!$E:$E,"CAPTURE",PG_Transactions!$AQ:$AQ,1)</f>
        <v>1098</v>
      </c>
      <c r="K158">
        <f t="shared" si="12"/>
        <v>0</v>
      </c>
      <c r="L158" t="str">
        <f t="shared" si="13"/>
        <v>Amount Match</v>
      </c>
    </row>
    <row r="159" spans="1:12" hidden="1" x14ac:dyDescent="0.3">
      <c r="A159" t="s">
        <v>338</v>
      </c>
      <c r="B159" s="1">
        <v>46294</v>
      </c>
      <c r="C159" t="s">
        <v>339</v>
      </c>
      <c r="D159" t="s">
        <v>27</v>
      </c>
      <c r="E159" t="s">
        <v>9</v>
      </c>
      <c r="F159">
        <v>3798</v>
      </c>
      <c r="G159" t="s">
        <v>10</v>
      </c>
      <c r="H159" t="str">
        <f t="shared" si="11"/>
        <v>ORD26000158</v>
      </c>
      <c r="I159">
        <f>COUNTIFS(PG_Transactions!$AK:$AK,$H159,PG_Transactions!$E:$E,"CAPTURE",PG_Transactions!$AQ:$AQ,1)</f>
        <v>1</v>
      </c>
      <c r="J159">
        <f>SUMIFS(PG_Transactions!$G:$G,PG_Transactions!$AK:$AK,$H159,PG_Transactions!$E:$E,"CAPTURE",PG_Transactions!$AQ:$AQ,1)</f>
        <v>3798</v>
      </c>
      <c r="K159">
        <f t="shared" si="12"/>
        <v>0</v>
      </c>
      <c r="L159" t="str">
        <f t="shared" si="13"/>
        <v>Amount Match</v>
      </c>
    </row>
    <row r="160" spans="1:12" hidden="1" x14ac:dyDescent="0.3">
      <c r="A160" t="s">
        <v>340</v>
      </c>
      <c r="B160" s="1">
        <v>46275</v>
      </c>
      <c r="C160" t="s">
        <v>341</v>
      </c>
      <c r="D160" t="s">
        <v>24</v>
      </c>
      <c r="E160" t="s">
        <v>9</v>
      </c>
      <c r="F160">
        <v>5597</v>
      </c>
      <c r="G160" t="s">
        <v>10</v>
      </c>
      <c r="H160" t="str">
        <f t="shared" si="11"/>
        <v>ORD26000159</v>
      </c>
      <c r="I160">
        <f>COUNTIFS(PG_Transactions!$AK:$AK,$H160,PG_Transactions!$E:$E,"CAPTURE",PG_Transactions!$AQ:$AQ,1)</f>
        <v>1</v>
      </c>
      <c r="J160">
        <f>SUMIFS(PG_Transactions!$G:$G,PG_Transactions!$AK:$AK,$H160,PG_Transactions!$E:$E,"CAPTURE",PG_Transactions!$AQ:$AQ,1)</f>
        <v>5597</v>
      </c>
      <c r="K160">
        <f t="shared" si="12"/>
        <v>0</v>
      </c>
      <c r="L160" t="str">
        <f t="shared" si="13"/>
        <v>Amount Match</v>
      </c>
    </row>
    <row r="161" spans="1:12" hidden="1" x14ac:dyDescent="0.3">
      <c r="A161" t="s">
        <v>342</v>
      </c>
      <c r="B161" s="1">
        <v>46269</v>
      </c>
      <c r="C161" t="s">
        <v>343</v>
      </c>
      <c r="D161" t="s">
        <v>65</v>
      </c>
      <c r="E161" t="s">
        <v>17</v>
      </c>
      <c r="F161">
        <v>1299</v>
      </c>
      <c r="G161" t="s">
        <v>10</v>
      </c>
      <c r="H161" t="str">
        <f t="shared" si="11"/>
        <v>ORD26000160</v>
      </c>
      <c r="I161">
        <f>COUNTIFS(PG_Transactions!$AK:$AK,$H161,PG_Transactions!$E:$E,"CAPTURE",PG_Transactions!$AQ:$AQ,1)</f>
        <v>1</v>
      </c>
      <c r="J161">
        <f>SUMIFS(PG_Transactions!$G:$G,PG_Transactions!$AK:$AK,$H161,PG_Transactions!$E:$E,"CAPTURE",PG_Transactions!$AQ:$AQ,1)</f>
        <v>1299</v>
      </c>
      <c r="K161">
        <f t="shared" si="12"/>
        <v>0</v>
      </c>
      <c r="L161" t="str">
        <f t="shared" si="13"/>
        <v>Amount Match</v>
      </c>
    </row>
    <row r="162" spans="1:12" hidden="1" x14ac:dyDescent="0.3">
      <c r="A162" t="s">
        <v>344</v>
      </c>
      <c r="B162" s="1">
        <v>46292</v>
      </c>
      <c r="C162" t="s">
        <v>345</v>
      </c>
      <c r="D162" t="s">
        <v>27</v>
      </c>
      <c r="E162" t="s">
        <v>17</v>
      </c>
      <c r="F162">
        <v>2397</v>
      </c>
      <c r="G162" t="s">
        <v>10</v>
      </c>
      <c r="H162" t="str">
        <f t="shared" si="11"/>
        <v>ORD26000161</v>
      </c>
      <c r="I162">
        <f>COUNTIFS(PG_Transactions!$AK:$AK,$H162,PG_Transactions!$E:$E,"CAPTURE",PG_Transactions!$AQ:$AQ,1)</f>
        <v>1</v>
      </c>
      <c r="J162">
        <f>SUMIFS(PG_Transactions!$G:$G,PG_Transactions!$AK:$AK,$H162,PG_Transactions!$E:$E,"CAPTURE",PG_Transactions!$AQ:$AQ,1)</f>
        <v>2397</v>
      </c>
      <c r="K162">
        <f t="shared" si="12"/>
        <v>0</v>
      </c>
      <c r="L162" t="str">
        <f t="shared" si="13"/>
        <v>Amount Match</v>
      </c>
    </row>
    <row r="163" spans="1:12" hidden="1" x14ac:dyDescent="0.3">
      <c r="A163" t="s">
        <v>346</v>
      </c>
      <c r="B163" s="1">
        <v>46289</v>
      </c>
      <c r="C163" t="s">
        <v>347</v>
      </c>
      <c r="E163" t="s">
        <v>9</v>
      </c>
      <c r="F163" s="2">
        <v>8798</v>
      </c>
      <c r="G163" t="s">
        <v>10</v>
      </c>
      <c r="H163" t="str">
        <f t="shared" si="11"/>
        <v>ORD26000162</v>
      </c>
      <c r="I163">
        <f>COUNTIFS(PG_Transactions!$AK:$AK,$H163,PG_Transactions!$E:$E,"CAPTURE",PG_Transactions!$AQ:$AQ,1)</f>
        <v>1</v>
      </c>
      <c r="J163">
        <f>SUMIFS(PG_Transactions!$G:$G,PG_Transactions!$AK:$AK,$H163,PG_Transactions!$E:$E,"CAPTURE",PG_Transactions!$AQ:$AQ,1)</f>
        <v>8798</v>
      </c>
      <c r="K163">
        <f t="shared" si="12"/>
        <v>0</v>
      </c>
      <c r="L163" t="str">
        <f t="shared" si="13"/>
        <v>Amount Match</v>
      </c>
    </row>
    <row r="164" spans="1:12" hidden="1" x14ac:dyDescent="0.3">
      <c r="A164" t="s">
        <v>348</v>
      </c>
      <c r="B164" s="1">
        <v>46286</v>
      </c>
      <c r="C164" t="s">
        <v>349</v>
      </c>
      <c r="D164" t="s">
        <v>51</v>
      </c>
      <c r="E164" t="s">
        <v>17</v>
      </c>
      <c r="F164">
        <v>2499</v>
      </c>
      <c r="G164" t="s">
        <v>10</v>
      </c>
      <c r="H164" t="str">
        <f t="shared" si="11"/>
        <v>ORD26000163</v>
      </c>
      <c r="I164">
        <f>COUNTIFS(PG_Transactions!$AK:$AK,$H164,PG_Transactions!$E:$E,"CAPTURE",PG_Transactions!$AQ:$AQ,1)</f>
        <v>1</v>
      </c>
      <c r="J164">
        <f>SUMIFS(PG_Transactions!$G:$G,PG_Transactions!$AK:$AK,$H164,PG_Transactions!$E:$E,"CAPTURE",PG_Transactions!$AQ:$AQ,1)</f>
        <v>2499</v>
      </c>
      <c r="K164">
        <f t="shared" si="12"/>
        <v>0</v>
      </c>
      <c r="L164" t="str">
        <f t="shared" si="13"/>
        <v>Amount Match</v>
      </c>
    </row>
    <row r="165" spans="1:12" hidden="1" x14ac:dyDescent="0.3">
      <c r="A165" t="s">
        <v>350</v>
      </c>
      <c r="B165" s="1">
        <v>46286</v>
      </c>
      <c r="C165" t="s">
        <v>351</v>
      </c>
      <c r="D165" t="s">
        <v>65</v>
      </c>
      <c r="E165" t="s">
        <v>9</v>
      </c>
      <c r="F165">
        <v>2999</v>
      </c>
      <c r="G165" t="s">
        <v>10</v>
      </c>
      <c r="H165" t="str">
        <f t="shared" si="11"/>
        <v>ORD26000164</v>
      </c>
      <c r="I165">
        <f>COUNTIFS(PG_Transactions!$AK:$AK,$H165,PG_Transactions!$E:$E,"CAPTURE",PG_Transactions!$AQ:$AQ,1)</f>
        <v>1</v>
      </c>
      <c r="J165">
        <f>SUMIFS(PG_Transactions!$G:$G,PG_Transactions!$AK:$AK,$H165,PG_Transactions!$E:$E,"CAPTURE",PG_Transactions!$AQ:$AQ,1)</f>
        <v>2999</v>
      </c>
      <c r="K165">
        <f t="shared" si="12"/>
        <v>0</v>
      </c>
      <c r="L165" t="str">
        <f t="shared" si="13"/>
        <v>Amount Match</v>
      </c>
    </row>
    <row r="166" spans="1:12" hidden="1" x14ac:dyDescent="0.3">
      <c r="A166" t="s">
        <v>352</v>
      </c>
      <c r="B166" s="1">
        <v>46284</v>
      </c>
      <c r="C166" t="s">
        <v>353</v>
      </c>
      <c r="D166" t="s">
        <v>16</v>
      </c>
      <c r="E166" t="s">
        <v>44</v>
      </c>
      <c r="F166">
        <v>3499</v>
      </c>
      <c r="G166" t="s">
        <v>10</v>
      </c>
      <c r="H166" t="str">
        <f t="shared" si="11"/>
        <v>ORD26000165</v>
      </c>
      <c r="I166">
        <f>COUNTIFS(PG_Transactions!$AK:$AK,$H166,PG_Transactions!$E:$E,"CAPTURE",PG_Transactions!$AQ:$AQ,1)</f>
        <v>1</v>
      </c>
      <c r="J166">
        <f>SUMIFS(PG_Transactions!$G:$G,PG_Transactions!$AK:$AK,$H166,PG_Transactions!$E:$E,"CAPTURE",PG_Transactions!$AQ:$AQ,1)</f>
        <v>3499</v>
      </c>
      <c r="K166">
        <f t="shared" si="12"/>
        <v>0</v>
      </c>
      <c r="L166" t="str">
        <f t="shared" si="13"/>
        <v>Amount Match</v>
      </c>
    </row>
    <row r="167" spans="1:12" hidden="1" x14ac:dyDescent="0.3">
      <c r="A167" t="s">
        <v>354</v>
      </c>
      <c r="B167" s="1">
        <v>46271</v>
      </c>
      <c r="C167" t="s">
        <v>355</v>
      </c>
      <c r="D167" t="s">
        <v>38</v>
      </c>
      <c r="E167" t="s">
        <v>33</v>
      </c>
      <c r="F167">
        <v>499</v>
      </c>
      <c r="G167" t="s">
        <v>10</v>
      </c>
      <c r="H167" t="str">
        <f t="shared" si="11"/>
        <v>ORD26000166</v>
      </c>
      <c r="I167">
        <f>COUNTIFS(PG_Transactions!$AK:$AK,$H167,PG_Transactions!$E:$E,"CAPTURE",PG_Transactions!$AQ:$AQ,1)</f>
        <v>1</v>
      </c>
      <c r="J167">
        <f>SUMIFS(PG_Transactions!$G:$G,PG_Transactions!$AK:$AK,$H167,PG_Transactions!$E:$E,"CAPTURE",PG_Transactions!$AQ:$AQ,1)</f>
        <v>499</v>
      </c>
      <c r="K167">
        <f t="shared" si="12"/>
        <v>0</v>
      </c>
      <c r="L167" t="str">
        <f t="shared" si="13"/>
        <v>Amount Match</v>
      </c>
    </row>
    <row r="168" spans="1:12" hidden="1" x14ac:dyDescent="0.3">
      <c r="A168" t="s">
        <v>356</v>
      </c>
      <c r="B168" s="1">
        <v>46282</v>
      </c>
      <c r="C168" t="s">
        <v>357</v>
      </c>
      <c r="D168" t="s">
        <v>32</v>
      </c>
      <c r="E168" t="s">
        <v>44</v>
      </c>
      <c r="F168">
        <v>7999</v>
      </c>
      <c r="G168" t="s">
        <v>10</v>
      </c>
      <c r="H168" t="str">
        <f t="shared" si="11"/>
        <v>ORD26000167</v>
      </c>
      <c r="I168">
        <f>COUNTIFS(PG_Transactions!$AK:$AK,$H168,PG_Transactions!$E:$E,"CAPTURE",PG_Transactions!$AQ:$AQ,1)</f>
        <v>1</v>
      </c>
      <c r="J168">
        <f>SUMIFS(PG_Transactions!$G:$G,PG_Transactions!$AK:$AK,$H168,PG_Transactions!$E:$E,"CAPTURE",PG_Transactions!$AQ:$AQ,1)</f>
        <v>7999</v>
      </c>
      <c r="K168">
        <f t="shared" si="12"/>
        <v>0</v>
      </c>
      <c r="L168" t="str">
        <f t="shared" si="13"/>
        <v>Amount Match</v>
      </c>
    </row>
    <row r="169" spans="1:12" hidden="1" x14ac:dyDescent="0.3">
      <c r="A169" t="s">
        <v>358</v>
      </c>
      <c r="B169" s="1">
        <v>46289</v>
      </c>
      <c r="C169" t="s">
        <v>359</v>
      </c>
      <c r="D169" t="s">
        <v>13</v>
      </c>
      <c r="E169" t="s">
        <v>44</v>
      </c>
      <c r="F169">
        <v>4999</v>
      </c>
      <c r="G169" t="s">
        <v>10</v>
      </c>
      <c r="H169" t="str">
        <f t="shared" si="11"/>
        <v>ORD26000168</v>
      </c>
      <c r="I169">
        <f>COUNTIFS(PG_Transactions!$AK:$AK,$H169,PG_Transactions!$E:$E,"CAPTURE",PG_Transactions!$AQ:$AQ,1)</f>
        <v>1</v>
      </c>
      <c r="J169">
        <f>SUMIFS(PG_Transactions!$G:$G,PG_Transactions!$AK:$AK,$H169,PG_Transactions!$E:$E,"CAPTURE",PG_Transactions!$AQ:$AQ,1)</f>
        <v>4999</v>
      </c>
      <c r="K169">
        <f t="shared" si="12"/>
        <v>0</v>
      </c>
      <c r="L169" t="str">
        <f t="shared" si="13"/>
        <v>Amount Match</v>
      </c>
    </row>
    <row r="170" spans="1:12" hidden="1" x14ac:dyDescent="0.3">
      <c r="A170" t="s">
        <v>360</v>
      </c>
      <c r="B170" s="1">
        <v>46293</v>
      </c>
      <c r="C170" t="s">
        <v>361</v>
      </c>
      <c r="D170" t="s">
        <v>8</v>
      </c>
      <c r="E170" t="s">
        <v>33</v>
      </c>
      <c r="F170">
        <v>7797</v>
      </c>
      <c r="G170" t="s">
        <v>56</v>
      </c>
      <c r="H170" t="str">
        <f t="shared" si="11"/>
        <v>ORD26000169</v>
      </c>
      <c r="I170">
        <f>COUNTIFS(PG_Transactions!$AK:$AK,$H170,PG_Transactions!$E:$E,"CAPTURE",PG_Transactions!$AQ:$AQ,1)</f>
        <v>1</v>
      </c>
      <c r="J170">
        <f>SUMIFS(PG_Transactions!$G:$G,PG_Transactions!$AK:$AK,$H170,PG_Transactions!$E:$E,"CAPTURE",PG_Transactions!$AQ:$AQ,1)</f>
        <v>7797</v>
      </c>
      <c r="K170">
        <f t="shared" si="12"/>
        <v>0</v>
      </c>
      <c r="L170" t="str">
        <f t="shared" si="13"/>
        <v>Amount Match</v>
      </c>
    </row>
    <row r="171" spans="1:12" hidden="1" x14ac:dyDescent="0.3">
      <c r="A171" t="s">
        <v>362</v>
      </c>
      <c r="B171" s="1">
        <v>46291</v>
      </c>
      <c r="C171" t="s">
        <v>363</v>
      </c>
      <c r="E171" t="s">
        <v>9</v>
      </c>
      <c r="F171">
        <v>1098</v>
      </c>
      <c r="G171" t="s">
        <v>10</v>
      </c>
      <c r="H171" t="str">
        <f t="shared" si="11"/>
        <v>ORD26000170</v>
      </c>
      <c r="I171">
        <f>COUNTIFS(PG_Transactions!$AK:$AK,$H171,PG_Transactions!$E:$E,"CAPTURE",PG_Transactions!$AQ:$AQ,1)</f>
        <v>1</v>
      </c>
      <c r="J171">
        <f>SUMIFS(PG_Transactions!$G:$G,PG_Transactions!$AK:$AK,$H171,PG_Transactions!$E:$E,"CAPTURE",PG_Transactions!$AQ:$AQ,1)</f>
        <v>1098</v>
      </c>
      <c r="K171">
        <f t="shared" si="12"/>
        <v>0</v>
      </c>
      <c r="L171" t="str">
        <f t="shared" si="13"/>
        <v>Amount Match</v>
      </c>
    </row>
    <row r="172" spans="1:12" hidden="1" x14ac:dyDescent="0.3">
      <c r="A172" t="s">
        <v>364</v>
      </c>
      <c r="B172" s="1">
        <v>46284</v>
      </c>
      <c r="C172" t="s">
        <v>365</v>
      </c>
      <c r="D172" t="s">
        <v>24</v>
      </c>
      <c r="E172" t="s">
        <v>9</v>
      </c>
      <c r="F172">
        <v>10998</v>
      </c>
      <c r="G172" t="s">
        <v>70</v>
      </c>
      <c r="H172" t="str">
        <f t="shared" si="11"/>
        <v>ORD26000171</v>
      </c>
      <c r="I172">
        <f>COUNTIFS(PG_Transactions!$AK:$AK,$H172,PG_Transactions!$E:$E,"CAPTURE",PG_Transactions!$AQ:$AQ,1)</f>
        <v>0</v>
      </c>
      <c r="J172">
        <f>SUMIFS(PG_Transactions!$G:$G,PG_Transactions!$AK:$AK,$H172,PG_Transactions!$E:$E,"CAPTURE",PG_Transactions!$AQ:$AQ,1)</f>
        <v>0</v>
      </c>
      <c r="K172">
        <f t="shared" si="12"/>
        <v>-10998</v>
      </c>
      <c r="L172" t="str">
        <f t="shared" si="13"/>
        <v>No Capture</v>
      </c>
    </row>
    <row r="173" spans="1:12" hidden="1" x14ac:dyDescent="0.3">
      <c r="A173" t="s">
        <v>366</v>
      </c>
      <c r="B173" s="1">
        <v>46266</v>
      </c>
      <c r="C173" t="s">
        <v>367</v>
      </c>
      <c r="D173" t="s">
        <v>24</v>
      </c>
      <c r="E173" t="s">
        <v>9</v>
      </c>
      <c r="F173">
        <v>2798</v>
      </c>
      <c r="G173" t="s">
        <v>105</v>
      </c>
      <c r="H173" t="str">
        <f t="shared" si="11"/>
        <v>ORD26000172</v>
      </c>
      <c r="I173">
        <f>COUNTIFS(PG_Transactions!$AK:$AK,$H173,PG_Transactions!$E:$E,"CAPTURE",PG_Transactions!$AQ:$AQ,1)</f>
        <v>0</v>
      </c>
      <c r="J173">
        <f>SUMIFS(PG_Transactions!$G:$G,PG_Transactions!$AK:$AK,$H173,PG_Transactions!$E:$E,"CAPTURE",PG_Transactions!$AQ:$AQ,1)</f>
        <v>0</v>
      </c>
      <c r="K173">
        <f t="shared" si="12"/>
        <v>-2798</v>
      </c>
      <c r="L173" t="str">
        <f t="shared" si="13"/>
        <v>No Capture</v>
      </c>
    </row>
    <row r="174" spans="1:12" hidden="1" x14ac:dyDescent="0.3">
      <c r="A174" t="s">
        <v>368</v>
      </c>
      <c r="B174" s="1">
        <v>46295</v>
      </c>
      <c r="C174" t="s">
        <v>369</v>
      </c>
      <c r="D174" t="s">
        <v>32</v>
      </c>
      <c r="E174" t="s">
        <v>9</v>
      </c>
      <c r="F174">
        <v>5097</v>
      </c>
      <c r="G174" t="s">
        <v>10</v>
      </c>
      <c r="H174" t="str">
        <f t="shared" si="11"/>
        <v>ORD26000173</v>
      </c>
      <c r="I174">
        <f>COUNTIFS(PG_Transactions!$AK:$AK,$H174,PG_Transactions!$E:$E,"CAPTURE",PG_Transactions!$AQ:$AQ,1)</f>
        <v>1</v>
      </c>
      <c r="J174">
        <f>SUMIFS(PG_Transactions!$G:$G,PG_Transactions!$AK:$AK,$H174,PG_Transactions!$E:$E,"CAPTURE",PG_Transactions!$AQ:$AQ,1)</f>
        <v>5097</v>
      </c>
      <c r="K174">
        <f t="shared" si="12"/>
        <v>0</v>
      </c>
      <c r="L174" t="str">
        <f t="shared" si="13"/>
        <v>Amount Match</v>
      </c>
    </row>
    <row r="175" spans="1:12" hidden="1" x14ac:dyDescent="0.3">
      <c r="A175" t="s">
        <v>370</v>
      </c>
      <c r="B175" s="1">
        <v>46281</v>
      </c>
      <c r="C175" t="s">
        <v>371</v>
      </c>
      <c r="D175" t="s">
        <v>24</v>
      </c>
      <c r="E175" t="s">
        <v>9</v>
      </c>
      <c r="F175">
        <v>349</v>
      </c>
      <c r="G175" t="s">
        <v>10</v>
      </c>
      <c r="H175" t="str">
        <f t="shared" si="11"/>
        <v>ORD26000174</v>
      </c>
      <c r="I175">
        <f>COUNTIFS(PG_Transactions!$AK:$AK,$H175,PG_Transactions!$E:$E,"CAPTURE",PG_Transactions!$AQ:$AQ,1)</f>
        <v>1</v>
      </c>
      <c r="J175">
        <f>SUMIFS(PG_Transactions!$G:$G,PG_Transactions!$AK:$AK,$H175,PG_Transactions!$E:$E,"CAPTURE",PG_Transactions!$AQ:$AQ,1)</f>
        <v>349</v>
      </c>
      <c r="K175">
        <f t="shared" si="12"/>
        <v>0</v>
      </c>
      <c r="L175" t="str">
        <f t="shared" si="13"/>
        <v>Amount Match</v>
      </c>
    </row>
    <row r="176" spans="1:12" hidden="1" x14ac:dyDescent="0.3">
      <c r="A176" t="s">
        <v>372</v>
      </c>
      <c r="B176" s="1">
        <v>46277</v>
      </c>
      <c r="C176" t="s">
        <v>373</v>
      </c>
      <c r="D176" t="s">
        <v>16</v>
      </c>
      <c r="E176" t="s">
        <v>17</v>
      </c>
      <c r="F176">
        <v>8797</v>
      </c>
      <c r="G176" t="s">
        <v>10</v>
      </c>
      <c r="H176" t="str">
        <f t="shared" si="11"/>
        <v>ORD26000175</v>
      </c>
      <c r="I176">
        <f>COUNTIFS(PG_Transactions!$AK:$AK,$H176,PG_Transactions!$E:$E,"CAPTURE",PG_Transactions!$AQ:$AQ,1)</f>
        <v>1</v>
      </c>
      <c r="J176">
        <f>SUMIFS(PG_Transactions!$G:$G,PG_Transactions!$AK:$AK,$H176,PG_Transactions!$E:$E,"CAPTURE",PG_Transactions!$AQ:$AQ,1)</f>
        <v>8797</v>
      </c>
      <c r="K176">
        <f t="shared" si="12"/>
        <v>0</v>
      </c>
      <c r="L176" t="str">
        <f t="shared" si="13"/>
        <v>Amount Match</v>
      </c>
    </row>
    <row r="177" spans="1:12" hidden="1" x14ac:dyDescent="0.3">
      <c r="A177" t="s">
        <v>374</v>
      </c>
      <c r="B177" s="1">
        <v>46286</v>
      </c>
      <c r="C177" t="s">
        <v>375</v>
      </c>
      <c r="D177" t="s">
        <v>65</v>
      </c>
      <c r="E177" t="s">
        <v>9</v>
      </c>
      <c r="F177">
        <v>7999</v>
      </c>
      <c r="G177" t="s">
        <v>10</v>
      </c>
      <c r="H177" t="str">
        <f t="shared" si="11"/>
        <v>ORD26000176</v>
      </c>
      <c r="I177">
        <f>COUNTIFS(PG_Transactions!$AK:$AK,$H177,PG_Transactions!$E:$E,"CAPTURE",PG_Transactions!$AQ:$AQ,1)</f>
        <v>1</v>
      </c>
      <c r="J177">
        <f>SUMIFS(PG_Transactions!$G:$G,PG_Transactions!$AK:$AK,$H177,PG_Transactions!$E:$E,"CAPTURE",PG_Transactions!$AQ:$AQ,1)</f>
        <v>7999</v>
      </c>
      <c r="K177">
        <f t="shared" si="12"/>
        <v>0</v>
      </c>
      <c r="L177" t="str">
        <f t="shared" si="13"/>
        <v>Amount Match</v>
      </c>
    </row>
    <row r="178" spans="1:12" hidden="1" x14ac:dyDescent="0.3">
      <c r="A178" t="s">
        <v>376</v>
      </c>
      <c r="B178" s="1">
        <v>46288</v>
      </c>
      <c r="C178" t="s">
        <v>377</v>
      </c>
      <c r="D178" t="s">
        <v>8</v>
      </c>
      <c r="E178" t="s">
        <v>44</v>
      </c>
      <c r="F178">
        <v>599</v>
      </c>
      <c r="G178" t="s">
        <v>10</v>
      </c>
      <c r="H178" t="str">
        <f t="shared" si="11"/>
        <v>ORD26000177</v>
      </c>
      <c r="I178">
        <f>COUNTIFS(PG_Transactions!$AK:$AK,$H178,PG_Transactions!$E:$E,"CAPTURE",PG_Transactions!$AQ:$AQ,1)</f>
        <v>1</v>
      </c>
      <c r="J178">
        <f>SUMIFS(PG_Transactions!$G:$G,PG_Transactions!$AK:$AK,$H178,PG_Transactions!$E:$E,"CAPTURE",PG_Transactions!$AQ:$AQ,1)</f>
        <v>599</v>
      </c>
      <c r="K178">
        <f t="shared" si="12"/>
        <v>0</v>
      </c>
      <c r="L178" t="str">
        <f t="shared" si="13"/>
        <v>Amount Match</v>
      </c>
    </row>
    <row r="179" spans="1:12" hidden="1" x14ac:dyDescent="0.3">
      <c r="A179" t="s">
        <v>378</v>
      </c>
      <c r="B179" s="1">
        <v>46287</v>
      </c>
      <c r="C179" t="s">
        <v>379</v>
      </c>
      <c r="D179" t="s">
        <v>16</v>
      </c>
      <c r="E179" t="s">
        <v>17</v>
      </c>
      <c r="F179">
        <v>1799</v>
      </c>
      <c r="G179" t="s">
        <v>105</v>
      </c>
      <c r="H179" t="str">
        <f t="shared" si="11"/>
        <v>ORD26000178</v>
      </c>
      <c r="I179">
        <f>COUNTIFS(PG_Transactions!$AK:$AK,$H179,PG_Transactions!$E:$E,"CAPTURE",PG_Transactions!$AQ:$AQ,1)</f>
        <v>0</v>
      </c>
      <c r="J179">
        <f>SUMIFS(PG_Transactions!$G:$G,PG_Transactions!$AK:$AK,$H179,PG_Transactions!$E:$E,"CAPTURE",PG_Transactions!$AQ:$AQ,1)</f>
        <v>0</v>
      </c>
      <c r="K179">
        <f t="shared" si="12"/>
        <v>-1799</v>
      </c>
      <c r="L179" t="str">
        <f t="shared" si="13"/>
        <v>No Capture</v>
      </c>
    </row>
    <row r="180" spans="1:12" hidden="1" x14ac:dyDescent="0.3">
      <c r="A180" t="s">
        <v>380</v>
      </c>
      <c r="B180" s="1">
        <v>46274</v>
      </c>
      <c r="C180" t="s">
        <v>381</v>
      </c>
      <c r="D180" t="s">
        <v>13</v>
      </c>
      <c r="E180" t="s">
        <v>33</v>
      </c>
      <c r="F180">
        <v>349</v>
      </c>
      <c r="G180" t="s">
        <v>70</v>
      </c>
      <c r="H180" t="str">
        <f t="shared" si="11"/>
        <v>ORD26000179</v>
      </c>
      <c r="I180">
        <f>COUNTIFS(PG_Transactions!$AK:$AK,$H180,PG_Transactions!$E:$E,"CAPTURE",PG_Transactions!$AQ:$AQ,1)</f>
        <v>0</v>
      </c>
      <c r="J180">
        <f>SUMIFS(PG_Transactions!$G:$G,PG_Transactions!$AK:$AK,$H180,PG_Transactions!$E:$E,"CAPTURE",PG_Transactions!$AQ:$AQ,1)</f>
        <v>0</v>
      </c>
      <c r="K180">
        <f t="shared" si="12"/>
        <v>-349</v>
      </c>
      <c r="L180" t="str">
        <f t="shared" si="13"/>
        <v>No Capture</v>
      </c>
    </row>
    <row r="181" spans="1:12" hidden="1" x14ac:dyDescent="0.3">
      <c r="A181" t="s">
        <v>382</v>
      </c>
      <c r="B181" s="1">
        <v>46286</v>
      </c>
      <c r="C181" t="s">
        <v>383</v>
      </c>
      <c r="E181" t="s">
        <v>9</v>
      </c>
      <c r="F181">
        <v>3097</v>
      </c>
      <c r="G181" t="s">
        <v>10</v>
      </c>
      <c r="H181" t="str">
        <f t="shared" si="11"/>
        <v>ORD26000180</v>
      </c>
      <c r="I181">
        <f>COUNTIFS(PG_Transactions!$AK:$AK,$H181,PG_Transactions!$E:$E,"CAPTURE",PG_Transactions!$AQ:$AQ,1)</f>
        <v>1</v>
      </c>
      <c r="J181">
        <f>SUMIFS(PG_Transactions!$G:$G,PG_Transactions!$AK:$AK,$H181,PG_Transactions!$E:$E,"CAPTURE",PG_Transactions!$AQ:$AQ,1)</f>
        <v>3097</v>
      </c>
      <c r="K181">
        <f t="shared" si="12"/>
        <v>0</v>
      </c>
      <c r="L181" t="str">
        <f t="shared" si="13"/>
        <v>Amount Match</v>
      </c>
    </row>
    <row r="182" spans="1:12" hidden="1" x14ac:dyDescent="0.3">
      <c r="A182" t="s">
        <v>384</v>
      </c>
      <c r="B182" s="1">
        <v>46272</v>
      </c>
      <c r="C182" t="s">
        <v>385</v>
      </c>
      <c r="D182" t="s">
        <v>13</v>
      </c>
      <c r="E182" t="s">
        <v>9</v>
      </c>
      <c r="F182">
        <v>7999</v>
      </c>
      <c r="G182" t="s">
        <v>10</v>
      </c>
      <c r="H182" t="str">
        <f t="shared" si="11"/>
        <v>ORD26000181</v>
      </c>
      <c r="I182">
        <f>COUNTIFS(PG_Transactions!$AK:$AK,$H182,PG_Transactions!$E:$E,"CAPTURE",PG_Transactions!$AQ:$AQ,1)</f>
        <v>1</v>
      </c>
      <c r="J182">
        <f>SUMIFS(PG_Transactions!$G:$G,PG_Transactions!$AK:$AK,$H182,PG_Transactions!$E:$E,"CAPTURE",PG_Transactions!$AQ:$AQ,1)</f>
        <v>7999</v>
      </c>
      <c r="K182">
        <f t="shared" si="12"/>
        <v>0</v>
      </c>
      <c r="L182" t="str">
        <f t="shared" si="13"/>
        <v>Amount Match</v>
      </c>
    </row>
    <row r="183" spans="1:12" hidden="1" x14ac:dyDescent="0.3">
      <c r="A183" t="s">
        <v>386</v>
      </c>
      <c r="B183" s="1">
        <v>46276</v>
      </c>
      <c r="C183" t="s">
        <v>387</v>
      </c>
      <c r="D183" t="s">
        <v>51</v>
      </c>
      <c r="E183" t="s">
        <v>9</v>
      </c>
      <c r="F183">
        <v>4999</v>
      </c>
      <c r="G183" t="s">
        <v>105</v>
      </c>
      <c r="H183" t="str">
        <f t="shared" si="11"/>
        <v>ORD26000182</v>
      </c>
      <c r="I183">
        <f>COUNTIFS(PG_Transactions!$AK:$AK,$H183,PG_Transactions!$E:$E,"CAPTURE",PG_Transactions!$AQ:$AQ,1)</f>
        <v>0</v>
      </c>
      <c r="J183">
        <f>SUMIFS(PG_Transactions!$G:$G,PG_Transactions!$AK:$AK,$H183,PG_Transactions!$E:$E,"CAPTURE",PG_Transactions!$AQ:$AQ,1)</f>
        <v>0</v>
      </c>
      <c r="K183">
        <f t="shared" si="12"/>
        <v>-4999</v>
      </c>
      <c r="L183" t="str">
        <f t="shared" si="13"/>
        <v>No Capture</v>
      </c>
    </row>
    <row r="184" spans="1:12" hidden="1" x14ac:dyDescent="0.3">
      <c r="A184" t="s">
        <v>388</v>
      </c>
      <c r="B184" s="1">
        <v>46283</v>
      </c>
      <c r="C184" t="s">
        <v>389</v>
      </c>
      <c r="D184" t="s">
        <v>51</v>
      </c>
      <c r="E184" t="s">
        <v>17</v>
      </c>
      <c r="F184">
        <v>4999</v>
      </c>
      <c r="G184" t="s">
        <v>10</v>
      </c>
      <c r="H184" t="str">
        <f t="shared" si="11"/>
        <v>ORD26000183</v>
      </c>
      <c r="I184">
        <f>COUNTIFS(PG_Transactions!$AK:$AK,$H184,PG_Transactions!$E:$E,"CAPTURE",PG_Transactions!$AQ:$AQ,1)</f>
        <v>1</v>
      </c>
      <c r="J184">
        <f>SUMIFS(PG_Transactions!$G:$G,PG_Transactions!$AK:$AK,$H184,PG_Transactions!$E:$E,"CAPTURE",PG_Transactions!$AQ:$AQ,1)</f>
        <v>4999</v>
      </c>
      <c r="K184">
        <f t="shared" si="12"/>
        <v>0</v>
      </c>
      <c r="L184" t="str">
        <f t="shared" si="13"/>
        <v>Amount Match</v>
      </c>
    </row>
    <row r="185" spans="1:12" hidden="1" x14ac:dyDescent="0.3">
      <c r="A185" t="s">
        <v>390</v>
      </c>
      <c r="B185" s="1">
        <v>46266</v>
      </c>
      <c r="C185" t="s">
        <v>391</v>
      </c>
      <c r="D185" t="s">
        <v>51</v>
      </c>
      <c r="E185" t="s">
        <v>17</v>
      </c>
      <c r="F185">
        <v>4999</v>
      </c>
      <c r="G185" t="s">
        <v>10</v>
      </c>
      <c r="H185" t="str">
        <f t="shared" si="11"/>
        <v>ORD26000184</v>
      </c>
      <c r="I185">
        <f>COUNTIFS(PG_Transactions!$AK:$AK,$H185,PG_Transactions!$E:$E,"CAPTURE",PG_Transactions!$AQ:$AQ,1)</f>
        <v>1</v>
      </c>
      <c r="J185">
        <f>SUMIFS(PG_Transactions!$G:$G,PG_Transactions!$AK:$AK,$H185,PG_Transactions!$E:$E,"CAPTURE",PG_Transactions!$AQ:$AQ,1)</f>
        <v>4999</v>
      </c>
      <c r="K185">
        <f t="shared" si="12"/>
        <v>0</v>
      </c>
      <c r="L185" t="str">
        <f t="shared" si="13"/>
        <v>Amount Match</v>
      </c>
    </row>
    <row r="186" spans="1:12" hidden="1" x14ac:dyDescent="0.3">
      <c r="A186" t="s">
        <v>392</v>
      </c>
      <c r="B186" s="1">
        <v>46274</v>
      </c>
      <c r="C186" t="s">
        <v>393</v>
      </c>
      <c r="D186" t="s">
        <v>24</v>
      </c>
      <c r="E186" t="s">
        <v>9</v>
      </c>
      <c r="F186">
        <v>499</v>
      </c>
      <c r="G186" t="s">
        <v>10</v>
      </c>
      <c r="H186" t="str">
        <f t="shared" si="11"/>
        <v>ORD26000185</v>
      </c>
      <c r="I186">
        <f>COUNTIFS(PG_Transactions!$AK:$AK,$H186,PG_Transactions!$E:$E,"CAPTURE",PG_Transactions!$AQ:$AQ,1)</f>
        <v>1</v>
      </c>
      <c r="J186">
        <f>SUMIFS(PG_Transactions!$G:$G,PG_Transactions!$AK:$AK,$H186,PG_Transactions!$E:$E,"CAPTURE",PG_Transactions!$AQ:$AQ,1)</f>
        <v>499</v>
      </c>
      <c r="K186">
        <f t="shared" si="12"/>
        <v>0</v>
      </c>
      <c r="L186" t="str">
        <f t="shared" si="13"/>
        <v>Amount Match</v>
      </c>
    </row>
    <row r="187" spans="1:12" hidden="1" x14ac:dyDescent="0.3">
      <c r="A187" t="s">
        <v>394</v>
      </c>
      <c r="B187" s="1">
        <v>46280</v>
      </c>
      <c r="C187" t="s">
        <v>395</v>
      </c>
      <c r="D187" t="s">
        <v>27</v>
      </c>
      <c r="E187" t="s">
        <v>9</v>
      </c>
      <c r="F187">
        <v>1799</v>
      </c>
      <c r="G187" t="s">
        <v>10</v>
      </c>
      <c r="H187" t="str">
        <f t="shared" si="11"/>
        <v>ORD26000186</v>
      </c>
      <c r="I187">
        <f>COUNTIFS(PG_Transactions!$AK:$AK,$H187,PG_Transactions!$E:$E,"CAPTURE",PG_Transactions!$AQ:$AQ,1)</f>
        <v>1</v>
      </c>
      <c r="J187">
        <f>SUMIFS(PG_Transactions!$G:$G,PG_Transactions!$AK:$AK,$H187,PG_Transactions!$E:$E,"CAPTURE",PG_Transactions!$AQ:$AQ,1)</f>
        <v>1799</v>
      </c>
      <c r="K187">
        <f t="shared" si="12"/>
        <v>0</v>
      </c>
      <c r="L187" t="str">
        <f t="shared" si="13"/>
        <v>Amount Match</v>
      </c>
    </row>
    <row r="188" spans="1:12" hidden="1" x14ac:dyDescent="0.3">
      <c r="A188" t="s">
        <v>396</v>
      </c>
      <c r="B188" s="1">
        <v>46267</v>
      </c>
      <c r="C188" t="s">
        <v>397</v>
      </c>
      <c r="D188" t="s">
        <v>65</v>
      </c>
      <c r="E188" t="s">
        <v>9</v>
      </c>
      <c r="F188">
        <v>15997</v>
      </c>
      <c r="G188" t="s">
        <v>10</v>
      </c>
      <c r="H188" t="str">
        <f t="shared" si="11"/>
        <v>ORD26000187</v>
      </c>
      <c r="I188">
        <f>COUNTIFS(PG_Transactions!$AK:$AK,$H188,PG_Transactions!$E:$E,"CAPTURE",PG_Transactions!$AQ:$AQ,1)</f>
        <v>1</v>
      </c>
      <c r="J188">
        <f>SUMIFS(PG_Transactions!$G:$G,PG_Transactions!$AK:$AK,$H188,PG_Transactions!$E:$E,"CAPTURE",PG_Transactions!$AQ:$AQ,1)</f>
        <v>15997</v>
      </c>
      <c r="K188">
        <f t="shared" si="12"/>
        <v>0</v>
      </c>
      <c r="L188" t="str">
        <f t="shared" si="13"/>
        <v>Amount Match</v>
      </c>
    </row>
    <row r="189" spans="1:12" hidden="1" x14ac:dyDescent="0.3">
      <c r="A189" t="s">
        <v>398</v>
      </c>
      <c r="B189" s="1">
        <v>46281</v>
      </c>
      <c r="C189" t="s">
        <v>399</v>
      </c>
      <c r="D189" t="s">
        <v>8</v>
      </c>
      <c r="E189" t="s">
        <v>17</v>
      </c>
      <c r="F189" s="2">
        <v>4298</v>
      </c>
      <c r="G189" t="s">
        <v>10</v>
      </c>
      <c r="H189" t="str">
        <f t="shared" si="11"/>
        <v>ORD26000188</v>
      </c>
      <c r="I189">
        <f>COUNTIFS(PG_Transactions!$AK:$AK,$H189,PG_Transactions!$E:$E,"CAPTURE",PG_Transactions!$AQ:$AQ,1)</f>
        <v>1</v>
      </c>
      <c r="J189">
        <f>SUMIFS(PG_Transactions!$G:$G,PG_Transactions!$AK:$AK,$H189,PG_Transactions!$E:$E,"CAPTURE",PG_Transactions!$AQ:$AQ,1)</f>
        <v>4298</v>
      </c>
      <c r="K189">
        <f t="shared" si="12"/>
        <v>0</v>
      </c>
      <c r="L189" t="str">
        <f t="shared" si="13"/>
        <v>Amount Match</v>
      </c>
    </row>
    <row r="190" spans="1:12" hidden="1" x14ac:dyDescent="0.3">
      <c r="A190" t="s">
        <v>400</v>
      </c>
      <c r="B190" s="1">
        <v>46294</v>
      </c>
      <c r="C190" t="s">
        <v>401</v>
      </c>
      <c r="D190" t="s">
        <v>27</v>
      </c>
      <c r="E190" t="s">
        <v>9</v>
      </c>
      <c r="F190">
        <v>999</v>
      </c>
      <c r="G190" t="s">
        <v>10</v>
      </c>
      <c r="H190" t="str">
        <f t="shared" si="11"/>
        <v>ORD26000189</v>
      </c>
      <c r="I190">
        <f>COUNTIFS(PG_Transactions!$AK:$AK,$H190,PG_Transactions!$E:$E,"CAPTURE",PG_Transactions!$AQ:$AQ,1)</f>
        <v>1</v>
      </c>
      <c r="J190">
        <f>SUMIFS(PG_Transactions!$G:$G,PG_Transactions!$AK:$AK,$H190,PG_Transactions!$E:$E,"CAPTURE",PG_Transactions!$AQ:$AQ,1)</f>
        <v>999</v>
      </c>
      <c r="K190">
        <f t="shared" si="12"/>
        <v>0</v>
      </c>
      <c r="L190" t="str">
        <f t="shared" si="13"/>
        <v>Amount Match</v>
      </c>
    </row>
    <row r="191" spans="1:12" hidden="1" x14ac:dyDescent="0.3">
      <c r="A191" t="s">
        <v>402</v>
      </c>
      <c r="B191" s="1">
        <v>46286</v>
      </c>
      <c r="C191" t="s">
        <v>403</v>
      </c>
      <c r="D191" t="s">
        <v>32</v>
      </c>
      <c r="E191" t="s">
        <v>44</v>
      </c>
      <c r="F191">
        <v>5298</v>
      </c>
      <c r="G191" t="s">
        <v>10</v>
      </c>
      <c r="H191" t="str">
        <f t="shared" si="11"/>
        <v>ORD26000190</v>
      </c>
      <c r="I191">
        <f>COUNTIFS(PG_Transactions!$AK:$AK,$H191,PG_Transactions!$E:$E,"CAPTURE",PG_Transactions!$AQ:$AQ,1)</f>
        <v>1</v>
      </c>
      <c r="J191">
        <f>SUMIFS(PG_Transactions!$G:$G,PG_Transactions!$AK:$AK,$H191,PG_Transactions!$E:$E,"CAPTURE",PG_Transactions!$AQ:$AQ,1)</f>
        <v>5298</v>
      </c>
      <c r="K191">
        <f t="shared" si="12"/>
        <v>0</v>
      </c>
      <c r="L191" t="str">
        <f t="shared" si="13"/>
        <v>Amount Match</v>
      </c>
    </row>
    <row r="192" spans="1:12" hidden="1" x14ac:dyDescent="0.3">
      <c r="A192" t="s">
        <v>404</v>
      </c>
      <c r="B192" s="1">
        <v>46280</v>
      </c>
      <c r="C192" t="s">
        <v>405</v>
      </c>
      <c r="D192" t="s">
        <v>38</v>
      </c>
      <c r="E192" t="s">
        <v>17</v>
      </c>
      <c r="F192">
        <v>3798</v>
      </c>
      <c r="G192" t="s">
        <v>10</v>
      </c>
      <c r="H192" t="str">
        <f t="shared" si="11"/>
        <v>ORD26000191</v>
      </c>
      <c r="I192">
        <f>COUNTIFS(PG_Transactions!$AK:$AK,$H192,PG_Transactions!$E:$E,"CAPTURE",PG_Transactions!$AQ:$AQ,1)</f>
        <v>1</v>
      </c>
      <c r="J192">
        <f>SUMIFS(PG_Transactions!$G:$G,PG_Transactions!$AK:$AK,$H192,PG_Transactions!$E:$E,"CAPTURE",PG_Transactions!$AQ:$AQ,1)</f>
        <v>3798</v>
      </c>
      <c r="K192">
        <f t="shared" si="12"/>
        <v>0</v>
      </c>
      <c r="L192" t="str">
        <f t="shared" si="13"/>
        <v>Amount Match</v>
      </c>
    </row>
    <row r="193" spans="1:12" hidden="1" x14ac:dyDescent="0.3">
      <c r="A193" t="s">
        <v>406</v>
      </c>
      <c r="B193" s="1">
        <v>46289</v>
      </c>
      <c r="C193" t="s">
        <v>407</v>
      </c>
      <c r="D193" t="s">
        <v>24</v>
      </c>
      <c r="E193" t="s">
        <v>9</v>
      </c>
      <c r="F193">
        <v>1299</v>
      </c>
      <c r="G193" t="s">
        <v>10</v>
      </c>
      <c r="H193" t="str">
        <f t="shared" si="11"/>
        <v>ORD26000192</v>
      </c>
      <c r="I193">
        <f>COUNTIFS(PG_Transactions!$AK:$AK,$H193,PG_Transactions!$E:$E,"CAPTURE",PG_Transactions!$AQ:$AQ,1)</f>
        <v>1</v>
      </c>
      <c r="J193">
        <f>SUMIFS(PG_Transactions!$G:$G,PG_Transactions!$AK:$AK,$H193,PG_Transactions!$E:$E,"CAPTURE",PG_Transactions!$AQ:$AQ,1)</f>
        <v>1299</v>
      </c>
      <c r="K193">
        <f t="shared" si="12"/>
        <v>0</v>
      </c>
      <c r="L193" t="str">
        <f t="shared" si="13"/>
        <v>Amount Match</v>
      </c>
    </row>
    <row r="194" spans="1:12" hidden="1" x14ac:dyDescent="0.3">
      <c r="A194" t="s">
        <v>408</v>
      </c>
      <c r="B194" s="1">
        <v>46278</v>
      </c>
      <c r="C194" t="s">
        <v>409</v>
      </c>
      <c r="D194" t="s">
        <v>41</v>
      </c>
      <c r="E194" t="s">
        <v>9</v>
      </c>
      <c r="F194">
        <v>3848</v>
      </c>
      <c r="G194" t="s">
        <v>10</v>
      </c>
      <c r="H194" t="str">
        <f t="shared" si="11"/>
        <v>ORD26000193</v>
      </c>
      <c r="I194">
        <f>COUNTIFS(PG_Transactions!$AK:$AK,$H194,PG_Transactions!$E:$E,"CAPTURE",PG_Transactions!$AQ:$AQ,1)</f>
        <v>1</v>
      </c>
      <c r="J194">
        <f>SUMIFS(PG_Transactions!$G:$G,PG_Transactions!$AK:$AK,$H194,PG_Transactions!$E:$E,"CAPTURE",PG_Transactions!$AQ:$AQ,1)</f>
        <v>3848</v>
      </c>
      <c r="K194">
        <f t="shared" si="12"/>
        <v>0</v>
      </c>
      <c r="L194" t="str">
        <f t="shared" si="13"/>
        <v>Amount Match</v>
      </c>
    </row>
    <row r="195" spans="1:12" hidden="1" x14ac:dyDescent="0.3">
      <c r="A195" t="s">
        <v>410</v>
      </c>
      <c r="B195" s="1">
        <v>46270</v>
      </c>
      <c r="C195" t="s">
        <v>411</v>
      </c>
      <c r="D195" t="s">
        <v>41</v>
      </c>
      <c r="E195" t="s">
        <v>9</v>
      </c>
      <c r="F195">
        <v>2197</v>
      </c>
      <c r="G195" t="s">
        <v>10</v>
      </c>
      <c r="H195" t="str">
        <f t="shared" ref="H195:H258" si="14">UPPER(SUBSTITUTE(TRIM(A195),"-",""))</f>
        <v>ORD26000194</v>
      </c>
      <c r="I195">
        <f>COUNTIFS(PG_Transactions!$AK:$AK,$H195,PG_Transactions!$E:$E,"CAPTURE",PG_Transactions!$AQ:$AQ,1)</f>
        <v>1</v>
      </c>
      <c r="J195">
        <f>SUMIFS(PG_Transactions!$G:$G,PG_Transactions!$AK:$AK,$H195,PG_Transactions!$E:$E,"CAPTURE",PG_Transactions!$AQ:$AQ,1)</f>
        <v>2197</v>
      </c>
      <c r="K195">
        <f t="shared" ref="K195:K258" si="15">ROUND(J195-F195,2)</f>
        <v>0</v>
      </c>
      <c r="L195" t="str">
        <f t="shared" ref="L195:L258" si="16">IF(I195=0,"No Capture",IF(I195&gt;1,"Multiple Capture Rows - Review",IF(ABS(K195)&lt;0.01,"Amount Match",IF(K195&lt;0,"Captured Less Than Order","Captured More Than Order"))))</f>
        <v>Amount Match</v>
      </c>
    </row>
    <row r="196" spans="1:12" hidden="1" x14ac:dyDescent="0.3">
      <c r="A196" t="s">
        <v>412</v>
      </c>
      <c r="B196" s="1">
        <v>46291</v>
      </c>
      <c r="C196" t="s">
        <v>413</v>
      </c>
      <c r="D196" t="s">
        <v>41</v>
      </c>
      <c r="E196" t="s">
        <v>44</v>
      </c>
      <c r="F196">
        <v>1799</v>
      </c>
      <c r="G196" t="s">
        <v>10</v>
      </c>
      <c r="H196" t="str">
        <f t="shared" si="14"/>
        <v>ORD26000195</v>
      </c>
      <c r="I196">
        <f>COUNTIFS(PG_Transactions!$AK:$AK,$H196,PG_Transactions!$E:$E,"CAPTURE",PG_Transactions!$AQ:$AQ,1)</f>
        <v>1</v>
      </c>
      <c r="J196">
        <f>SUMIFS(PG_Transactions!$G:$G,PG_Transactions!$AK:$AK,$H196,PG_Transactions!$E:$E,"CAPTURE",PG_Transactions!$AQ:$AQ,1)</f>
        <v>1799</v>
      </c>
      <c r="K196">
        <f t="shared" si="15"/>
        <v>0</v>
      </c>
      <c r="L196" t="str">
        <f t="shared" si="16"/>
        <v>Amount Match</v>
      </c>
    </row>
    <row r="197" spans="1:12" hidden="1" x14ac:dyDescent="0.3">
      <c r="A197" t="s">
        <v>414</v>
      </c>
      <c r="B197" s="1">
        <v>46287</v>
      </c>
      <c r="C197" t="s">
        <v>415</v>
      </c>
      <c r="D197" t="s">
        <v>65</v>
      </c>
      <c r="E197" t="s">
        <v>17</v>
      </c>
      <c r="F197">
        <v>1299</v>
      </c>
      <c r="G197" t="s">
        <v>10</v>
      </c>
      <c r="H197" t="str">
        <f t="shared" si="14"/>
        <v>ORD26000196</v>
      </c>
      <c r="I197">
        <f>COUNTIFS(PG_Transactions!$AK:$AK,$H197,PG_Transactions!$E:$E,"CAPTURE",PG_Transactions!$AQ:$AQ,1)</f>
        <v>1</v>
      </c>
      <c r="J197">
        <f>SUMIFS(PG_Transactions!$G:$G,PG_Transactions!$AK:$AK,$H197,PG_Transactions!$E:$E,"CAPTURE",PG_Transactions!$AQ:$AQ,1)</f>
        <v>1299</v>
      </c>
      <c r="K197">
        <f t="shared" si="15"/>
        <v>0</v>
      </c>
      <c r="L197" t="str">
        <f t="shared" si="16"/>
        <v>Amount Match</v>
      </c>
    </row>
    <row r="198" spans="1:12" hidden="1" x14ac:dyDescent="0.3">
      <c r="A198" t="s">
        <v>416</v>
      </c>
      <c r="B198" s="1">
        <v>46275</v>
      </c>
      <c r="C198" t="s">
        <v>417</v>
      </c>
      <c r="D198" t="s">
        <v>24</v>
      </c>
      <c r="E198" t="s">
        <v>9</v>
      </c>
      <c r="F198">
        <v>1798</v>
      </c>
      <c r="G198" t="s">
        <v>10</v>
      </c>
      <c r="H198" t="str">
        <f t="shared" si="14"/>
        <v>ORD26000197</v>
      </c>
      <c r="I198">
        <f>COUNTIFS(PG_Transactions!$AK:$AK,$H198,PG_Transactions!$E:$E,"CAPTURE",PG_Transactions!$AQ:$AQ,1)</f>
        <v>1</v>
      </c>
      <c r="J198">
        <f>SUMIFS(PG_Transactions!$G:$G,PG_Transactions!$AK:$AK,$H198,PG_Transactions!$E:$E,"CAPTURE",PG_Transactions!$AQ:$AQ,1)</f>
        <v>1798</v>
      </c>
      <c r="K198">
        <f t="shared" si="15"/>
        <v>0</v>
      </c>
      <c r="L198" t="str">
        <f t="shared" si="16"/>
        <v>Amount Match</v>
      </c>
    </row>
    <row r="199" spans="1:12" hidden="1" x14ac:dyDescent="0.3">
      <c r="A199" t="s">
        <v>418</v>
      </c>
      <c r="B199" s="1">
        <v>46273</v>
      </c>
      <c r="C199" t="s">
        <v>419</v>
      </c>
      <c r="D199" t="s">
        <v>27</v>
      </c>
      <c r="E199" t="s">
        <v>9</v>
      </c>
      <c r="F199">
        <v>999</v>
      </c>
      <c r="G199" t="s">
        <v>10</v>
      </c>
      <c r="H199" t="str">
        <f t="shared" si="14"/>
        <v>ORD26000198</v>
      </c>
      <c r="I199">
        <f>COUNTIFS(PG_Transactions!$AK:$AK,$H199,PG_Transactions!$E:$E,"CAPTURE",PG_Transactions!$AQ:$AQ,1)</f>
        <v>1</v>
      </c>
      <c r="J199">
        <f>SUMIFS(PG_Transactions!$G:$G,PG_Transactions!$AK:$AK,$H199,PG_Transactions!$E:$E,"CAPTURE",PG_Transactions!$AQ:$AQ,1)</f>
        <v>999</v>
      </c>
      <c r="K199">
        <f t="shared" si="15"/>
        <v>0</v>
      </c>
      <c r="L199" t="str">
        <f t="shared" si="16"/>
        <v>Amount Match</v>
      </c>
    </row>
    <row r="200" spans="1:12" hidden="1" x14ac:dyDescent="0.3">
      <c r="A200" t="s">
        <v>420</v>
      </c>
      <c r="B200" s="1">
        <v>46273</v>
      </c>
      <c r="C200" t="s">
        <v>421</v>
      </c>
      <c r="D200" t="s">
        <v>38</v>
      </c>
      <c r="E200" t="s">
        <v>33</v>
      </c>
      <c r="F200">
        <v>9798</v>
      </c>
      <c r="G200" t="s">
        <v>56</v>
      </c>
      <c r="H200" t="str">
        <f t="shared" si="14"/>
        <v>ORD26000199</v>
      </c>
      <c r="I200">
        <f>COUNTIFS(PG_Transactions!$AK:$AK,$H200,PG_Transactions!$E:$E,"CAPTURE",PG_Transactions!$AQ:$AQ,1)</f>
        <v>1</v>
      </c>
      <c r="J200">
        <f>SUMIFS(PG_Transactions!$G:$G,PG_Transactions!$AK:$AK,$H200,PG_Transactions!$E:$E,"CAPTURE",PG_Transactions!$AQ:$AQ,1)</f>
        <v>9798</v>
      </c>
      <c r="K200">
        <f t="shared" si="15"/>
        <v>0</v>
      </c>
      <c r="L200" t="str">
        <f t="shared" si="16"/>
        <v>Amount Match</v>
      </c>
    </row>
    <row r="201" spans="1:12" hidden="1" x14ac:dyDescent="0.3">
      <c r="A201" t="s">
        <v>422</v>
      </c>
      <c r="B201" s="1">
        <v>46266</v>
      </c>
      <c r="C201" t="s">
        <v>423</v>
      </c>
      <c r="D201" t="s">
        <v>32</v>
      </c>
      <c r="E201" t="s">
        <v>9</v>
      </c>
      <c r="F201">
        <v>10998</v>
      </c>
      <c r="G201" t="s">
        <v>10</v>
      </c>
      <c r="H201" t="str">
        <f t="shared" si="14"/>
        <v>ORD26000200</v>
      </c>
      <c r="I201">
        <f>COUNTIFS(PG_Transactions!$AK:$AK,$H201,PG_Transactions!$E:$E,"CAPTURE",PG_Transactions!$AQ:$AQ,1)</f>
        <v>1</v>
      </c>
      <c r="J201">
        <f>SUMIFS(PG_Transactions!$G:$G,PG_Transactions!$AK:$AK,$H201,PG_Transactions!$E:$E,"CAPTURE",PG_Transactions!$AQ:$AQ,1)</f>
        <v>10998</v>
      </c>
      <c r="K201">
        <f t="shared" si="15"/>
        <v>0</v>
      </c>
      <c r="L201" t="str">
        <f t="shared" si="16"/>
        <v>Amount Match</v>
      </c>
    </row>
    <row r="202" spans="1:12" hidden="1" x14ac:dyDescent="0.3">
      <c r="A202" t="s">
        <v>424</v>
      </c>
      <c r="B202" s="1">
        <v>46295</v>
      </c>
      <c r="C202" t="s">
        <v>425</v>
      </c>
      <c r="D202" t="s">
        <v>16</v>
      </c>
      <c r="E202" t="s">
        <v>33</v>
      </c>
      <c r="F202">
        <v>999</v>
      </c>
      <c r="G202" t="s">
        <v>10</v>
      </c>
      <c r="H202" t="str">
        <f t="shared" si="14"/>
        <v>ORD26000201</v>
      </c>
      <c r="I202">
        <f>COUNTIFS(PG_Transactions!$AK:$AK,$H202,PG_Transactions!$E:$E,"CAPTURE",PG_Transactions!$AQ:$AQ,1)</f>
        <v>1</v>
      </c>
      <c r="J202">
        <f>SUMIFS(PG_Transactions!$G:$G,PG_Transactions!$AK:$AK,$H202,PG_Transactions!$E:$E,"CAPTURE",PG_Transactions!$AQ:$AQ,1)</f>
        <v>999</v>
      </c>
      <c r="K202">
        <f t="shared" si="15"/>
        <v>0</v>
      </c>
      <c r="L202" t="str">
        <f t="shared" si="16"/>
        <v>Amount Match</v>
      </c>
    </row>
    <row r="203" spans="1:12" hidden="1" x14ac:dyDescent="0.3">
      <c r="A203" t="s">
        <v>426</v>
      </c>
      <c r="B203" s="1">
        <v>46268</v>
      </c>
      <c r="C203" t="s">
        <v>427</v>
      </c>
      <c r="D203" t="s">
        <v>13</v>
      </c>
      <c r="E203" t="s">
        <v>9</v>
      </c>
      <c r="F203">
        <v>3499</v>
      </c>
      <c r="G203" t="s">
        <v>10</v>
      </c>
      <c r="H203" t="str">
        <f t="shared" si="14"/>
        <v>ORD26000202</v>
      </c>
      <c r="I203">
        <f>COUNTIFS(PG_Transactions!$AK:$AK,$H203,PG_Transactions!$E:$E,"CAPTURE",PG_Transactions!$AQ:$AQ,1)</f>
        <v>1</v>
      </c>
      <c r="J203">
        <f>SUMIFS(PG_Transactions!$G:$G,PG_Transactions!$AK:$AK,$H203,PG_Transactions!$E:$E,"CAPTURE",PG_Transactions!$AQ:$AQ,1)</f>
        <v>3499</v>
      </c>
      <c r="K203">
        <f t="shared" si="15"/>
        <v>0</v>
      </c>
      <c r="L203" t="str">
        <f t="shared" si="16"/>
        <v>Amount Match</v>
      </c>
    </row>
    <row r="204" spans="1:12" hidden="1" x14ac:dyDescent="0.3">
      <c r="A204" t="s">
        <v>428</v>
      </c>
      <c r="B204" s="1">
        <v>46278</v>
      </c>
      <c r="C204" t="s">
        <v>429</v>
      </c>
      <c r="D204" t="s">
        <v>27</v>
      </c>
      <c r="E204" t="s">
        <v>9</v>
      </c>
      <c r="F204">
        <v>2498</v>
      </c>
      <c r="G204" t="s">
        <v>10</v>
      </c>
      <c r="H204" t="str">
        <f t="shared" si="14"/>
        <v>ORD26000203</v>
      </c>
      <c r="I204">
        <f>COUNTIFS(PG_Transactions!$AK:$AK,$H204,PG_Transactions!$E:$E,"CAPTURE",PG_Transactions!$AQ:$AQ,1)</f>
        <v>1</v>
      </c>
      <c r="J204">
        <f>SUMIFS(PG_Transactions!$G:$G,PG_Transactions!$AK:$AK,$H204,PG_Transactions!$E:$E,"CAPTURE",PG_Transactions!$AQ:$AQ,1)</f>
        <v>2498</v>
      </c>
      <c r="K204">
        <f t="shared" si="15"/>
        <v>0</v>
      </c>
      <c r="L204" t="str">
        <f t="shared" si="16"/>
        <v>Amount Match</v>
      </c>
    </row>
    <row r="205" spans="1:12" hidden="1" x14ac:dyDescent="0.3">
      <c r="A205" t="s">
        <v>430</v>
      </c>
      <c r="B205" s="1">
        <v>46285</v>
      </c>
      <c r="C205" t="s">
        <v>431</v>
      </c>
      <c r="D205" t="s">
        <v>8</v>
      </c>
      <c r="E205" t="s">
        <v>17</v>
      </c>
      <c r="F205">
        <v>299</v>
      </c>
      <c r="G205" t="s">
        <v>10</v>
      </c>
      <c r="H205" t="str">
        <f t="shared" si="14"/>
        <v>ORD26000204</v>
      </c>
      <c r="I205">
        <f>COUNTIFS(PG_Transactions!$AK:$AK,$H205,PG_Transactions!$E:$E,"CAPTURE",PG_Transactions!$AQ:$AQ,1)</f>
        <v>1</v>
      </c>
      <c r="J205">
        <f>SUMIFS(PG_Transactions!$G:$G,PG_Transactions!$AK:$AK,$H205,PG_Transactions!$E:$E,"CAPTURE",PG_Transactions!$AQ:$AQ,1)</f>
        <v>299</v>
      </c>
      <c r="K205">
        <f t="shared" si="15"/>
        <v>0</v>
      </c>
      <c r="L205" t="str">
        <f t="shared" si="16"/>
        <v>Amount Match</v>
      </c>
    </row>
    <row r="206" spans="1:12" hidden="1" x14ac:dyDescent="0.3">
      <c r="A206" t="s">
        <v>432</v>
      </c>
      <c r="B206" s="1">
        <v>46274</v>
      </c>
      <c r="C206" t="s">
        <v>433</v>
      </c>
      <c r="D206" t="s">
        <v>13</v>
      </c>
      <c r="E206" t="s">
        <v>9</v>
      </c>
      <c r="F206">
        <v>4298</v>
      </c>
      <c r="G206" t="s">
        <v>10</v>
      </c>
      <c r="H206" t="str">
        <f t="shared" si="14"/>
        <v>ORD26000205</v>
      </c>
      <c r="I206">
        <f>COUNTIFS(PG_Transactions!$AK:$AK,$H206,PG_Transactions!$E:$E,"CAPTURE",PG_Transactions!$AQ:$AQ,1)</f>
        <v>1</v>
      </c>
      <c r="J206">
        <f>SUMIFS(PG_Transactions!$G:$G,PG_Transactions!$AK:$AK,$H206,PG_Transactions!$E:$E,"CAPTURE",PG_Transactions!$AQ:$AQ,1)</f>
        <v>4298</v>
      </c>
      <c r="K206">
        <f t="shared" si="15"/>
        <v>0</v>
      </c>
      <c r="L206" t="str">
        <f t="shared" si="16"/>
        <v>Amount Match</v>
      </c>
    </row>
    <row r="207" spans="1:12" hidden="1" x14ac:dyDescent="0.3">
      <c r="A207" t="s">
        <v>434</v>
      </c>
      <c r="B207" s="1">
        <v>46290</v>
      </c>
      <c r="C207" t="s">
        <v>435</v>
      </c>
      <c r="D207" t="s">
        <v>27</v>
      </c>
      <c r="E207" t="s">
        <v>9</v>
      </c>
      <c r="F207">
        <v>1348</v>
      </c>
      <c r="G207" t="s">
        <v>10</v>
      </c>
      <c r="H207" t="str">
        <f t="shared" si="14"/>
        <v>ORD26000206</v>
      </c>
      <c r="I207">
        <f>COUNTIFS(PG_Transactions!$AK:$AK,$H207,PG_Transactions!$E:$E,"CAPTURE",PG_Transactions!$AQ:$AQ,1)</f>
        <v>1</v>
      </c>
      <c r="J207">
        <f>SUMIFS(PG_Transactions!$G:$G,PG_Transactions!$AK:$AK,$H207,PG_Transactions!$E:$E,"CAPTURE",PG_Transactions!$AQ:$AQ,1)</f>
        <v>1348</v>
      </c>
      <c r="K207">
        <f t="shared" si="15"/>
        <v>0</v>
      </c>
      <c r="L207" t="str">
        <f t="shared" si="16"/>
        <v>Amount Match</v>
      </c>
    </row>
    <row r="208" spans="1:12" hidden="1" x14ac:dyDescent="0.3">
      <c r="A208" t="s">
        <v>436</v>
      </c>
      <c r="B208" s="1">
        <v>46281</v>
      </c>
      <c r="C208" t="s">
        <v>437</v>
      </c>
      <c r="D208" t="s">
        <v>65</v>
      </c>
      <c r="E208" t="s">
        <v>9</v>
      </c>
      <c r="F208" s="2">
        <v>3798</v>
      </c>
      <c r="G208" t="s">
        <v>10</v>
      </c>
      <c r="H208" t="str">
        <f t="shared" si="14"/>
        <v>ORD26000207</v>
      </c>
      <c r="I208">
        <f>COUNTIFS(PG_Transactions!$AK:$AK,$H208,PG_Transactions!$E:$E,"CAPTURE",PG_Transactions!$AQ:$AQ,1)</f>
        <v>1</v>
      </c>
      <c r="J208">
        <f>SUMIFS(PG_Transactions!$G:$G,PG_Transactions!$AK:$AK,$H208,PG_Transactions!$E:$E,"CAPTURE",PG_Transactions!$AQ:$AQ,1)</f>
        <v>3798</v>
      </c>
      <c r="K208">
        <f t="shared" si="15"/>
        <v>0</v>
      </c>
      <c r="L208" t="str">
        <f t="shared" si="16"/>
        <v>Amount Match</v>
      </c>
    </row>
    <row r="209" spans="1:12" hidden="1" x14ac:dyDescent="0.3">
      <c r="A209" t="s">
        <v>438</v>
      </c>
      <c r="B209" s="1">
        <v>46266</v>
      </c>
      <c r="C209" t="s">
        <v>439</v>
      </c>
      <c r="D209" t="s">
        <v>32</v>
      </c>
      <c r="E209" t="s">
        <v>17</v>
      </c>
      <c r="F209">
        <v>799</v>
      </c>
      <c r="G209" t="s">
        <v>70</v>
      </c>
      <c r="H209" t="str">
        <f t="shared" si="14"/>
        <v>ORD26000208</v>
      </c>
      <c r="I209">
        <f>COUNTIFS(PG_Transactions!$AK:$AK,$H209,PG_Transactions!$E:$E,"CAPTURE",PG_Transactions!$AQ:$AQ,1)</f>
        <v>0</v>
      </c>
      <c r="J209">
        <f>SUMIFS(PG_Transactions!$G:$G,PG_Transactions!$AK:$AK,$H209,PG_Transactions!$E:$E,"CAPTURE",PG_Transactions!$AQ:$AQ,1)</f>
        <v>0</v>
      </c>
      <c r="K209">
        <f t="shared" si="15"/>
        <v>-799</v>
      </c>
      <c r="L209" t="str">
        <f t="shared" si="16"/>
        <v>No Capture</v>
      </c>
    </row>
    <row r="210" spans="1:12" hidden="1" x14ac:dyDescent="0.3">
      <c r="A210" t="s">
        <v>440</v>
      </c>
      <c r="B210" s="1">
        <v>46276</v>
      </c>
      <c r="C210" t="s">
        <v>441</v>
      </c>
      <c r="D210" t="s">
        <v>16</v>
      </c>
      <c r="E210" t="s">
        <v>9</v>
      </c>
      <c r="F210">
        <v>299</v>
      </c>
      <c r="G210" t="s">
        <v>10</v>
      </c>
      <c r="H210" t="str">
        <f t="shared" si="14"/>
        <v>ORD26000209</v>
      </c>
      <c r="I210">
        <f>COUNTIFS(PG_Transactions!$AK:$AK,$H210,PG_Transactions!$E:$E,"CAPTURE",PG_Transactions!$AQ:$AQ,1)</f>
        <v>1</v>
      </c>
      <c r="J210">
        <f>SUMIFS(PG_Transactions!$G:$G,PG_Transactions!$AK:$AK,$H210,PG_Transactions!$E:$E,"CAPTURE",PG_Transactions!$AQ:$AQ,1)</f>
        <v>299</v>
      </c>
      <c r="K210">
        <f t="shared" si="15"/>
        <v>0</v>
      </c>
      <c r="L210" t="str">
        <f t="shared" si="16"/>
        <v>Amount Match</v>
      </c>
    </row>
    <row r="211" spans="1:12" hidden="1" x14ac:dyDescent="0.3">
      <c r="A211" t="s">
        <v>442</v>
      </c>
      <c r="B211" s="1">
        <v>46283</v>
      </c>
      <c r="C211" t="s">
        <v>443</v>
      </c>
      <c r="D211" t="s">
        <v>16</v>
      </c>
      <c r="E211" t="s">
        <v>33</v>
      </c>
      <c r="F211">
        <v>4197</v>
      </c>
      <c r="G211" t="s">
        <v>10</v>
      </c>
      <c r="H211" t="str">
        <f t="shared" si="14"/>
        <v>ORD26000210</v>
      </c>
      <c r="I211">
        <f>COUNTIFS(PG_Transactions!$AK:$AK,$H211,PG_Transactions!$E:$E,"CAPTURE",PG_Transactions!$AQ:$AQ,1)</f>
        <v>1</v>
      </c>
      <c r="J211">
        <f>SUMIFS(PG_Transactions!$G:$G,PG_Transactions!$AK:$AK,$H211,PG_Transactions!$E:$E,"CAPTURE",PG_Transactions!$AQ:$AQ,1)</f>
        <v>4197</v>
      </c>
      <c r="K211">
        <f t="shared" si="15"/>
        <v>0</v>
      </c>
      <c r="L211" t="str">
        <f t="shared" si="16"/>
        <v>Amount Match</v>
      </c>
    </row>
    <row r="212" spans="1:12" hidden="1" x14ac:dyDescent="0.3">
      <c r="A212" t="s">
        <v>444</v>
      </c>
      <c r="B212" s="1">
        <v>46293</v>
      </c>
      <c r="C212" t="s">
        <v>445</v>
      </c>
      <c r="D212" t="s">
        <v>27</v>
      </c>
      <c r="E212" t="s">
        <v>9</v>
      </c>
      <c r="F212">
        <v>1897</v>
      </c>
      <c r="G212" t="s">
        <v>10</v>
      </c>
      <c r="H212" t="str">
        <f t="shared" si="14"/>
        <v>ORD26000211</v>
      </c>
      <c r="I212">
        <f>COUNTIFS(PG_Transactions!$AK:$AK,$H212,PG_Transactions!$E:$E,"CAPTURE",PG_Transactions!$AQ:$AQ,1)</f>
        <v>1</v>
      </c>
      <c r="J212">
        <f>SUMIFS(PG_Transactions!$G:$G,PG_Transactions!$AK:$AK,$H212,PG_Transactions!$E:$E,"CAPTURE",PG_Transactions!$AQ:$AQ,1)</f>
        <v>1897</v>
      </c>
      <c r="K212">
        <f t="shared" si="15"/>
        <v>0</v>
      </c>
      <c r="L212" t="str">
        <f t="shared" si="16"/>
        <v>Amount Match</v>
      </c>
    </row>
    <row r="213" spans="1:12" hidden="1" x14ac:dyDescent="0.3">
      <c r="A213" t="s">
        <v>446</v>
      </c>
      <c r="B213" s="1">
        <v>46279</v>
      </c>
      <c r="C213" t="s">
        <v>447</v>
      </c>
      <c r="D213" t="s">
        <v>65</v>
      </c>
      <c r="E213" t="s">
        <v>9</v>
      </c>
      <c r="F213">
        <v>4798</v>
      </c>
      <c r="G213" t="s">
        <v>10</v>
      </c>
      <c r="H213" t="str">
        <f t="shared" si="14"/>
        <v>ORD26000212</v>
      </c>
      <c r="I213">
        <f>COUNTIFS(PG_Transactions!$AK:$AK,$H213,PG_Transactions!$E:$E,"CAPTURE",PG_Transactions!$AQ:$AQ,1)</f>
        <v>1</v>
      </c>
      <c r="J213">
        <f>SUMIFS(PG_Transactions!$G:$G,PG_Transactions!$AK:$AK,$H213,PG_Transactions!$E:$E,"CAPTURE",PG_Transactions!$AQ:$AQ,1)</f>
        <v>4798</v>
      </c>
      <c r="K213">
        <f t="shared" si="15"/>
        <v>0</v>
      </c>
      <c r="L213" t="str">
        <f t="shared" si="16"/>
        <v>Amount Match</v>
      </c>
    </row>
    <row r="214" spans="1:12" hidden="1" x14ac:dyDescent="0.3">
      <c r="A214" t="s">
        <v>448</v>
      </c>
      <c r="B214" s="1">
        <v>46276</v>
      </c>
      <c r="C214" t="s">
        <v>449</v>
      </c>
      <c r="D214" t="s">
        <v>8</v>
      </c>
      <c r="E214" t="s">
        <v>9</v>
      </c>
      <c r="F214" s="2">
        <v>4999</v>
      </c>
      <c r="G214" t="s">
        <v>70</v>
      </c>
      <c r="H214" t="str">
        <f t="shared" si="14"/>
        <v>ORD26000213</v>
      </c>
      <c r="I214">
        <f>COUNTIFS(PG_Transactions!$AK:$AK,$H214,PG_Transactions!$E:$E,"CAPTURE",PG_Transactions!$AQ:$AQ,1)</f>
        <v>0</v>
      </c>
      <c r="J214">
        <f>SUMIFS(PG_Transactions!$G:$G,PG_Transactions!$AK:$AK,$H214,PG_Transactions!$E:$E,"CAPTURE",PG_Transactions!$AQ:$AQ,1)</f>
        <v>0</v>
      </c>
      <c r="K214">
        <f t="shared" si="15"/>
        <v>-4999</v>
      </c>
      <c r="L214" t="str">
        <f t="shared" si="16"/>
        <v>No Capture</v>
      </c>
    </row>
    <row r="215" spans="1:12" hidden="1" x14ac:dyDescent="0.3">
      <c r="A215" t="s">
        <v>450</v>
      </c>
      <c r="B215" s="1">
        <v>46279</v>
      </c>
      <c r="C215" t="s">
        <v>451</v>
      </c>
      <c r="D215" t="s">
        <v>16</v>
      </c>
      <c r="E215" t="s">
        <v>9</v>
      </c>
      <c r="F215">
        <v>599</v>
      </c>
      <c r="G215" t="s">
        <v>10</v>
      </c>
      <c r="H215" t="str">
        <f t="shared" si="14"/>
        <v>ORD26000214</v>
      </c>
      <c r="I215">
        <f>COUNTIFS(PG_Transactions!$AK:$AK,$H215,PG_Transactions!$E:$E,"CAPTURE",PG_Transactions!$AQ:$AQ,1)</f>
        <v>1</v>
      </c>
      <c r="J215">
        <f>SUMIFS(PG_Transactions!$G:$G,PG_Transactions!$AK:$AK,$H215,PG_Transactions!$E:$E,"CAPTURE",PG_Transactions!$AQ:$AQ,1)</f>
        <v>599</v>
      </c>
      <c r="K215">
        <f t="shared" si="15"/>
        <v>0</v>
      </c>
      <c r="L215" t="str">
        <f t="shared" si="16"/>
        <v>Amount Match</v>
      </c>
    </row>
    <row r="216" spans="1:12" hidden="1" x14ac:dyDescent="0.3">
      <c r="A216" t="s">
        <v>452</v>
      </c>
      <c r="B216" s="1">
        <v>46293</v>
      </c>
      <c r="C216" t="s">
        <v>453</v>
      </c>
      <c r="D216" t="s">
        <v>8</v>
      </c>
      <c r="E216" t="s">
        <v>9</v>
      </c>
      <c r="F216">
        <v>3499</v>
      </c>
      <c r="G216" t="s">
        <v>10</v>
      </c>
      <c r="H216" t="str">
        <f t="shared" si="14"/>
        <v>ORD26000215</v>
      </c>
      <c r="I216">
        <f>COUNTIFS(PG_Transactions!$AK:$AK,$H216,PG_Transactions!$E:$E,"CAPTURE",PG_Transactions!$AQ:$AQ,1)</f>
        <v>1</v>
      </c>
      <c r="J216">
        <f>SUMIFS(PG_Transactions!$G:$G,PG_Transactions!$AK:$AK,$H216,PG_Transactions!$E:$E,"CAPTURE",PG_Transactions!$AQ:$AQ,1)</f>
        <v>3499</v>
      </c>
      <c r="K216">
        <f t="shared" si="15"/>
        <v>0</v>
      </c>
      <c r="L216" t="str">
        <f t="shared" si="16"/>
        <v>Amount Match</v>
      </c>
    </row>
    <row r="217" spans="1:12" hidden="1" x14ac:dyDescent="0.3">
      <c r="A217" t="s">
        <v>454</v>
      </c>
      <c r="B217" s="1">
        <v>46282</v>
      </c>
      <c r="C217" t="s">
        <v>455</v>
      </c>
      <c r="D217" t="s">
        <v>51</v>
      </c>
      <c r="E217" t="s">
        <v>17</v>
      </c>
      <c r="F217" s="2">
        <v>3947</v>
      </c>
      <c r="G217" t="s">
        <v>10</v>
      </c>
      <c r="H217" t="str">
        <f t="shared" si="14"/>
        <v>ORD26000216</v>
      </c>
      <c r="I217">
        <f>COUNTIFS(PG_Transactions!$AK:$AK,$H217,PG_Transactions!$E:$E,"CAPTURE",PG_Transactions!$AQ:$AQ,1)</f>
        <v>1</v>
      </c>
      <c r="J217">
        <f>SUMIFS(PG_Transactions!$G:$G,PG_Transactions!$AK:$AK,$H217,PG_Transactions!$E:$E,"CAPTURE",PG_Transactions!$AQ:$AQ,1)</f>
        <v>3947</v>
      </c>
      <c r="K217">
        <f t="shared" si="15"/>
        <v>0</v>
      </c>
      <c r="L217" t="str">
        <f t="shared" si="16"/>
        <v>Amount Match</v>
      </c>
    </row>
    <row r="218" spans="1:12" hidden="1" x14ac:dyDescent="0.3">
      <c r="A218" t="s">
        <v>456</v>
      </c>
      <c r="B218" s="1">
        <v>46273</v>
      </c>
      <c r="C218" t="s">
        <v>457</v>
      </c>
      <c r="D218" t="s">
        <v>8</v>
      </c>
      <c r="E218" t="s">
        <v>9</v>
      </c>
      <c r="F218">
        <v>499</v>
      </c>
      <c r="G218" t="s">
        <v>10</v>
      </c>
      <c r="H218" t="str">
        <f t="shared" si="14"/>
        <v>ORD26000217</v>
      </c>
      <c r="I218">
        <f>COUNTIFS(PG_Transactions!$AK:$AK,$H218,PG_Transactions!$E:$E,"CAPTURE",PG_Transactions!$AQ:$AQ,1)</f>
        <v>1</v>
      </c>
      <c r="J218">
        <f>SUMIFS(PG_Transactions!$G:$G,PG_Transactions!$AK:$AK,$H218,PG_Transactions!$E:$E,"CAPTURE",PG_Transactions!$AQ:$AQ,1)</f>
        <v>499</v>
      </c>
      <c r="K218">
        <f t="shared" si="15"/>
        <v>0</v>
      </c>
      <c r="L218" t="str">
        <f t="shared" si="16"/>
        <v>Amount Match</v>
      </c>
    </row>
    <row r="219" spans="1:12" hidden="1" x14ac:dyDescent="0.3">
      <c r="A219" t="s">
        <v>458</v>
      </c>
      <c r="B219" s="1">
        <v>46271</v>
      </c>
      <c r="C219" t="s">
        <v>459</v>
      </c>
      <c r="D219" t="s">
        <v>27</v>
      </c>
      <c r="E219" t="s">
        <v>17</v>
      </c>
      <c r="F219">
        <v>7997</v>
      </c>
      <c r="G219" t="s">
        <v>10</v>
      </c>
      <c r="H219" t="str">
        <f t="shared" si="14"/>
        <v>ORD26000218</v>
      </c>
      <c r="I219">
        <f>COUNTIFS(PG_Transactions!$AK:$AK,$H219,PG_Transactions!$E:$E,"CAPTURE",PG_Transactions!$AQ:$AQ,1)</f>
        <v>1</v>
      </c>
      <c r="J219">
        <f>SUMIFS(PG_Transactions!$G:$G,PG_Transactions!$AK:$AK,$H219,PG_Transactions!$E:$E,"CAPTURE",PG_Transactions!$AQ:$AQ,1)</f>
        <v>7997</v>
      </c>
      <c r="K219">
        <f t="shared" si="15"/>
        <v>0</v>
      </c>
      <c r="L219" t="str">
        <f t="shared" si="16"/>
        <v>Amount Match</v>
      </c>
    </row>
    <row r="220" spans="1:12" hidden="1" x14ac:dyDescent="0.3">
      <c r="A220" t="s">
        <v>460</v>
      </c>
      <c r="B220" s="1">
        <v>46286</v>
      </c>
      <c r="C220" t="s">
        <v>461</v>
      </c>
      <c r="D220" t="s">
        <v>8</v>
      </c>
      <c r="E220" t="s">
        <v>9</v>
      </c>
      <c r="F220">
        <v>11497</v>
      </c>
      <c r="G220" t="s">
        <v>56</v>
      </c>
      <c r="H220" t="str">
        <f t="shared" si="14"/>
        <v>ORD26000219</v>
      </c>
      <c r="I220">
        <f>COUNTIFS(PG_Transactions!$AK:$AK,$H220,PG_Transactions!$E:$E,"CAPTURE",PG_Transactions!$AQ:$AQ,1)</f>
        <v>1</v>
      </c>
      <c r="J220">
        <f>SUMIFS(PG_Transactions!$G:$G,PG_Transactions!$AK:$AK,$H220,PG_Transactions!$E:$E,"CAPTURE",PG_Transactions!$AQ:$AQ,1)</f>
        <v>11497</v>
      </c>
      <c r="K220">
        <f t="shared" si="15"/>
        <v>0</v>
      </c>
      <c r="L220" t="str">
        <f t="shared" si="16"/>
        <v>Amount Match</v>
      </c>
    </row>
    <row r="221" spans="1:12" hidden="1" x14ac:dyDescent="0.3">
      <c r="A221" t="s">
        <v>462</v>
      </c>
      <c r="B221" s="1">
        <v>46281</v>
      </c>
      <c r="C221" t="s">
        <v>463</v>
      </c>
      <c r="D221" t="s">
        <v>38</v>
      </c>
      <c r="E221" t="s">
        <v>17</v>
      </c>
      <c r="F221">
        <v>3798</v>
      </c>
      <c r="G221" t="s">
        <v>10</v>
      </c>
      <c r="H221" t="str">
        <f t="shared" si="14"/>
        <v>ORD26000220</v>
      </c>
      <c r="I221">
        <f>COUNTIFS(PG_Transactions!$AK:$AK,$H221,PG_Transactions!$E:$E,"CAPTURE",PG_Transactions!$AQ:$AQ,1)</f>
        <v>1</v>
      </c>
      <c r="J221">
        <f>SUMIFS(PG_Transactions!$G:$G,PG_Transactions!$AK:$AK,$H221,PG_Transactions!$E:$E,"CAPTURE",PG_Transactions!$AQ:$AQ,1)</f>
        <v>3798</v>
      </c>
      <c r="K221">
        <f t="shared" si="15"/>
        <v>0</v>
      </c>
      <c r="L221" t="str">
        <f t="shared" si="16"/>
        <v>Amount Match</v>
      </c>
    </row>
    <row r="222" spans="1:12" hidden="1" x14ac:dyDescent="0.3">
      <c r="A222" t="s">
        <v>464</v>
      </c>
      <c r="B222" s="1">
        <v>46268</v>
      </c>
      <c r="C222" t="s">
        <v>465</v>
      </c>
      <c r="D222" t="s">
        <v>8</v>
      </c>
      <c r="E222" t="s">
        <v>9</v>
      </c>
      <c r="F222" s="2">
        <v>1499</v>
      </c>
      <c r="G222" t="s">
        <v>10</v>
      </c>
      <c r="H222" t="str">
        <f t="shared" si="14"/>
        <v>ORD26000221</v>
      </c>
      <c r="I222">
        <f>COUNTIFS(PG_Transactions!$AK:$AK,$H222,PG_Transactions!$E:$E,"CAPTURE",PG_Transactions!$AQ:$AQ,1)</f>
        <v>1</v>
      </c>
      <c r="J222">
        <f>SUMIFS(PG_Transactions!$G:$G,PG_Transactions!$AK:$AK,$H222,PG_Transactions!$E:$E,"CAPTURE",PG_Transactions!$AQ:$AQ,1)</f>
        <v>1499</v>
      </c>
      <c r="K222">
        <f t="shared" si="15"/>
        <v>0</v>
      </c>
      <c r="L222" t="str">
        <f t="shared" si="16"/>
        <v>Amount Match</v>
      </c>
    </row>
    <row r="223" spans="1:12" hidden="1" x14ac:dyDescent="0.3">
      <c r="A223" t="s">
        <v>466</v>
      </c>
      <c r="B223" s="1">
        <v>46286</v>
      </c>
      <c r="C223" t="s">
        <v>467</v>
      </c>
      <c r="D223" t="s">
        <v>38</v>
      </c>
      <c r="E223" t="s">
        <v>9</v>
      </c>
      <c r="F223">
        <v>2499</v>
      </c>
      <c r="G223" t="s">
        <v>10</v>
      </c>
      <c r="H223" t="str">
        <f t="shared" si="14"/>
        <v>ORD26000222</v>
      </c>
      <c r="I223">
        <f>COUNTIFS(PG_Transactions!$AK:$AK,$H223,PG_Transactions!$E:$E,"CAPTURE",PG_Transactions!$AQ:$AQ,1)</f>
        <v>1</v>
      </c>
      <c r="J223">
        <f>SUMIFS(PG_Transactions!$G:$G,PG_Transactions!$AK:$AK,$H223,PG_Transactions!$E:$E,"CAPTURE",PG_Transactions!$AQ:$AQ,1)</f>
        <v>2499</v>
      </c>
      <c r="K223">
        <f t="shared" si="15"/>
        <v>0</v>
      </c>
      <c r="L223" t="str">
        <f t="shared" si="16"/>
        <v>Amount Match</v>
      </c>
    </row>
    <row r="224" spans="1:12" hidden="1" x14ac:dyDescent="0.3">
      <c r="A224" t="s">
        <v>468</v>
      </c>
      <c r="B224" s="1">
        <v>46291</v>
      </c>
      <c r="C224" t="s">
        <v>469</v>
      </c>
      <c r="D224" t="s">
        <v>24</v>
      </c>
      <c r="E224" t="s">
        <v>9</v>
      </c>
      <c r="F224" s="2">
        <v>6797</v>
      </c>
      <c r="G224" t="s">
        <v>10</v>
      </c>
      <c r="H224" t="str">
        <f t="shared" si="14"/>
        <v>ORD26000223</v>
      </c>
      <c r="I224">
        <f>COUNTIFS(PG_Transactions!$AK:$AK,$H224,PG_Transactions!$E:$E,"CAPTURE",PG_Transactions!$AQ:$AQ,1)</f>
        <v>1</v>
      </c>
      <c r="J224">
        <f>SUMIFS(PG_Transactions!$G:$G,PG_Transactions!$AK:$AK,$H224,PG_Transactions!$E:$E,"CAPTURE",PG_Transactions!$AQ:$AQ,1)</f>
        <v>6797</v>
      </c>
      <c r="K224">
        <f t="shared" si="15"/>
        <v>0</v>
      </c>
      <c r="L224" t="str">
        <f t="shared" si="16"/>
        <v>Amount Match</v>
      </c>
    </row>
    <row r="225" spans="1:12" hidden="1" x14ac:dyDescent="0.3">
      <c r="A225" t="s">
        <v>470</v>
      </c>
      <c r="B225" s="1">
        <v>46282</v>
      </c>
      <c r="C225" t="s">
        <v>471</v>
      </c>
      <c r="D225" t="s">
        <v>8</v>
      </c>
      <c r="E225" t="s">
        <v>33</v>
      </c>
      <c r="F225">
        <v>299</v>
      </c>
      <c r="G225" t="s">
        <v>10</v>
      </c>
      <c r="H225" t="str">
        <f t="shared" si="14"/>
        <v>ORD26000224</v>
      </c>
      <c r="I225">
        <f>COUNTIFS(PG_Transactions!$AK:$AK,$H225,PG_Transactions!$E:$E,"CAPTURE",PG_Transactions!$AQ:$AQ,1)</f>
        <v>1</v>
      </c>
      <c r="J225">
        <f>SUMIFS(PG_Transactions!$G:$G,PG_Transactions!$AK:$AK,$H225,PG_Transactions!$E:$E,"CAPTURE",PG_Transactions!$AQ:$AQ,1)</f>
        <v>299</v>
      </c>
      <c r="K225">
        <f t="shared" si="15"/>
        <v>0</v>
      </c>
      <c r="L225" t="str">
        <f t="shared" si="16"/>
        <v>Amount Match</v>
      </c>
    </row>
    <row r="226" spans="1:12" hidden="1" x14ac:dyDescent="0.3">
      <c r="A226" t="s">
        <v>472</v>
      </c>
      <c r="B226" s="1">
        <v>46282</v>
      </c>
      <c r="C226" t="s">
        <v>473</v>
      </c>
      <c r="D226" t="s">
        <v>38</v>
      </c>
      <c r="E226" t="s">
        <v>44</v>
      </c>
      <c r="F226">
        <v>1397</v>
      </c>
      <c r="G226" t="s">
        <v>10</v>
      </c>
      <c r="H226" t="str">
        <f t="shared" si="14"/>
        <v>ORD26000225</v>
      </c>
      <c r="I226">
        <f>COUNTIFS(PG_Transactions!$AK:$AK,$H226,PG_Transactions!$E:$E,"CAPTURE",PG_Transactions!$AQ:$AQ,1)</f>
        <v>1</v>
      </c>
      <c r="J226">
        <f>SUMIFS(PG_Transactions!$G:$G,PG_Transactions!$AK:$AK,$H226,PG_Transactions!$E:$E,"CAPTURE",PG_Transactions!$AQ:$AQ,1)</f>
        <v>1397</v>
      </c>
      <c r="K226">
        <f t="shared" si="15"/>
        <v>0</v>
      </c>
      <c r="L226" t="str">
        <f t="shared" si="16"/>
        <v>Amount Match</v>
      </c>
    </row>
    <row r="227" spans="1:12" hidden="1" x14ac:dyDescent="0.3">
      <c r="A227" t="s">
        <v>474</v>
      </c>
      <c r="B227" s="1">
        <v>46285</v>
      </c>
      <c r="C227" t="s">
        <v>475</v>
      </c>
      <c r="D227" t="s">
        <v>41</v>
      </c>
      <c r="E227" t="s">
        <v>9</v>
      </c>
      <c r="F227">
        <v>999</v>
      </c>
      <c r="G227" t="s">
        <v>10</v>
      </c>
      <c r="H227" t="str">
        <f t="shared" si="14"/>
        <v>ORD26000226</v>
      </c>
      <c r="I227">
        <f>COUNTIFS(PG_Transactions!$AK:$AK,$H227,PG_Transactions!$E:$E,"CAPTURE",PG_Transactions!$AQ:$AQ,1)</f>
        <v>1</v>
      </c>
      <c r="J227">
        <f>SUMIFS(PG_Transactions!$G:$G,PG_Transactions!$AK:$AK,$H227,PG_Transactions!$E:$E,"CAPTURE",PG_Transactions!$AQ:$AQ,1)</f>
        <v>999</v>
      </c>
      <c r="K227">
        <f t="shared" si="15"/>
        <v>0</v>
      </c>
      <c r="L227" t="str">
        <f t="shared" si="16"/>
        <v>Amount Match</v>
      </c>
    </row>
    <row r="228" spans="1:12" hidden="1" x14ac:dyDescent="0.3">
      <c r="A228" t="s">
        <v>476</v>
      </c>
      <c r="B228" s="1">
        <v>46287</v>
      </c>
      <c r="C228" t="s">
        <v>477</v>
      </c>
      <c r="D228" t="s">
        <v>8</v>
      </c>
      <c r="E228" t="s">
        <v>9</v>
      </c>
      <c r="F228">
        <v>5298</v>
      </c>
      <c r="G228" t="s">
        <v>10</v>
      </c>
      <c r="H228" t="str">
        <f t="shared" si="14"/>
        <v>ORD26000227</v>
      </c>
      <c r="I228">
        <f>COUNTIFS(PG_Transactions!$AK:$AK,$H228,PG_Transactions!$E:$E,"CAPTURE",PG_Transactions!$AQ:$AQ,1)</f>
        <v>1</v>
      </c>
      <c r="J228">
        <f>SUMIFS(PG_Transactions!$G:$G,PG_Transactions!$AK:$AK,$H228,PG_Transactions!$E:$E,"CAPTURE",PG_Transactions!$AQ:$AQ,1)</f>
        <v>5298</v>
      </c>
      <c r="K228">
        <f t="shared" si="15"/>
        <v>0</v>
      </c>
      <c r="L228" t="str">
        <f t="shared" si="16"/>
        <v>Amount Match</v>
      </c>
    </row>
    <row r="229" spans="1:12" hidden="1" x14ac:dyDescent="0.3">
      <c r="A229" t="s">
        <v>478</v>
      </c>
      <c r="B229" s="1">
        <v>46283</v>
      </c>
      <c r="C229" t="s">
        <v>479</v>
      </c>
      <c r="D229" t="s">
        <v>51</v>
      </c>
      <c r="E229" t="s">
        <v>17</v>
      </c>
      <c r="F229" s="2">
        <v>2897</v>
      </c>
      <c r="G229" t="s">
        <v>10</v>
      </c>
      <c r="H229" t="str">
        <f t="shared" si="14"/>
        <v>ORD26000228</v>
      </c>
      <c r="I229">
        <f>COUNTIFS(PG_Transactions!$AK:$AK,$H229,PG_Transactions!$E:$E,"CAPTURE",PG_Transactions!$AQ:$AQ,1)</f>
        <v>1</v>
      </c>
      <c r="J229">
        <f>SUMIFS(PG_Transactions!$G:$G,PG_Transactions!$AK:$AK,$H229,PG_Transactions!$E:$E,"CAPTURE",PG_Transactions!$AQ:$AQ,1)</f>
        <v>2897</v>
      </c>
      <c r="K229">
        <f t="shared" si="15"/>
        <v>0</v>
      </c>
      <c r="L229" t="str">
        <f t="shared" si="16"/>
        <v>Amount Match</v>
      </c>
    </row>
    <row r="230" spans="1:12" hidden="1" x14ac:dyDescent="0.3">
      <c r="A230" t="s">
        <v>480</v>
      </c>
      <c r="B230" s="1">
        <v>46276</v>
      </c>
      <c r="C230" t="s">
        <v>481</v>
      </c>
      <c r="D230" t="s">
        <v>16</v>
      </c>
      <c r="E230" t="s">
        <v>44</v>
      </c>
      <c r="F230">
        <v>2499</v>
      </c>
      <c r="G230" t="s">
        <v>10</v>
      </c>
      <c r="H230" t="str">
        <f t="shared" si="14"/>
        <v>ORD26000229</v>
      </c>
      <c r="I230">
        <f>COUNTIFS(PG_Transactions!$AK:$AK,$H230,PG_Transactions!$E:$E,"CAPTURE",PG_Transactions!$AQ:$AQ,1)</f>
        <v>1</v>
      </c>
      <c r="J230">
        <f>SUMIFS(PG_Transactions!$G:$G,PG_Transactions!$AK:$AK,$H230,PG_Transactions!$E:$E,"CAPTURE",PG_Transactions!$AQ:$AQ,1)</f>
        <v>2499</v>
      </c>
      <c r="K230">
        <f t="shared" si="15"/>
        <v>0</v>
      </c>
      <c r="L230" t="str">
        <f t="shared" si="16"/>
        <v>Amount Match</v>
      </c>
    </row>
    <row r="231" spans="1:12" hidden="1" x14ac:dyDescent="0.3">
      <c r="A231" t="s">
        <v>482</v>
      </c>
      <c r="B231" s="1">
        <v>46270</v>
      </c>
      <c r="C231" t="s">
        <v>483</v>
      </c>
      <c r="D231" t="s">
        <v>51</v>
      </c>
      <c r="E231" t="s">
        <v>9</v>
      </c>
      <c r="F231">
        <v>3848</v>
      </c>
      <c r="G231" t="s">
        <v>10</v>
      </c>
      <c r="H231" t="str">
        <f t="shared" si="14"/>
        <v>ORD26000230</v>
      </c>
      <c r="I231">
        <f>COUNTIFS(PG_Transactions!$AK:$AK,$H231,PG_Transactions!$E:$E,"CAPTURE",PG_Transactions!$AQ:$AQ,1)</f>
        <v>1</v>
      </c>
      <c r="J231">
        <f>SUMIFS(PG_Transactions!$G:$G,PG_Transactions!$AK:$AK,$H231,PG_Transactions!$E:$E,"CAPTURE",PG_Transactions!$AQ:$AQ,1)</f>
        <v>3848</v>
      </c>
      <c r="K231">
        <f t="shared" si="15"/>
        <v>0</v>
      </c>
      <c r="L231" t="str">
        <f t="shared" si="16"/>
        <v>Amount Match</v>
      </c>
    </row>
    <row r="232" spans="1:12" hidden="1" x14ac:dyDescent="0.3">
      <c r="A232" t="s">
        <v>484</v>
      </c>
      <c r="B232" s="1">
        <v>46287</v>
      </c>
      <c r="C232" t="s">
        <v>485</v>
      </c>
      <c r="D232" t="s">
        <v>16</v>
      </c>
      <c r="E232" t="s">
        <v>9</v>
      </c>
      <c r="F232">
        <v>14497</v>
      </c>
      <c r="G232" t="s">
        <v>105</v>
      </c>
      <c r="H232" t="str">
        <f t="shared" si="14"/>
        <v>ORD26000231</v>
      </c>
      <c r="I232">
        <f>COUNTIFS(PG_Transactions!$AK:$AK,$H232,PG_Transactions!$E:$E,"CAPTURE",PG_Transactions!$AQ:$AQ,1)</f>
        <v>0</v>
      </c>
      <c r="J232">
        <f>SUMIFS(PG_Transactions!$G:$G,PG_Transactions!$AK:$AK,$H232,PG_Transactions!$E:$E,"CAPTURE",PG_Transactions!$AQ:$AQ,1)</f>
        <v>0</v>
      </c>
      <c r="K232">
        <f t="shared" si="15"/>
        <v>-14497</v>
      </c>
      <c r="L232" t="str">
        <f t="shared" si="16"/>
        <v>No Capture</v>
      </c>
    </row>
    <row r="233" spans="1:12" hidden="1" x14ac:dyDescent="0.3">
      <c r="A233" t="s">
        <v>486</v>
      </c>
      <c r="B233" s="1">
        <v>46282</v>
      </c>
      <c r="C233" t="s">
        <v>487</v>
      </c>
      <c r="D233" t="s">
        <v>41</v>
      </c>
      <c r="E233" t="s">
        <v>9</v>
      </c>
      <c r="F233">
        <v>299</v>
      </c>
      <c r="G233" t="s">
        <v>10</v>
      </c>
      <c r="H233" t="str">
        <f t="shared" si="14"/>
        <v>ORD26000232</v>
      </c>
      <c r="I233">
        <f>COUNTIFS(PG_Transactions!$AK:$AK,$H233,PG_Transactions!$E:$E,"CAPTURE",PG_Transactions!$AQ:$AQ,1)</f>
        <v>1</v>
      </c>
      <c r="J233">
        <f>SUMIFS(PG_Transactions!$G:$G,PG_Transactions!$AK:$AK,$H233,PG_Transactions!$E:$E,"CAPTURE",PG_Transactions!$AQ:$AQ,1)</f>
        <v>299</v>
      </c>
      <c r="K233">
        <f t="shared" si="15"/>
        <v>0</v>
      </c>
      <c r="L233" t="str">
        <f t="shared" si="16"/>
        <v>Amount Match</v>
      </c>
    </row>
    <row r="234" spans="1:12" hidden="1" x14ac:dyDescent="0.3">
      <c r="A234" t="s">
        <v>488</v>
      </c>
      <c r="B234" s="1">
        <v>46290</v>
      </c>
      <c r="C234" t="s">
        <v>489</v>
      </c>
      <c r="D234" t="s">
        <v>8</v>
      </c>
      <c r="E234" t="s">
        <v>9</v>
      </c>
      <c r="F234">
        <v>1198</v>
      </c>
      <c r="G234" t="s">
        <v>56</v>
      </c>
      <c r="H234" t="str">
        <f t="shared" si="14"/>
        <v>ORD26000233</v>
      </c>
      <c r="I234">
        <f>COUNTIFS(PG_Transactions!$AK:$AK,$H234,PG_Transactions!$E:$E,"CAPTURE",PG_Transactions!$AQ:$AQ,1)</f>
        <v>1</v>
      </c>
      <c r="J234">
        <f>SUMIFS(PG_Transactions!$G:$G,PG_Transactions!$AK:$AK,$H234,PG_Transactions!$E:$E,"CAPTURE",PG_Transactions!$AQ:$AQ,1)</f>
        <v>1198</v>
      </c>
      <c r="K234">
        <f t="shared" si="15"/>
        <v>0</v>
      </c>
      <c r="L234" t="str">
        <f t="shared" si="16"/>
        <v>Amount Match</v>
      </c>
    </row>
    <row r="235" spans="1:12" hidden="1" x14ac:dyDescent="0.3">
      <c r="A235" t="s">
        <v>490</v>
      </c>
      <c r="B235" s="1">
        <v>46282</v>
      </c>
      <c r="C235" t="s">
        <v>491</v>
      </c>
      <c r="D235" t="s">
        <v>27</v>
      </c>
      <c r="E235" t="s">
        <v>9</v>
      </c>
      <c r="F235">
        <v>11498</v>
      </c>
      <c r="G235" t="s">
        <v>105</v>
      </c>
      <c r="H235" t="str">
        <f t="shared" si="14"/>
        <v>ORD26000234</v>
      </c>
      <c r="I235">
        <f>COUNTIFS(PG_Transactions!$AK:$AK,$H235,PG_Transactions!$E:$E,"CAPTURE",PG_Transactions!$AQ:$AQ,1)</f>
        <v>0</v>
      </c>
      <c r="J235">
        <f>SUMIFS(PG_Transactions!$G:$G,PG_Transactions!$AK:$AK,$H235,PG_Transactions!$E:$E,"CAPTURE",PG_Transactions!$AQ:$AQ,1)</f>
        <v>0</v>
      </c>
      <c r="K235">
        <f t="shared" si="15"/>
        <v>-11498</v>
      </c>
      <c r="L235" t="str">
        <f t="shared" si="16"/>
        <v>No Capture</v>
      </c>
    </row>
    <row r="236" spans="1:12" hidden="1" x14ac:dyDescent="0.3">
      <c r="A236" t="s">
        <v>492</v>
      </c>
      <c r="B236" s="1">
        <v>46270</v>
      </c>
      <c r="C236" t="s">
        <v>493</v>
      </c>
      <c r="E236" t="s">
        <v>33</v>
      </c>
      <c r="F236">
        <v>1798</v>
      </c>
      <c r="G236" t="s">
        <v>10</v>
      </c>
      <c r="H236" t="str">
        <f t="shared" si="14"/>
        <v>ORD26000235</v>
      </c>
      <c r="I236">
        <f>COUNTIFS(PG_Transactions!$AK:$AK,$H236,PG_Transactions!$E:$E,"CAPTURE",PG_Transactions!$AQ:$AQ,1)</f>
        <v>1</v>
      </c>
      <c r="J236">
        <f>SUMIFS(PG_Transactions!$G:$G,PG_Transactions!$AK:$AK,$H236,PG_Transactions!$E:$E,"CAPTURE",PG_Transactions!$AQ:$AQ,1)</f>
        <v>1798</v>
      </c>
      <c r="K236">
        <f t="shared" si="15"/>
        <v>0</v>
      </c>
      <c r="L236" t="str">
        <f t="shared" si="16"/>
        <v>Amount Match</v>
      </c>
    </row>
    <row r="237" spans="1:12" hidden="1" x14ac:dyDescent="0.3">
      <c r="A237" t="s">
        <v>494</v>
      </c>
      <c r="B237" s="1">
        <v>46289</v>
      </c>
      <c r="C237" t="s">
        <v>495</v>
      </c>
      <c r="D237" t="s">
        <v>27</v>
      </c>
      <c r="E237" t="s">
        <v>17</v>
      </c>
      <c r="F237">
        <v>1598</v>
      </c>
      <c r="G237" t="s">
        <v>10</v>
      </c>
      <c r="H237" t="str">
        <f t="shared" si="14"/>
        <v>ORD26000236</v>
      </c>
      <c r="I237">
        <f>COUNTIFS(PG_Transactions!$AK:$AK,$H237,PG_Transactions!$E:$E,"CAPTURE",PG_Transactions!$AQ:$AQ,1)</f>
        <v>1</v>
      </c>
      <c r="J237">
        <f>SUMIFS(PG_Transactions!$G:$G,PG_Transactions!$AK:$AK,$H237,PG_Transactions!$E:$E,"CAPTURE",PG_Transactions!$AQ:$AQ,1)</f>
        <v>1598</v>
      </c>
      <c r="K237">
        <f t="shared" si="15"/>
        <v>0</v>
      </c>
      <c r="L237" t="str">
        <f t="shared" si="16"/>
        <v>Amount Match</v>
      </c>
    </row>
    <row r="238" spans="1:12" hidden="1" x14ac:dyDescent="0.3">
      <c r="A238" t="s">
        <v>496</v>
      </c>
      <c r="B238" s="1">
        <v>46275</v>
      </c>
      <c r="C238" t="s">
        <v>497</v>
      </c>
      <c r="D238" t="s">
        <v>13</v>
      </c>
      <c r="E238" t="s">
        <v>9</v>
      </c>
      <c r="F238">
        <v>7097</v>
      </c>
      <c r="G238" t="s">
        <v>10</v>
      </c>
      <c r="H238" t="str">
        <f t="shared" si="14"/>
        <v>ORD26000237</v>
      </c>
      <c r="I238">
        <f>COUNTIFS(PG_Transactions!$AK:$AK,$H238,PG_Transactions!$E:$E,"CAPTURE",PG_Transactions!$AQ:$AQ,1)</f>
        <v>1</v>
      </c>
      <c r="J238">
        <f>SUMIFS(PG_Transactions!$G:$G,PG_Transactions!$AK:$AK,$H238,PG_Transactions!$E:$E,"CAPTURE",PG_Transactions!$AQ:$AQ,1)</f>
        <v>7097</v>
      </c>
      <c r="K238">
        <f t="shared" si="15"/>
        <v>0</v>
      </c>
      <c r="L238" t="str">
        <f t="shared" si="16"/>
        <v>Amount Match</v>
      </c>
    </row>
    <row r="239" spans="1:12" hidden="1" x14ac:dyDescent="0.3">
      <c r="A239" t="s">
        <v>498</v>
      </c>
      <c r="B239" s="1">
        <v>46277</v>
      </c>
      <c r="C239" t="s">
        <v>499</v>
      </c>
      <c r="D239" t="s">
        <v>38</v>
      </c>
      <c r="E239" t="s">
        <v>17</v>
      </c>
      <c r="F239">
        <v>5497</v>
      </c>
      <c r="G239" t="s">
        <v>10</v>
      </c>
      <c r="H239" t="str">
        <f t="shared" si="14"/>
        <v>ORD26000238</v>
      </c>
      <c r="I239">
        <f>COUNTIFS(PG_Transactions!$AK:$AK,$H239,PG_Transactions!$E:$E,"CAPTURE",PG_Transactions!$AQ:$AQ,1)</f>
        <v>1</v>
      </c>
      <c r="J239">
        <f>SUMIFS(PG_Transactions!$G:$G,PG_Transactions!$AK:$AK,$H239,PG_Transactions!$E:$E,"CAPTURE",PG_Transactions!$AQ:$AQ,1)</f>
        <v>5497</v>
      </c>
      <c r="K239">
        <f t="shared" si="15"/>
        <v>0</v>
      </c>
      <c r="L239" t="str">
        <f t="shared" si="16"/>
        <v>Amount Match</v>
      </c>
    </row>
    <row r="240" spans="1:12" hidden="1" x14ac:dyDescent="0.3">
      <c r="A240" t="s">
        <v>500</v>
      </c>
      <c r="B240" s="1">
        <v>46279</v>
      </c>
      <c r="C240" t="s">
        <v>501</v>
      </c>
      <c r="D240" t="s">
        <v>65</v>
      </c>
      <c r="E240" t="s">
        <v>17</v>
      </c>
      <c r="F240">
        <v>7999</v>
      </c>
      <c r="G240" t="s">
        <v>10</v>
      </c>
      <c r="H240" t="str">
        <f t="shared" si="14"/>
        <v>ORD26000239</v>
      </c>
      <c r="I240">
        <f>COUNTIFS(PG_Transactions!$AK:$AK,$H240,PG_Transactions!$E:$E,"CAPTURE",PG_Transactions!$AQ:$AQ,1)</f>
        <v>1</v>
      </c>
      <c r="J240">
        <f>SUMIFS(PG_Transactions!$G:$G,PG_Transactions!$AK:$AK,$H240,PG_Transactions!$E:$E,"CAPTURE",PG_Transactions!$AQ:$AQ,1)</f>
        <v>7999</v>
      </c>
      <c r="K240">
        <f t="shared" si="15"/>
        <v>0</v>
      </c>
      <c r="L240" t="str">
        <f t="shared" si="16"/>
        <v>Amount Match</v>
      </c>
    </row>
    <row r="241" spans="1:12" hidden="1" x14ac:dyDescent="0.3">
      <c r="A241" t="s">
        <v>502</v>
      </c>
      <c r="B241" s="1">
        <v>46286</v>
      </c>
      <c r="C241" t="s">
        <v>503</v>
      </c>
      <c r="D241" t="s">
        <v>8</v>
      </c>
      <c r="E241" t="s">
        <v>9</v>
      </c>
      <c r="F241" s="2">
        <v>8998</v>
      </c>
      <c r="G241" t="s">
        <v>10</v>
      </c>
      <c r="H241" t="str">
        <f t="shared" si="14"/>
        <v>ORD26000240</v>
      </c>
      <c r="I241">
        <f>COUNTIFS(PG_Transactions!$AK:$AK,$H241,PG_Transactions!$E:$E,"CAPTURE",PG_Transactions!$AQ:$AQ,1)</f>
        <v>1</v>
      </c>
      <c r="J241">
        <f>SUMIFS(PG_Transactions!$G:$G,PG_Transactions!$AK:$AK,$H241,PG_Transactions!$E:$E,"CAPTURE",PG_Transactions!$AQ:$AQ,1)</f>
        <v>8998</v>
      </c>
      <c r="K241">
        <f t="shared" si="15"/>
        <v>0</v>
      </c>
      <c r="L241" t="str">
        <f t="shared" si="16"/>
        <v>Amount Match</v>
      </c>
    </row>
    <row r="242" spans="1:12" hidden="1" x14ac:dyDescent="0.3">
      <c r="A242" t="s">
        <v>504</v>
      </c>
      <c r="B242" s="1">
        <v>46275</v>
      </c>
      <c r="C242" t="s">
        <v>505</v>
      </c>
      <c r="D242" t="s">
        <v>51</v>
      </c>
      <c r="E242" t="s">
        <v>9</v>
      </c>
      <c r="F242">
        <v>4999</v>
      </c>
      <c r="G242" t="s">
        <v>10</v>
      </c>
      <c r="H242" t="str">
        <f t="shared" si="14"/>
        <v>ORD26000241</v>
      </c>
      <c r="I242">
        <f>COUNTIFS(PG_Transactions!$AK:$AK,$H242,PG_Transactions!$E:$E,"CAPTURE",PG_Transactions!$AQ:$AQ,1)</f>
        <v>1</v>
      </c>
      <c r="J242">
        <f>SUMIFS(PG_Transactions!$G:$G,PG_Transactions!$AK:$AK,$H242,PG_Transactions!$E:$E,"CAPTURE",PG_Transactions!$AQ:$AQ,1)</f>
        <v>4999</v>
      </c>
      <c r="K242">
        <f t="shared" si="15"/>
        <v>0</v>
      </c>
      <c r="L242" t="str">
        <f t="shared" si="16"/>
        <v>Amount Match</v>
      </c>
    </row>
    <row r="243" spans="1:12" hidden="1" x14ac:dyDescent="0.3">
      <c r="A243" t="s">
        <v>506</v>
      </c>
      <c r="B243" s="1">
        <v>46292</v>
      </c>
      <c r="C243" t="s">
        <v>507</v>
      </c>
      <c r="D243" t="s">
        <v>16</v>
      </c>
      <c r="E243" t="s">
        <v>44</v>
      </c>
      <c r="F243">
        <v>948</v>
      </c>
      <c r="G243" t="s">
        <v>10</v>
      </c>
      <c r="H243" t="str">
        <f t="shared" si="14"/>
        <v>ORD26000242</v>
      </c>
      <c r="I243">
        <f>COUNTIFS(PG_Transactions!$AK:$AK,$H243,PG_Transactions!$E:$E,"CAPTURE",PG_Transactions!$AQ:$AQ,1)</f>
        <v>1</v>
      </c>
      <c r="J243">
        <f>SUMIFS(PG_Transactions!$G:$G,PG_Transactions!$AK:$AK,$H243,PG_Transactions!$E:$E,"CAPTURE",PG_Transactions!$AQ:$AQ,1)</f>
        <v>948</v>
      </c>
      <c r="K243">
        <f t="shared" si="15"/>
        <v>0</v>
      </c>
      <c r="L243" t="str">
        <f t="shared" si="16"/>
        <v>Amount Match</v>
      </c>
    </row>
    <row r="244" spans="1:12" hidden="1" x14ac:dyDescent="0.3">
      <c r="A244" t="s">
        <v>508</v>
      </c>
      <c r="B244" s="1">
        <v>46267</v>
      </c>
      <c r="C244" t="s">
        <v>509</v>
      </c>
      <c r="D244" t="s">
        <v>13</v>
      </c>
      <c r="E244" t="s">
        <v>44</v>
      </c>
      <c r="F244">
        <v>2798</v>
      </c>
      <c r="G244" t="s">
        <v>10</v>
      </c>
      <c r="H244" t="str">
        <f t="shared" si="14"/>
        <v>ORD26000243</v>
      </c>
      <c r="I244">
        <f>COUNTIFS(PG_Transactions!$AK:$AK,$H244,PG_Transactions!$E:$E,"CAPTURE",PG_Transactions!$AQ:$AQ,1)</f>
        <v>1</v>
      </c>
      <c r="J244">
        <f>SUMIFS(PG_Transactions!$G:$G,PG_Transactions!$AK:$AK,$H244,PG_Transactions!$E:$E,"CAPTURE",PG_Transactions!$AQ:$AQ,1)</f>
        <v>2798</v>
      </c>
      <c r="K244">
        <f t="shared" si="15"/>
        <v>0</v>
      </c>
      <c r="L244" t="str">
        <f t="shared" si="16"/>
        <v>Amount Match</v>
      </c>
    </row>
    <row r="245" spans="1:12" hidden="1" x14ac:dyDescent="0.3">
      <c r="A245" t="s">
        <v>510</v>
      </c>
      <c r="B245" s="1">
        <v>46266</v>
      </c>
      <c r="C245" t="s">
        <v>511</v>
      </c>
      <c r="D245" t="s">
        <v>51</v>
      </c>
      <c r="E245" t="s">
        <v>17</v>
      </c>
      <c r="F245">
        <v>349</v>
      </c>
      <c r="G245" t="s">
        <v>10</v>
      </c>
      <c r="H245" t="str">
        <f t="shared" si="14"/>
        <v>ORD26000244</v>
      </c>
      <c r="I245">
        <f>COUNTIFS(PG_Transactions!$AK:$AK,$H245,PG_Transactions!$E:$E,"CAPTURE",PG_Transactions!$AQ:$AQ,1)</f>
        <v>1</v>
      </c>
      <c r="J245">
        <f>SUMIFS(PG_Transactions!$G:$G,PG_Transactions!$AK:$AK,$H245,PG_Transactions!$E:$E,"CAPTURE",PG_Transactions!$AQ:$AQ,1)</f>
        <v>349</v>
      </c>
      <c r="K245">
        <f t="shared" si="15"/>
        <v>0</v>
      </c>
      <c r="L245" t="str">
        <f t="shared" si="16"/>
        <v>Amount Match</v>
      </c>
    </row>
    <row r="246" spans="1:12" hidden="1" x14ac:dyDescent="0.3">
      <c r="A246" t="s">
        <v>512</v>
      </c>
      <c r="B246" s="1">
        <v>46267</v>
      </c>
      <c r="C246" t="s">
        <v>513</v>
      </c>
      <c r="D246" t="s">
        <v>24</v>
      </c>
      <c r="E246" t="s">
        <v>33</v>
      </c>
      <c r="F246">
        <v>7999</v>
      </c>
      <c r="G246" t="s">
        <v>10</v>
      </c>
      <c r="H246" t="str">
        <f t="shared" si="14"/>
        <v>ORD26000245</v>
      </c>
      <c r="I246">
        <f>COUNTIFS(PG_Transactions!$AK:$AK,$H246,PG_Transactions!$E:$E,"CAPTURE",PG_Transactions!$AQ:$AQ,1)</f>
        <v>1</v>
      </c>
      <c r="J246">
        <f>SUMIFS(PG_Transactions!$G:$G,PG_Transactions!$AK:$AK,$H246,PG_Transactions!$E:$E,"CAPTURE",PG_Transactions!$AQ:$AQ,1)</f>
        <v>7999</v>
      </c>
      <c r="K246">
        <f t="shared" si="15"/>
        <v>0</v>
      </c>
      <c r="L246" t="str">
        <f t="shared" si="16"/>
        <v>Amount Match</v>
      </c>
    </row>
    <row r="247" spans="1:12" hidden="1" x14ac:dyDescent="0.3">
      <c r="A247" t="s">
        <v>514</v>
      </c>
      <c r="B247" s="1">
        <v>46285</v>
      </c>
      <c r="C247" t="s">
        <v>515</v>
      </c>
      <c r="D247" t="s">
        <v>38</v>
      </c>
      <c r="E247" t="s">
        <v>9</v>
      </c>
      <c r="F247">
        <v>349</v>
      </c>
      <c r="G247" t="s">
        <v>10</v>
      </c>
      <c r="H247" t="str">
        <f t="shared" si="14"/>
        <v>ORD26000246</v>
      </c>
      <c r="I247">
        <f>COUNTIFS(PG_Transactions!$AK:$AK,$H247,PG_Transactions!$E:$E,"CAPTURE",PG_Transactions!$AQ:$AQ,1)</f>
        <v>1</v>
      </c>
      <c r="J247">
        <f>SUMIFS(PG_Transactions!$G:$G,PG_Transactions!$AK:$AK,$H247,PG_Transactions!$E:$E,"CAPTURE",PG_Transactions!$AQ:$AQ,1)</f>
        <v>349</v>
      </c>
      <c r="K247">
        <f t="shared" si="15"/>
        <v>0</v>
      </c>
      <c r="L247" t="str">
        <f t="shared" si="16"/>
        <v>Amount Match</v>
      </c>
    </row>
    <row r="248" spans="1:12" hidden="1" x14ac:dyDescent="0.3">
      <c r="A248" t="s">
        <v>516</v>
      </c>
      <c r="B248" s="1">
        <v>46289</v>
      </c>
      <c r="C248" t="s">
        <v>517</v>
      </c>
      <c r="D248" t="s">
        <v>8</v>
      </c>
      <c r="E248" t="s">
        <v>9</v>
      </c>
      <c r="F248">
        <v>3098</v>
      </c>
      <c r="G248" t="s">
        <v>10</v>
      </c>
      <c r="H248" t="str">
        <f t="shared" si="14"/>
        <v>ORD26000247</v>
      </c>
      <c r="I248">
        <f>COUNTIFS(PG_Transactions!$AK:$AK,$H248,PG_Transactions!$E:$E,"CAPTURE",PG_Transactions!$AQ:$AQ,1)</f>
        <v>1</v>
      </c>
      <c r="J248">
        <f>SUMIFS(PG_Transactions!$G:$G,PG_Transactions!$AK:$AK,$H248,PG_Transactions!$E:$E,"CAPTURE",PG_Transactions!$AQ:$AQ,1)</f>
        <v>3098</v>
      </c>
      <c r="K248">
        <f t="shared" si="15"/>
        <v>0</v>
      </c>
      <c r="L248" t="str">
        <f t="shared" si="16"/>
        <v>Amount Match</v>
      </c>
    </row>
    <row r="249" spans="1:12" hidden="1" x14ac:dyDescent="0.3">
      <c r="A249" t="s">
        <v>518</v>
      </c>
      <c r="B249" s="1">
        <v>46267</v>
      </c>
      <c r="C249" t="s">
        <v>519</v>
      </c>
      <c r="D249" t="s">
        <v>8</v>
      </c>
      <c r="E249" t="s">
        <v>17</v>
      </c>
      <c r="F249">
        <v>1299</v>
      </c>
      <c r="G249" t="s">
        <v>10</v>
      </c>
      <c r="H249" t="str">
        <f t="shared" si="14"/>
        <v>ORD26000248</v>
      </c>
      <c r="I249">
        <f>COUNTIFS(PG_Transactions!$AK:$AK,$H249,PG_Transactions!$E:$E,"CAPTURE",PG_Transactions!$AQ:$AQ,1)</f>
        <v>1</v>
      </c>
      <c r="J249">
        <f>SUMIFS(PG_Transactions!$G:$G,PG_Transactions!$AK:$AK,$H249,PG_Transactions!$E:$E,"CAPTURE",PG_Transactions!$AQ:$AQ,1)</f>
        <v>1299</v>
      </c>
      <c r="K249">
        <f t="shared" si="15"/>
        <v>0</v>
      </c>
      <c r="L249" t="str">
        <f t="shared" si="16"/>
        <v>Amount Match</v>
      </c>
    </row>
    <row r="250" spans="1:12" hidden="1" x14ac:dyDescent="0.3">
      <c r="A250" t="s">
        <v>520</v>
      </c>
      <c r="B250" s="1">
        <v>46292</v>
      </c>
      <c r="C250" t="s">
        <v>521</v>
      </c>
      <c r="D250" t="s">
        <v>51</v>
      </c>
      <c r="E250" t="s">
        <v>9</v>
      </c>
      <c r="F250" s="2">
        <v>4298</v>
      </c>
      <c r="G250" t="s">
        <v>10</v>
      </c>
      <c r="H250" t="str">
        <f t="shared" si="14"/>
        <v>ORD26000249</v>
      </c>
      <c r="I250">
        <f>COUNTIFS(PG_Transactions!$AK:$AK,$H250,PG_Transactions!$E:$E,"CAPTURE",PG_Transactions!$AQ:$AQ,1)</f>
        <v>1</v>
      </c>
      <c r="J250">
        <f>SUMIFS(PG_Transactions!$G:$G,PG_Transactions!$AK:$AK,$H250,PG_Transactions!$E:$E,"CAPTURE",PG_Transactions!$AQ:$AQ,1)</f>
        <v>4298</v>
      </c>
      <c r="K250">
        <f t="shared" si="15"/>
        <v>0</v>
      </c>
      <c r="L250" t="str">
        <f t="shared" si="16"/>
        <v>Amount Match</v>
      </c>
    </row>
    <row r="251" spans="1:12" hidden="1" x14ac:dyDescent="0.3">
      <c r="A251" t="s">
        <v>522</v>
      </c>
      <c r="B251" s="1">
        <v>46275</v>
      </c>
      <c r="C251" t="s">
        <v>523</v>
      </c>
      <c r="D251" t="s">
        <v>8</v>
      </c>
      <c r="E251" t="s">
        <v>17</v>
      </c>
      <c r="F251">
        <v>2798</v>
      </c>
      <c r="G251" t="s">
        <v>10</v>
      </c>
      <c r="H251" t="str">
        <f t="shared" si="14"/>
        <v>ORD26000250</v>
      </c>
      <c r="I251">
        <f>COUNTIFS(PG_Transactions!$AK:$AK,$H251,PG_Transactions!$E:$E,"CAPTURE",PG_Transactions!$AQ:$AQ,1)</f>
        <v>1</v>
      </c>
      <c r="J251">
        <f>SUMIFS(PG_Transactions!$G:$G,PG_Transactions!$AK:$AK,$H251,PG_Transactions!$E:$E,"CAPTURE",PG_Transactions!$AQ:$AQ,1)</f>
        <v>2798</v>
      </c>
      <c r="K251">
        <f t="shared" si="15"/>
        <v>0</v>
      </c>
      <c r="L251" t="str">
        <f t="shared" si="16"/>
        <v>Amount Match</v>
      </c>
    </row>
    <row r="252" spans="1:12" hidden="1" x14ac:dyDescent="0.3">
      <c r="A252" t="s">
        <v>524</v>
      </c>
      <c r="B252" s="1">
        <v>46282</v>
      </c>
      <c r="C252" t="s">
        <v>525</v>
      </c>
      <c r="E252" t="s">
        <v>9</v>
      </c>
      <c r="F252">
        <v>349</v>
      </c>
      <c r="G252" t="s">
        <v>70</v>
      </c>
      <c r="H252" t="str">
        <f t="shared" si="14"/>
        <v>ORD26000251</v>
      </c>
      <c r="I252">
        <f>COUNTIFS(PG_Transactions!$AK:$AK,$H252,PG_Transactions!$E:$E,"CAPTURE",PG_Transactions!$AQ:$AQ,1)</f>
        <v>0</v>
      </c>
      <c r="J252">
        <f>SUMIFS(PG_Transactions!$G:$G,PG_Transactions!$AK:$AK,$H252,PG_Transactions!$E:$E,"CAPTURE",PG_Transactions!$AQ:$AQ,1)</f>
        <v>0</v>
      </c>
      <c r="K252">
        <f t="shared" si="15"/>
        <v>-349</v>
      </c>
      <c r="L252" t="str">
        <f t="shared" si="16"/>
        <v>No Capture</v>
      </c>
    </row>
    <row r="253" spans="1:12" hidden="1" x14ac:dyDescent="0.3">
      <c r="A253" t="s">
        <v>526</v>
      </c>
      <c r="B253" s="1">
        <v>46266</v>
      </c>
      <c r="C253" t="s">
        <v>527</v>
      </c>
      <c r="D253" t="s">
        <v>32</v>
      </c>
      <c r="E253" t="s">
        <v>9</v>
      </c>
      <c r="F253">
        <v>9498</v>
      </c>
      <c r="G253" t="s">
        <v>10</v>
      </c>
      <c r="H253" t="str">
        <f t="shared" si="14"/>
        <v>ORD26000252</v>
      </c>
      <c r="I253">
        <f>COUNTIFS(PG_Transactions!$AK:$AK,$H253,PG_Transactions!$E:$E,"CAPTURE",PG_Transactions!$AQ:$AQ,1)</f>
        <v>1</v>
      </c>
      <c r="J253">
        <f>SUMIFS(PG_Transactions!$G:$G,PG_Transactions!$AK:$AK,$H253,PG_Transactions!$E:$E,"CAPTURE",PG_Transactions!$AQ:$AQ,1)</f>
        <v>9498</v>
      </c>
      <c r="K253">
        <f t="shared" si="15"/>
        <v>0</v>
      </c>
      <c r="L253" t="str">
        <f t="shared" si="16"/>
        <v>Amount Match</v>
      </c>
    </row>
    <row r="254" spans="1:12" hidden="1" x14ac:dyDescent="0.3">
      <c r="A254" t="s">
        <v>528</v>
      </c>
      <c r="B254" s="1">
        <v>46289</v>
      </c>
      <c r="C254" t="s">
        <v>529</v>
      </c>
      <c r="D254" t="s">
        <v>8</v>
      </c>
      <c r="E254" t="s">
        <v>9</v>
      </c>
      <c r="F254">
        <v>999</v>
      </c>
      <c r="G254" t="s">
        <v>10</v>
      </c>
      <c r="H254" t="str">
        <f t="shared" si="14"/>
        <v>ORD26000253</v>
      </c>
      <c r="I254">
        <f>COUNTIFS(PG_Transactions!$AK:$AK,$H254,PG_Transactions!$E:$E,"CAPTURE",PG_Transactions!$AQ:$AQ,1)</f>
        <v>1</v>
      </c>
      <c r="J254">
        <f>SUMIFS(PG_Transactions!$G:$G,PG_Transactions!$AK:$AK,$H254,PG_Transactions!$E:$E,"CAPTURE",PG_Transactions!$AQ:$AQ,1)</f>
        <v>999</v>
      </c>
      <c r="K254">
        <f t="shared" si="15"/>
        <v>0</v>
      </c>
      <c r="L254" t="str">
        <f t="shared" si="16"/>
        <v>Amount Match</v>
      </c>
    </row>
    <row r="255" spans="1:12" hidden="1" x14ac:dyDescent="0.3">
      <c r="A255" t="s">
        <v>530</v>
      </c>
      <c r="B255" s="1">
        <v>46290</v>
      </c>
      <c r="C255" t="s">
        <v>531</v>
      </c>
      <c r="D255" t="s">
        <v>41</v>
      </c>
      <c r="E255" t="s">
        <v>9</v>
      </c>
      <c r="F255">
        <v>8498</v>
      </c>
      <c r="G255" t="s">
        <v>10</v>
      </c>
      <c r="H255" t="str">
        <f t="shared" si="14"/>
        <v>ORD26000254</v>
      </c>
      <c r="I255">
        <f>COUNTIFS(PG_Transactions!$AK:$AK,$H255,PG_Transactions!$E:$E,"CAPTURE",PG_Transactions!$AQ:$AQ,1)</f>
        <v>1</v>
      </c>
      <c r="J255">
        <f>SUMIFS(PG_Transactions!$G:$G,PG_Transactions!$AK:$AK,$H255,PG_Transactions!$E:$E,"CAPTURE",PG_Transactions!$AQ:$AQ,1)</f>
        <v>8498</v>
      </c>
      <c r="K255">
        <f t="shared" si="15"/>
        <v>0</v>
      </c>
      <c r="L255" t="str">
        <f t="shared" si="16"/>
        <v>Amount Match</v>
      </c>
    </row>
    <row r="256" spans="1:12" hidden="1" x14ac:dyDescent="0.3">
      <c r="A256" t="s">
        <v>532</v>
      </c>
      <c r="B256" s="1">
        <v>46292</v>
      </c>
      <c r="C256" t="s">
        <v>533</v>
      </c>
      <c r="D256" t="s">
        <v>51</v>
      </c>
      <c r="E256" t="s">
        <v>44</v>
      </c>
      <c r="F256">
        <v>13497</v>
      </c>
      <c r="G256" t="s">
        <v>10</v>
      </c>
      <c r="H256" t="str">
        <f t="shared" si="14"/>
        <v>ORD26000255</v>
      </c>
      <c r="I256">
        <f>COUNTIFS(PG_Transactions!$AK:$AK,$H256,PG_Transactions!$E:$E,"CAPTURE",PG_Transactions!$AQ:$AQ,1)</f>
        <v>1</v>
      </c>
      <c r="J256">
        <f>SUMIFS(PG_Transactions!$G:$G,PG_Transactions!$AK:$AK,$H256,PG_Transactions!$E:$E,"CAPTURE",PG_Transactions!$AQ:$AQ,1)</f>
        <v>13497</v>
      </c>
      <c r="K256">
        <f t="shared" si="15"/>
        <v>0</v>
      </c>
      <c r="L256" t="str">
        <f t="shared" si="16"/>
        <v>Amount Match</v>
      </c>
    </row>
    <row r="257" spans="1:12" hidden="1" x14ac:dyDescent="0.3">
      <c r="A257" t="s">
        <v>534</v>
      </c>
      <c r="B257" s="1">
        <v>46291</v>
      </c>
      <c r="C257" t="s">
        <v>535</v>
      </c>
      <c r="D257" t="s">
        <v>32</v>
      </c>
      <c r="E257" t="s">
        <v>44</v>
      </c>
      <c r="F257">
        <v>349</v>
      </c>
      <c r="G257" t="s">
        <v>10</v>
      </c>
      <c r="H257" t="str">
        <f t="shared" si="14"/>
        <v>ORD26000256</v>
      </c>
      <c r="I257">
        <f>COUNTIFS(PG_Transactions!$AK:$AK,$H257,PG_Transactions!$E:$E,"CAPTURE",PG_Transactions!$AQ:$AQ,1)</f>
        <v>1</v>
      </c>
      <c r="J257">
        <f>SUMIFS(PG_Transactions!$G:$G,PG_Transactions!$AK:$AK,$H257,PG_Transactions!$E:$E,"CAPTURE",PG_Transactions!$AQ:$AQ,1)</f>
        <v>349</v>
      </c>
      <c r="K257">
        <f t="shared" si="15"/>
        <v>0</v>
      </c>
      <c r="L257" t="str">
        <f t="shared" si="16"/>
        <v>Amount Match</v>
      </c>
    </row>
    <row r="258" spans="1:12" hidden="1" x14ac:dyDescent="0.3">
      <c r="A258" t="s">
        <v>536</v>
      </c>
      <c r="B258" s="1">
        <v>46272</v>
      </c>
      <c r="C258" t="s">
        <v>537</v>
      </c>
      <c r="D258" t="s">
        <v>38</v>
      </c>
      <c r="E258" t="s">
        <v>9</v>
      </c>
      <c r="F258">
        <v>4999</v>
      </c>
      <c r="G258" t="s">
        <v>10</v>
      </c>
      <c r="H258" t="str">
        <f t="shared" si="14"/>
        <v>ORD26000257</v>
      </c>
      <c r="I258">
        <f>COUNTIFS(PG_Transactions!$AK:$AK,$H258,PG_Transactions!$E:$E,"CAPTURE",PG_Transactions!$AQ:$AQ,1)</f>
        <v>1</v>
      </c>
      <c r="J258">
        <f>SUMIFS(PG_Transactions!$G:$G,PG_Transactions!$AK:$AK,$H258,PG_Transactions!$E:$E,"CAPTURE",PG_Transactions!$AQ:$AQ,1)</f>
        <v>4999</v>
      </c>
      <c r="K258">
        <f t="shared" si="15"/>
        <v>0</v>
      </c>
      <c r="L258" t="str">
        <f t="shared" si="16"/>
        <v>Amount Match</v>
      </c>
    </row>
    <row r="259" spans="1:12" hidden="1" x14ac:dyDescent="0.3">
      <c r="A259" t="s">
        <v>538</v>
      </c>
      <c r="B259" s="1">
        <v>46278</v>
      </c>
      <c r="C259" t="s">
        <v>539</v>
      </c>
      <c r="D259" t="s">
        <v>41</v>
      </c>
      <c r="E259" t="s">
        <v>17</v>
      </c>
      <c r="F259">
        <v>2298</v>
      </c>
      <c r="G259" t="s">
        <v>10</v>
      </c>
      <c r="H259" t="str">
        <f t="shared" ref="H259:H322" si="17">UPPER(SUBSTITUTE(TRIM(A259),"-",""))</f>
        <v>ORD26000258</v>
      </c>
      <c r="I259">
        <f>COUNTIFS(PG_Transactions!$AK:$AK,$H259,PG_Transactions!$E:$E,"CAPTURE",PG_Transactions!$AQ:$AQ,1)</f>
        <v>1</v>
      </c>
      <c r="J259">
        <f>SUMIFS(PG_Transactions!$G:$G,PG_Transactions!$AK:$AK,$H259,PG_Transactions!$E:$E,"CAPTURE",PG_Transactions!$AQ:$AQ,1)</f>
        <v>2298</v>
      </c>
      <c r="K259">
        <f t="shared" ref="K259:K322" si="18">ROUND(J259-F259,2)</f>
        <v>0</v>
      </c>
      <c r="L259" t="str">
        <f t="shared" ref="L259:L322" si="19">IF(I259=0,"No Capture",IF(I259&gt;1,"Multiple Capture Rows - Review",IF(ABS(K259)&lt;0.01,"Amount Match",IF(K259&lt;0,"Captured Less Than Order","Captured More Than Order"))))</f>
        <v>Amount Match</v>
      </c>
    </row>
    <row r="260" spans="1:12" hidden="1" x14ac:dyDescent="0.3">
      <c r="A260" t="s">
        <v>540</v>
      </c>
      <c r="B260" s="1">
        <v>46293</v>
      </c>
      <c r="C260" t="s">
        <v>541</v>
      </c>
      <c r="D260" t="s">
        <v>16</v>
      </c>
      <c r="E260" t="s">
        <v>9</v>
      </c>
      <c r="F260" s="2">
        <v>7999</v>
      </c>
      <c r="G260" t="s">
        <v>10</v>
      </c>
      <c r="H260" t="str">
        <f t="shared" si="17"/>
        <v>ORD26000259</v>
      </c>
      <c r="I260">
        <f>COUNTIFS(PG_Transactions!$AK:$AK,$H260,PG_Transactions!$E:$E,"CAPTURE",PG_Transactions!$AQ:$AQ,1)</f>
        <v>1</v>
      </c>
      <c r="J260">
        <f>SUMIFS(PG_Transactions!$G:$G,PG_Transactions!$AK:$AK,$H260,PG_Transactions!$E:$E,"CAPTURE",PG_Transactions!$AQ:$AQ,1)</f>
        <v>7999</v>
      </c>
      <c r="K260">
        <f t="shared" si="18"/>
        <v>0</v>
      </c>
      <c r="L260" t="str">
        <f t="shared" si="19"/>
        <v>Amount Match</v>
      </c>
    </row>
    <row r="261" spans="1:12" hidden="1" x14ac:dyDescent="0.3">
      <c r="A261" t="s">
        <v>542</v>
      </c>
      <c r="B261" s="1">
        <v>46294</v>
      </c>
      <c r="C261" t="s">
        <v>543</v>
      </c>
      <c r="D261" t="s">
        <v>24</v>
      </c>
      <c r="E261" t="s">
        <v>9</v>
      </c>
      <c r="F261">
        <v>4998</v>
      </c>
      <c r="G261" t="s">
        <v>105</v>
      </c>
      <c r="H261" t="str">
        <f t="shared" si="17"/>
        <v>ORD26000260</v>
      </c>
      <c r="I261">
        <f>COUNTIFS(PG_Transactions!$AK:$AK,$H261,PG_Transactions!$E:$E,"CAPTURE",PG_Transactions!$AQ:$AQ,1)</f>
        <v>0</v>
      </c>
      <c r="J261">
        <f>SUMIFS(PG_Transactions!$G:$G,PG_Transactions!$AK:$AK,$H261,PG_Transactions!$E:$E,"CAPTURE",PG_Transactions!$AQ:$AQ,1)</f>
        <v>0</v>
      </c>
      <c r="K261">
        <f t="shared" si="18"/>
        <v>-4998</v>
      </c>
      <c r="L261" t="str">
        <f t="shared" si="19"/>
        <v>No Capture</v>
      </c>
    </row>
    <row r="262" spans="1:12" hidden="1" x14ac:dyDescent="0.3">
      <c r="A262" t="s">
        <v>544</v>
      </c>
      <c r="B262" s="1">
        <v>46288</v>
      </c>
      <c r="C262" t="s">
        <v>545</v>
      </c>
      <c r="D262" t="s">
        <v>8</v>
      </c>
      <c r="E262" t="s">
        <v>33</v>
      </c>
      <c r="F262">
        <v>5998</v>
      </c>
      <c r="G262" t="s">
        <v>10</v>
      </c>
      <c r="H262" t="str">
        <f t="shared" si="17"/>
        <v>ORD26000261</v>
      </c>
      <c r="I262">
        <f>COUNTIFS(PG_Transactions!$AK:$AK,$H262,PG_Transactions!$E:$E,"CAPTURE",PG_Transactions!$AQ:$AQ,1)</f>
        <v>1</v>
      </c>
      <c r="J262">
        <f>SUMIFS(PG_Transactions!$G:$G,PG_Transactions!$AK:$AK,$H262,PG_Transactions!$E:$E,"CAPTURE",PG_Transactions!$AQ:$AQ,1)</f>
        <v>5998</v>
      </c>
      <c r="K262">
        <f t="shared" si="18"/>
        <v>0</v>
      </c>
      <c r="L262" t="str">
        <f t="shared" si="19"/>
        <v>Amount Match</v>
      </c>
    </row>
    <row r="263" spans="1:12" hidden="1" x14ac:dyDescent="0.3">
      <c r="A263" t="s">
        <v>546</v>
      </c>
      <c r="B263" s="1">
        <v>46279</v>
      </c>
      <c r="C263" t="s">
        <v>547</v>
      </c>
      <c r="D263" t="s">
        <v>41</v>
      </c>
      <c r="E263" t="s">
        <v>9</v>
      </c>
      <c r="F263">
        <v>8498</v>
      </c>
      <c r="G263" t="s">
        <v>10</v>
      </c>
      <c r="H263" t="str">
        <f t="shared" si="17"/>
        <v>ORD26000262</v>
      </c>
      <c r="I263">
        <f>COUNTIFS(PG_Transactions!$AK:$AK,$H263,PG_Transactions!$E:$E,"CAPTURE",PG_Transactions!$AQ:$AQ,1)</f>
        <v>1</v>
      </c>
      <c r="J263">
        <f>SUMIFS(PG_Transactions!$G:$G,PG_Transactions!$AK:$AK,$H263,PG_Transactions!$E:$E,"CAPTURE",PG_Transactions!$AQ:$AQ,1)</f>
        <v>8498</v>
      </c>
      <c r="K263">
        <f t="shared" si="18"/>
        <v>0</v>
      </c>
      <c r="L263" t="str">
        <f t="shared" si="19"/>
        <v>Amount Match</v>
      </c>
    </row>
    <row r="264" spans="1:12" hidden="1" x14ac:dyDescent="0.3">
      <c r="A264" t="s">
        <v>548</v>
      </c>
      <c r="B264" s="1">
        <v>46287</v>
      </c>
      <c r="C264" t="s">
        <v>549</v>
      </c>
      <c r="D264" t="s">
        <v>24</v>
      </c>
      <c r="E264" t="s">
        <v>17</v>
      </c>
      <c r="F264">
        <v>799</v>
      </c>
      <c r="G264" t="s">
        <v>10</v>
      </c>
      <c r="H264" t="str">
        <f t="shared" si="17"/>
        <v>ORD26000263</v>
      </c>
      <c r="I264">
        <f>COUNTIFS(PG_Transactions!$AK:$AK,$H264,PG_Transactions!$E:$E,"CAPTURE",PG_Transactions!$AQ:$AQ,1)</f>
        <v>1</v>
      </c>
      <c r="J264">
        <f>SUMIFS(PG_Transactions!$G:$G,PG_Transactions!$AK:$AK,$H264,PG_Transactions!$E:$E,"CAPTURE",PG_Transactions!$AQ:$AQ,1)</f>
        <v>799</v>
      </c>
      <c r="K264">
        <f t="shared" si="18"/>
        <v>0</v>
      </c>
      <c r="L264" t="str">
        <f t="shared" si="19"/>
        <v>Amount Match</v>
      </c>
    </row>
    <row r="265" spans="1:12" hidden="1" x14ac:dyDescent="0.3">
      <c r="A265" t="s">
        <v>550</v>
      </c>
      <c r="B265" s="1">
        <v>46277</v>
      </c>
      <c r="C265" t="s">
        <v>551</v>
      </c>
      <c r="D265" t="s">
        <v>32</v>
      </c>
      <c r="E265" t="s">
        <v>9</v>
      </c>
      <c r="F265">
        <v>3798</v>
      </c>
      <c r="G265" t="s">
        <v>10</v>
      </c>
      <c r="H265" t="str">
        <f t="shared" si="17"/>
        <v>ORD26000264</v>
      </c>
      <c r="I265">
        <f>COUNTIFS(PG_Transactions!$AK:$AK,$H265,PG_Transactions!$E:$E,"CAPTURE",PG_Transactions!$AQ:$AQ,1)</f>
        <v>1</v>
      </c>
      <c r="J265">
        <f>SUMIFS(PG_Transactions!$G:$G,PG_Transactions!$AK:$AK,$H265,PG_Transactions!$E:$E,"CAPTURE",PG_Transactions!$AQ:$AQ,1)</f>
        <v>3798</v>
      </c>
      <c r="K265">
        <f t="shared" si="18"/>
        <v>0</v>
      </c>
      <c r="L265" t="str">
        <f t="shared" si="19"/>
        <v>Amount Match</v>
      </c>
    </row>
    <row r="266" spans="1:12" hidden="1" x14ac:dyDescent="0.3">
      <c r="A266" t="s">
        <v>552</v>
      </c>
      <c r="B266" s="1">
        <v>46286</v>
      </c>
      <c r="C266" t="s">
        <v>553</v>
      </c>
      <c r="D266" t="s">
        <v>51</v>
      </c>
      <c r="E266" t="s">
        <v>9</v>
      </c>
      <c r="F266">
        <v>349</v>
      </c>
      <c r="G266" t="s">
        <v>10</v>
      </c>
      <c r="H266" t="str">
        <f t="shared" si="17"/>
        <v>ORD26000265</v>
      </c>
      <c r="I266">
        <f>COUNTIFS(PG_Transactions!$AK:$AK,$H266,PG_Transactions!$E:$E,"CAPTURE",PG_Transactions!$AQ:$AQ,1)</f>
        <v>1</v>
      </c>
      <c r="J266">
        <f>SUMIFS(PG_Transactions!$G:$G,PG_Transactions!$AK:$AK,$H266,PG_Transactions!$E:$E,"CAPTURE",PG_Transactions!$AQ:$AQ,1)</f>
        <v>349</v>
      </c>
      <c r="K266">
        <f t="shared" si="18"/>
        <v>0</v>
      </c>
      <c r="L266" t="str">
        <f t="shared" si="19"/>
        <v>Amount Match</v>
      </c>
    </row>
    <row r="267" spans="1:12" hidden="1" x14ac:dyDescent="0.3">
      <c r="A267" t="s">
        <v>554</v>
      </c>
      <c r="B267" s="1">
        <v>46266</v>
      </c>
      <c r="C267" t="s">
        <v>555</v>
      </c>
      <c r="D267" t="s">
        <v>51</v>
      </c>
      <c r="E267" t="s">
        <v>17</v>
      </c>
      <c r="F267">
        <v>7999</v>
      </c>
      <c r="G267" t="s">
        <v>10</v>
      </c>
      <c r="H267" t="str">
        <f t="shared" si="17"/>
        <v>ORD26000266</v>
      </c>
      <c r="I267">
        <f>COUNTIFS(PG_Transactions!$AK:$AK,$H267,PG_Transactions!$E:$E,"CAPTURE",PG_Transactions!$AQ:$AQ,1)</f>
        <v>1</v>
      </c>
      <c r="J267">
        <f>SUMIFS(PG_Transactions!$G:$G,PG_Transactions!$AK:$AK,$H267,PG_Transactions!$E:$E,"CAPTURE",PG_Transactions!$AQ:$AQ,1)</f>
        <v>7999</v>
      </c>
      <c r="K267">
        <f t="shared" si="18"/>
        <v>0</v>
      </c>
      <c r="L267" t="str">
        <f t="shared" si="19"/>
        <v>Amount Match</v>
      </c>
    </row>
    <row r="268" spans="1:12" hidden="1" x14ac:dyDescent="0.3">
      <c r="A268" t="s">
        <v>556</v>
      </c>
      <c r="B268" s="1">
        <v>46268</v>
      </c>
      <c r="C268" t="s">
        <v>557</v>
      </c>
      <c r="D268" t="s">
        <v>65</v>
      </c>
      <c r="E268" t="s">
        <v>9</v>
      </c>
      <c r="F268">
        <v>4999</v>
      </c>
      <c r="G268" t="s">
        <v>10</v>
      </c>
      <c r="H268" t="str">
        <f t="shared" si="17"/>
        <v>ORD26000267</v>
      </c>
      <c r="I268">
        <f>COUNTIFS(PG_Transactions!$AK:$AK,$H268,PG_Transactions!$E:$E,"CAPTURE",PG_Transactions!$AQ:$AQ,1)</f>
        <v>1</v>
      </c>
      <c r="J268">
        <f>SUMIFS(PG_Transactions!$G:$G,PG_Transactions!$AK:$AK,$H268,PG_Transactions!$E:$E,"CAPTURE",PG_Transactions!$AQ:$AQ,1)</f>
        <v>4999</v>
      </c>
      <c r="K268">
        <f t="shared" si="18"/>
        <v>0</v>
      </c>
      <c r="L268" t="str">
        <f t="shared" si="19"/>
        <v>Amount Match</v>
      </c>
    </row>
    <row r="269" spans="1:12" hidden="1" x14ac:dyDescent="0.3">
      <c r="A269" t="s">
        <v>558</v>
      </c>
      <c r="B269" s="1">
        <v>46285</v>
      </c>
      <c r="C269" t="s">
        <v>559</v>
      </c>
      <c r="D269" t="s">
        <v>8</v>
      </c>
      <c r="E269" t="s">
        <v>9</v>
      </c>
      <c r="F269">
        <v>2999</v>
      </c>
      <c r="G269" t="s">
        <v>10</v>
      </c>
      <c r="H269" t="str">
        <f t="shared" si="17"/>
        <v>ORD26000268</v>
      </c>
      <c r="I269">
        <f>COUNTIFS(PG_Transactions!$AK:$AK,$H269,PG_Transactions!$E:$E,"CAPTURE",PG_Transactions!$AQ:$AQ,1)</f>
        <v>1</v>
      </c>
      <c r="J269">
        <f>SUMIFS(PG_Transactions!$G:$G,PG_Transactions!$AK:$AK,$H269,PG_Transactions!$E:$E,"CAPTURE",PG_Transactions!$AQ:$AQ,1)</f>
        <v>2999</v>
      </c>
      <c r="K269">
        <f t="shared" si="18"/>
        <v>0</v>
      </c>
      <c r="L269" t="str">
        <f t="shared" si="19"/>
        <v>Amount Match</v>
      </c>
    </row>
    <row r="270" spans="1:12" hidden="1" x14ac:dyDescent="0.3">
      <c r="A270" t="s">
        <v>560</v>
      </c>
      <c r="B270" s="1">
        <v>46284</v>
      </c>
      <c r="C270" t="s">
        <v>561</v>
      </c>
      <c r="D270" t="s">
        <v>13</v>
      </c>
      <c r="E270" t="s">
        <v>9</v>
      </c>
      <c r="F270">
        <v>1799</v>
      </c>
      <c r="G270" t="s">
        <v>10</v>
      </c>
      <c r="H270" t="str">
        <f t="shared" si="17"/>
        <v>ORD26000269</v>
      </c>
      <c r="I270">
        <f>COUNTIFS(PG_Transactions!$AK:$AK,$H270,PG_Transactions!$E:$E,"CAPTURE",PG_Transactions!$AQ:$AQ,1)</f>
        <v>1</v>
      </c>
      <c r="J270">
        <f>SUMIFS(PG_Transactions!$G:$G,PG_Transactions!$AK:$AK,$H270,PG_Transactions!$E:$E,"CAPTURE",PG_Transactions!$AQ:$AQ,1)</f>
        <v>1799</v>
      </c>
      <c r="K270">
        <f t="shared" si="18"/>
        <v>0</v>
      </c>
      <c r="L270" t="str">
        <f t="shared" si="19"/>
        <v>Amount Match</v>
      </c>
    </row>
    <row r="271" spans="1:12" hidden="1" x14ac:dyDescent="0.3">
      <c r="A271" t="s">
        <v>562</v>
      </c>
      <c r="B271" s="1">
        <v>46269</v>
      </c>
      <c r="C271" t="s">
        <v>563</v>
      </c>
      <c r="D271" t="s">
        <v>8</v>
      </c>
      <c r="E271" t="s">
        <v>9</v>
      </c>
      <c r="F271">
        <v>3499</v>
      </c>
      <c r="G271" t="s">
        <v>10</v>
      </c>
      <c r="H271" t="str">
        <f t="shared" si="17"/>
        <v>ORD26000270</v>
      </c>
      <c r="I271">
        <f>COUNTIFS(PG_Transactions!$AK:$AK,$H271,PG_Transactions!$E:$E,"CAPTURE",PG_Transactions!$AQ:$AQ,1)</f>
        <v>1</v>
      </c>
      <c r="J271">
        <f>SUMIFS(PG_Transactions!$G:$G,PG_Transactions!$AK:$AK,$H271,PG_Transactions!$E:$E,"CAPTURE",PG_Transactions!$AQ:$AQ,1)</f>
        <v>3100</v>
      </c>
      <c r="K271">
        <f t="shared" si="18"/>
        <v>-399</v>
      </c>
      <c r="L271" t="str">
        <f t="shared" si="19"/>
        <v>Captured Less Than Order</v>
      </c>
    </row>
    <row r="272" spans="1:12" hidden="1" x14ac:dyDescent="0.3">
      <c r="A272" t="s">
        <v>564</v>
      </c>
      <c r="B272" s="1">
        <v>46274</v>
      </c>
      <c r="C272" t="s">
        <v>565</v>
      </c>
      <c r="D272" t="s">
        <v>24</v>
      </c>
      <c r="E272" t="s">
        <v>44</v>
      </c>
      <c r="F272">
        <v>3499</v>
      </c>
      <c r="G272" t="s">
        <v>10</v>
      </c>
      <c r="H272" t="str">
        <f t="shared" si="17"/>
        <v>ORD26000271</v>
      </c>
      <c r="I272">
        <f>COUNTIFS(PG_Transactions!$AK:$AK,$H272,PG_Transactions!$E:$E,"CAPTURE",PG_Transactions!$AQ:$AQ,1)</f>
        <v>1</v>
      </c>
      <c r="J272">
        <f>SUMIFS(PG_Transactions!$G:$G,PG_Transactions!$AK:$AK,$H272,PG_Transactions!$E:$E,"CAPTURE",PG_Transactions!$AQ:$AQ,1)</f>
        <v>3499</v>
      </c>
      <c r="K272">
        <f t="shared" si="18"/>
        <v>0</v>
      </c>
      <c r="L272" t="str">
        <f t="shared" si="19"/>
        <v>Amount Match</v>
      </c>
    </row>
    <row r="273" spans="1:12" hidden="1" x14ac:dyDescent="0.3">
      <c r="A273" t="s">
        <v>566</v>
      </c>
      <c r="B273" s="1">
        <v>46272</v>
      </c>
      <c r="C273" t="s">
        <v>567</v>
      </c>
      <c r="D273" t="s">
        <v>8</v>
      </c>
      <c r="E273" t="s">
        <v>9</v>
      </c>
      <c r="F273">
        <v>499</v>
      </c>
      <c r="G273" t="s">
        <v>10</v>
      </c>
      <c r="H273" t="str">
        <f t="shared" si="17"/>
        <v>ORD26000272</v>
      </c>
      <c r="I273">
        <f>COUNTIFS(PG_Transactions!$AK:$AK,$H273,PG_Transactions!$E:$E,"CAPTURE",PG_Transactions!$AQ:$AQ,1)</f>
        <v>1</v>
      </c>
      <c r="J273">
        <f>SUMIFS(PG_Transactions!$G:$G,PG_Transactions!$AK:$AK,$H273,PG_Transactions!$E:$E,"CAPTURE",PG_Transactions!$AQ:$AQ,1)</f>
        <v>499</v>
      </c>
      <c r="K273">
        <f t="shared" si="18"/>
        <v>0</v>
      </c>
      <c r="L273" t="str">
        <f t="shared" si="19"/>
        <v>Amount Match</v>
      </c>
    </row>
    <row r="274" spans="1:12" hidden="1" x14ac:dyDescent="0.3">
      <c r="A274" t="s">
        <v>568</v>
      </c>
      <c r="B274" s="1">
        <v>46291</v>
      </c>
      <c r="C274" t="s">
        <v>569</v>
      </c>
      <c r="D274" t="s">
        <v>32</v>
      </c>
      <c r="E274" t="s">
        <v>9</v>
      </c>
      <c r="F274">
        <v>11997</v>
      </c>
      <c r="G274" t="s">
        <v>10</v>
      </c>
      <c r="H274" t="str">
        <f t="shared" si="17"/>
        <v>ORD26000273</v>
      </c>
      <c r="I274">
        <f>COUNTIFS(PG_Transactions!$AK:$AK,$H274,PG_Transactions!$E:$E,"CAPTURE",PG_Transactions!$AQ:$AQ,1)</f>
        <v>1</v>
      </c>
      <c r="J274">
        <f>SUMIFS(PG_Transactions!$G:$G,PG_Transactions!$AK:$AK,$H274,PG_Transactions!$E:$E,"CAPTURE",PG_Transactions!$AQ:$AQ,1)</f>
        <v>11997</v>
      </c>
      <c r="K274">
        <f t="shared" si="18"/>
        <v>0</v>
      </c>
      <c r="L274" t="str">
        <f t="shared" si="19"/>
        <v>Amount Match</v>
      </c>
    </row>
    <row r="275" spans="1:12" hidden="1" x14ac:dyDescent="0.3">
      <c r="A275" t="s">
        <v>570</v>
      </c>
      <c r="B275" s="1">
        <v>46294</v>
      </c>
      <c r="C275" t="s">
        <v>571</v>
      </c>
      <c r="D275" t="s">
        <v>51</v>
      </c>
      <c r="E275" t="s">
        <v>17</v>
      </c>
      <c r="F275">
        <v>7999</v>
      </c>
      <c r="G275" t="s">
        <v>10</v>
      </c>
      <c r="H275" t="str">
        <f t="shared" si="17"/>
        <v>ORD26000274</v>
      </c>
      <c r="I275">
        <f>COUNTIFS(PG_Transactions!$AK:$AK,$H275,PG_Transactions!$E:$E,"CAPTURE",PG_Transactions!$AQ:$AQ,1)</f>
        <v>1</v>
      </c>
      <c r="J275">
        <f>SUMIFS(PG_Transactions!$G:$G,PG_Transactions!$AK:$AK,$H275,PG_Transactions!$E:$E,"CAPTURE",PG_Transactions!$AQ:$AQ,1)</f>
        <v>7999</v>
      </c>
      <c r="K275">
        <f t="shared" si="18"/>
        <v>0</v>
      </c>
      <c r="L275" t="str">
        <f t="shared" si="19"/>
        <v>Amount Match</v>
      </c>
    </row>
    <row r="276" spans="1:12" hidden="1" x14ac:dyDescent="0.3">
      <c r="A276" t="s">
        <v>572</v>
      </c>
      <c r="B276" s="1">
        <v>46291</v>
      </c>
      <c r="C276" t="s">
        <v>573</v>
      </c>
      <c r="D276" t="s">
        <v>13</v>
      </c>
      <c r="E276" t="s">
        <v>44</v>
      </c>
      <c r="F276">
        <v>1799</v>
      </c>
      <c r="G276" t="s">
        <v>10</v>
      </c>
      <c r="H276" t="str">
        <f t="shared" si="17"/>
        <v>ORD26000275</v>
      </c>
      <c r="I276">
        <f>COUNTIFS(PG_Transactions!$AK:$AK,$H276,PG_Transactions!$E:$E,"CAPTURE",PG_Transactions!$AQ:$AQ,1)</f>
        <v>1</v>
      </c>
      <c r="J276">
        <f>SUMIFS(PG_Transactions!$G:$G,PG_Transactions!$AK:$AK,$H276,PG_Transactions!$E:$E,"CAPTURE",PG_Transactions!$AQ:$AQ,1)</f>
        <v>1799</v>
      </c>
      <c r="K276">
        <f t="shared" si="18"/>
        <v>0</v>
      </c>
      <c r="L276" t="str">
        <f t="shared" si="19"/>
        <v>Amount Match</v>
      </c>
    </row>
    <row r="277" spans="1:12" hidden="1" x14ac:dyDescent="0.3">
      <c r="A277" t="s">
        <v>574</v>
      </c>
      <c r="B277" s="1">
        <v>46291</v>
      </c>
      <c r="C277" t="s">
        <v>575</v>
      </c>
      <c r="D277" t="s">
        <v>51</v>
      </c>
      <c r="E277" t="s">
        <v>9</v>
      </c>
      <c r="F277">
        <v>1298</v>
      </c>
      <c r="G277" t="s">
        <v>10</v>
      </c>
      <c r="H277" t="str">
        <f t="shared" si="17"/>
        <v>ORD26000276</v>
      </c>
      <c r="I277">
        <f>COUNTIFS(PG_Transactions!$AK:$AK,$H277,PG_Transactions!$E:$E,"CAPTURE",PG_Transactions!$AQ:$AQ,1)</f>
        <v>1</v>
      </c>
      <c r="J277">
        <f>SUMIFS(PG_Transactions!$G:$G,PG_Transactions!$AK:$AK,$H277,PG_Transactions!$E:$E,"CAPTURE",PG_Transactions!$AQ:$AQ,1)</f>
        <v>1298</v>
      </c>
      <c r="K277">
        <f t="shared" si="18"/>
        <v>0</v>
      </c>
      <c r="L277" t="str">
        <f t="shared" si="19"/>
        <v>Amount Match</v>
      </c>
    </row>
    <row r="278" spans="1:12" hidden="1" x14ac:dyDescent="0.3">
      <c r="A278" t="s">
        <v>576</v>
      </c>
      <c r="B278" s="1">
        <v>46285</v>
      </c>
      <c r="C278" t="s">
        <v>577</v>
      </c>
      <c r="E278" t="s">
        <v>44</v>
      </c>
      <c r="F278">
        <v>349</v>
      </c>
      <c r="G278" t="s">
        <v>10</v>
      </c>
      <c r="H278" t="str">
        <f t="shared" si="17"/>
        <v>ORD26000277</v>
      </c>
      <c r="I278">
        <f>COUNTIFS(PG_Transactions!$AK:$AK,$H278,PG_Transactions!$E:$E,"CAPTURE",PG_Transactions!$AQ:$AQ,1)</f>
        <v>1</v>
      </c>
      <c r="J278">
        <f>SUMIFS(PG_Transactions!$G:$G,PG_Transactions!$AK:$AK,$H278,PG_Transactions!$E:$E,"CAPTURE",PG_Transactions!$AQ:$AQ,1)</f>
        <v>349</v>
      </c>
      <c r="K278">
        <f t="shared" si="18"/>
        <v>0</v>
      </c>
      <c r="L278" t="str">
        <f t="shared" si="19"/>
        <v>Amount Match</v>
      </c>
    </row>
    <row r="279" spans="1:12" hidden="1" x14ac:dyDescent="0.3">
      <c r="A279" t="s">
        <v>578</v>
      </c>
      <c r="B279" s="1">
        <v>46279</v>
      </c>
      <c r="C279" t="s">
        <v>579</v>
      </c>
      <c r="D279" t="s">
        <v>8</v>
      </c>
      <c r="E279" t="s">
        <v>44</v>
      </c>
      <c r="F279">
        <v>10498</v>
      </c>
      <c r="G279" t="s">
        <v>10</v>
      </c>
      <c r="H279" t="str">
        <f t="shared" si="17"/>
        <v>ORD26000278</v>
      </c>
      <c r="I279">
        <f>COUNTIFS(PG_Transactions!$AK:$AK,$H279,PG_Transactions!$E:$E,"CAPTURE",PG_Transactions!$AQ:$AQ,1)</f>
        <v>1</v>
      </c>
      <c r="J279">
        <f>SUMIFS(PG_Transactions!$G:$G,PG_Transactions!$AK:$AK,$H279,PG_Transactions!$E:$E,"CAPTURE",PG_Transactions!$AQ:$AQ,1)</f>
        <v>10498</v>
      </c>
      <c r="K279">
        <f t="shared" si="18"/>
        <v>0</v>
      </c>
      <c r="L279" t="str">
        <f t="shared" si="19"/>
        <v>Amount Match</v>
      </c>
    </row>
    <row r="280" spans="1:12" hidden="1" x14ac:dyDescent="0.3">
      <c r="A280" t="s">
        <v>580</v>
      </c>
      <c r="B280" s="1">
        <v>46280</v>
      </c>
      <c r="C280" t="s">
        <v>581</v>
      </c>
      <c r="D280" t="s">
        <v>27</v>
      </c>
      <c r="E280" t="s">
        <v>33</v>
      </c>
      <c r="F280">
        <v>4798</v>
      </c>
      <c r="G280" t="s">
        <v>10</v>
      </c>
      <c r="H280" t="str">
        <f t="shared" si="17"/>
        <v>ORD26000279</v>
      </c>
      <c r="I280">
        <f>COUNTIFS(PG_Transactions!$AK:$AK,$H280,PG_Transactions!$E:$E,"CAPTURE",PG_Transactions!$AQ:$AQ,1)</f>
        <v>1</v>
      </c>
      <c r="J280">
        <f>SUMIFS(PG_Transactions!$G:$G,PG_Transactions!$AK:$AK,$H280,PG_Transactions!$E:$E,"CAPTURE",PG_Transactions!$AQ:$AQ,1)</f>
        <v>4798</v>
      </c>
      <c r="K280">
        <f t="shared" si="18"/>
        <v>0</v>
      </c>
      <c r="L280" t="str">
        <f t="shared" si="19"/>
        <v>Amount Match</v>
      </c>
    </row>
    <row r="281" spans="1:12" hidden="1" x14ac:dyDescent="0.3">
      <c r="A281" t="s">
        <v>582</v>
      </c>
      <c r="B281" s="1">
        <v>46271</v>
      </c>
      <c r="C281" t="s">
        <v>583</v>
      </c>
      <c r="D281" t="s">
        <v>38</v>
      </c>
      <c r="E281" t="s">
        <v>33</v>
      </c>
      <c r="F281">
        <v>1299</v>
      </c>
      <c r="G281" t="s">
        <v>10</v>
      </c>
      <c r="H281" t="str">
        <f t="shared" si="17"/>
        <v>ORD26000280</v>
      </c>
      <c r="I281">
        <f>COUNTIFS(PG_Transactions!$AK:$AK,$H281,PG_Transactions!$E:$E,"CAPTURE",PG_Transactions!$AQ:$AQ,1)</f>
        <v>1</v>
      </c>
      <c r="J281">
        <f>SUMIFS(PG_Transactions!$G:$G,PG_Transactions!$AK:$AK,$H281,PG_Transactions!$E:$E,"CAPTURE",PG_Transactions!$AQ:$AQ,1)</f>
        <v>1299</v>
      </c>
      <c r="K281">
        <f t="shared" si="18"/>
        <v>0</v>
      </c>
      <c r="L281" t="str">
        <f t="shared" si="19"/>
        <v>Amount Match</v>
      </c>
    </row>
    <row r="282" spans="1:12" hidden="1" x14ac:dyDescent="0.3">
      <c r="A282" t="s">
        <v>584</v>
      </c>
      <c r="B282" s="1">
        <v>46270</v>
      </c>
      <c r="C282" t="s">
        <v>585</v>
      </c>
      <c r="D282" t="s">
        <v>41</v>
      </c>
      <c r="E282" t="s">
        <v>44</v>
      </c>
      <c r="F282">
        <v>499</v>
      </c>
      <c r="G282" t="s">
        <v>10</v>
      </c>
      <c r="H282" t="str">
        <f t="shared" si="17"/>
        <v>ORD26000281</v>
      </c>
      <c r="I282">
        <f>COUNTIFS(PG_Transactions!$AK:$AK,$H282,PG_Transactions!$E:$E,"CAPTURE",PG_Transactions!$AQ:$AQ,1)</f>
        <v>1</v>
      </c>
      <c r="J282">
        <f>SUMIFS(PG_Transactions!$G:$G,PG_Transactions!$AK:$AK,$H282,PG_Transactions!$E:$E,"CAPTURE",PG_Transactions!$AQ:$AQ,1)</f>
        <v>499</v>
      </c>
      <c r="K282">
        <f t="shared" si="18"/>
        <v>0</v>
      </c>
      <c r="L282" t="str">
        <f t="shared" si="19"/>
        <v>Amount Match</v>
      </c>
    </row>
    <row r="283" spans="1:12" hidden="1" x14ac:dyDescent="0.3">
      <c r="A283" t="s">
        <v>586</v>
      </c>
      <c r="B283" s="1">
        <v>46282</v>
      </c>
      <c r="C283" t="s">
        <v>587</v>
      </c>
      <c r="D283" t="s">
        <v>32</v>
      </c>
      <c r="E283" t="s">
        <v>9</v>
      </c>
      <c r="F283">
        <v>7999</v>
      </c>
      <c r="G283" t="s">
        <v>10</v>
      </c>
      <c r="H283" t="str">
        <f t="shared" si="17"/>
        <v>ORD26000282</v>
      </c>
      <c r="I283">
        <f>COUNTIFS(PG_Transactions!$AK:$AK,$H283,PG_Transactions!$E:$E,"CAPTURE",PG_Transactions!$AQ:$AQ,1)</f>
        <v>1</v>
      </c>
      <c r="J283">
        <f>SUMIFS(PG_Transactions!$G:$G,PG_Transactions!$AK:$AK,$H283,PG_Transactions!$E:$E,"CAPTURE",PG_Transactions!$AQ:$AQ,1)</f>
        <v>7999</v>
      </c>
      <c r="K283">
        <f t="shared" si="18"/>
        <v>0</v>
      </c>
      <c r="L283" t="str">
        <f t="shared" si="19"/>
        <v>Amount Match</v>
      </c>
    </row>
    <row r="284" spans="1:12" hidden="1" x14ac:dyDescent="0.3">
      <c r="A284" t="s">
        <v>588</v>
      </c>
      <c r="B284" s="1">
        <v>46270</v>
      </c>
      <c r="C284" t="s">
        <v>589</v>
      </c>
      <c r="D284" t="s">
        <v>27</v>
      </c>
      <c r="E284" t="s">
        <v>17</v>
      </c>
      <c r="F284">
        <v>5097</v>
      </c>
      <c r="G284" t="s">
        <v>10</v>
      </c>
      <c r="H284" t="str">
        <f t="shared" si="17"/>
        <v>ORD26000283</v>
      </c>
      <c r="I284">
        <f>COUNTIFS(PG_Transactions!$AK:$AK,$H284,PG_Transactions!$E:$E,"CAPTURE",PG_Transactions!$AQ:$AQ,1)</f>
        <v>1</v>
      </c>
      <c r="J284">
        <f>SUMIFS(PG_Transactions!$G:$G,PG_Transactions!$AK:$AK,$H284,PG_Transactions!$E:$E,"CAPTURE",PG_Transactions!$AQ:$AQ,1)</f>
        <v>5097</v>
      </c>
      <c r="K284">
        <f t="shared" si="18"/>
        <v>0</v>
      </c>
      <c r="L284" t="str">
        <f t="shared" si="19"/>
        <v>Amount Match</v>
      </c>
    </row>
    <row r="285" spans="1:12" hidden="1" x14ac:dyDescent="0.3">
      <c r="A285" t="s">
        <v>590</v>
      </c>
      <c r="B285" s="1">
        <v>46270</v>
      </c>
      <c r="C285" t="s">
        <v>591</v>
      </c>
      <c r="D285" t="s">
        <v>27</v>
      </c>
      <c r="E285" t="s">
        <v>44</v>
      </c>
      <c r="F285">
        <v>2999</v>
      </c>
      <c r="G285" t="s">
        <v>10</v>
      </c>
      <c r="H285" t="str">
        <f t="shared" si="17"/>
        <v>ORD26000284</v>
      </c>
      <c r="I285">
        <f>COUNTIFS(PG_Transactions!$AK:$AK,$H285,PG_Transactions!$E:$E,"CAPTURE",PG_Transactions!$AQ:$AQ,1)</f>
        <v>1</v>
      </c>
      <c r="J285">
        <f>SUMIFS(PG_Transactions!$G:$G,PG_Transactions!$AK:$AK,$H285,PG_Transactions!$E:$E,"CAPTURE",PG_Transactions!$AQ:$AQ,1)</f>
        <v>2999</v>
      </c>
      <c r="K285">
        <f t="shared" si="18"/>
        <v>0</v>
      </c>
      <c r="L285" t="str">
        <f t="shared" si="19"/>
        <v>Amount Match</v>
      </c>
    </row>
    <row r="286" spans="1:12" hidden="1" x14ac:dyDescent="0.3">
      <c r="A286" t="s">
        <v>592</v>
      </c>
      <c r="B286" s="1">
        <v>46267</v>
      </c>
      <c r="C286" t="s">
        <v>593</v>
      </c>
      <c r="D286" t="s">
        <v>32</v>
      </c>
      <c r="E286" t="s">
        <v>17</v>
      </c>
      <c r="F286">
        <v>349</v>
      </c>
      <c r="G286" t="s">
        <v>10</v>
      </c>
      <c r="H286" t="str">
        <f t="shared" si="17"/>
        <v>ORD26000285</v>
      </c>
      <c r="I286">
        <f>COUNTIFS(PG_Transactions!$AK:$AK,$H286,PG_Transactions!$E:$E,"CAPTURE",PG_Transactions!$AQ:$AQ,1)</f>
        <v>1</v>
      </c>
      <c r="J286">
        <f>SUMIFS(PG_Transactions!$G:$G,PG_Transactions!$AK:$AK,$H286,PG_Transactions!$E:$E,"CAPTURE",PG_Transactions!$AQ:$AQ,1)</f>
        <v>349</v>
      </c>
      <c r="K286">
        <f t="shared" si="18"/>
        <v>0</v>
      </c>
      <c r="L286" t="str">
        <f t="shared" si="19"/>
        <v>Amount Match</v>
      </c>
    </row>
    <row r="287" spans="1:12" hidden="1" x14ac:dyDescent="0.3">
      <c r="A287" t="s">
        <v>594</v>
      </c>
      <c r="B287" s="1">
        <v>46286</v>
      </c>
      <c r="C287" t="s">
        <v>595</v>
      </c>
      <c r="E287" t="s">
        <v>17</v>
      </c>
      <c r="F287">
        <v>4999</v>
      </c>
      <c r="G287" t="s">
        <v>10</v>
      </c>
      <c r="H287" t="str">
        <f t="shared" si="17"/>
        <v>ORD26000286</v>
      </c>
      <c r="I287">
        <f>COUNTIFS(PG_Transactions!$AK:$AK,$H287,PG_Transactions!$E:$E,"CAPTURE",PG_Transactions!$AQ:$AQ,1)</f>
        <v>1</v>
      </c>
      <c r="J287">
        <f>SUMIFS(PG_Transactions!$G:$G,PG_Transactions!$AK:$AK,$H287,PG_Transactions!$E:$E,"CAPTURE",PG_Transactions!$AQ:$AQ,1)</f>
        <v>4999</v>
      </c>
      <c r="K287">
        <f t="shared" si="18"/>
        <v>0</v>
      </c>
      <c r="L287" t="str">
        <f t="shared" si="19"/>
        <v>Amount Match</v>
      </c>
    </row>
    <row r="288" spans="1:12" hidden="1" x14ac:dyDescent="0.3">
      <c r="A288" t="s">
        <v>596</v>
      </c>
      <c r="B288" s="1">
        <v>46294</v>
      </c>
      <c r="C288" t="s">
        <v>597</v>
      </c>
      <c r="D288" t="s">
        <v>16</v>
      </c>
      <c r="E288" t="s">
        <v>9</v>
      </c>
      <c r="F288">
        <v>5597</v>
      </c>
      <c r="G288" t="s">
        <v>70</v>
      </c>
      <c r="H288" t="str">
        <f t="shared" si="17"/>
        <v>ORD26000287</v>
      </c>
      <c r="I288">
        <f>COUNTIFS(PG_Transactions!$AK:$AK,$H288,PG_Transactions!$E:$E,"CAPTURE",PG_Transactions!$AQ:$AQ,1)</f>
        <v>0</v>
      </c>
      <c r="J288">
        <f>SUMIFS(PG_Transactions!$G:$G,PG_Transactions!$AK:$AK,$H288,PG_Transactions!$E:$E,"CAPTURE",PG_Transactions!$AQ:$AQ,1)</f>
        <v>0</v>
      </c>
      <c r="K288">
        <f t="shared" si="18"/>
        <v>-5597</v>
      </c>
      <c r="L288" t="str">
        <f t="shared" si="19"/>
        <v>No Capture</v>
      </c>
    </row>
    <row r="289" spans="1:12" hidden="1" x14ac:dyDescent="0.3">
      <c r="A289" t="s">
        <v>598</v>
      </c>
      <c r="B289" s="1">
        <v>46275</v>
      </c>
      <c r="C289" t="s">
        <v>599</v>
      </c>
      <c r="D289" t="s">
        <v>24</v>
      </c>
      <c r="E289" t="s">
        <v>9</v>
      </c>
      <c r="F289">
        <v>3848</v>
      </c>
      <c r="G289" t="s">
        <v>10</v>
      </c>
      <c r="H289" t="str">
        <f t="shared" si="17"/>
        <v>ORD26000288</v>
      </c>
      <c r="I289">
        <f>COUNTIFS(PG_Transactions!$AK:$AK,$H289,PG_Transactions!$E:$E,"CAPTURE",PG_Transactions!$AQ:$AQ,1)</f>
        <v>1</v>
      </c>
      <c r="J289">
        <f>SUMIFS(PG_Transactions!$G:$G,PG_Transactions!$AK:$AK,$H289,PG_Transactions!$E:$E,"CAPTURE",PG_Transactions!$AQ:$AQ,1)</f>
        <v>3848</v>
      </c>
      <c r="K289">
        <f t="shared" si="18"/>
        <v>0</v>
      </c>
      <c r="L289" t="str">
        <f t="shared" si="19"/>
        <v>Amount Match</v>
      </c>
    </row>
    <row r="290" spans="1:12" hidden="1" x14ac:dyDescent="0.3">
      <c r="A290" t="s">
        <v>600</v>
      </c>
      <c r="B290" s="1">
        <v>46272</v>
      </c>
      <c r="C290" t="s">
        <v>601</v>
      </c>
      <c r="D290" t="s">
        <v>41</v>
      </c>
      <c r="E290" t="s">
        <v>33</v>
      </c>
      <c r="F290">
        <v>2499</v>
      </c>
      <c r="G290" t="s">
        <v>10</v>
      </c>
      <c r="H290" t="str">
        <f t="shared" si="17"/>
        <v>ORD26000289</v>
      </c>
      <c r="I290">
        <f>COUNTIFS(PG_Transactions!$AK:$AK,$H290,PG_Transactions!$E:$E,"CAPTURE",PG_Transactions!$AQ:$AQ,1)</f>
        <v>1</v>
      </c>
      <c r="J290">
        <f>SUMIFS(PG_Transactions!$G:$G,PG_Transactions!$AK:$AK,$H290,PG_Transactions!$E:$E,"CAPTURE",PG_Transactions!$AQ:$AQ,1)</f>
        <v>2499</v>
      </c>
      <c r="K290">
        <f t="shared" si="18"/>
        <v>0</v>
      </c>
      <c r="L290" t="str">
        <f t="shared" si="19"/>
        <v>Amount Match</v>
      </c>
    </row>
    <row r="291" spans="1:12" hidden="1" x14ac:dyDescent="0.3">
      <c r="A291" t="s">
        <v>602</v>
      </c>
      <c r="B291" s="1">
        <v>46278</v>
      </c>
      <c r="C291" t="s">
        <v>603</v>
      </c>
      <c r="D291" t="s">
        <v>13</v>
      </c>
      <c r="E291" t="s">
        <v>17</v>
      </c>
      <c r="F291" s="2">
        <v>4999</v>
      </c>
      <c r="G291" t="s">
        <v>10</v>
      </c>
      <c r="H291" t="str">
        <f t="shared" si="17"/>
        <v>ORD26000290</v>
      </c>
      <c r="I291">
        <f>COUNTIFS(PG_Transactions!$AK:$AK,$H291,PG_Transactions!$E:$E,"CAPTURE",PG_Transactions!$AQ:$AQ,1)</f>
        <v>1</v>
      </c>
      <c r="J291">
        <f>SUMIFS(PG_Transactions!$G:$G,PG_Transactions!$AK:$AK,$H291,PG_Transactions!$E:$E,"CAPTURE",PG_Transactions!$AQ:$AQ,1)</f>
        <v>4999</v>
      </c>
      <c r="K291">
        <f t="shared" si="18"/>
        <v>0</v>
      </c>
      <c r="L291" t="str">
        <f t="shared" si="19"/>
        <v>Amount Match</v>
      </c>
    </row>
    <row r="292" spans="1:12" hidden="1" x14ac:dyDescent="0.3">
      <c r="A292" t="s">
        <v>604</v>
      </c>
      <c r="B292" s="1">
        <v>46280</v>
      </c>
      <c r="C292" t="s">
        <v>605</v>
      </c>
      <c r="D292" t="s">
        <v>32</v>
      </c>
      <c r="E292" t="s">
        <v>9</v>
      </c>
      <c r="F292">
        <v>799</v>
      </c>
      <c r="G292" t="s">
        <v>10</v>
      </c>
      <c r="H292" t="str">
        <f t="shared" si="17"/>
        <v>ORD26000291</v>
      </c>
      <c r="I292">
        <f>COUNTIFS(PG_Transactions!$AK:$AK,$H292,PG_Transactions!$E:$E,"CAPTURE",PG_Transactions!$AQ:$AQ,1)</f>
        <v>1</v>
      </c>
      <c r="J292">
        <f>SUMIFS(PG_Transactions!$G:$G,PG_Transactions!$AK:$AK,$H292,PG_Transactions!$E:$E,"CAPTURE",PG_Transactions!$AQ:$AQ,1)</f>
        <v>799</v>
      </c>
      <c r="K292">
        <f t="shared" si="18"/>
        <v>0</v>
      </c>
      <c r="L292" t="str">
        <f t="shared" si="19"/>
        <v>Amount Match</v>
      </c>
    </row>
    <row r="293" spans="1:12" hidden="1" x14ac:dyDescent="0.3">
      <c r="A293" t="s">
        <v>606</v>
      </c>
      <c r="B293" s="1">
        <v>46278</v>
      </c>
      <c r="C293" t="s">
        <v>607</v>
      </c>
      <c r="D293" t="s">
        <v>27</v>
      </c>
      <c r="E293" t="s">
        <v>44</v>
      </c>
      <c r="F293">
        <v>1898</v>
      </c>
      <c r="G293" t="s">
        <v>56</v>
      </c>
      <c r="H293" t="str">
        <f t="shared" si="17"/>
        <v>ORD26000292</v>
      </c>
      <c r="I293">
        <f>COUNTIFS(PG_Transactions!$AK:$AK,$H293,PG_Transactions!$E:$E,"CAPTURE",PG_Transactions!$AQ:$AQ,1)</f>
        <v>1</v>
      </c>
      <c r="J293">
        <f>SUMIFS(PG_Transactions!$G:$G,PG_Transactions!$AK:$AK,$H293,PG_Transactions!$E:$E,"CAPTURE",PG_Transactions!$AQ:$AQ,1)</f>
        <v>1898</v>
      </c>
      <c r="K293">
        <f t="shared" si="18"/>
        <v>0</v>
      </c>
      <c r="L293" t="str">
        <f t="shared" si="19"/>
        <v>Amount Match</v>
      </c>
    </row>
    <row r="294" spans="1:12" hidden="1" x14ac:dyDescent="0.3">
      <c r="A294" t="s">
        <v>608</v>
      </c>
      <c r="B294" s="1">
        <v>46289</v>
      </c>
      <c r="C294" t="s">
        <v>609</v>
      </c>
      <c r="D294" t="s">
        <v>24</v>
      </c>
      <c r="E294" t="s">
        <v>9</v>
      </c>
      <c r="F294">
        <v>599</v>
      </c>
      <c r="G294" t="s">
        <v>10</v>
      </c>
      <c r="H294" t="str">
        <f t="shared" si="17"/>
        <v>ORD26000293</v>
      </c>
      <c r="I294">
        <f>COUNTIFS(PG_Transactions!$AK:$AK,$H294,PG_Transactions!$E:$E,"CAPTURE",PG_Transactions!$AQ:$AQ,1)</f>
        <v>1</v>
      </c>
      <c r="J294">
        <f>SUMIFS(PG_Transactions!$G:$G,PG_Transactions!$AK:$AK,$H294,PG_Transactions!$E:$E,"CAPTURE",PG_Transactions!$AQ:$AQ,1)</f>
        <v>599</v>
      </c>
      <c r="K294">
        <f t="shared" si="18"/>
        <v>0</v>
      </c>
      <c r="L294" t="str">
        <f t="shared" si="19"/>
        <v>Amount Match</v>
      </c>
    </row>
    <row r="295" spans="1:12" hidden="1" x14ac:dyDescent="0.3">
      <c r="A295" t="s">
        <v>610</v>
      </c>
      <c r="B295" s="1">
        <v>46281</v>
      </c>
      <c r="C295" t="s">
        <v>611</v>
      </c>
      <c r="D295" t="s">
        <v>24</v>
      </c>
      <c r="E295" t="s">
        <v>44</v>
      </c>
      <c r="F295">
        <v>1499</v>
      </c>
      <c r="G295" t="s">
        <v>10</v>
      </c>
      <c r="H295" t="str">
        <f t="shared" si="17"/>
        <v>ORD26000294</v>
      </c>
      <c r="I295">
        <f>COUNTIFS(PG_Transactions!$AK:$AK,$H295,PG_Transactions!$E:$E,"CAPTURE",PG_Transactions!$AQ:$AQ,1)</f>
        <v>1</v>
      </c>
      <c r="J295">
        <f>SUMIFS(PG_Transactions!$G:$G,PG_Transactions!$AK:$AK,$H295,PG_Transactions!$E:$E,"CAPTURE",PG_Transactions!$AQ:$AQ,1)</f>
        <v>1499</v>
      </c>
      <c r="K295">
        <f t="shared" si="18"/>
        <v>0</v>
      </c>
      <c r="L295" t="str">
        <f t="shared" si="19"/>
        <v>Amount Match</v>
      </c>
    </row>
    <row r="296" spans="1:12" hidden="1" x14ac:dyDescent="0.3">
      <c r="A296" t="s">
        <v>612</v>
      </c>
      <c r="B296" s="1">
        <v>46273</v>
      </c>
      <c r="C296" t="s">
        <v>613</v>
      </c>
      <c r="D296" t="s">
        <v>27</v>
      </c>
      <c r="E296" t="s">
        <v>9</v>
      </c>
      <c r="F296">
        <v>2499</v>
      </c>
      <c r="G296" t="s">
        <v>10</v>
      </c>
      <c r="H296" t="str">
        <f t="shared" si="17"/>
        <v>ORD26000295</v>
      </c>
      <c r="I296">
        <f>COUNTIFS(PG_Transactions!$AK:$AK,$H296,PG_Transactions!$E:$E,"CAPTURE",PG_Transactions!$AQ:$AQ,1)</f>
        <v>1</v>
      </c>
      <c r="J296">
        <f>SUMIFS(PG_Transactions!$G:$G,PG_Transactions!$AK:$AK,$H296,PG_Transactions!$E:$E,"CAPTURE",PG_Transactions!$AQ:$AQ,1)</f>
        <v>2499</v>
      </c>
      <c r="K296">
        <f t="shared" si="18"/>
        <v>0</v>
      </c>
      <c r="L296" t="str">
        <f t="shared" si="19"/>
        <v>Amount Match</v>
      </c>
    </row>
    <row r="297" spans="1:12" hidden="1" x14ac:dyDescent="0.3">
      <c r="A297" t="s">
        <v>614</v>
      </c>
      <c r="B297" s="1">
        <v>46294</v>
      </c>
      <c r="C297" t="s">
        <v>615</v>
      </c>
      <c r="D297" t="s">
        <v>51</v>
      </c>
      <c r="E297" t="s">
        <v>33</v>
      </c>
      <c r="F297">
        <v>5297</v>
      </c>
      <c r="G297" t="s">
        <v>10</v>
      </c>
      <c r="H297" t="str">
        <f t="shared" si="17"/>
        <v>ORD26000296</v>
      </c>
      <c r="I297">
        <f>COUNTIFS(PG_Transactions!$AK:$AK,$H297,PG_Transactions!$E:$E,"CAPTURE",PG_Transactions!$AQ:$AQ,1)</f>
        <v>1</v>
      </c>
      <c r="J297">
        <f>SUMIFS(PG_Transactions!$G:$G,PG_Transactions!$AK:$AK,$H297,PG_Transactions!$E:$E,"CAPTURE",PG_Transactions!$AQ:$AQ,1)</f>
        <v>5297</v>
      </c>
      <c r="K297">
        <f t="shared" si="18"/>
        <v>0</v>
      </c>
      <c r="L297" t="str">
        <f t="shared" si="19"/>
        <v>Amount Match</v>
      </c>
    </row>
    <row r="298" spans="1:12" hidden="1" x14ac:dyDescent="0.3">
      <c r="A298" t="s">
        <v>616</v>
      </c>
      <c r="B298" s="1">
        <v>46294</v>
      </c>
      <c r="C298" t="s">
        <v>617</v>
      </c>
      <c r="D298" t="s">
        <v>16</v>
      </c>
      <c r="E298" t="s">
        <v>9</v>
      </c>
      <c r="F298">
        <v>3499</v>
      </c>
      <c r="G298" t="s">
        <v>10</v>
      </c>
      <c r="H298" t="str">
        <f t="shared" si="17"/>
        <v>ORD26000297</v>
      </c>
      <c r="I298">
        <f>COUNTIFS(PG_Transactions!$AK:$AK,$H298,PG_Transactions!$E:$E,"CAPTURE",PG_Transactions!$AQ:$AQ,1)</f>
        <v>1</v>
      </c>
      <c r="J298">
        <f>SUMIFS(PG_Transactions!$G:$G,PG_Transactions!$AK:$AK,$H298,PG_Transactions!$E:$E,"CAPTURE",PG_Transactions!$AQ:$AQ,1)</f>
        <v>3499</v>
      </c>
      <c r="K298">
        <f t="shared" si="18"/>
        <v>0</v>
      </c>
      <c r="L298" t="str">
        <f t="shared" si="19"/>
        <v>Amount Match</v>
      </c>
    </row>
    <row r="299" spans="1:12" hidden="1" x14ac:dyDescent="0.3">
      <c r="A299" t="s">
        <v>618</v>
      </c>
      <c r="B299" s="1">
        <v>46267</v>
      </c>
      <c r="C299" t="s">
        <v>619</v>
      </c>
      <c r="D299" t="s">
        <v>38</v>
      </c>
      <c r="E299" t="s">
        <v>9</v>
      </c>
      <c r="F299">
        <v>2398</v>
      </c>
      <c r="G299" t="s">
        <v>10</v>
      </c>
      <c r="H299" t="str">
        <f t="shared" si="17"/>
        <v>ORD26000298</v>
      </c>
      <c r="I299">
        <f>COUNTIFS(PG_Transactions!$AK:$AK,$H299,PG_Transactions!$E:$E,"CAPTURE",PG_Transactions!$AQ:$AQ,1)</f>
        <v>1</v>
      </c>
      <c r="J299">
        <f>SUMIFS(PG_Transactions!$G:$G,PG_Transactions!$AK:$AK,$H299,PG_Transactions!$E:$E,"CAPTURE",PG_Transactions!$AQ:$AQ,1)</f>
        <v>2398</v>
      </c>
      <c r="K299">
        <f t="shared" si="18"/>
        <v>0</v>
      </c>
      <c r="L299" t="str">
        <f t="shared" si="19"/>
        <v>Amount Match</v>
      </c>
    </row>
    <row r="300" spans="1:12" hidden="1" x14ac:dyDescent="0.3">
      <c r="A300" t="s">
        <v>620</v>
      </c>
      <c r="B300" s="1">
        <v>46280</v>
      </c>
      <c r="C300" t="s">
        <v>621</v>
      </c>
      <c r="D300" t="s">
        <v>51</v>
      </c>
      <c r="E300" t="s">
        <v>17</v>
      </c>
      <c r="F300">
        <v>8798</v>
      </c>
      <c r="G300" t="s">
        <v>56</v>
      </c>
      <c r="H300" t="str">
        <f t="shared" si="17"/>
        <v>ORD26000299</v>
      </c>
      <c r="I300">
        <f>COUNTIFS(PG_Transactions!$AK:$AK,$H300,PG_Transactions!$E:$E,"CAPTURE",PG_Transactions!$AQ:$AQ,1)</f>
        <v>1</v>
      </c>
      <c r="J300">
        <f>SUMIFS(PG_Transactions!$G:$G,PG_Transactions!$AK:$AK,$H300,PG_Transactions!$E:$E,"CAPTURE",PG_Transactions!$AQ:$AQ,1)</f>
        <v>8798</v>
      </c>
      <c r="K300">
        <f t="shared" si="18"/>
        <v>0</v>
      </c>
      <c r="L300" t="str">
        <f t="shared" si="19"/>
        <v>Amount Match</v>
      </c>
    </row>
    <row r="301" spans="1:12" hidden="1" x14ac:dyDescent="0.3">
      <c r="A301" t="s">
        <v>622</v>
      </c>
      <c r="B301" s="1">
        <v>46269</v>
      </c>
      <c r="C301" t="s">
        <v>623</v>
      </c>
      <c r="D301" t="s">
        <v>51</v>
      </c>
      <c r="E301" t="s">
        <v>17</v>
      </c>
      <c r="F301">
        <v>5998</v>
      </c>
      <c r="G301" t="s">
        <v>56</v>
      </c>
      <c r="H301" t="str">
        <f t="shared" si="17"/>
        <v>ORD26000300</v>
      </c>
      <c r="I301">
        <f>COUNTIFS(PG_Transactions!$AK:$AK,$H301,PG_Transactions!$E:$E,"CAPTURE",PG_Transactions!$AQ:$AQ,1)</f>
        <v>1</v>
      </c>
      <c r="J301">
        <f>SUMIFS(PG_Transactions!$G:$G,PG_Transactions!$AK:$AK,$H301,PG_Transactions!$E:$E,"CAPTURE",PG_Transactions!$AQ:$AQ,1)</f>
        <v>5998</v>
      </c>
      <c r="K301">
        <f t="shared" si="18"/>
        <v>0</v>
      </c>
      <c r="L301" t="str">
        <f t="shared" si="19"/>
        <v>Amount Match</v>
      </c>
    </row>
    <row r="302" spans="1:12" hidden="1" x14ac:dyDescent="0.3">
      <c r="A302" t="s">
        <v>624</v>
      </c>
      <c r="B302" s="1">
        <v>46272</v>
      </c>
      <c r="C302" t="s">
        <v>625</v>
      </c>
      <c r="D302" t="s">
        <v>41</v>
      </c>
      <c r="E302" t="s">
        <v>9</v>
      </c>
      <c r="F302">
        <v>3098</v>
      </c>
      <c r="G302" t="s">
        <v>10</v>
      </c>
      <c r="H302" t="str">
        <f t="shared" si="17"/>
        <v>ORD26000301</v>
      </c>
      <c r="I302">
        <f>COUNTIFS(PG_Transactions!$AK:$AK,$H302,PG_Transactions!$E:$E,"CAPTURE",PG_Transactions!$AQ:$AQ,1)</f>
        <v>1</v>
      </c>
      <c r="J302">
        <f>SUMIFS(PG_Transactions!$G:$G,PG_Transactions!$AK:$AK,$H302,PG_Transactions!$E:$E,"CAPTURE",PG_Transactions!$AQ:$AQ,1)</f>
        <v>3098</v>
      </c>
      <c r="K302">
        <f t="shared" si="18"/>
        <v>0</v>
      </c>
      <c r="L302" t="str">
        <f t="shared" si="19"/>
        <v>Amount Match</v>
      </c>
    </row>
    <row r="303" spans="1:12" hidden="1" x14ac:dyDescent="0.3">
      <c r="A303" t="s">
        <v>626</v>
      </c>
      <c r="B303" s="1">
        <v>46291</v>
      </c>
      <c r="C303" t="s">
        <v>627</v>
      </c>
      <c r="E303" t="s">
        <v>44</v>
      </c>
      <c r="F303">
        <v>3298</v>
      </c>
      <c r="G303" t="s">
        <v>10</v>
      </c>
      <c r="H303" t="str">
        <f t="shared" si="17"/>
        <v>ORD26000302</v>
      </c>
      <c r="I303">
        <f>COUNTIFS(PG_Transactions!$AK:$AK,$H303,PG_Transactions!$E:$E,"CAPTURE",PG_Transactions!$AQ:$AQ,1)</f>
        <v>0</v>
      </c>
      <c r="J303">
        <f>SUMIFS(PG_Transactions!$G:$G,PG_Transactions!$AK:$AK,$H303,PG_Transactions!$E:$E,"CAPTURE",PG_Transactions!$AQ:$AQ,1)</f>
        <v>0</v>
      </c>
      <c r="K303">
        <f t="shared" si="18"/>
        <v>-3298</v>
      </c>
      <c r="L303" t="str">
        <f t="shared" si="19"/>
        <v>No Capture</v>
      </c>
    </row>
    <row r="304" spans="1:12" hidden="1" x14ac:dyDescent="0.3">
      <c r="A304" t="s">
        <v>628</v>
      </c>
      <c r="B304" s="1">
        <v>46295</v>
      </c>
      <c r="C304" t="s">
        <v>629</v>
      </c>
      <c r="D304" t="s">
        <v>27</v>
      </c>
      <c r="E304" t="s">
        <v>17</v>
      </c>
      <c r="F304">
        <v>1498</v>
      </c>
      <c r="G304" t="s">
        <v>10</v>
      </c>
      <c r="H304" t="str">
        <f t="shared" si="17"/>
        <v>ORD26000303</v>
      </c>
      <c r="I304">
        <f>COUNTIFS(PG_Transactions!$AK:$AK,$H304,PG_Transactions!$E:$E,"CAPTURE",PG_Transactions!$AQ:$AQ,1)</f>
        <v>1</v>
      </c>
      <c r="J304">
        <f>SUMIFS(PG_Transactions!$G:$G,PG_Transactions!$AK:$AK,$H304,PG_Transactions!$E:$E,"CAPTURE",PG_Transactions!$AQ:$AQ,1)</f>
        <v>1498</v>
      </c>
      <c r="K304">
        <f t="shared" si="18"/>
        <v>0</v>
      </c>
      <c r="L304" t="str">
        <f t="shared" si="19"/>
        <v>Amount Match</v>
      </c>
    </row>
    <row r="305" spans="1:12" hidden="1" x14ac:dyDescent="0.3">
      <c r="A305" t="s">
        <v>630</v>
      </c>
      <c r="B305" s="1">
        <v>46276</v>
      </c>
      <c r="C305" t="s">
        <v>631</v>
      </c>
      <c r="D305" t="s">
        <v>24</v>
      </c>
      <c r="E305" t="s">
        <v>17</v>
      </c>
      <c r="F305">
        <v>9798</v>
      </c>
      <c r="G305" t="s">
        <v>10</v>
      </c>
      <c r="H305" t="str">
        <f t="shared" si="17"/>
        <v>ORD26000304</v>
      </c>
      <c r="I305">
        <f>COUNTIFS(PG_Transactions!$AK:$AK,$H305,PG_Transactions!$E:$E,"CAPTURE",PG_Transactions!$AQ:$AQ,1)</f>
        <v>1</v>
      </c>
      <c r="J305">
        <f>SUMIFS(PG_Transactions!$G:$G,PG_Transactions!$AK:$AK,$H305,PG_Transactions!$E:$E,"CAPTURE",PG_Transactions!$AQ:$AQ,1)</f>
        <v>9798</v>
      </c>
      <c r="K305">
        <f t="shared" si="18"/>
        <v>0</v>
      </c>
      <c r="L305" t="str">
        <f t="shared" si="19"/>
        <v>Amount Match</v>
      </c>
    </row>
    <row r="306" spans="1:12" hidden="1" x14ac:dyDescent="0.3">
      <c r="A306" t="s">
        <v>632</v>
      </c>
      <c r="B306" s="1">
        <v>46292</v>
      </c>
      <c r="C306" t="s">
        <v>633</v>
      </c>
      <c r="D306" t="s">
        <v>27</v>
      </c>
      <c r="E306" t="s">
        <v>9</v>
      </c>
      <c r="F306">
        <v>999</v>
      </c>
      <c r="G306" t="s">
        <v>10</v>
      </c>
      <c r="H306" t="str">
        <f t="shared" si="17"/>
        <v>ORD26000305</v>
      </c>
      <c r="I306">
        <f>COUNTIFS(PG_Transactions!$AK:$AK,$H306,PG_Transactions!$E:$E,"CAPTURE",PG_Transactions!$AQ:$AQ,1)</f>
        <v>1</v>
      </c>
      <c r="J306">
        <f>SUMIFS(PG_Transactions!$G:$G,PG_Transactions!$AK:$AK,$H306,PG_Transactions!$E:$E,"CAPTURE",PG_Transactions!$AQ:$AQ,1)</f>
        <v>999</v>
      </c>
      <c r="K306">
        <f t="shared" si="18"/>
        <v>0</v>
      </c>
      <c r="L306" t="str">
        <f t="shared" si="19"/>
        <v>Amount Match</v>
      </c>
    </row>
    <row r="307" spans="1:12" hidden="1" x14ac:dyDescent="0.3">
      <c r="A307" t="s">
        <v>634</v>
      </c>
      <c r="B307" s="1">
        <v>46275</v>
      </c>
      <c r="C307" t="s">
        <v>635</v>
      </c>
      <c r="D307" t="s">
        <v>27</v>
      </c>
      <c r="E307" t="s">
        <v>9</v>
      </c>
      <c r="F307">
        <v>14497</v>
      </c>
      <c r="G307" t="s">
        <v>10</v>
      </c>
      <c r="H307" t="str">
        <f t="shared" si="17"/>
        <v>ORD26000306</v>
      </c>
      <c r="I307">
        <f>COUNTIFS(PG_Transactions!$AK:$AK,$H307,PG_Transactions!$E:$E,"CAPTURE",PG_Transactions!$AQ:$AQ,1)</f>
        <v>1</v>
      </c>
      <c r="J307">
        <f>SUMIFS(PG_Transactions!$G:$G,PG_Transactions!$AK:$AK,$H307,PG_Transactions!$E:$E,"CAPTURE",PG_Transactions!$AQ:$AQ,1)</f>
        <v>14497</v>
      </c>
      <c r="K307">
        <f t="shared" si="18"/>
        <v>0</v>
      </c>
      <c r="L307" t="str">
        <f t="shared" si="19"/>
        <v>Amount Match</v>
      </c>
    </row>
    <row r="308" spans="1:12" hidden="1" x14ac:dyDescent="0.3">
      <c r="A308" t="s">
        <v>636</v>
      </c>
      <c r="B308" s="1">
        <v>46284</v>
      </c>
      <c r="C308" t="s">
        <v>637</v>
      </c>
      <c r="D308" t="s">
        <v>27</v>
      </c>
      <c r="E308" t="s">
        <v>9</v>
      </c>
      <c r="F308">
        <v>3499</v>
      </c>
      <c r="G308" t="s">
        <v>10</v>
      </c>
      <c r="H308" t="str">
        <f t="shared" si="17"/>
        <v>ORD26000307</v>
      </c>
      <c r="I308">
        <f>COUNTIFS(PG_Transactions!$AK:$AK,$H308,PG_Transactions!$E:$E,"CAPTURE",PG_Transactions!$AQ:$AQ,1)</f>
        <v>1</v>
      </c>
      <c r="J308">
        <f>SUMIFS(PG_Transactions!$G:$G,PG_Transactions!$AK:$AK,$H308,PG_Transactions!$E:$E,"CAPTURE",PG_Transactions!$AQ:$AQ,1)</f>
        <v>3499</v>
      </c>
      <c r="K308">
        <f t="shared" si="18"/>
        <v>0</v>
      </c>
      <c r="L308" t="str">
        <f t="shared" si="19"/>
        <v>Amount Match</v>
      </c>
    </row>
    <row r="309" spans="1:12" hidden="1" x14ac:dyDescent="0.3">
      <c r="A309" t="s">
        <v>638</v>
      </c>
      <c r="B309" s="1">
        <v>46290</v>
      </c>
      <c r="C309" t="s">
        <v>639</v>
      </c>
      <c r="D309" t="s">
        <v>13</v>
      </c>
      <c r="E309" t="s">
        <v>9</v>
      </c>
      <c r="F309">
        <v>8498</v>
      </c>
      <c r="G309" t="s">
        <v>10</v>
      </c>
      <c r="H309" t="str">
        <f t="shared" si="17"/>
        <v>ORD26000308</v>
      </c>
      <c r="I309">
        <f>COUNTIFS(PG_Transactions!$AK:$AK,$H309,PG_Transactions!$E:$E,"CAPTURE",PG_Transactions!$AQ:$AQ,1)</f>
        <v>1</v>
      </c>
      <c r="J309">
        <f>SUMIFS(PG_Transactions!$G:$G,PG_Transactions!$AK:$AK,$H309,PG_Transactions!$E:$E,"CAPTURE",PG_Transactions!$AQ:$AQ,1)</f>
        <v>8498</v>
      </c>
      <c r="K309">
        <f t="shared" si="18"/>
        <v>0</v>
      </c>
      <c r="L309" t="str">
        <f t="shared" si="19"/>
        <v>Amount Match</v>
      </c>
    </row>
    <row r="310" spans="1:12" hidden="1" x14ac:dyDescent="0.3">
      <c r="A310" t="s">
        <v>640</v>
      </c>
      <c r="B310" s="1">
        <v>46266</v>
      </c>
      <c r="C310" t="s">
        <v>641</v>
      </c>
      <c r="E310" t="s">
        <v>17</v>
      </c>
      <c r="F310">
        <v>2298</v>
      </c>
      <c r="G310" t="s">
        <v>10</v>
      </c>
      <c r="H310" t="str">
        <f t="shared" si="17"/>
        <v>ORD26000309</v>
      </c>
      <c r="I310">
        <f>COUNTIFS(PG_Transactions!$AK:$AK,$H310,PG_Transactions!$E:$E,"CAPTURE",PG_Transactions!$AQ:$AQ,1)</f>
        <v>1</v>
      </c>
      <c r="J310">
        <f>SUMIFS(PG_Transactions!$G:$G,PG_Transactions!$AK:$AK,$H310,PG_Transactions!$E:$E,"CAPTURE",PG_Transactions!$AQ:$AQ,1)</f>
        <v>2298</v>
      </c>
      <c r="K310">
        <f t="shared" si="18"/>
        <v>0</v>
      </c>
      <c r="L310" t="str">
        <f t="shared" si="19"/>
        <v>Amount Match</v>
      </c>
    </row>
    <row r="311" spans="1:12" hidden="1" x14ac:dyDescent="0.3">
      <c r="A311" t="s">
        <v>642</v>
      </c>
      <c r="B311" s="1">
        <v>46290</v>
      </c>
      <c r="C311" t="s">
        <v>643</v>
      </c>
      <c r="D311" t="s">
        <v>38</v>
      </c>
      <c r="E311" t="s">
        <v>17</v>
      </c>
      <c r="F311">
        <v>9498</v>
      </c>
      <c r="G311" t="s">
        <v>10</v>
      </c>
      <c r="H311" t="str">
        <f t="shared" si="17"/>
        <v>ORD26000310</v>
      </c>
      <c r="I311">
        <f>COUNTIFS(PG_Transactions!$AK:$AK,$H311,PG_Transactions!$E:$E,"CAPTURE",PG_Transactions!$AQ:$AQ,1)</f>
        <v>1</v>
      </c>
      <c r="J311">
        <f>SUMIFS(PG_Transactions!$G:$G,PG_Transactions!$AK:$AK,$H311,PG_Transactions!$E:$E,"CAPTURE",PG_Transactions!$AQ:$AQ,1)</f>
        <v>9498</v>
      </c>
      <c r="K311">
        <f t="shared" si="18"/>
        <v>0</v>
      </c>
      <c r="L311" t="str">
        <f t="shared" si="19"/>
        <v>Amount Match</v>
      </c>
    </row>
    <row r="312" spans="1:12" hidden="1" x14ac:dyDescent="0.3">
      <c r="A312" t="s">
        <v>644</v>
      </c>
      <c r="B312" s="1">
        <v>46272</v>
      </c>
      <c r="C312" t="s">
        <v>645</v>
      </c>
      <c r="D312" t="s">
        <v>24</v>
      </c>
      <c r="E312" t="s">
        <v>9</v>
      </c>
      <c r="F312">
        <v>3998</v>
      </c>
      <c r="G312" t="s">
        <v>10</v>
      </c>
      <c r="H312" t="str">
        <f t="shared" si="17"/>
        <v>ORD26000311</v>
      </c>
      <c r="I312">
        <f>COUNTIFS(PG_Transactions!$AK:$AK,$H312,PG_Transactions!$E:$E,"CAPTURE",PG_Transactions!$AQ:$AQ,1)</f>
        <v>1</v>
      </c>
      <c r="J312">
        <f>SUMIFS(PG_Transactions!$G:$G,PG_Transactions!$AK:$AK,$H312,PG_Transactions!$E:$E,"CAPTURE",PG_Transactions!$AQ:$AQ,1)</f>
        <v>3998</v>
      </c>
      <c r="K312">
        <f t="shared" si="18"/>
        <v>0</v>
      </c>
      <c r="L312" t="str">
        <f t="shared" si="19"/>
        <v>Amount Match</v>
      </c>
    </row>
    <row r="313" spans="1:12" hidden="1" x14ac:dyDescent="0.3">
      <c r="A313" t="s">
        <v>646</v>
      </c>
      <c r="B313" s="1">
        <v>46295</v>
      </c>
      <c r="C313" t="s">
        <v>647</v>
      </c>
      <c r="D313" t="s">
        <v>32</v>
      </c>
      <c r="E313" t="s">
        <v>17</v>
      </c>
      <c r="F313">
        <v>2798</v>
      </c>
      <c r="G313" t="s">
        <v>10</v>
      </c>
      <c r="H313" t="str">
        <f t="shared" si="17"/>
        <v>ORD26000312</v>
      </c>
      <c r="I313">
        <f>COUNTIFS(PG_Transactions!$AK:$AK,$H313,PG_Transactions!$E:$E,"CAPTURE",PG_Transactions!$AQ:$AQ,1)</f>
        <v>1</v>
      </c>
      <c r="J313">
        <f>SUMIFS(PG_Transactions!$G:$G,PG_Transactions!$AK:$AK,$H313,PG_Transactions!$E:$E,"CAPTURE",PG_Transactions!$AQ:$AQ,1)</f>
        <v>2798</v>
      </c>
      <c r="K313">
        <f t="shared" si="18"/>
        <v>0</v>
      </c>
      <c r="L313" t="str">
        <f t="shared" si="19"/>
        <v>Amount Match</v>
      </c>
    </row>
    <row r="314" spans="1:12" hidden="1" x14ac:dyDescent="0.3">
      <c r="A314" t="s">
        <v>648</v>
      </c>
      <c r="B314" s="1">
        <v>46285</v>
      </c>
      <c r="C314" t="s">
        <v>649</v>
      </c>
      <c r="D314" t="s">
        <v>32</v>
      </c>
      <c r="E314" t="s">
        <v>9</v>
      </c>
      <c r="F314">
        <v>1198</v>
      </c>
      <c r="G314" t="s">
        <v>10</v>
      </c>
      <c r="H314" t="str">
        <f t="shared" si="17"/>
        <v>ORD26000313</v>
      </c>
      <c r="I314">
        <f>COUNTIFS(PG_Transactions!$AK:$AK,$H314,PG_Transactions!$E:$E,"CAPTURE",PG_Transactions!$AQ:$AQ,1)</f>
        <v>1</v>
      </c>
      <c r="J314">
        <f>SUMIFS(PG_Transactions!$G:$G,PG_Transactions!$AK:$AK,$H314,PG_Transactions!$E:$E,"CAPTURE",PG_Transactions!$AQ:$AQ,1)</f>
        <v>1198</v>
      </c>
      <c r="K314">
        <f t="shared" si="18"/>
        <v>0</v>
      </c>
      <c r="L314" t="str">
        <f t="shared" si="19"/>
        <v>Amount Match</v>
      </c>
    </row>
    <row r="315" spans="1:12" hidden="1" x14ac:dyDescent="0.3">
      <c r="A315" t="s">
        <v>650</v>
      </c>
      <c r="B315" s="1">
        <v>46288</v>
      </c>
      <c r="C315" t="s">
        <v>651</v>
      </c>
      <c r="D315" t="s">
        <v>38</v>
      </c>
      <c r="E315" t="s">
        <v>9</v>
      </c>
      <c r="F315">
        <v>3499</v>
      </c>
      <c r="G315" t="s">
        <v>10</v>
      </c>
      <c r="H315" t="str">
        <f t="shared" si="17"/>
        <v>ORD26000314</v>
      </c>
      <c r="I315">
        <f>COUNTIFS(PG_Transactions!$AK:$AK,$H315,PG_Transactions!$E:$E,"CAPTURE",PG_Transactions!$AQ:$AQ,1)</f>
        <v>1</v>
      </c>
      <c r="J315">
        <f>SUMIFS(PG_Transactions!$G:$G,PG_Transactions!$AK:$AK,$H315,PG_Transactions!$E:$E,"CAPTURE",PG_Transactions!$AQ:$AQ,1)</f>
        <v>3499</v>
      </c>
      <c r="K315">
        <f t="shared" si="18"/>
        <v>0</v>
      </c>
      <c r="L315" t="str">
        <f t="shared" si="19"/>
        <v>Amount Match</v>
      </c>
    </row>
    <row r="316" spans="1:12" x14ac:dyDescent="0.3">
      <c r="A316" t="s">
        <v>652</v>
      </c>
      <c r="B316" s="1">
        <v>46295</v>
      </c>
      <c r="C316" t="s">
        <v>653</v>
      </c>
      <c r="D316" t="s">
        <v>41</v>
      </c>
      <c r="E316" t="s">
        <v>9</v>
      </c>
      <c r="F316">
        <v>1947</v>
      </c>
      <c r="G316" t="s">
        <v>10</v>
      </c>
      <c r="H316" t="str">
        <f t="shared" si="17"/>
        <v>ORD26000315</v>
      </c>
      <c r="I316">
        <f>COUNTIFS(PG_Transactions!$AK:$AK,$H316,PG_Transactions!$E:$E,"CAPTURE",PG_Transactions!$AQ:$AQ,1)</f>
        <v>2</v>
      </c>
      <c r="J316">
        <f>SUMIFS(PG_Transactions!$G:$G,PG_Transactions!$AK:$AK,$H316,PG_Transactions!$E:$E,"CAPTURE",PG_Transactions!$AQ:$AQ,1)</f>
        <v>3894</v>
      </c>
      <c r="K316">
        <f t="shared" si="18"/>
        <v>1947</v>
      </c>
      <c r="L316" t="str">
        <f t="shared" si="19"/>
        <v>Multiple Capture Rows - Review</v>
      </c>
    </row>
    <row r="317" spans="1:12" hidden="1" x14ac:dyDescent="0.3">
      <c r="A317" t="s">
        <v>654</v>
      </c>
      <c r="B317" s="1">
        <v>46290</v>
      </c>
      <c r="C317" t="s">
        <v>655</v>
      </c>
      <c r="D317" t="s">
        <v>41</v>
      </c>
      <c r="E317" t="s">
        <v>44</v>
      </c>
      <c r="F317">
        <v>799</v>
      </c>
      <c r="G317" t="s">
        <v>10</v>
      </c>
      <c r="H317" t="str">
        <f t="shared" si="17"/>
        <v>ORD26000316</v>
      </c>
      <c r="I317">
        <f>COUNTIFS(PG_Transactions!$AK:$AK,$H317,PG_Transactions!$E:$E,"CAPTURE",PG_Transactions!$AQ:$AQ,1)</f>
        <v>1</v>
      </c>
      <c r="J317">
        <f>SUMIFS(PG_Transactions!$G:$G,PG_Transactions!$AK:$AK,$H317,PG_Transactions!$E:$E,"CAPTURE",PG_Transactions!$AQ:$AQ,1)</f>
        <v>799</v>
      </c>
      <c r="K317">
        <f t="shared" si="18"/>
        <v>0</v>
      </c>
      <c r="L317" t="str">
        <f t="shared" si="19"/>
        <v>Amount Match</v>
      </c>
    </row>
    <row r="318" spans="1:12" hidden="1" x14ac:dyDescent="0.3">
      <c r="A318" t="s">
        <v>656</v>
      </c>
      <c r="B318" s="1">
        <v>46295</v>
      </c>
      <c r="C318" t="s">
        <v>657</v>
      </c>
      <c r="D318" t="s">
        <v>32</v>
      </c>
      <c r="E318" t="s">
        <v>9</v>
      </c>
      <c r="F318">
        <v>3798</v>
      </c>
      <c r="G318" t="s">
        <v>10</v>
      </c>
      <c r="H318" t="str">
        <f t="shared" si="17"/>
        <v>ORD26000317</v>
      </c>
      <c r="I318">
        <f>COUNTIFS(PG_Transactions!$AK:$AK,$H318,PG_Transactions!$E:$E,"CAPTURE",PG_Transactions!$AQ:$AQ,1)</f>
        <v>1</v>
      </c>
      <c r="J318">
        <f>SUMIFS(PG_Transactions!$G:$G,PG_Transactions!$AK:$AK,$H318,PG_Transactions!$E:$E,"CAPTURE",PG_Transactions!$AQ:$AQ,1)</f>
        <v>3798</v>
      </c>
      <c r="K318">
        <f t="shared" si="18"/>
        <v>0</v>
      </c>
      <c r="L318" t="str">
        <f t="shared" si="19"/>
        <v>Amount Match</v>
      </c>
    </row>
    <row r="319" spans="1:12" hidden="1" x14ac:dyDescent="0.3">
      <c r="A319" t="s">
        <v>658</v>
      </c>
      <c r="B319" s="1">
        <v>46295</v>
      </c>
      <c r="C319" t="s">
        <v>659</v>
      </c>
      <c r="D319" t="s">
        <v>13</v>
      </c>
      <c r="E319" t="s">
        <v>17</v>
      </c>
      <c r="F319">
        <v>4298</v>
      </c>
      <c r="G319" t="s">
        <v>10</v>
      </c>
      <c r="H319" t="str">
        <f t="shared" si="17"/>
        <v>ORD26000318</v>
      </c>
      <c r="I319">
        <f>COUNTIFS(PG_Transactions!$AK:$AK,$H319,PG_Transactions!$E:$E,"CAPTURE",PG_Transactions!$AQ:$AQ,1)</f>
        <v>1</v>
      </c>
      <c r="J319">
        <f>SUMIFS(PG_Transactions!$G:$G,PG_Transactions!$AK:$AK,$H319,PG_Transactions!$E:$E,"CAPTURE",PG_Transactions!$AQ:$AQ,1)</f>
        <v>4298</v>
      </c>
      <c r="K319">
        <f t="shared" si="18"/>
        <v>0</v>
      </c>
      <c r="L319" t="str">
        <f t="shared" si="19"/>
        <v>Amount Match</v>
      </c>
    </row>
    <row r="320" spans="1:12" hidden="1" x14ac:dyDescent="0.3">
      <c r="A320" t="s">
        <v>660</v>
      </c>
      <c r="B320" s="1">
        <v>46273</v>
      </c>
      <c r="C320" t="s">
        <v>661</v>
      </c>
      <c r="D320" t="s">
        <v>65</v>
      </c>
      <c r="E320" t="s">
        <v>9</v>
      </c>
      <c r="F320">
        <v>2999</v>
      </c>
      <c r="G320" t="s">
        <v>105</v>
      </c>
      <c r="H320" t="str">
        <f t="shared" si="17"/>
        <v>ORD26000319</v>
      </c>
      <c r="I320">
        <f>COUNTIFS(PG_Transactions!$AK:$AK,$H320,PG_Transactions!$E:$E,"CAPTURE",PG_Transactions!$AQ:$AQ,1)</f>
        <v>0</v>
      </c>
      <c r="J320">
        <f>SUMIFS(PG_Transactions!$G:$G,PG_Transactions!$AK:$AK,$H320,PG_Transactions!$E:$E,"CAPTURE",PG_Transactions!$AQ:$AQ,1)</f>
        <v>0</v>
      </c>
      <c r="K320">
        <f t="shared" si="18"/>
        <v>-2999</v>
      </c>
      <c r="L320" t="str">
        <f t="shared" si="19"/>
        <v>No Capture</v>
      </c>
    </row>
    <row r="321" spans="1:12" hidden="1" x14ac:dyDescent="0.3">
      <c r="A321" t="s">
        <v>662</v>
      </c>
      <c r="B321" s="1">
        <v>46269</v>
      </c>
      <c r="C321" t="s">
        <v>663</v>
      </c>
      <c r="D321" t="s">
        <v>65</v>
      </c>
      <c r="E321" t="s">
        <v>17</v>
      </c>
      <c r="F321" s="2">
        <v>4498</v>
      </c>
      <c r="G321" t="s">
        <v>10</v>
      </c>
      <c r="H321" t="str">
        <f t="shared" si="17"/>
        <v>ORD26000320</v>
      </c>
      <c r="I321">
        <f>COUNTIFS(PG_Transactions!$AK:$AK,$H321,PG_Transactions!$E:$E,"CAPTURE",PG_Transactions!$AQ:$AQ,1)</f>
        <v>1</v>
      </c>
      <c r="J321">
        <f>SUMIFS(PG_Transactions!$G:$G,PG_Transactions!$AK:$AK,$H321,PG_Transactions!$E:$E,"CAPTURE",PG_Transactions!$AQ:$AQ,1)</f>
        <v>4498</v>
      </c>
      <c r="K321">
        <f t="shared" si="18"/>
        <v>0</v>
      </c>
      <c r="L321" t="str">
        <f t="shared" si="19"/>
        <v>Amount Match</v>
      </c>
    </row>
    <row r="322" spans="1:12" hidden="1" x14ac:dyDescent="0.3">
      <c r="A322" t="s">
        <v>664</v>
      </c>
      <c r="B322" s="1">
        <v>46283</v>
      </c>
      <c r="C322" t="s">
        <v>665</v>
      </c>
      <c r="D322" t="s">
        <v>24</v>
      </c>
      <c r="E322" t="s">
        <v>44</v>
      </c>
      <c r="F322">
        <v>1299</v>
      </c>
      <c r="G322" t="s">
        <v>10</v>
      </c>
      <c r="H322" t="str">
        <f t="shared" si="17"/>
        <v>ORD26000321</v>
      </c>
      <c r="I322">
        <f>COUNTIFS(PG_Transactions!$AK:$AK,$H322,PG_Transactions!$E:$E,"CAPTURE",PG_Transactions!$AQ:$AQ,1)</f>
        <v>1</v>
      </c>
      <c r="J322">
        <f>SUMIFS(PG_Transactions!$G:$G,PG_Transactions!$AK:$AK,$H322,PG_Transactions!$E:$E,"CAPTURE",PG_Transactions!$AQ:$AQ,1)</f>
        <v>1299</v>
      </c>
      <c r="K322">
        <f t="shared" si="18"/>
        <v>0</v>
      </c>
      <c r="L322" t="str">
        <f t="shared" si="19"/>
        <v>Amount Match</v>
      </c>
    </row>
    <row r="323" spans="1:12" hidden="1" x14ac:dyDescent="0.3">
      <c r="A323" t="s">
        <v>666</v>
      </c>
      <c r="B323" s="1">
        <v>46286</v>
      </c>
      <c r="C323" t="s">
        <v>667</v>
      </c>
      <c r="D323" t="s">
        <v>65</v>
      </c>
      <c r="E323" t="s">
        <v>9</v>
      </c>
      <c r="F323">
        <v>4999</v>
      </c>
      <c r="G323" t="s">
        <v>56</v>
      </c>
      <c r="H323" t="str">
        <f t="shared" ref="H323:H386" si="20">UPPER(SUBSTITUTE(TRIM(A323),"-",""))</f>
        <v>ORD26000322</v>
      </c>
      <c r="I323">
        <f>COUNTIFS(PG_Transactions!$AK:$AK,$H323,PG_Transactions!$E:$E,"CAPTURE",PG_Transactions!$AQ:$AQ,1)</f>
        <v>1</v>
      </c>
      <c r="J323">
        <f>SUMIFS(PG_Transactions!$G:$G,PG_Transactions!$AK:$AK,$H323,PG_Transactions!$E:$E,"CAPTURE",PG_Transactions!$AQ:$AQ,1)</f>
        <v>4999</v>
      </c>
      <c r="K323">
        <f t="shared" ref="K323:K386" si="21">ROUND(J323-F323,2)</f>
        <v>0</v>
      </c>
      <c r="L323" t="str">
        <f t="shared" ref="L323:L386" si="22">IF(I323=0,"No Capture",IF(I323&gt;1,"Multiple Capture Rows - Review",IF(ABS(K323)&lt;0.01,"Amount Match",IF(K323&lt;0,"Captured Less Than Order","Captured More Than Order"))))</f>
        <v>Amount Match</v>
      </c>
    </row>
    <row r="324" spans="1:12" hidden="1" x14ac:dyDescent="0.3">
      <c r="A324" t="s">
        <v>668</v>
      </c>
      <c r="B324" s="1">
        <v>46295</v>
      </c>
      <c r="C324" t="s">
        <v>669</v>
      </c>
      <c r="D324" t="s">
        <v>51</v>
      </c>
      <c r="E324" t="s">
        <v>9</v>
      </c>
      <c r="F324">
        <v>2999</v>
      </c>
      <c r="G324" t="s">
        <v>10</v>
      </c>
      <c r="H324" t="str">
        <f t="shared" si="20"/>
        <v>ORD26000323</v>
      </c>
      <c r="I324">
        <f>COUNTIFS(PG_Transactions!$AK:$AK,$H324,PG_Transactions!$E:$E,"CAPTURE",PG_Transactions!$AQ:$AQ,1)</f>
        <v>1</v>
      </c>
      <c r="J324">
        <f>SUMIFS(PG_Transactions!$G:$G,PG_Transactions!$AK:$AK,$H324,PG_Transactions!$E:$E,"CAPTURE",PG_Transactions!$AQ:$AQ,1)</f>
        <v>2999</v>
      </c>
      <c r="K324">
        <f t="shared" si="21"/>
        <v>0</v>
      </c>
      <c r="L324" t="str">
        <f t="shared" si="22"/>
        <v>Amount Match</v>
      </c>
    </row>
    <row r="325" spans="1:12" hidden="1" x14ac:dyDescent="0.3">
      <c r="A325" t="s">
        <v>670</v>
      </c>
      <c r="B325" s="1">
        <v>46279</v>
      </c>
      <c r="C325" t="s">
        <v>671</v>
      </c>
      <c r="D325" t="s">
        <v>51</v>
      </c>
      <c r="E325" t="s">
        <v>9</v>
      </c>
      <c r="F325">
        <v>299</v>
      </c>
      <c r="G325" t="s">
        <v>56</v>
      </c>
      <c r="H325" t="str">
        <f t="shared" si="20"/>
        <v>ORD26000324</v>
      </c>
      <c r="I325">
        <f>COUNTIFS(PG_Transactions!$AK:$AK,$H325,PG_Transactions!$E:$E,"CAPTURE",PG_Transactions!$AQ:$AQ,1)</f>
        <v>1</v>
      </c>
      <c r="J325">
        <f>SUMIFS(PG_Transactions!$G:$G,PG_Transactions!$AK:$AK,$H325,PG_Transactions!$E:$E,"CAPTURE",PG_Transactions!$AQ:$AQ,1)</f>
        <v>299</v>
      </c>
      <c r="K325">
        <f t="shared" si="21"/>
        <v>0</v>
      </c>
      <c r="L325" t="str">
        <f t="shared" si="22"/>
        <v>Amount Match</v>
      </c>
    </row>
    <row r="326" spans="1:12" hidden="1" x14ac:dyDescent="0.3">
      <c r="A326" t="s">
        <v>672</v>
      </c>
      <c r="B326" s="1">
        <v>46295</v>
      </c>
      <c r="C326" t="s">
        <v>673</v>
      </c>
      <c r="D326" t="s">
        <v>41</v>
      </c>
      <c r="E326" t="s">
        <v>17</v>
      </c>
      <c r="F326">
        <v>9097</v>
      </c>
      <c r="G326" t="s">
        <v>10</v>
      </c>
      <c r="H326" t="str">
        <f t="shared" si="20"/>
        <v>ORD26000325</v>
      </c>
      <c r="I326">
        <f>COUNTIFS(PG_Transactions!$AK:$AK,$H326,PG_Transactions!$E:$E,"CAPTURE",PG_Transactions!$AQ:$AQ,1)</f>
        <v>1</v>
      </c>
      <c r="J326">
        <f>SUMIFS(PG_Transactions!$G:$G,PG_Transactions!$AK:$AK,$H326,PG_Transactions!$E:$E,"CAPTURE",PG_Transactions!$AQ:$AQ,1)</f>
        <v>9097</v>
      </c>
      <c r="K326">
        <f t="shared" si="21"/>
        <v>0</v>
      </c>
      <c r="L326" t="str">
        <f t="shared" si="22"/>
        <v>Amount Match</v>
      </c>
    </row>
    <row r="327" spans="1:12" hidden="1" x14ac:dyDescent="0.3">
      <c r="A327" t="s">
        <v>674</v>
      </c>
      <c r="B327" s="1">
        <v>46275</v>
      </c>
      <c r="C327" t="s">
        <v>675</v>
      </c>
      <c r="D327" t="s">
        <v>38</v>
      </c>
      <c r="E327" t="s">
        <v>44</v>
      </c>
      <c r="F327">
        <v>4798</v>
      </c>
      <c r="G327" t="s">
        <v>10</v>
      </c>
      <c r="H327" t="str">
        <f t="shared" si="20"/>
        <v>ORD26000326</v>
      </c>
      <c r="I327">
        <f>COUNTIFS(PG_Transactions!$AK:$AK,$H327,PG_Transactions!$E:$E,"CAPTURE",PG_Transactions!$AQ:$AQ,1)</f>
        <v>1</v>
      </c>
      <c r="J327">
        <f>SUMIFS(PG_Transactions!$G:$G,PG_Transactions!$AK:$AK,$H327,PG_Transactions!$E:$E,"CAPTURE",PG_Transactions!$AQ:$AQ,1)</f>
        <v>4798</v>
      </c>
      <c r="K327">
        <f t="shared" si="21"/>
        <v>0</v>
      </c>
      <c r="L327" t="str">
        <f t="shared" si="22"/>
        <v>Amount Match</v>
      </c>
    </row>
    <row r="328" spans="1:12" hidden="1" x14ac:dyDescent="0.3">
      <c r="A328" t="s">
        <v>676</v>
      </c>
      <c r="B328" s="1">
        <v>46280</v>
      </c>
      <c r="C328" t="s">
        <v>677</v>
      </c>
      <c r="D328" t="s">
        <v>32</v>
      </c>
      <c r="E328" t="s">
        <v>9</v>
      </c>
      <c r="F328">
        <v>599</v>
      </c>
      <c r="G328" t="s">
        <v>10</v>
      </c>
      <c r="H328" t="str">
        <f t="shared" si="20"/>
        <v>ORD26000327</v>
      </c>
      <c r="I328">
        <f>COUNTIFS(PG_Transactions!$AK:$AK,$H328,PG_Transactions!$E:$E,"CAPTURE",PG_Transactions!$AQ:$AQ,1)</f>
        <v>1</v>
      </c>
      <c r="J328">
        <f>SUMIFS(PG_Transactions!$G:$G,PG_Transactions!$AK:$AK,$H328,PG_Transactions!$E:$E,"CAPTURE",PG_Transactions!$AQ:$AQ,1)</f>
        <v>599</v>
      </c>
      <c r="K328">
        <f t="shared" si="21"/>
        <v>0</v>
      </c>
      <c r="L328" t="str">
        <f t="shared" si="22"/>
        <v>Amount Match</v>
      </c>
    </row>
    <row r="329" spans="1:12" hidden="1" x14ac:dyDescent="0.3">
      <c r="A329" t="s">
        <v>678</v>
      </c>
      <c r="B329" s="1">
        <v>46288</v>
      </c>
      <c r="C329" t="s">
        <v>679</v>
      </c>
      <c r="D329" t="s">
        <v>13</v>
      </c>
      <c r="E329" t="s">
        <v>17</v>
      </c>
      <c r="F329">
        <v>299</v>
      </c>
      <c r="G329" t="s">
        <v>10</v>
      </c>
      <c r="H329" t="str">
        <f t="shared" si="20"/>
        <v>ORD26000328</v>
      </c>
      <c r="I329">
        <f>COUNTIFS(PG_Transactions!$AK:$AK,$H329,PG_Transactions!$E:$E,"CAPTURE",PG_Transactions!$AQ:$AQ,1)</f>
        <v>1</v>
      </c>
      <c r="J329">
        <f>SUMIFS(PG_Transactions!$G:$G,PG_Transactions!$AK:$AK,$H329,PG_Transactions!$E:$E,"CAPTURE",PG_Transactions!$AQ:$AQ,1)</f>
        <v>299</v>
      </c>
      <c r="K329">
        <f t="shared" si="21"/>
        <v>0</v>
      </c>
      <c r="L329" t="str">
        <f t="shared" si="22"/>
        <v>Amount Match</v>
      </c>
    </row>
    <row r="330" spans="1:12" hidden="1" x14ac:dyDescent="0.3">
      <c r="A330" t="s">
        <v>680</v>
      </c>
      <c r="B330" s="1">
        <v>46271</v>
      </c>
      <c r="C330" t="s">
        <v>681</v>
      </c>
      <c r="D330" t="s">
        <v>41</v>
      </c>
      <c r="E330" t="s">
        <v>33</v>
      </c>
      <c r="F330">
        <v>10998</v>
      </c>
      <c r="G330" t="s">
        <v>105</v>
      </c>
      <c r="H330" t="str">
        <f t="shared" si="20"/>
        <v>ORD26000329</v>
      </c>
      <c r="I330">
        <f>COUNTIFS(PG_Transactions!$AK:$AK,$H330,PG_Transactions!$E:$E,"CAPTURE",PG_Transactions!$AQ:$AQ,1)</f>
        <v>0</v>
      </c>
      <c r="J330">
        <f>SUMIFS(PG_Transactions!$G:$G,PG_Transactions!$AK:$AK,$H330,PG_Transactions!$E:$E,"CAPTURE",PG_Transactions!$AQ:$AQ,1)</f>
        <v>0</v>
      </c>
      <c r="K330">
        <f t="shared" si="21"/>
        <v>-10998</v>
      </c>
      <c r="L330" t="str">
        <f t="shared" si="22"/>
        <v>No Capture</v>
      </c>
    </row>
    <row r="331" spans="1:12" hidden="1" x14ac:dyDescent="0.3">
      <c r="A331" t="s">
        <v>682</v>
      </c>
      <c r="B331" s="1">
        <v>46268</v>
      </c>
      <c r="C331" t="s">
        <v>683</v>
      </c>
      <c r="D331" t="s">
        <v>13</v>
      </c>
      <c r="E331" t="s">
        <v>9</v>
      </c>
      <c r="F331" s="2">
        <v>3348</v>
      </c>
      <c r="G331" t="s">
        <v>10</v>
      </c>
      <c r="H331" t="str">
        <f t="shared" si="20"/>
        <v>ORD26000330</v>
      </c>
      <c r="I331">
        <f>COUNTIFS(PG_Transactions!$AK:$AK,$H331,PG_Transactions!$E:$E,"CAPTURE",PG_Transactions!$AQ:$AQ,1)</f>
        <v>1</v>
      </c>
      <c r="J331">
        <f>SUMIFS(PG_Transactions!$G:$G,PG_Transactions!$AK:$AK,$H331,PG_Transactions!$E:$E,"CAPTURE",PG_Transactions!$AQ:$AQ,1)</f>
        <v>3348</v>
      </c>
      <c r="K331">
        <f t="shared" si="21"/>
        <v>0</v>
      </c>
      <c r="L331" t="str">
        <f t="shared" si="22"/>
        <v>Amount Match</v>
      </c>
    </row>
    <row r="332" spans="1:12" hidden="1" x14ac:dyDescent="0.3">
      <c r="A332" t="s">
        <v>684</v>
      </c>
      <c r="B332" s="1">
        <v>46266</v>
      </c>
      <c r="C332" t="s">
        <v>685</v>
      </c>
      <c r="D332" t="s">
        <v>32</v>
      </c>
      <c r="E332" t="s">
        <v>17</v>
      </c>
      <c r="F332" s="2">
        <v>1299</v>
      </c>
      <c r="G332" t="s">
        <v>10</v>
      </c>
      <c r="H332" t="str">
        <f t="shared" si="20"/>
        <v>ORD26000331</v>
      </c>
      <c r="I332">
        <f>COUNTIFS(PG_Transactions!$AK:$AK,$H332,PG_Transactions!$E:$E,"CAPTURE",PG_Transactions!$AQ:$AQ,1)</f>
        <v>1</v>
      </c>
      <c r="J332">
        <f>SUMIFS(PG_Transactions!$G:$G,PG_Transactions!$AK:$AK,$H332,PG_Transactions!$E:$E,"CAPTURE",PG_Transactions!$AQ:$AQ,1)</f>
        <v>1299</v>
      </c>
      <c r="K332">
        <f t="shared" si="21"/>
        <v>0</v>
      </c>
      <c r="L332" t="str">
        <f t="shared" si="22"/>
        <v>Amount Match</v>
      </c>
    </row>
    <row r="333" spans="1:12" hidden="1" x14ac:dyDescent="0.3">
      <c r="A333" t="s">
        <v>686</v>
      </c>
      <c r="B333" s="1">
        <v>46284</v>
      </c>
      <c r="C333" t="s">
        <v>687</v>
      </c>
      <c r="D333" t="s">
        <v>8</v>
      </c>
      <c r="E333" t="s">
        <v>17</v>
      </c>
      <c r="F333">
        <v>3597</v>
      </c>
      <c r="G333" t="s">
        <v>10</v>
      </c>
      <c r="H333" t="str">
        <f t="shared" si="20"/>
        <v>ORD26000332</v>
      </c>
      <c r="I333">
        <f>COUNTIFS(PG_Transactions!$AK:$AK,$H333,PG_Transactions!$E:$E,"CAPTURE",PG_Transactions!$AQ:$AQ,1)</f>
        <v>1</v>
      </c>
      <c r="J333">
        <f>SUMIFS(PG_Transactions!$G:$G,PG_Transactions!$AK:$AK,$H333,PG_Transactions!$E:$E,"CAPTURE",PG_Transactions!$AQ:$AQ,1)</f>
        <v>3597</v>
      </c>
      <c r="K333">
        <f t="shared" si="21"/>
        <v>0</v>
      </c>
      <c r="L333" t="str">
        <f t="shared" si="22"/>
        <v>Amount Match</v>
      </c>
    </row>
    <row r="334" spans="1:12" hidden="1" x14ac:dyDescent="0.3">
      <c r="A334" t="s">
        <v>688</v>
      </c>
      <c r="B334" s="1">
        <v>46280</v>
      </c>
      <c r="C334" t="s">
        <v>689</v>
      </c>
      <c r="D334" t="s">
        <v>8</v>
      </c>
      <c r="E334" t="s">
        <v>9</v>
      </c>
      <c r="F334">
        <v>499</v>
      </c>
      <c r="G334" t="s">
        <v>10</v>
      </c>
      <c r="H334" t="str">
        <f t="shared" si="20"/>
        <v>ORD26000333</v>
      </c>
      <c r="I334">
        <f>COUNTIFS(PG_Transactions!$AK:$AK,$H334,PG_Transactions!$E:$E,"CAPTURE",PG_Transactions!$AQ:$AQ,1)</f>
        <v>1</v>
      </c>
      <c r="J334">
        <f>SUMIFS(PG_Transactions!$G:$G,PG_Transactions!$AK:$AK,$H334,PG_Transactions!$E:$E,"CAPTURE",PG_Transactions!$AQ:$AQ,1)</f>
        <v>499</v>
      </c>
      <c r="K334">
        <f t="shared" si="21"/>
        <v>0</v>
      </c>
      <c r="L334" t="str">
        <f t="shared" si="22"/>
        <v>Amount Match</v>
      </c>
    </row>
    <row r="335" spans="1:12" hidden="1" x14ac:dyDescent="0.3">
      <c r="A335" t="s">
        <v>690</v>
      </c>
      <c r="B335" s="1">
        <v>46286</v>
      </c>
      <c r="C335" t="s">
        <v>691</v>
      </c>
      <c r="D335" t="s">
        <v>24</v>
      </c>
      <c r="E335" t="s">
        <v>9</v>
      </c>
      <c r="F335">
        <v>999</v>
      </c>
      <c r="G335" t="s">
        <v>10</v>
      </c>
      <c r="H335" t="str">
        <f t="shared" si="20"/>
        <v>ORD26000334</v>
      </c>
      <c r="I335">
        <f>COUNTIFS(PG_Transactions!$AK:$AK,$H335,PG_Transactions!$E:$E,"CAPTURE",PG_Transactions!$AQ:$AQ,1)</f>
        <v>1</v>
      </c>
      <c r="J335">
        <f>SUMIFS(PG_Transactions!$G:$G,PG_Transactions!$AK:$AK,$H335,PG_Transactions!$E:$E,"CAPTURE",PG_Transactions!$AQ:$AQ,1)</f>
        <v>999</v>
      </c>
      <c r="K335">
        <f t="shared" si="21"/>
        <v>0</v>
      </c>
      <c r="L335" t="str">
        <f t="shared" si="22"/>
        <v>Amount Match</v>
      </c>
    </row>
    <row r="336" spans="1:12" hidden="1" x14ac:dyDescent="0.3">
      <c r="A336" t="s">
        <v>692</v>
      </c>
      <c r="B336" s="1">
        <v>46270</v>
      </c>
      <c r="C336" t="s">
        <v>693</v>
      </c>
      <c r="D336" t="s">
        <v>38</v>
      </c>
      <c r="E336" t="s">
        <v>17</v>
      </c>
      <c r="F336">
        <v>5998</v>
      </c>
      <c r="G336" t="s">
        <v>10</v>
      </c>
      <c r="H336" t="str">
        <f t="shared" si="20"/>
        <v>ORD26000335</v>
      </c>
      <c r="I336">
        <f>COUNTIFS(PG_Transactions!$AK:$AK,$H336,PG_Transactions!$E:$E,"CAPTURE",PG_Transactions!$AQ:$AQ,1)</f>
        <v>1</v>
      </c>
      <c r="J336">
        <f>SUMIFS(PG_Transactions!$G:$G,PG_Transactions!$AK:$AK,$H336,PG_Transactions!$E:$E,"CAPTURE",PG_Transactions!$AQ:$AQ,1)</f>
        <v>5998</v>
      </c>
      <c r="K336">
        <f t="shared" si="21"/>
        <v>0</v>
      </c>
      <c r="L336" t="str">
        <f t="shared" si="22"/>
        <v>Amount Match</v>
      </c>
    </row>
    <row r="337" spans="1:12" hidden="1" x14ac:dyDescent="0.3">
      <c r="A337" t="s">
        <v>694</v>
      </c>
      <c r="B337" s="1">
        <v>46291</v>
      </c>
      <c r="C337" t="s">
        <v>695</v>
      </c>
      <c r="D337" t="s">
        <v>38</v>
      </c>
      <c r="E337" t="s">
        <v>17</v>
      </c>
      <c r="F337">
        <v>13597</v>
      </c>
      <c r="G337" t="s">
        <v>10</v>
      </c>
      <c r="H337" t="str">
        <f t="shared" si="20"/>
        <v>ORD26000336</v>
      </c>
      <c r="I337">
        <f>COUNTIFS(PG_Transactions!$AK:$AK,$H337,PG_Transactions!$E:$E,"CAPTURE",PG_Transactions!$AQ:$AQ,1)</f>
        <v>1</v>
      </c>
      <c r="J337">
        <f>SUMIFS(PG_Transactions!$G:$G,PG_Transactions!$AK:$AK,$H337,PG_Transactions!$E:$E,"CAPTURE",PG_Transactions!$AQ:$AQ,1)</f>
        <v>13597</v>
      </c>
      <c r="K337">
        <f t="shared" si="21"/>
        <v>0</v>
      </c>
      <c r="L337" t="str">
        <f t="shared" si="22"/>
        <v>Amount Match</v>
      </c>
    </row>
    <row r="338" spans="1:12" hidden="1" x14ac:dyDescent="0.3">
      <c r="A338" t="s">
        <v>696</v>
      </c>
      <c r="B338" s="1">
        <v>46280</v>
      </c>
      <c r="C338" t="s">
        <v>697</v>
      </c>
      <c r="D338" t="s">
        <v>38</v>
      </c>
      <c r="E338" t="s">
        <v>17</v>
      </c>
      <c r="F338">
        <v>4498</v>
      </c>
      <c r="G338" t="s">
        <v>10</v>
      </c>
      <c r="H338" t="str">
        <f t="shared" si="20"/>
        <v>ORD26000337</v>
      </c>
      <c r="I338">
        <f>COUNTIFS(PG_Transactions!$AK:$AK,$H338,PG_Transactions!$E:$E,"CAPTURE",PG_Transactions!$AQ:$AQ,1)</f>
        <v>1</v>
      </c>
      <c r="J338">
        <f>SUMIFS(PG_Transactions!$G:$G,PG_Transactions!$AK:$AK,$H338,PG_Transactions!$E:$E,"CAPTURE",PG_Transactions!$AQ:$AQ,1)</f>
        <v>4498</v>
      </c>
      <c r="K338">
        <f t="shared" si="21"/>
        <v>0</v>
      </c>
      <c r="L338" t="str">
        <f t="shared" si="22"/>
        <v>Amount Match</v>
      </c>
    </row>
    <row r="339" spans="1:12" hidden="1" x14ac:dyDescent="0.3">
      <c r="A339" t="s">
        <v>698</v>
      </c>
      <c r="B339" s="1">
        <v>46294</v>
      </c>
      <c r="C339" t="s">
        <v>699</v>
      </c>
      <c r="D339" t="s">
        <v>24</v>
      </c>
      <c r="E339" t="s">
        <v>9</v>
      </c>
      <c r="F339">
        <v>3098</v>
      </c>
      <c r="G339" t="s">
        <v>10</v>
      </c>
      <c r="H339" t="str">
        <f t="shared" si="20"/>
        <v>ORD26000338</v>
      </c>
      <c r="I339">
        <f>COUNTIFS(PG_Transactions!$AK:$AK,$H339,PG_Transactions!$E:$E,"CAPTURE",PG_Transactions!$AQ:$AQ,1)</f>
        <v>1</v>
      </c>
      <c r="J339">
        <f>SUMIFS(PG_Transactions!$G:$G,PG_Transactions!$AK:$AK,$H339,PG_Transactions!$E:$E,"CAPTURE",PG_Transactions!$AQ:$AQ,1)</f>
        <v>3098</v>
      </c>
      <c r="K339">
        <f t="shared" si="21"/>
        <v>0</v>
      </c>
      <c r="L339" t="str">
        <f t="shared" si="22"/>
        <v>Amount Match</v>
      </c>
    </row>
    <row r="340" spans="1:12" hidden="1" x14ac:dyDescent="0.3">
      <c r="A340" t="s">
        <v>700</v>
      </c>
      <c r="B340" s="1">
        <v>46269</v>
      </c>
      <c r="C340" t="s">
        <v>701</v>
      </c>
      <c r="D340" t="s">
        <v>65</v>
      </c>
      <c r="E340" t="s">
        <v>44</v>
      </c>
      <c r="F340">
        <v>6597</v>
      </c>
      <c r="G340" t="s">
        <v>10</v>
      </c>
      <c r="H340" t="str">
        <f t="shared" si="20"/>
        <v>ORD26000339</v>
      </c>
      <c r="I340">
        <f>COUNTIFS(PG_Transactions!$AK:$AK,$H340,PG_Transactions!$E:$E,"CAPTURE",PG_Transactions!$AQ:$AQ,1)</f>
        <v>1</v>
      </c>
      <c r="J340">
        <f>SUMIFS(PG_Transactions!$G:$G,PG_Transactions!$AK:$AK,$H340,PG_Transactions!$E:$E,"CAPTURE",PG_Transactions!$AQ:$AQ,1)</f>
        <v>6597</v>
      </c>
      <c r="K340">
        <f t="shared" si="21"/>
        <v>0</v>
      </c>
      <c r="L340" t="str">
        <f t="shared" si="22"/>
        <v>Amount Match</v>
      </c>
    </row>
    <row r="341" spans="1:12" hidden="1" x14ac:dyDescent="0.3">
      <c r="A341" t="s">
        <v>702</v>
      </c>
      <c r="B341" s="1">
        <v>46280</v>
      </c>
      <c r="C341" t="s">
        <v>703</v>
      </c>
      <c r="D341" t="s">
        <v>24</v>
      </c>
      <c r="E341" t="s">
        <v>17</v>
      </c>
      <c r="F341">
        <v>1799</v>
      </c>
      <c r="G341" t="s">
        <v>10</v>
      </c>
      <c r="H341" t="str">
        <f t="shared" si="20"/>
        <v>ORD26000340</v>
      </c>
      <c r="I341">
        <f>COUNTIFS(PG_Transactions!$AK:$AK,$H341,PG_Transactions!$E:$E,"CAPTURE",PG_Transactions!$AQ:$AQ,1)</f>
        <v>1</v>
      </c>
      <c r="J341">
        <f>SUMIFS(PG_Transactions!$G:$G,PG_Transactions!$AK:$AK,$H341,PG_Transactions!$E:$E,"CAPTURE",PG_Transactions!$AQ:$AQ,1)</f>
        <v>1799</v>
      </c>
      <c r="K341">
        <f t="shared" si="21"/>
        <v>0</v>
      </c>
      <c r="L341" t="str">
        <f t="shared" si="22"/>
        <v>Amount Match</v>
      </c>
    </row>
    <row r="342" spans="1:12" hidden="1" x14ac:dyDescent="0.3">
      <c r="A342" t="s">
        <v>704</v>
      </c>
      <c r="B342" s="1">
        <v>46287</v>
      </c>
      <c r="C342" t="s">
        <v>705</v>
      </c>
      <c r="D342" t="s">
        <v>13</v>
      </c>
      <c r="E342" t="s">
        <v>9</v>
      </c>
      <c r="F342">
        <v>3499</v>
      </c>
      <c r="G342" t="s">
        <v>10</v>
      </c>
      <c r="H342" t="str">
        <f t="shared" si="20"/>
        <v>ORD26000341</v>
      </c>
      <c r="I342">
        <f>COUNTIFS(PG_Transactions!$AK:$AK,$H342,PG_Transactions!$E:$E,"CAPTURE",PG_Transactions!$AQ:$AQ,1)</f>
        <v>1</v>
      </c>
      <c r="J342">
        <f>SUMIFS(PG_Transactions!$G:$G,PG_Transactions!$AK:$AK,$H342,PG_Transactions!$E:$E,"CAPTURE",PG_Transactions!$AQ:$AQ,1)</f>
        <v>3499</v>
      </c>
      <c r="K342">
        <f t="shared" si="21"/>
        <v>0</v>
      </c>
      <c r="L342" t="str">
        <f t="shared" si="22"/>
        <v>Amount Match</v>
      </c>
    </row>
    <row r="343" spans="1:12" hidden="1" x14ac:dyDescent="0.3">
      <c r="A343" t="s">
        <v>706</v>
      </c>
      <c r="B343" s="1">
        <v>46284</v>
      </c>
      <c r="C343" t="s">
        <v>707</v>
      </c>
      <c r="D343" t="s">
        <v>65</v>
      </c>
      <c r="E343" t="s">
        <v>17</v>
      </c>
      <c r="F343">
        <v>299</v>
      </c>
      <c r="G343" t="s">
        <v>10</v>
      </c>
      <c r="H343" t="str">
        <f t="shared" si="20"/>
        <v>ORD26000342</v>
      </c>
      <c r="I343">
        <f>COUNTIFS(PG_Transactions!$AK:$AK,$H343,PG_Transactions!$E:$E,"CAPTURE",PG_Transactions!$AQ:$AQ,1)</f>
        <v>1</v>
      </c>
      <c r="J343">
        <f>SUMIFS(PG_Transactions!$G:$G,PG_Transactions!$AK:$AK,$H343,PG_Transactions!$E:$E,"CAPTURE",PG_Transactions!$AQ:$AQ,1)</f>
        <v>299</v>
      </c>
      <c r="K343">
        <f t="shared" si="21"/>
        <v>0</v>
      </c>
      <c r="L343" t="str">
        <f t="shared" si="22"/>
        <v>Amount Match</v>
      </c>
    </row>
    <row r="344" spans="1:12" hidden="1" x14ac:dyDescent="0.3">
      <c r="A344" t="s">
        <v>708</v>
      </c>
      <c r="B344" s="1">
        <v>46295</v>
      </c>
      <c r="C344" t="s">
        <v>709</v>
      </c>
      <c r="D344" t="s">
        <v>16</v>
      </c>
      <c r="E344" t="s">
        <v>9</v>
      </c>
      <c r="F344">
        <v>1499</v>
      </c>
      <c r="G344" t="s">
        <v>10</v>
      </c>
      <c r="H344" t="str">
        <f t="shared" si="20"/>
        <v>ORD26000343</v>
      </c>
      <c r="I344">
        <f>COUNTIFS(PG_Transactions!$AK:$AK,$H344,PG_Transactions!$E:$E,"CAPTURE",PG_Transactions!$AQ:$AQ,1)</f>
        <v>1</v>
      </c>
      <c r="J344">
        <f>SUMIFS(PG_Transactions!$G:$G,PG_Transactions!$AK:$AK,$H344,PG_Transactions!$E:$E,"CAPTURE",PG_Transactions!$AQ:$AQ,1)</f>
        <v>1499</v>
      </c>
      <c r="K344">
        <f t="shared" si="21"/>
        <v>0</v>
      </c>
      <c r="L344" t="str">
        <f t="shared" si="22"/>
        <v>Amount Match</v>
      </c>
    </row>
    <row r="345" spans="1:12" hidden="1" x14ac:dyDescent="0.3">
      <c r="A345" t="s">
        <v>710</v>
      </c>
      <c r="B345" s="1">
        <v>46277</v>
      </c>
      <c r="C345" t="s">
        <v>711</v>
      </c>
      <c r="D345" t="s">
        <v>38</v>
      </c>
      <c r="E345" t="s">
        <v>9</v>
      </c>
      <c r="F345">
        <v>9498</v>
      </c>
      <c r="G345" t="s">
        <v>105</v>
      </c>
      <c r="H345" t="str">
        <f t="shared" si="20"/>
        <v>ORD26000344</v>
      </c>
      <c r="I345">
        <f>COUNTIFS(PG_Transactions!$AK:$AK,$H345,PG_Transactions!$E:$E,"CAPTURE",PG_Transactions!$AQ:$AQ,1)</f>
        <v>0</v>
      </c>
      <c r="J345">
        <f>SUMIFS(PG_Transactions!$G:$G,PG_Transactions!$AK:$AK,$H345,PG_Transactions!$E:$E,"CAPTURE",PG_Transactions!$AQ:$AQ,1)</f>
        <v>0</v>
      </c>
      <c r="K345">
        <f t="shared" si="21"/>
        <v>-9498</v>
      </c>
      <c r="L345" t="str">
        <f t="shared" si="22"/>
        <v>No Capture</v>
      </c>
    </row>
    <row r="346" spans="1:12" hidden="1" x14ac:dyDescent="0.3">
      <c r="A346" t="s">
        <v>712</v>
      </c>
      <c r="B346" s="1">
        <v>46270</v>
      </c>
      <c r="C346" t="s">
        <v>713</v>
      </c>
      <c r="D346" t="s">
        <v>51</v>
      </c>
      <c r="E346" t="s">
        <v>9</v>
      </c>
      <c r="F346">
        <v>9347</v>
      </c>
      <c r="G346" t="s">
        <v>10</v>
      </c>
      <c r="H346" t="str">
        <f t="shared" si="20"/>
        <v>ORD26000345</v>
      </c>
      <c r="I346">
        <f>COUNTIFS(PG_Transactions!$AK:$AK,$H346,PG_Transactions!$E:$E,"CAPTURE",PG_Transactions!$AQ:$AQ,1)</f>
        <v>1</v>
      </c>
      <c r="J346">
        <f>SUMIFS(PG_Transactions!$G:$G,PG_Transactions!$AK:$AK,$H346,PG_Transactions!$E:$E,"CAPTURE",PG_Transactions!$AQ:$AQ,1)</f>
        <v>9347</v>
      </c>
      <c r="K346">
        <f t="shared" si="21"/>
        <v>0</v>
      </c>
      <c r="L346" t="str">
        <f t="shared" si="22"/>
        <v>Amount Match</v>
      </c>
    </row>
    <row r="347" spans="1:12" hidden="1" x14ac:dyDescent="0.3">
      <c r="A347" t="s">
        <v>714</v>
      </c>
      <c r="B347" s="1">
        <v>46289</v>
      </c>
      <c r="C347" t="s">
        <v>715</v>
      </c>
      <c r="D347" t="s">
        <v>24</v>
      </c>
      <c r="E347" t="s">
        <v>9</v>
      </c>
      <c r="F347">
        <v>7999</v>
      </c>
      <c r="G347" t="s">
        <v>10</v>
      </c>
      <c r="H347" t="str">
        <f t="shared" si="20"/>
        <v>ORD26000346</v>
      </c>
      <c r="I347">
        <f>COUNTIFS(PG_Transactions!$AK:$AK,$H347,PG_Transactions!$E:$E,"CAPTURE",PG_Transactions!$AQ:$AQ,1)</f>
        <v>1</v>
      </c>
      <c r="J347">
        <f>SUMIFS(PG_Transactions!$G:$G,PG_Transactions!$AK:$AK,$H347,PG_Transactions!$E:$E,"CAPTURE",PG_Transactions!$AQ:$AQ,1)</f>
        <v>7999</v>
      </c>
      <c r="K347">
        <f t="shared" si="21"/>
        <v>0</v>
      </c>
      <c r="L347" t="str">
        <f t="shared" si="22"/>
        <v>Amount Match</v>
      </c>
    </row>
    <row r="348" spans="1:12" hidden="1" x14ac:dyDescent="0.3">
      <c r="A348" t="s">
        <v>716</v>
      </c>
      <c r="B348" s="1">
        <v>46287</v>
      </c>
      <c r="C348" t="s">
        <v>717</v>
      </c>
      <c r="D348" t="s">
        <v>41</v>
      </c>
      <c r="E348" t="s">
        <v>9</v>
      </c>
      <c r="F348">
        <v>4897</v>
      </c>
      <c r="G348" t="s">
        <v>10</v>
      </c>
      <c r="H348" t="str">
        <f t="shared" si="20"/>
        <v>ORD26000347</v>
      </c>
      <c r="I348">
        <f>COUNTIFS(PG_Transactions!$AK:$AK,$H348,PG_Transactions!$E:$E,"CAPTURE",PG_Transactions!$AQ:$AQ,1)</f>
        <v>1</v>
      </c>
      <c r="J348">
        <f>SUMIFS(PG_Transactions!$G:$G,PG_Transactions!$AK:$AK,$H348,PG_Transactions!$E:$E,"CAPTURE",PG_Transactions!$AQ:$AQ,1)</f>
        <v>4897</v>
      </c>
      <c r="K348">
        <f t="shared" si="21"/>
        <v>0</v>
      </c>
      <c r="L348" t="str">
        <f t="shared" si="22"/>
        <v>Amount Match</v>
      </c>
    </row>
    <row r="349" spans="1:12" hidden="1" x14ac:dyDescent="0.3">
      <c r="A349" t="s">
        <v>718</v>
      </c>
      <c r="B349" s="1">
        <v>46270</v>
      </c>
      <c r="C349" t="s">
        <v>719</v>
      </c>
      <c r="D349" t="s">
        <v>65</v>
      </c>
      <c r="E349" t="s">
        <v>17</v>
      </c>
      <c r="F349">
        <v>599</v>
      </c>
      <c r="G349" t="s">
        <v>70</v>
      </c>
      <c r="H349" t="str">
        <f t="shared" si="20"/>
        <v>ORD26000348</v>
      </c>
      <c r="I349">
        <f>COUNTIFS(PG_Transactions!$AK:$AK,$H349,PG_Transactions!$E:$E,"CAPTURE",PG_Transactions!$AQ:$AQ,1)</f>
        <v>0</v>
      </c>
      <c r="J349">
        <f>SUMIFS(PG_Transactions!$G:$G,PG_Transactions!$AK:$AK,$H349,PG_Transactions!$E:$E,"CAPTURE",PG_Transactions!$AQ:$AQ,1)</f>
        <v>0</v>
      </c>
      <c r="K349">
        <f t="shared" si="21"/>
        <v>-599</v>
      </c>
      <c r="L349" t="str">
        <f t="shared" si="22"/>
        <v>No Capture</v>
      </c>
    </row>
    <row r="350" spans="1:12" hidden="1" x14ac:dyDescent="0.3">
      <c r="A350" t="s">
        <v>720</v>
      </c>
      <c r="B350" s="1">
        <v>46291</v>
      </c>
      <c r="C350" t="s">
        <v>721</v>
      </c>
      <c r="D350" t="s">
        <v>13</v>
      </c>
      <c r="E350" t="s">
        <v>44</v>
      </c>
      <c r="F350">
        <v>8797</v>
      </c>
      <c r="G350" t="s">
        <v>70</v>
      </c>
      <c r="H350" t="str">
        <f t="shared" si="20"/>
        <v>ORD26000349</v>
      </c>
      <c r="I350">
        <f>COUNTIFS(PG_Transactions!$AK:$AK,$H350,PG_Transactions!$E:$E,"CAPTURE",PG_Transactions!$AQ:$AQ,1)</f>
        <v>1</v>
      </c>
      <c r="J350">
        <f>SUMIFS(PG_Transactions!$G:$G,PG_Transactions!$AK:$AK,$H350,PG_Transactions!$E:$E,"CAPTURE",PG_Transactions!$AQ:$AQ,1)</f>
        <v>8797</v>
      </c>
      <c r="K350">
        <f t="shared" si="21"/>
        <v>0</v>
      </c>
      <c r="L350" t="str">
        <f t="shared" si="22"/>
        <v>Amount Match</v>
      </c>
    </row>
    <row r="351" spans="1:12" hidden="1" x14ac:dyDescent="0.3">
      <c r="A351" t="s">
        <v>722</v>
      </c>
      <c r="B351" s="1">
        <v>46268</v>
      </c>
      <c r="C351" t="s">
        <v>723</v>
      </c>
      <c r="D351" t="s">
        <v>13</v>
      </c>
      <c r="E351" t="s">
        <v>17</v>
      </c>
      <c r="F351">
        <v>2499</v>
      </c>
      <c r="G351" t="s">
        <v>10</v>
      </c>
      <c r="H351" t="str">
        <f t="shared" si="20"/>
        <v>ORD26000350</v>
      </c>
      <c r="I351">
        <f>COUNTIFS(PG_Transactions!$AK:$AK,$H351,PG_Transactions!$E:$E,"CAPTURE",PG_Transactions!$AQ:$AQ,1)</f>
        <v>1</v>
      </c>
      <c r="J351">
        <f>SUMIFS(PG_Transactions!$G:$G,PG_Transactions!$AK:$AK,$H351,PG_Transactions!$E:$E,"CAPTURE",PG_Transactions!$AQ:$AQ,1)</f>
        <v>2499</v>
      </c>
      <c r="K351">
        <f t="shared" si="21"/>
        <v>0</v>
      </c>
      <c r="L351" t="str">
        <f t="shared" si="22"/>
        <v>Amount Match</v>
      </c>
    </row>
    <row r="352" spans="1:12" hidden="1" x14ac:dyDescent="0.3">
      <c r="A352" t="s">
        <v>724</v>
      </c>
      <c r="B352" s="1">
        <v>46289</v>
      </c>
      <c r="C352" t="s">
        <v>725</v>
      </c>
      <c r="D352" t="s">
        <v>51</v>
      </c>
      <c r="E352" t="s">
        <v>9</v>
      </c>
      <c r="F352">
        <v>1299</v>
      </c>
      <c r="G352" t="s">
        <v>10</v>
      </c>
      <c r="H352" t="str">
        <f t="shared" si="20"/>
        <v>ORD26000351</v>
      </c>
      <c r="I352">
        <f>COUNTIFS(PG_Transactions!$AK:$AK,$H352,PG_Transactions!$E:$E,"CAPTURE",PG_Transactions!$AQ:$AQ,1)</f>
        <v>1</v>
      </c>
      <c r="J352">
        <f>SUMIFS(PG_Transactions!$G:$G,PG_Transactions!$AK:$AK,$H352,PG_Transactions!$E:$E,"CAPTURE",PG_Transactions!$AQ:$AQ,1)</f>
        <v>1299</v>
      </c>
      <c r="K352">
        <f t="shared" si="21"/>
        <v>0</v>
      </c>
      <c r="L352" t="str">
        <f t="shared" si="22"/>
        <v>Amount Match</v>
      </c>
    </row>
    <row r="353" spans="1:12" hidden="1" x14ac:dyDescent="0.3">
      <c r="A353" t="s">
        <v>726</v>
      </c>
      <c r="B353" s="1">
        <v>46282</v>
      </c>
      <c r="C353" t="s">
        <v>727</v>
      </c>
      <c r="D353" t="s">
        <v>27</v>
      </c>
      <c r="E353" t="s">
        <v>17</v>
      </c>
      <c r="F353">
        <v>599</v>
      </c>
      <c r="G353" t="s">
        <v>10</v>
      </c>
      <c r="H353" t="str">
        <f t="shared" si="20"/>
        <v>ORD26000352</v>
      </c>
      <c r="I353">
        <f>COUNTIFS(PG_Transactions!$AK:$AK,$H353,PG_Transactions!$E:$E,"CAPTURE",PG_Transactions!$AQ:$AQ,1)</f>
        <v>1</v>
      </c>
      <c r="J353">
        <f>SUMIFS(PG_Transactions!$G:$G,PG_Transactions!$AK:$AK,$H353,PG_Transactions!$E:$E,"CAPTURE",PG_Transactions!$AQ:$AQ,1)</f>
        <v>599</v>
      </c>
      <c r="K353">
        <f t="shared" si="21"/>
        <v>0</v>
      </c>
      <c r="L353" t="str">
        <f t="shared" si="22"/>
        <v>Amount Match</v>
      </c>
    </row>
    <row r="354" spans="1:12" hidden="1" x14ac:dyDescent="0.3">
      <c r="A354" t="s">
        <v>728</v>
      </c>
      <c r="B354" s="1">
        <v>46285</v>
      </c>
      <c r="C354" t="s">
        <v>729</v>
      </c>
      <c r="D354" t="s">
        <v>38</v>
      </c>
      <c r="E354" t="s">
        <v>9</v>
      </c>
      <c r="F354">
        <v>9597</v>
      </c>
      <c r="G354" t="s">
        <v>10</v>
      </c>
      <c r="H354" t="str">
        <f t="shared" si="20"/>
        <v>ORD26000353</v>
      </c>
      <c r="I354">
        <f>COUNTIFS(PG_Transactions!$AK:$AK,$H354,PG_Transactions!$E:$E,"CAPTURE",PG_Transactions!$AQ:$AQ,1)</f>
        <v>1</v>
      </c>
      <c r="J354">
        <f>SUMIFS(PG_Transactions!$G:$G,PG_Transactions!$AK:$AK,$H354,PG_Transactions!$E:$E,"CAPTURE",PG_Transactions!$AQ:$AQ,1)</f>
        <v>9597</v>
      </c>
      <c r="K354">
        <f t="shared" si="21"/>
        <v>0</v>
      </c>
      <c r="L354" t="str">
        <f t="shared" si="22"/>
        <v>Amount Match</v>
      </c>
    </row>
    <row r="355" spans="1:12" hidden="1" x14ac:dyDescent="0.3">
      <c r="A355" t="s">
        <v>730</v>
      </c>
      <c r="B355" s="1">
        <v>46273</v>
      </c>
      <c r="C355" t="s">
        <v>731</v>
      </c>
      <c r="D355" t="s">
        <v>16</v>
      </c>
      <c r="E355" t="s">
        <v>44</v>
      </c>
      <c r="F355">
        <v>1598</v>
      </c>
      <c r="G355" t="s">
        <v>10</v>
      </c>
      <c r="H355" t="str">
        <f t="shared" si="20"/>
        <v>ORD26000354</v>
      </c>
      <c r="I355">
        <f>COUNTIFS(PG_Transactions!$AK:$AK,$H355,PG_Transactions!$E:$E,"CAPTURE",PG_Transactions!$AQ:$AQ,1)</f>
        <v>1</v>
      </c>
      <c r="J355">
        <f>SUMIFS(PG_Transactions!$G:$G,PG_Transactions!$AK:$AK,$H355,PG_Transactions!$E:$E,"CAPTURE",PG_Transactions!$AQ:$AQ,1)</f>
        <v>1598</v>
      </c>
      <c r="K355">
        <f t="shared" si="21"/>
        <v>0</v>
      </c>
      <c r="L355" t="str">
        <f t="shared" si="22"/>
        <v>Amount Match</v>
      </c>
    </row>
    <row r="356" spans="1:12" hidden="1" x14ac:dyDescent="0.3">
      <c r="A356" t="s">
        <v>732</v>
      </c>
      <c r="B356" s="1">
        <v>46283</v>
      </c>
      <c r="C356" t="s">
        <v>733</v>
      </c>
      <c r="E356" t="s">
        <v>17</v>
      </c>
      <c r="F356">
        <v>1298</v>
      </c>
      <c r="G356" t="s">
        <v>70</v>
      </c>
      <c r="H356" t="str">
        <f t="shared" si="20"/>
        <v>ORD26000355</v>
      </c>
      <c r="I356">
        <f>COUNTIFS(PG_Transactions!$AK:$AK,$H356,PG_Transactions!$E:$E,"CAPTURE",PG_Transactions!$AQ:$AQ,1)</f>
        <v>0</v>
      </c>
      <c r="J356">
        <f>SUMIFS(PG_Transactions!$G:$G,PG_Transactions!$AK:$AK,$H356,PG_Transactions!$E:$E,"CAPTURE",PG_Transactions!$AQ:$AQ,1)</f>
        <v>0</v>
      </c>
      <c r="K356">
        <f t="shared" si="21"/>
        <v>-1298</v>
      </c>
      <c r="L356" t="str">
        <f t="shared" si="22"/>
        <v>No Capture</v>
      </c>
    </row>
    <row r="357" spans="1:12" hidden="1" x14ac:dyDescent="0.3">
      <c r="A357" t="s">
        <v>734</v>
      </c>
      <c r="B357" s="1">
        <v>46288</v>
      </c>
      <c r="C357" t="s">
        <v>735</v>
      </c>
      <c r="D357" t="s">
        <v>24</v>
      </c>
      <c r="E357" t="s">
        <v>9</v>
      </c>
      <c r="F357">
        <v>1798</v>
      </c>
      <c r="G357" t="s">
        <v>10</v>
      </c>
      <c r="H357" t="str">
        <f t="shared" si="20"/>
        <v>ORD26000356</v>
      </c>
      <c r="I357">
        <f>COUNTIFS(PG_Transactions!$AK:$AK,$H357,PG_Transactions!$E:$E,"CAPTURE",PG_Transactions!$AQ:$AQ,1)</f>
        <v>1</v>
      </c>
      <c r="J357">
        <f>SUMIFS(PG_Transactions!$G:$G,PG_Transactions!$AK:$AK,$H357,PG_Transactions!$E:$E,"CAPTURE",PG_Transactions!$AQ:$AQ,1)</f>
        <v>1798</v>
      </c>
      <c r="K357">
        <f t="shared" si="21"/>
        <v>0</v>
      </c>
      <c r="L357" t="str">
        <f t="shared" si="22"/>
        <v>Amount Match</v>
      </c>
    </row>
    <row r="358" spans="1:12" hidden="1" x14ac:dyDescent="0.3">
      <c r="A358" t="s">
        <v>736</v>
      </c>
      <c r="B358" s="1">
        <v>46273</v>
      </c>
      <c r="C358" t="s">
        <v>737</v>
      </c>
      <c r="D358" t="s">
        <v>65</v>
      </c>
      <c r="E358" t="s">
        <v>9</v>
      </c>
      <c r="F358">
        <v>799</v>
      </c>
      <c r="G358" t="s">
        <v>10</v>
      </c>
      <c r="H358" t="str">
        <f t="shared" si="20"/>
        <v>ORD26000357</v>
      </c>
      <c r="I358">
        <f>COUNTIFS(PG_Transactions!$AK:$AK,$H358,PG_Transactions!$E:$E,"CAPTURE",PG_Transactions!$AQ:$AQ,1)</f>
        <v>1</v>
      </c>
      <c r="J358">
        <f>SUMIFS(PG_Transactions!$G:$G,PG_Transactions!$AK:$AK,$H358,PG_Transactions!$E:$E,"CAPTURE",PG_Transactions!$AQ:$AQ,1)</f>
        <v>799</v>
      </c>
      <c r="K358">
        <f t="shared" si="21"/>
        <v>0</v>
      </c>
      <c r="L358" t="str">
        <f t="shared" si="22"/>
        <v>Amount Match</v>
      </c>
    </row>
    <row r="359" spans="1:12" hidden="1" x14ac:dyDescent="0.3">
      <c r="A359" t="s">
        <v>738</v>
      </c>
      <c r="B359" s="1">
        <v>46283</v>
      </c>
      <c r="C359" t="s">
        <v>739</v>
      </c>
      <c r="D359" t="s">
        <v>13</v>
      </c>
      <c r="E359" t="s">
        <v>9</v>
      </c>
      <c r="F359">
        <v>3098</v>
      </c>
      <c r="G359" t="s">
        <v>10</v>
      </c>
      <c r="H359" t="str">
        <f t="shared" si="20"/>
        <v>ORD26000358</v>
      </c>
      <c r="I359">
        <f>COUNTIFS(PG_Transactions!$AK:$AK,$H359,PG_Transactions!$E:$E,"CAPTURE",PG_Transactions!$AQ:$AQ,1)</f>
        <v>1</v>
      </c>
      <c r="J359">
        <f>SUMIFS(PG_Transactions!$G:$G,PG_Transactions!$AK:$AK,$H359,PG_Transactions!$E:$E,"CAPTURE",PG_Transactions!$AQ:$AQ,1)</f>
        <v>3098</v>
      </c>
      <c r="K359">
        <f t="shared" si="21"/>
        <v>0</v>
      </c>
      <c r="L359" t="str">
        <f t="shared" si="22"/>
        <v>Amount Match</v>
      </c>
    </row>
    <row r="360" spans="1:12" hidden="1" x14ac:dyDescent="0.3">
      <c r="A360" t="s">
        <v>740</v>
      </c>
      <c r="B360" s="1">
        <v>46276</v>
      </c>
      <c r="C360" t="s">
        <v>741</v>
      </c>
      <c r="D360" t="s">
        <v>65</v>
      </c>
      <c r="E360" t="s">
        <v>9</v>
      </c>
      <c r="F360">
        <v>9847</v>
      </c>
      <c r="G360" t="s">
        <v>10</v>
      </c>
      <c r="H360" t="str">
        <f t="shared" si="20"/>
        <v>ORD26000359</v>
      </c>
      <c r="I360">
        <f>COUNTIFS(PG_Transactions!$AK:$AK,$H360,PG_Transactions!$E:$E,"CAPTURE",PG_Transactions!$AQ:$AQ,1)</f>
        <v>1</v>
      </c>
      <c r="J360">
        <f>SUMIFS(PG_Transactions!$G:$G,PG_Transactions!$AK:$AK,$H360,PG_Transactions!$E:$E,"CAPTURE",PG_Transactions!$AQ:$AQ,1)</f>
        <v>9847</v>
      </c>
      <c r="K360">
        <f t="shared" si="21"/>
        <v>0</v>
      </c>
      <c r="L360" t="str">
        <f t="shared" si="22"/>
        <v>Amount Match</v>
      </c>
    </row>
    <row r="361" spans="1:12" hidden="1" x14ac:dyDescent="0.3">
      <c r="A361" t="s">
        <v>742</v>
      </c>
      <c r="B361" s="1">
        <v>46274</v>
      </c>
      <c r="C361" t="s">
        <v>743</v>
      </c>
      <c r="D361" t="s">
        <v>27</v>
      </c>
      <c r="E361" t="s">
        <v>33</v>
      </c>
      <c r="F361">
        <v>5498</v>
      </c>
      <c r="G361" t="s">
        <v>10</v>
      </c>
      <c r="H361" t="str">
        <f t="shared" si="20"/>
        <v>ORD26000360</v>
      </c>
      <c r="I361">
        <f>COUNTIFS(PG_Transactions!$AK:$AK,$H361,PG_Transactions!$E:$E,"CAPTURE",PG_Transactions!$AQ:$AQ,1)</f>
        <v>1</v>
      </c>
      <c r="J361">
        <f>SUMIFS(PG_Transactions!$G:$G,PG_Transactions!$AK:$AK,$H361,PG_Transactions!$E:$E,"CAPTURE",PG_Transactions!$AQ:$AQ,1)</f>
        <v>5498</v>
      </c>
      <c r="K361">
        <f t="shared" si="21"/>
        <v>0</v>
      </c>
      <c r="L361" t="str">
        <f t="shared" si="22"/>
        <v>Amount Match</v>
      </c>
    </row>
    <row r="362" spans="1:12" hidden="1" x14ac:dyDescent="0.3">
      <c r="A362" t="s">
        <v>744</v>
      </c>
      <c r="B362" s="1">
        <v>46289</v>
      </c>
      <c r="C362" t="s">
        <v>745</v>
      </c>
      <c r="D362" t="s">
        <v>65</v>
      </c>
      <c r="E362" t="s">
        <v>44</v>
      </c>
      <c r="F362">
        <v>3897</v>
      </c>
      <c r="G362" t="s">
        <v>10</v>
      </c>
      <c r="H362" t="str">
        <f t="shared" si="20"/>
        <v>ORD26000361</v>
      </c>
      <c r="I362">
        <f>COUNTIFS(PG_Transactions!$AK:$AK,$H362,PG_Transactions!$E:$E,"CAPTURE",PG_Transactions!$AQ:$AQ,1)</f>
        <v>1</v>
      </c>
      <c r="J362">
        <f>SUMIFS(PG_Transactions!$G:$G,PG_Transactions!$AK:$AK,$H362,PG_Transactions!$E:$E,"CAPTURE",PG_Transactions!$AQ:$AQ,1)</f>
        <v>3897</v>
      </c>
      <c r="K362">
        <f t="shared" si="21"/>
        <v>0</v>
      </c>
      <c r="L362" t="str">
        <f t="shared" si="22"/>
        <v>Amount Match</v>
      </c>
    </row>
    <row r="363" spans="1:12" hidden="1" x14ac:dyDescent="0.3">
      <c r="A363" t="s">
        <v>746</v>
      </c>
      <c r="B363" s="1">
        <v>46272</v>
      </c>
      <c r="C363" t="s">
        <v>747</v>
      </c>
      <c r="D363" t="s">
        <v>13</v>
      </c>
      <c r="E363" t="s">
        <v>44</v>
      </c>
      <c r="F363">
        <v>3499</v>
      </c>
      <c r="G363" t="s">
        <v>10</v>
      </c>
      <c r="H363" t="str">
        <f t="shared" si="20"/>
        <v>ORD26000362</v>
      </c>
      <c r="I363">
        <f>COUNTIFS(PG_Transactions!$AK:$AK,$H363,PG_Transactions!$E:$E,"CAPTURE",PG_Transactions!$AQ:$AQ,1)</f>
        <v>1</v>
      </c>
      <c r="J363">
        <f>SUMIFS(PG_Transactions!$G:$G,PG_Transactions!$AK:$AK,$H363,PG_Transactions!$E:$E,"CAPTURE",PG_Transactions!$AQ:$AQ,1)</f>
        <v>3499</v>
      </c>
      <c r="K363">
        <f t="shared" si="21"/>
        <v>0</v>
      </c>
      <c r="L363" t="str">
        <f t="shared" si="22"/>
        <v>Amount Match</v>
      </c>
    </row>
    <row r="364" spans="1:12" hidden="1" x14ac:dyDescent="0.3">
      <c r="A364" t="s">
        <v>748</v>
      </c>
      <c r="B364" s="1">
        <v>46288</v>
      </c>
      <c r="C364" t="s">
        <v>749</v>
      </c>
      <c r="D364" t="s">
        <v>32</v>
      </c>
      <c r="E364" t="s">
        <v>9</v>
      </c>
      <c r="F364">
        <v>4098</v>
      </c>
      <c r="G364" t="s">
        <v>10</v>
      </c>
      <c r="H364" t="str">
        <f t="shared" si="20"/>
        <v>ORD26000363</v>
      </c>
      <c r="I364">
        <f>COUNTIFS(PG_Transactions!$AK:$AK,$H364,PG_Transactions!$E:$E,"CAPTURE",PG_Transactions!$AQ:$AQ,1)</f>
        <v>1</v>
      </c>
      <c r="J364">
        <f>SUMIFS(PG_Transactions!$G:$G,PG_Transactions!$AK:$AK,$H364,PG_Transactions!$E:$E,"CAPTURE",PG_Transactions!$AQ:$AQ,1)</f>
        <v>4098</v>
      </c>
      <c r="K364">
        <f t="shared" si="21"/>
        <v>0</v>
      </c>
      <c r="L364" t="str">
        <f t="shared" si="22"/>
        <v>Amount Match</v>
      </c>
    </row>
    <row r="365" spans="1:12" hidden="1" x14ac:dyDescent="0.3">
      <c r="A365" t="s">
        <v>750</v>
      </c>
      <c r="B365" s="1">
        <v>46278</v>
      </c>
      <c r="C365" t="s">
        <v>751</v>
      </c>
      <c r="D365" t="s">
        <v>24</v>
      </c>
      <c r="E365" t="s">
        <v>9</v>
      </c>
      <c r="F365">
        <v>4798</v>
      </c>
      <c r="G365" t="s">
        <v>10</v>
      </c>
      <c r="H365" t="str">
        <f t="shared" si="20"/>
        <v>ORD26000364</v>
      </c>
      <c r="I365">
        <f>COUNTIFS(PG_Transactions!$AK:$AK,$H365,PG_Transactions!$E:$E,"CAPTURE",PG_Transactions!$AQ:$AQ,1)</f>
        <v>1</v>
      </c>
      <c r="J365">
        <f>SUMIFS(PG_Transactions!$G:$G,PG_Transactions!$AK:$AK,$H365,PG_Transactions!$E:$E,"CAPTURE",PG_Transactions!$AQ:$AQ,1)</f>
        <v>4798</v>
      </c>
      <c r="K365">
        <f t="shared" si="21"/>
        <v>0</v>
      </c>
      <c r="L365" t="str">
        <f t="shared" si="22"/>
        <v>Amount Match</v>
      </c>
    </row>
    <row r="366" spans="1:12" hidden="1" x14ac:dyDescent="0.3">
      <c r="A366" t="s">
        <v>752</v>
      </c>
      <c r="B366" s="1">
        <v>46280</v>
      </c>
      <c r="C366" t="s">
        <v>753</v>
      </c>
      <c r="D366" t="s">
        <v>13</v>
      </c>
      <c r="E366" t="s">
        <v>9</v>
      </c>
      <c r="F366">
        <v>4999</v>
      </c>
      <c r="G366" t="s">
        <v>56</v>
      </c>
      <c r="H366" t="str">
        <f t="shared" si="20"/>
        <v>ORD26000365</v>
      </c>
      <c r="I366">
        <f>COUNTIFS(PG_Transactions!$AK:$AK,$H366,PG_Transactions!$E:$E,"CAPTURE",PG_Transactions!$AQ:$AQ,1)</f>
        <v>1</v>
      </c>
      <c r="J366">
        <f>SUMIFS(PG_Transactions!$G:$G,PG_Transactions!$AK:$AK,$H366,PG_Transactions!$E:$E,"CAPTURE",PG_Transactions!$AQ:$AQ,1)</f>
        <v>4999</v>
      </c>
      <c r="K366">
        <f t="shared" si="21"/>
        <v>0</v>
      </c>
      <c r="L366" t="str">
        <f t="shared" si="22"/>
        <v>Amount Match</v>
      </c>
    </row>
    <row r="367" spans="1:12" hidden="1" x14ac:dyDescent="0.3">
      <c r="A367" t="s">
        <v>754</v>
      </c>
      <c r="B367" s="1">
        <v>46277</v>
      </c>
      <c r="C367" t="s">
        <v>755</v>
      </c>
      <c r="D367" t="s">
        <v>65</v>
      </c>
      <c r="E367" t="s">
        <v>33</v>
      </c>
      <c r="F367">
        <v>1299</v>
      </c>
      <c r="G367" t="s">
        <v>10</v>
      </c>
      <c r="H367" t="str">
        <f t="shared" si="20"/>
        <v>ORD26000366</v>
      </c>
      <c r="I367">
        <f>COUNTIFS(PG_Transactions!$AK:$AK,$H367,PG_Transactions!$E:$E,"CAPTURE",PG_Transactions!$AQ:$AQ,1)</f>
        <v>1</v>
      </c>
      <c r="J367">
        <f>SUMIFS(PG_Transactions!$G:$G,PG_Transactions!$AK:$AK,$H367,PG_Transactions!$E:$E,"CAPTURE",PG_Transactions!$AQ:$AQ,1)</f>
        <v>1299</v>
      </c>
      <c r="K367">
        <f t="shared" si="21"/>
        <v>0</v>
      </c>
      <c r="L367" t="str">
        <f t="shared" si="22"/>
        <v>Amount Match</v>
      </c>
    </row>
    <row r="368" spans="1:12" hidden="1" x14ac:dyDescent="0.3">
      <c r="A368" t="s">
        <v>756</v>
      </c>
      <c r="B368" s="1">
        <v>46274</v>
      </c>
      <c r="C368" t="s">
        <v>757</v>
      </c>
      <c r="D368" t="s">
        <v>41</v>
      </c>
      <c r="E368" t="s">
        <v>9</v>
      </c>
      <c r="F368">
        <v>4998</v>
      </c>
      <c r="G368" t="s">
        <v>10</v>
      </c>
      <c r="H368" t="str">
        <f t="shared" si="20"/>
        <v>ORD26000367</v>
      </c>
      <c r="I368">
        <f>COUNTIFS(PG_Transactions!$AK:$AK,$H368,PG_Transactions!$E:$E,"CAPTURE",PG_Transactions!$AQ:$AQ,1)</f>
        <v>1</v>
      </c>
      <c r="J368">
        <f>SUMIFS(PG_Transactions!$G:$G,PG_Transactions!$AK:$AK,$H368,PG_Transactions!$E:$E,"CAPTURE",PG_Transactions!$AQ:$AQ,1)</f>
        <v>4998</v>
      </c>
      <c r="K368">
        <f t="shared" si="21"/>
        <v>0</v>
      </c>
      <c r="L368" t="str">
        <f t="shared" si="22"/>
        <v>Amount Match</v>
      </c>
    </row>
    <row r="369" spans="1:12" hidden="1" x14ac:dyDescent="0.3">
      <c r="A369" t="s">
        <v>758</v>
      </c>
      <c r="B369" s="1">
        <v>46273</v>
      </c>
      <c r="C369" t="s">
        <v>759</v>
      </c>
      <c r="D369" t="s">
        <v>41</v>
      </c>
      <c r="E369" t="s">
        <v>17</v>
      </c>
      <c r="F369">
        <v>10498</v>
      </c>
      <c r="G369" t="s">
        <v>10</v>
      </c>
      <c r="H369" t="str">
        <f t="shared" si="20"/>
        <v>ORD26000368</v>
      </c>
      <c r="I369">
        <f>COUNTIFS(PG_Transactions!$AK:$AK,$H369,PG_Transactions!$E:$E,"CAPTURE",PG_Transactions!$AQ:$AQ,1)</f>
        <v>1</v>
      </c>
      <c r="J369">
        <f>SUMIFS(PG_Transactions!$G:$G,PG_Transactions!$AK:$AK,$H369,PG_Transactions!$E:$E,"CAPTURE",PG_Transactions!$AQ:$AQ,1)</f>
        <v>10498</v>
      </c>
      <c r="K369">
        <f t="shared" si="21"/>
        <v>0</v>
      </c>
      <c r="L369" t="str">
        <f t="shared" si="22"/>
        <v>Amount Match</v>
      </c>
    </row>
    <row r="370" spans="1:12" hidden="1" x14ac:dyDescent="0.3">
      <c r="A370" t="s">
        <v>760</v>
      </c>
      <c r="B370" s="1">
        <v>46274</v>
      </c>
      <c r="C370" t="s">
        <v>761</v>
      </c>
      <c r="E370" t="s">
        <v>9</v>
      </c>
      <c r="F370">
        <v>6498</v>
      </c>
      <c r="G370" t="s">
        <v>10</v>
      </c>
      <c r="H370" t="str">
        <f t="shared" si="20"/>
        <v>ORD26000369</v>
      </c>
      <c r="I370">
        <f>COUNTIFS(PG_Transactions!$AK:$AK,$H370,PG_Transactions!$E:$E,"CAPTURE",PG_Transactions!$AQ:$AQ,1)</f>
        <v>1</v>
      </c>
      <c r="J370">
        <f>SUMIFS(PG_Transactions!$G:$G,PG_Transactions!$AK:$AK,$H370,PG_Transactions!$E:$E,"CAPTURE",PG_Transactions!$AQ:$AQ,1)</f>
        <v>6498</v>
      </c>
      <c r="K370">
        <f t="shared" si="21"/>
        <v>0</v>
      </c>
      <c r="L370" t="str">
        <f t="shared" si="22"/>
        <v>Amount Match</v>
      </c>
    </row>
    <row r="371" spans="1:12" hidden="1" x14ac:dyDescent="0.3">
      <c r="A371" t="s">
        <v>762</v>
      </c>
      <c r="B371" s="1">
        <v>46270</v>
      </c>
      <c r="C371" t="s">
        <v>763</v>
      </c>
      <c r="D371" t="s">
        <v>65</v>
      </c>
      <c r="E371" t="s">
        <v>9</v>
      </c>
      <c r="F371">
        <v>3797</v>
      </c>
      <c r="G371" t="s">
        <v>105</v>
      </c>
      <c r="H371" t="str">
        <f t="shared" si="20"/>
        <v>ORD26000370</v>
      </c>
      <c r="I371">
        <f>COUNTIFS(PG_Transactions!$AK:$AK,$H371,PG_Transactions!$E:$E,"CAPTURE",PG_Transactions!$AQ:$AQ,1)</f>
        <v>0</v>
      </c>
      <c r="J371">
        <f>SUMIFS(PG_Transactions!$G:$G,PG_Transactions!$AK:$AK,$H371,PG_Transactions!$E:$E,"CAPTURE",PG_Transactions!$AQ:$AQ,1)</f>
        <v>0</v>
      </c>
      <c r="K371">
        <f t="shared" si="21"/>
        <v>-3797</v>
      </c>
      <c r="L371" t="str">
        <f t="shared" si="22"/>
        <v>No Capture</v>
      </c>
    </row>
    <row r="372" spans="1:12" hidden="1" x14ac:dyDescent="0.3">
      <c r="A372" t="s">
        <v>764</v>
      </c>
      <c r="B372" s="1">
        <v>46282</v>
      </c>
      <c r="C372" t="s">
        <v>765</v>
      </c>
      <c r="D372" t="s">
        <v>65</v>
      </c>
      <c r="E372" t="s">
        <v>44</v>
      </c>
      <c r="F372" s="2">
        <v>7999</v>
      </c>
      <c r="G372" t="s">
        <v>10</v>
      </c>
      <c r="H372" t="str">
        <f t="shared" si="20"/>
        <v>ORD26000371</v>
      </c>
      <c r="I372">
        <f>COUNTIFS(PG_Transactions!$AK:$AK,$H372,PG_Transactions!$E:$E,"CAPTURE",PG_Transactions!$AQ:$AQ,1)</f>
        <v>1</v>
      </c>
      <c r="J372">
        <f>SUMIFS(PG_Transactions!$G:$G,PG_Transactions!$AK:$AK,$H372,PG_Transactions!$E:$E,"CAPTURE",PG_Transactions!$AQ:$AQ,1)</f>
        <v>7999</v>
      </c>
      <c r="K372">
        <f t="shared" si="21"/>
        <v>0</v>
      </c>
      <c r="L372" t="str">
        <f t="shared" si="22"/>
        <v>Amount Match</v>
      </c>
    </row>
    <row r="373" spans="1:12" hidden="1" x14ac:dyDescent="0.3">
      <c r="A373" t="s">
        <v>766</v>
      </c>
      <c r="B373" s="1">
        <v>46290</v>
      </c>
      <c r="C373" t="s">
        <v>767</v>
      </c>
      <c r="D373" t="s">
        <v>51</v>
      </c>
      <c r="E373" t="s">
        <v>17</v>
      </c>
      <c r="F373">
        <v>1299</v>
      </c>
      <c r="G373" t="s">
        <v>10</v>
      </c>
      <c r="H373" t="str">
        <f t="shared" si="20"/>
        <v>ORD26000372</v>
      </c>
      <c r="I373">
        <f>COUNTIFS(PG_Transactions!$AK:$AK,$H373,PG_Transactions!$E:$E,"CAPTURE",PG_Transactions!$AQ:$AQ,1)</f>
        <v>1</v>
      </c>
      <c r="J373">
        <f>SUMIFS(PG_Transactions!$G:$G,PG_Transactions!$AK:$AK,$H373,PG_Transactions!$E:$E,"CAPTURE",PG_Transactions!$AQ:$AQ,1)</f>
        <v>1299</v>
      </c>
      <c r="K373">
        <f t="shared" si="21"/>
        <v>0</v>
      </c>
      <c r="L373" t="str">
        <f t="shared" si="22"/>
        <v>Amount Match</v>
      </c>
    </row>
    <row r="374" spans="1:12" hidden="1" x14ac:dyDescent="0.3">
      <c r="A374" t="s">
        <v>768</v>
      </c>
      <c r="B374" s="1">
        <v>46266</v>
      </c>
      <c r="C374" t="s">
        <v>769</v>
      </c>
      <c r="D374" t="s">
        <v>27</v>
      </c>
      <c r="E374" t="s">
        <v>9</v>
      </c>
      <c r="F374">
        <v>1799</v>
      </c>
      <c r="G374" t="s">
        <v>10</v>
      </c>
      <c r="H374" t="str">
        <f t="shared" si="20"/>
        <v>ORD26000373</v>
      </c>
      <c r="I374">
        <f>COUNTIFS(PG_Transactions!$AK:$AK,$H374,PG_Transactions!$E:$E,"CAPTURE",PG_Transactions!$AQ:$AQ,1)</f>
        <v>1</v>
      </c>
      <c r="J374">
        <f>SUMIFS(PG_Transactions!$G:$G,PG_Transactions!$AK:$AK,$H374,PG_Transactions!$E:$E,"CAPTURE",PG_Transactions!$AQ:$AQ,1)</f>
        <v>1799</v>
      </c>
      <c r="K374">
        <f t="shared" si="21"/>
        <v>0</v>
      </c>
      <c r="L374" t="str">
        <f t="shared" si="22"/>
        <v>Amount Match</v>
      </c>
    </row>
    <row r="375" spans="1:12" hidden="1" x14ac:dyDescent="0.3">
      <c r="A375" t="s">
        <v>770</v>
      </c>
      <c r="B375" s="1">
        <v>46295</v>
      </c>
      <c r="C375" t="s">
        <v>771</v>
      </c>
      <c r="D375" t="s">
        <v>65</v>
      </c>
      <c r="E375" t="s">
        <v>9</v>
      </c>
      <c r="F375">
        <v>4498</v>
      </c>
      <c r="G375" t="s">
        <v>10</v>
      </c>
      <c r="H375" t="str">
        <f t="shared" si="20"/>
        <v>ORD26000374</v>
      </c>
      <c r="I375">
        <f>COUNTIFS(PG_Transactions!$AK:$AK,$H375,PG_Transactions!$E:$E,"CAPTURE",PG_Transactions!$AQ:$AQ,1)</f>
        <v>1</v>
      </c>
      <c r="J375">
        <f>SUMIFS(PG_Transactions!$G:$G,PG_Transactions!$AK:$AK,$H375,PG_Transactions!$E:$E,"CAPTURE",PG_Transactions!$AQ:$AQ,1)</f>
        <v>4498</v>
      </c>
      <c r="K375">
        <f t="shared" si="21"/>
        <v>0</v>
      </c>
      <c r="L375" t="str">
        <f t="shared" si="22"/>
        <v>Amount Match</v>
      </c>
    </row>
    <row r="376" spans="1:12" hidden="1" x14ac:dyDescent="0.3">
      <c r="A376" t="s">
        <v>772</v>
      </c>
      <c r="B376" s="1">
        <v>46266</v>
      </c>
      <c r="C376" t="s">
        <v>773</v>
      </c>
      <c r="D376" t="s">
        <v>16</v>
      </c>
      <c r="E376" t="s">
        <v>9</v>
      </c>
      <c r="F376">
        <v>4298</v>
      </c>
      <c r="G376" t="s">
        <v>10</v>
      </c>
      <c r="H376" t="str">
        <f t="shared" si="20"/>
        <v>ORD26000375</v>
      </c>
      <c r="I376">
        <f>COUNTIFS(PG_Transactions!$AK:$AK,$H376,PG_Transactions!$E:$E,"CAPTURE",PG_Transactions!$AQ:$AQ,1)</f>
        <v>1</v>
      </c>
      <c r="J376">
        <f>SUMIFS(PG_Transactions!$G:$G,PG_Transactions!$AK:$AK,$H376,PG_Transactions!$E:$E,"CAPTURE",PG_Transactions!$AQ:$AQ,1)</f>
        <v>4298</v>
      </c>
      <c r="K376">
        <f t="shared" si="21"/>
        <v>0</v>
      </c>
      <c r="L376" t="str">
        <f t="shared" si="22"/>
        <v>Amount Match</v>
      </c>
    </row>
    <row r="377" spans="1:12" hidden="1" x14ac:dyDescent="0.3">
      <c r="A377" t="s">
        <v>774</v>
      </c>
      <c r="B377" s="1">
        <v>46291</v>
      </c>
      <c r="C377" t="s">
        <v>775</v>
      </c>
      <c r="D377" t="s">
        <v>13</v>
      </c>
      <c r="E377" t="s">
        <v>9</v>
      </c>
      <c r="F377">
        <v>349</v>
      </c>
      <c r="G377" t="s">
        <v>105</v>
      </c>
      <c r="H377" t="str">
        <f t="shared" si="20"/>
        <v>ORD26000376</v>
      </c>
      <c r="I377">
        <f>COUNTIFS(PG_Transactions!$AK:$AK,$H377,PG_Transactions!$E:$E,"CAPTURE",PG_Transactions!$AQ:$AQ,1)</f>
        <v>0</v>
      </c>
      <c r="J377">
        <f>SUMIFS(PG_Transactions!$G:$G,PG_Transactions!$AK:$AK,$H377,PG_Transactions!$E:$E,"CAPTURE",PG_Transactions!$AQ:$AQ,1)</f>
        <v>0</v>
      </c>
      <c r="K377">
        <f t="shared" si="21"/>
        <v>-349</v>
      </c>
      <c r="L377" t="str">
        <f t="shared" si="22"/>
        <v>No Capture</v>
      </c>
    </row>
    <row r="378" spans="1:12" hidden="1" x14ac:dyDescent="0.3">
      <c r="A378" t="s">
        <v>776</v>
      </c>
      <c r="B378" s="1">
        <v>46285</v>
      </c>
      <c r="C378" t="s">
        <v>777</v>
      </c>
      <c r="D378" t="s">
        <v>41</v>
      </c>
      <c r="E378" t="s">
        <v>17</v>
      </c>
      <c r="F378" s="2">
        <v>8798</v>
      </c>
      <c r="G378" t="s">
        <v>10</v>
      </c>
      <c r="H378" t="str">
        <f t="shared" si="20"/>
        <v>ORD26000377</v>
      </c>
      <c r="I378">
        <f>COUNTIFS(PG_Transactions!$AK:$AK,$H378,PG_Transactions!$E:$E,"CAPTURE",PG_Transactions!$AQ:$AQ,1)</f>
        <v>1</v>
      </c>
      <c r="J378">
        <f>SUMIFS(PG_Transactions!$G:$G,PG_Transactions!$AK:$AK,$H378,PG_Transactions!$E:$E,"CAPTURE",PG_Transactions!$AQ:$AQ,1)</f>
        <v>8798</v>
      </c>
      <c r="K378">
        <f t="shared" si="21"/>
        <v>0</v>
      </c>
      <c r="L378" t="str">
        <f t="shared" si="22"/>
        <v>Amount Match</v>
      </c>
    </row>
    <row r="379" spans="1:12" hidden="1" x14ac:dyDescent="0.3">
      <c r="A379" t="s">
        <v>778</v>
      </c>
      <c r="B379" s="1">
        <v>46278</v>
      </c>
      <c r="C379" t="s">
        <v>779</v>
      </c>
      <c r="D379" t="s">
        <v>8</v>
      </c>
      <c r="E379" t="s">
        <v>9</v>
      </c>
      <c r="F379">
        <v>3098</v>
      </c>
      <c r="G379" t="s">
        <v>56</v>
      </c>
      <c r="H379" t="str">
        <f t="shared" si="20"/>
        <v>ORD26000378</v>
      </c>
      <c r="I379">
        <f>COUNTIFS(PG_Transactions!$AK:$AK,$H379,PG_Transactions!$E:$E,"CAPTURE",PG_Transactions!$AQ:$AQ,1)</f>
        <v>1</v>
      </c>
      <c r="J379">
        <f>SUMIFS(PG_Transactions!$G:$G,PG_Transactions!$AK:$AK,$H379,PG_Transactions!$E:$E,"CAPTURE",PG_Transactions!$AQ:$AQ,1)</f>
        <v>3098</v>
      </c>
      <c r="K379">
        <f t="shared" si="21"/>
        <v>0</v>
      </c>
      <c r="L379" t="str">
        <f t="shared" si="22"/>
        <v>Amount Match</v>
      </c>
    </row>
    <row r="380" spans="1:12" hidden="1" x14ac:dyDescent="0.3">
      <c r="A380" t="s">
        <v>780</v>
      </c>
      <c r="B380" s="1">
        <v>46286</v>
      </c>
      <c r="C380" t="s">
        <v>781</v>
      </c>
      <c r="D380" t="s">
        <v>65</v>
      </c>
      <c r="E380" t="s">
        <v>9</v>
      </c>
      <c r="F380">
        <v>5647</v>
      </c>
      <c r="G380" t="s">
        <v>10</v>
      </c>
      <c r="H380" t="str">
        <f t="shared" si="20"/>
        <v>ORD26000379</v>
      </c>
      <c r="I380">
        <f>COUNTIFS(PG_Transactions!$AK:$AK,$H380,PG_Transactions!$E:$E,"CAPTURE",PG_Transactions!$AQ:$AQ,1)</f>
        <v>1</v>
      </c>
      <c r="J380">
        <f>SUMIFS(PG_Transactions!$G:$G,PG_Transactions!$AK:$AK,$H380,PG_Transactions!$E:$E,"CAPTURE",PG_Transactions!$AQ:$AQ,1)</f>
        <v>5647</v>
      </c>
      <c r="K380">
        <f t="shared" si="21"/>
        <v>0</v>
      </c>
      <c r="L380" t="str">
        <f t="shared" si="22"/>
        <v>Amount Match</v>
      </c>
    </row>
    <row r="381" spans="1:12" hidden="1" x14ac:dyDescent="0.3">
      <c r="A381" t="s">
        <v>782</v>
      </c>
      <c r="B381" s="1">
        <v>46286</v>
      </c>
      <c r="C381" t="s">
        <v>783</v>
      </c>
      <c r="D381" t="s">
        <v>41</v>
      </c>
      <c r="E381" t="s">
        <v>9</v>
      </c>
      <c r="F381">
        <v>3499</v>
      </c>
      <c r="G381" t="s">
        <v>10</v>
      </c>
      <c r="H381" t="str">
        <f t="shared" si="20"/>
        <v>ORD26000380</v>
      </c>
      <c r="I381">
        <f>COUNTIFS(PG_Transactions!$AK:$AK,$H381,PG_Transactions!$E:$E,"CAPTURE",PG_Transactions!$AQ:$AQ,1)</f>
        <v>1</v>
      </c>
      <c r="J381">
        <f>SUMIFS(PG_Transactions!$G:$G,PG_Transactions!$AK:$AK,$H381,PG_Transactions!$E:$E,"CAPTURE",PG_Transactions!$AQ:$AQ,1)</f>
        <v>3499</v>
      </c>
      <c r="K381">
        <f t="shared" si="21"/>
        <v>0</v>
      </c>
      <c r="L381" t="str">
        <f t="shared" si="22"/>
        <v>Amount Match</v>
      </c>
    </row>
    <row r="382" spans="1:12" hidden="1" x14ac:dyDescent="0.3">
      <c r="A382" t="s">
        <v>784</v>
      </c>
      <c r="B382" s="1">
        <v>46284</v>
      </c>
      <c r="C382" t="s">
        <v>785</v>
      </c>
      <c r="D382" t="s">
        <v>24</v>
      </c>
      <c r="E382" t="s">
        <v>9</v>
      </c>
      <c r="F382">
        <v>1799</v>
      </c>
      <c r="G382" t="s">
        <v>105</v>
      </c>
      <c r="H382" t="str">
        <f t="shared" si="20"/>
        <v>ORD26000381</v>
      </c>
      <c r="I382">
        <f>COUNTIFS(PG_Transactions!$AK:$AK,$H382,PG_Transactions!$E:$E,"CAPTURE",PG_Transactions!$AQ:$AQ,1)</f>
        <v>0</v>
      </c>
      <c r="J382">
        <f>SUMIFS(PG_Transactions!$G:$G,PG_Transactions!$AK:$AK,$H382,PG_Transactions!$E:$E,"CAPTURE",PG_Transactions!$AQ:$AQ,1)</f>
        <v>0</v>
      </c>
      <c r="K382">
        <f t="shared" si="21"/>
        <v>-1799</v>
      </c>
      <c r="L382" t="str">
        <f t="shared" si="22"/>
        <v>No Capture</v>
      </c>
    </row>
    <row r="383" spans="1:12" hidden="1" x14ac:dyDescent="0.3">
      <c r="A383" t="s">
        <v>786</v>
      </c>
      <c r="B383" s="1">
        <v>46274</v>
      </c>
      <c r="C383" t="s">
        <v>787</v>
      </c>
      <c r="D383" t="s">
        <v>27</v>
      </c>
      <c r="E383" t="s">
        <v>9</v>
      </c>
      <c r="F383">
        <v>349</v>
      </c>
      <c r="G383" t="s">
        <v>10</v>
      </c>
      <c r="H383" t="str">
        <f t="shared" si="20"/>
        <v>ORD26000382</v>
      </c>
      <c r="I383">
        <f>COUNTIFS(PG_Transactions!$AK:$AK,$H383,PG_Transactions!$E:$E,"CAPTURE",PG_Transactions!$AQ:$AQ,1)</f>
        <v>1</v>
      </c>
      <c r="J383">
        <f>SUMIFS(PG_Transactions!$G:$G,PG_Transactions!$AK:$AK,$H383,PG_Transactions!$E:$E,"CAPTURE",PG_Transactions!$AQ:$AQ,1)</f>
        <v>349</v>
      </c>
      <c r="K383">
        <f t="shared" si="21"/>
        <v>0</v>
      </c>
      <c r="L383" t="str">
        <f t="shared" si="22"/>
        <v>Amount Match</v>
      </c>
    </row>
    <row r="384" spans="1:12" hidden="1" x14ac:dyDescent="0.3">
      <c r="A384" t="s">
        <v>788</v>
      </c>
      <c r="B384" s="1">
        <v>46287</v>
      </c>
      <c r="C384" t="s">
        <v>789</v>
      </c>
      <c r="D384" t="s">
        <v>27</v>
      </c>
      <c r="E384" t="s">
        <v>9</v>
      </c>
      <c r="F384">
        <v>499</v>
      </c>
      <c r="G384" t="s">
        <v>105</v>
      </c>
      <c r="H384" t="str">
        <f t="shared" si="20"/>
        <v>ORD26000383</v>
      </c>
      <c r="I384">
        <f>COUNTIFS(PG_Transactions!$AK:$AK,$H384,PG_Transactions!$E:$E,"CAPTURE",PG_Transactions!$AQ:$AQ,1)</f>
        <v>1</v>
      </c>
      <c r="J384">
        <f>SUMIFS(PG_Transactions!$G:$G,PG_Transactions!$AK:$AK,$H384,PG_Transactions!$E:$E,"CAPTURE",PG_Transactions!$AQ:$AQ,1)</f>
        <v>499</v>
      </c>
      <c r="K384">
        <f t="shared" si="21"/>
        <v>0</v>
      </c>
      <c r="L384" t="str">
        <f t="shared" si="22"/>
        <v>Amount Match</v>
      </c>
    </row>
    <row r="385" spans="1:12" hidden="1" x14ac:dyDescent="0.3">
      <c r="A385" t="s">
        <v>790</v>
      </c>
      <c r="B385" s="1">
        <v>46270</v>
      </c>
      <c r="C385" t="s">
        <v>791</v>
      </c>
      <c r="D385" t="s">
        <v>16</v>
      </c>
      <c r="E385" t="s">
        <v>17</v>
      </c>
      <c r="F385">
        <v>9647</v>
      </c>
      <c r="G385" t="s">
        <v>10</v>
      </c>
      <c r="H385" t="str">
        <f t="shared" si="20"/>
        <v>ORD26000384</v>
      </c>
      <c r="I385">
        <f>COUNTIFS(PG_Transactions!$AK:$AK,$H385,PG_Transactions!$E:$E,"CAPTURE",PG_Transactions!$AQ:$AQ,1)</f>
        <v>1</v>
      </c>
      <c r="J385">
        <f>SUMIFS(PG_Transactions!$G:$G,PG_Transactions!$AK:$AK,$H385,PG_Transactions!$E:$E,"CAPTURE",PG_Transactions!$AQ:$AQ,1)</f>
        <v>9647</v>
      </c>
      <c r="K385">
        <f t="shared" si="21"/>
        <v>0</v>
      </c>
      <c r="L385" t="str">
        <f t="shared" si="22"/>
        <v>Amount Match</v>
      </c>
    </row>
    <row r="386" spans="1:12" hidden="1" x14ac:dyDescent="0.3">
      <c r="A386" t="s">
        <v>792</v>
      </c>
      <c r="B386" s="1">
        <v>46287</v>
      </c>
      <c r="C386" t="s">
        <v>793</v>
      </c>
      <c r="D386" t="s">
        <v>38</v>
      </c>
      <c r="E386" t="s">
        <v>9</v>
      </c>
      <c r="F386">
        <v>2298</v>
      </c>
      <c r="G386" t="s">
        <v>10</v>
      </c>
      <c r="H386" t="str">
        <f t="shared" si="20"/>
        <v>ORD26000385</v>
      </c>
      <c r="I386">
        <f>COUNTIFS(PG_Transactions!$AK:$AK,$H386,PG_Transactions!$E:$E,"CAPTURE",PG_Transactions!$AQ:$AQ,1)</f>
        <v>1</v>
      </c>
      <c r="J386">
        <f>SUMIFS(PG_Transactions!$G:$G,PG_Transactions!$AK:$AK,$H386,PG_Transactions!$E:$E,"CAPTURE",PG_Transactions!$AQ:$AQ,1)</f>
        <v>2298</v>
      </c>
      <c r="K386">
        <f t="shared" si="21"/>
        <v>0</v>
      </c>
      <c r="L386" t="str">
        <f t="shared" si="22"/>
        <v>Amount Match</v>
      </c>
    </row>
    <row r="387" spans="1:12" hidden="1" x14ac:dyDescent="0.3">
      <c r="A387" t="s">
        <v>794</v>
      </c>
      <c r="B387" s="1">
        <v>46289</v>
      </c>
      <c r="C387" t="s">
        <v>795</v>
      </c>
      <c r="E387" t="s">
        <v>9</v>
      </c>
      <c r="F387">
        <v>299</v>
      </c>
      <c r="G387" t="s">
        <v>10</v>
      </c>
      <c r="H387" t="str">
        <f t="shared" ref="H387:H450" si="23">UPPER(SUBSTITUTE(TRIM(A387),"-",""))</f>
        <v>ORD26000386</v>
      </c>
      <c r="I387">
        <f>COUNTIFS(PG_Transactions!$AK:$AK,$H387,PG_Transactions!$E:$E,"CAPTURE",PG_Transactions!$AQ:$AQ,1)</f>
        <v>1</v>
      </c>
      <c r="J387">
        <f>SUMIFS(PG_Transactions!$G:$G,PG_Transactions!$AK:$AK,$H387,PG_Transactions!$E:$E,"CAPTURE",PG_Transactions!$AQ:$AQ,1)</f>
        <v>299</v>
      </c>
      <c r="K387">
        <f t="shared" ref="K387:K450" si="24">ROUND(J387-F387,2)</f>
        <v>0</v>
      </c>
      <c r="L387" t="str">
        <f t="shared" ref="L387:L450" si="25">IF(I387=0,"No Capture",IF(I387&gt;1,"Multiple Capture Rows - Review",IF(ABS(K387)&lt;0.01,"Amount Match",IF(K387&lt;0,"Captured Less Than Order","Captured More Than Order"))))</f>
        <v>Amount Match</v>
      </c>
    </row>
    <row r="388" spans="1:12" hidden="1" x14ac:dyDescent="0.3">
      <c r="A388" t="s">
        <v>796</v>
      </c>
      <c r="B388" s="1">
        <v>46285</v>
      </c>
      <c r="C388" t="s">
        <v>797</v>
      </c>
      <c r="D388" t="s">
        <v>32</v>
      </c>
      <c r="E388" t="s">
        <v>9</v>
      </c>
      <c r="F388">
        <v>3798</v>
      </c>
      <c r="G388" t="s">
        <v>56</v>
      </c>
      <c r="H388" t="str">
        <f t="shared" si="23"/>
        <v>ORD26000387</v>
      </c>
      <c r="I388">
        <f>COUNTIFS(PG_Transactions!$AK:$AK,$H388,PG_Transactions!$E:$E,"CAPTURE",PG_Transactions!$AQ:$AQ,1)</f>
        <v>1</v>
      </c>
      <c r="J388">
        <f>SUMIFS(PG_Transactions!$G:$G,PG_Transactions!$AK:$AK,$H388,PG_Transactions!$E:$E,"CAPTURE",PG_Transactions!$AQ:$AQ,1)</f>
        <v>3798</v>
      </c>
      <c r="K388">
        <f t="shared" si="24"/>
        <v>0</v>
      </c>
      <c r="L388" t="str">
        <f t="shared" si="25"/>
        <v>Amount Match</v>
      </c>
    </row>
    <row r="389" spans="1:12" hidden="1" x14ac:dyDescent="0.3">
      <c r="A389" t="s">
        <v>798</v>
      </c>
      <c r="B389" s="1">
        <v>46291</v>
      </c>
      <c r="C389" t="s">
        <v>799</v>
      </c>
      <c r="D389" t="s">
        <v>51</v>
      </c>
      <c r="E389" t="s">
        <v>44</v>
      </c>
      <c r="F389">
        <v>2098</v>
      </c>
      <c r="G389" t="s">
        <v>10</v>
      </c>
      <c r="H389" t="str">
        <f t="shared" si="23"/>
        <v>ORD26000388</v>
      </c>
      <c r="I389">
        <f>COUNTIFS(PG_Transactions!$AK:$AK,$H389,PG_Transactions!$E:$E,"CAPTURE",PG_Transactions!$AQ:$AQ,1)</f>
        <v>1</v>
      </c>
      <c r="J389">
        <f>SUMIFS(PG_Transactions!$G:$G,PG_Transactions!$AK:$AK,$H389,PG_Transactions!$E:$E,"CAPTURE",PG_Transactions!$AQ:$AQ,1)</f>
        <v>2098</v>
      </c>
      <c r="K389">
        <f t="shared" si="24"/>
        <v>0</v>
      </c>
      <c r="L389" t="str">
        <f t="shared" si="25"/>
        <v>Amount Match</v>
      </c>
    </row>
    <row r="390" spans="1:12" hidden="1" x14ac:dyDescent="0.3">
      <c r="A390" t="s">
        <v>800</v>
      </c>
      <c r="B390" s="1">
        <v>46287</v>
      </c>
      <c r="C390" t="s">
        <v>801</v>
      </c>
      <c r="D390" t="s">
        <v>8</v>
      </c>
      <c r="E390" t="s">
        <v>17</v>
      </c>
      <c r="F390">
        <v>4298</v>
      </c>
      <c r="G390" t="s">
        <v>10</v>
      </c>
      <c r="H390" t="str">
        <f t="shared" si="23"/>
        <v>ORD26000389</v>
      </c>
      <c r="I390">
        <f>COUNTIFS(PG_Transactions!$AK:$AK,$H390,PG_Transactions!$E:$E,"CAPTURE",PG_Transactions!$AQ:$AQ,1)</f>
        <v>1</v>
      </c>
      <c r="J390">
        <f>SUMIFS(PG_Transactions!$G:$G,PG_Transactions!$AK:$AK,$H390,PG_Transactions!$E:$E,"CAPTURE",PG_Transactions!$AQ:$AQ,1)</f>
        <v>4298</v>
      </c>
      <c r="K390">
        <f t="shared" si="24"/>
        <v>0</v>
      </c>
      <c r="L390" t="str">
        <f t="shared" si="25"/>
        <v>Amount Match</v>
      </c>
    </row>
    <row r="391" spans="1:12" hidden="1" x14ac:dyDescent="0.3">
      <c r="A391" t="s">
        <v>802</v>
      </c>
      <c r="B391" s="1">
        <v>46268</v>
      </c>
      <c r="C391" t="s">
        <v>803</v>
      </c>
      <c r="D391" t="s">
        <v>16</v>
      </c>
      <c r="E391" t="s">
        <v>17</v>
      </c>
      <c r="F391">
        <v>499</v>
      </c>
      <c r="G391" t="s">
        <v>10</v>
      </c>
      <c r="H391" t="str">
        <f t="shared" si="23"/>
        <v>ORD26000390</v>
      </c>
      <c r="I391">
        <f>COUNTIFS(PG_Transactions!$AK:$AK,$H391,PG_Transactions!$E:$E,"CAPTURE",PG_Transactions!$AQ:$AQ,1)</f>
        <v>1</v>
      </c>
      <c r="J391">
        <f>SUMIFS(PG_Transactions!$G:$G,PG_Transactions!$AK:$AK,$H391,PG_Transactions!$E:$E,"CAPTURE",PG_Transactions!$AQ:$AQ,1)</f>
        <v>499</v>
      </c>
      <c r="K391">
        <f t="shared" si="24"/>
        <v>0</v>
      </c>
      <c r="L391" t="str">
        <f t="shared" si="25"/>
        <v>Amount Match</v>
      </c>
    </row>
    <row r="392" spans="1:12" hidden="1" x14ac:dyDescent="0.3">
      <c r="A392" t="s">
        <v>804</v>
      </c>
      <c r="B392" s="1">
        <v>46276</v>
      </c>
      <c r="C392" t="s">
        <v>805</v>
      </c>
      <c r="D392" t="s">
        <v>41</v>
      </c>
      <c r="E392" t="s">
        <v>44</v>
      </c>
      <c r="F392">
        <v>349</v>
      </c>
      <c r="G392" t="s">
        <v>10</v>
      </c>
      <c r="H392" t="str">
        <f t="shared" si="23"/>
        <v>ORD26000391</v>
      </c>
      <c r="I392">
        <f>COUNTIFS(PG_Transactions!$AK:$AK,$H392,PG_Transactions!$E:$E,"CAPTURE",PG_Transactions!$AQ:$AQ,1)</f>
        <v>1</v>
      </c>
      <c r="J392">
        <f>SUMIFS(PG_Transactions!$G:$G,PG_Transactions!$AK:$AK,$H392,PG_Transactions!$E:$E,"CAPTURE",PG_Transactions!$AQ:$AQ,1)</f>
        <v>349</v>
      </c>
      <c r="K392">
        <f t="shared" si="24"/>
        <v>0</v>
      </c>
      <c r="L392" t="str">
        <f t="shared" si="25"/>
        <v>Amount Match</v>
      </c>
    </row>
    <row r="393" spans="1:12" hidden="1" x14ac:dyDescent="0.3">
      <c r="A393" t="s">
        <v>806</v>
      </c>
      <c r="B393" s="1">
        <v>46290</v>
      </c>
      <c r="C393" t="s">
        <v>807</v>
      </c>
      <c r="D393" t="s">
        <v>38</v>
      </c>
      <c r="E393" t="s">
        <v>9</v>
      </c>
      <c r="F393">
        <v>349</v>
      </c>
      <c r="G393" t="s">
        <v>10</v>
      </c>
      <c r="H393" t="str">
        <f t="shared" si="23"/>
        <v>ORD26000392</v>
      </c>
      <c r="I393">
        <f>COUNTIFS(PG_Transactions!$AK:$AK,$H393,PG_Transactions!$E:$E,"CAPTURE",PG_Transactions!$AQ:$AQ,1)</f>
        <v>1</v>
      </c>
      <c r="J393">
        <f>SUMIFS(PG_Transactions!$G:$G,PG_Transactions!$AK:$AK,$H393,PG_Transactions!$E:$E,"CAPTURE",PG_Transactions!$AQ:$AQ,1)</f>
        <v>349</v>
      </c>
      <c r="K393">
        <f t="shared" si="24"/>
        <v>0</v>
      </c>
      <c r="L393" t="str">
        <f t="shared" si="25"/>
        <v>Amount Match</v>
      </c>
    </row>
    <row r="394" spans="1:12" hidden="1" x14ac:dyDescent="0.3">
      <c r="A394" t="s">
        <v>808</v>
      </c>
      <c r="B394" s="1">
        <v>46283</v>
      </c>
      <c r="C394" t="s">
        <v>809</v>
      </c>
      <c r="D394" t="s">
        <v>27</v>
      </c>
      <c r="E394" t="s">
        <v>9</v>
      </c>
      <c r="F394">
        <v>1648</v>
      </c>
      <c r="G394" t="s">
        <v>10</v>
      </c>
      <c r="H394" t="str">
        <f t="shared" si="23"/>
        <v>ORD26000393</v>
      </c>
      <c r="I394">
        <f>COUNTIFS(PG_Transactions!$AK:$AK,$H394,PG_Transactions!$E:$E,"CAPTURE",PG_Transactions!$AQ:$AQ,1)</f>
        <v>1</v>
      </c>
      <c r="J394">
        <f>SUMIFS(PG_Transactions!$G:$G,PG_Transactions!$AK:$AK,$H394,PG_Transactions!$E:$E,"CAPTURE",PG_Transactions!$AQ:$AQ,1)</f>
        <v>1648</v>
      </c>
      <c r="K394">
        <f t="shared" si="24"/>
        <v>0</v>
      </c>
      <c r="L394" t="str">
        <f t="shared" si="25"/>
        <v>Amount Match</v>
      </c>
    </row>
    <row r="395" spans="1:12" hidden="1" x14ac:dyDescent="0.3">
      <c r="A395" t="s">
        <v>810</v>
      </c>
      <c r="B395" s="1">
        <v>46285</v>
      </c>
      <c r="C395" t="s">
        <v>811</v>
      </c>
      <c r="D395" t="s">
        <v>8</v>
      </c>
      <c r="E395" t="s">
        <v>9</v>
      </c>
      <c r="F395">
        <v>7999</v>
      </c>
      <c r="G395" t="s">
        <v>10</v>
      </c>
      <c r="H395" t="str">
        <f t="shared" si="23"/>
        <v>ORD26000394</v>
      </c>
      <c r="I395">
        <f>COUNTIFS(PG_Transactions!$AK:$AK,$H395,PG_Transactions!$E:$E,"CAPTURE",PG_Transactions!$AQ:$AQ,1)</f>
        <v>1</v>
      </c>
      <c r="J395">
        <f>SUMIFS(PG_Transactions!$G:$G,PG_Transactions!$AK:$AK,$H395,PG_Transactions!$E:$E,"CAPTURE",PG_Transactions!$AQ:$AQ,1)</f>
        <v>7999</v>
      </c>
      <c r="K395">
        <f t="shared" si="24"/>
        <v>0</v>
      </c>
      <c r="L395" t="str">
        <f t="shared" si="25"/>
        <v>Amount Match</v>
      </c>
    </row>
    <row r="396" spans="1:12" hidden="1" x14ac:dyDescent="0.3">
      <c r="A396" t="s">
        <v>812</v>
      </c>
      <c r="B396" s="1">
        <v>46289</v>
      </c>
      <c r="C396" t="s">
        <v>813</v>
      </c>
      <c r="D396" t="s">
        <v>51</v>
      </c>
      <c r="E396" t="s">
        <v>17</v>
      </c>
      <c r="F396">
        <v>3098</v>
      </c>
      <c r="G396" t="s">
        <v>10</v>
      </c>
      <c r="H396" t="str">
        <f t="shared" si="23"/>
        <v>ORD26000395</v>
      </c>
      <c r="I396">
        <f>COUNTIFS(PG_Transactions!$AK:$AK,$H396,PG_Transactions!$E:$E,"CAPTURE",PG_Transactions!$AQ:$AQ,1)</f>
        <v>1</v>
      </c>
      <c r="J396">
        <f>SUMIFS(PG_Transactions!$G:$G,PG_Transactions!$AK:$AK,$H396,PG_Transactions!$E:$E,"CAPTURE",PG_Transactions!$AQ:$AQ,1)</f>
        <v>3098</v>
      </c>
      <c r="K396">
        <f t="shared" si="24"/>
        <v>0</v>
      </c>
      <c r="L396" t="str">
        <f t="shared" si="25"/>
        <v>Amount Match</v>
      </c>
    </row>
    <row r="397" spans="1:12" hidden="1" x14ac:dyDescent="0.3">
      <c r="A397" t="s">
        <v>814</v>
      </c>
      <c r="B397" s="1">
        <v>46274</v>
      </c>
      <c r="C397" t="s">
        <v>815</v>
      </c>
      <c r="D397" t="s">
        <v>32</v>
      </c>
      <c r="E397" t="s">
        <v>9</v>
      </c>
      <c r="F397">
        <v>799</v>
      </c>
      <c r="G397" t="s">
        <v>10</v>
      </c>
      <c r="H397" t="str">
        <f t="shared" si="23"/>
        <v>ORD26000396</v>
      </c>
      <c r="I397">
        <f>COUNTIFS(PG_Transactions!$AK:$AK,$H397,PG_Transactions!$E:$E,"CAPTURE",PG_Transactions!$AQ:$AQ,1)</f>
        <v>1</v>
      </c>
      <c r="J397">
        <f>SUMIFS(PG_Transactions!$G:$G,PG_Transactions!$AK:$AK,$H397,PG_Transactions!$E:$E,"CAPTURE",PG_Transactions!$AQ:$AQ,1)</f>
        <v>799</v>
      </c>
      <c r="K397">
        <f t="shared" si="24"/>
        <v>0</v>
      </c>
      <c r="L397" t="str">
        <f t="shared" si="25"/>
        <v>Amount Match</v>
      </c>
    </row>
    <row r="398" spans="1:12" hidden="1" x14ac:dyDescent="0.3">
      <c r="A398" t="s">
        <v>816</v>
      </c>
      <c r="B398" s="1">
        <v>46279</v>
      </c>
      <c r="C398" t="s">
        <v>817</v>
      </c>
      <c r="D398" t="s">
        <v>24</v>
      </c>
      <c r="E398" t="s">
        <v>9</v>
      </c>
      <c r="F398">
        <v>1499</v>
      </c>
      <c r="G398" t="s">
        <v>10</v>
      </c>
      <c r="H398" t="str">
        <f t="shared" si="23"/>
        <v>ORD26000397</v>
      </c>
      <c r="I398">
        <f>COUNTIFS(PG_Transactions!$AK:$AK,$H398,PG_Transactions!$E:$E,"CAPTURE",PG_Transactions!$AQ:$AQ,1)</f>
        <v>1</v>
      </c>
      <c r="J398">
        <f>SUMIFS(PG_Transactions!$G:$G,PG_Transactions!$AK:$AK,$H398,PG_Transactions!$E:$E,"CAPTURE",PG_Transactions!$AQ:$AQ,1)</f>
        <v>1499</v>
      </c>
      <c r="K398">
        <f t="shared" si="24"/>
        <v>0</v>
      </c>
      <c r="L398" t="str">
        <f t="shared" si="25"/>
        <v>Amount Match</v>
      </c>
    </row>
    <row r="399" spans="1:12" hidden="1" x14ac:dyDescent="0.3">
      <c r="A399" t="s">
        <v>818</v>
      </c>
      <c r="B399" s="1">
        <v>46285</v>
      </c>
      <c r="C399" t="s">
        <v>819</v>
      </c>
      <c r="D399" t="s">
        <v>41</v>
      </c>
      <c r="E399" t="s">
        <v>9</v>
      </c>
      <c r="F399">
        <v>2098</v>
      </c>
      <c r="G399" t="s">
        <v>10</v>
      </c>
      <c r="H399" t="str">
        <f t="shared" si="23"/>
        <v>ORD26000398</v>
      </c>
      <c r="I399">
        <f>COUNTIFS(PG_Transactions!$AK:$AK,$H399,PG_Transactions!$E:$E,"CAPTURE",PG_Transactions!$AQ:$AQ,1)</f>
        <v>1</v>
      </c>
      <c r="J399">
        <f>SUMIFS(PG_Transactions!$G:$G,PG_Transactions!$AK:$AK,$H399,PG_Transactions!$E:$E,"CAPTURE",PG_Transactions!$AQ:$AQ,1)</f>
        <v>2098</v>
      </c>
      <c r="K399">
        <f t="shared" si="24"/>
        <v>0</v>
      </c>
      <c r="L399" t="str">
        <f t="shared" si="25"/>
        <v>Amount Match</v>
      </c>
    </row>
    <row r="400" spans="1:12" hidden="1" x14ac:dyDescent="0.3">
      <c r="A400" t="s">
        <v>820</v>
      </c>
      <c r="B400" s="1">
        <v>46292</v>
      </c>
      <c r="C400" t="s">
        <v>821</v>
      </c>
      <c r="D400" t="s">
        <v>27</v>
      </c>
      <c r="E400" t="s">
        <v>9</v>
      </c>
      <c r="F400">
        <v>6298</v>
      </c>
      <c r="G400" t="s">
        <v>10</v>
      </c>
      <c r="H400" t="str">
        <f t="shared" si="23"/>
        <v>ORD26000399</v>
      </c>
      <c r="I400">
        <f>COUNTIFS(PG_Transactions!$AK:$AK,$H400,PG_Transactions!$E:$E,"CAPTURE",PG_Transactions!$AQ:$AQ,1)</f>
        <v>1</v>
      </c>
      <c r="J400">
        <f>SUMIFS(PG_Transactions!$G:$G,PG_Transactions!$AK:$AK,$H400,PG_Transactions!$E:$E,"CAPTURE",PG_Transactions!$AQ:$AQ,1)</f>
        <v>6298</v>
      </c>
      <c r="K400">
        <f t="shared" si="24"/>
        <v>0</v>
      </c>
      <c r="L400" t="str">
        <f t="shared" si="25"/>
        <v>Amount Match</v>
      </c>
    </row>
    <row r="401" spans="1:12" hidden="1" x14ac:dyDescent="0.3">
      <c r="A401" t="s">
        <v>822</v>
      </c>
      <c r="B401" s="1">
        <v>46270</v>
      </c>
      <c r="C401" t="s">
        <v>823</v>
      </c>
      <c r="D401" t="s">
        <v>41</v>
      </c>
      <c r="E401" t="s">
        <v>17</v>
      </c>
      <c r="F401">
        <v>999</v>
      </c>
      <c r="G401" t="s">
        <v>10</v>
      </c>
      <c r="H401" t="str">
        <f t="shared" si="23"/>
        <v>ORD26000400</v>
      </c>
      <c r="I401">
        <f>COUNTIFS(PG_Transactions!$AK:$AK,$H401,PG_Transactions!$E:$E,"CAPTURE",PG_Transactions!$AQ:$AQ,1)</f>
        <v>1</v>
      </c>
      <c r="J401">
        <f>SUMIFS(PG_Transactions!$G:$G,PG_Transactions!$AK:$AK,$H401,PG_Transactions!$E:$E,"CAPTURE",PG_Transactions!$AQ:$AQ,1)</f>
        <v>999</v>
      </c>
      <c r="K401">
        <f t="shared" si="24"/>
        <v>0</v>
      </c>
      <c r="L401" t="str">
        <f t="shared" si="25"/>
        <v>Amount Match</v>
      </c>
    </row>
    <row r="402" spans="1:12" hidden="1" x14ac:dyDescent="0.3">
      <c r="A402" t="s">
        <v>824</v>
      </c>
      <c r="B402" s="1">
        <v>46271</v>
      </c>
      <c r="C402" t="s">
        <v>825</v>
      </c>
      <c r="D402" t="s">
        <v>13</v>
      </c>
      <c r="E402" t="s">
        <v>17</v>
      </c>
      <c r="F402" s="2">
        <v>1798</v>
      </c>
      <c r="G402" t="s">
        <v>10</v>
      </c>
      <c r="H402" t="str">
        <f t="shared" si="23"/>
        <v>ORD26000401</v>
      </c>
      <c r="I402">
        <f>COUNTIFS(PG_Transactions!$AK:$AK,$H402,PG_Transactions!$E:$E,"CAPTURE",PG_Transactions!$AQ:$AQ,1)</f>
        <v>1</v>
      </c>
      <c r="J402">
        <f>SUMIFS(PG_Transactions!$G:$G,PG_Transactions!$AK:$AK,$H402,PG_Transactions!$E:$E,"CAPTURE",PG_Transactions!$AQ:$AQ,1)</f>
        <v>1798</v>
      </c>
      <c r="K402">
        <f t="shared" si="24"/>
        <v>0</v>
      </c>
      <c r="L402" t="str">
        <f t="shared" si="25"/>
        <v>Amount Match</v>
      </c>
    </row>
    <row r="403" spans="1:12" hidden="1" x14ac:dyDescent="0.3">
      <c r="A403" t="s">
        <v>826</v>
      </c>
      <c r="B403" s="1">
        <v>46276</v>
      </c>
      <c r="C403" t="s">
        <v>827</v>
      </c>
      <c r="D403" t="s">
        <v>13</v>
      </c>
      <c r="E403" t="s">
        <v>9</v>
      </c>
      <c r="F403">
        <v>8798</v>
      </c>
      <c r="G403" t="s">
        <v>10</v>
      </c>
      <c r="H403" t="str">
        <f t="shared" si="23"/>
        <v>ORD26000402</v>
      </c>
      <c r="I403">
        <f>COUNTIFS(PG_Transactions!$AK:$AK,$H403,PG_Transactions!$E:$E,"CAPTURE",PG_Transactions!$AQ:$AQ,1)</f>
        <v>1</v>
      </c>
      <c r="J403">
        <f>SUMIFS(PG_Transactions!$G:$G,PG_Transactions!$AK:$AK,$H403,PG_Transactions!$E:$E,"CAPTURE",PG_Transactions!$AQ:$AQ,1)</f>
        <v>8798</v>
      </c>
      <c r="K403">
        <f t="shared" si="24"/>
        <v>0</v>
      </c>
      <c r="L403" t="str">
        <f t="shared" si="25"/>
        <v>Amount Match</v>
      </c>
    </row>
    <row r="404" spans="1:12" hidden="1" x14ac:dyDescent="0.3">
      <c r="A404" t="s">
        <v>828</v>
      </c>
      <c r="B404" s="1">
        <v>46284</v>
      </c>
      <c r="C404" t="s">
        <v>829</v>
      </c>
      <c r="D404" t="s">
        <v>13</v>
      </c>
      <c r="E404" t="s">
        <v>9</v>
      </c>
      <c r="F404">
        <v>3498</v>
      </c>
      <c r="G404" t="s">
        <v>10</v>
      </c>
      <c r="H404" t="str">
        <f t="shared" si="23"/>
        <v>ORD26000403</v>
      </c>
      <c r="I404">
        <f>COUNTIFS(PG_Transactions!$AK:$AK,$H404,PG_Transactions!$E:$E,"CAPTURE",PG_Transactions!$AQ:$AQ,1)</f>
        <v>1</v>
      </c>
      <c r="J404">
        <f>SUMIFS(PG_Transactions!$G:$G,PG_Transactions!$AK:$AK,$H404,PG_Transactions!$E:$E,"CAPTURE",PG_Transactions!$AQ:$AQ,1)</f>
        <v>3498</v>
      </c>
      <c r="K404">
        <f t="shared" si="24"/>
        <v>0</v>
      </c>
      <c r="L404" t="str">
        <f t="shared" si="25"/>
        <v>Amount Match</v>
      </c>
    </row>
    <row r="405" spans="1:12" hidden="1" x14ac:dyDescent="0.3">
      <c r="A405" t="s">
        <v>830</v>
      </c>
      <c r="B405" s="1">
        <v>46280</v>
      </c>
      <c r="C405" t="s">
        <v>831</v>
      </c>
      <c r="D405" t="s">
        <v>24</v>
      </c>
      <c r="E405" t="s">
        <v>33</v>
      </c>
      <c r="F405">
        <v>7999</v>
      </c>
      <c r="G405" t="s">
        <v>10</v>
      </c>
      <c r="H405" t="str">
        <f t="shared" si="23"/>
        <v>ORD26000404</v>
      </c>
      <c r="I405">
        <f>COUNTIFS(PG_Transactions!$AK:$AK,$H405,PG_Transactions!$E:$E,"CAPTURE",PG_Transactions!$AQ:$AQ,1)</f>
        <v>1</v>
      </c>
      <c r="J405">
        <f>SUMIFS(PG_Transactions!$G:$G,PG_Transactions!$AK:$AK,$H405,PG_Transactions!$E:$E,"CAPTURE",PG_Transactions!$AQ:$AQ,1)</f>
        <v>7999</v>
      </c>
      <c r="K405">
        <f t="shared" si="24"/>
        <v>0</v>
      </c>
      <c r="L405" t="str">
        <f t="shared" si="25"/>
        <v>Amount Match</v>
      </c>
    </row>
    <row r="406" spans="1:12" hidden="1" x14ac:dyDescent="0.3">
      <c r="A406" t="s">
        <v>832</v>
      </c>
      <c r="B406" s="1">
        <v>46270</v>
      </c>
      <c r="C406" t="s">
        <v>833</v>
      </c>
      <c r="D406" t="s">
        <v>8</v>
      </c>
      <c r="E406" t="s">
        <v>17</v>
      </c>
      <c r="F406">
        <v>2197</v>
      </c>
      <c r="G406" t="s">
        <v>10</v>
      </c>
      <c r="H406" t="str">
        <f t="shared" si="23"/>
        <v>ORD26000405</v>
      </c>
      <c r="I406">
        <f>COUNTIFS(PG_Transactions!$AK:$AK,$H406,PG_Transactions!$E:$E,"CAPTURE",PG_Transactions!$AQ:$AQ,1)</f>
        <v>1</v>
      </c>
      <c r="J406">
        <f>SUMIFS(PG_Transactions!$G:$G,PG_Transactions!$AK:$AK,$H406,PG_Transactions!$E:$E,"CAPTURE",PG_Transactions!$AQ:$AQ,1)</f>
        <v>2197</v>
      </c>
      <c r="K406">
        <f t="shared" si="24"/>
        <v>0</v>
      </c>
      <c r="L406" t="str">
        <f t="shared" si="25"/>
        <v>Amount Match</v>
      </c>
    </row>
    <row r="407" spans="1:12" hidden="1" x14ac:dyDescent="0.3">
      <c r="A407" t="s">
        <v>834</v>
      </c>
      <c r="B407" s="1">
        <v>46280</v>
      </c>
      <c r="C407" t="s">
        <v>835</v>
      </c>
      <c r="D407" t="s">
        <v>38</v>
      </c>
      <c r="E407" t="s">
        <v>9</v>
      </c>
      <c r="F407">
        <v>3998</v>
      </c>
      <c r="G407" t="s">
        <v>10</v>
      </c>
      <c r="H407" t="str">
        <f t="shared" si="23"/>
        <v>ORD26000406</v>
      </c>
      <c r="I407">
        <f>COUNTIFS(PG_Transactions!$AK:$AK,$H407,PG_Transactions!$E:$E,"CAPTURE",PG_Transactions!$AQ:$AQ,1)</f>
        <v>1</v>
      </c>
      <c r="J407">
        <f>SUMIFS(PG_Transactions!$G:$G,PG_Transactions!$AK:$AK,$H407,PG_Transactions!$E:$E,"CAPTURE",PG_Transactions!$AQ:$AQ,1)</f>
        <v>3998</v>
      </c>
      <c r="K407">
        <f t="shared" si="24"/>
        <v>0</v>
      </c>
      <c r="L407" t="str">
        <f t="shared" si="25"/>
        <v>Amount Match</v>
      </c>
    </row>
    <row r="408" spans="1:12" hidden="1" x14ac:dyDescent="0.3">
      <c r="A408" t="s">
        <v>836</v>
      </c>
      <c r="B408" s="1">
        <v>46267</v>
      </c>
      <c r="C408" t="s">
        <v>837</v>
      </c>
      <c r="D408" t="s">
        <v>8</v>
      </c>
      <c r="E408" t="s">
        <v>9</v>
      </c>
      <c r="F408">
        <v>3499</v>
      </c>
      <c r="G408" t="s">
        <v>105</v>
      </c>
      <c r="H408" t="str">
        <f t="shared" si="23"/>
        <v>ORD26000407</v>
      </c>
      <c r="I408">
        <f>COUNTIFS(PG_Transactions!$AK:$AK,$H408,PG_Transactions!$E:$E,"CAPTURE",PG_Transactions!$AQ:$AQ,1)</f>
        <v>0</v>
      </c>
      <c r="J408">
        <f>SUMIFS(PG_Transactions!$G:$G,PG_Transactions!$AK:$AK,$H408,PG_Transactions!$E:$E,"CAPTURE",PG_Transactions!$AQ:$AQ,1)</f>
        <v>0</v>
      </c>
      <c r="K408">
        <f t="shared" si="24"/>
        <v>-3499</v>
      </c>
      <c r="L408" t="str">
        <f t="shared" si="25"/>
        <v>No Capture</v>
      </c>
    </row>
    <row r="409" spans="1:12" hidden="1" x14ac:dyDescent="0.3">
      <c r="A409" t="s">
        <v>838</v>
      </c>
      <c r="B409" s="1">
        <v>46269</v>
      </c>
      <c r="C409" t="s">
        <v>839</v>
      </c>
      <c r="D409" t="s">
        <v>65</v>
      </c>
      <c r="E409" t="s">
        <v>9</v>
      </c>
      <c r="F409">
        <v>2999</v>
      </c>
      <c r="G409" t="s">
        <v>10</v>
      </c>
      <c r="H409" t="str">
        <f t="shared" si="23"/>
        <v>ORD26000408</v>
      </c>
      <c r="I409">
        <f>COUNTIFS(PG_Transactions!$AK:$AK,$H409,PG_Transactions!$E:$E,"CAPTURE",PG_Transactions!$AQ:$AQ,1)</f>
        <v>1</v>
      </c>
      <c r="J409">
        <f>SUMIFS(PG_Transactions!$G:$G,PG_Transactions!$AK:$AK,$H409,PG_Transactions!$E:$E,"CAPTURE",PG_Transactions!$AQ:$AQ,1)</f>
        <v>2999</v>
      </c>
      <c r="K409">
        <f t="shared" si="24"/>
        <v>0</v>
      </c>
      <c r="L409" t="str">
        <f t="shared" si="25"/>
        <v>Amount Match</v>
      </c>
    </row>
    <row r="410" spans="1:12" hidden="1" x14ac:dyDescent="0.3">
      <c r="A410" t="s">
        <v>840</v>
      </c>
      <c r="B410" s="1">
        <v>46284</v>
      </c>
      <c r="C410" t="s">
        <v>841</v>
      </c>
      <c r="D410" t="s">
        <v>8</v>
      </c>
      <c r="E410" t="s">
        <v>9</v>
      </c>
      <c r="F410">
        <v>7297</v>
      </c>
      <c r="G410" t="s">
        <v>56</v>
      </c>
      <c r="H410" t="str">
        <f t="shared" si="23"/>
        <v>ORD26000409</v>
      </c>
      <c r="I410">
        <f>COUNTIFS(PG_Transactions!$AK:$AK,$H410,PG_Transactions!$E:$E,"CAPTURE",PG_Transactions!$AQ:$AQ,1)</f>
        <v>1</v>
      </c>
      <c r="J410">
        <f>SUMIFS(PG_Transactions!$G:$G,PG_Transactions!$AK:$AK,$H410,PG_Transactions!$E:$E,"CAPTURE",PG_Transactions!$AQ:$AQ,1)</f>
        <v>7297</v>
      </c>
      <c r="K410">
        <f t="shared" si="24"/>
        <v>0</v>
      </c>
      <c r="L410" t="str">
        <f t="shared" si="25"/>
        <v>Amount Match</v>
      </c>
    </row>
    <row r="411" spans="1:12" hidden="1" x14ac:dyDescent="0.3">
      <c r="A411" t="s">
        <v>842</v>
      </c>
      <c r="B411" s="1">
        <v>46266</v>
      </c>
      <c r="C411" t="s">
        <v>843</v>
      </c>
      <c r="D411" t="s">
        <v>27</v>
      </c>
      <c r="E411" t="s">
        <v>17</v>
      </c>
      <c r="F411">
        <v>799</v>
      </c>
      <c r="G411" t="s">
        <v>10</v>
      </c>
      <c r="H411" t="str">
        <f t="shared" si="23"/>
        <v>ORD26000410</v>
      </c>
      <c r="I411">
        <f>COUNTIFS(PG_Transactions!$AK:$AK,$H411,PG_Transactions!$E:$E,"CAPTURE",PG_Transactions!$AQ:$AQ,1)</f>
        <v>1</v>
      </c>
      <c r="J411">
        <f>SUMIFS(PG_Transactions!$G:$G,PG_Transactions!$AK:$AK,$H411,PG_Transactions!$E:$E,"CAPTURE",PG_Transactions!$AQ:$AQ,1)</f>
        <v>799</v>
      </c>
      <c r="K411">
        <f t="shared" si="24"/>
        <v>0</v>
      </c>
      <c r="L411" t="str">
        <f t="shared" si="25"/>
        <v>Amount Match</v>
      </c>
    </row>
    <row r="412" spans="1:12" hidden="1" x14ac:dyDescent="0.3">
      <c r="A412" t="s">
        <v>844</v>
      </c>
      <c r="B412" s="1">
        <v>46288</v>
      </c>
      <c r="C412" t="s">
        <v>845</v>
      </c>
      <c r="D412" t="s">
        <v>27</v>
      </c>
      <c r="E412" t="s">
        <v>9</v>
      </c>
      <c r="F412" s="2">
        <v>2098</v>
      </c>
      <c r="G412" t="s">
        <v>10</v>
      </c>
      <c r="H412" t="str">
        <f t="shared" si="23"/>
        <v>ORD26000411</v>
      </c>
      <c r="I412">
        <f>COUNTIFS(PG_Transactions!$AK:$AK,$H412,PG_Transactions!$E:$E,"CAPTURE",PG_Transactions!$AQ:$AQ,1)</f>
        <v>1</v>
      </c>
      <c r="J412">
        <f>SUMIFS(PG_Transactions!$G:$G,PG_Transactions!$AK:$AK,$H412,PG_Transactions!$E:$E,"CAPTURE",PG_Transactions!$AQ:$AQ,1)</f>
        <v>2098</v>
      </c>
      <c r="K412">
        <f t="shared" si="24"/>
        <v>0</v>
      </c>
      <c r="L412" t="str">
        <f t="shared" si="25"/>
        <v>Amount Match</v>
      </c>
    </row>
    <row r="413" spans="1:12" hidden="1" x14ac:dyDescent="0.3">
      <c r="A413" t="s">
        <v>846</v>
      </c>
      <c r="B413" s="1">
        <v>46288</v>
      </c>
      <c r="C413" t="s">
        <v>847</v>
      </c>
      <c r="D413" t="s">
        <v>16</v>
      </c>
      <c r="E413" t="s">
        <v>9</v>
      </c>
      <c r="F413">
        <v>1498</v>
      </c>
      <c r="G413" t="s">
        <v>56</v>
      </c>
      <c r="H413" t="str">
        <f t="shared" si="23"/>
        <v>ORD26000412</v>
      </c>
      <c r="I413">
        <f>COUNTIFS(PG_Transactions!$AK:$AK,$H413,PG_Transactions!$E:$E,"CAPTURE",PG_Transactions!$AQ:$AQ,1)</f>
        <v>1</v>
      </c>
      <c r="J413">
        <f>SUMIFS(PG_Transactions!$G:$G,PG_Transactions!$AK:$AK,$H413,PG_Transactions!$E:$E,"CAPTURE",PG_Transactions!$AQ:$AQ,1)</f>
        <v>1498</v>
      </c>
      <c r="K413">
        <f t="shared" si="24"/>
        <v>0</v>
      </c>
      <c r="L413" t="str">
        <f t="shared" si="25"/>
        <v>Amount Match</v>
      </c>
    </row>
    <row r="414" spans="1:12" hidden="1" x14ac:dyDescent="0.3">
      <c r="A414" t="s">
        <v>848</v>
      </c>
      <c r="B414" s="1">
        <v>46295</v>
      </c>
      <c r="C414" t="s">
        <v>849</v>
      </c>
      <c r="D414" t="s">
        <v>32</v>
      </c>
      <c r="E414" t="s">
        <v>17</v>
      </c>
      <c r="F414">
        <v>349</v>
      </c>
      <c r="G414" t="s">
        <v>10</v>
      </c>
      <c r="H414" t="str">
        <f t="shared" si="23"/>
        <v>ORD26000413</v>
      </c>
      <c r="I414">
        <f>COUNTIFS(PG_Transactions!$AK:$AK,$H414,PG_Transactions!$E:$E,"CAPTURE",PG_Transactions!$AQ:$AQ,1)</f>
        <v>1</v>
      </c>
      <c r="J414">
        <f>SUMIFS(PG_Transactions!$G:$G,PG_Transactions!$AK:$AK,$H414,PG_Transactions!$E:$E,"CAPTURE",PG_Transactions!$AQ:$AQ,1)</f>
        <v>349</v>
      </c>
      <c r="K414">
        <f t="shared" si="24"/>
        <v>0</v>
      </c>
      <c r="L414" t="str">
        <f t="shared" si="25"/>
        <v>Amount Match</v>
      </c>
    </row>
    <row r="415" spans="1:12" hidden="1" x14ac:dyDescent="0.3">
      <c r="A415" t="s">
        <v>850</v>
      </c>
      <c r="B415" s="1">
        <v>46276</v>
      </c>
      <c r="C415" t="s">
        <v>851</v>
      </c>
      <c r="D415" t="s">
        <v>24</v>
      </c>
      <c r="E415" t="s">
        <v>9</v>
      </c>
      <c r="F415">
        <v>5598</v>
      </c>
      <c r="G415" t="s">
        <v>10</v>
      </c>
      <c r="H415" t="str">
        <f t="shared" si="23"/>
        <v>ORD26000414</v>
      </c>
      <c r="I415">
        <f>COUNTIFS(PG_Transactions!$AK:$AK,$H415,PG_Transactions!$E:$E,"CAPTURE",PG_Transactions!$AQ:$AQ,1)</f>
        <v>1</v>
      </c>
      <c r="J415">
        <f>SUMIFS(PG_Transactions!$G:$G,PG_Transactions!$AK:$AK,$H415,PG_Transactions!$E:$E,"CAPTURE",PG_Transactions!$AQ:$AQ,1)</f>
        <v>5598</v>
      </c>
      <c r="K415">
        <f t="shared" si="24"/>
        <v>0</v>
      </c>
      <c r="L415" t="str">
        <f t="shared" si="25"/>
        <v>Amount Match</v>
      </c>
    </row>
    <row r="416" spans="1:12" hidden="1" x14ac:dyDescent="0.3">
      <c r="A416" t="s">
        <v>852</v>
      </c>
      <c r="B416" s="1">
        <v>46289</v>
      </c>
      <c r="C416" t="s">
        <v>853</v>
      </c>
      <c r="D416" t="s">
        <v>65</v>
      </c>
      <c r="E416" t="s">
        <v>33</v>
      </c>
      <c r="F416">
        <v>2847</v>
      </c>
      <c r="G416" t="s">
        <v>10</v>
      </c>
      <c r="H416" t="str">
        <f t="shared" si="23"/>
        <v>ORD26000415</v>
      </c>
      <c r="I416">
        <f>COUNTIFS(PG_Transactions!$AK:$AK,$H416,PG_Transactions!$E:$E,"CAPTURE",PG_Transactions!$AQ:$AQ,1)</f>
        <v>1</v>
      </c>
      <c r="J416">
        <f>SUMIFS(PG_Transactions!$G:$G,PG_Transactions!$AK:$AK,$H416,PG_Transactions!$E:$E,"CAPTURE",PG_Transactions!$AQ:$AQ,1)</f>
        <v>2847</v>
      </c>
      <c r="K416">
        <f t="shared" si="24"/>
        <v>0</v>
      </c>
      <c r="L416" t="str">
        <f t="shared" si="25"/>
        <v>Amount Match</v>
      </c>
    </row>
    <row r="417" spans="1:12" hidden="1" x14ac:dyDescent="0.3">
      <c r="A417" t="s">
        <v>854</v>
      </c>
      <c r="B417" s="1">
        <v>46293</v>
      </c>
      <c r="C417" t="s">
        <v>855</v>
      </c>
      <c r="D417" t="s">
        <v>38</v>
      </c>
      <c r="E417" t="s">
        <v>33</v>
      </c>
      <c r="F417">
        <v>2999</v>
      </c>
      <c r="G417" t="s">
        <v>10</v>
      </c>
      <c r="H417" t="str">
        <f t="shared" si="23"/>
        <v>ORD26000416</v>
      </c>
      <c r="I417">
        <f>COUNTIFS(PG_Transactions!$AK:$AK,$H417,PG_Transactions!$E:$E,"CAPTURE",PG_Transactions!$AQ:$AQ,1)</f>
        <v>1</v>
      </c>
      <c r="J417">
        <f>SUMIFS(PG_Transactions!$G:$G,PG_Transactions!$AK:$AK,$H417,PG_Transactions!$E:$E,"CAPTURE",PG_Transactions!$AQ:$AQ,1)</f>
        <v>2999</v>
      </c>
      <c r="K417">
        <f t="shared" si="24"/>
        <v>0</v>
      </c>
      <c r="L417" t="str">
        <f t="shared" si="25"/>
        <v>Amount Match</v>
      </c>
    </row>
    <row r="418" spans="1:12" hidden="1" x14ac:dyDescent="0.3">
      <c r="A418" t="s">
        <v>856</v>
      </c>
      <c r="B418" s="1">
        <v>46271</v>
      </c>
      <c r="C418" t="s">
        <v>857</v>
      </c>
      <c r="D418" t="s">
        <v>16</v>
      </c>
      <c r="E418" t="s">
        <v>44</v>
      </c>
      <c r="F418">
        <v>1498</v>
      </c>
      <c r="G418" t="s">
        <v>10</v>
      </c>
      <c r="H418" t="str">
        <f t="shared" si="23"/>
        <v>ORD26000417</v>
      </c>
      <c r="I418">
        <f>COUNTIFS(PG_Transactions!$AK:$AK,$H418,PG_Transactions!$E:$E,"CAPTURE",PG_Transactions!$AQ:$AQ,1)</f>
        <v>1</v>
      </c>
      <c r="J418">
        <f>SUMIFS(PG_Transactions!$G:$G,PG_Transactions!$AK:$AK,$H418,PG_Transactions!$E:$E,"CAPTURE",PG_Transactions!$AQ:$AQ,1)</f>
        <v>1498</v>
      </c>
      <c r="K418">
        <f t="shared" si="24"/>
        <v>0</v>
      </c>
      <c r="L418" t="str">
        <f t="shared" si="25"/>
        <v>Amount Match</v>
      </c>
    </row>
    <row r="419" spans="1:12" hidden="1" x14ac:dyDescent="0.3">
      <c r="A419" t="s">
        <v>858</v>
      </c>
      <c r="B419" s="1">
        <v>46286</v>
      </c>
      <c r="C419" t="s">
        <v>859</v>
      </c>
      <c r="D419" t="s">
        <v>27</v>
      </c>
      <c r="E419" t="s">
        <v>9</v>
      </c>
      <c r="F419">
        <v>499</v>
      </c>
      <c r="G419" t="s">
        <v>10</v>
      </c>
      <c r="H419" t="str">
        <f t="shared" si="23"/>
        <v>ORD26000418</v>
      </c>
      <c r="I419">
        <f>COUNTIFS(PG_Transactions!$AK:$AK,$H419,PG_Transactions!$E:$E,"CAPTURE",PG_Transactions!$AQ:$AQ,1)</f>
        <v>1</v>
      </c>
      <c r="J419">
        <f>SUMIFS(PG_Transactions!$G:$G,PG_Transactions!$AK:$AK,$H419,PG_Transactions!$E:$E,"CAPTURE",PG_Transactions!$AQ:$AQ,1)</f>
        <v>499</v>
      </c>
      <c r="K419">
        <f t="shared" si="24"/>
        <v>0</v>
      </c>
      <c r="L419" t="str">
        <f t="shared" si="25"/>
        <v>Amount Match</v>
      </c>
    </row>
    <row r="420" spans="1:12" hidden="1" x14ac:dyDescent="0.3">
      <c r="A420" t="s">
        <v>860</v>
      </c>
      <c r="B420" s="1">
        <v>46294</v>
      </c>
      <c r="C420" t="s">
        <v>861</v>
      </c>
      <c r="D420" t="s">
        <v>13</v>
      </c>
      <c r="E420" t="s">
        <v>9</v>
      </c>
      <c r="F420">
        <v>1499</v>
      </c>
      <c r="G420" t="s">
        <v>10</v>
      </c>
      <c r="H420" t="str">
        <f t="shared" si="23"/>
        <v>ORD26000419</v>
      </c>
      <c r="I420">
        <f>COUNTIFS(PG_Transactions!$AK:$AK,$H420,PG_Transactions!$E:$E,"CAPTURE",PG_Transactions!$AQ:$AQ,1)</f>
        <v>1</v>
      </c>
      <c r="J420">
        <f>SUMIFS(PG_Transactions!$G:$G,PG_Transactions!$AK:$AK,$H420,PG_Transactions!$E:$E,"CAPTURE",PG_Transactions!$AQ:$AQ,1)</f>
        <v>1499</v>
      </c>
      <c r="K420">
        <f t="shared" si="24"/>
        <v>0</v>
      </c>
      <c r="L420" t="str">
        <f t="shared" si="25"/>
        <v>Amount Match</v>
      </c>
    </row>
    <row r="421" spans="1:12" hidden="1" x14ac:dyDescent="0.3">
      <c r="A421" t="s">
        <v>862</v>
      </c>
      <c r="B421" s="1">
        <v>46274</v>
      </c>
      <c r="C421" t="s">
        <v>863</v>
      </c>
      <c r="D421" t="s">
        <v>51</v>
      </c>
      <c r="E421" t="s">
        <v>17</v>
      </c>
      <c r="F421">
        <v>10347</v>
      </c>
      <c r="G421" t="s">
        <v>10</v>
      </c>
      <c r="H421" t="str">
        <f t="shared" si="23"/>
        <v>ORD26000420</v>
      </c>
      <c r="I421">
        <f>COUNTIFS(PG_Transactions!$AK:$AK,$H421,PG_Transactions!$E:$E,"CAPTURE",PG_Transactions!$AQ:$AQ,1)</f>
        <v>1</v>
      </c>
      <c r="J421">
        <f>SUMIFS(PG_Transactions!$G:$G,PG_Transactions!$AK:$AK,$H421,PG_Transactions!$E:$E,"CAPTURE",PG_Transactions!$AQ:$AQ,1)</f>
        <v>10347</v>
      </c>
      <c r="K421">
        <f t="shared" si="24"/>
        <v>0</v>
      </c>
      <c r="L421" t="str">
        <f t="shared" si="25"/>
        <v>Amount Match</v>
      </c>
    </row>
    <row r="422" spans="1:12" hidden="1" x14ac:dyDescent="0.3">
      <c r="A422" t="s">
        <v>864</v>
      </c>
      <c r="B422" s="1">
        <v>46277</v>
      </c>
      <c r="C422" t="s">
        <v>865</v>
      </c>
      <c r="D422" t="s">
        <v>38</v>
      </c>
      <c r="E422" t="s">
        <v>9</v>
      </c>
      <c r="F422">
        <v>599</v>
      </c>
      <c r="G422" t="s">
        <v>10</v>
      </c>
      <c r="H422" t="str">
        <f t="shared" si="23"/>
        <v>ORD26000421</v>
      </c>
      <c r="I422">
        <f>COUNTIFS(PG_Transactions!$AK:$AK,$H422,PG_Transactions!$E:$E,"CAPTURE",PG_Transactions!$AQ:$AQ,1)</f>
        <v>1</v>
      </c>
      <c r="J422">
        <f>SUMIFS(PG_Transactions!$G:$G,PG_Transactions!$AK:$AK,$H422,PG_Transactions!$E:$E,"CAPTURE",PG_Transactions!$AQ:$AQ,1)</f>
        <v>599</v>
      </c>
      <c r="K422">
        <f t="shared" si="24"/>
        <v>0</v>
      </c>
      <c r="L422" t="str">
        <f t="shared" si="25"/>
        <v>Amount Match</v>
      </c>
    </row>
    <row r="423" spans="1:12" hidden="1" x14ac:dyDescent="0.3">
      <c r="A423" t="s">
        <v>866</v>
      </c>
      <c r="B423" s="1">
        <v>46286</v>
      </c>
      <c r="C423" t="s">
        <v>867</v>
      </c>
      <c r="D423" t="s">
        <v>41</v>
      </c>
      <c r="E423" t="s">
        <v>9</v>
      </c>
      <c r="F423">
        <v>2499</v>
      </c>
      <c r="G423" t="s">
        <v>10</v>
      </c>
      <c r="H423" t="str">
        <f t="shared" si="23"/>
        <v>ORD26000422</v>
      </c>
      <c r="I423">
        <f>COUNTIFS(PG_Transactions!$AK:$AK,$H423,PG_Transactions!$E:$E,"CAPTURE",PG_Transactions!$AQ:$AQ,1)</f>
        <v>1</v>
      </c>
      <c r="J423">
        <f>SUMIFS(PG_Transactions!$G:$G,PG_Transactions!$AK:$AK,$H423,PG_Transactions!$E:$E,"CAPTURE",PG_Transactions!$AQ:$AQ,1)</f>
        <v>2499</v>
      </c>
      <c r="K423">
        <f t="shared" si="24"/>
        <v>0</v>
      </c>
      <c r="L423" t="str">
        <f t="shared" si="25"/>
        <v>Amount Match</v>
      </c>
    </row>
    <row r="424" spans="1:12" hidden="1" x14ac:dyDescent="0.3">
      <c r="A424" t="s">
        <v>868</v>
      </c>
      <c r="B424" s="1">
        <v>46277</v>
      </c>
      <c r="C424" t="s">
        <v>869</v>
      </c>
      <c r="D424" t="s">
        <v>27</v>
      </c>
      <c r="E424" t="s">
        <v>17</v>
      </c>
      <c r="F424" s="2">
        <v>2998</v>
      </c>
      <c r="G424" t="s">
        <v>10</v>
      </c>
      <c r="H424" t="str">
        <f t="shared" si="23"/>
        <v>ORD26000423</v>
      </c>
      <c r="I424">
        <f>COUNTIFS(PG_Transactions!$AK:$AK,$H424,PG_Transactions!$E:$E,"CAPTURE",PG_Transactions!$AQ:$AQ,1)</f>
        <v>1</v>
      </c>
      <c r="J424">
        <f>SUMIFS(PG_Transactions!$G:$G,PG_Transactions!$AK:$AK,$H424,PG_Transactions!$E:$E,"CAPTURE",PG_Transactions!$AQ:$AQ,1)</f>
        <v>2998</v>
      </c>
      <c r="K424">
        <f t="shared" si="24"/>
        <v>0</v>
      </c>
      <c r="L424" t="str">
        <f t="shared" si="25"/>
        <v>Amount Match</v>
      </c>
    </row>
    <row r="425" spans="1:12" hidden="1" x14ac:dyDescent="0.3">
      <c r="A425" t="s">
        <v>870</v>
      </c>
      <c r="B425" s="1">
        <v>46284</v>
      </c>
      <c r="C425" t="s">
        <v>871</v>
      </c>
      <c r="D425" t="s">
        <v>8</v>
      </c>
      <c r="E425" t="s">
        <v>9</v>
      </c>
      <c r="F425">
        <v>2999</v>
      </c>
      <c r="G425" t="s">
        <v>10</v>
      </c>
      <c r="H425" t="str">
        <f t="shared" si="23"/>
        <v>ORD26000424</v>
      </c>
      <c r="I425">
        <f>COUNTIFS(PG_Transactions!$AK:$AK,$H425,PG_Transactions!$E:$E,"CAPTURE",PG_Transactions!$AQ:$AQ,1)</f>
        <v>1</v>
      </c>
      <c r="J425">
        <f>SUMIFS(PG_Transactions!$G:$G,PG_Transactions!$AK:$AK,$H425,PG_Transactions!$E:$E,"CAPTURE",PG_Transactions!$AQ:$AQ,1)</f>
        <v>2999</v>
      </c>
      <c r="K425">
        <f t="shared" si="24"/>
        <v>0</v>
      </c>
      <c r="L425" t="str">
        <f t="shared" si="25"/>
        <v>Amount Match</v>
      </c>
    </row>
    <row r="426" spans="1:12" hidden="1" x14ac:dyDescent="0.3">
      <c r="A426" t="s">
        <v>872</v>
      </c>
      <c r="B426" s="1">
        <v>46271</v>
      </c>
      <c r="C426" t="s">
        <v>873</v>
      </c>
      <c r="D426" t="s">
        <v>51</v>
      </c>
      <c r="E426" t="s">
        <v>9</v>
      </c>
      <c r="F426">
        <v>3499</v>
      </c>
      <c r="G426" t="s">
        <v>10</v>
      </c>
      <c r="H426" t="str">
        <f t="shared" si="23"/>
        <v>ORD26000425</v>
      </c>
      <c r="I426">
        <f>COUNTIFS(PG_Transactions!$AK:$AK,$H426,PG_Transactions!$E:$E,"CAPTURE",PG_Transactions!$AQ:$AQ,1)</f>
        <v>1</v>
      </c>
      <c r="J426">
        <f>SUMIFS(PG_Transactions!$G:$G,PG_Transactions!$AK:$AK,$H426,PG_Transactions!$E:$E,"CAPTURE",PG_Transactions!$AQ:$AQ,1)</f>
        <v>3499</v>
      </c>
      <c r="K426">
        <f t="shared" si="24"/>
        <v>0</v>
      </c>
      <c r="L426" t="str">
        <f t="shared" si="25"/>
        <v>Amount Match</v>
      </c>
    </row>
    <row r="427" spans="1:12" hidden="1" x14ac:dyDescent="0.3">
      <c r="A427" t="s">
        <v>874</v>
      </c>
      <c r="B427" s="1">
        <v>46284</v>
      </c>
      <c r="C427" t="s">
        <v>875</v>
      </c>
      <c r="D427" t="s">
        <v>51</v>
      </c>
      <c r="E427" t="s">
        <v>9</v>
      </c>
      <c r="F427">
        <v>1798</v>
      </c>
      <c r="G427" t="s">
        <v>10</v>
      </c>
      <c r="H427" t="str">
        <f t="shared" si="23"/>
        <v>ORD26000426</v>
      </c>
      <c r="I427">
        <f>COUNTIFS(PG_Transactions!$AK:$AK,$H427,PG_Transactions!$E:$E,"CAPTURE",PG_Transactions!$AQ:$AQ,1)</f>
        <v>1</v>
      </c>
      <c r="J427">
        <f>SUMIFS(PG_Transactions!$G:$G,PG_Transactions!$AK:$AK,$H427,PG_Transactions!$E:$E,"CAPTURE",PG_Transactions!$AQ:$AQ,1)</f>
        <v>1798</v>
      </c>
      <c r="K427">
        <f t="shared" si="24"/>
        <v>0</v>
      </c>
      <c r="L427" t="str">
        <f t="shared" si="25"/>
        <v>Amount Match</v>
      </c>
    </row>
    <row r="428" spans="1:12" hidden="1" x14ac:dyDescent="0.3">
      <c r="A428" t="s">
        <v>876</v>
      </c>
      <c r="B428" s="1">
        <v>46283</v>
      </c>
      <c r="C428" t="s">
        <v>877</v>
      </c>
      <c r="D428" t="s">
        <v>27</v>
      </c>
      <c r="E428" t="s">
        <v>9</v>
      </c>
      <c r="F428" s="2">
        <v>1499</v>
      </c>
      <c r="G428" t="s">
        <v>10</v>
      </c>
      <c r="H428" t="str">
        <f t="shared" si="23"/>
        <v>ORD26000427</v>
      </c>
      <c r="I428">
        <f>COUNTIFS(PG_Transactions!$AK:$AK,$H428,PG_Transactions!$E:$E,"CAPTURE",PG_Transactions!$AQ:$AQ,1)</f>
        <v>1</v>
      </c>
      <c r="J428">
        <f>SUMIFS(PG_Transactions!$G:$G,PG_Transactions!$AK:$AK,$H428,PG_Transactions!$E:$E,"CAPTURE",PG_Transactions!$AQ:$AQ,1)</f>
        <v>1499</v>
      </c>
      <c r="K428">
        <f t="shared" si="24"/>
        <v>0</v>
      </c>
      <c r="L428" t="str">
        <f t="shared" si="25"/>
        <v>Amount Match</v>
      </c>
    </row>
    <row r="429" spans="1:12" hidden="1" x14ac:dyDescent="0.3">
      <c r="A429" t="s">
        <v>878</v>
      </c>
      <c r="B429" s="1">
        <v>46267</v>
      </c>
      <c r="C429" t="s">
        <v>879</v>
      </c>
      <c r="D429" t="s">
        <v>38</v>
      </c>
      <c r="E429" t="s">
        <v>9</v>
      </c>
      <c r="F429">
        <v>299</v>
      </c>
      <c r="G429" t="s">
        <v>10</v>
      </c>
      <c r="H429" t="str">
        <f t="shared" si="23"/>
        <v>ORD26000428</v>
      </c>
      <c r="I429">
        <f>COUNTIFS(PG_Transactions!$AK:$AK,$H429,PG_Transactions!$E:$E,"CAPTURE",PG_Transactions!$AQ:$AQ,1)</f>
        <v>1</v>
      </c>
      <c r="J429">
        <f>SUMIFS(PG_Transactions!$G:$G,PG_Transactions!$AK:$AK,$H429,PG_Transactions!$E:$E,"CAPTURE",PG_Transactions!$AQ:$AQ,1)</f>
        <v>299</v>
      </c>
      <c r="K429">
        <f t="shared" si="24"/>
        <v>0</v>
      </c>
      <c r="L429" t="str">
        <f t="shared" si="25"/>
        <v>Amount Match</v>
      </c>
    </row>
    <row r="430" spans="1:12" hidden="1" x14ac:dyDescent="0.3">
      <c r="A430" t="s">
        <v>880</v>
      </c>
      <c r="B430" s="1">
        <v>46282</v>
      </c>
      <c r="C430" t="s">
        <v>881</v>
      </c>
      <c r="D430" t="s">
        <v>24</v>
      </c>
      <c r="E430" t="s">
        <v>17</v>
      </c>
      <c r="F430">
        <v>5797</v>
      </c>
      <c r="G430" t="s">
        <v>10</v>
      </c>
      <c r="H430" t="str">
        <f t="shared" si="23"/>
        <v>ORD26000429</v>
      </c>
      <c r="I430">
        <f>COUNTIFS(PG_Transactions!$AK:$AK,$H430,PG_Transactions!$E:$E,"CAPTURE",PG_Transactions!$AQ:$AQ,1)</f>
        <v>1</v>
      </c>
      <c r="J430">
        <f>SUMIFS(PG_Transactions!$G:$G,PG_Transactions!$AK:$AK,$H430,PG_Transactions!$E:$E,"CAPTURE",PG_Transactions!$AQ:$AQ,1)</f>
        <v>5797</v>
      </c>
      <c r="K430">
        <f t="shared" si="24"/>
        <v>0</v>
      </c>
      <c r="L430" t="str">
        <f t="shared" si="25"/>
        <v>Amount Match</v>
      </c>
    </row>
    <row r="431" spans="1:12" hidden="1" x14ac:dyDescent="0.3">
      <c r="A431" t="s">
        <v>882</v>
      </c>
      <c r="B431" s="1">
        <v>46271</v>
      </c>
      <c r="C431" t="s">
        <v>883</v>
      </c>
      <c r="D431" t="s">
        <v>65</v>
      </c>
      <c r="E431" t="s">
        <v>17</v>
      </c>
      <c r="F431">
        <v>2499</v>
      </c>
      <c r="G431" t="s">
        <v>10</v>
      </c>
      <c r="H431" t="str">
        <f t="shared" si="23"/>
        <v>ORD26000430</v>
      </c>
      <c r="I431">
        <f>COUNTIFS(PG_Transactions!$AK:$AK,$H431,PG_Transactions!$E:$E,"CAPTURE",PG_Transactions!$AQ:$AQ,1)</f>
        <v>1</v>
      </c>
      <c r="J431">
        <f>SUMIFS(PG_Transactions!$G:$G,PG_Transactions!$AK:$AK,$H431,PG_Transactions!$E:$E,"CAPTURE",PG_Transactions!$AQ:$AQ,1)</f>
        <v>2499</v>
      </c>
      <c r="K431">
        <f t="shared" si="24"/>
        <v>0</v>
      </c>
      <c r="L431" t="str">
        <f t="shared" si="25"/>
        <v>Amount Match</v>
      </c>
    </row>
    <row r="432" spans="1:12" hidden="1" x14ac:dyDescent="0.3">
      <c r="A432" t="s">
        <v>884</v>
      </c>
      <c r="B432" s="1">
        <v>46274</v>
      </c>
      <c r="C432" t="s">
        <v>885</v>
      </c>
      <c r="D432" t="s">
        <v>24</v>
      </c>
      <c r="E432" t="s">
        <v>17</v>
      </c>
      <c r="F432">
        <v>1799</v>
      </c>
      <c r="G432" t="s">
        <v>10</v>
      </c>
      <c r="H432" t="str">
        <f t="shared" si="23"/>
        <v>ORD26000431</v>
      </c>
      <c r="I432">
        <f>COUNTIFS(PG_Transactions!$AK:$AK,$H432,PG_Transactions!$E:$E,"CAPTURE",PG_Transactions!$AQ:$AQ,1)</f>
        <v>1</v>
      </c>
      <c r="J432">
        <f>SUMIFS(PG_Transactions!$G:$G,PG_Transactions!$AK:$AK,$H432,PG_Transactions!$E:$E,"CAPTURE",PG_Transactions!$AQ:$AQ,1)</f>
        <v>1799</v>
      </c>
      <c r="K432">
        <f t="shared" si="24"/>
        <v>0</v>
      </c>
      <c r="L432" t="str">
        <f t="shared" si="25"/>
        <v>Amount Match</v>
      </c>
    </row>
    <row r="433" spans="1:12" hidden="1" x14ac:dyDescent="0.3">
      <c r="A433" t="s">
        <v>886</v>
      </c>
      <c r="B433" s="1">
        <v>46283</v>
      </c>
      <c r="C433" t="s">
        <v>887</v>
      </c>
      <c r="D433" t="s">
        <v>38</v>
      </c>
      <c r="E433" t="s">
        <v>17</v>
      </c>
      <c r="F433">
        <v>2848</v>
      </c>
      <c r="G433" t="s">
        <v>10</v>
      </c>
      <c r="H433" t="str">
        <f t="shared" si="23"/>
        <v>ORD26000432</v>
      </c>
      <c r="I433">
        <f>COUNTIFS(PG_Transactions!$AK:$AK,$H433,PG_Transactions!$E:$E,"CAPTURE",PG_Transactions!$AQ:$AQ,1)</f>
        <v>1</v>
      </c>
      <c r="J433">
        <f>SUMIFS(PG_Transactions!$G:$G,PG_Transactions!$AK:$AK,$H433,PG_Transactions!$E:$E,"CAPTURE",PG_Transactions!$AQ:$AQ,1)</f>
        <v>2848</v>
      </c>
      <c r="K433">
        <f t="shared" si="24"/>
        <v>0</v>
      </c>
      <c r="L433" t="str">
        <f t="shared" si="25"/>
        <v>Amount Match</v>
      </c>
    </row>
    <row r="434" spans="1:12" hidden="1" x14ac:dyDescent="0.3">
      <c r="A434" t="s">
        <v>888</v>
      </c>
      <c r="B434" s="1">
        <v>46292</v>
      </c>
      <c r="C434" t="s">
        <v>889</v>
      </c>
      <c r="D434" t="s">
        <v>8</v>
      </c>
      <c r="E434" t="s">
        <v>9</v>
      </c>
      <c r="F434">
        <v>4999</v>
      </c>
      <c r="G434" t="s">
        <v>10</v>
      </c>
      <c r="H434" t="str">
        <f t="shared" si="23"/>
        <v>ORD26000433</v>
      </c>
      <c r="I434">
        <f>COUNTIFS(PG_Transactions!$AK:$AK,$H434,PG_Transactions!$E:$E,"CAPTURE",PG_Transactions!$AQ:$AQ,1)</f>
        <v>1</v>
      </c>
      <c r="J434">
        <f>SUMIFS(PG_Transactions!$G:$G,PG_Transactions!$AK:$AK,$H434,PG_Transactions!$E:$E,"CAPTURE",PG_Transactions!$AQ:$AQ,1)</f>
        <v>4999</v>
      </c>
      <c r="K434">
        <f t="shared" si="24"/>
        <v>0</v>
      </c>
      <c r="L434" t="str">
        <f t="shared" si="25"/>
        <v>Amount Match</v>
      </c>
    </row>
    <row r="435" spans="1:12" hidden="1" x14ac:dyDescent="0.3">
      <c r="A435" t="s">
        <v>890</v>
      </c>
      <c r="B435" s="1">
        <v>46289</v>
      </c>
      <c r="C435" t="s">
        <v>891</v>
      </c>
      <c r="D435" t="s">
        <v>41</v>
      </c>
      <c r="E435" t="s">
        <v>9</v>
      </c>
      <c r="F435">
        <v>6397</v>
      </c>
      <c r="G435" t="s">
        <v>10</v>
      </c>
      <c r="H435" t="str">
        <f t="shared" si="23"/>
        <v>ORD26000434</v>
      </c>
      <c r="I435">
        <f>COUNTIFS(PG_Transactions!$AK:$AK,$H435,PG_Transactions!$E:$E,"CAPTURE",PG_Transactions!$AQ:$AQ,1)</f>
        <v>1</v>
      </c>
      <c r="J435">
        <f>SUMIFS(PG_Transactions!$G:$G,PG_Transactions!$AK:$AK,$H435,PG_Transactions!$E:$E,"CAPTURE",PG_Transactions!$AQ:$AQ,1)</f>
        <v>6397</v>
      </c>
      <c r="K435">
        <f t="shared" si="24"/>
        <v>0</v>
      </c>
      <c r="L435" t="str">
        <f t="shared" si="25"/>
        <v>Amount Match</v>
      </c>
    </row>
    <row r="436" spans="1:12" hidden="1" x14ac:dyDescent="0.3">
      <c r="A436" t="s">
        <v>892</v>
      </c>
      <c r="B436" s="1">
        <v>46293</v>
      </c>
      <c r="C436" t="s">
        <v>893</v>
      </c>
      <c r="D436" t="s">
        <v>13</v>
      </c>
      <c r="E436" t="s">
        <v>9</v>
      </c>
      <c r="F436">
        <v>1499</v>
      </c>
      <c r="G436" t="s">
        <v>10</v>
      </c>
      <c r="H436" t="str">
        <f t="shared" si="23"/>
        <v>ORD26000435</v>
      </c>
      <c r="I436">
        <f>COUNTIFS(PG_Transactions!$AK:$AK,$H436,PG_Transactions!$E:$E,"CAPTURE",PG_Transactions!$AQ:$AQ,1)</f>
        <v>1</v>
      </c>
      <c r="J436">
        <f>SUMIFS(PG_Transactions!$G:$G,PG_Transactions!$AK:$AK,$H436,PG_Transactions!$E:$E,"CAPTURE",PG_Transactions!$AQ:$AQ,1)</f>
        <v>1499</v>
      </c>
      <c r="K436">
        <f t="shared" si="24"/>
        <v>0</v>
      </c>
      <c r="L436" t="str">
        <f t="shared" si="25"/>
        <v>Amount Match</v>
      </c>
    </row>
    <row r="437" spans="1:12" hidden="1" x14ac:dyDescent="0.3">
      <c r="A437" t="s">
        <v>894</v>
      </c>
      <c r="B437" s="1">
        <v>46291</v>
      </c>
      <c r="C437" t="s">
        <v>895</v>
      </c>
      <c r="D437" t="s">
        <v>51</v>
      </c>
      <c r="E437" t="s">
        <v>17</v>
      </c>
      <c r="F437">
        <v>6997</v>
      </c>
      <c r="G437" t="s">
        <v>10</v>
      </c>
      <c r="H437" t="str">
        <f t="shared" si="23"/>
        <v>ORD26000436</v>
      </c>
      <c r="I437">
        <f>COUNTIFS(PG_Transactions!$AK:$AK,$H437,PG_Transactions!$E:$E,"CAPTURE",PG_Transactions!$AQ:$AQ,1)</f>
        <v>1</v>
      </c>
      <c r="J437">
        <f>SUMIFS(PG_Transactions!$G:$G,PG_Transactions!$AK:$AK,$H437,PG_Transactions!$E:$E,"CAPTURE",PG_Transactions!$AQ:$AQ,1)</f>
        <v>6997</v>
      </c>
      <c r="K437">
        <f t="shared" si="24"/>
        <v>0</v>
      </c>
      <c r="L437" t="str">
        <f t="shared" si="25"/>
        <v>Amount Match</v>
      </c>
    </row>
    <row r="438" spans="1:12" hidden="1" x14ac:dyDescent="0.3">
      <c r="A438" t="s">
        <v>896</v>
      </c>
      <c r="B438" s="1">
        <v>46285</v>
      </c>
      <c r="C438" t="s">
        <v>897</v>
      </c>
      <c r="D438" t="s">
        <v>27</v>
      </c>
      <c r="E438" t="s">
        <v>9</v>
      </c>
      <c r="F438">
        <v>4999</v>
      </c>
      <c r="G438" t="s">
        <v>10</v>
      </c>
      <c r="H438" t="str">
        <f t="shared" si="23"/>
        <v>ORD26000437</v>
      </c>
      <c r="I438">
        <f>COUNTIFS(PG_Transactions!$AK:$AK,$H438,PG_Transactions!$E:$E,"CAPTURE",PG_Transactions!$AQ:$AQ,1)</f>
        <v>1</v>
      </c>
      <c r="J438">
        <f>SUMIFS(PG_Transactions!$G:$G,PG_Transactions!$AK:$AK,$H438,PG_Transactions!$E:$E,"CAPTURE",PG_Transactions!$AQ:$AQ,1)</f>
        <v>4999</v>
      </c>
      <c r="K438">
        <f t="shared" si="24"/>
        <v>0</v>
      </c>
      <c r="L438" t="str">
        <f t="shared" si="25"/>
        <v>Amount Match</v>
      </c>
    </row>
    <row r="439" spans="1:12" hidden="1" x14ac:dyDescent="0.3">
      <c r="A439" t="s">
        <v>898</v>
      </c>
      <c r="B439" s="1">
        <v>46277</v>
      </c>
      <c r="C439" t="s">
        <v>899</v>
      </c>
      <c r="D439" t="s">
        <v>32</v>
      </c>
      <c r="E439" t="s">
        <v>9</v>
      </c>
      <c r="F439">
        <v>3298</v>
      </c>
      <c r="G439" t="s">
        <v>10</v>
      </c>
      <c r="H439" t="str">
        <f t="shared" si="23"/>
        <v>ORD26000438</v>
      </c>
      <c r="I439">
        <f>COUNTIFS(PG_Transactions!$AK:$AK,$H439,PG_Transactions!$E:$E,"CAPTURE",PG_Transactions!$AQ:$AQ,1)</f>
        <v>1</v>
      </c>
      <c r="J439">
        <f>SUMIFS(PG_Transactions!$G:$G,PG_Transactions!$AK:$AK,$H439,PG_Transactions!$E:$E,"CAPTURE",PG_Transactions!$AQ:$AQ,1)</f>
        <v>3298</v>
      </c>
      <c r="K439">
        <f t="shared" si="24"/>
        <v>0</v>
      </c>
      <c r="L439" t="str">
        <f t="shared" si="25"/>
        <v>Amount Match</v>
      </c>
    </row>
    <row r="440" spans="1:12" hidden="1" x14ac:dyDescent="0.3">
      <c r="A440" t="s">
        <v>900</v>
      </c>
      <c r="B440" s="1">
        <v>46284</v>
      </c>
      <c r="C440" t="s">
        <v>901</v>
      </c>
      <c r="D440" t="s">
        <v>51</v>
      </c>
      <c r="E440" t="s">
        <v>44</v>
      </c>
      <c r="F440">
        <v>7999</v>
      </c>
      <c r="G440" t="s">
        <v>10</v>
      </c>
      <c r="H440" t="str">
        <f t="shared" si="23"/>
        <v>ORD26000439</v>
      </c>
      <c r="I440">
        <f>COUNTIFS(PG_Transactions!$AK:$AK,$H440,PG_Transactions!$E:$E,"CAPTURE",PG_Transactions!$AQ:$AQ,1)</f>
        <v>1</v>
      </c>
      <c r="J440">
        <f>SUMIFS(PG_Transactions!$G:$G,PG_Transactions!$AK:$AK,$H440,PG_Transactions!$E:$E,"CAPTURE",PG_Transactions!$AQ:$AQ,1)</f>
        <v>7999</v>
      </c>
      <c r="K440">
        <f t="shared" si="24"/>
        <v>0</v>
      </c>
      <c r="L440" t="str">
        <f t="shared" si="25"/>
        <v>Amount Match</v>
      </c>
    </row>
    <row r="441" spans="1:12" hidden="1" x14ac:dyDescent="0.3">
      <c r="A441" t="s">
        <v>902</v>
      </c>
      <c r="B441" s="1">
        <v>46290</v>
      </c>
      <c r="C441" t="s">
        <v>903</v>
      </c>
      <c r="D441" t="s">
        <v>13</v>
      </c>
      <c r="E441" t="s">
        <v>9</v>
      </c>
      <c r="F441">
        <v>1098</v>
      </c>
      <c r="G441" t="s">
        <v>10</v>
      </c>
      <c r="H441" t="str">
        <f t="shared" si="23"/>
        <v>ORD26000440</v>
      </c>
      <c r="I441">
        <f>COUNTIFS(PG_Transactions!$AK:$AK,$H441,PG_Transactions!$E:$E,"CAPTURE",PG_Transactions!$AQ:$AQ,1)</f>
        <v>1</v>
      </c>
      <c r="J441">
        <f>SUMIFS(PG_Transactions!$G:$G,PG_Transactions!$AK:$AK,$H441,PG_Transactions!$E:$E,"CAPTURE",PG_Transactions!$AQ:$AQ,1)</f>
        <v>1098</v>
      </c>
      <c r="K441">
        <f t="shared" si="24"/>
        <v>0</v>
      </c>
      <c r="L441" t="str">
        <f t="shared" si="25"/>
        <v>Amount Match</v>
      </c>
    </row>
    <row r="442" spans="1:12" hidden="1" x14ac:dyDescent="0.3">
      <c r="A442" t="s">
        <v>904</v>
      </c>
      <c r="B442" s="1">
        <v>46270</v>
      </c>
      <c r="C442" t="s">
        <v>905</v>
      </c>
      <c r="D442" t="s">
        <v>51</v>
      </c>
      <c r="E442" t="s">
        <v>17</v>
      </c>
      <c r="F442">
        <v>9597</v>
      </c>
      <c r="G442" t="s">
        <v>10</v>
      </c>
      <c r="H442" t="str">
        <f t="shared" si="23"/>
        <v>ORD26000441</v>
      </c>
      <c r="I442">
        <f>COUNTIFS(PG_Transactions!$AK:$AK,$H442,PG_Transactions!$E:$E,"CAPTURE",PG_Transactions!$AQ:$AQ,1)</f>
        <v>1</v>
      </c>
      <c r="J442">
        <f>SUMIFS(PG_Transactions!$G:$G,PG_Transactions!$AK:$AK,$H442,PG_Transactions!$E:$E,"CAPTURE",PG_Transactions!$AQ:$AQ,1)</f>
        <v>9597</v>
      </c>
      <c r="K442">
        <f t="shared" si="24"/>
        <v>0</v>
      </c>
      <c r="L442" t="str">
        <f t="shared" si="25"/>
        <v>Amount Match</v>
      </c>
    </row>
    <row r="443" spans="1:12" hidden="1" x14ac:dyDescent="0.3">
      <c r="A443" t="s">
        <v>906</v>
      </c>
      <c r="B443" s="1">
        <v>46284</v>
      </c>
      <c r="C443" t="s">
        <v>907</v>
      </c>
      <c r="D443" t="s">
        <v>16</v>
      </c>
      <c r="E443" t="s">
        <v>9</v>
      </c>
      <c r="F443">
        <v>5097</v>
      </c>
      <c r="G443" t="s">
        <v>10</v>
      </c>
      <c r="H443" t="str">
        <f t="shared" si="23"/>
        <v>ORD26000442</v>
      </c>
      <c r="I443">
        <f>COUNTIFS(PG_Transactions!$AK:$AK,$H443,PG_Transactions!$E:$E,"CAPTURE",PG_Transactions!$AQ:$AQ,1)</f>
        <v>1</v>
      </c>
      <c r="J443">
        <f>SUMIFS(PG_Transactions!$G:$G,PG_Transactions!$AK:$AK,$H443,PG_Transactions!$E:$E,"CAPTURE",PG_Transactions!$AQ:$AQ,1)</f>
        <v>5097</v>
      </c>
      <c r="K443">
        <f t="shared" si="24"/>
        <v>0</v>
      </c>
      <c r="L443" t="str">
        <f t="shared" si="25"/>
        <v>Amount Match</v>
      </c>
    </row>
    <row r="444" spans="1:12" hidden="1" x14ac:dyDescent="0.3">
      <c r="A444" t="s">
        <v>908</v>
      </c>
      <c r="B444" s="1">
        <v>46282</v>
      </c>
      <c r="C444" t="s">
        <v>909</v>
      </c>
      <c r="D444" t="s">
        <v>65</v>
      </c>
      <c r="E444" t="s">
        <v>9</v>
      </c>
      <c r="F444">
        <v>5297</v>
      </c>
      <c r="G444" t="s">
        <v>10</v>
      </c>
      <c r="H444" t="str">
        <f t="shared" si="23"/>
        <v>ORD26000443</v>
      </c>
      <c r="I444">
        <f>COUNTIFS(PG_Transactions!$AK:$AK,$H444,PG_Transactions!$E:$E,"CAPTURE",PG_Transactions!$AQ:$AQ,1)</f>
        <v>1</v>
      </c>
      <c r="J444">
        <f>SUMIFS(PG_Transactions!$G:$G,PG_Transactions!$AK:$AK,$H444,PG_Transactions!$E:$E,"CAPTURE",PG_Transactions!$AQ:$AQ,1)</f>
        <v>5297</v>
      </c>
      <c r="K444">
        <f t="shared" si="24"/>
        <v>0</v>
      </c>
      <c r="L444" t="str">
        <f t="shared" si="25"/>
        <v>Amount Match</v>
      </c>
    </row>
    <row r="445" spans="1:12" hidden="1" x14ac:dyDescent="0.3">
      <c r="A445" t="s">
        <v>910</v>
      </c>
      <c r="B445" s="1">
        <v>46293</v>
      </c>
      <c r="C445" t="s">
        <v>911</v>
      </c>
      <c r="D445" t="s">
        <v>38</v>
      </c>
      <c r="E445" t="s">
        <v>17</v>
      </c>
      <c r="F445">
        <v>5347</v>
      </c>
      <c r="G445" t="s">
        <v>10</v>
      </c>
      <c r="H445" t="str">
        <f t="shared" si="23"/>
        <v>ORD26000444</v>
      </c>
      <c r="I445">
        <f>COUNTIFS(PG_Transactions!$AK:$AK,$H445,PG_Transactions!$E:$E,"CAPTURE",PG_Transactions!$AQ:$AQ,1)</f>
        <v>1</v>
      </c>
      <c r="J445">
        <f>SUMIFS(PG_Transactions!$G:$G,PG_Transactions!$AK:$AK,$H445,PG_Transactions!$E:$E,"CAPTURE",PG_Transactions!$AQ:$AQ,1)</f>
        <v>5347</v>
      </c>
      <c r="K445">
        <f t="shared" si="24"/>
        <v>0</v>
      </c>
      <c r="L445" t="str">
        <f t="shared" si="25"/>
        <v>Amount Match</v>
      </c>
    </row>
    <row r="446" spans="1:12" hidden="1" x14ac:dyDescent="0.3">
      <c r="A446" t="s">
        <v>912</v>
      </c>
      <c r="B446" s="1">
        <v>46278</v>
      </c>
      <c r="C446" t="s">
        <v>913</v>
      </c>
      <c r="D446" t="s">
        <v>32</v>
      </c>
      <c r="E446" t="s">
        <v>9</v>
      </c>
      <c r="F446">
        <v>1299</v>
      </c>
      <c r="G446" t="s">
        <v>10</v>
      </c>
      <c r="H446" t="str">
        <f t="shared" si="23"/>
        <v>ORD26000445</v>
      </c>
      <c r="I446">
        <f>COUNTIFS(PG_Transactions!$AK:$AK,$H446,PG_Transactions!$E:$E,"CAPTURE",PG_Transactions!$AQ:$AQ,1)</f>
        <v>1</v>
      </c>
      <c r="J446">
        <f>SUMIFS(PG_Transactions!$G:$G,PG_Transactions!$AK:$AK,$H446,PG_Transactions!$E:$E,"CAPTURE",PG_Transactions!$AQ:$AQ,1)</f>
        <v>1299</v>
      </c>
      <c r="K446">
        <f t="shared" si="24"/>
        <v>0</v>
      </c>
      <c r="L446" t="str">
        <f t="shared" si="25"/>
        <v>Amount Match</v>
      </c>
    </row>
    <row r="447" spans="1:12" hidden="1" x14ac:dyDescent="0.3">
      <c r="A447" t="s">
        <v>914</v>
      </c>
      <c r="B447" s="1">
        <v>46276</v>
      </c>
      <c r="C447" t="s">
        <v>915</v>
      </c>
      <c r="D447" t="s">
        <v>65</v>
      </c>
      <c r="E447" t="s">
        <v>9</v>
      </c>
      <c r="F447">
        <v>2998</v>
      </c>
      <c r="G447" t="s">
        <v>10</v>
      </c>
      <c r="H447" t="str">
        <f t="shared" si="23"/>
        <v>ORD26000446</v>
      </c>
      <c r="I447">
        <f>COUNTIFS(PG_Transactions!$AK:$AK,$H447,PG_Transactions!$E:$E,"CAPTURE",PG_Transactions!$AQ:$AQ,1)</f>
        <v>1</v>
      </c>
      <c r="J447">
        <f>SUMIFS(PG_Transactions!$G:$G,PG_Transactions!$AK:$AK,$H447,PG_Transactions!$E:$E,"CAPTURE",PG_Transactions!$AQ:$AQ,1)</f>
        <v>2998</v>
      </c>
      <c r="K447">
        <f t="shared" si="24"/>
        <v>0</v>
      </c>
      <c r="L447" t="str">
        <f t="shared" si="25"/>
        <v>Amount Match</v>
      </c>
    </row>
    <row r="448" spans="1:12" hidden="1" x14ac:dyDescent="0.3">
      <c r="A448" t="s">
        <v>916</v>
      </c>
      <c r="B448" s="1">
        <v>46267</v>
      </c>
      <c r="C448" t="s">
        <v>917</v>
      </c>
      <c r="D448" t="s">
        <v>51</v>
      </c>
      <c r="E448" t="s">
        <v>9</v>
      </c>
      <c r="F448">
        <v>2999</v>
      </c>
      <c r="G448" t="s">
        <v>10</v>
      </c>
      <c r="H448" t="str">
        <f t="shared" si="23"/>
        <v>ORD26000447</v>
      </c>
      <c r="I448">
        <f>COUNTIFS(PG_Transactions!$AK:$AK,$H448,PG_Transactions!$E:$E,"CAPTURE",PG_Transactions!$AQ:$AQ,1)</f>
        <v>1</v>
      </c>
      <c r="J448">
        <f>SUMIFS(PG_Transactions!$G:$G,PG_Transactions!$AK:$AK,$H448,PG_Transactions!$E:$E,"CAPTURE",PG_Transactions!$AQ:$AQ,1)</f>
        <v>2999</v>
      </c>
      <c r="K448">
        <f t="shared" si="24"/>
        <v>0</v>
      </c>
      <c r="L448" t="str">
        <f t="shared" si="25"/>
        <v>Amount Match</v>
      </c>
    </row>
    <row r="449" spans="1:12" hidden="1" x14ac:dyDescent="0.3">
      <c r="A449" t="s">
        <v>918</v>
      </c>
      <c r="B449" s="1">
        <v>46280</v>
      </c>
      <c r="C449" t="s">
        <v>919</v>
      </c>
      <c r="D449" t="s">
        <v>32</v>
      </c>
      <c r="E449" t="s">
        <v>17</v>
      </c>
      <c r="F449">
        <v>1598</v>
      </c>
      <c r="G449" t="s">
        <v>10</v>
      </c>
      <c r="H449" t="str">
        <f t="shared" si="23"/>
        <v>ORD26000448</v>
      </c>
      <c r="I449">
        <f>COUNTIFS(PG_Transactions!$AK:$AK,$H449,PG_Transactions!$E:$E,"CAPTURE",PG_Transactions!$AQ:$AQ,1)</f>
        <v>1</v>
      </c>
      <c r="J449">
        <f>SUMIFS(PG_Transactions!$G:$G,PG_Transactions!$AK:$AK,$H449,PG_Transactions!$E:$E,"CAPTURE",PG_Transactions!$AQ:$AQ,1)</f>
        <v>1598</v>
      </c>
      <c r="K449">
        <f t="shared" si="24"/>
        <v>0</v>
      </c>
      <c r="L449" t="str">
        <f t="shared" si="25"/>
        <v>Amount Match</v>
      </c>
    </row>
    <row r="450" spans="1:12" hidden="1" x14ac:dyDescent="0.3">
      <c r="A450" t="s">
        <v>920</v>
      </c>
      <c r="B450" s="1">
        <v>46271</v>
      </c>
      <c r="C450" t="s">
        <v>921</v>
      </c>
      <c r="D450" t="s">
        <v>51</v>
      </c>
      <c r="E450" t="s">
        <v>9</v>
      </c>
      <c r="F450">
        <v>349</v>
      </c>
      <c r="G450" t="s">
        <v>10</v>
      </c>
      <c r="H450" t="str">
        <f t="shared" si="23"/>
        <v>ORD26000449</v>
      </c>
      <c r="I450">
        <f>COUNTIFS(PG_Transactions!$AK:$AK,$H450,PG_Transactions!$E:$E,"CAPTURE",PG_Transactions!$AQ:$AQ,1)</f>
        <v>1</v>
      </c>
      <c r="J450">
        <f>SUMIFS(PG_Transactions!$G:$G,PG_Transactions!$AK:$AK,$H450,PG_Transactions!$E:$E,"CAPTURE",PG_Transactions!$AQ:$AQ,1)</f>
        <v>349</v>
      </c>
      <c r="K450">
        <f t="shared" si="24"/>
        <v>0</v>
      </c>
      <c r="L450" t="str">
        <f t="shared" si="25"/>
        <v>Amount Match</v>
      </c>
    </row>
    <row r="451" spans="1:12" hidden="1" x14ac:dyDescent="0.3">
      <c r="A451" t="s">
        <v>922</v>
      </c>
      <c r="B451" s="1">
        <v>46267</v>
      </c>
      <c r="C451" t="s">
        <v>923</v>
      </c>
      <c r="D451" t="s">
        <v>8</v>
      </c>
      <c r="E451" t="s">
        <v>17</v>
      </c>
      <c r="F451">
        <v>3798</v>
      </c>
      <c r="G451" t="s">
        <v>10</v>
      </c>
      <c r="H451" t="str">
        <f t="shared" ref="H451:H514" si="26">UPPER(SUBSTITUTE(TRIM(A451),"-",""))</f>
        <v>ORD26000450</v>
      </c>
      <c r="I451">
        <f>COUNTIFS(PG_Transactions!$AK:$AK,$H451,PG_Transactions!$E:$E,"CAPTURE",PG_Transactions!$AQ:$AQ,1)</f>
        <v>1</v>
      </c>
      <c r="J451">
        <f>SUMIFS(PG_Transactions!$G:$G,PG_Transactions!$AK:$AK,$H451,PG_Transactions!$E:$E,"CAPTURE",PG_Transactions!$AQ:$AQ,1)</f>
        <v>3798</v>
      </c>
      <c r="K451">
        <f t="shared" ref="K451:K514" si="27">ROUND(J451-F451,2)</f>
        <v>0</v>
      </c>
      <c r="L451" t="str">
        <f t="shared" ref="L451:L514" si="28">IF(I451=0,"No Capture",IF(I451&gt;1,"Multiple Capture Rows - Review",IF(ABS(K451)&lt;0.01,"Amount Match",IF(K451&lt;0,"Captured Less Than Order","Captured More Than Order"))))</f>
        <v>Amount Match</v>
      </c>
    </row>
    <row r="452" spans="1:12" hidden="1" x14ac:dyDescent="0.3">
      <c r="A452" t="s">
        <v>924</v>
      </c>
      <c r="B452" s="1">
        <v>46288</v>
      </c>
      <c r="C452" t="s">
        <v>925</v>
      </c>
      <c r="D452" t="s">
        <v>13</v>
      </c>
      <c r="E452" t="s">
        <v>9</v>
      </c>
      <c r="F452">
        <v>299</v>
      </c>
      <c r="G452" t="s">
        <v>10</v>
      </c>
      <c r="H452" t="str">
        <f t="shared" si="26"/>
        <v>ORD26000451</v>
      </c>
      <c r="I452">
        <f>COUNTIFS(PG_Transactions!$AK:$AK,$H452,PG_Transactions!$E:$E,"CAPTURE",PG_Transactions!$AQ:$AQ,1)</f>
        <v>1</v>
      </c>
      <c r="J452">
        <f>SUMIFS(PG_Transactions!$G:$G,PG_Transactions!$AK:$AK,$H452,PG_Transactions!$E:$E,"CAPTURE",PG_Transactions!$AQ:$AQ,1)</f>
        <v>299</v>
      </c>
      <c r="K452">
        <f t="shared" si="27"/>
        <v>0</v>
      </c>
      <c r="L452" t="str">
        <f t="shared" si="28"/>
        <v>Amount Match</v>
      </c>
    </row>
    <row r="453" spans="1:12" hidden="1" x14ac:dyDescent="0.3">
      <c r="A453" t="s">
        <v>926</v>
      </c>
      <c r="B453" s="1">
        <v>46282</v>
      </c>
      <c r="C453" t="s">
        <v>927</v>
      </c>
      <c r="D453" t="s">
        <v>51</v>
      </c>
      <c r="E453" t="s">
        <v>33</v>
      </c>
      <c r="F453">
        <v>2097</v>
      </c>
      <c r="G453" t="s">
        <v>10</v>
      </c>
      <c r="H453" t="str">
        <f t="shared" si="26"/>
        <v>ORD26000452</v>
      </c>
      <c r="I453">
        <f>COUNTIFS(PG_Transactions!$AK:$AK,$H453,PG_Transactions!$E:$E,"CAPTURE",PG_Transactions!$AQ:$AQ,1)</f>
        <v>1</v>
      </c>
      <c r="J453">
        <f>SUMIFS(PG_Transactions!$G:$G,PG_Transactions!$AK:$AK,$H453,PG_Transactions!$E:$E,"CAPTURE",PG_Transactions!$AQ:$AQ,1)</f>
        <v>2097</v>
      </c>
      <c r="K453">
        <f t="shared" si="27"/>
        <v>0</v>
      </c>
      <c r="L453" t="str">
        <f t="shared" si="28"/>
        <v>Amount Match</v>
      </c>
    </row>
    <row r="454" spans="1:12" hidden="1" x14ac:dyDescent="0.3">
      <c r="A454" t="s">
        <v>928</v>
      </c>
      <c r="B454" s="1">
        <v>46281</v>
      </c>
      <c r="C454" t="s">
        <v>929</v>
      </c>
      <c r="D454" t="s">
        <v>8</v>
      </c>
      <c r="E454" t="s">
        <v>17</v>
      </c>
      <c r="F454">
        <v>599</v>
      </c>
      <c r="G454" t="s">
        <v>10</v>
      </c>
      <c r="H454" t="str">
        <f t="shared" si="26"/>
        <v>ORD26000453</v>
      </c>
      <c r="I454">
        <f>COUNTIFS(PG_Transactions!$AK:$AK,$H454,PG_Transactions!$E:$E,"CAPTURE",PG_Transactions!$AQ:$AQ,1)</f>
        <v>1</v>
      </c>
      <c r="J454">
        <f>SUMIFS(PG_Transactions!$G:$G,PG_Transactions!$AK:$AK,$H454,PG_Transactions!$E:$E,"CAPTURE",PG_Transactions!$AQ:$AQ,1)</f>
        <v>599</v>
      </c>
      <c r="K454">
        <f t="shared" si="27"/>
        <v>0</v>
      </c>
      <c r="L454" t="str">
        <f t="shared" si="28"/>
        <v>Amount Match</v>
      </c>
    </row>
    <row r="455" spans="1:12" hidden="1" x14ac:dyDescent="0.3">
      <c r="A455" t="s">
        <v>930</v>
      </c>
      <c r="B455" s="1">
        <v>46276</v>
      </c>
      <c r="C455" t="s">
        <v>931</v>
      </c>
      <c r="D455" t="s">
        <v>51</v>
      </c>
      <c r="E455" t="s">
        <v>17</v>
      </c>
      <c r="F455">
        <v>799</v>
      </c>
      <c r="G455" t="s">
        <v>10</v>
      </c>
      <c r="H455" t="str">
        <f t="shared" si="26"/>
        <v>ORD26000454</v>
      </c>
      <c r="I455">
        <f>COUNTIFS(PG_Transactions!$AK:$AK,$H455,PG_Transactions!$E:$E,"CAPTURE",PG_Transactions!$AQ:$AQ,1)</f>
        <v>0</v>
      </c>
      <c r="J455">
        <f>SUMIFS(PG_Transactions!$G:$G,PG_Transactions!$AK:$AK,$H455,PG_Transactions!$E:$E,"CAPTURE",PG_Transactions!$AQ:$AQ,1)</f>
        <v>0</v>
      </c>
      <c r="K455">
        <f t="shared" si="27"/>
        <v>-799</v>
      </c>
      <c r="L455" t="str">
        <f t="shared" si="28"/>
        <v>No Capture</v>
      </c>
    </row>
    <row r="456" spans="1:12" hidden="1" x14ac:dyDescent="0.3">
      <c r="A456" t="s">
        <v>932</v>
      </c>
      <c r="B456" s="1">
        <v>46268</v>
      </c>
      <c r="C456" t="s">
        <v>933</v>
      </c>
      <c r="D456" t="s">
        <v>13</v>
      </c>
      <c r="E456" t="s">
        <v>9</v>
      </c>
      <c r="F456">
        <v>2798</v>
      </c>
      <c r="G456" t="s">
        <v>10</v>
      </c>
      <c r="H456" t="str">
        <f t="shared" si="26"/>
        <v>ORD26000455</v>
      </c>
      <c r="I456">
        <f>COUNTIFS(PG_Transactions!$AK:$AK,$H456,PG_Transactions!$E:$E,"CAPTURE",PG_Transactions!$AQ:$AQ,1)</f>
        <v>1</v>
      </c>
      <c r="J456">
        <f>SUMIFS(PG_Transactions!$G:$G,PG_Transactions!$AK:$AK,$H456,PG_Transactions!$E:$E,"CAPTURE",PG_Transactions!$AQ:$AQ,1)</f>
        <v>2798</v>
      </c>
      <c r="K456">
        <f t="shared" si="27"/>
        <v>0</v>
      </c>
      <c r="L456" t="str">
        <f t="shared" si="28"/>
        <v>Amount Match</v>
      </c>
    </row>
    <row r="457" spans="1:12" hidden="1" x14ac:dyDescent="0.3">
      <c r="A457" t="s">
        <v>934</v>
      </c>
      <c r="B457" s="1">
        <v>46286</v>
      </c>
      <c r="C457" t="s">
        <v>935</v>
      </c>
      <c r="D457" t="s">
        <v>8</v>
      </c>
      <c r="E457" t="s">
        <v>33</v>
      </c>
      <c r="F457">
        <v>4297</v>
      </c>
      <c r="G457" t="s">
        <v>10</v>
      </c>
      <c r="H457" t="str">
        <f t="shared" si="26"/>
        <v>ORD26000456</v>
      </c>
      <c r="I457">
        <f>COUNTIFS(PG_Transactions!$AK:$AK,$H457,PG_Transactions!$E:$E,"CAPTURE",PG_Transactions!$AQ:$AQ,1)</f>
        <v>1</v>
      </c>
      <c r="J457">
        <f>SUMIFS(PG_Transactions!$G:$G,PG_Transactions!$AK:$AK,$H457,PG_Transactions!$E:$E,"CAPTURE",PG_Transactions!$AQ:$AQ,1)</f>
        <v>4297</v>
      </c>
      <c r="K457">
        <f t="shared" si="27"/>
        <v>0</v>
      </c>
      <c r="L457" t="str">
        <f t="shared" si="28"/>
        <v>Amount Match</v>
      </c>
    </row>
    <row r="458" spans="1:12" hidden="1" x14ac:dyDescent="0.3">
      <c r="A458" t="s">
        <v>936</v>
      </c>
      <c r="B458" s="1">
        <v>46270</v>
      </c>
      <c r="C458" t="s">
        <v>937</v>
      </c>
      <c r="D458" t="s">
        <v>41</v>
      </c>
      <c r="E458" t="s">
        <v>9</v>
      </c>
      <c r="F458">
        <v>2499</v>
      </c>
      <c r="G458" t="s">
        <v>10</v>
      </c>
      <c r="H458" t="str">
        <f t="shared" si="26"/>
        <v>ORD26000457</v>
      </c>
      <c r="I458">
        <f>COUNTIFS(PG_Transactions!$AK:$AK,$H458,PG_Transactions!$E:$E,"CAPTURE",PG_Transactions!$AQ:$AQ,1)</f>
        <v>1</v>
      </c>
      <c r="J458">
        <f>SUMIFS(PG_Transactions!$G:$G,PG_Transactions!$AK:$AK,$H458,PG_Transactions!$E:$E,"CAPTURE",PG_Transactions!$AQ:$AQ,1)</f>
        <v>2499</v>
      </c>
      <c r="K458">
        <f t="shared" si="27"/>
        <v>0</v>
      </c>
      <c r="L458" t="str">
        <f t="shared" si="28"/>
        <v>Amount Match</v>
      </c>
    </row>
    <row r="459" spans="1:12" hidden="1" x14ac:dyDescent="0.3">
      <c r="A459" t="s">
        <v>938</v>
      </c>
      <c r="B459" s="1">
        <v>46291</v>
      </c>
      <c r="C459" t="s">
        <v>939</v>
      </c>
      <c r="D459" t="s">
        <v>27</v>
      </c>
      <c r="E459" t="s">
        <v>9</v>
      </c>
      <c r="F459">
        <v>599</v>
      </c>
      <c r="G459" t="s">
        <v>10</v>
      </c>
      <c r="H459" t="str">
        <f t="shared" si="26"/>
        <v>ORD26000458</v>
      </c>
      <c r="I459">
        <f>COUNTIFS(PG_Transactions!$AK:$AK,$H459,PG_Transactions!$E:$E,"CAPTURE",PG_Transactions!$AQ:$AQ,1)</f>
        <v>0</v>
      </c>
      <c r="J459">
        <f>SUMIFS(PG_Transactions!$G:$G,PG_Transactions!$AK:$AK,$H459,PG_Transactions!$E:$E,"CAPTURE",PG_Transactions!$AQ:$AQ,1)</f>
        <v>0</v>
      </c>
      <c r="K459">
        <f t="shared" si="27"/>
        <v>-599</v>
      </c>
      <c r="L459" t="str">
        <f t="shared" si="28"/>
        <v>No Capture</v>
      </c>
    </row>
    <row r="460" spans="1:12" hidden="1" x14ac:dyDescent="0.3">
      <c r="A460" t="s">
        <v>940</v>
      </c>
      <c r="B460" s="1">
        <v>46285</v>
      </c>
      <c r="C460" t="s">
        <v>941</v>
      </c>
      <c r="D460" t="s">
        <v>32</v>
      </c>
      <c r="E460" t="s">
        <v>9</v>
      </c>
      <c r="F460">
        <v>8297</v>
      </c>
      <c r="G460" t="s">
        <v>70</v>
      </c>
      <c r="H460" t="str">
        <f t="shared" si="26"/>
        <v>ORD26000459</v>
      </c>
      <c r="I460">
        <f>COUNTIFS(PG_Transactions!$AK:$AK,$H460,PG_Transactions!$E:$E,"CAPTURE",PG_Transactions!$AQ:$AQ,1)</f>
        <v>0</v>
      </c>
      <c r="J460">
        <f>SUMIFS(PG_Transactions!$G:$G,PG_Transactions!$AK:$AK,$H460,PG_Transactions!$E:$E,"CAPTURE",PG_Transactions!$AQ:$AQ,1)</f>
        <v>0</v>
      </c>
      <c r="K460">
        <f t="shared" si="27"/>
        <v>-8297</v>
      </c>
      <c r="L460" t="str">
        <f t="shared" si="28"/>
        <v>No Capture</v>
      </c>
    </row>
    <row r="461" spans="1:12" hidden="1" x14ac:dyDescent="0.3">
      <c r="A461" t="s">
        <v>942</v>
      </c>
      <c r="B461" s="1">
        <v>46272</v>
      </c>
      <c r="C461" t="s">
        <v>943</v>
      </c>
      <c r="D461" t="s">
        <v>65</v>
      </c>
      <c r="E461" t="s">
        <v>9</v>
      </c>
      <c r="F461">
        <v>4298</v>
      </c>
      <c r="G461" t="s">
        <v>10</v>
      </c>
      <c r="H461" t="str">
        <f t="shared" si="26"/>
        <v>ORD26000460</v>
      </c>
      <c r="I461">
        <f>COUNTIFS(PG_Transactions!$AK:$AK,$H461,PG_Transactions!$E:$E,"CAPTURE",PG_Transactions!$AQ:$AQ,1)</f>
        <v>1</v>
      </c>
      <c r="J461">
        <f>SUMIFS(PG_Transactions!$G:$G,PG_Transactions!$AK:$AK,$H461,PG_Transactions!$E:$E,"CAPTURE",PG_Transactions!$AQ:$AQ,1)</f>
        <v>4298</v>
      </c>
      <c r="K461">
        <f t="shared" si="27"/>
        <v>0</v>
      </c>
      <c r="L461" t="str">
        <f t="shared" si="28"/>
        <v>Amount Match</v>
      </c>
    </row>
    <row r="462" spans="1:12" hidden="1" x14ac:dyDescent="0.3">
      <c r="A462" t="s">
        <v>944</v>
      </c>
      <c r="B462" s="1">
        <v>46291</v>
      </c>
      <c r="C462" t="s">
        <v>945</v>
      </c>
      <c r="D462" t="s">
        <v>27</v>
      </c>
      <c r="E462" t="s">
        <v>9</v>
      </c>
      <c r="F462">
        <v>1499</v>
      </c>
      <c r="G462" t="s">
        <v>10</v>
      </c>
      <c r="H462" t="str">
        <f t="shared" si="26"/>
        <v>ORD26000461</v>
      </c>
      <c r="I462">
        <f>COUNTIFS(PG_Transactions!$AK:$AK,$H462,PG_Transactions!$E:$E,"CAPTURE",PG_Transactions!$AQ:$AQ,1)</f>
        <v>1</v>
      </c>
      <c r="J462">
        <f>SUMIFS(PG_Transactions!$G:$G,PG_Transactions!$AK:$AK,$H462,PG_Transactions!$E:$E,"CAPTURE",PG_Transactions!$AQ:$AQ,1)</f>
        <v>1499</v>
      </c>
      <c r="K462">
        <f t="shared" si="27"/>
        <v>0</v>
      </c>
      <c r="L462" t="str">
        <f t="shared" si="28"/>
        <v>Amount Match</v>
      </c>
    </row>
    <row r="463" spans="1:12" hidden="1" x14ac:dyDescent="0.3">
      <c r="A463" t="s">
        <v>946</v>
      </c>
      <c r="B463" s="1">
        <v>46268</v>
      </c>
      <c r="C463" t="s">
        <v>947</v>
      </c>
      <c r="D463" t="s">
        <v>16</v>
      </c>
      <c r="E463" t="s">
        <v>9</v>
      </c>
      <c r="F463">
        <v>1298</v>
      </c>
      <c r="G463" t="s">
        <v>70</v>
      </c>
      <c r="H463" t="str">
        <f t="shared" si="26"/>
        <v>ORD26000462</v>
      </c>
      <c r="I463">
        <f>COUNTIFS(PG_Transactions!$AK:$AK,$H463,PG_Transactions!$E:$E,"CAPTURE",PG_Transactions!$AQ:$AQ,1)</f>
        <v>0</v>
      </c>
      <c r="J463">
        <f>SUMIFS(PG_Transactions!$G:$G,PG_Transactions!$AK:$AK,$H463,PG_Transactions!$E:$E,"CAPTURE",PG_Transactions!$AQ:$AQ,1)</f>
        <v>0</v>
      </c>
      <c r="K463">
        <f t="shared" si="27"/>
        <v>-1298</v>
      </c>
      <c r="L463" t="str">
        <f t="shared" si="28"/>
        <v>No Capture</v>
      </c>
    </row>
    <row r="464" spans="1:12" hidden="1" x14ac:dyDescent="0.3">
      <c r="A464" t="s">
        <v>948</v>
      </c>
      <c r="B464" s="1">
        <v>46277</v>
      </c>
      <c r="C464" t="s">
        <v>949</v>
      </c>
      <c r="D464" t="s">
        <v>65</v>
      </c>
      <c r="E464" t="s">
        <v>44</v>
      </c>
      <c r="F464">
        <v>3498</v>
      </c>
      <c r="G464" t="s">
        <v>10</v>
      </c>
      <c r="H464" t="str">
        <f t="shared" si="26"/>
        <v>ORD26000463</v>
      </c>
      <c r="I464">
        <f>COUNTIFS(PG_Transactions!$AK:$AK,$H464,PG_Transactions!$E:$E,"CAPTURE",PG_Transactions!$AQ:$AQ,1)</f>
        <v>1</v>
      </c>
      <c r="J464">
        <f>SUMIFS(PG_Transactions!$G:$G,PG_Transactions!$AK:$AK,$H464,PG_Transactions!$E:$E,"CAPTURE",PG_Transactions!$AQ:$AQ,1)</f>
        <v>3498</v>
      </c>
      <c r="K464">
        <f t="shared" si="27"/>
        <v>0</v>
      </c>
      <c r="L464" t="str">
        <f t="shared" si="28"/>
        <v>Amount Match</v>
      </c>
    </row>
    <row r="465" spans="1:12" hidden="1" x14ac:dyDescent="0.3">
      <c r="A465" t="s">
        <v>950</v>
      </c>
      <c r="B465" s="1">
        <v>46284</v>
      </c>
      <c r="C465" t="s">
        <v>951</v>
      </c>
      <c r="D465" t="s">
        <v>16</v>
      </c>
      <c r="E465" t="s">
        <v>9</v>
      </c>
      <c r="F465">
        <v>299</v>
      </c>
      <c r="G465" t="s">
        <v>10</v>
      </c>
      <c r="H465" t="str">
        <f t="shared" si="26"/>
        <v>ORD26000464</v>
      </c>
      <c r="I465">
        <f>COUNTIFS(PG_Transactions!$AK:$AK,$H465,PG_Transactions!$E:$E,"CAPTURE",PG_Transactions!$AQ:$AQ,1)</f>
        <v>1</v>
      </c>
      <c r="J465">
        <f>SUMIFS(PG_Transactions!$G:$G,PG_Transactions!$AK:$AK,$H465,PG_Transactions!$E:$E,"CAPTURE",PG_Transactions!$AQ:$AQ,1)</f>
        <v>299</v>
      </c>
      <c r="K465">
        <f t="shared" si="27"/>
        <v>0</v>
      </c>
      <c r="L465" t="str">
        <f t="shared" si="28"/>
        <v>Amount Match</v>
      </c>
    </row>
    <row r="466" spans="1:12" hidden="1" x14ac:dyDescent="0.3">
      <c r="A466" t="s">
        <v>952</v>
      </c>
      <c r="B466" s="1">
        <v>46282</v>
      </c>
      <c r="C466" t="s">
        <v>953</v>
      </c>
      <c r="D466" t="s">
        <v>16</v>
      </c>
      <c r="E466" t="s">
        <v>17</v>
      </c>
      <c r="F466">
        <v>2999</v>
      </c>
      <c r="G466" t="s">
        <v>10</v>
      </c>
      <c r="H466" t="str">
        <f t="shared" si="26"/>
        <v>ORD26000465</v>
      </c>
      <c r="I466">
        <f>COUNTIFS(PG_Transactions!$AK:$AK,$H466,PG_Transactions!$E:$E,"CAPTURE",PG_Transactions!$AQ:$AQ,1)</f>
        <v>1</v>
      </c>
      <c r="J466">
        <f>SUMIFS(PG_Transactions!$G:$G,PG_Transactions!$AK:$AK,$H466,PG_Transactions!$E:$E,"CAPTURE",PG_Transactions!$AQ:$AQ,1)</f>
        <v>2999</v>
      </c>
      <c r="K466">
        <f t="shared" si="27"/>
        <v>0</v>
      </c>
      <c r="L466" t="str">
        <f t="shared" si="28"/>
        <v>Amount Match</v>
      </c>
    </row>
    <row r="467" spans="1:12" hidden="1" x14ac:dyDescent="0.3">
      <c r="A467" t="s">
        <v>954</v>
      </c>
      <c r="B467" s="1">
        <v>46268</v>
      </c>
      <c r="C467" t="s">
        <v>777</v>
      </c>
      <c r="D467" t="s">
        <v>38</v>
      </c>
      <c r="E467" t="s">
        <v>9</v>
      </c>
      <c r="F467">
        <v>6097</v>
      </c>
      <c r="G467" t="s">
        <v>10</v>
      </c>
      <c r="H467" t="str">
        <f t="shared" si="26"/>
        <v>ORD26000466</v>
      </c>
      <c r="I467">
        <f>COUNTIFS(PG_Transactions!$AK:$AK,$H467,PG_Transactions!$E:$E,"CAPTURE",PG_Transactions!$AQ:$AQ,1)</f>
        <v>1</v>
      </c>
      <c r="J467">
        <f>SUMIFS(PG_Transactions!$G:$G,PG_Transactions!$AK:$AK,$H467,PG_Transactions!$E:$E,"CAPTURE",PG_Transactions!$AQ:$AQ,1)</f>
        <v>6097</v>
      </c>
      <c r="K467">
        <f t="shared" si="27"/>
        <v>0</v>
      </c>
      <c r="L467" t="str">
        <f t="shared" si="28"/>
        <v>Amount Match</v>
      </c>
    </row>
    <row r="468" spans="1:12" hidden="1" x14ac:dyDescent="0.3">
      <c r="A468" t="s">
        <v>955</v>
      </c>
      <c r="B468" s="1">
        <v>46295</v>
      </c>
      <c r="C468" t="s">
        <v>956</v>
      </c>
      <c r="D468" t="s">
        <v>8</v>
      </c>
      <c r="E468" t="s">
        <v>9</v>
      </c>
      <c r="F468">
        <v>4999</v>
      </c>
      <c r="G468" t="s">
        <v>10</v>
      </c>
      <c r="H468" t="str">
        <f t="shared" si="26"/>
        <v>ORD26000467</v>
      </c>
      <c r="I468">
        <f>COUNTIFS(PG_Transactions!$AK:$AK,$H468,PG_Transactions!$E:$E,"CAPTURE",PG_Transactions!$AQ:$AQ,1)</f>
        <v>1</v>
      </c>
      <c r="J468">
        <f>SUMIFS(PG_Transactions!$G:$G,PG_Transactions!$AK:$AK,$H468,PG_Transactions!$E:$E,"CAPTURE",PG_Transactions!$AQ:$AQ,1)</f>
        <v>4999</v>
      </c>
      <c r="K468">
        <f t="shared" si="27"/>
        <v>0</v>
      </c>
      <c r="L468" t="str">
        <f t="shared" si="28"/>
        <v>Amount Match</v>
      </c>
    </row>
    <row r="469" spans="1:12" hidden="1" x14ac:dyDescent="0.3">
      <c r="A469" t="s">
        <v>957</v>
      </c>
      <c r="B469" s="1">
        <v>46275</v>
      </c>
      <c r="C469" t="s">
        <v>958</v>
      </c>
      <c r="D469" t="s">
        <v>8</v>
      </c>
      <c r="E469" t="s">
        <v>9</v>
      </c>
      <c r="F469">
        <v>12797</v>
      </c>
      <c r="G469" t="s">
        <v>10</v>
      </c>
      <c r="H469" t="str">
        <f t="shared" si="26"/>
        <v>ORD26000468</v>
      </c>
      <c r="I469">
        <f>COUNTIFS(PG_Transactions!$AK:$AK,$H469,PG_Transactions!$E:$E,"CAPTURE",PG_Transactions!$AQ:$AQ,1)</f>
        <v>1</v>
      </c>
      <c r="J469">
        <f>SUMIFS(PG_Transactions!$G:$G,PG_Transactions!$AK:$AK,$H469,PG_Transactions!$E:$E,"CAPTURE",PG_Transactions!$AQ:$AQ,1)</f>
        <v>12797</v>
      </c>
      <c r="K469">
        <f t="shared" si="27"/>
        <v>0</v>
      </c>
      <c r="L469" t="str">
        <f t="shared" si="28"/>
        <v>Amount Match</v>
      </c>
    </row>
    <row r="470" spans="1:12" hidden="1" x14ac:dyDescent="0.3">
      <c r="A470" t="s">
        <v>959</v>
      </c>
      <c r="B470" s="1">
        <v>46280</v>
      </c>
      <c r="C470" t="s">
        <v>960</v>
      </c>
      <c r="D470" t="s">
        <v>8</v>
      </c>
      <c r="E470" t="s">
        <v>17</v>
      </c>
      <c r="F470">
        <v>2798</v>
      </c>
      <c r="G470" t="s">
        <v>10</v>
      </c>
      <c r="H470" t="str">
        <f t="shared" si="26"/>
        <v>ORD26000469</v>
      </c>
      <c r="I470">
        <f>COUNTIFS(PG_Transactions!$AK:$AK,$H470,PG_Transactions!$E:$E,"CAPTURE",PG_Transactions!$AQ:$AQ,1)</f>
        <v>1</v>
      </c>
      <c r="J470">
        <f>SUMIFS(PG_Transactions!$G:$G,PG_Transactions!$AK:$AK,$H470,PG_Transactions!$E:$E,"CAPTURE",PG_Transactions!$AQ:$AQ,1)</f>
        <v>2798</v>
      </c>
      <c r="K470">
        <f t="shared" si="27"/>
        <v>0</v>
      </c>
      <c r="L470" t="str">
        <f t="shared" si="28"/>
        <v>Amount Match</v>
      </c>
    </row>
    <row r="471" spans="1:12" hidden="1" x14ac:dyDescent="0.3">
      <c r="A471" t="s">
        <v>961</v>
      </c>
      <c r="B471" s="1">
        <v>46266</v>
      </c>
      <c r="C471" t="s">
        <v>962</v>
      </c>
      <c r="D471" t="s">
        <v>38</v>
      </c>
      <c r="E471" t="s">
        <v>44</v>
      </c>
      <c r="F471">
        <v>4297</v>
      </c>
      <c r="G471" t="s">
        <v>10</v>
      </c>
      <c r="H471" t="str">
        <f t="shared" si="26"/>
        <v>ORD26000470</v>
      </c>
      <c r="I471">
        <f>COUNTIFS(PG_Transactions!$AK:$AK,$H471,PG_Transactions!$E:$E,"CAPTURE",PG_Transactions!$AQ:$AQ,1)</f>
        <v>1</v>
      </c>
      <c r="J471">
        <f>SUMIFS(PG_Transactions!$G:$G,PG_Transactions!$AK:$AK,$H471,PG_Transactions!$E:$E,"CAPTURE",PG_Transactions!$AQ:$AQ,1)</f>
        <v>4297</v>
      </c>
      <c r="K471">
        <f t="shared" si="27"/>
        <v>0</v>
      </c>
      <c r="L471" t="str">
        <f t="shared" si="28"/>
        <v>Amount Match</v>
      </c>
    </row>
    <row r="472" spans="1:12" hidden="1" x14ac:dyDescent="0.3">
      <c r="A472" t="s">
        <v>963</v>
      </c>
      <c r="B472" s="1">
        <v>46291</v>
      </c>
      <c r="C472" t="s">
        <v>964</v>
      </c>
      <c r="D472" t="s">
        <v>8</v>
      </c>
      <c r="E472" t="s">
        <v>17</v>
      </c>
      <c r="F472">
        <v>2297</v>
      </c>
      <c r="G472" t="s">
        <v>10</v>
      </c>
      <c r="H472" t="str">
        <f t="shared" si="26"/>
        <v>ORD26000471</v>
      </c>
      <c r="I472">
        <f>COUNTIFS(PG_Transactions!$AK:$AK,$H472,PG_Transactions!$E:$E,"CAPTURE",PG_Transactions!$AQ:$AQ,1)</f>
        <v>1</v>
      </c>
      <c r="J472">
        <f>SUMIFS(PG_Transactions!$G:$G,PG_Transactions!$AK:$AK,$H472,PG_Transactions!$E:$E,"CAPTURE",PG_Transactions!$AQ:$AQ,1)</f>
        <v>2297</v>
      </c>
      <c r="K472">
        <f t="shared" si="27"/>
        <v>0</v>
      </c>
      <c r="L472" t="str">
        <f t="shared" si="28"/>
        <v>Amount Match</v>
      </c>
    </row>
    <row r="473" spans="1:12" hidden="1" x14ac:dyDescent="0.3">
      <c r="A473" t="s">
        <v>965</v>
      </c>
      <c r="B473" s="1">
        <v>46290</v>
      </c>
      <c r="C473" t="s">
        <v>966</v>
      </c>
      <c r="D473" t="s">
        <v>32</v>
      </c>
      <c r="E473" t="s">
        <v>9</v>
      </c>
      <c r="F473">
        <v>999</v>
      </c>
      <c r="G473" t="s">
        <v>10</v>
      </c>
      <c r="H473" t="str">
        <f t="shared" si="26"/>
        <v>ORD26000472</v>
      </c>
      <c r="I473">
        <f>COUNTIFS(PG_Transactions!$AK:$AK,$H473,PG_Transactions!$E:$E,"CAPTURE",PG_Transactions!$AQ:$AQ,1)</f>
        <v>1</v>
      </c>
      <c r="J473">
        <f>SUMIFS(PG_Transactions!$G:$G,PG_Transactions!$AK:$AK,$H473,PG_Transactions!$E:$E,"CAPTURE",PG_Transactions!$AQ:$AQ,1)</f>
        <v>999</v>
      </c>
      <c r="K473">
        <f t="shared" si="27"/>
        <v>0</v>
      </c>
      <c r="L473" t="str">
        <f t="shared" si="28"/>
        <v>Amount Match</v>
      </c>
    </row>
    <row r="474" spans="1:12" hidden="1" x14ac:dyDescent="0.3">
      <c r="A474" t="s">
        <v>967</v>
      </c>
      <c r="B474" s="1">
        <v>46288</v>
      </c>
      <c r="C474" t="s">
        <v>968</v>
      </c>
      <c r="D474" t="s">
        <v>24</v>
      </c>
      <c r="E474" t="s">
        <v>9</v>
      </c>
      <c r="F474">
        <v>3348</v>
      </c>
      <c r="G474" t="s">
        <v>10</v>
      </c>
      <c r="H474" t="str">
        <f t="shared" si="26"/>
        <v>ORD26000473</v>
      </c>
      <c r="I474">
        <f>COUNTIFS(PG_Transactions!$AK:$AK,$H474,PG_Transactions!$E:$E,"CAPTURE",PG_Transactions!$AQ:$AQ,1)</f>
        <v>1</v>
      </c>
      <c r="J474">
        <f>SUMIFS(PG_Transactions!$G:$G,PG_Transactions!$AK:$AK,$H474,PG_Transactions!$E:$E,"CAPTURE",PG_Transactions!$AQ:$AQ,1)</f>
        <v>3348</v>
      </c>
      <c r="K474">
        <f t="shared" si="27"/>
        <v>0</v>
      </c>
      <c r="L474" t="str">
        <f t="shared" si="28"/>
        <v>Amount Match</v>
      </c>
    </row>
    <row r="475" spans="1:12" hidden="1" x14ac:dyDescent="0.3">
      <c r="A475" t="s">
        <v>969</v>
      </c>
      <c r="B475" s="1">
        <v>46293</v>
      </c>
      <c r="C475" t="s">
        <v>970</v>
      </c>
      <c r="D475" t="s">
        <v>8</v>
      </c>
      <c r="E475" t="s">
        <v>17</v>
      </c>
      <c r="F475">
        <v>1498</v>
      </c>
      <c r="G475" t="s">
        <v>10</v>
      </c>
      <c r="H475" t="str">
        <f t="shared" si="26"/>
        <v>ORD26000474</v>
      </c>
      <c r="I475">
        <f>COUNTIFS(PG_Transactions!$AK:$AK,$H475,PG_Transactions!$E:$E,"CAPTURE",PG_Transactions!$AQ:$AQ,1)</f>
        <v>1</v>
      </c>
      <c r="J475">
        <f>SUMIFS(PG_Transactions!$G:$G,PG_Transactions!$AK:$AK,$H475,PG_Transactions!$E:$E,"CAPTURE",PG_Transactions!$AQ:$AQ,1)</f>
        <v>1498</v>
      </c>
      <c r="K475">
        <f t="shared" si="27"/>
        <v>0</v>
      </c>
      <c r="L475" t="str">
        <f t="shared" si="28"/>
        <v>Amount Match</v>
      </c>
    </row>
    <row r="476" spans="1:12" hidden="1" x14ac:dyDescent="0.3">
      <c r="A476" t="s">
        <v>971</v>
      </c>
      <c r="B476" s="1">
        <v>46273</v>
      </c>
      <c r="C476" t="s">
        <v>972</v>
      </c>
      <c r="D476" t="s">
        <v>24</v>
      </c>
      <c r="E476" t="s">
        <v>9</v>
      </c>
      <c r="F476">
        <v>2397</v>
      </c>
      <c r="G476" t="s">
        <v>10</v>
      </c>
      <c r="H476" t="str">
        <f t="shared" si="26"/>
        <v>ORD26000475</v>
      </c>
      <c r="I476">
        <f>COUNTIFS(PG_Transactions!$AK:$AK,$H476,PG_Transactions!$E:$E,"CAPTURE",PG_Transactions!$AQ:$AQ,1)</f>
        <v>1</v>
      </c>
      <c r="J476">
        <f>SUMIFS(PG_Transactions!$G:$G,PG_Transactions!$AK:$AK,$H476,PG_Transactions!$E:$E,"CAPTURE",PG_Transactions!$AQ:$AQ,1)</f>
        <v>2397</v>
      </c>
      <c r="K476">
        <f t="shared" si="27"/>
        <v>0</v>
      </c>
      <c r="L476" t="str">
        <f t="shared" si="28"/>
        <v>Amount Match</v>
      </c>
    </row>
    <row r="477" spans="1:12" hidden="1" x14ac:dyDescent="0.3">
      <c r="A477" t="s">
        <v>973</v>
      </c>
      <c r="B477" s="1">
        <v>46277</v>
      </c>
      <c r="C477" t="s">
        <v>974</v>
      </c>
      <c r="D477" t="s">
        <v>16</v>
      </c>
      <c r="E477" t="s">
        <v>33</v>
      </c>
      <c r="F477">
        <v>998</v>
      </c>
      <c r="G477" t="s">
        <v>70</v>
      </c>
      <c r="H477" t="str">
        <f t="shared" si="26"/>
        <v>ORD26000476</v>
      </c>
      <c r="I477">
        <f>COUNTIFS(PG_Transactions!$AK:$AK,$H477,PG_Transactions!$E:$E,"CAPTURE",PG_Transactions!$AQ:$AQ,1)</f>
        <v>0</v>
      </c>
      <c r="J477">
        <f>SUMIFS(PG_Transactions!$G:$G,PG_Transactions!$AK:$AK,$H477,PG_Transactions!$E:$E,"CAPTURE",PG_Transactions!$AQ:$AQ,1)</f>
        <v>0</v>
      </c>
      <c r="K477">
        <f t="shared" si="27"/>
        <v>-998</v>
      </c>
      <c r="L477" t="str">
        <f t="shared" si="28"/>
        <v>No Capture</v>
      </c>
    </row>
    <row r="478" spans="1:12" hidden="1" x14ac:dyDescent="0.3">
      <c r="A478" t="s">
        <v>975</v>
      </c>
      <c r="B478" s="1">
        <v>46273</v>
      </c>
      <c r="C478" t="s">
        <v>976</v>
      </c>
      <c r="D478" t="s">
        <v>8</v>
      </c>
      <c r="E478" t="s">
        <v>17</v>
      </c>
      <c r="F478">
        <v>599</v>
      </c>
      <c r="G478" t="s">
        <v>10</v>
      </c>
      <c r="H478" t="str">
        <f t="shared" si="26"/>
        <v>ORD26000477</v>
      </c>
      <c r="I478">
        <f>COUNTIFS(PG_Transactions!$AK:$AK,$H478,PG_Transactions!$E:$E,"CAPTURE",PG_Transactions!$AQ:$AQ,1)</f>
        <v>1</v>
      </c>
      <c r="J478">
        <f>SUMIFS(PG_Transactions!$G:$G,PG_Transactions!$AK:$AK,$H478,PG_Transactions!$E:$E,"CAPTURE",PG_Transactions!$AQ:$AQ,1)</f>
        <v>599</v>
      </c>
      <c r="K478">
        <f t="shared" si="27"/>
        <v>0</v>
      </c>
      <c r="L478" t="str">
        <f t="shared" si="28"/>
        <v>Amount Match</v>
      </c>
    </row>
    <row r="479" spans="1:12" hidden="1" x14ac:dyDescent="0.3">
      <c r="A479" t="s">
        <v>977</v>
      </c>
      <c r="B479" s="1">
        <v>46284</v>
      </c>
      <c r="C479" t="s">
        <v>978</v>
      </c>
      <c r="D479" t="s">
        <v>13</v>
      </c>
      <c r="E479" t="s">
        <v>44</v>
      </c>
      <c r="F479">
        <v>349</v>
      </c>
      <c r="G479" t="s">
        <v>10</v>
      </c>
      <c r="H479" t="str">
        <f t="shared" si="26"/>
        <v>ORD26000478</v>
      </c>
      <c r="I479">
        <f>COUNTIFS(PG_Transactions!$AK:$AK,$H479,PG_Transactions!$E:$E,"CAPTURE",PG_Transactions!$AQ:$AQ,1)</f>
        <v>1</v>
      </c>
      <c r="J479">
        <f>SUMIFS(PG_Transactions!$G:$G,PG_Transactions!$AK:$AK,$H479,PG_Transactions!$E:$E,"CAPTURE",PG_Transactions!$AQ:$AQ,1)</f>
        <v>349</v>
      </c>
      <c r="K479">
        <f t="shared" si="27"/>
        <v>0</v>
      </c>
      <c r="L479" t="str">
        <f t="shared" si="28"/>
        <v>Amount Match</v>
      </c>
    </row>
    <row r="480" spans="1:12" hidden="1" x14ac:dyDescent="0.3">
      <c r="A480" t="s">
        <v>979</v>
      </c>
      <c r="B480" s="1">
        <v>46291</v>
      </c>
      <c r="C480" t="s">
        <v>980</v>
      </c>
      <c r="D480" t="s">
        <v>32</v>
      </c>
      <c r="E480" t="s">
        <v>9</v>
      </c>
      <c r="F480">
        <v>1598</v>
      </c>
      <c r="G480" t="s">
        <v>10</v>
      </c>
      <c r="H480" t="str">
        <f t="shared" si="26"/>
        <v>ORD26000479</v>
      </c>
      <c r="I480">
        <f>COUNTIFS(PG_Transactions!$AK:$AK,$H480,PG_Transactions!$E:$E,"CAPTURE",PG_Transactions!$AQ:$AQ,1)</f>
        <v>1</v>
      </c>
      <c r="J480">
        <f>SUMIFS(PG_Transactions!$G:$G,PG_Transactions!$AK:$AK,$H480,PG_Transactions!$E:$E,"CAPTURE",PG_Transactions!$AQ:$AQ,1)</f>
        <v>1598</v>
      </c>
      <c r="K480">
        <f t="shared" si="27"/>
        <v>0</v>
      </c>
      <c r="L480" t="str">
        <f t="shared" si="28"/>
        <v>Amount Match</v>
      </c>
    </row>
    <row r="481" spans="1:12" hidden="1" x14ac:dyDescent="0.3">
      <c r="A481" t="s">
        <v>981</v>
      </c>
      <c r="B481" s="1">
        <v>46276</v>
      </c>
      <c r="C481" t="s">
        <v>982</v>
      </c>
      <c r="D481" t="s">
        <v>27</v>
      </c>
      <c r="E481" t="s">
        <v>9</v>
      </c>
      <c r="F481">
        <v>1799</v>
      </c>
      <c r="G481" t="s">
        <v>10</v>
      </c>
      <c r="H481" t="str">
        <f t="shared" si="26"/>
        <v>ORD26000480</v>
      </c>
      <c r="I481">
        <f>COUNTIFS(PG_Transactions!$AK:$AK,$H481,PG_Transactions!$E:$E,"CAPTURE",PG_Transactions!$AQ:$AQ,1)</f>
        <v>1</v>
      </c>
      <c r="J481">
        <f>SUMIFS(PG_Transactions!$G:$G,PG_Transactions!$AK:$AK,$H481,PG_Transactions!$E:$E,"CAPTURE",PG_Transactions!$AQ:$AQ,1)</f>
        <v>1799</v>
      </c>
      <c r="K481">
        <f t="shared" si="27"/>
        <v>0</v>
      </c>
      <c r="L481" t="str">
        <f t="shared" si="28"/>
        <v>Amount Match</v>
      </c>
    </row>
    <row r="482" spans="1:12" hidden="1" x14ac:dyDescent="0.3">
      <c r="A482" t="s">
        <v>983</v>
      </c>
      <c r="B482" s="1">
        <v>46291</v>
      </c>
      <c r="C482" t="s">
        <v>984</v>
      </c>
      <c r="D482" t="s">
        <v>24</v>
      </c>
      <c r="E482" t="s">
        <v>9</v>
      </c>
      <c r="F482">
        <v>3499</v>
      </c>
      <c r="G482" t="s">
        <v>10</v>
      </c>
      <c r="H482" t="str">
        <f t="shared" si="26"/>
        <v>ORD26000481</v>
      </c>
      <c r="I482">
        <f>COUNTIFS(PG_Transactions!$AK:$AK,$H482,PG_Transactions!$E:$E,"CAPTURE",PG_Transactions!$AQ:$AQ,1)</f>
        <v>1</v>
      </c>
      <c r="J482">
        <f>SUMIFS(PG_Transactions!$G:$G,PG_Transactions!$AK:$AK,$H482,PG_Transactions!$E:$E,"CAPTURE",PG_Transactions!$AQ:$AQ,1)</f>
        <v>3499</v>
      </c>
      <c r="K482">
        <f t="shared" si="27"/>
        <v>0</v>
      </c>
      <c r="L482" t="str">
        <f t="shared" si="28"/>
        <v>Amount Match</v>
      </c>
    </row>
    <row r="483" spans="1:12" hidden="1" x14ac:dyDescent="0.3">
      <c r="A483" t="s">
        <v>985</v>
      </c>
      <c r="B483" s="1">
        <v>46290</v>
      </c>
      <c r="C483" t="s">
        <v>986</v>
      </c>
      <c r="D483" t="s">
        <v>51</v>
      </c>
      <c r="E483" t="s">
        <v>17</v>
      </c>
      <c r="F483">
        <v>3499</v>
      </c>
      <c r="G483" t="s">
        <v>105</v>
      </c>
      <c r="H483" t="str">
        <f t="shared" si="26"/>
        <v>ORD26000482</v>
      </c>
      <c r="I483">
        <f>COUNTIFS(PG_Transactions!$AK:$AK,$H483,PG_Transactions!$E:$E,"CAPTURE",PG_Transactions!$AQ:$AQ,1)</f>
        <v>0</v>
      </c>
      <c r="J483">
        <f>SUMIFS(PG_Transactions!$G:$G,PG_Transactions!$AK:$AK,$H483,PG_Transactions!$E:$E,"CAPTURE",PG_Transactions!$AQ:$AQ,1)</f>
        <v>0</v>
      </c>
      <c r="K483">
        <f t="shared" si="27"/>
        <v>-3499</v>
      </c>
      <c r="L483" t="str">
        <f t="shared" si="28"/>
        <v>No Capture</v>
      </c>
    </row>
    <row r="484" spans="1:12" hidden="1" x14ac:dyDescent="0.3">
      <c r="A484" t="s">
        <v>987</v>
      </c>
      <c r="B484" s="1">
        <v>46266</v>
      </c>
      <c r="C484" t="s">
        <v>988</v>
      </c>
      <c r="D484" t="s">
        <v>41</v>
      </c>
      <c r="E484" t="s">
        <v>17</v>
      </c>
      <c r="F484">
        <v>898</v>
      </c>
      <c r="G484" t="s">
        <v>10</v>
      </c>
      <c r="H484" t="str">
        <f t="shared" si="26"/>
        <v>ORD26000483</v>
      </c>
      <c r="I484">
        <f>COUNTIFS(PG_Transactions!$AK:$AK,$H484,PG_Transactions!$E:$E,"CAPTURE",PG_Transactions!$AQ:$AQ,1)</f>
        <v>1</v>
      </c>
      <c r="J484">
        <f>SUMIFS(PG_Transactions!$G:$G,PG_Transactions!$AK:$AK,$H484,PG_Transactions!$E:$E,"CAPTURE",PG_Transactions!$AQ:$AQ,1)</f>
        <v>898</v>
      </c>
      <c r="K484">
        <f t="shared" si="27"/>
        <v>0</v>
      </c>
      <c r="L484" t="str">
        <f t="shared" si="28"/>
        <v>Amount Match</v>
      </c>
    </row>
    <row r="485" spans="1:12" hidden="1" x14ac:dyDescent="0.3">
      <c r="A485" t="s">
        <v>989</v>
      </c>
      <c r="B485" s="1">
        <v>46266</v>
      </c>
      <c r="C485" t="s">
        <v>990</v>
      </c>
      <c r="D485" t="s">
        <v>13</v>
      </c>
      <c r="E485" t="s">
        <v>9</v>
      </c>
      <c r="F485">
        <v>12797</v>
      </c>
      <c r="G485" t="s">
        <v>10</v>
      </c>
      <c r="H485" t="str">
        <f t="shared" si="26"/>
        <v>ORD26000484</v>
      </c>
      <c r="I485">
        <f>COUNTIFS(PG_Transactions!$AK:$AK,$H485,PG_Transactions!$E:$E,"CAPTURE",PG_Transactions!$AQ:$AQ,1)</f>
        <v>1</v>
      </c>
      <c r="J485">
        <f>SUMIFS(PG_Transactions!$G:$G,PG_Transactions!$AK:$AK,$H485,PG_Transactions!$E:$E,"CAPTURE",PG_Transactions!$AQ:$AQ,1)</f>
        <v>12797</v>
      </c>
      <c r="K485">
        <f t="shared" si="27"/>
        <v>0</v>
      </c>
      <c r="L485" t="str">
        <f t="shared" si="28"/>
        <v>Amount Match</v>
      </c>
    </row>
    <row r="486" spans="1:12" hidden="1" x14ac:dyDescent="0.3">
      <c r="A486" t="s">
        <v>991</v>
      </c>
      <c r="B486" s="1">
        <v>46279</v>
      </c>
      <c r="C486" t="s">
        <v>992</v>
      </c>
      <c r="D486" t="s">
        <v>38</v>
      </c>
      <c r="E486" t="s">
        <v>9</v>
      </c>
      <c r="F486">
        <v>798</v>
      </c>
      <c r="G486" t="s">
        <v>10</v>
      </c>
      <c r="H486" t="str">
        <f t="shared" si="26"/>
        <v>ORD26000485</v>
      </c>
      <c r="I486">
        <f>COUNTIFS(PG_Transactions!$AK:$AK,$H486,PG_Transactions!$E:$E,"CAPTURE",PG_Transactions!$AQ:$AQ,1)</f>
        <v>1</v>
      </c>
      <c r="J486">
        <f>SUMIFS(PG_Transactions!$G:$G,PG_Transactions!$AK:$AK,$H486,PG_Transactions!$E:$E,"CAPTURE",PG_Transactions!$AQ:$AQ,1)</f>
        <v>798</v>
      </c>
      <c r="K486">
        <f t="shared" si="27"/>
        <v>0</v>
      </c>
      <c r="L486" t="str">
        <f t="shared" si="28"/>
        <v>Amount Match</v>
      </c>
    </row>
    <row r="487" spans="1:12" hidden="1" x14ac:dyDescent="0.3">
      <c r="A487" t="s">
        <v>993</v>
      </c>
      <c r="B487" s="1">
        <v>46279</v>
      </c>
      <c r="C487" t="s">
        <v>994</v>
      </c>
      <c r="D487" t="s">
        <v>16</v>
      </c>
      <c r="E487" t="s">
        <v>9</v>
      </c>
      <c r="F487">
        <v>5997</v>
      </c>
      <c r="G487" t="s">
        <v>10</v>
      </c>
      <c r="H487" t="str">
        <f t="shared" si="26"/>
        <v>ORD26000486</v>
      </c>
      <c r="I487">
        <f>COUNTIFS(PG_Transactions!$AK:$AK,$H487,PG_Transactions!$E:$E,"CAPTURE",PG_Transactions!$AQ:$AQ,1)</f>
        <v>1</v>
      </c>
      <c r="J487">
        <f>SUMIFS(PG_Transactions!$G:$G,PG_Transactions!$AK:$AK,$H487,PG_Transactions!$E:$E,"CAPTURE",PG_Transactions!$AQ:$AQ,1)</f>
        <v>5997</v>
      </c>
      <c r="K487">
        <f t="shared" si="27"/>
        <v>0</v>
      </c>
      <c r="L487" t="str">
        <f t="shared" si="28"/>
        <v>Amount Match</v>
      </c>
    </row>
    <row r="488" spans="1:12" hidden="1" x14ac:dyDescent="0.3">
      <c r="A488" t="s">
        <v>995</v>
      </c>
      <c r="B488" s="1">
        <v>46268</v>
      </c>
      <c r="C488" t="s">
        <v>996</v>
      </c>
      <c r="D488" t="s">
        <v>32</v>
      </c>
      <c r="E488" t="s">
        <v>44</v>
      </c>
      <c r="F488">
        <v>2798</v>
      </c>
      <c r="G488" t="s">
        <v>10</v>
      </c>
      <c r="H488" t="str">
        <f t="shared" si="26"/>
        <v>ORD26000487</v>
      </c>
      <c r="I488">
        <f>COUNTIFS(PG_Transactions!$AK:$AK,$H488,PG_Transactions!$E:$E,"CAPTURE",PG_Transactions!$AQ:$AQ,1)</f>
        <v>1</v>
      </c>
      <c r="J488">
        <f>SUMIFS(PG_Transactions!$G:$G,PG_Transactions!$AK:$AK,$H488,PG_Transactions!$E:$E,"CAPTURE",PG_Transactions!$AQ:$AQ,1)</f>
        <v>2798</v>
      </c>
      <c r="K488">
        <f t="shared" si="27"/>
        <v>0</v>
      </c>
      <c r="L488" t="str">
        <f t="shared" si="28"/>
        <v>Amount Match</v>
      </c>
    </row>
    <row r="489" spans="1:12" hidden="1" x14ac:dyDescent="0.3">
      <c r="A489" t="s">
        <v>997</v>
      </c>
      <c r="B489" s="1">
        <v>46274</v>
      </c>
      <c r="C489" t="s">
        <v>998</v>
      </c>
      <c r="D489" t="s">
        <v>41</v>
      </c>
      <c r="E489" t="s">
        <v>33</v>
      </c>
      <c r="F489">
        <v>4999</v>
      </c>
      <c r="G489" t="s">
        <v>10</v>
      </c>
      <c r="H489" t="str">
        <f t="shared" si="26"/>
        <v>ORD26000488</v>
      </c>
      <c r="I489">
        <f>COUNTIFS(PG_Transactions!$AK:$AK,$H489,PG_Transactions!$E:$E,"CAPTURE",PG_Transactions!$AQ:$AQ,1)</f>
        <v>1</v>
      </c>
      <c r="J489">
        <f>SUMIFS(PG_Transactions!$G:$G,PG_Transactions!$AK:$AK,$H489,PG_Transactions!$E:$E,"CAPTURE",PG_Transactions!$AQ:$AQ,1)</f>
        <v>4999</v>
      </c>
      <c r="K489">
        <f t="shared" si="27"/>
        <v>0</v>
      </c>
      <c r="L489" t="str">
        <f t="shared" si="28"/>
        <v>Amount Match</v>
      </c>
    </row>
    <row r="490" spans="1:12" hidden="1" x14ac:dyDescent="0.3">
      <c r="A490" t="s">
        <v>999</v>
      </c>
      <c r="B490" s="1">
        <v>46280</v>
      </c>
      <c r="C490" t="s">
        <v>1000</v>
      </c>
      <c r="D490" t="s">
        <v>8</v>
      </c>
      <c r="E490" t="s">
        <v>9</v>
      </c>
      <c r="F490">
        <v>599</v>
      </c>
      <c r="G490" t="s">
        <v>10</v>
      </c>
      <c r="H490" t="str">
        <f t="shared" si="26"/>
        <v>ORD26000489</v>
      </c>
      <c r="I490">
        <f>COUNTIFS(PG_Transactions!$AK:$AK,$H490,PG_Transactions!$E:$E,"CAPTURE",PG_Transactions!$AQ:$AQ,1)</f>
        <v>1</v>
      </c>
      <c r="J490">
        <f>SUMIFS(PG_Transactions!$G:$G,PG_Transactions!$AK:$AK,$H490,PG_Transactions!$E:$E,"CAPTURE",PG_Transactions!$AQ:$AQ,1)</f>
        <v>599</v>
      </c>
      <c r="K490">
        <f t="shared" si="27"/>
        <v>0</v>
      </c>
      <c r="L490" t="str">
        <f t="shared" si="28"/>
        <v>Amount Match</v>
      </c>
    </row>
    <row r="491" spans="1:12" hidden="1" x14ac:dyDescent="0.3">
      <c r="A491" t="s">
        <v>1001</v>
      </c>
      <c r="B491" s="1">
        <v>46270</v>
      </c>
      <c r="C491" t="s">
        <v>1002</v>
      </c>
      <c r="D491" t="s">
        <v>38</v>
      </c>
      <c r="E491" t="s">
        <v>9</v>
      </c>
      <c r="F491">
        <v>499</v>
      </c>
      <c r="G491" t="s">
        <v>10</v>
      </c>
      <c r="H491" t="str">
        <f t="shared" si="26"/>
        <v>ORD26000490</v>
      </c>
      <c r="I491">
        <f>COUNTIFS(PG_Transactions!$AK:$AK,$H491,PG_Transactions!$E:$E,"CAPTURE",PG_Transactions!$AQ:$AQ,1)</f>
        <v>1</v>
      </c>
      <c r="J491">
        <f>SUMIFS(PG_Transactions!$G:$G,PG_Transactions!$AK:$AK,$H491,PG_Transactions!$E:$E,"CAPTURE",PG_Transactions!$AQ:$AQ,1)</f>
        <v>499</v>
      </c>
      <c r="K491">
        <f t="shared" si="27"/>
        <v>0</v>
      </c>
      <c r="L491" t="str">
        <f t="shared" si="28"/>
        <v>Amount Match</v>
      </c>
    </row>
    <row r="492" spans="1:12" hidden="1" x14ac:dyDescent="0.3">
      <c r="A492" t="s">
        <v>1003</v>
      </c>
      <c r="B492" s="1">
        <v>46277</v>
      </c>
      <c r="C492" t="s">
        <v>1004</v>
      </c>
      <c r="D492" t="s">
        <v>8</v>
      </c>
      <c r="E492" t="s">
        <v>9</v>
      </c>
      <c r="F492">
        <v>1499</v>
      </c>
      <c r="G492" t="s">
        <v>10</v>
      </c>
      <c r="H492" t="str">
        <f t="shared" si="26"/>
        <v>ORD26000491</v>
      </c>
      <c r="I492">
        <f>COUNTIFS(PG_Transactions!$AK:$AK,$H492,PG_Transactions!$E:$E,"CAPTURE",PG_Transactions!$AQ:$AQ,1)</f>
        <v>1</v>
      </c>
      <c r="J492">
        <f>SUMIFS(PG_Transactions!$G:$G,PG_Transactions!$AK:$AK,$H492,PG_Transactions!$E:$E,"CAPTURE",PG_Transactions!$AQ:$AQ,1)</f>
        <v>1499</v>
      </c>
      <c r="K492">
        <f t="shared" si="27"/>
        <v>0</v>
      </c>
      <c r="L492" t="str">
        <f t="shared" si="28"/>
        <v>Amount Match</v>
      </c>
    </row>
    <row r="493" spans="1:12" hidden="1" x14ac:dyDescent="0.3">
      <c r="A493" t="s">
        <v>1005</v>
      </c>
      <c r="B493" s="1">
        <v>46271</v>
      </c>
      <c r="C493" t="s">
        <v>1006</v>
      </c>
      <c r="D493" t="s">
        <v>51</v>
      </c>
      <c r="E493" t="s">
        <v>9</v>
      </c>
      <c r="F493" s="2">
        <v>12297</v>
      </c>
      <c r="G493" t="s">
        <v>10</v>
      </c>
      <c r="H493" t="str">
        <f t="shared" si="26"/>
        <v>ORD26000492</v>
      </c>
      <c r="I493">
        <f>COUNTIFS(PG_Transactions!$AK:$AK,$H493,PG_Transactions!$E:$E,"CAPTURE",PG_Transactions!$AQ:$AQ,1)</f>
        <v>1</v>
      </c>
      <c r="J493">
        <f>SUMIFS(PG_Transactions!$G:$G,PG_Transactions!$AK:$AK,$H493,PG_Transactions!$E:$E,"CAPTURE",PG_Transactions!$AQ:$AQ,1)</f>
        <v>12297</v>
      </c>
      <c r="K493">
        <f t="shared" si="27"/>
        <v>0</v>
      </c>
      <c r="L493" t="str">
        <f t="shared" si="28"/>
        <v>Amount Match</v>
      </c>
    </row>
    <row r="494" spans="1:12" hidden="1" x14ac:dyDescent="0.3">
      <c r="A494" t="s">
        <v>1007</v>
      </c>
      <c r="B494" s="1">
        <v>46268</v>
      </c>
      <c r="C494" t="s">
        <v>1008</v>
      </c>
      <c r="D494" t="s">
        <v>51</v>
      </c>
      <c r="E494" t="s">
        <v>17</v>
      </c>
      <c r="F494">
        <v>2897</v>
      </c>
      <c r="G494" t="s">
        <v>10</v>
      </c>
      <c r="H494" t="str">
        <f t="shared" si="26"/>
        <v>ORD26000493</v>
      </c>
      <c r="I494">
        <f>COUNTIFS(PG_Transactions!$AK:$AK,$H494,PG_Transactions!$E:$E,"CAPTURE",PG_Transactions!$AQ:$AQ,1)</f>
        <v>1</v>
      </c>
      <c r="J494">
        <f>SUMIFS(PG_Transactions!$G:$G,PG_Transactions!$AK:$AK,$H494,PG_Transactions!$E:$E,"CAPTURE",PG_Transactions!$AQ:$AQ,1)</f>
        <v>2897</v>
      </c>
      <c r="K494">
        <f t="shared" si="27"/>
        <v>0</v>
      </c>
      <c r="L494" t="str">
        <f t="shared" si="28"/>
        <v>Amount Match</v>
      </c>
    </row>
    <row r="495" spans="1:12" hidden="1" x14ac:dyDescent="0.3">
      <c r="A495" t="s">
        <v>1009</v>
      </c>
      <c r="B495" s="1">
        <v>46266</v>
      </c>
      <c r="C495" t="s">
        <v>1010</v>
      </c>
      <c r="D495" t="s">
        <v>24</v>
      </c>
      <c r="E495" t="s">
        <v>17</v>
      </c>
      <c r="F495">
        <v>9498</v>
      </c>
      <c r="G495" t="s">
        <v>10</v>
      </c>
      <c r="H495" t="str">
        <f t="shared" si="26"/>
        <v>ORD26000494</v>
      </c>
      <c r="I495">
        <f>COUNTIFS(PG_Transactions!$AK:$AK,$H495,PG_Transactions!$E:$E,"CAPTURE",PG_Transactions!$AQ:$AQ,1)</f>
        <v>1</v>
      </c>
      <c r="J495">
        <f>SUMIFS(PG_Transactions!$G:$G,PG_Transactions!$AK:$AK,$H495,PG_Transactions!$E:$E,"CAPTURE",PG_Transactions!$AQ:$AQ,1)</f>
        <v>9498</v>
      </c>
      <c r="K495">
        <f t="shared" si="27"/>
        <v>0</v>
      </c>
      <c r="L495" t="str">
        <f t="shared" si="28"/>
        <v>Amount Match</v>
      </c>
    </row>
    <row r="496" spans="1:12" hidden="1" x14ac:dyDescent="0.3">
      <c r="A496" t="s">
        <v>1011</v>
      </c>
      <c r="B496" s="1">
        <v>46269</v>
      </c>
      <c r="C496" t="s">
        <v>1012</v>
      </c>
      <c r="D496" t="s">
        <v>51</v>
      </c>
      <c r="E496" t="s">
        <v>33</v>
      </c>
      <c r="F496">
        <v>349</v>
      </c>
      <c r="G496" t="s">
        <v>10</v>
      </c>
      <c r="H496" t="str">
        <f t="shared" si="26"/>
        <v>ORD26000495</v>
      </c>
      <c r="I496">
        <f>COUNTIFS(PG_Transactions!$AK:$AK,$H496,PG_Transactions!$E:$E,"CAPTURE",PG_Transactions!$AQ:$AQ,1)</f>
        <v>1</v>
      </c>
      <c r="J496">
        <f>SUMIFS(PG_Transactions!$G:$G,PG_Transactions!$AK:$AK,$H496,PG_Transactions!$E:$E,"CAPTURE",PG_Transactions!$AQ:$AQ,1)</f>
        <v>349</v>
      </c>
      <c r="K496">
        <f t="shared" si="27"/>
        <v>0</v>
      </c>
      <c r="L496" t="str">
        <f t="shared" si="28"/>
        <v>Amount Match</v>
      </c>
    </row>
    <row r="497" spans="1:12" hidden="1" x14ac:dyDescent="0.3">
      <c r="A497" t="s">
        <v>1013</v>
      </c>
      <c r="B497" s="1">
        <v>46272</v>
      </c>
      <c r="C497" t="s">
        <v>1014</v>
      </c>
      <c r="D497" t="s">
        <v>27</v>
      </c>
      <c r="E497" t="s">
        <v>17</v>
      </c>
      <c r="F497">
        <v>3998</v>
      </c>
      <c r="G497" t="s">
        <v>10</v>
      </c>
      <c r="H497" t="str">
        <f t="shared" si="26"/>
        <v>ORD26000496</v>
      </c>
      <c r="I497">
        <f>COUNTIFS(PG_Transactions!$AK:$AK,$H497,PG_Transactions!$E:$E,"CAPTURE",PG_Transactions!$AQ:$AQ,1)</f>
        <v>1</v>
      </c>
      <c r="J497">
        <f>SUMIFS(PG_Transactions!$G:$G,PG_Transactions!$AK:$AK,$H497,PG_Transactions!$E:$E,"CAPTURE",PG_Transactions!$AQ:$AQ,1)</f>
        <v>3998</v>
      </c>
      <c r="K497">
        <f t="shared" si="27"/>
        <v>0</v>
      </c>
      <c r="L497" t="str">
        <f t="shared" si="28"/>
        <v>Amount Match</v>
      </c>
    </row>
    <row r="498" spans="1:12" hidden="1" x14ac:dyDescent="0.3">
      <c r="A498" t="s">
        <v>1015</v>
      </c>
      <c r="B498" s="1">
        <v>46274</v>
      </c>
      <c r="C498" t="s">
        <v>1016</v>
      </c>
      <c r="D498" t="s">
        <v>24</v>
      </c>
      <c r="E498" t="s">
        <v>9</v>
      </c>
      <c r="F498">
        <v>299</v>
      </c>
      <c r="G498" t="s">
        <v>56</v>
      </c>
      <c r="H498" t="str">
        <f t="shared" si="26"/>
        <v>ORD26000497</v>
      </c>
      <c r="I498">
        <f>COUNTIFS(PG_Transactions!$AK:$AK,$H498,PG_Transactions!$E:$E,"CAPTURE",PG_Transactions!$AQ:$AQ,1)</f>
        <v>1</v>
      </c>
      <c r="J498">
        <f>SUMIFS(PG_Transactions!$G:$G,PG_Transactions!$AK:$AK,$H498,PG_Transactions!$E:$E,"CAPTURE",PG_Transactions!$AQ:$AQ,1)</f>
        <v>299</v>
      </c>
      <c r="K498">
        <f t="shared" si="27"/>
        <v>0</v>
      </c>
      <c r="L498" t="str">
        <f t="shared" si="28"/>
        <v>Amount Match</v>
      </c>
    </row>
    <row r="499" spans="1:12" hidden="1" x14ac:dyDescent="0.3">
      <c r="A499" t="s">
        <v>1017</v>
      </c>
      <c r="B499" s="1">
        <v>46291</v>
      </c>
      <c r="C499" t="s">
        <v>1018</v>
      </c>
      <c r="D499" t="s">
        <v>8</v>
      </c>
      <c r="E499" t="s">
        <v>33</v>
      </c>
      <c r="F499">
        <v>349</v>
      </c>
      <c r="G499" t="s">
        <v>105</v>
      </c>
      <c r="H499" t="str">
        <f t="shared" si="26"/>
        <v>ORD26000498</v>
      </c>
      <c r="I499">
        <f>COUNTIFS(PG_Transactions!$AK:$AK,$H499,PG_Transactions!$E:$E,"CAPTURE",PG_Transactions!$AQ:$AQ,1)</f>
        <v>0</v>
      </c>
      <c r="J499">
        <f>SUMIFS(PG_Transactions!$G:$G,PG_Transactions!$AK:$AK,$H499,PG_Transactions!$E:$E,"CAPTURE",PG_Transactions!$AQ:$AQ,1)</f>
        <v>0</v>
      </c>
      <c r="K499">
        <f t="shared" si="27"/>
        <v>-349</v>
      </c>
      <c r="L499" t="str">
        <f t="shared" si="28"/>
        <v>No Capture</v>
      </c>
    </row>
    <row r="500" spans="1:12" hidden="1" x14ac:dyDescent="0.3">
      <c r="A500" t="s">
        <v>1019</v>
      </c>
      <c r="B500" s="1">
        <v>46267</v>
      </c>
      <c r="C500" t="s">
        <v>1020</v>
      </c>
      <c r="D500" t="s">
        <v>24</v>
      </c>
      <c r="E500" t="s">
        <v>9</v>
      </c>
      <c r="F500">
        <v>798</v>
      </c>
      <c r="G500" t="s">
        <v>105</v>
      </c>
      <c r="H500" t="str">
        <f t="shared" si="26"/>
        <v>ORD26000499</v>
      </c>
      <c r="I500">
        <f>COUNTIFS(PG_Transactions!$AK:$AK,$H500,PG_Transactions!$E:$E,"CAPTURE",PG_Transactions!$AQ:$AQ,1)</f>
        <v>0</v>
      </c>
      <c r="J500">
        <f>SUMIFS(PG_Transactions!$G:$G,PG_Transactions!$AK:$AK,$H500,PG_Transactions!$E:$E,"CAPTURE",PG_Transactions!$AQ:$AQ,1)</f>
        <v>0</v>
      </c>
      <c r="K500">
        <f t="shared" si="27"/>
        <v>-798</v>
      </c>
      <c r="L500" t="str">
        <f t="shared" si="28"/>
        <v>No Capture</v>
      </c>
    </row>
    <row r="501" spans="1:12" hidden="1" x14ac:dyDescent="0.3">
      <c r="A501" t="s">
        <v>1021</v>
      </c>
      <c r="B501" s="1">
        <v>46266</v>
      </c>
      <c r="C501" t="s">
        <v>1022</v>
      </c>
      <c r="D501" t="s">
        <v>32</v>
      </c>
      <c r="E501" t="s">
        <v>9</v>
      </c>
      <c r="F501">
        <v>4298</v>
      </c>
      <c r="G501" t="s">
        <v>10</v>
      </c>
      <c r="H501" t="str">
        <f t="shared" si="26"/>
        <v>ORD26000500</v>
      </c>
      <c r="I501">
        <f>COUNTIFS(PG_Transactions!$AK:$AK,$H501,PG_Transactions!$E:$E,"CAPTURE",PG_Transactions!$AQ:$AQ,1)</f>
        <v>1</v>
      </c>
      <c r="J501">
        <f>SUMIFS(PG_Transactions!$G:$G,PG_Transactions!$AK:$AK,$H501,PG_Transactions!$E:$E,"CAPTURE",PG_Transactions!$AQ:$AQ,1)</f>
        <v>4298</v>
      </c>
      <c r="K501">
        <f t="shared" si="27"/>
        <v>0</v>
      </c>
      <c r="L501" t="str">
        <f t="shared" si="28"/>
        <v>Amount Match</v>
      </c>
    </row>
    <row r="502" spans="1:12" hidden="1" x14ac:dyDescent="0.3">
      <c r="A502" t="s">
        <v>1023</v>
      </c>
      <c r="B502" s="1">
        <v>46274</v>
      </c>
      <c r="C502" t="s">
        <v>1024</v>
      </c>
      <c r="D502" t="s">
        <v>32</v>
      </c>
      <c r="E502" t="s">
        <v>17</v>
      </c>
      <c r="F502">
        <v>798</v>
      </c>
      <c r="G502" t="s">
        <v>10</v>
      </c>
      <c r="H502" t="str">
        <f t="shared" si="26"/>
        <v>ORD26000501</v>
      </c>
      <c r="I502">
        <f>COUNTIFS(PG_Transactions!$AK:$AK,$H502,PG_Transactions!$E:$E,"CAPTURE",PG_Transactions!$AQ:$AQ,1)</f>
        <v>1</v>
      </c>
      <c r="J502">
        <f>SUMIFS(PG_Transactions!$G:$G,PG_Transactions!$AK:$AK,$H502,PG_Transactions!$E:$E,"CAPTURE",PG_Transactions!$AQ:$AQ,1)</f>
        <v>798</v>
      </c>
      <c r="K502">
        <f t="shared" si="27"/>
        <v>0</v>
      </c>
      <c r="L502" t="str">
        <f t="shared" si="28"/>
        <v>Amount Match</v>
      </c>
    </row>
    <row r="503" spans="1:12" hidden="1" x14ac:dyDescent="0.3">
      <c r="A503" t="s">
        <v>1025</v>
      </c>
      <c r="B503" s="1">
        <v>46281</v>
      </c>
      <c r="C503" t="s">
        <v>1026</v>
      </c>
      <c r="D503" t="s">
        <v>16</v>
      </c>
      <c r="E503" t="s">
        <v>9</v>
      </c>
      <c r="F503">
        <v>3298</v>
      </c>
      <c r="G503" t="s">
        <v>10</v>
      </c>
      <c r="H503" t="str">
        <f t="shared" si="26"/>
        <v>ORD26000502</v>
      </c>
      <c r="I503">
        <f>COUNTIFS(PG_Transactions!$AK:$AK,$H503,PG_Transactions!$E:$E,"CAPTURE",PG_Transactions!$AQ:$AQ,1)</f>
        <v>1</v>
      </c>
      <c r="J503">
        <f>SUMIFS(PG_Transactions!$G:$G,PG_Transactions!$AK:$AK,$H503,PG_Transactions!$E:$E,"CAPTURE",PG_Transactions!$AQ:$AQ,1)</f>
        <v>3298</v>
      </c>
      <c r="K503">
        <f t="shared" si="27"/>
        <v>0</v>
      </c>
      <c r="L503" t="str">
        <f t="shared" si="28"/>
        <v>Amount Match</v>
      </c>
    </row>
    <row r="504" spans="1:12" hidden="1" x14ac:dyDescent="0.3">
      <c r="A504" t="s">
        <v>1027</v>
      </c>
      <c r="B504" s="1">
        <v>46272</v>
      </c>
      <c r="C504" t="s">
        <v>1028</v>
      </c>
      <c r="D504" t="s">
        <v>16</v>
      </c>
      <c r="E504" t="s">
        <v>33</v>
      </c>
      <c r="F504">
        <v>7397</v>
      </c>
      <c r="G504" t="s">
        <v>10</v>
      </c>
      <c r="H504" t="str">
        <f t="shared" si="26"/>
        <v>ORD26000503</v>
      </c>
      <c r="I504">
        <f>COUNTIFS(PG_Transactions!$AK:$AK,$H504,PG_Transactions!$E:$E,"CAPTURE",PG_Transactions!$AQ:$AQ,1)</f>
        <v>1</v>
      </c>
      <c r="J504">
        <f>SUMIFS(PG_Transactions!$G:$G,PG_Transactions!$AK:$AK,$H504,PG_Transactions!$E:$E,"CAPTURE",PG_Transactions!$AQ:$AQ,1)</f>
        <v>7397</v>
      </c>
      <c r="K504">
        <f t="shared" si="27"/>
        <v>0</v>
      </c>
      <c r="L504" t="str">
        <f t="shared" si="28"/>
        <v>Amount Match</v>
      </c>
    </row>
    <row r="505" spans="1:12" hidden="1" x14ac:dyDescent="0.3">
      <c r="A505" t="s">
        <v>1029</v>
      </c>
      <c r="B505" s="1">
        <v>46291</v>
      </c>
      <c r="C505" t="s">
        <v>1030</v>
      </c>
      <c r="D505" t="s">
        <v>38</v>
      </c>
      <c r="E505" t="s">
        <v>9</v>
      </c>
      <c r="F505">
        <v>4297</v>
      </c>
      <c r="G505" t="s">
        <v>10</v>
      </c>
      <c r="H505" t="str">
        <f t="shared" si="26"/>
        <v>ORD26000504</v>
      </c>
      <c r="I505">
        <f>COUNTIFS(PG_Transactions!$AK:$AK,$H505,PG_Transactions!$E:$E,"CAPTURE",PG_Transactions!$AQ:$AQ,1)</f>
        <v>1</v>
      </c>
      <c r="J505">
        <f>SUMIFS(PG_Transactions!$G:$G,PG_Transactions!$AK:$AK,$H505,PG_Transactions!$E:$E,"CAPTURE",PG_Transactions!$AQ:$AQ,1)</f>
        <v>4297</v>
      </c>
      <c r="K505">
        <f t="shared" si="27"/>
        <v>0</v>
      </c>
      <c r="L505" t="str">
        <f t="shared" si="28"/>
        <v>Amount Match</v>
      </c>
    </row>
    <row r="506" spans="1:12" hidden="1" x14ac:dyDescent="0.3">
      <c r="A506" t="s">
        <v>1031</v>
      </c>
      <c r="B506" s="1">
        <v>46276</v>
      </c>
      <c r="C506" t="s">
        <v>1032</v>
      </c>
      <c r="D506" t="s">
        <v>32</v>
      </c>
      <c r="E506" t="s">
        <v>17</v>
      </c>
      <c r="F506">
        <v>1298</v>
      </c>
      <c r="G506" t="s">
        <v>10</v>
      </c>
      <c r="H506" t="str">
        <f t="shared" si="26"/>
        <v>ORD26000505</v>
      </c>
      <c r="I506">
        <f>COUNTIFS(PG_Transactions!$AK:$AK,$H506,PG_Transactions!$E:$E,"CAPTURE",PG_Transactions!$AQ:$AQ,1)</f>
        <v>1</v>
      </c>
      <c r="J506">
        <f>SUMIFS(PG_Transactions!$G:$G,PG_Transactions!$AK:$AK,$H506,PG_Transactions!$E:$E,"CAPTURE",PG_Transactions!$AQ:$AQ,1)</f>
        <v>1298</v>
      </c>
      <c r="K506">
        <f t="shared" si="27"/>
        <v>0</v>
      </c>
      <c r="L506" t="str">
        <f t="shared" si="28"/>
        <v>Amount Match</v>
      </c>
    </row>
    <row r="507" spans="1:12" hidden="1" x14ac:dyDescent="0.3">
      <c r="A507" t="s">
        <v>1033</v>
      </c>
      <c r="B507" s="1">
        <v>46267</v>
      </c>
      <c r="C507" t="s">
        <v>1034</v>
      </c>
      <c r="D507" t="s">
        <v>8</v>
      </c>
      <c r="E507" t="s">
        <v>44</v>
      </c>
      <c r="F507">
        <v>2798</v>
      </c>
      <c r="G507" t="s">
        <v>10</v>
      </c>
      <c r="H507" t="str">
        <f t="shared" si="26"/>
        <v>ORD26000506</v>
      </c>
      <c r="I507">
        <f>COUNTIFS(PG_Transactions!$AK:$AK,$H507,PG_Transactions!$E:$E,"CAPTURE",PG_Transactions!$AQ:$AQ,1)</f>
        <v>1</v>
      </c>
      <c r="J507">
        <f>SUMIFS(PG_Transactions!$G:$G,PG_Transactions!$AK:$AK,$H507,PG_Transactions!$E:$E,"CAPTURE",PG_Transactions!$AQ:$AQ,1)</f>
        <v>2798</v>
      </c>
      <c r="K507">
        <f t="shared" si="27"/>
        <v>0</v>
      </c>
      <c r="L507" t="str">
        <f t="shared" si="28"/>
        <v>Amount Match</v>
      </c>
    </row>
    <row r="508" spans="1:12" hidden="1" x14ac:dyDescent="0.3">
      <c r="A508" t="s">
        <v>1035</v>
      </c>
      <c r="B508" s="1">
        <v>46273</v>
      </c>
      <c r="C508" t="s">
        <v>1036</v>
      </c>
      <c r="D508" t="s">
        <v>13</v>
      </c>
      <c r="E508" t="s">
        <v>44</v>
      </c>
      <c r="F508">
        <v>3197</v>
      </c>
      <c r="G508" t="s">
        <v>10</v>
      </c>
      <c r="H508" t="str">
        <f t="shared" si="26"/>
        <v>ORD26000507</v>
      </c>
      <c r="I508">
        <f>COUNTIFS(PG_Transactions!$AK:$AK,$H508,PG_Transactions!$E:$E,"CAPTURE",PG_Transactions!$AQ:$AQ,1)</f>
        <v>1</v>
      </c>
      <c r="J508">
        <f>SUMIFS(PG_Transactions!$G:$G,PG_Transactions!$AK:$AK,$H508,PG_Transactions!$E:$E,"CAPTURE",PG_Transactions!$AQ:$AQ,1)</f>
        <v>3197</v>
      </c>
      <c r="K508">
        <f t="shared" si="27"/>
        <v>0</v>
      </c>
      <c r="L508" t="str">
        <f t="shared" si="28"/>
        <v>Amount Match</v>
      </c>
    </row>
    <row r="509" spans="1:12" hidden="1" x14ac:dyDescent="0.3">
      <c r="A509" t="s">
        <v>1037</v>
      </c>
      <c r="B509" s="1">
        <v>46284</v>
      </c>
      <c r="C509" t="s">
        <v>1038</v>
      </c>
      <c r="D509" t="s">
        <v>27</v>
      </c>
      <c r="E509" t="s">
        <v>9</v>
      </c>
      <c r="F509">
        <v>8998</v>
      </c>
      <c r="G509" t="s">
        <v>56</v>
      </c>
      <c r="H509" t="str">
        <f t="shared" si="26"/>
        <v>ORD26000508</v>
      </c>
      <c r="I509">
        <f>COUNTIFS(PG_Transactions!$AK:$AK,$H509,PG_Transactions!$E:$E,"CAPTURE",PG_Transactions!$AQ:$AQ,1)</f>
        <v>1</v>
      </c>
      <c r="J509">
        <f>SUMIFS(PG_Transactions!$G:$G,PG_Transactions!$AK:$AK,$H509,PG_Transactions!$E:$E,"CAPTURE",PG_Transactions!$AQ:$AQ,1)</f>
        <v>8998</v>
      </c>
      <c r="K509">
        <f t="shared" si="27"/>
        <v>0</v>
      </c>
      <c r="L509" t="str">
        <f t="shared" si="28"/>
        <v>Amount Match</v>
      </c>
    </row>
    <row r="510" spans="1:12" hidden="1" x14ac:dyDescent="0.3">
      <c r="A510" t="s">
        <v>1039</v>
      </c>
      <c r="B510" s="1">
        <v>46276</v>
      </c>
      <c r="C510" t="s">
        <v>1040</v>
      </c>
      <c r="D510" t="s">
        <v>27</v>
      </c>
      <c r="E510" t="s">
        <v>17</v>
      </c>
      <c r="F510">
        <v>6997</v>
      </c>
      <c r="G510" t="s">
        <v>10</v>
      </c>
      <c r="H510" t="str">
        <f t="shared" si="26"/>
        <v>ORD26000509</v>
      </c>
      <c r="I510">
        <f>COUNTIFS(PG_Transactions!$AK:$AK,$H510,PG_Transactions!$E:$E,"CAPTURE",PG_Transactions!$AQ:$AQ,1)</f>
        <v>1</v>
      </c>
      <c r="J510">
        <f>SUMIFS(PG_Transactions!$G:$G,PG_Transactions!$AK:$AK,$H510,PG_Transactions!$E:$E,"CAPTURE",PG_Transactions!$AQ:$AQ,1)</f>
        <v>6997</v>
      </c>
      <c r="K510">
        <f t="shared" si="27"/>
        <v>0</v>
      </c>
      <c r="L510" t="str">
        <f t="shared" si="28"/>
        <v>Amount Match</v>
      </c>
    </row>
    <row r="511" spans="1:12" hidden="1" x14ac:dyDescent="0.3">
      <c r="A511" t="s">
        <v>1041</v>
      </c>
      <c r="B511" s="1">
        <v>46270</v>
      </c>
      <c r="C511" t="s">
        <v>1042</v>
      </c>
      <c r="D511" t="s">
        <v>38</v>
      </c>
      <c r="E511" t="s">
        <v>44</v>
      </c>
      <c r="F511">
        <v>8598</v>
      </c>
      <c r="G511" t="s">
        <v>56</v>
      </c>
      <c r="H511" t="str">
        <f t="shared" si="26"/>
        <v>ORD26000510</v>
      </c>
      <c r="I511">
        <f>COUNTIFS(PG_Transactions!$AK:$AK,$H511,PG_Transactions!$E:$E,"CAPTURE",PG_Transactions!$AQ:$AQ,1)</f>
        <v>1</v>
      </c>
      <c r="J511">
        <f>SUMIFS(PG_Transactions!$G:$G,PG_Transactions!$AK:$AK,$H511,PG_Transactions!$E:$E,"CAPTURE",PG_Transactions!$AQ:$AQ,1)</f>
        <v>8598</v>
      </c>
      <c r="K511">
        <f t="shared" si="27"/>
        <v>0</v>
      </c>
      <c r="L511" t="str">
        <f t="shared" si="28"/>
        <v>Amount Match</v>
      </c>
    </row>
    <row r="512" spans="1:12" hidden="1" x14ac:dyDescent="0.3">
      <c r="A512" t="s">
        <v>1043</v>
      </c>
      <c r="B512" s="1">
        <v>46275</v>
      </c>
      <c r="C512" t="s">
        <v>1044</v>
      </c>
      <c r="D512" t="s">
        <v>13</v>
      </c>
      <c r="E512" t="s">
        <v>9</v>
      </c>
      <c r="F512">
        <v>1499</v>
      </c>
      <c r="G512" t="s">
        <v>10</v>
      </c>
      <c r="H512" t="str">
        <f t="shared" si="26"/>
        <v>ORD26000511</v>
      </c>
      <c r="I512">
        <f>COUNTIFS(PG_Transactions!$AK:$AK,$H512,PG_Transactions!$E:$E,"CAPTURE",PG_Transactions!$AQ:$AQ,1)</f>
        <v>1</v>
      </c>
      <c r="J512">
        <f>SUMIFS(PG_Transactions!$G:$G,PG_Transactions!$AK:$AK,$H512,PG_Transactions!$E:$E,"CAPTURE",PG_Transactions!$AQ:$AQ,1)</f>
        <v>1499</v>
      </c>
      <c r="K512">
        <f t="shared" si="27"/>
        <v>0</v>
      </c>
      <c r="L512" t="str">
        <f t="shared" si="28"/>
        <v>Amount Match</v>
      </c>
    </row>
    <row r="513" spans="1:12" hidden="1" x14ac:dyDescent="0.3">
      <c r="A513" t="s">
        <v>1045</v>
      </c>
      <c r="B513" s="1">
        <v>46266</v>
      </c>
      <c r="C513" t="s">
        <v>1046</v>
      </c>
      <c r="D513" t="s">
        <v>41</v>
      </c>
      <c r="E513" t="s">
        <v>17</v>
      </c>
      <c r="F513">
        <v>1798</v>
      </c>
      <c r="G513" t="s">
        <v>10</v>
      </c>
      <c r="H513" t="str">
        <f t="shared" si="26"/>
        <v>ORD26000512</v>
      </c>
      <c r="I513">
        <f>COUNTIFS(PG_Transactions!$AK:$AK,$H513,PG_Transactions!$E:$E,"CAPTURE",PG_Transactions!$AQ:$AQ,1)</f>
        <v>1</v>
      </c>
      <c r="J513">
        <f>SUMIFS(PG_Transactions!$G:$G,PG_Transactions!$AK:$AK,$H513,PG_Transactions!$E:$E,"CAPTURE",PG_Transactions!$AQ:$AQ,1)</f>
        <v>1798</v>
      </c>
      <c r="K513">
        <f t="shared" si="27"/>
        <v>0</v>
      </c>
      <c r="L513" t="str">
        <f t="shared" si="28"/>
        <v>Amount Match</v>
      </c>
    </row>
    <row r="514" spans="1:12" hidden="1" x14ac:dyDescent="0.3">
      <c r="A514" t="s">
        <v>1047</v>
      </c>
      <c r="B514" s="1">
        <v>46288</v>
      </c>
      <c r="C514" t="s">
        <v>1048</v>
      </c>
      <c r="D514" t="s">
        <v>51</v>
      </c>
      <c r="E514" t="s">
        <v>9</v>
      </c>
      <c r="F514">
        <v>4999</v>
      </c>
      <c r="G514" t="s">
        <v>10</v>
      </c>
      <c r="H514" t="str">
        <f t="shared" si="26"/>
        <v>ORD26000513</v>
      </c>
      <c r="I514">
        <f>COUNTIFS(PG_Transactions!$AK:$AK,$H514,PG_Transactions!$E:$E,"CAPTURE",PG_Transactions!$AQ:$AQ,1)</f>
        <v>1</v>
      </c>
      <c r="J514">
        <f>SUMIFS(PG_Transactions!$G:$G,PG_Transactions!$AK:$AK,$H514,PG_Transactions!$E:$E,"CAPTURE",PG_Transactions!$AQ:$AQ,1)</f>
        <v>4999</v>
      </c>
      <c r="K514">
        <f t="shared" si="27"/>
        <v>0</v>
      </c>
      <c r="L514" t="str">
        <f t="shared" si="28"/>
        <v>Amount Match</v>
      </c>
    </row>
    <row r="515" spans="1:12" hidden="1" x14ac:dyDescent="0.3">
      <c r="A515" t="s">
        <v>1049</v>
      </c>
      <c r="B515" s="1">
        <v>46284</v>
      </c>
      <c r="C515" t="s">
        <v>1050</v>
      </c>
      <c r="D515" t="s">
        <v>41</v>
      </c>
      <c r="E515" t="s">
        <v>33</v>
      </c>
      <c r="F515">
        <v>5847</v>
      </c>
      <c r="G515" t="s">
        <v>10</v>
      </c>
      <c r="H515" t="str">
        <f t="shared" ref="H515:H578" si="29">UPPER(SUBSTITUTE(TRIM(A515),"-",""))</f>
        <v>ORD26000514</v>
      </c>
      <c r="I515">
        <f>COUNTIFS(PG_Transactions!$AK:$AK,$H515,PG_Transactions!$E:$E,"CAPTURE",PG_Transactions!$AQ:$AQ,1)</f>
        <v>1</v>
      </c>
      <c r="J515">
        <f>SUMIFS(PG_Transactions!$G:$G,PG_Transactions!$AK:$AK,$H515,PG_Transactions!$E:$E,"CAPTURE",PG_Transactions!$AQ:$AQ,1)</f>
        <v>5698</v>
      </c>
      <c r="K515">
        <f t="shared" ref="K515:K578" si="30">ROUND(J515-F515,2)</f>
        <v>-149</v>
      </c>
      <c r="L515" t="str">
        <f t="shared" ref="L515:L578" si="31">IF(I515=0,"No Capture",IF(I515&gt;1,"Multiple Capture Rows - Review",IF(ABS(K515)&lt;0.01,"Amount Match",IF(K515&lt;0,"Captured Less Than Order","Captured More Than Order"))))</f>
        <v>Captured Less Than Order</v>
      </c>
    </row>
    <row r="516" spans="1:12" hidden="1" x14ac:dyDescent="0.3">
      <c r="A516" t="s">
        <v>1051</v>
      </c>
      <c r="B516" s="1">
        <v>46288</v>
      </c>
      <c r="C516" t="s">
        <v>1052</v>
      </c>
      <c r="D516" t="s">
        <v>16</v>
      </c>
      <c r="E516" t="s">
        <v>9</v>
      </c>
      <c r="F516">
        <v>4147</v>
      </c>
      <c r="G516" t="s">
        <v>10</v>
      </c>
      <c r="H516" t="str">
        <f t="shared" si="29"/>
        <v>ORD26000515</v>
      </c>
      <c r="I516">
        <f>COUNTIFS(PG_Transactions!$AK:$AK,$H516,PG_Transactions!$E:$E,"CAPTURE",PG_Transactions!$AQ:$AQ,1)</f>
        <v>1</v>
      </c>
      <c r="J516">
        <f>SUMIFS(PG_Transactions!$G:$G,PG_Transactions!$AK:$AK,$H516,PG_Transactions!$E:$E,"CAPTURE",PG_Transactions!$AQ:$AQ,1)</f>
        <v>4147</v>
      </c>
      <c r="K516">
        <f t="shared" si="30"/>
        <v>0</v>
      </c>
      <c r="L516" t="str">
        <f t="shared" si="31"/>
        <v>Amount Match</v>
      </c>
    </row>
    <row r="517" spans="1:12" hidden="1" x14ac:dyDescent="0.3">
      <c r="A517" t="s">
        <v>1053</v>
      </c>
      <c r="B517" s="1">
        <v>46291</v>
      </c>
      <c r="C517" t="s">
        <v>1054</v>
      </c>
      <c r="D517" t="s">
        <v>41</v>
      </c>
      <c r="E517" t="s">
        <v>44</v>
      </c>
      <c r="F517">
        <v>5497</v>
      </c>
      <c r="G517" t="s">
        <v>10</v>
      </c>
      <c r="H517" t="str">
        <f t="shared" si="29"/>
        <v>ORD26000516</v>
      </c>
      <c r="I517">
        <f>COUNTIFS(PG_Transactions!$AK:$AK,$H517,PG_Transactions!$E:$E,"CAPTURE",PG_Transactions!$AQ:$AQ,1)</f>
        <v>1</v>
      </c>
      <c r="J517">
        <f>SUMIFS(PG_Transactions!$G:$G,PG_Transactions!$AK:$AK,$H517,PG_Transactions!$E:$E,"CAPTURE",PG_Transactions!$AQ:$AQ,1)</f>
        <v>5497</v>
      </c>
      <c r="K517">
        <f t="shared" si="30"/>
        <v>0</v>
      </c>
      <c r="L517" t="str">
        <f t="shared" si="31"/>
        <v>Amount Match</v>
      </c>
    </row>
    <row r="518" spans="1:12" hidden="1" x14ac:dyDescent="0.3">
      <c r="A518" t="s">
        <v>1055</v>
      </c>
      <c r="B518" s="1">
        <v>46273</v>
      </c>
      <c r="C518" t="s">
        <v>1056</v>
      </c>
      <c r="D518" t="s">
        <v>51</v>
      </c>
      <c r="E518" t="s">
        <v>17</v>
      </c>
      <c r="F518">
        <v>10997</v>
      </c>
      <c r="G518" t="s">
        <v>10</v>
      </c>
      <c r="H518" t="str">
        <f t="shared" si="29"/>
        <v>ORD26000517</v>
      </c>
      <c r="I518">
        <f>COUNTIFS(PG_Transactions!$AK:$AK,$H518,PG_Transactions!$E:$E,"CAPTURE",PG_Transactions!$AQ:$AQ,1)</f>
        <v>1</v>
      </c>
      <c r="J518">
        <f>SUMIFS(PG_Transactions!$G:$G,PG_Transactions!$AK:$AK,$H518,PG_Transactions!$E:$E,"CAPTURE",PG_Transactions!$AQ:$AQ,1)</f>
        <v>10997</v>
      </c>
      <c r="K518">
        <f t="shared" si="30"/>
        <v>0</v>
      </c>
      <c r="L518" t="str">
        <f t="shared" si="31"/>
        <v>Amount Match</v>
      </c>
    </row>
    <row r="519" spans="1:12" hidden="1" x14ac:dyDescent="0.3">
      <c r="A519" t="s">
        <v>1057</v>
      </c>
      <c r="B519" s="1">
        <v>46271</v>
      </c>
      <c r="C519" t="s">
        <v>1058</v>
      </c>
      <c r="D519" t="s">
        <v>65</v>
      </c>
      <c r="E519" t="s">
        <v>44</v>
      </c>
      <c r="F519">
        <v>6297</v>
      </c>
      <c r="G519" t="s">
        <v>10</v>
      </c>
      <c r="H519" t="str">
        <f t="shared" si="29"/>
        <v>ORD26000518</v>
      </c>
      <c r="I519">
        <f>COUNTIFS(PG_Transactions!$AK:$AK,$H519,PG_Transactions!$E:$E,"CAPTURE",PG_Transactions!$AQ:$AQ,1)</f>
        <v>1</v>
      </c>
      <c r="J519">
        <f>SUMIFS(PG_Transactions!$G:$G,PG_Transactions!$AK:$AK,$H519,PG_Transactions!$E:$E,"CAPTURE",PG_Transactions!$AQ:$AQ,1)</f>
        <v>6297</v>
      </c>
      <c r="K519">
        <f t="shared" si="30"/>
        <v>0</v>
      </c>
      <c r="L519" t="str">
        <f t="shared" si="31"/>
        <v>Amount Match</v>
      </c>
    </row>
    <row r="520" spans="1:12" hidden="1" x14ac:dyDescent="0.3">
      <c r="A520" t="s">
        <v>1059</v>
      </c>
      <c r="B520" s="1">
        <v>46271</v>
      </c>
      <c r="C520" t="s">
        <v>1060</v>
      </c>
      <c r="D520" t="s">
        <v>8</v>
      </c>
      <c r="E520" t="s">
        <v>9</v>
      </c>
      <c r="F520">
        <v>5998</v>
      </c>
      <c r="G520" t="s">
        <v>56</v>
      </c>
      <c r="H520" t="str">
        <f t="shared" si="29"/>
        <v>ORD26000519</v>
      </c>
      <c r="I520">
        <f>COUNTIFS(PG_Transactions!$AK:$AK,$H520,PG_Transactions!$E:$E,"CAPTURE",PG_Transactions!$AQ:$AQ,1)</f>
        <v>1</v>
      </c>
      <c r="J520">
        <f>SUMIFS(PG_Transactions!$G:$G,PG_Transactions!$AK:$AK,$H520,PG_Transactions!$E:$E,"CAPTURE",PG_Transactions!$AQ:$AQ,1)</f>
        <v>5998</v>
      </c>
      <c r="K520">
        <f t="shared" si="30"/>
        <v>0</v>
      </c>
      <c r="L520" t="str">
        <f t="shared" si="31"/>
        <v>Amount Match</v>
      </c>
    </row>
    <row r="521" spans="1:12" hidden="1" x14ac:dyDescent="0.3">
      <c r="A521" t="s">
        <v>1061</v>
      </c>
      <c r="B521" s="1">
        <v>46295</v>
      </c>
      <c r="C521" t="s">
        <v>1062</v>
      </c>
      <c r="D521" t="s">
        <v>51</v>
      </c>
      <c r="E521" t="s">
        <v>9</v>
      </c>
      <c r="F521">
        <v>1498</v>
      </c>
      <c r="G521" t="s">
        <v>10</v>
      </c>
      <c r="H521" t="str">
        <f t="shared" si="29"/>
        <v>ORD26000520</v>
      </c>
      <c r="I521">
        <f>COUNTIFS(PG_Transactions!$AK:$AK,$H521,PG_Transactions!$E:$E,"CAPTURE",PG_Transactions!$AQ:$AQ,1)</f>
        <v>1</v>
      </c>
      <c r="J521">
        <f>SUMIFS(PG_Transactions!$G:$G,PG_Transactions!$AK:$AK,$H521,PG_Transactions!$E:$E,"CAPTURE",PG_Transactions!$AQ:$AQ,1)</f>
        <v>1498</v>
      </c>
      <c r="K521">
        <f t="shared" si="30"/>
        <v>0</v>
      </c>
      <c r="L521" t="str">
        <f t="shared" si="31"/>
        <v>Amount Match</v>
      </c>
    </row>
    <row r="522" spans="1:12" hidden="1" x14ac:dyDescent="0.3">
      <c r="A522" t="s">
        <v>1063</v>
      </c>
      <c r="B522" s="1">
        <v>46286</v>
      </c>
      <c r="C522" t="s">
        <v>1064</v>
      </c>
      <c r="D522" t="s">
        <v>24</v>
      </c>
      <c r="E522" t="s">
        <v>17</v>
      </c>
      <c r="F522">
        <v>7999</v>
      </c>
      <c r="G522" t="s">
        <v>10</v>
      </c>
      <c r="H522" t="str">
        <f t="shared" si="29"/>
        <v>ORD26000521</v>
      </c>
      <c r="I522">
        <f>COUNTIFS(PG_Transactions!$AK:$AK,$H522,PG_Transactions!$E:$E,"CAPTURE",PG_Transactions!$AQ:$AQ,1)</f>
        <v>1</v>
      </c>
      <c r="J522">
        <f>SUMIFS(PG_Transactions!$G:$G,PG_Transactions!$AK:$AK,$H522,PG_Transactions!$E:$E,"CAPTURE",PG_Transactions!$AQ:$AQ,1)</f>
        <v>7999</v>
      </c>
      <c r="K522">
        <f t="shared" si="30"/>
        <v>0</v>
      </c>
      <c r="L522" t="str">
        <f t="shared" si="31"/>
        <v>Amount Match</v>
      </c>
    </row>
    <row r="523" spans="1:12" hidden="1" x14ac:dyDescent="0.3">
      <c r="A523" t="s">
        <v>1065</v>
      </c>
      <c r="B523" s="1">
        <v>46266</v>
      </c>
      <c r="C523" t="s">
        <v>1066</v>
      </c>
      <c r="D523" t="s">
        <v>8</v>
      </c>
      <c r="E523" t="s">
        <v>9</v>
      </c>
      <c r="F523">
        <v>599</v>
      </c>
      <c r="G523" t="s">
        <v>10</v>
      </c>
      <c r="H523" t="str">
        <f t="shared" si="29"/>
        <v>ORD26000522</v>
      </c>
      <c r="I523">
        <f>COUNTIFS(PG_Transactions!$AK:$AK,$H523,PG_Transactions!$E:$E,"CAPTURE",PG_Transactions!$AQ:$AQ,1)</f>
        <v>1</v>
      </c>
      <c r="J523">
        <f>SUMIFS(PG_Transactions!$G:$G,PG_Transactions!$AK:$AK,$H523,PG_Transactions!$E:$E,"CAPTURE",PG_Transactions!$AQ:$AQ,1)</f>
        <v>599</v>
      </c>
      <c r="K523">
        <f t="shared" si="30"/>
        <v>0</v>
      </c>
      <c r="L523" t="str">
        <f t="shared" si="31"/>
        <v>Amount Match</v>
      </c>
    </row>
    <row r="524" spans="1:12" hidden="1" x14ac:dyDescent="0.3">
      <c r="A524" t="s">
        <v>1067</v>
      </c>
      <c r="B524" s="1">
        <v>46289</v>
      </c>
      <c r="C524" t="s">
        <v>1068</v>
      </c>
      <c r="D524" t="s">
        <v>16</v>
      </c>
      <c r="E524" t="s">
        <v>17</v>
      </c>
      <c r="F524">
        <v>299</v>
      </c>
      <c r="G524" t="s">
        <v>10</v>
      </c>
      <c r="H524" t="str">
        <f t="shared" si="29"/>
        <v>ORD26000523</v>
      </c>
      <c r="I524">
        <f>COUNTIFS(PG_Transactions!$AK:$AK,$H524,PG_Transactions!$E:$E,"CAPTURE",PG_Transactions!$AQ:$AQ,1)</f>
        <v>1</v>
      </c>
      <c r="J524">
        <f>SUMIFS(PG_Transactions!$G:$G,PG_Transactions!$AK:$AK,$H524,PG_Transactions!$E:$E,"CAPTURE",PG_Transactions!$AQ:$AQ,1)</f>
        <v>299</v>
      </c>
      <c r="K524">
        <f t="shared" si="30"/>
        <v>0</v>
      </c>
      <c r="L524" t="str">
        <f t="shared" si="31"/>
        <v>Amount Match</v>
      </c>
    </row>
    <row r="525" spans="1:12" hidden="1" x14ac:dyDescent="0.3">
      <c r="A525" t="s">
        <v>1069</v>
      </c>
      <c r="B525" s="1">
        <v>46281</v>
      </c>
      <c r="C525" t="s">
        <v>1070</v>
      </c>
      <c r="D525" t="s">
        <v>13</v>
      </c>
      <c r="E525" t="s">
        <v>33</v>
      </c>
      <c r="F525">
        <v>2798</v>
      </c>
      <c r="G525" t="s">
        <v>10</v>
      </c>
      <c r="H525" t="str">
        <f t="shared" si="29"/>
        <v>ORD26000524</v>
      </c>
      <c r="I525">
        <f>COUNTIFS(PG_Transactions!$AK:$AK,$H525,PG_Transactions!$E:$E,"CAPTURE",PG_Transactions!$AQ:$AQ,1)</f>
        <v>1</v>
      </c>
      <c r="J525">
        <f>SUMIFS(PG_Transactions!$G:$G,PG_Transactions!$AK:$AK,$H525,PG_Transactions!$E:$E,"CAPTURE",PG_Transactions!$AQ:$AQ,1)</f>
        <v>2798</v>
      </c>
      <c r="K525">
        <f t="shared" si="30"/>
        <v>0</v>
      </c>
      <c r="L525" t="str">
        <f t="shared" si="31"/>
        <v>Amount Match</v>
      </c>
    </row>
    <row r="526" spans="1:12" hidden="1" x14ac:dyDescent="0.3">
      <c r="A526" t="s">
        <v>1071</v>
      </c>
      <c r="B526" s="1">
        <v>46271</v>
      </c>
      <c r="C526" t="s">
        <v>1072</v>
      </c>
      <c r="D526" t="s">
        <v>32</v>
      </c>
      <c r="E526" t="s">
        <v>9</v>
      </c>
      <c r="F526">
        <v>5348</v>
      </c>
      <c r="G526" t="s">
        <v>10</v>
      </c>
      <c r="H526" t="str">
        <f t="shared" si="29"/>
        <v>ORD26000525</v>
      </c>
      <c r="I526">
        <f>COUNTIFS(PG_Transactions!$AK:$AK,$H526,PG_Transactions!$E:$E,"CAPTURE",PG_Transactions!$AQ:$AQ,1)</f>
        <v>1</v>
      </c>
      <c r="J526">
        <f>SUMIFS(PG_Transactions!$G:$G,PG_Transactions!$AK:$AK,$H526,PG_Transactions!$E:$E,"CAPTURE",PG_Transactions!$AQ:$AQ,1)</f>
        <v>5348</v>
      </c>
      <c r="K526">
        <f t="shared" si="30"/>
        <v>0</v>
      </c>
      <c r="L526" t="str">
        <f t="shared" si="31"/>
        <v>Amount Match</v>
      </c>
    </row>
    <row r="527" spans="1:12" hidden="1" x14ac:dyDescent="0.3">
      <c r="A527" t="s">
        <v>1073</v>
      </c>
      <c r="B527" s="1">
        <v>46269</v>
      </c>
      <c r="C527" t="s">
        <v>1074</v>
      </c>
      <c r="D527" t="s">
        <v>38</v>
      </c>
      <c r="E527" t="s">
        <v>9</v>
      </c>
      <c r="F527">
        <v>999</v>
      </c>
      <c r="G527" t="s">
        <v>10</v>
      </c>
      <c r="H527" t="str">
        <f t="shared" si="29"/>
        <v>ORD26000526</v>
      </c>
      <c r="I527">
        <f>COUNTIFS(PG_Transactions!$AK:$AK,$H527,PG_Transactions!$E:$E,"CAPTURE",PG_Transactions!$AQ:$AQ,1)</f>
        <v>1</v>
      </c>
      <c r="J527">
        <f>SUMIFS(PG_Transactions!$G:$G,PG_Transactions!$AK:$AK,$H527,PG_Transactions!$E:$E,"CAPTURE",PG_Transactions!$AQ:$AQ,1)</f>
        <v>999</v>
      </c>
      <c r="K527">
        <f t="shared" si="30"/>
        <v>0</v>
      </c>
      <c r="L527" t="str">
        <f t="shared" si="31"/>
        <v>Amount Match</v>
      </c>
    </row>
    <row r="528" spans="1:12" hidden="1" x14ac:dyDescent="0.3">
      <c r="A528" t="s">
        <v>1075</v>
      </c>
      <c r="B528" s="1">
        <v>46294</v>
      </c>
      <c r="C528" t="s">
        <v>1076</v>
      </c>
      <c r="D528" t="s">
        <v>65</v>
      </c>
      <c r="E528" t="s">
        <v>17</v>
      </c>
      <c r="F528">
        <v>999</v>
      </c>
      <c r="G528" t="s">
        <v>10</v>
      </c>
      <c r="H528" t="str">
        <f t="shared" si="29"/>
        <v>ORD26000527</v>
      </c>
      <c r="I528">
        <f>COUNTIFS(PG_Transactions!$AK:$AK,$H528,PG_Transactions!$E:$E,"CAPTURE",PG_Transactions!$AQ:$AQ,1)</f>
        <v>1</v>
      </c>
      <c r="J528">
        <f>SUMIFS(PG_Transactions!$G:$G,PG_Transactions!$AK:$AK,$H528,PG_Transactions!$E:$E,"CAPTURE",PG_Transactions!$AQ:$AQ,1)</f>
        <v>999</v>
      </c>
      <c r="K528">
        <f t="shared" si="30"/>
        <v>0</v>
      </c>
      <c r="L528" t="str">
        <f t="shared" si="31"/>
        <v>Amount Match</v>
      </c>
    </row>
    <row r="529" spans="1:12" hidden="1" x14ac:dyDescent="0.3">
      <c r="A529" t="s">
        <v>1077</v>
      </c>
      <c r="B529" s="1">
        <v>46279</v>
      </c>
      <c r="C529" t="s">
        <v>1078</v>
      </c>
      <c r="D529" t="s">
        <v>13</v>
      </c>
      <c r="E529" t="s">
        <v>9</v>
      </c>
      <c r="F529">
        <v>4297</v>
      </c>
      <c r="G529" t="s">
        <v>10</v>
      </c>
      <c r="H529" t="str">
        <f t="shared" si="29"/>
        <v>ORD26000528</v>
      </c>
      <c r="I529">
        <f>COUNTIFS(PG_Transactions!$AK:$AK,$H529,PG_Transactions!$E:$E,"CAPTURE",PG_Transactions!$AQ:$AQ,1)</f>
        <v>1</v>
      </c>
      <c r="J529">
        <f>SUMIFS(PG_Transactions!$G:$G,PG_Transactions!$AK:$AK,$H529,PG_Transactions!$E:$E,"CAPTURE",PG_Transactions!$AQ:$AQ,1)</f>
        <v>4297</v>
      </c>
      <c r="K529">
        <f t="shared" si="30"/>
        <v>0</v>
      </c>
      <c r="L529" t="str">
        <f t="shared" si="31"/>
        <v>Amount Match</v>
      </c>
    </row>
    <row r="530" spans="1:12" hidden="1" x14ac:dyDescent="0.3">
      <c r="A530" t="s">
        <v>1079</v>
      </c>
      <c r="B530" s="1">
        <v>46279</v>
      </c>
      <c r="C530" t="s">
        <v>1080</v>
      </c>
      <c r="D530" t="s">
        <v>13</v>
      </c>
      <c r="E530" t="s">
        <v>17</v>
      </c>
      <c r="F530">
        <v>8797</v>
      </c>
      <c r="G530" t="s">
        <v>10</v>
      </c>
      <c r="H530" t="str">
        <f t="shared" si="29"/>
        <v>ORD26000529</v>
      </c>
      <c r="I530">
        <f>COUNTIFS(PG_Transactions!$AK:$AK,$H530,PG_Transactions!$E:$E,"CAPTURE",PG_Transactions!$AQ:$AQ,1)</f>
        <v>1</v>
      </c>
      <c r="J530">
        <f>SUMIFS(PG_Transactions!$G:$G,PG_Transactions!$AK:$AK,$H530,PG_Transactions!$E:$E,"CAPTURE",PG_Transactions!$AQ:$AQ,1)</f>
        <v>8797</v>
      </c>
      <c r="K530">
        <f t="shared" si="30"/>
        <v>0</v>
      </c>
      <c r="L530" t="str">
        <f t="shared" si="31"/>
        <v>Amount Match</v>
      </c>
    </row>
    <row r="531" spans="1:12" hidden="1" x14ac:dyDescent="0.3">
      <c r="A531" t="s">
        <v>1081</v>
      </c>
      <c r="B531" s="1">
        <v>46269</v>
      </c>
      <c r="C531" t="s">
        <v>1082</v>
      </c>
      <c r="D531" t="s">
        <v>65</v>
      </c>
      <c r="E531" t="s">
        <v>33</v>
      </c>
      <c r="F531">
        <v>1299</v>
      </c>
      <c r="G531" t="s">
        <v>10</v>
      </c>
      <c r="H531" t="str">
        <f t="shared" si="29"/>
        <v>ORD26000530</v>
      </c>
      <c r="I531">
        <f>COUNTIFS(PG_Transactions!$AK:$AK,$H531,PG_Transactions!$E:$E,"CAPTURE",PG_Transactions!$AQ:$AQ,1)</f>
        <v>1</v>
      </c>
      <c r="J531">
        <f>SUMIFS(PG_Transactions!$G:$G,PG_Transactions!$AK:$AK,$H531,PG_Transactions!$E:$E,"CAPTURE",PG_Transactions!$AQ:$AQ,1)</f>
        <v>1299</v>
      </c>
      <c r="K531">
        <f t="shared" si="30"/>
        <v>0</v>
      </c>
      <c r="L531" t="str">
        <f t="shared" si="31"/>
        <v>Amount Match</v>
      </c>
    </row>
    <row r="532" spans="1:12" hidden="1" x14ac:dyDescent="0.3">
      <c r="A532" t="s">
        <v>1083</v>
      </c>
      <c r="B532" s="1">
        <v>46277</v>
      </c>
      <c r="C532" t="s">
        <v>1084</v>
      </c>
      <c r="D532" t="s">
        <v>27</v>
      </c>
      <c r="E532" t="s">
        <v>33</v>
      </c>
      <c r="F532">
        <v>1299</v>
      </c>
      <c r="G532" t="s">
        <v>10</v>
      </c>
      <c r="H532" t="str">
        <f t="shared" si="29"/>
        <v>ORD26000531</v>
      </c>
      <c r="I532">
        <f>COUNTIFS(PG_Transactions!$AK:$AK,$H532,PG_Transactions!$E:$E,"CAPTURE",PG_Transactions!$AQ:$AQ,1)</f>
        <v>1</v>
      </c>
      <c r="J532">
        <f>SUMIFS(PG_Transactions!$G:$G,PG_Transactions!$AK:$AK,$H532,PG_Transactions!$E:$E,"CAPTURE",PG_Transactions!$AQ:$AQ,1)</f>
        <v>1299</v>
      </c>
      <c r="K532">
        <f t="shared" si="30"/>
        <v>0</v>
      </c>
      <c r="L532" t="str">
        <f t="shared" si="31"/>
        <v>Amount Match</v>
      </c>
    </row>
    <row r="533" spans="1:12" hidden="1" x14ac:dyDescent="0.3">
      <c r="A533" t="s">
        <v>1085</v>
      </c>
      <c r="B533" s="1">
        <v>46281</v>
      </c>
      <c r="C533" t="s">
        <v>1086</v>
      </c>
      <c r="D533" t="s">
        <v>8</v>
      </c>
      <c r="E533" t="s">
        <v>9</v>
      </c>
      <c r="F533">
        <v>349</v>
      </c>
      <c r="G533" t="s">
        <v>10</v>
      </c>
      <c r="H533" t="str">
        <f t="shared" si="29"/>
        <v>ORD26000532</v>
      </c>
      <c r="I533">
        <f>COUNTIFS(PG_Transactions!$AK:$AK,$H533,PG_Transactions!$E:$E,"CAPTURE",PG_Transactions!$AQ:$AQ,1)</f>
        <v>1</v>
      </c>
      <c r="J533">
        <f>SUMIFS(PG_Transactions!$G:$G,PG_Transactions!$AK:$AK,$H533,PG_Transactions!$E:$E,"CAPTURE",PG_Transactions!$AQ:$AQ,1)</f>
        <v>349</v>
      </c>
      <c r="K533">
        <f t="shared" si="30"/>
        <v>0</v>
      </c>
      <c r="L533" t="str">
        <f t="shared" si="31"/>
        <v>Amount Match</v>
      </c>
    </row>
    <row r="534" spans="1:12" hidden="1" x14ac:dyDescent="0.3">
      <c r="A534" t="s">
        <v>1087</v>
      </c>
      <c r="B534" s="1">
        <v>46281</v>
      </c>
      <c r="C534" t="s">
        <v>1088</v>
      </c>
      <c r="D534" t="s">
        <v>32</v>
      </c>
      <c r="E534" t="s">
        <v>9</v>
      </c>
      <c r="F534">
        <v>799</v>
      </c>
      <c r="G534" t="s">
        <v>10</v>
      </c>
      <c r="H534" t="str">
        <f t="shared" si="29"/>
        <v>ORD26000533</v>
      </c>
      <c r="I534">
        <f>COUNTIFS(PG_Transactions!$AK:$AK,$H534,PG_Transactions!$E:$E,"CAPTURE",PG_Transactions!$AQ:$AQ,1)</f>
        <v>1</v>
      </c>
      <c r="J534">
        <f>SUMIFS(PG_Transactions!$G:$G,PG_Transactions!$AK:$AK,$H534,PG_Transactions!$E:$E,"CAPTURE",PG_Transactions!$AQ:$AQ,1)</f>
        <v>799</v>
      </c>
      <c r="K534">
        <f t="shared" si="30"/>
        <v>0</v>
      </c>
      <c r="L534" t="str">
        <f t="shared" si="31"/>
        <v>Amount Match</v>
      </c>
    </row>
    <row r="535" spans="1:12" hidden="1" x14ac:dyDescent="0.3">
      <c r="A535" t="s">
        <v>1089</v>
      </c>
      <c r="B535" s="1">
        <v>46268</v>
      </c>
      <c r="C535" t="s">
        <v>1090</v>
      </c>
      <c r="D535" t="s">
        <v>24</v>
      </c>
      <c r="E535" t="s">
        <v>9</v>
      </c>
      <c r="F535">
        <v>3597</v>
      </c>
      <c r="G535" t="s">
        <v>10</v>
      </c>
      <c r="H535" t="str">
        <f t="shared" si="29"/>
        <v>ORD26000534</v>
      </c>
      <c r="I535">
        <f>COUNTIFS(PG_Transactions!$AK:$AK,$H535,PG_Transactions!$E:$E,"CAPTURE",PG_Transactions!$AQ:$AQ,1)</f>
        <v>1</v>
      </c>
      <c r="J535">
        <f>SUMIFS(PG_Transactions!$G:$G,PG_Transactions!$AK:$AK,$H535,PG_Transactions!$E:$E,"CAPTURE",PG_Transactions!$AQ:$AQ,1)</f>
        <v>3597</v>
      </c>
      <c r="K535">
        <f t="shared" si="30"/>
        <v>0</v>
      </c>
      <c r="L535" t="str">
        <f t="shared" si="31"/>
        <v>Amount Match</v>
      </c>
    </row>
    <row r="536" spans="1:12" hidden="1" x14ac:dyDescent="0.3">
      <c r="A536" t="s">
        <v>1091</v>
      </c>
      <c r="B536" s="1">
        <v>46267</v>
      </c>
      <c r="C536" t="s">
        <v>1092</v>
      </c>
      <c r="D536" t="s">
        <v>27</v>
      </c>
      <c r="E536" t="s">
        <v>9</v>
      </c>
      <c r="F536">
        <v>1499</v>
      </c>
      <c r="G536" t="s">
        <v>10</v>
      </c>
      <c r="H536" t="str">
        <f t="shared" si="29"/>
        <v>ORD26000535</v>
      </c>
      <c r="I536">
        <f>COUNTIFS(PG_Transactions!$AK:$AK,$H536,PG_Transactions!$E:$E,"CAPTURE",PG_Transactions!$AQ:$AQ,1)</f>
        <v>0</v>
      </c>
      <c r="J536">
        <f>SUMIFS(PG_Transactions!$G:$G,PG_Transactions!$AK:$AK,$H536,PG_Transactions!$E:$E,"CAPTURE",PG_Transactions!$AQ:$AQ,1)</f>
        <v>0</v>
      </c>
      <c r="K536">
        <f t="shared" si="30"/>
        <v>-1499</v>
      </c>
      <c r="L536" t="str">
        <f t="shared" si="31"/>
        <v>No Capture</v>
      </c>
    </row>
    <row r="537" spans="1:12" hidden="1" x14ac:dyDescent="0.3">
      <c r="A537" t="s">
        <v>1093</v>
      </c>
      <c r="B537" s="1">
        <v>46267</v>
      </c>
      <c r="C537" t="s">
        <v>1094</v>
      </c>
      <c r="D537" t="s">
        <v>41</v>
      </c>
      <c r="E537" t="s">
        <v>9</v>
      </c>
      <c r="F537">
        <v>4999</v>
      </c>
      <c r="G537" t="s">
        <v>10</v>
      </c>
      <c r="H537" t="str">
        <f t="shared" si="29"/>
        <v>ORD26000536</v>
      </c>
      <c r="I537">
        <f>COUNTIFS(PG_Transactions!$AK:$AK,$H537,PG_Transactions!$E:$E,"CAPTURE",PG_Transactions!$AQ:$AQ,1)</f>
        <v>1</v>
      </c>
      <c r="J537">
        <f>SUMIFS(PG_Transactions!$G:$G,PG_Transactions!$AK:$AK,$H537,PG_Transactions!$E:$E,"CAPTURE",PG_Transactions!$AQ:$AQ,1)</f>
        <v>4999</v>
      </c>
      <c r="K537">
        <f t="shared" si="30"/>
        <v>0</v>
      </c>
      <c r="L537" t="str">
        <f t="shared" si="31"/>
        <v>Amount Match</v>
      </c>
    </row>
    <row r="538" spans="1:12" hidden="1" x14ac:dyDescent="0.3">
      <c r="A538" t="s">
        <v>1095</v>
      </c>
      <c r="B538" s="1">
        <v>46291</v>
      </c>
      <c r="C538" t="s">
        <v>1096</v>
      </c>
      <c r="D538" t="s">
        <v>38</v>
      </c>
      <c r="E538" t="s">
        <v>17</v>
      </c>
      <c r="F538">
        <v>6298</v>
      </c>
      <c r="G538" t="s">
        <v>10</v>
      </c>
      <c r="H538" t="str">
        <f t="shared" si="29"/>
        <v>ORD26000537</v>
      </c>
      <c r="I538">
        <f>COUNTIFS(PG_Transactions!$AK:$AK,$H538,PG_Transactions!$E:$E,"CAPTURE",PG_Transactions!$AQ:$AQ,1)</f>
        <v>1</v>
      </c>
      <c r="J538">
        <f>SUMIFS(PG_Transactions!$G:$G,PG_Transactions!$AK:$AK,$H538,PG_Transactions!$E:$E,"CAPTURE",PG_Transactions!$AQ:$AQ,1)</f>
        <v>6298</v>
      </c>
      <c r="K538">
        <f t="shared" si="30"/>
        <v>0</v>
      </c>
      <c r="L538" t="str">
        <f t="shared" si="31"/>
        <v>Amount Match</v>
      </c>
    </row>
    <row r="539" spans="1:12" hidden="1" x14ac:dyDescent="0.3">
      <c r="A539" t="s">
        <v>1097</v>
      </c>
      <c r="B539" s="1">
        <v>46279</v>
      </c>
      <c r="C539" t="s">
        <v>1098</v>
      </c>
      <c r="D539" t="s">
        <v>24</v>
      </c>
      <c r="E539" t="s">
        <v>17</v>
      </c>
      <c r="F539" s="2">
        <v>10998</v>
      </c>
      <c r="G539" t="s">
        <v>70</v>
      </c>
      <c r="H539" t="str">
        <f t="shared" si="29"/>
        <v>ORD26000538</v>
      </c>
      <c r="I539">
        <f>COUNTIFS(PG_Transactions!$AK:$AK,$H539,PG_Transactions!$E:$E,"CAPTURE",PG_Transactions!$AQ:$AQ,1)</f>
        <v>0</v>
      </c>
      <c r="J539">
        <f>SUMIFS(PG_Transactions!$G:$G,PG_Transactions!$AK:$AK,$H539,PG_Transactions!$E:$E,"CAPTURE",PG_Transactions!$AQ:$AQ,1)</f>
        <v>0</v>
      </c>
      <c r="K539">
        <f t="shared" si="30"/>
        <v>-10998</v>
      </c>
      <c r="L539" t="str">
        <f t="shared" si="31"/>
        <v>No Capture</v>
      </c>
    </row>
    <row r="540" spans="1:12" hidden="1" x14ac:dyDescent="0.3">
      <c r="A540" t="s">
        <v>1099</v>
      </c>
      <c r="B540" s="1">
        <v>46275</v>
      </c>
      <c r="C540" t="s">
        <v>1100</v>
      </c>
      <c r="D540" t="s">
        <v>27</v>
      </c>
      <c r="E540" t="s">
        <v>17</v>
      </c>
      <c r="F540">
        <v>1299</v>
      </c>
      <c r="G540" t="s">
        <v>105</v>
      </c>
      <c r="H540" t="str">
        <f t="shared" si="29"/>
        <v>ORD26000539</v>
      </c>
      <c r="I540">
        <f>COUNTIFS(PG_Transactions!$AK:$AK,$H540,PG_Transactions!$E:$E,"CAPTURE",PG_Transactions!$AQ:$AQ,1)</f>
        <v>0</v>
      </c>
      <c r="J540">
        <f>SUMIFS(PG_Transactions!$G:$G,PG_Transactions!$AK:$AK,$H540,PG_Transactions!$E:$E,"CAPTURE",PG_Transactions!$AQ:$AQ,1)</f>
        <v>0</v>
      </c>
      <c r="K540">
        <f t="shared" si="30"/>
        <v>-1299</v>
      </c>
      <c r="L540" t="str">
        <f t="shared" si="31"/>
        <v>No Capture</v>
      </c>
    </row>
    <row r="541" spans="1:12" hidden="1" x14ac:dyDescent="0.3">
      <c r="A541" t="s">
        <v>1101</v>
      </c>
      <c r="B541" s="1">
        <v>46294</v>
      </c>
      <c r="C541" t="s">
        <v>1102</v>
      </c>
      <c r="D541" t="s">
        <v>24</v>
      </c>
      <c r="E541" t="s">
        <v>17</v>
      </c>
      <c r="F541">
        <v>7498</v>
      </c>
      <c r="G541" t="s">
        <v>10</v>
      </c>
      <c r="H541" t="str">
        <f t="shared" si="29"/>
        <v>ORD26000540</v>
      </c>
      <c r="I541">
        <f>COUNTIFS(PG_Transactions!$AK:$AK,$H541,PG_Transactions!$E:$E,"CAPTURE",PG_Transactions!$AQ:$AQ,1)</f>
        <v>1</v>
      </c>
      <c r="J541">
        <f>SUMIFS(PG_Transactions!$G:$G,PG_Transactions!$AK:$AK,$H541,PG_Transactions!$E:$E,"CAPTURE",PG_Transactions!$AQ:$AQ,1)</f>
        <v>7498</v>
      </c>
      <c r="K541">
        <f t="shared" si="30"/>
        <v>0</v>
      </c>
      <c r="L541" t="str">
        <f t="shared" si="31"/>
        <v>Amount Match</v>
      </c>
    </row>
    <row r="542" spans="1:12" hidden="1" x14ac:dyDescent="0.3">
      <c r="A542" t="s">
        <v>1103</v>
      </c>
      <c r="B542" s="1">
        <v>46271</v>
      </c>
      <c r="C542" t="s">
        <v>1104</v>
      </c>
      <c r="D542" t="s">
        <v>8</v>
      </c>
      <c r="E542" t="s">
        <v>9</v>
      </c>
      <c r="F542">
        <v>599</v>
      </c>
      <c r="G542" t="s">
        <v>10</v>
      </c>
      <c r="H542" t="str">
        <f t="shared" si="29"/>
        <v>ORD26000541</v>
      </c>
      <c r="I542">
        <f>COUNTIFS(PG_Transactions!$AK:$AK,$H542,PG_Transactions!$E:$E,"CAPTURE",PG_Transactions!$AQ:$AQ,1)</f>
        <v>1</v>
      </c>
      <c r="J542">
        <f>SUMIFS(PG_Transactions!$G:$G,PG_Transactions!$AK:$AK,$H542,PG_Transactions!$E:$E,"CAPTURE",PG_Transactions!$AQ:$AQ,1)</f>
        <v>599</v>
      </c>
      <c r="K542">
        <f t="shared" si="30"/>
        <v>0</v>
      </c>
      <c r="L542" t="str">
        <f t="shared" si="31"/>
        <v>Amount Match</v>
      </c>
    </row>
    <row r="543" spans="1:12" hidden="1" x14ac:dyDescent="0.3">
      <c r="A543" t="s">
        <v>1105</v>
      </c>
      <c r="B543" s="1">
        <v>46287</v>
      </c>
      <c r="C543" t="s">
        <v>1106</v>
      </c>
      <c r="D543" t="s">
        <v>41</v>
      </c>
      <c r="E543" t="s">
        <v>33</v>
      </c>
      <c r="F543">
        <v>8598</v>
      </c>
      <c r="G543" t="s">
        <v>10</v>
      </c>
      <c r="H543" t="str">
        <f t="shared" si="29"/>
        <v>ORD26000542</v>
      </c>
      <c r="I543">
        <f>COUNTIFS(PG_Transactions!$AK:$AK,$H543,PG_Transactions!$E:$E,"CAPTURE",PG_Transactions!$AQ:$AQ,1)</f>
        <v>1</v>
      </c>
      <c r="J543">
        <f>SUMIFS(PG_Transactions!$G:$G,PG_Transactions!$AK:$AK,$H543,PG_Transactions!$E:$E,"CAPTURE",PG_Transactions!$AQ:$AQ,1)</f>
        <v>8598</v>
      </c>
      <c r="K543">
        <f t="shared" si="30"/>
        <v>0</v>
      </c>
      <c r="L543" t="str">
        <f t="shared" si="31"/>
        <v>Amount Match</v>
      </c>
    </row>
    <row r="544" spans="1:12" hidden="1" x14ac:dyDescent="0.3">
      <c r="A544" t="s">
        <v>1107</v>
      </c>
      <c r="B544" s="1">
        <v>46295</v>
      </c>
      <c r="C544" t="s">
        <v>1108</v>
      </c>
      <c r="D544" t="s">
        <v>32</v>
      </c>
      <c r="E544" t="s">
        <v>9</v>
      </c>
      <c r="F544">
        <v>5697</v>
      </c>
      <c r="G544" t="s">
        <v>10</v>
      </c>
      <c r="H544" t="str">
        <f t="shared" si="29"/>
        <v>ORD26000543</v>
      </c>
      <c r="I544">
        <f>COUNTIFS(PG_Transactions!$AK:$AK,$H544,PG_Transactions!$E:$E,"CAPTURE",PG_Transactions!$AQ:$AQ,1)</f>
        <v>1</v>
      </c>
      <c r="J544">
        <f>SUMIFS(PG_Transactions!$G:$G,PG_Transactions!$AK:$AK,$H544,PG_Transactions!$E:$E,"CAPTURE",PG_Transactions!$AQ:$AQ,1)</f>
        <v>5697</v>
      </c>
      <c r="K544">
        <f t="shared" si="30"/>
        <v>0</v>
      </c>
      <c r="L544" t="str">
        <f t="shared" si="31"/>
        <v>Amount Match</v>
      </c>
    </row>
    <row r="545" spans="1:12" hidden="1" x14ac:dyDescent="0.3">
      <c r="A545" t="s">
        <v>1109</v>
      </c>
      <c r="B545" s="1">
        <v>46282</v>
      </c>
      <c r="C545" t="s">
        <v>1110</v>
      </c>
      <c r="D545" t="s">
        <v>16</v>
      </c>
      <c r="E545" t="s">
        <v>17</v>
      </c>
      <c r="F545">
        <v>8298</v>
      </c>
      <c r="G545" t="s">
        <v>10</v>
      </c>
      <c r="H545" t="str">
        <f t="shared" si="29"/>
        <v>ORD26000544</v>
      </c>
      <c r="I545">
        <f>COUNTIFS(PG_Transactions!$AK:$AK,$H545,PG_Transactions!$E:$E,"CAPTURE",PG_Transactions!$AQ:$AQ,1)</f>
        <v>1</v>
      </c>
      <c r="J545">
        <f>SUMIFS(PG_Transactions!$G:$G,PG_Transactions!$AK:$AK,$H545,PG_Transactions!$E:$E,"CAPTURE",PG_Transactions!$AQ:$AQ,1)</f>
        <v>8298</v>
      </c>
      <c r="K545">
        <f t="shared" si="30"/>
        <v>0</v>
      </c>
      <c r="L545" t="str">
        <f t="shared" si="31"/>
        <v>Amount Match</v>
      </c>
    </row>
    <row r="546" spans="1:12" hidden="1" x14ac:dyDescent="0.3">
      <c r="A546" t="s">
        <v>1111</v>
      </c>
      <c r="B546" s="1">
        <v>46269</v>
      </c>
      <c r="C546" t="s">
        <v>1112</v>
      </c>
      <c r="D546" t="s">
        <v>8</v>
      </c>
      <c r="E546" t="s">
        <v>17</v>
      </c>
      <c r="F546">
        <v>998</v>
      </c>
      <c r="G546" t="s">
        <v>10</v>
      </c>
      <c r="H546" t="str">
        <f t="shared" si="29"/>
        <v>ORD26000545</v>
      </c>
      <c r="I546">
        <f>COUNTIFS(PG_Transactions!$AK:$AK,$H546,PG_Transactions!$E:$E,"CAPTURE",PG_Transactions!$AQ:$AQ,1)</f>
        <v>1</v>
      </c>
      <c r="J546">
        <f>SUMIFS(PG_Transactions!$G:$G,PG_Transactions!$AK:$AK,$H546,PG_Transactions!$E:$E,"CAPTURE",PG_Transactions!$AQ:$AQ,1)</f>
        <v>998</v>
      </c>
      <c r="K546">
        <f t="shared" si="30"/>
        <v>0</v>
      </c>
      <c r="L546" t="str">
        <f t="shared" si="31"/>
        <v>Amount Match</v>
      </c>
    </row>
    <row r="547" spans="1:12" hidden="1" x14ac:dyDescent="0.3">
      <c r="A547" t="s">
        <v>1113</v>
      </c>
      <c r="B547" s="1">
        <v>46284</v>
      </c>
      <c r="C547" t="s">
        <v>1114</v>
      </c>
      <c r="D547" t="s">
        <v>16</v>
      </c>
      <c r="E547" t="s">
        <v>9</v>
      </c>
      <c r="F547">
        <v>4999</v>
      </c>
      <c r="G547" t="s">
        <v>10</v>
      </c>
      <c r="H547" t="str">
        <f t="shared" si="29"/>
        <v>ORD26000546</v>
      </c>
      <c r="I547">
        <f>COUNTIFS(PG_Transactions!$AK:$AK,$H547,PG_Transactions!$E:$E,"CAPTURE",PG_Transactions!$AQ:$AQ,1)</f>
        <v>1</v>
      </c>
      <c r="J547">
        <f>SUMIFS(PG_Transactions!$G:$G,PG_Transactions!$AK:$AK,$H547,PG_Transactions!$E:$E,"CAPTURE",PG_Transactions!$AQ:$AQ,1)</f>
        <v>4999</v>
      </c>
      <c r="K547">
        <f t="shared" si="30"/>
        <v>0</v>
      </c>
      <c r="L547" t="str">
        <f t="shared" si="31"/>
        <v>Amount Match</v>
      </c>
    </row>
    <row r="548" spans="1:12" hidden="1" x14ac:dyDescent="0.3">
      <c r="A548" t="s">
        <v>1115</v>
      </c>
      <c r="B548" s="1">
        <v>46274</v>
      </c>
      <c r="C548" t="s">
        <v>1116</v>
      </c>
      <c r="D548" t="s">
        <v>32</v>
      </c>
      <c r="E548" t="s">
        <v>9</v>
      </c>
      <c r="F548">
        <v>4498</v>
      </c>
      <c r="G548" t="s">
        <v>10</v>
      </c>
      <c r="H548" t="str">
        <f t="shared" si="29"/>
        <v>ORD26000547</v>
      </c>
      <c r="I548">
        <f>COUNTIFS(PG_Transactions!$AK:$AK,$H548,PG_Transactions!$E:$E,"CAPTURE",PG_Transactions!$AQ:$AQ,1)</f>
        <v>1</v>
      </c>
      <c r="J548">
        <f>SUMIFS(PG_Transactions!$G:$G,PG_Transactions!$AK:$AK,$H548,PG_Transactions!$E:$E,"CAPTURE",PG_Transactions!$AQ:$AQ,1)</f>
        <v>4498</v>
      </c>
      <c r="K548">
        <f t="shared" si="30"/>
        <v>0</v>
      </c>
      <c r="L548" t="str">
        <f t="shared" si="31"/>
        <v>Amount Match</v>
      </c>
    </row>
    <row r="549" spans="1:12" hidden="1" x14ac:dyDescent="0.3">
      <c r="A549" t="s">
        <v>1117</v>
      </c>
      <c r="B549" s="1">
        <v>46278</v>
      </c>
      <c r="C549" t="s">
        <v>1118</v>
      </c>
      <c r="D549" t="s">
        <v>16</v>
      </c>
      <c r="E549" t="s">
        <v>17</v>
      </c>
      <c r="F549">
        <v>2499</v>
      </c>
      <c r="G549" t="s">
        <v>10</v>
      </c>
      <c r="H549" t="str">
        <f t="shared" si="29"/>
        <v>ORD26000548</v>
      </c>
      <c r="I549">
        <f>COUNTIFS(PG_Transactions!$AK:$AK,$H549,PG_Transactions!$E:$E,"CAPTURE",PG_Transactions!$AQ:$AQ,1)</f>
        <v>1</v>
      </c>
      <c r="J549">
        <f>SUMIFS(PG_Transactions!$G:$G,PG_Transactions!$AK:$AK,$H549,PG_Transactions!$E:$E,"CAPTURE",PG_Transactions!$AQ:$AQ,1)</f>
        <v>2499</v>
      </c>
      <c r="K549">
        <f t="shared" si="30"/>
        <v>0</v>
      </c>
      <c r="L549" t="str">
        <f t="shared" si="31"/>
        <v>Amount Match</v>
      </c>
    </row>
    <row r="550" spans="1:12" hidden="1" x14ac:dyDescent="0.3">
      <c r="A550" t="s">
        <v>1119</v>
      </c>
      <c r="B550" s="1">
        <v>46294</v>
      </c>
      <c r="C550" t="s">
        <v>1120</v>
      </c>
      <c r="D550" t="s">
        <v>41</v>
      </c>
      <c r="E550" t="s">
        <v>17</v>
      </c>
      <c r="F550">
        <v>3499</v>
      </c>
      <c r="G550" t="s">
        <v>10</v>
      </c>
      <c r="H550" t="str">
        <f t="shared" si="29"/>
        <v>ORD26000549</v>
      </c>
      <c r="I550">
        <f>COUNTIFS(PG_Transactions!$AK:$AK,$H550,PG_Transactions!$E:$E,"CAPTURE",PG_Transactions!$AQ:$AQ,1)</f>
        <v>1</v>
      </c>
      <c r="J550">
        <f>SUMIFS(PG_Transactions!$G:$G,PG_Transactions!$AK:$AK,$H550,PG_Transactions!$E:$E,"CAPTURE",PG_Transactions!$AQ:$AQ,1)</f>
        <v>3499</v>
      </c>
      <c r="K550">
        <f t="shared" si="30"/>
        <v>0</v>
      </c>
      <c r="L550" t="str">
        <f t="shared" si="31"/>
        <v>Amount Match</v>
      </c>
    </row>
    <row r="551" spans="1:12" hidden="1" x14ac:dyDescent="0.3">
      <c r="A551" t="s">
        <v>1121</v>
      </c>
      <c r="B551" s="1">
        <v>46266</v>
      </c>
      <c r="C551" t="s">
        <v>1122</v>
      </c>
      <c r="D551" t="s">
        <v>8</v>
      </c>
      <c r="E551" t="s">
        <v>9</v>
      </c>
      <c r="F551">
        <v>7999</v>
      </c>
      <c r="G551" t="s">
        <v>10</v>
      </c>
      <c r="H551" t="str">
        <f t="shared" si="29"/>
        <v>ORD26000550</v>
      </c>
      <c r="I551">
        <f>COUNTIFS(PG_Transactions!$AK:$AK,$H551,PG_Transactions!$E:$E,"CAPTURE",PG_Transactions!$AQ:$AQ,1)</f>
        <v>1</v>
      </c>
      <c r="J551">
        <f>SUMIFS(PG_Transactions!$G:$G,PG_Transactions!$AK:$AK,$H551,PG_Transactions!$E:$E,"CAPTURE",PG_Transactions!$AQ:$AQ,1)</f>
        <v>7999</v>
      </c>
      <c r="K551">
        <f t="shared" si="30"/>
        <v>0</v>
      </c>
      <c r="L551" t="str">
        <f t="shared" si="31"/>
        <v>Amount Match</v>
      </c>
    </row>
    <row r="552" spans="1:12" hidden="1" x14ac:dyDescent="0.3">
      <c r="A552" t="s">
        <v>1123</v>
      </c>
      <c r="B552" s="1">
        <v>46293</v>
      </c>
      <c r="C552" t="s">
        <v>1124</v>
      </c>
      <c r="D552" t="s">
        <v>32</v>
      </c>
      <c r="E552" t="s">
        <v>17</v>
      </c>
      <c r="F552">
        <v>499</v>
      </c>
      <c r="G552" t="s">
        <v>10</v>
      </c>
      <c r="H552" t="str">
        <f t="shared" si="29"/>
        <v>ORD26000551</v>
      </c>
      <c r="I552">
        <f>COUNTIFS(PG_Transactions!$AK:$AK,$H552,PG_Transactions!$E:$E,"CAPTURE",PG_Transactions!$AQ:$AQ,1)</f>
        <v>1</v>
      </c>
      <c r="J552">
        <f>SUMIFS(PG_Transactions!$G:$G,PG_Transactions!$AK:$AK,$H552,PG_Transactions!$E:$E,"CAPTURE",PG_Transactions!$AQ:$AQ,1)</f>
        <v>499</v>
      </c>
      <c r="K552">
        <f t="shared" si="30"/>
        <v>0</v>
      </c>
      <c r="L552" t="str">
        <f t="shared" si="31"/>
        <v>Amount Match</v>
      </c>
    </row>
    <row r="553" spans="1:12" hidden="1" x14ac:dyDescent="0.3">
      <c r="A553" t="s">
        <v>1125</v>
      </c>
      <c r="B553" s="1">
        <v>46289</v>
      </c>
      <c r="C553" t="s">
        <v>1126</v>
      </c>
      <c r="D553" t="s">
        <v>24</v>
      </c>
      <c r="E553" t="s">
        <v>9</v>
      </c>
      <c r="F553">
        <v>5498</v>
      </c>
      <c r="G553" t="s">
        <v>10</v>
      </c>
      <c r="H553" t="str">
        <f t="shared" si="29"/>
        <v>ORD26000552</v>
      </c>
      <c r="I553">
        <f>COUNTIFS(PG_Transactions!$AK:$AK,$H553,PG_Transactions!$E:$E,"CAPTURE",PG_Transactions!$AQ:$AQ,1)</f>
        <v>1</v>
      </c>
      <c r="J553">
        <f>SUMIFS(PG_Transactions!$G:$G,PG_Transactions!$AK:$AK,$H553,PG_Transactions!$E:$E,"CAPTURE",PG_Transactions!$AQ:$AQ,1)</f>
        <v>5498</v>
      </c>
      <c r="K553">
        <f t="shared" si="30"/>
        <v>0</v>
      </c>
      <c r="L553" t="str">
        <f t="shared" si="31"/>
        <v>Amount Match</v>
      </c>
    </row>
    <row r="554" spans="1:12" hidden="1" x14ac:dyDescent="0.3">
      <c r="A554" t="s">
        <v>1127</v>
      </c>
      <c r="B554" s="1">
        <v>46290</v>
      </c>
      <c r="C554" t="s">
        <v>1128</v>
      </c>
      <c r="D554" t="s">
        <v>8</v>
      </c>
      <c r="E554" t="s">
        <v>9</v>
      </c>
      <c r="F554">
        <v>8998</v>
      </c>
      <c r="G554" t="s">
        <v>10</v>
      </c>
      <c r="H554" t="str">
        <f t="shared" si="29"/>
        <v>ORD26000553</v>
      </c>
      <c r="I554">
        <f>COUNTIFS(PG_Transactions!$AK:$AK,$H554,PG_Transactions!$E:$E,"CAPTURE",PG_Transactions!$AQ:$AQ,1)</f>
        <v>1</v>
      </c>
      <c r="J554">
        <f>SUMIFS(PG_Transactions!$G:$G,PG_Transactions!$AK:$AK,$H554,PG_Transactions!$E:$E,"CAPTURE",PG_Transactions!$AQ:$AQ,1)</f>
        <v>8998</v>
      </c>
      <c r="K554">
        <f t="shared" si="30"/>
        <v>0</v>
      </c>
      <c r="L554" t="str">
        <f t="shared" si="31"/>
        <v>Amount Match</v>
      </c>
    </row>
    <row r="555" spans="1:12" hidden="1" x14ac:dyDescent="0.3">
      <c r="A555" t="s">
        <v>1129</v>
      </c>
      <c r="B555" s="1">
        <v>46275</v>
      </c>
      <c r="C555" t="s">
        <v>1130</v>
      </c>
      <c r="D555" t="s">
        <v>65</v>
      </c>
      <c r="E555" t="s">
        <v>9</v>
      </c>
      <c r="F555">
        <v>3597</v>
      </c>
      <c r="G555" t="s">
        <v>10</v>
      </c>
      <c r="H555" t="str">
        <f t="shared" si="29"/>
        <v>ORD26000554</v>
      </c>
      <c r="I555">
        <f>COUNTIFS(PG_Transactions!$AK:$AK,$H555,PG_Transactions!$E:$E,"CAPTURE",PG_Transactions!$AQ:$AQ,1)</f>
        <v>1</v>
      </c>
      <c r="J555">
        <f>SUMIFS(PG_Transactions!$G:$G,PG_Transactions!$AK:$AK,$H555,PG_Transactions!$E:$E,"CAPTURE",PG_Transactions!$AQ:$AQ,1)</f>
        <v>3597</v>
      </c>
      <c r="K555">
        <f t="shared" si="30"/>
        <v>0</v>
      </c>
      <c r="L555" t="str">
        <f t="shared" si="31"/>
        <v>Amount Match</v>
      </c>
    </row>
    <row r="556" spans="1:12" hidden="1" x14ac:dyDescent="0.3">
      <c r="A556" t="s">
        <v>1131</v>
      </c>
      <c r="B556" s="1">
        <v>46271</v>
      </c>
      <c r="C556" t="s">
        <v>1132</v>
      </c>
      <c r="E556" t="s">
        <v>9</v>
      </c>
      <c r="F556">
        <v>7999</v>
      </c>
      <c r="G556" t="s">
        <v>10</v>
      </c>
      <c r="H556" t="str">
        <f t="shared" si="29"/>
        <v>ORD26000555</v>
      </c>
      <c r="I556">
        <f>COUNTIFS(PG_Transactions!$AK:$AK,$H556,PG_Transactions!$E:$E,"CAPTURE",PG_Transactions!$AQ:$AQ,1)</f>
        <v>1</v>
      </c>
      <c r="J556">
        <f>SUMIFS(PG_Transactions!$G:$G,PG_Transactions!$AK:$AK,$H556,PG_Transactions!$E:$E,"CAPTURE",PG_Transactions!$AQ:$AQ,1)</f>
        <v>7999</v>
      </c>
      <c r="K556">
        <f t="shared" si="30"/>
        <v>0</v>
      </c>
      <c r="L556" t="str">
        <f t="shared" si="31"/>
        <v>Amount Match</v>
      </c>
    </row>
    <row r="557" spans="1:12" hidden="1" x14ac:dyDescent="0.3">
      <c r="A557" t="s">
        <v>1133</v>
      </c>
      <c r="B557" s="1">
        <v>46267</v>
      </c>
      <c r="C557" t="s">
        <v>1134</v>
      </c>
      <c r="E557" t="s">
        <v>9</v>
      </c>
      <c r="F557">
        <v>3499</v>
      </c>
      <c r="G557" t="s">
        <v>10</v>
      </c>
      <c r="H557" t="str">
        <f t="shared" si="29"/>
        <v>ORD26000556</v>
      </c>
      <c r="I557">
        <f>COUNTIFS(PG_Transactions!$AK:$AK,$H557,PG_Transactions!$E:$E,"CAPTURE",PG_Transactions!$AQ:$AQ,1)</f>
        <v>1</v>
      </c>
      <c r="J557">
        <f>SUMIFS(PG_Transactions!$G:$G,PG_Transactions!$AK:$AK,$H557,PG_Transactions!$E:$E,"CAPTURE",PG_Transactions!$AQ:$AQ,1)</f>
        <v>3499</v>
      </c>
      <c r="K557">
        <f t="shared" si="30"/>
        <v>0</v>
      </c>
      <c r="L557" t="str">
        <f t="shared" si="31"/>
        <v>Amount Match</v>
      </c>
    </row>
    <row r="558" spans="1:12" hidden="1" x14ac:dyDescent="0.3">
      <c r="A558" t="s">
        <v>1135</v>
      </c>
      <c r="B558" s="1">
        <v>46278</v>
      </c>
      <c r="C558" t="s">
        <v>1136</v>
      </c>
      <c r="D558" t="s">
        <v>51</v>
      </c>
      <c r="E558" t="s">
        <v>9</v>
      </c>
      <c r="F558">
        <v>3647</v>
      </c>
      <c r="G558" t="s">
        <v>10</v>
      </c>
      <c r="H558" t="str">
        <f t="shared" si="29"/>
        <v>ORD26000557</v>
      </c>
      <c r="I558">
        <f>COUNTIFS(PG_Transactions!$AK:$AK,$H558,PG_Transactions!$E:$E,"CAPTURE",PG_Transactions!$AQ:$AQ,1)</f>
        <v>1</v>
      </c>
      <c r="J558">
        <f>SUMIFS(PG_Transactions!$G:$G,PG_Transactions!$AK:$AK,$H558,PG_Transactions!$E:$E,"CAPTURE",PG_Transactions!$AQ:$AQ,1)</f>
        <v>3647</v>
      </c>
      <c r="K558">
        <f t="shared" si="30"/>
        <v>0</v>
      </c>
      <c r="L558" t="str">
        <f t="shared" si="31"/>
        <v>Amount Match</v>
      </c>
    </row>
    <row r="559" spans="1:12" hidden="1" x14ac:dyDescent="0.3">
      <c r="A559" t="s">
        <v>1137</v>
      </c>
      <c r="B559" s="1">
        <v>46293</v>
      </c>
      <c r="C559" t="s">
        <v>1138</v>
      </c>
      <c r="D559" t="s">
        <v>8</v>
      </c>
      <c r="E559" t="s">
        <v>9</v>
      </c>
      <c r="F559">
        <v>4298</v>
      </c>
      <c r="G559" t="s">
        <v>10</v>
      </c>
      <c r="H559" t="str">
        <f t="shared" si="29"/>
        <v>ORD26000558</v>
      </c>
      <c r="I559">
        <f>COUNTIFS(PG_Transactions!$AK:$AK,$H559,PG_Transactions!$E:$E,"CAPTURE",PG_Transactions!$AQ:$AQ,1)</f>
        <v>1</v>
      </c>
      <c r="J559">
        <f>SUMIFS(PG_Transactions!$G:$G,PG_Transactions!$AK:$AK,$H559,PG_Transactions!$E:$E,"CAPTURE",PG_Transactions!$AQ:$AQ,1)</f>
        <v>4298</v>
      </c>
      <c r="K559">
        <f t="shared" si="30"/>
        <v>0</v>
      </c>
      <c r="L559" t="str">
        <f t="shared" si="31"/>
        <v>Amount Match</v>
      </c>
    </row>
    <row r="560" spans="1:12" hidden="1" x14ac:dyDescent="0.3">
      <c r="A560" t="s">
        <v>1139</v>
      </c>
      <c r="B560" s="1">
        <v>46275</v>
      </c>
      <c r="C560" t="s">
        <v>1140</v>
      </c>
      <c r="D560" t="s">
        <v>13</v>
      </c>
      <c r="E560" t="s">
        <v>33</v>
      </c>
      <c r="F560">
        <v>1299</v>
      </c>
      <c r="G560" t="s">
        <v>10</v>
      </c>
      <c r="H560" t="str">
        <f t="shared" si="29"/>
        <v>ORD26000559</v>
      </c>
      <c r="I560">
        <f>COUNTIFS(PG_Transactions!$AK:$AK,$H560,PG_Transactions!$E:$E,"CAPTURE",PG_Transactions!$AQ:$AQ,1)</f>
        <v>1</v>
      </c>
      <c r="J560">
        <f>SUMIFS(PG_Transactions!$G:$G,PG_Transactions!$AK:$AK,$H560,PG_Transactions!$E:$E,"CAPTURE",PG_Transactions!$AQ:$AQ,1)</f>
        <v>1299</v>
      </c>
      <c r="K560">
        <f t="shared" si="30"/>
        <v>0</v>
      </c>
      <c r="L560" t="str">
        <f t="shared" si="31"/>
        <v>Amount Match</v>
      </c>
    </row>
    <row r="561" spans="1:12" hidden="1" x14ac:dyDescent="0.3">
      <c r="A561" t="s">
        <v>1141</v>
      </c>
      <c r="B561" s="1">
        <v>46286</v>
      </c>
      <c r="C561" t="s">
        <v>1142</v>
      </c>
      <c r="D561" t="s">
        <v>65</v>
      </c>
      <c r="E561" t="s">
        <v>17</v>
      </c>
      <c r="F561">
        <v>2999</v>
      </c>
      <c r="G561" t="s">
        <v>10</v>
      </c>
      <c r="H561" t="str">
        <f t="shared" si="29"/>
        <v>ORD26000560</v>
      </c>
      <c r="I561">
        <f>COUNTIFS(PG_Transactions!$AK:$AK,$H561,PG_Transactions!$E:$E,"CAPTURE",PG_Transactions!$AQ:$AQ,1)</f>
        <v>1</v>
      </c>
      <c r="J561">
        <f>SUMIFS(PG_Transactions!$G:$G,PG_Transactions!$AK:$AK,$H561,PG_Transactions!$E:$E,"CAPTURE",PG_Transactions!$AQ:$AQ,1)</f>
        <v>2999</v>
      </c>
      <c r="K561">
        <f t="shared" si="30"/>
        <v>0</v>
      </c>
      <c r="L561" t="str">
        <f t="shared" si="31"/>
        <v>Amount Match</v>
      </c>
    </row>
    <row r="562" spans="1:12" hidden="1" x14ac:dyDescent="0.3">
      <c r="A562" t="s">
        <v>1143</v>
      </c>
      <c r="B562" s="1">
        <v>46293</v>
      </c>
      <c r="C562" t="s">
        <v>1144</v>
      </c>
      <c r="D562" t="s">
        <v>13</v>
      </c>
      <c r="E562" t="s">
        <v>17</v>
      </c>
      <c r="F562">
        <v>2297</v>
      </c>
      <c r="G562" t="s">
        <v>10</v>
      </c>
      <c r="H562" t="str">
        <f t="shared" si="29"/>
        <v>ORD26000561</v>
      </c>
      <c r="I562">
        <f>COUNTIFS(PG_Transactions!$AK:$AK,$H562,PG_Transactions!$E:$E,"CAPTURE",PG_Transactions!$AQ:$AQ,1)</f>
        <v>1</v>
      </c>
      <c r="J562">
        <f>SUMIFS(PG_Transactions!$G:$G,PG_Transactions!$AK:$AK,$H562,PG_Transactions!$E:$E,"CAPTURE",PG_Transactions!$AQ:$AQ,1)</f>
        <v>2297</v>
      </c>
      <c r="K562">
        <f t="shared" si="30"/>
        <v>0</v>
      </c>
      <c r="L562" t="str">
        <f t="shared" si="31"/>
        <v>Amount Match</v>
      </c>
    </row>
    <row r="563" spans="1:12" hidden="1" x14ac:dyDescent="0.3">
      <c r="A563" t="s">
        <v>1145</v>
      </c>
      <c r="B563" s="1">
        <v>46274</v>
      </c>
      <c r="C563" t="s">
        <v>1146</v>
      </c>
      <c r="D563" t="s">
        <v>16</v>
      </c>
      <c r="E563" t="s">
        <v>17</v>
      </c>
      <c r="F563">
        <v>5798</v>
      </c>
      <c r="G563" t="s">
        <v>10</v>
      </c>
      <c r="H563" t="str">
        <f t="shared" si="29"/>
        <v>ORD26000562</v>
      </c>
      <c r="I563">
        <f>COUNTIFS(PG_Transactions!$AK:$AK,$H563,PG_Transactions!$E:$E,"CAPTURE",PG_Transactions!$AQ:$AQ,1)</f>
        <v>1</v>
      </c>
      <c r="J563">
        <f>SUMIFS(PG_Transactions!$G:$G,PG_Transactions!$AK:$AK,$H563,PG_Transactions!$E:$E,"CAPTURE",PG_Transactions!$AQ:$AQ,1)</f>
        <v>5798</v>
      </c>
      <c r="K563">
        <f t="shared" si="30"/>
        <v>0</v>
      </c>
      <c r="L563" t="str">
        <f t="shared" si="31"/>
        <v>Amount Match</v>
      </c>
    </row>
    <row r="564" spans="1:12" hidden="1" x14ac:dyDescent="0.3">
      <c r="A564" t="s">
        <v>1147</v>
      </c>
      <c r="B564" s="1">
        <v>46294</v>
      </c>
      <c r="C564" t="s">
        <v>1148</v>
      </c>
      <c r="D564" t="s">
        <v>38</v>
      </c>
      <c r="E564" t="s">
        <v>9</v>
      </c>
      <c r="F564">
        <v>8998</v>
      </c>
      <c r="G564" t="s">
        <v>10</v>
      </c>
      <c r="H564" t="str">
        <f t="shared" si="29"/>
        <v>ORD26000563</v>
      </c>
      <c r="I564">
        <f>COUNTIFS(PG_Transactions!$AK:$AK,$H564,PG_Transactions!$E:$E,"CAPTURE",PG_Transactions!$AQ:$AQ,1)</f>
        <v>1</v>
      </c>
      <c r="J564">
        <f>SUMIFS(PG_Transactions!$G:$G,PG_Transactions!$AK:$AK,$H564,PG_Transactions!$E:$E,"CAPTURE",PG_Transactions!$AQ:$AQ,1)</f>
        <v>8998</v>
      </c>
      <c r="K564">
        <f t="shared" si="30"/>
        <v>0</v>
      </c>
      <c r="L564" t="str">
        <f t="shared" si="31"/>
        <v>Amount Match</v>
      </c>
    </row>
    <row r="565" spans="1:12" hidden="1" x14ac:dyDescent="0.3">
      <c r="A565" t="s">
        <v>1149</v>
      </c>
      <c r="B565" s="1">
        <v>46292</v>
      </c>
      <c r="C565" t="s">
        <v>1150</v>
      </c>
      <c r="D565" t="s">
        <v>41</v>
      </c>
      <c r="E565" t="s">
        <v>9</v>
      </c>
      <c r="F565">
        <v>3798</v>
      </c>
      <c r="G565" t="s">
        <v>10</v>
      </c>
      <c r="H565" t="str">
        <f t="shared" si="29"/>
        <v>ORD26000564</v>
      </c>
      <c r="I565">
        <f>COUNTIFS(PG_Transactions!$AK:$AK,$H565,PG_Transactions!$E:$E,"CAPTURE",PG_Transactions!$AQ:$AQ,1)</f>
        <v>1</v>
      </c>
      <c r="J565">
        <f>SUMIFS(PG_Transactions!$G:$G,PG_Transactions!$AK:$AK,$H565,PG_Transactions!$E:$E,"CAPTURE",PG_Transactions!$AQ:$AQ,1)</f>
        <v>3798</v>
      </c>
      <c r="K565">
        <f t="shared" si="30"/>
        <v>0</v>
      </c>
      <c r="L565" t="str">
        <f t="shared" si="31"/>
        <v>Amount Match</v>
      </c>
    </row>
    <row r="566" spans="1:12" hidden="1" x14ac:dyDescent="0.3">
      <c r="A566" t="s">
        <v>1151</v>
      </c>
      <c r="B566" s="1">
        <v>46283</v>
      </c>
      <c r="C566" t="s">
        <v>1152</v>
      </c>
      <c r="D566" t="s">
        <v>41</v>
      </c>
      <c r="E566" t="s">
        <v>9</v>
      </c>
      <c r="F566">
        <v>5797</v>
      </c>
      <c r="G566" t="s">
        <v>10</v>
      </c>
      <c r="H566" t="str">
        <f t="shared" si="29"/>
        <v>ORD26000565</v>
      </c>
      <c r="I566">
        <f>COUNTIFS(PG_Transactions!$AK:$AK,$H566,PG_Transactions!$E:$E,"CAPTURE",PG_Transactions!$AQ:$AQ,1)</f>
        <v>1</v>
      </c>
      <c r="J566">
        <f>SUMIFS(PG_Transactions!$G:$G,PG_Transactions!$AK:$AK,$H566,PG_Transactions!$E:$E,"CAPTURE",PG_Transactions!$AQ:$AQ,1)</f>
        <v>5797</v>
      </c>
      <c r="K566">
        <f t="shared" si="30"/>
        <v>0</v>
      </c>
      <c r="L566" t="str">
        <f t="shared" si="31"/>
        <v>Amount Match</v>
      </c>
    </row>
    <row r="567" spans="1:12" hidden="1" x14ac:dyDescent="0.3">
      <c r="A567" t="s">
        <v>1153</v>
      </c>
      <c r="B567" s="1">
        <v>46274</v>
      </c>
      <c r="C567" t="s">
        <v>1154</v>
      </c>
      <c r="D567" t="s">
        <v>32</v>
      </c>
      <c r="E567" t="s">
        <v>17</v>
      </c>
      <c r="F567">
        <v>9797</v>
      </c>
      <c r="G567" t="s">
        <v>10</v>
      </c>
      <c r="H567" t="str">
        <f t="shared" si="29"/>
        <v>ORD26000566</v>
      </c>
      <c r="I567">
        <f>COUNTIFS(PG_Transactions!$AK:$AK,$H567,PG_Transactions!$E:$E,"CAPTURE",PG_Transactions!$AQ:$AQ,1)</f>
        <v>1</v>
      </c>
      <c r="J567">
        <f>SUMIFS(PG_Transactions!$G:$G,PG_Transactions!$AK:$AK,$H567,PG_Transactions!$E:$E,"CAPTURE",PG_Transactions!$AQ:$AQ,1)</f>
        <v>9797</v>
      </c>
      <c r="K567">
        <f t="shared" si="30"/>
        <v>0</v>
      </c>
      <c r="L567" t="str">
        <f t="shared" si="31"/>
        <v>Amount Match</v>
      </c>
    </row>
    <row r="568" spans="1:12" hidden="1" x14ac:dyDescent="0.3">
      <c r="A568" t="s">
        <v>1155</v>
      </c>
      <c r="B568" s="1">
        <v>46272</v>
      </c>
      <c r="C568" t="s">
        <v>1156</v>
      </c>
      <c r="D568" t="s">
        <v>16</v>
      </c>
      <c r="E568" t="s">
        <v>44</v>
      </c>
      <c r="F568">
        <v>1799</v>
      </c>
      <c r="G568" t="s">
        <v>10</v>
      </c>
      <c r="H568" t="str">
        <f t="shared" si="29"/>
        <v>ORD26000567</v>
      </c>
      <c r="I568">
        <f>COUNTIFS(PG_Transactions!$AK:$AK,$H568,PG_Transactions!$E:$E,"CAPTURE",PG_Transactions!$AQ:$AQ,1)</f>
        <v>1</v>
      </c>
      <c r="J568">
        <f>SUMIFS(PG_Transactions!$G:$G,PG_Transactions!$AK:$AK,$H568,PG_Transactions!$E:$E,"CAPTURE",PG_Transactions!$AQ:$AQ,1)</f>
        <v>1799</v>
      </c>
      <c r="K568">
        <f t="shared" si="30"/>
        <v>0</v>
      </c>
      <c r="L568" t="str">
        <f t="shared" si="31"/>
        <v>Amount Match</v>
      </c>
    </row>
    <row r="569" spans="1:12" hidden="1" x14ac:dyDescent="0.3">
      <c r="A569" t="s">
        <v>1157</v>
      </c>
      <c r="B569" s="1">
        <v>46287</v>
      </c>
      <c r="C569" t="s">
        <v>1158</v>
      </c>
      <c r="D569" t="s">
        <v>32</v>
      </c>
      <c r="E569" t="s">
        <v>9</v>
      </c>
      <c r="F569">
        <v>2999</v>
      </c>
      <c r="G569" t="s">
        <v>10</v>
      </c>
      <c r="H569" t="str">
        <f t="shared" si="29"/>
        <v>ORD26000568</v>
      </c>
      <c r="I569">
        <f>COUNTIFS(PG_Transactions!$AK:$AK,$H569,PG_Transactions!$E:$E,"CAPTURE",PG_Transactions!$AQ:$AQ,1)</f>
        <v>1</v>
      </c>
      <c r="J569">
        <f>SUMIFS(PG_Transactions!$G:$G,PG_Transactions!$AK:$AK,$H569,PG_Transactions!$E:$E,"CAPTURE",PG_Transactions!$AQ:$AQ,1)</f>
        <v>2999</v>
      </c>
      <c r="K569">
        <f t="shared" si="30"/>
        <v>0</v>
      </c>
      <c r="L569" t="str">
        <f t="shared" si="31"/>
        <v>Amount Match</v>
      </c>
    </row>
    <row r="570" spans="1:12" hidden="1" x14ac:dyDescent="0.3">
      <c r="A570" t="s">
        <v>1159</v>
      </c>
      <c r="B570" s="1">
        <v>46274</v>
      </c>
      <c r="C570" t="s">
        <v>1160</v>
      </c>
      <c r="D570" t="s">
        <v>13</v>
      </c>
      <c r="E570" t="s">
        <v>17</v>
      </c>
      <c r="F570">
        <v>2598</v>
      </c>
      <c r="G570" t="s">
        <v>10</v>
      </c>
      <c r="H570" t="str">
        <f t="shared" si="29"/>
        <v>ORD26000569</v>
      </c>
      <c r="I570">
        <f>COUNTIFS(PG_Transactions!$AK:$AK,$H570,PG_Transactions!$E:$E,"CAPTURE",PG_Transactions!$AQ:$AQ,1)</f>
        <v>1</v>
      </c>
      <c r="J570">
        <f>SUMIFS(PG_Transactions!$G:$G,PG_Transactions!$AK:$AK,$H570,PG_Transactions!$E:$E,"CAPTURE",PG_Transactions!$AQ:$AQ,1)</f>
        <v>2598</v>
      </c>
      <c r="K570">
        <f t="shared" si="30"/>
        <v>0</v>
      </c>
      <c r="L570" t="str">
        <f t="shared" si="31"/>
        <v>Amount Match</v>
      </c>
    </row>
    <row r="571" spans="1:12" hidden="1" x14ac:dyDescent="0.3">
      <c r="A571" t="s">
        <v>1161</v>
      </c>
      <c r="B571" s="1">
        <v>46276</v>
      </c>
      <c r="C571" t="s">
        <v>1162</v>
      </c>
      <c r="D571" t="s">
        <v>41</v>
      </c>
      <c r="E571" t="s">
        <v>17</v>
      </c>
      <c r="F571">
        <v>7097</v>
      </c>
      <c r="G571" t="s">
        <v>10</v>
      </c>
      <c r="H571" t="str">
        <f t="shared" si="29"/>
        <v>ORD26000570</v>
      </c>
      <c r="I571">
        <f>COUNTIFS(PG_Transactions!$AK:$AK,$H571,PG_Transactions!$E:$E,"CAPTURE",PG_Transactions!$AQ:$AQ,1)</f>
        <v>1</v>
      </c>
      <c r="J571">
        <f>SUMIFS(PG_Transactions!$G:$G,PG_Transactions!$AK:$AK,$H571,PG_Transactions!$E:$E,"CAPTURE",PG_Transactions!$AQ:$AQ,1)</f>
        <v>7097</v>
      </c>
      <c r="K571">
        <f t="shared" si="30"/>
        <v>0</v>
      </c>
      <c r="L571" t="str">
        <f t="shared" si="31"/>
        <v>Amount Match</v>
      </c>
    </row>
    <row r="572" spans="1:12" hidden="1" x14ac:dyDescent="0.3">
      <c r="A572" t="s">
        <v>1163</v>
      </c>
      <c r="B572" s="1">
        <v>46282</v>
      </c>
      <c r="C572" t="s">
        <v>1164</v>
      </c>
      <c r="D572" t="s">
        <v>51</v>
      </c>
      <c r="E572" t="s">
        <v>17</v>
      </c>
      <c r="F572">
        <v>7999</v>
      </c>
      <c r="G572" t="s">
        <v>10</v>
      </c>
      <c r="H572" t="str">
        <f t="shared" si="29"/>
        <v>ORD26000571</v>
      </c>
      <c r="I572">
        <f>COUNTIFS(PG_Transactions!$AK:$AK,$H572,PG_Transactions!$E:$E,"CAPTURE",PG_Transactions!$AQ:$AQ,1)</f>
        <v>1</v>
      </c>
      <c r="J572">
        <f>SUMIFS(PG_Transactions!$G:$G,PG_Transactions!$AK:$AK,$H572,PG_Transactions!$E:$E,"CAPTURE",PG_Transactions!$AQ:$AQ,1)</f>
        <v>7999</v>
      </c>
      <c r="K572">
        <f t="shared" si="30"/>
        <v>0</v>
      </c>
      <c r="L572" t="str">
        <f t="shared" si="31"/>
        <v>Amount Match</v>
      </c>
    </row>
    <row r="573" spans="1:12" hidden="1" x14ac:dyDescent="0.3">
      <c r="A573" t="s">
        <v>1165</v>
      </c>
      <c r="B573" s="1">
        <v>46275</v>
      </c>
      <c r="C573" t="s">
        <v>1166</v>
      </c>
      <c r="D573" t="s">
        <v>51</v>
      </c>
      <c r="E573" t="s">
        <v>9</v>
      </c>
      <c r="F573">
        <v>1499</v>
      </c>
      <c r="G573" t="s">
        <v>10</v>
      </c>
      <c r="H573" t="str">
        <f t="shared" si="29"/>
        <v>ORD26000572</v>
      </c>
      <c r="I573">
        <f>COUNTIFS(PG_Transactions!$AK:$AK,$H573,PG_Transactions!$E:$E,"CAPTURE",PG_Transactions!$AQ:$AQ,1)</f>
        <v>1</v>
      </c>
      <c r="J573">
        <f>SUMIFS(PG_Transactions!$G:$G,PG_Transactions!$AK:$AK,$H573,PG_Transactions!$E:$E,"CAPTURE",PG_Transactions!$AQ:$AQ,1)</f>
        <v>1499</v>
      </c>
      <c r="K573">
        <f t="shared" si="30"/>
        <v>0</v>
      </c>
      <c r="L573" t="str">
        <f t="shared" si="31"/>
        <v>Amount Match</v>
      </c>
    </row>
    <row r="574" spans="1:12" hidden="1" x14ac:dyDescent="0.3">
      <c r="A574" t="s">
        <v>1167</v>
      </c>
      <c r="B574" s="1">
        <v>46287</v>
      </c>
      <c r="C574" t="s">
        <v>1168</v>
      </c>
      <c r="D574" t="s">
        <v>16</v>
      </c>
      <c r="E574" t="s">
        <v>9</v>
      </c>
      <c r="F574">
        <v>2999</v>
      </c>
      <c r="G574" t="s">
        <v>10</v>
      </c>
      <c r="H574" t="str">
        <f t="shared" si="29"/>
        <v>ORD26000573</v>
      </c>
      <c r="I574">
        <f>COUNTIFS(PG_Transactions!$AK:$AK,$H574,PG_Transactions!$E:$E,"CAPTURE",PG_Transactions!$AQ:$AQ,1)</f>
        <v>1</v>
      </c>
      <c r="J574">
        <f>SUMIFS(PG_Transactions!$G:$G,PG_Transactions!$AK:$AK,$H574,PG_Transactions!$E:$E,"CAPTURE",PG_Transactions!$AQ:$AQ,1)</f>
        <v>2999</v>
      </c>
      <c r="K574">
        <f t="shared" si="30"/>
        <v>0</v>
      </c>
      <c r="L574" t="str">
        <f t="shared" si="31"/>
        <v>Amount Match</v>
      </c>
    </row>
    <row r="575" spans="1:12" hidden="1" x14ac:dyDescent="0.3">
      <c r="A575" t="s">
        <v>1169</v>
      </c>
      <c r="B575" s="1">
        <v>46291</v>
      </c>
      <c r="C575" t="s">
        <v>1170</v>
      </c>
      <c r="D575" t="s">
        <v>24</v>
      </c>
      <c r="E575" t="s">
        <v>9</v>
      </c>
      <c r="F575">
        <v>999</v>
      </c>
      <c r="G575" t="s">
        <v>10</v>
      </c>
      <c r="H575" t="str">
        <f t="shared" si="29"/>
        <v>ORD26000574</v>
      </c>
      <c r="I575">
        <f>COUNTIFS(PG_Transactions!$AK:$AK,$H575,PG_Transactions!$E:$E,"CAPTURE",PG_Transactions!$AQ:$AQ,1)</f>
        <v>1</v>
      </c>
      <c r="J575">
        <f>SUMIFS(PG_Transactions!$G:$G,PG_Transactions!$AK:$AK,$H575,PG_Transactions!$E:$E,"CAPTURE",PG_Transactions!$AQ:$AQ,1)</f>
        <v>999</v>
      </c>
      <c r="K575">
        <f t="shared" si="30"/>
        <v>0</v>
      </c>
      <c r="L575" t="str">
        <f t="shared" si="31"/>
        <v>Amount Match</v>
      </c>
    </row>
    <row r="576" spans="1:12" hidden="1" x14ac:dyDescent="0.3">
      <c r="A576" t="s">
        <v>1171</v>
      </c>
      <c r="B576" s="1">
        <v>46267</v>
      </c>
      <c r="C576" t="s">
        <v>1172</v>
      </c>
      <c r="D576" t="s">
        <v>8</v>
      </c>
      <c r="E576" t="s">
        <v>44</v>
      </c>
      <c r="F576">
        <v>7497</v>
      </c>
      <c r="G576" t="s">
        <v>10</v>
      </c>
      <c r="H576" t="str">
        <f t="shared" si="29"/>
        <v>ORD26000575</v>
      </c>
      <c r="I576">
        <f>COUNTIFS(PG_Transactions!$AK:$AK,$H576,PG_Transactions!$E:$E,"CAPTURE",PG_Transactions!$AQ:$AQ,1)</f>
        <v>1</v>
      </c>
      <c r="J576">
        <f>SUMIFS(PG_Transactions!$G:$G,PG_Transactions!$AK:$AK,$H576,PG_Transactions!$E:$E,"CAPTURE",PG_Transactions!$AQ:$AQ,1)</f>
        <v>7497</v>
      </c>
      <c r="K576">
        <f t="shared" si="30"/>
        <v>0</v>
      </c>
      <c r="L576" t="str">
        <f t="shared" si="31"/>
        <v>Amount Match</v>
      </c>
    </row>
    <row r="577" spans="1:12" hidden="1" x14ac:dyDescent="0.3">
      <c r="A577" t="s">
        <v>1173</v>
      </c>
      <c r="B577" s="1">
        <v>46293</v>
      </c>
      <c r="C577" t="s">
        <v>1174</v>
      </c>
      <c r="D577" t="s">
        <v>51</v>
      </c>
      <c r="E577" t="s">
        <v>33</v>
      </c>
      <c r="F577">
        <v>3897</v>
      </c>
      <c r="G577" t="s">
        <v>10</v>
      </c>
      <c r="H577" t="str">
        <f t="shared" si="29"/>
        <v>ORD26000576</v>
      </c>
      <c r="I577">
        <f>COUNTIFS(PG_Transactions!$AK:$AK,$H577,PG_Transactions!$E:$E,"CAPTURE",PG_Transactions!$AQ:$AQ,1)</f>
        <v>1</v>
      </c>
      <c r="J577">
        <f>SUMIFS(PG_Transactions!$G:$G,PG_Transactions!$AK:$AK,$H577,PG_Transactions!$E:$E,"CAPTURE",PG_Transactions!$AQ:$AQ,1)</f>
        <v>3897</v>
      </c>
      <c r="K577">
        <f t="shared" si="30"/>
        <v>0</v>
      </c>
      <c r="L577" t="str">
        <f t="shared" si="31"/>
        <v>Amount Match</v>
      </c>
    </row>
    <row r="578" spans="1:12" hidden="1" x14ac:dyDescent="0.3">
      <c r="A578" t="s">
        <v>1175</v>
      </c>
      <c r="B578" s="1">
        <v>46272</v>
      </c>
      <c r="C578" t="s">
        <v>1176</v>
      </c>
      <c r="D578" t="s">
        <v>51</v>
      </c>
      <c r="E578" t="s">
        <v>44</v>
      </c>
      <c r="F578">
        <v>1299</v>
      </c>
      <c r="G578" t="s">
        <v>56</v>
      </c>
      <c r="H578" t="str">
        <f t="shared" si="29"/>
        <v>ORD26000577</v>
      </c>
      <c r="I578">
        <f>COUNTIFS(PG_Transactions!$AK:$AK,$H578,PG_Transactions!$E:$E,"CAPTURE",PG_Transactions!$AQ:$AQ,1)</f>
        <v>1</v>
      </c>
      <c r="J578">
        <f>SUMIFS(PG_Transactions!$G:$G,PG_Transactions!$AK:$AK,$H578,PG_Transactions!$E:$E,"CAPTURE",PG_Transactions!$AQ:$AQ,1)</f>
        <v>1299</v>
      </c>
      <c r="K578">
        <f t="shared" si="30"/>
        <v>0</v>
      </c>
      <c r="L578" t="str">
        <f t="shared" si="31"/>
        <v>Amount Match</v>
      </c>
    </row>
    <row r="579" spans="1:12" hidden="1" x14ac:dyDescent="0.3">
      <c r="A579" t="s">
        <v>1177</v>
      </c>
      <c r="B579" s="1">
        <v>46276</v>
      </c>
      <c r="C579" t="s">
        <v>1178</v>
      </c>
      <c r="D579" t="s">
        <v>41</v>
      </c>
      <c r="E579" t="s">
        <v>17</v>
      </c>
      <c r="F579">
        <v>5847</v>
      </c>
      <c r="G579" t="s">
        <v>10</v>
      </c>
      <c r="H579" t="str">
        <f t="shared" ref="H579:H642" si="32">UPPER(SUBSTITUTE(TRIM(A579),"-",""))</f>
        <v>ORD26000578</v>
      </c>
      <c r="I579">
        <f>COUNTIFS(PG_Transactions!$AK:$AK,$H579,PG_Transactions!$E:$E,"CAPTURE",PG_Transactions!$AQ:$AQ,1)</f>
        <v>1</v>
      </c>
      <c r="J579">
        <f>SUMIFS(PG_Transactions!$G:$G,PG_Transactions!$AK:$AK,$H579,PG_Transactions!$E:$E,"CAPTURE",PG_Transactions!$AQ:$AQ,1)</f>
        <v>5847</v>
      </c>
      <c r="K579">
        <f t="shared" ref="K579:K642" si="33">ROUND(J579-F579,2)</f>
        <v>0</v>
      </c>
      <c r="L579" t="str">
        <f t="shared" ref="L579:L642" si="34">IF(I579=0,"No Capture",IF(I579&gt;1,"Multiple Capture Rows - Review",IF(ABS(K579)&lt;0.01,"Amount Match",IF(K579&lt;0,"Captured Less Than Order","Captured More Than Order"))))</f>
        <v>Amount Match</v>
      </c>
    </row>
    <row r="580" spans="1:12" hidden="1" x14ac:dyDescent="0.3">
      <c r="A580" t="s">
        <v>1179</v>
      </c>
      <c r="B580" s="1">
        <v>46286</v>
      </c>
      <c r="C580" t="s">
        <v>1180</v>
      </c>
      <c r="D580" t="s">
        <v>27</v>
      </c>
      <c r="E580" t="s">
        <v>9</v>
      </c>
      <c r="F580">
        <v>299</v>
      </c>
      <c r="G580" t="s">
        <v>10</v>
      </c>
      <c r="H580" t="str">
        <f t="shared" si="32"/>
        <v>ORD26000579</v>
      </c>
      <c r="I580">
        <f>COUNTIFS(PG_Transactions!$AK:$AK,$H580,PG_Transactions!$E:$E,"CAPTURE",PG_Transactions!$AQ:$AQ,1)</f>
        <v>1</v>
      </c>
      <c r="J580">
        <f>SUMIFS(PG_Transactions!$G:$G,PG_Transactions!$AK:$AK,$H580,PG_Transactions!$E:$E,"CAPTURE",PG_Transactions!$AQ:$AQ,1)</f>
        <v>299</v>
      </c>
      <c r="K580">
        <f t="shared" si="33"/>
        <v>0</v>
      </c>
      <c r="L580" t="str">
        <f t="shared" si="34"/>
        <v>Amount Match</v>
      </c>
    </row>
    <row r="581" spans="1:12" hidden="1" x14ac:dyDescent="0.3">
      <c r="A581" t="s">
        <v>1181</v>
      </c>
      <c r="B581" s="1">
        <v>46290</v>
      </c>
      <c r="C581" t="s">
        <v>1182</v>
      </c>
      <c r="D581" t="s">
        <v>27</v>
      </c>
      <c r="E581" t="s">
        <v>17</v>
      </c>
      <c r="F581">
        <v>1499</v>
      </c>
      <c r="G581" t="s">
        <v>10</v>
      </c>
      <c r="H581" t="str">
        <f t="shared" si="32"/>
        <v>ORD26000580</v>
      </c>
      <c r="I581">
        <f>COUNTIFS(PG_Transactions!$AK:$AK,$H581,PG_Transactions!$E:$E,"CAPTURE",PG_Transactions!$AQ:$AQ,1)</f>
        <v>1</v>
      </c>
      <c r="J581">
        <f>SUMIFS(PG_Transactions!$G:$G,PG_Transactions!$AK:$AK,$H581,PG_Transactions!$E:$E,"CAPTURE",PG_Transactions!$AQ:$AQ,1)</f>
        <v>1499</v>
      </c>
      <c r="K581">
        <f t="shared" si="33"/>
        <v>0</v>
      </c>
      <c r="L581" t="str">
        <f t="shared" si="34"/>
        <v>Amount Match</v>
      </c>
    </row>
    <row r="582" spans="1:12" hidden="1" x14ac:dyDescent="0.3">
      <c r="A582" t="s">
        <v>1183</v>
      </c>
      <c r="B582" s="1">
        <v>46279</v>
      </c>
      <c r="C582" t="s">
        <v>1184</v>
      </c>
      <c r="E582" t="s">
        <v>9</v>
      </c>
      <c r="F582">
        <v>3897</v>
      </c>
      <c r="G582" t="s">
        <v>56</v>
      </c>
      <c r="H582" t="str">
        <f t="shared" si="32"/>
        <v>ORD26000581</v>
      </c>
      <c r="I582">
        <f>COUNTIFS(PG_Transactions!$AK:$AK,$H582,PG_Transactions!$E:$E,"CAPTURE",PG_Transactions!$AQ:$AQ,1)</f>
        <v>1</v>
      </c>
      <c r="J582">
        <f>SUMIFS(PG_Transactions!$G:$G,PG_Transactions!$AK:$AK,$H582,PG_Transactions!$E:$E,"CAPTURE",PG_Transactions!$AQ:$AQ,1)</f>
        <v>3897</v>
      </c>
      <c r="K582">
        <f t="shared" si="33"/>
        <v>0</v>
      </c>
      <c r="L582" t="str">
        <f t="shared" si="34"/>
        <v>Amount Match</v>
      </c>
    </row>
    <row r="583" spans="1:12" hidden="1" x14ac:dyDescent="0.3">
      <c r="A583" t="s">
        <v>1185</v>
      </c>
      <c r="B583" s="1">
        <v>46272</v>
      </c>
      <c r="C583" t="s">
        <v>1186</v>
      </c>
      <c r="D583" t="s">
        <v>65</v>
      </c>
      <c r="E583" t="s">
        <v>9</v>
      </c>
      <c r="F583">
        <v>2297</v>
      </c>
      <c r="G583" t="s">
        <v>10</v>
      </c>
      <c r="H583" t="str">
        <f t="shared" si="32"/>
        <v>ORD26000582</v>
      </c>
      <c r="I583">
        <f>COUNTIFS(PG_Transactions!$AK:$AK,$H583,PG_Transactions!$E:$E,"CAPTURE",PG_Transactions!$AQ:$AQ,1)</f>
        <v>1</v>
      </c>
      <c r="J583">
        <f>SUMIFS(PG_Transactions!$G:$G,PG_Transactions!$AK:$AK,$H583,PG_Transactions!$E:$E,"CAPTURE",PG_Transactions!$AQ:$AQ,1)</f>
        <v>2297</v>
      </c>
      <c r="K583">
        <f t="shared" si="33"/>
        <v>0</v>
      </c>
      <c r="L583" t="str">
        <f t="shared" si="34"/>
        <v>Amount Match</v>
      </c>
    </row>
    <row r="584" spans="1:12" hidden="1" x14ac:dyDescent="0.3">
      <c r="A584" t="s">
        <v>1187</v>
      </c>
      <c r="B584" s="1">
        <v>46286</v>
      </c>
      <c r="C584" t="s">
        <v>1188</v>
      </c>
      <c r="D584" t="s">
        <v>16</v>
      </c>
      <c r="E584" t="s">
        <v>9</v>
      </c>
      <c r="F584">
        <v>4697</v>
      </c>
      <c r="G584" t="s">
        <v>10</v>
      </c>
      <c r="H584" t="str">
        <f t="shared" si="32"/>
        <v>ORD26000583</v>
      </c>
      <c r="I584">
        <f>COUNTIFS(PG_Transactions!$AK:$AK,$H584,PG_Transactions!$E:$E,"CAPTURE",PG_Transactions!$AQ:$AQ,1)</f>
        <v>1</v>
      </c>
      <c r="J584">
        <f>SUMIFS(PG_Transactions!$G:$G,PG_Transactions!$AK:$AK,$H584,PG_Transactions!$E:$E,"CAPTURE",PG_Transactions!$AQ:$AQ,1)</f>
        <v>4697</v>
      </c>
      <c r="K584">
        <f t="shared" si="33"/>
        <v>0</v>
      </c>
      <c r="L584" t="str">
        <f t="shared" si="34"/>
        <v>Amount Match</v>
      </c>
    </row>
    <row r="585" spans="1:12" hidden="1" x14ac:dyDescent="0.3">
      <c r="A585" t="s">
        <v>1189</v>
      </c>
      <c r="B585" s="1">
        <v>46282</v>
      </c>
      <c r="C585" t="s">
        <v>1190</v>
      </c>
      <c r="D585" t="s">
        <v>24</v>
      </c>
      <c r="E585" t="s">
        <v>9</v>
      </c>
      <c r="F585">
        <v>1298</v>
      </c>
      <c r="G585" t="s">
        <v>10</v>
      </c>
      <c r="H585" t="str">
        <f t="shared" si="32"/>
        <v>ORD26000584</v>
      </c>
      <c r="I585">
        <f>COUNTIFS(PG_Transactions!$AK:$AK,$H585,PG_Transactions!$E:$E,"CAPTURE",PG_Transactions!$AQ:$AQ,1)</f>
        <v>1</v>
      </c>
      <c r="J585">
        <f>SUMIFS(PG_Transactions!$G:$G,PG_Transactions!$AK:$AK,$H585,PG_Transactions!$E:$E,"CAPTURE",PG_Transactions!$AQ:$AQ,1)</f>
        <v>1298</v>
      </c>
      <c r="K585">
        <f t="shared" si="33"/>
        <v>0</v>
      </c>
      <c r="L585" t="str">
        <f t="shared" si="34"/>
        <v>Amount Match</v>
      </c>
    </row>
    <row r="586" spans="1:12" hidden="1" x14ac:dyDescent="0.3">
      <c r="A586" t="s">
        <v>1191</v>
      </c>
      <c r="B586" s="1">
        <v>46289</v>
      </c>
      <c r="C586" t="s">
        <v>1192</v>
      </c>
      <c r="D586" t="s">
        <v>41</v>
      </c>
      <c r="E586" t="s">
        <v>44</v>
      </c>
      <c r="F586">
        <v>4298</v>
      </c>
      <c r="G586" t="s">
        <v>10</v>
      </c>
      <c r="H586" t="str">
        <f t="shared" si="32"/>
        <v>ORD26000585</v>
      </c>
      <c r="I586">
        <f>COUNTIFS(PG_Transactions!$AK:$AK,$H586,PG_Transactions!$E:$E,"CAPTURE",PG_Transactions!$AQ:$AQ,1)</f>
        <v>1</v>
      </c>
      <c r="J586">
        <f>SUMIFS(PG_Transactions!$G:$G,PG_Transactions!$AK:$AK,$H586,PG_Transactions!$E:$E,"CAPTURE",PG_Transactions!$AQ:$AQ,1)</f>
        <v>4298</v>
      </c>
      <c r="K586">
        <f t="shared" si="33"/>
        <v>0</v>
      </c>
      <c r="L586" t="str">
        <f t="shared" si="34"/>
        <v>Amount Match</v>
      </c>
    </row>
    <row r="587" spans="1:12" hidden="1" x14ac:dyDescent="0.3">
      <c r="A587" t="s">
        <v>1193</v>
      </c>
      <c r="B587" s="1">
        <v>46294</v>
      </c>
      <c r="C587" t="s">
        <v>1194</v>
      </c>
      <c r="D587" t="s">
        <v>65</v>
      </c>
      <c r="E587" t="s">
        <v>44</v>
      </c>
      <c r="F587">
        <v>5998</v>
      </c>
      <c r="G587" t="s">
        <v>10</v>
      </c>
      <c r="H587" t="str">
        <f t="shared" si="32"/>
        <v>ORD26000586</v>
      </c>
      <c r="I587">
        <f>COUNTIFS(PG_Transactions!$AK:$AK,$H587,PG_Transactions!$E:$E,"CAPTURE",PG_Transactions!$AQ:$AQ,1)</f>
        <v>1</v>
      </c>
      <c r="J587">
        <f>SUMIFS(PG_Transactions!$G:$G,PG_Transactions!$AK:$AK,$H587,PG_Transactions!$E:$E,"CAPTURE",PG_Transactions!$AQ:$AQ,1)</f>
        <v>5998</v>
      </c>
      <c r="K587">
        <f t="shared" si="33"/>
        <v>0</v>
      </c>
      <c r="L587" t="str">
        <f t="shared" si="34"/>
        <v>Amount Match</v>
      </c>
    </row>
    <row r="588" spans="1:12" hidden="1" x14ac:dyDescent="0.3">
      <c r="A588" t="s">
        <v>1195</v>
      </c>
      <c r="B588" s="1">
        <v>46273</v>
      </c>
      <c r="C588" t="s">
        <v>1048</v>
      </c>
      <c r="D588" t="s">
        <v>27</v>
      </c>
      <c r="E588" t="s">
        <v>9</v>
      </c>
      <c r="F588" s="2">
        <v>3499</v>
      </c>
      <c r="G588" t="s">
        <v>56</v>
      </c>
      <c r="H588" t="str">
        <f t="shared" si="32"/>
        <v>ORD26000587</v>
      </c>
      <c r="I588">
        <f>COUNTIFS(PG_Transactions!$AK:$AK,$H588,PG_Transactions!$E:$E,"CAPTURE",PG_Transactions!$AQ:$AQ,1)</f>
        <v>1</v>
      </c>
      <c r="J588">
        <f>SUMIFS(PG_Transactions!$G:$G,PG_Transactions!$AK:$AK,$H588,PG_Transactions!$E:$E,"CAPTURE",PG_Transactions!$AQ:$AQ,1)</f>
        <v>3499</v>
      </c>
      <c r="K588">
        <f t="shared" si="33"/>
        <v>0</v>
      </c>
      <c r="L588" t="str">
        <f t="shared" si="34"/>
        <v>Amount Match</v>
      </c>
    </row>
    <row r="589" spans="1:12" hidden="1" x14ac:dyDescent="0.3">
      <c r="A589" t="s">
        <v>1196</v>
      </c>
      <c r="B589" s="1">
        <v>46282</v>
      </c>
      <c r="C589" t="s">
        <v>1197</v>
      </c>
      <c r="D589" t="s">
        <v>16</v>
      </c>
      <c r="E589" t="s">
        <v>17</v>
      </c>
      <c r="F589">
        <v>349</v>
      </c>
      <c r="G589" t="s">
        <v>10</v>
      </c>
      <c r="H589" t="str">
        <f t="shared" si="32"/>
        <v>ORD26000588</v>
      </c>
      <c r="I589">
        <f>COUNTIFS(PG_Transactions!$AK:$AK,$H589,PG_Transactions!$E:$E,"CAPTURE",PG_Transactions!$AQ:$AQ,1)</f>
        <v>1</v>
      </c>
      <c r="J589">
        <f>SUMIFS(PG_Transactions!$G:$G,PG_Transactions!$AK:$AK,$H589,PG_Transactions!$E:$E,"CAPTURE",PG_Transactions!$AQ:$AQ,1)</f>
        <v>349</v>
      </c>
      <c r="K589">
        <f t="shared" si="33"/>
        <v>0</v>
      </c>
      <c r="L589" t="str">
        <f t="shared" si="34"/>
        <v>Amount Match</v>
      </c>
    </row>
    <row r="590" spans="1:12" hidden="1" x14ac:dyDescent="0.3">
      <c r="A590" t="s">
        <v>1198</v>
      </c>
      <c r="B590" s="1">
        <v>46294</v>
      </c>
      <c r="C590" t="s">
        <v>1199</v>
      </c>
      <c r="D590" t="s">
        <v>8</v>
      </c>
      <c r="E590" t="s">
        <v>17</v>
      </c>
      <c r="F590">
        <v>7597</v>
      </c>
      <c r="G590" t="s">
        <v>10</v>
      </c>
      <c r="H590" t="str">
        <f t="shared" si="32"/>
        <v>ORD26000589</v>
      </c>
      <c r="I590">
        <f>COUNTIFS(PG_Transactions!$AK:$AK,$H590,PG_Transactions!$E:$E,"CAPTURE",PG_Transactions!$AQ:$AQ,1)</f>
        <v>1</v>
      </c>
      <c r="J590">
        <f>SUMIFS(PG_Transactions!$G:$G,PG_Transactions!$AK:$AK,$H590,PG_Transactions!$E:$E,"CAPTURE",PG_Transactions!$AQ:$AQ,1)</f>
        <v>7597</v>
      </c>
      <c r="K590">
        <f t="shared" si="33"/>
        <v>0</v>
      </c>
      <c r="L590" t="str">
        <f t="shared" si="34"/>
        <v>Amount Match</v>
      </c>
    </row>
    <row r="591" spans="1:12" hidden="1" x14ac:dyDescent="0.3">
      <c r="A591" t="s">
        <v>1200</v>
      </c>
      <c r="B591" s="1">
        <v>46286</v>
      </c>
      <c r="C591" t="s">
        <v>1201</v>
      </c>
      <c r="D591" t="s">
        <v>8</v>
      </c>
      <c r="E591" t="s">
        <v>9</v>
      </c>
      <c r="F591">
        <v>299</v>
      </c>
      <c r="G591" t="s">
        <v>10</v>
      </c>
      <c r="H591" t="str">
        <f t="shared" si="32"/>
        <v>ORD26000590</v>
      </c>
      <c r="I591">
        <f>COUNTIFS(PG_Transactions!$AK:$AK,$H591,PG_Transactions!$E:$E,"CAPTURE",PG_Transactions!$AQ:$AQ,1)</f>
        <v>1</v>
      </c>
      <c r="J591">
        <f>SUMIFS(PG_Transactions!$G:$G,PG_Transactions!$AK:$AK,$H591,PG_Transactions!$E:$E,"CAPTURE",PG_Transactions!$AQ:$AQ,1)</f>
        <v>299</v>
      </c>
      <c r="K591">
        <f t="shared" si="33"/>
        <v>0</v>
      </c>
      <c r="L591" t="str">
        <f t="shared" si="34"/>
        <v>Amount Match</v>
      </c>
    </row>
    <row r="592" spans="1:12" hidden="1" x14ac:dyDescent="0.3">
      <c r="A592" t="s">
        <v>1202</v>
      </c>
      <c r="B592" s="1">
        <v>46283</v>
      </c>
      <c r="C592" t="s">
        <v>1203</v>
      </c>
      <c r="D592" t="s">
        <v>65</v>
      </c>
      <c r="E592" t="s">
        <v>9</v>
      </c>
      <c r="F592">
        <v>1499</v>
      </c>
      <c r="G592" t="s">
        <v>10</v>
      </c>
      <c r="H592" t="str">
        <f t="shared" si="32"/>
        <v>ORD26000591</v>
      </c>
      <c r="I592">
        <f>COUNTIFS(PG_Transactions!$AK:$AK,$H592,PG_Transactions!$E:$E,"CAPTURE",PG_Transactions!$AQ:$AQ,1)</f>
        <v>1</v>
      </c>
      <c r="J592">
        <f>SUMIFS(PG_Transactions!$G:$G,PG_Transactions!$AK:$AK,$H592,PG_Transactions!$E:$E,"CAPTURE",PG_Transactions!$AQ:$AQ,1)</f>
        <v>1499</v>
      </c>
      <c r="K592">
        <f t="shared" si="33"/>
        <v>0</v>
      </c>
      <c r="L592" t="str">
        <f t="shared" si="34"/>
        <v>Amount Match</v>
      </c>
    </row>
    <row r="593" spans="1:12" hidden="1" x14ac:dyDescent="0.3">
      <c r="A593" t="s">
        <v>1204</v>
      </c>
      <c r="B593" s="1">
        <v>46275</v>
      </c>
      <c r="C593" t="s">
        <v>1205</v>
      </c>
      <c r="D593" t="s">
        <v>51</v>
      </c>
      <c r="E593" t="s">
        <v>9</v>
      </c>
      <c r="F593">
        <v>3348</v>
      </c>
      <c r="G593" t="s">
        <v>10</v>
      </c>
      <c r="H593" t="str">
        <f t="shared" si="32"/>
        <v>ORD26000592</v>
      </c>
      <c r="I593">
        <f>COUNTIFS(PG_Transactions!$AK:$AK,$H593,PG_Transactions!$E:$E,"CAPTURE",PG_Transactions!$AQ:$AQ,1)</f>
        <v>1</v>
      </c>
      <c r="J593">
        <f>SUMIFS(PG_Transactions!$G:$G,PG_Transactions!$AK:$AK,$H593,PG_Transactions!$E:$E,"CAPTURE",PG_Transactions!$AQ:$AQ,1)</f>
        <v>3348</v>
      </c>
      <c r="K593">
        <f t="shared" si="33"/>
        <v>0</v>
      </c>
      <c r="L593" t="str">
        <f t="shared" si="34"/>
        <v>Amount Match</v>
      </c>
    </row>
    <row r="594" spans="1:12" hidden="1" x14ac:dyDescent="0.3">
      <c r="A594" t="s">
        <v>1206</v>
      </c>
      <c r="B594" s="1">
        <v>46279</v>
      </c>
      <c r="C594" t="s">
        <v>1207</v>
      </c>
      <c r="D594" t="s">
        <v>8</v>
      </c>
      <c r="E594" t="s">
        <v>9</v>
      </c>
      <c r="F594">
        <v>1799</v>
      </c>
      <c r="G594" t="s">
        <v>10</v>
      </c>
      <c r="H594" t="str">
        <f t="shared" si="32"/>
        <v>ORD26000593</v>
      </c>
      <c r="I594">
        <f>COUNTIFS(PG_Transactions!$AK:$AK,$H594,PG_Transactions!$E:$E,"CAPTURE",PG_Transactions!$AQ:$AQ,1)</f>
        <v>1</v>
      </c>
      <c r="J594">
        <f>SUMIFS(PG_Transactions!$G:$G,PG_Transactions!$AK:$AK,$H594,PG_Transactions!$E:$E,"CAPTURE",PG_Transactions!$AQ:$AQ,1)</f>
        <v>1799</v>
      </c>
      <c r="K594">
        <f t="shared" si="33"/>
        <v>0</v>
      </c>
      <c r="L594" t="str">
        <f t="shared" si="34"/>
        <v>Amount Match</v>
      </c>
    </row>
    <row r="595" spans="1:12" hidden="1" x14ac:dyDescent="0.3">
      <c r="A595" t="s">
        <v>1208</v>
      </c>
      <c r="B595" s="1">
        <v>46281</v>
      </c>
      <c r="C595" t="s">
        <v>1209</v>
      </c>
      <c r="D595" t="s">
        <v>13</v>
      </c>
      <c r="E595" t="s">
        <v>9</v>
      </c>
      <c r="F595">
        <v>2499</v>
      </c>
      <c r="G595" t="s">
        <v>10</v>
      </c>
      <c r="H595" t="str">
        <f t="shared" si="32"/>
        <v>ORD26000594</v>
      </c>
      <c r="I595">
        <f>COUNTIFS(PG_Transactions!$AK:$AK,$H595,PG_Transactions!$E:$E,"CAPTURE",PG_Transactions!$AQ:$AQ,1)</f>
        <v>1</v>
      </c>
      <c r="J595">
        <f>SUMIFS(PG_Transactions!$G:$G,PG_Transactions!$AK:$AK,$H595,PG_Transactions!$E:$E,"CAPTURE",PG_Transactions!$AQ:$AQ,1)</f>
        <v>2499</v>
      </c>
      <c r="K595">
        <f t="shared" si="33"/>
        <v>0</v>
      </c>
      <c r="L595" t="str">
        <f t="shared" si="34"/>
        <v>Amount Match</v>
      </c>
    </row>
    <row r="596" spans="1:12" hidden="1" x14ac:dyDescent="0.3">
      <c r="A596" t="s">
        <v>1210</v>
      </c>
      <c r="B596" s="1">
        <v>46277</v>
      </c>
      <c r="C596" t="s">
        <v>1211</v>
      </c>
      <c r="D596" t="s">
        <v>24</v>
      </c>
      <c r="E596" t="s">
        <v>9</v>
      </c>
      <c r="F596">
        <v>2597</v>
      </c>
      <c r="G596" t="s">
        <v>10</v>
      </c>
      <c r="H596" t="str">
        <f t="shared" si="32"/>
        <v>ORD26000595</v>
      </c>
      <c r="I596">
        <f>COUNTIFS(PG_Transactions!$AK:$AK,$H596,PG_Transactions!$E:$E,"CAPTURE",PG_Transactions!$AQ:$AQ,1)</f>
        <v>1</v>
      </c>
      <c r="J596">
        <f>SUMIFS(PG_Transactions!$G:$G,PG_Transactions!$AK:$AK,$H596,PG_Transactions!$E:$E,"CAPTURE",PG_Transactions!$AQ:$AQ,1)</f>
        <v>2597</v>
      </c>
      <c r="K596">
        <f t="shared" si="33"/>
        <v>0</v>
      </c>
      <c r="L596" t="str">
        <f t="shared" si="34"/>
        <v>Amount Match</v>
      </c>
    </row>
    <row r="597" spans="1:12" hidden="1" x14ac:dyDescent="0.3">
      <c r="A597" t="s">
        <v>1212</v>
      </c>
      <c r="B597" s="1">
        <v>46276</v>
      </c>
      <c r="C597" t="s">
        <v>1213</v>
      </c>
      <c r="D597" t="s">
        <v>27</v>
      </c>
      <c r="E597" t="s">
        <v>9</v>
      </c>
      <c r="F597">
        <v>299</v>
      </c>
      <c r="G597" t="s">
        <v>10</v>
      </c>
      <c r="H597" t="str">
        <f t="shared" si="32"/>
        <v>ORD26000596</v>
      </c>
      <c r="I597">
        <f>COUNTIFS(PG_Transactions!$AK:$AK,$H597,PG_Transactions!$E:$E,"CAPTURE",PG_Transactions!$AQ:$AQ,1)</f>
        <v>1</v>
      </c>
      <c r="J597">
        <f>SUMIFS(PG_Transactions!$G:$G,PG_Transactions!$AK:$AK,$H597,PG_Transactions!$E:$E,"CAPTURE",PG_Transactions!$AQ:$AQ,1)</f>
        <v>299</v>
      </c>
      <c r="K597">
        <f t="shared" si="33"/>
        <v>0</v>
      </c>
      <c r="L597" t="str">
        <f t="shared" si="34"/>
        <v>Amount Match</v>
      </c>
    </row>
    <row r="598" spans="1:12" hidden="1" x14ac:dyDescent="0.3">
      <c r="A598" t="s">
        <v>1214</v>
      </c>
      <c r="B598" s="1">
        <v>46287</v>
      </c>
      <c r="C598" t="s">
        <v>1215</v>
      </c>
      <c r="D598" t="s">
        <v>32</v>
      </c>
      <c r="E598" t="s">
        <v>9</v>
      </c>
      <c r="F598">
        <v>848</v>
      </c>
      <c r="G598" t="s">
        <v>10</v>
      </c>
      <c r="H598" t="str">
        <f t="shared" si="32"/>
        <v>ORD26000597</v>
      </c>
      <c r="I598">
        <f>COUNTIFS(PG_Transactions!$AK:$AK,$H598,PG_Transactions!$E:$E,"CAPTURE",PG_Transactions!$AQ:$AQ,1)</f>
        <v>1</v>
      </c>
      <c r="J598">
        <f>SUMIFS(PG_Transactions!$G:$G,PG_Transactions!$AK:$AK,$H598,PG_Transactions!$E:$E,"CAPTURE",PG_Transactions!$AQ:$AQ,1)</f>
        <v>848</v>
      </c>
      <c r="K598">
        <f t="shared" si="33"/>
        <v>0</v>
      </c>
      <c r="L598" t="str">
        <f t="shared" si="34"/>
        <v>Amount Match</v>
      </c>
    </row>
    <row r="599" spans="1:12" hidden="1" x14ac:dyDescent="0.3">
      <c r="A599" t="s">
        <v>1216</v>
      </c>
      <c r="B599" s="1">
        <v>46286</v>
      </c>
      <c r="C599" t="s">
        <v>1217</v>
      </c>
      <c r="D599" t="s">
        <v>65</v>
      </c>
      <c r="E599" t="s">
        <v>9</v>
      </c>
      <c r="F599">
        <v>1499</v>
      </c>
      <c r="G599" t="s">
        <v>56</v>
      </c>
      <c r="H599" t="str">
        <f t="shared" si="32"/>
        <v>ORD26000598</v>
      </c>
      <c r="I599">
        <f>COUNTIFS(PG_Transactions!$AK:$AK,$H599,PG_Transactions!$E:$E,"CAPTURE",PG_Transactions!$AQ:$AQ,1)</f>
        <v>1</v>
      </c>
      <c r="J599">
        <f>SUMIFS(PG_Transactions!$G:$G,PG_Transactions!$AK:$AK,$H599,PG_Transactions!$E:$E,"CAPTURE",PG_Transactions!$AQ:$AQ,1)</f>
        <v>1499</v>
      </c>
      <c r="K599">
        <f t="shared" si="33"/>
        <v>0</v>
      </c>
      <c r="L599" t="str">
        <f t="shared" si="34"/>
        <v>Amount Match</v>
      </c>
    </row>
    <row r="600" spans="1:12" hidden="1" x14ac:dyDescent="0.3">
      <c r="A600" t="s">
        <v>1218</v>
      </c>
      <c r="B600" s="1">
        <v>46269</v>
      </c>
      <c r="C600" t="s">
        <v>1219</v>
      </c>
      <c r="D600" t="s">
        <v>41</v>
      </c>
      <c r="E600" t="s">
        <v>9</v>
      </c>
      <c r="F600">
        <v>7999</v>
      </c>
      <c r="G600" t="s">
        <v>10</v>
      </c>
      <c r="H600" t="str">
        <f t="shared" si="32"/>
        <v>ORD26000599</v>
      </c>
      <c r="I600">
        <f>COUNTIFS(PG_Transactions!$AK:$AK,$H600,PG_Transactions!$E:$E,"CAPTURE",PG_Transactions!$AQ:$AQ,1)</f>
        <v>1</v>
      </c>
      <c r="J600">
        <f>SUMIFS(PG_Transactions!$G:$G,PG_Transactions!$AK:$AK,$H600,PG_Transactions!$E:$E,"CAPTURE",PG_Transactions!$AQ:$AQ,1)</f>
        <v>7999</v>
      </c>
      <c r="K600">
        <f t="shared" si="33"/>
        <v>0</v>
      </c>
      <c r="L600" t="str">
        <f t="shared" si="34"/>
        <v>Amount Match</v>
      </c>
    </row>
    <row r="601" spans="1:12" hidden="1" x14ac:dyDescent="0.3">
      <c r="A601" t="s">
        <v>1220</v>
      </c>
      <c r="B601" s="1">
        <v>46279</v>
      </c>
      <c r="C601" t="s">
        <v>1221</v>
      </c>
      <c r="D601" t="s">
        <v>51</v>
      </c>
      <c r="E601" t="s">
        <v>9</v>
      </c>
      <c r="F601">
        <v>8697</v>
      </c>
      <c r="G601" t="s">
        <v>10</v>
      </c>
      <c r="H601" t="str">
        <f t="shared" si="32"/>
        <v>ORD26000600</v>
      </c>
      <c r="I601">
        <f>COUNTIFS(PG_Transactions!$AK:$AK,$H601,PG_Transactions!$E:$E,"CAPTURE",PG_Transactions!$AQ:$AQ,1)</f>
        <v>1</v>
      </c>
      <c r="J601">
        <f>SUMIFS(PG_Transactions!$G:$G,PG_Transactions!$AK:$AK,$H601,PG_Transactions!$E:$E,"CAPTURE",PG_Transactions!$AQ:$AQ,1)</f>
        <v>8697</v>
      </c>
      <c r="K601">
        <f t="shared" si="33"/>
        <v>0</v>
      </c>
      <c r="L601" t="str">
        <f t="shared" si="34"/>
        <v>Amount Match</v>
      </c>
    </row>
    <row r="602" spans="1:12" hidden="1" x14ac:dyDescent="0.3">
      <c r="A602" t="s">
        <v>1222</v>
      </c>
      <c r="B602" s="1">
        <v>46276</v>
      </c>
      <c r="C602" t="s">
        <v>1223</v>
      </c>
      <c r="D602" t="s">
        <v>41</v>
      </c>
      <c r="E602" t="s">
        <v>9</v>
      </c>
      <c r="F602">
        <v>1499</v>
      </c>
      <c r="G602" t="s">
        <v>70</v>
      </c>
      <c r="H602" t="str">
        <f t="shared" si="32"/>
        <v>ORD26000601</v>
      </c>
      <c r="I602">
        <f>COUNTIFS(PG_Transactions!$AK:$AK,$H602,PG_Transactions!$E:$E,"CAPTURE",PG_Transactions!$AQ:$AQ,1)</f>
        <v>0</v>
      </c>
      <c r="J602">
        <f>SUMIFS(PG_Transactions!$G:$G,PG_Transactions!$AK:$AK,$H602,PG_Transactions!$E:$E,"CAPTURE",PG_Transactions!$AQ:$AQ,1)</f>
        <v>0</v>
      </c>
      <c r="K602">
        <f t="shared" si="33"/>
        <v>-1499</v>
      </c>
      <c r="L602" t="str">
        <f t="shared" si="34"/>
        <v>No Capture</v>
      </c>
    </row>
    <row r="603" spans="1:12" hidden="1" x14ac:dyDescent="0.3">
      <c r="A603" t="s">
        <v>1224</v>
      </c>
      <c r="B603" s="1">
        <v>46292</v>
      </c>
      <c r="C603" t="s">
        <v>1225</v>
      </c>
      <c r="D603" t="s">
        <v>32</v>
      </c>
      <c r="E603" t="s">
        <v>9</v>
      </c>
      <c r="F603">
        <v>499</v>
      </c>
      <c r="G603" t="s">
        <v>10</v>
      </c>
      <c r="H603" t="str">
        <f t="shared" si="32"/>
        <v>ORD26000602</v>
      </c>
      <c r="I603">
        <f>COUNTIFS(PG_Transactions!$AK:$AK,$H603,PG_Transactions!$E:$E,"CAPTURE",PG_Transactions!$AQ:$AQ,1)</f>
        <v>1</v>
      </c>
      <c r="J603">
        <f>SUMIFS(PG_Transactions!$G:$G,PG_Transactions!$AK:$AK,$H603,PG_Transactions!$E:$E,"CAPTURE",PG_Transactions!$AQ:$AQ,1)</f>
        <v>499</v>
      </c>
      <c r="K603">
        <f t="shared" si="33"/>
        <v>0</v>
      </c>
      <c r="L603" t="str">
        <f t="shared" si="34"/>
        <v>Amount Match</v>
      </c>
    </row>
    <row r="604" spans="1:12" hidden="1" x14ac:dyDescent="0.3">
      <c r="A604" t="s">
        <v>1226</v>
      </c>
      <c r="B604" s="1">
        <v>46292</v>
      </c>
      <c r="C604" t="s">
        <v>1227</v>
      </c>
      <c r="D604" t="s">
        <v>8</v>
      </c>
      <c r="E604" t="s">
        <v>9</v>
      </c>
      <c r="F604">
        <v>11498</v>
      </c>
      <c r="G604" t="s">
        <v>10</v>
      </c>
      <c r="H604" t="str">
        <f t="shared" si="32"/>
        <v>ORD26000603</v>
      </c>
      <c r="I604">
        <f>COUNTIFS(PG_Transactions!$AK:$AK,$H604,PG_Transactions!$E:$E,"CAPTURE",PG_Transactions!$AQ:$AQ,1)</f>
        <v>1</v>
      </c>
      <c r="J604">
        <f>SUMIFS(PG_Transactions!$G:$G,PG_Transactions!$AK:$AK,$H604,PG_Transactions!$E:$E,"CAPTURE",PG_Transactions!$AQ:$AQ,1)</f>
        <v>11498</v>
      </c>
      <c r="K604">
        <f t="shared" si="33"/>
        <v>0</v>
      </c>
      <c r="L604" t="str">
        <f t="shared" si="34"/>
        <v>Amount Match</v>
      </c>
    </row>
    <row r="605" spans="1:12" hidden="1" x14ac:dyDescent="0.3">
      <c r="A605" t="s">
        <v>1228</v>
      </c>
      <c r="B605" s="1">
        <v>46270</v>
      </c>
      <c r="C605" t="s">
        <v>1229</v>
      </c>
      <c r="D605" t="s">
        <v>24</v>
      </c>
      <c r="E605" t="s">
        <v>9</v>
      </c>
      <c r="F605">
        <v>11797</v>
      </c>
      <c r="G605" t="s">
        <v>10</v>
      </c>
      <c r="H605" t="str">
        <f t="shared" si="32"/>
        <v>ORD26000604</v>
      </c>
      <c r="I605">
        <f>COUNTIFS(PG_Transactions!$AK:$AK,$H605,PG_Transactions!$E:$E,"CAPTURE",PG_Transactions!$AQ:$AQ,1)</f>
        <v>1</v>
      </c>
      <c r="J605">
        <f>SUMIFS(PG_Transactions!$G:$G,PG_Transactions!$AK:$AK,$H605,PG_Transactions!$E:$E,"CAPTURE",PG_Transactions!$AQ:$AQ,1)</f>
        <v>11797</v>
      </c>
      <c r="K605">
        <f t="shared" si="33"/>
        <v>0</v>
      </c>
      <c r="L605" t="str">
        <f t="shared" si="34"/>
        <v>Amount Match</v>
      </c>
    </row>
    <row r="606" spans="1:12" hidden="1" x14ac:dyDescent="0.3">
      <c r="A606" t="s">
        <v>1230</v>
      </c>
      <c r="B606" s="1">
        <v>46291</v>
      </c>
      <c r="C606" t="s">
        <v>1231</v>
      </c>
      <c r="D606" t="s">
        <v>27</v>
      </c>
      <c r="E606" t="s">
        <v>9</v>
      </c>
      <c r="F606">
        <v>4498</v>
      </c>
      <c r="G606" t="s">
        <v>10</v>
      </c>
      <c r="H606" t="str">
        <f t="shared" si="32"/>
        <v>ORD26000605</v>
      </c>
      <c r="I606">
        <f>COUNTIFS(PG_Transactions!$AK:$AK,$H606,PG_Transactions!$E:$E,"CAPTURE",PG_Transactions!$AQ:$AQ,1)</f>
        <v>1</v>
      </c>
      <c r="J606">
        <f>SUMIFS(PG_Transactions!$G:$G,PG_Transactions!$AK:$AK,$H606,PG_Transactions!$E:$E,"CAPTURE",PG_Transactions!$AQ:$AQ,1)</f>
        <v>4498</v>
      </c>
      <c r="K606">
        <f t="shared" si="33"/>
        <v>0</v>
      </c>
      <c r="L606" t="str">
        <f t="shared" si="34"/>
        <v>Amount Match</v>
      </c>
    </row>
    <row r="607" spans="1:12" hidden="1" x14ac:dyDescent="0.3">
      <c r="A607" t="s">
        <v>1232</v>
      </c>
      <c r="B607" s="1">
        <v>46266</v>
      </c>
      <c r="C607" t="s">
        <v>1233</v>
      </c>
      <c r="D607" t="s">
        <v>24</v>
      </c>
      <c r="E607" t="s">
        <v>9</v>
      </c>
      <c r="F607">
        <v>11997</v>
      </c>
      <c r="G607" t="s">
        <v>10</v>
      </c>
      <c r="H607" t="str">
        <f t="shared" si="32"/>
        <v>ORD26000606</v>
      </c>
      <c r="I607">
        <f>COUNTIFS(PG_Transactions!$AK:$AK,$H607,PG_Transactions!$E:$E,"CAPTURE",PG_Transactions!$AQ:$AQ,1)</f>
        <v>1</v>
      </c>
      <c r="J607">
        <f>SUMIFS(PG_Transactions!$G:$G,PG_Transactions!$AK:$AK,$H607,PG_Transactions!$E:$E,"CAPTURE",PG_Transactions!$AQ:$AQ,1)</f>
        <v>11997</v>
      </c>
      <c r="K607">
        <f t="shared" si="33"/>
        <v>0</v>
      </c>
      <c r="L607" t="str">
        <f t="shared" si="34"/>
        <v>Amount Match</v>
      </c>
    </row>
    <row r="608" spans="1:12" hidden="1" x14ac:dyDescent="0.3">
      <c r="A608" t="s">
        <v>1234</v>
      </c>
      <c r="B608" s="1">
        <v>46267</v>
      </c>
      <c r="C608" t="s">
        <v>1235</v>
      </c>
      <c r="D608" t="s">
        <v>38</v>
      </c>
      <c r="E608" t="s">
        <v>9</v>
      </c>
      <c r="F608">
        <v>799</v>
      </c>
      <c r="G608" t="s">
        <v>10</v>
      </c>
      <c r="H608" t="str">
        <f t="shared" si="32"/>
        <v>ORD26000607</v>
      </c>
      <c r="I608">
        <f>COUNTIFS(PG_Transactions!$AK:$AK,$H608,PG_Transactions!$E:$E,"CAPTURE",PG_Transactions!$AQ:$AQ,1)</f>
        <v>1</v>
      </c>
      <c r="J608">
        <f>SUMIFS(PG_Transactions!$G:$G,PG_Transactions!$AK:$AK,$H608,PG_Transactions!$E:$E,"CAPTURE",PG_Transactions!$AQ:$AQ,1)</f>
        <v>799</v>
      </c>
      <c r="K608">
        <f t="shared" si="33"/>
        <v>0</v>
      </c>
      <c r="L608" t="str">
        <f t="shared" si="34"/>
        <v>Amount Match</v>
      </c>
    </row>
    <row r="609" spans="1:12" hidden="1" x14ac:dyDescent="0.3">
      <c r="A609" t="s">
        <v>1236</v>
      </c>
      <c r="B609" s="1">
        <v>46290</v>
      </c>
      <c r="C609" t="s">
        <v>1237</v>
      </c>
      <c r="D609" t="s">
        <v>38</v>
      </c>
      <c r="E609" t="s">
        <v>44</v>
      </c>
      <c r="F609">
        <v>8497</v>
      </c>
      <c r="G609" t="s">
        <v>10</v>
      </c>
      <c r="H609" t="str">
        <f t="shared" si="32"/>
        <v>ORD26000608</v>
      </c>
      <c r="I609">
        <f>COUNTIFS(PG_Transactions!$AK:$AK,$H609,PG_Transactions!$E:$E,"CAPTURE",PG_Transactions!$AQ:$AQ,1)</f>
        <v>1</v>
      </c>
      <c r="J609">
        <f>SUMIFS(PG_Transactions!$G:$G,PG_Transactions!$AK:$AK,$H609,PG_Transactions!$E:$E,"CAPTURE",PG_Transactions!$AQ:$AQ,1)</f>
        <v>8497</v>
      </c>
      <c r="K609">
        <f t="shared" si="33"/>
        <v>0</v>
      </c>
      <c r="L609" t="str">
        <f t="shared" si="34"/>
        <v>Amount Match</v>
      </c>
    </row>
    <row r="610" spans="1:12" hidden="1" x14ac:dyDescent="0.3">
      <c r="A610" t="s">
        <v>1238</v>
      </c>
      <c r="B610" s="1">
        <v>46282</v>
      </c>
      <c r="C610" t="s">
        <v>1239</v>
      </c>
      <c r="D610" t="s">
        <v>41</v>
      </c>
      <c r="E610" t="s">
        <v>17</v>
      </c>
      <c r="F610">
        <v>6347</v>
      </c>
      <c r="G610" t="s">
        <v>10</v>
      </c>
      <c r="H610" t="str">
        <f t="shared" si="32"/>
        <v>ORD26000609</v>
      </c>
      <c r="I610">
        <f>COUNTIFS(PG_Transactions!$AK:$AK,$H610,PG_Transactions!$E:$E,"CAPTURE",PG_Transactions!$AQ:$AQ,1)</f>
        <v>1</v>
      </c>
      <c r="J610">
        <f>SUMIFS(PG_Transactions!$G:$G,PG_Transactions!$AK:$AK,$H610,PG_Transactions!$E:$E,"CAPTURE",PG_Transactions!$AQ:$AQ,1)</f>
        <v>6347</v>
      </c>
      <c r="K610">
        <f t="shared" si="33"/>
        <v>0</v>
      </c>
      <c r="L610" t="str">
        <f t="shared" si="34"/>
        <v>Amount Match</v>
      </c>
    </row>
    <row r="611" spans="1:12" hidden="1" x14ac:dyDescent="0.3">
      <c r="A611" t="s">
        <v>1240</v>
      </c>
      <c r="B611" s="1">
        <v>46287</v>
      </c>
      <c r="C611" t="s">
        <v>1241</v>
      </c>
      <c r="D611" t="s">
        <v>65</v>
      </c>
      <c r="E611" t="s">
        <v>17</v>
      </c>
      <c r="F611">
        <v>4797</v>
      </c>
      <c r="G611" t="s">
        <v>10</v>
      </c>
      <c r="H611" t="str">
        <f t="shared" si="32"/>
        <v>ORD26000610</v>
      </c>
      <c r="I611">
        <f>COUNTIFS(PG_Transactions!$AK:$AK,$H611,PG_Transactions!$E:$E,"CAPTURE",PG_Transactions!$AQ:$AQ,1)</f>
        <v>1</v>
      </c>
      <c r="J611">
        <f>SUMIFS(PG_Transactions!$G:$G,PG_Transactions!$AK:$AK,$H611,PG_Transactions!$E:$E,"CAPTURE",PG_Transactions!$AQ:$AQ,1)</f>
        <v>4797</v>
      </c>
      <c r="K611">
        <f t="shared" si="33"/>
        <v>0</v>
      </c>
      <c r="L611" t="str">
        <f t="shared" si="34"/>
        <v>Amount Match</v>
      </c>
    </row>
    <row r="612" spans="1:12" hidden="1" x14ac:dyDescent="0.3">
      <c r="A612" t="s">
        <v>1242</v>
      </c>
      <c r="B612" s="1">
        <v>46266</v>
      </c>
      <c r="C612" t="s">
        <v>1243</v>
      </c>
      <c r="D612" t="s">
        <v>8</v>
      </c>
      <c r="E612" t="s">
        <v>9</v>
      </c>
      <c r="F612">
        <v>10297</v>
      </c>
      <c r="G612" t="s">
        <v>10</v>
      </c>
      <c r="H612" t="str">
        <f t="shared" si="32"/>
        <v>ORD26000611</v>
      </c>
      <c r="I612">
        <f>COUNTIFS(PG_Transactions!$AK:$AK,$H612,PG_Transactions!$E:$E,"CAPTURE",PG_Transactions!$AQ:$AQ,1)</f>
        <v>1</v>
      </c>
      <c r="J612">
        <f>SUMIFS(PG_Transactions!$G:$G,PG_Transactions!$AK:$AK,$H612,PG_Transactions!$E:$E,"CAPTURE",PG_Transactions!$AQ:$AQ,1)</f>
        <v>10297</v>
      </c>
      <c r="K612">
        <f t="shared" si="33"/>
        <v>0</v>
      </c>
      <c r="L612" t="str">
        <f t="shared" si="34"/>
        <v>Amount Match</v>
      </c>
    </row>
    <row r="613" spans="1:12" hidden="1" x14ac:dyDescent="0.3">
      <c r="A613" t="s">
        <v>1244</v>
      </c>
      <c r="B613" s="1">
        <v>46290</v>
      </c>
      <c r="C613" t="s">
        <v>1245</v>
      </c>
      <c r="D613" t="s">
        <v>13</v>
      </c>
      <c r="E613" t="s">
        <v>9</v>
      </c>
      <c r="F613">
        <v>1598</v>
      </c>
      <c r="G613" t="s">
        <v>10</v>
      </c>
      <c r="H613" t="str">
        <f t="shared" si="32"/>
        <v>ORD26000612</v>
      </c>
      <c r="I613">
        <f>COUNTIFS(PG_Transactions!$AK:$AK,$H613,PG_Transactions!$E:$E,"CAPTURE",PG_Transactions!$AQ:$AQ,1)</f>
        <v>1</v>
      </c>
      <c r="J613">
        <f>SUMIFS(PG_Transactions!$G:$G,PG_Transactions!$AK:$AK,$H613,PG_Transactions!$E:$E,"CAPTURE",PG_Transactions!$AQ:$AQ,1)</f>
        <v>1598</v>
      </c>
      <c r="K613">
        <f t="shared" si="33"/>
        <v>0</v>
      </c>
      <c r="L613" t="str">
        <f t="shared" si="34"/>
        <v>Amount Match</v>
      </c>
    </row>
    <row r="614" spans="1:12" hidden="1" x14ac:dyDescent="0.3">
      <c r="A614" t="s">
        <v>1246</v>
      </c>
      <c r="B614" s="1">
        <v>46283</v>
      </c>
      <c r="C614" t="s">
        <v>1247</v>
      </c>
      <c r="D614" t="s">
        <v>24</v>
      </c>
      <c r="E614" t="s">
        <v>9</v>
      </c>
      <c r="F614">
        <v>10597</v>
      </c>
      <c r="G614" t="s">
        <v>10</v>
      </c>
      <c r="H614" t="str">
        <f t="shared" si="32"/>
        <v>ORD26000613</v>
      </c>
      <c r="I614">
        <f>COUNTIFS(PG_Transactions!$AK:$AK,$H614,PG_Transactions!$E:$E,"CAPTURE",PG_Transactions!$AQ:$AQ,1)</f>
        <v>1</v>
      </c>
      <c r="J614">
        <f>SUMIFS(PG_Transactions!$G:$G,PG_Transactions!$AK:$AK,$H614,PG_Transactions!$E:$E,"CAPTURE",PG_Transactions!$AQ:$AQ,1)</f>
        <v>10597</v>
      </c>
      <c r="K614">
        <f t="shared" si="33"/>
        <v>0</v>
      </c>
      <c r="L614" t="str">
        <f t="shared" si="34"/>
        <v>Amount Match</v>
      </c>
    </row>
    <row r="615" spans="1:12" hidden="1" x14ac:dyDescent="0.3">
      <c r="A615" t="s">
        <v>1248</v>
      </c>
      <c r="B615" s="1">
        <v>46268</v>
      </c>
      <c r="C615" t="s">
        <v>1249</v>
      </c>
      <c r="D615" t="s">
        <v>65</v>
      </c>
      <c r="E615" t="s">
        <v>9</v>
      </c>
      <c r="F615">
        <v>2498</v>
      </c>
      <c r="G615" t="s">
        <v>10</v>
      </c>
      <c r="H615" t="str">
        <f t="shared" si="32"/>
        <v>ORD26000614</v>
      </c>
      <c r="I615">
        <f>COUNTIFS(PG_Transactions!$AK:$AK,$H615,PG_Transactions!$E:$E,"CAPTURE",PG_Transactions!$AQ:$AQ,1)</f>
        <v>1</v>
      </c>
      <c r="J615">
        <f>SUMIFS(PG_Transactions!$G:$G,PG_Transactions!$AK:$AK,$H615,PG_Transactions!$E:$E,"CAPTURE",PG_Transactions!$AQ:$AQ,1)</f>
        <v>2498</v>
      </c>
      <c r="K615">
        <f t="shared" si="33"/>
        <v>0</v>
      </c>
      <c r="L615" t="str">
        <f t="shared" si="34"/>
        <v>Amount Match</v>
      </c>
    </row>
    <row r="616" spans="1:12" hidden="1" x14ac:dyDescent="0.3">
      <c r="A616" t="s">
        <v>1250</v>
      </c>
      <c r="B616" s="1">
        <v>46269</v>
      </c>
      <c r="C616" t="s">
        <v>1251</v>
      </c>
      <c r="D616" t="s">
        <v>27</v>
      </c>
      <c r="E616" t="s">
        <v>9</v>
      </c>
      <c r="F616">
        <v>1598</v>
      </c>
      <c r="G616" t="s">
        <v>10</v>
      </c>
      <c r="H616" t="str">
        <f t="shared" si="32"/>
        <v>ORD26000615</v>
      </c>
      <c r="I616">
        <f>COUNTIFS(PG_Transactions!$AK:$AK,$H616,PG_Transactions!$E:$E,"CAPTURE",PG_Transactions!$AQ:$AQ,1)</f>
        <v>1</v>
      </c>
      <c r="J616">
        <f>SUMIFS(PG_Transactions!$G:$G,PG_Transactions!$AK:$AK,$H616,PG_Transactions!$E:$E,"CAPTURE",PG_Transactions!$AQ:$AQ,1)</f>
        <v>1598</v>
      </c>
      <c r="K616">
        <f t="shared" si="33"/>
        <v>0</v>
      </c>
      <c r="L616" t="str">
        <f t="shared" si="34"/>
        <v>Amount Match</v>
      </c>
    </row>
    <row r="617" spans="1:12" hidden="1" x14ac:dyDescent="0.3">
      <c r="A617" t="s">
        <v>1252</v>
      </c>
      <c r="B617" s="1">
        <v>46285</v>
      </c>
      <c r="C617" t="s">
        <v>1253</v>
      </c>
      <c r="D617" t="s">
        <v>41</v>
      </c>
      <c r="E617" t="s">
        <v>17</v>
      </c>
      <c r="F617">
        <v>4397</v>
      </c>
      <c r="G617" t="s">
        <v>10</v>
      </c>
      <c r="H617" t="str">
        <f t="shared" si="32"/>
        <v>ORD26000616</v>
      </c>
      <c r="I617">
        <f>COUNTIFS(PG_Transactions!$AK:$AK,$H617,PG_Transactions!$E:$E,"CAPTURE",PG_Transactions!$AQ:$AQ,1)</f>
        <v>1</v>
      </c>
      <c r="J617">
        <f>SUMIFS(PG_Transactions!$G:$G,PG_Transactions!$AK:$AK,$H617,PG_Transactions!$E:$E,"CAPTURE",PG_Transactions!$AQ:$AQ,1)</f>
        <v>4397</v>
      </c>
      <c r="K617">
        <f t="shared" si="33"/>
        <v>0</v>
      </c>
      <c r="L617" t="str">
        <f t="shared" si="34"/>
        <v>Amount Match</v>
      </c>
    </row>
    <row r="618" spans="1:12" hidden="1" x14ac:dyDescent="0.3">
      <c r="A618" t="s">
        <v>1254</v>
      </c>
      <c r="B618" s="1">
        <v>46292</v>
      </c>
      <c r="C618" t="s">
        <v>1255</v>
      </c>
      <c r="D618" t="s">
        <v>27</v>
      </c>
      <c r="E618" t="s">
        <v>9</v>
      </c>
      <c r="F618">
        <v>7999</v>
      </c>
      <c r="G618" t="s">
        <v>10</v>
      </c>
      <c r="H618" t="str">
        <f t="shared" si="32"/>
        <v>ORD26000617</v>
      </c>
      <c r="I618">
        <f>COUNTIFS(PG_Transactions!$AK:$AK,$H618,PG_Transactions!$E:$E,"CAPTURE",PG_Transactions!$AQ:$AQ,1)</f>
        <v>1</v>
      </c>
      <c r="J618">
        <f>SUMIFS(PG_Transactions!$G:$G,PG_Transactions!$AK:$AK,$H618,PG_Transactions!$E:$E,"CAPTURE",PG_Transactions!$AQ:$AQ,1)</f>
        <v>7999</v>
      </c>
      <c r="K618">
        <f t="shared" si="33"/>
        <v>0</v>
      </c>
      <c r="L618" t="str">
        <f t="shared" si="34"/>
        <v>Amount Match</v>
      </c>
    </row>
    <row r="619" spans="1:12" hidden="1" x14ac:dyDescent="0.3">
      <c r="A619" t="s">
        <v>1256</v>
      </c>
      <c r="B619" s="1">
        <v>46285</v>
      </c>
      <c r="C619" t="s">
        <v>1257</v>
      </c>
      <c r="D619" t="s">
        <v>13</v>
      </c>
      <c r="E619" t="s">
        <v>9</v>
      </c>
      <c r="F619">
        <v>6498</v>
      </c>
      <c r="G619" t="s">
        <v>10</v>
      </c>
      <c r="H619" t="str">
        <f t="shared" si="32"/>
        <v>ORD26000618</v>
      </c>
      <c r="I619">
        <f>COUNTIFS(PG_Transactions!$AK:$AK,$H619,PG_Transactions!$E:$E,"CAPTURE",PG_Transactions!$AQ:$AQ,1)</f>
        <v>1</v>
      </c>
      <c r="J619">
        <f>SUMIFS(PG_Transactions!$G:$G,PG_Transactions!$AK:$AK,$H619,PG_Transactions!$E:$E,"CAPTURE",PG_Transactions!$AQ:$AQ,1)</f>
        <v>6498</v>
      </c>
      <c r="K619">
        <f t="shared" si="33"/>
        <v>0</v>
      </c>
      <c r="L619" t="str">
        <f t="shared" si="34"/>
        <v>Amount Match</v>
      </c>
    </row>
    <row r="620" spans="1:12" hidden="1" x14ac:dyDescent="0.3">
      <c r="A620" t="s">
        <v>1258</v>
      </c>
      <c r="B620" s="1">
        <v>46266</v>
      </c>
      <c r="C620" t="s">
        <v>1259</v>
      </c>
      <c r="D620" t="s">
        <v>38</v>
      </c>
      <c r="E620" t="s">
        <v>44</v>
      </c>
      <c r="F620">
        <v>999</v>
      </c>
      <c r="G620" t="s">
        <v>10</v>
      </c>
      <c r="H620" t="str">
        <f t="shared" si="32"/>
        <v>ORD26000619</v>
      </c>
      <c r="I620">
        <f>COUNTIFS(PG_Transactions!$AK:$AK,$H620,PG_Transactions!$E:$E,"CAPTURE",PG_Transactions!$AQ:$AQ,1)</f>
        <v>1</v>
      </c>
      <c r="J620">
        <f>SUMIFS(PG_Transactions!$G:$G,PG_Transactions!$AK:$AK,$H620,PG_Transactions!$E:$E,"CAPTURE",PG_Transactions!$AQ:$AQ,1)</f>
        <v>999</v>
      </c>
      <c r="K620">
        <f t="shared" si="33"/>
        <v>0</v>
      </c>
      <c r="L620" t="str">
        <f t="shared" si="34"/>
        <v>Amount Match</v>
      </c>
    </row>
    <row r="621" spans="1:12" hidden="1" x14ac:dyDescent="0.3">
      <c r="A621" t="s">
        <v>1260</v>
      </c>
      <c r="B621" s="1">
        <v>46282</v>
      </c>
      <c r="C621" t="s">
        <v>1261</v>
      </c>
      <c r="D621" t="s">
        <v>51</v>
      </c>
      <c r="E621" t="s">
        <v>44</v>
      </c>
      <c r="F621">
        <v>3499</v>
      </c>
      <c r="G621" t="s">
        <v>10</v>
      </c>
      <c r="H621" t="str">
        <f t="shared" si="32"/>
        <v>ORD26000620</v>
      </c>
      <c r="I621">
        <f>COUNTIFS(PG_Transactions!$AK:$AK,$H621,PG_Transactions!$E:$E,"CAPTURE",PG_Transactions!$AQ:$AQ,1)</f>
        <v>1</v>
      </c>
      <c r="J621">
        <f>SUMIFS(PG_Transactions!$G:$G,PG_Transactions!$AK:$AK,$H621,PG_Transactions!$E:$E,"CAPTURE",PG_Transactions!$AQ:$AQ,1)</f>
        <v>3499</v>
      </c>
      <c r="K621">
        <f t="shared" si="33"/>
        <v>0</v>
      </c>
      <c r="L621" t="str">
        <f t="shared" si="34"/>
        <v>Amount Match</v>
      </c>
    </row>
    <row r="622" spans="1:12" hidden="1" x14ac:dyDescent="0.3">
      <c r="A622" t="s">
        <v>1262</v>
      </c>
      <c r="B622" s="1">
        <v>46292</v>
      </c>
      <c r="C622" t="s">
        <v>1263</v>
      </c>
      <c r="D622" t="s">
        <v>8</v>
      </c>
      <c r="E622" t="s">
        <v>17</v>
      </c>
      <c r="F622">
        <v>8297</v>
      </c>
      <c r="G622" t="s">
        <v>10</v>
      </c>
      <c r="H622" t="str">
        <f t="shared" si="32"/>
        <v>ORD26000621</v>
      </c>
      <c r="I622">
        <f>COUNTIFS(PG_Transactions!$AK:$AK,$H622,PG_Transactions!$E:$E,"CAPTURE",PG_Transactions!$AQ:$AQ,1)</f>
        <v>1</v>
      </c>
      <c r="J622">
        <f>SUMIFS(PG_Transactions!$G:$G,PG_Transactions!$AK:$AK,$H622,PG_Transactions!$E:$E,"CAPTURE",PG_Transactions!$AQ:$AQ,1)</f>
        <v>8297</v>
      </c>
      <c r="K622">
        <f t="shared" si="33"/>
        <v>0</v>
      </c>
      <c r="L622" t="str">
        <f t="shared" si="34"/>
        <v>Amount Match</v>
      </c>
    </row>
    <row r="623" spans="1:12" hidden="1" x14ac:dyDescent="0.3">
      <c r="A623" t="s">
        <v>1264</v>
      </c>
      <c r="B623" s="1">
        <v>46295</v>
      </c>
      <c r="C623" t="s">
        <v>1265</v>
      </c>
      <c r="D623" t="s">
        <v>8</v>
      </c>
      <c r="E623" t="s">
        <v>9</v>
      </c>
      <c r="F623" s="2">
        <v>2098</v>
      </c>
      <c r="G623" t="s">
        <v>10</v>
      </c>
      <c r="H623" t="str">
        <f t="shared" si="32"/>
        <v>ORD26000622</v>
      </c>
      <c r="I623">
        <f>COUNTIFS(PG_Transactions!$AK:$AK,$H623,PG_Transactions!$E:$E,"CAPTURE",PG_Transactions!$AQ:$AQ,1)</f>
        <v>1</v>
      </c>
      <c r="J623">
        <f>SUMIFS(PG_Transactions!$G:$G,PG_Transactions!$AK:$AK,$H623,PG_Transactions!$E:$E,"CAPTURE",PG_Transactions!$AQ:$AQ,1)</f>
        <v>2098</v>
      </c>
      <c r="K623">
        <f t="shared" si="33"/>
        <v>0</v>
      </c>
      <c r="L623" t="str">
        <f t="shared" si="34"/>
        <v>Amount Match</v>
      </c>
    </row>
    <row r="624" spans="1:12" hidden="1" x14ac:dyDescent="0.3">
      <c r="A624" t="s">
        <v>1266</v>
      </c>
      <c r="B624" s="1">
        <v>46290</v>
      </c>
      <c r="C624" t="s">
        <v>1267</v>
      </c>
      <c r="D624" t="s">
        <v>24</v>
      </c>
      <c r="E624" t="s">
        <v>17</v>
      </c>
      <c r="F624">
        <v>3298</v>
      </c>
      <c r="G624" t="s">
        <v>10</v>
      </c>
      <c r="H624" t="str">
        <f t="shared" si="32"/>
        <v>ORD26000623</v>
      </c>
      <c r="I624">
        <f>COUNTIFS(PG_Transactions!$AK:$AK,$H624,PG_Transactions!$E:$E,"CAPTURE",PG_Transactions!$AQ:$AQ,1)</f>
        <v>1</v>
      </c>
      <c r="J624">
        <f>SUMIFS(PG_Transactions!$G:$G,PG_Transactions!$AK:$AK,$H624,PG_Transactions!$E:$E,"CAPTURE",PG_Transactions!$AQ:$AQ,1)</f>
        <v>3298</v>
      </c>
      <c r="K624">
        <f t="shared" si="33"/>
        <v>0</v>
      </c>
      <c r="L624" t="str">
        <f t="shared" si="34"/>
        <v>Amount Match</v>
      </c>
    </row>
    <row r="625" spans="1:12" hidden="1" x14ac:dyDescent="0.3">
      <c r="A625" t="s">
        <v>1268</v>
      </c>
      <c r="B625" s="1">
        <v>46287</v>
      </c>
      <c r="C625" t="s">
        <v>1269</v>
      </c>
      <c r="D625" t="s">
        <v>38</v>
      </c>
      <c r="E625" t="s">
        <v>9</v>
      </c>
      <c r="F625">
        <v>2298</v>
      </c>
      <c r="G625" t="s">
        <v>56</v>
      </c>
      <c r="H625" t="str">
        <f t="shared" si="32"/>
        <v>ORD26000624</v>
      </c>
      <c r="I625">
        <f>COUNTIFS(PG_Transactions!$AK:$AK,$H625,PG_Transactions!$E:$E,"CAPTURE",PG_Transactions!$AQ:$AQ,1)</f>
        <v>1</v>
      </c>
      <c r="J625">
        <f>SUMIFS(PG_Transactions!$G:$G,PG_Transactions!$AK:$AK,$H625,PG_Transactions!$E:$E,"CAPTURE",PG_Transactions!$AQ:$AQ,1)</f>
        <v>2298</v>
      </c>
      <c r="K625">
        <f t="shared" si="33"/>
        <v>0</v>
      </c>
      <c r="L625" t="str">
        <f t="shared" si="34"/>
        <v>Amount Match</v>
      </c>
    </row>
    <row r="626" spans="1:12" hidden="1" x14ac:dyDescent="0.3">
      <c r="A626" t="s">
        <v>1270</v>
      </c>
      <c r="B626" s="1">
        <v>46295</v>
      </c>
      <c r="C626" t="s">
        <v>1271</v>
      </c>
      <c r="D626" t="s">
        <v>27</v>
      </c>
      <c r="E626" t="s">
        <v>9</v>
      </c>
      <c r="F626">
        <v>10498</v>
      </c>
      <c r="G626" t="s">
        <v>10</v>
      </c>
      <c r="H626" t="str">
        <f t="shared" si="32"/>
        <v>ORD26000625</v>
      </c>
      <c r="I626">
        <f>COUNTIFS(PG_Transactions!$AK:$AK,$H626,PG_Transactions!$E:$E,"CAPTURE",PG_Transactions!$AQ:$AQ,1)</f>
        <v>1</v>
      </c>
      <c r="J626">
        <f>SUMIFS(PG_Transactions!$G:$G,PG_Transactions!$AK:$AK,$H626,PG_Transactions!$E:$E,"CAPTURE",PG_Transactions!$AQ:$AQ,1)</f>
        <v>10498</v>
      </c>
      <c r="K626">
        <f t="shared" si="33"/>
        <v>0</v>
      </c>
      <c r="L626" t="str">
        <f t="shared" si="34"/>
        <v>Amount Match</v>
      </c>
    </row>
    <row r="627" spans="1:12" hidden="1" x14ac:dyDescent="0.3">
      <c r="A627" t="s">
        <v>1272</v>
      </c>
      <c r="B627" s="1">
        <v>46271</v>
      </c>
      <c r="C627" t="s">
        <v>1273</v>
      </c>
      <c r="D627" t="s">
        <v>38</v>
      </c>
      <c r="E627" t="s">
        <v>17</v>
      </c>
      <c r="F627">
        <v>8847</v>
      </c>
      <c r="G627" t="s">
        <v>10</v>
      </c>
      <c r="H627" t="str">
        <f t="shared" si="32"/>
        <v>ORD26000626</v>
      </c>
      <c r="I627">
        <f>COUNTIFS(PG_Transactions!$AK:$AK,$H627,PG_Transactions!$E:$E,"CAPTURE",PG_Transactions!$AQ:$AQ,1)</f>
        <v>1</v>
      </c>
      <c r="J627">
        <f>SUMIFS(PG_Transactions!$G:$G,PG_Transactions!$AK:$AK,$H627,PG_Transactions!$E:$E,"CAPTURE",PG_Transactions!$AQ:$AQ,1)</f>
        <v>8847</v>
      </c>
      <c r="K627">
        <f t="shared" si="33"/>
        <v>0</v>
      </c>
      <c r="L627" t="str">
        <f t="shared" si="34"/>
        <v>Amount Match</v>
      </c>
    </row>
    <row r="628" spans="1:12" hidden="1" x14ac:dyDescent="0.3">
      <c r="A628" t="s">
        <v>1274</v>
      </c>
      <c r="B628" s="1">
        <v>46294</v>
      </c>
      <c r="C628" t="s">
        <v>1275</v>
      </c>
      <c r="D628" t="s">
        <v>16</v>
      </c>
      <c r="E628" t="s">
        <v>17</v>
      </c>
      <c r="F628">
        <v>3798</v>
      </c>
      <c r="G628" t="s">
        <v>105</v>
      </c>
      <c r="H628" t="str">
        <f t="shared" si="32"/>
        <v>ORD26000627</v>
      </c>
      <c r="I628">
        <f>COUNTIFS(PG_Transactions!$AK:$AK,$H628,PG_Transactions!$E:$E,"CAPTURE",PG_Transactions!$AQ:$AQ,1)</f>
        <v>0</v>
      </c>
      <c r="J628">
        <f>SUMIFS(PG_Transactions!$G:$G,PG_Transactions!$AK:$AK,$H628,PG_Transactions!$E:$E,"CAPTURE",PG_Transactions!$AQ:$AQ,1)</f>
        <v>0</v>
      </c>
      <c r="K628">
        <f t="shared" si="33"/>
        <v>-3798</v>
      </c>
      <c r="L628" t="str">
        <f t="shared" si="34"/>
        <v>No Capture</v>
      </c>
    </row>
    <row r="629" spans="1:12" hidden="1" x14ac:dyDescent="0.3">
      <c r="A629" t="s">
        <v>1276</v>
      </c>
      <c r="B629" s="1">
        <v>46276</v>
      </c>
      <c r="C629" t="s">
        <v>1277</v>
      </c>
      <c r="D629" t="s">
        <v>38</v>
      </c>
      <c r="E629" t="s">
        <v>9</v>
      </c>
      <c r="F629">
        <v>1499</v>
      </c>
      <c r="G629" t="s">
        <v>10</v>
      </c>
      <c r="H629" t="str">
        <f t="shared" si="32"/>
        <v>ORD26000628</v>
      </c>
      <c r="I629">
        <f>COUNTIFS(PG_Transactions!$AK:$AK,$H629,PG_Transactions!$E:$E,"CAPTURE",PG_Transactions!$AQ:$AQ,1)</f>
        <v>1</v>
      </c>
      <c r="J629">
        <f>SUMIFS(PG_Transactions!$G:$G,PG_Transactions!$AK:$AK,$H629,PG_Transactions!$E:$E,"CAPTURE",PG_Transactions!$AQ:$AQ,1)</f>
        <v>1499</v>
      </c>
      <c r="K629">
        <f t="shared" si="33"/>
        <v>0</v>
      </c>
      <c r="L629" t="str">
        <f t="shared" si="34"/>
        <v>Amount Match</v>
      </c>
    </row>
    <row r="630" spans="1:12" hidden="1" x14ac:dyDescent="0.3">
      <c r="A630" t="s">
        <v>1278</v>
      </c>
      <c r="B630" s="1">
        <v>46275</v>
      </c>
      <c r="C630" t="s">
        <v>1279</v>
      </c>
      <c r="D630" t="s">
        <v>13</v>
      </c>
      <c r="E630" t="s">
        <v>44</v>
      </c>
      <c r="F630">
        <v>10797</v>
      </c>
      <c r="G630" t="s">
        <v>10</v>
      </c>
      <c r="H630" t="str">
        <f t="shared" si="32"/>
        <v>ORD26000629</v>
      </c>
      <c r="I630">
        <f>COUNTIFS(PG_Transactions!$AK:$AK,$H630,PG_Transactions!$E:$E,"CAPTURE",PG_Transactions!$AQ:$AQ,1)</f>
        <v>1</v>
      </c>
      <c r="J630">
        <f>SUMIFS(PG_Transactions!$G:$G,PG_Transactions!$AK:$AK,$H630,PG_Transactions!$E:$E,"CAPTURE",PG_Transactions!$AQ:$AQ,1)</f>
        <v>10797</v>
      </c>
      <c r="K630">
        <f t="shared" si="33"/>
        <v>0</v>
      </c>
      <c r="L630" t="str">
        <f t="shared" si="34"/>
        <v>Amount Match</v>
      </c>
    </row>
    <row r="631" spans="1:12" hidden="1" x14ac:dyDescent="0.3">
      <c r="A631" t="s">
        <v>1280</v>
      </c>
      <c r="B631" s="1">
        <v>46272</v>
      </c>
      <c r="C631" t="s">
        <v>1281</v>
      </c>
      <c r="D631" t="s">
        <v>51</v>
      </c>
      <c r="E631" t="s">
        <v>17</v>
      </c>
      <c r="F631">
        <v>2499</v>
      </c>
      <c r="G631" t="s">
        <v>10</v>
      </c>
      <c r="H631" t="str">
        <f t="shared" si="32"/>
        <v>ORD26000630</v>
      </c>
      <c r="I631">
        <f>COUNTIFS(PG_Transactions!$AK:$AK,$H631,PG_Transactions!$E:$E,"CAPTURE",PG_Transactions!$AQ:$AQ,1)</f>
        <v>1</v>
      </c>
      <c r="J631">
        <f>SUMIFS(PG_Transactions!$G:$G,PG_Transactions!$AK:$AK,$H631,PG_Transactions!$E:$E,"CAPTURE",PG_Transactions!$AQ:$AQ,1)</f>
        <v>2499</v>
      </c>
      <c r="K631">
        <f t="shared" si="33"/>
        <v>0</v>
      </c>
      <c r="L631" t="str">
        <f t="shared" si="34"/>
        <v>Amount Match</v>
      </c>
    </row>
    <row r="632" spans="1:12" hidden="1" x14ac:dyDescent="0.3">
      <c r="A632" t="s">
        <v>1282</v>
      </c>
      <c r="B632" s="1">
        <v>46288</v>
      </c>
      <c r="C632" t="s">
        <v>1283</v>
      </c>
      <c r="D632" t="s">
        <v>41</v>
      </c>
      <c r="E632" t="s">
        <v>9</v>
      </c>
      <c r="F632">
        <v>4097</v>
      </c>
      <c r="G632" t="s">
        <v>10</v>
      </c>
      <c r="H632" t="str">
        <f t="shared" si="32"/>
        <v>ORD26000631</v>
      </c>
      <c r="I632">
        <f>COUNTIFS(PG_Transactions!$AK:$AK,$H632,PG_Transactions!$E:$E,"CAPTURE",PG_Transactions!$AQ:$AQ,1)</f>
        <v>1</v>
      </c>
      <c r="J632">
        <f>SUMIFS(PG_Transactions!$G:$G,PG_Transactions!$AK:$AK,$H632,PG_Transactions!$E:$E,"CAPTURE",PG_Transactions!$AQ:$AQ,1)</f>
        <v>4097</v>
      </c>
      <c r="K632">
        <f t="shared" si="33"/>
        <v>0</v>
      </c>
      <c r="L632" t="str">
        <f t="shared" si="34"/>
        <v>Amount Match</v>
      </c>
    </row>
    <row r="633" spans="1:12" hidden="1" x14ac:dyDescent="0.3">
      <c r="A633" t="s">
        <v>1284</v>
      </c>
      <c r="B633" s="1">
        <v>46283</v>
      </c>
      <c r="C633" t="s">
        <v>1285</v>
      </c>
      <c r="D633" t="s">
        <v>38</v>
      </c>
      <c r="E633" t="s">
        <v>17</v>
      </c>
      <c r="F633">
        <v>4998</v>
      </c>
      <c r="G633" t="s">
        <v>70</v>
      </c>
      <c r="H633" t="str">
        <f t="shared" si="32"/>
        <v>ORD26000632</v>
      </c>
      <c r="I633">
        <f>COUNTIFS(PG_Transactions!$AK:$AK,$H633,PG_Transactions!$E:$E,"CAPTURE",PG_Transactions!$AQ:$AQ,1)</f>
        <v>0</v>
      </c>
      <c r="J633">
        <f>SUMIFS(PG_Transactions!$G:$G,PG_Transactions!$AK:$AK,$H633,PG_Transactions!$E:$E,"CAPTURE",PG_Transactions!$AQ:$AQ,1)</f>
        <v>0</v>
      </c>
      <c r="K633">
        <f t="shared" si="33"/>
        <v>-4998</v>
      </c>
      <c r="L633" t="str">
        <f t="shared" si="34"/>
        <v>No Capture</v>
      </c>
    </row>
    <row r="634" spans="1:12" hidden="1" x14ac:dyDescent="0.3">
      <c r="A634" t="s">
        <v>1286</v>
      </c>
      <c r="B634" s="1">
        <v>46275</v>
      </c>
      <c r="C634" t="s">
        <v>1287</v>
      </c>
      <c r="D634" t="s">
        <v>65</v>
      </c>
      <c r="E634" t="s">
        <v>9</v>
      </c>
      <c r="F634">
        <v>5298</v>
      </c>
      <c r="G634" t="s">
        <v>10</v>
      </c>
      <c r="H634" t="str">
        <f t="shared" si="32"/>
        <v>ORD26000633</v>
      </c>
      <c r="I634">
        <f>COUNTIFS(PG_Transactions!$AK:$AK,$H634,PG_Transactions!$E:$E,"CAPTURE",PG_Transactions!$AQ:$AQ,1)</f>
        <v>1</v>
      </c>
      <c r="J634">
        <f>SUMIFS(PG_Transactions!$G:$G,PG_Transactions!$AK:$AK,$H634,PG_Transactions!$E:$E,"CAPTURE",PG_Transactions!$AQ:$AQ,1)</f>
        <v>5298</v>
      </c>
      <c r="K634">
        <f t="shared" si="33"/>
        <v>0</v>
      </c>
      <c r="L634" t="str">
        <f t="shared" si="34"/>
        <v>Amount Match</v>
      </c>
    </row>
    <row r="635" spans="1:12" hidden="1" x14ac:dyDescent="0.3">
      <c r="A635" t="s">
        <v>1288</v>
      </c>
      <c r="B635" s="1">
        <v>46287</v>
      </c>
      <c r="C635" t="s">
        <v>1289</v>
      </c>
      <c r="D635" t="s">
        <v>32</v>
      </c>
      <c r="E635" t="s">
        <v>17</v>
      </c>
      <c r="F635">
        <v>599</v>
      </c>
      <c r="G635" t="s">
        <v>10</v>
      </c>
      <c r="H635" t="str">
        <f t="shared" si="32"/>
        <v>ORD26000634</v>
      </c>
      <c r="I635">
        <f>COUNTIFS(PG_Transactions!$AK:$AK,$H635,PG_Transactions!$E:$E,"CAPTURE",PG_Transactions!$AQ:$AQ,1)</f>
        <v>1</v>
      </c>
      <c r="J635">
        <f>SUMIFS(PG_Transactions!$G:$G,PG_Transactions!$AK:$AK,$H635,PG_Transactions!$E:$E,"CAPTURE",PG_Transactions!$AQ:$AQ,1)</f>
        <v>599</v>
      </c>
      <c r="K635">
        <f t="shared" si="33"/>
        <v>0</v>
      </c>
      <c r="L635" t="str">
        <f t="shared" si="34"/>
        <v>Amount Match</v>
      </c>
    </row>
    <row r="636" spans="1:12" hidden="1" x14ac:dyDescent="0.3">
      <c r="A636" t="s">
        <v>1290</v>
      </c>
      <c r="B636" s="1">
        <v>46270</v>
      </c>
      <c r="C636" t="s">
        <v>1291</v>
      </c>
      <c r="D636" t="s">
        <v>65</v>
      </c>
      <c r="E636" t="s">
        <v>9</v>
      </c>
      <c r="F636">
        <v>3499</v>
      </c>
      <c r="G636" t="s">
        <v>10</v>
      </c>
      <c r="H636" t="str">
        <f t="shared" si="32"/>
        <v>ORD26000635</v>
      </c>
      <c r="I636">
        <f>COUNTIFS(PG_Transactions!$AK:$AK,$H636,PG_Transactions!$E:$E,"CAPTURE",PG_Transactions!$AQ:$AQ,1)</f>
        <v>1</v>
      </c>
      <c r="J636">
        <f>SUMIFS(PG_Transactions!$G:$G,PG_Transactions!$AK:$AK,$H636,PG_Transactions!$E:$E,"CAPTURE",PG_Transactions!$AQ:$AQ,1)</f>
        <v>3499</v>
      </c>
      <c r="K636">
        <f t="shared" si="33"/>
        <v>0</v>
      </c>
      <c r="L636" t="str">
        <f t="shared" si="34"/>
        <v>Amount Match</v>
      </c>
    </row>
    <row r="637" spans="1:12" hidden="1" x14ac:dyDescent="0.3">
      <c r="A637" t="s">
        <v>1292</v>
      </c>
      <c r="B637" s="1">
        <v>46277</v>
      </c>
      <c r="C637" t="s">
        <v>1293</v>
      </c>
      <c r="D637" t="s">
        <v>38</v>
      </c>
      <c r="E637" t="s">
        <v>17</v>
      </c>
      <c r="F637">
        <v>2848</v>
      </c>
      <c r="G637" t="s">
        <v>10</v>
      </c>
      <c r="H637" t="str">
        <f t="shared" si="32"/>
        <v>ORD26000636</v>
      </c>
      <c r="I637">
        <f>COUNTIFS(PG_Transactions!$AK:$AK,$H637,PG_Transactions!$E:$E,"CAPTURE",PG_Transactions!$AQ:$AQ,1)</f>
        <v>1</v>
      </c>
      <c r="J637">
        <f>SUMIFS(PG_Transactions!$G:$G,PG_Transactions!$AK:$AK,$H637,PG_Transactions!$E:$E,"CAPTURE",PG_Transactions!$AQ:$AQ,1)</f>
        <v>2848</v>
      </c>
      <c r="K637">
        <f t="shared" si="33"/>
        <v>0</v>
      </c>
      <c r="L637" t="str">
        <f t="shared" si="34"/>
        <v>Amount Match</v>
      </c>
    </row>
    <row r="638" spans="1:12" hidden="1" x14ac:dyDescent="0.3">
      <c r="A638" t="s">
        <v>1294</v>
      </c>
      <c r="B638" s="1">
        <v>46278</v>
      </c>
      <c r="C638" t="s">
        <v>1295</v>
      </c>
      <c r="D638" t="s">
        <v>65</v>
      </c>
      <c r="E638" t="s">
        <v>17</v>
      </c>
      <c r="F638">
        <v>1799</v>
      </c>
      <c r="G638" t="s">
        <v>10</v>
      </c>
      <c r="H638" t="str">
        <f t="shared" si="32"/>
        <v>ORD26000637</v>
      </c>
      <c r="I638">
        <f>COUNTIFS(PG_Transactions!$AK:$AK,$H638,PG_Transactions!$E:$E,"CAPTURE",PG_Transactions!$AQ:$AQ,1)</f>
        <v>1</v>
      </c>
      <c r="J638">
        <f>SUMIFS(PG_Transactions!$G:$G,PG_Transactions!$AK:$AK,$H638,PG_Transactions!$E:$E,"CAPTURE",PG_Transactions!$AQ:$AQ,1)</f>
        <v>1799</v>
      </c>
      <c r="K638">
        <f t="shared" si="33"/>
        <v>0</v>
      </c>
      <c r="L638" t="str">
        <f t="shared" si="34"/>
        <v>Amount Match</v>
      </c>
    </row>
    <row r="639" spans="1:12" hidden="1" x14ac:dyDescent="0.3">
      <c r="A639" t="s">
        <v>1296</v>
      </c>
      <c r="B639" s="1">
        <v>46295</v>
      </c>
      <c r="C639" t="s">
        <v>1297</v>
      </c>
      <c r="D639" t="s">
        <v>38</v>
      </c>
      <c r="E639" t="s">
        <v>44</v>
      </c>
      <c r="F639">
        <v>2598</v>
      </c>
      <c r="G639" t="s">
        <v>70</v>
      </c>
      <c r="H639" t="str">
        <f t="shared" si="32"/>
        <v>ORD26000638</v>
      </c>
      <c r="I639">
        <f>COUNTIFS(PG_Transactions!$AK:$AK,$H639,PG_Transactions!$E:$E,"CAPTURE",PG_Transactions!$AQ:$AQ,1)</f>
        <v>0</v>
      </c>
      <c r="J639">
        <f>SUMIFS(PG_Transactions!$G:$G,PG_Transactions!$AK:$AK,$H639,PG_Transactions!$E:$E,"CAPTURE",PG_Transactions!$AQ:$AQ,1)</f>
        <v>0</v>
      </c>
      <c r="K639">
        <f t="shared" si="33"/>
        <v>-2598</v>
      </c>
      <c r="L639" t="str">
        <f t="shared" si="34"/>
        <v>No Capture</v>
      </c>
    </row>
    <row r="640" spans="1:12" hidden="1" x14ac:dyDescent="0.3">
      <c r="A640" t="s">
        <v>1298</v>
      </c>
      <c r="B640" s="1">
        <v>46267</v>
      </c>
      <c r="C640" t="s">
        <v>1299</v>
      </c>
      <c r="D640" t="s">
        <v>13</v>
      </c>
      <c r="E640" t="s">
        <v>17</v>
      </c>
      <c r="F640">
        <v>3499</v>
      </c>
      <c r="G640" t="s">
        <v>10</v>
      </c>
      <c r="H640" t="str">
        <f t="shared" si="32"/>
        <v>ORD26000639</v>
      </c>
      <c r="I640">
        <f>COUNTIFS(PG_Transactions!$AK:$AK,$H640,PG_Transactions!$E:$E,"CAPTURE",PG_Transactions!$AQ:$AQ,1)</f>
        <v>1</v>
      </c>
      <c r="J640">
        <f>SUMIFS(PG_Transactions!$G:$G,PG_Transactions!$AK:$AK,$H640,PG_Transactions!$E:$E,"CAPTURE",PG_Transactions!$AQ:$AQ,1)</f>
        <v>3499</v>
      </c>
      <c r="K640">
        <f t="shared" si="33"/>
        <v>0</v>
      </c>
      <c r="L640" t="str">
        <f t="shared" si="34"/>
        <v>Amount Match</v>
      </c>
    </row>
    <row r="641" spans="1:12" hidden="1" x14ac:dyDescent="0.3">
      <c r="A641" t="s">
        <v>1300</v>
      </c>
      <c r="B641" s="1">
        <v>46295</v>
      </c>
      <c r="C641" t="s">
        <v>1301</v>
      </c>
      <c r="D641" t="s">
        <v>13</v>
      </c>
      <c r="E641" t="s">
        <v>17</v>
      </c>
      <c r="F641">
        <v>9997</v>
      </c>
      <c r="G641" t="s">
        <v>10</v>
      </c>
      <c r="H641" t="str">
        <f t="shared" si="32"/>
        <v>ORD26000640</v>
      </c>
      <c r="I641">
        <f>COUNTIFS(PG_Transactions!$AK:$AK,$H641,PG_Transactions!$E:$E,"CAPTURE",PG_Transactions!$AQ:$AQ,1)</f>
        <v>1</v>
      </c>
      <c r="J641">
        <f>SUMIFS(PG_Transactions!$G:$G,PG_Transactions!$AK:$AK,$H641,PG_Transactions!$E:$E,"CAPTURE",PG_Transactions!$AQ:$AQ,1)</f>
        <v>9997</v>
      </c>
      <c r="K641">
        <f t="shared" si="33"/>
        <v>0</v>
      </c>
      <c r="L641" t="str">
        <f t="shared" si="34"/>
        <v>Amount Match</v>
      </c>
    </row>
    <row r="642" spans="1:12" hidden="1" x14ac:dyDescent="0.3">
      <c r="A642" t="s">
        <v>1302</v>
      </c>
      <c r="B642" s="1">
        <v>46290</v>
      </c>
      <c r="C642" t="s">
        <v>1303</v>
      </c>
      <c r="D642" t="s">
        <v>51</v>
      </c>
      <c r="E642" t="s">
        <v>17</v>
      </c>
      <c r="F642">
        <v>2897</v>
      </c>
      <c r="G642" t="s">
        <v>10</v>
      </c>
      <c r="H642" t="str">
        <f t="shared" si="32"/>
        <v>ORD26000641</v>
      </c>
      <c r="I642">
        <f>COUNTIFS(PG_Transactions!$AK:$AK,$H642,PG_Transactions!$E:$E,"CAPTURE",PG_Transactions!$AQ:$AQ,1)</f>
        <v>1</v>
      </c>
      <c r="J642">
        <f>SUMIFS(PG_Transactions!$G:$G,PG_Transactions!$AK:$AK,$H642,PG_Transactions!$E:$E,"CAPTURE",PG_Transactions!$AQ:$AQ,1)</f>
        <v>2897</v>
      </c>
      <c r="K642">
        <f t="shared" si="33"/>
        <v>0</v>
      </c>
      <c r="L642" t="str">
        <f t="shared" si="34"/>
        <v>Amount Match</v>
      </c>
    </row>
    <row r="643" spans="1:12" hidden="1" x14ac:dyDescent="0.3">
      <c r="A643" t="s">
        <v>1304</v>
      </c>
      <c r="B643" s="1">
        <v>46289</v>
      </c>
      <c r="C643" t="s">
        <v>1305</v>
      </c>
      <c r="D643" t="s">
        <v>51</v>
      </c>
      <c r="E643" t="s">
        <v>9</v>
      </c>
      <c r="F643">
        <v>1648</v>
      </c>
      <c r="G643" t="s">
        <v>10</v>
      </c>
      <c r="H643" t="str">
        <f t="shared" ref="H643:H706" si="35">UPPER(SUBSTITUTE(TRIM(A643),"-",""))</f>
        <v>ORD26000642</v>
      </c>
      <c r="I643">
        <f>COUNTIFS(PG_Transactions!$AK:$AK,$H643,PG_Transactions!$E:$E,"CAPTURE",PG_Transactions!$AQ:$AQ,1)</f>
        <v>1</v>
      </c>
      <c r="J643">
        <f>SUMIFS(PG_Transactions!$G:$G,PG_Transactions!$AK:$AK,$H643,PG_Transactions!$E:$E,"CAPTURE",PG_Transactions!$AQ:$AQ,1)</f>
        <v>1648</v>
      </c>
      <c r="K643">
        <f t="shared" ref="K643:K706" si="36">ROUND(J643-F643,2)</f>
        <v>0</v>
      </c>
      <c r="L643" t="str">
        <f t="shared" ref="L643:L706" si="37">IF(I643=0,"No Capture",IF(I643&gt;1,"Multiple Capture Rows - Review",IF(ABS(K643)&lt;0.01,"Amount Match",IF(K643&lt;0,"Captured Less Than Order","Captured More Than Order"))))</f>
        <v>Amount Match</v>
      </c>
    </row>
    <row r="644" spans="1:12" hidden="1" x14ac:dyDescent="0.3">
      <c r="A644" t="s">
        <v>1306</v>
      </c>
      <c r="B644" s="1">
        <v>46271</v>
      </c>
      <c r="C644" t="s">
        <v>1307</v>
      </c>
      <c r="D644" t="s">
        <v>65</v>
      </c>
      <c r="E644" t="s">
        <v>9</v>
      </c>
      <c r="F644" s="2">
        <v>8798</v>
      </c>
      <c r="G644" t="s">
        <v>10</v>
      </c>
      <c r="H644" t="str">
        <f t="shared" si="35"/>
        <v>ORD26000643</v>
      </c>
      <c r="I644">
        <f>COUNTIFS(PG_Transactions!$AK:$AK,$H644,PG_Transactions!$E:$E,"CAPTURE",PG_Transactions!$AQ:$AQ,1)</f>
        <v>1</v>
      </c>
      <c r="J644">
        <f>SUMIFS(PG_Transactions!$G:$G,PG_Transactions!$AK:$AK,$H644,PG_Transactions!$E:$E,"CAPTURE",PG_Transactions!$AQ:$AQ,1)</f>
        <v>8798</v>
      </c>
      <c r="K644">
        <f t="shared" si="36"/>
        <v>0</v>
      </c>
      <c r="L644" t="str">
        <f t="shared" si="37"/>
        <v>Amount Match</v>
      </c>
    </row>
    <row r="645" spans="1:12" hidden="1" x14ac:dyDescent="0.3">
      <c r="A645" t="s">
        <v>1308</v>
      </c>
      <c r="B645" s="1">
        <v>46270</v>
      </c>
      <c r="C645" t="s">
        <v>1309</v>
      </c>
      <c r="D645" t="s">
        <v>32</v>
      </c>
      <c r="E645" t="s">
        <v>44</v>
      </c>
      <c r="F645">
        <v>2499</v>
      </c>
      <c r="G645" t="s">
        <v>10</v>
      </c>
      <c r="H645" t="str">
        <f t="shared" si="35"/>
        <v>ORD26000644</v>
      </c>
      <c r="I645">
        <f>COUNTIFS(PG_Transactions!$AK:$AK,$H645,PG_Transactions!$E:$E,"CAPTURE",PG_Transactions!$AQ:$AQ,1)</f>
        <v>1</v>
      </c>
      <c r="J645">
        <f>SUMIFS(PG_Transactions!$G:$G,PG_Transactions!$AK:$AK,$H645,PG_Transactions!$E:$E,"CAPTURE",PG_Transactions!$AQ:$AQ,1)</f>
        <v>2499</v>
      </c>
      <c r="K645">
        <f t="shared" si="36"/>
        <v>0</v>
      </c>
      <c r="L645" t="str">
        <f t="shared" si="37"/>
        <v>Amount Match</v>
      </c>
    </row>
    <row r="646" spans="1:12" hidden="1" x14ac:dyDescent="0.3">
      <c r="A646" t="s">
        <v>1310</v>
      </c>
      <c r="B646" s="1">
        <v>46281</v>
      </c>
      <c r="C646" t="s">
        <v>1311</v>
      </c>
      <c r="D646" t="s">
        <v>13</v>
      </c>
      <c r="E646" t="s">
        <v>17</v>
      </c>
      <c r="F646">
        <v>2798</v>
      </c>
      <c r="G646" t="s">
        <v>10</v>
      </c>
      <c r="H646" t="str">
        <f t="shared" si="35"/>
        <v>ORD26000645</v>
      </c>
      <c r="I646">
        <f>COUNTIFS(PG_Transactions!$AK:$AK,$H646,PG_Transactions!$E:$E,"CAPTURE",PG_Transactions!$AQ:$AQ,1)</f>
        <v>1</v>
      </c>
      <c r="J646">
        <f>SUMIFS(PG_Transactions!$G:$G,PG_Transactions!$AK:$AK,$H646,PG_Transactions!$E:$E,"CAPTURE",PG_Transactions!$AQ:$AQ,1)</f>
        <v>2649</v>
      </c>
      <c r="K646">
        <f t="shared" si="36"/>
        <v>-149</v>
      </c>
      <c r="L646" t="str">
        <f t="shared" si="37"/>
        <v>Captured Less Than Order</v>
      </c>
    </row>
    <row r="647" spans="1:12" hidden="1" x14ac:dyDescent="0.3">
      <c r="A647" t="s">
        <v>1312</v>
      </c>
      <c r="B647" s="1">
        <v>46271</v>
      </c>
      <c r="C647" t="s">
        <v>1313</v>
      </c>
      <c r="D647" t="s">
        <v>16</v>
      </c>
      <c r="E647" t="s">
        <v>9</v>
      </c>
      <c r="F647">
        <v>5348</v>
      </c>
      <c r="G647" t="s">
        <v>10</v>
      </c>
      <c r="H647" t="str">
        <f t="shared" si="35"/>
        <v>ORD26000646</v>
      </c>
      <c r="I647">
        <f>COUNTIFS(PG_Transactions!$AK:$AK,$H647,PG_Transactions!$E:$E,"CAPTURE",PG_Transactions!$AQ:$AQ,1)</f>
        <v>1</v>
      </c>
      <c r="J647">
        <f>SUMIFS(PG_Transactions!$G:$G,PG_Transactions!$AK:$AK,$H647,PG_Transactions!$E:$E,"CAPTURE",PG_Transactions!$AQ:$AQ,1)</f>
        <v>5348</v>
      </c>
      <c r="K647">
        <f t="shared" si="36"/>
        <v>0</v>
      </c>
      <c r="L647" t="str">
        <f t="shared" si="37"/>
        <v>Amount Match</v>
      </c>
    </row>
    <row r="648" spans="1:12" hidden="1" x14ac:dyDescent="0.3">
      <c r="A648" t="s">
        <v>1314</v>
      </c>
      <c r="B648" s="1">
        <v>46268</v>
      </c>
      <c r="C648" t="s">
        <v>1315</v>
      </c>
      <c r="D648" t="s">
        <v>41</v>
      </c>
      <c r="E648" t="s">
        <v>17</v>
      </c>
      <c r="F648">
        <v>599</v>
      </c>
      <c r="G648" t="s">
        <v>105</v>
      </c>
      <c r="H648" t="str">
        <f t="shared" si="35"/>
        <v>ORD26000647</v>
      </c>
      <c r="I648">
        <f>COUNTIFS(PG_Transactions!$AK:$AK,$H648,PG_Transactions!$E:$E,"CAPTURE",PG_Transactions!$AQ:$AQ,1)</f>
        <v>0</v>
      </c>
      <c r="J648">
        <f>SUMIFS(PG_Transactions!$G:$G,PG_Transactions!$AK:$AK,$H648,PG_Transactions!$E:$E,"CAPTURE",PG_Transactions!$AQ:$AQ,1)</f>
        <v>0</v>
      </c>
      <c r="K648">
        <f t="shared" si="36"/>
        <v>-599</v>
      </c>
      <c r="L648" t="str">
        <f t="shared" si="37"/>
        <v>No Capture</v>
      </c>
    </row>
    <row r="649" spans="1:12" hidden="1" x14ac:dyDescent="0.3">
      <c r="A649" t="s">
        <v>1316</v>
      </c>
      <c r="B649" s="1">
        <v>46275</v>
      </c>
      <c r="C649" t="s">
        <v>1317</v>
      </c>
      <c r="D649" t="s">
        <v>65</v>
      </c>
      <c r="E649" t="s">
        <v>9</v>
      </c>
      <c r="F649">
        <v>4999</v>
      </c>
      <c r="G649" t="s">
        <v>10</v>
      </c>
      <c r="H649" t="str">
        <f t="shared" si="35"/>
        <v>ORD26000648</v>
      </c>
      <c r="I649">
        <f>COUNTIFS(PG_Transactions!$AK:$AK,$H649,PG_Transactions!$E:$E,"CAPTURE",PG_Transactions!$AQ:$AQ,1)</f>
        <v>1</v>
      </c>
      <c r="J649">
        <f>SUMIFS(PG_Transactions!$G:$G,PG_Transactions!$AK:$AK,$H649,PG_Transactions!$E:$E,"CAPTURE",PG_Transactions!$AQ:$AQ,1)</f>
        <v>4999</v>
      </c>
      <c r="K649">
        <f t="shared" si="36"/>
        <v>0</v>
      </c>
      <c r="L649" t="str">
        <f t="shared" si="37"/>
        <v>Amount Match</v>
      </c>
    </row>
    <row r="650" spans="1:12" hidden="1" x14ac:dyDescent="0.3">
      <c r="A650" t="s">
        <v>1318</v>
      </c>
      <c r="B650" s="1">
        <v>46269</v>
      </c>
      <c r="C650" t="s">
        <v>1319</v>
      </c>
      <c r="D650" t="s">
        <v>13</v>
      </c>
      <c r="E650" t="s">
        <v>17</v>
      </c>
      <c r="F650">
        <v>3097</v>
      </c>
      <c r="G650" t="s">
        <v>105</v>
      </c>
      <c r="H650" t="str">
        <f t="shared" si="35"/>
        <v>ORD26000649</v>
      </c>
      <c r="I650">
        <f>COUNTIFS(PG_Transactions!$AK:$AK,$H650,PG_Transactions!$E:$E,"CAPTURE",PG_Transactions!$AQ:$AQ,1)</f>
        <v>0</v>
      </c>
      <c r="J650">
        <f>SUMIFS(PG_Transactions!$G:$G,PG_Transactions!$AK:$AK,$H650,PG_Transactions!$E:$E,"CAPTURE",PG_Transactions!$AQ:$AQ,1)</f>
        <v>0</v>
      </c>
      <c r="K650">
        <f t="shared" si="36"/>
        <v>-3097</v>
      </c>
      <c r="L650" t="str">
        <f t="shared" si="37"/>
        <v>No Capture</v>
      </c>
    </row>
    <row r="651" spans="1:12" hidden="1" x14ac:dyDescent="0.3">
      <c r="A651" t="s">
        <v>1320</v>
      </c>
      <c r="B651" s="1">
        <v>46267</v>
      </c>
      <c r="C651" t="s">
        <v>1321</v>
      </c>
      <c r="D651" t="s">
        <v>32</v>
      </c>
      <c r="E651" t="s">
        <v>9</v>
      </c>
      <c r="F651">
        <v>7297</v>
      </c>
      <c r="G651" t="s">
        <v>70</v>
      </c>
      <c r="H651" t="str">
        <f t="shared" si="35"/>
        <v>ORD26000650</v>
      </c>
      <c r="I651">
        <f>COUNTIFS(PG_Transactions!$AK:$AK,$H651,PG_Transactions!$E:$E,"CAPTURE",PG_Transactions!$AQ:$AQ,1)</f>
        <v>0</v>
      </c>
      <c r="J651">
        <f>SUMIFS(PG_Transactions!$G:$G,PG_Transactions!$AK:$AK,$H651,PG_Transactions!$E:$E,"CAPTURE",PG_Transactions!$AQ:$AQ,1)</f>
        <v>0</v>
      </c>
      <c r="K651">
        <f t="shared" si="36"/>
        <v>-7297</v>
      </c>
      <c r="L651" t="str">
        <f t="shared" si="37"/>
        <v>No Capture</v>
      </c>
    </row>
    <row r="652" spans="1:12" hidden="1" x14ac:dyDescent="0.3">
      <c r="A652" t="s">
        <v>1322</v>
      </c>
      <c r="B652" s="1">
        <v>46266</v>
      </c>
      <c r="C652" t="s">
        <v>1323</v>
      </c>
      <c r="D652" t="s">
        <v>24</v>
      </c>
      <c r="E652" t="s">
        <v>33</v>
      </c>
      <c r="F652">
        <v>12998</v>
      </c>
      <c r="G652" t="s">
        <v>10</v>
      </c>
      <c r="H652" t="str">
        <f t="shared" si="35"/>
        <v>ORD26000651</v>
      </c>
      <c r="I652">
        <f>COUNTIFS(PG_Transactions!$AK:$AK,$H652,PG_Transactions!$E:$E,"CAPTURE",PG_Transactions!$AQ:$AQ,1)</f>
        <v>1</v>
      </c>
      <c r="J652">
        <f>SUMIFS(PG_Transactions!$G:$G,PG_Transactions!$AK:$AK,$H652,PG_Transactions!$E:$E,"CAPTURE",PG_Transactions!$AQ:$AQ,1)</f>
        <v>12998</v>
      </c>
      <c r="K652">
        <f t="shared" si="36"/>
        <v>0</v>
      </c>
      <c r="L652" t="str">
        <f t="shared" si="37"/>
        <v>Amount Match</v>
      </c>
    </row>
    <row r="653" spans="1:12" hidden="1" x14ac:dyDescent="0.3">
      <c r="A653" t="s">
        <v>1324</v>
      </c>
      <c r="B653" s="1">
        <v>46267</v>
      </c>
      <c r="C653" t="s">
        <v>1325</v>
      </c>
      <c r="D653" t="s">
        <v>51</v>
      </c>
      <c r="E653" t="s">
        <v>9</v>
      </c>
      <c r="F653">
        <v>2999</v>
      </c>
      <c r="G653" t="s">
        <v>10</v>
      </c>
      <c r="H653" t="str">
        <f t="shared" si="35"/>
        <v>ORD26000652</v>
      </c>
      <c r="I653">
        <f>COUNTIFS(PG_Transactions!$AK:$AK,$H653,PG_Transactions!$E:$E,"CAPTURE",PG_Transactions!$AQ:$AQ,1)</f>
        <v>1</v>
      </c>
      <c r="J653">
        <f>SUMIFS(PG_Transactions!$G:$G,PG_Transactions!$AK:$AK,$H653,PG_Transactions!$E:$E,"CAPTURE",PG_Transactions!$AQ:$AQ,1)</f>
        <v>2999</v>
      </c>
      <c r="K653">
        <f t="shared" si="36"/>
        <v>0</v>
      </c>
      <c r="L653" t="str">
        <f t="shared" si="37"/>
        <v>Amount Match</v>
      </c>
    </row>
    <row r="654" spans="1:12" hidden="1" x14ac:dyDescent="0.3">
      <c r="A654" t="s">
        <v>1326</v>
      </c>
      <c r="B654" s="1">
        <v>46290</v>
      </c>
      <c r="C654" t="s">
        <v>1327</v>
      </c>
      <c r="D654" t="s">
        <v>13</v>
      </c>
      <c r="E654" t="s">
        <v>9</v>
      </c>
      <c r="F654">
        <v>2098</v>
      </c>
      <c r="G654" t="s">
        <v>10</v>
      </c>
      <c r="H654" t="str">
        <f t="shared" si="35"/>
        <v>ORD26000653</v>
      </c>
      <c r="I654">
        <f>COUNTIFS(PG_Transactions!$AK:$AK,$H654,PG_Transactions!$E:$E,"CAPTURE",PG_Transactions!$AQ:$AQ,1)</f>
        <v>1</v>
      </c>
      <c r="J654">
        <f>SUMIFS(PG_Transactions!$G:$G,PG_Transactions!$AK:$AK,$H654,PG_Transactions!$E:$E,"CAPTURE",PG_Transactions!$AQ:$AQ,1)</f>
        <v>2098</v>
      </c>
      <c r="K654">
        <f t="shared" si="36"/>
        <v>0</v>
      </c>
      <c r="L654" t="str">
        <f t="shared" si="37"/>
        <v>Amount Match</v>
      </c>
    </row>
    <row r="655" spans="1:12" hidden="1" x14ac:dyDescent="0.3">
      <c r="A655" t="s">
        <v>1328</v>
      </c>
      <c r="B655" s="1">
        <v>46293</v>
      </c>
      <c r="C655" t="s">
        <v>1329</v>
      </c>
      <c r="D655" t="s">
        <v>8</v>
      </c>
      <c r="E655" t="s">
        <v>33</v>
      </c>
      <c r="F655">
        <v>9647</v>
      </c>
      <c r="G655" t="s">
        <v>10</v>
      </c>
      <c r="H655" t="str">
        <f t="shared" si="35"/>
        <v>ORD26000654</v>
      </c>
      <c r="I655">
        <f>COUNTIFS(PG_Transactions!$AK:$AK,$H655,PG_Transactions!$E:$E,"CAPTURE",PG_Transactions!$AQ:$AQ,1)</f>
        <v>1</v>
      </c>
      <c r="J655">
        <f>SUMIFS(PG_Transactions!$G:$G,PG_Transactions!$AK:$AK,$H655,PG_Transactions!$E:$E,"CAPTURE",PG_Transactions!$AQ:$AQ,1)</f>
        <v>9647</v>
      </c>
      <c r="K655">
        <f t="shared" si="36"/>
        <v>0</v>
      </c>
      <c r="L655" t="str">
        <f t="shared" si="37"/>
        <v>Amount Match</v>
      </c>
    </row>
    <row r="656" spans="1:12" hidden="1" x14ac:dyDescent="0.3">
      <c r="A656" t="s">
        <v>1330</v>
      </c>
      <c r="B656" s="1">
        <v>46289</v>
      </c>
      <c r="C656" t="s">
        <v>1331</v>
      </c>
      <c r="D656" t="s">
        <v>65</v>
      </c>
      <c r="E656" t="s">
        <v>9</v>
      </c>
      <c r="F656">
        <v>2297</v>
      </c>
      <c r="G656" t="s">
        <v>10</v>
      </c>
      <c r="H656" t="str">
        <f t="shared" si="35"/>
        <v>ORD26000655</v>
      </c>
      <c r="I656">
        <f>COUNTIFS(PG_Transactions!$AK:$AK,$H656,PG_Transactions!$E:$E,"CAPTURE",PG_Transactions!$AQ:$AQ,1)</f>
        <v>1</v>
      </c>
      <c r="J656">
        <f>SUMIFS(PG_Transactions!$G:$G,PG_Transactions!$AK:$AK,$H656,PG_Transactions!$E:$E,"CAPTURE",PG_Transactions!$AQ:$AQ,1)</f>
        <v>2297</v>
      </c>
      <c r="K656">
        <f t="shared" si="36"/>
        <v>0</v>
      </c>
      <c r="L656" t="str">
        <f t="shared" si="37"/>
        <v>Amount Match</v>
      </c>
    </row>
    <row r="657" spans="1:12" hidden="1" x14ac:dyDescent="0.3">
      <c r="A657" t="s">
        <v>1332</v>
      </c>
      <c r="B657" s="1">
        <v>46271</v>
      </c>
      <c r="C657" t="s">
        <v>1333</v>
      </c>
      <c r="D657" t="s">
        <v>16</v>
      </c>
      <c r="E657" t="s">
        <v>33</v>
      </c>
      <c r="F657">
        <v>1799</v>
      </c>
      <c r="G657" t="s">
        <v>10</v>
      </c>
      <c r="H657" t="str">
        <f t="shared" si="35"/>
        <v>ORD26000656</v>
      </c>
      <c r="I657">
        <f>COUNTIFS(PG_Transactions!$AK:$AK,$H657,PG_Transactions!$E:$E,"CAPTURE",PG_Transactions!$AQ:$AQ,1)</f>
        <v>1</v>
      </c>
      <c r="J657">
        <f>SUMIFS(PG_Transactions!$G:$G,PG_Transactions!$AK:$AK,$H657,PG_Transactions!$E:$E,"CAPTURE",PG_Transactions!$AQ:$AQ,1)</f>
        <v>1799</v>
      </c>
      <c r="K657">
        <f t="shared" si="36"/>
        <v>0</v>
      </c>
      <c r="L657" t="str">
        <f t="shared" si="37"/>
        <v>Amount Match</v>
      </c>
    </row>
    <row r="658" spans="1:12" hidden="1" x14ac:dyDescent="0.3">
      <c r="A658" t="s">
        <v>1334</v>
      </c>
      <c r="B658" s="1">
        <v>46278</v>
      </c>
      <c r="C658" t="s">
        <v>1335</v>
      </c>
      <c r="D658" t="s">
        <v>8</v>
      </c>
      <c r="E658" t="s">
        <v>9</v>
      </c>
      <c r="F658">
        <v>4298</v>
      </c>
      <c r="G658" t="s">
        <v>10</v>
      </c>
      <c r="H658" t="str">
        <f t="shared" si="35"/>
        <v>ORD26000657</v>
      </c>
      <c r="I658">
        <f>COUNTIFS(PG_Transactions!$AK:$AK,$H658,PG_Transactions!$E:$E,"CAPTURE",PG_Transactions!$AQ:$AQ,1)</f>
        <v>1</v>
      </c>
      <c r="J658">
        <f>SUMIFS(PG_Transactions!$G:$G,PG_Transactions!$AK:$AK,$H658,PG_Transactions!$E:$E,"CAPTURE",PG_Transactions!$AQ:$AQ,1)</f>
        <v>4298</v>
      </c>
      <c r="K658">
        <f t="shared" si="36"/>
        <v>0</v>
      </c>
      <c r="L658" t="str">
        <f t="shared" si="37"/>
        <v>Amount Match</v>
      </c>
    </row>
    <row r="659" spans="1:12" hidden="1" x14ac:dyDescent="0.3">
      <c r="A659" t="s">
        <v>1336</v>
      </c>
      <c r="B659" s="1">
        <v>46283</v>
      </c>
      <c r="C659" t="s">
        <v>1337</v>
      </c>
      <c r="D659" t="s">
        <v>65</v>
      </c>
      <c r="E659" t="s">
        <v>9</v>
      </c>
      <c r="F659">
        <v>2999</v>
      </c>
      <c r="G659" t="s">
        <v>10</v>
      </c>
      <c r="H659" t="str">
        <f t="shared" si="35"/>
        <v>ORD26000658</v>
      </c>
      <c r="I659">
        <f>COUNTIFS(PG_Transactions!$AK:$AK,$H659,PG_Transactions!$E:$E,"CAPTURE",PG_Transactions!$AQ:$AQ,1)</f>
        <v>1</v>
      </c>
      <c r="J659">
        <f>SUMIFS(PG_Transactions!$G:$G,PG_Transactions!$AK:$AK,$H659,PG_Transactions!$E:$E,"CAPTURE",PG_Transactions!$AQ:$AQ,1)</f>
        <v>2999</v>
      </c>
      <c r="K659">
        <f t="shared" si="36"/>
        <v>0</v>
      </c>
      <c r="L659" t="str">
        <f t="shared" si="37"/>
        <v>Amount Match</v>
      </c>
    </row>
    <row r="660" spans="1:12" hidden="1" x14ac:dyDescent="0.3">
      <c r="A660" t="s">
        <v>1338</v>
      </c>
      <c r="B660" s="1">
        <v>46288</v>
      </c>
      <c r="C660" t="s">
        <v>1339</v>
      </c>
      <c r="D660" t="s">
        <v>32</v>
      </c>
      <c r="E660" t="s">
        <v>9</v>
      </c>
      <c r="F660">
        <v>999</v>
      </c>
      <c r="G660" t="s">
        <v>105</v>
      </c>
      <c r="H660" t="str">
        <f t="shared" si="35"/>
        <v>ORD26000659</v>
      </c>
      <c r="I660">
        <f>COUNTIFS(PG_Transactions!$AK:$AK,$H660,PG_Transactions!$E:$E,"CAPTURE",PG_Transactions!$AQ:$AQ,1)</f>
        <v>0</v>
      </c>
      <c r="J660">
        <f>SUMIFS(PG_Transactions!$G:$G,PG_Transactions!$AK:$AK,$H660,PG_Transactions!$E:$E,"CAPTURE",PG_Transactions!$AQ:$AQ,1)</f>
        <v>0</v>
      </c>
      <c r="K660">
        <f t="shared" si="36"/>
        <v>-999</v>
      </c>
      <c r="L660" t="str">
        <f t="shared" si="37"/>
        <v>No Capture</v>
      </c>
    </row>
    <row r="661" spans="1:12" hidden="1" x14ac:dyDescent="0.3">
      <c r="A661" t="s">
        <v>1340</v>
      </c>
      <c r="B661" s="1">
        <v>46285</v>
      </c>
      <c r="C661" t="s">
        <v>1341</v>
      </c>
      <c r="D661" t="s">
        <v>65</v>
      </c>
      <c r="E661" t="s">
        <v>9</v>
      </c>
      <c r="F661">
        <v>799</v>
      </c>
      <c r="G661" t="s">
        <v>10</v>
      </c>
      <c r="H661" t="str">
        <f t="shared" si="35"/>
        <v>ORD26000660</v>
      </c>
      <c r="I661">
        <f>COUNTIFS(PG_Transactions!$AK:$AK,$H661,PG_Transactions!$E:$E,"CAPTURE",PG_Transactions!$AQ:$AQ,1)</f>
        <v>1</v>
      </c>
      <c r="J661">
        <f>SUMIFS(PG_Transactions!$G:$G,PG_Transactions!$AK:$AK,$H661,PG_Transactions!$E:$E,"CAPTURE",PG_Transactions!$AQ:$AQ,1)</f>
        <v>799</v>
      </c>
      <c r="K661">
        <f t="shared" si="36"/>
        <v>0</v>
      </c>
      <c r="L661" t="str">
        <f t="shared" si="37"/>
        <v>Amount Match</v>
      </c>
    </row>
    <row r="662" spans="1:12" hidden="1" x14ac:dyDescent="0.3">
      <c r="A662" t="s">
        <v>1342</v>
      </c>
      <c r="B662" s="1">
        <v>46281</v>
      </c>
      <c r="C662" t="s">
        <v>1343</v>
      </c>
      <c r="D662" t="s">
        <v>32</v>
      </c>
      <c r="E662" t="s">
        <v>17</v>
      </c>
      <c r="F662">
        <v>1799</v>
      </c>
      <c r="G662" t="s">
        <v>10</v>
      </c>
      <c r="H662" t="str">
        <f t="shared" si="35"/>
        <v>ORD26000661</v>
      </c>
      <c r="I662">
        <f>COUNTIFS(PG_Transactions!$AK:$AK,$H662,PG_Transactions!$E:$E,"CAPTURE",PG_Transactions!$AQ:$AQ,1)</f>
        <v>1</v>
      </c>
      <c r="J662">
        <f>SUMIFS(PG_Transactions!$G:$G,PG_Transactions!$AK:$AK,$H662,PG_Transactions!$E:$E,"CAPTURE",PG_Transactions!$AQ:$AQ,1)</f>
        <v>1799</v>
      </c>
      <c r="K662">
        <f t="shared" si="36"/>
        <v>0</v>
      </c>
      <c r="L662" t="str">
        <f t="shared" si="37"/>
        <v>Amount Match</v>
      </c>
    </row>
    <row r="663" spans="1:12" hidden="1" x14ac:dyDescent="0.3">
      <c r="A663" t="s">
        <v>1344</v>
      </c>
      <c r="B663" s="1">
        <v>46286</v>
      </c>
      <c r="C663" t="s">
        <v>1345</v>
      </c>
      <c r="D663" t="s">
        <v>41</v>
      </c>
      <c r="E663" t="s">
        <v>44</v>
      </c>
      <c r="F663">
        <v>799</v>
      </c>
      <c r="G663" t="s">
        <v>10</v>
      </c>
      <c r="H663" t="str">
        <f t="shared" si="35"/>
        <v>ORD26000662</v>
      </c>
      <c r="I663">
        <f>COUNTIFS(PG_Transactions!$AK:$AK,$H663,PG_Transactions!$E:$E,"CAPTURE",PG_Transactions!$AQ:$AQ,1)</f>
        <v>1</v>
      </c>
      <c r="J663">
        <f>SUMIFS(PG_Transactions!$G:$G,PG_Transactions!$AK:$AK,$H663,PG_Transactions!$E:$E,"CAPTURE",PG_Transactions!$AQ:$AQ,1)</f>
        <v>799</v>
      </c>
      <c r="K663">
        <f t="shared" si="36"/>
        <v>0</v>
      </c>
      <c r="L663" t="str">
        <f t="shared" si="37"/>
        <v>Amount Match</v>
      </c>
    </row>
    <row r="664" spans="1:12" hidden="1" x14ac:dyDescent="0.3">
      <c r="A664" t="s">
        <v>1346</v>
      </c>
      <c r="B664" s="1">
        <v>46266</v>
      </c>
      <c r="C664" t="s">
        <v>1347</v>
      </c>
      <c r="D664" t="s">
        <v>27</v>
      </c>
      <c r="E664" t="s">
        <v>9</v>
      </c>
      <c r="F664">
        <v>9798</v>
      </c>
      <c r="G664" t="s">
        <v>10</v>
      </c>
      <c r="H664" t="str">
        <f t="shared" si="35"/>
        <v>ORD26000663</v>
      </c>
      <c r="I664">
        <f>COUNTIFS(PG_Transactions!$AK:$AK,$H664,PG_Transactions!$E:$E,"CAPTURE",PG_Transactions!$AQ:$AQ,1)</f>
        <v>1</v>
      </c>
      <c r="J664">
        <f>SUMIFS(PG_Transactions!$G:$G,PG_Transactions!$AK:$AK,$H664,PG_Transactions!$E:$E,"CAPTURE",PG_Transactions!$AQ:$AQ,1)</f>
        <v>9798</v>
      </c>
      <c r="K664">
        <f t="shared" si="36"/>
        <v>0</v>
      </c>
      <c r="L664" t="str">
        <f t="shared" si="37"/>
        <v>Amount Match</v>
      </c>
    </row>
    <row r="665" spans="1:12" hidden="1" x14ac:dyDescent="0.3">
      <c r="A665" t="s">
        <v>1348</v>
      </c>
      <c r="B665" s="1">
        <v>46278</v>
      </c>
      <c r="C665" t="s">
        <v>1349</v>
      </c>
      <c r="D665" t="s">
        <v>13</v>
      </c>
      <c r="E665" t="s">
        <v>17</v>
      </c>
      <c r="F665">
        <v>2148</v>
      </c>
      <c r="G665" t="s">
        <v>10</v>
      </c>
      <c r="H665" t="str">
        <f t="shared" si="35"/>
        <v>ORD26000664</v>
      </c>
      <c r="I665">
        <f>COUNTIFS(PG_Transactions!$AK:$AK,$H665,PG_Transactions!$E:$E,"CAPTURE",PG_Transactions!$AQ:$AQ,1)</f>
        <v>1</v>
      </c>
      <c r="J665">
        <f>SUMIFS(PG_Transactions!$G:$G,PG_Transactions!$AK:$AK,$H665,PG_Transactions!$E:$E,"CAPTURE",PG_Transactions!$AQ:$AQ,1)</f>
        <v>2148</v>
      </c>
      <c r="K665">
        <f t="shared" si="36"/>
        <v>0</v>
      </c>
      <c r="L665" t="str">
        <f t="shared" si="37"/>
        <v>Amount Match</v>
      </c>
    </row>
    <row r="666" spans="1:12" hidden="1" x14ac:dyDescent="0.3">
      <c r="A666" t="s">
        <v>1350</v>
      </c>
      <c r="B666" s="1">
        <v>46279</v>
      </c>
      <c r="C666" t="s">
        <v>1351</v>
      </c>
      <c r="D666" t="s">
        <v>13</v>
      </c>
      <c r="E666" t="s">
        <v>9</v>
      </c>
      <c r="F666">
        <v>10297</v>
      </c>
      <c r="G666" t="s">
        <v>10</v>
      </c>
      <c r="H666" t="str">
        <f t="shared" si="35"/>
        <v>ORD26000665</v>
      </c>
      <c r="I666">
        <f>COUNTIFS(PG_Transactions!$AK:$AK,$H666,PG_Transactions!$E:$E,"CAPTURE",PG_Transactions!$AQ:$AQ,1)</f>
        <v>1</v>
      </c>
      <c r="J666">
        <f>SUMIFS(PG_Transactions!$G:$G,PG_Transactions!$AK:$AK,$H666,PG_Transactions!$E:$E,"CAPTURE",PG_Transactions!$AQ:$AQ,1)</f>
        <v>10297</v>
      </c>
      <c r="K666">
        <f t="shared" si="36"/>
        <v>0</v>
      </c>
      <c r="L666" t="str">
        <f t="shared" si="37"/>
        <v>Amount Match</v>
      </c>
    </row>
    <row r="667" spans="1:12" hidden="1" x14ac:dyDescent="0.3">
      <c r="A667" t="s">
        <v>1352</v>
      </c>
      <c r="B667" s="1">
        <v>46269</v>
      </c>
      <c r="C667" t="s">
        <v>1353</v>
      </c>
      <c r="D667" t="s">
        <v>24</v>
      </c>
      <c r="E667" t="s">
        <v>33</v>
      </c>
      <c r="F667">
        <v>2999</v>
      </c>
      <c r="G667" t="s">
        <v>10</v>
      </c>
      <c r="H667" t="str">
        <f t="shared" si="35"/>
        <v>ORD26000666</v>
      </c>
      <c r="I667">
        <f>COUNTIFS(PG_Transactions!$AK:$AK,$H667,PG_Transactions!$E:$E,"CAPTURE",PG_Transactions!$AQ:$AQ,1)</f>
        <v>1</v>
      </c>
      <c r="J667">
        <f>SUMIFS(PG_Transactions!$G:$G,PG_Transactions!$AK:$AK,$H667,PG_Transactions!$E:$E,"CAPTURE",PG_Transactions!$AQ:$AQ,1)</f>
        <v>2999</v>
      </c>
      <c r="K667">
        <f t="shared" si="36"/>
        <v>0</v>
      </c>
      <c r="L667" t="str">
        <f t="shared" si="37"/>
        <v>Amount Match</v>
      </c>
    </row>
    <row r="668" spans="1:12" hidden="1" x14ac:dyDescent="0.3">
      <c r="A668" t="s">
        <v>1354</v>
      </c>
      <c r="B668" s="1">
        <v>46286</v>
      </c>
      <c r="C668" t="s">
        <v>1355</v>
      </c>
      <c r="D668" t="s">
        <v>27</v>
      </c>
      <c r="E668" t="s">
        <v>9</v>
      </c>
      <c r="F668">
        <v>1148</v>
      </c>
      <c r="G668" t="s">
        <v>10</v>
      </c>
      <c r="H668" t="str">
        <f t="shared" si="35"/>
        <v>ORD26000667</v>
      </c>
      <c r="I668">
        <f>COUNTIFS(PG_Transactions!$AK:$AK,$H668,PG_Transactions!$E:$E,"CAPTURE",PG_Transactions!$AQ:$AQ,1)</f>
        <v>0</v>
      </c>
      <c r="J668">
        <f>SUMIFS(PG_Transactions!$G:$G,PG_Transactions!$AK:$AK,$H668,PG_Transactions!$E:$E,"CAPTURE",PG_Transactions!$AQ:$AQ,1)</f>
        <v>0</v>
      </c>
      <c r="K668">
        <f t="shared" si="36"/>
        <v>-1148</v>
      </c>
      <c r="L668" t="str">
        <f t="shared" si="37"/>
        <v>No Capture</v>
      </c>
    </row>
    <row r="669" spans="1:12" hidden="1" x14ac:dyDescent="0.3">
      <c r="A669" t="s">
        <v>1356</v>
      </c>
      <c r="B669" s="1">
        <v>46281</v>
      </c>
      <c r="C669" t="s">
        <v>1357</v>
      </c>
      <c r="D669" t="s">
        <v>32</v>
      </c>
      <c r="E669" t="s">
        <v>17</v>
      </c>
      <c r="F669">
        <v>999</v>
      </c>
      <c r="G669" t="s">
        <v>10</v>
      </c>
      <c r="H669" t="str">
        <f t="shared" si="35"/>
        <v>ORD26000668</v>
      </c>
      <c r="I669">
        <f>COUNTIFS(PG_Transactions!$AK:$AK,$H669,PG_Transactions!$E:$E,"CAPTURE",PG_Transactions!$AQ:$AQ,1)</f>
        <v>1</v>
      </c>
      <c r="J669">
        <f>SUMIFS(PG_Transactions!$G:$G,PG_Transactions!$AK:$AK,$H669,PG_Transactions!$E:$E,"CAPTURE",PG_Transactions!$AQ:$AQ,1)</f>
        <v>999</v>
      </c>
      <c r="K669">
        <f t="shared" si="36"/>
        <v>0</v>
      </c>
      <c r="L669" t="str">
        <f t="shared" si="37"/>
        <v>Amount Match</v>
      </c>
    </row>
    <row r="670" spans="1:12" hidden="1" x14ac:dyDescent="0.3">
      <c r="A670" t="s">
        <v>1358</v>
      </c>
      <c r="B670" s="1">
        <v>46285</v>
      </c>
      <c r="C670" t="s">
        <v>1359</v>
      </c>
      <c r="D670" t="s">
        <v>32</v>
      </c>
      <c r="E670" t="s">
        <v>9</v>
      </c>
      <c r="F670">
        <v>599</v>
      </c>
      <c r="G670" t="s">
        <v>10</v>
      </c>
      <c r="H670" t="str">
        <f t="shared" si="35"/>
        <v>ORD26000669</v>
      </c>
      <c r="I670">
        <f>COUNTIFS(PG_Transactions!$AK:$AK,$H670,PG_Transactions!$E:$E,"CAPTURE",PG_Transactions!$AQ:$AQ,1)</f>
        <v>1</v>
      </c>
      <c r="J670">
        <f>SUMIFS(PG_Transactions!$G:$G,PG_Transactions!$AK:$AK,$H670,PG_Transactions!$E:$E,"CAPTURE",PG_Transactions!$AQ:$AQ,1)</f>
        <v>599</v>
      </c>
      <c r="K670">
        <f t="shared" si="36"/>
        <v>0</v>
      </c>
      <c r="L670" t="str">
        <f t="shared" si="37"/>
        <v>Amount Match</v>
      </c>
    </row>
    <row r="671" spans="1:12" hidden="1" x14ac:dyDescent="0.3">
      <c r="A671" t="s">
        <v>1360</v>
      </c>
      <c r="B671" s="1">
        <v>46288</v>
      </c>
      <c r="C671" t="s">
        <v>1361</v>
      </c>
      <c r="D671" t="s">
        <v>51</v>
      </c>
      <c r="E671" t="s">
        <v>33</v>
      </c>
      <c r="F671">
        <v>2998</v>
      </c>
      <c r="G671" t="s">
        <v>10</v>
      </c>
      <c r="H671" t="str">
        <f t="shared" si="35"/>
        <v>ORD26000670</v>
      </c>
      <c r="I671">
        <f>COUNTIFS(PG_Transactions!$AK:$AK,$H671,PG_Transactions!$E:$E,"CAPTURE",PG_Transactions!$AQ:$AQ,1)</f>
        <v>1</v>
      </c>
      <c r="J671">
        <f>SUMIFS(PG_Transactions!$G:$G,PG_Transactions!$AK:$AK,$H671,PG_Transactions!$E:$E,"CAPTURE",PG_Transactions!$AQ:$AQ,1)</f>
        <v>2998</v>
      </c>
      <c r="K671">
        <f t="shared" si="36"/>
        <v>0</v>
      </c>
      <c r="L671" t="str">
        <f t="shared" si="37"/>
        <v>Amount Match</v>
      </c>
    </row>
    <row r="672" spans="1:12" hidden="1" x14ac:dyDescent="0.3">
      <c r="A672" t="s">
        <v>1362</v>
      </c>
      <c r="B672" s="1">
        <v>46266</v>
      </c>
      <c r="C672" t="s">
        <v>1363</v>
      </c>
      <c r="D672" t="s">
        <v>16</v>
      </c>
      <c r="E672" t="s">
        <v>17</v>
      </c>
      <c r="F672">
        <v>599</v>
      </c>
      <c r="G672" t="s">
        <v>10</v>
      </c>
      <c r="H672" t="str">
        <f t="shared" si="35"/>
        <v>ORD26000671</v>
      </c>
      <c r="I672">
        <f>COUNTIFS(PG_Transactions!$AK:$AK,$H672,PG_Transactions!$E:$E,"CAPTURE",PG_Transactions!$AQ:$AQ,1)</f>
        <v>1</v>
      </c>
      <c r="J672">
        <f>SUMIFS(PG_Transactions!$G:$G,PG_Transactions!$AK:$AK,$H672,PG_Transactions!$E:$E,"CAPTURE",PG_Transactions!$AQ:$AQ,1)</f>
        <v>599</v>
      </c>
      <c r="K672">
        <f t="shared" si="36"/>
        <v>0</v>
      </c>
      <c r="L672" t="str">
        <f t="shared" si="37"/>
        <v>Amount Match</v>
      </c>
    </row>
    <row r="673" spans="1:12" hidden="1" x14ac:dyDescent="0.3">
      <c r="A673" t="s">
        <v>1364</v>
      </c>
      <c r="B673" s="1">
        <v>46274</v>
      </c>
      <c r="C673" t="s">
        <v>1365</v>
      </c>
      <c r="D673" t="s">
        <v>24</v>
      </c>
      <c r="E673" t="s">
        <v>9</v>
      </c>
      <c r="F673">
        <v>499</v>
      </c>
      <c r="G673" t="s">
        <v>10</v>
      </c>
      <c r="H673" t="str">
        <f t="shared" si="35"/>
        <v>ORD26000672</v>
      </c>
      <c r="I673">
        <f>COUNTIFS(PG_Transactions!$AK:$AK,$H673,PG_Transactions!$E:$E,"CAPTURE",PG_Transactions!$AQ:$AQ,1)</f>
        <v>1</v>
      </c>
      <c r="J673">
        <f>SUMIFS(PG_Transactions!$G:$G,PG_Transactions!$AK:$AK,$H673,PG_Transactions!$E:$E,"CAPTURE",PG_Transactions!$AQ:$AQ,1)</f>
        <v>499</v>
      </c>
      <c r="K673">
        <f t="shared" si="36"/>
        <v>0</v>
      </c>
      <c r="L673" t="str">
        <f t="shared" si="37"/>
        <v>Amount Match</v>
      </c>
    </row>
    <row r="674" spans="1:12" hidden="1" x14ac:dyDescent="0.3">
      <c r="A674" t="s">
        <v>1366</v>
      </c>
      <c r="B674" s="1">
        <v>46280</v>
      </c>
      <c r="C674" t="s">
        <v>1367</v>
      </c>
      <c r="D674" t="s">
        <v>27</v>
      </c>
      <c r="E674" t="s">
        <v>17</v>
      </c>
      <c r="F674">
        <v>4999</v>
      </c>
      <c r="G674" t="s">
        <v>10</v>
      </c>
      <c r="H674" t="str">
        <f t="shared" si="35"/>
        <v>ORD26000673</v>
      </c>
      <c r="I674">
        <f>COUNTIFS(PG_Transactions!$AK:$AK,$H674,PG_Transactions!$E:$E,"CAPTURE",PG_Transactions!$AQ:$AQ,1)</f>
        <v>1</v>
      </c>
      <c r="J674">
        <f>SUMIFS(PG_Transactions!$G:$G,PG_Transactions!$AK:$AK,$H674,PG_Transactions!$E:$E,"CAPTURE",PG_Transactions!$AQ:$AQ,1)</f>
        <v>4999</v>
      </c>
      <c r="K674">
        <f t="shared" si="36"/>
        <v>0</v>
      </c>
      <c r="L674" t="str">
        <f t="shared" si="37"/>
        <v>Amount Match</v>
      </c>
    </row>
    <row r="675" spans="1:12" hidden="1" x14ac:dyDescent="0.3">
      <c r="A675" t="s">
        <v>1368</v>
      </c>
      <c r="B675" s="1">
        <v>46268</v>
      </c>
      <c r="C675" t="s">
        <v>1369</v>
      </c>
      <c r="D675" t="s">
        <v>32</v>
      </c>
      <c r="E675" t="s">
        <v>44</v>
      </c>
      <c r="F675">
        <v>7999</v>
      </c>
      <c r="G675" t="s">
        <v>10</v>
      </c>
      <c r="H675" t="str">
        <f t="shared" si="35"/>
        <v>ORD26000674</v>
      </c>
      <c r="I675">
        <f>COUNTIFS(PG_Transactions!$AK:$AK,$H675,PG_Transactions!$E:$E,"CAPTURE",PG_Transactions!$AQ:$AQ,1)</f>
        <v>1</v>
      </c>
      <c r="J675">
        <f>SUMIFS(PG_Transactions!$G:$G,PG_Transactions!$AK:$AK,$H675,PG_Transactions!$E:$E,"CAPTURE",PG_Transactions!$AQ:$AQ,1)</f>
        <v>7999</v>
      </c>
      <c r="K675">
        <f t="shared" si="36"/>
        <v>0</v>
      </c>
      <c r="L675" t="str">
        <f t="shared" si="37"/>
        <v>Amount Match</v>
      </c>
    </row>
    <row r="676" spans="1:12" hidden="1" x14ac:dyDescent="0.3">
      <c r="A676" t="s">
        <v>1370</v>
      </c>
      <c r="B676" s="1">
        <v>46289</v>
      </c>
      <c r="C676" t="s">
        <v>1371</v>
      </c>
      <c r="D676" t="s">
        <v>65</v>
      </c>
      <c r="E676" t="s">
        <v>33</v>
      </c>
      <c r="F676">
        <v>4197</v>
      </c>
      <c r="G676" t="s">
        <v>105</v>
      </c>
      <c r="H676" t="str">
        <f t="shared" si="35"/>
        <v>ORD26000675</v>
      </c>
      <c r="I676">
        <f>COUNTIFS(PG_Transactions!$AK:$AK,$H676,PG_Transactions!$E:$E,"CAPTURE",PG_Transactions!$AQ:$AQ,1)</f>
        <v>0</v>
      </c>
      <c r="J676">
        <f>SUMIFS(PG_Transactions!$G:$G,PG_Transactions!$AK:$AK,$H676,PG_Transactions!$E:$E,"CAPTURE",PG_Transactions!$AQ:$AQ,1)</f>
        <v>0</v>
      </c>
      <c r="K676">
        <f t="shared" si="36"/>
        <v>-4197</v>
      </c>
      <c r="L676" t="str">
        <f t="shared" si="37"/>
        <v>No Capture</v>
      </c>
    </row>
    <row r="677" spans="1:12" hidden="1" x14ac:dyDescent="0.3">
      <c r="A677" t="s">
        <v>1372</v>
      </c>
      <c r="B677" s="1">
        <v>46292</v>
      </c>
      <c r="C677" t="s">
        <v>1373</v>
      </c>
      <c r="D677" t="s">
        <v>38</v>
      </c>
      <c r="E677" t="s">
        <v>9</v>
      </c>
      <c r="F677">
        <v>3798</v>
      </c>
      <c r="G677" t="s">
        <v>10</v>
      </c>
      <c r="H677" t="str">
        <f t="shared" si="35"/>
        <v>ORD26000676</v>
      </c>
      <c r="I677">
        <f>COUNTIFS(PG_Transactions!$AK:$AK,$H677,PG_Transactions!$E:$E,"CAPTURE",PG_Transactions!$AQ:$AQ,1)</f>
        <v>1</v>
      </c>
      <c r="J677">
        <f>SUMIFS(PG_Transactions!$G:$G,PG_Transactions!$AK:$AK,$H677,PG_Transactions!$E:$E,"CAPTURE",PG_Transactions!$AQ:$AQ,1)</f>
        <v>3798</v>
      </c>
      <c r="K677">
        <f t="shared" si="36"/>
        <v>0</v>
      </c>
      <c r="L677" t="str">
        <f t="shared" si="37"/>
        <v>Amount Match</v>
      </c>
    </row>
    <row r="678" spans="1:12" hidden="1" x14ac:dyDescent="0.3">
      <c r="A678" t="s">
        <v>1374</v>
      </c>
      <c r="B678" s="1">
        <v>46274</v>
      </c>
      <c r="C678" t="s">
        <v>1375</v>
      </c>
      <c r="D678" t="s">
        <v>13</v>
      </c>
      <c r="E678" t="s">
        <v>9</v>
      </c>
      <c r="F678">
        <v>3298</v>
      </c>
      <c r="G678" t="s">
        <v>10</v>
      </c>
      <c r="H678" t="str">
        <f t="shared" si="35"/>
        <v>ORD26000677</v>
      </c>
      <c r="I678">
        <f>COUNTIFS(PG_Transactions!$AK:$AK,$H678,PG_Transactions!$E:$E,"CAPTURE",PG_Transactions!$AQ:$AQ,1)</f>
        <v>1</v>
      </c>
      <c r="J678">
        <f>SUMIFS(PG_Transactions!$G:$G,PG_Transactions!$AK:$AK,$H678,PG_Transactions!$E:$E,"CAPTURE",PG_Transactions!$AQ:$AQ,1)</f>
        <v>3298</v>
      </c>
      <c r="K678">
        <f t="shared" si="36"/>
        <v>0</v>
      </c>
      <c r="L678" t="str">
        <f t="shared" si="37"/>
        <v>Amount Match</v>
      </c>
    </row>
    <row r="679" spans="1:12" hidden="1" x14ac:dyDescent="0.3">
      <c r="A679" t="s">
        <v>1376</v>
      </c>
      <c r="B679" s="1">
        <v>46294</v>
      </c>
      <c r="C679" t="s">
        <v>1377</v>
      </c>
      <c r="D679" t="s">
        <v>8</v>
      </c>
      <c r="E679" t="s">
        <v>9</v>
      </c>
      <c r="F679" s="2">
        <v>11498</v>
      </c>
      <c r="G679" t="s">
        <v>10</v>
      </c>
      <c r="H679" t="str">
        <f t="shared" si="35"/>
        <v>ORD26000678</v>
      </c>
      <c r="I679">
        <f>COUNTIFS(PG_Transactions!$AK:$AK,$H679,PG_Transactions!$E:$E,"CAPTURE",PG_Transactions!$AQ:$AQ,1)</f>
        <v>1</v>
      </c>
      <c r="J679">
        <f>SUMIFS(PG_Transactions!$G:$G,PG_Transactions!$AK:$AK,$H679,PG_Transactions!$E:$E,"CAPTURE",PG_Transactions!$AQ:$AQ,1)</f>
        <v>11498</v>
      </c>
      <c r="K679">
        <f t="shared" si="36"/>
        <v>0</v>
      </c>
      <c r="L679" t="str">
        <f t="shared" si="37"/>
        <v>Amount Match</v>
      </c>
    </row>
    <row r="680" spans="1:12" hidden="1" x14ac:dyDescent="0.3">
      <c r="A680" t="s">
        <v>1378</v>
      </c>
      <c r="B680" s="1">
        <v>46278</v>
      </c>
      <c r="C680" t="s">
        <v>1379</v>
      </c>
      <c r="D680" t="s">
        <v>51</v>
      </c>
      <c r="E680" t="s">
        <v>9</v>
      </c>
      <c r="F680">
        <v>1799</v>
      </c>
      <c r="G680" t="s">
        <v>10</v>
      </c>
      <c r="H680" t="str">
        <f t="shared" si="35"/>
        <v>ORD26000679</v>
      </c>
      <c r="I680">
        <f>COUNTIFS(PG_Transactions!$AK:$AK,$H680,PG_Transactions!$E:$E,"CAPTURE",PG_Transactions!$AQ:$AQ,1)</f>
        <v>1</v>
      </c>
      <c r="J680">
        <f>SUMIFS(PG_Transactions!$G:$G,PG_Transactions!$AK:$AK,$H680,PG_Transactions!$E:$E,"CAPTURE",PG_Transactions!$AQ:$AQ,1)</f>
        <v>1799</v>
      </c>
      <c r="K680">
        <f t="shared" si="36"/>
        <v>0</v>
      </c>
      <c r="L680" t="str">
        <f t="shared" si="37"/>
        <v>Amount Match</v>
      </c>
    </row>
    <row r="681" spans="1:12" hidden="1" x14ac:dyDescent="0.3">
      <c r="A681" t="s">
        <v>1380</v>
      </c>
      <c r="B681" s="1">
        <v>46290</v>
      </c>
      <c r="C681" t="s">
        <v>1381</v>
      </c>
      <c r="D681" t="s">
        <v>51</v>
      </c>
      <c r="E681" t="s">
        <v>17</v>
      </c>
      <c r="F681">
        <v>1998</v>
      </c>
      <c r="G681" t="s">
        <v>10</v>
      </c>
      <c r="H681" t="str">
        <f t="shared" si="35"/>
        <v>ORD26000680</v>
      </c>
      <c r="I681">
        <f>COUNTIFS(PG_Transactions!$AK:$AK,$H681,PG_Transactions!$E:$E,"CAPTURE",PG_Transactions!$AQ:$AQ,1)</f>
        <v>1</v>
      </c>
      <c r="J681">
        <f>SUMIFS(PG_Transactions!$G:$G,PG_Transactions!$AK:$AK,$H681,PG_Transactions!$E:$E,"CAPTURE",PG_Transactions!$AQ:$AQ,1)</f>
        <v>1998</v>
      </c>
      <c r="K681">
        <f t="shared" si="36"/>
        <v>0</v>
      </c>
      <c r="L681" t="str">
        <f t="shared" si="37"/>
        <v>Amount Match</v>
      </c>
    </row>
    <row r="682" spans="1:12" hidden="1" x14ac:dyDescent="0.3">
      <c r="A682" t="s">
        <v>1382</v>
      </c>
      <c r="B682" s="1">
        <v>46289</v>
      </c>
      <c r="C682" t="s">
        <v>1383</v>
      </c>
      <c r="D682" t="s">
        <v>32</v>
      </c>
      <c r="E682" t="s">
        <v>9</v>
      </c>
      <c r="F682">
        <v>2797</v>
      </c>
      <c r="G682" t="s">
        <v>10</v>
      </c>
      <c r="H682" t="str">
        <f t="shared" si="35"/>
        <v>ORD26000681</v>
      </c>
      <c r="I682">
        <f>COUNTIFS(PG_Transactions!$AK:$AK,$H682,PG_Transactions!$E:$E,"CAPTURE",PG_Transactions!$AQ:$AQ,1)</f>
        <v>1</v>
      </c>
      <c r="J682">
        <f>SUMIFS(PG_Transactions!$G:$G,PG_Transactions!$AK:$AK,$H682,PG_Transactions!$E:$E,"CAPTURE",PG_Transactions!$AQ:$AQ,1)</f>
        <v>2797</v>
      </c>
      <c r="K682">
        <f t="shared" si="36"/>
        <v>0</v>
      </c>
      <c r="L682" t="str">
        <f t="shared" si="37"/>
        <v>Amount Match</v>
      </c>
    </row>
    <row r="683" spans="1:12" hidden="1" x14ac:dyDescent="0.3">
      <c r="A683" t="s">
        <v>1384</v>
      </c>
      <c r="B683" s="1">
        <v>46277</v>
      </c>
      <c r="C683" t="s">
        <v>1385</v>
      </c>
      <c r="D683" t="s">
        <v>16</v>
      </c>
      <c r="E683" t="s">
        <v>9</v>
      </c>
      <c r="F683">
        <v>299</v>
      </c>
      <c r="G683" t="s">
        <v>10</v>
      </c>
      <c r="H683" t="str">
        <f t="shared" si="35"/>
        <v>ORD26000682</v>
      </c>
      <c r="I683">
        <f>COUNTIFS(PG_Transactions!$AK:$AK,$H683,PG_Transactions!$E:$E,"CAPTURE",PG_Transactions!$AQ:$AQ,1)</f>
        <v>1</v>
      </c>
      <c r="J683">
        <f>SUMIFS(PG_Transactions!$G:$G,PG_Transactions!$AK:$AK,$H683,PG_Transactions!$E:$E,"CAPTURE",PG_Transactions!$AQ:$AQ,1)</f>
        <v>299</v>
      </c>
      <c r="K683">
        <f t="shared" si="36"/>
        <v>0</v>
      </c>
      <c r="L683" t="str">
        <f t="shared" si="37"/>
        <v>Amount Match</v>
      </c>
    </row>
    <row r="684" spans="1:12" hidden="1" x14ac:dyDescent="0.3">
      <c r="A684" t="s">
        <v>1386</v>
      </c>
      <c r="B684" s="1">
        <v>46281</v>
      </c>
      <c r="C684" t="s">
        <v>1387</v>
      </c>
      <c r="D684" t="s">
        <v>32</v>
      </c>
      <c r="E684" t="s">
        <v>9</v>
      </c>
      <c r="F684">
        <v>598</v>
      </c>
      <c r="G684" t="s">
        <v>56</v>
      </c>
      <c r="H684" t="str">
        <f t="shared" si="35"/>
        <v>ORD26000683</v>
      </c>
      <c r="I684">
        <f>COUNTIFS(PG_Transactions!$AK:$AK,$H684,PG_Transactions!$E:$E,"CAPTURE",PG_Transactions!$AQ:$AQ,1)</f>
        <v>1</v>
      </c>
      <c r="J684">
        <f>SUMIFS(PG_Transactions!$G:$G,PG_Transactions!$AK:$AK,$H684,PG_Transactions!$E:$E,"CAPTURE",PG_Transactions!$AQ:$AQ,1)</f>
        <v>598</v>
      </c>
      <c r="K684">
        <f t="shared" si="36"/>
        <v>0</v>
      </c>
      <c r="L684" t="str">
        <f t="shared" si="37"/>
        <v>Amount Match</v>
      </c>
    </row>
    <row r="685" spans="1:12" hidden="1" x14ac:dyDescent="0.3">
      <c r="A685" t="s">
        <v>1388</v>
      </c>
      <c r="B685" s="1">
        <v>46292</v>
      </c>
      <c r="C685" t="s">
        <v>1389</v>
      </c>
      <c r="D685" t="s">
        <v>41</v>
      </c>
      <c r="E685" t="s">
        <v>9</v>
      </c>
      <c r="F685">
        <v>5097</v>
      </c>
      <c r="G685" t="s">
        <v>10</v>
      </c>
      <c r="H685" t="str">
        <f t="shared" si="35"/>
        <v>ORD26000684</v>
      </c>
      <c r="I685">
        <f>COUNTIFS(PG_Transactions!$AK:$AK,$H685,PG_Transactions!$E:$E,"CAPTURE",PG_Transactions!$AQ:$AQ,1)</f>
        <v>1</v>
      </c>
      <c r="J685">
        <f>SUMIFS(PG_Transactions!$G:$G,PG_Transactions!$AK:$AK,$H685,PG_Transactions!$E:$E,"CAPTURE",PG_Transactions!$AQ:$AQ,1)</f>
        <v>5097</v>
      </c>
      <c r="K685">
        <f t="shared" si="36"/>
        <v>0</v>
      </c>
      <c r="L685" t="str">
        <f t="shared" si="37"/>
        <v>Amount Match</v>
      </c>
    </row>
    <row r="686" spans="1:12" hidden="1" x14ac:dyDescent="0.3">
      <c r="A686" t="s">
        <v>1390</v>
      </c>
      <c r="B686" s="1">
        <v>46284</v>
      </c>
      <c r="C686" t="s">
        <v>1391</v>
      </c>
      <c r="D686" t="s">
        <v>38</v>
      </c>
      <c r="E686" t="s">
        <v>44</v>
      </c>
      <c r="F686">
        <v>10147</v>
      </c>
      <c r="G686" t="s">
        <v>10</v>
      </c>
      <c r="H686" t="str">
        <f t="shared" si="35"/>
        <v>ORD26000685</v>
      </c>
      <c r="I686">
        <f>COUNTIFS(PG_Transactions!$AK:$AK,$H686,PG_Transactions!$E:$E,"CAPTURE",PG_Transactions!$AQ:$AQ,1)</f>
        <v>1</v>
      </c>
      <c r="J686">
        <f>SUMIFS(PG_Transactions!$G:$G,PG_Transactions!$AK:$AK,$H686,PG_Transactions!$E:$E,"CAPTURE",PG_Transactions!$AQ:$AQ,1)</f>
        <v>10147</v>
      </c>
      <c r="K686">
        <f t="shared" si="36"/>
        <v>0</v>
      </c>
      <c r="L686" t="str">
        <f t="shared" si="37"/>
        <v>Amount Match</v>
      </c>
    </row>
    <row r="687" spans="1:12" hidden="1" x14ac:dyDescent="0.3">
      <c r="A687" t="s">
        <v>1392</v>
      </c>
      <c r="B687" s="1">
        <v>46278</v>
      </c>
      <c r="C687" t="s">
        <v>1393</v>
      </c>
      <c r="D687" t="s">
        <v>27</v>
      </c>
      <c r="E687" t="s">
        <v>9</v>
      </c>
      <c r="F687">
        <v>7999</v>
      </c>
      <c r="G687" t="s">
        <v>10</v>
      </c>
      <c r="H687" t="str">
        <f t="shared" si="35"/>
        <v>ORD26000686</v>
      </c>
      <c r="I687">
        <f>COUNTIFS(PG_Transactions!$AK:$AK,$H687,PG_Transactions!$E:$E,"CAPTURE",PG_Transactions!$AQ:$AQ,1)</f>
        <v>1</v>
      </c>
      <c r="J687">
        <f>SUMIFS(PG_Transactions!$G:$G,PG_Transactions!$AK:$AK,$H687,PG_Transactions!$E:$E,"CAPTURE",PG_Transactions!$AQ:$AQ,1)</f>
        <v>7999</v>
      </c>
      <c r="K687">
        <f t="shared" si="36"/>
        <v>0</v>
      </c>
      <c r="L687" t="str">
        <f t="shared" si="37"/>
        <v>Amount Match</v>
      </c>
    </row>
    <row r="688" spans="1:12" hidden="1" x14ac:dyDescent="0.3">
      <c r="A688" t="s">
        <v>1394</v>
      </c>
      <c r="B688" s="1">
        <v>46266</v>
      </c>
      <c r="C688" t="s">
        <v>1395</v>
      </c>
      <c r="D688" t="s">
        <v>32</v>
      </c>
      <c r="E688" t="s">
        <v>9</v>
      </c>
      <c r="F688">
        <v>1998</v>
      </c>
      <c r="G688" t="s">
        <v>10</v>
      </c>
      <c r="H688" t="str">
        <f t="shared" si="35"/>
        <v>ORD26000687</v>
      </c>
      <c r="I688">
        <f>COUNTIFS(PG_Transactions!$AK:$AK,$H688,PG_Transactions!$E:$E,"CAPTURE",PG_Transactions!$AQ:$AQ,1)</f>
        <v>1</v>
      </c>
      <c r="J688">
        <f>SUMIFS(PG_Transactions!$G:$G,PG_Transactions!$AK:$AK,$H688,PG_Transactions!$E:$E,"CAPTURE",PG_Transactions!$AQ:$AQ,1)</f>
        <v>1998</v>
      </c>
      <c r="K688">
        <f t="shared" si="36"/>
        <v>0</v>
      </c>
      <c r="L688" t="str">
        <f t="shared" si="37"/>
        <v>Amount Match</v>
      </c>
    </row>
    <row r="689" spans="1:12" hidden="1" x14ac:dyDescent="0.3">
      <c r="A689" t="s">
        <v>1396</v>
      </c>
      <c r="B689" s="1">
        <v>46272</v>
      </c>
      <c r="C689" t="s">
        <v>1397</v>
      </c>
      <c r="D689" t="s">
        <v>13</v>
      </c>
      <c r="E689" t="s">
        <v>17</v>
      </c>
      <c r="F689">
        <v>499</v>
      </c>
      <c r="G689" t="s">
        <v>10</v>
      </c>
      <c r="H689" t="str">
        <f t="shared" si="35"/>
        <v>ORD26000688</v>
      </c>
      <c r="I689">
        <f>COUNTIFS(PG_Transactions!$AK:$AK,$H689,PG_Transactions!$E:$E,"CAPTURE",PG_Transactions!$AQ:$AQ,1)</f>
        <v>1</v>
      </c>
      <c r="J689">
        <f>SUMIFS(PG_Transactions!$G:$G,PG_Transactions!$AK:$AK,$H689,PG_Transactions!$E:$E,"CAPTURE",PG_Transactions!$AQ:$AQ,1)</f>
        <v>499</v>
      </c>
      <c r="K689">
        <f t="shared" si="36"/>
        <v>0</v>
      </c>
      <c r="L689" t="str">
        <f t="shared" si="37"/>
        <v>Amount Match</v>
      </c>
    </row>
    <row r="690" spans="1:12" hidden="1" x14ac:dyDescent="0.3">
      <c r="A690" t="s">
        <v>1398</v>
      </c>
      <c r="B690" s="1">
        <v>46279</v>
      </c>
      <c r="C690" t="s">
        <v>1399</v>
      </c>
      <c r="D690" t="s">
        <v>13</v>
      </c>
      <c r="E690" t="s">
        <v>17</v>
      </c>
      <c r="F690">
        <v>3499</v>
      </c>
      <c r="G690" t="s">
        <v>10</v>
      </c>
      <c r="H690" t="str">
        <f t="shared" si="35"/>
        <v>ORD26000689</v>
      </c>
      <c r="I690">
        <f>COUNTIFS(PG_Transactions!$AK:$AK,$H690,PG_Transactions!$E:$E,"CAPTURE",PG_Transactions!$AQ:$AQ,1)</f>
        <v>1</v>
      </c>
      <c r="J690">
        <f>SUMIFS(PG_Transactions!$G:$G,PG_Transactions!$AK:$AK,$H690,PG_Transactions!$E:$E,"CAPTURE",PG_Transactions!$AQ:$AQ,1)</f>
        <v>3499</v>
      </c>
      <c r="K690">
        <f t="shared" si="36"/>
        <v>0</v>
      </c>
      <c r="L690" t="str">
        <f t="shared" si="37"/>
        <v>Amount Match</v>
      </c>
    </row>
    <row r="691" spans="1:12" hidden="1" x14ac:dyDescent="0.3">
      <c r="A691" t="s">
        <v>1400</v>
      </c>
      <c r="B691" s="1">
        <v>46284</v>
      </c>
      <c r="C691" t="s">
        <v>1401</v>
      </c>
      <c r="E691" t="s">
        <v>9</v>
      </c>
      <c r="F691">
        <v>2999</v>
      </c>
      <c r="G691" t="s">
        <v>10</v>
      </c>
      <c r="H691" t="str">
        <f t="shared" si="35"/>
        <v>ORD26000690</v>
      </c>
      <c r="I691">
        <f>COUNTIFS(PG_Transactions!$AK:$AK,$H691,PG_Transactions!$E:$E,"CAPTURE",PG_Transactions!$AQ:$AQ,1)</f>
        <v>1</v>
      </c>
      <c r="J691">
        <f>SUMIFS(PG_Transactions!$G:$G,PG_Transactions!$AK:$AK,$H691,PG_Transactions!$E:$E,"CAPTURE",PG_Transactions!$AQ:$AQ,1)</f>
        <v>2999</v>
      </c>
      <c r="K691">
        <f t="shared" si="36"/>
        <v>0</v>
      </c>
      <c r="L691" t="str">
        <f t="shared" si="37"/>
        <v>Amount Match</v>
      </c>
    </row>
    <row r="692" spans="1:12" hidden="1" x14ac:dyDescent="0.3">
      <c r="A692" t="s">
        <v>1402</v>
      </c>
      <c r="B692" s="1">
        <v>46284</v>
      </c>
      <c r="C692" t="s">
        <v>1403</v>
      </c>
      <c r="D692" t="s">
        <v>51</v>
      </c>
      <c r="E692" t="s">
        <v>9</v>
      </c>
      <c r="F692">
        <v>998</v>
      </c>
      <c r="G692" t="s">
        <v>10</v>
      </c>
      <c r="H692" t="str">
        <f t="shared" si="35"/>
        <v>ORD26000691</v>
      </c>
      <c r="I692">
        <f>COUNTIFS(PG_Transactions!$AK:$AK,$H692,PG_Transactions!$E:$E,"CAPTURE",PG_Transactions!$AQ:$AQ,1)</f>
        <v>1</v>
      </c>
      <c r="J692">
        <f>SUMIFS(PG_Transactions!$G:$G,PG_Transactions!$AK:$AK,$H692,PG_Transactions!$E:$E,"CAPTURE",PG_Transactions!$AQ:$AQ,1)</f>
        <v>998</v>
      </c>
      <c r="K692">
        <f t="shared" si="36"/>
        <v>0</v>
      </c>
      <c r="L692" t="str">
        <f t="shared" si="37"/>
        <v>Amount Match</v>
      </c>
    </row>
    <row r="693" spans="1:12" hidden="1" x14ac:dyDescent="0.3">
      <c r="A693" t="s">
        <v>1404</v>
      </c>
      <c r="B693" s="1">
        <v>46267</v>
      </c>
      <c r="C693" t="s">
        <v>1405</v>
      </c>
      <c r="D693" t="s">
        <v>27</v>
      </c>
      <c r="E693" t="s">
        <v>9</v>
      </c>
      <c r="F693">
        <v>799</v>
      </c>
      <c r="G693" t="s">
        <v>105</v>
      </c>
      <c r="H693" t="str">
        <f t="shared" si="35"/>
        <v>ORD26000692</v>
      </c>
      <c r="I693">
        <f>COUNTIFS(PG_Transactions!$AK:$AK,$H693,PG_Transactions!$E:$E,"CAPTURE",PG_Transactions!$AQ:$AQ,1)</f>
        <v>0</v>
      </c>
      <c r="J693">
        <f>SUMIFS(PG_Transactions!$G:$G,PG_Transactions!$AK:$AK,$H693,PG_Transactions!$E:$E,"CAPTURE",PG_Transactions!$AQ:$AQ,1)</f>
        <v>0</v>
      </c>
      <c r="K693">
        <f t="shared" si="36"/>
        <v>-799</v>
      </c>
      <c r="L693" t="str">
        <f t="shared" si="37"/>
        <v>No Capture</v>
      </c>
    </row>
    <row r="694" spans="1:12" hidden="1" x14ac:dyDescent="0.3">
      <c r="A694" t="s">
        <v>1406</v>
      </c>
      <c r="B694" s="1">
        <v>46284</v>
      </c>
      <c r="C694" t="s">
        <v>1407</v>
      </c>
      <c r="D694" t="s">
        <v>13</v>
      </c>
      <c r="E694" t="s">
        <v>9</v>
      </c>
      <c r="F694">
        <v>7297</v>
      </c>
      <c r="G694" t="s">
        <v>10</v>
      </c>
      <c r="H694" t="str">
        <f t="shared" si="35"/>
        <v>ORD26000693</v>
      </c>
      <c r="I694">
        <f>COUNTIFS(PG_Transactions!$AK:$AK,$H694,PG_Transactions!$E:$E,"CAPTURE",PG_Transactions!$AQ:$AQ,1)</f>
        <v>1</v>
      </c>
      <c r="J694">
        <f>SUMIFS(PG_Transactions!$G:$G,PG_Transactions!$AK:$AK,$H694,PG_Transactions!$E:$E,"CAPTURE",PG_Transactions!$AQ:$AQ,1)</f>
        <v>7297</v>
      </c>
      <c r="K694">
        <f t="shared" si="36"/>
        <v>0</v>
      </c>
      <c r="L694" t="str">
        <f t="shared" si="37"/>
        <v>Amount Match</v>
      </c>
    </row>
    <row r="695" spans="1:12" hidden="1" x14ac:dyDescent="0.3">
      <c r="A695" t="s">
        <v>1408</v>
      </c>
      <c r="B695" s="1">
        <v>46280</v>
      </c>
      <c r="C695" t="s">
        <v>1409</v>
      </c>
      <c r="D695" t="s">
        <v>27</v>
      </c>
      <c r="E695" t="s">
        <v>9</v>
      </c>
      <c r="F695">
        <v>9498</v>
      </c>
      <c r="G695" t="s">
        <v>10</v>
      </c>
      <c r="H695" t="str">
        <f t="shared" si="35"/>
        <v>ORD26000694</v>
      </c>
      <c r="I695">
        <f>COUNTIFS(PG_Transactions!$AK:$AK,$H695,PG_Transactions!$E:$E,"CAPTURE",PG_Transactions!$AQ:$AQ,1)</f>
        <v>1</v>
      </c>
      <c r="J695">
        <f>SUMIFS(PG_Transactions!$G:$G,PG_Transactions!$AK:$AK,$H695,PG_Transactions!$E:$E,"CAPTURE",PG_Transactions!$AQ:$AQ,1)</f>
        <v>9498</v>
      </c>
      <c r="K695">
        <f t="shared" si="36"/>
        <v>0</v>
      </c>
      <c r="L695" t="str">
        <f t="shared" si="37"/>
        <v>Amount Match</v>
      </c>
    </row>
    <row r="696" spans="1:12" hidden="1" x14ac:dyDescent="0.3">
      <c r="A696" t="s">
        <v>1410</v>
      </c>
      <c r="B696" s="1">
        <v>46270</v>
      </c>
      <c r="C696" t="s">
        <v>1411</v>
      </c>
      <c r="D696" t="s">
        <v>51</v>
      </c>
      <c r="E696" t="s">
        <v>17</v>
      </c>
      <c r="F696">
        <v>12998</v>
      </c>
      <c r="G696" t="s">
        <v>10</v>
      </c>
      <c r="H696" t="str">
        <f t="shared" si="35"/>
        <v>ORD26000695</v>
      </c>
      <c r="I696">
        <f>COUNTIFS(PG_Transactions!$AK:$AK,$H696,PG_Transactions!$E:$E,"CAPTURE",PG_Transactions!$AQ:$AQ,1)</f>
        <v>1</v>
      </c>
      <c r="J696">
        <f>SUMIFS(PG_Transactions!$G:$G,PG_Transactions!$AK:$AK,$H696,PG_Transactions!$E:$E,"CAPTURE",PG_Transactions!$AQ:$AQ,1)</f>
        <v>12998</v>
      </c>
      <c r="K696">
        <f t="shared" si="36"/>
        <v>0</v>
      </c>
      <c r="L696" t="str">
        <f t="shared" si="37"/>
        <v>Amount Match</v>
      </c>
    </row>
    <row r="697" spans="1:12" hidden="1" x14ac:dyDescent="0.3">
      <c r="A697" t="s">
        <v>1412</v>
      </c>
      <c r="B697" s="1">
        <v>46289</v>
      </c>
      <c r="C697" t="s">
        <v>1413</v>
      </c>
      <c r="D697" t="s">
        <v>51</v>
      </c>
      <c r="E697" t="s">
        <v>9</v>
      </c>
      <c r="F697">
        <v>4997</v>
      </c>
      <c r="G697" t="s">
        <v>10</v>
      </c>
      <c r="H697" t="str">
        <f t="shared" si="35"/>
        <v>ORD26000696</v>
      </c>
      <c r="I697">
        <f>COUNTIFS(PG_Transactions!$AK:$AK,$H697,PG_Transactions!$E:$E,"CAPTURE",PG_Transactions!$AQ:$AQ,1)</f>
        <v>1</v>
      </c>
      <c r="J697">
        <f>SUMIFS(PG_Transactions!$G:$G,PG_Transactions!$AK:$AK,$H697,PG_Transactions!$E:$E,"CAPTURE",PG_Transactions!$AQ:$AQ,1)</f>
        <v>4997</v>
      </c>
      <c r="K697">
        <f t="shared" si="36"/>
        <v>0</v>
      </c>
      <c r="L697" t="str">
        <f t="shared" si="37"/>
        <v>Amount Match</v>
      </c>
    </row>
    <row r="698" spans="1:12" hidden="1" x14ac:dyDescent="0.3">
      <c r="A698" t="s">
        <v>1414</v>
      </c>
      <c r="B698" s="1">
        <v>46269</v>
      </c>
      <c r="C698" t="s">
        <v>1415</v>
      </c>
      <c r="D698" t="s">
        <v>16</v>
      </c>
      <c r="E698" t="s">
        <v>44</v>
      </c>
      <c r="F698">
        <v>599</v>
      </c>
      <c r="G698" t="s">
        <v>10</v>
      </c>
      <c r="H698" t="str">
        <f t="shared" si="35"/>
        <v>ORD26000697</v>
      </c>
      <c r="I698">
        <f>COUNTIFS(PG_Transactions!$AK:$AK,$H698,PG_Transactions!$E:$E,"CAPTURE",PG_Transactions!$AQ:$AQ,1)</f>
        <v>1</v>
      </c>
      <c r="J698">
        <f>SUMIFS(PG_Transactions!$G:$G,PG_Transactions!$AK:$AK,$H698,PG_Transactions!$E:$E,"CAPTURE",PG_Transactions!$AQ:$AQ,1)</f>
        <v>599</v>
      </c>
      <c r="K698">
        <f t="shared" si="36"/>
        <v>0</v>
      </c>
      <c r="L698" t="str">
        <f t="shared" si="37"/>
        <v>Amount Match</v>
      </c>
    </row>
    <row r="699" spans="1:12" hidden="1" x14ac:dyDescent="0.3">
      <c r="A699" t="s">
        <v>1416</v>
      </c>
      <c r="B699" s="1">
        <v>46292</v>
      </c>
      <c r="C699" t="s">
        <v>1417</v>
      </c>
      <c r="D699" t="s">
        <v>27</v>
      </c>
      <c r="E699" t="s">
        <v>9</v>
      </c>
      <c r="F699">
        <v>2499</v>
      </c>
      <c r="G699" t="s">
        <v>10</v>
      </c>
      <c r="H699" t="str">
        <f t="shared" si="35"/>
        <v>ORD26000698</v>
      </c>
      <c r="I699">
        <f>COUNTIFS(PG_Transactions!$AK:$AK,$H699,PG_Transactions!$E:$E,"CAPTURE",PG_Transactions!$AQ:$AQ,1)</f>
        <v>1</v>
      </c>
      <c r="J699">
        <f>SUMIFS(PG_Transactions!$G:$G,PG_Transactions!$AK:$AK,$H699,PG_Transactions!$E:$E,"CAPTURE",PG_Transactions!$AQ:$AQ,1)</f>
        <v>2499</v>
      </c>
      <c r="K699">
        <f t="shared" si="36"/>
        <v>0</v>
      </c>
      <c r="L699" t="str">
        <f t="shared" si="37"/>
        <v>Amount Match</v>
      </c>
    </row>
    <row r="700" spans="1:12" hidden="1" x14ac:dyDescent="0.3">
      <c r="A700" t="s">
        <v>1418</v>
      </c>
      <c r="B700" s="1">
        <v>46267</v>
      </c>
      <c r="C700" t="s">
        <v>1419</v>
      </c>
      <c r="D700" t="s">
        <v>27</v>
      </c>
      <c r="E700" t="s">
        <v>9</v>
      </c>
      <c r="F700">
        <v>6798</v>
      </c>
      <c r="G700" t="s">
        <v>10</v>
      </c>
      <c r="H700" t="str">
        <f t="shared" si="35"/>
        <v>ORD26000699</v>
      </c>
      <c r="I700">
        <f>COUNTIFS(PG_Transactions!$AK:$AK,$H700,PG_Transactions!$E:$E,"CAPTURE",PG_Transactions!$AQ:$AQ,1)</f>
        <v>1</v>
      </c>
      <c r="J700">
        <f>SUMIFS(PG_Transactions!$G:$G,PG_Transactions!$AK:$AK,$H700,PG_Transactions!$E:$E,"CAPTURE",PG_Transactions!$AQ:$AQ,1)</f>
        <v>6798</v>
      </c>
      <c r="K700">
        <f t="shared" si="36"/>
        <v>0</v>
      </c>
      <c r="L700" t="str">
        <f t="shared" si="37"/>
        <v>Amount Match</v>
      </c>
    </row>
    <row r="701" spans="1:12" hidden="1" x14ac:dyDescent="0.3">
      <c r="A701" t="s">
        <v>1420</v>
      </c>
      <c r="B701" s="1">
        <v>46283</v>
      </c>
      <c r="C701" t="s">
        <v>1421</v>
      </c>
      <c r="D701" t="s">
        <v>41</v>
      </c>
      <c r="E701" t="s">
        <v>9</v>
      </c>
      <c r="F701">
        <v>4999</v>
      </c>
      <c r="G701" t="s">
        <v>10</v>
      </c>
      <c r="H701" t="str">
        <f t="shared" si="35"/>
        <v>ORD26000700</v>
      </c>
      <c r="I701">
        <f>COUNTIFS(PG_Transactions!$AK:$AK,$H701,PG_Transactions!$E:$E,"CAPTURE",PG_Transactions!$AQ:$AQ,1)</f>
        <v>1</v>
      </c>
      <c r="J701">
        <f>SUMIFS(PG_Transactions!$G:$G,PG_Transactions!$AK:$AK,$H701,PG_Transactions!$E:$E,"CAPTURE",PG_Transactions!$AQ:$AQ,1)</f>
        <v>4999</v>
      </c>
      <c r="K701">
        <f t="shared" si="36"/>
        <v>0</v>
      </c>
      <c r="L701" t="str">
        <f t="shared" si="37"/>
        <v>Amount Match</v>
      </c>
    </row>
    <row r="702" spans="1:12" hidden="1" x14ac:dyDescent="0.3">
      <c r="A702" t="s">
        <v>1422</v>
      </c>
      <c r="B702" s="1">
        <v>46293</v>
      </c>
      <c r="C702" t="s">
        <v>1423</v>
      </c>
      <c r="D702" t="s">
        <v>16</v>
      </c>
      <c r="E702" t="s">
        <v>9</v>
      </c>
      <c r="F702" s="2">
        <v>3499</v>
      </c>
      <c r="G702" t="s">
        <v>10</v>
      </c>
      <c r="H702" t="str">
        <f t="shared" si="35"/>
        <v>ORD26000701</v>
      </c>
      <c r="I702">
        <f>COUNTIFS(PG_Transactions!$AK:$AK,$H702,PG_Transactions!$E:$E,"CAPTURE",PG_Transactions!$AQ:$AQ,1)</f>
        <v>1</v>
      </c>
      <c r="J702">
        <f>SUMIFS(PG_Transactions!$G:$G,PG_Transactions!$AK:$AK,$H702,PG_Transactions!$E:$E,"CAPTURE",PG_Transactions!$AQ:$AQ,1)</f>
        <v>3499</v>
      </c>
      <c r="K702">
        <f t="shared" si="36"/>
        <v>0</v>
      </c>
      <c r="L702" t="str">
        <f t="shared" si="37"/>
        <v>Amount Match</v>
      </c>
    </row>
    <row r="703" spans="1:12" hidden="1" x14ac:dyDescent="0.3">
      <c r="A703" t="s">
        <v>1424</v>
      </c>
      <c r="B703" s="1">
        <v>46277</v>
      </c>
      <c r="C703" t="s">
        <v>1425</v>
      </c>
      <c r="D703" t="s">
        <v>8</v>
      </c>
      <c r="E703" t="s">
        <v>33</v>
      </c>
      <c r="F703">
        <v>8498</v>
      </c>
      <c r="G703" t="s">
        <v>105</v>
      </c>
      <c r="H703" t="str">
        <f t="shared" si="35"/>
        <v>ORD26000702</v>
      </c>
      <c r="I703">
        <f>COUNTIFS(PG_Transactions!$AK:$AK,$H703,PG_Transactions!$E:$E,"CAPTURE",PG_Transactions!$AQ:$AQ,1)</f>
        <v>0</v>
      </c>
      <c r="J703">
        <f>SUMIFS(PG_Transactions!$G:$G,PG_Transactions!$AK:$AK,$H703,PG_Transactions!$E:$E,"CAPTURE",PG_Transactions!$AQ:$AQ,1)</f>
        <v>0</v>
      </c>
      <c r="K703">
        <f t="shared" si="36"/>
        <v>-8498</v>
      </c>
      <c r="L703" t="str">
        <f t="shared" si="37"/>
        <v>No Capture</v>
      </c>
    </row>
    <row r="704" spans="1:12" hidden="1" x14ac:dyDescent="0.3">
      <c r="A704" t="s">
        <v>1426</v>
      </c>
      <c r="B704" s="1">
        <v>46279</v>
      </c>
      <c r="C704" t="s">
        <v>1427</v>
      </c>
      <c r="D704" t="s">
        <v>32</v>
      </c>
      <c r="E704" t="s">
        <v>9</v>
      </c>
      <c r="F704">
        <v>799</v>
      </c>
      <c r="G704" t="s">
        <v>10</v>
      </c>
      <c r="H704" t="str">
        <f t="shared" si="35"/>
        <v>ORD26000703</v>
      </c>
      <c r="I704">
        <f>COUNTIFS(PG_Transactions!$AK:$AK,$H704,PG_Transactions!$E:$E,"CAPTURE",PG_Transactions!$AQ:$AQ,1)</f>
        <v>1</v>
      </c>
      <c r="J704">
        <f>SUMIFS(PG_Transactions!$G:$G,PG_Transactions!$AK:$AK,$H704,PG_Transactions!$E:$E,"CAPTURE",PG_Transactions!$AQ:$AQ,1)</f>
        <v>799</v>
      </c>
      <c r="K704">
        <f t="shared" si="36"/>
        <v>0</v>
      </c>
      <c r="L704" t="str">
        <f t="shared" si="37"/>
        <v>Amount Match</v>
      </c>
    </row>
    <row r="705" spans="1:12" hidden="1" x14ac:dyDescent="0.3">
      <c r="A705" t="s">
        <v>1428</v>
      </c>
      <c r="B705" s="1">
        <v>46285</v>
      </c>
      <c r="C705" t="s">
        <v>1429</v>
      </c>
      <c r="D705" t="s">
        <v>27</v>
      </c>
      <c r="E705" t="s">
        <v>17</v>
      </c>
      <c r="F705">
        <v>2098</v>
      </c>
      <c r="G705" t="s">
        <v>10</v>
      </c>
      <c r="H705" t="str">
        <f t="shared" si="35"/>
        <v>ORD26000704</v>
      </c>
      <c r="I705">
        <f>COUNTIFS(PG_Transactions!$AK:$AK,$H705,PG_Transactions!$E:$E,"CAPTURE",PG_Transactions!$AQ:$AQ,1)</f>
        <v>1</v>
      </c>
      <c r="J705">
        <f>SUMIFS(PG_Transactions!$G:$G,PG_Transactions!$AK:$AK,$H705,PG_Transactions!$E:$E,"CAPTURE",PG_Transactions!$AQ:$AQ,1)</f>
        <v>2098</v>
      </c>
      <c r="K705">
        <f t="shared" si="36"/>
        <v>0</v>
      </c>
      <c r="L705" t="str">
        <f t="shared" si="37"/>
        <v>Amount Match</v>
      </c>
    </row>
    <row r="706" spans="1:12" hidden="1" x14ac:dyDescent="0.3">
      <c r="A706" t="s">
        <v>1430</v>
      </c>
      <c r="B706" s="1">
        <v>46282</v>
      </c>
      <c r="C706" t="s">
        <v>1431</v>
      </c>
      <c r="D706" t="s">
        <v>16</v>
      </c>
      <c r="E706" t="s">
        <v>17</v>
      </c>
      <c r="F706">
        <v>1799</v>
      </c>
      <c r="G706" t="s">
        <v>10</v>
      </c>
      <c r="H706" t="str">
        <f t="shared" si="35"/>
        <v>ORD26000705</v>
      </c>
      <c r="I706">
        <f>COUNTIFS(PG_Transactions!$AK:$AK,$H706,PG_Transactions!$E:$E,"CAPTURE",PG_Transactions!$AQ:$AQ,1)</f>
        <v>1</v>
      </c>
      <c r="J706">
        <f>SUMIFS(PG_Transactions!$G:$G,PG_Transactions!$AK:$AK,$H706,PG_Transactions!$E:$E,"CAPTURE",PG_Transactions!$AQ:$AQ,1)</f>
        <v>1799</v>
      </c>
      <c r="K706">
        <f t="shared" si="36"/>
        <v>0</v>
      </c>
      <c r="L706" t="str">
        <f t="shared" si="37"/>
        <v>Amount Match</v>
      </c>
    </row>
    <row r="707" spans="1:12" hidden="1" x14ac:dyDescent="0.3">
      <c r="A707" t="s">
        <v>1432</v>
      </c>
      <c r="B707" s="1">
        <v>46277</v>
      </c>
      <c r="C707" t="s">
        <v>1433</v>
      </c>
      <c r="D707" t="s">
        <v>38</v>
      </c>
      <c r="E707" t="s">
        <v>17</v>
      </c>
      <c r="F707">
        <v>499</v>
      </c>
      <c r="G707" t="s">
        <v>10</v>
      </c>
      <c r="H707" t="str">
        <f t="shared" ref="H707:H770" si="38">UPPER(SUBSTITUTE(TRIM(A707),"-",""))</f>
        <v>ORD26000706</v>
      </c>
      <c r="I707">
        <f>COUNTIFS(PG_Transactions!$AK:$AK,$H707,PG_Transactions!$E:$E,"CAPTURE",PG_Transactions!$AQ:$AQ,1)</f>
        <v>1</v>
      </c>
      <c r="J707">
        <f>SUMIFS(PG_Transactions!$G:$G,PG_Transactions!$AK:$AK,$H707,PG_Transactions!$E:$E,"CAPTURE",PG_Transactions!$AQ:$AQ,1)</f>
        <v>499</v>
      </c>
      <c r="K707">
        <f t="shared" ref="K707:K770" si="39">ROUND(J707-F707,2)</f>
        <v>0</v>
      </c>
      <c r="L707" t="str">
        <f t="shared" ref="L707:L770" si="40">IF(I707=0,"No Capture",IF(I707&gt;1,"Multiple Capture Rows - Review",IF(ABS(K707)&lt;0.01,"Amount Match",IF(K707&lt;0,"Captured Less Than Order","Captured More Than Order"))))</f>
        <v>Amount Match</v>
      </c>
    </row>
    <row r="708" spans="1:12" hidden="1" x14ac:dyDescent="0.3">
      <c r="A708" t="s">
        <v>1434</v>
      </c>
      <c r="B708" s="1">
        <v>46279</v>
      </c>
      <c r="C708" t="s">
        <v>1435</v>
      </c>
      <c r="D708" t="s">
        <v>16</v>
      </c>
      <c r="E708" t="s">
        <v>17</v>
      </c>
      <c r="F708">
        <v>3498</v>
      </c>
      <c r="G708" t="s">
        <v>10</v>
      </c>
      <c r="H708" t="str">
        <f t="shared" si="38"/>
        <v>ORD26000707</v>
      </c>
      <c r="I708">
        <f>COUNTIFS(PG_Transactions!$AK:$AK,$H708,PG_Transactions!$E:$E,"CAPTURE",PG_Transactions!$AQ:$AQ,1)</f>
        <v>1</v>
      </c>
      <c r="J708">
        <f>SUMIFS(PG_Transactions!$G:$G,PG_Transactions!$AK:$AK,$H708,PG_Transactions!$E:$E,"CAPTURE",PG_Transactions!$AQ:$AQ,1)</f>
        <v>3498</v>
      </c>
      <c r="K708">
        <f t="shared" si="39"/>
        <v>0</v>
      </c>
      <c r="L708" t="str">
        <f t="shared" si="40"/>
        <v>Amount Match</v>
      </c>
    </row>
    <row r="709" spans="1:12" hidden="1" x14ac:dyDescent="0.3">
      <c r="A709" t="s">
        <v>1436</v>
      </c>
      <c r="B709" s="1">
        <v>46283</v>
      </c>
      <c r="C709" t="s">
        <v>1437</v>
      </c>
      <c r="D709" t="s">
        <v>32</v>
      </c>
      <c r="E709" t="s">
        <v>17</v>
      </c>
      <c r="F709">
        <v>1998</v>
      </c>
      <c r="G709" t="s">
        <v>10</v>
      </c>
      <c r="H709" t="str">
        <f t="shared" si="38"/>
        <v>ORD26000708</v>
      </c>
      <c r="I709">
        <f>COUNTIFS(PG_Transactions!$AK:$AK,$H709,PG_Transactions!$E:$E,"CAPTURE",PG_Transactions!$AQ:$AQ,1)</f>
        <v>1</v>
      </c>
      <c r="J709">
        <f>SUMIFS(PG_Transactions!$G:$G,PG_Transactions!$AK:$AK,$H709,PG_Transactions!$E:$E,"CAPTURE",PG_Transactions!$AQ:$AQ,1)</f>
        <v>1998</v>
      </c>
      <c r="K709">
        <f t="shared" si="39"/>
        <v>0</v>
      </c>
      <c r="L709" t="str">
        <f t="shared" si="40"/>
        <v>Amount Match</v>
      </c>
    </row>
    <row r="710" spans="1:12" hidden="1" x14ac:dyDescent="0.3">
      <c r="A710" t="s">
        <v>1438</v>
      </c>
      <c r="B710" s="1">
        <v>46284</v>
      </c>
      <c r="C710" t="s">
        <v>1439</v>
      </c>
      <c r="D710" t="s">
        <v>8</v>
      </c>
      <c r="E710" t="s">
        <v>17</v>
      </c>
      <c r="F710">
        <v>4999</v>
      </c>
      <c r="G710" t="s">
        <v>10</v>
      </c>
      <c r="H710" t="str">
        <f t="shared" si="38"/>
        <v>ORD26000709</v>
      </c>
      <c r="I710">
        <f>COUNTIFS(PG_Transactions!$AK:$AK,$H710,PG_Transactions!$E:$E,"CAPTURE",PG_Transactions!$AQ:$AQ,1)</f>
        <v>1</v>
      </c>
      <c r="J710">
        <f>SUMIFS(PG_Transactions!$G:$G,PG_Transactions!$AK:$AK,$H710,PG_Transactions!$E:$E,"CAPTURE",PG_Transactions!$AQ:$AQ,1)</f>
        <v>4999</v>
      </c>
      <c r="K710">
        <f t="shared" si="39"/>
        <v>0</v>
      </c>
      <c r="L710" t="str">
        <f t="shared" si="40"/>
        <v>Amount Match</v>
      </c>
    </row>
    <row r="711" spans="1:12" hidden="1" x14ac:dyDescent="0.3">
      <c r="A711" t="s">
        <v>1440</v>
      </c>
      <c r="B711" s="1">
        <v>46289</v>
      </c>
      <c r="C711" t="s">
        <v>1441</v>
      </c>
      <c r="D711" t="s">
        <v>13</v>
      </c>
      <c r="E711" t="s">
        <v>44</v>
      </c>
      <c r="F711">
        <v>1499</v>
      </c>
      <c r="G711" t="s">
        <v>10</v>
      </c>
      <c r="H711" t="str">
        <f t="shared" si="38"/>
        <v>ORD26000710</v>
      </c>
      <c r="I711">
        <f>COUNTIFS(PG_Transactions!$AK:$AK,$H711,PG_Transactions!$E:$E,"CAPTURE",PG_Transactions!$AQ:$AQ,1)</f>
        <v>1</v>
      </c>
      <c r="J711">
        <f>SUMIFS(PG_Transactions!$G:$G,PG_Transactions!$AK:$AK,$H711,PG_Transactions!$E:$E,"CAPTURE",PG_Transactions!$AQ:$AQ,1)</f>
        <v>1499</v>
      </c>
      <c r="K711">
        <f t="shared" si="39"/>
        <v>0</v>
      </c>
      <c r="L711" t="str">
        <f t="shared" si="40"/>
        <v>Amount Match</v>
      </c>
    </row>
    <row r="712" spans="1:12" hidden="1" x14ac:dyDescent="0.3">
      <c r="A712" t="s">
        <v>1442</v>
      </c>
      <c r="B712" s="1">
        <v>46282</v>
      </c>
      <c r="C712" t="s">
        <v>1443</v>
      </c>
      <c r="D712" t="s">
        <v>65</v>
      </c>
      <c r="E712" t="s">
        <v>17</v>
      </c>
      <c r="F712">
        <v>5998</v>
      </c>
      <c r="G712" t="s">
        <v>10</v>
      </c>
      <c r="H712" t="str">
        <f t="shared" si="38"/>
        <v>ORD26000711</v>
      </c>
      <c r="I712">
        <f>COUNTIFS(PG_Transactions!$AK:$AK,$H712,PG_Transactions!$E:$E,"CAPTURE",PG_Transactions!$AQ:$AQ,1)</f>
        <v>1</v>
      </c>
      <c r="J712">
        <f>SUMIFS(PG_Transactions!$G:$G,PG_Transactions!$AK:$AK,$H712,PG_Transactions!$E:$E,"CAPTURE",PG_Transactions!$AQ:$AQ,1)</f>
        <v>5998</v>
      </c>
      <c r="K712">
        <f t="shared" si="39"/>
        <v>0</v>
      </c>
      <c r="L712" t="str">
        <f t="shared" si="40"/>
        <v>Amount Match</v>
      </c>
    </row>
    <row r="713" spans="1:12" hidden="1" x14ac:dyDescent="0.3">
      <c r="A713" t="s">
        <v>1444</v>
      </c>
      <c r="B713" s="1">
        <v>46271</v>
      </c>
      <c r="C713" t="s">
        <v>1445</v>
      </c>
      <c r="D713" t="s">
        <v>27</v>
      </c>
      <c r="E713" t="s">
        <v>33</v>
      </c>
      <c r="F713">
        <v>3298</v>
      </c>
      <c r="G713" t="s">
        <v>10</v>
      </c>
      <c r="H713" t="str">
        <f t="shared" si="38"/>
        <v>ORD26000712</v>
      </c>
      <c r="I713">
        <f>COUNTIFS(PG_Transactions!$AK:$AK,$H713,PG_Transactions!$E:$E,"CAPTURE",PG_Transactions!$AQ:$AQ,1)</f>
        <v>1</v>
      </c>
      <c r="J713">
        <f>SUMIFS(PG_Transactions!$G:$G,PG_Transactions!$AK:$AK,$H713,PG_Transactions!$E:$E,"CAPTURE",PG_Transactions!$AQ:$AQ,1)</f>
        <v>3298</v>
      </c>
      <c r="K713">
        <f t="shared" si="39"/>
        <v>0</v>
      </c>
      <c r="L713" t="str">
        <f t="shared" si="40"/>
        <v>Amount Match</v>
      </c>
    </row>
    <row r="714" spans="1:12" hidden="1" x14ac:dyDescent="0.3">
      <c r="A714" t="s">
        <v>1446</v>
      </c>
      <c r="B714" s="1">
        <v>46279</v>
      </c>
      <c r="C714" t="s">
        <v>1447</v>
      </c>
      <c r="D714" t="s">
        <v>65</v>
      </c>
      <c r="E714" t="s">
        <v>9</v>
      </c>
      <c r="F714">
        <v>349</v>
      </c>
      <c r="G714" t="s">
        <v>10</v>
      </c>
      <c r="H714" t="str">
        <f t="shared" si="38"/>
        <v>ORD26000713</v>
      </c>
      <c r="I714">
        <f>COUNTIFS(PG_Transactions!$AK:$AK,$H714,PG_Transactions!$E:$E,"CAPTURE",PG_Transactions!$AQ:$AQ,1)</f>
        <v>1</v>
      </c>
      <c r="J714">
        <f>SUMIFS(PG_Transactions!$G:$G,PG_Transactions!$AK:$AK,$H714,PG_Transactions!$E:$E,"CAPTURE",PG_Transactions!$AQ:$AQ,1)</f>
        <v>349</v>
      </c>
      <c r="K714">
        <f t="shared" si="39"/>
        <v>0</v>
      </c>
      <c r="L714" t="str">
        <f t="shared" si="40"/>
        <v>Amount Match</v>
      </c>
    </row>
    <row r="715" spans="1:12" hidden="1" x14ac:dyDescent="0.3">
      <c r="A715" t="s">
        <v>1448</v>
      </c>
      <c r="B715" s="1">
        <v>46289</v>
      </c>
      <c r="C715" t="s">
        <v>1449</v>
      </c>
      <c r="D715" t="s">
        <v>65</v>
      </c>
      <c r="E715" t="s">
        <v>9</v>
      </c>
      <c r="F715">
        <v>3798</v>
      </c>
      <c r="G715" t="s">
        <v>10</v>
      </c>
      <c r="H715" t="str">
        <f t="shared" si="38"/>
        <v>ORD26000714</v>
      </c>
      <c r="I715">
        <f>COUNTIFS(PG_Transactions!$AK:$AK,$H715,PG_Transactions!$E:$E,"CAPTURE",PG_Transactions!$AQ:$AQ,1)</f>
        <v>1</v>
      </c>
      <c r="J715">
        <f>SUMIFS(PG_Transactions!$G:$G,PG_Transactions!$AK:$AK,$H715,PG_Transactions!$E:$E,"CAPTURE",PG_Transactions!$AQ:$AQ,1)</f>
        <v>3798</v>
      </c>
      <c r="K715">
        <f t="shared" si="39"/>
        <v>0</v>
      </c>
      <c r="L715" t="str">
        <f t="shared" si="40"/>
        <v>Amount Match</v>
      </c>
    </row>
    <row r="716" spans="1:12" hidden="1" x14ac:dyDescent="0.3">
      <c r="A716" t="s">
        <v>1450</v>
      </c>
      <c r="B716" s="1">
        <v>46290</v>
      </c>
      <c r="C716" t="s">
        <v>1451</v>
      </c>
      <c r="E716" t="s">
        <v>9</v>
      </c>
      <c r="F716">
        <v>2999</v>
      </c>
      <c r="G716" t="s">
        <v>10</v>
      </c>
      <c r="H716" t="str">
        <f t="shared" si="38"/>
        <v>ORD26000715</v>
      </c>
      <c r="I716">
        <f>COUNTIFS(PG_Transactions!$AK:$AK,$H716,PG_Transactions!$E:$E,"CAPTURE",PG_Transactions!$AQ:$AQ,1)</f>
        <v>1</v>
      </c>
      <c r="J716">
        <f>SUMIFS(PG_Transactions!$G:$G,PG_Transactions!$AK:$AK,$H716,PG_Transactions!$E:$E,"CAPTURE",PG_Transactions!$AQ:$AQ,1)</f>
        <v>2999</v>
      </c>
      <c r="K716">
        <f t="shared" si="39"/>
        <v>0</v>
      </c>
      <c r="L716" t="str">
        <f t="shared" si="40"/>
        <v>Amount Match</v>
      </c>
    </row>
    <row r="717" spans="1:12" hidden="1" x14ac:dyDescent="0.3">
      <c r="A717" t="s">
        <v>1452</v>
      </c>
      <c r="B717" s="1">
        <v>46275</v>
      </c>
      <c r="C717" t="s">
        <v>1453</v>
      </c>
      <c r="D717" t="s">
        <v>27</v>
      </c>
      <c r="E717" t="s">
        <v>9</v>
      </c>
      <c r="F717">
        <v>299</v>
      </c>
      <c r="G717" t="s">
        <v>10</v>
      </c>
      <c r="H717" t="str">
        <f t="shared" si="38"/>
        <v>ORD26000716</v>
      </c>
      <c r="I717">
        <f>COUNTIFS(PG_Transactions!$AK:$AK,$H717,PG_Transactions!$E:$E,"CAPTURE",PG_Transactions!$AQ:$AQ,1)</f>
        <v>1</v>
      </c>
      <c r="J717">
        <f>SUMIFS(PG_Transactions!$G:$G,PG_Transactions!$AK:$AK,$H717,PG_Transactions!$E:$E,"CAPTURE",PG_Transactions!$AQ:$AQ,1)</f>
        <v>299</v>
      </c>
      <c r="K717">
        <f t="shared" si="39"/>
        <v>0</v>
      </c>
      <c r="L717" t="str">
        <f t="shared" si="40"/>
        <v>Amount Match</v>
      </c>
    </row>
    <row r="718" spans="1:12" hidden="1" x14ac:dyDescent="0.3">
      <c r="A718" t="s">
        <v>1454</v>
      </c>
      <c r="B718" s="1">
        <v>46271</v>
      </c>
      <c r="C718" t="s">
        <v>1455</v>
      </c>
      <c r="D718" t="s">
        <v>32</v>
      </c>
      <c r="E718" t="s">
        <v>44</v>
      </c>
      <c r="F718">
        <v>1897</v>
      </c>
      <c r="G718" t="s">
        <v>10</v>
      </c>
      <c r="H718" t="str">
        <f t="shared" si="38"/>
        <v>ORD26000717</v>
      </c>
      <c r="I718">
        <f>COUNTIFS(PG_Transactions!$AK:$AK,$H718,PG_Transactions!$E:$E,"CAPTURE",PG_Transactions!$AQ:$AQ,1)</f>
        <v>1</v>
      </c>
      <c r="J718">
        <f>SUMIFS(PG_Transactions!$G:$G,PG_Transactions!$AK:$AK,$H718,PG_Transactions!$E:$E,"CAPTURE",PG_Transactions!$AQ:$AQ,1)</f>
        <v>1897</v>
      </c>
      <c r="K718">
        <f t="shared" si="39"/>
        <v>0</v>
      </c>
      <c r="L718" t="str">
        <f t="shared" si="40"/>
        <v>Amount Match</v>
      </c>
    </row>
    <row r="719" spans="1:12" hidden="1" x14ac:dyDescent="0.3">
      <c r="A719" t="s">
        <v>1456</v>
      </c>
      <c r="B719" s="1">
        <v>46290</v>
      </c>
      <c r="C719" t="s">
        <v>1457</v>
      </c>
      <c r="D719" t="s">
        <v>65</v>
      </c>
      <c r="E719" t="s">
        <v>17</v>
      </c>
      <c r="F719">
        <v>3998</v>
      </c>
      <c r="G719" t="s">
        <v>10</v>
      </c>
      <c r="H719" t="str">
        <f t="shared" si="38"/>
        <v>ORD26000718</v>
      </c>
      <c r="I719">
        <f>COUNTIFS(PG_Transactions!$AK:$AK,$H719,PG_Transactions!$E:$E,"CAPTURE",PG_Transactions!$AQ:$AQ,1)</f>
        <v>1</v>
      </c>
      <c r="J719">
        <f>SUMIFS(PG_Transactions!$G:$G,PG_Transactions!$AK:$AK,$H719,PG_Transactions!$E:$E,"CAPTURE",PG_Transactions!$AQ:$AQ,1)</f>
        <v>3998</v>
      </c>
      <c r="K719">
        <f t="shared" si="39"/>
        <v>0</v>
      </c>
      <c r="L719" t="str">
        <f t="shared" si="40"/>
        <v>Amount Match</v>
      </c>
    </row>
    <row r="720" spans="1:12" hidden="1" x14ac:dyDescent="0.3">
      <c r="A720" t="s">
        <v>1458</v>
      </c>
      <c r="B720" s="1">
        <v>46289</v>
      </c>
      <c r="C720" t="s">
        <v>1459</v>
      </c>
      <c r="D720" t="s">
        <v>41</v>
      </c>
      <c r="E720" t="s">
        <v>33</v>
      </c>
      <c r="F720">
        <v>2497</v>
      </c>
      <c r="G720" t="s">
        <v>10</v>
      </c>
      <c r="H720" t="str">
        <f t="shared" si="38"/>
        <v>ORD26000719</v>
      </c>
      <c r="I720">
        <f>COUNTIFS(PG_Transactions!$AK:$AK,$H720,PG_Transactions!$E:$E,"CAPTURE",PG_Transactions!$AQ:$AQ,1)</f>
        <v>1</v>
      </c>
      <c r="J720">
        <f>SUMIFS(PG_Transactions!$G:$G,PG_Transactions!$AK:$AK,$H720,PG_Transactions!$E:$E,"CAPTURE",PG_Transactions!$AQ:$AQ,1)</f>
        <v>2497</v>
      </c>
      <c r="K720">
        <f t="shared" si="39"/>
        <v>0</v>
      </c>
      <c r="L720" t="str">
        <f t="shared" si="40"/>
        <v>Amount Match</v>
      </c>
    </row>
    <row r="721" spans="1:12" hidden="1" x14ac:dyDescent="0.3">
      <c r="A721" t="s">
        <v>1460</v>
      </c>
      <c r="B721" s="1">
        <v>46277</v>
      </c>
      <c r="C721" t="s">
        <v>1461</v>
      </c>
      <c r="D721" t="s">
        <v>27</v>
      </c>
      <c r="E721" t="s">
        <v>9</v>
      </c>
      <c r="F721">
        <v>599</v>
      </c>
      <c r="G721" t="s">
        <v>10</v>
      </c>
      <c r="H721" t="str">
        <f t="shared" si="38"/>
        <v>ORD26000720</v>
      </c>
      <c r="I721">
        <f>COUNTIFS(PG_Transactions!$AK:$AK,$H721,PG_Transactions!$E:$E,"CAPTURE",PG_Transactions!$AQ:$AQ,1)</f>
        <v>1</v>
      </c>
      <c r="J721">
        <f>SUMIFS(PG_Transactions!$G:$G,PG_Transactions!$AK:$AK,$H721,PG_Transactions!$E:$E,"CAPTURE",PG_Transactions!$AQ:$AQ,1)</f>
        <v>599</v>
      </c>
      <c r="K721">
        <f t="shared" si="39"/>
        <v>0</v>
      </c>
      <c r="L721" t="str">
        <f t="shared" si="40"/>
        <v>Amount Match</v>
      </c>
    </row>
    <row r="722" spans="1:12" hidden="1" x14ac:dyDescent="0.3">
      <c r="A722" t="s">
        <v>1462</v>
      </c>
      <c r="B722" s="1">
        <v>46266</v>
      </c>
      <c r="C722" t="s">
        <v>1463</v>
      </c>
      <c r="D722" t="s">
        <v>38</v>
      </c>
      <c r="E722" t="s">
        <v>9</v>
      </c>
      <c r="F722">
        <v>499</v>
      </c>
      <c r="G722" t="s">
        <v>10</v>
      </c>
      <c r="H722" t="str">
        <f t="shared" si="38"/>
        <v>ORD26000721</v>
      </c>
      <c r="I722">
        <f>COUNTIFS(PG_Transactions!$AK:$AK,$H722,PG_Transactions!$E:$E,"CAPTURE",PG_Transactions!$AQ:$AQ,1)</f>
        <v>1</v>
      </c>
      <c r="J722">
        <f>SUMIFS(PG_Transactions!$G:$G,PG_Transactions!$AK:$AK,$H722,PG_Transactions!$E:$E,"CAPTURE",PG_Transactions!$AQ:$AQ,1)</f>
        <v>499</v>
      </c>
      <c r="K722">
        <f t="shared" si="39"/>
        <v>0</v>
      </c>
      <c r="L722" t="str">
        <f t="shared" si="40"/>
        <v>Amount Match</v>
      </c>
    </row>
    <row r="723" spans="1:12" hidden="1" x14ac:dyDescent="0.3">
      <c r="A723" t="s">
        <v>1464</v>
      </c>
      <c r="B723" s="1">
        <v>46275</v>
      </c>
      <c r="C723" t="s">
        <v>1465</v>
      </c>
      <c r="D723" t="s">
        <v>27</v>
      </c>
      <c r="E723" t="s">
        <v>44</v>
      </c>
      <c r="F723">
        <v>349</v>
      </c>
      <c r="G723" t="s">
        <v>10</v>
      </c>
      <c r="H723" t="str">
        <f t="shared" si="38"/>
        <v>ORD26000722</v>
      </c>
      <c r="I723">
        <f>COUNTIFS(PG_Transactions!$AK:$AK,$H723,PG_Transactions!$E:$E,"CAPTURE",PG_Transactions!$AQ:$AQ,1)</f>
        <v>1</v>
      </c>
      <c r="J723">
        <f>SUMIFS(PG_Transactions!$G:$G,PG_Transactions!$AK:$AK,$H723,PG_Transactions!$E:$E,"CAPTURE",PG_Transactions!$AQ:$AQ,1)</f>
        <v>349</v>
      </c>
      <c r="K723">
        <f t="shared" si="39"/>
        <v>0</v>
      </c>
      <c r="L723" t="str">
        <f t="shared" si="40"/>
        <v>Amount Match</v>
      </c>
    </row>
    <row r="724" spans="1:12" hidden="1" x14ac:dyDescent="0.3">
      <c r="A724" t="s">
        <v>1466</v>
      </c>
      <c r="B724" s="1">
        <v>46274</v>
      </c>
      <c r="C724" t="s">
        <v>1467</v>
      </c>
      <c r="D724" t="s">
        <v>24</v>
      </c>
      <c r="E724" t="s">
        <v>9</v>
      </c>
      <c r="F724">
        <v>5297</v>
      </c>
      <c r="G724" t="s">
        <v>10</v>
      </c>
      <c r="H724" t="str">
        <f t="shared" si="38"/>
        <v>ORD26000723</v>
      </c>
      <c r="I724">
        <f>COUNTIFS(PG_Transactions!$AK:$AK,$H724,PG_Transactions!$E:$E,"CAPTURE",PG_Transactions!$AQ:$AQ,1)</f>
        <v>1</v>
      </c>
      <c r="J724">
        <f>SUMIFS(PG_Transactions!$G:$G,PG_Transactions!$AK:$AK,$H724,PG_Transactions!$E:$E,"CAPTURE",PG_Transactions!$AQ:$AQ,1)</f>
        <v>5297</v>
      </c>
      <c r="K724">
        <f t="shared" si="39"/>
        <v>0</v>
      </c>
      <c r="L724" t="str">
        <f t="shared" si="40"/>
        <v>Amount Match</v>
      </c>
    </row>
    <row r="725" spans="1:12" hidden="1" x14ac:dyDescent="0.3">
      <c r="A725" t="s">
        <v>1468</v>
      </c>
      <c r="B725" s="1">
        <v>46287</v>
      </c>
      <c r="C725" t="s">
        <v>1469</v>
      </c>
      <c r="D725" t="s">
        <v>16</v>
      </c>
      <c r="E725" t="s">
        <v>9</v>
      </c>
      <c r="F725">
        <v>10498</v>
      </c>
      <c r="G725" t="s">
        <v>10</v>
      </c>
      <c r="H725" t="str">
        <f t="shared" si="38"/>
        <v>ORD26000724</v>
      </c>
      <c r="I725">
        <f>COUNTIFS(PG_Transactions!$AK:$AK,$H725,PG_Transactions!$E:$E,"CAPTURE",PG_Transactions!$AQ:$AQ,1)</f>
        <v>1</v>
      </c>
      <c r="J725">
        <f>SUMIFS(PG_Transactions!$G:$G,PG_Transactions!$AK:$AK,$H725,PG_Transactions!$E:$E,"CAPTURE",PG_Transactions!$AQ:$AQ,1)</f>
        <v>10498</v>
      </c>
      <c r="K725">
        <f t="shared" si="39"/>
        <v>0</v>
      </c>
      <c r="L725" t="str">
        <f t="shared" si="40"/>
        <v>Amount Match</v>
      </c>
    </row>
    <row r="726" spans="1:12" hidden="1" x14ac:dyDescent="0.3">
      <c r="A726" t="s">
        <v>1470</v>
      </c>
      <c r="B726" s="1">
        <v>46286</v>
      </c>
      <c r="C726" t="s">
        <v>1471</v>
      </c>
      <c r="D726" t="s">
        <v>41</v>
      </c>
      <c r="E726" t="s">
        <v>33</v>
      </c>
      <c r="F726">
        <v>2999</v>
      </c>
      <c r="G726" t="s">
        <v>10</v>
      </c>
      <c r="H726" t="str">
        <f t="shared" si="38"/>
        <v>ORD26000725</v>
      </c>
      <c r="I726">
        <f>COUNTIFS(PG_Transactions!$AK:$AK,$H726,PG_Transactions!$E:$E,"CAPTURE",PG_Transactions!$AQ:$AQ,1)</f>
        <v>1</v>
      </c>
      <c r="J726">
        <f>SUMIFS(PG_Transactions!$G:$G,PG_Transactions!$AK:$AK,$H726,PG_Transactions!$E:$E,"CAPTURE",PG_Transactions!$AQ:$AQ,1)</f>
        <v>2999</v>
      </c>
      <c r="K726">
        <f t="shared" si="39"/>
        <v>0</v>
      </c>
      <c r="L726" t="str">
        <f t="shared" si="40"/>
        <v>Amount Match</v>
      </c>
    </row>
    <row r="727" spans="1:12" hidden="1" x14ac:dyDescent="0.3">
      <c r="A727" t="s">
        <v>1472</v>
      </c>
      <c r="B727" s="1">
        <v>46282</v>
      </c>
      <c r="C727" t="s">
        <v>1473</v>
      </c>
      <c r="D727" t="s">
        <v>16</v>
      </c>
      <c r="E727" t="s">
        <v>9</v>
      </c>
      <c r="F727">
        <v>3798</v>
      </c>
      <c r="G727" t="s">
        <v>10</v>
      </c>
      <c r="H727" t="str">
        <f t="shared" si="38"/>
        <v>ORD26000726</v>
      </c>
      <c r="I727">
        <f>COUNTIFS(PG_Transactions!$AK:$AK,$H727,PG_Transactions!$E:$E,"CAPTURE",PG_Transactions!$AQ:$AQ,1)</f>
        <v>1</v>
      </c>
      <c r="J727">
        <f>SUMIFS(PG_Transactions!$G:$G,PG_Transactions!$AK:$AK,$H727,PG_Transactions!$E:$E,"CAPTURE",PG_Transactions!$AQ:$AQ,1)</f>
        <v>3798</v>
      </c>
      <c r="K727">
        <f t="shared" si="39"/>
        <v>0</v>
      </c>
      <c r="L727" t="str">
        <f t="shared" si="40"/>
        <v>Amount Match</v>
      </c>
    </row>
    <row r="728" spans="1:12" hidden="1" x14ac:dyDescent="0.3">
      <c r="A728" t="s">
        <v>1474</v>
      </c>
      <c r="B728" s="1">
        <v>46287</v>
      </c>
      <c r="C728" t="s">
        <v>1475</v>
      </c>
      <c r="D728" t="s">
        <v>41</v>
      </c>
      <c r="E728" t="s">
        <v>9</v>
      </c>
      <c r="F728">
        <v>9347</v>
      </c>
      <c r="G728" t="s">
        <v>10</v>
      </c>
      <c r="H728" t="str">
        <f t="shared" si="38"/>
        <v>ORD26000727</v>
      </c>
      <c r="I728">
        <f>COUNTIFS(PG_Transactions!$AK:$AK,$H728,PG_Transactions!$E:$E,"CAPTURE",PG_Transactions!$AQ:$AQ,1)</f>
        <v>1</v>
      </c>
      <c r="J728">
        <f>SUMIFS(PG_Transactions!$G:$G,PG_Transactions!$AK:$AK,$H728,PG_Transactions!$E:$E,"CAPTURE",PG_Transactions!$AQ:$AQ,1)</f>
        <v>9347</v>
      </c>
      <c r="K728">
        <f t="shared" si="39"/>
        <v>0</v>
      </c>
      <c r="L728" t="str">
        <f t="shared" si="40"/>
        <v>Amount Match</v>
      </c>
    </row>
    <row r="729" spans="1:12" hidden="1" x14ac:dyDescent="0.3">
      <c r="A729" t="s">
        <v>1476</v>
      </c>
      <c r="B729" s="1">
        <v>46272</v>
      </c>
      <c r="C729" t="s">
        <v>1477</v>
      </c>
      <c r="D729" t="s">
        <v>24</v>
      </c>
      <c r="E729" t="s">
        <v>17</v>
      </c>
      <c r="F729">
        <v>1298</v>
      </c>
      <c r="G729" t="s">
        <v>70</v>
      </c>
      <c r="H729" t="str">
        <f t="shared" si="38"/>
        <v>ORD26000728</v>
      </c>
      <c r="I729">
        <f>COUNTIFS(PG_Transactions!$AK:$AK,$H729,PG_Transactions!$E:$E,"CAPTURE",PG_Transactions!$AQ:$AQ,1)</f>
        <v>0</v>
      </c>
      <c r="J729">
        <f>SUMIFS(PG_Transactions!$G:$G,PG_Transactions!$AK:$AK,$H729,PG_Transactions!$E:$E,"CAPTURE",PG_Transactions!$AQ:$AQ,1)</f>
        <v>0</v>
      </c>
      <c r="K729">
        <f t="shared" si="39"/>
        <v>-1298</v>
      </c>
      <c r="L729" t="str">
        <f t="shared" si="40"/>
        <v>No Capture</v>
      </c>
    </row>
    <row r="730" spans="1:12" hidden="1" x14ac:dyDescent="0.3">
      <c r="A730" t="s">
        <v>1478</v>
      </c>
      <c r="B730" s="1">
        <v>46289</v>
      </c>
      <c r="C730" t="s">
        <v>1479</v>
      </c>
      <c r="D730" t="s">
        <v>13</v>
      </c>
      <c r="E730" t="s">
        <v>33</v>
      </c>
      <c r="F730">
        <v>599</v>
      </c>
      <c r="G730" t="s">
        <v>10</v>
      </c>
      <c r="H730" t="str">
        <f t="shared" si="38"/>
        <v>ORD26000729</v>
      </c>
      <c r="I730">
        <f>COUNTIFS(PG_Transactions!$AK:$AK,$H730,PG_Transactions!$E:$E,"CAPTURE",PG_Transactions!$AQ:$AQ,1)</f>
        <v>1</v>
      </c>
      <c r="J730">
        <f>SUMIFS(PG_Transactions!$G:$G,PG_Transactions!$AK:$AK,$H730,PG_Transactions!$E:$E,"CAPTURE",PG_Transactions!$AQ:$AQ,1)</f>
        <v>599</v>
      </c>
      <c r="K730">
        <f t="shared" si="39"/>
        <v>0</v>
      </c>
      <c r="L730" t="str">
        <f t="shared" si="40"/>
        <v>Amount Match</v>
      </c>
    </row>
    <row r="731" spans="1:12" hidden="1" x14ac:dyDescent="0.3">
      <c r="A731" t="s">
        <v>1480</v>
      </c>
      <c r="B731" s="1">
        <v>46272</v>
      </c>
      <c r="C731" t="s">
        <v>1481</v>
      </c>
      <c r="D731" t="s">
        <v>8</v>
      </c>
      <c r="E731" t="s">
        <v>9</v>
      </c>
      <c r="F731">
        <v>7999</v>
      </c>
      <c r="G731" t="s">
        <v>10</v>
      </c>
      <c r="H731" t="str">
        <f t="shared" si="38"/>
        <v>ORD26000730</v>
      </c>
      <c r="I731">
        <f>COUNTIFS(PG_Transactions!$AK:$AK,$H731,PG_Transactions!$E:$E,"CAPTURE",PG_Transactions!$AQ:$AQ,1)</f>
        <v>1</v>
      </c>
      <c r="J731">
        <f>SUMIFS(PG_Transactions!$G:$G,PG_Transactions!$AK:$AK,$H731,PG_Transactions!$E:$E,"CAPTURE",PG_Transactions!$AQ:$AQ,1)</f>
        <v>7999</v>
      </c>
      <c r="K731">
        <f t="shared" si="39"/>
        <v>0</v>
      </c>
      <c r="L731" t="str">
        <f t="shared" si="40"/>
        <v>Amount Match</v>
      </c>
    </row>
    <row r="732" spans="1:12" hidden="1" x14ac:dyDescent="0.3">
      <c r="A732" t="s">
        <v>1482</v>
      </c>
      <c r="B732" s="1">
        <v>46295</v>
      </c>
      <c r="C732" t="s">
        <v>1483</v>
      </c>
      <c r="D732" t="s">
        <v>38</v>
      </c>
      <c r="E732" t="s">
        <v>9</v>
      </c>
      <c r="F732">
        <v>2999</v>
      </c>
      <c r="G732" t="s">
        <v>70</v>
      </c>
      <c r="H732" t="str">
        <f t="shared" si="38"/>
        <v>ORD26000731</v>
      </c>
      <c r="I732">
        <f>COUNTIFS(PG_Transactions!$AK:$AK,$H732,PG_Transactions!$E:$E,"CAPTURE",PG_Transactions!$AQ:$AQ,1)</f>
        <v>0</v>
      </c>
      <c r="J732">
        <f>SUMIFS(PG_Transactions!$G:$G,PG_Transactions!$AK:$AK,$H732,PG_Transactions!$E:$E,"CAPTURE",PG_Transactions!$AQ:$AQ,1)</f>
        <v>0</v>
      </c>
      <c r="K732">
        <f t="shared" si="39"/>
        <v>-2999</v>
      </c>
      <c r="L732" t="str">
        <f t="shared" si="40"/>
        <v>No Capture</v>
      </c>
    </row>
    <row r="733" spans="1:12" hidden="1" x14ac:dyDescent="0.3">
      <c r="A733" t="s">
        <v>1484</v>
      </c>
      <c r="B733" s="1">
        <v>46267</v>
      </c>
      <c r="C733" t="s">
        <v>1485</v>
      </c>
      <c r="D733" t="s">
        <v>32</v>
      </c>
      <c r="E733" t="s">
        <v>44</v>
      </c>
      <c r="F733">
        <v>3498</v>
      </c>
      <c r="G733" t="s">
        <v>10</v>
      </c>
      <c r="H733" t="str">
        <f t="shared" si="38"/>
        <v>ORD26000732</v>
      </c>
      <c r="I733">
        <f>COUNTIFS(PG_Transactions!$AK:$AK,$H733,PG_Transactions!$E:$E,"CAPTURE",PG_Transactions!$AQ:$AQ,1)</f>
        <v>1</v>
      </c>
      <c r="J733">
        <f>SUMIFS(PG_Transactions!$G:$G,PG_Transactions!$AK:$AK,$H733,PG_Transactions!$E:$E,"CAPTURE",PG_Transactions!$AQ:$AQ,1)</f>
        <v>3498</v>
      </c>
      <c r="K733">
        <f t="shared" si="39"/>
        <v>0</v>
      </c>
      <c r="L733" t="str">
        <f t="shared" si="40"/>
        <v>Amount Match</v>
      </c>
    </row>
    <row r="734" spans="1:12" hidden="1" x14ac:dyDescent="0.3">
      <c r="A734" t="s">
        <v>1486</v>
      </c>
      <c r="B734" s="1">
        <v>46281</v>
      </c>
      <c r="C734" t="s">
        <v>1487</v>
      </c>
      <c r="D734" t="s">
        <v>27</v>
      </c>
      <c r="E734" t="s">
        <v>9</v>
      </c>
      <c r="F734">
        <v>4999</v>
      </c>
      <c r="G734" t="s">
        <v>105</v>
      </c>
      <c r="H734" t="str">
        <f t="shared" si="38"/>
        <v>ORD26000733</v>
      </c>
      <c r="I734">
        <f>COUNTIFS(PG_Transactions!$AK:$AK,$H734,PG_Transactions!$E:$E,"CAPTURE",PG_Transactions!$AQ:$AQ,1)</f>
        <v>0</v>
      </c>
      <c r="J734">
        <f>SUMIFS(PG_Transactions!$G:$G,PG_Transactions!$AK:$AK,$H734,PG_Transactions!$E:$E,"CAPTURE",PG_Transactions!$AQ:$AQ,1)</f>
        <v>0</v>
      </c>
      <c r="K734">
        <f t="shared" si="39"/>
        <v>-4999</v>
      </c>
      <c r="L734" t="str">
        <f t="shared" si="40"/>
        <v>No Capture</v>
      </c>
    </row>
    <row r="735" spans="1:12" hidden="1" x14ac:dyDescent="0.3">
      <c r="A735" t="s">
        <v>1488</v>
      </c>
      <c r="B735" s="1">
        <v>46270</v>
      </c>
      <c r="C735" t="s">
        <v>1489</v>
      </c>
      <c r="D735" t="s">
        <v>65</v>
      </c>
      <c r="E735" t="s">
        <v>9</v>
      </c>
      <c r="F735">
        <v>1799</v>
      </c>
      <c r="G735" t="s">
        <v>10</v>
      </c>
      <c r="H735" t="str">
        <f t="shared" si="38"/>
        <v>ORD26000734</v>
      </c>
      <c r="I735">
        <f>COUNTIFS(PG_Transactions!$AK:$AK,$H735,PG_Transactions!$E:$E,"CAPTURE",PG_Transactions!$AQ:$AQ,1)</f>
        <v>1</v>
      </c>
      <c r="J735">
        <f>SUMIFS(PG_Transactions!$G:$G,PG_Transactions!$AK:$AK,$H735,PG_Transactions!$E:$E,"CAPTURE",PG_Transactions!$AQ:$AQ,1)</f>
        <v>1799</v>
      </c>
      <c r="K735">
        <f t="shared" si="39"/>
        <v>0</v>
      </c>
      <c r="L735" t="str">
        <f t="shared" si="40"/>
        <v>Amount Match</v>
      </c>
    </row>
    <row r="736" spans="1:12" hidden="1" x14ac:dyDescent="0.3">
      <c r="A736" t="s">
        <v>1490</v>
      </c>
      <c r="B736" s="1">
        <v>46282</v>
      </c>
      <c r="C736" t="s">
        <v>1491</v>
      </c>
      <c r="D736" t="s">
        <v>8</v>
      </c>
      <c r="E736" t="s">
        <v>17</v>
      </c>
      <c r="F736">
        <v>1299</v>
      </c>
      <c r="G736" t="s">
        <v>10</v>
      </c>
      <c r="H736" t="str">
        <f t="shared" si="38"/>
        <v>ORD26000735</v>
      </c>
      <c r="I736">
        <f>COUNTIFS(PG_Transactions!$AK:$AK,$H736,PG_Transactions!$E:$E,"CAPTURE",PG_Transactions!$AQ:$AQ,1)</f>
        <v>1</v>
      </c>
      <c r="J736">
        <f>SUMIFS(PG_Transactions!$G:$G,PG_Transactions!$AK:$AK,$H736,PG_Transactions!$E:$E,"CAPTURE",PG_Transactions!$AQ:$AQ,1)</f>
        <v>1299</v>
      </c>
      <c r="K736">
        <f t="shared" si="39"/>
        <v>0</v>
      </c>
      <c r="L736" t="str">
        <f t="shared" si="40"/>
        <v>Amount Match</v>
      </c>
    </row>
    <row r="737" spans="1:12" hidden="1" x14ac:dyDescent="0.3">
      <c r="A737" t="s">
        <v>1492</v>
      </c>
      <c r="B737" s="1">
        <v>46288</v>
      </c>
      <c r="C737" t="s">
        <v>1493</v>
      </c>
      <c r="D737" t="s">
        <v>16</v>
      </c>
      <c r="E737" t="s">
        <v>9</v>
      </c>
      <c r="F737">
        <v>2498</v>
      </c>
      <c r="G737" t="s">
        <v>10</v>
      </c>
      <c r="H737" t="str">
        <f t="shared" si="38"/>
        <v>ORD26000736</v>
      </c>
      <c r="I737">
        <f>COUNTIFS(PG_Transactions!$AK:$AK,$H737,PG_Transactions!$E:$E,"CAPTURE",PG_Transactions!$AQ:$AQ,1)</f>
        <v>1</v>
      </c>
      <c r="J737">
        <f>SUMIFS(PG_Transactions!$G:$G,PG_Transactions!$AK:$AK,$H737,PG_Transactions!$E:$E,"CAPTURE",PG_Transactions!$AQ:$AQ,1)</f>
        <v>2498</v>
      </c>
      <c r="K737">
        <f t="shared" si="39"/>
        <v>0</v>
      </c>
      <c r="L737" t="str">
        <f t="shared" si="40"/>
        <v>Amount Match</v>
      </c>
    </row>
    <row r="738" spans="1:12" hidden="1" x14ac:dyDescent="0.3">
      <c r="A738" t="s">
        <v>1494</v>
      </c>
      <c r="B738" s="1">
        <v>46284</v>
      </c>
      <c r="C738" t="s">
        <v>1022</v>
      </c>
      <c r="D738" t="s">
        <v>38</v>
      </c>
      <c r="E738" t="s">
        <v>33</v>
      </c>
      <c r="F738">
        <v>999</v>
      </c>
      <c r="G738" t="s">
        <v>10</v>
      </c>
      <c r="H738" t="str">
        <f t="shared" si="38"/>
        <v>ORD26000737</v>
      </c>
      <c r="I738">
        <f>COUNTIFS(PG_Transactions!$AK:$AK,$H738,PG_Transactions!$E:$E,"CAPTURE",PG_Transactions!$AQ:$AQ,1)</f>
        <v>1</v>
      </c>
      <c r="J738">
        <f>SUMIFS(PG_Transactions!$G:$G,PG_Transactions!$AK:$AK,$H738,PG_Transactions!$E:$E,"CAPTURE",PG_Transactions!$AQ:$AQ,1)</f>
        <v>999</v>
      </c>
      <c r="K738">
        <f t="shared" si="39"/>
        <v>0</v>
      </c>
      <c r="L738" t="str">
        <f t="shared" si="40"/>
        <v>Amount Match</v>
      </c>
    </row>
    <row r="739" spans="1:12" hidden="1" x14ac:dyDescent="0.3">
      <c r="A739" t="s">
        <v>1495</v>
      </c>
      <c r="B739" s="1">
        <v>46274</v>
      </c>
      <c r="C739" t="s">
        <v>1496</v>
      </c>
      <c r="D739" t="s">
        <v>51</v>
      </c>
      <c r="E739" t="s">
        <v>17</v>
      </c>
      <c r="F739">
        <v>799</v>
      </c>
      <c r="G739" t="s">
        <v>10</v>
      </c>
      <c r="H739" t="str">
        <f t="shared" si="38"/>
        <v>ORD26000738</v>
      </c>
      <c r="I739">
        <f>COUNTIFS(PG_Transactions!$AK:$AK,$H739,PG_Transactions!$E:$E,"CAPTURE",PG_Transactions!$AQ:$AQ,1)</f>
        <v>1</v>
      </c>
      <c r="J739">
        <f>SUMIFS(PG_Transactions!$G:$G,PG_Transactions!$AK:$AK,$H739,PG_Transactions!$E:$E,"CAPTURE",PG_Transactions!$AQ:$AQ,1)</f>
        <v>799</v>
      </c>
      <c r="K739">
        <f t="shared" si="39"/>
        <v>0</v>
      </c>
      <c r="L739" t="str">
        <f t="shared" si="40"/>
        <v>Amount Match</v>
      </c>
    </row>
    <row r="740" spans="1:12" hidden="1" x14ac:dyDescent="0.3">
      <c r="A740" t="s">
        <v>1497</v>
      </c>
      <c r="B740" s="1">
        <v>46281</v>
      </c>
      <c r="C740" t="s">
        <v>1498</v>
      </c>
      <c r="D740" t="s">
        <v>32</v>
      </c>
      <c r="E740" t="s">
        <v>9</v>
      </c>
      <c r="F740">
        <v>1898</v>
      </c>
      <c r="G740" t="s">
        <v>10</v>
      </c>
      <c r="H740" t="str">
        <f t="shared" si="38"/>
        <v>ORD26000739</v>
      </c>
      <c r="I740">
        <f>COUNTIFS(PG_Transactions!$AK:$AK,$H740,PG_Transactions!$E:$E,"CAPTURE",PG_Transactions!$AQ:$AQ,1)</f>
        <v>1</v>
      </c>
      <c r="J740">
        <f>SUMIFS(PG_Transactions!$G:$G,PG_Transactions!$AK:$AK,$H740,PG_Transactions!$E:$E,"CAPTURE",PG_Transactions!$AQ:$AQ,1)</f>
        <v>1898</v>
      </c>
      <c r="K740">
        <f t="shared" si="39"/>
        <v>0</v>
      </c>
      <c r="L740" t="str">
        <f t="shared" si="40"/>
        <v>Amount Match</v>
      </c>
    </row>
    <row r="741" spans="1:12" hidden="1" x14ac:dyDescent="0.3">
      <c r="A741" t="s">
        <v>1499</v>
      </c>
      <c r="B741" s="1">
        <v>46280</v>
      </c>
      <c r="C741" t="s">
        <v>1500</v>
      </c>
      <c r="D741" t="s">
        <v>8</v>
      </c>
      <c r="E741" t="s">
        <v>17</v>
      </c>
      <c r="F741">
        <v>2499</v>
      </c>
      <c r="G741" t="s">
        <v>10</v>
      </c>
      <c r="H741" t="str">
        <f t="shared" si="38"/>
        <v>ORD26000740</v>
      </c>
      <c r="I741">
        <f>COUNTIFS(PG_Transactions!$AK:$AK,$H741,PG_Transactions!$E:$E,"CAPTURE",PG_Transactions!$AQ:$AQ,1)</f>
        <v>1</v>
      </c>
      <c r="J741">
        <f>SUMIFS(PG_Transactions!$G:$G,PG_Transactions!$AK:$AK,$H741,PG_Transactions!$E:$E,"CAPTURE",PG_Transactions!$AQ:$AQ,1)</f>
        <v>2499</v>
      </c>
      <c r="K741">
        <f t="shared" si="39"/>
        <v>0</v>
      </c>
      <c r="L741" t="str">
        <f t="shared" si="40"/>
        <v>Amount Match</v>
      </c>
    </row>
    <row r="742" spans="1:12" hidden="1" x14ac:dyDescent="0.3">
      <c r="A742" t="s">
        <v>1501</v>
      </c>
      <c r="B742" s="1">
        <v>46289</v>
      </c>
      <c r="C742" t="s">
        <v>1502</v>
      </c>
      <c r="D742" t="s">
        <v>13</v>
      </c>
      <c r="E742" t="s">
        <v>9</v>
      </c>
      <c r="F742">
        <v>4999</v>
      </c>
      <c r="G742" t="s">
        <v>10</v>
      </c>
      <c r="H742" t="str">
        <f t="shared" si="38"/>
        <v>ORD26000741</v>
      </c>
      <c r="I742">
        <f>COUNTIFS(PG_Transactions!$AK:$AK,$H742,PG_Transactions!$E:$E,"CAPTURE",PG_Transactions!$AQ:$AQ,1)</f>
        <v>1</v>
      </c>
      <c r="J742">
        <f>SUMIFS(PG_Transactions!$G:$G,PG_Transactions!$AK:$AK,$H742,PG_Transactions!$E:$E,"CAPTURE",PG_Transactions!$AQ:$AQ,1)</f>
        <v>4999</v>
      </c>
      <c r="K742">
        <f t="shared" si="39"/>
        <v>0</v>
      </c>
      <c r="L742" t="str">
        <f t="shared" si="40"/>
        <v>Amount Match</v>
      </c>
    </row>
    <row r="743" spans="1:12" hidden="1" x14ac:dyDescent="0.3">
      <c r="A743" t="s">
        <v>1503</v>
      </c>
      <c r="B743" s="1">
        <v>46270</v>
      </c>
      <c r="C743" t="s">
        <v>1504</v>
      </c>
      <c r="D743" t="s">
        <v>38</v>
      </c>
      <c r="E743" t="s">
        <v>9</v>
      </c>
      <c r="F743">
        <v>6997</v>
      </c>
      <c r="G743" t="s">
        <v>10</v>
      </c>
      <c r="H743" t="str">
        <f t="shared" si="38"/>
        <v>ORD26000742</v>
      </c>
      <c r="I743">
        <f>COUNTIFS(PG_Transactions!$AK:$AK,$H743,PG_Transactions!$E:$E,"CAPTURE",PG_Transactions!$AQ:$AQ,1)</f>
        <v>1</v>
      </c>
      <c r="J743">
        <f>SUMIFS(PG_Transactions!$G:$G,PG_Transactions!$AK:$AK,$H743,PG_Transactions!$E:$E,"CAPTURE",PG_Transactions!$AQ:$AQ,1)</f>
        <v>6997</v>
      </c>
      <c r="K743">
        <f t="shared" si="39"/>
        <v>0</v>
      </c>
      <c r="L743" t="str">
        <f t="shared" si="40"/>
        <v>Amount Match</v>
      </c>
    </row>
    <row r="744" spans="1:12" hidden="1" x14ac:dyDescent="0.3">
      <c r="A744" t="s">
        <v>1505</v>
      </c>
      <c r="B744" s="1">
        <v>46283</v>
      </c>
      <c r="C744" t="s">
        <v>1506</v>
      </c>
      <c r="D744" t="s">
        <v>65</v>
      </c>
      <c r="E744" t="s">
        <v>17</v>
      </c>
      <c r="F744">
        <v>7497</v>
      </c>
      <c r="G744" t="s">
        <v>10</v>
      </c>
      <c r="H744" t="str">
        <f t="shared" si="38"/>
        <v>ORD26000743</v>
      </c>
      <c r="I744">
        <f>COUNTIFS(PG_Transactions!$AK:$AK,$H744,PG_Transactions!$E:$E,"CAPTURE",PG_Transactions!$AQ:$AQ,1)</f>
        <v>1</v>
      </c>
      <c r="J744">
        <f>SUMIFS(PG_Transactions!$G:$G,PG_Transactions!$AK:$AK,$H744,PG_Transactions!$E:$E,"CAPTURE",PG_Transactions!$AQ:$AQ,1)</f>
        <v>7497</v>
      </c>
      <c r="K744">
        <f t="shared" si="39"/>
        <v>0</v>
      </c>
      <c r="L744" t="str">
        <f t="shared" si="40"/>
        <v>Amount Match</v>
      </c>
    </row>
    <row r="745" spans="1:12" hidden="1" x14ac:dyDescent="0.3">
      <c r="A745" t="s">
        <v>1507</v>
      </c>
      <c r="B745" s="1">
        <v>46278</v>
      </c>
      <c r="C745" t="s">
        <v>1508</v>
      </c>
      <c r="D745" t="s">
        <v>24</v>
      </c>
      <c r="E745" t="s">
        <v>9</v>
      </c>
      <c r="F745">
        <v>3499</v>
      </c>
      <c r="G745" t="s">
        <v>10</v>
      </c>
      <c r="H745" t="str">
        <f t="shared" si="38"/>
        <v>ORD26000744</v>
      </c>
      <c r="I745">
        <f>COUNTIFS(PG_Transactions!$AK:$AK,$H745,PG_Transactions!$E:$E,"CAPTURE",PG_Transactions!$AQ:$AQ,1)</f>
        <v>1</v>
      </c>
      <c r="J745">
        <f>SUMIFS(PG_Transactions!$G:$G,PG_Transactions!$AK:$AK,$H745,PG_Transactions!$E:$E,"CAPTURE",PG_Transactions!$AQ:$AQ,1)</f>
        <v>3499</v>
      </c>
      <c r="K745">
        <f t="shared" si="39"/>
        <v>0</v>
      </c>
      <c r="L745" t="str">
        <f t="shared" si="40"/>
        <v>Amount Match</v>
      </c>
    </row>
    <row r="746" spans="1:12" hidden="1" x14ac:dyDescent="0.3">
      <c r="A746" t="s">
        <v>1509</v>
      </c>
      <c r="B746" s="1">
        <v>46292</v>
      </c>
      <c r="C746" t="s">
        <v>1510</v>
      </c>
      <c r="D746" t="s">
        <v>38</v>
      </c>
      <c r="E746" t="s">
        <v>9</v>
      </c>
      <c r="F746">
        <v>5347</v>
      </c>
      <c r="G746" t="s">
        <v>10</v>
      </c>
      <c r="H746" t="str">
        <f t="shared" si="38"/>
        <v>ORD26000745</v>
      </c>
      <c r="I746">
        <f>COUNTIFS(PG_Transactions!$AK:$AK,$H746,PG_Transactions!$E:$E,"CAPTURE",PG_Transactions!$AQ:$AQ,1)</f>
        <v>1</v>
      </c>
      <c r="J746">
        <f>SUMIFS(PG_Transactions!$G:$G,PG_Transactions!$AK:$AK,$H746,PG_Transactions!$E:$E,"CAPTURE",PG_Transactions!$AQ:$AQ,1)</f>
        <v>5347</v>
      </c>
      <c r="K746">
        <f t="shared" si="39"/>
        <v>0</v>
      </c>
      <c r="L746" t="str">
        <f t="shared" si="40"/>
        <v>Amount Match</v>
      </c>
    </row>
    <row r="747" spans="1:12" hidden="1" x14ac:dyDescent="0.3">
      <c r="A747" t="s">
        <v>1511</v>
      </c>
      <c r="B747" s="1">
        <v>46295</v>
      </c>
      <c r="C747" t="s">
        <v>1512</v>
      </c>
      <c r="D747" t="s">
        <v>27</v>
      </c>
      <c r="E747" t="s">
        <v>9</v>
      </c>
      <c r="F747">
        <v>999</v>
      </c>
      <c r="G747" t="s">
        <v>10</v>
      </c>
      <c r="H747" t="str">
        <f t="shared" si="38"/>
        <v>ORD26000746</v>
      </c>
      <c r="I747">
        <f>COUNTIFS(PG_Transactions!$AK:$AK,$H747,PG_Transactions!$E:$E,"CAPTURE",PG_Transactions!$AQ:$AQ,1)</f>
        <v>1</v>
      </c>
      <c r="J747">
        <f>SUMIFS(PG_Transactions!$G:$G,PG_Transactions!$AK:$AK,$H747,PG_Transactions!$E:$E,"CAPTURE",PG_Transactions!$AQ:$AQ,1)</f>
        <v>999</v>
      </c>
      <c r="K747">
        <f t="shared" si="39"/>
        <v>0</v>
      </c>
      <c r="L747" t="str">
        <f t="shared" si="40"/>
        <v>Amount Match</v>
      </c>
    </row>
    <row r="748" spans="1:12" hidden="1" x14ac:dyDescent="0.3">
      <c r="A748" t="s">
        <v>1513</v>
      </c>
      <c r="B748" s="1">
        <v>46272</v>
      </c>
      <c r="C748" t="s">
        <v>1514</v>
      </c>
      <c r="D748" t="s">
        <v>41</v>
      </c>
      <c r="E748" t="s">
        <v>9</v>
      </c>
      <c r="F748">
        <v>5498</v>
      </c>
      <c r="G748" t="s">
        <v>10</v>
      </c>
      <c r="H748" t="str">
        <f t="shared" si="38"/>
        <v>ORD26000747</v>
      </c>
      <c r="I748">
        <f>COUNTIFS(PG_Transactions!$AK:$AK,$H748,PG_Transactions!$E:$E,"CAPTURE",PG_Transactions!$AQ:$AQ,1)</f>
        <v>1</v>
      </c>
      <c r="J748">
        <f>SUMIFS(PG_Transactions!$G:$G,PG_Transactions!$AK:$AK,$H748,PG_Transactions!$E:$E,"CAPTURE",PG_Transactions!$AQ:$AQ,1)</f>
        <v>5498</v>
      </c>
      <c r="K748">
        <f t="shared" si="39"/>
        <v>0</v>
      </c>
      <c r="L748" t="str">
        <f t="shared" si="40"/>
        <v>Amount Match</v>
      </c>
    </row>
    <row r="749" spans="1:12" hidden="1" x14ac:dyDescent="0.3">
      <c r="A749" t="s">
        <v>1515</v>
      </c>
      <c r="B749" s="1">
        <v>46276</v>
      </c>
      <c r="C749" t="s">
        <v>1516</v>
      </c>
      <c r="D749" t="s">
        <v>27</v>
      </c>
      <c r="E749" t="s">
        <v>44</v>
      </c>
      <c r="F749">
        <v>8297</v>
      </c>
      <c r="G749" t="s">
        <v>10</v>
      </c>
      <c r="H749" t="str">
        <f t="shared" si="38"/>
        <v>ORD26000748</v>
      </c>
      <c r="I749">
        <f>COUNTIFS(PG_Transactions!$AK:$AK,$H749,PG_Transactions!$E:$E,"CAPTURE",PG_Transactions!$AQ:$AQ,1)</f>
        <v>1</v>
      </c>
      <c r="J749">
        <f>SUMIFS(PG_Transactions!$G:$G,PG_Transactions!$AK:$AK,$H749,PG_Transactions!$E:$E,"CAPTURE",PG_Transactions!$AQ:$AQ,1)</f>
        <v>8297</v>
      </c>
      <c r="K749">
        <f t="shared" si="39"/>
        <v>0</v>
      </c>
      <c r="L749" t="str">
        <f t="shared" si="40"/>
        <v>Amount Match</v>
      </c>
    </row>
    <row r="750" spans="1:12" hidden="1" x14ac:dyDescent="0.3">
      <c r="A750" t="s">
        <v>1517</v>
      </c>
      <c r="B750" s="1">
        <v>46275</v>
      </c>
      <c r="C750" t="s">
        <v>1518</v>
      </c>
      <c r="D750" t="s">
        <v>16</v>
      </c>
      <c r="E750" t="s">
        <v>17</v>
      </c>
      <c r="F750">
        <v>3498</v>
      </c>
      <c r="G750" t="s">
        <v>10</v>
      </c>
      <c r="H750" t="str">
        <f t="shared" si="38"/>
        <v>ORD26000749</v>
      </c>
      <c r="I750">
        <f>COUNTIFS(PG_Transactions!$AK:$AK,$H750,PG_Transactions!$E:$E,"CAPTURE",PG_Transactions!$AQ:$AQ,1)</f>
        <v>1</v>
      </c>
      <c r="J750">
        <f>SUMIFS(PG_Transactions!$G:$G,PG_Transactions!$AK:$AK,$H750,PG_Transactions!$E:$E,"CAPTURE",PG_Transactions!$AQ:$AQ,1)</f>
        <v>3498</v>
      </c>
      <c r="K750">
        <f t="shared" si="39"/>
        <v>0</v>
      </c>
      <c r="L750" t="str">
        <f t="shared" si="40"/>
        <v>Amount Match</v>
      </c>
    </row>
    <row r="751" spans="1:12" hidden="1" x14ac:dyDescent="0.3">
      <c r="A751" t="s">
        <v>1519</v>
      </c>
      <c r="B751" s="1">
        <v>46286</v>
      </c>
      <c r="C751" t="s">
        <v>1520</v>
      </c>
      <c r="D751" t="s">
        <v>41</v>
      </c>
      <c r="E751" t="s">
        <v>9</v>
      </c>
      <c r="F751" s="2">
        <v>3798</v>
      </c>
      <c r="G751" t="s">
        <v>10</v>
      </c>
      <c r="H751" t="str">
        <f t="shared" si="38"/>
        <v>ORD26000750</v>
      </c>
      <c r="I751">
        <f>COUNTIFS(PG_Transactions!$AK:$AK,$H751,PG_Transactions!$E:$E,"CAPTURE",PG_Transactions!$AQ:$AQ,1)</f>
        <v>1</v>
      </c>
      <c r="J751">
        <f>SUMIFS(PG_Transactions!$G:$G,PG_Transactions!$AK:$AK,$H751,PG_Transactions!$E:$E,"CAPTURE",PG_Transactions!$AQ:$AQ,1)</f>
        <v>3798</v>
      </c>
      <c r="K751">
        <f t="shared" si="39"/>
        <v>0</v>
      </c>
      <c r="L751" t="str">
        <f t="shared" si="40"/>
        <v>Amount Match</v>
      </c>
    </row>
    <row r="752" spans="1:12" hidden="1" x14ac:dyDescent="0.3">
      <c r="A752" t="s">
        <v>1521</v>
      </c>
      <c r="B752" s="1">
        <v>46273</v>
      </c>
      <c r="C752" t="s">
        <v>1522</v>
      </c>
      <c r="D752" t="s">
        <v>16</v>
      </c>
      <c r="E752" t="s">
        <v>17</v>
      </c>
      <c r="F752">
        <v>999</v>
      </c>
      <c r="G752" t="s">
        <v>10</v>
      </c>
      <c r="H752" t="str">
        <f t="shared" si="38"/>
        <v>ORD26000751</v>
      </c>
      <c r="I752">
        <f>COUNTIFS(PG_Transactions!$AK:$AK,$H752,PG_Transactions!$E:$E,"CAPTURE",PG_Transactions!$AQ:$AQ,1)</f>
        <v>1</v>
      </c>
      <c r="J752">
        <f>SUMIFS(PG_Transactions!$G:$G,PG_Transactions!$AK:$AK,$H752,PG_Transactions!$E:$E,"CAPTURE",PG_Transactions!$AQ:$AQ,1)</f>
        <v>999</v>
      </c>
      <c r="K752">
        <f t="shared" si="39"/>
        <v>0</v>
      </c>
      <c r="L752" t="str">
        <f t="shared" si="40"/>
        <v>Amount Match</v>
      </c>
    </row>
    <row r="753" spans="1:12" hidden="1" x14ac:dyDescent="0.3">
      <c r="A753" t="s">
        <v>1523</v>
      </c>
      <c r="B753" s="1">
        <v>46274</v>
      </c>
      <c r="C753" t="s">
        <v>1524</v>
      </c>
      <c r="D753" t="s">
        <v>24</v>
      </c>
      <c r="E753" t="s">
        <v>17</v>
      </c>
      <c r="F753">
        <v>12998</v>
      </c>
      <c r="G753" t="s">
        <v>70</v>
      </c>
      <c r="H753" t="str">
        <f t="shared" si="38"/>
        <v>ORD26000752</v>
      </c>
      <c r="I753">
        <f>COUNTIFS(PG_Transactions!$AK:$AK,$H753,PG_Transactions!$E:$E,"CAPTURE",PG_Transactions!$AQ:$AQ,1)</f>
        <v>0</v>
      </c>
      <c r="J753">
        <f>SUMIFS(PG_Transactions!$G:$G,PG_Transactions!$AK:$AK,$H753,PG_Transactions!$E:$E,"CAPTURE",PG_Transactions!$AQ:$AQ,1)</f>
        <v>0</v>
      </c>
      <c r="K753">
        <f t="shared" si="39"/>
        <v>-12998</v>
      </c>
      <c r="L753" t="str">
        <f t="shared" si="40"/>
        <v>No Capture</v>
      </c>
    </row>
    <row r="754" spans="1:12" hidden="1" x14ac:dyDescent="0.3">
      <c r="A754" t="s">
        <v>1525</v>
      </c>
      <c r="B754" s="1">
        <v>46279</v>
      </c>
      <c r="C754" t="s">
        <v>1526</v>
      </c>
      <c r="D754" t="s">
        <v>32</v>
      </c>
      <c r="E754" t="s">
        <v>9</v>
      </c>
      <c r="F754">
        <v>499</v>
      </c>
      <c r="G754" t="s">
        <v>10</v>
      </c>
      <c r="H754" t="str">
        <f t="shared" si="38"/>
        <v>ORD26000753</v>
      </c>
      <c r="I754">
        <f>COUNTIFS(PG_Transactions!$AK:$AK,$H754,PG_Transactions!$E:$E,"CAPTURE",PG_Transactions!$AQ:$AQ,1)</f>
        <v>1</v>
      </c>
      <c r="J754">
        <f>SUMIFS(PG_Transactions!$G:$G,PG_Transactions!$AK:$AK,$H754,PG_Transactions!$E:$E,"CAPTURE",PG_Transactions!$AQ:$AQ,1)</f>
        <v>499</v>
      </c>
      <c r="K754">
        <f t="shared" si="39"/>
        <v>0</v>
      </c>
      <c r="L754" t="str">
        <f t="shared" si="40"/>
        <v>Amount Match</v>
      </c>
    </row>
    <row r="755" spans="1:12" hidden="1" x14ac:dyDescent="0.3">
      <c r="A755" t="s">
        <v>1527</v>
      </c>
      <c r="B755" s="1">
        <v>46289</v>
      </c>
      <c r="C755" t="s">
        <v>1528</v>
      </c>
      <c r="D755" t="s">
        <v>24</v>
      </c>
      <c r="E755" t="s">
        <v>9</v>
      </c>
      <c r="F755">
        <v>4447</v>
      </c>
      <c r="G755" t="s">
        <v>10</v>
      </c>
      <c r="H755" t="str">
        <f t="shared" si="38"/>
        <v>ORD26000754</v>
      </c>
      <c r="I755">
        <f>COUNTIFS(PG_Transactions!$AK:$AK,$H755,PG_Transactions!$E:$E,"CAPTURE",PG_Transactions!$AQ:$AQ,1)</f>
        <v>1</v>
      </c>
      <c r="J755">
        <f>SUMIFS(PG_Transactions!$G:$G,PG_Transactions!$AK:$AK,$H755,PG_Transactions!$E:$E,"CAPTURE",PG_Transactions!$AQ:$AQ,1)</f>
        <v>4447</v>
      </c>
      <c r="K755">
        <f t="shared" si="39"/>
        <v>0</v>
      </c>
      <c r="L755" t="str">
        <f t="shared" si="40"/>
        <v>Amount Match</v>
      </c>
    </row>
    <row r="756" spans="1:12" hidden="1" x14ac:dyDescent="0.3">
      <c r="A756" t="s">
        <v>1529</v>
      </c>
      <c r="B756" s="1">
        <v>46283</v>
      </c>
      <c r="C756" t="s">
        <v>1530</v>
      </c>
      <c r="D756" t="s">
        <v>8</v>
      </c>
      <c r="E756" t="s">
        <v>9</v>
      </c>
      <c r="F756">
        <v>299</v>
      </c>
      <c r="G756" t="s">
        <v>10</v>
      </c>
      <c r="H756" t="str">
        <f t="shared" si="38"/>
        <v>ORD26000755</v>
      </c>
      <c r="I756">
        <f>COUNTIFS(PG_Transactions!$AK:$AK,$H756,PG_Transactions!$E:$E,"CAPTURE",PG_Transactions!$AQ:$AQ,1)</f>
        <v>1</v>
      </c>
      <c r="J756">
        <f>SUMIFS(PG_Transactions!$G:$G,PG_Transactions!$AK:$AK,$H756,PG_Transactions!$E:$E,"CAPTURE",PG_Transactions!$AQ:$AQ,1)</f>
        <v>299</v>
      </c>
      <c r="K756">
        <f t="shared" si="39"/>
        <v>0</v>
      </c>
      <c r="L756" t="str">
        <f t="shared" si="40"/>
        <v>Amount Match</v>
      </c>
    </row>
    <row r="757" spans="1:12" hidden="1" x14ac:dyDescent="0.3">
      <c r="A757" t="s">
        <v>1531</v>
      </c>
      <c r="B757" s="1">
        <v>46274</v>
      </c>
      <c r="C757" t="s">
        <v>1532</v>
      </c>
      <c r="D757" t="s">
        <v>13</v>
      </c>
      <c r="E757" t="s">
        <v>44</v>
      </c>
      <c r="F757">
        <v>848</v>
      </c>
      <c r="G757" t="s">
        <v>10</v>
      </c>
      <c r="H757" t="str">
        <f t="shared" si="38"/>
        <v>ORD26000756</v>
      </c>
      <c r="I757">
        <f>COUNTIFS(PG_Transactions!$AK:$AK,$H757,PG_Transactions!$E:$E,"CAPTURE",PG_Transactions!$AQ:$AQ,1)</f>
        <v>1</v>
      </c>
      <c r="J757">
        <f>SUMIFS(PG_Transactions!$G:$G,PG_Transactions!$AK:$AK,$H757,PG_Transactions!$E:$E,"CAPTURE",PG_Transactions!$AQ:$AQ,1)</f>
        <v>848</v>
      </c>
      <c r="K757">
        <f t="shared" si="39"/>
        <v>0</v>
      </c>
      <c r="L757" t="str">
        <f t="shared" si="40"/>
        <v>Amount Match</v>
      </c>
    </row>
    <row r="758" spans="1:12" hidden="1" x14ac:dyDescent="0.3">
      <c r="A758" t="s">
        <v>1533</v>
      </c>
      <c r="B758" s="1">
        <v>46273</v>
      </c>
      <c r="C758" t="s">
        <v>1534</v>
      </c>
      <c r="D758" t="s">
        <v>65</v>
      </c>
      <c r="E758" t="s">
        <v>9</v>
      </c>
      <c r="F758">
        <v>5297</v>
      </c>
      <c r="G758" t="s">
        <v>10</v>
      </c>
      <c r="H758" t="str">
        <f t="shared" si="38"/>
        <v>ORD26000757</v>
      </c>
      <c r="I758">
        <f>COUNTIFS(PG_Transactions!$AK:$AK,$H758,PG_Transactions!$E:$E,"CAPTURE",PG_Transactions!$AQ:$AQ,1)</f>
        <v>1</v>
      </c>
      <c r="J758">
        <f>SUMIFS(PG_Transactions!$G:$G,PG_Transactions!$AK:$AK,$H758,PG_Transactions!$E:$E,"CAPTURE",PG_Transactions!$AQ:$AQ,1)</f>
        <v>5297</v>
      </c>
      <c r="K758">
        <f t="shared" si="39"/>
        <v>0</v>
      </c>
      <c r="L758" t="str">
        <f t="shared" si="40"/>
        <v>Amount Match</v>
      </c>
    </row>
    <row r="759" spans="1:12" hidden="1" x14ac:dyDescent="0.3">
      <c r="A759" t="s">
        <v>1535</v>
      </c>
      <c r="B759" s="1">
        <v>46267</v>
      </c>
      <c r="C759" t="s">
        <v>1536</v>
      </c>
      <c r="D759" t="s">
        <v>32</v>
      </c>
      <c r="E759" t="s">
        <v>9</v>
      </c>
      <c r="F759">
        <v>9997</v>
      </c>
      <c r="G759" t="s">
        <v>10</v>
      </c>
      <c r="H759" t="str">
        <f t="shared" si="38"/>
        <v>ORD26000758</v>
      </c>
      <c r="I759">
        <f>COUNTIFS(PG_Transactions!$AK:$AK,$H759,PG_Transactions!$E:$E,"CAPTURE",PG_Transactions!$AQ:$AQ,1)</f>
        <v>1</v>
      </c>
      <c r="J759">
        <f>SUMIFS(PG_Transactions!$G:$G,PG_Transactions!$AK:$AK,$H759,PG_Transactions!$E:$E,"CAPTURE",PG_Transactions!$AQ:$AQ,1)</f>
        <v>9997</v>
      </c>
      <c r="K759">
        <f t="shared" si="39"/>
        <v>0</v>
      </c>
      <c r="L759" t="str">
        <f t="shared" si="40"/>
        <v>Amount Match</v>
      </c>
    </row>
    <row r="760" spans="1:12" hidden="1" x14ac:dyDescent="0.3">
      <c r="A760" t="s">
        <v>1537</v>
      </c>
      <c r="B760" s="1">
        <v>46283</v>
      </c>
      <c r="C760" t="s">
        <v>1538</v>
      </c>
      <c r="D760" t="s">
        <v>27</v>
      </c>
      <c r="E760" t="s">
        <v>17</v>
      </c>
      <c r="F760">
        <v>3998</v>
      </c>
      <c r="G760" t="s">
        <v>10</v>
      </c>
      <c r="H760" t="str">
        <f t="shared" si="38"/>
        <v>ORD26000759</v>
      </c>
      <c r="I760">
        <f>COUNTIFS(PG_Transactions!$AK:$AK,$H760,PG_Transactions!$E:$E,"CAPTURE",PG_Transactions!$AQ:$AQ,1)</f>
        <v>1</v>
      </c>
      <c r="J760">
        <f>SUMIFS(PG_Transactions!$G:$G,PG_Transactions!$AK:$AK,$H760,PG_Transactions!$E:$E,"CAPTURE",PG_Transactions!$AQ:$AQ,1)</f>
        <v>3998</v>
      </c>
      <c r="K760">
        <f t="shared" si="39"/>
        <v>0</v>
      </c>
      <c r="L760" t="str">
        <f t="shared" si="40"/>
        <v>Amount Match</v>
      </c>
    </row>
    <row r="761" spans="1:12" hidden="1" x14ac:dyDescent="0.3">
      <c r="A761" t="s">
        <v>1539</v>
      </c>
      <c r="B761" s="1">
        <v>46279</v>
      </c>
      <c r="C761" t="s">
        <v>1540</v>
      </c>
      <c r="D761" t="s">
        <v>38</v>
      </c>
      <c r="E761" t="s">
        <v>44</v>
      </c>
      <c r="F761">
        <v>5998</v>
      </c>
      <c r="G761" t="s">
        <v>10</v>
      </c>
      <c r="H761" t="str">
        <f t="shared" si="38"/>
        <v>ORD26000760</v>
      </c>
      <c r="I761">
        <f>COUNTIFS(PG_Transactions!$AK:$AK,$H761,PG_Transactions!$E:$E,"CAPTURE",PG_Transactions!$AQ:$AQ,1)</f>
        <v>1</v>
      </c>
      <c r="J761">
        <f>SUMIFS(PG_Transactions!$G:$G,PG_Transactions!$AK:$AK,$H761,PG_Transactions!$E:$E,"CAPTURE",PG_Transactions!$AQ:$AQ,1)</f>
        <v>5998</v>
      </c>
      <c r="K761">
        <f t="shared" si="39"/>
        <v>0</v>
      </c>
      <c r="L761" t="str">
        <f t="shared" si="40"/>
        <v>Amount Match</v>
      </c>
    </row>
    <row r="762" spans="1:12" hidden="1" x14ac:dyDescent="0.3">
      <c r="A762" t="s">
        <v>1541</v>
      </c>
      <c r="B762" s="1">
        <v>46273</v>
      </c>
      <c r="C762" t="s">
        <v>1542</v>
      </c>
      <c r="D762" t="s">
        <v>32</v>
      </c>
      <c r="E762" t="s">
        <v>9</v>
      </c>
      <c r="F762">
        <v>1499</v>
      </c>
      <c r="G762" t="s">
        <v>10</v>
      </c>
      <c r="H762" t="str">
        <f t="shared" si="38"/>
        <v>ORD26000761</v>
      </c>
      <c r="I762">
        <f>COUNTIFS(PG_Transactions!$AK:$AK,$H762,PG_Transactions!$E:$E,"CAPTURE",PG_Transactions!$AQ:$AQ,1)</f>
        <v>1</v>
      </c>
      <c r="J762">
        <f>SUMIFS(PG_Transactions!$G:$G,PG_Transactions!$AK:$AK,$H762,PG_Transactions!$E:$E,"CAPTURE",PG_Transactions!$AQ:$AQ,1)</f>
        <v>1499</v>
      </c>
      <c r="K762">
        <f t="shared" si="39"/>
        <v>0</v>
      </c>
      <c r="L762" t="str">
        <f t="shared" si="40"/>
        <v>Amount Match</v>
      </c>
    </row>
    <row r="763" spans="1:12" hidden="1" x14ac:dyDescent="0.3">
      <c r="A763" t="s">
        <v>1543</v>
      </c>
      <c r="B763" s="1">
        <v>46266</v>
      </c>
      <c r="C763" t="s">
        <v>1544</v>
      </c>
      <c r="D763" t="s">
        <v>32</v>
      </c>
      <c r="E763" t="s">
        <v>33</v>
      </c>
      <c r="F763">
        <v>1799</v>
      </c>
      <c r="G763" t="s">
        <v>10</v>
      </c>
      <c r="H763" t="str">
        <f t="shared" si="38"/>
        <v>ORD26000762</v>
      </c>
      <c r="I763">
        <f>COUNTIFS(PG_Transactions!$AK:$AK,$H763,PG_Transactions!$E:$E,"CAPTURE",PG_Transactions!$AQ:$AQ,1)</f>
        <v>1</v>
      </c>
      <c r="J763">
        <f>SUMIFS(PG_Transactions!$G:$G,PG_Transactions!$AK:$AK,$H763,PG_Transactions!$E:$E,"CAPTURE",PG_Transactions!$AQ:$AQ,1)</f>
        <v>1799</v>
      </c>
      <c r="K763">
        <f t="shared" si="39"/>
        <v>0</v>
      </c>
      <c r="L763" t="str">
        <f t="shared" si="40"/>
        <v>Amount Match</v>
      </c>
    </row>
    <row r="764" spans="1:12" hidden="1" x14ac:dyDescent="0.3">
      <c r="A764" t="s">
        <v>1545</v>
      </c>
      <c r="B764" s="1">
        <v>46281</v>
      </c>
      <c r="C764" t="s">
        <v>1546</v>
      </c>
      <c r="D764" t="s">
        <v>32</v>
      </c>
      <c r="E764" t="s">
        <v>44</v>
      </c>
      <c r="F764">
        <v>3798</v>
      </c>
      <c r="G764" t="s">
        <v>105</v>
      </c>
      <c r="H764" t="str">
        <f t="shared" si="38"/>
        <v>ORD26000763</v>
      </c>
      <c r="I764">
        <f>COUNTIFS(PG_Transactions!$AK:$AK,$H764,PG_Transactions!$E:$E,"CAPTURE",PG_Transactions!$AQ:$AQ,1)</f>
        <v>0</v>
      </c>
      <c r="J764">
        <f>SUMIFS(PG_Transactions!$G:$G,PG_Transactions!$AK:$AK,$H764,PG_Transactions!$E:$E,"CAPTURE",PG_Transactions!$AQ:$AQ,1)</f>
        <v>0</v>
      </c>
      <c r="K764">
        <f t="shared" si="39"/>
        <v>-3798</v>
      </c>
      <c r="L764" t="str">
        <f t="shared" si="40"/>
        <v>No Capture</v>
      </c>
    </row>
    <row r="765" spans="1:12" hidden="1" x14ac:dyDescent="0.3">
      <c r="A765" t="s">
        <v>1547</v>
      </c>
      <c r="B765" s="1">
        <v>46266</v>
      </c>
      <c r="C765" t="s">
        <v>1548</v>
      </c>
      <c r="E765" t="s">
        <v>17</v>
      </c>
      <c r="F765">
        <v>5798</v>
      </c>
      <c r="G765" t="s">
        <v>10</v>
      </c>
      <c r="H765" t="str">
        <f t="shared" si="38"/>
        <v>ORD26000764</v>
      </c>
      <c r="I765">
        <f>COUNTIFS(PG_Transactions!$AK:$AK,$H765,PG_Transactions!$E:$E,"CAPTURE",PG_Transactions!$AQ:$AQ,1)</f>
        <v>1</v>
      </c>
      <c r="J765">
        <f>SUMIFS(PG_Transactions!$G:$G,PG_Transactions!$AK:$AK,$H765,PG_Transactions!$E:$E,"CAPTURE",PG_Transactions!$AQ:$AQ,1)</f>
        <v>5798</v>
      </c>
      <c r="K765">
        <f t="shared" si="39"/>
        <v>0</v>
      </c>
      <c r="L765" t="str">
        <f t="shared" si="40"/>
        <v>Amount Match</v>
      </c>
    </row>
    <row r="766" spans="1:12" hidden="1" x14ac:dyDescent="0.3">
      <c r="A766" t="s">
        <v>1549</v>
      </c>
      <c r="B766" s="1">
        <v>46272</v>
      </c>
      <c r="C766" t="s">
        <v>1550</v>
      </c>
      <c r="D766" t="s">
        <v>16</v>
      </c>
      <c r="E766" t="s">
        <v>9</v>
      </c>
      <c r="F766">
        <v>3098</v>
      </c>
      <c r="G766" t="s">
        <v>10</v>
      </c>
      <c r="H766" t="str">
        <f t="shared" si="38"/>
        <v>ORD26000765</v>
      </c>
      <c r="I766">
        <f>COUNTIFS(PG_Transactions!$AK:$AK,$H766,PG_Transactions!$E:$E,"CAPTURE",PG_Transactions!$AQ:$AQ,1)</f>
        <v>1</v>
      </c>
      <c r="J766">
        <f>SUMIFS(PG_Transactions!$G:$G,PG_Transactions!$AK:$AK,$H766,PG_Transactions!$E:$E,"CAPTURE",PG_Transactions!$AQ:$AQ,1)</f>
        <v>3098</v>
      </c>
      <c r="K766">
        <f t="shared" si="39"/>
        <v>0</v>
      </c>
      <c r="L766" t="str">
        <f t="shared" si="40"/>
        <v>Amount Match</v>
      </c>
    </row>
    <row r="767" spans="1:12" hidden="1" x14ac:dyDescent="0.3">
      <c r="A767" t="s">
        <v>1551</v>
      </c>
      <c r="B767" s="1">
        <v>46292</v>
      </c>
      <c r="C767" t="s">
        <v>1552</v>
      </c>
      <c r="D767" t="s">
        <v>27</v>
      </c>
      <c r="E767" t="s">
        <v>17</v>
      </c>
      <c r="F767">
        <v>1398</v>
      </c>
      <c r="G767" t="s">
        <v>10</v>
      </c>
      <c r="H767" t="str">
        <f t="shared" si="38"/>
        <v>ORD26000766</v>
      </c>
      <c r="I767">
        <f>COUNTIFS(PG_Transactions!$AK:$AK,$H767,PG_Transactions!$E:$E,"CAPTURE",PG_Transactions!$AQ:$AQ,1)</f>
        <v>1</v>
      </c>
      <c r="J767">
        <f>SUMIFS(PG_Transactions!$G:$G,PG_Transactions!$AK:$AK,$H767,PG_Transactions!$E:$E,"CAPTURE",PG_Transactions!$AQ:$AQ,1)</f>
        <v>1398</v>
      </c>
      <c r="K767">
        <f t="shared" si="39"/>
        <v>0</v>
      </c>
      <c r="L767" t="str">
        <f t="shared" si="40"/>
        <v>Amount Match</v>
      </c>
    </row>
    <row r="768" spans="1:12" hidden="1" x14ac:dyDescent="0.3">
      <c r="A768" t="s">
        <v>1553</v>
      </c>
      <c r="B768" s="1">
        <v>46291</v>
      </c>
      <c r="C768" t="s">
        <v>1554</v>
      </c>
      <c r="D768" t="s">
        <v>16</v>
      </c>
      <c r="E768" t="s">
        <v>9</v>
      </c>
      <c r="F768">
        <v>4597</v>
      </c>
      <c r="G768" t="s">
        <v>10</v>
      </c>
      <c r="H768" t="str">
        <f t="shared" si="38"/>
        <v>ORD26000767</v>
      </c>
      <c r="I768">
        <f>COUNTIFS(PG_Transactions!$AK:$AK,$H768,PG_Transactions!$E:$E,"CAPTURE",PG_Transactions!$AQ:$AQ,1)</f>
        <v>1</v>
      </c>
      <c r="J768">
        <f>SUMIFS(PG_Transactions!$G:$G,PG_Transactions!$AK:$AK,$H768,PG_Transactions!$E:$E,"CAPTURE",PG_Transactions!$AQ:$AQ,1)</f>
        <v>4597</v>
      </c>
      <c r="K768">
        <f t="shared" si="39"/>
        <v>0</v>
      </c>
      <c r="L768" t="str">
        <f t="shared" si="40"/>
        <v>Amount Match</v>
      </c>
    </row>
    <row r="769" spans="1:12" hidden="1" x14ac:dyDescent="0.3">
      <c r="A769" t="s">
        <v>1555</v>
      </c>
      <c r="B769" s="1">
        <v>46272</v>
      </c>
      <c r="C769" t="s">
        <v>1556</v>
      </c>
      <c r="D769" t="s">
        <v>27</v>
      </c>
      <c r="E769" t="s">
        <v>9</v>
      </c>
      <c r="F769">
        <v>499</v>
      </c>
      <c r="G769" t="s">
        <v>10</v>
      </c>
      <c r="H769" t="str">
        <f t="shared" si="38"/>
        <v>ORD26000768</v>
      </c>
      <c r="I769">
        <f>COUNTIFS(PG_Transactions!$AK:$AK,$H769,PG_Transactions!$E:$E,"CAPTURE",PG_Transactions!$AQ:$AQ,1)</f>
        <v>1</v>
      </c>
      <c r="J769">
        <f>SUMIFS(PG_Transactions!$G:$G,PG_Transactions!$AK:$AK,$H769,PG_Transactions!$E:$E,"CAPTURE",PG_Transactions!$AQ:$AQ,1)</f>
        <v>499</v>
      </c>
      <c r="K769">
        <f t="shared" si="39"/>
        <v>0</v>
      </c>
      <c r="L769" t="str">
        <f t="shared" si="40"/>
        <v>Amount Match</v>
      </c>
    </row>
    <row r="770" spans="1:12" hidden="1" x14ac:dyDescent="0.3">
      <c r="A770" t="s">
        <v>1557</v>
      </c>
      <c r="B770" s="1">
        <v>46280</v>
      </c>
      <c r="C770" t="s">
        <v>1558</v>
      </c>
      <c r="D770" t="s">
        <v>51</v>
      </c>
      <c r="E770" t="s">
        <v>9</v>
      </c>
      <c r="F770">
        <v>3499</v>
      </c>
      <c r="G770" t="s">
        <v>10</v>
      </c>
      <c r="H770" t="str">
        <f t="shared" si="38"/>
        <v>ORD26000769</v>
      </c>
      <c r="I770">
        <f>COUNTIFS(PG_Transactions!$AK:$AK,$H770,PG_Transactions!$E:$E,"CAPTURE",PG_Transactions!$AQ:$AQ,1)</f>
        <v>1</v>
      </c>
      <c r="J770">
        <f>SUMIFS(PG_Transactions!$G:$G,PG_Transactions!$AK:$AK,$H770,PG_Transactions!$E:$E,"CAPTURE",PG_Transactions!$AQ:$AQ,1)</f>
        <v>3499</v>
      </c>
      <c r="K770">
        <f t="shared" si="39"/>
        <v>0</v>
      </c>
      <c r="L770" t="str">
        <f t="shared" si="40"/>
        <v>Amount Match</v>
      </c>
    </row>
    <row r="771" spans="1:12" hidden="1" x14ac:dyDescent="0.3">
      <c r="A771" t="s">
        <v>1559</v>
      </c>
      <c r="B771" s="1">
        <v>46267</v>
      </c>
      <c r="C771" t="s">
        <v>1560</v>
      </c>
      <c r="D771" t="s">
        <v>24</v>
      </c>
      <c r="E771" t="s">
        <v>9</v>
      </c>
      <c r="F771">
        <v>798</v>
      </c>
      <c r="G771" t="s">
        <v>56</v>
      </c>
      <c r="H771" t="str">
        <f t="shared" ref="H771:H834" si="41">UPPER(SUBSTITUTE(TRIM(A771),"-",""))</f>
        <v>ORD26000770</v>
      </c>
      <c r="I771">
        <f>COUNTIFS(PG_Transactions!$AK:$AK,$H771,PG_Transactions!$E:$E,"CAPTURE",PG_Transactions!$AQ:$AQ,1)</f>
        <v>1</v>
      </c>
      <c r="J771">
        <f>SUMIFS(PG_Transactions!$G:$G,PG_Transactions!$AK:$AK,$H771,PG_Transactions!$E:$E,"CAPTURE",PG_Transactions!$AQ:$AQ,1)</f>
        <v>798</v>
      </c>
      <c r="K771">
        <f t="shared" ref="K771:K834" si="42">ROUND(J771-F771,2)</f>
        <v>0</v>
      </c>
      <c r="L771" t="str">
        <f t="shared" ref="L771:L834" si="43">IF(I771=0,"No Capture",IF(I771&gt;1,"Multiple Capture Rows - Review",IF(ABS(K771)&lt;0.01,"Amount Match",IF(K771&lt;0,"Captured Less Than Order","Captured More Than Order"))))</f>
        <v>Amount Match</v>
      </c>
    </row>
    <row r="772" spans="1:12" hidden="1" x14ac:dyDescent="0.3">
      <c r="A772" t="s">
        <v>1561</v>
      </c>
      <c r="B772" s="1">
        <v>46289</v>
      </c>
      <c r="C772" t="s">
        <v>1562</v>
      </c>
      <c r="D772" t="s">
        <v>41</v>
      </c>
      <c r="E772" t="s">
        <v>9</v>
      </c>
      <c r="F772">
        <v>599</v>
      </c>
      <c r="G772" t="s">
        <v>10</v>
      </c>
      <c r="H772" t="str">
        <f t="shared" si="41"/>
        <v>ORD26000771</v>
      </c>
      <c r="I772">
        <f>COUNTIFS(PG_Transactions!$AK:$AK,$H772,PG_Transactions!$E:$E,"CAPTURE",PG_Transactions!$AQ:$AQ,1)</f>
        <v>1</v>
      </c>
      <c r="J772">
        <f>SUMIFS(PG_Transactions!$G:$G,PG_Transactions!$AK:$AK,$H772,PG_Transactions!$E:$E,"CAPTURE",PG_Transactions!$AQ:$AQ,1)</f>
        <v>599</v>
      </c>
      <c r="K772">
        <f t="shared" si="42"/>
        <v>0</v>
      </c>
      <c r="L772" t="str">
        <f t="shared" si="43"/>
        <v>Amount Match</v>
      </c>
    </row>
    <row r="773" spans="1:12" hidden="1" x14ac:dyDescent="0.3">
      <c r="A773" t="s">
        <v>1563</v>
      </c>
      <c r="B773" s="1">
        <v>46279</v>
      </c>
      <c r="C773" t="s">
        <v>1564</v>
      </c>
      <c r="D773" t="s">
        <v>65</v>
      </c>
      <c r="E773" t="s">
        <v>44</v>
      </c>
      <c r="F773">
        <v>4999</v>
      </c>
      <c r="G773" t="s">
        <v>10</v>
      </c>
      <c r="H773" t="str">
        <f t="shared" si="41"/>
        <v>ORD26000772</v>
      </c>
      <c r="I773">
        <f>COUNTIFS(PG_Transactions!$AK:$AK,$H773,PG_Transactions!$E:$E,"CAPTURE",PG_Transactions!$AQ:$AQ,1)</f>
        <v>1</v>
      </c>
      <c r="J773">
        <f>SUMIFS(PG_Transactions!$G:$G,PG_Transactions!$AK:$AK,$H773,PG_Transactions!$E:$E,"CAPTURE",PG_Transactions!$AQ:$AQ,1)</f>
        <v>4999</v>
      </c>
      <c r="K773">
        <f t="shared" si="42"/>
        <v>0</v>
      </c>
      <c r="L773" t="str">
        <f t="shared" si="43"/>
        <v>Amount Match</v>
      </c>
    </row>
    <row r="774" spans="1:12" hidden="1" x14ac:dyDescent="0.3">
      <c r="A774" t="s">
        <v>1565</v>
      </c>
      <c r="B774" s="1">
        <v>46276</v>
      </c>
      <c r="C774" t="s">
        <v>1566</v>
      </c>
      <c r="D774" t="s">
        <v>16</v>
      </c>
      <c r="E774" t="s">
        <v>9</v>
      </c>
      <c r="F774">
        <v>7999</v>
      </c>
      <c r="G774" t="s">
        <v>10</v>
      </c>
      <c r="H774" t="str">
        <f t="shared" si="41"/>
        <v>ORD26000773</v>
      </c>
      <c r="I774">
        <f>COUNTIFS(PG_Transactions!$AK:$AK,$H774,PG_Transactions!$E:$E,"CAPTURE",PG_Transactions!$AQ:$AQ,1)</f>
        <v>1</v>
      </c>
      <c r="J774">
        <f>SUMIFS(PG_Transactions!$G:$G,PG_Transactions!$AK:$AK,$H774,PG_Transactions!$E:$E,"CAPTURE",PG_Transactions!$AQ:$AQ,1)</f>
        <v>7999</v>
      </c>
      <c r="K774">
        <f t="shared" si="42"/>
        <v>0</v>
      </c>
      <c r="L774" t="str">
        <f t="shared" si="43"/>
        <v>Amount Match</v>
      </c>
    </row>
    <row r="775" spans="1:12" hidden="1" x14ac:dyDescent="0.3">
      <c r="A775" t="s">
        <v>1567</v>
      </c>
      <c r="B775" s="1">
        <v>46268</v>
      </c>
      <c r="C775" t="s">
        <v>1568</v>
      </c>
      <c r="D775" t="s">
        <v>65</v>
      </c>
      <c r="E775" t="s">
        <v>33</v>
      </c>
      <c r="F775">
        <v>1998</v>
      </c>
      <c r="G775" t="s">
        <v>10</v>
      </c>
      <c r="H775" t="str">
        <f t="shared" si="41"/>
        <v>ORD26000774</v>
      </c>
      <c r="I775">
        <f>COUNTIFS(PG_Transactions!$AK:$AK,$H775,PG_Transactions!$E:$E,"CAPTURE",PG_Transactions!$AQ:$AQ,1)</f>
        <v>1</v>
      </c>
      <c r="J775">
        <f>SUMIFS(PG_Transactions!$G:$G,PG_Transactions!$AK:$AK,$H775,PG_Transactions!$E:$E,"CAPTURE",PG_Transactions!$AQ:$AQ,1)</f>
        <v>1998</v>
      </c>
      <c r="K775">
        <f t="shared" si="42"/>
        <v>0</v>
      </c>
      <c r="L775" t="str">
        <f t="shared" si="43"/>
        <v>Amount Match</v>
      </c>
    </row>
    <row r="776" spans="1:12" hidden="1" x14ac:dyDescent="0.3">
      <c r="A776" t="s">
        <v>1569</v>
      </c>
      <c r="B776" s="1">
        <v>46269</v>
      </c>
      <c r="C776" t="s">
        <v>1570</v>
      </c>
      <c r="D776" t="s">
        <v>13</v>
      </c>
      <c r="E776" t="s">
        <v>9</v>
      </c>
      <c r="F776">
        <v>6897</v>
      </c>
      <c r="G776" t="s">
        <v>56</v>
      </c>
      <c r="H776" t="str">
        <f t="shared" si="41"/>
        <v>ORD26000775</v>
      </c>
      <c r="I776">
        <f>COUNTIFS(PG_Transactions!$AK:$AK,$H776,PG_Transactions!$E:$E,"CAPTURE",PG_Transactions!$AQ:$AQ,1)</f>
        <v>1</v>
      </c>
      <c r="J776">
        <f>SUMIFS(PG_Transactions!$G:$G,PG_Transactions!$AK:$AK,$H776,PG_Transactions!$E:$E,"CAPTURE",PG_Transactions!$AQ:$AQ,1)</f>
        <v>6897</v>
      </c>
      <c r="K776">
        <f t="shared" si="42"/>
        <v>0</v>
      </c>
      <c r="L776" t="str">
        <f t="shared" si="43"/>
        <v>Amount Match</v>
      </c>
    </row>
    <row r="777" spans="1:12" hidden="1" x14ac:dyDescent="0.3">
      <c r="A777" t="s">
        <v>1571</v>
      </c>
      <c r="B777" s="1">
        <v>46280</v>
      </c>
      <c r="C777" t="s">
        <v>1572</v>
      </c>
      <c r="D777" t="s">
        <v>32</v>
      </c>
      <c r="E777" t="s">
        <v>9</v>
      </c>
      <c r="F777">
        <v>7147</v>
      </c>
      <c r="G777" t="s">
        <v>10</v>
      </c>
      <c r="H777" t="str">
        <f t="shared" si="41"/>
        <v>ORD26000776</v>
      </c>
      <c r="I777">
        <f>COUNTIFS(PG_Transactions!$AK:$AK,$H777,PG_Transactions!$E:$E,"CAPTURE",PG_Transactions!$AQ:$AQ,1)</f>
        <v>1</v>
      </c>
      <c r="J777">
        <f>SUMIFS(PG_Transactions!$G:$G,PG_Transactions!$AK:$AK,$H777,PG_Transactions!$E:$E,"CAPTURE",PG_Transactions!$AQ:$AQ,1)</f>
        <v>7147</v>
      </c>
      <c r="K777">
        <f t="shared" si="42"/>
        <v>0</v>
      </c>
      <c r="L777" t="str">
        <f t="shared" si="43"/>
        <v>Amount Match</v>
      </c>
    </row>
    <row r="778" spans="1:12" hidden="1" x14ac:dyDescent="0.3">
      <c r="A778" t="s">
        <v>1573</v>
      </c>
      <c r="B778" s="1">
        <v>46295</v>
      </c>
      <c r="C778" t="s">
        <v>1574</v>
      </c>
      <c r="D778" t="s">
        <v>38</v>
      </c>
      <c r="E778" t="s">
        <v>9</v>
      </c>
      <c r="F778">
        <v>499</v>
      </c>
      <c r="G778" t="s">
        <v>10</v>
      </c>
      <c r="H778" t="str">
        <f t="shared" si="41"/>
        <v>ORD26000777</v>
      </c>
      <c r="I778">
        <f>COUNTIFS(PG_Transactions!$AK:$AK,$H778,PG_Transactions!$E:$E,"CAPTURE",PG_Transactions!$AQ:$AQ,1)</f>
        <v>1</v>
      </c>
      <c r="J778">
        <f>SUMIFS(PG_Transactions!$G:$G,PG_Transactions!$AK:$AK,$H778,PG_Transactions!$E:$E,"CAPTURE",PG_Transactions!$AQ:$AQ,1)</f>
        <v>499</v>
      </c>
      <c r="K778">
        <f t="shared" si="42"/>
        <v>0</v>
      </c>
      <c r="L778" t="str">
        <f t="shared" si="43"/>
        <v>Amount Match</v>
      </c>
    </row>
    <row r="779" spans="1:12" hidden="1" x14ac:dyDescent="0.3">
      <c r="A779" t="s">
        <v>1575</v>
      </c>
      <c r="B779" s="1">
        <v>46269</v>
      </c>
      <c r="C779" t="s">
        <v>1576</v>
      </c>
      <c r="D779" t="s">
        <v>13</v>
      </c>
      <c r="E779" t="s">
        <v>9</v>
      </c>
      <c r="F779">
        <v>1499</v>
      </c>
      <c r="G779" t="s">
        <v>10</v>
      </c>
      <c r="H779" t="str">
        <f t="shared" si="41"/>
        <v>ORD26000778</v>
      </c>
      <c r="I779">
        <f>COUNTIFS(PG_Transactions!$AK:$AK,$H779,PG_Transactions!$E:$E,"CAPTURE",PG_Transactions!$AQ:$AQ,1)</f>
        <v>1</v>
      </c>
      <c r="J779">
        <f>SUMIFS(PG_Transactions!$G:$G,PG_Transactions!$AK:$AK,$H779,PG_Transactions!$E:$E,"CAPTURE",PG_Transactions!$AQ:$AQ,1)</f>
        <v>1499</v>
      </c>
      <c r="K779">
        <f t="shared" si="42"/>
        <v>0</v>
      </c>
      <c r="L779" t="str">
        <f t="shared" si="43"/>
        <v>Amount Match</v>
      </c>
    </row>
    <row r="780" spans="1:12" hidden="1" x14ac:dyDescent="0.3">
      <c r="A780" t="s">
        <v>1577</v>
      </c>
      <c r="B780" s="1">
        <v>46269</v>
      </c>
      <c r="C780" t="s">
        <v>1578</v>
      </c>
      <c r="D780" t="s">
        <v>27</v>
      </c>
      <c r="E780" t="s">
        <v>9</v>
      </c>
      <c r="F780">
        <v>2999</v>
      </c>
      <c r="G780" t="s">
        <v>10</v>
      </c>
      <c r="H780" t="str">
        <f t="shared" si="41"/>
        <v>ORD26000779</v>
      </c>
      <c r="I780">
        <f>COUNTIFS(PG_Transactions!$AK:$AK,$H780,PG_Transactions!$E:$E,"CAPTURE",PG_Transactions!$AQ:$AQ,1)</f>
        <v>1</v>
      </c>
      <c r="J780">
        <f>SUMIFS(PG_Transactions!$G:$G,PG_Transactions!$AK:$AK,$H780,PG_Transactions!$E:$E,"CAPTURE",PG_Transactions!$AQ:$AQ,1)</f>
        <v>2999</v>
      </c>
      <c r="K780">
        <f t="shared" si="42"/>
        <v>0</v>
      </c>
      <c r="L780" t="str">
        <f t="shared" si="43"/>
        <v>Amount Match</v>
      </c>
    </row>
    <row r="781" spans="1:12" hidden="1" x14ac:dyDescent="0.3">
      <c r="A781" t="s">
        <v>1579</v>
      </c>
      <c r="B781" s="1">
        <v>46269</v>
      </c>
      <c r="C781" t="s">
        <v>1580</v>
      </c>
      <c r="D781" t="s">
        <v>27</v>
      </c>
      <c r="E781" t="s">
        <v>9</v>
      </c>
      <c r="F781" s="2">
        <v>5598</v>
      </c>
      <c r="G781" t="s">
        <v>10</v>
      </c>
      <c r="H781" t="str">
        <f t="shared" si="41"/>
        <v>ORD26000780</v>
      </c>
      <c r="I781">
        <f>COUNTIFS(PG_Transactions!$AK:$AK,$H781,PG_Transactions!$E:$E,"CAPTURE",PG_Transactions!$AQ:$AQ,1)</f>
        <v>1</v>
      </c>
      <c r="J781">
        <f>SUMIFS(PG_Transactions!$G:$G,PG_Transactions!$AK:$AK,$H781,PG_Transactions!$E:$E,"CAPTURE",PG_Transactions!$AQ:$AQ,1)</f>
        <v>5598</v>
      </c>
      <c r="K781">
        <f t="shared" si="42"/>
        <v>0</v>
      </c>
      <c r="L781" t="str">
        <f t="shared" si="43"/>
        <v>Amount Match</v>
      </c>
    </row>
    <row r="782" spans="1:12" hidden="1" x14ac:dyDescent="0.3">
      <c r="A782" t="s">
        <v>1581</v>
      </c>
      <c r="B782" s="1">
        <v>46270</v>
      </c>
      <c r="C782" t="s">
        <v>1582</v>
      </c>
      <c r="D782" t="s">
        <v>27</v>
      </c>
      <c r="E782" t="s">
        <v>9</v>
      </c>
      <c r="F782" s="2">
        <v>4999</v>
      </c>
      <c r="G782" t="s">
        <v>10</v>
      </c>
      <c r="H782" t="str">
        <f t="shared" si="41"/>
        <v>ORD26000781</v>
      </c>
      <c r="I782">
        <f>COUNTIFS(PG_Transactions!$AK:$AK,$H782,PG_Transactions!$E:$E,"CAPTURE",PG_Transactions!$AQ:$AQ,1)</f>
        <v>1</v>
      </c>
      <c r="J782">
        <f>SUMIFS(PG_Transactions!$G:$G,PG_Transactions!$AK:$AK,$H782,PG_Transactions!$E:$E,"CAPTURE",PG_Transactions!$AQ:$AQ,1)</f>
        <v>4999</v>
      </c>
      <c r="K782">
        <f t="shared" si="42"/>
        <v>0</v>
      </c>
      <c r="L782" t="str">
        <f t="shared" si="43"/>
        <v>Amount Match</v>
      </c>
    </row>
    <row r="783" spans="1:12" hidden="1" x14ac:dyDescent="0.3">
      <c r="A783" t="s">
        <v>1583</v>
      </c>
      <c r="B783" s="1">
        <v>46276</v>
      </c>
      <c r="C783" t="s">
        <v>1584</v>
      </c>
      <c r="D783" t="s">
        <v>51</v>
      </c>
      <c r="E783" t="s">
        <v>17</v>
      </c>
      <c r="F783">
        <v>1597</v>
      </c>
      <c r="G783" t="s">
        <v>10</v>
      </c>
      <c r="H783" t="str">
        <f t="shared" si="41"/>
        <v>ORD26000782</v>
      </c>
      <c r="I783">
        <f>COUNTIFS(PG_Transactions!$AK:$AK,$H783,PG_Transactions!$E:$E,"CAPTURE",PG_Transactions!$AQ:$AQ,1)</f>
        <v>1</v>
      </c>
      <c r="J783">
        <f>SUMIFS(PG_Transactions!$G:$G,PG_Transactions!$AK:$AK,$H783,PG_Transactions!$E:$E,"CAPTURE",PG_Transactions!$AQ:$AQ,1)</f>
        <v>1597</v>
      </c>
      <c r="K783">
        <f t="shared" si="42"/>
        <v>0</v>
      </c>
      <c r="L783" t="str">
        <f t="shared" si="43"/>
        <v>Amount Match</v>
      </c>
    </row>
    <row r="784" spans="1:12" hidden="1" x14ac:dyDescent="0.3">
      <c r="A784" t="s">
        <v>1585</v>
      </c>
      <c r="B784" s="1">
        <v>46281</v>
      </c>
      <c r="C784" t="s">
        <v>1586</v>
      </c>
      <c r="D784" t="s">
        <v>24</v>
      </c>
      <c r="E784" t="s">
        <v>17</v>
      </c>
      <c r="F784">
        <v>999</v>
      </c>
      <c r="G784" t="s">
        <v>56</v>
      </c>
      <c r="H784" t="str">
        <f t="shared" si="41"/>
        <v>ORD26000783</v>
      </c>
      <c r="I784">
        <f>COUNTIFS(PG_Transactions!$AK:$AK,$H784,PG_Transactions!$E:$E,"CAPTURE",PG_Transactions!$AQ:$AQ,1)</f>
        <v>1</v>
      </c>
      <c r="J784">
        <f>SUMIFS(PG_Transactions!$G:$G,PG_Transactions!$AK:$AK,$H784,PG_Transactions!$E:$E,"CAPTURE",PG_Transactions!$AQ:$AQ,1)</f>
        <v>999</v>
      </c>
      <c r="K784">
        <f t="shared" si="42"/>
        <v>0</v>
      </c>
      <c r="L784" t="str">
        <f t="shared" si="43"/>
        <v>Amount Match</v>
      </c>
    </row>
    <row r="785" spans="1:12" hidden="1" x14ac:dyDescent="0.3">
      <c r="A785" t="s">
        <v>1587</v>
      </c>
      <c r="B785" s="1">
        <v>46289</v>
      </c>
      <c r="C785" t="s">
        <v>1588</v>
      </c>
      <c r="D785" t="s">
        <v>32</v>
      </c>
      <c r="E785" t="s">
        <v>9</v>
      </c>
      <c r="F785">
        <v>299</v>
      </c>
      <c r="G785" t="s">
        <v>10</v>
      </c>
      <c r="H785" t="str">
        <f t="shared" si="41"/>
        <v>ORD26000784</v>
      </c>
      <c r="I785">
        <f>COUNTIFS(PG_Transactions!$AK:$AK,$H785,PG_Transactions!$E:$E,"CAPTURE",PG_Transactions!$AQ:$AQ,1)</f>
        <v>1</v>
      </c>
      <c r="J785">
        <f>SUMIFS(PG_Transactions!$G:$G,PG_Transactions!$AK:$AK,$H785,PG_Transactions!$E:$E,"CAPTURE",PG_Transactions!$AQ:$AQ,1)</f>
        <v>299</v>
      </c>
      <c r="K785">
        <f t="shared" si="42"/>
        <v>0</v>
      </c>
      <c r="L785" t="str">
        <f t="shared" si="43"/>
        <v>Amount Match</v>
      </c>
    </row>
    <row r="786" spans="1:12" hidden="1" x14ac:dyDescent="0.3">
      <c r="A786" t="s">
        <v>1589</v>
      </c>
      <c r="B786" s="1">
        <v>46294</v>
      </c>
      <c r="C786" t="s">
        <v>1590</v>
      </c>
      <c r="D786" t="s">
        <v>24</v>
      </c>
      <c r="E786" t="s">
        <v>17</v>
      </c>
      <c r="F786">
        <v>1499</v>
      </c>
      <c r="G786" t="s">
        <v>10</v>
      </c>
      <c r="H786" t="str">
        <f t="shared" si="41"/>
        <v>ORD26000785</v>
      </c>
      <c r="I786">
        <f>COUNTIFS(PG_Transactions!$AK:$AK,$H786,PG_Transactions!$E:$E,"CAPTURE",PG_Transactions!$AQ:$AQ,1)</f>
        <v>1</v>
      </c>
      <c r="J786">
        <f>SUMIFS(PG_Transactions!$G:$G,PG_Transactions!$AK:$AK,$H786,PG_Transactions!$E:$E,"CAPTURE",PG_Transactions!$AQ:$AQ,1)</f>
        <v>1499</v>
      </c>
      <c r="K786">
        <f t="shared" si="42"/>
        <v>0</v>
      </c>
      <c r="L786" t="str">
        <f t="shared" si="43"/>
        <v>Amount Match</v>
      </c>
    </row>
    <row r="787" spans="1:12" hidden="1" x14ac:dyDescent="0.3">
      <c r="A787" t="s">
        <v>1591</v>
      </c>
      <c r="B787" s="1">
        <v>46272</v>
      </c>
      <c r="C787" t="s">
        <v>1592</v>
      </c>
      <c r="D787" t="s">
        <v>27</v>
      </c>
      <c r="E787" t="s">
        <v>17</v>
      </c>
      <c r="F787">
        <v>2298</v>
      </c>
      <c r="G787" t="s">
        <v>10</v>
      </c>
      <c r="H787" t="str">
        <f t="shared" si="41"/>
        <v>ORD26000786</v>
      </c>
      <c r="I787">
        <f>COUNTIFS(PG_Transactions!$AK:$AK,$H787,PG_Transactions!$E:$E,"CAPTURE",PG_Transactions!$AQ:$AQ,1)</f>
        <v>1</v>
      </c>
      <c r="J787">
        <f>SUMIFS(PG_Transactions!$G:$G,PG_Transactions!$AK:$AK,$H787,PG_Transactions!$E:$E,"CAPTURE",PG_Transactions!$AQ:$AQ,1)</f>
        <v>2298</v>
      </c>
      <c r="K787">
        <f t="shared" si="42"/>
        <v>0</v>
      </c>
      <c r="L787" t="str">
        <f t="shared" si="43"/>
        <v>Amount Match</v>
      </c>
    </row>
    <row r="788" spans="1:12" hidden="1" x14ac:dyDescent="0.3">
      <c r="A788" t="s">
        <v>1593</v>
      </c>
      <c r="B788" s="1">
        <v>46295</v>
      </c>
      <c r="C788" t="s">
        <v>1594</v>
      </c>
      <c r="D788" t="s">
        <v>38</v>
      </c>
      <c r="E788" t="s">
        <v>9</v>
      </c>
      <c r="F788">
        <v>848</v>
      </c>
      <c r="G788" t="s">
        <v>10</v>
      </c>
      <c r="H788" t="str">
        <f t="shared" si="41"/>
        <v>ORD26000787</v>
      </c>
      <c r="I788">
        <f>COUNTIFS(PG_Transactions!$AK:$AK,$H788,PG_Transactions!$E:$E,"CAPTURE",PG_Transactions!$AQ:$AQ,1)</f>
        <v>1</v>
      </c>
      <c r="J788">
        <f>SUMIFS(PG_Transactions!$G:$G,PG_Transactions!$AK:$AK,$H788,PG_Transactions!$E:$E,"CAPTURE",PG_Transactions!$AQ:$AQ,1)</f>
        <v>848</v>
      </c>
      <c r="K788">
        <f t="shared" si="42"/>
        <v>0</v>
      </c>
      <c r="L788" t="str">
        <f t="shared" si="43"/>
        <v>Amount Match</v>
      </c>
    </row>
    <row r="789" spans="1:12" hidden="1" x14ac:dyDescent="0.3">
      <c r="A789" t="s">
        <v>1595</v>
      </c>
      <c r="B789" s="1">
        <v>46277</v>
      </c>
      <c r="C789" t="s">
        <v>1596</v>
      </c>
      <c r="D789" t="s">
        <v>65</v>
      </c>
      <c r="E789" t="s">
        <v>9</v>
      </c>
      <c r="F789">
        <v>5298</v>
      </c>
      <c r="G789" t="s">
        <v>10</v>
      </c>
      <c r="H789" t="str">
        <f t="shared" si="41"/>
        <v>ORD26000788</v>
      </c>
      <c r="I789">
        <f>COUNTIFS(PG_Transactions!$AK:$AK,$H789,PG_Transactions!$E:$E,"CAPTURE",PG_Transactions!$AQ:$AQ,1)</f>
        <v>1</v>
      </c>
      <c r="J789">
        <f>SUMIFS(PG_Transactions!$G:$G,PG_Transactions!$AK:$AK,$H789,PG_Transactions!$E:$E,"CAPTURE",PG_Transactions!$AQ:$AQ,1)</f>
        <v>5298</v>
      </c>
      <c r="K789">
        <f t="shared" si="42"/>
        <v>0</v>
      </c>
      <c r="L789" t="str">
        <f t="shared" si="43"/>
        <v>Amount Match</v>
      </c>
    </row>
    <row r="790" spans="1:12" hidden="1" x14ac:dyDescent="0.3">
      <c r="A790" t="s">
        <v>1597</v>
      </c>
      <c r="B790" s="1">
        <v>46285</v>
      </c>
      <c r="C790" t="s">
        <v>1598</v>
      </c>
      <c r="D790" t="s">
        <v>38</v>
      </c>
      <c r="E790" t="s">
        <v>9</v>
      </c>
      <c r="F790">
        <v>4999</v>
      </c>
      <c r="G790" t="s">
        <v>10</v>
      </c>
      <c r="H790" t="str">
        <f t="shared" si="41"/>
        <v>ORD26000789</v>
      </c>
      <c r="I790">
        <f>COUNTIFS(PG_Transactions!$AK:$AK,$H790,PG_Transactions!$E:$E,"CAPTURE",PG_Transactions!$AQ:$AQ,1)</f>
        <v>1</v>
      </c>
      <c r="J790">
        <f>SUMIFS(PG_Transactions!$G:$G,PG_Transactions!$AK:$AK,$H790,PG_Transactions!$E:$E,"CAPTURE",PG_Transactions!$AQ:$AQ,1)</f>
        <v>4999</v>
      </c>
      <c r="K790">
        <f t="shared" si="42"/>
        <v>0</v>
      </c>
      <c r="L790" t="str">
        <f t="shared" si="43"/>
        <v>Amount Match</v>
      </c>
    </row>
    <row r="791" spans="1:12" hidden="1" x14ac:dyDescent="0.3">
      <c r="A791" t="s">
        <v>1599</v>
      </c>
      <c r="B791" s="1">
        <v>46292</v>
      </c>
      <c r="C791" t="s">
        <v>1600</v>
      </c>
      <c r="D791" t="s">
        <v>27</v>
      </c>
      <c r="E791" t="s">
        <v>17</v>
      </c>
      <c r="F791">
        <v>2398</v>
      </c>
      <c r="G791" t="s">
        <v>10</v>
      </c>
      <c r="H791" t="str">
        <f t="shared" si="41"/>
        <v>ORD26000790</v>
      </c>
      <c r="I791">
        <f>COUNTIFS(PG_Transactions!$AK:$AK,$H791,PG_Transactions!$E:$E,"CAPTURE",PG_Transactions!$AQ:$AQ,1)</f>
        <v>1</v>
      </c>
      <c r="J791">
        <f>SUMIFS(PG_Transactions!$G:$G,PG_Transactions!$AK:$AK,$H791,PG_Transactions!$E:$E,"CAPTURE",PG_Transactions!$AQ:$AQ,1)</f>
        <v>2398</v>
      </c>
      <c r="K791">
        <f t="shared" si="42"/>
        <v>0</v>
      </c>
      <c r="L791" t="str">
        <f t="shared" si="43"/>
        <v>Amount Match</v>
      </c>
    </row>
    <row r="792" spans="1:12" hidden="1" x14ac:dyDescent="0.3">
      <c r="A792" t="s">
        <v>1601</v>
      </c>
      <c r="B792" s="1">
        <v>46275</v>
      </c>
      <c r="C792" t="s">
        <v>1602</v>
      </c>
      <c r="D792" t="s">
        <v>8</v>
      </c>
      <c r="E792" t="s">
        <v>9</v>
      </c>
      <c r="F792">
        <v>1299</v>
      </c>
      <c r="G792" t="s">
        <v>10</v>
      </c>
      <c r="H792" t="str">
        <f t="shared" si="41"/>
        <v>ORD26000791</v>
      </c>
      <c r="I792">
        <f>COUNTIFS(PG_Transactions!$AK:$AK,$H792,PG_Transactions!$E:$E,"CAPTURE",PG_Transactions!$AQ:$AQ,1)</f>
        <v>1</v>
      </c>
      <c r="J792">
        <f>SUMIFS(PG_Transactions!$G:$G,PG_Transactions!$AK:$AK,$H792,PG_Transactions!$E:$E,"CAPTURE",PG_Transactions!$AQ:$AQ,1)</f>
        <v>1299</v>
      </c>
      <c r="K792">
        <f t="shared" si="42"/>
        <v>0</v>
      </c>
      <c r="L792" t="str">
        <f t="shared" si="43"/>
        <v>Amount Match</v>
      </c>
    </row>
    <row r="793" spans="1:12" hidden="1" x14ac:dyDescent="0.3">
      <c r="A793" t="s">
        <v>1603</v>
      </c>
      <c r="B793" s="1">
        <v>46267</v>
      </c>
      <c r="C793" t="s">
        <v>1604</v>
      </c>
      <c r="D793" t="s">
        <v>13</v>
      </c>
      <c r="E793" t="s">
        <v>9</v>
      </c>
      <c r="F793">
        <v>499</v>
      </c>
      <c r="G793" t="s">
        <v>10</v>
      </c>
      <c r="H793" t="str">
        <f t="shared" si="41"/>
        <v>ORD26000792</v>
      </c>
      <c r="I793">
        <f>COUNTIFS(PG_Transactions!$AK:$AK,$H793,PG_Transactions!$E:$E,"CAPTURE",PG_Transactions!$AQ:$AQ,1)</f>
        <v>1</v>
      </c>
      <c r="J793">
        <f>SUMIFS(PG_Transactions!$G:$G,PG_Transactions!$AK:$AK,$H793,PG_Transactions!$E:$E,"CAPTURE",PG_Transactions!$AQ:$AQ,1)</f>
        <v>499</v>
      </c>
      <c r="K793">
        <f t="shared" si="42"/>
        <v>0</v>
      </c>
      <c r="L793" t="str">
        <f t="shared" si="43"/>
        <v>Amount Match</v>
      </c>
    </row>
    <row r="794" spans="1:12" hidden="1" x14ac:dyDescent="0.3">
      <c r="A794" t="s">
        <v>1605</v>
      </c>
      <c r="B794" s="1">
        <v>46269</v>
      </c>
      <c r="C794" t="s">
        <v>1606</v>
      </c>
      <c r="D794" t="s">
        <v>38</v>
      </c>
      <c r="E794" t="s">
        <v>9</v>
      </c>
      <c r="F794">
        <v>2499</v>
      </c>
      <c r="G794" t="s">
        <v>10</v>
      </c>
      <c r="H794" t="str">
        <f t="shared" si="41"/>
        <v>ORD26000793</v>
      </c>
      <c r="I794">
        <f>COUNTIFS(PG_Transactions!$AK:$AK,$H794,PG_Transactions!$E:$E,"CAPTURE",PG_Transactions!$AQ:$AQ,1)</f>
        <v>1</v>
      </c>
      <c r="J794">
        <f>SUMIFS(PG_Transactions!$G:$G,PG_Transactions!$AK:$AK,$H794,PG_Transactions!$E:$E,"CAPTURE",PG_Transactions!$AQ:$AQ,1)</f>
        <v>2499</v>
      </c>
      <c r="K794">
        <f t="shared" si="42"/>
        <v>0</v>
      </c>
      <c r="L794" t="str">
        <f t="shared" si="43"/>
        <v>Amount Match</v>
      </c>
    </row>
    <row r="795" spans="1:12" hidden="1" x14ac:dyDescent="0.3">
      <c r="A795" t="s">
        <v>1607</v>
      </c>
      <c r="B795" s="1">
        <v>46285</v>
      </c>
      <c r="C795" t="s">
        <v>1608</v>
      </c>
      <c r="D795" t="s">
        <v>65</v>
      </c>
      <c r="E795" t="s">
        <v>17</v>
      </c>
      <c r="F795">
        <v>3597</v>
      </c>
      <c r="G795" t="s">
        <v>10</v>
      </c>
      <c r="H795" t="str">
        <f t="shared" si="41"/>
        <v>ORD26000794</v>
      </c>
      <c r="I795">
        <f>COUNTIFS(PG_Transactions!$AK:$AK,$H795,PG_Transactions!$E:$E,"CAPTURE",PG_Transactions!$AQ:$AQ,1)</f>
        <v>1</v>
      </c>
      <c r="J795">
        <f>SUMIFS(PG_Transactions!$G:$G,PG_Transactions!$AK:$AK,$H795,PG_Transactions!$E:$E,"CAPTURE",PG_Transactions!$AQ:$AQ,1)</f>
        <v>3597</v>
      </c>
      <c r="K795">
        <f t="shared" si="42"/>
        <v>0</v>
      </c>
      <c r="L795" t="str">
        <f t="shared" si="43"/>
        <v>Amount Match</v>
      </c>
    </row>
    <row r="796" spans="1:12" hidden="1" x14ac:dyDescent="0.3">
      <c r="A796" t="s">
        <v>1609</v>
      </c>
      <c r="B796" s="1">
        <v>46295</v>
      </c>
      <c r="C796" t="s">
        <v>1610</v>
      </c>
      <c r="D796" t="s">
        <v>24</v>
      </c>
      <c r="E796" t="s">
        <v>44</v>
      </c>
      <c r="F796">
        <v>2999</v>
      </c>
      <c r="G796" t="s">
        <v>10</v>
      </c>
      <c r="H796" t="str">
        <f t="shared" si="41"/>
        <v>ORD26000795</v>
      </c>
      <c r="I796">
        <f>COUNTIFS(PG_Transactions!$AK:$AK,$H796,PG_Transactions!$E:$E,"CAPTURE",PG_Transactions!$AQ:$AQ,1)</f>
        <v>1</v>
      </c>
      <c r="J796">
        <f>SUMIFS(PG_Transactions!$G:$G,PG_Transactions!$AK:$AK,$H796,PG_Transactions!$E:$E,"CAPTURE",PG_Transactions!$AQ:$AQ,1)</f>
        <v>2999</v>
      </c>
      <c r="K796">
        <f t="shared" si="42"/>
        <v>0</v>
      </c>
      <c r="L796" t="str">
        <f t="shared" si="43"/>
        <v>Amount Match</v>
      </c>
    </row>
    <row r="797" spans="1:12" hidden="1" x14ac:dyDescent="0.3">
      <c r="A797" t="s">
        <v>1611</v>
      </c>
      <c r="B797" s="1">
        <v>46291</v>
      </c>
      <c r="C797" t="s">
        <v>1612</v>
      </c>
      <c r="D797" t="s">
        <v>65</v>
      </c>
      <c r="E797" t="s">
        <v>44</v>
      </c>
      <c r="F797">
        <v>3097</v>
      </c>
      <c r="G797" t="s">
        <v>10</v>
      </c>
      <c r="H797" t="str">
        <f t="shared" si="41"/>
        <v>ORD26000796</v>
      </c>
      <c r="I797">
        <f>COUNTIFS(PG_Transactions!$AK:$AK,$H797,PG_Transactions!$E:$E,"CAPTURE",PG_Transactions!$AQ:$AQ,1)</f>
        <v>1</v>
      </c>
      <c r="J797">
        <f>SUMIFS(PG_Transactions!$G:$G,PG_Transactions!$AK:$AK,$H797,PG_Transactions!$E:$E,"CAPTURE",PG_Transactions!$AQ:$AQ,1)</f>
        <v>3097</v>
      </c>
      <c r="K797">
        <f t="shared" si="42"/>
        <v>0</v>
      </c>
      <c r="L797" t="str">
        <f t="shared" si="43"/>
        <v>Amount Match</v>
      </c>
    </row>
    <row r="798" spans="1:12" hidden="1" x14ac:dyDescent="0.3">
      <c r="A798" t="s">
        <v>1613</v>
      </c>
      <c r="B798" s="1">
        <v>46292</v>
      </c>
      <c r="C798" t="s">
        <v>1614</v>
      </c>
      <c r="D798" t="s">
        <v>8</v>
      </c>
      <c r="E798" t="s">
        <v>9</v>
      </c>
      <c r="F798">
        <v>2598</v>
      </c>
      <c r="G798" t="s">
        <v>10</v>
      </c>
      <c r="H798" t="str">
        <f t="shared" si="41"/>
        <v>ORD26000797</v>
      </c>
      <c r="I798">
        <f>COUNTIFS(PG_Transactions!$AK:$AK,$H798,PG_Transactions!$E:$E,"CAPTURE",PG_Transactions!$AQ:$AQ,1)</f>
        <v>1</v>
      </c>
      <c r="J798">
        <f>SUMIFS(PG_Transactions!$G:$G,PG_Transactions!$AK:$AK,$H798,PG_Transactions!$E:$E,"CAPTURE",PG_Transactions!$AQ:$AQ,1)</f>
        <v>2598</v>
      </c>
      <c r="K798">
        <f t="shared" si="42"/>
        <v>0</v>
      </c>
      <c r="L798" t="str">
        <f t="shared" si="43"/>
        <v>Amount Match</v>
      </c>
    </row>
    <row r="799" spans="1:12" hidden="1" x14ac:dyDescent="0.3">
      <c r="A799" t="s">
        <v>1615</v>
      </c>
      <c r="B799" s="1">
        <v>46272</v>
      </c>
      <c r="C799" t="s">
        <v>1616</v>
      </c>
      <c r="D799" t="s">
        <v>13</v>
      </c>
      <c r="E799" t="s">
        <v>9</v>
      </c>
      <c r="F799">
        <v>698</v>
      </c>
      <c r="G799" t="s">
        <v>10</v>
      </c>
      <c r="H799" t="str">
        <f t="shared" si="41"/>
        <v>ORD26000798</v>
      </c>
      <c r="I799">
        <f>COUNTIFS(PG_Transactions!$AK:$AK,$H799,PG_Transactions!$E:$E,"CAPTURE",PG_Transactions!$AQ:$AQ,1)</f>
        <v>1</v>
      </c>
      <c r="J799">
        <f>SUMIFS(PG_Transactions!$G:$G,PG_Transactions!$AK:$AK,$H799,PG_Transactions!$E:$E,"CAPTURE",PG_Transactions!$AQ:$AQ,1)</f>
        <v>698</v>
      </c>
      <c r="K799">
        <f t="shared" si="42"/>
        <v>0</v>
      </c>
      <c r="L799" t="str">
        <f t="shared" si="43"/>
        <v>Amount Match</v>
      </c>
    </row>
    <row r="800" spans="1:12" hidden="1" x14ac:dyDescent="0.3">
      <c r="A800" t="s">
        <v>1617</v>
      </c>
      <c r="B800" s="1">
        <v>46282</v>
      </c>
      <c r="C800" t="s">
        <v>1618</v>
      </c>
      <c r="D800" t="s">
        <v>16</v>
      </c>
      <c r="E800" t="s">
        <v>17</v>
      </c>
      <c r="F800">
        <v>6097</v>
      </c>
      <c r="G800" t="s">
        <v>70</v>
      </c>
      <c r="H800" t="str">
        <f t="shared" si="41"/>
        <v>ORD26000799</v>
      </c>
      <c r="I800">
        <f>COUNTIFS(PG_Transactions!$AK:$AK,$H800,PG_Transactions!$E:$E,"CAPTURE",PG_Transactions!$AQ:$AQ,1)</f>
        <v>0</v>
      </c>
      <c r="J800">
        <f>SUMIFS(PG_Transactions!$G:$G,PG_Transactions!$AK:$AK,$H800,PG_Transactions!$E:$E,"CAPTURE",PG_Transactions!$AQ:$AQ,1)</f>
        <v>0</v>
      </c>
      <c r="K800">
        <f t="shared" si="42"/>
        <v>-6097</v>
      </c>
      <c r="L800" t="str">
        <f t="shared" si="43"/>
        <v>No Capture</v>
      </c>
    </row>
    <row r="801" spans="1:12" hidden="1" x14ac:dyDescent="0.3">
      <c r="A801" t="s">
        <v>1619</v>
      </c>
      <c r="B801" s="1">
        <v>46289</v>
      </c>
      <c r="C801" t="s">
        <v>1620</v>
      </c>
      <c r="D801" t="s">
        <v>16</v>
      </c>
      <c r="E801" t="s">
        <v>9</v>
      </c>
      <c r="F801">
        <v>4999</v>
      </c>
      <c r="G801" t="s">
        <v>10</v>
      </c>
      <c r="H801" t="str">
        <f t="shared" si="41"/>
        <v>ORD26000800</v>
      </c>
      <c r="I801">
        <f>COUNTIFS(PG_Transactions!$AK:$AK,$H801,PG_Transactions!$E:$E,"CAPTURE",PG_Transactions!$AQ:$AQ,1)</f>
        <v>1</v>
      </c>
      <c r="J801">
        <f>SUMIFS(PG_Transactions!$G:$G,PG_Transactions!$AK:$AK,$H801,PG_Transactions!$E:$E,"CAPTURE",PG_Transactions!$AQ:$AQ,1)</f>
        <v>4999</v>
      </c>
      <c r="K801">
        <f t="shared" si="42"/>
        <v>0</v>
      </c>
      <c r="L801" t="str">
        <f t="shared" si="43"/>
        <v>Amount Match</v>
      </c>
    </row>
    <row r="802" spans="1:12" hidden="1" x14ac:dyDescent="0.3">
      <c r="A802" t="s">
        <v>1621</v>
      </c>
      <c r="B802" s="1">
        <v>46294</v>
      </c>
      <c r="C802" t="s">
        <v>1622</v>
      </c>
      <c r="D802" t="s">
        <v>41</v>
      </c>
      <c r="E802" t="s">
        <v>9</v>
      </c>
      <c r="F802">
        <v>499</v>
      </c>
      <c r="G802" t="s">
        <v>10</v>
      </c>
      <c r="H802" t="str">
        <f t="shared" si="41"/>
        <v>ORD26000801</v>
      </c>
      <c r="I802">
        <f>COUNTIFS(PG_Transactions!$AK:$AK,$H802,PG_Transactions!$E:$E,"CAPTURE",PG_Transactions!$AQ:$AQ,1)</f>
        <v>1</v>
      </c>
      <c r="J802">
        <f>SUMIFS(PG_Transactions!$G:$G,PG_Transactions!$AK:$AK,$H802,PG_Transactions!$E:$E,"CAPTURE",PG_Transactions!$AQ:$AQ,1)</f>
        <v>499</v>
      </c>
      <c r="K802">
        <f t="shared" si="42"/>
        <v>0</v>
      </c>
      <c r="L802" t="str">
        <f t="shared" si="43"/>
        <v>Amount Match</v>
      </c>
    </row>
    <row r="803" spans="1:12" hidden="1" x14ac:dyDescent="0.3">
      <c r="A803" t="s">
        <v>1623</v>
      </c>
      <c r="B803" s="1">
        <v>46287</v>
      </c>
      <c r="C803" t="s">
        <v>347</v>
      </c>
      <c r="D803" t="s">
        <v>41</v>
      </c>
      <c r="E803" t="s">
        <v>9</v>
      </c>
      <c r="F803">
        <v>1799</v>
      </c>
      <c r="G803" t="s">
        <v>56</v>
      </c>
      <c r="H803" t="str">
        <f t="shared" si="41"/>
        <v>ORD26000802</v>
      </c>
      <c r="I803">
        <f>COUNTIFS(PG_Transactions!$AK:$AK,$H803,PG_Transactions!$E:$E,"CAPTURE",PG_Transactions!$AQ:$AQ,1)</f>
        <v>1</v>
      </c>
      <c r="J803">
        <f>SUMIFS(PG_Transactions!$G:$G,PG_Transactions!$AK:$AK,$H803,PG_Transactions!$E:$E,"CAPTURE",PG_Transactions!$AQ:$AQ,1)</f>
        <v>1799</v>
      </c>
      <c r="K803">
        <f t="shared" si="42"/>
        <v>0</v>
      </c>
      <c r="L803" t="str">
        <f t="shared" si="43"/>
        <v>Amount Match</v>
      </c>
    </row>
    <row r="804" spans="1:12" hidden="1" x14ac:dyDescent="0.3">
      <c r="A804" t="s">
        <v>1624</v>
      </c>
      <c r="B804" s="1">
        <v>46283</v>
      </c>
      <c r="C804" t="s">
        <v>1625</v>
      </c>
      <c r="D804" t="s">
        <v>41</v>
      </c>
      <c r="E804" t="s">
        <v>17</v>
      </c>
      <c r="F804">
        <v>7999</v>
      </c>
      <c r="G804" t="s">
        <v>10</v>
      </c>
      <c r="H804" t="str">
        <f t="shared" si="41"/>
        <v>ORD26000803</v>
      </c>
      <c r="I804">
        <f>COUNTIFS(PG_Transactions!$AK:$AK,$H804,PG_Transactions!$E:$E,"CAPTURE",PG_Transactions!$AQ:$AQ,1)</f>
        <v>1</v>
      </c>
      <c r="J804">
        <f>SUMIFS(PG_Transactions!$G:$G,PG_Transactions!$AK:$AK,$H804,PG_Transactions!$E:$E,"CAPTURE",PG_Transactions!$AQ:$AQ,1)</f>
        <v>7999</v>
      </c>
      <c r="K804">
        <f t="shared" si="42"/>
        <v>0</v>
      </c>
      <c r="L804" t="str">
        <f t="shared" si="43"/>
        <v>Amount Match</v>
      </c>
    </row>
    <row r="805" spans="1:12" hidden="1" x14ac:dyDescent="0.3">
      <c r="A805" t="s">
        <v>1626</v>
      </c>
      <c r="B805" s="1">
        <v>46285</v>
      </c>
      <c r="C805" t="s">
        <v>1627</v>
      </c>
      <c r="D805" t="s">
        <v>32</v>
      </c>
      <c r="E805" t="s">
        <v>9</v>
      </c>
      <c r="F805">
        <v>2499</v>
      </c>
      <c r="G805" t="s">
        <v>10</v>
      </c>
      <c r="H805" t="str">
        <f t="shared" si="41"/>
        <v>ORD26000804</v>
      </c>
      <c r="I805">
        <f>COUNTIFS(PG_Transactions!$AK:$AK,$H805,PG_Transactions!$E:$E,"CAPTURE",PG_Transactions!$AQ:$AQ,1)</f>
        <v>1</v>
      </c>
      <c r="J805">
        <f>SUMIFS(PG_Transactions!$G:$G,PG_Transactions!$AK:$AK,$H805,PG_Transactions!$E:$E,"CAPTURE",PG_Transactions!$AQ:$AQ,1)</f>
        <v>2499</v>
      </c>
      <c r="K805">
        <f t="shared" si="42"/>
        <v>0</v>
      </c>
      <c r="L805" t="str">
        <f t="shared" si="43"/>
        <v>Amount Match</v>
      </c>
    </row>
    <row r="806" spans="1:12" hidden="1" x14ac:dyDescent="0.3">
      <c r="A806" t="s">
        <v>1628</v>
      </c>
      <c r="B806" s="1">
        <v>46277</v>
      </c>
      <c r="C806" t="s">
        <v>1629</v>
      </c>
      <c r="D806" t="s">
        <v>27</v>
      </c>
      <c r="E806" t="s">
        <v>9</v>
      </c>
      <c r="F806">
        <v>2798</v>
      </c>
      <c r="G806" t="s">
        <v>10</v>
      </c>
      <c r="H806" t="str">
        <f t="shared" si="41"/>
        <v>ORD26000805</v>
      </c>
      <c r="I806">
        <f>COUNTIFS(PG_Transactions!$AK:$AK,$H806,PG_Transactions!$E:$E,"CAPTURE",PG_Transactions!$AQ:$AQ,1)</f>
        <v>1</v>
      </c>
      <c r="J806">
        <f>SUMIFS(PG_Transactions!$G:$G,PG_Transactions!$AK:$AK,$H806,PG_Transactions!$E:$E,"CAPTURE",PG_Transactions!$AQ:$AQ,1)</f>
        <v>2798</v>
      </c>
      <c r="K806">
        <f t="shared" si="42"/>
        <v>0</v>
      </c>
      <c r="L806" t="str">
        <f t="shared" si="43"/>
        <v>Amount Match</v>
      </c>
    </row>
    <row r="807" spans="1:12" hidden="1" x14ac:dyDescent="0.3">
      <c r="A807" t="s">
        <v>1630</v>
      </c>
      <c r="B807" s="1">
        <v>46266</v>
      </c>
      <c r="C807" t="s">
        <v>1631</v>
      </c>
      <c r="D807" t="s">
        <v>41</v>
      </c>
      <c r="E807" t="s">
        <v>44</v>
      </c>
      <c r="F807">
        <v>1298</v>
      </c>
      <c r="G807" t="s">
        <v>10</v>
      </c>
      <c r="H807" t="str">
        <f t="shared" si="41"/>
        <v>ORD26000806</v>
      </c>
      <c r="I807">
        <f>COUNTIFS(PG_Transactions!$AK:$AK,$H807,PG_Transactions!$E:$E,"CAPTURE",PG_Transactions!$AQ:$AQ,1)</f>
        <v>1</v>
      </c>
      <c r="J807">
        <f>SUMIFS(PG_Transactions!$G:$G,PG_Transactions!$AK:$AK,$H807,PG_Transactions!$E:$E,"CAPTURE",PG_Transactions!$AQ:$AQ,1)</f>
        <v>1298</v>
      </c>
      <c r="K807">
        <f t="shared" si="42"/>
        <v>0</v>
      </c>
      <c r="L807" t="str">
        <f t="shared" si="43"/>
        <v>Amount Match</v>
      </c>
    </row>
    <row r="808" spans="1:12" hidden="1" x14ac:dyDescent="0.3">
      <c r="A808" t="s">
        <v>1632</v>
      </c>
      <c r="B808" s="1">
        <v>46266</v>
      </c>
      <c r="C808" t="s">
        <v>1633</v>
      </c>
      <c r="D808" t="s">
        <v>51</v>
      </c>
      <c r="E808" t="s">
        <v>17</v>
      </c>
      <c r="F808">
        <v>10597</v>
      </c>
      <c r="G808" t="s">
        <v>10</v>
      </c>
      <c r="H808" t="str">
        <f t="shared" si="41"/>
        <v>ORD26000807</v>
      </c>
      <c r="I808">
        <f>COUNTIFS(PG_Transactions!$AK:$AK,$H808,PG_Transactions!$E:$E,"CAPTURE",PG_Transactions!$AQ:$AQ,1)</f>
        <v>1</v>
      </c>
      <c r="J808">
        <f>SUMIFS(PG_Transactions!$G:$G,PG_Transactions!$AK:$AK,$H808,PG_Transactions!$E:$E,"CAPTURE",PG_Transactions!$AQ:$AQ,1)</f>
        <v>10597</v>
      </c>
      <c r="K808">
        <f t="shared" si="42"/>
        <v>0</v>
      </c>
      <c r="L808" t="str">
        <f t="shared" si="43"/>
        <v>Amount Match</v>
      </c>
    </row>
    <row r="809" spans="1:12" hidden="1" x14ac:dyDescent="0.3">
      <c r="A809" t="s">
        <v>1634</v>
      </c>
      <c r="B809" s="1">
        <v>46269</v>
      </c>
      <c r="C809" t="s">
        <v>1635</v>
      </c>
      <c r="D809" t="s">
        <v>27</v>
      </c>
      <c r="E809" t="s">
        <v>9</v>
      </c>
      <c r="F809">
        <v>1499</v>
      </c>
      <c r="G809" t="s">
        <v>10</v>
      </c>
      <c r="H809" t="str">
        <f t="shared" si="41"/>
        <v>ORD26000808</v>
      </c>
      <c r="I809">
        <f>COUNTIFS(PG_Transactions!$AK:$AK,$H809,PG_Transactions!$E:$E,"CAPTURE",PG_Transactions!$AQ:$AQ,1)</f>
        <v>1</v>
      </c>
      <c r="J809">
        <f>SUMIFS(PG_Transactions!$G:$G,PG_Transactions!$AK:$AK,$H809,PG_Transactions!$E:$E,"CAPTURE",PG_Transactions!$AQ:$AQ,1)</f>
        <v>1499</v>
      </c>
      <c r="K809">
        <f t="shared" si="42"/>
        <v>0</v>
      </c>
      <c r="L809" t="str">
        <f t="shared" si="43"/>
        <v>Amount Match</v>
      </c>
    </row>
    <row r="810" spans="1:12" hidden="1" x14ac:dyDescent="0.3">
      <c r="A810" t="s">
        <v>1636</v>
      </c>
      <c r="B810" s="1">
        <v>46273</v>
      </c>
      <c r="C810" t="s">
        <v>1637</v>
      </c>
      <c r="D810" t="s">
        <v>27</v>
      </c>
      <c r="E810" t="s">
        <v>9</v>
      </c>
      <c r="F810">
        <v>799</v>
      </c>
      <c r="G810" t="s">
        <v>10</v>
      </c>
      <c r="H810" t="str">
        <f t="shared" si="41"/>
        <v>ORD26000809</v>
      </c>
      <c r="I810">
        <f>COUNTIFS(PG_Transactions!$AK:$AK,$H810,PG_Transactions!$E:$E,"CAPTURE",PG_Transactions!$AQ:$AQ,1)</f>
        <v>1</v>
      </c>
      <c r="J810">
        <f>SUMIFS(PG_Transactions!$G:$G,PG_Transactions!$AK:$AK,$H810,PG_Transactions!$E:$E,"CAPTURE",PG_Transactions!$AQ:$AQ,1)</f>
        <v>799</v>
      </c>
      <c r="K810">
        <f t="shared" si="42"/>
        <v>0</v>
      </c>
      <c r="L810" t="str">
        <f t="shared" si="43"/>
        <v>Amount Match</v>
      </c>
    </row>
    <row r="811" spans="1:12" hidden="1" x14ac:dyDescent="0.3">
      <c r="A811" t="s">
        <v>1638</v>
      </c>
      <c r="B811" s="1">
        <v>46295</v>
      </c>
      <c r="C811" t="s">
        <v>1639</v>
      </c>
      <c r="D811" t="s">
        <v>51</v>
      </c>
      <c r="E811" t="s">
        <v>9</v>
      </c>
      <c r="F811">
        <v>3499</v>
      </c>
      <c r="G811" t="s">
        <v>10</v>
      </c>
      <c r="H811" t="str">
        <f t="shared" si="41"/>
        <v>ORD26000810</v>
      </c>
      <c r="I811">
        <f>COUNTIFS(PG_Transactions!$AK:$AK,$H811,PG_Transactions!$E:$E,"CAPTURE",PG_Transactions!$AQ:$AQ,1)</f>
        <v>1</v>
      </c>
      <c r="J811">
        <f>SUMIFS(PG_Transactions!$G:$G,PG_Transactions!$AK:$AK,$H811,PG_Transactions!$E:$E,"CAPTURE",PG_Transactions!$AQ:$AQ,1)</f>
        <v>3499</v>
      </c>
      <c r="K811">
        <f t="shared" si="42"/>
        <v>0</v>
      </c>
      <c r="L811" t="str">
        <f t="shared" si="43"/>
        <v>Amount Match</v>
      </c>
    </row>
    <row r="812" spans="1:12" hidden="1" x14ac:dyDescent="0.3">
      <c r="A812" t="s">
        <v>1640</v>
      </c>
      <c r="B812" s="1">
        <v>46281</v>
      </c>
      <c r="C812" t="s">
        <v>1641</v>
      </c>
      <c r="D812" t="s">
        <v>65</v>
      </c>
      <c r="E812" t="s">
        <v>17</v>
      </c>
      <c r="F812">
        <v>13997</v>
      </c>
      <c r="G812" t="s">
        <v>105</v>
      </c>
      <c r="H812" t="str">
        <f t="shared" si="41"/>
        <v>ORD26000811</v>
      </c>
      <c r="I812">
        <f>COUNTIFS(PG_Transactions!$AK:$AK,$H812,PG_Transactions!$E:$E,"CAPTURE",PG_Transactions!$AQ:$AQ,1)</f>
        <v>0</v>
      </c>
      <c r="J812">
        <f>SUMIFS(PG_Transactions!$G:$G,PG_Transactions!$AK:$AK,$H812,PG_Transactions!$E:$E,"CAPTURE",PG_Transactions!$AQ:$AQ,1)</f>
        <v>0</v>
      </c>
      <c r="K812">
        <f t="shared" si="42"/>
        <v>-13997</v>
      </c>
      <c r="L812" t="str">
        <f t="shared" si="43"/>
        <v>No Capture</v>
      </c>
    </row>
    <row r="813" spans="1:12" hidden="1" x14ac:dyDescent="0.3">
      <c r="A813" t="s">
        <v>1642</v>
      </c>
      <c r="B813" s="1">
        <v>46289</v>
      </c>
      <c r="C813" t="s">
        <v>1643</v>
      </c>
      <c r="D813" t="s">
        <v>41</v>
      </c>
      <c r="E813" t="s">
        <v>44</v>
      </c>
      <c r="F813">
        <v>1648</v>
      </c>
      <c r="G813" t="s">
        <v>10</v>
      </c>
      <c r="H813" t="str">
        <f t="shared" si="41"/>
        <v>ORD26000812</v>
      </c>
      <c r="I813">
        <f>COUNTIFS(PG_Transactions!$AK:$AK,$H813,PG_Transactions!$E:$E,"CAPTURE",PG_Transactions!$AQ:$AQ,1)</f>
        <v>1</v>
      </c>
      <c r="J813">
        <f>SUMIFS(PG_Transactions!$G:$G,PG_Transactions!$AK:$AK,$H813,PG_Transactions!$E:$E,"CAPTURE",PG_Transactions!$AQ:$AQ,1)</f>
        <v>1648</v>
      </c>
      <c r="K813">
        <f t="shared" si="42"/>
        <v>0</v>
      </c>
      <c r="L813" t="str">
        <f t="shared" si="43"/>
        <v>Amount Match</v>
      </c>
    </row>
    <row r="814" spans="1:12" hidden="1" x14ac:dyDescent="0.3">
      <c r="A814" t="s">
        <v>1644</v>
      </c>
      <c r="B814" s="1">
        <v>46294</v>
      </c>
      <c r="C814" t="s">
        <v>1645</v>
      </c>
      <c r="D814" t="s">
        <v>27</v>
      </c>
      <c r="E814" t="s">
        <v>17</v>
      </c>
      <c r="F814">
        <v>9298</v>
      </c>
      <c r="G814" t="s">
        <v>10</v>
      </c>
      <c r="H814" t="str">
        <f t="shared" si="41"/>
        <v>ORD26000813</v>
      </c>
      <c r="I814">
        <f>COUNTIFS(PG_Transactions!$AK:$AK,$H814,PG_Transactions!$E:$E,"CAPTURE",PG_Transactions!$AQ:$AQ,1)</f>
        <v>1</v>
      </c>
      <c r="J814">
        <f>SUMIFS(PG_Transactions!$G:$G,PG_Transactions!$AK:$AK,$H814,PG_Transactions!$E:$E,"CAPTURE",PG_Transactions!$AQ:$AQ,1)</f>
        <v>9298</v>
      </c>
      <c r="K814">
        <f t="shared" si="42"/>
        <v>0</v>
      </c>
      <c r="L814" t="str">
        <f t="shared" si="43"/>
        <v>Amount Match</v>
      </c>
    </row>
    <row r="815" spans="1:12" hidden="1" x14ac:dyDescent="0.3">
      <c r="A815" t="s">
        <v>1646</v>
      </c>
      <c r="B815" s="1">
        <v>46295</v>
      </c>
      <c r="C815" t="s">
        <v>1647</v>
      </c>
      <c r="D815" t="s">
        <v>38</v>
      </c>
      <c r="E815" t="s">
        <v>9</v>
      </c>
      <c r="F815">
        <v>2999</v>
      </c>
      <c r="G815" t="s">
        <v>10</v>
      </c>
      <c r="H815" t="str">
        <f t="shared" si="41"/>
        <v>ORD26000814</v>
      </c>
      <c r="I815">
        <f>COUNTIFS(PG_Transactions!$AK:$AK,$H815,PG_Transactions!$E:$E,"CAPTURE",PG_Transactions!$AQ:$AQ,1)</f>
        <v>1</v>
      </c>
      <c r="J815">
        <f>SUMIFS(PG_Transactions!$G:$G,PG_Transactions!$AK:$AK,$H815,PG_Transactions!$E:$E,"CAPTURE",PG_Transactions!$AQ:$AQ,1)</f>
        <v>2999</v>
      </c>
      <c r="K815">
        <f t="shared" si="42"/>
        <v>0</v>
      </c>
      <c r="L815" t="str">
        <f t="shared" si="43"/>
        <v>Amount Match</v>
      </c>
    </row>
    <row r="816" spans="1:12" hidden="1" x14ac:dyDescent="0.3">
      <c r="A816" t="s">
        <v>1648</v>
      </c>
      <c r="B816" s="1">
        <v>46267</v>
      </c>
      <c r="C816" t="s">
        <v>1649</v>
      </c>
      <c r="D816" t="s">
        <v>51</v>
      </c>
      <c r="E816" t="s">
        <v>9</v>
      </c>
      <c r="F816">
        <v>1799</v>
      </c>
      <c r="G816" t="s">
        <v>10</v>
      </c>
      <c r="H816" t="str">
        <f t="shared" si="41"/>
        <v>ORD26000815</v>
      </c>
      <c r="I816">
        <f>COUNTIFS(PG_Transactions!$AK:$AK,$H816,PG_Transactions!$E:$E,"CAPTURE",PG_Transactions!$AQ:$AQ,1)</f>
        <v>1</v>
      </c>
      <c r="J816">
        <f>SUMIFS(PG_Transactions!$G:$G,PG_Transactions!$AK:$AK,$H816,PG_Transactions!$E:$E,"CAPTURE",PG_Transactions!$AQ:$AQ,1)</f>
        <v>1799</v>
      </c>
      <c r="K816">
        <f t="shared" si="42"/>
        <v>0</v>
      </c>
      <c r="L816" t="str">
        <f t="shared" si="43"/>
        <v>Amount Match</v>
      </c>
    </row>
    <row r="817" spans="1:12" hidden="1" x14ac:dyDescent="0.3">
      <c r="A817" t="s">
        <v>1650</v>
      </c>
      <c r="B817" s="1">
        <v>46267</v>
      </c>
      <c r="C817" t="s">
        <v>1651</v>
      </c>
      <c r="D817" t="s">
        <v>13</v>
      </c>
      <c r="E817" t="s">
        <v>17</v>
      </c>
      <c r="F817" s="2">
        <v>6297</v>
      </c>
      <c r="G817" t="s">
        <v>10</v>
      </c>
      <c r="H817" t="str">
        <f t="shared" si="41"/>
        <v>ORD26000816</v>
      </c>
      <c r="I817">
        <f>COUNTIFS(PG_Transactions!$AK:$AK,$H817,PG_Transactions!$E:$E,"CAPTURE",PG_Transactions!$AQ:$AQ,1)</f>
        <v>1</v>
      </c>
      <c r="J817">
        <f>SUMIFS(PG_Transactions!$G:$G,PG_Transactions!$AK:$AK,$H817,PG_Transactions!$E:$E,"CAPTURE",PG_Transactions!$AQ:$AQ,1)</f>
        <v>6297</v>
      </c>
      <c r="K817">
        <f t="shared" si="42"/>
        <v>0</v>
      </c>
      <c r="L817" t="str">
        <f t="shared" si="43"/>
        <v>Amount Match</v>
      </c>
    </row>
    <row r="818" spans="1:12" hidden="1" x14ac:dyDescent="0.3">
      <c r="A818" t="s">
        <v>1652</v>
      </c>
      <c r="B818" s="1">
        <v>46279</v>
      </c>
      <c r="C818" t="s">
        <v>1653</v>
      </c>
      <c r="D818" t="s">
        <v>24</v>
      </c>
      <c r="E818" t="s">
        <v>9</v>
      </c>
      <c r="F818">
        <v>4999</v>
      </c>
      <c r="G818" t="s">
        <v>10</v>
      </c>
      <c r="H818" t="str">
        <f t="shared" si="41"/>
        <v>ORD26000817</v>
      </c>
      <c r="I818">
        <f>COUNTIFS(PG_Transactions!$AK:$AK,$H818,PG_Transactions!$E:$E,"CAPTURE",PG_Transactions!$AQ:$AQ,1)</f>
        <v>1</v>
      </c>
      <c r="J818">
        <f>SUMIFS(PG_Transactions!$G:$G,PG_Transactions!$AK:$AK,$H818,PG_Transactions!$E:$E,"CAPTURE",PG_Transactions!$AQ:$AQ,1)</f>
        <v>4999</v>
      </c>
      <c r="K818">
        <f t="shared" si="42"/>
        <v>0</v>
      </c>
      <c r="L818" t="str">
        <f t="shared" si="43"/>
        <v>Amount Match</v>
      </c>
    </row>
    <row r="819" spans="1:12" hidden="1" x14ac:dyDescent="0.3">
      <c r="A819" t="s">
        <v>1654</v>
      </c>
      <c r="B819" s="1">
        <v>46284</v>
      </c>
      <c r="C819" t="s">
        <v>1655</v>
      </c>
      <c r="D819" t="s">
        <v>51</v>
      </c>
      <c r="E819" t="s">
        <v>9</v>
      </c>
      <c r="F819">
        <v>3397</v>
      </c>
      <c r="G819" t="s">
        <v>10</v>
      </c>
      <c r="H819" t="str">
        <f t="shared" si="41"/>
        <v>ORD26000818</v>
      </c>
      <c r="I819">
        <f>COUNTIFS(PG_Transactions!$AK:$AK,$H819,PG_Transactions!$E:$E,"CAPTURE",PG_Transactions!$AQ:$AQ,1)</f>
        <v>1</v>
      </c>
      <c r="J819">
        <f>SUMIFS(PG_Transactions!$G:$G,PG_Transactions!$AK:$AK,$H819,PG_Transactions!$E:$E,"CAPTURE",PG_Transactions!$AQ:$AQ,1)</f>
        <v>3397</v>
      </c>
      <c r="K819">
        <f t="shared" si="42"/>
        <v>0</v>
      </c>
      <c r="L819" t="str">
        <f t="shared" si="43"/>
        <v>Amount Match</v>
      </c>
    </row>
    <row r="820" spans="1:12" hidden="1" x14ac:dyDescent="0.3">
      <c r="A820" t="s">
        <v>1656</v>
      </c>
      <c r="B820" s="1">
        <v>46290</v>
      </c>
      <c r="C820" t="s">
        <v>1657</v>
      </c>
      <c r="D820" t="s">
        <v>27</v>
      </c>
      <c r="E820" t="s">
        <v>9</v>
      </c>
      <c r="F820">
        <v>1499</v>
      </c>
      <c r="G820" t="s">
        <v>10</v>
      </c>
      <c r="H820" t="str">
        <f t="shared" si="41"/>
        <v>ORD26000819</v>
      </c>
      <c r="I820">
        <f>COUNTIFS(PG_Transactions!$AK:$AK,$H820,PG_Transactions!$E:$E,"CAPTURE",PG_Transactions!$AQ:$AQ,1)</f>
        <v>1</v>
      </c>
      <c r="J820">
        <f>SUMIFS(PG_Transactions!$G:$G,PG_Transactions!$AK:$AK,$H820,PG_Transactions!$E:$E,"CAPTURE",PG_Transactions!$AQ:$AQ,1)</f>
        <v>1499</v>
      </c>
      <c r="K820">
        <f t="shared" si="42"/>
        <v>0</v>
      </c>
      <c r="L820" t="str">
        <f t="shared" si="43"/>
        <v>Amount Match</v>
      </c>
    </row>
    <row r="821" spans="1:12" hidden="1" x14ac:dyDescent="0.3">
      <c r="A821" t="s">
        <v>1658</v>
      </c>
      <c r="B821" s="1">
        <v>46272</v>
      </c>
      <c r="C821" t="s">
        <v>1659</v>
      </c>
      <c r="D821" t="s">
        <v>16</v>
      </c>
      <c r="E821" t="s">
        <v>9</v>
      </c>
      <c r="F821">
        <v>5998</v>
      </c>
      <c r="G821" t="s">
        <v>10</v>
      </c>
      <c r="H821" t="str">
        <f t="shared" si="41"/>
        <v>ORD26000820</v>
      </c>
      <c r="I821">
        <f>COUNTIFS(PG_Transactions!$AK:$AK,$H821,PG_Transactions!$E:$E,"CAPTURE",PG_Transactions!$AQ:$AQ,1)</f>
        <v>1</v>
      </c>
      <c r="J821">
        <f>SUMIFS(PG_Transactions!$G:$G,PG_Transactions!$AK:$AK,$H821,PG_Transactions!$E:$E,"CAPTURE",PG_Transactions!$AQ:$AQ,1)</f>
        <v>5998</v>
      </c>
      <c r="K821">
        <f t="shared" si="42"/>
        <v>0</v>
      </c>
      <c r="L821" t="str">
        <f t="shared" si="43"/>
        <v>Amount Match</v>
      </c>
    </row>
    <row r="822" spans="1:12" hidden="1" x14ac:dyDescent="0.3">
      <c r="A822" t="s">
        <v>1660</v>
      </c>
      <c r="B822" s="1">
        <v>46276</v>
      </c>
      <c r="C822" t="s">
        <v>1661</v>
      </c>
      <c r="D822" t="s">
        <v>13</v>
      </c>
      <c r="E822" t="s">
        <v>9</v>
      </c>
      <c r="F822">
        <v>3197</v>
      </c>
      <c r="G822" t="s">
        <v>10</v>
      </c>
      <c r="H822" t="str">
        <f t="shared" si="41"/>
        <v>ORD26000821</v>
      </c>
      <c r="I822">
        <f>COUNTIFS(PG_Transactions!$AK:$AK,$H822,PG_Transactions!$E:$E,"CAPTURE",PG_Transactions!$AQ:$AQ,1)</f>
        <v>1</v>
      </c>
      <c r="J822">
        <f>SUMIFS(PG_Transactions!$G:$G,PG_Transactions!$AK:$AK,$H822,PG_Transactions!$E:$E,"CAPTURE",PG_Transactions!$AQ:$AQ,1)</f>
        <v>3197</v>
      </c>
      <c r="K822">
        <f t="shared" si="42"/>
        <v>0</v>
      </c>
      <c r="L822" t="str">
        <f t="shared" si="43"/>
        <v>Amount Match</v>
      </c>
    </row>
    <row r="823" spans="1:12" hidden="1" x14ac:dyDescent="0.3">
      <c r="A823" t="s">
        <v>1662</v>
      </c>
      <c r="B823" s="1">
        <v>46276</v>
      </c>
      <c r="C823" t="s">
        <v>1663</v>
      </c>
      <c r="D823" t="s">
        <v>41</v>
      </c>
      <c r="E823" t="s">
        <v>17</v>
      </c>
      <c r="F823">
        <v>2499</v>
      </c>
      <c r="G823" t="s">
        <v>10</v>
      </c>
      <c r="H823" t="str">
        <f t="shared" si="41"/>
        <v>ORD26000822</v>
      </c>
      <c r="I823">
        <f>COUNTIFS(PG_Transactions!$AK:$AK,$H823,PG_Transactions!$E:$E,"CAPTURE",PG_Transactions!$AQ:$AQ,1)</f>
        <v>1</v>
      </c>
      <c r="J823">
        <f>SUMIFS(PG_Transactions!$G:$G,PG_Transactions!$AK:$AK,$H823,PG_Transactions!$E:$E,"CAPTURE",PG_Transactions!$AQ:$AQ,1)</f>
        <v>2499</v>
      </c>
      <c r="K823">
        <f t="shared" si="42"/>
        <v>0</v>
      </c>
      <c r="L823" t="str">
        <f t="shared" si="43"/>
        <v>Amount Match</v>
      </c>
    </row>
    <row r="824" spans="1:12" hidden="1" x14ac:dyDescent="0.3">
      <c r="A824" t="s">
        <v>1664</v>
      </c>
      <c r="B824" s="1">
        <v>46285</v>
      </c>
      <c r="C824" t="s">
        <v>1665</v>
      </c>
      <c r="D824" t="s">
        <v>13</v>
      </c>
      <c r="E824" t="s">
        <v>44</v>
      </c>
      <c r="F824" s="2">
        <v>2998</v>
      </c>
      <c r="G824" t="s">
        <v>10</v>
      </c>
      <c r="H824" t="str">
        <f t="shared" si="41"/>
        <v>ORD26000823</v>
      </c>
      <c r="I824">
        <f>COUNTIFS(PG_Transactions!$AK:$AK,$H824,PG_Transactions!$E:$E,"CAPTURE",PG_Transactions!$AQ:$AQ,1)</f>
        <v>1</v>
      </c>
      <c r="J824">
        <f>SUMIFS(PG_Transactions!$G:$G,PG_Transactions!$AK:$AK,$H824,PG_Transactions!$E:$E,"CAPTURE",PG_Transactions!$AQ:$AQ,1)</f>
        <v>2998</v>
      </c>
      <c r="K824">
        <f t="shared" si="42"/>
        <v>0</v>
      </c>
      <c r="L824" t="str">
        <f t="shared" si="43"/>
        <v>Amount Match</v>
      </c>
    </row>
    <row r="825" spans="1:12" hidden="1" x14ac:dyDescent="0.3">
      <c r="A825" t="s">
        <v>1666</v>
      </c>
      <c r="B825" s="1">
        <v>46287</v>
      </c>
      <c r="C825" t="s">
        <v>1667</v>
      </c>
      <c r="D825" t="s">
        <v>65</v>
      </c>
      <c r="E825" t="s">
        <v>33</v>
      </c>
      <c r="F825">
        <v>499</v>
      </c>
      <c r="G825" t="s">
        <v>10</v>
      </c>
      <c r="H825" t="str">
        <f t="shared" si="41"/>
        <v>ORD26000824</v>
      </c>
      <c r="I825">
        <f>COUNTIFS(PG_Transactions!$AK:$AK,$H825,PG_Transactions!$E:$E,"CAPTURE",PG_Transactions!$AQ:$AQ,1)</f>
        <v>1</v>
      </c>
      <c r="J825">
        <f>SUMIFS(PG_Transactions!$G:$G,PG_Transactions!$AK:$AK,$H825,PG_Transactions!$E:$E,"CAPTURE",PG_Transactions!$AQ:$AQ,1)</f>
        <v>499</v>
      </c>
      <c r="K825">
        <f t="shared" si="42"/>
        <v>0</v>
      </c>
      <c r="L825" t="str">
        <f t="shared" si="43"/>
        <v>Amount Match</v>
      </c>
    </row>
    <row r="826" spans="1:12" hidden="1" x14ac:dyDescent="0.3">
      <c r="A826" t="s">
        <v>1668</v>
      </c>
      <c r="B826" s="1">
        <v>46273</v>
      </c>
      <c r="C826" t="s">
        <v>1669</v>
      </c>
      <c r="D826" t="s">
        <v>8</v>
      </c>
      <c r="E826" t="s">
        <v>9</v>
      </c>
      <c r="F826">
        <v>8498</v>
      </c>
      <c r="G826" t="s">
        <v>10</v>
      </c>
      <c r="H826" t="str">
        <f t="shared" si="41"/>
        <v>ORD26000825</v>
      </c>
      <c r="I826">
        <f>COUNTIFS(PG_Transactions!$AK:$AK,$H826,PG_Transactions!$E:$E,"CAPTURE",PG_Transactions!$AQ:$AQ,1)</f>
        <v>1</v>
      </c>
      <c r="J826">
        <f>SUMIFS(PG_Transactions!$G:$G,PG_Transactions!$AK:$AK,$H826,PG_Transactions!$E:$E,"CAPTURE",PG_Transactions!$AQ:$AQ,1)</f>
        <v>8498</v>
      </c>
      <c r="K826">
        <f t="shared" si="42"/>
        <v>0</v>
      </c>
      <c r="L826" t="str">
        <f t="shared" si="43"/>
        <v>Amount Match</v>
      </c>
    </row>
    <row r="827" spans="1:12" hidden="1" x14ac:dyDescent="0.3">
      <c r="A827" t="s">
        <v>1670</v>
      </c>
      <c r="B827" s="1">
        <v>46275</v>
      </c>
      <c r="C827" t="s">
        <v>1671</v>
      </c>
      <c r="D827" t="s">
        <v>13</v>
      </c>
      <c r="E827" t="s">
        <v>17</v>
      </c>
      <c r="F827">
        <v>1798</v>
      </c>
      <c r="G827" t="s">
        <v>10</v>
      </c>
      <c r="H827" t="str">
        <f t="shared" si="41"/>
        <v>ORD26000826</v>
      </c>
      <c r="I827">
        <f>COUNTIFS(PG_Transactions!$AK:$AK,$H827,PG_Transactions!$E:$E,"CAPTURE",PG_Transactions!$AQ:$AQ,1)</f>
        <v>1</v>
      </c>
      <c r="J827">
        <f>SUMIFS(PG_Transactions!$G:$G,PG_Transactions!$AK:$AK,$H827,PG_Transactions!$E:$E,"CAPTURE",PG_Transactions!$AQ:$AQ,1)</f>
        <v>1798</v>
      </c>
      <c r="K827">
        <f t="shared" si="42"/>
        <v>0</v>
      </c>
      <c r="L827" t="str">
        <f t="shared" si="43"/>
        <v>Amount Match</v>
      </c>
    </row>
    <row r="828" spans="1:12" hidden="1" x14ac:dyDescent="0.3">
      <c r="A828" t="s">
        <v>1672</v>
      </c>
      <c r="B828" s="1">
        <v>46283</v>
      </c>
      <c r="C828" t="s">
        <v>1673</v>
      </c>
      <c r="D828" t="s">
        <v>65</v>
      </c>
      <c r="E828" t="s">
        <v>17</v>
      </c>
      <c r="F828">
        <v>5798</v>
      </c>
      <c r="G828" t="s">
        <v>10</v>
      </c>
      <c r="H828" t="str">
        <f t="shared" si="41"/>
        <v>ORD26000827</v>
      </c>
      <c r="I828">
        <f>COUNTIFS(PG_Transactions!$AK:$AK,$H828,PG_Transactions!$E:$E,"CAPTURE",PG_Transactions!$AQ:$AQ,1)</f>
        <v>1</v>
      </c>
      <c r="J828">
        <f>SUMIFS(PG_Transactions!$G:$G,PG_Transactions!$AK:$AK,$H828,PG_Transactions!$E:$E,"CAPTURE",PG_Transactions!$AQ:$AQ,1)</f>
        <v>5798</v>
      </c>
      <c r="K828">
        <f t="shared" si="42"/>
        <v>0</v>
      </c>
      <c r="L828" t="str">
        <f t="shared" si="43"/>
        <v>Amount Match</v>
      </c>
    </row>
    <row r="829" spans="1:12" hidden="1" x14ac:dyDescent="0.3">
      <c r="A829" t="s">
        <v>1674</v>
      </c>
      <c r="B829" s="1">
        <v>46278</v>
      </c>
      <c r="C829" t="s">
        <v>1675</v>
      </c>
      <c r="D829" t="s">
        <v>13</v>
      </c>
      <c r="E829" t="s">
        <v>9</v>
      </c>
      <c r="F829">
        <v>4798</v>
      </c>
      <c r="G829" t="s">
        <v>10</v>
      </c>
      <c r="H829" t="str">
        <f t="shared" si="41"/>
        <v>ORD26000828</v>
      </c>
      <c r="I829">
        <f>COUNTIFS(PG_Transactions!$AK:$AK,$H829,PG_Transactions!$E:$E,"CAPTURE",PG_Transactions!$AQ:$AQ,1)</f>
        <v>1</v>
      </c>
      <c r="J829">
        <f>SUMIFS(PG_Transactions!$G:$G,PG_Transactions!$AK:$AK,$H829,PG_Transactions!$E:$E,"CAPTURE",PG_Transactions!$AQ:$AQ,1)</f>
        <v>4798</v>
      </c>
      <c r="K829">
        <f t="shared" si="42"/>
        <v>0</v>
      </c>
      <c r="L829" t="str">
        <f t="shared" si="43"/>
        <v>Amount Match</v>
      </c>
    </row>
    <row r="830" spans="1:12" hidden="1" x14ac:dyDescent="0.3">
      <c r="A830" t="s">
        <v>1676</v>
      </c>
      <c r="B830" s="1">
        <v>46291</v>
      </c>
      <c r="C830" t="s">
        <v>1677</v>
      </c>
      <c r="D830" t="s">
        <v>16</v>
      </c>
      <c r="E830" t="s">
        <v>44</v>
      </c>
      <c r="F830">
        <v>3597</v>
      </c>
      <c r="G830" t="s">
        <v>10</v>
      </c>
      <c r="H830" t="str">
        <f t="shared" si="41"/>
        <v>ORD26000829</v>
      </c>
      <c r="I830">
        <f>COUNTIFS(PG_Transactions!$AK:$AK,$H830,PG_Transactions!$E:$E,"CAPTURE",PG_Transactions!$AQ:$AQ,1)</f>
        <v>1</v>
      </c>
      <c r="J830">
        <f>SUMIFS(PG_Transactions!$G:$G,PG_Transactions!$AK:$AK,$H830,PG_Transactions!$E:$E,"CAPTURE",PG_Transactions!$AQ:$AQ,1)</f>
        <v>3597</v>
      </c>
      <c r="K830">
        <f t="shared" si="42"/>
        <v>0</v>
      </c>
      <c r="L830" t="str">
        <f t="shared" si="43"/>
        <v>Amount Match</v>
      </c>
    </row>
    <row r="831" spans="1:12" hidden="1" x14ac:dyDescent="0.3">
      <c r="A831" t="s">
        <v>1678</v>
      </c>
      <c r="B831" s="1">
        <v>46287</v>
      </c>
      <c r="C831" t="s">
        <v>1679</v>
      </c>
      <c r="D831" t="s">
        <v>65</v>
      </c>
      <c r="E831" t="s">
        <v>17</v>
      </c>
      <c r="F831">
        <v>2999</v>
      </c>
      <c r="G831" t="s">
        <v>10</v>
      </c>
      <c r="H831" t="str">
        <f t="shared" si="41"/>
        <v>ORD26000830</v>
      </c>
      <c r="I831">
        <f>COUNTIFS(PG_Transactions!$AK:$AK,$H831,PG_Transactions!$E:$E,"CAPTURE",PG_Transactions!$AQ:$AQ,1)</f>
        <v>1</v>
      </c>
      <c r="J831">
        <f>SUMIFS(PG_Transactions!$G:$G,PG_Transactions!$AK:$AK,$H831,PG_Transactions!$E:$E,"CAPTURE",PG_Transactions!$AQ:$AQ,1)</f>
        <v>2999</v>
      </c>
      <c r="K831">
        <f t="shared" si="42"/>
        <v>0</v>
      </c>
      <c r="L831" t="str">
        <f t="shared" si="43"/>
        <v>Amount Match</v>
      </c>
    </row>
    <row r="832" spans="1:12" hidden="1" x14ac:dyDescent="0.3">
      <c r="A832" t="s">
        <v>1680</v>
      </c>
      <c r="B832" s="1">
        <v>46275</v>
      </c>
      <c r="C832" t="s">
        <v>1681</v>
      </c>
      <c r="D832" t="s">
        <v>24</v>
      </c>
      <c r="E832" t="s">
        <v>17</v>
      </c>
      <c r="F832">
        <v>3197</v>
      </c>
      <c r="G832" t="s">
        <v>10</v>
      </c>
      <c r="H832" t="str">
        <f t="shared" si="41"/>
        <v>ORD26000831</v>
      </c>
      <c r="I832">
        <f>COUNTIFS(PG_Transactions!$AK:$AK,$H832,PG_Transactions!$E:$E,"CAPTURE",PG_Transactions!$AQ:$AQ,1)</f>
        <v>1</v>
      </c>
      <c r="J832">
        <f>SUMIFS(PG_Transactions!$G:$G,PG_Transactions!$AK:$AK,$H832,PG_Transactions!$E:$E,"CAPTURE",PG_Transactions!$AQ:$AQ,1)</f>
        <v>3197</v>
      </c>
      <c r="K832">
        <f t="shared" si="42"/>
        <v>0</v>
      </c>
      <c r="L832" t="str">
        <f t="shared" si="43"/>
        <v>Amount Match</v>
      </c>
    </row>
    <row r="833" spans="1:12" hidden="1" x14ac:dyDescent="0.3">
      <c r="A833" t="s">
        <v>1682</v>
      </c>
      <c r="B833" s="1">
        <v>46293</v>
      </c>
      <c r="C833" t="s">
        <v>1683</v>
      </c>
      <c r="D833" t="s">
        <v>38</v>
      </c>
      <c r="E833" t="s">
        <v>9</v>
      </c>
      <c r="F833">
        <v>2148</v>
      </c>
      <c r="G833" t="s">
        <v>10</v>
      </c>
      <c r="H833" t="str">
        <f t="shared" si="41"/>
        <v>ORD26000832</v>
      </c>
      <c r="I833">
        <f>COUNTIFS(PG_Transactions!$AK:$AK,$H833,PG_Transactions!$E:$E,"CAPTURE",PG_Transactions!$AQ:$AQ,1)</f>
        <v>1</v>
      </c>
      <c r="J833">
        <f>SUMIFS(PG_Transactions!$G:$G,PG_Transactions!$AK:$AK,$H833,PG_Transactions!$E:$E,"CAPTURE",PG_Transactions!$AQ:$AQ,1)</f>
        <v>2148</v>
      </c>
      <c r="K833">
        <f t="shared" si="42"/>
        <v>0</v>
      </c>
      <c r="L833" t="str">
        <f t="shared" si="43"/>
        <v>Amount Match</v>
      </c>
    </row>
    <row r="834" spans="1:12" hidden="1" x14ac:dyDescent="0.3">
      <c r="A834" t="s">
        <v>1684</v>
      </c>
      <c r="B834" s="1">
        <v>46295</v>
      </c>
      <c r="C834" t="s">
        <v>1685</v>
      </c>
      <c r="D834" t="s">
        <v>16</v>
      </c>
      <c r="E834" t="s">
        <v>9</v>
      </c>
      <c r="F834">
        <v>1197</v>
      </c>
      <c r="G834" t="s">
        <v>105</v>
      </c>
      <c r="H834" t="str">
        <f t="shared" si="41"/>
        <v>ORD26000833</v>
      </c>
      <c r="I834">
        <f>COUNTIFS(PG_Transactions!$AK:$AK,$H834,PG_Transactions!$E:$E,"CAPTURE",PG_Transactions!$AQ:$AQ,1)</f>
        <v>0</v>
      </c>
      <c r="J834">
        <f>SUMIFS(PG_Transactions!$G:$G,PG_Transactions!$AK:$AK,$H834,PG_Transactions!$E:$E,"CAPTURE",PG_Transactions!$AQ:$AQ,1)</f>
        <v>0</v>
      </c>
      <c r="K834">
        <f t="shared" si="42"/>
        <v>-1197</v>
      </c>
      <c r="L834" t="str">
        <f t="shared" si="43"/>
        <v>No Capture</v>
      </c>
    </row>
    <row r="835" spans="1:12" hidden="1" x14ac:dyDescent="0.3">
      <c r="A835" t="s">
        <v>1686</v>
      </c>
      <c r="B835" s="1">
        <v>46289</v>
      </c>
      <c r="C835" t="s">
        <v>1687</v>
      </c>
      <c r="D835" t="s">
        <v>32</v>
      </c>
      <c r="E835" t="s">
        <v>9</v>
      </c>
      <c r="F835">
        <v>299</v>
      </c>
      <c r="G835" t="s">
        <v>10</v>
      </c>
      <c r="H835" t="str">
        <f t="shared" ref="H835:H898" si="44">UPPER(SUBSTITUTE(TRIM(A835),"-",""))</f>
        <v>ORD26000834</v>
      </c>
      <c r="I835">
        <f>COUNTIFS(PG_Transactions!$AK:$AK,$H835,PG_Transactions!$E:$E,"CAPTURE",PG_Transactions!$AQ:$AQ,1)</f>
        <v>1</v>
      </c>
      <c r="J835">
        <f>SUMIFS(PG_Transactions!$G:$G,PG_Transactions!$AK:$AK,$H835,PG_Transactions!$E:$E,"CAPTURE",PG_Transactions!$AQ:$AQ,1)</f>
        <v>299</v>
      </c>
      <c r="K835">
        <f t="shared" ref="K835:K898" si="45">ROUND(J835-F835,2)</f>
        <v>0</v>
      </c>
      <c r="L835" t="str">
        <f t="shared" ref="L835:L898" si="46">IF(I835=0,"No Capture",IF(I835&gt;1,"Multiple Capture Rows - Review",IF(ABS(K835)&lt;0.01,"Amount Match",IF(K835&lt;0,"Captured Less Than Order","Captured More Than Order"))))</f>
        <v>Amount Match</v>
      </c>
    </row>
    <row r="836" spans="1:12" hidden="1" x14ac:dyDescent="0.3">
      <c r="A836" t="s">
        <v>1688</v>
      </c>
      <c r="B836" s="1">
        <v>46273</v>
      </c>
      <c r="C836" t="s">
        <v>1689</v>
      </c>
      <c r="D836" t="s">
        <v>65</v>
      </c>
      <c r="E836" t="s">
        <v>9</v>
      </c>
      <c r="F836">
        <v>5798</v>
      </c>
      <c r="G836" t="s">
        <v>10</v>
      </c>
      <c r="H836" t="str">
        <f t="shared" si="44"/>
        <v>ORD26000835</v>
      </c>
      <c r="I836">
        <f>COUNTIFS(PG_Transactions!$AK:$AK,$H836,PG_Transactions!$E:$E,"CAPTURE",PG_Transactions!$AQ:$AQ,1)</f>
        <v>1</v>
      </c>
      <c r="J836">
        <f>SUMIFS(PG_Transactions!$G:$G,PG_Transactions!$AK:$AK,$H836,PG_Transactions!$E:$E,"CAPTURE",PG_Transactions!$AQ:$AQ,1)</f>
        <v>5798</v>
      </c>
      <c r="K836">
        <f t="shared" si="45"/>
        <v>0</v>
      </c>
      <c r="L836" t="str">
        <f t="shared" si="46"/>
        <v>Amount Match</v>
      </c>
    </row>
    <row r="837" spans="1:12" hidden="1" x14ac:dyDescent="0.3">
      <c r="A837" t="s">
        <v>1690</v>
      </c>
      <c r="B837" s="1">
        <v>46283</v>
      </c>
      <c r="C837" t="s">
        <v>1691</v>
      </c>
      <c r="D837" t="s">
        <v>51</v>
      </c>
      <c r="E837" t="s">
        <v>44</v>
      </c>
      <c r="F837">
        <v>599</v>
      </c>
      <c r="G837" t="s">
        <v>10</v>
      </c>
      <c r="H837" t="str">
        <f t="shared" si="44"/>
        <v>ORD26000836</v>
      </c>
      <c r="I837">
        <f>COUNTIFS(PG_Transactions!$AK:$AK,$H837,PG_Transactions!$E:$E,"CAPTURE",PG_Transactions!$AQ:$AQ,1)</f>
        <v>1</v>
      </c>
      <c r="J837">
        <f>SUMIFS(PG_Transactions!$G:$G,PG_Transactions!$AK:$AK,$H837,PG_Transactions!$E:$E,"CAPTURE",PG_Transactions!$AQ:$AQ,1)</f>
        <v>599</v>
      </c>
      <c r="K837">
        <f t="shared" si="45"/>
        <v>0</v>
      </c>
      <c r="L837" t="str">
        <f t="shared" si="46"/>
        <v>Amount Match</v>
      </c>
    </row>
    <row r="838" spans="1:12" hidden="1" x14ac:dyDescent="0.3">
      <c r="A838" t="s">
        <v>1692</v>
      </c>
      <c r="B838" s="1">
        <v>46268</v>
      </c>
      <c r="C838" t="s">
        <v>1693</v>
      </c>
      <c r="D838" t="s">
        <v>16</v>
      </c>
      <c r="E838" t="s">
        <v>17</v>
      </c>
      <c r="F838">
        <v>6097</v>
      </c>
      <c r="G838" t="s">
        <v>10</v>
      </c>
      <c r="H838" t="str">
        <f t="shared" si="44"/>
        <v>ORD26000837</v>
      </c>
      <c r="I838">
        <f>COUNTIFS(PG_Transactions!$AK:$AK,$H838,PG_Transactions!$E:$E,"CAPTURE",PG_Transactions!$AQ:$AQ,1)</f>
        <v>1</v>
      </c>
      <c r="J838">
        <f>SUMIFS(PG_Transactions!$G:$G,PG_Transactions!$AK:$AK,$H838,PG_Transactions!$E:$E,"CAPTURE",PG_Transactions!$AQ:$AQ,1)</f>
        <v>6097</v>
      </c>
      <c r="K838">
        <f t="shared" si="45"/>
        <v>0</v>
      </c>
      <c r="L838" t="str">
        <f t="shared" si="46"/>
        <v>Amount Match</v>
      </c>
    </row>
    <row r="839" spans="1:12" hidden="1" x14ac:dyDescent="0.3">
      <c r="A839" t="s">
        <v>1694</v>
      </c>
      <c r="B839" s="1">
        <v>46273</v>
      </c>
      <c r="C839" t="s">
        <v>1695</v>
      </c>
      <c r="D839" t="s">
        <v>24</v>
      </c>
      <c r="E839" t="s">
        <v>44</v>
      </c>
      <c r="F839">
        <v>1798</v>
      </c>
      <c r="G839" t="s">
        <v>56</v>
      </c>
      <c r="H839" t="str">
        <f t="shared" si="44"/>
        <v>ORD26000838</v>
      </c>
      <c r="I839">
        <f>COUNTIFS(PG_Transactions!$AK:$AK,$H839,PG_Transactions!$E:$E,"CAPTURE",PG_Transactions!$AQ:$AQ,1)</f>
        <v>1</v>
      </c>
      <c r="J839">
        <f>SUMIFS(PG_Transactions!$G:$G,PG_Transactions!$AK:$AK,$H839,PG_Transactions!$E:$E,"CAPTURE",PG_Transactions!$AQ:$AQ,1)</f>
        <v>1798</v>
      </c>
      <c r="K839">
        <f t="shared" si="45"/>
        <v>0</v>
      </c>
      <c r="L839" t="str">
        <f t="shared" si="46"/>
        <v>Amount Match</v>
      </c>
    </row>
    <row r="840" spans="1:12" hidden="1" x14ac:dyDescent="0.3">
      <c r="A840" t="s">
        <v>1696</v>
      </c>
      <c r="B840" s="1">
        <v>46283</v>
      </c>
      <c r="C840" t="s">
        <v>1697</v>
      </c>
      <c r="D840" t="s">
        <v>13</v>
      </c>
      <c r="E840" t="s">
        <v>17</v>
      </c>
      <c r="F840">
        <v>599</v>
      </c>
      <c r="G840" t="s">
        <v>10</v>
      </c>
      <c r="H840" t="str">
        <f t="shared" si="44"/>
        <v>ORD26000839</v>
      </c>
      <c r="I840">
        <f>COUNTIFS(PG_Transactions!$AK:$AK,$H840,PG_Transactions!$E:$E,"CAPTURE",PG_Transactions!$AQ:$AQ,1)</f>
        <v>1</v>
      </c>
      <c r="J840">
        <f>SUMIFS(PG_Transactions!$G:$G,PG_Transactions!$AK:$AK,$H840,PG_Transactions!$E:$E,"CAPTURE",PG_Transactions!$AQ:$AQ,1)</f>
        <v>599</v>
      </c>
      <c r="K840">
        <f t="shared" si="45"/>
        <v>0</v>
      </c>
      <c r="L840" t="str">
        <f t="shared" si="46"/>
        <v>Amount Match</v>
      </c>
    </row>
    <row r="841" spans="1:12" hidden="1" x14ac:dyDescent="0.3">
      <c r="A841" t="s">
        <v>1698</v>
      </c>
      <c r="B841" s="1">
        <v>46293</v>
      </c>
      <c r="C841" t="s">
        <v>1699</v>
      </c>
      <c r="D841" t="s">
        <v>16</v>
      </c>
      <c r="E841" t="s">
        <v>44</v>
      </c>
      <c r="F841">
        <v>799</v>
      </c>
      <c r="G841" t="s">
        <v>10</v>
      </c>
      <c r="H841" t="str">
        <f t="shared" si="44"/>
        <v>ORD26000840</v>
      </c>
      <c r="I841">
        <f>COUNTIFS(PG_Transactions!$AK:$AK,$H841,PG_Transactions!$E:$E,"CAPTURE",PG_Transactions!$AQ:$AQ,1)</f>
        <v>1</v>
      </c>
      <c r="J841">
        <f>SUMIFS(PG_Transactions!$G:$G,PG_Transactions!$AK:$AK,$H841,PG_Transactions!$E:$E,"CAPTURE",PG_Transactions!$AQ:$AQ,1)</f>
        <v>799</v>
      </c>
      <c r="K841">
        <f t="shared" si="45"/>
        <v>0</v>
      </c>
      <c r="L841" t="str">
        <f t="shared" si="46"/>
        <v>Amount Match</v>
      </c>
    </row>
    <row r="842" spans="1:12" hidden="1" x14ac:dyDescent="0.3">
      <c r="A842" t="s">
        <v>1700</v>
      </c>
      <c r="B842" s="1">
        <v>46295</v>
      </c>
      <c r="C842" t="s">
        <v>1701</v>
      </c>
      <c r="D842" t="s">
        <v>8</v>
      </c>
      <c r="E842" t="s">
        <v>44</v>
      </c>
      <c r="F842">
        <v>2999</v>
      </c>
      <c r="G842" t="s">
        <v>70</v>
      </c>
      <c r="H842" t="str">
        <f t="shared" si="44"/>
        <v>ORD26000841</v>
      </c>
      <c r="I842">
        <f>COUNTIFS(PG_Transactions!$AK:$AK,$H842,PG_Transactions!$E:$E,"CAPTURE",PG_Transactions!$AQ:$AQ,1)</f>
        <v>0</v>
      </c>
      <c r="J842">
        <f>SUMIFS(PG_Transactions!$G:$G,PG_Transactions!$AK:$AK,$H842,PG_Transactions!$E:$E,"CAPTURE",PG_Transactions!$AQ:$AQ,1)</f>
        <v>0</v>
      </c>
      <c r="K842">
        <f t="shared" si="45"/>
        <v>-2999</v>
      </c>
      <c r="L842" t="str">
        <f t="shared" si="46"/>
        <v>No Capture</v>
      </c>
    </row>
    <row r="843" spans="1:12" hidden="1" x14ac:dyDescent="0.3">
      <c r="A843" t="s">
        <v>1702</v>
      </c>
      <c r="B843" s="1">
        <v>46283</v>
      </c>
      <c r="C843" t="s">
        <v>1703</v>
      </c>
      <c r="D843" t="s">
        <v>65</v>
      </c>
      <c r="E843" t="s">
        <v>33</v>
      </c>
      <c r="F843">
        <v>3848</v>
      </c>
      <c r="G843" t="s">
        <v>10</v>
      </c>
      <c r="H843" t="str">
        <f t="shared" si="44"/>
        <v>ORD26000842</v>
      </c>
      <c r="I843">
        <f>COUNTIFS(PG_Transactions!$AK:$AK,$H843,PG_Transactions!$E:$E,"CAPTURE",PG_Transactions!$AQ:$AQ,1)</f>
        <v>1</v>
      </c>
      <c r="J843">
        <f>SUMIFS(PG_Transactions!$G:$G,PG_Transactions!$AK:$AK,$H843,PG_Transactions!$E:$E,"CAPTURE",PG_Transactions!$AQ:$AQ,1)</f>
        <v>3848</v>
      </c>
      <c r="K843">
        <f t="shared" si="45"/>
        <v>0</v>
      </c>
      <c r="L843" t="str">
        <f t="shared" si="46"/>
        <v>Amount Match</v>
      </c>
    </row>
    <row r="844" spans="1:12" hidden="1" x14ac:dyDescent="0.3">
      <c r="A844" t="s">
        <v>1704</v>
      </c>
      <c r="B844" s="1">
        <v>46290</v>
      </c>
      <c r="C844" t="s">
        <v>1705</v>
      </c>
      <c r="D844" t="s">
        <v>32</v>
      </c>
      <c r="E844" t="s">
        <v>9</v>
      </c>
      <c r="F844">
        <v>1299</v>
      </c>
      <c r="G844" t="s">
        <v>56</v>
      </c>
      <c r="H844" t="str">
        <f t="shared" si="44"/>
        <v>ORD26000843</v>
      </c>
      <c r="I844">
        <f>COUNTIFS(PG_Transactions!$AK:$AK,$H844,PG_Transactions!$E:$E,"CAPTURE",PG_Transactions!$AQ:$AQ,1)</f>
        <v>1</v>
      </c>
      <c r="J844">
        <f>SUMIFS(PG_Transactions!$G:$G,PG_Transactions!$AK:$AK,$H844,PG_Transactions!$E:$E,"CAPTURE",PG_Transactions!$AQ:$AQ,1)</f>
        <v>1299</v>
      </c>
      <c r="K844">
        <f t="shared" si="45"/>
        <v>0</v>
      </c>
      <c r="L844" t="str">
        <f t="shared" si="46"/>
        <v>Amount Match</v>
      </c>
    </row>
    <row r="845" spans="1:12" hidden="1" x14ac:dyDescent="0.3">
      <c r="A845" t="s">
        <v>1706</v>
      </c>
      <c r="B845" s="1">
        <v>46270</v>
      </c>
      <c r="C845" t="s">
        <v>1707</v>
      </c>
      <c r="D845" t="s">
        <v>27</v>
      </c>
      <c r="E845" t="s">
        <v>9</v>
      </c>
      <c r="F845">
        <v>349</v>
      </c>
      <c r="G845" t="s">
        <v>10</v>
      </c>
      <c r="H845" t="str">
        <f t="shared" si="44"/>
        <v>ORD26000844</v>
      </c>
      <c r="I845">
        <f>COUNTIFS(PG_Transactions!$AK:$AK,$H845,PG_Transactions!$E:$E,"CAPTURE",PG_Transactions!$AQ:$AQ,1)</f>
        <v>1</v>
      </c>
      <c r="J845">
        <f>SUMIFS(PG_Transactions!$G:$G,PG_Transactions!$AK:$AK,$H845,PG_Transactions!$E:$E,"CAPTURE",PG_Transactions!$AQ:$AQ,1)</f>
        <v>349</v>
      </c>
      <c r="K845">
        <f t="shared" si="45"/>
        <v>0</v>
      </c>
      <c r="L845" t="str">
        <f t="shared" si="46"/>
        <v>Amount Match</v>
      </c>
    </row>
    <row r="846" spans="1:12" hidden="1" x14ac:dyDescent="0.3">
      <c r="A846" t="s">
        <v>1708</v>
      </c>
      <c r="B846" s="1">
        <v>46274</v>
      </c>
      <c r="C846" t="s">
        <v>1709</v>
      </c>
      <c r="D846" t="s">
        <v>41</v>
      </c>
      <c r="E846" t="s">
        <v>9</v>
      </c>
      <c r="F846">
        <v>4998</v>
      </c>
      <c r="G846" t="s">
        <v>10</v>
      </c>
      <c r="H846" t="str">
        <f t="shared" si="44"/>
        <v>ORD26000845</v>
      </c>
      <c r="I846">
        <f>COUNTIFS(PG_Transactions!$AK:$AK,$H846,PG_Transactions!$E:$E,"CAPTURE",PG_Transactions!$AQ:$AQ,1)</f>
        <v>1</v>
      </c>
      <c r="J846">
        <f>SUMIFS(PG_Transactions!$G:$G,PG_Transactions!$AK:$AK,$H846,PG_Transactions!$E:$E,"CAPTURE",PG_Transactions!$AQ:$AQ,1)</f>
        <v>4998</v>
      </c>
      <c r="K846">
        <f t="shared" si="45"/>
        <v>0</v>
      </c>
      <c r="L846" t="str">
        <f t="shared" si="46"/>
        <v>Amount Match</v>
      </c>
    </row>
    <row r="847" spans="1:12" hidden="1" x14ac:dyDescent="0.3">
      <c r="A847" t="s">
        <v>1710</v>
      </c>
      <c r="B847" s="1">
        <v>46268</v>
      </c>
      <c r="C847" t="s">
        <v>1711</v>
      </c>
      <c r="D847" t="s">
        <v>41</v>
      </c>
      <c r="E847" t="s">
        <v>17</v>
      </c>
      <c r="F847">
        <v>6997</v>
      </c>
      <c r="G847" t="s">
        <v>10</v>
      </c>
      <c r="H847" t="str">
        <f t="shared" si="44"/>
        <v>ORD26000846</v>
      </c>
      <c r="I847">
        <f>COUNTIFS(PG_Transactions!$AK:$AK,$H847,PG_Transactions!$E:$E,"CAPTURE",PG_Transactions!$AQ:$AQ,1)</f>
        <v>1</v>
      </c>
      <c r="J847">
        <f>SUMIFS(PG_Transactions!$G:$G,PG_Transactions!$AK:$AK,$H847,PG_Transactions!$E:$E,"CAPTURE",PG_Transactions!$AQ:$AQ,1)</f>
        <v>6997</v>
      </c>
      <c r="K847">
        <f t="shared" si="45"/>
        <v>0</v>
      </c>
      <c r="L847" t="str">
        <f t="shared" si="46"/>
        <v>Amount Match</v>
      </c>
    </row>
    <row r="848" spans="1:12" hidden="1" x14ac:dyDescent="0.3">
      <c r="A848" t="s">
        <v>1712</v>
      </c>
      <c r="B848" s="1">
        <v>46271</v>
      </c>
      <c r="C848" t="s">
        <v>1713</v>
      </c>
      <c r="D848" t="s">
        <v>16</v>
      </c>
      <c r="E848" t="s">
        <v>9</v>
      </c>
      <c r="F848">
        <v>2998</v>
      </c>
      <c r="G848" t="s">
        <v>10</v>
      </c>
      <c r="H848" t="str">
        <f t="shared" si="44"/>
        <v>ORD26000847</v>
      </c>
      <c r="I848">
        <f>COUNTIFS(PG_Transactions!$AK:$AK,$H848,PG_Transactions!$E:$E,"CAPTURE",PG_Transactions!$AQ:$AQ,1)</f>
        <v>1</v>
      </c>
      <c r="J848">
        <f>SUMIFS(PG_Transactions!$G:$G,PG_Transactions!$AK:$AK,$H848,PG_Transactions!$E:$E,"CAPTURE",PG_Transactions!$AQ:$AQ,1)</f>
        <v>2998</v>
      </c>
      <c r="K848">
        <f t="shared" si="45"/>
        <v>0</v>
      </c>
      <c r="L848" t="str">
        <f t="shared" si="46"/>
        <v>Amount Match</v>
      </c>
    </row>
    <row r="849" spans="1:12" hidden="1" x14ac:dyDescent="0.3">
      <c r="A849" t="s">
        <v>1714</v>
      </c>
      <c r="B849" s="1">
        <v>46290</v>
      </c>
      <c r="C849" t="s">
        <v>1715</v>
      </c>
      <c r="D849" t="s">
        <v>13</v>
      </c>
      <c r="E849" t="s">
        <v>9</v>
      </c>
      <c r="F849">
        <v>799</v>
      </c>
      <c r="G849" t="s">
        <v>70</v>
      </c>
      <c r="H849" t="str">
        <f t="shared" si="44"/>
        <v>ORD26000848</v>
      </c>
      <c r="I849">
        <f>COUNTIFS(PG_Transactions!$AK:$AK,$H849,PG_Transactions!$E:$E,"CAPTURE",PG_Transactions!$AQ:$AQ,1)</f>
        <v>0</v>
      </c>
      <c r="J849">
        <f>SUMIFS(PG_Transactions!$G:$G,PG_Transactions!$AK:$AK,$H849,PG_Transactions!$E:$E,"CAPTURE",PG_Transactions!$AQ:$AQ,1)</f>
        <v>0</v>
      </c>
      <c r="K849">
        <f t="shared" si="45"/>
        <v>-799</v>
      </c>
      <c r="L849" t="str">
        <f t="shared" si="46"/>
        <v>No Capture</v>
      </c>
    </row>
    <row r="850" spans="1:12" hidden="1" x14ac:dyDescent="0.3">
      <c r="A850" t="s">
        <v>1716</v>
      </c>
      <c r="B850" s="1">
        <v>46290</v>
      </c>
      <c r="C850" t="s">
        <v>1717</v>
      </c>
      <c r="D850" t="s">
        <v>27</v>
      </c>
      <c r="E850" t="s">
        <v>44</v>
      </c>
      <c r="F850">
        <v>349</v>
      </c>
      <c r="G850" t="s">
        <v>10</v>
      </c>
      <c r="H850" t="str">
        <f t="shared" si="44"/>
        <v>ORD26000849</v>
      </c>
      <c r="I850">
        <f>COUNTIFS(PG_Transactions!$AK:$AK,$H850,PG_Transactions!$E:$E,"CAPTURE",PG_Transactions!$AQ:$AQ,1)</f>
        <v>1</v>
      </c>
      <c r="J850">
        <f>SUMIFS(PG_Transactions!$G:$G,PG_Transactions!$AK:$AK,$H850,PG_Transactions!$E:$E,"CAPTURE",PG_Transactions!$AQ:$AQ,1)</f>
        <v>349</v>
      </c>
      <c r="K850">
        <f t="shared" si="45"/>
        <v>0</v>
      </c>
      <c r="L850" t="str">
        <f t="shared" si="46"/>
        <v>Amount Match</v>
      </c>
    </row>
    <row r="851" spans="1:12" hidden="1" x14ac:dyDescent="0.3">
      <c r="A851" t="s">
        <v>1718</v>
      </c>
      <c r="B851" s="1">
        <v>46281</v>
      </c>
      <c r="C851" t="s">
        <v>133</v>
      </c>
      <c r="D851" t="s">
        <v>27</v>
      </c>
      <c r="E851" t="s">
        <v>9</v>
      </c>
      <c r="F851" s="2">
        <v>10497</v>
      </c>
      <c r="G851" t="s">
        <v>105</v>
      </c>
      <c r="H851" t="str">
        <f t="shared" si="44"/>
        <v>ORD26000850</v>
      </c>
      <c r="I851">
        <f>COUNTIFS(PG_Transactions!$AK:$AK,$H851,PG_Transactions!$E:$E,"CAPTURE",PG_Transactions!$AQ:$AQ,1)</f>
        <v>0</v>
      </c>
      <c r="J851">
        <f>SUMIFS(PG_Transactions!$G:$G,PG_Transactions!$AK:$AK,$H851,PG_Transactions!$E:$E,"CAPTURE",PG_Transactions!$AQ:$AQ,1)</f>
        <v>0</v>
      </c>
      <c r="K851">
        <f t="shared" si="45"/>
        <v>-10497</v>
      </c>
      <c r="L851" t="str">
        <f t="shared" si="46"/>
        <v>No Capture</v>
      </c>
    </row>
    <row r="852" spans="1:12" hidden="1" x14ac:dyDescent="0.3">
      <c r="A852" t="s">
        <v>1719</v>
      </c>
      <c r="B852" s="1">
        <v>46289</v>
      </c>
      <c r="C852" t="s">
        <v>1720</v>
      </c>
      <c r="D852" t="s">
        <v>27</v>
      </c>
      <c r="E852" t="s">
        <v>44</v>
      </c>
      <c r="F852" s="2">
        <v>4498</v>
      </c>
      <c r="G852" t="s">
        <v>10</v>
      </c>
      <c r="H852" t="str">
        <f t="shared" si="44"/>
        <v>ORD26000851</v>
      </c>
      <c r="I852">
        <f>COUNTIFS(PG_Transactions!$AK:$AK,$H852,PG_Transactions!$E:$E,"CAPTURE",PG_Transactions!$AQ:$AQ,1)</f>
        <v>1</v>
      </c>
      <c r="J852">
        <f>SUMIFS(PG_Transactions!$G:$G,PG_Transactions!$AK:$AK,$H852,PG_Transactions!$E:$E,"CAPTURE",PG_Transactions!$AQ:$AQ,1)</f>
        <v>4498</v>
      </c>
      <c r="K852">
        <f t="shared" si="45"/>
        <v>0</v>
      </c>
      <c r="L852" t="str">
        <f t="shared" si="46"/>
        <v>Amount Match</v>
      </c>
    </row>
    <row r="853" spans="1:12" hidden="1" x14ac:dyDescent="0.3">
      <c r="A853" t="s">
        <v>1721</v>
      </c>
      <c r="B853" s="1">
        <v>46283</v>
      </c>
      <c r="C853" t="s">
        <v>1722</v>
      </c>
      <c r="D853" t="s">
        <v>24</v>
      </c>
      <c r="E853" t="s">
        <v>9</v>
      </c>
      <c r="F853">
        <v>6498</v>
      </c>
      <c r="G853" t="s">
        <v>10</v>
      </c>
      <c r="H853" t="str">
        <f t="shared" si="44"/>
        <v>ORD26000852</v>
      </c>
      <c r="I853">
        <f>COUNTIFS(PG_Transactions!$AK:$AK,$H853,PG_Transactions!$E:$E,"CAPTURE",PG_Transactions!$AQ:$AQ,1)</f>
        <v>1</v>
      </c>
      <c r="J853">
        <f>SUMIFS(PG_Transactions!$G:$G,PG_Transactions!$AK:$AK,$H853,PG_Transactions!$E:$E,"CAPTURE",PG_Transactions!$AQ:$AQ,1)</f>
        <v>6498</v>
      </c>
      <c r="K853">
        <f t="shared" si="45"/>
        <v>0</v>
      </c>
      <c r="L853" t="str">
        <f t="shared" si="46"/>
        <v>Amount Match</v>
      </c>
    </row>
    <row r="854" spans="1:12" hidden="1" x14ac:dyDescent="0.3">
      <c r="A854" t="s">
        <v>1723</v>
      </c>
      <c r="B854" s="1">
        <v>46292</v>
      </c>
      <c r="C854" t="s">
        <v>1724</v>
      </c>
      <c r="D854" t="s">
        <v>38</v>
      </c>
      <c r="E854" t="s">
        <v>9</v>
      </c>
      <c r="F854">
        <v>599</v>
      </c>
      <c r="G854" t="s">
        <v>10</v>
      </c>
      <c r="H854" t="str">
        <f t="shared" si="44"/>
        <v>ORD26000853</v>
      </c>
      <c r="I854">
        <f>COUNTIFS(PG_Transactions!$AK:$AK,$H854,PG_Transactions!$E:$E,"CAPTURE",PG_Transactions!$AQ:$AQ,1)</f>
        <v>1</v>
      </c>
      <c r="J854">
        <f>SUMIFS(PG_Transactions!$G:$G,PG_Transactions!$AK:$AK,$H854,PG_Transactions!$E:$E,"CAPTURE",PG_Transactions!$AQ:$AQ,1)</f>
        <v>599</v>
      </c>
      <c r="K854">
        <f t="shared" si="45"/>
        <v>0</v>
      </c>
      <c r="L854" t="str">
        <f t="shared" si="46"/>
        <v>Amount Match</v>
      </c>
    </row>
    <row r="855" spans="1:12" hidden="1" x14ac:dyDescent="0.3">
      <c r="A855" t="s">
        <v>1725</v>
      </c>
      <c r="B855" s="1">
        <v>46278</v>
      </c>
      <c r="C855" t="s">
        <v>1726</v>
      </c>
      <c r="D855" t="s">
        <v>16</v>
      </c>
      <c r="E855" t="s">
        <v>9</v>
      </c>
      <c r="F855">
        <v>7998</v>
      </c>
      <c r="G855" t="s">
        <v>56</v>
      </c>
      <c r="H855" t="str">
        <f t="shared" si="44"/>
        <v>ORD26000854</v>
      </c>
      <c r="I855">
        <f>COUNTIFS(PG_Transactions!$AK:$AK,$H855,PG_Transactions!$E:$E,"CAPTURE",PG_Transactions!$AQ:$AQ,1)</f>
        <v>1</v>
      </c>
      <c r="J855">
        <f>SUMIFS(PG_Transactions!$G:$G,PG_Transactions!$AK:$AK,$H855,PG_Transactions!$E:$E,"CAPTURE",PG_Transactions!$AQ:$AQ,1)</f>
        <v>7998</v>
      </c>
      <c r="K855">
        <f t="shared" si="45"/>
        <v>0</v>
      </c>
      <c r="L855" t="str">
        <f t="shared" si="46"/>
        <v>Amount Match</v>
      </c>
    </row>
    <row r="856" spans="1:12" hidden="1" x14ac:dyDescent="0.3">
      <c r="A856" t="s">
        <v>1727</v>
      </c>
      <c r="B856" s="1">
        <v>46294</v>
      </c>
      <c r="C856" t="s">
        <v>1728</v>
      </c>
      <c r="D856" t="s">
        <v>32</v>
      </c>
      <c r="E856" t="s">
        <v>9</v>
      </c>
      <c r="F856">
        <v>4999</v>
      </c>
      <c r="G856" t="s">
        <v>10</v>
      </c>
      <c r="H856" t="str">
        <f t="shared" si="44"/>
        <v>ORD26000855</v>
      </c>
      <c r="I856">
        <f>COUNTIFS(PG_Transactions!$AK:$AK,$H856,PG_Transactions!$E:$E,"CAPTURE",PG_Transactions!$AQ:$AQ,1)</f>
        <v>1</v>
      </c>
      <c r="J856">
        <f>SUMIFS(PG_Transactions!$G:$G,PG_Transactions!$AK:$AK,$H856,PG_Transactions!$E:$E,"CAPTURE",PG_Transactions!$AQ:$AQ,1)</f>
        <v>4999</v>
      </c>
      <c r="K856">
        <f t="shared" si="45"/>
        <v>0</v>
      </c>
      <c r="L856" t="str">
        <f t="shared" si="46"/>
        <v>Amount Match</v>
      </c>
    </row>
    <row r="857" spans="1:12" hidden="1" x14ac:dyDescent="0.3">
      <c r="A857" t="s">
        <v>1729</v>
      </c>
      <c r="B857" s="1">
        <v>46285</v>
      </c>
      <c r="C857" t="s">
        <v>1730</v>
      </c>
      <c r="D857" t="s">
        <v>24</v>
      </c>
      <c r="E857" t="s">
        <v>9</v>
      </c>
      <c r="F857">
        <v>3499</v>
      </c>
      <c r="G857" t="s">
        <v>10</v>
      </c>
      <c r="H857" t="str">
        <f t="shared" si="44"/>
        <v>ORD26000856</v>
      </c>
      <c r="I857">
        <f>COUNTIFS(PG_Transactions!$AK:$AK,$H857,PG_Transactions!$E:$E,"CAPTURE",PG_Transactions!$AQ:$AQ,1)</f>
        <v>1</v>
      </c>
      <c r="J857">
        <f>SUMIFS(PG_Transactions!$G:$G,PG_Transactions!$AK:$AK,$H857,PG_Transactions!$E:$E,"CAPTURE",PG_Transactions!$AQ:$AQ,1)</f>
        <v>3499</v>
      </c>
      <c r="K857">
        <f t="shared" si="45"/>
        <v>0</v>
      </c>
      <c r="L857" t="str">
        <f t="shared" si="46"/>
        <v>Amount Match</v>
      </c>
    </row>
    <row r="858" spans="1:12" hidden="1" x14ac:dyDescent="0.3">
      <c r="A858" t="s">
        <v>1731</v>
      </c>
      <c r="B858" s="1">
        <v>46268</v>
      </c>
      <c r="C858" t="s">
        <v>1732</v>
      </c>
      <c r="D858" t="s">
        <v>51</v>
      </c>
      <c r="E858" t="s">
        <v>44</v>
      </c>
      <c r="F858" s="2">
        <v>2647</v>
      </c>
      <c r="G858" t="s">
        <v>10</v>
      </c>
      <c r="H858" t="str">
        <f t="shared" si="44"/>
        <v>ORD26000857</v>
      </c>
      <c r="I858">
        <f>COUNTIFS(PG_Transactions!$AK:$AK,$H858,PG_Transactions!$E:$E,"CAPTURE",PG_Transactions!$AQ:$AQ,1)</f>
        <v>1</v>
      </c>
      <c r="J858">
        <f>SUMIFS(PG_Transactions!$G:$G,PG_Transactions!$AK:$AK,$H858,PG_Transactions!$E:$E,"CAPTURE",PG_Transactions!$AQ:$AQ,1)</f>
        <v>2647</v>
      </c>
      <c r="K858">
        <f t="shared" si="45"/>
        <v>0</v>
      </c>
      <c r="L858" t="str">
        <f t="shared" si="46"/>
        <v>Amount Match</v>
      </c>
    </row>
    <row r="859" spans="1:12" hidden="1" x14ac:dyDescent="0.3">
      <c r="A859" t="s">
        <v>1733</v>
      </c>
      <c r="B859" s="1">
        <v>46278</v>
      </c>
      <c r="C859" t="s">
        <v>1734</v>
      </c>
      <c r="D859" t="s">
        <v>24</v>
      </c>
      <c r="E859" t="s">
        <v>9</v>
      </c>
      <c r="F859">
        <v>2498</v>
      </c>
      <c r="G859" t="s">
        <v>10</v>
      </c>
      <c r="H859" t="str">
        <f t="shared" si="44"/>
        <v>ORD26000858</v>
      </c>
      <c r="I859">
        <f>COUNTIFS(PG_Transactions!$AK:$AK,$H859,PG_Transactions!$E:$E,"CAPTURE",PG_Transactions!$AQ:$AQ,1)</f>
        <v>1</v>
      </c>
      <c r="J859">
        <f>SUMIFS(PG_Transactions!$G:$G,PG_Transactions!$AK:$AK,$H859,PG_Transactions!$E:$E,"CAPTURE",PG_Transactions!$AQ:$AQ,1)</f>
        <v>2498</v>
      </c>
      <c r="K859">
        <f t="shared" si="45"/>
        <v>0</v>
      </c>
      <c r="L859" t="str">
        <f t="shared" si="46"/>
        <v>Amount Match</v>
      </c>
    </row>
    <row r="860" spans="1:12" hidden="1" x14ac:dyDescent="0.3">
      <c r="A860" t="s">
        <v>1735</v>
      </c>
      <c r="B860" s="1">
        <v>46268</v>
      </c>
      <c r="C860" t="s">
        <v>1736</v>
      </c>
      <c r="D860" t="s">
        <v>8</v>
      </c>
      <c r="E860" t="s">
        <v>44</v>
      </c>
      <c r="F860">
        <v>999</v>
      </c>
      <c r="G860" t="s">
        <v>10</v>
      </c>
      <c r="H860" t="str">
        <f t="shared" si="44"/>
        <v>ORD26000859</v>
      </c>
      <c r="I860">
        <f>COUNTIFS(PG_Transactions!$AK:$AK,$H860,PG_Transactions!$E:$E,"CAPTURE",PG_Transactions!$AQ:$AQ,1)</f>
        <v>1</v>
      </c>
      <c r="J860">
        <f>SUMIFS(PG_Transactions!$G:$G,PG_Transactions!$AK:$AK,$H860,PG_Transactions!$E:$E,"CAPTURE",PG_Transactions!$AQ:$AQ,1)</f>
        <v>999</v>
      </c>
      <c r="K860">
        <f t="shared" si="45"/>
        <v>0</v>
      </c>
      <c r="L860" t="str">
        <f t="shared" si="46"/>
        <v>Amount Match</v>
      </c>
    </row>
    <row r="861" spans="1:12" hidden="1" x14ac:dyDescent="0.3">
      <c r="A861" t="s">
        <v>1737</v>
      </c>
      <c r="B861" s="1">
        <v>46268</v>
      </c>
      <c r="C861" t="s">
        <v>1738</v>
      </c>
      <c r="D861" t="s">
        <v>16</v>
      </c>
      <c r="E861" t="s">
        <v>9</v>
      </c>
      <c r="F861">
        <v>3499</v>
      </c>
      <c r="G861" t="s">
        <v>10</v>
      </c>
      <c r="H861" t="str">
        <f t="shared" si="44"/>
        <v>ORD26000860</v>
      </c>
      <c r="I861">
        <f>COUNTIFS(PG_Transactions!$AK:$AK,$H861,PG_Transactions!$E:$E,"CAPTURE",PG_Transactions!$AQ:$AQ,1)</f>
        <v>1</v>
      </c>
      <c r="J861">
        <f>SUMIFS(PG_Transactions!$G:$G,PG_Transactions!$AK:$AK,$H861,PG_Transactions!$E:$E,"CAPTURE",PG_Transactions!$AQ:$AQ,1)</f>
        <v>3499</v>
      </c>
      <c r="K861">
        <f t="shared" si="45"/>
        <v>0</v>
      </c>
      <c r="L861" t="str">
        <f t="shared" si="46"/>
        <v>Amount Match</v>
      </c>
    </row>
    <row r="862" spans="1:12" hidden="1" x14ac:dyDescent="0.3">
      <c r="A862" t="s">
        <v>1739</v>
      </c>
      <c r="B862" s="1">
        <v>46289</v>
      </c>
      <c r="C862" t="s">
        <v>1740</v>
      </c>
      <c r="D862" t="s">
        <v>41</v>
      </c>
      <c r="E862" t="s">
        <v>9</v>
      </c>
      <c r="F862">
        <v>2998</v>
      </c>
      <c r="G862" t="s">
        <v>10</v>
      </c>
      <c r="H862" t="str">
        <f t="shared" si="44"/>
        <v>ORD26000861</v>
      </c>
      <c r="I862">
        <f>COUNTIFS(PG_Transactions!$AK:$AK,$H862,PG_Transactions!$E:$E,"CAPTURE",PG_Transactions!$AQ:$AQ,1)</f>
        <v>1</v>
      </c>
      <c r="J862">
        <f>SUMIFS(PG_Transactions!$G:$G,PG_Transactions!$AK:$AK,$H862,PG_Transactions!$E:$E,"CAPTURE",PG_Transactions!$AQ:$AQ,1)</f>
        <v>2998</v>
      </c>
      <c r="K862">
        <f t="shared" si="45"/>
        <v>0</v>
      </c>
      <c r="L862" t="str">
        <f t="shared" si="46"/>
        <v>Amount Match</v>
      </c>
    </row>
    <row r="863" spans="1:12" hidden="1" x14ac:dyDescent="0.3">
      <c r="A863" t="s">
        <v>1741</v>
      </c>
      <c r="B863" s="1">
        <v>46284</v>
      </c>
      <c r="C863" t="s">
        <v>1742</v>
      </c>
      <c r="D863" t="s">
        <v>16</v>
      </c>
      <c r="E863" t="s">
        <v>9</v>
      </c>
      <c r="F863">
        <v>8997</v>
      </c>
      <c r="G863" t="s">
        <v>10</v>
      </c>
      <c r="H863" t="str">
        <f t="shared" si="44"/>
        <v>ORD26000862</v>
      </c>
      <c r="I863">
        <f>COUNTIFS(PG_Transactions!$AK:$AK,$H863,PG_Transactions!$E:$E,"CAPTURE",PG_Transactions!$AQ:$AQ,1)</f>
        <v>1</v>
      </c>
      <c r="J863">
        <f>SUMIFS(PG_Transactions!$G:$G,PG_Transactions!$AK:$AK,$H863,PG_Transactions!$E:$E,"CAPTURE",PG_Transactions!$AQ:$AQ,1)</f>
        <v>8997</v>
      </c>
      <c r="K863">
        <f t="shared" si="45"/>
        <v>0</v>
      </c>
      <c r="L863" t="str">
        <f t="shared" si="46"/>
        <v>Amount Match</v>
      </c>
    </row>
    <row r="864" spans="1:12" hidden="1" x14ac:dyDescent="0.3">
      <c r="A864" t="s">
        <v>1743</v>
      </c>
      <c r="B864" s="1">
        <v>46275</v>
      </c>
      <c r="C864" t="s">
        <v>1744</v>
      </c>
      <c r="D864" t="s">
        <v>51</v>
      </c>
      <c r="E864" t="s">
        <v>9</v>
      </c>
      <c r="F864">
        <v>3499</v>
      </c>
      <c r="G864" t="s">
        <v>10</v>
      </c>
      <c r="H864" t="str">
        <f t="shared" si="44"/>
        <v>ORD26000863</v>
      </c>
      <c r="I864">
        <f>COUNTIFS(PG_Transactions!$AK:$AK,$H864,PG_Transactions!$E:$E,"CAPTURE",PG_Transactions!$AQ:$AQ,1)</f>
        <v>1</v>
      </c>
      <c r="J864">
        <f>SUMIFS(PG_Transactions!$G:$G,PG_Transactions!$AK:$AK,$H864,PG_Transactions!$E:$E,"CAPTURE",PG_Transactions!$AQ:$AQ,1)</f>
        <v>3499</v>
      </c>
      <c r="K864">
        <f t="shared" si="45"/>
        <v>0</v>
      </c>
      <c r="L864" t="str">
        <f t="shared" si="46"/>
        <v>Amount Match</v>
      </c>
    </row>
    <row r="865" spans="1:12" hidden="1" x14ac:dyDescent="0.3">
      <c r="A865" t="s">
        <v>1745</v>
      </c>
      <c r="B865" s="1">
        <v>46269</v>
      </c>
      <c r="C865" t="s">
        <v>1746</v>
      </c>
      <c r="D865" t="s">
        <v>24</v>
      </c>
      <c r="E865" t="s">
        <v>17</v>
      </c>
      <c r="F865">
        <v>599</v>
      </c>
      <c r="G865" t="s">
        <v>10</v>
      </c>
      <c r="H865" t="str">
        <f t="shared" si="44"/>
        <v>ORD26000864</v>
      </c>
      <c r="I865">
        <f>COUNTIFS(PG_Transactions!$AK:$AK,$H865,PG_Transactions!$E:$E,"CAPTURE",PG_Transactions!$AQ:$AQ,1)</f>
        <v>1</v>
      </c>
      <c r="J865">
        <f>SUMIFS(PG_Transactions!$G:$G,PG_Transactions!$AK:$AK,$H865,PG_Transactions!$E:$E,"CAPTURE",PG_Transactions!$AQ:$AQ,1)</f>
        <v>599</v>
      </c>
      <c r="K865">
        <f t="shared" si="45"/>
        <v>0</v>
      </c>
      <c r="L865" t="str">
        <f t="shared" si="46"/>
        <v>Amount Match</v>
      </c>
    </row>
    <row r="866" spans="1:12" hidden="1" x14ac:dyDescent="0.3">
      <c r="A866" t="s">
        <v>1747</v>
      </c>
      <c r="B866" s="1">
        <v>46281</v>
      </c>
      <c r="C866" t="s">
        <v>1748</v>
      </c>
      <c r="D866" t="s">
        <v>13</v>
      </c>
      <c r="E866" t="s">
        <v>44</v>
      </c>
      <c r="F866">
        <v>6798</v>
      </c>
      <c r="G866" t="s">
        <v>10</v>
      </c>
      <c r="H866" t="str">
        <f t="shared" si="44"/>
        <v>ORD26000865</v>
      </c>
      <c r="I866">
        <f>COUNTIFS(PG_Transactions!$AK:$AK,$H866,PG_Transactions!$E:$E,"CAPTURE",PG_Transactions!$AQ:$AQ,1)</f>
        <v>1</v>
      </c>
      <c r="J866">
        <f>SUMIFS(PG_Transactions!$G:$G,PG_Transactions!$AK:$AK,$H866,PG_Transactions!$E:$E,"CAPTURE",PG_Transactions!$AQ:$AQ,1)</f>
        <v>6798</v>
      </c>
      <c r="K866">
        <f t="shared" si="45"/>
        <v>0</v>
      </c>
      <c r="L866" t="str">
        <f t="shared" si="46"/>
        <v>Amount Match</v>
      </c>
    </row>
    <row r="867" spans="1:12" hidden="1" x14ac:dyDescent="0.3">
      <c r="A867" t="s">
        <v>1749</v>
      </c>
      <c r="B867" s="1">
        <v>46284</v>
      </c>
      <c r="C867" t="s">
        <v>1750</v>
      </c>
      <c r="D867" t="s">
        <v>13</v>
      </c>
      <c r="E867" t="s">
        <v>17</v>
      </c>
      <c r="F867">
        <v>4297</v>
      </c>
      <c r="G867" t="s">
        <v>10</v>
      </c>
      <c r="H867" t="str">
        <f t="shared" si="44"/>
        <v>ORD26000866</v>
      </c>
      <c r="I867">
        <f>COUNTIFS(PG_Transactions!$AK:$AK,$H867,PG_Transactions!$E:$E,"CAPTURE",PG_Transactions!$AQ:$AQ,1)</f>
        <v>1</v>
      </c>
      <c r="J867">
        <f>SUMIFS(PG_Transactions!$G:$G,PG_Transactions!$AK:$AK,$H867,PG_Transactions!$E:$E,"CAPTURE",PG_Transactions!$AQ:$AQ,1)</f>
        <v>4297</v>
      </c>
      <c r="K867">
        <f t="shared" si="45"/>
        <v>0</v>
      </c>
      <c r="L867" t="str">
        <f t="shared" si="46"/>
        <v>Amount Match</v>
      </c>
    </row>
    <row r="868" spans="1:12" hidden="1" x14ac:dyDescent="0.3">
      <c r="A868" t="s">
        <v>1751</v>
      </c>
      <c r="B868" s="1">
        <v>46294</v>
      </c>
      <c r="C868" t="s">
        <v>1752</v>
      </c>
      <c r="D868" t="s">
        <v>65</v>
      </c>
      <c r="E868" t="s">
        <v>33</v>
      </c>
      <c r="F868">
        <v>3298</v>
      </c>
      <c r="G868" t="s">
        <v>10</v>
      </c>
      <c r="H868" t="str">
        <f t="shared" si="44"/>
        <v>ORD26000867</v>
      </c>
      <c r="I868">
        <f>COUNTIFS(PG_Transactions!$AK:$AK,$H868,PG_Transactions!$E:$E,"CAPTURE",PG_Transactions!$AQ:$AQ,1)</f>
        <v>1</v>
      </c>
      <c r="J868">
        <f>SUMIFS(PG_Transactions!$G:$G,PG_Transactions!$AK:$AK,$H868,PG_Transactions!$E:$E,"CAPTURE",PG_Transactions!$AQ:$AQ,1)</f>
        <v>3298</v>
      </c>
      <c r="K868">
        <f t="shared" si="45"/>
        <v>0</v>
      </c>
      <c r="L868" t="str">
        <f t="shared" si="46"/>
        <v>Amount Match</v>
      </c>
    </row>
    <row r="869" spans="1:12" hidden="1" x14ac:dyDescent="0.3">
      <c r="A869" t="s">
        <v>1753</v>
      </c>
      <c r="B869" s="1">
        <v>46271</v>
      </c>
      <c r="C869" t="s">
        <v>1754</v>
      </c>
      <c r="E869" t="s">
        <v>9</v>
      </c>
      <c r="F869">
        <v>299</v>
      </c>
      <c r="G869" t="s">
        <v>10</v>
      </c>
      <c r="H869" t="str">
        <f t="shared" si="44"/>
        <v>ORD26000868</v>
      </c>
      <c r="I869">
        <f>COUNTIFS(PG_Transactions!$AK:$AK,$H869,PG_Transactions!$E:$E,"CAPTURE",PG_Transactions!$AQ:$AQ,1)</f>
        <v>1</v>
      </c>
      <c r="J869">
        <f>SUMIFS(PG_Transactions!$G:$G,PG_Transactions!$AK:$AK,$H869,PG_Transactions!$E:$E,"CAPTURE",PG_Transactions!$AQ:$AQ,1)</f>
        <v>299</v>
      </c>
      <c r="K869">
        <f t="shared" si="45"/>
        <v>0</v>
      </c>
      <c r="L869" t="str">
        <f t="shared" si="46"/>
        <v>Amount Match</v>
      </c>
    </row>
    <row r="870" spans="1:12" hidden="1" x14ac:dyDescent="0.3">
      <c r="A870" t="s">
        <v>1755</v>
      </c>
      <c r="B870" s="1">
        <v>46292</v>
      </c>
      <c r="C870" t="s">
        <v>1756</v>
      </c>
      <c r="D870" t="s">
        <v>51</v>
      </c>
      <c r="E870" t="s">
        <v>9</v>
      </c>
      <c r="F870" s="2">
        <v>1798</v>
      </c>
      <c r="G870" t="s">
        <v>105</v>
      </c>
      <c r="H870" t="str">
        <f t="shared" si="44"/>
        <v>ORD26000869</v>
      </c>
      <c r="I870">
        <f>COUNTIFS(PG_Transactions!$AK:$AK,$H870,PG_Transactions!$E:$E,"CAPTURE",PG_Transactions!$AQ:$AQ,1)</f>
        <v>0</v>
      </c>
      <c r="J870">
        <f>SUMIFS(PG_Transactions!$G:$G,PG_Transactions!$AK:$AK,$H870,PG_Transactions!$E:$E,"CAPTURE",PG_Transactions!$AQ:$AQ,1)</f>
        <v>0</v>
      </c>
      <c r="K870">
        <f t="shared" si="45"/>
        <v>-1798</v>
      </c>
      <c r="L870" t="str">
        <f t="shared" si="46"/>
        <v>No Capture</v>
      </c>
    </row>
    <row r="871" spans="1:12" hidden="1" x14ac:dyDescent="0.3">
      <c r="A871" t="s">
        <v>1757</v>
      </c>
      <c r="B871" s="1">
        <v>46271</v>
      </c>
      <c r="C871" t="s">
        <v>1758</v>
      </c>
      <c r="D871" t="s">
        <v>51</v>
      </c>
      <c r="E871" t="s">
        <v>17</v>
      </c>
      <c r="F871">
        <v>6297</v>
      </c>
      <c r="G871" t="s">
        <v>10</v>
      </c>
      <c r="H871" t="str">
        <f t="shared" si="44"/>
        <v>ORD26000870</v>
      </c>
      <c r="I871">
        <f>COUNTIFS(PG_Transactions!$AK:$AK,$H871,PG_Transactions!$E:$E,"CAPTURE",PG_Transactions!$AQ:$AQ,1)</f>
        <v>1</v>
      </c>
      <c r="J871">
        <f>SUMIFS(PG_Transactions!$G:$G,PG_Transactions!$AK:$AK,$H871,PG_Transactions!$E:$E,"CAPTURE",PG_Transactions!$AQ:$AQ,1)</f>
        <v>6297</v>
      </c>
      <c r="K871">
        <f t="shared" si="45"/>
        <v>0</v>
      </c>
      <c r="L871" t="str">
        <f t="shared" si="46"/>
        <v>Amount Match</v>
      </c>
    </row>
    <row r="872" spans="1:12" hidden="1" x14ac:dyDescent="0.3">
      <c r="A872" t="s">
        <v>1759</v>
      </c>
      <c r="B872" s="1">
        <v>46280</v>
      </c>
      <c r="C872" t="s">
        <v>1760</v>
      </c>
      <c r="E872" t="s">
        <v>9</v>
      </c>
      <c r="F872">
        <v>3797</v>
      </c>
      <c r="G872" t="s">
        <v>10</v>
      </c>
      <c r="H872" t="str">
        <f t="shared" si="44"/>
        <v>ORD26000871</v>
      </c>
      <c r="I872">
        <f>COUNTIFS(PG_Transactions!$AK:$AK,$H872,PG_Transactions!$E:$E,"CAPTURE",PG_Transactions!$AQ:$AQ,1)</f>
        <v>1</v>
      </c>
      <c r="J872">
        <f>SUMIFS(PG_Transactions!$G:$G,PG_Transactions!$AK:$AK,$H872,PG_Transactions!$E:$E,"CAPTURE",PG_Transactions!$AQ:$AQ,1)</f>
        <v>3797</v>
      </c>
      <c r="K872">
        <f t="shared" si="45"/>
        <v>0</v>
      </c>
      <c r="L872" t="str">
        <f t="shared" si="46"/>
        <v>Amount Match</v>
      </c>
    </row>
    <row r="873" spans="1:12" hidden="1" x14ac:dyDescent="0.3">
      <c r="A873" t="s">
        <v>1761</v>
      </c>
      <c r="B873" s="1">
        <v>46292</v>
      </c>
      <c r="C873" t="s">
        <v>1762</v>
      </c>
      <c r="D873" t="s">
        <v>24</v>
      </c>
      <c r="E873" t="s">
        <v>17</v>
      </c>
      <c r="F873">
        <v>4999</v>
      </c>
      <c r="G873" t="s">
        <v>10</v>
      </c>
      <c r="H873" t="str">
        <f t="shared" si="44"/>
        <v>ORD26000872</v>
      </c>
      <c r="I873">
        <f>COUNTIFS(PG_Transactions!$AK:$AK,$H873,PG_Transactions!$E:$E,"CAPTURE",PG_Transactions!$AQ:$AQ,1)</f>
        <v>1</v>
      </c>
      <c r="J873">
        <f>SUMIFS(PG_Transactions!$G:$G,PG_Transactions!$AK:$AK,$H873,PG_Transactions!$E:$E,"CAPTURE",PG_Transactions!$AQ:$AQ,1)</f>
        <v>4999</v>
      </c>
      <c r="K873">
        <f t="shared" si="45"/>
        <v>0</v>
      </c>
      <c r="L873" t="str">
        <f t="shared" si="46"/>
        <v>Amount Match</v>
      </c>
    </row>
    <row r="874" spans="1:12" hidden="1" x14ac:dyDescent="0.3">
      <c r="A874" t="s">
        <v>1763</v>
      </c>
      <c r="B874" s="1">
        <v>46270</v>
      </c>
      <c r="C874" t="s">
        <v>1764</v>
      </c>
      <c r="D874" t="s">
        <v>38</v>
      </c>
      <c r="E874" t="s">
        <v>9</v>
      </c>
      <c r="F874">
        <v>3499</v>
      </c>
      <c r="G874" t="s">
        <v>10</v>
      </c>
      <c r="H874" t="str">
        <f t="shared" si="44"/>
        <v>ORD26000873</v>
      </c>
      <c r="I874">
        <f>COUNTIFS(PG_Transactions!$AK:$AK,$H874,PG_Transactions!$E:$E,"CAPTURE",PG_Transactions!$AQ:$AQ,1)</f>
        <v>1</v>
      </c>
      <c r="J874">
        <f>SUMIFS(PG_Transactions!$G:$G,PG_Transactions!$AK:$AK,$H874,PG_Transactions!$E:$E,"CAPTURE",PG_Transactions!$AQ:$AQ,1)</f>
        <v>3499</v>
      </c>
      <c r="K874">
        <f t="shared" si="45"/>
        <v>0</v>
      </c>
      <c r="L874" t="str">
        <f t="shared" si="46"/>
        <v>Amount Match</v>
      </c>
    </row>
    <row r="875" spans="1:12" hidden="1" x14ac:dyDescent="0.3">
      <c r="A875" t="s">
        <v>1765</v>
      </c>
      <c r="B875" s="1">
        <v>46272</v>
      </c>
      <c r="C875" t="s">
        <v>1766</v>
      </c>
      <c r="D875" t="s">
        <v>38</v>
      </c>
      <c r="E875" t="s">
        <v>17</v>
      </c>
      <c r="F875">
        <v>3397</v>
      </c>
      <c r="G875" t="s">
        <v>10</v>
      </c>
      <c r="H875" t="str">
        <f t="shared" si="44"/>
        <v>ORD26000874</v>
      </c>
      <c r="I875">
        <f>COUNTIFS(PG_Transactions!$AK:$AK,$H875,PG_Transactions!$E:$E,"CAPTURE",PG_Transactions!$AQ:$AQ,1)</f>
        <v>1</v>
      </c>
      <c r="J875">
        <f>SUMIFS(PG_Transactions!$G:$G,PG_Transactions!$AK:$AK,$H875,PG_Transactions!$E:$E,"CAPTURE",PG_Transactions!$AQ:$AQ,1)</f>
        <v>3397</v>
      </c>
      <c r="K875">
        <f t="shared" si="45"/>
        <v>0</v>
      </c>
      <c r="L875" t="str">
        <f t="shared" si="46"/>
        <v>Amount Match</v>
      </c>
    </row>
    <row r="876" spans="1:12" hidden="1" x14ac:dyDescent="0.3">
      <c r="A876" t="s">
        <v>1767</v>
      </c>
      <c r="B876" s="1">
        <v>46268</v>
      </c>
      <c r="C876" t="s">
        <v>1768</v>
      </c>
      <c r="D876" t="s">
        <v>16</v>
      </c>
      <c r="E876" t="s">
        <v>17</v>
      </c>
      <c r="F876">
        <v>6998</v>
      </c>
      <c r="G876" t="s">
        <v>10</v>
      </c>
      <c r="H876" t="str">
        <f t="shared" si="44"/>
        <v>ORD26000875</v>
      </c>
      <c r="I876">
        <f>COUNTIFS(PG_Transactions!$AK:$AK,$H876,PG_Transactions!$E:$E,"CAPTURE",PG_Transactions!$AQ:$AQ,1)</f>
        <v>1</v>
      </c>
      <c r="J876">
        <f>SUMIFS(PG_Transactions!$G:$G,PG_Transactions!$AK:$AK,$H876,PG_Transactions!$E:$E,"CAPTURE",PG_Transactions!$AQ:$AQ,1)</f>
        <v>6998</v>
      </c>
      <c r="K876">
        <f t="shared" si="45"/>
        <v>0</v>
      </c>
      <c r="L876" t="str">
        <f t="shared" si="46"/>
        <v>Amount Match</v>
      </c>
    </row>
    <row r="877" spans="1:12" hidden="1" x14ac:dyDescent="0.3">
      <c r="A877" t="s">
        <v>1769</v>
      </c>
      <c r="B877" s="1">
        <v>46285</v>
      </c>
      <c r="C877" t="s">
        <v>1770</v>
      </c>
      <c r="D877" t="s">
        <v>51</v>
      </c>
      <c r="E877" t="s">
        <v>44</v>
      </c>
      <c r="F877">
        <v>799</v>
      </c>
      <c r="G877" t="s">
        <v>10</v>
      </c>
      <c r="H877" t="str">
        <f t="shared" si="44"/>
        <v>ORD26000876</v>
      </c>
      <c r="I877">
        <f>COUNTIFS(PG_Transactions!$AK:$AK,$H877,PG_Transactions!$E:$E,"CAPTURE",PG_Transactions!$AQ:$AQ,1)</f>
        <v>1</v>
      </c>
      <c r="J877">
        <f>SUMIFS(PG_Transactions!$G:$G,PG_Transactions!$AK:$AK,$H877,PG_Transactions!$E:$E,"CAPTURE",PG_Transactions!$AQ:$AQ,1)</f>
        <v>799</v>
      </c>
      <c r="K877">
        <f t="shared" si="45"/>
        <v>0</v>
      </c>
      <c r="L877" t="str">
        <f t="shared" si="46"/>
        <v>Amount Match</v>
      </c>
    </row>
    <row r="878" spans="1:12" hidden="1" x14ac:dyDescent="0.3">
      <c r="A878" t="s">
        <v>1771</v>
      </c>
      <c r="B878" s="1">
        <v>46285</v>
      </c>
      <c r="C878" t="s">
        <v>1772</v>
      </c>
      <c r="D878" t="s">
        <v>27</v>
      </c>
      <c r="E878" t="s">
        <v>9</v>
      </c>
      <c r="F878">
        <v>3298</v>
      </c>
      <c r="G878" t="s">
        <v>10</v>
      </c>
      <c r="H878" t="str">
        <f t="shared" si="44"/>
        <v>ORD26000877</v>
      </c>
      <c r="I878">
        <f>COUNTIFS(PG_Transactions!$AK:$AK,$H878,PG_Transactions!$E:$E,"CAPTURE",PG_Transactions!$AQ:$AQ,1)</f>
        <v>1</v>
      </c>
      <c r="J878">
        <f>SUMIFS(PG_Transactions!$G:$G,PG_Transactions!$AK:$AK,$H878,PG_Transactions!$E:$E,"CAPTURE",PG_Transactions!$AQ:$AQ,1)</f>
        <v>3298</v>
      </c>
      <c r="K878">
        <f t="shared" si="45"/>
        <v>0</v>
      </c>
      <c r="L878" t="str">
        <f t="shared" si="46"/>
        <v>Amount Match</v>
      </c>
    </row>
    <row r="879" spans="1:12" hidden="1" x14ac:dyDescent="0.3">
      <c r="A879" t="s">
        <v>1773</v>
      </c>
      <c r="B879" s="1">
        <v>46273</v>
      </c>
      <c r="C879" t="s">
        <v>1774</v>
      </c>
      <c r="D879" t="s">
        <v>13</v>
      </c>
      <c r="E879" t="s">
        <v>9</v>
      </c>
      <c r="F879">
        <v>1697</v>
      </c>
      <c r="G879" t="s">
        <v>10</v>
      </c>
      <c r="H879" t="str">
        <f t="shared" si="44"/>
        <v>ORD26000878</v>
      </c>
      <c r="I879">
        <f>COUNTIFS(PG_Transactions!$AK:$AK,$H879,PG_Transactions!$E:$E,"CAPTURE",PG_Transactions!$AQ:$AQ,1)</f>
        <v>1</v>
      </c>
      <c r="J879">
        <f>SUMIFS(PG_Transactions!$G:$G,PG_Transactions!$AK:$AK,$H879,PG_Transactions!$E:$E,"CAPTURE",PG_Transactions!$AQ:$AQ,1)</f>
        <v>1697</v>
      </c>
      <c r="K879">
        <f t="shared" si="45"/>
        <v>0</v>
      </c>
      <c r="L879" t="str">
        <f t="shared" si="46"/>
        <v>Amount Match</v>
      </c>
    </row>
    <row r="880" spans="1:12" hidden="1" x14ac:dyDescent="0.3">
      <c r="A880" t="s">
        <v>1775</v>
      </c>
      <c r="B880" s="1">
        <v>46291</v>
      </c>
      <c r="C880" t="s">
        <v>1776</v>
      </c>
      <c r="D880" t="s">
        <v>13</v>
      </c>
      <c r="E880" t="s">
        <v>9</v>
      </c>
      <c r="F880">
        <v>2598</v>
      </c>
      <c r="G880" t="s">
        <v>10</v>
      </c>
      <c r="H880" t="str">
        <f t="shared" si="44"/>
        <v>ORD26000879</v>
      </c>
      <c r="I880">
        <f>COUNTIFS(PG_Transactions!$AK:$AK,$H880,PG_Transactions!$E:$E,"CAPTURE",PG_Transactions!$AQ:$AQ,1)</f>
        <v>1</v>
      </c>
      <c r="J880">
        <f>SUMIFS(PG_Transactions!$G:$G,PG_Transactions!$AK:$AK,$H880,PG_Transactions!$E:$E,"CAPTURE",PG_Transactions!$AQ:$AQ,1)</f>
        <v>2598</v>
      </c>
      <c r="K880">
        <f t="shared" si="45"/>
        <v>0</v>
      </c>
      <c r="L880" t="str">
        <f t="shared" si="46"/>
        <v>Amount Match</v>
      </c>
    </row>
    <row r="881" spans="1:12" hidden="1" x14ac:dyDescent="0.3">
      <c r="A881" t="s">
        <v>1777</v>
      </c>
      <c r="B881" s="1">
        <v>46266</v>
      </c>
      <c r="C881" t="s">
        <v>1778</v>
      </c>
      <c r="D881" t="s">
        <v>38</v>
      </c>
      <c r="E881" t="s">
        <v>9</v>
      </c>
      <c r="F881">
        <v>4897</v>
      </c>
      <c r="G881" t="s">
        <v>10</v>
      </c>
      <c r="H881" t="str">
        <f t="shared" si="44"/>
        <v>ORD26000880</v>
      </c>
      <c r="I881">
        <f>COUNTIFS(PG_Transactions!$AK:$AK,$H881,PG_Transactions!$E:$E,"CAPTURE",PG_Transactions!$AQ:$AQ,1)</f>
        <v>1</v>
      </c>
      <c r="J881">
        <f>SUMIFS(PG_Transactions!$G:$G,PG_Transactions!$AK:$AK,$H881,PG_Transactions!$E:$E,"CAPTURE",PG_Transactions!$AQ:$AQ,1)</f>
        <v>4897</v>
      </c>
      <c r="K881">
        <f t="shared" si="45"/>
        <v>0</v>
      </c>
      <c r="L881" t="str">
        <f t="shared" si="46"/>
        <v>Amount Match</v>
      </c>
    </row>
    <row r="882" spans="1:12" hidden="1" x14ac:dyDescent="0.3">
      <c r="A882" t="s">
        <v>1779</v>
      </c>
      <c r="B882" s="1">
        <v>46283</v>
      </c>
      <c r="C882" t="s">
        <v>1780</v>
      </c>
      <c r="D882" t="s">
        <v>16</v>
      </c>
      <c r="E882" t="s">
        <v>17</v>
      </c>
      <c r="F882" s="2">
        <v>4999</v>
      </c>
      <c r="G882" t="s">
        <v>10</v>
      </c>
      <c r="H882" t="str">
        <f t="shared" si="44"/>
        <v>ORD26000881</v>
      </c>
      <c r="I882">
        <f>COUNTIFS(PG_Transactions!$AK:$AK,$H882,PG_Transactions!$E:$E,"CAPTURE",PG_Transactions!$AQ:$AQ,1)</f>
        <v>1</v>
      </c>
      <c r="J882">
        <f>SUMIFS(PG_Transactions!$G:$G,PG_Transactions!$AK:$AK,$H882,PG_Transactions!$E:$E,"CAPTURE",PG_Transactions!$AQ:$AQ,1)</f>
        <v>4999</v>
      </c>
      <c r="K882">
        <f t="shared" si="45"/>
        <v>0</v>
      </c>
      <c r="L882" t="str">
        <f t="shared" si="46"/>
        <v>Amount Match</v>
      </c>
    </row>
    <row r="883" spans="1:12" hidden="1" x14ac:dyDescent="0.3">
      <c r="A883" t="s">
        <v>1781</v>
      </c>
      <c r="B883" s="1">
        <v>46289</v>
      </c>
      <c r="C883" t="s">
        <v>1782</v>
      </c>
      <c r="E883" t="s">
        <v>9</v>
      </c>
      <c r="F883">
        <v>2798</v>
      </c>
      <c r="G883" t="s">
        <v>10</v>
      </c>
      <c r="H883" t="str">
        <f t="shared" si="44"/>
        <v>ORD26000882</v>
      </c>
      <c r="I883">
        <f>COUNTIFS(PG_Transactions!$AK:$AK,$H883,PG_Transactions!$E:$E,"CAPTURE",PG_Transactions!$AQ:$AQ,1)</f>
        <v>1</v>
      </c>
      <c r="J883">
        <f>SUMIFS(PG_Transactions!$G:$G,PG_Transactions!$AK:$AK,$H883,PG_Transactions!$E:$E,"CAPTURE",PG_Transactions!$AQ:$AQ,1)</f>
        <v>2798</v>
      </c>
      <c r="K883">
        <f t="shared" si="45"/>
        <v>0</v>
      </c>
      <c r="L883" t="str">
        <f t="shared" si="46"/>
        <v>Amount Match</v>
      </c>
    </row>
    <row r="884" spans="1:12" hidden="1" x14ac:dyDescent="0.3">
      <c r="A884" t="s">
        <v>1783</v>
      </c>
      <c r="B884" s="1">
        <v>46295</v>
      </c>
      <c r="C884" t="s">
        <v>1784</v>
      </c>
      <c r="D884" t="s">
        <v>24</v>
      </c>
      <c r="E884" t="s">
        <v>9</v>
      </c>
      <c r="F884">
        <v>5298</v>
      </c>
      <c r="G884" t="s">
        <v>10</v>
      </c>
      <c r="H884" t="str">
        <f t="shared" si="44"/>
        <v>ORD26000883</v>
      </c>
      <c r="I884">
        <f>COUNTIFS(PG_Transactions!$AK:$AK,$H884,PG_Transactions!$E:$E,"CAPTURE",PG_Transactions!$AQ:$AQ,1)</f>
        <v>1</v>
      </c>
      <c r="J884">
        <f>SUMIFS(PG_Transactions!$G:$G,PG_Transactions!$AK:$AK,$H884,PG_Transactions!$E:$E,"CAPTURE",PG_Transactions!$AQ:$AQ,1)</f>
        <v>5298</v>
      </c>
      <c r="K884">
        <f t="shared" si="45"/>
        <v>0</v>
      </c>
      <c r="L884" t="str">
        <f t="shared" si="46"/>
        <v>Amount Match</v>
      </c>
    </row>
    <row r="885" spans="1:12" hidden="1" x14ac:dyDescent="0.3">
      <c r="A885" t="s">
        <v>1785</v>
      </c>
      <c r="B885" s="1">
        <v>46294</v>
      </c>
      <c r="C885" t="s">
        <v>1786</v>
      </c>
      <c r="D885" t="s">
        <v>38</v>
      </c>
      <c r="E885" t="s">
        <v>9</v>
      </c>
      <c r="F885">
        <v>2498</v>
      </c>
      <c r="G885" t="s">
        <v>10</v>
      </c>
      <c r="H885" t="str">
        <f t="shared" si="44"/>
        <v>ORD26000884</v>
      </c>
      <c r="I885">
        <f>COUNTIFS(PG_Transactions!$AK:$AK,$H885,PG_Transactions!$E:$E,"CAPTURE",PG_Transactions!$AQ:$AQ,1)</f>
        <v>1</v>
      </c>
      <c r="J885">
        <f>SUMIFS(PG_Transactions!$G:$G,PG_Transactions!$AK:$AK,$H885,PG_Transactions!$E:$E,"CAPTURE",PG_Transactions!$AQ:$AQ,1)</f>
        <v>2498</v>
      </c>
      <c r="K885">
        <f t="shared" si="45"/>
        <v>0</v>
      </c>
      <c r="L885" t="str">
        <f t="shared" si="46"/>
        <v>Amount Match</v>
      </c>
    </row>
    <row r="886" spans="1:12" hidden="1" x14ac:dyDescent="0.3">
      <c r="A886" t="s">
        <v>1787</v>
      </c>
      <c r="B886" s="1">
        <v>46275</v>
      </c>
      <c r="C886" t="s">
        <v>1788</v>
      </c>
      <c r="D886" t="s">
        <v>27</v>
      </c>
      <c r="E886" t="s">
        <v>9</v>
      </c>
      <c r="F886">
        <v>6498</v>
      </c>
      <c r="G886" t="s">
        <v>10</v>
      </c>
      <c r="H886" t="str">
        <f t="shared" si="44"/>
        <v>ORD26000885</v>
      </c>
      <c r="I886">
        <f>COUNTIFS(PG_Transactions!$AK:$AK,$H886,PG_Transactions!$E:$E,"CAPTURE",PG_Transactions!$AQ:$AQ,1)</f>
        <v>1</v>
      </c>
      <c r="J886">
        <f>SUMIFS(PG_Transactions!$G:$G,PG_Transactions!$AK:$AK,$H886,PG_Transactions!$E:$E,"CAPTURE",PG_Transactions!$AQ:$AQ,1)</f>
        <v>6498</v>
      </c>
      <c r="K886">
        <f t="shared" si="45"/>
        <v>0</v>
      </c>
      <c r="L886" t="str">
        <f t="shared" si="46"/>
        <v>Amount Match</v>
      </c>
    </row>
    <row r="887" spans="1:12" hidden="1" x14ac:dyDescent="0.3">
      <c r="A887" t="s">
        <v>1789</v>
      </c>
      <c r="B887" s="1">
        <v>46287</v>
      </c>
      <c r="C887" t="s">
        <v>1790</v>
      </c>
      <c r="D887" t="s">
        <v>51</v>
      </c>
      <c r="E887" t="s">
        <v>17</v>
      </c>
      <c r="F887">
        <v>4999</v>
      </c>
      <c r="G887" t="s">
        <v>105</v>
      </c>
      <c r="H887" t="str">
        <f t="shared" si="44"/>
        <v>ORD26000886</v>
      </c>
      <c r="I887">
        <f>COUNTIFS(PG_Transactions!$AK:$AK,$H887,PG_Transactions!$E:$E,"CAPTURE",PG_Transactions!$AQ:$AQ,1)</f>
        <v>0</v>
      </c>
      <c r="J887">
        <f>SUMIFS(PG_Transactions!$G:$G,PG_Transactions!$AK:$AK,$H887,PG_Transactions!$E:$E,"CAPTURE",PG_Transactions!$AQ:$AQ,1)</f>
        <v>0</v>
      </c>
      <c r="K887">
        <f t="shared" si="45"/>
        <v>-4999</v>
      </c>
      <c r="L887" t="str">
        <f t="shared" si="46"/>
        <v>No Capture</v>
      </c>
    </row>
    <row r="888" spans="1:12" hidden="1" x14ac:dyDescent="0.3">
      <c r="A888" t="s">
        <v>1791</v>
      </c>
      <c r="B888" s="1">
        <v>46274</v>
      </c>
      <c r="C888" t="s">
        <v>1792</v>
      </c>
      <c r="D888" t="s">
        <v>27</v>
      </c>
      <c r="E888" t="s">
        <v>17</v>
      </c>
      <c r="F888">
        <v>999</v>
      </c>
      <c r="G888" t="s">
        <v>56</v>
      </c>
      <c r="H888" t="str">
        <f t="shared" si="44"/>
        <v>ORD26000887</v>
      </c>
      <c r="I888">
        <f>COUNTIFS(PG_Transactions!$AK:$AK,$H888,PG_Transactions!$E:$E,"CAPTURE",PG_Transactions!$AQ:$AQ,1)</f>
        <v>1</v>
      </c>
      <c r="J888">
        <f>SUMIFS(PG_Transactions!$G:$G,PG_Transactions!$AK:$AK,$H888,PG_Transactions!$E:$E,"CAPTURE",PG_Transactions!$AQ:$AQ,1)</f>
        <v>999</v>
      </c>
      <c r="K888">
        <f t="shared" si="45"/>
        <v>0</v>
      </c>
      <c r="L888" t="str">
        <f t="shared" si="46"/>
        <v>Amount Match</v>
      </c>
    </row>
    <row r="889" spans="1:12" hidden="1" x14ac:dyDescent="0.3">
      <c r="A889" t="s">
        <v>1793</v>
      </c>
      <c r="B889" s="1">
        <v>46285</v>
      </c>
      <c r="C889" t="s">
        <v>1794</v>
      </c>
      <c r="D889" t="s">
        <v>41</v>
      </c>
      <c r="E889" t="s">
        <v>17</v>
      </c>
      <c r="F889">
        <v>2998</v>
      </c>
      <c r="G889" t="s">
        <v>10</v>
      </c>
      <c r="H889" t="str">
        <f t="shared" si="44"/>
        <v>ORD26000888</v>
      </c>
      <c r="I889">
        <f>COUNTIFS(PG_Transactions!$AK:$AK,$H889,PG_Transactions!$E:$E,"CAPTURE",PG_Transactions!$AQ:$AQ,1)</f>
        <v>1</v>
      </c>
      <c r="J889">
        <f>SUMIFS(PG_Transactions!$G:$G,PG_Transactions!$AK:$AK,$H889,PG_Transactions!$E:$E,"CAPTURE",PG_Transactions!$AQ:$AQ,1)</f>
        <v>2998</v>
      </c>
      <c r="K889">
        <f t="shared" si="45"/>
        <v>0</v>
      </c>
      <c r="L889" t="str">
        <f t="shared" si="46"/>
        <v>Amount Match</v>
      </c>
    </row>
    <row r="890" spans="1:12" hidden="1" x14ac:dyDescent="0.3">
      <c r="A890" t="s">
        <v>1795</v>
      </c>
      <c r="B890" s="1">
        <v>46288</v>
      </c>
      <c r="C890" t="s">
        <v>1796</v>
      </c>
      <c r="D890" t="s">
        <v>41</v>
      </c>
      <c r="E890" t="s">
        <v>9</v>
      </c>
      <c r="F890">
        <v>799</v>
      </c>
      <c r="G890" t="s">
        <v>10</v>
      </c>
      <c r="H890" t="str">
        <f t="shared" si="44"/>
        <v>ORD26000889</v>
      </c>
      <c r="I890">
        <f>COUNTIFS(PG_Transactions!$AK:$AK,$H890,PG_Transactions!$E:$E,"CAPTURE",PG_Transactions!$AQ:$AQ,1)</f>
        <v>1</v>
      </c>
      <c r="J890">
        <f>SUMIFS(PG_Transactions!$G:$G,PG_Transactions!$AK:$AK,$H890,PG_Transactions!$E:$E,"CAPTURE",PG_Transactions!$AQ:$AQ,1)</f>
        <v>799</v>
      </c>
      <c r="K890">
        <f t="shared" si="45"/>
        <v>0</v>
      </c>
      <c r="L890" t="str">
        <f t="shared" si="46"/>
        <v>Amount Match</v>
      </c>
    </row>
    <row r="891" spans="1:12" hidden="1" x14ac:dyDescent="0.3">
      <c r="A891" t="s">
        <v>1797</v>
      </c>
      <c r="B891" s="1">
        <v>46280</v>
      </c>
      <c r="C891" t="s">
        <v>1798</v>
      </c>
      <c r="D891" t="s">
        <v>65</v>
      </c>
      <c r="E891" t="s">
        <v>9</v>
      </c>
      <c r="F891">
        <v>599</v>
      </c>
      <c r="G891" t="s">
        <v>10</v>
      </c>
      <c r="H891" t="str">
        <f t="shared" si="44"/>
        <v>ORD26000890</v>
      </c>
      <c r="I891">
        <f>COUNTIFS(PG_Transactions!$AK:$AK,$H891,PG_Transactions!$E:$E,"CAPTURE",PG_Transactions!$AQ:$AQ,1)</f>
        <v>1</v>
      </c>
      <c r="J891">
        <f>SUMIFS(PG_Transactions!$G:$G,PG_Transactions!$AK:$AK,$H891,PG_Transactions!$E:$E,"CAPTURE",PG_Transactions!$AQ:$AQ,1)</f>
        <v>599</v>
      </c>
      <c r="K891">
        <f t="shared" si="45"/>
        <v>0</v>
      </c>
      <c r="L891" t="str">
        <f t="shared" si="46"/>
        <v>Amount Match</v>
      </c>
    </row>
    <row r="892" spans="1:12" hidden="1" x14ac:dyDescent="0.3">
      <c r="A892" t="s">
        <v>1799</v>
      </c>
      <c r="B892" s="1">
        <v>46290</v>
      </c>
      <c r="C892" t="s">
        <v>1800</v>
      </c>
      <c r="D892" t="s">
        <v>38</v>
      </c>
      <c r="E892" t="s">
        <v>9</v>
      </c>
      <c r="F892">
        <v>349</v>
      </c>
      <c r="G892" t="s">
        <v>10</v>
      </c>
      <c r="H892" t="str">
        <f t="shared" si="44"/>
        <v>ORD26000891</v>
      </c>
      <c r="I892">
        <f>COUNTIFS(PG_Transactions!$AK:$AK,$H892,PG_Transactions!$E:$E,"CAPTURE",PG_Transactions!$AQ:$AQ,1)</f>
        <v>1</v>
      </c>
      <c r="J892">
        <f>SUMIFS(PG_Transactions!$G:$G,PG_Transactions!$AK:$AK,$H892,PG_Transactions!$E:$E,"CAPTURE",PG_Transactions!$AQ:$AQ,1)</f>
        <v>349</v>
      </c>
      <c r="K892">
        <f t="shared" si="45"/>
        <v>0</v>
      </c>
      <c r="L892" t="str">
        <f t="shared" si="46"/>
        <v>Amount Match</v>
      </c>
    </row>
    <row r="893" spans="1:12" hidden="1" x14ac:dyDescent="0.3">
      <c r="A893" t="s">
        <v>1801</v>
      </c>
      <c r="B893" s="1">
        <v>46270</v>
      </c>
      <c r="C893" t="s">
        <v>1802</v>
      </c>
      <c r="D893" t="s">
        <v>32</v>
      </c>
      <c r="E893" t="s">
        <v>17</v>
      </c>
      <c r="F893">
        <v>999</v>
      </c>
      <c r="G893" t="s">
        <v>105</v>
      </c>
      <c r="H893" t="str">
        <f t="shared" si="44"/>
        <v>ORD26000892</v>
      </c>
      <c r="I893">
        <f>COUNTIFS(PG_Transactions!$AK:$AK,$H893,PG_Transactions!$E:$E,"CAPTURE",PG_Transactions!$AQ:$AQ,1)</f>
        <v>0</v>
      </c>
      <c r="J893">
        <f>SUMIFS(PG_Transactions!$G:$G,PG_Transactions!$AK:$AK,$H893,PG_Transactions!$E:$E,"CAPTURE",PG_Transactions!$AQ:$AQ,1)</f>
        <v>0</v>
      </c>
      <c r="K893">
        <f t="shared" si="45"/>
        <v>-999</v>
      </c>
      <c r="L893" t="str">
        <f t="shared" si="46"/>
        <v>No Capture</v>
      </c>
    </row>
    <row r="894" spans="1:12" hidden="1" x14ac:dyDescent="0.3">
      <c r="A894" t="s">
        <v>1803</v>
      </c>
      <c r="B894" s="1">
        <v>46290</v>
      </c>
      <c r="C894" t="s">
        <v>1804</v>
      </c>
      <c r="D894" t="s">
        <v>51</v>
      </c>
      <c r="E894" t="s">
        <v>9</v>
      </c>
      <c r="F894">
        <v>499</v>
      </c>
      <c r="G894" t="s">
        <v>10</v>
      </c>
      <c r="H894" t="str">
        <f t="shared" si="44"/>
        <v>ORD26000893</v>
      </c>
      <c r="I894">
        <f>COUNTIFS(PG_Transactions!$AK:$AK,$H894,PG_Transactions!$E:$E,"CAPTURE",PG_Transactions!$AQ:$AQ,1)</f>
        <v>1</v>
      </c>
      <c r="J894">
        <f>SUMIFS(PG_Transactions!$G:$G,PG_Transactions!$AK:$AK,$H894,PG_Transactions!$E:$E,"CAPTURE",PG_Transactions!$AQ:$AQ,1)</f>
        <v>499</v>
      </c>
      <c r="K894">
        <f t="shared" si="45"/>
        <v>0</v>
      </c>
      <c r="L894" t="str">
        <f t="shared" si="46"/>
        <v>Amount Match</v>
      </c>
    </row>
    <row r="895" spans="1:12" hidden="1" x14ac:dyDescent="0.3">
      <c r="A895" t="s">
        <v>1805</v>
      </c>
      <c r="B895" s="1">
        <v>46272</v>
      </c>
      <c r="C895" t="s">
        <v>1806</v>
      </c>
      <c r="D895" t="s">
        <v>32</v>
      </c>
      <c r="E895" t="s">
        <v>9</v>
      </c>
      <c r="F895">
        <v>3097</v>
      </c>
      <c r="G895" t="s">
        <v>10</v>
      </c>
      <c r="H895" t="str">
        <f t="shared" si="44"/>
        <v>ORD26000894</v>
      </c>
      <c r="I895">
        <f>COUNTIFS(PG_Transactions!$AK:$AK,$H895,PG_Transactions!$E:$E,"CAPTURE",PG_Transactions!$AQ:$AQ,1)</f>
        <v>1</v>
      </c>
      <c r="J895">
        <f>SUMIFS(PG_Transactions!$G:$G,PG_Transactions!$AK:$AK,$H895,PG_Transactions!$E:$E,"CAPTURE",PG_Transactions!$AQ:$AQ,1)</f>
        <v>3097</v>
      </c>
      <c r="K895">
        <f t="shared" si="45"/>
        <v>0</v>
      </c>
      <c r="L895" t="str">
        <f t="shared" si="46"/>
        <v>Amount Match</v>
      </c>
    </row>
    <row r="896" spans="1:12" hidden="1" x14ac:dyDescent="0.3">
      <c r="A896" t="s">
        <v>1807</v>
      </c>
      <c r="B896" s="1">
        <v>46295</v>
      </c>
      <c r="C896" t="s">
        <v>1808</v>
      </c>
      <c r="D896" t="s">
        <v>24</v>
      </c>
      <c r="E896" t="s">
        <v>33</v>
      </c>
      <c r="F896">
        <v>2999</v>
      </c>
      <c r="G896" t="s">
        <v>10</v>
      </c>
      <c r="H896" t="str">
        <f t="shared" si="44"/>
        <v>ORD26000895</v>
      </c>
      <c r="I896">
        <f>COUNTIFS(PG_Transactions!$AK:$AK,$H896,PG_Transactions!$E:$E,"CAPTURE",PG_Transactions!$AQ:$AQ,1)</f>
        <v>1</v>
      </c>
      <c r="J896">
        <f>SUMIFS(PG_Transactions!$G:$G,PG_Transactions!$AK:$AK,$H896,PG_Transactions!$E:$E,"CAPTURE",PG_Transactions!$AQ:$AQ,1)</f>
        <v>2999</v>
      </c>
      <c r="K896">
        <f t="shared" si="45"/>
        <v>0</v>
      </c>
      <c r="L896" t="str">
        <f t="shared" si="46"/>
        <v>Amount Match</v>
      </c>
    </row>
    <row r="897" spans="1:12" hidden="1" x14ac:dyDescent="0.3">
      <c r="A897" t="s">
        <v>1809</v>
      </c>
      <c r="B897" s="1">
        <v>46294</v>
      </c>
      <c r="C897" t="s">
        <v>1810</v>
      </c>
      <c r="E897" t="s">
        <v>17</v>
      </c>
      <c r="F897">
        <v>349</v>
      </c>
      <c r="G897" t="s">
        <v>10</v>
      </c>
      <c r="H897" t="str">
        <f t="shared" si="44"/>
        <v>ORD26000896</v>
      </c>
      <c r="I897">
        <f>COUNTIFS(PG_Transactions!$AK:$AK,$H897,PG_Transactions!$E:$E,"CAPTURE",PG_Transactions!$AQ:$AQ,1)</f>
        <v>1</v>
      </c>
      <c r="J897">
        <f>SUMIFS(PG_Transactions!$G:$G,PG_Transactions!$AK:$AK,$H897,PG_Transactions!$E:$E,"CAPTURE",PG_Transactions!$AQ:$AQ,1)</f>
        <v>349</v>
      </c>
      <c r="K897">
        <f t="shared" si="45"/>
        <v>0</v>
      </c>
      <c r="L897" t="str">
        <f t="shared" si="46"/>
        <v>Amount Match</v>
      </c>
    </row>
    <row r="898" spans="1:12" hidden="1" x14ac:dyDescent="0.3">
      <c r="A898" t="s">
        <v>1811</v>
      </c>
      <c r="B898" s="1">
        <v>46284</v>
      </c>
      <c r="C898" t="s">
        <v>1812</v>
      </c>
      <c r="D898" t="s">
        <v>32</v>
      </c>
      <c r="E898" t="s">
        <v>9</v>
      </c>
      <c r="F898">
        <v>2999</v>
      </c>
      <c r="G898" t="s">
        <v>105</v>
      </c>
      <c r="H898" t="str">
        <f t="shared" si="44"/>
        <v>ORD26000897</v>
      </c>
      <c r="I898">
        <f>COUNTIFS(PG_Transactions!$AK:$AK,$H898,PG_Transactions!$E:$E,"CAPTURE",PG_Transactions!$AQ:$AQ,1)</f>
        <v>0</v>
      </c>
      <c r="J898">
        <f>SUMIFS(PG_Transactions!$G:$G,PG_Transactions!$AK:$AK,$H898,PG_Transactions!$E:$E,"CAPTURE",PG_Transactions!$AQ:$AQ,1)</f>
        <v>0</v>
      </c>
      <c r="K898">
        <f t="shared" si="45"/>
        <v>-2999</v>
      </c>
      <c r="L898" t="str">
        <f t="shared" si="46"/>
        <v>No Capture</v>
      </c>
    </row>
    <row r="899" spans="1:12" hidden="1" x14ac:dyDescent="0.3">
      <c r="A899" t="s">
        <v>1813</v>
      </c>
      <c r="B899" s="1">
        <v>46274</v>
      </c>
      <c r="C899" t="s">
        <v>1814</v>
      </c>
      <c r="D899" t="s">
        <v>51</v>
      </c>
      <c r="E899" t="s">
        <v>9</v>
      </c>
      <c r="F899">
        <v>5998</v>
      </c>
      <c r="G899" t="s">
        <v>10</v>
      </c>
      <c r="H899" t="str">
        <f t="shared" ref="H899:H962" si="47">UPPER(SUBSTITUTE(TRIM(A899),"-",""))</f>
        <v>ORD26000898</v>
      </c>
      <c r="I899">
        <f>COUNTIFS(PG_Transactions!$AK:$AK,$H899,PG_Transactions!$E:$E,"CAPTURE",PG_Transactions!$AQ:$AQ,1)</f>
        <v>1</v>
      </c>
      <c r="J899">
        <f>SUMIFS(PG_Transactions!$G:$G,PG_Transactions!$AK:$AK,$H899,PG_Transactions!$E:$E,"CAPTURE",PG_Transactions!$AQ:$AQ,1)</f>
        <v>5998</v>
      </c>
      <c r="K899">
        <f t="shared" ref="K899:K962" si="48">ROUND(J899-F899,2)</f>
        <v>0</v>
      </c>
      <c r="L899" t="str">
        <f t="shared" ref="L899:L962" si="49">IF(I899=0,"No Capture",IF(I899&gt;1,"Multiple Capture Rows - Review",IF(ABS(K899)&lt;0.01,"Amount Match",IF(K899&lt;0,"Captured Less Than Order","Captured More Than Order"))))</f>
        <v>Amount Match</v>
      </c>
    </row>
    <row r="900" spans="1:12" hidden="1" x14ac:dyDescent="0.3">
      <c r="A900" t="s">
        <v>1815</v>
      </c>
      <c r="B900" s="1">
        <v>46274</v>
      </c>
      <c r="C900" t="s">
        <v>1816</v>
      </c>
      <c r="D900" t="s">
        <v>13</v>
      </c>
      <c r="E900" t="s">
        <v>17</v>
      </c>
      <c r="F900">
        <v>299</v>
      </c>
      <c r="G900" t="s">
        <v>70</v>
      </c>
      <c r="H900" t="str">
        <f t="shared" si="47"/>
        <v>ORD26000899</v>
      </c>
      <c r="I900">
        <f>COUNTIFS(PG_Transactions!$AK:$AK,$H900,PG_Transactions!$E:$E,"CAPTURE",PG_Transactions!$AQ:$AQ,1)</f>
        <v>0</v>
      </c>
      <c r="J900">
        <f>SUMIFS(PG_Transactions!$G:$G,PG_Transactions!$AK:$AK,$H900,PG_Transactions!$E:$E,"CAPTURE",PG_Transactions!$AQ:$AQ,1)</f>
        <v>0</v>
      </c>
      <c r="K900">
        <f t="shared" si="48"/>
        <v>-299</v>
      </c>
      <c r="L900" t="str">
        <f t="shared" si="49"/>
        <v>No Capture</v>
      </c>
    </row>
    <row r="901" spans="1:12" hidden="1" x14ac:dyDescent="0.3">
      <c r="A901" t="s">
        <v>1817</v>
      </c>
      <c r="B901" s="1">
        <v>46283</v>
      </c>
      <c r="C901" t="s">
        <v>1818</v>
      </c>
      <c r="D901" t="s">
        <v>27</v>
      </c>
      <c r="E901" t="s">
        <v>9</v>
      </c>
      <c r="F901">
        <v>1799</v>
      </c>
      <c r="G901" t="s">
        <v>10</v>
      </c>
      <c r="H901" t="str">
        <f t="shared" si="47"/>
        <v>ORD26000900</v>
      </c>
      <c r="I901">
        <f>COUNTIFS(PG_Transactions!$AK:$AK,$H901,PG_Transactions!$E:$E,"CAPTURE",PG_Transactions!$AQ:$AQ,1)</f>
        <v>1</v>
      </c>
      <c r="J901">
        <f>SUMIFS(PG_Transactions!$G:$G,PG_Transactions!$AK:$AK,$H901,PG_Transactions!$E:$E,"CAPTURE",PG_Transactions!$AQ:$AQ,1)</f>
        <v>1799</v>
      </c>
      <c r="K901">
        <f t="shared" si="48"/>
        <v>0</v>
      </c>
      <c r="L901" t="str">
        <f t="shared" si="49"/>
        <v>Amount Match</v>
      </c>
    </row>
    <row r="902" spans="1:12" hidden="1" x14ac:dyDescent="0.3">
      <c r="A902" t="s">
        <v>1819</v>
      </c>
      <c r="B902" s="1">
        <v>46273</v>
      </c>
      <c r="C902" t="s">
        <v>1820</v>
      </c>
      <c r="D902" t="s">
        <v>24</v>
      </c>
      <c r="E902" t="s">
        <v>44</v>
      </c>
      <c r="F902">
        <v>349</v>
      </c>
      <c r="G902" t="s">
        <v>10</v>
      </c>
      <c r="H902" t="str">
        <f t="shared" si="47"/>
        <v>ORD26000901</v>
      </c>
      <c r="I902">
        <f>COUNTIFS(PG_Transactions!$AK:$AK,$H902,PG_Transactions!$E:$E,"CAPTURE",PG_Transactions!$AQ:$AQ,1)</f>
        <v>1</v>
      </c>
      <c r="J902">
        <f>SUMIFS(PG_Transactions!$G:$G,PG_Transactions!$AK:$AK,$H902,PG_Transactions!$E:$E,"CAPTURE",PG_Transactions!$AQ:$AQ,1)</f>
        <v>349</v>
      </c>
      <c r="K902">
        <f t="shared" si="48"/>
        <v>0</v>
      </c>
      <c r="L902" t="str">
        <f t="shared" si="49"/>
        <v>Amount Match</v>
      </c>
    </row>
    <row r="903" spans="1:12" hidden="1" x14ac:dyDescent="0.3">
      <c r="A903" t="s">
        <v>1821</v>
      </c>
      <c r="B903" s="1">
        <v>46267</v>
      </c>
      <c r="C903" t="s">
        <v>1822</v>
      </c>
      <c r="D903" t="s">
        <v>16</v>
      </c>
      <c r="E903" t="s">
        <v>17</v>
      </c>
      <c r="F903">
        <v>299</v>
      </c>
      <c r="G903" t="s">
        <v>10</v>
      </c>
      <c r="H903" t="str">
        <f t="shared" si="47"/>
        <v>ORD26000902</v>
      </c>
      <c r="I903">
        <f>COUNTIFS(PG_Transactions!$AK:$AK,$H903,PG_Transactions!$E:$E,"CAPTURE",PG_Transactions!$AQ:$AQ,1)</f>
        <v>1</v>
      </c>
      <c r="J903">
        <f>SUMIFS(PG_Transactions!$G:$G,PG_Transactions!$AK:$AK,$H903,PG_Transactions!$E:$E,"CAPTURE",PG_Transactions!$AQ:$AQ,1)</f>
        <v>299</v>
      </c>
      <c r="K903">
        <f t="shared" si="48"/>
        <v>0</v>
      </c>
      <c r="L903" t="str">
        <f t="shared" si="49"/>
        <v>Amount Match</v>
      </c>
    </row>
    <row r="904" spans="1:12" hidden="1" x14ac:dyDescent="0.3">
      <c r="A904" t="s">
        <v>1823</v>
      </c>
      <c r="B904" s="1">
        <v>46267</v>
      </c>
      <c r="C904" t="s">
        <v>1824</v>
      </c>
      <c r="D904" t="s">
        <v>24</v>
      </c>
      <c r="E904" t="s">
        <v>17</v>
      </c>
      <c r="F904">
        <v>1299</v>
      </c>
      <c r="G904" t="s">
        <v>10</v>
      </c>
      <c r="H904" t="str">
        <f t="shared" si="47"/>
        <v>ORD26000903</v>
      </c>
      <c r="I904">
        <f>COUNTIFS(PG_Transactions!$AK:$AK,$H904,PG_Transactions!$E:$E,"CAPTURE",PG_Transactions!$AQ:$AQ,1)</f>
        <v>1</v>
      </c>
      <c r="J904">
        <f>SUMIFS(PG_Transactions!$G:$G,PG_Transactions!$AK:$AK,$H904,PG_Transactions!$E:$E,"CAPTURE",PG_Transactions!$AQ:$AQ,1)</f>
        <v>1299</v>
      </c>
      <c r="K904">
        <f t="shared" si="48"/>
        <v>0</v>
      </c>
      <c r="L904" t="str">
        <f t="shared" si="49"/>
        <v>Amount Match</v>
      </c>
    </row>
    <row r="905" spans="1:12" hidden="1" x14ac:dyDescent="0.3">
      <c r="A905" t="s">
        <v>1825</v>
      </c>
      <c r="B905" s="1">
        <v>46285</v>
      </c>
      <c r="C905" t="s">
        <v>1826</v>
      </c>
      <c r="D905" t="s">
        <v>38</v>
      </c>
      <c r="E905" t="s">
        <v>9</v>
      </c>
      <c r="F905">
        <v>799</v>
      </c>
      <c r="G905" t="s">
        <v>10</v>
      </c>
      <c r="H905" t="str">
        <f t="shared" si="47"/>
        <v>ORD26000904</v>
      </c>
      <c r="I905">
        <f>COUNTIFS(PG_Transactions!$AK:$AK,$H905,PG_Transactions!$E:$E,"CAPTURE",PG_Transactions!$AQ:$AQ,1)</f>
        <v>1</v>
      </c>
      <c r="J905">
        <f>SUMIFS(PG_Transactions!$G:$G,PG_Transactions!$AK:$AK,$H905,PG_Transactions!$E:$E,"CAPTURE",PG_Transactions!$AQ:$AQ,1)</f>
        <v>799</v>
      </c>
      <c r="K905">
        <f t="shared" si="48"/>
        <v>0</v>
      </c>
      <c r="L905" t="str">
        <f t="shared" si="49"/>
        <v>Amount Match</v>
      </c>
    </row>
    <row r="906" spans="1:12" hidden="1" x14ac:dyDescent="0.3">
      <c r="A906" t="s">
        <v>1827</v>
      </c>
      <c r="B906" s="1">
        <v>46268</v>
      </c>
      <c r="C906" t="s">
        <v>1828</v>
      </c>
      <c r="D906" t="s">
        <v>8</v>
      </c>
      <c r="E906" t="s">
        <v>33</v>
      </c>
      <c r="F906">
        <v>2998</v>
      </c>
      <c r="G906" t="s">
        <v>10</v>
      </c>
      <c r="H906" t="str">
        <f t="shared" si="47"/>
        <v>ORD26000905</v>
      </c>
      <c r="I906">
        <f>COUNTIFS(PG_Transactions!$AK:$AK,$H906,PG_Transactions!$E:$E,"CAPTURE",PG_Transactions!$AQ:$AQ,1)</f>
        <v>1</v>
      </c>
      <c r="J906">
        <f>SUMIFS(PG_Transactions!$G:$G,PG_Transactions!$AK:$AK,$H906,PG_Transactions!$E:$E,"CAPTURE",PG_Transactions!$AQ:$AQ,1)</f>
        <v>2998</v>
      </c>
      <c r="K906">
        <f t="shared" si="48"/>
        <v>0</v>
      </c>
      <c r="L906" t="str">
        <f t="shared" si="49"/>
        <v>Amount Match</v>
      </c>
    </row>
    <row r="907" spans="1:12" hidden="1" x14ac:dyDescent="0.3">
      <c r="A907" t="s">
        <v>1829</v>
      </c>
      <c r="B907" s="1">
        <v>46280</v>
      </c>
      <c r="C907" t="s">
        <v>1830</v>
      </c>
      <c r="D907" t="s">
        <v>13</v>
      </c>
      <c r="E907" t="s">
        <v>17</v>
      </c>
      <c r="F907">
        <v>2999</v>
      </c>
      <c r="G907" t="s">
        <v>10</v>
      </c>
      <c r="H907" t="str">
        <f t="shared" si="47"/>
        <v>ORD26000906</v>
      </c>
      <c r="I907">
        <f>COUNTIFS(PG_Transactions!$AK:$AK,$H907,PG_Transactions!$E:$E,"CAPTURE",PG_Transactions!$AQ:$AQ,1)</f>
        <v>1</v>
      </c>
      <c r="J907">
        <f>SUMIFS(PG_Transactions!$G:$G,PG_Transactions!$AK:$AK,$H907,PG_Transactions!$E:$E,"CAPTURE",PG_Transactions!$AQ:$AQ,1)</f>
        <v>2999</v>
      </c>
      <c r="K907">
        <f t="shared" si="48"/>
        <v>0</v>
      </c>
      <c r="L907" t="str">
        <f t="shared" si="49"/>
        <v>Amount Match</v>
      </c>
    </row>
    <row r="908" spans="1:12" hidden="1" x14ac:dyDescent="0.3">
      <c r="A908" t="s">
        <v>1831</v>
      </c>
      <c r="B908" s="1">
        <v>46273</v>
      </c>
      <c r="C908" t="s">
        <v>1832</v>
      </c>
      <c r="D908" t="s">
        <v>16</v>
      </c>
      <c r="E908" t="s">
        <v>9</v>
      </c>
      <c r="F908">
        <v>7999</v>
      </c>
      <c r="G908" t="s">
        <v>105</v>
      </c>
      <c r="H908" t="str">
        <f t="shared" si="47"/>
        <v>ORD26000907</v>
      </c>
      <c r="I908">
        <f>COUNTIFS(PG_Transactions!$AK:$AK,$H908,PG_Transactions!$E:$E,"CAPTURE",PG_Transactions!$AQ:$AQ,1)</f>
        <v>0</v>
      </c>
      <c r="J908">
        <f>SUMIFS(PG_Transactions!$G:$G,PG_Transactions!$AK:$AK,$H908,PG_Transactions!$E:$E,"CAPTURE",PG_Transactions!$AQ:$AQ,1)</f>
        <v>0</v>
      </c>
      <c r="K908">
        <f t="shared" si="48"/>
        <v>-7999</v>
      </c>
      <c r="L908" t="str">
        <f t="shared" si="49"/>
        <v>No Capture</v>
      </c>
    </row>
    <row r="909" spans="1:12" hidden="1" x14ac:dyDescent="0.3">
      <c r="A909" t="s">
        <v>1833</v>
      </c>
      <c r="B909" s="1">
        <v>46271</v>
      </c>
      <c r="C909" t="s">
        <v>1834</v>
      </c>
      <c r="D909" t="s">
        <v>65</v>
      </c>
      <c r="E909" t="s">
        <v>9</v>
      </c>
      <c r="F909">
        <v>8997</v>
      </c>
      <c r="G909" t="s">
        <v>10</v>
      </c>
      <c r="H909" t="str">
        <f t="shared" si="47"/>
        <v>ORD26000908</v>
      </c>
      <c r="I909">
        <f>COUNTIFS(PG_Transactions!$AK:$AK,$H909,PG_Transactions!$E:$E,"CAPTURE",PG_Transactions!$AQ:$AQ,1)</f>
        <v>1</v>
      </c>
      <c r="J909">
        <f>SUMIFS(PG_Transactions!$G:$G,PG_Transactions!$AK:$AK,$H909,PG_Transactions!$E:$E,"CAPTURE",PG_Transactions!$AQ:$AQ,1)</f>
        <v>8997</v>
      </c>
      <c r="K909">
        <f t="shared" si="48"/>
        <v>0</v>
      </c>
      <c r="L909" t="str">
        <f t="shared" si="49"/>
        <v>Amount Match</v>
      </c>
    </row>
    <row r="910" spans="1:12" hidden="1" x14ac:dyDescent="0.3">
      <c r="A910" t="s">
        <v>1835</v>
      </c>
      <c r="B910" s="1">
        <v>46268</v>
      </c>
      <c r="C910" t="s">
        <v>1836</v>
      </c>
      <c r="D910" t="s">
        <v>41</v>
      </c>
      <c r="E910" t="s">
        <v>33</v>
      </c>
      <c r="F910">
        <v>1348</v>
      </c>
      <c r="G910" t="s">
        <v>10</v>
      </c>
      <c r="H910" t="str">
        <f t="shared" si="47"/>
        <v>ORD26000909</v>
      </c>
      <c r="I910">
        <f>COUNTIFS(PG_Transactions!$AK:$AK,$H910,PG_Transactions!$E:$E,"CAPTURE",PG_Transactions!$AQ:$AQ,1)</f>
        <v>1</v>
      </c>
      <c r="J910">
        <f>SUMIFS(PG_Transactions!$G:$G,PG_Transactions!$AK:$AK,$H910,PG_Transactions!$E:$E,"CAPTURE",PG_Transactions!$AQ:$AQ,1)</f>
        <v>1348</v>
      </c>
      <c r="K910">
        <f t="shared" si="48"/>
        <v>0</v>
      </c>
      <c r="L910" t="str">
        <f t="shared" si="49"/>
        <v>Amount Match</v>
      </c>
    </row>
    <row r="911" spans="1:12" hidden="1" x14ac:dyDescent="0.3">
      <c r="A911" t="s">
        <v>1837</v>
      </c>
      <c r="B911" s="1">
        <v>46285</v>
      </c>
      <c r="C911" t="s">
        <v>1838</v>
      </c>
      <c r="D911" t="s">
        <v>41</v>
      </c>
      <c r="E911" t="s">
        <v>33</v>
      </c>
      <c r="F911">
        <v>2298</v>
      </c>
      <c r="G911" t="s">
        <v>10</v>
      </c>
      <c r="H911" t="str">
        <f t="shared" si="47"/>
        <v>ORD26000910</v>
      </c>
      <c r="I911">
        <f>COUNTIFS(PG_Transactions!$AK:$AK,$H911,PG_Transactions!$E:$E,"CAPTURE",PG_Transactions!$AQ:$AQ,1)</f>
        <v>1</v>
      </c>
      <c r="J911">
        <f>SUMIFS(PG_Transactions!$G:$G,PG_Transactions!$AK:$AK,$H911,PG_Transactions!$E:$E,"CAPTURE",PG_Transactions!$AQ:$AQ,1)</f>
        <v>2298</v>
      </c>
      <c r="K911">
        <f t="shared" si="48"/>
        <v>0</v>
      </c>
      <c r="L911" t="str">
        <f t="shared" si="49"/>
        <v>Amount Match</v>
      </c>
    </row>
    <row r="912" spans="1:12" hidden="1" x14ac:dyDescent="0.3">
      <c r="A912" t="s">
        <v>1839</v>
      </c>
      <c r="B912" s="1">
        <v>46283</v>
      </c>
      <c r="C912" t="s">
        <v>1840</v>
      </c>
      <c r="D912" t="s">
        <v>13</v>
      </c>
      <c r="E912" t="s">
        <v>9</v>
      </c>
      <c r="F912">
        <v>6147</v>
      </c>
      <c r="G912" t="s">
        <v>10</v>
      </c>
      <c r="H912" t="str">
        <f t="shared" si="47"/>
        <v>ORD26000911</v>
      </c>
      <c r="I912">
        <f>COUNTIFS(PG_Transactions!$AK:$AK,$H912,PG_Transactions!$E:$E,"CAPTURE",PG_Transactions!$AQ:$AQ,1)</f>
        <v>1</v>
      </c>
      <c r="J912">
        <f>SUMIFS(PG_Transactions!$G:$G,PG_Transactions!$AK:$AK,$H912,PG_Transactions!$E:$E,"CAPTURE",PG_Transactions!$AQ:$AQ,1)</f>
        <v>6147</v>
      </c>
      <c r="K912">
        <f t="shared" si="48"/>
        <v>0</v>
      </c>
      <c r="L912" t="str">
        <f t="shared" si="49"/>
        <v>Amount Match</v>
      </c>
    </row>
    <row r="913" spans="1:12" hidden="1" x14ac:dyDescent="0.3">
      <c r="A913" t="s">
        <v>1841</v>
      </c>
      <c r="B913" s="1">
        <v>46285</v>
      </c>
      <c r="C913" t="s">
        <v>1842</v>
      </c>
      <c r="D913" t="s">
        <v>41</v>
      </c>
      <c r="E913" t="s">
        <v>9</v>
      </c>
      <c r="F913">
        <v>1799</v>
      </c>
      <c r="G913" t="s">
        <v>10</v>
      </c>
      <c r="H913" t="str">
        <f t="shared" si="47"/>
        <v>ORD26000912</v>
      </c>
      <c r="I913">
        <f>COUNTIFS(PG_Transactions!$AK:$AK,$H913,PG_Transactions!$E:$E,"CAPTURE",PG_Transactions!$AQ:$AQ,1)</f>
        <v>1</v>
      </c>
      <c r="J913">
        <f>SUMIFS(PG_Transactions!$G:$G,PG_Transactions!$AK:$AK,$H913,PG_Transactions!$E:$E,"CAPTURE",PG_Transactions!$AQ:$AQ,1)</f>
        <v>1799</v>
      </c>
      <c r="K913">
        <f t="shared" si="48"/>
        <v>0</v>
      </c>
      <c r="L913" t="str">
        <f t="shared" si="49"/>
        <v>Amount Match</v>
      </c>
    </row>
    <row r="914" spans="1:12" hidden="1" x14ac:dyDescent="0.3">
      <c r="A914" t="s">
        <v>1843</v>
      </c>
      <c r="B914" s="1">
        <v>46272</v>
      </c>
      <c r="C914" t="s">
        <v>1844</v>
      </c>
      <c r="D914" t="s">
        <v>38</v>
      </c>
      <c r="E914" t="s">
        <v>17</v>
      </c>
      <c r="F914">
        <v>8797</v>
      </c>
      <c r="G914" t="s">
        <v>56</v>
      </c>
      <c r="H914" t="str">
        <f t="shared" si="47"/>
        <v>ORD26000913</v>
      </c>
      <c r="I914">
        <f>COUNTIFS(PG_Transactions!$AK:$AK,$H914,PG_Transactions!$E:$E,"CAPTURE",PG_Transactions!$AQ:$AQ,1)</f>
        <v>1</v>
      </c>
      <c r="J914">
        <f>SUMIFS(PG_Transactions!$G:$G,PG_Transactions!$AK:$AK,$H914,PG_Transactions!$E:$E,"CAPTURE",PG_Transactions!$AQ:$AQ,1)</f>
        <v>8797</v>
      </c>
      <c r="K914">
        <f t="shared" si="48"/>
        <v>0</v>
      </c>
      <c r="L914" t="str">
        <f t="shared" si="49"/>
        <v>Amount Match</v>
      </c>
    </row>
    <row r="915" spans="1:12" hidden="1" x14ac:dyDescent="0.3">
      <c r="A915" t="s">
        <v>1845</v>
      </c>
      <c r="B915" s="1">
        <v>46288</v>
      </c>
      <c r="C915" t="s">
        <v>1846</v>
      </c>
      <c r="D915" t="s">
        <v>24</v>
      </c>
      <c r="E915" t="s">
        <v>9</v>
      </c>
      <c r="F915">
        <v>499</v>
      </c>
      <c r="G915" t="s">
        <v>10</v>
      </c>
      <c r="H915" t="str">
        <f t="shared" si="47"/>
        <v>ORD26000914</v>
      </c>
      <c r="I915">
        <f>COUNTIFS(PG_Transactions!$AK:$AK,$H915,PG_Transactions!$E:$E,"CAPTURE",PG_Transactions!$AQ:$AQ,1)</f>
        <v>1</v>
      </c>
      <c r="J915">
        <f>SUMIFS(PG_Transactions!$G:$G,PG_Transactions!$AK:$AK,$H915,PG_Transactions!$E:$E,"CAPTURE",PG_Transactions!$AQ:$AQ,1)</f>
        <v>499</v>
      </c>
      <c r="K915">
        <f t="shared" si="48"/>
        <v>0</v>
      </c>
      <c r="L915" t="str">
        <f t="shared" si="49"/>
        <v>Amount Match</v>
      </c>
    </row>
    <row r="916" spans="1:12" hidden="1" x14ac:dyDescent="0.3">
      <c r="A916" t="s">
        <v>1847</v>
      </c>
      <c r="B916" s="1">
        <v>46269</v>
      </c>
      <c r="C916" t="s">
        <v>1848</v>
      </c>
      <c r="D916" t="s">
        <v>51</v>
      </c>
      <c r="E916" t="s">
        <v>9</v>
      </c>
      <c r="F916">
        <v>3998</v>
      </c>
      <c r="G916" t="s">
        <v>10</v>
      </c>
      <c r="H916" t="str">
        <f t="shared" si="47"/>
        <v>ORD26000915</v>
      </c>
      <c r="I916">
        <f>COUNTIFS(PG_Transactions!$AK:$AK,$H916,PG_Transactions!$E:$E,"CAPTURE",PG_Transactions!$AQ:$AQ,1)</f>
        <v>1</v>
      </c>
      <c r="J916">
        <f>SUMIFS(PG_Transactions!$G:$G,PG_Transactions!$AK:$AK,$H916,PG_Transactions!$E:$E,"CAPTURE",PG_Transactions!$AQ:$AQ,1)</f>
        <v>3998</v>
      </c>
      <c r="K916">
        <f t="shared" si="48"/>
        <v>0</v>
      </c>
      <c r="L916" t="str">
        <f t="shared" si="49"/>
        <v>Amount Match</v>
      </c>
    </row>
    <row r="917" spans="1:12" hidden="1" x14ac:dyDescent="0.3">
      <c r="A917" t="s">
        <v>1849</v>
      </c>
      <c r="B917" s="1">
        <v>46275</v>
      </c>
      <c r="C917" t="s">
        <v>1850</v>
      </c>
      <c r="D917" t="s">
        <v>41</v>
      </c>
      <c r="E917" t="s">
        <v>33</v>
      </c>
      <c r="F917">
        <v>2848</v>
      </c>
      <c r="G917" t="s">
        <v>10</v>
      </c>
      <c r="H917" t="str">
        <f t="shared" si="47"/>
        <v>ORD26000916</v>
      </c>
      <c r="I917">
        <f>COUNTIFS(PG_Transactions!$AK:$AK,$H917,PG_Transactions!$E:$E,"CAPTURE",PG_Transactions!$AQ:$AQ,1)</f>
        <v>1</v>
      </c>
      <c r="J917">
        <f>SUMIFS(PG_Transactions!$G:$G,PG_Transactions!$AK:$AK,$H917,PG_Transactions!$E:$E,"CAPTURE",PG_Transactions!$AQ:$AQ,1)</f>
        <v>2848</v>
      </c>
      <c r="K917">
        <f t="shared" si="48"/>
        <v>0</v>
      </c>
      <c r="L917" t="str">
        <f t="shared" si="49"/>
        <v>Amount Match</v>
      </c>
    </row>
    <row r="918" spans="1:12" hidden="1" x14ac:dyDescent="0.3">
      <c r="A918" t="s">
        <v>1851</v>
      </c>
      <c r="B918" s="1">
        <v>46281</v>
      </c>
      <c r="C918" t="s">
        <v>1852</v>
      </c>
      <c r="D918" t="s">
        <v>65</v>
      </c>
      <c r="E918" t="s">
        <v>9</v>
      </c>
      <c r="F918">
        <v>3647</v>
      </c>
      <c r="G918" t="s">
        <v>10</v>
      </c>
      <c r="H918" t="str">
        <f t="shared" si="47"/>
        <v>ORD26000917</v>
      </c>
      <c r="I918">
        <f>COUNTIFS(PG_Transactions!$AK:$AK,$H918,PG_Transactions!$E:$E,"CAPTURE",PG_Transactions!$AQ:$AQ,1)</f>
        <v>1</v>
      </c>
      <c r="J918">
        <f>SUMIFS(PG_Transactions!$G:$G,PG_Transactions!$AK:$AK,$H918,PG_Transactions!$E:$E,"CAPTURE",PG_Transactions!$AQ:$AQ,1)</f>
        <v>3647</v>
      </c>
      <c r="K918">
        <f t="shared" si="48"/>
        <v>0</v>
      </c>
      <c r="L918" t="str">
        <f t="shared" si="49"/>
        <v>Amount Match</v>
      </c>
    </row>
    <row r="919" spans="1:12" hidden="1" x14ac:dyDescent="0.3">
      <c r="A919" t="s">
        <v>1853</v>
      </c>
      <c r="B919" s="1">
        <v>46290</v>
      </c>
      <c r="C919" t="s">
        <v>1854</v>
      </c>
      <c r="D919" t="s">
        <v>27</v>
      </c>
      <c r="E919" t="s">
        <v>9</v>
      </c>
      <c r="F919">
        <v>2999</v>
      </c>
      <c r="G919" t="s">
        <v>10</v>
      </c>
      <c r="H919" t="str">
        <f t="shared" si="47"/>
        <v>ORD26000918</v>
      </c>
      <c r="I919">
        <f>COUNTIFS(PG_Transactions!$AK:$AK,$H919,PG_Transactions!$E:$E,"CAPTURE",PG_Transactions!$AQ:$AQ,1)</f>
        <v>1</v>
      </c>
      <c r="J919">
        <f>SUMIFS(PG_Transactions!$G:$G,PG_Transactions!$AK:$AK,$H919,PG_Transactions!$E:$E,"CAPTURE",PG_Transactions!$AQ:$AQ,1)</f>
        <v>2999</v>
      </c>
      <c r="K919">
        <f t="shared" si="48"/>
        <v>0</v>
      </c>
      <c r="L919" t="str">
        <f t="shared" si="49"/>
        <v>Amount Match</v>
      </c>
    </row>
    <row r="920" spans="1:12" hidden="1" x14ac:dyDescent="0.3">
      <c r="A920" t="s">
        <v>1855</v>
      </c>
      <c r="B920" s="1">
        <v>46284</v>
      </c>
      <c r="C920" t="s">
        <v>1856</v>
      </c>
      <c r="D920" t="s">
        <v>32</v>
      </c>
      <c r="E920" t="s">
        <v>9</v>
      </c>
      <c r="F920">
        <v>1198</v>
      </c>
      <c r="G920" t="s">
        <v>10</v>
      </c>
      <c r="H920" t="str">
        <f t="shared" si="47"/>
        <v>ORD26000919</v>
      </c>
      <c r="I920">
        <f>COUNTIFS(PG_Transactions!$AK:$AK,$H920,PG_Transactions!$E:$E,"CAPTURE",PG_Transactions!$AQ:$AQ,1)</f>
        <v>1</v>
      </c>
      <c r="J920">
        <f>SUMIFS(PG_Transactions!$G:$G,PG_Transactions!$AK:$AK,$H920,PG_Transactions!$E:$E,"CAPTURE",PG_Transactions!$AQ:$AQ,1)</f>
        <v>1198</v>
      </c>
      <c r="K920">
        <f t="shared" si="48"/>
        <v>0</v>
      </c>
      <c r="L920" t="str">
        <f t="shared" si="49"/>
        <v>Amount Match</v>
      </c>
    </row>
    <row r="921" spans="1:12" hidden="1" x14ac:dyDescent="0.3">
      <c r="A921" t="s">
        <v>1857</v>
      </c>
      <c r="B921" s="1">
        <v>46295</v>
      </c>
      <c r="C921" t="s">
        <v>1858</v>
      </c>
      <c r="D921" t="s">
        <v>38</v>
      </c>
      <c r="E921" t="s">
        <v>17</v>
      </c>
      <c r="F921">
        <v>4498</v>
      </c>
      <c r="G921" t="s">
        <v>56</v>
      </c>
      <c r="H921" t="str">
        <f t="shared" si="47"/>
        <v>ORD26000920</v>
      </c>
      <c r="I921">
        <f>COUNTIFS(PG_Transactions!$AK:$AK,$H921,PG_Transactions!$E:$E,"CAPTURE",PG_Transactions!$AQ:$AQ,1)</f>
        <v>1</v>
      </c>
      <c r="J921">
        <f>SUMIFS(PG_Transactions!$G:$G,PG_Transactions!$AK:$AK,$H921,PG_Transactions!$E:$E,"CAPTURE",PG_Transactions!$AQ:$AQ,1)</f>
        <v>4498</v>
      </c>
      <c r="K921">
        <f t="shared" si="48"/>
        <v>0</v>
      </c>
      <c r="L921" t="str">
        <f t="shared" si="49"/>
        <v>Amount Match</v>
      </c>
    </row>
    <row r="922" spans="1:12" hidden="1" x14ac:dyDescent="0.3">
      <c r="A922" t="s">
        <v>1859</v>
      </c>
      <c r="B922" s="1">
        <v>46278</v>
      </c>
      <c r="C922" t="s">
        <v>1860</v>
      </c>
      <c r="D922" t="s">
        <v>65</v>
      </c>
      <c r="E922" t="s">
        <v>9</v>
      </c>
      <c r="F922">
        <v>7999</v>
      </c>
      <c r="G922" t="s">
        <v>10</v>
      </c>
      <c r="H922" t="str">
        <f t="shared" si="47"/>
        <v>ORD26000921</v>
      </c>
      <c r="I922">
        <f>COUNTIFS(PG_Transactions!$AK:$AK,$H922,PG_Transactions!$E:$E,"CAPTURE",PG_Transactions!$AQ:$AQ,1)</f>
        <v>1</v>
      </c>
      <c r="J922">
        <f>SUMIFS(PG_Transactions!$G:$G,PG_Transactions!$AK:$AK,$H922,PG_Transactions!$E:$E,"CAPTURE",PG_Transactions!$AQ:$AQ,1)</f>
        <v>7999</v>
      </c>
      <c r="K922">
        <f t="shared" si="48"/>
        <v>0</v>
      </c>
      <c r="L922" t="str">
        <f t="shared" si="49"/>
        <v>Amount Match</v>
      </c>
    </row>
    <row r="923" spans="1:12" hidden="1" x14ac:dyDescent="0.3">
      <c r="A923" t="s">
        <v>1861</v>
      </c>
      <c r="B923" s="1">
        <v>46266</v>
      </c>
      <c r="C923" t="s">
        <v>1862</v>
      </c>
      <c r="D923" t="s">
        <v>13</v>
      </c>
      <c r="E923" t="s">
        <v>9</v>
      </c>
      <c r="F923">
        <v>10797</v>
      </c>
      <c r="G923" t="s">
        <v>10</v>
      </c>
      <c r="H923" t="str">
        <f t="shared" si="47"/>
        <v>ORD26000922</v>
      </c>
      <c r="I923">
        <f>COUNTIFS(PG_Transactions!$AK:$AK,$H923,PG_Transactions!$E:$E,"CAPTURE",PG_Transactions!$AQ:$AQ,1)</f>
        <v>1</v>
      </c>
      <c r="J923">
        <f>SUMIFS(PG_Transactions!$G:$G,PG_Transactions!$AK:$AK,$H923,PG_Transactions!$E:$E,"CAPTURE",PG_Transactions!$AQ:$AQ,1)</f>
        <v>10797</v>
      </c>
      <c r="K923">
        <f t="shared" si="48"/>
        <v>0</v>
      </c>
      <c r="L923" t="str">
        <f t="shared" si="49"/>
        <v>Amount Match</v>
      </c>
    </row>
    <row r="924" spans="1:12" hidden="1" x14ac:dyDescent="0.3">
      <c r="A924" t="s">
        <v>1863</v>
      </c>
      <c r="B924" s="1">
        <v>46279</v>
      </c>
      <c r="C924" t="s">
        <v>1864</v>
      </c>
      <c r="D924" t="s">
        <v>16</v>
      </c>
      <c r="E924" t="s">
        <v>9</v>
      </c>
      <c r="F924">
        <v>6797</v>
      </c>
      <c r="G924" t="s">
        <v>10</v>
      </c>
      <c r="H924" t="str">
        <f t="shared" si="47"/>
        <v>ORD26000923</v>
      </c>
      <c r="I924">
        <f>COUNTIFS(PG_Transactions!$AK:$AK,$H924,PG_Transactions!$E:$E,"CAPTURE",PG_Transactions!$AQ:$AQ,1)</f>
        <v>1</v>
      </c>
      <c r="J924">
        <f>SUMIFS(PG_Transactions!$G:$G,PG_Transactions!$AK:$AK,$H924,PG_Transactions!$E:$E,"CAPTURE",PG_Transactions!$AQ:$AQ,1)</f>
        <v>6797</v>
      </c>
      <c r="K924">
        <f t="shared" si="48"/>
        <v>0</v>
      </c>
      <c r="L924" t="str">
        <f t="shared" si="49"/>
        <v>Amount Match</v>
      </c>
    </row>
    <row r="925" spans="1:12" hidden="1" x14ac:dyDescent="0.3">
      <c r="A925" t="s">
        <v>1865</v>
      </c>
      <c r="B925" s="1">
        <v>46283</v>
      </c>
      <c r="C925" t="s">
        <v>1866</v>
      </c>
      <c r="D925" t="s">
        <v>16</v>
      </c>
      <c r="E925" t="s">
        <v>9</v>
      </c>
      <c r="F925">
        <v>2999</v>
      </c>
      <c r="G925" t="s">
        <v>10</v>
      </c>
      <c r="H925" t="str">
        <f t="shared" si="47"/>
        <v>ORD26000924</v>
      </c>
      <c r="I925">
        <f>COUNTIFS(PG_Transactions!$AK:$AK,$H925,PG_Transactions!$E:$E,"CAPTURE",PG_Transactions!$AQ:$AQ,1)</f>
        <v>1</v>
      </c>
      <c r="J925">
        <f>SUMIFS(PG_Transactions!$G:$G,PG_Transactions!$AK:$AK,$H925,PG_Transactions!$E:$E,"CAPTURE",PG_Transactions!$AQ:$AQ,1)</f>
        <v>2999</v>
      </c>
      <c r="K925">
        <f t="shared" si="48"/>
        <v>0</v>
      </c>
      <c r="L925" t="str">
        <f t="shared" si="49"/>
        <v>Amount Match</v>
      </c>
    </row>
    <row r="926" spans="1:12" hidden="1" x14ac:dyDescent="0.3">
      <c r="A926" t="s">
        <v>1867</v>
      </c>
      <c r="B926" s="1">
        <v>46292</v>
      </c>
      <c r="C926" t="s">
        <v>1868</v>
      </c>
      <c r="D926" t="s">
        <v>51</v>
      </c>
      <c r="E926" t="s">
        <v>9</v>
      </c>
      <c r="F926">
        <v>7999</v>
      </c>
      <c r="G926" t="s">
        <v>10</v>
      </c>
      <c r="H926" t="str">
        <f t="shared" si="47"/>
        <v>ORD26000925</v>
      </c>
      <c r="I926">
        <f>COUNTIFS(PG_Transactions!$AK:$AK,$H926,PG_Transactions!$E:$E,"CAPTURE",PG_Transactions!$AQ:$AQ,1)</f>
        <v>1</v>
      </c>
      <c r="J926">
        <f>SUMIFS(PG_Transactions!$G:$G,PG_Transactions!$AK:$AK,$H926,PG_Transactions!$E:$E,"CAPTURE",PG_Transactions!$AQ:$AQ,1)</f>
        <v>7999</v>
      </c>
      <c r="K926">
        <f t="shared" si="48"/>
        <v>0</v>
      </c>
      <c r="L926" t="str">
        <f t="shared" si="49"/>
        <v>Amount Match</v>
      </c>
    </row>
    <row r="927" spans="1:12" hidden="1" x14ac:dyDescent="0.3">
      <c r="A927" t="s">
        <v>1869</v>
      </c>
      <c r="B927" s="1">
        <v>46270</v>
      </c>
      <c r="C927" t="s">
        <v>1870</v>
      </c>
      <c r="D927" t="s">
        <v>16</v>
      </c>
      <c r="E927" t="s">
        <v>9</v>
      </c>
      <c r="F927">
        <v>349</v>
      </c>
      <c r="G927" t="s">
        <v>10</v>
      </c>
      <c r="H927" t="str">
        <f t="shared" si="47"/>
        <v>ORD26000926</v>
      </c>
      <c r="I927">
        <f>COUNTIFS(PG_Transactions!$AK:$AK,$H927,PG_Transactions!$E:$E,"CAPTURE",PG_Transactions!$AQ:$AQ,1)</f>
        <v>1</v>
      </c>
      <c r="J927">
        <f>SUMIFS(PG_Transactions!$G:$G,PG_Transactions!$AK:$AK,$H927,PG_Transactions!$E:$E,"CAPTURE",PG_Transactions!$AQ:$AQ,1)</f>
        <v>349</v>
      </c>
      <c r="K927">
        <f t="shared" si="48"/>
        <v>0</v>
      </c>
      <c r="L927" t="str">
        <f t="shared" si="49"/>
        <v>Amount Match</v>
      </c>
    </row>
    <row r="928" spans="1:12" hidden="1" x14ac:dyDescent="0.3">
      <c r="A928" t="s">
        <v>1871</v>
      </c>
      <c r="B928" s="1">
        <v>46270</v>
      </c>
      <c r="C928" t="s">
        <v>1872</v>
      </c>
      <c r="D928" t="s">
        <v>27</v>
      </c>
      <c r="E928" t="s">
        <v>9</v>
      </c>
      <c r="F928">
        <v>499</v>
      </c>
      <c r="G928" t="s">
        <v>10</v>
      </c>
      <c r="H928" t="str">
        <f t="shared" si="47"/>
        <v>ORD26000927</v>
      </c>
      <c r="I928">
        <f>COUNTIFS(PG_Transactions!$AK:$AK,$H928,PG_Transactions!$E:$E,"CAPTURE",PG_Transactions!$AQ:$AQ,1)</f>
        <v>1</v>
      </c>
      <c r="J928">
        <f>SUMIFS(PG_Transactions!$G:$G,PG_Transactions!$AK:$AK,$H928,PG_Transactions!$E:$E,"CAPTURE",PG_Transactions!$AQ:$AQ,1)</f>
        <v>499</v>
      </c>
      <c r="K928">
        <f t="shared" si="48"/>
        <v>0</v>
      </c>
      <c r="L928" t="str">
        <f t="shared" si="49"/>
        <v>Amount Match</v>
      </c>
    </row>
    <row r="929" spans="1:12" hidden="1" x14ac:dyDescent="0.3">
      <c r="A929" t="s">
        <v>1873</v>
      </c>
      <c r="B929" s="1">
        <v>46295</v>
      </c>
      <c r="C929" t="s">
        <v>1874</v>
      </c>
      <c r="D929" t="s">
        <v>16</v>
      </c>
      <c r="E929" t="s">
        <v>9</v>
      </c>
      <c r="F929">
        <v>2998</v>
      </c>
      <c r="G929" t="s">
        <v>10</v>
      </c>
      <c r="H929" t="str">
        <f t="shared" si="47"/>
        <v>ORD26000928</v>
      </c>
      <c r="I929">
        <f>COUNTIFS(PG_Transactions!$AK:$AK,$H929,PG_Transactions!$E:$E,"CAPTURE",PG_Transactions!$AQ:$AQ,1)</f>
        <v>1</v>
      </c>
      <c r="J929">
        <f>SUMIFS(PG_Transactions!$G:$G,PG_Transactions!$AK:$AK,$H929,PG_Transactions!$E:$E,"CAPTURE",PG_Transactions!$AQ:$AQ,1)</f>
        <v>2998</v>
      </c>
      <c r="K929">
        <f t="shared" si="48"/>
        <v>0</v>
      </c>
      <c r="L929" t="str">
        <f t="shared" si="49"/>
        <v>Amount Match</v>
      </c>
    </row>
    <row r="930" spans="1:12" hidden="1" x14ac:dyDescent="0.3">
      <c r="A930" t="s">
        <v>1875</v>
      </c>
      <c r="B930" s="1">
        <v>46277</v>
      </c>
      <c r="C930" t="s">
        <v>1876</v>
      </c>
      <c r="D930" t="s">
        <v>13</v>
      </c>
      <c r="E930" t="s">
        <v>9</v>
      </c>
      <c r="F930">
        <v>499</v>
      </c>
      <c r="G930" t="s">
        <v>10</v>
      </c>
      <c r="H930" t="str">
        <f t="shared" si="47"/>
        <v>ORD26000929</v>
      </c>
      <c r="I930">
        <f>COUNTIFS(PG_Transactions!$AK:$AK,$H930,PG_Transactions!$E:$E,"CAPTURE",PG_Transactions!$AQ:$AQ,1)</f>
        <v>1</v>
      </c>
      <c r="J930">
        <f>SUMIFS(PG_Transactions!$G:$G,PG_Transactions!$AK:$AK,$H930,PG_Transactions!$E:$E,"CAPTURE",PG_Transactions!$AQ:$AQ,1)</f>
        <v>499</v>
      </c>
      <c r="K930">
        <f t="shared" si="48"/>
        <v>0</v>
      </c>
      <c r="L930" t="str">
        <f t="shared" si="49"/>
        <v>Amount Match</v>
      </c>
    </row>
    <row r="931" spans="1:12" hidden="1" x14ac:dyDescent="0.3">
      <c r="A931" t="s">
        <v>1877</v>
      </c>
      <c r="B931" s="1">
        <v>46288</v>
      </c>
      <c r="C931" t="s">
        <v>1878</v>
      </c>
      <c r="D931" t="s">
        <v>65</v>
      </c>
      <c r="E931" t="s">
        <v>17</v>
      </c>
      <c r="F931" s="2">
        <v>2098</v>
      </c>
      <c r="G931" t="s">
        <v>105</v>
      </c>
      <c r="H931" t="str">
        <f t="shared" si="47"/>
        <v>ORD26000930</v>
      </c>
      <c r="I931">
        <f>COUNTIFS(PG_Transactions!$AK:$AK,$H931,PG_Transactions!$E:$E,"CAPTURE",PG_Transactions!$AQ:$AQ,1)</f>
        <v>0</v>
      </c>
      <c r="J931">
        <f>SUMIFS(PG_Transactions!$G:$G,PG_Transactions!$AK:$AK,$H931,PG_Transactions!$E:$E,"CAPTURE",PG_Transactions!$AQ:$AQ,1)</f>
        <v>0</v>
      </c>
      <c r="K931">
        <f t="shared" si="48"/>
        <v>-2098</v>
      </c>
      <c r="L931" t="str">
        <f t="shared" si="49"/>
        <v>No Capture</v>
      </c>
    </row>
    <row r="932" spans="1:12" hidden="1" x14ac:dyDescent="0.3">
      <c r="A932" t="s">
        <v>1879</v>
      </c>
      <c r="B932" s="1">
        <v>46284</v>
      </c>
      <c r="C932" t="s">
        <v>547</v>
      </c>
      <c r="D932" t="s">
        <v>51</v>
      </c>
      <c r="E932" t="s">
        <v>9</v>
      </c>
      <c r="F932">
        <v>4498</v>
      </c>
      <c r="G932" t="s">
        <v>10</v>
      </c>
      <c r="H932" t="str">
        <f t="shared" si="47"/>
        <v>ORD26000931</v>
      </c>
      <c r="I932">
        <f>COUNTIFS(PG_Transactions!$AK:$AK,$H932,PG_Transactions!$E:$E,"CAPTURE",PG_Transactions!$AQ:$AQ,1)</f>
        <v>1</v>
      </c>
      <c r="J932">
        <f>SUMIFS(PG_Transactions!$G:$G,PG_Transactions!$AK:$AK,$H932,PG_Transactions!$E:$E,"CAPTURE",PG_Transactions!$AQ:$AQ,1)</f>
        <v>4498</v>
      </c>
      <c r="K932">
        <f t="shared" si="48"/>
        <v>0</v>
      </c>
      <c r="L932" t="str">
        <f t="shared" si="49"/>
        <v>Amount Match</v>
      </c>
    </row>
    <row r="933" spans="1:12" hidden="1" x14ac:dyDescent="0.3">
      <c r="A933" t="s">
        <v>1880</v>
      </c>
      <c r="B933" s="1">
        <v>46289</v>
      </c>
      <c r="C933" t="s">
        <v>1881</v>
      </c>
      <c r="E933" t="s">
        <v>9</v>
      </c>
      <c r="F933">
        <v>14797</v>
      </c>
      <c r="G933" t="s">
        <v>10</v>
      </c>
      <c r="H933" t="str">
        <f t="shared" si="47"/>
        <v>ORD26000932</v>
      </c>
      <c r="I933">
        <f>COUNTIFS(PG_Transactions!$AK:$AK,$H933,PG_Transactions!$E:$E,"CAPTURE",PG_Transactions!$AQ:$AQ,1)</f>
        <v>1</v>
      </c>
      <c r="J933">
        <f>SUMIFS(PG_Transactions!$G:$G,PG_Transactions!$AK:$AK,$H933,PG_Transactions!$E:$E,"CAPTURE",PG_Transactions!$AQ:$AQ,1)</f>
        <v>14797</v>
      </c>
      <c r="K933">
        <f t="shared" si="48"/>
        <v>0</v>
      </c>
      <c r="L933" t="str">
        <f t="shared" si="49"/>
        <v>Amount Match</v>
      </c>
    </row>
    <row r="934" spans="1:12" hidden="1" x14ac:dyDescent="0.3">
      <c r="A934" t="s">
        <v>1882</v>
      </c>
      <c r="B934" s="1">
        <v>46294</v>
      </c>
      <c r="C934" t="s">
        <v>1883</v>
      </c>
      <c r="D934" t="s">
        <v>8</v>
      </c>
      <c r="E934" t="s">
        <v>17</v>
      </c>
      <c r="F934">
        <v>948</v>
      </c>
      <c r="G934" t="s">
        <v>10</v>
      </c>
      <c r="H934" t="str">
        <f t="shared" si="47"/>
        <v>ORD26000933</v>
      </c>
      <c r="I934">
        <f>COUNTIFS(PG_Transactions!$AK:$AK,$H934,PG_Transactions!$E:$E,"CAPTURE",PG_Transactions!$AQ:$AQ,1)</f>
        <v>1</v>
      </c>
      <c r="J934">
        <f>SUMIFS(PG_Transactions!$G:$G,PG_Transactions!$AK:$AK,$H934,PG_Transactions!$E:$E,"CAPTURE",PG_Transactions!$AQ:$AQ,1)</f>
        <v>948</v>
      </c>
      <c r="K934">
        <f t="shared" si="48"/>
        <v>0</v>
      </c>
      <c r="L934" t="str">
        <f t="shared" si="49"/>
        <v>Amount Match</v>
      </c>
    </row>
    <row r="935" spans="1:12" hidden="1" x14ac:dyDescent="0.3">
      <c r="A935" t="s">
        <v>1884</v>
      </c>
      <c r="B935" s="1">
        <v>46287</v>
      </c>
      <c r="C935" t="s">
        <v>1885</v>
      </c>
      <c r="D935" t="s">
        <v>38</v>
      </c>
      <c r="E935" t="s">
        <v>9</v>
      </c>
      <c r="F935">
        <v>9297</v>
      </c>
      <c r="G935" t="s">
        <v>10</v>
      </c>
      <c r="H935" t="str">
        <f t="shared" si="47"/>
        <v>ORD26000934</v>
      </c>
      <c r="I935">
        <f>COUNTIFS(PG_Transactions!$AK:$AK,$H935,PG_Transactions!$E:$E,"CAPTURE",PG_Transactions!$AQ:$AQ,1)</f>
        <v>1</v>
      </c>
      <c r="J935">
        <f>SUMIFS(PG_Transactions!$G:$G,PG_Transactions!$AK:$AK,$H935,PG_Transactions!$E:$E,"CAPTURE",PG_Transactions!$AQ:$AQ,1)</f>
        <v>9297</v>
      </c>
      <c r="K935">
        <f t="shared" si="48"/>
        <v>0</v>
      </c>
      <c r="L935" t="str">
        <f t="shared" si="49"/>
        <v>Amount Match</v>
      </c>
    </row>
    <row r="936" spans="1:12" hidden="1" x14ac:dyDescent="0.3">
      <c r="A936" t="s">
        <v>1886</v>
      </c>
      <c r="B936" s="1">
        <v>46290</v>
      </c>
      <c r="C936" t="s">
        <v>1887</v>
      </c>
      <c r="D936" t="s">
        <v>41</v>
      </c>
      <c r="E936" t="s">
        <v>44</v>
      </c>
      <c r="F936">
        <v>1499</v>
      </c>
      <c r="G936" t="s">
        <v>10</v>
      </c>
      <c r="H936" t="str">
        <f t="shared" si="47"/>
        <v>ORD26000935</v>
      </c>
      <c r="I936">
        <f>COUNTIFS(PG_Transactions!$AK:$AK,$H936,PG_Transactions!$E:$E,"CAPTURE",PG_Transactions!$AQ:$AQ,1)</f>
        <v>1</v>
      </c>
      <c r="J936">
        <f>SUMIFS(PG_Transactions!$G:$G,PG_Transactions!$AK:$AK,$H936,PG_Transactions!$E:$E,"CAPTURE",PG_Transactions!$AQ:$AQ,1)</f>
        <v>1499</v>
      </c>
      <c r="K936">
        <f t="shared" si="48"/>
        <v>0</v>
      </c>
      <c r="L936" t="str">
        <f t="shared" si="49"/>
        <v>Amount Match</v>
      </c>
    </row>
    <row r="937" spans="1:12" hidden="1" x14ac:dyDescent="0.3">
      <c r="A937" t="s">
        <v>1888</v>
      </c>
      <c r="B937" s="1">
        <v>46279</v>
      </c>
      <c r="C937" t="s">
        <v>1889</v>
      </c>
      <c r="D937" t="s">
        <v>32</v>
      </c>
      <c r="E937" t="s">
        <v>9</v>
      </c>
      <c r="F937">
        <v>4999</v>
      </c>
      <c r="G937" t="s">
        <v>10</v>
      </c>
      <c r="H937" t="str">
        <f t="shared" si="47"/>
        <v>ORD26000936</v>
      </c>
      <c r="I937">
        <f>COUNTIFS(PG_Transactions!$AK:$AK,$H937,PG_Transactions!$E:$E,"CAPTURE",PG_Transactions!$AQ:$AQ,1)</f>
        <v>1</v>
      </c>
      <c r="J937">
        <f>SUMIFS(PG_Transactions!$G:$G,PG_Transactions!$AK:$AK,$H937,PG_Transactions!$E:$E,"CAPTURE",PG_Transactions!$AQ:$AQ,1)</f>
        <v>4999</v>
      </c>
      <c r="K937">
        <f t="shared" si="48"/>
        <v>0</v>
      </c>
      <c r="L937" t="str">
        <f t="shared" si="49"/>
        <v>Amount Match</v>
      </c>
    </row>
    <row r="938" spans="1:12" hidden="1" x14ac:dyDescent="0.3">
      <c r="A938" t="s">
        <v>1890</v>
      </c>
      <c r="B938" s="1">
        <v>46289</v>
      </c>
      <c r="C938" t="s">
        <v>1891</v>
      </c>
      <c r="D938" t="s">
        <v>65</v>
      </c>
      <c r="E938" t="s">
        <v>17</v>
      </c>
      <c r="F938">
        <v>1098</v>
      </c>
      <c r="G938" t="s">
        <v>10</v>
      </c>
      <c r="H938" t="str">
        <f t="shared" si="47"/>
        <v>ORD26000937</v>
      </c>
      <c r="I938">
        <f>COUNTIFS(PG_Transactions!$AK:$AK,$H938,PG_Transactions!$E:$E,"CAPTURE",PG_Transactions!$AQ:$AQ,1)</f>
        <v>1</v>
      </c>
      <c r="J938">
        <f>SUMIFS(PG_Transactions!$G:$G,PG_Transactions!$AK:$AK,$H938,PG_Transactions!$E:$E,"CAPTURE",PG_Transactions!$AQ:$AQ,1)</f>
        <v>1098</v>
      </c>
      <c r="K938">
        <f t="shared" si="48"/>
        <v>0</v>
      </c>
      <c r="L938" t="str">
        <f t="shared" si="49"/>
        <v>Amount Match</v>
      </c>
    </row>
    <row r="939" spans="1:12" hidden="1" x14ac:dyDescent="0.3">
      <c r="A939" t="s">
        <v>1892</v>
      </c>
      <c r="B939" s="1">
        <v>46287</v>
      </c>
      <c r="C939" t="s">
        <v>1893</v>
      </c>
      <c r="D939" t="s">
        <v>8</v>
      </c>
      <c r="E939" t="s">
        <v>9</v>
      </c>
      <c r="F939">
        <v>4999</v>
      </c>
      <c r="G939" t="s">
        <v>10</v>
      </c>
      <c r="H939" t="str">
        <f t="shared" si="47"/>
        <v>ORD26000938</v>
      </c>
      <c r="I939">
        <f>COUNTIFS(PG_Transactions!$AK:$AK,$H939,PG_Transactions!$E:$E,"CAPTURE",PG_Transactions!$AQ:$AQ,1)</f>
        <v>1</v>
      </c>
      <c r="J939">
        <f>SUMIFS(PG_Transactions!$G:$G,PG_Transactions!$AK:$AK,$H939,PG_Transactions!$E:$E,"CAPTURE",PG_Transactions!$AQ:$AQ,1)</f>
        <v>4999</v>
      </c>
      <c r="K939">
        <f t="shared" si="48"/>
        <v>0</v>
      </c>
      <c r="L939" t="str">
        <f t="shared" si="49"/>
        <v>Amount Match</v>
      </c>
    </row>
    <row r="940" spans="1:12" hidden="1" x14ac:dyDescent="0.3">
      <c r="A940" t="s">
        <v>1894</v>
      </c>
      <c r="B940" s="1">
        <v>46270</v>
      </c>
      <c r="C940" t="s">
        <v>1895</v>
      </c>
      <c r="D940" t="s">
        <v>32</v>
      </c>
      <c r="E940" t="s">
        <v>9</v>
      </c>
      <c r="F940">
        <v>8348</v>
      </c>
      <c r="G940" t="s">
        <v>10</v>
      </c>
      <c r="H940" t="str">
        <f t="shared" si="47"/>
        <v>ORD26000939</v>
      </c>
      <c r="I940">
        <f>COUNTIFS(PG_Transactions!$AK:$AK,$H940,PG_Transactions!$E:$E,"CAPTURE",PG_Transactions!$AQ:$AQ,1)</f>
        <v>1</v>
      </c>
      <c r="J940">
        <f>SUMIFS(PG_Transactions!$G:$G,PG_Transactions!$AK:$AK,$H940,PG_Transactions!$E:$E,"CAPTURE",PG_Transactions!$AQ:$AQ,1)</f>
        <v>8348</v>
      </c>
      <c r="K940">
        <f t="shared" si="48"/>
        <v>0</v>
      </c>
      <c r="L940" t="str">
        <f t="shared" si="49"/>
        <v>Amount Match</v>
      </c>
    </row>
    <row r="941" spans="1:12" hidden="1" x14ac:dyDescent="0.3">
      <c r="A941" t="s">
        <v>1896</v>
      </c>
      <c r="B941" s="1">
        <v>46274</v>
      </c>
      <c r="C941" t="s">
        <v>1897</v>
      </c>
      <c r="D941" t="s">
        <v>51</v>
      </c>
      <c r="E941" t="s">
        <v>17</v>
      </c>
      <c r="F941">
        <v>299</v>
      </c>
      <c r="G941" t="s">
        <v>10</v>
      </c>
      <c r="H941" t="str">
        <f t="shared" si="47"/>
        <v>ORD26000940</v>
      </c>
      <c r="I941">
        <f>COUNTIFS(PG_Transactions!$AK:$AK,$H941,PG_Transactions!$E:$E,"CAPTURE",PG_Transactions!$AQ:$AQ,1)</f>
        <v>1</v>
      </c>
      <c r="J941">
        <f>SUMIFS(PG_Transactions!$G:$G,PG_Transactions!$AK:$AK,$H941,PG_Transactions!$E:$E,"CAPTURE",PG_Transactions!$AQ:$AQ,1)</f>
        <v>299</v>
      </c>
      <c r="K941">
        <f t="shared" si="48"/>
        <v>0</v>
      </c>
      <c r="L941" t="str">
        <f t="shared" si="49"/>
        <v>Amount Match</v>
      </c>
    </row>
    <row r="942" spans="1:12" hidden="1" x14ac:dyDescent="0.3">
      <c r="A942" t="s">
        <v>1898</v>
      </c>
      <c r="B942" s="1">
        <v>46287</v>
      </c>
      <c r="C942" t="s">
        <v>1899</v>
      </c>
      <c r="D942" t="s">
        <v>24</v>
      </c>
      <c r="E942" t="s">
        <v>17</v>
      </c>
      <c r="F942">
        <v>5998</v>
      </c>
      <c r="G942" t="s">
        <v>10</v>
      </c>
      <c r="H942" t="str">
        <f t="shared" si="47"/>
        <v>ORD26000941</v>
      </c>
      <c r="I942">
        <f>COUNTIFS(PG_Transactions!$AK:$AK,$H942,PG_Transactions!$E:$E,"CAPTURE",PG_Transactions!$AQ:$AQ,1)</f>
        <v>1</v>
      </c>
      <c r="J942">
        <f>SUMIFS(PG_Transactions!$G:$G,PG_Transactions!$AK:$AK,$H942,PG_Transactions!$E:$E,"CAPTURE",PG_Transactions!$AQ:$AQ,1)</f>
        <v>5998</v>
      </c>
      <c r="K942">
        <f t="shared" si="48"/>
        <v>0</v>
      </c>
      <c r="L942" t="str">
        <f t="shared" si="49"/>
        <v>Amount Match</v>
      </c>
    </row>
    <row r="943" spans="1:12" hidden="1" x14ac:dyDescent="0.3">
      <c r="A943" t="s">
        <v>1900</v>
      </c>
      <c r="B943" s="1">
        <v>46271</v>
      </c>
      <c r="C943" t="s">
        <v>1901</v>
      </c>
      <c r="D943" t="s">
        <v>27</v>
      </c>
      <c r="E943" t="s">
        <v>9</v>
      </c>
      <c r="F943">
        <v>8298</v>
      </c>
      <c r="G943" t="s">
        <v>10</v>
      </c>
      <c r="H943" t="str">
        <f t="shared" si="47"/>
        <v>ORD26000942</v>
      </c>
      <c r="I943">
        <f>COUNTIFS(PG_Transactions!$AK:$AK,$H943,PG_Transactions!$E:$E,"CAPTURE",PG_Transactions!$AQ:$AQ,1)</f>
        <v>1</v>
      </c>
      <c r="J943">
        <f>SUMIFS(PG_Transactions!$G:$G,PG_Transactions!$AK:$AK,$H943,PG_Transactions!$E:$E,"CAPTURE",PG_Transactions!$AQ:$AQ,1)</f>
        <v>8298</v>
      </c>
      <c r="K943">
        <f t="shared" si="48"/>
        <v>0</v>
      </c>
      <c r="L943" t="str">
        <f t="shared" si="49"/>
        <v>Amount Match</v>
      </c>
    </row>
    <row r="944" spans="1:12" hidden="1" x14ac:dyDescent="0.3">
      <c r="A944" t="s">
        <v>1902</v>
      </c>
      <c r="B944" s="1">
        <v>46295</v>
      </c>
      <c r="C944" t="s">
        <v>1903</v>
      </c>
      <c r="D944" t="s">
        <v>13</v>
      </c>
      <c r="E944" t="s">
        <v>44</v>
      </c>
      <c r="F944">
        <v>7999</v>
      </c>
      <c r="G944" t="s">
        <v>10</v>
      </c>
      <c r="H944" t="str">
        <f t="shared" si="47"/>
        <v>ORD26000943</v>
      </c>
      <c r="I944">
        <f>COUNTIFS(PG_Transactions!$AK:$AK,$H944,PG_Transactions!$E:$E,"CAPTURE",PG_Transactions!$AQ:$AQ,1)</f>
        <v>1</v>
      </c>
      <c r="J944">
        <f>SUMIFS(PG_Transactions!$G:$G,PG_Transactions!$AK:$AK,$H944,PG_Transactions!$E:$E,"CAPTURE",PG_Transactions!$AQ:$AQ,1)</f>
        <v>7999</v>
      </c>
      <c r="K944">
        <f t="shared" si="48"/>
        <v>0</v>
      </c>
      <c r="L944" t="str">
        <f t="shared" si="49"/>
        <v>Amount Match</v>
      </c>
    </row>
    <row r="945" spans="1:12" hidden="1" x14ac:dyDescent="0.3">
      <c r="A945" t="s">
        <v>1904</v>
      </c>
      <c r="B945" s="1">
        <v>46287</v>
      </c>
      <c r="C945" t="s">
        <v>1905</v>
      </c>
      <c r="E945" t="s">
        <v>17</v>
      </c>
      <c r="F945">
        <v>6498</v>
      </c>
      <c r="G945" t="s">
        <v>10</v>
      </c>
      <c r="H945" t="str">
        <f t="shared" si="47"/>
        <v>ORD26000944</v>
      </c>
      <c r="I945">
        <f>COUNTIFS(PG_Transactions!$AK:$AK,$H945,PG_Transactions!$E:$E,"CAPTURE",PG_Transactions!$AQ:$AQ,1)</f>
        <v>1</v>
      </c>
      <c r="J945">
        <f>SUMIFS(PG_Transactions!$G:$G,PG_Transactions!$AK:$AK,$H945,PG_Transactions!$E:$E,"CAPTURE",PG_Transactions!$AQ:$AQ,1)</f>
        <v>6498</v>
      </c>
      <c r="K945">
        <f t="shared" si="48"/>
        <v>0</v>
      </c>
      <c r="L945" t="str">
        <f t="shared" si="49"/>
        <v>Amount Match</v>
      </c>
    </row>
    <row r="946" spans="1:12" hidden="1" x14ac:dyDescent="0.3">
      <c r="A946" t="s">
        <v>1906</v>
      </c>
      <c r="B946" s="1">
        <v>46286</v>
      </c>
      <c r="C946" t="s">
        <v>1907</v>
      </c>
      <c r="D946" t="s">
        <v>16</v>
      </c>
      <c r="E946" t="s">
        <v>9</v>
      </c>
      <c r="F946">
        <v>4999</v>
      </c>
      <c r="G946" t="s">
        <v>10</v>
      </c>
      <c r="H946" t="str">
        <f t="shared" si="47"/>
        <v>ORD26000945</v>
      </c>
      <c r="I946">
        <f>COUNTIFS(PG_Transactions!$AK:$AK,$H946,PG_Transactions!$E:$E,"CAPTURE",PG_Transactions!$AQ:$AQ,1)</f>
        <v>1</v>
      </c>
      <c r="J946">
        <f>SUMIFS(PG_Transactions!$G:$G,PG_Transactions!$AK:$AK,$H946,PG_Transactions!$E:$E,"CAPTURE",PG_Transactions!$AQ:$AQ,1)</f>
        <v>4999</v>
      </c>
      <c r="K946">
        <f t="shared" si="48"/>
        <v>0</v>
      </c>
      <c r="L946" t="str">
        <f t="shared" si="49"/>
        <v>Amount Match</v>
      </c>
    </row>
    <row r="947" spans="1:12" hidden="1" x14ac:dyDescent="0.3">
      <c r="A947" t="s">
        <v>1908</v>
      </c>
      <c r="B947" s="1">
        <v>46281</v>
      </c>
      <c r="C947" t="s">
        <v>1909</v>
      </c>
      <c r="D947" t="s">
        <v>13</v>
      </c>
      <c r="E947" t="s">
        <v>17</v>
      </c>
      <c r="F947">
        <v>1499</v>
      </c>
      <c r="G947" t="s">
        <v>10</v>
      </c>
      <c r="H947" t="str">
        <f t="shared" si="47"/>
        <v>ORD26000946</v>
      </c>
      <c r="I947">
        <f>COUNTIFS(PG_Transactions!$AK:$AK,$H947,PG_Transactions!$E:$E,"CAPTURE",PG_Transactions!$AQ:$AQ,1)</f>
        <v>1</v>
      </c>
      <c r="J947">
        <f>SUMIFS(PG_Transactions!$G:$G,PG_Transactions!$AK:$AK,$H947,PG_Transactions!$E:$E,"CAPTURE",PG_Transactions!$AQ:$AQ,1)</f>
        <v>1499</v>
      </c>
      <c r="K947">
        <f t="shared" si="48"/>
        <v>0</v>
      </c>
      <c r="L947" t="str">
        <f t="shared" si="49"/>
        <v>Amount Match</v>
      </c>
    </row>
    <row r="948" spans="1:12" hidden="1" x14ac:dyDescent="0.3">
      <c r="A948" t="s">
        <v>1910</v>
      </c>
      <c r="B948" s="1">
        <v>46278</v>
      </c>
      <c r="C948" t="s">
        <v>1911</v>
      </c>
      <c r="D948" t="s">
        <v>65</v>
      </c>
      <c r="E948" t="s">
        <v>9</v>
      </c>
      <c r="F948">
        <v>6297</v>
      </c>
      <c r="G948" t="s">
        <v>10</v>
      </c>
      <c r="H948" t="str">
        <f t="shared" si="47"/>
        <v>ORD26000947</v>
      </c>
      <c r="I948">
        <f>COUNTIFS(PG_Transactions!$AK:$AK,$H948,PG_Transactions!$E:$E,"CAPTURE",PG_Transactions!$AQ:$AQ,1)</f>
        <v>1</v>
      </c>
      <c r="J948">
        <f>SUMIFS(PG_Transactions!$G:$G,PG_Transactions!$AK:$AK,$H948,PG_Transactions!$E:$E,"CAPTURE",PG_Transactions!$AQ:$AQ,1)</f>
        <v>6297</v>
      </c>
      <c r="K948">
        <f t="shared" si="48"/>
        <v>0</v>
      </c>
      <c r="L948" t="str">
        <f t="shared" si="49"/>
        <v>Amount Match</v>
      </c>
    </row>
    <row r="949" spans="1:12" hidden="1" x14ac:dyDescent="0.3">
      <c r="A949" t="s">
        <v>1912</v>
      </c>
      <c r="B949" s="1">
        <v>46275</v>
      </c>
      <c r="C949" t="s">
        <v>1913</v>
      </c>
      <c r="D949" t="s">
        <v>8</v>
      </c>
      <c r="E949" t="s">
        <v>9</v>
      </c>
      <c r="F949">
        <v>4298</v>
      </c>
      <c r="G949" t="s">
        <v>10</v>
      </c>
      <c r="H949" t="str">
        <f t="shared" si="47"/>
        <v>ORD26000948</v>
      </c>
      <c r="I949">
        <f>COUNTIFS(PG_Transactions!$AK:$AK,$H949,PG_Transactions!$E:$E,"CAPTURE",PG_Transactions!$AQ:$AQ,1)</f>
        <v>1</v>
      </c>
      <c r="J949">
        <f>SUMIFS(PG_Transactions!$G:$G,PG_Transactions!$AK:$AK,$H949,PG_Transactions!$E:$E,"CAPTURE",PG_Transactions!$AQ:$AQ,1)</f>
        <v>4298</v>
      </c>
      <c r="K949">
        <f t="shared" si="48"/>
        <v>0</v>
      </c>
      <c r="L949" t="str">
        <f t="shared" si="49"/>
        <v>Amount Match</v>
      </c>
    </row>
    <row r="950" spans="1:12" hidden="1" x14ac:dyDescent="0.3">
      <c r="A950" t="s">
        <v>1914</v>
      </c>
      <c r="B950" s="1">
        <v>46295</v>
      </c>
      <c r="C950" t="s">
        <v>1915</v>
      </c>
      <c r="D950" t="s">
        <v>32</v>
      </c>
      <c r="E950" t="s">
        <v>9</v>
      </c>
      <c r="F950">
        <v>3998</v>
      </c>
      <c r="G950" t="s">
        <v>70</v>
      </c>
      <c r="H950" t="str">
        <f t="shared" si="47"/>
        <v>ORD26000949</v>
      </c>
      <c r="I950">
        <f>COUNTIFS(PG_Transactions!$AK:$AK,$H950,PG_Transactions!$E:$E,"CAPTURE",PG_Transactions!$AQ:$AQ,1)</f>
        <v>0</v>
      </c>
      <c r="J950">
        <f>SUMIFS(PG_Transactions!$G:$G,PG_Transactions!$AK:$AK,$H950,PG_Transactions!$E:$E,"CAPTURE",PG_Transactions!$AQ:$AQ,1)</f>
        <v>0</v>
      </c>
      <c r="K950">
        <f t="shared" si="48"/>
        <v>-3998</v>
      </c>
      <c r="L950" t="str">
        <f t="shared" si="49"/>
        <v>No Capture</v>
      </c>
    </row>
    <row r="951" spans="1:12" hidden="1" x14ac:dyDescent="0.3">
      <c r="A951" t="s">
        <v>1916</v>
      </c>
      <c r="B951" s="1">
        <v>46276</v>
      </c>
      <c r="C951" t="s">
        <v>1917</v>
      </c>
      <c r="D951" t="s">
        <v>16</v>
      </c>
      <c r="E951" t="s">
        <v>9</v>
      </c>
      <c r="F951">
        <v>799</v>
      </c>
      <c r="G951" t="s">
        <v>10</v>
      </c>
      <c r="H951" t="str">
        <f t="shared" si="47"/>
        <v>ORD26000950</v>
      </c>
      <c r="I951">
        <f>COUNTIFS(PG_Transactions!$AK:$AK,$H951,PG_Transactions!$E:$E,"CAPTURE",PG_Transactions!$AQ:$AQ,1)</f>
        <v>1</v>
      </c>
      <c r="J951">
        <f>SUMIFS(PG_Transactions!$G:$G,PG_Transactions!$AK:$AK,$H951,PG_Transactions!$E:$E,"CAPTURE",PG_Transactions!$AQ:$AQ,1)</f>
        <v>799</v>
      </c>
      <c r="K951">
        <f t="shared" si="48"/>
        <v>0</v>
      </c>
      <c r="L951" t="str">
        <f t="shared" si="49"/>
        <v>Amount Match</v>
      </c>
    </row>
    <row r="952" spans="1:12" hidden="1" x14ac:dyDescent="0.3">
      <c r="A952" t="s">
        <v>1918</v>
      </c>
      <c r="B952" s="1">
        <v>46280</v>
      </c>
      <c r="C952" t="s">
        <v>1919</v>
      </c>
      <c r="D952" t="s">
        <v>41</v>
      </c>
      <c r="E952" t="s">
        <v>17</v>
      </c>
      <c r="F952">
        <v>7597</v>
      </c>
      <c r="G952" t="s">
        <v>10</v>
      </c>
      <c r="H952" t="str">
        <f t="shared" si="47"/>
        <v>ORD26000951</v>
      </c>
      <c r="I952">
        <f>COUNTIFS(PG_Transactions!$AK:$AK,$H952,PG_Transactions!$E:$E,"CAPTURE",PG_Transactions!$AQ:$AQ,1)</f>
        <v>1</v>
      </c>
      <c r="J952">
        <f>SUMIFS(PG_Transactions!$G:$G,PG_Transactions!$AK:$AK,$H952,PG_Transactions!$E:$E,"CAPTURE",PG_Transactions!$AQ:$AQ,1)</f>
        <v>7597</v>
      </c>
      <c r="K952">
        <f t="shared" si="48"/>
        <v>0</v>
      </c>
      <c r="L952" t="str">
        <f t="shared" si="49"/>
        <v>Amount Match</v>
      </c>
    </row>
    <row r="953" spans="1:12" hidden="1" x14ac:dyDescent="0.3">
      <c r="A953" t="s">
        <v>1920</v>
      </c>
      <c r="B953" s="1">
        <v>46287</v>
      </c>
      <c r="C953" t="s">
        <v>1921</v>
      </c>
      <c r="D953" t="s">
        <v>65</v>
      </c>
      <c r="E953" t="s">
        <v>9</v>
      </c>
      <c r="F953">
        <v>3297</v>
      </c>
      <c r="G953" t="s">
        <v>10</v>
      </c>
      <c r="H953" t="str">
        <f t="shared" si="47"/>
        <v>ORD26000952</v>
      </c>
      <c r="I953">
        <f>COUNTIFS(PG_Transactions!$AK:$AK,$H953,PG_Transactions!$E:$E,"CAPTURE",PG_Transactions!$AQ:$AQ,1)</f>
        <v>1</v>
      </c>
      <c r="J953">
        <f>SUMIFS(PG_Transactions!$G:$G,PG_Transactions!$AK:$AK,$H953,PG_Transactions!$E:$E,"CAPTURE",PG_Transactions!$AQ:$AQ,1)</f>
        <v>3297</v>
      </c>
      <c r="K953">
        <f t="shared" si="48"/>
        <v>0</v>
      </c>
      <c r="L953" t="str">
        <f t="shared" si="49"/>
        <v>Amount Match</v>
      </c>
    </row>
    <row r="954" spans="1:12" hidden="1" x14ac:dyDescent="0.3">
      <c r="A954" t="s">
        <v>1922</v>
      </c>
      <c r="B954" s="1">
        <v>46279</v>
      </c>
      <c r="C954" t="s">
        <v>1923</v>
      </c>
      <c r="D954" t="s">
        <v>32</v>
      </c>
      <c r="E954" t="s">
        <v>9</v>
      </c>
      <c r="F954">
        <v>1799</v>
      </c>
      <c r="G954" t="s">
        <v>10</v>
      </c>
      <c r="H954" t="str">
        <f t="shared" si="47"/>
        <v>ORD26000953</v>
      </c>
      <c r="I954">
        <f>COUNTIFS(PG_Transactions!$AK:$AK,$H954,PG_Transactions!$E:$E,"CAPTURE",PG_Transactions!$AQ:$AQ,1)</f>
        <v>1</v>
      </c>
      <c r="J954">
        <f>SUMIFS(PG_Transactions!$G:$G,PG_Transactions!$AK:$AK,$H954,PG_Transactions!$E:$E,"CAPTURE",PG_Transactions!$AQ:$AQ,1)</f>
        <v>1799</v>
      </c>
      <c r="K954">
        <f t="shared" si="48"/>
        <v>0</v>
      </c>
      <c r="L954" t="str">
        <f t="shared" si="49"/>
        <v>Amount Match</v>
      </c>
    </row>
    <row r="955" spans="1:12" hidden="1" x14ac:dyDescent="0.3">
      <c r="A955" t="s">
        <v>1924</v>
      </c>
      <c r="B955" s="1">
        <v>46274</v>
      </c>
      <c r="C955" t="s">
        <v>1925</v>
      </c>
      <c r="D955" t="s">
        <v>13</v>
      </c>
      <c r="E955" t="s">
        <v>9</v>
      </c>
      <c r="F955">
        <v>299</v>
      </c>
      <c r="G955" t="s">
        <v>10</v>
      </c>
      <c r="H955" t="str">
        <f t="shared" si="47"/>
        <v>ORD26000954</v>
      </c>
      <c r="I955">
        <f>COUNTIFS(PG_Transactions!$AK:$AK,$H955,PG_Transactions!$E:$E,"CAPTURE",PG_Transactions!$AQ:$AQ,1)</f>
        <v>1</v>
      </c>
      <c r="J955">
        <f>SUMIFS(PG_Transactions!$G:$G,PG_Transactions!$AK:$AK,$H955,PG_Transactions!$E:$E,"CAPTURE",PG_Transactions!$AQ:$AQ,1)</f>
        <v>299</v>
      </c>
      <c r="K955">
        <f t="shared" si="48"/>
        <v>0</v>
      </c>
      <c r="L955" t="str">
        <f t="shared" si="49"/>
        <v>Amount Match</v>
      </c>
    </row>
    <row r="956" spans="1:12" hidden="1" x14ac:dyDescent="0.3">
      <c r="A956" t="s">
        <v>1926</v>
      </c>
      <c r="B956" s="1">
        <v>46285</v>
      </c>
      <c r="C956" t="s">
        <v>1927</v>
      </c>
      <c r="D956" t="s">
        <v>27</v>
      </c>
      <c r="E956" t="s">
        <v>17</v>
      </c>
      <c r="F956">
        <v>4197</v>
      </c>
      <c r="G956" t="s">
        <v>10</v>
      </c>
      <c r="H956" t="str">
        <f t="shared" si="47"/>
        <v>ORD26000955</v>
      </c>
      <c r="I956">
        <f>COUNTIFS(PG_Transactions!$AK:$AK,$H956,PG_Transactions!$E:$E,"CAPTURE",PG_Transactions!$AQ:$AQ,1)</f>
        <v>1</v>
      </c>
      <c r="J956">
        <f>SUMIFS(PG_Transactions!$G:$G,PG_Transactions!$AK:$AK,$H956,PG_Transactions!$E:$E,"CAPTURE",PG_Transactions!$AQ:$AQ,1)</f>
        <v>4197</v>
      </c>
      <c r="K956">
        <f t="shared" si="48"/>
        <v>0</v>
      </c>
      <c r="L956" t="str">
        <f t="shared" si="49"/>
        <v>Amount Match</v>
      </c>
    </row>
    <row r="957" spans="1:12" hidden="1" x14ac:dyDescent="0.3">
      <c r="A957" t="s">
        <v>1928</v>
      </c>
      <c r="B957" s="1">
        <v>46291</v>
      </c>
      <c r="C957" t="s">
        <v>1929</v>
      </c>
      <c r="D957" t="s">
        <v>8</v>
      </c>
      <c r="E957" t="s">
        <v>9</v>
      </c>
      <c r="F957">
        <v>349</v>
      </c>
      <c r="G957" t="s">
        <v>10</v>
      </c>
      <c r="H957" t="str">
        <f t="shared" si="47"/>
        <v>ORD26000956</v>
      </c>
      <c r="I957">
        <f>COUNTIFS(PG_Transactions!$AK:$AK,$H957,PG_Transactions!$E:$E,"CAPTURE",PG_Transactions!$AQ:$AQ,1)</f>
        <v>1</v>
      </c>
      <c r="J957">
        <f>SUMIFS(PG_Transactions!$G:$G,PG_Transactions!$AK:$AK,$H957,PG_Transactions!$E:$E,"CAPTURE",PG_Transactions!$AQ:$AQ,1)</f>
        <v>349</v>
      </c>
      <c r="K957">
        <f t="shared" si="48"/>
        <v>0</v>
      </c>
      <c r="L957" t="str">
        <f t="shared" si="49"/>
        <v>Amount Match</v>
      </c>
    </row>
    <row r="958" spans="1:12" hidden="1" x14ac:dyDescent="0.3">
      <c r="A958" t="s">
        <v>1930</v>
      </c>
      <c r="B958" s="1">
        <v>46286</v>
      </c>
      <c r="C958" t="s">
        <v>1931</v>
      </c>
      <c r="D958" t="s">
        <v>32</v>
      </c>
      <c r="E958" t="s">
        <v>44</v>
      </c>
      <c r="F958">
        <v>5798</v>
      </c>
      <c r="G958" t="s">
        <v>10</v>
      </c>
      <c r="H958" t="str">
        <f t="shared" si="47"/>
        <v>ORD26000957</v>
      </c>
      <c r="I958">
        <f>COUNTIFS(PG_Transactions!$AK:$AK,$H958,PG_Transactions!$E:$E,"CAPTURE",PG_Transactions!$AQ:$AQ,1)</f>
        <v>1</v>
      </c>
      <c r="J958">
        <f>SUMIFS(PG_Transactions!$G:$G,PG_Transactions!$AK:$AK,$H958,PG_Transactions!$E:$E,"CAPTURE",PG_Transactions!$AQ:$AQ,1)</f>
        <v>5798</v>
      </c>
      <c r="K958">
        <f t="shared" si="48"/>
        <v>0</v>
      </c>
      <c r="L958" t="str">
        <f t="shared" si="49"/>
        <v>Amount Match</v>
      </c>
    </row>
    <row r="959" spans="1:12" hidden="1" x14ac:dyDescent="0.3">
      <c r="A959" t="s">
        <v>1932</v>
      </c>
      <c r="B959" s="1">
        <v>46271</v>
      </c>
      <c r="C959" t="s">
        <v>1933</v>
      </c>
      <c r="E959" t="s">
        <v>9</v>
      </c>
      <c r="F959">
        <v>799</v>
      </c>
      <c r="G959" t="s">
        <v>10</v>
      </c>
      <c r="H959" t="str">
        <f t="shared" si="47"/>
        <v>ORD26000958</v>
      </c>
      <c r="I959">
        <f>COUNTIFS(PG_Transactions!$AK:$AK,$H959,PG_Transactions!$E:$E,"CAPTURE",PG_Transactions!$AQ:$AQ,1)</f>
        <v>1</v>
      </c>
      <c r="J959">
        <f>SUMIFS(PG_Transactions!$G:$G,PG_Transactions!$AK:$AK,$H959,PG_Transactions!$E:$E,"CAPTURE",PG_Transactions!$AQ:$AQ,1)</f>
        <v>799</v>
      </c>
      <c r="K959">
        <f t="shared" si="48"/>
        <v>0</v>
      </c>
      <c r="L959" t="str">
        <f t="shared" si="49"/>
        <v>Amount Match</v>
      </c>
    </row>
    <row r="960" spans="1:12" hidden="1" x14ac:dyDescent="0.3">
      <c r="A960" t="s">
        <v>1934</v>
      </c>
      <c r="B960" s="1">
        <v>46274</v>
      </c>
      <c r="C960" t="s">
        <v>1935</v>
      </c>
      <c r="D960" t="s">
        <v>27</v>
      </c>
      <c r="E960" t="s">
        <v>9</v>
      </c>
      <c r="F960">
        <v>499</v>
      </c>
      <c r="G960" t="s">
        <v>10</v>
      </c>
      <c r="H960" t="str">
        <f t="shared" si="47"/>
        <v>ORD26000959</v>
      </c>
      <c r="I960">
        <f>COUNTIFS(PG_Transactions!$AK:$AK,$H960,PG_Transactions!$E:$E,"CAPTURE",PG_Transactions!$AQ:$AQ,1)</f>
        <v>1</v>
      </c>
      <c r="J960">
        <f>SUMIFS(PG_Transactions!$G:$G,PG_Transactions!$AK:$AK,$H960,PG_Transactions!$E:$E,"CAPTURE",PG_Transactions!$AQ:$AQ,1)</f>
        <v>499</v>
      </c>
      <c r="K960">
        <f t="shared" si="48"/>
        <v>0</v>
      </c>
      <c r="L960" t="str">
        <f t="shared" si="49"/>
        <v>Amount Match</v>
      </c>
    </row>
    <row r="961" spans="1:12" hidden="1" x14ac:dyDescent="0.3">
      <c r="A961" t="s">
        <v>1936</v>
      </c>
      <c r="B961" s="1">
        <v>46278</v>
      </c>
      <c r="C961" t="s">
        <v>1937</v>
      </c>
      <c r="D961" t="s">
        <v>13</v>
      </c>
      <c r="E961" t="s">
        <v>9</v>
      </c>
      <c r="F961">
        <v>2999</v>
      </c>
      <c r="G961" t="s">
        <v>10</v>
      </c>
      <c r="H961" t="str">
        <f t="shared" si="47"/>
        <v>ORD26000960</v>
      </c>
      <c r="I961">
        <f>COUNTIFS(PG_Transactions!$AK:$AK,$H961,PG_Transactions!$E:$E,"CAPTURE",PG_Transactions!$AQ:$AQ,1)</f>
        <v>1</v>
      </c>
      <c r="J961">
        <f>SUMIFS(PG_Transactions!$G:$G,PG_Transactions!$AK:$AK,$H961,PG_Transactions!$E:$E,"CAPTURE",PG_Transactions!$AQ:$AQ,1)</f>
        <v>2999</v>
      </c>
      <c r="K961">
        <f t="shared" si="48"/>
        <v>0</v>
      </c>
      <c r="L961" t="str">
        <f t="shared" si="49"/>
        <v>Amount Match</v>
      </c>
    </row>
    <row r="962" spans="1:12" hidden="1" x14ac:dyDescent="0.3">
      <c r="A962" t="s">
        <v>1938</v>
      </c>
      <c r="B962" s="1">
        <v>46285</v>
      </c>
      <c r="C962" t="s">
        <v>1939</v>
      </c>
      <c r="D962" t="s">
        <v>27</v>
      </c>
      <c r="E962" t="s">
        <v>9</v>
      </c>
      <c r="F962">
        <v>5347</v>
      </c>
      <c r="G962" t="s">
        <v>10</v>
      </c>
      <c r="H962" t="str">
        <f t="shared" si="47"/>
        <v>ORD26000961</v>
      </c>
      <c r="I962">
        <f>COUNTIFS(PG_Transactions!$AK:$AK,$H962,PG_Transactions!$E:$E,"CAPTURE",PG_Transactions!$AQ:$AQ,1)</f>
        <v>1</v>
      </c>
      <c r="J962">
        <f>SUMIFS(PG_Transactions!$G:$G,PG_Transactions!$AK:$AK,$H962,PG_Transactions!$E:$E,"CAPTURE",PG_Transactions!$AQ:$AQ,1)</f>
        <v>5347</v>
      </c>
      <c r="K962">
        <f t="shared" si="48"/>
        <v>0</v>
      </c>
      <c r="L962" t="str">
        <f t="shared" si="49"/>
        <v>Amount Match</v>
      </c>
    </row>
    <row r="963" spans="1:12" hidden="1" x14ac:dyDescent="0.3">
      <c r="A963" t="s">
        <v>1940</v>
      </c>
      <c r="B963" s="1">
        <v>46289</v>
      </c>
      <c r="C963" t="s">
        <v>1941</v>
      </c>
      <c r="D963" t="s">
        <v>65</v>
      </c>
      <c r="E963" t="s">
        <v>44</v>
      </c>
      <c r="F963">
        <v>4999</v>
      </c>
      <c r="G963" t="s">
        <v>10</v>
      </c>
      <c r="H963" t="str">
        <f t="shared" ref="H963:H1026" si="50">UPPER(SUBSTITUTE(TRIM(A963),"-",""))</f>
        <v>ORD26000962</v>
      </c>
      <c r="I963">
        <f>COUNTIFS(PG_Transactions!$AK:$AK,$H963,PG_Transactions!$E:$E,"CAPTURE",PG_Transactions!$AQ:$AQ,1)</f>
        <v>1</v>
      </c>
      <c r="J963">
        <f>SUMIFS(PG_Transactions!$G:$G,PG_Transactions!$AK:$AK,$H963,PG_Transactions!$E:$E,"CAPTURE",PG_Transactions!$AQ:$AQ,1)</f>
        <v>4999</v>
      </c>
      <c r="K963">
        <f t="shared" ref="K963:K1026" si="51">ROUND(J963-F963,2)</f>
        <v>0</v>
      </c>
      <c r="L963" t="str">
        <f t="shared" ref="L963:L1026" si="52">IF(I963=0,"No Capture",IF(I963&gt;1,"Multiple Capture Rows - Review",IF(ABS(K963)&lt;0.01,"Amount Match",IF(K963&lt;0,"Captured Less Than Order","Captured More Than Order"))))</f>
        <v>Amount Match</v>
      </c>
    </row>
    <row r="964" spans="1:12" hidden="1" x14ac:dyDescent="0.3">
      <c r="A964" t="s">
        <v>1942</v>
      </c>
      <c r="B964" s="1">
        <v>46295</v>
      </c>
      <c r="C964" t="s">
        <v>1943</v>
      </c>
      <c r="D964" t="s">
        <v>16</v>
      </c>
      <c r="E964" t="s">
        <v>9</v>
      </c>
      <c r="F964">
        <v>2999</v>
      </c>
      <c r="G964" t="s">
        <v>10</v>
      </c>
      <c r="H964" t="str">
        <f t="shared" si="50"/>
        <v>ORD26000963</v>
      </c>
      <c r="I964">
        <f>COUNTIFS(PG_Transactions!$AK:$AK,$H964,PG_Transactions!$E:$E,"CAPTURE",PG_Transactions!$AQ:$AQ,1)</f>
        <v>1</v>
      </c>
      <c r="J964">
        <f>SUMIFS(PG_Transactions!$G:$G,PG_Transactions!$AK:$AK,$H964,PG_Transactions!$E:$E,"CAPTURE",PG_Transactions!$AQ:$AQ,1)</f>
        <v>2999</v>
      </c>
      <c r="K964">
        <f t="shared" si="51"/>
        <v>0</v>
      </c>
      <c r="L964" t="str">
        <f t="shared" si="52"/>
        <v>Amount Match</v>
      </c>
    </row>
    <row r="965" spans="1:12" hidden="1" x14ac:dyDescent="0.3">
      <c r="A965" t="s">
        <v>1944</v>
      </c>
      <c r="B965" s="1">
        <v>46284</v>
      </c>
      <c r="C965" t="s">
        <v>1945</v>
      </c>
      <c r="D965" t="s">
        <v>16</v>
      </c>
      <c r="E965" t="s">
        <v>17</v>
      </c>
      <c r="F965">
        <v>1799</v>
      </c>
      <c r="G965" t="s">
        <v>10</v>
      </c>
      <c r="H965" t="str">
        <f t="shared" si="50"/>
        <v>ORD26000964</v>
      </c>
      <c r="I965">
        <f>COUNTIFS(PG_Transactions!$AK:$AK,$H965,PG_Transactions!$E:$E,"CAPTURE",PG_Transactions!$AQ:$AQ,1)</f>
        <v>1</v>
      </c>
      <c r="J965">
        <f>SUMIFS(PG_Transactions!$G:$G,PG_Transactions!$AK:$AK,$H965,PG_Transactions!$E:$E,"CAPTURE",PG_Transactions!$AQ:$AQ,1)</f>
        <v>1799</v>
      </c>
      <c r="K965">
        <f t="shared" si="51"/>
        <v>0</v>
      </c>
      <c r="L965" t="str">
        <f t="shared" si="52"/>
        <v>Amount Match</v>
      </c>
    </row>
    <row r="966" spans="1:12" hidden="1" x14ac:dyDescent="0.3">
      <c r="A966" t="s">
        <v>1946</v>
      </c>
      <c r="B966" s="1">
        <v>46278</v>
      </c>
      <c r="C966" t="s">
        <v>1947</v>
      </c>
      <c r="D966" t="s">
        <v>24</v>
      </c>
      <c r="E966" t="s">
        <v>9</v>
      </c>
      <c r="F966">
        <v>14997</v>
      </c>
      <c r="G966" t="s">
        <v>10</v>
      </c>
      <c r="H966" t="str">
        <f t="shared" si="50"/>
        <v>ORD26000965</v>
      </c>
      <c r="I966">
        <f>COUNTIFS(PG_Transactions!$AK:$AK,$H966,PG_Transactions!$E:$E,"CAPTURE",PG_Transactions!$AQ:$AQ,1)</f>
        <v>1</v>
      </c>
      <c r="J966">
        <f>SUMIFS(PG_Transactions!$G:$G,PG_Transactions!$AK:$AK,$H966,PG_Transactions!$E:$E,"CAPTURE",PG_Transactions!$AQ:$AQ,1)</f>
        <v>14997</v>
      </c>
      <c r="K966">
        <f t="shared" si="51"/>
        <v>0</v>
      </c>
      <c r="L966" t="str">
        <f t="shared" si="52"/>
        <v>Amount Match</v>
      </c>
    </row>
    <row r="967" spans="1:12" hidden="1" x14ac:dyDescent="0.3">
      <c r="A967" t="s">
        <v>1948</v>
      </c>
      <c r="B967" s="1">
        <v>46269</v>
      </c>
      <c r="C967" t="s">
        <v>1949</v>
      </c>
      <c r="D967" t="s">
        <v>8</v>
      </c>
      <c r="E967" t="s">
        <v>9</v>
      </c>
      <c r="F967">
        <v>2798</v>
      </c>
      <c r="G967" t="s">
        <v>10</v>
      </c>
      <c r="H967" t="str">
        <f t="shared" si="50"/>
        <v>ORD26000966</v>
      </c>
      <c r="I967">
        <f>COUNTIFS(PG_Transactions!$AK:$AK,$H967,PG_Transactions!$E:$E,"CAPTURE",PG_Transactions!$AQ:$AQ,1)</f>
        <v>1</v>
      </c>
      <c r="J967">
        <f>SUMIFS(PG_Transactions!$G:$G,PG_Transactions!$AK:$AK,$H967,PG_Transactions!$E:$E,"CAPTURE",PG_Transactions!$AQ:$AQ,1)</f>
        <v>2798</v>
      </c>
      <c r="K967">
        <f t="shared" si="51"/>
        <v>0</v>
      </c>
      <c r="L967" t="str">
        <f t="shared" si="52"/>
        <v>Amount Match</v>
      </c>
    </row>
    <row r="968" spans="1:12" hidden="1" x14ac:dyDescent="0.3">
      <c r="A968" t="s">
        <v>1950</v>
      </c>
      <c r="B968" s="1">
        <v>46277</v>
      </c>
      <c r="C968" t="s">
        <v>1951</v>
      </c>
      <c r="D968" t="s">
        <v>13</v>
      </c>
      <c r="E968" t="s">
        <v>9</v>
      </c>
      <c r="F968">
        <v>8998</v>
      </c>
      <c r="G968" t="s">
        <v>10</v>
      </c>
      <c r="H968" t="str">
        <f t="shared" si="50"/>
        <v>ORD26000967</v>
      </c>
      <c r="I968">
        <f>COUNTIFS(PG_Transactions!$AK:$AK,$H968,PG_Transactions!$E:$E,"CAPTURE",PG_Transactions!$AQ:$AQ,1)</f>
        <v>1</v>
      </c>
      <c r="J968">
        <f>SUMIFS(PG_Transactions!$G:$G,PG_Transactions!$AK:$AK,$H968,PG_Transactions!$E:$E,"CAPTURE",PG_Transactions!$AQ:$AQ,1)</f>
        <v>8998</v>
      </c>
      <c r="K968">
        <f t="shared" si="51"/>
        <v>0</v>
      </c>
      <c r="L968" t="str">
        <f t="shared" si="52"/>
        <v>Amount Match</v>
      </c>
    </row>
    <row r="969" spans="1:12" hidden="1" x14ac:dyDescent="0.3">
      <c r="A969" t="s">
        <v>1952</v>
      </c>
      <c r="B969" s="1">
        <v>46271</v>
      </c>
      <c r="C969" t="s">
        <v>1953</v>
      </c>
      <c r="D969" t="s">
        <v>8</v>
      </c>
      <c r="E969" t="s">
        <v>9</v>
      </c>
      <c r="F969">
        <v>1598</v>
      </c>
      <c r="G969" t="s">
        <v>10</v>
      </c>
      <c r="H969" t="str">
        <f t="shared" si="50"/>
        <v>ORD26000968</v>
      </c>
      <c r="I969">
        <f>COUNTIFS(PG_Transactions!$AK:$AK,$H969,PG_Transactions!$E:$E,"CAPTURE",PG_Transactions!$AQ:$AQ,1)</f>
        <v>1</v>
      </c>
      <c r="J969">
        <f>SUMIFS(PG_Transactions!$G:$G,PG_Transactions!$AK:$AK,$H969,PG_Transactions!$E:$E,"CAPTURE",PG_Transactions!$AQ:$AQ,1)</f>
        <v>1598</v>
      </c>
      <c r="K969">
        <f t="shared" si="51"/>
        <v>0</v>
      </c>
      <c r="L969" t="str">
        <f t="shared" si="52"/>
        <v>Amount Match</v>
      </c>
    </row>
    <row r="970" spans="1:12" hidden="1" x14ac:dyDescent="0.3">
      <c r="A970" t="s">
        <v>1954</v>
      </c>
      <c r="B970" s="1">
        <v>46286</v>
      </c>
      <c r="C970" t="s">
        <v>1955</v>
      </c>
      <c r="D970" t="s">
        <v>51</v>
      </c>
      <c r="E970" t="s">
        <v>9</v>
      </c>
      <c r="F970">
        <v>2847</v>
      </c>
      <c r="G970" t="s">
        <v>105</v>
      </c>
      <c r="H970" t="str">
        <f t="shared" si="50"/>
        <v>ORD26000969</v>
      </c>
      <c r="I970">
        <f>COUNTIFS(PG_Transactions!$AK:$AK,$H970,PG_Transactions!$E:$E,"CAPTURE",PG_Transactions!$AQ:$AQ,1)</f>
        <v>0</v>
      </c>
      <c r="J970">
        <f>SUMIFS(PG_Transactions!$G:$G,PG_Transactions!$AK:$AK,$H970,PG_Transactions!$E:$E,"CAPTURE",PG_Transactions!$AQ:$AQ,1)</f>
        <v>0</v>
      </c>
      <c r="K970">
        <f t="shared" si="51"/>
        <v>-2847</v>
      </c>
      <c r="L970" t="str">
        <f t="shared" si="52"/>
        <v>No Capture</v>
      </c>
    </row>
    <row r="971" spans="1:12" hidden="1" x14ac:dyDescent="0.3">
      <c r="A971" t="s">
        <v>1956</v>
      </c>
      <c r="B971" s="1">
        <v>46267</v>
      </c>
      <c r="C971" t="s">
        <v>1957</v>
      </c>
      <c r="D971" t="s">
        <v>16</v>
      </c>
      <c r="E971" t="s">
        <v>17</v>
      </c>
      <c r="F971">
        <v>299</v>
      </c>
      <c r="G971" t="s">
        <v>10</v>
      </c>
      <c r="H971" t="str">
        <f t="shared" si="50"/>
        <v>ORD26000970</v>
      </c>
      <c r="I971">
        <f>COUNTIFS(PG_Transactions!$AK:$AK,$H971,PG_Transactions!$E:$E,"CAPTURE",PG_Transactions!$AQ:$AQ,1)</f>
        <v>1</v>
      </c>
      <c r="J971">
        <f>SUMIFS(PG_Transactions!$G:$G,PG_Transactions!$AK:$AK,$H971,PG_Transactions!$E:$E,"CAPTURE",PG_Transactions!$AQ:$AQ,1)</f>
        <v>299</v>
      </c>
      <c r="K971">
        <f t="shared" si="51"/>
        <v>0</v>
      </c>
      <c r="L971" t="str">
        <f t="shared" si="52"/>
        <v>Amount Match</v>
      </c>
    </row>
    <row r="972" spans="1:12" hidden="1" x14ac:dyDescent="0.3">
      <c r="A972" t="s">
        <v>1958</v>
      </c>
      <c r="B972" s="1">
        <v>46268</v>
      </c>
      <c r="C972" t="s">
        <v>1959</v>
      </c>
      <c r="D972" t="s">
        <v>65</v>
      </c>
      <c r="E972" t="s">
        <v>44</v>
      </c>
      <c r="F972">
        <v>3798</v>
      </c>
      <c r="G972" t="s">
        <v>10</v>
      </c>
      <c r="H972" t="str">
        <f t="shared" si="50"/>
        <v>ORD26000971</v>
      </c>
      <c r="I972">
        <f>COUNTIFS(PG_Transactions!$AK:$AK,$H972,PG_Transactions!$E:$E,"CAPTURE",PG_Transactions!$AQ:$AQ,1)</f>
        <v>1</v>
      </c>
      <c r="J972">
        <f>SUMIFS(PG_Transactions!$G:$G,PG_Transactions!$AK:$AK,$H972,PG_Transactions!$E:$E,"CAPTURE",PG_Transactions!$AQ:$AQ,1)</f>
        <v>3798</v>
      </c>
      <c r="K972">
        <f t="shared" si="51"/>
        <v>0</v>
      </c>
      <c r="L972" t="str">
        <f t="shared" si="52"/>
        <v>Amount Match</v>
      </c>
    </row>
    <row r="973" spans="1:12" hidden="1" x14ac:dyDescent="0.3">
      <c r="A973" t="s">
        <v>1960</v>
      </c>
      <c r="B973" s="1">
        <v>46267</v>
      </c>
      <c r="C973" t="s">
        <v>1961</v>
      </c>
      <c r="D973" t="s">
        <v>8</v>
      </c>
      <c r="E973" t="s">
        <v>17</v>
      </c>
      <c r="F973">
        <v>299</v>
      </c>
      <c r="G973" t="s">
        <v>10</v>
      </c>
      <c r="H973" t="str">
        <f t="shared" si="50"/>
        <v>ORD26000972</v>
      </c>
      <c r="I973">
        <f>COUNTIFS(PG_Transactions!$AK:$AK,$H973,PG_Transactions!$E:$E,"CAPTURE",PG_Transactions!$AQ:$AQ,1)</f>
        <v>1</v>
      </c>
      <c r="J973">
        <f>SUMIFS(PG_Transactions!$G:$G,PG_Transactions!$AK:$AK,$H973,PG_Transactions!$E:$E,"CAPTURE",PG_Transactions!$AQ:$AQ,1)</f>
        <v>299</v>
      </c>
      <c r="K973">
        <f t="shared" si="51"/>
        <v>0</v>
      </c>
      <c r="L973" t="str">
        <f t="shared" si="52"/>
        <v>Amount Match</v>
      </c>
    </row>
    <row r="974" spans="1:12" hidden="1" x14ac:dyDescent="0.3">
      <c r="A974" t="s">
        <v>1962</v>
      </c>
      <c r="B974" s="1">
        <v>46272</v>
      </c>
      <c r="C974" t="s">
        <v>1963</v>
      </c>
      <c r="D974" t="s">
        <v>51</v>
      </c>
      <c r="E974" t="s">
        <v>33</v>
      </c>
      <c r="F974">
        <v>6297</v>
      </c>
      <c r="G974" t="s">
        <v>70</v>
      </c>
      <c r="H974" t="str">
        <f t="shared" si="50"/>
        <v>ORD26000973</v>
      </c>
      <c r="I974">
        <f>COUNTIFS(PG_Transactions!$AK:$AK,$H974,PG_Transactions!$E:$E,"CAPTURE",PG_Transactions!$AQ:$AQ,1)</f>
        <v>0</v>
      </c>
      <c r="J974">
        <f>SUMIFS(PG_Transactions!$G:$G,PG_Transactions!$AK:$AK,$H974,PG_Transactions!$E:$E,"CAPTURE",PG_Transactions!$AQ:$AQ,1)</f>
        <v>0</v>
      </c>
      <c r="K974">
        <f t="shared" si="51"/>
        <v>-6297</v>
      </c>
      <c r="L974" t="str">
        <f t="shared" si="52"/>
        <v>No Capture</v>
      </c>
    </row>
    <row r="975" spans="1:12" hidden="1" x14ac:dyDescent="0.3">
      <c r="A975" t="s">
        <v>1964</v>
      </c>
      <c r="B975" s="1">
        <v>46289</v>
      </c>
      <c r="C975" t="s">
        <v>1965</v>
      </c>
      <c r="D975" t="s">
        <v>65</v>
      </c>
      <c r="E975" t="s">
        <v>9</v>
      </c>
      <c r="F975">
        <v>948</v>
      </c>
      <c r="G975" t="s">
        <v>10</v>
      </c>
      <c r="H975" t="str">
        <f t="shared" si="50"/>
        <v>ORD26000974</v>
      </c>
      <c r="I975">
        <f>COUNTIFS(PG_Transactions!$AK:$AK,$H975,PG_Transactions!$E:$E,"CAPTURE",PG_Transactions!$AQ:$AQ,1)</f>
        <v>1</v>
      </c>
      <c r="J975">
        <f>SUMIFS(PG_Transactions!$G:$G,PG_Transactions!$AK:$AK,$H975,PG_Transactions!$E:$E,"CAPTURE",PG_Transactions!$AQ:$AQ,1)</f>
        <v>948</v>
      </c>
      <c r="K975">
        <f t="shared" si="51"/>
        <v>0</v>
      </c>
      <c r="L975" t="str">
        <f t="shared" si="52"/>
        <v>Amount Match</v>
      </c>
    </row>
    <row r="976" spans="1:12" hidden="1" x14ac:dyDescent="0.3">
      <c r="A976" t="s">
        <v>1966</v>
      </c>
      <c r="B976" s="1">
        <v>46281</v>
      </c>
      <c r="C976" t="s">
        <v>1967</v>
      </c>
      <c r="D976" t="s">
        <v>65</v>
      </c>
      <c r="E976" t="s">
        <v>9</v>
      </c>
      <c r="F976">
        <v>898</v>
      </c>
      <c r="G976" t="s">
        <v>10</v>
      </c>
      <c r="H976" t="str">
        <f t="shared" si="50"/>
        <v>ORD26000975</v>
      </c>
      <c r="I976">
        <f>COUNTIFS(PG_Transactions!$AK:$AK,$H976,PG_Transactions!$E:$E,"CAPTURE",PG_Transactions!$AQ:$AQ,1)</f>
        <v>1</v>
      </c>
      <c r="J976">
        <f>SUMIFS(PG_Transactions!$G:$G,PG_Transactions!$AK:$AK,$H976,PG_Transactions!$E:$E,"CAPTURE",PG_Transactions!$AQ:$AQ,1)</f>
        <v>898</v>
      </c>
      <c r="K976">
        <f t="shared" si="51"/>
        <v>0</v>
      </c>
      <c r="L976" t="str">
        <f t="shared" si="52"/>
        <v>Amount Match</v>
      </c>
    </row>
    <row r="977" spans="1:12" hidden="1" x14ac:dyDescent="0.3">
      <c r="A977" t="s">
        <v>1968</v>
      </c>
      <c r="B977" s="1">
        <v>46294</v>
      </c>
      <c r="C977" t="s">
        <v>1969</v>
      </c>
      <c r="D977" t="s">
        <v>27</v>
      </c>
      <c r="E977" t="s">
        <v>9</v>
      </c>
      <c r="F977">
        <v>7999</v>
      </c>
      <c r="G977" t="s">
        <v>10</v>
      </c>
      <c r="H977" t="str">
        <f t="shared" si="50"/>
        <v>ORD26000976</v>
      </c>
      <c r="I977">
        <f>COUNTIFS(PG_Transactions!$AK:$AK,$H977,PG_Transactions!$E:$E,"CAPTURE",PG_Transactions!$AQ:$AQ,1)</f>
        <v>1</v>
      </c>
      <c r="J977">
        <f>SUMIFS(PG_Transactions!$G:$G,PG_Transactions!$AK:$AK,$H977,PG_Transactions!$E:$E,"CAPTURE",PG_Transactions!$AQ:$AQ,1)</f>
        <v>7999</v>
      </c>
      <c r="K977">
        <f t="shared" si="51"/>
        <v>0</v>
      </c>
      <c r="L977" t="str">
        <f t="shared" si="52"/>
        <v>Amount Match</v>
      </c>
    </row>
    <row r="978" spans="1:12" hidden="1" x14ac:dyDescent="0.3">
      <c r="A978" t="s">
        <v>1970</v>
      </c>
      <c r="B978" s="1">
        <v>46268</v>
      </c>
      <c r="C978" t="s">
        <v>1971</v>
      </c>
      <c r="D978" t="s">
        <v>8</v>
      </c>
      <c r="E978" t="s">
        <v>17</v>
      </c>
      <c r="F978">
        <v>349</v>
      </c>
      <c r="G978" t="s">
        <v>10</v>
      </c>
      <c r="H978" t="str">
        <f t="shared" si="50"/>
        <v>ORD26000977</v>
      </c>
      <c r="I978">
        <f>COUNTIFS(PG_Transactions!$AK:$AK,$H978,PG_Transactions!$E:$E,"CAPTURE",PG_Transactions!$AQ:$AQ,1)</f>
        <v>1</v>
      </c>
      <c r="J978">
        <f>SUMIFS(PG_Transactions!$G:$G,PG_Transactions!$AK:$AK,$H978,PG_Transactions!$E:$E,"CAPTURE",PG_Transactions!$AQ:$AQ,1)</f>
        <v>349</v>
      </c>
      <c r="K978">
        <f t="shared" si="51"/>
        <v>0</v>
      </c>
      <c r="L978" t="str">
        <f t="shared" si="52"/>
        <v>Amount Match</v>
      </c>
    </row>
    <row r="979" spans="1:12" hidden="1" x14ac:dyDescent="0.3">
      <c r="A979" t="s">
        <v>1972</v>
      </c>
      <c r="B979" s="1">
        <v>46291</v>
      </c>
      <c r="C979" t="s">
        <v>1973</v>
      </c>
      <c r="D979" t="s">
        <v>16</v>
      </c>
      <c r="E979" t="s">
        <v>33</v>
      </c>
      <c r="F979">
        <v>1299</v>
      </c>
      <c r="G979" t="s">
        <v>10</v>
      </c>
      <c r="H979" t="str">
        <f t="shared" si="50"/>
        <v>ORD26000978</v>
      </c>
      <c r="I979">
        <f>COUNTIFS(PG_Transactions!$AK:$AK,$H979,PG_Transactions!$E:$E,"CAPTURE",PG_Transactions!$AQ:$AQ,1)</f>
        <v>1</v>
      </c>
      <c r="J979">
        <f>SUMIFS(PG_Transactions!$G:$G,PG_Transactions!$AK:$AK,$H979,PG_Transactions!$E:$E,"CAPTURE",PG_Transactions!$AQ:$AQ,1)</f>
        <v>1299</v>
      </c>
      <c r="K979">
        <f t="shared" si="51"/>
        <v>0</v>
      </c>
      <c r="L979" t="str">
        <f t="shared" si="52"/>
        <v>Amount Match</v>
      </c>
    </row>
    <row r="980" spans="1:12" hidden="1" x14ac:dyDescent="0.3">
      <c r="A980" t="s">
        <v>1974</v>
      </c>
      <c r="B980" s="1">
        <v>46276</v>
      </c>
      <c r="C980" t="s">
        <v>1975</v>
      </c>
      <c r="D980" t="s">
        <v>65</v>
      </c>
      <c r="E980" t="s">
        <v>9</v>
      </c>
      <c r="F980">
        <v>2999</v>
      </c>
      <c r="G980" t="s">
        <v>10</v>
      </c>
      <c r="H980" t="str">
        <f t="shared" si="50"/>
        <v>ORD26000979</v>
      </c>
      <c r="I980">
        <f>COUNTIFS(PG_Transactions!$AK:$AK,$H980,PG_Transactions!$E:$E,"CAPTURE",PG_Transactions!$AQ:$AQ,1)</f>
        <v>1</v>
      </c>
      <c r="J980">
        <f>SUMIFS(PG_Transactions!$G:$G,PG_Transactions!$AK:$AK,$H980,PG_Transactions!$E:$E,"CAPTURE",PG_Transactions!$AQ:$AQ,1)</f>
        <v>2999</v>
      </c>
      <c r="K980">
        <f t="shared" si="51"/>
        <v>0</v>
      </c>
      <c r="L980" t="str">
        <f t="shared" si="52"/>
        <v>Amount Match</v>
      </c>
    </row>
    <row r="981" spans="1:12" hidden="1" x14ac:dyDescent="0.3">
      <c r="A981" t="s">
        <v>1976</v>
      </c>
      <c r="B981" s="1">
        <v>46284</v>
      </c>
      <c r="C981" t="s">
        <v>1977</v>
      </c>
      <c r="D981" t="s">
        <v>51</v>
      </c>
      <c r="E981" t="s">
        <v>9</v>
      </c>
      <c r="F981">
        <v>999</v>
      </c>
      <c r="G981" t="s">
        <v>10</v>
      </c>
      <c r="H981" t="str">
        <f t="shared" si="50"/>
        <v>ORD26000980</v>
      </c>
      <c r="I981">
        <f>COUNTIFS(PG_Transactions!$AK:$AK,$H981,PG_Transactions!$E:$E,"CAPTURE",PG_Transactions!$AQ:$AQ,1)</f>
        <v>1</v>
      </c>
      <c r="J981">
        <f>SUMIFS(PG_Transactions!$G:$G,PG_Transactions!$AK:$AK,$H981,PG_Transactions!$E:$E,"CAPTURE",PG_Transactions!$AQ:$AQ,1)</f>
        <v>999</v>
      </c>
      <c r="K981">
        <f t="shared" si="51"/>
        <v>0</v>
      </c>
      <c r="L981" t="str">
        <f t="shared" si="52"/>
        <v>Amount Match</v>
      </c>
    </row>
    <row r="982" spans="1:12" hidden="1" x14ac:dyDescent="0.3">
      <c r="A982" t="s">
        <v>1978</v>
      </c>
      <c r="B982" s="1">
        <v>46288</v>
      </c>
      <c r="C982" t="s">
        <v>1979</v>
      </c>
      <c r="D982" t="s">
        <v>65</v>
      </c>
      <c r="E982" t="s">
        <v>9</v>
      </c>
      <c r="F982">
        <v>1799</v>
      </c>
      <c r="G982" t="s">
        <v>10</v>
      </c>
      <c r="H982" t="str">
        <f t="shared" si="50"/>
        <v>ORD26000981</v>
      </c>
      <c r="I982">
        <f>COUNTIFS(PG_Transactions!$AK:$AK,$H982,PG_Transactions!$E:$E,"CAPTURE",PG_Transactions!$AQ:$AQ,1)</f>
        <v>1</v>
      </c>
      <c r="J982">
        <f>SUMIFS(PG_Transactions!$G:$G,PG_Transactions!$AK:$AK,$H982,PG_Transactions!$E:$E,"CAPTURE",PG_Transactions!$AQ:$AQ,1)</f>
        <v>1799</v>
      </c>
      <c r="K982">
        <f t="shared" si="51"/>
        <v>0</v>
      </c>
      <c r="L982" t="str">
        <f t="shared" si="52"/>
        <v>Amount Match</v>
      </c>
    </row>
    <row r="983" spans="1:12" hidden="1" x14ac:dyDescent="0.3">
      <c r="A983" t="s">
        <v>1980</v>
      </c>
      <c r="B983" s="1">
        <v>46270</v>
      </c>
      <c r="C983" t="s">
        <v>1981</v>
      </c>
      <c r="D983" t="s">
        <v>65</v>
      </c>
      <c r="E983" t="s">
        <v>17</v>
      </c>
      <c r="F983">
        <v>4999</v>
      </c>
      <c r="G983" t="s">
        <v>10</v>
      </c>
      <c r="H983" t="str">
        <f t="shared" si="50"/>
        <v>ORD26000982</v>
      </c>
      <c r="I983">
        <f>COUNTIFS(PG_Transactions!$AK:$AK,$H983,PG_Transactions!$E:$E,"CAPTURE",PG_Transactions!$AQ:$AQ,1)</f>
        <v>1</v>
      </c>
      <c r="J983">
        <f>SUMIFS(PG_Transactions!$G:$G,PG_Transactions!$AK:$AK,$H983,PG_Transactions!$E:$E,"CAPTURE",PG_Transactions!$AQ:$AQ,1)</f>
        <v>4999</v>
      </c>
      <c r="K983">
        <f t="shared" si="51"/>
        <v>0</v>
      </c>
      <c r="L983" t="str">
        <f t="shared" si="52"/>
        <v>Amount Match</v>
      </c>
    </row>
    <row r="984" spans="1:12" hidden="1" x14ac:dyDescent="0.3">
      <c r="A984" t="s">
        <v>1982</v>
      </c>
      <c r="B984" s="1">
        <v>46294</v>
      </c>
      <c r="C984" t="s">
        <v>1983</v>
      </c>
      <c r="D984" t="s">
        <v>27</v>
      </c>
      <c r="E984" t="s">
        <v>44</v>
      </c>
      <c r="F984">
        <v>648</v>
      </c>
      <c r="G984" t="s">
        <v>10</v>
      </c>
      <c r="H984" t="str">
        <f t="shared" si="50"/>
        <v>ORD26000983</v>
      </c>
      <c r="I984">
        <f>COUNTIFS(PG_Transactions!$AK:$AK,$H984,PG_Transactions!$E:$E,"CAPTURE",PG_Transactions!$AQ:$AQ,1)</f>
        <v>1</v>
      </c>
      <c r="J984">
        <f>SUMIFS(PG_Transactions!$G:$G,PG_Transactions!$AK:$AK,$H984,PG_Transactions!$E:$E,"CAPTURE",PG_Transactions!$AQ:$AQ,1)</f>
        <v>648</v>
      </c>
      <c r="K984">
        <f t="shared" si="51"/>
        <v>0</v>
      </c>
      <c r="L984" t="str">
        <f t="shared" si="52"/>
        <v>Amount Match</v>
      </c>
    </row>
    <row r="985" spans="1:12" hidden="1" x14ac:dyDescent="0.3">
      <c r="A985" t="s">
        <v>1984</v>
      </c>
      <c r="B985" s="1">
        <v>46294</v>
      </c>
      <c r="C985" t="s">
        <v>1985</v>
      </c>
      <c r="D985" t="s">
        <v>51</v>
      </c>
      <c r="E985" t="s">
        <v>17</v>
      </c>
      <c r="F985">
        <v>1299</v>
      </c>
      <c r="G985" t="s">
        <v>10</v>
      </c>
      <c r="H985" t="str">
        <f t="shared" si="50"/>
        <v>ORD26000984</v>
      </c>
      <c r="I985">
        <f>COUNTIFS(PG_Transactions!$AK:$AK,$H985,PG_Transactions!$E:$E,"CAPTURE",PG_Transactions!$AQ:$AQ,1)</f>
        <v>1</v>
      </c>
      <c r="J985">
        <f>SUMIFS(PG_Transactions!$G:$G,PG_Transactions!$AK:$AK,$H985,PG_Transactions!$E:$E,"CAPTURE",PG_Transactions!$AQ:$AQ,1)</f>
        <v>1299</v>
      </c>
      <c r="K985">
        <f t="shared" si="51"/>
        <v>0</v>
      </c>
      <c r="L985" t="str">
        <f t="shared" si="52"/>
        <v>Amount Match</v>
      </c>
    </row>
    <row r="986" spans="1:12" hidden="1" x14ac:dyDescent="0.3">
      <c r="A986" t="s">
        <v>1986</v>
      </c>
      <c r="B986" s="1">
        <v>46272</v>
      </c>
      <c r="C986" t="s">
        <v>1987</v>
      </c>
      <c r="E986" t="s">
        <v>9</v>
      </c>
      <c r="F986">
        <v>2999</v>
      </c>
      <c r="G986" t="s">
        <v>10</v>
      </c>
      <c r="H986" t="str">
        <f t="shared" si="50"/>
        <v>ORD26000985</v>
      </c>
      <c r="I986">
        <f>COUNTIFS(PG_Transactions!$AK:$AK,$H986,PG_Transactions!$E:$E,"CAPTURE",PG_Transactions!$AQ:$AQ,1)</f>
        <v>1</v>
      </c>
      <c r="J986">
        <f>SUMIFS(PG_Transactions!$G:$G,PG_Transactions!$AK:$AK,$H986,PG_Transactions!$E:$E,"CAPTURE",PG_Transactions!$AQ:$AQ,1)</f>
        <v>2999</v>
      </c>
      <c r="K986">
        <f t="shared" si="51"/>
        <v>0</v>
      </c>
      <c r="L986" t="str">
        <f t="shared" si="52"/>
        <v>Amount Match</v>
      </c>
    </row>
    <row r="987" spans="1:12" hidden="1" x14ac:dyDescent="0.3">
      <c r="A987" t="s">
        <v>1988</v>
      </c>
      <c r="B987" s="1">
        <v>46285</v>
      </c>
      <c r="C987" t="s">
        <v>1989</v>
      </c>
      <c r="D987" t="s">
        <v>32</v>
      </c>
      <c r="E987" t="s">
        <v>17</v>
      </c>
      <c r="F987">
        <v>3297</v>
      </c>
      <c r="G987" t="s">
        <v>10</v>
      </c>
      <c r="H987" t="str">
        <f t="shared" si="50"/>
        <v>ORD26000986</v>
      </c>
      <c r="I987">
        <f>COUNTIFS(PG_Transactions!$AK:$AK,$H987,PG_Transactions!$E:$E,"CAPTURE",PG_Transactions!$AQ:$AQ,1)</f>
        <v>1</v>
      </c>
      <c r="J987">
        <f>SUMIFS(PG_Transactions!$G:$G,PG_Transactions!$AK:$AK,$H987,PG_Transactions!$E:$E,"CAPTURE",PG_Transactions!$AQ:$AQ,1)</f>
        <v>3297</v>
      </c>
      <c r="K987">
        <f t="shared" si="51"/>
        <v>0</v>
      </c>
      <c r="L987" t="str">
        <f t="shared" si="52"/>
        <v>Amount Match</v>
      </c>
    </row>
    <row r="988" spans="1:12" hidden="1" x14ac:dyDescent="0.3">
      <c r="A988" t="s">
        <v>1990</v>
      </c>
      <c r="B988" s="1">
        <v>46277</v>
      </c>
      <c r="C988" t="s">
        <v>1991</v>
      </c>
      <c r="D988" t="s">
        <v>8</v>
      </c>
      <c r="E988" t="s">
        <v>9</v>
      </c>
      <c r="F988">
        <v>2098</v>
      </c>
      <c r="G988" t="s">
        <v>10</v>
      </c>
      <c r="H988" t="str">
        <f t="shared" si="50"/>
        <v>ORD26000987</v>
      </c>
      <c r="I988">
        <f>COUNTIFS(PG_Transactions!$AK:$AK,$H988,PG_Transactions!$E:$E,"CAPTURE",PG_Transactions!$AQ:$AQ,1)</f>
        <v>1</v>
      </c>
      <c r="J988">
        <f>SUMIFS(PG_Transactions!$G:$G,PG_Transactions!$AK:$AK,$H988,PG_Transactions!$E:$E,"CAPTURE",PG_Transactions!$AQ:$AQ,1)</f>
        <v>2098</v>
      </c>
      <c r="K988">
        <f t="shared" si="51"/>
        <v>0</v>
      </c>
      <c r="L988" t="str">
        <f t="shared" si="52"/>
        <v>Amount Match</v>
      </c>
    </row>
    <row r="989" spans="1:12" hidden="1" x14ac:dyDescent="0.3">
      <c r="A989" t="s">
        <v>1992</v>
      </c>
      <c r="B989" s="1">
        <v>46285</v>
      </c>
      <c r="C989" t="s">
        <v>1993</v>
      </c>
      <c r="D989" t="s">
        <v>24</v>
      </c>
      <c r="E989" t="s">
        <v>9</v>
      </c>
      <c r="F989">
        <v>7999</v>
      </c>
      <c r="G989" t="s">
        <v>10</v>
      </c>
      <c r="H989" t="str">
        <f t="shared" si="50"/>
        <v>ORD26000988</v>
      </c>
      <c r="I989">
        <f>COUNTIFS(PG_Transactions!$AK:$AK,$H989,PG_Transactions!$E:$E,"CAPTURE",PG_Transactions!$AQ:$AQ,1)</f>
        <v>1</v>
      </c>
      <c r="J989">
        <f>SUMIFS(PG_Transactions!$G:$G,PG_Transactions!$AK:$AK,$H989,PG_Transactions!$E:$E,"CAPTURE",PG_Transactions!$AQ:$AQ,1)</f>
        <v>7999</v>
      </c>
      <c r="K989">
        <f t="shared" si="51"/>
        <v>0</v>
      </c>
      <c r="L989" t="str">
        <f t="shared" si="52"/>
        <v>Amount Match</v>
      </c>
    </row>
    <row r="990" spans="1:12" hidden="1" x14ac:dyDescent="0.3">
      <c r="A990" t="s">
        <v>1994</v>
      </c>
      <c r="B990" s="1">
        <v>46290</v>
      </c>
      <c r="C990" t="s">
        <v>1995</v>
      </c>
      <c r="D990" t="s">
        <v>24</v>
      </c>
      <c r="E990" t="s">
        <v>9</v>
      </c>
      <c r="F990">
        <v>4397</v>
      </c>
      <c r="G990" t="s">
        <v>10</v>
      </c>
      <c r="H990" t="str">
        <f t="shared" si="50"/>
        <v>ORD26000989</v>
      </c>
      <c r="I990">
        <f>COUNTIFS(PG_Transactions!$AK:$AK,$H990,PG_Transactions!$E:$E,"CAPTURE",PG_Transactions!$AQ:$AQ,1)</f>
        <v>1</v>
      </c>
      <c r="J990">
        <f>SUMIFS(PG_Transactions!$G:$G,PG_Transactions!$AK:$AK,$H990,PG_Transactions!$E:$E,"CAPTURE",PG_Transactions!$AQ:$AQ,1)</f>
        <v>4397</v>
      </c>
      <c r="K990">
        <f t="shared" si="51"/>
        <v>0</v>
      </c>
      <c r="L990" t="str">
        <f t="shared" si="52"/>
        <v>Amount Match</v>
      </c>
    </row>
    <row r="991" spans="1:12" hidden="1" x14ac:dyDescent="0.3">
      <c r="A991" t="s">
        <v>1996</v>
      </c>
      <c r="B991" s="1">
        <v>46281</v>
      </c>
      <c r="C991" t="s">
        <v>1997</v>
      </c>
      <c r="D991" t="s">
        <v>41</v>
      </c>
      <c r="E991" t="s">
        <v>9</v>
      </c>
      <c r="F991">
        <v>499</v>
      </c>
      <c r="G991" t="s">
        <v>10</v>
      </c>
      <c r="H991" t="str">
        <f t="shared" si="50"/>
        <v>ORD26000990</v>
      </c>
      <c r="I991">
        <f>COUNTIFS(PG_Transactions!$AK:$AK,$H991,PG_Transactions!$E:$E,"CAPTURE",PG_Transactions!$AQ:$AQ,1)</f>
        <v>1</v>
      </c>
      <c r="J991">
        <f>SUMIFS(PG_Transactions!$G:$G,PG_Transactions!$AK:$AK,$H991,PG_Transactions!$E:$E,"CAPTURE",PG_Transactions!$AQ:$AQ,1)</f>
        <v>499</v>
      </c>
      <c r="K991">
        <f t="shared" si="51"/>
        <v>0</v>
      </c>
      <c r="L991" t="str">
        <f t="shared" si="52"/>
        <v>Amount Match</v>
      </c>
    </row>
    <row r="992" spans="1:12" hidden="1" x14ac:dyDescent="0.3">
      <c r="A992" t="s">
        <v>1998</v>
      </c>
      <c r="B992" s="1">
        <v>46275</v>
      </c>
      <c r="C992" t="s">
        <v>1999</v>
      </c>
      <c r="D992" t="s">
        <v>65</v>
      </c>
      <c r="E992" t="s">
        <v>17</v>
      </c>
      <c r="F992">
        <v>1299</v>
      </c>
      <c r="G992" t="s">
        <v>10</v>
      </c>
      <c r="H992" t="str">
        <f t="shared" si="50"/>
        <v>ORD26000991</v>
      </c>
      <c r="I992">
        <f>COUNTIFS(PG_Transactions!$AK:$AK,$H992,PG_Transactions!$E:$E,"CAPTURE",PG_Transactions!$AQ:$AQ,1)</f>
        <v>1</v>
      </c>
      <c r="J992">
        <f>SUMIFS(PG_Transactions!$G:$G,PG_Transactions!$AK:$AK,$H992,PG_Transactions!$E:$E,"CAPTURE",PG_Transactions!$AQ:$AQ,1)</f>
        <v>1299</v>
      </c>
      <c r="K992">
        <f t="shared" si="51"/>
        <v>0</v>
      </c>
      <c r="L992" t="str">
        <f t="shared" si="52"/>
        <v>Amount Match</v>
      </c>
    </row>
    <row r="993" spans="1:12" hidden="1" x14ac:dyDescent="0.3">
      <c r="A993" t="s">
        <v>2000</v>
      </c>
      <c r="B993" s="1">
        <v>46269</v>
      </c>
      <c r="C993" t="s">
        <v>2001</v>
      </c>
      <c r="D993" t="s">
        <v>8</v>
      </c>
      <c r="E993" t="s">
        <v>9</v>
      </c>
      <c r="F993">
        <v>2597</v>
      </c>
      <c r="G993" t="s">
        <v>10</v>
      </c>
      <c r="H993" t="str">
        <f t="shared" si="50"/>
        <v>ORD26000992</v>
      </c>
      <c r="I993">
        <f>COUNTIFS(PG_Transactions!$AK:$AK,$H993,PG_Transactions!$E:$E,"CAPTURE",PG_Transactions!$AQ:$AQ,1)</f>
        <v>1</v>
      </c>
      <c r="J993">
        <f>SUMIFS(PG_Transactions!$G:$G,PG_Transactions!$AK:$AK,$H993,PG_Transactions!$E:$E,"CAPTURE",PG_Transactions!$AQ:$AQ,1)</f>
        <v>2597</v>
      </c>
      <c r="K993">
        <f t="shared" si="51"/>
        <v>0</v>
      </c>
      <c r="L993" t="str">
        <f t="shared" si="52"/>
        <v>Amount Match</v>
      </c>
    </row>
    <row r="994" spans="1:12" hidden="1" x14ac:dyDescent="0.3">
      <c r="A994" t="s">
        <v>2002</v>
      </c>
      <c r="B994" s="1">
        <v>46268</v>
      </c>
      <c r="C994" t="s">
        <v>2003</v>
      </c>
      <c r="D994" t="s">
        <v>13</v>
      </c>
      <c r="E994" t="s">
        <v>17</v>
      </c>
      <c r="F994">
        <v>3499</v>
      </c>
      <c r="G994" t="s">
        <v>10</v>
      </c>
      <c r="H994" t="str">
        <f t="shared" si="50"/>
        <v>ORD26000993</v>
      </c>
      <c r="I994">
        <f>COUNTIFS(PG_Transactions!$AK:$AK,$H994,PG_Transactions!$E:$E,"CAPTURE",PG_Transactions!$AQ:$AQ,1)</f>
        <v>1</v>
      </c>
      <c r="J994">
        <f>SUMIFS(PG_Transactions!$G:$G,PG_Transactions!$AK:$AK,$H994,PG_Transactions!$E:$E,"CAPTURE",PG_Transactions!$AQ:$AQ,1)</f>
        <v>3499</v>
      </c>
      <c r="K994">
        <f t="shared" si="51"/>
        <v>0</v>
      </c>
      <c r="L994" t="str">
        <f t="shared" si="52"/>
        <v>Amount Match</v>
      </c>
    </row>
    <row r="995" spans="1:12" hidden="1" x14ac:dyDescent="0.3">
      <c r="A995" t="s">
        <v>2004</v>
      </c>
      <c r="B995" s="1">
        <v>46289</v>
      </c>
      <c r="C995" t="s">
        <v>2005</v>
      </c>
      <c r="D995" t="s">
        <v>16</v>
      </c>
      <c r="E995" t="s">
        <v>9</v>
      </c>
      <c r="F995">
        <v>6597</v>
      </c>
      <c r="G995" t="s">
        <v>10</v>
      </c>
      <c r="H995" t="str">
        <f t="shared" si="50"/>
        <v>ORD26000994</v>
      </c>
      <c r="I995">
        <f>COUNTIFS(PG_Transactions!$AK:$AK,$H995,PG_Transactions!$E:$E,"CAPTURE",PG_Transactions!$AQ:$AQ,1)</f>
        <v>1</v>
      </c>
      <c r="J995">
        <f>SUMIFS(PG_Transactions!$G:$G,PG_Transactions!$AK:$AK,$H995,PG_Transactions!$E:$E,"CAPTURE",PG_Transactions!$AQ:$AQ,1)</f>
        <v>6597</v>
      </c>
      <c r="K995">
        <f t="shared" si="51"/>
        <v>0</v>
      </c>
      <c r="L995" t="str">
        <f t="shared" si="52"/>
        <v>Amount Match</v>
      </c>
    </row>
    <row r="996" spans="1:12" hidden="1" x14ac:dyDescent="0.3">
      <c r="A996" t="s">
        <v>2006</v>
      </c>
      <c r="B996" s="1">
        <v>46293</v>
      </c>
      <c r="C996" t="s">
        <v>2007</v>
      </c>
      <c r="D996" t="s">
        <v>24</v>
      </c>
      <c r="E996" t="s">
        <v>9</v>
      </c>
      <c r="F996">
        <v>1299</v>
      </c>
      <c r="G996" t="s">
        <v>105</v>
      </c>
      <c r="H996" t="str">
        <f t="shared" si="50"/>
        <v>ORD26000995</v>
      </c>
      <c r="I996">
        <f>COUNTIFS(PG_Transactions!$AK:$AK,$H996,PG_Transactions!$E:$E,"CAPTURE",PG_Transactions!$AQ:$AQ,1)</f>
        <v>0</v>
      </c>
      <c r="J996">
        <f>SUMIFS(PG_Transactions!$G:$G,PG_Transactions!$AK:$AK,$H996,PG_Transactions!$E:$E,"CAPTURE",PG_Transactions!$AQ:$AQ,1)</f>
        <v>0</v>
      </c>
      <c r="K996">
        <f t="shared" si="51"/>
        <v>-1299</v>
      </c>
      <c r="L996" t="str">
        <f t="shared" si="52"/>
        <v>No Capture</v>
      </c>
    </row>
    <row r="997" spans="1:12" hidden="1" x14ac:dyDescent="0.3">
      <c r="A997" t="s">
        <v>2008</v>
      </c>
      <c r="B997" s="1">
        <v>46267</v>
      </c>
      <c r="C997" t="s">
        <v>2009</v>
      </c>
      <c r="D997" t="s">
        <v>41</v>
      </c>
      <c r="E997" t="s">
        <v>9</v>
      </c>
      <c r="F997">
        <v>1098</v>
      </c>
      <c r="G997" t="s">
        <v>105</v>
      </c>
      <c r="H997" t="str">
        <f t="shared" si="50"/>
        <v>ORD26000996</v>
      </c>
      <c r="I997">
        <f>COUNTIFS(PG_Transactions!$AK:$AK,$H997,PG_Transactions!$E:$E,"CAPTURE",PG_Transactions!$AQ:$AQ,1)</f>
        <v>0</v>
      </c>
      <c r="J997">
        <f>SUMIFS(PG_Transactions!$G:$G,PG_Transactions!$AK:$AK,$H997,PG_Transactions!$E:$E,"CAPTURE",PG_Transactions!$AQ:$AQ,1)</f>
        <v>0</v>
      </c>
      <c r="K997">
        <f t="shared" si="51"/>
        <v>-1098</v>
      </c>
      <c r="L997" t="str">
        <f t="shared" si="52"/>
        <v>No Capture</v>
      </c>
    </row>
    <row r="998" spans="1:12" hidden="1" x14ac:dyDescent="0.3">
      <c r="A998" t="s">
        <v>2010</v>
      </c>
      <c r="B998" s="1">
        <v>46270</v>
      </c>
      <c r="C998" t="s">
        <v>2011</v>
      </c>
      <c r="D998" t="s">
        <v>41</v>
      </c>
      <c r="E998" t="s">
        <v>44</v>
      </c>
      <c r="F998">
        <v>4098</v>
      </c>
      <c r="G998" t="s">
        <v>10</v>
      </c>
      <c r="H998" t="str">
        <f t="shared" si="50"/>
        <v>ORD26000997</v>
      </c>
      <c r="I998">
        <f>COUNTIFS(PG_Transactions!$AK:$AK,$H998,PG_Transactions!$E:$E,"CAPTURE",PG_Transactions!$AQ:$AQ,1)</f>
        <v>1</v>
      </c>
      <c r="J998">
        <f>SUMIFS(PG_Transactions!$G:$G,PG_Transactions!$AK:$AK,$H998,PG_Transactions!$E:$E,"CAPTURE",PG_Transactions!$AQ:$AQ,1)</f>
        <v>4098</v>
      </c>
      <c r="K998">
        <f t="shared" si="51"/>
        <v>0</v>
      </c>
      <c r="L998" t="str">
        <f t="shared" si="52"/>
        <v>Amount Match</v>
      </c>
    </row>
    <row r="999" spans="1:12" hidden="1" x14ac:dyDescent="0.3">
      <c r="A999" t="s">
        <v>2012</v>
      </c>
      <c r="B999" s="1">
        <v>46270</v>
      </c>
      <c r="C999" t="s">
        <v>2013</v>
      </c>
      <c r="D999" t="s">
        <v>24</v>
      </c>
      <c r="E999" t="s">
        <v>9</v>
      </c>
      <c r="F999">
        <v>3499</v>
      </c>
      <c r="G999" t="s">
        <v>10</v>
      </c>
      <c r="H999" t="str">
        <f t="shared" si="50"/>
        <v>ORD26000998</v>
      </c>
      <c r="I999">
        <f>COUNTIFS(PG_Transactions!$AK:$AK,$H999,PG_Transactions!$E:$E,"CAPTURE",PG_Transactions!$AQ:$AQ,1)</f>
        <v>1</v>
      </c>
      <c r="J999">
        <f>SUMIFS(PG_Transactions!$G:$G,PG_Transactions!$AK:$AK,$H999,PG_Transactions!$E:$E,"CAPTURE",PG_Transactions!$AQ:$AQ,1)</f>
        <v>3499</v>
      </c>
      <c r="K999">
        <f t="shared" si="51"/>
        <v>0</v>
      </c>
      <c r="L999" t="str">
        <f t="shared" si="52"/>
        <v>Amount Match</v>
      </c>
    </row>
    <row r="1000" spans="1:12" hidden="1" x14ac:dyDescent="0.3">
      <c r="A1000" t="s">
        <v>2014</v>
      </c>
      <c r="B1000" s="1">
        <v>46280</v>
      </c>
      <c r="C1000" t="s">
        <v>2015</v>
      </c>
      <c r="D1000" t="s">
        <v>51</v>
      </c>
      <c r="E1000" t="s">
        <v>44</v>
      </c>
      <c r="F1000">
        <v>5498</v>
      </c>
      <c r="G1000" t="s">
        <v>10</v>
      </c>
      <c r="H1000" t="str">
        <f t="shared" si="50"/>
        <v>ORD26000999</v>
      </c>
      <c r="I1000">
        <f>COUNTIFS(PG_Transactions!$AK:$AK,$H1000,PG_Transactions!$E:$E,"CAPTURE",PG_Transactions!$AQ:$AQ,1)</f>
        <v>1</v>
      </c>
      <c r="J1000">
        <f>SUMIFS(PG_Transactions!$G:$G,PG_Transactions!$AK:$AK,$H1000,PG_Transactions!$E:$E,"CAPTURE",PG_Transactions!$AQ:$AQ,1)</f>
        <v>5498</v>
      </c>
      <c r="K1000">
        <f t="shared" si="51"/>
        <v>0</v>
      </c>
      <c r="L1000" t="str">
        <f t="shared" si="52"/>
        <v>Amount Match</v>
      </c>
    </row>
    <row r="1001" spans="1:12" hidden="1" x14ac:dyDescent="0.3">
      <c r="A1001" t="s">
        <v>2016</v>
      </c>
      <c r="B1001" s="1">
        <v>46291</v>
      </c>
      <c r="C1001" t="s">
        <v>2017</v>
      </c>
      <c r="D1001" t="s">
        <v>16</v>
      </c>
      <c r="E1001" t="s">
        <v>33</v>
      </c>
      <c r="F1001">
        <v>5497</v>
      </c>
      <c r="G1001" t="s">
        <v>56</v>
      </c>
      <c r="H1001" t="str">
        <f t="shared" si="50"/>
        <v>ORD26001000</v>
      </c>
      <c r="I1001">
        <f>COUNTIFS(PG_Transactions!$AK:$AK,$H1001,PG_Transactions!$E:$E,"CAPTURE",PG_Transactions!$AQ:$AQ,1)</f>
        <v>1</v>
      </c>
      <c r="J1001">
        <f>SUMIFS(PG_Transactions!$G:$G,PG_Transactions!$AK:$AK,$H1001,PG_Transactions!$E:$E,"CAPTURE",PG_Transactions!$AQ:$AQ,1)</f>
        <v>5497</v>
      </c>
      <c r="K1001">
        <f t="shared" si="51"/>
        <v>0</v>
      </c>
      <c r="L1001" t="str">
        <f t="shared" si="52"/>
        <v>Amount Match</v>
      </c>
    </row>
    <row r="1002" spans="1:12" hidden="1" x14ac:dyDescent="0.3">
      <c r="A1002" t="s">
        <v>2018</v>
      </c>
      <c r="B1002" s="1">
        <v>46293</v>
      </c>
      <c r="C1002" t="s">
        <v>2019</v>
      </c>
      <c r="D1002" t="s">
        <v>32</v>
      </c>
      <c r="E1002" t="s">
        <v>17</v>
      </c>
      <c r="F1002">
        <v>9498</v>
      </c>
      <c r="G1002" t="s">
        <v>56</v>
      </c>
      <c r="H1002" t="str">
        <f t="shared" si="50"/>
        <v>ORD26001001</v>
      </c>
      <c r="I1002">
        <f>COUNTIFS(PG_Transactions!$AK:$AK,$H1002,PG_Transactions!$E:$E,"CAPTURE",PG_Transactions!$AQ:$AQ,1)</f>
        <v>1</v>
      </c>
      <c r="J1002">
        <f>SUMIFS(PG_Transactions!$G:$G,PG_Transactions!$AK:$AK,$H1002,PG_Transactions!$E:$E,"CAPTURE",PG_Transactions!$AQ:$AQ,1)</f>
        <v>9498</v>
      </c>
      <c r="K1002">
        <f t="shared" si="51"/>
        <v>0</v>
      </c>
      <c r="L1002" t="str">
        <f t="shared" si="52"/>
        <v>Amount Match</v>
      </c>
    </row>
    <row r="1003" spans="1:12" hidden="1" x14ac:dyDescent="0.3">
      <c r="A1003" t="s">
        <v>2020</v>
      </c>
      <c r="B1003" s="1">
        <v>46266</v>
      </c>
      <c r="C1003" t="s">
        <v>2021</v>
      </c>
      <c r="D1003" t="s">
        <v>13</v>
      </c>
      <c r="E1003" t="s">
        <v>9</v>
      </c>
      <c r="F1003">
        <v>12797</v>
      </c>
      <c r="G1003" t="s">
        <v>10</v>
      </c>
      <c r="H1003" t="str">
        <f t="shared" si="50"/>
        <v>ORD26001002</v>
      </c>
      <c r="I1003">
        <f>COUNTIFS(PG_Transactions!$AK:$AK,$H1003,PG_Transactions!$E:$E,"CAPTURE",PG_Transactions!$AQ:$AQ,1)</f>
        <v>1</v>
      </c>
      <c r="J1003">
        <f>SUMIFS(PG_Transactions!$G:$G,PG_Transactions!$AK:$AK,$H1003,PG_Transactions!$E:$E,"CAPTURE",PG_Transactions!$AQ:$AQ,1)</f>
        <v>12797</v>
      </c>
      <c r="K1003">
        <f t="shared" si="51"/>
        <v>0</v>
      </c>
      <c r="L1003" t="str">
        <f t="shared" si="52"/>
        <v>Amount Match</v>
      </c>
    </row>
    <row r="1004" spans="1:12" hidden="1" x14ac:dyDescent="0.3">
      <c r="A1004" t="s">
        <v>2022</v>
      </c>
      <c r="B1004" s="1">
        <v>46294</v>
      </c>
      <c r="C1004" t="s">
        <v>2023</v>
      </c>
      <c r="D1004" t="s">
        <v>65</v>
      </c>
      <c r="E1004" t="s">
        <v>9</v>
      </c>
      <c r="F1004">
        <v>2998</v>
      </c>
      <c r="G1004" t="s">
        <v>105</v>
      </c>
      <c r="H1004" t="str">
        <f t="shared" si="50"/>
        <v>ORD26001003</v>
      </c>
      <c r="I1004">
        <f>COUNTIFS(PG_Transactions!$AK:$AK,$H1004,PG_Transactions!$E:$E,"CAPTURE",PG_Transactions!$AQ:$AQ,1)</f>
        <v>1</v>
      </c>
      <c r="J1004">
        <f>SUMIFS(PG_Transactions!$G:$G,PG_Transactions!$AK:$AK,$H1004,PG_Transactions!$E:$E,"CAPTURE",PG_Transactions!$AQ:$AQ,1)</f>
        <v>2998</v>
      </c>
      <c r="K1004">
        <f t="shared" si="51"/>
        <v>0</v>
      </c>
      <c r="L1004" t="str">
        <f t="shared" si="52"/>
        <v>Amount Match</v>
      </c>
    </row>
    <row r="1005" spans="1:12" hidden="1" x14ac:dyDescent="0.3">
      <c r="A1005" t="s">
        <v>2024</v>
      </c>
      <c r="B1005" s="1">
        <v>46281</v>
      </c>
      <c r="C1005" t="s">
        <v>2025</v>
      </c>
      <c r="D1005" t="s">
        <v>24</v>
      </c>
      <c r="E1005" t="s">
        <v>9</v>
      </c>
      <c r="F1005">
        <v>7097</v>
      </c>
      <c r="G1005" t="s">
        <v>10</v>
      </c>
      <c r="H1005" t="str">
        <f t="shared" si="50"/>
        <v>ORD26001004</v>
      </c>
      <c r="I1005">
        <f>COUNTIFS(PG_Transactions!$AK:$AK,$H1005,PG_Transactions!$E:$E,"CAPTURE",PG_Transactions!$AQ:$AQ,1)</f>
        <v>1</v>
      </c>
      <c r="J1005">
        <f>SUMIFS(PG_Transactions!$G:$G,PG_Transactions!$AK:$AK,$H1005,PG_Transactions!$E:$E,"CAPTURE",PG_Transactions!$AQ:$AQ,1)</f>
        <v>7097</v>
      </c>
      <c r="K1005">
        <f t="shared" si="51"/>
        <v>0</v>
      </c>
      <c r="L1005" t="str">
        <f t="shared" si="52"/>
        <v>Amount Match</v>
      </c>
    </row>
    <row r="1006" spans="1:12" hidden="1" x14ac:dyDescent="0.3">
      <c r="A1006" t="s">
        <v>2026</v>
      </c>
      <c r="B1006" s="1">
        <v>46281</v>
      </c>
      <c r="C1006" t="s">
        <v>2027</v>
      </c>
      <c r="D1006" t="s">
        <v>13</v>
      </c>
      <c r="E1006" t="s">
        <v>9</v>
      </c>
      <c r="F1006">
        <v>349</v>
      </c>
      <c r="G1006" t="s">
        <v>10</v>
      </c>
      <c r="H1006" t="str">
        <f t="shared" si="50"/>
        <v>ORD26001005</v>
      </c>
      <c r="I1006">
        <f>COUNTIFS(PG_Transactions!$AK:$AK,$H1006,PG_Transactions!$E:$E,"CAPTURE",PG_Transactions!$AQ:$AQ,1)</f>
        <v>1</v>
      </c>
      <c r="J1006">
        <f>SUMIFS(PG_Transactions!$G:$G,PG_Transactions!$AK:$AK,$H1006,PG_Transactions!$E:$E,"CAPTURE",PG_Transactions!$AQ:$AQ,1)</f>
        <v>349</v>
      </c>
      <c r="K1006">
        <f t="shared" si="51"/>
        <v>0</v>
      </c>
      <c r="L1006" t="str">
        <f t="shared" si="52"/>
        <v>Amount Match</v>
      </c>
    </row>
    <row r="1007" spans="1:12" hidden="1" x14ac:dyDescent="0.3">
      <c r="A1007" t="s">
        <v>2028</v>
      </c>
      <c r="B1007" s="1">
        <v>46270</v>
      </c>
      <c r="C1007" t="s">
        <v>2029</v>
      </c>
      <c r="D1007" t="s">
        <v>24</v>
      </c>
      <c r="E1007" t="s">
        <v>44</v>
      </c>
      <c r="F1007">
        <v>799</v>
      </c>
      <c r="G1007" t="s">
        <v>10</v>
      </c>
      <c r="H1007" t="str">
        <f t="shared" si="50"/>
        <v>ORD26001006</v>
      </c>
      <c r="I1007">
        <f>COUNTIFS(PG_Transactions!$AK:$AK,$H1007,PG_Transactions!$E:$E,"CAPTURE",PG_Transactions!$AQ:$AQ,1)</f>
        <v>1</v>
      </c>
      <c r="J1007">
        <f>SUMIFS(PG_Transactions!$G:$G,PG_Transactions!$AK:$AK,$H1007,PG_Transactions!$E:$E,"CAPTURE",PG_Transactions!$AQ:$AQ,1)</f>
        <v>799</v>
      </c>
      <c r="K1007">
        <f t="shared" si="51"/>
        <v>0</v>
      </c>
      <c r="L1007" t="str">
        <f t="shared" si="52"/>
        <v>Amount Match</v>
      </c>
    </row>
    <row r="1008" spans="1:12" hidden="1" x14ac:dyDescent="0.3">
      <c r="A1008" t="s">
        <v>2030</v>
      </c>
      <c r="B1008" s="1">
        <v>46287</v>
      </c>
      <c r="C1008" t="s">
        <v>2031</v>
      </c>
      <c r="D1008" t="s">
        <v>65</v>
      </c>
      <c r="E1008" t="s">
        <v>33</v>
      </c>
      <c r="F1008">
        <v>499</v>
      </c>
      <c r="G1008" t="s">
        <v>10</v>
      </c>
      <c r="H1008" t="str">
        <f t="shared" si="50"/>
        <v>ORD26001007</v>
      </c>
      <c r="I1008">
        <f>COUNTIFS(PG_Transactions!$AK:$AK,$H1008,PG_Transactions!$E:$E,"CAPTURE",PG_Transactions!$AQ:$AQ,1)</f>
        <v>1</v>
      </c>
      <c r="J1008">
        <f>SUMIFS(PG_Transactions!$G:$G,PG_Transactions!$AK:$AK,$H1008,PG_Transactions!$E:$E,"CAPTURE",PG_Transactions!$AQ:$AQ,1)</f>
        <v>499</v>
      </c>
      <c r="K1008">
        <f t="shared" si="51"/>
        <v>0</v>
      </c>
      <c r="L1008" t="str">
        <f t="shared" si="52"/>
        <v>Amount Match</v>
      </c>
    </row>
    <row r="1009" spans="1:12" hidden="1" x14ac:dyDescent="0.3">
      <c r="A1009" t="s">
        <v>2032</v>
      </c>
      <c r="B1009" s="1">
        <v>46280</v>
      </c>
      <c r="C1009" t="s">
        <v>2033</v>
      </c>
      <c r="D1009" t="s">
        <v>24</v>
      </c>
      <c r="E1009" t="s">
        <v>9</v>
      </c>
      <c r="F1009">
        <v>5498</v>
      </c>
      <c r="G1009" t="s">
        <v>10</v>
      </c>
      <c r="H1009" t="str">
        <f t="shared" si="50"/>
        <v>ORD26001008</v>
      </c>
      <c r="I1009">
        <f>COUNTIFS(PG_Transactions!$AK:$AK,$H1009,PG_Transactions!$E:$E,"CAPTURE",PG_Transactions!$AQ:$AQ,1)</f>
        <v>1</v>
      </c>
      <c r="J1009">
        <f>SUMIFS(PG_Transactions!$G:$G,PG_Transactions!$AK:$AK,$H1009,PG_Transactions!$E:$E,"CAPTURE",PG_Transactions!$AQ:$AQ,1)</f>
        <v>5498</v>
      </c>
      <c r="K1009">
        <f t="shared" si="51"/>
        <v>0</v>
      </c>
      <c r="L1009" t="str">
        <f t="shared" si="52"/>
        <v>Amount Match</v>
      </c>
    </row>
    <row r="1010" spans="1:12" hidden="1" x14ac:dyDescent="0.3">
      <c r="A1010" t="s">
        <v>2034</v>
      </c>
      <c r="B1010" s="1">
        <v>46288</v>
      </c>
      <c r="C1010" t="s">
        <v>2035</v>
      </c>
      <c r="D1010" t="s">
        <v>38</v>
      </c>
      <c r="E1010" t="s">
        <v>44</v>
      </c>
      <c r="F1010">
        <v>11297</v>
      </c>
      <c r="G1010" t="s">
        <v>10</v>
      </c>
      <c r="H1010" t="str">
        <f t="shared" si="50"/>
        <v>ORD26001009</v>
      </c>
      <c r="I1010">
        <f>COUNTIFS(PG_Transactions!$AK:$AK,$H1010,PG_Transactions!$E:$E,"CAPTURE",PG_Transactions!$AQ:$AQ,1)</f>
        <v>1</v>
      </c>
      <c r="J1010">
        <f>SUMIFS(PG_Transactions!$G:$G,PG_Transactions!$AK:$AK,$H1010,PG_Transactions!$E:$E,"CAPTURE",PG_Transactions!$AQ:$AQ,1)</f>
        <v>11297</v>
      </c>
      <c r="K1010">
        <f t="shared" si="51"/>
        <v>0</v>
      </c>
      <c r="L1010" t="str">
        <f t="shared" si="52"/>
        <v>Amount Match</v>
      </c>
    </row>
    <row r="1011" spans="1:12" hidden="1" x14ac:dyDescent="0.3">
      <c r="A1011" t="s">
        <v>2036</v>
      </c>
      <c r="B1011" s="1">
        <v>46267</v>
      </c>
      <c r="C1011" t="s">
        <v>2037</v>
      </c>
      <c r="D1011" t="s">
        <v>38</v>
      </c>
      <c r="E1011" t="s">
        <v>17</v>
      </c>
      <c r="F1011">
        <v>1299</v>
      </c>
      <c r="G1011" t="s">
        <v>10</v>
      </c>
      <c r="H1011" t="str">
        <f t="shared" si="50"/>
        <v>ORD26001010</v>
      </c>
      <c r="I1011">
        <f>COUNTIFS(PG_Transactions!$AK:$AK,$H1011,PG_Transactions!$E:$E,"CAPTURE",PG_Transactions!$AQ:$AQ,1)</f>
        <v>1</v>
      </c>
      <c r="J1011">
        <f>SUMIFS(PG_Transactions!$G:$G,PG_Transactions!$AK:$AK,$H1011,PG_Transactions!$E:$E,"CAPTURE",PG_Transactions!$AQ:$AQ,1)</f>
        <v>1299</v>
      </c>
      <c r="K1011">
        <f t="shared" si="51"/>
        <v>0</v>
      </c>
      <c r="L1011" t="str">
        <f t="shared" si="52"/>
        <v>Amount Match</v>
      </c>
    </row>
    <row r="1012" spans="1:12" hidden="1" x14ac:dyDescent="0.3">
      <c r="A1012" t="s">
        <v>2038</v>
      </c>
      <c r="B1012" s="1">
        <v>46284</v>
      </c>
      <c r="C1012" t="s">
        <v>2039</v>
      </c>
      <c r="D1012" t="s">
        <v>65</v>
      </c>
      <c r="E1012" t="s">
        <v>17</v>
      </c>
      <c r="F1012">
        <v>4999</v>
      </c>
      <c r="G1012" t="s">
        <v>10</v>
      </c>
      <c r="H1012" t="str">
        <f t="shared" si="50"/>
        <v>ORD26001011</v>
      </c>
      <c r="I1012">
        <f>COUNTIFS(PG_Transactions!$AK:$AK,$H1012,PG_Transactions!$E:$E,"CAPTURE",PG_Transactions!$AQ:$AQ,1)</f>
        <v>1</v>
      </c>
      <c r="J1012">
        <f>SUMIFS(PG_Transactions!$G:$G,PG_Transactions!$AK:$AK,$H1012,PG_Transactions!$E:$E,"CAPTURE",PG_Transactions!$AQ:$AQ,1)</f>
        <v>4999</v>
      </c>
      <c r="K1012">
        <f t="shared" si="51"/>
        <v>0</v>
      </c>
      <c r="L1012" t="str">
        <f t="shared" si="52"/>
        <v>Amount Match</v>
      </c>
    </row>
    <row r="1013" spans="1:12" hidden="1" x14ac:dyDescent="0.3">
      <c r="A1013" t="s">
        <v>2040</v>
      </c>
      <c r="B1013" s="1">
        <v>46282</v>
      </c>
      <c r="C1013" t="s">
        <v>2041</v>
      </c>
      <c r="D1013" t="s">
        <v>41</v>
      </c>
      <c r="E1013" t="s">
        <v>9</v>
      </c>
      <c r="F1013">
        <v>1647</v>
      </c>
      <c r="G1013" t="s">
        <v>10</v>
      </c>
      <c r="H1013" t="str">
        <f t="shared" si="50"/>
        <v>ORD26001012</v>
      </c>
      <c r="I1013">
        <f>COUNTIFS(PG_Transactions!$AK:$AK,$H1013,PG_Transactions!$E:$E,"CAPTURE",PG_Transactions!$AQ:$AQ,1)</f>
        <v>1</v>
      </c>
      <c r="J1013">
        <f>SUMIFS(PG_Transactions!$G:$G,PG_Transactions!$AK:$AK,$H1013,PG_Transactions!$E:$E,"CAPTURE",PG_Transactions!$AQ:$AQ,1)</f>
        <v>1647</v>
      </c>
      <c r="K1013">
        <f t="shared" si="51"/>
        <v>0</v>
      </c>
      <c r="L1013" t="str">
        <f t="shared" si="52"/>
        <v>Amount Match</v>
      </c>
    </row>
    <row r="1014" spans="1:12" hidden="1" x14ac:dyDescent="0.3">
      <c r="A1014" t="s">
        <v>2042</v>
      </c>
      <c r="B1014" s="1">
        <v>46277</v>
      </c>
      <c r="C1014" t="s">
        <v>2043</v>
      </c>
      <c r="D1014" t="s">
        <v>51</v>
      </c>
      <c r="E1014" t="s">
        <v>9</v>
      </c>
      <c r="F1014">
        <v>2999</v>
      </c>
      <c r="G1014" t="s">
        <v>10</v>
      </c>
      <c r="H1014" t="str">
        <f t="shared" si="50"/>
        <v>ORD26001013</v>
      </c>
      <c r="I1014">
        <f>COUNTIFS(PG_Transactions!$AK:$AK,$H1014,PG_Transactions!$E:$E,"CAPTURE",PG_Transactions!$AQ:$AQ,1)</f>
        <v>1</v>
      </c>
      <c r="J1014">
        <f>SUMIFS(PG_Transactions!$G:$G,PG_Transactions!$AK:$AK,$H1014,PG_Transactions!$E:$E,"CAPTURE",PG_Transactions!$AQ:$AQ,1)</f>
        <v>2850</v>
      </c>
      <c r="K1014">
        <f t="shared" si="51"/>
        <v>-149</v>
      </c>
      <c r="L1014" t="str">
        <f t="shared" si="52"/>
        <v>Captured Less Than Order</v>
      </c>
    </row>
    <row r="1015" spans="1:12" hidden="1" x14ac:dyDescent="0.3">
      <c r="A1015" t="s">
        <v>2044</v>
      </c>
      <c r="B1015" s="1">
        <v>46276</v>
      </c>
      <c r="C1015" t="s">
        <v>2045</v>
      </c>
      <c r="D1015" t="s">
        <v>13</v>
      </c>
      <c r="E1015" t="s">
        <v>9</v>
      </c>
      <c r="F1015">
        <v>1799</v>
      </c>
      <c r="G1015" t="s">
        <v>10</v>
      </c>
      <c r="H1015" t="str">
        <f t="shared" si="50"/>
        <v>ORD26001014</v>
      </c>
      <c r="I1015">
        <f>COUNTIFS(PG_Transactions!$AK:$AK,$H1015,PG_Transactions!$E:$E,"CAPTURE",PG_Transactions!$AQ:$AQ,1)</f>
        <v>1</v>
      </c>
      <c r="J1015">
        <f>SUMIFS(PG_Transactions!$G:$G,PG_Transactions!$AK:$AK,$H1015,PG_Transactions!$E:$E,"CAPTURE",PG_Transactions!$AQ:$AQ,1)</f>
        <v>1799</v>
      </c>
      <c r="K1015">
        <f t="shared" si="51"/>
        <v>0</v>
      </c>
      <c r="L1015" t="str">
        <f t="shared" si="52"/>
        <v>Amount Match</v>
      </c>
    </row>
    <row r="1016" spans="1:12" hidden="1" x14ac:dyDescent="0.3">
      <c r="A1016" t="s">
        <v>2046</v>
      </c>
      <c r="B1016" s="1">
        <v>46290</v>
      </c>
      <c r="C1016" t="s">
        <v>2047</v>
      </c>
      <c r="D1016" t="s">
        <v>16</v>
      </c>
      <c r="E1016" t="s">
        <v>9</v>
      </c>
      <c r="F1016">
        <v>6597</v>
      </c>
      <c r="G1016" t="s">
        <v>10</v>
      </c>
      <c r="H1016" t="str">
        <f t="shared" si="50"/>
        <v>ORD26001015</v>
      </c>
      <c r="I1016">
        <f>COUNTIFS(PG_Transactions!$AK:$AK,$H1016,PG_Transactions!$E:$E,"CAPTURE",PG_Transactions!$AQ:$AQ,1)</f>
        <v>1</v>
      </c>
      <c r="J1016">
        <f>SUMIFS(PG_Transactions!$G:$G,PG_Transactions!$AK:$AK,$H1016,PG_Transactions!$E:$E,"CAPTURE",PG_Transactions!$AQ:$AQ,1)</f>
        <v>6597</v>
      </c>
      <c r="K1016">
        <f t="shared" si="51"/>
        <v>0</v>
      </c>
      <c r="L1016" t="str">
        <f t="shared" si="52"/>
        <v>Amount Match</v>
      </c>
    </row>
    <row r="1017" spans="1:12" hidden="1" x14ac:dyDescent="0.3">
      <c r="A1017" t="s">
        <v>2048</v>
      </c>
      <c r="B1017" s="1">
        <v>46274</v>
      </c>
      <c r="C1017" t="s">
        <v>2049</v>
      </c>
      <c r="D1017" t="s">
        <v>38</v>
      </c>
      <c r="E1017" t="s">
        <v>9</v>
      </c>
      <c r="F1017">
        <v>349</v>
      </c>
      <c r="G1017" t="s">
        <v>10</v>
      </c>
      <c r="H1017" t="str">
        <f t="shared" si="50"/>
        <v>ORD26001016</v>
      </c>
      <c r="I1017">
        <f>COUNTIFS(PG_Transactions!$AK:$AK,$H1017,PG_Transactions!$E:$E,"CAPTURE",PG_Transactions!$AQ:$AQ,1)</f>
        <v>1</v>
      </c>
      <c r="J1017">
        <f>SUMIFS(PG_Transactions!$G:$G,PG_Transactions!$AK:$AK,$H1017,PG_Transactions!$E:$E,"CAPTURE",PG_Transactions!$AQ:$AQ,1)</f>
        <v>349</v>
      </c>
      <c r="K1017">
        <f t="shared" si="51"/>
        <v>0</v>
      </c>
      <c r="L1017" t="str">
        <f t="shared" si="52"/>
        <v>Amount Match</v>
      </c>
    </row>
    <row r="1018" spans="1:12" hidden="1" x14ac:dyDescent="0.3">
      <c r="A1018" t="s">
        <v>2050</v>
      </c>
      <c r="B1018" s="1">
        <v>46292</v>
      </c>
      <c r="C1018" t="s">
        <v>2051</v>
      </c>
      <c r="D1018" t="s">
        <v>32</v>
      </c>
      <c r="E1018" t="s">
        <v>17</v>
      </c>
      <c r="F1018">
        <v>1499</v>
      </c>
      <c r="G1018" t="s">
        <v>10</v>
      </c>
      <c r="H1018" t="str">
        <f t="shared" si="50"/>
        <v>ORD26001017</v>
      </c>
      <c r="I1018">
        <f>COUNTIFS(PG_Transactions!$AK:$AK,$H1018,PG_Transactions!$E:$E,"CAPTURE",PG_Transactions!$AQ:$AQ,1)</f>
        <v>1</v>
      </c>
      <c r="J1018">
        <f>SUMIFS(PG_Transactions!$G:$G,PG_Transactions!$AK:$AK,$H1018,PG_Transactions!$E:$E,"CAPTURE",PG_Transactions!$AQ:$AQ,1)</f>
        <v>1499</v>
      </c>
      <c r="K1018">
        <f t="shared" si="51"/>
        <v>0</v>
      </c>
      <c r="L1018" t="str">
        <f t="shared" si="52"/>
        <v>Amount Match</v>
      </c>
    </row>
    <row r="1019" spans="1:12" hidden="1" x14ac:dyDescent="0.3">
      <c r="A1019" t="s">
        <v>2052</v>
      </c>
      <c r="B1019" s="1">
        <v>46280</v>
      </c>
      <c r="C1019" t="s">
        <v>2053</v>
      </c>
      <c r="D1019" t="s">
        <v>13</v>
      </c>
      <c r="E1019" t="s">
        <v>17</v>
      </c>
      <c r="F1019" s="2">
        <v>5998</v>
      </c>
      <c r="G1019" t="s">
        <v>10</v>
      </c>
      <c r="H1019" t="str">
        <f t="shared" si="50"/>
        <v>ORD26001018</v>
      </c>
      <c r="I1019">
        <f>COUNTIFS(PG_Transactions!$AK:$AK,$H1019,PG_Transactions!$E:$E,"CAPTURE",PG_Transactions!$AQ:$AQ,1)</f>
        <v>1</v>
      </c>
      <c r="J1019">
        <f>SUMIFS(PG_Transactions!$G:$G,PG_Transactions!$AK:$AK,$H1019,PG_Transactions!$E:$E,"CAPTURE",PG_Transactions!$AQ:$AQ,1)</f>
        <v>5998</v>
      </c>
      <c r="K1019">
        <f t="shared" si="51"/>
        <v>0</v>
      </c>
      <c r="L1019" t="str">
        <f t="shared" si="52"/>
        <v>Amount Match</v>
      </c>
    </row>
    <row r="1020" spans="1:12" hidden="1" x14ac:dyDescent="0.3">
      <c r="A1020" t="s">
        <v>2054</v>
      </c>
      <c r="B1020" s="1">
        <v>46294</v>
      </c>
      <c r="C1020" t="s">
        <v>2055</v>
      </c>
      <c r="D1020" t="s">
        <v>8</v>
      </c>
      <c r="E1020" t="s">
        <v>9</v>
      </c>
      <c r="F1020">
        <v>698</v>
      </c>
      <c r="G1020" t="s">
        <v>10</v>
      </c>
      <c r="H1020" t="str">
        <f t="shared" si="50"/>
        <v>ORD26001019</v>
      </c>
      <c r="I1020">
        <f>COUNTIFS(PG_Transactions!$AK:$AK,$H1020,PG_Transactions!$E:$E,"CAPTURE",PG_Transactions!$AQ:$AQ,1)</f>
        <v>1</v>
      </c>
      <c r="J1020">
        <f>SUMIFS(PG_Transactions!$G:$G,PG_Transactions!$AK:$AK,$H1020,PG_Transactions!$E:$E,"CAPTURE",PG_Transactions!$AQ:$AQ,1)</f>
        <v>698</v>
      </c>
      <c r="K1020">
        <f t="shared" si="51"/>
        <v>0</v>
      </c>
      <c r="L1020" t="str">
        <f t="shared" si="52"/>
        <v>Amount Match</v>
      </c>
    </row>
    <row r="1021" spans="1:12" hidden="1" x14ac:dyDescent="0.3">
      <c r="A1021" t="s">
        <v>2056</v>
      </c>
      <c r="B1021" s="1">
        <v>46271</v>
      </c>
      <c r="C1021" t="s">
        <v>2057</v>
      </c>
      <c r="D1021" t="s">
        <v>38</v>
      </c>
      <c r="E1021" t="s">
        <v>9</v>
      </c>
      <c r="F1021">
        <v>349</v>
      </c>
      <c r="G1021" t="s">
        <v>10</v>
      </c>
      <c r="H1021" t="str">
        <f t="shared" si="50"/>
        <v>ORD26001020</v>
      </c>
      <c r="I1021">
        <f>COUNTIFS(PG_Transactions!$AK:$AK,$H1021,PG_Transactions!$E:$E,"CAPTURE",PG_Transactions!$AQ:$AQ,1)</f>
        <v>1</v>
      </c>
      <c r="J1021">
        <f>SUMIFS(PG_Transactions!$G:$G,PG_Transactions!$AK:$AK,$H1021,PG_Transactions!$E:$E,"CAPTURE",PG_Transactions!$AQ:$AQ,1)</f>
        <v>349</v>
      </c>
      <c r="K1021">
        <f t="shared" si="51"/>
        <v>0</v>
      </c>
      <c r="L1021" t="str">
        <f t="shared" si="52"/>
        <v>Amount Match</v>
      </c>
    </row>
    <row r="1022" spans="1:12" hidden="1" x14ac:dyDescent="0.3">
      <c r="A1022" t="s">
        <v>2058</v>
      </c>
      <c r="B1022" s="1">
        <v>46286</v>
      </c>
      <c r="C1022" t="s">
        <v>2059</v>
      </c>
      <c r="D1022" t="s">
        <v>24</v>
      </c>
      <c r="E1022" t="s">
        <v>17</v>
      </c>
      <c r="F1022">
        <v>799</v>
      </c>
      <c r="G1022" t="s">
        <v>10</v>
      </c>
      <c r="H1022" t="str">
        <f t="shared" si="50"/>
        <v>ORD26001021</v>
      </c>
      <c r="I1022">
        <f>COUNTIFS(PG_Transactions!$AK:$AK,$H1022,PG_Transactions!$E:$E,"CAPTURE",PG_Transactions!$AQ:$AQ,1)</f>
        <v>1</v>
      </c>
      <c r="J1022">
        <f>SUMIFS(PG_Transactions!$G:$G,PG_Transactions!$AK:$AK,$H1022,PG_Transactions!$E:$E,"CAPTURE",PG_Transactions!$AQ:$AQ,1)</f>
        <v>799</v>
      </c>
      <c r="K1022">
        <f t="shared" si="51"/>
        <v>0</v>
      </c>
      <c r="L1022" t="str">
        <f t="shared" si="52"/>
        <v>Amount Match</v>
      </c>
    </row>
    <row r="1023" spans="1:12" hidden="1" x14ac:dyDescent="0.3">
      <c r="A1023" t="s">
        <v>2060</v>
      </c>
      <c r="B1023" s="1">
        <v>46277</v>
      </c>
      <c r="C1023" t="s">
        <v>2061</v>
      </c>
      <c r="D1023" t="s">
        <v>65</v>
      </c>
      <c r="E1023" t="s">
        <v>9</v>
      </c>
      <c r="F1023">
        <v>4998</v>
      </c>
      <c r="G1023" t="s">
        <v>10</v>
      </c>
      <c r="H1023" t="str">
        <f t="shared" si="50"/>
        <v>ORD26001022</v>
      </c>
      <c r="I1023">
        <f>COUNTIFS(PG_Transactions!$AK:$AK,$H1023,PG_Transactions!$E:$E,"CAPTURE",PG_Transactions!$AQ:$AQ,1)</f>
        <v>1</v>
      </c>
      <c r="J1023">
        <f>SUMIFS(PG_Transactions!$G:$G,PG_Transactions!$AK:$AK,$H1023,PG_Transactions!$E:$E,"CAPTURE",PG_Transactions!$AQ:$AQ,1)</f>
        <v>4998</v>
      </c>
      <c r="K1023">
        <f t="shared" si="51"/>
        <v>0</v>
      </c>
      <c r="L1023" t="str">
        <f t="shared" si="52"/>
        <v>Amount Match</v>
      </c>
    </row>
    <row r="1024" spans="1:12" hidden="1" x14ac:dyDescent="0.3">
      <c r="A1024" t="s">
        <v>2062</v>
      </c>
      <c r="B1024" s="1">
        <v>46293</v>
      </c>
      <c r="C1024" t="s">
        <v>2063</v>
      </c>
      <c r="D1024" t="s">
        <v>27</v>
      </c>
      <c r="E1024" t="s">
        <v>17</v>
      </c>
      <c r="F1024">
        <v>7999</v>
      </c>
      <c r="G1024" t="s">
        <v>70</v>
      </c>
      <c r="H1024" t="str">
        <f t="shared" si="50"/>
        <v>ORD26001023</v>
      </c>
      <c r="I1024">
        <f>COUNTIFS(PG_Transactions!$AK:$AK,$H1024,PG_Transactions!$E:$E,"CAPTURE",PG_Transactions!$AQ:$AQ,1)</f>
        <v>0</v>
      </c>
      <c r="J1024">
        <f>SUMIFS(PG_Transactions!$G:$G,PG_Transactions!$AK:$AK,$H1024,PG_Transactions!$E:$E,"CAPTURE",PG_Transactions!$AQ:$AQ,1)</f>
        <v>0</v>
      </c>
      <c r="K1024">
        <f t="shared" si="51"/>
        <v>-7999</v>
      </c>
      <c r="L1024" t="str">
        <f t="shared" si="52"/>
        <v>No Capture</v>
      </c>
    </row>
    <row r="1025" spans="1:12" hidden="1" x14ac:dyDescent="0.3">
      <c r="A1025" t="s">
        <v>2064</v>
      </c>
      <c r="B1025" s="1">
        <v>46276</v>
      </c>
      <c r="C1025" t="s">
        <v>2065</v>
      </c>
      <c r="D1025" t="s">
        <v>38</v>
      </c>
      <c r="E1025" t="s">
        <v>17</v>
      </c>
      <c r="F1025">
        <v>8997</v>
      </c>
      <c r="G1025" t="s">
        <v>10</v>
      </c>
      <c r="H1025" t="str">
        <f t="shared" si="50"/>
        <v>ORD26001024</v>
      </c>
      <c r="I1025">
        <f>COUNTIFS(PG_Transactions!$AK:$AK,$H1025,PG_Transactions!$E:$E,"CAPTURE",PG_Transactions!$AQ:$AQ,1)</f>
        <v>1</v>
      </c>
      <c r="J1025">
        <f>SUMIFS(PG_Transactions!$G:$G,PG_Transactions!$AK:$AK,$H1025,PG_Transactions!$E:$E,"CAPTURE",PG_Transactions!$AQ:$AQ,1)</f>
        <v>8997</v>
      </c>
      <c r="K1025">
        <f t="shared" si="51"/>
        <v>0</v>
      </c>
      <c r="L1025" t="str">
        <f t="shared" si="52"/>
        <v>Amount Match</v>
      </c>
    </row>
    <row r="1026" spans="1:12" hidden="1" x14ac:dyDescent="0.3">
      <c r="A1026" t="s">
        <v>2066</v>
      </c>
      <c r="B1026" s="1">
        <v>46280</v>
      </c>
      <c r="C1026" t="s">
        <v>2067</v>
      </c>
      <c r="D1026" t="s">
        <v>32</v>
      </c>
      <c r="E1026" t="s">
        <v>17</v>
      </c>
      <c r="F1026">
        <v>3298</v>
      </c>
      <c r="G1026" t="s">
        <v>10</v>
      </c>
      <c r="H1026" t="str">
        <f t="shared" si="50"/>
        <v>ORD26001025</v>
      </c>
      <c r="I1026">
        <f>COUNTIFS(PG_Transactions!$AK:$AK,$H1026,PG_Transactions!$E:$E,"CAPTURE",PG_Transactions!$AQ:$AQ,1)</f>
        <v>1</v>
      </c>
      <c r="J1026">
        <f>SUMIFS(PG_Transactions!$G:$G,PG_Transactions!$AK:$AK,$H1026,PG_Transactions!$E:$E,"CAPTURE",PG_Transactions!$AQ:$AQ,1)</f>
        <v>3298</v>
      </c>
      <c r="K1026">
        <f t="shared" si="51"/>
        <v>0</v>
      </c>
      <c r="L1026" t="str">
        <f t="shared" si="52"/>
        <v>Amount Match</v>
      </c>
    </row>
    <row r="1027" spans="1:12" hidden="1" x14ac:dyDescent="0.3">
      <c r="A1027" t="s">
        <v>2068</v>
      </c>
      <c r="B1027" s="1">
        <v>46273</v>
      </c>
      <c r="C1027" t="s">
        <v>2069</v>
      </c>
      <c r="D1027" t="s">
        <v>32</v>
      </c>
      <c r="E1027" t="s">
        <v>9</v>
      </c>
      <c r="F1027">
        <v>1798</v>
      </c>
      <c r="G1027" t="s">
        <v>10</v>
      </c>
      <c r="H1027" t="str">
        <f t="shared" ref="H1027:H1090" si="53">UPPER(SUBSTITUTE(TRIM(A1027),"-",""))</f>
        <v>ORD26001026</v>
      </c>
      <c r="I1027">
        <f>COUNTIFS(PG_Transactions!$AK:$AK,$H1027,PG_Transactions!$E:$E,"CAPTURE",PG_Transactions!$AQ:$AQ,1)</f>
        <v>1</v>
      </c>
      <c r="J1027">
        <f>SUMIFS(PG_Transactions!$G:$G,PG_Transactions!$AK:$AK,$H1027,PG_Transactions!$E:$E,"CAPTURE",PG_Transactions!$AQ:$AQ,1)</f>
        <v>1798</v>
      </c>
      <c r="K1027">
        <f t="shared" ref="K1027:K1090" si="54">ROUND(J1027-F1027,2)</f>
        <v>0</v>
      </c>
      <c r="L1027" t="str">
        <f t="shared" ref="L1027:L1090" si="55">IF(I1027=0,"No Capture",IF(I1027&gt;1,"Multiple Capture Rows - Review",IF(ABS(K1027)&lt;0.01,"Amount Match",IF(K1027&lt;0,"Captured Less Than Order","Captured More Than Order"))))</f>
        <v>Amount Match</v>
      </c>
    </row>
    <row r="1028" spans="1:12" hidden="1" x14ac:dyDescent="0.3">
      <c r="A1028" t="s">
        <v>2070</v>
      </c>
      <c r="B1028" s="1">
        <v>46280</v>
      </c>
      <c r="C1028" t="s">
        <v>2071</v>
      </c>
      <c r="D1028" t="s">
        <v>51</v>
      </c>
      <c r="E1028" t="s">
        <v>17</v>
      </c>
      <c r="F1028">
        <v>2499</v>
      </c>
      <c r="G1028" t="s">
        <v>105</v>
      </c>
      <c r="H1028" t="str">
        <f t="shared" si="53"/>
        <v>ORD26001027</v>
      </c>
      <c r="I1028">
        <f>COUNTIFS(PG_Transactions!$AK:$AK,$H1028,PG_Transactions!$E:$E,"CAPTURE",PG_Transactions!$AQ:$AQ,1)</f>
        <v>0</v>
      </c>
      <c r="J1028">
        <f>SUMIFS(PG_Transactions!$G:$G,PG_Transactions!$AK:$AK,$H1028,PG_Transactions!$E:$E,"CAPTURE",PG_Transactions!$AQ:$AQ,1)</f>
        <v>0</v>
      </c>
      <c r="K1028">
        <f t="shared" si="54"/>
        <v>-2499</v>
      </c>
      <c r="L1028" t="str">
        <f t="shared" si="55"/>
        <v>No Capture</v>
      </c>
    </row>
    <row r="1029" spans="1:12" hidden="1" x14ac:dyDescent="0.3">
      <c r="A1029" t="s">
        <v>2072</v>
      </c>
      <c r="B1029" s="1">
        <v>46271</v>
      </c>
      <c r="C1029" t="s">
        <v>2073</v>
      </c>
      <c r="D1029" t="s">
        <v>41</v>
      </c>
      <c r="E1029" t="s">
        <v>9</v>
      </c>
      <c r="F1029">
        <v>11497</v>
      </c>
      <c r="G1029" t="s">
        <v>10</v>
      </c>
      <c r="H1029" t="str">
        <f t="shared" si="53"/>
        <v>ORD26001028</v>
      </c>
      <c r="I1029">
        <f>COUNTIFS(PG_Transactions!$AK:$AK,$H1029,PG_Transactions!$E:$E,"CAPTURE",PG_Transactions!$AQ:$AQ,1)</f>
        <v>1</v>
      </c>
      <c r="J1029">
        <f>SUMIFS(PG_Transactions!$G:$G,PG_Transactions!$AK:$AK,$H1029,PG_Transactions!$E:$E,"CAPTURE",PG_Transactions!$AQ:$AQ,1)</f>
        <v>11497</v>
      </c>
      <c r="K1029">
        <f t="shared" si="54"/>
        <v>0</v>
      </c>
      <c r="L1029" t="str">
        <f t="shared" si="55"/>
        <v>Amount Match</v>
      </c>
    </row>
    <row r="1030" spans="1:12" hidden="1" x14ac:dyDescent="0.3">
      <c r="A1030" t="s">
        <v>2074</v>
      </c>
      <c r="B1030" s="1">
        <v>46284</v>
      </c>
      <c r="C1030" t="s">
        <v>2075</v>
      </c>
      <c r="D1030" t="s">
        <v>65</v>
      </c>
      <c r="E1030" t="s">
        <v>9</v>
      </c>
      <c r="F1030">
        <v>1499</v>
      </c>
      <c r="G1030" t="s">
        <v>10</v>
      </c>
      <c r="H1030" t="str">
        <f t="shared" si="53"/>
        <v>ORD26001029</v>
      </c>
      <c r="I1030">
        <f>COUNTIFS(PG_Transactions!$AK:$AK,$H1030,PG_Transactions!$E:$E,"CAPTURE",PG_Transactions!$AQ:$AQ,1)</f>
        <v>1</v>
      </c>
      <c r="J1030">
        <f>SUMIFS(PG_Transactions!$G:$G,PG_Transactions!$AK:$AK,$H1030,PG_Transactions!$E:$E,"CAPTURE",PG_Transactions!$AQ:$AQ,1)</f>
        <v>1499</v>
      </c>
      <c r="K1030">
        <f t="shared" si="54"/>
        <v>0</v>
      </c>
      <c r="L1030" t="str">
        <f t="shared" si="55"/>
        <v>Amount Match</v>
      </c>
    </row>
    <row r="1031" spans="1:12" hidden="1" x14ac:dyDescent="0.3">
      <c r="A1031" t="s">
        <v>2076</v>
      </c>
      <c r="B1031" s="1">
        <v>46287</v>
      </c>
      <c r="C1031" t="s">
        <v>2077</v>
      </c>
      <c r="D1031" t="s">
        <v>38</v>
      </c>
      <c r="E1031" t="s">
        <v>9</v>
      </c>
      <c r="F1031">
        <v>999</v>
      </c>
      <c r="G1031" t="s">
        <v>10</v>
      </c>
      <c r="H1031" t="str">
        <f t="shared" si="53"/>
        <v>ORD26001030</v>
      </c>
      <c r="I1031">
        <f>COUNTIFS(PG_Transactions!$AK:$AK,$H1031,PG_Transactions!$E:$E,"CAPTURE",PG_Transactions!$AQ:$AQ,1)</f>
        <v>1</v>
      </c>
      <c r="J1031">
        <f>SUMIFS(PG_Transactions!$G:$G,PG_Transactions!$AK:$AK,$H1031,PG_Transactions!$E:$E,"CAPTURE",PG_Transactions!$AQ:$AQ,1)</f>
        <v>999</v>
      </c>
      <c r="K1031">
        <f t="shared" si="54"/>
        <v>0</v>
      </c>
      <c r="L1031" t="str">
        <f t="shared" si="55"/>
        <v>Amount Match</v>
      </c>
    </row>
    <row r="1032" spans="1:12" hidden="1" x14ac:dyDescent="0.3">
      <c r="A1032" t="s">
        <v>2078</v>
      </c>
      <c r="B1032" s="1">
        <v>46275</v>
      </c>
      <c r="C1032" t="s">
        <v>2079</v>
      </c>
      <c r="D1032" t="s">
        <v>24</v>
      </c>
      <c r="E1032" t="s">
        <v>9</v>
      </c>
      <c r="F1032">
        <v>299</v>
      </c>
      <c r="G1032" t="s">
        <v>10</v>
      </c>
      <c r="H1032" t="str">
        <f t="shared" si="53"/>
        <v>ORD26001031</v>
      </c>
      <c r="I1032">
        <f>COUNTIFS(PG_Transactions!$AK:$AK,$H1032,PG_Transactions!$E:$E,"CAPTURE",PG_Transactions!$AQ:$AQ,1)</f>
        <v>1</v>
      </c>
      <c r="J1032">
        <f>SUMIFS(PG_Transactions!$G:$G,PG_Transactions!$AK:$AK,$H1032,PG_Transactions!$E:$E,"CAPTURE",PG_Transactions!$AQ:$AQ,1)</f>
        <v>299</v>
      </c>
      <c r="K1032">
        <f t="shared" si="54"/>
        <v>0</v>
      </c>
      <c r="L1032" t="str">
        <f t="shared" si="55"/>
        <v>Amount Match</v>
      </c>
    </row>
    <row r="1033" spans="1:12" hidden="1" x14ac:dyDescent="0.3">
      <c r="A1033" t="s">
        <v>2080</v>
      </c>
      <c r="B1033" s="1">
        <v>46295</v>
      </c>
      <c r="C1033" t="s">
        <v>2081</v>
      </c>
      <c r="D1033" t="s">
        <v>41</v>
      </c>
      <c r="E1033" t="s">
        <v>17</v>
      </c>
      <c r="F1033">
        <v>499</v>
      </c>
      <c r="G1033" t="s">
        <v>10</v>
      </c>
      <c r="H1033" t="str">
        <f t="shared" si="53"/>
        <v>ORD26001032</v>
      </c>
      <c r="I1033">
        <f>COUNTIFS(PG_Transactions!$AK:$AK,$H1033,PG_Transactions!$E:$E,"CAPTURE",PG_Transactions!$AQ:$AQ,1)</f>
        <v>1</v>
      </c>
      <c r="J1033">
        <f>SUMIFS(PG_Transactions!$G:$G,PG_Transactions!$AK:$AK,$H1033,PG_Transactions!$E:$E,"CAPTURE",PG_Transactions!$AQ:$AQ,1)</f>
        <v>499</v>
      </c>
      <c r="K1033">
        <f t="shared" si="54"/>
        <v>0</v>
      </c>
      <c r="L1033" t="str">
        <f t="shared" si="55"/>
        <v>Amount Match</v>
      </c>
    </row>
    <row r="1034" spans="1:12" hidden="1" x14ac:dyDescent="0.3">
      <c r="A1034" t="s">
        <v>2082</v>
      </c>
      <c r="B1034" s="1">
        <v>46286</v>
      </c>
      <c r="C1034" t="s">
        <v>2083</v>
      </c>
      <c r="D1034" t="s">
        <v>51</v>
      </c>
      <c r="E1034" t="s">
        <v>17</v>
      </c>
      <c r="F1034">
        <v>3097</v>
      </c>
      <c r="G1034" t="s">
        <v>56</v>
      </c>
      <c r="H1034" t="str">
        <f t="shared" si="53"/>
        <v>ORD26001033</v>
      </c>
      <c r="I1034">
        <f>COUNTIFS(PG_Transactions!$AK:$AK,$H1034,PG_Transactions!$E:$E,"CAPTURE",PG_Transactions!$AQ:$AQ,1)</f>
        <v>1</v>
      </c>
      <c r="J1034">
        <f>SUMIFS(PG_Transactions!$G:$G,PG_Transactions!$AK:$AK,$H1034,PG_Transactions!$E:$E,"CAPTURE",PG_Transactions!$AQ:$AQ,1)</f>
        <v>3097</v>
      </c>
      <c r="K1034">
        <f t="shared" si="54"/>
        <v>0</v>
      </c>
      <c r="L1034" t="str">
        <f t="shared" si="55"/>
        <v>Amount Match</v>
      </c>
    </row>
    <row r="1035" spans="1:12" hidden="1" x14ac:dyDescent="0.3">
      <c r="A1035" t="s">
        <v>2084</v>
      </c>
      <c r="B1035" s="1">
        <v>46291</v>
      </c>
      <c r="C1035" t="s">
        <v>2085</v>
      </c>
      <c r="D1035" t="s">
        <v>65</v>
      </c>
      <c r="E1035" t="s">
        <v>9</v>
      </c>
      <c r="F1035">
        <v>4998</v>
      </c>
      <c r="G1035" t="s">
        <v>10</v>
      </c>
      <c r="H1035" t="str">
        <f t="shared" si="53"/>
        <v>ORD26001034</v>
      </c>
      <c r="I1035">
        <f>COUNTIFS(PG_Transactions!$AK:$AK,$H1035,PG_Transactions!$E:$E,"CAPTURE",PG_Transactions!$AQ:$AQ,1)</f>
        <v>1</v>
      </c>
      <c r="J1035">
        <f>SUMIFS(PG_Transactions!$G:$G,PG_Transactions!$AK:$AK,$H1035,PG_Transactions!$E:$E,"CAPTURE",PG_Transactions!$AQ:$AQ,1)</f>
        <v>4998</v>
      </c>
      <c r="K1035">
        <f t="shared" si="54"/>
        <v>0</v>
      </c>
      <c r="L1035" t="str">
        <f t="shared" si="55"/>
        <v>Amount Match</v>
      </c>
    </row>
    <row r="1036" spans="1:12" hidden="1" x14ac:dyDescent="0.3">
      <c r="A1036" t="s">
        <v>2086</v>
      </c>
      <c r="B1036" s="1">
        <v>46270</v>
      </c>
      <c r="C1036" t="s">
        <v>2087</v>
      </c>
      <c r="D1036" t="s">
        <v>24</v>
      </c>
      <c r="E1036" t="s">
        <v>17</v>
      </c>
      <c r="F1036">
        <v>2947</v>
      </c>
      <c r="G1036" t="s">
        <v>10</v>
      </c>
      <c r="H1036" t="str">
        <f t="shared" si="53"/>
        <v>ORD26001035</v>
      </c>
      <c r="I1036">
        <f>COUNTIFS(PG_Transactions!$AK:$AK,$H1036,PG_Transactions!$E:$E,"CAPTURE",PG_Transactions!$AQ:$AQ,1)</f>
        <v>1</v>
      </c>
      <c r="J1036">
        <f>SUMIFS(PG_Transactions!$G:$G,PG_Transactions!$AK:$AK,$H1036,PG_Transactions!$E:$E,"CAPTURE",PG_Transactions!$AQ:$AQ,1)</f>
        <v>2947</v>
      </c>
      <c r="K1036">
        <f t="shared" si="54"/>
        <v>0</v>
      </c>
      <c r="L1036" t="str">
        <f t="shared" si="55"/>
        <v>Amount Match</v>
      </c>
    </row>
    <row r="1037" spans="1:12" hidden="1" x14ac:dyDescent="0.3">
      <c r="A1037" t="s">
        <v>2088</v>
      </c>
      <c r="B1037" s="1">
        <v>46277</v>
      </c>
      <c r="C1037" t="s">
        <v>2089</v>
      </c>
      <c r="D1037" t="s">
        <v>38</v>
      </c>
      <c r="E1037" t="s">
        <v>17</v>
      </c>
      <c r="F1037">
        <v>999</v>
      </c>
      <c r="G1037" t="s">
        <v>10</v>
      </c>
      <c r="H1037" t="str">
        <f t="shared" si="53"/>
        <v>ORD26001036</v>
      </c>
      <c r="I1037">
        <f>COUNTIFS(PG_Transactions!$AK:$AK,$H1037,PG_Transactions!$E:$E,"CAPTURE",PG_Transactions!$AQ:$AQ,1)</f>
        <v>1</v>
      </c>
      <c r="J1037">
        <f>SUMIFS(PG_Transactions!$G:$G,PG_Transactions!$AK:$AK,$H1037,PG_Transactions!$E:$E,"CAPTURE",PG_Transactions!$AQ:$AQ,1)</f>
        <v>999</v>
      </c>
      <c r="K1037">
        <f t="shared" si="54"/>
        <v>0</v>
      </c>
      <c r="L1037" t="str">
        <f t="shared" si="55"/>
        <v>Amount Match</v>
      </c>
    </row>
    <row r="1038" spans="1:12" hidden="1" x14ac:dyDescent="0.3">
      <c r="A1038" t="s">
        <v>2090</v>
      </c>
      <c r="B1038" s="1">
        <v>46273</v>
      </c>
      <c r="C1038" t="s">
        <v>2091</v>
      </c>
      <c r="D1038" t="s">
        <v>8</v>
      </c>
      <c r="E1038" t="s">
        <v>9</v>
      </c>
      <c r="F1038">
        <v>599</v>
      </c>
      <c r="G1038" t="s">
        <v>10</v>
      </c>
      <c r="H1038" t="str">
        <f t="shared" si="53"/>
        <v>ORD26001037</v>
      </c>
      <c r="I1038">
        <f>COUNTIFS(PG_Transactions!$AK:$AK,$H1038,PG_Transactions!$E:$E,"CAPTURE",PG_Transactions!$AQ:$AQ,1)</f>
        <v>1</v>
      </c>
      <c r="J1038">
        <f>SUMIFS(PG_Transactions!$G:$G,PG_Transactions!$AK:$AK,$H1038,PG_Transactions!$E:$E,"CAPTURE",PG_Transactions!$AQ:$AQ,1)</f>
        <v>599</v>
      </c>
      <c r="K1038">
        <f t="shared" si="54"/>
        <v>0</v>
      </c>
      <c r="L1038" t="str">
        <f t="shared" si="55"/>
        <v>Amount Match</v>
      </c>
    </row>
    <row r="1039" spans="1:12" hidden="1" x14ac:dyDescent="0.3">
      <c r="A1039" t="s">
        <v>2092</v>
      </c>
      <c r="B1039" s="1">
        <v>46282</v>
      </c>
      <c r="C1039" t="s">
        <v>2093</v>
      </c>
      <c r="D1039" t="s">
        <v>41</v>
      </c>
      <c r="E1039" t="s">
        <v>17</v>
      </c>
      <c r="F1039">
        <v>2098</v>
      </c>
      <c r="G1039" t="s">
        <v>10</v>
      </c>
      <c r="H1039" t="str">
        <f t="shared" si="53"/>
        <v>ORD26001038</v>
      </c>
      <c r="I1039">
        <f>COUNTIFS(PG_Transactions!$AK:$AK,$H1039,PG_Transactions!$E:$E,"CAPTURE",PG_Transactions!$AQ:$AQ,1)</f>
        <v>1</v>
      </c>
      <c r="J1039">
        <f>SUMIFS(PG_Transactions!$G:$G,PG_Transactions!$AK:$AK,$H1039,PG_Transactions!$E:$E,"CAPTURE",PG_Transactions!$AQ:$AQ,1)</f>
        <v>2098</v>
      </c>
      <c r="K1039">
        <f t="shared" si="54"/>
        <v>0</v>
      </c>
      <c r="L1039" t="str">
        <f t="shared" si="55"/>
        <v>Amount Match</v>
      </c>
    </row>
    <row r="1040" spans="1:12" hidden="1" x14ac:dyDescent="0.3">
      <c r="A1040" t="s">
        <v>2094</v>
      </c>
      <c r="B1040" s="1">
        <v>46278</v>
      </c>
      <c r="C1040" t="s">
        <v>2095</v>
      </c>
      <c r="D1040" t="s">
        <v>65</v>
      </c>
      <c r="E1040" t="s">
        <v>9</v>
      </c>
      <c r="F1040">
        <v>3499</v>
      </c>
      <c r="G1040" t="s">
        <v>10</v>
      </c>
      <c r="H1040" t="str">
        <f t="shared" si="53"/>
        <v>ORD26001039</v>
      </c>
      <c r="I1040">
        <f>COUNTIFS(PG_Transactions!$AK:$AK,$H1040,PG_Transactions!$E:$E,"CAPTURE",PG_Transactions!$AQ:$AQ,1)</f>
        <v>1</v>
      </c>
      <c r="J1040">
        <f>SUMIFS(PG_Transactions!$G:$G,PG_Transactions!$AK:$AK,$H1040,PG_Transactions!$E:$E,"CAPTURE",PG_Transactions!$AQ:$AQ,1)</f>
        <v>3499</v>
      </c>
      <c r="K1040">
        <f t="shared" si="54"/>
        <v>0</v>
      </c>
      <c r="L1040" t="str">
        <f t="shared" si="55"/>
        <v>Amount Match</v>
      </c>
    </row>
    <row r="1041" spans="1:12" hidden="1" x14ac:dyDescent="0.3">
      <c r="A1041" t="s">
        <v>2096</v>
      </c>
      <c r="B1041" s="1">
        <v>46275</v>
      </c>
      <c r="C1041" t="s">
        <v>2097</v>
      </c>
      <c r="D1041" t="s">
        <v>8</v>
      </c>
      <c r="E1041" t="s">
        <v>9</v>
      </c>
      <c r="F1041">
        <v>999</v>
      </c>
      <c r="G1041" t="s">
        <v>10</v>
      </c>
      <c r="H1041" t="str">
        <f t="shared" si="53"/>
        <v>ORD26001040</v>
      </c>
      <c r="I1041">
        <f>COUNTIFS(PG_Transactions!$AK:$AK,$H1041,PG_Transactions!$E:$E,"CAPTURE",PG_Transactions!$AQ:$AQ,1)</f>
        <v>1</v>
      </c>
      <c r="J1041">
        <f>SUMIFS(PG_Transactions!$G:$G,PG_Transactions!$AK:$AK,$H1041,PG_Transactions!$E:$E,"CAPTURE",PG_Transactions!$AQ:$AQ,1)</f>
        <v>999</v>
      </c>
      <c r="K1041">
        <f t="shared" si="54"/>
        <v>0</v>
      </c>
      <c r="L1041" t="str">
        <f t="shared" si="55"/>
        <v>Amount Match</v>
      </c>
    </row>
    <row r="1042" spans="1:12" hidden="1" x14ac:dyDescent="0.3">
      <c r="A1042" t="s">
        <v>2098</v>
      </c>
      <c r="B1042" s="1">
        <v>46272</v>
      </c>
      <c r="C1042" t="s">
        <v>2099</v>
      </c>
      <c r="D1042" t="s">
        <v>16</v>
      </c>
      <c r="E1042" t="s">
        <v>9</v>
      </c>
      <c r="F1042">
        <v>6297</v>
      </c>
      <c r="G1042" t="s">
        <v>10</v>
      </c>
      <c r="H1042" t="str">
        <f t="shared" si="53"/>
        <v>ORD26001041</v>
      </c>
      <c r="I1042">
        <f>COUNTIFS(PG_Transactions!$AK:$AK,$H1042,PG_Transactions!$E:$E,"CAPTURE",PG_Transactions!$AQ:$AQ,1)</f>
        <v>1</v>
      </c>
      <c r="J1042">
        <f>SUMIFS(PG_Transactions!$G:$G,PG_Transactions!$AK:$AK,$H1042,PG_Transactions!$E:$E,"CAPTURE",PG_Transactions!$AQ:$AQ,1)</f>
        <v>6297</v>
      </c>
      <c r="K1042">
        <f t="shared" si="54"/>
        <v>0</v>
      </c>
      <c r="L1042" t="str">
        <f t="shared" si="55"/>
        <v>Amount Match</v>
      </c>
    </row>
    <row r="1043" spans="1:12" hidden="1" x14ac:dyDescent="0.3">
      <c r="A1043" t="s">
        <v>2100</v>
      </c>
      <c r="B1043" s="1">
        <v>46270</v>
      </c>
      <c r="C1043" t="s">
        <v>2101</v>
      </c>
      <c r="D1043" t="s">
        <v>41</v>
      </c>
      <c r="E1043" t="s">
        <v>9</v>
      </c>
      <c r="F1043">
        <v>2848</v>
      </c>
      <c r="G1043" t="s">
        <v>10</v>
      </c>
      <c r="H1043" t="str">
        <f t="shared" si="53"/>
        <v>ORD26001042</v>
      </c>
      <c r="I1043">
        <f>COUNTIFS(PG_Transactions!$AK:$AK,$H1043,PG_Transactions!$E:$E,"CAPTURE",PG_Transactions!$AQ:$AQ,1)</f>
        <v>1</v>
      </c>
      <c r="J1043">
        <f>SUMIFS(PG_Transactions!$G:$G,PG_Transactions!$AK:$AK,$H1043,PG_Transactions!$E:$E,"CAPTURE",PG_Transactions!$AQ:$AQ,1)</f>
        <v>2848</v>
      </c>
      <c r="K1043">
        <f t="shared" si="54"/>
        <v>0</v>
      </c>
      <c r="L1043" t="str">
        <f t="shared" si="55"/>
        <v>Amount Match</v>
      </c>
    </row>
    <row r="1044" spans="1:12" hidden="1" x14ac:dyDescent="0.3">
      <c r="A1044" t="s">
        <v>2102</v>
      </c>
      <c r="B1044" s="1">
        <v>46268</v>
      </c>
      <c r="C1044" t="s">
        <v>2103</v>
      </c>
      <c r="D1044" t="s">
        <v>16</v>
      </c>
      <c r="E1044" t="s">
        <v>9</v>
      </c>
      <c r="F1044">
        <v>6298</v>
      </c>
      <c r="G1044" t="s">
        <v>10</v>
      </c>
      <c r="H1044" t="str">
        <f t="shared" si="53"/>
        <v>ORD26001043</v>
      </c>
      <c r="I1044">
        <f>COUNTIFS(PG_Transactions!$AK:$AK,$H1044,PG_Transactions!$E:$E,"CAPTURE",PG_Transactions!$AQ:$AQ,1)</f>
        <v>1</v>
      </c>
      <c r="J1044">
        <f>SUMIFS(PG_Transactions!$G:$G,PG_Transactions!$AK:$AK,$H1044,PG_Transactions!$E:$E,"CAPTURE",PG_Transactions!$AQ:$AQ,1)</f>
        <v>6298</v>
      </c>
      <c r="K1044">
        <f t="shared" si="54"/>
        <v>0</v>
      </c>
      <c r="L1044" t="str">
        <f t="shared" si="55"/>
        <v>Amount Match</v>
      </c>
    </row>
    <row r="1045" spans="1:12" hidden="1" x14ac:dyDescent="0.3">
      <c r="A1045" t="s">
        <v>2104</v>
      </c>
      <c r="B1045" s="1">
        <v>46271</v>
      </c>
      <c r="C1045" t="s">
        <v>2105</v>
      </c>
      <c r="D1045" t="s">
        <v>51</v>
      </c>
      <c r="E1045" t="s">
        <v>44</v>
      </c>
      <c r="F1045">
        <v>4998</v>
      </c>
      <c r="G1045" t="s">
        <v>10</v>
      </c>
      <c r="H1045" t="str">
        <f t="shared" si="53"/>
        <v>ORD26001044</v>
      </c>
      <c r="I1045">
        <f>COUNTIFS(PG_Transactions!$AK:$AK,$H1045,PG_Transactions!$E:$E,"CAPTURE",PG_Transactions!$AQ:$AQ,1)</f>
        <v>1</v>
      </c>
      <c r="J1045">
        <f>SUMIFS(PG_Transactions!$G:$G,PG_Transactions!$AK:$AK,$H1045,PG_Transactions!$E:$E,"CAPTURE",PG_Transactions!$AQ:$AQ,1)</f>
        <v>4998</v>
      </c>
      <c r="K1045">
        <f t="shared" si="54"/>
        <v>0</v>
      </c>
      <c r="L1045" t="str">
        <f t="shared" si="55"/>
        <v>Amount Match</v>
      </c>
    </row>
    <row r="1046" spans="1:12" hidden="1" x14ac:dyDescent="0.3">
      <c r="A1046" t="s">
        <v>2106</v>
      </c>
      <c r="B1046" s="1">
        <v>46292</v>
      </c>
      <c r="C1046" t="s">
        <v>2107</v>
      </c>
      <c r="D1046" t="s">
        <v>27</v>
      </c>
      <c r="E1046" t="s">
        <v>33</v>
      </c>
      <c r="F1046">
        <v>2598</v>
      </c>
      <c r="G1046" t="s">
        <v>10</v>
      </c>
      <c r="H1046" t="str">
        <f t="shared" si="53"/>
        <v>ORD26001045</v>
      </c>
      <c r="I1046">
        <f>COUNTIFS(PG_Transactions!$AK:$AK,$H1046,PG_Transactions!$E:$E,"CAPTURE",PG_Transactions!$AQ:$AQ,1)</f>
        <v>1</v>
      </c>
      <c r="J1046">
        <f>SUMIFS(PG_Transactions!$G:$G,PG_Transactions!$AK:$AK,$H1046,PG_Transactions!$E:$E,"CAPTURE",PG_Transactions!$AQ:$AQ,1)</f>
        <v>2598</v>
      </c>
      <c r="K1046">
        <f t="shared" si="54"/>
        <v>0</v>
      </c>
      <c r="L1046" t="str">
        <f t="shared" si="55"/>
        <v>Amount Match</v>
      </c>
    </row>
    <row r="1047" spans="1:12" hidden="1" x14ac:dyDescent="0.3">
      <c r="A1047" t="s">
        <v>2108</v>
      </c>
      <c r="B1047" s="1">
        <v>46275</v>
      </c>
      <c r="C1047" t="s">
        <v>2109</v>
      </c>
      <c r="D1047" t="s">
        <v>51</v>
      </c>
      <c r="E1047" t="s">
        <v>9</v>
      </c>
      <c r="F1047">
        <v>5298</v>
      </c>
      <c r="G1047" t="s">
        <v>10</v>
      </c>
      <c r="H1047" t="str">
        <f t="shared" si="53"/>
        <v>ORD26001046</v>
      </c>
      <c r="I1047">
        <f>COUNTIFS(PG_Transactions!$AK:$AK,$H1047,PG_Transactions!$E:$E,"CAPTURE",PG_Transactions!$AQ:$AQ,1)</f>
        <v>1</v>
      </c>
      <c r="J1047">
        <f>SUMIFS(PG_Transactions!$G:$G,PG_Transactions!$AK:$AK,$H1047,PG_Transactions!$E:$E,"CAPTURE",PG_Transactions!$AQ:$AQ,1)</f>
        <v>5298</v>
      </c>
      <c r="K1047">
        <f t="shared" si="54"/>
        <v>0</v>
      </c>
      <c r="L1047" t="str">
        <f t="shared" si="55"/>
        <v>Amount Match</v>
      </c>
    </row>
    <row r="1048" spans="1:12" hidden="1" x14ac:dyDescent="0.3">
      <c r="A1048" t="s">
        <v>2110</v>
      </c>
      <c r="B1048" s="1">
        <v>46274</v>
      </c>
      <c r="C1048" t="s">
        <v>2111</v>
      </c>
      <c r="D1048" t="s">
        <v>32</v>
      </c>
      <c r="E1048" t="s">
        <v>9</v>
      </c>
      <c r="F1048">
        <v>2999</v>
      </c>
      <c r="G1048" t="s">
        <v>10</v>
      </c>
      <c r="H1048" t="str">
        <f t="shared" si="53"/>
        <v>ORD26001047</v>
      </c>
      <c r="I1048">
        <f>COUNTIFS(PG_Transactions!$AK:$AK,$H1048,PG_Transactions!$E:$E,"CAPTURE",PG_Transactions!$AQ:$AQ,1)</f>
        <v>1</v>
      </c>
      <c r="J1048">
        <f>SUMIFS(PG_Transactions!$G:$G,PG_Transactions!$AK:$AK,$H1048,PG_Transactions!$E:$E,"CAPTURE",PG_Transactions!$AQ:$AQ,1)</f>
        <v>2999</v>
      </c>
      <c r="K1048">
        <f t="shared" si="54"/>
        <v>0</v>
      </c>
      <c r="L1048" t="str">
        <f t="shared" si="55"/>
        <v>Amount Match</v>
      </c>
    </row>
    <row r="1049" spans="1:12" hidden="1" x14ac:dyDescent="0.3">
      <c r="A1049" t="s">
        <v>2112</v>
      </c>
      <c r="B1049" s="1">
        <v>46279</v>
      </c>
      <c r="C1049" t="s">
        <v>2113</v>
      </c>
      <c r="D1049" t="s">
        <v>8</v>
      </c>
      <c r="E1049" t="s">
        <v>17</v>
      </c>
      <c r="F1049">
        <v>1499</v>
      </c>
      <c r="G1049" t="s">
        <v>105</v>
      </c>
      <c r="H1049" t="str">
        <f t="shared" si="53"/>
        <v>ORD26001048</v>
      </c>
      <c r="I1049">
        <f>COUNTIFS(PG_Transactions!$AK:$AK,$H1049,PG_Transactions!$E:$E,"CAPTURE",PG_Transactions!$AQ:$AQ,1)</f>
        <v>0</v>
      </c>
      <c r="J1049">
        <f>SUMIFS(PG_Transactions!$G:$G,PG_Transactions!$AK:$AK,$H1049,PG_Transactions!$E:$E,"CAPTURE",PG_Transactions!$AQ:$AQ,1)</f>
        <v>0</v>
      </c>
      <c r="K1049">
        <f t="shared" si="54"/>
        <v>-1499</v>
      </c>
      <c r="L1049" t="str">
        <f t="shared" si="55"/>
        <v>No Capture</v>
      </c>
    </row>
    <row r="1050" spans="1:12" hidden="1" x14ac:dyDescent="0.3">
      <c r="A1050" t="s">
        <v>2114</v>
      </c>
      <c r="B1050" s="1">
        <v>46290</v>
      </c>
      <c r="C1050" t="s">
        <v>2115</v>
      </c>
      <c r="D1050" t="s">
        <v>27</v>
      </c>
      <c r="E1050" t="s">
        <v>9</v>
      </c>
      <c r="F1050">
        <v>1499</v>
      </c>
      <c r="G1050" t="s">
        <v>56</v>
      </c>
      <c r="H1050" t="str">
        <f t="shared" si="53"/>
        <v>ORD26001049</v>
      </c>
      <c r="I1050">
        <f>COUNTIFS(PG_Transactions!$AK:$AK,$H1050,PG_Transactions!$E:$E,"CAPTURE",PG_Transactions!$AQ:$AQ,1)</f>
        <v>1</v>
      </c>
      <c r="J1050">
        <f>SUMIFS(PG_Transactions!$G:$G,PG_Transactions!$AK:$AK,$H1050,PG_Transactions!$E:$E,"CAPTURE",PG_Transactions!$AQ:$AQ,1)</f>
        <v>1499</v>
      </c>
      <c r="K1050">
        <f t="shared" si="54"/>
        <v>0</v>
      </c>
      <c r="L1050" t="str">
        <f t="shared" si="55"/>
        <v>Amount Match</v>
      </c>
    </row>
    <row r="1051" spans="1:12" hidden="1" x14ac:dyDescent="0.3">
      <c r="A1051" t="s">
        <v>2116</v>
      </c>
      <c r="B1051" s="1">
        <v>46281</v>
      </c>
      <c r="C1051" t="s">
        <v>2117</v>
      </c>
      <c r="D1051" t="s">
        <v>41</v>
      </c>
      <c r="E1051" t="s">
        <v>17</v>
      </c>
      <c r="F1051">
        <v>9298</v>
      </c>
      <c r="G1051" t="s">
        <v>10</v>
      </c>
      <c r="H1051" t="str">
        <f t="shared" si="53"/>
        <v>ORD26001050</v>
      </c>
      <c r="I1051">
        <f>COUNTIFS(PG_Transactions!$AK:$AK,$H1051,PG_Transactions!$E:$E,"CAPTURE",PG_Transactions!$AQ:$AQ,1)</f>
        <v>1</v>
      </c>
      <c r="J1051">
        <f>SUMIFS(PG_Transactions!$G:$G,PG_Transactions!$AK:$AK,$H1051,PG_Transactions!$E:$E,"CAPTURE",PG_Transactions!$AQ:$AQ,1)</f>
        <v>9298</v>
      </c>
      <c r="K1051">
        <f t="shared" si="54"/>
        <v>0</v>
      </c>
      <c r="L1051" t="str">
        <f t="shared" si="55"/>
        <v>Amount Match</v>
      </c>
    </row>
    <row r="1052" spans="1:12" hidden="1" x14ac:dyDescent="0.3">
      <c r="A1052" t="s">
        <v>2118</v>
      </c>
      <c r="B1052" s="1">
        <v>46282</v>
      </c>
      <c r="C1052" t="s">
        <v>2119</v>
      </c>
      <c r="D1052" t="s">
        <v>41</v>
      </c>
      <c r="E1052" t="s">
        <v>17</v>
      </c>
      <c r="F1052">
        <v>10797</v>
      </c>
      <c r="G1052" t="s">
        <v>10</v>
      </c>
      <c r="H1052" t="str">
        <f t="shared" si="53"/>
        <v>ORD26001051</v>
      </c>
      <c r="I1052">
        <f>COUNTIFS(PG_Transactions!$AK:$AK,$H1052,PG_Transactions!$E:$E,"CAPTURE",PG_Transactions!$AQ:$AQ,1)</f>
        <v>1</v>
      </c>
      <c r="J1052">
        <f>SUMIFS(PG_Transactions!$G:$G,PG_Transactions!$AK:$AK,$H1052,PG_Transactions!$E:$E,"CAPTURE",PG_Transactions!$AQ:$AQ,1)</f>
        <v>10797</v>
      </c>
      <c r="K1052">
        <f t="shared" si="54"/>
        <v>0</v>
      </c>
      <c r="L1052" t="str">
        <f t="shared" si="55"/>
        <v>Amount Match</v>
      </c>
    </row>
    <row r="1053" spans="1:12" hidden="1" x14ac:dyDescent="0.3">
      <c r="A1053" t="s">
        <v>2120</v>
      </c>
      <c r="B1053" s="1">
        <v>46280</v>
      </c>
      <c r="C1053" t="s">
        <v>2121</v>
      </c>
      <c r="D1053" t="s">
        <v>41</v>
      </c>
      <c r="E1053" t="s">
        <v>9</v>
      </c>
      <c r="F1053" s="2">
        <v>1997</v>
      </c>
      <c r="G1053" t="s">
        <v>10</v>
      </c>
      <c r="H1053" t="str">
        <f t="shared" si="53"/>
        <v>ORD26001052</v>
      </c>
      <c r="I1053">
        <f>COUNTIFS(PG_Transactions!$AK:$AK,$H1053,PG_Transactions!$E:$E,"CAPTURE",PG_Transactions!$AQ:$AQ,1)</f>
        <v>1</v>
      </c>
      <c r="J1053">
        <f>SUMIFS(PG_Transactions!$G:$G,PG_Transactions!$AK:$AK,$H1053,PG_Transactions!$E:$E,"CAPTURE",PG_Transactions!$AQ:$AQ,1)</f>
        <v>1997</v>
      </c>
      <c r="K1053">
        <f t="shared" si="54"/>
        <v>0</v>
      </c>
      <c r="L1053" t="str">
        <f t="shared" si="55"/>
        <v>Amount Match</v>
      </c>
    </row>
    <row r="1054" spans="1:12" hidden="1" x14ac:dyDescent="0.3">
      <c r="A1054" t="s">
        <v>2122</v>
      </c>
      <c r="B1054" s="1">
        <v>46267</v>
      </c>
      <c r="C1054" t="s">
        <v>2123</v>
      </c>
      <c r="D1054" t="s">
        <v>13</v>
      </c>
      <c r="E1054" t="s">
        <v>44</v>
      </c>
      <c r="F1054">
        <v>799</v>
      </c>
      <c r="G1054" t="s">
        <v>10</v>
      </c>
      <c r="H1054" t="str">
        <f t="shared" si="53"/>
        <v>ORD26001053</v>
      </c>
      <c r="I1054">
        <f>COUNTIFS(PG_Transactions!$AK:$AK,$H1054,PG_Transactions!$E:$E,"CAPTURE",PG_Transactions!$AQ:$AQ,1)</f>
        <v>1</v>
      </c>
      <c r="J1054">
        <f>SUMIFS(PG_Transactions!$G:$G,PG_Transactions!$AK:$AK,$H1054,PG_Transactions!$E:$E,"CAPTURE",PG_Transactions!$AQ:$AQ,1)</f>
        <v>799</v>
      </c>
      <c r="K1054">
        <f t="shared" si="54"/>
        <v>0</v>
      </c>
      <c r="L1054" t="str">
        <f t="shared" si="55"/>
        <v>Amount Match</v>
      </c>
    </row>
    <row r="1055" spans="1:12" hidden="1" x14ac:dyDescent="0.3">
      <c r="A1055" t="s">
        <v>2124</v>
      </c>
      <c r="B1055" s="1">
        <v>46290</v>
      </c>
      <c r="C1055" t="s">
        <v>2125</v>
      </c>
      <c r="D1055" t="s">
        <v>41</v>
      </c>
      <c r="E1055" t="s">
        <v>9</v>
      </c>
      <c r="F1055">
        <v>5847</v>
      </c>
      <c r="G1055" t="s">
        <v>10</v>
      </c>
      <c r="H1055" t="str">
        <f t="shared" si="53"/>
        <v>ORD26001054</v>
      </c>
      <c r="I1055">
        <f>COUNTIFS(PG_Transactions!$AK:$AK,$H1055,PG_Transactions!$E:$E,"CAPTURE",PG_Transactions!$AQ:$AQ,1)</f>
        <v>1</v>
      </c>
      <c r="J1055">
        <f>SUMIFS(PG_Transactions!$G:$G,PG_Transactions!$AK:$AK,$H1055,PG_Transactions!$E:$E,"CAPTURE",PG_Transactions!$AQ:$AQ,1)</f>
        <v>5847</v>
      </c>
      <c r="K1055">
        <f t="shared" si="54"/>
        <v>0</v>
      </c>
      <c r="L1055" t="str">
        <f t="shared" si="55"/>
        <v>Amount Match</v>
      </c>
    </row>
    <row r="1056" spans="1:12" hidden="1" x14ac:dyDescent="0.3">
      <c r="A1056" t="s">
        <v>2126</v>
      </c>
      <c r="B1056" s="1">
        <v>46292</v>
      </c>
      <c r="C1056" t="s">
        <v>2127</v>
      </c>
      <c r="D1056" t="s">
        <v>38</v>
      </c>
      <c r="E1056" t="s">
        <v>17</v>
      </c>
      <c r="F1056">
        <v>6597</v>
      </c>
      <c r="G1056" t="s">
        <v>10</v>
      </c>
      <c r="H1056" t="str">
        <f t="shared" si="53"/>
        <v>ORD26001055</v>
      </c>
      <c r="I1056">
        <f>COUNTIFS(PG_Transactions!$AK:$AK,$H1056,PG_Transactions!$E:$E,"CAPTURE",PG_Transactions!$AQ:$AQ,1)</f>
        <v>1</v>
      </c>
      <c r="J1056">
        <f>SUMIFS(PG_Transactions!$G:$G,PG_Transactions!$AK:$AK,$H1056,PG_Transactions!$E:$E,"CAPTURE",PG_Transactions!$AQ:$AQ,1)</f>
        <v>6597</v>
      </c>
      <c r="K1056">
        <f t="shared" si="54"/>
        <v>0</v>
      </c>
      <c r="L1056" t="str">
        <f t="shared" si="55"/>
        <v>Amount Match</v>
      </c>
    </row>
    <row r="1057" spans="1:12" hidden="1" x14ac:dyDescent="0.3">
      <c r="A1057" t="s">
        <v>2128</v>
      </c>
      <c r="B1057" s="1">
        <v>46284</v>
      </c>
      <c r="C1057" t="s">
        <v>2129</v>
      </c>
      <c r="D1057" t="s">
        <v>41</v>
      </c>
      <c r="E1057" t="s">
        <v>9</v>
      </c>
      <c r="F1057">
        <v>7999</v>
      </c>
      <c r="G1057" t="s">
        <v>10</v>
      </c>
      <c r="H1057" t="str">
        <f t="shared" si="53"/>
        <v>ORD26001056</v>
      </c>
      <c r="I1057">
        <f>COUNTIFS(PG_Transactions!$AK:$AK,$H1057,PG_Transactions!$E:$E,"CAPTURE",PG_Transactions!$AQ:$AQ,1)</f>
        <v>1</v>
      </c>
      <c r="J1057">
        <f>SUMIFS(PG_Transactions!$G:$G,PG_Transactions!$AK:$AK,$H1057,PG_Transactions!$E:$E,"CAPTURE",PG_Transactions!$AQ:$AQ,1)</f>
        <v>7999</v>
      </c>
      <c r="K1057">
        <f t="shared" si="54"/>
        <v>0</v>
      </c>
      <c r="L1057" t="str">
        <f t="shared" si="55"/>
        <v>Amount Match</v>
      </c>
    </row>
    <row r="1058" spans="1:12" hidden="1" x14ac:dyDescent="0.3">
      <c r="A1058" t="s">
        <v>2130</v>
      </c>
      <c r="B1058" s="1">
        <v>46290</v>
      </c>
      <c r="C1058" t="s">
        <v>2131</v>
      </c>
      <c r="E1058" t="s">
        <v>9</v>
      </c>
      <c r="F1058">
        <v>2298</v>
      </c>
      <c r="G1058" t="s">
        <v>105</v>
      </c>
      <c r="H1058" t="str">
        <f t="shared" si="53"/>
        <v>ORD26001057</v>
      </c>
      <c r="I1058">
        <f>COUNTIFS(PG_Transactions!$AK:$AK,$H1058,PG_Transactions!$E:$E,"CAPTURE",PG_Transactions!$AQ:$AQ,1)</f>
        <v>0</v>
      </c>
      <c r="J1058">
        <f>SUMIFS(PG_Transactions!$G:$G,PG_Transactions!$AK:$AK,$H1058,PG_Transactions!$E:$E,"CAPTURE",PG_Transactions!$AQ:$AQ,1)</f>
        <v>0</v>
      </c>
      <c r="K1058">
        <f t="shared" si="54"/>
        <v>-2298</v>
      </c>
      <c r="L1058" t="str">
        <f t="shared" si="55"/>
        <v>No Capture</v>
      </c>
    </row>
    <row r="1059" spans="1:12" hidden="1" x14ac:dyDescent="0.3">
      <c r="A1059" t="s">
        <v>2132</v>
      </c>
      <c r="B1059" s="1">
        <v>46282</v>
      </c>
      <c r="C1059" t="s">
        <v>2133</v>
      </c>
      <c r="D1059" t="s">
        <v>38</v>
      </c>
      <c r="E1059" t="s">
        <v>44</v>
      </c>
      <c r="F1059">
        <v>7999</v>
      </c>
      <c r="G1059" t="s">
        <v>10</v>
      </c>
      <c r="H1059" t="str">
        <f t="shared" si="53"/>
        <v>ORD26001058</v>
      </c>
      <c r="I1059">
        <f>COUNTIFS(PG_Transactions!$AK:$AK,$H1059,PG_Transactions!$E:$E,"CAPTURE",PG_Transactions!$AQ:$AQ,1)</f>
        <v>1</v>
      </c>
      <c r="J1059">
        <f>SUMIFS(PG_Transactions!$G:$G,PG_Transactions!$AK:$AK,$H1059,PG_Transactions!$E:$E,"CAPTURE",PG_Transactions!$AQ:$AQ,1)</f>
        <v>7999</v>
      </c>
      <c r="K1059">
        <f t="shared" si="54"/>
        <v>0</v>
      </c>
      <c r="L1059" t="str">
        <f t="shared" si="55"/>
        <v>Amount Match</v>
      </c>
    </row>
    <row r="1060" spans="1:12" hidden="1" x14ac:dyDescent="0.3">
      <c r="A1060" t="s">
        <v>2134</v>
      </c>
      <c r="B1060" s="1">
        <v>46293</v>
      </c>
      <c r="C1060" t="s">
        <v>2135</v>
      </c>
      <c r="D1060" t="s">
        <v>24</v>
      </c>
      <c r="E1060" t="s">
        <v>33</v>
      </c>
      <c r="F1060">
        <v>5298</v>
      </c>
      <c r="G1060" t="s">
        <v>10</v>
      </c>
      <c r="H1060" t="str">
        <f t="shared" si="53"/>
        <v>ORD26001059</v>
      </c>
      <c r="I1060">
        <f>COUNTIFS(PG_Transactions!$AK:$AK,$H1060,PG_Transactions!$E:$E,"CAPTURE",PG_Transactions!$AQ:$AQ,1)</f>
        <v>1</v>
      </c>
      <c r="J1060">
        <f>SUMIFS(PG_Transactions!$G:$G,PG_Transactions!$AK:$AK,$H1060,PG_Transactions!$E:$E,"CAPTURE",PG_Transactions!$AQ:$AQ,1)</f>
        <v>5298</v>
      </c>
      <c r="K1060">
        <f t="shared" si="54"/>
        <v>0</v>
      </c>
      <c r="L1060" t="str">
        <f t="shared" si="55"/>
        <v>Amount Match</v>
      </c>
    </row>
    <row r="1061" spans="1:12" hidden="1" x14ac:dyDescent="0.3">
      <c r="A1061" t="s">
        <v>2136</v>
      </c>
      <c r="B1061" s="1">
        <v>46295</v>
      </c>
      <c r="C1061" t="s">
        <v>2137</v>
      </c>
      <c r="D1061" t="s">
        <v>41</v>
      </c>
      <c r="E1061" t="s">
        <v>44</v>
      </c>
      <c r="F1061">
        <v>349</v>
      </c>
      <c r="G1061" t="s">
        <v>10</v>
      </c>
      <c r="H1061" t="str">
        <f t="shared" si="53"/>
        <v>ORD26001060</v>
      </c>
      <c r="I1061">
        <f>COUNTIFS(PG_Transactions!$AK:$AK,$H1061,PG_Transactions!$E:$E,"CAPTURE",PG_Transactions!$AQ:$AQ,1)</f>
        <v>1</v>
      </c>
      <c r="J1061">
        <f>SUMIFS(PG_Transactions!$G:$G,PG_Transactions!$AK:$AK,$H1061,PG_Transactions!$E:$E,"CAPTURE",PG_Transactions!$AQ:$AQ,1)</f>
        <v>349</v>
      </c>
      <c r="K1061">
        <f t="shared" si="54"/>
        <v>0</v>
      </c>
      <c r="L1061" t="str">
        <f t="shared" si="55"/>
        <v>Amount Match</v>
      </c>
    </row>
    <row r="1062" spans="1:12" hidden="1" x14ac:dyDescent="0.3">
      <c r="A1062" t="s">
        <v>2138</v>
      </c>
      <c r="B1062" s="1">
        <v>46275</v>
      </c>
      <c r="C1062" t="s">
        <v>2139</v>
      </c>
      <c r="D1062" t="s">
        <v>41</v>
      </c>
      <c r="E1062" t="s">
        <v>44</v>
      </c>
      <c r="F1062">
        <v>9497</v>
      </c>
      <c r="G1062" t="s">
        <v>10</v>
      </c>
      <c r="H1062" t="str">
        <f t="shared" si="53"/>
        <v>ORD26001061</v>
      </c>
      <c r="I1062">
        <f>COUNTIFS(PG_Transactions!$AK:$AK,$H1062,PG_Transactions!$E:$E,"CAPTURE",PG_Transactions!$AQ:$AQ,1)</f>
        <v>1</v>
      </c>
      <c r="J1062">
        <f>SUMIFS(PG_Transactions!$G:$G,PG_Transactions!$AK:$AK,$H1062,PG_Transactions!$E:$E,"CAPTURE",PG_Transactions!$AQ:$AQ,1)</f>
        <v>9497</v>
      </c>
      <c r="K1062">
        <f t="shared" si="54"/>
        <v>0</v>
      </c>
      <c r="L1062" t="str">
        <f t="shared" si="55"/>
        <v>Amount Match</v>
      </c>
    </row>
    <row r="1063" spans="1:12" hidden="1" x14ac:dyDescent="0.3">
      <c r="A1063" t="s">
        <v>2140</v>
      </c>
      <c r="B1063" s="1">
        <v>46271</v>
      </c>
      <c r="C1063" t="s">
        <v>2141</v>
      </c>
      <c r="D1063" t="s">
        <v>13</v>
      </c>
      <c r="E1063" t="s">
        <v>9</v>
      </c>
      <c r="F1063">
        <v>4597</v>
      </c>
      <c r="G1063" t="s">
        <v>10</v>
      </c>
      <c r="H1063" t="str">
        <f t="shared" si="53"/>
        <v>ORD26001062</v>
      </c>
      <c r="I1063">
        <f>COUNTIFS(PG_Transactions!$AK:$AK,$H1063,PG_Transactions!$E:$E,"CAPTURE",PG_Transactions!$AQ:$AQ,1)</f>
        <v>1</v>
      </c>
      <c r="J1063">
        <f>SUMIFS(PG_Transactions!$G:$G,PG_Transactions!$AK:$AK,$H1063,PG_Transactions!$E:$E,"CAPTURE",PG_Transactions!$AQ:$AQ,1)</f>
        <v>4597</v>
      </c>
      <c r="K1063">
        <f t="shared" si="54"/>
        <v>0</v>
      </c>
      <c r="L1063" t="str">
        <f t="shared" si="55"/>
        <v>Amount Match</v>
      </c>
    </row>
    <row r="1064" spans="1:12" hidden="1" x14ac:dyDescent="0.3">
      <c r="A1064" t="s">
        <v>2142</v>
      </c>
      <c r="B1064" s="1">
        <v>46275</v>
      </c>
      <c r="C1064" t="s">
        <v>2143</v>
      </c>
      <c r="D1064" t="s">
        <v>8</v>
      </c>
      <c r="E1064" t="s">
        <v>9</v>
      </c>
      <c r="F1064">
        <v>599</v>
      </c>
      <c r="G1064" t="s">
        <v>10</v>
      </c>
      <c r="H1064" t="str">
        <f t="shared" si="53"/>
        <v>ORD26001063</v>
      </c>
      <c r="I1064">
        <f>COUNTIFS(PG_Transactions!$AK:$AK,$H1064,PG_Transactions!$E:$E,"CAPTURE",PG_Transactions!$AQ:$AQ,1)</f>
        <v>1</v>
      </c>
      <c r="J1064">
        <f>SUMIFS(PG_Transactions!$G:$G,PG_Transactions!$AK:$AK,$H1064,PG_Transactions!$E:$E,"CAPTURE",PG_Transactions!$AQ:$AQ,1)</f>
        <v>599</v>
      </c>
      <c r="K1064">
        <f t="shared" si="54"/>
        <v>0</v>
      </c>
      <c r="L1064" t="str">
        <f t="shared" si="55"/>
        <v>Amount Match</v>
      </c>
    </row>
    <row r="1065" spans="1:12" hidden="1" x14ac:dyDescent="0.3">
      <c r="A1065" t="s">
        <v>2144</v>
      </c>
      <c r="B1065" s="1">
        <v>46266</v>
      </c>
      <c r="C1065" t="s">
        <v>2145</v>
      </c>
      <c r="D1065" t="s">
        <v>38</v>
      </c>
      <c r="E1065" t="s">
        <v>9</v>
      </c>
      <c r="F1065">
        <v>6298</v>
      </c>
      <c r="G1065" t="s">
        <v>10</v>
      </c>
      <c r="H1065" t="str">
        <f t="shared" si="53"/>
        <v>ORD26001064</v>
      </c>
      <c r="I1065">
        <f>COUNTIFS(PG_Transactions!$AK:$AK,$H1065,PG_Transactions!$E:$E,"CAPTURE",PG_Transactions!$AQ:$AQ,1)</f>
        <v>1</v>
      </c>
      <c r="J1065">
        <f>SUMIFS(PG_Transactions!$G:$G,PG_Transactions!$AK:$AK,$H1065,PG_Transactions!$E:$E,"CAPTURE",PG_Transactions!$AQ:$AQ,1)</f>
        <v>6298</v>
      </c>
      <c r="K1065">
        <f t="shared" si="54"/>
        <v>0</v>
      </c>
      <c r="L1065" t="str">
        <f t="shared" si="55"/>
        <v>Amount Match</v>
      </c>
    </row>
    <row r="1066" spans="1:12" hidden="1" x14ac:dyDescent="0.3">
      <c r="A1066" t="s">
        <v>2146</v>
      </c>
      <c r="B1066" s="1">
        <v>46284</v>
      </c>
      <c r="C1066" t="s">
        <v>2147</v>
      </c>
      <c r="D1066" t="s">
        <v>32</v>
      </c>
      <c r="E1066" t="s">
        <v>9</v>
      </c>
      <c r="F1066">
        <v>1499</v>
      </c>
      <c r="G1066" t="s">
        <v>10</v>
      </c>
      <c r="H1066" t="str">
        <f t="shared" si="53"/>
        <v>ORD26001065</v>
      </c>
      <c r="I1066">
        <f>COUNTIFS(PG_Transactions!$AK:$AK,$H1066,PG_Transactions!$E:$E,"CAPTURE",PG_Transactions!$AQ:$AQ,1)</f>
        <v>1</v>
      </c>
      <c r="J1066">
        <f>SUMIFS(PG_Transactions!$G:$G,PG_Transactions!$AK:$AK,$H1066,PG_Transactions!$E:$E,"CAPTURE",PG_Transactions!$AQ:$AQ,1)</f>
        <v>1499</v>
      </c>
      <c r="K1066">
        <f t="shared" si="54"/>
        <v>0</v>
      </c>
      <c r="L1066" t="str">
        <f t="shared" si="55"/>
        <v>Amount Match</v>
      </c>
    </row>
    <row r="1067" spans="1:12" hidden="1" x14ac:dyDescent="0.3">
      <c r="A1067" t="s">
        <v>2148</v>
      </c>
      <c r="B1067" s="1">
        <v>46287</v>
      </c>
      <c r="C1067" t="s">
        <v>2149</v>
      </c>
      <c r="D1067" t="s">
        <v>13</v>
      </c>
      <c r="E1067" t="s">
        <v>9</v>
      </c>
      <c r="F1067">
        <v>4999</v>
      </c>
      <c r="G1067" t="s">
        <v>10</v>
      </c>
      <c r="H1067" t="str">
        <f t="shared" si="53"/>
        <v>ORD26001066</v>
      </c>
      <c r="I1067">
        <f>COUNTIFS(PG_Transactions!$AK:$AK,$H1067,PG_Transactions!$E:$E,"CAPTURE",PG_Transactions!$AQ:$AQ,1)</f>
        <v>1</v>
      </c>
      <c r="J1067">
        <f>SUMIFS(PG_Transactions!$G:$G,PG_Transactions!$AK:$AK,$H1067,PG_Transactions!$E:$E,"CAPTURE",PG_Transactions!$AQ:$AQ,1)</f>
        <v>4999</v>
      </c>
      <c r="K1067">
        <f t="shared" si="54"/>
        <v>0</v>
      </c>
      <c r="L1067" t="str">
        <f t="shared" si="55"/>
        <v>Amount Match</v>
      </c>
    </row>
    <row r="1068" spans="1:12" hidden="1" x14ac:dyDescent="0.3">
      <c r="A1068" t="s">
        <v>2150</v>
      </c>
      <c r="B1068" s="1">
        <v>46284</v>
      </c>
      <c r="C1068" t="s">
        <v>2151</v>
      </c>
      <c r="D1068" t="s">
        <v>32</v>
      </c>
      <c r="E1068" t="s">
        <v>9</v>
      </c>
      <c r="F1068">
        <v>499</v>
      </c>
      <c r="G1068" t="s">
        <v>10</v>
      </c>
      <c r="H1068" t="str">
        <f t="shared" si="53"/>
        <v>ORD26001067</v>
      </c>
      <c r="I1068">
        <f>COUNTIFS(PG_Transactions!$AK:$AK,$H1068,PG_Transactions!$E:$E,"CAPTURE",PG_Transactions!$AQ:$AQ,1)</f>
        <v>1</v>
      </c>
      <c r="J1068">
        <f>SUMIFS(PG_Transactions!$G:$G,PG_Transactions!$AK:$AK,$H1068,PG_Transactions!$E:$E,"CAPTURE",PG_Transactions!$AQ:$AQ,1)</f>
        <v>499</v>
      </c>
      <c r="K1068">
        <f t="shared" si="54"/>
        <v>0</v>
      </c>
      <c r="L1068" t="str">
        <f t="shared" si="55"/>
        <v>Amount Match</v>
      </c>
    </row>
    <row r="1069" spans="1:12" hidden="1" x14ac:dyDescent="0.3">
      <c r="A1069" t="s">
        <v>2152</v>
      </c>
      <c r="B1069" s="1">
        <v>46284</v>
      </c>
      <c r="C1069" t="s">
        <v>2153</v>
      </c>
      <c r="D1069" t="s">
        <v>13</v>
      </c>
      <c r="E1069" t="s">
        <v>9</v>
      </c>
      <c r="F1069">
        <v>999</v>
      </c>
      <c r="G1069" t="s">
        <v>10</v>
      </c>
      <c r="H1069" t="str">
        <f t="shared" si="53"/>
        <v>ORD26001068</v>
      </c>
      <c r="I1069">
        <f>COUNTIFS(PG_Transactions!$AK:$AK,$H1069,PG_Transactions!$E:$E,"CAPTURE",PG_Transactions!$AQ:$AQ,1)</f>
        <v>1</v>
      </c>
      <c r="J1069">
        <f>SUMIFS(PG_Transactions!$G:$G,PG_Transactions!$AK:$AK,$H1069,PG_Transactions!$E:$E,"CAPTURE",PG_Transactions!$AQ:$AQ,1)</f>
        <v>999</v>
      </c>
      <c r="K1069">
        <f t="shared" si="54"/>
        <v>0</v>
      </c>
      <c r="L1069" t="str">
        <f t="shared" si="55"/>
        <v>Amount Match</v>
      </c>
    </row>
    <row r="1070" spans="1:12" hidden="1" x14ac:dyDescent="0.3">
      <c r="A1070" t="s">
        <v>2154</v>
      </c>
      <c r="B1070" s="1">
        <v>46282</v>
      </c>
      <c r="C1070" t="s">
        <v>2155</v>
      </c>
      <c r="D1070" t="s">
        <v>13</v>
      </c>
      <c r="E1070" t="s">
        <v>17</v>
      </c>
      <c r="F1070">
        <v>698</v>
      </c>
      <c r="G1070" t="s">
        <v>10</v>
      </c>
      <c r="H1070" t="str">
        <f t="shared" si="53"/>
        <v>ORD26001069</v>
      </c>
      <c r="I1070">
        <f>COUNTIFS(PG_Transactions!$AK:$AK,$H1070,PG_Transactions!$E:$E,"CAPTURE",PG_Transactions!$AQ:$AQ,1)</f>
        <v>1</v>
      </c>
      <c r="J1070">
        <f>SUMIFS(PG_Transactions!$G:$G,PG_Transactions!$AK:$AK,$H1070,PG_Transactions!$E:$E,"CAPTURE",PG_Transactions!$AQ:$AQ,1)</f>
        <v>698</v>
      </c>
      <c r="K1070">
        <f t="shared" si="54"/>
        <v>0</v>
      </c>
      <c r="L1070" t="str">
        <f t="shared" si="55"/>
        <v>Amount Match</v>
      </c>
    </row>
    <row r="1071" spans="1:12" hidden="1" x14ac:dyDescent="0.3">
      <c r="A1071" t="s">
        <v>2156</v>
      </c>
      <c r="B1071" s="1">
        <v>46288</v>
      </c>
      <c r="C1071" t="s">
        <v>2157</v>
      </c>
      <c r="D1071" t="s">
        <v>8</v>
      </c>
      <c r="E1071" t="s">
        <v>17</v>
      </c>
      <c r="F1071">
        <v>799</v>
      </c>
      <c r="G1071" t="s">
        <v>10</v>
      </c>
      <c r="H1071" t="str">
        <f t="shared" si="53"/>
        <v>ORD26001070</v>
      </c>
      <c r="I1071">
        <f>COUNTIFS(PG_Transactions!$AK:$AK,$H1071,PG_Transactions!$E:$E,"CAPTURE",PG_Transactions!$AQ:$AQ,1)</f>
        <v>1</v>
      </c>
      <c r="J1071">
        <f>SUMIFS(PG_Transactions!$G:$G,PG_Transactions!$AK:$AK,$H1071,PG_Transactions!$E:$E,"CAPTURE",PG_Transactions!$AQ:$AQ,1)</f>
        <v>799</v>
      </c>
      <c r="K1071">
        <f t="shared" si="54"/>
        <v>0</v>
      </c>
      <c r="L1071" t="str">
        <f t="shared" si="55"/>
        <v>Amount Match</v>
      </c>
    </row>
    <row r="1072" spans="1:12" hidden="1" x14ac:dyDescent="0.3">
      <c r="A1072" t="s">
        <v>2158</v>
      </c>
      <c r="B1072" s="1">
        <v>46295</v>
      </c>
      <c r="C1072" t="s">
        <v>2159</v>
      </c>
      <c r="D1072" t="s">
        <v>51</v>
      </c>
      <c r="E1072" t="s">
        <v>9</v>
      </c>
      <c r="F1072">
        <v>1799</v>
      </c>
      <c r="G1072" t="s">
        <v>10</v>
      </c>
      <c r="H1072" t="str">
        <f t="shared" si="53"/>
        <v>ORD26001071</v>
      </c>
      <c r="I1072">
        <f>COUNTIFS(PG_Transactions!$AK:$AK,$H1072,PG_Transactions!$E:$E,"CAPTURE",PG_Transactions!$AQ:$AQ,1)</f>
        <v>1</v>
      </c>
      <c r="J1072">
        <f>SUMIFS(PG_Transactions!$G:$G,PG_Transactions!$AK:$AK,$H1072,PG_Transactions!$E:$E,"CAPTURE",PG_Transactions!$AQ:$AQ,1)</f>
        <v>1799</v>
      </c>
      <c r="K1072">
        <f t="shared" si="54"/>
        <v>0</v>
      </c>
      <c r="L1072" t="str">
        <f t="shared" si="55"/>
        <v>Amount Match</v>
      </c>
    </row>
    <row r="1073" spans="1:12" hidden="1" x14ac:dyDescent="0.3">
      <c r="A1073" t="s">
        <v>2160</v>
      </c>
      <c r="B1073" s="1">
        <v>46280</v>
      </c>
      <c r="C1073" t="s">
        <v>2161</v>
      </c>
      <c r="D1073" t="s">
        <v>38</v>
      </c>
      <c r="E1073" t="s">
        <v>9</v>
      </c>
      <c r="F1073">
        <v>8847</v>
      </c>
      <c r="G1073" t="s">
        <v>10</v>
      </c>
      <c r="H1073" t="str">
        <f t="shared" si="53"/>
        <v>ORD26001072</v>
      </c>
      <c r="I1073">
        <f>COUNTIFS(PG_Transactions!$AK:$AK,$H1073,PG_Transactions!$E:$E,"CAPTURE",PG_Transactions!$AQ:$AQ,1)</f>
        <v>1</v>
      </c>
      <c r="J1073">
        <f>SUMIFS(PG_Transactions!$G:$G,PG_Transactions!$AK:$AK,$H1073,PG_Transactions!$E:$E,"CAPTURE",PG_Transactions!$AQ:$AQ,1)</f>
        <v>8847</v>
      </c>
      <c r="K1073">
        <f t="shared" si="54"/>
        <v>0</v>
      </c>
      <c r="L1073" t="str">
        <f t="shared" si="55"/>
        <v>Amount Match</v>
      </c>
    </row>
    <row r="1074" spans="1:12" hidden="1" x14ac:dyDescent="0.3">
      <c r="A1074" t="s">
        <v>2162</v>
      </c>
      <c r="B1074" s="1">
        <v>46273</v>
      </c>
      <c r="C1074" t="s">
        <v>2163</v>
      </c>
      <c r="D1074" t="s">
        <v>38</v>
      </c>
      <c r="E1074" t="s">
        <v>9</v>
      </c>
      <c r="F1074" s="2">
        <v>5348</v>
      </c>
      <c r="G1074" t="s">
        <v>56</v>
      </c>
      <c r="H1074" t="str">
        <f t="shared" si="53"/>
        <v>ORD26001073</v>
      </c>
      <c r="I1074">
        <f>COUNTIFS(PG_Transactions!$AK:$AK,$H1074,PG_Transactions!$E:$E,"CAPTURE",PG_Transactions!$AQ:$AQ,1)</f>
        <v>1</v>
      </c>
      <c r="J1074">
        <f>SUMIFS(PG_Transactions!$G:$G,PG_Transactions!$AK:$AK,$H1074,PG_Transactions!$E:$E,"CAPTURE",PG_Transactions!$AQ:$AQ,1)</f>
        <v>5348</v>
      </c>
      <c r="K1074">
        <f t="shared" si="54"/>
        <v>0</v>
      </c>
      <c r="L1074" t="str">
        <f t="shared" si="55"/>
        <v>Amount Match</v>
      </c>
    </row>
    <row r="1075" spans="1:12" hidden="1" x14ac:dyDescent="0.3">
      <c r="A1075" t="s">
        <v>2164</v>
      </c>
      <c r="B1075" s="1">
        <v>46270</v>
      </c>
      <c r="C1075" t="s">
        <v>2165</v>
      </c>
      <c r="E1075" t="s">
        <v>17</v>
      </c>
      <c r="F1075">
        <v>5998</v>
      </c>
      <c r="G1075" t="s">
        <v>10</v>
      </c>
      <c r="H1075" t="str">
        <f t="shared" si="53"/>
        <v>ORD26001074</v>
      </c>
      <c r="I1075">
        <f>COUNTIFS(PG_Transactions!$AK:$AK,$H1075,PG_Transactions!$E:$E,"CAPTURE",PG_Transactions!$AQ:$AQ,1)</f>
        <v>1</v>
      </c>
      <c r="J1075">
        <f>SUMIFS(PG_Transactions!$G:$G,PG_Transactions!$AK:$AK,$H1075,PG_Transactions!$E:$E,"CAPTURE",PG_Transactions!$AQ:$AQ,1)</f>
        <v>5998</v>
      </c>
      <c r="K1075">
        <f t="shared" si="54"/>
        <v>0</v>
      </c>
      <c r="L1075" t="str">
        <f t="shared" si="55"/>
        <v>Amount Match</v>
      </c>
    </row>
    <row r="1076" spans="1:12" hidden="1" x14ac:dyDescent="0.3">
      <c r="A1076" t="s">
        <v>2166</v>
      </c>
      <c r="B1076" s="1">
        <v>46276</v>
      </c>
      <c r="C1076" t="s">
        <v>2167</v>
      </c>
      <c r="D1076" t="s">
        <v>24</v>
      </c>
      <c r="E1076" t="s">
        <v>17</v>
      </c>
      <c r="F1076">
        <v>1648</v>
      </c>
      <c r="G1076" t="s">
        <v>10</v>
      </c>
      <c r="H1076" t="str">
        <f t="shared" si="53"/>
        <v>ORD26001075</v>
      </c>
      <c r="I1076">
        <f>COUNTIFS(PG_Transactions!$AK:$AK,$H1076,PG_Transactions!$E:$E,"CAPTURE",PG_Transactions!$AQ:$AQ,1)</f>
        <v>1</v>
      </c>
      <c r="J1076">
        <f>SUMIFS(PG_Transactions!$G:$G,PG_Transactions!$AK:$AK,$H1076,PG_Transactions!$E:$E,"CAPTURE",PG_Transactions!$AQ:$AQ,1)</f>
        <v>1648</v>
      </c>
      <c r="K1076">
        <f t="shared" si="54"/>
        <v>0</v>
      </c>
      <c r="L1076" t="str">
        <f t="shared" si="55"/>
        <v>Amount Match</v>
      </c>
    </row>
    <row r="1077" spans="1:12" hidden="1" x14ac:dyDescent="0.3">
      <c r="A1077" t="s">
        <v>2168</v>
      </c>
      <c r="B1077" s="1">
        <v>46273</v>
      </c>
      <c r="C1077" t="s">
        <v>2169</v>
      </c>
      <c r="D1077" t="s">
        <v>24</v>
      </c>
      <c r="E1077" t="s">
        <v>9</v>
      </c>
      <c r="F1077">
        <v>2098</v>
      </c>
      <c r="G1077" t="s">
        <v>56</v>
      </c>
      <c r="H1077" t="str">
        <f t="shared" si="53"/>
        <v>ORD26001076</v>
      </c>
      <c r="I1077">
        <f>COUNTIFS(PG_Transactions!$AK:$AK,$H1077,PG_Transactions!$E:$E,"CAPTURE",PG_Transactions!$AQ:$AQ,1)</f>
        <v>1</v>
      </c>
      <c r="J1077">
        <f>SUMIFS(PG_Transactions!$G:$G,PG_Transactions!$AK:$AK,$H1077,PG_Transactions!$E:$E,"CAPTURE",PG_Transactions!$AQ:$AQ,1)</f>
        <v>2098</v>
      </c>
      <c r="K1077">
        <f t="shared" si="54"/>
        <v>0</v>
      </c>
      <c r="L1077" t="str">
        <f t="shared" si="55"/>
        <v>Amount Match</v>
      </c>
    </row>
    <row r="1078" spans="1:12" hidden="1" x14ac:dyDescent="0.3">
      <c r="A1078" t="s">
        <v>2170</v>
      </c>
      <c r="B1078" s="1">
        <v>46287</v>
      </c>
      <c r="C1078" t="s">
        <v>2171</v>
      </c>
      <c r="D1078" t="s">
        <v>8</v>
      </c>
      <c r="E1078" t="s">
        <v>17</v>
      </c>
      <c r="F1078">
        <v>499</v>
      </c>
      <c r="G1078" t="s">
        <v>10</v>
      </c>
      <c r="H1078" t="str">
        <f t="shared" si="53"/>
        <v>ORD26001077</v>
      </c>
      <c r="I1078">
        <f>COUNTIFS(PG_Transactions!$AK:$AK,$H1078,PG_Transactions!$E:$E,"CAPTURE",PG_Transactions!$AQ:$AQ,1)</f>
        <v>1</v>
      </c>
      <c r="J1078">
        <f>SUMIFS(PG_Transactions!$G:$G,PG_Transactions!$AK:$AK,$H1078,PG_Transactions!$E:$E,"CAPTURE",PG_Transactions!$AQ:$AQ,1)</f>
        <v>499</v>
      </c>
      <c r="K1078">
        <f t="shared" si="54"/>
        <v>0</v>
      </c>
      <c r="L1078" t="str">
        <f t="shared" si="55"/>
        <v>Amount Match</v>
      </c>
    </row>
    <row r="1079" spans="1:12" hidden="1" x14ac:dyDescent="0.3">
      <c r="A1079" t="s">
        <v>2172</v>
      </c>
      <c r="B1079" s="1">
        <v>46278</v>
      </c>
      <c r="C1079" t="s">
        <v>2173</v>
      </c>
      <c r="D1079" t="s">
        <v>16</v>
      </c>
      <c r="E1079" t="s">
        <v>9</v>
      </c>
      <c r="F1079">
        <v>4798</v>
      </c>
      <c r="G1079" t="s">
        <v>10</v>
      </c>
      <c r="H1079" t="str">
        <f t="shared" si="53"/>
        <v>ORD26001078</v>
      </c>
      <c r="I1079">
        <f>COUNTIFS(PG_Transactions!$AK:$AK,$H1079,PG_Transactions!$E:$E,"CAPTURE",PG_Transactions!$AQ:$AQ,1)</f>
        <v>1</v>
      </c>
      <c r="J1079">
        <f>SUMIFS(PG_Transactions!$G:$G,PG_Transactions!$AK:$AK,$H1079,PG_Transactions!$E:$E,"CAPTURE",PG_Transactions!$AQ:$AQ,1)</f>
        <v>4798</v>
      </c>
      <c r="K1079">
        <f t="shared" si="54"/>
        <v>0</v>
      </c>
      <c r="L1079" t="str">
        <f t="shared" si="55"/>
        <v>Amount Match</v>
      </c>
    </row>
    <row r="1080" spans="1:12" hidden="1" x14ac:dyDescent="0.3">
      <c r="A1080" t="s">
        <v>2174</v>
      </c>
      <c r="B1080" s="1">
        <v>46288</v>
      </c>
      <c r="C1080" t="s">
        <v>2175</v>
      </c>
      <c r="D1080" t="s">
        <v>41</v>
      </c>
      <c r="E1080" t="s">
        <v>44</v>
      </c>
      <c r="F1080">
        <v>3848</v>
      </c>
      <c r="G1080" t="s">
        <v>105</v>
      </c>
      <c r="H1080" t="str">
        <f t="shared" si="53"/>
        <v>ORD26001079</v>
      </c>
      <c r="I1080">
        <f>COUNTIFS(PG_Transactions!$AK:$AK,$H1080,PG_Transactions!$E:$E,"CAPTURE",PG_Transactions!$AQ:$AQ,1)</f>
        <v>0</v>
      </c>
      <c r="J1080">
        <f>SUMIFS(PG_Transactions!$G:$G,PG_Transactions!$AK:$AK,$H1080,PG_Transactions!$E:$E,"CAPTURE",PG_Transactions!$AQ:$AQ,1)</f>
        <v>0</v>
      </c>
      <c r="K1080">
        <f t="shared" si="54"/>
        <v>-3848</v>
      </c>
      <c r="L1080" t="str">
        <f t="shared" si="55"/>
        <v>No Capture</v>
      </c>
    </row>
    <row r="1081" spans="1:12" hidden="1" x14ac:dyDescent="0.3">
      <c r="A1081" t="s">
        <v>2176</v>
      </c>
      <c r="B1081" s="1">
        <v>46272</v>
      </c>
      <c r="C1081" t="s">
        <v>2177</v>
      </c>
      <c r="D1081" t="s">
        <v>13</v>
      </c>
      <c r="E1081" t="s">
        <v>44</v>
      </c>
      <c r="F1081">
        <v>599</v>
      </c>
      <c r="G1081" t="s">
        <v>10</v>
      </c>
      <c r="H1081" t="str">
        <f t="shared" si="53"/>
        <v>ORD26001080</v>
      </c>
      <c r="I1081">
        <f>COUNTIFS(PG_Transactions!$AK:$AK,$H1081,PG_Transactions!$E:$E,"CAPTURE",PG_Transactions!$AQ:$AQ,1)</f>
        <v>1</v>
      </c>
      <c r="J1081">
        <f>SUMIFS(PG_Transactions!$G:$G,PG_Transactions!$AK:$AK,$H1081,PG_Transactions!$E:$E,"CAPTURE",PG_Transactions!$AQ:$AQ,1)</f>
        <v>599</v>
      </c>
      <c r="K1081">
        <f t="shared" si="54"/>
        <v>0</v>
      </c>
      <c r="L1081" t="str">
        <f t="shared" si="55"/>
        <v>Amount Match</v>
      </c>
    </row>
    <row r="1082" spans="1:12" hidden="1" x14ac:dyDescent="0.3">
      <c r="A1082" t="s">
        <v>2178</v>
      </c>
      <c r="B1082" s="1">
        <v>46292</v>
      </c>
      <c r="C1082" t="s">
        <v>2179</v>
      </c>
      <c r="D1082" t="s">
        <v>27</v>
      </c>
      <c r="E1082" t="s">
        <v>17</v>
      </c>
      <c r="F1082">
        <v>4998</v>
      </c>
      <c r="G1082" t="s">
        <v>10</v>
      </c>
      <c r="H1082" t="str">
        <f t="shared" si="53"/>
        <v>ORD26001081</v>
      </c>
      <c r="I1082">
        <f>COUNTIFS(PG_Transactions!$AK:$AK,$H1082,PG_Transactions!$E:$E,"CAPTURE",PG_Transactions!$AQ:$AQ,1)</f>
        <v>1</v>
      </c>
      <c r="J1082">
        <f>SUMIFS(PG_Transactions!$G:$G,PG_Transactions!$AK:$AK,$H1082,PG_Transactions!$E:$E,"CAPTURE",PG_Transactions!$AQ:$AQ,1)</f>
        <v>4998</v>
      </c>
      <c r="K1082">
        <f t="shared" si="54"/>
        <v>0</v>
      </c>
      <c r="L1082" t="str">
        <f t="shared" si="55"/>
        <v>Amount Match</v>
      </c>
    </row>
    <row r="1083" spans="1:12" hidden="1" x14ac:dyDescent="0.3">
      <c r="A1083" t="s">
        <v>2180</v>
      </c>
      <c r="B1083" s="1">
        <v>46274</v>
      </c>
      <c r="C1083" t="s">
        <v>2181</v>
      </c>
      <c r="D1083" t="s">
        <v>38</v>
      </c>
      <c r="E1083" t="s">
        <v>44</v>
      </c>
      <c r="F1083">
        <v>3797</v>
      </c>
      <c r="G1083" t="s">
        <v>10</v>
      </c>
      <c r="H1083" t="str">
        <f t="shared" si="53"/>
        <v>ORD26001082</v>
      </c>
      <c r="I1083">
        <f>COUNTIFS(PG_Transactions!$AK:$AK,$H1083,PG_Transactions!$E:$E,"CAPTURE",PG_Transactions!$AQ:$AQ,1)</f>
        <v>1</v>
      </c>
      <c r="J1083">
        <f>SUMIFS(PG_Transactions!$G:$G,PG_Transactions!$AK:$AK,$H1083,PG_Transactions!$E:$E,"CAPTURE",PG_Transactions!$AQ:$AQ,1)</f>
        <v>3797</v>
      </c>
      <c r="K1083">
        <f t="shared" si="54"/>
        <v>0</v>
      </c>
      <c r="L1083" t="str">
        <f t="shared" si="55"/>
        <v>Amount Match</v>
      </c>
    </row>
    <row r="1084" spans="1:12" hidden="1" x14ac:dyDescent="0.3">
      <c r="A1084" t="s">
        <v>2182</v>
      </c>
      <c r="B1084" s="1">
        <v>46274</v>
      </c>
      <c r="C1084" t="s">
        <v>2183</v>
      </c>
      <c r="D1084" t="s">
        <v>24</v>
      </c>
      <c r="E1084" t="s">
        <v>9</v>
      </c>
      <c r="F1084">
        <v>4999</v>
      </c>
      <c r="G1084" t="s">
        <v>10</v>
      </c>
      <c r="H1084" t="str">
        <f t="shared" si="53"/>
        <v>ORD26001083</v>
      </c>
      <c r="I1084">
        <f>COUNTIFS(PG_Transactions!$AK:$AK,$H1084,PG_Transactions!$E:$E,"CAPTURE",PG_Transactions!$AQ:$AQ,1)</f>
        <v>1</v>
      </c>
      <c r="J1084">
        <f>SUMIFS(PG_Transactions!$G:$G,PG_Transactions!$AK:$AK,$H1084,PG_Transactions!$E:$E,"CAPTURE",PG_Transactions!$AQ:$AQ,1)</f>
        <v>4999</v>
      </c>
      <c r="K1084">
        <f t="shared" si="54"/>
        <v>0</v>
      </c>
      <c r="L1084" t="str">
        <f t="shared" si="55"/>
        <v>Amount Match</v>
      </c>
    </row>
    <row r="1085" spans="1:12" hidden="1" x14ac:dyDescent="0.3">
      <c r="A1085" t="s">
        <v>2184</v>
      </c>
      <c r="B1085" s="1">
        <v>46273</v>
      </c>
      <c r="C1085" t="s">
        <v>2185</v>
      </c>
      <c r="D1085" t="s">
        <v>65</v>
      </c>
      <c r="E1085" t="s">
        <v>33</v>
      </c>
      <c r="F1085" s="2">
        <v>1147</v>
      </c>
      <c r="G1085" t="s">
        <v>10</v>
      </c>
      <c r="H1085" t="str">
        <f t="shared" si="53"/>
        <v>ORD26001084</v>
      </c>
      <c r="I1085">
        <f>COUNTIFS(PG_Transactions!$AK:$AK,$H1085,PG_Transactions!$E:$E,"CAPTURE",PG_Transactions!$AQ:$AQ,1)</f>
        <v>1</v>
      </c>
      <c r="J1085">
        <f>SUMIFS(PG_Transactions!$G:$G,PG_Transactions!$AK:$AK,$H1085,PG_Transactions!$E:$E,"CAPTURE",PG_Transactions!$AQ:$AQ,1)</f>
        <v>1147</v>
      </c>
      <c r="K1085">
        <f t="shared" si="54"/>
        <v>0</v>
      </c>
      <c r="L1085" t="str">
        <f t="shared" si="55"/>
        <v>Amount Match</v>
      </c>
    </row>
    <row r="1086" spans="1:12" hidden="1" x14ac:dyDescent="0.3">
      <c r="A1086" t="s">
        <v>2186</v>
      </c>
      <c r="B1086" s="1">
        <v>46271</v>
      </c>
      <c r="C1086" t="s">
        <v>2187</v>
      </c>
      <c r="D1086" t="s">
        <v>8</v>
      </c>
      <c r="E1086" t="s">
        <v>9</v>
      </c>
      <c r="F1086">
        <v>5498</v>
      </c>
      <c r="G1086" t="s">
        <v>10</v>
      </c>
      <c r="H1086" t="str">
        <f t="shared" si="53"/>
        <v>ORD26001085</v>
      </c>
      <c r="I1086">
        <f>COUNTIFS(PG_Transactions!$AK:$AK,$H1086,PG_Transactions!$E:$E,"CAPTURE",PG_Transactions!$AQ:$AQ,1)</f>
        <v>1</v>
      </c>
      <c r="J1086">
        <f>SUMIFS(PG_Transactions!$G:$G,PG_Transactions!$AK:$AK,$H1086,PG_Transactions!$E:$E,"CAPTURE",PG_Transactions!$AQ:$AQ,1)</f>
        <v>5498</v>
      </c>
      <c r="K1086">
        <f t="shared" si="54"/>
        <v>0</v>
      </c>
      <c r="L1086" t="str">
        <f t="shared" si="55"/>
        <v>Amount Match</v>
      </c>
    </row>
    <row r="1087" spans="1:12" hidden="1" x14ac:dyDescent="0.3">
      <c r="A1087" t="s">
        <v>2188</v>
      </c>
      <c r="B1087" s="1">
        <v>46290</v>
      </c>
      <c r="C1087" t="s">
        <v>2189</v>
      </c>
      <c r="D1087" t="s">
        <v>13</v>
      </c>
      <c r="E1087" t="s">
        <v>17</v>
      </c>
      <c r="F1087">
        <v>2999</v>
      </c>
      <c r="G1087" t="s">
        <v>10</v>
      </c>
      <c r="H1087" t="str">
        <f t="shared" si="53"/>
        <v>ORD26001086</v>
      </c>
      <c r="I1087">
        <f>COUNTIFS(PG_Transactions!$AK:$AK,$H1087,PG_Transactions!$E:$E,"CAPTURE",PG_Transactions!$AQ:$AQ,1)</f>
        <v>1</v>
      </c>
      <c r="J1087">
        <f>SUMIFS(PG_Transactions!$G:$G,PG_Transactions!$AK:$AK,$H1087,PG_Transactions!$E:$E,"CAPTURE",PG_Transactions!$AQ:$AQ,1)</f>
        <v>2999</v>
      </c>
      <c r="K1087">
        <f t="shared" si="54"/>
        <v>0</v>
      </c>
      <c r="L1087" t="str">
        <f t="shared" si="55"/>
        <v>Amount Match</v>
      </c>
    </row>
    <row r="1088" spans="1:12" hidden="1" x14ac:dyDescent="0.3">
      <c r="A1088" t="s">
        <v>2190</v>
      </c>
      <c r="B1088" s="1">
        <v>46275</v>
      </c>
      <c r="C1088" t="s">
        <v>2191</v>
      </c>
      <c r="D1088" t="s">
        <v>38</v>
      </c>
      <c r="E1088" t="s">
        <v>9</v>
      </c>
      <c r="F1088">
        <v>4797</v>
      </c>
      <c r="G1088" t="s">
        <v>10</v>
      </c>
      <c r="H1088" t="str">
        <f t="shared" si="53"/>
        <v>ORD26001087</v>
      </c>
      <c r="I1088">
        <f>COUNTIFS(PG_Transactions!$AK:$AK,$H1088,PG_Transactions!$E:$E,"CAPTURE",PG_Transactions!$AQ:$AQ,1)</f>
        <v>1</v>
      </c>
      <c r="J1088">
        <f>SUMIFS(PG_Transactions!$G:$G,PG_Transactions!$AK:$AK,$H1088,PG_Transactions!$E:$E,"CAPTURE",PG_Transactions!$AQ:$AQ,1)</f>
        <v>4797</v>
      </c>
      <c r="K1088">
        <f t="shared" si="54"/>
        <v>0</v>
      </c>
      <c r="L1088" t="str">
        <f t="shared" si="55"/>
        <v>Amount Match</v>
      </c>
    </row>
    <row r="1089" spans="1:12" hidden="1" x14ac:dyDescent="0.3">
      <c r="A1089" t="s">
        <v>2192</v>
      </c>
      <c r="B1089" s="1">
        <v>46266</v>
      </c>
      <c r="C1089" t="s">
        <v>2193</v>
      </c>
      <c r="D1089" t="s">
        <v>41</v>
      </c>
      <c r="E1089" t="s">
        <v>9</v>
      </c>
      <c r="F1089" s="2">
        <v>1299</v>
      </c>
      <c r="G1089" t="s">
        <v>105</v>
      </c>
      <c r="H1089" t="str">
        <f t="shared" si="53"/>
        <v>ORD26001088</v>
      </c>
      <c r="I1089">
        <f>COUNTIFS(PG_Transactions!$AK:$AK,$H1089,PG_Transactions!$E:$E,"CAPTURE",PG_Transactions!$AQ:$AQ,1)</f>
        <v>0</v>
      </c>
      <c r="J1089">
        <f>SUMIFS(PG_Transactions!$G:$G,PG_Transactions!$AK:$AK,$H1089,PG_Transactions!$E:$E,"CAPTURE",PG_Transactions!$AQ:$AQ,1)</f>
        <v>0</v>
      </c>
      <c r="K1089">
        <f t="shared" si="54"/>
        <v>-1299</v>
      </c>
      <c r="L1089" t="str">
        <f t="shared" si="55"/>
        <v>No Capture</v>
      </c>
    </row>
    <row r="1090" spans="1:12" hidden="1" x14ac:dyDescent="0.3">
      <c r="A1090" t="s">
        <v>2194</v>
      </c>
      <c r="B1090" s="1">
        <v>46293</v>
      </c>
      <c r="C1090" t="s">
        <v>2195</v>
      </c>
      <c r="D1090" t="s">
        <v>32</v>
      </c>
      <c r="E1090" t="s">
        <v>9</v>
      </c>
      <c r="F1090">
        <v>2998</v>
      </c>
      <c r="G1090" t="s">
        <v>10</v>
      </c>
      <c r="H1090" t="str">
        <f t="shared" si="53"/>
        <v>ORD26001089</v>
      </c>
      <c r="I1090">
        <f>COUNTIFS(PG_Transactions!$AK:$AK,$H1090,PG_Transactions!$E:$E,"CAPTURE",PG_Transactions!$AQ:$AQ,1)</f>
        <v>1</v>
      </c>
      <c r="J1090">
        <f>SUMIFS(PG_Transactions!$G:$G,PG_Transactions!$AK:$AK,$H1090,PG_Transactions!$E:$E,"CAPTURE",PG_Transactions!$AQ:$AQ,1)</f>
        <v>2998</v>
      </c>
      <c r="K1090">
        <f t="shared" si="54"/>
        <v>0</v>
      </c>
      <c r="L1090" t="str">
        <f t="shared" si="55"/>
        <v>Amount Match</v>
      </c>
    </row>
    <row r="1091" spans="1:12" hidden="1" x14ac:dyDescent="0.3">
      <c r="A1091" t="s">
        <v>2196</v>
      </c>
      <c r="B1091" s="1">
        <v>46294</v>
      </c>
      <c r="C1091" t="s">
        <v>2197</v>
      </c>
      <c r="D1091" t="s">
        <v>8</v>
      </c>
      <c r="E1091" t="s">
        <v>17</v>
      </c>
      <c r="F1091">
        <v>3297</v>
      </c>
      <c r="G1091" t="s">
        <v>10</v>
      </c>
      <c r="H1091" t="str">
        <f t="shared" ref="H1091:H1154" si="56">UPPER(SUBSTITUTE(TRIM(A1091),"-",""))</f>
        <v>ORD26001090</v>
      </c>
      <c r="I1091">
        <f>COUNTIFS(PG_Transactions!$AK:$AK,$H1091,PG_Transactions!$E:$E,"CAPTURE",PG_Transactions!$AQ:$AQ,1)</f>
        <v>1</v>
      </c>
      <c r="J1091">
        <f>SUMIFS(PG_Transactions!$G:$G,PG_Transactions!$AK:$AK,$H1091,PG_Transactions!$E:$E,"CAPTURE",PG_Transactions!$AQ:$AQ,1)</f>
        <v>3297</v>
      </c>
      <c r="K1091">
        <f t="shared" ref="K1091:K1154" si="57">ROUND(J1091-F1091,2)</f>
        <v>0</v>
      </c>
      <c r="L1091" t="str">
        <f t="shared" ref="L1091:L1154" si="58">IF(I1091=0,"No Capture",IF(I1091&gt;1,"Multiple Capture Rows - Review",IF(ABS(K1091)&lt;0.01,"Amount Match",IF(K1091&lt;0,"Captured Less Than Order","Captured More Than Order"))))</f>
        <v>Amount Match</v>
      </c>
    </row>
    <row r="1092" spans="1:12" hidden="1" x14ac:dyDescent="0.3">
      <c r="A1092" t="s">
        <v>2198</v>
      </c>
      <c r="B1092" s="1">
        <v>46284</v>
      </c>
      <c r="C1092" t="s">
        <v>2199</v>
      </c>
      <c r="D1092" t="s">
        <v>38</v>
      </c>
      <c r="E1092" t="s">
        <v>17</v>
      </c>
      <c r="F1092">
        <v>6297</v>
      </c>
      <c r="G1092" t="s">
        <v>10</v>
      </c>
      <c r="H1092" t="str">
        <f t="shared" si="56"/>
        <v>ORD26001091</v>
      </c>
      <c r="I1092">
        <f>COUNTIFS(PG_Transactions!$AK:$AK,$H1092,PG_Transactions!$E:$E,"CAPTURE",PG_Transactions!$AQ:$AQ,1)</f>
        <v>1</v>
      </c>
      <c r="J1092">
        <f>SUMIFS(PG_Transactions!$G:$G,PG_Transactions!$AK:$AK,$H1092,PG_Transactions!$E:$E,"CAPTURE",PG_Transactions!$AQ:$AQ,1)</f>
        <v>6297</v>
      </c>
      <c r="K1092">
        <f t="shared" si="57"/>
        <v>0</v>
      </c>
      <c r="L1092" t="str">
        <f t="shared" si="58"/>
        <v>Amount Match</v>
      </c>
    </row>
    <row r="1093" spans="1:12" hidden="1" x14ac:dyDescent="0.3">
      <c r="A1093" t="s">
        <v>2200</v>
      </c>
      <c r="B1093" s="1">
        <v>46293</v>
      </c>
      <c r="C1093" t="s">
        <v>2201</v>
      </c>
      <c r="D1093" t="s">
        <v>16</v>
      </c>
      <c r="E1093" t="s">
        <v>9</v>
      </c>
      <c r="F1093">
        <v>1799</v>
      </c>
      <c r="G1093" t="s">
        <v>10</v>
      </c>
      <c r="H1093" t="str">
        <f t="shared" si="56"/>
        <v>ORD26001092</v>
      </c>
      <c r="I1093">
        <f>COUNTIFS(PG_Transactions!$AK:$AK,$H1093,PG_Transactions!$E:$E,"CAPTURE",PG_Transactions!$AQ:$AQ,1)</f>
        <v>1</v>
      </c>
      <c r="J1093">
        <f>SUMIFS(PG_Transactions!$G:$G,PG_Transactions!$AK:$AK,$H1093,PG_Transactions!$E:$E,"CAPTURE",PG_Transactions!$AQ:$AQ,1)</f>
        <v>1799</v>
      </c>
      <c r="K1093">
        <f t="shared" si="57"/>
        <v>0</v>
      </c>
      <c r="L1093" t="str">
        <f t="shared" si="58"/>
        <v>Amount Match</v>
      </c>
    </row>
    <row r="1094" spans="1:12" hidden="1" x14ac:dyDescent="0.3">
      <c r="A1094" t="s">
        <v>2202</v>
      </c>
      <c r="B1094" s="1">
        <v>46285</v>
      </c>
      <c r="C1094" t="s">
        <v>2203</v>
      </c>
      <c r="D1094" t="s">
        <v>51</v>
      </c>
      <c r="E1094" t="s">
        <v>9</v>
      </c>
      <c r="F1094">
        <v>6797</v>
      </c>
      <c r="G1094" t="s">
        <v>10</v>
      </c>
      <c r="H1094" t="str">
        <f t="shared" si="56"/>
        <v>ORD26001093</v>
      </c>
      <c r="I1094">
        <f>COUNTIFS(PG_Transactions!$AK:$AK,$H1094,PG_Transactions!$E:$E,"CAPTURE",PG_Transactions!$AQ:$AQ,1)</f>
        <v>1</v>
      </c>
      <c r="J1094">
        <f>SUMIFS(PG_Transactions!$G:$G,PG_Transactions!$AK:$AK,$H1094,PG_Transactions!$E:$E,"CAPTURE",PG_Transactions!$AQ:$AQ,1)</f>
        <v>6797</v>
      </c>
      <c r="K1094">
        <f t="shared" si="57"/>
        <v>0</v>
      </c>
      <c r="L1094" t="str">
        <f t="shared" si="58"/>
        <v>Amount Match</v>
      </c>
    </row>
    <row r="1095" spans="1:12" hidden="1" x14ac:dyDescent="0.3">
      <c r="A1095" t="s">
        <v>2204</v>
      </c>
      <c r="B1095" s="1">
        <v>46292</v>
      </c>
      <c r="C1095" t="s">
        <v>2205</v>
      </c>
      <c r="D1095" t="s">
        <v>41</v>
      </c>
      <c r="E1095" t="s">
        <v>17</v>
      </c>
      <c r="F1095">
        <v>999</v>
      </c>
      <c r="G1095" t="s">
        <v>10</v>
      </c>
      <c r="H1095" t="str">
        <f t="shared" si="56"/>
        <v>ORD26001094</v>
      </c>
      <c r="I1095">
        <f>COUNTIFS(PG_Transactions!$AK:$AK,$H1095,PG_Transactions!$E:$E,"CAPTURE",PG_Transactions!$AQ:$AQ,1)</f>
        <v>1</v>
      </c>
      <c r="J1095">
        <f>SUMIFS(PG_Transactions!$G:$G,PG_Transactions!$AK:$AK,$H1095,PG_Transactions!$E:$E,"CAPTURE",PG_Transactions!$AQ:$AQ,1)</f>
        <v>999</v>
      </c>
      <c r="K1095">
        <f t="shared" si="57"/>
        <v>0</v>
      </c>
      <c r="L1095" t="str">
        <f t="shared" si="58"/>
        <v>Amount Match</v>
      </c>
    </row>
    <row r="1096" spans="1:12" hidden="1" x14ac:dyDescent="0.3">
      <c r="A1096" t="s">
        <v>2206</v>
      </c>
      <c r="B1096" s="1">
        <v>46278</v>
      </c>
      <c r="C1096" t="s">
        <v>2207</v>
      </c>
      <c r="D1096" t="s">
        <v>65</v>
      </c>
      <c r="E1096" t="s">
        <v>9</v>
      </c>
      <c r="F1096">
        <v>1299</v>
      </c>
      <c r="G1096" t="s">
        <v>10</v>
      </c>
      <c r="H1096" t="str">
        <f t="shared" si="56"/>
        <v>ORD26001095</v>
      </c>
      <c r="I1096">
        <f>COUNTIFS(PG_Transactions!$AK:$AK,$H1096,PG_Transactions!$E:$E,"CAPTURE",PG_Transactions!$AQ:$AQ,1)</f>
        <v>1</v>
      </c>
      <c r="J1096">
        <f>SUMIFS(PG_Transactions!$G:$G,PG_Transactions!$AK:$AK,$H1096,PG_Transactions!$E:$E,"CAPTURE",PG_Transactions!$AQ:$AQ,1)</f>
        <v>1299</v>
      </c>
      <c r="K1096">
        <f t="shared" si="57"/>
        <v>0</v>
      </c>
      <c r="L1096" t="str">
        <f t="shared" si="58"/>
        <v>Amount Match</v>
      </c>
    </row>
    <row r="1097" spans="1:12" hidden="1" x14ac:dyDescent="0.3">
      <c r="A1097" t="s">
        <v>2208</v>
      </c>
      <c r="B1097" s="1">
        <v>46287</v>
      </c>
      <c r="C1097" t="s">
        <v>2209</v>
      </c>
      <c r="D1097" t="s">
        <v>8</v>
      </c>
      <c r="E1097" t="s">
        <v>9</v>
      </c>
      <c r="F1097">
        <v>599</v>
      </c>
      <c r="G1097" t="s">
        <v>10</v>
      </c>
      <c r="H1097" t="str">
        <f t="shared" si="56"/>
        <v>ORD26001096</v>
      </c>
      <c r="I1097">
        <f>COUNTIFS(PG_Transactions!$AK:$AK,$H1097,PG_Transactions!$E:$E,"CAPTURE",PG_Transactions!$AQ:$AQ,1)</f>
        <v>1</v>
      </c>
      <c r="J1097">
        <f>SUMIFS(PG_Transactions!$G:$G,PG_Transactions!$AK:$AK,$H1097,PG_Transactions!$E:$E,"CAPTURE",PG_Transactions!$AQ:$AQ,1)</f>
        <v>599</v>
      </c>
      <c r="K1097">
        <f t="shared" si="57"/>
        <v>0</v>
      </c>
      <c r="L1097" t="str">
        <f t="shared" si="58"/>
        <v>Amount Match</v>
      </c>
    </row>
    <row r="1098" spans="1:12" hidden="1" x14ac:dyDescent="0.3">
      <c r="A1098" t="s">
        <v>2210</v>
      </c>
      <c r="B1098" s="1">
        <v>46293</v>
      </c>
      <c r="C1098" t="s">
        <v>2211</v>
      </c>
      <c r="D1098" t="s">
        <v>65</v>
      </c>
      <c r="E1098" t="s">
        <v>9</v>
      </c>
      <c r="F1098">
        <v>349</v>
      </c>
      <c r="G1098" t="s">
        <v>10</v>
      </c>
      <c r="H1098" t="str">
        <f t="shared" si="56"/>
        <v>ORD26001097</v>
      </c>
      <c r="I1098">
        <f>COUNTIFS(PG_Transactions!$AK:$AK,$H1098,PG_Transactions!$E:$E,"CAPTURE",PG_Transactions!$AQ:$AQ,1)</f>
        <v>1</v>
      </c>
      <c r="J1098">
        <f>SUMIFS(PG_Transactions!$G:$G,PG_Transactions!$AK:$AK,$H1098,PG_Transactions!$E:$E,"CAPTURE",PG_Transactions!$AQ:$AQ,1)</f>
        <v>349</v>
      </c>
      <c r="K1098">
        <f t="shared" si="57"/>
        <v>0</v>
      </c>
      <c r="L1098" t="str">
        <f t="shared" si="58"/>
        <v>Amount Match</v>
      </c>
    </row>
    <row r="1099" spans="1:12" hidden="1" x14ac:dyDescent="0.3">
      <c r="A1099" t="s">
        <v>2212</v>
      </c>
      <c r="B1099" s="1">
        <v>46280</v>
      </c>
      <c r="C1099" t="s">
        <v>2213</v>
      </c>
      <c r="D1099" t="s">
        <v>24</v>
      </c>
      <c r="E1099" t="s">
        <v>9</v>
      </c>
      <c r="F1099">
        <v>11797</v>
      </c>
      <c r="G1099" t="s">
        <v>10</v>
      </c>
      <c r="H1099" t="str">
        <f t="shared" si="56"/>
        <v>ORD26001098</v>
      </c>
      <c r="I1099">
        <f>COUNTIFS(PG_Transactions!$AK:$AK,$H1099,PG_Transactions!$E:$E,"CAPTURE",PG_Transactions!$AQ:$AQ,1)</f>
        <v>1</v>
      </c>
      <c r="J1099">
        <f>SUMIFS(PG_Transactions!$G:$G,PG_Transactions!$AK:$AK,$H1099,PG_Transactions!$E:$E,"CAPTURE",PG_Transactions!$AQ:$AQ,1)</f>
        <v>11797</v>
      </c>
      <c r="K1099">
        <f t="shared" si="57"/>
        <v>0</v>
      </c>
      <c r="L1099" t="str">
        <f t="shared" si="58"/>
        <v>Amount Match</v>
      </c>
    </row>
    <row r="1100" spans="1:12" hidden="1" x14ac:dyDescent="0.3">
      <c r="A1100" t="s">
        <v>2214</v>
      </c>
      <c r="B1100" s="1">
        <v>46284</v>
      </c>
      <c r="C1100" t="s">
        <v>2215</v>
      </c>
      <c r="D1100" t="s">
        <v>8</v>
      </c>
      <c r="E1100" t="s">
        <v>9</v>
      </c>
      <c r="F1100">
        <v>999</v>
      </c>
      <c r="G1100" t="s">
        <v>10</v>
      </c>
      <c r="H1100" t="str">
        <f t="shared" si="56"/>
        <v>ORD26001099</v>
      </c>
      <c r="I1100">
        <f>COUNTIFS(PG_Transactions!$AK:$AK,$H1100,PG_Transactions!$E:$E,"CAPTURE",PG_Transactions!$AQ:$AQ,1)</f>
        <v>1</v>
      </c>
      <c r="J1100">
        <f>SUMIFS(PG_Transactions!$G:$G,PG_Transactions!$AK:$AK,$H1100,PG_Transactions!$E:$E,"CAPTURE",PG_Transactions!$AQ:$AQ,1)</f>
        <v>999</v>
      </c>
      <c r="K1100">
        <f t="shared" si="57"/>
        <v>0</v>
      </c>
      <c r="L1100" t="str">
        <f t="shared" si="58"/>
        <v>Amount Match</v>
      </c>
    </row>
    <row r="1101" spans="1:12" hidden="1" x14ac:dyDescent="0.3">
      <c r="A1101" t="s">
        <v>2216</v>
      </c>
      <c r="B1101" s="1">
        <v>46291</v>
      </c>
      <c r="C1101" t="s">
        <v>2217</v>
      </c>
      <c r="D1101" t="s">
        <v>41</v>
      </c>
      <c r="E1101" t="s">
        <v>9</v>
      </c>
      <c r="F1101">
        <v>3848</v>
      </c>
      <c r="G1101" t="s">
        <v>10</v>
      </c>
      <c r="H1101" t="str">
        <f t="shared" si="56"/>
        <v>ORD26001100</v>
      </c>
      <c r="I1101">
        <f>COUNTIFS(PG_Transactions!$AK:$AK,$H1101,PG_Transactions!$E:$E,"CAPTURE",PG_Transactions!$AQ:$AQ,1)</f>
        <v>1</v>
      </c>
      <c r="J1101">
        <f>SUMIFS(PG_Transactions!$G:$G,PG_Transactions!$AK:$AK,$H1101,PG_Transactions!$E:$E,"CAPTURE",PG_Transactions!$AQ:$AQ,1)</f>
        <v>3848</v>
      </c>
      <c r="K1101">
        <f t="shared" si="57"/>
        <v>0</v>
      </c>
      <c r="L1101" t="str">
        <f t="shared" si="58"/>
        <v>Amount Match</v>
      </c>
    </row>
    <row r="1102" spans="1:12" hidden="1" x14ac:dyDescent="0.3">
      <c r="A1102" t="s">
        <v>2218</v>
      </c>
      <c r="B1102" s="1">
        <v>46271</v>
      </c>
      <c r="C1102" t="s">
        <v>2219</v>
      </c>
      <c r="D1102" t="s">
        <v>8</v>
      </c>
      <c r="E1102" t="s">
        <v>9</v>
      </c>
      <c r="F1102">
        <v>1798</v>
      </c>
      <c r="G1102" t="s">
        <v>56</v>
      </c>
      <c r="H1102" t="str">
        <f t="shared" si="56"/>
        <v>ORD26001101</v>
      </c>
      <c r="I1102">
        <f>COUNTIFS(PG_Transactions!$AK:$AK,$H1102,PG_Transactions!$E:$E,"CAPTURE",PG_Transactions!$AQ:$AQ,1)</f>
        <v>1</v>
      </c>
      <c r="J1102">
        <f>SUMIFS(PG_Transactions!$G:$G,PG_Transactions!$AK:$AK,$H1102,PG_Transactions!$E:$E,"CAPTURE",PG_Transactions!$AQ:$AQ,1)</f>
        <v>1798</v>
      </c>
      <c r="K1102">
        <f t="shared" si="57"/>
        <v>0</v>
      </c>
      <c r="L1102" t="str">
        <f t="shared" si="58"/>
        <v>Amount Match</v>
      </c>
    </row>
    <row r="1103" spans="1:12" hidden="1" x14ac:dyDescent="0.3">
      <c r="A1103" t="s">
        <v>2220</v>
      </c>
      <c r="B1103" s="1">
        <v>46292</v>
      </c>
      <c r="C1103" t="s">
        <v>2221</v>
      </c>
      <c r="D1103" t="s">
        <v>16</v>
      </c>
      <c r="E1103" t="s">
        <v>9</v>
      </c>
      <c r="F1103">
        <v>1398</v>
      </c>
      <c r="G1103" t="s">
        <v>10</v>
      </c>
      <c r="H1103" t="str">
        <f t="shared" si="56"/>
        <v>ORD26001102</v>
      </c>
      <c r="I1103">
        <f>COUNTIFS(PG_Transactions!$AK:$AK,$H1103,PG_Transactions!$E:$E,"CAPTURE",PG_Transactions!$AQ:$AQ,1)</f>
        <v>1</v>
      </c>
      <c r="J1103">
        <f>SUMIFS(PG_Transactions!$G:$G,PG_Transactions!$AK:$AK,$H1103,PG_Transactions!$E:$E,"CAPTURE",PG_Transactions!$AQ:$AQ,1)</f>
        <v>1398</v>
      </c>
      <c r="K1103">
        <f t="shared" si="57"/>
        <v>0</v>
      </c>
      <c r="L1103" t="str">
        <f t="shared" si="58"/>
        <v>Amount Match</v>
      </c>
    </row>
    <row r="1104" spans="1:12" hidden="1" x14ac:dyDescent="0.3">
      <c r="A1104" t="s">
        <v>2222</v>
      </c>
      <c r="B1104" s="1">
        <v>46291</v>
      </c>
      <c r="C1104" t="s">
        <v>2223</v>
      </c>
      <c r="D1104" t="s">
        <v>8</v>
      </c>
      <c r="E1104" t="s">
        <v>9</v>
      </c>
      <c r="F1104">
        <v>2499</v>
      </c>
      <c r="G1104" t="s">
        <v>10</v>
      </c>
      <c r="H1104" t="str">
        <f t="shared" si="56"/>
        <v>ORD26001103</v>
      </c>
      <c r="I1104">
        <f>COUNTIFS(PG_Transactions!$AK:$AK,$H1104,PG_Transactions!$E:$E,"CAPTURE",PG_Transactions!$AQ:$AQ,1)</f>
        <v>1</v>
      </c>
      <c r="J1104">
        <f>SUMIFS(PG_Transactions!$G:$G,PG_Transactions!$AK:$AK,$H1104,PG_Transactions!$E:$E,"CAPTURE",PG_Transactions!$AQ:$AQ,1)</f>
        <v>2499</v>
      </c>
      <c r="K1104">
        <f t="shared" si="57"/>
        <v>0</v>
      </c>
      <c r="L1104" t="str">
        <f t="shared" si="58"/>
        <v>Amount Match</v>
      </c>
    </row>
    <row r="1105" spans="1:12" hidden="1" x14ac:dyDescent="0.3">
      <c r="A1105" t="s">
        <v>2224</v>
      </c>
      <c r="B1105" s="1">
        <v>46284</v>
      </c>
      <c r="C1105" t="s">
        <v>1580</v>
      </c>
      <c r="D1105" t="s">
        <v>16</v>
      </c>
      <c r="E1105" t="s">
        <v>33</v>
      </c>
      <c r="F1105">
        <v>799</v>
      </c>
      <c r="G1105" t="s">
        <v>10</v>
      </c>
      <c r="H1105" t="str">
        <f t="shared" si="56"/>
        <v>ORD26001104</v>
      </c>
      <c r="I1105">
        <f>COUNTIFS(PG_Transactions!$AK:$AK,$H1105,PG_Transactions!$E:$E,"CAPTURE",PG_Transactions!$AQ:$AQ,1)</f>
        <v>1</v>
      </c>
      <c r="J1105">
        <f>SUMIFS(PG_Transactions!$G:$G,PG_Transactions!$AK:$AK,$H1105,PG_Transactions!$E:$E,"CAPTURE",PG_Transactions!$AQ:$AQ,1)</f>
        <v>799</v>
      </c>
      <c r="K1105">
        <f t="shared" si="57"/>
        <v>0</v>
      </c>
      <c r="L1105" t="str">
        <f t="shared" si="58"/>
        <v>Amount Match</v>
      </c>
    </row>
    <row r="1106" spans="1:12" hidden="1" x14ac:dyDescent="0.3">
      <c r="A1106" t="s">
        <v>2225</v>
      </c>
      <c r="B1106" s="1">
        <v>46272</v>
      </c>
      <c r="C1106" t="s">
        <v>2226</v>
      </c>
      <c r="D1106" t="s">
        <v>32</v>
      </c>
      <c r="E1106" t="s">
        <v>33</v>
      </c>
      <c r="F1106" s="2">
        <v>4999</v>
      </c>
      <c r="G1106" t="s">
        <v>10</v>
      </c>
      <c r="H1106" t="str">
        <f t="shared" si="56"/>
        <v>ORD26001105</v>
      </c>
      <c r="I1106">
        <f>COUNTIFS(PG_Transactions!$AK:$AK,$H1106,PG_Transactions!$E:$E,"CAPTURE",PG_Transactions!$AQ:$AQ,1)</f>
        <v>1</v>
      </c>
      <c r="J1106">
        <f>SUMIFS(PG_Transactions!$G:$G,PG_Transactions!$AK:$AK,$H1106,PG_Transactions!$E:$E,"CAPTURE",PG_Transactions!$AQ:$AQ,1)</f>
        <v>4999</v>
      </c>
      <c r="K1106">
        <f t="shared" si="57"/>
        <v>0</v>
      </c>
      <c r="L1106" t="str">
        <f t="shared" si="58"/>
        <v>Amount Match</v>
      </c>
    </row>
    <row r="1107" spans="1:12" hidden="1" x14ac:dyDescent="0.3">
      <c r="A1107" t="s">
        <v>2227</v>
      </c>
      <c r="B1107" s="1">
        <v>46279</v>
      </c>
      <c r="C1107" t="s">
        <v>2228</v>
      </c>
      <c r="D1107" t="s">
        <v>24</v>
      </c>
      <c r="E1107" t="s">
        <v>9</v>
      </c>
      <c r="F1107">
        <v>3397</v>
      </c>
      <c r="G1107" t="s">
        <v>10</v>
      </c>
      <c r="H1107" t="str">
        <f t="shared" si="56"/>
        <v>ORD26001106</v>
      </c>
      <c r="I1107">
        <f>COUNTIFS(PG_Transactions!$AK:$AK,$H1107,PG_Transactions!$E:$E,"CAPTURE",PG_Transactions!$AQ:$AQ,1)</f>
        <v>1</v>
      </c>
      <c r="J1107">
        <f>SUMIFS(PG_Transactions!$G:$G,PG_Transactions!$AK:$AK,$H1107,PG_Transactions!$E:$E,"CAPTURE",PG_Transactions!$AQ:$AQ,1)</f>
        <v>3397</v>
      </c>
      <c r="K1107">
        <f t="shared" si="57"/>
        <v>0</v>
      </c>
      <c r="L1107" t="str">
        <f t="shared" si="58"/>
        <v>Amount Match</v>
      </c>
    </row>
    <row r="1108" spans="1:12" hidden="1" x14ac:dyDescent="0.3">
      <c r="A1108" t="s">
        <v>2229</v>
      </c>
      <c r="B1108" s="1">
        <v>46287</v>
      </c>
      <c r="C1108" t="s">
        <v>2230</v>
      </c>
      <c r="D1108" t="s">
        <v>27</v>
      </c>
      <c r="E1108" t="s">
        <v>9</v>
      </c>
      <c r="F1108">
        <v>798</v>
      </c>
      <c r="G1108" t="s">
        <v>10</v>
      </c>
      <c r="H1108" t="str">
        <f t="shared" si="56"/>
        <v>ORD26001107</v>
      </c>
      <c r="I1108">
        <f>COUNTIFS(PG_Transactions!$AK:$AK,$H1108,PG_Transactions!$E:$E,"CAPTURE",PG_Transactions!$AQ:$AQ,1)</f>
        <v>1</v>
      </c>
      <c r="J1108">
        <f>SUMIFS(PG_Transactions!$G:$G,PG_Transactions!$AK:$AK,$H1108,PG_Transactions!$E:$E,"CAPTURE",PG_Transactions!$AQ:$AQ,1)</f>
        <v>798</v>
      </c>
      <c r="K1108">
        <f t="shared" si="57"/>
        <v>0</v>
      </c>
      <c r="L1108" t="str">
        <f t="shared" si="58"/>
        <v>Amount Match</v>
      </c>
    </row>
    <row r="1109" spans="1:12" hidden="1" x14ac:dyDescent="0.3">
      <c r="A1109" t="s">
        <v>2231</v>
      </c>
      <c r="B1109" s="1">
        <v>46281</v>
      </c>
      <c r="C1109" t="s">
        <v>2232</v>
      </c>
      <c r="D1109" t="s">
        <v>32</v>
      </c>
      <c r="E1109" t="s">
        <v>17</v>
      </c>
      <c r="F1109">
        <v>2999</v>
      </c>
      <c r="G1109" t="s">
        <v>56</v>
      </c>
      <c r="H1109" t="str">
        <f t="shared" si="56"/>
        <v>ORD26001108</v>
      </c>
      <c r="I1109">
        <f>COUNTIFS(PG_Transactions!$AK:$AK,$H1109,PG_Transactions!$E:$E,"CAPTURE",PG_Transactions!$AQ:$AQ,1)</f>
        <v>1</v>
      </c>
      <c r="J1109">
        <f>SUMIFS(PG_Transactions!$G:$G,PG_Transactions!$AK:$AK,$H1109,PG_Transactions!$E:$E,"CAPTURE",PG_Transactions!$AQ:$AQ,1)</f>
        <v>2999</v>
      </c>
      <c r="K1109">
        <f t="shared" si="57"/>
        <v>0</v>
      </c>
      <c r="L1109" t="str">
        <f t="shared" si="58"/>
        <v>Amount Match</v>
      </c>
    </row>
    <row r="1110" spans="1:12" hidden="1" x14ac:dyDescent="0.3">
      <c r="A1110" t="s">
        <v>2233</v>
      </c>
      <c r="B1110" s="1">
        <v>46295</v>
      </c>
      <c r="C1110" t="s">
        <v>2234</v>
      </c>
      <c r="D1110" t="s">
        <v>65</v>
      </c>
      <c r="E1110" t="s">
        <v>44</v>
      </c>
      <c r="F1110">
        <v>9297</v>
      </c>
      <c r="G1110" t="s">
        <v>10</v>
      </c>
      <c r="H1110" t="str">
        <f t="shared" si="56"/>
        <v>ORD26001109</v>
      </c>
      <c r="I1110">
        <f>COUNTIFS(PG_Transactions!$AK:$AK,$H1110,PG_Transactions!$E:$E,"CAPTURE",PG_Transactions!$AQ:$AQ,1)</f>
        <v>1</v>
      </c>
      <c r="J1110">
        <f>SUMIFS(PG_Transactions!$G:$G,PG_Transactions!$AK:$AK,$H1110,PG_Transactions!$E:$E,"CAPTURE",PG_Transactions!$AQ:$AQ,1)</f>
        <v>9297</v>
      </c>
      <c r="K1110">
        <f t="shared" si="57"/>
        <v>0</v>
      </c>
      <c r="L1110" t="str">
        <f t="shared" si="58"/>
        <v>Amount Match</v>
      </c>
    </row>
    <row r="1111" spans="1:12" hidden="1" x14ac:dyDescent="0.3">
      <c r="A1111" t="s">
        <v>2235</v>
      </c>
      <c r="B1111" s="1">
        <v>46282</v>
      </c>
      <c r="C1111" t="s">
        <v>2236</v>
      </c>
      <c r="D1111" t="s">
        <v>32</v>
      </c>
      <c r="E1111" t="s">
        <v>9</v>
      </c>
      <c r="F1111">
        <v>999</v>
      </c>
      <c r="G1111" t="s">
        <v>10</v>
      </c>
      <c r="H1111" t="str">
        <f t="shared" si="56"/>
        <v>ORD26001110</v>
      </c>
      <c r="I1111">
        <f>COUNTIFS(PG_Transactions!$AK:$AK,$H1111,PG_Transactions!$E:$E,"CAPTURE",PG_Transactions!$AQ:$AQ,1)</f>
        <v>1</v>
      </c>
      <c r="J1111">
        <f>SUMIFS(PG_Transactions!$G:$G,PG_Transactions!$AK:$AK,$H1111,PG_Transactions!$E:$E,"CAPTURE",PG_Transactions!$AQ:$AQ,1)</f>
        <v>999</v>
      </c>
      <c r="K1111">
        <f t="shared" si="57"/>
        <v>0</v>
      </c>
      <c r="L1111" t="str">
        <f t="shared" si="58"/>
        <v>Amount Match</v>
      </c>
    </row>
    <row r="1112" spans="1:12" hidden="1" x14ac:dyDescent="0.3">
      <c r="A1112" t="s">
        <v>2237</v>
      </c>
      <c r="B1112" s="1">
        <v>46293</v>
      </c>
      <c r="C1112" t="s">
        <v>2238</v>
      </c>
      <c r="D1112" t="s">
        <v>13</v>
      </c>
      <c r="E1112" t="s">
        <v>44</v>
      </c>
      <c r="F1112">
        <v>2298</v>
      </c>
      <c r="G1112" t="s">
        <v>10</v>
      </c>
      <c r="H1112" t="str">
        <f t="shared" si="56"/>
        <v>ORD26001111</v>
      </c>
      <c r="I1112">
        <f>COUNTIFS(PG_Transactions!$AK:$AK,$H1112,PG_Transactions!$E:$E,"CAPTURE",PG_Transactions!$AQ:$AQ,1)</f>
        <v>1</v>
      </c>
      <c r="J1112">
        <f>SUMIFS(PG_Transactions!$G:$G,PG_Transactions!$AK:$AK,$H1112,PG_Transactions!$E:$E,"CAPTURE",PG_Transactions!$AQ:$AQ,1)</f>
        <v>2298</v>
      </c>
      <c r="K1112">
        <f t="shared" si="57"/>
        <v>0</v>
      </c>
      <c r="L1112" t="str">
        <f t="shared" si="58"/>
        <v>Amount Match</v>
      </c>
    </row>
    <row r="1113" spans="1:12" hidden="1" x14ac:dyDescent="0.3">
      <c r="A1113" t="s">
        <v>2239</v>
      </c>
      <c r="B1113" s="1">
        <v>46293</v>
      </c>
      <c r="C1113" t="s">
        <v>2240</v>
      </c>
      <c r="D1113" t="s">
        <v>13</v>
      </c>
      <c r="E1113" t="s">
        <v>9</v>
      </c>
      <c r="F1113">
        <v>8798</v>
      </c>
      <c r="G1113" t="s">
        <v>10</v>
      </c>
      <c r="H1113" t="str">
        <f t="shared" si="56"/>
        <v>ORD26001112</v>
      </c>
      <c r="I1113">
        <f>COUNTIFS(PG_Transactions!$AK:$AK,$H1113,PG_Transactions!$E:$E,"CAPTURE",PG_Transactions!$AQ:$AQ,1)</f>
        <v>1</v>
      </c>
      <c r="J1113">
        <f>SUMIFS(PG_Transactions!$G:$G,PG_Transactions!$AK:$AK,$H1113,PG_Transactions!$E:$E,"CAPTURE",PG_Transactions!$AQ:$AQ,1)</f>
        <v>8798</v>
      </c>
      <c r="K1113">
        <f t="shared" si="57"/>
        <v>0</v>
      </c>
      <c r="L1113" t="str">
        <f t="shared" si="58"/>
        <v>Amount Match</v>
      </c>
    </row>
    <row r="1114" spans="1:12" hidden="1" x14ac:dyDescent="0.3">
      <c r="A1114" t="s">
        <v>2241</v>
      </c>
      <c r="B1114" s="1">
        <v>46278</v>
      </c>
      <c r="C1114" t="s">
        <v>2242</v>
      </c>
      <c r="D1114" t="s">
        <v>24</v>
      </c>
      <c r="E1114" t="s">
        <v>9</v>
      </c>
      <c r="F1114">
        <v>349</v>
      </c>
      <c r="G1114" t="s">
        <v>10</v>
      </c>
      <c r="H1114" t="str">
        <f t="shared" si="56"/>
        <v>ORD26001113</v>
      </c>
      <c r="I1114">
        <f>COUNTIFS(PG_Transactions!$AK:$AK,$H1114,PG_Transactions!$E:$E,"CAPTURE",PG_Transactions!$AQ:$AQ,1)</f>
        <v>1</v>
      </c>
      <c r="J1114">
        <f>SUMIFS(PG_Transactions!$G:$G,PG_Transactions!$AK:$AK,$H1114,PG_Transactions!$E:$E,"CAPTURE",PG_Transactions!$AQ:$AQ,1)</f>
        <v>349</v>
      </c>
      <c r="K1114">
        <f t="shared" si="57"/>
        <v>0</v>
      </c>
      <c r="L1114" t="str">
        <f t="shared" si="58"/>
        <v>Amount Match</v>
      </c>
    </row>
    <row r="1115" spans="1:12" hidden="1" x14ac:dyDescent="0.3">
      <c r="A1115" t="s">
        <v>2243</v>
      </c>
      <c r="B1115" s="1">
        <v>46281</v>
      </c>
      <c r="C1115" t="s">
        <v>2244</v>
      </c>
      <c r="D1115" t="s">
        <v>32</v>
      </c>
      <c r="E1115" t="s">
        <v>9</v>
      </c>
      <c r="F1115">
        <v>2598</v>
      </c>
      <c r="G1115" t="s">
        <v>10</v>
      </c>
      <c r="H1115" t="str">
        <f t="shared" si="56"/>
        <v>ORD26001114</v>
      </c>
      <c r="I1115">
        <f>COUNTIFS(PG_Transactions!$AK:$AK,$H1115,PG_Transactions!$E:$E,"CAPTURE",PG_Transactions!$AQ:$AQ,1)</f>
        <v>1</v>
      </c>
      <c r="J1115">
        <f>SUMIFS(PG_Transactions!$G:$G,PG_Transactions!$AK:$AK,$H1115,PG_Transactions!$E:$E,"CAPTURE",PG_Transactions!$AQ:$AQ,1)</f>
        <v>2598</v>
      </c>
      <c r="K1115">
        <f t="shared" si="57"/>
        <v>0</v>
      </c>
      <c r="L1115" t="str">
        <f t="shared" si="58"/>
        <v>Amount Match</v>
      </c>
    </row>
    <row r="1116" spans="1:12" hidden="1" x14ac:dyDescent="0.3">
      <c r="A1116" t="s">
        <v>2245</v>
      </c>
      <c r="B1116" s="1">
        <v>46270</v>
      </c>
      <c r="C1116" t="s">
        <v>2246</v>
      </c>
      <c r="D1116" t="s">
        <v>51</v>
      </c>
      <c r="E1116" t="s">
        <v>9</v>
      </c>
      <c r="F1116">
        <v>799</v>
      </c>
      <c r="G1116" t="s">
        <v>10</v>
      </c>
      <c r="H1116" t="str">
        <f t="shared" si="56"/>
        <v>ORD26001115</v>
      </c>
      <c r="I1116">
        <f>COUNTIFS(PG_Transactions!$AK:$AK,$H1116,PG_Transactions!$E:$E,"CAPTURE",PG_Transactions!$AQ:$AQ,1)</f>
        <v>1</v>
      </c>
      <c r="J1116">
        <f>SUMIFS(PG_Transactions!$G:$G,PG_Transactions!$AK:$AK,$H1116,PG_Transactions!$E:$E,"CAPTURE",PG_Transactions!$AQ:$AQ,1)</f>
        <v>799</v>
      </c>
      <c r="K1116">
        <f t="shared" si="57"/>
        <v>0</v>
      </c>
      <c r="L1116" t="str">
        <f t="shared" si="58"/>
        <v>Amount Match</v>
      </c>
    </row>
    <row r="1117" spans="1:12" hidden="1" x14ac:dyDescent="0.3">
      <c r="A1117" t="s">
        <v>2247</v>
      </c>
      <c r="B1117" s="1">
        <v>46286</v>
      </c>
      <c r="C1117" t="s">
        <v>2248</v>
      </c>
      <c r="D1117" t="s">
        <v>41</v>
      </c>
      <c r="E1117" t="s">
        <v>9</v>
      </c>
      <c r="F1117">
        <v>3499</v>
      </c>
      <c r="G1117" t="s">
        <v>10</v>
      </c>
      <c r="H1117" t="str">
        <f t="shared" si="56"/>
        <v>ORD26001116</v>
      </c>
      <c r="I1117">
        <f>COUNTIFS(PG_Transactions!$AK:$AK,$H1117,PG_Transactions!$E:$E,"CAPTURE",PG_Transactions!$AQ:$AQ,1)</f>
        <v>1</v>
      </c>
      <c r="J1117">
        <f>SUMIFS(PG_Transactions!$G:$G,PG_Transactions!$AK:$AK,$H1117,PG_Transactions!$E:$E,"CAPTURE",PG_Transactions!$AQ:$AQ,1)</f>
        <v>3499</v>
      </c>
      <c r="K1117">
        <f t="shared" si="57"/>
        <v>0</v>
      </c>
      <c r="L1117" t="str">
        <f t="shared" si="58"/>
        <v>Amount Match</v>
      </c>
    </row>
    <row r="1118" spans="1:12" hidden="1" x14ac:dyDescent="0.3">
      <c r="A1118" t="s">
        <v>2249</v>
      </c>
      <c r="B1118" s="1">
        <v>46285</v>
      </c>
      <c r="C1118" t="s">
        <v>2250</v>
      </c>
      <c r="D1118" t="s">
        <v>8</v>
      </c>
      <c r="E1118" t="s">
        <v>44</v>
      </c>
      <c r="F1118">
        <v>7999</v>
      </c>
      <c r="G1118" t="s">
        <v>10</v>
      </c>
      <c r="H1118" t="str">
        <f t="shared" si="56"/>
        <v>ORD26001117</v>
      </c>
      <c r="I1118">
        <f>COUNTIFS(PG_Transactions!$AK:$AK,$H1118,PG_Transactions!$E:$E,"CAPTURE",PG_Transactions!$AQ:$AQ,1)</f>
        <v>1</v>
      </c>
      <c r="J1118">
        <f>SUMIFS(PG_Transactions!$G:$G,PG_Transactions!$AK:$AK,$H1118,PG_Transactions!$E:$E,"CAPTURE",PG_Transactions!$AQ:$AQ,1)</f>
        <v>7999</v>
      </c>
      <c r="K1118">
        <f t="shared" si="57"/>
        <v>0</v>
      </c>
      <c r="L1118" t="str">
        <f t="shared" si="58"/>
        <v>Amount Match</v>
      </c>
    </row>
    <row r="1119" spans="1:12" hidden="1" x14ac:dyDescent="0.3">
      <c r="A1119" t="s">
        <v>2251</v>
      </c>
      <c r="B1119" s="1">
        <v>46278</v>
      </c>
      <c r="C1119" t="s">
        <v>2252</v>
      </c>
      <c r="D1119" t="s">
        <v>38</v>
      </c>
      <c r="E1119" t="s">
        <v>17</v>
      </c>
      <c r="F1119">
        <v>9097</v>
      </c>
      <c r="G1119" t="s">
        <v>10</v>
      </c>
      <c r="H1119" t="str">
        <f t="shared" si="56"/>
        <v>ORD26001118</v>
      </c>
      <c r="I1119">
        <f>COUNTIFS(PG_Transactions!$AK:$AK,$H1119,PG_Transactions!$E:$E,"CAPTURE",PG_Transactions!$AQ:$AQ,1)</f>
        <v>1</v>
      </c>
      <c r="J1119">
        <f>SUMIFS(PG_Transactions!$G:$G,PG_Transactions!$AK:$AK,$H1119,PG_Transactions!$E:$E,"CAPTURE",PG_Transactions!$AQ:$AQ,1)</f>
        <v>9097</v>
      </c>
      <c r="K1119">
        <f t="shared" si="57"/>
        <v>0</v>
      </c>
      <c r="L1119" t="str">
        <f t="shared" si="58"/>
        <v>Amount Match</v>
      </c>
    </row>
    <row r="1120" spans="1:12" hidden="1" x14ac:dyDescent="0.3">
      <c r="A1120" t="s">
        <v>2253</v>
      </c>
      <c r="B1120" s="1">
        <v>46287</v>
      </c>
      <c r="C1120" t="s">
        <v>2254</v>
      </c>
      <c r="D1120" t="s">
        <v>27</v>
      </c>
      <c r="E1120" t="s">
        <v>44</v>
      </c>
      <c r="F1120">
        <v>6798</v>
      </c>
      <c r="G1120" t="s">
        <v>10</v>
      </c>
      <c r="H1120" t="str">
        <f t="shared" si="56"/>
        <v>ORD26001119</v>
      </c>
      <c r="I1120">
        <f>COUNTIFS(PG_Transactions!$AK:$AK,$H1120,PG_Transactions!$E:$E,"CAPTURE",PG_Transactions!$AQ:$AQ,1)</f>
        <v>1</v>
      </c>
      <c r="J1120">
        <f>SUMIFS(PG_Transactions!$G:$G,PG_Transactions!$AK:$AK,$H1120,PG_Transactions!$E:$E,"CAPTURE",PG_Transactions!$AQ:$AQ,1)</f>
        <v>6798</v>
      </c>
      <c r="K1120">
        <f t="shared" si="57"/>
        <v>0</v>
      </c>
      <c r="L1120" t="str">
        <f t="shared" si="58"/>
        <v>Amount Match</v>
      </c>
    </row>
    <row r="1121" spans="1:12" hidden="1" x14ac:dyDescent="0.3">
      <c r="A1121" t="s">
        <v>2255</v>
      </c>
      <c r="B1121" s="1">
        <v>46269</v>
      </c>
      <c r="C1121" t="s">
        <v>2256</v>
      </c>
      <c r="D1121" t="s">
        <v>16</v>
      </c>
      <c r="E1121" t="s">
        <v>17</v>
      </c>
      <c r="F1121">
        <v>999</v>
      </c>
      <c r="G1121" t="s">
        <v>10</v>
      </c>
      <c r="H1121" t="str">
        <f t="shared" si="56"/>
        <v>ORD26001120</v>
      </c>
      <c r="I1121">
        <f>COUNTIFS(PG_Transactions!$AK:$AK,$H1121,PG_Transactions!$E:$E,"CAPTURE",PG_Transactions!$AQ:$AQ,1)</f>
        <v>1</v>
      </c>
      <c r="J1121">
        <f>SUMIFS(PG_Transactions!$G:$G,PG_Transactions!$AK:$AK,$H1121,PG_Transactions!$E:$E,"CAPTURE",PG_Transactions!$AQ:$AQ,1)</f>
        <v>999</v>
      </c>
      <c r="K1121">
        <f t="shared" si="57"/>
        <v>0</v>
      </c>
      <c r="L1121" t="str">
        <f t="shared" si="58"/>
        <v>Amount Match</v>
      </c>
    </row>
    <row r="1122" spans="1:12" hidden="1" x14ac:dyDescent="0.3">
      <c r="A1122" t="s">
        <v>2257</v>
      </c>
      <c r="B1122" s="1">
        <v>46272</v>
      </c>
      <c r="C1122" t="s">
        <v>2258</v>
      </c>
      <c r="D1122" t="s">
        <v>16</v>
      </c>
      <c r="E1122" t="s">
        <v>44</v>
      </c>
      <c r="F1122">
        <v>349</v>
      </c>
      <c r="G1122" t="s">
        <v>10</v>
      </c>
      <c r="H1122" t="str">
        <f t="shared" si="56"/>
        <v>ORD26001121</v>
      </c>
      <c r="I1122">
        <f>COUNTIFS(PG_Transactions!$AK:$AK,$H1122,PG_Transactions!$E:$E,"CAPTURE",PG_Transactions!$AQ:$AQ,1)</f>
        <v>1</v>
      </c>
      <c r="J1122">
        <f>SUMIFS(PG_Transactions!$G:$G,PG_Transactions!$AK:$AK,$H1122,PG_Transactions!$E:$E,"CAPTURE",PG_Transactions!$AQ:$AQ,1)</f>
        <v>349</v>
      </c>
      <c r="K1122">
        <f t="shared" si="57"/>
        <v>0</v>
      </c>
      <c r="L1122" t="str">
        <f t="shared" si="58"/>
        <v>Amount Match</v>
      </c>
    </row>
    <row r="1123" spans="1:12" hidden="1" x14ac:dyDescent="0.3">
      <c r="A1123" t="s">
        <v>2259</v>
      </c>
      <c r="B1123" s="1">
        <v>46274</v>
      </c>
      <c r="C1123" t="s">
        <v>2260</v>
      </c>
      <c r="D1123" t="s">
        <v>41</v>
      </c>
      <c r="E1123" t="s">
        <v>17</v>
      </c>
      <c r="F1123">
        <v>1798</v>
      </c>
      <c r="G1123" t="s">
        <v>10</v>
      </c>
      <c r="H1123" t="str">
        <f t="shared" si="56"/>
        <v>ORD26001122</v>
      </c>
      <c r="I1123">
        <f>COUNTIFS(PG_Transactions!$AK:$AK,$H1123,PG_Transactions!$E:$E,"CAPTURE",PG_Transactions!$AQ:$AQ,1)</f>
        <v>1</v>
      </c>
      <c r="J1123">
        <f>SUMIFS(PG_Transactions!$G:$G,PG_Transactions!$AK:$AK,$H1123,PG_Transactions!$E:$E,"CAPTURE",PG_Transactions!$AQ:$AQ,1)</f>
        <v>1798</v>
      </c>
      <c r="K1123">
        <f t="shared" si="57"/>
        <v>0</v>
      </c>
      <c r="L1123" t="str">
        <f t="shared" si="58"/>
        <v>Amount Match</v>
      </c>
    </row>
    <row r="1124" spans="1:12" hidden="1" x14ac:dyDescent="0.3">
      <c r="A1124" t="s">
        <v>2261</v>
      </c>
      <c r="B1124" s="1">
        <v>46283</v>
      </c>
      <c r="C1124" t="s">
        <v>2262</v>
      </c>
      <c r="E1124" t="s">
        <v>9</v>
      </c>
      <c r="F1124">
        <v>4498</v>
      </c>
      <c r="G1124" t="s">
        <v>10</v>
      </c>
      <c r="H1124" t="str">
        <f t="shared" si="56"/>
        <v>ORD26001123</v>
      </c>
      <c r="I1124">
        <f>COUNTIFS(PG_Transactions!$AK:$AK,$H1124,PG_Transactions!$E:$E,"CAPTURE",PG_Transactions!$AQ:$AQ,1)</f>
        <v>1</v>
      </c>
      <c r="J1124">
        <f>SUMIFS(PG_Transactions!$G:$G,PG_Transactions!$AK:$AK,$H1124,PG_Transactions!$E:$E,"CAPTURE",PG_Transactions!$AQ:$AQ,1)</f>
        <v>4498</v>
      </c>
      <c r="K1124">
        <f t="shared" si="57"/>
        <v>0</v>
      </c>
      <c r="L1124" t="str">
        <f t="shared" si="58"/>
        <v>Amount Match</v>
      </c>
    </row>
    <row r="1125" spans="1:12" hidden="1" x14ac:dyDescent="0.3">
      <c r="A1125" t="s">
        <v>2263</v>
      </c>
      <c r="B1125" s="1">
        <v>46281</v>
      </c>
      <c r="C1125" t="s">
        <v>2264</v>
      </c>
      <c r="D1125" t="s">
        <v>65</v>
      </c>
      <c r="E1125" t="s">
        <v>44</v>
      </c>
      <c r="F1125" s="2">
        <v>9797</v>
      </c>
      <c r="G1125" t="s">
        <v>10</v>
      </c>
      <c r="H1125" t="str">
        <f t="shared" si="56"/>
        <v>ORD26001124</v>
      </c>
      <c r="I1125">
        <f>COUNTIFS(PG_Transactions!$AK:$AK,$H1125,PG_Transactions!$E:$E,"CAPTURE",PG_Transactions!$AQ:$AQ,1)</f>
        <v>1</v>
      </c>
      <c r="J1125">
        <f>SUMIFS(PG_Transactions!$G:$G,PG_Transactions!$AK:$AK,$H1125,PG_Transactions!$E:$E,"CAPTURE",PG_Transactions!$AQ:$AQ,1)</f>
        <v>9797</v>
      </c>
      <c r="K1125">
        <f t="shared" si="57"/>
        <v>0</v>
      </c>
      <c r="L1125" t="str">
        <f t="shared" si="58"/>
        <v>Amount Match</v>
      </c>
    </row>
    <row r="1126" spans="1:12" hidden="1" x14ac:dyDescent="0.3">
      <c r="A1126" t="s">
        <v>2265</v>
      </c>
      <c r="B1126" s="1">
        <v>46292</v>
      </c>
      <c r="C1126" t="s">
        <v>2266</v>
      </c>
      <c r="D1126" t="s">
        <v>32</v>
      </c>
      <c r="E1126" t="s">
        <v>17</v>
      </c>
      <c r="F1126">
        <v>8297</v>
      </c>
      <c r="G1126" t="s">
        <v>10</v>
      </c>
      <c r="H1126" t="str">
        <f t="shared" si="56"/>
        <v>ORD26001125</v>
      </c>
      <c r="I1126">
        <f>COUNTIFS(PG_Transactions!$AK:$AK,$H1126,PG_Transactions!$E:$E,"CAPTURE",PG_Transactions!$AQ:$AQ,1)</f>
        <v>1</v>
      </c>
      <c r="J1126">
        <f>SUMIFS(PG_Transactions!$G:$G,PG_Transactions!$AK:$AK,$H1126,PG_Transactions!$E:$E,"CAPTURE",PG_Transactions!$AQ:$AQ,1)</f>
        <v>8297</v>
      </c>
      <c r="K1126">
        <f t="shared" si="57"/>
        <v>0</v>
      </c>
      <c r="L1126" t="str">
        <f t="shared" si="58"/>
        <v>Amount Match</v>
      </c>
    </row>
    <row r="1127" spans="1:12" hidden="1" x14ac:dyDescent="0.3">
      <c r="A1127" t="s">
        <v>2267</v>
      </c>
      <c r="B1127" s="1">
        <v>46283</v>
      </c>
      <c r="C1127" t="s">
        <v>2268</v>
      </c>
      <c r="D1127" t="s">
        <v>8</v>
      </c>
      <c r="E1127" t="s">
        <v>9</v>
      </c>
      <c r="F1127">
        <v>3798</v>
      </c>
      <c r="G1127" t="s">
        <v>70</v>
      </c>
      <c r="H1127" t="str">
        <f t="shared" si="56"/>
        <v>ORD26001126</v>
      </c>
      <c r="I1127">
        <f>COUNTIFS(PG_Transactions!$AK:$AK,$H1127,PG_Transactions!$E:$E,"CAPTURE",PG_Transactions!$AQ:$AQ,1)</f>
        <v>0</v>
      </c>
      <c r="J1127">
        <f>SUMIFS(PG_Transactions!$G:$G,PG_Transactions!$AK:$AK,$H1127,PG_Transactions!$E:$E,"CAPTURE",PG_Transactions!$AQ:$AQ,1)</f>
        <v>0</v>
      </c>
      <c r="K1127">
        <f t="shared" si="57"/>
        <v>-3798</v>
      </c>
      <c r="L1127" t="str">
        <f t="shared" si="58"/>
        <v>No Capture</v>
      </c>
    </row>
    <row r="1128" spans="1:12" hidden="1" x14ac:dyDescent="0.3">
      <c r="A1128" t="s">
        <v>2269</v>
      </c>
      <c r="B1128" s="1">
        <v>46283</v>
      </c>
      <c r="C1128" t="s">
        <v>2270</v>
      </c>
      <c r="D1128" t="s">
        <v>32</v>
      </c>
      <c r="E1128" t="s">
        <v>9</v>
      </c>
      <c r="F1128" s="2">
        <v>7999</v>
      </c>
      <c r="G1128" t="s">
        <v>10</v>
      </c>
      <c r="H1128" t="str">
        <f t="shared" si="56"/>
        <v>ORD26001127</v>
      </c>
      <c r="I1128">
        <f>COUNTIFS(PG_Transactions!$AK:$AK,$H1128,PG_Transactions!$E:$E,"CAPTURE",PG_Transactions!$AQ:$AQ,1)</f>
        <v>1</v>
      </c>
      <c r="J1128">
        <f>SUMIFS(PG_Transactions!$G:$G,PG_Transactions!$AK:$AK,$H1128,PG_Transactions!$E:$E,"CAPTURE",PG_Transactions!$AQ:$AQ,1)</f>
        <v>7999</v>
      </c>
      <c r="K1128">
        <f t="shared" si="57"/>
        <v>0</v>
      </c>
      <c r="L1128" t="str">
        <f t="shared" si="58"/>
        <v>Amount Match</v>
      </c>
    </row>
    <row r="1129" spans="1:12" hidden="1" x14ac:dyDescent="0.3">
      <c r="A1129" t="s">
        <v>2271</v>
      </c>
      <c r="B1129" s="1">
        <v>46275</v>
      </c>
      <c r="C1129" t="s">
        <v>2272</v>
      </c>
      <c r="D1129" t="s">
        <v>24</v>
      </c>
      <c r="E1129" t="s">
        <v>9</v>
      </c>
      <c r="F1129" s="2">
        <v>7999</v>
      </c>
      <c r="G1129" t="s">
        <v>10</v>
      </c>
      <c r="H1129" t="str">
        <f t="shared" si="56"/>
        <v>ORD26001128</v>
      </c>
      <c r="I1129">
        <f>COUNTIFS(PG_Transactions!$AK:$AK,$H1129,PG_Transactions!$E:$E,"CAPTURE",PG_Transactions!$AQ:$AQ,1)</f>
        <v>1</v>
      </c>
      <c r="J1129">
        <f>SUMIFS(PG_Transactions!$G:$G,PG_Transactions!$AK:$AK,$H1129,PG_Transactions!$E:$E,"CAPTURE",PG_Transactions!$AQ:$AQ,1)</f>
        <v>7999</v>
      </c>
      <c r="K1129">
        <f t="shared" si="57"/>
        <v>0</v>
      </c>
      <c r="L1129" t="str">
        <f t="shared" si="58"/>
        <v>Amount Match</v>
      </c>
    </row>
    <row r="1130" spans="1:12" hidden="1" x14ac:dyDescent="0.3">
      <c r="A1130" t="s">
        <v>2273</v>
      </c>
      <c r="B1130" s="1">
        <v>46286</v>
      </c>
      <c r="C1130" t="s">
        <v>2274</v>
      </c>
      <c r="D1130" t="s">
        <v>32</v>
      </c>
      <c r="E1130" t="s">
        <v>9</v>
      </c>
      <c r="F1130">
        <v>4999</v>
      </c>
      <c r="G1130" t="s">
        <v>10</v>
      </c>
      <c r="H1130" t="str">
        <f t="shared" si="56"/>
        <v>ORD26001129</v>
      </c>
      <c r="I1130">
        <f>COUNTIFS(PG_Transactions!$AK:$AK,$H1130,PG_Transactions!$E:$E,"CAPTURE",PG_Transactions!$AQ:$AQ,1)</f>
        <v>1</v>
      </c>
      <c r="J1130">
        <f>SUMIFS(PG_Transactions!$G:$G,PG_Transactions!$AK:$AK,$H1130,PG_Transactions!$E:$E,"CAPTURE",PG_Transactions!$AQ:$AQ,1)</f>
        <v>4999</v>
      </c>
      <c r="K1130">
        <f t="shared" si="57"/>
        <v>0</v>
      </c>
      <c r="L1130" t="str">
        <f t="shared" si="58"/>
        <v>Amount Match</v>
      </c>
    </row>
    <row r="1131" spans="1:12" hidden="1" x14ac:dyDescent="0.3">
      <c r="A1131" t="s">
        <v>2275</v>
      </c>
      <c r="B1131" s="1">
        <v>46293</v>
      </c>
      <c r="C1131" t="s">
        <v>2276</v>
      </c>
      <c r="D1131" t="s">
        <v>41</v>
      </c>
      <c r="E1131" t="s">
        <v>9</v>
      </c>
      <c r="F1131">
        <v>7999</v>
      </c>
      <c r="G1131" t="s">
        <v>10</v>
      </c>
      <c r="H1131" t="str">
        <f t="shared" si="56"/>
        <v>ORD26001130</v>
      </c>
      <c r="I1131">
        <f>COUNTIFS(PG_Transactions!$AK:$AK,$H1131,PG_Transactions!$E:$E,"CAPTURE",PG_Transactions!$AQ:$AQ,1)</f>
        <v>1</v>
      </c>
      <c r="J1131">
        <f>SUMIFS(PG_Transactions!$G:$G,PG_Transactions!$AK:$AK,$H1131,PG_Transactions!$E:$E,"CAPTURE",PG_Transactions!$AQ:$AQ,1)</f>
        <v>7999</v>
      </c>
      <c r="K1131">
        <f t="shared" si="57"/>
        <v>0</v>
      </c>
      <c r="L1131" t="str">
        <f t="shared" si="58"/>
        <v>Amount Match</v>
      </c>
    </row>
    <row r="1132" spans="1:12" hidden="1" x14ac:dyDescent="0.3">
      <c r="A1132" t="s">
        <v>2277</v>
      </c>
      <c r="B1132" s="1">
        <v>46288</v>
      </c>
      <c r="C1132" t="s">
        <v>2278</v>
      </c>
      <c r="D1132" t="s">
        <v>8</v>
      </c>
      <c r="E1132" t="s">
        <v>17</v>
      </c>
      <c r="F1132" s="2">
        <v>8348</v>
      </c>
      <c r="G1132" t="s">
        <v>10</v>
      </c>
      <c r="H1132" t="str">
        <f t="shared" si="56"/>
        <v>ORD26001131</v>
      </c>
      <c r="I1132">
        <f>COUNTIFS(PG_Transactions!$AK:$AK,$H1132,PG_Transactions!$E:$E,"CAPTURE",PG_Transactions!$AQ:$AQ,1)</f>
        <v>1</v>
      </c>
      <c r="J1132">
        <f>SUMIFS(PG_Transactions!$G:$G,PG_Transactions!$AK:$AK,$H1132,PG_Transactions!$E:$E,"CAPTURE",PG_Transactions!$AQ:$AQ,1)</f>
        <v>8248</v>
      </c>
      <c r="K1132">
        <f t="shared" si="57"/>
        <v>-100</v>
      </c>
      <c r="L1132" t="str">
        <f t="shared" si="58"/>
        <v>Captured Less Than Order</v>
      </c>
    </row>
    <row r="1133" spans="1:12" hidden="1" x14ac:dyDescent="0.3">
      <c r="A1133" t="s">
        <v>2279</v>
      </c>
      <c r="B1133" s="1">
        <v>46277</v>
      </c>
      <c r="C1133" t="s">
        <v>2280</v>
      </c>
      <c r="D1133" t="s">
        <v>65</v>
      </c>
      <c r="E1133" t="s">
        <v>17</v>
      </c>
      <c r="F1133">
        <v>5998</v>
      </c>
      <c r="G1133" t="s">
        <v>10</v>
      </c>
      <c r="H1133" t="str">
        <f t="shared" si="56"/>
        <v>ORD26001132</v>
      </c>
      <c r="I1133">
        <f>COUNTIFS(PG_Transactions!$AK:$AK,$H1133,PG_Transactions!$E:$E,"CAPTURE",PG_Transactions!$AQ:$AQ,1)</f>
        <v>1</v>
      </c>
      <c r="J1133">
        <f>SUMIFS(PG_Transactions!$G:$G,PG_Transactions!$AK:$AK,$H1133,PG_Transactions!$E:$E,"CAPTURE",PG_Transactions!$AQ:$AQ,1)</f>
        <v>5998</v>
      </c>
      <c r="K1133">
        <f t="shared" si="57"/>
        <v>0</v>
      </c>
      <c r="L1133" t="str">
        <f t="shared" si="58"/>
        <v>Amount Match</v>
      </c>
    </row>
    <row r="1134" spans="1:12" hidden="1" x14ac:dyDescent="0.3">
      <c r="A1134" t="s">
        <v>2281</v>
      </c>
      <c r="B1134" s="1">
        <v>46290</v>
      </c>
      <c r="C1134" t="s">
        <v>2282</v>
      </c>
      <c r="E1134" t="s">
        <v>17</v>
      </c>
      <c r="F1134">
        <v>2999</v>
      </c>
      <c r="G1134" t="s">
        <v>10</v>
      </c>
      <c r="H1134" t="str">
        <f t="shared" si="56"/>
        <v>ORD26001133</v>
      </c>
      <c r="I1134">
        <f>COUNTIFS(PG_Transactions!$AK:$AK,$H1134,PG_Transactions!$E:$E,"CAPTURE",PG_Transactions!$AQ:$AQ,1)</f>
        <v>1</v>
      </c>
      <c r="J1134">
        <f>SUMIFS(PG_Transactions!$G:$G,PG_Transactions!$AK:$AK,$H1134,PG_Transactions!$E:$E,"CAPTURE",PG_Transactions!$AQ:$AQ,1)</f>
        <v>2999</v>
      </c>
      <c r="K1134">
        <f t="shared" si="57"/>
        <v>0</v>
      </c>
      <c r="L1134" t="str">
        <f t="shared" si="58"/>
        <v>Amount Match</v>
      </c>
    </row>
    <row r="1135" spans="1:12" hidden="1" x14ac:dyDescent="0.3">
      <c r="A1135" t="s">
        <v>2283</v>
      </c>
      <c r="B1135" s="1">
        <v>46266</v>
      </c>
      <c r="C1135" t="s">
        <v>2284</v>
      </c>
      <c r="D1135" t="s">
        <v>51</v>
      </c>
      <c r="E1135" t="s">
        <v>17</v>
      </c>
      <c r="F1135">
        <v>3598</v>
      </c>
      <c r="G1135" t="s">
        <v>10</v>
      </c>
      <c r="H1135" t="str">
        <f t="shared" si="56"/>
        <v>ORD26001134</v>
      </c>
      <c r="I1135">
        <f>COUNTIFS(PG_Transactions!$AK:$AK,$H1135,PG_Transactions!$E:$E,"CAPTURE",PG_Transactions!$AQ:$AQ,1)</f>
        <v>1</v>
      </c>
      <c r="J1135">
        <f>SUMIFS(PG_Transactions!$G:$G,PG_Transactions!$AK:$AK,$H1135,PG_Transactions!$E:$E,"CAPTURE",PG_Transactions!$AQ:$AQ,1)</f>
        <v>3598</v>
      </c>
      <c r="K1135">
        <f t="shared" si="57"/>
        <v>0</v>
      </c>
      <c r="L1135" t="str">
        <f t="shared" si="58"/>
        <v>Amount Match</v>
      </c>
    </row>
    <row r="1136" spans="1:12" hidden="1" x14ac:dyDescent="0.3">
      <c r="A1136" t="s">
        <v>2285</v>
      </c>
      <c r="B1136" s="1">
        <v>46273</v>
      </c>
      <c r="C1136" t="s">
        <v>2286</v>
      </c>
      <c r="D1136" t="s">
        <v>16</v>
      </c>
      <c r="E1136" t="s">
        <v>17</v>
      </c>
      <c r="F1136">
        <v>8498</v>
      </c>
      <c r="G1136" t="s">
        <v>10</v>
      </c>
      <c r="H1136" t="str">
        <f t="shared" si="56"/>
        <v>ORD26001135</v>
      </c>
      <c r="I1136">
        <f>COUNTIFS(PG_Transactions!$AK:$AK,$H1136,PG_Transactions!$E:$E,"CAPTURE",PG_Transactions!$AQ:$AQ,1)</f>
        <v>1</v>
      </c>
      <c r="J1136">
        <f>SUMIFS(PG_Transactions!$G:$G,PG_Transactions!$AK:$AK,$H1136,PG_Transactions!$E:$E,"CAPTURE",PG_Transactions!$AQ:$AQ,1)</f>
        <v>8498</v>
      </c>
      <c r="K1136">
        <f t="shared" si="57"/>
        <v>0</v>
      </c>
      <c r="L1136" t="str">
        <f t="shared" si="58"/>
        <v>Amount Match</v>
      </c>
    </row>
    <row r="1137" spans="1:12" hidden="1" x14ac:dyDescent="0.3">
      <c r="A1137" t="s">
        <v>2287</v>
      </c>
      <c r="B1137" s="1">
        <v>46291</v>
      </c>
      <c r="C1137" t="s">
        <v>2288</v>
      </c>
      <c r="D1137" t="s">
        <v>51</v>
      </c>
      <c r="E1137" t="s">
        <v>17</v>
      </c>
      <c r="F1137">
        <v>1499</v>
      </c>
      <c r="G1137" t="s">
        <v>10</v>
      </c>
      <c r="H1137" t="str">
        <f t="shared" si="56"/>
        <v>ORD26001136</v>
      </c>
      <c r="I1137">
        <f>COUNTIFS(PG_Transactions!$AK:$AK,$H1137,PG_Transactions!$E:$E,"CAPTURE",PG_Transactions!$AQ:$AQ,1)</f>
        <v>1</v>
      </c>
      <c r="J1137">
        <f>SUMIFS(PG_Transactions!$G:$G,PG_Transactions!$AK:$AK,$H1137,PG_Transactions!$E:$E,"CAPTURE",PG_Transactions!$AQ:$AQ,1)</f>
        <v>1499</v>
      </c>
      <c r="K1137">
        <f t="shared" si="57"/>
        <v>0</v>
      </c>
      <c r="L1137" t="str">
        <f t="shared" si="58"/>
        <v>Amount Match</v>
      </c>
    </row>
    <row r="1138" spans="1:12" hidden="1" x14ac:dyDescent="0.3">
      <c r="A1138" t="s">
        <v>2289</v>
      </c>
      <c r="B1138" s="1">
        <v>46287</v>
      </c>
      <c r="C1138" t="s">
        <v>2290</v>
      </c>
      <c r="D1138" t="s">
        <v>41</v>
      </c>
      <c r="E1138" t="s">
        <v>9</v>
      </c>
      <c r="F1138">
        <v>8998</v>
      </c>
      <c r="G1138" t="s">
        <v>10</v>
      </c>
      <c r="H1138" t="str">
        <f t="shared" si="56"/>
        <v>ORD26001137</v>
      </c>
      <c r="I1138">
        <f>COUNTIFS(PG_Transactions!$AK:$AK,$H1138,PG_Transactions!$E:$E,"CAPTURE",PG_Transactions!$AQ:$AQ,1)</f>
        <v>1</v>
      </c>
      <c r="J1138">
        <f>SUMIFS(PG_Transactions!$G:$G,PG_Transactions!$AK:$AK,$H1138,PG_Transactions!$E:$E,"CAPTURE",PG_Transactions!$AQ:$AQ,1)</f>
        <v>8998</v>
      </c>
      <c r="K1138">
        <f t="shared" si="57"/>
        <v>0</v>
      </c>
      <c r="L1138" t="str">
        <f t="shared" si="58"/>
        <v>Amount Match</v>
      </c>
    </row>
    <row r="1139" spans="1:12" hidden="1" x14ac:dyDescent="0.3">
      <c r="A1139" t="s">
        <v>2291</v>
      </c>
      <c r="B1139" s="1">
        <v>46271</v>
      </c>
      <c r="C1139" t="s">
        <v>2292</v>
      </c>
      <c r="D1139" t="s">
        <v>38</v>
      </c>
      <c r="E1139" t="s">
        <v>9</v>
      </c>
      <c r="F1139">
        <v>9298</v>
      </c>
      <c r="G1139" t="s">
        <v>105</v>
      </c>
      <c r="H1139" t="str">
        <f t="shared" si="56"/>
        <v>ORD26001138</v>
      </c>
      <c r="I1139">
        <f>COUNTIFS(PG_Transactions!$AK:$AK,$H1139,PG_Transactions!$E:$E,"CAPTURE",PG_Transactions!$AQ:$AQ,1)</f>
        <v>0</v>
      </c>
      <c r="J1139">
        <f>SUMIFS(PG_Transactions!$G:$G,PG_Transactions!$AK:$AK,$H1139,PG_Transactions!$E:$E,"CAPTURE",PG_Transactions!$AQ:$AQ,1)</f>
        <v>0</v>
      </c>
      <c r="K1139">
        <f t="shared" si="57"/>
        <v>-9298</v>
      </c>
      <c r="L1139" t="str">
        <f t="shared" si="58"/>
        <v>No Capture</v>
      </c>
    </row>
    <row r="1140" spans="1:12" hidden="1" x14ac:dyDescent="0.3">
      <c r="A1140" t="s">
        <v>2293</v>
      </c>
      <c r="B1140" s="1">
        <v>46286</v>
      </c>
      <c r="C1140" t="s">
        <v>2294</v>
      </c>
      <c r="D1140" t="s">
        <v>32</v>
      </c>
      <c r="E1140" t="s">
        <v>44</v>
      </c>
      <c r="F1140">
        <v>3598</v>
      </c>
      <c r="G1140" t="s">
        <v>105</v>
      </c>
      <c r="H1140" t="str">
        <f t="shared" si="56"/>
        <v>ORD26001139</v>
      </c>
      <c r="I1140">
        <f>COUNTIFS(PG_Transactions!$AK:$AK,$H1140,PG_Transactions!$E:$E,"CAPTURE",PG_Transactions!$AQ:$AQ,1)</f>
        <v>0</v>
      </c>
      <c r="J1140">
        <f>SUMIFS(PG_Transactions!$G:$G,PG_Transactions!$AK:$AK,$H1140,PG_Transactions!$E:$E,"CAPTURE",PG_Transactions!$AQ:$AQ,1)</f>
        <v>0</v>
      </c>
      <c r="K1140">
        <f t="shared" si="57"/>
        <v>-3598</v>
      </c>
      <c r="L1140" t="str">
        <f t="shared" si="58"/>
        <v>No Capture</v>
      </c>
    </row>
    <row r="1141" spans="1:12" hidden="1" x14ac:dyDescent="0.3">
      <c r="A1141" t="s">
        <v>2295</v>
      </c>
      <c r="B1141" s="1">
        <v>46288</v>
      </c>
      <c r="C1141" t="s">
        <v>2296</v>
      </c>
      <c r="D1141" t="s">
        <v>51</v>
      </c>
      <c r="E1141" t="s">
        <v>9</v>
      </c>
      <c r="F1141">
        <v>299</v>
      </c>
      <c r="G1141" t="s">
        <v>10</v>
      </c>
      <c r="H1141" t="str">
        <f t="shared" si="56"/>
        <v>ORD26001140</v>
      </c>
      <c r="I1141">
        <f>COUNTIFS(PG_Transactions!$AK:$AK,$H1141,PG_Transactions!$E:$E,"CAPTURE",PG_Transactions!$AQ:$AQ,1)</f>
        <v>1</v>
      </c>
      <c r="J1141">
        <f>SUMIFS(PG_Transactions!$G:$G,PG_Transactions!$AK:$AK,$H1141,PG_Transactions!$E:$E,"CAPTURE",PG_Transactions!$AQ:$AQ,1)</f>
        <v>299</v>
      </c>
      <c r="K1141">
        <f t="shared" si="57"/>
        <v>0</v>
      </c>
      <c r="L1141" t="str">
        <f t="shared" si="58"/>
        <v>Amount Match</v>
      </c>
    </row>
    <row r="1142" spans="1:12" hidden="1" x14ac:dyDescent="0.3">
      <c r="A1142" t="s">
        <v>2297</v>
      </c>
      <c r="B1142" s="1">
        <v>46268</v>
      </c>
      <c r="C1142" t="s">
        <v>2298</v>
      </c>
      <c r="D1142" t="s">
        <v>16</v>
      </c>
      <c r="E1142" t="s">
        <v>9</v>
      </c>
      <c r="F1142">
        <v>499</v>
      </c>
      <c r="G1142" t="s">
        <v>70</v>
      </c>
      <c r="H1142" t="str">
        <f t="shared" si="56"/>
        <v>ORD26001141</v>
      </c>
      <c r="I1142">
        <f>COUNTIFS(PG_Transactions!$AK:$AK,$H1142,PG_Transactions!$E:$E,"CAPTURE",PG_Transactions!$AQ:$AQ,1)</f>
        <v>0</v>
      </c>
      <c r="J1142">
        <f>SUMIFS(PG_Transactions!$G:$G,PG_Transactions!$AK:$AK,$H1142,PG_Transactions!$E:$E,"CAPTURE",PG_Transactions!$AQ:$AQ,1)</f>
        <v>0</v>
      </c>
      <c r="K1142">
        <f t="shared" si="57"/>
        <v>-499</v>
      </c>
      <c r="L1142" t="str">
        <f t="shared" si="58"/>
        <v>No Capture</v>
      </c>
    </row>
    <row r="1143" spans="1:12" hidden="1" x14ac:dyDescent="0.3">
      <c r="A1143" t="s">
        <v>2299</v>
      </c>
      <c r="B1143" s="1">
        <v>46290</v>
      </c>
      <c r="C1143" t="s">
        <v>2300</v>
      </c>
      <c r="D1143" t="s">
        <v>13</v>
      </c>
      <c r="E1143" t="s">
        <v>9</v>
      </c>
      <c r="F1143">
        <v>10998</v>
      </c>
      <c r="G1143" t="s">
        <v>10</v>
      </c>
      <c r="H1143" t="str">
        <f t="shared" si="56"/>
        <v>ORD26001142</v>
      </c>
      <c r="I1143">
        <f>COUNTIFS(PG_Transactions!$AK:$AK,$H1143,PG_Transactions!$E:$E,"CAPTURE",PG_Transactions!$AQ:$AQ,1)</f>
        <v>1</v>
      </c>
      <c r="J1143">
        <f>SUMIFS(PG_Transactions!$G:$G,PG_Transactions!$AK:$AK,$H1143,PG_Transactions!$E:$E,"CAPTURE",PG_Transactions!$AQ:$AQ,1)</f>
        <v>10998</v>
      </c>
      <c r="K1143">
        <f t="shared" si="57"/>
        <v>0</v>
      </c>
      <c r="L1143" t="str">
        <f t="shared" si="58"/>
        <v>Amount Match</v>
      </c>
    </row>
    <row r="1144" spans="1:12" hidden="1" x14ac:dyDescent="0.3">
      <c r="A1144" t="s">
        <v>2301</v>
      </c>
      <c r="B1144" s="1">
        <v>46293</v>
      </c>
      <c r="C1144" t="s">
        <v>2302</v>
      </c>
      <c r="D1144" t="s">
        <v>13</v>
      </c>
      <c r="E1144" t="s">
        <v>9</v>
      </c>
      <c r="F1144">
        <v>799</v>
      </c>
      <c r="G1144" t="s">
        <v>10</v>
      </c>
      <c r="H1144" t="str">
        <f t="shared" si="56"/>
        <v>ORD26001143</v>
      </c>
      <c r="I1144">
        <f>COUNTIFS(PG_Transactions!$AK:$AK,$H1144,PG_Transactions!$E:$E,"CAPTURE",PG_Transactions!$AQ:$AQ,1)</f>
        <v>1</v>
      </c>
      <c r="J1144">
        <f>SUMIFS(PG_Transactions!$G:$G,PG_Transactions!$AK:$AK,$H1144,PG_Transactions!$E:$E,"CAPTURE",PG_Transactions!$AQ:$AQ,1)</f>
        <v>799</v>
      </c>
      <c r="K1144">
        <f t="shared" si="57"/>
        <v>0</v>
      </c>
      <c r="L1144" t="str">
        <f t="shared" si="58"/>
        <v>Amount Match</v>
      </c>
    </row>
    <row r="1145" spans="1:12" hidden="1" x14ac:dyDescent="0.3">
      <c r="A1145" t="s">
        <v>2303</v>
      </c>
      <c r="B1145" s="1">
        <v>46285</v>
      </c>
      <c r="C1145" t="s">
        <v>2304</v>
      </c>
      <c r="D1145" t="s">
        <v>51</v>
      </c>
      <c r="E1145" t="s">
        <v>17</v>
      </c>
      <c r="F1145">
        <v>7999</v>
      </c>
      <c r="G1145" t="s">
        <v>10</v>
      </c>
      <c r="H1145" t="str">
        <f t="shared" si="56"/>
        <v>ORD26001144</v>
      </c>
      <c r="I1145">
        <f>COUNTIFS(PG_Transactions!$AK:$AK,$H1145,PG_Transactions!$E:$E,"CAPTURE",PG_Transactions!$AQ:$AQ,1)</f>
        <v>1</v>
      </c>
      <c r="J1145">
        <f>SUMIFS(PG_Transactions!$G:$G,PG_Transactions!$AK:$AK,$H1145,PG_Transactions!$E:$E,"CAPTURE",PG_Transactions!$AQ:$AQ,1)</f>
        <v>7999</v>
      </c>
      <c r="K1145">
        <f t="shared" si="57"/>
        <v>0</v>
      </c>
      <c r="L1145" t="str">
        <f t="shared" si="58"/>
        <v>Amount Match</v>
      </c>
    </row>
    <row r="1146" spans="1:12" hidden="1" x14ac:dyDescent="0.3">
      <c r="A1146" t="s">
        <v>2305</v>
      </c>
      <c r="B1146" s="1">
        <v>46279</v>
      </c>
      <c r="C1146" t="s">
        <v>2306</v>
      </c>
      <c r="D1146" t="s">
        <v>24</v>
      </c>
      <c r="E1146" t="s">
        <v>9</v>
      </c>
      <c r="F1146">
        <v>299</v>
      </c>
      <c r="G1146" t="s">
        <v>10</v>
      </c>
      <c r="H1146" t="str">
        <f t="shared" si="56"/>
        <v>ORD26001145</v>
      </c>
      <c r="I1146">
        <f>COUNTIFS(PG_Transactions!$AK:$AK,$H1146,PG_Transactions!$E:$E,"CAPTURE",PG_Transactions!$AQ:$AQ,1)</f>
        <v>1</v>
      </c>
      <c r="J1146">
        <f>SUMIFS(PG_Transactions!$G:$G,PG_Transactions!$AK:$AK,$H1146,PG_Transactions!$E:$E,"CAPTURE",PG_Transactions!$AQ:$AQ,1)</f>
        <v>299</v>
      </c>
      <c r="K1146">
        <f t="shared" si="57"/>
        <v>0</v>
      </c>
      <c r="L1146" t="str">
        <f t="shared" si="58"/>
        <v>Amount Match</v>
      </c>
    </row>
    <row r="1147" spans="1:12" hidden="1" x14ac:dyDescent="0.3">
      <c r="A1147" t="s">
        <v>2307</v>
      </c>
      <c r="B1147" s="1">
        <v>46295</v>
      </c>
      <c r="C1147" t="s">
        <v>2308</v>
      </c>
      <c r="D1147" t="s">
        <v>65</v>
      </c>
      <c r="E1147" t="s">
        <v>17</v>
      </c>
      <c r="F1147">
        <v>999</v>
      </c>
      <c r="G1147" t="s">
        <v>10</v>
      </c>
      <c r="H1147" t="str">
        <f t="shared" si="56"/>
        <v>ORD26001146</v>
      </c>
      <c r="I1147">
        <f>COUNTIFS(PG_Transactions!$AK:$AK,$H1147,PG_Transactions!$E:$E,"CAPTURE",PG_Transactions!$AQ:$AQ,1)</f>
        <v>1</v>
      </c>
      <c r="J1147">
        <f>SUMIFS(PG_Transactions!$G:$G,PG_Transactions!$AK:$AK,$H1147,PG_Transactions!$E:$E,"CAPTURE",PG_Transactions!$AQ:$AQ,1)</f>
        <v>999</v>
      </c>
      <c r="K1147">
        <f t="shared" si="57"/>
        <v>0</v>
      </c>
      <c r="L1147" t="str">
        <f t="shared" si="58"/>
        <v>Amount Match</v>
      </c>
    </row>
    <row r="1148" spans="1:12" hidden="1" x14ac:dyDescent="0.3">
      <c r="A1148" t="s">
        <v>2309</v>
      </c>
      <c r="B1148" s="1">
        <v>46281</v>
      </c>
      <c r="C1148" t="s">
        <v>2310</v>
      </c>
      <c r="D1148" t="s">
        <v>16</v>
      </c>
      <c r="E1148" t="s">
        <v>17</v>
      </c>
      <c r="F1148">
        <v>7999</v>
      </c>
      <c r="G1148" t="s">
        <v>10</v>
      </c>
      <c r="H1148" t="str">
        <f t="shared" si="56"/>
        <v>ORD26001147</v>
      </c>
      <c r="I1148">
        <f>COUNTIFS(PG_Transactions!$AK:$AK,$H1148,PG_Transactions!$E:$E,"CAPTURE",PG_Transactions!$AQ:$AQ,1)</f>
        <v>1</v>
      </c>
      <c r="J1148">
        <f>SUMIFS(PG_Transactions!$G:$G,PG_Transactions!$AK:$AK,$H1148,PG_Transactions!$E:$E,"CAPTURE",PG_Transactions!$AQ:$AQ,1)</f>
        <v>7999</v>
      </c>
      <c r="K1148">
        <f t="shared" si="57"/>
        <v>0</v>
      </c>
      <c r="L1148" t="str">
        <f t="shared" si="58"/>
        <v>Amount Match</v>
      </c>
    </row>
    <row r="1149" spans="1:12" hidden="1" x14ac:dyDescent="0.3">
      <c r="A1149" t="s">
        <v>2311</v>
      </c>
      <c r="B1149" s="1">
        <v>46288</v>
      </c>
      <c r="C1149" t="s">
        <v>2312</v>
      </c>
      <c r="D1149" t="s">
        <v>65</v>
      </c>
      <c r="E1149" t="s">
        <v>9</v>
      </c>
      <c r="F1149">
        <v>5998</v>
      </c>
      <c r="G1149" t="s">
        <v>10</v>
      </c>
      <c r="H1149" t="str">
        <f t="shared" si="56"/>
        <v>ORD26001148</v>
      </c>
      <c r="I1149">
        <f>COUNTIFS(PG_Transactions!$AK:$AK,$H1149,PG_Transactions!$E:$E,"CAPTURE",PG_Transactions!$AQ:$AQ,1)</f>
        <v>1</v>
      </c>
      <c r="J1149">
        <f>SUMIFS(PG_Transactions!$G:$G,PG_Transactions!$AK:$AK,$H1149,PG_Transactions!$E:$E,"CAPTURE",PG_Transactions!$AQ:$AQ,1)</f>
        <v>5998</v>
      </c>
      <c r="K1149">
        <f t="shared" si="57"/>
        <v>0</v>
      </c>
      <c r="L1149" t="str">
        <f t="shared" si="58"/>
        <v>Amount Match</v>
      </c>
    </row>
    <row r="1150" spans="1:12" hidden="1" x14ac:dyDescent="0.3">
      <c r="A1150" t="s">
        <v>2313</v>
      </c>
      <c r="B1150" s="1">
        <v>46276</v>
      </c>
      <c r="C1150" t="s">
        <v>2314</v>
      </c>
      <c r="D1150" t="s">
        <v>27</v>
      </c>
      <c r="E1150" t="s">
        <v>44</v>
      </c>
      <c r="F1150">
        <v>1499</v>
      </c>
      <c r="G1150" t="s">
        <v>105</v>
      </c>
      <c r="H1150" t="str">
        <f t="shared" si="56"/>
        <v>ORD26001149</v>
      </c>
      <c r="I1150">
        <f>COUNTIFS(PG_Transactions!$AK:$AK,$H1150,PG_Transactions!$E:$E,"CAPTURE",PG_Transactions!$AQ:$AQ,1)</f>
        <v>0</v>
      </c>
      <c r="J1150">
        <f>SUMIFS(PG_Transactions!$G:$G,PG_Transactions!$AK:$AK,$H1150,PG_Transactions!$E:$E,"CAPTURE",PG_Transactions!$AQ:$AQ,1)</f>
        <v>0</v>
      </c>
      <c r="K1150">
        <f t="shared" si="57"/>
        <v>-1499</v>
      </c>
      <c r="L1150" t="str">
        <f t="shared" si="58"/>
        <v>No Capture</v>
      </c>
    </row>
    <row r="1151" spans="1:12" hidden="1" x14ac:dyDescent="0.3">
      <c r="A1151" t="s">
        <v>2315</v>
      </c>
      <c r="B1151" s="1">
        <v>46288</v>
      </c>
      <c r="C1151" t="s">
        <v>2316</v>
      </c>
      <c r="D1151" t="s">
        <v>16</v>
      </c>
      <c r="E1151" t="s">
        <v>17</v>
      </c>
      <c r="F1151">
        <v>5597</v>
      </c>
      <c r="G1151" t="s">
        <v>10</v>
      </c>
      <c r="H1151" t="str">
        <f t="shared" si="56"/>
        <v>ORD26001150</v>
      </c>
      <c r="I1151">
        <f>COUNTIFS(PG_Transactions!$AK:$AK,$H1151,PG_Transactions!$E:$E,"CAPTURE",PG_Transactions!$AQ:$AQ,1)</f>
        <v>1</v>
      </c>
      <c r="J1151">
        <f>SUMIFS(PG_Transactions!$G:$G,PG_Transactions!$AK:$AK,$H1151,PG_Transactions!$E:$E,"CAPTURE",PG_Transactions!$AQ:$AQ,1)</f>
        <v>5597</v>
      </c>
      <c r="K1151">
        <f t="shared" si="57"/>
        <v>0</v>
      </c>
      <c r="L1151" t="str">
        <f t="shared" si="58"/>
        <v>Amount Match</v>
      </c>
    </row>
    <row r="1152" spans="1:12" hidden="1" x14ac:dyDescent="0.3">
      <c r="A1152" t="s">
        <v>2317</v>
      </c>
      <c r="B1152" s="1">
        <v>46287</v>
      </c>
      <c r="C1152" t="s">
        <v>2318</v>
      </c>
      <c r="D1152" t="s">
        <v>51</v>
      </c>
      <c r="E1152" t="s">
        <v>17</v>
      </c>
      <c r="F1152">
        <v>499</v>
      </c>
      <c r="G1152" t="s">
        <v>56</v>
      </c>
      <c r="H1152" t="str">
        <f t="shared" si="56"/>
        <v>ORD26001151</v>
      </c>
      <c r="I1152">
        <f>COUNTIFS(PG_Transactions!$AK:$AK,$H1152,PG_Transactions!$E:$E,"CAPTURE",PG_Transactions!$AQ:$AQ,1)</f>
        <v>1</v>
      </c>
      <c r="J1152">
        <f>SUMIFS(PG_Transactions!$G:$G,PG_Transactions!$AK:$AK,$H1152,PG_Transactions!$E:$E,"CAPTURE",PG_Transactions!$AQ:$AQ,1)</f>
        <v>499</v>
      </c>
      <c r="K1152">
        <f t="shared" si="57"/>
        <v>0</v>
      </c>
      <c r="L1152" t="str">
        <f t="shared" si="58"/>
        <v>Amount Match</v>
      </c>
    </row>
    <row r="1153" spans="1:12" hidden="1" x14ac:dyDescent="0.3">
      <c r="A1153" t="s">
        <v>2319</v>
      </c>
      <c r="B1153" s="1">
        <v>46274</v>
      </c>
      <c r="C1153" t="s">
        <v>2320</v>
      </c>
      <c r="D1153" t="s">
        <v>51</v>
      </c>
      <c r="E1153" t="s">
        <v>9</v>
      </c>
      <c r="F1153">
        <v>1799</v>
      </c>
      <c r="G1153" t="s">
        <v>10</v>
      </c>
      <c r="H1153" t="str">
        <f t="shared" si="56"/>
        <v>ORD26001152</v>
      </c>
      <c r="I1153">
        <f>COUNTIFS(PG_Transactions!$AK:$AK,$H1153,PG_Transactions!$E:$E,"CAPTURE",PG_Transactions!$AQ:$AQ,1)</f>
        <v>1</v>
      </c>
      <c r="J1153">
        <f>SUMIFS(PG_Transactions!$G:$G,PG_Transactions!$AK:$AK,$H1153,PG_Transactions!$E:$E,"CAPTURE",PG_Transactions!$AQ:$AQ,1)</f>
        <v>1799</v>
      </c>
      <c r="K1153">
        <f t="shared" si="57"/>
        <v>0</v>
      </c>
      <c r="L1153" t="str">
        <f t="shared" si="58"/>
        <v>Amount Match</v>
      </c>
    </row>
    <row r="1154" spans="1:12" hidden="1" x14ac:dyDescent="0.3">
      <c r="A1154" t="s">
        <v>2321</v>
      </c>
      <c r="B1154" s="1">
        <v>46268</v>
      </c>
      <c r="C1154" t="s">
        <v>2322</v>
      </c>
      <c r="D1154" t="s">
        <v>41</v>
      </c>
      <c r="E1154" t="s">
        <v>9</v>
      </c>
      <c r="F1154">
        <v>3499</v>
      </c>
      <c r="G1154" t="s">
        <v>10</v>
      </c>
      <c r="H1154" t="str">
        <f t="shared" si="56"/>
        <v>ORD26001153</v>
      </c>
      <c r="I1154">
        <f>COUNTIFS(PG_Transactions!$AK:$AK,$H1154,PG_Transactions!$E:$E,"CAPTURE",PG_Transactions!$AQ:$AQ,1)</f>
        <v>1</v>
      </c>
      <c r="J1154">
        <f>SUMIFS(PG_Transactions!$G:$G,PG_Transactions!$AK:$AK,$H1154,PG_Transactions!$E:$E,"CAPTURE",PG_Transactions!$AQ:$AQ,1)</f>
        <v>3499</v>
      </c>
      <c r="K1154">
        <f t="shared" si="57"/>
        <v>0</v>
      </c>
      <c r="L1154" t="str">
        <f t="shared" si="58"/>
        <v>Amount Match</v>
      </c>
    </row>
    <row r="1155" spans="1:12" hidden="1" x14ac:dyDescent="0.3">
      <c r="A1155" t="s">
        <v>2323</v>
      </c>
      <c r="B1155" s="1">
        <v>46267</v>
      </c>
      <c r="C1155" t="s">
        <v>2324</v>
      </c>
      <c r="D1155" t="s">
        <v>16</v>
      </c>
      <c r="E1155" t="s">
        <v>33</v>
      </c>
      <c r="F1155">
        <v>1499</v>
      </c>
      <c r="G1155" t="s">
        <v>10</v>
      </c>
      <c r="H1155" t="str">
        <f t="shared" ref="H1155:H1218" si="59">UPPER(SUBSTITUTE(TRIM(A1155),"-",""))</f>
        <v>ORD26001154</v>
      </c>
      <c r="I1155">
        <f>COUNTIFS(PG_Transactions!$AK:$AK,$H1155,PG_Transactions!$E:$E,"CAPTURE",PG_Transactions!$AQ:$AQ,1)</f>
        <v>1</v>
      </c>
      <c r="J1155">
        <f>SUMIFS(PG_Transactions!$G:$G,PG_Transactions!$AK:$AK,$H1155,PG_Transactions!$E:$E,"CAPTURE",PG_Transactions!$AQ:$AQ,1)</f>
        <v>1499</v>
      </c>
      <c r="K1155">
        <f t="shared" ref="K1155:K1218" si="60">ROUND(J1155-F1155,2)</f>
        <v>0</v>
      </c>
      <c r="L1155" t="str">
        <f t="shared" ref="L1155:L1218" si="61">IF(I1155=0,"No Capture",IF(I1155&gt;1,"Multiple Capture Rows - Review",IF(ABS(K1155)&lt;0.01,"Amount Match",IF(K1155&lt;0,"Captured Less Than Order","Captured More Than Order"))))</f>
        <v>Amount Match</v>
      </c>
    </row>
    <row r="1156" spans="1:12" hidden="1" x14ac:dyDescent="0.3">
      <c r="A1156" t="s">
        <v>2325</v>
      </c>
      <c r="B1156" s="1">
        <v>46275</v>
      </c>
      <c r="C1156" t="s">
        <v>2326</v>
      </c>
      <c r="D1156" t="s">
        <v>41</v>
      </c>
      <c r="E1156" t="s">
        <v>44</v>
      </c>
      <c r="F1156">
        <v>2499</v>
      </c>
      <c r="G1156" t="s">
        <v>10</v>
      </c>
      <c r="H1156" t="str">
        <f t="shared" si="59"/>
        <v>ORD26001155</v>
      </c>
      <c r="I1156">
        <f>COUNTIFS(PG_Transactions!$AK:$AK,$H1156,PG_Transactions!$E:$E,"CAPTURE",PG_Transactions!$AQ:$AQ,1)</f>
        <v>1</v>
      </c>
      <c r="J1156">
        <f>SUMIFS(PG_Transactions!$G:$G,PG_Transactions!$AK:$AK,$H1156,PG_Transactions!$E:$E,"CAPTURE",PG_Transactions!$AQ:$AQ,1)</f>
        <v>2499</v>
      </c>
      <c r="K1156">
        <f t="shared" si="60"/>
        <v>0</v>
      </c>
      <c r="L1156" t="str">
        <f t="shared" si="61"/>
        <v>Amount Match</v>
      </c>
    </row>
    <row r="1157" spans="1:12" hidden="1" x14ac:dyDescent="0.3">
      <c r="A1157" t="s">
        <v>2327</v>
      </c>
      <c r="B1157" s="1">
        <v>46279</v>
      </c>
      <c r="C1157" t="s">
        <v>2328</v>
      </c>
      <c r="D1157" t="s">
        <v>38</v>
      </c>
      <c r="E1157" t="s">
        <v>9</v>
      </c>
      <c r="F1157">
        <v>999</v>
      </c>
      <c r="G1157" t="s">
        <v>10</v>
      </c>
      <c r="H1157" t="str">
        <f t="shared" si="59"/>
        <v>ORD26001156</v>
      </c>
      <c r="I1157">
        <f>COUNTIFS(PG_Transactions!$AK:$AK,$H1157,PG_Transactions!$E:$E,"CAPTURE",PG_Transactions!$AQ:$AQ,1)</f>
        <v>1</v>
      </c>
      <c r="J1157">
        <f>SUMIFS(PG_Transactions!$G:$G,PG_Transactions!$AK:$AK,$H1157,PG_Transactions!$E:$E,"CAPTURE",PG_Transactions!$AQ:$AQ,1)</f>
        <v>999</v>
      </c>
      <c r="K1157">
        <f t="shared" si="60"/>
        <v>0</v>
      </c>
      <c r="L1157" t="str">
        <f t="shared" si="61"/>
        <v>Amount Match</v>
      </c>
    </row>
    <row r="1158" spans="1:12" hidden="1" x14ac:dyDescent="0.3">
      <c r="A1158" t="s">
        <v>2329</v>
      </c>
      <c r="B1158" s="1">
        <v>46293</v>
      </c>
      <c r="C1158" t="s">
        <v>2330</v>
      </c>
      <c r="D1158" t="s">
        <v>51</v>
      </c>
      <c r="E1158" t="s">
        <v>9</v>
      </c>
      <c r="F1158">
        <v>9497</v>
      </c>
      <c r="G1158" t="s">
        <v>10</v>
      </c>
      <c r="H1158" t="str">
        <f t="shared" si="59"/>
        <v>ORD26001157</v>
      </c>
      <c r="I1158">
        <f>COUNTIFS(PG_Transactions!$AK:$AK,$H1158,PG_Transactions!$E:$E,"CAPTURE",PG_Transactions!$AQ:$AQ,1)</f>
        <v>1</v>
      </c>
      <c r="J1158">
        <f>SUMIFS(PG_Transactions!$G:$G,PG_Transactions!$AK:$AK,$H1158,PG_Transactions!$E:$E,"CAPTURE",PG_Transactions!$AQ:$AQ,1)</f>
        <v>9497</v>
      </c>
      <c r="K1158">
        <f t="shared" si="60"/>
        <v>0</v>
      </c>
      <c r="L1158" t="str">
        <f t="shared" si="61"/>
        <v>Amount Match</v>
      </c>
    </row>
    <row r="1159" spans="1:12" hidden="1" x14ac:dyDescent="0.3">
      <c r="A1159" t="s">
        <v>2331</v>
      </c>
      <c r="B1159" s="1">
        <v>46267</v>
      </c>
      <c r="C1159" t="s">
        <v>2332</v>
      </c>
      <c r="D1159" t="s">
        <v>65</v>
      </c>
      <c r="E1159" t="s">
        <v>9</v>
      </c>
      <c r="F1159">
        <v>1298</v>
      </c>
      <c r="G1159" t="s">
        <v>10</v>
      </c>
      <c r="H1159" t="str">
        <f t="shared" si="59"/>
        <v>ORD26001158</v>
      </c>
      <c r="I1159">
        <f>COUNTIFS(PG_Transactions!$AK:$AK,$H1159,PG_Transactions!$E:$E,"CAPTURE",PG_Transactions!$AQ:$AQ,1)</f>
        <v>1</v>
      </c>
      <c r="J1159">
        <f>SUMIFS(PG_Transactions!$G:$G,PG_Transactions!$AK:$AK,$H1159,PG_Transactions!$E:$E,"CAPTURE",PG_Transactions!$AQ:$AQ,1)</f>
        <v>1298</v>
      </c>
      <c r="K1159">
        <f t="shared" si="60"/>
        <v>0</v>
      </c>
      <c r="L1159" t="str">
        <f t="shared" si="61"/>
        <v>Amount Match</v>
      </c>
    </row>
    <row r="1160" spans="1:12" hidden="1" x14ac:dyDescent="0.3">
      <c r="A1160" t="s">
        <v>2333</v>
      </c>
      <c r="B1160" s="1">
        <v>46280</v>
      </c>
      <c r="C1160" t="s">
        <v>2334</v>
      </c>
      <c r="D1160" t="s">
        <v>51</v>
      </c>
      <c r="E1160" t="s">
        <v>9</v>
      </c>
      <c r="F1160">
        <v>3499</v>
      </c>
      <c r="G1160" t="s">
        <v>10</v>
      </c>
      <c r="H1160" t="str">
        <f t="shared" si="59"/>
        <v>ORD26001159</v>
      </c>
      <c r="I1160">
        <f>COUNTIFS(PG_Transactions!$AK:$AK,$H1160,PG_Transactions!$E:$E,"CAPTURE",PG_Transactions!$AQ:$AQ,1)</f>
        <v>1</v>
      </c>
      <c r="J1160">
        <f>SUMIFS(PG_Transactions!$G:$G,PG_Transactions!$AK:$AK,$H1160,PG_Transactions!$E:$E,"CAPTURE",PG_Transactions!$AQ:$AQ,1)</f>
        <v>3499</v>
      </c>
      <c r="K1160">
        <f t="shared" si="60"/>
        <v>0</v>
      </c>
      <c r="L1160" t="str">
        <f t="shared" si="61"/>
        <v>Amount Match</v>
      </c>
    </row>
    <row r="1161" spans="1:12" hidden="1" x14ac:dyDescent="0.3">
      <c r="A1161" t="s">
        <v>2335</v>
      </c>
      <c r="B1161" s="1">
        <v>46269</v>
      </c>
      <c r="C1161" t="s">
        <v>2336</v>
      </c>
      <c r="D1161" t="s">
        <v>38</v>
      </c>
      <c r="E1161" t="s">
        <v>9</v>
      </c>
      <c r="F1161">
        <v>349</v>
      </c>
      <c r="G1161" t="s">
        <v>10</v>
      </c>
      <c r="H1161" t="str">
        <f t="shared" si="59"/>
        <v>ORD26001160</v>
      </c>
      <c r="I1161">
        <f>COUNTIFS(PG_Transactions!$AK:$AK,$H1161,PG_Transactions!$E:$E,"CAPTURE",PG_Transactions!$AQ:$AQ,1)</f>
        <v>1</v>
      </c>
      <c r="J1161">
        <f>SUMIFS(PG_Transactions!$G:$G,PG_Transactions!$AK:$AK,$H1161,PG_Transactions!$E:$E,"CAPTURE",PG_Transactions!$AQ:$AQ,1)</f>
        <v>349</v>
      </c>
      <c r="K1161">
        <f t="shared" si="60"/>
        <v>0</v>
      </c>
      <c r="L1161" t="str">
        <f t="shared" si="61"/>
        <v>Amount Match</v>
      </c>
    </row>
    <row r="1162" spans="1:12" hidden="1" x14ac:dyDescent="0.3">
      <c r="A1162" t="s">
        <v>2337</v>
      </c>
      <c r="B1162" s="1">
        <v>46292</v>
      </c>
      <c r="C1162" t="s">
        <v>2338</v>
      </c>
      <c r="D1162" t="s">
        <v>65</v>
      </c>
      <c r="E1162" t="s">
        <v>17</v>
      </c>
      <c r="F1162">
        <v>2499</v>
      </c>
      <c r="G1162" t="s">
        <v>105</v>
      </c>
      <c r="H1162" t="str">
        <f t="shared" si="59"/>
        <v>ORD26001161</v>
      </c>
      <c r="I1162">
        <f>COUNTIFS(PG_Transactions!$AK:$AK,$H1162,PG_Transactions!$E:$E,"CAPTURE",PG_Transactions!$AQ:$AQ,1)</f>
        <v>0</v>
      </c>
      <c r="J1162">
        <f>SUMIFS(PG_Transactions!$G:$G,PG_Transactions!$AK:$AK,$H1162,PG_Transactions!$E:$E,"CAPTURE",PG_Transactions!$AQ:$AQ,1)</f>
        <v>0</v>
      </c>
      <c r="K1162">
        <f t="shared" si="60"/>
        <v>-2499</v>
      </c>
      <c r="L1162" t="str">
        <f t="shared" si="61"/>
        <v>No Capture</v>
      </c>
    </row>
    <row r="1163" spans="1:12" hidden="1" x14ac:dyDescent="0.3">
      <c r="A1163" t="s">
        <v>2339</v>
      </c>
      <c r="B1163" s="1">
        <v>46282</v>
      </c>
      <c r="C1163" t="s">
        <v>2340</v>
      </c>
      <c r="D1163" t="s">
        <v>8</v>
      </c>
      <c r="E1163" t="s">
        <v>9</v>
      </c>
      <c r="F1163">
        <v>1798</v>
      </c>
      <c r="G1163" t="s">
        <v>105</v>
      </c>
      <c r="H1163" t="str">
        <f t="shared" si="59"/>
        <v>ORD26001162</v>
      </c>
      <c r="I1163">
        <f>COUNTIFS(PG_Transactions!$AK:$AK,$H1163,PG_Transactions!$E:$E,"CAPTURE",PG_Transactions!$AQ:$AQ,1)</f>
        <v>0</v>
      </c>
      <c r="J1163">
        <f>SUMIFS(PG_Transactions!$G:$G,PG_Transactions!$AK:$AK,$H1163,PG_Transactions!$E:$E,"CAPTURE",PG_Transactions!$AQ:$AQ,1)</f>
        <v>0</v>
      </c>
      <c r="K1163">
        <f t="shared" si="60"/>
        <v>-1798</v>
      </c>
      <c r="L1163" t="str">
        <f t="shared" si="61"/>
        <v>No Capture</v>
      </c>
    </row>
    <row r="1164" spans="1:12" hidden="1" x14ac:dyDescent="0.3">
      <c r="A1164" t="s">
        <v>2341</v>
      </c>
      <c r="B1164" s="1">
        <v>46294</v>
      </c>
      <c r="C1164" t="s">
        <v>2342</v>
      </c>
      <c r="D1164" t="s">
        <v>16</v>
      </c>
      <c r="E1164" t="s">
        <v>44</v>
      </c>
      <c r="F1164">
        <v>299</v>
      </c>
      <c r="G1164" t="s">
        <v>10</v>
      </c>
      <c r="H1164" t="str">
        <f t="shared" si="59"/>
        <v>ORD26001163</v>
      </c>
      <c r="I1164">
        <f>COUNTIFS(PG_Transactions!$AK:$AK,$H1164,PG_Transactions!$E:$E,"CAPTURE",PG_Transactions!$AQ:$AQ,1)</f>
        <v>1</v>
      </c>
      <c r="J1164">
        <f>SUMIFS(PG_Transactions!$G:$G,PG_Transactions!$AK:$AK,$H1164,PG_Transactions!$E:$E,"CAPTURE",PG_Transactions!$AQ:$AQ,1)</f>
        <v>299</v>
      </c>
      <c r="K1164">
        <f t="shared" si="60"/>
        <v>0</v>
      </c>
      <c r="L1164" t="str">
        <f t="shared" si="61"/>
        <v>Amount Match</v>
      </c>
    </row>
    <row r="1165" spans="1:12" hidden="1" x14ac:dyDescent="0.3">
      <c r="A1165" t="s">
        <v>2343</v>
      </c>
      <c r="B1165" s="1">
        <v>46277</v>
      </c>
      <c r="C1165" t="s">
        <v>2344</v>
      </c>
      <c r="D1165" t="s">
        <v>24</v>
      </c>
      <c r="E1165" t="s">
        <v>9</v>
      </c>
      <c r="F1165">
        <v>8348</v>
      </c>
      <c r="G1165" t="s">
        <v>10</v>
      </c>
      <c r="H1165" t="str">
        <f t="shared" si="59"/>
        <v>ORD26001164</v>
      </c>
      <c r="I1165">
        <f>COUNTIFS(PG_Transactions!$AK:$AK,$H1165,PG_Transactions!$E:$E,"CAPTURE",PG_Transactions!$AQ:$AQ,1)</f>
        <v>1</v>
      </c>
      <c r="J1165">
        <f>SUMIFS(PG_Transactions!$G:$G,PG_Transactions!$AK:$AK,$H1165,PG_Transactions!$E:$E,"CAPTURE",PG_Transactions!$AQ:$AQ,1)</f>
        <v>8348</v>
      </c>
      <c r="K1165">
        <f t="shared" si="60"/>
        <v>0</v>
      </c>
      <c r="L1165" t="str">
        <f t="shared" si="61"/>
        <v>Amount Match</v>
      </c>
    </row>
    <row r="1166" spans="1:12" hidden="1" x14ac:dyDescent="0.3">
      <c r="A1166" t="s">
        <v>2345</v>
      </c>
      <c r="B1166" s="1">
        <v>46280</v>
      </c>
      <c r="C1166" t="s">
        <v>2346</v>
      </c>
      <c r="D1166" t="s">
        <v>27</v>
      </c>
      <c r="E1166" t="s">
        <v>44</v>
      </c>
      <c r="F1166">
        <v>6297</v>
      </c>
      <c r="G1166" t="s">
        <v>10</v>
      </c>
      <c r="H1166" t="str">
        <f t="shared" si="59"/>
        <v>ORD26001165</v>
      </c>
      <c r="I1166">
        <f>COUNTIFS(PG_Transactions!$AK:$AK,$H1166,PG_Transactions!$E:$E,"CAPTURE",PG_Transactions!$AQ:$AQ,1)</f>
        <v>1</v>
      </c>
      <c r="J1166">
        <f>SUMIFS(PG_Transactions!$G:$G,PG_Transactions!$AK:$AK,$H1166,PG_Transactions!$E:$E,"CAPTURE",PG_Transactions!$AQ:$AQ,1)</f>
        <v>6297</v>
      </c>
      <c r="K1166">
        <f t="shared" si="60"/>
        <v>0</v>
      </c>
      <c r="L1166" t="str">
        <f t="shared" si="61"/>
        <v>Amount Match</v>
      </c>
    </row>
    <row r="1167" spans="1:12" hidden="1" x14ac:dyDescent="0.3">
      <c r="A1167" t="s">
        <v>2347</v>
      </c>
      <c r="B1167" s="1">
        <v>46280</v>
      </c>
      <c r="C1167" t="s">
        <v>2348</v>
      </c>
      <c r="D1167" t="s">
        <v>51</v>
      </c>
      <c r="E1167" t="s">
        <v>44</v>
      </c>
      <c r="F1167">
        <v>3499</v>
      </c>
      <c r="G1167" t="s">
        <v>56</v>
      </c>
      <c r="H1167" t="str">
        <f t="shared" si="59"/>
        <v>ORD26001166</v>
      </c>
      <c r="I1167">
        <f>COUNTIFS(PG_Transactions!$AK:$AK,$H1167,PG_Transactions!$E:$E,"CAPTURE",PG_Transactions!$AQ:$AQ,1)</f>
        <v>1</v>
      </c>
      <c r="J1167">
        <f>SUMIFS(PG_Transactions!$G:$G,PG_Transactions!$AK:$AK,$H1167,PG_Transactions!$E:$E,"CAPTURE",PG_Transactions!$AQ:$AQ,1)</f>
        <v>3499</v>
      </c>
      <c r="K1167">
        <f t="shared" si="60"/>
        <v>0</v>
      </c>
      <c r="L1167" t="str">
        <f t="shared" si="61"/>
        <v>Amount Match</v>
      </c>
    </row>
    <row r="1168" spans="1:12" hidden="1" x14ac:dyDescent="0.3">
      <c r="A1168" t="s">
        <v>2349</v>
      </c>
      <c r="B1168" s="1">
        <v>46272</v>
      </c>
      <c r="C1168" t="s">
        <v>2350</v>
      </c>
      <c r="D1168" t="s">
        <v>8</v>
      </c>
      <c r="E1168" t="s">
        <v>9</v>
      </c>
      <c r="F1168">
        <v>4999</v>
      </c>
      <c r="G1168" t="s">
        <v>10</v>
      </c>
      <c r="H1168" t="str">
        <f t="shared" si="59"/>
        <v>ORD26001167</v>
      </c>
      <c r="I1168">
        <f>COUNTIFS(PG_Transactions!$AK:$AK,$H1168,PG_Transactions!$E:$E,"CAPTURE",PG_Transactions!$AQ:$AQ,1)</f>
        <v>1</v>
      </c>
      <c r="J1168">
        <f>SUMIFS(PG_Transactions!$G:$G,PG_Transactions!$AK:$AK,$H1168,PG_Transactions!$E:$E,"CAPTURE",PG_Transactions!$AQ:$AQ,1)</f>
        <v>4999</v>
      </c>
      <c r="K1168">
        <f t="shared" si="60"/>
        <v>0</v>
      </c>
      <c r="L1168" t="str">
        <f t="shared" si="61"/>
        <v>Amount Match</v>
      </c>
    </row>
    <row r="1169" spans="1:12" hidden="1" x14ac:dyDescent="0.3">
      <c r="A1169" t="s">
        <v>2351</v>
      </c>
      <c r="B1169" s="1">
        <v>46283</v>
      </c>
      <c r="C1169" t="s">
        <v>2352</v>
      </c>
      <c r="D1169" t="s">
        <v>8</v>
      </c>
      <c r="E1169" t="s">
        <v>9</v>
      </c>
      <c r="F1169">
        <v>1648</v>
      </c>
      <c r="G1169" t="s">
        <v>10</v>
      </c>
      <c r="H1169" t="str">
        <f t="shared" si="59"/>
        <v>ORD26001168</v>
      </c>
      <c r="I1169">
        <f>COUNTIFS(PG_Transactions!$AK:$AK,$H1169,PG_Transactions!$E:$E,"CAPTURE",PG_Transactions!$AQ:$AQ,1)</f>
        <v>1</v>
      </c>
      <c r="J1169">
        <f>SUMIFS(PG_Transactions!$G:$G,PG_Transactions!$AK:$AK,$H1169,PG_Transactions!$E:$E,"CAPTURE",PG_Transactions!$AQ:$AQ,1)</f>
        <v>1648</v>
      </c>
      <c r="K1169">
        <f t="shared" si="60"/>
        <v>0</v>
      </c>
      <c r="L1169" t="str">
        <f t="shared" si="61"/>
        <v>Amount Match</v>
      </c>
    </row>
    <row r="1170" spans="1:12" hidden="1" x14ac:dyDescent="0.3">
      <c r="A1170" t="s">
        <v>2353</v>
      </c>
      <c r="B1170" s="1">
        <v>46266</v>
      </c>
      <c r="C1170" t="s">
        <v>2354</v>
      </c>
      <c r="D1170" t="s">
        <v>51</v>
      </c>
      <c r="E1170" t="s">
        <v>9</v>
      </c>
      <c r="F1170">
        <v>499</v>
      </c>
      <c r="G1170" t="s">
        <v>10</v>
      </c>
      <c r="H1170" t="str">
        <f t="shared" si="59"/>
        <v>ORD26001169</v>
      </c>
      <c r="I1170">
        <f>COUNTIFS(PG_Transactions!$AK:$AK,$H1170,PG_Transactions!$E:$E,"CAPTURE",PG_Transactions!$AQ:$AQ,1)</f>
        <v>1</v>
      </c>
      <c r="J1170">
        <f>SUMIFS(PG_Transactions!$G:$G,PG_Transactions!$AK:$AK,$H1170,PG_Transactions!$E:$E,"CAPTURE",PG_Transactions!$AQ:$AQ,1)</f>
        <v>499</v>
      </c>
      <c r="K1170">
        <f t="shared" si="60"/>
        <v>0</v>
      </c>
      <c r="L1170" t="str">
        <f t="shared" si="61"/>
        <v>Amount Match</v>
      </c>
    </row>
    <row r="1171" spans="1:12" hidden="1" x14ac:dyDescent="0.3">
      <c r="A1171" t="s">
        <v>2355</v>
      </c>
      <c r="B1171" s="1">
        <v>46269</v>
      </c>
      <c r="C1171" t="s">
        <v>2356</v>
      </c>
      <c r="D1171" t="s">
        <v>27</v>
      </c>
      <c r="E1171" t="s">
        <v>17</v>
      </c>
      <c r="F1171">
        <v>1499</v>
      </c>
      <c r="G1171" t="s">
        <v>10</v>
      </c>
      <c r="H1171" t="str">
        <f t="shared" si="59"/>
        <v>ORD26001170</v>
      </c>
      <c r="I1171">
        <f>COUNTIFS(PG_Transactions!$AK:$AK,$H1171,PG_Transactions!$E:$E,"CAPTURE",PG_Transactions!$AQ:$AQ,1)</f>
        <v>1</v>
      </c>
      <c r="J1171">
        <f>SUMIFS(PG_Transactions!$G:$G,PG_Transactions!$AK:$AK,$H1171,PG_Transactions!$E:$E,"CAPTURE",PG_Transactions!$AQ:$AQ,1)</f>
        <v>1499</v>
      </c>
      <c r="K1171">
        <f t="shared" si="60"/>
        <v>0</v>
      </c>
      <c r="L1171" t="str">
        <f t="shared" si="61"/>
        <v>Amount Match</v>
      </c>
    </row>
    <row r="1172" spans="1:12" hidden="1" x14ac:dyDescent="0.3">
      <c r="A1172" t="s">
        <v>2357</v>
      </c>
      <c r="B1172" s="1">
        <v>46270</v>
      </c>
      <c r="C1172" t="s">
        <v>2358</v>
      </c>
      <c r="D1172" t="s">
        <v>24</v>
      </c>
      <c r="E1172" t="s">
        <v>9</v>
      </c>
      <c r="F1172">
        <v>2999</v>
      </c>
      <c r="G1172" t="s">
        <v>10</v>
      </c>
      <c r="H1172" t="str">
        <f t="shared" si="59"/>
        <v>ORD26001171</v>
      </c>
      <c r="I1172">
        <f>COUNTIFS(PG_Transactions!$AK:$AK,$H1172,PG_Transactions!$E:$E,"CAPTURE",PG_Transactions!$AQ:$AQ,1)</f>
        <v>1</v>
      </c>
      <c r="J1172">
        <f>SUMIFS(PG_Transactions!$G:$G,PG_Transactions!$AK:$AK,$H1172,PG_Transactions!$E:$E,"CAPTURE",PG_Transactions!$AQ:$AQ,1)</f>
        <v>2999</v>
      </c>
      <c r="K1172">
        <f t="shared" si="60"/>
        <v>0</v>
      </c>
      <c r="L1172" t="str">
        <f t="shared" si="61"/>
        <v>Amount Match</v>
      </c>
    </row>
    <row r="1173" spans="1:12" hidden="1" x14ac:dyDescent="0.3">
      <c r="A1173" t="s">
        <v>2359</v>
      </c>
      <c r="B1173" s="1">
        <v>46280</v>
      </c>
      <c r="C1173" t="s">
        <v>2360</v>
      </c>
      <c r="D1173" t="s">
        <v>41</v>
      </c>
      <c r="E1173" t="s">
        <v>9</v>
      </c>
      <c r="F1173">
        <v>2298</v>
      </c>
      <c r="G1173" t="s">
        <v>10</v>
      </c>
      <c r="H1173" t="str">
        <f t="shared" si="59"/>
        <v>ORD26001172</v>
      </c>
      <c r="I1173">
        <f>COUNTIFS(PG_Transactions!$AK:$AK,$H1173,PG_Transactions!$E:$E,"CAPTURE",PG_Transactions!$AQ:$AQ,1)</f>
        <v>1</v>
      </c>
      <c r="J1173">
        <f>SUMIFS(PG_Transactions!$G:$G,PG_Transactions!$AK:$AK,$H1173,PG_Transactions!$E:$E,"CAPTURE",PG_Transactions!$AQ:$AQ,1)</f>
        <v>2298</v>
      </c>
      <c r="K1173">
        <f t="shared" si="60"/>
        <v>0</v>
      </c>
      <c r="L1173" t="str">
        <f t="shared" si="61"/>
        <v>Amount Match</v>
      </c>
    </row>
    <row r="1174" spans="1:12" hidden="1" x14ac:dyDescent="0.3">
      <c r="A1174" t="s">
        <v>2361</v>
      </c>
      <c r="B1174" s="1">
        <v>46285</v>
      </c>
      <c r="C1174" t="s">
        <v>2362</v>
      </c>
      <c r="D1174" t="s">
        <v>41</v>
      </c>
      <c r="E1174" t="s">
        <v>9</v>
      </c>
      <c r="F1174">
        <v>1299</v>
      </c>
      <c r="G1174" t="s">
        <v>10</v>
      </c>
      <c r="H1174" t="str">
        <f t="shared" si="59"/>
        <v>ORD26001173</v>
      </c>
      <c r="I1174">
        <f>COUNTIFS(PG_Transactions!$AK:$AK,$H1174,PG_Transactions!$E:$E,"CAPTURE",PG_Transactions!$AQ:$AQ,1)</f>
        <v>1</v>
      </c>
      <c r="J1174">
        <f>SUMIFS(PG_Transactions!$G:$G,PG_Transactions!$AK:$AK,$H1174,PG_Transactions!$E:$E,"CAPTURE",PG_Transactions!$AQ:$AQ,1)</f>
        <v>1299</v>
      </c>
      <c r="K1174">
        <f t="shared" si="60"/>
        <v>0</v>
      </c>
      <c r="L1174" t="str">
        <f t="shared" si="61"/>
        <v>Amount Match</v>
      </c>
    </row>
    <row r="1175" spans="1:12" hidden="1" x14ac:dyDescent="0.3">
      <c r="A1175" t="s">
        <v>2363</v>
      </c>
      <c r="B1175" s="1">
        <v>46280</v>
      </c>
      <c r="C1175" t="s">
        <v>2364</v>
      </c>
      <c r="D1175" t="s">
        <v>38</v>
      </c>
      <c r="E1175" t="s">
        <v>44</v>
      </c>
      <c r="F1175">
        <v>6597</v>
      </c>
      <c r="G1175" t="s">
        <v>10</v>
      </c>
      <c r="H1175" t="str">
        <f t="shared" si="59"/>
        <v>ORD26001174</v>
      </c>
      <c r="I1175">
        <f>COUNTIFS(PG_Transactions!$AK:$AK,$H1175,PG_Transactions!$E:$E,"CAPTURE",PG_Transactions!$AQ:$AQ,1)</f>
        <v>1</v>
      </c>
      <c r="J1175">
        <f>SUMIFS(PG_Transactions!$G:$G,PG_Transactions!$AK:$AK,$H1175,PG_Transactions!$E:$E,"CAPTURE",PG_Transactions!$AQ:$AQ,1)</f>
        <v>6597</v>
      </c>
      <c r="K1175">
        <f t="shared" si="60"/>
        <v>0</v>
      </c>
      <c r="L1175" t="str">
        <f t="shared" si="61"/>
        <v>Amount Match</v>
      </c>
    </row>
    <row r="1176" spans="1:12" hidden="1" x14ac:dyDescent="0.3">
      <c r="A1176" t="s">
        <v>2365</v>
      </c>
      <c r="B1176" s="1">
        <v>46268</v>
      </c>
      <c r="C1176" t="s">
        <v>2366</v>
      </c>
      <c r="D1176" t="s">
        <v>32</v>
      </c>
      <c r="E1176" t="s">
        <v>44</v>
      </c>
      <c r="F1176">
        <v>1499</v>
      </c>
      <c r="G1176" t="s">
        <v>10</v>
      </c>
      <c r="H1176" t="str">
        <f t="shared" si="59"/>
        <v>ORD26001175</v>
      </c>
      <c r="I1176">
        <f>COUNTIFS(PG_Transactions!$AK:$AK,$H1176,PG_Transactions!$E:$E,"CAPTURE",PG_Transactions!$AQ:$AQ,1)</f>
        <v>1</v>
      </c>
      <c r="J1176">
        <f>SUMIFS(PG_Transactions!$G:$G,PG_Transactions!$AK:$AK,$H1176,PG_Transactions!$E:$E,"CAPTURE",PG_Transactions!$AQ:$AQ,1)</f>
        <v>1499</v>
      </c>
      <c r="K1176">
        <f t="shared" si="60"/>
        <v>0</v>
      </c>
      <c r="L1176" t="str">
        <f t="shared" si="61"/>
        <v>Amount Match</v>
      </c>
    </row>
    <row r="1177" spans="1:12" hidden="1" x14ac:dyDescent="0.3">
      <c r="A1177" t="s">
        <v>2367</v>
      </c>
      <c r="B1177" s="1">
        <v>46270</v>
      </c>
      <c r="C1177" t="s">
        <v>2368</v>
      </c>
      <c r="D1177" t="s">
        <v>16</v>
      </c>
      <c r="E1177" t="s">
        <v>33</v>
      </c>
      <c r="F1177">
        <v>2999</v>
      </c>
      <c r="G1177" t="s">
        <v>105</v>
      </c>
      <c r="H1177" t="str">
        <f t="shared" si="59"/>
        <v>ORD26001176</v>
      </c>
      <c r="I1177">
        <f>COUNTIFS(PG_Transactions!$AK:$AK,$H1177,PG_Transactions!$E:$E,"CAPTURE",PG_Transactions!$AQ:$AQ,1)</f>
        <v>0</v>
      </c>
      <c r="J1177">
        <f>SUMIFS(PG_Transactions!$G:$G,PG_Transactions!$AK:$AK,$H1177,PG_Transactions!$E:$E,"CAPTURE",PG_Transactions!$AQ:$AQ,1)</f>
        <v>0</v>
      </c>
      <c r="K1177">
        <f t="shared" si="60"/>
        <v>-2999</v>
      </c>
      <c r="L1177" t="str">
        <f t="shared" si="61"/>
        <v>No Capture</v>
      </c>
    </row>
    <row r="1178" spans="1:12" hidden="1" x14ac:dyDescent="0.3">
      <c r="A1178" t="s">
        <v>2369</v>
      </c>
      <c r="B1178" s="1">
        <v>46275</v>
      </c>
      <c r="C1178" t="s">
        <v>2370</v>
      </c>
      <c r="D1178" t="s">
        <v>38</v>
      </c>
      <c r="E1178" t="s">
        <v>9</v>
      </c>
      <c r="F1178" s="2">
        <v>2098</v>
      </c>
      <c r="G1178" t="s">
        <v>10</v>
      </c>
      <c r="H1178" t="str">
        <f t="shared" si="59"/>
        <v>ORD26001177</v>
      </c>
      <c r="I1178">
        <f>COUNTIFS(PG_Transactions!$AK:$AK,$H1178,PG_Transactions!$E:$E,"CAPTURE",PG_Transactions!$AQ:$AQ,1)</f>
        <v>1</v>
      </c>
      <c r="J1178">
        <f>SUMIFS(PG_Transactions!$G:$G,PG_Transactions!$AK:$AK,$H1178,PG_Transactions!$E:$E,"CAPTURE",PG_Transactions!$AQ:$AQ,1)</f>
        <v>2098</v>
      </c>
      <c r="K1178">
        <f t="shared" si="60"/>
        <v>0</v>
      </c>
      <c r="L1178" t="str">
        <f t="shared" si="61"/>
        <v>Amount Match</v>
      </c>
    </row>
    <row r="1179" spans="1:12" hidden="1" x14ac:dyDescent="0.3">
      <c r="A1179" t="s">
        <v>2371</v>
      </c>
      <c r="B1179" s="1">
        <v>46279</v>
      </c>
      <c r="C1179" t="s">
        <v>2372</v>
      </c>
      <c r="D1179" t="s">
        <v>41</v>
      </c>
      <c r="E1179" t="s">
        <v>17</v>
      </c>
      <c r="F1179">
        <v>1848</v>
      </c>
      <c r="G1179" t="s">
        <v>10</v>
      </c>
      <c r="H1179" t="str">
        <f t="shared" si="59"/>
        <v>ORD26001178</v>
      </c>
      <c r="I1179">
        <f>COUNTIFS(PG_Transactions!$AK:$AK,$H1179,PG_Transactions!$E:$E,"CAPTURE",PG_Transactions!$AQ:$AQ,1)</f>
        <v>1</v>
      </c>
      <c r="J1179">
        <f>SUMIFS(PG_Transactions!$G:$G,PG_Transactions!$AK:$AK,$H1179,PG_Transactions!$E:$E,"CAPTURE",PG_Transactions!$AQ:$AQ,1)</f>
        <v>1848</v>
      </c>
      <c r="K1179">
        <f t="shared" si="60"/>
        <v>0</v>
      </c>
      <c r="L1179" t="str">
        <f t="shared" si="61"/>
        <v>Amount Match</v>
      </c>
    </row>
    <row r="1180" spans="1:12" hidden="1" x14ac:dyDescent="0.3">
      <c r="A1180" t="s">
        <v>2373</v>
      </c>
      <c r="B1180" s="1">
        <v>46274</v>
      </c>
      <c r="C1180" t="s">
        <v>2374</v>
      </c>
      <c r="D1180" t="s">
        <v>24</v>
      </c>
      <c r="E1180" t="s">
        <v>9</v>
      </c>
      <c r="F1180">
        <v>5348</v>
      </c>
      <c r="G1180" t="s">
        <v>10</v>
      </c>
      <c r="H1180" t="str">
        <f t="shared" si="59"/>
        <v>ORD26001179</v>
      </c>
      <c r="I1180">
        <f>COUNTIFS(PG_Transactions!$AK:$AK,$H1180,PG_Transactions!$E:$E,"CAPTURE",PG_Transactions!$AQ:$AQ,1)</f>
        <v>1</v>
      </c>
      <c r="J1180">
        <f>SUMIFS(PG_Transactions!$G:$G,PG_Transactions!$AK:$AK,$H1180,PG_Transactions!$E:$E,"CAPTURE",PG_Transactions!$AQ:$AQ,1)</f>
        <v>5348</v>
      </c>
      <c r="K1180">
        <f t="shared" si="60"/>
        <v>0</v>
      </c>
      <c r="L1180" t="str">
        <f t="shared" si="61"/>
        <v>Amount Match</v>
      </c>
    </row>
    <row r="1181" spans="1:12" hidden="1" x14ac:dyDescent="0.3">
      <c r="A1181" t="s">
        <v>2375</v>
      </c>
      <c r="B1181" s="1">
        <v>46271</v>
      </c>
      <c r="C1181" t="s">
        <v>2376</v>
      </c>
      <c r="D1181" t="s">
        <v>41</v>
      </c>
      <c r="E1181" t="s">
        <v>9</v>
      </c>
      <c r="F1181">
        <v>7999</v>
      </c>
      <c r="G1181" t="s">
        <v>10</v>
      </c>
      <c r="H1181" t="str">
        <f t="shared" si="59"/>
        <v>ORD26001180</v>
      </c>
      <c r="I1181">
        <f>COUNTIFS(PG_Transactions!$AK:$AK,$H1181,PG_Transactions!$E:$E,"CAPTURE",PG_Transactions!$AQ:$AQ,1)</f>
        <v>1</v>
      </c>
      <c r="J1181">
        <f>SUMIFS(PG_Transactions!$G:$G,PG_Transactions!$AK:$AK,$H1181,PG_Transactions!$E:$E,"CAPTURE",PG_Transactions!$AQ:$AQ,1)</f>
        <v>7999</v>
      </c>
      <c r="K1181">
        <f t="shared" si="60"/>
        <v>0</v>
      </c>
      <c r="L1181" t="str">
        <f t="shared" si="61"/>
        <v>Amount Match</v>
      </c>
    </row>
    <row r="1182" spans="1:12" hidden="1" x14ac:dyDescent="0.3">
      <c r="A1182" t="s">
        <v>2377</v>
      </c>
      <c r="B1182" s="1">
        <v>46284</v>
      </c>
      <c r="C1182" t="s">
        <v>2378</v>
      </c>
      <c r="D1182" t="s">
        <v>51</v>
      </c>
      <c r="E1182" t="s">
        <v>33</v>
      </c>
      <c r="F1182">
        <v>9497</v>
      </c>
      <c r="G1182" t="s">
        <v>10</v>
      </c>
      <c r="H1182" t="str">
        <f t="shared" si="59"/>
        <v>ORD26001181</v>
      </c>
      <c r="I1182">
        <f>COUNTIFS(PG_Transactions!$AK:$AK,$H1182,PG_Transactions!$E:$E,"CAPTURE",PG_Transactions!$AQ:$AQ,1)</f>
        <v>1</v>
      </c>
      <c r="J1182">
        <f>SUMIFS(PG_Transactions!$G:$G,PG_Transactions!$AK:$AK,$H1182,PG_Transactions!$E:$E,"CAPTURE",PG_Transactions!$AQ:$AQ,1)</f>
        <v>9497</v>
      </c>
      <c r="K1182">
        <f t="shared" si="60"/>
        <v>0</v>
      </c>
      <c r="L1182" t="str">
        <f t="shared" si="61"/>
        <v>Amount Match</v>
      </c>
    </row>
    <row r="1183" spans="1:12" hidden="1" x14ac:dyDescent="0.3">
      <c r="A1183" t="s">
        <v>2379</v>
      </c>
      <c r="B1183" s="1">
        <v>46272</v>
      </c>
      <c r="C1183" t="s">
        <v>2380</v>
      </c>
      <c r="D1183" t="s">
        <v>8</v>
      </c>
      <c r="E1183" t="s">
        <v>17</v>
      </c>
      <c r="F1183">
        <v>349</v>
      </c>
      <c r="G1183" t="s">
        <v>10</v>
      </c>
      <c r="H1183" t="str">
        <f t="shared" si="59"/>
        <v>ORD26001182</v>
      </c>
      <c r="I1183">
        <f>COUNTIFS(PG_Transactions!$AK:$AK,$H1183,PG_Transactions!$E:$E,"CAPTURE",PG_Transactions!$AQ:$AQ,1)</f>
        <v>1</v>
      </c>
      <c r="J1183">
        <f>SUMIFS(PG_Transactions!$G:$G,PG_Transactions!$AK:$AK,$H1183,PG_Transactions!$E:$E,"CAPTURE",PG_Transactions!$AQ:$AQ,1)</f>
        <v>349</v>
      </c>
      <c r="K1183">
        <f t="shared" si="60"/>
        <v>0</v>
      </c>
      <c r="L1183" t="str">
        <f t="shared" si="61"/>
        <v>Amount Match</v>
      </c>
    </row>
    <row r="1184" spans="1:12" hidden="1" x14ac:dyDescent="0.3">
      <c r="A1184" t="s">
        <v>2381</v>
      </c>
      <c r="B1184" s="1">
        <v>46279</v>
      </c>
      <c r="C1184" t="s">
        <v>2382</v>
      </c>
      <c r="D1184" t="s">
        <v>24</v>
      </c>
      <c r="E1184" t="s">
        <v>9</v>
      </c>
      <c r="F1184">
        <v>598</v>
      </c>
      <c r="G1184" t="s">
        <v>10</v>
      </c>
      <c r="H1184" t="str">
        <f t="shared" si="59"/>
        <v>ORD26001183</v>
      </c>
      <c r="I1184">
        <f>COUNTIFS(PG_Transactions!$AK:$AK,$H1184,PG_Transactions!$E:$E,"CAPTURE",PG_Transactions!$AQ:$AQ,1)</f>
        <v>1</v>
      </c>
      <c r="J1184">
        <f>SUMIFS(PG_Transactions!$G:$G,PG_Transactions!$AK:$AK,$H1184,PG_Transactions!$E:$E,"CAPTURE",PG_Transactions!$AQ:$AQ,1)</f>
        <v>598</v>
      </c>
      <c r="K1184">
        <f t="shared" si="60"/>
        <v>0</v>
      </c>
      <c r="L1184" t="str">
        <f t="shared" si="61"/>
        <v>Amount Match</v>
      </c>
    </row>
    <row r="1185" spans="1:12" hidden="1" x14ac:dyDescent="0.3">
      <c r="A1185" t="s">
        <v>2383</v>
      </c>
      <c r="B1185" s="1">
        <v>46280</v>
      </c>
      <c r="C1185" t="s">
        <v>2384</v>
      </c>
      <c r="D1185" t="s">
        <v>32</v>
      </c>
      <c r="E1185" t="s">
        <v>17</v>
      </c>
      <c r="F1185">
        <v>12297</v>
      </c>
      <c r="G1185" t="s">
        <v>56</v>
      </c>
      <c r="H1185" t="str">
        <f t="shared" si="59"/>
        <v>ORD26001184</v>
      </c>
      <c r="I1185">
        <f>COUNTIFS(PG_Transactions!$AK:$AK,$H1185,PG_Transactions!$E:$E,"CAPTURE",PG_Transactions!$AQ:$AQ,1)</f>
        <v>1</v>
      </c>
      <c r="J1185">
        <f>SUMIFS(PG_Transactions!$G:$G,PG_Transactions!$AK:$AK,$H1185,PG_Transactions!$E:$E,"CAPTURE",PG_Transactions!$AQ:$AQ,1)</f>
        <v>12297</v>
      </c>
      <c r="K1185">
        <f t="shared" si="60"/>
        <v>0</v>
      </c>
      <c r="L1185" t="str">
        <f t="shared" si="61"/>
        <v>Amount Match</v>
      </c>
    </row>
    <row r="1186" spans="1:12" hidden="1" x14ac:dyDescent="0.3">
      <c r="A1186" t="s">
        <v>2385</v>
      </c>
      <c r="B1186" s="1">
        <v>46285</v>
      </c>
      <c r="C1186" t="s">
        <v>1020</v>
      </c>
      <c r="D1186" t="s">
        <v>32</v>
      </c>
      <c r="E1186" t="s">
        <v>17</v>
      </c>
      <c r="F1186">
        <v>4498</v>
      </c>
      <c r="G1186" t="s">
        <v>10</v>
      </c>
      <c r="H1186" t="str">
        <f t="shared" si="59"/>
        <v>ORD26001185</v>
      </c>
      <c r="I1186">
        <f>COUNTIFS(PG_Transactions!$AK:$AK,$H1186,PG_Transactions!$E:$E,"CAPTURE",PG_Transactions!$AQ:$AQ,1)</f>
        <v>1</v>
      </c>
      <c r="J1186">
        <f>SUMIFS(PG_Transactions!$G:$G,PG_Transactions!$AK:$AK,$H1186,PG_Transactions!$E:$E,"CAPTURE",PG_Transactions!$AQ:$AQ,1)</f>
        <v>4498</v>
      </c>
      <c r="K1186">
        <f t="shared" si="60"/>
        <v>0</v>
      </c>
      <c r="L1186" t="str">
        <f t="shared" si="61"/>
        <v>Amount Match</v>
      </c>
    </row>
    <row r="1187" spans="1:12" hidden="1" x14ac:dyDescent="0.3">
      <c r="A1187" t="s">
        <v>2386</v>
      </c>
      <c r="B1187" s="1">
        <v>46268</v>
      </c>
      <c r="C1187" t="s">
        <v>2387</v>
      </c>
      <c r="D1187" t="s">
        <v>13</v>
      </c>
      <c r="E1187" t="s">
        <v>9</v>
      </c>
      <c r="F1187">
        <v>499</v>
      </c>
      <c r="G1187" t="s">
        <v>10</v>
      </c>
      <c r="H1187" t="str">
        <f t="shared" si="59"/>
        <v>ORD26001186</v>
      </c>
      <c r="I1187">
        <f>COUNTIFS(PG_Transactions!$AK:$AK,$H1187,PG_Transactions!$E:$E,"CAPTURE",PG_Transactions!$AQ:$AQ,1)</f>
        <v>1</v>
      </c>
      <c r="J1187">
        <f>SUMIFS(PG_Transactions!$G:$G,PG_Transactions!$AK:$AK,$H1187,PG_Transactions!$E:$E,"CAPTURE",PG_Transactions!$AQ:$AQ,1)</f>
        <v>499</v>
      </c>
      <c r="K1187">
        <f t="shared" si="60"/>
        <v>0</v>
      </c>
      <c r="L1187" t="str">
        <f t="shared" si="61"/>
        <v>Amount Match</v>
      </c>
    </row>
    <row r="1188" spans="1:12" hidden="1" x14ac:dyDescent="0.3">
      <c r="A1188" t="s">
        <v>2388</v>
      </c>
      <c r="B1188" s="1">
        <v>46293</v>
      </c>
      <c r="C1188" t="s">
        <v>2389</v>
      </c>
      <c r="D1188" t="s">
        <v>16</v>
      </c>
      <c r="E1188" t="s">
        <v>9</v>
      </c>
      <c r="F1188">
        <v>599</v>
      </c>
      <c r="G1188" t="s">
        <v>10</v>
      </c>
      <c r="H1188" t="str">
        <f t="shared" si="59"/>
        <v>ORD26001187</v>
      </c>
      <c r="I1188">
        <f>COUNTIFS(PG_Transactions!$AK:$AK,$H1188,PG_Transactions!$E:$E,"CAPTURE",PG_Transactions!$AQ:$AQ,1)</f>
        <v>1</v>
      </c>
      <c r="J1188">
        <f>SUMIFS(PG_Transactions!$G:$G,PG_Transactions!$AK:$AK,$H1188,PG_Transactions!$E:$E,"CAPTURE",PG_Transactions!$AQ:$AQ,1)</f>
        <v>599</v>
      </c>
      <c r="K1188">
        <f t="shared" si="60"/>
        <v>0</v>
      </c>
      <c r="L1188" t="str">
        <f t="shared" si="61"/>
        <v>Amount Match</v>
      </c>
    </row>
    <row r="1189" spans="1:12" hidden="1" x14ac:dyDescent="0.3">
      <c r="A1189" t="s">
        <v>2390</v>
      </c>
      <c r="B1189" s="1">
        <v>46292</v>
      </c>
      <c r="C1189" t="s">
        <v>2391</v>
      </c>
      <c r="D1189" t="s">
        <v>51</v>
      </c>
      <c r="E1189" t="s">
        <v>9</v>
      </c>
      <c r="F1189">
        <v>14797</v>
      </c>
      <c r="G1189" t="s">
        <v>10</v>
      </c>
      <c r="H1189" t="str">
        <f t="shared" si="59"/>
        <v>ORD26001188</v>
      </c>
      <c r="I1189">
        <f>COUNTIFS(PG_Transactions!$AK:$AK,$H1189,PG_Transactions!$E:$E,"CAPTURE",PG_Transactions!$AQ:$AQ,1)</f>
        <v>1</v>
      </c>
      <c r="J1189">
        <f>SUMIFS(PG_Transactions!$G:$G,PG_Transactions!$AK:$AK,$H1189,PG_Transactions!$E:$E,"CAPTURE",PG_Transactions!$AQ:$AQ,1)</f>
        <v>14797</v>
      </c>
      <c r="K1189">
        <f t="shared" si="60"/>
        <v>0</v>
      </c>
      <c r="L1189" t="str">
        <f t="shared" si="61"/>
        <v>Amount Match</v>
      </c>
    </row>
    <row r="1190" spans="1:12" hidden="1" x14ac:dyDescent="0.3">
      <c r="A1190" t="s">
        <v>2392</v>
      </c>
      <c r="B1190" s="1">
        <v>46281</v>
      </c>
      <c r="C1190" t="s">
        <v>2393</v>
      </c>
      <c r="D1190" t="s">
        <v>24</v>
      </c>
      <c r="E1190" t="s">
        <v>9</v>
      </c>
      <c r="F1190">
        <v>648</v>
      </c>
      <c r="G1190" t="s">
        <v>10</v>
      </c>
      <c r="H1190" t="str">
        <f t="shared" si="59"/>
        <v>ORD26001189</v>
      </c>
      <c r="I1190">
        <f>COUNTIFS(PG_Transactions!$AK:$AK,$H1190,PG_Transactions!$E:$E,"CAPTURE",PG_Transactions!$AQ:$AQ,1)</f>
        <v>1</v>
      </c>
      <c r="J1190">
        <f>SUMIFS(PG_Transactions!$G:$G,PG_Transactions!$AK:$AK,$H1190,PG_Transactions!$E:$E,"CAPTURE",PG_Transactions!$AQ:$AQ,1)</f>
        <v>648</v>
      </c>
      <c r="K1190">
        <f t="shared" si="60"/>
        <v>0</v>
      </c>
      <c r="L1190" t="str">
        <f t="shared" si="61"/>
        <v>Amount Match</v>
      </c>
    </row>
    <row r="1191" spans="1:12" hidden="1" x14ac:dyDescent="0.3">
      <c r="A1191" t="s">
        <v>2394</v>
      </c>
      <c r="B1191" s="1">
        <v>46281</v>
      </c>
      <c r="C1191" t="s">
        <v>2395</v>
      </c>
      <c r="D1191" t="s">
        <v>27</v>
      </c>
      <c r="E1191" t="s">
        <v>9</v>
      </c>
      <c r="F1191">
        <v>7999</v>
      </c>
      <c r="G1191" t="s">
        <v>10</v>
      </c>
      <c r="H1191" t="str">
        <f t="shared" si="59"/>
        <v>ORD26001190</v>
      </c>
      <c r="I1191">
        <f>COUNTIFS(PG_Transactions!$AK:$AK,$H1191,PG_Transactions!$E:$E,"CAPTURE",PG_Transactions!$AQ:$AQ,1)</f>
        <v>1</v>
      </c>
      <c r="J1191">
        <f>SUMIFS(PG_Transactions!$G:$G,PG_Transactions!$AK:$AK,$H1191,PG_Transactions!$E:$E,"CAPTURE",PG_Transactions!$AQ:$AQ,1)</f>
        <v>7999</v>
      </c>
      <c r="K1191">
        <f t="shared" si="60"/>
        <v>0</v>
      </c>
      <c r="L1191" t="str">
        <f t="shared" si="61"/>
        <v>Amount Match</v>
      </c>
    </row>
    <row r="1192" spans="1:12" hidden="1" x14ac:dyDescent="0.3">
      <c r="A1192" t="s">
        <v>2396</v>
      </c>
      <c r="B1192" s="1">
        <v>46292</v>
      </c>
      <c r="C1192" t="s">
        <v>2397</v>
      </c>
      <c r="D1192" t="s">
        <v>16</v>
      </c>
      <c r="E1192" t="s">
        <v>17</v>
      </c>
      <c r="F1192">
        <v>1298</v>
      </c>
      <c r="G1192" t="s">
        <v>10</v>
      </c>
      <c r="H1192" t="str">
        <f t="shared" si="59"/>
        <v>ORD26001191</v>
      </c>
      <c r="I1192">
        <f>COUNTIFS(PG_Transactions!$AK:$AK,$H1192,PG_Transactions!$E:$E,"CAPTURE",PG_Transactions!$AQ:$AQ,1)</f>
        <v>1</v>
      </c>
      <c r="J1192">
        <f>SUMIFS(PG_Transactions!$G:$G,PG_Transactions!$AK:$AK,$H1192,PG_Transactions!$E:$E,"CAPTURE",PG_Transactions!$AQ:$AQ,1)</f>
        <v>1298</v>
      </c>
      <c r="K1192">
        <f t="shared" si="60"/>
        <v>0</v>
      </c>
      <c r="L1192" t="str">
        <f t="shared" si="61"/>
        <v>Amount Match</v>
      </c>
    </row>
    <row r="1193" spans="1:12" hidden="1" x14ac:dyDescent="0.3">
      <c r="A1193" t="s">
        <v>2398</v>
      </c>
      <c r="B1193" s="1">
        <v>46293</v>
      </c>
      <c r="C1193" t="s">
        <v>2399</v>
      </c>
      <c r="D1193" t="s">
        <v>65</v>
      </c>
      <c r="E1193" t="s">
        <v>17</v>
      </c>
      <c r="F1193">
        <v>5998</v>
      </c>
      <c r="G1193" t="s">
        <v>10</v>
      </c>
      <c r="H1193" t="str">
        <f t="shared" si="59"/>
        <v>ORD26001192</v>
      </c>
      <c r="I1193">
        <f>COUNTIFS(PG_Transactions!$AK:$AK,$H1193,PG_Transactions!$E:$E,"CAPTURE",PG_Transactions!$AQ:$AQ,1)</f>
        <v>1</v>
      </c>
      <c r="J1193">
        <f>SUMIFS(PG_Transactions!$G:$G,PG_Transactions!$AK:$AK,$H1193,PG_Transactions!$E:$E,"CAPTURE",PG_Transactions!$AQ:$AQ,1)</f>
        <v>5998</v>
      </c>
      <c r="K1193">
        <f t="shared" si="60"/>
        <v>0</v>
      </c>
      <c r="L1193" t="str">
        <f t="shared" si="61"/>
        <v>Amount Match</v>
      </c>
    </row>
    <row r="1194" spans="1:12" hidden="1" x14ac:dyDescent="0.3">
      <c r="A1194" t="s">
        <v>2400</v>
      </c>
      <c r="B1194" s="1">
        <v>46281</v>
      </c>
      <c r="C1194" t="s">
        <v>2401</v>
      </c>
      <c r="D1194" t="s">
        <v>24</v>
      </c>
      <c r="E1194" t="s">
        <v>17</v>
      </c>
      <c r="F1194">
        <v>3298</v>
      </c>
      <c r="G1194" t="s">
        <v>10</v>
      </c>
      <c r="H1194" t="str">
        <f t="shared" si="59"/>
        <v>ORD26001193</v>
      </c>
      <c r="I1194">
        <f>COUNTIFS(PG_Transactions!$AK:$AK,$H1194,PG_Transactions!$E:$E,"CAPTURE",PG_Transactions!$AQ:$AQ,1)</f>
        <v>1</v>
      </c>
      <c r="J1194">
        <f>SUMIFS(PG_Transactions!$G:$G,PG_Transactions!$AK:$AK,$H1194,PG_Transactions!$E:$E,"CAPTURE",PG_Transactions!$AQ:$AQ,1)</f>
        <v>3298</v>
      </c>
      <c r="K1194">
        <f t="shared" si="60"/>
        <v>0</v>
      </c>
      <c r="L1194" t="str">
        <f t="shared" si="61"/>
        <v>Amount Match</v>
      </c>
    </row>
    <row r="1195" spans="1:12" hidden="1" x14ac:dyDescent="0.3">
      <c r="A1195" t="s">
        <v>2402</v>
      </c>
      <c r="B1195" s="1">
        <v>46273</v>
      </c>
      <c r="C1195" t="s">
        <v>2403</v>
      </c>
      <c r="D1195" t="s">
        <v>32</v>
      </c>
      <c r="E1195" t="s">
        <v>9</v>
      </c>
      <c r="F1195">
        <v>2397</v>
      </c>
      <c r="G1195" t="s">
        <v>10</v>
      </c>
      <c r="H1195" t="str">
        <f t="shared" si="59"/>
        <v>ORD26001194</v>
      </c>
      <c r="I1195">
        <f>COUNTIFS(PG_Transactions!$AK:$AK,$H1195,PG_Transactions!$E:$E,"CAPTURE",PG_Transactions!$AQ:$AQ,1)</f>
        <v>1</v>
      </c>
      <c r="J1195">
        <f>SUMIFS(PG_Transactions!$G:$G,PG_Transactions!$AK:$AK,$H1195,PG_Transactions!$E:$E,"CAPTURE",PG_Transactions!$AQ:$AQ,1)</f>
        <v>2397</v>
      </c>
      <c r="K1195">
        <f t="shared" si="60"/>
        <v>0</v>
      </c>
      <c r="L1195" t="str">
        <f t="shared" si="61"/>
        <v>Amount Match</v>
      </c>
    </row>
    <row r="1196" spans="1:12" hidden="1" x14ac:dyDescent="0.3">
      <c r="A1196" t="s">
        <v>2404</v>
      </c>
      <c r="B1196" s="1">
        <v>46294</v>
      </c>
      <c r="C1196" t="s">
        <v>2405</v>
      </c>
      <c r="D1196" t="s">
        <v>24</v>
      </c>
      <c r="E1196" t="s">
        <v>44</v>
      </c>
      <c r="F1196">
        <v>3147</v>
      </c>
      <c r="G1196" t="s">
        <v>10</v>
      </c>
      <c r="H1196" t="str">
        <f t="shared" si="59"/>
        <v>ORD26001195</v>
      </c>
      <c r="I1196">
        <f>COUNTIFS(PG_Transactions!$AK:$AK,$H1196,PG_Transactions!$E:$E,"CAPTURE",PG_Transactions!$AQ:$AQ,1)</f>
        <v>1</v>
      </c>
      <c r="J1196">
        <f>SUMIFS(PG_Transactions!$G:$G,PG_Transactions!$AK:$AK,$H1196,PG_Transactions!$E:$E,"CAPTURE",PG_Transactions!$AQ:$AQ,1)</f>
        <v>3147</v>
      </c>
      <c r="K1196">
        <f t="shared" si="60"/>
        <v>0</v>
      </c>
      <c r="L1196" t="str">
        <f t="shared" si="61"/>
        <v>Amount Match</v>
      </c>
    </row>
    <row r="1197" spans="1:12" hidden="1" x14ac:dyDescent="0.3">
      <c r="A1197" t="s">
        <v>2406</v>
      </c>
      <c r="B1197" s="1">
        <v>46288</v>
      </c>
      <c r="C1197" t="s">
        <v>2407</v>
      </c>
      <c r="D1197" t="s">
        <v>24</v>
      </c>
      <c r="E1197" t="s">
        <v>9</v>
      </c>
      <c r="F1197">
        <v>798</v>
      </c>
      <c r="G1197" t="s">
        <v>10</v>
      </c>
      <c r="H1197" t="str">
        <f t="shared" si="59"/>
        <v>ORD26001196</v>
      </c>
      <c r="I1197">
        <f>COUNTIFS(PG_Transactions!$AK:$AK,$H1197,PG_Transactions!$E:$E,"CAPTURE",PG_Transactions!$AQ:$AQ,1)</f>
        <v>1</v>
      </c>
      <c r="J1197">
        <f>SUMIFS(PG_Transactions!$G:$G,PG_Transactions!$AK:$AK,$H1197,PG_Transactions!$E:$E,"CAPTURE",PG_Transactions!$AQ:$AQ,1)</f>
        <v>798</v>
      </c>
      <c r="K1197">
        <f t="shared" si="60"/>
        <v>0</v>
      </c>
      <c r="L1197" t="str">
        <f t="shared" si="61"/>
        <v>Amount Match</v>
      </c>
    </row>
    <row r="1198" spans="1:12" hidden="1" x14ac:dyDescent="0.3">
      <c r="A1198" t="s">
        <v>2408</v>
      </c>
      <c r="B1198" s="1">
        <v>46273</v>
      </c>
      <c r="C1198" t="s">
        <v>2409</v>
      </c>
      <c r="D1198" t="s">
        <v>24</v>
      </c>
      <c r="E1198" t="s">
        <v>9</v>
      </c>
      <c r="F1198">
        <v>3098</v>
      </c>
      <c r="G1198" t="s">
        <v>105</v>
      </c>
      <c r="H1198" t="str">
        <f t="shared" si="59"/>
        <v>ORD26001197</v>
      </c>
      <c r="I1198">
        <f>COUNTIFS(PG_Transactions!$AK:$AK,$H1198,PG_Transactions!$E:$E,"CAPTURE",PG_Transactions!$AQ:$AQ,1)</f>
        <v>0</v>
      </c>
      <c r="J1198">
        <f>SUMIFS(PG_Transactions!$G:$G,PG_Transactions!$AK:$AK,$H1198,PG_Transactions!$E:$E,"CAPTURE",PG_Transactions!$AQ:$AQ,1)</f>
        <v>0</v>
      </c>
      <c r="K1198">
        <f t="shared" si="60"/>
        <v>-3098</v>
      </c>
      <c r="L1198" t="str">
        <f t="shared" si="61"/>
        <v>No Capture</v>
      </c>
    </row>
    <row r="1199" spans="1:12" hidden="1" x14ac:dyDescent="0.3">
      <c r="A1199" t="s">
        <v>2410</v>
      </c>
      <c r="B1199" s="1">
        <v>46270</v>
      </c>
      <c r="C1199" t="s">
        <v>2411</v>
      </c>
      <c r="E1199" t="s">
        <v>44</v>
      </c>
      <c r="F1199">
        <v>3499</v>
      </c>
      <c r="G1199" t="s">
        <v>10</v>
      </c>
      <c r="H1199" t="str">
        <f t="shared" si="59"/>
        <v>ORD26001198</v>
      </c>
      <c r="I1199">
        <f>COUNTIFS(PG_Transactions!$AK:$AK,$H1199,PG_Transactions!$E:$E,"CAPTURE",PG_Transactions!$AQ:$AQ,1)</f>
        <v>1</v>
      </c>
      <c r="J1199">
        <f>SUMIFS(PG_Transactions!$G:$G,PG_Transactions!$AK:$AK,$H1199,PG_Transactions!$E:$E,"CAPTURE",PG_Transactions!$AQ:$AQ,1)</f>
        <v>3499</v>
      </c>
      <c r="K1199">
        <f t="shared" si="60"/>
        <v>0</v>
      </c>
      <c r="L1199" t="str">
        <f t="shared" si="61"/>
        <v>Amount Match</v>
      </c>
    </row>
    <row r="1200" spans="1:12" hidden="1" x14ac:dyDescent="0.3">
      <c r="A1200" t="s">
        <v>2412</v>
      </c>
      <c r="B1200" s="1">
        <v>46291</v>
      </c>
      <c r="C1200" t="s">
        <v>2413</v>
      </c>
      <c r="D1200" t="s">
        <v>24</v>
      </c>
      <c r="E1200" t="s">
        <v>9</v>
      </c>
      <c r="F1200">
        <v>12998</v>
      </c>
      <c r="G1200" t="s">
        <v>10</v>
      </c>
      <c r="H1200" t="str">
        <f t="shared" si="59"/>
        <v>ORD26001199</v>
      </c>
      <c r="I1200">
        <f>COUNTIFS(PG_Transactions!$AK:$AK,$H1200,PG_Transactions!$E:$E,"CAPTURE",PG_Transactions!$AQ:$AQ,1)</f>
        <v>1</v>
      </c>
      <c r="J1200">
        <f>SUMIFS(PG_Transactions!$G:$G,PG_Transactions!$AK:$AK,$H1200,PG_Transactions!$E:$E,"CAPTURE",PG_Transactions!$AQ:$AQ,1)</f>
        <v>12998</v>
      </c>
      <c r="K1200">
        <f t="shared" si="60"/>
        <v>0</v>
      </c>
      <c r="L1200" t="str">
        <f t="shared" si="61"/>
        <v>Amount Match</v>
      </c>
    </row>
    <row r="1201" spans="1:12" hidden="1" x14ac:dyDescent="0.3">
      <c r="A1201" t="s">
        <v>2414</v>
      </c>
      <c r="B1201" s="1">
        <v>46270</v>
      </c>
      <c r="C1201" t="s">
        <v>2415</v>
      </c>
      <c r="D1201" t="s">
        <v>24</v>
      </c>
      <c r="E1201" t="s">
        <v>9</v>
      </c>
      <c r="F1201">
        <v>599</v>
      </c>
      <c r="G1201" t="s">
        <v>10</v>
      </c>
      <c r="H1201" t="str">
        <f t="shared" si="59"/>
        <v>ORD26001200</v>
      </c>
      <c r="I1201">
        <f>COUNTIFS(PG_Transactions!$AK:$AK,$H1201,PG_Transactions!$E:$E,"CAPTURE",PG_Transactions!$AQ:$AQ,1)</f>
        <v>1</v>
      </c>
      <c r="J1201">
        <f>SUMIFS(PG_Transactions!$G:$G,PG_Transactions!$AK:$AK,$H1201,PG_Transactions!$E:$E,"CAPTURE",PG_Transactions!$AQ:$AQ,1)</f>
        <v>599</v>
      </c>
      <c r="K1201">
        <f t="shared" si="60"/>
        <v>0</v>
      </c>
      <c r="L1201" t="str">
        <f t="shared" si="61"/>
        <v>Amount Match</v>
      </c>
    </row>
    <row r="1202" spans="1:12" hidden="1" x14ac:dyDescent="0.3">
      <c r="A1202" t="s">
        <v>2416</v>
      </c>
      <c r="B1202" s="1">
        <v>46275</v>
      </c>
      <c r="C1202" t="s">
        <v>2417</v>
      </c>
      <c r="D1202" t="s">
        <v>32</v>
      </c>
      <c r="E1202" t="s">
        <v>44</v>
      </c>
      <c r="F1202">
        <v>599</v>
      </c>
      <c r="G1202" t="s">
        <v>10</v>
      </c>
      <c r="H1202" t="str">
        <f t="shared" si="59"/>
        <v>ORD26001201</v>
      </c>
      <c r="I1202">
        <f>COUNTIFS(PG_Transactions!$AK:$AK,$H1202,PG_Transactions!$E:$E,"CAPTURE",PG_Transactions!$AQ:$AQ,1)</f>
        <v>1</v>
      </c>
      <c r="J1202">
        <f>SUMIFS(PG_Transactions!$G:$G,PG_Transactions!$AK:$AK,$H1202,PG_Transactions!$E:$E,"CAPTURE",PG_Transactions!$AQ:$AQ,1)</f>
        <v>599</v>
      </c>
      <c r="K1202">
        <f t="shared" si="60"/>
        <v>0</v>
      </c>
      <c r="L1202" t="str">
        <f t="shared" si="61"/>
        <v>Amount Match</v>
      </c>
    </row>
    <row r="1203" spans="1:12" hidden="1" x14ac:dyDescent="0.3">
      <c r="A1203" t="s">
        <v>2418</v>
      </c>
      <c r="B1203" s="1">
        <v>46277</v>
      </c>
      <c r="C1203" t="s">
        <v>2419</v>
      </c>
      <c r="D1203" t="s">
        <v>41</v>
      </c>
      <c r="E1203" t="s">
        <v>9</v>
      </c>
      <c r="F1203">
        <v>8997</v>
      </c>
      <c r="G1203" t="s">
        <v>10</v>
      </c>
      <c r="H1203" t="str">
        <f t="shared" si="59"/>
        <v>ORD26001202</v>
      </c>
      <c r="I1203">
        <f>COUNTIFS(PG_Transactions!$AK:$AK,$H1203,PG_Transactions!$E:$E,"CAPTURE",PG_Transactions!$AQ:$AQ,1)</f>
        <v>1</v>
      </c>
      <c r="J1203">
        <f>SUMIFS(PG_Transactions!$G:$G,PG_Transactions!$AK:$AK,$H1203,PG_Transactions!$E:$E,"CAPTURE",PG_Transactions!$AQ:$AQ,1)</f>
        <v>8997</v>
      </c>
      <c r="K1203">
        <f t="shared" si="60"/>
        <v>0</v>
      </c>
      <c r="L1203" t="str">
        <f t="shared" si="61"/>
        <v>Amount Match</v>
      </c>
    </row>
    <row r="1204" spans="1:12" hidden="1" x14ac:dyDescent="0.3">
      <c r="A1204" t="s">
        <v>2420</v>
      </c>
      <c r="B1204" s="1">
        <v>46279</v>
      </c>
      <c r="C1204" t="s">
        <v>2421</v>
      </c>
      <c r="D1204" t="s">
        <v>32</v>
      </c>
      <c r="E1204" t="s">
        <v>17</v>
      </c>
      <c r="F1204">
        <v>2499</v>
      </c>
      <c r="G1204" t="s">
        <v>10</v>
      </c>
      <c r="H1204" t="str">
        <f t="shared" si="59"/>
        <v>ORD26001203</v>
      </c>
      <c r="I1204">
        <f>COUNTIFS(PG_Transactions!$AK:$AK,$H1204,PG_Transactions!$E:$E,"CAPTURE",PG_Transactions!$AQ:$AQ,1)</f>
        <v>1</v>
      </c>
      <c r="J1204">
        <f>SUMIFS(PG_Transactions!$G:$G,PG_Transactions!$AK:$AK,$H1204,PG_Transactions!$E:$E,"CAPTURE",PG_Transactions!$AQ:$AQ,1)</f>
        <v>2499</v>
      </c>
      <c r="K1204">
        <f t="shared" si="60"/>
        <v>0</v>
      </c>
      <c r="L1204" t="str">
        <f t="shared" si="61"/>
        <v>Amount Match</v>
      </c>
    </row>
    <row r="1205" spans="1:12" hidden="1" x14ac:dyDescent="0.3">
      <c r="A1205" t="s">
        <v>2422</v>
      </c>
      <c r="B1205" s="1">
        <v>46276</v>
      </c>
      <c r="C1205" t="s">
        <v>2423</v>
      </c>
      <c r="D1205" t="s">
        <v>51</v>
      </c>
      <c r="E1205" t="s">
        <v>33</v>
      </c>
      <c r="F1205">
        <v>4999</v>
      </c>
      <c r="G1205" t="s">
        <v>10</v>
      </c>
      <c r="H1205" t="str">
        <f t="shared" si="59"/>
        <v>ORD26001204</v>
      </c>
      <c r="I1205">
        <f>COUNTIFS(PG_Transactions!$AK:$AK,$H1205,PG_Transactions!$E:$E,"CAPTURE",PG_Transactions!$AQ:$AQ,1)</f>
        <v>1</v>
      </c>
      <c r="J1205">
        <f>SUMIFS(PG_Transactions!$G:$G,PG_Transactions!$AK:$AK,$H1205,PG_Transactions!$E:$E,"CAPTURE",PG_Transactions!$AQ:$AQ,1)</f>
        <v>4999</v>
      </c>
      <c r="K1205">
        <f t="shared" si="60"/>
        <v>0</v>
      </c>
      <c r="L1205" t="str">
        <f t="shared" si="61"/>
        <v>Amount Match</v>
      </c>
    </row>
    <row r="1206" spans="1:12" hidden="1" x14ac:dyDescent="0.3">
      <c r="A1206" t="s">
        <v>2424</v>
      </c>
      <c r="B1206" s="1">
        <v>46293</v>
      </c>
      <c r="C1206" t="s">
        <v>2425</v>
      </c>
      <c r="D1206" t="s">
        <v>24</v>
      </c>
      <c r="E1206" t="s">
        <v>17</v>
      </c>
      <c r="F1206">
        <v>12297</v>
      </c>
      <c r="G1206" t="s">
        <v>10</v>
      </c>
      <c r="H1206" t="str">
        <f t="shared" si="59"/>
        <v>ORD26001205</v>
      </c>
      <c r="I1206">
        <f>COUNTIFS(PG_Transactions!$AK:$AK,$H1206,PG_Transactions!$E:$E,"CAPTURE",PG_Transactions!$AQ:$AQ,1)</f>
        <v>1</v>
      </c>
      <c r="J1206">
        <f>SUMIFS(PG_Transactions!$G:$G,PG_Transactions!$AK:$AK,$H1206,PG_Transactions!$E:$E,"CAPTURE",PG_Transactions!$AQ:$AQ,1)</f>
        <v>12297</v>
      </c>
      <c r="K1206">
        <f t="shared" si="60"/>
        <v>0</v>
      </c>
      <c r="L1206" t="str">
        <f t="shared" si="61"/>
        <v>Amount Match</v>
      </c>
    </row>
    <row r="1207" spans="1:12" hidden="1" x14ac:dyDescent="0.3">
      <c r="A1207" t="s">
        <v>2426</v>
      </c>
      <c r="B1207" s="1">
        <v>46292</v>
      </c>
      <c r="C1207" t="s">
        <v>2427</v>
      </c>
      <c r="D1207" t="s">
        <v>38</v>
      </c>
      <c r="E1207" t="s">
        <v>17</v>
      </c>
      <c r="F1207">
        <v>349</v>
      </c>
      <c r="G1207" t="s">
        <v>10</v>
      </c>
      <c r="H1207" t="str">
        <f t="shared" si="59"/>
        <v>ORD26001206</v>
      </c>
      <c r="I1207">
        <f>COUNTIFS(PG_Transactions!$AK:$AK,$H1207,PG_Transactions!$E:$E,"CAPTURE",PG_Transactions!$AQ:$AQ,1)</f>
        <v>1</v>
      </c>
      <c r="J1207">
        <f>SUMIFS(PG_Transactions!$G:$G,PG_Transactions!$AK:$AK,$H1207,PG_Transactions!$E:$E,"CAPTURE",PG_Transactions!$AQ:$AQ,1)</f>
        <v>349</v>
      </c>
      <c r="K1207">
        <f t="shared" si="60"/>
        <v>0</v>
      </c>
      <c r="L1207" t="str">
        <f t="shared" si="61"/>
        <v>Amount Match</v>
      </c>
    </row>
    <row r="1208" spans="1:12" hidden="1" x14ac:dyDescent="0.3">
      <c r="A1208" t="s">
        <v>2428</v>
      </c>
      <c r="B1208" s="1">
        <v>46267</v>
      </c>
      <c r="C1208" t="s">
        <v>2429</v>
      </c>
      <c r="D1208" t="s">
        <v>51</v>
      </c>
      <c r="E1208" t="s">
        <v>33</v>
      </c>
      <c r="F1208">
        <v>848</v>
      </c>
      <c r="G1208" t="s">
        <v>10</v>
      </c>
      <c r="H1208" t="str">
        <f t="shared" si="59"/>
        <v>ORD26001207</v>
      </c>
      <c r="I1208">
        <f>COUNTIFS(PG_Transactions!$AK:$AK,$H1208,PG_Transactions!$E:$E,"CAPTURE",PG_Transactions!$AQ:$AQ,1)</f>
        <v>1</v>
      </c>
      <c r="J1208">
        <f>SUMIFS(PG_Transactions!$G:$G,PG_Transactions!$AK:$AK,$H1208,PG_Transactions!$E:$E,"CAPTURE",PG_Transactions!$AQ:$AQ,1)</f>
        <v>848</v>
      </c>
      <c r="K1208">
        <f t="shared" si="60"/>
        <v>0</v>
      </c>
      <c r="L1208" t="str">
        <f t="shared" si="61"/>
        <v>Amount Match</v>
      </c>
    </row>
    <row r="1209" spans="1:12" hidden="1" x14ac:dyDescent="0.3">
      <c r="A1209" t="s">
        <v>2430</v>
      </c>
      <c r="B1209" s="1">
        <v>46289</v>
      </c>
      <c r="C1209" t="s">
        <v>2431</v>
      </c>
      <c r="D1209" t="s">
        <v>51</v>
      </c>
      <c r="E1209" t="s">
        <v>9</v>
      </c>
      <c r="F1209">
        <v>3499</v>
      </c>
      <c r="G1209" t="s">
        <v>10</v>
      </c>
      <c r="H1209" t="str">
        <f t="shared" si="59"/>
        <v>ORD26001208</v>
      </c>
      <c r="I1209">
        <f>COUNTIFS(PG_Transactions!$AK:$AK,$H1209,PG_Transactions!$E:$E,"CAPTURE",PG_Transactions!$AQ:$AQ,1)</f>
        <v>1</v>
      </c>
      <c r="J1209">
        <f>SUMIFS(PG_Transactions!$G:$G,PG_Transactions!$AK:$AK,$H1209,PG_Transactions!$E:$E,"CAPTURE",PG_Transactions!$AQ:$AQ,1)</f>
        <v>3499</v>
      </c>
      <c r="K1209">
        <f t="shared" si="60"/>
        <v>0</v>
      </c>
      <c r="L1209" t="str">
        <f t="shared" si="61"/>
        <v>Amount Match</v>
      </c>
    </row>
    <row r="1210" spans="1:12" hidden="1" x14ac:dyDescent="0.3">
      <c r="A1210" t="s">
        <v>2432</v>
      </c>
      <c r="B1210" s="1">
        <v>46286</v>
      </c>
      <c r="C1210" t="s">
        <v>2433</v>
      </c>
      <c r="D1210" t="s">
        <v>24</v>
      </c>
      <c r="E1210" t="s">
        <v>9</v>
      </c>
      <c r="F1210">
        <v>999</v>
      </c>
      <c r="G1210" t="s">
        <v>10</v>
      </c>
      <c r="H1210" t="str">
        <f t="shared" si="59"/>
        <v>ORD26001209</v>
      </c>
      <c r="I1210">
        <f>COUNTIFS(PG_Transactions!$AK:$AK,$H1210,PG_Transactions!$E:$E,"CAPTURE",PG_Transactions!$AQ:$AQ,1)</f>
        <v>1</v>
      </c>
      <c r="J1210">
        <f>SUMIFS(PG_Transactions!$G:$G,PG_Transactions!$AK:$AK,$H1210,PG_Transactions!$E:$E,"CAPTURE",PG_Transactions!$AQ:$AQ,1)</f>
        <v>999</v>
      </c>
      <c r="K1210">
        <f t="shared" si="60"/>
        <v>0</v>
      </c>
      <c r="L1210" t="str">
        <f t="shared" si="61"/>
        <v>Amount Match</v>
      </c>
    </row>
    <row r="1211" spans="1:12" hidden="1" x14ac:dyDescent="0.3">
      <c r="A1211" t="s">
        <v>2434</v>
      </c>
      <c r="B1211" s="1">
        <v>46279</v>
      </c>
      <c r="C1211" t="s">
        <v>2435</v>
      </c>
      <c r="D1211" t="s">
        <v>38</v>
      </c>
      <c r="E1211" t="s">
        <v>9</v>
      </c>
      <c r="F1211">
        <v>599</v>
      </c>
      <c r="G1211" t="s">
        <v>10</v>
      </c>
      <c r="H1211" t="str">
        <f t="shared" si="59"/>
        <v>ORD26001210</v>
      </c>
      <c r="I1211">
        <f>COUNTIFS(PG_Transactions!$AK:$AK,$H1211,PG_Transactions!$E:$E,"CAPTURE",PG_Transactions!$AQ:$AQ,1)</f>
        <v>1</v>
      </c>
      <c r="J1211">
        <f>SUMIFS(PG_Transactions!$G:$G,PG_Transactions!$AK:$AK,$H1211,PG_Transactions!$E:$E,"CAPTURE",PG_Transactions!$AQ:$AQ,1)</f>
        <v>599</v>
      </c>
      <c r="K1211">
        <f t="shared" si="60"/>
        <v>0</v>
      </c>
      <c r="L1211" t="str">
        <f t="shared" si="61"/>
        <v>Amount Match</v>
      </c>
    </row>
    <row r="1212" spans="1:12" hidden="1" x14ac:dyDescent="0.3">
      <c r="A1212" t="s">
        <v>2436</v>
      </c>
      <c r="B1212" s="1">
        <v>46271</v>
      </c>
      <c r="C1212" t="s">
        <v>2437</v>
      </c>
      <c r="D1212" t="s">
        <v>13</v>
      </c>
      <c r="E1212" t="s">
        <v>17</v>
      </c>
      <c r="F1212">
        <v>799</v>
      </c>
      <c r="G1212" t="s">
        <v>10</v>
      </c>
      <c r="H1212" t="str">
        <f t="shared" si="59"/>
        <v>ORD26001211</v>
      </c>
      <c r="I1212">
        <f>COUNTIFS(PG_Transactions!$AK:$AK,$H1212,PG_Transactions!$E:$E,"CAPTURE",PG_Transactions!$AQ:$AQ,1)</f>
        <v>1</v>
      </c>
      <c r="J1212">
        <f>SUMIFS(PG_Transactions!$G:$G,PG_Transactions!$AK:$AK,$H1212,PG_Transactions!$E:$E,"CAPTURE",PG_Transactions!$AQ:$AQ,1)</f>
        <v>799</v>
      </c>
      <c r="K1212">
        <f t="shared" si="60"/>
        <v>0</v>
      </c>
      <c r="L1212" t="str">
        <f t="shared" si="61"/>
        <v>Amount Match</v>
      </c>
    </row>
    <row r="1213" spans="1:12" hidden="1" x14ac:dyDescent="0.3">
      <c r="A1213" t="s">
        <v>2438</v>
      </c>
      <c r="B1213" s="1">
        <v>46270</v>
      </c>
      <c r="C1213" t="s">
        <v>2439</v>
      </c>
      <c r="D1213" t="s">
        <v>16</v>
      </c>
      <c r="E1213" t="s">
        <v>33</v>
      </c>
      <c r="F1213">
        <v>6298</v>
      </c>
      <c r="G1213" t="s">
        <v>10</v>
      </c>
      <c r="H1213" t="str">
        <f t="shared" si="59"/>
        <v>ORD26001212</v>
      </c>
      <c r="I1213">
        <f>COUNTIFS(PG_Transactions!$AK:$AK,$H1213,PG_Transactions!$E:$E,"CAPTURE",PG_Transactions!$AQ:$AQ,1)</f>
        <v>1</v>
      </c>
      <c r="J1213">
        <f>SUMIFS(PG_Transactions!$G:$G,PG_Transactions!$AK:$AK,$H1213,PG_Transactions!$E:$E,"CAPTURE",PG_Transactions!$AQ:$AQ,1)</f>
        <v>6298</v>
      </c>
      <c r="K1213">
        <f t="shared" si="60"/>
        <v>0</v>
      </c>
      <c r="L1213" t="str">
        <f t="shared" si="61"/>
        <v>Amount Match</v>
      </c>
    </row>
    <row r="1214" spans="1:12" hidden="1" x14ac:dyDescent="0.3">
      <c r="A1214" t="s">
        <v>2440</v>
      </c>
      <c r="B1214" s="1">
        <v>46294</v>
      </c>
      <c r="C1214" t="s">
        <v>2441</v>
      </c>
      <c r="D1214" t="s">
        <v>24</v>
      </c>
      <c r="E1214" t="s">
        <v>9</v>
      </c>
      <c r="F1214">
        <v>9798</v>
      </c>
      <c r="G1214" t="s">
        <v>10</v>
      </c>
      <c r="H1214" t="str">
        <f t="shared" si="59"/>
        <v>ORD26001213</v>
      </c>
      <c r="I1214">
        <f>COUNTIFS(PG_Transactions!$AK:$AK,$H1214,PG_Transactions!$E:$E,"CAPTURE",PG_Transactions!$AQ:$AQ,1)</f>
        <v>1</v>
      </c>
      <c r="J1214">
        <f>SUMIFS(PG_Transactions!$G:$G,PG_Transactions!$AK:$AK,$H1214,PG_Transactions!$E:$E,"CAPTURE",PG_Transactions!$AQ:$AQ,1)</f>
        <v>9798</v>
      </c>
      <c r="K1214">
        <f t="shared" si="60"/>
        <v>0</v>
      </c>
      <c r="L1214" t="str">
        <f t="shared" si="61"/>
        <v>Amount Match</v>
      </c>
    </row>
    <row r="1215" spans="1:12" hidden="1" x14ac:dyDescent="0.3">
      <c r="A1215" t="s">
        <v>2442</v>
      </c>
      <c r="B1215" s="1">
        <v>46270</v>
      </c>
      <c r="C1215" t="s">
        <v>2443</v>
      </c>
      <c r="D1215" t="s">
        <v>41</v>
      </c>
      <c r="E1215" t="s">
        <v>44</v>
      </c>
      <c r="F1215">
        <v>3499</v>
      </c>
      <c r="G1215" t="s">
        <v>10</v>
      </c>
      <c r="H1215" t="str">
        <f t="shared" si="59"/>
        <v>ORD26001214</v>
      </c>
      <c r="I1215">
        <f>COUNTIFS(PG_Transactions!$AK:$AK,$H1215,PG_Transactions!$E:$E,"CAPTURE",PG_Transactions!$AQ:$AQ,1)</f>
        <v>1</v>
      </c>
      <c r="J1215">
        <f>SUMIFS(PG_Transactions!$G:$G,PG_Transactions!$AK:$AK,$H1215,PG_Transactions!$E:$E,"CAPTURE",PG_Transactions!$AQ:$AQ,1)</f>
        <v>3499</v>
      </c>
      <c r="K1215">
        <f t="shared" si="60"/>
        <v>0</v>
      </c>
      <c r="L1215" t="str">
        <f t="shared" si="61"/>
        <v>Amount Match</v>
      </c>
    </row>
    <row r="1216" spans="1:12" hidden="1" x14ac:dyDescent="0.3">
      <c r="A1216" t="s">
        <v>2444</v>
      </c>
      <c r="B1216" s="1">
        <v>46276</v>
      </c>
      <c r="C1216" t="s">
        <v>2445</v>
      </c>
      <c r="D1216" t="s">
        <v>51</v>
      </c>
      <c r="E1216" t="s">
        <v>9</v>
      </c>
      <c r="F1216">
        <v>5498</v>
      </c>
      <c r="G1216" t="s">
        <v>10</v>
      </c>
      <c r="H1216" t="str">
        <f t="shared" si="59"/>
        <v>ORD26001215</v>
      </c>
      <c r="I1216">
        <f>COUNTIFS(PG_Transactions!$AK:$AK,$H1216,PG_Transactions!$E:$E,"CAPTURE",PG_Transactions!$AQ:$AQ,1)</f>
        <v>1</v>
      </c>
      <c r="J1216">
        <f>SUMIFS(PG_Transactions!$G:$G,PG_Transactions!$AK:$AK,$H1216,PG_Transactions!$E:$E,"CAPTURE",PG_Transactions!$AQ:$AQ,1)</f>
        <v>5498</v>
      </c>
      <c r="K1216">
        <f t="shared" si="60"/>
        <v>0</v>
      </c>
      <c r="L1216" t="str">
        <f t="shared" si="61"/>
        <v>Amount Match</v>
      </c>
    </row>
    <row r="1217" spans="1:12" hidden="1" x14ac:dyDescent="0.3">
      <c r="A1217" t="s">
        <v>2446</v>
      </c>
      <c r="B1217" s="1">
        <v>46294</v>
      </c>
      <c r="C1217" t="s">
        <v>2447</v>
      </c>
      <c r="D1217" t="s">
        <v>32</v>
      </c>
      <c r="E1217" t="s">
        <v>17</v>
      </c>
      <c r="F1217">
        <v>3298</v>
      </c>
      <c r="G1217" t="s">
        <v>56</v>
      </c>
      <c r="H1217" t="str">
        <f t="shared" si="59"/>
        <v>ORD26001216</v>
      </c>
      <c r="I1217">
        <f>COUNTIFS(PG_Transactions!$AK:$AK,$H1217,PG_Transactions!$E:$E,"CAPTURE",PG_Transactions!$AQ:$AQ,1)</f>
        <v>1</v>
      </c>
      <c r="J1217">
        <f>SUMIFS(PG_Transactions!$G:$G,PG_Transactions!$AK:$AK,$H1217,PG_Transactions!$E:$E,"CAPTURE",PG_Transactions!$AQ:$AQ,1)</f>
        <v>3298</v>
      </c>
      <c r="K1217">
        <f t="shared" si="60"/>
        <v>0</v>
      </c>
      <c r="L1217" t="str">
        <f t="shared" si="61"/>
        <v>Amount Match</v>
      </c>
    </row>
    <row r="1218" spans="1:12" hidden="1" x14ac:dyDescent="0.3">
      <c r="A1218" t="s">
        <v>2448</v>
      </c>
      <c r="B1218" s="1">
        <v>46279</v>
      </c>
      <c r="C1218" t="s">
        <v>2449</v>
      </c>
      <c r="D1218" t="s">
        <v>41</v>
      </c>
      <c r="E1218" t="s">
        <v>9</v>
      </c>
      <c r="F1218" s="2">
        <v>6498</v>
      </c>
      <c r="G1218" t="s">
        <v>10</v>
      </c>
      <c r="H1218" t="str">
        <f t="shared" si="59"/>
        <v>ORD26001217</v>
      </c>
      <c r="I1218">
        <f>COUNTIFS(PG_Transactions!$AK:$AK,$H1218,PG_Transactions!$E:$E,"CAPTURE",PG_Transactions!$AQ:$AQ,1)</f>
        <v>1</v>
      </c>
      <c r="J1218">
        <f>SUMIFS(PG_Transactions!$G:$G,PG_Transactions!$AK:$AK,$H1218,PG_Transactions!$E:$E,"CAPTURE",PG_Transactions!$AQ:$AQ,1)</f>
        <v>6498</v>
      </c>
      <c r="K1218">
        <f t="shared" si="60"/>
        <v>0</v>
      </c>
      <c r="L1218" t="str">
        <f t="shared" si="61"/>
        <v>Amount Match</v>
      </c>
    </row>
    <row r="1219" spans="1:12" hidden="1" x14ac:dyDescent="0.3">
      <c r="A1219" t="s">
        <v>2450</v>
      </c>
      <c r="B1219" s="1">
        <v>46266</v>
      </c>
      <c r="C1219" t="s">
        <v>2451</v>
      </c>
      <c r="D1219" t="s">
        <v>24</v>
      </c>
      <c r="E1219" t="s">
        <v>9</v>
      </c>
      <c r="F1219">
        <v>1799</v>
      </c>
      <c r="G1219" t="s">
        <v>10</v>
      </c>
      <c r="H1219" t="str">
        <f t="shared" ref="H1219:H1282" si="62">UPPER(SUBSTITUTE(TRIM(A1219),"-",""))</f>
        <v>ORD26001218</v>
      </c>
      <c r="I1219">
        <f>COUNTIFS(PG_Transactions!$AK:$AK,$H1219,PG_Transactions!$E:$E,"CAPTURE",PG_Transactions!$AQ:$AQ,1)</f>
        <v>1</v>
      </c>
      <c r="J1219">
        <f>SUMIFS(PG_Transactions!$G:$G,PG_Transactions!$AK:$AK,$H1219,PG_Transactions!$E:$E,"CAPTURE",PG_Transactions!$AQ:$AQ,1)</f>
        <v>1799</v>
      </c>
      <c r="K1219">
        <f t="shared" ref="K1219:K1282" si="63">ROUND(J1219-F1219,2)</f>
        <v>0</v>
      </c>
      <c r="L1219" t="str">
        <f t="shared" ref="L1219:L1282" si="64">IF(I1219=0,"No Capture",IF(I1219&gt;1,"Multiple Capture Rows - Review",IF(ABS(K1219)&lt;0.01,"Amount Match",IF(K1219&lt;0,"Captured Less Than Order","Captured More Than Order"))))</f>
        <v>Amount Match</v>
      </c>
    </row>
    <row r="1220" spans="1:12" hidden="1" x14ac:dyDescent="0.3">
      <c r="A1220" t="s">
        <v>2452</v>
      </c>
      <c r="B1220" s="1">
        <v>46286</v>
      </c>
      <c r="C1220" t="s">
        <v>2453</v>
      </c>
      <c r="D1220" t="s">
        <v>41</v>
      </c>
      <c r="E1220" t="s">
        <v>17</v>
      </c>
      <c r="F1220">
        <v>1799</v>
      </c>
      <c r="G1220" t="s">
        <v>10</v>
      </c>
      <c r="H1220" t="str">
        <f t="shared" si="62"/>
        <v>ORD26001219</v>
      </c>
      <c r="I1220">
        <f>COUNTIFS(PG_Transactions!$AK:$AK,$H1220,PG_Transactions!$E:$E,"CAPTURE",PG_Transactions!$AQ:$AQ,1)</f>
        <v>1</v>
      </c>
      <c r="J1220">
        <f>SUMIFS(PG_Transactions!$G:$G,PG_Transactions!$AK:$AK,$H1220,PG_Transactions!$E:$E,"CAPTURE",PG_Transactions!$AQ:$AQ,1)</f>
        <v>1799</v>
      </c>
      <c r="K1220">
        <f t="shared" si="63"/>
        <v>0</v>
      </c>
      <c r="L1220" t="str">
        <f t="shared" si="64"/>
        <v>Amount Match</v>
      </c>
    </row>
    <row r="1221" spans="1:12" hidden="1" x14ac:dyDescent="0.3">
      <c r="A1221" t="s">
        <v>2454</v>
      </c>
      <c r="B1221" s="1">
        <v>46294</v>
      </c>
      <c r="C1221" t="s">
        <v>2455</v>
      </c>
      <c r="D1221" t="s">
        <v>41</v>
      </c>
      <c r="E1221" t="s">
        <v>9</v>
      </c>
      <c r="F1221">
        <v>6897</v>
      </c>
      <c r="G1221" t="s">
        <v>105</v>
      </c>
      <c r="H1221" t="str">
        <f t="shared" si="62"/>
        <v>ORD26001220</v>
      </c>
      <c r="I1221">
        <f>COUNTIFS(PG_Transactions!$AK:$AK,$H1221,PG_Transactions!$E:$E,"CAPTURE",PG_Transactions!$AQ:$AQ,1)</f>
        <v>0</v>
      </c>
      <c r="J1221">
        <f>SUMIFS(PG_Transactions!$G:$G,PG_Transactions!$AK:$AK,$H1221,PG_Transactions!$E:$E,"CAPTURE",PG_Transactions!$AQ:$AQ,1)</f>
        <v>0</v>
      </c>
      <c r="K1221">
        <f t="shared" si="63"/>
        <v>-6897</v>
      </c>
      <c r="L1221" t="str">
        <f t="shared" si="64"/>
        <v>No Capture</v>
      </c>
    </row>
    <row r="1222" spans="1:12" hidden="1" x14ac:dyDescent="0.3">
      <c r="A1222" t="s">
        <v>2456</v>
      </c>
      <c r="B1222" s="1">
        <v>46278</v>
      </c>
      <c r="C1222" t="s">
        <v>2457</v>
      </c>
      <c r="D1222" t="s">
        <v>8</v>
      </c>
      <c r="E1222" t="s">
        <v>9</v>
      </c>
      <c r="F1222">
        <v>7497</v>
      </c>
      <c r="G1222" t="s">
        <v>10</v>
      </c>
      <c r="H1222" t="str">
        <f t="shared" si="62"/>
        <v>ORD26001221</v>
      </c>
      <c r="I1222">
        <f>COUNTIFS(PG_Transactions!$AK:$AK,$H1222,PG_Transactions!$E:$E,"CAPTURE",PG_Transactions!$AQ:$AQ,1)</f>
        <v>1</v>
      </c>
      <c r="J1222">
        <f>SUMIFS(PG_Transactions!$G:$G,PG_Transactions!$AK:$AK,$H1222,PG_Transactions!$E:$E,"CAPTURE",PG_Transactions!$AQ:$AQ,1)</f>
        <v>7497</v>
      </c>
      <c r="K1222">
        <f t="shared" si="63"/>
        <v>0</v>
      </c>
      <c r="L1222" t="str">
        <f t="shared" si="64"/>
        <v>Amount Match</v>
      </c>
    </row>
    <row r="1223" spans="1:12" hidden="1" x14ac:dyDescent="0.3">
      <c r="A1223" t="s">
        <v>2458</v>
      </c>
      <c r="B1223" s="1">
        <v>46282</v>
      </c>
      <c r="C1223" t="s">
        <v>2459</v>
      </c>
      <c r="D1223" t="s">
        <v>65</v>
      </c>
      <c r="E1223" t="s">
        <v>17</v>
      </c>
      <c r="F1223">
        <v>2598</v>
      </c>
      <c r="G1223" t="s">
        <v>10</v>
      </c>
      <c r="H1223" t="str">
        <f t="shared" si="62"/>
        <v>ORD26001222</v>
      </c>
      <c r="I1223">
        <f>COUNTIFS(PG_Transactions!$AK:$AK,$H1223,PG_Transactions!$E:$E,"CAPTURE",PG_Transactions!$AQ:$AQ,1)</f>
        <v>0</v>
      </c>
      <c r="J1223">
        <f>SUMIFS(PG_Transactions!$G:$G,PG_Transactions!$AK:$AK,$H1223,PG_Transactions!$E:$E,"CAPTURE",PG_Transactions!$AQ:$AQ,1)</f>
        <v>0</v>
      </c>
      <c r="K1223">
        <f t="shared" si="63"/>
        <v>-2598</v>
      </c>
      <c r="L1223" t="str">
        <f t="shared" si="64"/>
        <v>No Capture</v>
      </c>
    </row>
    <row r="1224" spans="1:12" hidden="1" x14ac:dyDescent="0.3">
      <c r="A1224" t="s">
        <v>2460</v>
      </c>
      <c r="B1224" s="1">
        <v>46294</v>
      </c>
      <c r="C1224" t="s">
        <v>2461</v>
      </c>
      <c r="D1224" t="s">
        <v>38</v>
      </c>
      <c r="E1224" t="s">
        <v>17</v>
      </c>
      <c r="F1224">
        <v>3298</v>
      </c>
      <c r="G1224" t="s">
        <v>10</v>
      </c>
      <c r="H1224" t="str">
        <f t="shared" si="62"/>
        <v>ORD26001223</v>
      </c>
      <c r="I1224">
        <f>COUNTIFS(PG_Transactions!$AK:$AK,$H1224,PG_Transactions!$E:$E,"CAPTURE",PG_Transactions!$AQ:$AQ,1)</f>
        <v>1</v>
      </c>
      <c r="J1224">
        <f>SUMIFS(PG_Transactions!$G:$G,PG_Transactions!$AK:$AK,$H1224,PG_Transactions!$E:$E,"CAPTURE",PG_Transactions!$AQ:$AQ,1)</f>
        <v>3298</v>
      </c>
      <c r="K1224">
        <f t="shared" si="63"/>
        <v>0</v>
      </c>
      <c r="L1224" t="str">
        <f t="shared" si="64"/>
        <v>Amount Match</v>
      </c>
    </row>
    <row r="1225" spans="1:12" hidden="1" x14ac:dyDescent="0.3">
      <c r="A1225" t="s">
        <v>2462</v>
      </c>
      <c r="B1225" s="1">
        <v>46269</v>
      </c>
      <c r="C1225" t="s">
        <v>2463</v>
      </c>
      <c r="D1225" t="s">
        <v>65</v>
      </c>
      <c r="E1225" t="s">
        <v>9</v>
      </c>
      <c r="F1225">
        <v>9297</v>
      </c>
      <c r="G1225" t="s">
        <v>10</v>
      </c>
      <c r="H1225" t="str">
        <f t="shared" si="62"/>
        <v>ORD26001224</v>
      </c>
      <c r="I1225">
        <f>COUNTIFS(PG_Transactions!$AK:$AK,$H1225,PG_Transactions!$E:$E,"CAPTURE",PG_Transactions!$AQ:$AQ,1)</f>
        <v>1</v>
      </c>
      <c r="J1225">
        <f>SUMIFS(PG_Transactions!$G:$G,PG_Transactions!$AK:$AK,$H1225,PG_Transactions!$E:$E,"CAPTURE",PG_Transactions!$AQ:$AQ,1)</f>
        <v>9297</v>
      </c>
      <c r="K1225">
        <f t="shared" si="63"/>
        <v>0</v>
      </c>
      <c r="L1225" t="str">
        <f t="shared" si="64"/>
        <v>Amount Match</v>
      </c>
    </row>
    <row r="1226" spans="1:12" hidden="1" x14ac:dyDescent="0.3">
      <c r="A1226" t="s">
        <v>2464</v>
      </c>
      <c r="B1226" s="1">
        <v>46290</v>
      </c>
      <c r="C1226" t="s">
        <v>2465</v>
      </c>
      <c r="D1226" t="s">
        <v>13</v>
      </c>
      <c r="E1226" t="s">
        <v>9</v>
      </c>
      <c r="F1226">
        <v>2647</v>
      </c>
      <c r="G1226" t="s">
        <v>10</v>
      </c>
      <c r="H1226" t="str">
        <f t="shared" si="62"/>
        <v>ORD26001225</v>
      </c>
      <c r="I1226">
        <f>COUNTIFS(PG_Transactions!$AK:$AK,$H1226,PG_Transactions!$E:$E,"CAPTURE",PG_Transactions!$AQ:$AQ,1)</f>
        <v>1</v>
      </c>
      <c r="J1226">
        <f>SUMIFS(PG_Transactions!$G:$G,PG_Transactions!$AK:$AK,$H1226,PG_Transactions!$E:$E,"CAPTURE",PG_Transactions!$AQ:$AQ,1)</f>
        <v>2647</v>
      </c>
      <c r="K1226">
        <f t="shared" si="63"/>
        <v>0</v>
      </c>
      <c r="L1226" t="str">
        <f t="shared" si="64"/>
        <v>Amount Match</v>
      </c>
    </row>
    <row r="1227" spans="1:12" hidden="1" x14ac:dyDescent="0.3">
      <c r="A1227" t="s">
        <v>2466</v>
      </c>
      <c r="B1227" s="1">
        <v>46291</v>
      </c>
      <c r="C1227" t="s">
        <v>2467</v>
      </c>
      <c r="D1227" t="s">
        <v>27</v>
      </c>
      <c r="E1227" t="s">
        <v>17</v>
      </c>
      <c r="F1227">
        <v>8497</v>
      </c>
      <c r="G1227" t="s">
        <v>105</v>
      </c>
      <c r="H1227" t="str">
        <f t="shared" si="62"/>
        <v>ORD26001226</v>
      </c>
      <c r="I1227">
        <f>COUNTIFS(PG_Transactions!$AK:$AK,$H1227,PG_Transactions!$E:$E,"CAPTURE",PG_Transactions!$AQ:$AQ,1)</f>
        <v>0</v>
      </c>
      <c r="J1227">
        <f>SUMIFS(PG_Transactions!$G:$G,PG_Transactions!$AK:$AK,$H1227,PG_Transactions!$E:$E,"CAPTURE",PG_Transactions!$AQ:$AQ,1)</f>
        <v>0</v>
      </c>
      <c r="K1227">
        <f t="shared" si="63"/>
        <v>-8497</v>
      </c>
      <c r="L1227" t="str">
        <f t="shared" si="64"/>
        <v>No Capture</v>
      </c>
    </row>
    <row r="1228" spans="1:12" hidden="1" x14ac:dyDescent="0.3">
      <c r="A1228" t="s">
        <v>2468</v>
      </c>
      <c r="B1228" s="1">
        <v>46273</v>
      </c>
      <c r="C1228" t="s">
        <v>2469</v>
      </c>
      <c r="D1228" t="s">
        <v>51</v>
      </c>
      <c r="E1228" t="s">
        <v>17</v>
      </c>
      <c r="F1228">
        <v>799</v>
      </c>
      <c r="G1228" t="s">
        <v>10</v>
      </c>
      <c r="H1228" t="str">
        <f t="shared" si="62"/>
        <v>ORD26001227</v>
      </c>
      <c r="I1228">
        <f>COUNTIFS(PG_Transactions!$AK:$AK,$H1228,PG_Transactions!$E:$E,"CAPTURE",PG_Transactions!$AQ:$AQ,1)</f>
        <v>1</v>
      </c>
      <c r="J1228">
        <f>SUMIFS(PG_Transactions!$G:$G,PG_Transactions!$AK:$AK,$H1228,PG_Transactions!$E:$E,"CAPTURE",PG_Transactions!$AQ:$AQ,1)</f>
        <v>799</v>
      </c>
      <c r="K1228">
        <f t="shared" si="63"/>
        <v>0</v>
      </c>
      <c r="L1228" t="str">
        <f t="shared" si="64"/>
        <v>Amount Match</v>
      </c>
    </row>
    <row r="1229" spans="1:12" hidden="1" x14ac:dyDescent="0.3">
      <c r="A1229" t="s">
        <v>2470</v>
      </c>
      <c r="B1229" s="1">
        <v>46288</v>
      </c>
      <c r="C1229" t="s">
        <v>2471</v>
      </c>
      <c r="D1229" t="s">
        <v>13</v>
      </c>
      <c r="E1229" t="s">
        <v>9</v>
      </c>
      <c r="F1229">
        <v>5298</v>
      </c>
      <c r="G1229" t="s">
        <v>10</v>
      </c>
      <c r="H1229" t="str">
        <f t="shared" si="62"/>
        <v>ORD26001228</v>
      </c>
      <c r="I1229">
        <f>COUNTIFS(PG_Transactions!$AK:$AK,$H1229,PG_Transactions!$E:$E,"CAPTURE",PG_Transactions!$AQ:$AQ,1)</f>
        <v>1</v>
      </c>
      <c r="J1229">
        <f>SUMIFS(PG_Transactions!$G:$G,PG_Transactions!$AK:$AK,$H1229,PG_Transactions!$E:$E,"CAPTURE",PG_Transactions!$AQ:$AQ,1)</f>
        <v>5298</v>
      </c>
      <c r="K1229">
        <f t="shared" si="63"/>
        <v>0</v>
      </c>
      <c r="L1229" t="str">
        <f t="shared" si="64"/>
        <v>Amount Match</v>
      </c>
    </row>
    <row r="1230" spans="1:12" hidden="1" x14ac:dyDescent="0.3">
      <c r="A1230" t="s">
        <v>2472</v>
      </c>
      <c r="B1230" s="1">
        <v>46292</v>
      </c>
      <c r="C1230" t="s">
        <v>2473</v>
      </c>
      <c r="D1230" t="s">
        <v>8</v>
      </c>
      <c r="E1230" t="s">
        <v>17</v>
      </c>
      <c r="F1230">
        <v>1499</v>
      </c>
      <c r="G1230" t="s">
        <v>10</v>
      </c>
      <c r="H1230" t="str">
        <f t="shared" si="62"/>
        <v>ORD26001229</v>
      </c>
      <c r="I1230">
        <f>COUNTIFS(PG_Transactions!$AK:$AK,$H1230,PG_Transactions!$E:$E,"CAPTURE",PG_Transactions!$AQ:$AQ,1)</f>
        <v>1</v>
      </c>
      <c r="J1230">
        <f>SUMIFS(PG_Transactions!$G:$G,PG_Transactions!$AK:$AK,$H1230,PG_Transactions!$E:$E,"CAPTURE",PG_Transactions!$AQ:$AQ,1)</f>
        <v>1499</v>
      </c>
      <c r="K1230">
        <f t="shared" si="63"/>
        <v>0</v>
      </c>
      <c r="L1230" t="str">
        <f t="shared" si="64"/>
        <v>Amount Match</v>
      </c>
    </row>
    <row r="1231" spans="1:12" hidden="1" x14ac:dyDescent="0.3">
      <c r="A1231" t="s">
        <v>2474</v>
      </c>
      <c r="B1231" s="1">
        <v>46268</v>
      </c>
      <c r="C1231" t="s">
        <v>2475</v>
      </c>
      <c r="D1231" t="s">
        <v>8</v>
      </c>
      <c r="E1231" t="s">
        <v>9</v>
      </c>
      <c r="F1231">
        <v>1299</v>
      </c>
      <c r="G1231" t="s">
        <v>105</v>
      </c>
      <c r="H1231" t="str">
        <f t="shared" si="62"/>
        <v>ORD26001230</v>
      </c>
      <c r="I1231">
        <f>COUNTIFS(PG_Transactions!$AK:$AK,$H1231,PG_Transactions!$E:$E,"CAPTURE",PG_Transactions!$AQ:$AQ,1)</f>
        <v>0</v>
      </c>
      <c r="J1231">
        <f>SUMIFS(PG_Transactions!$G:$G,PG_Transactions!$AK:$AK,$H1231,PG_Transactions!$E:$E,"CAPTURE",PG_Transactions!$AQ:$AQ,1)</f>
        <v>0</v>
      </c>
      <c r="K1231">
        <f t="shared" si="63"/>
        <v>-1299</v>
      </c>
      <c r="L1231" t="str">
        <f t="shared" si="64"/>
        <v>No Capture</v>
      </c>
    </row>
    <row r="1232" spans="1:12" hidden="1" x14ac:dyDescent="0.3">
      <c r="A1232" t="s">
        <v>2476</v>
      </c>
      <c r="B1232" s="1">
        <v>46277</v>
      </c>
      <c r="C1232" t="s">
        <v>2477</v>
      </c>
      <c r="E1232" t="s">
        <v>17</v>
      </c>
      <c r="F1232">
        <v>5597</v>
      </c>
      <c r="G1232" t="s">
        <v>10</v>
      </c>
      <c r="H1232" t="str">
        <f t="shared" si="62"/>
        <v>ORD26001231</v>
      </c>
      <c r="I1232">
        <f>COUNTIFS(PG_Transactions!$AK:$AK,$H1232,PG_Transactions!$E:$E,"CAPTURE",PG_Transactions!$AQ:$AQ,1)</f>
        <v>1</v>
      </c>
      <c r="J1232">
        <f>SUMIFS(PG_Transactions!$G:$G,PG_Transactions!$AK:$AK,$H1232,PG_Transactions!$E:$E,"CAPTURE",PG_Transactions!$AQ:$AQ,1)</f>
        <v>5597</v>
      </c>
      <c r="K1232">
        <f t="shared" si="63"/>
        <v>0</v>
      </c>
      <c r="L1232" t="str">
        <f t="shared" si="64"/>
        <v>Amount Match</v>
      </c>
    </row>
    <row r="1233" spans="1:12" hidden="1" x14ac:dyDescent="0.3">
      <c r="A1233" t="s">
        <v>2478</v>
      </c>
      <c r="B1233" s="1">
        <v>46281</v>
      </c>
      <c r="C1233" t="s">
        <v>2479</v>
      </c>
      <c r="D1233" t="s">
        <v>51</v>
      </c>
      <c r="E1233" t="s">
        <v>9</v>
      </c>
      <c r="F1233">
        <v>6297</v>
      </c>
      <c r="G1233" t="s">
        <v>70</v>
      </c>
      <c r="H1233" t="str">
        <f t="shared" si="62"/>
        <v>ORD26001232</v>
      </c>
      <c r="I1233">
        <f>COUNTIFS(PG_Transactions!$AK:$AK,$H1233,PG_Transactions!$E:$E,"CAPTURE",PG_Transactions!$AQ:$AQ,1)</f>
        <v>0</v>
      </c>
      <c r="J1233">
        <f>SUMIFS(PG_Transactions!$G:$G,PG_Transactions!$AK:$AK,$H1233,PG_Transactions!$E:$E,"CAPTURE",PG_Transactions!$AQ:$AQ,1)</f>
        <v>0</v>
      </c>
      <c r="K1233">
        <f t="shared" si="63"/>
        <v>-6297</v>
      </c>
      <c r="L1233" t="str">
        <f t="shared" si="64"/>
        <v>No Capture</v>
      </c>
    </row>
    <row r="1234" spans="1:12" hidden="1" x14ac:dyDescent="0.3">
      <c r="A1234" t="s">
        <v>2480</v>
      </c>
      <c r="B1234" s="1">
        <v>46270</v>
      </c>
      <c r="C1234" t="s">
        <v>2481</v>
      </c>
      <c r="D1234" t="s">
        <v>38</v>
      </c>
      <c r="E1234" t="s">
        <v>9</v>
      </c>
      <c r="F1234">
        <v>1998</v>
      </c>
      <c r="G1234" t="s">
        <v>10</v>
      </c>
      <c r="H1234" t="str">
        <f t="shared" si="62"/>
        <v>ORD26001233</v>
      </c>
      <c r="I1234">
        <f>COUNTIFS(PG_Transactions!$AK:$AK,$H1234,PG_Transactions!$E:$E,"CAPTURE",PG_Transactions!$AQ:$AQ,1)</f>
        <v>1</v>
      </c>
      <c r="J1234">
        <f>SUMIFS(PG_Transactions!$G:$G,PG_Transactions!$AK:$AK,$H1234,PG_Transactions!$E:$E,"CAPTURE",PG_Transactions!$AQ:$AQ,1)</f>
        <v>1998</v>
      </c>
      <c r="K1234">
        <f t="shared" si="63"/>
        <v>0</v>
      </c>
      <c r="L1234" t="str">
        <f t="shared" si="64"/>
        <v>Amount Match</v>
      </c>
    </row>
    <row r="1235" spans="1:12" hidden="1" x14ac:dyDescent="0.3">
      <c r="A1235" t="s">
        <v>2482</v>
      </c>
      <c r="B1235" s="1">
        <v>46269</v>
      </c>
      <c r="C1235" t="s">
        <v>2483</v>
      </c>
      <c r="D1235" t="s">
        <v>41</v>
      </c>
      <c r="E1235" t="s">
        <v>9</v>
      </c>
      <c r="F1235">
        <v>3597</v>
      </c>
      <c r="G1235" t="s">
        <v>10</v>
      </c>
      <c r="H1235" t="str">
        <f t="shared" si="62"/>
        <v>ORD26001234</v>
      </c>
      <c r="I1235">
        <f>COUNTIFS(PG_Transactions!$AK:$AK,$H1235,PG_Transactions!$E:$E,"CAPTURE",PG_Transactions!$AQ:$AQ,1)</f>
        <v>1</v>
      </c>
      <c r="J1235">
        <f>SUMIFS(PG_Transactions!$G:$G,PG_Transactions!$AK:$AK,$H1235,PG_Transactions!$E:$E,"CAPTURE",PG_Transactions!$AQ:$AQ,1)</f>
        <v>3597</v>
      </c>
      <c r="K1235">
        <f t="shared" si="63"/>
        <v>0</v>
      </c>
      <c r="L1235" t="str">
        <f t="shared" si="64"/>
        <v>Amount Match</v>
      </c>
    </row>
    <row r="1236" spans="1:12" hidden="1" x14ac:dyDescent="0.3">
      <c r="A1236" t="s">
        <v>2484</v>
      </c>
      <c r="B1236" s="1">
        <v>46295</v>
      </c>
      <c r="C1236" t="s">
        <v>2485</v>
      </c>
      <c r="D1236" t="s">
        <v>27</v>
      </c>
      <c r="E1236" t="s">
        <v>9</v>
      </c>
      <c r="F1236">
        <v>2499</v>
      </c>
      <c r="G1236" t="s">
        <v>10</v>
      </c>
      <c r="H1236" t="str">
        <f t="shared" si="62"/>
        <v>ORD26001235</v>
      </c>
      <c r="I1236">
        <f>COUNTIFS(PG_Transactions!$AK:$AK,$H1236,PG_Transactions!$E:$E,"CAPTURE",PG_Transactions!$AQ:$AQ,1)</f>
        <v>1</v>
      </c>
      <c r="J1236">
        <f>SUMIFS(PG_Transactions!$G:$G,PG_Transactions!$AK:$AK,$H1236,PG_Transactions!$E:$E,"CAPTURE",PG_Transactions!$AQ:$AQ,1)</f>
        <v>2499</v>
      </c>
      <c r="K1236">
        <f t="shared" si="63"/>
        <v>0</v>
      </c>
      <c r="L1236" t="str">
        <f t="shared" si="64"/>
        <v>Amount Match</v>
      </c>
    </row>
    <row r="1237" spans="1:12" hidden="1" x14ac:dyDescent="0.3">
      <c r="A1237" t="s">
        <v>2486</v>
      </c>
      <c r="B1237" s="1">
        <v>46275</v>
      </c>
      <c r="C1237" t="s">
        <v>2487</v>
      </c>
      <c r="D1237" t="s">
        <v>32</v>
      </c>
      <c r="E1237" t="s">
        <v>9</v>
      </c>
      <c r="F1237">
        <v>1799</v>
      </c>
      <c r="G1237" t="s">
        <v>10</v>
      </c>
      <c r="H1237" t="str">
        <f t="shared" si="62"/>
        <v>ORD26001236</v>
      </c>
      <c r="I1237">
        <f>COUNTIFS(PG_Transactions!$AK:$AK,$H1237,PG_Transactions!$E:$E,"CAPTURE",PG_Transactions!$AQ:$AQ,1)</f>
        <v>1</v>
      </c>
      <c r="J1237">
        <f>SUMIFS(PG_Transactions!$G:$G,PG_Transactions!$AK:$AK,$H1237,PG_Transactions!$E:$E,"CAPTURE",PG_Transactions!$AQ:$AQ,1)</f>
        <v>1799</v>
      </c>
      <c r="K1237">
        <f t="shared" si="63"/>
        <v>0</v>
      </c>
      <c r="L1237" t="str">
        <f t="shared" si="64"/>
        <v>Amount Match</v>
      </c>
    </row>
    <row r="1238" spans="1:12" hidden="1" x14ac:dyDescent="0.3">
      <c r="A1238" t="s">
        <v>2488</v>
      </c>
      <c r="B1238" s="1">
        <v>46275</v>
      </c>
      <c r="C1238" t="s">
        <v>2489</v>
      </c>
      <c r="D1238" t="s">
        <v>65</v>
      </c>
      <c r="E1238" t="s">
        <v>17</v>
      </c>
      <c r="F1238">
        <v>5298</v>
      </c>
      <c r="G1238" t="s">
        <v>10</v>
      </c>
      <c r="H1238" t="str">
        <f t="shared" si="62"/>
        <v>ORD26001237</v>
      </c>
      <c r="I1238">
        <f>COUNTIFS(PG_Transactions!$AK:$AK,$H1238,PG_Transactions!$E:$E,"CAPTURE",PG_Transactions!$AQ:$AQ,1)</f>
        <v>1</v>
      </c>
      <c r="J1238">
        <f>SUMIFS(PG_Transactions!$G:$G,PG_Transactions!$AK:$AK,$H1238,PG_Transactions!$E:$E,"CAPTURE",PG_Transactions!$AQ:$AQ,1)</f>
        <v>5298</v>
      </c>
      <c r="K1238">
        <f t="shared" si="63"/>
        <v>0</v>
      </c>
      <c r="L1238" t="str">
        <f t="shared" si="64"/>
        <v>Amount Match</v>
      </c>
    </row>
    <row r="1239" spans="1:12" hidden="1" x14ac:dyDescent="0.3">
      <c r="A1239" t="s">
        <v>2490</v>
      </c>
      <c r="B1239" s="1">
        <v>46295</v>
      </c>
      <c r="C1239" t="s">
        <v>2491</v>
      </c>
      <c r="D1239" t="s">
        <v>65</v>
      </c>
      <c r="E1239" t="s">
        <v>33</v>
      </c>
      <c r="F1239">
        <v>799</v>
      </c>
      <c r="G1239" t="s">
        <v>10</v>
      </c>
      <c r="H1239" t="str">
        <f t="shared" si="62"/>
        <v>ORD26001238</v>
      </c>
      <c r="I1239">
        <f>COUNTIFS(PG_Transactions!$AK:$AK,$H1239,PG_Transactions!$E:$E,"CAPTURE",PG_Transactions!$AQ:$AQ,1)</f>
        <v>1</v>
      </c>
      <c r="J1239">
        <f>SUMIFS(PG_Transactions!$G:$G,PG_Transactions!$AK:$AK,$H1239,PG_Transactions!$E:$E,"CAPTURE",PG_Transactions!$AQ:$AQ,1)</f>
        <v>799</v>
      </c>
      <c r="K1239">
        <f t="shared" si="63"/>
        <v>0</v>
      </c>
      <c r="L1239" t="str">
        <f t="shared" si="64"/>
        <v>Amount Match</v>
      </c>
    </row>
    <row r="1240" spans="1:12" hidden="1" x14ac:dyDescent="0.3">
      <c r="A1240" t="s">
        <v>2492</v>
      </c>
      <c r="B1240" s="1">
        <v>46269</v>
      </c>
      <c r="C1240" t="s">
        <v>2493</v>
      </c>
      <c r="D1240" t="s">
        <v>32</v>
      </c>
      <c r="E1240" t="s">
        <v>9</v>
      </c>
      <c r="F1240">
        <v>1348</v>
      </c>
      <c r="G1240" t="s">
        <v>10</v>
      </c>
      <c r="H1240" t="str">
        <f t="shared" si="62"/>
        <v>ORD26001239</v>
      </c>
      <c r="I1240">
        <f>COUNTIFS(PG_Transactions!$AK:$AK,$H1240,PG_Transactions!$E:$E,"CAPTURE",PG_Transactions!$AQ:$AQ,1)</f>
        <v>1</v>
      </c>
      <c r="J1240">
        <f>SUMIFS(PG_Transactions!$G:$G,PG_Transactions!$AK:$AK,$H1240,PG_Transactions!$E:$E,"CAPTURE",PG_Transactions!$AQ:$AQ,1)</f>
        <v>1348</v>
      </c>
      <c r="K1240">
        <f t="shared" si="63"/>
        <v>0</v>
      </c>
      <c r="L1240" t="str">
        <f t="shared" si="64"/>
        <v>Amount Match</v>
      </c>
    </row>
    <row r="1241" spans="1:12" hidden="1" x14ac:dyDescent="0.3">
      <c r="A1241" t="s">
        <v>2494</v>
      </c>
      <c r="B1241" s="1">
        <v>46284</v>
      </c>
      <c r="C1241" t="s">
        <v>2495</v>
      </c>
      <c r="D1241" t="s">
        <v>51</v>
      </c>
      <c r="E1241" t="s">
        <v>33</v>
      </c>
      <c r="F1241">
        <v>5998</v>
      </c>
      <c r="G1241" t="s">
        <v>10</v>
      </c>
      <c r="H1241" t="str">
        <f t="shared" si="62"/>
        <v>ORD26001240</v>
      </c>
      <c r="I1241">
        <f>COUNTIFS(PG_Transactions!$AK:$AK,$H1241,PG_Transactions!$E:$E,"CAPTURE",PG_Transactions!$AQ:$AQ,1)</f>
        <v>1</v>
      </c>
      <c r="J1241">
        <f>SUMIFS(PG_Transactions!$G:$G,PG_Transactions!$AK:$AK,$H1241,PG_Transactions!$E:$E,"CAPTURE",PG_Transactions!$AQ:$AQ,1)</f>
        <v>5998</v>
      </c>
      <c r="K1241">
        <f t="shared" si="63"/>
        <v>0</v>
      </c>
      <c r="L1241" t="str">
        <f t="shared" si="64"/>
        <v>Amount Match</v>
      </c>
    </row>
    <row r="1242" spans="1:12" hidden="1" x14ac:dyDescent="0.3">
      <c r="A1242" t="s">
        <v>2496</v>
      </c>
      <c r="B1242" s="1">
        <v>46290</v>
      </c>
      <c r="C1242" t="s">
        <v>2497</v>
      </c>
      <c r="E1242" t="s">
        <v>17</v>
      </c>
      <c r="F1242" s="2">
        <v>1799</v>
      </c>
      <c r="G1242" t="s">
        <v>10</v>
      </c>
      <c r="H1242" t="str">
        <f t="shared" si="62"/>
        <v>ORD26001241</v>
      </c>
      <c r="I1242">
        <f>COUNTIFS(PG_Transactions!$AK:$AK,$H1242,PG_Transactions!$E:$E,"CAPTURE",PG_Transactions!$AQ:$AQ,1)</f>
        <v>1</v>
      </c>
      <c r="J1242">
        <f>SUMIFS(PG_Transactions!$G:$G,PG_Transactions!$AK:$AK,$H1242,PG_Transactions!$E:$E,"CAPTURE",PG_Transactions!$AQ:$AQ,1)</f>
        <v>1799</v>
      </c>
      <c r="K1242">
        <f t="shared" si="63"/>
        <v>0</v>
      </c>
      <c r="L1242" t="str">
        <f t="shared" si="64"/>
        <v>Amount Match</v>
      </c>
    </row>
    <row r="1243" spans="1:12" hidden="1" x14ac:dyDescent="0.3">
      <c r="A1243" t="s">
        <v>2498</v>
      </c>
      <c r="B1243" s="1">
        <v>46270</v>
      </c>
      <c r="C1243" t="s">
        <v>2499</v>
      </c>
      <c r="D1243" t="s">
        <v>13</v>
      </c>
      <c r="E1243" t="s">
        <v>17</v>
      </c>
      <c r="F1243">
        <v>6347</v>
      </c>
      <c r="G1243" t="s">
        <v>10</v>
      </c>
      <c r="H1243" t="str">
        <f t="shared" si="62"/>
        <v>ORD26001242</v>
      </c>
      <c r="I1243">
        <f>COUNTIFS(PG_Transactions!$AK:$AK,$H1243,PG_Transactions!$E:$E,"CAPTURE",PG_Transactions!$AQ:$AQ,1)</f>
        <v>1</v>
      </c>
      <c r="J1243">
        <f>SUMIFS(PG_Transactions!$G:$G,PG_Transactions!$AK:$AK,$H1243,PG_Transactions!$E:$E,"CAPTURE",PG_Transactions!$AQ:$AQ,1)</f>
        <v>6347</v>
      </c>
      <c r="K1243">
        <f t="shared" si="63"/>
        <v>0</v>
      </c>
      <c r="L1243" t="str">
        <f t="shared" si="64"/>
        <v>Amount Match</v>
      </c>
    </row>
    <row r="1244" spans="1:12" hidden="1" x14ac:dyDescent="0.3">
      <c r="A1244" t="s">
        <v>2500</v>
      </c>
      <c r="B1244" s="1">
        <v>46294</v>
      </c>
      <c r="C1244" t="s">
        <v>2501</v>
      </c>
      <c r="D1244" t="s">
        <v>32</v>
      </c>
      <c r="E1244" t="s">
        <v>17</v>
      </c>
      <c r="F1244">
        <v>2798</v>
      </c>
      <c r="G1244" t="s">
        <v>10</v>
      </c>
      <c r="H1244" t="str">
        <f t="shared" si="62"/>
        <v>ORD26001243</v>
      </c>
      <c r="I1244">
        <f>COUNTIFS(PG_Transactions!$AK:$AK,$H1244,PG_Transactions!$E:$E,"CAPTURE",PG_Transactions!$AQ:$AQ,1)</f>
        <v>1</v>
      </c>
      <c r="J1244">
        <f>SUMIFS(PG_Transactions!$G:$G,PG_Transactions!$AK:$AK,$H1244,PG_Transactions!$E:$E,"CAPTURE",PG_Transactions!$AQ:$AQ,1)</f>
        <v>2798</v>
      </c>
      <c r="K1244">
        <f t="shared" si="63"/>
        <v>0</v>
      </c>
      <c r="L1244" t="str">
        <f t="shared" si="64"/>
        <v>Amount Match</v>
      </c>
    </row>
    <row r="1245" spans="1:12" hidden="1" x14ac:dyDescent="0.3">
      <c r="A1245" t="s">
        <v>2502</v>
      </c>
      <c r="B1245" s="1">
        <v>46286</v>
      </c>
      <c r="C1245" t="s">
        <v>2503</v>
      </c>
      <c r="D1245" t="s">
        <v>32</v>
      </c>
      <c r="E1245" t="s">
        <v>9</v>
      </c>
      <c r="F1245">
        <v>7999</v>
      </c>
      <c r="G1245" t="s">
        <v>10</v>
      </c>
      <c r="H1245" t="str">
        <f t="shared" si="62"/>
        <v>ORD26001244</v>
      </c>
      <c r="I1245">
        <f>COUNTIFS(PG_Transactions!$AK:$AK,$H1245,PG_Transactions!$E:$E,"CAPTURE",PG_Transactions!$AQ:$AQ,1)</f>
        <v>1</v>
      </c>
      <c r="J1245">
        <f>SUMIFS(PG_Transactions!$G:$G,PG_Transactions!$AK:$AK,$H1245,PG_Transactions!$E:$E,"CAPTURE",PG_Transactions!$AQ:$AQ,1)</f>
        <v>7999</v>
      </c>
      <c r="K1245">
        <f t="shared" si="63"/>
        <v>0</v>
      </c>
      <c r="L1245" t="str">
        <f t="shared" si="64"/>
        <v>Amount Match</v>
      </c>
    </row>
    <row r="1246" spans="1:12" hidden="1" x14ac:dyDescent="0.3">
      <c r="A1246" t="s">
        <v>2504</v>
      </c>
      <c r="B1246" s="1">
        <v>46283</v>
      </c>
      <c r="C1246" t="s">
        <v>2505</v>
      </c>
      <c r="D1246" t="s">
        <v>27</v>
      </c>
      <c r="E1246" t="s">
        <v>44</v>
      </c>
      <c r="F1246">
        <v>5147</v>
      </c>
      <c r="G1246" t="s">
        <v>10</v>
      </c>
      <c r="H1246" t="str">
        <f t="shared" si="62"/>
        <v>ORD26001245</v>
      </c>
      <c r="I1246">
        <f>COUNTIFS(PG_Transactions!$AK:$AK,$H1246,PG_Transactions!$E:$E,"CAPTURE",PG_Transactions!$AQ:$AQ,1)</f>
        <v>1</v>
      </c>
      <c r="J1246">
        <f>SUMIFS(PG_Transactions!$G:$G,PG_Transactions!$AK:$AK,$H1246,PG_Transactions!$E:$E,"CAPTURE",PG_Transactions!$AQ:$AQ,1)</f>
        <v>5147</v>
      </c>
      <c r="K1246">
        <f t="shared" si="63"/>
        <v>0</v>
      </c>
      <c r="L1246" t="str">
        <f t="shared" si="64"/>
        <v>Amount Match</v>
      </c>
    </row>
    <row r="1247" spans="1:12" hidden="1" x14ac:dyDescent="0.3">
      <c r="A1247" t="s">
        <v>2506</v>
      </c>
      <c r="B1247" s="1">
        <v>46290</v>
      </c>
      <c r="C1247" t="s">
        <v>2507</v>
      </c>
      <c r="D1247" t="s">
        <v>65</v>
      </c>
      <c r="E1247" t="s">
        <v>17</v>
      </c>
      <c r="F1247">
        <v>2499</v>
      </c>
      <c r="G1247" t="s">
        <v>10</v>
      </c>
      <c r="H1247" t="str">
        <f t="shared" si="62"/>
        <v>ORD26001246</v>
      </c>
      <c r="I1247">
        <f>COUNTIFS(PG_Transactions!$AK:$AK,$H1247,PG_Transactions!$E:$E,"CAPTURE",PG_Transactions!$AQ:$AQ,1)</f>
        <v>1</v>
      </c>
      <c r="J1247">
        <f>SUMIFS(PG_Transactions!$G:$G,PG_Transactions!$AK:$AK,$H1247,PG_Transactions!$E:$E,"CAPTURE",PG_Transactions!$AQ:$AQ,1)</f>
        <v>2499</v>
      </c>
      <c r="K1247">
        <f t="shared" si="63"/>
        <v>0</v>
      </c>
      <c r="L1247" t="str">
        <f t="shared" si="64"/>
        <v>Amount Match</v>
      </c>
    </row>
    <row r="1248" spans="1:12" hidden="1" x14ac:dyDescent="0.3">
      <c r="A1248" t="s">
        <v>2508</v>
      </c>
      <c r="B1248" s="1">
        <v>46269</v>
      </c>
      <c r="C1248" t="s">
        <v>2509</v>
      </c>
      <c r="D1248" t="s">
        <v>24</v>
      </c>
      <c r="E1248" t="s">
        <v>9</v>
      </c>
      <c r="F1248">
        <v>2597</v>
      </c>
      <c r="G1248" t="s">
        <v>10</v>
      </c>
      <c r="H1248" t="str">
        <f t="shared" si="62"/>
        <v>ORD26001247</v>
      </c>
      <c r="I1248">
        <f>COUNTIFS(PG_Transactions!$AK:$AK,$H1248,PG_Transactions!$E:$E,"CAPTURE",PG_Transactions!$AQ:$AQ,1)</f>
        <v>1</v>
      </c>
      <c r="J1248">
        <f>SUMIFS(PG_Transactions!$G:$G,PG_Transactions!$AK:$AK,$H1248,PG_Transactions!$E:$E,"CAPTURE",PG_Transactions!$AQ:$AQ,1)</f>
        <v>2597</v>
      </c>
      <c r="K1248">
        <f t="shared" si="63"/>
        <v>0</v>
      </c>
      <c r="L1248" t="str">
        <f t="shared" si="64"/>
        <v>Amount Match</v>
      </c>
    </row>
    <row r="1249" spans="1:12" hidden="1" x14ac:dyDescent="0.3">
      <c r="A1249" t="s">
        <v>2510</v>
      </c>
      <c r="B1249" s="1">
        <v>46268</v>
      </c>
      <c r="C1249" t="s">
        <v>2511</v>
      </c>
      <c r="D1249" t="s">
        <v>41</v>
      </c>
      <c r="E1249" t="s">
        <v>9</v>
      </c>
      <c r="F1249">
        <v>3498</v>
      </c>
      <c r="G1249" t="s">
        <v>10</v>
      </c>
      <c r="H1249" t="str">
        <f t="shared" si="62"/>
        <v>ORD26001248</v>
      </c>
      <c r="I1249">
        <f>COUNTIFS(PG_Transactions!$AK:$AK,$H1249,PG_Transactions!$E:$E,"CAPTURE",PG_Transactions!$AQ:$AQ,1)</f>
        <v>1</v>
      </c>
      <c r="J1249">
        <f>SUMIFS(PG_Transactions!$G:$G,PG_Transactions!$AK:$AK,$H1249,PG_Transactions!$E:$E,"CAPTURE",PG_Transactions!$AQ:$AQ,1)</f>
        <v>3498</v>
      </c>
      <c r="K1249">
        <f t="shared" si="63"/>
        <v>0</v>
      </c>
      <c r="L1249" t="str">
        <f t="shared" si="64"/>
        <v>Amount Match</v>
      </c>
    </row>
    <row r="1250" spans="1:12" hidden="1" x14ac:dyDescent="0.3">
      <c r="A1250" t="s">
        <v>2512</v>
      </c>
      <c r="B1250" s="1">
        <v>46279</v>
      </c>
      <c r="C1250" t="s">
        <v>2513</v>
      </c>
      <c r="D1250" t="s">
        <v>32</v>
      </c>
      <c r="E1250" t="s">
        <v>9</v>
      </c>
      <c r="F1250">
        <v>1299</v>
      </c>
      <c r="G1250" t="s">
        <v>10</v>
      </c>
      <c r="H1250" t="str">
        <f t="shared" si="62"/>
        <v>ORD26001249</v>
      </c>
      <c r="I1250">
        <f>COUNTIFS(PG_Transactions!$AK:$AK,$H1250,PG_Transactions!$E:$E,"CAPTURE",PG_Transactions!$AQ:$AQ,1)</f>
        <v>1</v>
      </c>
      <c r="J1250">
        <f>SUMIFS(PG_Transactions!$G:$G,PG_Transactions!$AK:$AK,$H1250,PG_Transactions!$E:$E,"CAPTURE",PG_Transactions!$AQ:$AQ,1)</f>
        <v>1299</v>
      </c>
      <c r="K1250">
        <f t="shared" si="63"/>
        <v>0</v>
      </c>
      <c r="L1250" t="str">
        <f t="shared" si="64"/>
        <v>Amount Match</v>
      </c>
    </row>
    <row r="1251" spans="1:12" hidden="1" x14ac:dyDescent="0.3">
      <c r="A1251" t="s">
        <v>2514</v>
      </c>
      <c r="B1251" s="1">
        <v>46268</v>
      </c>
      <c r="C1251" t="s">
        <v>2515</v>
      </c>
      <c r="D1251" t="s">
        <v>32</v>
      </c>
      <c r="E1251" t="s">
        <v>9</v>
      </c>
      <c r="F1251">
        <v>349</v>
      </c>
      <c r="G1251" t="s">
        <v>10</v>
      </c>
      <c r="H1251" t="str">
        <f t="shared" si="62"/>
        <v>ORD26001250</v>
      </c>
      <c r="I1251">
        <f>COUNTIFS(PG_Transactions!$AK:$AK,$H1251,PG_Transactions!$E:$E,"CAPTURE",PG_Transactions!$AQ:$AQ,1)</f>
        <v>1</v>
      </c>
      <c r="J1251">
        <f>SUMIFS(PG_Transactions!$G:$G,PG_Transactions!$AK:$AK,$H1251,PG_Transactions!$E:$E,"CAPTURE",PG_Transactions!$AQ:$AQ,1)</f>
        <v>349</v>
      </c>
      <c r="K1251">
        <f t="shared" si="63"/>
        <v>0</v>
      </c>
      <c r="L1251" t="str">
        <f t="shared" si="64"/>
        <v>Amount Match</v>
      </c>
    </row>
    <row r="1252" spans="1:12" hidden="1" x14ac:dyDescent="0.3">
      <c r="A1252" t="s">
        <v>2516</v>
      </c>
      <c r="B1252" s="1">
        <v>46290</v>
      </c>
      <c r="C1252" t="s">
        <v>2517</v>
      </c>
      <c r="D1252" t="s">
        <v>65</v>
      </c>
      <c r="E1252" t="s">
        <v>9</v>
      </c>
      <c r="F1252">
        <v>499</v>
      </c>
      <c r="G1252" t="s">
        <v>10</v>
      </c>
      <c r="H1252" t="str">
        <f t="shared" si="62"/>
        <v>ORD26001251</v>
      </c>
      <c r="I1252">
        <f>COUNTIFS(PG_Transactions!$AK:$AK,$H1252,PG_Transactions!$E:$E,"CAPTURE",PG_Transactions!$AQ:$AQ,1)</f>
        <v>1</v>
      </c>
      <c r="J1252">
        <f>SUMIFS(PG_Transactions!$G:$G,PG_Transactions!$AK:$AK,$H1252,PG_Transactions!$E:$E,"CAPTURE",PG_Transactions!$AQ:$AQ,1)</f>
        <v>499</v>
      </c>
      <c r="K1252">
        <f t="shared" si="63"/>
        <v>0</v>
      </c>
      <c r="L1252" t="str">
        <f t="shared" si="64"/>
        <v>Amount Match</v>
      </c>
    </row>
    <row r="1253" spans="1:12" hidden="1" x14ac:dyDescent="0.3">
      <c r="A1253" t="s">
        <v>2518</v>
      </c>
      <c r="B1253" s="1">
        <v>46285</v>
      </c>
      <c r="C1253" t="s">
        <v>2519</v>
      </c>
      <c r="D1253" t="s">
        <v>8</v>
      </c>
      <c r="E1253" t="s">
        <v>9</v>
      </c>
      <c r="F1253">
        <v>499</v>
      </c>
      <c r="G1253" t="s">
        <v>10</v>
      </c>
      <c r="H1253" t="str">
        <f t="shared" si="62"/>
        <v>ORD26001252</v>
      </c>
      <c r="I1253">
        <f>COUNTIFS(PG_Transactions!$AK:$AK,$H1253,PG_Transactions!$E:$E,"CAPTURE",PG_Transactions!$AQ:$AQ,1)</f>
        <v>1</v>
      </c>
      <c r="J1253">
        <f>SUMIFS(PG_Transactions!$G:$G,PG_Transactions!$AK:$AK,$H1253,PG_Transactions!$E:$E,"CAPTURE",PG_Transactions!$AQ:$AQ,1)</f>
        <v>499</v>
      </c>
      <c r="K1253">
        <f t="shared" si="63"/>
        <v>0</v>
      </c>
      <c r="L1253" t="str">
        <f t="shared" si="64"/>
        <v>Amount Match</v>
      </c>
    </row>
    <row r="1254" spans="1:12" hidden="1" x14ac:dyDescent="0.3">
      <c r="A1254" t="s">
        <v>2520</v>
      </c>
      <c r="B1254" s="1">
        <v>46276</v>
      </c>
      <c r="C1254" t="s">
        <v>2521</v>
      </c>
      <c r="D1254" t="s">
        <v>65</v>
      </c>
      <c r="E1254" t="s">
        <v>9</v>
      </c>
      <c r="F1254">
        <v>1299</v>
      </c>
      <c r="G1254" t="s">
        <v>105</v>
      </c>
      <c r="H1254" t="str">
        <f t="shared" si="62"/>
        <v>ORD26001253</v>
      </c>
      <c r="I1254">
        <f>COUNTIFS(PG_Transactions!$AK:$AK,$H1254,PG_Transactions!$E:$E,"CAPTURE",PG_Transactions!$AQ:$AQ,1)</f>
        <v>0</v>
      </c>
      <c r="J1254">
        <f>SUMIFS(PG_Transactions!$G:$G,PG_Transactions!$AK:$AK,$H1254,PG_Transactions!$E:$E,"CAPTURE",PG_Transactions!$AQ:$AQ,1)</f>
        <v>0</v>
      </c>
      <c r="K1254">
        <f t="shared" si="63"/>
        <v>-1299</v>
      </c>
      <c r="L1254" t="str">
        <f t="shared" si="64"/>
        <v>No Capture</v>
      </c>
    </row>
    <row r="1255" spans="1:12" hidden="1" x14ac:dyDescent="0.3">
      <c r="A1255" t="s">
        <v>2522</v>
      </c>
      <c r="B1255" s="1">
        <v>46272</v>
      </c>
      <c r="C1255" t="s">
        <v>2523</v>
      </c>
      <c r="D1255" t="s">
        <v>38</v>
      </c>
      <c r="E1255" t="s">
        <v>9</v>
      </c>
      <c r="F1255">
        <v>4999</v>
      </c>
      <c r="G1255" t="s">
        <v>10</v>
      </c>
      <c r="H1255" t="str">
        <f t="shared" si="62"/>
        <v>ORD26001254</v>
      </c>
      <c r="I1255">
        <f>COUNTIFS(PG_Transactions!$AK:$AK,$H1255,PG_Transactions!$E:$E,"CAPTURE",PG_Transactions!$AQ:$AQ,1)</f>
        <v>1</v>
      </c>
      <c r="J1255">
        <f>SUMIFS(PG_Transactions!$G:$G,PG_Transactions!$AK:$AK,$H1255,PG_Transactions!$E:$E,"CAPTURE",PG_Transactions!$AQ:$AQ,1)</f>
        <v>4999</v>
      </c>
      <c r="K1255">
        <f t="shared" si="63"/>
        <v>0</v>
      </c>
      <c r="L1255" t="str">
        <f t="shared" si="64"/>
        <v>Amount Match</v>
      </c>
    </row>
    <row r="1256" spans="1:12" hidden="1" x14ac:dyDescent="0.3">
      <c r="A1256" t="s">
        <v>2524</v>
      </c>
      <c r="B1256" s="1">
        <v>46278</v>
      </c>
      <c r="C1256" t="s">
        <v>2525</v>
      </c>
      <c r="D1256" t="s">
        <v>8</v>
      </c>
      <c r="E1256" t="s">
        <v>9</v>
      </c>
      <c r="F1256">
        <v>799</v>
      </c>
      <c r="G1256" t="s">
        <v>10</v>
      </c>
      <c r="H1256" t="str">
        <f t="shared" si="62"/>
        <v>ORD26001255</v>
      </c>
      <c r="I1256">
        <f>COUNTIFS(PG_Transactions!$AK:$AK,$H1256,PG_Transactions!$E:$E,"CAPTURE",PG_Transactions!$AQ:$AQ,1)</f>
        <v>1</v>
      </c>
      <c r="J1256">
        <f>SUMIFS(PG_Transactions!$G:$G,PG_Transactions!$AK:$AK,$H1256,PG_Transactions!$E:$E,"CAPTURE",PG_Transactions!$AQ:$AQ,1)</f>
        <v>799</v>
      </c>
      <c r="K1256">
        <f t="shared" si="63"/>
        <v>0</v>
      </c>
      <c r="L1256" t="str">
        <f t="shared" si="64"/>
        <v>Amount Match</v>
      </c>
    </row>
    <row r="1257" spans="1:12" hidden="1" x14ac:dyDescent="0.3">
      <c r="A1257" t="s">
        <v>2526</v>
      </c>
      <c r="B1257" s="1">
        <v>46281</v>
      </c>
      <c r="C1257" t="s">
        <v>2527</v>
      </c>
      <c r="D1257" t="s">
        <v>32</v>
      </c>
      <c r="E1257" t="s">
        <v>44</v>
      </c>
      <c r="F1257">
        <v>1299</v>
      </c>
      <c r="G1257" t="s">
        <v>10</v>
      </c>
      <c r="H1257" t="str">
        <f t="shared" si="62"/>
        <v>ORD26001256</v>
      </c>
      <c r="I1257">
        <f>COUNTIFS(PG_Transactions!$AK:$AK,$H1257,PG_Transactions!$E:$E,"CAPTURE",PG_Transactions!$AQ:$AQ,1)</f>
        <v>1</v>
      </c>
      <c r="J1257">
        <f>SUMIFS(PG_Transactions!$G:$G,PG_Transactions!$AK:$AK,$H1257,PG_Transactions!$E:$E,"CAPTURE",PG_Transactions!$AQ:$AQ,1)</f>
        <v>1299</v>
      </c>
      <c r="K1257">
        <f t="shared" si="63"/>
        <v>0</v>
      </c>
      <c r="L1257" t="str">
        <f t="shared" si="64"/>
        <v>Amount Match</v>
      </c>
    </row>
    <row r="1258" spans="1:12" hidden="1" x14ac:dyDescent="0.3">
      <c r="A1258" t="s">
        <v>2528</v>
      </c>
      <c r="B1258" s="1">
        <v>46283</v>
      </c>
      <c r="C1258" t="s">
        <v>2529</v>
      </c>
      <c r="D1258" t="s">
        <v>32</v>
      </c>
      <c r="E1258" t="s">
        <v>17</v>
      </c>
      <c r="F1258">
        <v>3348</v>
      </c>
      <c r="G1258" t="s">
        <v>10</v>
      </c>
      <c r="H1258" t="str">
        <f t="shared" si="62"/>
        <v>ORD26001257</v>
      </c>
      <c r="I1258">
        <f>COUNTIFS(PG_Transactions!$AK:$AK,$H1258,PG_Transactions!$E:$E,"CAPTURE",PG_Transactions!$AQ:$AQ,1)</f>
        <v>1</v>
      </c>
      <c r="J1258">
        <f>SUMIFS(PG_Transactions!$G:$G,PG_Transactions!$AK:$AK,$H1258,PG_Transactions!$E:$E,"CAPTURE",PG_Transactions!$AQ:$AQ,1)</f>
        <v>3348</v>
      </c>
      <c r="K1258">
        <f t="shared" si="63"/>
        <v>0</v>
      </c>
      <c r="L1258" t="str">
        <f t="shared" si="64"/>
        <v>Amount Match</v>
      </c>
    </row>
    <row r="1259" spans="1:12" hidden="1" x14ac:dyDescent="0.3">
      <c r="A1259" t="s">
        <v>2530</v>
      </c>
      <c r="B1259" s="1">
        <v>46284</v>
      </c>
      <c r="C1259" t="s">
        <v>2531</v>
      </c>
      <c r="D1259" t="s">
        <v>41</v>
      </c>
      <c r="E1259" t="s">
        <v>9</v>
      </c>
      <c r="F1259">
        <v>1848</v>
      </c>
      <c r="G1259" t="s">
        <v>10</v>
      </c>
      <c r="H1259" t="str">
        <f t="shared" si="62"/>
        <v>ORD26001258</v>
      </c>
      <c r="I1259">
        <f>COUNTIFS(PG_Transactions!$AK:$AK,$H1259,PG_Transactions!$E:$E,"CAPTURE",PG_Transactions!$AQ:$AQ,1)</f>
        <v>1</v>
      </c>
      <c r="J1259">
        <f>SUMIFS(PG_Transactions!$G:$G,PG_Transactions!$AK:$AK,$H1259,PG_Transactions!$E:$E,"CAPTURE",PG_Transactions!$AQ:$AQ,1)</f>
        <v>1848</v>
      </c>
      <c r="K1259">
        <f t="shared" si="63"/>
        <v>0</v>
      </c>
      <c r="L1259" t="str">
        <f t="shared" si="64"/>
        <v>Amount Match</v>
      </c>
    </row>
    <row r="1260" spans="1:12" hidden="1" x14ac:dyDescent="0.3">
      <c r="A1260" t="s">
        <v>2532</v>
      </c>
      <c r="B1260" s="1">
        <v>46283</v>
      </c>
      <c r="C1260" t="s">
        <v>2533</v>
      </c>
      <c r="D1260" t="s">
        <v>24</v>
      </c>
      <c r="E1260" t="s">
        <v>44</v>
      </c>
      <c r="F1260">
        <v>4999</v>
      </c>
      <c r="G1260" t="s">
        <v>10</v>
      </c>
      <c r="H1260" t="str">
        <f t="shared" si="62"/>
        <v>ORD26001259</v>
      </c>
      <c r="I1260">
        <f>COUNTIFS(PG_Transactions!$AK:$AK,$H1260,PG_Transactions!$E:$E,"CAPTURE",PG_Transactions!$AQ:$AQ,1)</f>
        <v>1</v>
      </c>
      <c r="J1260">
        <f>SUMIFS(PG_Transactions!$G:$G,PG_Transactions!$AK:$AK,$H1260,PG_Transactions!$E:$E,"CAPTURE",PG_Transactions!$AQ:$AQ,1)</f>
        <v>4999</v>
      </c>
      <c r="K1260">
        <f t="shared" si="63"/>
        <v>0</v>
      </c>
      <c r="L1260" t="str">
        <f t="shared" si="64"/>
        <v>Amount Match</v>
      </c>
    </row>
    <row r="1261" spans="1:12" hidden="1" x14ac:dyDescent="0.3">
      <c r="A1261" t="s">
        <v>2534</v>
      </c>
      <c r="B1261" s="1">
        <v>46267</v>
      </c>
      <c r="C1261" t="s">
        <v>2535</v>
      </c>
      <c r="D1261" t="s">
        <v>51</v>
      </c>
      <c r="E1261" t="s">
        <v>33</v>
      </c>
      <c r="F1261">
        <v>7999</v>
      </c>
      <c r="G1261" t="s">
        <v>10</v>
      </c>
      <c r="H1261" t="str">
        <f t="shared" si="62"/>
        <v>ORD26001260</v>
      </c>
      <c r="I1261">
        <f>COUNTIFS(PG_Transactions!$AK:$AK,$H1261,PG_Transactions!$E:$E,"CAPTURE",PG_Transactions!$AQ:$AQ,1)</f>
        <v>1</v>
      </c>
      <c r="J1261">
        <f>SUMIFS(PG_Transactions!$G:$G,PG_Transactions!$AK:$AK,$H1261,PG_Transactions!$E:$E,"CAPTURE",PG_Transactions!$AQ:$AQ,1)</f>
        <v>7999</v>
      </c>
      <c r="K1261">
        <f t="shared" si="63"/>
        <v>0</v>
      </c>
      <c r="L1261" t="str">
        <f t="shared" si="64"/>
        <v>Amount Match</v>
      </c>
    </row>
    <row r="1262" spans="1:12" hidden="1" x14ac:dyDescent="0.3">
      <c r="A1262" t="s">
        <v>2536</v>
      </c>
      <c r="B1262" s="1">
        <v>46266</v>
      </c>
      <c r="C1262" t="s">
        <v>2537</v>
      </c>
      <c r="D1262" t="s">
        <v>16</v>
      </c>
      <c r="E1262" t="s">
        <v>9</v>
      </c>
      <c r="F1262">
        <v>1499</v>
      </c>
      <c r="G1262" t="s">
        <v>10</v>
      </c>
      <c r="H1262" t="str">
        <f t="shared" si="62"/>
        <v>ORD26001261</v>
      </c>
      <c r="I1262">
        <f>COUNTIFS(PG_Transactions!$AK:$AK,$H1262,PG_Transactions!$E:$E,"CAPTURE",PG_Transactions!$AQ:$AQ,1)</f>
        <v>1</v>
      </c>
      <c r="J1262">
        <f>SUMIFS(PG_Transactions!$G:$G,PG_Transactions!$AK:$AK,$H1262,PG_Transactions!$E:$E,"CAPTURE",PG_Transactions!$AQ:$AQ,1)</f>
        <v>1499</v>
      </c>
      <c r="K1262">
        <f t="shared" si="63"/>
        <v>0</v>
      </c>
      <c r="L1262" t="str">
        <f t="shared" si="64"/>
        <v>Amount Match</v>
      </c>
    </row>
    <row r="1263" spans="1:12" hidden="1" x14ac:dyDescent="0.3">
      <c r="A1263" t="s">
        <v>2538</v>
      </c>
      <c r="B1263" s="1">
        <v>46277</v>
      </c>
      <c r="C1263" t="s">
        <v>2539</v>
      </c>
      <c r="D1263" t="s">
        <v>27</v>
      </c>
      <c r="E1263" t="s">
        <v>9</v>
      </c>
      <c r="F1263">
        <v>11097</v>
      </c>
      <c r="G1263" t="s">
        <v>10</v>
      </c>
      <c r="H1263" t="str">
        <f t="shared" si="62"/>
        <v>ORD26001262</v>
      </c>
      <c r="I1263">
        <f>COUNTIFS(PG_Transactions!$AK:$AK,$H1263,PG_Transactions!$E:$E,"CAPTURE",PG_Transactions!$AQ:$AQ,1)</f>
        <v>1</v>
      </c>
      <c r="J1263">
        <f>SUMIFS(PG_Transactions!$G:$G,PG_Transactions!$AK:$AK,$H1263,PG_Transactions!$E:$E,"CAPTURE",PG_Transactions!$AQ:$AQ,1)</f>
        <v>11097</v>
      </c>
      <c r="K1263">
        <f t="shared" si="63"/>
        <v>0</v>
      </c>
      <c r="L1263" t="str">
        <f t="shared" si="64"/>
        <v>Amount Match</v>
      </c>
    </row>
    <row r="1264" spans="1:12" hidden="1" x14ac:dyDescent="0.3">
      <c r="A1264" t="s">
        <v>2540</v>
      </c>
      <c r="B1264" s="1">
        <v>46268</v>
      </c>
      <c r="C1264" t="s">
        <v>2541</v>
      </c>
      <c r="D1264" t="s">
        <v>38</v>
      </c>
      <c r="E1264" t="s">
        <v>9</v>
      </c>
      <c r="F1264">
        <v>349</v>
      </c>
      <c r="G1264" t="s">
        <v>10</v>
      </c>
      <c r="H1264" t="str">
        <f t="shared" si="62"/>
        <v>ORD26001263</v>
      </c>
      <c r="I1264">
        <f>COUNTIFS(PG_Transactions!$AK:$AK,$H1264,PG_Transactions!$E:$E,"CAPTURE",PG_Transactions!$AQ:$AQ,1)</f>
        <v>1</v>
      </c>
      <c r="J1264">
        <f>SUMIFS(PG_Transactions!$G:$G,PG_Transactions!$AK:$AK,$H1264,PG_Transactions!$E:$E,"CAPTURE",PG_Transactions!$AQ:$AQ,1)</f>
        <v>349</v>
      </c>
      <c r="K1264">
        <f t="shared" si="63"/>
        <v>0</v>
      </c>
      <c r="L1264" t="str">
        <f t="shared" si="64"/>
        <v>Amount Match</v>
      </c>
    </row>
    <row r="1265" spans="1:12" hidden="1" x14ac:dyDescent="0.3">
      <c r="A1265" t="s">
        <v>2542</v>
      </c>
      <c r="B1265" s="1">
        <v>46274</v>
      </c>
      <c r="C1265" t="s">
        <v>2543</v>
      </c>
      <c r="D1265" t="s">
        <v>41</v>
      </c>
      <c r="E1265" t="s">
        <v>33</v>
      </c>
      <c r="F1265">
        <v>3098</v>
      </c>
      <c r="G1265" t="s">
        <v>10</v>
      </c>
      <c r="H1265" t="str">
        <f t="shared" si="62"/>
        <v>ORD26001264</v>
      </c>
      <c r="I1265">
        <f>COUNTIFS(PG_Transactions!$AK:$AK,$H1265,PG_Transactions!$E:$E,"CAPTURE",PG_Transactions!$AQ:$AQ,1)</f>
        <v>1</v>
      </c>
      <c r="J1265">
        <f>SUMIFS(PG_Transactions!$G:$G,PG_Transactions!$AK:$AK,$H1265,PG_Transactions!$E:$E,"CAPTURE",PG_Transactions!$AQ:$AQ,1)</f>
        <v>3098</v>
      </c>
      <c r="K1265">
        <f t="shared" si="63"/>
        <v>0</v>
      </c>
      <c r="L1265" t="str">
        <f t="shared" si="64"/>
        <v>Amount Match</v>
      </c>
    </row>
    <row r="1266" spans="1:12" hidden="1" x14ac:dyDescent="0.3">
      <c r="A1266" t="s">
        <v>2544</v>
      </c>
      <c r="B1266" s="1">
        <v>46286</v>
      </c>
      <c r="C1266" t="s">
        <v>2545</v>
      </c>
      <c r="D1266" t="s">
        <v>41</v>
      </c>
      <c r="E1266" t="s">
        <v>9</v>
      </c>
      <c r="F1266">
        <v>4999</v>
      </c>
      <c r="G1266" t="s">
        <v>10</v>
      </c>
      <c r="H1266" t="str">
        <f t="shared" si="62"/>
        <v>ORD26001265</v>
      </c>
      <c r="I1266">
        <f>COUNTIFS(PG_Transactions!$AK:$AK,$H1266,PG_Transactions!$E:$E,"CAPTURE",PG_Transactions!$AQ:$AQ,1)</f>
        <v>1</v>
      </c>
      <c r="J1266">
        <f>SUMIFS(PG_Transactions!$G:$G,PG_Transactions!$AK:$AK,$H1266,PG_Transactions!$E:$E,"CAPTURE",PG_Transactions!$AQ:$AQ,1)</f>
        <v>4999</v>
      </c>
      <c r="K1266">
        <f t="shared" si="63"/>
        <v>0</v>
      </c>
      <c r="L1266" t="str">
        <f t="shared" si="64"/>
        <v>Amount Match</v>
      </c>
    </row>
    <row r="1267" spans="1:12" hidden="1" x14ac:dyDescent="0.3">
      <c r="A1267" t="s">
        <v>2546</v>
      </c>
      <c r="B1267" s="1">
        <v>46276</v>
      </c>
      <c r="C1267" t="s">
        <v>2547</v>
      </c>
      <c r="D1267" t="s">
        <v>65</v>
      </c>
      <c r="E1267" t="s">
        <v>9</v>
      </c>
      <c r="F1267">
        <v>1499</v>
      </c>
      <c r="G1267" t="s">
        <v>70</v>
      </c>
      <c r="H1267" t="str">
        <f t="shared" si="62"/>
        <v>ORD26001266</v>
      </c>
      <c r="I1267">
        <f>COUNTIFS(PG_Transactions!$AK:$AK,$H1267,PG_Transactions!$E:$E,"CAPTURE",PG_Transactions!$AQ:$AQ,1)</f>
        <v>0</v>
      </c>
      <c r="J1267">
        <f>SUMIFS(PG_Transactions!$G:$G,PG_Transactions!$AK:$AK,$H1267,PG_Transactions!$E:$E,"CAPTURE",PG_Transactions!$AQ:$AQ,1)</f>
        <v>0</v>
      </c>
      <c r="K1267">
        <f t="shared" si="63"/>
        <v>-1499</v>
      </c>
      <c r="L1267" t="str">
        <f t="shared" si="64"/>
        <v>No Capture</v>
      </c>
    </row>
    <row r="1268" spans="1:12" hidden="1" x14ac:dyDescent="0.3">
      <c r="A1268" t="s">
        <v>2548</v>
      </c>
      <c r="B1268" s="1">
        <v>46285</v>
      </c>
      <c r="C1268" t="s">
        <v>2549</v>
      </c>
      <c r="D1268" t="s">
        <v>16</v>
      </c>
      <c r="E1268" t="s">
        <v>9</v>
      </c>
      <c r="F1268">
        <v>598</v>
      </c>
      <c r="G1268" t="s">
        <v>10</v>
      </c>
      <c r="H1268" t="str">
        <f t="shared" si="62"/>
        <v>ORD26001267</v>
      </c>
      <c r="I1268">
        <f>COUNTIFS(PG_Transactions!$AK:$AK,$H1268,PG_Transactions!$E:$E,"CAPTURE",PG_Transactions!$AQ:$AQ,1)</f>
        <v>1</v>
      </c>
      <c r="J1268">
        <f>SUMIFS(PG_Transactions!$G:$G,PG_Transactions!$AK:$AK,$H1268,PG_Transactions!$E:$E,"CAPTURE",PG_Transactions!$AQ:$AQ,1)</f>
        <v>598</v>
      </c>
      <c r="K1268">
        <f t="shared" si="63"/>
        <v>0</v>
      </c>
      <c r="L1268" t="str">
        <f t="shared" si="64"/>
        <v>Amount Match</v>
      </c>
    </row>
    <row r="1269" spans="1:12" hidden="1" x14ac:dyDescent="0.3">
      <c r="A1269" t="s">
        <v>2550</v>
      </c>
      <c r="B1269" s="1">
        <v>46283</v>
      </c>
      <c r="C1269" t="s">
        <v>2551</v>
      </c>
      <c r="D1269" t="s">
        <v>65</v>
      </c>
      <c r="E1269" t="s">
        <v>17</v>
      </c>
      <c r="F1269">
        <v>4999</v>
      </c>
      <c r="G1269" t="s">
        <v>10</v>
      </c>
      <c r="H1269" t="str">
        <f t="shared" si="62"/>
        <v>ORD26001268</v>
      </c>
      <c r="I1269">
        <f>COUNTIFS(PG_Transactions!$AK:$AK,$H1269,PG_Transactions!$E:$E,"CAPTURE",PG_Transactions!$AQ:$AQ,1)</f>
        <v>1</v>
      </c>
      <c r="J1269">
        <f>SUMIFS(PG_Transactions!$G:$G,PG_Transactions!$AK:$AK,$H1269,PG_Transactions!$E:$E,"CAPTURE",PG_Transactions!$AQ:$AQ,1)</f>
        <v>4999</v>
      </c>
      <c r="K1269">
        <f t="shared" si="63"/>
        <v>0</v>
      </c>
      <c r="L1269" t="str">
        <f t="shared" si="64"/>
        <v>Amount Match</v>
      </c>
    </row>
    <row r="1270" spans="1:12" hidden="1" x14ac:dyDescent="0.3">
      <c r="A1270" t="s">
        <v>2552</v>
      </c>
      <c r="B1270" s="1">
        <v>46294</v>
      </c>
      <c r="C1270" t="s">
        <v>2553</v>
      </c>
      <c r="D1270" t="s">
        <v>41</v>
      </c>
      <c r="E1270" t="s">
        <v>33</v>
      </c>
      <c r="F1270">
        <v>4847</v>
      </c>
      <c r="G1270" t="s">
        <v>10</v>
      </c>
      <c r="H1270" t="str">
        <f t="shared" si="62"/>
        <v>ORD26001269</v>
      </c>
      <c r="I1270">
        <f>COUNTIFS(PG_Transactions!$AK:$AK,$H1270,PG_Transactions!$E:$E,"CAPTURE",PG_Transactions!$AQ:$AQ,1)</f>
        <v>1</v>
      </c>
      <c r="J1270">
        <f>SUMIFS(PG_Transactions!$G:$G,PG_Transactions!$AK:$AK,$H1270,PG_Transactions!$E:$E,"CAPTURE",PG_Transactions!$AQ:$AQ,1)</f>
        <v>4847</v>
      </c>
      <c r="K1270">
        <f t="shared" si="63"/>
        <v>0</v>
      </c>
      <c r="L1270" t="str">
        <f t="shared" si="64"/>
        <v>Amount Match</v>
      </c>
    </row>
    <row r="1271" spans="1:12" hidden="1" x14ac:dyDescent="0.3">
      <c r="A1271" t="s">
        <v>2554</v>
      </c>
      <c r="B1271" s="1">
        <v>46278</v>
      </c>
      <c r="C1271" t="s">
        <v>2555</v>
      </c>
      <c r="D1271" t="s">
        <v>8</v>
      </c>
      <c r="E1271" t="s">
        <v>17</v>
      </c>
      <c r="F1271">
        <v>7999</v>
      </c>
      <c r="G1271" t="s">
        <v>10</v>
      </c>
      <c r="H1271" t="str">
        <f t="shared" si="62"/>
        <v>ORD26001270</v>
      </c>
      <c r="I1271">
        <f>COUNTIFS(PG_Transactions!$AK:$AK,$H1271,PG_Transactions!$E:$E,"CAPTURE",PG_Transactions!$AQ:$AQ,1)</f>
        <v>1</v>
      </c>
      <c r="J1271">
        <f>SUMIFS(PG_Transactions!$G:$G,PG_Transactions!$AK:$AK,$H1271,PG_Transactions!$E:$E,"CAPTURE",PG_Transactions!$AQ:$AQ,1)</f>
        <v>7999</v>
      </c>
      <c r="K1271">
        <f t="shared" si="63"/>
        <v>0</v>
      </c>
      <c r="L1271" t="str">
        <f t="shared" si="64"/>
        <v>Amount Match</v>
      </c>
    </row>
    <row r="1272" spans="1:12" hidden="1" x14ac:dyDescent="0.3">
      <c r="A1272" t="s">
        <v>2556</v>
      </c>
      <c r="B1272" s="1">
        <v>46280</v>
      </c>
      <c r="C1272" t="s">
        <v>2557</v>
      </c>
      <c r="D1272" t="s">
        <v>32</v>
      </c>
      <c r="E1272" t="s">
        <v>9</v>
      </c>
      <c r="F1272">
        <v>599</v>
      </c>
      <c r="G1272" t="s">
        <v>10</v>
      </c>
      <c r="H1272" t="str">
        <f t="shared" si="62"/>
        <v>ORD26001271</v>
      </c>
      <c r="I1272">
        <f>COUNTIFS(PG_Transactions!$AK:$AK,$H1272,PG_Transactions!$E:$E,"CAPTURE",PG_Transactions!$AQ:$AQ,1)</f>
        <v>1</v>
      </c>
      <c r="J1272">
        <f>SUMIFS(PG_Transactions!$G:$G,PG_Transactions!$AK:$AK,$H1272,PG_Transactions!$E:$E,"CAPTURE",PG_Transactions!$AQ:$AQ,1)</f>
        <v>599</v>
      </c>
      <c r="K1272">
        <f t="shared" si="63"/>
        <v>0</v>
      </c>
      <c r="L1272" t="str">
        <f t="shared" si="64"/>
        <v>Amount Match</v>
      </c>
    </row>
    <row r="1273" spans="1:12" hidden="1" x14ac:dyDescent="0.3">
      <c r="A1273" t="s">
        <v>2558</v>
      </c>
      <c r="B1273" s="1">
        <v>46287</v>
      </c>
      <c r="C1273" t="s">
        <v>2559</v>
      </c>
      <c r="D1273" t="s">
        <v>13</v>
      </c>
      <c r="E1273" t="s">
        <v>17</v>
      </c>
      <c r="F1273">
        <v>1947</v>
      </c>
      <c r="G1273" t="s">
        <v>10</v>
      </c>
      <c r="H1273" t="str">
        <f t="shared" si="62"/>
        <v>ORD26001272</v>
      </c>
      <c r="I1273">
        <f>COUNTIFS(PG_Transactions!$AK:$AK,$H1273,PG_Transactions!$E:$E,"CAPTURE",PG_Transactions!$AQ:$AQ,1)</f>
        <v>1</v>
      </c>
      <c r="J1273">
        <f>SUMIFS(PG_Transactions!$G:$G,PG_Transactions!$AK:$AK,$H1273,PG_Transactions!$E:$E,"CAPTURE",PG_Transactions!$AQ:$AQ,1)</f>
        <v>1947</v>
      </c>
      <c r="K1273">
        <f t="shared" si="63"/>
        <v>0</v>
      </c>
      <c r="L1273" t="str">
        <f t="shared" si="64"/>
        <v>Amount Match</v>
      </c>
    </row>
    <row r="1274" spans="1:12" hidden="1" x14ac:dyDescent="0.3">
      <c r="A1274" t="s">
        <v>2560</v>
      </c>
      <c r="B1274" s="1">
        <v>46281</v>
      </c>
      <c r="C1274" t="s">
        <v>2561</v>
      </c>
      <c r="D1274" t="s">
        <v>13</v>
      </c>
      <c r="E1274" t="s">
        <v>44</v>
      </c>
      <c r="F1274">
        <v>299</v>
      </c>
      <c r="G1274" t="s">
        <v>10</v>
      </c>
      <c r="H1274" t="str">
        <f t="shared" si="62"/>
        <v>ORD26001273</v>
      </c>
      <c r="I1274">
        <f>COUNTIFS(PG_Transactions!$AK:$AK,$H1274,PG_Transactions!$E:$E,"CAPTURE",PG_Transactions!$AQ:$AQ,1)</f>
        <v>1</v>
      </c>
      <c r="J1274">
        <f>SUMIFS(PG_Transactions!$G:$G,PG_Transactions!$AK:$AK,$H1274,PG_Transactions!$E:$E,"CAPTURE",PG_Transactions!$AQ:$AQ,1)</f>
        <v>299</v>
      </c>
      <c r="K1274">
        <f t="shared" si="63"/>
        <v>0</v>
      </c>
      <c r="L1274" t="str">
        <f t="shared" si="64"/>
        <v>Amount Match</v>
      </c>
    </row>
    <row r="1275" spans="1:12" hidden="1" x14ac:dyDescent="0.3">
      <c r="A1275" t="s">
        <v>2562</v>
      </c>
      <c r="B1275" s="1">
        <v>46266</v>
      </c>
      <c r="C1275" t="s">
        <v>2563</v>
      </c>
      <c r="D1275" t="s">
        <v>27</v>
      </c>
      <c r="E1275" t="s">
        <v>9</v>
      </c>
      <c r="F1275">
        <v>7999</v>
      </c>
      <c r="G1275" t="s">
        <v>10</v>
      </c>
      <c r="H1275" t="str">
        <f t="shared" si="62"/>
        <v>ORD26001274</v>
      </c>
      <c r="I1275">
        <f>COUNTIFS(PG_Transactions!$AK:$AK,$H1275,PG_Transactions!$E:$E,"CAPTURE",PG_Transactions!$AQ:$AQ,1)</f>
        <v>1</v>
      </c>
      <c r="J1275">
        <f>SUMIFS(PG_Transactions!$G:$G,PG_Transactions!$AK:$AK,$H1275,PG_Transactions!$E:$E,"CAPTURE",PG_Transactions!$AQ:$AQ,1)</f>
        <v>7999</v>
      </c>
      <c r="K1275">
        <f t="shared" si="63"/>
        <v>0</v>
      </c>
      <c r="L1275" t="str">
        <f t="shared" si="64"/>
        <v>Amount Match</v>
      </c>
    </row>
    <row r="1276" spans="1:12" hidden="1" x14ac:dyDescent="0.3">
      <c r="A1276" t="s">
        <v>2564</v>
      </c>
      <c r="B1276" s="1">
        <v>46282</v>
      </c>
      <c r="C1276" t="s">
        <v>2565</v>
      </c>
      <c r="D1276" t="s">
        <v>27</v>
      </c>
      <c r="E1276" t="s">
        <v>17</v>
      </c>
      <c r="F1276">
        <v>2298</v>
      </c>
      <c r="G1276" t="s">
        <v>10</v>
      </c>
      <c r="H1276" t="str">
        <f t="shared" si="62"/>
        <v>ORD26001275</v>
      </c>
      <c r="I1276">
        <f>COUNTIFS(PG_Transactions!$AK:$AK,$H1276,PG_Transactions!$E:$E,"CAPTURE",PG_Transactions!$AQ:$AQ,1)</f>
        <v>1</v>
      </c>
      <c r="J1276">
        <f>SUMIFS(PG_Transactions!$G:$G,PG_Transactions!$AK:$AK,$H1276,PG_Transactions!$E:$E,"CAPTURE",PG_Transactions!$AQ:$AQ,1)</f>
        <v>2298</v>
      </c>
      <c r="K1276">
        <f t="shared" si="63"/>
        <v>0</v>
      </c>
      <c r="L1276" t="str">
        <f t="shared" si="64"/>
        <v>Amount Match</v>
      </c>
    </row>
    <row r="1277" spans="1:12" hidden="1" x14ac:dyDescent="0.3">
      <c r="A1277" t="s">
        <v>2566</v>
      </c>
      <c r="B1277" s="1">
        <v>46284</v>
      </c>
      <c r="C1277" t="s">
        <v>2567</v>
      </c>
      <c r="D1277" t="s">
        <v>32</v>
      </c>
      <c r="E1277" t="s">
        <v>17</v>
      </c>
      <c r="F1277">
        <v>349</v>
      </c>
      <c r="G1277" t="s">
        <v>10</v>
      </c>
      <c r="H1277" t="str">
        <f t="shared" si="62"/>
        <v>ORD26001276</v>
      </c>
      <c r="I1277">
        <f>COUNTIFS(PG_Transactions!$AK:$AK,$H1277,PG_Transactions!$E:$E,"CAPTURE",PG_Transactions!$AQ:$AQ,1)</f>
        <v>1</v>
      </c>
      <c r="J1277">
        <f>SUMIFS(PG_Transactions!$G:$G,PG_Transactions!$AK:$AK,$H1277,PG_Transactions!$E:$E,"CAPTURE",PG_Transactions!$AQ:$AQ,1)</f>
        <v>349</v>
      </c>
      <c r="K1277">
        <f t="shared" si="63"/>
        <v>0</v>
      </c>
      <c r="L1277" t="str">
        <f t="shared" si="64"/>
        <v>Amount Match</v>
      </c>
    </row>
    <row r="1278" spans="1:12" hidden="1" x14ac:dyDescent="0.3">
      <c r="A1278" t="s">
        <v>2568</v>
      </c>
      <c r="B1278" s="1">
        <v>46295</v>
      </c>
      <c r="C1278" t="s">
        <v>2569</v>
      </c>
      <c r="D1278" t="s">
        <v>13</v>
      </c>
      <c r="E1278" t="s">
        <v>17</v>
      </c>
      <c r="F1278">
        <v>8598</v>
      </c>
      <c r="G1278" t="s">
        <v>105</v>
      </c>
      <c r="H1278" t="str">
        <f t="shared" si="62"/>
        <v>ORD26001277</v>
      </c>
      <c r="I1278">
        <f>COUNTIFS(PG_Transactions!$AK:$AK,$H1278,PG_Transactions!$E:$E,"CAPTURE",PG_Transactions!$AQ:$AQ,1)</f>
        <v>0</v>
      </c>
      <c r="J1278">
        <f>SUMIFS(PG_Transactions!$G:$G,PG_Transactions!$AK:$AK,$H1278,PG_Transactions!$E:$E,"CAPTURE",PG_Transactions!$AQ:$AQ,1)</f>
        <v>0</v>
      </c>
      <c r="K1278">
        <f t="shared" si="63"/>
        <v>-8598</v>
      </c>
      <c r="L1278" t="str">
        <f t="shared" si="64"/>
        <v>No Capture</v>
      </c>
    </row>
    <row r="1279" spans="1:12" hidden="1" x14ac:dyDescent="0.3">
      <c r="A1279" t="s">
        <v>2570</v>
      </c>
      <c r="B1279" s="1">
        <v>46293</v>
      </c>
      <c r="C1279" t="s">
        <v>2571</v>
      </c>
      <c r="D1279" t="s">
        <v>24</v>
      </c>
      <c r="E1279" t="s">
        <v>9</v>
      </c>
      <c r="F1279">
        <v>6797</v>
      </c>
      <c r="G1279" t="s">
        <v>10</v>
      </c>
      <c r="H1279" t="str">
        <f t="shared" si="62"/>
        <v>ORD26001278</v>
      </c>
      <c r="I1279">
        <f>COUNTIFS(PG_Transactions!$AK:$AK,$H1279,PG_Transactions!$E:$E,"CAPTURE",PG_Transactions!$AQ:$AQ,1)</f>
        <v>1</v>
      </c>
      <c r="J1279">
        <f>SUMIFS(PG_Transactions!$G:$G,PG_Transactions!$AK:$AK,$H1279,PG_Transactions!$E:$E,"CAPTURE",PG_Transactions!$AQ:$AQ,1)</f>
        <v>6797</v>
      </c>
      <c r="K1279">
        <f t="shared" si="63"/>
        <v>0</v>
      </c>
      <c r="L1279" t="str">
        <f t="shared" si="64"/>
        <v>Amount Match</v>
      </c>
    </row>
    <row r="1280" spans="1:12" hidden="1" x14ac:dyDescent="0.3">
      <c r="A1280" t="s">
        <v>2572</v>
      </c>
      <c r="B1280" s="1">
        <v>46266</v>
      </c>
      <c r="C1280" t="s">
        <v>2573</v>
      </c>
      <c r="D1280" t="s">
        <v>16</v>
      </c>
      <c r="E1280" t="s">
        <v>9</v>
      </c>
      <c r="F1280">
        <v>5998</v>
      </c>
      <c r="G1280" t="s">
        <v>70</v>
      </c>
      <c r="H1280" t="str">
        <f t="shared" si="62"/>
        <v>ORD26001279</v>
      </c>
      <c r="I1280">
        <f>COUNTIFS(PG_Transactions!$AK:$AK,$H1280,PG_Transactions!$E:$E,"CAPTURE",PG_Transactions!$AQ:$AQ,1)</f>
        <v>0</v>
      </c>
      <c r="J1280">
        <f>SUMIFS(PG_Transactions!$G:$G,PG_Transactions!$AK:$AK,$H1280,PG_Transactions!$E:$E,"CAPTURE",PG_Transactions!$AQ:$AQ,1)</f>
        <v>0</v>
      </c>
      <c r="K1280">
        <f t="shared" si="63"/>
        <v>-5998</v>
      </c>
      <c r="L1280" t="str">
        <f t="shared" si="64"/>
        <v>No Capture</v>
      </c>
    </row>
    <row r="1281" spans="1:12" hidden="1" x14ac:dyDescent="0.3">
      <c r="A1281" t="s">
        <v>2574</v>
      </c>
      <c r="B1281" s="1">
        <v>46293</v>
      </c>
      <c r="C1281" t="s">
        <v>2575</v>
      </c>
      <c r="D1281" t="s">
        <v>38</v>
      </c>
      <c r="E1281" t="s">
        <v>9</v>
      </c>
      <c r="F1281">
        <v>1148</v>
      </c>
      <c r="G1281" t="s">
        <v>10</v>
      </c>
      <c r="H1281" t="str">
        <f t="shared" si="62"/>
        <v>ORD26001280</v>
      </c>
      <c r="I1281">
        <f>COUNTIFS(PG_Transactions!$AK:$AK,$H1281,PG_Transactions!$E:$E,"CAPTURE",PG_Transactions!$AQ:$AQ,1)</f>
        <v>1</v>
      </c>
      <c r="J1281">
        <f>SUMIFS(PG_Transactions!$G:$G,PG_Transactions!$AK:$AK,$H1281,PG_Transactions!$E:$E,"CAPTURE",PG_Transactions!$AQ:$AQ,1)</f>
        <v>1148</v>
      </c>
      <c r="K1281">
        <f t="shared" si="63"/>
        <v>0</v>
      </c>
      <c r="L1281" t="str">
        <f t="shared" si="64"/>
        <v>Amount Match</v>
      </c>
    </row>
    <row r="1282" spans="1:12" hidden="1" x14ac:dyDescent="0.3">
      <c r="A1282" t="s">
        <v>2576</v>
      </c>
      <c r="B1282" s="1">
        <v>46290</v>
      </c>
      <c r="C1282" t="s">
        <v>2577</v>
      </c>
      <c r="D1282" t="s">
        <v>38</v>
      </c>
      <c r="E1282" t="s">
        <v>9</v>
      </c>
      <c r="F1282">
        <v>3499</v>
      </c>
      <c r="G1282" t="s">
        <v>10</v>
      </c>
      <c r="H1282" t="str">
        <f t="shared" si="62"/>
        <v>ORD26001281</v>
      </c>
      <c r="I1282">
        <f>COUNTIFS(PG_Transactions!$AK:$AK,$H1282,PG_Transactions!$E:$E,"CAPTURE",PG_Transactions!$AQ:$AQ,1)</f>
        <v>1</v>
      </c>
      <c r="J1282">
        <f>SUMIFS(PG_Transactions!$G:$G,PG_Transactions!$AK:$AK,$H1282,PG_Transactions!$E:$E,"CAPTURE",PG_Transactions!$AQ:$AQ,1)</f>
        <v>3499</v>
      </c>
      <c r="K1282">
        <f t="shared" si="63"/>
        <v>0</v>
      </c>
      <c r="L1282" t="str">
        <f t="shared" si="64"/>
        <v>Amount Match</v>
      </c>
    </row>
    <row r="1283" spans="1:12" hidden="1" x14ac:dyDescent="0.3">
      <c r="A1283" t="s">
        <v>2578</v>
      </c>
      <c r="B1283" s="1">
        <v>46280</v>
      </c>
      <c r="C1283" t="s">
        <v>2579</v>
      </c>
      <c r="D1283" t="s">
        <v>65</v>
      </c>
      <c r="E1283" t="s">
        <v>9</v>
      </c>
      <c r="F1283">
        <v>299</v>
      </c>
      <c r="G1283" t="s">
        <v>10</v>
      </c>
      <c r="H1283" t="str">
        <f t="shared" ref="H1283:H1346" si="65">UPPER(SUBSTITUTE(TRIM(A1283),"-",""))</f>
        <v>ORD26001282</v>
      </c>
      <c r="I1283">
        <f>COUNTIFS(PG_Transactions!$AK:$AK,$H1283,PG_Transactions!$E:$E,"CAPTURE",PG_Transactions!$AQ:$AQ,1)</f>
        <v>1</v>
      </c>
      <c r="J1283">
        <f>SUMIFS(PG_Transactions!$G:$G,PG_Transactions!$AK:$AK,$H1283,PG_Transactions!$E:$E,"CAPTURE",PG_Transactions!$AQ:$AQ,1)</f>
        <v>299</v>
      </c>
      <c r="K1283">
        <f t="shared" ref="K1283:K1346" si="66">ROUND(J1283-F1283,2)</f>
        <v>0</v>
      </c>
      <c r="L1283" t="str">
        <f t="shared" ref="L1283:L1346" si="67">IF(I1283=0,"No Capture",IF(I1283&gt;1,"Multiple Capture Rows - Review",IF(ABS(K1283)&lt;0.01,"Amount Match",IF(K1283&lt;0,"Captured Less Than Order","Captured More Than Order"))))</f>
        <v>Amount Match</v>
      </c>
    </row>
    <row r="1284" spans="1:12" hidden="1" x14ac:dyDescent="0.3">
      <c r="A1284" t="s">
        <v>2580</v>
      </c>
      <c r="B1284" s="1">
        <v>46289</v>
      </c>
      <c r="C1284" t="s">
        <v>2581</v>
      </c>
      <c r="D1284" t="s">
        <v>13</v>
      </c>
      <c r="E1284" t="s">
        <v>9</v>
      </c>
      <c r="F1284">
        <v>3499</v>
      </c>
      <c r="G1284" t="s">
        <v>10</v>
      </c>
      <c r="H1284" t="str">
        <f t="shared" si="65"/>
        <v>ORD26001283</v>
      </c>
      <c r="I1284">
        <f>COUNTIFS(PG_Transactions!$AK:$AK,$H1284,PG_Transactions!$E:$E,"CAPTURE",PG_Transactions!$AQ:$AQ,1)</f>
        <v>1</v>
      </c>
      <c r="J1284">
        <f>SUMIFS(PG_Transactions!$G:$G,PG_Transactions!$AK:$AK,$H1284,PG_Transactions!$E:$E,"CAPTURE",PG_Transactions!$AQ:$AQ,1)</f>
        <v>3499</v>
      </c>
      <c r="K1284">
        <f t="shared" si="66"/>
        <v>0</v>
      </c>
      <c r="L1284" t="str">
        <f t="shared" si="67"/>
        <v>Amount Match</v>
      </c>
    </row>
    <row r="1285" spans="1:12" hidden="1" x14ac:dyDescent="0.3">
      <c r="A1285" t="s">
        <v>2582</v>
      </c>
      <c r="B1285" s="1">
        <v>46271</v>
      </c>
      <c r="C1285" t="s">
        <v>2583</v>
      </c>
      <c r="D1285" t="s">
        <v>24</v>
      </c>
      <c r="E1285" t="s">
        <v>17</v>
      </c>
      <c r="F1285">
        <v>799</v>
      </c>
      <c r="G1285" t="s">
        <v>10</v>
      </c>
      <c r="H1285" t="str">
        <f t="shared" si="65"/>
        <v>ORD26001284</v>
      </c>
      <c r="I1285">
        <f>COUNTIFS(PG_Transactions!$AK:$AK,$H1285,PG_Transactions!$E:$E,"CAPTURE",PG_Transactions!$AQ:$AQ,1)</f>
        <v>1</v>
      </c>
      <c r="J1285">
        <f>SUMIFS(PG_Transactions!$G:$G,PG_Transactions!$AK:$AK,$H1285,PG_Transactions!$E:$E,"CAPTURE",PG_Transactions!$AQ:$AQ,1)</f>
        <v>799</v>
      </c>
      <c r="K1285">
        <f t="shared" si="66"/>
        <v>0</v>
      </c>
      <c r="L1285" t="str">
        <f t="shared" si="67"/>
        <v>Amount Match</v>
      </c>
    </row>
    <row r="1286" spans="1:12" hidden="1" x14ac:dyDescent="0.3">
      <c r="A1286" t="s">
        <v>2584</v>
      </c>
      <c r="B1286" s="1">
        <v>46279</v>
      </c>
      <c r="C1286" t="s">
        <v>2585</v>
      </c>
      <c r="D1286" t="s">
        <v>13</v>
      </c>
      <c r="E1286" t="s">
        <v>44</v>
      </c>
      <c r="F1286">
        <v>2499</v>
      </c>
      <c r="G1286" t="s">
        <v>10</v>
      </c>
      <c r="H1286" t="str">
        <f t="shared" si="65"/>
        <v>ORD26001285</v>
      </c>
      <c r="I1286">
        <f>COUNTIFS(PG_Transactions!$AK:$AK,$H1286,PG_Transactions!$E:$E,"CAPTURE",PG_Transactions!$AQ:$AQ,1)</f>
        <v>1</v>
      </c>
      <c r="J1286">
        <f>SUMIFS(PG_Transactions!$G:$G,PG_Transactions!$AK:$AK,$H1286,PG_Transactions!$E:$E,"CAPTURE",PG_Transactions!$AQ:$AQ,1)</f>
        <v>2499</v>
      </c>
      <c r="K1286">
        <f t="shared" si="66"/>
        <v>0</v>
      </c>
      <c r="L1286" t="str">
        <f t="shared" si="67"/>
        <v>Amount Match</v>
      </c>
    </row>
    <row r="1287" spans="1:12" hidden="1" x14ac:dyDescent="0.3">
      <c r="A1287" t="s">
        <v>2586</v>
      </c>
      <c r="B1287" s="1">
        <v>46269</v>
      </c>
      <c r="C1287" t="s">
        <v>2587</v>
      </c>
      <c r="D1287" t="s">
        <v>13</v>
      </c>
      <c r="E1287" t="s">
        <v>33</v>
      </c>
      <c r="F1287">
        <v>1598</v>
      </c>
      <c r="G1287" t="s">
        <v>10</v>
      </c>
      <c r="H1287" t="str">
        <f t="shared" si="65"/>
        <v>ORD26001286</v>
      </c>
      <c r="I1287">
        <f>COUNTIFS(PG_Transactions!$AK:$AK,$H1287,PG_Transactions!$E:$E,"CAPTURE",PG_Transactions!$AQ:$AQ,1)</f>
        <v>1</v>
      </c>
      <c r="J1287">
        <f>SUMIFS(PG_Transactions!$G:$G,PG_Transactions!$AK:$AK,$H1287,PG_Transactions!$E:$E,"CAPTURE",PG_Transactions!$AQ:$AQ,1)</f>
        <v>1598</v>
      </c>
      <c r="K1287">
        <f t="shared" si="66"/>
        <v>0</v>
      </c>
      <c r="L1287" t="str">
        <f t="shared" si="67"/>
        <v>Amount Match</v>
      </c>
    </row>
    <row r="1288" spans="1:12" hidden="1" x14ac:dyDescent="0.3">
      <c r="A1288" t="s">
        <v>2588</v>
      </c>
      <c r="B1288" s="1">
        <v>46268</v>
      </c>
      <c r="C1288" t="s">
        <v>2589</v>
      </c>
      <c r="D1288" t="s">
        <v>8</v>
      </c>
      <c r="E1288" t="s">
        <v>17</v>
      </c>
      <c r="F1288">
        <v>3998</v>
      </c>
      <c r="G1288" t="s">
        <v>10</v>
      </c>
      <c r="H1288" t="str">
        <f t="shared" si="65"/>
        <v>ORD26001287</v>
      </c>
      <c r="I1288">
        <f>COUNTIFS(PG_Transactions!$AK:$AK,$H1288,PG_Transactions!$E:$E,"CAPTURE",PG_Transactions!$AQ:$AQ,1)</f>
        <v>1</v>
      </c>
      <c r="J1288">
        <f>SUMIFS(PG_Transactions!$G:$G,PG_Transactions!$AK:$AK,$H1288,PG_Transactions!$E:$E,"CAPTURE",PG_Transactions!$AQ:$AQ,1)</f>
        <v>3998</v>
      </c>
      <c r="K1288">
        <f t="shared" si="66"/>
        <v>0</v>
      </c>
      <c r="L1288" t="str">
        <f t="shared" si="67"/>
        <v>Amount Match</v>
      </c>
    </row>
    <row r="1289" spans="1:12" hidden="1" x14ac:dyDescent="0.3">
      <c r="A1289" t="s">
        <v>2590</v>
      </c>
      <c r="B1289" s="1">
        <v>46268</v>
      </c>
      <c r="C1289" t="s">
        <v>2591</v>
      </c>
      <c r="D1289" t="s">
        <v>51</v>
      </c>
      <c r="E1289" t="s">
        <v>44</v>
      </c>
      <c r="F1289">
        <v>299</v>
      </c>
      <c r="G1289" t="s">
        <v>10</v>
      </c>
      <c r="H1289" t="str">
        <f t="shared" si="65"/>
        <v>ORD26001288</v>
      </c>
      <c r="I1289">
        <f>COUNTIFS(PG_Transactions!$AK:$AK,$H1289,PG_Transactions!$E:$E,"CAPTURE",PG_Transactions!$AQ:$AQ,1)</f>
        <v>1</v>
      </c>
      <c r="J1289">
        <f>SUMIFS(PG_Transactions!$G:$G,PG_Transactions!$AK:$AK,$H1289,PG_Transactions!$E:$E,"CAPTURE",PG_Transactions!$AQ:$AQ,1)</f>
        <v>299</v>
      </c>
      <c r="K1289">
        <f t="shared" si="66"/>
        <v>0</v>
      </c>
      <c r="L1289" t="str">
        <f t="shared" si="67"/>
        <v>Amount Match</v>
      </c>
    </row>
    <row r="1290" spans="1:12" hidden="1" x14ac:dyDescent="0.3">
      <c r="A1290" t="s">
        <v>2592</v>
      </c>
      <c r="B1290" s="1">
        <v>46267</v>
      </c>
      <c r="C1290" t="s">
        <v>2593</v>
      </c>
      <c r="D1290" t="s">
        <v>65</v>
      </c>
      <c r="E1290" t="s">
        <v>9</v>
      </c>
      <c r="F1290">
        <v>1098</v>
      </c>
      <c r="G1290" t="s">
        <v>10</v>
      </c>
      <c r="H1290" t="str">
        <f t="shared" si="65"/>
        <v>ORD26001289</v>
      </c>
      <c r="I1290">
        <f>COUNTIFS(PG_Transactions!$AK:$AK,$H1290,PG_Transactions!$E:$E,"CAPTURE",PG_Transactions!$AQ:$AQ,1)</f>
        <v>1</v>
      </c>
      <c r="J1290">
        <f>SUMIFS(PG_Transactions!$G:$G,PG_Transactions!$AK:$AK,$H1290,PG_Transactions!$E:$E,"CAPTURE",PG_Transactions!$AQ:$AQ,1)</f>
        <v>1098</v>
      </c>
      <c r="K1290">
        <f t="shared" si="66"/>
        <v>0</v>
      </c>
      <c r="L1290" t="str">
        <f t="shared" si="67"/>
        <v>Amount Match</v>
      </c>
    </row>
    <row r="1291" spans="1:12" hidden="1" x14ac:dyDescent="0.3">
      <c r="A1291" t="s">
        <v>2594</v>
      </c>
      <c r="B1291" s="1">
        <v>46283</v>
      </c>
      <c r="C1291" t="s">
        <v>2595</v>
      </c>
      <c r="D1291" t="s">
        <v>16</v>
      </c>
      <c r="E1291" t="s">
        <v>9</v>
      </c>
      <c r="F1291">
        <v>799</v>
      </c>
      <c r="G1291" t="s">
        <v>10</v>
      </c>
      <c r="H1291" t="str">
        <f t="shared" si="65"/>
        <v>ORD26001290</v>
      </c>
      <c r="I1291">
        <f>COUNTIFS(PG_Transactions!$AK:$AK,$H1291,PG_Transactions!$E:$E,"CAPTURE",PG_Transactions!$AQ:$AQ,1)</f>
        <v>1</v>
      </c>
      <c r="J1291">
        <f>SUMIFS(PG_Transactions!$G:$G,PG_Transactions!$AK:$AK,$H1291,PG_Transactions!$E:$E,"CAPTURE",PG_Transactions!$AQ:$AQ,1)</f>
        <v>799</v>
      </c>
      <c r="K1291">
        <f t="shared" si="66"/>
        <v>0</v>
      </c>
      <c r="L1291" t="str">
        <f t="shared" si="67"/>
        <v>Amount Match</v>
      </c>
    </row>
    <row r="1292" spans="1:12" hidden="1" x14ac:dyDescent="0.3">
      <c r="A1292" t="s">
        <v>2596</v>
      </c>
      <c r="B1292" s="1">
        <v>46273</v>
      </c>
      <c r="C1292" t="s">
        <v>2597</v>
      </c>
      <c r="D1292" t="s">
        <v>16</v>
      </c>
      <c r="E1292" t="s">
        <v>9</v>
      </c>
      <c r="F1292">
        <v>7998</v>
      </c>
      <c r="G1292" t="s">
        <v>10</v>
      </c>
      <c r="H1292" t="str">
        <f t="shared" si="65"/>
        <v>ORD26001291</v>
      </c>
      <c r="I1292">
        <f>COUNTIFS(PG_Transactions!$AK:$AK,$H1292,PG_Transactions!$E:$E,"CAPTURE",PG_Transactions!$AQ:$AQ,1)</f>
        <v>1</v>
      </c>
      <c r="J1292">
        <f>SUMIFS(PG_Transactions!$G:$G,PG_Transactions!$AK:$AK,$H1292,PG_Transactions!$E:$E,"CAPTURE",PG_Transactions!$AQ:$AQ,1)</f>
        <v>7998</v>
      </c>
      <c r="K1292">
        <f t="shared" si="66"/>
        <v>0</v>
      </c>
      <c r="L1292" t="str">
        <f t="shared" si="67"/>
        <v>Amount Match</v>
      </c>
    </row>
    <row r="1293" spans="1:12" hidden="1" x14ac:dyDescent="0.3">
      <c r="A1293" t="s">
        <v>2598</v>
      </c>
      <c r="B1293" s="1">
        <v>46294</v>
      </c>
      <c r="C1293" t="s">
        <v>2599</v>
      </c>
      <c r="D1293" t="s">
        <v>24</v>
      </c>
      <c r="E1293" t="s">
        <v>44</v>
      </c>
      <c r="F1293">
        <v>2848</v>
      </c>
      <c r="G1293" t="s">
        <v>10</v>
      </c>
      <c r="H1293" t="str">
        <f t="shared" si="65"/>
        <v>ORD26001292</v>
      </c>
      <c r="I1293">
        <f>COUNTIFS(PG_Transactions!$AK:$AK,$H1293,PG_Transactions!$E:$E,"CAPTURE",PG_Transactions!$AQ:$AQ,1)</f>
        <v>1</v>
      </c>
      <c r="J1293">
        <f>SUMIFS(PG_Transactions!$G:$G,PG_Transactions!$AK:$AK,$H1293,PG_Transactions!$E:$E,"CAPTURE",PG_Transactions!$AQ:$AQ,1)</f>
        <v>2848</v>
      </c>
      <c r="K1293">
        <f t="shared" si="66"/>
        <v>0</v>
      </c>
      <c r="L1293" t="str">
        <f t="shared" si="67"/>
        <v>Amount Match</v>
      </c>
    </row>
    <row r="1294" spans="1:12" hidden="1" x14ac:dyDescent="0.3">
      <c r="A1294" t="s">
        <v>2600</v>
      </c>
      <c r="B1294" s="1">
        <v>46282</v>
      </c>
      <c r="C1294" t="s">
        <v>2601</v>
      </c>
      <c r="D1294" t="s">
        <v>8</v>
      </c>
      <c r="E1294" t="s">
        <v>9</v>
      </c>
      <c r="F1294">
        <v>2499</v>
      </c>
      <c r="G1294" t="s">
        <v>10</v>
      </c>
      <c r="H1294" t="str">
        <f t="shared" si="65"/>
        <v>ORD26001293</v>
      </c>
      <c r="I1294">
        <f>COUNTIFS(PG_Transactions!$AK:$AK,$H1294,PG_Transactions!$E:$E,"CAPTURE",PG_Transactions!$AQ:$AQ,1)</f>
        <v>1</v>
      </c>
      <c r="J1294">
        <f>SUMIFS(PG_Transactions!$G:$G,PG_Transactions!$AK:$AK,$H1294,PG_Transactions!$E:$E,"CAPTURE",PG_Transactions!$AQ:$AQ,1)</f>
        <v>2499</v>
      </c>
      <c r="K1294">
        <f t="shared" si="66"/>
        <v>0</v>
      </c>
      <c r="L1294" t="str">
        <f t="shared" si="67"/>
        <v>Amount Match</v>
      </c>
    </row>
    <row r="1295" spans="1:12" hidden="1" x14ac:dyDescent="0.3">
      <c r="A1295" t="s">
        <v>2602</v>
      </c>
      <c r="B1295" s="1">
        <v>46284</v>
      </c>
      <c r="C1295" t="s">
        <v>2603</v>
      </c>
      <c r="D1295" t="s">
        <v>16</v>
      </c>
      <c r="E1295" t="s">
        <v>9</v>
      </c>
      <c r="F1295">
        <v>2499</v>
      </c>
      <c r="G1295" t="s">
        <v>10</v>
      </c>
      <c r="H1295" t="str">
        <f t="shared" si="65"/>
        <v>ORD26001294</v>
      </c>
      <c r="I1295">
        <f>COUNTIFS(PG_Transactions!$AK:$AK,$H1295,PG_Transactions!$E:$E,"CAPTURE",PG_Transactions!$AQ:$AQ,1)</f>
        <v>1</v>
      </c>
      <c r="J1295">
        <f>SUMIFS(PG_Transactions!$G:$G,PG_Transactions!$AK:$AK,$H1295,PG_Transactions!$E:$E,"CAPTURE",PG_Transactions!$AQ:$AQ,1)</f>
        <v>2499</v>
      </c>
      <c r="K1295">
        <f t="shared" si="66"/>
        <v>0</v>
      </c>
      <c r="L1295" t="str">
        <f t="shared" si="67"/>
        <v>Amount Match</v>
      </c>
    </row>
    <row r="1296" spans="1:12" hidden="1" x14ac:dyDescent="0.3">
      <c r="A1296" t="s">
        <v>2604</v>
      </c>
      <c r="B1296" s="1">
        <v>46281</v>
      </c>
      <c r="C1296" t="s">
        <v>2605</v>
      </c>
      <c r="D1296" t="s">
        <v>51</v>
      </c>
      <c r="E1296" t="s">
        <v>17</v>
      </c>
      <c r="F1296">
        <v>4497</v>
      </c>
      <c r="G1296" t="s">
        <v>10</v>
      </c>
      <c r="H1296" t="str">
        <f t="shared" si="65"/>
        <v>ORD26001295</v>
      </c>
      <c r="I1296">
        <f>COUNTIFS(PG_Transactions!$AK:$AK,$H1296,PG_Transactions!$E:$E,"CAPTURE",PG_Transactions!$AQ:$AQ,1)</f>
        <v>1</v>
      </c>
      <c r="J1296">
        <f>SUMIFS(PG_Transactions!$G:$G,PG_Transactions!$AK:$AK,$H1296,PG_Transactions!$E:$E,"CAPTURE",PG_Transactions!$AQ:$AQ,1)</f>
        <v>4497</v>
      </c>
      <c r="K1296">
        <f t="shared" si="66"/>
        <v>0</v>
      </c>
      <c r="L1296" t="str">
        <f t="shared" si="67"/>
        <v>Amount Match</v>
      </c>
    </row>
    <row r="1297" spans="1:12" hidden="1" x14ac:dyDescent="0.3">
      <c r="A1297" t="s">
        <v>2606</v>
      </c>
      <c r="B1297" s="1">
        <v>46275</v>
      </c>
      <c r="C1297" t="s">
        <v>2607</v>
      </c>
      <c r="D1297" t="s">
        <v>27</v>
      </c>
      <c r="E1297" t="s">
        <v>17</v>
      </c>
      <c r="F1297">
        <v>3098</v>
      </c>
      <c r="G1297" t="s">
        <v>70</v>
      </c>
      <c r="H1297" t="str">
        <f t="shared" si="65"/>
        <v>ORD26001296</v>
      </c>
      <c r="I1297">
        <f>COUNTIFS(PG_Transactions!$AK:$AK,$H1297,PG_Transactions!$E:$E,"CAPTURE",PG_Transactions!$AQ:$AQ,1)</f>
        <v>1</v>
      </c>
      <c r="J1297">
        <f>SUMIFS(PG_Transactions!$G:$G,PG_Transactions!$AK:$AK,$H1297,PG_Transactions!$E:$E,"CAPTURE",PG_Transactions!$AQ:$AQ,1)</f>
        <v>3098</v>
      </c>
      <c r="K1297">
        <f t="shared" si="66"/>
        <v>0</v>
      </c>
      <c r="L1297" t="str">
        <f t="shared" si="67"/>
        <v>Amount Match</v>
      </c>
    </row>
    <row r="1298" spans="1:12" hidden="1" x14ac:dyDescent="0.3">
      <c r="A1298" t="s">
        <v>2608</v>
      </c>
      <c r="B1298" s="1">
        <v>46294</v>
      </c>
      <c r="C1298" t="s">
        <v>2609</v>
      </c>
      <c r="D1298" t="s">
        <v>32</v>
      </c>
      <c r="E1298" t="s">
        <v>9</v>
      </c>
      <c r="F1298">
        <v>5498</v>
      </c>
      <c r="G1298" t="s">
        <v>10</v>
      </c>
      <c r="H1298" t="str">
        <f t="shared" si="65"/>
        <v>ORD26001297</v>
      </c>
      <c r="I1298">
        <f>COUNTIFS(PG_Transactions!$AK:$AK,$H1298,PG_Transactions!$E:$E,"CAPTURE",PG_Transactions!$AQ:$AQ,1)</f>
        <v>1</v>
      </c>
      <c r="J1298">
        <f>SUMIFS(PG_Transactions!$G:$G,PG_Transactions!$AK:$AK,$H1298,PG_Transactions!$E:$E,"CAPTURE",PG_Transactions!$AQ:$AQ,1)</f>
        <v>5498</v>
      </c>
      <c r="K1298">
        <f t="shared" si="66"/>
        <v>0</v>
      </c>
      <c r="L1298" t="str">
        <f t="shared" si="67"/>
        <v>Amount Match</v>
      </c>
    </row>
    <row r="1299" spans="1:12" hidden="1" x14ac:dyDescent="0.3">
      <c r="A1299" t="s">
        <v>2610</v>
      </c>
      <c r="B1299" s="1">
        <v>46277</v>
      </c>
      <c r="C1299" t="s">
        <v>2611</v>
      </c>
      <c r="D1299" t="s">
        <v>13</v>
      </c>
      <c r="E1299" t="s">
        <v>17</v>
      </c>
      <c r="F1299">
        <v>1799</v>
      </c>
      <c r="G1299" t="s">
        <v>10</v>
      </c>
      <c r="H1299" t="str">
        <f t="shared" si="65"/>
        <v>ORD26001298</v>
      </c>
      <c r="I1299">
        <f>COUNTIFS(PG_Transactions!$AK:$AK,$H1299,PG_Transactions!$E:$E,"CAPTURE",PG_Transactions!$AQ:$AQ,1)</f>
        <v>1</v>
      </c>
      <c r="J1299">
        <f>SUMIFS(PG_Transactions!$G:$G,PG_Transactions!$AK:$AK,$H1299,PG_Transactions!$E:$E,"CAPTURE",PG_Transactions!$AQ:$AQ,1)</f>
        <v>1799</v>
      </c>
      <c r="K1299">
        <f t="shared" si="66"/>
        <v>0</v>
      </c>
      <c r="L1299" t="str">
        <f t="shared" si="67"/>
        <v>Amount Match</v>
      </c>
    </row>
    <row r="1300" spans="1:12" hidden="1" x14ac:dyDescent="0.3">
      <c r="A1300" t="s">
        <v>2612</v>
      </c>
      <c r="B1300" s="1">
        <v>46282</v>
      </c>
      <c r="C1300" t="s">
        <v>2613</v>
      </c>
      <c r="D1300" t="s">
        <v>13</v>
      </c>
      <c r="E1300" t="s">
        <v>9</v>
      </c>
      <c r="F1300">
        <v>8298</v>
      </c>
      <c r="G1300" t="s">
        <v>10</v>
      </c>
      <c r="H1300" t="str">
        <f t="shared" si="65"/>
        <v>ORD26001299</v>
      </c>
      <c r="I1300">
        <f>COUNTIFS(PG_Transactions!$AK:$AK,$H1300,PG_Transactions!$E:$E,"CAPTURE",PG_Transactions!$AQ:$AQ,1)</f>
        <v>1</v>
      </c>
      <c r="J1300">
        <f>SUMIFS(PG_Transactions!$G:$G,PG_Transactions!$AK:$AK,$H1300,PG_Transactions!$E:$E,"CAPTURE",PG_Transactions!$AQ:$AQ,1)</f>
        <v>8298</v>
      </c>
      <c r="K1300">
        <f t="shared" si="66"/>
        <v>0</v>
      </c>
      <c r="L1300" t="str">
        <f t="shared" si="67"/>
        <v>Amount Match</v>
      </c>
    </row>
    <row r="1301" spans="1:12" hidden="1" x14ac:dyDescent="0.3">
      <c r="A1301" t="s">
        <v>2614</v>
      </c>
      <c r="B1301" s="1">
        <v>46291</v>
      </c>
      <c r="C1301" t="s">
        <v>2615</v>
      </c>
      <c r="D1301" t="s">
        <v>27</v>
      </c>
      <c r="E1301" t="s">
        <v>9</v>
      </c>
      <c r="F1301">
        <v>999</v>
      </c>
      <c r="G1301" t="s">
        <v>10</v>
      </c>
      <c r="H1301" t="str">
        <f t="shared" si="65"/>
        <v>ORD26001300</v>
      </c>
      <c r="I1301">
        <f>COUNTIFS(PG_Transactions!$AK:$AK,$H1301,PG_Transactions!$E:$E,"CAPTURE",PG_Transactions!$AQ:$AQ,1)</f>
        <v>1</v>
      </c>
      <c r="J1301">
        <f>SUMIFS(PG_Transactions!$G:$G,PG_Transactions!$AK:$AK,$H1301,PG_Transactions!$E:$E,"CAPTURE",PG_Transactions!$AQ:$AQ,1)</f>
        <v>999</v>
      </c>
      <c r="K1301">
        <f t="shared" si="66"/>
        <v>0</v>
      </c>
      <c r="L1301" t="str">
        <f t="shared" si="67"/>
        <v>Amount Match</v>
      </c>
    </row>
    <row r="1302" spans="1:12" hidden="1" x14ac:dyDescent="0.3">
      <c r="A1302" t="s">
        <v>2616</v>
      </c>
      <c r="B1302" s="1">
        <v>46288</v>
      </c>
      <c r="C1302" t="s">
        <v>2617</v>
      </c>
      <c r="D1302" t="s">
        <v>32</v>
      </c>
      <c r="E1302" t="s">
        <v>44</v>
      </c>
      <c r="F1302">
        <v>7999</v>
      </c>
      <c r="G1302" t="s">
        <v>10</v>
      </c>
      <c r="H1302" t="str">
        <f t="shared" si="65"/>
        <v>ORD26001301</v>
      </c>
      <c r="I1302">
        <f>COUNTIFS(PG_Transactions!$AK:$AK,$H1302,PG_Transactions!$E:$E,"CAPTURE",PG_Transactions!$AQ:$AQ,1)</f>
        <v>1</v>
      </c>
      <c r="J1302">
        <f>SUMIFS(PG_Transactions!$G:$G,PG_Transactions!$AK:$AK,$H1302,PG_Transactions!$E:$E,"CAPTURE",PG_Transactions!$AQ:$AQ,1)</f>
        <v>7999</v>
      </c>
      <c r="K1302">
        <f t="shared" si="66"/>
        <v>0</v>
      </c>
      <c r="L1302" t="str">
        <f t="shared" si="67"/>
        <v>Amount Match</v>
      </c>
    </row>
    <row r="1303" spans="1:12" hidden="1" x14ac:dyDescent="0.3">
      <c r="A1303" t="s">
        <v>2618</v>
      </c>
      <c r="B1303" s="1">
        <v>46279</v>
      </c>
      <c r="C1303" t="s">
        <v>2619</v>
      </c>
      <c r="D1303" t="s">
        <v>24</v>
      </c>
      <c r="E1303" t="s">
        <v>33</v>
      </c>
      <c r="F1303">
        <v>499</v>
      </c>
      <c r="G1303" t="s">
        <v>10</v>
      </c>
      <c r="H1303" t="str">
        <f t="shared" si="65"/>
        <v>ORD26001302</v>
      </c>
      <c r="I1303">
        <f>COUNTIFS(PG_Transactions!$AK:$AK,$H1303,PG_Transactions!$E:$E,"CAPTURE",PG_Transactions!$AQ:$AQ,1)</f>
        <v>1</v>
      </c>
      <c r="J1303">
        <f>SUMIFS(PG_Transactions!$G:$G,PG_Transactions!$AK:$AK,$H1303,PG_Transactions!$E:$E,"CAPTURE",PG_Transactions!$AQ:$AQ,1)</f>
        <v>499</v>
      </c>
      <c r="K1303">
        <f t="shared" si="66"/>
        <v>0</v>
      </c>
      <c r="L1303" t="str">
        <f t="shared" si="67"/>
        <v>Amount Match</v>
      </c>
    </row>
    <row r="1304" spans="1:12" hidden="1" x14ac:dyDescent="0.3">
      <c r="A1304" t="s">
        <v>2620</v>
      </c>
      <c r="B1304" s="1">
        <v>46273</v>
      </c>
      <c r="C1304" t="s">
        <v>2621</v>
      </c>
      <c r="D1304" t="s">
        <v>13</v>
      </c>
      <c r="E1304" t="s">
        <v>9</v>
      </c>
      <c r="F1304">
        <v>2999</v>
      </c>
      <c r="G1304" t="s">
        <v>10</v>
      </c>
      <c r="H1304" t="str">
        <f t="shared" si="65"/>
        <v>ORD26001303</v>
      </c>
      <c r="I1304">
        <f>COUNTIFS(PG_Transactions!$AK:$AK,$H1304,PG_Transactions!$E:$E,"CAPTURE",PG_Transactions!$AQ:$AQ,1)</f>
        <v>1</v>
      </c>
      <c r="J1304">
        <f>SUMIFS(PG_Transactions!$G:$G,PG_Transactions!$AK:$AK,$H1304,PG_Transactions!$E:$E,"CAPTURE",PG_Transactions!$AQ:$AQ,1)</f>
        <v>2999</v>
      </c>
      <c r="K1304">
        <f t="shared" si="66"/>
        <v>0</v>
      </c>
      <c r="L1304" t="str">
        <f t="shared" si="67"/>
        <v>Amount Match</v>
      </c>
    </row>
    <row r="1305" spans="1:12" hidden="1" x14ac:dyDescent="0.3">
      <c r="A1305" t="s">
        <v>2622</v>
      </c>
      <c r="B1305" s="1">
        <v>46273</v>
      </c>
      <c r="C1305" t="s">
        <v>2623</v>
      </c>
      <c r="D1305" t="s">
        <v>13</v>
      </c>
      <c r="E1305" t="s">
        <v>9</v>
      </c>
      <c r="F1305">
        <v>8498</v>
      </c>
      <c r="G1305" t="s">
        <v>70</v>
      </c>
      <c r="H1305" t="str">
        <f t="shared" si="65"/>
        <v>ORD26001304</v>
      </c>
      <c r="I1305">
        <f>COUNTIFS(PG_Transactions!$AK:$AK,$H1305,PG_Transactions!$E:$E,"CAPTURE",PG_Transactions!$AQ:$AQ,1)</f>
        <v>0</v>
      </c>
      <c r="J1305">
        <f>SUMIFS(PG_Transactions!$G:$G,PG_Transactions!$AK:$AK,$H1305,PG_Transactions!$E:$E,"CAPTURE",PG_Transactions!$AQ:$AQ,1)</f>
        <v>0</v>
      </c>
      <c r="K1305">
        <f t="shared" si="66"/>
        <v>-8498</v>
      </c>
      <c r="L1305" t="str">
        <f t="shared" si="67"/>
        <v>No Capture</v>
      </c>
    </row>
    <row r="1306" spans="1:12" hidden="1" x14ac:dyDescent="0.3">
      <c r="A1306" t="s">
        <v>2624</v>
      </c>
      <c r="B1306" s="1">
        <v>46278</v>
      </c>
      <c r="C1306" t="s">
        <v>2625</v>
      </c>
      <c r="D1306" t="s">
        <v>41</v>
      </c>
      <c r="E1306" t="s">
        <v>9</v>
      </c>
      <c r="F1306">
        <v>7999</v>
      </c>
      <c r="G1306" t="s">
        <v>56</v>
      </c>
      <c r="H1306" t="str">
        <f t="shared" si="65"/>
        <v>ORD26001305</v>
      </c>
      <c r="I1306">
        <f>COUNTIFS(PG_Transactions!$AK:$AK,$H1306,PG_Transactions!$E:$E,"CAPTURE",PG_Transactions!$AQ:$AQ,1)</f>
        <v>1</v>
      </c>
      <c r="J1306">
        <f>SUMIFS(PG_Transactions!$G:$G,PG_Transactions!$AK:$AK,$H1306,PG_Transactions!$E:$E,"CAPTURE",PG_Transactions!$AQ:$AQ,1)</f>
        <v>7999</v>
      </c>
      <c r="K1306">
        <f t="shared" si="66"/>
        <v>0</v>
      </c>
      <c r="L1306" t="str">
        <f t="shared" si="67"/>
        <v>Amount Match</v>
      </c>
    </row>
    <row r="1307" spans="1:12" hidden="1" x14ac:dyDescent="0.3">
      <c r="A1307" t="s">
        <v>2626</v>
      </c>
      <c r="B1307" s="1">
        <v>46266</v>
      </c>
      <c r="C1307" t="s">
        <v>2627</v>
      </c>
      <c r="D1307" t="s">
        <v>41</v>
      </c>
      <c r="E1307" t="s">
        <v>9</v>
      </c>
      <c r="F1307">
        <v>848</v>
      </c>
      <c r="G1307" t="s">
        <v>10</v>
      </c>
      <c r="H1307" t="str">
        <f t="shared" si="65"/>
        <v>ORD26001306</v>
      </c>
      <c r="I1307">
        <f>COUNTIFS(PG_Transactions!$AK:$AK,$H1307,PG_Transactions!$E:$E,"CAPTURE",PG_Transactions!$AQ:$AQ,1)</f>
        <v>1</v>
      </c>
      <c r="J1307">
        <f>SUMIFS(PG_Transactions!$G:$G,PG_Transactions!$AK:$AK,$H1307,PG_Transactions!$E:$E,"CAPTURE",PG_Transactions!$AQ:$AQ,1)</f>
        <v>848</v>
      </c>
      <c r="K1307">
        <f t="shared" si="66"/>
        <v>0</v>
      </c>
      <c r="L1307" t="str">
        <f t="shared" si="67"/>
        <v>Amount Match</v>
      </c>
    </row>
    <row r="1308" spans="1:12" hidden="1" x14ac:dyDescent="0.3">
      <c r="A1308" t="s">
        <v>2628</v>
      </c>
      <c r="B1308" s="1">
        <v>46267</v>
      </c>
      <c r="C1308" t="s">
        <v>2629</v>
      </c>
      <c r="D1308" t="s">
        <v>51</v>
      </c>
      <c r="E1308" t="s">
        <v>9</v>
      </c>
      <c r="F1308">
        <v>599</v>
      </c>
      <c r="G1308" t="s">
        <v>10</v>
      </c>
      <c r="H1308" t="str">
        <f t="shared" si="65"/>
        <v>ORD26001307</v>
      </c>
      <c r="I1308">
        <f>COUNTIFS(PG_Transactions!$AK:$AK,$H1308,PG_Transactions!$E:$E,"CAPTURE",PG_Transactions!$AQ:$AQ,1)</f>
        <v>1</v>
      </c>
      <c r="J1308">
        <f>SUMIFS(PG_Transactions!$G:$G,PG_Transactions!$AK:$AK,$H1308,PG_Transactions!$E:$E,"CAPTURE",PG_Transactions!$AQ:$AQ,1)</f>
        <v>599</v>
      </c>
      <c r="K1308">
        <f t="shared" si="66"/>
        <v>0</v>
      </c>
      <c r="L1308" t="str">
        <f t="shared" si="67"/>
        <v>Amount Match</v>
      </c>
    </row>
    <row r="1309" spans="1:12" hidden="1" x14ac:dyDescent="0.3">
      <c r="A1309" t="s">
        <v>2630</v>
      </c>
      <c r="B1309" s="1">
        <v>46276</v>
      </c>
      <c r="C1309" t="s">
        <v>2631</v>
      </c>
      <c r="D1309" t="s">
        <v>8</v>
      </c>
      <c r="E1309" t="s">
        <v>9</v>
      </c>
      <c r="F1309">
        <v>1098</v>
      </c>
      <c r="G1309" t="s">
        <v>10</v>
      </c>
      <c r="H1309" t="str">
        <f t="shared" si="65"/>
        <v>ORD26001308</v>
      </c>
      <c r="I1309">
        <f>COUNTIFS(PG_Transactions!$AK:$AK,$H1309,PG_Transactions!$E:$E,"CAPTURE",PG_Transactions!$AQ:$AQ,1)</f>
        <v>1</v>
      </c>
      <c r="J1309">
        <f>SUMIFS(PG_Transactions!$G:$G,PG_Transactions!$AK:$AK,$H1309,PG_Transactions!$E:$E,"CAPTURE",PG_Transactions!$AQ:$AQ,1)</f>
        <v>1098</v>
      </c>
      <c r="K1309">
        <f t="shared" si="66"/>
        <v>0</v>
      </c>
      <c r="L1309" t="str">
        <f t="shared" si="67"/>
        <v>Amount Match</v>
      </c>
    </row>
    <row r="1310" spans="1:12" hidden="1" x14ac:dyDescent="0.3">
      <c r="A1310" t="s">
        <v>2632</v>
      </c>
      <c r="B1310" s="1">
        <v>46266</v>
      </c>
      <c r="C1310" t="s">
        <v>2633</v>
      </c>
      <c r="D1310" t="s">
        <v>32</v>
      </c>
      <c r="E1310" t="s">
        <v>9</v>
      </c>
      <c r="F1310" s="2">
        <v>4797</v>
      </c>
      <c r="G1310" t="s">
        <v>10</v>
      </c>
      <c r="H1310" t="str">
        <f t="shared" si="65"/>
        <v>ORD26001309</v>
      </c>
      <c r="I1310">
        <f>COUNTIFS(PG_Transactions!$AK:$AK,$H1310,PG_Transactions!$E:$E,"CAPTURE",PG_Transactions!$AQ:$AQ,1)</f>
        <v>1</v>
      </c>
      <c r="J1310">
        <f>SUMIFS(PG_Transactions!$G:$G,PG_Transactions!$AK:$AK,$H1310,PG_Transactions!$E:$E,"CAPTURE",PG_Transactions!$AQ:$AQ,1)</f>
        <v>4797</v>
      </c>
      <c r="K1310">
        <f t="shared" si="66"/>
        <v>0</v>
      </c>
      <c r="L1310" t="str">
        <f t="shared" si="67"/>
        <v>Amount Match</v>
      </c>
    </row>
    <row r="1311" spans="1:12" hidden="1" x14ac:dyDescent="0.3">
      <c r="A1311" t="s">
        <v>2634</v>
      </c>
      <c r="B1311" s="1">
        <v>46280</v>
      </c>
      <c r="C1311" t="s">
        <v>2635</v>
      </c>
      <c r="D1311" t="s">
        <v>27</v>
      </c>
      <c r="E1311" t="s">
        <v>17</v>
      </c>
      <c r="F1311">
        <v>999</v>
      </c>
      <c r="G1311" t="s">
        <v>10</v>
      </c>
      <c r="H1311" t="str">
        <f t="shared" si="65"/>
        <v>ORD26001310</v>
      </c>
      <c r="I1311">
        <f>COUNTIFS(PG_Transactions!$AK:$AK,$H1311,PG_Transactions!$E:$E,"CAPTURE",PG_Transactions!$AQ:$AQ,1)</f>
        <v>1</v>
      </c>
      <c r="J1311">
        <f>SUMIFS(PG_Transactions!$G:$G,PG_Transactions!$AK:$AK,$H1311,PG_Transactions!$E:$E,"CAPTURE",PG_Transactions!$AQ:$AQ,1)</f>
        <v>999</v>
      </c>
      <c r="K1311">
        <f t="shared" si="66"/>
        <v>0</v>
      </c>
      <c r="L1311" t="str">
        <f t="shared" si="67"/>
        <v>Amount Match</v>
      </c>
    </row>
    <row r="1312" spans="1:12" hidden="1" x14ac:dyDescent="0.3">
      <c r="A1312" t="s">
        <v>2636</v>
      </c>
      <c r="B1312" s="1">
        <v>46294</v>
      </c>
      <c r="C1312" t="s">
        <v>2637</v>
      </c>
      <c r="D1312" t="s">
        <v>13</v>
      </c>
      <c r="E1312" t="s">
        <v>44</v>
      </c>
      <c r="F1312">
        <v>3848</v>
      </c>
      <c r="G1312" t="s">
        <v>10</v>
      </c>
      <c r="H1312" t="str">
        <f t="shared" si="65"/>
        <v>ORD26001311</v>
      </c>
      <c r="I1312">
        <f>COUNTIFS(PG_Transactions!$AK:$AK,$H1312,PG_Transactions!$E:$E,"CAPTURE",PG_Transactions!$AQ:$AQ,1)</f>
        <v>1</v>
      </c>
      <c r="J1312">
        <f>SUMIFS(PG_Transactions!$G:$G,PG_Transactions!$AK:$AK,$H1312,PG_Transactions!$E:$E,"CAPTURE",PG_Transactions!$AQ:$AQ,1)</f>
        <v>3848</v>
      </c>
      <c r="K1312">
        <f t="shared" si="66"/>
        <v>0</v>
      </c>
      <c r="L1312" t="str">
        <f t="shared" si="67"/>
        <v>Amount Match</v>
      </c>
    </row>
    <row r="1313" spans="1:12" hidden="1" x14ac:dyDescent="0.3">
      <c r="A1313" t="s">
        <v>2638</v>
      </c>
      <c r="B1313" s="1">
        <v>46272</v>
      </c>
      <c r="C1313" t="s">
        <v>2639</v>
      </c>
      <c r="D1313" t="s">
        <v>13</v>
      </c>
      <c r="E1313" t="s">
        <v>17</v>
      </c>
      <c r="F1313" s="2">
        <v>4798</v>
      </c>
      <c r="G1313" t="s">
        <v>10</v>
      </c>
      <c r="H1313" t="str">
        <f t="shared" si="65"/>
        <v>ORD26001312</v>
      </c>
      <c r="I1313">
        <f>COUNTIFS(PG_Transactions!$AK:$AK,$H1313,PG_Transactions!$E:$E,"CAPTURE",PG_Transactions!$AQ:$AQ,1)</f>
        <v>1</v>
      </c>
      <c r="J1313">
        <f>SUMIFS(PG_Transactions!$G:$G,PG_Transactions!$AK:$AK,$H1313,PG_Transactions!$E:$E,"CAPTURE",PG_Transactions!$AQ:$AQ,1)</f>
        <v>4798</v>
      </c>
      <c r="K1313">
        <f t="shared" si="66"/>
        <v>0</v>
      </c>
      <c r="L1313" t="str">
        <f t="shared" si="67"/>
        <v>Amount Match</v>
      </c>
    </row>
    <row r="1314" spans="1:12" hidden="1" x14ac:dyDescent="0.3">
      <c r="A1314" t="s">
        <v>2640</v>
      </c>
      <c r="B1314" s="1">
        <v>46295</v>
      </c>
      <c r="C1314" t="s">
        <v>2641</v>
      </c>
      <c r="D1314" t="s">
        <v>32</v>
      </c>
      <c r="E1314" t="s">
        <v>9</v>
      </c>
      <c r="F1314" s="2">
        <v>4999</v>
      </c>
      <c r="G1314" t="s">
        <v>10</v>
      </c>
      <c r="H1314" t="str">
        <f t="shared" si="65"/>
        <v>ORD26001313</v>
      </c>
      <c r="I1314">
        <f>COUNTIFS(PG_Transactions!$AK:$AK,$H1314,PG_Transactions!$E:$E,"CAPTURE",PG_Transactions!$AQ:$AQ,1)</f>
        <v>1</v>
      </c>
      <c r="J1314">
        <f>SUMIFS(PG_Transactions!$G:$G,PG_Transactions!$AK:$AK,$H1314,PG_Transactions!$E:$E,"CAPTURE",PG_Transactions!$AQ:$AQ,1)</f>
        <v>4999</v>
      </c>
      <c r="K1314">
        <f t="shared" si="66"/>
        <v>0</v>
      </c>
      <c r="L1314" t="str">
        <f t="shared" si="67"/>
        <v>Amount Match</v>
      </c>
    </row>
    <row r="1315" spans="1:12" hidden="1" x14ac:dyDescent="0.3">
      <c r="A1315" t="s">
        <v>2642</v>
      </c>
      <c r="B1315" s="1">
        <v>46291</v>
      </c>
      <c r="C1315" t="s">
        <v>2643</v>
      </c>
      <c r="D1315" t="s">
        <v>51</v>
      </c>
      <c r="E1315" t="s">
        <v>17</v>
      </c>
      <c r="F1315">
        <v>999</v>
      </c>
      <c r="G1315" t="s">
        <v>10</v>
      </c>
      <c r="H1315" t="str">
        <f t="shared" si="65"/>
        <v>ORD26001314</v>
      </c>
      <c r="I1315">
        <f>COUNTIFS(PG_Transactions!$AK:$AK,$H1315,PG_Transactions!$E:$E,"CAPTURE",PG_Transactions!$AQ:$AQ,1)</f>
        <v>1</v>
      </c>
      <c r="J1315">
        <f>SUMIFS(PG_Transactions!$G:$G,PG_Transactions!$AK:$AK,$H1315,PG_Transactions!$E:$E,"CAPTURE",PG_Transactions!$AQ:$AQ,1)</f>
        <v>999</v>
      </c>
      <c r="K1315">
        <f t="shared" si="66"/>
        <v>0</v>
      </c>
      <c r="L1315" t="str">
        <f t="shared" si="67"/>
        <v>Amount Match</v>
      </c>
    </row>
    <row r="1316" spans="1:12" hidden="1" x14ac:dyDescent="0.3">
      <c r="A1316" t="s">
        <v>2644</v>
      </c>
      <c r="B1316" s="1">
        <v>46293</v>
      </c>
      <c r="C1316" t="s">
        <v>2645</v>
      </c>
      <c r="D1316" t="s">
        <v>27</v>
      </c>
      <c r="E1316" t="s">
        <v>9</v>
      </c>
      <c r="F1316" s="2">
        <v>3998</v>
      </c>
      <c r="G1316" t="s">
        <v>10</v>
      </c>
      <c r="H1316" t="str">
        <f t="shared" si="65"/>
        <v>ORD26001315</v>
      </c>
      <c r="I1316">
        <f>COUNTIFS(PG_Transactions!$AK:$AK,$H1316,PG_Transactions!$E:$E,"CAPTURE",PG_Transactions!$AQ:$AQ,1)</f>
        <v>1</v>
      </c>
      <c r="J1316">
        <f>SUMIFS(PG_Transactions!$G:$G,PG_Transactions!$AK:$AK,$H1316,PG_Transactions!$E:$E,"CAPTURE",PG_Transactions!$AQ:$AQ,1)</f>
        <v>3998</v>
      </c>
      <c r="K1316">
        <f t="shared" si="66"/>
        <v>0</v>
      </c>
      <c r="L1316" t="str">
        <f t="shared" si="67"/>
        <v>Amount Match</v>
      </c>
    </row>
    <row r="1317" spans="1:12" hidden="1" x14ac:dyDescent="0.3">
      <c r="A1317" t="s">
        <v>2646</v>
      </c>
      <c r="B1317" s="1">
        <v>46268</v>
      </c>
      <c r="C1317" t="s">
        <v>2647</v>
      </c>
      <c r="D1317" t="s">
        <v>41</v>
      </c>
      <c r="E1317" t="s">
        <v>44</v>
      </c>
      <c r="F1317" s="2">
        <v>1799</v>
      </c>
      <c r="G1317" t="s">
        <v>10</v>
      </c>
      <c r="H1317" t="str">
        <f t="shared" si="65"/>
        <v>ORD26001316</v>
      </c>
      <c r="I1317">
        <f>COUNTIFS(PG_Transactions!$AK:$AK,$H1317,PG_Transactions!$E:$E,"CAPTURE",PG_Transactions!$AQ:$AQ,1)</f>
        <v>1</v>
      </c>
      <c r="J1317">
        <f>SUMIFS(PG_Transactions!$G:$G,PG_Transactions!$AK:$AK,$H1317,PG_Transactions!$E:$E,"CAPTURE",PG_Transactions!$AQ:$AQ,1)</f>
        <v>1799</v>
      </c>
      <c r="K1317">
        <f t="shared" si="66"/>
        <v>0</v>
      </c>
      <c r="L1317" t="str">
        <f t="shared" si="67"/>
        <v>Amount Match</v>
      </c>
    </row>
    <row r="1318" spans="1:12" hidden="1" x14ac:dyDescent="0.3">
      <c r="A1318" t="s">
        <v>2648</v>
      </c>
      <c r="B1318" s="1">
        <v>46281</v>
      </c>
      <c r="C1318" t="s">
        <v>2649</v>
      </c>
      <c r="D1318" t="s">
        <v>24</v>
      </c>
      <c r="E1318" t="s">
        <v>9</v>
      </c>
      <c r="F1318">
        <v>1998</v>
      </c>
      <c r="G1318" t="s">
        <v>10</v>
      </c>
      <c r="H1318" t="str">
        <f t="shared" si="65"/>
        <v>ORD26001317</v>
      </c>
      <c r="I1318">
        <f>COUNTIFS(PG_Transactions!$AK:$AK,$H1318,PG_Transactions!$E:$E,"CAPTURE",PG_Transactions!$AQ:$AQ,1)</f>
        <v>1</v>
      </c>
      <c r="J1318">
        <f>SUMIFS(PG_Transactions!$G:$G,PG_Transactions!$AK:$AK,$H1318,PG_Transactions!$E:$E,"CAPTURE",PG_Transactions!$AQ:$AQ,1)</f>
        <v>1998</v>
      </c>
      <c r="K1318">
        <f t="shared" si="66"/>
        <v>0</v>
      </c>
      <c r="L1318" t="str">
        <f t="shared" si="67"/>
        <v>Amount Match</v>
      </c>
    </row>
    <row r="1319" spans="1:12" hidden="1" x14ac:dyDescent="0.3">
      <c r="A1319" t="s">
        <v>2650</v>
      </c>
      <c r="B1319" s="1">
        <v>46281</v>
      </c>
      <c r="C1319" t="s">
        <v>2651</v>
      </c>
      <c r="D1319" t="s">
        <v>65</v>
      </c>
      <c r="E1319" t="s">
        <v>44</v>
      </c>
      <c r="F1319">
        <v>2499</v>
      </c>
      <c r="G1319" t="s">
        <v>10</v>
      </c>
      <c r="H1319" t="str">
        <f t="shared" si="65"/>
        <v>ORD26001318</v>
      </c>
      <c r="I1319">
        <f>COUNTIFS(PG_Transactions!$AK:$AK,$H1319,PG_Transactions!$E:$E,"CAPTURE",PG_Transactions!$AQ:$AQ,1)</f>
        <v>1</v>
      </c>
      <c r="J1319">
        <f>SUMIFS(PG_Transactions!$G:$G,PG_Transactions!$AK:$AK,$H1319,PG_Transactions!$E:$E,"CAPTURE",PG_Transactions!$AQ:$AQ,1)</f>
        <v>2499</v>
      </c>
      <c r="K1319">
        <f t="shared" si="66"/>
        <v>0</v>
      </c>
      <c r="L1319" t="str">
        <f t="shared" si="67"/>
        <v>Amount Match</v>
      </c>
    </row>
    <row r="1320" spans="1:12" hidden="1" x14ac:dyDescent="0.3">
      <c r="A1320" t="s">
        <v>2652</v>
      </c>
      <c r="B1320" s="1">
        <v>46272</v>
      </c>
      <c r="C1320" t="s">
        <v>2653</v>
      </c>
      <c r="D1320" t="s">
        <v>32</v>
      </c>
      <c r="E1320" t="s">
        <v>9</v>
      </c>
      <c r="F1320">
        <v>599</v>
      </c>
      <c r="G1320" t="s">
        <v>10</v>
      </c>
      <c r="H1320" t="str">
        <f t="shared" si="65"/>
        <v>ORD26001319</v>
      </c>
      <c r="I1320">
        <f>COUNTIFS(PG_Transactions!$AK:$AK,$H1320,PG_Transactions!$E:$E,"CAPTURE",PG_Transactions!$AQ:$AQ,1)</f>
        <v>1</v>
      </c>
      <c r="J1320">
        <f>SUMIFS(PG_Transactions!$G:$G,PG_Transactions!$AK:$AK,$H1320,PG_Transactions!$E:$E,"CAPTURE",PG_Transactions!$AQ:$AQ,1)</f>
        <v>599</v>
      </c>
      <c r="K1320">
        <f t="shared" si="66"/>
        <v>0</v>
      </c>
      <c r="L1320" t="str">
        <f t="shared" si="67"/>
        <v>Amount Match</v>
      </c>
    </row>
    <row r="1321" spans="1:12" hidden="1" x14ac:dyDescent="0.3">
      <c r="A1321" t="s">
        <v>2654</v>
      </c>
      <c r="B1321" s="1">
        <v>46279</v>
      </c>
      <c r="C1321" t="s">
        <v>2655</v>
      </c>
      <c r="D1321" t="s">
        <v>8</v>
      </c>
      <c r="E1321" t="s">
        <v>9</v>
      </c>
      <c r="F1321">
        <v>2998</v>
      </c>
      <c r="G1321" t="s">
        <v>70</v>
      </c>
      <c r="H1321" t="str">
        <f t="shared" si="65"/>
        <v>ORD26001320</v>
      </c>
      <c r="I1321">
        <f>COUNTIFS(PG_Transactions!$AK:$AK,$H1321,PG_Transactions!$E:$E,"CAPTURE",PG_Transactions!$AQ:$AQ,1)</f>
        <v>0</v>
      </c>
      <c r="J1321">
        <f>SUMIFS(PG_Transactions!$G:$G,PG_Transactions!$AK:$AK,$H1321,PG_Transactions!$E:$E,"CAPTURE",PG_Transactions!$AQ:$AQ,1)</f>
        <v>0</v>
      </c>
      <c r="K1321">
        <f t="shared" si="66"/>
        <v>-2998</v>
      </c>
      <c r="L1321" t="str">
        <f t="shared" si="67"/>
        <v>No Capture</v>
      </c>
    </row>
    <row r="1322" spans="1:12" hidden="1" x14ac:dyDescent="0.3">
      <c r="A1322" t="s">
        <v>2656</v>
      </c>
      <c r="B1322" s="1">
        <v>46270</v>
      </c>
      <c r="C1322" t="s">
        <v>2657</v>
      </c>
      <c r="D1322" t="s">
        <v>65</v>
      </c>
      <c r="E1322" t="s">
        <v>9</v>
      </c>
      <c r="F1322">
        <v>799</v>
      </c>
      <c r="G1322" t="s">
        <v>10</v>
      </c>
      <c r="H1322" t="str">
        <f t="shared" si="65"/>
        <v>ORD26001321</v>
      </c>
      <c r="I1322">
        <f>COUNTIFS(PG_Transactions!$AK:$AK,$H1322,PG_Transactions!$E:$E,"CAPTURE",PG_Transactions!$AQ:$AQ,1)</f>
        <v>1</v>
      </c>
      <c r="J1322">
        <f>SUMIFS(PG_Transactions!$G:$G,PG_Transactions!$AK:$AK,$H1322,PG_Transactions!$E:$E,"CAPTURE",PG_Transactions!$AQ:$AQ,1)</f>
        <v>799</v>
      </c>
      <c r="K1322">
        <f t="shared" si="66"/>
        <v>0</v>
      </c>
      <c r="L1322" t="str">
        <f t="shared" si="67"/>
        <v>Amount Match</v>
      </c>
    </row>
    <row r="1323" spans="1:12" hidden="1" x14ac:dyDescent="0.3">
      <c r="A1323" t="s">
        <v>2658</v>
      </c>
      <c r="B1323" s="1">
        <v>46280</v>
      </c>
      <c r="C1323" t="s">
        <v>2659</v>
      </c>
      <c r="D1323" t="s">
        <v>41</v>
      </c>
      <c r="E1323" t="s">
        <v>9</v>
      </c>
      <c r="F1323">
        <v>3498</v>
      </c>
      <c r="G1323" t="s">
        <v>10</v>
      </c>
      <c r="H1323" t="str">
        <f t="shared" si="65"/>
        <v>ORD26001322</v>
      </c>
      <c r="I1323">
        <f>COUNTIFS(PG_Transactions!$AK:$AK,$H1323,PG_Transactions!$E:$E,"CAPTURE",PG_Transactions!$AQ:$AQ,1)</f>
        <v>1</v>
      </c>
      <c r="J1323">
        <f>SUMIFS(PG_Transactions!$G:$G,PG_Transactions!$AK:$AK,$H1323,PG_Transactions!$E:$E,"CAPTURE",PG_Transactions!$AQ:$AQ,1)</f>
        <v>3498</v>
      </c>
      <c r="K1323">
        <f t="shared" si="66"/>
        <v>0</v>
      </c>
      <c r="L1323" t="str">
        <f t="shared" si="67"/>
        <v>Amount Match</v>
      </c>
    </row>
    <row r="1324" spans="1:12" hidden="1" x14ac:dyDescent="0.3">
      <c r="A1324" t="s">
        <v>2660</v>
      </c>
      <c r="B1324" s="1">
        <v>46291</v>
      </c>
      <c r="C1324" t="s">
        <v>2661</v>
      </c>
      <c r="D1324" t="s">
        <v>32</v>
      </c>
      <c r="E1324" t="s">
        <v>9</v>
      </c>
      <c r="F1324">
        <v>1798</v>
      </c>
      <c r="G1324" t="s">
        <v>10</v>
      </c>
      <c r="H1324" t="str">
        <f t="shared" si="65"/>
        <v>ORD26001323</v>
      </c>
      <c r="I1324">
        <f>COUNTIFS(PG_Transactions!$AK:$AK,$H1324,PG_Transactions!$E:$E,"CAPTURE",PG_Transactions!$AQ:$AQ,1)</f>
        <v>1</v>
      </c>
      <c r="J1324">
        <f>SUMIFS(PG_Transactions!$G:$G,PG_Transactions!$AK:$AK,$H1324,PG_Transactions!$E:$E,"CAPTURE",PG_Transactions!$AQ:$AQ,1)</f>
        <v>1798</v>
      </c>
      <c r="K1324">
        <f t="shared" si="66"/>
        <v>0</v>
      </c>
      <c r="L1324" t="str">
        <f t="shared" si="67"/>
        <v>Amount Match</v>
      </c>
    </row>
    <row r="1325" spans="1:12" hidden="1" x14ac:dyDescent="0.3">
      <c r="A1325" t="s">
        <v>2662</v>
      </c>
      <c r="B1325" s="1">
        <v>46286</v>
      </c>
      <c r="C1325" t="s">
        <v>2663</v>
      </c>
      <c r="D1325" t="s">
        <v>38</v>
      </c>
      <c r="E1325" t="s">
        <v>9</v>
      </c>
      <c r="F1325">
        <v>999</v>
      </c>
      <c r="G1325" t="s">
        <v>105</v>
      </c>
      <c r="H1325" t="str">
        <f t="shared" si="65"/>
        <v>ORD26001324</v>
      </c>
      <c r="I1325">
        <f>COUNTIFS(PG_Transactions!$AK:$AK,$H1325,PG_Transactions!$E:$E,"CAPTURE",PG_Transactions!$AQ:$AQ,1)</f>
        <v>0</v>
      </c>
      <c r="J1325">
        <f>SUMIFS(PG_Transactions!$G:$G,PG_Transactions!$AK:$AK,$H1325,PG_Transactions!$E:$E,"CAPTURE",PG_Transactions!$AQ:$AQ,1)</f>
        <v>0</v>
      </c>
      <c r="K1325">
        <f t="shared" si="66"/>
        <v>-999</v>
      </c>
      <c r="L1325" t="str">
        <f t="shared" si="67"/>
        <v>No Capture</v>
      </c>
    </row>
    <row r="1326" spans="1:12" hidden="1" x14ac:dyDescent="0.3">
      <c r="A1326" t="s">
        <v>2664</v>
      </c>
      <c r="B1326" s="1">
        <v>46283</v>
      </c>
      <c r="C1326" t="s">
        <v>2665</v>
      </c>
      <c r="D1326" t="s">
        <v>41</v>
      </c>
      <c r="E1326" t="s">
        <v>9</v>
      </c>
      <c r="F1326">
        <v>6147</v>
      </c>
      <c r="G1326" t="s">
        <v>105</v>
      </c>
      <c r="H1326" t="str">
        <f t="shared" si="65"/>
        <v>ORD26001325</v>
      </c>
      <c r="I1326">
        <f>COUNTIFS(PG_Transactions!$AK:$AK,$H1326,PG_Transactions!$E:$E,"CAPTURE",PG_Transactions!$AQ:$AQ,1)</f>
        <v>0</v>
      </c>
      <c r="J1326">
        <f>SUMIFS(PG_Transactions!$G:$G,PG_Transactions!$AK:$AK,$H1326,PG_Transactions!$E:$E,"CAPTURE",PG_Transactions!$AQ:$AQ,1)</f>
        <v>0</v>
      </c>
      <c r="K1326">
        <f t="shared" si="66"/>
        <v>-6147</v>
      </c>
      <c r="L1326" t="str">
        <f t="shared" si="67"/>
        <v>No Capture</v>
      </c>
    </row>
    <row r="1327" spans="1:12" hidden="1" x14ac:dyDescent="0.3">
      <c r="A1327" t="s">
        <v>2666</v>
      </c>
      <c r="B1327" s="1">
        <v>46267</v>
      </c>
      <c r="C1327" t="s">
        <v>2667</v>
      </c>
      <c r="D1327" t="s">
        <v>32</v>
      </c>
      <c r="E1327" t="s">
        <v>9</v>
      </c>
      <c r="F1327">
        <v>1598</v>
      </c>
      <c r="G1327" t="s">
        <v>10</v>
      </c>
      <c r="H1327" t="str">
        <f t="shared" si="65"/>
        <v>ORD26001326</v>
      </c>
      <c r="I1327">
        <f>COUNTIFS(PG_Transactions!$AK:$AK,$H1327,PG_Transactions!$E:$E,"CAPTURE",PG_Transactions!$AQ:$AQ,1)</f>
        <v>1</v>
      </c>
      <c r="J1327">
        <f>SUMIFS(PG_Transactions!$G:$G,PG_Transactions!$AK:$AK,$H1327,PG_Transactions!$E:$E,"CAPTURE",PG_Transactions!$AQ:$AQ,1)</f>
        <v>1598</v>
      </c>
      <c r="K1327">
        <f t="shared" si="66"/>
        <v>0</v>
      </c>
      <c r="L1327" t="str">
        <f t="shared" si="67"/>
        <v>Amount Match</v>
      </c>
    </row>
    <row r="1328" spans="1:12" hidden="1" x14ac:dyDescent="0.3">
      <c r="A1328" t="s">
        <v>2668</v>
      </c>
      <c r="B1328" s="1">
        <v>46272</v>
      </c>
      <c r="C1328" t="s">
        <v>2669</v>
      </c>
      <c r="D1328" t="s">
        <v>65</v>
      </c>
      <c r="E1328" t="s">
        <v>17</v>
      </c>
      <c r="F1328">
        <v>10997</v>
      </c>
      <c r="G1328" t="s">
        <v>10</v>
      </c>
      <c r="H1328" t="str">
        <f t="shared" si="65"/>
        <v>ORD26001327</v>
      </c>
      <c r="I1328">
        <f>COUNTIFS(PG_Transactions!$AK:$AK,$H1328,PG_Transactions!$E:$E,"CAPTURE",PG_Transactions!$AQ:$AQ,1)</f>
        <v>1</v>
      </c>
      <c r="J1328">
        <f>SUMIFS(PG_Transactions!$G:$G,PG_Transactions!$AK:$AK,$H1328,PG_Transactions!$E:$E,"CAPTURE",PG_Transactions!$AQ:$AQ,1)</f>
        <v>10997</v>
      </c>
      <c r="K1328">
        <f t="shared" si="66"/>
        <v>0</v>
      </c>
      <c r="L1328" t="str">
        <f t="shared" si="67"/>
        <v>Amount Match</v>
      </c>
    </row>
    <row r="1329" spans="1:12" hidden="1" x14ac:dyDescent="0.3">
      <c r="A1329" t="s">
        <v>2670</v>
      </c>
      <c r="B1329" s="1">
        <v>46290</v>
      </c>
      <c r="C1329" t="s">
        <v>2671</v>
      </c>
      <c r="D1329" t="s">
        <v>16</v>
      </c>
      <c r="E1329" t="s">
        <v>17</v>
      </c>
      <c r="F1329">
        <v>799</v>
      </c>
      <c r="G1329" t="s">
        <v>10</v>
      </c>
      <c r="H1329" t="str">
        <f t="shared" si="65"/>
        <v>ORD26001328</v>
      </c>
      <c r="I1329">
        <f>COUNTIFS(PG_Transactions!$AK:$AK,$H1329,PG_Transactions!$E:$E,"CAPTURE",PG_Transactions!$AQ:$AQ,1)</f>
        <v>1</v>
      </c>
      <c r="J1329">
        <f>SUMIFS(PG_Transactions!$G:$G,PG_Transactions!$AK:$AK,$H1329,PG_Transactions!$E:$E,"CAPTURE",PG_Transactions!$AQ:$AQ,1)</f>
        <v>799</v>
      </c>
      <c r="K1329">
        <f t="shared" si="66"/>
        <v>0</v>
      </c>
      <c r="L1329" t="str">
        <f t="shared" si="67"/>
        <v>Amount Match</v>
      </c>
    </row>
    <row r="1330" spans="1:12" hidden="1" x14ac:dyDescent="0.3">
      <c r="A1330" t="s">
        <v>2672</v>
      </c>
      <c r="B1330" s="1">
        <v>46292</v>
      </c>
      <c r="C1330" t="s">
        <v>2673</v>
      </c>
      <c r="D1330" t="s">
        <v>16</v>
      </c>
      <c r="E1330" t="s">
        <v>17</v>
      </c>
      <c r="F1330">
        <v>7998</v>
      </c>
      <c r="G1330" t="s">
        <v>10</v>
      </c>
      <c r="H1330" t="str">
        <f t="shared" si="65"/>
        <v>ORD26001329</v>
      </c>
      <c r="I1330">
        <f>COUNTIFS(PG_Transactions!$AK:$AK,$H1330,PG_Transactions!$E:$E,"CAPTURE",PG_Transactions!$AQ:$AQ,1)</f>
        <v>1</v>
      </c>
      <c r="J1330">
        <f>SUMIFS(PG_Transactions!$G:$G,PG_Transactions!$AK:$AK,$H1330,PG_Transactions!$E:$E,"CAPTURE",PG_Transactions!$AQ:$AQ,1)</f>
        <v>7998</v>
      </c>
      <c r="K1330">
        <f t="shared" si="66"/>
        <v>0</v>
      </c>
      <c r="L1330" t="str">
        <f t="shared" si="67"/>
        <v>Amount Match</v>
      </c>
    </row>
    <row r="1331" spans="1:12" hidden="1" x14ac:dyDescent="0.3">
      <c r="A1331" t="s">
        <v>2674</v>
      </c>
      <c r="B1331" s="1">
        <v>46273</v>
      </c>
      <c r="C1331" t="s">
        <v>2675</v>
      </c>
      <c r="D1331" t="s">
        <v>27</v>
      </c>
      <c r="E1331" t="s">
        <v>9</v>
      </c>
      <c r="F1331">
        <v>3499</v>
      </c>
      <c r="G1331" t="s">
        <v>10</v>
      </c>
      <c r="H1331" t="str">
        <f t="shared" si="65"/>
        <v>ORD26001330</v>
      </c>
      <c r="I1331">
        <f>COUNTIFS(PG_Transactions!$AK:$AK,$H1331,PG_Transactions!$E:$E,"CAPTURE",PG_Transactions!$AQ:$AQ,1)</f>
        <v>1</v>
      </c>
      <c r="J1331">
        <f>SUMIFS(PG_Transactions!$G:$G,PG_Transactions!$AK:$AK,$H1331,PG_Transactions!$E:$E,"CAPTURE",PG_Transactions!$AQ:$AQ,1)</f>
        <v>3499</v>
      </c>
      <c r="K1331">
        <f t="shared" si="66"/>
        <v>0</v>
      </c>
      <c r="L1331" t="str">
        <f t="shared" si="67"/>
        <v>Amount Match</v>
      </c>
    </row>
    <row r="1332" spans="1:12" hidden="1" x14ac:dyDescent="0.3">
      <c r="A1332" t="s">
        <v>2676</v>
      </c>
      <c r="B1332" s="1">
        <v>46291</v>
      </c>
      <c r="C1332" t="s">
        <v>2677</v>
      </c>
      <c r="D1332" t="s">
        <v>41</v>
      </c>
      <c r="E1332" t="s">
        <v>9</v>
      </c>
      <c r="F1332">
        <v>6498</v>
      </c>
      <c r="G1332" t="s">
        <v>10</v>
      </c>
      <c r="H1332" t="str">
        <f t="shared" si="65"/>
        <v>ORD26001331</v>
      </c>
      <c r="I1332">
        <f>COUNTIFS(PG_Transactions!$AK:$AK,$H1332,PG_Transactions!$E:$E,"CAPTURE",PG_Transactions!$AQ:$AQ,1)</f>
        <v>1</v>
      </c>
      <c r="J1332">
        <f>SUMIFS(PG_Transactions!$G:$G,PG_Transactions!$AK:$AK,$H1332,PG_Transactions!$E:$E,"CAPTURE",PG_Transactions!$AQ:$AQ,1)</f>
        <v>6498</v>
      </c>
      <c r="K1332">
        <f t="shared" si="66"/>
        <v>0</v>
      </c>
      <c r="L1332" t="str">
        <f t="shared" si="67"/>
        <v>Amount Match</v>
      </c>
    </row>
    <row r="1333" spans="1:12" hidden="1" x14ac:dyDescent="0.3">
      <c r="A1333" t="s">
        <v>2678</v>
      </c>
      <c r="B1333" s="1">
        <v>46293</v>
      </c>
      <c r="C1333" t="s">
        <v>2679</v>
      </c>
      <c r="D1333" t="s">
        <v>24</v>
      </c>
      <c r="E1333" t="s">
        <v>17</v>
      </c>
      <c r="F1333">
        <v>1299</v>
      </c>
      <c r="G1333" t="s">
        <v>10</v>
      </c>
      <c r="H1333" t="str">
        <f t="shared" si="65"/>
        <v>ORD26001332</v>
      </c>
      <c r="I1333">
        <f>COUNTIFS(PG_Transactions!$AK:$AK,$H1333,PG_Transactions!$E:$E,"CAPTURE",PG_Transactions!$AQ:$AQ,1)</f>
        <v>1</v>
      </c>
      <c r="J1333">
        <f>SUMIFS(PG_Transactions!$G:$G,PG_Transactions!$AK:$AK,$H1333,PG_Transactions!$E:$E,"CAPTURE",PG_Transactions!$AQ:$AQ,1)</f>
        <v>1299</v>
      </c>
      <c r="K1333">
        <f t="shared" si="66"/>
        <v>0</v>
      </c>
      <c r="L1333" t="str">
        <f t="shared" si="67"/>
        <v>Amount Match</v>
      </c>
    </row>
    <row r="1334" spans="1:12" hidden="1" x14ac:dyDescent="0.3">
      <c r="A1334" t="s">
        <v>2680</v>
      </c>
      <c r="B1334" s="1">
        <v>46280</v>
      </c>
      <c r="C1334" t="s">
        <v>2681</v>
      </c>
      <c r="D1334" t="s">
        <v>65</v>
      </c>
      <c r="E1334" t="s">
        <v>33</v>
      </c>
      <c r="F1334">
        <v>1298</v>
      </c>
      <c r="G1334" t="s">
        <v>10</v>
      </c>
      <c r="H1334" t="str">
        <f t="shared" si="65"/>
        <v>ORD26001333</v>
      </c>
      <c r="I1334">
        <f>COUNTIFS(PG_Transactions!$AK:$AK,$H1334,PG_Transactions!$E:$E,"CAPTURE",PG_Transactions!$AQ:$AQ,1)</f>
        <v>1</v>
      </c>
      <c r="J1334">
        <f>SUMIFS(PG_Transactions!$G:$G,PG_Transactions!$AK:$AK,$H1334,PG_Transactions!$E:$E,"CAPTURE",PG_Transactions!$AQ:$AQ,1)</f>
        <v>1298</v>
      </c>
      <c r="K1334">
        <f t="shared" si="66"/>
        <v>0</v>
      </c>
      <c r="L1334" t="str">
        <f t="shared" si="67"/>
        <v>Amount Match</v>
      </c>
    </row>
    <row r="1335" spans="1:12" hidden="1" x14ac:dyDescent="0.3">
      <c r="A1335" t="s">
        <v>2682</v>
      </c>
      <c r="B1335" s="1">
        <v>46281</v>
      </c>
      <c r="C1335" t="s">
        <v>2683</v>
      </c>
      <c r="D1335" t="s">
        <v>38</v>
      </c>
      <c r="E1335" t="s">
        <v>9</v>
      </c>
      <c r="F1335" s="2">
        <v>9997</v>
      </c>
      <c r="G1335" t="s">
        <v>10</v>
      </c>
      <c r="H1335" t="str">
        <f t="shared" si="65"/>
        <v>ORD26001334</v>
      </c>
      <c r="I1335">
        <f>COUNTIFS(PG_Transactions!$AK:$AK,$H1335,PG_Transactions!$E:$E,"CAPTURE",PG_Transactions!$AQ:$AQ,1)</f>
        <v>1</v>
      </c>
      <c r="J1335">
        <f>SUMIFS(PG_Transactions!$G:$G,PG_Transactions!$AK:$AK,$H1335,PG_Transactions!$E:$E,"CAPTURE",PG_Transactions!$AQ:$AQ,1)</f>
        <v>9997</v>
      </c>
      <c r="K1335">
        <f t="shared" si="66"/>
        <v>0</v>
      </c>
      <c r="L1335" t="str">
        <f t="shared" si="67"/>
        <v>Amount Match</v>
      </c>
    </row>
    <row r="1336" spans="1:12" hidden="1" x14ac:dyDescent="0.3">
      <c r="A1336" t="s">
        <v>2684</v>
      </c>
      <c r="B1336" s="1">
        <v>46275</v>
      </c>
      <c r="C1336" t="s">
        <v>2685</v>
      </c>
      <c r="D1336" t="s">
        <v>51</v>
      </c>
      <c r="E1336" t="s">
        <v>17</v>
      </c>
      <c r="F1336">
        <v>2499</v>
      </c>
      <c r="G1336" t="s">
        <v>10</v>
      </c>
      <c r="H1336" t="str">
        <f t="shared" si="65"/>
        <v>ORD26001335</v>
      </c>
      <c r="I1336">
        <f>COUNTIFS(PG_Transactions!$AK:$AK,$H1336,PG_Transactions!$E:$E,"CAPTURE",PG_Transactions!$AQ:$AQ,1)</f>
        <v>1</v>
      </c>
      <c r="J1336">
        <f>SUMIFS(PG_Transactions!$G:$G,PG_Transactions!$AK:$AK,$H1336,PG_Transactions!$E:$E,"CAPTURE",PG_Transactions!$AQ:$AQ,1)</f>
        <v>2499</v>
      </c>
      <c r="K1336">
        <f t="shared" si="66"/>
        <v>0</v>
      </c>
      <c r="L1336" t="str">
        <f t="shared" si="67"/>
        <v>Amount Match</v>
      </c>
    </row>
    <row r="1337" spans="1:12" hidden="1" x14ac:dyDescent="0.3">
      <c r="A1337" t="s">
        <v>2686</v>
      </c>
      <c r="B1337" s="1">
        <v>46276</v>
      </c>
      <c r="C1337" t="s">
        <v>2687</v>
      </c>
      <c r="D1337" t="s">
        <v>16</v>
      </c>
      <c r="E1337" t="s">
        <v>17</v>
      </c>
      <c r="F1337">
        <v>7998</v>
      </c>
      <c r="G1337" t="s">
        <v>10</v>
      </c>
      <c r="H1337" t="str">
        <f t="shared" si="65"/>
        <v>ORD26001336</v>
      </c>
      <c r="I1337">
        <f>COUNTIFS(PG_Transactions!$AK:$AK,$H1337,PG_Transactions!$E:$E,"CAPTURE",PG_Transactions!$AQ:$AQ,1)</f>
        <v>1</v>
      </c>
      <c r="J1337">
        <f>SUMIFS(PG_Transactions!$G:$G,PG_Transactions!$AK:$AK,$H1337,PG_Transactions!$E:$E,"CAPTURE",PG_Transactions!$AQ:$AQ,1)</f>
        <v>7998</v>
      </c>
      <c r="K1337">
        <f t="shared" si="66"/>
        <v>0</v>
      </c>
      <c r="L1337" t="str">
        <f t="shared" si="67"/>
        <v>Amount Match</v>
      </c>
    </row>
    <row r="1338" spans="1:12" hidden="1" x14ac:dyDescent="0.3">
      <c r="A1338" t="s">
        <v>2688</v>
      </c>
      <c r="B1338" s="1">
        <v>46272</v>
      </c>
      <c r="C1338" t="s">
        <v>2689</v>
      </c>
      <c r="D1338" t="s">
        <v>27</v>
      </c>
      <c r="E1338" t="s">
        <v>9</v>
      </c>
      <c r="F1338">
        <v>2148</v>
      </c>
      <c r="G1338" t="s">
        <v>10</v>
      </c>
      <c r="H1338" t="str">
        <f t="shared" si="65"/>
        <v>ORD26001337</v>
      </c>
      <c r="I1338">
        <f>COUNTIFS(PG_Transactions!$AK:$AK,$H1338,PG_Transactions!$E:$E,"CAPTURE",PG_Transactions!$AQ:$AQ,1)</f>
        <v>1</v>
      </c>
      <c r="J1338">
        <f>SUMIFS(PG_Transactions!$G:$G,PG_Transactions!$AK:$AK,$H1338,PG_Transactions!$E:$E,"CAPTURE",PG_Transactions!$AQ:$AQ,1)</f>
        <v>2148</v>
      </c>
      <c r="K1338">
        <f t="shared" si="66"/>
        <v>0</v>
      </c>
      <c r="L1338" t="str">
        <f t="shared" si="67"/>
        <v>Amount Match</v>
      </c>
    </row>
    <row r="1339" spans="1:12" hidden="1" x14ac:dyDescent="0.3">
      <c r="A1339" t="s">
        <v>2690</v>
      </c>
      <c r="B1339" s="1">
        <v>46280</v>
      </c>
      <c r="C1339" t="s">
        <v>2691</v>
      </c>
      <c r="D1339" t="s">
        <v>27</v>
      </c>
      <c r="E1339" t="s">
        <v>17</v>
      </c>
      <c r="F1339">
        <v>1647</v>
      </c>
      <c r="G1339" t="s">
        <v>10</v>
      </c>
      <c r="H1339" t="str">
        <f t="shared" si="65"/>
        <v>ORD26001338</v>
      </c>
      <c r="I1339">
        <f>COUNTIFS(PG_Transactions!$AK:$AK,$H1339,PG_Transactions!$E:$E,"CAPTURE",PG_Transactions!$AQ:$AQ,1)</f>
        <v>1</v>
      </c>
      <c r="J1339">
        <f>SUMIFS(PG_Transactions!$G:$G,PG_Transactions!$AK:$AK,$H1339,PG_Transactions!$E:$E,"CAPTURE",PG_Transactions!$AQ:$AQ,1)</f>
        <v>1647</v>
      </c>
      <c r="K1339">
        <f t="shared" si="66"/>
        <v>0</v>
      </c>
      <c r="L1339" t="str">
        <f t="shared" si="67"/>
        <v>Amount Match</v>
      </c>
    </row>
    <row r="1340" spans="1:12" hidden="1" x14ac:dyDescent="0.3">
      <c r="A1340" t="s">
        <v>2692</v>
      </c>
      <c r="B1340" s="1">
        <v>46281</v>
      </c>
      <c r="C1340" t="s">
        <v>2693</v>
      </c>
      <c r="D1340" t="s">
        <v>32</v>
      </c>
      <c r="E1340" t="s">
        <v>44</v>
      </c>
      <c r="F1340">
        <v>499</v>
      </c>
      <c r="G1340" t="s">
        <v>10</v>
      </c>
      <c r="H1340" t="str">
        <f t="shared" si="65"/>
        <v>ORD26001339</v>
      </c>
      <c r="I1340">
        <f>COUNTIFS(PG_Transactions!$AK:$AK,$H1340,PG_Transactions!$E:$E,"CAPTURE",PG_Transactions!$AQ:$AQ,1)</f>
        <v>1</v>
      </c>
      <c r="J1340">
        <f>SUMIFS(PG_Transactions!$G:$G,PG_Transactions!$AK:$AK,$H1340,PG_Transactions!$E:$E,"CAPTURE",PG_Transactions!$AQ:$AQ,1)</f>
        <v>499</v>
      </c>
      <c r="K1340">
        <f t="shared" si="66"/>
        <v>0</v>
      </c>
      <c r="L1340" t="str">
        <f t="shared" si="67"/>
        <v>Amount Match</v>
      </c>
    </row>
    <row r="1341" spans="1:12" hidden="1" x14ac:dyDescent="0.3">
      <c r="A1341" t="s">
        <v>2694</v>
      </c>
      <c r="B1341" s="1">
        <v>46272</v>
      </c>
      <c r="C1341" t="s">
        <v>2695</v>
      </c>
      <c r="D1341" t="s">
        <v>41</v>
      </c>
      <c r="E1341" t="s">
        <v>9</v>
      </c>
      <c r="F1341">
        <v>799</v>
      </c>
      <c r="G1341" t="s">
        <v>10</v>
      </c>
      <c r="H1341" t="str">
        <f t="shared" si="65"/>
        <v>ORD26001340</v>
      </c>
      <c r="I1341">
        <f>COUNTIFS(PG_Transactions!$AK:$AK,$H1341,PG_Transactions!$E:$E,"CAPTURE",PG_Transactions!$AQ:$AQ,1)</f>
        <v>1</v>
      </c>
      <c r="J1341">
        <f>SUMIFS(PG_Transactions!$G:$G,PG_Transactions!$AK:$AK,$H1341,PG_Transactions!$E:$E,"CAPTURE",PG_Transactions!$AQ:$AQ,1)</f>
        <v>799</v>
      </c>
      <c r="K1341">
        <f t="shared" si="66"/>
        <v>0</v>
      </c>
      <c r="L1341" t="str">
        <f t="shared" si="67"/>
        <v>Amount Match</v>
      </c>
    </row>
    <row r="1342" spans="1:12" hidden="1" x14ac:dyDescent="0.3">
      <c r="A1342" t="s">
        <v>2696</v>
      </c>
      <c r="B1342" s="1">
        <v>46282</v>
      </c>
      <c r="C1342" t="s">
        <v>2697</v>
      </c>
      <c r="D1342" t="s">
        <v>51</v>
      </c>
      <c r="E1342" t="s">
        <v>44</v>
      </c>
      <c r="F1342">
        <v>499</v>
      </c>
      <c r="G1342" t="s">
        <v>10</v>
      </c>
      <c r="H1342" t="str">
        <f t="shared" si="65"/>
        <v>ORD26001341</v>
      </c>
      <c r="I1342">
        <f>COUNTIFS(PG_Transactions!$AK:$AK,$H1342,PG_Transactions!$E:$E,"CAPTURE",PG_Transactions!$AQ:$AQ,1)</f>
        <v>1</v>
      </c>
      <c r="J1342">
        <f>SUMIFS(PG_Transactions!$G:$G,PG_Transactions!$AK:$AK,$H1342,PG_Transactions!$E:$E,"CAPTURE",PG_Transactions!$AQ:$AQ,1)</f>
        <v>499</v>
      </c>
      <c r="K1342">
        <f t="shared" si="66"/>
        <v>0</v>
      </c>
      <c r="L1342" t="str">
        <f t="shared" si="67"/>
        <v>Amount Match</v>
      </c>
    </row>
    <row r="1343" spans="1:12" hidden="1" x14ac:dyDescent="0.3">
      <c r="A1343" t="s">
        <v>2698</v>
      </c>
      <c r="B1343" s="1">
        <v>46269</v>
      </c>
      <c r="C1343" t="s">
        <v>2699</v>
      </c>
      <c r="D1343" t="s">
        <v>13</v>
      </c>
      <c r="E1343" t="s">
        <v>17</v>
      </c>
      <c r="F1343">
        <v>1799</v>
      </c>
      <c r="G1343" t="s">
        <v>10</v>
      </c>
      <c r="H1343" t="str">
        <f t="shared" si="65"/>
        <v>ORD26001342</v>
      </c>
      <c r="I1343">
        <f>COUNTIFS(PG_Transactions!$AK:$AK,$H1343,PG_Transactions!$E:$E,"CAPTURE",PG_Transactions!$AQ:$AQ,1)</f>
        <v>1</v>
      </c>
      <c r="J1343">
        <f>SUMIFS(PG_Transactions!$G:$G,PG_Transactions!$AK:$AK,$H1343,PG_Transactions!$E:$E,"CAPTURE",PG_Transactions!$AQ:$AQ,1)</f>
        <v>1799</v>
      </c>
      <c r="K1343">
        <f t="shared" si="66"/>
        <v>0</v>
      </c>
      <c r="L1343" t="str">
        <f t="shared" si="67"/>
        <v>Amount Match</v>
      </c>
    </row>
    <row r="1344" spans="1:12" hidden="1" x14ac:dyDescent="0.3">
      <c r="A1344" t="s">
        <v>2700</v>
      </c>
      <c r="B1344" s="1">
        <v>46270</v>
      </c>
      <c r="C1344" t="s">
        <v>2701</v>
      </c>
      <c r="D1344" t="s">
        <v>51</v>
      </c>
      <c r="E1344" t="s">
        <v>17</v>
      </c>
      <c r="F1344">
        <v>799</v>
      </c>
      <c r="G1344" t="s">
        <v>10</v>
      </c>
      <c r="H1344" t="str">
        <f t="shared" si="65"/>
        <v>ORD26001343</v>
      </c>
      <c r="I1344">
        <f>COUNTIFS(PG_Transactions!$AK:$AK,$H1344,PG_Transactions!$E:$E,"CAPTURE",PG_Transactions!$AQ:$AQ,1)</f>
        <v>1</v>
      </c>
      <c r="J1344">
        <f>SUMIFS(PG_Transactions!$G:$G,PG_Transactions!$AK:$AK,$H1344,PG_Transactions!$E:$E,"CAPTURE",PG_Transactions!$AQ:$AQ,1)</f>
        <v>799</v>
      </c>
      <c r="K1344">
        <f t="shared" si="66"/>
        <v>0</v>
      </c>
      <c r="L1344" t="str">
        <f t="shared" si="67"/>
        <v>Amount Match</v>
      </c>
    </row>
    <row r="1345" spans="1:12" hidden="1" x14ac:dyDescent="0.3">
      <c r="A1345" t="s">
        <v>2702</v>
      </c>
      <c r="B1345" s="1">
        <v>46285</v>
      </c>
      <c r="C1345" t="s">
        <v>2703</v>
      </c>
      <c r="D1345" t="s">
        <v>32</v>
      </c>
      <c r="E1345" t="s">
        <v>17</v>
      </c>
      <c r="F1345">
        <v>3298</v>
      </c>
      <c r="G1345" t="s">
        <v>10</v>
      </c>
      <c r="H1345" t="str">
        <f t="shared" si="65"/>
        <v>ORD26001344</v>
      </c>
      <c r="I1345">
        <f>COUNTIFS(PG_Transactions!$AK:$AK,$H1345,PG_Transactions!$E:$E,"CAPTURE",PG_Transactions!$AQ:$AQ,1)</f>
        <v>1</v>
      </c>
      <c r="J1345">
        <f>SUMIFS(PG_Transactions!$G:$G,PG_Transactions!$AK:$AK,$H1345,PG_Transactions!$E:$E,"CAPTURE",PG_Transactions!$AQ:$AQ,1)</f>
        <v>3298</v>
      </c>
      <c r="K1345">
        <f t="shared" si="66"/>
        <v>0</v>
      </c>
      <c r="L1345" t="str">
        <f t="shared" si="67"/>
        <v>Amount Match</v>
      </c>
    </row>
    <row r="1346" spans="1:12" hidden="1" x14ac:dyDescent="0.3">
      <c r="A1346" t="s">
        <v>2704</v>
      </c>
      <c r="B1346" s="1">
        <v>46272</v>
      </c>
      <c r="C1346" t="s">
        <v>2705</v>
      </c>
      <c r="D1346" t="s">
        <v>13</v>
      </c>
      <c r="E1346" t="s">
        <v>33</v>
      </c>
      <c r="F1346">
        <v>499</v>
      </c>
      <c r="G1346" t="s">
        <v>10</v>
      </c>
      <c r="H1346" t="str">
        <f t="shared" si="65"/>
        <v>ORD26001345</v>
      </c>
      <c r="I1346">
        <f>COUNTIFS(PG_Transactions!$AK:$AK,$H1346,PG_Transactions!$E:$E,"CAPTURE",PG_Transactions!$AQ:$AQ,1)</f>
        <v>1</v>
      </c>
      <c r="J1346">
        <f>SUMIFS(PG_Transactions!$G:$G,PG_Transactions!$AK:$AK,$H1346,PG_Transactions!$E:$E,"CAPTURE",PG_Transactions!$AQ:$AQ,1)</f>
        <v>499</v>
      </c>
      <c r="K1346">
        <f t="shared" si="66"/>
        <v>0</v>
      </c>
      <c r="L1346" t="str">
        <f t="shared" si="67"/>
        <v>Amount Match</v>
      </c>
    </row>
    <row r="1347" spans="1:12" hidden="1" x14ac:dyDescent="0.3">
      <c r="A1347" t="s">
        <v>2706</v>
      </c>
      <c r="B1347" s="1">
        <v>46282</v>
      </c>
      <c r="C1347" t="s">
        <v>2707</v>
      </c>
      <c r="D1347" t="s">
        <v>65</v>
      </c>
      <c r="E1347" t="s">
        <v>9</v>
      </c>
      <c r="F1347">
        <v>2499</v>
      </c>
      <c r="G1347" t="s">
        <v>10</v>
      </c>
      <c r="H1347" t="str">
        <f t="shared" ref="H1347:H1410" si="68">UPPER(SUBSTITUTE(TRIM(A1347),"-",""))</f>
        <v>ORD26001346</v>
      </c>
      <c r="I1347">
        <f>COUNTIFS(PG_Transactions!$AK:$AK,$H1347,PG_Transactions!$E:$E,"CAPTURE",PG_Transactions!$AQ:$AQ,1)</f>
        <v>1</v>
      </c>
      <c r="J1347">
        <f>SUMIFS(PG_Transactions!$G:$G,PG_Transactions!$AK:$AK,$H1347,PG_Transactions!$E:$E,"CAPTURE",PG_Transactions!$AQ:$AQ,1)</f>
        <v>2499</v>
      </c>
      <c r="K1347">
        <f t="shared" ref="K1347:K1410" si="69">ROUND(J1347-F1347,2)</f>
        <v>0</v>
      </c>
      <c r="L1347" t="str">
        <f t="shared" ref="L1347:L1410" si="70">IF(I1347=0,"No Capture",IF(I1347&gt;1,"Multiple Capture Rows - Review",IF(ABS(K1347)&lt;0.01,"Amount Match",IF(K1347&lt;0,"Captured Less Than Order","Captured More Than Order"))))</f>
        <v>Amount Match</v>
      </c>
    </row>
    <row r="1348" spans="1:12" hidden="1" x14ac:dyDescent="0.3">
      <c r="A1348" t="s">
        <v>2708</v>
      </c>
      <c r="B1348" s="1">
        <v>46289</v>
      </c>
      <c r="C1348" t="s">
        <v>2709</v>
      </c>
      <c r="D1348" t="s">
        <v>32</v>
      </c>
      <c r="E1348" t="s">
        <v>44</v>
      </c>
      <c r="F1348">
        <v>799</v>
      </c>
      <c r="G1348" t="s">
        <v>10</v>
      </c>
      <c r="H1348" t="str">
        <f t="shared" si="68"/>
        <v>ORD26001347</v>
      </c>
      <c r="I1348">
        <f>COUNTIFS(PG_Transactions!$AK:$AK,$H1348,PG_Transactions!$E:$E,"CAPTURE",PG_Transactions!$AQ:$AQ,1)</f>
        <v>1</v>
      </c>
      <c r="J1348">
        <f>SUMIFS(PG_Transactions!$G:$G,PG_Transactions!$AK:$AK,$H1348,PG_Transactions!$E:$E,"CAPTURE",PG_Transactions!$AQ:$AQ,1)</f>
        <v>799</v>
      </c>
      <c r="K1348">
        <f t="shared" si="69"/>
        <v>0</v>
      </c>
      <c r="L1348" t="str">
        <f t="shared" si="70"/>
        <v>Amount Match</v>
      </c>
    </row>
    <row r="1349" spans="1:12" hidden="1" x14ac:dyDescent="0.3">
      <c r="A1349" t="s">
        <v>2710</v>
      </c>
      <c r="B1349" s="1">
        <v>46278</v>
      </c>
      <c r="C1349" t="s">
        <v>2711</v>
      </c>
      <c r="D1349" t="s">
        <v>27</v>
      </c>
      <c r="E1349" t="s">
        <v>9</v>
      </c>
      <c r="F1349">
        <v>12998</v>
      </c>
      <c r="G1349" t="s">
        <v>10</v>
      </c>
      <c r="H1349" t="str">
        <f t="shared" si="68"/>
        <v>ORD26001348</v>
      </c>
      <c r="I1349">
        <f>COUNTIFS(PG_Transactions!$AK:$AK,$H1349,PG_Transactions!$E:$E,"CAPTURE",PG_Transactions!$AQ:$AQ,1)</f>
        <v>1</v>
      </c>
      <c r="J1349">
        <f>SUMIFS(PG_Transactions!$G:$G,PG_Transactions!$AK:$AK,$H1349,PG_Transactions!$E:$E,"CAPTURE",PG_Transactions!$AQ:$AQ,1)</f>
        <v>12998</v>
      </c>
      <c r="K1349">
        <f t="shared" si="69"/>
        <v>0</v>
      </c>
      <c r="L1349" t="str">
        <f t="shared" si="70"/>
        <v>Amount Match</v>
      </c>
    </row>
    <row r="1350" spans="1:12" hidden="1" x14ac:dyDescent="0.3">
      <c r="A1350" t="s">
        <v>2712</v>
      </c>
      <c r="B1350" s="1">
        <v>46289</v>
      </c>
      <c r="C1350" t="s">
        <v>2713</v>
      </c>
      <c r="D1350" t="s">
        <v>8</v>
      </c>
      <c r="E1350" t="s">
        <v>9</v>
      </c>
      <c r="F1350">
        <v>2798</v>
      </c>
      <c r="G1350" t="s">
        <v>105</v>
      </c>
      <c r="H1350" t="str">
        <f t="shared" si="68"/>
        <v>ORD26001349</v>
      </c>
      <c r="I1350">
        <f>COUNTIFS(PG_Transactions!$AK:$AK,$H1350,PG_Transactions!$E:$E,"CAPTURE",PG_Transactions!$AQ:$AQ,1)</f>
        <v>0</v>
      </c>
      <c r="J1350">
        <f>SUMIFS(PG_Transactions!$G:$G,PG_Transactions!$AK:$AK,$H1350,PG_Transactions!$E:$E,"CAPTURE",PG_Transactions!$AQ:$AQ,1)</f>
        <v>0</v>
      </c>
      <c r="K1350">
        <f t="shared" si="69"/>
        <v>-2798</v>
      </c>
      <c r="L1350" t="str">
        <f t="shared" si="70"/>
        <v>No Capture</v>
      </c>
    </row>
    <row r="1351" spans="1:12" hidden="1" x14ac:dyDescent="0.3">
      <c r="A1351" t="s">
        <v>2714</v>
      </c>
      <c r="B1351" s="1">
        <v>46278</v>
      </c>
      <c r="C1351" t="s">
        <v>2715</v>
      </c>
      <c r="D1351" t="s">
        <v>32</v>
      </c>
      <c r="E1351" t="s">
        <v>44</v>
      </c>
      <c r="F1351">
        <v>8897</v>
      </c>
      <c r="G1351" t="s">
        <v>10</v>
      </c>
      <c r="H1351" t="str">
        <f t="shared" si="68"/>
        <v>ORD26001350</v>
      </c>
      <c r="I1351">
        <f>COUNTIFS(PG_Transactions!$AK:$AK,$H1351,PG_Transactions!$E:$E,"CAPTURE",PG_Transactions!$AQ:$AQ,1)</f>
        <v>1</v>
      </c>
      <c r="J1351">
        <f>SUMIFS(PG_Transactions!$G:$G,PG_Transactions!$AK:$AK,$H1351,PG_Transactions!$E:$E,"CAPTURE",PG_Transactions!$AQ:$AQ,1)</f>
        <v>8897</v>
      </c>
      <c r="K1351">
        <f t="shared" si="69"/>
        <v>0</v>
      </c>
      <c r="L1351" t="str">
        <f t="shared" si="70"/>
        <v>Amount Match</v>
      </c>
    </row>
    <row r="1352" spans="1:12" hidden="1" x14ac:dyDescent="0.3">
      <c r="A1352" t="s">
        <v>2716</v>
      </c>
      <c r="B1352" s="1">
        <v>46287</v>
      </c>
      <c r="C1352" t="s">
        <v>2717</v>
      </c>
      <c r="D1352" t="s">
        <v>16</v>
      </c>
      <c r="E1352" t="s">
        <v>44</v>
      </c>
      <c r="F1352">
        <v>3499</v>
      </c>
      <c r="G1352" t="s">
        <v>10</v>
      </c>
      <c r="H1352" t="str">
        <f t="shared" si="68"/>
        <v>ORD26001351</v>
      </c>
      <c r="I1352">
        <f>COUNTIFS(PG_Transactions!$AK:$AK,$H1352,PG_Transactions!$E:$E,"CAPTURE",PG_Transactions!$AQ:$AQ,1)</f>
        <v>1</v>
      </c>
      <c r="J1352">
        <f>SUMIFS(PG_Transactions!$G:$G,PG_Transactions!$AK:$AK,$H1352,PG_Transactions!$E:$E,"CAPTURE",PG_Transactions!$AQ:$AQ,1)</f>
        <v>3499</v>
      </c>
      <c r="K1352">
        <f t="shared" si="69"/>
        <v>0</v>
      </c>
      <c r="L1352" t="str">
        <f t="shared" si="70"/>
        <v>Amount Match</v>
      </c>
    </row>
    <row r="1353" spans="1:12" hidden="1" x14ac:dyDescent="0.3">
      <c r="A1353" t="s">
        <v>2718</v>
      </c>
      <c r="B1353" s="1">
        <v>46290</v>
      </c>
      <c r="C1353" t="s">
        <v>2719</v>
      </c>
      <c r="D1353" t="s">
        <v>16</v>
      </c>
      <c r="E1353" t="s">
        <v>9</v>
      </c>
      <c r="F1353">
        <v>1348</v>
      </c>
      <c r="G1353" t="s">
        <v>10</v>
      </c>
      <c r="H1353" t="str">
        <f t="shared" si="68"/>
        <v>ORD26001352</v>
      </c>
      <c r="I1353">
        <f>COUNTIFS(PG_Transactions!$AK:$AK,$H1353,PG_Transactions!$E:$E,"CAPTURE",PG_Transactions!$AQ:$AQ,1)</f>
        <v>1</v>
      </c>
      <c r="J1353">
        <f>SUMIFS(PG_Transactions!$G:$G,PG_Transactions!$AK:$AK,$H1353,PG_Transactions!$E:$E,"CAPTURE",PG_Transactions!$AQ:$AQ,1)</f>
        <v>1348</v>
      </c>
      <c r="K1353">
        <f t="shared" si="69"/>
        <v>0</v>
      </c>
      <c r="L1353" t="str">
        <f t="shared" si="70"/>
        <v>Amount Match</v>
      </c>
    </row>
    <row r="1354" spans="1:12" hidden="1" x14ac:dyDescent="0.3">
      <c r="A1354" t="s">
        <v>2720</v>
      </c>
      <c r="B1354" s="1">
        <v>46280</v>
      </c>
      <c r="C1354" t="s">
        <v>2721</v>
      </c>
      <c r="D1354" t="s">
        <v>8</v>
      </c>
      <c r="E1354" t="s">
        <v>9</v>
      </c>
      <c r="F1354">
        <v>799</v>
      </c>
      <c r="G1354" t="s">
        <v>10</v>
      </c>
      <c r="H1354" t="str">
        <f t="shared" si="68"/>
        <v>ORD26001353</v>
      </c>
      <c r="I1354">
        <f>COUNTIFS(PG_Transactions!$AK:$AK,$H1354,PG_Transactions!$E:$E,"CAPTURE",PG_Transactions!$AQ:$AQ,1)</f>
        <v>1</v>
      </c>
      <c r="J1354">
        <f>SUMIFS(PG_Transactions!$G:$G,PG_Transactions!$AK:$AK,$H1354,PG_Transactions!$E:$E,"CAPTURE",PG_Transactions!$AQ:$AQ,1)</f>
        <v>799</v>
      </c>
      <c r="K1354">
        <f t="shared" si="69"/>
        <v>0</v>
      </c>
      <c r="L1354" t="str">
        <f t="shared" si="70"/>
        <v>Amount Match</v>
      </c>
    </row>
    <row r="1355" spans="1:12" hidden="1" x14ac:dyDescent="0.3">
      <c r="A1355" t="s">
        <v>2722</v>
      </c>
      <c r="B1355" s="1">
        <v>46286</v>
      </c>
      <c r="C1355" t="s">
        <v>2723</v>
      </c>
      <c r="D1355" t="s">
        <v>16</v>
      </c>
      <c r="E1355" t="s">
        <v>17</v>
      </c>
      <c r="F1355">
        <v>7997</v>
      </c>
      <c r="G1355" t="s">
        <v>10</v>
      </c>
      <c r="H1355" t="str">
        <f t="shared" si="68"/>
        <v>ORD26001354</v>
      </c>
      <c r="I1355">
        <f>COUNTIFS(PG_Transactions!$AK:$AK,$H1355,PG_Transactions!$E:$E,"CAPTURE",PG_Transactions!$AQ:$AQ,1)</f>
        <v>1</v>
      </c>
      <c r="J1355">
        <f>SUMIFS(PG_Transactions!$G:$G,PG_Transactions!$AK:$AK,$H1355,PG_Transactions!$E:$E,"CAPTURE",PG_Transactions!$AQ:$AQ,1)</f>
        <v>7997</v>
      </c>
      <c r="K1355">
        <f t="shared" si="69"/>
        <v>0</v>
      </c>
      <c r="L1355" t="str">
        <f t="shared" si="70"/>
        <v>Amount Match</v>
      </c>
    </row>
    <row r="1356" spans="1:12" hidden="1" x14ac:dyDescent="0.3">
      <c r="A1356" t="s">
        <v>2724</v>
      </c>
      <c r="B1356" s="1">
        <v>46267</v>
      </c>
      <c r="C1356" t="s">
        <v>2725</v>
      </c>
      <c r="D1356" t="s">
        <v>24</v>
      </c>
      <c r="E1356" t="s">
        <v>44</v>
      </c>
      <c r="F1356">
        <v>799</v>
      </c>
      <c r="G1356" t="s">
        <v>10</v>
      </c>
      <c r="H1356" t="str">
        <f t="shared" si="68"/>
        <v>ORD26001355</v>
      </c>
      <c r="I1356">
        <f>COUNTIFS(PG_Transactions!$AK:$AK,$H1356,PG_Transactions!$E:$E,"CAPTURE",PG_Transactions!$AQ:$AQ,1)</f>
        <v>1</v>
      </c>
      <c r="J1356">
        <f>SUMIFS(PG_Transactions!$G:$G,PG_Transactions!$AK:$AK,$H1356,PG_Transactions!$E:$E,"CAPTURE",PG_Transactions!$AQ:$AQ,1)</f>
        <v>799</v>
      </c>
      <c r="K1356">
        <f t="shared" si="69"/>
        <v>0</v>
      </c>
      <c r="L1356" t="str">
        <f t="shared" si="70"/>
        <v>Amount Match</v>
      </c>
    </row>
    <row r="1357" spans="1:12" hidden="1" x14ac:dyDescent="0.3">
      <c r="A1357" t="s">
        <v>2726</v>
      </c>
      <c r="B1357" s="1">
        <v>46281</v>
      </c>
      <c r="C1357" t="s">
        <v>2727</v>
      </c>
      <c r="D1357" t="s">
        <v>51</v>
      </c>
      <c r="E1357" t="s">
        <v>9</v>
      </c>
      <c r="F1357">
        <v>698</v>
      </c>
      <c r="G1357" t="s">
        <v>10</v>
      </c>
      <c r="H1357" t="str">
        <f t="shared" si="68"/>
        <v>ORD26001356</v>
      </c>
      <c r="I1357">
        <f>COUNTIFS(PG_Transactions!$AK:$AK,$H1357,PG_Transactions!$E:$E,"CAPTURE",PG_Transactions!$AQ:$AQ,1)</f>
        <v>1</v>
      </c>
      <c r="J1357">
        <f>SUMIFS(PG_Transactions!$G:$G,PG_Transactions!$AK:$AK,$H1357,PG_Transactions!$E:$E,"CAPTURE",PG_Transactions!$AQ:$AQ,1)</f>
        <v>698</v>
      </c>
      <c r="K1357">
        <f t="shared" si="69"/>
        <v>0</v>
      </c>
      <c r="L1357" t="str">
        <f t="shared" si="70"/>
        <v>Amount Match</v>
      </c>
    </row>
    <row r="1358" spans="1:12" hidden="1" x14ac:dyDescent="0.3">
      <c r="A1358" t="s">
        <v>2728</v>
      </c>
      <c r="B1358" s="1">
        <v>46281</v>
      </c>
      <c r="C1358" t="s">
        <v>2729</v>
      </c>
      <c r="D1358" t="s">
        <v>8</v>
      </c>
      <c r="E1358" t="s">
        <v>33</v>
      </c>
      <c r="F1358">
        <v>7999</v>
      </c>
      <c r="G1358" t="s">
        <v>10</v>
      </c>
      <c r="H1358" t="str">
        <f t="shared" si="68"/>
        <v>ORD26001357</v>
      </c>
      <c r="I1358">
        <f>COUNTIFS(PG_Transactions!$AK:$AK,$H1358,PG_Transactions!$E:$E,"CAPTURE",PG_Transactions!$AQ:$AQ,1)</f>
        <v>1</v>
      </c>
      <c r="J1358">
        <f>SUMIFS(PG_Transactions!$G:$G,PG_Transactions!$AK:$AK,$H1358,PG_Transactions!$E:$E,"CAPTURE",PG_Transactions!$AQ:$AQ,1)</f>
        <v>7999</v>
      </c>
      <c r="K1358">
        <f t="shared" si="69"/>
        <v>0</v>
      </c>
      <c r="L1358" t="str">
        <f t="shared" si="70"/>
        <v>Amount Match</v>
      </c>
    </row>
    <row r="1359" spans="1:12" hidden="1" x14ac:dyDescent="0.3">
      <c r="A1359" t="s">
        <v>2730</v>
      </c>
      <c r="B1359" s="1">
        <v>46271</v>
      </c>
      <c r="C1359" t="s">
        <v>2731</v>
      </c>
      <c r="D1359" t="s">
        <v>65</v>
      </c>
      <c r="E1359" t="s">
        <v>9</v>
      </c>
      <c r="F1359">
        <v>349</v>
      </c>
      <c r="G1359" t="s">
        <v>10</v>
      </c>
      <c r="H1359" t="str">
        <f t="shared" si="68"/>
        <v>ORD26001358</v>
      </c>
      <c r="I1359">
        <f>COUNTIFS(PG_Transactions!$AK:$AK,$H1359,PG_Transactions!$E:$E,"CAPTURE",PG_Transactions!$AQ:$AQ,1)</f>
        <v>1</v>
      </c>
      <c r="J1359">
        <f>SUMIFS(PG_Transactions!$G:$G,PG_Transactions!$AK:$AK,$H1359,PG_Transactions!$E:$E,"CAPTURE",PG_Transactions!$AQ:$AQ,1)</f>
        <v>349</v>
      </c>
      <c r="K1359">
        <f t="shared" si="69"/>
        <v>0</v>
      </c>
      <c r="L1359" t="str">
        <f t="shared" si="70"/>
        <v>Amount Match</v>
      </c>
    </row>
    <row r="1360" spans="1:12" hidden="1" x14ac:dyDescent="0.3">
      <c r="A1360" t="s">
        <v>2732</v>
      </c>
      <c r="B1360" s="1">
        <v>46287</v>
      </c>
      <c r="C1360" t="s">
        <v>2733</v>
      </c>
      <c r="D1360" t="s">
        <v>38</v>
      </c>
      <c r="E1360" t="s">
        <v>9</v>
      </c>
      <c r="F1360">
        <v>499</v>
      </c>
      <c r="G1360" t="s">
        <v>10</v>
      </c>
      <c r="H1360" t="str">
        <f t="shared" si="68"/>
        <v>ORD26001359</v>
      </c>
      <c r="I1360">
        <f>COUNTIFS(PG_Transactions!$AK:$AK,$H1360,PG_Transactions!$E:$E,"CAPTURE",PG_Transactions!$AQ:$AQ,1)</f>
        <v>1</v>
      </c>
      <c r="J1360">
        <f>SUMIFS(PG_Transactions!$G:$G,PG_Transactions!$AK:$AK,$H1360,PG_Transactions!$E:$E,"CAPTURE",PG_Transactions!$AQ:$AQ,1)</f>
        <v>499</v>
      </c>
      <c r="K1360">
        <f t="shared" si="69"/>
        <v>0</v>
      </c>
      <c r="L1360" t="str">
        <f t="shared" si="70"/>
        <v>Amount Match</v>
      </c>
    </row>
    <row r="1361" spans="1:12" hidden="1" x14ac:dyDescent="0.3">
      <c r="A1361" t="s">
        <v>2734</v>
      </c>
      <c r="B1361" s="1">
        <v>46272</v>
      </c>
      <c r="C1361" t="s">
        <v>2735</v>
      </c>
      <c r="D1361" t="s">
        <v>8</v>
      </c>
      <c r="E1361" t="s">
        <v>33</v>
      </c>
      <c r="F1361">
        <v>3798</v>
      </c>
      <c r="G1361" t="s">
        <v>10</v>
      </c>
      <c r="H1361" t="str">
        <f t="shared" si="68"/>
        <v>ORD26001360</v>
      </c>
      <c r="I1361">
        <f>COUNTIFS(PG_Transactions!$AK:$AK,$H1361,PG_Transactions!$E:$E,"CAPTURE",PG_Transactions!$AQ:$AQ,1)</f>
        <v>1</v>
      </c>
      <c r="J1361">
        <f>SUMIFS(PG_Transactions!$G:$G,PG_Transactions!$AK:$AK,$H1361,PG_Transactions!$E:$E,"CAPTURE",PG_Transactions!$AQ:$AQ,1)</f>
        <v>3798</v>
      </c>
      <c r="K1361">
        <f t="shared" si="69"/>
        <v>0</v>
      </c>
      <c r="L1361" t="str">
        <f t="shared" si="70"/>
        <v>Amount Match</v>
      </c>
    </row>
    <row r="1362" spans="1:12" hidden="1" x14ac:dyDescent="0.3">
      <c r="A1362" t="s">
        <v>2736</v>
      </c>
      <c r="B1362" s="1">
        <v>46278</v>
      </c>
      <c r="C1362" t="s">
        <v>2737</v>
      </c>
      <c r="D1362" t="s">
        <v>13</v>
      </c>
      <c r="E1362" t="s">
        <v>9</v>
      </c>
      <c r="F1362">
        <v>2597</v>
      </c>
      <c r="G1362" t="s">
        <v>10</v>
      </c>
      <c r="H1362" t="str">
        <f t="shared" si="68"/>
        <v>ORD26001361</v>
      </c>
      <c r="I1362">
        <f>COUNTIFS(PG_Transactions!$AK:$AK,$H1362,PG_Transactions!$E:$E,"CAPTURE",PG_Transactions!$AQ:$AQ,1)</f>
        <v>1</v>
      </c>
      <c r="J1362">
        <f>SUMIFS(PG_Transactions!$G:$G,PG_Transactions!$AK:$AK,$H1362,PG_Transactions!$E:$E,"CAPTURE",PG_Transactions!$AQ:$AQ,1)</f>
        <v>2597</v>
      </c>
      <c r="K1362">
        <f t="shared" si="69"/>
        <v>0</v>
      </c>
      <c r="L1362" t="str">
        <f t="shared" si="70"/>
        <v>Amount Match</v>
      </c>
    </row>
    <row r="1363" spans="1:12" hidden="1" x14ac:dyDescent="0.3">
      <c r="A1363" t="s">
        <v>2738</v>
      </c>
      <c r="B1363" s="1">
        <v>46295</v>
      </c>
      <c r="C1363" t="s">
        <v>2739</v>
      </c>
      <c r="D1363" t="s">
        <v>16</v>
      </c>
      <c r="E1363" t="s">
        <v>9</v>
      </c>
      <c r="F1363">
        <v>999</v>
      </c>
      <c r="G1363" t="s">
        <v>105</v>
      </c>
      <c r="H1363" t="str">
        <f t="shared" si="68"/>
        <v>ORD26001362</v>
      </c>
      <c r="I1363">
        <f>COUNTIFS(PG_Transactions!$AK:$AK,$H1363,PG_Transactions!$E:$E,"CAPTURE",PG_Transactions!$AQ:$AQ,1)</f>
        <v>0</v>
      </c>
      <c r="J1363">
        <f>SUMIFS(PG_Transactions!$G:$G,PG_Transactions!$AK:$AK,$H1363,PG_Transactions!$E:$E,"CAPTURE",PG_Transactions!$AQ:$AQ,1)</f>
        <v>0</v>
      </c>
      <c r="K1363">
        <f t="shared" si="69"/>
        <v>-999</v>
      </c>
      <c r="L1363" t="str">
        <f t="shared" si="70"/>
        <v>No Capture</v>
      </c>
    </row>
    <row r="1364" spans="1:12" hidden="1" x14ac:dyDescent="0.3">
      <c r="A1364" t="s">
        <v>2740</v>
      </c>
      <c r="B1364" s="1">
        <v>46266</v>
      </c>
      <c r="C1364" t="s">
        <v>2741</v>
      </c>
      <c r="D1364" t="s">
        <v>13</v>
      </c>
      <c r="E1364" t="s">
        <v>17</v>
      </c>
      <c r="F1364">
        <v>999</v>
      </c>
      <c r="G1364" t="s">
        <v>10</v>
      </c>
      <c r="H1364" t="str">
        <f t="shared" si="68"/>
        <v>ORD26001363</v>
      </c>
      <c r="I1364">
        <f>COUNTIFS(PG_Transactions!$AK:$AK,$H1364,PG_Transactions!$E:$E,"CAPTURE",PG_Transactions!$AQ:$AQ,1)</f>
        <v>1</v>
      </c>
      <c r="J1364">
        <f>SUMIFS(PG_Transactions!$G:$G,PG_Transactions!$AK:$AK,$H1364,PG_Transactions!$E:$E,"CAPTURE",PG_Transactions!$AQ:$AQ,1)</f>
        <v>999</v>
      </c>
      <c r="K1364">
        <f t="shared" si="69"/>
        <v>0</v>
      </c>
      <c r="L1364" t="str">
        <f t="shared" si="70"/>
        <v>Amount Match</v>
      </c>
    </row>
    <row r="1365" spans="1:12" hidden="1" x14ac:dyDescent="0.3">
      <c r="A1365" t="s">
        <v>2742</v>
      </c>
      <c r="B1365" s="1">
        <v>46294</v>
      </c>
      <c r="C1365" t="s">
        <v>2743</v>
      </c>
      <c r="D1365" t="s">
        <v>65</v>
      </c>
      <c r="E1365" t="s">
        <v>17</v>
      </c>
      <c r="F1365">
        <v>4999</v>
      </c>
      <c r="G1365" t="s">
        <v>10</v>
      </c>
      <c r="H1365" t="str">
        <f t="shared" si="68"/>
        <v>ORD26001364</v>
      </c>
      <c r="I1365">
        <f>COUNTIFS(PG_Transactions!$AK:$AK,$H1365,PG_Transactions!$E:$E,"CAPTURE",PG_Transactions!$AQ:$AQ,1)</f>
        <v>1</v>
      </c>
      <c r="J1365">
        <f>SUMIFS(PG_Transactions!$G:$G,PG_Transactions!$AK:$AK,$H1365,PG_Transactions!$E:$E,"CAPTURE",PG_Transactions!$AQ:$AQ,1)</f>
        <v>4999</v>
      </c>
      <c r="K1365">
        <f t="shared" si="69"/>
        <v>0</v>
      </c>
      <c r="L1365" t="str">
        <f t="shared" si="70"/>
        <v>Amount Match</v>
      </c>
    </row>
    <row r="1366" spans="1:12" hidden="1" x14ac:dyDescent="0.3">
      <c r="A1366" t="s">
        <v>2744</v>
      </c>
      <c r="B1366" s="1">
        <v>46279</v>
      </c>
      <c r="C1366" t="s">
        <v>2745</v>
      </c>
      <c r="D1366" t="s">
        <v>27</v>
      </c>
      <c r="E1366" t="s">
        <v>17</v>
      </c>
      <c r="F1366">
        <v>8348</v>
      </c>
      <c r="G1366" t="s">
        <v>10</v>
      </c>
      <c r="H1366" t="str">
        <f t="shared" si="68"/>
        <v>ORD26001365</v>
      </c>
      <c r="I1366">
        <f>COUNTIFS(PG_Transactions!$AK:$AK,$H1366,PG_Transactions!$E:$E,"CAPTURE",PG_Transactions!$AQ:$AQ,1)</f>
        <v>1</v>
      </c>
      <c r="J1366">
        <f>SUMIFS(PG_Transactions!$G:$G,PG_Transactions!$AK:$AK,$H1366,PG_Transactions!$E:$E,"CAPTURE",PG_Transactions!$AQ:$AQ,1)</f>
        <v>8348</v>
      </c>
      <c r="K1366">
        <f t="shared" si="69"/>
        <v>0</v>
      </c>
      <c r="L1366" t="str">
        <f t="shared" si="70"/>
        <v>Amount Match</v>
      </c>
    </row>
    <row r="1367" spans="1:12" hidden="1" x14ac:dyDescent="0.3">
      <c r="A1367" t="s">
        <v>2746</v>
      </c>
      <c r="B1367" s="1">
        <v>46272</v>
      </c>
      <c r="C1367" t="s">
        <v>2747</v>
      </c>
      <c r="D1367" t="s">
        <v>41</v>
      </c>
      <c r="E1367" t="s">
        <v>9</v>
      </c>
      <c r="F1367">
        <v>2598</v>
      </c>
      <c r="G1367" t="s">
        <v>10</v>
      </c>
      <c r="H1367" t="str">
        <f t="shared" si="68"/>
        <v>ORD26001366</v>
      </c>
      <c r="I1367">
        <f>COUNTIFS(PG_Transactions!$AK:$AK,$H1367,PG_Transactions!$E:$E,"CAPTURE",PG_Transactions!$AQ:$AQ,1)</f>
        <v>1</v>
      </c>
      <c r="J1367">
        <f>SUMIFS(PG_Transactions!$G:$G,PG_Transactions!$AK:$AK,$H1367,PG_Transactions!$E:$E,"CAPTURE",PG_Transactions!$AQ:$AQ,1)</f>
        <v>2598</v>
      </c>
      <c r="K1367">
        <f t="shared" si="69"/>
        <v>0</v>
      </c>
      <c r="L1367" t="str">
        <f t="shared" si="70"/>
        <v>Amount Match</v>
      </c>
    </row>
    <row r="1368" spans="1:12" hidden="1" x14ac:dyDescent="0.3">
      <c r="A1368" t="s">
        <v>2748</v>
      </c>
      <c r="B1368" s="1">
        <v>46271</v>
      </c>
      <c r="C1368" t="s">
        <v>2749</v>
      </c>
      <c r="D1368" t="s">
        <v>24</v>
      </c>
      <c r="E1368" t="s">
        <v>9</v>
      </c>
      <c r="F1368">
        <v>1299</v>
      </c>
      <c r="G1368" t="s">
        <v>10</v>
      </c>
      <c r="H1368" t="str">
        <f t="shared" si="68"/>
        <v>ORD26001367</v>
      </c>
      <c r="I1368">
        <f>COUNTIFS(PG_Transactions!$AK:$AK,$H1368,PG_Transactions!$E:$E,"CAPTURE",PG_Transactions!$AQ:$AQ,1)</f>
        <v>1</v>
      </c>
      <c r="J1368">
        <f>SUMIFS(PG_Transactions!$G:$G,PG_Transactions!$AK:$AK,$H1368,PG_Transactions!$E:$E,"CAPTURE",PG_Transactions!$AQ:$AQ,1)</f>
        <v>1299</v>
      </c>
      <c r="K1368">
        <f t="shared" si="69"/>
        <v>0</v>
      </c>
      <c r="L1368" t="str">
        <f t="shared" si="70"/>
        <v>Amount Match</v>
      </c>
    </row>
    <row r="1369" spans="1:12" hidden="1" x14ac:dyDescent="0.3">
      <c r="A1369" t="s">
        <v>2750</v>
      </c>
      <c r="B1369" s="1">
        <v>46273</v>
      </c>
      <c r="C1369" t="s">
        <v>2751</v>
      </c>
      <c r="D1369" t="s">
        <v>65</v>
      </c>
      <c r="E1369" t="s">
        <v>17</v>
      </c>
      <c r="F1369">
        <v>2999</v>
      </c>
      <c r="G1369" t="s">
        <v>10</v>
      </c>
      <c r="H1369" t="str">
        <f t="shared" si="68"/>
        <v>ORD26001368</v>
      </c>
      <c r="I1369">
        <f>COUNTIFS(PG_Transactions!$AK:$AK,$H1369,PG_Transactions!$E:$E,"CAPTURE",PG_Transactions!$AQ:$AQ,1)</f>
        <v>1</v>
      </c>
      <c r="J1369">
        <f>SUMIFS(PG_Transactions!$G:$G,PG_Transactions!$AK:$AK,$H1369,PG_Transactions!$E:$E,"CAPTURE",PG_Transactions!$AQ:$AQ,1)</f>
        <v>2999</v>
      </c>
      <c r="K1369">
        <f t="shared" si="69"/>
        <v>0</v>
      </c>
      <c r="L1369" t="str">
        <f t="shared" si="70"/>
        <v>Amount Match</v>
      </c>
    </row>
    <row r="1370" spans="1:12" hidden="1" x14ac:dyDescent="0.3">
      <c r="A1370" t="s">
        <v>2752</v>
      </c>
      <c r="B1370" s="1">
        <v>46268</v>
      </c>
      <c r="C1370" t="s">
        <v>2753</v>
      </c>
      <c r="D1370" t="s">
        <v>38</v>
      </c>
      <c r="E1370" t="s">
        <v>17</v>
      </c>
      <c r="F1370">
        <v>1299</v>
      </c>
      <c r="G1370" t="s">
        <v>10</v>
      </c>
      <c r="H1370" t="str">
        <f t="shared" si="68"/>
        <v>ORD26001369</v>
      </c>
      <c r="I1370">
        <f>COUNTIFS(PG_Transactions!$AK:$AK,$H1370,PG_Transactions!$E:$E,"CAPTURE",PG_Transactions!$AQ:$AQ,1)</f>
        <v>1</v>
      </c>
      <c r="J1370">
        <f>SUMIFS(PG_Transactions!$G:$G,PG_Transactions!$AK:$AK,$H1370,PG_Transactions!$E:$E,"CAPTURE",PG_Transactions!$AQ:$AQ,1)</f>
        <v>1299</v>
      </c>
      <c r="K1370">
        <f t="shared" si="69"/>
        <v>0</v>
      </c>
      <c r="L1370" t="str">
        <f t="shared" si="70"/>
        <v>Amount Match</v>
      </c>
    </row>
    <row r="1371" spans="1:12" hidden="1" x14ac:dyDescent="0.3">
      <c r="A1371" t="s">
        <v>2754</v>
      </c>
      <c r="B1371" s="1">
        <v>46291</v>
      </c>
      <c r="C1371" t="s">
        <v>2755</v>
      </c>
      <c r="D1371" t="s">
        <v>16</v>
      </c>
      <c r="E1371" t="s">
        <v>17</v>
      </c>
      <c r="F1371">
        <v>1298</v>
      </c>
      <c r="G1371" t="s">
        <v>70</v>
      </c>
      <c r="H1371" t="str">
        <f t="shared" si="68"/>
        <v>ORD26001370</v>
      </c>
      <c r="I1371">
        <f>COUNTIFS(PG_Transactions!$AK:$AK,$H1371,PG_Transactions!$E:$E,"CAPTURE",PG_Transactions!$AQ:$AQ,1)</f>
        <v>0</v>
      </c>
      <c r="J1371">
        <f>SUMIFS(PG_Transactions!$G:$G,PG_Transactions!$AK:$AK,$H1371,PG_Transactions!$E:$E,"CAPTURE",PG_Transactions!$AQ:$AQ,1)</f>
        <v>0</v>
      </c>
      <c r="K1371">
        <f t="shared" si="69"/>
        <v>-1298</v>
      </c>
      <c r="L1371" t="str">
        <f t="shared" si="70"/>
        <v>No Capture</v>
      </c>
    </row>
    <row r="1372" spans="1:12" hidden="1" x14ac:dyDescent="0.3">
      <c r="A1372" t="s">
        <v>2756</v>
      </c>
      <c r="B1372" s="1">
        <v>46287</v>
      </c>
      <c r="C1372" t="s">
        <v>2757</v>
      </c>
      <c r="D1372" t="s">
        <v>24</v>
      </c>
      <c r="E1372" t="s">
        <v>44</v>
      </c>
      <c r="F1372">
        <v>1997</v>
      </c>
      <c r="G1372" t="s">
        <v>10</v>
      </c>
      <c r="H1372" t="str">
        <f t="shared" si="68"/>
        <v>ORD26001371</v>
      </c>
      <c r="I1372">
        <f>COUNTIFS(PG_Transactions!$AK:$AK,$H1372,PG_Transactions!$E:$E,"CAPTURE",PG_Transactions!$AQ:$AQ,1)</f>
        <v>1</v>
      </c>
      <c r="J1372">
        <f>SUMIFS(PG_Transactions!$G:$G,PG_Transactions!$AK:$AK,$H1372,PG_Transactions!$E:$E,"CAPTURE",PG_Transactions!$AQ:$AQ,1)</f>
        <v>1997</v>
      </c>
      <c r="K1372">
        <f t="shared" si="69"/>
        <v>0</v>
      </c>
      <c r="L1372" t="str">
        <f t="shared" si="70"/>
        <v>Amount Match</v>
      </c>
    </row>
    <row r="1373" spans="1:12" hidden="1" x14ac:dyDescent="0.3">
      <c r="A1373" t="s">
        <v>2758</v>
      </c>
      <c r="B1373" s="1">
        <v>46268</v>
      </c>
      <c r="C1373" t="s">
        <v>2759</v>
      </c>
      <c r="D1373" t="s">
        <v>38</v>
      </c>
      <c r="E1373" t="s">
        <v>17</v>
      </c>
      <c r="F1373">
        <v>299</v>
      </c>
      <c r="G1373" t="s">
        <v>10</v>
      </c>
      <c r="H1373" t="str">
        <f t="shared" si="68"/>
        <v>ORD26001372</v>
      </c>
      <c r="I1373">
        <f>COUNTIFS(PG_Transactions!$AK:$AK,$H1373,PG_Transactions!$E:$E,"CAPTURE",PG_Transactions!$AQ:$AQ,1)</f>
        <v>1</v>
      </c>
      <c r="J1373">
        <f>SUMIFS(PG_Transactions!$G:$G,PG_Transactions!$AK:$AK,$H1373,PG_Transactions!$E:$E,"CAPTURE",PG_Transactions!$AQ:$AQ,1)</f>
        <v>299</v>
      </c>
      <c r="K1373">
        <f t="shared" si="69"/>
        <v>0</v>
      </c>
      <c r="L1373" t="str">
        <f t="shared" si="70"/>
        <v>Amount Match</v>
      </c>
    </row>
    <row r="1374" spans="1:12" hidden="1" x14ac:dyDescent="0.3">
      <c r="A1374" t="s">
        <v>2760</v>
      </c>
      <c r="B1374" s="1">
        <v>46286</v>
      </c>
      <c r="C1374" t="s">
        <v>2761</v>
      </c>
      <c r="D1374" t="s">
        <v>27</v>
      </c>
      <c r="E1374" t="s">
        <v>9</v>
      </c>
      <c r="F1374">
        <v>4897</v>
      </c>
      <c r="G1374" t="s">
        <v>10</v>
      </c>
      <c r="H1374" t="str">
        <f t="shared" si="68"/>
        <v>ORD26001373</v>
      </c>
      <c r="I1374">
        <f>COUNTIFS(PG_Transactions!$AK:$AK,$H1374,PG_Transactions!$E:$E,"CAPTURE",PG_Transactions!$AQ:$AQ,1)</f>
        <v>1</v>
      </c>
      <c r="J1374">
        <f>SUMIFS(PG_Transactions!$G:$G,PG_Transactions!$AK:$AK,$H1374,PG_Transactions!$E:$E,"CAPTURE",PG_Transactions!$AQ:$AQ,1)</f>
        <v>4897</v>
      </c>
      <c r="K1374">
        <f t="shared" si="69"/>
        <v>0</v>
      </c>
      <c r="L1374" t="str">
        <f t="shared" si="70"/>
        <v>Amount Match</v>
      </c>
    </row>
    <row r="1375" spans="1:12" hidden="1" x14ac:dyDescent="0.3">
      <c r="A1375" t="s">
        <v>2762</v>
      </c>
      <c r="B1375" s="1">
        <v>46290</v>
      </c>
      <c r="C1375" t="s">
        <v>2763</v>
      </c>
      <c r="E1375" t="s">
        <v>9</v>
      </c>
      <c r="F1375">
        <v>799</v>
      </c>
      <c r="G1375" t="s">
        <v>10</v>
      </c>
      <c r="H1375" t="str">
        <f t="shared" si="68"/>
        <v>ORD26001374</v>
      </c>
      <c r="I1375">
        <f>COUNTIFS(PG_Transactions!$AK:$AK,$H1375,PG_Transactions!$E:$E,"CAPTURE",PG_Transactions!$AQ:$AQ,1)</f>
        <v>1</v>
      </c>
      <c r="J1375">
        <f>SUMIFS(PG_Transactions!$G:$G,PG_Transactions!$AK:$AK,$H1375,PG_Transactions!$E:$E,"CAPTURE",PG_Transactions!$AQ:$AQ,1)</f>
        <v>799</v>
      </c>
      <c r="K1375">
        <f t="shared" si="69"/>
        <v>0</v>
      </c>
      <c r="L1375" t="str">
        <f t="shared" si="70"/>
        <v>Amount Match</v>
      </c>
    </row>
    <row r="1376" spans="1:12" hidden="1" x14ac:dyDescent="0.3">
      <c r="A1376" t="s">
        <v>2764</v>
      </c>
      <c r="B1376" s="1">
        <v>46268</v>
      </c>
      <c r="C1376" t="s">
        <v>2765</v>
      </c>
      <c r="D1376" t="s">
        <v>16</v>
      </c>
      <c r="E1376" t="s">
        <v>9</v>
      </c>
      <c r="F1376">
        <v>499</v>
      </c>
      <c r="G1376" t="s">
        <v>10</v>
      </c>
      <c r="H1376" t="str">
        <f t="shared" si="68"/>
        <v>ORD26001375</v>
      </c>
      <c r="I1376">
        <f>COUNTIFS(PG_Transactions!$AK:$AK,$H1376,PG_Transactions!$E:$E,"CAPTURE",PG_Transactions!$AQ:$AQ,1)</f>
        <v>1</v>
      </c>
      <c r="J1376">
        <f>SUMIFS(PG_Transactions!$G:$G,PG_Transactions!$AK:$AK,$H1376,PG_Transactions!$E:$E,"CAPTURE",PG_Transactions!$AQ:$AQ,1)</f>
        <v>499</v>
      </c>
      <c r="K1376">
        <f t="shared" si="69"/>
        <v>0</v>
      </c>
      <c r="L1376" t="str">
        <f t="shared" si="70"/>
        <v>Amount Match</v>
      </c>
    </row>
    <row r="1377" spans="1:12" hidden="1" x14ac:dyDescent="0.3">
      <c r="A1377" t="s">
        <v>2766</v>
      </c>
      <c r="B1377" s="1">
        <v>46272</v>
      </c>
      <c r="C1377" t="s">
        <v>2767</v>
      </c>
      <c r="D1377" t="s">
        <v>51</v>
      </c>
      <c r="E1377" t="s">
        <v>44</v>
      </c>
      <c r="F1377">
        <v>4397</v>
      </c>
      <c r="G1377" t="s">
        <v>10</v>
      </c>
      <c r="H1377" t="str">
        <f t="shared" si="68"/>
        <v>ORD26001376</v>
      </c>
      <c r="I1377">
        <f>COUNTIFS(PG_Transactions!$AK:$AK,$H1377,PG_Transactions!$E:$E,"CAPTURE",PG_Transactions!$AQ:$AQ,1)</f>
        <v>1</v>
      </c>
      <c r="J1377">
        <f>SUMIFS(PG_Transactions!$G:$G,PG_Transactions!$AK:$AK,$H1377,PG_Transactions!$E:$E,"CAPTURE",PG_Transactions!$AQ:$AQ,1)</f>
        <v>4397</v>
      </c>
      <c r="K1377">
        <f t="shared" si="69"/>
        <v>0</v>
      </c>
      <c r="L1377" t="str">
        <f t="shared" si="70"/>
        <v>Amount Match</v>
      </c>
    </row>
    <row r="1378" spans="1:12" hidden="1" x14ac:dyDescent="0.3">
      <c r="A1378" t="s">
        <v>2768</v>
      </c>
      <c r="B1378" s="1">
        <v>46274</v>
      </c>
      <c r="C1378" t="s">
        <v>2769</v>
      </c>
      <c r="D1378" t="s">
        <v>32</v>
      </c>
      <c r="E1378" t="s">
        <v>9</v>
      </c>
      <c r="F1378">
        <v>2999</v>
      </c>
      <c r="G1378" t="s">
        <v>10</v>
      </c>
      <c r="H1378" t="str">
        <f t="shared" si="68"/>
        <v>ORD26001377</v>
      </c>
      <c r="I1378">
        <f>COUNTIFS(PG_Transactions!$AK:$AK,$H1378,PG_Transactions!$E:$E,"CAPTURE",PG_Transactions!$AQ:$AQ,1)</f>
        <v>1</v>
      </c>
      <c r="J1378">
        <f>SUMIFS(PG_Transactions!$G:$G,PG_Transactions!$AK:$AK,$H1378,PG_Transactions!$E:$E,"CAPTURE",PG_Transactions!$AQ:$AQ,1)</f>
        <v>2999</v>
      </c>
      <c r="K1378">
        <f t="shared" si="69"/>
        <v>0</v>
      </c>
      <c r="L1378" t="str">
        <f t="shared" si="70"/>
        <v>Amount Match</v>
      </c>
    </row>
    <row r="1379" spans="1:12" hidden="1" x14ac:dyDescent="0.3">
      <c r="A1379" t="s">
        <v>2770</v>
      </c>
      <c r="B1379" s="1">
        <v>46290</v>
      </c>
      <c r="C1379" t="s">
        <v>2771</v>
      </c>
      <c r="E1379" t="s">
        <v>9</v>
      </c>
      <c r="F1379">
        <v>599</v>
      </c>
      <c r="G1379" t="s">
        <v>10</v>
      </c>
      <c r="H1379" t="str">
        <f t="shared" si="68"/>
        <v>ORD26001378</v>
      </c>
      <c r="I1379">
        <f>COUNTIFS(PG_Transactions!$AK:$AK,$H1379,PG_Transactions!$E:$E,"CAPTURE",PG_Transactions!$AQ:$AQ,1)</f>
        <v>1</v>
      </c>
      <c r="J1379">
        <f>SUMIFS(PG_Transactions!$G:$G,PG_Transactions!$AK:$AK,$H1379,PG_Transactions!$E:$E,"CAPTURE",PG_Transactions!$AQ:$AQ,1)</f>
        <v>599</v>
      </c>
      <c r="K1379">
        <f t="shared" si="69"/>
        <v>0</v>
      </c>
      <c r="L1379" t="str">
        <f t="shared" si="70"/>
        <v>Amount Match</v>
      </c>
    </row>
    <row r="1380" spans="1:12" hidden="1" x14ac:dyDescent="0.3">
      <c r="A1380" t="s">
        <v>2772</v>
      </c>
      <c r="B1380" s="1">
        <v>46283</v>
      </c>
      <c r="C1380" t="s">
        <v>2773</v>
      </c>
      <c r="D1380" t="s">
        <v>27</v>
      </c>
      <c r="E1380" t="s">
        <v>33</v>
      </c>
      <c r="F1380">
        <v>2999</v>
      </c>
      <c r="G1380" t="s">
        <v>56</v>
      </c>
      <c r="H1380" t="str">
        <f t="shared" si="68"/>
        <v>ORD26001379</v>
      </c>
      <c r="I1380">
        <f>COUNTIFS(PG_Transactions!$AK:$AK,$H1380,PG_Transactions!$E:$E,"CAPTURE",PG_Transactions!$AQ:$AQ,1)</f>
        <v>1</v>
      </c>
      <c r="J1380">
        <f>SUMIFS(PG_Transactions!$G:$G,PG_Transactions!$AK:$AK,$H1380,PG_Transactions!$E:$E,"CAPTURE",PG_Transactions!$AQ:$AQ,1)</f>
        <v>2999</v>
      </c>
      <c r="K1380">
        <f t="shared" si="69"/>
        <v>0</v>
      </c>
      <c r="L1380" t="str">
        <f t="shared" si="70"/>
        <v>Amount Match</v>
      </c>
    </row>
    <row r="1381" spans="1:12" hidden="1" x14ac:dyDescent="0.3">
      <c r="A1381" t="s">
        <v>2774</v>
      </c>
      <c r="B1381" s="1">
        <v>46293</v>
      </c>
      <c r="C1381" t="s">
        <v>2775</v>
      </c>
      <c r="D1381" t="s">
        <v>24</v>
      </c>
      <c r="E1381" t="s">
        <v>17</v>
      </c>
      <c r="F1381">
        <v>2798</v>
      </c>
      <c r="G1381" t="s">
        <v>10</v>
      </c>
      <c r="H1381" t="str">
        <f t="shared" si="68"/>
        <v>ORD26001380</v>
      </c>
      <c r="I1381">
        <f>COUNTIFS(PG_Transactions!$AK:$AK,$H1381,PG_Transactions!$E:$E,"CAPTURE",PG_Transactions!$AQ:$AQ,1)</f>
        <v>1</v>
      </c>
      <c r="J1381">
        <f>SUMIFS(PG_Transactions!$G:$G,PG_Transactions!$AK:$AK,$H1381,PG_Transactions!$E:$E,"CAPTURE",PG_Transactions!$AQ:$AQ,1)</f>
        <v>2798</v>
      </c>
      <c r="K1381">
        <f t="shared" si="69"/>
        <v>0</v>
      </c>
      <c r="L1381" t="str">
        <f t="shared" si="70"/>
        <v>Amount Match</v>
      </c>
    </row>
    <row r="1382" spans="1:12" hidden="1" x14ac:dyDescent="0.3">
      <c r="A1382" t="s">
        <v>2776</v>
      </c>
      <c r="B1382" s="1">
        <v>46268</v>
      </c>
      <c r="C1382" t="s">
        <v>2777</v>
      </c>
      <c r="D1382" t="s">
        <v>51</v>
      </c>
      <c r="E1382" t="s">
        <v>9</v>
      </c>
      <c r="F1382">
        <v>299</v>
      </c>
      <c r="G1382" t="s">
        <v>10</v>
      </c>
      <c r="H1382" t="str">
        <f t="shared" si="68"/>
        <v>ORD26001381</v>
      </c>
      <c r="I1382">
        <f>COUNTIFS(PG_Transactions!$AK:$AK,$H1382,PG_Transactions!$E:$E,"CAPTURE",PG_Transactions!$AQ:$AQ,1)</f>
        <v>1</v>
      </c>
      <c r="J1382">
        <f>SUMIFS(PG_Transactions!$G:$G,PG_Transactions!$AK:$AK,$H1382,PG_Transactions!$E:$E,"CAPTURE",PG_Transactions!$AQ:$AQ,1)</f>
        <v>299</v>
      </c>
      <c r="K1382">
        <f t="shared" si="69"/>
        <v>0</v>
      </c>
      <c r="L1382" t="str">
        <f t="shared" si="70"/>
        <v>Amount Match</v>
      </c>
    </row>
    <row r="1383" spans="1:12" hidden="1" x14ac:dyDescent="0.3">
      <c r="A1383" t="s">
        <v>2778</v>
      </c>
      <c r="B1383" s="1">
        <v>46268</v>
      </c>
      <c r="C1383" t="s">
        <v>2779</v>
      </c>
      <c r="D1383" t="s">
        <v>13</v>
      </c>
      <c r="E1383" t="s">
        <v>17</v>
      </c>
      <c r="F1383">
        <v>2499</v>
      </c>
      <c r="G1383" t="s">
        <v>10</v>
      </c>
      <c r="H1383" t="str">
        <f t="shared" si="68"/>
        <v>ORD26001382</v>
      </c>
      <c r="I1383">
        <f>COUNTIFS(PG_Transactions!$AK:$AK,$H1383,PG_Transactions!$E:$E,"CAPTURE",PG_Transactions!$AQ:$AQ,1)</f>
        <v>1</v>
      </c>
      <c r="J1383">
        <f>SUMIFS(PG_Transactions!$G:$G,PG_Transactions!$AK:$AK,$H1383,PG_Transactions!$E:$E,"CAPTURE",PG_Transactions!$AQ:$AQ,1)</f>
        <v>2499</v>
      </c>
      <c r="K1383">
        <f t="shared" si="69"/>
        <v>0</v>
      </c>
      <c r="L1383" t="str">
        <f t="shared" si="70"/>
        <v>Amount Match</v>
      </c>
    </row>
    <row r="1384" spans="1:12" hidden="1" x14ac:dyDescent="0.3">
      <c r="A1384" t="s">
        <v>2780</v>
      </c>
      <c r="B1384" s="1">
        <v>46282</v>
      </c>
      <c r="C1384" t="s">
        <v>2781</v>
      </c>
      <c r="D1384" t="s">
        <v>13</v>
      </c>
      <c r="E1384" t="s">
        <v>9</v>
      </c>
      <c r="F1384">
        <v>1299</v>
      </c>
      <c r="G1384" t="s">
        <v>10</v>
      </c>
      <c r="H1384" t="str">
        <f t="shared" si="68"/>
        <v>ORD26001383</v>
      </c>
      <c r="I1384">
        <f>COUNTIFS(PG_Transactions!$AK:$AK,$H1384,PG_Transactions!$E:$E,"CAPTURE",PG_Transactions!$AQ:$AQ,1)</f>
        <v>1</v>
      </c>
      <c r="J1384">
        <f>SUMIFS(PG_Transactions!$G:$G,PG_Transactions!$AK:$AK,$H1384,PG_Transactions!$E:$E,"CAPTURE",PG_Transactions!$AQ:$AQ,1)</f>
        <v>1299</v>
      </c>
      <c r="K1384">
        <f t="shared" si="69"/>
        <v>0</v>
      </c>
      <c r="L1384" t="str">
        <f t="shared" si="70"/>
        <v>Amount Match</v>
      </c>
    </row>
    <row r="1385" spans="1:12" hidden="1" x14ac:dyDescent="0.3">
      <c r="A1385" t="s">
        <v>2782</v>
      </c>
      <c r="B1385" s="1">
        <v>46279</v>
      </c>
      <c r="C1385" t="s">
        <v>2783</v>
      </c>
      <c r="D1385" t="s">
        <v>13</v>
      </c>
      <c r="E1385" t="s">
        <v>9</v>
      </c>
      <c r="F1385">
        <v>2499</v>
      </c>
      <c r="G1385" t="s">
        <v>10</v>
      </c>
      <c r="H1385" t="str">
        <f t="shared" si="68"/>
        <v>ORD26001384</v>
      </c>
      <c r="I1385">
        <f>COUNTIFS(PG_Transactions!$AK:$AK,$H1385,PG_Transactions!$E:$E,"CAPTURE",PG_Transactions!$AQ:$AQ,1)</f>
        <v>1</v>
      </c>
      <c r="J1385">
        <f>SUMIFS(PG_Transactions!$G:$G,PG_Transactions!$AK:$AK,$H1385,PG_Transactions!$E:$E,"CAPTURE",PG_Transactions!$AQ:$AQ,1)</f>
        <v>2499</v>
      </c>
      <c r="K1385">
        <f t="shared" si="69"/>
        <v>0</v>
      </c>
      <c r="L1385" t="str">
        <f t="shared" si="70"/>
        <v>Amount Match</v>
      </c>
    </row>
    <row r="1386" spans="1:12" hidden="1" x14ac:dyDescent="0.3">
      <c r="A1386" t="s">
        <v>2784</v>
      </c>
      <c r="B1386" s="1">
        <v>46274</v>
      </c>
      <c r="C1386" t="s">
        <v>2785</v>
      </c>
      <c r="D1386" t="s">
        <v>16</v>
      </c>
      <c r="E1386" t="s">
        <v>9</v>
      </c>
      <c r="F1386">
        <v>1348</v>
      </c>
      <c r="G1386" t="s">
        <v>10</v>
      </c>
      <c r="H1386" t="str">
        <f t="shared" si="68"/>
        <v>ORD26001385</v>
      </c>
      <c r="I1386">
        <f>COUNTIFS(PG_Transactions!$AK:$AK,$H1386,PG_Transactions!$E:$E,"CAPTURE",PG_Transactions!$AQ:$AQ,1)</f>
        <v>1</v>
      </c>
      <c r="J1386">
        <f>SUMIFS(PG_Transactions!$G:$G,PG_Transactions!$AK:$AK,$H1386,PG_Transactions!$E:$E,"CAPTURE",PG_Transactions!$AQ:$AQ,1)</f>
        <v>1348</v>
      </c>
      <c r="K1386">
        <f t="shared" si="69"/>
        <v>0</v>
      </c>
      <c r="L1386" t="str">
        <f t="shared" si="70"/>
        <v>Amount Match</v>
      </c>
    </row>
    <row r="1387" spans="1:12" hidden="1" x14ac:dyDescent="0.3">
      <c r="A1387" t="s">
        <v>2786</v>
      </c>
      <c r="B1387" s="1">
        <v>46282</v>
      </c>
      <c r="C1387" t="s">
        <v>2787</v>
      </c>
      <c r="D1387" t="s">
        <v>65</v>
      </c>
      <c r="E1387" t="s">
        <v>33</v>
      </c>
      <c r="F1387">
        <v>4798</v>
      </c>
      <c r="G1387" t="s">
        <v>10</v>
      </c>
      <c r="H1387" t="str">
        <f t="shared" si="68"/>
        <v>ORD26001386</v>
      </c>
      <c r="I1387">
        <f>COUNTIFS(PG_Transactions!$AK:$AK,$H1387,PG_Transactions!$E:$E,"CAPTURE",PG_Transactions!$AQ:$AQ,1)</f>
        <v>1</v>
      </c>
      <c r="J1387">
        <f>SUMIFS(PG_Transactions!$G:$G,PG_Transactions!$AK:$AK,$H1387,PG_Transactions!$E:$E,"CAPTURE",PG_Transactions!$AQ:$AQ,1)</f>
        <v>4798</v>
      </c>
      <c r="K1387">
        <f t="shared" si="69"/>
        <v>0</v>
      </c>
      <c r="L1387" t="str">
        <f t="shared" si="70"/>
        <v>Amount Match</v>
      </c>
    </row>
    <row r="1388" spans="1:12" hidden="1" x14ac:dyDescent="0.3">
      <c r="A1388" t="s">
        <v>2788</v>
      </c>
      <c r="B1388" s="1">
        <v>46290</v>
      </c>
      <c r="C1388" t="s">
        <v>2789</v>
      </c>
      <c r="D1388" t="s">
        <v>27</v>
      </c>
      <c r="E1388" t="s">
        <v>44</v>
      </c>
      <c r="F1388">
        <v>9298</v>
      </c>
      <c r="G1388" t="s">
        <v>10</v>
      </c>
      <c r="H1388" t="str">
        <f t="shared" si="68"/>
        <v>ORD26001387</v>
      </c>
      <c r="I1388">
        <f>COUNTIFS(PG_Transactions!$AK:$AK,$H1388,PG_Transactions!$E:$E,"CAPTURE",PG_Transactions!$AQ:$AQ,1)</f>
        <v>1</v>
      </c>
      <c r="J1388">
        <f>SUMIFS(PG_Transactions!$G:$G,PG_Transactions!$AK:$AK,$H1388,PG_Transactions!$E:$E,"CAPTURE",PG_Transactions!$AQ:$AQ,1)</f>
        <v>9298</v>
      </c>
      <c r="K1388">
        <f t="shared" si="69"/>
        <v>0</v>
      </c>
      <c r="L1388" t="str">
        <f t="shared" si="70"/>
        <v>Amount Match</v>
      </c>
    </row>
    <row r="1389" spans="1:12" hidden="1" x14ac:dyDescent="0.3">
      <c r="A1389" t="s">
        <v>2790</v>
      </c>
      <c r="B1389" s="1">
        <v>46283</v>
      </c>
      <c r="C1389" t="s">
        <v>2791</v>
      </c>
      <c r="D1389" t="s">
        <v>32</v>
      </c>
      <c r="E1389" t="s">
        <v>9</v>
      </c>
      <c r="F1389">
        <v>1799</v>
      </c>
      <c r="G1389" t="s">
        <v>10</v>
      </c>
      <c r="H1389" t="str">
        <f t="shared" si="68"/>
        <v>ORD26001388</v>
      </c>
      <c r="I1389">
        <f>COUNTIFS(PG_Transactions!$AK:$AK,$H1389,PG_Transactions!$E:$E,"CAPTURE",PG_Transactions!$AQ:$AQ,1)</f>
        <v>1</v>
      </c>
      <c r="J1389">
        <f>SUMIFS(PG_Transactions!$G:$G,PG_Transactions!$AK:$AK,$H1389,PG_Transactions!$E:$E,"CAPTURE",PG_Transactions!$AQ:$AQ,1)</f>
        <v>1799</v>
      </c>
      <c r="K1389">
        <f t="shared" si="69"/>
        <v>0</v>
      </c>
      <c r="L1389" t="str">
        <f t="shared" si="70"/>
        <v>Amount Match</v>
      </c>
    </row>
    <row r="1390" spans="1:12" hidden="1" x14ac:dyDescent="0.3">
      <c r="A1390" t="s">
        <v>2792</v>
      </c>
      <c r="B1390" s="1">
        <v>46280</v>
      </c>
      <c r="C1390" t="s">
        <v>2793</v>
      </c>
      <c r="D1390" t="s">
        <v>51</v>
      </c>
      <c r="E1390" t="s">
        <v>9</v>
      </c>
      <c r="F1390">
        <v>1299</v>
      </c>
      <c r="G1390" t="s">
        <v>10</v>
      </c>
      <c r="H1390" t="str">
        <f t="shared" si="68"/>
        <v>ORD26001389</v>
      </c>
      <c r="I1390">
        <f>COUNTIFS(PG_Transactions!$AK:$AK,$H1390,PG_Transactions!$E:$E,"CAPTURE",PG_Transactions!$AQ:$AQ,1)</f>
        <v>1</v>
      </c>
      <c r="J1390">
        <f>SUMIFS(PG_Transactions!$G:$G,PG_Transactions!$AK:$AK,$H1390,PG_Transactions!$E:$E,"CAPTURE",PG_Transactions!$AQ:$AQ,1)</f>
        <v>1299</v>
      </c>
      <c r="K1390">
        <f t="shared" si="69"/>
        <v>0</v>
      </c>
      <c r="L1390" t="str">
        <f t="shared" si="70"/>
        <v>Amount Match</v>
      </c>
    </row>
    <row r="1391" spans="1:12" hidden="1" x14ac:dyDescent="0.3">
      <c r="A1391" t="s">
        <v>2794</v>
      </c>
      <c r="B1391" s="1">
        <v>46288</v>
      </c>
      <c r="C1391" t="s">
        <v>2795</v>
      </c>
      <c r="D1391" t="s">
        <v>41</v>
      </c>
      <c r="E1391" t="s">
        <v>9</v>
      </c>
      <c r="F1391">
        <v>1098</v>
      </c>
      <c r="G1391" t="s">
        <v>105</v>
      </c>
      <c r="H1391" t="str">
        <f t="shared" si="68"/>
        <v>ORD26001390</v>
      </c>
      <c r="I1391">
        <f>COUNTIFS(PG_Transactions!$AK:$AK,$H1391,PG_Transactions!$E:$E,"CAPTURE",PG_Transactions!$AQ:$AQ,1)</f>
        <v>0</v>
      </c>
      <c r="J1391">
        <f>SUMIFS(PG_Transactions!$G:$G,PG_Transactions!$AK:$AK,$H1391,PG_Transactions!$E:$E,"CAPTURE",PG_Transactions!$AQ:$AQ,1)</f>
        <v>0</v>
      </c>
      <c r="K1391">
        <f t="shared" si="69"/>
        <v>-1098</v>
      </c>
      <c r="L1391" t="str">
        <f t="shared" si="70"/>
        <v>No Capture</v>
      </c>
    </row>
    <row r="1392" spans="1:12" hidden="1" x14ac:dyDescent="0.3">
      <c r="A1392" t="s">
        <v>2796</v>
      </c>
      <c r="B1392" s="1">
        <v>46281</v>
      </c>
      <c r="C1392" t="s">
        <v>2797</v>
      </c>
      <c r="D1392" t="s">
        <v>32</v>
      </c>
      <c r="E1392" t="s">
        <v>9</v>
      </c>
      <c r="F1392">
        <v>2598</v>
      </c>
      <c r="G1392" t="s">
        <v>56</v>
      </c>
      <c r="H1392" t="str">
        <f t="shared" si="68"/>
        <v>ORD26001391</v>
      </c>
      <c r="I1392">
        <f>COUNTIFS(PG_Transactions!$AK:$AK,$H1392,PG_Transactions!$E:$E,"CAPTURE",PG_Transactions!$AQ:$AQ,1)</f>
        <v>1</v>
      </c>
      <c r="J1392">
        <f>SUMIFS(PG_Transactions!$G:$G,PG_Transactions!$AK:$AK,$H1392,PG_Transactions!$E:$E,"CAPTURE",PG_Transactions!$AQ:$AQ,1)</f>
        <v>2598</v>
      </c>
      <c r="K1392">
        <f t="shared" si="69"/>
        <v>0</v>
      </c>
      <c r="L1392" t="str">
        <f t="shared" si="70"/>
        <v>Amount Match</v>
      </c>
    </row>
    <row r="1393" spans="1:12" hidden="1" x14ac:dyDescent="0.3">
      <c r="A1393" t="s">
        <v>2798</v>
      </c>
      <c r="B1393" s="1">
        <v>46286</v>
      </c>
      <c r="C1393" t="s">
        <v>2799</v>
      </c>
      <c r="D1393" t="s">
        <v>16</v>
      </c>
      <c r="E1393" t="s">
        <v>44</v>
      </c>
      <c r="F1393">
        <v>1648</v>
      </c>
      <c r="G1393" t="s">
        <v>105</v>
      </c>
      <c r="H1393" t="str">
        <f t="shared" si="68"/>
        <v>ORD26001392</v>
      </c>
      <c r="I1393">
        <f>COUNTIFS(PG_Transactions!$AK:$AK,$H1393,PG_Transactions!$E:$E,"CAPTURE",PG_Transactions!$AQ:$AQ,1)</f>
        <v>0</v>
      </c>
      <c r="J1393">
        <f>SUMIFS(PG_Transactions!$G:$G,PG_Transactions!$AK:$AK,$H1393,PG_Transactions!$E:$E,"CAPTURE",PG_Transactions!$AQ:$AQ,1)</f>
        <v>0</v>
      </c>
      <c r="K1393">
        <f t="shared" si="69"/>
        <v>-1648</v>
      </c>
      <c r="L1393" t="str">
        <f t="shared" si="70"/>
        <v>No Capture</v>
      </c>
    </row>
    <row r="1394" spans="1:12" hidden="1" x14ac:dyDescent="0.3">
      <c r="A1394" t="s">
        <v>2800</v>
      </c>
      <c r="B1394" s="1">
        <v>46295</v>
      </c>
      <c r="C1394" t="s">
        <v>2801</v>
      </c>
      <c r="D1394" t="s">
        <v>38</v>
      </c>
      <c r="E1394" t="s">
        <v>44</v>
      </c>
      <c r="F1394">
        <v>1098</v>
      </c>
      <c r="G1394" t="s">
        <v>10</v>
      </c>
      <c r="H1394" t="str">
        <f t="shared" si="68"/>
        <v>ORD26001393</v>
      </c>
      <c r="I1394">
        <f>COUNTIFS(PG_Transactions!$AK:$AK,$H1394,PG_Transactions!$E:$E,"CAPTURE",PG_Transactions!$AQ:$AQ,1)</f>
        <v>1</v>
      </c>
      <c r="J1394">
        <f>SUMIFS(PG_Transactions!$G:$G,PG_Transactions!$AK:$AK,$H1394,PG_Transactions!$E:$E,"CAPTURE",PG_Transactions!$AQ:$AQ,1)</f>
        <v>1098</v>
      </c>
      <c r="K1394">
        <f t="shared" si="69"/>
        <v>0</v>
      </c>
      <c r="L1394" t="str">
        <f t="shared" si="70"/>
        <v>Amount Match</v>
      </c>
    </row>
    <row r="1395" spans="1:12" hidden="1" x14ac:dyDescent="0.3">
      <c r="A1395" t="s">
        <v>2802</v>
      </c>
      <c r="B1395" s="1">
        <v>46288</v>
      </c>
      <c r="C1395" t="s">
        <v>2803</v>
      </c>
      <c r="D1395" t="s">
        <v>16</v>
      </c>
      <c r="E1395" t="s">
        <v>9</v>
      </c>
      <c r="F1395">
        <v>6498</v>
      </c>
      <c r="G1395" t="s">
        <v>10</v>
      </c>
      <c r="H1395" t="str">
        <f t="shared" si="68"/>
        <v>ORD26001394</v>
      </c>
      <c r="I1395">
        <f>COUNTIFS(PG_Transactions!$AK:$AK,$H1395,PG_Transactions!$E:$E,"CAPTURE",PG_Transactions!$AQ:$AQ,1)</f>
        <v>1</v>
      </c>
      <c r="J1395">
        <f>SUMIFS(PG_Transactions!$G:$G,PG_Transactions!$AK:$AK,$H1395,PG_Transactions!$E:$E,"CAPTURE",PG_Transactions!$AQ:$AQ,1)</f>
        <v>6498</v>
      </c>
      <c r="K1395">
        <f t="shared" si="69"/>
        <v>0</v>
      </c>
      <c r="L1395" t="str">
        <f t="shared" si="70"/>
        <v>Amount Match</v>
      </c>
    </row>
    <row r="1396" spans="1:12" hidden="1" x14ac:dyDescent="0.3">
      <c r="A1396" t="s">
        <v>2804</v>
      </c>
      <c r="B1396" s="1">
        <v>46289</v>
      </c>
      <c r="C1396" t="s">
        <v>2805</v>
      </c>
      <c r="D1396" t="s">
        <v>65</v>
      </c>
      <c r="E1396" t="s">
        <v>44</v>
      </c>
      <c r="F1396">
        <v>599</v>
      </c>
      <c r="G1396" t="s">
        <v>10</v>
      </c>
      <c r="H1396" t="str">
        <f t="shared" si="68"/>
        <v>ORD26001395</v>
      </c>
      <c r="I1396">
        <f>COUNTIFS(PG_Transactions!$AK:$AK,$H1396,PG_Transactions!$E:$E,"CAPTURE",PG_Transactions!$AQ:$AQ,1)</f>
        <v>1</v>
      </c>
      <c r="J1396">
        <f>SUMIFS(PG_Transactions!$G:$G,PG_Transactions!$AK:$AK,$H1396,PG_Transactions!$E:$E,"CAPTURE",PG_Transactions!$AQ:$AQ,1)</f>
        <v>599</v>
      </c>
      <c r="K1396">
        <f t="shared" si="69"/>
        <v>0</v>
      </c>
      <c r="L1396" t="str">
        <f t="shared" si="70"/>
        <v>Amount Match</v>
      </c>
    </row>
    <row r="1397" spans="1:12" hidden="1" x14ac:dyDescent="0.3">
      <c r="A1397" t="s">
        <v>2806</v>
      </c>
      <c r="B1397" s="1">
        <v>46288</v>
      </c>
      <c r="C1397" t="s">
        <v>2807</v>
      </c>
      <c r="D1397" t="s">
        <v>32</v>
      </c>
      <c r="E1397" t="s">
        <v>44</v>
      </c>
      <c r="F1397">
        <v>4297</v>
      </c>
      <c r="G1397" t="s">
        <v>10</v>
      </c>
      <c r="H1397" t="str">
        <f t="shared" si="68"/>
        <v>ORD26001396</v>
      </c>
      <c r="I1397">
        <f>COUNTIFS(PG_Transactions!$AK:$AK,$H1397,PG_Transactions!$E:$E,"CAPTURE",PG_Transactions!$AQ:$AQ,1)</f>
        <v>1</v>
      </c>
      <c r="J1397">
        <f>SUMIFS(PG_Transactions!$G:$G,PG_Transactions!$AK:$AK,$H1397,PG_Transactions!$E:$E,"CAPTURE",PG_Transactions!$AQ:$AQ,1)</f>
        <v>4297</v>
      </c>
      <c r="K1397">
        <f t="shared" si="69"/>
        <v>0</v>
      </c>
      <c r="L1397" t="str">
        <f t="shared" si="70"/>
        <v>Amount Match</v>
      </c>
    </row>
    <row r="1398" spans="1:12" hidden="1" x14ac:dyDescent="0.3">
      <c r="A1398" t="s">
        <v>2808</v>
      </c>
      <c r="B1398" s="1">
        <v>46273</v>
      </c>
      <c r="C1398" t="s">
        <v>2809</v>
      </c>
      <c r="D1398" t="s">
        <v>16</v>
      </c>
      <c r="E1398" t="s">
        <v>9</v>
      </c>
      <c r="F1398">
        <v>5498</v>
      </c>
      <c r="G1398" t="s">
        <v>10</v>
      </c>
      <c r="H1398" t="str">
        <f t="shared" si="68"/>
        <v>ORD26001397</v>
      </c>
      <c r="I1398">
        <f>COUNTIFS(PG_Transactions!$AK:$AK,$H1398,PG_Transactions!$E:$E,"CAPTURE",PG_Transactions!$AQ:$AQ,1)</f>
        <v>1</v>
      </c>
      <c r="J1398">
        <f>SUMIFS(PG_Transactions!$G:$G,PG_Transactions!$AK:$AK,$H1398,PG_Transactions!$E:$E,"CAPTURE",PG_Transactions!$AQ:$AQ,1)</f>
        <v>5498</v>
      </c>
      <c r="K1398">
        <f t="shared" si="69"/>
        <v>0</v>
      </c>
      <c r="L1398" t="str">
        <f t="shared" si="70"/>
        <v>Amount Match</v>
      </c>
    </row>
    <row r="1399" spans="1:12" hidden="1" x14ac:dyDescent="0.3">
      <c r="A1399" t="s">
        <v>2810</v>
      </c>
      <c r="B1399" s="1">
        <v>46278</v>
      </c>
      <c r="C1399" t="s">
        <v>2811</v>
      </c>
      <c r="D1399" t="s">
        <v>16</v>
      </c>
      <c r="E1399" t="s">
        <v>33</v>
      </c>
      <c r="F1399">
        <v>4647</v>
      </c>
      <c r="G1399" t="s">
        <v>105</v>
      </c>
      <c r="H1399" t="str">
        <f t="shared" si="68"/>
        <v>ORD26001398</v>
      </c>
      <c r="I1399">
        <f>COUNTIFS(PG_Transactions!$AK:$AK,$H1399,PG_Transactions!$E:$E,"CAPTURE",PG_Transactions!$AQ:$AQ,1)</f>
        <v>0</v>
      </c>
      <c r="J1399">
        <f>SUMIFS(PG_Transactions!$G:$G,PG_Transactions!$AK:$AK,$H1399,PG_Transactions!$E:$E,"CAPTURE",PG_Transactions!$AQ:$AQ,1)</f>
        <v>0</v>
      </c>
      <c r="K1399">
        <f t="shared" si="69"/>
        <v>-4647</v>
      </c>
      <c r="L1399" t="str">
        <f t="shared" si="70"/>
        <v>No Capture</v>
      </c>
    </row>
    <row r="1400" spans="1:12" hidden="1" x14ac:dyDescent="0.3">
      <c r="A1400" t="s">
        <v>2812</v>
      </c>
      <c r="B1400" s="1">
        <v>46274</v>
      </c>
      <c r="C1400" t="s">
        <v>2813</v>
      </c>
      <c r="D1400" t="s">
        <v>16</v>
      </c>
      <c r="E1400" t="s">
        <v>9</v>
      </c>
      <c r="F1400">
        <v>4397</v>
      </c>
      <c r="G1400" t="s">
        <v>10</v>
      </c>
      <c r="H1400" t="str">
        <f t="shared" si="68"/>
        <v>ORD26001399</v>
      </c>
      <c r="I1400">
        <f>COUNTIFS(PG_Transactions!$AK:$AK,$H1400,PG_Transactions!$E:$E,"CAPTURE",PG_Transactions!$AQ:$AQ,1)</f>
        <v>1</v>
      </c>
      <c r="J1400">
        <f>SUMIFS(PG_Transactions!$G:$G,PG_Transactions!$AK:$AK,$H1400,PG_Transactions!$E:$E,"CAPTURE",PG_Transactions!$AQ:$AQ,1)</f>
        <v>4397</v>
      </c>
      <c r="K1400">
        <f t="shared" si="69"/>
        <v>0</v>
      </c>
      <c r="L1400" t="str">
        <f t="shared" si="70"/>
        <v>Amount Match</v>
      </c>
    </row>
    <row r="1401" spans="1:12" hidden="1" x14ac:dyDescent="0.3">
      <c r="A1401" t="s">
        <v>2814</v>
      </c>
      <c r="B1401" s="1">
        <v>46290</v>
      </c>
      <c r="C1401" t="s">
        <v>2815</v>
      </c>
      <c r="D1401" t="s">
        <v>51</v>
      </c>
      <c r="E1401" t="s">
        <v>17</v>
      </c>
      <c r="F1401">
        <v>8697</v>
      </c>
      <c r="G1401" t="s">
        <v>10</v>
      </c>
      <c r="H1401" t="str">
        <f t="shared" si="68"/>
        <v>ORD26001400</v>
      </c>
      <c r="I1401">
        <f>COUNTIFS(PG_Transactions!$AK:$AK,$H1401,PG_Transactions!$E:$E,"CAPTURE",PG_Transactions!$AQ:$AQ,1)</f>
        <v>1</v>
      </c>
      <c r="J1401">
        <f>SUMIFS(PG_Transactions!$G:$G,PG_Transactions!$AK:$AK,$H1401,PG_Transactions!$E:$E,"CAPTURE",PG_Transactions!$AQ:$AQ,1)</f>
        <v>8697</v>
      </c>
      <c r="K1401">
        <f t="shared" si="69"/>
        <v>0</v>
      </c>
      <c r="L1401" t="str">
        <f t="shared" si="70"/>
        <v>Amount Match</v>
      </c>
    </row>
    <row r="1402" spans="1:12" hidden="1" x14ac:dyDescent="0.3">
      <c r="A1402" t="s">
        <v>2816</v>
      </c>
      <c r="B1402" s="1">
        <v>46274</v>
      </c>
      <c r="C1402" t="s">
        <v>2817</v>
      </c>
      <c r="D1402" t="s">
        <v>24</v>
      </c>
      <c r="E1402" t="s">
        <v>9</v>
      </c>
      <c r="F1402">
        <v>5397</v>
      </c>
      <c r="G1402" t="s">
        <v>10</v>
      </c>
      <c r="H1402" t="str">
        <f t="shared" si="68"/>
        <v>ORD26001401</v>
      </c>
      <c r="I1402">
        <f>COUNTIFS(PG_Transactions!$AK:$AK,$H1402,PG_Transactions!$E:$E,"CAPTURE",PG_Transactions!$AQ:$AQ,1)</f>
        <v>1</v>
      </c>
      <c r="J1402">
        <f>SUMIFS(PG_Transactions!$G:$G,PG_Transactions!$AK:$AK,$H1402,PG_Transactions!$E:$E,"CAPTURE",PG_Transactions!$AQ:$AQ,1)</f>
        <v>5397</v>
      </c>
      <c r="K1402">
        <f t="shared" si="69"/>
        <v>0</v>
      </c>
      <c r="L1402" t="str">
        <f t="shared" si="70"/>
        <v>Amount Match</v>
      </c>
    </row>
    <row r="1403" spans="1:12" hidden="1" x14ac:dyDescent="0.3">
      <c r="A1403" t="s">
        <v>2818</v>
      </c>
      <c r="B1403" s="1">
        <v>46266</v>
      </c>
      <c r="C1403" t="s">
        <v>2819</v>
      </c>
      <c r="D1403" t="s">
        <v>32</v>
      </c>
      <c r="E1403" t="s">
        <v>9</v>
      </c>
      <c r="F1403">
        <v>349</v>
      </c>
      <c r="G1403" t="s">
        <v>10</v>
      </c>
      <c r="H1403" t="str">
        <f t="shared" si="68"/>
        <v>ORD26001402</v>
      </c>
      <c r="I1403">
        <f>COUNTIFS(PG_Transactions!$AK:$AK,$H1403,PG_Transactions!$E:$E,"CAPTURE",PG_Transactions!$AQ:$AQ,1)</f>
        <v>1</v>
      </c>
      <c r="J1403">
        <f>SUMIFS(PG_Transactions!$G:$G,PG_Transactions!$AK:$AK,$H1403,PG_Transactions!$E:$E,"CAPTURE",PG_Transactions!$AQ:$AQ,1)</f>
        <v>349</v>
      </c>
      <c r="K1403">
        <f t="shared" si="69"/>
        <v>0</v>
      </c>
      <c r="L1403" t="str">
        <f t="shared" si="70"/>
        <v>Amount Match</v>
      </c>
    </row>
    <row r="1404" spans="1:12" hidden="1" x14ac:dyDescent="0.3">
      <c r="A1404" t="s">
        <v>2820</v>
      </c>
      <c r="B1404" s="1">
        <v>46289</v>
      </c>
      <c r="C1404" t="s">
        <v>2821</v>
      </c>
      <c r="D1404" t="s">
        <v>24</v>
      </c>
      <c r="E1404" t="s">
        <v>17</v>
      </c>
      <c r="F1404">
        <v>998</v>
      </c>
      <c r="G1404" t="s">
        <v>10</v>
      </c>
      <c r="H1404" t="str">
        <f t="shared" si="68"/>
        <v>ORD26001403</v>
      </c>
      <c r="I1404">
        <f>COUNTIFS(PG_Transactions!$AK:$AK,$H1404,PG_Transactions!$E:$E,"CAPTURE",PG_Transactions!$AQ:$AQ,1)</f>
        <v>1</v>
      </c>
      <c r="J1404">
        <f>SUMIFS(PG_Transactions!$G:$G,PG_Transactions!$AK:$AK,$H1404,PG_Transactions!$E:$E,"CAPTURE",PG_Transactions!$AQ:$AQ,1)</f>
        <v>998</v>
      </c>
      <c r="K1404">
        <f t="shared" si="69"/>
        <v>0</v>
      </c>
      <c r="L1404" t="str">
        <f t="shared" si="70"/>
        <v>Amount Match</v>
      </c>
    </row>
    <row r="1405" spans="1:12" hidden="1" x14ac:dyDescent="0.3">
      <c r="A1405" t="s">
        <v>2822</v>
      </c>
      <c r="B1405" s="1">
        <v>46271</v>
      </c>
      <c r="C1405" t="s">
        <v>2823</v>
      </c>
      <c r="D1405" t="s">
        <v>65</v>
      </c>
      <c r="E1405" t="s">
        <v>9</v>
      </c>
      <c r="F1405">
        <v>1848</v>
      </c>
      <c r="G1405" t="s">
        <v>10</v>
      </c>
      <c r="H1405" t="str">
        <f t="shared" si="68"/>
        <v>ORD26001404</v>
      </c>
      <c r="I1405">
        <f>COUNTIFS(PG_Transactions!$AK:$AK,$H1405,PG_Transactions!$E:$E,"CAPTURE",PG_Transactions!$AQ:$AQ,1)</f>
        <v>1</v>
      </c>
      <c r="J1405">
        <f>SUMIFS(PG_Transactions!$G:$G,PG_Transactions!$AK:$AK,$H1405,PG_Transactions!$E:$E,"CAPTURE",PG_Transactions!$AQ:$AQ,1)</f>
        <v>1848</v>
      </c>
      <c r="K1405">
        <f t="shared" si="69"/>
        <v>0</v>
      </c>
      <c r="L1405" t="str">
        <f t="shared" si="70"/>
        <v>Amount Match</v>
      </c>
    </row>
    <row r="1406" spans="1:12" hidden="1" x14ac:dyDescent="0.3">
      <c r="A1406" t="s">
        <v>2824</v>
      </c>
      <c r="B1406" s="1">
        <v>46289</v>
      </c>
      <c r="C1406" t="s">
        <v>2825</v>
      </c>
      <c r="E1406" t="s">
        <v>9</v>
      </c>
      <c r="F1406">
        <v>4999</v>
      </c>
      <c r="G1406" t="s">
        <v>10</v>
      </c>
      <c r="H1406" t="str">
        <f t="shared" si="68"/>
        <v>ORD26001405</v>
      </c>
      <c r="I1406">
        <f>COUNTIFS(PG_Transactions!$AK:$AK,$H1406,PG_Transactions!$E:$E,"CAPTURE",PG_Transactions!$AQ:$AQ,1)</f>
        <v>1</v>
      </c>
      <c r="J1406">
        <f>SUMIFS(PG_Transactions!$G:$G,PG_Transactions!$AK:$AK,$H1406,PG_Transactions!$E:$E,"CAPTURE",PG_Transactions!$AQ:$AQ,1)</f>
        <v>4999</v>
      </c>
      <c r="K1406">
        <f t="shared" si="69"/>
        <v>0</v>
      </c>
      <c r="L1406" t="str">
        <f t="shared" si="70"/>
        <v>Amount Match</v>
      </c>
    </row>
    <row r="1407" spans="1:12" hidden="1" x14ac:dyDescent="0.3">
      <c r="A1407" t="s">
        <v>2826</v>
      </c>
      <c r="B1407" s="1">
        <v>46286</v>
      </c>
      <c r="C1407" t="s">
        <v>2827</v>
      </c>
      <c r="D1407" t="s">
        <v>16</v>
      </c>
      <c r="E1407" t="s">
        <v>9</v>
      </c>
      <c r="F1407">
        <v>8348</v>
      </c>
      <c r="G1407" t="s">
        <v>10</v>
      </c>
      <c r="H1407" t="str">
        <f t="shared" si="68"/>
        <v>ORD26001406</v>
      </c>
      <c r="I1407">
        <f>COUNTIFS(PG_Transactions!$AK:$AK,$H1407,PG_Transactions!$E:$E,"CAPTURE",PG_Transactions!$AQ:$AQ,1)</f>
        <v>1</v>
      </c>
      <c r="J1407">
        <f>SUMIFS(PG_Transactions!$G:$G,PG_Transactions!$AK:$AK,$H1407,PG_Transactions!$E:$E,"CAPTURE",PG_Transactions!$AQ:$AQ,1)</f>
        <v>8348</v>
      </c>
      <c r="K1407">
        <f t="shared" si="69"/>
        <v>0</v>
      </c>
      <c r="L1407" t="str">
        <f t="shared" si="70"/>
        <v>Amount Match</v>
      </c>
    </row>
    <row r="1408" spans="1:12" hidden="1" x14ac:dyDescent="0.3">
      <c r="A1408" t="s">
        <v>2828</v>
      </c>
      <c r="B1408" s="1">
        <v>46269</v>
      </c>
      <c r="C1408" t="s">
        <v>2829</v>
      </c>
      <c r="D1408" t="s">
        <v>24</v>
      </c>
      <c r="E1408" t="s">
        <v>17</v>
      </c>
      <c r="F1408">
        <v>349</v>
      </c>
      <c r="G1408" t="s">
        <v>10</v>
      </c>
      <c r="H1408" t="str">
        <f t="shared" si="68"/>
        <v>ORD26001407</v>
      </c>
      <c r="I1408">
        <f>COUNTIFS(PG_Transactions!$AK:$AK,$H1408,PG_Transactions!$E:$E,"CAPTURE",PG_Transactions!$AQ:$AQ,1)</f>
        <v>1</v>
      </c>
      <c r="J1408">
        <f>SUMIFS(PG_Transactions!$G:$G,PG_Transactions!$AK:$AK,$H1408,PG_Transactions!$E:$E,"CAPTURE",PG_Transactions!$AQ:$AQ,1)</f>
        <v>349</v>
      </c>
      <c r="K1408">
        <f t="shared" si="69"/>
        <v>0</v>
      </c>
      <c r="L1408" t="str">
        <f t="shared" si="70"/>
        <v>Amount Match</v>
      </c>
    </row>
    <row r="1409" spans="1:12" hidden="1" x14ac:dyDescent="0.3">
      <c r="A1409" t="s">
        <v>2830</v>
      </c>
      <c r="B1409" s="1">
        <v>46287</v>
      </c>
      <c r="C1409" t="s">
        <v>2831</v>
      </c>
      <c r="D1409" t="s">
        <v>27</v>
      </c>
      <c r="E1409" t="s">
        <v>17</v>
      </c>
      <c r="F1409">
        <v>299</v>
      </c>
      <c r="G1409" t="s">
        <v>10</v>
      </c>
      <c r="H1409" t="str">
        <f t="shared" si="68"/>
        <v>ORD26001408</v>
      </c>
      <c r="I1409">
        <f>COUNTIFS(PG_Transactions!$AK:$AK,$H1409,PG_Transactions!$E:$E,"CAPTURE",PG_Transactions!$AQ:$AQ,1)</f>
        <v>1</v>
      </c>
      <c r="J1409">
        <f>SUMIFS(PG_Transactions!$G:$G,PG_Transactions!$AK:$AK,$H1409,PG_Transactions!$E:$E,"CAPTURE",PG_Transactions!$AQ:$AQ,1)</f>
        <v>299</v>
      </c>
      <c r="K1409">
        <f t="shared" si="69"/>
        <v>0</v>
      </c>
      <c r="L1409" t="str">
        <f t="shared" si="70"/>
        <v>Amount Match</v>
      </c>
    </row>
    <row r="1410" spans="1:12" hidden="1" x14ac:dyDescent="0.3">
      <c r="A1410" t="s">
        <v>2832</v>
      </c>
      <c r="B1410" s="1">
        <v>46291</v>
      </c>
      <c r="C1410" t="s">
        <v>2833</v>
      </c>
      <c r="D1410" t="s">
        <v>27</v>
      </c>
      <c r="E1410" t="s">
        <v>17</v>
      </c>
      <c r="F1410">
        <v>349</v>
      </c>
      <c r="G1410" t="s">
        <v>10</v>
      </c>
      <c r="H1410" t="str">
        <f t="shared" si="68"/>
        <v>ORD26001409</v>
      </c>
      <c r="I1410">
        <f>COUNTIFS(PG_Transactions!$AK:$AK,$H1410,PG_Transactions!$E:$E,"CAPTURE",PG_Transactions!$AQ:$AQ,1)</f>
        <v>1</v>
      </c>
      <c r="J1410">
        <f>SUMIFS(PG_Transactions!$G:$G,PG_Transactions!$AK:$AK,$H1410,PG_Transactions!$E:$E,"CAPTURE",PG_Transactions!$AQ:$AQ,1)</f>
        <v>349</v>
      </c>
      <c r="K1410">
        <f t="shared" si="69"/>
        <v>0</v>
      </c>
      <c r="L1410" t="str">
        <f t="shared" si="70"/>
        <v>Amount Match</v>
      </c>
    </row>
    <row r="1411" spans="1:12" hidden="1" x14ac:dyDescent="0.3">
      <c r="A1411" t="s">
        <v>2834</v>
      </c>
      <c r="B1411" s="1">
        <v>46282</v>
      </c>
      <c r="C1411" t="s">
        <v>2835</v>
      </c>
      <c r="D1411" t="s">
        <v>41</v>
      </c>
      <c r="E1411" t="s">
        <v>9</v>
      </c>
      <c r="F1411" s="2">
        <v>1499</v>
      </c>
      <c r="G1411" t="s">
        <v>10</v>
      </c>
      <c r="H1411" t="str">
        <f t="shared" ref="H1411:H1474" si="71">UPPER(SUBSTITUTE(TRIM(A1411),"-",""))</f>
        <v>ORD26001410</v>
      </c>
      <c r="I1411">
        <f>COUNTIFS(PG_Transactions!$AK:$AK,$H1411,PG_Transactions!$E:$E,"CAPTURE",PG_Transactions!$AQ:$AQ,1)</f>
        <v>1</v>
      </c>
      <c r="J1411">
        <f>SUMIFS(PG_Transactions!$G:$G,PG_Transactions!$AK:$AK,$H1411,PG_Transactions!$E:$E,"CAPTURE",PG_Transactions!$AQ:$AQ,1)</f>
        <v>1499</v>
      </c>
      <c r="K1411">
        <f t="shared" ref="K1411:K1474" si="72">ROUND(J1411-F1411,2)</f>
        <v>0</v>
      </c>
      <c r="L1411" t="str">
        <f t="shared" ref="L1411:L1474" si="73">IF(I1411=0,"No Capture",IF(I1411&gt;1,"Multiple Capture Rows - Review",IF(ABS(K1411)&lt;0.01,"Amount Match",IF(K1411&lt;0,"Captured Less Than Order","Captured More Than Order"))))</f>
        <v>Amount Match</v>
      </c>
    </row>
    <row r="1412" spans="1:12" hidden="1" x14ac:dyDescent="0.3">
      <c r="A1412" t="s">
        <v>2836</v>
      </c>
      <c r="B1412" s="1">
        <v>46277</v>
      </c>
      <c r="C1412" t="s">
        <v>2837</v>
      </c>
      <c r="D1412" t="s">
        <v>16</v>
      </c>
      <c r="E1412" t="s">
        <v>9</v>
      </c>
      <c r="F1412">
        <v>9997</v>
      </c>
      <c r="G1412" t="s">
        <v>10</v>
      </c>
      <c r="H1412" t="str">
        <f t="shared" si="71"/>
        <v>ORD26001411</v>
      </c>
      <c r="I1412">
        <f>COUNTIFS(PG_Transactions!$AK:$AK,$H1412,PG_Transactions!$E:$E,"CAPTURE",PG_Transactions!$AQ:$AQ,1)</f>
        <v>1</v>
      </c>
      <c r="J1412">
        <f>SUMIFS(PG_Transactions!$G:$G,PG_Transactions!$AK:$AK,$H1412,PG_Transactions!$E:$E,"CAPTURE",PG_Transactions!$AQ:$AQ,1)</f>
        <v>9997</v>
      </c>
      <c r="K1412">
        <f t="shared" si="72"/>
        <v>0</v>
      </c>
      <c r="L1412" t="str">
        <f t="shared" si="73"/>
        <v>Amount Match</v>
      </c>
    </row>
    <row r="1413" spans="1:12" hidden="1" x14ac:dyDescent="0.3">
      <c r="A1413" t="s">
        <v>2838</v>
      </c>
      <c r="B1413" s="1">
        <v>46285</v>
      </c>
      <c r="C1413" t="s">
        <v>2839</v>
      </c>
      <c r="D1413" t="s">
        <v>24</v>
      </c>
      <c r="E1413" t="s">
        <v>33</v>
      </c>
      <c r="F1413">
        <v>999</v>
      </c>
      <c r="G1413" t="s">
        <v>10</v>
      </c>
      <c r="H1413" t="str">
        <f t="shared" si="71"/>
        <v>ORD26001412</v>
      </c>
      <c r="I1413">
        <f>COUNTIFS(PG_Transactions!$AK:$AK,$H1413,PG_Transactions!$E:$E,"CAPTURE",PG_Transactions!$AQ:$AQ,1)</f>
        <v>1</v>
      </c>
      <c r="J1413">
        <f>SUMIFS(PG_Transactions!$G:$G,PG_Transactions!$AK:$AK,$H1413,PG_Transactions!$E:$E,"CAPTURE",PG_Transactions!$AQ:$AQ,1)</f>
        <v>949</v>
      </c>
      <c r="K1413">
        <f t="shared" si="72"/>
        <v>-50</v>
      </c>
      <c r="L1413" t="str">
        <f t="shared" si="73"/>
        <v>Captured Less Than Order</v>
      </c>
    </row>
    <row r="1414" spans="1:12" hidden="1" x14ac:dyDescent="0.3">
      <c r="A1414" t="s">
        <v>2840</v>
      </c>
      <c r="B1414" s="1">
        <v>46293</v>
      </c>
      <c r="C1414" t="s">
        <v>2841</v>
      </c>
      <c r="D1414" t="s">
        <v>8</v>
      </c>
      <c r="E1414" t="s">
        <v>9</v>
      </c>
      <c r="F1414">
        <v>12797</v>
      </c>
      <c r="G1414" t="s">
        <v>105</v>
      </c>
      <c r="H1414" t="str">
        <f t="shared" si="71"/>
        <v>ORD26001413</v>
      </c>
      <c r="I1414">
        <f>COUNTIFS(PG_Transactions!$AK:$AK,$H1414,PG_Transactions!$E:$E,"CAPTURE",PG_Transactions!$AQ:$AQ,1)</f>
        <v>0</v>
      </c>
      <c r="J1414">
        <f>SUMIFS(PG_Transactions!$G:$G,PG_Transactions!$AK:$AK,$H1414,PG_Transactions!$E:$E,"CAPTURE",PG_Transactions!$AQ:$AQ,1)</f>
        <v>0</v>
      </c>
      <c r="K1414">
        <f t="shared" si="72"/>
        <v>-12797</v>
      </c>
      <c r="L1414" t="str">
        <f t="shared" si="73"/>
        <v>No Capture</v>
      </c>
    </row>
    <row r="1415" spans="1:12" hidden="1" x14ac:dyDescent="0.3">
      <c r="A1415" t="s">
        <v>2842</v>
      </c>
      <c r="B1415" s="1">
        <v>46293</v>
      </c>
      <c r="C1415" t="s">
        <v>2843</v>
      </c>
      <c r="D1415" t="s">
        <v>27</v>
      </c>
      <c r="E1415" t="s">
        <v>9</v>
      </c>
      <c r="F1415">
        <v>4298</v>
      </c>
      <c r="G1415" t="s">
        <v>10</v>
      </c>
      <c r="H1415" t="str">
        <f t="shared" si="71"/>
        <v>ORD26001414</v>
      </c>
      <c r="I1415">
        <f>COUNTIFS(PG_Transactions!$AK:$AK,$H1415,PG_Transactions!$E:$E,"CAPTURE",PG_Transactions!$AQ:$AQ,1)</f>
        <v>1</v>
      </c>
      <c r="J1415">
        <f>SUMIFS(PG_Transactions!$G:$G,PG_Transactions!$AK:$AK,$H1415,PG_Transactions!$E:$E,"CAPTURE",PG_Transactions!$AQ:$AQ,1)</f>
        <v>4298</v>
      </c>
      <c r="K1415">
        <f t="shared" si="72"/>
        <v>0</v>
      </c>
      <c r="L1415" t="str">
        <f t="shared" si="73"/>
        <v>Amount Match</v>
      </c>
    </row>
    <row r="1416" spans="1:12" hidden="1" x14ac:dyDescent="0.3">
      <c r="A1416" t="s">
        <v>2844</v>
      </c>
      <c r="B1416" s="1">
        <v>46287</v>
      </c>
      <c r="C1416" t="s">
        <v>2845</v>
      </c>
      <c r="D1416" t="s">
        <v>41</v>
      </c>
      <c r="E1416" t="s">
        <v>9</v>
      </c>
      <c r="F1416">
        <v>11297</v>
      </c>
      <c r="G1416" t="s">
        <v>10</v>
      </c>
      <c r="H1416" t="str">
        <f t="shared" si="71"/>
        <v>ORD26001415</v>
      </c>
      <c r="I1416">
        <f>COUNTIFS(PG_Transactions!$AK:$AK,$H1416,PG_Transactions!$E:$E,"CAPTURE",PG_Transactions!$AQ:$AQ,1)</f>
        <v>1</v>
      </c>
      <c r="J1416">
        <f>SUMIFS(PG_Transactions!$G:$G,PG_Transactions!$AK:$AK,$H1416,PG_Transactions!$E:$E,"CAPTURE",PG_Transactions!$AQ:$AQ,1)</f>
        <v>11297</v>
      </c>
      <c r="K1416">
        <f t="shared" si="72"/>
        <v>0</v>
      </c>
      <c r="L1416" t="str">
        <f t="shared" si="73"/>
        <v>Amount Match</v>
      </c>
    </row>
    <row r="1417" spans="1:12" hidden="1" x14ac:dyDescent="0.3">
      <c r="A1417" t="s">
        <v>2846</v>
      </c>
      <c r="B1417" s="1">
        <v>46266</v>
      </c>
      <c r="C1417" t="s">
        <v>1235</v>
      </c>
      <c r="D1417" t="s">
        <v>24</v>
      </c>
      <c r="E1417" t="s">
        <v>17</v>
      </c>
      <c r="F1417">
        <v>9297</v>
      </c>
      <c r="G1417" t="s">
        <v>56</v>
      </c>
      <c r="H1417" t="str">
        <f t="shared" si="71"/>
        <v>ORD26001416</v>
      </c>
      <c r="I1417">
        <f>COUNTIFS(PG_Transactions!$AK:$AK,$H1417,PG_Transactions!$E:$E,"CAPTURE",PG_Transactions!$AQ:$AQ,1)</f>
        <v>1</v>
      </c>
      <c r="J1417">
        <f>SUMIFS(PG_Transactions!$G:$G,PG_Transactions!$AK:$AK,$H1417,PG_Transactions!$E:$E,"CAPTURE",PG_Transactions!$AQ:$AQ,1)</f>
        <v>9297</v>
      </c>
      <c r="K1417">
        <f t="shared" si="72"/>
        <v>0</v>
      </c>
      <c r="L1417" t="str">
        <f t="shared" si="73"/>
        <v>Amount Match</v>
      </c>
    </row>
    <row r="1418" spans="1:12" hidden="1" x14ac:dyDescent="0.3">
      <c r="A1418" t="s">
        <v>2847</v>
      </c>
      <c r="B1418" s="1">
        <v>46273</v>
      </c>
      <c r="C1418" t="s">
        <v>849</v>
      </c>
      <c r="D1418" t="s">
        <v>16</v>
      </c>
      <c r="E1418" t="s">
        <v>17</v>
      </c>
      <c r="F1418">
        <v>2798</v>
      </c>
      <c r="G1418" t="s">
        <v>10</v>
      </c>
      <c r="H1418" t="str">
        <f t="shared" si="71"/>
        <v>ORD26001417</v>
      </c>
      <c r="I1418">
        <f>COUNTIFS(PG_Transactions!$AK:$AK,$H1418,PG_Transactions!$E:$E,"CAPTURE",PG_Transactions!$AQ:$AQ,1)</f>
        <v>1</v>
      </c>
      <c r="J1418">
        <f>SUMIFS(PG_Transactions!$G:$G,PG_Transactions!$AK:$AK,$H1418,PG_Transactions!$E:$E,"CAPTURE",PG_Transactions!$AQ:$AQ,1)</f>
        <v>2798</v>
      </c>
      <c r="K1418">
        <f t="shared" si="72"/>
        <v>0</v>
      </c>
      <c r="L1418" t="str">
        <f t="shared" si="73"/>
        <v>Amount Match</v>
      </c>
    </row>
    <row r="1419" spans="1:12" hidden="1" x14ac:dyDescent="0.3">
      <c r="A1419" t="s">
        <v>2848</v>
      </c>
      <c r="B1419" s="1">
        <v>46295</v>
      </c>
      <c r="C1419" t="s">
        <v>2849</v>
      </c>
      <c r="D1419" t="s">
        <v>32</v>
      </c>
      <c r="E1419" t="s">
        <v>9</v>
      </c>
      <c r="F1419" s="2">
        <v>10998</v>
      </c>
      <c r="G1419" t="s">
        <v>10</v>
      </c>
      <c r="H1419" t="str">
        <f t="shared" si="71"/>
        <v>ORD26001418</v>
      </c>
      <c r="I1419">
        <f>COUNTIFS(PG_Transactions!$AK:$AK,$H1419,PG_Transactions!$E:$E,"CAPTURE",PG_Transactions!$AQ:$AQ,1)</f>
        <v>1</v>
      </c>
      <c r="J1419">
        <f>SUMIFS(PG_Transactions!$G:$G,PG_Transactions!$AK:$AK,$H1419,PG_Transactions!$E:$E,"CAPTURE",PG_Transactions!$AQ:$AQ,1)</f>
        <v>10998</v>
      </c>
      <c r="K1419">
        <f t="shared" si="72"/>
        <v>0</v>
      </c>
      <c r="L1419" t="str">
        <f t="shared" si="73"/>
        <v>Amount Match</v>
      </c>
    </row>
    <row r="1420" spans="1:12" hidden="1" x14ac:dyDescent="0.3">
      <c r="A1420" t="s">
        <v>2850</v>
      </c>
      <c r="B1420" s="1">
        <v>46285</v>
      </c>
      <c r="C1420" t="s">
        <v>2851</v>
      </c>
      <c r="D1420" t="s">
        <v>38</v>
      </c>
      <c r="E1420" t="s">
        <v>9</v>
      </c>
      <c r="F1420">
        <v>3499</v>
      </c>
      <c r="G1420" t="s">
        <v>10</v>
      </c>
      <c r="H1420" t="str">
        <f t="shared" si="71"/>
        <v>ORD26001419</v>
      </c>
      <c r="I1420">
        <f>COUNTIFS(PG_Transactions!$AK:$AK,$H1420,PG_Transactions!$E:$E,"CAPTURE",PG_Transactions!$AQ:$AQ,1)</f>
        <v>1</v>
      </c>
      <c r="J1420">
        <f>SUMIFS(PG_Transactions!$G:$G,PG_Transactions!$AK:$AK,$H1420,PG_Transactions!$E:$E,"CAPTURE",PG_Transactions!$AQ:$AQ,1)</f>
        <v>3499</v>
      </c>
      <c r="K1420">
        <f t="shared" si="72"/>
        <v>0</v>
      </c>
      <c r="L1420" t="str">
        <f t="shared" si="73"/>
        <v>Amount Match</v>
      </c>
    </row>
    <row r="1421" spans="1:12" hidden="1" x14ac:dyDescent="0.3">
      <c r="A1421" t="s">
        <v>2852</v>
      </c>
      <c r="B1421" s="1">
        <v>46267</v>
      </c>
      <c r="C1421" t="s">
        <v>2853</v>
      </c>
      <c r="D1421" t="s">
        <v>38</v>
      </c>
      <c r="E1421" t="s">
        <v>9</v>
      </c>
      <c r="F1421">
        <v>1499</v>
      </c>
      <c r="G1421" t="s">
        <v>10</v>
      </c>
      <c r="H1421" t="str">
        <f t="shared" si="71"/>
        <v>ORD26001420</v>
      </c>
      <c r="I1421">
        <f>COUNTIFS(PG_Transactions!$AK:$AK,$H1421,PG_Transactions!$E:$E,"CAPTURE",PG_Transactions!$AQ:$AQ,1)</f>
        <v>1</v>
      </c>
      <c r="J1421">
        <f>SUMIFS(PG_Transactions!$G:$G,PG_Transactions!$AK:$AK,$H1421,PG_Transactions!$E:$E,"CAPTURE",PG_Transactions!$AQ:$AQ,1)</f>
        <v>1499</v>
      </c>
      <c r="K1421">
        <f t="shared" si="72"/>
        <v>0</v>
      </c>
      <c r="L1421" t="str">
        <f t="shared" si="73"/>
        <v>Amount Match</v>
      </c>
    </row>
    <row r="1422" spans="1:12" hidden="1" x14ac:dyDescent="0.3">
      <c r="A1422" t="s">
        <v>2854</v>
      </c>
      <c r="B1422" s="1">
        <v>46293</v>
      </c>
      <c r="C1422" t="s">
        <v>2855</v>
      </c>
      <c r="D1422" t="s">
        <v>13</v>
      </c>
      <c r="E1422" t="s">
        <v>9</v>
      </c>
      <c r="F1422">
        <v>1998</v>
      </c>
      <c r="G1422" t="s">
        <v>70</v>
      </c>
      <c r="H1422" t="str">
        <f t="shared" si="71"/>
        <v>ORD26001421</v>
      </c>
      <c r="I1422">
        <f>COUNTIFS(PG_Transactions!$AK:$AK,$H1422,PG_Transactions!$E:$E,"CAPTURE",PG_Transactions!$AQ:$AQ,1)</f>
        <v>0</v>
      </c>
      <c r="J1422">
        <f>SUMIFS(PG_Transactions!$G:$G,PG_Transactions!$AK:$AK,$H1422,PG_Transactions!$E:$E,"CAPTURE",PG_Transactions!$AQ:$AQ,1)</f>
        <v>0</v>
      </c>
      <c r="K1422">
        <f t="shared" si="72"/>
        <v>-1998</v>
      </c>
      <c r="L1422" t="str">
        <f t="shared" si="73"/>
        <v>No Capture</v>
      </c>
    </row>
    <row r="1423" spans="1:12" hidden="1" x14ac:dyDescent="0.3">
      <c r="A1423" t="s">
        <v>2856</v>
      </c>
      <c r="B1423" s="1">
        <v>46273</v>
      </c>
      <c r="C1423" t="s">
        <v>2857</v>
      </c>
      <c r="D1423" t="s">
        <v>8</v>
      </c>
      <c r="E1423" t="s">
        <v>17</v>
      </c>
      <c r="F1423">
        <v>499</v>
      </c>
      <c r="G1423" t="s">
        <v>10</v>
      </c>
      <c r="H1423" t="str">
        <f t="shared" si="71"/>
        <v>ORD26001422</v>
      </c>
      <c r="I1423">
        <f>COUNTIFS(PG_Transactions!$AK:$AK,$H1423,PG_Transactions!$E:$E,"CAPTURE",PG_Transactions!$AQ:$AQ,1)</f>
        <v>1</v>
      </c>
      <c r="J1423">
        <f>SUMIFS(PG_Transactions!$G:$G,PG_Transactions!$AK:$AK,$H1423,PG_Transactions!$E:$E,"CAPTURE",PG_Transactions!$AQ:$AQ,1)</f>
        <v>499</v>
      </c>
      <c r="K1423">
        <f t="shared" si="72"/>
        <v>0</v>
      </c>
      <c r="L1423" t="str">
        <f t="shared" si="73"/>
        <v>Amount Match</v>
      </c>
    </row>
    <row r="1424" spans="1:12" hidden="1" x14ac:dyDescent="0.3">
      <c r="A1424" t="s">
        <v>2858</v>
      </c>
      <c r="B1424" s="1">
        <v>46279</v>
      </c>
      <c r="C1424" t="s">
        <v>2859</v>
      </c>
      <c r="D1424" t="s">
        <v>32</v>
      </c>
      <c r="E1424" t="s">
        <v>17</v>
      </c>
      <c r="F1424">
        <v>1797</v>
      </c>
      <c r="G1424" t="s">
        <v>105</v>
      </c>
      <c r="H1424" t="str">
        <f t="shared" si="71"/>
        <v>ORD26001423</v>
      </c>
      <c r="I1424">
        <f>COUNTIFS(PG_Transactions!$AK:$AK,$H1424,PG_Transactions!$E:$E,"CAPTURE",PG_Transactions!$AQ:$AQ,1)</f>
        <v>0</v>
      </c>
      <c r="J1424">
        <f>SUMIFS(PG_Transactions!$G:$G,PG_Transactions!$AK:$AK,$H1424,PG_Transactions!$E:$E,"CAPTURE",PG_Transactions!$AQ:$AQ,1)</f>
        <v>0</v>
      </c>
      <c r="K1424">
        <f t="shared" si="72"/>
        <v>-1797</v>
      </c>
      <c r="L1424" t="str">
        <f t="shared" si="73"/>
        <v>No Capture</v>
      </c>
    </row>
    <row r="1425" spans="1:12" hidden="1" x14ac:dyDescent="0.3">
      <c r="A1425" t="s">
        <v>2860</v>
      </c>
      <c r="B1425" s="1">
        <v>46287</v>
      </c>
      <c r="C1425" t="s">
        <v>2861</v>
      </c>
      <c r="D1425" t="s">
        <v>24</v>
      </c>
      <c r="E1425" t="s">
        <v>44</v>
      </c>
      <c r="F1425">
        <v>3348</v>
      </c>
      <c r="G1425" t="s">
        <v>10</v>
      </c>
      <c r="H1425" t="str">
        <f t="shared" si="71"/>
        <v>ORD26001424</v>
      </c>
      <c r="I1425">
        <f>COUNTIFS(PG_Transactions!$AK:$AK,$H1425,PG_Transactions!$E:$E,"CAPTURE",PG_Transactions!$AQ:$AQ,1)</f>
        <v>1</v>
      </c>
      <c r="J1425">
        <f>SUMIFS(PG_Transactions!$G:$G,PG_Transactions!$AK:$AK,$H1425,PG_Transactions!$E:$E,"CAPTURE",PG_Transactions!$AQ:$AQ,1)</f>
        <v>3348</v>
      </c>
      <c r="K1425">
        <f t="shared" si="72"/>
        <v>0</v>
      </c>
      <c r="L1425" t="str">
        <f t="shared" si="73"/>
        <v>Amount Match</v>
      </c>
    </row>
    <row r="1426" spans="1:12" hidden="1" x14ac:dyDescent="0.3">
      <c r="A1426" t="s">
        <v>2862</v>
      </c>
      <c r="B1426" s="1">
        <v>46268</v>
      </c>
      <c r="C1426" t="s">
        <v>2863</v>
      </c>
      <c r="D1426" t="s">
        <v>8</v>
      </c>
      <c r="E1426" t="s">
        <v>17</v>
      </c>
      <c r="F1426">
        <v>9597</v>
      </c>
      <c r="G1426" t="s">
        <v>70</v>
      </c>
      <c r="H1426" t="str">
        <f t="shared" si="71"/>
        <v>ORD26001425</v>
      </c>
      <c r="I1426">
        <f>COUNTIFS(PG_Transactions!$AK:$AK,$H1426,PG_Transactions!$E:$E,"CAPTURE",PG_Transactions!$AQ:$AQ,1)</f>
        <v>0</v>
      </c>
      <c r="J1426">
        <f>SUMIFS(PG_Transactions!$G:$G,PG_Transactions!$AK:$AK,$H1426,PG_Transactions!$E:$E,"CAPTURE",PG_Transactions!$AQ:$AQ,1)</f>
        <v>0</v>
      </c>
      <c r="K1426">
        <f t="shared" si="72"/>
        <v>-9597</v>
      </c>
      <c r="L1426" t="str">
        <f t="shared" si="73"/>
        <v>No Capture</v>
      </c>
    </row>
    <row r="1427" spans="1:12" hidden="1" x14ac:dyDescent="0.3">
      <c r="A1427" t="s">
        <v>2864</v>
      </c>
      <c r="B1427" s="1">
        <v>46286</v>
      </c>
      <c r="C1427" t="s">
        <v>2865</v>
      </c>
      <c r="D1427" t="s">
        <v>38</v>
      </c>
      <c r="E1427" t="s">
        <v>17</v>
      </c>
      <c r="F1427">
        <v>1299</v>
      </c>
      <c r="G1427" t="s">
        <v>105</v>
      </c>
      <c r="H1427" t="str">
        <f t="shared" si="71"/>
        <v>ORD26001426</v>
      </c>
      <c r="I1427">
        <f>COUNTIFS(PG_Transactions!$AK:$AK,$H1427,PG_Transactions!$E:$E,"CAPTURE",PG_Transactions!$AQ:$AQ,1)</f>
        <v>0</v>
      </c>
      <c r="J1427">
        <f>SUMIFS(PG_Transactions!$G:$G,PG_Transactions!$AK:$AK,$H1427,PG_Transactions!$E:$E,"CAPTURE",PG_Transactions!$AQ:$AQ,1)</f>
        <v>0</v>
      </c>
      <c r="K1427">
        <f t="shared" si="72"/>
        <v>-1299</v>
      </c>
      <c r="L1427" t="str">
        <f t="shared" si="73"/>
        <v>No Capture</v>
      </c>
    </row>
    <row r="1428" spans="1:12" hidden="1" x14ac:dyDescent="0.3">
      <c r="A1428" t="s">
        <v>2866</v>
      </c>
      <c r="B1428" s="1">
        <v>46293</v>
      </c>
      <c r="C1428" t="s">
        <v>2867</v>
      </c>
      <c r="D1428" t="s">
        <v>8</v>
      </c>
      <c r="E1428" t="s">
        <v>9</v>
      </c>
      <c r="F1428">
        <v>5598</v>
      </c>
      <c r="G1428" t="s">
        <v>10</v>
      </c>
      <c r="H1428" t="str">
        <f t="shared" si="71"/>
        <v>ORD26001427</v>
      </c>
      <c r="I1428">
        <f>COUNTIFS(PG_Transactions!$AK:$AK,$H1428,PG_Transactions!$E:$E,"CAPTURE",PG_Transactions!$AQ:$AQ,1)</f>
        <v>1</v>
      </c>
      <c r="J1428">
        <f>SUMIFS(PG_Transactions!$G:$G,PG_Transactions!$AK:$AK,$H1428,PG_Transactions!$E:$E,"CAPTURE",PG_Transactions!$AQ:$AQ,1)</f>
        <v>5598</v>
      </c>
      <c r="K1428">
        <f t="shared" si="72"/>
        <v>0</v>
      </c>
      <c r="L1428" t="str">
        <f t="shared" si="73"/>
        <v>Amount Match</v>
      </c>
    </row>
    <row r="1429" spans="1:12" hidden="1" x14ac:dyDescent="0.3">
      <c r="A1429" t="s">
        <v>2868</v>
      </c>
      <c r="B1429" s="1">
        <v>46268</v>
      </c>
      <c r="C1429" t="s">
        <v>2869</v>
      </c>
      <c r="D1429" t="s">
        <v>27</v>
      </c>
      <c r="E1429" t="s">
        <v>9</v>
      </c>
      <c r="F1429">
        <v>3499</v>
      </c>
      <c r="G1429" t="s">
        <v>10</v>
      </c>
      <c r="H1429" t="str">
        <f t="shared" si="71"/>
        <v>ORD26001428</v>
      </c>
      <c r="I1429">
        <f>COUNTIFS(PG_Transactions!$AK:$AK,$H1429,PG_Transactions!$E:$E,"CAPTURE",PG_Transactions!$AQ:$AQ,1)</f>
        <v>1</v>
      </c>
      <c r="J1429">
        <f>SUMIFS(PG_Transactions!$G:$G,PG_Transactions!$AK:$AK,$H1429,PG_Transactions!$E:$E,"CAPTURE",PG_Transactions!$AQ:$AQ,1)</f>
        <v>3499</v>
      </c>
      <c r="K1429">
        <f t="shared" si="72"/>
        <v>0</v>
      </c>
      <c r="L1429" t="str">
        <f t="shared" si="73"/>
        <v>Amount Match</v>
      </c>
    </row>
    <row r="1430" spans="1:12" hidden="1" x14ac:dyDescent="0.3">
      <c r="A1430" t="s">
        <v>2870</v>
      </c>
      <c r="B1430" s="1">
        <v>46277</v>
      </c>
      <c r="C1430" t="s">
        <v>2871</v>
      </c>
      <c r="D1430" t="s">
        <v>32</v>
      </c>
      <c r="E1430" t="s">
        <v>9</v>
      </c>
      <c r="F1430">
        <v>7999</v>
      </c>
      <c r="G1430" t="s">
        <v>10</v>
      </c>
      <c r="H1430" t="str">
        <f t="shared" si="71"/>
        <v>ORD26001429</v>
      </c>
      <c r="I1430">
        <f>COUNTIFS(PG_Transactions!$AK:$AK,$H1430,PG_Transactions!$E:$E,"CAPTURE",PG_Transactions!$AQ:$AQ,1)</f>
        <v>1</v>
      </c>
      <c r="J1430">
        <f>SUMIFS(PG_Transactions!$G:$G,PG_Transactions!$AK:$AK,$H1430,PG_Transactions!$E:$E,"CAPTURE",PG_Transactions!$AQ:$AQ,1)</f>
        <v>7999</v>
      </c>
      <c r="K1430">
        <f t="shared" si="72"/>
        <v>0</v>
      </c>
      <c r="L1430" t="str">
        <f t="shared" si="73"/>
        <v>Amount Match</v>
      </c>
    </row>
    <row r="1431" spans="1:12" hidden="1" x14ac:dyDescent="0.3">
      <c r="A1431" t="s">
        <v>2872</v>
      </c>
      <c r="B1431" s="1">
        <v>46267</v>
      </c>
      <c r="C1431" t="s">
        <v>2873</v>
      </c>
      <c r="D1431" t="s">
        <v>41</v>
      </c>
      <c r="E1431" t="s">
        <v>44</v>
      </c>
      <c r="F1431">
        <v>2398</v>
      </c>
      <c r="G1431" t="s">
        <v>10</v>
      </c>
      <c r="H1431" t="str">
        <f t="shared" si="71"/>
        <v>ORD26001430</v>
      </c>
      <c r="I1431">
        <f>COUNTIFS(PG_Transactions!$AK:$AK,$H1431,PG_Transactions!$E:$E,"CAPTURE",PG_Transactions!$AQ:$AQ,1)</f>
        <v>1</v>
      </c>
      <c r="J1431">
        <f>SUMIFS(PG_Transactions!$G:$G,PG_Transactions!$AK:$AK,$H1431,PG_Transactions!$E:$E,"CAPTURE",PG_Transactions!$AQ:$AQ,1)</f>
        <v>2398</v>
      </c>
      <c r="K1431">
        <f t="shared" si="72"/>
        <v>0</v>
      </c>
      <c r="L1431" t="str">
        <f t="shared" si="73"/>
        <v>Amount Match</v>
      </c>
    </row>
    <row r="1432" spans="1:12" hidden="1" x14ac:dyDescent="0.3">
      <c r="A1432" t="s">
        <v>2874</v>
      </c>
      <c r="B1432" s="1">
        <v>46291</v>
      </c>
      <c r="C1432" t="s">
        <v>175</v>
      </c>
      <c r="D1432" t="s">
        <v>16</v>
      </c>
      <c r="E1432" t="s">
        <v>17</v>
      </c>
      <c r="F1432">
        <v>7297</v>
      </c>
      <c r="G1432" t="s">
        <v>10</v>
      </c>
      <c r="H1432" t="str">
        <f t="shared" si="71"/>
        <v>ORD26001431</v>
      </c>
      <c r="I1432">
        <f>COUNTIFS(PG_Transactions!$AK:$AK,$H1432,PG_Transactions!$E:$E,"CAPTURE",PG_Transactions!$AQ:$AQ,1)</f>
        <v>1</v>
      </c>
      <c r="J1432">
        <f>SUMIFS(PG_Transactions!$G:$G,PG_Transactions!$AK:$AK,$H1432,PG_Transactions!$E:$E,"CAPTURE",PG_Transactions!$AQ:$AQ,1)</f>
        <v>7297</v>
      </c>
      <c r="K1432">
        <f t="shared" si="72"/>
        <v>0</v>
      </c>
      <c r="L1432" t="str">
        <f t="shared" si="73"/>
        <v>Amount Match</v>
      </c>
    </row>
    <row r="1433" spans="1:12" hidden="1" x14ac:dyDescent="0.3">
      <c r="A1433" t="s">
        <v>2875</v>
      </c>
      <c r="B1433" s="1">
        <v>46266</v>
      </c>
      <c r="C1433" t="s">
        <v>2876</v>
      </c>
      <c r="D1433" t="s">
        <v>13</v>
      </c>
      <c r="E1433" t="s">
        <v>33</v>
      </c>
      <c r="F1433">
        <v>9498</v>
      </c>
      <c r="G1433" t="s">
        <v>10</v>
      </c>
      <c r="H1433" t="str">
        <f t="shared" si="71"/>
        <v>ORD26001432</v>
      </c>
      <c r="I1433">
        <f>COUNTIFS(PG_Transactions!$AK:$AK,$H1433,PG_Transactions!$E:$E,"CAPTURE",PG_Transactions!$AQ:$AQ,1)</f>
        <v>1</v>
      </c>
      <c r="J1433">
        <f>SUMIFS(PG_Transactions!$G:$G,PG_Transactions!$AK:$AK,$H1433,PG_Transactions!$E:$E,"CAPTURE",PG_Transactions!$AQ:$AQ,1)</f>
        <v>9498</v>
      </c>
      <c r="K1433">
        <f t="shared" si="72"/>
        <v>0</v>
      </c>
      <c r="L1433" t="str">
        <f t="shared" si="73"/>
        <v>Amount Match</v>
      </c>
    </row>
    <row r="1434" spans="1:12" hidden="1" x14ac:dyDescent="0.3">
      <c r="A1434" t="s">
        <v>2877</v>
      </c>
      <c r="B1434" s="1">
        <v>46281</v>
      </c>
      <c r="C1434" t="s">
        <v>2878</v>
      </c>
      <c r="D1434" t="s">
        <v>27</v>
      </c>
      <c r="E1434" t="s">
        <v>17</v>
      </c>
      <c r="F1434">
        <v>4497</v>
      </c>
      <c r="G1434" t="s">
        <v>10</v>
      </c>
      <c r="H1434" t="str">
        <f t="shared" si="71"/>
        <v>ORD26001433</v>
      </c>
      <c r="I1434">
        <f>COUNTIFS(PG_Transactions!$AK:$AK,$H1434,PG_Transactions!$E:$E,"CAPTURE",PG_Transactions!$AQ:$AQ,1)</f>
        <v>1</v>
      </c>
      <c r="J1434">
        <f>SUMIFS(PG_Transactions!$G:$G,PG_Transactions!$AK:$AK,$H1434,PG_Transactions!$E:$E,"CAPTURE",PG_Transactions!$AQ:$AQ,1)</f>
        <v>4497</v>
      </c>
      <c r="K1434">
        <f t="shared" si="72"/>
        <v>0</v>
      </c>
      <c r="L1434" t="str">
        <f t="shared" si="73"/>
        <v>Amount Match</v>
      </c>
    </row>
    <row r="1435" spans="1:12" hidden="1" x14ac:dyDescent="0.3">
      <c r="A1435" t="s">
        <v>2879</v>
      </c>
      <c r="B1435" s="1">
        <v>46276</v>
      </c>
      <c r="C1435" t="s">
        <v>2880</v>
      </c>
      <c r="D1435" t="s">
        <v>24</v>
      </c>
      <c r="E1435" t="s">
        <v>9</v>
      </c>
      <c r="F1435">
        <v>1799</v>
      </c>
      <c r="G1435" t="s">
        <v>56</v>
      </c>
      <c r="H1435" t="str">
        <f t="shared" si="71"/>
        <v>ORD26001434</v>
      </c>
      <c r="I1435">
        <f>COUNTIFS(PG_Transactions!$AK:$AK,$H1435,PG_Transactions!$E:$E,"CAPTURE",PG_Transactions!$AQ:$AQ,1)</f>
        <v>1</v>
      </c>
      <c r="J1435">
        <f>SUMIFS(PG_Transactions!$G:$G,PG_Transactions!$AK:$AK,$H1435,PG_Transactions!$E:$E,"CAPTURE",PG_Transactions!$AQ:$AQ,1)</f>
        <v>1799</v>
      </c>
      <c r="K1435">
        <f t="shared" si="72"/>
        <v>0</v>
      </c>
      <c r="L1435" t="str">
        <f t="shared" si="73"/>
        <v>Amount Match</v>
      </c>
    </row>
    <row r="1436" spans="1:12" hidden="1" x14ac:dyDescent="0.3">
      <c r="A1436" t="s">
        <v>2881</v>
      </c>
      <c r="B1436" s="1">
        <v>46286</v>
      </c>
      <c r="C1436" t="s">
        <v>2882</v>
      </c>
      <c r="D1436" t="s">
        <v>41</v>
      </c>
      <c r="E1436" t="s">
        <v>44</v>
      </c>
      <c r="F1436">
        <v>1499</v>
      </c>
      <c r="G1436" t="s">
        <v>10</v>
      </c>
      <c r="H1436" t="str">
        <f t="shared" si="71"/>
        <v>ORD26001435</v>
      </c>
      <c r="I1436">
        <f>COUNTIFS(PG_Transactions!$AK:$AK,$H1436,PG_Transactions!$E:$E,"CAPTURE",PG_Transactions!$AQ:$AQ,1)</f>
        <v>1</v>
      </c>
      <c r="J1436">
        <f>SUMIFS(PG_Transactions!$G:$G,PG_Transactions!$AK:$AK,$H1436,PG_Transactions!$E:$E,"CAPTURE",PG_Transactions!$AQ:$AQ,1)</f>
        <v>1499</v>
      </c>
      <c r="K1436">
        <f t="shared" si="72"/>
        <v>0</v>
      </c>
      <c r="L1436" t="str">
        <f t="shared" si="73"/>
        <v>Amount Match</v>
      </c>
    </row>
    <row r="1437" spans="1:12" hidden="1" x14ac:dyDescent="0.3">
      <c r="A1437" t="s">
        <v>2883</v>
      </c>
      <c r="B1437" s="1">
        <v>46270</v>
      </c>
      <c r="C1437" t="s">
        <v>2884</v>
      </c>
      <c r="D1437" t="s">
        <v>51</v>
      </c>
      <c r="E1437" t="s">
        <v>9</v>
      </c>
      <c r="F1437">
        <v>12097</v>
      </c>
      <c r="G1437" t="s">
        <v>70</v>
      </c>
      <c r="H1437" t="str">
        <f t="shared" si="71"/>
        <v>ORD26001436</v>
      </c>
      <c r="I1437">
        <f>COUNTIFS(PG_Transactions!$AK:$AK,$H1437,PG_Transactions!$E:$E,"CAPTURE",PG_Transactions!$AQ:$AQ,1)</f>
        <v>0</v>
      </c>
      <c r="J1437">
        <f>SUMIFS(PG_Transactions!$G:$G,PG_Transactions!$AK:$AK,$H1437,PG_Transactions!$E:$E,"CAPTURE",PG_Transactions!$AQ:$AQ,1)</f>
        <v>0</v>
      </c>
      <c r="K1437">
        <f t="shared" si="72"/>
        <v>-12097</v>
      </c>
      <c r="L1437" t="str">
        <f t="shared" si="73"/>
        <v>No Capture</v>
      </c>
    </row>
    <row r="1438" spans="1:12" hidden="1" x14ac:dyDescent="0.3">
      <c r="A1438" t="s">
        <v>2885</v>
      </c>
      <c r="B1438" s="1">
        <v>46293</v>
      </c>
      <c r="C1438" t="s">
        <v>2886</v>
      </c>
      <c r="D1438" t="s">
        <v>65</v>
      </c>
      <c r="E1438" t="s">
        <v>33</v>
      </c>
      <c r="F1438">
        <v>4798</v>
      </c>
      <c r="G1438" t="s">
        <v>10</v>
      </c>
      <c r="H1438" t="str">
        <f t="shared" si="71"/>
        <v>ORD26001437</v>
      </c>
      <c r="I1438">
        <f>COUNTIFS(PG_Transactions!$AK:$AK,$H1438,PG_Transactions!$E:$E,"CAPTURE",PG_Transactions!$AQ:$AQ,1)</f>
        <v>1</v>
      </c>
      <c r="J1438">
        <f>SUMIFS(PG_Transactions!$G:$G,PG_Transactions!$AK:$AK,$H1438,PG_Transactions!$E:$E,"CAPTURE",PG_Transactions!$AQ:$AQ,1)</f>
        <v>4798</v>
      </c>
      <c r="K1438">
        <f t="shared" si="72"/>
        <v>0</v>
      </c>
      <c r="L1438" t="str">
        <f t="shared" si="73"/>
        <v>Amount Match</v>
      </c>
    </row>
    <row r="1439" spans="1:12" hidden="1" x14ac:dyDescent="0.3">
      <c r="A1439" t="s">
        <v>2887</v>
      </c>
      <c r="B1439" s="1">
        <v>46283</v>
      </c>
      <c r="C1439" t="s">
        <v>2888</v>
      </c>
      <c r="D1439" t="s">
        <v>16</v>
      </c>
      <c r="E1439" t="s">
        <v>44</v>
      </c>
      <c r="F1439">
        <v>2298</v>
      </c>
      <c r="G1439" t="s">
        <v>10</v>
      </c>
      <c r="H1439" t="str">
        <f t="shared" si="71"/>
        <v>ORD26001438</v>
      </c>
      <c r="I1439">
        <f>COUNTIFS(PG_Transactions!$AK:$AK,$H1439,PG_Transactions!$E:$E,"CAPTURE",PG_Transactions!$AQ:$AQ,1)</f>
        <v>1</v>
      </c>
      <c r="J1439">
        <f>SUMIFS(PG_Transactions!$G:$G,PG_Transactions!$AK:$AK,$H1439,PG_Transactions!$E:$E,"CAPTURE",PG_Transactions!$AQ:$AQ,1)</f>
        <v>2298</v>
      </c>
      <c r="K1439">
        <f t="shared" si="72"/>
        <v>0</v>
      </c>
      <c r="L1439" t="str">
        <f t="shared" si="73"/>
        <v>Amount Match</v>
      </c>
    </row>
    <row r="1440" spans="1:12" hidden="1" x14ac:dyDescent="0.3">
      <c r="A1440" t="s">
        <v>2889</v>
      </c>
      <c r="B1440" s="1">
        <v>46268</v>
      </c>
      <c r="C1440" t="s">
        <v>2890</v>
      </c>
      <c r="D1440" t="s">
        <v>16</v>
      </c>
      <c r="E1440" t="s">
        <v>44</v>
      </c>
      <c r="F1440" s="2">
        <v>4298</v>
      </c>
      <c r="G1440" t="s">
        <v>10</v>
      </c>
      <c r="H1440" t="str">
        <f t="shared" si="71"/>
        <v>ORD26001439</v>
      </c>
      <c r="I1440">
        <f>COUNTIFS(PG_Transactions!$AK:$AK,$H1440,PG_Transactions!$E:$E,"CAPTURE",PG_Transactions!$AQ:$AQ,1)</f>
        <v>1</v>
      </c>
      <c r="J1440">
        <f>SUMIFS(PG_Transactions!$G:$G,PG_Transactions!$AK:$AK,$H1440,PG_Transactions!$E:$E,"CAPTURE",PG_Transactions!$AQ:$AQ,1)</f>
        <v>4298</v>
      </c>
      <c r="K1440">
        <f t="shared" si="72"/>
        <v>0</v>
      </c>
      <c r="L1440" t="str">
        <f t="shared" si="73"/>
        <v>Amount Match</v>
      </c>
    </row>
    <row r="1441" spans="1:12" hidden="1" x14ac:dyDescent="0.3">
      <c r="A1441" t="s">
        <v>2891</v>
      </c>
      <c r="B1441" s="1">
        <v>46269</v>
      </c>
      <c r="C1441" t="s">
        <v>2892</v>
      </c>
      <c r="D1441" t="s">
        <v>32</v>
      </c>
      <c r="E1441" t="s">
        <v>17</v>
      </c>
      <c r="F1441">
        <v>999</v>
      </c>
      <c r="G1441" t="s">
        <v>10</v>
      </c>
      <c r="H1441" t="str">
        <f t="shared" si="71"/>
        <v>ORD26001440</v>
      </c>
      <c r="I1441">
        <f>COUNTIFS(PG_Transactions!$AK:$AK,$H1441,PG_Transactions!$E:$E,"CAPTURE",PG_Transactions!$AQ:$AQ,1)</f>
        <v>1</v>
      </c>
      <c r="J1441">
        <f>SUMIFS(PG_Transactions!$G:$G,PG_Transactions!$AK:$AK,$H1441,PG_Transactions!$E:$E,"CAPTURE",PG_Transactions!$AQ:$AQ,1)</f>
        <v>999</v>
      </c>
      <c r="K1441">
        <f t="shared" si="72"/>
        <v>0</v>
      </c>
      <c r="L1441" t="str">
        <f t="shared" si="73"/>
        <v>Amount Match</v>
      </c>
    </row>
    <row r="1442" spans="1:12" hidden="1" x14ac:dyDescent="0.3">
      <c r="A1442" t="s">
        <v>2893</v>
      </c>
      <c r="B1442" s="1">
        <v>46280</v>
      </c>
      <c r="C1442" t="s">
        <v>2894</v>
      </c>
      <c r="D1442" t="s">
        <v>13</v>
      </c>
      <c r="E1442" t="s">
        <v>9</v>
      </c>
      <c r="F1442">
        <v>3497</v>
      </c>
      <c r="G1442" t="s">
        <v>10</v>
      </c>
      <c r="H1442" t="str">
        <f t="shared" si="71"/>
        <v>ORD26001441</v>
      </c>
      <c r="I1442">
        <f>COUNTIFS(PG_Transactions!$AK:$AK,$H1442,PG_Transactions!$E:$E,"CAPTURE",PG_Transactions!$AQ:$AQ,1)</f>
        <v>1</v>
      </c>
      <c r="J1442">
        <f>SUMIFS(PG_Transactions!$G:$G,PG_Transactions!$AK:$AK,$H1442,PG_Transactions!$E:$E,"CAPTURE",PG_Transactions!$AQ:$AQ,1)</f>
        <v>3497</v>
      </c>
      <c r="K1442">
        <f t="shared" si="72"/>
        <v>0</v>
      </c>
      <c r="L1442" t="str">
        <f t="shared" si="73"/>
        <v>Amount Match</v>
      </c>
    </row>
    <row r="1443" spans="1:12" hidden="1" x14ac:dyDescent="0.3">
      <c r="A1443" t="s">
        <v>2895</v>
      </c>
      <c r="B1443" s="1">
        <v>46272</v>
      </c>
      <c r="C1443" t="s">
        <v>2896</v>
      </c>
      <c r="D1443" t="s">
        <v>8</v>
      </c>
      <c r="E1443" t="s">
        <v>17</v>
      </c>
      <c r="F1443">
        <v>7097</v>
      </c>
      <c r="G1443" t="s">
        <v>10</v>
      </c>
      <c r="H1443" t="str">
        <f t="shared" si="71"/>
        <v>ORD26001442</v>
      </c>
      <c r="I1443">
        <f>COUNTIFS(PG_Transactions!$AK:$AK,$H1443,PG_Transactions!$E:$E,"CAPTURE",PG_Transactions!$AQ:$AQ,1)</f>
        <v>1</v>
      </c>
      <c r="J1443">
        <f>SUMIFS(PG_Transactions!$G:$G,PG_Transactions!$AK:$AK,$H1443,PG_Transactions!$E:$E,"CAPTURE",PG_Transactions!$AQ:$AQ,1)</f>
        <v>7097</v>
      </c>
      <c r="K1443">
        <f t="shared" si="72"/>
        <v>0</v>
      </c>
      <c r="L1443" t="str">
        <f t="shared" si="73"/>
        <v>Amount Match</v>
      </c>
    </row>
    <row r="1444" spans="1:12" hidden="1" x14ac:dyDescent="0.3">
      <c r="A1444" t="s">
        <v>2897</v>
      </c>
      <c r="B1444" s="1">
        <v>46287</v>
      </c>
      <c r="C1444" t="s">
        <v>2898</v>
      </c>
      <c r="D1444" t="s">
        <v>65</v>
      </c>
      <c r="E1444" t="s">
        <v>9</v>
      </c>
      <c r="F1444">
        <v>1299</v>
      </c>
      <c r="G1444" t="s">
        <v>70</v>
      </c>
      <c r="H1444" t="str">
        <f t="shared" si="71"/>
        <v>ORD26001443</v>
      </c>
      <c r="I1444">
        <f>COUNTIFS(PG_Transactions!$AK:$AK,$H1444,PG_Transactions!$E:$E,"CAPTURE",PG_Transactions!$AQ:$AQ,1)</f>
        <v>0</v>
      </c>
      <c r="J1444">
        <f>SUMIFS(PG_Transactions!$G:$G,PG_Transactions!$AK:$AK,$H1444,PG_Transactions!$E:$E,"CAPTURE",PG_Transactions!$AQ:$AQ,1)</f>
        <v>0</v>
      </c>
      <c r="K1444">
        <f t="shared" si="72"/>
        <v>-1299</v>
      </c>
      <c r="L1444" t="str">
        <f t="shared" si="73"/>
        <v>No Capture</v>
      </c>
    </row>
    <row r="1445" spans="1:12" hidden="1" x14ac:dyDescent="0.3">
      <c r="A1445" t="s">
        <v>2899</v>
      </c>
      <c r="B1445" s="1">
        <v>46269</v>
      </c>
      <c r="C1445" t="s">
        <v>2900</v>
      </c>
      <c r="D1445" t="s">
        <v>41</v>
      </c>
      <c r="E1445" t="s">
        <v>9</v>
      </c>
      <c r="F1445">
        <v>1499</v>
      </c>
      <c r="G1445" t="s">
        <v>10</v>
      </c>
      <c r="H1445" t="str">
        <f t="shared" si="71"/>
        <v>ORD26001444</v>
      </c>
      <c r="I1445">
        <f>COUNTIFS(PG_Transactions!$AK:$AK,$H1445,PG_Transactions!$E:$E,"CAPTURE",PG_Transactions!$AQ:$AQ,1)</f>
        <v>1</v>
      </c>
      <c r="J1445">
        <f>SUMIFS(PG_Transactions!$G:$G,PG_Transactions!$AK:$AK,$H1445,PG_Transactions!$E:$E,"CAPTURE",PG_Transactions!$AQ:$AQ,1)</f>
        <v>1499</v>
      </c>
      <c r="K1445">
        <f t="shared" si="72"/>
        <v>0</v>
      </c>
      <c r="L1445" t="str">
        <f t="shared" si="73"/>
        <v>Amount Match</v>
      </c>
    </row>
    <row r="1446" spans="1:12" hidden="1" x14ac:dyDescent="0.3">
      <c r="A1446" t="s">
        <v>2901</v>
      </c>
      <c r="B1446" s="1">
        <v>46284</v>
      </c>
      <c r="C1446" t="s">
        <v>2902</v>
      </c>
      <c r="D1446" t="s">
        <v>13</v>
      </c>
      <c r="E1446" t="s">
        <v>9</v>
      </c>
      <c r="F1446">
        <v>3498</v>
      </c>
      <c r="G1446" t="s">
        <v>10</v>
      </c>
      <c r="H1446" t="str">
        <f t="shared" si="71"/>
        <v>ORD26001445</v>
      </c>
      <c r="I1446">
        <f>COUNTIFS(PG_Transactions!$AK:$AK,$H1446,PG_Transactions!$E:$E,"CAPTURE",PG_Transactions!$AQ:$AQ,1)</f>
        <v>1</v>
      </c>
      <c r="J1446">
        <f>SUMIFS(PG_Transactions!$G:$G,PG_Transactions!$AK:$AK,$H1446,PG_Transactions!$E:$E,"CAPTURE",PG_Transactions!$AQ:$AQ,1)</f>
        <v>3498</v>
      </c>
      <c r="K1446">
        <f t="shared" si="72"/>
        <v>0</v>
      </c>
      <c r="L1446" t="str">
        <f t="shared" si="73"/>
        <v>Amount Match</v>
      </c>
    </row>
    <row r="1447" spans="1:12" hidden="1" x14ac:dyDescent="0.3">
      <c r="A1447" t="s">
        <v>2903</v>
      </c>
      <c r="B1447" s="1">
        <v>46278</v>
      </c>
      <c r="C1447" t="s">
        <v>2904</v>
      </c>
      <c r="D1447" t="s">
        <v>8</v>
      </c>
      <c r="E1447" t="s">
        <v>9</v>
      </c>
      <c r="F1447" s="2">
        <v>4298</v>
      </c>
      <c r="G1447" t="s">
        <v>10</v>
      </c>
      <c r="H1447" t="str">
        <f t="shared" si="71"/>
        <v>ORD26001446</v>
      </c>
      <c r="I1447">
        <f>COUNTIFS(PG_Transactions!$AK:$AK,$H1447,PG_Transactions!$E:$E,"CAPTURE",PG_Transactions!$AQ:$AQ,1)</f>
        <v>1</v>
      </c>
      <c r="J1447">
        <f>SUMIFS(PG_Transactions!$G:$G,PG_Transactions!$AK:$AK,$H1447,PG_Transactions!$E:$E,"CAPTURE",PG_Transactions!$AQ:$AQ,1)</f>
        <v>4298</v>
      </c>
      <c r="K1447">
        <f t="shared" si="72"/>
        <v>0</v>
      </c>
      <c r="L1447" t="str">
        <f t="shared" si="73"/>
        <v>Amount Match</v>
      </c>
    </row>
    <row r="1448" spans="1:12" hidden="1" x14ac:dyDescent="0.3">
      <c r="A1448" t="s">
        <v>2905</v>
      </c>
      <c r="B1448" s="1">
        <v>46290</v>
      </c>
      <c r="C1448" t="s">
        <v>2906</v>
      </c>
      <c r="D1448" t="s">
        <v>24</v>
      </c>
      <c r="E1448" t="s">
        <v>9</v>
      </c>
      <c r="F1448">
        <v>15998</v>
      </c>
      <c r="G1448" t="s">
        <v>10</v>
      </c>
      <c r="H1448" t="str">
        <f t="shared" si="71"/>
        <v>ORD26001447</v>
      </c>
      <c r="I1448">
        <f>COUNTIFS(PG_Transactions!$AK:$AK,$H1448,PG_Transactions!$E:$E,"CAPTURE",PG_Transactions!$AQ:$AQ,1)</f>
        <v>1</v>
      </c>
      <c r="J1448">
        <f>SUMIFS(PG_Transactions!$G:$G,PG_Transactions!$AK:$AK,$H1448,PG_Transactions!$E:$E,"CAPTURE",PG_Transactions!$AQ:$AQ,1)</f>
        <v>15998</v>
      </c>
      <c r="K1448">
        <f t="shared" si="72"/>
        <v>0</v>
      </c>
      <c r="L1448" t="str">
        <f t="shared" si="73"/>
        <v>Amount Match</v>
      </c>
    </row>
    <row r="1449" spans="1:12" hidden="1" x14ac:dyDescent="0.3">
      <c r="A1449" t="s">
        <v>2907</v>
      </c>
      <c r="B1449" s="1">
        <v>46277</v>
      </c>
      <c r="C1449" t="s">
        <v>2908</v>
      </c>
      <c r="D1449" t="s">
        <v>38</v>
      </c>
      <c r="E1449" t="s">
        <v>9</v>
      </c>
      <c r="F1449">
        <v>349</v>
      </c>
      <c r="G1449" t="s">
        <v>10</v>
      </c>
      <c r="H1449" t="str">
        <f t="shared" si="71"/>
        <v>ORD26001448</v>
      </c>
      <c r="I1449">
        <f>COUNTIFS(PG_Transactions!$AK:$AK,$H1449,PG_Transactions!$E:$E,"CAPTURE",PG_Transactions!$AQ:$AQ,1)</f>
        <v>1</v>
      </c>
      <c r="J1449">
        <f>SUMIFS(PG_Transactions!$G:$G,PG_Transactions!$AK:$AK,$H1449,PG_Transactions!$E:$E,"CAPTURE",PG_Transactions!$AQ:$AQ,1)</f>
        <v>349</v>
      </c>
      <c r="K1449">
        <f t="shared" si="72"/>
        <v>0</v>
      </c>
      <c r="L1449" t="str">
        <f t="shared" si="73"/>
        <v>Amount Match</v>
      </c>
    </row>
    <row r="1450" spans="1:12" hidden="1" x14ac:dyDescent="0.3">
      <c r="A1450" t="s">
        <v>2909</v>
      </c>
      <c r="B1450" s="1">
        <v>46273</v>
      </c>
      <c r="C1450" t="s">
        <v>2910</v>
      </c>
      <c r="D1450" t="s">
        <v>8</v>
      </c>
      <c r="E1450" t="s">
        <v>17</v>
      </c>
      <c r="F1450">
        <v>2499</v>
      </c>
      <c r="G1450" t="s">
        <v>10</v>
      </c>
      <c r="H1450" t="str">
        <f t="shared" si="71"/>
        <v>ORD26001449</v>
      </c>
      <c r="I1450">
        <f>COUNTIFS(PG_Transactions!$AK:$AK,$H1450,PG_Transactions!$E:$E,"CAPTURE",PG_Transactions!$AQ:$AQ,1)</f>
        <v>1</v>
      </c>
      <c r="J1450">
        <f>SUMIFS(PG_Transactions!$G:$G,PG_Transactions!$AK:$AK,$H1450,PG_Transactions!$E:$E,"CAPTURE",PG_Transactions!$AQ:$AQ,1)</f>
        <v>2499</v>
      </c>
      <c r="K1450">
        <f t="shared" si="72"/>
        <v>0</v>
      </c>
      <c r="L1450" t="str">
        <f t="shared" si="73"/>
        <v>Amount Match</v>
      </c>
    </row>
    <row r="1451" spans="1:12" hidden="1" x14ac:dyDescent="0.3">
      <c r="A1451" t="s">
        <v>2911</v>
      </c>
      <c r="B1451" s="1">
        <v>46291</v>
      </c>
      <c r="C1451" t="s">
        <v>2912</v>
      </c>
      <c r="D1451" t="s">
        <v>32</v>
      </c>
      <c r="E1451" t="s">
        <v>17</v>
      </c>
      <c r="F1451">
        <v>1798</v>
      </c>
      <c r="G1451" t="s">
        <v>10</v>
      </c>
      <c r="H1451" t="str">
        <f t="shared" si="71"/>
        <v>ORD26001450</v>
      </c>
      <c r="I1451">
        <f>COUNTIFS(PG_Transactions!$AK:$AK,$H1451,PG_Transactions!$E:$E,"CAPTURE",PG_Transactions!$AQ:$AQ,1)</f>
        <v>1</v>
      </c>
      <c r="J1451">
        <f>SUMIFS(PG_Transactions!$G:$G,PG_Transactions!$AK:$AK,$H1451,PG_Transactions!$E:$E,"CAPTURE",PG_Transactions!$AQ:$AQ,1)</f>
        <v>1798</v>
      </c>
      <c r="K1451">
        <f t="shared" si="72"/>
        <v>0</v>
      </c>
      <c r="L1451" t="str">
        <f t="shared" si="73"/>
        <v>Amount Match</v>
      </c>
    </row>
    <row r="1452" spans="1:12" hidden="1" x14ac:dyDescent="0.3">
      <c r="A1452" t="s">
        <v>2913</v>
      </c>
      <c r="B1452" s="1">
        <v>46284</v>
      </c>
      <c r="C1452" t="s">
        <v>2914</v>
      </c>
      <c r="D1452" t="s">
        <v>51</v>
      </c>
      <c r="E1452" t="s">
        <v>17</v>
      </c>
      <c r="F1452">
        <v>349</v>
      </c>
      <c r="G1452" t="s">
        <v>10</v>
      </c>
      <c r="H1452" t="str">
        <f t="shared" si="71"/>
        <v>ORD26001451</v>
      </c>
      <c r="I1452">
        <f>COUNTIFS(PG_Transactions!$AK:$AK,$H1452,PG_Transactions!$E:$E,"CAPTURE",PG_Transactions!$AQ:$AQ,1)</f>
        <v>1</v>
      </c>
      <c r="J1452">
        <f>SUMIFS(PG_Transactions!$G:$G,PG_Transactions!$AK:$AK,$H1452,PG_Transactions!$E:$E,"CAPTURE",PG_Transactions!$AQ:$AQ,1)</f>
        <v>349</v>
      </c>
      <c r="K1452">
        <f t="shared" si="72"/>
        <v>0</v>
      </c>
      <c r="L1452" t="str">
        <f t="shared" si="73"/>
        <v>Amount Match</v>
      </c>
    </row>
    <row r="1453" spans="1:12" hidden="1" x14ac:dyDescent="0.3">
      <c r="A1453" t="s">
        <v>2915</v>
      </c>
      <c r="B1453" s="1">
        <v>46278</v>
      </c>
      <c r="C1453" t="s">
        <v>2916</v>
      </c>
      <c r="D1453" t="s">
        <v>24</v>
      </c>
      <c r="E1453" t="s">
        <v>17</v>
      </c>
      <c r="F1453">
        <v>3397</v>
      </c>
      <c r="G1453" t="s">
        <v>10</v>
      </c>
      <c r="H1453" t="str">
        <f t="shared" si="71"/>
        <v>ORD26001452</v>
      </c>
      <c r="I1453">
        <f>COUNTIFS(PG_Transactions!$AK:$AK,$H1453,PG_Transactions!$E:$E,"CAPTURE",PG_Transactions!$AQ:$AQ,1)</f>
        <v>1</v>
      </c>
      <c r="J1453">
        <f>SUMIFS(PG_Transactions!$G:$G,PG_Transactions!$AK:$AK,$H1453,PG_Transactions!$E:$E,"CAPTURE",PG_Transactions!$AQ:$AQ,1)</f>
        <v>3397</v>
      </c>
      <c r="K1453">
        <f t="shared" si="72"/>
        <v>0</v>
      </c>
      <c r="L1453" t="str">
        <f t="shared" si="73"/>
        <v>Amount Match</v>
      </c>
    </row>
    <row r="1454" spans="1:12" hidden="1" x14ac:dyDescent="0.3">
      <c r="A1454" t="s">
        <v>2917</v>
      </c>
      <c r="B1454" s="1">
        <v>46268</v>
      </c>
      <c r="C1454" t="s">
        <v>2918</v>
      </c>
      <c r="D1454" t="s">
        <v>8</v>
      </c>
      <c r="E1454" t="s">
        <v>33</v>
      </c>
      <c r="F1454">
        <v>10498</v>
      </c>
      <c r="G1454" t="s">
        <v>10</v>
      </c>
      <c r="H1454" t="str">
        <f t="shared" si="71"/>
        <v>ORD26001453</v>
      </c>
      <c r="I1454">
        <f>COUNTIFS(PG_Transactions!$AK:$AK,$H1454,PG_Transactions!$E:$E,"CAPTURE",PG_Transactions!$AQ:$AQ,1)</f>
        <v>1</v>
      </c>
      <c r="J1454">
        <f>SUMIFS(PG_Transactions!$G:$G,PG_Transactions!$AK:$AK,$H1454,PG_Transactions!$E:$E,"CAPTURE",PG_Transactions!$AQ:$AQ,1)</f>
        <v>10498</v>
      </c>
      <c r="K1454">
        <f t="shared" si="72"/>
        <v>0</v>
      </c>
      <c r="L1454" t="str">
        <f t="shared" si="73"/>
        <v>Amount Match</v>
      </c>
    </row>
    <row r="1455" spans="1:12" hidden="1" x14ac:dyDescent="0.3">
      <c r="A1455" t="s">
        <v>2919</v>
      </c>
      <c r="B1455" s="1">
        <v>46290</v>
      </c>
      <c r="C1455" t="s">
        <v>2920</v>
      </c>
      <c r="D1455" t="s">
        <v>51</v>
      </c>
      <c r="E1455" t="s">
        <v>9</v>
      </c>
      <c r="F1455">
        <v>2999</v>
      </c>
      <c r="G1455" t="s">
        <v>105</v>
      </c>
      <c r="H1455" t="str">
        <f t="shared" si="71"/>
        <v>ORD26001454</v>
      </c>
      <c r="I1455">
        <f>COUNTIFS(PG_Transactions!$AK:$AK,$H1455,PG_Transactions!$E:$E,"CAPTURE",PG_Transactions!$AQ:$AQ,1)</f>
        <v>0</v>
      </c>
      <c r="J1455">
        <f>SUMIFS(PG_Transactions!$G:$G,PG_Transactions!$AK:$AK,$H1455,PG_Transactions!$E:$E,"CAPTURE",PG_Transactions!$AQ:$AQ,1)</f>
        <v>0</v>
      </c>
      <c r="K1455">
        <f t="shared" si="72"/>
        <v>-2999</v>
      </c>
      <c r="L1455" t="str">
        <f t="shared" si="73"/>
        <v>No Capture</v>
      </c>
    </row>
    <row r="1456" spans="1:12" hidden="1" x14ac:dyDescent="0.3">
      <c r="A1456" t="s">
        <v>2921</v>
      </c>
      <c r="B1456" s="1">
        <v>46266</v>
      </c>
      <c r="C1456" t="s">
        <v>2922</v>
      </c>
      <c r="D1456" t="s">
        <v>13</v>
      </c>
      <c r="E1456" t="s">
        <v>9</v>
      </c>
      <c r="F1456">
        <v>6498</v>
      </c>
      <c r="G1456" t="s">
        <v>10</v>
      </c>
      <c r="H1456" t="str">
        <f t="shared" si="71"/>
        <v>ORD26001455</v>
      </c>
      <c r="I1456">
        <f>COUNTIFS(PG_Transactions!$AK:$AK,$H1456,PG_Transactions!$E:$E,"CAPTURE",PG_Transactions!$AQ:$AQ,1)</f>
        <v>1</v>
      </c>
      <c r="J1456">
        <f>SUMIFS(PG_Transactions!$G:$G,PG_Transactions!$AK:$AK,$H1456,PG_Transactions!$E:$E,"CAPTURE",PG_Transactions!$AQ:$AQ,1)</f>
        <v>6498</v>
      </c>
      <c r="K1456">
        <f t="shared" si="72"/>
        <v>0</v>
      </c>
      <c r="L1456" t="str">
        <f t="shared" si="73"/>
        <v>Amount Match</v>
      </c>
    </row>
    <row r="1457" spans="1:12" hidden="1" x14ac:dyDescent="0.3">
      <c r="A1457" t="s">
        <v>2923</v>
      </c>
      <c r="B1457" s="1">
        <v>46286</v>
      </c>
      <c r="C1457" t="s">
        <v>2924</v>
      </c>
      <c r="D1457" t="s">
        <v>8</v>
      </c>
      <c r="E1457" t="s">
        <v>33</v>
      </c>
      <c r="F1457">
        <v>349</v>
      </c>
      <c r="G1457" t="s">
        <v>10</v>
      </c>
      <c r="H1457" t="str">
        <f t="shared" si="71"/>
        <v>ORD26001456</v>
      </c>
      <c r="I1457">
        <f>COUNTIFS(PG_Transactions!$AK:$AK,$H1457,PG_Transactions!$E:$E,"CAPTURE",PG_Transactions!$AQ:$AQ,1)</f>
        <v>1</v>
      </c>
      <c r="J1457">
        <f>SUMIFS(PG_Transactions!$G:$G,PG_Transactions!$AK:$AK,$H1457,PG_Transactions!$E:$E,"CAPTURE",PG_Transactions!$AQ:$AQ,1)</f>
        <v>349</v>
      </c>
      <c r="K1457">
        <f t="shared" si="72"/>
        <v>0</v>
      </c>
      <c r="L1457" t="str">
        <f t="shared" si="73"/>
        <v>Amount Match</v>
      </c>
    </row>
    <row r="1458" spans="1:12" hidden="1" x14ac:dyDescent="0.3">
      <c r="A1458" t="s">
        <v>2925</v>
      </c>
      <c r="B1458" s="1">
        <v>46269</v>
      </c>
      <c r="C1458" t="s">
        <v>2926</v>
      </c>
      <c r="D1458" t="s">
        <v>65</v>
      </c>
      <c r="E1458" t="s">
        <v>9</v>
      </c>
      <c r="F1458">
        <v>1798</v>
      </c>
      <c r="G1458" t="s">
        <v>56</v>
      </c>
      <c r="H1458" t="str">
        <f t="shared" si="71"/>
        <v>ORD26001457</v>
      </c>
      <c r="I1458">
        <f>COUNTIFS(PG_Transactions!$AK:$AK,$H1458,PG_Transactions!$E:$E,"CAPTURE",PG_Transactions!$AQ:$AQ,1)</f>
        <v>1</v>
      </c>
      <c r="J1458">
        <f>SUMIFS(PG_Transactions!$G:$G,PG_Transactions!$AK:$AK,$H1458,PG_Transactions!$E:$E,"CAPTURE",PG_Transactions!$AQ:$AQ,1)</f>
        <v>1798</v>
      </c>
      <c r="K1458">
        <f t="shared" si="72"/>
        <v>0</v>
      </c>
      <c r="L1458" t="str">
        <f t="shared" si="73"/>
        <v>Amount Match</v>
      </c>
    </row>
    <row r="1459" spans="1:12" hidden="1" x14ac:dyDescent="0.3">
      <c r="A1459" t="s">
        <v>2927</v>
      </c>
      <c r="B1459" s="1">
        <v>46273</v>
      </c>
      <c r="C1459" t="s">
        <v>2928</v>
      </c>
      <c r="D1459" t="s">
        <v>38</v>
      </c>
      <c r="E1459" t="s">
        <v>9</v>
      </c>
      <c r="F1459">
        <v>299</v>
      </c>
      <c r="G1459" t="s">
        <v>70</v>
      </c>
      <c r="H1459" t="str">
        <f t="shared" si="71"/>
        <v>ORD26001458</v>
      </c>
      <c r="I1459">
        <f>COUNTIFS(PG_Transactions!$AK:$AK,$H1459,PG_Transactions!$E:$E,"CAPTURE",PG_Transactions!$AQ:$AQ,1)</f>
        <v>0</v>
      </c>
      <c r="J1459">
        <f>SUMIFS(PG_Transactions!$G:$G,PG_Transactions!$AK:$AK,$H1459,PG_Transactions!$E:$E,"CAPTURE",PG_Transactions!$AQ:$AQ,1)</f>
        <v>0</v>
      </c>
      <c r="K1459">
        <f t="shared" si="72"/>
        <v>-299</v>
      </c>
      <c r="L1459" t="str">
        <f t="shared" si="73"/>
        <v>No Capture</v>
      </c>
    </row>
    <row r="1460" spans="1:12" hidden="1" x14ac:dyDescent="0.3">
      <c r="A1460" t="s">
        <v>2929</v>
      </c>
      <c r="B1460" s="1">
        <v>46280</v>
      </c>
      <c r="C1460" t="s">
        <v>2930</v>
      </c>
      <c r="D1460" t="s">
        <v>27</v>
      </c>
      <c r="E1460" t="s">
        <v>9</v>
      </c>
      <c r="F1460">
        <v>2499</v>
      </c>
      <c r="G1460" t="s">
        <v>10</v>
      </c>
      <c r="H1460" t="str">
        <f t="shared" si="71"/>
        <v>ORD26001459</v>
      </c>
      <c r="I1460">
        <f>COUNTIFS(PG_Transactions!$AK:$AK,$H1460,PG_Transactions!$E:$E,"CAPTURE",PG_Transactions!$AQ:$AQ,1)</f>
        <v>1</v>
      </c>
      <c r="J1460">
        <f>SUMIFS(PG_Transactions!$G:$G,PG_Transactions!$AK:$AK,$H1460,PG_Transactions!$E:$E,"CAPTURE",PG_Transactions!$AQ:$AQ,1)</f>
        <v>2499</v>
      </c>
      <c r="K1460">
        <f t="shared" si="72"/>
        <v>0</v>
      </c>
      <c r="L1460" t="str">
        <f t="shared" si="73"/>
        <v>Amount Match</v>
      </c>
    </row>
    <row r="1461" spans="1:12" hidden="1" x14ac:dyDescent="0.3">
      <c r="A1461" t="s">
        <v>2931</v>
      </c>
      <c r="B1461" s="1">
        <v>46283</v>
      </c>
      <c r="C1461" t="s">
        <v>2932</v>
      </c>
      <c r="D1461" t="s">
        <v>65</v>
      </c>
      <c r="E1461" t="s">
        <v>33</v>
      </c>
      <c r="F1461">
        <v>4098</v>
      </c>
      <c r="G1461" t="s">
        <v>10</v>
      </c>
      <c r="H1461" t="str">
        <f t="shared" si="71"/>
        <v>ORD26001460</v>
      </c>
      <c r="I1461">
        <f>COUNTIFS(PG_Transactions!$AK:$AK,$H1461,PG_Transactions!$E:$E,"CAPTURE",PG_Transactions!$AQ:$AQ,1)</f>
        <v>1</v>
      </c>
      <c r="J1461">
        <f>SUMIFS(PG_Transactions!$G:$G,PG_Transactions!$AK:$AK,$H1461,PG_Transactions!$E:$E,"CAPTURE",PG_Transactions!$AQ:$AQ,1)</f>
        <v>4098</v>
      </c>
      <c r="K1461">
        <f t="shared" si="72"/>
        <v>0</v>
      </c>
      <c r="L1461" t="str">
        <f t="shared" si="73"/>
        <v>Amount Match</v>
      </c>
    </row>
    <row r="1462" spans="1:12" hidden="1" x14ac:dyDescent="0.3">
      <c r="A1462" t="s">
        <v>2933</v>
      </c>
      <c r="B1462" s="1">
        <v>46272</v>
      </c>
      <c r="C1462" t="s">
        <v>2934</v>
      </c>
      <c r="D1462" t="s">
        <v>27</v>
      </c>
      <c r="E1462" t="s">
        <v>9</v>
      </c>
      <c r="F1462">
        <v>799</v>
      </c>
      <c r="G1462" t="s">
        <v>10</v>
      </c>
      <c r="H1462" t="str">
        <f t="shared" si="71"/>
        <v>ORD26001461</v>
      </c>
      <c r="I1462">
        <f>COUNTIFS(PG_Transactions!$AK:$AK,$H1462,PG_Transactions!$E:$E,"CAPTURE",PG_Transactions!$AQ:$AQ,1)</f>
        <v>1</v>
      </c>
      <c r="J1462">
        <f>SUMIFS(PG_Transactions!$G:$G,PG_Transactions!$AK:$AK,$H1462,PG_Transactions!$E:$E,"CAPTURE",PG_Transactions!$AQ:$AQ,1)</f>
        <v>799</v>
      </c>
      <c r="K1462">
        <f t="shared" si="72"/>
        <v>0</v>
      </c>
      <c r="L1462" t="str">
        <f t="shared" si="73"/>
        <v>Amount Match</v>
      </c>
    </row>
    <row r="1463" spans="1:12" hidden="1" x14ac:dyDescent="0.3">
      <c r="A1463" t="s">
        <v>2935</v>
      </c>
      <c r="B1463" s="1">
        <v>46283</v>
      </c>
      <c r="C1463" t="s">
        <v>2936</v>
      </c>
      <c r="D1463" t="s">
        <v>16</v>
      </c>
      <c r="E1463" t="s">
        <v>9</v>
      </c>
      <c r="F1463">
        <v>2499</v>
      </c>
      <c r="G1463" t="s">
        <v>10</v>
      </c>
      <c r="H1463" t="str">
        <f t="shared" si="71"/>
        <v>ORD26001462</v>
      </c>
      <c r="I1463">
        <f>COUNTIFS(PG_Transactions!$AK:$AK,$H1463,PG_Transactions!$E:$E,"CAPTURE",PG_Transactions!$AQ:$AQ,1)</f>
        <v>1</v>
      </c>
      <c r="J1463">
        <f>SUMIFS(PG_Transactions!$G:$G,PG_Transactions!$AK:$AK,$H1463,PG_Transactions!$E:$E,"CAPTURE",PG_Transactions!$AQ:$AQ,1)</f>
        <v>2499</v>
      </c>
      <c r="K1463">
        <f t="shared" si="72"/>
        <v>0</v>
      </c>
      <c r="L1463" t="str">
        <f t="shared" si="73"/>
        <v>Amount Match</v>
      </c>
    </row>
    <row r="1464" spans="1:12" hidden="1" x14ac:dyDescent="0.3">
      <c r="A1464" t="s">
        <v>2937</v>
      </c>
      <c r="B1464" s="1">
        <v>46268</v>
      </c>
      <c r="C1464" t="s">
        <v>2938</v>
      </c>
      <c r="D1464" t="s">
        <v>24</v>
      </c>
      <c r="E1464" t="s">
        <v>44</v>
      </c>
      <c r="F1464">
        <v>1598</v>
      </c>
      <c r="G1464" t="s">
        <v>10</v>
      </c>
      <c r="H1464" t="str">
        <f t="shared" si="71"/>
        <v>ORD26001463</v>
      </c>
      <c r="I1464">
        <f>COUNTIFS(PG_Transactions!$AK:$AK,$H1464,PG_Transactions!$E:$E,"CAPTURE",PG_Transactions!$AQ:$AQ,1)</f>
        <v>1</v>
      </c>
      <c r="J1464">
        <f>SUMIFS(PG_Transactions!$G:$G,PG_Transactions!$AK:$AK,$H1464,PG_Transactions!$E:$E,"CAPTURE",PG_Transactions!$AQ:$AQ,1)</f>
        <v>1598</v>
      </c>
      <c r="K1464">
        <f t="shared" si="72"/>
        <v>0</v>
      </c>
      <c r="L1464" t="str">
        <f t="shared" si="73"/>
        <v>Amount Match</v>
      </c>
    </row>
    <row r="1465" spans="1:12" hidden="1" x14ac:dyDescent="0.3">
      <c r="A1465" t="s">
        <v>2939</v>
      </c>
      <c r="B1465" s="1">
        <v>46268</v>
      </c>
      <c r="C1465" t="s">
        <v>2940</v>
      </c>
      <c r="D1465" t="s">
        <v>13</v>
      </c>
      <c r="E1465" t="s">
        <v>17</v>
      </c>
      <c r="F1465">
        <v>2999</v>
      </c>
      <c r="G1465" t="s">
        <v>10</v>
      </c>
      <c r="H1465" t="str">
        <f t="shared" si="71"/>
        <v>ORD26001464</v>
      </c>
      <c r="I1465">
        <f>COUNTIFS(PG_Transactions!$AK:$AK,$H1465,PG_Transactions!$E:$E,"CAPTURE",PG_Transactions!$AQ:$AQ,1)</f>
        <v>1</v>
      </c>
      <c r="J1465">
        <f>SUMIFS(PG_Transactions!$G:$G,PG_Transactions!$AK:$AK,$H1465,PG_Transactions!$E:$E,"CAPTURE",PG_Transactions!$AQ:$AQ,1)</f>
        <v>2999</v>
      </c>
      <c r="K1465">
        <f t="shared" si="72"/>
        <v>0</v>
      </c>
      <c r="L1465" t="str">
        <f t="shared" si="73"/>
        <v>Amount Match</v>
      </c>
    </row>
    <row r="1466" spans="1:12" hidden="1" x14ac:dyDescent="0.3">
      <c r="A1466" t="s">
        <v>2941</v>
      </c>
      <c r="B1466" s="1">
        <v>46268</v>
      </c>
      <c r="C1466" t="s">
        <v>2942</v>
      </c>
      <c r="D1466" t="s">
        <v>27</v>
      </c>
      <c r="E1466" t="s">
        <v>9</v>
      </c>
      <c r="F1466">
        <v>7297</v>
      </c>
      <c r="G1466" t="s">
        <v>10</v>
      </c>
      <c r="H1466" t="str">
        <f t="shared" si="71"/>
        <v>ORD26001465</v>
      </c>
      <c r="I1466">
        <f>COUNTIFS(PG_Transactions!$AK:$AK,$H1466,PG_Transactions!$E:$E,"CAPTURE",PG_Transactions!$AQ:$AQ,1)</f>
        <v>1</v>
      </c>
      <c r="J1466">
        <f>SUMIFS(PG_Transactions!$G:$G,PG_Transactions!$AK:$AK,$H1466,PG_Transactions!$E:$E,"CAPTURE",PG_Transactions!$AQ:$AQ,1)</f>
        <v>7297</v>
      </c>
      <c r="K1466">
        <f t="shared" si="72"/>
        <v>0</v>
      </c>
      <c r="L1466" t="str">
        <f t="shared" si="73"/>
        <v>Amount Match</v>
      </c>
    </row>
    <row r="1467" spans="1:12" hidden="1" x14ac:dyDescent="0.3">
      <c r="A1467" t="s">
        <v>2943</v>
      </c>
      <c r="B1467" s="1">
        <v>46287</v>
      </c>
      <c r="C1467" t="s">
        <v>2944</v>
      </c>
      <c r="D1467" t="s">
        <v>16</v>
      </c>
      <c r="E1467" t="s">
        <v>33</v>
      </c>
      <c r="F1467">
        <v>12297</v>
      </c>
      <c r="G1467" t="s">
        <v>10</v>
      </c>
      <c r="H1467" t="str">
        <f t="shared" si="71"/>
        <v>ORD26001466</v>
      </c>
      <c r="I1467">
        <f>COUNTIFS(PG_Transactions!$AK:$AK,$H1467,PG_Transactions!$E:$E,"CAPTURE",PG_Transactions!$AQ:$AQ,1)</f>
        <v>1</v>
      </c>
      <c r="J1467">
        <f>SUMIFS(PG_Transactions!$G:$G,PG_Transactions!$AK:$AK,$H1467,PG_Transactions!$E:$E,"CAPTURE",PG_Transactions!$AQ:$AQ,1)</f>
        <v>12297</v>
      </c>
      <c r="K1467">
        <f t="shared" si="72"/>
        <v>0</v>
      </c>
      <c r="L1467" t="str">
        <f t="shared" si="73"/>
        <v>Amount Match</v>
      </c>
    </row>
    <row r="1468" spans="1:12" hidden="1" x14ac:dyDescent="0.3">
      <c r="A1468" t="s">
        <v>2945</v>
      </c>
      <c r="B1468" s="1">
        <v>46278</v>
      </c>
      <c r="C1468" t="s">
        <v>2946</v>
      </c>
      <c r="D1468" t="s">
        <v>8</v>
      </c>
      <c r="E1468" t="s">
        <v>9</v>
      </c>
      <c r="F1468">
        <v>2499</v>
      </c>
      <c r="G1468" t="s">
        <v>10</v>
      </c>
      <c r="H1468" t="str">
        <f t="shared" si="71"/>
        <v>ORD26001467</v>
      </c>
      <c r="I1468">
        <f>COUNTIFS(PG_Transactions!$AK:$AK,$H1468,PG_Transactions!$E:$E,"CAPTURE",PG_Transactions!$AQ:$AQ,1)</f>
        <v>1</v>
      </c>
      <c r="J1468">
        <f>SUMIFS(PG_Transactions!$G:$G,PG_Transactions!$AK:$AK,$H1468,PG_Transactions!$E:$E,"CAPTURE",PG_Transactions!$AQ:$AQ,1)</f>
        <v>2499</v>
      </c>
      <c r="K1468">
        <f t="shared" si="72"/>
        <v>0</v>
      </c>
      <c r="L1468" t="str">
        <f t="shared" si="73"/>
        <v>Amount Match</v>
      </c>
    </row>
    <row r="1469" spans="1:12" hidden="1" x14ac:dyDescent="0.3">
      <c r="A1469" t="s">
        <v>2947</v>
      </c>
      <c r="B1469" s="1">
        <v>46287</v>
      </c>
      <c r="C1469" t="s">
        <v>2948</v>
      </c>
      <c r="D1469" t="s">
        <v>32</v>
      </c>
      <c r="E1469" t="s">
        <v>9</v>
      </c>
      <c r="F1469">
        <v>1648</v>
      </c>
      <c r="G1469" t="s">
        <v>10</v>
      </c>
      <c r="H1469" t="str">
        <f t="shared" si="71"/>
        <v>ORD26001468</v>
      </c>
      <c r="I1469">
        <f>COUNTIFS(PG_Transactions!$AK:$AK,$H1469,PG_Transactions!$E:$E,"CAPTURE",PG_Transactions!$AQ:$AQ,1)</f>
        <v>1</v>
      </c>
      <c r="J1469">
        <f>SUMIFS(PG_Transactions!$G:$G,PG_Transactions!$AK:$AK,$H1469,PG_Transactions!$E:$E,"CAPTURE",PG_Transactions!$AQ:$AQ,1)</f>
        <v>1648</v>
      </c>
      <c r="K1469">
        <f t="shared" si="72"/>
        <v>0</v>
      </c>
      <c r="L1469" t="str">
        <f t="shared" si="73"/>
        <v>Amount Match</v>
      </c>
    </row>
    <row r="1470" spans="1:12" hidden="1" x14ac:dyDescent="0.3">
      <c r="A1470" t="s">
        <v>2949</v>
      </c>
      <c r="B1470" s="1">
        <v>46270</v>
      </c>
      <c r="C1470" t="s">
        <v>2950</v>
      </c>
      <c r="D1470" t="s">
        <v>16</v>
      </c>
      <c r="E1470" t="s">
        <v>9</v>
      </c>
      <c r="F1470">
        <v>799</v>
      </c>
      <c r="G1470" t="s">
        <v>10</v>
      </c>
      <c r="H1470" t="str">
        <f t="shared" si="71"/>
        <v>ORD26001469</v>
      </c>
      <c r="I1470">
        <f>COUNTIFS(PG_Transactions!$AK:$AK,$H1470,PG_Transactions!$E:$E,"CAPTURE",PG_Transactions!$AQ:$AQ,1)</f>
        <v>1</v>
      </c>
      <c r="J1470">
        <f>SUMIFS(PG_Transactions!$G:$G,PG_Transactions!$AK:$AK,$H1470,PG_Transactions!$E:$E,"CAPTURE",PG_Transactions!$AQ:$AQ,1)</f>
        <v>799</v>
      </c>
      <c r="K1470">
        <f t="shared" si="72"/>
        <v>0</v>
      </c>
      <c r="L1470" t="str">
        <f t="shared" si="73"/>
        <v>Amount Match</v>
      </c>
    </row>
    <row r="1471" spans="1:12" hidden="1" x14ac:dyDescent="0.3">
      <c r="A1471" t="s">
        <v>2951</v>
      </c>
      <c r="B1471" s="1">
        <v>46269</v>
      </c>
      <c r="C1471" t="s">
        <v>2952</v>
      </c>
      <c r="D1471" t="s">
        <v>24</v>
      </c>
      <c r="E1471" t="s">
        <v>33</v>
      </c>
      <c r="F1471">
        <v>499</v>
      </c>
      <c r="G1471" t="s">
        <v>10</v>
      </c>
      <c r="H1471" t="str">
        <f t="shared" si="71"/>
        <v>ORD26001470</v>
      </c>
      <c r="I1471">
        <f>COUNTIFS(PG_Transactions!$AK:$AK,$H1471,PG_Transactions!$E:$E,"CAPTURE",PG_Transactions!$AQ:$AQ,1)</f>
        <v>1</v>
      </c>
      <c r="J1471">
        <f>SUMIFS(PG_Transactions!$G:$G,PG_Transactions!$AK:$AK,$H1471,PG_Transactions!$E:$E,"CAPTURE",PG_Transactions!$AQ:$AQ,1)</f>
        <v>499</v>
      </c>
      <c r="K1471">
        <f t="shared" si="72"/>
        <v>0</v>
      </c>
      <c r="L1471" t="str">
        <f t="shared" si="73"/>
        <v>Amount Match</v>
      </c>
    </row>
    <row r="1472" spans="1:12" hidden="1" x14ac:dyDescent="0.3">
      <c r="A1472" t="s">
        <v>2953</v>
      </c>
      <c r="B1472" s="1">
        <v>46269</v>
      </c>
      <c r="C1472" t="s">
        <v>2954</v>
      </c>
      <c r="D1472" t="s">
        <v>27</v>
      </c>
      <c r="E1472" t="s">
        <v>9</v>
      </c>
      <c r="F1472">
        <v>4498</v>
      </c>
      <c r="G1472" t="s">
        <v>10</v>
      </c>
      <c r="H1472" t="str">
        <f t="shared" si="71"/>
        <v>ORD26001471</v>
      </c>
      <c r="I1472">
        <f>COUNTIFS(PG_Transactions!$AK:$AK,$H1472,PG_Transactions!$E:$E,"CAPTURE",PG_Transactions!$AQ:$AQ,1)</f>
        <v>1</v>
      </c>
      <c r="J1472">
        <f>SUMIFS(PG_Transactions!$G:$G,PG_Transactions!$AK:$AK,$H1472,PG_Transactions!$E:$E,"CAPTURE",PG_Transactions!$AQ:$AQ,1)</f>
        <v>4498</v>
      </c>
      <c r="K1472">
        <f t="shared" si="72"/>
        <v>0</v>
      </c>
      <c r="L1472" t="str">
        <f t="shared" si="73"/>
        <v>Amount Match</v>
      </c>
    </row>
    <row r="1473" spans="1:12" hidden="1" x14ac:dyDescent="0.3">
      <c r="A1473" t="s">
        <v>2955</v>
      </c>
      <c r="B1473" s="1">
        <v>46269</v>
      </c>
      <c r="C1473" t="s">
        <v>2956</v>
      </c>
      <c r="D1473" t="s">
        <v>41</v>
      </c>
      <c r="E1473" t="s">
        <v>17</v>
      </c>
      <c r="F1473">
        <v>499</v>
      </c>
      <c r="G1473" t="s">
        <v>10</v>
      </c>
      <c r="H1473" t="str">
        <f t="shared" si="71"/>
        <v>ORD26001472</v>
      </c>
      <c r="I1473">
        <f>COUNTIFS(PG_Transactions!$AK:$AK,$H1473,PG_Transactions!$E:$E,"CAPTURE",PG_Transactions!$AQ:$AQ,1)</f>
        <v>1</v>
      </c>
      <c r="J1473">
        <f>SUMIFS(PG_Transactions!$G:$G,PG_Transactions!$AK:$AK,$H1473,PG_Transactions!$E:$E,"CAPTURE",PG_Transactions!$AQ:$AQ,1)</f>
        <v>499</v>
      </c>
      <c r="K1473">
        <f t="shared" si="72"/>
        <v>0</v>
      </c>
      <c r="L1473" t="str">
        <f t="shared" si="73"/>
        <v>Amount Match</v>
      </c>
    </row>
    <row r="1474" spans="1:12" hidden="1" x14ac:dyDescent="0.3">
      <c r="A1474" t="s">
        <v>2957</v>
      </c>
      <c r="B1474" s="1">
        <v>46291</v>
      </c>
      <c r="C1474" t="s">
        <v>2958</v>
      </c>
      <c r="D1474" t="s">
        <v>24</v>
      </c>
      <c r="E1474" t="s">
        <v>44</v>
      </c>
      <c r="F1474">
        <v>9797</v>
      </c>
      <c r="G1474" t="s">
        <v>10</v>
      </c>
      <c r="H1474" t="str">
        <f t="shared" si="71"/>
        <v>ORD26001473</v>
      </c>
      <c r="I1474">
        <f>COUNTIFS(PG_Transactions!$AK:$AK,$H1474,PG_Transactions!$E:$E,"CAPTURE",PG_Transactions!$AQ:$AQ,1)</f>
        <v>1</v>
      </c>
      <c r="J1474">
        <f>SUMIFS(PG_Transactions!$G:$G,PG_Transactions!$AK:$AK,$H1474,PG_Transactions!$E:$E,"CAPTURE",PG_Transactions!$AQ:$AQ,1)</f>
        <v>9797</v>
      </c>
      <c r="K1474">
        <f t="shared" si="72"/>
        <v>0</v>
      </c>
      <c r="L1474" t="str">
        <f t="shared" si="73"/>
        <v>Amount Match</v>
      </c>
    </row>
    <row r="1475" spans="1:12" hidden="1" x14ac:dyDescent="0.3">
      <c r="A1475" t="s">
        <v>2959</v>
      </c>
      <c r="B1475" s="1">
        <v>46284</v>
      </c>
      <c r="C1475" t="s">
        <v>2960</v>
      </c>
      <c r="D1475" t="s">
        <v>51</v>
      </c>
      <c r="E1475" t="s">
        <v>9</v>
      </c>
      <c r="F1475">
        <v>799</v>
      </c>
      <c r="G1475" t="s">
        <v>10</v>
      </c>
      <c r="H1475" t="str">
        <f t="shared" ref="H1475:H1538" si="74">UPPER(SUBSTITUTE(TRIM(A1475),"-",""))</f>
        <v>ORD26001474</v>
      </c>
      <c r="I1475">
        <f>COUNTIFS(PG_Transactions!$AK:$AK,$H1475,PG_Transactions!$E:$E,"CAPTURE",PG_Transactions!$AQ:$AQ,1)</f>
        <v>1</v>
      </c>
      <c r="J1475">
        <f>SUMIFS(PG_Transactions!$G:$G,PG_Transactions!$AK:$AK,$H1475,PG_Transactions!$E:$E,"CAPTURE",PG_Transactions!$AQ:$AQ,1)</f>
        <v>799</v>
      </c>
      <c r="K1475">
        <f t="shared" ref="K1475:K1538" si="75">ROUND(J1475-F1475,2)</f>
        <v>0</v>
      </c>
      <c r="L1475" t="str">
        <f t="shared" ref="L1475:L1538" si="76">IF(I1475=0,"No Capture",IF(I1475&gt;1,"Multiple Capture Rows - Review",IF(ABS(K1475)&lt;0.01,"Amount Match",IF(K1475&lt;0,"Captured Less Than Order","Captured More Than Order"))))</f>
        <v>Amount Match</v>
      </c>
    </row>
    <row r="1476" spans="1:12" hidden="1" x14ac:dyDescent="0.3">
      <c r="A1476" t="s">
        <v>2961</v>
      </c>
      <c r="B1476" s="1">
        <v>46270</v>
      </c>
      <c r="C1476" t="s">
        <v>2962</v>
      </c>
      <c r="D1476" t="s">
        <v>41</v>
      </c>
      <c r="E1476" t="s">
        <v>44</v>
      </c>
      <c r="F1476">
        <v>5998</v>
      </c>
      <c r="G1476" t="s">
        <v>10</v>
      </c>
      <c r="H1476" t="str">
        <f t="shared" si="74"/>
        <v>ORD26001475</v>
      </c>
      <c r="I1476">
        <f>COUNTIFS(PG_Transactions!$AK:$AK,$H1476,PG_Transactions!$E:$E,"CAPTURE",PG_Transactions!$AQ:$AQ,1)</f>
        <v>1</v>
      </c>
      <c r="J1476">
        <f>SUMIFS(PG_Transactions!$G:$G,PG_Transactions!$AK:$AK,$H1476,PG_Transactions!$E:$E,"CAPTURE",PG_Transactions!$AQ:$AQ,1)</f>
        <v>5998</v>
      </c>
      <c r="K1476">
        <f t="shared" si="75"/>
        <v>0</v>
      </c>
      <c r="L1476" t="str">
        <f t="shared" si="76"/>
        <v>Amount Match</v>
      </c>
    </row>
    <row r="1477" spans="1:12" hidden="1" x14ac:dyDescent="0.3">
      <c r="A1477" t="s">
        <v>2963</v>
      </c>
      <c r="B1477" s="1">
        <v>46288</v>
      </c>
      <c r="C1477" t="s">
        <v>2964</v>
      </c>
      <c r="D1477" t="s">
        <v>24</v>
      </c>
      <c r="E1477" t="s">
        <v>17</v>
      </c>
      <c r="F1477">
        <v>2999</v>
      </c>
      <c r="G1477" t="s">
        <v>10</v>
      </c>
      <c r="H1477" t="str">
        <f t="shared" si="74"/>
        <v>ORD26001476</v>
      </c>
      <c r="I1477">
        <f>COUNTIFS(PG_Transactions!$AK:$AK,$H1477,PG_Transactions!$E:$E,"CAPTURE",PG_Transactions!$AQ:$AQ,1)</f>
        <v>1</v>
      </c>
      <c r="J1477">
        <f>SUMIFS(PG_Transactions!$G:$G,PG_Transactions!$AK:$AK,$H1477,PG_Transactions!$E:$E,"CAPTURE",PG_Transactions!$AQ:$AQ,1)</f>
        <v>2999</v>
      </c>
      <c r="K1477">
        <f t="shared" si="75"/>
        <v>0</v>
      </c>
      <c r="L1477" t="str">
        <f t="shared" si="76"/>
        <v>Amount Match</v>
      </c>
    </row>
    <row r="1478" spans="1:12" hidden="1" x14ac:dyDescent="0.3">
      <c r="A1478" t="s">
        <v>2965</v>
      </c>
      <c r="B1478" s="1">
        <v>46277</v>
      </c>
      <c r="C1478" t="s">
        <v>2966</v>
      </c>
      <c r="D1478" t="s">
        <v>32</v>
      </c>
      <c r="E1478" t="s">
        <v>9</v>
      </c>
      <c r="F1478">
        <v>2598</v>
      </c>
      <c r="G1478" t="s">
        <v>10</v>
      </c>
      <c r="H1478" t="str">
        <f t="shared" si="74"/>
        <v>ORD26001477</v>
      </c>
      <c r="I1478">
        <f>COUNTIFS(PG_Transactions!$AK:$AK,$H1478,PG_Transactions!$E:$E,"CAPTURE",PG_Transactions!$AQ:$AQ,1)</f>
        <v>1</v>
      </c>
      <c r="J1478">
        <f>SUMIFS(PG_Transactions!$G:$G,PG_Transactions!$AK:$AK,$H1478,PG_Transactions!$E:$E,"CAPTURE",PG_Transactions!$AQ:$AQ,1)</f>
        <v>2598</v>
      </c>
      <c r="K1478">
        <f t="shared" si="75"/>
        <v>0</v>
      </c>
      <c r="L1478" t="str">
        <f t="shared" si="76"/>
        <v>Amount Match</v>
      </c>
    </row>
    <row r="1479" spans="1:12" hidden="1" x14ac:dyDescent="0.3">
      <c r="A1479" t="s">
        <v>2967</v>
      </c>
      <c r="B1479" s="1">
        <v>46286</v>
      </c>
      <c r="C1479" t="s">
        <v>2968</v>
      </c>
      <c r="D1479" t="s">
        <v>8</v>
      </c>
      <c r="E1479" t="s">
        <v>9</v>
      </c>
      <c r="F1479">
        <v>799</v>
      </c>
      <c r="G1479" t="s">
        <v>10</v>
      </c>
      <c r="H1479" t="str">
        <f t="shared" si="74"/>
        <v>ORD26001478</v>
      </c>
      <c r="I1479">
        <f>COUNTIFS(PG_Transactions!$AK:$AK,$H1479,PG_Transactions!$E:$E,"CAPTURE",PG_Transactions!$AQ:$AQ,1)</f>
        <v>1</v>
      </c>
      <c r="J1479">
        <f>SUMIFS(PG_Transactions!$G:$G,PG_Transactions!$AK:$AK,$H1479,PG_Transactions!$E:$E,"CAPTURE",PG_Transactions!$AQ:$AQ,1)</f>
        <v>799</v>
      </c>
      <c r="K1479">
        <f t="shared" si="75"/>
        <v>0</v>
      </c>
      <c r="L1479" t="str">
        <f t="shared" si="76"/>
        <v>Amount Match</v>
      </c>
    </row>
    <row r="1480" spans="1:12" hidden="1" x14ac:dyDescent="0.3">
      <c r="A1480" t="s">
        <v>2969</v>
      </c>
      <c r="B1480" s="1">
        <v>46268</v>
      </c>
      <c r="C1480" t="s">
        <v>2970</v>
      </c>
      <c r="D1480" t="s">
        <v>38</v>
      </c>
      <c r="E1480" t="s">
        <v>9</v>
      </c>
      <c r="F1480">
        <v>1447</v>
      </c>
      <c r="G1480" t="s">
        <v>10</v>
      </c>
      <c r="H1480" t="str">
        <f t="shared" si="74"/>
        <v>ORD26001479</v>
      </c>
      <c r="I1480">
        <f>COUNTIFS(PG_Transactions!$AK:$AK,$H1480,PG_Transactions!$E:$E,"CAPTURE",PG_Transactions!$AQ:$AQ,1)</f>
        <v>1</v>
      </c>
      <c r="J1480">
        <f>SUMIFS(PG_Transactions!$G:$G,PG_Transactions!$AK:$AK,$H1480,PG_Transactions!$E:$E,"CAPTURE",PG_Transactions!$AQ:$AQ,1)</f>
        <v>1447</v>
      </c>
      <c r="K1480">
        <f t="shared" si="75"/>
        <v>0</v>
      </c>
      <c r="L1480" t="str">
        <f t="shared" si="76"/>
        <v>Amount Match</v>
      </c>
    </row>
    <row r="1481" spans="1:12" x14ac:dyDescent="0.3">
      <c r="A1481" t="s">
        <v>2971</v>
      </c>
      <c r="B1481" s="1">
        <v>46295</v>
      </c>
      <c r="C1481" t="s">
        <v>2972</v>
      </c>
      <c r="D1481" t="s">
        <v>38</v>
      </c>
      <c r="E1481" t="s">
        <v>44</v>
      </c>
      <c r="F1481" s="2">
        <v>12998</v>
      </c>
      <c r="G1481" t="s">
        <v>10</v>
      </c>
      <c r="H1481" t="str">
        <f t="shared" si="74"/>
        <v>ORD26001480</v>
      </c>
      <c r="I1481">
        <f>COUNTIFS(PG_Transactions!$AK:$AK,$H1481,PG_Transactions!$E:$E,"CAPTURE",PG_Transactions!$AQ:$AQ,1)</f>
        <v>2</v>
      </c>
      <c r="J1481">
        <f>SUMIFS(PG_Transactions!$G:$G,PG_Transactions!$AK:$AK,$H1481,PG_Transactions!$E:$E,"CAPTURE",PG_Transactions!$AQ:$AQ,1)</f>
        <v>25996</v>
      </c>
      <c r="K1481">
        <f t="shared" si="75"/>
        <v>12998</v>
      </c>
      <c r="L1481" t="str">
        <f t="shared" si="76"/>
        <v>Multiple Capture Rows - Review</v>
      </c>
    </row>
    <row r="1482" spans="1:12" hidden="1" x14ac:dyDescent="0.3">
      <c r="A1482" t="s">
        <v>2973</v>
      </c>
      <c r="B1482" s="1">
        <v>46295</v>
      </c>
      <c r="C1482" t="s">
        <v>2974</v>
      </c>
      <c r="D1482" t="s">
        <v>8</v>
      </c>
      <c r="E1482" t="s">
        <v>44</v>
      </c>
      <c r="F1482">
        <v>3497</v>
      </c>
      <c r="G1482" t="s">
        <v>10</v>
      </c>
      <c r="H1482" t="str">
        <f t="shared" si="74"/>
        <v>ORD26001481</v>
      </c>
      <c r="I1482">
        <f>COUNTIFS(PG_Transactions!$AK:$AK,$H1482,PG_Transactions!$E:$E,"CAPTURE",PG_Transactions!$AQ:$AQ,1)</f>
        <v>1</v>
      </c>
      <c r="J1482">
        <f>SUMIFS(PG_Transactions!$G:$G,PG_Transactions!$AK:$AK,$H1482,PG_Transactions!$E:$E,"CAPTURE",PG_Transactions!$AQ:$AQ,1)</f>
        <v>3497</v>
      </c>
      <c r="K1482">
        <f t="shared" si="75"/>
        <v>0</v>
      </c>
      <c r="L1482" t="str">
        <f t="shared" si="76"/>
        <v>Amount Match</v>
      </c>
    </row>
    <row r="1483" spans="1:12" hidden="1" x14ac:dyDescent="0.3">
      <c r="A1483" t="s">
        <v>2975</v>
      </c>
      <c r="B1483" s="1">
        <v>46278</v>
      </c>
      <c r="C1483" t="s">
        <v>2976</v>
      </c>
      <c r="D1483" t="s">
        <v>16</v>
      </c>
      <c r="E1483" t="s">
        <v>33</v>
      </c>
      <c r="F1483">
        <v>2499</v>
      </c>
      <c r="G1483" t="s">
        <v>10</v>
      </c>
      <c r="H1483" t="str">
        <f t="shared" si="74"/>
        <v>ORD26001482</v>
      </c>
      <c r="I1483">
        <f>COUNTIFS(PG_Transactions!$AK:$AK,$H1483,PG_Transactions!$E:$E,"CAPTURE",PG_Transactions!$AQ:$AQ,1)</f>
        <v>1</v>
      </c>
      <c r="J1483">
        <f>SUMIFS(PG_Transactions!$G:$G,PG_Transactions!$AK:$AK,$H1483,PG_Transactions!$E:$E,"CAPTURE",PG_Transactions!$AQ:$AQ,1)</f>
        <v>2499</v>
      </c>
      <c r="K1483">
        <f t="shared" si="75"/>
        <v>0</v>
      </c>
      <c r="L1483" t="str">
        <f t="shared" si="76"/>
        <v>Amount Match</v>
      </c>
    </row>
    <row r="1484" spans="1:12" hidden="1" x14ac:dyDescent="0.3">
      <c r="A1484" t="s">
        <v>2977</v>
      </c>
      <c r="B1484" s="1">
        <v>46288</v>
      </c>
      <c r="C1484" t="s">
        <v>2978</v>
      </c>
      <c r="D1484" t="s">
        <v>27</v>
      </c>
      <c r="E1484" t="s">
        <v>17</v>
      </c>
      <c r="F1484">
        <v>4498</v>
      </c>
      <c r="G1484" t="s">
        <v>10</v>
      </c>
      <c r="H1484" t="str">
        <f t="shared" si="74"/>
        <v>ORD26001483</v>
      </c>
      <c r="I1484">
        <f>COUNTIFS(PG_Transactions!$AK:$AK,$H1484,PG_Transactions!$E:$E,"CAPTURE",PG_Transactions!$AQ:$AQ,1)</f>
        <v>1</v>
      </c>
      <c r="J1484">
        <f>SUMIFS(PG_Transactions!$G:$G,PG_Transactions!$AK:$AK,$H1484,PG_Transactions!$E:$E,"CAPTURE",PG_Transactions!$AQ:$AQ,1)</f>
        <v>4498</v>
      </c>
      <c r="K1484">
        <f t="shared" si="75"/>
        <v>0</v>
      </c>
      <c r="L1484" t="str">
        <f t="shared" si="76"/>
        <v>Amount Match</v>
      </c>
    </row>
    <row r="1485" spans="1:12" hidden="1" x14ac:dyDescent="0.3">
      <c r="A1485" t="s">
        <v>2979</v>
      </c>
      <c r="B1485" s="1">
        <v>46267</v>
      </c>
      <c r="C1485" t="s">
        <v>2980</v>
      </c>
      <c r="E1485" t="s">
        <v>44</v>
      </c>
      <c r="F1485">
        <v>1998</v>
      </c>
      <c r="G1485" t="s">
        <v>10</v>
      </c>
      <c r="H1485" t="str">
        <f t="shared" si="74"/>
        <v>ORD26001484</v>
      </c>
      <c r="I1485">
        <f>COUNTIFS(PG_Transactions!$AK:$AK,$H1485,PG_Transactions!$E:$E,"CAPTURE",PG_Transactions!$AQ:$AQ,1)</f>
        <v>1</v>
      </c>
      <c r="J1485">
        <f>SUMIFS(PG_Transactions!$G:$G,PG_Transactions!$AK:$AK,$H1485,PG_Transactions!$E:$E,"CAPTURE",PG_Transactions!$AQ:$AQ,1)</f>
        <v>1998</v>
      </c>
      <c r="K1485">
        <f t="shared" si="75"/>
        <v>0</v>
      </c>
      <c r="L1485" t="str">
        <f t="shared" si="76"/>
        <v>Amount Match</v>
      </c>
    </row>
    <row r="1486" spans="1:12" hidden="1" x14ac:dyDescent="0.3">
      <c r="A1486" t="s">
        <v>2981</v>
      </c>
      <c r="B1486" s="1">
        <v>46271</v>
      </c>
      <c r="C1486" t="s">
        <v>2982</v>
      </c>
      <c r="D1486" t="s">
        <v>16</v>
      </c>
      <c r="E1486" t="s">
        <v>9</v>
      </c>
      <c r="F1486">
        <v>999</v>
      </c>
      <c r="G1486" t="s">
        <v>10</v>
      </c>
      <c r="H1486" t="str">
        <f t="shared" si="74"/>
        <v>ORD26001485</v>
      </c>
      <c r="I1486">
        <f>COUNTIFS(PG_Transactions!$AK:$AK,$H1486,PG_Transactions!$E:$E,"CAPTURE",PG_Transactions!$AQ:$AQ,1)</f>
        <v>1</v>
      </c>
      <c r="J1486">
        <f>SUMIFS(PG_Transactions!$G:$G,PG_Transactions!$AK:$AK,$H1486,PG_Transactions!$E:$E,"CAPTURE",PG_Transactions!$AQ:$AQ,1)</f>
        <v>999</v>
      </c>
      <c r="K1486">
        <f t="shared" si="75"/>
        <v>0</v>
      </c>
      <c r="L1486" t="str">
        <f t="shared" si="76"/>
        <v>Amount Match</v>
      </c>
    </row>
    <row r="1487" spans="1:12" hidden="1" x14ac:dyDescent="0.3">
      <c r="A1487" t="s">
        <v>2983</v>
      </c>
      <c r="B1487" s="1">
        <v>46281</v>
      </c>
      <c r="C1487" t="s">
        <v>2984</v>
      </c>
      <c r="D1487" t="s">
        <v>13</v>
      </c>
      <c r="E1487" t="s">
        <v>9</v>
      </c>
      <c r="F1487">
        <v>1498</v>
      </c>
      <c r="G1487" t="s">
        <v>56</v>
      </c>
      <c r="H1487" t="str">
        <f t="shared" si="74"/>
        <v>ORD26001486</v>
      </c>
      <c r="I1487">
        <f>COUNTIFS(PG_Transactions!$AK:$AK,$H1487,PG_Transactions!$E:$E,"CAPTURE",PG_Transactions!$AQ:$AQ,1)</f>
        <v>1</v>
      </c>
      <c r="J1487">
        <f>SUMIFS(PG_Transactions!$G:$G,PG_Transactions!$AK:$AK,$H1487,PG_Transactions!$E:$E,"CAPTURE",PG_Transactions!$AQ:$AQ,1)</f>
        <v>1498</v>
      </c>
      <c r="K1487">
        <f t="shared" si="75"/>
        <v>0</v>
      </c>
      <c r="L1487" t="str">
        <f t="shared" si="76"/>
        <v>Amount Match</v>
      </c>
    </row>
    <row r="1488" spans="1:12" hidden="1" x14ac:dyDescent="0.3">
      <c r="A1488" t="s">
        <v>2985</v>
      </c>
      <c r="B1488" s="1">
        <v>46292</v>
      </c>
      <c r="C1488" t="s">
        <v>2986</v>
      </c>
      <c r="D1488" t="s">
        <v>32</v>
      </c>
      <c r="E1488" t="s">
        <v>9</v>
      </c>
      <c r="F1488" s="2">
        <v>12998</v>
      </c>
      <c r="G1488" t="s">
        <v>10</v>
      </c>
      <c r="H1488" t="str">
        <f t="shared" si="74"/>
        <v>ORD26001487</v>
      </c>
      <c r="I1488">
        <f>COUNTIFS(PG_Transactions!$AK:$AK,$H1488,PG_Transactions!$E:$E,"CAPTURE",PG_Transactions!$AQ:$AQ,1)</f>
        <v>1</v>
      </c>
      <c r="J1488">
        <f>SUMIFS(PG_Transactions!$G:$G,PG_Transactions!$AK:$AK,$H1488,PG_Transactions!$E:$E,"CAPTURE",PG_Transactions!$AQ:$AQ,1)</f>
        <v>12998</v>
      </c>
      <c r="K1488">
        <f t="shared" si="75"/>
        <v>0</v>
      </c>
      <c r="L1488" t="str">
        <f t="shared" si="76"/>
        <v>Amount Match</v>
      </c>
    </row>
    <row r="1489" spans="1:12" hidden="1" x14ac:dyDescent="0.3">
      <c r="A1489" t="s">
        <v>2987</v>
      </c>
      <c r="B1489" s="1">
        <v>46274</v>
      </c>
      <c r="C1489" t="s">
        <v>2988</v>
      </c>
      <c r="D1489" t="s">
        <v>32</v>
      </c>
      <c r="E1489" t="s">
        <v>17</v>
      </c>
      <c r="F1489">
        <v>299</v>
      </c>
      <c r="G1489" t="s">
        <v>10</v>
      </c>
      <c r="H1489" t="str">
        <f t="shared" si="74"/>
        <v>ORD26001488</v>
      </c>
      <c r="I1489">
        <f>COUNTIFS(PG_Transactions!$AK:$AK,$H1489,PG_Transactions!$E:$E,"CAPTURE",PG_Transactions!$AQ:$AQ,1)</f>
        <v>1</v>
      </c>
      <c r="J1489">
        <f>SUMIFS(PG_Transactions!$G:$G,PG_Transactions!$AK:$AK,$H1489,PG_Transactions!$E:$E,"CAPTURE",PG_Transactions!$AQ:$AQ,1)</f>
        <v>299</v>
      </c>
      <c r="K1489">
        <f t="shared" si="75"/>
        <v>0</v>
      </c>
      <c r="L1489" t="str">
        <f t="shared" si="76"/>
        <v>Amount Match</v>
      </c>
    </row>
    <row r="1490" spans="1:12" hidden="1" x14ac:dyDescent="0.3">
      <c r="A1490" t="s">
        <v>2989</v>
      </c>
      <c r="B1490" s="1">
        <v>46295</v>
      </c>
      <c r="C1490" t="s">
        <v>2990</v>
      </c>
      <c r="D1490" t="s">
        <v>65</v>
      </c>
      <c r="E1490" t="s">
        <v>44</v>
      </c>
      <c r="F1490">
        <v>10097</v>
      </c>
      <c r="G1490" t="s">
        <v>70</v>
      </c>
      <c r="H1490" t="str">
        <f t="shared" si="74"/>
        <v>ORD26001489</v>
      </c>
      <c r="I1490">
        <f>COUNTIFS(PG_Transactions!$AK:$AK,$H1490,PG_Transactions!$E:$E,"CAPTURE",PG_Transactions!$AQ:$AQ,1)</f>
        <v>0</v>
      </c>
      <c r="J1490">
        <f>SUMIFS(PG_Transactions!$G:$G,PG_Transactions!$AK:$AK,$H1490,PG_Transactions!$E:$E,"CAPTURE",PG_Transactions!$AQ:$AQ,1)</f>
        <v>0</v>
      </c>
      <c r="K1490">
        <f t="shared" si="75"/>
        <v>-10097</v>
      </c>
      <c r="L1490" t="str">
        <f t="shared" si="76"/>
        <v>No Capture</v>
      </c>
    </row>
    <row r="1491" spans="1:12" hidden="1" x14ac:dyDescent="0.3">
      <c r="A1491" t="s">
        <v>2991</v>
      </c>
      <c r="B1491" s="1">
        <v>46277</v>
      </c>
      <c r="C1491" t="s">
        <v>2992</v>
      </c>
      <c r="D1491" t="s">
        <v>65</v>
      </c>
      <c r="E1491" t="s">
        <v>9</v>
      </c>
      <c r="F1491">
        <v>2499</v>
      </c>
      <c r="G1491" t="s">
        <v>10</v>
      </c>
      <c r="H1491" t="str">
        <f t="shared" si="74"/>
        <v>ORD26001490</v>
      </c>
      <c r="I1491">
        <f>COUNTIFS(PG_Transactions!$AK:$AK,$H1491,PG_Transactions!$E:$E,"CAPTURE",PG_Transactions!$AQ:$AQ,1)</f>
        <v>1</v>
      </c>
      <c r="J1491">
        <f>SUMIFS(PG_Transactions!$G:$G,PG_Transactions!$AK:$AK,$H1491,PG_Transactions!$E:$E,"CAPTURE",PG_Transactions!$AQ:$AQ,1)</f>
        <v>2499</v>
      </c>
      <c r="K1491">
        <f t="shared" si="75"/>
        <v>0</v>
      </c>
      <c r="L1491" t="str">
        <f t="shared" si="76"/>
        <v>Amount Match</v>
      </c>
    </row>
    <row r="1492" spans="1:12" hidden="1" x14ac:dyDescent="0.3">
      <c r="A1492" t="s">
        <v>2993</v>
      </c>
      <c r="B1492" s="1">
        <v>46277</v>
      </c>
      <c r="C1492" t="s">
        <v>2994</v>
      </c>
      <c r="D1492" t="s">
        <v>8</v>
      </c>
      <c r="E1492" t="s">
        <v>9</v>
      </c>
      <c r="F1492">
        <v>2797</v>
      </c>
      <c r="G1492" t="s">
        <v>10</v>
      </c>
      <c r="H1492" t="str">
        <f t="shared" si="74"/>
        <v>ORD26001491</v>
      </c>
      <c r="I1492">
        <f>COUNTIFS(PG_Transactions!$AK:$AK,$H1492,PG_Transactions!$E:$E,"CAPTURE",PG_Transactions!$AQ:$AQ,1)</f>
        <v>1</v>
      </c>
      <c r="J1492">
        <f>SUMIFS(PG_Transactions!$G:$G,PG_Transactions!$AK:$AK,$H1492,PG_Transactions!$E:$E,"CAPTURE",PG_Transactions!$AQ:$AQ,1)</f>
        <v>2797</v>
      </c>
      <c r="K1492">
        <f t="shared" si="75"/>
        <v>0</v>
      </c>
      <c r="L1492" t="str">
        <f t="shared" si="76"/>
        <v>Amount Match</v>
      </c>
    </row>
    <row r="1493" spans="1:12" hidden="1" x14ac:dyDescent="0.3">
      <c r="A1493" t="s">
        <v>2995</v>
      </c>
      <c r="B1493" s="1">
        <v>46282</v>
      </c>
      <c r="C1493" t="s">
        <v>2996</v>
      </c>
      <c r="D1493" t="s">
        <v>32</v>
      </c>
      <c r="E1493" t="s">
        <v>9</v>
      </c>
      <c r="F1493">
        <v>1798</v>
      </c>
      <c r="G1493" t="s">
        <v>10</v>
      </c>
      <c r="H1493" t="str">
        <f t="shared" si="74"/>
        <v>ORD26001492</v>
      </c>
      <c r="I1493">
        <f>COUNTIFS(PG_Transactions!$AK:$AK,$H1493,PG_Transactions!$E:$E,"CAPTURE",PG_Transactions!$AQ:$AQ,1)</f>
        <v>1</v>
      </c>
      <c r="J1493">
        <f>SUMIFS(PG_Transactions!$G:$G,PG_Transactions!$AK:$AK,$H1493,PG_Transactions!$E:$E,"CAPTURE",PG_Transactions!$AQ:$AQ,1)</f>
        <v>1798</v>
      </c>
      <c r="K1493">
        <f t="shared" si="75"/>
        <v>0</v>
      </c>
      <c r="L1493" t="str">
        <f t="shared" si="76"/>
        <v>Amount Match</v>
      </c>
    </row>
    <row r="1494" spans="1:12" hidden="1" x14ac:dyDescent="0.3">
      <c r="A1494" t="s">
        <v>2997</v>
      </c>
      <c r="B1494" s="1">
        <v>46273</v>
      </c>
      <c r="C1494" t="s">
        <v>2998</v>
      </c>
      <c r="D1494" t="s">
        <v>38</v>
      </c>
      <c r="E1494" t="s">
        <v>9</v>
      </c>
      <c r="F1494">
        <v>2298</v>
      </c>
      <c r="G1494" t="s">
        <v>10</v>
      </c>
      <c r="H1494" t="str">
        <f t="shared" si="74"/>
        <v>ORD26001493</v>
      </c>
      <c r="I1494">
        <f>COUNTIFS(PG_Transactions!$AK:$AK,$H1494,PG_Transactions!$E:$E,"CAPTURE",PG_Transactions!$AQ:$AQ,1)</f>
        <v>1</v>
      </c>
      <c r="J1494">
        <f>SUMIFS(PG_Transactions!$G:$G,PG_Transactions!$AK:$AK,$H1494,PG_Transactions!$E:$E,"CAPTURE",PG_Transactions!$AQ:$AQ,1)</f>
        <v>2298</v>
      </c>
      <c r="K1494">
        <f t="shared" si="75"/>
        <v>0</v>
      </c>
      <c r="L1494" t="str">
        <f t="shared" si="76"/>
        <v>Amount Match</v>
      </c>
    </row>
    <row r="1495" spans="1:12" hidden="1" x14ac:dyDescent="0.3">
      <c r="A1495" t="s">
        <v>2999</v>
      </c>
      <c r="B1495" s="1">
        <v>46291</v>
      </c>
      <c r="C1495" t="s">
        <v>3000</v>
      </c>
      <c r="D1495" t="s">
        <v>51</v>
      </c>
      <c r="E1495" t="s">
        <v>17</v>
      </c>
      <c r="F1495">
        <v>349</v>
      </c>
      <c r="G1495" t="s">
        <v>56</v>
      </c>
      <c r="H1495" t="str">
        <f t="shared" si="74"/>
        <v>ORD26001494</v>
      </c>
      <c r="I1495">
        <f>COUNTIFS(PG_Transactions!$AK:$AK,$H1495,PG_Transactions!$E:$E,"CAPTURE",PG_Transactions!$AQ:$AQ,1)</f>
        <v>1</v>
      </c>
      <c r="J1495">
        <f>SUMIFS(PG_Transactions!$G:$G,PG_Transactions!$AK:$AK,$H1495,PG_Transactions!$E:$E,"CAPTURE",PG_Transactions!$AQ:$AQ,1)</f>
        <v>349</v>
      </c>
      <c r="K1495">
        <f t="shared" si="75"/>
        <v>0</v>
      </c>
      <c r="L1495" t="str">
        <f t="shared" si="76"/>
        <v>Amount Match</v>
      </c>
    </row>
    <row r="1496" spans="1:12" hidden="1" x14ac:dyDescent="0.3">
      <c r="A1496" t="s">
        <v>3001</v>
      </c>
      <c r="B1496" s="1">
        <v>46270</v>
      </c>
      <c r="C1496" t="s">
        <v>3002</v>
      </c>
      <c r="D1496" t="s">
        <v>8</v>
      </c>
      <c r="E1496" t="s">
        <v>9</v>
      </c>
      <c r="F1496" s="2">
        <v>3499</v>
      </c>
      <c r="G1496" t="s">
        <v>10</v>
      </c>
      <c r="H1496" t="str">
        <f t="shared" si="74"/>
        <v>ORD26001495</v>
      </c>
      <c r="I1496">
        <f>COUNTIFS(PG_Transactions!$AK:$AK,$H1496,PG_Transactions!$E:$E,"CAPTURE",PG_Transactions!$AQ:$AQ,1)</f>
        <v>1</v>
      </c>
      <c r="J1496">
        <f>SUMIFS(PG_Transactions!$G:$G,PG_Transactions!$AK:$AK,$H1496,PG_Transactions!$E:$E,"CAPTURE",PG_Transactions!$AQ:$AQ,1)</f>
        <v>3499</v>
      </c>
      <c r="K1496">
        <f t="shared" si="75"/>
        <v>0</v>
      </c>
      <c r="L1496" t="str">
        <f t="shared" si="76"/>
        <v>Amount Match</v>
      </c>
    </row>
    <row r="1497" spans="1:12" hidden="1" x14ac:dyDescent="0.3">
      <c r="A1497" t="s">
        <v>3003</v>
      </c>
      <c r="B1497" s="1">
        <v>46272</v>
      </c>
      <c r="C1497" t="s">
        <v>3004</v>
      </c>
      <c r="E1497" t="s">
        <v>9</v>
      </c>
      <c r="F1497">
        <v>299</v>
      </c>
      <c r="G1497" t="s">
        <v>10</v>
      </c>
      <c r="H1497" t="str">
        <f t="shared" si="74"/>
        <v>ORD26001496</v>
      </c>
      <c r="I1497">
        <f>COUNTIFS(PG_Transactions!$AK:$AK,$H1497,PG_Transactions!$E:$E,"CAPTURE",PG_Transactions!$AQ:$AQ,1)</f>
        <v>1</v>
      </c>
      <c r="J1497">
        <f>SUMIFS(PG_Transactions!$G:$G,PG_Transactions!$AK:$AK,$H1497,PG_Transactions!$E:$E,"CAPTURE",PG_Transactions!$AQ:$AQ,1)</f>
        <v>299</v>
      </c>
      <c r="K1497">
        <f t="shared" si="75"/>
        <v>0</v>
      </c>
      <c r="L1497" t="str">
        <f t="shared" si="76"/>
        <v>Amount Match</v>
      </c>
    </row>
    <row r="1498" spans="1:12" hidden="1" x14ac:dyDescent="0.3">
      <c r="A1498" t="s">
        <v>3005</v>
      </c>
      <c r="B1498" s="1">
        <v>46271</v>
      </c>
      <c r="C1498" t="s">
        <v>3006</v>
      </c>
      <c r="D1498" t="s">
        <v>38</v>
      </c>
      <c r="E1498" t="s">
        <v>9</v>
      </c>
      <c r="F1498">
        <v>5097</v>
      </c>
      <c r="G1498" t="s">
        <v>56</v>
      </c>
      <c r="H1498" t="str">
        <f t="shared" si="74"/>
        <v>ORD26001497</v>
      </c>
      <c r="I1498">
        <f>COUNTIFS(PG_Transactions!$AK:$AK,$H1498,PG_Transactions!$E:$E,"CAPTURE",PG_Transactions!$AQ:$AQ,1)</f>
        <v>1</v>
      </c>
      <c r="J1498">
        <f>SUMIFS(PG_Transactions!$G:$G,PG_Transactions!$AK:$AK,$H1498,PG_Transactions!$E:$E,"CAPTURE",PG_Transactions!$AQ:$AQ,1)</f>
        <v>5097</v>
      </c>
      <c r="K1498">
        <f t="shared" si="75"/>
        <v>0</v>
      </c>
      <c r="L1498" t="str">
        <f t="shared" si="76"/>
        <v>Amount Match</v>
      </c>
    </row>
    <row r="1499" spans="1:12" hidden="1" x14ac:dyDescent="0.3">
      <c r="A1499" t="s">
        <v>3007</v>
      </c>
      <c r="B1499" s="1">
        <v>46281</v>
      </c>
      <c r="C1499" t="s">
        <v>3008</v>
      </c>
      <c r="D1499" t="s">
        <v>38</v>
      </c>
      <c r="E1499" t="s">
        <v>17</v>
      </c>
      <c r="F1499">
        <v>4997</v>
      </c>
      <c r="G1499" t="s">
        <v>10</v>
      </c>
      <c r="H1499" t="str">
        <f t="shared" si="74"/>
        <v>ORD26001498</v>
      </c>
      <c r="I1499">
        <f>COUNTIFS(PG_Transactions!$AK:$AK,$H1499,PG_Transactions!$E:$E,"CAPTURE",PG_Transactions!$AQ:$AQ,1)</f>
        <v>1</v>
      </c>
      <c r="J1499">
        <f>SUMIFS(PG_Transactions!$G:$G,PG_Transactions!$AK:$AK,$H1499,PG_Transactions!$E:$E,"CAPTURE",PG_Transactions!$AQ:$AQ,1)</f>
        <v>4997</v>
      </c>
      <c r="K1499">
        <f t="shared" si="75"/>
        <v>0</v>
      </c>
      <c r="L1499" t="str">
        <f t="shared" si="76"/>
        <v>Amount Match</v>
      </c>
    </row>
    <row r="1500" spans="1:12" hidden="1" x14ac:dyDescent="0.3">
      <c r="A1500" t="s">
        <v>3009</v>
      </c>
      <c r="B1500" s="1">
        <v>46289</v>
      </c>
      <c r="C1500" t="s">
        <v>3010</v>
      </c>
      <c r="D1500" t="s">
        <v>51</v>
      </c>
      <c r="E1500" t="s">
        <v>44</v>
      </c>
      <c r="F1500">
        <v>17297</v>
      </c>
      <c r="G1500" t="s">
        <v>10</v>
      </c>
      <c r="H1500" t="str">
        <f t="shared" si="74"/>
        <v>ORD26001499</v>
      </c>
      <c r="I1500">
        <f>COUNTIFS(PG_Transactions!$AK:$AK,$H1500,PG_Transactions!$E:$E,"CAPTURE",PG_Transactions!$AQ:$AQ,1)</f>
        <v>1</v>
      </c>
      <c r="J1500">
        <f>SUMIFS(PG_Transactions!$G:$G,PG_Transactions!$AK:$AK,$H1500,PG_Transactions!$E:$E,"CAPTURE",PG_Transactions!$AQ:$AQ,1)</f>
        <v>17297</v>
      </c>
      <c r="K1500">
        <f t="shared" si="75"/>
        <v>0</v>
      </c>
      <c r="L1500" t="str">
        <f t="shared" si="76"/>
        <v>Amount Match</v>
      </c>
    </row>
    <row r="1501" spans="1:12" hidden="1" x14ac:dyDescent="0.3">
      <c r="A1501" t="s">
        <v>3011</v>
      </c>
      <c r="B1501" s="1">
        <v>46270</v>
      </c>
      <c r="C1501" t="s">
        <v>3012</v>
      </c>
      <c r="D1501" t="s">
        <v>41</v>
      </c>
      <c r="E1501" t="s">
        <v>17</v>
      </c>
      <c r="F1501">
        <v>1799</v>
      </c>
      <c r="G1501" t="s">
        <v>10</v>
      </c>
      <c r="H1501" t="str">
        <f t="shared" si="74"/>
        <v>ORD26001500</v>
      </c>
      <c r="I1501">
        <f>COUNTIFS(PG_Transactions!$AK:$AK,$H1501,PG_Transactions!$E:$E,"CAPTURE",PG_Transactions!$AQ:$AQ,1)</f>
        <v>1</v>
      </c>
      <c r="J1501">
        <f>SUMIFS(PG_Transactions!$G:$G,PG_Transactions!$AK:$AK,$H1501,PG_Transactions!$E:$E,"CAPTURE",PG_Transactions!$AQ:$AQ,1)</f>
        <v>1799</v>
      </c>
      <c r="K1501">
        <f t="shared" si="75"/>
        <v>0</v>
      </c>
      <c r="L1501" t="str">
        <f t="shared" si="76"/>
        <v>Amount Match</v>
      </c>
    </row>
    <row r="1502" spans="1:12" hidden="1" x14ac:dyDescent="0.3">
      <c r="A1502" t="s">
        <v>3013</v>
      </c>
      <c r="B1502" s="1">
        <v>46279</v>
      </c>
      <c r="C1502" t="s">
        <v>3014</v>
      </c>
      <c r="D1502" t="s">
        <v>8</v>
      </c>
      <c r="E1502" t="s">
        <v>9</v>
      </c>
      <c r="F1502">
        <v>3798</v>
      </c>
      <c r="G1502" t="s">
        <v>10</v>
      </c>
      <c r="H1502" t="str">
        <f t="shared" si="74"/>
        <v>ORD26001501</v>
      </c>
      <c r="I1502">
        <f>COUNTIFS(PG_Transactions!$AK:$AK,$H1502,PG_Transactions!$E:$E,"CAPTURE",PG_Transactions!$AQ:$AQ,1)</f>
        <v>1</v>
      </c>
      <c r="J1502">
        <f>SUMIFS(PG_Transactions!$G:$G,PG_Transactions!$AK:$AK,$H1502,PG_Transactions!$E:$E,"CAPTURE",PG_Transactions!$AQ:$AQ,1)</f>
        <v>3798</v>
      </c>
      <c r="K1502">
        <f t="shared" si="75"/>
        <v>0</v>
      </c>
      <c r="L1502" t="str">
        <f t="shared" si="76"/>
        <v>Amount Match</v>
      </c>
    </row>
    <row r="1503" spans="1:12" hidden="1" x14ac:dyDescent="0.3">
      <c r="A1503" t="s">
        <v>3015</v>
      </c>
      <c r="B1503" s="1">
        <v>46290</v>
      </c>
      <c r="C1503" t="s">
        <v>3016</v>
      </c>
      <c r="D1503" t="s">
        <v>32</v>
      </c>
      <c r="E1503" t="s">
        <v>9</v>
      </c>
      <c r="F1503">
        <v>3098</v>
      </c>
      <c r="G1503" t="s">
        <v>10</v>
      </c>
      <c r="H1503" t="str">
        <f t="shared" si="74"/>
        <v>ORD26001502</v>
      </c>
      <c r="I1503">
        <f>COUNTIFS(PG_Transactions!$AK:$AK,$H1503,PG_Transactions!$E:$E,"CAPTURE",PG_Transactions!$AQ:$AQ,1)</f>
        <v>1</v>
      </c>
      <c r="J1503">
        <f>SUMIFS(PG_Transactions!$G:$G,PG_Transactions!$AK:$AK,$H1503,PG_Transactions!$E:$E,"CAPTURE",PG_Transactions!$AQ:$AQ,1)</f>
        <v>3098</v>
      </c>
      <c r="K1503">
        <f t="shared" si="75"/>
        <v>0</v>
      </c>
      <c r="L1503" t="str">
        <f t="shared" si="76"/>
        <v>Amount Match</v>
      </c>
    </row>
    <row r="1504" spans="1:12" hidden="1" x14ac:dyDescent="0.3">
      <c r="A1504" t="s">
        <v>3017</v>
      </c>
      <c r="B1504" s="1">
        <v>46290</v>
      </c>
      <c r="C1504" t="s">
        <v>3018</v>
      </c>
      <c r="D1504" t="s">
        <v>16</v>
      </c>
      <c r="E1504" t="s">
        <v>17</v>
      </c>
      <c r="F1504">
        <v>7999</v>
      </c>
      <c r="G1504" t="s">
        <v>10</v>
      </c>
      <c r="H1504" t="str">
        <f t="shared" si="74"/>
        <v>ORD26001503</v>
      </c>
      <c r="I1504">
        <f>COUNTIFS(PG_Transactions!$AK:$AK,$H1504,PG_Transactions!$E:$E,"CAPTURE",PG_Transactions!$AQ:$AQ,1)</f>
        <v>1</v>
      </c>
      <c r="J1504">
        <f>SUMIFS(PG_Transactions!$G:$G,PG_Transactions!$AK:$AK,$H1504,PG_Transactions!$E:$E,"CAPTURE",PG_Transactions!$AQ:$AQ,1)</f>
        <v>7999</v>
      </c>
      <c r="K1504">
        <f t="shared" si="75"/>
        <v>0</v>
      </c>
      <c r="L1504" t="str">
        <f t="shared" si="76"/>
        <v>Amount Match</v>
      </c>
    </row>
    <row r="1505" spans="1:12" hidden="1" x14ac:dyDescent="0.3">
      <c r="A1505" t="s">
        <v>3019</v>
      </c>
      <c r="B1505" s="1">
        <v>46272</v>
      </c>
      <c r="C1505" t="s">
        <v>3020</v>
      </c>
      <c r="D1505" t="s">
        <v>27</v>
      </c>
      <c r="E1505" t="s">
        <v>17</v>
      </c>
      <c r="F1505">
        <v>8498</v>
      </c>
      <c r="G1505" t="s">
        <v>10</v>
      </c>
      <c r="H1505" t="str">
        <f t="shared" si="74"/>
        <v>ORD26001504</v>
      </c>
      <c r="I1505">
        <f>COUNTIFS(PG_Transactions!$AK:$AK,$H1505,PG_Transactions!$E:$E,"CAPTURE",PG_Transactions!$AQ:$AQ,1)</f>
        <v>1</v>
      </c>
      <c r="J1505">
        <f>SUMIFS(PG_Transactions!$G:$G,PG_Transactions!$AK:$AK,$H1505,PG_Transactions!$E:$E,"CAPTURE",PG_Transactions!$AQ:$AQ,1)</f>
        <v>8498</v>
      </c>
      <c r="K1505">
        <f t="shared" si="75"/>
        <v>0</v>
      </c>
      <c r="L1505" t="str">
        <f t="shared" si="76"/>
        <v>Amount Match</v>
      </c>
    </row>
    <row r="1506" spans="1:12" hidden="1" x14ac:dyDescent="0.3">
      <c r="A1506" t="s">
        <v>3021</v>
      </c>
      <c r="B1506" s="1">
        <v>46271</v>
      </c>
      <c r="C1506" t="s">
        <v>3022</v>
      </c>
      <c r="D1506" t="s">
        <v>8</v>
      </c>
      <c r="E1506" t="s">
        <v>17</v>
      </c>
      <c r="F1506">
        <v>7999</v>
      </c>
      <c r="G1506" t="s">
        <v>10</v>
      </c>
      <c r="H1506" t="str">
        <f t="shared" si="74"/>
        <v>ORD26001505</v>
      </c>
      <c r="I1506">
        <f>COUNTIFS(PG_Transactions!$AK:$AK,$H1506,PG_Transactions!$E:$E,"CAPTURE",PG_Transactions!$AQ:$AQ,1)</f>
        <v>1</v>
      </c>
      <c r="J1506">
        <f>SUMIFS(PG_Transactions!$G:$G,PG_Transactions!$AK:$AK,$H1506,PG_Transactions!$E:$E,"CAPTURE",PG_Transactions!$AQ:$AQ,1)</f>
        <v>7999</v>
      </c>
      <c r="K1506">
        <f t="shared" si="75"/>
        <v>0</v>
      </c>
      <c r="L1506" t="str">
        <f t="shared" si="76"/>
        <v>Amount Match</v>
      </c>
    </row>
    <row r="1507" spans="1:12" hidden="1" x14ac:dyDescent="0.3">
      <c r="A1507" t="s">
        <v>3023</v>
      </c>
      <c r="B1507" s="1">
        <v>46270</v>
      </c>
      <c r="C1507" t="s">
        <v>3024</v>
      </c>
      <c r="D1507" t="s">
        <v>65</v>
      </c>
      <c r="E1507" t="s">
        <v>44</v>
      </c>
      <c r="F1507">
        <v>1098</v>
      </c>
      <c r="G1507" t="s">
        <v>56</v>
      </c>
      <c r="H1507" t="str">
        <f t="shared" si="74"/>
        <v>ORD26001506</v>
      </c>
      <c r="I1507">
        <f>COUNTIFS(PG_Transactions!$AK:$AK,$H1507,PG_Transactions!$E:$E,"CAPTURE",PG_Transactions!$AQ:$AQ,1)</f>
        <v>1</v>
      </c>
      <c r="J1507">
        <f>SUMIFS(PG_Transactions!$G:$G,PG_Transactions!$AK:$AK,$H1507,PG_Transactions!$E:$E,"CAPTURE",PG_Transactions!$AQ:$AQ,1)</f>
        <v>1098</v>
      </c>
      <c r="K1507">
        <f t="shared" si="75"/>
        <v>0</v>
      </c>
      <c r="L1507" t="str">
        <f t="shared" si="76"/>
        <v>Amount Match</v>
      </c>
    </row>
    <row r="1508" spans="1:12" hidden="1" x14ac:dyDescent="0.3">
      <c r="A1508" t="s">
        <v>3025</v>
      </c>
      <c r="B1508" s="1">
        <v>46285</v>
      </c>
      <c r="C1508" t="s">
        <v>3026</v>
      </c>
      <c r="D1508" t="s">
        <v>32</v>
      </c>
      <c r="E1508" t="s">
        <v>9</v>
      </c>
      <c r="F1508">
        <v>349</v>
      </c>
      <c r="G1508" t="s">
        <v>10</v>
      </c>
      <c r="H1508" t="str">
        <f t="shared" si="74"/>
        <v>ORD26001507</v>
      </c>
      <c r="I1508">
        <f>COUNTIFS(PG_Transactions!$AK:$AK,$H1508,PG_Transactions!$E:$E,"CAPTURE",PG_Transactions!$AQ:$AQ,1)</f>
        <v>1</v>
      </c>
      <c r="J1508">
        <f>SUMIFS(PG_Transactions!$G:$G,PG_Transactions!$AK:$AK,$H1508,PG_Transactions!$E:$E,"CAPTURE",PG_Transactions!$AQ:$AQ,1)</f>
        <v>349</v>
      </c>
      <c r="K1508">
        <f t="shared" si="75"/>
        <v>0</v>
      </c>
      <c r="L1508" t="str">
        <f t="shared" si="76"/>
        <v>Amount Match</v>
      </c>
    </row>
    <row r="1509" spans="1:12" hidden="1" x14ac:dyDescent="0.3">
      <c r="A1509" t="s">
        <v>3027</v>
      </c>
      <c r="B1509" s="1">
        <v>46288</v>
      </c>
      <c r="C1509" t="s">
        <v>3028</v>
      </c>
      <c r="D1509" t="s">
        <v>65</v>
      </c>
      <c r="E1509" t="s">
        <v>9</v>
      </c>
      <c r="F1509">
        <v>2197</v>
      </c>
      <c r="G1509" t="s">
        <v>10</v>
      </c>
      <c r="H1509" t="str">
        <f t="shared" si="74"/>
        <v>ORD26001508</v>
      </c>
      <c r="I1509">
        <f>COUNTIFS(PG_Transactions!$AK:$AK,$H1509,PG_Transactions!$E:$E,"CAPTURE",PG_Transactions!$AQ:$AQ,1)</f>
        <v>1</v>
      </c>
      <c r="J1509">
        <f>SUMIFS(PG_Transactions!$G:$G,PG_Transactions!$AK:$AK,$H1509,PG_Transactions!$E:$E,"CAPTURE",PG_Transactions!$AQ:$AQ,1)</f>
        <v>2197</v>
      </c>
      <c r="K1509">
        <f t="shared" si="75"/>
        <v>0</v>
      </c>
      <c r="L1509" t="str">
        <f t="shared" si="76"/>
        <v>Amount Match</v>
      </c>
    </row>
    <row r="1510" spans="1:12" hidden="1" x14ac:dyDescent="0.3">
      <c r="A1510" t="s">
        <v>3029</v>
      </c>
      <c r="B1510" s="1">
        <v>46275</v>
      </c>
      <c r="C1510" t="s">
        <v>3030</v>
      </c>
      <c r="D1510" t="s">
        <v>13</v>
      </c>
      <c r="E1510" t="s">
        <v>44</v>
      </c>
      <c r="F1510">
        <v>799</v>
      </c>
      <c r="G1510" t="s">
        <v>10</v>
      </c>
      <c r="H1510" t="str">
        <f t="shared" si="74"/>
        <v>ORD26001509</v>
      </c>
      <c r="I1510">
        <f>COUNTIFS(PG_Transactions!$AK:$AK,$H1510,PG_Transactions!$E:$E,"CAPTURE",PG_Transactions!$AQ:$AQ,1)</f>
        <v>1</v>
      </c>
      <c r="J1510">
        <f>SUMIFS(PG_Transactions!$G:$G,PG_Transactions!$AK:$AK,$H1510,PG_Transactions!$E:$E,"CAPTURE",PG_Transactions!$AQ:$AQ,1)</f>
        <v>799</v>
      </c>
      <c r="K1510">
        <f t="shared" si="75"/>
        <v>0</v>
      </c>
      <c r="L1510" t="str">
        <f t="shared" si="76"/>
        <v>Amount Match</v>
      </c>
    </row>
    <row r="1511" spans="1:12" hidden="1" x14ac:dyDescent="0.3">
      <c r="A1511" t="s">
        <v>3031</v>
      </c>
      <c r="B1511" s="1">
        <v>46276</v>
      </c>
      <c r="C1511" t="s">
        <v>3032</v>
      </c>
      <c r="D1511" t="s">
        <v>13</v>
      </c>
      <c r="E1511" t="s">
        <v>9</v>
      </c>
      <c r="F1511">
        <v>499</v>
      </c>
      <c r="G1511" t="s">
        <v>10</v>
      </c>
      <c r="H1511" t="str">
        <f t="shared" si="74"/>
        <v>ORD26001510</v>
      </c>
      <c r="I1511">
        <f>COUNTIFS(PG_Transactions!$AK:$AK,$H1511,PG_Transactions!$E:$E,"CAPTURE",PG_Transactions!$AQ:$AQ,1)</f>
        <v>1</v>
      </c>
      <c r="J1511">
        <f>SUMIFS(PG_Transactions!$G:$G,PG_Transactions!$AK:$AK,$H1511,PG_Transactions!$E:$E,"CAPTURE",PG_Transactions!$AQ:$AQ,1)</f>
        <v>499</v>
      </c>
      <c r="K1511">
        <f t="shared" si="75"/>
        <v>0</v>
      </c>
      <c r="L1511" t="str">
        <f t="shared" si="76"/>
        <v>Amount Match</v>
      </c>
    </row>
    <row r="1512" spans="1:12" hidden="1" x14ac:dyDescent="0.3">
      <c r="A1512" t="s">
        <v>3033</v>
      </c>
      <c r="B1512" s="1">
        <v>46275</v>
      </c>
      <c r="C1512" t="s">
        <v>3034</v>
      </c>
      <c r="D1512" t="s">
        <v>41</v>
      </c>
      <c r="E1512" t="s">
        <v>9</v>
      </c>
      <c r="F1512">
        <v>3298</v>
      </c>
      <c r="G1512" t="s">
        <v>10</v>
      </c>
      <c r="H1512" t="str">
        <f t="shared" si="74"/>
        <v>ORD26001511</v>
      </c>
      <c r="I1512">
        <f>COUNTIFS(PG_Transactions!$AK:$AK,$H1512,PG_Transactions!$E:$E,"CAPTURE",PG_Transactions!$AQ:$AQ,1)</f>
        <v>1</v>
      </c>
      <c r="J1512">
        <f>SUMIFS(PG_Transactions!$G:$G,PG_Transactions!$AK:$AK,$H1512,PG_Transactions!$E:$E,"CAPTURE",PG_Transactions!$AQ:$AQ,1)</f>
        <v>3298</v>
      </c>
      <c r="K1512">
        <f t="shared" si="75"/>
        <v>0</v>
      </c>
      <c r="L1512" t="str">
        <f t="shared" si="76"/>
        <v>Amount Match</v>
      </c>
    </row>
    <row r="1513" spans="1:12" hidden="1" x14ac:dyDescent="0.3">
      <c r="A1513" t="s">
        <v>3035</v>
      </c>
      <c r="B1513" s="1">
        <v>46276</v>
      </c>
      <c r="C1513" t="s">
        <v>3036</v>
      </c>
      <c r="D1513" t="s">
        <v>51</v>
      </c>
      <c r="E1513" t="s">
        <v>9</v>
      </c>
      <c r="F1513">
        <v>349</v>
      </c>
      <c r="G1513" t="s">
        <v>10</v>
      </c>
      <c r="H1513" t="str">
        <f t="shared" si="74"/>
        <v>ORD26001512</v>
      </c>
      <c r="I1513">
        <f>COUNTIFS(PG_Transactions!$AK:$AK,$H1513,PG_Transactions!$E:$E,"CAPTURE",PG_Transactions!$AQ:$AQ,1)</f>
        <v>1</v>
      </c>
      <c r="J1513">
        <f>SUMIFS(PG_Transactions!$G:$G,PG_Transactions!$AK:$AK,$H1513,PG_Transactions!$E:$E,"CAPTURE",PG_Transactions!$AQ:$AQ,1)</f>
        <v>349</v>
      </c>
      <c r="K1513">
        <f t="shared" si="75"/>
        <v>0</v>
      </c>
      <c r="L1513" t="str">
        <f t="shared" si="76"/>
        <v>Amount Match</v>
      </c>
    </row>
    <row r="1514" spans="1:12" hidden="1" x14ac:dyDescent="0.3">
      <c r="A1514" t="s">
        <v>3037</v>
      </c>
      <c r="B1514" s="1">
        <v>46276</v>
      </c>
      <c r="C1514" t="s">
        <v>3038</v>
      </c>
      <c r="D1514" t="s">
        <v>38</v>
      </c>
      <c r="E1514" t="s">
        <v>17</v>
      </c>
      <c r="F1514">
        <v>3499</v>
      </c>
      <c r="G1514" t="s">
        <v>10</v>
      </c>
      <c r="H1514" t="str">
        <f t="shared" si="74"/>
        <v>ORD26001513</v>
      </c>
      <c r="I1514">
        <f>COUNTIFS(PG_Transactions!$AK:$AK,$H1514,PG_Transactions!$E:$E,"CAPTURE",PG_Transactions!$AQ:$AQ,1)</f>
        <v>1</v>
      </c>
      <c r="J1514">
        <f>SUMIFS(PG_Transactions!$G:$G,PG_Transactions!$AK:$AK,$H1514,PG_Transactions!$E:$E,"CAPTURE",PG_Transactions!$AQ:$AQ,1)</f>
        <v>3499</v>
      </c>
      <c r="K1514">
        <f t="shared" si="75"/>
        <v>0</v>
      </c>
      <c r="L1514" t="str">
        <f t="shared" si="76"/>
        <v>Amount Match</v>
      </c>
    </row>
    <row r="1515" spans="1:12" hidden="1" x14ac:dyDescent="0.3">
      <c r="A1515" t="s">
        <v>3039</v>
      </c>
      <c r="B1515" s="1">
        <v>46285</v>
      </c>
      <c r="C1515" t="s">
        <v>3040</v>
      </c>
      <c r="D1515" t="s">
        <v>8</v>
      </c>
      <c r="E1515" t="s">
        <v>9</v>
      </c>
      <c r="F1515">
        <v>599</v>
      </c>
      <c r="G1515" t="s">
        <v>10</v>
      </c>
      <c r="H1515" t="str">
        <f t="shared" si="74"/>
        <v>ORD26001514</v>
      </c>
      <c r="I1515">
        <f>COUNTIFS(PG_Transactions!$AK:$AK,$H1515,PG_Transactions!$E:$E,"CAPTURE",PG_Transactions!$AQ:$AQ,1)</f>
        <v>1</v>
      </c>
      <c r="J1515">
        <f>SUMIFS(PG_Transactions!$G:$G,PG_Transactions!$AK:$AK,$H1515,PG_Transactions!$E:$E,"CAPTURE",PG_Transactions!$AQ:$AQ,1)</f>
        <v>599</v>
      </c>
      <c r="K1515">
        <f t="shared" si="75"/>
        <v>0</v>
      </c>
      <c r="L1515" t="str">
        <f t="shared" si="76"/>
        <v>Amount Match</v>
      </c>
    </row>
    <row r="1516" spans="1:12" hidden="1" x14ac:dyDescent="0.3">
      <c r="A1516" t="s">
        <v>3041</v>
      </c>
      <c r="B1516" s="1">
        <v>46294</v>
      </c>
      <c r="C1516" t="s">
        <v>3042</v>
      </c>
      <c r="D1516" t="s">
        <v>27</v>
      </c>
      <c r="E1516" t="s">
        <v>17</v>
      </c>
      <c r="F1516">
        <v>499</v>
      </c>
      <c r="G1516" t="s">
        <v>10</v>
      </c>
      <c r="H1516" t="str">
        <f t="shared" si="74"/>
        <v>ORD26001515</v>
      </c>
      <c r="I1516">
        <f>COUNTIFS(PG_Transactions!$AK:$AK,$H1516,PG_Transactions!$E:$E,"CAPTURE",PG_Transactions!$AQ:$AQ,1)</f>
        <v>1</v>
      </c>
      <c r="J1516">
        <f>SUMIFS(PG_Transactions!$G:$G,PG_Transactions!$AK:$AK,$H1516,PG_Transactions!$E:$E,"CAPTURE",PG_Transactions!$AQ:$AQ,1)</f>
        <v>499</v>
      </c>
      <c r="K1516">
        <f t="shared" si="75"/>
        <v>0</v>
      </c>
      <c r="L1516" t="str">
        <f t="shared" si="76"/>
        <v>Amount Match</v>
      </c>
    </row>
    <row r="1517" spans="1:12" hidden="1" x14ac:dyDescent="0.3">
      <c r="A1517" t="s">
        <v>3043</v>
      </c>
      <c r="B1517" s="1">
        <v>46295</v>
      </c>
      <c r="C1517" t="s">
        <v>3044</v>
      </c>
      <c r="D1517" t="s">
        <v>38</v>
      </c>
      <c r="E1517" t="s">
        <v>44</v>
      </c>
      <c r="F1517">
        <v>9197</v>
      </c>
      <c r="G1517" t="s">
        <v>10</v>
      </c>
      <c r="H1517" t="str">
        <f t="shared" si="74"/>
        <v>ORD26001516</v>
      </c>
      <c r="I1517">
        <f>COUNTIFS(PG_Transactions!$AK:$AK,$H1517,PG_Transactions!$E:$E,"CAPTURE",PG_Transactions!$AQ:$AQ,1)</f>
        <v>1</v>
      </c>
      <c r="J1517">
        <f>SUMIFS(PG_Transactions!$G:$G,PG_Transactions!$AK:$AK,$H1517,PG_Transactions!$E:$E,"CAPTURE",PG_Transactions!$AQ:$AQ,1)</f>
        <v>9197</v>
      </c>
      <c r="K1517">
        <f t="shared" si="75"/>
        <v>0</v>
      </c>
      <c r="L1517" t="str">
        <f t="shared" si="76"/>
        <v>Amount Match</v>
      </c>
    </row>
    <row r="1518" spans="1:12" hidden="1" x14ac:dyDescent="0.3">
      <c r="A1518" t="s">
        <v>3045</v>
      </c>
      <c r="B1518" s="1">
        <v>46285</v>
      </c>
      <c r="C1518" t="s">
        <v>3046</v>
      </c>
      <c r="D1518" t="s">
        <v>38</v>
      </c>
      <c r="E1518" t="s">
        <v>44</v>
      </c>
      <c r="F1518">
        <v>799</v>
      </c>
      <c r="G1518" t="s">
        <v>10</v>
      </c>
      <c r="H1518" t="str">
        <f t="shared" si="74"/>
        <v>ORD26001517</v>
      </c>
      <c r="I1518">
        <f>COUNTIFS(PG_Transactions!$AK:$AK,$H1518,PG_Transactions!$E:$E,"CAPTURE",PG_Transactions!$AQ:$AQ,1)</f>
        <v>1</v>
      </c>
      <c r="J1518">
        <f>SUMIFS(PG_Transactions!$G:$G,PG_Transactions!$AK:$AK,$H1518,PG_Transactions!$E:$E,"CAPTURE",PG_Transactions!$AQ:$AQ,1)</f>
        <v>799</v>
      </c>
      <c r="K1518">
        <f t="shared" si="75"/>
        <v>0</v>
      </c>
      <c r="L1518" t="str">
        <f t="shared" si="76"/>
        <v>Amount Match</v>
      </c>
    </row>
    <row r="1519" spans="1:12" hidden="1" x14ac:dyDescent="0.3">
      <c r="A1519" t="s">
        <v>3047</v>
      </c>
      <c r="B1519" s="1">
        <v>46289</v>
      </c>
      <c r="C1519" t="s">
        <v>3048</v>
      </c>
      <c r="D1519" t="s">
        <v>38</v>
      </c>
      <c r="E1519" t="s">
        <v>9</v>
      </c>
      <c r="F1519">
        <v>299</v>
      </c>
      <c r="G1519" t="s">
        <v>10</v>
      </c>
      <c r="H1519" t="str">
        <f t="shared" si="74"/>
        <v>ORD26001518</v>
      </c>
      <c r="I1519">
        <f>COUNTIFS(PG_Transactions!$AK:$AK,$H1519,PG_Transactions!$E:$E,"CAPTURE",PG_Transactions!$AQ:$AQ,1)</f>
        <v>1</v>
      </c>
      <c r="J1519">
        <f>SUMIFS(PG_Transactions!$G:$G,PG_Transactions!$AK:$AK,$H1519,PG_Transactions!$E:$E,"CAPTURE",PG_Transactions!$AQ:$AQ,1)</f>
        <v>299</v>
      </c>
      <c r="K1519">
        <f t="shared" si="75"/>
        <v>0</v>
      </c>
      <c r="L1519" t="str">
        <f t="shared" si="76"/>
        <v>Amount Match</v>
      </c>
    </row>
    <row r="1520" spans="1:12" hidden="1" x14ac:dyDescent="0.3">
      <c r="A1520" t="s">
        <v>3049</v>
      </c>
      <c r="B1520" s="1">
        <v>46277</v>
      </c>
      <c r="C1520" t="s">
        <v>3050</v>
      </c>
      <c r="D1520" t="s">
        <v>8</v>
      </c>
      <c r="E1520" t="s">
        <v>9</v>
      </c>
      <c r="F1520">
        <v>1499</v>
      </c>
      <c r="G1520" t="s">
        <v>10</v>
      </c>
      <c r="H1520" t="str">
        <f t="shared" si="74"/>
        <v>ORD26001519</v>
      </c>
      <c r="I1520">
        <f>COUNTIFS(PG_Transactions!$AK:$AK,$H1520,PG_Transactions!$E:$E,"CAPTURE",PG_Transactions!$AQ:$AQ,1)</f>
        <v>1</v>
      </c>
      <c r="J1520">
        <f>SUMIFS(PG_Transactions!$G:$G,PG_Transactions!$AK:$AK,$H1520,PG_Transactions!$E:$E,"CAPTURE",PG_Transactions!$AQ:$AQ,1)</f>
        <v>1499</v>
      </c>
      <c r="K1520">
        <f t="shared" si="75"/>
        <v>0</v>
      </c>
      <c r="L1520" t="str">
        <f t="shared" si="76"/>
        <v>Amount Match</v>
      </c>
    </row>
    <row r="1521" spans="1:12" hidden="1" x14ac:dyDescent="0.3">
      <c r="A1521" t="s">
        <v>3051</v>
      </c>
      <c r="B1521" s="1">
        <v>46281</v>
      </c>
      <c r="C1521" t="s">
        <v>3052</v>
      </c>
      <c r="D1521" t="s">
        <v>51</v>
      </c>
      <c r="E1521" t="s">
        <v>9</v>
      </c>
      <c r="F1521">
        <v>3598</v>
      </c>
      <c r="G1521" t="s">
        <v>10</v>
      </c>
      <c r="H1521" t="str">
        <f t="shared" si="74"/>
        <v>ORD26001520</v>
      </c>
      <c r="I1521">
        <f>COUNTIFS(PG_Transactions!$AK:$AK,$H1521,PG_Transactions!$E:$E,"CAPTURE",PG_Transactions!$AQ:$AQ,1)</f>
        <v>1</v>
      </c>
      <c r="J1521">
        <f>SUMIFS(PG_Transactions!$G:$G,PG_Transactions!$AK:$AK,$H1521,PG_Transactions!$E:$E,"CAPTURE",PG_Transactions!$AQ:$AQ,1)</f>
        <v>3598</v>
      </c>
      <c r="K1521">
        <f t="shared" si="75"/>
        <v>0</v>
      </c>
      <c r="L1521" t="str">
        <f t="shared" si="76"/>
        <v>Amount Match</v>
      </c>
    </row>
    <row r="1522" spans="1:12" hidden="1" x14ac:dyDescent="0.3">
      <c r="A1522" t="s">
        <v>3053</v>
      </c>
      <c r="B1522" s="1">
        <v>46275</v>
      </c>
      <c r="C1522" t="s">
        <v>3054</v>
      </c>
      <c r="D1522" t="s">
        <v>16</v>
      </c>
      <c r="E1522" t="s">
        <v>44</v>
      </c>
      <c r="F1522">
        <v>2499</v>
      </c>
      <c r="G1522" t="s">
        <v>10</v>
      </c>
      <c r="H1522" t="str">
        <f t="shared" si="74"/>
        <v>ORD26001521</v>
      </c>
      <c r="I1522">
        <f>COUNTIFS(PG_Transactions!$AK:$AK,$H1522,PG_Transactions!$E:$E,"CAPTURE",PG_Transactions!$AQ:$AQ,1)</f>
        <v>1</v>
      </c>
      <c r="J1522">
        <f>SUMIFS(PG_Transactions!$G:$G,PG_Transactions!$AK:$AK,$H1522,PG_Transactions!$E:$E,"CAPTURE",PG_Transactions!$AQ:$AQ,1)</f>
        <v>2499</v>
      </c>
      <c r="K1522">
        <f t="shared" si="75"/>
        <v>0</v>
      </c>
      <c r="L1522" t="str">
        <f t="shared" si="76"/>
        <v>Amount Match</v>
      </c>
    </row>
    <row r="1523" spans="1:12" hidden="1" x14ac:dyDescent="0.3">
      <c r="A1523" t="s">
        <v>3055</v>
      </c>
      <c r="B1523" s="1">
        <v>46281</v>
      </c>
      <c r="C1523" t="s">
        <v>3056</v>
      </c>
      <c r="D1523" t="s">
        <v>16</v>
      </c>
      <c r="E1523" t="s">
        <v>9</v>
      </c>
      <c r="F1523">
        <v>11597</v>
      </c>
      <c r="G1523" t="s">
        <v>56</v>
      </c>
      <c r="H1523" t="str">
        <f t="shared" si="74"/>
        <v>ORD26001522</v>
      </c>
      <c r="I1523">
        <f>COUNTIFS(PG_Transactions!$AK:$AK,$H1523,PG_Transactions!$E:$E,"CAPTURE",PG_Transactions!$AQ:$AQ,1)</f>
        <v>1</v>
      </c>
      <c r="J1523">
        <f>SUMIFS(PG_Transactions!$G:$G,PG_Transactions!$AK:$AK,$H1523,PG_Transactions!$E:$E,"CAPTURE",PG_Transactions!$AQ:$AQ,1)</f>
        <v>11597</v>
      </c>
      <c r="K1523">
        <f t="shared" si="75"/>
        <v>0</v>
      </c>
      <c r="L1523" t="str">
        <f t="shared" si="76"/>
        <v>Amount Match</v>
      </c>
    </row>
    <row r="1524" spans="1:12" hidden="1" x14ac:dyDescent="0.3">
      <c r="A1524" t="s">
        <v>3057</v>
      </c>
      <c r="B1524" s="1">
        <v>46283</v>
      </c>
      <c r="C1524" t="s">
        <v>3058</v>
      </c>
      <c r="D1524" t="s">
        <v>27</v>
      </c>
      <c r="E1524" t="s">
        <v>9</v>
      </c>
      <c r="F1524">
        <v>3798</v>
      </c>
      <c r="G1524" t="s">
        <v>10</v>
      </c>
      <c r="H1524" t="str">
        <f t="shared" si="74"/>
        <v>ORD26001523</v>
      </c>
      <c r="I1524">
        <f>COUNTIFS(PG_Transactions!$AK:$AK,$H1524,PG_Transactions!$E:$E,"CAPTURE",PG_Transactions!$AQ:$AQ,1)</f>
        <v>1</v>
      </c>
      <c r="J1524">
        <f>SUMIFS(PG_Transactions!$G:$G,PG_Transactions!$AK:$AK,$H1524,PG_Transactions!$E:$E,"CAPTURE",PG_Transactions!$AQ:$AQ,1)</f>
        <v>3798</v>
      </c>
      <c r="K1524">
        <f t="shared" si="75"/>
        <v>0</v>
      </c>
      <c r="L1524" t="str">
        <f t="shared" si="76"/>
        <v>Amount Match</v>
      </c>
    </row>
    <row r="1525" spans="1:12" hidden="1" x14ac:dyDescent="0.3">
      <c r="A1525" t="s">
        <v>3059</v>
      </c>
      <c r="B1525" s="1">
        <v>46272</v>
      </c>
      <c r="C1525" t="s">
        <v>3060</v>
      </c>
      <c r="D1525" t="s">
        <v>38</v>
      </c>
      <c r="E1525" t="s">
        <v>17</v>
      </c>
      <c r="F1525" s="2">
        <v>3798</v>
      </c>
      <c r="G1525" t="s">
        <v>10</v>
      </c>
      <c r="H1525" t="str">
        <f t="shared" si="74"/>
        <v>ORD26001524</v>
      </c>
      <c r="I1525">
        <f>COUNTIFS(PG_Transactions!$AK:$AK,$H1525,PG_Transactions!$E:$E,"CAPTURE",PG_Transactions!$AQ:$AQ,1)</f>
        <v>1</v>
      </c>
      <c r="J1525">
        <f>SUMIFS(PG_Transactions!$G:$G,PG_Transactions!$AK:$AK,$H1525,PG_Transactions!$E:$E,"CAPTURE",PG_Transactions!$AQ:$AQ,1)</f>
        <v>3798</v>
      </c>
      <c r="K1525">
        <f t="shared" si="75"/>
        <v>0</v>
      </c>
      <c r="L1525" t="str">
        <f t="shared" si="76"/>
        <v>Amount Match</v>
      </c>
    </row>
    <row r="1526" spans="1:12" hidden="1" x14ac:dyDescent="0.3">
      <c r="A1526" t="s">
        <v>3061</v>
      </c>
      <c r="B1526" s="1">
        <v>46288</v>
      </c>
      <c r="C1526" t="s">
        <v>3062</v>
      </c>
      <c r="D1526" t="s">
        <v>38</v>
      </c>
      <c r="E1526" t="s">
        <v>9</v>
      </c>
      <c r="F1526">
        <v>3397</v>
      </c>
      <c r="G1526" t="s">
        <v>10</v>
      </c>
      <c r="H1526" t="str">
        <f t="shared" si="74"/>
        <v>ORD26001525</v>
      </c>
      <c r="I1526">
        <f>COUNTIFS(PG_Transactions!$AK:$AK,$H1526,PG_Transactions!$E:$E,"CAPTURE",PG_Transactions!$AQ:$AQ,1)</f>
        <v>1</v>
      </c>
      <c r="J1526">
        <f>SUMIFS(PG_Transactions!$G:$G,PG_Transactions!$AK:$AK,$H1526,PG_Transactions!$E:$E,"CAPTURE",PG_Transactions!$AQ:$AQ,1)</f>
        <v>3397</v>
      </c>
      <c r="K1526">
        <f t="shared" si="75"/>
        <v>0</v>
      </c>
      <c r="L1526" t="str">
        <f t="shared" si="76"/>
        <v>Amount Match</v>
      </c>
    </row>
    <row r="1527" spans="1:12" hidden="1" x14ac:dyDescent="0.3">
      <c r="A1527" t="s">
        <v>3063</v>
      </c>
      <c r="B1527" s="1">
        <v>46269</v>
      </c>
      <c r="C1527" t="s">
        <v>3064</v>
      </c>
      <c r="D1527" t="s">
        <v>51</v>
      </c>
      <c r="E1527" t="s">
        <v>9</v>
      </c>
      <c r="F1527">
        <v>599</v>
      </c>
      <c r="G1527" t="s">
        <v>10</v>
      </c>
      <c r="H1527" t="str">
        <f t="shared" si="74"/>
        <v>ORD26001526</v>
      </c>
      <c r="I1527">
        <f>COUNTIFS(PG_Transactions!$AK:$AK,$H1527,PG_Transactions!$E:$E,"CAPTURE",PG_Transactions!$AQ:$AQ,1)</f>
        <v>1</v>
      </c>
      <c r="J1527">
        <f>SUMIFS(PG_Transactions!$G:$G,PG_Transactions!$AK:$AK,$H1527,PG_Transactions!$E:$E,"CAPTURE",PG_Transactions!$AQ:$AQ,1)</f>
        <v>599</v>
      </c>
      <c r="K1527">
        <f t="shared" si="75"/>
        <v>0</v>
      </c>
      <c r="L1527" t="str">
        <f t="shared" si="76"/>
        <v>Amount Match</v>
      </c>
    </row>
    <row r="1528" spans="1:12" hidden="1" x14ac:dyDescent="0.3">
      <c r="A1528" t="s">
        <v>3065</v>
      </c>
      <c r="B1528" s="1">
        <v>46294</v>
      </c>
      <c r="C1528" t="s">
        <v>3066</v>
      </c>
      <c r="D1528" t="s">
        <v>13</v>
      </c>
      <c r="E1528" t="s">
        <v>17</v>
      </c>
      <c r="F1528">
        <v>499</v>
      </c>
      <c r="G1528" t="s">
        <v>10</v>
      </c>
      <c r="H1528" t="str">
        <f t="shared" si="74"/>
        <v>ORD26001527</v>
      </c>
      <c r="I1528">
        <f>COUNTIFS(PG_Transactions!$AK:$AK,$H1528,PG_Transactions!$E:$E,"CAPTURE",PG_Transactions!$AQ:$AQ,1)</f>
        <v>1</v>
      </c>
      <c r="J1528">
        <f>SUMIFS(PG_Transactions!$G:$G,PG_Transactions!$AK:$AK,$H1528,PG_Transactions!$E:$E,"CAPTURE",PG_Transactions!$AQ:$AQ,1)</f>
        <v>499</v>
      </c>
      <c r="K1528">
        <f t="shared" si="75"/>
        <v>0</v>
      </c>
      <c r="L1528" t="str">
        <f t="shared" si="76"/>
        <v>Amount Match</v>
      </c>
    </row>
    <row r="1529" spans="1:12" hidden="1" x14ac:dyDescent="0.3">
      <c r="A1529" t="s">
        <v>3067</v>
      </c>
      <c r="B1529" s="1">
        <v>46292</v>
      </c>
      <c r="C1529" t="s">
        <v>3068</v>
      </c>
      <c r="D1529" t="s">
        <v>27</v>
      </c>
      <c r="E1529" t="s">
        <v>17</v>
      </c>
      <c r="F1529">
        <v>1799</v>
      </c>
      <c r="G1529" t="s">
        <v>10</v>
      </c>
      <c r="H1529" t="str">
        <f t="shared" si="74"/>
        <v>ORD26001528</v>
      </c>
      <c r="I1529">
        <f>COUNTIFS(PG_Transactions!$AK:$AK,$H1529,PG_Transactions!$E:$E,"CAPTURE",PG_Transactions!$AQ:$AQ,1)</f>
        <v>1</v>
      </c>
      <c r="J1529">
        <f>SUMIFS(PG_Transactions!$G:$G,PG_Transactions!$AK:$AK,$H1529,PG_Transactions!$E:$E,"CAPTURE",PG_Transactions!$AQ:$AQ,1)</f>
        <v>1799</v>
      </c>
      <c r="K1529">
        <f t="shared" si="75"/>
        <v>0</v>
      </c>
      <c r="L1529" t="str">
        <f t="shared" si="76"/>
        <v>Amount Match</v>
      </c>
    </row>
    <row r="1530" spans="1:12" hidden="1" x14ac:dyDescent="0.3">
      <c r="A1530" t="s">
        <v>3069</v>
      </c>
      <c r="B1530" s="1">
        <v>46277</v>
      </c>
      <c r="C1530" t="s">
        <v>3070</v>
      </c>
      <c r="D1530" t="s">
        <v>51</v>
      </c>
      <c r="E1530" t="s">
        <v>44</v>
      </c>
      <c r="F1530">
        <v>349</v>
      </c>
      <c r="G1530" t="s">
        <v>70</v>
      </c>
      <c r="H1530" t="str">
        <f t="shared" si="74"/>
        <v>ORD26001529</v>
      </c>
      <c r="I1530">
        <f>COUNTIFS(PG_Transactions!$AK:$AK,$H1530,PG_Transactions!$E:$E,"CAPTURE",PG_Transactions!$AQ:$AQ,1)</f>
        <v>0</v>
      </c>
      <c r="J1530">
        <f>SUMIFS(PG_Transactions!$G:$G,PG_Transactions!$AK:$AK,$H1530,PG_Transactions!$E:$E,"CAPTURE",PG_Transactions!$AQ:$AQ,1)</f>
        <v>0</v>
      </c>
      <c r="K1530">
        <f t="shared" si="75"/>
        <v>-349</v>
      </c>
      <c r="L1530" t="str">
        <f t="shared" si="76"/>
        <v>No Capture</v>
      </c>
    </row>
    <row r="1531" spans="1:12" hidden="1" x14ac:dyDescent="0.3">
      <c r="A1531" t="s">
        <v>3071</v>
      </c>
      <c r="B1531" s="1">
        <v>46279</v>
      </c>
      <c r="C1531" t="s">
        <v>3072</v>
      </c>
      <c r="D1531" t="s">
        <v>41</v>
      </c>
      <c r="E1531" t="s">
        <v>17</v>
      </c>
      <c r="F1531">
        <v>1798</v>
      </c>
      <c r="G1531" t="s">
        <v>56</v>
      </c>
      <c r="H1531" t="str">
        <f t="shared" si="74"/>
        <v>ORD26001530</v>
      </c>
      <c r="I1531">
        <f>COUNTIFS(PG_Transactions!$AK:$AK,$H1531,PG_Transactions!$E:$E,"CAPTURE",PG_Transactions!$AQ:$AQ,1)</f>
        <v>1</v>
      </c>
      <c r="J1531">
        <f>SUMIFS(PG_Transactions!$G:$G,PG_Transactions!$AK:$AK,$H1531,PG_Transactions!$E:$E,"CAPTURE",PG_Transactions!$AQ:$AQ,1)</f>
        <v>1798</v>
      </c>
      <c r="K1531">
        <f t="shared" si="75"/>
        <v>0</v>
      </c>
      <c r="L1531" t="str">
        <f t="shared" si="76"/>
        <v>Amount Match</v>
      </c>
    </row>
    <row r="1532" spans="1:12" hidden="1" x14ac:dyDescent="0.3">
      <c r="A1532" t="s">
        <v>3073</v>
      </c>
      <c r="B1532" s="1">
        <v>46273</v>
      </c>
      <c r="C1532" t="s">
        <v>3074</v>
      </c>
      <c r="D1532" t="s">
        <v>8</v>
      </c>
      <c r="E1532" t="s">
        <v>9</v>
      </c>
      <c r="F1532">
        <v>2097</v>
      </c>
      <c r="G1532" t="s">
        <v>56</v>
      </c>
      <c r="H1532" t="str">
        <f t="shared" si="74"/>
        <v>ORD26001531</v>
      </c>
      <c r="I1532">
        <f>COUNTIFS(PG_Transactions!$AK:$AK,$H1532,PG_Transactions!$E:$E,"CAPTURE",PG_Transactions!$AQ:$AQ,1)</f>
        <v>1</v>
      </c>
      <c r="J1532">
        <f>SUMIFS(PG_Transactions!$G:$G,PG_Transactions!$AK:$AK,$H1532,PG_Transactions!$E:$E,"CAPTURE",PG_Transactions!$AQ:$AQ,1)</f>
        <v>2097</v>
      </c>
      <c r="K1532">
        <f t="shared" si="75"/>
        <v>0</v>
      </c>
      <c r="L1532" t="str">
        <f t="shared" si="76"/>
        <v>Amount Match</v>
      </c>
    </row>
    <row r="1533" spans="1:12" hidden="1" x14ac:dyDescent="0.3">
      <c r="A1533" t="s">
        <v>3075</v>
      </c>
      <c r="B1533" s="1">
        <v>46289</v>
      </c>
      <c r="C1533" t="s">
        <v>3076</v>
      </c>
      <c r="D1533" t="s">
        <v>38</v>
      </c>
      <c r="E1533" t="s">
        <v>17</v>
      </c>
      <c r="F1533">
        <v>7797</v>
      </c>
      <c r="G1533" t="s">
        <v>10</v>
      </c>
      <c r="H1533" t="str">
        <f t="shared" si="74"/>
        <v>ORD26001532</v>
      </c>
      <c r="I1533">
        <f>COUNTIFS(PG_Transactions!$AK:$AK,$H1533,PG_Transactions!$E:$E,"CAPTURE",PG_Transactions!$AQ:$AQ,1)</f>
        <v>1</v>
      </c>
      <c r="J1533">
        <f>SUMIFS(PG_Transactions!$G:$G,PG_Transactions!$AK:$AK,$H1533,PG_Transactions!$E:$E,"CAPTURE",PG_Transactions!$AQ:$AQ,1)</f>
        <v>7797</v>
      </c>
      <c r="K1533">
        <f t="shared" si="75"/>
        <v>0</v>
      </c>
      <c r="L1533" t="str">
        <f t="shared" si="76"/>
        <v>Amount Match</v>
      </c>
    </row>
    <row r="1534" spans="1:12" hidden="1" x14ac:dyDescent="0.3">
      <c r="A1534" t="s">
        <v>3077</v>
      </c>
      <c r="B1534" s="1">
        <v>46272</v>
      </c>
      <c r="C1534" t="s">
        <v>3078</v>
      </c>
      <c r="D1534" t="s">
        <v>51</v>
      </c>
      <c r="E1534" t="s">
        <v>17</v>
      </c>
      <c r="F1534" s="2">
        <v>1598</v>
      </c>
      <c r="G1534" t="s">
        <v>10</v>
      </c>
      <c r="H1534" t="str">
        <f t="shared" si="74"/>
        <v>ORD26001533</v>
      </c>
      <c r="I1534">
        <f>COUNTIFS(PG_Transactions!$AK:$AK,$H1534,PG_Transactions!$E:$E,"CAPTURE",PG_Transactions!$AQ:$AQ,1)</f>
        <v>1</v>
      </c>
      <c r="J1534">
        <f>SUMIFS(PG_Transactions!$G:$G,PG_Transactions!$AK:$AK,$H1534,PG_Transactions!$E:$E,"CAPTURE",PG_Transactions!$AQ:$AQ,1)</f>
        <v>1449</v>
      </c>
      <c r="K1534">
        <f t="shared" si="75"/>
        <v>-149</v>
      </c>
      <c r="L1534" t="str">
        <f t="shared" si="76"/>
        <v>Captured Less Than Order</v>
      </c>
    </row>
    <row r="1535" spans="1:12" hidden="1" x14ac:dyDescent="0.3">
      <c r="A1535" t="s">
        <v>3079</v>
      </c>
      <c r="B1535" s="1">
        <v>46280</v>
      </c>
      <c r="C1535" t="s">
        <v>823</v>
      </c>
      <c r="D1535" t="s">
        <v>8</v>
      </c>
      <c r="E1535" t="s">
        <v>9</v>
      </c>
      <c r="F1535">
        <v>3499</v>
      </c>
      <c r="G1535" t="s">
        <v>10</v>
      </c>
      <c r="H1535" t="str">
        <f t="shared" si="74"/>
        <v>ORD26001534</v>
      </c>
      <c r="I1535">
        <f>COUNTIFS(PG_Transactions!$AK:$AK,$H1535,PG_Transactions!$E:$E,"CAPTURE",PG_Transactions!$AQ:$AQ,1)</f>
        <v>1</v>
      </c>
      <c r="J1535">
        <f>SUMIFS(PG_Transactions!$G:$G,PG_Transactions!$AK:$AK,$H1535,PG_Transactions!$E:$E,"CAPTURE",PG_Transactions!$AQ:$AQ,1)</f>
        <v>3499</v>
      </c>
      <c r="K1535">
        <f t="shared" si="75"/>
        <v>0</v>
      </c>
      <c r="L1535" t="str">
        <f t="shared" si="76"/>
        <v>Amount Match</v>
      </c>
    </row>
    <row r="1536" spans="1:12" hidden="1" x14ac:dyDescent="0.3">
      <c r="A1536" t="s">
        <v>3080</v>
      </c>
      <c r="B1536" s="1">
        <v>46281</v>
      </c>
      <c r="C1536" t="s">
        <v>3081</v>
      </c>
      <c r="D1536" t="s">
        <v>27</v>
      </c>
      <c r="E1536" t="s">
        <v>33</v>
      </c>
      <c r="F1536">
        <v>1499</v>
      </c>
      <c r="G1536" t="s">
        <v>10</v>
      </c>
      <c r="H1536" t="str">
        <f t="shared" si="74"/>
        <v>ORD26001535</v>
      </c>
      <c r="I1536">
        <f>COUNTIFS(PG_Transactions!$AK:$AK,$H1536,PG_Transactions!$E:$E,"CAPTURE",PG_Transactions!$AQ:$AQ,1)</f>
        <v>1</v>
      </c>
      <c r="J1536">
        <f>SUMIFS(PG_Transactions!$G:$G,PG_Transactions!$AK:$AK,$H1536,PG_Transactions!$E:$E,"CAPTURE",PG_Transactions!$AQ:$AQ,1)</f>
        <v>1499</v>
      </c>
      <c r="K1536">
        <f t="shared" si="75"/>
        <v>0</v>
      </c>
      <c r="L1536" t="str">
        <f t="shared" si="76"/>
        <v>Amount Match</v>
      </c>
    </row>
    <row r="1537" spans="1:12" hidden="1" x14ac:dyDescent="0.3">
      <c r="A1537" t="s">
        <v>3082</v>
      </c>
      <c r="B1537" s="1">
        <v>46281</v>
      </c>
      <c r="C1537" t="s">
        <v>3083</v>
      </c>
      <c r="D1537" t="s">
        <v>16</v>
      </c>
      <c r="E1537" t="s">
        <v>9</v>
      </c>
      <c r="F1537">
        <v>4297</v>
      </c>
      <c r="G1537" t="s">
        <v>10</v>
      </c>
      <c r="H1537" t="str">
        <f t="shared" si="74"/>
        <v>ORD26001536</v>
      </c>
      <c r="I1537">
        <f>COUNTIFS(PG_Transactions!$AK:$AK,$H1537,PG_Transactions!$E:$E,"CAPTURE",PG_Transactions!$AQ:$AQ,1)</f>
        <v>1</v>
      </c>
      <c r="J1537">
        <f>SUMIFS(PG_Transactions!$G:$G,PG_Transactions!$AK:$AK,$H1537,PG_Transactions!$E:$E,"CAPTURE",PG_Transactions!$AQ:$AQ,1)</f>
        <v>4297</v>
      </c>
      <c r="K1537">
        <f t="shared" si="75"/>
        <v>0</v>
      </c>
      <c r="L1537" t="str">
        <f t="shared" si="76"/>
        <v>Amount Match</v>
      </c>
    </row>
    <row r="1538" spans="1:12" hidden="1" x14ac:dyDescent="0.3">
      <c r="A1538" t="s">
        <v>3084</v>
      </c>
      <c r="B1538" s="1">
        <v>46287</v>
      </c>
      <c r="C1538" t="s">
        <v>3085</v>
      </c>
      <c r="D1538" t="s">
        <v>16</v>
      </c>
      <c r="E1538" t="s">
        <v>9</v>
      </c>
      <c r="F1538">
        <v>948</v>
      </c>
      <c r="G1538" t="s">
        <v>10</v>
      </c>
      <c r="H1538" t="str">
        <f t="shared" si="74"/>
        <v>ORD26001537</v>
      </c>
      <c r="I1538">
        <f>COUNTIFS(PG_Transactions!$AK:$AK,$H1538,PG_Transactions!$E:$E,"CAPTURE",PG_Transactions!$AQ:$AQ,1)</f>
        <v>1</v>
      </c>
      <c r="J1538">
        <f>SUMIFS(PG_Transactions!$G:$G,PG_Transactions!$AK:$AK,$H1538,PG_Transactions!$E:$E,"CAPTURE",PG_Transactions!$AQ:$AQ,1)</f>
        <v>948</v>
      </c>
      <c r="K1538">
        <f t="shared" si="75"/>
        <v>0</v>
      </c>
      <c r="L1538" t="str">
        <f t="shared" si="76"/>
        <v>Amount Match</v>
      </c>
    </row>
    <row r="1539" spans="1:12" hidden="1" x14ac:dyDescent="0.3">
      <c r="A1539" t="s">
        <v>3086</v>
      </c>
      <c r="B1539" s="1">
        <v>46269</v>
      </c>
      <c r="C1539" t="s">
        <v>3087</v>
      </c>
      <c r="D1539" t="s">
        <v>16</v>
      </c>
      <c r="E1539" t="s">
        <v>9</v>
      </c>
      <c r="F1539">
        <v>5797</v>
      </c>
      <c r="G1539" t="s">
        <v>10</v>
      </c>
      <c r="H1539" t="str">
        <f t="shared" ref="H1539:H1602" si="77">UPPER(SUBSTITUTE(TRIM(A1539),"-",""))</f>
        <v>ORD26001538</v>
      </c>
      <c r="I1539">
        <f>COUNTIFS(PG_Transactions!$AK:$AK,$H1539,PG_Transactions!$E:$E,"CAPTURE",PG_Transactions!$AQ:$AQ,1)</f>
        <v>1</v>
      </c>
      <c r="J1539">
        <f>SUMIFS(PG_Transactions!$G:$G,PG_Transactions!$AK:$AK,$H1539,PG_Transactions!$E:$E,"CAPTURE",PG_Transactions!$AQ:$AQ,1)</f>
        <v>5797</v>
      </c>
      <c r="K1539">
        <f t="shared" ref="K1539:K1602" si="78">ROUND(J1539-F1539,2)</f>
        <v>0</v>
      </c>
      <c r="L1539" t="str">
        <f t="shared" ref="L1539:L1602" si="79">IF(I1539=0,"No Capture",IF(I1539&gt;1,"Multiple Capture Rows - Review",IF(ABS(K1539)&lt;0.01,"Amount Match",IF(K1539&lt;0,"Captured Less Than Order","Captured More Than Order"))))</f>
        <v>Amount Match</v>
      </c>
    </row>
    <row r="1540" spans="1:12" hidden="1" x14ac:dyDescent="0.3">
      <c r="A1540" t="s">
        <v>3088</v>
      </c>
      <c r="B1540" s="1">
        <v>46278</v>
      </c>
      <c r="C1540" t="s">
        <v>3089</v>
      </c>
      <c r="D1540" t="s">
        <v>65</v>
      </c>
      <c r="E1540" t="s">
        <v>17</v>
      </c>
      <c r="F1540">
        <v>349</v>
      </c>
      <c r="G1540" t="s">
        <v>10</v>
      </c>
      <c r="H1540" t="str">
        <f t="shared" si="77"/>
        <v>ORD26001539</v>
      </c>
      <c r="I1540">
        <f>COUNTIFS(PG_Transactions!$AK:$AK,$H1540,PG_Transactions!$E:$E,"CAPTURE",PG_Transactions!$AQ:$AQ,1)</f>
        <v>1</v>
      </c>
      <c r="J1540">
        <f>SUMIFS(PG_Transactions!$G:$G,PG_Transactions!$AK:$AK,$H1540,PG_Transactions!$E:$E,"CAPTURE",PG_Transactions!$AQ:$AQ,1)</f>
        <v>349</v>
      </c>
      <c r="K1540">
        <f t="shared" si="78"/>
        <v>0</v>
      </c>
      <c r="L1540" t="str">
        <f t="shared" si="79"/>
        <v>Amount Match</v>
      </c>
    </row>
    <row r="1541" spans="1:12" hidden="1" x14ac:dyDescent="0.3">
      <c r="A1541" t="s">
        <v>3090</v>
      </c>
      <c r="B1541" s="1">
        <v>46270</v>
      </c>
      <c r="C1541" t="s">
        <v>3091</v>
      </c>
      <c r="D1541" t="s">
        <v>27</v>
      </c>
      <c r="E1541" t="s">
        <v>9</v>
      </c>
      <c r="F1541">
        <v>4999</v>
      </c>
      <c r="G1541" t="s">
        <v>10</v>
      </c>
      <c r="H1541" t="str">
        <f t="shared" si="77"/>
        <v>ORD26001540</v>
      </c>
      <c r="I1541">
        <f>COUNTIFS(PG_Transactions!$AK:$AK,$H1541,PG_Transactions!$E:$E,"CAPTURE",PG_Transactions!$AQ:$AQ,1)</f>
        <v>1</v>
      </c>
      <c r="J1541">
        <f>SUMIFS(PG_Transactions!$G:$G,PG_Transactions!$AK:$AK,$H1541,PG_Transactions!$E:$E,"CAPTURE",PG_Transactions!$AQ:$AQ,1)</f>
        <v>4999</v>
      </c>
      <c r="K1541">
        <f t="shared" si="78"/>
        <v>0</v>
      </c>
      <c r="L1541" t="str">
        <f t="shared" si="79"/>
        <v>Amount Match</v>
      </c>
    </row>
    <row r="1542" spans="1:12" hidden="1" x14ac:dyDescent="0.3">
      <c r="A1542" t="s">
        <v>3092</v>
      </c>
      <c r="B1542" s="1">
        <v>46266</v>
      </c>
      <c r="C1542" t="s">
        <v>3093</v>
      </c>
      <c r="D1542" t="s">
        <v>8</v>
      </c>
      <c r="E1542" t="s">
        <v>17</v>
      </c>
      <c r="F1542">
        <v>4999</v>
      </c>
      <c r="G1542" t="s">
        <v>10</v>
      </c>
      <c r="H1542" t="str">
        <f t="shared" si="77"/>
        <v>ORD26001541</v>
      </c>
      <c r="I1542">
        <f>COUNTIFS(PG_Transactions!$AK:$AK,$H1542,PG_Transactions!$E:$E,"CAPTURE",PG_Transactions!$AQ:$AQ,1)</f>
        <v>1</v>
      </c>
      <c r="J1542">
        <f>SUMIFS(PG_Transactions!$G:$G,PG_Transactions!$AK:$AK,$H1542,PG_Transactions!$E:$E,"CAPTURE",PG_Transactions!$AQ:$AQ,1)</f>
        <v>4999</v>
      </c>
      <c r="K1542">
        <f t="shared" si="78"/>
        <v>0</v>
      </c>
      <c r="L1542" t="str">
        <f t="shared" si="79"/>
        <v>Amount Match</v>
      </c>
    </row>
    <row r="1543" spans="1:12" hidden="1" x14ac:dyDescent="0.3">
      <c r="A1543" t="s">
        <v>3094</v>
      </c>
      <c r="B1543" s="1">
        <v>46272</v>
      </c>
      <c r="C1543" t="s">
        <v>3095</v>
      </c>
      <c r="D1543" t="s">
        <v>32</v>
      </c>
      <c r="E1543" t="s">
        <v>44</v>
      </c>
      <c r="F1543" s="2">
        <v>1499</v>
      </c>
      <c r="G1543" t="s">
        <v>10</v>
      </c>
      <c r="H1543" t="str">
        <f t="shared" si="77"/>
        <v>ORD26001542</v>
      </c>
      <c r="I1543">
        <f>COUNTIFS(PG_Transactions!$AK:$AK,$H1543,PG_Transactions!$E:$E,"CAPTURE",PG_Transactions!$AQ:$AQ,1)</f>
        <v>1</v>
      </c>
      <c r="J1543">
        <f>SUMIFS(PG_Transactions!$G:$G,PG_Transactions!$AK:$AK,$H1543,PG_Transactions!$E:$E,"CAPTURE",PG_Transactions!$AQ:$AQ,1)</f>
        <v>1499</v>
      </c>
      <c r="K1543">
        <f t="shared" si="78"/>
        <v>0</v>
      </c>
      <c r="L1543" t="str">
        <f t="shared" si="79"/>
        <v>Amount Match</v>
      </c>
    </row>
    <row r="1544" spans="1:12" hidden="1" x14ac:dyDescent="0.3">
      <c r="A1544" t="s">
        <v>3096</v>
      </c>
      <c r="B1544" s="1">
        <v>46276</v>
      </c>
      <c r="C1544" t="s">
        <v>3097</v>
      </c>
      <c r="D1544" t="s">
        <v>38</v>
      </c>
      <c r="E1544" t="s">
        <v>17</v>
      </c>
      <c r="F1544">
        <v>1098</v>
      </c>
      <c r="G1544" t="s">
        <v>10</v>
      </c>
      <c r="H1544" t="str">
        <f t="shared" si="77"/>
        <v>ORD26001543</v>
      </c>
      <c r="I1544">
        <f>COUNTIFS(PG_Transactions!$AK:$AK,$H1544,PG_Transactions!$E:$E,"CAPTURE",PG_Transactions!$AQ:$AQ,1)</f>
        <v>1</v>
      </c>
      <c r="J1544">
        <f>SUMIFS(PG_Transactions!$G:$G,PG_Transactions!$AK:$AK,$H1544,PG_Transactions!$E:$E,"CAPTURE",PG_Transactions!$AQ:$AQ,1)</f>
        <v>1098</v>
      </c>
      <c r="K1544">
        <f t="shared" si="78"/>
        <v>0</v>
      </c>
      <c r="L1544" t="str">
        <f t="shared" si="79"/>
        <v>Amount Match</v>
      </c>
    </row>
    <row r="1545" spans="1:12" hidden="1" x14ac:dyDescent="0.3">
      <c r="A1545" t="s">
        <v>3098</v>
      </c>
      <c r="B1545" s="1">
        <v>46269</v>
      </c>
      <c r="C1545" t="s">
        <v>3099</v>
      </c>
      <c r="D1545" t="s">
        <v>38</v>
      </c>
      <c r="E1545" t="s">
        <v>9</v>
      </c>
      <c r="F1545">
        <v>7999</v>
      </c>
      <c r="G1545" t="s">
        <v>10</v>
      </c>
      <c r="H1545" t="str">
        <f t="shared" si="77"/>
        <v>ORD26001544</v>
      </c>
      <c r="I1545">
        <f>COUNTIFS(PG_Transactions!$AK:$AK,$H1545,PG_Transactions!$E:$E,"CAPTURE",PG_Transactions!$AQ:$AQ,1)</f>
        <v>1</v>
      </c>
      <c r="J1545">
        <f>SUMIFS(PG_Transactions!$G:$G,PG_Transactions!$AK:$AK,$H1545,PG_Transactions!$E:$E,"CAPTURE",PG_Transactions!$AQ:$AQ,1)</f>
        <v>7999</v>
      </c>
      <c r="K1545">
        <f t="shared" si="78"/>
        <v>0</v>
      </c>
      <c r="L1545" t="str">
        <f t="shared" si="79"/>
        <v>Amount Match</v>
      </c>
    </row>
    <row r="1546" spans="1:12" hidden="1" x14ac:dyDescent="0.3">
      <c r="A1546" t="s">
        <v>3100</v>
      </c>
      <c r="B1546" s="1">
        <v>46294</v>
      </c>
      <c r="C1546" t="s">
        <v>3101</v>
      </c>
      <c r="D1546" t="s">
        <v>16</v>
      </c>
      <c r="E1546" t="s">
        <v>9</v>
      </c>
      <c r="F1546">
        <v>798</v>
      </c>
      <c r="G1546" t="s">
        <v>105</v>
      </c>
      <c r="H1546" t="str">
        <f t="shared" si="77"/>
        <v>ORD26001545</v>
      </c>
      <c r="I1546">
        <f>COUNTIFS(PG_Transactions!$AK:$AK,$H1546,PG_Transactions!$E:$E,"CAPTURE",PG_Transactions!$AQ:$AQ,1)</f>
        <v>0</v>
      </c>
      <c r="J1546">
        <f>SUMIFS(PG_Transactions!$G:$G,PG_Transactions!$AK:$AK,$H1546,PG_Transactions!$E:$E,"CAPTURE",PG_Transactions!$AQ:$AQ,1)</f>
        <v>0</v>
      </c>
      <c r="K1546">
        <f t="shared" si="78"/>
        <v>-798</v>
      </c>
      <c r="L1546" t="str">
        <f t="shared" si="79"/>
        <v>No Capture</v>
      </c>
    </row>
    <row r="1547" spans="1:12" hidden="1" x14ac:dyDescent="0.3">
      <c r="A1547" t="s">
        <v>3102</v>
      </c>
      <c r="B1547" s="1">
        <v>46270</v>
      </c>
      <c r="C1547" t="s">
        <v>3103</v>
      </c>
      <c r="D1547" t="s">
        <v>16</v>
      </c>
      <c r="E1547" t="s">
        <v>44</v>
      </c>
      <c r="F1547">
        <v>2999</v>
      </c>
      <c r="G1547" t="s">
        <v>10</v>
      </c>
      <c r="H1547" t="str">
        <f t="shared" si="77"/>
        <v>ORD26001546</v>
      </c>
      <c r="I1547">
        <f>COUNTIFS(PG_Transactions!$AK:$AK,$H1547,PG_Transactions!$E:$E,"CAPTURE",PG_Transactions!$AQ:$AQ,1)</f>
        <v>1</v>
      </c>
      <c r="J1547">
        <f>SUMIFS(PG_Transactions!$G:$G,PG_Transactions!$AK:$AK,$H1547,PG_Transactions!$E:$E,"CAPTURE",PG_Transactions!$AQ:$AQ,1)</f>
        <v>2999</v>
      </c>
      <c r="K1547">
        <f t="shared" si="78"/>
        <v>0</v>
      </c>
      <c r="L1547" t="str">
        <f t="shared" si="79"/>
        <v>Amount Match</v>
      </c>
    </row>
    <row r="1548" spans="1:12" hidden="1" x14ac:dyDescent="0.3">
      <c r="A1548" t="s">
        <v>3104</v>
      </c>
      <c r="B1548" s="1">
        <v>46287</v>
      </c>
      <c r="C1548" t="s">
        <v>3105</v>
      </c>
      <c r="D1548" t="s">
        <v>32</v>
      </c>
      <c r="E1548" t="s">
        <v>9</v>
      </c>
      <c r="F1548">
        <v>9847</v>
      </c>
      <c r="G1548" t="s">
        <v>10</v>
      </c>
      <c r="H1548" t="str">
        <f t="shared" si="77"/>
        <v>ORD26001547</v>
      </c>
      <c r="I1548">
        <f>COUNTIFS(PG_Transactions!$AK:$AK,$H1548,PG_Transactions!$E:$E,"CAPTURE",PG_Transactions!$AQ:$AQ,1)</f>
        <v>1</v>
      </c>
      <c r="J1548">
        <f>SUMIFS(PG_Transactions!$G:$G,PG_Transactions!$AK:$AK,$H1548,PG_Transactions!$E:$E,"CAPTURE",PG_Transactions!$AQ:$AQ,1)</f>
        <v>9847</v>
      </c>
      <c r="K1548">
        <f t="shared" si="78"/>
        <v>0</v>
      </c>
      <c r="L1548" t="str">
        <f t="shared" si="79"/>
        <v>Amount Match</v>
      </c>
    </row>
    <row r="1549" spans="1:12" hidden="1" x14ac:dyDescent="0.3">
      <c r="A1549" t="s">
        <v>3106</v>
      </c>
      <c r="B1549" s="1">
        <v>46277</v>
      </c>
      <c r="C1549" t="s">
        <v>3107</v>
      </c>
      <c r="D1549" t="s">
        <v>65</v>
      </c>
      <c r="E1549" t="s">
        <v>9</v>
      </c>
      <c r="F1549">
        <v>2499</v>
      </c>
      <c r="G1549" t="s">
        <v>10</v>
      </c>
      <c r="H1549" t="str">
        <f t="shared" si="77"/>
        <v>ORD26001548</v>
      </c>
      <c r="I1549">
        <f>COUNTIFS(PG_Transactions!$AK:$AK,$H1549,PG_Transactions!$E:$E,"CAPTURE",PG_Transactions!$AQ:$AQ,1)</f>
        <v>1</v>
      </c>
      <c r="J1549">
        <f>SUMIFS(PG_Transactions!$G:$G,PG_Transactions!$AK:$AK,$H1549,PG_Transactions!$E:$E,"CAPTURE",PG_Transactions!$AQ:$AQ,1)</f>
        <v>2499</v>
      </c>
      <c r="K1549">
        <f t="shared" si="78"/>
        <v>0</v>
      </c>
      <c r="L1549" t="str">
        <f t="shared" si="79"/>
        <v>Amount Match</v>
      </c>
    </row>
    <row r="1550" spans="1:12" hidden="1" x14ac:dyDescent="0.3">
      <c r="A1550" t="s">
        <v>3108</v>
      </c>
      <c r="B1550" s="1">
        <v>46285</v>
      </c>
      <c r="C1550" t="s">
        <v>3109</v>
      </c>
      <c r="D1550" t="s">
        <v>16</v>
      </c>
      <c r="E1550" t="s">
        <v>9</v>
      </c>
      <c r="F1550">
        <v>499</v>
      </c>
      <c r="G1550" t="s">
        <v>10</v>
      </c>
      <c r="H1550" t="str">
        <f t="shared" si="77"/>
        <v>ORD26001549</v>
      </c>
      <c r="I1550">
        <f>COUNTIFS(PG_Transactions!$AK:$AK,$H1550,PG_Transactions!$E:$E,"CAPTURE",PG_Transactions!$AQ:$AQ,1)</f>
        <v>1</v>
      </c>
      <c r="J1550">
        <f>SUMIFS(PG_Transactions!$G:$G,PG_Transactions!$AK:$AK,$H1550,PG_Transactions!$E:$E,"CAPTURE",PG_Transactions!$AQ:$AQ,1)</f>
        <v>499</v>
      </c>
      <c r="K1550">
        <f t="shared" si="78"/>
        <v>0</v>
      </c>
      <c r="L1550" t="str">
        <f t="shared" si="79"/>
        <v>Amount Match</v>
      </c>
    </row>
    <row r="1551" spans="1:12" hidden="1" x14ac:dyDescent="0.3">
      <c r="A1551" t="s">
        <v>3110</v>
      </c>
      <c r="B1551" s="1">
        <v>46270</v>
      </c>
      <c r="C1551" t="s">
        <v>3111</v>
      </c>
      <c r="D1551" t="s">
        <v>32</v>
      </c>
      <c r="E1551" t="s">
        <v>9</v>
      </c>
      <c r="F1551">
        <v>6297</v>
      </c>
      <c r="G1551" t="s">
        <v>10</v>
      </c>
      <c r="H1551" t="str">
        <f t="shared" si="77"/>
        <v>ORD26001550</v>
      </c>
      <c r="I1551">
        <f>COUNTIFS(PG_Transactions!$AK:$AK,$H1551,PG_Transactions!$E:$E,"CAPTURE",PG_Transactions!$AQ:$AQ,1)</f>
        <v>1</v>
      </c>
      <c r="J1551">
        <f>SUMIFS(PG_Transactions!$G:$G,PG_Transactions!$AK:$AK,$H1551,PG_Transactions!$E:$E,"CAPTURE",PG_Transactions!$AQ:$AQ,1)</f>
        <v>6297</v>
      </c>
      <c r="K1551">
        <f t="shared" si="78"/>
        <v>0</v>
      </c>
      <c r="L1551" t="str">
        <f t="shared" si="79"/>
        <v>Amount Match</v>
      </c>
    </row>
    <row r="1552" spans="1:12" hidden="1" x14ac:dyDescent="0.3">
      <c r="A1552" t="s">
        <v>3112</v>
      </c>
      <c r="B1552" s="1">
        <v>46295</v>
      </c>
      <c r="C1552" t="s">
        <v>3113</v>
      </c>
      <c r="D1552" t="s">
        <v>65</v>
      </c>
      <c r="E1552" t="s">
        <v>33</v>
      </c>
      <c r="F1552">
        <v>3998</v>
      </c>
      <c r="G1552" t="s">
        <v>70</v>
      </c>
      <c r="H1552" t="str">
        <f t="shared" si="77"/>
        <v>ORD26001551</v>
      </c>
      <c r="I1552">
        <f>COUNTIFS(PG_Transactions!$AK:$AK,$H1552,PG_Transactions!$E:$E,"CAPTURE",PG_Transactions!$AQ:$AQ,1)</f>
        <v>0</v>
      </c>
      <c r="J1552">
        <f>SUMIFS(PG_Transactions!$G:$G,PG_Transactions!$AK:$AK,$H1552,PG_Transactions!$E:$E,"CAPTURE",PG_Transactions!$AQ:$AQ,1)</f>
        <v>0</v>
      </c>
      <c r="K1552">
        <f t="shared" si="78"/>
        <v>-3998</v>
      </c>
      <c r="L1552" t="str">
        <f t="shared" si="79"/>
        <v>No Capture</v>
      </c>
    </row>
    <row r="1553" spans="1:12" hidden="1" x14ac:dyDescent="0.3">
      <c r="A1553" t="s">
        <v>3114</v>
      </c>
      <c r="B1553" s="1">
        <v>46293</v>
      </c>
      <c r="C1553" t="s">
        <v>3115</v>
      </c>
      <c r="D1553" t="s">
        <v>24</v>
      </c>
      <c r="E1553" t="s">
        <v>9</v>
      </c>
      <c r="F1553">
        <v>4999</v>
      </c>
      <c r="G1553" t="s">
        <v>10</v>
      </c>
      <c r="H1553" t="str">
        <f t="shared" si="77"/>
        <v>ORD26001552</v>
      </c>
      <c r="I1553">
        <f>COUNTIFS(PG_Transactions!$AK:$AK,$H1553,PG_Transactions!$E:$E,"CAPTURE",PG_Transactions!$AQ:$AQ,1)</f>
        <v>1</v>
      </c>
      <c r="J1553">
        <f>SUMIFS(PG_Transactions!$G:$G,PG_Transactions!$AK:$AK,$H1553,PG_Transactions!$E:$E,"CAPTURE",PG_Transactions!$AQ:$AQ,1)</f>
        <v>4999</v>
      </c>
      <c r="K1553">
        <f t="shared" si="78"/>
        <v>0</v>
      </c>
      <c r="L1553" t="str">
        <f t="shared" si="79"/>
        <v>Amount Match</v>
      </c>
    </row>
    <row r="1554" spans="1:12" hidden="1" x14ac:dyDescent="0.3">
      <c r="A1554" t="s">
        <v>3116</v>
      </c>
      <c r="B1554" s="1">
        <v>46289</v>
      </c>
      <c r="C1554" t="s">
        <v>82</v>
      </c>
      <c r="D1554" t="s">
        <v>51</v>
      </c>
      <c r="E1554" t="s">
        <v>9</v>
      </c>
      <c r="F1554">
        <v>8348</v>
      </c>
      <c r="G1554" t="s">
        <v>10</v>
      </c>
      <c r="H1554" t="str">
        <f t="shared" si="77"/>
        <v>ORD26001553</v>
      </c>
      <c r="I1554">
        <f>COUNTIFS(PG_Transactions!$AK:$AK,$H1554,PG_Transactions!$E:$E,"CAPTURE",PG_Transactions!$AQ:$AQ,1)</f>
        <v>1</v>
      </c>
      <c r="J1554">
        <f>SUMIFS(PG_Transactions!$G:$G,PG_Transactions!$AK:$AK,$H1554,PG_Transactions!$E:$E,"CAPTURE",PG_Transactions!$AQ:$AQ,1)</f>
        <v>8348</v>
      </c>
      <c r="K1554">
        <f t="shared" si="78"/>
        <v>0</v>
      </c>
      <c r="L1554" t="str">
        <f t="shared" si="79"/>
        <v>Amount Match</v>
      </c>
    </row>
    <row r="1555" spans="1:12" hidden="1" x14ac:dyDescent="0.3">
      <c r="A1555" t="s">
        <v>3117</v>
      </c>
      <c r="B1555" s="1">
        <v>46268</v>
      </c>
      <c r="C1555" t="s">
        <v>601</v>
      </c>
      <c r="D1555" t="s">
        <v>24</v>
      </c>
      <c r="E1555" t="s">
        <v>9</v>
      </c>
      <c r="F1555">
        <v>499</v>
      </c>
      <c r="G1555" t="s">
        <v>10</v>
      </c>
      <c r="H1555" t="str">
        <f t="shared" si="77"/>
        <v>ORD26001554</v>
      </c>
      <c r="I1555">
        <f>COUNTIFS(PG_Transactions!$AK:$AK,$H1555,PG_Transactions!$E:$E,"CAPTURE",PG_Transactions!$AQ:$AQ,1)</f>
        <v>1</v>
      </c>
      <c r="J1555">
        <f>SUMIFS(PG_Transactions!$G:$G,PG_Transactions!$AK:$AK,$H1555,PG_Transactions!$E:$E,"CAPTURE",PG_Transactions!$AQ:$AQ,1)</f>
        <v>499</v>
      </c>
      <c r="K1555">
        <f t="shared" si="78"/>
        <v>0</v>
      </c>
      <c r="L1555" t="str">
        <f t="shared" si="79"/>
        <v>Amount Match</v>
      </c>
    </row>
    <row r="1556" spans="1:12" hidden="1" x14ac:dyDescent="0.3">
      <c r="A1556" t="s">
        <v>3118</v>
      </c>
      <c r="B1556" s="1">
        <v>46279</v>
      </c>
      <c r="C1556" t="s">
        <v>3119</v>
      </c>
      <c r="D1556" t="s">
        <v>13</v>
      </c>
      <c r="E1556" t="s">
        <v>17</v>
      </c>
      <c r="F1556">
        <v>4798</v>
      </c>
      <c r="G1556" t="s">
        <v>10</v>
      </c>
      <c r="H1556" t="str">
        <f t="shared" si="77"/>
        <v>ORD26001555</v>
      </c>
      <c r="I1556">
        <f>COUNTIFS(PG_Transactions!$AK:$AK,$H1556,PG_Transactions!$E:$E,"CAPTURE",PG_Transactions!$AQ:$AQ,1)</f>
        <v>1</v>
      </c>
      <c r="J1556">
        <f>SUMIFS(PG_Transactions!$G:$G,PG_Transactions!$AK:$AK,$H1556,PG_Transactions!$E:$E,"CAPTURE",PG_Transactions!$AQ:$AQ,1)</f>
        <v>4798</v>
      </c>
      <c r="K1556">
        <f t="shared" si="78"/>
        <v>0</v>
      </c>
      <c r="L1556" t="str">
        <f t="shared" si="79"/>
        <v>Amount Match</v>
      </c>
    </row>
    <row r="1557" spans="1:12" hidden="1" x14ac:dyDescent="0.3">
      <c r="A1557" t="s">
        <v>3120</v>
      </c>
      <c r="B1557" s="1">
        <v>46278</v>
      </c>
      <c r="C1557" t="s">
        <v>3121</v>
      </c>
      <c r="D1557" t="s">
        <v>13</v>
      </c>
      <c r="E1557" t="s">
        <v>9</v>
      </c>
      <c r="F1557">
        <v>3298</v>
      </c>
      <c r="G1557" t="s">
        <v>10</v>
      </c>
      <c r="H1557" t="str">
        <f t="shared" si="77"/>
        <v>ORD26001556</v>
      </c>
      <c r="I1557">
        <f>COUNTIFS(PG_Transactions!$AK:$AK,$H1557,PG_Transactions!$E:$E,"CAPTURE",PG_Transactions!$AQ:$AQ,1)</f>
        <v>1</v>
      </c>
      <c r="J1557">
        <f>SUMIFS(PG_Transactions!$G:$G,PG_Transactions!$AK:$AK,$H1557,PG_Transactions!$E:$E,"CAPTURE",PG_Transactions!$AQ:$AQ,1)</f>
        <v>3298</v>
      </c>
      <c r="K1557">
        <f t="shared" si="78"/>
        <v>0</v>
      </c>
      <c r="L1557" t="str">
        <f t="shared" si="79"/>
        <v>Amount Match</v>
      </c>
    </row>
    <row r="1558" spans="1:12" hidden="1" x14ac:dyDescent="0.3">
      <c r="A1558" t="s">
        <v>3122</v>
      </c>
      <c r="B1558" s="1">
        <v>46278</v>
      </c>
      <c r="C1558" t="s">
        <v>3123</v>
      </c>
      <c r="D1558" t="s">
        <v>8</v>
      </c>
      <c r="E1558" t="s">
        <v>9</v>
      </c>
      <c r="F1558">
        <v>2499</v>
      </c>
      <c r="G1558" t="s">
        <v>10</v>
      </c>
      <c r="H1558" t="str">
        <f t="shared" si="77"/>
        <v>ORD26001557</v>
      </c>
      <c r="I1558">
        <f>COUNTIFS(PG_Transactions!$AK:$AK,$H1558,PG_Transactions!$E:$E,"CAPTURE",PG_Transactions!$AQ:$AQ,1)</f>
        <v>1</v>
      </c>
      <c r="J1558">
        <f>SUMIFS(PG_Transactions!$G:$G,PG_Transactions!$AK:$AK,$H1558,PG_Transactions!$E:$E,"CAPTURE",PG_Transactions!$AQ:$AQ,1)</f>
        <v>2499</v>
      </c>
      <c r="K1558">
        <f t="shared" si="78"/>
        <v>0</v>
      </c>
      <c r="L1558" t="str">
        <f t="shared" si="79"/>
        <v>Amount Match</v>
      </c>
    </row>
    <row r="1559" spans="1:12" hidden="1" x14ac:dyDescent="0.3">
      <c r="A1559" t="s">
        <v>3124</v>
      </c>
      <c r="B1559" s="1">
        <v>46273</v>
      </c>
      <c r="C1559" t="s">
        <v>3125</v>
      </c>
      <c r="D1559" t="s">
        <v>38</v>
      </c>
      <c r="E1559" t="s">
        <v>33</v>
      </c>
      <c r="F1559">
        <v>299</v>
      </c>
      <c r="G1559" t="s">
        <v>10</v>
      </c>
      <c r="H1559" t="str">
        <f t="shared" si="77"/>
        <v>ORD26001558</v>
      </c>
      <c r="I1559">
        <f>COUNTIFS(PG_Transactions!$AK:$AK,$H1559,PG_Transactions!$E:$E,"CAPTURE",PG_Transactions!$AQ:$AQ,1)</f>
        <v>1</v>
      </c>
      <c r="J1559">
        <f>SUMIFS(PG_Transactions!$G:$G,PG_Transactions!$AK:$AK,$H1559,PG_Transactions!$E:$E,"CAPTURE",PG_Transactions!$AQ:$AQ,1)</f>
        <v>299</v>
      </c>
      <c r="K1559">
        <f t="shared" si="78"/>
        <v>0</v>
      </c>
      <c r="L1559" t="str">
        <f t="shared" si="79"/>
        <v>Amount Match</v>
      </c>
    </row>
    <row r="1560" spans="1:12" hidden="1" x14ac:dyDescent="0.3">
      <c r="A1560" t="s">
        <v>3126</v>
      </c>
      <c r="B1560" s="1">
        <v>46281</v>
      </c>
      <c r="C1560" t="s">
        <v>3127</v>
      </c>
      <c r="D1560" t="s">
        <v>32</v>
      </c>
      <c r="E1560" t="s">
        <v>9</v>
      </c>
      <c r="F1560">
        <v>349</v>
      </c>
      <c r="G1560" t="s">
        <v>10</v>
      </c>
      <c r="H1560" t="str">
        <f t="shared" si="77"/>
        <v>ORD26001559</v>
      </c>
      <c r="I1560">
        <f>COUNTIFS(PG_Transactions!$AK:$AK,$H1560,PG_Transactions!$E:$E,"CAPTURE",PG_Transactions!$AQ:$AQ,1)</f>
        <v>1</v>
      </c>
      <c r="J1560">
        <f>SUMIFS(PG_Transactions!$G:$G,PG_Transactions!$AK:$AK,$H1560,PG_Transactions!$E:$E,"CAPTURE",PG_Transactions!$AQ:$AQ,1)</f>
        <v>349</v>
      </c>
      <c r="K1560">
        <f t="shared" si="78"/>
        <v>0</v>
      </c>
      <c r="L1560" t="str">
        <f t="shared" si="79"/>
        <v>Amount Match</v>
      </c>
    </row>
    <row r="1561" spans="1:12" hidden="1" x14ac:dyDescent="0.3">
      <c r="A1561" t="s">
        <v>3128</v>
      </c>
      <c r="B1561" s="1">
        <v>46280</v>
      </c>
      <c r="C1561" t="s">
        <v>3129</v>
      </c>
      <c r="D1561" t="s">
        <v>13</v>
      </c>
      <c r="E1561" t="s">
        <v>44</v>
      </c>
      <c r="F1561">
        <v>7999</v>
      </c>
      <c r="G1561" t="s">
        <v>10</v>
      </c>
      <c r="H1561" t="str">
        <f t="shared" si="77"/>
        <v>ORD26001560</v>
      </c>
      <c r="I1561">
        <f>COUNTIFS(PG_Transactions!$AK:$AK,$H1561,PG_Transactions!$E:$E,"CAPTURE",PG_Transactions!$AQ:$AQ,1)</f>
        <v>1</v>
      </c>
      <c r="J1561">
        <f>SUMIFS(PG_Transactions!$G:$G,PG_Transactions!$AK:$AK,$H1561,PG_Transactions!$E:$E,"CAPTURE",PG_Transactions!$AQ:$AQ,1)</f>
        <v>7999</v>
      </c>
      <c r="K1561">
        <f t="shared" si="78"/>
        <v>0</v>
      </c>
      <c r="L1561" t="str">
        <f t="shared" si="79"/>
        <v>Amount Match</v>
      </c>
    </row>
    <row r="1562" spans="1:12" hidden="1" x14ac:dyDescent="0.3">
      <c r="A1562" t="s">
        <v>3130</v>
      </c>
      <c r="B1562" s="1">
        <v>46272</v>
      </c>
      <c r="C1562" t="s">
        <v>3131</v>
      </c>
      <c r="D1562" t="s">
        <v>16</v>
      </c>
      <c r="E1562" t="s">
        <v>9</v>
      </c>
      <c r="F1562">
        <v>299</v>
      </c>
      <c r="G1562" t="s">
        <v>10</v>
      </c>
      <c r="H1562" t="str">
        <f t="shared" si="77"/>
        <v>ORD26001561</v>
      </c>
      <c r="I1562">
        <f>COUNTIFS(PG_Transactions!$AK:$AK,$H1562,PG_Transactions!$E:$E,"CAPTURE",PG_Transactions!$AQ:$AQ,1)</f>
        <v>1</v>
      </c>
      <c r="J1562">
        <f>SUMIFS(PG_Transactions!$G:$G,PG_Transactions!$AK:$AK,$H1562,PG_Transactions!$E:$E,"CAPTURE",PG_Transactions!$AQ:$AQ,1)</f>
        <v>299</v>
      </c>
      <c r="K1562">
        <f t="shared" si="78"/>
        <v>0</v>
      </c>
      <c r="L1562" t="str">
        <f t="shared" si="79"/>
        <v>Amount Match</v>
      </c>
    </row>
    <row r="1563" spans="1:12" hidden="1" x14ac:dyDescent="0.3">
      <c r="A1563" t="s">
        <v>3132</v>
      </c>
      <c r="B1563" s="1">
        <v>46289</v>
      </c>
      <c r="C1563" t="s">
        <v>3133</v>
      </c>
      <c r="D1563" t="s">
        <v>27</v>
      </c>
      <c r="E1563" t="s">
        <v>9</v>
      </c>
      <c r="F1563">
        <v>3499</v>
      </c>
      <c r="G1563" t="s">
        <v>56</v>
      </c>
      <c r="H1563" t="str">
        <f t="shared" si="77"/>
        <v>ORD26001562</v>
      </c>
      <c r="I1563">
        <f>COUNTIFS(PG_Transactions!$AK:$AK,$H1563,PG_Transactions!$E:$E,"CAPTURE",PG_Transactions!$AQ:$AQ,1)</f>
        <v>1</v>
      </c>
      <c r="J1563">
        <f>SUMIFS(PG_Transactions!$G:$G,PG_Transactions!$AK:$AK,$H1563,PG_Transactions!$E:$E,"CAPTURE",PG_Transactions!$AQ:$AQ,1)</f>
        <v>3499</v>
      </c>
      <c r="K1563">
        <f t="shared" si="78"/>
        <v>0</v>
      </c>
      <c r="L1563" t="str">
        <f t="shared" si="79"/>
        <v>Amount Match</v>
      </c>
    </row>
    <row r="1564" spans="1:12" hidden="1" x14ac:dyDescent="0.3">
      <c r="A1564" t="s">
        <v>3134</v>
      </c>
      <c r="B1564" s="1">
        <v>46268</v>
      </c>
      <c r="C1564" t="s">
        <v>3135</v>
      </c>
      <c r="D1564" t="s">
        <v>51</v>
      </c>
      <c r="E1564" t="s">
        <v>9</v>
      </c>
      <c r="F1564">
        <v>10498</v>
      </c>
      <c r="G1564" t="s">
        <v>10</v>
      </c>
      <c r="H1564" t="str">
        <f t="shared" si="77"/>
        <v>ORD26001563</v>
      </c>
      <c r="I1564">
        <f>COUNTIFS(PG_Transactions!$AK:$AK,$H1564,PG_Transactions!$E:$E,"CAPTURE",PG_Transactions!$AQ:$AQ,1)</f>
        <v>1</v>
      </c>
      <c r="J1564">
        <f>SUMIFS(PG_Transactions!$G:$G,PG_Transactions!$AK:$AK,$H1564,PG_Transactions!$E:$E,"CAPTURE",PG_Transactions!$AQ:$AQ,1)</f>
        <v>10498</v>
      </c>
      <c r="K1564">
        <f t="shared" si="78"/>
        <v>0</v>
      </c>
      <c r="L1564" t="str">
        <f t="shared" si="79"/>
        <v>Amount Match</v>
      </c>
    </row>
    <row r="1565" spans="1:12" hidden="1" x14ac:dyDescent="0.3">
      <c r="A1565" t="s">
        <v>3136</v>
      </c>
      <c r="B1565" s="1">
        <v>46268</v>
      </c>
      <c r="C1565" t="s">
        <v>3137</v>
      </c>
      <c r="D1565" t="s">
        <v>51</v>
      </c>
      <c r="E1565" t="s">
        <v>33</v>
      </c>
      <c r="F1565">
        <v>349</v>
      </c>
      <c r="G1565" t="s">
        <v>10</v>
      </c>
      <c r="H1565" t="str">
        <f t="shared" si="77"/>
        <v>ORD26001564</v>
      </c>
      <c r="I1565">
        <f>COUNTIFS(PG_Transactions!$AK:$AK,$H1565,PG_Transactions!$E:$E,"CAPTURE",PG_Transactions!$AQ:$AQ,1)</f>
        <v>1</v>
      </c>
      <c r="J1565">
        <f>SUMIFS(PG_Transactions!$G:$G,PG_Transactions!$AK:$AK,$H1565,PG_Transactions!$E:$E,"CAPTURE",PG_Transactions!$AQ:$AQ,1)</f>
        <v>349</v>
      </c>
      <c r="K1565">
        <f t="shared" si="78"/>
        <v>0</v>
      </c>
      <c r="L1565" t="str">
        <f t="shared" si="79"/>
        <v>Amount Match</v>
      </c>
    </row>
    <row r="1566" spans="1:12" hidden="1" x14ac:dyDescent="0.3">
      <c r="A1566" t="s">
        <v>3138</v>
      </c>
      <c r="B1566" s="1">
        <v>46290</v>
      </c>
      <c r="C1566" t="s">
        <v>3139</v>
      </c>
      <c r="D1566" t="s">
        <v>24</v>
      </c>
      <c r="E1566" t="s">
        <v>17</v>
      </c>
      <c r="F1566">
        <v>1499</v>
      </c>
      <c r="G1566" t="s">
        <v>10</v>
      </c>
      <c r="H1566" t="str">
        <f t="shared" si="77"/>
        <v>ORD26001565</v>
      </c>
      <c r="I1566">
        <f>COUNTIFS(PG_Transactions!$AK:$AK,$H1566,PG_Transactions!$E:$E,"CAPTURE",PG_Transactions!$AQ:$AQ,1)</f>
        <v>1</v>
      </c>
      <c r="J1566">
        <f>SUMIFS(PG_Transactions!$G:$G,PG_Transactions!$AK:$AK,$H1566,PG_Transactions!$E:$E,"CAPTURE",PG_Transactions!$AQ:$AQ,1)</f>
        <v>1499</v>
      </c>
      <c r="K1566">
        <f t="shared" si="78"/>
        <v>0</v>
      </c>
      <c r="L1566" t="str">
        <f t="shared" si="79"/>
        <v>Amount Match</v>
      </c>
    </row>
    <row r="1567" spans="1:12" hidden="1" x14ac:dyDescent="0.3">
      <c r="A1567" t="s">
        <v>3140</v>
      </c>
      <c r="B1567" s="1">
        <v>46279</v>
      </c>
      <c r="C1567" t="s">
        <v>3141</v>
      </c>
      <c r="D1567" t="s">
        <v>51</v>
      </c>
      <c r="E1567" t="s">
        <v>9</v>
      </c>
      <c r="F1567">
        <v>7497</v>
      </c>
      <c r="G1567" t="s">
        <v>10</v>
      </c>
      <c r="H1567" t="str">
        <f t="shared" si="77"/>
        <v>ORD26001566</v>
      </c>
      <c r="I1567">
        <f>COUNTIFS(PG_Transactions!$AK:$AK,$H1567,PG_Transactions!$E:$E,"CAPTURE",PG_Transactions!$AQ:$AQ,1)</f>
        <v>1</v>
      </c>
      <c r="J1567">
        <f>SUMIFS(PG_Transactions!$G:$G,PG_Transactions!$AK:$AK,$H1567,PG_Transactions!$E:$E,"CAPTURE",PG_Transactions!$AQ:$AQ,1)</f>
        <v>7497</v>
      </c>
      <c r="K1567">
        <f t="shared" si="78"/>
        <v>0</v>
      </c>
      <c r="L1567" t="str">
        <f t="shared" si="79"/>
        <v>Amount Match</v>
      </c>
    </row>
    <row r="1568" spans="1:12" hidden="1" x14ac:dyDescent="0.3">
      <c r="A1568" t="s">
        <v>3142</v>
      </c>
      <c r="B1568" s="1">
        <v>46267</v>
      </c>
      <c r="C1568" t="s">
        <v>3143</v>
      </c>
      <c r="D1568" t="s">
        <v>16</v>
      </c>
      <c r="E1568" t="s">
        <v>9</v>
      </c>
      <c r="F1568">
        <v>7797</v>
      </c>
      <c r="G1568" t="s">
        <v>10</v>
      </c>
      <c r="H1568" t="str">
        <f t="shared" si="77"/>
        <v>ORD26001567</v>
      </c>
      <c r="I1568">
        <f>COUNTIFS(PG_Transactions!$AK:$AK,$H1568,PG_Transactions!$E:$E,"CAPTURE",PG_Transactions!$AQ:$AQ,1)</f>
        <v>1</v>
      </c>
      <c r="J1568">
        <f>SUMIFS(PG_Transactions!$G:$G,PG_Transactions!$AK:$AK,$H1568,PG_Transactions!$E:$E,"CAPTURE",PG_Transactions!$AQ:$AQ,1)</f>
        <v>7797</v>
      </c>
      <c r="K1568">
        <f t="shared" si="78"/>
        <v>0</v>
      </c>
      <c r="L1568" t="str">
        <f t="shared" si="79"/>
        <v>Amount Match</v>
      </c>
    </row>
    <row r="1569" spans="1:12" hidden="1" x14ac:dyDescent="0.3">
      <c r="A1569" t="s">
        <v>3144</v>
      </c>
      <c r="B1569" s="1">
        <v>46287</v>
      </c>
      <c r="C1569" t="s">
        <v>3145</v>
      </c>
      <c r="D1569" t="s">
        <v>32</v>
      </c>
      <c r="E1569" t="s">
        <v>44</v>
      </c>
      <c r="F1569">
        <v>5298</v>
      </c>
      <c r="G1569" t="s">
        <v>10</v>
      </c>
      <c r="H1569" t="str">
        <f t="shared" si="77"/>
        <v>ORD26001568</v>
      </c>
      <c r="I1569">
        <f>COUNTIFS(PG_Transactions!$AK:$AK,$H1569,PG_Transactions!$E:$E,"CAPTURE",PG_Transactions!$AQ:$AQ,1)</f>
        <v>1</v>
      </c>
      <c r="J1569">
        <f>SUMIFS(PG_Transactions!$G:$G,PG_Transactions!$AK:$AK,$H1569,PG_Transactions!$E:$E,"CAPTURE",PG_Transactions!$AQ:$AQ,1)</f>
        <v>5298</v>
      </c>
      <c r="K1569">
        <f t="shared" si="78"/>
        <v>0</v>
      </c>
      <c r="L1569" t="str">
        <f t="shared" si="79"/>
        <v>Amount Match</v>
      </c>
    </row>
    <row r="1570" spans="1:12" hidden="1" x14ac:dyDescent="0.3">
      <c r="A1570" t="s">
        <v>3146</v>
      </c>
      <c r="B1570" s="1">
        <v>46288</v>
      </c>
      <c r="C1570" t="s">
        <v>3147</v>
      </c>
      <c r="D1570" t="s">
        <v>38</v>
      </c>
      <c r="E1570" t="s">
        <v>9</v>
      </c>
      <c r="F1570">
        <v>1299</v>
      </c>
      <c r="G1570" t="s">
        <v>70</v>
      </c>
      <c r="H1570" t="str">
        <f t="shared" si="77"/>
        <v>ORD26001569</v>
      </c>
      <c r="I1570">
        <f>COUNTIFS(PG_Transactions!$AK:$AK,$H1570,PG_Transactions!$E:$E,"CAPTURE",PG_Transactions!$AQ:$AQ,1)</f>
        <v>0</v>
      </c>
      <c r="J1570">
        <f>SUMIFS(PG_Transactions!$G:$G,PG_Transactions!$AK:$AK,$H1570,PG_Transactions!$E:$E,"CAPTURE",PG_Transactions!$AQ:$AQ,1)</f>
        <v>0</v>
      </c>
      <c r="K1570">
        <f t="shared" si="78"/>
        <v>-1299</v>
      </c>
      <c r="L1570" t="str">
        <f t="shared" si="79"/>
        <v>No Capture</v>
      </c>
    </row>
    <row r="1571" spans="1:12" hidden="1" x14ac:dyDescent="0.3">
      <c r="A1571" t="s">
        <v>3148</v>
      </c>
      <c r="B1571" s="1">
        <v>46278</v>
      </c>
      <c r="C1571" t="s">
        <v>3149</v>
      </c>
      <c r="D1571" t="s">
        <v>16</v>
      </c>
      <c r="E1571" t="s">
        <v>17</v>
      </c>
      <c r="F1571">
        <v>3499</v>
      </c>
      <c r="G1571" t="s">
        <v>10</v>
      </c>
      <c r="H1571" t="str">
        <f t="shared" si="77"/>
        <v>ORD26001570</v>
      </c>
      <c r="I1571">
        <f>COUNTIFS(PG_Transactions!$AK:$AK,$H1571,PG_Transactions!$E:$E,"CAPTURE",PG_Transactions!$AQ:$AQ,1)</f>
        <v>1</v>
      </c>
      <c r="J1571">
        <f>SUMIFS(PG_Transactions!$G:$G,PG_Transactions!$AK:$AK,$H1571,PG_Transactions!$E:$E,"CAPTURE",PG_Transactions!$AQ:$AQ,1)</f>
        <v>3499</v>
      </c>
      <c r="K1571">
        <f t="shared" si="78"/>
        <v>0</v>
      </c>
      <c r="L1571" t="str">
        <f t="shared" si="79"/>
        <v>Amount Match</v>
      </c>
    </row>
    <row r="1572" spans="1:12" hidden="1" x14ac:dyDescent="0.3">
      <c r="A1572" t="s">
        <v>3150</v>
      </c>
      <c r="B1572" s="1">
        <v>46271</v>
      </c>
      <c r="C1572" t="s">
        <v>3151</v>
      </c>
      <c r="D1572" t="s">
        <v>41</v>
      </c>
      <c r="E1572" t="s">
        <v>17</v>
      </c>
      <c r="F1572">
        <v>12297</v>
      </c>
      <c r="G1572" t="s">
        <v>10</v>
      </c>
      <c r="H1572" t="str">
        <f t="shared" si="77"/>
        <v>ORD26001571</v>
      </c>
      <c r="I1572">
        <f>COUNTIFS(PG_Transactions!$AK:$AK,$H1572,PG_Transactions!$E:$E,"CAPTURE",PG_Transactions!$AQ:$AQ,1)</f>
        <v>1</v>
      </c>
      <c r="J1572">
        <f>SUMIFS(PG_Transactions!$G:$G,PG_Transactions!$AK:$AK,$H1572,PG_Transactions!$E:$E,"CAPTURE",PG_Transactions!$AQ:$AQ,1)</f>
        <v>12297</v>
      </c>
      <c r="K1572">
        <f t="shared" si="78"/>
        <v>0</v>
      </c>
      <c r="L1572" t="str">
        <f t="shared" si="79"/>
        <v>Amount Match</v>
      </c>
    </row>
    <row r="1573" spans="1:12" hidden="1" x14ac:dyDescent="0.3">
      <c r="A1573" t="s">
        <v>3152</v>
      </c>
      <c r="B1573" s="1">
        <v>46286</v>
      </c>
      <c r="C1573" t="s">
        <v>3153</v>
      </c>
      <c r="D1573" t="s">
        <v>16</v>
      </c>
      <c r="E1573" t="s">
        <v>33</v>
      </c>
      <c r="F1573">
        <v>10597</v>
      </c>
      <c r="G1573" t="s">
        <v>10</v>
      </c>
      <c r="H1573" t="str">
        <f t="shared" si="77"/>
        <v>ORD26001572</v>
      </c>
      <c r="I1573">
        <f>COUNTIFS(PG_Transactions!$AK:$AK,$H1573,PG_Transactions!$E:$E,"CAPTURE",PG_Transactions!$AQ:$AQ,1)</f>
        <v>1</v>
      </c>
      <c r="J1573">
        <f>SUMIFS(PG_Transactions!$G:$G,PG_Transactions!$AK:$AK,$H1573,PG_Transactions!$E:$E,"CAPTURE",PG_Transactions!$AQ:$AQ,1)</f>
        <v>10597</v>
      </c>
      <c r="K1573">
        <f t="shared" si="78"/>
        <v>0</v>
      </c>
      <c r="L1573" t="str">
        <f t="shared" si="79"/>
        <v>Amount Match</v>
      </c>
    </row>
    <row r="1574" spans="1:12" hidden="1" x14ac:dyDescent="0.3">
      <c r="A1574" t="s">
        <v>3154</v>
      </c>
      <c r="B1574" s="1">
        <v>46272</v>
      </c>
      <c r="C1574" t="s">
        <v>3155</v>
      </c>
      <c r="D1574" t="s">
        <v>65</v>
      </c>
      <c r="E1574" t="s">
        <v>9</v>
      </c>
      <c r="F1574">
        <v>349</v>
      </c>
      <c r="G1574" t="s">
        <v>10</v>
      </c>
      <c r="H1574" t="str">
        <f t="shared" si="77"/>
        <v>ORD26001573</v>
      </c>
      <c r="I1574">
        <f>COUNTIFS(PG_Transactions!$AK:$AK,$H1574,PG_Transactions!$E:$E,"CAPTURE",PG_Transactions!$AQ:$AQ,1)</f>
        <v>1</v>
      </c>
      <c r="J1574">
        <f>SUMIFS(PG_Transactions!$G:$G,PG_Transactions!$AK:$AK,$H1574,PG_Transactions!$E:$E,"CAPTURE",PG_Transactions!$AQ:$AQ,1)</f>
        <v>349</v>
      </c>
      <c r="K1574">
        <f t="shared" si="78"/>
        <v>0</v>
      </c>
      <c r="L1574" t="str">
        <f t="shared" si="79"/>
        <v>Amount Match</v>
      </c>
    </row>
    <row r="1575" spans="1:12" hidden="1" x14ac:dyDescent="0.3">
      <c r="A1575" t="s">
        <v>3156</v>
      </c>
      <c r="B1575" s="1">
        <v>46273</v>
      </c>
      <c r="C1575" t="s">
        <v>3157</v>
      </c>
      <c r="D1575" t="s">
        <v>65</v>
      </c>
      <c r="E1575" t="s">
        <v>9</v>
      </c>
      <c r="F1575">
        <v>499</v>
      </c>
      <c r="G1575" t="s">
        <v>10</v>
      </c>
      <c r="H1575" t="str">
        <f t="shared" si="77"/>
        <v>ORD26001574</v>
      </c>
      <c r="I1575">
        <f>COUNTIFS(PG_Transactions!$AK:$AK,$H1575,PG_Transactions!$E:$E,"CAPTURE",PG_Transactions!$AQ:$AQ,1)</f>
        <v>1</v>
      </c>
      <c r="J1575">
        <f>SUMIFS(PG_Transactions!$G:$G,PG_Transactions!$AK:$AK,$H1575,PG_Transactions!$E:$E,"CAPTURE",PG_Transactions!$AQ:$AQ,1)</f>
        <v>499</v>
      </c>
      <c r="K1575">
        <f t="shared" si="78"/>
        <v>0</v>
      </c>
      <c r="L1575" t="str">
        <f t="shared" si="79"/>
        <v>Amount Match</v>
      </c>
    </row>
    <row r="1576" spans="1:12" hidden="1" x14ac:dyDescent="0.3">
      <c r="A1576" t="s">
        <v>3158</v>
      </c>
      <c r="B1576" s="1">
        <v>46290</v>
      </c>
      <c r="C1576" t="s">
        <v>3159</v>
      </c>
      <c r="D1576" t="s">
        <v>13</v>
      </c>
      <c r="E1576" t="s">
        <v>17</v>
      </c>
      <c r="F1576">
        <v>599</v>
      </c>
      <c r="G1576" t="s">
        <v>10</v>
      </c>
      <c r="H1576" t="str">
        <f t="shared" si="77"/>
        <v>ORD26001575</v>
      </c>
      <c r="I1576">
        <f>COUNTIFS(PG_Transactions!$AK:$AK,$H1576,PG_Transactions!$E:$E,"CAPTURE",PG_Transactions!$AQ:$AQ,1)</f>
        <v>1</v>
      </c>
      <c r="J1576">
        <f>SUMIFS(PG_Transactions!$G:$G,PG_Transactions!$AK:$AK,$H1576,PG_Transactions!$E:$E,"CAPTURE",PG_Transactions!$AQ:$AQ,1)</f>
        <v>599</v>
      </c>
      <c r="K1576">
        <f t="shared" si="78"/>
        <v>0</v>
      </c>
      <c r="L1576" t="str">
        <f t="shared" si="79"/>
        <v>Amount Match</v>
      </c>
    </row>
    <row r="1577" spans="1:12" hidden="1" x14ac:dyDescent="0.3">
      <c r="A1577" t="s">
        <v>3160</v>
      </c>
      <c r="B1577" s="1">
        <v>46274</v>
      </c>
      <c r="C1577" t="s">
        <v>3161</v>
      </c>
      <c r="D1577" t="s">
        <v>65</v>
      </c>
      <c r="E1577" t="s">
        <v>17</v>
      </c>
      <c r="F1577">
        <v>2499</v>
      </c>
      <c r="G1577" t="s">
        <v>10</v>
      </c>
      <c r="H1577" t="str">
        <f t="shared" si="77"/>
        <v>ORD26001576</v>
      </c>
      <c r="I1577">
        <f>COUNTIFS(PG_Transactions!$AK:$AK,$H1577,PG_Transactions!$E:$E,"CAPTURE",PG_Transactions!$AQ:$AQ,1)</f>
        <v>1</v>
      </c>
      <c r="J1577">
        <f>SUMIFS(PG_Transactions!$G:$G,PG_Transactions!$AK:$AK,$H1577,PG_Transactions!$E:$E,"CAPTURE",PG_Transactions!$AQ:$AQ,1)</f>
        <v>2499</v>
      </c>
      <c r="K1577">
        <f t="shared" si="78"/>
        <v>0</v>
      </c>
      <c r="L1577" t="str">
        <f t="shared" si="79"/>
        <v>Amount Match</v>
      </c>
    </row>
    <row r="1578" spans="1:12" hidden="1" x14ac:dyDescent="0.3">
      <c r="A1578" t="s">
        <v>3162</v>
      </c>
      <c r="B1578" s="1">
        <v>46267</v>
      </c>
      <c r="C1578" t="s">
        <v>3163</v>
      </c>
      <c r="D1578" t="s">
        <v>32</v>
      </c>
      <c r="E1578" t="s">
        <v>9</v>
      </c>
      <c r="F1578">
        <v>349</v>
      </c>
      <c r="G1578" t="s">
        <v>70</v>
      </c>
      <c r="H1578" t="str">
        <f t="shared" si="77"/>
        <v>ORD26001577</v>
      </c>
      <c r="I1578">
        <f>COUNTIFS(PG_Transactions!$AK:$AK,$H1578,PG_Transactions!$E:$E,"CAPTURE",PG_Transactions!$AQ:$AQ,1)</f>
        <v>0</v>
      </c>
      <c r="J1578">
        <f>SUMIFS(PG_Transactions!$G:$G,PG_Transactions!$AK:$AK,$H1578,PG_Transactions!$E:$E,"CAPTURE",PG_Transactions!$AQ:$AQ,1)</f>
        <v>0</v>
      </c>
      <c r="K1578">
        <f t="shared" si="78"/>
        <v>-349</v>
      </c>
      <c r="L1578" t="str">
        <f t="shared" si="79"/>
        <v>No Capture</v>
      </c>
    </row>
    <row r="1579" spans="1:12" hidden="1" x14ac:dyDescent="0.3">
      <c r="A1579" t="s">
        <v>3164</v>
      </c>
      <c r="B1579" s="1">
        <v>46278</v>
      </c>
      <c r="C1579" t="s">
        <v>3165</v>
      </c>
      <c r="D1579" t="s">
        <v>8</v>
      </c>
      <c r="E1579" t="s">
        <v>17</v>
      </c>
      <c r="F1579">
        <v>1598</v>
      </c>
      <c r="G1579" t="s">
        <v>10</v>
      </c>
      <c r="H1579" t="str">
        <f t="shared" si="77"/>
        <v>ORD26001578</v>
      </c>
      <c r="I1579">
        <f>COUNTIFS(PG_Transactions!$AK:$AK,$H1579,PG_Transactions!$E:$E,"CAPTURE",PG_Transactions!$AQ:$AQ,1)</f>
        <v>1</v>
      </c>
      <c r="J1579">
        <f>SUMIFS(PG_Transactions!$G:$G,PG_Transactions!$AK:$AK,$H1579,PG_Transactions!$E:$E,"CAPTURE",PG_Transactions!$AQ:$AQ,1)</f>
        <v>1598</v>
      </c>
      <c r="K1579">
        <f t="shared" si="78"/>
        <v>0</v>
      </c>
      <c r="L1579" t="str">
        <f t="shared" si="79"/>
        <v>Amount Match</v>
      </c>
    </row>
    <row r="1580" spans="1:12" hidden="1" x14ac:dyDescent="0.3">
      <c r="A1580" t="s">
        <v>3166</v>
      </c>
      <c r="B1580" s="1">
        <v>46276</v>
      </c>
      <c r="C1580" t="s">
        <v>3167</v>
      </c>
      <c r="D1580" t="s">
        <v>65</v>
      </c>
      <c r="E1580" t="s">
        <v>33</v>
      </c>
      <c r="F1580">
        <v>5298</v>
      </c>
      <c r="G1580" t="s">
        <v>10</v>
      </c>
      <c r="H1580" t="str">
        <f t="shared" si="77"/>
        <v>ORD26001579</v>
      </c>
      <c r="I1580">
        <f>COUNTIFS(PG_Transactions!$AK:$AK,$H1580,PG_Transactions!$E:$E,"CAPTURE",PG_Transactions!$AQ:$AQ,1)</f>
        <v>0</v>
      </c>
      <c r="J1580">
        <f>SUMIFS(PG_Transactions!$G:$G,PG_Transactions!$AK:$AK,$H1580,PG_Transactions!$E:$E,"CAPTURE",PG_Transactions!$AQ:$AQ,1)</f>
        <v>0</v>
      </c>
      <c r="K1580">
        <f t="shared" si="78"/>
        <v>-5298</v>
      </c>
      <c r="L1580" t="str">
        <f t="shared" si="79"/>
        <v>No Capture</v>
      </c>
    </row>
    <row r="1581" spans="1:12" hidden="1" x14ac:dyDescent="0.3">
      <c r="A1581" t="s">
        <v>3168</v>
      </c>
      <c r="B1581" s="1">
        <v>46284</v>
      </c>
      <c r="C1581" t="s">
        <v>3169</v>
      </c>
      <c r="D1581" t="s">
        <v>51</v>
      </c>
      <c r="E1581" t="s">
        <v>9</v>
      </c>
      <c r="F1581">
        <v>3998</v>
      </c>
      <c r="G1581" t="s">
        <v>10</v>
      </c>
      <c r="H1581" t="str">
        <f t="shared" si="77"/>
        <v>ORD26001580</v>
      </c>
      <c r="I1581">
        <f>COUNTIFS(PG_Transactions!$AK:$AK,$H1581,PG_Transactions!$E:$E,"CAPTURE",PG_Transactions!$AQ:$AQ,1)</f>
        <v>1</v>
      </c>
      <c r="J1581">
        <f>SUMIFS(PG_Transactions!$G:$G,PG_Transactions!$AK:$AK,$H1581,PG_Transactions!$E:$E,"CAPTURE",PG_Transactions!$AQ:$AQ,1)</f>
        <v>3998</v>
      </c>
      <c r="K1581">
        <f t="shared" si="78"/>
        <v>0</v>
      </c>
      <c r="L1581" t="str">
        <f t="shared" si="79"/>
        <v>Amount Match</v>
      </c>
    </row>
    <row r="1582" spans="1:12" hidden="1" x14ac:dyDescent="0.3">
      <c r="A1582" t="s">
        <v>3170</v>
      </c>
      <c r="B1582" s="1">
        <v>46287</v>
      </c>
      <c r="C1582" t="s">
        <v>3171</v>
      </c>
      <c r="D1582" t="s">
        <v>51</v>
      </c>
      <c r="E1582" t="s">
        <v>17</v>
      </c>
      <c r="F1582">
        <v>3348</v>
      </c>
      <c r="G1582" t="s">
        <v>10</v>
      </c>
      <c r="H1582" t="str">
        <f t="shared" si="77"/>
        <v>ORD26001581</v>
      </c>
      <c r="I1582">
        <f>COUNTIFS(PG_Transactions!$AK:$AK,$H1582,PG_Transactions!$E:$E,"CAPTURE",PG_Transactions!$AQ:$AQ,1)</f>
        <v>1</v>
      </c>
      <c r="J1582">
        <f>SUMIFS(PG_Transactions!$G:$G,PG_Transactions!$AK:$AK,$H1582,PG_Transactions!$E:$E,"CAPTURE",PG_Transactions!$AQ:$AQ,1)</f>
        <v>3348</v>
      </c>
      <c r="K1582">
        <f t="shared" si="78"/>
        <v>0</v>
      </c>
      <c r="L1582" t="str">
        <f t="shared" si="79"/>
        <v>Amount Match</v>
      </c>
    </row>
    <row r="1583" spans="1:12" hidden="1" x14ac:dyDescent="0.3">
      <c r="A1583" t="s">
        <v>3172</v>
      </c>
      <c r="B1583" s="1">
        <v>46290</v>
      </c>
      <c r="C1583" t="s">
        <v>3173</v>
      </c>
      <c r="D1583" t="s">
        <v>41</v>
      </c>
      <c r="E1583" t="s">
        <v>17</v>
      </c>
      <c r="F1583">
        <v>4097</v>
      </c>
      <c r="G1583" t="s">
        <v>56</v>
      </c>
      <c r="H1583" t="str">
        <f t="shared" si="77"/>
        <v>ORD26001582</v>
      </c>
      <c r="I1583">
        <f>COUNTIFS(PG_Transactions!$AK:$AK,$H1583,PG_Transactions!$E:$E,"CAPTURE",PG_Transactions!$AQ:$AQ,1)</f>
        <v>1</v>
      </c>
      <c r="J1583">
        <f>SUMIFS(PG_Transactions!$G:$G,PG_Transactions!$AK:$AK,$H1583,PG_Transactions!$E:$E,"CAPTURE",PG_Transactions!$AQ:$AQ,1)</f>
        <v>4097</v>
      </c>
      <c r="K1583">
        <f t="shared" si="78"/>
        <v>0</v>
      </c>
      <c r="L1583" t="str">
        <f t="shared" si="79"/>
        <v>Amount Match</v>
      </c>
    </row>
    <row r="1584" spans="1:12" hidden="1" x14ac:dyDescent="0.3">
      <c r="A1584" t="s">
        <v>3174</v>
      </c>
      <c r="B1584" s="1">
        <v>46280</v>
      </c>
      <c r="C1584" t="s">
        <v>3175</v>
      </c>
      <c r="D1584" t="s">
        <v>65</v>
      </c>
      <c r="E1584" t="s">
        <v>17</v>
      </c>
      <c r="F1584">
        <v>999</v>
      </c>
      <c r="G1584" t="s">
        <v>10</v>
      </c>
      <c r="H1584" t="str">
        <f t="shared" si="77"/>
        <v>ORD26001583</v>
      </c>
      <c r="I1584">
        <f>COUNTIFS(PG_Transactions!$AK:$AK,$H1584,PG_Transactions!$E:$E,"CAPTURE",PG_Transactions!$AQ:$AQ,1)</f>
        <v>1</v>
      </c>
      <c r="J1584">
        <f>SUMIFS(PG_Transactions!$G:$G,PG_Transactions!$AK:$AK,$H1584,PG_Transactions!$E:$E,"CAPTURE",PG_Transactions!$AQ:$AQ,1)</f>
        <v>999</v>
      </c>
      <c r="K1584">
        <f t="shared" si="78"/>
        <v>0</v>
      </c>
      <c r="L1584" t="str">
        <f t="shared" si="79"/>
        <v>Amount Match</v>
      </c>
    </row>
    <row r="1585" spans="1:12" hidden="1" x14ac:dyDescent="0.3">
      <c r="A1585" t="s">
        <v>3176</v>
      </c>
      <c r="B1585" s="1">
        <v>46294</v>
      </c>
      <c r="C1585" t="s">
        <v>3177</v>
      </c>
      <c r="D1585" t="s">
        <v>8</v>
      </c>
      <c r="E1585" t="s">
        <v>44</v>
      </c>
      <c r="F1585">
        <v>9297</v>
      </c>
      <c r="G1585" t="s">
        <v>10</v>
      </c>
      <c r="H1585" t="str">
        <f t="shared" si="77"/>
        <v>ORD26001584</v>
      </c>
      <c r="I1585">
        <f>COUNTIFS(PG_Transactions!$AK:$AK,$H1585,PG_Transactions!$E:$E,"CAPTURE",PG_Transactions!$AQ:$AQ,1)</f>
        <v>1</v>
      </c>
      <c r="J1585">
        <f>SUMIFS(PG_Transactions!$G:$G,PG_Transactions!$AK:$AK,$H1585,PG_Transactions!$E:$E,"CAPTURE",PG_Transactions!$AQ:$AQ,1)</f>
        <v>9297</v>
      </c>
      <c r="K1585">
        <f t="shared" si="78"/>
        <v>0</v>
      </c>
      <c r="L1585" t="str">
        <f t="shared" si="79"/>
        <v>Amount Match</v>
      </c>
    </row>
    <row r="1586" spans="1:12" hidden="1" x14ac:dyDescent="0.3">
      <c r="A1586" t="s">
        <v>3178</v>
      </c>
      <c r="B1586" s="1">
        <v>46270</v>
      </c>
      <c r="C1586" t="s">
        <v>3179</v>
      </c>
      <c r="E1586" t="s">
        <v>9</v>
      </c>
      <c r="F1586" s="2">
        <v>4498</v>
      </c>
      <c r="G1586" t="s">
        <v>10</v>
      </c>
      <c r="H1586" t="str">
        <f t="shared" si="77"/>
        <v>ORD26001585</v>
      </c>
      <c r="I1586">
        <f>COUNTIFS(PG_Transactions!$AK:$AK,$H1586,PG_Transactions!$E:$E,"CAPTURE",PG_Transactions!$AQ:$AQ,1)</f>
        <v>1</v>
      </c>
      <c r="J1586">
        <f>SUMIFS(PG_Transactions!$G:$G,PG_Transactions!$AK:$AK,$H1586,PG_Transactions!$E:$E,"CAPTURE",PG_Transactions!$AQ:$AQ,1)</f>
        <v>4498</v>
      </c>
      <c r="K1586">
        <f t="shared" si="78"/>
        <v>0</v>
      </c>
      <c r="L1586" t="str">
        <f t="shared" si="79"/>
        <v>Amount Match</v>
      </c>
    </row>
    <row r="1587" spans="1:12" hidden="1" x14ac:dyDescent="0.3">
      <c r="A1587" t="s">
        <v>3180</v>
      </c>
      <c r="B1587" s="1">
        <v>46293</v>
      </c>
      <c r="C1587" t="s">
        <v>3181</v>
      </c>
      <c r="D1587" t="s">
        <v>51</v>
      </c>
      <c r="E1587" t="s">
        <v>9</v>
      </c>
      <c r="F1587" s="2">
        <v>1499</v>
      </c>
      <c r="G1587" t="s">
        <v>10</v>
      </c>
      <c r="H1587" t="str">
        <f t="shared" si="77"/>
        <v>ORD26001586</v>
      </c>
      <c r="I1587">
        <f>COUNTIFS(PG_Transactions!$AK:$AK,$H1587,PG_Transactions!$E:$E,"CAPTURE",PG_Transactions!$AQ:$AQ,1)</f>
        <v>1</v>
      </c>
      <c r="J1587">
        <f>SUMIFS(PG_Transactions!$G:$G,PG_Transactions!$AK:$AK,$H1587,PG_Transactions!$E:$E,"CAPTURE",PG_Transactions!$AQ:$AQ,1)</f>
        <v>1499</v>
      </c>
      <c r="K1587">
        <f t="shared" si="78"/>
        <v>0</v>
      </c>
      <c r="L1587" t="str">
        <f t="shared" si="79"/>
        <v>Amount Match</v>
      </c>
    </row>
    <row r="1588" spans="1:12" hidden="1" x14ac:dyDescent="0.3">
      <c r="A1588" t="s">
        <v>3182</v>
      </c>
      <c r="B1588" s="1">
        <v>46268</v>
      </c>
      <c r="C1588" t="s">
        <v>3183</v>
      </c>
      <c r="D1588" t="s">
        <v>24</v>
      </c>
      <c r="E1588" t="s">
        <v>9</v>
      </c>
      <c r="F1588">
        <v>2499</v>
      </c>
      <c r="G1588" t="s">
        <v>10</v>
      </c>
      <c r="H1588" t="str">
        <f t="shared" si="77"/>
        <v>ORD26001587</v>
      </c>
      <c r="I1588">
        <f>COUNTIFS(PG_Transactions!$AK:$AK,$H1588,PG_Transactions!$E:$E,"CAPTURE",PG_Transactions!$AQ:$AQ,1)</f>
        <v>1</v>
      </c>
      <c r="J1588">
        <f>SUMIFS(PG_Transactions!$G:$G,PG_Transactions!$AK:$AK,$H1588,PG_Transactions!$E:$E,"CAPTURE",PG_Transactions!$AQ:$AQ,1)</f>
        <v>2499</v>
      </c>
      <c r="K1588">
        <f t="shared" si="78"/>
        <v>0</v>
      </c>
      <c r="L1588" t="str">
        <f t="shared" si="79"/>
        <v>Amount Match</v>
      </c>
    </row>
    <row r="1589" spans="1:12" hidden="1" x14ac:dyDescent="0.3">
      <c r="A1589" t="s">
        <v>3184</v>
      </c>
      <c r="B1589" s="1">
        <v>46274</v>
      </c>
      <c r="C1589" t="s">
        <v>3185</v>
      </c>
      <c r="D1589" t="s">
        <v>8</v>
      </c>
      <c r="E1589" t="s">
        <v>17</v>
      </c>
      <c r="F1589">
        <v>5798</v>
      </c>
      <c r="G1589" t="s">
        <v>10</v>
      </c>
      <c r="H1589" t="str">
        <f t="shared" si="77"/>
        <v>ORD26001588</v>
      </c>
      <c r="I1589">
        <f>COUNTIFS(PG_Transactions!$AK:$AK,$H1589,PG_Transactions!$E:$E,"CAPTURE",PG_Transactions!$AQ:$AQ,1)</f>
        <v>1</v>
      </c>
      <c r="J1589">
        <f>SUMIFS(PG_Transactions!$G:$G,PG_Transactions!$AK:$AK,$H1589,PG_Transactions!$E:$E,"CAPTURE",PG_Transactions!$AQ:$AQ,1)</f>
        <v>5798</v>
      </c>
      <c r="K1589">
        <f t="shared" si="78"/>
        <v>0</v>
      </c>
      <c r="L1589" t="str">
        <f t="shared" si="79"/>
        <v>Amount Match</v>
      </c>
    </row>
    <row r="1590" spans="1:12" hidden="1" x14ac:dyDescent="0.3">
      <c r="A1590" t="s">
        <v>3186</v>
      </c>
      <c r="B1590" s="1">
        <v>46284</v>
      </c>
      <c r="C1590" t="s">
        <v>3187</v>
      </c>
      <c r="D1590" t="s">
        <v>51</v>
      </c>
      <c r="E1590" t="s">
        <v>9</v>
      </c>
      <c r="F1590">
        <v>1298</v>
      </c>
      <c r="G1590" t="s">
        <v>10</v>
      </c>
      <c r="H1590" t="str">
        <f t="shared" si="77"/>
        <v>ORD26001589</v>
      </c>
      <c r="I1590">
        <f>COUNTIFS(PG_Transactions!$AK:$AK,$H1590,PG_Transactions!$E:$E,"CAPTURE",PG_Transactions!$AQ:$AQ,1)</f>
        <v>1</v>
      </c>
      <c r="J1590">
        <f>SUMIFS(PG_Transactions!$G:$G,PG_Transactions!$AK:$AK,$H1590,PG_Transactions!$E:$E,"CAPTURE",PG_Transactions!$AQ:$AQ,1)</f>
        <v>1298</v>
      </c>
      <c r="K1590">
        <f t="shared" si="78"/>
        <v>0</v>
      </c>
      <c r="L1590" t="str">
        <f t="shared" si="79"/>
        <v>Amount Match</v>
      </c>
    </row>
    <row r="1591" spans="1:12" hidden="1" x14ac:dyDescent="0.3">
      <c r="A1591" t="s">
        <v>3188</v>
      </c>
      <c r="B1591" s="1">
        <v>46280</v>
      </c>
      <c r="C1591" t="s">
        <v>3189</v>
      </c>
      <c r="D1591" t="s">
        <v>8</v>
      </c>
      <c r="E1591" t="s">
        <v>44</v>
      </c>
      <c r="F1591">
        <v>1799</v>
      </c>
      <c r="G1591" t="s">
        <v>10</v>
      </c>
      <c r="H1591" t="str">
        <f t="shared" si="77"/>
        <v>ORD26001590</v>
      </c>
      <c r="I1591">
        <f>COUNTIFS(PG_Transactions!$AK:$AK,$H1591,PG_Transactions!$E:$E,"CAPTURE",PG_Transactions!$AQ:$AQ,1)</f>
        <v>1</v>
      </c>
      <c r="J1591">
        <f>SUMIFS(PG_Transactions!$G:$G,PG_Transactions!$AK:$AK,$H1591,PG_Transactions!$E:$E,"CAPTURE",PG_Transactions!$AQ:$AQ,1)</f>
        <v>1799</v>
      </c>
      <c r="K1591">
        <f t="shared" si="78"/>
        <v>0</v>
      </c>
      <c r="L1591" t="str">
        <f t="shared" si="79"/>
        <v>Amount Match</v>
      </c>
    </row>
    <row r="1592" spans="1:12" hidden="1" x14ac:dyDescent="0.3">
      <c r="A1592" t="s">
        <v>3190</v>
      </c>
      <c r="B1592" s="1">
        <v>46287</v>
      </c>
      <c r="C1592" t="s">
        <v>3191</v>
      </c>
      <c r="D1592" t="s">
        <v>65</v>
      </c>
      <c r="E1592" t="s">
        <v>33</v>
      </c>
      <c r="F1592">
        <v>3298</v>
      </c>
      <c r="G1592" t="s">
        <v>10</v>
      </c>
      <c r="H1592" t="str">
        <f t="shared" si="77"/>
        <v>ORD26001591</v>
      </c>
      <c r="I1592">
        <f>COUNTIFS(PG_Transactions!$AK:$AK,$H1592,PG_Transactions!$E:$E,"CAPTURE",PG_Transactions!$AQ:$AQ,1)</f>
        <v>1</v>
      </c>
      <c r="J1592">
        <f>SUMIFS(PG_Transactions!$G:$G,PG_Transactions!$AK:$AK,$H1592,PG_Transactions!$E:$E,"CAPTURE",PG_Transactions!$AQ:$AQ,1)</f>
        <v>3298</v>
      </c>
      <c r="K1592">
        <f t="shared" si="78"/>
        <v>0</v>
      </c>
      <c r="L1592" t="str">
        <f t="shared" si="79"/>
        <v>Amount Match</v>
      </c>
    </row>
    <row r="1593" spans="1:12" hidden="1" x14ac:dyDescent="0.3">
      <c r="A1593" t="s">
        <v>3192</v>
      </c>
      <c r="B1593" s="1">
        <v>46285</v>
      </c>
      <c r="C1593" t="s">
        <v>3193</v>
      </c>
      <c r="D1593" t="s">
        <v>51</v>
      </c>
      <c r="E1593" t="s">
        <v>33</v>
      </c>
      <c r="F1593">
        <v>8797</v>
      </c>
      <c r="G1593" t="s">
        <v>10</v>
      </c>
      <c r="H1593" t="str">
        <f t="shared" si="77"/>
        <v>ORD26001592</v>
      </c>
      <c r="I1593">
        <f>COUNTIFS(PG_Transactions!$AK:$AK,$H1593,PG_Transactions!$E:$E,"CAPTURE",PG_Transactions!$AQ:$AQ,1)</f>
        <v>1</v>
      </c>
      <c r="J1593">
        <f>SUMIFS(PG_Transactions!$G:$G,PG_Transactions!$AK:$AK,$H1593,PG_Transactions!$E:$E,"CAPTURE",PG_Transactions!$AQ:$AQ,1)</f>
        <v>8797</v>
      </c>
      <c r="K1593">
        <f t="shared" si="78"/>
        <v>0</v>
      </c>
      <c r="L1593" t="str">
        <f t="shared" si="79"/>
        <v>Amount Match</v>
      </c>
    </row>
    <row r="1594" spans="1:12" hidden="1" x14ac:dyDescent="0.3">
      <c r="A1594" t="s">
        <v>3194</v>
      </c>
      <c r="B1594" s="1">
        <v>46293</v>
      </c>
      <c r="C1594" t="s">
        <v>3195</v>
      </c>
      <c r="D1594" t="s">
        <v>13</v>
      </c>
      <c r="E1594" t="s">
        <v>17</v>
      </c>
      <c r="F1594">
        <v>799</v>
      </c>
      <c r="G1594" t="s">
        <v>10</v>
      </c>
      <c r="H1594" t="str">
        <f t="shared" si="77"/>
        <v>ORD26001593</v>
      </c>
      <c r="I1594">
        <f>COUNTIFS(PG_Transactions!$AK:$AK,$H1594,PG_Transactions!$E:$E,"CAPTURE",PG_Transactions!$AQ:$AQ,1)</f>
        <v>1</v>
      </c>
      <c r="J1594">
        <f>SUMIFS(PG_Transactions!$G:$G,PG_Transactions!$AK:$AK,$H1594,PG_Transactions!$E:$E,"CAPTURE",PG_Transactions!$AQ:$AQ,1)</f>
        <v>799</v>
      </c>
      <c r="K1594">
        <f t="shared" si="78"/>
        <v>0</v>
      </c>
      <c r="L1594" t="str">
        <f t="shared" si="79"/>
        <v>Amount Match</v>
      </c>
    </row>
    <row r="1595" spans="1:12" hidden="1" x14ac:dyDescent="0.3">
      <c r="A1595" t="s">
        <v>3196</v>
      </c>
      <c r="B1595" s="1">
        <v>46278</v>
      </c>
      <c r="C1595" t="s">
        <v>3197</v>
      </c>
      <c r="D1595" t="s">
        <v>24</v>
      </c>
      <c r="E1595" t="s">
        <v>9</v>
      </c>
      <c r="F1595">
        <v>3348</v>
      </c>
      <c r="G1595" t="s">
        <v>10</v>
      </c>
      <c r="H1595" t="str">
        <f t="shared" si="77"/>
        <v>ORD26001594</v>
      </c>
      <c r="I1595">
        <f>COUNTIFS(PG_Transactions!$AK:$AK,$H1595,PG_Transactions!$E:$E,"CAPTURE",PG_Transactions!$AQ:$AQ,1)</f>
        <v>1</v>
      </c>
      <c r="J1595">
        <f>SUMIFS(PG_Transactions!$G:$G,PG_Transactions!$AK:$AK,$H1595,PG_Transactions!$E:$E,"CAPTURE",PG_Transactions!$AQ:$AQ,1)</f>
        <v>3348</v>
      </c>
      <c r="K1595">
        <f t="shared" si="78"/>
        <v>0</v>
      </c>
      <c r="L1595" t="str">
        <f t="shared" si="79"/>
        <v>Amount Match</v>
      </c>
    </row>
    <row r="1596" spans="1:12" hidden="1" x14ac:dyDescent="0.3">
      <c r="A1596" t="s">
        <v>3198</v>
      </c>
      <c r="B1596" s="1">
        <v>46269</v>
      </c>
      <c r="C1596" t="s">
        <v>3199</v>
      </c>
      <c r="D1596" t="s">
        <v>16</v>
      </c>
      <c r="E1596" t="s">
        <v>44</v>
      </c>
      <c r="F1596">
        <v>499</v>
      </c>
      <c r="G1596" t="s">
        <v>10</v>
      </c>
      <c r="H1596" t="str">
        <f t="shared" si="77"/>
        <v>ORD26001595</v>
      </c>
      <c r="I1596">
        <f>COUNTIFS(PG_Transactions!$AK:$AK,$H1596,PG_Transactions!$E:$E,"CAPTURE",PG_Transactions!$AQ:$AQ,1)</f>
        <v>1</v>
      </c>
      <c r="J1596">
        <f>SUMIFS(PG_Transactions!$G:$G,PG_Transactions!$AK:$AK,$H1596,PG_Transactions!$E:$E,"CAPTURE",PG_Transactions!$AQ:$AQ,1)</f>
        <v>499</v>
      </c>
      <c r="K1596">
        <f t="shared" si="78"/>
        <v>0</v>
      </c>
      <c r="L1596" t="str">
        <f t="shared" si="79"/>
        <v>Amount Match</v>
      </c>
    </row>
    <row r="1597" spans="1:12" hidden="1" x14ac:dyDescent="0.3">
      <c r="A1597" t="s">
        <v>3200</v>
      </c>
      <c r="B1597" s="1">
        <v>46272</v>
      </c>
      <c r="C1597" t="s">
        <v>3201</v>
      </c>
      <c r="D1597" t="s">
        <v>13</v>
      </c>
      <c r="E1597" t="s">
        <v>44</v>
      </c>
      <c r="F1597">
        <v>1348</v>
      </c>
      <c r="G1597" t="s">
        <v>10</v>
      </c>
      <c r="H1597" t="str">
        <f t="shared" si="77"/>
        <v>ORD26001596</v>
      </c>
      <c r="I1597">
        <f>COUNTIFS(PG_Transactions!$AK:$AK,$H1597,PG_Transactions!$E:$E,"CAPTURE",PG_Transactions!$AQ:$AQ,1)</f>
        <v>1</v>
      </c>
      <c r="J1597">
        <f>SUMIFS(PG_Transactions!$G:$G,PG_Transactions!$AK:$AK,$H1597,PG_Transactions!$E:$E,"CAPTURE",PG_Transactions!$AQ:$AQ,1)</f>
        <v>1348</v>
      </c>
      <c r="K1597">
        <f t="shared" si="78"/>
        <v>0</v>
      </c>
      <c r="L1597" t="str">
        <f t="shared" si="79"/>
        <v>Amount Match</v>
      </c>
    </row>
    <row r="1598" spans="1:12" hidden="1" x14ac:dyDescent="0.3">
      <c r="A1598" t="s">
        <v>3202</v>
      </c>
      <c r="B1598" s="1">
        <v>46288</v>
      </c>
      <c r="C1598" t="s">
        <v>3203</v>
      </c>
      <c r="D1598" t="s">
        <v>51</v>
      </c>
      <c r="E1598" t="s">
        <v>9</v>
      </c>
      <c r="F1598">
        <v>2647</v>
      </c>
      <c r="G1598" t="s">
        <v>10</v>
      </c>
      <c r="H1598" t="str">
        <f t="shared" si="77"/>
        <v>ORD26001597</v>
      </c>
      <c r="I1598">
        <f>COUNTIFS(PG_Transactions!$AK:$AK,$H1598,PG_Transactions!$E:$E,"CAPTURE",PG_Transactions!$AQ:$AQ,1)</f>
        <v>1</v>
      </c>
      <c r="J1598">
        <f>SUMIFS(PG_Transactions!$G:$G,PG_Transactions!$AK:$AK,$H1598,PG_Transactions!$E:$E,"CAPTURE",PG_Transactions!$AQ:$AQ,1)</f>
        <v>2647</v>
      </c>
      <c r="K1598">
        <f t="shared" si="78"/>
        <v>0</v>
      </c>
      <c r="L1598" t="str">
        <f t="shared" si="79"/>
        <v>Amount Match</v>
      </c>
    </row>
    <row r="1599" spans="1:12" hidden="1" x14ac:dyDescent="0.3">
      <c r="A1599" t="s">
        <v>3204</v>
      </c>
      <c r="B1599" s="1">
        <v>46286</v>
      </c>
      <c r="C1599" t="s">
        <v>3205</v>
      </c>
      <c r="D1599" t="s">
        <v>65</v>
      </c>
      <c r="E1599" t="s">
        <v>44</v>
      </c>
      <c r="F1599">
        <v>999</v>
      </c>
      <c r="G1599" t="s">
        <v>10</v>
      </c>
      <c r="H1599" t="str">
        <f t="shared" si="77"/>
        <v>ORD26001598</v>
      </c>
      <c r="I1599">
        <f>COUNTIFS(PG_Transactions!$AK:$AK,$H1599,PG_Transactions!$E:$E,"CAPTURE",PG_Transactions!$AQ:$AQ,1)</f>
        <v>1</v>
      </c>
      <c r="J1599">
        <f>SUMIFS(PG_Transactions!$G:$G,PG_Transactions!$AK:$AK,$H1599,PG_Transactions!$E:$E,"CAPTURE",PG_Transactions!$AQ:$AQ,1)</f>
        <v>999</v>
      </c>
      <c r="K1599">
        <f t="shared" si="78"/>
        <v>0</v>
      </c>
      <c r="L1599" t="str">
        <f t="shared" si="79"/>
        <v>Amount Match</v>
      </c>
    </row>
    <row r="1600" spans="1:12" hidden="1" x14ac:dyDescent="0.3">
      <c r="A1600" t="s">
        <v>3206</v>
      </c>
      <c r="B1600" s="1">
        <v>46295</v>
      </c>
      <c r="C1600" t="s">
        <v>3207</v>
      </c>
      <c r="D1600" t="s">
        <v>13</v>
      </c>
      <c r="E1600" t="s">
        <v>9</v>
      </c>
      <c r="F1600">
        <v>4999</v>
      </c>
      <c r="G1600" t="s">
        <v>10</v>
      </c>
      <c r="H1600" t="str">
        <f t="shared" si="77"/>
        <v>ORD26001599</v>
      </c>
      <c r="I1600">
        <f>COUNTIFS(PG_Transactions!$AK:$AK,$H1600,PG_Transactions!$E:$E,"CAPTURE",PG_Transactions!$AQ:$AQ,1)</f>
        <v>1</v>
      </c>
      <c r="J1600">
        <f>SUMIFS(PG_Transactions!$G:$G,PG_Transactions!$AK:$AK,$H1600,PG_Transactions!$E:$E,"CAPTURE",PG_Transactions!$AQ:$AQ,1)</f>
        <v>4999</v>
      </c>
      <c r="K1600">
        <f t="shared" si="78"/>
        <v>0</v>
      </c>
      <c r="L1600" t="str">
        <f t="shared" si="79"/>
        <v>Amount Match</v>
      </c>
    </row>
    <row r="1601" spans="1:12" hidden="1" x14ac:dyDescent="0.3">
      <c r="A1601" t="s">
        <v>3208</v>
      </c>
      <c r="B1601" s="1">
        <v>46293</v>
      </c>
      <c r="C1601" t="s">
        <v>3209</v>
      </c>
      <c r="D1601" t="s">
        <v>51</v>
      </c>
      <c r="E1601" t="s">
        <v>9</v>
      </c>
      <c r="F1601">
        <v>4999</v>
      </c>
      <c r="G1601" t="s">
        <v>10</v>
      </c>
      <c r="H1601" t="str">
        <f t="shared" si="77"/>
        <v>ORD26001600</v>
      </c>
      <c r="I1601">
        <f>COUNTIFS(PG_Transactions!$AK:$AK,$H1601,PG_Transactions!$E:$E,"CAPTURE",PG_Transactions!$AQ:$AQ,1)</f>
        <v>1</v>
      </c>
      <c r="J1601">
        <f>SUMIFS(PG_Transactions!$G:$G,PG_Transactions!$AK:$AK,$H1601,PG_Transactions!$E:$E,"CAPTURE",PG_Transactions!$AQ:$AQ,1)</f>
        <v>4999</v>
      </c>
      <c r="K1601">
        <f t="shared" si="78"/>
        <v>0</v>
      </c>
      <c r="L1601" t="str">
        <f t="shared" si="79"/>
        <v>Amount Match</v>
      </c>
    </row>
    <row r="1602" spans="1:12" hidden="1" x14ac:dyDescent="0.3">
      <c r="A1602" t="s">
        <v>3210</v>
      </c>
      <c r="B1602" s="1">
        <v>46268</v>
      </c>
      <c r="C1602" t="s">
        <v>3211</v>
      </c>
      <c r="D1602" t="s">
        <v>16</v>
      </c>
      <c r="E1602" t="s">
        <v>9</v>
      </c>
      <c r="F1602">
        <v>349</v>
      </c>
      <c r="G1602" t="s">
        <v>10</v>
      </c>
      <c r="H1602" t="str">
        <f t="shared" si="77"/>
        <v>ORD26001601</v>
      </c>
      <c r="I1602">
        <f>COUNTIFS(PG_Transactions!$AK:$AK,$H1602,PG_Transactions!$E:$E,"CAPTURE",PG_Transactions!$AQ:$AQ,1)</f>
        <v>1</v>
      </c>
      <c r="J1602">
        <f>SUMIFS(PG_Transactions!$G:$G,PG_Transactions!$AK:$AK,$H1602,PG_Transactions!$E:$E,"CAPTURE",PG_Transactions!$AQ:$AQ,1)</f>
        <v>349</v>
      </c>
      <c r="K1602">
        <f t="shared" si="78"/>
        <v>0</v>
      </c>
      <c r="L1602" t="str">
        <f t="shared" si="79"/>
        <v>Amount Match</v>
      </c>
    </row>
    <row r="1603" spans="1:12" hidden="1" x14ac:dyDescent="0.3">
      <c r="A1603" t="s">
        <v>3212</v>
      </c>
      <c r="B1603" s="1">
        <v>46282</v>
      </c>
      <c r="C1603" t="s">
        <v>3213</v>
      </c>
      <c r="D1603" t="s">
        <v>8</v>
      </c>
      <c r="E1603" t="s">
        <v>9</v>
      </c>
      <c r="F1603">
        <v>2999</v>
      </c>
      <c r="G1603" t="s">
        <v>105</v>
      </c>
      <c r="H1603" t="str">
        <f t="shared" ref="H1603:H1666" si="80">UPPER(SUBSTITUTE(TRIM(A1603),"-",""))</f>
        <v>ORD26001602</v>
      </c>
      <c r="I1603">
        <f>COUNTIFS(PG_Transactions!$AK:$AK,$H1603,PG_Transactions!$E:$E,"CAPTURE",PG_Transactions!$AQ:$AQ,1)</f>
        <v>0</v>
      </c>
      <c r="J1603">
        <f>SUMIFS(PG_Transactions!$G:$G,PG_Transactions!$AK:$AK,$H1603,PG_Transactions!$E:$E,"CAPTURE",PG_Transactions!$AQ:$AQ,1)</f>
        <v>0</v>
      </c>
      <c r="K1603">
        <f t="shared" ref="K1603:K1666" si="81">ROUND(J1603-F1603,2)</f>
        <v>-2999</v>
      </c>
      <c r="L1603" t="str">
        <f t="shared" ref="L1603:L1666" si="82">IF(I1603=0,"No Capture",IF(I1603&gt;1,"Multiple Capture Rows - Review",IF(ABS(K1603)&lt;0.01,"Amount Match",IF(K1603&lt;0,"Captured Less Than Order","Captured More Than Order"))))</f>
        <v>No Capture</v>
      </c>
    </row>
    <row r="1604" spans="1:12" hidden="1" x14ac:dyDescent="0.3">
      <c r="A1604" t="s">
        <v>3214</v>
      </c>
      <c r="B1604" s="1">
        <v>46294</v>
      </c>
      <c r="C1604" t="s">
        <v>3215</v>
      </c>
      <c r="D1604" t="s">
        <v>24</v>
      </c>
      <c r="E1604" t="s">
        <v>9</v>
      </c>
      <c r="F1604">
        <v>5998</v>
      </c>
      <c r="G1604" t="s">
        <v>10</v>
      </c>
      <c r="H1604" t="str">
        <f t="shared" si="80"/>
        <v>ORD26001603</v>
      </c>
      <c r="I1604">
        <f>COUNTIFS(PG_Transactions!$AK:$AK,$H1604,PG_Transactions!$E:$E,"CAPTURE",PG_Transactions!$AQ:$AQ,1)</f>
        <v>1</v>
      </c>
      <c r="J1604">
        <f>SUMIFS(PG_Transactions!$G:$G,PG_Transactions!$AK:$AK,$H1604,PG_Transactions!$E:$E,"CAPTURE",PG_Transactions!$AQ:$AQ,1)</f>
        <v>5998</v>
      </c>
      <c r="K1604">
        <f t="shared" si="81"/>
        <v>0</v>
      </c>
      <c r="L1604" t="str">
        <f t="shared" si="82"/>
        <v>Amount Match</v>
      </c>
    </row>
    <row r="1605" spans="1:12" hidden="1" x14ac:dyDescent="0.3">
      <c r="A1605" t="s">
        <v>3216</v>
      </c>
      <c r="B1605" s="1">
        <v>46281</v>
      </c>
      <c r="C1605" t="s">
        <v>3217</v>
      </c>
      <c r="D1605" t="s">
        <v>27</v>
      </c>
      <c r="E1605" t="s">
        <v>17</v>
      </c>
      <c r="F1605">
        <v>8498</v>
      </c>
      <c r="G1605" t="s">
        <v>10</v>
      </c>
      <c r="H1605" t="str">
        <f t="shared" si="80"/>
        <v>ORD26001604</v>
      </c>
      <c r="I1605">
        <f>COUNTIFS(PG_Transactions!$AK:$AK,$H1605,PG_Transactions!$E:$E,"CAPTURE",PG_Transactions!$AQ:$AQ,1)</f>
        <v>1</v>
      </c>
      <c r="J1605">
        <f>SUMIFS(PG_Transactions!$G:$G,PG_Transactions!$AK:$AK,$H1605,PG_Transactions!$E:$E,"CAPTURE",PG_Transactions!$AQ:$AQ,1)</f>
        <v>8498</v>
      </c>
      <c r="K1605">
        <f t="shared" si="81"/>
        <v>0</v>
      </c>
      <c r="L1605" t="str">
        <f t="shared" si="82"/>
        <v>Amount Match</v>
      </c>
    </row>
    <row r="1606" spans="1:12" hidden="1" x14ac:dyDescent="0.3">
      <c r="A1606" t="s">
        <v>3218</v>
      </c>
      <c r="B1606" s="1">
        <v>46278</v>
      </c>
      <c r="C1606" t="s">
        <v>3219</v>
      </c>
      <c r="D1606" t="s">
        <v>27</v>
      </c>
      <c r="E1606" t="s">
        <v>17</v>
      </c>
      <c r="F1606">
        <v>1799</v>
      </c>
      <c r="G1606" t="s">
        <v>10</v>
      </c>
      <c r="H1606" t="str">
        <f t="shared" si="80"/>
        <v>ORD26001605</v>
      </c>
      <c r="I1606">
        <f>COUNTIFS(PG_Transactions!$AK:$AK,$H1606,PG_Transactions!$E:$E,"CAPTURE",PG_Transactions!$AQ:$AQ,1)</f>
        <v>1</v>
      </c>
      <c r="J1606">
        <f>SUMIFS(PG_Transactions!$G:$G,PG_Transactions!$AK:$AK,$H1606,PG_Transactions!$E:$E,"CAPTURE",PG_Transactions!$AQ:$AQ,1)</f>
        <v>1799</v>
      </c>
      <c r="K1606">
        <f t="shared" si="81"/>
        <v>0</v>
      </c>
      <c r="L1606" t="str">
        <f t="shared" si="82"/>
        <v>Amount Match</v>
      </c>
    </row>
    <row r="1607" spans="1:12" hidden="1" x14ac:dyDescent="0.3">
      <c r="A1607" t="s">
        <v>3220</v>
      </c>
      <c r="B1607" s="1">
        <v>46285</v>
      </c>
      <c r="C1607" t="s">
        <v>3221</v>
      </c>
      <c r="D1607" t="s">
        <v>65</v>
      </c>
      <c r="E1607" t="s">
        <v>33</v>
      </c>
      <c r="F1607">
        <v>999</v>
      </c>
      <c r="G1607" t="s">
        <v>10</v>
      </c>
      <c r="H1607" t="str">
        <f t="shared" si="80"/>
        <v>ORD26001606</v>
      </c>
      <c r="I1607">
        <f>COUNTIFS(PG_Transactions!$AK:$AK,$H1607,PG_Transactions!$E:$E,"CAPTURE",PG_Transactions!$AQ:$AQ,1)</f>
        <v>1</v>
      </c>
      <c r="J1607">
        <f>SUMIFS(PG_Transactions!$G:$G,PG_Transactions!$AK:$AK,$H1607,PG_Transactions!$E:$E,"CAPTURE",PG_Transactions!$AQ:$AQ,1)</f>
        <v>999</v>
      </c>
      <c r="K1607">
        <f t="shared" si="81"/>
        <v>0</v>
      </c>
      <c r="L1607" t="str">
        <f t="shared" si="82"/>
        <v>Amount Match</v>
      </c>
    </row>
    <row r="1608" spans="1:12" hidden="1" x14ac:dyDescent="0.3">
      <c r="A1608" t="s">
        <v>3222</v>
      </c>
      <c r="B1608" s="1">
        <v>46270</v>
      </c>
      <c r="C1608" t="s">
        <v>3223</v>
      </c>
      <c r="D1608" t="s">
        <v>16</v>
      </c>
      <c r="E1608" t="s">
        <v>9</v>
      </c>
      <c r="F1608">
        <v>1998</v>
      </c>
      <c r="G1608" t="s">
        <v>10</v>
      </c>
      <c r="H1608" t="str">
        <f t="shared" si="80"/>
        <v>ORD26001607</v>
      </c>
      <c r="I1608">
        <f>COUNTIFS(PG_Transactions!$AK:$AK,$H1608,PG_Transactions!$E:$E,"CAPTURE",PG_Transactions!$AQ:$AQ,1)</f>
        <v>1</v>
      </c>
      <c r="J1608">
        <f>SUMIFS(PG_Transactions!$G:$G,PG_Transactions!$AK:$AK,$H1608,PG_Transactions!$E:$E,"CAPTURE",PG_Transactions!$AQ:$AQ,1)</f>
        <v>1998</v>
      </c>
      <c r="K1608">
        <f t="shared" si="81"/>
        <v>0</v>
      </c>
      <c r="L1608" t="str">
        <f t="shared" si="82"/>
        <v>Amount Match</v>
      </c>
    </row>
    <row r="1609" spans="1:12" hidden="1" x14ac:dyDescent="0.3">
      <c r="A1609" t="s">
        <v>3224</v>
      </c>
      <c r="B1609" s="1">
        <v>46274</v>
      </c>
      <c r="C1609" t="s">
        <v>3225</v>
      </c>
      <c r="D1609" t="s">
        <v>24</v>
      </c>
      <c r="E1609" t="s">
        <v>44</v>
      </c>
      <c r="F1609">
        <v>3798</v>
      </c>
      <c r="G1609" t="s">
        <v>56</v>
      </c>
      <c r="H1609" t="str">
        <f t="shared" si="80"/>
        <v>ORD26001608</v>
      </c>
      <c r="I1609">
        <f>COUNTIFS(PG_Transactions!$AK:$AK,$H1609,PG_Transactions!$E:$E,"CAPTURE",PG_Transactions!$AQ:$AQ,1)</f>
        <v>1</v>
      </c>
      <c r="J1609">
        <f>SUMIFS(PG_Transactions!$G:$G,PG_Transactions!$AK:$AK,$H1609,PG_Transactions!$E:$E,"CAPTURE",PG_Transactions!$AQ:$AQ,1)</f>
        <v>3798</v>
      </c>
      <c r="K1609">
        <f t="shared" si="81"/>
        <v>0</v>
      </c>
      <c r="L1609" t="str">
        <f t="shared" si="82"/>
        <v>Amount Match</v>
      </c>
    </row>
    <row r="1610" spans="1:12" hidden="1" x14ac:dyDescent="0.3">
      <c r="A1610" t="s">
        <v>3226</v>
      </c>
      <c r="B1610" s="1">
        <v>46286</v>
      </c>
      <c r="C1610" t="s">
        <v>3227</v>
      </c>
      <c r="D1610" t="s">
        <v>38</v>
      </c>
      <c r="E1610" t="s">
        <v>44</v>
      </c>
      <c r="F1610">
        <v>648</v>
      </c>
      <c r="G1610" t="s">
        <v>10</v>
      </c>
      <c r="H1610" t="str">
        <f t="shared" si="80"/>
        <v>ORD26001609</v>
      </c>
      <c r="I1610">
        <f>COUNTIFS(PG_Transactions!$AK:$AK,$H1610,PG_Transactions!$E:$E,"CAPTURE",PG_Transactions!$AQ:$AQ,1)</f>
        <v>0</v>
      </c>
      <c r="J1610">
        <f>SUMIFS(PG_Transactions!$G:$G,PG_Transactions!$AK:$AK,$H1610,PG_Transactions!$E:$E,"CAPTURE",PG_Transactions!$AQ:$AQ,1)</f>
        <v>0</v>
      </c>
      <c r="K1610">
        <f t="shared" si="81"/>
        <v>-648</v>
      </c>
      <c r="L1610" t="str">
        <f t="shared" si="82"/>
        <v>No Capture</v>
      </c>
    </row>
    <row r="1611" spans="1:12" hidden="1" x14ac:dyDescent="0.3">
      <c r="A1611" t="s">
        <v>3228</v>
      </c>
      <c r="B1611" s="1">
        <v>46290</v>
      </c>
      <c r="C1611" t="s">
        <v>3229</v>
      </c>
      <c r="D1611" t="s">
        <v>27</v>
      </c>
      <c r="E1611" t="s">
        <v>9</v>
      </c>
      <c r="F1611">
        <v>2499</v>
      </c>
      <c r="G1611" t="s">
        <v>10</v>
      </c>
      <c r="H1611" t="str">
        <f t="shared" si="80"/>
        <v>ORD26001610</v>
      </c>
      <c r="I1611">
        <f>COUNTIFS(PG_Transactions!$AK:$AK,$H1611,PG_Transactions!$E:$E,"CAPTURE",PG_Transactions!$AQ:$AQ,1)</f>
        <v>1</v>
      </c>
      <c r="J1611">
        <f>SUMIFS(PG_Transactions!$G:$G,PG_Transactions!$AK:$AK,$H1611,PG_Transactions!$E:$E,"CAPTURE",PG_Transactions!$AQ:$AQ,1)</f>
        <v>2499</v>
      </c>
      <c r="K1611">
        <f t="shared" si="81"/>
        <v>0</v>
      </c>
      <c r="L1611" t="str">
        <f t="shared" si="82"/>
        <v>Amount Match</v>
      </c>
    </row>
    <row r="1612" spans="1:12" hidden="1" x14ac:dyDescent="0.3">
      <c r="A1612" t="s">
        <v>3230</v>
      </c>
      <c r="B1612" s="1">
        <v>46266</v>
      </c>
      <c r="C1612" t="s">
        <v>3231</v>
      </c>
      <c r="D1612" t="s">
        <v>38</v>
      </c>
      <c r="E1612" t="s">
        <v>9</v>
      </c>
      <c r="F1612">
        <v>7999</v>
      </c>
      <c r="G1612" t="s">
        <v>10</v>
      </c>
      <c r="H1612" t="str">
        <f t="shared" si="80"/>
        <v>ORD26001611</v>
      </c>
      <c r="I1612">
        <f>COUNTIFS(PG_Transactions!$AK:$AK,$H1612,PG_Transactions!$E:$E,"CAPTURE",PG_Transactions!$AQ:$AQ,1)</f>
        <v>1</v>
      </c>
      <c r="J1612">
        <f>SUMIFS(PG_Transactions!$G:$G,PG_Transactions!$AK:$AK,$H1612,PG_Transactions!$E:$E,"CAPTURE",PG_Transactions!$AQ:$AQ,1)</f>
        <v>7999</v>
      </c>
      <c r="K1612">
        <f t="shared" si="81"/>
        <v>0</v>
      </c>
      <c r="L1612" t="str">
        <f t="shared" si="82"/>
        <v>Amount Match</v>
      </c>
    </row>
    <row r="1613" spans="1:12" hidden="1" x14ac:dyDescent="0.3">
      <c r="A1613" t="s">
        <v>3232</v>
      </c>
      <c r="B1613" s="1">
        <v>46292</v>
      </c>
      <c r="C1613" t="s">
        <v>3233</v>
      </c>
      <c r="D1613" t="s">
        <v>16</v>
      </c>
      <c r="E1613" t="s">
        <v>44</v>
      </c>
      <c r="F1613">
        <v>3499</v>
      </c>
      <c r="G1613" t="s">
        <v>10</v>
      </c>
      <c r="H1613" t="str">
        <f t="shared" si="80"/>
        <v>ORD26001612</v>
      </c>
      <c r="I1613">
        <f>COUNTIFS(PG_Transactions!$AK:$AK,$H1613,PG_Transactions!$E:$E,"CAPTURE",PG_Transactions!$AQ:$AQ,1)</f>
        <v>1</v>
      </c>
      <c r="J1613">
        <f>SUMIFS(PG_Transactions!$G:$G,PG_Transactions!$AK:$AK,$H1613,PG_Transactions!$E:$E,"CAPTURE",PG_Transactions!$AQ:$AQ,1)</f>
        <v>3499</v>
      </c>
      <c r="K1613">
        <f t="shared" si="81"/>
        <v>0</v>
      </c>
      <c r="L1613" t="str">
        <f t="shared" si="82"/>
        <v>Amount Match</v>
      </c>
    </row>
    <row r="1614" spans="1:12" hidden="1" x14ac:dyDescent="0.3">
      <c r="A1614" t="s">
        <v>3234</v>
      </c>
      <c r="B1614" s="1">
        <v>46277</v>
      </c>
      <c r="C1614" t="s">
        <v>3235</v>
      </c>
      <c r="D1614" t="s">
        <v>8</v>
      </c>
      <c r="E1614" t="s">
        <v>9</v>
      </c>
      <c r="F1614">
        <v>7999</v>
      </c>
      <c r="G1614" t="s">
        <v>10</v>
      </c>
      <c r="H1614" t="str">
        <f t="shared" si="80"/>
        <v>ORD26001613</v>
      </c>
      <c r="I1614">
        <f>COUNTIFS(PG_Transactions!$AK:$AK,$H1614,PG_Transactions!$E:$E,"CAPTURE",PG_Transactions!$AQ:$AQ,1)</f>
        <v>1</v>
      </c>
      <c r="J1614">
        <f>SUMIFS(PG_Transactions!$G:$G,PG_Transactions!$AK:$AK,$H1614,PG_Transactions!$E:$E,"CAPTURE",PG_Transactions!$AQ:$AQ,1)</f>
        <v>7999</v>
      </c>
      <c r="K1614">
        <f t="shared" si="81"/>
        <v>0</v>
      </c>
      <c r="L1614" t="str">
        <f t="shared" si="82"/>
        <v>Amount Match</v>
      </c>
    </row>
    <row r="1615" spans="1:12" hidden="1" x14ac:dyDescent="0.3">
      <c r="A1615" t="s">
        <v>3236</v>
      </c>
      <c r="B1615" s="1">
        <v>46295</v>
      </c>
      <c r="C1615" t="s">
        <v>3237</v>
      </c>
      <c r="D1615" t="s">
        <v>51</v>
      </c>
      <c r="E1615" t="s">
        <v>9</v>
      </c>
      <c r="F1615">
        <v>1499</v>
      </c>
      <c r="G1615" t="s">
        <v>10</v>
      </c>
      <c r="H1615" t="str">
        <f t="shared" si="80"/>
        <v>ORD26001614</v>
      </c>
      <c r="I1615">
        <f>COUNTIFS(PG_Transactions!$AK:$AK,$H1615,PG_Transactions!$E:$E,"CAPTURE",PG_Transactions!$AQ:$AQ,1)</f>
        <v>1</v>
      </c>
      <c r="J1615">
        <f>SUMIFS(PG_Transactions!$G:$G,PG_Transactions!$AK:$AK,$H1615,PG_Transactions!$E:$E,"CAPTURE",PG_Transactions!$AQ:$AQ,1)</f>
        <v>1499</v>
      </c>
      <c r="K1615">
        <f t="shared" si="81"/>
        <v>0</v>
      </c>
      <c r="L1615" t="str">
        <f t="shared" si="82"/>
        <v>Amount Match</v>
      </c>
    </row>
    <row r="1616" spans="1:12" hidden="1" x14ac:dyDescent="0.3">
      <c r="A1616" t="s">
        <v>3238</v>
      </c>
      <c r="B1616" s="1">
        <v>46283</v>
      </c>
      <c r="C1616" t="s">
        <v>3239</v>
      </c>
      <c r="D1616" t="s">
        <v>32</v>
      </c>
      <c r="E1616" t="s">
        <v>17</v>
      </c>
      <c r="F1616">
        <v>2098</v>
      </c>
      <c r="G1616" t="s">
        <v>10</v>
      </c>
      <c r="H1616" t="str">
        <f t="shared" si="80"/>
        <v>ORD26001615</v>
      </c>
      <c r="I1616">
        <f>COUNTIFS(PG_Transactions!$AK:$AK,$H1616,PG_Transactions!$E:$E,"CAPTURE",PG_Transactions!$AQ:$AQ,1)</f>
        <v>1</v>
      </c>
      <c r="J1616">
        <f>SUMIFS(PG_Transactions!$G:$G,PG_Transactions!$AK:$AK,$H1616,PG_Transactions!$E:$E,"CAPTURE",PG_Transactions!$AQ:$AQ,1)</f>
        <v>2098</v>
      </c>
      <c r="K1616">
        <f t="shared" si="81"/>
        <v>0</v>
      </c>
      <c r="L1616" t="str">
        <f t="shared" si="82"/>
        <v>Amount Match</v>
      </c>
    </row>
    <row r="1617" spans="1:12" hidden="1" x14ac:dyDescent="0.3">
      <c r="A1617" t="s">
        <v>3240</v>
      </c>
      <c r="B1617" s="1">
        <v>46288</v>
      </c>
      <c r="C1617" t="s">
        <v>3241</v>
      </c>
      <c r="D1617" t="s">
        <v>8</v>
      </c>
      <c r="E1617" t="s">
        <v>33</v>
      </c>
      <c r="F1617">
        <v>8348</v>
      </c>
      <c r="G1617" t="s">
        <v>56</v>
      </c>
      <c r="H1617" t="str">
        <f t="shared" si="80"/>
        <v>ORD26001616</v>
      </c>
      <c r="I1617">
        <f>COUNTIFS(PG_Transactions!$AK:$AK,$H1617,PG_Transactions!$E:$E,"CAPTURE",PG_Transactions!$AQ:$AQ,1)</f>
        <v>1</v>
      </c>
      <c r="J1617">
        <f>SUMIFS(PG_Transactions!$G:$G,PG_Transactions!$AK:$AK,$H1617,PG_Transactions!$E:$E,"CAPTURE",PG_Transactions!$AQ:$AQ,1)</f>
        <v>8348</v>
      </c>
      <c r="K1617">
        <f t="shared" si="81"/>
        <v>0</v>
      </c>
      <c r="L1617" t="str">
        <f t="shared" si="82"/>
        <v>Amount Match</v>
      </c>
    </row>
    <row r="1618" spans="1:12" hidden="1" x14ac:dyDescent="0.3">
      <c r="A1618" t="s">
        <v>3242</v>
      </c>
      <c r="B1618" s="1">
        <v>46286</v>
      </c>
      <c r="C1618" t="s">
        <v>3243</v>
      </c>
      <c r="D1618" t="s">
        <v>38</v>
      </c>
      <c r="E1618" t="s">
        <v>9</v>
      </c>
      <c r="F1618">
        <v>2499</v>
      </c>
      <c r="G1618" t="s">
        <v>70</v>
      </c>
      <c r="H1618" t="str">
        <f t="shared" si="80"/>
        <v>ORD26001617</v>
      </c>
      <c r="I1618">
        <f>COUNTIFS(PG_Transactions!$AK:$AK,$H1618,PG_Transactions!$E:$E,"CAPTURE",PG_Transactions!$AQ:$AQ,1)</f>
        <v>0</v>
      </c>
      <c r="J1618">
        <f>SUMIFS(PG_Transactions!$G:$G,PG_Transactions!$AK:$AK,$H1618,PG_Transactions!$E:$E,"CAPTURE",PG_Transactions!$AQ:$AQ,1)</f>
        <v>0</v>
      </c>
      <c r="K1618">
        <f t="shared" si="81"/>
        <v>-2499</v>
      </c>
      <c r="L1618" t="str">
        <f t="shared" si="82"/>
        <v>No Capture</v>
      </c>
    </row>
    <row r="1619" spans="1:12" hidden="1" x14ac:dyDescent="0.3">
      <c r="A1619" t="s">
        <v>3244</v>
      </c>
      <c r="B1619" s="1">
        <v>46269</v>
      </c>
      <c r="C1619" t="s">
        <v>3245</v>
      </c>
      <c r="D1619" t="s">
        <v>13</v>
      </c>
      <c r="E1619" t="s">
        <v>17</v>
      </c>
      <c r="F1619">
        <v>5797</v>
      </c>
      <c r="G1619" t="s">
        <v>10</v>
      </c>
      <c r="H1619" t="str">
        <f t="shared" si="80"/>
        <v>ORD26001618</v>
      </c>
      <c r="I1619">
        <f>COUNTIFS(PG_Transactions!$AK:$AK,$H1619,PG_Transactions!$E:$E,"CAPTURE",PG_Transactions!$AQ:$AQ,1)</f>
        <v>1</v>
      </c>
      <c r="J1619">
        <f>SUMIFS(PG_Transactions!$G:$G,PG_Transactions!$AK:$AK,$H1619,PG_Transactions!$E:$E,"CAPTURE",PG_Transactions!$AQ:$AQ,1)</f>
        <v>5797</v>
      </c>
      <c r="K1619">
        <f t="shared" si="81"/>
        <v>0</v>
      </c>
      <c r="L1619" t="str">
        <f t="shared" si="82"/>
        <v>Amount Match</v>
      </c>
    </row>
    <row r="1620" spans="1:12" hidden="1" x14ac:dyDescent="0.3">
      <c r="A1620" t="s">
        <v>3246</v>
      </c>
      <c r="B1620" s="1">
        <v>46273</v>
      </c>
      <c r="C1620" t="s">
        <v>3247</v>
      </c>
      <c r="D1620" t="s">
        <v>41</v>
      </c>
      <c r="E1620" t="s">
        <v>33</v>
      </c>
      <c r="F1620">
        <v>3098</v>
      </c>
      <c r="G1620" t="s">
        <v>10</v>
      </c>
      <c r="H1620" t="str">
        <f t="shared" si="80"/>
        <v>ORD26001619</v>
      </c>
      <c r="I1620">
        <f>COUNTIFS(PG_Transactions!$AK:$AK,$H1620,PG_Transactions!$E:$E,"CAPTURE",PG_Transactions!$AQ:$AQ,1)</f>
        <v>1</v>
      </c>
      <c r="J1620">
        <f>SUMIFS(PG_Transactions!$G:$G,PG_Transactions!$AK:$AK,$H1620,PG_Transactions!$E:$E,"CAPTURE",PG_Transactions!$AQ:$AQ,1)</f>
        <v>3098</v>
      </c>
      <c r="K1620">
        <f t="shared" si="81"/>
        <v>0</v>
      </c>
      <c r="L1620" t="str">
        <f t="shared" si="82"/>
        <v>Amount Match</v>
      </c>
    </row>
    <row r="1621" spans="1:12" hidden="1" x14ac:dyDescent="0.3">
      <c r="A1621" t="s">
        <v>3248</v>
      </c>
      <c r="B1621" s="1">
        <v>46291</v>
      </c>
      <c r="C1621" t="s">
        <v>3249</v>
      </c>
      <c r="D1621" t="s">
        <v>65</v>
      </c>
      <c r="E1621" t="s">
        <v>17</v>
      </c>
      <c r="F1621">
        <v>9298</v>
      </c>
      <c r="G1621" t="s">
        <v>10</v>
      </c>
      <c r="H1621" t="str">
        <f t="shared" si="80"/>
        <v>ORD26001620</v>
      </c>
      <c r="I1621">
        <f>COUNTIFS(PG_Transactions!$AK:$AK,$H1621,PG_Transactions!$E:$E,"CAPTURE",PG_Transactions!$AQ:$AQ,1)</f>
        <v>1</v>
      </c>
      <c r="J1621">
        <f>SUMIFS(PG_Transactions!$G:$G,PG_Transactions!$AK:$AK,$H1621,PG_Transactions!$E:$E,"CAPTURE",PG_Transactions!$AQ:$AQ,1)</f>
        <v>9298</v>
      </c>
      <c r="K1621">
        <f t="shared" si="81"/>
        <v>0</v>
      </c>
      <c r="L1621" t="str">
        <f t="shared" si="82"/>
        <v>Amount Match</v>
      </c>
    </row>
    <row r="1622" spans="1:12" hidden="1" x14ac:dyDescent="0.3">
      <c r="A1622" t="s">
        <v>3250</v>
      </c>
      <c r="B1622" s="1">
        <v>46277</v>
      </c>
      <c r="C1622" t="s">
        <v>3251</v>
      </c>
      <c r="D1622" t="s">
        <v>32</v>
      </c>
      <c r="E1622" t="s">
        <v>33</v>
      </c>
      <c r="F1622">
        <v>1799</v>
      </c>
      <c r="G1622" t="s">
        <v>10</v>
      </c>
      <c r="H1622" t="str">
        <f t="shared" si="80"/>
        <v>ORD26001621</v>
      </c>
      <c r="I1622">
        <f>COUNTIFS(PG_Transactions!$AK:$AK,$H1622,PG_Transactions!$E:$E,"CAPTURE",PG_Transactions!$AQ:$AQ,1)</f>
        <v>1</v>
      </c>
      <c r="J1622">
        <f>SUMIFS(PG_Transactions!$G:$G,PG_Transactions!$AK:$AK,$H1622,PG_Transactions!$E:$E,"CAPTURE",PG_Transactions!$AQ:$AQ,1)</f>
        <v>1799</v>
      </c>
      <c r="K1622">
        <f t="shared" si="81"/>
        <v>0</v>
      </c>
      <c r="L1622" t="str">
        <f t="shared" si="82"/>
        <v>Amount Match</v>
      </c>
    </row>
    <row r="1623" spans="1:12" hidden="1" x14ac:dyDescent="0.3">
      <c r="A1623" t="s">
        <v>3252</v>
      </c>
      <c r="B1623" s="1">
        <v>46292</v>
      </c>
      <c r="C1623" t="s">
        <v>3253</v>
      </c>
      <c r="E1623" t="s">
        <v>44</v>
      </c>
      <c r="F1623">
        <v>3598</v>
      </c>
      <c r="G1623" t="s">
        <v>10</v>
      </c>
      <c r="H1623" t="str">
        <f t="shared" si="80"/>
        <v>ORD26001622</v>
      </c>
      <c r="I1623">
        <f>COUNTIFS(PG_Transactions!$AK:$AK,$H1623,PG_Transactions!$E:$E,"CAPTURE",PG_Transactions!$AQ:$AQ,1)</f>
        <v>1</v>
      </c>
      <c r="J1623">
        <f>SUMIFS(PG_Transactions!$G:$G,PG_Transactions!$AK:$AK,$H1623,PG_Transactions!$E:$E,"CAPTURE",PG_Transactions!$AQ:$AQ,1)</f>
        <v>3598</v>
      </c>
      <c r="K1623">
        <f t="shared" si="81"/>
        <v>0</v>
      </c>
      <c r="L1623" t="str">
        <f t="shared" si="82"/>
        <v>Amount Match</v>
      </c>
    </row>
    <row r="1624" spans="1:12" hidden="1" x14ac:dyDescent="0.3">
      <c r="A1624" t="s">
        <v>3254</v>
      </c>
      <c r="B1624" s="1">
        <v>46266</v>
      </c>
      <c r="C1624" t="s">
        <v>3255</v>
      </c>
      <c r="D1624" t="s">
        <v>41</v>
      </c>
      <c r="E1624" t="s">
        <v>33</v>
      </c>
      <c r="F1624">
        <v>4999</v>
      </c>
      <c r="G1624" t="s">
        <v>10</v>
      </c>
      <c r="H1624" t="str">
        <f t="shared" si="80"/>
        <v>ORD26001623</v>
      </c>
      <c r="I1624">
        <f>COUNTIFS(PG_Transactions!$AK:$AK,$H1624,PG_Transactions!$E:$E,"CAPTURE",PG_Transactions!$AQ:$AQ,1)</f>
        <v>1</v>
      </c>
      <c r="J1624">
        <f>SUMIFS(PG_Transactions!$G:$G,PG_Transactions!$AK:$AK,$H1624,PG_Transactions!$E:$E,"CAPTURE",PG_Transactions!$AQ:$AQ,1)</f>
        <v>4999</v>
      </c>
      <c r="K1624">
        <f t="shared" si="81"/>
        <v>0</v>
      </c>
      <c r="L1624" t="str">
        <f t="shared" si="82"/>
        <v>Amount Match</v>
      </c>
    </row>
    <row r="1625" spans="1:12" hidden="1" x14ac:dyDescent="0.3">
      <c r="A1625" t="s">
        <v>3256</v>
      </c>
      <c r="B1625" s="1">
        <v>46276</v>
      </c>
      <c r="C1625" t="s">
        <v>2888</v>
      </c>
      <c r="D1625" t="s">
        <v>13</v>
      </c>
      <c r="E1625" t="s">
        <v>9</v>
      </c>
      <c r="F1625">
        <v>2499</v>
      </c>
      <c r="G1625" t="s">
        <v>56</v>
      </c>
      <c r="H1625" t="str">
        <f t="shared" si="80"/>
        <v>ORD26001624</v>
      </c>
      <c r="I1625">
        <f>COUNTIFS(PG_Transactions!$AK:$AK,$H1625,PG_Transactions!$E:$E,"CAPTURE",PG_Transactions!$AQ:$AQ,1)</f>
        <v>1</v>
      </c>
      <c r="J1625">
        <f>SUMIFS(PG_Transactions!$G:$G,PG_Transactions!$AK:$AK,$H1625,PG_Transactions!$E:$E,"CAPTURE",PG_Transactions!$AQ:$AQ,1)</f>
        <v>2499</v>
      </c>
      <c r="K1625">
        <f t="shared" si="81"/>
        <v>0</v>
      </c>
      <c r="L1625" t="str">
        <f t="shared" si="82"/>
        <v>Amount Match</v>
      </c>
    </row>
    <row r="1626" spans="1:12" hidden="1" x14ac:dyDescent="0.3">
      <c r="A1626" t="s">
        <v>3257</v>
      </c>
      <c r="B1626" s="1">
        <v>46285</v>
      </c>
      <c r="C1626" t="s">
        <v>3258</v>
      </c>
      <c r="D1626" t="s">
        <v>16</v>
      </c>
      <c r="E1626" t="s">
        <v>17</v>
      </c>
      <c r="F1626">
        <v>9597</v>
      </c>
      <c r="G1626" t="s">
        <v>10</v>
      </c>
      <c r="H1626" t="str">
        <f t="shared" si="80"/>
        <v>ORD26001625</v>
      </c>
      <c r="I1626">
        <f>COUNTIFS(PG_Transactions!$AK:$AK,$H1626,PG_Transactions!$E:$E,"CAPTURE",PG_Transactions!$AQ:$AQ,1)</f>
        <v>1</v>
      </c>
      <c r="J1626">
        <f>SUMIFS(PG_Transactions!$G:$G,PG_Transactions!$AK:$AK,$H1626,PG_Transactions!$E:$E,"CAPTURE",PG_Transactions!$AQ:$AQ,1)</f>
        <v>9597</v>
      </c>
      <c r="K1626">
        <f t="shared" si="81"/>
        <v>0</v>
      </c>
      <c r="L1626" t="str">
        <f t="shared" si="82"/>
        <v>Amount Match</v>
      </c>
    </row>
    <row r="1627" spans="1:12" hidden="1" x14ac:dyDescent="0.3">
      <c r="A1627" t="s">
        <v>3259</v>
      </c>
      <c r="B1627" s="1">
        <v>46289</v>
      </c>
      <c r="C1627" t="s">
        <v>3260</v>
      </c>
      <c r="D1627" t="s">
        <v>13</v>
      </c>
      <c r="E1627" t="s">
        <v>9</v>
      </c>
      <c r="F1627" s="2">
        <v>1299</v>
      </c>
      <c r="G1627" t="s">
        <v>105</v>
      </c>
      <c r="H1627" t="str">
        <f t="shared" si="80"/>
        <v>ORD26001626</v>
      </c>
      <c r="I1627">
        <f>COUNTIFS(PG_Transactions!$AK:$AK,$H1627,PG_Transactions!$E:$E,"CAPTURE",PG_Transactions!$AQ:$AQ,1)</f>
        <v>0</v>
      </c>
      <c r="J1627">
        <f>SUMIFS(PG_Transactions!$G:$G,PG_Transactions!$AK:$AK,$H1627,PG_Transactions!$E:$E,"CAPTURE",PG_Transactions!$AQ:$AQ,1)</f>
        <v>0</v>
      </c>
      <c r="K1627">
        <f t="shared" si="81"/>
        <v>-1299</v>
      </c>
      <c r="L1627" t="str">
        <f t="shared" si="82"/>
        <v>No Capture</v>
      </c>
    </row>
    <row r="1628" spans="1:12" hidden="1" x14ac:dyDescent="0.3">
      <c r="A1628" t="s">
        <v>3261</v>
      </c>
      <c r="B1628" s="1">
        <v>46269</v>
      </c>
      <c r="C1628" t="s">
        <v>3262</v>
      </c>
      <c r="D1628" t="s">
        <v>32</v>
      </c>
      <c r="E1628" t="s">
        <v>17</v>
      </c>
      <c r="F1628">
        <v>7297</v>
      </c>
      <c r="G1628" t="s">
        <v>10</v>
      </c>
      <c r="H1628" t="str">
        <f t="shared" si="80"/>
        <v>ORD26001627</v>
      </c>
      <c r="I1628">
        <f>COUNTIFS(PG_Transactions!$AK:$AK,$H1628,PG_Transactions!$E:$E,"CAPTURE",PG_Transactions!$AQ:$AQ,1)</f>
        <v>1</v>
      </c>
      <c r="J1628">
        <f>SUMIFS(PG_Transactions!$G:$G,PG_Transactions!$AK:$AK,$H1628,PG_Transactions!$E:$E,"CAPTURE",PG_Transactions!$AQ:$AQ,1)</f>
        <v>7297</v>
      </c>
      <c r="K1628">
        <f t="shared" si="81"/>
        <v>0</v>
      </c>
      <c r="L1628" t="str">
        <f t="shared" si="82"/>
        <v>Amount Match</v>
      </c>
    </row>
    <row r="1629" spans="1:12" hidden="1" x14ac:dyDescent="0.3">
      <c r="A1629" t="s">
        <v>3263</v>
      </c>
      <c r="B1629" s="1">
        <v>46292</v>
      </c>
      <c r="C1629" t="s">
        <v>3264</v>
      </c>
      <c r="D1629" t="s">
        <v>65</v>
      </c>
      <c r="E1629" t="s">
        <v>9</v>
      </c>
      <c r="F1629">
        <v>1498</v>
      </c>
      <c r="G1629" t="s">
        <v>10</v>
      </c>
      <c r="H1629" t="str">
        <f t="shared" si="80"/>
        <v>ORD26001628</v>
      </c>
      <c r="I1629">
        <f>COUNTIFS(PG_Transactions!$AK:$AK,$H1629,PG_Transactions!$E:$E,"CAPTURE",PG_Transactions!$AQ:$AQ,1)</f>
        <v>1</v>
      </c>
      <c r="J1629">
        <f>SUMIFS(PG_Transactions!$G:$G,PG_Transactions!$AK:$AK,$H1629,PG_Transactions!$E:$E,"CAPTURE",PG_Transactions!$AQ:$AQ,1)</f>
        <v>1498</v>
      </c>
      <c r="K1629">
        <f t="shared" si="81"/>
        <v>0</v>
      </c>
      <c r="L1629" t="str">
        <f t="shared" si="82"/>
        <v>Amount Match</v>
      </c>
    </row>
    <row r="1630" spans="1:12" hidden="1" x14ac:dyDescent="0.3">
      <c r="A1630" t="s">
        <v>3265</v>
      </c>
      <c r="B1630" s="1">
        <v>46286</v>
      </c>
      <c r="C1630" t="s">
        <v>3266</v>
      </c>
      <c r="D1630" t="s">
        <v>27</v>
      </c>
      <c r="E1630" t="s">
        <v>9</v>
      </c>
      <c r="F1630">
        <v>798</v>
      </c>
      <c r="G1630" t="s">
        <v>10</v>
      </c>
      <c r="H1630" t="str">
        <f t="shared" si="80"/>
        <v>ORD26001629</v>
      </c>
      <c r="I1630">
        <f>COUNTIFS(PG_Transactions!$AK:$AK,$H1630,PG_Transactions!$E:$E,"CAPTURE",PG_Transactions!$AQ:$AQ,1)</f>
        <v>1</v>
      </c>
      <c r="J1630">
        <f>SUMIFS(PG_Transactions!$G:$G,PG_Transactions!$AK:$AK,$H1630,PG_Transactions!$E:$E,"CAPTURE",PG_Transactions!$AQ:$AQ,1)</f>
        <v>798</v>
      </c>
      <c r="K1630">
        <f t="shared" si="81"/>
        <v>0</v>
      </c>
      <c r="L1630" t="str">
        <f t="shared" si="82"/>
        <v>Amount Match</v>
      </c>
    </row>
    <row r="1631" spans="1:12" hidden="1" x14ac:dyDescent="0.3">
      <c r="A1631" t="s">
        <v>3267</v>
      </c>
      <c r="B1631" s="1">
        <v>46278</v>
      </c>
      <c r="C1631" t="s">
        <v>3268</v>
      </c>
      <c r="D1631" t="s">
        <v>41</v>
      </c>
      <c r="E1631" t="s">
        <v>44</v>
      </c>
      <c r="F1631">
        <v>3499</v>
      </c>
      <c r="G1631" t="s">
        <v>10</v>
      </c>
      <c r="H1631" t="str">
        <f t="shared" si="80"/>
        <v>ORD26001630</v>
      </c>
      <c r="I1631">
        <f>COUNTIFS(PG_Transactions!$AK:$AK,$H1631,PG_Transactions!$E:$E,"CAPTURE",PG_Transactions!$AQ:$AQ,1)</f>
        <v>1</v>
      </c>
      <c r="J1631">
        <f>SUMIFS(PG_Transactions!$G:$G,PG_Transactions!$AK:$AK,$H1631,PG_Transactions!$E:$E,"CAPTURE",PG_Transactions!$AQ:$AQ,1)</f>
        <v>3499</v>
      </c>
      <c r="K1631">
        <f t="shared" si="81"/>
        <v>0</v>
      </c>
      <c r="L1631" t="str">
        <f t="shared" si="82"/>
        <v>Amount Match</v>
      </c>
    </row>
    <row r="1632" spans="1:12" hidden="1" x14ac:dyDescent="0.3">
      <c r="A1632" t="s">
        <v>3269</v>
      </c>
      <c r="B1632" s="1">
        <v>46271</v>
      </c>
      <c r="C1632" t="s">
        <v>3270</v>
      </c>
      <c r="D1632" t="s">
        <v>13</v>
      </c>
      <c r="E1632" t="s">
        <v>9</v>
      </c>
      <c r="F1632">
        <v>2999</v>
      </c>
      <c r="G1632" t="s">
        <v>105</v>
      </c>
      <c r="H1632" t="str">
        <f t="shared" si="80"/>
        <v>ORD26001631</v>
      </c>
      <c r="I1632">
        <f>COUNTIFS(PG_Transactions!$AK:$AK,$H1632,PG_Transactions!$E:$E,"CAPTURE",PG_Transactions!$AQ:$AQ,1)</f>
        <v>0</v>
      </c>
      <c r="J1632">
        <f>SUMIFS(PG_Transactions!$G:$G,PG_Transactions!$AK:$AK,$H1632,PG_Transactions!$E:$E,"CAPTURE",PG_Transactions!$AQ:$AQ,1)</f>
        <v>0</v>
      </c>
      <c r="K1632">
        <f t="shared" si="81"/>
        <v>-2999</v>
      </c>
      <c r="L1632" t="str">
        <f t="shared" si="82"/>
        <v>No Capture</v>
      </c>
    </row>
    <row r="1633" spans="1:12" hidden="1" x14ac:dyDescent="0.3">
      <c r="A1633" t="s">
        <v>3271</v>
      </c>
      <c r="B1633" s="1">
        <v>46289</v>
      </c>
      <c r="C1633" t="s">
        <v>3272</v>
      </c>
      <c r="D1633" t="s">
        <v>65</v>
      </c>
      <c r="E1633" t="s">
        <v>9</v>
      </c>
      <c r="F1633">
        <v>5798</v>
      </c>
      <c r="G1633" t="s">
        <v>10</v>
      </c>
      <c r="H1633" t="str">
        <f t="shared" si="80"/>
        <v>ORD26001632</v>
      </c>
      <c r="I1633">
        <f>COUNTIFS(PG_Transactions!$AK:$AK,$H1633,PG_Transactions!$E:$E,"CAPTURE",PG_Transactions!$AQ:$AQ,1)</f>
        <v>1</v>
      </c>
      <c r="J1633">
        <f>SUMIFS(PG_Transactions!$G:$G,PG_Transactions!$AK:$AK,$H1633,PG_Transactions!$E:$E,"CAPTURE",PG_Transactions!$AQ:$AQ,1)</f>
        <v>5798</v>
      </c>
      <c r="K1633">
        <f t="shared" si="81"/>
        <v>0</v>
      </c>
      <c r="L1633" t="str">
        <f t="shared" si="82"/>
        <v>Amount Match</v>
      </c>
    </row>
    <row r="1634" spans="1:12" hidden="1" x14ac:dyDescent="0.3">
      <c r="A1634" t="s">
        <v>3273</v>
      </c>
      <c r="B1634" s="1">
        <v>46286</v>
      </c>
      <c r="C1634" t="s">
        <v>3274</v>
      </c>
      <c r="D1634" t="s">
        <v>8</v>
      </c>
      <c r="E1634" t="s">
        <v>44</v>
      </c>
      <c r="F1634">
        <v>8348</v>
      </c>
      <c r="G1634" t="s">
        <v>10</v>
      </c>
      <c r="H1634" t="str">
        <f t="shared" si="80"/>
        <v>ORD26001633</v>
      </c>
      <c r="I1634">
        <f>COUNTIFS(PG_Transactions!$AK:$AK,$H1634,PG_Transactions!$E:$E,"CAPTURE",PG_Transactions!$AQ:$AQ,1)</f>
        <v>1</v>
      </c>
      <c r="J1634">
        <f>SUMIFS(PG_Transactions!$G:$G,PG_Transactions!$AK:$AK,$H1634,PG_Transactions!$E:$E,"CAPTURE",PG_Transactions!$AQ:$AQ,1)</f>
        <v>8348</v>
      </c>
      <c r="K1634">
        <f t="shared" si="81"/>
        <v>0</v>
      </c>
      <c r="L1634" t="str">
        <f t="shared" si="82"/>
        <v>Amount Match</v>
      </c>
    </row>
    <row r="1635" spans="1:12" hidden="1" x14ac:dyDescent="0.3">
      <c r="A1635" t="s">
        <v>3275</v>
      </c>
      <c r="B1635" s="1">
        <v>46270</v>
      </c>
      <c r="C1635" t="s">
        <v>3276</v>
      </c>
      <c r="D1635" t="s">
        <v>41</v>
      </c>
      <c r="E1635" t="s">
        <v>9</v>
      </c>
      <c r="F1635">
        <v>799</v>
      </c>
      <c r="G1635" t="s">
        <v>105</v>
      </c>
      <c r="H1635" t="str">
        <f t="shared" si="80"/>
        <v>ORD26001634</v>
      </c>
      <c r="I1635">
        <f>COUNTIFS(PG_Transactions!$AK:$AK,$H1635,PG_Transactions!$E:$E,"CAPTURE",PG_Transactions!$AQ:$AQ,1)</f>
        <v>0</v>
      </c>
      <c r="J1635">
        <f>SUMIFS(PG_Transactions!$G:$G,PG_Transactions!$AK:$AK,$H1635,PG_Transactions!$E:$E,"CAPTURE",PG_Transactions!$AQ:$AQ,1)</f>
        <v>0</v>
      </c>
      <c r="K1635">
        <f t="shared" si="81"/>
        <v>-799</v>
      </c>
      <c r="L1635" t="str">
        <f t="shared" si="82"/>
        <v>No Capture</v>
      </c>
    </row>
    <row r="1636" spans="1:12" hidden="1" x14ac:dyDescent="0.3">
      <c r="A1636" t="s">
        <v>3277</v>
      </c>
      <c r="B1636" s="1">
        <v>46295</v>
      </c>
      <c r="C1636" t="s">
        <v>3278</v>
      </c>
      <c r="D1636" t="s">
        <v>8</v>
      </c>
      <c r="E1636" t="s">
        <v>17</v>
      </c>
      <c r="F1636">
        <v>1299</v>
      </c>
      <c r="G1636" t="s">
        <v>10</v>
      </c>
      <c r="H1636" t="str">
        <f t="shared" si="80"/>
        <v>ORD26001635</v>
      </c>
      <c r="I1636">
        <f>COUNTIFS(PG_Transactions!$AK:$AK,$H1636,PG_Transactions!$E:$E,"CAPTURE",PG_Transactions!$AQ:$AQ,1)</f>
        <v>1</v>
      </c>
      <c r="J1636">
        <f>SUMIFS(PG_Transactions!$G:$G,PG_Transactions!$AK:$AK,$H1636,PG_Transactions!$E:$E,"CAPTURE",PG_Transactions!$AQ:$AQ,1)</f>
        <v>1299</v>
      </c>
      <c r="K1636">
        <f t="shared" si="81"/>
        <v>0</v>
      </c>
      <c r="L1636" t="str">
        <f t="shared" si="82"/>
        <v>Amount Match</v>
      </c>
    </row>
    <row r="1637" spans="1:12" hidden="1" x14ac:dyDescent="0.3">
      <c r="A1637" t="s">
        <v>3279</v>
      </c>
      <c r="B1637" s="1">
        <v>46281</v>
      </c>
      <c r="C1637" t="s">
        <v>2861</v>
      </c>
      <c r="D1637" t="s">
        <v>24</v>
      </c>
      <c r="E1637" t="s">
        <v>44</v>
      </c>
      <c r="F1637">
        <v>3947</v>
      </c>
      <c r="G1637" t="s">
        <v>10</v>
      </c>
      <c r="H1637" t="str">
        <f t="shared" si="80"/>
        <v>ORD26001636</v>
      </c>
      <c r="I1637">
        <f>COUNTIFS(PG_Transactions!$AK:$AK,$H1637,PG_Transactions!$E:$E,"CAPTURE",PG_Transactions!$AQ:$AQ,1)</f>
        <v>1</v>
      </c>
      <c r="J1637">
        <f>SUMIFS(PG_Transactions!$G:$G,PG_Transactions!$AK:$AK,$H1637,PG_Transactions!$E:$E,"CAPTURE",PG_Transactions!$AQ:$AQ,1)</f>
        <v>3947</v>
      </c>
      <c r="K1637">
        <f t="shared" si="81"/>
        <v>0</v>
      </c>
      <c r="L1637" t="str">
        <f t="shared" si="82"/>
        <v>Amount Match</v>
      </c>
    </row>
    <row r="1638" spans="1:12" hidden="1" x14ac:dyDescent="0.3">
      <c r="A1638" t="s">
        <v>3280</v>
      </c>
      <c r="B1638" s="1">
        <v>46291</v>
      </c>
      <c r="C1638" t="s">
        <v>3281</v>
      </c>
      <c r="D1638" t="s">
        <v>27</v>
      </c>
      <c r="E1638" t="s">
        <v>44</v>
      </c>
      <c r="F1638">
        <v>499</v>
      </c>
      <c r="G1638" t="s">
        <v>10</v>
      </c>
      <c r="H1638" t="str">
        <f t="shared" si="80"/>
        <v>ORD26001637</v>
      </c>
      <c r="I1638">
        <f>COUNTIFS(PG_Transactions!$AK:$AK,$H1638,PG_Transactions!$E:$E,"CAPTURE",PG_Transactions!$AQ:$AQ,1)</f>
        <v>1</v>
      </c>
      <c r="J1638">
        <f>SUMIFS(PG_Transactions!$G:$G,PG_Transactions!$AK:$AK,$H1638,PG_Transactions!$E:$E,"CAPTURE",PG_Transactions!$AQ:$AQ,1)</f>
        <v>499</v>
      </c>
      <c r="K1638">
        <f t="shared" si="81"/>
        <v>0</v>
      </c>
      <c r="L1638" t="str">
        <f t="shared" si="82"/>
        <v>Amount Match</v>
      </c>
    </row>
    <row r="1639" spans="1:12" hidden="1" x14ac:dyDescent="0.3">
      <c r="A1639" t="s">
        <v>3282</v>
      </c>
      <c r="B1639" s="1">
        <v>46286</v>
      </c>
      <c r="C1639" t="s">
        <v>2709</v>
      </c>
      <c r="D1639" t="s">
        <v>24</v>
      </c>
      <c r="E1639" t="s">
        <v>9</v>
      </c>
      <c r="F1639">
        <v>8298</v>
      </c>
      <c r="G1639" t="s">
        <v>10</v>
      </c>
      <c r="H1639" t="str">
        <f t="shared" si="80"/>
        <v>ORD26001638</v>
      </c>
      <c r="I1639">
        <f>COUNTIFS(PG_Transactions!$AK:$AK,$H1639,PG_Transactions!$E:$E,"CAPTURE",PG_Transactions!$AQ:$AQ,1)</f>
        <v>1</v>
      </c>
      <c r="J1639">
        <f>SUMIFS(PG_Transactions!$G:$G,PG_Transactions!$AK:$AK,$H1639,PG_Transactions!$E:$E,"CAPTURE",PG_Transactions!$AQ:$AQ,1)</f>
        <v>8298</v>
      </c>
      <c r="K1639">
        <f t="shared" si="81"/>
        <v>0</v>
      </c>
      <c r="L1639" t="str">
        <f t="shared" si="82"/>
        <v>Amount Match</v>
      </c>
    </row>
    <row r="1640" spans="1:12" hidden="1" x14ac:dyDescent="0.3">
      <c r="A1640" t="s">
        <v>3283</v>
      </c>
      <c r="B1640" s="1">
        <v>46285</v>
      </c>
      <c r="C1640" t="s">
        <v>3284</v>
      </c>
      <c r="D1640" t="s">
        <v>13</v>
      </c>
      <c r="E1640" t="s">
        <v>17</v>
      </c>
      <c r="F1640">
        <v>2098</v>
      </c>
      <c r="G1640" t="s">
        <v>10</v>
      </c>
      <c r="H1640" t="str">
        <f t="shared" si="80"/>
        <v>ORD26001639</v>
      </c>
      <c r="I1640">
        <f>COUNTIFS(PG_Transactions!$AK:$AK,$H1640,PG_Transactions!$E:$E,"CAPTURE",PG_Transactions!$AQ:$AQ,1)</f>
        <v>1</v>
      </c>
      <c r="J1640">
        <f>SUMIFS(PG_Transactions!$G:$G,PG_Transactions!$AK:$AK,$H1640,PG_Transactions!$E:$E,"CAPTURE",PG_Transactions!$AQ:$AQ,1)</f>
        <v>2098</v>
      </c>
      <c r="K1640">
        <f t="shared" si="81"/>
        <v>0</v>
      </c>
      <c r="L1640" t="str">
        <f t="shared" si="82"/>
        <v>Amount Match</v>
      </c>
    </row>
    <row r="1641" spans="1:12" hidden="1" x14ac:dyDescent="0.3">
      <c r="A1641" t="s">
        <v>3285</v>
      </c>
      <c r="B1641" s="1">
        <v>46285</v>
      </c>
      <c r="C1641" t="s">
        <v>3286</v>
      </c>
      <c r="D1641" t="s">
        <v>13</v>
      </c>
      <c r="E1641" t="s">
        <v>9</v>
      </c>
      <c r="F1641" s="2">
        <v>1799</v>
      </c>
      <c r="G1641" t="s">
        <v>10</v>
      </c>
      <c r="H1641" t="str">
        <f t="shared" si="80"/>
        <v>ORD26001640</v>
      </c>
      <c r="I1641">
        <f>COUNTIFS(PG_Transactions!$AK:$AK,$H1641,PG_Transactions!$E:$E,"CAPTURE",PG_Transactions!$AQ:$AQ,1)</f>
        <v>1</v>
      </c>
      <c r="J1641">
        <f>SUMIFS(PG_Transactions!$G:$G,PG_Transactions!$AK:$AK,$H1641,PG_Transactions!$E:$E,"CAPTURE",PG_Transactions!$AQ:$AQ,1)</f>
        <v>1799</v>
      </c>
      <c r="K1641">
        <f t="shared" si="81"/>
        <v>0</v>
      </c>
      <c r="L1641" t="str">
        <f t="shared" si="82"/>
        <v>Amount Match</v>
      </c>
    </row>
    <row r="1642" spans="1:12" hidden="1" x14ac:dyDescent="0.3">
      <c r="A1642" t="s">
        <v>3287</v>
      </c>
      <c r="B1642" s="1">
        <v>46293</v>
      </c>
      <c r="C1642" t="s">
        <v>3288</v>
      </c>
      <c r="D1642" t="s">
        <v>13</v>
      </c>
      <c r="E1642" t="s">
        <v>9</v>
      </c>
      <c r="F1642">
        <v>349</v>
      </c>
      <c r="G1642" t="s">
        <v>105</v>
      </c>
      <c r="H1642" t="str">
        <f t="shared" si="80"/>
        <v>ORD26001641</v>
      </c>
      <c r="I1642">
        <f>COUNTIFS(PG_Transactions!$AK:$AK,$H1642,PG_Transactions!$E:$E,"CAPTURE",PG_Transactions!$AQ:$AQ,1)</f>
        <v>0</v>
      </c>
      <c r="J1642">
        <f>SUMIFS(PG_Transactions!$G:$G,PG_Transactions!$AK:$AK,$H1642,PG_Transactions!$E:$E,"CAPTURE",PG_Transactions!$AQ:$AQ,1)</f>
        <v>0</v>
      </c>
      <c r="K1642">
        <f t="shared" si="81"/>
        <v>-349</v>
      </c>
      <c r="L1642" t="str">
        <f t="shared" si="82"/>
        <v>No Capture</v>
      </c>
    </row>
    <row r="1643" spans="1:12" hidden="1" x14ac:dyDescent="0.3">
      <c r="A1643" t="s">
        <v>3289</v>
      </c>
      <c r="B1643" s="1">
        <v>46268</v>
      </c>
      <c r="C1643" t="s">
        <v>3290</v>
      </c>
      <c r="D1643" t="s">
        <v>41</v>
      </c>
      <c r="E1643" t="s">
        <v>9</v>
      </c>
      <c r="F1643">
        <v>4797</v>
      </c>
      <c r="G1643" t="s">
        <v>10</v>
      </c>
      <c r="H1643" t="str">
        <f t="shared" si="80"/>
        <v>ORD26001642</v>
      </c>
      <c r="I1643">
        <f>COUNTIFS(PG_Transactions!$AK:$AK,$H1643,PG_Transactions!$E:$E,"CAPTURE",PG_Transactions!$AQ:$AQ,1)</f>
        <v>1</v>
      </c>
      <c r="J1643">
        <f>SUMIFS(PG_Transactions!$G:$G,PG_Transactions!$AK:$AK,$H1643,PG_Transactions!$E:$E,"CAPTURE",PG_Transactions!$AQ:$AQ,1)</f>
        <v>4797</v>
      </c>
      <c r="K1643">
        <f t="shared" si="81"/>
        <v>0</v>
      </c>
      <c r="L1643" t="str">
        <f t="shared" si="82"/>
        <v>Amount Match</v>
      </c>
    </row>
    <row r="1644" spans="1:12" hidden="1" x14ac:dyDescent="0.3">
      <c r="A1644" t="s">
        <v>3291</v>
      </c>
      <c r="B1644" s="1">
        <v>46288</v>
      </c>
      <c r="C1644" t="s">
        <v>3292</v>
      </c>
      <c r="D1644" t="s">
        <v>38</v>
      </c>
      <c r="E1644" t="s">
        <v>33</v>
      </c>
      <c r="F1644">
        <v>3798</v>
      </c>
      <c r="G1644" t="s">
        <v>10</v>
      </c>
      <c r="H1644" t="str">
        <f t="shared" si="80"/>
        <v>ORD26001643</v>
      </c>
      <c r="I1644">
        <f>COUNTIFS(PG_Transactions!$AK:$AK,$H1644,PG_Transactions!$E:$E,"CAPTURE",PG_Transactions!$AQ:$AQ,1)</f>
        <v>1</v>
      </c>
      <c r="J1644">
        <f>SUMIFS(PG_Transactions!$G:$G,PG_Transactions!$AK:$AK,$H1644,PG_Transactions!$E:$E,"CAPTURE",PG_Transactions!$AQ:$AQ,1)</f>
        <v>3798</v>
      </c>
      <c r="K1644">
        <f t="shared" si="81"/>
        <v>0</v>
      </c>
      <c r="L1644" t="str">
        <f t="shared" si="82"/>
        <v>Amount Match</v>
      </c>
    </row>
    <row r="1645" spans="1:12" hidden="1" x14ac:dyDescent="0.3">
      <c r="A1645" t="s">
        <v>3293</v>
      </c>
      <c r="B1645" s="1">
        <v>46278</v>
      </c>
      <c r="C1645" t="s">
        <v>3294</v>
      </c>
      <c r="D1645" t="s">
        <v>16</v>
      </c>
      <c r="E1645" t="s">
        <v>17</v>
      </c>
      <c r="F1645">
        <v>799</v>
      </c>
      <c r="G1645" t="s">
        <v>10</v>
      </c>
      <c r="H1645" t="str">
        <f t="shared" si="80"/>
        <v>ORD26001644</v>
      </c>
      <c r="I1645">
        <f>COUNTIFS(PG_Transactions!$AK:$AK,$H1645,PG_Transactions!$E:$E,"CAPTURE",PG_Transactions!$AQ:$AQ,1)</f>
        <v>1</v>
      </c>
      <c r="J1645">
        <f>SUMIFS(PG_Transactions!$G:$G,PG_Transactions!$AK:$AK,$H1645,PG_Transactions!$E:$E,"CAPTURE",PG_Transactions!$AQ:$AQ,1)</f>
        <v>799</v>
      </c>
      <c r="K1645">
        <f t="shared" si="81"/>
        <v>0</v>
      </c>
      <c r="L1645" t="str">
        <f t="shared" si="82"/>
        <v>Amount Match</v>
      </c>
    </row>
    <row r="1646" spans="1:12" hidden="1" x14ac:dyDescent="0.3">
      <c r="A1646" t="s">
        <v>3295</v>
      </c>
      <c r="B1646" s="1">
        <v>46269</v>
      </c>
      <c r="C1646" t="s">
        <v>3296</v>
      </c>
      <c r="D1646" t="s">
        <v>24</v>
      </c>
      <c r="E1646" t="s">
        <v>9</v>
      </c>
      <c r="F1646">
        <v>9998</v>
      </c>
      <c r="G1646" t="s">
        <v>10</v>
      </c>
      <c r="H1646" t="str">
        <f t="shared" si="80"/>
        <v>ORD26001645</v>
      </c>
      <c r="I1646">
        <f>COUNTIFS(PG_Transactions!$AK:$AK,$H1646,PG_Transactions!$E:$E,"CAPTURE",PG_Transactions!$AQ:$AQ,1)</f>
        <v>1</v>
      </c>
      <c r="J1646">
        <f>SUMIFS(PG_Transactions!$G:$G,PG_Transactions!$AK:$AK,$H1646,PG_Transactions!$E:$E,"CAPTURE",PG_Transactions!$AQ:$AQ,1)</f>
        <v>9998</v>
      </c>
      <c r="K1646">
        <f t="shared" si="81"/>
        <v>0</v>
      </c>
      <c r="L1646" t="str">
        <f t="shared" si="82"/>
        <v>Amount Match</v>
      </c>
    </row>
    <row r="1647" spans="1:12" hidden="1" x14ac:dyDescent="0.3">
      <c r="A1647" t="s">
        <v>3297</v>
      </c>
      <c r="B1647" s="1">
        <v>46279</v>
      </c>
      <c r="C1647" t="s">
        <v>3298</v>
      </c>
      <c r="D1647" t="s">
        <v>8</v>
      </c>
      <c r="E1647" t="s">
        <v>33</v>
      </c>
      <c r="F1647">
        <v>3798</v>
      </c>
      <c r="G1647" t="s">
        <v>10</v>
      </c>
      <c r="H1647" t="str">
        <f t="shared" si="80"/>
        <v>ORD26001646</v>
      </c>
      <c r="I1647">
        <f>COUNTIFS(PG_Transactions!$AK:$AK,$H1647,PG_Transactions!$E:$E,"CAPTURE",PG_Transactions!$AQ:$AQ,1)</f>
        <v>1</v>
      </c>
      <c r="J1647">
        <f>SUMIFS(PG_Transactions!$G:$G,PG_Transactions!$AK:$AK,$H1647,PG_Transactions!$E:$E,"CAPTURE",PG_Transactions!$AQ:$AQ,1)</f>
        <v>3798</v>
      </c>
      <c r="K1647">
        <f t="shared" si="81"/>
        <v>0</v>
      </c>
      <c r="L1647" t="str">
        <f t="shared" si="82"/>
        <v>Amount Match</v>
      </c>
    </row>
    <row r="1648" spans="1:12" hidden="1" x14ac:dyDescent="0.3">
      <c r="A1648" t="s">
        <v>3299</v>
      </c>
      <c r="B1648" s="1">
        <v>46285</v>
      </c>
      <c r="C1648" t="s">
        <v>3300</v>
      </c>
      <c r="D1648" t="s">
        <v>8</v>
      </c>
      <c r="E1648" t="s">
        <v>9</v>
      </c>
      <c r="F1648">
        <v>1898</v>
      </c>
      <c r="G1648" t="s">
        <v>10</v>
      </c>
      <c r="H1648" t="str">
        <f t="shared" si="80"/>
        <v>ORD26001647</v>
      </c>
      <c r="I1648">
        <f>COUNTIFS(PG_Transactions!$AK:$AK,$H1648,PG_Transactions!$E:$E,"CAPTURE",PG_Transactions!$AQ:$AQ,1)</f>
        <v>1</v>
      </c>
      <c r="J1648">
        <f>SUMIFS(PG_Transactions!$G:$G,PG_Transactions!$AK:$AK,$H1648,PG_Transactions!$E:$E,"CAPTURE",PG_Transactions!$AQ:$AQ,1)</f>
        <v>1898</v>
      </c>
      <c r="K1648">
        <f t="shared" si="81"/>
        <v>0</v>
      </c>
      <c r="L1648" t="str">
        <f t="shared" si="82"/>
        <v>Amount Match</v>
      </c>
    </row>
    <row r="1649" spans="1:12" hidden="1" x14ac:dyDescent="0.3">
      <c r="A1649" t="s">
        <v>3301</v>
      </c>
      <c r="B1649" s="1">
        <v>46280</v>
      </c>
      <c r="C1649" t="s">
        <v>3302</v>
      </c>
      <c r="D1649" t="s">
        <v>32</v>
      </c>
      <c r="E1649" t="s">
        <v>9</v>
      </c>
      <c r="F1649">
        <v>299</v>
      </c>
      <c r="G1649" t="s">
        <v>70</v>
      </c>
      <c r="H1649" t="str">
        <f t="shared" si="80"/>
        <v>ORD26001648</v>
      </c>
      <c r="I1649">
        <f>COUNTIFS(PG_Transactions!$AK:$AK,$H1649,PG_Transactions!$E:$E,"CAPTURE",PG_Transactions!$AQ:$AQ,1)</f>
        <v>0</v>
      </c>
      <c r="J1649">
        <f>SUMIFS(PG_Transactions!$G:$G,PG_Transactions!$AK:$AK,$H1649,PG_Transactions!$E:$E,"CAPTURE",PG_Transactions!$AQ:$AQ,1)</f>
        <v>0</v>
      </c>
      <c r="K1649">
        <f t="shared" si="81"/>
        <v>-299</v>
      </c>
      <c r="L1649" t="str">
        <f t="shared" si="82"/>
        <v>No Capture</v>
      </c>
    </row>
    <row r="1650" spans="1:12" hidden="1" x14ac:dyDescent="0.3">
      <c r="A1650" t="s">
        <v>3303</v>
      </c>
      <c r="B1650" s="1">
        <v>46285</v>
      </c>
      <c r="C1650" t="s">
        <v>3304</v>
      </c>
      <c r="D1650" t="s">
        <v>16</v>
      </c>
      <c r="E1650" t="s">
        <v>9</v>
      </c>
      <c r="F1650">
        <v>4097</v>
      </c>
      <c r="G1650" t="s">
        <v>10</v>
      </c>
      <c r="H1650" t="str">
        <f t="shared" si="80"/>
        <v>ORD26001649</v>
      </c>
      <c r="I1650">
        <f>COUNTIFS(PG_Transactions!$AK:$AK,$H1650,PG_Transactions!$E:$E,"CAPTURE",PG_Transactions!$AQ:$AQ,1)</f>
        <v>1</v>
      </c>
      <c r="J1650">
        <f>SUMIFS(PG_Transactions!$G:$G,PG_Transactions!$AK:$AK,$H1650,PG_Transactions!$E:$E,"CAPTURE",PG_Transactions!$AQ:$AQ,1)</f>
        <v>4097</v>
      </c>
      <c r="K1650">
        <f t="shared" si="81"/>
        <v>0</v>
      </c>
      <c r="L1650" t="str">
        <f t="shared" si="82"/>
        <v>Amount Match</v>
      </c>
    </row>
    <row r="1651" spans="1:12" hidden="1" x14ac:dyDescent="0.3">
      <c r="A1651" t="s">
        <v>3305</v>
      </c>
      <c r="B1651" s="1">
        <v>46291</v>
      </c>
      <c r="C1651" t="s">
        <v>3306</v>
      </c>
      <c r="D1651" t="s">
        <v>41</v>
      </c>
      <c r="E1651" t="s">
        <v>9</v>
      </c>
      <c r="F1651">
        <v>999</v>
      </c>
      <c r="G1651" t="s">
        <v>10</v>
      </c>
      <c r="H1651" t="str">
        <f t="shared" si="80"/>
        <v>ORD26001650</v>
      </c>
      <c r="I1651">
        <f>COUNTIFS(PG_Transactions!$AK:$AK,$H1651,PG_Transactions!$E:$E,"CAPTURE",PG_Transactions!$AQ:$AQ,1)</f>
        <v>1</v>
      </c>
      <c r="J1651">
        <f>SUMIFS(PG_Transactions!$G:$G,PG_Transactions!$AK:$AK,$H1651,PG_Transactions!$E:$E,"CAPTURE",PG_Transactions!$AQ:$AQ,1)</f>
        <v>999</v>
      </c>
      <c r="K1651">
        <f t="shared" si="81"/>
        <v>0</v>
      </c>
      <c r="L1651" t="str">
        <f t="shared" si="82"/>
        <v>Amount Match</v>
      </c>
    </row>
    <row r="1652" spans="1:12" hidden="1" x14ac:dyDescent="0.3">
      <c r="A1652" t="s">
        <v>3307</v>
      </c>
      <c r="B1652" s="1">
        <v>46270</v>
      </c>
      <c r="C1652" t="s">
        <v>3308</v>
      </c>
      <c r="D1652" t="s">
        <v>13</v>
      </c>
      <c r="E1652" t="s">
        <v>17</v>
      </c>
      <c r="F1652">
        <v>349</v>
      </c>
      <c r="G1652" t="s">
        <v>10</v>
      </c>
      <c r="H1652" t="str">
        <f t="shared" si="80"/>
        <v>ORD26001651</v>
      </c>
      <c r="I1652">
        <f>COUNTIFS(PG_Transactions!$AK:$AK,$H1652,PG_Transactions!$E:$E,"CAPTURE",PG_Transactions!$AQ:$AQ,1)</f>
        <v>1</v>
      </c>
      <c r="J1652">
        <f>SUMIFS(PG_Transactions!$G:$G,PG_Transactions!$AK:$AK,$H1652,PG_Transactions!$E:$E,"CAPTURE",PG_Transactions!$AQ:$AQ,1)</f>
        <v>349</v>
      </c>
      <c r="K1652">
        <f t="shared" si="81"/>
        <v>0</v>
      </c>
      <c r="L1652" t="str">
        <f t="shared" si="82"/>
        <v>Amount Match</v>
      </c>
    </row>
    <row r="1653" spans="1:12" hidden="1" x14ac:dyDescent="0.3">
      <c r="A1653" t="s">
        <v>3309</v>
      </c>
      <c r="B1653" s="1">
        <v>46280</v>
      </c>
      <c r="C1653" t="s">
        <v>3310</v>
      </c>
      <c r="D1653" t="s">
        <v>32</v>
      </c>
      <c r="E1653" t="s">
        <v>17</v>
      </c>
      <c r="F1653">
        <v>5998</v>
      </c>
      <c r="G1653" t="s">
        <v>105</v>
      </c>
      <c r="H1653" t="str">
        <f t="shared" si="80"/>
        <v>ORD26001652</v>
      </c>
      <c r="I1653">
        <f>COUNTIFS(PG_Transactions!$AK:$AK,$H1653,PG_Transactions!$E:$E,"CAPTURE",PG_Transactions!$AQ:$AQ,1)</f>
        <v>0</v>
      </c>
      <c r="J1653">
        <f>SUMIFS(PG_Transactions!$G:$G,PG_Transactions!$AK:$AK,$H1653,PG_Transactions!$E:$E,"CAPTURE",PG_Transactions!$AQ:$AQ,1)</f>
        <v>0</v>
      </c>
      <c r="K1653">
        <f t="shared" si="81"/>
        <v>-5998</v>
      </c>
      <c r="L1653" t="str">
        <f t="shared" si="82"/>
        <v>No Capture</v>
      </c>
    </row>
    <row r="1654" spans="1:12" hidden="1" x14ac:dyDescent="0.3">
      <c r="A1654" t="s">
        <v>3311</v>
      </c>
      <c r="B1654" s="1">
        <v>46285</v>
      </c>
      <c r="C1654" t="s">
        <v>3312</v>
      </c>
      <c r="D1654" t="s">
        <v>8</v>
      </c>
      <c r="E1654" t="s">
        <v>17</v>
      </c>
      <c r="F1654">
        <v>1799</v>
      </c>
      <c r="G1654" t="s">
        <v>10</v>
      </c>
      <c r="H1654" t="str">
        <f t="shared" si="80"/>
        <v>ORD26001653</v>
      </c>
      <c r="I1654">
        <f>COUNTIFS(PG_Transactions!$AK:$AK,$H1654,PG_Transactions!$E:$E,"CAPTURE",PG_Transactions!$AQ:$AQ,1)</f>
        <v>1</v>
      </c>
      <c r="J1654">
        <f>SUMIFS(PG_Transactions!$G:$G,PG_Transactions!$AK:$AK,$H1654,PG_Transactions!$E:$E,"CAPTURE",PG_Transactions!$AQ:$AQ,1)</f>
        <v>1799</v>
      </c>
      <c r="K1654">
        <f t="shared" si="81"/>
        <v>0</v>
      </c>
      <c r="L1654" t="str">
        <f t="shared" si="82"/>
        <v>Amount Match</v>
      </c>
    </row>
    <row r="1655" spans="1:12" hidden="1" x14ac:dyDescent="0.3">
      <c r="A1655" t="s">
        <v>3313</v>
      </c>
      <c r="B1655" s="1">
        <v>46284</v>
      </c>
      <c r="C1655" t="s">
        <v>3314</v>
      </c>
      <c r="D1655" t="s">
        <v>13</v>
      </c>
      <c r="E1655" t="s">
        <v>33</v>
      </c>
      <c r="F1655">
        <v>9297</v>
      </c>
      <c r="G1655" t="s">
        <v>10</v>
      </c>
      <c r="H1655" t="str">
        <f t="shared" si="80"/>
        <v>ORD26001654</v>
      </c>
      <c r="I1655">
        <f>COUNTIFS(PG_Transactions!$AK:$AK,$H1655,PG_Transactions!$E:$E,"CAPTURE",PG_Transactions!$AQ:$AQ,1)</f>
        <v>1</v>
      </c>
      <c r="J1655">
        <f>SUMIFS(PG_Transactions!$G:$G,PG_Transactions!$AK:$AK,$H1655,PG_Transactions!$E:$E,"CAPTURE",PG_Transactions!$AQ:$AQ,1)</f>
        <v>9297</v>
      </c>
      <c r="K1655">
        <f t="shared" si="81"/>
        <v>0</v>
      </c>
      <c r="L1655" t="str">
        <f t="shared" si="82"/>
        <v>Amount Match</v>
      </c>
    </row>
    <row r="1656" spans="1:12" hidden="1" x14ac:dyDescent="0.3">
      <c r="A1656" t="s">
        <v>3315</v>
      </c>
      <c r="B1656" s="1">
        <v>46267</v>
      </c>
      <c r="C1656" t="s">
        <v>3316</v>
      </c>
      <c r="D1656" t="s">
        <v>24</v>
      </c>
      <c r="E1656" t="s">
        <v>9</v>
      </c>
      <c r="F1656">
        <v>1798</v>
      </c>
      <c r="G1656" t="s">
        <v>56</v>
      </c>
      <c r="H1656" t="str">
        <f t="shared" si="80"/>
        <v>ORD26001655</v>
      </c>
      <c r="I1656">
        <f>COUNTIFS(PG_Transactions!$AK:$AK,$H1656,PG_Transactions!$E:$E,"CAPTURE",PG_Transactions!$AQ:$AQ,1)</f>
        <v>1</v>
      </c>
      <c r="J1656">
        <f>SUMIFS(PG_Transactions!$G:$G,PG_Transactions!$AK:$AK,$H1656,PG_Transactions!$E:$E,"CAPTURE",PG_Transactions!$AQ:$AQ,1)</f>
        <v>1798</v>
      </c>
      <c r="K1656">
        <f t="shared" si="81"/>
        <v>0</v>
      </c>
      <c r="L1656" t="str">
        <f t="shared" si="82"/>
        <v>Amount Match</v>
      </c>
    </row>
    <row r="1657" spans="1:12" hidden="1" x14ac:dyDescent="0.3">
      <c r="A1657" t="s">
        <v>3317</v>
      </c>
      <c r="B1657" s="1">
        <v>46271</v>
      </c>
      <c r="C1657" t="s">
        <v>3318</v>
      </c>
      <c r="D1657" t="s">
        <v>65</v>
      </c>
      <c r="E1657" t="s">
        <v>17</v>
      </c>
      <c r="F1657">
        <v>3498</v>
      </c>
      <c r="G1657" t="s">
        <v>10</v>
      </c>
      <c r="H1657" t="str">
        <f t="shared" si="80"/>
        <v>ORD26001656</v>
      </c>
      <c r="I1657">
        <f>COUNTIFS(PG_Transactions!$AK:$AK,$H1657,PG_Transactions!$E:$E,"CAPTURE",PG_Transactions!$AQ:$AQ,1)</f>
        <v>1</v>
      </c>
      <c r="J1657">
        <f>SUMIFS(PG_Transactions!$G:$G,PG_Transactions!$AK:$AK,$H1657,PG_Transactions!$E:$E,"CAPTURE",PG_Transactions!$AQ:$AQ,1)</f>
        <v>3498</v>
      </c>
      <c r="K1657">
        <f t="shared" si="81"/>
        <v>0</v>
      </c>
      <c r="L1657" t="str">
        <f t="shared" si="82"/>
        <v>Amount Match</v>
      </c>
    </row>
    <row r="1658" spans="1:12" hidden="1" x14ac:dyDescent="0.3">
      <c r="A1658" t="s">
        <v>3319</v>
      </c>
      <c r="B1658" s="1">
        <v>46286</v>
      </c>
      <c r="C1658" t="s">
        <v>3320</v>
      </c>
      <c r="D1658" t="s">
        <v>65</v>
      </c>
      <c r="E1658" t="s">
        <v>33</v>
      </c>
      <c r="F1658">
        <v>1798</v>
      </c>
      <c r="G1658" t="s">
        <v>10</v>
      </c>
      <c r="H1658" t="str">
        <f t="shared" si="80"/>
        <v>ORD26001657</v>
      </c>
      <c r="I1658">
        <f>COUNTIFS(PG_Transactions!$AK:$AK,$H1658,PG_Transactions!$E:$E,"CAPTURE",PG_Transactions!$AQ:$AQ,1)</f>
        <v>1</v>
      </c>
      <c r="J1658">
        <f>SUMIFS(PG_Transactions!$G:$G,PG_Transactions!$AK:$AK,$H1658,PG_Transactions!$E:$E,"CAPTURE",PG_Transactions!$AQ:$AQ,1)</f>
        <v>1798</v>
      </c>
      <c r="K1658">
        <f t="shared" si="81"/>
        <v>0</v>
      </c>
      <c r="L1658" t="str">
        <f t="shared" si="82"/>
        <v>Amount Match</v>
      </c>
    </row>
    <row r="1659" spans="1:12" hidden="1" x14ac:dyDescent="0.3">
      <c r="A1659" t="s">
        <v>3321</v>
      </c>
      <c r="B1659" s="1">
        <v>46294</v>
      </c>
      <c r="C1659" t="s">
        <v>3322</v>
      </c>
      <c r="D1659" t="s">
        <v>8</v>
      </c>
      <c r="E1659" t="s">
        <v>9</v>
      </c>
      <c r="F1659">
        <v>2098</v>
      </c>
      <c r="G1659" t="s">
        <v>10</v>
      </c>
      <c r="H1659" t="str">
        <f t="shared" si="80"/>
        <v>ORD26001658</v>
      </c>
      <c r="I1659">
        <f>COUNTIFS(PG_Transactions!$AK:$AK,$H1659,PG_Transactions!$E:$E,"CAPTURE",PG_Transactions!$AQ:$AQ,1)</f>
        <v>1</v>
      </c>
      <c r="J1659">
        <f>SUMIFS(PG_Transactions!$G:$G,PG_Transactions!$AK:$AK,$H1659,PG_Transactions!$E:$E,"CAPTURE",PG_Transactions!$AQ:$AQ,1)</f>
        <v>2098</v>
      </c>
      <c r="K1659">
        <f t="shared" si="81"/>
        <v>0</v>
      </c>
      <c r="L1659" t="str">
        <f t="shared" si="82"/>
        <v>Amount Match</v>
      </c>
    </row>
    <row r="1660" spans="1:12" hidden="1" x14ac:dyDescent="0.3">
      <c r="A1660" t="s">
        <v>3323</v>
      </c>
      <c r="B1660" s="1">
        <v>46292</v>
      </c>
      <c r="C1660" t="s">
        <v>3324</v>
      </c>
      <c r="D1660" t="s">
        <v>8</v>
      </c>
      <c r="E1660" t="s">
        <v>17</v>
      </c>
      <c r="F1660">
        <v>4298</v>
      </c>
      <c r="G1660" t="s">
        <v>10</v>
      </c>
      <c r="H1660" t="str">
        <f t="shared" si="80"/>
        <v>ORD26001659</v>
      </c>
      <c r="I1660">
        <f>COUNTIFS(PG_Transactions!$AK:$AK,$H1660,PG_Transactions!$E:$E,"CAPTURE",PG_Transactions!$AQ:$AQ,1)</f>
        <v>1</v>
      </c>
      <c r="J1660">
        <f>SUMIFS(PG_Transactions!$G:$G,PG_Transactions!$AK:$AK,$H1660,PG_Transactions!$E:$E,"CAPTURE",PG_Transactions!$AQ:$AQ,1)</f>
        <v>4298</v>
      </c>
      <c r="K1660">
        <f t="shared" si="81"/>
        <v>0</v>
      </c>
      <c r="L1660" t="str">
        <f t="shared" si="82"/>
        <v>Amount Match</v>
      </c>
    </row>
    <row r="1661" spans="1:12" hidden="1" x14ac:dyDescent="0.3">
      <c r="A1661" t="s">
        <v>3325</v>
      </c>
      <c r="B1661" s="1">
        <v>46283</v>
      </c>
      <c r="C1661" t="s">
        <v>3326</v>
      </c>
      <c r="D1661" t="s">
        <v>24</v>
      </c>
      <c r="E1661" t="s">
        <v>9</v>
      </c>
      <c r="F1661">
        <v>1499</v>
      </c>
      <c r="G1661" t="s">
        <v>10</v>
      </c>
      <c r="H1661" t="str">
        <f t="shared" si="80"/>
        <v>ORD26001660</v>
      </c>
      <c r="I1661">
        <f>COUNTIFS(PG_Transactions!$AK:$AK,$H1661,PG_Transactions!$E:$E,"CAPTURE",PG_Transactions!$AQ:$AQ,1)</f>
        <v>1</v>
      </c>
      <c r="J1661">
        <f>SUMIFS(PG_Transactions!$G:$G,PG_Transactions!$AK:$AK,$H1661,PG_Transactions!$E:$E,"CAPTURE",PG_Transactions!$AQ:$AQ,1)</f>
        <v>1499</v>
      </c>
      <c r="K1661">
        <f t="shared" si="81"/>
        <v>0</v>
      </c>
      <c r="L1661" t="str">
        <f t="shared" si="82"/>
        <v>Amount Match</v>
      </c>
    </row>
    <row r="1662" spans="1:12" hidden="1" x14ac:dyDescent="0.3">
      <c r="A1662" t="s">
        <v>3327</v>
      </c>
      <c r="B1662" s="1">
        <v>46293</v>
      </c>
      <c r="C1662" t="s">
        <v>3328</v>
      </c>
      <c r="D1662" t="s">
        <v>65</v>
      </c>
      <c r="E1662" t="s">
        <v>9</v>
      </c>
      <c r="F1662">
        <v>9347</v>
      </c>
      <c r="G1662" t="s">
        <v>70</v>
      </c>
      <c r="H1662" t="str">
        <f t="shared" si="80"/>
        <v>ORD26001661</v>
      </c>
      <c r="I1662">
        <f>COUNTIFS(PG_Transactions!$AK:$AK,$H1662,PG_Transactions!$E:$E,"CAPTURE",PG_Transactions!$AQ:$AQ,1)</f>
        <v>0</v>
      </c>
      <c r="J1662">
        <f>SUMIFS(PG_Transactions!$G:$G,PG_Transactions!$AK:$AK,$H1662,PG_Transactions!$E:$E,"CAPTURE",PG_Transactions!$AQ:$AQ,1)</f>
        <v>0</v>
      </c>
      <c r="K1662">
        <f t="shared" si="81"/>
        <v>-9347</v>
      </c>
      <c r="L1662" t="str">
        <f t="shared" si="82"/>
        <v>No Capture</v>
      </c>
    </row>
    <row r="1663" spans="1:12" hidden="1" x14ac:dyDescent="0.3">
      <c r="A1663" t="s">
        <v>3329</v>
      </c>
      <c r="B1663" s="1">
        <v>46292</v>
      </c>
      <c r="C1663" t="s">
        <v>3330</v>
      </c>
      <c r="D1663" t="s">
        <v>13</v>
      </c>
      <c r="E1663" t="s">
        <v>9</v>
      </c>
      <c r="F1663">
        <v>499</v>
      </c>
      <c r="G1663" t="s">
        <v>10</v>
      </c>
      <c r="H1663" t="str">
        <f t="shared" si="80"/>
        <v>ORD26001662</v>
      </c>
      <c r="I1663">
        <f>COUNTIFS(PG_Transactions!$AK:$AK,$H1663,PG_Transactions!$E:$E,"CAPTURE",PG_Transactions!$AQ:$AQ,1)</f>
        <v>1</v>
      </c>
      <c r="J1663">
        <f>SUMIFS(PG_Transactions!$G:$G,PG_Transactions!$AK:$AK,$H1663,PG_Transactions!$E:$E,"CAPTURE",PG_Transactions!$AQ:$AQ,1)</f>
        <v>499</v>
      </c>
      <c r="K1663">
        <f t="shared" si="81"/>
        <v>0</v>
      </c>
      <c r="L1663" t="str">
        <f t="shared" si="82"/>
        <v>Amount Match</v>
      </c>
    </row>
    <row r="1664" spans="1:12" hidden="1" x14ac:dyDescent="0.3">
      <c r="A1664" t="s">
        <v>3331</v>
      </c>
      <c r="B1664" s="1">
        <v>46271</v>
      </c>
      <c r="C1664" t="s">
        <v>3332</v>
      </c>
      <c r="D1664" t="s">
        <v>65</v>
      </c>
      <c r="E1664" t="s">
        <v>33</v>
      </c>
      <c r="F1664">
        <v>599</v>
      </c>
      <c r="G1664" t="s">
        <v>10</v>
      </c>
      <c r="H1664" t="str">
        <f t="shared" si="80"/>
        <v>ORD26001663</v>
      </c>
      <c r="I1664">
        <f>COUNTIFS(PG_Transactions!$AK:$AK,$H1664,PG_Transactions!$E:$E,"CAPTURE",PG_Transactions!$AQ:$AQ,1)</f>
        <v>1</v>
      </c>
      <c r="J1664">
        <f>SUMIFS(PG_Transactions!$G:$G,PG_Transactions!$AK:$AK,$H1664,PG_Transactions!$E:$E,"CAPTURE",PG_Transactions!$AQ:$AQ,1)</f>
        <v>599</v>
      </c>
      <c r="K1664">
        <f t="shared" si="81"/>
        <v>0</v>
      </c>
      <c r="L1664" t="str">
        <f t="shared" si="82"/>
        <v>Amount Match</v>
      </c>
    </row>
    <row r="1665" spans="1:12" hidden="1" x14ac:dyDescent="0.3">
      <c r="A1665" t="s">
        <v>3333</v>
      </c>
      <c r="B1665" s="1">
        <v>46295</v>
      </c>
      <c r="C1665" t="s">
        <v>3334</v>
      </c>
      <c r="D1665" t="s">
        <v>32</v>
      </c>
      <c r="E1665" t="s">
        <v>9</v>
      </c>
      <c r="F1665">
        <v>9097</v>
      </c>
      <c r="G1665" t="s">
        <v>105</v>
      </c>
      <c r="H1665" t="str">
        <f t="shared" si="80"/>
        <v>ORD26001664</v>
      </c>
      <c r="I1665">
        <f>COUNTIFS(PG_Transactions!$AK:$AK,$H1665,PG_Transactions!$E:$E,"CAPTURE",PG_Transactions!$AQ:$AQ,1)</f>
        <v>0</v>
      </c>
      <c r="J1665">
        <f>SUMIFS(PG_Transactions!$G:$G,PG_Transactions!$AK:$AK,$H1665,PG_Transactions!$E:$E,"CAPTURE",PG_Transactions!$AQ:$AQ,1)</f>
        <v>0</v>
      </c>
      <c r="K1665">
        <f t="shared" si="81"/>
        <v>-9097</v>
      </c>
      <c r="L1665" t="str">
        <f t="shared" si="82"/>
        <v>No Capture</v>
      </c>
    </row>
    <row r="1666" spans="1:12" hidden="1" x14ac:dyDescent="0.3">
      <c r="A1666" t="s">
        <v>3335</v>
      </c>
      <c r="B1666" s="1">
        <v>46268</v>
      </c>
      <c r="C1666" t="s">
        <v>3336</v>
      </c>
      <c r="D1666" t="s">
        <v>32</v>
      </c>
      <c r="E1666" t="s">
        <v>17</v>
      </c>
      <c r="F1666">
        <v>999</v>
      </c>
      <c r="G1666" t="s">
        <v>10</v>
      </c>
      <c r="H1666" t="str">
        <f t="shared" si="80"/>
        <v>ORD26001665</v>
      </c>
      <c r="I1666">
        <f>COUNTIFS(PG_Transactions!$AK:$AK,$H1666,PG_Transactions!$E:$E,"CAPTURE",PG_Transactions!$AQ:$AQ,1)</f>
        <v>1</v>
      </c>
      <c r="J1666">
        <f>SUMIFS(PG_Transactions!$G:$G,PG_Transactions!$AK:$AK,$H1666,PG_Transactions!$E:$E,"CAPTURE",PG_Transactions!$AQ:$AQ,1)</f>
        <v>999</v>
      </c>
      <c r="K1666">
        <f t="shared" si="81"/>
        <v>0</v>
      </c>
      <c r="L1666" t="str">
        <f t="shared" si="82"/>
        <v>Amount Match</v>
      </c>
    </row>
    <row r="1667" spans="1:12" hidden="1" x14ac:dyDescent="0.3">
      <c r="A1667" t="s">
        <v>3337</v>
      </c>
      <c r="B1667" s="1">
        <v>46288</v>
      </c>
      <c r="C1667" t="s">
        <v>3338</v>
      </c>
      <c r="D1667" t="s">
        <v>51</v>
      </c>
      <c r="E1667" t="s">
        <v>9</v>
      </c>
      <c r="F1667">
        <v>499</v>
      </c>
      <c r="G1667" t="s">
        <v>10</v>
      </c>
      <c r="H1667" t="str">
        <f t="shared" ref="H1667:H1730" si="83">UPPER(SUBSTITUTE(TRIM(A1667),"-",""))</f>
        <v>ORD26001666</v>
      </c>
      <c r="I1667">
        <f>COUNTIFS(PG_Transactions!$AK:$AK,$H1667,PG_Transactions!$E:$E,"CAPTURE",PG_Transactions!$AQ:$AQ,1)</f>
        <v>1</v>
      </c>
      <c r="J1667">
        <f>SUMIFS(PG_Transactions!$G:$G,PG_Transactions!$AK:$AK,$H1667,PG_Transactions!$E:$E,"CAPTURE",PG_Transactions!$AQ:$AQ,1)</f>
        <v>499</v>
      </c>
      <c r="K1667">
        <f t="shared" ref="K1667:K1730" si="84">ROUND(J1667-F1667,2)</f>
        <v>0</v>
      </c>
      <c r="L1667" t="str">
        <f t="shared" ref="L1667:L1730" si="85">IF(I1667=0,"No Capture",IF(I1667&gt;1,"Multiple Capture Rows - Review",IF(ABS(K1667)&lt;0.01,"Amount Match",IF(K1667&lt;0,"Captured Less Than Order","Captured More Than Order"))))</f>
        <v>Amount Match</v>
      </c>
    </row>
    <row r="1668" spans="1:12" hidden="1" x14ac:dyDescent="0.3">
      <c r="A1668" t="s">
        <v>3339</v>
      </c>
      <c r="B1668" s="1">
        <v>46290</v>
      </c>
      <c r="C1668" t="s">
        <v>3340</v>
      </c>
      <c r="D1668" t="s">
        <v>38</v>
      </c>
      <c r="E1668" t="s">
        <v>17</v>
      </c>
      <c r="F1668">
        <v>9298</v>
      </c>
      <c r="G1668" t="s">
        <v>10</v>
      </c>
      <c r="H1668" t="str">
        <f t="shared" si="83"/>
        <v>ORD26001667</v>
      </c>
      <c r="I1668">
        <f>COUNTIFS(PG_Transactions!$AK:$AK,$H1668,PG_Transactions!$E:$E,"CAPTURE",PG_Transactions!$AQ:$AQ,1)</f>
        <v>1</v>
      </c>
      <c r="J1668">
        <f>SUMIFS(PG_Transactions!$G:$G,PG_Transactions!$AK:$AK,$H1668,PG_Transactions!$E:$E,"CAPTURE",PG_Transactions!$AQ:$AQ,1)</f>
        <v>9298</v>
      </c>
      <c r="K1668">
        <f t="shared" si="84"/>
        <v>0</v>
      </c>
      <c r="L1668" t="str">
        <f t="shared" si="85"/>
        <v>Amount Match</v>
      </c>
    </row>
    <row r="1669" spans="1:12" hidden="1" x14ac:dyDescent="0.3">
      <c r="A1669" t="s">
        <v>3341</v>
      </c>
      <c r="B1669" s="1">
        <v>46273</v>
      </c>
      <c r="C1669" t="s">
        <v>3342</v>
      </c>
      <c r="D1669" t="s">
        <v>13</v>
      </c>
      <c r="E1669" t="s">
        <v>9</v>
      </c>
      <c r="F1669">
        <v>4498</v>
      </c>
      <c r="G1669" t="s">
        <v>10</v>
      </c>
      <c r="H1669" t="str">
        <f t="shared" si="83"/>
        <v>ORD26001668</v>
      </c>
      <c r="I1669">
        <f>COUNTIFS(PG_Transactions!$AK:$AK,$H1669,PG_Transactions!$E:$E,"CAPTURE",PG_Transactions!$AQ:$AQ,1)</f>
        <v>1</v>
      </c>
      <c r="J1669">
        <f>SUMIFS(PG_Transactions!$G:$G,PG_Transactions!$AK:$AK,$H1669,PG_Transactions!$E:$E,"CAPTURE",PG_Transactions!$AQ:$AQ,1)</f>
        <v>4498</v>
      </c>
      <c r="K1669">
        <f t="shared" si="84"/>
        <v>0</v>
      </c>
      <c r="L1669" t="str">
        <f t="shared" si="85"/>
        <v>Amount Match</v>
      </c>
    </row>
    <row r="1670" spans="1:12" hidden="1" x14ac:dyDescent="0.3">
      <c r="A1670" t="s">
        <v>3343</v>
      </c>
      <c r="B1670" s="1">
        <v>46268</v>
      </c>
      <c r="C1670" t="s">
        <v>3344</v>
      </c>
      <c r="D1670" t="s">
        <v>13</v>
      </c>
      <c r="E1670" t="s">
        <v>9</v>
      </c>
      <c r="F1670">
        <v>4999</v>
      </c>
      <c r="G1670" t="s">
        <v>10</v>
      </c>
      <c r="H1670" t="str">
        <f t="shared" si="83"/>
        <v>ORD26001669</v>
      </c>
      <c r="I1670">
        <f>COUNTIFS(PG_Transactions!$AK:$AK,$H1670,PG_Transactions!$E:$E,"CAPTURE",PG_Transactions!$AQ:$AQ,1)</f>
        <v>1</v>
      </c>
      <c r="J1670">
        <f>SUMIFS(PG_Transactions!$G:$G,PG_Transactions!$AK:$AK,$H1670,PG_Transactions!$E:$E,"CAPTURE",PG_Transactions!$AQ:$AQ,1)</f>
        <v>4999</v>
      </c>
      <c r="K1670">
        <f t="shared" si="84"/>
        <v>0</v>
      </c>
      <c r="L1670" t="str">
        <f t="shared" si="85"/>
        <v>Amount Match</v>
      </c>
    </row>
    <row r="1671" spans="1:12" hidden="1" x14ac:dyDescent="0.3">
      <c r="A1671" t="s">
        <v>3345</v>
      </c>
      <c r="B1671" s="1">
        <v>46287</v>
      </c>
      <c r="C1671" t="s">
        <v>3346</v>
      </c>
      <c r="D1671" t="s">
        <v>65</v>
      </c>
      <c r="E1671" t="s">
        <v>9</v>
      </c>
      <c r="F1671">
        <v>12097</v>
      </c>
      <c r="G1671" t="s">
        <v>10</v>
      </c>
      <c r="H1671" t="str">
        <f t="shared" si="83"/>
        <v>ORD26001670</v>
      </c>
      <c r="I1671">
        <f>COUNTIFS(PG_Transactions!$AK:$AK,$H1671,PG_Transactions!$E:$E,"CAPTURE",PG_Transactions!$AQ:$AQ,1)</f>
        <v>1</v>
      </c>
      <c r="J1671">
        <f>SUMIFS(PG_Transactions!$G:$G,PG_Transactions!$AK:$AK,$H1671,PG_Transactions!$E:$E,"CAPTURE",PG_Transactions!$AQ:$AQ,1)</f>
        <v>12097</v>
      </c>
      <c r="K1671">
        <f t="shared" si="84"/>
        <v>0</v>
      </c>
      <c r="L1671" t="str">
        <f t="shared" si="85"/>
        <v>Amount Match</v>
      </c>
    </row>
    <row r="1672" spans="1:12" hidden="1" x14ac:dyDescent="0.3">
      <c r="A1672" t="s">
        <v>3347</v>
      </c>
      <c r="B1672" s="1">
        <v>46272</v>
      </c>
      <c r="C1672" t="s">
        <v>3348</v>
      </c>
      <c r="D1672" t="s">
        <v>24</v>
      </c>
      <c r="E1672" t="s">
        <v>33</v>
      </c>
      <c r="F1672" s="2">
        <v>2999</v>
      </c>
      <c r="G1672" t="s">
        <v>10</v>
      </c>
      <c r="H1672" t="str">
        <f t="shared" si="83"/>
        <v>ORD26001671</v>
      </c>
      <c r="I1672">
        <f>COUNTIFS(PG_Transactions!$AK:$AK,$H1672,PG_Transactions!$E:$E,"CAPTURE",PG_Transactions!$AQ:$AQ,1)</f>
        <v>1</v>
      </c>
      <c r="J1672">
        <f>SUMIFS(PG_Transactions!$G:$G,PG_Transactions!$AK:$AK,$H1672,PG_Transactions!$E:$E,"CAPTURE",PG_Transactions!$AQ:$AQ,1)</f>
        <v>2999</v>
      </c>
      <c r="K1672">
        <f t="shared" si="84"/>
        <v>0</v>
      </c>
      <c r="L1672" t="str">
        <f t="shared" si="85"/>
        <v>Amount Match</v>
      </c>
    </row>
    <row r="1673" spans="1:12" hidden="1" x14ac:dyDescent="0.3">
      <c r="A1673" t="s">
        <v>3349</v>
      </c>
      <c r="B1673" s="1">
        <v>46269</v>
      </c>
      <c r="C1673" t="s">
        <v>3350</v>
      </c>
      <c r="D1673" t="s">
        <v>41</v>
      </c>
      <c r="E1673" t="s">
        <v>17</v>
      </c>
      <c r="F1673">
        <v>599</v>
      </c>
      <c r="G1673" t="s">
        <v>10</v>
      </c>
      <c r="H1673" t="str">
        <f t="shared" si="83"/>
        <v>ORD26001672</v>
      </c>
      <c r="I1673">
        <f>COUNTIFS(PG_Transactions!$AK:$AK,$H1673,PG_Transactions!$E:$E,"CAPTURE",PG_Transactions!$AQ:$AQ,1)</f>
        <v>1</v>
      </c>
      <c r="J1673">
        <f>SUMIFS(PG_Transactions!$G:$G,PG_Transactions!$AK:$AK,$H1673,PG_Transactions!$E:$E,"CAPTURE",PG_Transactions!$AQ:$AQ,1)</f>
        <v>599</v>
      </c>
      <c r="K1673">
        <f t="shared" si="84"/>
        <v>0</v>
      </c>
      <c r="L1673" t="str">
        <f t="shared" si="85"/>
        <v>Amount Match</v>
      </c>
    </row>
    <row r="1674" spans="1:12" hidden="1" x14ac:dyDescent="0.3">
      <c r="A1674" t="s">
        <v>3351</v>
      </c>
      <c r="B1674" s="1">
        <v>46290</v>
      </c>
      <c r="C1674" t="s">
        <v>3352</v>
      </c>
      <c r="D1674" t="s">
        <v>8</v>
      </c>
      <c r="E1674" t="s">
        <v>9</v>
      </c>
      <c r="F1674">
        <v>3499</v>
      </c>
      <c r="G1674" t="s">
        <v>10</v>
      </c>
      <c r="H1674" t="str">
        <f t="shared" si="83"/>
        <v>ORD26001673</v>
      </c>
      <c r="I1674">
        <f>COUNTIFS(PG_Transactions!$AK:$AK,$H1674,PG_Transactions!$E:$E,"CAPTURE",PG_Transactions!$AQ:$AQ,1)</f>
        <v>1</v>
      </c>
      <c r="J1674">
        <f>SUMIFS(PG_Transactions!$G:$G,PG_Transactions!$AK:$AK,$H1674,PG_Transactions!$E:$E,"CAPTURE",PG_Transactions!$AQ:$AQ,1)</f>
        <v>3499</v>
      </c>
      <c r="K1674">
        <f t="shared" si="84"/>
        <v>0</v>
      </c>
      <c r="L1674" t="str">
        <f t="shared" si="85"/>
        <v>Amount Match</v>
      </c>
    </row>
    <row r="1675" spans="1:12" hidden="1" x14ac:dyDescent="0.3">
      <c r="A1675" t="s">
        <v>3353</v>
      </c>
      <c r="B1675" s="1">
        <v>46295</v>
      </c>
      <c r="C1675" t="s">
        <v>3354</v>
      </c>
      <c r="D1675" t="s">
        <v>27</v>
      </c>
      <c r="E1675" t="s">
        <v>9</v>
      </c>
      <c r="F1675">
        <v>599</v>
      </c>
      <c r="G1675" t="s">
        <v>105</v>
      </c>
      <c r="H1675" t="str">
        <f t="shared" si="83"/>
        <v>ORD26001674</v>
      </c>
      <c r="I1675">
        <f>COUNTIFS(PG_Transactions!$AK:$AK,$H1675,PG_Transactions!$E:$E,"CAPTURE",PG_Transactions!$AQ:$AQ,1)</f>
        <v>0</v>
      </c>
      <c r="J1675">
        <f>SUMIFS(PG_Transactions!$G:$G,PG_Transactions!$AK:$AK,$H1675,PG_Transactions!$E:$E,"CAPTURE",PG_Transactions!$AQ:$AQ,1)</f>
        <v>0</v>
      </c>
      <c r="K1675">
        <f t="shared" si="84"/>
        <v>-599</v>
      </c>
      <c r="L1675" t="str">
        <f t="shared" si="85"/>
        <v>No Capture</v>
      </c>
    </row>
    <row r="1676" spans="1:12" hidden="1" x14ac:dyDescent="0.3">
      <c r="A1676" t="s">
        <v>3355</v>
      </c>
      <c r="B1676" s="1">
        <v>46282</v>
      </c>
      <c r="C1676" t="s">
        <v>3356</v>
      </c>
      <c r="D1676" t="s">
        <v>51</v>
      </c>
      <c r="E1676" t="s">
        <v>9</v>
      </c>
      <c r="F1676" s="2">
        <v>4999</v>
      </c>
      <c r="G1676" t="s">
        <v>10</v>
      </c>
      <c r="H1676" t="str">
        <f t="shared" si="83"/>
        <v>ORD26001675</v>
      </c>
      <c r="I1676">
        <f>COUNTIFS(PG_Transactions!$AK:$AK,$H1676,PG_Transactions!$E:$E,"CAPTURE",PG_Transactions!$AQ:$AQ,1)</f>
        <v>1</v>
      </c>
      <c r="J1676">
        <f>SUMIFS(PG_Transactions!$G:$G,PG_Transactions!$AK:$AK,$H1676,PG_Transactions!$E:$E,"CAPTURE",PG_Transactions!$AQ:$AQ,1)</f>
        <v>4999</v>
      </c>
      <c r="K1676">
        <f t="shared" si="84"/>
        <v>0</v>
      </c>
      <c r="L1676" t="str">
        <f t="shared" si="85"/>
        <v>Amount Match</v>
      </c>
    </row>
    <row r="1677" spans="1:12" hidden="1" x14ac:dyDescent="0.3">
      <c r="A1677" t="s">
        <v>3357</v>
      </c>
      <c r="B1677" s="1">
        <v>46287</v>
      </c>
      <c r="C1677" t="s">
        <v>3358</v>
      </c>
      <c r="D1677" t="s">
        <v>8</v>
      </c>
      <c r="E1677" t="s">
        <v>9</v>
      </c>
      <c r="F1677">
        <v>7999</v>
      </c>
      <c r="G1677" t="s">
        <v>10</v>
      </c>
      <c r="H1677" t="str">
        <f t="shared" si="83"/>
        <v>ORD26001676</v>
      </c>
      <c r="I1677">
        <f>COUNTIFS(PG_Transactions!$AK:$AK,$H1677,PG_Transactions!$E:$E,"CAPTURE",PG_Transactions!$AQ:$AQ,1)</f>
        <v>1</v>
      </c>
      <c r="J1677">
        <f>SUMIFS(PG_Transactions!$G:$G,PG_Transactions!$AK:$AK,$H1677,PG_Transactions!$E:$E,"CAPTURE",PG_Transactions!$AQ:$AQ,1)</f>
        <v>7999</v>
      </c>
      <c r="K1677">
        <f t="shared" si="84"/>
        <v>0</v>
      </c>
      <c r="L1677" t="str">
        <f t="shared" si="85"/>
        <v>Amount Match</v>
      </c>
    </row>
    <row r="1678" spans="1:12" hidden="1" x14ac:dyDescent="0.3">
      <c r="A1678" t="s">
        <v>3359</v>
      </c>
      <c r="B1678" s="1">
        <v>46289</v>
      </c>
      <c r="C1678" t="s">
        <v>3360</v>
      </c>
      <c r="D1678" t="s">
        <v>65</v>
      </c>
      <c r="E1678" t="s">
        <v>9</v>
      </c>
      <c r="F1678">
        <v>599</v>
      </c>
      <c r="G1678" t="s">
        <v>10</v>
      </c>
      <c r="H1678" t="str">
        <f t="shared" si="83"/>
        <v>ORD26001677</v>
      </c>
      <c r="I1678">
        <f>COUNTIFS(PG_Transactions!$AK:$AK,$H1678,PG_Transactions!$E:$E,"CAPTURE",PG_Transactions!$AQ:$AQ,1)</f>
        <v>1</v>
      </c>
      <c r="J1678">
        <f>SUMIFS(PG_Transactions!$G:$G,PG_Transactions!$AK:$AK,$H1678,PG_Transactions!$E:$E,"CAPTURE",PG_Transactions!$AQ:$AQ,1)</f>
        <v>599</v>
      </c>
      <c r="K1678">
        <f t="shared" si="84"/>
        <v>0</v>
      </c>
      <c r="L1678" t="str">
        <f t="shared" si="85"/>
        <v>Amount Match</v>
      </c>
    </row>
    <row r="1679" spans="1:12" hidden="1" x14ac:dyDescent="0.3">
      <c r="A1679" t="s">
        <v>3361</v>
      </c>
      <c r="B1679" s="1">
        <v>46281</v>
      </c>
      <c r="C1679" t="s">
        <v>3362</v>
      </c>
      <c r="D1679" t="s">
        <v>41</v>
      </c>
      <c r="E1679" t="s">
        <v>44</v>
      </c>
      <c r="F1679">
        <v>4297</v>
      </c>
      <c r="G1679" t="s">
        <v>10</v>
      </c>
      <c r="H1679" t="str">
        <f t="shared" si="83"/>
        <v>ORD26001678</v>
      </c>
      <c r="I1679">
        <f>COUNTIFS(PG_Transactions!$AK:$AK,$H1679,PG_Transactions!$E:$E,"CAPTURE",PG_Transactions!$AQ:$AQ,1)</f>
        <v>1</v>
      </c>
      <c r="J1679">
        <f>SUMIFS(PG_Transactions!$G:$G,PG_Transactions!$AK:$AK,$H1679,PG_Transactions!$E:$E,"CAPTURE",PG_Transactions!$AQ:$AQ,1)</f>
        <v>4297</v>
      </c>
      <c r="K1679">
        <f t="shared" si="84"/>
        <v>0</v>
      </c>
      <c r="L1679" t="str">
        <f t="shared" si="85"/>
        <v>Amount Match</v>
      </c>
    </row>
    <row r="1680" spans="1:12" hidden="1" x14ac:dyDescent="0.3">
      <c r="A1680" t="s">
        <v>3363</v>
      </c>
      <c r="B1680" s="1">
        <v>46279</v>
      </c>
      <c r="C1680" t="s">
        <v>3364</v>
      </c>
      <c r="D1680" t="s">
        <v>65</v>
      </c>
      <c r="E1680" t="s">
        <v>9</v>
      </c>
      <c r="F1680">
        <v>499</v>
      </c>
      <c r="G1680" t="s">
        <v>10</v>
      </c>
      <c r="H1680" t="str">
        <f t="shared" si="83"/>
        <v>ORD26001679</v>
      </c>
      <c r="I1680">
        <f>COUNTIFS(PG_Transactions!$AK:$AK,$H1680,PG_Transactions!$E:$E,"CAPTURE",PG_Transactions!$AQ:$AQ,1)</f>
        <v>1</v>
      </c>
      <c r="J1680">
        <f>SUMIFS(PG_Transactions!$G:$G,PG_Transactions!$AK:$AK,$H1680,PG_Transactions!$E:$E,"CAPTURE",PG_Transactions!$AQ:$AQ,1)</f>
        <v>499</v>
      </c>
      <c r="K1680">
        <f t="shared" si="84"/>
        <v>0</v>
      </c>
      <c r="L1680" t="str">
        <f t="shared" si="85"/>
        <v>Amount Match</v>
      </c>
    </row>
    <row r="1681" spans="1:12" hidden="1" x14ac:dyDescent="0.3">
      <c r="A1681" t="s">
        <v>3365</v>
      </c>
      <c r="B1681" s="1">
        <v>46280</v>
      </c>
      <c r="C1681" t="s">
        <v>3366</v>
      </c>
      <c r="D1681" t="s">
        <v>13</v>
      </c>
      <c r="E1681" t="s">
        <v>17</v>
      </c>
      <c r="F1681">
        <v>999</v>
      </c>
      <c r="G1681" t="s">
        <v>10</v>
      </c>
      <c r="H1681" t="str">
        <f t="shared" si="83"/>
        <v>ORD26001680</v>
      </c>
      <c r="I1681">
        <f>COUNTIFS(PG_Transactions!$AK:$AK,$H1681,PG_Transactions!$E:$E,"CAPTURE",PG_Transactions!$AQ:$AQ,1)</f>
        <v>1</v>
      </c>
      <c r="J1681">
        <f>SUMIFS(PG_Transactions!$G:$G,PG_Transactions!$AK:$AK,$H1681,PG_Transactions!$E:$E,"CAPTURE",PG_Transactions!$AQ:$AQ,1)</f>
        <v>999</v>
      </c>
      <c r="K1681">
        <f t="shared" si="84"/>
        <v>0</v>
      </c>
      <c r="L1681" t="str">
        <f t="shared" si="85"/>
        <v>Amount Match</v>
      </c>
    </row>
    <row r="1682" spans="1:12" hidden="1" x14ac:dyDescent="0.3">
      <c r="A1682" t="s">
        <v>3367</v>
      </c>
      <c r="B1682" s="1">
        <v>46275</v>
      </c>
      <c r="C1682" t="s">
        <v>3368</v>
      </c>
      <c r="D1682" t="s">
        <v>24</v>
      </c>
      <c r="E1682" t="s">
        <v>9</v>
      </c>
      <c r="F1682">
        <v>1299</v>
      </c>
      <c r="G1682" t="s">
        <v>10</v>
      </c>
      <c r="H1682" t="str">
        <f t="shared" si="83"/>
        <v>ORD26001681</v>
      </c>
      <c r="I1682">
        <f>COUNTIFS(PG_Transactions!$AK:$AK,$H1682,PG_Transactions!$E:$E,"CAPTURE",PG_Transactions!$AQ:$AQ,1)</f>
        <v>1</v>
      </c>
      <c r="J1682">
        <f>SUMIFS(PG_Transactions!$G:$G,PG_Transactions!$AK:$AK,$H1682,PG_Transactions!$E:$E,"CAPTURE",PG_Transactions!$AQ:$AQ,1)</f>
        <v>1299</v>
      </c>
      <c r="K1682">
        <f t="shared" si="84"/>
        <v>0</v>
      </c>
      <c r="L1682" t="str">
        <f t="shared" si="85"/>
        <v>Amount Match</v>
      </c>
    </row>
    <row r="1683" spans="1:12" hidden="1" x14ac:dyDescent="0.3">
      <c r="A1683" t="s">
        <v>3369</v>
      </c>
      <c r="B1683" s="1">
        <v>46282</v>
      </c>
      <c r="C1683" t="s">
        <v>3370</v>
      </c>
      <c r="D1683" t="s">
        <v>13</v>
      </c>
      <c r="E1683" t="s">
        <v>9</v>
      </c>
      <c r="F1683">
        <v>3348</v>
      </c>
      <c r="G1683" t="s">
        <v>10</v>
      </c>
      <c r="H1683" t="str">
        <f t="shared" si="83"/>
        <v>ORD26001682</v>
      </c>
      <c r="I1683">
        <f>COUNTIFS(PG_Transactions!$AK:$AK,$H1683,PG_Transactions!$E:$E,"CAPTURE",PG_Transactions!$AQ:$AQ,1)</f>
        <v>1</v>
      </c>
      <c r="J1683">
        <f>SUMIFS(PG_Transactions!$G:$G,PG_Transactions!$AK:$AK,$H1683,PG_Transactions!$E:$E,"CAPTURE",PG_Transactions!$AQ:$AQ,1)</f>
        <v>3348</v>
      </c>
      <c r="K1683">
        <f t="shared" si="84"/>
        <v>0</v>
      </c>
      <c r="L1683" t="str">
        <f t="shared" si="85"/>
        <v>Amount Match</v>
      </c>
    </row>
    <row r="1684" spans="1:12" hidden="1" x14ac:dyDescent="0.3">
      <c r="A1684" t="s">
        <v>3371</v>
      </c>
      <c r="B1684" s="1">
        <v>46269</v>
      </c>
      <c r="C1684" t="s">
        <v>3372</v>
      </c>
      <c r="D1684" t="s">
        <v>8</v>
      </c>
      <c r="E1684" t="s">
        <v>9</v>
      </c>
      <c r="F1684">
        <v>299</v>
      </c>
      <c r="G1684" t="s">
        <v>10</v>
      </c>
      <c r="H1684" t="str">
        <f t="shared" si="83"/>
        <v>ORD26001683</v>
      </c>
      <c r="I1684">
        <f>COUNTIFS(PG_Transactions!$AK:$AK,$H1684,PG_Transactions!$E:$E,"CAPTURE",PG_Transactions!$AQ:$AQ,1)</f>
        <v>1</v>
      </c>
      <c r="J1684">
        <f>SUMIFS(PG_Transactions!$G:$G,PG_Transactions!$AK:$AK,$H1684,PG_Transactions!$E:$E,"CAPTURE",PG_Transactions!$AQ:$AQ,1)</f>
        <v>299</v>
      </c>
      <c r="K1684">
        <f t="shared" si="84"/>
        <v>0</v>
      </c>
      <c r="L1684" t="str">
        <f t="shared" si="85"/>
        <v>Amount Match</v>
      </c>
    </row>
    <row r="1685" spans="1:12" hidden="1" x14ac:dyDescent="0.3">
      <c r="A1685" t="s">
        <v>3373</v>
      </c>
      <c r="B1685" s="1">
        <v>46274</v>
      </c>
      <c r="C1685" t="s">
        <v>3374</v>
      </c>
      <c r="D1685" t="s">
        <v>8</v>
      </c>
      <c r="E1685" t="s">
        <v>9</v>
      </c>
      <c r="F1685">
        <v>2499</v>
      </c>
      <c r="G1685" t="s">
        <v>10</v>
      </c>
      <c r="H1685" t="str">
        <f t="shared" si="83"/>
        <v>ORD26001684</v>
      </c>
      <c r="I1685">
        <f>COUNTIFS(PG_Transactions!$AK:$AK,$H1685,PG_Transactions!$E:$E,"CAPTURE",PG_Transactions!$AQ:$AQ,1)</f>
        <v>1</v>
      </c>
      <c r="J1685">
        <f>SUMIFS(PG_Transactions!$G:$G,PG_Transactions!$AK:$AK,$H1685,PG_Transactions!$E:$E,"CAPTURE",PG_Transactions!$AQ:$AQ,1)</f>
        <v>2299</v>
      </c>
      <c r="K1685">
        <f t="shared" si="84"/>
        <v>-200</v>
      </c>
      <c r="L1685" t="str">
        <f t="shared" si="85"/>
        <v>Captured Less Than Order</v>
      </c>
    </row>
    <row r="1686" spans="1:12" hidden="1" x14ac:dyDescent="0.3">
      <c r="A1686" t="s">
        <v>3375</v>
      </c>
      <c r="B1686" s="1">
        <v>46273</v>
      </c>
      <c r="C1686" t="s">
        <v>3376</v>
      </c>
      <c r="D1686" t="s">
        <v>41</v>
      </c>
      <c r="E1686" t="s">
        <v>9</v>
      </c>
      <c r="F1686">
        <v>12297</v>
      </c>
      <c r="G1686" t="s">
        <v>10</v>
      </c>
      <c r="H1686" t="str">
        <f t="shared" si="83"/>
        <v>ORD26001685</v>
      </c>
      <c r="I1686">
        <f>COUNTIFS(PG_Transactions!$AK:$AK,$H1686,PG_Transactions!$E:$E,"CAPTURE",PG_Transactions!$AQ:$AQ,1)</f>
        <v>1</v>
      </c>
      <c r="J1686">
        <f>SUMIFS(PG_Transactions!$G:$G,PG_Transactions!$AK:$AK,$H1686,PG_Transactions!$E:$E,"CAPTURE",PG_Transactions!$AQ:$AQ,1)</f>
        <v>12297</v>
      </c>
      <c r="K1686">
        <f t="shared" si="84"/>
        <v>0</v>
      </c>
      <c r="L1686" t="str">
        <f t="shared" si="85"/>
        <v>Amount Match</v>
      </c>
    </row>
    <row r="1687" spans="1:12" hidden="1" x14ac:dyDescent="0.3">
      <c r="A1687" t="s">
        <v>3377</v>
      </c>
      <c r="B1687" s="1">
        <v>46286</v>
      </c>
      <c r="C1687" t="s">
        <v>3378</v>
      </c>
      <c r="D1687" t="s">
        <v>51</v>
      </c>
      <c r="E1687" t="s">
        <v>17</v>
      </c>
      <c r="F1687">
        <v>3499</v>
      </c>
      <c r="G1687" t="s">
        <v>10</v>
      </c>
      <c r="H1687" t="str">
        <f t="shared" si="83"/>
        <v>ORD26001686</v>
      </c>
      <c r="I1687">
        <f>COUNTIFS(PG_Transactions!$AK:$AK,$H1687,PG_Transactions!$E:$E,"CAPTURE",PG_Transactions!$AQ:$AQ,1)</f>
        <v>1</v>
      </c>
      <c r="J1687">
        <f>SUMIFS(PG_Transactions!$G:$G,PG_Transactions!$AK:$AK,$H1687,PG_Transactions!$E:$E,"CAPTURE",PG_Transactions!$AQ:$AQ,1)</f>
        <v>3499</v>
      </c>
      <c r="K1687">
        <f t="shared" si="84"/>
        <v>0</v>
      </c>
      <c r="L1687" t="str">
        <f t="shared" si="85"/>
        <v>Amount Match</v>
      </c>
    </row>
    <row r="1688" spans="1:12" hidden="1" x14ac:dyDescent="0.3">
      <c r="A1688" t="s">
        <v>3379</v>
      </c>
      <c r="B1688" s="1">
        <v>46282</v>
      </c>
      <c r="C1688" t="s">
        <v>3380</v>
      </c>
      <c r="D1688" t="s">
        <v>51</v>
      </c>
      <c r="E1688" t="s">
        <v>44</v>
      </c>
      <c r="F1688">
        <v>7497</v>
      </c>
      <c r="G1688" t="s">
        <v>10</v>
      </c>
      <c r="H1688" t="str">
        <f t="shared" si="83"/>
        <v>ORD26001687</v>
      </c>
      <c r="I1688">
        <f>COUNTIFS(PG_Transactions!$AK:$AK,$H1688,PG_Transactions!$E:$E,"CAPTURE",PG_Transactions!$AQ:$AQ,1)</f>
        <v>1</v>
      </c>
      <c r="J1688">
        <f>SUMIFS(PG_Transactions!$G:$G,PG_Transactions!$AK:$AK,$H1688,PG_Transactions!$E:$E,"CAPTURE",PG_Transactions!$AQ:$AQ,1)</f>
        <v>7497</v>
      </c>
      <c r="K1688">
        <f t="shared" si="84"/>
        <v>0</v>
      </c>
      <c r="L1688" t="str">
        <f t="shared" si="85"/>
        <v>Amount Match</v>
      </c>
    </row>
    <row r="1689" spans="1:12" hidden="1" x14ac:dyDescent="0.3">
      <c r="A1689" t="s">
        <v>3381</v>
      </c>
      <c r="B1689" s="1">
        <v>46276</v>
      </c>
      <c r="C1689" t="s">
        <v>3382</v>
      </c>
      <c r="E1689" t="s">
        <v>9</v>
      </c>
      <c r="F1689">
        <v>1347</v>
      </c>
      <c r="G1689" t="s">
        <v>10</v>
      </c>
      <c r="H1689" t="str">
        <f t="shared" si="83"/>
        <v>ORD26001688</v>
      </c>
      <c r="I1689">
        <f>COUNTIFS(PG_Transactions!$AK:$AK,$H1689,PG_Transactions!$E:$E,"CAPTURE",PG_Transactions!$AQ:$AQ,1)</f>
        <v>1</v>
      </c>
      <c r="J1689">
        <f>SUMIFS(PG_Transactions!$G:$G,PG_Transactions!$AK:$AK,$H1689,PG_Transactions!$E:$E,"CAPTURE",PG_Transactions!$AQ:$AQ,1)</f>
        <v>1347</v>
      </c>
      <c r="K1689">
        <f t="shared" si="84"/>
        <v>0</v>
      </c>
      <c r="L1689" t="str">
        <f t="shared" si="85"/>
        <v>Amount Match</v>
      </c>
    </row>
    <row r="1690" spans="1:12" hidden="1" x14ac:dyDescent="0.3">
      <c r="A1690" t="s">
        <v>3383</v>
      </c>
      <c r="B1690" s="1">
        <v>46279</v>
      </c>
      <c r="C1690" t="s">
        <v>3384</v>
      </c>
      <c r="D1690" t="s">
        <v>51</v>
      </c>
      <c r="E1690" t="s">
        <v>9</v>
      </c>
      <c r="F1690">
        <v>299</v>
      </c>
      <c r="G1690" t="s">
        <v>10</v>
      </c>
      <c r="H1690" t="str">
        <f t="shared" si="83"/>
        <v>ORD26001689</v>
      </c>
      <c r="I1690">
        <f>COUNTIFS(PG_Transactions!$AK:$AK,$H1690,PG_Transactions!$E:$E,"CAPTURE",PG_Transactions!$AQ:$AQ,1)</f>
        <v>1</v>
      </c>
      <c r="J1690">
        <f>SUMIFS(PG_Transactions!$G:$G,PG_Transactions!$AK:$AK,$H1690,PG_Transactions!$E:$E,"CAPTURE",PG_Transactions!$AQ:$AQ,1)</f>
        <v>299</v>
      </c>
      <c r="K1690">
        <f t="shared" si="84"/>
        <v>0</v>
      </c>
      <c r="L1690" t="str">
        <f t="shared" si="85"/>
        <v>Amount Match</v>
      </c>
    </row>
    <row r="1691" spans="1:12" hidden="1" x14ac:dyDescent="0.3">
      <c r="A1691" t="s">
        <v>3385</v>
      </c>
      <c r="B1691" s="1">
        <v>46287</v>
      </c>
      <c r="C1691" t="s">
        <v>3386</v>
      </c>
      <c r="D1691" t="s">
        <v>24</v>
      </c>
      <c r="E1691" t="s">
        <v>9</v>
      </c>
      <c r="F1691">
        <v>2499</v>
      </c>
      <c r="G1691" t="s">
        <v>10</v>
      </c>
      <c r="H1691" t="str">
        <f t="shared" si="83"/>
        <v>ORD26001690</v>
      </c>
      <c r="I1691">
        <f>COUNTIFS(PG_Transactions!$AK:$AK,$H1691,PG_Transactions!$E:$E,"CAPTURE",PG_Transactions!$AQ:$AQ,1)</f>
        <v>1</v>
      </c>
      <c r="J1691">
        <f>SUMIFS(PG_Transactions!$G:$G,PG_Transactions!$AK:$AK,$H1691,PG_Transactions!$E:$E,"CAPTURE",PG_Transactions!$AQ:$AQ,1)</f>
        <v>2499</v>
      </c>
      <c r="K1691">
        <f t="shared" si="84"/>
        <v>0</v>
      </c>
      <c r="L1691" t="str">
        <f t="shared" si="85"/>
        <v>Amount Match</v>
      </c>
    </row>
    <row r="1692" spans="1:12" hidden="1" x14ac:dyDescent="0.3">
      <c r="A1692" t="s">
        <v>3387</v>
      </c>
      <c r="B1692" s="1">
        <v>46293</v>
      </c>
      <c r="C1692" t="s">
        <v>3388</v>
      </c>
      <c r="D1692" t="s">
        <v>32</v>
      </c>
      <c r="E1692" t="s">
        <v>33</v>
      </c>
      <c r="F1692" s="2">
        <v>1499</v>
      </c>
      <c r="G1692" t="s">
        <v>10</v>
      </c>
      <c r="H1692" t="str">
        <f t="shared" si="83"/>
        <v>ORD26001691</v>
      </c>
      <c r="I1692">
        <f>COUNTIFS(PG_Transactions!$AK:$AK,$H1692,PG_Transactions!$E:$E,"CAPTURE",PG_Transactions!$AQ:$AQ,1)</f>
        <v>1</v>
      </c>
      <c r="J1692">
        <f>SUMIFS(PG_Transactions!$G:$G,PG_Transactions!$AK:$AK,$H1692,PG_Transactions!$E:$E,"CAPTURE",PG_Transactions!$AQ:$AQ,1)</f>
        <v>1499</v>
      </c>
      <c r="K1692">
        <f t="shared" si="84"/>
        <v>0</v>
      </c>
      <c r="L1692" t="str">
        <f t="shared" si="85"/>
        <v>Amount Match</v>
      </c>
    </row>
    <row r="1693" spans="1:12" hidden="1" x14ac:dyDescent="0.3">
      <c r="A1693" t="s">
        <v>3389</v>
      </c>
      <c r="B1693" s="1">
        <v>46292</v>
      </c>
      <c r="C1693" t="s">
        <v>3390</v>
      </c>
      <c r="D1693" t="s">
        <v>8</v>
      </c>
      <c r="E1693" t="s">
        <v>17</v>
      </c>
      <c r="F1693">
        <v>1799</v>
      </c>
      <c r="G1693" t="s">
        <v>10</v>
      </c>
      <c r="H1693" t="str">
        <f t="shared" si="83"/>
        <v>ORD26001692</v>
      </c>
      <c r="I1693">
        <f>COUNTIFS(PG_Transactions!$AK:$AK,$H1693,PG_Transactions!$E:$E,"CAPTURE",PG_Transactions!$AQ:$AQ,1)</f>
        <v>1</v>
      </c>
      <c r="J1693">
        <f>SUMIFS(PG_Transactions!$G:$G,PG_Transactions!$AK:$AK,$H1693,PG_Transactions!$E:$E,"CAPTURE",PG_Transactions!$AQ:$AQ,1)</f>
        <v>1799</v>
      </c>
      <c r="K1693">
        <f t="shared" si="84"/>
        <v>0</v>
      </c>
      <c r="L1693" t="str">
        <f t="shared" si="85"/>
        <v>Amount Match</v>
      </c>
    </row>
    <row r="1694" spans="1:12" hidden="1" x14ac:dyDescent="0.3">
      <c r="A1694" t="s">
        <v>3391</v>
      </c>
      <c r="B1694" s="1">
        <v>46275</v>
      </c>
      <c r="C1694" t="s">
        <v>3392</v>
      </c>
      <c r="D1694" t="s">
        <v>24</v>
      </c>
      <c r="E1694" t="s">
        <v>44</v>
      </c>
      <c r="F1694">
        <v>3997</v>
      </c>
      <c r="G1694" t="s">
        <v>10</v>
      </c>
      <c r="H1694" t="str">
        <f t="shared" si="83"/>
        <v>ORD26001693</v>
      </c>
      <c r="I1694">
        <f>COUNTIFS(PG_Transactions!$AK:$AK,$H1694,PG_Transactions!$E:$E,"CAPTURE",PG_Transactions!$AQ:$AQ,1)</f>
        <v>1</v>
      </c>
      <c r="J1694">
        <f>SUMIFS(PG_Transactions!$G:$G,PG_Transactions!$AK:$AK,$H1694,PG_Transactions!$E:$E,"CAPTURE",PG_Transactions!$AQ:$AQ,1)</f>
        <v>3997</v>
      </c>
      <c r="K1694">
        <f t="shared" si="84"/>
        <v>0</v>
      </c>
      <c r="L1694" t="str">
        <f t="shared" si="85"/>
        <v>Amount Match</v>
      </c>
    </row>
    <row r="1695" spans="1:12" hidden="1" x14ac:dyDescent="0.3">
      <c r="A1695" t="s">
        <v>3393</v>
      </c>
      <c r="B1695" s="1">
        <v>46274</v>
      </c>
      <c r="C1695" t="s">
        <v>3364</v>
      </c>
      <c r="D1695" t="s">
        <v>38</v>
      </c>
      <c r="E1695" t="s">
        <v>9</v>
      </c>
      <c r="F1695" s="2">
        <v>1499</v>
      </c>
      <c r="G1695" t="s">
        <v>10</v>
      </c>
      <c r="H1695" t="str">
        <f t="shared" si="83"/>
        <v>ORD26001694</v>
      </c>
      <c r="I1695">
        <f>COUNTIFS(PG_Transactions!$AK:$AK,$H1695,PG_Transactions!$E:$E,"CAPTURE",PG_Transactions!$AQ:$AQ,1)</f>
        <v>1</v>
      </c>
      <c r="J1695">
        <f>SUMIFS(PG_Transactions!$G:$G,PG_Transactions!$AK:$AK,$H1695,PG_Transactions!$E:$E,"CAPTURE",PG_Transactions!$AQ:$AQ,1)</f>
        <v>1499</v>
      </c>
      <c r="K1695">
        <f t="shared" si="84"/>
        <v>0</v>
      </c>
      <c r="L1695" t="str">
        <f t="shared" si="85"/>
        <v>Amount Match</v>
      </c>
    </row>
    <row r="1696" spans="1:12" hidden="1" x14ac:dyDescent="0.3">
      <c r="A1696" t="s">
        <v>3394</v>
      </c>
      <c r="B1696" s="1">
        <v>46290</v>
      </c>
      <c r="C1696" t="s">
        <v>3395</v>
      </c>
      <c r="D1696" t="s">
        <v>38</v>
      </c>
      <c r="E1696" t="s">
        <v>9</v>
      </c>
      <c r="F1696">
        <v>23997</v>
      </c>
      <c r="G1696" t="s">
        <v>10</v>
      </c>
      <c r="H1696" t="str">
        <f t="shared" si="83"/>
        <v>ORD26001695</v>
      </c>
      <c r="I1696">
        <f>COUNTIFS(PG_Transactions!$AK:$AK,$H1696,PG_Transactions!$E:$E,"CAPTURE",PG_Transactions!$AQ:$AQ,1)</f>
        <v>1</v>
      </c>
      <c r="J1696">
        <f>SUMIFS(PG_Transactions!$G:$G,PG_Transactions!$AK:$AK,$H1696,PG_Transactions!$E:$E,"CAPTURE",PG_Transactions!$AQ:$AQ,1)</f>
        <v>23997</v>
      </c>
      <c r="K1696">
        <f t="shared" si="84"/>
        <v>0</v>
      </c>
      <c r="L1696" t="str">
        <f t="shared" si="85"/>
        <v>Amount Match</v>
      </c>
    </row>
    <row r="1697" spans="1:12" hidden="1" x14ac:dyDescent="0.3">
      <c r="A1697" t="s">
        <v>3396</v>
      </c>
      <c r="B1697" s="1">
        <v>46289</v>
      </c>
      <c r="C1697" t="s">
        <v>3397</v>
      </c>
      <c r="D1697" t="s">
        <v>41</v>
      </c>
      <c r="E1697" t="s">
        <v>17</v>
      </c>
      <c r="F1697">
        <v>2097</v>
      </c>
      <c r="G1697" t="s">
        <v>10</v>
      </c>
      <c r="H1697" t="str">
        <f t="shared" si="83"/>
        <v>ORD26001696</v>
      </c>
      <c r="I1697">
        <f>COUNTIFS(PG_Transactions!$AK:$AK,$H1697,PG_Transactions!$E:$E,"CAPTURE",PG_Transactions!$AQ:$AQ,1)</f>
        <v>1</v>
      </c>
      <c r="J1697">
        <f>SUMIFS(PG_Transactions!$G:$G,PG_Transactions!$AK:$AK,$H1697,PG_Transactions!$E:$E,"CAPTURE",PG_Transactions!$AQ:$AQ,1)</f>
        <v>2097</v>
      </c>
      <c r="K1697">
        <f t="shared" si="84"/>
        <v>0</v>
      </c>
      <c r="L1697" t="str">
        <f t="shared" si="85"/>
        <v>Amount Match</v>
      </c>
    </row>
    <row r="1698" spans="1:12" hidden="1" x14ac:dyDescent="0.3">
      <c r="A1698" t="s">
        <v>3398</v>
      </c>
      <c r="B1698" s="1">
        <v>46281</v>
      </c>
      <c r="C1698" t="s">
        <v>3399</v>
      </c>
      <c r="D1698" t="s">
        <v>41</v>
      </c>
      <c r="E1698" t="s">
        <v>17</v>
      </c>
      <c r="F1698">
        <v>599</v>
      </c>
      <c r="G1698" t="s">
        <v>10</v>
      </c>
      <c r="H1698" t="str">
        <f t="shared" si="83"/>
        <v>ORD26001697</v>
      </c>
      <c r="I1698">
        <f>COUNTIFS(PG_Transactions!$AK:$AK,$H1698,PG_Transactions!$E:$E,"CAPTURE",PG_Transactions!$AQ:$AQ,1)</f>
        <v>1</v>
      </c>
      <c r="J1698">
        <f>SUMIFS(PG_Transactions!$G:$G,PG_Transactions!$AK:$AK,$H1698,PG_Transactions!$E:$E,"CAPTURE",PG_Transactions!$AQ:$AQ,1)</f>
        <v>599</v>
      </c>
      <c r="K1698">
        <f t="shared" si="84"/>
        <v>0</v>
      </c>
      <c r="L1698" t="str">
        <f t="shared" si="85"/>
        <v>Amount Match</v>
      </c>
    </row>
    <row r="1699" spans="1:12" hidden="1" x14ac:dyDescent="0.3">
      <c r="A1699" t="s">
        <v>3400</v>
      </c>
      <c r="B1699" s="1">
        <v>46272</v>
      </c>
      <c r="C1699" t="s">
        <v>3401</v>
      </c>
      <c r="D1699" t="s">
        <v>38</v>
      </c>
      <c r="E1699" t="s">
        <v>44</v>
      </c>
      <c r="F1699">
        <v>2247</v>
      </c>
      <c r="G1699" t="s">
        <v>10</v>
      </c>
      <c r="H1699" t="str">
        <f t="shared" si="83"/>
        <v>ORD26001698</v>
      </c>
      <c r="I1699">
        <f>COUNTIFS(PG_Transactions!$AK:$AK,$H1699,PG_Transactions!$E:$E,"CAPTURE",PG_Transactions!$AQ:$AQ,1)</f>
        <v>1</v>
      </c>
      <c r="J1699">
        <f>SUMIFS(PG_Transactions!$G:$G,PG_Transactions!$AK:$AK,$H1699,PG_Transactions!$E:$E,"CAPTURE",PG_Transactions!$AQ:$AQ,1)</f>
        <v>2247</v>
      </c>
      <c r="K1699">
        <f t="shared" si="84"/>
        <v>0</v>
      </c>
      <c r="L1699" t="str">
        <f t="shared" si="85"/>
        <v>Amount Match</v>
      </c>
    </row>
    <row r="1700" spans="1:12" hidden="1" x14ac:dyDescent="0.3">
      <c r="A1700" t="s">
        <v>3402</v>
      </c>
      <c r="B1700" s="1">
        <v>46294</v>
      </c>
      <c r="C1700" t="s">
        <v>3403</v>
      </c>
      <c r="D1700" t="s">
        <v>16</v>
      </c>
      <c r="E1700" t="s">
        <v>17</v>
      </c>
      <c r="F1700">
        <v>2298</v>
      </c>
      <c r="G1700" t="s">
        <v>10</v>
      </c>
      <c r="H1700" t="str">
        <f t="shared" si="83"/>
        <v>ORD26001699</v>
      </c>
      <c r="I1700">
        <f>COUNTIFS(PG_Transactions!$AK:$AK,$H1700,PG_Transactions!$E:$E,"CAPTURE",PG_Transactions!$AQ:$AQ,1)</f>
        <v>1</v>
      </c>
      <c r="J1700">
        <f>SUMIFS(PG_Transactions!$G:$G,PG_Transactions!$AK:$AK,$H1700,PG_Transactions!$E:$E,"CAPTURE",PG_Transactions!$AQ:$AQ,1)</f>
        <v>2298</v>
      </c>
      <c r="K1700">
        <f t="shared" si="84"/>
        <v>0</v>
      </c>
      <c r="L1700" t="str">
        <f t="shared" si="85"/>
        <v>Amount Match</v>
      </c>
    </row>
    <row r="1701" spans="1:12" hidden="1" x14ac:dyDescent="0.3">
      <c r="A1701" t="s">
        <v>3404</v>
      </c>
      <c r="B1701" s="1">
        <v>46284</v>
      </c>
      <c r="C1701" t="s">
        <v>1669</v>
      </c>
      <c r="D1701" t="s">
        <v>27</v>
      </c>
      <c r="E1701" t="s">
        <v>17</v>
      </c>
      <c r="F1701">
        <v>1598</v>
      </c>
      <c r="G1701" t="s">
        <v>10</v>
      </c>
      <c r="H1701" t="str">
        <f t="shared" si="83"/>
        <v>ORD26001700</v>
      </c>
      <c r="I1701">
        <f>COUNTIFS(PG_Transactions!$AK:$AK,$H1701,PG_Transactions!$E:$E,"CAPTURE",PG_Transactions!$AQ:$AQ,1)</f>
        <v>1</v>
      </c>
      <c r="J1701">
        <f>SUMIFS(PG_Transactions!$G:$G,PG_Transactions!$AK:$AK,$H1701,PG_Transactions!$E:$E,"CAPTURE",PG_Transactions!$AQ:$AQ,1)</f>
        <v>1598</v>
      </c>
      <c r="K1701">
        <f t="shared" si="84"/>
        <v>0</v>
      </c>
      <c r="L1701" t="str">
        <f t="shared" si="85"/>
        <v>Amount Match</v>
      </c>
    </row>
    <row r="1702" spans="1:12" hidden="1" x14ac:dyDescent="0.3">
      <c r="A1702" t="s">
        <v>3405</v>
      </c>
      <c r="B1702" s="1">
        <v>46269</v>
      </c>
      <c r="C1702" t="s">
        <v>3406</v>
      </c>
      <c r="D1702" t="s">
        <v>32</v>
      </c>
      <c r="E1702" t="s">
        <v>17</v>
      </c>
      <c r="F1702" s="2">
        <v>6498</v>
      </c>
      <c r="G1702" t="s">
        <v>10</v>
      </c>
      <c r="H1702" t="str">
        <f t="shared" si="83"/>
        <v>ORD26001701</v>
      </c>
      <c r="I1702">
        <f>COUNTIFS(PG_Transactions!$AK:$AK,$H1702,PG_Transactions!$E:$E,"CAPTURE",PG_Transactions!$AQ:$AQ,1)</f>
        <v>1</v>
      </c>
      <c r="J1702">
        <f>SUMIFS(PG_Transactions!$G:$G,PG_Transactions!$AK:$AK,$H1702,PG_Transactions!$E:$E,"CAPTURE",PG_Transactions!$AQ:$AQ,1)</f>
        <v>6498</v>
      </c>
      <c r="K1702">
        <f t="shared" si="84"/>
        <v>0</v>
      </c>
      <c r="L1702" t="str">
        <f t="shared" si="85"/>
        <v>Amount Match</v>
      </c>
    </row>
    <row r="1703" spans="1:12" hidden="1" x14ac:dyDescent="0.3">
      <c r="A1703" t="s">
        <v>3407</v>
      </c>
      <c r="B1703" s="1">
        <v>46269</v>
      </c>
      <c r="C1703" t="s">
        <v>3408</v>
      </c>
      <c r="D1703" t="s">
        <v>51</v>
      </c>
      <c r="E1703" t="s">
        <v>9</v>
      </c>
      <c r="F1703">
        <v>1499</v>
      </c>
      <c r="G1703" t="s">
        <v>105</v>
      </c>
      <c r="H1703" t="str">
        <f t="shared" si="83"/>
        <v>ORD26001702</v>
      </c>
      <c r="I1703">
        <f>COUNTIFS(PG_Transactions!$AK:$AK,$H1703,PG_Transactions!$E:$E,"CAPTURE",PG_Transactions!$AQ:$AQ,1)</f>
        <v>0</v>
      </c>
      <c r="J1703">
        <f>SUMIFS(PG_Transactions!$G:$G,PG_Transactions!$AK:$AK,$H1703,PG_Transactions!$E:$E,"CAPTURE",PG_Transactions!$AQ:$AQ,1)</f>
        <v>0</v>
      </c>
      <c r="K1703">
        <f t="shared" si="84"/>
        <v>-1499</v>
      </c>
      <c r="L1703" t="str">
        <f t="shared" si="85"/>
        <v>No Capture</v>
      </c>
    </row>
    <row r="1704" spans="1:12" hidden="1" x14ac:dyDescent="0.3">
      <c r="A1704" t="s">
        <v>3409</v>
      </c>
      <c r="B1704" s="1">
        <v>46282</v>
      </c>
      <c r="C1704" t="s">
        <v>3410</v>
      </c>
      <c r="D1704" t="s">
        <v>32</v>
      </c>
      <c r="E1704" t="s">
        <v>9</v>
      </c>
      <c r="F1704">
        <v>2499</v>
      </c>
      <c r="G1704" t="s">
        <v>10</v>
      </c>
      <c r="H1704" t="str">
        <f t="shared" si="83"/>
        <v>ORD26001703</v>
      </c>
      <c r="I1704">
        <f>COUNTIFS(PG_Transactions!$AK:$AK,$H1704,PG_Transactions!$E:$E,"CAPTURE",PG_Transactions!$AQ:$AQ,1)</f>
        <v>1</v>
      </c>
      <c r="J1704">
        <f>SUMIFS(PG_Transactions!$G:$G,PG_Transactions!$AK:$AK,$H1704,PG_Transactions!$E:$E,"CAPTURE",PG_Transactions!$AQ:$AQ,1)</f>
        <v>2499</v>
      </c>
      <c r="K1704">
        <f t="shared" si="84"/>
        <v>0</v>
      </c>
      <c r="L1704" t="str">
        <f t="shared" si="85"/>
        <v>Amount Match</v>
      </c>
    </row>
    <row r="1705" spans="1:12" hidden="1" x14ac:dyDescent="0.3">
      <c r="A1705" t="s">
        <v>3411</v>
      </c>
      <c r="B1705" s="1">
        <v>46268</v>
      </c>
      <c r="C1705" t="s">
        <v>3412</v>
      </c>
      <c r="D1705" t="s">
        <v>8</v>
      </c>
      <c r="E1705" t="s">
        <v>9</v>
      </c>
      <c r="F1705">
        <v>299</v>
      </c>
      <c r="G1705" t="s">
        <v>10</v>
      </c>
      <c r="H1705" t="str">
        <f t="shared" si="83"/>
        <v>ORD26001704</v>
      </c>
      <c r="I1705">
        <f>COUNTIFS(PG_Transactions!$AK:$AK,$H1705,PG_Transactions!$E:$E,"CAPTURE",PG_Transactions!$AQ:$AQ,1)</f>
        <v>1</v>
      </c>
      <c r="J1705">
        <f>SUMIFS(PG_Transactions!$G:$G,PG_Transactions!$AK:$AK,$H1705,PG_Transactions!$E:$E,"CAPTURE",PG_Transactions!$AQ:$AQ,1)</f>
        <v>299</v>
      </c>
      <c r="K1705">
        <f t="shared" si="84"/>
        <v>0</v>
      </c>
      <c r="L1705" t="str">
        <f t="shared" si="85"/>
        <v>Amount Match</v>
      </c>
    </row>
    <row r="1706" spans="1:12" hidden="1" x14ac:dyDescent="0.3">
      <c r="A1706" t="s">
        <v>3413</v>
      </c>
      <c r="B1706" s="1">
        <v>46267</v>
      </c>
      <c r="C1706" t="s">
        <v>3414</v>
      </c>
      <c r="D1706" t="s">
        <v>65</v>
      </c>
      <c r="E1706" t="s">
        <v>17</v>
      </c>
      <c r="F1706">
        <v>1098</v>
      </c>
      <c r="G1706" t="s">
        <v>10</v>
      </c>
      <c r="H1706" t="str">
        <f t="shared" si="83"/>
        <v>ORD26001705</v>
      </c>
      <c r="I1706">
        <f>COUNTIFS(PG_Transactions!$AK:$AK,$H1706,PG_Transactions!$E:$E,"CAPTURE",PG_Transactions!$AQ:$AQ,1)</f>
        <v>1</v>
      </c>
      <c r="J1706">
        <f>SUMIFS(PG_Transactions!$G:$G,PG_Transactions!$AK:$AK,$H1706,PG_Transactions!$E:$E,"CAPTURE",PG_Transactions!$AQ:$AQ,1)</f>
        <v>1098</v>
      </c>
      <c r="K1706">
        <f t="shared" si="84"/>
        <v>0</v>
      </c>
      <c r="L1706" t="str">
        <f t="shared" si="85"/>
        <v>Amount Match</v>
      </c>
    </row>
    <row r="1707" spans="1:12" hidden="1" x14ac:dyDescent="0.3">
      <c r="A1707" t="s">
        <v>3415</v>
      </c>
      <c r="B1707" s="1">
        <v>46274</v>
      </c>
      <c r="C1707" t="s">
        <v>3416</v>
      </c>
      <c r="D1707" t="s">
        <v>38</v>
      </c>
      <c r="E1707" t="s">
        <v>17</v>
      </c>
      <c r="F1707">
        <v>999</v>
      </c>
      <c r="G1707" t="s">
        <v>10</v>
      </c>
      <c r="H1707" t="str">
        <f t="shared" si="83"/>
        <v>ORD26001706</v>
      </c>
      <c r="I1707">
        <f>COUNTIFS(PG_Transactions!$AK:$AK,$H1707,PG_Transactions!$E:$E,"CAPTURE",PG_Transactions!$AQ:$AQ,1)</f>
        <v>1</v>
      </c>
      <c r="J1707">
        <f>SUMIFS(PG_Transactions!$G:$G,PG_Transactions!$AK:$AK,$H1707,PG_Transactions!$E:$E,"CAPTURE",PG_Transactions!$AQ:$AQ,1)</f>
        <v>999</v>
      </c>
      <c r="K1707">
        <f t="shared" si="84"/>
        <v>0</v>
      </c>
      <c r="L1707" t="str">
        <f t="shared" si="85"/>
        <v>Amount Match</v>
      </c>
    </row>
    <row r="1708" spans="1:12" hidden="1" x14ac:dyDescent="0.3">
      <c r="A1708" t="s">
        <v>3417</v>
      </c>
      <c r="B1708" s="1">
        <v>46270</v>
      </c>
      <c r="C1708" t="s">
        <v>3418</v>
      </c>
      <c r="D1708" t="s">
        <v>16</v>
      </c>
      <c r="E1708" t="s">
        <v>44</v>
      </c>
      <c r="F1708">
        <v>3499</v>
      </c>
      <c r="G1708" t="s">
        <v>10</v>
      </c>
      <c r="H1708" t="str">
        <f t="shared" si="83"/>
        <v>ORD26001707</v>
      </c>
      <c r="I1708">
        <f>COUNTIFS(PG_Transactions!$AK:$AK,$H1708,PG_Transactions!$E:$E,"CAPTURE",PG_Transactions!$AQ:$AQ,1)</f>
        <v>1</v>
      </c>
      <c r="J1708">
        <f>SUMIFS(PG_Transactions!$G:$G,PG_Transactions!$AK:$AK,$H1708,PG_Transactions!$E:$E,"CAPTURE",PG_Transactions!$AQ:$AQ,1)</f>
        <v>3499</v>
      </c>
      <c r="K1708">
        <f t="shared" si="84"/>
        <v>0</v>
      </c>
      <c r="L1708" t="str">
        <f t="shared" si="85"/>
        <v>Amount Match</v>
      </c>
    </row>
    <row r="1709" spans="1:12" hidden="1" x14ac:dyDescent="0.3">
      <c r="A1709" t="s">
        <v>3419</v>
      </c>
      <c r="B1709" s="1">
        <v>46284</v>
      </c>
      <c r="C1709" t="s">
        <v>3420</v>
      </c>
      <c r="D1709" t="s">
        <v>13</v>
      </c>
      <c r="E1709" t="s">
        <v>9</v>
      </c>
      <c r="F1709">
        <v>799</v>
      </c>
      <c r="G1709" t="s">
        <v>10</v>
      </c>
      <c r="H1709" t="str">
        <f t="shared" si="83"/>
        <v>ORD26001708</v>
      </c>
      <c r="I1709">
        <f>COUNTIFS(PG_Transactions!$AK:$AK,$H1709,PG_Transactions!$E:$E,"CAPTURE",PG_Transactions!$AQ:$AQ,1)</f>
        <v>1</v>
      </c>
      <c r="J1709">
        <f>SUMIFS(PG_Transactions!$G:$G,PG_Transactions!$AK:$AK,$H1709,PG_Transactions!$E:$E,"CAPTURE",PG_Transactions!$AQ:$AQ,1)</f>
        <v>799</v>
      </c>
      <c r="K1709">
        <f t="shared" si="84"/>
        <v>0</v>
      </c>
      <c r="L1709" t="str">
        <f t="shared" si="85"/>
        <v>Amount Match</v>
      </c>
    </row>
    <row r="1710" spans="1:12" hidden="1" x14ac:dyDescent="0.3">
      <c r="A1710" t="s">
        <v>3421</v>
      </c>
      <c r="B1710" s="1">
        <v>46291</v>
      </c>
      <c r="C1710" t="s">
        <v>3422</v>
      </c>
      <c r="D1710" t="s">
        <v>32</v>
      </c>
      <c r="E1710" t="s">
        <v>44</v>
      </c>
      <c r="F1710">
        <v>5597</v>
      </c>
      <c r="G1710" t="s">
        <v>10</v>
      </c>
      <c r="H1710" t="str">
        <f t="shared" si="83"/>
        <v>ORD26001709</v>
      </c>
      <c r="I1710">
        <f>COUNTIFS(PG_Transactions!$AK:$AK,$H1710,PG_Transactions!$E:$E,"CAPTURE",PG_Transactions!$AQ:$AQ,1)</f>
        <v>1</v>
      </c>
      <c r="J1710">
        <f>SUMIFS(PG_Transactions!$G:$G,PG_Transactions!$AK:$AK,$H1710,PG_Transactions!$E:$E,"CAPTURE",PG_Transactions!$AQ:$AQ,1)</f>
        <v>5597</v>
      </c>
      <c r="K1710">
        <f t="shared" si="84"/>
        <v>0</v>
      </c>
      <c r="L1710" t="str">
        <f t="shared" si="85"/>
        <v>Amount Match</v>
      </c>
    </row>
    <row r="1711" spans="1:12" hidden="1" x14ac:dyDescent="0.3">
      <c r="A1711" t="s">
        <v>3423</v>
      </c>
      <c r="B1711" s="1">
        <v>46285</v>
      </c>
      <c r="C1711" t="s">
        <v>3424</v>
      </c>
      <c r="D1711" t="s">
        <v>27</v>
      </c>
      <c r="E1711" t="s">
        <v>17</v>
      </c>
      <c r="F1711">
        <v>499</v>
      </c>
      <c r="G1711" t="s">
        <v>10</v>
      </c>
      <c r="H1711" t="str">
        <f t="shared" si="83"/>
        <v>ORD26001710</v>
      </c>
      <c r="I1711">
        <f>COUNTIFS(PG_Transactions!$AK:$AK,$H1711,PG_Transactions!$E:$E,"CAPTURE",PG_Transactions!$AQ:$AQ,1)</f>
        <v>1</v>
      </c>
      <c r="J1711">
        <f>SUMIFS(PG_Transactions!$G:$G,PG_Transactions!$AK:$AK,$H1711,PG_Transactions!$E:$E,"CAPTURE",PG_Transactions!$AQ:$AQ,1)</f>
        <v>499</v>
      </c>
      <c r="K1711">
        <f t="shared" si="84"/>
        <v>0</v>
      </c>
      <c r="L1711" t="str">
        <f t="shared" si="85"/>
        <v>Amount Match</v>
      </c>
    </row>
    <row r="1712" spans="1:12" hidden="1" x14ac:dyDescent="0.3">
      <c r="A1712" t="s">
        <v>3425</v>
      </c>
      <c r="B1712" s="1">
        <v>46270</v>
      </c>
      <c r="C1712" t="s">
        <v>3426</v>
      </c>
      <c r="D1712" t="s">
        <v>32</v>
      </c>
      <c r="E1712" t="s">
        <v>17</v>
      </c>
      <c r="F1712">
        <v>6397</v>
      </c>
      <c r="G1712" t="s">
        <v>10</v>
      </c>
      <c r="H1712" t="str">
        <f t="shared" si="83"/>
        <v>ORD26001711</v>
      </c>
      <c r="I1712">
        <f>COUNTIFS(PG_Transactions!$AK:$AK,$H1712,PG_Transactions!$E:$E,"CAPTURE",PG_Transactions!$AQ:$AQ,1)</f>
        <v>1</v>
      </c>
      <c r="J1712">
        <f>SUMIFS(PG_Transactions!$G:$G,PG_Transactions!$AK:$AK,$H1712,PG_Transactions!$E:$E,"CAPTURE",PG_Transactions!$AQ:$AQ,1)</f>
        <v>6397</v>
      </c>
      <c r="K1712">
        <f t="shared" si="84"/>
        <v>0</v>
      </c>
      <c r="L1712" t="str">
        <f t="shared" si="85"/>
        <v>Amount Match</v>
      </c>
    </row>
    <row r="1713" spans="1:12" hidden="1" x14ac:dyDescent="0.3">
      <c r="A1713" t="s">
        <v>3427</v>
      </c>
      <c r="B1713" s="1">
        <v>46268</v>
      </c>
      <c r="C1713" t="s">
        <v>3428</v>
      </c>
      <c r="D1713" t="s">
        <v>16</v>
      </c>
      <c r="E1713" t="s">
        <v>9</v>
      </c>
      <c r="F1713">
        <v>2499</v>
      </c>
      <c r="G1713" t="s">
        <v>105</v>
      </c>
      <c r="H1713" t="str">
        <f t="shared" si="83"/>
        <v>ORD26001712</v>
      </c>
      <c r="I1713">
        <f>COUNTIFS(PG_Transactions!$AK:$AK,$H1713,PG_Transactions!$E:$E,"CAPTURE",PG_Transactions!$AQ:$AQ,1)</f>
        <v>0</v>
      </c>
      <c r="J1713">
        <f>SUMIFS(PG_Transactions!$G:$G,PG_Transactions!$AK:$AK,$H1713,PG_Transactions!$E:$E,"CAPTURE",PG_Transactions!$AQ:$AQ,1)</f>
        <v>0</v>
      </c>
      <c r="K1713">
        <f t="shared" si="84"/>
        <v>-2499</v>
      </c>
      <c r="L1713" t="str">
        <f t="shared" si="85"/>
        <v>No Capture</v>
      </c>
    </row>
    <row r="1714" spans="1:12" hidden="1" x14ac:dyDescent="0.3">
      <c r="A1714" t="s">
        <v>3429</v>
      </c>
      <c r="B1714" s="1">
        <v>46291</v>
      </c>
      <c r="C1714" t="s">
        <v>3430</v>
      </c>
      <c r="D1714" t="s">
        <v>41</v>
      </c>
      <c r="E1714" t="s">
        <v>17</v>
      </c>
      <c r="F1714">
        <v>848</v>
      </c>
      <c r="G1714" t="s">
        <v>10</v>
      </c>
      <c r="H1714" t="str">
        <f t="shared" si="83"/>
        <v>ORD26001713</v>
      </c>
      <c r="I1714">
        <f>COUNTIFS(PG_Transactions!$AK:$AK,$H1714,PG_Transactions!$E:$E,"CAPTURE",PG_Transactions!$AQ:$AQ,1)</f>
        <v>1</v>
      </c>
      <c r="J1714">
        <f>SUMIFS(PG_Transactions!$G:$G,PG_Transactions!$AK:$AK,$H1714,PG_Transactions!$E:$E,"CAPTURE",PG_Transactions!$AQ:$AQ,1)</f>
        <v>848</v>
      </c>
      <c r="K1714">
        <f t="shared" si="84"/>
        <v>0</v>
      </c>
      <c r="L1714" t="str">
        <f t="shared" si="85"/>
        <v>Amount Match</v>
      </c>
    </row>
    <row r="1715" spans="1:12" hidden="1" x14ac:dyDescent="0.3">
      <c r="A1715" t="s">
        <v>3431</v>
      </c>
      <c r="B1715" s="1">
        <v>46280</v>
      </c>
      <c r="C1715" t="s">
        <v>3432</v>
      </c>
      <c r="D1715" t="s">
        <v>65</v>
      </c>
      <c r="E1715" t="s">
        <v>44</v>
      </c>
      <c r="F1715">
        <v>1299</v>
      </c>
      <c r="G1715" t="s">
        <v>10</v>
      </c>
      <c r="H1715" t="str">
        <f t="shared" si="83"/>
        <v>ORD26001714</v>
      </c>
      <c r="I1715">
        <f>COUNTIFS(PG_Transactions!$AK:$AK,$H1715,PG_Transactions!$E:$E,"CAPTURE",PG_Transactions!$AQ:$AQ,1)</f>
        <v>1</v>
      </c>
      <c r="J1715">
        <f>SUMIFS(PG_Transactions!$G:$G,PG_Transactions!$AK:$AK,$H1715,PG_Transactions!$E:$E,"CAPTURE",PG_Transactions!$AQ:$AQ,1)</f>
        <v>1299</v>
      </c>
      <c r="K1715">
        <f t="shared" si="84"/>
        <v>0</v>
      </c>
      <c r="L1715" t="str">
        <f t="shared" si="85"/>
        <v>Amount Match</v>
      </c>
    </row>
    <row r="1716" spans="1:12" hidden="1" x14ac:dyDescent="0.3">
      <c r="A1716" t="s">
        <v>3433</v>
      </c>
      <c r="B1716" s="1">
        <v>46295</v>
      </c>
      <c r="C1716" t="s">
        <v>3434</v>
      </c>
      <c r="D1716" t="s">
        <v>32</v>
      </c>
      <c r="E1716" t="s">
        <v>17</v>
      </c>
      <c r="F1716">
        <v>5298</v>
      </c>
      <c r="G1716" t="s">
        <v>10</v>
      </c>
      <c r="H1716" t="str">
        <f t="shared" si="83"/>
        <v>ORD26001715</v>
      </c>
      <c r="I1716">
        <f>COUNTIFS(PG_Transactions!$AK:$AK,$H1716,PG_Transactions!$E:$E,"CAPTURE",PG_Transactions!$AQ:$AQ,1)</f>
        <v>1</v>
      </c>
      <c r="J1716">
        <f>SUMIFS(PG_Transactions!$G:$G,PG_Transactions!$AK:$AK,$H1716,PG_Transactions!$E:$E,"CAPTURE",PG_Transactions!$AQ:$AQ,1)</f>
        <v>5298</v>
      </c>
      <c r="K1716">
        <f t="shared" si="84"/>
        <v>0</v>
      </c>
      <c r="L1716" t="str">
        <f t="shared" si="85"/>
        <v>Amount Match</v>
      </c>
    </row>
    <row r="1717" spans="1:12" hidden="1" x14ac:dyDescent="0.3">
      <c r="A1717" t="s">
        <v>3435</v>
      </c>
      <c r="B1717" s="1">
        <v>46291</v>
      </c>
      <c r="C1717" t="s">
        <v>3436</v>
      </c>
      <c r="D1717" t="s">
        <v>27</v>
      </c>
      <c r="E1717" t="s">
        <v>9</v>
      </c>
      <c r="F1717">
        <v>2499</v>
      </c>
      <c r="G1717" t="s">
        <v>10</v>
      </c>
      <c r="H1717" t="str">
        <f t="shared" si="83"/>
        <v>ORD26001716</v>
      </c>
      <c r="I1717">
        <f>COUNTIFS(PG_Transactions!$AK:$AK,$H1717,PG_Transactions!$E:$E,"CAPTURE",PG_Transactions!$AQ:$AQ,1)</f>
        <v>1</v>
      </c>
      <c r="J1717">
        <f>SUMIFS(PG_Transactions!$G:$G,PG_Transactions!$AK:$AK,$H1717,PG_Transactions!$E:$E,"CAPTURE",PG_Transactions!$AQ:$AQ,1)</f>
        <v>2499</v>
      </c>
      <c r="K1717">
        <f t="shared" si="84"/>
        <v>0</v>
      </c>
      <c r="L1717" t="str">
        <f t="shared" si="85"/>
        <v>Amount Match</v>
      </c>
    </row>
    <row r="1718" spans="1:12" hidden="1" x14ac:dyDescent="0.3">
      <c r="A1718" t="s">
        <v>3437</v>
      </c>
      <c r="B1718" s="1">
        <v>46294</v>
      </c>
      <c r="C1718" t="s">
        <v>3438</v>
      </c>
      <c r="D1718" t="s">
        <v>65</v>
      </c>
      <c r="E1718" t="s">
        <v>9</v>
      </c>
      <c r="F1718">
        <v>299</v>
      </c>
      <c r="G1718" t="s">
        <v>10</v>
      </c>
      <c r="H1718" t="str">
        <f t="shared" si="83"/>
        <v>ORD26001717</v>
      </c>
      <c r="I1718">
        <f>COUNTIFS(PG_Transactions!$AK:$AK,$H1718,PG_Transactions!$E:$E,"CAPTURE",PG_Transactions!$AQ:$AQ,1)</f>
        <v>1</v>
      </c>
      <c r="J1718">
        <f>SUMIFS(PG_Transactions!$G:$G,PG_Transactions!$AK:$AK,$H1718,PG_Transactions!$E:$E,"CAPTURE",PG_Transactions!$AQ:$AQ,1)</f>
        <v>299</v>
      </c>
      <c r="K1718">
        <f t="shared" si="84"/>
        <v>0</v>
      </c>
      <c r="L1718" t="str">
        <f t="shared" si="85"/>
        <v>Amount Match</v>
      </c>
    </row>
    <row r="1719" spans="1:12" hidden="1" x14ac:dyDescent="0.3">
      <c r="A1719" t="s">
        <v>3439</v>
      </c>
      <c r="B1719" s="1">
        <v>46280</v>
      </c>
      <c r="C1719" t="s">
        <v>3440</v>
      </c>
      <c r="D1719" t="s">
        <v>8</v>
      </c>
      <c r="E1719" t="s">
        <v>9</v>
      </c>
      <c r="F1719">
        <v>9498</v>
      </c>
      <c r="G1719" t="s">
        <v>10</v>
      </c>
      <c r="H1719" t="str">
        <f t="shared" si="83"/>
        <v>ORD26001718</v>
      </c>
      <c r="I1719">
        <f>COUNTIFS(PG_Transactions!$AK:$AK,$H1719,PG_Transactions!$E:$E,"CAPTURE",PG_Transactions!$AQ:$AQ,1)</f>
        <v>1</v>
      </c>
      <c r="J1719">
        <f>SUMIFS(PG_Transactions!$G:$G,PG_Transactions!$AK:$AK,$H1719,PG_Transactions!$E:$E,"CAPTURE",PG_Transactions!$AQ:$AQ,1)</f>
        <v>9498</v>
      </c>
      <c r="K1719">
        <f t="shared" si="84"/>
        <v>0</v>
      </c>
      <c r="L1719" t="str">
        <f t="shared" si="85"/>
        <v>Amount Match</v>
      </c>
    </row>
    <row r="1720" spans="1:12" hidden="1" x14ac:dyDescent="0.3">
      <c r="A1720" t="s">
        <v>3441</v>
      </c>
      <c r="B1720" s="1">
        <v>46276</v>
      </c>
      <c r="C1720" t="s">
        <v>3442</v>
      </c>
      <c r="D1720" t="s">
        <v>65</v>
      </c>
      <c r="E1720" t="s">
        <v>9</v>
      </c>
      <c r="F1720">
        <v>8348</v>
      </c>
      <c r="G1720" t="s">
        <v>10</v>
      </c>
      <c r="H1720" t="str">
        <f t="shared" si="83"/>
        <v>ORD26001719</v>
      </c>
      <c r="I1720">
        <f>COUNTIFS(PG_Transactions!$AK:$AK,$H1720,PG_Transactions!$E:$E,"CAPTURE",PG_Transactions!$AQ:$AQ,1)</f>
        <v>1</v>
      </c>
      <c r="J1720">
        <f>SUMIFS(PG_Transactions!$G:$G,PG_Transactions!$AK:$AK,$H1720,PG_Transactions!$E:$E,"CAPTURE",PG_Transactions!$AQ:$AQ,1)</f>
        <v>8348</v>
      </c>
      <c r="K1720">
        <f t="shared" si="84"/>
        <v>0</v>
      </c>
      <c r="L1720" t="str">
        <f t="shared" si="85"/>
        <v>Amount Match</v>
      </c>
    </row>
    <row r="1721" spans="1:12" hidden="1" x14ac:dyDescent="0.3">
      <c r="A1721" t="s">
        <v>3443</v>
      </c>
      <c r="B1721" s="1">
        <v>46269</v>
      </c>
      <c r="C1721" t="s">
        <v>3444</v>
      </c>
      <c r="D1721" t="s">
        <v>38</v>
      </c>
      <c r="E1721" t="s">
        <v>9</v>
      </c>
      <c r="F1721">
        <v>7297</v>
      </c>
      <c r="G1721" t="s">
        <v>10</v>
      </c>
      <c r="H1721" t="str">
        <f t="shared" si="83"/>
        <v>ORD26001720</v>
      </c>
      <c r="I1721">
        <f>COUNTIFS(PG_Transactions!$AK:$AK,$H1721,PG_Transactions!$E:$E,"CAPTURE",PG_Transactions!$AQ:$AQ,1)</f>
        <v>1</v>
      </c>
      <c r="J1721">
        <f>SUMIFS(PG_Transactions!$G:$G,PG_Transactions!$AK:$AK,$H1721,PG_Transactions!$E:$E,"CAPTURE",PG_Transactions!$AQ:$AQ,1)</f>
        <v>7297</v>
      </c>
      <c r="K1721">
        <f t="shared" si="84"/>
        <v>0</v>
      </c>
      <c r="L1721" t="str">
        <f t="shared" si="85"/>
        <v>Amount Match</v>
      </c>
    </row>
    <row r="1722" spans="1:12" hidden="1" x14ac:dyDescent="0.3">
      <c r="A1722" t="s">
        <v>3445</v>
      </c>
      <c r="B1722" s="1">
        <v>46270</v>
      </c>
      <c r="C1722" t="s">
        <v>3446</v>
      </c>
      <c r="D1722" t="s">
        <v>51</v>
      </c>
      <c r="E1722" t="s">
        <v>44</v>
      </c>
      <c r="F1722">
        <v>4998</v>
      </c>
      <c r="G1722" t="s">
        <v>10</v>
      </c>
      <c r="H1722" t="str">
        <f t="shared" si="83"/>
        <v>ORD26001721</v>
      </c>
      <c r="I1722">
        <f>COUNTIFS(PG_Transactions!$AK:$AK,$H1722,PG_Transactions!$E:$E,"CAPTURE",PG_Transactions!$AQ:$AQ,1)</f>
        <v>1</v>
      </c>
      <c r="J1722">
        <f>SUMIFS(PG_Transactions!$G:$G,PG_Transactions!$AK:$AK,$H1722,PG_Transactions!$E:$E,"CAPTURE",PG_Transactions!$AQ:$AQ,1)</f>
        <v>4998</v>
      </c>
      <c r="K1722">
        <f t="shared" si="84"/>
        <v>0</v>
      </c>
      <c r="L1722" t="str">
        <f t="shared" si="85"/>
        <v>Amount Match</v>
      </c>
    </row>
    <row r="1723" spans="1:12" hidden="1" x14ac:dyDescent="0.3">
      <c r="A1723" t="s">
        <v>3447</v>
      </c>
      <c r="B1723" s="1">
        <v>46275</v>
      </c>
      <c r="C1723" t="s">
        <v>3448</v>
      </c>
      <c r="D1723" t="s">
        <v>8</v>
      </c>
      <c r="E1723" t="s">
        <v>17</v>
      </c>
      <c r="F1723">
        <v>4597</v>
      </c>
      <c r="G1723" t="s">
        <v>10</v>
      </c>
      <c r="H1723" t="str">
        <f t="shared" si="83"/>
        <v>ORD26001722</v>
      </c>
      <c r="I1723">
        <f>COUNTIFS(PG_Transactions!$AK:$AK,$H1723,PG_Transactions!$E:$E,"CAPTURE",PG_Transactions!$AQ:$AQ,1)</f>
        <v>1</v>
      </c>
      <c r="J1723">
        <f>SUMIFS(PG_Transactions!$G:$G,PG_Transactions!$AK:$AK,$H1723,PG_Transactions!$E:$E,"CAPTURE",PG_Transactions!$AQ:$AQ,1)</f>
        <v>4597</v>
      </c>
      <c r="K1723">
        <f t="shared" si="84"/>
        <v>0</v>
      </c>
      <c r="L1723" t="str">
        <f t="shared" si="85"/>
        <v>Amount Match</v>
      </c>
    </row>
    <row r="1724" spans="1:12" hidden="1" x14ac:dyDescent="0.3">
      <c r="A1724" t="s">
        <v>3449</v>
      </c>
      <c r="B1724" s="1">
        <v>46268</v>
      </c>
      <c r="C1724" t="s">
        <v>3450</v>
      </c>
      <c r="D1724" t="s">
        <v>13</v>
      </c>
      <c r="E1724" t="s">
        <v>9</v>
      </c>
      <c r="F1724">
        <v>499</v>
      </c>
      <c r="G1724" t="s">
        <v>10</v>
      </c>
      <c r="H1724" t="str">
        <f t="shared" si="83"/>
        <v>ORD26001723</v>
      </c>
      <c r="I1724">
        <f>COUNTIFS(PG_Transactions!$AK:$AK,$H1724,PG_Transactions!$E:$E,"CAPTURE",PG_Transactions!$AQ:$AQ,1)</f>
        <v>1</v>
      </c>
      <c r="J1724">
        <f>SUMIFS(PG_Transactions!$G:$G,PG_Transactions!$AK:$AK,$H1724,PG_Transactions!$E:$E,"CAPTURE",PG_Transactions!$AQ:$AQ,1)</f>
        <v>499</v>
      </c>
      <c r="K1724">
        <f t="shared" si="84"/>
        <v>0</v>
      </c>
      <c r="L1724" t="str">
        <f t="shared" si="85"/>
        <v>Amount Match</v>
      </c>
    </row>
    <row r="1725" spans="1:12" hidden="1" x14ac:dyDescent="0.3">
      <c r="A1725" t="s">
        <v>3451</v>
      </c>
      <c r="B1725" s="1">
        <v>46272</v>
      </c>
      <c r="C1725" t="s">
        <v>3452</v>
      </c>
      <c r="D1725" t="s">
        <v>65</v>
      </c>
      <c r="E1725" t="s">
        <v>9</v>
      </c>
      <c r="F1725">
        <v>1499</v>
      </c>
      <c r="G1725" t="s">
        <v>10</v>
      </c>
      <c r="H1725" t="str">
        <f t="shared" si="83"/>
        <v>ORD26001724</v>
      </c>
      <c r="I1725">
        <f>COUNTIFS(PG_Transactions!$AK:$AK,$H1725,PG_Transactions!$E:$E,"CAPTURE",PG_Transactions!$AQ:$AQ,1)</f>
        <v>1</v>
      </c>
      <c r="J1725">
        <f>SUMIFS(PG_Transactions!$G:$G,PG_Transactions!$AK:$AK,$H1725,PG_Transactions!$E:$E,"CAPTURE",PG_Transactions!$AQ:$AQ,1)</f>
        <v>1499</v>
      </c>
      <c r="K1725">
        <f t="shared" si="84"/>
        <v>0</v>
      </c>
      <c r="L1725" t="str">
        <f t="shared" si="85"/>
        <v>Amount Match</v>
      </c>
    </row>
    <row r="1726" spans="1:12" hidden="1" x14ac:dyDescent="0.3">
      <c r="A1726" t="s">
        <v>3453</v>
      </c>
      <c r="B1726" s="1">
        <v>46295</v>
      </c>
      <c r="C1726" t="s">
        <v>3454</v>
      </c>
      <c r="D1726" t="s">
        <v>38</v>
      </c>
      <c r="E1726" t="s">
        <v>44</v>
      </c>
      <c r="F1726">
        <v>799</v>
      </c>
      <c r="G1726" t="s">
        <v>10</v>
      </c>
      <c r="H1726" t="str">
        <f t="shared" si="83"/>
        <v>ORD26001725</v>
      </c>
      <c r="I1726">
        <f>COUNTIFS(PG_Transactions!$AK:$AK,$H1726,PG_Transactions!$E:$E,"CAPTURE",PG_Transactions!$AQ:$AQ,1)</f>
        <v>1</v>
      </c>
      <c r="J1726">
        <f>SUMIFS(PG_Transactions!$G:$G,PG_Transactions!$AK:$AK,$H1726,PG_Transactions!$E:$E,"CAPTURE",PG_Transactions!$AQ:$AQ,1)</f>
        <v>799</v>
      </c>
      <c r="K1726">
        <f t="shared" si="84"/>
        <v>0</v>
      </c>
      <c r="L1726" t="str">
        <f t="shared" si="85"/>
        <v>Amount Match</v>
      </c>
    </row>
    <row r="1727" spans="1:12" hidden="1" x14ac:dyDescent="0.3">
      <c r="A1727" t="s">
        <v>3455</v>
      </c>
      <c r="B1727" s="1">
        <v>46274</v>
      </c>
      <c r="C1727" t="s">
        <v>3456</v>
      </c>
      <c r="D1727" t="s">
        <v>51</v>
      </c>
      <c r="E1727" t="s">
        <v>17</v>
      </c>
      <c r="F1727">
        <v>4498</v>
      </c>
      <c r="G1727" t="s">
        <v>10</v>
      </c>
      <c r="H1727" t="str">
        <f t="shared" si="83"/>
        <v>ORD26001726</v>
      </c>
      <c r="I1727">
        <f>COUNTIFS(PG_Transactions!$AK:$AK,$H1727,PG_Transactions!$E:$E,"CAPTURE",PG_Transactions!$AQ:$AQ,1)</f>
        <v>1</v>
      </c>
      <c r="J1727">
        <f>SUMIFS(PG_Transactions!$G:$G,PG_Transactions!$AK:$AK,$H1727,PG_Transactions!$E:$E,"CAPTURE",PG_Transactions!$AQ:$AQ,1)</f>
        <v>4498</v>
      </c>
      <c r="K1727">
        <f t="shared" si="84"/>
        <v>0</v>
      </c>
      <c r="L1727" t="str">
        <f t="shared" si="85"/>
        <v>Amount Match</v>
      </c>
    </row>
    <row r="1728" spans="1:12" hidden="1" x14ac:dyDescent="0.3">
      <c r="A1728" t="s">
        <v>3457</v>
      </c>
      <c r="B1728" s="1">
        <v>46286</v>
      </c>
      <c r="C1728" t="s">
        <v>3458</v>
      </c>
      <c r="D1728" t="s">
        <v>51</v>
      </c>
      <c r="E1728" t="s">
        <v>17</v>
      </c>
      <c r="F1728">
        <v>499</v>
      </c>
      <c r="G1728" t="s">
        <v>10</v>
      </c>
      <c r="H1728" t="str">
        <f t="shared" si="83"/>
        <v>ORD26001727</v>
      </c>
      <c r="I1728">
        <f>COUNTIFS(PG_Transactions!$AK:$AK,$H1728,PG_Transactions!$E:$E,"CAPTURE",PG_Transactions!$AQ:$AQ,1)</f>
        <v>1</v>
      </c>
      <c r="J1728">
        <f>SUMIFS(PG_Transactions!$G:$G,PG_Transactions!$AK:$AK,$H1728,PG_Transactions!$E:$E,"CAPTURE",PG_Transactions!$AQ:$AQ,1)</f>
        <v>499</v>
      </c>
      <c r="K1728">
        <f t="shared" si="84"/>
        <v>0</v>
      </c>
      <c r="L1728" t="str">
        <f t="shared" si="85"/>
        <v>Amount Match</v>
      </c>
    </row>
    <row r="1729" spans="1:12" hidden="1" x14ac:dyDescent="0.3">
      <c r="A1729" t="s">
        <v>3459</v>
      </c>
      <c r="B1729" s="1">
        <v>46282</v>
      </c>
      <c r="C1729" t="s">
        <v>3460</v>
      </c>
      <c r="D1729" t="s">
        <v>8</v>
      </c>
      <c r="E1729" t="s">
        <v>9</v>
      </c>
      <c r="F1729">
        <v>5897</v>
      </c>
      <c r="G1729" t="s">
        <v>10</v>
      </c>
      <c r="H1729" t="str">
        <f t="shared" si="83"/>
        <v>ORD26001728</v>
      </c>
      <c r="I1729">
        <f>COUNTIFS(PG_Transactions!$AK:$AK,$H1729,PG_Transactions!$E:$E,"CAPTURE",PG_Transactions!$AQ:$AQ,1)</f>
        <v>1</v>
      </c>
      <c r="J1729">
        <f>SUMIFS(PG_Transactions!$G:$G,PG_Transactions!$AK:$AK,$H1729,PG_Transactions!$E:$E,"CAPTURE",PG_Transactions!$AQ:$AQ,1)</f>
        <v>5897</v>
      </c>
      <c r="K1729">
        <f t="shared" si="84"/>
        <v>0</v>
      </c>
      <c r="L1729" t="str">
        <f t="shared" si="85"/>
        <v>Amount Match</v>
      </c>
    </row>
    <row r="1730" spans="1:12" hidden="1" x14ac:dyDescent="0.3">
      <c r="A1730" t="s">
        <v>3461</v>
      </c>
      <c r="B1730" s="1">
        <v>46284</v>
      </c>
      <c r="C1730" t="s">
        <v>3462</v>
      </c>
      <c r="D1730" t="s">
        <v>24</v>
      </c>
      <c r="E1730" t="s">
        <v>9</v>
      </c>
      <c r="F1730">
        <v>3998</v>
      </c>
      <c r="G1730" t="s">
        <v>10</v>
      </c>
      <c r="H1730" t="str">
        <f t="shared" si="83"/>
        <v>ORD26001729</v>
      </c>
      <c r="I1730">
        <f>COUNTIFS(PG_Transactions!$AK:$AK,$H1730,PG_Transactions!$E:$E,"CAPTURE",PG_Transactions!$AQ:$AQ,1)</f>
        <v>1</v>
      </c>
      <c r="J1730">
        <f>SUMIFS(PG_Transactions!$G:$G,PG_Transactions!$AK:$AK,$H1730,PG_Transactions!$E:$E,"CAPTURE",PG_Transactions!$AQ:$AQ,1)</f>
        <v>3998</v>
      </c>
      <c r="K1730">
        <f t="shared" si="84"/>
        <v>0</v>
      </c>
      <c r="L1730" t="str">
        <f t="shared" si="85"/>
        <v>Amount Match</v>
      </c>
    </row>
    <row r="1731" spans="1:12" hidden="1" x14ac:dyDescent="0.3">
      <c r="A1731" t="s">
        <v>3463</v>
      </c>
      <c r="B1731" s="1">
        <v>46279</v>
      </c>
      <c r="C1731" t="s">
        <v>3464</v>
      </c>
      <c r="E1731" t="s">
        <v>9</v>
      </c>
      <c r="F1731">
        <v>798</v>
      </c>
      <c r="G1731" t="s">
        <v>10</v>
      </c>
      <c r="H1731" t="str">
        <f t="shared" ref="H1731:H1794" si="86">UPPER(SUBSTITUTE(TRIM(A1731),"-",""))</f>
        <v>ORD26001730</v>
      </c>
      <c r="I1731">
        <f>COUNTIFS(PG_Transactions!$AK:$AK,$H1731,PG_Transactions!$E:$E,"CAPTURE",PG_Transactions!$AQ:$AQ,1)</f>
        <v>1</v>
      </c>
      <c r="J1731">
        <f>SUMIFS(PG_Transactions!$G:$G,PG_Transactions!$AK:$AK,$H1731,PG_Transactions!$E:$E,"CAPTURE",PG_Transactions!$AQ:$AQ,1)</f>
        <v>798</v>
      </c>
      <c r="K1731">
        <f t="shared" ref="K1731:K1794" si="87">ROUND(J1731-F1731,2)</f>
        <v>0</v>
      </c>
      <c r="L1731" t="str">
        <f t="shared" ref="L1731:L1794" si="88">IF(I1731=0,"No Capture",IF(I1731&gt;1,"Multiple Capture Rows - Review",IF(ABS(K1731)&lt;0.01,"Amount Match",IF(K1731&lt;0,"Captured Less Than Order","Captured More Than Order"))))</f>
        <v>Amount Match</v>
      </c>
    </row>
    <row r="1732" spans="1:12" hidden="1" x14ac:dyDescent="0.3">
      <c r="A1732" t="s">
        <v>3465</v>
      </c>
      <c r="B1732" s="1">
        <v>46284</v>
      </c>
      <c r="C1732" t="s">
        <v>3466</v>
      </c>
      <c r="D1732" t="s">
        <v>24</v>
      </c>
      <c r="E1732" t="s">
        <v>44</v>
      </c>
      <c r="F1732">
        <v>299</v>
      </c>
      <c r="G1732" t="s">
        <v>10</v>
      </c>
      <c r="H1732" t="str">
        <f t="shared" si="86"/>
        <v>ORD26001731</v>
      </c>
      <c r="I1732">
        <f>COUNTIFS(PG_Transactions!$AK:$AK,$H1732,PG_Transactions!$E:$E,"CAPTURE",PG_Transactions!$AQ:$AQ,1)</f>
        <v>1</v>
      </c>
      <c r="J1732">
        <f>SUMIFS(PG_Transactions!$G:$G,PG_Transactions!$AK:$AK,$H1732,PG_Transactions!$E:$E,"CAPTURE",PG_Transactions!$AQ:$AQ,1)</f>
        <v>299</v>
      </c>
      <c r="K1732">
        <f t="shared" si="87"/>
        <v>0</v>
      </c>
      <c r="L1732" t="str">
        <f t="shared" si="88"/>
        <v>Amount Match</v>
      </c>
    </row>
    <row r="1733" spans="1:12" hidden="1" x14ac:dyDescent="0.3">
      <c r="A1733" t="s">
        <v>3467</v>
      </c>
      <c r="B1733" s="1">
        <v>46267</v>
      </c>
      <c r="C1733" t="s">
        <v>3468</v>
      </c>
      <c r="D1733" t="s">
        <v>65</v>
      </c>
      <c r="E1733" t="s">
        <v>17</v>
      </c>
      <c r="F1733">
        <v>499</v>
      </c>
      <c r="G1733" t="s">
        <v>10</v>
      </c>
      <c r="H1733" t="str">
        <f t="shared" si="86"/>
        <v>ORD26001732</v>
      </c>
      <c r="I1733">
        <f>COUNTIFS(PG_Transactions!$AK:$AK,$H1733,PG_Transactions!$E:$E,"CAPTURE",PG_Transactions!$AQ:$AQ,1)</f>
        <v>1</v>
      </c>
      <c r="J1733">
        <f>SUMIFS(PG_Transactions!$G:$G,PG_Transactions!$AK:$AK,$H1733,PG_Transactions!$E:$E,"CAPTURE",PG_Transactions!$AQ:$AQ,1)</f>
        <v>499</v>
      </c>
      <c r="K1733">
        <f t="shared" si="87"/>
        <v>0</v>
      </c>
      <c r="L1733" t="str">
        <f t="shared" si="88"/>
        <v>Amount Match</v>
      </c>
    </row>
    <row r="1734" spans="1:12" hidden="1" x14ac:dyDescent="0.3">
      <c r="A1734" t="s">
        <v>3469</v>
      </c>
      <c r="B1734" s="1">
        <v>46271</v>
      </c>
      <c r="C1734" t="s">
        <v>3470</v>
      </c>
      <c r="D1734" t="s">
        <v>38</v>
      </c>
      <c r="E1734" t="s">
        <v>9</v>
      </c>
      <c r="F1734">
        <v>1799</v>
      </c>
      <c r="G1734" t="s">
        <v>10</v>
      </c>
      <c r="H1734" t="str">
        <f t="shared" si="86"/>
        <v>ORD26001733</v>
      </c>
      <c r="I1734">
        <f>COUNTIFS(PG_Transactions!$AK:$AK,$H1734,PG_Transactions!$E:$E,"CAPTURE",PG_Transactions!$AQ:$AQ,1)</f>
        <v>1</v>
      </c>
      <c r="J1734">
        <f>SUMIFS(PG_Transactions!$G:$G,PG_Transactions!$AK:$AK,$H1734,PG_Transactions!$E:$E,"CAPTURE",PG_Transactions!$AQ:$AQ,1)</f>
        <v>1799</v>
      </c>
      <c r="K1734">
        <f t="shared" si="87"/>
        <v>0</v>
      </c>
      <c r="L1734" t="str">
        <f t="shared" si="88"/>
        <v>Amount Match</v>
      </c>
    </row>
    <row r="1735" spans="1:12" hidden="1" x14ac:dyDescent="0.3">
      <c r="A1735" t="s">
        <v>3471</v>
      </c>
      <c r="B1735" s="1">
        <v>46278</v>
      </c>
      <c r="C1735" t="s">
        <v>3472</v>
      </c>
      <c r="D1735" t="s">
        <v>41</v>
      </c>
      <c r="E1735" t="s">
        <v>9</v>
      </c>
      <c r="F1735">
        <v>848</v>
      </c>
      <c r="G1735" t="s">
        <v>10</v>
      </c>
      <c r="H1735" t="str">
        <f t="shared" si="86"/>
        <v>ORD26001734</v>
      </c>
      <c r="I1735">
        <f>COUNTIFS(PG_Transactions!$AK:$AK,$H1735,PG_Transactions!$E:$E,"CAPTURE",PG_Transactions!$AQ:$AQ,1)</f>
        <v>1</v>
      </c>
      <c r="J1735">
        <f>SUMIFS(PG_Transactions!$G:$G,PG_Transactions!$AK:$AK,$H1735,PG_Transactions!$E:$E,"CAPTURE",PG_Transactions!$AQ:$AQ,1)</f>
        <v>848</v>
      </c>
      <c r="K1735">
        <f t="shared" si="87"/>
        <v>0</v>
      </c>
      <c r="L1735" t="str">
        <f t="shared" si="88"/>
        <v>Amount Match</v>
      </c>
    </row>
    <row r="1736" spans="1:12" hidden="1" x14ac:dyDescent="0.3">
      <c r="A1736" t="s">
        <v>3473</v>
      </c>
      <c r="B1736" s="1">
        <v>46280</v>
      </c>
      <c r="C1736" t="s">
        <v>3474</v>
      </c>
      <c r="D1736" t="s">
        <v>16</v>
      </c>
      <c r="E1736" t="s">
        <v>17</v>
      </c>
      <c r="F1736">
        <v>13497</v>
      </c>
      <c r="G1736" t="s">
        <v>10</v>
      </c>
      <c r="H1736" t="str">
        <f t="shared" si="86"/>
        <v>ORD26001735</v>
      </c>
      <c r="I1736">
        <f>COUNTIFS(PG_Transactions!$AK:$AK,$H1736,PG_Transactions!$E:$E,"CAPTURE",PG_Transactions!$AQ:$AQ,1)</f>
        <v>1</v>
      </c>
      <c r="J1736">
        <f>SUMIFS(PG_Transactions!$G:$G,PG_Transactions!$AK:$AK,$H1736,PG_Transactions!$E:$E,"CAPTURE",PG_Transactions!$AQ:$AQ,1)</f>
        <v>13497</v>
      </c>
      <c r="K1736">
        <f t="shared" si="87"/>
        <v>0</v>
      </c>
      <c r="L1736" t="str">
        <f t="shared" si="88"/>
        <v>Amount Match</v>
      </c>
    </row>
    <row r="1737" spans="1:12" hidden="1" x14ac:dyDescent="0.3">
      <c r="A1737" t="s">
        <v>3475</v>
      </c>
      <c r="B1737" s="1">
        <v>46268</v>
      </c>
      <c r="C1737" t="s">
        <v>3476</v>
      </c>
      <c r="D1737" t="s">
        <v>38</v>
      </c>
      <c r="E1737" t="s">
        <v>9</v>
      </c>
      <c r="F1737">
        <v>4297</v>
      </c>
      <c r="G1737" t="s">
        <v>10</v>
      </c>
      <c r="H1737" t="str">
        <f t="shared" si="86"/>
        <v>ORD26001736</v>
      </c>
      <c r="I1737">
        <f>COUNTIFS(PG_Transactions!$AK:$AK,$H1737,PG_Transactions!$E:$E,"CAPTURE",PG_Transactions!$AQ:$AQ,1)</f>
        <v>1</v>
      </c>
      <c r="J1737">
        <f>SUMIFS(PG_Transactions!$G:$G,PG_Transactions!$AK:$AK,$H1737,PG_Transactions!$E:$E,"CAPTURE",PG_Transactions!$AQ:$AQ,1)</f>
        <v>4297</v>
      </c>
      <c r="K1737">
        <f t="shared" si="87"/>
        <v>0</v>
      </c>
      <c r="L1737" t="str">
        <f t="shared" si="88"/>
        <v>Amount Match</v>
      </c>
    </row>
    <row r="1738" spans="1:12" hidden="1" x14ac:dyDescent="0.3">
      <c r="A1738" t="s">
        <v>3477</v>
      </c>
      <c r="B1738" s="1">
        <v>46274</v>
      </c>
      <c r="C1738" t="s">
        <v>3478</v>
      </c>
      <c r="D1738" t="s">
        <v>27</v>
      </c>
      <c r="E1738" t="s">
        <v>44</v>
      </c>
      <c r="F1738">
        <v>3499</v>
      </c>
      <c r="G1738" t="s">
        <v>10</v>
      </c>
      <c r="H1738" t="str">
        <f t="shared" si="86"/>
        <v>ORD26001737</v>
      </c>
      <c r="I1738">
        <f>COUNTIFS(PG_Transactions!$AK:$AK,$H1738,PG_Transactions!$E:$E,"CAPTURE",PG_Transactions!$AQ:$AQ,1)</f>
        <v>1</v>
      </c>
      <c r="J1738">
        <f>SUMIFS(PG_Transactions!$G:$G,PG_Transactions!$AK:$AK,$H1738,PG_Transactions!$E:$E,"CAPTURE",PG_Transactions!$AQ:$AQ,1)</f>
        <v>3499</v>
      </c>
      <c r="K1738">
        <f t="shared" si="87"/>
        <v>0</v>
      </c>
      <c r="L1738" t="str">
        <f t="shared" si="88"/>
        <v>Amount Match</v>
      </c>
    </row>
    <row r="1739" spans="1:12" hidden="1" x14ac:dyDescent="0.3">
      <c r="A1739" t="s">
        <v>3479</v>
      </c>
      <c r="B1739" s="1">
        <v>46285</v>
      </c>
      <c r="C1739" t="s">
        <v>3480</v>
      </c>
      <c r="D1739" t="s">
        <v>8</v>
      </c>
      <c r="E1739" t="s">
        <v>17</v>
      </c>
      <c r="F1739">
        <v>648</v>
      </c>
      <c r="G1739" t="s">
        <v>10</v>
      </c>
      <c r="H1739" t="str">
        <f t="shared" si="86"/>
        <v>ORD26001738</v>
      </c>
      <c r="I1739">
        <f>COUNTIFS(PG_Transactions!$AK:$AK,$H1739,PG_Transactions!$E:$E,"CAPTURE",PG_Transactions!$AQ:$AQ,1)</f>
        <v>1</v>
      </c>
      <c r="J1739">
        <f>SUMIFS(PG_Transactions!$G:$G,PG_Transactions!$AK:$AK,$H1739,PG_Transactions!$E:$E,"CAPTURE",PG_Transactions!$AQ:$AQ,1)</f>
        <v>448</v>
      </c>
      <c r="K1739">
        <f t="shared" si="87"/>
        <v>-200</v>
      </c>
      <c r="L1739" t="str">
        <f t="shared" si="88"/>
        <v>Captured Less Than Order</v>
      </c>
    </row>
    <row r="1740" spans="1:12" hidden="1" x14ac:dyDescent="0.3">
      <c r="A1740" t="s">
        <v>3481</v>
      </c>
      <c r="B1740" s="1">
        <v>46287</v>
      </c>
      <c r="C1740" t="s">
        <v>3482</v>
      </c>
      <c r="D1740" t="s">
        <v>13</v>
      </c>
      <c r="E1740" t="s">
        <v>9</v>
      </c>
      <c r="F1740">
        <v>1499</v>
      </c>
      <c r="G1740" t="s">
        <v>70</v>
      </c>
      <c r="H1740" t="str">
        <f t="shared" si="86"/>
        <v>ORD26001739</v>
      </c>
      <c r="I1740">
        <f>COUNTIFS(PG_Transactions!$AK:$AK,$H1740,PG_Transactions!$E:$E,"CAPTURE",PG_Transactions!$AQ:$AQ,1)</f>
        <v>0</v>
      </c>
      <c r="J1740">
        <f>SUMIFS(PG_Transactions!$G:$G,PG_Transactions!$AK:$AK,$H1740,PG_Transactions!$E:$E,"CAPTURE",PG_Transactions!$AQ:$AQ,1)</f>
        <v>0</v>
      </c>
      <c r="K1740">
        <f t="shared" si="87"/>
        <v>-1499</v>
      </c>
      <c r="L1740" t="str">
        <f t="shared" si="88"/>
        <v>No Capture</v>
      </c>
    </row>
    <row r="1741" spans="1:12" hidden="1" x14ac:dyDescent="0.3">
      <c r="A1741" t="s">
        <v>3483</v>
      </c>
      <c r="B1741" s="1">
        <v>46269</v>
      </c>
      <c r="C1741" t="s">
        <v>3484</v>
      </c>
      <c r="D1741" t="s">
        <v>8</v>
      </c>
      <c r="E1741" t="s">
        <v>17</v>
      </c>
      <c r="F1741">
        <v>3499</v>
      </c>
      <c r="G1741" t="s">
        <v>105</v>
      </c>
      <c r="H1741" t="str">
        <f t="shared" si="86"/>
        <v>ORD26001740</v>
      </c>
      <c r="I1741">
        <f>COUNTIFS(PG_Transactions!$AK:$AK,$H1741,PG_Transactions!$E:$E,"CAPTURE",PG_Transactions!$AQ:$AQ,1)</f>
        <v>0</v>
      </c>
      <c r="J1741">
        <f>SUMIFS(PG_Transactions!$G:$G,PG_Transactions!$AK:$AK,$H1741,PG_Transactions!$E:$E,"CAPTURE",PG_Transactions!$AQ:$AQ,1)</f>
        <v>0</v>
      </c>
      <c r="K1741">
        <f t="shared" si="87"/>
        <v>-3499</v>
      </c>
      <c r="L1741" t="str">
        <f t="shared" si="88"/>
        <v>No Capture</v>
      </c>
    </row>
    <row r="1742" spans="1:12" hidden="1" x14ac:dyDescent="0.3">
      <c r="A1742" t="s">
        <v>3485</v>
      </c>
      <c r="B1742" s="1">
        <v>46267</v>
      </c>
      <c r="C1742" t="s">
        <v>3486</v>
      </c>
      <c r="D1742" t="s">
        <v>41</v>
      </c>
      <c r="E1742" t="s">
        <v>17</v>
      </c>
      <c r="F1742">
        <v>1148</v>
      </c>
      <c r="G1742" t="s">
        <v>10</v>
      </c>
      <c r="H1742" t="str">
        <f t="shared" si="86"/>
        <v>ORD26001741</v>
      </c>
      <c r="I1742">
        <f>COUNTIFS(PG_Transactions!$AK:$AK,$H1742,PG_Transactions!$E:$E,"CAPTURE",PG_Transactions!$AQ:$AQ,1)</f>
        <v>1</v>
      </c>
      <c r="J1742">
        <f>SUMIFS(PG_Transactions!$G:$G,PG_Transactions!$AK:$AK,$H1742,PG_Transactions!$E:$E,"CAPTURE",PG_Transactions!$AQ:$AQ,1)</f>
        <v>1148</v>
      </c>
      <c r="K1742">
        <f t="shared" si="87"/>
        <v>0</v>
      </c>
      <c r="L1742" t="str">
        <f t="shared" si="88"/>
        <v>Amount Match</v>
      </c>
    </row>
    <row r="1743" spans="1:12" hidden="1" x14ac:dyDescent="0.3">
      <c r="A1743" t="s">
        <v>3487</v>
      </c>
      <c r="B1743" s="1">
        <v>46285</v>
      </c>
      <c r="C1743" t="s">
        <v>3488</v>
      </c>
      <c r="D1743" t="s">
        <v>51</v>
      </c>
      <c r="E1743" t="s">
        <v>17</v>
      </c>
      <c r="F1743">
        <v>8797</v>
      </c>
      <c r="G1743" t="s">
        <v>10</v>
      </c>
      <c r="H1743" t="str">
        <f t="shared" si="86"/>
        <v>ORD26001742</v>
      </c>
      <c r="I1743">
        <f>COUNTIFS(PG_Transactions!$AK:$AK,$H1743,PG_Transactions!$E:$E,"CAPTURE",PG_Transactions!$AQ:$AQ,1)</f>
        <v>1</v>
      </c>
      <c r="J1743">
        <f>SUMIFS(PG_Transactions!$G:$G,PG_Transactions!$AK:$AK,$H1743,PG_Transactions!$E:$E,"CAPTURE",PG_Transactions!$AQ:$AQ,1)</f>
        <v>8797</v>
      </c>
      <c r="K1743">
        <f t="shared" si="87"/>
        <v>0</v>
      </c>
      <c r="L1743" t="str">
        <f t="shared" si="88"/>
        <v>Amount Match</v>
      </c>
    </row>
    <row r="1744" spans="1:12" hidden="1" x14ac:dyDescent="0.3">
      <c r="A1744" t="s">
        <v>3489</v>
      </c>
      <c r="B1744" s="1">
        <v>46286</v>
      </c>
      <c r="C1744" t="s">
        <v>3490</v>
      </c>
      <c r="D1744" t="s">
        <v>32</v>
      </c>
      <c r="E1744" t="s">
        <v>9</v>
      </c>
      <c r="F1744">
        <v>2398</v>
      </c>
      <c r="G1744" t="s">
        <v>10</v>
      </c>
      <c r="H1744" t="str">
        <f t="shared" si="86"/>
        <v>ORD26001743</v>
      </c>
      <c r="I1744">
        <f>COUNTIFS(PG_Transactions!$AK:$AK,$H1744,PG_Transactions!$E:$E,"CAPTURE",PG_Transactions!$AQ:$AQ,1)</f>
        <v>1</v>
      </c>
      <c r="J1744">
        <f>SUMIFS(PG_Transactions!$G:$G,PG_Transactions!$AK:$AK,$H1744,PG_Transactions!$E:$E,"CAPTURE",PG_Transactions!$AQ:$AQ,1)</f>
        <v>2398</v>
      </c>
      <c r="K1744">
        <f t="shared" si="87"/>
        <v>0</v>
      </c>
      <c r="L1744" t="str">
        <f t="shared" si="88"/>
        <v>Amount Match</v>
      </c>
    </row>
    <row r="1745" spans="1:12" hidden="1" x14ac:dyDescent="0.3">
      <c r="A1745" t="s">
        <v>3491</v>
      </c>
      <c r="B1745" s="1">
        <v>46273</v>
      </c>
      <c r="C1745" t="s">
        <v>3492</v>
      </c>
      <c r="D1745" t="s">
        <v>8</v>
      </c>
      <c r="E1745" t="s">
        <v>33</v>
      </c>
      <c r="F1745">
        <v>3499</v>
      </c>
      <c r="G1745" t="s">
        <v>10</v>
      </c>
      <c r="H1745" t="str">
        <f t="shared" si="86"/>
        <v>ORD26001744</v>
      </c>
      <c r="I1745">
        <f>COUNTIFS(PG_Transactions!$AK:$AK,$H1745,PG_Transactions!$E:$E,"CAPTURE",PG_Transactions!$AQ:$AQ,1)</f>
        <v>1</v>
      </c>
      <c r="J1745">
        <f>SUMIFS(PG_Transactions!$G:$G,PG_Transactions!$AK:$AK,$H1745,PG_Transactions!$E:$E,"CAPTURE",PG_Transactions!$AQ:$AQ,1)</f>
        <v>3499</v>
      </c>
      <c r="K1745">
        <f t="shared" si="87"/>
        <v>0</v>
      </c>
      <c r="L1745" t="str">
        <f t="shared" si="88"/>
        <v>Amount Match</v>
      </c>
    </row>
    <row r="1746" spans="1:12" hidden="1" x14ac:dyDescent="0.3">
      <c r="A1746" t="s">
        <v>3493</v>
      </c>
      <c r="B1746" s="1">
        <v>46284</v>
      </c>
      <c r="C1746" t="s">
        <v>3494</v>
      </c>
      <c r="D1746" t="s">
        <v>51</v>
      </c>
      <c r="E1746" t="s">
        <v>9</v>
      </c>
      <c r="F1746">
        <v>2999</v>
      </c>
      <c r="G1746" t="s">
        <v>70</v>
      </c>
      <c r="H1746" t="str">
        <f t="shared" si="86"/>
        <v>ORD26001745</v>
      </c>
      <c r="I1746">
        <f>COUNTIFS(PG_Transactions!$AK:$AK,$H1746,PG_Transactions!$E:$E,"CAPTURE",PG_Transactions!$AQ:$AQ,1)</f>
        <v>1</v>
      </c>
      <c r="J1746">
        <f>SUMIFS(PG_Transactions!$G:$G,PG_Transactions!$AK:$AK,$H1746,PG_Transactions!$E:$E,"CAPTURE",PG_Transactions!$AQ:$AQ,1)</f>
        <v>2999</v>
      </c>
      <c r="K1746">
        <f t="shared" si="87"/>
        <v>0</v>
      </c>
      <c r="L1746" t="str">
        <f t="shared" si="88"/>
        <v>Amount Match</v>
      </c>
    </row>
    <row r="1747" spans="1:12" hidden="1" x14ac:dyDescent="0.3">
      <c r="A1747" t="s">
        <v>3495</v>
      </c>
      <c r="B1747" s="1">
        <v>46294</v>
      </c>
      <c r="C1747" t="s">
        <v>3496</v>
      </c>
      <c r="E1747" t="s">
        <v>17</v>
      </c>
      <c r="F1747">
        <v>999</v>
      </c>
      <c r="G1747" t="s">
        <v>10</v>
      </c>
      <c r="H1747" t="str">
        <f t="shared" si="86"/>
        <v>ORD26001746</v>
      </c>
      <c r="I1747">
        <f>COUNTIFS(PG_Transactions!$AK:$AK,$H1747,PG_Transactions!$E:$E,"CAPTURE",PG_Transactions!$AQ:$AQ,1)</f>
        <v>1</v>
      </c>
      <c r="J1747">
        <f>SUMIFS(PG_Transactions!$G:$G,PG_Transactions!$AK:$AK,$H1747,PG_Transactions!$E:$E,"CAPTURE",PG_Transactions!$AQ:$AQ,1)</f>
        <v>999</v>
      </c>
      <c r="K1747">
        <f t="shared" si="87"/>
        <v>0</v>
      </c>
      <c r="L1747" t="str">
        <f t="shared" si="88"/>
        <v>Amount Match</v>
      </c>
    </row>
    <row r="1748" spans="1:12" hidden="1" x14ac:dyDescent="0.3">
      <c r="A1748" t="s">
        <v>3497</v>
      </c>
      <c r="B1748" s="1">
        <v>46271</v>
      </c>
      <c r="C1748" t="s">
        <v>3498</v>
      </c>
      <c r="D1748" t="s">
        <v>27</v>
      </c>
      <c r="E1748" t="s">
        <v>9</v>
      </c>
      <c r="F1748">
        <v>9997</v>
      </c>
      <c r="G1748" t="s">
        <v>10</v>
      </c>
      <c r="H1748" t="str">
        <f t="shared" si="86"/>
        <v>ORD26001747</v>
      </c>
      <c r="I1748">
        <f>COUNTIFS(PG_Transactions!$AK:$AK,$H1748,PG_Transactions!$E:$E,"CAPTURE",PG_Transactions!$AQ:$AQ,1)</f>
        <v>1</v>
      </c>
      <c r="J1748">
        <f>SUMIFS(PG_Transactions!$G:$G,PG_Transactions!$AK:$AK,$H1748,PG_Transactions!$E:$E,"CAPTURE",PG_Transactions!$AQ:$AQ,1)</f>
        <v>9997</v>
      </c>
      <c r="K1748">
        <f t="shared" si="87"/>
        <v>0</v>
      </c>
      <c r="L1748" t="str">
        <f t="shared" si="88"/>
        <v>Amount Match</v>
      </c>
    </row>
    <row r="1749" spans="1:12" hidden="1" x14ac:dyDescent="0.3">
      <c r="A1749" t="s">
        <v>3499</v>
      </c>
      <c r="B1749" s="1">
        <v>46292</v>
      </c>
      <c r="C1749" t="s">
        <v>3500</v>
      </c>
      <c r="D1749" t="s">
        <v>8</v>
      </c>
      <c r="E1749" t="s">
        <v>44</v>
      </c>
      <c r="F1749">
        <v>2798</v>
      </c>
      <c r="G1749" t="s">
        <v>10</v>
      </c>
      <c r="H1749" t="str">
        <f t="shared" si="86"/>
        <v>ORD26001748</v>
      </c>
      <c r="I1749">
        <f>COUNTIFS(PG_Transactions!$AK:$AK,$H1749,PG_Transactions!$E:$E,"CAPTURE",PG_Transactions!$AQ:$AQ,1)</f>
        <v>1</v>
      </c>
      <c r="J1749">
        <f>SUMIFS(PG_Transactions!$G:$G,PG_Transactions!$AK:$AK,$H1749,PG_Transactions!$E:$E,"CAPTURE",PG_Transactions!$AQ:$AQ,1)</f>
        <v>2798</v>
      </c>
      <c r="K1749">
        <f t="shared" si="87"/>
        <v>0</v>
      </c>
      <c r="L1749" t="str">
        <f t="shared" si="88"/>
        <v>Amount Match</v>
      </c>
    </row>
    <row r="1750" spans="1:12" hidden="1" x14ac:dyDescent="0.3">
      <c r="A1750" t="s">
        <v>3501</v>
      </c>
      <c r="B1750" s="1">
        <v>46280</v>
      </c>
      <c r="C1750" t="s">
        <v>3502</v>
      </c>
      <c r="D1750" t="s">
        <v>38</v>
      </c>
      <c r="E1750" t="s">
        <v>17</v>
      </c>
      <c r="F1750">
        <v>4298</v>
      </c>
      <c r="G1750" t="s">
        <v>10</v>
      </c>
      <c r="H1750" t="str">
        <f t="shared" si="86"/>
        <v>ORD26001749</v>
      </c>
      <c r="I1750">
        <f>COUNTIFS(PG_Transactions!$AK:$AK,$H1750,PG_Transactions!$E:$E,"CAPTURE",PG_Transactions!$AQ:$AQ,1)</f>
        <v>1</v>
      </c>
      <c r="J1750">
        <f>SUMIFS(PG_Transactions!$G:$G,PG_Transactions!$AK:$AK,$H1750,PG_Transactions!$E:$E,"CAPTURE",PG_Transactions!$AQ:$AQ,1)</f>
        <v>4298</v>
      </c>
      <c r="K1750">
        <f t="shared" si="87"/>
        <v>0</v>
      </c>
      <c r="L1750" t="str">
        <f t="shared" si="88"/>
        <v>Amount Match</v>
      </c>
    </row>
    <row r="1751" spans="1:12" hidden="1" x14ac:dyDescent="0.3">
      <c r="A1751" t="s">
        <v>3503</v>
      </c>
      <c r="B1751" s="1">
        <v>46275</v>
      </c>
      <c r="C1751" t="s">
        <v>3504</v>
      </c>
      <c r="D1751" t="s">
        <v>41</v>
      </c>
      <c r="E1751" t="s">
        <v>9</v>
      </c>
      <c r="F1751">
        <v>349</v>
      </c>
      <c r="G1751" t="s">
        <v>10</v>
      </c>
      <c r="H1751" t="str">
        <f t="shared" si="86"/>
        <v>ORD26001750</v>
      </c>
      <c r="I1751">
        <f>COUNTIFS(PG_Transactions!$AK:$AK,$H1751,PG_Transactions!$E:$E,"CAPTURE",PG_Transactions!$AQ:$AQ,1)</f>
        <v>1</v>
      </c>
      <c r="J1751">
        <f>SUMIFS(PG_Transactions!$G:$G,PG_Transactions!$AK:$AK,$H1751,PG_Transactions!$E:$E,"CAPTURE",PG_Transactions!$AQ:$AQ,1)</f>
        <v>349</v>
      </c>
      <c r="K1751">
        <f t="shared" si="87"/>
        <v>0</v>
      </c>
      <c r="L1751" t="str">
        <f t="shared" si="88"/>
        <v>Amount Match</v>
      </c>
    </row>
    <row r="1752" spans="1:12" hidden="1" x14ac:dyDescent="0.3">
      <c r="A1752" t="s">
        <v>3505</v>
      </c>
      <c r="B1752" s="1">
        <v>46266</v>
      </c>
      <c r="C1752" t="s">
        <v>3506</v>
      </c>
      <c r="D1752" t="s">
        <v>16</v>
      </c>
      <c r="E1752" t="s">
        <v>44</v>
      </c>
      <c r="F1752">
        <v>7999</v>
      </c>
      <c r="G1752" t="s">
        <v>70</v>
      </c>
      <c r="H1752" t="str">
        <f t="shared" si="86"/>
        <v>ORD26001751</v>
      </c>
      <c r="I1752">
        <f>COUNTIFS(PG_Transactions!$AK:$AK,$H1752,PG_Transactions!$E:$E,"CAPTURE",PG_Transactions!$AQ:$AQ,1)</f>
        <v>0</v>
      </c>
      <c r="J1752">
        <f>SUMIFS(PG_Transactions!$G:$G,PG_Transactions!$AK:$AK,$H1752,PG_Transactions!$E:$E,"CAPTURE",PG_Transactions!$AQ:$AQ,1)</f>
        <v>0</v>
      </c>
      <c r="K1752">
        <f t="shared" si="87"/>
        <v>-7999</v>
      </c>
      <c r="L1752" t="str">
        <f t="shared" si="88"/>
        <v>No Capture</v>
      </c>
    </row>
    <row r="1753" spans="1:12" hidden="1" x14ac:dyDescent="0.3">
      <c r="A1753" t="s">
        <v>3507</v>
      </c>
      <c r="B1753" s="1">
        <v>46288</v>
      </c>
      <c r="C1753" t="s">
        <v>3508</v>
      </c>
      <c r="D1753" t="s">
        <v>8</v>
      </c>
      <c r="E1753" t="s">
        <v>9</v>
      </c>
      <c r="F1753">
        <v>349</v>
      </c>
      <c r="G1753" t="s">
        <v>10</v>
      </c>
      <c r="H1753" t="str">
        <f t="shared" si="86"/>
        <v>ORD26001752</v>
      </c>
      <c r="I1753">
        <f>COUNTIFS(PG_Transactions!$AK:$AK,$H1753,PG_Transactions!$E:$E,"CAPTURE",PG_Transactions!$AQ:$AQ,1)</f>
        <v>1</v>
      </c>
      <c r="J1753">
        <f>SUMIFS(PG_Transactions!$G:$G,PG_Transactions!$AK:$AK,$H1753,PG_Transactions!$E:$E,"CAPTURE",PG_Transactions!$AQ:$AQ,1)</f>
        <v>349</v>
      </c>
      <c r="K1753">
        <f t="shared" si="87"/>
        <v>0</v>
      </c>
      <c r="L1753" t="str">
        <f t="shared" si="88"/>
        <v>Amount Match</v>
      </c>
    </row>
    <row r="1754" spans="1:12" hidden="1" x14ac:dyDescent="0.3">
      <c r="A1754" t="s">
        <v>3509</v>
      </c>
      <c r="B1754" s="1">
        <v>46283</v>
      </c>
      <c r="C1754" t="s">
        <v>3510</v>
      </c>
      <c r="D1754" t="s">
        <v>16</v>
      </c>
      <c r="E1754" t="s">
        <v>17</v>
      </c>
      <c r="F1754">
        <v>8598</v>
      </c>
      <c r="G1754" t="s">
        <v>10</v>
      </c>
      <c r="H1754" t="str">
        <f t="shared" si="86"/>
        <v>ORD26001753</v>
      </c>
      <c r="I1754">
        <f>COUNTIFS(PG_Transactions!$AK:$AK,$H1754,PG_Transactions!$E:$E,"CAPTURE",PG_Transactions!$AQ:$AQ,1)</f>
        <v>1</v>
      </c>
      <c r="J1754">
        <f>SUMIFS(PG_Transactions!$G:$G,PG_Transactions!$AK:$AK,$H1754,PG_Transactions!$E:$E,"CAPTURE",PG_Transactions!$AQ:$AQ,1)</f>
        <v>8598</v>
      </c>
      <c r="K1754">
        <f t="shared" si="87"/>
        <v>0</v>
      </c>
      <c r="L1754" t="str">
        <f t="shared" si="88"/>
        <v>Amount Match</v>
      </c>
    </row>
    <row r="1755" spans="1:12" hidden="1" x14ac:dyDescent="0.3">
      <c r="A1755" t="s">
        <v>3511</v>
      </c>
      <c r="B1755" s="1">
        <v>46285</v>
      </c>
      <c r="C1755" t="s">
        <v>3512</v>
      </c>
      <c r="D1755" t="s">
        <v>32</v>
      </c>
      <c r="E1755" t="s">
        <v>9</v>
      </c>
      <c r="F1755">
        <v>1799</v>
      </c>
      <c r="G1755" t="s">
        <v>10</v>
      </c>
      <c r="H1755" t="str">
        <f t="shared" si="86"/>
        <v>ORD26001754</v>
      </c>
      <c r="I1755">
        <f>COUNTIFS(PG_Transactions!$AK:$AK,$H1755,PG_Transactions!$E:$E,"CAPTURE",PG_Transactions!$AQ:$AQ,1)</f>
        <v>1</v>
      </c>
      <c r="J1755">
        <f>SUMIFS(PG_Transactions!$G:$G,PG_Transactions!$AK:$AK,$H1755,PG_Transactions!$E:$E,"CAPTURE",PG_Transactions!$AQ:$AQ,1)</f>
        <v>1799</v>
      </c>
      <c r="K1755">
        <f t="shared" si="87"/>
        <v>0</v>
      </c>
      <c r="L1755" t="str">
        <f t="shared" si="88"/>
        <v>Amount Match</v>
      </c>
    </row>
    <row r="1756" spans="1:12" hidden="1" x14ac:dyDescent="0.3">
      <c r="A1756" t="s">
        <v>3513</v>
      </c>
      <c r="B1756" s="1">
        <v>46286</v>
      </c>
      <c r="C1756" t="s">
        <v>3514</v>
      </c>
      <c r="D1756" t="s">
        <v>65</v>
      </c>
      <c r="E1756" t="s">
        <v>9</v>
      </c>
      <c r="F1756">
        <v>299</v>
      </c>
      <c r="G1756" t="s">
        <v>10</v>
      </c>
      <c r="H1756" t="str">
        <f t="shared" si="86"/>
        <v>ORD26001755</v>
      </c>
      <c r="I1756">
        <f>COUNTIFS(PG_Transactions!$AK:$AK,$H1756,PG_Transactions!$E:$E,"CAPTURE",PG_Transactions!$AQ:$AQ,1)</f>
        <v>1</v>
      </c>
      <c r="J1756">
        <f>SUMIFS(PG_Transactions!$G:$G,PG_Transactions!$AK:$AK,$H1756,PG_Transactions!$E:$E,"CAPTURE",PG_Transactions!$AQ:$AQ,1)</f>
        <v>299</v>
      </c>
      <c r="K1756">
        <f t="shared" si="87"/>
        <v>0</v>
      </c>
      <c r="L1756" t="str">
        <f t="shared" si="88"/>
        <v>Amount Match</v>
      </c>
    </row>
    <row r="1757" spans="1:12" hidden="1" x14ac:dyDescent="0.3">
      <c r="A1757" t="s">
        <v>3515</v>
      </c>
      <c r="B1757" s="1">
        <v>46270</v>
      </c>
      <c r="C1757" t="s">
        <v>3516</v>
      </c>
      <c r="D1757" t="s">
        <v>65</v>
      </c>
      <c r="E1757" t="s">
        <v>9</v>
      </c>
      <c r="F1757">
        <v>1799</v>
      </c>
      <c r="G1757" t="s">
        <v>10</v>
      </c>
      <c r="H1757" t="str">
        <f t="shared" si="86"/>
        <v>ORD26001756</v>
      </c>
      <c r="I1757">
        <f>COUNTIFS(PG_Transactions!$AK:$AK,$H1757,PG_Transactions!$E:$E,"CAPTURE",PG_Transactions!$AQ:$AQ,1)</f>
        <v>1</v>
      </c>
      <c r="J1757">
        <f>SUMIFS(PG_Transactions!$G:$G,PG_Transactions!$AK:$AK,$H1757,PG_Transactions!$E:$E,"CAPTURE",PG_Transactions!$AQ:$AQ,1)</f>
        <v>1799</v>
      </c>
      <c r="K1757">
        <f t="shared" si="87"/>
        <v>0</v>
      </c>
      <c r="L1757" t="str">
        <f t="shared" si="88"/>
        <v>Amount Match</v>
      </c>
    </row>
    <row r="1758" spans="1:12" hidden="1" x14ac:dyDescent="0.3">
      <c r="A1758" t="s">
        <v>3517</v>
      </c>
      <c r="B1758" s="1">
        <v>46273</v>
      </c>
      <c r="C1758" t="s">
        <v>3518</v>
      </c>
      <c r="D1758" t="s">
        <v>41</v>
      </c>
      <c r="E1758" t="s">
        <v>44</v>
      </c>
      <c r="F1758">
        <v>5348</v>
      </c>
      <c r="G1758" t="s">
        <v>70</v>
      </c>
      <c r="H1758" t="str">
        <f t="shared" si="86"/>
        <v>ORD26001757</v>
      </c>
      <c r="I1758">
        <f>COUNTIFS(PG_Transactions!$AK:$AK,$H1758,PG_Transactions!$E:$E,"CAPTURE",PG_Transactions!$AQ:$AQ,1)</f>
        <v>0</v>
      </c>
      <c r="J1758">
        <f>SUMIFS(PG_Transactions!$G:$G,PG_Transactions!$AK:$AK,$H1758,PG_Transactions!$E:$E,"CAPTURE",PG_Transactions!$AQ:$AQ,1)</f>
        <v>0</v>
      </c>
      <c r="K1758">
        <f t="shared" si="87"/>
        <v>-5348</v>
      </c>
      <c r="L1758" t="str">
        <f t="shared" si="88"/>
        <v>No Capture</v>
      </c>
    </row>
    <row r="1759" spans="1:12" hidden="1" x14ac:dyDescent="0.3">
      <c r="A1759" t="s">
        <v>3519</v>
      </c>
      <c r="B1759" s="1">
        <v>46268</v>
      </c>
      <c r="C1759" t="s">
        <v>3520</v>
      </c>
      <c r="D1759" t="s">
        <v>24</v>
      </c>
      <c r="E1759" t="s">
        <v>9</v>
      </c>
      <c r="F1759">
        <v>5998</v>
      </c>
      <c r="G1759" t="s">
        <v>10</v>
      </c>
      <c r="H1759" t="str">
        <f t="shared" si="86"/>
        <v>ORD26001758</v>
      </c>
      <c r="I1759">
        <f>COUNTIFS(PG_Transactions!$AK:$AK,$H1759,PG_Transactions!$E:$E,"CAPTURE",PG_Transactions!$AQ:$AQ,1)</f>
        <v>1</v>
      </c>
      <c r="J1759">
        <f>SUMIFS(PG_Transactions!$G:$G,PG_Transactions!$AK:$AK,$H1759,PG_Transactions!$E:$E,"CAPTURE",PG_Transactions!$AQ:$AQ,1)</f>
        <v>5998</v>
      </c>
      <c r="K1759">
        <f t="shared" si="87"/>
        <v>0</v>
      </c>
      <c r="L1759" t="str">
        <f t="shared" si="88"/>
        <v>Amount Match</v>
      </c>
    </row>
    <row r="1760" spans="1:12" hidden="1" x14ac:dyDescent="0.3">
      <c r="A1760" t="s">
        <v>3521</v>
      </c>
      <c r="B1760" s="1">
        <v>46270</v>
      </c>
      <c r="C1760" t="s">
        <v>3522</v>
      </c>
      <c r="D1760" t="s">
        <v>13</v>
      </c>
      <c r="E1760" t="s">
        <v>9</v>
      </c>
      <c r="F1760">
        <v>3499</v>
      </c>
      <c r="G1760" t="s">
        <v>10</v>
      </c>
      <c r="H1760" t="str">
        <f t="shared" si="86"/>
        <v>ORD26001759</v>
      </c>
      <c r="I1760">
        <f>COUNTIFS(PG_Transactions!$AK:$AK,$H1760,PG_Transactions!$E:$E,"CAPTURE",PG_Transactions!$AQ:$AQ,1)</f>
        <v>1</v>
      </c>
      <c r="J1760">
        <f>SUMIFS(PG_Transactions!$G:$G,PG_Transactions!$AK:$AK,$H1760,PG_Transactions!$E:$E,"CAPTURE",PG_Transactions!$AQ:$AQ,1)</f>
        <v>3499</v>
      </c>
      <c r="K1760">
        <f t="shared" si="87"/>
        <v>0</v>
      </c>
      <c r="L1760" t="str">
        <f t="shared" si="88"/>
        <v>Amount Match</v>
      </c>
    </row>
    <row r="1761" spans="1:12" hidden="1" x14ac:dyDescent="0.3">
      <c r="A1761" t="s">
        <v>3523</v>
      </c>
      <c r="B1761" s="1">
        <v>46286</v>
      </c>
      <c r="C1761" t="s">
        <v>3524</v>
      </c>
      <c r="D1761" t="s">
        <v>65</v>
      </c>
      <c r="E1761" t="s">
        <v>17</v>
      </c>
      <c r="F1761">
        <v>1299</v>
      </c>
      <c r="G1761" t="s">
        <v>10</v>
      </c>
      <c r="H1761" t="str">
        <f t="shared" si="86"/>
        <v>ORD26001760</v>
      </c>
      <c r="I1761">
        <f>COUNTIFS(PG_Transactions!$AK:$AK,$H1761,PG_Transactions!$E:$E,"CAPTURE",PG_Transactions!$AQ:$AQ,1)</f>
        <v>1</v>
      </c>
      <c r="J1761">
        <f>SUMIFS(PG_Transactions!$G:$G,PG_Transactions!$AK:$AK,$H1761,PG_Transactions!$E:$E,"CAPTURE",PG_Transactions!$AQ:$AQ,1)</f>
        <v>1299</v>
      </c>
      <c r="K1761">
        <f t="shared" si="87"/>
        <v>0</v>
      </c>
      <c r="L1761" t="str">
        <f t="shared" si="88"/>
        <v>Amount Match</v>
      </c>
    </row>
    <row r="1762" spans="1:12" hidden="1" x14ac:dyDescent="0.3">
      <c r="A1762" t="s">
        <v>3525</v>
      </c>
      <c r="B1762" s="1">
        <v>46295</v>
      </c>
      <c r="C1762" t="s">
        <v>3526</v>
      </c>
      <c r="D1762" t="s">
        <v>27</v>
      </c>
      <c r="E1762" t="s">
        <v>33</v>
      </c>
      <c r="F1762">
        <v>299</v>
      </c>
      <c r="G1762" t="s">
        <v>10</v>
      </c>
      <c r="H1762" t="str">
        <f t="shared" si="86"/>
        <v>ORD26001761</v>
      </c>
      <c r="I1762">
        <f>COUNTIFS(PG_Transactions!$AK:$AK,$H1762,PG_Transactions!$E:$E,"CAPTURE",PG_Transactions!$AQ:$AQ,1)</f>
        <v>1</v>
      </c>
      <c r="J1762">
        <f>SUMIFS(PG_Transactions!$G:$G,PG_Transactions!$AK:$AK,$H1762,PG_Transactions!$E:$E,"CAPTURE",PG_Transactions!$AQ:$AQ,1)</f>
        <v>299</v>
      </c>
      <c r="K1762">
        <f t="shared" si="87"/>
        <v>0</v>
      </c>
      <c r="L1762" t="str">
        <f t="shared" si="88"/>
        <v>Amount Match</v>
      </c>
    </row>
    <row r="1763" spans="1:12" hidden="1" x14ac:dyDescent="0.3">
      <c r="A1763" t="s">
        <v>3527</v>
      </c>
      <c r="B1763" s="1">
        <v>46293</v>
      </c>
      <c r="C1763" t="s">
        <v>3528</v>
      </c>
      <c r="D1763" t="s">
        <v>16</v>
      </c>
      <c r="E1763" t="s">
        <v>17</v>
      </c>
      <c r="F1763">
        <v>5998</v>
      </c>
      <c r="G1763" t="s">
        <v>10</v>
      </c>
      <c r="H1763" t="str">
        <f t="shared" si="86"/>
        <v>ORD26001762</v>
      </c>
      <c r="I1763">
        <f>COUNTIFS(PG_Transactions!$AK:$AK,$H1763,PG_Transactions!$E:$E,"CAPTURE",PG_Transactions!$AQ:$AQ,1)</f>
        <v>1</v>
      </c>
      <c r="J1763">
        <f>SUMIFS(PG_Transactions!$G:$G,PG_Transactions!$AK:$AK,$H1763,PG_Transactions!$E:$E,"CAPTURE",PG_Transactions!$AQ:$AQ,1)</f>
        <v>5998</v>
      </c>
      <c r="K1763">
        <f t="shared" si="87"/>
        <v>0</v>
      </c>
      <c r="L1763" t="str">
        <f t="shared" si="88"/>
        <v>Amount Match</v>
      </c>
    </row>
    <row r="1764" spans="1:12" hidden="1" x14ac:dyDescent="0.3">
      <c r="A1764" t="s">
        <v>3529</v>
      </c>
      <c r="B1764" s="1">
        <v>46290</v>
      </c>
      <c r="C1764" t="s">
        <v>3530</v>
      </c>
      <c r="D1764" t="s">
        <v>8</v>
      </c>
      <c r="E1764" t="s">
        <v>9</v>
      </c>
      <c r="F1764">
        <v>3998</v>
      </c>
      <c r="G1764" t="s">
        <v>10</v>
      </c>
      <c r="H1764" t="str">
        <f t="shared" si="86"/>
        <v>ORD26001763</v>
      </c>
      <c r="I1764">
        <f>COUNTIFS(PG_Transactions!$AK:$AK,$H1764,PG_Transactions!$E:$E,"CAPTURE",PG_Transactions!$AQ:$AQ,1)</f>
        <v>1</v>
      </c>
      <c r="J1764">
        <f>SUMIFS(PG_Transactions!$G:$G,PG_Transactions!$AK:$AK,$H1764,PG_Transactions!$E:$E,"CAPTURE",PG_Transactions!$AQ:$AQ,1)</f>
        <v>3998</v>
      </c>
      <c r="K1764">
        <f t="shared" si="87"/>
        <v>0</v>
      </c>
      <c r="L1764" t="str">
        <f t="shared" si="88"/>
        <v>Amount Match</v>
      </c>
    </row>
    <row r="1765" spans="1:12" hidden="1" x14ac:dyDescent="0.3">
      <c r="A1765" t="s">
        <v>3531</v>
      </c>
      <c r="B1765" s="1">
        <v>46280</v>
      </c>
      <c r="C1765" t="s">
        <v>3532</v>
      </c>
      <c r="D1765" t="s">
        <v>41</v>
      </c>
      <c r="E1765" t="s">
        <v>9</v>
      </c>
      <c r="F1765">
        <v>2499</v>
      </c>
      <c r="G1765" t="s">
        <v>56</v>
      </c>
      <c r="H1765" t="str">
        <f t="shared" si="86"/>
        <v>ORD26001764</v>
      </c>
      <c r="I1765">
        <f>COUNTIFS(PG_Transactions!$AK:$AK,$H1765,PG_Transactions!$E:$E,"CAPTURE",PG_Transactions!$AQ:$AQ,1)</f>
        <v>1</v>
      </c>
      <c r="J1765">
        <f>SUMIFS(PG_Transactions!$G:$G,PG_Transactions!$AK:$AK,$H1765,PG_Transactions!$E:$E,"CAPTURE",PG_Transactions!$AQ:$AQ,1)</f>
        <v>2499</v>
      </c>
      <c r="K1765">
        <f t="shared" si="87"/>
        <v>0</v>
      </c>
      <c r="L1765" t="str">
        <f t="shared" si="88"/>
        <v>Amount Match</v>
      </c>
    </row>
    <row r="1766" spans="1:12" hidden="1" x14ac:dyDescent="0.3">
      <c r="A1766" t="s">
        <v>3533</v>
      </c>
      <c r="B1766" s="1">
        <v>46279</v>
      </c>
      <c r="C1766" t="s">
        <v>3534</v>
      </c>
      <c r="D1766" t="s">
        <v>16</v>
      </c>
      <c r="E1766" t="s">
        <v>17</v>
      </c>
      <c r="F1766">
        <v>599</v>
      </c>
      <c r="G1766" t="s">
        <v>10</v>
      </c>
      <c r="H1766" t="str">
        <f t="shared" si="86"/>
        <v>ORD26001765</v>
      </c>
      <c r="I1766">
        <f>COUNTIFS(PG_Transactions!$AK:$AK,$H1766,PG_Transactions!$E:$E,"CAPTURE",PG_Transactions!$AQ:$AQ,1)</f>
        <v>1</v>
      </c>
      <c r="J1766">
        <f>SUMIFS(PG_Transactions!$G:$G,PG_Transactions!$AK:$AK,$H1766,PG_Transactions!$E:$E,"CAPTURE",PG_Transactions!$AQ:$AQ,1)</f>
        <v>599</v>
      </c>
      <c r="K1766">
        <f t="shared" si="87"/>
        <v>0</v>
      </c>
      <c r="L1766" t="str">
        <f t="shared" si="88"/>
        <v>Amount Match</v>
      </c>
    </row>
    <row r="1767" spans="1:12" hidden="1" x14ac:dyDescent="0.3">
      <c r="A1767" t="s">
        <v>3535</v>
      </c>
      <c r="B1767" s="1">
        <v>46289</v>
      </c>
      <c r="C1767" t="s">
        <v>3536</v>
      </c>
      <c r="D1767" t="s">
        <v>65</v>
      </c>
      <c r="E1767" t="s">
        <v>9</v>
      </c>
      <c r="F1767">
        <v>2798</v>
      </c>
      <c r="G1767" t="s">
        <v>56</v>
      </c>
      <c r="H1767" t="str">
        <f t="shared" si="86"/>
        <v>ORD26001766</v>
      </c>
      <c r="I1767">
        <f>COUNTIFS(PG_Transactions!$AK:$AK,$H1767,PG_Transactions!$E:$E,"CAPTURE",PG_Transactions!$AQ:$AQ,1)</f>
        <v>1</v>
      </c>
      <c r="J1767">
        <f>SUMIFS(PG_Transactions!$G:$G,PG_Transactions!$AK:$AK,$H1767,PG_Transactions!$E:$E,"CAPTURE",PG_Transactions!$AQ:$AQ,1)</f>
        <v>2798</v>
      </c>
      <c r="K1767">
        <f t="shared" si="87"/>
        <v>0</v>
      </c>
      <c r="L1767" t="str">
        <f t="shared" si="88"/>
        <v>Amount Match</v>
      </c>
    </row>
    <row r="1768" spans="1:12" hidden="1" x14ac:dyDescent="0.3">
      <c r="A1768" t="s">
        <v>3537</v>
      </c>
      <c r="B1768" s="1">
        <v>46268</v>
      </c>
      <c r="C1768" t="s">
        <v>3538</v>
      </c>
      <c r="E1768" t="s">
        <v>9</v>
      </c>
      <c r="F1768">
        <v>499</v>
      </c>
      <c r="G1768" t="s">
        <v>10</v>
      </c>
      <c r="H1768" t="str">
        <f t="shared" si="86"/>
        <v>ORD26001767</v>
      </c>
      <c r="I1768">
        <f>COUNTIFS(PG_Transactions!$AK:$AK,$H1768,PG_Transactions!$E:$E,"CAPTURE",PG_Transactions!$AQ:$AQ,1)</f>
        <v>1</v>
      </c>
      <c r="J1768">
        <f>SUMIFS(PG_Transactions!$G:$G,PG_Transactions!$AK:$AK,$H1768,PG_Transactions!$E:$E,"CAPTURE",PG_Transactions!$AQ:$AQ,1)</f>
        <v>499</v>
      </c>
      <c r="K1768">
        <f t="shared" si="87"/>
        <v>0</v>
      </c>
      <c r="L1768" t="str">
        <f t="shared" si="88"/>
        <v>Amount Match</v>
      </c>
    </row>
    <row r="1769" spans="1:12" hidden="1" x14ac:dyDescent="0.3">
      <c r="A1769" t="s">
        <v>3539</v>
      </c>
      <c r="B1769" s="1">
        <v>46285</v>
      </c>
      <c r="C1769" t="s">
        <v>3540</v>
      </c>
      <c r="D1769" t="s">
        <v>8</v>
      </c>
      <c r="E1769" t="s">
        <v>9</v>
      </c>
      <c r="F1769">
        <v>1897</v>
      </c>
      <c r="G1769" t="s">
        <v>10</v>
      </c>
      <c r="H1769" t="str">
        <f t="shared" si="86"/>
        <v>ORD26001768</v>
      </c>
      <c r="I1769">
        <f>COUNTIFS(PG_Transactions!$AK:$AK,$H1769,PG_Transactions!$E:$E,"CAPTURE",PG_Transactions!$AQ:$AQ,1)</f>
        <v>1</v>
      </c>
      <c r="J1769">
        <f>SUMIFS(PG_Transactions!$G:$G,PG_Transactions!$AK:$AK,$H1769,PG_Transactions!$E:$E,"CAPTURE",PG_Transactions!$AQ:$AQ,1)</f>
        <v>1897</v>
      </c>
      <c r="K1769">
        <f t="shared" si="87"/>
        <v>0</v>
      </c>
      <c r="L1769" t="str">
        <f t="shared" si="88"/>
        <v>Amount Match</v>
      </c>
    </row>
    <row r="1770" spans="1:12" hidden="1" x14ac:dyDescent="0.3">
      <c r="A1770" t="s">
        <v>3541</v>
      </c>
      <c r="B1770" s="1">
        <v>46268</v>
      </c>
      <c r="C1770" t="s">
        <v>3542</v>
      </c>
      <c r="D1770" t="s">
        <v>13</v>
      </c>
      <c r="E1770" t="s">
        <v>17</v>
      </c>
      <c r="F1770">
        <v>1799</v>
      </c>
      <c r="G1770" t="s">
        <v>10</v>
      </c>
      <c r="H1770" t="str">
        <f t="shared" si="86"/>
        <v>ORD26001769</v>
      </c>
      <c r="I1770">
        <f>COUNTIFS(PG_Transactions!$AK:$AK,$H1770,PG_Transactions!$E:$E,"CAPTURE",PG_Transactions!$AQ:$AQ,1)</f>
        <v>1</v>
      </c>
      <c r="J1770">
        <f>SUMIFS(PG_Transactions!$G:$G,PG_Transactions!$AK:$AK,$H1770,PG_Transactions!$E:$E,"CAPTURE",PG_Transactions!$AQ:$AQ,1)</f>
        <v>1799</v>
      </c>
      <c r="K1770">
        <f t="shared" si="87"/>
        <v>0</v>
      </c>
      <c r="L1770" t="str">
        <f t="shared" si="88"/>
        <v>Amount Match</v>
      </c>
    </row>
    <row r="1771" spans="1:12" hidden="1" x14ac:dyDescent="0.3">
      <c r="A1771" t="s">
        <v>3543</v>
      </c>
      <c r="B1771" s="1">
        <v>46280</v>
      </c>
      <c r="C1771" t="s">
        <v>3544</v>
      </c>
      <c r="D1771" t="s">
        <v>38</v>
      </c>
      <c r="E1771" t="s">
        <v>33</v>
      </c>
      <c r="F1771">
        <v>6797</v>
      </c>
      <c r="G1771" t="s">
        <v>10</v>
      </c>
      <c r="H1771" t="str">
        <f t="shared" si="86"/>
        <v>ORD26001770</v>
      </c>
      <c r="I1771">
        <f>COUNTIFS(PG_Transactions!$AK:$AK,$H1771,PG_Transactions!$E:$E,"CAPTURE",PG_Transactions!$AQ:$AQ,1)</f>
        <v>1</v>
      </c>
      <c r="J1771">
        <f>SUMIFS(PG_Transactions!$G:$G,PG_Transactions!$AK:$AK,$H1771,PG_Transactions!$E:$E,"CAPTURE",PG_Transactions!$AQ:$AQ,1)</f>
        <v>6797</v>
      </c>
      <c r="K1771">
        <f t="shared" si="87"/>
        <v>0</v>
      </c>
      <c r="L1771" t="str">
        <f t="shared" si="88"/>
        <v>Amount Match</v>
      </c>
    </row>
    <row r="1772" spans="1:12" hidden="1" x14ac:dyDescent="0.3">
      <c r="A1772" t="s">
        <v>3545</v>
      </c>
      <c r="B1772" s="1">
        <v>46294</v>
      </c>
      <c r="C1772" t="s">
        <v>3546</v>
      </c>
      <c r="D1772" t="s">
        <v>41</v>
      </c>
      <c r="E1772" t="s">
        <v>9</v>
      </c>
      <c r="F1772">
        <v>999</v>
      </c>
      <c r="G1772" t="s">
        <v>10</v>
      </c>
      <c r="H1772" t="str">
        <f t="shared" si="86"/>
        <v>ORD26001771</v>
      </c>
      <c r="I1772">
        <f>COUNTIFS(PG_Transactions!$AK:$AK,$H1772,PG_Transactions!$E:$E,"CAPTURE",PG_Transactions!$AQ:$AQ,1)</f>
        <v>1</v>
      </c>
      <c r="J1772">
        <f>SUMIFS(PG_Transactions!$G:$G,PG_Transactions!$AK:$AK,$H1772,PG_Transactions!$E:$E,"CAPTURE",PG_Transactions!$AQ:$AQ,1)</f>
        <v>999</v>
      </c>
      <c r="K1772">
        <f t="shared" si="87"/>
        <v>0</v>
      </c>
      <c r="L1772" t="str">
        <f t="shared" si="88"/>
        <v>Amount Match</v>
      </c>
    </row>
    <row r="1773" spans="1:12" hidden="1" x14ac:dyDescent="0.3">
      <c r="A1773" t="s">
        <v>3547</v>
      </c>
      <c r="B1773" s="1">
        <v>46294</v>
      </c>
      <c r="C1773" t="s">
        <v>3548</v>
      </c>
      <c r="D1773" t="s">
        <v>38</v>
      </c>
      <c r="E1773" t="s">
        <v>9</v>
      </c>
      <c r="F1773">
        <v>5998</v>
      </c>
      <c r="G1773" t="s">
        <v>10</v>
      </c>
      <c r="H1773" t="str">
        <f t="shared" si="86"/>
        <v>ORD26001772</v>
      </c>
      <c r="I1773">
        <f>COUNTIFS(PG_Transactions!$AK:$AK,$H1773,PG_Transactions!$E:$E,"CAPTURE",PG_Transactions!$AQ:$AQ,1)</f>
        <v>1</v>
      </c>
      <c r="J1773">
        <f>SUMIFS(PG_Transactions!$G:$G,PG_Transactions!$AK:$AK,$H1773,PG_Transactions!$E:$E,"CAPTURE",PG_Transactions!$AQ:$AQ,1)</f>
        <v>5998</v>
      </c>
      <c r="K1773">
        <f t="shared" si="87"/>
        <v>0</v>
      </c>
      <c r="L1773" t="str">
        <f t="shared" si="88"/>
        <v>Amount Match</v>
      </c>
    </row>
    <row r="1774" spans="1:12" hidden="1" x14ac:dyDescent="0.3">
      <c r="A1774" t="s">
        <v>3549</v>
      </c>
      <c r="B1774" s="1">
        <v>46273</v>
      </c>
      <c r="C1774" t="s">
        <v>3550</v>
      </c>
      <c r="D1774" t="s">
        <v>65</v>
      </c>
      <c r="E1774" t="s">
        <v>9</v>
      </c>
      <c r="F1774">
        <v>3499</v>
      </c>
      <c r="G1774" t="s">
        <v>10</v>
      </c>
      <c r="H1774" t="str">
        <f t="shared" si="86"/>
        <v>ORD26001773</v>
      </c>
      <c r="I1774">
        <f>COUNTIFS(PG_Transactions!$AK:$AK,$H1774,PG_Transactions!$E:$E,"CAPTURE",PG_Transactions!$AQ:$AQ,1)</f>
        <v>1</v>
      </c>
      <c r="J1774">
        <f>SUMIFS(PG_Transactions!$G:$G,PG_Transactions!$AK:$AK,$H1774,PG_Transactions!$E:$E,"CAPTURE",PG_Transactions!$AQ:$AQ,1)</f>
        <v>3499</v>
      </c>
      <c r="K1774">
        <f t="shared" si="87"/>
        <v>0</v>
      </c>
      <c r="L1774" t="str">
        <f t="shared" si="88"/>
        <v>Amount Match</v>
      </c>
    </row>
    <row r="1775" spans="1:12" hidden="1" x14ac:dyDescent="0.3">
      <c r="A1775" t="s">
        <v>3551</v>
      </c>
      <c r="B1775" s="1">
        <v>46273</v>
      </c>
      <c r="C1775" t="s">
        <v>3552</v>
      </c>
      <c r="D1775" t="s">
        <v>65</v>
      </c>
      <c r="E1775" t="s">
        <v>9</v>
      </c>
      <c r="F1775">
        <v>9497</v>
      </c>
      <c r="G1775" t="s">
        <v>10</v>
      </c>
      <c r="H1775" t="str">
        <f t="shared" si="86"/>
        <v>ORD26001774</v>
      </c>
      <c r="I1775">
        <f>COUNTIFS(PG_Transactions!$AK:$AK,$H1775,PG_Transactions!$E:$E,"CAPTURE",PG_Transactions!$AQ:$AQ,1)</f>
        <v>1</v>
      </c>
      <c r="J1775">
        <f>SUMIFS(PG_Transactions!$G:$G,PG_Transactions!$AK:$AK,$H1775,PG_Transactions!$E:$E,"CAPTURE",PG_Transactions!$AQ:$AQ,1)</f>
        <v>9497</v>
      </c>
      <c r="K1775">
        <f t="shared" si="87"/>
        <v>0</v>
      </c>
      <c r="L1775" t="str">
        <f t="shared" si="88"/>
        <v>Amount Match</v>
      </c>
    </row>
    <row r="1776" spans="1:12" hidden="1" x14ac:dyDescent="0.3">
      <c r="A1776" t="s">
        <v>3553</v>
      </c>
      <c r="B1776" s="1">
        <v>46274</v>
      </c>
      <c r="C1776" t="s">
        <v>3554</v>
      </c>
      <c r="D1776" t="s">
        <v>65</v>
      </c>
      <c r="E1776" t="s">
        <v>33</v>
      </c>
      <c r="F1776">
        <v>2499</v>
      </c>
      <c r="G1776" t="s">
        <v>10</v>
      </c>
      <c r="H1776" t="str">
        <f t="shared" si="86"/>
        <v>ORD26001775</v>
      </c>
      <c r="I1776">
        <f>COUNTIFS(PG_Transactions!$AK:$AK,$H1776,PG_Transactions!$E:$E,"CAPTURE",PG_Transactions!$AQ:$AQ,1)</f>
        <v>1</v>
      </c>
      <c r="J1776">
        <f>SUMIFS(PG_Transactions!$G:$G,PG_Transactions!$AK:$AK,$H1776,PG_Transactions!$E:$E,"CAPTURE",PG_Transactions!$AQ:$AQ,1)</f>
        <v>2499</v>
      </c>
      <c r="K1776">
        <f t="shared" si="87"/>
        <v>0</v>
      </c>
      <c r="L1776" t="str">
        <f t="shared" si="88"/>
        <v>Amount Match</v>
      </c>
    </row>
    <row r="1777" spans="1:12" hidden="1" x14ac:dyDescent="0.3">
      <c r="A1777" t="s">
        <v>3555</v>
      </c>
      <c r="B1777" s="1">
        <v>46274</v>
      </c>
      <c r="C1777" t="s">
        <v>3556</v>
      </c>
      <c r="D1777" t="s">
        <v>65</v>
      </c>
      <c r="E1777" t="s">
        <v>9</v>
      </c>
      <c r="F1777">
        <v>2798</v>
      </c>
      <c r="G1777" t="s">
        <v>10</v>
      </c>
      <c r="H1777" t="str">
        <f t="shared" si="86"/>
        <v>ORD26001776</v>
      </c>
      <c r="I1777">
        <f>COUNTIFS(PG_Transactions!$AK:$AK,$H1777,PG_Transactions!$E:$E,"CAPTURE",PG_Transactions!$AQ:$AQ,1)</f>
        <v>1</v>
      </c>
      <c r="J1777">
        <f>SUMIFS(PG_Transactions!$G:$G,PG_Transactions!$AK:$AK,$H1777,PG_Transactions!$E:$E,"CAPTURE",PG_Transactions!$AQ:$AQ,1)</f>
        <v>2798</v>
      </c>
      <c r="K1777">
        <f t="shared" si="87"/>
        <v>0</v>
      </c>
      <c r="L1777" t="str">
        <f t="shared" si="88"/>
        <v>Amount Match</v>
      </c>
    </row>
    <row r="1778" spans="1:12" hidden="1" x14ac:dyDescent="0.3">
      <c r="A1778" t="s">
        <v>3557</v>
      </c>
      <c r="B1778" s="1">
        <v>46273</v>
      </c>
      <c r="C1778" t="s">
        <v>3558</v>
      </c>
      <c r="D1778" t="s">
        <v>32</v>
      </c>
      <c r="E1778" t="s">
        <v>9</v>
      </c>
      <c r="F1778">
        <v>1299</v>
      </c>
      <c r="G1778" t="s">
        <v>10</v>
      </c>
      <c r="H1778" t="str">
        <f t="shared" si="86"/>
        <v>ORD26001777</v>
      </c>
      <c r="I1778">
        <f>COUNTIFS(PG_Transactions!$AK:$AK,$H1778,PG_Transactions!$E:$E,"CAPTURE",PG_Transactions!$AQ:$AQ,1)</f>
        <v>1</v>
      </c>
      <c r="J1778">
        <f>SUMIFS(PG_Transactions!$G:$G,PG_Transactions!$AK:$AK,$H1778,PG_Transactions!$E:$E,"CAPTURE",PG_Transactions!$AQ:$AQ,1)</f>
        <v>1299</v>
      </c>
      <c r="K1778">
        <f t="shared" si="87"/>
        <v>0</v>
      </c>
      <c r="L1778" t="str">
        <f t="shared" si="88"/>
        <v>Amount Match</v>
      </c>
    </row>
    <row r="1779" spans="1:12" hidden="1" x14ac:dyDescent="0.3">
      <c r="A1779" t="s">
        <v>3559</v>
      </c>
      <c r="B1779" s="1">
        <v>46267</v>
      </c>
      <c r="C1779" t="s">
        <v>3560</v>
      </c>
      <c r="D1779" t="s">
        <v>32</v>
      </c>
      <c r="E1779" t="s">
        <v>44</v>
      </c>
      <c r="F1779">
        <v>5998</v>
      </c>
      <c r="G1779" t="s">
        <v>70</v>
      </c>
      <c r="H1779" t="str">
        <f t="shared" si="86"/>
        <v>ORD26001778</v>
      </c>
      <c r="I1779">
        <f>COUNTIFS(PG_Transactions!$AK:$AK,$H1779,PG_Transactions!$E:$E,"CAPTURE",PG_Transactions!$AQ:$AQ,1)</f>
        <v>0</v>
      </c>
      <c r="J1779">
        <f>SUMIFS(PG_Transactions!$G:$G,PG_Transactions!$AK:$AK,$H1779,PG_Transactions!$E:$E,"CAPTURE",PG_Transactions!$AQ:$AQ,1)</f>
        <v>0</v>
      </c>
      <c r="K1779">
        <f t="shared" si="87"/>
        <v>-5998</v>
      </c>
      <c r="L1779" t="str">
        <f t="shared" si="88"/>
        <v>No Capture</v>
      </c>
    </row>
    <row r="1780" spans="1:12" hidden="1" x14ac:dyDescent="0.3">
      <c r="A1780" t="s">
        <v>3561</v>
      </c>
      <c r="B1780" s="1">
        <v>46291</v>
      </c>
      <c r="C1780" t="s">
        <v>3562</v>
      </c>
      <c r="D1780" t="s">
        <v>16</v>
      </c>
      <c r="E1780" t="s">
        <v>17</v>
      </c>
      <c r="F1780">
        <v>5598</v>
      </c>
      <c r="G1780" t="s">
        <v>10</v>
      </c>
      <c r="H1780" t="str">
        <f t="shared" si="86"/>
        <v>ORD26001779</v>
      </c>
      <c r="I1780">
        <f>COUNTIFS(PG_Transactions!$AK:$AK,$H1780,PG_Transactions!$E:$E,"CAPTURE",PG_Transactions!$AQ:$AQ,1)</f>
        <v>1</v>
      </c>
      <c r="J1780">
        <f>SUMIFS(PG_Transactions!$G:$G,PG_Transactions!$AK:$AK,$H1780,PG_Transactions!$E:$E,"CAPTURE",PG_Transactions!$AQ:$AQ,1)</f>
        <v>5598</v>
      </c>
      <c r="K1780">
        <f t="shared" si="87"/>
        <v>0</v>
      </c>
      <c r="L1780" t="str">
        <f t="shared" si="88"/>
        <v>Amount Match</v>
      </c>
    </row>
    <row r="1781" spans="1:12" hidden="1" x14ac:dyDescent="0.3">
      <c r="A1781" t="s">
        <v>3563</v>
      </c>
      <c r="B1781" s="1">
        <v>46293</v>
      </c>
      <c r="C1781" t="s">
        <v>3564</v>
      </c>
      <c r="D1781" t="s">
        <v>38</v>
      </c>
      <c r="E1781" t="s">
        <v>17</v>
      </c>
      <c r="F1781">
        <v>8498</v>
      </c>
      <c r="G1781" t="s">
        <v>105</v>
      </c>
      <c r="H1781" t="str">
        <f t="shared" si="86"/>
        <v>ORD26001780</v>
      </c>
      <c r="I1781">
        <f>COUNTIFS(PG_Transactions!$AK:$AK,$H1781,PG_Transactions!$E:$E,"CAPTURE",PG_Transactions!$AQ:$AQ,1)</f>
        <v>0</v>
      </c>
      <c r="J1781">
        <f>SUMIFS(PG_Transactions!$G:$G,PG_Transactions!$AK:$AK,$H1781,PG_Transactions!$E:$E,"CAPTURE",PG_Transactions!$AQ:$AQ,1)</f>
        <v>0</v>
      </c>
      <c r="K1781">
        <f t="shared" si="87"/>
        <v>-8498</v>
      </c>
      <c r="L1781" t="str">
        <f t="shared" si="88"/>
        <v>No Capture</v>
      </c>
    </row>
    <row r="1782" spans="1:12" hidden="1" x14ac:dyDescent="0.3">
      <c r="A1782" t="s">
        <v>3565</v>
      </c>
      <c r="B1782" s="1">
        <v>46278</v>
      </c>
      <c r="C1782" t="s">
        <v>2099</v>
      </c>
      <c r="D1782" t="s">
        <v>27</v>
      </c>
      <c r="E1782" t="s">
        <v>9</v>
      </c>
      <c r="F1782">
        <v>11797</v>
      </c>
      <c r="G1782" t="s">
        <v>56</v>
      </c>
      <c r="H1782" t="str">
        <f t="shared" si="86"/>
        <v>ORD26001781</v>
      </c>
      <c r="I1782">
        <f>COUNTIFS(PG_Transactions!$AK:$AK,$H1782,PG_Transactions!$E:$E,"CAPTURE",PG_Transactions!$AQ:$AQ,1)</f>
        <v>1</v>
      </c>
      <c r="J1782">
        <f>SUMIFS(PG_Transactions!$G:$G,PG_Transactions!$AK:$AK,$H1782,PG_Transactions!$E:$E,"CAPTURE",PG_Transactions!$AQ:$AQ,1)</f>
        <v>11797</v>
      </c>
      <c r="K1782">
        <f t="shared" si="87"/>
        <v>0</v>
      </c>
      <c r="L1782" t="str">
        <f t="shared" si="88"/>
        <v>Amount Match</v>
      </c>
    </row>
    <row r="1783" spans="1:12" hidden="1" x14ac:dyDescent="0.3">
      <c r="A1783" t="s">
        <v>3566</v>
      </c>
      <c r="B1783" s="1">
        <v>46289</v>
      </c>
      <c r="C1783" t="s">
        <v>3567</v>
      </c>
      <c r="D1783" t="s">
        <v>13</v>
      </c>
      <c r="E1783" t="s">
        <v>44</v>
      </c>
      <c r="F1783">
        <v>6798</v>
      </c>
      <c r="G1783" t="s">
        <v>10</v>
      </c>
      <c r="H1783" t="str">
        <f t="shared" si="86"/>
        <v>ORD26001782</v>
      </c>
      <c r="I1783">
        <f>COUNTIFS(PG_Transactions!$AK:$AK,$H1783,PG_Transactions!$E:$E,"CAPTURE",PG_Transactions!$AQ:$AQ,1)</f>
        <v>1</v>
      </c>
      <c r="J1783">
        <f>SUMIFS(PG_Transactions!$G:$G,PG_Transactions!$AK:$AK,$H1783,PG_Transactions!$E:$E,"CAPTURE",PG_Transactions!$AQ:$AQ,1)</f>
        <v>6798</v>
      </c>
      <c r="K1783">
        <f t="shared" si="87"/>
        <v>0</v>
      </c>
      <c r="L1783" t="str">
        <f t="shared" si="88"/>
        <v>Amount Match</v>
      </c>
    </row>
    <row r="1784" spans="1:12" hidden="1" x14ac:dyDescent="0.3">
      <c r="A1784" t="s">
        <v>3568</v>
      </c>
      <c r="B1784" s="1">
        <v>46270</v>
      </c>
      <c r="C1784" t="s">
        <v>3569</v>
      </c>
      <c r="D1784" t="s">
        <v>13</v>
      </c>
      <c r="E1784" t="s">
        <v>44</v>
      </c>
      <c r="F1784">
        <v>799</v>
      </c>
      <c r="G1784" t="s">
        <v>10</v>
      </c>
      <c r="H1784" t="str">
        <f t="shared" si="86"/>
        <v>ORD26001783</v>
      </c>
      <c r="I1784">
        <f>COUNTIFS(PG_Transactions!$AK:$AK,$H1784,PG_Transactions!$E:$E,"CAPTURE",PG_Transactions!$AQ:$AQ,1)</f>
        <v>1</v>
      </c>
      <c r="J1784">
        <f>SUMIFS(PG_Transactions!$G:$G,PG_Transactions!$AK:$AK,$H1784,PG_Transactions!$E:$E,"CAPTURE",PG_Transactions!$AQ:$AQ,1)</f>
        <v>799</v>
      </c>
      <c r="K1784">
        <f t="shared" si="87"/>
        <v>0</v>
      </c>
      <c r="L1784" t="str">
        <f t="shared" si="88"/>
        <v>Amount Match</v>
      </c>
    </row>
    <row r="1785" spans="1:12" hidden="1" x14ac:dyDescent="0.3">
      <c r="A1785" t="s">
        <v>3570</v>
      </c>
      <c r="B1785" s="1">
        <v>46290</v>
      </c>
      <c r="C1785" t="s">
        <v>3571</v>
      </c>
      <c r="D1785" t="s">
        <v>41</v>
      </c>
      <c r="E1785" t="s">
        <v>9</v>
      </c>
      <c r="F1785">
        <v>1798</v>
      </c>
      <c r="G1785" t="s">
        <v>10</v>
      </c>
      <c r="H1785" t="str">
        <f t="shared" si="86"/>
        <v>ORD26001784</v>
      </c>
      <c r="I1785">
        <f>COUNTIFS(PG_Transactions!$AK:$AK,$H1785,PG_Transactions!$E:$E,"CAPTURE",PG_Transactions!$AQ:$AQ,1)</f>
        <v>1</v>
      </c>
      <c r="J1785">
        <f>SUMIFS(PG_Transactions!$G:$G,PG_Transactions!$AK:$AK,$H1785,PG_Transactions!$E:$E,"CAPTURE",PG_Transactions!$AQ:$AQ,1)</f>
        <v>1798</v>
      </c>
      <c r="K1785">
        <f t="shared" si="87"/>
        <v>0</v>
      </c>
      <c r="L1785" t="str">
        <f t="shared" si="88"/>
        <v>Amount Match</v>
      </c>
    </row>
    <row r="1786" spans="1:12" hidden="1" x14ac:dyDescent="0.3">
      <c r="A1786" t="s">
        <v>3572</v>
      </c>
      <c r="B1786" s="1">
        <v>46274</v>
      </c>
      <c r="C1786" t="s">
        <v>3573</v>
      </c>
      <c r="D1786" t="s">
        <v>32</v>
      </c>
      <c r="E1786" t="s">
        <v>17</v>
      </c>
      <c r="F1786">
        <v>8797</v>
      </c>
      <c r="G1786" t="s">
        <v>10</v>
      </c>
      <c r="H1786" t="str">
        <f t="shared" si="86"/>
        <v>ORD26001785</v>
      </c>
      <c r="I1786">
        <f>COUNTIFS(PG_Transactions!$AK:$AK,$H1786,PG_Transactions!$E:$E,"CAPTURE",PG_Transactions!$AQ:$AQ,1)</f>
        <v>1</v>
      </c>
      <c r="J1786">
        <f>SUMIFS(PG_Transactions!$G:$G,PG_Transactions!$AK:$AK,$H1786,PG_Transactions!$E:$E,"CAPTURE",PG_Transactions!$AQ:$AQ,1)</f>
        <v>8797</v>
      </c>
      <c r="K1786">
        <f t="shared" si="87"/>
        <v>0</v>
      </c>
      <c r="L1786" t="str">
        <f t="shared" si="88"/>
        <v>Amount Match</v>
      </c>
    </row>
    <row r="1787" spans="1:12" hidden="1" x14ac:dyDescent="0.3">
      <c r="A1787" t="s">
        <v>3574</v>
      </c>
      <c r="B1787" s="1">
        <v>46284</v>
      </c>
      <c r="C1787" t="s">
        <v>3575</v>
      </c>
      <c r="D1787" t="s">
        <v>24</v>
      </c>
      <c r="E1787" t="s">
        <v>9</v>
      </c>
      <c r="F1787">
        <v>9797</v>
      </c>
      <c r="G1787" t="s">
        <v>10</v>
      </c>
      <c r="H1787" t="str">
        <f t="shared" si="86"/>
        <v>ORD26001786</v>
      </c>
      <c r="I1787">
        <f>COUNTIFS(PG_Transactions!$AK:$AK,$H1787,PG_Transactions!$E:$E,"CAPTURE",PG_Transactions!$AQ:$AQ,1)</f>
        <v>1</v>
      </c>
      <c r="J1787">
        <f>SUMIFS(PG_Transactions!$G:$G,PG_Transactions!$AK:$AK,$H1787,PG_Transactions!$E:$E,"CAPTURE",PG_Transactions!$AQ:$AQ,1)</f>
        <v>9797</v>
      </c>
      <c r="K1787">
        <f t="shared" si="87"/>
        <v>0</v>
      </c>
      <c r="L1787" t="str">
        <f t="shared" si="88"/>
        <v>Amount Match</v>
      </c>
    </row>
    <row r="1788" spans="1:12" hidden="1" x14ac:dyDescent="0.3">
      <c r="A1788" t="s">
        <v>3576</v>
      </c>
      <c r="B1788" s="1">
        <v>46266</v>
      </c>
      <c r="C1788" t="s">
        <v>3577</v>
      </c>
      <c r="D1788" t="s">
        <v>16</v>
      </c>
      <c r="E1788" t="s">
        <v>33</v>
      </c>
      <c r="F1788">
        <v>1298</v>
      </c>
      <c r="G1788" t="s">
        <v>10</v>
      </c>
      <c r="H1788" t="str">
        <f t="shared" si="86"/>
        <v>ORD26001787</v>
      </c>
      <c r="I1788">
        <f>COUNTIFS(PG_Transactions!$AK:$AK,$H1788,PG_Transactions!$E:$E,"CAPTURE",PG_Transactions!$AQ:$AQ,1)</f>
        <v>1</v>
      </c>
      <c r="J1788">
        <f>SUMIFS(PG_Transactions!$G:$G,PG_Transactions!$AK:$AK,$H1788,PG_Transactions!$E:$E,"CAPTURE",PG_Transactions!$AQ:$AQ,1)</f>
        <v>1298</v>
      </c>
      <c r="K1788">
        <f t="shared" si="87"/>
        <v>0</v>
      </c>
      <c r="L1788" t="str">
        <f t="shared" si="88"/>
        <v>Amount Match</v>
      </c>
    </row>
    <row r="1789" spans="1:12" hidden="1" x14ac:dyDescent="0.3">
      <c r="A1789" t="s">
        <v>3578</v>
      </c>
      <c r="B1789" s="1">
        <v>46267</v>
      </c>
      <c r="C1789" t="s">
        <v>3579</v>
      </c>
      <c r="D1789" t="s">
        <v>24</v>
      </c>
      <c r="E1789" t="s">
        <v>17</v>
      </c>
      <c r="F1789">
        <v>1148</v>
      </c>
      <c r="G1789" t="s">
        <v>105</v>
      </c>
      <c r="H1789" t="str">
        <f t="shared" si="86"/>
        <v>ORD26001788</v>
      </c>
      <c r="I1789">
        <f>COUNTIFS(PG_Transactions!$AK:$AK,$H1789,PG_Transactions!$E:$E,"CAPTURE",PG_Transactions!$AQ:$AQ,1)</f>
        <v>0</v>
      </c>
      <c r="J1789">
        <f>SUMIFS(PG_Transactions!$G:$G,PG_Transactions!$AK:$AK,$H1789,PG_Transactions!$E:$E,"CAPTURE",PG_Transactions!$AQ:$AQ,1)</f>
        <v>0</v>
      </c>
      <c r="K1789">
        <f t="shared" si="87"/>
        <v>-1148</v>
      </c>
      <c r="L1789" t="str">
        <f t="shared" si="88"/>
        <v>No Capture</v>
      </c>
    </row>
    <row r="1790" spans="1:12" hidden="1" x14ac:dyDescent="0.3">
      <c r="A1790" t="s">
        <v>3580</v>
      </c>
      <c r="B1790" s="1">
        <v>46271</v>
      </c>
      <c r="C1790" t="s">
        <v>3581</v>
      </c>
      <c r="D1790" t="s">
        <v>51</v>
      </c>
      <c r="E1790" t="s">
        <v>9</v>
      </c>
      <c r="F1790">
        <v>4999</v>
      </c>
      <c r="G1790" t="s">
        <v>10</v>
      </c>
      <c r="H1790" t="str">
        <f t="shared" si="86"/>
        <v>ORD26001789</v>
      </c>
      <c r="I1790">
        <f>COUNTIFS(PG_Transactions!$AK:$AK,$H1790,PG_Transactions!$E:$E,"CAPTURE",PG_Transactions!$AQ:$AQ,1)</f>
        <v>1</v>
      </c>
      <c r="J1790">
        <f>SUMIFS(PG_Transactions!$G:$G,PG_Transactions!$AK:$AK,$H1790,PG_Transactions!$E:$E,"CAPTURE",PG_Transactions!$AQ:$AQ,1)</f>
        <v>4999</v>
      </c>
      <c r="K1790">
        <f t="shared" si="87"/>
        <v>0</v>
      </c>
      <c r="L1790" t="str">
        <f t="shared" si="88"/>
        <v>Amount Match</v>
      </c>
    </row>
    <row r="1791" spans="1:12" hidden="1" x14ac:dyDescent="0.3">
      <c r="A1791" t="s">
        <v>3582</v>
      </c>
      <c r="B1791" s="1">
        <v>46273</v>
      </c>
      <c r="C1791" t="s">
        <v>3583</v>
      </c>
      <c r="D1791" t="s">
        <v>65</v>
      </c>
      <c r="E1791" t="s">
        <v>9</v>
      </c>
      <c r="F1791">
        <v>8997</v>
      </c>
      <c r="G1791" t="s">
        <v>10</v>
      </c>
      <c r="H1791" t="str">
        <f t="shared" si="86"/>
        <v>ORD26001790</v>
      </c>
      <c r="I1791">
        <f>COUNTIFS(PG_Transactions!$AK:$AK,$H1791,PG_Transactions!$E:$E,"CAPTURE",PG_Transactions!$AQ:$AQ,1)</f>
        <v>1</v>
      </c>
      <c r="J1791">
        <f>SUMIFS(PG_Transactions!$G:$G,PG_Transactions!$AK:$AK,$H1791,PG_Transactions!$E:$E,"CAPTURE",PG_Transactions!$AQ:$AQ,1)</f>
        <v>8997</v>
      </c>
      <c r="K1791">
        <f t="shared" si="87"/>
        <v>0</v>
      </c>
      <c r="L1791" t="str">
        <f t="shared" si="88"/>
        <v>Amount Match</v>
      </c>
    </row>
    <row r="1792" spans="1:12" hidden="1" x14ac:dyDescent="0.3">
      <c r="A1792" t="s">
        <v>3584</v>
      </c>
      <c r="B1792" s="1">
        <v>46271</v>
      </c>
      <c r="C1792" t="s">
        <v>3585</v>
      </c>
      <c r="D1792" t="s">
        <v>65</v>
      </c>
      <c r="E1792" t="s">
        <v>9</v>
      </c>
      <c r="F1792">
        <v>11297</v>
      </c>
      <c r="G1792" t="s">
        <v>10</v>
      </c>
      <c r="H1792" t="str">
        <f t="shared" si="86"/>
        <v>ORD26001791</v>
      </c>
      <c r="I1792">
        <f>COUNTIFS(PG_Transactions!$AK:$AK,$H1792,PG_Transactions!$E:$E,"CAPTURE",PG_Transactions!$AQ:$AQ,1)</f>
        <v>1</v>
      </c>
      <c r="J1792">
        <f>SUMIFS(PG_Transactions!$G:$G,PG_Transactions!$AK:$AK,$H1792,PG_Transactions!$E:$E,"CAPTURE",PG_Transactions!$AQ:$AQ,1)</f>
        <v>11297</v>
      </c>
      <c r="K1792">
        <f t="shared" si="87"/>
        <v>0</v>
      </c>
      <c r="L1792" t="str">
        <f t="shared" si="88"/>
        <v>Amount Match</v>
      </c>
    </row>
    <row r="1793" spans="1:12" hidden="1" x14ac:dyDescent="0.3">
      <c r="A1793" t="s">
        <v>3586</v>
      </c>
      <c r="B1793" s="1">
        <v>46288</v>
      </c>
      <c r="C1793" t="s">
        <v>3587</v>
      </c>
      <c r="D1793" t="s">
        <v>38</v>
      </c>
      <c r="E1793" t="s">
        <v>33</v>
      </c>
      <c r="F1793">
        <v>799</v>
      </c>
      <c r="G1793" t="s">
        <v>10</v>
      </c>
      <c r="H1793" t="str">
        <f t="shared" si="86"/>
        <v>ORD26001792</v>
      </c>
      <c r="I1793">
        <f>COUNTIFS(PG_Transactions!$AK:$AK,$H1793,PG_Transactions!$E:$E,"CAPTURE",PG_Transactions!$AQ:$AQ,1)</f>
        <v>1</v>
      </c>
      <c r="J1793">
        <f>SUMIFS(PG_Transactions!$G:$G,PG_Transactions!$AK:$AK,$H1793,PG_Transactions!$E:$E,"CAPTURE",PG_Transactions!$AQ:$AQ,1)</f>
        <v>799</v>
      </c>
      <c r="K1793">
        <f t="shared" si="87"/>
        <v>0</v>
      </c>
      <c r="L1793" t="str">
        <f t="shared" si="88"/>
        <v>Amount Match</v>
      </c>
    </row>
    <row r="1794" spans="1:12" hidden="1" x14ac:dyDescent="0.3">
      <c r="A1794" t="s">
        <v>3588</v>
      </c>
      <c r="B1794" s="1">
        <v>46288</v>
      </c>
      <c r="C1794" t="s">
        <v>3589</v>
      </c>
      <c r="D1794" t="s">
        <v>24</v>
      </c>
      <c r="E1794" t="s">
        <v>9</v>
      </c>
      <c r="F1794">
        <v>2499</v>
      </c>
      <c r="G1794" t="s">
        <v>10</v>
      </c>
      <c r="H1794" t="str">
        <f t="shared" si="86"/>
        <v>ORD26001793</v>
      </c>
      <c r="I1794">
        <f>COUNTIFS(PG_Transactions!$AK:$AK,$H1794,PG_Transactions!$E:$E,"CAPTURE",PG_Transactions!$AQ:$AQ,1)</f>
        <v>1</v>
      </c>
      <c r="J1794">
        <f>SUMIFS(PG_Transactions!$G:$G,PG_Transactions!$AK:$AK,$H1794,PG_Transactions!$E:$E,"CAPTURE",PG_Transactions!$AQ:$AQ,1)</f>
        <v>2499</v>
      </c>
      <c r="K1794">
        <f t="shared" si="87"/>
        <v>0</v>
      </c>
      <c r="L1794" t="str">
        <f t="shared" si="88"/>
        <v>Amount Match</v>
      </c>
    </row>
    <row r="1795" spans="1:12" hidden="1" x14ac:dyDescent="0.3">
      <c r="A1795" t="s">
        <v>3590</v>
      </c>
      <c r="B1795" s="1">
        <v>46269</v>
      </c>
      <c r="C1795" t="s">
        <v>3591</v>
      </c>
      <c r="D1795" t="s">
        <v>16</v>
      </c>
      <c r="E1795" t="s">
        <v>17</v>
      </c>
      <c r="F1795">
        <v>948</v>
      </c>
      <c r="G1795" t="s">
        <v>10</v>
      </c>
      <c r="H1795" t="str">
        <f t="shared" ref="H1795:H1858" si="89">UPPER(SUBSTITUTE(TRIM(A1795),"-",""))</f>
        <v>ORD26001794</v>
      </c>
      <c r="I1795">
        <f>COUNTIFS(PG_Transactions!$AK:$AK,$H1795,PG_Transactions!$E:$E,"CAPTURE",PG_Transactions!$AQ:$AQ,1)</f>
        <v>1</v>
      </c>
      <c r="J1795">
        <f>SUMIFS(PG_Transactions!$G:$G,PG_Transactions!$AK:$AK,$H1795,PG_Transactions!$E:$E,"CAPTURE",PG_Transactions!$AQ:$AQ,1)</f>
        <v>948</v>
      </c>
      <c r="K1795">
        <f t="shared" ref="K1795:K1858" si="90">ROUND(J1795-F1795,2)</f>
        <v>0</v>
      </c>
      <c r="L1795" t="str">
        <f t="shared" ref="L1795:L1858" si="91">IF(I1795=0,"No Capture",IF(I1795&gt;1,"Multiple Capture Rows - Review",IF(ABS(K1795)&lt;0.01,"Amount Match",IF(K1795&lt;0,"Captured Less Than Order","Captured More Than Order"))))</f>
        <v>Amount Match</v>
      </c>
    </row>
    <row r="1796" spans="1:12" hidden="1" x14ac:dyDescent="0.3">
      <c r="A1796" t="s">
        <v>3592</v>
      </c>
      <c r="B1796" s="1">
        <v>46268</v>
      </c>
      <c r="C1796" t="s">
        <v>3593</v>
      </c>
      <c r="D1796" t="s">
        <v>41</v>
      </c>
      <c r="E1796" t="s">
        <v>17</v>
      </c>
      <c r="F1796">
        <v>2597</v>
      </c>
      <c r="G1796" t="s">
        <v>10</v>
      </c>
      <c r="H1796" t="str">
        <f t="shared" si="89"/>
        <v>ORD26001795</v>
      </c>
      <c r="I1796">
        <f>COUNTIFS(PG_Transactions!$AK:$AK,$H1796,PG_Transactions!$E:$E,"CAPTURE",PG_Transactions!$AQ:$AQ,1)</f>
        <v>1</v>
      </c>
      <c r="J1796">
        <f>SUMIFS(PG_Transactions!$G:$G,PG_Transactions!$AK:$AK,$H1796,PG_Transactions!$E:$E,"CAPTURE",PG_Transactions!$AQ:$AQ,1)</f>
        <v>2597</v>
      </c>
      <c r="K1796">
        <f t="shared" si="90"/>
        <v>0</v>
      </c>
      <c r="L1796" t="str">
        <f t="shared" si="91"/>
        <v>Amount Match</v>
      </c>
    </row>
    <row r="1797" spans="1:12" hidden="1" x14ac:dyDescent="0.3">
      <c r="A1797" t="s">
        <v>3594</v>
      </c>
      <c r="B1797" s="1">
        <v>46279</v>
      </c>
      <c r="C1797" t="s">
        <v>3595</v>
      </c>
      <c r="D1797" t="s">
        <v>32</v>
      </c>
      <c r="E1797" t="s">
        <v>9</v>
      </c>
      <c r="F1797">
        <v>3297</v>
      </c>
      <c r="G1797" t="s">
        <v>10</v>
      </c>
      <c r="H1797" t="str">
        <f t="shared" si="89"/>
        <v>ORD26001796</v>
      </c>
      <c r="I1797">
        <f>COUNTIFS(PG_Transactions!$AK:$AK,$H1797,PG_Transactions!$E:$E,"CAPTURE",PG_Transactions!$AQ:$AQ,1)</f>
        <v>1</v>
      </c>
      <c r="J1797">
        <f>SUMIFS(PG_Transactions!$G:$G,PG_Transactions!$AK:$AK,$H1797,PG_Transactions!$E:$E,"CAPTURE",PG_Transactions!$AQ:$AQ,1)</f>
        <v>3297</v>
      </c>
      <c r="K1797">
        <f t="shared" si="90"/>
        <v>0</v>
      </c>
      <c r="L1797" t="str">
        <f t="shared" si="91"/>
        <v>Amount Match</v>
      </c>
    </row>
    <row r="1798" spans="1:12" hidden="1" x14ac:dyDescent="0.3">
      <c r="A1798" t="s">
        <v>3596</v>
      </c>
      <c r="B1798" s="1">
        <v>46295</v>
      </c>
      <c r="C1798" t="s">
        <v>3597</v>
      </c>
      <c r="E1798" t="s">
        <v>17</v>
      </c>
      <c r="F1798">
        <v>2499</v>
      </c>
      <c r="G1798" t="s">
        <v>10</v>
      </c>
      <c r="H1798" t="str">
        <f t="shared" si="89"/>
        <v>ORD26001797</v>
      </c>
      <c r="I1798">
        <f>COUNTIFS(PG_Transactions!$AK:$AK,$H1798,PG_Transactions!$E:$E,"CAPTURE",PG_Transactions!$AQ:$AQ,1)</f>
        <v>1</v>
      </c>
      <c r="J1798">
        <f>SUMIFS(PG_Transactions!$G:$G,PG_Transactions!$AK:$AK,$H1798,PG_Transactions!$E:$E,"CAPTURE",PG_Transactions!$AQ:$AQ,1)</f>
        <v>2499</v>
      </c>
      <c r="K1798">
        <f t="shared" si="90"/>
        <v>0</v>
      </c>
      <c r="L1798" t="str">
        <f t="shared" si="91"/>
        <v>Amount Match</v>
      </c>
    </row>
    <row r="1799" spans="1:12" hidden="1" x14ac:dyDescent="0.3">
      <c r="A1799" t="s">
        <v>3598</v>
      </c>
      <c r="B1799" s="1">
        <v>46288</v>
      </c>
      <c r="C1799" t="s">
        <v>3599</v>
      </c>
      <c r="D1799" t="s">
        <v>27</v>
      </c>
      <c r="E1799" t="s">
        <v>44</v>
      </c>
      <c r="F1799">
        <v>9297</v>
      </c>
      <c r="G1799" t="s">
        <v>10</v>
      </c>
      <c r="H1799" t="str">
        <f t="shared" si="89"/>
        <v>ORD26001798</v>
      </c>
      <c r="I1799">
        <f>COUNTIFS(PG_Transactions!$AK:$AK,$H1799,PG_Transactions!$E:$E,"CAPTURE",PG_Transactions!$AQ:$AQ,1)</f>
        <v>1</v>
      </c>
      <c r="J1799">
        <f>SUMIFS(PG_Transactions!$G:$G,PG_Transactions!$AK:$AK,$H1799,PG_Transactions!$E:$E,"CAPTURE",PG_Transactions!$AQ:$AQ,1)</f>
        <v>9297</v>
      </c>
      <c r="K1799">
        <f t="shared" si="90"/>
        <v>0</v>
      </c>
      <c r="L1799" t="str">
        <f t="shared" si="91"/>
        <v>Amount Match</v>
      </c>
    </row>
    <row r="1800" spans="1:12" hidden="1" x14ac:dyDescent="0.3">
      <c r="A1800" t="s">
        <v>3600</v>
      </c>
      <c r="B1800" s="1">
        <v>46267</v>
      </c>
      <c r="C1800" t="s">
        <v>3601</v>
      </c>
      <c r="D1800" t="s">
        <v>13</v>
      </c>
      <c r="E1800" t="s">
        <v>17</v>
      </c>
      <c r="F1800">
        <v>5297</v>
      </c>
      <c r="G1800" t="s">
        <v>10</v>
      </c>
      <c r="H1800" t="str">
        <f t="shared" si="89"/>
        <v>ORD26001799</v>
      </c>
      <c r="I1800">
        <f>COUNTIFS(PG_Transactions!$AK:$AK,$H1800,PG_Transactions!$E:$E,"CAPTURE",PG_Transactions!$AQ:$AQ,1)</f>
        <v>1</v>
      </c>
      <c r="J1800">
        <f>SUMIFS(PG_Transactions!$G:$G,PG_Transactions!$AK:$AK,$H1800,PG_Transactions!$E:$E,"CAPTURE",PG_Transactions!$AQ:$AQ,1)</f>
        <v>5297</v>
      </c>
      <c r="K1800">
        <f t="shared" si="90"/>
        <v>0</v>
      </c>
      <c r="L1800" t="str">
        <f t="shared" si="91"/>
        <v>Amount Match</v>
      </c>
    </row>
    <row r="1801" spans="1:12" hidden="1" x14ac:dyDescent="0.3">
      <c r="A1801" t="s">
        <v>3602</v>
      </c>
      <c r="B1801" s="1">
        <v>46284</v>
      </c>
      <c r="C1801" t="s">
        <v>3603</v>
      </c>
      <c r="D1801" t="s">
        <v>38</v>
      </c>
      <c r="E1801" t="s">
        <v>9</v>
      </c>
      <c r="F1801">
        <v>5498</v>
      </c>
      <c r="G1801" t="s">
        <v>10</v>
      </c>
      <c r="H1801" t="str">
        <f t="shared" si="89"/>
        <v>ORD26001800</v>
      </c>
      <c r="I1801">
        <f>COUNTIFS(PG_Transactions!$AK:$AK,$H1801,PG_Transactions!$E:$E,"CAPTURE",PG_Transactions!$AQ:$AQ,1)</f>
        <v>1</v>
      </c>
      <c r="J1801">
        <f>SUMIFS(PG_Transactions!$G:$G,PG_Transactions!$AK:$AK,$H1801,PG_Transactions!$E:$E,"CAPTURE",PG_Transactions!$AQ:$AQ,1)</f>
        <v>5498</v>
      </c>
      <c r="K1801">
        <f t="shared" si="90"/>
        <v>0</v>
      </c>
      <c r="L1801" t="str">
        <f t="shared" si="91"/>
        <v>Amount Match</v>
      </c>
    </row>
    <row r="1802" spans="1:12" hidden="1" x14ac:dyDescent="0.3">
      <c r="A1802" t="s">
        <v>3604</v>
      </c>
      <c r="B1802" s="1">
        <v>46291</v>
      </c>
      <c r="C1802" t="s">
        <v>3605</v>
      </c>
      <c r="D1802" t="s">
        <v>41</v>
      </c>
      <c r="E1802" t="s">
        <v>9</v>
      </c>
      <c r="F1802">
        <v>2499</v>
      </c>
      <c r="G1802" t="s">
        <v>10</v>
      </c>
      <c r="H1802" t="str">
        <f t="shared" si="89"/>
        <v>ORD26001801</v>
      </c>
      <c r="I1802">
        <f>COUNTIFS(PG_Transactions!$AK:$AK,$H1802,PG_Transactions!$E:$E,"CAPTURE",PG_Transactions!$AQ:$AQ,1)</f>
        <v>1</v>
      </c>
      <c r="J1802">
        <f>SUMIFS(PG_Transactions!$G:$G,PG_Transactions!$AK:$AK,$H1802,PG_Transactions!$E:$E,"CAPTURE",PG_Transactions!$AQ:$AQ,1)</f>
        <v>2499</v>
      </c>
      <c r="K1802">
        <f t="shared" si="90"/>
        <v>0</v>
      </c>
      <c r="L1802" t="str">
        <f t="shared" si="91"/>
        <v>Amount Match</v>
      </c>
    </row>
    <row r="1803" spans="1:12" hidden="1" x14ac:dyDescent="0.3">
      <c r="A1803" t="s">
        <v>3606</v>
      </c>
      <c r="B1803" s="1">
        <v>46274</v>
      </c>
      <c r="C1803" t="s">
        <v>3607</v>
      </c>
      <c r="D1803" t="s">
        <v>13</v>
      </c>
      <c r="E1803" t="s">
        <v>44</v>
      </c>
      <c r="F1803">
        <v>7999</v>
      </c>
      <c r="G1803" t="s">
        <v>10</v>
      </c>
      <c r="H1803" t="str">
        <f t="shared" si="89"/>
        <v>ORD26001802</v>
      </c>
      <c r="I1803">
        <f>COUNTIFS(PG_Transactions!$AK:$AK,$H1803,PG_Transactions!$E:$E,"CAPTURE",PG_Transactions!$AQ:$AQ,1)</f>
        <v>1</v>
      </c>
      <c r="J1803">
        <f>SUMIFS(PG_Transactions!$G:$G,PG_Transactions!$AK:$AK,$H1803,PG_Transactions!$E:$E,"CAPTURE",PG_Transactions!$AQ:$AQ,1)</f>
        <v>7999</v>
      </c>
      <c r="K1803">
        <f t="shared" si="90"/>
        <v>0</v>
      </c>
      <c r="L1803" t="str">
        <f t="shared" si="91"/>
        <v>Amount Match</v>
      </c>
    </row>
    <row r="1804" spans="1:12" hidden="1" x14ac:dyDescent="0.3">
      <c r="A1804" t="s">
        <v>3608</v>
      </c>
      <c r="B1804" s="1">
        <v>46291</v>
      </c>
      <c r="C1804" t="s">
        <v>3609</v>
      </c>
      <c r="D1804" t="s">
        <v>13</v>
      </c>
      <c r="E1804" t="s">
        <v>17</v>
      </c>
      <c r="F1804">
        <v>599</v>
      </c>
      <c r="G1804" t="s">
        <v>10</v>
      </c>
      <c r="H1804" t="str">
        <f t="shared" si="89"/>
        <v>ORD26001803</v>
      </c>
      <c r="I1804">
        <f>COUNTIFS(PG_Transactions!$AK:$AK,$H1804,PG_Transactions!$E:$E,"CAPTURE",PG_Transactions!$AQ:$AQ,1)</f>
        <v>1</v>
      </c>
      <c r="J1804">
        <f>SUMIFS(PG_Transactions!$G:$G,PG_Transactions!$AK:$AK,$H1804,PG_Transactions!$E:$E,"CAPTURE",PG_Transactions!$AQ:$AQ,1)</f>
        <v>599</v>
      </c>
      <c r="K1804">
        <f t="shared" si="90"/>
        <v>0</v>
      </c>
      <c r="L1804" t="str">
        <f t="shared" si="91"/>
        <v>Amount Match</v>
      </c>
    </row>
    <row r="1805" spans="1:12" hidden="1" x14ac:dyDescent="0.3">
      <c r="A1805" t="s">
        <v>3610</v>
      </c>
      <c r="B1805" s="1">
        <v>46280</v>
      </c>
      <c r="C1805" t="s">
        <v>3611</v>
      </c>
      <c r="D1805" t="s">
        <v>24</v>
      </c>
      <c r="E1805" t="s">
        <v>9</v>
      </c>
      <c r="F1805">
        <v>2647</v>
      </c>
      <c r="G1805" t="s">
        <v>10</v>
      </c>
      <c r="H1805" t="str">
        <f t="shared" si="89"/>
        <v>ORD26001804</v>
      </c>
      <c r="I1805">
        <f>COUNTIFS(PG_Transactions!$AK:$AK,$H1805,PG_Transactions!$E:$E,"CAPTURE",PG_Transactions!$AQ:$AQ,1)</f>
        <v>1</v>
      </c>
      <c r="J1805">
        <f>SUMIFS(PG_Transactions!$G:$G,PG_Transactions!$AK:$AK,$H1805,PG_Transactions!$E:$E,"CAPTURE",PG_Transactions!$AQ:$AQ,1)</f>
        <v>2647</v>
      </c>
      <c r="K1805">
        <f t="shared" si="90"/>
        <v>0</v>
      </c>
      <c r="L1805" t="str">
        <f t="shared" si="91"/>
        <v>Amount Match</v>
      </c>
    </row>
    <row r="1806" spans="1:12" hidden="1" x14ac:dyDescent="0.3">
      <c r="A1806" t="s">
        <v>3612</v>
      </c>
      <c r="B1806" s="1">
        <v>46285</v>
      </c>
      <c r="C1806" t="s">
        <v>3613</v>
      </c>
      <c r="D1806" t="s">
        <v>38</v>
      </c>
      <c r="E1806" t="s">
        <v>9</v>
      </c>
      <c r="F1806">
        <v>1499</v>
      </c>
      <c r="G1806" t="s">
        <v>10</v>
      </c>
      <c r="H1806" t="str">
        <f t="shared" si="89"/>
        <v>ORD26001805</v>
      </c>
      <c r="I1806">
        <f>COUNTIFS(PG_Transactions!$AK:$AK,$H1806,PG_Transactions!$E:$E,"CAPTURE",PG_Transactions!$AQ:$AQ,1)</f>
        <v>1</v>
      </c>
      <c r="J1806">
        <f>SUMIFS(PG_Transactions!$G:$G,PG_Transactions!$AK:$AK,$H1806,PG_Transactions!$E:$E,"CAPTURE",PG_Transactions!$AQ:$AQ,1)</f>
        <v>1499</v>
      </c>
      <c r="K1806">
        <f t="shared" si="90"/>
        <v>0</v>
      </c>
      <c r="L1806" t="str">
        <f t="shared" si="91"/>
        <v>Amount Match</v>
      </c>
    </row>
    <row r="1807" spans="1:12" hidden="1" x14ac:dyDescent="0.3">
      <c r="A1807" t="s">
        <v>3614</v>
      </c>
      <c r="B1807" s="1">
        <v>46273</v>
      </c>
      <c r="C1807" t="s">
        <v>3615</v>
      </c>
      <c r="D1807" t="s">
        <v>41</v>
      </c>
      <c r="E1807" t="s">
        <v>17</v>
      </c>
      <c r="F1807">
        <v>5498</v>
      </c>
      <c r="G1807" t="s">
        <v>10</v>
      </c>
      <c r="H1807" t="str">
        <f t="shared" si="89"/>
        <v>ORD26001806</v>
      </c>
      <c r="I1807">
        <f>COUNTIFS(PG_Transactions!$AK:$AK,$H1807,PG_Transactions!$E:$E,"CAPTURE",PG_Transactions!$AQ:$AQ,1)</f>
        <v>1</v>
      </c>
      <c r="J1807">
        <f>SUMIFS(PG_Transactions!$G:$G,PG_Transactions!$AK:$AK,$H1807,PG_Transactions!$E:$E,"CAPTURE",PG_Transactions!$AQ:$AQ,1)</f>
        <v>5498</v>
      </c>
      <c r="K1807">
        <f t="shared" si="90"/>
        <v>0</v>
      </c>
      <c r="L1807" t="str">
        <f t="shared" si="91"/>
        <v>Amount Match</v>
      </c>
    </row>
    <row r="1808" spans="1:12" hidden="1" x14ac:dyDescent="0.3">
      <c r="A1808" t="s">
        <v>3616</v>
      </c>
      <c r="B1808" s="1">
        <v>46276</v>
      </c>
      <c r="C1808" t="s">
        <v>3617</v>
      </c>
      <c r="D1808" t="s">
        <v>27</v>
      </c>
      <c r="E1808" t="s">
        <v>9</v>
      </c>
      <c r="F1808">
        <v>349</v>
      </c>
      <c r="G1808" t="s">
        <v>10</v>
      </c>
      <c r="H1808" t="str">
        <f t="shared" si="89"/>
        <v>ORD26001807</v>
      </c>
      <c r="I1808">
        <f>COUNTIFS(PG_Transactions!$AK:$AK,$H1808,PG_Transactions!$E:$E,"CAPTURE",PG_Transactions!$AQ:$AQ,1)</f>
        <v>1</v>
      </c>
      <c r="J1808">
        <f>SUMIFS(PG_Transactions!$G:$G,PG_Transactions!$AK:$AK,$H1808,PG_Transactions!$E:$E,"CAPTURE",PG_Transactions!$AQ:$AQ,1)</f>
        <v>349</v>
      </c>
      <c r="K1808">
        <f t="shared" si="90"/>
        <v>0</v>
      </c>
      <c r="L1808" t="str">
        <f t="shared" si="91"/>
        <v>Amount Match</v>
      </c>
    </row>
    <row r="1809" spans="1:12" hidden="1" x14ac:dyDescent="0.3">
      <c r="A1809" t="s">
        <v>3618</v>
      </c>
      <c r="B1809" s="1">
        <v>46281</v>
      </c>
      <c r="C1809" t="s">
        <v>3619</v>
      </c>
      <c r="D1809" t="s">
        <v>16</v>
      </c>
      <c r="E1809" t="s">
        <v>9</v>
      </c>
      <c r="F1809">
        <v>6097</v>
      </c>
      <c r="G1809" t="s">
        <v>10</v>
      </c>
      <c r="H1809" t="str">
        <f t="shared" si="89"/>
        <v>ORD26001808</v>
      </c>
      <c r="I1809">
        <f>COUNTIFS(PG_Transactions!$AK:$AK,$H1809,PG_Transactions!$E:$E,"CAPTURE",PG_Transactions!$AQ:$AQ,1)</f>
        <v>1</v>
      </c>
      <c r="J1809">
        <f>SUMIFS(PG_Transactions!$G:$G,PG_Transactions!$AK:$AK,$H1809,PG_Transactions!$E:$E,"CAPTURE",PG_Transactions!$AQ:$AQ,1)</f>
        <v>6097</v>
      </c>
      <c r="K1809">
        <f t="shared" si="90"/>
        <v>0</v>
      </c>
      <c r="L1809" t="str">
        <f t="shared" si="91"/>
        <v>Amount Match</v>
      </c>
    </row>
    <row r="1810" spans="1:12" hidden="1" x14ac:dyDescent="0.3">
      <c r="A1810" t="s">
        <v>3620</v>
      </c>
      <c r="B1810" s="1">
        <v>46274</v>
      </c>
      <c r="C1810" t="s">
        <v>3621</v>
      </c>
      <c r="D1810" t="s">
        <v>16</v>
      </c>
      <c r="E1810" t="s">
        <v>9</v>
      </c>
      <c r="F1810">
        <v>4998</v>
      </c>
      <c r="G1810" t="s">
        <v>10</v>
      </c>
      <c r="H1810" t="str">
        <f t="shared" si="89"/>
        <v>ORD26001809</v>
      </c>
      <c r="I1810">
        <f>COUNTIFS(PG_Transactions!$AK:$AK,$H1810,PG_Transactions!$E:$E,"CAPTURE",PG_Transactions!$AQ:$AQ,1)</f>
        <v>1</v>
      </c>
      <c r="J1810">
        <f>SUMIFS(PG_Transactions!$G:$G,PG_Transactions!$AK:$AK,$H1810,PG_Transactions!$E:$E,"CAPTURE",PG_Transactions!$AQ:$AQ,1)</f>
        <v>4998</v>
      </c>
      <c r="K1810">
        <f t="shared" si="90"/>
        <v>0</v>
      </c>
      <c r="L1810" t="str">
        <f t="shared" si="91"/>
        <v>Amount Match</v>
      </c>
    </row>
    <row r="1811" spans="1:12" hidden="1" x14ac:dyDescent="0.3">
      <c r="A1811" t="s">
        <v>3622</v>
      </c>
      <c r="B1811" s="1">
        <v>46266</v>
      </c>
      <c r="C1811" t="s">
        <v>3623</v>
      </c>
      <c r="D1811" t="s">
        <v>16</v>
      </c>
      <c r="E1811" t="s">
        <v>9</v>
      </c>
      <c r="F1811">
        <v>1347</v>
      </c>
      <c r="G1811" t="s">
        <v>10</v>
      </c>
      <c r="H1811" t="str">
        <f t="shared" si="89"/>
        <v>ORD26001810</v>
      </c>
      <c r="I1811">
        <f>COUNTIFS(PG_Transactions!$AK:$AK,$H1811,PG_Transactions!$E:$E,"CAPTURE",PG_Transactions!$AQ:$AQ,1)</f>
        <v>1</v>
      </c>
      <c r="J1811">
        <f>SUMIFS(PG_Transactions!$G:$G,PG_Transactions!$AK:$AK,$H1811,PG_Transactions!$E:$E,"CAPTURE",PG_Transactions!$AQ:$AQ,1)</f>
        <v>1347</v>
      </c>
      <c r="K1811">
        <f t="shared" si="90"/>
        <v>0</v>
      </c>
      <c r="L1811" t="str">
        <f t="shared" si="91"/>
        <v>Amount Match</v>
      </c>
    </row>
    <row r="1812" spans="1:12" hidden="1" x14ac:dyDescent="0.3">
      <c r="A1812" t="s">
        <v>3624</v>
      </c>
      <c r="B1812" s="1">
        <v>46277</v>
      </c>
      <c r="C1812" t="s">
        <v>3625</v>
      </c>
      <c r="D1812" t="s">
        <v>8</v>
      </c>
      <c r="E1812" t="s">
        <v>9</v>
      </c>
      <c r="F1812" s="2">
        <v>1299</v>
      </c>
      <c r="G1812" t="s">
        <v>10</v>
      </c>
      <c r="H1812" t="str">
        <f t="shared" si="89"/>
        <v>ORD26001811</v>
      </c>
      <c r="I1812">
        <f>COUNTIFS(PG_Transactions!$AK:$AK,$H1812,PG_Transactions!$E:$E,"CAPTURE",PG_Transactions!$AQ:$AQ,1)</f>
        <v>1</v>
      </c>
      <c r="J1812">
        <f>SUMIFS(PG_Transactions!$G:$G,PG_Transactions!$AK:$AK,$H1812,PG_Transactions!$E:$E,"CAPTURE",PG_Transactions!$AQ:$AQ,1)</f>
        <v>1299</v>
      </c>
      <c r="K1812">
        <f t="shared" si="90"/>
        <v>0</v>
      </c>
      <c r="L1812" t="str">
        <f t="shared" si="91"/>
        <v>Amount Match</v>
      </c>
    </row>
    <row r="1813" spans="1:12" hidden="1" x14ac:dyDescent="0.3">
      <c r="A1813" t="s">
        <v>3626</v>
      </c>
      <c r="B1813" s="1">
        <v>46276</v>
      </c>
      <c r="C1813" t="s">
        <v>3627</v>
      </c>
      <c r="D1813" t="s">
        <v>8</v>
      </c>
      <c r="E1813" t="s">
        <v>9</v>
      </c>
      <c r="F1813">
        <v>2499</v>
      </c>
      <c r="G1813" t="s">
        <v>10</v>
      </c>
      <c r="H1813" t="str">
        <f t="shared" si="89"/>
        <v>ORD26001812</v>
      </c>
      <c r="I1813">
        <f>COUNTIFS(PG_Transactions!$AK:$AK,$H1813,PG_Transactions!$E:$E,"CAPTURE",PG_Transactions!$AQ:$AQ,1)</f>
        <v>1</v>
      </c>
      <c r="J1813">
        <f>SUMIFS(PG_Transactions!$G:$G,PG_Transactions!$AK:$AK,$H1813,PG_Transactions!$E:$E,"CAPTURE",PG_Transactions!$AQ:$AQ,1)</f>
        <v>2499</v>
      </c>
      <c r="K1813">
        <f t="shared" si="90"/>
        <v>0</v>
      </c>
      <c r="L1813" t="str">
        <f t="shared" si="91"/>
        <v>Amount Match</v>
      </c>
    </row>
    <row r="1814" spans="1:12" hidden="1" x14ac:dyDescent="0.3">
      <c r="A1814" t="s">
        <v>3628</v>
      </c>
      <c r="B1814" s="1">
        <v>46289</v>
      </c>
      <c r="C1814" t="s">
        <v>3629</v>
      </c>
      <c r="D1814" t="s">
        <v>32</v>
      </c>
      <c r="E1814" t="s">
        <v>17</v>
      </c>
      <c r="F1814">
        <v>1499</v>
      </c>
      <c r="G1814" t="s">
        <v>105</v>
      </c>
      <c r="H1814" t="str">
        <f t="shared" si="89"/>
        <v>ORD26001813</v>
      </c>
      <c r="I1814">
        <f>COUNTIFS(PG_Transactions!$AK:$AK,$H1814,PG_Transactions!$E:$E,"CAPTURE",PG_Transactions!$AQ:$AQ,1)</f>
        <v>1</v>
      </c>
      <c r="J1814">
        <f>SUMIFS(PG_Transactions!$G:$G,PG_Transactions!$AK:$AK,$H1814,PG_Transactions!$E:$E,"CAPTURE",PG_Transactions!$AQ:$AQ,1)</f>
        <v>1499</v>
      </c>
      <c r="K1814">
        <f t="shared" si="90"/>
        <v>0</v>
      </c>
      <c r="L1814" t="str">
        <f t="shared" si="91"/>
        <v>Amount Match</v>
      </c>
    </row>
    <row r="1815" spans="1:12" hidden="1" x14ac:dyDescent="0.3">
      <c r="A1815" t="s">
        <v>3630</v>
      </c>
      <c r="B1815" s="1">
        <v>46290</v>
      </c>
      <c r="C1815" t="s">
        <v>3631</v>
      </c>
      <c r="D1815" t="s">
        <v>38</v>
      </c>
      <c r="E1815" t="s">
        <v>17</v>
      </c>
      <c r="F1815">
        <v>3998</v>
      </c>
      <c r="G1815" t="s">
        <v>10</v>
      </c>
      <c r="H1815" t="str">
        <f t="shared" si="89"/>
        <v>ORD26001814</v>
      </c>
      <c r="I1815">
        <f>COUNTIFS(PG_Transactions!$AK:$AK,$H1815,PG_Transactions!$E:$E,"CAPTURE",PG_Transactions!$AQ:$AQ,1)</f>
        <v>1</v>
      </c>
      <c r="J1815">
        <f>SUMIFS(PG_Transactions!$G:$G,PG_Transactions!$AK:$AK,$H1815,PG_Transactions!$E:$E,"CAPTURE",PG_Transactions!$AQ:$AQ,1)</f>
        <v>3998</v>
      </c>
      <c r="K1815">
        <f t="shared" si="90"/>
        <v>0</v>
      </c>
      <c r="L1815" t="str">
        <f t="shared" si="91"/>
        <v>Amount Match</v>
      </c>
    </row>
    <row r="1816" spans="1:12" hidden="1" x14ac:dyDescent="0.3">
      <c r="A1816" t="s">
        <v>3632</v>
      </c>
      <c r="B1816" s="1">
        <v>46268</v>
      </c>
      <c r="C1816" t="s">
        <v>3633</v>
      </c>
      <c r="D1816" t="s">
        <v>24</v>
      </c>
      <c r="E1816" t="s">
        <v>9</v>
      </c>
      <c r="F1816">
        <v>299</v>
      </c>
      <c r="G1816" t="s">
        <v>10</v>
      </c>
      <c r="H1816" t="str">
        <f t="shared" si="89"/>
        <v>ORD26001815</v>
      </c>
      <c r="I1816">
        <f>COUNTIFS(PG_Transactions!$AK:$AK,$H1816,PG_Transactions!$E:$E,"CAPTURE",PG_Transactions!$AQ:$AQ,1)</f>
        <v>1</v>
      </c>
      <c r="J1816">
        <f>SUMIFS(PG_Transactions!$G:$G,PG_Transactions!$AK:$AK,$H1816,PG_Transactions!$E:$E,"CAPTURE",PG_Transactions!$AQ:$AQ,1)</f>
        <v>299</v>
      </c>
      <c r="K1816">
        <f t="shared" si="90"/>
        <v>0</v>
      </c>
      <c r="L1816" t="str">
        <f t="shared" si="91"/>
        <v>Amount Match</v>
      </c>
    </row>
    <row r="1817" spans="1:12" hidden="1" x14ac:dyDescent="0.3">
      <c r="A1817" t="s">
        <v>3634</v>
      </c>
      <c r="B1817" s="1">
        <v>46278</v>
      </c>
      <c r="C1817" t="s">
        <v>3635</v>
      </c>
      <c r="D1817" t="s">
        <v>8</v>
      </c>
      <c r="E1817" t="s">
        <v>17</v>
      </c>
      <c r="F1817">
        <v>1499</v>
      </c>
      <c r="G1817" t="s">
        <v>10</v>
      </c>
      <c r="H1817" t="str">
        <f t="shared" si="89"/>
        <v>ORD26001816</v>
      </c>
      <c r="I1817">
        <f>COUNTIFS(PG_Transactions!$AK:$AK,$H1817,PG_Transactions!$E:$E,"CAPTURE",PG_Transactions!$AQ:$AQ,1)</f>
        <v>1</v>
      </c>
      <c r="J1817">
        <f>SUMIFS(PG_Transactions!$G:$G,PG_Transactions!$AK:$AK,$H1817,PG_Transactions!$E:$E,"CAPTURE",PG_Transactions!$AQ:$AQ,1)</f>
        <v>1499</v>
      </c>
      <c r="K1817">
        <f t="shared" si="90"/>
        <v>0</v>
      </c>
      <c r="L1817" t="str">
        <f t="shared" si="91"/>
        <v>Amount Match</v>
      </c>
    </row>
    <row r="1818" spans="1:12" hidden="1" x14ac:dyDescent="0.3">
      <c r="A1818" t="s">
        <v>3636</v>
      </c>
      <c r="B1818" s="1">
        <v>46273</v>
      </c>
      <c r="C1818" t="s">
        <v>3637</v>
      </c>
      <c r="D1818" t="s">
        <v>27</v>
      </c>
      <c r="E1818" t="s">
        <v>17</v>
      </c>
      <c r="F1818" s="2">
        <v>1499</v>
      </c>
      <c r="G1818" t="s">
        <v>10</v>
      </c>
      <c r="H1818" t="str">
        <f t="shared" si="89"/>
        <v>ORD26001817</v>
      </c>
      <c r="I1818">
        <f>COUNTIFS(PG_Transactions!$AK:$AK,$H1818,PG_Transactions!$E:$E,"CAPTURE",PG_Transactions!$AQ:$AQ,1)</f>
        <v>1</v>
      </c>
      <c r="J1818">
        <f>SUMIFS(PG_Transactions!$G:$G,PG_Transactions!$AK:$AK,$H1818,PG_Transactions!$E:$E,"CAPTURE",PG_Transactions!$AQ:$AQ,1)</f>
        <v>1499</v>
      </c>
      <c r="K1818">
        <f t="shared" si="90"/>
        <v>0</v>
      </c>
      <c r="L1818" t="str">
        <f t="shared" si="91"/>
        <v>Amount Match</v>
      </c>
    </row>
    <row r="1819" spans="1:12" hidden="1" x14ac:dyDescent="0.3">
      <c r="A1819" t="s">
        <v>3638</v>
      </c>
      <c r="B1819" s="1">
        <v>46282</v>
      </c>
      <c r="C1819" t="s">
        <v>3639</v>
      </c>
      <c r="D1819" t="s">
        <v>65</v>
      </c>
      <c r="E1819" t="s">
        <v>17</v>
      </c>
      <c r="F1819">
        <v>1798</v>
      </c>
      <c r="G1819" t="s">
        <v>10</v>
      </c>
      <c r="H1819" t="str">
        <f t="shared" si="89"/>
        <v>ORD26001818</v>
      </c>
      <c r="I1819">
        <f>COUNTIFS(PG_Transactions!$AK:$AK,$H1819,PG_Transactions!$E:$E,"CAPTURE",PG_Transactions!$AQ:$AQ,1)</f>
        <v>1</v>
      </c>
      <c r="J1819">
        <f>SUMIFS(PG_Transactions!$G:$G,PG_Transactions!$AK:$AK,$H1819,PG_Transactions!$E:$E,"CAPTURE",PG_Transactions!$AQ:$AQ,1)</f>
        <v>1798</v>
      </c>
      <c r="K1819">
        <f t="shared" si="90"/>
        <v>0</v>
      </c>
      <c r="L1819" t="str">
        <f t="shared" si="91"/>
        <v>Amount Match</v>
      </c>
    </row>
    <row r="1820" spans="1:12" hidden="1" x14ac:dyDescent="0.3">
      <c r="A1820" t="s">
        <v>3640</v>
      </c>
      <c r="B1820" s="1">
        <v>46292</v>
      </c>
      <c r="C1820" t="s">
        <v>3641</v>
      </c>
      <c r="D1820" t="s">
        <v>41</v>
      </c>
      <c r="E1820" t="s">
        <v>17</v>
      </c>
      <c r="F1820">
        <v>5397</v>
      </c>
      <c r="G1820" t="s">
        <v>10</v>
      </c>
      <c r="H1820" t="str">
        <f t="shared" si="89"/>
        <v>ORD26001819</v>
      </c>
      <c r="I1820">
        <f>COUNTIFS(PG_Transactions!$AK:$AK,$H1820,PG_Transactions!$E:$E,"CAPTURE",PG_Transactions!$AQ:$AQ,1)</f>
        <v>1</v>
      </c>
      <c r="J1820">
        <f>SUMIFS(PG_Transactions!$G:$G,PG_Transactions!$AK:$AK,$H1820,PG_Transactions!$E:$E,"CAPTURE",PG_Transactions!$AQ:$AQ,1)</f>
        <v>5397</v>
      </c>
      <c r="K1820">
        <f t="shared" si="90"/>
        <v>0</v>
      </c>
      <c r="L1820" t="str">
        <f t="shared" si="91"/>
        <v>Amount Match</v>
      </c>
    </row>
    <row r="1821" spans="1:12" hidden="1" x14ac:dyDescent="0.3">
      <c r="A1821" t="s">
        <v>3642</v>
      </c>
      <c r="B1821" s="1">
        <v>46269</v>
      </c>
      <c r="C1821" t="s">
        <v>3643</v>
      </c>
      <c r="D1821" t="s">
        <v>24</v>
      </c>
      <c r="E1821" t="s">
        <v>9</v>
      </c>
      <c r="F1821">
        <v>799</v>
      </c>
      <c r="G1821" t="s">
        <v>10</v>
      </c>
      <c r="H1821" t="str">
        <f t="shared" si="89"/>
        <v>ORD26001820</v>
      </c>
      <c r="I1821">
        <f>COUNTIFS(PG_Transactions!$AK:$AK,$H1821,PG_Transactions!$E:$E,"CAPTURE",PG_Transactions!$AQ:$AQ,1)</f>
        <v>1</v>
      </c>
      <c r="J1821">
        <f>SUMIFS(PG_Transactions!$G:$G,PG_Transactions!$AK:$AK,$H1821,PG_Transactions!$E:$E,"CAPTURE",PG_Transactions!$AQ:$AQ,1)</f>
        <v>799</v>
      </c>
      <c r="K1821">
        <f t="shared" si="90"/>
        <v>0</v>
      </c>
      <c r="L1821" t="str">
        <f t="shared" si="91"/>
        <v>Amount Match</v>
      </c>
    </row>
    <row r="1822" spans="1:12" hidden="1" x14ac:dyDescent="0.3">
      <c r="A1822" t="s">
        <v>3644</v>
      </c>
      <c r="B1822" s="1">
        <v>46273</v>
      </c>
      <c r="C1822" t="s">
        <v>3645</v>
      </c>
      <c r="D1822" t="s">
        <v>8</v>
      </c>
      <c r="E1822" t="s">
        <v>9</v>
      </c>
      <c r="F1822">
        <v>799</v>
      </c>
      <c r="G1822" t="s">
        <v>70</v>
      </c>
      <c r="H1822" t="str">
        <f t="shared" si="89"/>
        <v>ORD26001821</v>
      </c>
      <c r="I1822">
        <f>COUNTIFS(PG_Transactions!$AK:$AK,$H1822,PG_Transactions!$E:$E,"CAPTURE",PG_Transactions!$AQ:$AQ,1)</f>
        <v>0</v>
      </c>
      <c r="J1822">
        <f>SUMIFS(PG_Transactions!$G:$G,PG_Transactions!$AK:$AK,$H1822,PG_Transactions!$E:$E,"CAPTURE",PG_Transactions!$AQ:$AQ,1)</f>
        <v>0</v>
      </c>
      <c r="K1822">
        <f t="shared" si="90"/>
        <v>-799</v>
      </c>
      <c r="L1822" t="str">
        <f t="shared" si="91"/>
        <v>No Capture</v>
      </c>
    </row>
    <row r="1823" spans="1:12" hidden="1" x14ac:dyDescent="0.3">
      <c r="A1823" t="s">
        <v>3646</v>
      </c>
      <c r="B1823" s="1">
        <v>46295</v>
      </c>
      <c r="C1823" t="s">
        <v>3647</v>
      </c>
      <c r="D1823" t="s">
        <v>38</v>
      </c>
      <c r="E1823" t="s">
        <v>9</v>
      </c>
      <c r="F1823">
        <v>2999</v>
      </c>
      <c r="G1823" t="s">
        <v>10</v>
      </c>
      <c r="H1823" t="str">
        <f t="shared" si="89"/>
        <v>ORD26001822</v>
      </c>
      <c r="I1823">
        <f>COUNTIFS(PG_Transactions!$AK:$AK,$H1823,PG_Transactions!$E:$E,"CAPTURE",PG_Transactions!$AQ:$AQ,1)</f>
        <v>1</v>
      </c>
      <c r="J1823">
        <f>SUMIFS(PG_Transactions!$G:$G,PG_Transactions!$AK:$AK,$H1823,PG_Transactions!$E:$E,"CAPTURE",PG_Transactions!$AQ:$AQ,1)</f>
        <v>2999</v>
      </c>
      <c r="K1823">
        <f t="shared" si="90"/>
        <v>0</v>
      </c>
      <c r="L1823" t="str">
        <f t="shared" si="91"/>
        <v>Amount Match</v>
      </c>
    </row>
    <row r="1824" spans="1:12" hidden="1" x14ac:dyDescent="0.3">
      <c r="A1824" t="s">
        <v>3648</v>
      </c>
      <c r="B1824" s="1">
        <v>46290</v>
      </c>
      <c r="C1824" t="s">
        <v>3649</v>
      </c>
      <c r="D1824" t="s">
        <v>38</v>
      </c>
      <c r="E1824" t="s">
        <v>9</v>
      </c>
      <c r="F1824">
        <v>299</v>
      </c>
      <c r="G1824" t="s">
        <v>10</v>
      </c>
      <c r="H1824" t="str">
        <f t="shared" si="89"/>
        <v>ORD26001823</v>
      </c>
      <c r="I1824">
        <f>COUNTIFS(PG_Transactions!$AK:$AK,$H1824,PG_Transactions!$E:$E,"CAPTURE",PG_Transactions!$AQ:$AQ,1)</f>
        <v>1</v>
      </c>
      <c r="J1824">
        <f>SUMIFS(PG_Transactions!$G:$G,PG_Transactions!$AK:$AK,$H1824,PG_Transactions!$E:$E,"CAPTURE",PG_Transactions!$AQ:$AQ,1)</f>
        <v>299</v>
      </c>
      <c r="K1824">
        <f t="shared" si="90"/>
        <v>0</v>
      </c>
      <c r="L1824" t="str">
        <f t="shared" si="91"/>
        <v>Amount Match</v>
      </c>
    </row>
    <row r="1825" spans="1:12" hidden="1" x14ac:dyDescent="0.3">
      <c r="A1825" t="s">
        <v>3650</v>
      </c>
      <c r="B1825" s="1">
        <v>46291</v>
      </c>
      <c r="C1825" t="s">
        <v>3651</v>
      </c>
      <c r="D1825" t="s">
        <v>13</v>
      </c>
      <c r="E1825" t="s">
        <v>33</v>
      </c>
      <c r="F1825">
        <v>299</v>
      </c>
      <c r="G1825" t="s">
        <v>10</v>
      </c>
      <c r="H1825" t="str">
        <f t="shared" si="89"/>
        <v>ORD26001824</v>
      </c>
      <c r="I1825">
        <f>COUNTIFS(PG_Transactions!$AK:$AK,$H1825,PG_Transactions!$E:$E,"CAPTURE",PG_Transactions!$AQ:$AQ,1)</f>
        <v>1</v>
      </c>
      <c r="J1825">
        <f>SUMIFS(PG_Transactions!$G:$G,PG_Transactions!$AK:$AK,$H1825,PG_Transactions!$E:$E,"CAPTURE",PG_Transactions!$AQ:$AQ,1)</f>
        <v>299</v>
      </c>
      <c r="K1825">
        <f t="shared" si="90"/>
        <v>0</v>
      </c>
      <c r="L1825" t="str">
        <f t="shared" si="91"/>
        <v>Amount Match</v>
      </c>
    </row>
    <row r="1826" spans="1:12" hidden="1" x14ac:dyDescent="0.3">
      <c r="A1826" t="s">
        <v>3652</v>
      </c>
      <c r="B1826" s="1">
        <v>46275</v>
      </c>
      <c r="C1826" t="s">
        <v>3653</v>
      </c>
      <c r="D1826" t="s">
        <v>32</v>
      </c>
      <c r="E1826" t="s">
        <v>9</v>
      </c>
      <c r="F1826">
        <v>4798</v>
      </c>
      <c r="G1826" t="s">
        <v>10</v>
      </c>
      <c r="H1826" t="str">
        <f t="shared" si="89"/>
        <v>ORD26001825</v>
      </c>
      <c r="I1826">
        <f>COUNTIFS(PG_Transactions!$AK:$AK,$H1826,PG_Transactions!$E:$E,"CAPTURE",PG_Transactions!$AQ:$AQ,1)</f>
        <v>1</v>
      </c>
      <c r="J1826">
        <f>SUMIFS(PG_Transactions!$G:$G,PG_Transactions!$AK:$AK,$H1826,PG_Transactions!$E:$E,"CAPTURE",PG_Transactions!$AQ:$AQ,1)</f>
        <v>4798</v>
      </c>
      <c r="K1826">
        <f t="shared" si="90"/>
        <v>0</v>
      </c>
      <c r="L1826" t="str">
        <f t="shared" si="91"/>
        <v>Amount Match</v>
      </c>
    </row>
    <row r="1827" spans="1:12" hidden="1" x14ac:dyDescent="0.3">
      <c r="A1827" t="s">
        <v>3654</v>
      </c>
      <c r="B1827" s="1">
        <v>46295</v>
      </c>
      <c r="C1827" t="s">
        <v>3655</v>
      </c>
      <c r="D1827" t="s">
        <v>16</v>
      </c>
      <c r="E1827" t="s">
        <v>33</v>
      </c>
      <c r="F1827">
        <v>3499</v>
      </c>
      <c r="G1827" t="s">
        <v>10</v>
      </c>
      <c r="H1827" t="str">
        <f t="shared" si="89"/>
        <v>ORD26001826</v>
      </c>
      <c r="I1827">
        <f>COUNTIFS(PG_Transactions!$AK:$AK,$H1827,PG_Transactions!$E:$E,"CAPTURE",PG_Transactions!$AQ:$AQ,1)</f>
        <v>1</v>
      </c>
      <c r="J1827">
        <f>SUMIFS(PG_Transactions!$G:$G,PG_Transactions!$AK:$AK,$H1827,PG_Transactions!$E:$E,"CAPTURE",PG_Transactions!$AQ:$AQ,1)</f>
        <v>3499</v>
      </c>
      <c r="K1827">
        <f t="shared" si="90"/>
        <v>0</v>
      </c>
      <c r="L1827" t="str">
        <f t="shared" si="91"/>
        <v>Amount Match</v>
      </c>
    </row>
    <row r="1828" spans="1:12" hidden="1" x14ac:dyDescent="0.3">
      <c r="A1828" t="s">
        <v>3656</v>
      </c>
      <c r="B1828" s="1">
        <v>46281</v>
      </c>
      <c r="C1828" t="s">
        <v>3657</v>
      </c>
      <c r="D1828" t="s">
        <v>8</v>
      </c>
      <c r="E1828" t="s">
        <v>44</v>
      </c>
      <c r="F1828">
        <v>349</v>
      </c>
      <c r="G1828" t="s">
        <v>10</v>
      </c>
      <c r="H1828" t="str">
        <f t="shared" si="89"/>
        <v>ORD26001827</v>
      </c>
      <c r="I1828">
        <f>COUNTIFS(PG_Transactions!$AK:$AK,$H1828,PG_Transactions!$E:$E,"CAPTURE",PG_Transactions!$AQ:$AQ,1)</f>
        <v>1</v>
      </c>
      <c r="J1828">
        <f>SUMIFS(PG_Transactions!$G:$G,PG_Transactions!$AK:$AK,$H1828,PG_Transactions!$E:$E,"CAPTURE",PG_Transactions!$AQ:$AQ,1)</f>
        <v>349</v>
      </c>
      <c r="K1828">
        <f t="shared" si="90"/>
        <v>0</v>
      </c>
      <c r="L1828" t="str">
        <f t="shared" si="91"/>
        <v>Amount Match</v>
      </c>
    </row>
    <row r="1829" spans="1:12" hidden="1" x14ac:dyDescent="0.3">
      <c r="A1829" t="s">
        <v>3658</v>
      </c>
      <c r="B1829" s="1">
        <v>46277</v>
      </c>
      <c r="C1829" t="s">
        <v>2725</v>
      </c>
      <c r="D1829" t="s">
        <v>51</v>
      </c>
      <c r="E1829" t="s">
        <v>17</v>
      </c>
      <c r="F1829">
        <v>3499</v>
      </c>
      <c r="G1829" t="s">
        <v>10</v>
      </c>
      <c r="H1829" t="str">
        <f t="shared" si="89"/>
        <v>ORD26001828</v>
      </c>
      <c r="I1829">
        <f>COUNTIFS(PG_Transactions!$AK:$AK,$H1829,PG_Transactions!$E:$E,"CAPTURE",PG_Transactions!$AQ:$AQ,1)</f>
        <v>1</v>
      </c>
      <c r="J1829">
        <f>SUMIFS(PG_Transactions!$G:$G,PG_Transactions!$AK:$AK,$H1829,PG_Transactions!$E:$E,"CAPTURE",PG_Transactions!$AQ:$AQ,1)</f>
        <v>3499</v>
      </c>
      <c r="K1829">
        <f t="shared" si="90"/>
        <v>0</v>
      </c>
      <c r="L1829" t="str">
        <f t="shared" si="91"/>
        <v>Amount Match</v>
      </c>
    </row>
    <row r="1830" spans="1:12" hidden="1" x14ac:dyDescent="0.3">
      <c r="A1830" t="s">
        <v>3659</v>
      </c>
      <c r="B1830" s="1">
        <v>46282</v>
      </c>
      <c r="C1830" t="s">
        <v>3660</v>
      </c>
      <c r="E1830" t="s">
        <v>17</v>
      </c>
      <c r="F1830">
        <v>799</v>
      </c>
      <c r="G1830" t="s">
        <v>10</v>
      </c>
      <c r="H1830" t="str">
        <f t="shared" si="89"/>
        <v>ORD26001829</v>
      </c>
      <c r="I1830">
        <f>COUNTIFS(PG_Transactions!$AK:$AK,$H1830,PG_Transactions!$E:$E,"CAPTURE",PG_Transactions!$AQ:$AQ,1)</f>
        <v>1</v>
      </c>
      <c r="J1830">
        <f>SUMIFS(PG_Transactions!$G:$G,PG_Transactions!$AK:$AK,$H1830,PG_Transactions!$E:$E,"CAPTURE",PG_Transactions!$AQ:$AQ,1)</f>
        <v>799</v>
      </c>
      <c r="K1830">
        <f t="shared" si="90"/>
        <v>0</v>
      </c>
      <c r="L1830" t="str">
        <f t="shared" si="91"/>
        <v>Amount Match</v>
      </c>
    </row>
    <row r="1831" spans="1:12" hidden="1" x14ac:dyDescent="0.3">
      <c r="A1831" t="s">
        <v>3661</v>
      </c>
      <c r="B1831" s="1">
        <v>46288</v>
      </c>
      <c r="C1831" t="s">
        <v>3662</v>
      </c>
      <c r="D1831" t="s">
        <v>41</v>
      </c>
      <c r="E1831" t="s">
        <v>17</v>
      </c>
      <c r="F1831">
        <v>2597</v>
      </c>
      <c r="G1831" t="s">
        <v>10</v>
      </c>
      <c r="H1831" t="str">
        <f t="shared" si="89"/>
        <v>ORD26001830</v>
      </c>
      <c r="I1831">
        <f>COUNTIFS(PG_Transactions!$AK:$AK,$H1831,PG_Transactions!$E:$E,"CAPTURE",PG_Transactions!$AQ:$AQ,1)</f>
        <v>1</v>
      </c>
      <c r="J1831">
        <f>SUMIFS(PG_Transactions!$G:$G,PG_Transactions!$AK:$AK,$H1831,PG_Transactions!$E:$E,"CAPTURE",PG_Transactions!$AQ:$AQ,1)</f>
        <v>2597</v>
      </c>
      <c r="K1831">
        <f t="shared" si="90"/>
        <v>0</v>
      </c>
      <c r="L1831" t="str">
        <f t="shared" si="91"/>
        <v>Amount Match</v>
      </c>
    </row>
    <row r="1832" spans="1:12" hidden="1" x14ac:dyDescent="0.3">
      <c r="A1832" t="s">
        <v>3663</v>
      </c>
      <c r="B1832" s="1">
        <v>46272</v>
      </c>
      <c r="C1832" t="s">
        <v>3664</v>
      </c>
      <c r="D1832" t="s">
        <v>65</v>
      </c>
      <c r="E1832" t="s">
        <v>9</v>
      </c>
      <c r="F1832">
        <v>10998</v>
      </c>
      <c r="G1832" t="s">
        <v>10</v>
      </c>
      <c r="H1832" t="str">
        <f t="shared" si="89"/>
        <v>ORD26001831</v>
      </c>
      <c r="I1832">
        <f>COUNTIFS(PG_Transactions!$AK:$AK,$H1832,PG_Transactions!$E:$E,"CAPTURE",PG_Transactions!$AQ:$AQ,1)</f>
        <v>1</v>
      </c>
      <c r="J1832">
        <f>SUMIFS(PG_Transactions!$G:$G,PG_Transactions!$AK:$AK,$H1832,PG_Transactions!$E:$E,"CAPTURE",PG_Transactions!$AQ:$AQ,1)</f>
        <v>10998</v>
      </c>
      <c r="K1832">
        <f t="shared" si="90"/>
        <v>0</v>
      </c>
      <c r="L1832" t="str">
        <f t="shared" si="91"/>
        <v>Amount Match</v>
      </c>
    </row>
    <row r="1833" spans="1:12" hidden="1" x14ac:dyDescent="0.3">
      <c r="A1833" t="s">
        <v>3665</v>
      </c>
      <c r="B1833" s="1">
        <v>46273</v>
      </c>
      <c r="C1833" t="s">
        <v>3666</v>
      </c>
      <c r="D1833" t="s">
        <v>13</v>
      </c>
      <c r="E1833" t="s">
        <v>44</v>
      </c>
      <c r="F1833">
        <v>2499</v>
      </c>
      <c r="G1833" t="s">
        <v>10</v>
      </c>
      <c r="H1833" t="str">
        <f t="shared" si="89"/>
        <v>ORD26001832</v>
      </c>
      <c r="I1833">
        <f>COUNTIFS(PG_Transactions!$AK:$AK,$H1833,PG_Transactions!$E:$E,"CAPTURE",PG_Transactions!$AQ:$AQ,1)</f>
        <v>1</v>
      </c>
      <c r="J1833">
        <f>SUMIFS(PG_Transactions!$G:$G,PG_Transactions!$AK:$AK,$H1833,PG_Transactions!$E:$E,"CAPTURE",PG_Transactions!$AQ:$AQ,1)</f>
        <v>2499</v>
      </c>
      <c r="K1833">
        <f t="shared" si="90"/>
        <v>0</v>
      </c>
      <c r="L1833" t="str">
        <f t="shared" si="91"/>
        <v>Amount Match</v>
      </c>
    </row>
    <row r="1834" spans="1:12" hidden="1" x14ac:dyDescent="0.3">
      <c r="A1834" t="s">
        <v>3667</v>
      </c>
      <c r="B1834" s="1">
        <v>46274</v>
      </c>
      <c r="C1834" t="s">
        <v>3668</v>
      </c>
      <c r="D1834" t="s">
        <v>51</v>
      </c>
      <c r="E1834" t="s">
        <v>17</v>
      </c>
      <c r="F1834">
        <v>1998</v>
      </c>
      <c r="G1834" t="s">
        <v>10</v>
      </c>
      <c r="H1834" t="str">
        <f t="shared" si="89"/>
        <v>ORD26001833</v>
      </c>
      <c r="I1834">
        <f>COUNTIFS(PG_Transactions!$AK:$AK,$H1834,PG_Transactions!$E:$E,"CAPTURE",PG_Transactions!$AQ:$AQ,1)</f>
        <v>1</v>
      </c>
      <c r="J1834">
        <f>SUMIFS(PG_Transactions!$G:$G,PG_Transactions!$AK:$AK,$H1834,PG_Transactions!$E:$E,"CAPTURE",PG_Transactions!$AQ:$AQ,1)</f>
        <v>1998</v>
      </c>
      <c r="K1834">
        <f t="shared" si="90"/>
        <v>0</v>
      </c>
      <c r="L1834" t="str">
        <f t="shared" si="91"/>
        <v>Amount Match</v>
      </c>
    </row>
    <row r="1835" spans="1:12" hidden="1" x14ac:dyDescent="0.3">
      <c r="A1835" t="s">
        <v>3669</v>
      </c>
      <c r="B1835" s="1">
        <v>46272</v>
      </c>
      <c r="C1835" t="s">
        <v>3670</v>
      </c>
      <c r="D1835" t="s">
        <v>8</v>
      </c>
      <c r="E1835" t="s">
        <v>9</v>
      </c>
      <c r="F1835">
        <v>10147</v>
      </c>
      <c r="G1835" t="s">
        <v>10</v>
      </c>
      <c r="H1835" t="str">
        <f t="shared" si="89"/>
        <v>ORD26001834</v>
      </c>
      <c r="I1835">
        <f>COUNTIFS(PG_Transactions!$AK:$AK,$H1835,PG_Transactions!$E:$E,"CAPTURE",PG_Transactions!$AQ:$AQ,1)</f>
        <v>1</v>
      </c>
      <c r="J1835">
        <f>SUMIFS(PG_Transactions!$G:$G,PG_Transactions!$AK:$AK,$H1835,PG_Transactions!$E:$E,"CAPTURE",PG_Transactions!$AQ:$AQ,1)</f>
        <v>10147</v>
      </c>
      <c r="K1835">
        <f t="shared" si="90"/>
        <v>0</v>
      </c>
      <c r="L1835" t="str">
        <f t="shared" si="91"/>
        <v>Amount Match</v>
      </c>
    </row>
    <row r="1836" spans="1:12" hidden="1" x14ac:dyDescent="0.3">
      <c r="A1836" t="s">
        <v>3671</v>
      </c>
      <c r="B1836" s="1">
        <v>46281</v>
      </c>
      <c r="C1836" t="s">
        <v>3672</v>
      </c>
      <c r="D1836" t="s">
        <v>27</v>
      </c>
      <c r="E1836" t="s">
        <v>9</v>
      </c>
      <c r="F1836">
        <v>3098</v>
      </c>
      <c r="G1836" t="s">
        <v>10</v>
      </c>
      <c r="H1836" t="str">
        <f t="shared" si="89"/>
        <v>ORD26001835</v>
      </c>
      <c r="I1836">
        <f>COUNTIFS(PG_Transactions!$AK:$AK,$H1836,PG_Transactions!$E:$E,"CAPTURE",PG_Transactions!$AQ:$AQ,1)</f>
        <v>1</v>
      </c>
      <c r="J1836">
        <f>SUMIFS(PG_Transactions!$G:$G,PG_Transactions!$AK:$AK,$H1836,PG_Transactions!$E:$E,"CAPTURE",PG_Transactions!$AQ:$AQ,1)</f>
        <v>3098</v>
      </c>
      <c r="K1836">
        <f t="shared" si="90"/>
        <v>0</v>
      </c>
      <c r="L1836" t="str">
        <f t="shared" si="91"/>
        <v>Amount Match</v>
      </c>
    </row>
    <row r="1837" spans="1:12" hidden="1" x14ac:dyDescent="0.3">
      <c r="A1837" t="s">
        <v>3673</v>
      </c>
      <c r="B1837" s="1">
        <v>46278</v>
      </c>
      <c r="C1837" t="s">
        <v>3674</v>
      </c>
      <c r="D1837" t="s">
        <v>32</v>
      </c>
      <c r="E1837" t="s">
        <v>9</v>
      </c>
      <c r="F1837">
        <v>6097</v>
      </c>
      <c r="G1837" t="s">
        <v>10</v>
      </c>
      <c r="H1837" t="str">
        <f t="shared" si="89"/>
        <v>ORD26001836</v>
      </c>
      <c r="I1837">
        <f>COUNTIFS(PG_Transactions!$AK:$AK,$H1837,PG_Transactions!$E:$E,"CAPTURE",PG_Transactions!$AQ:$AQ,1)</f>
        <v>1</v>
      </c>
      <c r="J1837">
        <f>SUMIFS(PG_Transactions!$G:$G,PG_Transactions!$AK:$AK,$H1837,PG_Transactions!$E:$E,"CAPTURE",PG_Transactions!$AQ:$AQ,1)</f>
        <v>6097</v>
      </c>
      <c r="K1837">
        <f t="shared" si="90"/>
        <v>0</v>
      </c>
      <c r="L1837" t="str">
        <f t="shared" si="91"/>
        <v>Amount Match</v>
      </c>
    </row>
    <row r="1838" spans="1:12" hidden="1" x14ac:dyDescent="0.3">
      <c r="A1838" t="s">
        <v>3675</v>
      </c>
      <c r="B1838" s="1">
        <v>46292</v>
      </c>
      <c r="C1838" t="s">
        <v>3676</v>
      </c>
      <c r="D1838" t="s">
        <v>16</v>
      </c>
      <c r="E1838" t="s">
        <v>9</v>
      </c>
      <c r="F1838">
        <v>799</v>
      </c>
      <c r="G1838" t="s">
        <v>10</v>
      </c>
      <c r="H1838" t="str">
        <f t="shared" si="89"/>
        <v>ORD26001837</v>
      </c>
      <c r="I1838">
        <f>COUNTIFS(PG_Transactions!$AK:$AK,$H1838,PG_Transactions!$E:$E,"CAPTURE",PG_Transactions!$AQ:$AQ,1)</f>
        <v>1</v>
      </c>
      <c r="J1838">
        <f>SUMIFS(PG_Transactions!$G:$G,PG_Transactions!$AK:$AK,$H1838,PG_Transactions!$E:$E,"CAPTURE",PG_Transactions!$AQ:$AQ,1)</f>
        <v>799</v>
      </c>
      <c r="K1838">
        <f t="shared" si="90"/>
        <v>0</v>
      </c>
      <c r="L1838" t="str">
        <f t="shared" si="91"/>
        <v>Amount Match</v>
      </c>
    </row>
    <row r="1839" spans="1:12" hidden="1" x14ac:dyDescent="0.3">
      <c r="A1839" t="s">
        <v>3677</v>
      </c>
      <c r="B1839" s="1">
        <v>46285</v>
      </c>
      <c r="C1839" t="s">
        <v>1667</v>
      </c>
      <c r="D1839" t="s">
        <v>32</v>
      </c>
      <c r="E1839" t="s">
        <v>9</v>
      </c>
      <c r="F1839">
        <v>1799</v>
      </c>
      <c r="G1839" t="s">
        <v>10</v>
      </c>
      <c r="H1839" t="str">
        <f t="shared" si="89"/>
        <v>ORD26001838</v>
      </c>
      <c r="I1839">
        <f>COUNTIFS(PG_Transactions!$AK:$AK,$H1839,PG_Transactions!$E:$E,"CAPTURE",PG_Transactions!$AQ:$AQ,1)</f>
        <v>1</v>
      </c>
      <c r="J1839">
        <f>SUMIFS(PG_Transactions!$G:$G,PG_Transactions!$AK:$AK,$H1839,PG_Transactions!$E:$E,"CAPTURE",PG_Transactions!$AQ:$AQ,1)</f>
        <v>1799</v>
      </c>
      <c r="K1839">
        <f t="shared" si="90"/>
        <v>0</v>
      </c>
      <c r="L1839" t="str">
        <f t="shared" si="91"/>
        <v>Amount Match</v>
      </c>
    </row>
    <row r="1840" spans="1:12" hidden="1" x14ac:dyDescent="0.3">
      <c r="A1840" t="s">
        <v>3678</v>
      </c>
      <c r="B1840" s="1">
        <v>46279</v>
      </c>
      <c r="C1840" t="s">
        <v>3679</v>
      </c>
      <c r="D1840" t="s">
        <v>41</v>
      </c>
      <c r="E1840" t="s">
        <v>9</v>
      </c>
      <c r="F1840">
        <v>1598</v>
      </c>
      <c r="G1840" t="s">
        <v>10</v>
      </c>
      <c r="H1840" t="str">
        <f t="shared" si="89"/>
        <v>ORD26001839</v>
      </c>
      <c r="I1840">
        <f>COUNTIFS(PG_Transactions!$AK:$AK,$H1840,PG_Transactions!$E:$E,"CAPTURE",PG_Transactions!$AQ:$AQ,1)</f>
        <v>1</v>
      </c>
      <c r="J1840">
        <f>SUMIFS(PG_Transactions!$G:$G,PG_Transactions!$AK:$AK,$H1840,PG_Transactions!$E:$E,"CAPTURE",PG_Transactions!$AQ:$AQ,1)</f>
        <v>1598</v>
      </c>
      <c r="K1840">
        <f t="shared" si="90"/>
        <v>0</v>
      </c>
      <c r="L1840" t="str">
        <f t="shared" si="91"/>
        <v>Amount Match</v>
      </c>
    </row>
    <row r="1841" spans="1:12" hidden="1" x14ac:dyDescent="0.3">
      <c r="A1841" t="s">
        <v>3680</v>
      </c>
      <c r="B1841" s="1">
        <v>46287</v>
      </c>
      <c r="C1841" t="s">
        <v>3681</v>
      </c>
      <c r="D1841" t="s">
        <v>24</v>
      </c>
      <c r="E1841" t="s">
        <v>17</v>
      </c>
      <c r="F1841">
        <v>999</v>
      </c>
      <c r="G1841" t="s">
        <v>10</v>
      </c>
      <c r="H1841" t="str">
        <f t="shared" si="89"/>
        <v>ORD26001840</v>
      </c>
      <c r="I1841">
        <f>COUNTIFS(PG_Transactions!$AK:$AK,$H1841,PG_Transactions!$E:$E,"CAPTURE",PG_Transactions!$AQ:$AQ,1)</f>
        <v>1</v>
      </c>
      <c r="J1841">
        <f>SUMIFS(PG_Transactions!$G:$G,PG_Transactions!$AK:$AK,$H1841,PG_Transactions!$E:$E,"CAPTURE",PG_Transactions!$AQ:$AQ,1)</f>
        <v>999</v>
      </c>
      <c r="K1841">
        <f t="shared" si="90"/>
        <v>0</v>
      </c>
      <c r="L1841" t="str">
        <f t="shared" si="91"/>
        <v>Amount Match</v>
      </c>
    </row>
    <row r="1842" spans="1:12" hidden="1" x14ac:dyDescent="0.3">
      <c r="A1842" t="s">
        <v>3682</v>
      </c>
      <c r="B1842" s="1">
        <v>46285</v>
      </c>
      <c r="C1842" t="s">
        <v>3683</v>
      </c>
      <c r="E1842" t="s">
        <v>9</v>
      </c>
      <c r="F1842" s="2">
        <v>3598</v>
      </c>
      <c r="G1842" t="s">
        <v>10</v>
      </c>
      <c r="H1842" t="str">
        <f t="shared" si="89"/>
        <v>ORD26001841</v>
      </c>
      <c r="I1842">
        <f>COUNTIFS(PG_Transactions!$AK:$AK,$H1842,PG_Transactions!$E:$E,"CAPTURE",PG_Transactions!$AQ:$AQ,1)</f>
        <v>1</v>
      </c>
      <c r="J1842">
        <f>SUMIFS(PG_Transactions!$G:$G,PG_Transactions!$AK:$AK,$H1842,PG_Transactions!$E:$E,"CAPTURE",PG_Transactions!$AQ:$AQ,1)</f>
        <v>3598</v>
      </c>
      <c r="K1842">
        <f t="shared" si="90"/>
        <v>0</v>
      </c>
      <c r="L1842" t="str">
        <f t="shared" si="91"/>
        <v>Amount Match</v>
      </c>
    </row>
    <row r="1843" spans="1:12" hidden="1" x14ac:dyDescent="0.3">
      <c r="A1843" t="s">
        <v>3684</v>
      </c>
      <c r="B1843" s="1">
        <v>46267</v>
      </c>
      <c r="C1843" t="s">
        <v>3685</v>
      </c>
      <c r="D1843" t="s">
        <v>24</v>
      </c>
      <c r="E1843" t="s">
        <v>9</v>
      </c>
      <c r="F1843" s="2">
        <v>5998</v>
      </c>
      <c r="G1843" t="s">
        <v>10</v>
      </c>
      <c r="H1843" t="str">
        <f t="shared" si="89"/>
        <v>ORD26001842</v>
      </c>
      <c r="I1843">
        <f>COUNTIFS(PG_Transactions!$AK:$AK,$H1843,PG_Transactions!$E:$E,"CAPTURE",PG_Transactions!$AQ:$AQ,1)</f>
        <v>1</v>
      </c>
      <c r="J1843">
        <f>SUMIFS(PG_Transactions!$G:$G,PG_Transactions!$AK:$AK,$H1843,PG_Transactions!$E:$E,"CAPTURE",PG_Transactions!$AQ:$AQ,1)</f>
        <v>5998</v>
      </c>
      <c r="K1843">
        <f t="shared" si="90"/>
        <v>0</v>
      </c>
      <c r="L1843" t="str">
        <f t="shared" si="91"/>
        <v>Amount Match</v>
      </c>
    </row>
    <row r="1844" spans="1:12" hidden="1" x14ac:dyDescent="0.3">
      <c r="A1844" t="s">
        <v>3686</v>
      </c>
      <c r="B1844" s="1">
        <v>46279</v>
      </c>
      <c r="C1844" t="s">
        <v>3687</v>
      </c>
      <c r="D1844" t="s">
        <v>65</v>
      </c>
      <c r="E1844" t="s">
        <v>17</v>
      </c>
      <c r="F1844">
        <v>1098</v>
      </c>
      <c r="G1844" t="s">
        <v>10</v>
      </c>
      <c r="H1844" t="str">
        <f t="shared" si="89"/>
        <v>ORD26001843</v>
      </c>
      <c r="I1844">
        <f>COUNTIFS(PG_Transactions!$AK:$AK,$H1844,PG_Transactions!$E:$E,"CAPTURE",PG_Transactions!$AQ:$AQ,1)</f>
        <v>1</v>
      </c>
      <c r="J1844">
        <f>SUMIFS(PG_Transactions!$G:$G,PG_Transactions!$AK:$AK,$H1844,PG_Transactions!$E:$E,"CAPTURE",PG_Transactions!$AQ:$AQ,1)</f>
        <v>1098</v>
      </c>
      <c r="K1844">
        <f t="shared" si="90"/>
        <v>0</v>
      </c>
      <c r="L1844" t="str">
        <f t="shared" si="91"/>
        <v>Amount Match</v>
      </c>
    </row>
    <row r="1845" spans="1:12" hidden="1" x14ac:dyDescent="0.3">
      <c r="A1845" t="s">
        <v>3688</v>
      </c>
      <c r="B1845" s="1">
        <v>46275</v>
      </c>
      <c r="C1845" t="s">
        <v>3689</v>
      </c>
      <c r="D1845" t="s">
        <v>8</v>
      </c>
      <c r="E1845" t="s">
        <v>9</v>
      </c>
      <c r="F1845">
        <v>1898</v>
      </c>
      <c r="G1845" t="s">
        <v>10</v>
      </c>
      <c r="H1845" t="str">
        <f t="shared" si="89"/>
        <v>ORD26001844</v>
      </c>
      <c r="I1845">
        <f>COUNTIFS(PG_Transactions!$AK:$AK,$H1845,PG_Transactions!$E:$E,"CAPTURE",PG_Transactions!$AQ:$AQ,1)</f>
        <v>1</v>
      </c>
      <c r="J1845">
        <f>SUMIFS(PG_Transactions!$G:$G,PG_Transactions!$AK:$AK,$H1845,PG_Transactions!$E:$E,"CAPTURE",PG_Transactions!$AQ:$AQ,1)</f>
        <v>1898</v>
      </c>
      <c r="K1845">
        <f t="shared" si="90"/>
        <v>0</v>
      </c>
      <c r="L1845" t="str">
        <f t="shared" si="91"/>
        <v>Amount Match</v>
      </c>
    </row>
    <row r="1846" spans="1:12" hidden="1" x14ac:dyDescent="0.3">
      <c r="A1846" t="s">
        <v>3690</v>
      </c>
      <c r="B1846" s="1">
        <v>46285</v>
      </c>
      <c r="C1846" t="s">
        <v>3691</v>
      </c>
      <c r="D1846" t="s">
        <v>16</v>
      </c>
      <c r="E1846" t="s">
        <v>9</v>
      </c>
      <c r="F1846">
        <v>1498</v>
      </c>
      <c r="G1846" t="s">
        <v>10</v>
      </c>
      <c r="H1846" t="str">
        <f t="shared" si="89"/>
        <v>ORD26001845</v>
      </c>
      <c r="I1846">
        <f>COUNTIFS(PG_Transactions!$AK:$AK,$H1846,PG_Transactions!$E:$E,"CAPTURE",PG_Transactions!$AQ:$AQ,1)</f>
        <v>1</v>
      </c>
      <c r="J1846">
        <f>SUMIFS(PG_Transactions!$G:$G,PG_Transactions!$AK:$AK,$H1846,PG_Transactions!$E:$E,"CAPTURE",PG_Transactions!$AQ:$AQ,1)</f>
        <v>1498</v>
      </c>
      <c r="K1846">
        <f t="shared" si="90"/>
        <v>0</v>
      </c>
      <c r="L1846" t="str">
        <f t="shared" si="91"/>
        <v>Amount Match</v>
      </c>
    </row>
    <row r="1847" spans="1:12" hidden="1" x14ac:dyDescent="0.3">
      <c r="A1847" t="s">
        <v>3692</v>
      </c>
      <c r="B1847" s="1">
        <v>46268</v>
      </c>
      <c r="C1847" t="s">
        <v>3693</v>
      </c>
      <c r="D1847" t="s">
        <v>38</v>
      </c>
      <c r="E1847" t="s">
        <v>9</v>
      </c>
      <c r="F1847">
        <v>6997</v>
      </c>
      <c r="G1847" t="s">
        <v>10</v>
      </c>
      <c r="H1847" t="str">
        <f t="shared" si="89"/>
        <v>ORD26001846</v>
      </c>
      <c r="I1847">
        <f>COUNTIFS(PG_Transactions!$AK:$AK,$H1847,PG_Transactions!$E:$E,"CAPTURE",PG_Transactions!$AQ:$AQ,1)</f>
        <v>1</v>
      </c>
      <c r="J1847">
        <f>SUMIFS(PG_Transactions!$G:$G,PG_Transactions!$AK:$AK,$H1847,PG_Transactions!$E:$E,"CAPTURE",PG_Transactions!$AQ:$AQ,1)</f>
        <v>6997</v>
      </c>
      <c r="K1847">
        <f t="shared" si="90"/>
        <v>0</v>
      </c>
      <c r="L1847" t="str">
        <f t="shared" si="91"/>
        <v>Amount Match</v>
      </c>
    </row>
    <row r="1848" spans="1:12" hidden="1" x14ac:dyDescent="0.3">
      <c r="A1848" t="s">
        <v>3694</v>
      </c>
      <c r="B1848" s="1">
        <v>46272</v>
      </c>
      <c r="C1848" t="s">
        <v>3695</v>
      </c>
      <c r="D1848" t="s">
        <v>16</v>
      </c>
      <c r="E1848" t="s">
        <v>9</v>
      </c>
      <c r="F1848">
        <v>1799</v>
      </c>
      <c r="G1848" t="s">
        <v>10</v>
      </c>
      <c r="H1848" t="str">
        <f t="shared" si="89"/>
        <v>ORD26001847</v>
      </c>
      <c r="I1848">
        <f>COUNTIFS(PG_Transactions!$AK:$AK,$H1848,PG_Transactions!$E:$E,"CAPTURE",PG_Transactions!$AQ:$AQ,1)</f>
        <v>1</v>
      </c>
      <c r="J1848">
        <f>SUMIFS(PG_Transactions!$G:$G,PG_Transactions!$AK:$AK,$H1848,PG_Transactions!$E:$E,"CAPTURE",PG_Transactions!$AQ:$AQ,1)</f>
        <v>1799</v>
      </c>
      <c r="K1848">
        <f t="shared" si="90"/>
        <v>0</v>
      </c>
      <c r="L1848" t="str">
        <f t="shared" si="91"/>
        <v>Amount Match</v>
      </c>
    </row>
    <row r="1849" spans="1:12" hidden="1" x14ac:dyDescent="0.3">
      <c r="A1849" t="s">
        <v>3696</v>
      </c>
      <c r="B1849" s="1">
        <v>46293</v>
      </c>
      <c r="C1849" t="s">
        <v>3697</v>
      </c>
      <c r="D1849" t="s">
        <v>13</v>
      </c>
      <c r="E1849" t="s">
        <v>9</v>
      </c>
      <c r="F1849">
        <v>6397</v>
      </c>
      <c r="G1849" t="s">
        <v>10</v>
      </c>
      <c r="H1849" t="str">
        <f t="shared" si="89"/>
        <v>ORD26001848</v>
      </c>
      <c r="I1849">
        <f>COUNTIFS(PG_Transactions!$AK:$AK,$H1849,PG_Transactions!$E:$E,"CAPTURE",PG_Transactions!$AQ:$AQ,1)</f>
        <v>1</v>
      </c>
      <c r="J1849">
        <f>SUMIFS(PG_Transactions!$G:$G,PG_Transactions!$AK:$AK,$H1849,PG_Transactions!$E:$E,"CAPTURE",PG_Transactions!$AQ:$AQ,1)</f>
        <v>6397</v>
      </c>
      <c r="K1849">
        <f t="shared" si="90"/>
        <v>0</v>
      </c>
      <c r="L1849" t="str">
        <f t="shared" si="91"/>
        <v>Amount Match</v>
      </c>
    </row>
    <row r="1850" spans="1:12" hidden="1" x14ac:dyDescent="0.3">
      <c r="A1850" t="s">
        <v>3698</v>
      </c>
      <c r="B1850" s="1">
        <v>46283</v>
      </c>
      <c r="C1850" t="s">
        <v>3699</v>
      </c>
      <c r="D1850" t="s">
        <v>8</v>
      </c>
      <c r="E1850" t="s">
        <v>17</v>
      </c>
      <c r="F1850">
        <v>1197</v>
      </c>
      <c r="G1850" t="s">
        <v>10</v>
      </c>
      <c r="H1850" t="str">
        <f t="shared" si="89"/>
        <v>ORD26001849</v>
      </c>
      <c r="I1850">
        <f>COUNTIFS(PG_Transactions!$AK:$AK,$H1850,PG_Transactions!$E:$E,"CAPTURE",PG_Transactions!$AQ:$AQ,1)</f>
        <v>1</v>
      </c>
      <c r="J1850">
        <f>SUMIFS(PG_Transactions!$G:$G,PG_Transactions!$AK:$AK,$H1850,PG_Transactions!$E:$E,"CAPTURE",PG_Transactions!$AQ:$AQ,1)</f>
        <v>1197</v>
      </c>
      <c r="K1850">
        <f t="shared" si="90"/>
        <v>0</v>
      </c>
      <c r="L1850" t="str">
        <f t="shared" si="91"/>
        <v>Amount Match</v>
      </c>
    </row>
    <row r="1851" spans="1:12" hidden="1" x14ac:dyDescent="0.3">
      <c r="A1851" t="s">
        <v>3700</v>
      </c>
      <c r="B1851" s="1">
        <v>46282</v>
      </c>
      <c r="C1851" t="s">
        <v>3701</v>
      </c>
      <c r="D1851" t="s">
        <v>13</v>
      </c>
      <c r="E1851" t="s">
        <v>9</v>
      </c>
      <c r="F1851">
        <v>6498</v>
      </c>
      <c r="G1851" t="s">
        <v>10</v>
      </c>
      <c r="H1851" t="str">
        <f t="shared" si="89"/>
        <v>ORD26001850</v>
      </c>
      <c r="I1851">
        <f>COUNTIFS(PG_Transactions!$AK:$AK,$H1851,PG_Transactions!$E:$E,"CAPTURE",PG_Transactions!$AQ:$AQ,1)</f>
        <v>1</v>
      </c>
      <c r="J1851">
        <f>SUMIFS(PG_Transactions!$G:$G,PG_Transactions!$AK:$AK,$H1851,PG_Transactions!$E:$E,"CAPTURE",PG_Transactions!$AQ:$AQ,1)</f>
        <v>6498</v>
      </c>
      <c r="K1851">
        <f t="shared" si="90"/>
        <v>0</v>
      </c>
      <c r="L1851" t="str">
        <f t="shared" si="91"/>
        <v>Amount Match</v>
      </c>
    </row>
    <row r="1852" spans="1:12" hidden="1" x14ac:dyDescent="0.3">
      <c r="A1852" t="s">
        <v>3702</v>
      </c>
      <c r="B1852" s="1">
        <v>46286</v>
      </c>
      <c r="C1852" t="s">
        <v>3703</v>
      </c>
      <c r="D1852" t="s">
        <v>16</v>
      </c>
      <c r="E1852" t="s">
        <v>33</v>
      </c>
      <c r="F1852">
        <v>1697</v>
      </c>
      <c r="G1852" t="s">
        <v>10</v>
      </c>
      <c r="H1852" t="str">
        <f t="shared" si="89"/>
        <v>ORD26001851</v>
      </c>
      <c r="I1852">
        <f>COUNTIFS(PG_Transactions!$AK:$AK,$H1852,PG_Transactions!$E:$E,"CAPTURE",PG_Transactions!$AQ:$AQ,1)</f>
        <v>1</v>
      </c>
      <c r="J1852">
        <f>SUMIFS(PG_Transactions!$G:$G,PG_Transactions!$AK:$AK,$H1852,PG_Transactions!$E:$E,"CAPTURE",PG_Transactions!$AQ:$AQ,1)</f>
        <v>1697</v>
      </c>
      <c r="K1852">
        <f t="shared" si="90"/>
        <v>0</v>
      </c>
      <c r="L1852" t="str">
        <f t="shared" si="91"/>
        <v>Amount Match</v>
      </c>
    </row>
    <row r="1853" spans="1:12" hidden="1" x14ac:dyDescent="0.3">
      <c r="A1853" t="s">
        <v>3704</v>
      </c>
      <c r="B1853" s="1">
        <v>46270</v>
      </c>
      <c r="C1853" t="s">
        <v>3705</v>
      </c>
      <c r="D1853" t="s">
        <v>65</v>
      </c>
      <c r="E1853" t="s">
        <v>9</v>
      </c>
      <c r="F1853">
        <v>9147</v>
      </c>
      <c r="G1853" t="s">
        <v>10</v>
      </c>
      <c r="H1853" t="str">
        <f t="shared" si="89"/>
        <v>ORD26001852</v>
      </c>
      <c r="I1853">
        <f>COUNTIFS(PG_Transactions!$AK:$AK,$H1853,PG_Transactions!$E:$E,"CAPTURE",PG_Transactions!$AQ:$AQ,1)</f>
        <v>1</v>
      </c>
      <c r="J1853">
        <f>SUMIFS(PG_Transactions!$G:$G,PG_Transactions!$AK:$AK,$H1853,PG_Transactions!$E:$E,"CAPTURE",PG_Transactions!$AQ:$AQ,1)</f>
        <v>9147</v>
      </c>
      <c r="K1853">
        <f t="shared" si="90"/>
        <v>0</v>
      </c>
      <c r="L1853" t="str">
        <f t="shared" si="91"/>
        <v>Amount Match</v>
      </c>
    </row>
    <row r="1854" spans="1:12" hidden="1" x14ac:dyDescent="0.3">
      <c r="A1854" t="s">
        <v>3706</v>
      </c>
      <c r="B1854" s="1">
        <v>46266</v>
      </c>
      <c r="C1854" t="s">
        <v>3707</v>
      </c>
      <c r="D1854" t="s">
        <v>16</v>
      </c>
      <c r="E1854" t="s">
        <v>9</v>
      </c>
      <c r="F1854">
        <v>12297</v>
      </c>
      <c r="G1854" t="s">
        <v>105</v>
      </c>
      <c r="H1854" t="str">
        <f t="shared" si="89"/>
        <v>ORD26001853</v>
      </c>
      <c r="I1854">
        <f>COUNTIFS(PG_Transactions!$AK:$AK,$H1854,PG_Transactions!$E:$E,"CAPTURE",PG_Transactions!$AQ:$AQ,1)</f>
        <v>0</v>
      </c>
      <c r="J1854">
        <f>SUMIFS(PG_Transactions!$G:$G,PG_Transactions!$AK:$AK,$H1854,PG_Transactions!$E:$E,"CAPTURE",PG_Transactions!$AQ:$AQ,1)</f>
        <v>0</v>
      </c>
      <c r="K1854">
        <f t="shared" si="90"/>
        <v>-12297</v>
      </c>
      <c r="L1854" t="str">
        <f t="shared" si="91"/>
        <v>No Capture</v>
      </c>
    </row>
    <row r="1855" spans="1:12" hidden="1" x14ac:dyDescent="0.3">
      <c r="A1855" t="s">
        <v>3708</v>
      </c>
      <c r="B1855" s="1">
        <v>46272</v>
      </c>
      <c r="C1855" t="s">
        <v>3709</v>
      </c>
      <c r="D1855" t="s">
        <v>32</v>
      </c>
      <c r="E1855" t="s">
        <v>9</v>
      </c>
      <c r="F1855">
        <v>8798</v>
      </c>
      <c r="G1855" t="s">
        <v>10</v>
      </c>
      <c r="H1855" t="str">
        <f t="shared" si="89"/>
        <v>ORD26001854</v>
      </c>
      <c r="I1855">
        <f>COUNTIFS(PG_Transactions!$AK:$AK,$H1855,PG_Transactions!$E:$E,"CAPTURE",PG_Transactions!$AQ:$AQ,1)</f>
        <v>1</v>
      </c>
      <c r="J1855">
        <f>SUMIFS(PG_Transactions!$G:$G,PG_Transactions!$AK:$AK,$H1855,PG_Transactions!$E:$E,"CAPTURE",PG_Transactions!$AQ:$AQ,1)</f>
        <v>8798</v>
      </c>
      <c r="K1855">
        <f t="shared" si="90"/>
        <v>0</v>
      </c>
      <c r="L1855" t="str">
        <f t="shared" si="91"/>
        <v>Amount Match</v>
      </c>
    </row>
    <row r="1856" spans="1:12" hidden="1" x14ac:dyDescent="0.3">
      <c r="A1856" t="s">
        <v>3710</v>
      </c>
      <c r="B1856" s="1">
        <v>46274</v>
      </c>
      <c r="C1856" t="s">
        <v>3711</v>
      </c>
      <c r="D1856" t="s">
        <v>16</v>
      </c>
      <c r="E1856" t="s">
        <v>17</v>
      </c>
      <c r="F1856">
        <v>948</v>
      </c>
      <c r="G1856" t="s">
        <v>10</v>
      </c>
      <c r="H1856" t="str">
        <f t="shared" si="89"/>
        <v>ORD26001855</v>
      </c>
      <c r="I1856">
        <f>COUNTIFS(PG_Transactions!$AK:$AK,$H1856,PG_Transactions!$E:$E,"CAPTURE",PG_Transactions!$AQ:$AQ,1)</f>
        <v>1</v>
      </c>
      <c r="J1856">
        <f>SUMIFS(PG_Transactions!$G:$G,PG_Transactions!$AK:$AK,$H1856,PG_Transactions!$E:$E,"CAPTURE",PG_Transactions!$AQ:$AQ,1)</f>
        <v>948</v>
      </c>
      <c r="K1856">
        <f t="shared" si="90"/>
        <v>0</v>
      </c>
      <c r="L1856" t="str">
        <f t="shared" si="91"/>
        <v>Amount Match</v>
      </c>
    </row>
    <row r="1857" spans="1:12" hidden="1" x14ac:dyDescent="0.3">
      <c r="A1857" t="s">
        <v>3712</v>
      </c>
      <c r="B1857" s="1">
        <v>46275</v>
      </c>
      <c r="C1857" t="s">
        <v>3713</v>
      </c>
      <c r="D1857" t="s">
        <v>32</v>
      </c>
      <c r="E1857" t="s">
        <v>17</v>
      </c>
      <c r="F1857">
        <v>948</v>
      </c>
      <c r="G1857" t="s">
        <v>56</v>
      </c>
      <c r="H1857" t="str">
        <f t="shared" si="89"/>
        <v>ORD26001856</v>
      </c>
      <c r="I1857">
        <f>COUNTIFS(PG_Transactions!$AK:$AK,$H1857,PG_Transactions!$E:$E,"CAPTURE",PG_Transactions!$AQ:$AQ,1)</f>
        <v>1</v>
      </c>
      <c r="J1857">
        <f>SUMIFS(PG_Transactions!$G:$G,PG_Transactions!$AK:$AK,$H1857,PG_Transactions!$E:$E,"CAPTURE",PG_Transactions!$AQ:$AQ,1)</f>
        <v>948</v>
      </c>
      <c r="K1857">
        <f t="shared" si="90"/>
        <v>0</v>
      </c>
      <c r="L1857" t="str">
        <f t="shared" si="91"/>
        <v>Amount Match</v>
      </c>
    </row>
    <row r="1858" spans="1:12" hidden="1" x14ac:dyDescent="0.3">
      <c r="A1858" t="s">
        <v>3714</v>
      </c>
      <c r="B1858" s="1">
        <v>46295</v>
      </c>
      <c r="C1858" t="s">
        <v>3715</v>
      </c>
      <c r="D1858" t="s">
        <v>41</v>
      </c>
      <c r="E1858" t="s">
        <v>44</v>
      </c>
      <c r="F1858">
        <v>4197</v>
      </c>
      <c r="G1858" t="s">
        <v>10</v>
      </c>
      <c r="H1858" t="str">
        <f t="shared" si="89"/>
        <v>ORD26001857</v>
      </c>
      <c r="I1858">
        <f>COUNTIFS(PG_Transactions!$AK:$AK,$H1858,PG_Transactions!$E:$E,"CAPTURE",PG_Transactions!$AQ:$AQ,1)</f>
        <v>1</v>
      </c>
      <c r="J1858">
        <f>SUMIFS(PG_Transactions!$G:$G,PG_Transactions!$AK:$AK,$H1858,PG_Transactions!$E:$E,"CAPTURE",PG_Transactions!$AQ:$AQ,1)</f>
        <v>4197</v>
      </c>
      <c r="K1858">
        <f t="shared" si="90"/>
        <v>0</v>
      </c>
      <c r="L1858" t="str">
        <f t="shared" si="91"/>
        <v>Amount Match</v>
      </c>
    </row>
    <row r="1859" spans="1:12" hidden="1" x14ac:dyDescent="0.3">
      <c r="A1859" t="s">
        <v>3716</v>
      </c>
      <c r="B1859" s="1">
        <v>46290</v>
      </c>
      <c r="C1859" t="s">
        <v>3717</v>
      </c>
      <c r="D1859" t="s">
        <v>16</v>
      </c>
      <c r="E1859" t="s">
        <v>17</v>
      </c>
      <c r="F1859">
        <v>3848</v>
      </c>
      <c r="G1859" t="s">
        <v>10</v>
      </c>
      <c r="H1859" t="str">
        <f t="shared" ref="H1859:H1922" si="92">UPPER(SUBSTITUTE(TRIM(A1859),"-",""))</f>
        <v>ORD26001858</v>
      </c>
      <c r="I1859">
        <f>COUNTIFS(PG_Transactions!$AK:$AK,$H1859,PG_Transactions!$E:$E,"CAPTURE",PG_Transactions!$AQ:$AQ,1)</f>
        <v>1</v>
      </c>
      <c r="J1859">
        <f>SUMIFS(PG_Transactions!$G:$G,PG_Transactions!$AK:$AK,$H1859,PG_Transactions!$E:$E,"CAPTURE",PG_Transactions!$AQ:$AQ,1)</f>
        <v>3848</v>
      </c>
      <c r="K1859">
        <f t="shared" ref="K1859:K1922" si="93">ROUND(J1859-F1859,2)</f>
        <v>0</v>
      </c>
      <c r="L1859" t="str">
        <f t="shared" ref="L1859:L1922" si="94">IF(I1859=0,"No Capture",IF(I1859&gt;1,"Multiple Capture Rows - Review",IF(ABS(K1859)&lt;0.01,"Amount Match",IF(K1859&lt;0,"Captured Less Than Order","Captured More Than Order"))))</f>
        <v>Amount Match</v>
      </c>
    </row>
    <row r="1860" spans="1:12" hidden="1" x14ac:dyDescent="0.3">
      <c r="A1860" t="s">
        <v>3718</v>
      </c>
      <c r="B1860" s="1">
        <v>46290</v>
      </c>
      <c r="C1860" t="s">
        <v>3719</v>
      </c>
      <c r="D1860" t="s">
        <v>32</v>
      </c>
      <c r="E1860" t="s">
        <v>17</v>
      </c>
      <c r="F1860">
        <v>1499</v>
      </c>
      <c r="G1860" t="s">
        <v>10</v>
      </c>
      <c r="H1860" t="str">
        <f t="shared" si="92"/>
        <v>ORD26001859</v>
      </c>
      <c r="I1860">
        <f>COUNTIFS(PG_Transactions!$AK:$AK,$H1860,PG_Transactions!$E:$E,"CAPTURE",PG_Transactions!$AQ:$AQ,1)</f>
        <v>1</v>
      </c>
      <c r="J1860">
        <f>SUMIFS(PG_Transactions!$G:$G,PG_Transactions!$AK:$AK,$H1860,PG_Transactions!$E:$E,"CAPTURE",PG_Transactions!$AQ:$AQ,1)</f>
        <v>1499</v>
      </c>
      <c r="K1860">
        <f t="shared" si="93"/>
        <v>0</v>
      </c>
      <c r="L1860" t="str">
        <f t="shared" si="94"/>
        <v>Amount Match</v>
      </c>
    </row>
    <row r="1861" spans="1:12" hidden="1" x14ac:dyDescent="0.3">
      <c r="A1861" t="s">
        <v>3720</v>
      </c>
      <c r="B1861" s="1">
        <v>46276</v>
      </c>
      <c r="C1861" t="s">
        <v>3721</v>
      </c>
      <c r="D1861" t="s">
        <v>51</v>
      </c>
      <c r="E1861" t="s">
        <v>9</v>
      </c>
      <c r="F1861">
        <v>4999</v>
      </c>
      <c r="G1861" t="s">
        <v>10</v>
      </c>
      <c r="H1861" t="str">
        <f t="shared" si="92"/>
        <v>ORD26001860</v>
      </c>
      <c r="I1861">
        <f>COUNTIFS(PG_Transactions!$AK:$AK,$H1861,PG_Transactions!$E:$E,"CAPTURE",PG_Transactions!$AQ:$AQ,1)</f>
        <v>1</v>
      </c>
      <c r="J1861">
        <f>SUMIFS(PG_Transactions!$G:$G,PG_Transactions!$AK:$AK,$H1861,PG_Transactions!$E:$E,"CAPTURE",PG_Transactions!$AQ:$AQ,1)</f>
        <v>4999</v>
      </c>
      <c r="K1861">
        <f t="shared" si="93"/>
        <v>0</v>
      </c>
      <c r="L1861" t="str">
        <f t="shared" si="94"/>
        <v>Amount Match</v>
      </c>
    </row>
    <row r="1862" spans="1:12" hidden="1" x14ac:dyDescent="0.3">
      <c r="A1862" t="s">
        <v>3722</v>
      </c>
      <c r="B1862" s="1">
        <v>46272</v>
      </c>
      <c r="C1862" t="s">
        <v>3723</v>
      </c>
      <c r="D1862" t="s">
        <v>38</v>
      </c>
      <c r="E1862" t="s">
        <v>9</v>
      </c>
      <c r="F1862">
        <v>3098</v>
      </c>
      <c r="G1862" t="s">
        <v>10</v>
      </c>
      <c r="H1862" t="str">
        <f t="shared" si="92"/>
        <v>ORD26001861</v>
      </c>
      <c r="I1862">
        <f>COUNTIFS(PG_Transactions!$AK:$AK,$H1862,PG_Transactions!$E:$E,"CAPTURE",PG_Transactions!$AQ:$AQ,1)</f>
        <v>1</v>
      </c>
      <c r="J1862">
        <f>SUMIFS(PG_Transactions!$G:$G,PG_Transactions!$AK:$AK,$H1862,PG_Transactions!$E:$E,"CAPTURE",PG_Transactions!$AQ:$AQ,1)</f>
        <v>3098</v>
      </c>
      <c r="K1862">
        <f t="shared" si="93"/>
        <v>0</v>
      </c>
      <c r="L1862" t="str">
        <f t="shared" si="94"/>
        <v>Amount Match</v>
      </c>
    </row>
    <row r="1863" spans="1:12" hidden="1" x14ac:dyDescent="0.3">
      <c r="A1863" t="s">
        <v>3724</v>
      </c>
      <c r="B1863" s="1">
        <v>46289</v>
      </c>
      <c r="C1863" t="s">
        <v>3725</v>
      </c>
      <c r="D1863" t="s">
        <v>32</v>
      </c>
      <c r="E1863" t="s">
        <v>9</v>
      </c>
      <c r="F1863">
        <v>5598</v>
      </c>
      <c r="G1863" t="s">
        <v>10</v>
      </c>
      <c r="H1863" t="str">
        <f t="shared" si="92"/>
        <v>ORD26001862</v>
      </c>
      <c r="I1863">
        <f>COUNTIFS(PG_Transactions!$AK:$AK,$H1863,PG_Transactions!$E:$E,"CAPTURE",PG_Transactions!$AQ:$AQ,1)</f>
        <v>1</v>
      </c>
      <c r="J1863">
        <f>SUMIFS(PG_Transactions!$G:$G,PG_Transactions!$AK:$AK,$H1863,PG_Transactions!$E:$E,"CAPTURE",PG_Transactions!$AQ:$AQ,1)</f>
        <v>5598</v>
      </c>
      <c r="K1863">
        <f t="shared" si="93"/>
        <v>0</v>
      </c>
      <c r="L1863" t="str">
        <f t="shared" si="94"/>
        <v>Amount Match</v>
      </c>
    </row>
    <row r="1864" spans="1:12" hidden="1" x14ac:dyDescent="0.3">
      <c r="A1864" t="s">
        <v>3726</v>
      </c>
      <c r="B1864" s="1">
        <v>46289</v>
      </c>
      <c r="C1864" t="s">
        <v>3727</v>
      </c>
      <c r="D1864" t="s">
        <v>27</v>
      </c>
      <c r="E1864" t="s">
        <v>9</v>
      </c>
      <c r="F1864">
        <v>7999</v>
      </c>
      <c r="G1864" t="s">
        <v>10</v>
      </c>
      <c r="H1864" t="str">
        <f t="shared" si="92"/>
        <v>ORD26001863</v>
      </c>
      <c r="I1864">
        <f>COUNTIFS(PG_Transactions!$AK:$AK,$H1864,PG_Transactions!$E:$E,"CAPTURE",PG_Transactions!$AQ:$AQ,1)</f>
        <v>1</v>
      </c>
      <c r="J1864">
        <f>SUMIFS(PG_Transactions!$G:$G,PG_Transactions!$AK:$AK,$H1864,PG_Transactions!$E:$E,"CAPTURE",PG_Transactions!$AQ:$AQ,1)</f>
        <v>7999</v>
      </c>
      <c r="K1864">
        <f t="shared" si="93"/>
        <v>0</v>
      </c>
      <c r="L1864" t="str">
        <f t="shared" si="94"/>
        <v>Amount Match</v>
      </c>
    </row>
    <row r="1865" spans="1:12" hidden="1" x14ac:dyDescent="0.3">
      <c r="A1865" t="s">
        <v>3728</v>
      </c>
      <c r="B1865" s="1">
        <v>46279</v>
      </c>
      <c r="C1865" t="s">
        <v>3729</v>
      </c>
      <c r="D1865" t="s">
        <v>38</v>
      </c>
      <c r="E1865" t="s">
        <v>17</v>
      </c>
      <c r="F1865">
        <v>799</v>
      </c>
      <c r="G1865" t="s">
        <v>10</v>
      </c>
      <c r="H1865" t="str">
        <f t="shared" si="92"/>
        <v>ORD26001864</v>
      </c>
      <c r="I1865">
        <f>COUNTIFS(PG_Transactions!$AK:$AK,$H1865,PG_Transactions!$E:$E,"CAPTURE",PG_Transactions!$AQ:$AQ,1)</f>
        <v>1</v>
      </c>
      <c r="J1865">
        <f>SUMIFS(PG_Transactions!$G:$G,PG_Transactions!$AK:$AK,$H1865,PG_Transactions!$E:$E,"CAPTURE",PG_Transactions!$AQ:$AQ,1)</f>
        <v>799</v>
      </c>
      <c r="K1865">
        <f t="shared" si="93"/>
        <v>0</v>
      </c>
      <c r="L1865" t="str">
        <f t="shared" si="94"/>
        <v>Amount Match</v>
      </c>
    </row>
    <row r="1866" spans="1:12" hidden="1" x14ac:dyDescent="0.3">
      <c r="A1866" t="s">
        <v>3730</v>
      </c>
      <c r="B1866" s="1">
        <v>46281</v>
      </c>
      <c r="C1866" t="s">
        <v>3731</v>
      </c>
      <c r="D1866" t="s">
        <v>38</v>
      </c>
      <c r="E1866" t="s">
        <v>9</v>
      </c>
      <c r="F1866">
        <v>2999</v>
      </c>
      <c r="G1866" t="s">
        <v>10</v>
      </c>
      <c r="H1866" t="str">
        <f t="shared" si="92"/>
        <v>ORD26001865</v>
      </c>
      <c r="I1866">
        <f>COUNTIFS(PG_Transactions!$AK:$AK,$H1866,PG_Transactions!$E:$E,"CAPTURE",PG_Transactions!$AQ:$AQ,1)</f>
        <v>1</v>
      </c>
      <c r="J1866">
        <f>SUMIFS(PG_Transactions!$G:$G,PG_Transactions!$AK:$AK,$H1866,PG_Transactions!$E:$E,"CAPTURE",PG_Transactions!$AQ:$AQ,1)</f>
        <v>2999</v>
      </c>
      <c r="K1866">
        <f t="shared" si="93"/>
        <v>0</v>
      </c>
      <c r="L1866" t="str">
        <f t="shared" si="94"/>
        <v>Amount Match</v>
      </c>
    </row>
    <row r="1867" spans="1:12" hidden="1" x14ac:dyDescent="0.3">
      <c r="A1867" t="s">
        <v>3732</v>
      </c>
      <c r="B1867" s="1">
        <v>46283</v>
      </c>
      <c r="C1867" t="s">
        <v>3733</v>
      </c>
      <c r="D1867" t="s">
        <v>65</v>
      </c>
      <c r="E1867" t="s">
        <v>9</v>
      </c>
      <c r="F1867">
        <v>4197</v>
      </c>
      <c r="G1867" t="s">
        <v>10</v>
      </c>
      <c r="H1867" t="str">
        <f t="shared" si="92"/>
        <v>ORD26001866</v>
      </c>
      <c r="I1867">
        <f>COUNTIFS(PG_Transactions!$AK:$AK,$H1867,PG_Transactions!$E:$E,"CAPTURE",PG_Transactions!$AQ:$AQ,1)</f>
        <v>1</v>
      </c>
      <c r="J1867">
        <f>SUMIFS(PG_Transactions!$G:$G,PG_Transactions!$AK:$AK,$H1867,PG_Transactions!$E:$E,"CAPTURE",PG_Transactions!$AQ:$AQ,1)</f>
        <v>4197</v>
      </c>
      <c r="K1867">
        <f t="shared" si="93"/>
        <v>0</v>
      </c>
      <c r="L1867" t="str">
        <f t="shared" si="94"/>
        <v>Amount Match</v>
      </c>
    </row>
    <row r="1868" spans="1:12" hidden="1" x14ac:dyDescent="0.3">
      <c r="A1868" t="s">
        <v>3734</v>
      </c>
      <c r="B1868" s="1">
        <v>46271</v>
      </c>
      <c r="C1868" t="s">
        <v>3735</v>
      </c>
      <c r="D1868" t="s">
        <v>65</v>
      </c>
      <c r="E1868" t="s">
        <v>9</v>
      </c>
      <c r="F1868">
        <v>3848</v>
      </c>
      <c r="G1868" t="s">
        <v>10</v>
      </c>
      <c r="H1868" t="str">
        <f t="shared" si="92"/>
        <v>ORD26001867</v>
      </c>
      <c r="I1868">
        <f>COUNTIFS(PG_Transactions!$AK:$AK,$H1868,PG_Transactions!$E:$E,"CAPTURE",PG_Transactions!$AQ:$AQ,1)</f>
        <v>1</v>
      </c>
      <c r="J1868">
        <f>SUMIFS(PG_Transactions!$G:$G,PG_Transactions!$AK:$AK,$H1868,PG_Transactions!$E:$E,"CAPTURE",PG_Transactions!$AQ:$AQ,1)</f>
        <v>3848</v>
      </c>
      <c r="K1868">
        <f t="shared" si="93"/>
        <v>0</v>
      </c>
      <c r="L1868" t="str">
        <f t="shared" si="94"/>
        <v>Amount Match</v>
      </c>
    </row>
    <row r="1869" spans="1:12" hidden="1" x14ac:dyDescent="0.3">
      <c r="A1869" t="s">
        <v>3736</v>
      </c>
      <c r="B1869" s="1">
        <v>46294</v>
      </c>
      <c r="C1869" t="s">
        <v>3737</v>
      </c>
      <c r="D1869" t="s">
        <v>38</v>
      </c>
      <c r="E1869" t="s">
        <v>9</v>
      </c>
      <c r="F1869">
        <v>1998</v>
      </c>
      <c r="G1869" t="s">
        <v>10</v>
      </c>
      <c r="H1869" t="str">
        <f t="shared" si="92"/>
        <v>ORD26001868</v>
      </c>
      <c r="I1869">
        <f>COUNTIFS(PG_Transactions!$AK:$AK,$H1869,PG_Transactions!$E:$E,"CAPTURE",PG_Transactions!$AQ:$AQ,1)</f>
        <v>1</v>
      </c>
      <c r="J1869">
        <f>SUMIFS(PG_Transactions!$G:$G,PG_Transactions!$AK:$AK,$H1869,PG_Transactions!$E:$E,"CAPTURE",PG_Transactions!$AQ:$AQ,1)</f>
        <v>1998</v>
      </c>
      <c r="K1869">
        <f t="shared" si="93"/>
        <v>0</v>
      </c>
      <c r="L1869" t="str">
        <f t="shared" si="94"/>
        <v>Amount Match</v>
      </c>
    </row>
    <row r="1870" spans="1:12" hidden="1" x14ac:dyDescent="0.3">
      <c r="A1870" t="s">
        <v>3738</v>
      </c>
      <c r="B1870" s="1">
        <v>46279</v>
      </c>
      <c r="C1870" t="s">
        <v>3739</v>
      </c>
      <c r="D1870" t="s">
        <v>32</v>
      </c>
      <c r="E1870" t="s">
        <v>44</v>
      </c>
      <c r="F1870">
        <v>1098</v>
      </c>
      <c r="G1870" t="s">
        <v>10</v>
      </c>
      <c r="H1870" t="str">
        <f t="shared" si="92"/>
        <v>ORD26001869</v>
      </c>
      <c r="I1870">
        <f>COUNTIFS(PG_Transactions!$AK:$AK,$H1870,PG_Transactions!$E:$E,"CAPTURE",PG_Transactions!$AQ:$AQ,1)</f>
        <v>1</v>
      </c>
      <c r="J1870">
        <f>SUMIFS(PG_Transactions!$G:$G,PG_Transactions!$AK:$AK,$H1870,PG_Transactions!$E:$E,"CAPTURE",PG_Transactions!$AQ:$AQ,1)</f>
        <v>1098</v>
      </c>
      <c r="K1870">
        <f t="shared" si="93"/>
        <v>0</v>
      </c>
      <c r="L1870" t="str">
        <f t="shared" si="94"/>
        <v>Amount Match</v>
      </c>
    </row>
    <row r="1871" spans="1:12" hidden="1" x14ac:dyDescent="0.3">
      <c r="A1871" t="s">
        <v>3740</v>
      </c>
      <c r="B1871" s="1">
        <v>46282</v>
      </c>
      <c r="C1871" t="s">
        <v>3741</v>
      </c>
      <c r="D1871" t="s">
        <v>51</v>
      </c>
      <c r="E1871" t="s">
        <v>17</v>
      </c>
      <c r="F1871">
        <v>2499</v>
      </c>
      <c r="G1871" t="s">
        <v>105</v>
      </c>
      <c r="H1871" t="str">
        <f t="shared" si="92"/>
        <v>ORD26001870</v>
      </c>
      <c r="I1871">
        <f>COUNTIFS(PG_Transactions!$AK:$AK,$H1871,PG_Transactions!$E:$E,"CAPTURE",PG_Transactions!$AQ:$AQ,1)</f>
        <v>0</v>
      </c>
      <c r="J1871">
        <f>SUMIFS(PG_Transactions!$G:$G,PG_Transactions!$AK:$AK,$H1871,PG_Transactions!$E:$E,"CAPTURE",PG_Transactions!$AQ:$AQ,1)</f>
        <v>0</v>
      </c>
      <c r="K1871">
        <f t="shared" si="93"/>
        <v>-2499</v>
      </c>
      <c r="L1871" t="str">
        <f t="shared" si="94"/>
        <v>No Capture</v>
      </c>
    </row>
    <row r="1872" spans="1:12" hidden="1" x14ac:dyDescent="0.3">
      <c r="A1872" t="s">
        <v>3742</v>
      </c>
      <c r="B1872" s="1">
        <v>46275</v>
      </c>
      <c r="C1872" t="s">
        <v>3743</v>
      </c>
      <c r="D1872" t="s">
        <v>38</v>
      </c>
      <c r="E1872" t="s">
        <v>44</v>
      </c>
      <c r="F1872">
        <v>3598</v>
      </c>
      <c r="G1872" t="s">
        <v>10</v>
      </c>
      <c r="H1872" t="str">
        <f t="shared" si="92"/>
        <v>ORD26001871</v>
      </c>
      <c r="I1872">
        <f>COUNTIFS(PG_Transactions!$AK:$AK,$H1872,PG_Transactions!$E:$E,"CAPTURE",PG_Transactions!$AQ:$AQ,1)</f>
        <v>1</v>
      </c>
      <c r="J1872">
        <f>SUMIFS(PG_Transactions!$G:$G,PG_Transactions!$AK:$AK,$H1872,PG_Transactions!$E:$E,"CAPTURE",PG_Transactions!$AQ:$AQ,1)</f>
        <v>3598</v>
      </c>
      <c r="K1872">
        <f t="shared" si="93"/>
        <v>0</v>
      </c>
      <c r="L1872" t="str">
        <f t="shared" si="94"/>
        <v>Amount Match</v>
      </c>
    </row>
    <row r="1873" spans="1:12" hidden="1" x14ac:dyDescent="0.3">
      <c r="A1873" t="s">
        <v>3744</v>
      </c>
      <c r="B1873" s="1">
        <v>46285</v>
      </c>
      <c r="C1873" t="s">
        <v>3745</v>
      </c>
      <c r="D1873" t="s">
        <v>51</v>
      </c>
      <c r="E1873" t="s">
        <v>44</v>
      </c>
      <c r="F1873">
        <v>1499</v>
      </c>
      <c r="G1873" t="s">
        <v>10</v>
      </c>
      <c r="H1873" t="str">
        <f t="shared" si="92"/>
        <v>ORD26001872</v>
      </c>
      <c r="I1873">
        <f>COUNTIFS(PG_Transactions!$AK:$AK,$H1873,PG_Transactions!$E:$E,"CAPTURE",PG_Transactions!$AQ:$AQ,1)</f>
        <v>1</v>
      </c>
      <c r="J1873">
        <f>SUMIFS(PG_Transactions!$G:$G,PG_Transactions!$AK:$AK,$H1873,PG_Transactions!$E:$E,"CAPTURE",PG_Transactions!$AQ:$AQ,1)</f>
        <v>1499</v>
      </c>
      <c r="K1873">
        <f t="shared" si="93"/>
        <v>0</v>
      </c>
      <c r="L1873" t="str">
        <f t="shared" si="94"/>
        <v>Amount Match</v>
      </c>
    </row>
    <row r="1874" spans="1:12" hidden="1" x14ac:dyDescent="0.3">
      <c r="A1874" t="s">
        <v>3746</v>
      </c>
      <c r="B1874" s="1">
        <v>46282</v>
      </c>
      <c r="C1874" t="s">
        <v>3747</v>
      </c>
      <c r="D1874" t="s">
        <v>8</v>
      </c>
      <c r="E1874" t="s">
        <v>9</v>
      </c>
      <c r="F1874">
        <v>9797</v>
      </c>
      <c r="G1874" t="s">
        <v>10</v>
      </c>
      <c r="H1874" t="str">
        <f t="shared" si="92"/>
        <v>ORD26001873</v>
      </c>
      <c r="I1874">
        <f>COUNTIFS(PG_Transactions!$AK:$AK,$H1874,PG_Transactions!$E:$E,"CAPTURE",PG_Transactions!$AQ:$AQ,1)</f>
        <v>1</v>
      </c>
      <c r="J1874">
        <f>SUMIFS(PG_Transactions!$G:$G,PG_Transactions!$AK:$AK,$H1874,PG_Transactions!$E:$E,"CAPTURE",PG_Transactions!$AQ:$AQ,1)</f>
        <v>9797</v>
      </c>
      <c r="K1874">
        <f t="shared" si="93"/>
        <v>0</v>
      </c>
      <c r="L1874" t="str">
        <f t="shared" si="94"/>
        <v>Amount Match</v>
      </c>
    </row>
    <row r="1875" spans="1:12" hidden="1" x14ac:dyDescent="0.3">
      <c r="A1875" t="s">
        <v>3748</v>
      </c>
      <c r="B1875" s="1">
        <v>46266</v>
      </c>
      <c r="C1875" t="s">
        <v>3749</v>
      </c>
      <c r="D1875" t="s">
        <v>24</v>
      </c>
      <c r="E1875" t="s">
        <v>17</v>
      </c>
      <c r="F1875">
        <v>3499</v>
      </c>
      <c r="G1875" t="s">
        <v>10</v>
      </c>
      <c r="H1875" t="str">
        <f t="shared" si="92"/>
        <v>ORD26001874</v>
      </c>
      <c r="I1875">
        <f>COUNTIFS(PG_Transactions!$AK:$AK,$H1875,PG_Transactions!$E:$E,"CAPTURE",PG_Transactions!$AQ:$AQ,1)</f>
        <v>1</v>
      </c>
      <c r="J1875">
        <f>SUMIFS(PG_Transactions!$G:$G,PG_Transactions!$AK:$AK,$H1875,PG_Transactions!$E:$E,"CAPTURE",PG_Transactions!$AQ:$AQ,1)</f>
        <v>3499</v>
      </c>
      <c r="K1875">
        <f t="shared" si="93"/>
        <v>0</v>
      </c>
      <c r="L1875" t="str">
        <f t="shared" si="94"/>
        <v>Amount Match</v>
      </c>
    </row>
    <row r="1876" spans="1:12" hidden="1" x14ac:dyDescent="0.3">
      <c r="A1876" t="s">
        <v>3750</v>
      </c>
      <c r="B1876" s="1">
        <v>46276</v>
      </c>
      <c r="C1876" t="s">
        <v>3751</v>
      </c>
      <c r="D1876" t="s">
        <v>41</v>
      </c>
      <c r="E1876" t="s">
        <v>17</v>
      </c>
      <c r="F1876">
        <v>299</v>
      </c>
      <c r="G1876" t="s">
        <v>10</v>
      </c>
      <c r="H1876" t="str">
        <f t="shared" si="92"/>
        <v>ORD26001875</v>
      </c>
      <c r="I1876">
        <f>COUNTIFS(PG_Transactions!$AK:$AK,$H1876,PG_Transactions!$E:$E,"CAPTURE",PG_Transactions!$AQ:$AQ,1)</f>
        <v>1</v>
      </c>
      <c r="J1876">
        <f>SUMIFS(PG_Transactions!$G:$G,PG_Transactions!$AK:$AK,$H1876,PG_Transactions!$E:$E,"CAPTURE",PG_Transactions!$AQ:$AQ,1)</f>
        <v>299</v>
      </c>
      <c r="K1876">
        <f t="shared" si="93"/>
        <v>0</v>
      </c>
      <c r="L1876" t="str">
        <f t="shared" si="94"/>
        <v>Amount Match</v>
      </c>
    </row>
    <row r="1877" spans="1:12" hidden="1" x14ac:dyDescent="0.3">
      <c r="A1877" t="s">
        <v>3752</v>
      </c>
      <c r="B1877" s="1">
        <v>46286</v>
      </c>
      <c r="C1877" t="s">
        <v>3753</v>
      </c>
      <c r="D1877" t="s">
        <v>32</v>
      </c>
      <c r="E1877" t="s">
        <v>44</v>
      </c>
      <c r="F1877">
        <v>1598</v>
      </c>
      <c r="G1877" t="s">
        <v>10</v>
      </c>
      <c r="H1877" t="str">
        <f t="shared" si="92"/>
        <v>ORD26001876</v>
      </c>
      <c r="I1877">
        <f>COUNTIFS(PG_Transactions!$AK:$AK,$H1877,PG_Transactions!$E:$E,"CAPTURE",PG_Transactions!$AQ:$AQ,1)</f>
        <v>1</v>
      </c>
      <c r="J1877">
        <f>SUMIFS(PG_Transactions!$G:$G,PG_Transactions!$AK:$AK,$H1877,PG_Transactions!$E:$E,"CAPTURE",PG_Transactions!$AQ:$AQ,1)</f>
        <v>1598</v>
      </c>
      <c r="K1877">
        <f t="shared" si="93"/>
        <v>0</v>
      </c>
      <c r="L1877" t="str">
        <f t="shared" si="94"/>
        <v>Amount Match</v>
      </c>
    </row>
    <row r="1878" spans="1:12" hidden="1" x14ac:dyDescent="0.3">
      <c r="A1878" t="s">
        <v>3754</v>
      </c>
      <c r="B1878" s="1">
        <v>46292</v>
      </c>
      <c r="C1878" t="s">
        <v>3755</v>
      </c>
      <c r="D1878" t="s">
        <v>32</v>
      </c>
      <c r="E1878" t="s">
        <v>17</v>
      </c>
      <c r="F1878">
        <v>5998</v>
      </c>
      <c r="G1878" t="s">
        <v>10</v>
      </c>
      <c r="H1878" t="str">
        <f t="shared" si="92"/>
        <v>ORD26001877</v>
      </c>
      <c r="I1878">
        <f>COUNTIFS(PG_Transactions!$AK:$AK,$H1878,PG_Transactions!$E:$E,"CAPTURE",PG_Transactions!$AQ:$AQ,1)</f>
        <v>1</v>
      </c>
      <c r="J1878">
        <f>SUMIFS(PG_Transactions!$G:$G,PG_Transactions!$AK:$AK,$H1878,PG_Transactions!$E:$E,"CAPTURE",PG_Transactions!$AQ:$AQ,1)</f>
        <v>5998</v>
      </c>
      <c r="K1878">
        <f t="shared" si="93"/>
        <v>0</v>
      </c>
      <c r="L1878" t="str">
        <f t="shared" si="94"/>
        <v>Amount Match</v>
      </c>
    </row>
    <row r="1879" spans="1:12" hidden="1" x14ac:dyDescent="0.3">
      <c r="A1879" t="s">
        <v>3756</v>
      </c>
      <c r="B1879" s="1">
        <v>46283</v>
      </c>
      <c r="C1879" t="s">
        <v>3757</v>
      </c>
      <c r="D1879" t="s">
        <v>13</v>
      </c>
      <c r="E1879" t="s">
        <v>17</v>
      </c>
      <c r="F1879">
        <v>5998</v>
      </c>
      <c r="G1879" t="s">
        <v>10</v>
      </c>
      <c r="H1879" t="str">
        <f t="shared" si="92"/>
        <v>ORD26001878</v>
      </c>
      <c r="I1879">
        <f>COUNTIFS(PG_Transactions!$AK:$AK,$H1879,PG_Transactions!$E:$E,"CAPTURE",PG_Transactions!$AQ:$AQ,1)</f>
        <v>1</v>
      </c>
      <c r="J1879">
        <f>SUMIFS(PG_Transactions!$G:$G,PG_Transactions!$AK:$AK,$H1879,PG_Transactions!$E:$E,"CAPTURE",PG_Transactions!$AQ:$AQ,1)</f>
        <v>5998</v>
      </c>
      <c r="K1879">
        <f t="shared" si="93"/>
        <v>0</v>
      </c>
      <c r="L1879" t="str">
        <f t="shared" si="94"/>
        <v>Amount Match</v>
      </c>
    </row>
    <row r="1880" spans="1:12" hidden="1" x14ac:dyDescent="0.3">
      <c r="A1880" t="s">
        <v>3758</v>
      </c>
      <c r="B1880" s="1">
        <v>46274</v>
      </c>
      <c r="C1880" t="s">
        <v>3759</v>
      </c>
      <c r="D1880" t="s">
        <v>27</v>
      </c>
      <c r="E1880" t="s">
        <v>9</v>
      </c>
      <c r="F1880">
        <v>799</v>
      </c>
      <c r="G1880" t="s">
        <v>10</v>
      </c>
      <c r="H1880" t="str">
        <f t="shared" si="92"/>
        <v>ORD26001879</v>
      </c>
      <c r="I1880">
        <f>COUNTIFS(PG_Transactions!$AK:$AK,$H1880,PG_Transactions!$E:$E,"CAPTURE",PG_Transactions!$AQ:$AQ,1)</f>
        <v>1</v>
      </c>
      <c r="J1880">
        <f>SUMIFS(PG_Transactions!$G:$G,PG_Transactions!$AK:$AK,$H1880,PG_Transactions!$E:$E,"CAPTURE",PG_Transactions!$AQ:$AQ,1)</f>
        <v>799</v>
      </c>
      <c r="K1880">
        <f t="shared" si="93"/>
        <v>0</v>
      </c>
      <c r="L1880" t="str">
        <f t="shared" si="94"/>
        <v>Amount Match</v>
      </c>
    </row>
    <row r="1881" spans="1:12" hidden="1" x14ac:dyDescent="0.3">
      <c r="A1881" t="s">
        <v>3760</v>
      </c>
      <c r="B1881" s="1">
        <v>46286</v>
      </c>
      <c r="C1881" t="s">
        <v>3761</v>
      </c>
      <c r="D1881" t="s">
        <v>27</v>
      </c>
      <c r="E1881" t="s">
        <v>17</v>
      </c>
      <c r="F1881">
        <v>3498</v>
      </c>
      <c r="G1881" t="s">
        <v>10</v>
      </c>
      <c r="H1881" t="str">
        <f t="shared" si="92"/>
        <v>ORD26001880</v>
      </c>
      <c r="I1881">
        <f>COUNTIFS(PG_Transactions!$AK:$AK,$H1881,PG_Transactions!$E:$E,"CAPTURE",PG_Transactions!$AQ:$AQ,1)</f>
        <v>1</v>
      </c>
      <c r="J1881">
        <f>SUMIFS(PG_Transactions!$G:$G,PG_Transactions!$AK:$AK,$H1881,PG_Transactions!$E:$E,"CAPTURE",PG_Transactions!$AQ:$AQ,1)</f>
        <v>3498</v>
      </c>
      <c r="K1881">
        <f t="shared" si="93"/>
        <v>0</v>
      </c>
      <c r="L1881" t="str">
        <f t="shared" si="94"/>
        <v>Amount Match</v>
      </c>
    </row>
    <row r="1882" spans="1:12" hidden="1" x14ac:dyDescent="0.3">
      <c r="A1882" t="s">
        <v>3762</v>
      </c>
      <c r="B1882" s="1">
        <v>46287</v>
      </c>
      <c r="C1882" t="s">
        <v>3763</v>
      </c>
      <c r="D1882" t="s">
        <v>8</v>
      </c>
      <c r="E1882" t="s">
        <v>9</v>
      </c>
      <c r="F1882" s="2">
        <v>1098</v>
      </c>
      <c r="G1882" t="s">
        <v>10</v>
      </c>
      <c r="H1882" t="str">
        <f t="shared" si="92"/>
        <v>ORD26001881</v>
      </c>
      <c r="I1882">
        <f>COUNTIFS(PG_Transactions!$AK:$AK,$H1882,PG_Transactions!$E:$E,"CAPTURE",PG_Transactions!$AQ:$AQ,1)</f>
        <v>1</v>
      </c>
      <c r="J1882">
        <f>SUMIFS(PG_Transactions!$G:$G,PG_Transactions!$AK:$AK,$H1882,PG_Transactions!$E:$E,"CAPTURE",PG_Transactions!$AQ:$AQ,1)</f>
        <v>1098</v>
      </c>
      <c r="K1882">
        <f t="shared" si="93"/>
        <v>0</v>
      </c>
      <c r="L1882" t="str">
        <f t="shared" si="94"/>
        <v>Amount Match</v>
      </c>
    </row>
    <row r="1883" spans="1:12" hidden="1" x14ac:dyDescent="0.3">
      <c r="A1883" t="s">
        <v>3764</v>
      </c>
      <c r="B1883" s="1">
        <v>46295</v>
      </c>
      <c r="C1883" t="s">
        <v>3765</v>
      </c>
      <c r="D1883" t="s">
        <v>8</v>
      </c>
      <c r="E1883" t="s">
        <v>33</v>
      </c>
      <c r="F1883">
        <v>998</v>
      </c>
      <c r="G1883" t="s">
        <v>10</v>
      </c>
      <c r="H1883" t="str">
        <f t="shared" si="92"/>
        <v>ORD26001882</v>
      </c>
      <c r="I1883">
        <f>COUNTIFS(PG_Transactions!$AK:$AK,$H1883,PG_Transactions!$E:$E,"CAPTURE",PG_Transactions!$AQ:$AQ,1)</f>
        <v>1</v>
      </c>
      <c r="J1883">
        <f>SUMIFS(PG_Transactions!$G:$G,PG_Transactions!$AK:$AK,$H1883,PG_Transactions!$E:$E,"CAPTURE",PG_Transactions!$AQ:$AQ,1)</f>
        <v>998</v>
      </c>
      <c r="K1883">
        <f t="shared" si="93"/>
        <v>0</v>
      </c>
      <c r="L1883" t="str">
        <f t="shared" si="94"/>
        <v>Amount Match</v>
      </c>
    </row>
    <row r="1884" spans="1:12" hidden="1" x14ac:dyDescent="0.3">
      <c r="A1884" t="s">
        <v>3766</v>
      </c>
      <c r="B1884" s="1">
        <v>46294</v>
      </c>
      <c r="C1884" t="s">
        <v>3767</v>
      </c>
      <c r="E1884" t="s">
        <v>9</v>
      </c>
      <c r="F1884">
        <v>499</v>
      </c>
      <c r="G1884" t="s">
        <v>10</v>
      </c>
      <c r="H1884" t="str">
        <f t="shared" si="92"/>
        <v>ORD26001883</v>
      </c>
      <c r="I1884">
        <f>COUNTIFS(PG_Transactions!$AK:$AK,$H1884,PG_Transactions!$E:$E,"CAPTURE",PG_Transactions!$AQ:$AQ,1)</f>
        <v>1</v>
      </c>
      <c r="J1884">
        <f>SUMIFS(PG_Transactions!$G:$G,PG_Transactions!$AK:$AK,$H1884,PG_Transactions!$E:$E,"CAPTURE",PG_Transactions!$AQ:$AQ,1)</f>
        <v>499</v>
      </c>
      <c r="K1884">
        <f t="shared" si="93"/>
        <v>0</v>
      </c>
      <c r="L1884" t="str">
        <f t="shared" si="94"/>
        <v>Amount Match</v>
      </c>
    </row>
    <row r="1885" spans="1:12" hidden="1" x14ac:dyDescent="0.3">
      <c r="A1885" t="s">
        <v>3768</v>
      </c>
      <c r="B1885" s="1">
        <v>46276</v>
      </c>
      <c r="C1885" t="s">
        <v>3769</v>
      </c>
      <c r="D1885" t="s">
        <v>16</v>
      </c>
      <c r="E1885" t="s">
        <v>9</v>
      </c>
      <c r="F1885">
        <v>1799</v>
      </c>
      <c r="G1885" t="s">
        <v>10</v>
      </c>
      <c r="H1885" t="str">
        <f t="shared" si="92"/>
        <v>ORD26001884</v>
      </c>
      <c r="I1885">
        <f>COUNTIFS(PG_Transactions!$AK:$AK,$H1885,PG_Transactions!$E:$E,"CAPTURE",PG_Transactions!$AQ:$AQ,1)</f>
        <v>1</v>
      </c>
      <c r="J1885">
        <f>SUMIFS(PG_Transactions!$G:$G,PG_Transactions!$AK:$AK,$H1885,PG_Transactions!$E:$E,"CAPTURE",PG_Transactions!$AQ:$AQ,1)</f>
        <v>1799</v>
      </c>
      <c r="K1885">
        <f t="shared" si="93"/>
        <v>0</v>
      </c>
      <c r="L1885" t="str">
        <f t="shared" si="94"/>
        <v>Amount Match</v>
      </c>
    </row>
    <row r="1886" spans="1:12" hidden="1" x14ac:dyDescent="0.3">
      <c r="A1886" t="s">
        <v>3770</v>
      </c>
      <c r="B1886" s="1">
        <v>46290</v>
      </c>
      <c r="C1886" t="s">
        <v>3771</v>
      </c>
      <c r="D1886" t="s">
        <v>38</v>
      </c>
      <c r="E1886" t="s">
        <v>33</v>
      </c>
      <c r="F1886">
        <v>4998</v>
      </c>
      <c r="G1886" t="s">
        <v>10</v>
      </c>
      <c r="H1886" t="str">
        <f t="shared" si="92"/>
        <v>ORD26001885</v>
      </c>
      <c r="I1886">
        <f>COUNTIFS(PG_Transactions!$AK:$AK,$H1886,PG_Transactions!$E:$E,"CAPTURE",PG_Transactions!$AQ:$AQ,1)</f>
        <v>1</v>
      </c>
      <c r="J1886">
        <f>SUMIFS(PG_Transactions!$G:$G,PG_Transactions!$AK:$AK,$H1886,PG_Transactions!$E:$E,"CAPTURE",PG_Transactions!$AQ:$AQ,1)</f>
        <v>4998</v>
      </c>
      <c r="K1886">
        <f t="shared" si="93"/>
        <v>0</v>
      </c>
      <c r="L1886" t="str">
        <f t="shared" si="94"/>
        <v>Amount Match</v>
      </c>
    </row>
    <row r="1887" spans="1:12" hidden="1" x14ac:dyDescent="0.3">
      <c r="A1887" t="s">
        <v>3772</v>
      </c>
      <c r="B1887" s="1">
        <v>46268</v>
      </c>
      <c r="C1887" t="s">
        <v>3773</v>
      </c>
      <c r="D1887" t="s">
        <v>51</v>
      </c>
      <c r="E1887" t="s">
        <v>44</v>
      </c>
      <c r="F1887">
        <v>8598</v>
      </c>
      <c r="G1887" t="s">
        <v>70</v>
      </c>
      <c r="H1887" t="str">
        <f t="shared" si="92"/>
        <v>ORD26001886</v>
      </c>
      <c r="I1887">
        <f>COUNTIFS(PG_Transactions!$AK:$AK,$H1887,PG_Transactions!$E:$E,"CAPTURE",PG_Transactions!$AQ:$AQ,1)</f>
        <v>0</v>
      </c>
      <c r="J1887">
        <f>SUMIFS(PG_Transactions!$G:$G,PG_Transactions!$AK:$AK,$H1887,PG_Transactions!$E:$E,"CAPTURE",PG_Transactions!$AQ:$AQ,1)</f>
        <v>0</v>
      </c>
      <c r="K1887">
        <f t="shared" si="93"/>
        <v>-8598</v>
      </c>
      <c r="L1887" t="str">
        <f t="shared" si="94"/>
        <v>No Capture</v>
      </c>
    </row>
    <row r="1888" spans="1:12" hidden="1" x14ac:dyDescent="0.3">
      <c r="A1888" t="s">
        <v>3774</v>
      </c>
      <c r="B1888" s="1">
        <v>46292</v>
      </c>
      <c r="C1888" t="s">
        <v>3775</v>
      </c>
      <c r="D1888" t="s">
        <v>8</v>
      </c>
      <c r="E1888" t="s">
        <v>17</v>
      </c>
      <c r="F1888">
        <v>3298</v>
      </c>
      <c r="G1888" t="s">
        <v>10</v>
      </c>
      <c r="H1888" t="str">
        <f t="shared" si="92"/>
        <v>ORD26001887</v>
      </c>
      <c r="I1888">
        <f>COUNTIFS(PG_Transactions!$AK:$AK,$H1888,PG_Transactions!$E:$E,"CAPTURE",PG_Transactions!$AQ:$AQ,1)</f>
        <v>1</v>
      </c>
      <c r="J1888">
        <f>SUMIFS(PG_Transactions!$G:$G,PG_Transactions!$AK:$AK,$H1888,PG_Transactions!$E:$E,"CAPTURE",PG_Transactions!$AQ:$AQ,1)</f>
        <v>3298</v>
      </c>
      <c r="K1888">
        <f t="shared" si="93"/>
        <v>0</v>
      </c>
      <c r="L1888" t="str">
        <f t="shared" si="94"/>
        <v>Amount Match</v>
      </c>
    </row>
    <row r="1889" spans="1:12" hidden="1" x14ac:dyDescent="0.3">
      <c r="A1889" t="s">
        <v>3776</v>
      </c>
      <c r="B1889" s="1">
        <v>46283</v>
      </c>
      <c r="C1889" t="s">
        <v>3777</v>
      </c>
      <c r="D1889" t="s">
        <v>41</v>
      </c>
      <c r="E1889" t="s">
        <v>33</v>
      </c>
      <c r="F1889">
        <v>3998</v>
      </c>
      <c r="G1889" t="s">
        <v>10</v>
      </c>
      <c r="H1889" t="str">
        <f t="shared" si="92"/>
        <v>ORD26001888</v>
      </c>
      <c r="I1889">
        <f>COUNTIFS(PG_Transactions!$AK:$AK,$H1889,PG_Transactions!$E:$E,"CAPTURE",PG_Transactions!$AQ:$AQ,1)</f>
        <v>1</v>
      </c>
      <c r="J1889">
        <f>SUMIFS(PG_Transactions!$G:$G,PG_Transactions!$AK:$AK,$H1889,PG_Transactions!$E:$E,"CAPTURE",PG_Transactions!$AQ:$AQ,1)</f>
        <v>3998</v>
      </c>
      <c r="K1889">
        <f t="shared" si="93"/>
        <v>0</v>
      </c>
      <c r="L1889" t="str">
        <f t="shared" si="94"/>
        <v>Amount Match</v>
      </c>
    </row>
    <row r="1890" spans="1:12" hidden="1" x14ac:dyDescent="0.3">
      <c r="A1890" t="s">
        <v>3778</v>
      </c>
      <c r="B1890" s="1">
        <v>46289</v>
      </c>
      <c r="C1890" t="s">
        <v>3779</v>
      </c>
      <c r="D1890" t="s">
        <v>16</v>
      </c>
      <c r="E1890" t="s">
        <v>44</v>
      </c>
      <c r="F1890">
        <v>3098</v>
      </c>
      <c r="G1890" t="s">
        <v>10</v>
      </c>
      <c r="H1890" t="str">
        <f t="shared" si="92"/>
        <v>ORD26001889</v>
      </c>
      <c r="I1890">
        <f>COUNTIFS(PG_Transactions!$AK:$AK,$H1890,PG_Transactions!$E:$E,"CAPTURE",PG_Transactions!$AQ:$AQ,1)</f>
        <v>1</v>
      </c>
      <c r="J1890">
        <f>SUMIFS(PG_Transactions!$G:$G,PG_Transactions!$AK:$AK,$H1890,PG_Transactions!$E:$E,"CAPTURE",PG_Transactions!$AQ:$AQ,1)</f>
        <v>3098</v>
      </c>
      <c r="K1890">
        <f t="shared" si="93"/>
        <v>0</v>
      </c>
      <c r="L1890" t="str">
        <f t="shared" si="94"/>
        <v>Amount Match</v>
      </c>
    </row>
    <row r="1891" spans="1:12" hidden="1" x14ac:dyDescent="0.3">
      <c r="A1891" t="s">
        <v>3780</v>
      </c>
      <c r="B1891" s="1">
        <v>46277</v>
      </c>
      <c r="C1891" t="s">
        <v>3781</v>
      </c>
      <c r="D1891" t="s">
        <v>38</v>
      </c>
      <c r="E1891" t="s">
        <v>9</v>
      </c>
      <c r="F1891">
        <v>3499</v>
      </c>
      <c r="G1891" t="s">
        <v>56</v>
      </c>
      <c r="H1891" t="str">
        <f t="shared" si="92"/>
        <v>ORD26001890</v>
      </c>
      <c r="I1891">
        <f>COUNTIFS(PG_Transactions!$AK:$AK,$H1891,PG_Transactions!$E:$E,"CAPTURE",PG_Transactions!$AQ:$AQ,1)</f>
        <v>1</v>
      </c>
      <c r="J1891">
        <f>SUMIFS(PG_Transactions!$G:$G,PG_Transactions!$AK:$AK,$H1891,PG_Transactions!$E:$E,"CAPTURE",PG_Transactions!$AQ:$AQ,1)</f>
        <v>3499</v>
      </c>
      <c r="K1891">
        <f t="shared" si="93"/>
        <v>0</v>
      </c>
      <c r="L1891" t="str">
        <f t="shared" si="94"/>
        <v>Amount Match</v>
      </c>
    </row>
    <row r="1892" spans="1:12" hidden="1" x14ac:dyDescent="0.3">
      <c r="A1892" t="s">
        <v>3782</v>
      </c>
      <c r="B1892" s="1">
        <v>46272</v>
      </c>
      <c r="C1892" t="s">
        <v>3783</v>
      </c>
      <c r="D1892" t="s">
        <v>32</v>
      </c>
      <c r="E1892" t="s">
        <v>9</v>
      </c>
      <c r="F1892">
        <v>2499</v>
      </c>
      <c r="G1892" t="s">
        <v>10</v>
      </c>
      <c r="H1892" t="str">
        <f t="shared" si="92"/>
        <v>ORD26001891</v>
      </c>
      <c r="I1892">
        <f>COUNTIFS(PG_Transactions!$AK:$AK,$H1892,PG_Transactions!$E:$E,"CAPTURE",PG_Transactions!$AQ:$AQ,1)</f>
        <v>1</v>
      </c>
      <c r="J1892">
        <f>SUMIFS(PG_Transactions!$G:$G,PG_Transactions!$AK:$AK,$H1892,PG_Transactions!$E:$E,"CAPTURE",PG_Transactions!$AQ:$AQ,1)</f>
        <v>2499</v>
      </c>
      <c r="K1892">
        <f t="shared" si="93"/>
        <v>0</v>
      </c>
      <c r="L1892" t="str">
        <f t="shared" si="94"/>
        <v>Amount Match</v>
      </c>
    </row>
    <row r="1893" spans="1:12" hidden="1" x14ac:dyDescent="0.3">
      <c r="A1893" t="s">
        <v>3784</v>
      </c>
      <c r="B1893" s="1">
        <v>46282</v>
      </c>
      <c r="C1893" t="s">
        <v>3785</v>
      </c>
      <c r="D1893" t="s">
        <v>24</v>
      </c>
      <c r="E1893" t="s">
        <v>17</v>
      </c>
      <c r="F1893">
        <v>2499</v>
      </c>
      <c r="G1893" t="s">
        <v>10</v>
      </c>
      <c r="H1893" t="str">
        <f t="shared" si="92"/>
        <v>ORD26001892</v>
      </c>
      <c r="I1893">
        <f>COUNTIFS(PG_Transactions!$AK:$AK,$H1893,PG_Transactions!$E:$E,"CAPTURE",PG_Transactions!$AQ:$AQ,1)</f>
        <v>1</v>
      </c>
      <c r="J1893">
        <f>SUMIFS(PG_Transactions!$G:$G,PG_Transactions!$AK:$AK,$H1893,PG_Transactions!$E:$E,"CAPTURE",PG_Transactions!$AQ:$AQ,1)</f>
        <v>2499</v>
      </c>
      <c r="K1893">
        <f t="shared" si="93"/>
        <v>0</v>
      </c>
      <c r="L1893" t="str">
        <f t="shared" si="94"/>
        <v>Amount Match</v>
      </c>
    </row>
    <row r="1894" spans="1:12" hidden="1" x14ac:dyDescent="0.3">
      <c r="A1894" t="s">
        <v>3786</v>
      </c>
      <c r="B1894" s="1">
        <v>46278</v>
      </c>
      <c r="C1894" t="s">
        <v>3787</v>
      </c>
      <c r="E1894" t="s">
        <v>9</v>
      </c>
      <c r="F1894">
        <v>3499</v>
      </c>
      <c r="G1894" t="s">
        <v>10</v>
      </c>
      <c r="H1894" t="str">
        <f t="shared" si="92"/>
        <v>ORD26001893</v>
      </c>
      <c r="I1894">
        <f>COUNTIFS(PG_Transactions!$AK:$AK,$H1894,PG_Transactions!$E:$E,"CAPTURE",PG_Transactions!$AQ:$AQ,1)</f>
        <v>1</v>
      </c>
      <c r="J1894">
        <f>SUMIFS(PG_Transactions!$G:$G,PG_Transactions!$AK:$AK,$H1894,PG_Transactions!$E:$E,"CAPTURE",PG_Transactions!$AQ:$AQ,1)</f>
        <v>3499</v>
      </c>
      <c r="K1894">
        <f t="shared" si="93"/>
        <v>0</v>
      </c>
      <c r="L1894" t="str">
        <f t="shared" si="94"/>
        <v>Amount Match</v>
      </c>
    </row>
    <row r="1895" spans="1:12" hidden="1" x14ac:dyDescent="0.3">
      <c r="A1895" t="s">
        <v>3788</v>
      </c>
      <c r="B1895" s="1">
        <v>46292</v>
      </c>
      <c r="C1895" t="s">
        <v>3789</v>
      </c>
      <c r="D1895" t="s">
        <v>24</v>
      </c>
      <c r="E1895" t="s">
        <v>9</v>
      </c>
      <c r="F1895">
        <v>7999</v>
      </c>
      <c r="G1895" t="s">
        <v>10</v>
      </c>
      <c r="H1895" t="str">
        <f t="shared" si="92"/>
        <v>ORD26001894</v>
      </c>
      <c r="I1895">
        <f>COUNTIFS(PG_Transactions!$AK:$AK,$H1895,PG_Transactions!$E:$E,"CAPTURE",PG_Transactions!$AQ:$AQ,1)</f>
        <v>1</v>
      </c>
      <c r="J1895">
        <f>SUMIFS(PG_Transactions!$G:$G,PG_Transactions!$AK:$AK,$H1895,PG_Transactions!$E:$E,"CAPTURE",PG_Transactions!$AQ:$AQ,1)</f>
        <v>7999</v>
      </c>
      <c r="K1895">
        <f t="shared" si="93"/>
        <v>0</v>
      </c>
      <c r="L1895" t="str">
        <f t="shared" si="94"/>
        <v>Amount Match</v>
      </c>
    </row>
    <row r="1896" spans="1:12" hidden="1" x14ac:dyDescent="0.3">
      <c r="A1896" t="s">
        <v>3790</v>
      </c>
      <c r="B1896" s="1">
        <v>46281</v>
      </c>
      <c r="C1896" t="s">
        <v>3791</v>
      </c>
      <c r="D1896" t="s">
        <v>8</v>
      </c>
      <c r="E1896" t="s">
        <v>17</v>
      </c>
      <c r="F1896">
        <v>1499</v>
      </c>
      <c r="G1896" t="s">
        <v>10</v>
      </c>
      <c r="H1896" t="str">
        <f t="shared" si="92"/>
        <v>ORD26001895</v>
      </c>
      <c r="I1896">
        <f>COUNTIFS(PG_Transactions!$AK:$AK,$H1896,PG_Transactions!$E:$E,"CAPTURE",PG_Transactions!$AQ:$AQ,1)</f>
        <v>1</v>
      </c>
      <c r="J1896">
        <f>SUMIFS(PG_Transactions!$G:$G,PG_Transactions!$AK:$AK,$H1896,PG_Transactions!$E:$E,"CAPTURE",PG_Transactions!$AQ:$AQ,1)</f>
        <v>1499</v>
      </c>
      <c r="K1896">
        <f t="shared" si="93"/>
        <v>0</v>
      </c>
      <c r="L1896" t="str">
        <f t="shared" si="94"/>
        <v>Amount Match</v>
      </c>
    </row>
    <row r="1897" spans="1:12" hidden="1" x14ac:dyDescent="0.3">
      <c r="A1897" t="s">
        <v>3792</v>
      </c>
      <c r="B1897" s="1">
        <v>46267</v>
      </c>
      <c r="C1897" t="s">
        <v>3793</v>
      </c>
      <c r="D1897" t="s">
        <v>51</v>
      </c>
      <c r="E1897" t="s">
        <v>17</v>
      </c>
      <c r="F1897">
        <v>299</v>
      </c>
      <c r="G1897" t="s">
        <v>10</v>
      </c>
      <c r="H1897" t="str">
        <f t="shared" si="92"/>
        <v>ORD26001896</v>
      </c>
      <c r="I1897">
        <f>COUNTIFS(PG_Transactions!$AK:$AK,$H1897,PG_Transactions!$E:$E,"CAPTURE",PG_Transactions!$AQ:$AQ,1)</f>
        <v>1</v>
      </c>
      <c r="J1897">
        <f>SUMIFS(PG_Transactions!$G:$G,PG_Transactions!$AK:$AK,$H1897,PG_Transactions!$E:$E,"CAPTURE",PG_Transactions!$AQ:$AQ,1)</f>
        <v>299</v>
      </c>
      <c r="K1897">
        <f t="shared" si="93"/>
        <v>0</v>
      </c>
      <c r="L1897" t="str">
        <f t="shared" si="94"/>
        <v>Amount Match</v>
      </c>
    </row>
    <row r="1898" spans="1:12" hidden="1" x14ac:dyDescent="0.3">
      <c r="A1898" t="s">
        <v>3794</v>
      </c>
      <c r="B1898" s="1">
        <v>46268</v>
      </c>
      <c r="C1898" t="s">
        <v>3795</v>
      </c>
      <c r="D1898" t="s">
        <v>41</v>
      </c>
      <c r="E1898" t="s">
        <v>9</v>
      </c>
      <c r="F1898">
        <v>15998</v>
      </c>
      <c r="G1898" t="s">
        <v>10</v>
      </c>
      <c r="H1898" t="str">
        <f t="shared" si="92"/>
        <v>ORD26001897</v>
      </c>
      <c r="I1898">
        <f>COUNTIFS(PG_Transactions!$AK:$AK,$H1898,PG_Transactions!$E:$E,"CAPTURE",PG_Transactions!$AQ:$AQ,1)</f>
        <v>1</v>
      </c>
      <c r="J1898">
        <f>SUMIFS(PG_Transactions!$G:$G,PG_Transactions!$AK:$AK,$H1898,PG_Transactions!$E:$E,"CAPTURE",PG_Transactions!$AQ:$AQ,1)</f>
        <v>15998</v>
      </c>
      <c r="K1898">
        <f t="shared" si="93"/>
        <v>0</v>
      </c>
      <c r="L1898" t="str">
        <f t="shared" si="94"/>
        <v>Amount Match</v>
      </c>
    </row>
    <row r="1899" spans="1:12" hidden="1" x14ac:dyDescent="0.3">
      <c r="A1899" t="s">
        <v>3796</v>
      </c>
      <c r="B1899" s="1">
        <v>46269</v>
      </c>
      <c r="C1899" t="s">
        <v>3797</v>
      </c>
      <c r="D1899" t="s">
        <v>41</v>
      </c>
      <c r="E1899" t="s">
        <v>17</v>
      </c>
      <c r="F1899">
        <v>8798</v>
      </c>
      <c r="G1899" t="s">
        <v>10</v>
      </c>
      <c r="H1899" t="str">
        <f t="shared" si="92"/>
        <v>ORD26001898</v>
      </c>
      <c r="I1899">
        <f>COUNTIFS(PG_Transactions!$AK:$AK,$H1899,PG_Transactions!$E:$E,"CAPTURE",PG_Transactions!$AQ:$AQ,1)</f>
        <v>1</v>
      </c>
      <c r="J1899">
        <f>SUMIFS(PG_Transactions!$G:$G,PG_Transactions!$AK:$AK,$H1899,PG_Transactions!$E:$E,"CAPTURE",PG_Transactions!$AQ:$AQ,1)</f>
        <v>8798</v>
      </c>
      <c r="K1899">
        <f t="shared" si="93"/>
        <v>0</v>
      </c>
      <c r="L1899" t="str">
        <f t="shared" si="94"/>
        <v>Amount Match</v>
      </c>
    </row>
    <row r="1900" spans="1:12" hidden="1" x14ac:dyDescent="0.3">
      <c r="A1900" t="s">
        <v>3798</v>
      </c>
      <c r="B1900" s="1">
        <v>46292</v>
      </c>
      <c r="C1900" t="s">
        <v>3799</v>
      </c>
      <c r="D1900" t="s">
        <v>38</v>
      </c>
      <c r="E1900" t="s">
        <v>44</v>
      </c>
      <c r="F1900" s="2">
        <v>12497</v>
      </c>
      <c r="G1900" t="s">
        <v>10</v>
      </c>
      <c r="H1900" t="str">
        <f t="shared" si="92"/>
        <v>ORD26001899</v>
      </c>
      <c r="I1900">
        <f>COUNTIFS(PG_Transactions!$AK:$AK,$H1900,PG_Transactions!$E:$E,"CAPTURE",PG_Transactions!$AQ:$AQ,1)</f>
        <v>1</v>
      </c>
      <c r="J1900">
        <f>SUMIFS(PG_Transactions!$G:$G,PG_Transactions!$AK:$AK,$H1900,PG_Transactions!$E:$E,"CAPTURE",PG_Transactions!$AQ:$AQ,1)</f>
        <v>12497</v>
      </c>
      <c r="K1900">
        <f t="shared" si="93"/>
        <v>0</v>
      </c>
      <c r="L1900" t="str">
        <f t="shared" si="94"/>
        <v>Amount Match</v>
      </c>
    </row>
    <row r="1901" spans="1:12" hidden="1" x14ac:dyDescent="0.3">
      <c r="A1901" t="s">
        <v>3800</v>
      </c>
      <c r="B1901" s="1">
        <v>46266</v>
      </c>
      <c r="C1901" t="s">
        <v>3801</v>
      </c>
      <c r="D1901" t="s">
        <v>38</v>
      </c>
      <c r="E1901" t="s">
        <v>9</v>
      </c>
      <c r="F1901">
        <v>10597</v>
      </c>
      <c r="G1901" t="s">
        <v>10</v>
      </c>
      <c r="H1901" t="str">
        <f t="shared" si="92"/>
        <v>ORD26001900</v>
      </c>
      <c r="I1901">
        <f>COUNTIFS(PG_Transactions!$AK:$AK,$H1901,PG_Transactions!$E:$E,"CAPTURE",PG_Transactions!$AQ:$AQ,1)</f>
        <v>1</v>
      </c>
      <c r="J1901">
        <f>SUMIFS(PG_Transactions!$G:$G,PG_Transactions!$AK:$AK,$H1901,PG_Transactions!$E:$E,"CAPTURE",PG_Transactions!$AQ:$AQ,1)</f>
        <v>10597</v>
      </c>
      <c r="K1901">
        <f t="shared" si="93"/>
        <v>0</v>
      </c>
      <c r="L1901" t="str">
        <f t="shared" si="94"/>
        <v>Amount Match</v>
      </c>
    </row>
    <row r="1902" spans="1:12" hidden="1" x14ac:dyDescent="0.3">
      <c r="A1902" t="s">
        <v>3802</v>
      </c>
      <c r="B1902" s="1">
        <v>46270</v>
      </c>
      <c r="C1902" t="s">
        <v>3803</v>
      </c>
      <c r="D1902" t="s">
        <v>38</v>
      </c>
      <c r="E1902" t="s">
        <v>9</v>
      </c>
      <c r="F1902">
        <v>1647</v>
      </c>
      <c r="G1902" t="s">
        <v>10</v>
      </c>
      <c r="H1902" t="str">
        <f t="shared" si="92"/>
        <v>ORD26001901</v>
      </c>
      <c r="I1902">
        <f>COUNTIFS(PG_Transactions!$AK:$AK,$H1902,PG_Transactions!$E:$E,"CAPTURE",PG_Transactions!$AQ:$AQ,1)</f>
        <v>1</v>
      </c>
      <c r="J1902">
        <f>SUMIFS(PG_Transactions!$G:$G,PG_Transactions!$AK:$AK,$H1902,PG_Transactions!$E:$E,"CAPTURE",PG_Transactions!$AQ:$AQ,1)</f>
        <v>1647</v>
      </c>
      <c r="K1902">
        <f t="shared" si="93"/>
        <v>0</v>
      </c>
      <c r="L1902" t="str">
        <f t="shared" si="94"/>
        <v>Amount Match</v>
      </c>
    </row>
    <row r="1903" spans="1:12" hidden="1" x14ac:dyDescent="0.3">
      <c r="A1903" t="s">
        <v>3804</v>
      </c>
      <c r="B1903" s="1">
        <v>46279</v>
      </c>
      <c r="C1903" t="s">
        <v>3805</v>
      </c>
      <c r="D1903" t="s">
        <v>32</v>
      </c>
      <c r="E1903" t="s">
        <v>33</v>
      </c>
      <c r="F1903">
        <v>2999</v>
      </c>
      <c r="G1903" t="s">
        <v>10</v>
      </c>
      <c r="H1903" t="str">
        <f t="shared" si="92"/>
        <v>ORD26001902</v>
      </c>
      <c r="I1903">
        <f>COUNTIFS(PG_Transactions!$AK:$AK,$H1903,PG_Transactions!$E:$E,"CAPTURE",PG_Transactions!$AQ:$AQ,1)</f>
        <v>1</v>
      </c>
      <c r="J1903">
        <f>SUMIFS(PG_Transactions!$G:$G,PG_Transactions!$AK:$AK,$H1903,PG_Transactions!$E:$E,"CAPTURE",PG_Transactions!$AQ:$AQ,1)</f>
        <v>2999</v>
      </c>
      <c r="K1903">
        <f t="shared" si="93"/>
        <v>0</v>
      </c>
      <c r="L1903" t="str">
        <f t="shared" si="94"/>
        <v>Amount Match</v>
      </c>
    </row>
    <row r="1904" spans="1:12" hidden="1" x14ac:dyDescent="0.3">
      <c r="A1904" t="s">
        <v>3806</v>
      </c>
      <c r="B1904" s="1">
        <v>46274</v>
      </c>
      <c r="C1904" t="s">
        <v>3807</v>
      </c>
      <c r="D1904" t="s">
        <v>27</v>
      </c>
      <c r="E1904" t="s">
        <v>17</v>
      </c>
      <c r="F1904">
        <v>1348</v>
      </c>
      <c r="G1904" t="s">
        <v>10</v>
      </c>
      <c r="H1904" t="str">
        <f t="shared" si="92"/>
        <v>ORD26001903</v>
      </c>
      <c r="I1904">
        <f>COUNTIFS(PG_Transactions!$AK:$AK,$H1904,PG_Transactions!$E:$E,"CAPTURE",PG_Transactions!$AQ:$AQ,1)</f>
        <v>1</v>
      </c>
      <c r="J1904">
        <f>SUMIFS(PG_Transactions!$G:$G,PG_Transactions!$AK:$AK,$H1904,PG_Transactions!$E:$E,"CAPTURE",PG_Transactions!$AQ:$AQ,1)</f>
        <v>1348</v>
      </c>
      <c r="K1904">
        <f t="shared" si="93"/>
        <v>0</v>
      </c>
      <c r="L1904" t="str">
        <f t="shared" si="94"/>
        <v>Amount Match</v>
      </c>
    </row>
    <row r="1905" spans="1:12" hidden="1" x14ac:dyDescent="0.3">
      <c r="A1905" t="s">
        <v>3808</v>
      </c>
      <c r="B1905" s="1">
        <v>46295</v>
      </c>
      <c r="C1905" t="s">
        <v>3809</v>
      </c>
      <c r="D1905" t="s">
        <v>51</v>
      </c>
      <c r="E1905" t="s">
        <v>9</v>
      </c>
      <c r="F1905">
        <v>698</v>
      </c>
      <c r="G1905" t="s">
        <v>105</v>
      </c>
      <c r="H1905" t="str">
        <f t="shared" si="92"/>
        <v>ORD26001904</v>
      </c>
      <c r="I1905">
        <f>COUNTIFS(PG_Transactions!$AK:$AK,$H1905,PG_Transactions!$E:$E,"CAPTURE",PG_Transactions!$AQ:$AQ,1)</f>
        <v>0</v>
      </c>
      <c r="J1905">
        <f>SUMIFS(PG_Transactions!$G:$G,PG_Transactions!$AK:$AK,$H1905,PG_Transactions!$E:$E,"CAPTURE",PG_Transactions!$AQ:$AQ,1)</f>
        <v>0</v>
      </c>
      <c r="K1905">
        <f t="shared" si="93"/>
        <v>-698</v>
      </c>
      <c r="L1905" t="str">
        <f t="shared" si="94"/>
        <v>No Capture</v>
      </c>
    </row>
    <row r="1906" spans="1:12" hidden="1" x14ac:dyDescent="0.3">
      <c r="A1906" t="s">
        <v>3810</v>
      </c>
      <c r="B1906" s="1">
        <v>46276</v>
      </c>
      <c r="C1906" t="s">
        <v>3811</v>
      </c>
      <c r="D1906" t="s">
        <v>41</v>
      </c>
      <c r="E1906" t="s">
        <v>17</v>
      </c>
      <c r="F1906">
        <v>3298</v>
      </c>
      <c r="G1906" t="s">
        <v>10</v>
      </c>
      <c r="H1906" t="str">
        <f t="shared" si="92"/>
        <v>ORD26001905</v>
      </c>
      <c r="I1906">
        <f>COUNTIFS(PG_Transactions!$AK:$AK,$H1906,PG_Transactions!$E:$E,"CAPTURE",PG_Transactions!$AQ:$AQ,1)</f>
        <v>1</v>
      </c>
      <c r="J1906">
        <f>SUMIFS(PG_Transactions!$G:$G,PG_Transactions!$AK:$AK,$H1906,PG_Transactions!$E:$E,"CAPTURE",PG_Transactions!$AQ:$AQ,1)</f>
        <v>3298</v>
      </c>
      <c r="K1906">
        <f t="shared" si="93"/>
        <v>0</v>
      </c>
      <c r="L1906" t="str">
        <f t="shared" si="94"/>
        <v>Amount Match</v>
      </c>
    </row>
    <row r="1907" spans="1:12" hidden="1" x14ac:dyDescent="0.3">
      <c r="A1907" t="s">
        <v>3812</v>
      </c>
      <c r="B1907" s="1">
        <v>46280</v>
      </c>
      <c r="C1907" t="s">
        <v>3813</v>
      </c>
      <c r="D1907" t="s">
        <v>13</v>
      </c>
      <c r="E1907" t="s">
        <v>9</v>
      </c>
      <c r="F1907">
        <v>3499</v>
      </c>
      <c r="G1907" t="s">
        <v>70</v>
      </c>
      <c r="H1907" t="str">
        <f t="shared" si="92"/>
        <v>ORD26001906</v>
      </c>
      <c r="I1907">
        <f>COUNTIFS(PG_Transactions!$AK:$AK,$H1907,PG_Transactions!$E:$E,"CAPTURE",PG_Transactions!$AQ:$AQ,1)</f>
        <v>0</v>
      </c>
      <c r="J1907">
        <f>SUMIFS(PG_Transactions!$G:$G,PG_Transactions!$AK:$AK,$H1907,PG_Transactions!$E:$E,"CAPTURE",PG_Transactions!$AQ:$AQ,1)</f>
        <v>0</v>
      </c>
      <c r="K1907">
        <f t="shared" si="93"/>
        <v>-3499</v>
      </c>
      <c r="L1907" t="str">
        <f t="shared" si="94"/>
        <v>No Capture</v>
      </c>
    </row>
    <row r="1908" spans="1:12" hidden="1" x14ac:dyDescent="0.3">
      <c r="A1908" t="s">
        <v>3814</v>
      </c>
      <c r="B1908" s="1">
        <v>46289</v>
      </c>
      <c r="C1908" t="s">
        <v>3815</v>
      </c>
      <c r="D1908" t="s">
        <v>51</v>
      </c>
      <c r="E1908" t="s">
        <v>9</v>
      </c>
      <c r="F1908">
        <v>1597</v>
      </c>
      <c r="G1908" t="s">
        <v>10</v>
      </c>
      <c r="H1908" t="str">
        <f t="shared" si="92"/>
        <v>ORD26001907</v>
      </c>
      <c r="I1908">
        <f>COUNTIFS(PG_Transactions!$AK:$AK,$H1908,PG_Transactions!$E:$E,"CAPTURE",PG_Transactions!$AQ:$AQ,1)</f>
        <v>1</v>
      </c>
      <c r="J1908">
        <f>SUMIFS(PG_Transactions!$G:$G,PG_Transactions!$AK:$AK,$H1908,PG_Transactions!$E:$E,"CAPTURE",PG_Transactions!$AQ:$AQ,1)</f>
        <v>1597</v>
      </c>
      <c r="K1908">
        <f t="shared" si="93"/>
        <v>0</v>
      </c>
      <c r="L1908" t="str">
        <f t="shared" si="94"/>
        <v>Amount Match</v>
      </c>
    </row>
    <row r="1909" spans="1:12" hidden="1" x14ac:dyDescent="0.3">
      <c r="A1909" t="s">
        <v>3816</v>
      </c>
      <c r="B1909" s="1">
        <v>46284</v>
      </c>
      <c r="C1909" t="s">
        <v>3817</v>
      </c>
      <c r="D1909" t="s">
        <v>51</v>
      </c>
      <c r="E1909" t="s">
        <v>9</v>
      </c>
      <c r="F1909">
        <v>1299</v>
      </c>
      <c r="G1909" t="s">
        <v>10</v>
      </c>
      <c r="H1909" t="str">
        <f t="shared" si="92"/>
        <v>ORD26001908</v>
      </c>
      <c r="I1909">
        <f>COUNTIFS(PG_Transactions!$AK:$AK,$H1909,PG_Transactions!$E:$E,"CAPTURE",PG_Transactions!$AQ:$AQ,1)</f>
        <v>1</v>
      </c>
      <c r="J1909">
        <f>SUMIFS(PG_Transactions!$G:$G,PG_Transactions!$AK:$AK,$H1909,PG_Transactions!$E:$E,"CAPTURE",PG_Transactions!$AQ:$AQ,1)</f>
        <v>1299</v>
      </c>
      <c r="K1909">
        <f t="shared" si="93"/>
        <v>0</v>
      </c>
      <c r="L1909" t="str">
        <f t="shared" si="94"/>
        <v>Amount Match</v>
      </c>
    </row>
    <row r="1910" spans="1:12" hidden="1" x14ac:dyDescent="0.3">
      <c r="A1910" t="s">
        <v>3818</v>
      </c>
      <c r="B1910" s="1">
        <v>46275</v>
      </c>
      <c r="C1910" t="s">
        <v>3819</v>
      </c>
      <c r="D1910" t="s">
        <v>27</v>
      </c>
      <c r="E1910" t="s">
        <v>9</v>
      </c>
      <c r="F1910">
        <v>3499</v>
      </c>
      <c r="G1910" t="s">
        <v>10</v>
      </c>
      <c r="H1910" t="str">
        <f t="shared" si="92"/>
        <v>ORD26001909</v>
      </c>
      <c r="I1910">
        <f>COUNTIFS(PG_Transactions!$AK:$AK,$H1910,PG_Transactions!$E:$E,"CAPTURE",PG_Transactions!$AQ:$AQ,1)</f>
        <v>1</v>
      </c>
      <c r="J1910">
        <f>SUMIFS(PG_Transactions!$G:$G,PG_Transactions!$AK:$AK,$H1910,PG_Transactions!$E:$E,"CAPTURE",PG_Transactions!$AQ:$AQ,1)</f>
        <v>3499</v>
      </c>
      <c r="K1910">
        <f t="shared" si="93"/>
        <v>0</v>
      </c>
      <c r="L1910" t="str">
        <f t="shared" si="94"/>
        <v>Amount Match</v>
      </c>
    </row>
    <row r="1911" spans="1:12" hidden="1" x14ac:dyDescent="0.3">
      <c r="A1911" t="s">
        <v>3820</v>
      </c>
      <c r="B1911" s="1">
        <v>46277</v>
      </c>
      <c r="C1911" t="s">
        <v>3821</v>
      </c>
      <c r="D1911" t="s">
        <v>51</v>
      </c>
      <c r="E1911" t="s">
        <v>9</v>
      </c>
      <c r="F1911">
        <v>4999</v>
      </c>
      <c r="G1911" t="s">
        <v>10</v>
      </c>
      <c r="H1911" t="str">
        <f t="shared" si="92"/>
        <v>ORD26001910</v>
      </c>
      <c r="I1911">
        <f>COUNTIFS(PG_Transactions!$AK:$AK,$H1911,PG_Transactions!$E:$E,"CAPTURE",PG_Transactions!$AQ:$AQ,1)</f>
        <v>1</v>
      </c>
      <c r="J1911">
        <f>SUMIFS(PG_Transactions!$G:$G,PG_Transactions!$AK:$AK,$H1911,PG_Transactions!$E:$E,"CAPTURE",PG_Transactions!$AQ:$AQ,1)</f>
        <v>4999</v>
      </c>
      <c r="K1911">
        <f t="shared" si="93"/>
        <v>0</v>
      </c>
      <c r="L1911" t="str">
        <f t="shared" si="94"/>
        <v>Amount Match</v>
      </c>
    </row>
    <row r="1912" spans="1:12" hidden="1" x14ac:dyDescent="0.3">
      <c r="A1912" t="s">
        <v>3822</v>
      </c>
      <c r="B1912" s="1">
        <v>46267</v>
      </c>
      <c r="C1912" t="s">
        <v>3823</v>
      </c>
      <c r="D1912" t="s">
        <v>41</v>
      </c>
      <c r="E1912" t="s">
        <v>9</v>
      </c>
      <c r="F1912">
        <v>1798</v>
      </c>
      <c r="G1912" t="s">
        <v>10</v>
      </c>
      <c r="H1912" t="str">
        <f t="shared" si="92"/>
        <v>ORD26001911</v>
      </c>
      <c r="I1912">
        <f>COUNTIFS(PG_Transactions!$AK:$AK,$H1912,PG_Transactions!$E:$E,"CAPTURE",PG_Transactions!$AQ:$AQ,1)</f>
        <v>1</v>
      </c>
      <c r="J1912">
        <f>SUMIFS(PG_Transactions!$G:$G,PG_Transactions!$AK:$AK,$H1912,PG_Transactions!$E:$E,"CAPTURE",PG_Transactions!$AQ:$AQ,1)</f>
        <v>1798</v>
      </c>
      <c r="K1912">
        <f t="shared" si="93"/>
        <v>0</v>
      </c>
      <c r="L1912" t="str">
        <f t="shared" si="94"/>
        <v>Amount Match</v>
      </c>
    </row>
    <row r="1913" spans="1:12" hidden="1" x14ac:dyDescent="0.3">
      <c r="A1913" t="s">
        <v>3824</v>
      </c>
      <c r="B1913" s="1">
        <v>46286</v>
      </c>
      <c r="C1913" t="s">
        <v>3825</v>
      </c>
      <c r="D1913" t="s">
        <v>32</v>
      </c>
      <c r="E1913" t="s">
        <v>44</v>
      </c>
      <c r="F1913" s="2">
        <v>6397</v>
      </c>
      <c r="G1913" t="s">
        <v>10</v>
      </c>
      <c r="H1913" t="str">
        <f t="shared" si="92"/>
        <v>ORD26001912</v>
      </c>
      <c r="I1913">
        <f>COUNTIFS(PG_Transactions!$AK:$AK,$H1913,PG_Transactions!$E:$E,"CAPTURE",PG_Transactions!$AQ:$AQ,1)</f>
        <v>1</v>
      </c>
      <c r="J1913">
        <f>SUMIFS(PG_Transactions!$G:$G,PG_Transactions!$AK:$AK,$H1913,PG_Transactions!$E:$E,"CAPTURE",PG_Transactions!$AQ:$AQ,1)</f>
        <v>6397</v>
      </c>
      <c r="K1913">
        <f t="shared" si="93"/>
        <v>0</v>
      </c>
      <c r="L1913" t="str">
        <f t="shared" si="94"/>
        <v>Amount Match</v>
      </c>
    </row>
    <row r="1914" spans="1:12" hidden="1" x14ac:dyDescent="0.3">
      <c r="A1914" t="s">
        <v>3826</v>
      </c>
      <c r="B1914" s="1">
        <v>46268</v>
      </c>
      <c r="C1914" t="s">
        <v>3827</v>
      </c>
      <c r="D1914" t="s">
        <v>8</v>
      </c>
      <c r="E1914" t="s">
        <v>9</v>
      </c>
      <c r="F1914">
        <v>5598</v>
      </c>
      <c r="G1914" t="s">
        <v>10</v>
      </c>
      <c r="H1914" t="str">
        <f t="shared" si="92"/>
        <v>ORD26001913</v>
      </c>
      <c r="I1914">
        <f>COUNTIFS(PG_Transactions!$AK:$AK,$H1914,PG_Transactions!$E:$E,"CAPTURE",PG_Transactions!$AQ:$AQ,1)</f>
        <v>1</v>
      </c>
      <c r="J1914">
        <f>SUMIFS(PG_Transactions!$G:$G,PG_Transactions!$AK:$AK,$H1914,PG_Transactions!$E:$E,"CAPTURE",PG_Transactions!$AQ:$AQ,1)</f>
        <v>5598</v>
      </c>
      <c r="K1914">
        <f t="shared" si="93"/>
        <v>0</v>
      </c>
      <c r="L1914" t="str">
        <f t="shared" si="94"/>
        <v>Amount Match</v>
      </c>
    </row>
    <row r="1915" spans="1:12" hidden="1" x14ac:dyDescent="0.3">
      <c r="A1915" t="s">
        <v>3828</v>
      </c>
      <c r="B1915" s="1">
        <v>46282</v>
      </c>
      <c r="C1915" t="s">
        <v>3829</v>
      </c>
      <c r="D1915" t="s">
        <v>27</v>
      </c>
      <c r="E1915" t="s">
        <v>17</v>
      </c>
      <c r="F1915">
        <v>4997</v>
      </c>
      <c r="G1915" t="s">
        <v>10</v>
      </c>
      <c r="H1915" t="str">
        <f t="shared" si="92"/>
        <v>ORD26001914</v>
      </c>
      <c r="I1915">
        <f>COUNTIFS(PG_Transactions!$AK:$AK,$H1915,PG_Transactions!$E:$E,"CAPTURE",PG_Transactions!$AQ:$AQ,1)</f>
        <v>1</v>
      </c>
      <c r="J1915">
        <f>SUMIFS(PG_Transactions!$G:$G,PG_Transactions!$AK:$AK,$H1915,PG_Transactions!$E:$E,"CAPTURE",PG_Transactions!$AQ:$AQ,1)</f>
        <v>4997</v>
      </c>
      <c r="K1915">
        <f t="shared" si="93"/>
        <v>0</v>
      </c>
      <c r="L1915" t="str">
        <f t="shared" si="94"/>
        <v>Amount Match</v>
      </c>
    </row>
    <row r="1916" spans="1:12" hidden="1" x14ac:dyDescent="0.3">
      <c r="A1916" t="s">
        <v>3830</v>
      </c>
      <c r="B1916" s="1">
        <v>46278</v>
      </c>
      <c r="C1916" t="s">
        <v>3831</v>
      </c>
      <c r="D1916" t="s">
        <v>51</v>
      </c>
      <c r="E1916" t="s">
        <v>17</v>
      </c>
      <c r="F1916">
        <v>3797</v>
      </c>
      <c r="G1916" t="s">
        <v>10</v>
      </c>
      <c r="H1916" t="str">
        <f t="shared" si="92"/>
        <v>ORD26001915</v>
      </c>
      <c r="I1916">
        <f>COUNTIFS(PG_Transactions!$AK:$AK,$H1916,PG_Transactions!$E:$E,"CAPTURE",PG_Transactions!$AQ:$AQ,1)</f>
        <v>1</v>
      </c>
      <c r="J1916">
        <f>SUMIFS(PG_Transactions!$G:$G,PG_Transactions!$AK:$AK,$H1916,PG_Transactions!$E:$E,"CAPTURE",PG_Transactions!$AQ:$AQ,1)</f>
        <v>3797</v>
      </c>
      <c r="K1916">
        <f t="shared" si="93"/>
        <v>0</v>
      </c>
      <c r="L1916" t="str">
        <f t="shared" si="94"/>
        <v>Amount Match</v>
      </c>
    </row>
    <row r="1917" spans="1:12" hidden="1" x14ac:dyDescent="0.3">
      <c r="A1917" t="s">
        <v>3832</v>
      </c>
      <c r="B1917" s="1">
        <v>46279</v>
      </c>
      <c r="C1917" t="s">
        <v>3833</v>
      </c>
      <c r="D1917" t="s">
        <v>32</v>
      </c>
      <c r="E1917" t="s">
        <v>9</v>
      </c>
      <c r="F1917">
        <v>1998</v>
      </c>
      <c r="G1917" t="s">
        <v>10</v>
      </c>
      <c r="H1917" t="str">
        <f t="shared" si="92"/>
        <v>ORD26001916</v>
      </c>
      <c r="I1917">
        <f>COUNTIFS(PG_Transactions!$AK:$AK,$H1917,PG_Transactions!$E:$E,"CAPTURE",PG_Transactions!$AQ:$AQ,1)</f>
        <v>1</v>
      </c>
      <c r="J1917">
        <f>SUMIFS(PG_Transactions!$G:$G,PG_Transactions!$AK:$AK,$H1917,PG_Transactions!$E:$E,"CAPTURE",PG_Transactions!$AQ:$AQ,1)</f>
        <v>1998</v>
      </c>
      <c r="K1917">
        <f t="shared" si="93"/>
        <v>0</v>
      </c>
      <c r="L1917" t="str">
        <f t="shared" si="94"/>
        <v>Amount Match</v>
      </c>
    </row>
    <row r="1918" spans="1:12" hidden="1" x14ac:dyDescent="0.3">
      <c r="A1918" t="s">
        <v>3834</v>
      </c>
      <c r="B1918" s="1">
        <v>46271</v>
      </c>
      <c r="C1918" t="s">
        <v>3835</v>
      </c>
      <c r="D1918" t="s">
        <v>24</v>
      </c>
      <c r="E1918" t="s">
        <v>9</v>
      </c>
      <c r="F1918">
        <v>2298</v>
      </c>
      <c r="G1918" t="s">
        <v>10</v>
      </c>
      <c r="H1918" t="str">
        <f t="shared" si="92"/>
        <v>ORD26001917</v>
      </c>
      <c r="I1918">
        <f>COUNTIFS(PG_Transactions!$AK:$AK,$H1918,PG_Transactions!$E:$E,"CAPTURE",PG_Transactions!$AQ:$AQ,1)</f>
        <v>1</v>
      </c>
      <c r="J1918">
        <f>SUMIFS(PG_Transactions!$G:$G,PG_Transactions!$AK:$AK,$H1918,PG_Transactions!$E:$E,"CAPTURE",PG_Transactions!$AQ:$AQ,1)</f>
        <v>2298</v>
      </c>
      <c r="K1918">
        <f t="shared" si="93"/>
        <v>0</v>
      </c>
      <c r="L1918" t="str">
        <f t="shared" si="94"/>
        <v>Amount Match</v>
      </c>
    </row>
    <row r="1919" spans="1:12" hidden="1" x14ac:dyDescent="0.3">
      <c r="A1919" t="s">
        <v>3836</v>
      </c>
      <c r="B1919" s="1">
        <v>46284</v>
      </c>
      <c r="C1919" t="s">
        <v>3837</v>
      </c>
      <c r="D1919" t="s">
        <v>32</v>
      </c>
      <c r="E1919" t="s">
        <v>9</v>
      </c>
      <c r="F1919">
        <v>4798</v>
      </c>
      <c r="G1919" t="s">
        <v>10</v>
      </c>
      <c r="H1919" t="str">
        <f t="shared" si="92"/>
        <v>ORD26001918</v>
      </c>
      <c r="I1919">
        <f>COUNTIFS(PG_Transactions!$AK:$AK,$H1919,PG_Transactions!$E:$E,"CAPTURE",PG_Transactions!$AQ:$AQ,1)</f>
        <v>1</v>
      </c>
      <c r="J1919">
        <f>SUMIFS(PG_Transactions!$G:$G,PG_Transactions!$AK:$AK,$H1919,PG_Transactions!$E:$E,"CAPTURE",PG_Transactions!$AQ:$AQ,1)</f>
        <v>4798</v>
      </c>
      <c r="K1919">
        <f t="shared" si="93"/>
        <v>0</v>
      </c>
      <c r="L1919" t="str">
        <f t="shared" si="94"/>
        <v>Amount Match</v>
      </c>
    </row>
    <row r="1920" spans="1:12" hidden="1" x14ac:dyDescent="0.3">
      <c r="A1920" t="s">
        <v>3838</v>
      </c>
      <c r="B1920" s="1">
        <v>46289</v>
      </c>
      <c r="C1920" t="s">
        <v>3839</v>
      </c>
      <c r="D1920" t="s">
        <v>65</v>
      </c>
      <c r="E1920" t="s">
        <v>17</v>
      </c>
      <c r="F1920">
        <v>2499</v>
      </c>
      <c r="G1920" t="s">
        <v>10</v>
      </c>
      <c r="H1920" t="str">
        <f t="shared" si="92"/>
        <v>ORD26001919</v>
      </c>
      <c r="I1920">
        <f>COUNTIFS(PG_Transactions!$AK:$AK,$H1920,PG_Transactions!$E:$E,"CAPTURE",PG_Transactions!$AQ:$AQ,1)</f>
        <v>1</v>
      </c>
      <c r="J1920">
        <f>SUMIFS(PG_Transactions!$G:$G,PG_Transactions!$AK:$AK,$H1920,PG_Transactions!$E:$E,"CAPTURE",PG_Transactions!$AQ:$AQ,1)</f>
        <v>2499</v>
      </c>
      <c r="K1920">
        <f t="shared" si="93"/>
        <v>0</v>
      </c>
      <c r="L1920" t="str">
        <f t="shared" si="94"/>
        <v>Amount Match</v>
      </c>
    </row>
    <row r="1921" spans="1:12" hidden="1" x14ac:dyDescent="0.3">
      <c r="A1921" t="s">
        <v>3840</v>
      </c>
      <c r="B1921" s="1">
        <v>46295</v>
      </c>
      <c r="C1921" t="s">
        <v>3841</v>
      </c>
      <c r="D1921" t="s">
        <v>16</v>
      </c>
      <c r="E1921" t="s">
        <v>44</v>
      </c>
      <c r="F1921">
        <v>4999</v>
      </c>
      <c r="G1921" t="s">
        <v>70</v>
      </c>
      <c r="H1921" t="str">
        <f t="shared" si="92"/>
        <v>ORD26001920</v>
      </c>
      <c r="I1921">
        <f>COUNTIFS(PG_Transactions!$AK:$AK,$H1921,PG_Transactions!$E:$E,"CAPTURE",PG_Transactions!$AQ:$AQ,1)</f>
        <v>0</v>
      </c>
      <c r="J1921">
        <f>SUMIFS(PG_Transactions!$G:$G,PG_Transactions!$AK:$AK,$H1921,PG_Transactions!$E:$E,"CAPTURE",PG_Transactions!$AQ:$AQ,1)</f>
        <v>0</v>
      </c>
      <c r="K1921">
        <f t="shared" si="93"/>
        <v>-4999</v>
      </c>
      <c r="L1921" t="str">
        <f t="shared" si="94"/>
        <v>No Capture</v>
      </c>
    </row>
    <row r="1922" spans="1:12" hidden="1" x14ac:dyDescent="0.3">
      <c r="A1922" t="s">
        <v>3842</v>
      </c>
      <c r="B1922" s="1">
        <v>46279</v>
      </c>
      <c r="C1922" t="s">
        <v>3843</v>
      </c>
      <c r="D1922" t="s">
        <v>51</v>
      </c>
      <c r="E1922" t="s">
        <v>9</v>
      </c>
      <c r="F1922">
        <v>2499</v>
      </c>
      <c r="G1922" t="s">
        <v>10</v>
      </c>
      <c r="H1922" t="str">
        <f t="shared" si="92"/>
        <v>ORD26001921</v>
      </c>
      <c r="I1922">
        <f>COUNTIFS(PG_Transactions!$AK:$AK,$H1922,PG_Transactions!$E:$E,"CAPTURE",PG_Transactions!$AQ:$AQ,1)</f>
        <v>1</v>
      </c>
      <c r="J1922">
        <f>SUMIFS(PG_Transactions!$G:$G,PG_Transactions!$AK:$AK,$H1922,PG_Transactions!$E:$E,"CAPTURE",PG_Transactions!$AQ:$AQ,1)</f>
        <v>2499</v>
      </c>
      <c r="K1922">
        <f t="shared" si="93"/>
        <v>0</v>
      </c>
      <c r="L1922" t="str">
        <f t="shared" si="94"/>
        <v>Amount Match</v>
      </c>
    </row>
    <row r="1923" spans="1:12" hidden="1" x14ac:dyDescent="0.3">
      <c r="A1923" t="s">
        <v>3844</v>
      </c>
      <c r="B1923" s="1">
        <v>46295</v>
      </c>
      <c r="C1923" t="s">
        <v>3845</v>
      </c>
      <c r="D1923" t="s">
        <v>27</v>
      </c>
      <c r="E1923" t="s">
        <v>44</v>
      </c>
      <c r="F1923">
        <v>2499</v>
      </c>
      <c r="G1923" t="s">
        <v>56</v>
      </c>
      <c r="H1923" t="str">
        <f t="shared" ref="H1923:H1986" si="95">UPPER(SUBSTITUTE(TRIM(A1923),"-",""))</f>
        <v>ORD26001922</v>
      </c>
      <c r="I1923">
        <f>COUNTIFS(PG_Transactions!$AK:$AK,$H1923,PG_Transactions!$E:$E,"CAPTURE",PG_Transactions!$AQ:$AQ,1)</f>
        <v>1</v>
      </c>
      <c r="J1923">
        <f>SUMIFS(PG_Transactions!$G:$G,PG_Transactions!$AK:$AK,$H1923,PG_Transactions!$E:$E,"CAPTURE",PG_Transactions!$AQ:$AQ,1)</f>
        <v>2499</v>
      </c>
      <c r="K1923">
        <f t="shared" ref="K1923:K1986" si="96">ROUND(J1923-F1923,2)</f>
        <v>0</v>
      </c>
      <c r="L1923" t="str">
        <f t="shared" ref="L1923:L1986" si="97">IF(I1923=0,"No Capture",IF(I1923&gt;1,"Multiple Capture Rows - Review",IF(ABS(K1923)&lt;0.01,"Amount Match",IF(K1923&lt;0,"Captured Less Than Order","Captured More Than Order"))))</f>
        <v>Amount Match</v>
      </c>
    </row>
    <row r="1924" spans="1:12" hidden="1" x14ac:dyDescent="0.3">
      <c r="A1924" t="s">
        <v>3846</v>
      </c>
      <c r="B1924" s="1">
        <v>46290</v>
      </c>
      <c r="C1924" t="s">
        <v>3847</v>
      </c>
      <c r="E1924" t="s">
        <v>17</v>
      </c>
      <c r="F1924">
        <v>499</v>
      </c>
      <c r="G1924" t="s">
        <v>10</v>
      </c>
      <c r="H1924" t="str">
        <f t="shared" si="95"/>
        <v>ORD26001923</v>
      </c>
      <c r="I1924">
        <f>COUNTIFS(PG_Transactions!$AK:$AK,$H1924,PG_Transactions!$E:$E,"CAPTURE",PG_Transactions!$AQ:$AQ,1)</f>
        <v>1</v>
      </c>
      <c r="J1924">
        <f>SUMIFS(PG_Transactions!$G:$G,PG_Transactions!$AK:$AK,$H1924,PG_Transactions!$E:$E,"CAPTURE",PG_Transactions!$AQ:$AQ,1)</f>
        <v>499</v>
      </c>
      <c r="K1924">
        <f t="shared" si="96"/>
        <v>0</v>
      </c>
      <c r="L1924" t="str">
        <f t="shared" si="97"/>
        <v>Amount Match</v>
      </c>
    </row>
    <row r="1925" spans="1:12" hidden="1" x14ac:dyDescent="0.3">
      <c r="A1925" t="s">
        <v>3848</v>
      </c>
      <c r="B1925" s="1">
        <v>46275</v>
      </c>
      <c r="C1925" t="s">
        <v>3849</v>
      </c>
      <c r="D1925" t="s">
        <v>65</v>
      </c>
      <c r="E1925" t="s">
        <v>9</v>
      </c>
      <c r="F1925">
        <v>4999</v>
      </c>
      <c r="G1925" t="s">
        <v>10</v>
      </c>
      <c r="H1925" t="str">
        <f t="shared" si="95"/>
        <v>ORD26001924</v>
      </c>
      <c r="I1925">
        <f>COUNTIFS(PG_Transactions!$AK:$AK,$H1925,PG_Transactions!$E:$E,"CAPTURE",PG_Transactions!$AQ:$AQ,1)</f>
        <v>1</v>
      </c>
      <c r="J1925">
        <f>SUMIFS(PG_Transactions!$G:$G,PG_Transactions!$AK:$AK,$H1925,PG_Transactions!$E:$E,"CAPTURE",PG_Transactions!$AQ:$AQ,1)</f>
        <v>4999</v>
      </c>
      <c r="K1925">
        <f t="shared" si="96"/>
        <v>0</v>
      </c>
      <c r="L1925" t="str">
        <f t="shared" si="97"/>
        <v>Amount Match</v>
      </c>
    </row>
    <row r="1926" spans="1:12" hidden="1" x14ac:dyDescent="0.3">
      <c r="A1926" t="s">
        <v>3850</v>
      </c>
      <c r="B1926" s="1">
        <v>46287</v>
      </c>
      <c r="C1926" t="s">
        <v>3851</v>
      </c>
      <c r="D1926" t="s">
        <v>51</v>
      </c>
      <c r="E1926" t="s">
        <v>9</v>
      </c>
      <c r="F1926">
        <v>599</v>
      </c>
      <c r="G1926" t="s">
        <v>105</v>
      </c>
      <c r="H1926" t="str">
        <f t="shared" si="95"/>
        <v>ORD26001925</v>
      </c>
      <c r="I1926">
        <f>COUNTIFS(PG_Transactions!$AK:$AK,$H1926,PG_Transactions!$E:$E,"CAPTURE",PG_Transactions!$AQ:$AQ,1)</f>
        <v>0</v>
      </c>
      <c r="J1926">
        <f>SUMIFS(PG_Transactions!$G:$G,PG_Transactions!$AK:$AK,$H1926,PG_Transactions!$E:$E,"CAPTURE",PG_Transactions!$AQ:$AQ,1)</f>
        <v>0</v>
      </c>
      <c r="K1926">
        <f t="shared" si="96"/>
        <v>-599</v>
      </c>
      <c r="L1926" t="str">
        <f t="shared" si="97"/>
        <v>No Capture</v>
      </c>
    </row>
    <row r="1927" spans="1:12" hidden="1" x14ac:dyDescent="0.3">
      <c r="A1927" t="s">
        <v>3852</v>
      </c>
      <c r="B1927" s="1">
        <v>46273</v>
      </c>
      <c r="C1927" t="s">
        <v>3853</v>
      </c>
      <c r="D1927" t="s">
        <v>38</v>
      </c>
      <c r="E1927" t="s">
        <v>9</v>
      </c>
      <c r="F1927">
        <v>1299</v>
      </c>
      <c r="G1927" t="s">
        <v>10</v>
      </c>
      <c r="H1927" t="str">
        <f t="shared" si="95"/>
        <v>ORD26001926</v>
      </c>
      <c r="I1927">
        <f>COUNTIFS(PG_Transactions!$AK:$AK,$H1927,PG_Transactions!$E:$E,"CAPTURE",PG_Transactions!$AQ:$AQ,1)</f>
        <v>1</v>
      </c>
      <c r="J1927">
        <f>SUMIFS(PG_Transactions!$G:$G,PG_Transactions!$AK:$AK,$H1927,PG_Transactions!$E:$E,"CAPTURE",PG_Transactions!$AQ:$AQ,1)</f>
        <v>1299</v>
      </c>
      <c r="K1927">
        <f t="shared" si="96"/>
        <v>0</v>
      </c>
      <c r="L1927" t="str">
        <f t="shared" si="97"/>
        <v>Amount Match</v>
      </c>
    </row>
    <row r="1928" spans="1:12" hidden="1" x14ac:dyDescent="0.3">
      <c r="A1928" t="s">
        <v>3854</v>
      </c>
      <c r="B1928" s="1">
        <v>46293</v>
      </c>
      <c r="C1928" t="s">
        <v>3855</v>
      </c>
      <c r="D1928" t="s">
        <v>38</v>
      </c>
      <c r="E1928" t="s">
        <v>9</v>
      </c>
      <c r="F1928">
        <v>299</v>
      </c>
      <c r="G1928" t="s">
        <v>10</v>
      </c>
      <c r="H1928" t="str">
        <f t="shared" si="95"/>
        <v>ORD26001927</v>
      </c>
      <c r="I1928">
        <f>COUNTIFS(PG_Transactions!$AK:$AK,$H1928,PG_Transactions!$E:$E,"CAPTURE",PG_Transactions!$AQ:$AQ,1)</f>
        <v>1</v>
      </c>
      <c r="J1928">
        <f>SUMIFS(PG_Transactions!$G:$G,PG_Transactions!$AK:$AK,$H1928,PG_Transactions!$E:$E,"CAPTURE",PG_Transactions!$AQ:$AQ,1)</f>
        <v>299</v>
      </c>
      <c r="K1928">
        <f t="shared" si="96"/>
        <v>0</v>
      </c>
      <c r="L1928" t="str">
        <f t="shared" si="97"/>
        <v>Amount Match</v>
      </c>
    </row>
    <row r="1929" spans="1:12" hidden="1" x14ac:dyDescent="0.3">
      <c r="A1929" t="s">
        <v>3856</v>
      </c>
      <c r="B1929" s="1">
        <v>46287</v>
      </c>
      <c r="C1929" t="s">
        <v>3857</v>
      </c>
      <c r="D1929" t="s">
        <v>13</v>
      </c>
      <c r="E1929" t="s">
        <v>17</v>
      </c>
      <c r="F1929">
        <v>4098</v>
      </c>
      <c r="G1929" t="s">
        <v>105</v>
      </c>
      <c r="H1929" t="str">
        <f t="shared" si="95"/>
        <v>ORD26001928</v>
      </c>
      <c r="I1929">
        <f>COUNTIFS(PG_Transactions!$AK:$AK,$H1929,PG_Transactions!$E:$E,"CAPTURE",PG_Transactions!$AQ:$AQ,1)</f>
        <v>0</v>
      </c>
      <c r="J1929">
        <f>SUMIFS(PG_Transactions!$G:$G,PG_Transactions!$AK:$AK,$H1929,PG_Transactions!$E:$E,"CAPTURE",PG_Transactions!$AQ:$AQ,1)</f>
        <v>0</v>
      </c>
      <c r="K1929">
        <f t="shared" si="96"/>
        <v>-4098</v>
      </c>
      <c r="L1929" t="str">
        <f t="shared" si="97"/>
        <v>No Capture</v>
      </c>
    </row>
    <row r="1930" spans="1:12" hidden="1" x14ac:dyDescent="0.3">
      <c r="A1930" t="s">
        <v>3858</v>
      </c>
      <c r="B1930" s="1">
        <v>46290</v>
      </c>
      <c r="C1930" t="s">
        <v>3859</v>
      </c>
      <c r="D1930" t="s">
        <v>16</v>
      </c>
      <c r="E1930" t="s">
        <v>17</v>
      </c>
      <c r="F1930">
        <v>1299</v>
      </c>
      <c r="G1930" t="s">
        <v>10</v>
      </c>
      <c r="H1930" t="str">
        <f t="shared" si="95"/>
        <v>ORD26001929</v>
      </c>
      <c r="I1930">
        <f>COUNTIFS(PG_Transactions!$AK:$AK,$H1930,PG_Transactions!$E:$E,"CAPTURE",PG_Transactions!$AQ:$AQ,1)</f>
        <v>1</v>
      </c>
      <c r="J1930">
        <f>SUMIFS(PG_Transactions!$G:$G,PG_Transactions!$AK:$AK,$H1930,PG_Transactions!$E:$E,"CAPTURE",PG_Transactions!$AQ:$AQ,1)</f>
        <v>1299</v>
      </c>
      <c r="K1930">
        <f t="shared" si="96"/>
        <v>0</v>
      </c>
      <c r="L1930" t="str">
        <f t="shared" si="97"/>
        <v>Amount Match</v>
      </c>
    </row>
    <row r="1931" spans="1:12" hidden="1" x14ac:dyDescent="0.3">
      <c r="A1931" t="s">
        <v>3860</v>
      </c>
      <c r="B1931" s="1">
        <v>46290</v>
      </c>
      <c r="C1931" t="s">
        <v>3861</v>
      </c>
      <c r="D1931" t="s">
        <v>27</v>
      </c>
      <c r="E1931" t="s">
        <v>17</v>
      </c>
      <c r="F1931">
        <v>799</v>
      </c>
      <c r="G1931" t="s">
        <v>10</v>
      </c>
      <c r="H1931" t="str">
        <f t="shared" si="95"/>
        <v>ORD26001930</v>
      </c>
      <c r="I1931">
        <f>COUNTIFS(PG_Transactions!$AK:$AK,$H1931,PG_Transactions!$E:$E,"CAPTURE",PG_Transactions!$AQ:$AQ,1)</f>
        <v>1</v>
      </c>
      <c r="J1931">
        <f>SUMIFS(PG_Transactions!$G:$G,PG_Transactions!$AK:$AK,$H1931,PG_Transactions!$E:$E,"CAPTURE",PG_Transactions!$AQ:$AQ,1)</f>
        <v>799</v>
      </c>
      <c r="K1931">
        <f t="shared" si="96"/>
        <v>0</v>
      </c>
      <c r="L1931" t="str">
        <f t="shared" si="97"/>
        <v>Amount Match</v>
      </c>
    </row>
    <row r="1932" spans="1:12" hidden="1" x14ac:dyDescent="0.3">
      <c r="A1932" t="s">
        <v>3862</v>
      </c>
      <c r="B1932" s="1">
        <v>46278</v>
      </c>
      <c r="C1932" t="s">
        <v>3863</v>
      </c>
      <c r="D1932" t="s">
        <v>65</v>
      </c>
      <c r="E1932" t="s">
        <v>17</v>
      </c>
      <c r="F1932">
        <v>1348</v>
      </c>
      <c r="G1932" t="s">
        <v>10</v>
      </c>
      <c r="H1932" t="str">
        <f t="shared" si="95"/>
        <v>ORD26001931</v>
      </c>
      <c r="I1932">
        <f>COUNTIFS(PG_Transactions!$AK:$AK,$H1932,PG_Transactions!$E:$E,"CAPTURE",PG_Transactions!$AQ:$AQ,1)</f>
        <v>1</v>
      </c>
      <c r="J1932">
        <f>SUMIFS(PG_Transactions!$G:$G,PG_Transactions!$AK:$AK,$H1932,PG_Transactions!$E:$E,"CAPTURE",PG_Transactions!$AQ:$AQ,1)</f>
        <v>1348</v>
      </c>
      <c r="K1932">
        <f t="shared" si="96"/>
        <v>0</v>
      </c>
      <c r="L1932" t="str">
        <f t="shared" si="97"/>
        <v>Amount Match</v>
      </c>
    </row>
    <row r="1933" spans="1:12" hidden="1" x14ac:dyDescent="0.3">
      <c r="A1933" t="s">
        <v>3864</v>
      </c>
      <c r="B1933" s="1">
        <v>46273</v>
      </c>
      <c r="C1933" t="s">
        <v>2049</v>
      </c>
      <c r="D1933" t="s">
        <v>65</v>
      </c>
      <c r="E1933" t="s">
        <v>9</v>
      </c>
      <c r="F1933">
        <v>5498</v>
      </c>
      <c r="G1933" t="s">
        <v>10</v>
      </c>
      <c r="H1933" t="str">
        <f t="shared" si="95"/>
        <v>ORD26001932</v>
      </c>
      <c r="I1933">
        <f>COUNTIFS(PG_Transactions!$AK:$AK,$H1933,PG_Transactions!$E:$E,"CAPTURE",PG_Transactions!$AQ:$AQ,1)</f>
        <v>1</v>
      </c>
      <c r="J1933">
        <f>SUMIFS(PG_Transactions!$G:$G,PG_Transactions!$AK:$AK,$H1933,PG_Transactions!$E:$E,"CAPTURE",PG_Transactions!$AQ:$AQ,1)</f>
        <v>5498</v>
      </c>
      <c r="K1933">
        <f t="shared" si="96"/>
        <v>0</v>
      </c>
      <c r="L1933" t="str">
        <f t="shared" si="97"/>
        <v>Amount Match</v>
      </c>
    </row>
    <row r="1934" spans="1:12" hidden="1" x14ac:dyDescent="0.3">
      <c r="A1934" t="s">
        <v>3865</v>
      </c>
      <c r="B1934" s="1">
        <v>46285</v>
      </c>
      <c r="C1934" t="s">
        <v>643</v>
      </c>
      <c r="D1934" t="s">
        <v>24</v>
      </c>
      <c r="E1934" t="s">
        <v>17</v>
      </c>
      <c r="F1934">
        <v>6298</v>
      </c>
      <c r="G1934" t="s">
        <v>105</v>
      </c>
      <c r="H1934" t="str">
        <f t="shared" si="95"/>
        <v>ORD26001933</v>
      </c>
      <c r="I1934">
        <f>COUNTIFS(PG_Transactions!$AK:$AK,$H1934,PG_Transactions!$E:$E,"CAPTURE",PG_Transactions!$AQ:$AQ,1)</f>
        <v>1</v>
      </c>
      <c r="J1934">
        <f>SUMIFS(PG_Transactions!$G:$G,PG_Transactions!$AK:$AK,$H1934,PG_Transactions!$E:$E,"CAPTURE",PG_Transactions!$AQ:$AQ,1)</f>
        <v>6298</v>
      </c>
      <c r="K1934">
        <f t="shared" si="96"/>
        <v>0</v>
      </c>
      <c r="L1934" t="str">
        <f t="shared" si="97"/>
        <v>Amount Match</v>
      </c>
    </row>
    <row r="1935" spans="1:12" hidden="1" x14ac:dyDescent="0.3">
      <c r="A1935" t="s">
        <v>3866</v>
      </c>
      <c r="B1935" s="1">
        <v>46272</v>
      </c>
      <c r="C1935" t="s">
        <v>3867</v>
      </c>
      <c r="D1935" t="s">
        <v>51</v>
      </c>
      <c r="E1935" t="s">
        <v>9</v>
      </c>
      <c r="F1935">
        <v>599</v>
      </c>
      <c r="G1935" t="s">
        <v>10</v>
      </c>
      <c r="H1935" t="str">
        <f t="shared" si="95"/>
        <v>ORD26001934</v>
      </c>
      <c r="I1935">
        <f>COUNTIFS(PG_Transactions!$AK:$AK,$H1935,PG_Transactions!$E:$E,"CAPTURE",PG_Transactions!$AQ:$AQ,1)</f>
        <v>1</v>
      </c>
      <c r="J1935">
        <f>SUMIFS(PG_Transactions!$G:$G,PG_Transactions!$AK:$AK,$H1935,PG_Transactions!$E:$E,"CAPTURE",PG_Transactions!$AQ:$AQ,1)</f>
        <v>599</v>
      </c>
      <c r="K1935">
        <f t="shared" si="96"/>
        <v>0</v>
      </c>
      <c r="L1935" t="str">
        <f t="shared" si="97"/>
        <v>Amount Match</v>
      </c>
    </row>
    <row r="1936" spans="1:12" hidden="1" x14ac:dyDescent="0.3">
      <c r="A1936" t="s">
        <v>3868</v>
      </c>
      <c r="B1936" s="1">
        <v>46279</v>
      </c>
      <c r="C1936" t="s">
        <v>3869</v>
      </c>
      <c r="D1936" t="s">
        <v>65</v>
      </c>
      <c r="E1936" t="s">
        <v>17</v>
      </c>
      <c r="F1936">
        <v>799</v>
      </c>
      <c r="G1936" t="s">
        <v>10</v>
      </c>
      <c r="H1936" t="str">
        <f t="shared" si="95"/>
        <v>ORD26001935</v>
      </c>
      <c r="I1936">
        <f>COUNTIFS(PG_Transactions!$AK:$AK,$H1936,PG_Transactions!$E:$E,"CAPTURE",PG_Transactions!$AQ:$AQ,1)</f>
        <v>1</v>
      </c>
      <c r="J1936">
        <f>SUMIFS(PG_Transactions!$G:$G,PG_Transactions!$AK:$AK,$H1936,PG_Transactions!$E:$E,"CAPTURE",PG_Transactions!$AQ:$AQ,1)</f>
        <v>799</v>
      </c>
      <c r="K1936">
        <f t="shared" si="96"/>
        <v>0</v>
      </c>
      <c r="L1936" t="str">
        <f t="shared" si="97"/>
        <v>Amount Match</v>
      </c>
    </row>
    <row r="1937" spans="1:12" hidden="1" x14ac:dyDescent="0.3">
      <c r="A1937" t="s">
        <v>3870</v>
      </c>
      <c r="B1937" s="1">
        <v>46274</v>
      </c>
      <c r="C1937" t="s">
        <v>3871</v>
      </c>
      <c r="D1937" t="s">
        <v>24</v>
      </c>
      <c r="E1937" t="s">
        <v>9</v>
      </c>
      <c r="F1937">
        <v>998</v>
      </c>
      <c r="G1937" t="s">
        <v>10</v>
      </c>
      <c r="H1937" t="str">
        <f t="shared" si="95"/>
        <v>ORD26001936</v>
      </c>
      <c r="I1937">
        <f>COUNTIFS(PG_Transactions!$AK:$AK,$H1937,PG_Transactions!$E:$E,"CAPTURE",PG_Transactions!$AQ:$AQ,1)</f>
        <v>1</v>
      </c>
      <c r="J1937">
        <f>SUMIFS(PG_Transactions!$G:$G,PG_Transactions!$AK:$AK,$H1937,PG_Transactions!$E:$E,"CAPTURE",PG_Transactions!$AQ:$AQ,1)</f>
        <v>998</v>
      </c>
      <c r="K1937">
        <f t="shared" si="96"/>
        <v>0</v>
      </c>
      <c r="L1937" t="str">
        <f t="shared" si="97"/>
        <v>Amount Match</v>
      </c>
    </row>
    <row r="1938" spans="1:12" hidden="1" x14ac:dyDescent="0.3">
      <c r="A1938" t="s">
        <v>3872</v>
      </c>
      <c r="B1938" s="1">
        <v>46291</v>
      </c>
      <c r="C1938" t="s">
        <v>3873</v>
      </c>
      <c r="D1938" t="s">
        <v>65</v>
      </c>
      <c r="E1938" t="s">
        <v>9</v>
      </c>
      <c r="F1938">
        <v>999</v>
      </c>
      <c r="G1938" t="s">
        <v>10</v>
      </c>
      <c r="H1938" t="str">
        <f t="shared" si="95"/>
        <v>ORD26001937</v>
      </c>
      <c r="I1938">
        <f>COUNTIFS(PG_Transactions!$AK:$AK,$H1938,PG_Transactions!$E:$E,"CAPTURE",PG_Transactions!$AQ:$AQ,1)</f>
        <v>1</v>
      </c>
      <c r="J1938">
        <f>SUMIFS(PG_Transactions!$G:$G,PG_Transactions!$AK:$AK,$H1938,PG_Transactions!$E:$E,"CAPTURE",PG_Transactions!$AQ:$AQ,1)</f>
        <v>999</v>
      </c>
      <c r="K1938">
        <f t="shared" si="96"/>
        <v>0</v>
      </c>
      <c r="L1938" t="str">
        <f t="shared" si="97"/>
        <v>Amount Match</v>
      </c>
    </row>
    <row r="1939" spans="1:12" hidden="1" x14ac:dyDescent="0.3">
      <c r="A1939" t="s">
        <v>3874</v>
      </c>
      <c r="B1939" s="1">
        <v>46271</v>
      </c>
      <c r="C1939" t="s">
        <v>3875</v>
      </c>
      <c r="D1939" t="s">
        <v>65</v>
      </c>
      <c r="E1939" t="s">
        <v>9</v>
      </c>
      <c r="F1939">
        <v>499</v>
      </c>
      <c r="G1939" t="s">
        <v>10</v>
      </c>
      <c r="H1939" t="str">
        <f t="shared" si="95"/>
        <v>ORD26001938</v>
      </c>
      <c r="I1939">
        <f>COUNTIFS(PG_Transactions!$AK:$AK,$H1939,PG_Transactions!$E:$E,"CAPTURE",PG_Transactions!$AQ:$AQ,1)</f>
        <v>1</v>
      </c>
      <c r="J1939">
        <f>SUMIFS(PG_Transactions!$G:$G,PG_Transactions!$AK:$AK,$H1939,PG_Transactions!$E:$E,"CAPTURE",PG_Transactions!$AQ:$AQ,1)</f>
        <v>499</v>
      </c>
      <c r="K1939">
        <f t="shared" si="96"/>
        <v>0</v>
      </c>
      <c r="L1939" t="str">
        <f t="shared" si="97"/>
        <v>Amount Match</v>
      </c>
    </row>
    <row r="1940" spans="1:12" hidden="1" x14ac:dyDescent="0.3">
      <c r="A1940" t="s">
        <v>3876</v>
      </c>
      <c r="B1940" s="1">
        <v>46281</v>
      </c>
      <c r="C1940" t="s">
        <v>1333</v>
      </c>
      <c r="D1940" t="s">
        <v>8</v>
      </c>
      <c r="E1940" t="s">
        <v>9</v>
      </c>
      <c r="F1940">
        <v>5597</v>
      </c>
      <c r="G1940" t="s">
        <v>10</v>
      </c>
      <c r="H1940" t="str">
        <f t="shared" si="95"/>
        <v>ORD26001939</v>
      </c>
      <c r="I1940">
        <f>COUNTIFS(PG_Transactions!$AK:$AK,$H1940,PG_Transactions!$E:$E,"CAPTURE",PG_Transactions!$AQ:$AQ,1)</f>
        <v>1</v>
      </c>
      <c r="J1940">
        <f>SUMIFS(PG_Transactions!$G:$G,PG_Transactions!$AK:$AK,$H1940,PG_Transactions!$E:$E,"CAPTURE",PG_Transactions!$AQ:$AQ,1)</f>
        <v>5597</v>
      </c>
      <c r="K1940">
        <f t="shared" si="96"/>
        <v>0</v>
      </c>
      <c r="L1940" t="str">
        <f t="shared" si="97"/>
        <v>Amount Match</v>
      </c>
    </row>
    <row r="1941" spans="1:12" hidden="1" x14ac:dyDescent="0.3">
      <c r="A1941" t="s">
        <v>3877</v>
      </c>
      <c r="B1941" s="1">
        <v>46285</v>
      </c>
      <c r="C1941" t="s">
        <v>3878</v>
      </c>
      <c r="D1941" t="s">
        <v>41</v>
      </c>
      <c r="E1941" t="s">
        <v>17</v>
      </c>
      <c r="F1941">
        <v>2798</v>
      </c>
      <c r="G1941" t="s">
        <v>10</v>
      </c>
      <c r="H1941" t="str">
        <f t="shared" si="95"/>
        <v>ORD26001940</v>
      </c>
      <c r="I1941">
        <f>COUNTIFS(PG_Transactions!$AK:$AK,$H1941,PG_Transactions!$E:$E,"CAPTURE",PG_Transactions!$AQ:$AQ,1)</f>
        <v>1</v>
      </c>
      <c r="J1941">
        <f>SUMIFS(PG_Transactions!$G:$G,PG_Transactions!$AK:$AK,$H1941,PG_Transactions!$E:$E,"CAPTURE",PG_Transactions!$AQ:$AQ,1)</f>
        <v>2798</v>
      </c>
      <c r="K1941">
        <f t="shared" si="96"/>
        <v>0</v>
      </c>
      <c r="L1941" t="str">
        <f t="shared" si="97"/>
        <v>Amount Match</v>
      </c>
    </row>
    <row r="1942" spans="1:12" hidden="1" x14ac:dyDescent="0.3">
      <c r="A1942" t="s">
        <v>3879</v>
      </c>
      <c r="B1942" s="1">
        <v>46269</v>
      </c>
      <c r="C1942" t="s">
        <v>3880</v>
      </c>
      <c r="D1942" t="s">
        <v>8</v>
      </c>
      <c r="E1942" t="s">
        <v>9</v>
      </c>
      <c r="F1942">
        <v>1299</v>
      </c>
      <c r="G1942" t="s">
        <v>10</v>
      </c>
      <c r="H1942" t="str">
        <f t="shared" si="95"/>
        <v>ORD26001941</v>
      </c>
      <c r="I1942">
        <f>COUNTIFS(PG_Transactions!$AK:$AK,$H1942,PG_Transactions!$E:$E,"CAPTURE",PG_Transactions!$AQ:$AQ,1)</f>
        <v>1</v>
      </c>
      <c r="J1942">
        <f>SUMIFS(PG_Transactions!$G:$G,PG_Transactions!$AK:$AK,$H1942,PG_Transactions!$E:$E,"CAPTURE",PG_Transactions!$AQ:$AQ,1)</f>
        <v>1299</v>
      </c>
      <c r="K1942">
        <f t="shared" si="96"/>
        <v>0</v>
      </c>
      <c r="L1942" t="str">
        <f t="shared" si="97"/>
        <v>Amount Match</v>
      </c>
    </row>
    <row r="1943" spans="1:12" hidden="1" x14ac:dyDescent="0.3">
      <c r="A1943" t="s">
        <v>3881</v>
      </c>
      <c r="B1943" s="1">
        <v>46270</v>
      </c>
      <c r="C1943" t="s">
        <v>3882</v>
      </c>
      <c r="D1943" t="s">
        <v>13</v>
      </c>
      <c r="E1943" t="s">
        <v>17</v>
      </c>
      <c r="F1943">
        <v>999</v>
      </c>
      <c r="G1943" t="s">
        <v>70</v>
      </c>
      <c r="H1943" t="str">
        <f t="shared" si="95"/>
        <v>ORD26001942</v>
      </c>
      <c r="I1943">
        <f>COUNTIFS(PG_Transactions!$AK:$AK,$H1943,PG_Transactions!$E:$E,"CAPTURE",PG_Transactions!$AQ:$AQ,1)</f>
        <v>0</v>
      </c>
      <c r="J1943">
        <f>SUMIFS(PG_Transactions!$G:$G,PG_Transactions!$AK:$AK,$H1943,PG_Transactions!$E:$E,"CAPTURE",PG_Transactions!$AQ:$AQ,1)</f>
        <v>0</v>
      </c>
      <c r="K1943">
        <f t="shared" si="96"/>
        <v>-999</v>
      </c>
      <c r="L1943" t="str">
        <f t="shared" si="97"/>
        <v>No Capture</v>
      </c>
    </row>
    <row r="1944" spans="1:12" hidden="1" x14ac:dyDescent="0.3">
      <c r="A1944" t="s">
        <v>3883</v>
      </c>
      <c r="B1944" s="1">
        <v>46282</v>
      </c>
      <c r="C1944" t="s">
        <v>3884</v>
      </c>
      <c r="D1944" t="s">
        <v>65</v>
      </c>
      <c r="E1944" t="s">
        <v>9</v>
      </c>
      <c r="F1944">
        <v>11498</v>
      </c>
      <c r="G1944" t="s">
        <v>10</v>
      </c>
      <c r="H1944" t="str">
        <f t="shared" si="95"/>
        <v>ORD26001943</v>
      </c>
      <c r="I1944">
        <f>COUNTIFS(PG_Transactions!$AK:$AK,$H1944,PG_Transactions!$E:$E,"CAPTURE",PG_Transactions!$AQ:$AQ,1)</f>
        <v>1</v>
      </c>
      <c r="J1944">
        <f>SUMIFS(PG_Transactions!$G:$G,PG_Transactions!$AK:$AK,$H1944,PG_Transactions!$E:$E,"CAPTURE",PG_Transactions!$AQ:$AQ,1)</f>
        <v>11498</v>
      </c>
      <c r="K1944">
        <f t="shared" si="96"/>
        <v>0</v>
      </c>
      <c r="L1944" t="str">
        <f t="shared" si="97"/>
        <v>Amount Match</v>
      </c>
    </row>
    <row r="1945" spans="1:12" hidden="1" x14ac:dyDescent="0.3">
      <c r="A1945" t="s">
        <v>3885</v>
      </c>
      <c r="B1945" s="1">
        <v>46269</v>
      </c>
      <c r="C1945" t="s">
        <v>3886</v>
      </c>
      <c r="D1945" t="s">
        <v>32</v>
      </c>
      <c r="E1945" t="s">
        <v>17</v>
      </c>
      <c r="F1945">
        <v>2498</v>
      </c>
      <c r="G1945" t="s">
        <v>10</v>
      </c>
      <c r="H1945" t="str">
        <f t="shared" si="95"/>
        <v>ORD26001944</v>
      </c>
      <c r="I1945">
        <f>COUNTIFS(PG_Transactions!$AK:$AK,$H1945,PG_Transactions!$E:$E,"CAPTURE",PG_Transactions!$AQ:$AQ,1)</f>
        <v>1</v>
      </c>
      <c r="J1945">
        <f>SUMIFS(PG_Transactions!$G:$G,PG_Transactions!$AK:$AK,$H1945,PG_Transactions!$E:$E,"CAPTURE",PG_Transactions!$AQ:$AQ,1)</f>
        <v>2498</v>
      </c>
      <c r="K1945">
        <f t="shared" si="96"/>
        <v>0</v>
      </c>
      <c r="L1945" t="str">
        <f t="shared" si="97"/>
        <v>Amount Match</v>
      </c>
    </row>
    <row r="1946" spans="1:12" hidden="1" x14ac:dyDescent="0.3">
      <c r="A1946" t="s">
        <v>3887</v>
      </c>
      <c r="B1946" s="1">
        <v>46279</v>
      </c>
      <c r="C1946" t="s">
        <v>3888</v>
      </c>
      <c r="D1946" t="s">
        <v>32</v>
      </c>
      <c r="E1946" t="s">
        <v>33</v>
      </c>
      <c r="F1946">
        <v>2999</v>
      </c>
      <c r="G1946" t="s">
        <v>10</v>
      </c>
      <c r="H1946" t="str">
        <f t="shared" si="95"/>
        <v>ORD26001945</v>
      </c>
      <c r="I1946">
        <f>COUNTIFS(PG_Transactions!$AK:$AK,$H1946,PG_Transactions!$E:$E,"CAPTURE",PG_Transactions!$AQ:$AQ,1)</f>
        <v>1</v>
      </c>
      <c r="J1946">
        <f>SUMIFS(PG_Transactions!$G:$G,PG_Transactions!$AK:$AK,$H1946,PG_Transactions!$E:$E,"CAPTURE",PG_Transactions!$AQ:$AQ,1)</f>
        <v>2999</v>
      </c>
      <c r="K1946">
        <f t="shared" si="96"/>
        <v>0</v>
      </c>
      <c r="L1946" t="str">
        <f t="shared" si="97"/>
        <v>Amount Match</v>
      </c>
    </row>
    <row r="1947" spans="1:12" hidden="1" x14ac:dyDescent="0.3">
      <c r="A1947" t="s">
        <v>3889</v>
      </c>
      <c r="B1947" s="1">
        <v>46271</v>
      </c>
      <c r="C1947" t="s">
        <v>3890</v>
      </c>
      <c r="D1947" t="s">
        <v>65</v>
      </c>
      <c r="E1947" t="s">
        <v>9</v>
      </c>
      <c r="F1947">
        <v>999</v>
      </c>
      <c r="G1947" t="s">
        <v>10</v>
      </c>
      <c r="H1947" t="str">
        <f t="shared" si="95"/>
        <v>ORD26001946</v>
      </c>
      <c r="I1947">
        <f>COUNTIFS(PG_Transactions!$AK:$AK,$H1947,PG_Transactions!$E:$E,"CAPTURE",PG_Transactions!$AQ:$AQ,1)</f>
        <v>1</v>
      </c>
      <c r="J1947">
        <f>SUMIFS(PG_Transactions!$G:$G,PG_Transactions!$AK:$AK,$H1947,PG_Transactions!$E:$E,"CAPTURE",PG_Transactions!$AQ:$AQ,1)</f>
        <v>999</v>
      </c>
      <c r="K1947">
        <f t="shared" si="96"/>
        <v>0</v>
      </c>
      <c r="L1947" t="str">
        <f t="shared" si="97"/>
        <v>Amount Match</v>
      </c>
    </row>
    <row r="1948" spans="1:12" hidden="1" x14ac:dyDescent="0.3">
      <c r="A1948" t="s">
        <v>3891</v>
      </c>
      <c r="B1948" s="1">
        <v>46285</v>
      </c>
      <c r="C1948" t="s">
        <v>3892</v>
      </c>
      <c r="D1948" t="s">
        <v>13</v>
      </c>
      <c r="E1948" t="s">
        <v>9</v>
      </c>
      <c r="F1948">
        <v>999</v>
      </c>
      <c r="G1948" t="s">
        <v>10</v>
      </c>
      <c r="H1948" t="str">
        <f t="shared" si="95"/>
        <v>ORD26001947</v>
      </c>
      <c r="I1948">
        <f>COUNTIFS(PG_Transactions!$AK:$AK,$H1948,PG_Transactions!$E:$E,"CAPTURE",PG_Transactions!$AQ:$AQ,1)</f>
        <v>1</v>
      </c>
      <c r="J1948">
        <f>SUMIFS(PG_Transactions!$G:$G,PG_Transactions!$AK:$AK,$H1948,PG_Transactions!$E:$E,"CAPTURE",PG_Transactions!$AQ:$AQ,1)</f>
        <v>999</v>
      </c>
      <c r="K1948">
        <f t="shared" si="96"/>
        <v>0</v>
      </c>
      <c r="L1948" t="str">
        <f t="shared" si="97"/>
        <v>Amount Match</v>
      </c>
    </row>
    <row r="1949" spans="1:12" hidden="1" x14ac:dyDescent="0.3">
      <c r="A1949" t="s">
        <v>3893</v>
      </c>
      <c r="B1949" s="1">
        <v>46271</v>
      </c>
      <c r="C1949" t="s">
        <v>3894</v>
      </c>
      <c r="D1949" t="s">
        <v>24</v>
      </c>
      <c r="E1949" t="s">
        <v>17</v>
      </c>
      <c r="F1949">
        <v>1799</v>
      </c>
      <c r="G1949" t="s">
        <v>10</v>
      </c>
      <c r="H1949" t="str">
        <f t="shared" si="95"/>
        <v>ORD26001948</v>
      </c>
      <c r="I1949">
        <f>COUNTIFS(PG_Transactions!$AK:$AK,$H1949,PG_Transactions!$E:$E,"CAPTURE",PG_Transactions!$AQ:$AQ,1)</f>
        <v>1</v>
      </c>
      <c r="J1949">
        <f>SUMIFS(PG_Transactions!$G:$G,PG_Transactions!$AK:$AK,$H1949,PG_Transactions!$E:$E,"CAPTURE",PG_Transactions!$AQ:$AQ,1)</f>
        <v>1799</v>
      </c>
      <c r="K1949">
        <f t="shared" si="96"/>
        <v>0</v>
      </c>
      <c r="L1949" t="str">
        <f t="shared" si="97"/>
        <v>Amount Match</v>
      </c>
    </row>
    <row r="1950" spans="1:12" hidden="1" x14ac:dyDescent="0.3">
      <c r="A1950" t="s">
        <v>3895</v>
      </c>
      <c r="B1950" s="1">
        <v>46279</v>
      </c>
      <c r="C1950" t="s">
        <v>3896</v>
      </c>
      <c r="D1950" t="s">
        <v>38</v>
      </c>
      <c r="E1950" t="s">
        <v>17</v>
      </c>
      <c r="F1950">
        <v>999</v>
      </c>
      <c r="G1950" t="s">
        <v>56</v>
      </c>
      <c r="H1950" t="str">
        <f t="shared" si="95"/>
        <v>ORD26001949</v>
      </c>
      <c r="I1950">
        <f>COUNTIFS(PG_Transactions!$AK:$AK,$H1950,PG_Transactions!$E:$E,"CAPTURE",PG_Transactions!$AQ:$AQ,1)</f>
        <v>1</v>
      </c>
      <c r="J1950">
        <f>SUMIFS(PG_Transactions!$G:$G,PG_Transactions!$AK:$AK,$H1950,PG_Transactions!$E:$E,"CAPTURE",PG_Transactions!$AQ:$AQ,1)</f>
        <v>999</v>
      </c>
      <c r="K1950">
        <f t="shared" si="96"/>
        <v>0</v>
      </c>
      <c r="L1950" t="str">
        <f t="shared" si="97"/>
        <v>Amount Match</v>
      </c>
    </row>
    <row r="1951" spans="1:12" hidden="1" x14ac:dyDescent="0.3">
      <c r="A1951" t="s">
        <v>3897</v>
      </c>
      <c r="B1951" s="1">
        <v>46284</v>
      </c>
      <c r="C1951" t="s">
        <v>3898</v>
      </c>
      <c r="D1951" t="s">
        <v>8</v>
      </c>
      <c r="E1951" t="s">
        <v>9</v>
      </c>
      <c r="F1951">
        <v>648</v>
      </c>
      <c r="G1951" t="s">
        <v>10</v>
      </c>
      <c r="H1951" t="str">
        <f t="shared" si="95"/>
        <v>ORD26001950</v>
      </c>
      <c r="I1951">
        <f>COUNTIFS(PG_Transactions!$AK:$AK,$H1951,PG_Transactions!$E:$E,"CAPTURE",PG_Transactions!$AQ:$AQ,1)</f>
        <v>1</v>
      </c>
      <c r="J1951">
        <f>SUMIFS(PG_Transactions!$G:$G,PG_Transactions!$AK:$AK,$H1951,PG_Transactions!$E:$E,"CAPTURE",PG_Transactions!$AQ:$AQ,1)</f>
        <v>648</v>
      </c>
      <c r="K1951">
        <f t="shared" si="96"/>
        <v>0</v>
      </c>
      <c r="L1951" t="str">
        <f t="shared" si="97"/>
        <v>Amount Match</v>
      </c>
    </row>
    <row r="1952" spans="1:12" hidden="1" x14ac:dyDescent="0.3">
      <c r="A1952" t="s">
        <v>3899</v>
      </c>
      <c r="B1952" s="1">
        <v>46278</v>
      </c>
      <c r="C1952" t="s">
        <v>3900</v>
      </c>
      <c r="D1952" t="s">
        <v>16</v>
      </c>
      <c r="E1952" t="s">
        <v>17</v>
      </c>
      <c r="F1952">
        <v>3848</v>
      </c>
      <c r="G1952" t="s">
        <v>10</v>
      </c>
      <c r="H1952" t="str">
        <f t="shared" si="95"/>
        <v>ORD26001951</v>
      </c>
      <c r="I1952">
        <f>COUNTIFS(PG_Transactions!$AK:$AK,$H1952,PG_Transactions!$E:$E,"CAPTURE",PG_Transactions!$AQ:$AQ,1)</f>
        <v>1</v>
      </c>
      <c r="J1952">
        <f>SUMIFS(PG_Transactions!$G:$G,PG_Transactions!$AK:$AK,$H1952,PG_Transactions!$E:$E,"CAPTURE",PG_Transactions!$AQ:$AQ,1)</f>
        <v>3848</v>
      </c>
      <c r="K1952">
        <f t="shared" si="96"/>
        <v>0</v>
      </c>
      <c r="L1952" t="str">
        <f t="shared" si="97"/>
        <v>Amount Match</v>
      </c>
    </row>
    <row r="1953" spans="1:12" hidden="1" x14ac:dyDescent="0.3">
      <c r="A1953" t="s">
        <v>3901</v>
      </c>
      <c r="B1953" s="1">
        <v>46278</v>
      </c>
      <c r="C1953" t="s">
        <v>3902</v>
      </c>
      <c r="D1953" t="s">
        <v>8</v>
      </c>
      <c r="E1953" t="s">
        <v>9</v>
      </c>
      <c r="F1953">
        <v>499</v>
      </c>
      <c r="G1953" t="s">
        <v>70</v>
      </c>
      <c r="H1953" t="str">
        <f t="shared" si="95"/>
        <v>ORD26001952</v>
      </c>
      <c r="I1953">
        <f>COUNTIFS(PG_Transactions!$AK:$AK,$H1953,PG_Transactions!$E:$E,"CAPTURE",PG_Transactions!$AQ:$AQ,1)</f>
        <v>0</v>
      </c>
      <c r="J1953">
        <f>SUMIFS(PG_Transactions!$G:$G,PG_Transactions!$AK:$AK,$H1953,PG_Transactions!$E:$E,"CAPTURE",PG_Transactions!$AQ:$AQ,1)</f>
        <v>0</v>
      </c>
      <c r="K1953">
        <f t="shared" si="96"/>
        <v>-499</v>
      </c>
      <c r="L1953" t="str">
        <f t="shared" si="97"/>
        <v>No Capture</v>
      </c>
    </row>
    <row r="1954" spans="1:12" hidden="1" x14ac:dyDescent="0.3">
      <c r="A1954" t="s">
        <v>3903</v>
      </c>
      <c r="B1954" s="1">
        <v>46292</v>
      </c>
      <c r="C1954" t="s">
        <v>3904</v>
      </c>
      <c r="D1954" t="s">
        <v>27</v>
      </c>
      <c r="E1954" t="s">
        <v>9</v>
      </c>
      <c r="F1954">
        <v>5348</v>
      </c>
      <c r="G1954" t="s">
        <v>10</v>
      </c>
      <c r="H1954" t="str">
        <f t="shared" si="95"/>
        <v>ORD26001953</v>
      </c>
      <c r="I1954">
        <f>COUNTIFS(PG_Transactions!$AK:$AK,$H1954,PG_Transactions!$E:$E,"CAPTURE",PG_Transactions!$AQ:$AQ,1)</f>
        <v>1</v>
      </c>
      <c r="J1954">
        <f>SUMIFS(PG_Transactions!$G:$G,PG_Transactions!$AK:$AK,$H1954,PG_Transactions!$E:$E,"CAPTURE",PG_Transactions!$AQ:$AQ,1)</f>
        <v>5348</v>
      </c>
      <c r="K1954">
        <f t="shared" si="96"/>
        <v>0</v>
      </c>
      <c r="L1954" t="str">
        <f t="shared" si="97"/>
        <v>Amount Match</v>
      </c>
    </row>
    <row r="1955" spans="1:12" hidden="1" x14ac:dyDescent="0.3">
      <c r="A1955" t="s">
        <v>3905</v>
      </c>
      <c r="B1955" s="1">
        <v>46282</v>
      </c>
      <c r="C1955" t="s">
        <v>3906</v>
      </c>
      <c r="E1955" t="s">
        <v>17</v>
      </c>
      <c r="F1955">
        <v>12998</v>
      </c>
      <c r="G1955" t="s">
        <v>10</v>
      </c>
      <c r="H1955" t="str">
        <f t="shared" si="95"/>
        <v>ORD26001954</v>
      </c>
      <c r="I1955">
        <f>COUNTIFS(PG_Transactions!$AK:$AK,$H1955,PG_Transactions!$E:$E,"CAPTURE",PG_Transactions!$AQ:$AQ,1)</f>
        <v>1</v>
      </c>
      <c r="J1955">
        <f>SUMIFS(PG_Transactions!$G:$G,PG_Transactions!$AK:$AK,$H1955,PG_Transactions!$E:$E,"CAPTURE",PG_Transactions!$AQ:$AQ,1)</f>
        <v>12998</v>
      </c>
      <c r="K1955">
        <f t="shared" si="96"/>
        <v>0</v>
      </c>
      <c r="L1955" t="str">
        <f t="shared" si="97"/>
        <v>Amount Match</v>
      </c>
    </row>
    <row r="1956" spans="1:12" hidden="1" x14ac:dyDescent="0.3">
      <c r="A1956" t="s">
        <v>3907</v>
      </c>
      <c r="B1956" s="1">
        <v>46281</v>
      </c>
      <c r="C1956" t="s">
        <v>3908</v>
      </c>
      <c r="D1956" t="s">
        <v>32</v>
      </c>
      <c r="E1956" t="s">
        <v>9</v>
      </c>
      <c r="F1956">
        <v>4999</v>
      </c>
      <c r="G1956" t="s">
        <v>70</v>
      </c>
      <c r="H1956" t="str">
        <f t="shared" si="95"/>
        <v>ORD26001955</v>
      </c>
      <c r="I1956">
        <f>COUNTIFS(PG_Transactions!$AK:$AK,$H1956,PG_Transactions!$E:$E,"CAPTURE",PG_Transactions!$AQ:$AQ,1)</f>
        <v>0</v>
      </c>
      <c r="J1956">
        <f>SUMIFS(PG_Transactions!$G:$G,PG_Transactions!$AK:$AK,$H1956,PG_Transactions!$E:$E,"CAPTURE",PG_Transactions!$AQ:$AQ,1)</f>
        <v>0</v>
      </c>
      <c r="K1956">
        <f t="shared" si="96"/>
        <v>-4999</v>
      </c>
      <c r="L1956" t="str">
        <f t="shared" si="97"/>
        <v>No Capture</v>
      </c>
    </row>
    <row r="1957" spans="1:12" hidden="1" x14ac:dyDescent="0.3">
      <c r="A1957" t="s">
        <v>3909</v>
      </c>
      <c r="B1957" s="1">
        <v>46282</v>
      </c>
      <c r="C1957" t="s">
        <v>3910</v>
      </c>
      <c r="D1957" t="s">
        <v>65</v>
      </c>
      <c r="E1957" t="s">
        <v>17</v>
      </c>
      <c r="F1957">
        <v>4097</v>
      </c>
      <c r="G1957" t="s">
        <v>105</v>
      </c>
      <c r="H1957" t="str">
        <f t="shared" si="95"/>
        <v>ORD26001956</v>
      </c>
      <c r="I1957">
        <f>COUNTIFS(PG_Transactions!$AK:$AK,$H1957,PG_Transactions!$E:$E,"CAPTURE",PG_Transactions!$AQ:$AQ,1)</f>
        <v>0</v>
      </c>
      <c r="J1957">
        <f>SUMIFS(PG_Transactions!$G:$G,PG_Transactions!$AK:$AK,$H1957,PG_Transactions!$E:$E,"CAPTURE",PG_Transactions!$AQ:$AQ,1)</f>
        <v>0</v>
      </c>
      <c r="K1957">
        <f t="shared" si="96"/>
        <v>-4097</v>
      </c>
      <c r="L1957" t="str">
        <f t="shared" si="97"/>
        <v>No Capture</v>
      </c>
    </row>
    <row r="1958" spans="1:12" hidden="1" x14ac:dyDescent="0.3">
      <c r="A1958" t="s">
        <v>3911</v>
      </c>
      <c r="B1958" s="1">
        <v>46279</v>
      </c>
      <c r="C1958" t="s">
        <v>3912</v>
      </c>
      <c r="D1958" t="s">
        <v>32</v>
      </c>
      <c r="E1958" t="s">
        <v>17</v>
      </c>
      <c r="F1958">
        <v>299</v>
      </c>
      <c r="G1958" t="s">
        <v>10</v>
      </c>
      <c r="H1958" t="str">
        <f t="shared" si="95"/>
        <v>ORD26001957</v>
      </c>
      <c r="I1958">
        <f>COUNTIFS(PG_Transactions!$AK:$AK,$H1958,PG_Transactions!$E:$E,"CAPTURE",PG_Transactions!$AQ:$AQ,1)</f>
        <v>1</v>
      </c>
      <c r="J1958">
        <f>SUMIFS(PG_Transactions!$G:$G,PG_Transactions!$AK:$AK,$H1958,PG_Transactions!$E:$E,"CAPTURE",PG_Transactions!$AQ:$AQ,1)</f>
        <v>299</v>
      </c>
      <c r="K1958">
        <f t="shared" si="96"/>
        <v>0</v>
      </c>
      <c r="L1958" t="str">
        <f t="shared" si="97"/>
        <v>Amount Match</v>
      </c>
    </row>
    <row r="1959" spans="1:12" hidden="1" x14ac:dyDescent="0.3">
      <c r="A1959" t="s">
        <v>3913</v>
      </c>
      <c r="B1959" s="1">
        <v>46280</v>
      </c>
      <c r="C1959" t="s">
        <v>3914</v>
      </c>
      <c r="D1959" t="s">
        <v>41</v>
      </c>
      <c r="E1959" t="s">
        <v>9</v>
      </c>
      <c r="F1959">
        <v>7998</v>
      </c>
      <c r="G1959" t="s">
        <v>10</v>
      </c>
      <c r="H1959" t="str">
        <f t="shared" si="95"/>
        <v>ORD26001958</v>
      </c>
      <c r="I1959">
        <f>COUNTIFS(PG_Transactions!$AK:$AK,$H1959,PG_Transactions!$E:$E,"CAPTURE",PG_Transactions!$AQ:$AQ,1)</f>
        <v>1</v>
      </c>
      <c r="J1959">
        <f>SUMIFS(PG_Transactions!$G:$G,PG_Transactions!$AK:$AK,$H1959,PG_Transactions!$E:$E,"CAPTURE",PG_Transactions!$AQ:$AQ,1)</f>
        <v>7998</v>
      </c>
      <c r="K1959">
        <f t="shared" si="96"/>
        <v>0</v>
      </c>
      <c r="L1959" t="str">
        <f t="shared" si="97"/>
        <v>Amount Match</v>
      </c>
    </row>
    <row r="1960" spans="1:12" hidden="1" x14ac:dyDescent="0.3">
      <c r="A1960" t="s">
        <v>3915</v>
      </c>
      <c r="B1960" s="1">
        <v>46273</v>
      </c>
      <c r="C1960" t="s">
        <v>3916</v>
      </c>
      <c r="E1960" t="s">
        <v>17</v>
      </c>
      <c r="F1960">
        <v>2499</v>
      </c>
      <c r="G1960" t="s">
        <v>10</v>
      </c>
      <c r="H1960" t="str">
        <f t="shared" si="95"/>
        <v>ORD26001959</v>
      </c>
      <c r="I1960">
        <f>COUNTIFS(PG_Transactions!$AK:$AK,$H1960,PG_Transactions!$E:$E,"CAPTURE",PG_Transactions!$AQ:$AQ,1)</f>
        <v>1</v>
      </c>
      <c r="J1960">
        <f>SUMIFS(PG_Transactions!$G:$G,PG_Transactions!$AK:$AK,$H1960,PG_Transactions!$E:$E,"CAPTURE",PG_Transactions!$AQ:$AQ,1)</f>
        <v>2499</v>
      </c>
      <c r="K1960">
        <f t="shared" si="96"/>
        <v>0</v>
      </c>
      <c r="L1960" t="str">
        <f t="shared" si="97"/>
        <v>Amount Match</v>
      </c>
    </row>
    <row r="1961" spans="1:12" hidden="1" x14ac:dyDescent="0.3">
      <c r="A1961" t="s">
        <v>3917</v>
      </c>
      <c r="B1961" s="1">
        <v>46279</v>
      </c>
      <c r="C1961" t="s">
        <v>3918</v>
      </c>
      <c r="D1961" t="s">
        <v>41</v>
      </c>
      <c r="E1961" t="s">
        <v>44</v>
      </c>
      <c r="F1961">
        <v>5297</v>
      </c>
      <c r="G1961" t="s">
        <v>10</v>
      </c>
      <c r="H1961" t="str">
        <f t="shared" si="95"/>
        <v>ORD26001960</v>
      </c>
      <c r="I1961">
        <f>COUNTIFS(PG_Transactions!$AK:$AK,$H1961,PG_Transactions!$E:$E,"CAPTURE",PG_Transactions!$AQ:$AQ,1)</f>
        <v>1</v>
      </c>
      <c r="J1961">
        <f>SUMIFS(PG_Transactions!$G:$G,PG_Transactions!$AK:$AK,$H1961,PG_Transactions!$E:$E,"CAPTURE",PG_Transactions!$AQ:$AQ,1)</f>
        <v>5297</v>
      </c>
      <c r="K1961">
        <f t="shared" si="96"/>
        <v>0</v>
      </c>
      <c r="L1961" t="str">
        <f t="shared" si="97"/>
        <v>Amount Match</v>
      </c>
    </row>
    <row r="1962" spans="1:12" hidden="1" x14ac:dyDescent="0.3">
      <c r="A1962" t="s">
        <v>3919</v>
      </c>
      <c r="B1962" s="1">
        <v>46276</v>
      </c>
      <c r="C1962" t="s">
        <v>3920</v>
      </c>
      <c r="D1962" t="s">
        <v>13</v>
      </c>
      <c r="E1962" t="s">
        <v>9</v>
      </c>
      <c r="F1962">
        <v>999</v>
      </c>
      <c r="G1962" t="s">
        <v>10</v>
      </c>
      <c r="H1962" t="str">
        <f t="shared" si="95"/>
        <v>ORD26001961</v>
      </c>
      <c r="I1962">
        <f>COUNTIFS(PG_Transactions!$AK:$AK,$H1962,PG_Transactions!$E:$E,"CAPTURE",PG_Transactions!$AQ:$AQ,1)</f>
        <v>1</v>
      </c>
      <c r="J1962">
        <f>SUMIFS(PG_Transactions!$G:$G,PG_Transactions!$AK:$AK,$H1962,PG_Transactions!$E:$E,"CAPTURE",PG_Transactions!$AQ:$AQ,1)</f>
        <v>999</v>
      </c>
      <c r="K1962">
        <f t="shared" si="96"/>
        <v>0</v>
      </c>
      <c r="L1962" t="str">
        <f t="shared" si="97"/>
        <v>Amount Match</v>
      </c>
    </row>
    <row r="1963" spans="1:12" hidden="1" x14ac:dyDescent="0.3">
      <c r="A1963" t="s">
        <v>3921</v>
      </c>
      <c r="B1963" s="1">
        <v>46283</v>
      </c>
      <c r="C1963" t="s">
        <v>3922</v>
      </c>
      <c r="D1963" t="s">
        <v>8</v>
      </c>
      <c r="E1963" t="s">
        <v>9</v>
      </c>
      <c r="F1963">
        <v>4797</v>
      </c>
      <c r="G1963" t="s">
        <v>10</v>
      </c>
      <c r="H1963" t="str">
        <f t="shared" si="95"/>
        <v>ORD26001962</v>
      </c>
      <c r="I1963">
        <f>COUNTIFS(PG_Transactions!$AK:$AK,$H1963,PG_Transactions!$E:$E,"CAPTURE",PG_Transactions!$AQ:$AQ,1)</f>
        <v>1</v>
      </c>
      <c r="J1963">
        <f>SUMIFS(PG_Transactions!$G:$G,PG_Transactions!$AK:$AK,$H1963,PG_Transactions!$E:$E,"CAPTURE",PG_Transactions!$AQ:$AQ,1)</f>
        <v>4797</v>
      </c>
      <c r="K1963">
        <f t="shared" si="96"/>
        <v>0</v>
      </c>
      <c r="L1963" t="str">
        <f t="shared" si="97"/>
        <v>Amount Match</v>
      </c>
    </row>
    <row r="1964" spans="1:12" hidden="1" x14ac:dyDescent="0.3">
      <c r="A1964" t="s">
        <v>3923</v>
      </c>
      <c r="B1964" s="1">
        <v>46286</v>
      </c>
      <c r="C1964" t="s">
        <v>3924</v>
      </c>
      <c r="D1964" t="s">
        <v>41</v>
      </c>
      <c r="E1964" t="s">
        <v>17</v>
      </c>
      <c r="F1964">
        <v>2798</v>
      </c>
      <c r="G1964" t="s">
        <v>10</v>
      </c>
      <c r="H1964" t="str">
        <f t="shared" si="95"/>
        <v>ORD26001963</v>
      </c>
      <c r="I1964">
        <f>COUNTIFS(PG_Transactions!$AK:$AK,$H1964,PG_Transactions!$E:$E,"CAPTURE",PG_Transactions!$AQ:$AQ,1)</f>
        <v>1</v>
      </c>
      <c r="J1964">
        <f>SUMIFS(PG_Transactions!$G:$G,PG_Transactions!$AK:$AK,$H1964,PG_Transactions!$E:$E,"CAPTURE",PG_Transactions!$AQ:$AQ,1)</f>
        <v>2798</v>
      </c>
      <c r="K1964">
        <f t="shared" si="96"/>
        <v>0</v>
      </c>
      <c r="L1964" t="str">
        <f t="shared" si="97"/>
        <v>Amount Match</v>
      </c>
    </row>
    <row r="1965" spans="1:12" hidden="1" x14ac:dyDescent="0.3">
      <c r="A1965" t="s">
        <v>3925</v>
      </c>
      <c r="B1965" s="1">
        <v>46275</v>
      </c>
      <c r="C1965" t="s">
        <v>3926</v>
      </c>
      <c r="D1965" t="s">
        <v>51</v>
      </c>
      <c r="E1965" t="s">
        <v>17</v>
      </c>
      <c r="F1965">
        <v>4999</v>
      </c>
      <c r="G1965" t="s">
        <v>10</v>
      </c>
      <c r="H1965" t="str">
        <f t="shared" si="95"/>
        <v>ORD26001964</v>
      </c>
      <c r="I1965">
        <f>COUNTIFS(PG_Transactions!$AK:$AK,$H1965,PG_Transactions!$E:$E,"CAPTURE",PG_Transactions!$AQ:$AQ,1)</f>
        <v>1</v>
      </c>
      <c r="J1965">
        <f>SUMIFS(PG_Transactions!$G:$G,PG_Transactions!$AK:$AK,$H1965,PG_Transactions!$E:$E,"CAPTURE",PG_Transactions!$AQ:$AQ,1)</f>
        <v>4999</v>
      </c>
      <c r="K1965">
        <f t="shared" si="96"/>
        <v>0</v>
      </c>
      <c r="L1965" t="str">
        <f t="shared" si="97"/>
        <v>Amount Match</v>
      </c>
    </row>
    <row r="1966" spans="1:12" hidden="1" x14ac:dyDescent="0.3">
      <c r="A1966" t="s">
        <v>3927</v>
      </c>
      <c r="B1966" s="1">
        <v>46285</v>
      </c>
      <c r="C1966" t="s">
        <v>3928</v>
      </c>
      <c r="D1966" t="s">
        <v>32</v>
      </c>
      <c r="E1966" t="s">
        <v>9</v>
      </c>
      <c r="F1966">
        <v>2998</v>
      </c>
      <c r="G1966" t="s">
        <v>10</v>
      </c>
      <c r="H1966" t="str">
        <f t="shared" si="95"/>
        <v>ORD26001965</v>
      </c>
      <c r="I1966">
        <f>COUNTIFS(PG_Transactions!$AK:$AK,$H1966,PG_Transactions!$E:$E,"CAPTURE",PG_Transactions!$AQ:$AQ,1)</f>
        <v>1</v>
      </c>
      <c r="J1966">
        <f>SUMIFS(PG_Transactions!$G:$G,PG_Transactions!$AK:$AK,$H1966,PG_Transactions!$E:$E,"CAPTURE",PG_Transactions!$AQ:$AQ,1)</f>
        <v>2998</v>
      </c>
      <c r="K1966">
        <f t="shared" si="96"/>
        <v>0</v>
      </c>
      <c r="L1966" t="str">
        <f t="shared" si="97"/>
        <v>Amount Match</v>
      </c>
    </row>
    <row r="1967" spans="1:12" hidden="1" x14ac:dyDescent="0.3">
      <c r="A1967" t="s">
        <v>3929</v>
      </c>
      <c r="B1967" s="1">
        <v>46283</v>
      </c>
      <c r="C1967" t="s">
        <v>3930</v>
      </c>
      <c r="D1967" t="s">
        <v>8</v>
      </c>
      <c r="E1967" t="s">
        <v>9</v>
      </c>
      <c r="F1967">
        <v>3397</v>
      </c>
      <c r="G1967" t="s">
        <v>105</v>
      </c>
      <c r="H1967" t="str">
        <f t="shared" si="95"/>
        <v>ORD26001966</v>
      </c>
      <c r="I1967">
        <f>COUNTIFS(PG_Transactions!$AK:$AK,$H1967,PG_Transactions!$E:$E,"CAPTURE",PG_Transactions!$AQ:$AQ,1)</f>
        <v>0</v>
      </c>
      <c r="J1967">
        <f>SUMIFS(PG_Transactions!$G:$G,PG_Transactions!$AK:$AK,$H1967,PG_Transactions!$E:$E,"CAPTURE",PG_Transactions!$AQ:$AQ,1)</f>
        <v>0</v>
      </c>
      <c r="K1967">
        <f t="shared" si="96"/>
        <v>-3397</v>
      </c>
      <c r="L1967" t="str">
        <f t="shared" si="97"/>
        <v>No Capture</v>
      </c>
    </row>
    <row r="1968" spans="1:12" hidden="1" x14ac:dyDescent="0.3">
      <c r="A1968" t="s">
        <v>3931</v>
      </c>
      <c r="B1968" s="1">
        <v>46269</v>
      </c>
      <c r="C1968" t="s">
        <v>3932</v>
      </c>
      <c r="D1968" t="s">
        <v>51</v>
      </c>
      <c r="E1968" t="s">
        <v>17</v>
      </c>
      <c r="F1968">
        <v>1198</v>
      </c>
      <c r="G1968" t="s">
        <v>56</v>
      </c>
      <c r="H1968" t="str">
        <f t="shared" si="95"/>
        <v>ORD26001967</v>
      </c>
      <c r="I1968">
        <f>COUNTIFS(PG_Transactions!$AK:$AK,$H1968,PG_Transactions!$E:$E,"CAPTURE",PG_Transactions!$AQ:$AQ,1)</f>
        <v>1</v>
      </c>
      <c r="J1968">
        <f>SUMIFS(PG_Transactions!$G:$G,PG_Transactions!$AK:$AK,$H1968,PG_Transactions!$E:$E,"CAPTURE",PG_Transactions!$AQ:$AQ,1)</f>
        <v>1198</v>
      </c>
      <c r="K1968">
        <f t="shared" si="96"/>
        <v>0</v>
      </c>
      <c r="L1968" t="str">
        <f t="shared" si="97"/>
        <v>Amount Match</v>
      </c>
    </row>
    <row r="1969" spans="1:12" hidden="1" x14ac:dyDescent="0.3">
      <c r="A1969" t="s">
        <v>3933</v>
      </c>
      <c r="B1969" s="1">
        <v>46290</v>
      </c>
      <c r="C1969" t="s">
        <v>3934</v>
      </c>
      <c r="D1969" t="s">
        <v>32</v>
      </c>
      <c r="E1969" t="s">
        <v>9</v>
      </c>
      <c r="F1969">
        <v>4397</v>
      </c>
      <c r="G1969" t="s">
        <v>10</v>
      </c>
      <c r="H1969" t="str">
        <f t="shared" si="95"/>
        <v>ORD26001968</v>
      </c>
      <c r="I1969">
        <f>COUNTIFS(PG_Transactions!$AK:$AK,$H1969,PG_Transactions!$E:$E,"CAPTURE",PG_Transactions!$AQ:$AQ,1)</f>
        <v>1</v>
      </c>
      <c r="J1969">
        <f>SUMIFS(PG_Transactions!$G:$G,PG_Transactions!$AK:$AK,$H1969,PG_Transactions!$E:$E,"CAPTURE",PG_Transactions!$AQ:$AQ,1)</f>
        <v>4397</v>
      </c>
      <c r="K1969">
        <f t="shared" si="96"/>
        <v>0</v>
      </c>
      <c r="L1969" t="str">
        <f t="shared" si="97"/>
        <v>Amount Match</v>
      </c>
    </row>
    <row r="1970" spans="1:12" hidden="1" x14ac:dyDescent="0.3">
      <c r="A1970" t="s">
        <v>3935</v>
      </c>
      <c r="B1970" s="1">
        <v>46276</v>
      </c>
      <c r="C1970" t="s">
        <v>3936</v>
      </c>
      <c r="D1970" t="s">
        <v>41</v>
      </c>
      <c r="E1970" t="s">
        <v>44</v>
      </c>
      <c r="F1970">
        <v>2999</v>
      </c>
      <c r="G1970" t="s">
        <v>10</v>
      </c>
      <c r="H1970" t="str">
        <f t="shared" si="95"/>
        <v>ORD26001969</v>
      </c>
      <c r="I1970">
        <f>COUNTIFS(PG_Transactions!$AK:$AK,$H1970,PG_Transactions!$E:$E,"CAPTURE",PG_Transactions!$AQ:$AQ,1)</f>
        <v>1</v>
      </c>
      <c r="J1970">
        <f>SUMIFS(PG_Transactions!$G:$G,PG_Transactions!$AK:$AK,$H1970,PG_Transactions!$E:$E,"CAPTURE",PG_Transactions!$AQ:$AQ,1)</f>
        <v>2999</v>
      </c>
      <c r="K1970">
        <f t="shared" si="96"/>
        <v>0</v>
      </c>
      <c r="L1970" t="str">
        <f t="shared" si="97"/>
        <v>Amount Match</v>
      </c>
    </row>
    <row r="1971" spans="1:12" hidden="1" x14ac:dyDescent="0.3">
      <c r="A1971" t="s">
        <v>3937</v>
      </c>
      <c r="B1971" s="1">
        <v>46282</v>
      </c>
      <c r="C1971" t="s">
        <v>3938</v>
      </c>
      <c r="D1971" t="s">
        <v>32</v>
      </c>
      <c r="E1971" t="s">
        <v>9</v>
      </c>
      <c r="F1971">
        <v>3098</v>
      </c>
      <c r="G1971" t="s">
        <v>10</v>
      </c>
      <c r="H1971" t="str">
        <f t="shared" si="95"/>
        <v>ORD26001970</v>
      </c>
      <c r="I1971">
        <f>COUNTIFS(PG_Transactions!$AK:$AK,$H1971,PG_Transactions!$E:$E,"CAPTURE",PG_Transactions!$AQ:$AQ,1)</f>
        <v>1</v>
      </c>
      <c r="J1971">
        <f>SUMIFS(PG_Transactions!$G:$G,PG_Transactions!$AK:$AK,$H1971,PG_Transactions!$E:$E,"CAPTURE",PG_Transactions!$AQ:$AQ,1)</f>
        <v>3098</v>
      </c>
      <c r="K1971">
        <f t="shared" si="96"/>
        <v>0</v>
      </c>
      <c r="L1971" t="str">
        <f t="shared" si="97"/>
        <v>Amount Match</v>
      </c>
    </row>
    <row r="1972" spans="1:12" hidden="1" x14ac:dyDescent="0.3">
      <c r="A1972" t="s">
        <v>3939</v>
      </c>
      <c r="B1972" s="1">
        <v>46292</v>
      </c>
      <c r="C1972" t="s">
        <v>3940</v>
      </c>
      <c r="D1972" t="s">
        <v>41</v>
      </c>
      <c r="E1972" t="s">
        <v>9</v>
      </c>
      <c r="F1972">
        <v>8498</v>
      </c>
      <c r="G1972" t="s">
        <v>10</v>
      </c>
      <c r="H1972" t="str">
        <f t="shared" si="95"/>
        <v>ORD26001971</v>
      </c>
      <c r="I1972">
        <f>COUNTIFS(PG_Transactions!$AK:$AK,$H1972,PG_Transactions!$E:$E,"CAPTURE",PG_Transactions!$AQ:$AQ,1)</f>
        <v>1</v>
      </c>
      <c r="J1972">
        <f>SUMIFS(PG_Transactions!$G:$G,PG_Transactions!$AK:$AK,$H1972,PG_Transactions!$E:$E,"CAPTURE",PG_Transactions!$AQ:$AQ,1)</f>
        <v>8498</v>
      </c>
      <c r="K1972">
        <f t="shared" si="96"/>
        <v>0</v>
      </c>
      <c r="L1972" t="str">
        <f t="shared" si="97"/>
        <v>Amount Match</v>
      </c>
    </row>
    <row r="1973" spans="1:12" hidden="1" x14ac:dyDescent="0.3">
      <c r="A1973" t="s">
        <v>3941</v>
      </c>
      <c r="B1973" s="1">
        <v>46290</v>
      </c>
      <c r="C1973" t="s">
        <v>3942</v>
      </c>
      <c r="D1973" t="s">
        <v>16</v>
      </c>
      <c r="E1973" t="s">
        <v>9</v>
      </c>
      <c r="F1973">
        <v>3498</v>
      </c>
      <c r="G1973" t="s">
        <v>10</v>
      </c>
      <c r="H1973" t="str">
        <f t="shared" si="95"/>
        <v>ORD26001972</v>
      </c>
      <c r="I1973">
        <f>COUNTIFS(PG_Transactions!$AK:$AK,$H1973,PG_Transactions!$E:$E,"CAPTURE",PG_Transactions!$AQ:$AQ,1)</f>
        <v>1</v>
      </c>
      <c r="J1973">
        <f>SUMIFS(PG_Transactions!$G:$G,PG_Transactions!$AK:$AK,$H1973,PG_Transactions!$E:$E,"CAPTURE",PG_Transactions!$AQ:$AQ,1)</f>
        <v>3498</v>
      </c>
      <c r="K1973">
        <f t="shared" si="96"/>
        <v>0</v>
      </c>
      <c r="L1973" t="str">
        <f t="shared" si="97"/>
        <v>Amount Match</v>
      </c>
    </row>
    <row r="1974" spans="1:12" hidden="1" x14ac:dyDescent="0.3">
      <c r="A1974" t="s">
        <v>3943</v>
      </c>
      <c r="B1974" s="1">
        <v>46279</v>
      </c>
      <c r="C1974" t="s">
        <v>3944</v>
      </c>
      <c r="D1974" t="s">
        <v>27</v>
      </c>
      <c r="E1974" t="s">
        <v>9</v>
      </c>
      <c r="F1974">
        <v>3598</v>
      </c>
      <c r="G1974" t="s">
        <v>10</v>
      </c>
      <c r="H1974" t="str">
        <f t="shared" si="95"/>
        <v>ORD26001973</v>
      </c>
      <c r="I1974">
        <f>COUNTIFS(PG_Transactions!$AK:$AK,$H1974,PG_Transactions!$E:$E,"CAPTURE",PG_Transactions!$AQ:$AQ,1)</f>
        <v>1</v>
      </c>
      <c r="J1974">
        <f>SUMIFS(PG_Transactions!$G:$G,PG_Transactions!$AK:$AK,$H1974,PG_Transactions!$E:$E,"CAPTURE",PG_Transactions!$AQ:$AQ,1)</f>
        <v>3598</v>
      </c>
      <c r="K1974">
        <f t="shared" si="96"/>
        <v>0</v>
      </c>
      <c r="L1974" t="str">
        <f t="shared" si="97"/>
        <v>Amount Match</v>
      </c>
    </row>
    <row r="1975" spans="1:12" hidden="1" x14ac:dyDescent="0.3">
      <c r="A1975" t="s">
        <v>3945</v>
      </c>
      <c r="B1975" s="1">
        <v>46282</v>
      </c>
      <c r="C1975" t="s">
        <v>3946</v>
      </c>
      <c r="D1975" t="s">
        <v>41</v>
      </c>
      <c r="E1975" t="s">
        <v>9</v>
      </c>
      <c r="F1975">
        <v>2499</v>
      </c>
      <c r="G1975" t="s">
        <v>10</v>
      </c>
      <c r="H1975" t="str">
        <f t="shared" si="95"/>
        <v>ORD26001974</v>
      </c>
      <c r="I1975">
        <f>COUNTIFS(PG_Transactions!$AK:$AK,$H1975,PG_Transactions!$E:$E,"CAPTURE",PG_Transactions!$AQ:$AQ,1)</f>
        <v>1</v>
      </c>
      <c r="J1975">
        <f>SUMIFS(PG_Transactions!$G:$G,PG_Transactions!$AK:$AK,$H1975,PG_Transactions!$E:$E,"CAPTURE",PG_Transactions!$AQ:$AQ,1)</f>
        <v>2499</v>
      </c>
      <c r="K1975">
        <f t="shared" si="96"/>
        <v>0</v>
      </c>
      <c r="L1975" t="str">
        <f t="shared" si="97"/>
        <v>Amount Match</v>
      </c>
    </row>
    <row r="1976" spans="1:12" hidden="1" x14ac:dyDescent="0.3">
      <c r="A1976" t="s">
        <v>3947</v>
      </c>
      <c r="B1976" s="1">
        <v>46285</v>
      </c>
      <c r="C1976" t="s">
        <v>3948</v>
      </c>
      <c r="D1976" t="s">
        <v>41</v>
      </c>
      <c r="E1976" t="s">
        <v>9</v>
      </c>
      <c r="F1976">
        <v>499</v>
      </c>
      <c r="G1976" t="s">
        <v>10</v>
      </c>
      <c r="H1976" t="str">
        <f t="shared" si="95"/>
        <v>ORD26001975</v>
      </c>
      <c r="I1976">
        <f>COUNTIFS(PG_Transactions!$AK:$AK,$H1976,PG_Transactions!$E:$E,"CAPTURE",PG_Transactions!$AQ:$AQ,1)</f>
        <v>1</v>
      </c>
      <c r="J1976">
        <f>SUMIFS(PG_Transactions!$G:$G,PG_Transactions!$AK:$AK,$H1976,PG_Transactions!$E:$E,"CAPTURE",PG_Transactions!$AQ:$AQ,1)</f>
        <v>499</v>
      </c>
      <c r="K1976">
        <f t="shared" si="96"/>
        <v>0</v>
      </c>
      <c r="L1976" t="str">
        <f t="shared" si="97"/>
        <v>Amount Match</v>
      </c>
    </row>
    <row r="1977" spans="1:12" hidden="1" x14ac:dyDescent="0.3">
      <c r="A1977" t="s">
        <v>3949</v>
      </c>
      <c r="B1977" s="1">
        <v>46266</v>
      </c>
      <c r="C1977" t="s">
        <v>3950</v>
      </c>
      <c r="D1977" t="s">
        <v>51</v>
      </c>
      <c r="E1977" t="s">
        <v>9</v>
      </c>
      <c r="F1977">
        <v>10497</v>
      </c>
      <c r="G1977" t="s">
        <v>10</v>
      </c>
      <c r="H1977" t="str">
        <f t="shared" si="95"/>
        <v>ORD26001976</v>
      </c>
      <c r="I1977">
        <f>COUNTIFS(PG_Transactions!$AK:$AK,$H1977,PG_Transactions!$E:$E,"CAPTURE",PG_Transactions!$AQ:$AQ,1)</f>
        <v>1</v>
      </c>
      <c r="J1977">
        <f>SUMIFS(PG_Transactions!$G:$G,PG_Transactions!$AK:$AK,$H1977,PG_Transactions!$E:$E,"CAPTURE",PG_Transactions!$AQ:$AQ,1)</f>
        <v>10497</v>
      </c>
      <c r="K1977">
        <f t="shared" si="96"/>
        <v>0</v>
      </c>
      <c r="L1977" t="str">
        <f t="shared" si="97"/>
        <v>Amount Match</v>
      </c>
    </row>
    <row r="1978" spans="1:12" hidden="1" x14ac:dyDescent="0.3">
      <c r="A1978" t="s">
        <v>3951</v>
      </c>
      <c r="B1978" s="1">
        <v>46280</v>
      </c>
      <c r="C1978" t="s">
        <v>3952</v>
      </c>
      <c r="D1978" t="s">
        <v>41</v>
      </c>
      <c r="E1978" t="s">
        <v>9</v>
      </c>
      <c r="F1978">
        <v>3499</v>
      </c>
      <c r="G1978" t="s">
        <v>10</v>
      </c>
      <c r="H1978" t="str">
        <f t="shared" si="95"/>
        <v>ORD26001977</v>
      </c>
      <c r="I1978">
        <f>COUNTIFS(PG_Transactions!$AK:$AK,$H1978,PG_Transactions!$E:$E,"CAPTURE",PG_Transactions!$AQ:$AQ,1)</f>
        <v>1</v>
      </c>
      <c r="J1978">
        <f>SUMIFS(PG_Transactions!$G:$G,PG_Transactions!$AK:$AK,$H1978,PG_Transactions!$E:$E,"CAPTURE",PG_Transactions!$AQ:$AQ,1)</f>
        <v>3499</v>
      </c>
      <c r="K1978">
        <f t="shared" si="96"/>
        <v>0</v>
      </c>
      <c r="L1978" t="str">
        <f t="shared" si="97"/>
        <v>Amount Match</v>
      </c>
    </row>
    <row r="1979" spans="1:12" hidden="1" x14ac:dyDescent="0.3">
      <c r="A1979" t="s">
        <v>3953</v>
      </c>
      <c r="B1979" s="1">
        <v>46270</v>
      </c>
      <c r="C1979" t="s">
        <v>3954</v>
      </c>
      <c r="D1979" t="s">
        <v>24</v>
      </c>
      <c r="E1979" t="s">
        <v>9</v>
      </c>
      <c r="F1979">
        <v>349</v>
      </c>
      <c r="G1979" t="s">
        <v>105</v>
      </c>
      <c r="H1979" t="str">
        <f t="shared" si="95"/>
        <v>ORD26001978</v>
      </c>
      <c r="I1979">
        <f>COUNTIFS(PG_Transactions!$AK:$AK,$H1979,PG_Transactions!$E:$E,"CAPTURE",PG_Transactions!$AQ:$AQ,1)</f>
        <v>0</v>
      </c>
      <c r="J1979">
        <f>SUMIFS(PG_Transactions!$G:$G,PG_Transactions!$AK:$AK,$H1979,PG_Transactions!$E:$E,"CAPTURE",PG_Transactions!$AQ:$AQ,1)</f>
        <v>0</v>
      </c>
      <c r="K1979">
        <f t="shared" si="96"/>
        <v>-349</v>
      </c>
      <c r="L1979" t="str">
        <f t="shared" si="97"/>
        <v>No Capture</v>
      </c>
    </row>
    <row r="1980" spans="1:12" hidden="1" x14ac:dyDescent="0.3">
      <c r="A1980" t="s">
        <v>3955</v>
      </c>
      <c r="B1980" s="1">
        <v>46273</v>
      </c>
      <c r="C1980" t="s">
        <v>3956</v>
      </c>
      <c r="D1980" t="s">
        <v>8</v>
      </c>
      <c r="E1980" t="s">
        <v>44</v>
      </c>
      <c r="F1980">
        <v>4597</v>
      </c>
      <c r="G1980" t="s">
        <v>10</v>
      </c>
      <c r="H1980" t="str">
        <f t="shared" si="95"/>
        <v>ORD26001979</v>
      </c>
      <c r="I1980">
        <f>COUNTIFS(PG_Transactions!$AK:$AK,$H1980,PG_Transactions!$E:$E,"CAPTURE",PG_Transactions!$AQ:$AQ,1)</f>
        <v>1</v>
      </c>
      <c r="J1980">
        <f>SUMIFS(PG_Transactions!$G:$G,PG_Transactions!$AK:$AK,$H1980,PG_Transactions!$E:$E,"CAPTURE",PG_Transactions!$AQ:$AQ,1)</f>
        <v>4597</v>
      </c>
      <c r="K1980">
        <f t="shared" si="96"/>
        <v>0</v>
      </c>
      <c r="L1980" t="str">
        <f t="shared" si="97"/>
        <v>Amount Match</v>
      </c>
    </row>
    <row r="1981" spans="1:12" hidden="1" x14ac:dyDescent="0.3">
      <c r="A1981" t="s">
        <v>3957</v>
      </c>
      <c r="B1981" s="1">
        <v>46291</v>
      </c>
      <c r="C1981" t="s">
        <v>3958</v>
      </c>
      <c r="D1981" t="s">
        <v>24</v>
      </c>
      <c r="E1981" t="s">
        <v>44</v>
      </c>
      <c r="F1981">
        <v>8998</v>
      </c>
      <c r="G1981" t="s">
        <v>10</v>
      </c>
      <c r="H1981" t="str">
        <f t="shared" si="95"/>
        <v>ORD26001980</v>
      </c>
      <c r="I1981">
        <f>COUNTIFS(PG_Transactions!$AK:$AK,$H1981,PG_Transactions!$E:$E,"CAPTURE",PG_Transactions!$AQ:$AQ,1)</f>
        <v>1</v>
      </c>
      <c r="J1981">
        <f>SUMIFS(PG_Transactions!$G:$G,PG_Transactions!$AK:$AK,$H1981,PG_Transactions!$E:$E,"CAPTURE",PG_Transactions!$AQ:$AQ,1)</f>
        <v>8998</v>
      </c>
      <c r="K1981">
        <f t="shared" si="96"/>
        <v>0</v>
      </c>
      <c r="L1981" t="str">
        <f t="shared" si="97"/>
        <v>Amount Match</v>
      </c>
    </row>
    <row r="1982" spans="1:12" hidden="1" x14ac:dyDescent="0.3">
      <c r="A1982" t="s">
        <v>3959</v>
      </c>
      <c r="B1982" s="1">
        <v>46289</v>
      </c>
      <c r="C1982" t="s">
        <v>3960</v>
      </c>
      <c r="D1982" t="s">
        <v>38</v>
      </c>
      <c r="E1982" t="s">
        <v>17</v>
      </c>
      <c r="F1982">
        <v>299</v>
      </c>
      <c r="G1982" t="s">
        <v>10</v>
      </c>
      <c r="H1982" t="str">
        <f t="shared" si="95"/>
        <v>ORD26001981</v>
      </c>
      <c r="I1982">
        <f>COUNTIFS(PG_Transactions!$AK:$AK,$H1982,PG_Transactions!$E:$E,"CAPTURE",PG_Transactions!$AQ:$AQ,1)</f>
        <v>1</v>
      </c>
      <c r="J1982">
        <f>SUMIFS(PG_Transactions!$G:$G,PG_Transactions!$AK:$AK,$H1982,PG_Transactions!$E:$E,"CAPTURE",PG_Transactions!$AQ:$AQ,1)</f>
        <v>299</v>
      </c>
      <c r="K1982">
        <f t="shared" si="96"/>
        <v>0</v>
      </c>
      <c r="L1982" t="str">
        <f t="shared" si="97"/>
        <v>Amount Match</v>
      </c>
    </row>
    <row r="1983" spans="1:12" hidden="1" x14ac:dyDescent="0.3">
      <c r="A1983" t="s">
        <v>3961</v>
      </c>
      <c r="B1983" s="1">
        <v>46281</v>
      </c>
      <c r="C1983" t="s">
        <v>3962</v>
      </c>
      <c r="D1983" t="s">
        <v>8</v>
      </c>
      <c r="E1983" t="s">
        <v>9</v>
      </c>
      <c r="F1983">
        <v>5348</v>
      </c>
      <c r="G1983" t="s">
        <v>10</v>
      </c>
      <c r="H1983" t="str">
        <f t="shared" si="95"/>
        <v>ORD26001982</v>
      </c>
      <c r="I1983">
        <f>COUNTIFS(PG_Transactions!$AK:$AK,$H1983,PG_Transactions!$E:$E,"CAPTURE",PG_Transactions!$AQ:$AQ,1)</f>
        <v>1</v>
      </c>
      <c r="J1983">
        <f>SUMIFS(PG_Transactions!$G:$G,PG_Transactions!$AK:$AK,$H1983,PG_Transactions!$E:$E,"CAPTURE",PG_Transactions!$AQ:$AQ,1)</f>
        <v>5348</v>
      </c>
      <c r="K1983">
        <f t="shared" si="96"/>
        <v>0</v>
      </c>
      <c r="L1983" t="str">
        <f t="shared" si="97"/>
        <v>Amount Match</v>
      </c>
    </row>
    <row r="1984" spans="1:12" hidden="1" x14ac:dyDescent="0.3">
      <c r="A1984" t="s">
        <v>3963</v>
      </c>
      <c r="B1984" s="1">
        <v>46288</v>
      </c>
      <c r="C1984" t="s">
        <v>3964</v>
      </c>
      <c r="D1984" t="s">
        <v>32</v>
      </c>
      <c r="E1984" t="s">
        <v>9</v>
      </c>
      <c r="F1984" s="2">
        <v>4798</v>
      </c>
      <c r="G1984" t="s">
        <v>10</v>
      </c>
      <c r="H1984" t="str">
        <f t="shared" si="95"/>
        <v>ORD26001983</v>
      </c>
      <c r="I1984">
        <f>COUNTIFS(PG_Transactions!$AK:$AK,$H1984,PG_Transactions!$E:$E,"CAPTURE",PG_Transactions!$AQ:$AQ,1)</f>
        <v>1</v>
      </c>
      <c r="J1984">
        <f>SUMIFS(PG_Transactions!$G:$G,PG_Transactions!$AK:$AK,$H1984,PG_Transactions!$E:$E,"CAPTURE",PG_Transactions!$AQ:$AQ,1)</f>
        <v>4798</v>
      </c>
      <c r="K1984">
        <f t="shared" si="96"/>
        <v>0</v>
      </c>
      <c r="L1984" t="str">
        <f t="shared" si="97"/>
        <v>Amount Match</v>
      </c>
    </row>
    <row r="1985" spans="1:12" hidden="1" x14ac:dyDescent="0.3">
      <c r="A1985" t="s">
        <v>3965</v>
      </c>
      <c r="B1985" s="1">
        <v>46291</v>
      </c>
      <c r="C1985" t="s">
        <v>3966</v>
      </c>
      <c r="D1985" t="s">
        <v>38</v>
      </c>
      <c r="E1985" t="s">
        <v>9</v>
      </c>
      <c r="F1985">
        <v>15998</v>
      </c>
      <c r="G1985" t="s">
        <v>10</v>
      </c>
      <c r="H1985" t="str">
        <f t="shared" si="95"/>
        <v>ORD26001984</v>
      </c>
      <c r="I1985">
        <f>COUNTIFS(PG_Transactions!$AK:$AK,$H1985,PG_Transactions!$E:$E,"CAPTURE",PG_Transactions!$AQ:$AQ,1)</f>
        <v>1</v>
      </c>
      <c r="J1985">
        <f>SUMIFS(PG_Transactions!$G:$G,PG_Transactions!$AK:$AK,$H1985,PG_Transactions!$E:$E,"CAPTURE",PG_Transactions!$AQ:$AQ,1)</f>
        <v>15998</v>
      </c>
      <c r="K1985">
        <f t="shared" si="96"/>
        <v>0</v>
      </c>
      <c r="L1985" t="str">
        <f t="shared" si="97"/>
        <v>Amount Match</v>
      </c>
    </row>
    <row r="1986" spans="1:12" hidden="1" x14ac:dyDescent="0.3">
      <c r="A1986" t="s">
        <v>3967</v>
      </c>
      <c r="B1986" s="1">
        <v>46286</v>
      </c>
      <c r="C1986" t="s">
        <v>3968</v>
      </c>
      <c r="D1986" t="s">
        <v>27</v>
      </c>
      <c r="E1986" t="s">
        <v>9</v>
      </c>
      <c r="F1986">
        <v>7797</v>
      </c>
      <c r="G1986" t="s">
        <v>10</v>
      </c>
      <c r="H1986" t="str">
        <f t="shared" si="95"/>
        <v>ORD26001985</v>
      </c>
      <c r="I1986">
        <f>COUNTIFS(PG_Transactions!$AK:$AK,$H1986,PG_Transactions!$E:$E,"CAPTURE",PG_Transactions!$AQ:$AQ,1)</f>
        <v>1</v>
      </c>
      <c r="J1986">
        <f>SUMIFS(PG_Transactions!$G:$G,PG_Transactions!$AK:$AK,$H1986,PG_Transactions!$E:$E,"CAPTURE",PG_Transactions!$AQ:$AQ,1)</f>
        <v>7797</v>
      </c>
      <c r="K1986">
        <f t="shared" si="96"/>
        <v>0</v>
      </c>
      <c r="L1986" t="str">
        <f t="shared" si="97"/>
        <v>Amount Match</v>
      </c>
    </row>
    <row r="1987" spans="1:12" hidden="1" x14ac:dyDescent="0.3">
      <c r="A1987" t="s">
        <v>3969</v>
      </c>
      <c r="B1987" s="1">
        <v>46290</v>
      </c>
      <c r="C1987" t="s">
        <v>3970</v>
      </c>
      <c r="D1987" t="s">
        <v>51</v>
      </c>
      <c r="E1987" t="s">
        <v>9</v>
      </c>
      <c r="F1987">
        <v>3499</v>
      </c>
      <c r="G1987" t="s">
        <v>10</v>
      </c>
      <c r="H1987" t="str">
        <f t="shared" ref="H1987:H2050" si="98">UPPER(SUBSTITUTE(TRIM(A1987),"-",""))</f>
        <v>ORD26001986</v>
      </c>
      <c r="I1987">
        <f>COUNTIFS(PG_Transactions!$AK:$AK,$H1987,PG_Transactions!$E:$E,"CAPTURE",PG_Transactions!$AQ:$AQ,1)</f>
        <v>1</v>
      </c>
      <c r="J1987">
        <f>SUMIFS(PG_Transactions!$G:$G,PG_Transactions!$AK:$AK,$H1987,PG_Transactions!$E:$E,"CAPTURE",PG_Transactions!$AQ:$AQ,1)</f>
        <v>3499</v>
      </c>
      <c r="K1987">
        <f t="shared" ref="K1987:K2050" si="99">ROUND(J1987-F1987,2)</f>
        <v>0</v>
      </c>
      <c r="L1987" t="str">
        <f t="shared" ref="L1987:L2050" si="100">IF(I1987=0,"No Capture",IF(I1987&gt;1,"Multiple Capture Rows - Review",IF(ABS(K1987)&lt;0.01,"Amount Match",IF(K1987&lt;0,"Captured Less Than Order","Captured More Than Order"))))</f>
        <v>Amount Match</v>
      </c>
    </row>
    <row r="1988" spans="1:12" hidden="1" x14ac:dyDescent="0.3">
      <c r="A1988" t="s">
        <v>3971</v>
      </c>
      <c r="B1988" s="1">
        <v>46295</v>
      </c>
      <c r="C1988" t="s">
        <v>3972</v>
      </c>
      <c r="D1988" t="s">
        <v>8</v>
      </c>
      <c r="E1988" t="s">
        <v>9</v>
      </c>
      <c r="F1988" s="2">
        <v>4999</v>
      </c>
      <c r="G1988" t="s">
        <v>10</v>
      </c>
      <c r="H1988" t="str">
        <f t="shared" si="98"/>
        <v>ORD26001987</v>
      </c>
      <c r="I1988">
        <f>COUNTIFS(PG_Transactions!$AK:$AK,$H1988,PG_Transactions!$E:$E,"CAPTURE",PG_Transactions!$AQ:$AQ,1)</f>
        <v>1</v>
      </c>
      <c r="J1988">
        <f>SUMIFS(PG_Transactions!$G:$G,PG_Transactions!$AK:$AK,$H1988,PG_Transactions!$E:$E,"CAPTURE",PG_Transactions!$AQ:$AQ,1)</f>
        <v>4999</v>
      </c>
      <c r="K1988">
        <f t="shared" si="99"/>
        <v>0</v>
      </c>
      <c r="L1988" t="str">
        <f t="shared" si="100"/>
        <v>Amount Match</v>
      </c>
    </row>
    <row r="1989" spans="1:12" hidden="1" x14ac:dyDescent="0.3">
      <c r="A1989" t="s">
        <v>3973</v>
      </c>
      <c r="B1989" s="1">
        <v>46280</v>
      </c>
      <c r="C1989" t="s">
        <v>3974</v>
      </c>
      <c r="D1989" t="s">
        <v>41</v>
      </c>
      <c r="E1989" t="s">
        <v>9</v>
      </c>
      <c r="F1989">
        <v>7097</v>
      </c>
      <c r="G1989" t="s">
        <v>10</v>
      </c>
      <c r="H1989" t="str">
        <f t="shared" si="98"/>
        <v>ORD26001988</v>
      </c>
      <c r="I1989">
        <f>COUNTIFS(PG_Transactions!$AK:$AK,$H1989,PG_Transactions!$E:$E,"CAPTURE",PG_Transactions!$AQ:$AQ,1)</f>
        <v>1</v>
      </c>
      <c r="J1989">
        <f>SUMIFS(PG_Transactions!$G:$G,PG_Transactions!$AK:$AK,$H1989,PG_Transactions!$E:$E,"CAPTURE",PG_Transactions!$AQ:$AQ,1)</f>
        <v>7097</v>
      </c>
      <c r="K1989">
        <f t="shared" si="99"/>
        <v>0</v>
      </c>
      <c r="L1989" t="str">
        <f t="shared" si="100"/>
        <v>Amount Match</v>
      </c>
    </row>
    <row r="1990" spans="1:12" hidden="1" x14ac:dyDescent="0.3">
      <c r="A1990" t="s">
        <v>3975</v>
      </c>
      <c r="B1990" s="1">
        <v>46291</v>
      </c>
      <c r="C1990" t="s">
        <v>3976</v>
      </c>
      <c r="E1990" t="s">
        <v>17</v>
      </c>
      <c r="F1990">
        <v>4298</v>
      </c>
      <c r="G1990" t="s">
        <v>10</v>
      </c>
      <c r="H1990" t="str">
        <f t="shared" si="98"/>
        <v>ORD26001989</v>
      </c>
      <c r="I1990">
        <f>COUNTIFS(PG_Transactions!$AK:$AK,$H1990,PG_Transactions!$E:$E,"CAPTURE",PG_Transactions!$AQ:$AQ,1)</f>
        <v>1</v>
      </c>
      <c r="J1990">
        <f>SUMIFS(PG_Transactions!$G:$G,PG_Transactions!$AK:$AK,$H1990,PG_Transactions!$E:$E,"CAPTURE",PG_Transactions!$AQ:$AQ,1)</f>
        <v>4298</v>
      </c>
      <c r="K1990">
        <f t="shared" si="99"/>
        <v>0</v>
      </c>
      <c r="L1990" t="str">
        <f t="shared" si="100"/>
        <v>Amount Match</v>
      </c>
    </row>
    <row r="1991" spans="1:12" hidden="1" x14ac:dyDescent="0.3">
      <c r="A1991" t="s">
        <v>3977</v>
      </c>
      <c r="B1991" s="1">
        <v>46282</v>
      </c>
      <c r="C1991" t="s">
        <v>3978</v>
      </c>
      <c r="D1991" t="s">
        <v>32</v>
      </c>
      <c r="E1991" t="s">
        <v>9</v>
      </c>
      <c r="F1991">
        <v>299</v>
      </c>
      <c r="G1991" t="s">
        <v>10</v>
      </c>
      <c r="H1991" t="str">
        <f t="shared" si="98"/>
        <v>ORD26001990</v>
      </c>
      <c r="I1991">
        <f>COUNTIFS(PG_Transactions!$AK:$AK,$H1991,PG_Transactions!$E:$E,"CAPTURE",PG_Transactions!$AQ:$AQ,1)</f>
        <v>1</v>
      </c>
      <c r="J1991">
        <f>SUMIFS(PG_Transactions!$G:$G,PG_Transactions!$AK:$AK,$H1991,PG_Transactions!$E:$E,"CAPTURE",PG_Transactions!$AQ:$AQ,1)</f>
        <v>299</v>
      </c>
      <c r="K1991">
        <f t="shared" si="99"/>
        <v>0</v>
      </c>
      <c r="L1991" t="str">
        <f t="shared" si="100"/>
        <v>Amount Match</v>
      </c>
    </row>
    <row r="1992" spans="1:12" hidden="1" x14ac:dyDescent="0.3">
      <c r="A1992" t="s">
        <v>3979</v>
      </c>
      <c r="B1992" s="1">
        <v>46275</v>
      </c>
      <c r="C1992" t="s">
        <v>3980</v>
      </c>
      <c r="D1992" t="s">
        <v>32</v>
      </c>
      <c r="E1992" t="s">
        <v>17</v>
      </c>
      <c r="F1992">
        <v>5997</v>
      </c>
      <c r="G1992" t="s">
        <v>10</v>
      </c>
      <c r="H1992" t="str">
        <f t="shared" si="98"/>
        <v>ORD26001991</v>
      </c>
      <c r="I1992">
        <f>COUNTIFS(PG_Transactions!$AK:$AK,$H1992,PG_Transactions!$E:$E,"CAPTURE",PG_Transactions!$AQ:$AQ,1)</f>
        <v>1</v>
      </c>
      <c r="J1992">
        <f>SUMIFS(PG_Transactions!$G:$G,PG_Transactions!$AK:$AK,$H1992,PG_Transactions!$E:$E,"CAPTURE",PG_Transactions!$AQ:$AQ,1)</f>
        <v>5997</v>
      </c>
      <c r="K1992">
        <f t="shared" si="99"/>
        <v>0</v>
      </c>
      <c r="L1992" t="str">
        <f t="shared" si="100"/>
        <v>Amount Match</v>
      </c>
    </row>
    <row r="1993" spans="1:12" hidden="1" x14ac:dyDescent="0.3">
      <c r="A1993" t="s">
        <v>3981</v>
      </c>
      <c r="B1993" s="1">
        <v>46270</v>
      </c>
      <c r="C1993" t="s">
        <v>3982</v>
      </c>
      <c r="D1993" t="s">
        <v>32</v>
      </c>
      <c r="E1993" t="s">
        <v>9</v>
      </c>
      <c r="F1993">
        <v>8997</v>
      </c>
      <c r="G1993" t="s">
        <v>10</v>
      </c>
      <c r="H1993" t="str">
        <f t="shared" si="98"/>
        <v>ORD26001992</v>
      </c>
      <c r="I1993">
        <f>COUNTIFS(PG_Transactions!$AK:$AK,$H1993,PG_Transactions!$E:$E,"CAPTURE",PG_Transactions!$AQ:$AQ,1)</f>
        <v>1</v>
      </c>
      <c r="J1993">
        <f>SUMIFS(PG_Transactions!$G:$G,PG_Transactions!$AK:$AK,$H1993,PG_Transactions!$E:$E,"CAPTURE",PG_Transactions!$AQ:$AQ,1)</f>
        <v>8997</v>
      </c>
      <c r="K1993">
        <f t="shared" si="99"/>
        <v>0</v>
      </c>
      <c r="L1993" t="str">
        <f t="shared" si="100"/>
        <v>Amount Match</v>
      </c>
    </row>
    <row r="1994" spans="1:12" hidden="1" x14ac:dyDescent="0.3">
      <c r="A1994" t="s">
        <v>3983</v>
      </c>
      <c r="B1994" s="1">
        <v>46286</v>
      </c>
      <c r="C1994" t="s">
        <v>3984</v>
      </c>
      <c r="D1994" t="s">
        <v>27</v>
      </c>
      <c r="E1994" t="s">
        <v>17</v>
      </c>
      <c r="F1994">
        <v>299</v>
      </c>
      <c r="G1994" t="s">
        <v>10</v>
      </c>
      <c r="H1994" t="str">
        <f t="shared" si="98"/>
        <v>ORD26001993</v>
      </c>
      <c r="I1994">
        <f>COUNTIFS(PG_Transactions!$AK:$AK,$H1994,PG_Transactions!$E:$E,"CAPTURE",PG_Transactions!$AQ:$AQ,1)</f>
        <v>1</v>
      </c>
      <c r="J1994">
        <f>SUMIFS(PG_Transactions!$G:$G,PG_Transactions!$AK:$AK,$H1994,PG_Transactions!$E:$E,"CAPTURE",PG_Transactions!$AQ:$AQ,1)</f>
        <v>299</v>
      </c>
      <c r="K1994">
        <f t="shared" si="99"/>
        <v>0</v>
      </c>
      <c r="L1994" t="str">
        <f t="shared" si="100"/>
        <v>Amount Match</v>
      </c>
    </row>
    <row r="1995" spans="1:12" hidden="1" x14ac:dyDescent="0.3">
      <c r="A1995" t="s">
        <v>3985</v>
      </c>
      <c r="B1995" s="1">
        <v>46266</v>
      </c>
      <c r="C1995" t="s">
        <v>3986</v>
      </c>
      <c r="D1995" t="s">
        <v>16</v>
      </c>
      <c r="E1995" t="s">
        <v>17</v>
      </c>
      <c r="F1995">
        <v>999</v>
      </c>
      <c r="G1995" t="s">
        <v>10</v>
      </c>
      <c r="H1995" t="str">
        <f t="shared" si="98"/>
        <v>ORD26001994</v>
      </c>
      <c r="I1995">
        <f>COUNTIFS(PG_Transactions!$AK:$AK,$H1995,PG_Transactions!$E:$E,"CAPTURE",PG_Transactions!$AQ:$AQ,1)</f>
        <v>1</v>
      </c>
      <c r="J1995">
        <f>SUMIFS(PG_Transactions!$G:$G,PG_Transactions!$AK:$AK,$H1995,PG_Transactions!$E:$E,"CAPTURE",PG_Transactions!$AQ:$AQ,1)</f>
        <v>999</v>
      </c>
      <c r="K1995">
        <f t="shared" si="99"/>
        <v>0</v>
      </c>
      <c r="L1995" t="str">
        <f t="shared" si="100"/>
        <v>Amount Match</v>
      </c>
    </row>
    <row r="1996" spans="1:12" hidden="1" x14ac:dyDescent="0.3">
      <c r="A1996" t="s">
        <v>3987</v>
      </c>
      <c r="B1996" s="1">
        <v>46281</v>
      </c>
      <c r="C1996" t="s">
        <v>3988</v>
      </c>
      <c r="D1996" t="s">
        <v>41</v>
      </c>
      <c r="E1996" t="s">
        <v>17</v>
      </c>
      <c r="F1996">
        <v>1498</v>
      </c>
      <c r="G1996" t="s">
        <v>10</v>
      </c>
      <c r="H1996" t="str">
        <f t="shared" si="98"/>
        <v>ORD26001995</v>
      </c>
      <c r="I1996">
        <f>COUNTIFS(PG_Transactions!$AK:$AK,$H1996,PG_Transactions!$E:$E,"CAPTURE",PG_Transactions!$AQ:$AQ,1)</f>
        <v>1</v>
      </c>
      <c r="J1996">
        <f>SUMIFS(PG_Transactions!$G:$G,PG_Transactions!$AK:$AK,$H1996,PG_Transactions!$E:$E,"CAPTURE",PG_Transactions!$AQ:$AQ,1)</f>
        <v>1498</v>
      </c>
      <c r="K1996">
        <f t="shared" si="99"/>
        <v>0</v>
      </c>
      <c r="L1996" t="str">
        <f t="shared" si="100"/>
        <v>Amount Match</v>
      </c>
    </row>
    <row r="1997" spans="1:12" hidden="1" x14ac:dyDescent="0.3">
      <c r="A1997" t="s">
        <v>3989</v>
      </c>
      <c r="B1997" s="1">
        <v>46282</v>
      </c>
      <c r="C1997" t="s">
        <v>3990</v>
      </c>
      <c r="D1997" t="s">
        <v>38</v>
      </c>
      <c r="E1997" t="s">
        <v>9</v>
      </c>
      <c r="F1997">
        <v>1299</v>
      </c>
      <c r="G1997" t="s">
        <v>10</v>
      </c>
      <c r="H1997" t="str">
        <f t="shared" si="98"/>
        <v>ORD26001996</v>
      </c>
      <c r="I1997">
        <f>COUNTIFS(PG_Transactions!$AK:$AK,$H1997,PG_Transactions!$E:$E,"CAPTURE",PG_Transactions!$AQ:$AQ,1)</f>
        <v>1</v>
      </c>
      <c r="J1997">
        <f>SUMIFS(PG_Transactions!$G:$G,PG_Transactions!$AK:$AK,$H1997,PG_Transactions!$E:$E,"CAPTURE",PG_Transactions!$AQ:$AQ,1)</f>
        <v>1299</v>
      </c>
      <c r="K1997">
        <f t="shared" si="99"/>
        <v>0</v>
      </c>
      <c r="L1997" t="str">
        <f t="shared" si="100"/>
        <v>Amount Match</v>
      </c>
    </row>
    <row r="1998" spans="1:12" hidden="1" x14ac:dyDescent="0.3">
      <c r="A1998" t="s">
        <v>3991</v>
      </c>
      <c r="B1998" s="1">
        <v>46281</v>
      </c>
      <c r="C1998" t="s">
        <v>3992</v>
      </c>
      <c r="D1998" t="s">
        <v>41</v>
      </c>
      <c r="E1998" t="s">
        <v>9</v>
      </c>
      <c r="F1998">
        <v>1499</v>
      </c>
      <c r="G1998" t="s">
        <v>105</v>
      </c>
      <c r="H1998" t="str">
        <f t="shared" si="98"/>
        <v>ORD26001997</v>
      </c>
      <c r="I1998">
        <f>COUNTIFS(PG_Transactions!$AK:$AK,$H1998,PG_Transactions!$E:$E,"CAPTURE",PG_Transactions!$AQ:$AQ,1)</f>
        <v>0</v>
      </c>
      <c r="J1998">
        <f>SUMIFS(PG_Transactions!$G:$G,PG_Transactions!$AK:$AK,$H1998,PG_Transactions!$E:$E,"CAPTURE",PG_Transactions!$AQ:$AQ,1)</f>
        <v>0</v>
      </c>
      <c r="K1998">
        <f t="shared" si="99"/>
        <v>-1499</v>
      </c>
      <c r="L1998" t="str">
        <f t="shared" si="100"/>
        <v>No Capture</v>
      </c>
    </row>
    <row r="1999" spans="1:12" hidden="1" x14ac:dyDescent="0.3">
      <c r="A1999" t="s">
        <v>3993</v>
      </c>
      <c r="B1999" s="1">
        <v>46273</v>
      </c>
      <c r="C1999" t="s">
        <v>3994</v>
      </c>
      <c r="D1999" t="s">
        <v>13</v>
      </c>
      <c r="E1999" t="s">
        <v>9</v>
      </c>
      <c r="F1999">
        <v>599</v>
      </c>
      <c r="G1999" t="s">
        <v>10</v>
      </c>
      <c r="H1999" t="str">
        <f t="shared" si="98"/>
        <v>ORD26001998</v>
      </c>
      <c r="I1999">
        <f>COUNTIFS(PG_Transactions!$AK:$AK,$H1999,PG_Transactions!$E:$E,"CAPTURE",PG_Transactions!$AQ:$AQ,1)</f>
        <v>1</v>
      </c>
      <c r="J1999">
        <f>SUMIFS(PG_Transactions!$G:$G,PG_Transactions!$AK:$AK,$H1999,PG_Transactions!$E:$E,"CAPTURE",PG_Transactions!$AQ:$AQ,1)</f>
        <v>599</v>
      </c>
      <c r="K1999">
        <f t="shared" si="99"/>
        <v>0</v>
      </c>
      <c r="L1999" t="str">
        <f t="shared" si="100"/>
        <v>Amount Match</v>
      </c>
    </row>
    <row r="2000" spans="1:12" hidden="1" x14ac:dyDescent="0.3">
      <c r="A2000" t="s">
        <v>3995</v>
      </c>
      <c r="B2000" s="1">
        <v>46277</v>
      </c>
      <c r="C2000" t="s">
        <v>3996</v>
      </c>
      <c r="D2000" t="s">
        <v>13</v>
      </c>
      <c r="E2000" t="s">
        <v>44</v>
      </c>
      <c r="F2000">
        <v>3998</v>
      </c>
      <c r="G2000" t="s">
        <v>105</v>
      </c>
      <c r="H2000" t="str">
        <f t="shared" si="98"/>
        <v>ORD26001999</v>
      </c>
      <c r="I2000">
        <f>COUNTIFS(PG_Transactions!$AK:$AK,$H2000,PG_Transactions!$E:$E,"CAPTURE",PG_Transactions!$AQ:$AQ,1)</f>
        <v>0</v>
      </c>
      <c r="J2000">
        <f>SUMIFS(PG_Transactions!$G:$G,PG_Transactions!$AK:$AK,$H2000,PG_Transactions!$E:$E,"CAPTURE",PG_Transactions!$AQ:$AQ,1)</f>
        <v>0</v>
      </c>
      <c r="K2000">
        <f t="shared" si="99"/>
        <v>-3998</v>
      </c>
      <c r="L2000" t="str">
        <f t="shared" si="100"/>
        <v>No Capture</v>
      </c>
    </row>
    <row r="2001" spans="1:12" hidden="1" x14ac:dyDescent="0.3">
      <c r="A2001" t="s">
        <v>3997</v>
      </c>
      <c r="B2001" s="1">
        <v>46289</v>
      </c>
      <c r="C2001" t="s">
        <v>3998</v>
      </c>
      <c r="D2001" t="s">
        <v>41</v>
      </c>
      <c r="E2001" t="s">
        <v>9</v>
      </c>
      <c r="F2001">
        <v>999</v>
      </c>
      <c r="G2001" t="s">
        <v>10</v>
      </c>
      <c r="H2001" t="str">
        <f t="shared" si="98"/>
        <v>ORD26002000</v>
      </c>
      <c r="I2001">
        <f>COUNTIFS(PG_Transactions!$AK:$AK,$H2001,PG_Transactions!$E:$E,"CAPTURE",PG_Transactions!$AQ:$AQ,1)</f>
        <v>1</v>
      </c>
      <c r="J2001">
        <f>SUMIFS(PG_Transactions!$G:$G,PG_Transactions!$AK:$AK,$H2001,PG_Transactions!$E:$E,"CAPTURE",PG_Transactions!$AQ:$AQ,1)</f>
        <v>999</v>
      </c>
      <c r="K2001">
        <f t="shared" si="99"/>
        <v>0</v>
      </c>
      <c r="L2001" t="str">
        <f t="shared" si="100"/>
        <v>Amount Match</v>
      </c>
    </row>
    <row r="2002" spans="1:12" hidden="1" x14ac:dyDescent="0.3">
      <c r="A2002" t="s">
        <v>3999</v>
      </c>
      <c r="B2002" s="1">
        <v>46282</v>
      </c>
      <c r="C2002" t="s">
        <v>3749</v>
      </c>
      <c r="D2002" t="s">
        <v>8</v>
      </c>
      <c r="E2002" t="s">
        <v>9</v>
      </c>
      <c r="F2002">
        <v>799</v>
      </c>
      <c r="G2002" t="s">
        <v>10</v>
      </c>
      <c r="H2002" t="str">
        <f t="shared" si="98"/>
        <v>ORD26002001</v>
      </c>
      <c r="I2002">
        <f>COUNTIFS(PG_Transactions!$AK:$AK,$H2002,PG_Transactions!$E:$E,"CAPTURE",PG_Transactions!$AQ:$AQ,1)</f>
        <v>1</v>
      </c>
      <c r="J2002">
        <f>SUMIFS(PG_Transactions!$G:$G,PG_Transactions!$AK:$AK,$H2002,PG_Transactions!$E:$E,"CAPTURE",PG_Transactions!$AQ:$AQ,1)</f>
        <v>799</v>
      </c>
      <c r="K2002">
        <f t="shared" si="99"/>
        <v>0</v>
      </c>
      <c r="L2002" t="str">
        <f t="shared" si="100"/>
        <v>Amount Match</v>
      </c>
    </row>
    <row r="2003" spans="1:12" hidden="1" x14ac:dyDescent="0.3">
      <c r="A2003" t="s">
        <v>4000</v>
      </c>
      <c r="B2003" s="1">
        <v>46291</v>
      </c>
      <c r="C2003" t="s">
        <v>4001</v>
      </c>
      <c r="D2003" t="s">
        <v>51</v>
      </c>
      <c r="E2003" t="s">
        <v>9</v>
      </c>
      <c r="F2003">
        <v>1499</v>
      </c>
      <c r="G2003" t="s">
        <v>10</v>
      </c>
      <c r="H2003" t="str">
        <f t="shared" si="98"/>
        <v>ORD26002002</v>
      </c>
      <c r="I2003">
        <f>COUNTIFS(PG_Transactions!$AK:$AK,$H2003,PG_Transactions!$E:$E,"CAPTURE",PG_Transactions!$AQ:$AQ,1)</f>
        <v>1</v>
      </c>
      <c r="J2003">
        <f>SUMIFS(PG_Transactions!$G:$G,PG_Transactions!$AK:$AK,$H2003,PG_Transactions!$E:$E,"CAPTURE",PG_Transactions!$AQ:$AQ,1)</f>
        <v>1499</v>
      </c>
      <c r="K2003">
        <f t="shared" si="99"/>
        <v>0</v>
      </c>
      <c r="L2003" t="str">
        <f t="shared" si="100"/>
        <v>Amount Match</v>
      </c>
    </row>
    <row r="2004" spans="1:12" hidden="1" x14ac:dyDescent="0.3">
      <c r="A2004" t="s">
        <v>4002</v>
      </c>
      <c r="B2004" s="1">
        <v>46288</v>
      </c>
      <c r="C2004" t="s">
        <v>4003</v>
      </c>
      <c r="D2004" t="s">
        <v>27</v>
      </c>
      <c r="E2004" t="s">
        <v>9</v>
      </c>
      <c r="F2004" s="2">
        <v>9197</v>
      </c>
      <c r="G2004" t="s">
        <v>10</v>
      </c>
      <c r="H2004" t="str">
        <f t="shared" si="98"/>
        <v>ORD26002003</v>
      </c>
      <c r="I2004">
        <f>COUNTIFS(PG_Transactions!$AK:$AK,$H2004,PG_Transactions!$E:$E,"CAPTURE",PG_Transactions!$AQ:$AQ,1)</f>
        <v>1</v>
      </c>
      <c r="J2004">
        <f>SUMIFS(PG_Transactions!$G:$G,PG_Transactions!$AK:$AK,$H2004,PG_Transactions!$E:$E,"CAPTURE",PG_Transactions!$AQ:$AQ,1)</f>
        <v>9197</v>
      </c>
      <c r="K2004">
        <f t="shared" si="99"/>
        <v>0</v>
      </c>
      <c r="L2004" t="str">
        <f t="shared" si="100"/>
        <v>Amount Match</v>
      </c>
    </row>
    <row r="2005" spans="1:12" hidden="1" x14ac:dyDescent="0.3">
      <c r="A2005" t="s">
        <v>4004</v>
      </c>
      <c r="B2005" s="1">
        <v>46274</v>
      </c>
      <c r="C2005" t="s">
        <v>4005</v>
      </c>
      <c r="D2005" t="s">
        <v>51</v>
      </c>
      <c r="E2005" t="s">
        <v>17</v>
      </c>
      <c r="F2005" s="2">
        <v>1148</v>
      </c>
      <c r="G2005" t="s">
        <v>10</v>
      </c>
      <c r="H2005" t="str">
        <f t="shared" si="98"/>
        <v>ORD26002004</v>
      </c>
      <c r="I2005">
        <f>COUNTIFS(PG_Transactions!$AK:$AK,$H2005,PG_Transactions!$E:$E,"CAPTURE",PG_Transactions!$AQ:$AQ,1)</f>
        <v>1</v>
      </c>
      <c r="J2005">
        <f>SUMIFS(PG_Transactions!$G:$G,PG_Transactions!$AK:$AK,$H2005,PG_Transactions!$E:$E,"CAPTURE",PG_Transactions!$AQ:$AQ,1)</f>
        <v>1148</v>
      </c>
      <c r="K2005">
        <f t="shared" si="99"/>
        <v>0</v>
      </c>
      <c r="L2005" t="str">
        <f t="shared" si="100"/>
        <v>Amount Match</v>
      </c>
    </row>
    <row r="2006" spans="1:12" hidden="1" x14ac:dyDescent="0.3">
      <c r="A2006" t="s">
        <v>4006</v>
      </c>
      <c r="B2006" s="1">
        <v>46282</v>
      </c>
      <c r="C2006" t="s">
        <v>4007</v>
      </c>
      <c r="D2006" t="s">
        <v>24</v>
      </c>
      <c r="E2006" t="s">
        <v>9</v>
      </c>
      <c r="F2006">
        <v>299</v>
      </c>
      <c r="G2006" t="s">
        <v>10</v>
      </c>
      <c r="H2006" t="str">
        <f t="shared" si="98"/>
        <v>ORD26002005</v>
      </c>
      <c r="I2006">
        <f>COUNTIFS(PG_Transactions!$AK:$AK,$H2006,PG_Transactions!$E:$E,"CAPTURE",PG_Transactions!$AQ:$AQ,1)</f>
        <v>1</v>
      </c>
      <c r="J2006">
        <f>SUMIFS(PG_Transactions!$G:$G,PG_Transactions!$AK:$AK,$H2006,PG_Transactions!$E:$E,"CAPTURE",PG_Transactions!$AQ:$AQ,1)</f>
        <v>299</v>
      </c>
      <c r="K2006">
        <f t="shared" si="99"/>
        <v>0</v>
      </c>
      <c r="L2006" t="str">
        <f t="shared" si="100"/>
        <v>Amount Match</v>
      </c>
    </row>
    <row r="2007" spans="1:12" hidden="1" x14ac:dyDescent="0.3">
      <c r="A2007" t="s">
        <v>4008</v>
      </c>
      <c r="B2007" s="1">
        <v>46280</v>
      </c>
      <c r="C2007" t="s">
        <v>4009</v>
      </c>
      <c r="D2007" t="s">
        <v>8</v>
      </c>
      <c r="E2007" t="s">
        <v>9</v>
      </c>
      <c r="F2007">
        <v>1799</v>
      </c>
      <c r="G2007" t="s">
        <v>105</v>
      </c>
      <c r="H2007" t="str">
        <f t="shared" si="98"/>
        <v>ORD26002006</v>
      </c>
      <c r="I2007">
        <f>COUNTIFS(PG_Transactions!$AK:$AK,$H2007,PG_Transactions!$E:$E,"CAPTURE",PG_Transactions!$AQ:$AQ,1)</f>
        <v>0</v>
      </c>
      <c r="J2007">
        <f>SUMIFS(PG_Transactions!$G:$G,PG_Transactions!$AK:$AK,$H2007,PG_Transactions!$E:$E,"CAPTURE",PG_Transactions!$AQ:$AQ,1)</f>
        <v>0</v>
      </c>
      <c r="K2007">
        <f t="shared" si="99"/>
        <v>-1799</v>
      </c>
      <c r="L2007" t="str">
        <f t="shared" si="100"/>
        <v>No Capture</v>
      </c>
    </row>
    <row r="2008" spans="1:12" hidden="1" x14ac:dyDescent="0.3">
      <c r="A2008" t="s">
        <v>4010</v>
      </c>
      <c r="B2008" s="1">
        <v>46272</v>
      </c>
      <c r="C2008" t="s">
        <v>4011</v>
      </c>
      <c r="D2008" t="s">
        <v>27</v>
      </c>
      <c r="E2008" t="s">
        <v>9</v>
      </c>
      <c r="F2008">
        <v>1848</v>
      </c>
      <c r="G2008" t="s">
        <v>10</v>
      </c>
      <c r="H2008" t="str">
        <f t="shared" si="98"/>
        <v>ORD26002007</v>
      </c>
      <c r="I2008">
        <f>COUNTIFS(PG_Transactions!$AK:$AK,$H2008,PG_Transactions!$E:$E,"CAPTURE",PG_Transactions!$AQ:$AQ,1)</f>
        <v>1</v>
      </c>
      <c r="J2008">
        <f>SUMIFS(PG_Transactions!$G:$G,PG_Transactions!$AK:$AK,$H2008,PG_Transactions!$E:$E,"CAPTURE",PG_Transactions!$AQ:$AQ,1)</f>
        <v>1348</v>
      </c>
      <c r="K2008">
        <f t="shared" si="99"/>
        <v>-500</v>
      </c>
      <c r="L2008" t="str">
        <f t="shared" si="100"/>
        <v>Captured Less Than Order</v>
      </c>
    </row>
    <row r="2009" spans="1:12" hidden="1" x14ac:dyDescent="0.3">
      <c r="A2009" t="s">
        <v>4012</v>
      </c>
      <c r="B2009" s="1">
        <v>46272</v>
      </c>
      <c r="C2009" t="s">
        <v>4013</v>
      </c>
      <c r="D2009" t="s">
        <v>24</v>
      </c>
      <c r="E2009" t="s">
        <v>17</v>
      </c>
      <c r="F2009">
        <v>2298</v>
      </c>
      <c r="G2009" t="s">
        <v>10</v>
      </c>
      <c r="H2009" t="str">
        <f t="shared" si="98"/>
        <v>ORD26002008</v>
      </c>
      <c r="I2009">
        <f>COUNTIFS(PG_Transactions!$AK:$AK,$H2009,PG_Transactions!$E:$E,"CAPTURE",PG_Transactions!$AQ:$AQ,1)</f>
        <v>1</v>
      </c>
      <c r="J2009">
        <f>SUMIFS(PG_Transactions!$G:$G,PG_Transactions!$AK:$AK,$H2009,PG_Transactions!$E:$E,"CAPTURE",PG_Transactions!$AQ:$AQ,1)</f>
        <v>2298</v>
      </c>
      <c r="K2009">
        <f t="shared" si="99"/>
        <v>0</v>
      </c>
      <c r="L2009" t="str">
        <f t="shared" si="100"/>
        <v>Amount Match</v>
      </c>
    </row>
    <row r="2010" spans="1:12" hidden="1" x14ac:dyDescent="0.3">
      <c r="A2010" t="s">
        <v>4014</v>
      </c>
      <c r="B2010" s="1">
        <v>46290</v>
      </c>
      <c r="C2010" t="s">
        <v>4015</v>
      </c>
      <c r="D2010" t="s">
        <v>32</v>
      </c>
      <c r="E2010" t="s">
        <v>17</v>
      </c>
      <c r="F2010">
        <v>8097</v>
      </c>
      <c r="G2010" t="s">
        <v>10</v>
      </c>
      <c r="H2010" t="str">
        <f t="shared" si="98"/>
        <v>ORD26002009</v>
      </c>
      <c r="I2010">
        <f>COUNTIFS(PG_Transactions!$AK:$AK,$H2010,PG_Transactions!$E:$E,"CAPTURE",PG_Transactions!$AQ:$AQ,1)</f>
        <v>1</v>
      </c>
      <c r="J2010">
        <f>SUMIFS(PG_Transactions!$G:$G,PG_Transactions!$AK:$AK,$H2010,PG_Transactions!$E:$E,"CAPTURE",PG_Transactions!$AQ:$AQ,1)</f>
        <v>8097</v>
      </c>
      <c r="K2010">
        <f t="shared" si="99"/>
        <v>0</v>
      </c>
      <c r="L2010" t="str">
        <f t="shared" si="100"/>
        <v>Amount Match</v>
      </c>
    </row>
    <row r="2011" spans="1:12" hidden="1" x14ac:dyDescent="0.3">
      <c r="A2011" t="s">
        <v>4016</v>
      </c>
      <c r="B2011" s="1">
        <v>46290</v>
      </c>
      <c r="C2011" t="s">
        <v>4017</v>
      </c>
      <c r="D2011" t="s">
        <v>24</v>
      </c>
      <c r="E2011" t="s">
        <v>9</v>
      </c>
      <c r="F2011">
        <v>3298</v>
      </c>
      <c r="G2011" t="s">
        <v>10</v>
      </c>
      <c r="H2011" t="str">
        <f t="shared" si="98"/>
        <v>ORD26002010</v>
      </c>
      <c r="I2011">
        <f>COUNTIFS(PG_Transactions!$AK:$AK,$H2011,PG_Transactions!$E:$E,"CAPTURE",PG_Transactions!$AQ:$AQ,1)</f>
        <v>1</v>
      </c>
      <c r="J2011">
        <f>SUMIFS(PG_Transactions!$G:$G,PG_Transactions!$AK:$AK,$H2011,PG_Transactions!$E:$E,"CAPTURE",PG_Transactions!$AQ:$AQ,1)</f>
        <v>3298</v>
      </c>
      <c r="K2011">
        <f t="shared" si="99"/>
        <v>0</v>
      </c>
      <c r="L2011" t="str">
        <f t="shared" si="100"/>
        <v>Amount Match</v>
      </c>
    </row>
    <row r="2012" spans="1:12" hidden="1" x14ac:dyDescent="0.3">
      <c r="A2012" t="s">
        <v>4018</v>
      </c>
      <c r="B2012" s="1">
        <v>46282</v>
      </c>
      <c r="C2012" t="s">
        <v>4019</v>
      </c>
      <c r="D2012" t="s">
        <v>41</v>
      </c>
      <c r="E2012" t="s">
        <v>33</v>
      </c>
      <c r="F2012">
        <v>2999</v>
      </c>
      <c r="G2012" t="s">
        <v>10</v>
      </c>
      <c r="H2012" t="str">
        <f t="shared" si="98"/>
        <v>ORD26002011</v>
      </c>
      <c r="I2012">
        <f>COUNTIFS(PG_Transactions!$AK:$AK,$H2012,PG_Transactions!$E:$E,"CAPTURE",PG_Transactions!$AQ:$AQ,1)</f>
        <v>1</v>
      </c>
      <c r="J2012">
        <f>SUMIFS(PG_Transactions!$G:$G,PG_Transactions!$AK:$AK,$H2012,PG_Transactions!$E:$E,"CAPTURE",PG_Transactions!$AQ:$AQ,1)</f>
        <v>2999</v>
      </c>
      <c r="K2012">
        <f t="shared" si="99"/>
        <v>0</v>
      </c>
      <c r="L2012" t="str">
        <f t="shared" si="100"/>
        <v>Amount Match</v>
      </c>
    </row>
    <row r="2013" spans="1:12" hidden="1" x14ac:dyDescent="0.3">
      <c r="A2013" t="s">
        <v>4020</v>
      </c>
      <c r="B2013" s="1">
        <v>46274</v>
      </c>
      <c r="C2013" t="s">
        <v>2998</v>
      </c>
      <c r="D2013" t="s">
        <v>24</v>
      </c>
      <c r="E2013" t="s">
        <v>9</v>
      </c>
      <c r="F2013">
        <v>4397</v>
      </c>
      <c r="G2013" t="s">
        <v>10</v>
      </c>
      <c r="H2013" t="str">
        <f t="shared" si="98"/>
        <v>ORD26002012</v>
      </c>
      <c r="I2013">
        <f>COUNTIFS(PG_Transactions!$AK:$AK,$H2013,PG_Transactions!$E:$E,"CAPTURE",PG_Transactions!$AQ:$AQ,1)</f>
        <v>1</v>
      </c>
      <c r="J2013">
        <f>SUMIFS(PG_Transactions!$G:$G,PG_Transactions!$AK:$AK,$H2013,PG_Transactions!$E:$E,"CAPTURE",PG_Transactions!$AQ:$AQ,1)</f>
        <v>4397</v>
      </c>
      <c r="K2013">
        <f t="shared" si="99"/>
        <v>0</v>
      </c>
      <c r="L2013" t="str">
        <f t="shared" si="100"/>
        <v>Amount Match</v>
      </c>
    </row>
    <row r="2014" spans="1:12" hidden="1" x14ac:dyDescent="0.3">
      <c r="A2014" t="s">
        <v>4021</v>
      </c>
      <c r="B2014" s="1">
        <v>46266</v>
      </c>
      <c r="C2014" t="s">
        <v>4022</v>
      </c>
      <c r="D2014" t="s">
        <v>16</v>
      </c>
      <c r="E2014" t="s">
        <v>9</v>
      </c>
      <c r="F2014" s="2">
        <v>1799</v>
      </c>
      <c r="G2014" t="s">
        <v>10</v>
      </c>
      <c r="H2014" t="str">
        <f t="shared" si="98"/>
        <v>ORD26002013</v>
      </c>
      <c r="I2014">
        <f>COUNTIFS(PG_Transactions!$AK:$AK,$H2014,PG_Transactions!$E:$E,"CAPTURE",PG_Transactions!$AQ:$AQ,1)</f>
        <v>1</v>
      </c>
      <c r="J2014">
        <f>SUMIFS(PG_Transactions!$G:$G,PG_Transactions!$AK:$AK,$H2014,PG_Transactions!$E:$E,"CAPTURE",PG_Transactions!$AQ:$AQ,1)</f>
        <v>1799</v>
      </c>
      <c r="K2014">
        <f t="shared" si="99"/>
        <v>0</v>
      </c>
      <c r="L2014" t="str">
        <f t="shared" si="100"/>
        <v>Amount Match</v>
      </c>
    </row>
    <row r="2015" spans="1:12" hidden="1" x14ac:dyDescent="0.3">
      <c r="A2015" t="s">
        <v>4023</v>
      </c>
      <c r="B2015" s="1">
        <v>46287</v>
      </c>
      <c r="C2015" t="s">
        <v>4024</v>
      </c>
      <c r="D2015" t="s">
        <v>38</v>
      </c>
      <c r="E2015" t="s">
        <v>9</v>
      </c>
      <c r="F2015">
        <v>349</v>
      </c>
      <c r="G2015" t="s">
        <v>105</v>
      </c>
      <c r="H2015" t="str">
        <f t="shared" si="98"/>
        <v>ORD26002014</v>
      </c>
      <c r="I2015">
        <f>COUNTIFS(PG_Transactions!$AK:$AK,$H2015,PG_Transactions!$E:$E,"CAPTURE",PG_Transactions!$AQ:$AQ,1)</f>
        <v>0</v>
      </c>
      <c r="J2015">
        <f>SUMIFS(PG_Transactions!$G:$G,PG_Transactions!$AK:$AK,$H2015,PG_Transactions!$E:$E,"CAPTURE",PG_Transactions!$AQ:$AQ,1)</f>
        <v>0</v>
      </c>
      <c r="K2015">
        <f t="shared" si="99"/>
        <v>-349</v>
      </c>
      <c r="L2015" t="str">
        <f t="shared" si="100"/>
        <v>No Capture</v>
      </c>
    </row>
    <row r="2016" spans="1:12" hidden="1" x14ac:dyDescent="0.3">
      <c r="A2016" t="s">
        <v>4025</v>
      </c>
      <c r="B2016" s="1">
        <v>46292</v>
      </c>
      <c r="C2016" t="s">
        <v>4026</v>
      </c>
      <c r="D2016" t="s">
        <v>32</v>
      </c>
      <c r="E2016" t="s">
        <v>17</v>
      </c>
      <c r="F2016">
        <v>599</v>
      </c>
      <c r="G2016" t="s">
        <v>10</v>
      </c>
      <c r="H2016" t="str">
        <f t="shared" si="98"/>
        <v>ORD26002015</v>
      </c>
      <c r="I2016">
        <f>COUNTIFS(PG_Transactions!$AK:$AK,$H2016,PG_Transactions!$E:$E,"CAPTURE",PG_Transactions!$AQ:$AQ,1)</f>
        <v>1</v>
      </c>
      <c r="J2016">
        <f>SUMIFS(PG_Transactions!$G:$G,PG_Transactions!$AK:$AK,$H2016,PG_Transactions!$E:$E,"CAPTURE",PG_Transactions!$AQ:$AQ,1)</f>
        <v>599</v>
      </c>
      <c r="K2016">
        <f t="shared" si="99"/>
        <v>0</v>
      </c>
      <c r="L2016" t="str">
        <f t="shared" si="100"/>
        <v>Amount Match</v>
      </c>
    </row>
    <row r="2017" spans="1:12" hidden="1" x14ac:dyDescent="0.3">
      <c r="A2017" t="s">
        <v>4027</v>
      </c>
      <c r="B2017" s="1">
        <v>46282</v>
      </c>
      <c r="C2017" t="s">
        <v>4028</v>
      </c>
      <c r="D2017" t="s">
        <v>32</v>
      </c>
      <c r="E2017" t="s">
        <v>9</v>
      </c>
      <c r="F2017">
        <v>999</v>
      </c>
      <c r="G2017" t="s">
        <v>10</v>
      </c>
      <c r="H2017" t="str">
        <f t="shared" si="98"/>
        <v>ORD26002016</v>
      </c>
      <c r="I2017">
        <f>COUNTIFS(PG_Transactions!$AK:$AK,$H2017,PG_Transactions!$E:$E,"CAPTURE",PG_Transactions!$AQ:$AQ,1)</f>
        <v>1</v>
      </c>
      <c r="J2017">
        <f>SUMIFS(PG_Transactions!$G:$G,PG_Transactions!$AK:$AK,$H2017,PG_Transactions!$E:$E,"CAPTURE",PG_Transactions!$AQ:$AQ,1)</f>
        <v>999</v>
      </c>
      <c r="K2017">
        <f t="shared" si="99"/>
        <v>0</v>
      </c>
      <c r="L2017" t="str">
        <f t="shared" si="100"/>
        <v>Amount Match</v>
      </c>
    </row>
    <row r="2018" spans="1:12" hidden="1" x14ac:dyDescent="0.3">
      <c r="A2018" t="s">
        <v>4029</v>
      </c>
      <c r="B2018" s="1">
        <v>46295</v>
      </c>
      <c r="C2018" t="s">
        <v>4030</v>
      </c>
      <c r="D2018" t="s">
        <v>16</v>
      </c>
      <c r="E2018" t="s">
        <v>9</v>
      </c>
      <c r="F2018">
        <v>3098</v>
      </c>
      <c r="G2018" t="s">
        <v>10</v>
      </c>
      <c r="H2018" t="str">
        <f t="shared" si="98"/>
        <v>ORD26002017</v>
      </c>
      <c r="I2018">
        <f>COUNTIFS(PG_Transactions!$AK:$AK,$H2018,PG_Transactions!$E:$E,"CAPTURE",PG_Transactions!$AQ:$AQ,1)</f>
        <v>1</v>
      </c>
      <c r="J2018">
        <f>SUMIFS(PG_Transactions!$G:$G,PG_Transactions!$AK:$AK,$H2018,PG_Transactions!$E:$E,"CAPTURE",PG_Transactions!$AQ:$AQ,1)</f>
        <v>3098</v>
      </c>
      <c r="K2018">
        <f t="shared" si="99"/>
        <v>0</v>
      </c>
      <c r="L2018" t="str">
        <f t="shared" si="100"/>
        <v>Amount Match</v>
      </c>
    </row>
    <row r="2019" spans="1:12" hidden="1" x14ac:dyDescent="0.3">
      <c r="A2019" t="s">
        <v>4031</v>
      </c>
      <c r="B2019" s="1">
        <v>46291</v>
      </c>
      <c r="C2019" t="s">
        <v>4032</v>
      </c>
      <c r="D2019" t="s">
        <v>38</v>
      </c>
      <c r="E2019" t="s">
        <v>17</v>
      </c>
      <c r="F2019">
        <v>7999</v>
      </c>
      <c r="G2019" t="s">
        <v>10</v>
      </c>
      <c r="H2019" t="str">
        <f t="shared" si="98"/>
        <v>ORD26002018</v>
      </c>
      <c r="I2019">
        <f>COUNTIFS(PG_Transactions!$AK:$AK,$H2019,PG_Transactions!$E:$E,"CAPTURE",PG_Transactions!$AQ:$AQ,1)</f>
        <v>1</v>
      </c>
      <c r="J2019">
        <f>SUMIFS(PG_Transactions!$G:$G,PG_Transactions!$AK:$AK,$H2019,PG_Transactions!$E:$E,"CAPTURE",PG_Transactions!$AQ:$AQ,1)</f>
        <v>7999</v>
      </c>
      <c r="K2019">
        <f t="shared" si="99"/>
        <v>0</v>
      </c>
      <c r="L2019" t="str">
        <f t="shared" si="100"/>
        <v>Amount Match</v>
      </c>
    </row>
    <row r="2020" spans="1:12" hidden="1" x14ac:dyDescent="0.3">
      <c r="A2020" t="s">
        <v>4033</v>
      </c>
      <c r="B2020" s="1">
        <v>46281</v>
      </c>
      <c r="C2020" t="s">
        <v>4034</v>
      </c>
      <c r="D2020" t="s">
        <v>24</v>
      </c>
      <c r="E2020" t="s">
        <v>9</v>
      </c>
      <c r="F2020">
        <v>8797</v>
      </c>
      <c r="G2020" t="s">
        <v>10</v>
      </c>
      <c r="H2020" t="str">
        <f t="shared" si="98"/>
        <v>ORD26002019</v>
      </c>
      <c r="I2020">
        <f>COUNTIFS(PG_Transactions!$AK:$AK,$H2020,PG_Transactions!$E:$E,"CAPTURE",PG_Transactions!$AQ:$AQ,1)</f>
        <v>1</v>
      </c>
      <c r="J2020">
        <f>SUMIFS(PG_Transactions!$G:$G,PG_Transactions!$AK:$AK,$H2020,PG_Transactions!$E:$E,"CAPTURE",PG_Transactions!$AQ:$AQ,1)</f>
        <v>8797</v>
      </c>
      <c r="K2020">
        <f t="shared" si="99"/>
        <v>0</v>
      </c>
      <c r="L2020" t="str">
        <f t="shared" si="100"/>
        <v>Amount Match</v>
      </c>
    </row>
    <row r="2021" spans="1:12" hidden="1" x14ac:dyDescent="0.3">
      <c r="A2021" t="s">
        <v>4035</v>
      </c>
      <c r="B2021" s="1">
        <v>46295</v>
      </c>
      <c r="C2021" t="s">
        <v>4036</v>
      </c>
      <c r="D2021" t="s">
        <v>41</v>
      </c>
      <c r="E2021" t="s">
        <v>9</v>
      </c>
      <c r="F2021">
        <v>999</v>
      </c>
      <c r="G2021" t="s">
        <v>10</v>
      </c>
      <c r="H2021" t="str">
        <f t="shared" si="98"/>
        <v>ORD26002020</v>
      </c>
      <c r="I2021">
        <f>COUNTIFS(PG_Transactions!$AK:$AK,$H2021,PG_Transactions!$E:$E,"CAPTURE",PG_Transactions!$AQ:$AQ,1)</f>
        <v>1</v>
      </c>
      <c r="J2021">
        <f>SUMIFS(PG_Transactions!$G:$G,PG_Transactions!$AK:$AK,$H2021,PG_Transactions!$E:$E,"CAPTURE",PG_Transactions!$AQ:$AQ,1)</f>
        <v>999</v>
      </c>
      <c r="K2021">
        <f t="shared" si="99"/>
        <v>0</v>
      </c>
      <c r="L2021" t="str">
        <f t="shared" si="100"/>
        <v>Amount Match</v>
      </c>
    </row>
    <row r="2022" spans="1:12" hidden="1" x14ac:dyDescent="0.3">
      <c r="A2022" t="s">
        <v>4037</v>
      </c>
      <c r="B2022" s="1">
        <v>46280</v>
      </c>
      <c r="C2022" t="s">
        <v>4038</v>
      </c>
      <c r="D2022" t="s">
        <v>16</v>
      </c>
      <c r="E2022" t="s">
        <v>17</v>
      </c>
      <c r="F2022">
        <v>1299</v>
      </c>
      <c r="G2022" t="s">
        <v>10</v>
      </c>
      <c r="H2022" t="str">
        <f t="shared" si="98"/>
        <v>ORD26002021</v>
      </c>
      <c r="I2022">
        <f>COUNTIFS(PG_Transactions!$AK:$AK,$H2022,PG_Transactions!$E:$E,"CAPTURE",PG_Transactions!$AQ:$AQ,1)</f>
        <v>1</v>
      </c>
      <c r="J2022">
        <f>SUMIFS(PG_Transactions!$G:$G,PG_Transactions!$AK:$AK,$H2022,PG_Transactions!$E:$E,"CAPTURE",PG_Transactions!$AQ:$AQ,1)</f>
        <v>1299</v>
      </c>
      <c r="K2022">
        <f t="shared" si="99"/>
        <v>0</v>
      </c>
      <c r="L2022" t="str">
        <f t="shared" si="100"/>
        <v>Amount Match</v>
      </c>
    </row>
    <row r="2023" spans="1:12" hidden="1" x14ac:dyDescent="0.3">
      <c r="A2023" t="s">
        <v>4039</v>
      </c>
      <c r="B2023" s="1">
        <v>46267</v>
      </c>
      <c r="C2023" t="s">
        <v>4040</v>
      </c>
      <c r="D2023" t="s">
        <v>65</v>
      </c>
      <c r="E2023" t="s">
        <v>44</v>
      </c>
      <c r="F2023">
        <v>3998</v>
      </c>
      <c r="G2023" t="s">
        <v>10</v>
      </c>
      <c r="H2023" t="str">
        <f t="shared" si="98"/>
        <v>ORD26002022</v>
      </c>
      <c r="I2023">
        <f>COUNTIFS(PG_Transactions!$AK:$AK,$H2023,PG_Transactions!$E:$E,"CAPTURE",PG_Transactions!$AQ:$AQ,1)</f>
        <v>1</v>
      </c>
      <c r="J2023">
        <f>SUMIFS(PG_Transactions!$G:$G,PG_Transactions!$AK:$AK,$H2023,PG_Transactions!$E:$E,"CAPTURE",PG_Transactions!$AQ:$AQ,1)</f>
        <v>3998</v>
      </c>
      <c r="K2023">
        <f t="shared" si="99"/>
        <v>0</v>
      </c>
      <c r="L2023" t="str">
        <f t="shared" si="100"/>
        <v>Amount Match</v>
      </c>
    </row>
    <row r="2024" spans="1:12" hidden="1" x14ac:dyDescent="0.3">
      <c r="A2024" t="s">
        <v>4041</v>
      </c>
      <c r="B2024" s="1">
        <v>46292</v>
      </c>
      <c r="C2024" t="s">
        <v>4042</v>
      </c>
      <c r="D2024" t="s">
        <v>65</v>
      </c>
      <c r="E2024" t="s">
        <v>9</v>
      </c>
      <c r="F2024">
        <v>4197</v>
      </c>
      <c r="G2024" t="s">
        <v>10</v>
      </c>
      <c r="H2024" t="str">
        <f t="shared" si="98"/>
        <v>ORD26002023</v>
      </c>
      <c r="I2024">
        <f>COUNTIFS(PG_Transactions!$AK:$AK,$H2024,PG_Transactions!$E:$E,"CAPTURE",PG_Transactions!$AQ:$AQ,1)</f>
        <v>1</v>
      </c>
      <c r="J2024">
        <f>SUMIFS(PG_Transactions!$G:$G,PG_Transactions!$AK:$AK,$H2024,PG_Transactions!$E:$E,"CAPTURE",PG_Transactions!$AQ:$AQ,1)</f>
        <v>4197</v>
      </c>
      <c r="K2024">
        <f t="shared" si="99"/>
        <v>0</v>
      </c>
      <c r="L2024" t="str">
        <f t="shared" si="100"/>
        <v>Amount Match</v>
      </c>
    </row>
    <row r="2025" spans="1:12" hidden="1" x14ac:dyDescent="0.3">
      <c r="A2025" t="s">
        <v>4043</v>
      </c>
      <c r="B2025" s="1">
        <v>46276</v>
      </c>
      <c r="C2025" t="s">
        <v>4044</v>
      </c>
      <c r="D2025" t="s">
        <v>13</v>
      </c>
      <c r="E2025" t="s">
        <v>17</v>
      </c>
      <c r="F2025">
        <v>6298</v>
      </c>
      <c r="G2025" t="s">
        <v>10</v>
      </c>
      <c r="H2025" t="str">
        <f t="shared" si="98"/>
        <v>ORD26002024</v>
      </c>
      <c r="I2025">
        <f>COUNTIFS(PG_Transactions!$AK:$AK,$H2025,PG_Transactions!$E:$E,"CAPTURE",PG_Transactions!$AQ:$AQ,1)</f>
        <v>1</v>
      </c>
      <c r="J2025">
        <f>SUMIFS(PG_Transactions!$G:$G,PG_Transactions!$AK:$AK,$H2025,PG_Transactions!$E:$E,"CAPTURE",PG_Transactions!$AQ:$AQ,1)</f>
        <v>6298</v>
      </c>
      <c r="K2025">
        <f t="shared" si="99"/>
        <v>0</v>
      </c>
      <c r="L2025" t="str">
        <f t="shared" si="100"/>
        <v>Amount Match</v>
      </c>
    </row>
    <row r="2026" spans="1:12" hidden="1" x14ac:dyDescent="0.3">
      <c r="A2026" t="s">
        <v>4045</v>
      </c>
      <c r="B2026" s="1">
        <v>46285</v>
      </c>
      <c r="C2026" t="s">
        <v>4046</v>
      </c>
      <c r="D2026" t="s">
        <v>41</v>
      </c>
      <c r="E2026" t="s">
        <v>9</v>
      </c>
      <c r="F2026">
        <v>9498</v>
      </c>
      <c r="G2026" t="s">
        <v>10</v>
      </c>
      <c r="H2026" t="str">
        <f t="shared" si="98"/>
        <v>ORD26002025</v>
      </c>
      <c r="I2026">
        <f>COUNTIFS(PG_Transactions!$AK:$AK,$H2026,PG_Transactions!$E:$E,"CAPTURE",PG_Transactions!$AQ:$AQ,1)</f>
        <v>1</v>
      </c>
      <c r="J2026">
        <f>SUMIFS(PG_Transactions!$G:$G,PG_Transactions!$AK:$AK,$H2026,PG_Transactions!$E:$E,"CAPTURE",PG_Transactions!$AQ:$AQ,1)</f>
        <v>9498</v>
      </c>
      <c r="K2026">
        <f t="shared" si="99"/>
        <v>0</v>
      </c>
      <c r="L2026" t="str">
        <f t="shared" si="100"/>
        <v>Amount Match</v>
      </c>
    </row>
    <row r="2027" spans="1:12" hidden="1" x14ac:dyDescent="0.3">
      <c r="A2027" t="s">
        <v>4047</v>
      </c>
      <c r="B2027" s="1">
        <v>46289</v>
      </c>
      <c r="C2027" t="s">
        <v>4048</v>
      </c>
      <c r="D2027" t="s">
        <v>16</v>
      </c>
      <c r="E2027" t="s">
        <v>44</v>
      </c>
      <c r="F2027">
        <v>5998</v>
      </c>
      <c r="G2027" t="s">
        <v>10</v>
      </c>
      <c r="H2027" t="str">
        <f t="shared" si="98"/>
        <v>ORD26002026</v>
      </c>
      <c r="I2027">
        <f>COUNTIFS(PG_Transactions!$AK:$AK,$H2027,PG_Transactions!$E:$E,"CAPTURE",PG_Transactions!$AQ:$AQ,1)</f>
        <v>0</v>
      </c>
      <c r="J2027">
        <f>SUMIFS(PG_Transactions!$G:$G,PG_Transactions!$AK:$AK,$H2027,PG_Transactions!$E:$E,"CAPTURE",PG_Transactions!$AQ:$AQ,1)</f>
        <v>0</v>
      </c>
      <c r="K2027">
        <f t="shared" si="99"/>
        <v>-5998</v>
      </c>
      <c r="L2027" t="str">
        <f t="shared" si="100"/>
        <v>No Capture</v>
      </c>
    </row>
    <row r="2028" spans="1:12" hidden="1" x14ac:dyDescent="0.3">
      <c r="A2028" t="s">
        <v>4049</v>
      </c>
      <c r="B2028" s="1">
        <v>46288</v>
      </c>
      <c r="C2028" t="s">
        <v>4050</v>
      </c>
      <c r="D2028" t="s">
        <v>8</v>
      </c>
      <c r="E2028" t="s">
        <v>17</v>
      </c>
      <c r="F2028">
        <v>2897</v>
      </c>
      <c r="G2028" t="s">
        <v>56</v>
      </c>
      <c r="H2028" t="str">
        <f t="shared" si="98"/>
        <v>ORD26002027</v>
      </c>
      <c r="I2028">
        <f>COUNTIFS(PG_Transactions!$AK:$AK,$H2028,PG_Transactions!$E:$E,"CAPTURE",PG_Transactions!$AQ:$AQ,1)</f>
        <v>1</v>
      </c>
      <c r="J2028">
        <f>SUMIFS(PG_Transactions!$G:$G,PG_Transactions!$AK:$AK,$H2028,PG_Transactions!$E:$E,"CAPTURE",PG_Transactions!$AQ:$AQ,1)</f>
        <v>2897</v>
      </c>
      <c r="K2028">
        <f t="shared" si="99"/>
        <v>0</v>
      </c>
      <c r="L2028" t="str">
        <f t="shared" si="100"/>
        <v>Amount Match</v>
      </c>
    </row>
    <row r="2029" spans="1:12" hidden="1" x14ac:dyDescent="0.3">
      <c r="A2029" t="s">
        <v>4051</v>
      </c>
      <c r="B2029" s="1">
        <v>46267</v>
      </c>
      <c r="C2029" t="s">
        <v>4052</v>
      </c>
      <c r="D2029" t="s">
        <v>24</v>
      </c>
      <c r="E2029" t="s">
        <v>44</v>
      </c>
      <c r="F2029">
        <v>3597</v>
      </c>
      <c r="G2029" t="s">
        <v>10</v>
      </c>
      <c r="H2029" t="str">
        <f t="shared" si="98"/>
        <v>ORD26002028</v>
      </c>
      <c r="I2029">
        <f>COUNTIFS(PG_Transactions!$AK:$AK,$H2029,PG_Transactions!$E:$E,"CAPTURE",PG_Transactions!$AQ:$AQ,1)</f>
        <v>1</v>
      </c>
      <c r="J2029">
        <f>SUMIFS(PG_Transactions!$G:$G,PG_Transactions!$AK:$AK,$H2029,PG_Transactions!$E:$E,"CAPTURE",PG_Transactions!$AQ:$AQ,1)</f>
        <v>3597</v>
      </c>
      <c r="K2029">
        <f t="shared" si="99"/>
        <v>0</v>
      </c>
      <c r="L2029" t="str">
        <f t="shared" si="100"/>
        <v>Amount Match</v>
      </c>
    </row>
    <row r="2030" spans="1:12" hidden="1" x14ac:dyDescent="0.3">
      <c r="A2030" t="s">
        <v>4053</v>
      </c>
      <c r="B2030" s="1">
        <v>46270</v>
      </c>
      <c r="C2030" t="s">
        <v>4054</v>
      </c>
      <c r="D2030" t="s">
        <v>27</v>
      </c>
      <c r="E2030" t="s">
        <v>33</v>
      </c>
      <c r="F2030">
        <v>6347</v>
      </c>
      <c r="G2030" t="s">
        <v>10</v>
      </c>
      <c r="H2030" t="str">
        <f t="shared" si="98"/>
        <v>ORD26002029</v>
      </c>
      <c r="I2030">
        <f>COUNTIFS(PG_Transactions!$AK:$AK,$H2030,PG_Transactions!$E:$E,"CAPTURE",PG_Transactions!$AQ:$AQ,1)</f>
        <v>1</v>
      </c>
      <c r="J2030">
        <f>SUMIFS(PG_Transactions!$G:$G,PG_Transactions!$AK:$AK,$H2030,PG_Transactions!$E:$E,"CAPTURE",PG_Transactions!$AQ:$AQ,1)</f>
        <v>6347</v>
      </c>
      <c r="K2030">
        <f t="shared" si="99"/>
        <v>0</v>
      </c>
      <c r="L2030" t="str">
        <f t="shared" si="100"/>
        <v>Amount Match</v>
      </c>
    </row>
    <row r="2031" spans="1:12" hidden="1" x14ac:dyDescent="0.3">
      <c r="A2031" t="s">
        <v>4055</v>
      </c>
      <c r="B2031" s="1">
        <v>46275</v>
      </c>
      <c r="C2031" t="s">
        <v>4056</v>
      </c>
      <c r="D2031" t="s">
        <v>38</v>
      </c>
      <c r="E2031" t="s">
        <v>9</v>
      </c>
      <c r="F2031" s="2">
        <v>2398</v>
      </c>
      <c r="G2031" t="s">
        <v>10</v>
      </c>
      <c r="H2031" t="str">
        <f t="shared" si="98"/>
        <v>ORD26002030</v>
      </c>
      <c r="I2031">
        <f>COUNTIFS(PG_Transactions!$AK:$AK,$H2031,PG_Transactions!$E:$E,"CAPTURE",PG_Transactions!$AQ:$AQ,1)</f>
        <v>1</v>
      </c>
      <c r="J2031">
        <f>SUMIFS(PG_Transactions!$G:$G,PG_Transactions!$AK:$AK,$H2031,PG_Transactions!$E:$E,"CAPTURE",PG_Transactions!$AQ:$AQ,1)</f>
        <v>2398</v>
      </c>
      <c r="K2031">
        <f t="shared" si="99"/>
        <v>0</v>
      </c>
      <c r="L2031" t="str">
        <f t="shared" si="100"/>
        <v>Amount Match</v>
      </c>
    </row>
    <row r="2032" spans="1:12" hidden="1" x14ac:dyDescent="0.3">
      <c r="A2032" t="s">
        <v>4057</v>
      </c>
      <c r="B2032" s="1">
        <v>46290</v>
      </c>
      <c r="C2032" t="s">
        <v>4058</v>
      </c>
      <c r="D2032" t="s">
        <v>8</v>
      </c>
      <c r="E2032" t="s">
        <v>17</v>
      </c>
      <c r="F2032">
        <v>4397</v>
      </c>
      <c r="G2032" t="s">
        <v>10</v>
      </c>
      <c r="H2032" t="str">
        <f t="shared" si="98"/>
        <v>ORD26002031</v>
      </c>
      <c r="I2032">
        <f>COUNTIFS(PG_Transactions!$AK:$AK,$H2032,PG_Transactions!$E:$E,"CAPTURE",PG_Transactions!$AQ:$AQ,1)</f>
        <v>1</v>
      </c>
      <c r="J2032">
        <f>SUMIFS(PG_Transactions!$G:$G,PG_Transactions!$AK:$AK,$H2032,PG_Transactions!$E:$E,"CAPTURE",PG_Transactions!$AQ:$AQ,1)</f>
        <v>4397</v>
      </c>
      <c r="K2032">
        <f t="shared" si="99"/>
        <v>0</v>
      </c>
      <c r="L2032" t="str">
        <f t="shared" si="100"/>
        <v>Amount Match</v>
      </c>
    </row>
    <row r="2033" spans="1:12" hidden="1" x14ac:dyDescent="0.3">
      <c r="A2033" t="s">
        <v>4059</v>
      </c>
      <c r="B2033" s="1">
        <v>46293</v>
      </c>
      <c r="C2033" t="s">
        <v>4060</v>
      </c>
      <c r="E2033" t="s">
        <v>9</v>
      </c>
      <c r="F2033">
        <v>7997</v>
      </c>
      <c r="G2033" t="s">
        <v>70</v>
      </c>
      <c r="H2033" t="str">
        <f t="shared" si="98"/>
        <v>ORD26002032</v>
      </c>
      <c r="I2033">
        <f>COUNTIFS(PG_Transactions!$AK:$AK,$H2033,PG_Transactions!$E:$E,"CAPTURE",PG_Transactions!$AQ:$AQ,1)</f>
        <v>0</v>
      </c>
      <c r="J2033">
        <f>SUMIFS(PG_Transactions!$G:$G,PG_Transactions!$AK:$AK,$H2033,PG_Transactions!$E:$E,"CAPTURE",PG_Transactions!$AQ:$AQ,1)</f>
        <v>0</v>
      </c>
      <c r="K2033">
        <f t="shared" si="99"/>
        <v>-7997</v>
      </c>
      <c r="L2033" t="str">
        <f t="shared" si="100"/>
        <v>No Capture</v>
      </c>
    </row>
    <row r="2034" spans="1:12" hidden="1" x14ac:dyDescent="0.3">
      <c r="A2034" t="s">
        <v>4061</v>
      </c>
      <c r="B2034" s="1">
        <v>46271</v>
      </c>
      <c r="C2034" t="s">
        <v>4062</v>
      </c>
      <c r="D2034" t="s">
        <v>32</v>
      </c>
      <c r="E2034" t="s">
        <v>9</v>
      </c>
      <c r="F2034">
        <v>1499</v>
      </c>
      <c r="G2034" t="s">
        <v>10</v>
      </c>
      <c r="H2034" t="str">
        <f t="shared" si="98"/>
        <v>ORD26002033</v>
      </c>
      <c r="I2034">
        <f>COUNTIFS(PG_Transactions!$AK:$AK,$H2034,PG_Transactions!$E:$E,"CAPTURE",PG_Transactions!$AQ:$AQ,1)</f>
        <v>1</v>
      </c>
      <c r="J2034">
        <f>SUMIFS(PG_Transactions!$G:$G,PG_Transactions!$AK:$AK,$H2034,PG_Transactions!$E:$E,"CAPTURE",PG_Transactions!$AQ:$AQ,1)</f>
        <v>1499</v>
      </c>
      <c r="K2034">
        <f t="shared" si="99"/>
        <v>0</v>
      </c>
      <c r="L2034" t="str">
        <f t="shared" si="100"/>
        <v>Amount Match</v>
      </c>
    </row>
    <row r="2035" spans="1:12" hidden="1" x14ac:dyDescent="0.3">
      <c r="A2035" t="s">
        <v>4063</v>
      </c>
      <c r="B2035" s="1">
        <v>46274</v>
      </c>
      <c r="C2035" t="s">
        <v>4064</v>
      </c>
      <c r="D2035" t="s">
        <v>16</v>
      </c>
      <c r="E2035" t="s">
        <v>17</v>
      </c>
      <c r="F2035">
        <v>3798</v>
      </c>
      <c r="G2035" t="s">
        <v>10</v>
      </c>
      <c r="H2035" t="str">
        <f t="shared" si="98"/>
        <v>ORD26002034</v>
      </c>
      <c r="I2035">
        <f>COUNTIFS(PG_Transactions!$AK:$AK,$H2035,PG_Transactions!$E:$E,"CAPTURE",PG_Transactions!$AQ:$AQ,1)</f>
        <v>1</v>
      </c>
      <c r="J2035">
        <f>SUMIFS(PG_Transactions!$G:$G,PG_Transactions!$AK:$AK,$H2035,PG_Transactions!$E:$E,"CAPTURE",PG_Transactions!$AQ:$AQ,1)</f>
        <v>3798</v>
      </c>
      <c r="K2035">
        <f t="shared" si="99"/>
        <v>0</v>
      </c>
      <c r="L2035" t="str">
        <f t="shared" si="100"/>
        <v>Amount Match</v>
      </c>
    </row>
    <row r="2036" spans="1:12" hidden="1" x14ac:dyDescent="0.3">
      <c r="A2036" t="s">
        <v>4065</v>
      </c>
      <c r="B2036" s="1">
        <v>46291</v>
      </c>
      <c r="C2036" t="s">
        <v>4066</v>
      </c>
      <c r="D2036" t="s">
        <v>41</v>
      </c>
      <c r="E2036" t="s">
        <v>9</v>
      </c>
      <c r="F2036">
        <v>5298</v>
      </c>
      <c r="G2036" t="s">
        <v>10</v>
      </c>
      <c r="H2036" t="str">
        <f t="shared" si="98"/>
        <v>ORD26002035</v>
      </c>
      <c r="I2036">
        <f>COUNTIFS(PG_Transactions!$AK:$AK,$H2036,PG_Transactions!$E:$E,"CAPTURE",PG_Transactions!$AQ:$AQ,1)</f>
        <v>1</v>
      </c>
      <c r="J2036">
        <f>SUMIFS(PG_Transactions!$G:$G,PG_Transactions!$AK:$AK,$H2036,PG_Transactions!$E:$E,"CAPTURE",PG_Transactions!$AQ:$AQ,1)</f>
        <v>5298</v>
      </c>
      <c r="K2036">
        <f t="shared" si="99"/>
        <v>0</v>
      </c>
      <c r="L2036" t="str">
        <f t="shared" si="100"/>
        <v>Amount Match</v>
      </c>
    </row>
    <row r="2037" spans="1:12" hidden="1" x14ac:dyDescent="0.3">
      <c r="A2037" t="s">
        <v>4067</v>
      </c>
      <c r="B2037" s="1">
        <v>46266</v>
      </c>
      <c r="C2037" t="s">
        <v>4068</v>
      </c>
      <c r="D2037" t="s">
        <v>38</v>
      </c>
      <c r="E2037" t="s">
        <v>33</v>
      </c>
      <c r="F2037">
        <v>1598</v>
      </c>
      <c r="G2037" t="s">
        <v>70</v>
      </c>
      <c r="H2037" t="str">
        <f t="shared" si="98"/>
        <v>ORD26002036</v>
      </c>
      <c r="I2037">
        <f>COUNTIFS(PG_Transactions!$AK:$AK,$H2037,PG_Transactions!$E:$E,"CAPTURE",PG_Transactions!$AQ:$AQ,1)</f>
        <v>0</v>
      </c>
      <c r="J2037">
        <f>SUMIFS(PG_Transactions!$G:$G,PG_Transactions!$AK:$AK,$H2037,PG_Transactions!$E:$E,"CAPTURE",PG_Transactions!$AQ:$AQ,1)</f>
        <v>0</v>
      </c>
      <c r="K2037">
        <f t="shared" si="99"/>
        <v>-1598</v>
      </c>
      <c r="L2037" t="str">
        <f t="shared" si="100"/>
        <v>No Capture</v>
      </c>
    </row>
    <row r="2038" spans="1:12" hidden="1" x14ac:dyDescent="0.3">
      <c r="A2038" t="s">
        <v>4069</v>
      </c>
      <c r="B2038" s="1">
        <v>46281</v>
      </c>
      <c r="C2038" t="s">
        <v>4070</v>
      </c>
      <c r="D2038" t="s">
        <v>27</v>
      </c>
      <c r="E2038" t="s">
        <v>9</v>
      </c>
      <c r="F2038">
        <v>2499</v>
      </c>
      <c r="G2038" t="s">
        <v>10</v>
      </c>
      <c r="H2038" t="str">
        <f t="shared" si="98"/>
        <v>ORD26002037</v>
      </c>
      <c r="I2038">
        <f>COUNTIFS(PG_Transactions!$AK:$AK,$H2038,PG_Transactions!$E:$E,"CAPTURE",PG_Transactions!$AQ:$AQ,1)</f>
        <v>1</v>
      </c>
      <c r="J2038">
        <f>SUMIFS(PG_Transactions!$G:$G,PG_Transactions!$AK:$AK,$H2038,PG_Transactions!$E:$E,"CAPTURE",PG_Transactions!$AQ:$AQ,1)</f>
        <v>2499</v>
      </c>
      <c r="K2038">
        <f t="shared" si="99"/>
        <v>0</v>
      </c>
      <c r="L2038" t="str">
        <f t="shared" si="100"/>
        <v>Amount Match</v>
      </c>
    </row>
    <row r="2039" spans="1:12" hidden="1" x14ac:dyDescent="0.3">
      <c r="A2039" t="s">
        <v>4071</v>
      </c>
      <c r="B2039" s="1">
        <v>46268</v>
      </c>
      <c r="C2039" t="s">
        <v>4072</v>
      </c>
      <c r="D2039" t="s">
        <v>27</v>
      </c>
      <c r="E2039" t="s">
        <v>17</v>
      </c>
      <c r="F2039" s="2">
        <v>5348</v>
      </c>
      <c r="G2039" t="s">
        <v>10</v>
      </c>
      <c r="H2039" t="str">
        <f t="shared" si="98"/>
        <v>ORD26002038</v>
      </c>
      <c r="I2039">
        <f>COUNTIFS(PG_Transactions!$AK:$AK,$H2039,PG_Transactions!$E:$E,"CAPTURE",PG_Transactions!$AQ:$AQ,1)</f>
        <v>1</v>
      </c>
      <c r="J2039">
        <f>SUMIFS(PG_Transactions!$G:$G,PG_Transactions!$AK:$AK,$H2039,PG_Transactions!$E:$E,"CAPTURE",PG_Transactions!$AQ:$AQ,1)</f>
        <v>5348</v>
      </c>
      <c r="K2039">
        <f t="shared" si="99"/>
        <v>0</v>
      </c>
      <c r="L2039" t="str">
        <f t="shared" si="100"/>
        <v>Amount Match</v>
      </c>
    </row>
    <row r="2040" spans="1:12" hidden="1" x14ac:dyDescent="0.3">
      <c r="A2040" t="s">
        <v>4073</v>
      </c>
      <c r="B2040" s="1">
        <v>46295</v>
      </c>
      <c r="C2040" t="s">
        <v>4074</v>
      </c>
      <c r="D2040" t="s">
        <v>16</v>
      </c>
      <c r="E2040" t="s">
        <v>17</v>
      </c>
      <c r="F2040">
        <v>5498</v>
      </c>
      <c r="G2040" t="s">
        <v>56</v>
      </c>
      <c r="H2040" t="str">
        <f t="shared" si="98"/>
        <v>ORD26002039</v>
      </c>
      <c r="I2040">
        <f>COUNTIFS(PG_Transactions!$AK:$AK,$H2040,PG_Transactions!$E:$E,"CAPTURE",PG_Transactions!$AQ:$AQ,1)</f>
        <v>1</v>
      </c>
      <c r="J2040">
        <f>SUMIFS(PG_Transactions!$G:$G,PG_Transactions!$AK:$AK,$H2040,PG_Transactions!$E:$E,"CAPTURE",PG_Transactions!$AQ:$AQ,1)</f>
        <v>5498</v>
      </c>
      <c r="K2040">
        <f t="shared" si="99"/>
        <v>0</v>
      </c>
      <c r="L2040" t="str">
        <f t="shared" si="100"/>
        <v>Amount Match</v>
      </c>
    </row>
    <row r="2041" spans="1:12" hidden="1" x14ac:dyDescent="0.3">
      <c r="A2041" t="s">
        <v>4075</v>
      </c>
      <c r="B2041" s="1">
        <v>46292</v>
      </c>
      <c r="C2041" t="s">
        <v>4076</v>
      </c>
      <c r="D2041" t="s">
        <v>41</v>
      </c>
      <c r="E2041" t="s">
        <v>44</v>
      </c>
      <c r="F2041">
        <v>1499</v>
      </c>
      <c r="G2041" t="s">
        <v>10</v>
      </c>
      <c r="H2041" t="str">
        <f t="shared" si="98"/>
        <v>ORD26002040</v>
      </c>
      <c r="I2041">
        <f>COUNTIFS(PG_Transactions!$AK:$AK,$H2041,PG_Transactions!$E:$E,"CAPTURE",PG_Transactions!$AQ:$AQ,1)</f>
        <v>1</v>
      </c>
      <c r="J2041">
        <f>SUMIFS(PG_Transactions!$G:$G,PG_Transactions!$AK:$AK,$H2041,PG_Transactions!$E:$E,"CAPTURE",PG_Transactions!$AQ:$AQ,1)</f>
        <v>1499</v>
      </c>
      <c r="K2041">
        <f t="shared" si="99"/>
        <v>0</v>
      </c>
      <c r="L2041" t="str">
        <f t="shared" si="100"/>
        <v>Amount Match</v>
      </c>
    </row>
    <row r="2042" spans="1:12" hidden="1" x14ac:dyDescent="0.3">
      <c r="A2042" t="s">
        <v>4077</v>
      </c>
      <c r="B2042" s="1">
        <v>46268</v>
      </c>
      <c r="C2042" t="s">
        <v>4078</v>
      </c>
      <c r="D2042" t="s">
        <v>65</v>
      </c>
      <c r="E2042" t="s">
        <v>9</v>
      </c>
      <c r="F2042">
        <v>2999</v>
      </c>
      <c r="G2042" t="s">
        <v>10</v>
      </c>
      <c r="H2042" t="str">
        <f t="shared" si="98"/>
        <v>ORD26002041</v>
      </c>
      <c r="I2042">
        <f>COUNTIFS(PG_Transactions!$AK:$AK,$H2042,PG_Transactions!$E:$E,"CAPTURE",PG_Transactions!$AQ:$AQ,1)</f>
        <v>1</v>
      </c>
      <c r="J2042">
        <f>SUMIFS(PG_Transactions!$G:$G,PG_Transactions!$AK:$AK,$H2042,PG_Transactions!$E:$E,"CAPTURE",PG_Transactions!$AQ:$AQ,1)</f>
        <v>2999</v>
      </c>
      <c r="K2042">
        <f t="shared" si="99"/>
        <v>0</v>
      </c>
      <c r="L2042" t="str">
        <f t="shared" si="100"/>
        <v>Amount Match</v>
      </c>
    </row>
    <row r="2043" spans="1:12" hidden="1" x14ac:dyDescent="0.3">
      <c r="A2043" t="s">
        <v>4079</v>
      </c>
      <c r="B2043" s="1">
        <v>46278</v>
      </c>
      <c r="C2043" t="s">
        <v>4080</v>
      </c>
      <c r="D2043" t="s">
        <v>13</v>
      </c>
      <c r="E2043" t="s">
        <v>9</v>
      </c>
      <c r="F2043">
        <v>1098</v>
      </c>
      <c r="G2043" t="s">
        <v>10</v>
      </c>
      <c r="H2043" t="str">
        <f t="shared" si="98"/>
        <v>ORD26002042</v>
      </c>
      <c r="I2043">
        <f>COUNTIFS(PG_Transactions!$AK:$AK,$H2043,PG_Transactions!$E:$E,"CAPTURE",PG_Transactions!$AQ:$AQ,1)</f>
        <v>1</v>
      </c>
      <c r="J2043">
        <f>SUMIFS(PG_Transactions!$G:$G,PG_Transactions!$AK:$AK,$H2043,PG_Transactions!$E:$E,"CAPTURE",PG_Transactions!$AQ:$AQ,1)</f>
        <v>1098</v>
      </c>
      <c r="K2043">
        <f t="shared" si="99"/>
        <v>0</v>
      </c>
      <c r="L2043" t="str">
        <f t="shared" si="100"/>
        <v>Amount Match</v>
      </c>
    </row>
    <row r="2044" spans="1:12" hidden="1" x14ac:dyDescent="0.3">
      <c r="A2044" t="s">
        <v>4081</v>
      </c>
      <c r="B2044" s="1">
        <v>46276</v>
      </c>
      <c r="C2044" t="s">
        <v>4082</v>
      </c>
      <c r="D2044" t="s">
        <v>38</v>
      </c>
      <c r="E2044" t="s">
        <v>17</v>
      </c>
      <c r="F2044">
        <v>1298</v>
      </c>
      <c r="G2044" t="s">
        <v>10</v>
      </c>
      <c r="H2044" t="str">
        <f t="shared" si="98"/>
        <v>ORD26002043</v>
      </c>
      <c r="I2044">
        <f>COUNTIFS(PG_Transactions!$AK:$AK,$H2044,PG_Transactions!$E:$E,"CAPTURE",PG_Transactions!$AQ:$AQ,1)</f>
        <v>1</v>
      </c>
      <c r="J2044">
        <f>SUMIFS(PG_Transactions!$G:$G,PG_Transactions!$AK:$AK,$H2044,PG_Transactions!$E:$E,"CAPTURE",PG_Transactions!$AQ:$AQ,1)</f>
        <v>1298</v>
      </c>
      <c r="K2044">
        <f t="shared" si="99"/>
        <v>0</v>
      </c>
      <c r="L2044" t="str">
        <f t="shared" si="100"/>
        <v>Amount Match</v>
      </c>
    </row>
    <row r="2045" spans="1:12" hidden="1" x14ac:dyDescent="0.3">
      <c r="A2045" t="s">
        <v>4083</v>
      </c>
      <c r="B2045" s="1">
        <v>46280</v>
      </c>
      <c r="C2045" t="s">
        <v>4084</v>
      </c>
      <c r="D2045" t="s">
        <v>51</v>
      </c>
      <c r="E2045" t="s">
        <v>44</v>
      </c>
      <c r="F2045">
        <v>8597</v>
      </c>
      <c r="G2045" t="s">
        <v>10</v>
      </c>
      <c r="H2045" t="str">
        <f t="shared" si="98"/>
        <v>ORD26002044</v>
      </c>
      <c r="I2045">
        <f>COUNTIFS(PG_Transactions!$AK:$AK,$H2045,PG_Transactions!$E:$E,"CAPTURE",PG_Transactions!$AQ:$AQ,1)</f>
        <v>1</v>
      </c>
      <c r="J2045">
        <f>SUMIFS(PG_Transactions!$G:$G,PG_Transactions!$AK:$AK,$H2045,PG_Transactions!$E:$E,"CAPTURE",PG_Transactions!$AQ:$AQ,1)</f>
        <v>8597</v>
      </c>
      <c r="K2045">
        <f t="shared" si="99"/>
        <v>0</v>
      </c>
      <c r="L2045" t="str">
        <f t="shared" si="100"/>
        <v>Amount Match</v>
      </c>
    </row>
    <row r="2046" spans="1:12" hidden="1" x14ac:dyDescent="0.3">
      <c r="A2046" t="s">
        <v>4085</v>
      </c>
      <c r="B2046" s="1">
        <v>46272</v>
      </c>
      <c r="C2046" t="s">
        <v>4086</v>
      </c>
      <c r="D2046" t="s">
        <v>27</v>
      </c>
      <c r="E2046" t="s">
        <v>9</v>
      </c>
      <c r="F2046">
        <v>599</v>
      </c>
      <c r="G2046" t="s">
        <v>10</v>
      </c>
      <c r="H2046" t="str">
        <f t="shared" si="98"/>
        <v>ORD26002045</v>
      </c>
      <c r="I2046">
        <f>COUNTIFS(PG_Transactions!$AK:$AK,$H2046,PG_Transactions!$E:$E,"CAPTURE",PG_Transactions!$AQ:$AQ,1)</f>
        <v>1</v>
      </c>
      <c r="J2046">
        <f>SUMIFS(PG_Transactions!$G:$G,PG_Transactions!$AK:$AK,$H2046,PG_Transactions!$E:$E,"CAPTURE",PG_Transactions!$AQ:$AQ,1)</f>
        <v>599</v>
      </c>
      <c r="K2046">
        <f t="shared" si="99"/>
        <v>0</v>
      </c>
      <c r="L2046" t="str">
        <f t="shared" si="100"/>
        <v>Amount Match</v>
      </c>
    </row>
    <row r="2047" spans="1:12" hidden="1" x14ac:dyDescent="0.3">
      <c r="A2047" t="s">
        <v>4087</v>
      </c>
      <c r="B2047" s="1">
        <v>46293</v>
      </c>
      <c r="C2047" t="s">
        <v>4088</v>
      </c>
      <c r="D2047" t="s">
        <v>41</v>
      </c>
      <c r="E2047" t="s">
        <v>9</v>
      </c>
      <c r="F2047">
        <v>4999</v>
      </c>
      <c r="G2047" t="s">
        <v>10</v>
      </c>
      <c r="H2047" t="str">
        <f t="shared" si="98"/>
        <v>ORD26002046</v>
      </c>
      <c r="I2047">
        <f>COUNTIFS(PG_Transactions!$AK:$AK,$H2047,PG_Transactions!$E:$E,"CAPTURE",PG_Transactions!$AQ:$AQ,1)</f>
        <v>1</v>
      </c>
      <c r="J2047">
        <f>SUMIFS(PG_Transactions!$G:$G,PG_Transactions!$AK:$AK,$H2047,PG_Transactions!$E:$E,"CAPTURE",PG_Transactions!$AQ:$AQ,1)</f>
        <v>4999</v>
      </c>
      <c r="K2047">
        <f t="shared" si="99"/>
        <v>0</v>
      </c>
      <c r="L2047" t="str">
        <f t="shared" si="100"/>
        <v>Amount Match</v>
      </c>
    </row>
    <row r="2048" spans="1:12" hidden="1" x14ac:dyDescent="0.3">
      <c r="A2048" t="s">
        <v>4089</v>
      </c>
      <c r="B2048" s="1">
        <v>46293</v>
      </c>
      <c r="C2048" t="s">
        <v>4090</v>
      </c>
      <c r="D2048" t="s">
        <v>16</v>
      </c>
      <c r="E2048" t="s">
        <v>9</v>
      </c>
      <c r="F2048">
        <v>599</v>
      </c>
      <c r="G2048" t="s">
        <v>10</v>
      </c>
      <c r="H2048" t="str">
        <f t="shared" si="98"/>
        <v>ORD26002047</v>
      </c>
      <c r="I2048">
        <f>COUNTIFS(PG_Transactions!$AK:$AK,$H2048,PG_Transactions!$E:$E,"CAPTURE",PG_Transactions!$AQ:$AQ,1)</f>
        <v>1</v>
      </c>
      <c r="J2048">
        <f>SUMIFS(PG_Transactions!$G:$G,PG_Transactions!$AK:$AK,$H2048,PG_Transactions!$E:$E,"CAPTURE",PG_Transactions!$AQ:$AQ,1)</f>
        <v>599</v>
      </c>
      <c r="K2048">
        <f t="shared" si="99"/>
        <v>0</v>
      </c>
      <c r="L2048" t="str">
        <f t="shared" si="100"/>
        <v>Amount Match</v>
      </c>
    </row>
    <row r="2049" spans="1:12" hidden="1" x14ac:dyDescent="0.3">
      <c r="A2049" t="s">
        <v>4091</v>
      </c>
      <c r="B2049" s="1">
        <v>46274</v>
      </c>
      <c r="C2049" t="s">
        <v>4092</v>
      </c>
      <c r="D2049" t="s">
        <v>8</v>
      </c>
      <c r="E2049" t="s">
        <v>9</v>
      </c>
      <c r="F2049">
        <v>599</v>
      </c>
      <c r="G2049" t="s">
        <v>10</v>
      </c>
      <c r="H2049" t="str">
        <f t="shared" si="98"/>
        <v>ORD26002048</v>
      </c>
      <c r="I2049">
        <f>COUNTIFS(PG_Transactions!$AK:$AK,$H2049,PG_Transactions!$E:$E,"CAPTURE",PG_Transactions!$AQ:$AQ,1)</f>
        <v>1</v>
      </c>
      <c r="J2049">
        <f>SUMIFS(PG_Transactions!$G:$G,PG_Transactions!$AK:$AK,$H2049,PG_Transactions!$E:$E,"CAPTURE",PG_Transactions!$AQ:$AQ,1)</f>
        <v>599</v>
      </c>
      <c r="K2049">
        <f t="shared" si="99"/>
        <v>0</v>
      </c>
      <c r="L2049" t="str">
        <f t="shared" si="100"/>
        <v>Amount Match</v>
      </c>
    </row>
    <row r="2050" spans="1:12" hidden="1" x14ac:dyDescent="0.3">
      <c r="A2050" t="s">
        <v>4093</v>
      </c>
      <c r="B2050" s="1">
        <v>46292</v>
      </c>
      <c r="C2050" t="s">
        <v>4094</v>
      </c>
      <c r="D2050" t="s">
        <v>16</v>
      </c>
      <c r="E2050" t="s">
        <v>33</v>
      </c>
      <c r="F2050">
        <v>1798</v>
      </c>
      <c r="G2050" t="s">
        <v>10</v>
      </c>
      <c r="H2050" t="str">
        <f t="shared" si="98"/>
        <v>ORD26002049</v>
      </c>
      <c r="I2050">
        <f>COUNTIFS(PG_Transactions!$AK:$AK,$H2050,PG_Transactions!$E:$E,"CAPTURE",PG_Transactions!$AQ:$AQ,1)</f>
        <v>1</v>
      </c>
      <c r="J2050">
        <f>SUMIFS(PG_Transactions!$G:$G,PG_Transactions!$AK:$AK,$H2050,PG_Transactions!$E:$E,"CAPTURE",PG_Transactions!$AQ:$AQ,1)</f>
        <v>1798</v>
      </c>
      <c r="K2050">
        <f t="shared" si="99"/>
        <v>0</v>
      </c>
      <c r="L2050" t="str">
        <f t="shared" si="100"/>
        <v>Amount Match</v>
      </c>
    </row>
    <row r="2051" spans="1:12" hidden="1" x14ac:dyDescent="0.3">
      <c r="A2051" t="s">
        <v>4095</v>
      </c>
      <c r="B2051" s="1">
        <v>46267</v>
      </c>
      <c r="C2051" t="s">
        <v>4096</v>
      </c>
      <c r="D2051" t="s">
        <v>8</v>
      </c>
      <c r="E2051" t="s">
        <v>17</v>
      </c>
      <c r="F2051">
        <v>2798</v>
      </c>
      <c r="G2051" t="s">
        <v>10</v>
      </c>
      <c r="H2051" t="str">
        <f t="shared" ref="H2051:H2114" si="101">UPPER(SUBSTITUTE(TRIM(A2051),"-",""))</f>
        <v>ORD26002050</v>
      </c>
      <c r="I2051">
        <f>COUNTIFS(PG_Transactions!$AK:$AK,$H2051,PG_Transactions!$E:$E,"CAPTURE",PG_Transactions!$AQ:$AQ,1)</f>
        <v>1</v>
      </c>
      <c r="J2051">
        <f>SUMIFS(PG_Transactions!$G:$G,PG_Transactions!$AK:$AK,$H2051,PG_Transactions!$E:$E,"CAPTURE",PG_Transactions!$AQ:$AQ,1)</f>
        <v>2798</v>
      </c>
      <c r="K2051">
        <f t="shared" ref="K2051:K2114" si="102">ROUND(J2051-F2051,2)</f>
        <v>0</v>
      </c>
      <c r="L2051" t="str">
        <f t="shared" ref="L2051:L2114" si="103">IF(I2051=0,"No Capture",IF(I2051&gt;1,"Multiple Capture Rows - Review",IF(ABS(K2051)&lt;0.01,"Amount Match",IF(K2051&lt;0,"Captured Less Than Order","Captured More Than Order"))))</f>
        <v>Amount Match</v>
      </c>
    </row>
    <row r="2052" spans="1:12" hidden="1" x14ac:dyDescent="0.3">
      <c r="A2052" t="s">
        <v>4097</v>
      </c>
      <c r="B2052" s="1">
        <v>46268</v>
      </c>
      <c r="C2052" t="s">
        <v>4098</v>
      </c>
      <c r="D2052" t="s">
        <v>51</v>
      </c>
      <c r="E2052" t="s">
        <v>17</v>
      </c>
      <c r="F2052">
        <v>1799</v>
      </c>
      <c r="G2052" t="s">
        <v>105</v>
      </c>
      <c r="H2052" t="str">
        <f t="shared" si="101"/>
        <v>ORD26002051</v>
      </c>
      <c r="I2052">
        <f>COUNTIFS(PG_Transactions!$AK:$AK,$H2052,PG_Transactions!$E:$E,"CAPTURE",PG_Transactions!$AQ:$AQ,1)</f>
        <v>0</v>
      </c>
      <c r="J2052">
        <f>SUMIFS(PG_Transactions!$G:$G,PG_Transactions!$AK:$AK,$H2052,PG_Transactions!$E:$E,"CAPTURE",PG_Transactions!$AQ:$AQ,1)</f>
        <v>0</v>
      </c>
      <c r="K2052">
        <f t="shared" si="102"/>
        <v>-1799</v>
      </c>
      <c r="L2052" t="str">
        <f t="shared" si="103"/>
        <v>No Capture</v>
      </c>
    </row>
    <row r="2053" spans="1:12" hidden="1" x14ac:dyDescent="0.3">
      <c r="A2053" t="s">
        <v>4099</v>
      </c>
      <c r="B2053" s="1">
        <v>46290</v>
      </c>
      <c r="C2053" t="s">
        <v>4100</v>
      </c>
      <c r="D2053" t="s">
        <v>41</v>
      </c>
      <c r="E2053" t="s">
        <v>17</v>
      </c>
      <c r="F2053">
        <v>349</v>
      </c>
      <c r="G2053" t="s">
        <v>70</v>
      </c>
      <c r="H2053" t="str">
        <f t="shared" si="101"/>
        <v>ORD26002052</v>
      </c>
      <c r="I2053">
        <f>COUNTIFS(PG_Transactions!$AK:$AK,$H2053,PG_Transactions!$E:$E,"CAPTURE",PG_Transactions!$AQ:$AQ,1)</f>
        <v>0</v>
      </c>
      <c r="J2053">
        <f>SUMIFS(PG_Transactions!$G:$G,PG_Transactions!$AK:$AK,$H2053,PG_Transactions!$E:$E,"CAPTURE",PG_Transactions!$AQ:$AQ,1)</f>
        <v>0</v>
      </c>
      <c r="K2053">
        <f t="shared" si="102"/>
        <v>-349</v>
      </c>
      <c r="L2053" t="str">
        <f t="shared" si="103"/>
        <v>No Capture</v>
      </c>
    </row>
    <row r="2054" spans="1:12" hidden="1" x14ac:dyDescent="0.3">
      <c r="A2054" t="s">
        <v>4101</v>
      </c>
      <c r="B2054" s="1">
        <v>46279</v>
      </c>
      <c r="C2054" t="s">
        <v>4102</v>
      </c>
      <c r="D2054" t="s">
        <v>24</v>
      </c>
      <c r="E2054" t="s">
        <v>17</v>
      </c>
      <c r="F2054">
        <v>599</v>
      </c>
      <c r="G2054" t="s">
        <v>56</v>
      </c>
      <c r="H2054" t="str">
        <f t="shared" si="101"/>
        <v>ORD26002053</v>
      </c>
      <c r="I2054">
        <f>COUNTIFS(PG_Transactions!$AK:$AK,$H2054,PG_Transactions!$E:$E,"CAPTURE",PG_Transactions!$AQ:$AQ,1)</f>
        <v>1</v>
      </c>
      <c r="J2054">
        <f>SUMIFS(PG_Transactions!$G:$G,PG_Transactions!$AK:$AK,$H2054,PG_Transactions!$E:$E,"CAPTURE",PG_Transactions!$AQ:$AQ,1)</f>
        <v>599</v>
      </c>
      <c r="K2054">
        <f t="shared" si="102"/>
        <v>0</v>
      </c>
      <c r="L2054" t="str">
        <f t="shared" si="103"/>
        <v>Amount Match</v>
      </c>
    </row>
    <row r="2055" spans="1:12" hidden="1" x14ac:dyDescent="0.3">
      <c r="A2055" t="s">
        <v>4103</v>
      </c>
      <c r="B2055" s="1">
        <v>46274</v>
      </c>
      <c r="C2055" t="s">
        <v>4104</v>
      </c>
      <c r="D2055" t="s">
        <v>16</v>
      </c>
      <c r="E2055" t="s">
        <v>9</v>
      </c>
      <c r="F2055">
        <v>1848</v>
      </c>
      <c r="G2055" t="s">
        <v>10</v>
      </c>
      <c r="H2055" t="str">
        <f t="shared" si="101"/>
        <v>ORD26002054</v>
      </c>
      <c r="I2055">
        <f>COUNTIFS(PG_Transactions!$AK:$AK,$H2055,PG_Transactions!$E:$E,"CAPTURE",PG_Transactions!$AQ:$AQ,1)</f>
        <v>1</v>
      </c>
      <c r="J2055">
        <f>SUMIFS(PG_Transactions!$G:$G,PG_Transactions!$AK:$AK,$H2055,PG_Transactions!$E:$E,"CAPTURE",PG_Transactions!$AQ:$AQ,1)</f>
        <v>1848</v>
      </c>
      <c r="K2055">
        <f t="shared" si="102"/>
        <v>0</v>
      </c>
      <c r="L2055" t="str">
        <f t="shared" si="103"/>
        <v>Amount Match</v>
      </c>
    </row>
    <row r="2056" spans="1:12" hidden="1" x14ac:dyDescent="0.3">
      <c r="A2056" t="s">
        <v>4105</v>
      </c>
      <c r="B2056" s="1">
        <v>46293</v>
      </c>
      <c r="C2056" t="s">
        <v>4106</v>
      </c>
      <c r="D2056" t="s">
        <v>16</v>
      </c>
      <c r="E2056" t="s">
        <v>9</v>
      </c>
      <c r="F2056">
        <v>999</v>
      </c>
      <c r="G2056" t="s">
        <v>10</v>
      </c>
      <c r="H2056" t="str">
        <f t="shared" si="101"/>
        <v>ORD26002055</v>
      </c>
      <c r="I2056">
        <f>COUNTIFS(PG_Transactions!$AK:$AK,$H2056,PG_Transactions!$E:$E,"CAPTURE",PG_Transactions!$AQ:$AQ,1)</f>
        <v>1</v>
      </c>
      <c r="J2056">
        <f>SUMIFS(PG_Transactions!$G:$G,PG_Transactions!$AK:$AK,$H2056,PG_Transactions!$E:$E,"CAPTURE",PG_Transactions!$AQ:$AQ,1)</f>
        <v>999</v>
      </c>
      <c r="K2056">
        <f t="shared" si="102"/>
        <v>0</v>
      </c>
      <c r="L2056" t="str">
        <f t="shared" si="103"/>
        <v>Amount Match</v>
      </c>
    </row>
    <row r="2057" spans="1:12" hidden="1" x14ac:dyDescent="0.3">
      <c r="A2057" t="s">
        <v>4107</v>
      </c>
      <c r="B2057" s="1">
        <v>46293</v>
      </c>
      <c r="C2057" t="s">
        <v>4108</v>
      </c>
      <c r="D2057" t="s">
        <v>24</v>
      </c>
      <c r="E2057" t="s">
        <v>17</v>
      </c>
      <c r="F2057">
        <v>4897</v>
      </c>
      <c r="G2057" t="s">
        <v>10</v>
      </c>
      <c r="H2057" t="str">
        <f t="shared" si="101"/>
        <v>ORD26002056</v>
      </c>
      <c r="I2057">
        <f>COUNTIFS(PG_Transactions!$AK:$AK,$H2057,PG_Transactions!$E:$E,"CAPTURE",PG_Transactions!$AQ:$AQ,1)</f>
        <v>1</v>
      </c>
      <c r="J2057">
        <f>SUMIFS(PG_Transactions!$G:$G,PG_Transactions!$AK:$AK,$H2057,PG_Transactions!$E:$E,"CAPTURE",PG_Transactions!$AQ:$AQ,1)</f>
        <v>4897</v>
      </c>
      <c r="K2057">
        <f t="shared" si="102"/>
        <v>0</v>
      </c>
      <c r="L2057" t="str">
        <f t="shared" si="103"/>
        <v>Amount Match</v>
      </c>
    </row>
    <row r="2058" spans="1:12" hidden="1" x14ac:dyDescent="0.3">
      <c r="A2058" t="s">
        <v>4109</v>
      </c>
      <c r="B2058" s="1">
        <v>46266</v>
      </c>
      <c r="C2058" t="s">
        <v>4110</v>
      </c>
      <c r="D2058" t="s">
        <v>13</v>
      </c>
      <c r="E2058" t="s">
        <v>9</v>
      </c>
      <c r="F2058">
        <v>3499</v>
      </c>
      <c r="G2058" t="s">
        <v>10</v>
      </c>
      <c r="H2058" t="str">
        <f t="shared" si="101"/>
        <v>ORD26002057</v>
      </c>
      <c r="I2058">
        <f>COUNTIFS(PG_Transactions!$AK:$AK,$H2058,PG_Transactions!$E:$E,"CAPTURE",PG_Transactions!$AQ:$AQ,1)</f>
        <v>1</v>
      </c>
      <c r="J2058">
        <f>SUMIFS(PG_Transactions!$G:$G,PG_Transactions!$AK:$AK,$H2058,PG_Transactions!$E:$E,"CAPTURE",PG_Transactions!$AQ:$AQ,1)</f>
        <v>3499</v>
      </c>
      <c r="K2058">
        <f t="shared" si="102"/>
        <v>0</v>
      </c>
      <c r="L2058" t="str">
        <f t="shared" si="103"/>
        <v>Amount Match</v>
      </c>
    </row>
    <row r="2059" spans="1:12" hidden="1" x14ac:dyDescent="0.3">
      <c r="A2059" t="s">
        <v>4111</v>
      </c>
      <c r="B2059" s="1">
        <v>46271</v>
      </c>
      <c r="C2059" t="s">
        <v>4112</v>
      </c>
      <c r="D2059" t="s">
        <v>65</v>
      </c>
      <c r="E2059" t="s">
        <v>9</v>
      </c>
      <c r="F2059">
        <v>798</v>
      </c>
      <c r="G2059" t="s">
        <v>10</v>
      </c>
      <c r="H2059" t="str">
        <f t="shared" si="101"/>
        <v>ORD26002058</v>
      </c>
      <c r="I2059">
        <f>COUNTIFS(PG_Transactions!$AK:$AK,$H2059,PG_Transactions!$E:$E,"CAPTURE",PG_Transactions!$AQ:$AQ,1)</f>
        <v>1</v>
      </c>
      <c r="J2059">
        <f>SUMIFS(PG_Transactions!$G:$G,PG_Transactions!$AK:$AK,$H2059,PG_Transactions!$E:$E,"CAPTURE",PG_Transactions!$AQ:$AQ,1)</f>
        <v>798</v>
      </c>
      <c r="K2059">
        <f t="shared" si="102"/>
        <v>0</v>
      </c>
      <c r="L2059" t="str">
        <f t="shared" si="103"/>
        <v>Amount Match</v>
      </c>
    </row>
    <row r="2060" spans="1:12" hidden="1" x14ac:dyDescent="0.3">
      <c r="A2060" t="s">
        <v>4113</v>
      </c>
      <c r="B2060" s="1">
        <v>46267</v>
      </c>
      <c r="C2060" t="s">
        <v>4114</v>
      </c>
      <c r="D2060" t="s">
        <v>27</v>
      </c>
      <c r="E2060" t="s">
        <v>17</v>
      </c>
      <c r="F2060">
        <v>5598</v>
      </c>
      <c r="G2060" t="s">
        <v>10</v>
      </c>
      <c r="H2060" t="str">
        <f t="shared" si="101"/>
        <v>ORD26002059</v>
      </c>
      <c r="I2060">
        <f>COUNTIFS(PG_Transactions!$AK:$AK,$H2060,PG_Transactions!$E:$E,"CAPTURE",PG_Transactions!$AQ:$AQ,1)</f>
        <v>1</v>
      </c>
      <c r="J2060">
        <f>SUMIFS(PG_Transactions!$G:$G,PG_Transactions!$AK:$AK,$H2060,PG_Transactions!$E:$E,"CAPTURE",PG_Transactions!$AQ:$AQ,1)</f>
        <v>5598</v>
      </c>
      <c r="K2060">
        <f t="shared" si="102"/>
        <v>0</v>
      </c>
      <c r="L2060" t="str">
        <f t="shared" si="103"/>
        <v>Amount Match</v>
      </c>
    </row>
    <row r="2061" spans="1:12" hidden="1" x14ac:dyDescent="0.3">
      <c r="A2061" t="s">
        <v>4115</v>
      </c>
      <c r="B2061" s="1">
        <v>46279</v>
      </c>
      <c r="C2061" t="s">
        <v>4116</v>
      </c>
      <c r="D2061" t="s">
        <v>51</v>
      </c>
      <c r="E2061" t="s">
        <v>44</v>
      </c>
      <c r="F2061">
        <v>1299</v>
      </c>
      <c r="G2061" t="s">
        <v>10</v>
      </c>
      <c r="H2061" t="str">
        <f t="shared" si="101"/>
        <v>ORD26002060</v>
      </c>
      <c r="I2061">
        <f>COUNTIFS(PG_Transactions!$AK:$AK,$H2061,PG_Transactions!$E:$E,"CAPTURE",PG_Transactions!$AQ:$AQ,1)</f>
        <v>1</v>
      </c>
      <c r="J2061">
        <f>SUMIFS(PG_Transactions!$G:$G,PG_Transactions!$AK:$AK,$H2061,PG_Transactions!$E:$E,"CAPTURE",PG_Transactions!$AQ:$AQ,1)</f>
        <v>1299</v>
      </c>
      <c r="K2061">
        <f t="shared" si="102"/>
        <v>0</v>
      </c>
      <c r="L2061" t="str">
        <f t="shared" si="103"/>
        <v>Amount Match</v>
      </c>
    </row>
    <row r="2062" spans="1:12" hidden="1" x14ac:dyDescent="0.3">
      <c r="A2062" t="s">
        <v>4117</v>
      </c>
      <c r="B2062" s="1">
        <v>46277</v>
      </c>
      <c r="C2062" t="s">
        <v>4118</v>
      </c>
      <c r="D2062" t="s">
        <v>16</v>
      </c>
      <c r="E2062" t="s">
        <v>9</v>
      </c>
      <c r="F2062">
        <v>4999</v>
      </c>
      <c r="G2062" t="s">
        <v>10</v>
      </c>
      <c r="H2062" t="str">
        <f t="shared" si="101"/>
        <v>ORD26002061</v>
      </c>
      <c r="I2062">
        <f>COUNTIFS(PG_Transactions!$AK:$AK,$H2062,PG_Transactions!$E:$E,"CAPTURE",PG_Transactions!$AQ:$AQ,1)</f>
        <v>1</v>
      </c>
      <c r="J2062">
        <f>SUMIFS(PG_Transactions!$G:$G,PG_Transactions!$AK:$AK,$H2062,PG_Transactions!$E:$E,"CAPTURE",PG_Transactions!$AQ:$AQ,1)</f>
        <v>4999</v>
      </c>
      <c r="K2062">
        <f t="shared" si="102"/>
        <v>0</v>
      </c>
      <c r="L2062" t="str">
        <f t="shared" si="103"/>
        <v>Amount Match</v>
      </c>
    </row>
    <row r="2063" spans="1:12" hidden="1" x14ac:dyDescent="0.3">
      <c r="A2063" t="s">
        <v>4119</v>
      </c>
      <c r="B2063" s="1">
        <v>46286</v>
      </c>
      <c r="C2063" t="s">
        <v>4120</v>
      </c>
      <c r="D2063" t="s">
        <v>41</v>
      </c>
      <c r="E2063" t="s">
        <v>9</v>
      </c>
      <c r="F2063">
        <v>7999</v>
      </c>
      <c r="G2063" t="s">
        <v>10</v>
      </c>
      <c r="H2063" t="str">
        <f t="shared" si="101"/>
        <v>ORD26002062</v>
      </c>
      <c r="I2063">
        <f>COUNTIFS(PG_Transactions!$AK:$AK,$H2063,PG_Transactions!$E:$E,"CAPTURE",PG_Transactions!$AQ:$AQ,1)</f>
        <v>1</v>
      </c>
      <c r="J2063">
        <f>SUMIFS(PG_Transactions!$G:$G,PG_Transactions!$AK:$AK,$H2063,PG_Transactions!$E:$E,"CAPTURE",PG_Transactions!$AQ:$AQ,1)</f>
        <v>7999</v>
      </c>
      <c r="K2063">
        <f t="shared" si="102"/>
        <v>0</v>
      </c>
      <c r="L2063" t="str">
        <f t="shared" si="103"/>
        <v>Amount Match</v>
      </c>
    </row>
    <row r="2064" spans="1:12" hidden="1" x14ac:dyDescent="0.3">
      <c r="A2064" t="s">
        <v>4121</v>
      </c>
      <c r="B2064" s="1">
        <v>46266</v>
      </c>
      <c r="C2064" t="s">
        <v>4122</v>
      </c>
      <c r="D2064" t="s">
        <v>38</v>
      </c>
      <c r="E2064" t="s">
        <v>44</v>
      </c>
      <c r="F2064">
        <v>3798</v>
      </c>
      <c r="G2064" t="s">
        <v>10</v>
      </c>
      <c r="H2064" t="str">
        <f t="shared" si="101"/>
        <v>ORD26002063</v>
      </c>
      <c r="I2064">
        <f>COUNTIFS(PG_Transactions!$AK:$AK,$H2064,PG_Transactions!$E:$E,"CAPTURE",PG_Transactions!$AQ:$AQ,1)</f>
        <v>1</v>
      </c>
      <c r="J2064">
        <f>SUMIFS(PG_Transactions!$G:$G,PG_Transactions!$AK:$AK,$H2064,PG_Transactions!$E:$E,"CAPTURE",PG_Transactions!$AQ:$AQ,1)</f>
        <v>3798</v>
      </c>
      <c r="K2064">
        <f t="shared" si="102"/>
        <v>0</v>
      </c>
      <c r="L2064" t="str">
        <f t="shared" si="103"/>
        <v>Amount Match</v>
      </c>
    </row>
    <row r="2065" spans="1:12" hidden="1" x14ac:dyDescent="0.3">
      <c r="A2065" t="s">
        <v>4123</v>
      </c>
      <c r="B2065" s="1">
        <v>46278</v>
      </c>
      <c r="C2065" t="s">
        <v>4124</v>
      </c>
      <c r="D2065" t="s">
        <v>13</v>
      </c>
      <c r="E2065" t="s">
        <v>9</v>
      </c>
      <c r="F2065" s="2">
        <v>5298</v>
      </c>
      <c r="G2065" t="s">
        <v>10</v>
      </c>
      <c r="H2065" t="str">
        <f t="shared" si="101"/>
        <v>ORD26002064</v>
      </c>
      <c r="I2065">
        <f>COUNTIFS(PG_Transactions!$AK:$AK,$H2065,PG_Transactions!$E:$E,"CAPTURE",PG_Transactions!$AQ:$AQ,1)</f>
        <v>1</v>
      </c>
      <c r="J2065">
        <f>SUMIFS(PG_Transactions!$G:$G,PG_Transactions!$AK:$AK,$H2065,PG_Transactions!$E:$E,"CAPTURE",PG_Transactions!$AQ:$AQ,1)</f>
        <v>5298</v>
      </c>
      <c r="K2065">
        <f t="shared" si="102"/>
        <v>0</v>
      </c>
      <c r="L2065" t="str">
        <f t="shared" si="103"/>
        <v>Amount Match</v>
      </c>
    </row>
    <row r="2066" spans="1:12" hidden="1" x14ac:dyDescent="0.3">
      <c r="A2066" t="s">
        <v>4125</v>
      </c>
      <c r="B2066" s="1">
        <v>46268</v>
      </c>
      <c r="C2066" t="s">
        <v>4126</v>
      </c>
      <c r="D2066" t="s">
        <v>38</v>
      </c>
      <c r="E2066" t="s">
        <v>9</v>
      </c>
      <c r="F2066">
        <v>698</v>
      </c>
      <c r="G2066" t="s">
        <v>56</v>
      </c>
      <c r="H2066" t="str">
        <f t="shared" si="101"/>
        <v>ORD26002065</v>
      </c>
      <c r="I2066">
        <f>COUNTIFS(PG_Transactions!$AK:$AK,$H2066,PG_Transactions!$E:$E,"CAPTURE",PG_Transactions!$AQ:$AQ,1)</f>
        <v>1</v>
      </c>
      <c r="J2066">
        <f>SUMIFS(PG_Transactions!$G:$G,PG_Transactions!$AK:$AK,$H2066,PG_Transactions!$E:$E,"CAPTURE",PG_Transactions!$AQ:$AQ,1)</f>
        <v>698</v>
      </c>
      <c r="K2066">
        <f t="shared" si="102"/>
        <v>0</v>
      </c>
      <c r="L2066" t="str">
        <f t="shared" si="103"/>
        <v>Amount Match</v>
      </c>
    </row>
    <row r="2067" spans="1:12" hidden="1" x14ac:dyDescent="0.3">
      <c r="A2067" t="s">
        <v>4127</v>
      </c>
      <c r="B2067" s="1">
        <v>46280</v>
      </c>
      <c r="C2067" t="s">
        <v>4128</v>
      </c>
      <c r="D2067" t="s">
        <v>24</v>
      </c>
      <c r="E2067" t="s">
        <v>17</v>
      </c>
      <c r="F2067">
        <v>7999</v>
      </c>
      <c r="G2067" t="s">
        <v>10</v>
      </c>
      <c r="H2067" t="str">
        <f t="shared" si="101"/>
        <v>ORD26002066</v>
      </c>
      <c r="I2067">
        <f>COUNTIFS(PG_Transactions!$AK:$AK,$H2067,PG_Transactions!$E:$E,"CAPTURE",PG_Transactions!$AQ:$AQ,1)</f>
        <v>1</v>
      </c>
      <c r="J2067">
        <f>SUMIFS(PG_Transactions!$G:$G,PG_Transactions!$AK:$AK,$H2067,PG_Transactions!$E:$E,"CAPTURE",PG_Transactions!$AQ:$AQ,1)</f>
        <v>7999</v>
      </c>
      <c r="K2067">
        <f t="shared" si="102"/>
        <v>0</v>
      </c>
      <c r="L2067" t="str">
        <f t="shared" si="103"/>
        <v>Amount Match</v>
      </c>
    </row>
    <row r="2068" spans="1:12" hidden="1" x14ac:dyDescent="0.3">
      <c r="A2068" t="s">
        <v>4129</v>
      </c>
      <c r="B2068" s="1">
        <v>46281</v>
      </c>
      <c r="C2068" t="s">
        <v>4130</v>
      </c>
      <c r="D2068" t="s">
        <v>8</v>
      </c>
      <c r="E2068" t="s">
        <v>9</v>
      </c>
      <c r="F2068">
        <v>499</v>
      </c>
      <c r="G2068" t="s">
        <v>10</v>
      </c>
      <c r="H2068" t="str">
        <f t="shared" si="101"/>
        <v>ORD26002067</v>
      </c>
      <c r="I2068">
        <f>COUNTIFS(PG_Transactions!$AK:$AK,$H2068,PG_Transactions!$E:$E,"CAPTURE",PG_Transactions!$AQ:$AQ,1)</f>
        <v>1</v>
      </c>
      <c r="J2068">
        <f>SUMIFS(PG_Transactions!$G:$G,PG_Transactions!$AK:$AK,$H2068,PG_Transactions!$E:$E,"CAPTURE",PG_Transactions!$AQ:$AQ,1)</f>
        <v>499</v>
      </c>
      <c r="K2068">
        <f t="shared" si="102"/>
        <v>0</v>
      </c>
      <c r="L2068" t="str">
        <f t="shared" si="103"/>
        <v>Amount Match</v>
      </c>
    </row>
    <row r="2069" spans="1:12" hidden="1" x14ac:dyDescent="0.3">
      <c r="A2069" t="s">
        <v>4131</v>
      </c>
      <c r="B2069" s="1">
        <v>46281</v>
      </c>
      <c r="C2069" t="s">
        <v>4132</v>
      </c>
      <c r="D2069" t="s">
        <v>38</v>
      </c>
      <c r="E2069" t="s">
        <v>9</v>
      </c>
      <c r="F2069">
        <v>11498</v>
      </c>
      <c r="G2069" t="s">
        <v>10</v>
      </c>
      <c r="H2069" t="str">
        <f t="shared" si="101"/>
        <v>ORD26002068</v>
      </c>
      <c r="I2069">
        <f>COUNTIFS(PG_Transactions!$AK:$AK,$H2069,PG_Transactions!$E:$E,"CAPTURE",PG_Transactions!$AQ:$AQ,1)</f>
        <v>1</v>
      </c>
      <c r="J2069">
        <f>SUMIFS(PG_Transactions!$G:$G,PG_Transactions!$AK:$AK,$H2069,PG_Transactions!$E:$E,"CAPTURE",PG_Transactions!$AQ:$AQ,1)</f>
        <v>11498</v>
      </c>
      <c r="K2069">
        <f t="shared" si="102"/>
        <v>0</v>
      </c>
      <c r="L2069" t="str">
        <f t="shared" si="103"/>
        <v>Amount Match</v>
      </c>
    </row>
    <row r="2070" spans="1:12" hidden="1" x14ac:dyDescent="0.3">
      <c r="A2070" t="s">
        <v>4133</v>
      </c>
      <c r="B2070" s="1">
        <v>46270</v>
      </c>
      <c r="C2070" t="s">
        <v>4134</v>
      </c>
      <c r="D2070" t="s">
        <v>32</v>
      </c>
      <c r="E2070" t="s">
        <v>17</v>
      </c>
      <c r="F2070">
        <v>599</v>
      </c>
      <c r="G2070" t="s">
        <v>10</v>
      </c>
      <c r="H2070" t="str">
        <f t="shared" si="101"/>
        <v>ORD26002069</v>
      </c>
      <c r="I2070">
        <f>COUNTIFS(PG_Transactions!$AK:$AK,$H2070,PG_Transactions!$E:$E,"CAPTURE",PG_Transactions!$AQ:$AQ,1)</f>
        <v>1</v>
      </c>
      <c r="J2070">
        <f>SUMIFS(PG_Transactions!$G:$G,PG_Transactions!$AK:$AK,$H2070,PG_Transactions!$E:$E,"CAPTURE",PG_Transactions!$AQ:$AQ,1)</f>
        <v>599</v>
      </c>
      <c r="K2070">
        <f t="shared" si="102"/>
        <v>0</v>
      </c>
      <c r="L2070" t="str">
        <f t="shared" si="103"/>
        <v>Amount Match</v>
      </c>
    </row>
    <row r="2071" spans="1:12" hidden="1" x14ac:dyDescent="0.3">
      <c r="A2071" t="s">
        <v>4135</v>
      </c>
      <c r="B2071" s="1">
        <v>46294</v>
      </c>
      <c r="C2071" t="s">
        <v>4136</v>
      </c>
      <c r="D2071" t="s">
        <v>32</v>
      </c>
      <c r="E2071" t="s">
        <v>9</v>
      </c>
      <c r="F2071">
        <v>948</v>
      </c>
      <c r="G2071" t="s">
        <v>10</v>
      </c>
      <c r="H2071" t="str">
        <f t="shared" si="101"/>
        <v>ORD26002070</v>
      </c>
      <c r="I2071">
        <f>COUNTIFS(PG_Transactions!$AK:$AK,$H2071,PG_Transactions!$E:$E,"CAPTURE",PG_Transactions!$AQ:$AQ,1)</f>
        <v>1</v>
      </c>
      <c r="J2071">
        <f>SUMIFS(PG_Transactions!$G:$G,PG_Transactions!$AK:$AK,$H2071,PG_Transactions!$E:$E,"CAPTURE",PG_Transactions!$AQ:$AQ,1)</f>
        <v>948</v>
      </c>
      <c r="K2071">
        <f t="shared" si="102"/>
        <v>0</v>
      </c>
      <c r="L2071" t="str">
        <f t="shared" si="103"/>
        <v>Amount Match</v>
      </c>
    </row>
    <row r="2072" spans="1:12" hidden="1" x14ac:dyDescent="0.3">
      <c r="A2072" t="s">
        <v>4137</v>
      </c>
      <c r="B2072" s="1">
        <v>46276</v>
      </c>
      <c r="C2072" t="s">
        <v>4138</v>
      </c>
      <c r="D2072" t="s">
        <v>51</v>
      </c>
      <c r="E2072" t="s">
        <v>17</v>
      </c>
      <c r="F2072">
        <v>6997</v>
      </c>
      <c r="G2072" t="s">
        <v>10</v>
      </c>
      <c r="H2072" t="str">
        <f t="shared" si="101"/>
        <v>ORD26002071</v>
      </c>
      <c r="I2072">
        <f>COUNTIFS(PG_Transactions!$AK:$AK,$H2072,PG_Transactions!$E:$E,"CAPTURE",PG_Transactions!$AQ:$AQ,1)</f>
        <v>1</v>
      </c>
      <c r="J2072">
        <f>SUMIFS(PG_Transactions!$G:$G,PG_Transactions!$AK:$AK,$H2072,PG_Transactions!$E:$E,"CAPTURE",PG_Transactions!$AQ:$AQ,1)</f>
        <v>6997</v>
      </c>
      <c r="K2072">
        <f t="shared" si="102"/>
        <v>0</v>
      </c>
      <c r="L2072" t="str">
        <f t="shared" si="103"/>
        <v>Amount Match</v>
      </c>
    </row>
    <row r="2073" spans="1:12" hidden="1" x14ac:dyDescent="0.3">
      <c r="A2073" t="s">
        <v>4139</v>
      </c>
      <c r="B2073" s="1">
        <v>46276</v>
      </c>
      <c r="C2073" t="s">
        <v>4140</v>
      </c>
      <c r="D2073" t="s">
        <v>16</v>
      </c>
      <c r="E2073" t="s">
        <v>17</v>
      </c>
      <c r="F2073">
        <v>3998</v>
      </c>
      <c r="G2073" t="s">
        <v>10</v>
      </c>
      <c r="H2073" t="str">
        <f t="shared" si="101"/>
        <v>ORD26002072</v>
      </c>
      <c r="I2073">
        <f>COUNTIFS(PG_Transactions!$AK:$AK,$H2073,PG_Transactions!$E:$E,"CAPTURE",PG_Transactions!$AQ:$AQ,1)</f>
        <v>1</v>
      </c>
      <c r="J2073">
        <f>SUMIFS(PG_Transactions!$G:$G,PG_Transactions!$AK:$AK,$H2073,PG_Transactions!$E:$E,"CAPTURE",PG_Transactions!$AQ:$AQ,1)</f>
        <v>3998</v>
      </c>
      <c r="K2073">
        <f t="shared" si="102"/>
        <v>0</v>
      </c>
      <c r="L2073" t="str">
        <f t="shared" si="103"/>
        <v>Amount Match</v>
      </c>
    </row>
    <row r="2074" spans="1:12" hidden="1" x14ac:dyDescent="0.3">
      <c r="A2074" t="s">
        <v>4141</v>
      </c>
      <c r="B2074" s="1">
        <v>46286</v>
      </c>
      <c r="C2074" t="s">
        <v>4142</v>
      </c>
      <c r="D2074" t="s">
        <v>65</v>
      </c>
      <c r="E2074" t="s">
        <v>9</v>
      </c>
      <c r="F2074">
        <v>4999</v>
      </c>
      <c r="G2074" t="s">
        <v>10</v>
      </c>
      <c r="H2074" t="str">
        <f t="shared" si="101"/>
        <v>ORD26002073</v>
      </c>
      <c r="I2074">
        <f>COUNTIFS(PG_Transactions!$AK:$AK,$H2074,PG_Transactions!$E:$E,"CAPTURE",PG_Transactions!$AQ:$AQ,1)</f>
        <v>1</v>
      </c>
      <c r="J2074">
        <f>SUMIFS(PG_Transactions!$G:$G,PG_Transactions!$AK:$AK,$H2074,PG_Transactions!$E:$E,"CAPTURE",PG_Transactions!$AQ:$AQ,1)</f>
        <v>4999</v>
      </c>
      <c r="K2074">
        <f t="shared" si="102"/>
        <v>0</v>
      </c>
      <c r="L2074" t="str">
        <f t="shared" si="103"/>
        <v>Amount Match</v>
      </c>
    </row>
    <row r="2075" spans="1:12" hidden="1" x14ac:dyDescent="0.3">
      <c r="A2075" t="s">
        <v>4143</v>
      </c>
      <c r="B2075" s="1">
        <v>46292</v>
      </c>
      <c r="C2075" t="s">
        <v>4144</v>
      </c>
      <c r="D2075" t="s">
        <v>24</v>
      </c>
      <c r="E2075" t="s">
        <v>9</v>
      </c>
      <c r="F2075">
        <v>499</v>
      </c>
      <c r="G2075" t="s">
        <v>10</v>
      </c>
      <c r="H2075" t="str">
        <f t="shared" si="101"/>
        <v>ORD26002074</v>
      </c>
      <c r="I2075">
        <f>COUNTIFS(PG_Transactions!$AK:$AK,$H2075,PG_Transactions!$E:$E,"CAPTURE",PG_Transactions!$AQ:$AQ,1)</f>
        <v>1</v>
      </c>
      <c r="J2075">
        <f>SUMIFS(PG_Transactions!$G:$G,PG_Transactions!$AK:$AK,$H2075,PG_Transactions!$E:$E,"CAPTURE",PG_Transactions!$AQ:$AQ,1)</f>
        <v>499</v>
      </c>
      <c r="K2075">
        <f t="shared" si="102"/>
        <v>0</v>
      </c>
      <c r="L2075" t="str">
        <f t="shared" si="103"/>
        <v>Amount Match</v>
      </c>
    </row>
    <row r="2076" spans="1:12" hidden="1" x14ac:dyDescent="0.3">
      <c r="A2076" t="s">
        <v>4145</v>
      </c>
      <c r="B2076" s="1">
        <v>46293</v>
      </c>
      <c r="C2076" t="s">
        <v>4146</v>
      </c>
      <c r="D2076" t="s">
        <v>16</v>
      </c>
      <c r="E2076" t="s">
        <v>33</v>
      </c>
      <c r="F2076">
        <v>599</v>
      </c>
      <c r="G2076" t="s">
        <v>10</v>
      </c>
      <c r="H2076" t="str">
        <f t="shared" si="101"/>
        <v>ORD26002075</v>
      </c>
      <c r="I2076">
        <f>COUNTIFS(PG_Transactions!$AK:$AK,$H2076,PG_Transactions!$E:$E,"CAPTURE",PG_Transactions!$AQ:$AQ,1)</f>
        <v>1</v>
      </c>
      <c r="J2076">
        <f>SUMIFS(PG_Transactions!$G:$G,PG_Transactions!$AK:$AK,$H2076,PG_Transactions!$E:$E,"CAPTURE",PG_Transactions!$AQ:$AQ,1)</f>
        <v>599</v>
      </c>
      <c r="K2076">
        <f t="shared" si="102"/>
        <v>0</v>
      </c>
      <c r="L2076" t="str">
        <f t="shared" si="103"/>
        <v>Amount Match</v>
      </c>
    </row>
    <row r="2077" spans="1:12" hidden="1" x14ac:dyDescent="0.3">
      <c r="A2077" t="s">
        <v>4147</v>
      </c>
      <c r="B2077" s="1">
        <v>46280</v>
      </c>
      <c r="C2077" t="s">
        <v>4148</v>
      </c>
      <c r="D2077" t="s">
        <v>32</v>
      </c>
      <c r="E2077" t="s">
        <v>9</v>
      </c>
      <c r="F2077">
        <v>1499</v>
      </c>
      <c r="G2077" t="s">
        <v>10</v>
      </c>
      <c r="H2077" t="str">
        <f t="shared" si="101"/>
        <v>ORD26002076</v>
      </c>
      <c r="I2077">
        <f>COUNTIFS(PG_Transactions!$AK:$AK,$H2077,PG_Transactions!$E:$E,"CAPTURE",PG_Transactions!$AQ:$AQ,1)</f>
        <v>1</v>
      </c>
      <c r="J2077">
        <f>SUMIFS(PG_Transactions!$G:$G,PG_Transactions!$AK:$AK,$H2077,PG_Transactions!$E:$E,"CAPTURE",PG_Transactions!$AQ:$AQ,1)</f>
        <v>1499</v>
      </c>
      <c r="K2077">
        <f t="shared" si="102"/>
        <v>0</v>
      </c>
      <c r="L2077" t="str">
        <f t="shared" si="103"/>
        <v>Amount Match</v>
      </c>
    </row>
    <row r="2078" spans="1:12" hidden="1" x14ac:dyDescent="0.3">
      <c r="A2078" t="s">
        <v>4149</v>
      </c>
      <c r="B2078" s="1">
        <v>46286</v>
      </c>
      <c r="C2078" t="s">
        <v>4150</v>
      </c>
      <c r="D2078" t="s">
        <v>24</v>
      </c>
      <c r="E2078" t="s">
        <v>9</v>
      </c>
      <c r="F2078">
        <v>1998</v>
      </c>
      <c r="G2078" t="s">
        <v>56</v>
      </c>
      <c r="H2078" t="str">
        <f t="shared" si="101"/>
        <v>ORD26002077</v>
      </c>
      <c r="I2078">
        <f>COUNTIFS(PG_Transactions!$AK:$AK,$H2078,PG_Transactions!$E:$E,"CAPTURE",PG_Transactions!$AQ:$AQ,1)</f>
        <v>1</v>
      </c>
      <c r="J2078">
        <f>SUMIFS(PG_Transactions!$G:$G,PG_Transactions!$AK:$AK,$H2078,PG_Transactions!$E:$E,"CAPTURE",PG_Transactions!$AQ:$AQ,1)</f>
        <v>1998</v>
      </c>
      <c r="K2078">
        <f t="shared" si="102"/>
        <v>0</v>
      </c>
      <c r="L2078" t="str">
        <f t="shared" si="103"/>
        <v>Amount Match</v>
      </c>
    </row>
    <row r="2079" spans="1:12" hidden="1" x14ac:dyDescent="0.3">
      <c r="A2079" t="s">
        <v>4151</v>
      </c>
      <c r="B2079" s="1">
        <v>46290</v>
      </c>
      <c r="C2079" t="s">
        <v>4152</v>
      </c>
      <c r="D2079" t="s">
        <v>32</v>
      </c>
      <c r="E2079" t="s">
        <v>33</v>
      </c>
      <c r="F2079">
        <v>4498</v>
      </c>
      <c r="G2079" t="s">
        <v>10</v>
      </c>
      <c r="H2079" t="str">
        <f t="shared" si="101"/>
        <v>ORD26002078</v>
      </c>
      <c r="I2079">
        <f>COUNTIFS(PG_Transactions!$AK:$AK,$H2079,PG_Transactions!$E:$E,"CAPTURE",PG_Transactions!$AQ:$AQ,1)</f>
        <v>1</v>
      </c>
      <c r="J2079">
        <f>SUMIFS(PG_Transactions!$G:$G,PG_Transactions!$AK:$AK,$H2079,PG_Transactions!$E:$E,"CAPTURE",PG_Transactions!$AQ:$AQ,1)</f>
        <v>4498</v>
      </c>
      <c r="K2079">
        <f t="shared" si="102"/>
        <v>0</v>
      </c>
      <c r="L2079" t="str">
        <f t="shared" si="103"/>
        <v>Amount Match</v>
      </c>
    </row>
    <row r="2080" spans="1:12" hidden="1" x14ac:dyDescent="0.3">
      <c r="A2080" t="s">
        <v>4153</v>
      </c>
      <c r="B2080" s="1">
        <v>46268</v>
      </c>
      <c r="C2080" t="s">
        <v>211</v>
      </c>
      <c r="D2080" t="s">
        <v>8</v>
      </c>
      <c r="E2080" t="s">
        <v>44</v>
      </c>
      <c r="F2080">
        <v>1299</v>
      </c>
      <c r="G2080" t="s">
        <v>10</v>
      </c>
      <c r="H2080" t="str">
        <f t="shared" si="101"/>
        <v>ORD26002079</v>
      </c>
      <c r="I2080">
        <f>COUNTIFS(PG_Transactions!$AK:$AK,$H2080,PG_Transactions!$E:$E,"CAPTURE",PG_Transactions!$AQ:$AQ,1)</f>
        <v>1</v>
      </c>
      <c r="J2080">
        <f>SUMIFS(PG_Transactions!$G:$G,PG_Transactions!$AK:$AK,$H2080,PG_Transactions!$E:$E,"CAPTURE",PG_Transactions!$AQ:$AQ,1)</f>
        <v>1299</v>
      </c>
      <c r="K2080">
        <f t="shared" si="102"/>
        <v>0</v>
      </c>
      <c r="L2080" t="str">
        <f t="shared" si="103"/>
        <v>Amount Match</v>
      </c>
    </row>
    <row r="2081" spans="1:12" hidden="1" x14ac:dyDescent="0.3">
      <c r="A2081" t="s">
        <v>4154</v>
      </c>
      <c r="B2081" s="1">
        <v>46273</v>
      </c>
      <c r="C2081" t="s">
        <v>4155</v>
      </c>
      <c r="D2081" t="s">
        <v>41</v>
      </c>
      <c r="E2081" t="s">
        <v>17</v>
      </c>
      <c r="F2081">
        <v>8348</v>
      </c>
      <c r="G2081" t="s">
        <v>10</v>
      </c>
      <c r="H2081" t="str">
        <f t="shared" si="101"/>
        <v>ORD26002080</v>
      </c>
      <c r="I2081">
        <f>COUNTIFS(PG_Transactions!$AK:$AK,$H2081,PG_Transactions!$E:$E,"CAPTURE",PG_Transactions!$AQ:$AQ,1)</f>
        <v>1</v>
      </c>
      <c r="J2081">
        <f>SUMIFS(PG_Transactions!$G:$G,PG_Transactions!$AK:$AK,$H2081,PG_Transactions!$E:$E,"CAPTURE",PG_Transactions!$AQ:$AQ,1)</f>
        <v>8348</v>
      </c>
      <c r="K2081">
        <f t="shared" si="102"/>
        <v>0</v>
      </c>
      <c r="L2081" t="str">
        <f t="shared" si="103"/>
        <v>Amount Match</v>
      </c>
    </row>
    <row r="2082" spans="1:12" hidden="1" x14ac:dyDescent="0.3">
      <c r="A2082" t="s">
        <v>4156</v>
      </c>
      <c r="B2082" s="1">
        <v>46275</v>
      </c>
      <c r="C2082" t="s">
        <v>4157</v>
      </c>
      <c r="D2082" t="s">
        <v>51</v>
      </c>
      <c r="E2082" t="s">
        <v>9</v>
      </c>
      <c r="F2082">
        <v>3098</v>
      </c>
      <c r="G2082" t="s">
        <v>56</v>
      </c>
      <c r="H2082" t="str">
        <f t="shared" si="101"/>
        <v>ORD26002081</v>
      </c>
      <c r="I2082">
        <f>COUNTIFS(PG_Transactions!$AK:$AK,$H2082,PG_Transactions!$E:$E,"CAPTURE",PG_Transactions!$AQ:$AQ,1)</f>
        <v>1</v>
      </c>
      <c r="J2082">
        <f>SUMIFS(PG_Transactions!$G:$G,PG_Transactions!$AK:$AK,$H2082,PG_Transactions!$E:$E,"CAPTURE",PG_Transactions!$AQ:$AQ,1)</f>
        <v>3098</v>
      </c>
      <c r="K2082">
        <f t="shared" si="102"/>
        <v>0</v>
      </c>
      <c r="L2082" t="str">
        <f t="shared" si="103"/>
        <v>Amount Match</v>
      </c>
    </row>
    <row r="2083" spans="1:12" hidden="1" x14ac:dyDescent="0.3">
      <c r="A2083" t="s">
        <v>4158</v>
      </c>
      <c r="B2083" s="1">
        <v>46278</v>
      </c>
      <c r="C2083" t="s">
        <v>4159</v>
      </c>
      <c r="D2083" t="s">
        <v>13</v>
      </c>
      <c r="E2083" t="s">
        <v>9</v>
      </c>
      <c r="F2083">
        <v>1098</v>
      </c>
      <c r="G2083" t="s">
        <v>10</v>
      </c>
      <c r="H2083" t="str">
        <f t="shared" si="101"/>
        <v>ORD26002082</v>
      </c>
      <c r="I2083">
        <f>COUNTIFS(PG_Transactions!$AK:$AK,$H2083,PG_Transactions!$E:$E,"CAPTURE",PG_Transactions!$AQ:$AQ,1)</f>
        <v>1</v>
      </c>
      <c r="J2083">
        <f>SUMIFS(PG_Transactions!$G:$G,PG_Transactions!$AK:$AK,$H2083,PG_Transactions!$E:$E,"CAPTURE",PG_Transactions!$AQ:$AQ,1)</f>
        <v>1098</v>
      </c>
      <c r="K2083">
        <f t="shared" si="102"/>
        <v>0</v>
      </c>
      <c r="L2083" t="str">
        <f t="shared" si="103"/>
        <v>Amount Match</v>
      </c>
    </row>
    <row r="2084" spans="1:12" hidden="1" x14ac:dyDescent="0.3">
      <c r="A2084" t="s">
        <v>4160</v>
      </c>
      <c r="B2084" s="1">
        <v>46289</v>
      </c>
      <c r="C2084" t="s">
        <v>403</v>
      </c>
      <c r="D2084" t="s">
        <v>38</v>
      </c>
      <c r="E2084" t="s">
        <v>17</v>
      </c>
      <c r="F2084">
        <v>5297</v>
      </c>
      <c r="G2084" t="s">
        <v>10</v>
      </c>
      <c r="H2084" t="str">
        <f t="shared" si="101"/>
        <v>ORD26002083</v>
      </c>
      <c r="I2084">
        <f>COUNTIFS(PG_Transactions!$AK:$AK,$H2084,PG_Transactions!$E:$E,"CAPTURE",PG_Transactions!$AQ:$AQ,1)</f>
        <v>1</v>
      </c>
      <c r="J2084">
        <f>SUMIFS(PG_Transactions!$G:$G,PG_Transactions!$AK:$AK,$H2084,PG_Transactions!$E:$E,"CAPTURE",PG_Transactions!$AQ:$AQ,1)</f>
        <v>5297</v>
      </c>
      <c r="K2084">
        <f t="shared" si="102"/>
        <v>0</v>
      </c>
      <c r="L2084" t="str">
        <f t="shared" si="103"/>
        <v>Amount Match</v>
      </c>
    </row>
    <row r="2085" spans="1:12" hidden="1" x14ac:dyDescent="0.3">
      <c r="A2085" t="s">
        <v>4161</v>
      </c>
      <c r="B2085" s="1">
        <v>46267</v>
      </c>
      <c r="C2085" t="s">
        <v>4162</v>
      </c>
      <c r="D2085" t="s">
        <v>51</v>
      </c>
      <c r="E2085" t="s">
        <v>44</v>
      </c>
      <c r="F2085">
        <v>2798</v>
      </c>
      <c r="G2085" t="s">
        <v>10</v>
      </c>
      <c r="H2085" t="str">
        <f t="shared" si="101"/>
        <v>ORD26002084</v>
      </c>
      <c r="I2085">
        <f>COUNTIFS(PG_Transactions!$AK:$AK,$H2085,PG_Transactions!$E:$E,"CAPTURE",PG_Transactions!$AQ:$AQ,1)</f>
        <v>1</v>
      </c>
      <c r="J2085">
        <f>SUMIFS(PG_Transactions!$G:$G,PG_Transactions!$AK:$AK,$H2085,PG_Transactions!$E:$E,"CAPTURE",PG_Transactions!$AQ:$AQ,1)</f>
        <v>2798</v>
      </c>
      <c r="K2085">
        <f t="shared" si="102"/>
        <v>0</v>
      </c>
      <c r="L2085" t="str">
        <f t="shared" si="103"/>
        <v>Amount Match</v>
      </c>
    </row>
    <row r="2086" spans="1:12" hidden="1" x14ac:dyDescent="0.3">
      <c r="A2086" t="s">
        <v>4163</v>
      </c>
      <c r="B2086" s="1">
        <v>46277</v>
      </c>
      <c r="C2086" t="s">
        <v>4164</v>
      </c>
      <c r="D2086" t="s">
        <v>13</v>
      </c>
      <c r="E2086" t="s">
        <v>17</v>
      </c>
      <c r="F2086">
        <v>349</v>
      </c>
      <c r="G2086" t="s">
        <v>10</v>
      </c>
      <c r="H2086" t="str">
        <f t="shared" si="101"/>
        <v>ORD26002085</v>
      </c>
      <c r="I2086">
        <f>COUNTIFS(PG_Transactions!$AK:$AK,$H2086,PG_Transactions!$E:$E,"CAPTURE",PG_Transactions!$AQ:$AQ,1)</f>
        <v>1</v>
      </c>
      <c r="J2086">
        <f>SUMIFS(PG_Transactions!$G:$G,PG_Transactions!$AK:$AK,$H2086,PG_Transactions!$E:$E,"CAPTURE",PG_Transactions!$AQ:$AQ,1)</f>
        <v>349</v>
      </c>
      <c r="K2086">
        <f t="shared" si="102"/>
        <v>0</v>
      </c>
      <c r="L2086" t="str">
        <f t="shared" si="103"/>
        <v>Amount Match</v>
      </c>
    </row>
    <row r="2087" spans="1:12" hidden="1" x14ac:dyDescent="0.3">
      <c r="A2087" t="s">
        <v>4165</v>
      </c>
      <c r="B2087" s="1">
        <v>46292</v>
      </c>
      <c r="C2087" t="s">
        <v>4166</v>
      </c>
      <c r="D2087" t="s">
        <v>16</v>
      </c>
      <c r="E2087" t="s">
        <v>9</v>
      </c>
      <c r="F2087">
        <v>4797</v>
      </c>
      <c r="G2087" t="s">
        <v>10</v>
      </c>
      <c r="H2087" t="str">
        <f t="shared" si="101"/>
        <v>ORD26002086</v>
      </c>
      <c r="I2087">
        <f>COUNTIFS(PG_Transactions!$AK:$AK,$H2087,PG_Transactions!$E:$E,"CAPTURE",PG_Transactions!$AQ:$AQ,1)</f>
        <v>1</v>
      </c>
      <c r="J2087">
        <f>SUMIFS(PG_Transactions!$G:$G,PG_Transactions!$AK:$AK,$H2087,PG_Transactions!$E:$E,"CAPTURE",PG_Transactions!$AQ:$AQ,1)</f>
        <v>4797</v>
      </c>
      <c r="K2087">
        <f t="shared" si="102"/>
        <v>0</v>
      </c>
      <c r="L2087" t="str">
        <f t="shared" si="103"/>
        <v>Amount Match</v>
      </c>
    </row>
    <row r="2088" spans="1:12" hidden="1" x14ac:dyDescent="0.3">
      <c r="A2088" t="s">
        <v>4167</v>
      </c>
      <c r="B2088" s="1">
        <v>46275</v>
      </c>
      <c r="C2088" t="s">
        <v>4168</v>
      </c>
      <c r="D2088" t="s">
        <v>32</v>
      </c>
      <c r="E2088" t="s">
        <v>9</v>
      </c>
      <c r="F2088">
        <v>3098</v>
      </c>
      <c r="G2088" t="s">
        <v>105</v>
      </c>
      <c r="H2088" t="str">
        <f t="shared" si="101"/>
        <v>ORD26002087</v>
      </c>
      <c r="I2088">
        <f>COUNTIFS(PG_Transactions!$AK:$AK,$H2088,PG_Transactions!$E:$E,"CAPTURE",PG_Transactions!$AQ:$AQ,1)</f>
        <v>0</v>
      </c>
      <c r="J2088">
        <f>SUMIFS(PG_Transactions!$G:$G,PG_Transactions!$AK:$AK,$H2088,PG_Transactions!$E:$E,"CAPTURE",PG_Transactions!$AQ:$AQ,1)</f>
        <v>0</v>
      </c>
      <c r="K2088">
        <f t="shared" si="102"/>
        <v>-3098</v>
      </c>
      <c r="L2088" t="str">
        <f t="shared" si="103"/>
        <v>No Capture</v>
      </c>
    </row>
    <row r="2089" spans="1:12" hidden="1" x14ac:dyDescent="0.3">
      <c r="A2089" t="s">
        <v>4169</v>
      </c>
      <c r="B2089" s="1">
        <v>46266</v>
      </c>
      <c r="C2089" t="s">
        <v>4170</v>
      </c>
      <c r="D2089" t="s">
        <v>27</v>
      </c>
      <c r="E2089" t="s">
        <v>17</v>
      </c>
      <c r="F2089">
        <v>799</v>
      </c>
      <c r="G2089" t="s">
        <v>10</v>
      </c>
      <c r="H2089" t="str">
        <f t="shared" si="101"/>
        <v>ORD26002088</v>
      </c>
      <c r="I2089">
        <f>COUNTIFS(PG_Transactions!$AK:$AK,$H2089,PG_Transactions!$E:$E,"CAPTURE",PG_Transactions!$AQ:$AQ,1)</f>
        <v>1</v>
      </c>
      <c r="J2089">
        <f>SUMIFS(PG_Transactions!$G:$G,PG_Transactions!$AK:$AK,$H2089,PG_Transactions!$E:$E,"CAPTURE",PG_Transactions!$AQ:$AQ,1)</f>
        <v>799</v>
      </c>
      <c r="K2089">
        <f t="shared" si="102"/>
        <v>0</v>
      </c>
      <c r="L2089" t="str">
        <f t="shared" si="103"/>
        <v>Amount Match</v>
      </c>
    </row>
    <row r="2090" spans="1:12" hidden="1" x14ac:dyDescent="0.3">
      <c r="A2090" t="s">
        <v>4171</v>
      </c>
      <c r="B2090" s="1">
        <v>46285</v>
      </c>
      <c r="C2090" t="s">
        <v>4172</v>
      </c>
      <c r="D2090" t="s">
        <v>51</v>
      </c>
      <c r="E2090" t="s">
        <v>9</v>
      </c>
      <c r="F2090">
        <v>299</v>
      </c>
      <c r="G2090" t="s">
        <v>10</v>
      </c>
      <c r="H2090" t="str">
        <f t="shared" si="101"/>
        <v>ORD26002089</v>
      </c>
      <c r="I2090">
        <f>COUNTIFS(PG_Transactions!$AK:$AK,$H2090,PG_Transactions!$E:$E,"CAPTURE",PG_Transactions!$AQ:$AQ,1)</f>
        <v>1</v>
      </c>
      <c r="J2090">
        <f>SUMIFS(PG_Transactions!$G:$G,PG_Transactions!$AK:$AK,$H2090,PG_Transactions!$E:$E,"CAPTURE",PG_Transactions!$AQ:$AQ,1)</f>
        <v>299</v>
      </c>
      <c r="K2090">
        <f t="shared" si="102"/>
        <v>0</v>
      </c>
      <c r="L2090" t="str">
        <f t="shared" si="103"/>
        <v>Amount Match</v>
      </c>
    </row>
    <row r="2091" spans="1:12" hidden="1" x14ac:dyDescent="0.3">
      <c r="A2091" t="s">
        <v>4173</v>
      </c>
      <c r="B2091" s="1">
        <v>46290</v>
      </c>
      <c r="C2091" t="s">
        <v>4174</v>
      </c>
      <c r="E2091" t="s">
        <v>17</v>
      </c>
      <c r="F2091" s="2">
        <v>1299</v>
      </c>
      <c r="G2091" t="s">
        <v>10</v>
      </c>
      <c r="H2091" t="str">
        <f t="shared" si="101"/>
        <v>ORD26002090</v>
      </c>
      <c r="I2091">
        <f>COUNTIFS(PG_Transactions!$AK:$AK,$H2091,PG_Transactions!$E:$E,"CAPTURE",PG_Transactions!$AQ:$AQ,1)</f>
        <v>1</v>
      </c>
      <c r="J2091">
        <f>SUMIFS(PG_Transactions!$G:$G,PG_Transactions!$AK:$AK,$H2091,PG_Transactions!$E:$E,"CAPTURE",PG_Transactions!$AQ:$AQ,1)</f>
        <v>1299</v>
      </c>
      <c r="K2091">
        <f t="shared" si="102"/>
        <v>0</v>
      </c>
      <c r="L2091" t="str">
        <f t="shared" si="103"/>
        <v>Amount Match</v>
      </c>
    </row>
    <row r="2092" spans="1:12" hidden="1" x14ac:dyDescent="0.3">
      <c r="A2092" t="s">
        <v>4175</v>
      </c>
      <c r="B2092" s="1">
        <v>46272</v>
      </c>
      <c r="C2092" t="s">
        <v>4176</v>
      </c>
      <c r="D2092" t="s">
        <v>51</v>
      </c>
      <c r="E2092" t="s">
        <v>9</v>
      </c>
      <c r="F2092">
        <v>7999</v>
      </c>
      <c r="G2092" t="s">
        <v>10</v>
      </c>
      <c r="H2092" t="str">
        <f t="shared" si="101"/>
        <v>ORD26002091</v>
      </c>
      <c r="I2092">
        <f>COUNTIFS(PG_Transactions!$AK:$AK,$H2092,PG_Transactions!$E:$E,"CAPTURE",PG_Transactions!$AQ:$AQ,1)</f>
        <v>1</v>
      </c>
      <c r="J2092">
        <f>SUMIFS(PG_Transactions!$G:$G,PG_Transactions!$AK:$AK,$H2092,PG_Transactions!$E:$E,"CAPTURE",PG_Transactions!$AQ:$AQ,1)</f>
        <v>7999</v>
      </c>
      <c r="K2092">
        <f t="shared" si="102"/>
        <v>0</v>
      </c>
      <c r="L2092" t="str">
        <f t="shared" si="103"/>
        <v>Amount Match</v>
      </c>
    </row>
    <row r="2093" spans="1:12" hidden="1" x14ac:dyDescent="0.3">
      <c r="A2093" t="s">
        <v>4177</v>
      </c>
      <c r="B2093" s="1">
        <v>46294</v>
      </c>
      <c r="C2093" t="s">
        <v>4178</v>
      </c>
      <c r="D2093" t="s">
        <v>13</v>
      </c>
      <c r="E2093" t="s">
        <v>44</v>
      </c>
      <c r="F2093">
        <v>3848</v>
      </c>
      <c r="G2093" t="s">
        <v>10</v>
      </c>
      <c r="H2093" t="str">
        <f t="shared" si="101"/>
        <v>ORD26002092</v>
      </c>
      <c r="I2093">
        <f>COUNTIFS(PG_Transactions!$AK:$AK,$H2093,PG_Transactions!$E:$E,"CAPTURE",PG_Transactions!$AQ:$AQ,1)</f>
        <v>1</v>
      </c>
      <c r="J2093">
        <f>SUMIFS(PG_Transactions!$G:$G,PG_Transactions!$AK:$AK,$H2093,PG_Transactions!$E:$E,"CAPTURE",PG_Transactions!$AQ:$AQ,1)</f>
        <v>3848</v>
      </c>
      <c r="K2093">
        <f t="shared" si="102"/>
        <v>0</v>
      </c>
      <c r="L2093" t="str">
        <f t="shared" si="103"/>
        <v>Amount Match</v>
      </c>
    </row>
    <row r="2094" spans="1:12" hidden="1" x14ac:dyDescent="0.3">
      <c r="A2094" t="s">
        <v>4179</v>
      </c>
      <c r="B2094" s="1">
        <v>46280</v>
      </c>
      <c r="C2094" t="s">
        <v>4180</v>
      </c>
      <c r="D2094" t="s">
        <v>8</v>
      </c>
      <c r="E2094" t="s">
        <v>9</v>
      </c>
      <c r="F2094">
        <v>2999</v>
      </c>
      <c r="G2094" t="s">
        <v>10</v>
      </c>
      <c r="H2094" t="str">
        <f t="shared" si="101"/>
        <v>ORD26002093</v>
      </c>
      <c r="I2094">
        <f>COUNTIFS(PG_Transactions!$AK:$AK,$H2094,PG_Transactions!$E:$E,"CAPTURE",PG_Transactions!$AQ:$AQ,1)</f>
        <v>1</v>
      </c>
      <c r="J2094">
        <f>SUMIFS(PG_Transactions!$G:$G,PG_Transactions!$AK:$AK,$H2094,PG_Transactions!$E:$E,"CAPTURE",PG_Transactions!$AQ:$AQ,1)</f>
        <v>2999</v>
      </c>
      <c r="K2094">
        <f t="shared" si="102"/>
        <v>0</v>
      </c>
      <c r="L2094" t="str">
        <f t="shared" si="103"/>
        <v>Amount Match</v>
      </c>
    </row>
    <row r="2095" spans="1:12" hidden="1" x14ac:dyDescent="0.3">
      <c r="A2095" t="s">
        <v>4181</v>
      </c>
      <c r="B2095" s="1">
        <v>46282</v>
      </c>
      <c r="C2095" t="s">
        <v>4182</v>
      </c>
      <c r="D2095" t="s">
        <v>13</v>
      </c>
      <c r="E2095" t="s">
        <v>17</v>
      </c>
      <c r="F2095">
        <v>1799</v>
      </c>
      <c r="G2095" t="s">
        <v>10</v>
      </c>
      <c r="H2095" t="str">
        <f t="shared" si="101"/>
        <v>ORD26002094</v>
      </c>
      <c r="I2095">
        <f>COUNTIFS(PG_Transactions!$AK:$AK,$H2095,PG_Transactions!$E:$E,"CAPTURE",PG_Transactions!$AQ:$AQ,1)</f>
        <v>1</v>
      </c>
      <c r="J2095">
        <f>SUMIFS(PG_Transactions!$G:$G,PG_Transactions!$AK:$AK,$H2095,PG_Transactions!$E:$E,"CAPTURE",PG_Transactions!$AQ:$AQ,1)</f>
        <v>1799</v>
      </c>
      <c r="K2095">
        <f t="shared" si="102"/>
        <v>0</v>
      </c>
      <c r="L2095" t="str">
        <f t="shared" si="103"/>
        <v>Amount Match</v>
      </c>
    </row>
    <row r="2096" spans="1:12" hidden="1" x14ac:dyDescent="0.3">
      <c r="A2096" t="s">
        <v>4183</v>
      </c>
      <c r="B2096" s="1">
        <v>46287</v>
      </c>
      <c r="C2096" t="s">
        <v>4184</v>
      </c>
      <c r="D2096" t="s">
        <v>51</v>
      </c>
      <c r="E2096" t="s">
        <v>17</v>
      </c>
      <c r="F2096">
        <v>8798</v>
      </c>
      <c r="G2096" t="s">
        <v>10</v>
      </c>
      <c r="H2096" t="str">
        <f t="shared" si="101"/>
        <v>ORD26002095</v>
      </c>
      <c r="I2096">
        <f>COUNTIFS(PG_Transactions!$AK:$AK,$H2096,PG_Transactions!$E:$E,"CAPTURE",PG_Transactions!$AQ:$AQ,1)</f>
        <v>1</v>
      </c>
      <c r="J2096">
        <f>SUMIFS(PG_Transactions!$G:$G,PG_Transactions!$AK:$AK,$H2096,PG_Transactions!$E:$E,"CAPTURE",PG_Transactions!$AQ:$AQ,1)</f>
        <v>8798</v>
      </c>
      <c r="K2096">
        <f t="shared" si="102"/>
        <v>0</v>
      </c>
      <c r="L2096" t="str">
        <f t="shared" si="103"/>
        <v>Amount Match</v>
      </c>
    </row>
    <row r="2097" spans="1:12" hidden="1" x14ac:dyDescent="0.3">
      <c r="A2097" t="s">
        <v>4185</v>
      </c>
      <c r="B2097" s="1">
        <v>46268</v>
      </c>
      <c r="C2097" t="s">
        <v>4186</v>
      </c>
      <c r="D2097" t="s">
        <v>24</v>
      </c>
      <c r="E2097" t="s">
        <v>44</v>
      </c>
      <c r="F2097">
        <v>2097</v>
      </c>
      <c r="G2097" t="s">
        <v>10</v>
      </c>
      <c r="H2097" t="str">
        <f t="shared" si="101"/>
        <v>ORD26002096</v>
      </c>
      <c r="I2097">
        <f>COUNTIFS(PG_Transactions!$AK:$AK,$H2097,PG_Transactions!$E:$E,"CAPTURE",PG_Transactions!$AQ:$AQ,1)</f>
        <v>1</v>
      </c>
      <c r="J2097">
        <f>SUMIFS(PG_Transactions!$G:$G,PG_Transactions!$AK:$AK,$H2097,PG_Transactions!$E:$E,"CAPTURE",PG_Transactions!$AQ:$AQ,1)</f>
        <v>2097</v>
      </c>
      <c r="K2097">
        <f t="shared" si="102"/>
        <v>0</v>
      </c>
      <c r="L2097" t="str">
        <f t="shared" si="103"/>
        <v>Amount Match</v>
      </c>
    </row>
    <row r="2098" spans="1:12" hidden="1" x14ac:dyDescent="0.3">
      <c r="A2098" t="s">
        <v>4187</v>
      </c>
      <c r="B2098" s="1">
        <v>46279</v>
      </c>
      <c r="C2098" t="s">
        <v>4188</v>
      </c>
      <c r="D2098" t="s">
        <v>13</v>
      </c>
      <c r="E2098" t="s">
        <v>17</v>
      </c>
      <c r="F2098">
        <v>3998</v>
      </c>
      <c r="G2098" t="s">
        <v>10</v>
      </c>
      <c r="H2098" t="str">
        <f t="shared" si="101"/>
        <v>ORD26002097</v>
      </c>
      <c r="I2098">
        <f>COUNTIFS(PG_Transactions!$AK:$AK,$H2098,PG_Transactions!$E:$E,"CAPTURE",PG_Transactions!$AQ:$AQ,1)</f>
        <v>1</v>
      </c>
      <c r="J2098">
        <f>SUMIFS(PG_Transactions!$G:$G,PG_Transactions!$AK:$AK,$H2098,PG_Transactions!$E:$E,"CAPTURE",PG_Transactions!$AQ:$AQ,1)</f>
        <v>3998</v>
      </c>
      <c r="K2098">
        <f t="shared" si="102"/>
        <v>0</v>
      </c>
      <c r="L2098" t="str">
        <f t="shared" si="103"/>
        <v>Amount Match</v>
      </c>
    </row>
    <row r="2099" spans="1:12" hidden="1" x14ac:dyDescent="0.3">
      <c r="A2099" t="s">
        <v>4189</v>
      </c>
      <c r="B2099" s="1">
        <v>46282</v>
      </c>
      <c r="C2099" t="s">
        <v>4190</v>
      </c>
      <c r="D2099" t="s">
        <v>41</v>
      </c>
      <c r="E2099" t="s">
        <v>17</v>
      </c>
      <c r="F2099">
        <v>349</v>
      </c>
      <c r="G2099" t="s">
        <v>56</v>
      </c>
      <c r="H2099" t="str">
        <f t="shared" si="101"/>
        <v>ORD26002098</v>
      </c>
      <c r="I2099">
        <f>COUNTIFS(PG_Transactions!$AK:$AK,$H2099,PG_Transactions!$E:$E,"CAPTURE",PG_Transactions!$AQ:$AQ,1)</f>
        <v>1</v>
      </c>
      <c r="J2099">
        <f>SUMIFS(PG_Transactions!$G:$G,PG_Transactions!$AK:$AK,$H2099,PG_Transactions!$E:$E,"CAPTURE",PG_Transactions!$AQ:$AQ,1)</f>
        <v>349</v>
      </c>
      <c r="K2099">
        <f t="shared" si="102"/>
        <v>0</v>
      </c>
      <c r="L2099" t="str">
        <f t="shared" si="103"/>
        <v>Amount Match</v>
      </c>
    </row>
    <row r="2100" spans="1:12" hidden="1" x14ac:dyDescent="0.3">
      <c r="A2100" t="s">
        <v>4191</v>
      </c>
      <c r="B2100" s="1">
        <v>46273</v>
      </c>
      <c r="C2100" t="s">
        <v>4192</v>
      </c>
      <c r="E2100" t="s">
        <v>9</v>
      </c>
      <c r="F2100">
        <v>12997</v>
      </c>
      <c r="G2100" t="s">
        <v>56</v>
      </c>
      <c r="H2100" t="str">
        <f t="shared" si="101"/>
        <v>ORD26002099</v>
      </c>
      <c r="I2100">
        <f>COUNTIFS(PG_Transactions!$AK:$AK,$H2100,PG_Transactions!$E:$E,"CAPTURE",PG_Transactions!$AQ:$AQ,1)</f>
        <v>1</v>
      </c>
      <c r="J2100">
        <f>SUMIFS(PG_Transactions!$G:$G,PG_Transactions!$AK:$AK,$H2100,PG_Transactions!$E:$E,"CAPTURE",PG_Transactions!$AQ:$AQ,1)</f>
        <v>12997</v>
      </c>
      <c r="K2100">
        <f t="shared" si="102"/>
        <v>0</v>
      </c>
      <c r="L2100" t="str">
        <f t="shared" si="103"/>
        <v>Amount Match</v>
      </c>
    </row>
    <row r="2101" spans="1:12" hidden="1" x14ac:dyDescent="0.3">
      <c r="A2101" t="s">
        <v>4193</v>
      </c>
      <c r="B2101" s="1">
        <v>46293</v>
      </c>
      <c r="C2101" t="s">
        <v>4194</v>
      </c>
      <c r="D2101" t="s">
        <v>38</v>
      </c>
      <c r="E2101" t="s">
        <v>9</v>
      </c>
      <c r="F2101">
        <v>7999</v>
      </c>
      <c r="G2101" t="s">
        <v>10</v>
      </c>
      <c r="H2101" t="str">
        <f t="shared" si="101"/>
        <v>ORD26002100</v>
      </c>
      <c r="I2101">
        <f>COUNTIFS(PG_Transactions!$AK:$AK,$H2101,PG_Transactions!$E:$E,"CAPTURE",PG_Transactions!$AQ:$AQ,1)</f>
        <v>1</v>
      </c>
      <c r="J2101">
        <f>SUMIFS(PG_Transactions!$G:$G,PG_Transactions!$AK:$AK,$H2101,PG_Transactions!$E:$E,"CAPTURE",PG_Transactions!$AQ:$AQ,1)</f>
        <v>7999</v>
      </c>
      <c r="K2101">
        <f t="shared" si="102"/>
        <v>0</v>
      </c>
      <c r="L2101" t="str">
        <f t="shared" si="103"/>
        <v>Amount Match</v>
      </c>
    </row>
    <row r="2102" spans="1:12" hidden="1" x14ac:dyDescent="0.3">
      <c r="A2102" t="s">
        <v>4195</v>
      </c>
      <c r="B2102" s="1">
        <v>46276</v>
      </c>
      <c r="C2102" t="s">
        <v>4196</v>
      </c>
      <c r="D2102" t="s">
        <v>8</v>
      </c>
      <c r="E2102" t="s">
        <v>9</v>
      </c>
      <c r="F2102">
        <v>10998</v>
      </c>
      <c r="G2102" t="s">
        <v>10</v>
      </c>
      <c r="H2102" t="str">
        <f t="shared" si="101"/>
        <v>ORD26002101</v>
      </c>
      <c r="I2102">
        <f>COUNTIFS(PG_Transactions!$AK:$AK,$H2102,PG_Transactions!$E:$E,"CAPTURE",PG_Transactions!$AQ:$AQ,1)</f>
        <v>1</v>
      </c>
      <c r="J2102">
        <f>SUMIFS(PG_Transactions!$G:$G,PG_Transactions!$AK:$AK,$H2102,PG_Transactions!$E:$E,"CAPTURE",PG_Transactions!$AQ:$AQ,1)</f>
        <v>10998</v>
      </c>
      <c r="K2102">
        <f t="shared" si="102"/>
        <v>0</v>
      </c>
      <c r="L2102" t="str">
        <f t="shared" si="103"/>
        <v>Amount Match</v>
      </c>
    </row>
    <row r="2103" spans="1:12" hidden="1" x14ac:dyDescent="0.3">
      <c r="A2103" t="s">
        <v>4197</v>
      </c>
      <c r="B2103" s="1">
        <v>46288</v>
      </c>
      <c r="C2103" t="s">
        <v>4198</v>
      </c>
      <c r="D2103" t="s">
        <v>32</v>
      </c>
      <c r="E2103" t="s">
        <v>17</v>
      </c>
      <c r="F2103">
        <v>3098</v>
      </c>
      <c r="G2103" t="s">
        <v>10</v>
      </c>
      <c r="H2103" t="str">
        <f t="shared" si="101"/>
        <v>ORD26002102</v>
      </c>
      <c r="I2103">
        <f>COUNTIFS(PG_Transactions!$AK:$AK,$H2103,PG_Transactions!$E:$E,"CAPTURE",PG_Transactions!$AQ:$AQ,1)</f>
        <v>1</v>
      </c>
      <c r="J2103">
        <f>SUMIFS(PG_Transactions!$G:$G,PG_Transactions!$AK:$AK,$H2103,PG_Transactions!$E:$E,"CAPTURE",PG_Transactions!$AQ:$AQ,1)</f>
        <v>3098</v>
      </c>
      <c r="K2103">
        <f t="shared" si="102"/>
        <v>0</v>
      </c>
      <c r="L2103" t="str">
        <f t="shared" si="103"/>
        <v>Amount Match</v>
      </c>
    </row>
    <row r="2104" spans="1:12" hidden="1" x14ac:dyDescent="0.3">
      <c r="A2104" t="s">
        <v>4199</v>
      </c>
      <c r="B2104" s="1">
        <v>46269</v>
      </c>
      <c r="C2104" t="s">
        <v>4200</v>
      </c>
      <c r="D2104" t="s">
        <v>16</v>
      </c>
      <c r="E2104" t="s">
        <v>9</v>
      </c>
      <c r="F2104">
        <v>5797</v>
      </c>
      <c r="G2104" t="s">
        <v>10</v>
      </c>
      <c r="H2104" t="str">
        <f t="shared" si="101"/>
        <v>ORD26002103</v>
      </c>
      <c r="I2104">
        <f>COUNTIFS(PG_Transactions!$AK:$AK,$H2104,PG_Transactions!$E:$E,"CAPTURE",PG_Transactions!$AQ:$AQ,1)</f>
        <v>1</v>
      </c>
      <c r="J2104">
        <f>SUMIFS(PG_Transactions!$G:$G,PG_Transactions!$AK:$AK,$H2104,PG_Transactions!$E:$E,"CAPTURE",PG_Transactions!$AQ:$AQ,1)</f>
        <v>5797</v>
      </c>
      <c r="K2104">
        <f t="shared" si="102"/>
        <v>0</v>
      </c>
      <c r="L2104" t="str">
        <f t="shared" si="103"/>
        <v>Amount Match</v>
      </c>
    </row>
    <row r="2105" spans="1:12" hidden="1" x14ac:dyDescent="0.3">
      <c r="A2105" t="s">
        <v>4201</v>
      </c>
      <c r="B2105" s="1">
        <v>46267</v>
      </c>
      <c r="C2105" t="s">
        <v>4202</v>
      </c>
      <c r="D2105" t="s">
        <v>27</v>
      </c>
      <c r="E2105" t="s">
        <v>17</v>
      </c>
      <c r="F2105">
        <v>2848</v>
      </c>
      <c r="G2105" t="s">
        <v>10</v>
      </c>
      <c r="H2105" t="str">
        <f t="shared" si="101"/>
        <v>ORD26002104</v>
      </c>
      <c r="I2105">
        <f>COUNTIFS(PG_Transactions!$AK:$AK,$H2105,PG_Transactions!$E:$E,"CAPTURE",PG_Transactions!$AQ:$AQ,1)</f>
        <v>1</v>
      </c>
      <c r="J2105">
        <f>SUMIFS(PG_Transactions!$G:$G,PG_Transactions!$AK:$AK,$H2105,PG_Transactions!$E:$E,"CAPTURE",PG_Transactions!$AQ:$AQ,1)</f>
        <v>2848</v>
      </c>
      <c r="K2105">
        <f t="shared" si="102"/>
        <v>0</v>
      </c>
      <c r="L2105" t="str">
        <f t="shared" si="103"/>
        <v>Amount Match</v>
      </c>
    </row>
    <row r="2106" spans="1:12" hidden="1" x14ac:dyDescent="0.3">
      <c r="A2106" t="s">
        <v>4203</v>
      </c>
      <c r="B2106" s="1">
        <v>46269</v>
      </c>
      <c r="C2106" t="s">
        <v>4204</v>
      </c>
      <c r="D2106" t="s">
        <v>16</v>
      </c>
      <c r="E2106" t="s">
        <v>17</v>
      </c>
      <c r="F2106">
        <v>4999</v>
      </c>
      <c r="G2106" t="s">
        <v>10</v>
      </c>
      <c r="H2106" t="str">
        <f t="shared" si="101"/>
        <v>ORD26002105</v>
      </c>
      <c r="I2106">
        <f>COUNTIFS(PG_Transactions!$AK:$AK,$H2106,PG_Transactions!$E:$E,"CAPTURE",PG_Transactions!$AQ:$AQ,1)</f>
        <v>1</v>
      </c>
      <c r="J2106">
        <f>SUMIFS(PG_Transactions!$G:$G,PG_Transactions!$AK:$AK,$H2106,PG_Transactions!$E:$E,"CAPTURE",PG_Transactions!$AQ:$AQ,1)</f>
        <v>4999</v>
      </c>
      <c r="K2106">
        <f t="shared" si="102"/>
        <v>0</v>
      </c>
      <c r="L2106" t="str">
        <f t="shared" si="103"/>
        <v>Amount Match</v>
      </c>
    </row>
    <row r="2107" spans="1:12" hidden="1" x14ac:dyDescent="0.3">
      <c r="A2107" t="s">
        <v>4205</v>
      </c>
      <c r="B2107" s="1">
        <v>46292</v>
      </c>
      <c r="C2107" t="s">
        <v>4206</v>
      </c>
      <c r="D2107" t="s">
        <v>24</v>
      </c>
      <c r="E2107" t="s">
        <v>17</v>
      </c>
      <c r="F2107">
        <v>6998</v>
      </c>
      <c r="G2107" t="s">
        <v>10</v>
      </c>
      <c r="H2107" t="str">
        <f t="shared" si="101"/>
        <v>ORD26002106</v>
      </c>
      <c r="I2107">
        <f>COUNTIFS(PG_Transactions!$AK:$AK,$H2107,PG_Transactions!$E:$E,"CAPTURE",PG_Transactions!$AQ:$AQ,1)</f>
        <v>1</v>
      </c>
      <c r="J2107">
        <f>SUMIFS(PG_Transactions!$G:$G,PG_Transactions!$AK:$AK,$H2107,PG_Transactions!$E:$E,"CAPTURE",PG_Transactions!$AQ:$AQ,1)</f>
        <v>6998</v>
      </c>
      <c r="K2107">
        <f t="shared" si="102"/>
        <v>0</v>
      </c>
      <c r="L2107" t="str">
        <f t="shared" si="103"/>
        <v>Amount Match</v>
      </c>
    </row>
    <row r="2108" spans="1:12" hidden="1" x14ac:dyDescent="0.3">
      <c r="A2108" t="s">
        <v>4207</v>
      </c>
      <c r="B2108" s="1">
        <v>46284</v>
      </c>
      <c r="C2108" t="s">
        <v>4208</v>
      </c>
      <c r="D2108" t="s">
        <v>65</v>
      </c>
      <c r="E2108" t="s">
        <v>17</v>
      </c>
      <c r="F2108">
        <v>1598</v>
      </c>
      <c r="G2108" t="s">
        <v>10</v>
      </c>
      <c r="H2108" t="str">
        <f t="shared" si="101"/>
        <v>ORD26002107</v>
      </c>
      <c r="I2108">
        <f>COUNTIFS(PG_Transactions!$AK:$AK,$H2108,PG_Transactions!$E:$E,"CAPTURE",PG_Transactions!$AQ:$AQ,1)</f>
        <v>1</v>
      </c>
      <c r="J2108">
        <f>SUMIFS(PG_Transactions!$G:$G,PG_Transactions!$AK:$AK,$H2108,PG_Transactions!$E:$E,"CAPTURE",PG_Transactions!$AQ:$AQ,1)</f>
        <v>1598</v>
      </c>
      <c r="K2108">
        <f t="shared" si="102"/>
        <v>0</v>
      </c>
      <c r="L2108" t="str">
        <f t="shared" si="103"/>
        <v>Amount Match</v>
      </c>
    </row>
    <row r="2109" spans="1:12" hidden="1" x14ac:dyDescent="0.3">
      <c r="A2109" t="s">
        <v>4209</v>
      </c>
      <c r="B2109" s="1">
        <v>46272</v>
      </c>
      <c r="C2109" t="s">
        <v>4210</v>
      </c>
      <c r="D2109" t="s">
        <v>16</v>
      </c>
      <c r="E2109" t="s">
        <v>9</v>
      </c>
      <c r="F2109">
        <v>798</v>
      </c>
      <c r="G2109" t="s">
        <v>10</v>
      </c>
      <c r="H2109" t="str">
        <f t="shared" si="101"/>
        <v>ORD26002108</v>
      </c>
      <c r="I2109">
        <f>COUNTIFS(PG_Transactions!$AK:$AK,$H2109,PG_Transactions!$E:$E,"CAPTURE",PG_Transactions!$AQ:$AQ,1)</f>
        <v>1</v>
      </c>
      <c r="J2109">
        <f>SUMIFS(PG_Transactions!$G:$G,PG_Transactions!$AK:$AK,$H2109,PG_Transactions!$E:$E,"CAPTURE",PG_Transactions!$AQ:$AQ,1)</f>
        <v>798</v>
      </c>
      <c r="K2109">
        <f t="shared" si="102"/>
        <v>0</v>
      </c>
      <c r="L2109" t="str">
        <f t="shared" si="103"/>
        <v>Amount Match</v>
      </c>
    </row>
    <row r="2110" spans="1:12" hidden="1" x14ac:dyDescent="0.3">
      <c r="A2110" t="s">
        <v>4211</v>
      </c>
      <c r="B2110" s="1">
        <v>46291</v>
      </c>
      <c r="C2110" t="s">
        <v>4212</v>
      </c>
      <c r="D2110" t="s">
        <v>41</v>
      </c>
      <c r="E2110" t="s">
        <v>44</v>
      </c>
      <c r="F2110">
        <v>3499</v>
      </c>
      <c r="G2110" t="s">
        <v>10</v>
      </c>
      <c r="H2110" t="str">
        <f t="shared" si="101"/>
        <v>ORD26002109</v>
      </c>
      <c r="I2110">
        <f>COUNTIFS(PG_Transactions!$AK:$AK,$H2110,PG_Transactions!$E:$E,"CAPTURE",PG_Transactions!$AQ:$AQ,1)</f>
        <v>1</v>
      </c>
      <c r="J2110">
        <f>SUMIFS(PG_Transactions!$G:$G,PG_Transactions!$AK:$AK,$H2110,PG_Transactions!$E:$E,"CAPTURE",PG_Transactions!$AQ:$AQ,1)</f>
        <v>3499</v>
      </c>
      <c r="K2110">
        <f t="shared" si="102"/>
        <v>0</v>
      </c>
      <c r="L2110" t="str">
        <f t="shared" si="103"/>
        <v>Amount Match</v>
      </c>
    </row>
    <row r="2111" spans="1:12" hidden="1" x14ac:dyDescent="0.3">
      <c r="A2111" t="s">
        <v>4213</v>
      </c>
      <c r="B2111" s="1">
        <v>46277</v>
      </c>
      <c r="C2111" t="s">
        <v>4214</v>
      </c>
      <c r="D2111" t="s">
        <v>32</v>
      </c>
      <c r="E2111" t="s">
        <v>9</v>
      </c>
      <c r="F2111">
        <v>799</v>
      </c>
      <c r="G2111" t="s">
        <v>10</v>
      </c>
      <c r="H2111" t="str">
        <f t="shared" si="101"/>
        <v>ORD26002110</v>
      </c>
      <c r="I2111">
        <f>COUNTIFS(PG_Transactions!$AK:$AK,$H2111,PG_Transactions!$E:$E,"CAPTURE",PG_Transactions!$AQ:$AQ,1)</f>
        <v>1</v>
      </c>
      <c r="J2111">
        <f>SUMIFS(PG_Transactions!$G:$G,PG_Transactions!$AK:$AK,$H2111,PG_Transactions!$E:$E,"CAPTURE",PG_Transactions!$AQ:$AQ,1)</f>
        <v>799</v>
      </c>
      <c r="K2111">
        <f t="shared" si="102"/>
        <v>0</v>
      </c>
      <c r="L2111" t="str">
        <f t="shared" si="103"/>
        <v>Amount Match</v>
      </c>
    </row>
    <row r="2112" spans="1:12" hidden="1" x14ac:dyDescent="0.3">
      <c r="A2112" t="s">
        <v>4215</v>
      </c>
      <c r="B2112" s="1">
        <v>46290</v>
      </c>
      <c r="C2112" t="s">
        <v>4216</v>
      </c>
      <c r="D2112" t="s">
        <v>41</v>
      </c>
      <c r="E2112" t="s">
        <v>33</v>
      </c>
      <c r="F2112">
        <v>599</v>
      </c>
      <c r="G2112" t="s">
        <v>10</v>
      </c>
      <c r="H2112" t="str">
        <f t="shared" si="101"/>
        <v>ORD26002111</v>
      </c>
      <c r="I2112">
        <f>COUNTIFS(PG_Transactions!$AK:$AK,$H2112,PG_Transactions!$E:$E,"CAPTURE",PG_Transactions!$AQ:$AQ,1)</f>
        <v>1</v>
      </c>
      <c r="J2112">
        <f>SUMIFS(PG_Transactions!$G:$G,PG_Transactions!$AK:$AK,$H2112,PG_Transactions!$E:$E,"CAPTURE",PG_Transactions!$AQ:$AQ,1)</f>
        <v>599</v>
      </c>
      <c r="K2112">
        <f t="shared" si="102"/>
        <v>0</v>
      </c>
      <c r="L2112" t="str">
        <f t="shared" si="103"/>
        <v>Amount Match</v>
      </c>
    </row>
    <row r="2113" spans="1:12" hidden="1" x14ac:dyDescent="0.3">
      <c r="A2113" t="s">
        <v>4217</v>
      </c>
      <c r="B2113" s="1">
        <v>46289</v>
      </c>
      <c r="C2113" t="s">
        <v>4218</v>
      </c>
      <c r="D2113" t="s">
        <v>8</v>
      </c>
      <c r="E2113" t="s">
        <v>9</v>
      </c>
      <c r="F2113">
        <v>5998</v>
      </c>
      <c r="G2113" t="s">
        <v>10</v>
      </c>
      <c r="H2113" t="str">
        <f t="shared" si="101"/>
        <v>ORD26002112</v>
      </c>
      <c r="I2113">
        <f>COUNTIFS(PG_Transactions!$AK:$AK,$H2113,PG_Transactions!$E:$E,"CAPTURE",PG_Transactions!$AQ:$AQ,1)</f>
        <v>1</v>
      </c>
      <c r="J2113">
        <f>SUMIFS(PG_Transactions!$G:$G,PG_Transactions!$AK:$AK,$H2113,PG_Transactions!$E:$E,"CAPTURE",PG_Transactions!$AQ:$AQ,1)</f>
        <v>5998</v>
      </c>
      <c r="K2113">
        <f t="shared" si="102"/>
        <v>0</v>
      </c>
      <c r="L2113" t="str">
        <f t="shared" si="103"/>
        <v>Amount Match</v>
      </c>
    </row>
    <row r="2114" spans="1:12" hidden="1" x14ac:dyDescent="0.3">
      <c r="A2114" t="s">
        <v>4219</v>
      </c>
      <c r="B2114" s="1">
        <v>46276</v>
      </c>
      <c r="C2114" t="s">
        <v>4220</v>
      </c>
      <c r="D2114" t="s">
        <v>41</v>
      </c>
      <c r="E2114" t="s">
        <v>33</v>
      </c>
      <c r="F2114">
        <v>2499</v>
      </c>
      <c r="G2114" t="s">
        <v>10</v>
      </c>
      <c r="H2114" t="str">
        <f t="shared" si="101"/>
        <v>ORD26002113</v>
      </c>
      <c r="I2114">
        <f>COUNTIFS(PG_Transactions!$AK:$AK,$H2114,PG_Transactions!$E:$E,"CAPTURE",PG_Transactions!$AQ:$AQ,1)</f>
        <v>1</v>
      </c>
      <c r="J2114">
        <f>SUMIFS(PG_Transactions!$G:$G,PG_Transactions!$AK:$AK,$H2114,PG_Transactions!$E:$E,"CAPTURE",PG_Transactions!$AQ:$AQ,1)</f>
        <v>2499</v>
      </c>
      <c r="K2114">
        <f t="shared" si="102"/>
        <v>0</v>
      </c>
      <c r="L2114" t="str">
        <f t="shared" si="103"/>
        <v>Amount Match</v>
      </c>
    </row>
    <row r="2115" spans="1:12" hidden="1" x14ac:dyDescent="0.3">
      <c r="A2115" t="s">
        <v>4221</v>
      </c>
      <c r="B2115" s="1">
        <v>46292</v>
      </c>
      <c r="C2115" t="s">
        <v>4222</v>
      </c>
      <c r="D2115" t="s">
        <v>41</v>
      </c>
      <c r="E2115" t="s">
        <v>9</v>
      </c>
      <c r="F2115">
        <v>349</v>
      </c>
      <c r="G2115" t="s">
        <v>105</v>
      </c>
      <c r="H2115" t="str">
        <f t="shared" ref="H2115:H2178" si="104">UPPER(SUBSTITUTE(TRIM(A2115),"-",""))</f>
        <v>ORD26002114</v>
      </c>
      <c r="I2115">
        <f>COUNTIFS(PG_Transactions!$AK:$AK,$H2115,PG_Transactions!$E:$E,"CAPTURE",PG_Transactions!$AQ:$AQ,1)</f>
        <v>0</v>
      </c>
      <c r="J2115">
        <f>SUMIFS(PG_Transactions!$G:$G,PG_Transactions!$AK:$AK,$H2115,PG_Transactions!$E:$E,"CAPTURE",PG_Transactions!$AQ:$AQ,1)</f>
        <v>0</v>
      </c>
      <c r="K2115">
        <f t="shared" ref="K2115:K2178" si="105">ROUND(J2115-F2115,2)</f>
        <v>-349</v>
      </c>
      <c r="L2115" t="str">
        <f t="shared" ref="L2115:L2178" si="106">IF(I2115=0,"No Capture",IF(I2115&gt;1,"Multiple Capture Rows - Review",IF(ABS(K2115)&lt;0.01,"Amount Match",IF(K2115&lt;0,"Captured Less Than Order","Captured More Than Order"))))</f>
        <v>No Capture</v>
      </c>
    </row>
    <row r="2116" spans="1:12" hidden="1" x14ac:dyDescent="0.3">
      <c r="A2116" t="s">
        <v>4223</v>
      </c>
      <c r="B2116" s="1">
        <v>46285</v>
      </c>
      <c r="C2116" t="s">
        <v>4224</v>
      </c>
      <c r="D2116" t="s">
        <v>41</v>
      </c>
      <c r="E2116" t="s">
        <v>9</v>
      </c>
      <c r="F2116">
        <v>3498</v>
      </c>
      <c r="G2116" t="s">
        <v>10</v>
      </c>
      <c r="H2116" t="str">
        <f t="shared" si="104"/>
        <v>ORD26002115</v>
      </c>
      <c r="I2116">
        <f>COUNTIFS(PG_Transactions!$AK:$AK,$H2116,PG_Transactions!$E:$E,"CAPTURE",PG_Transactions!$AQ:$AQ,1)</f>
        <v>1</v>
      </c>
      <c r="J2116">
        <f>SUMIFS(PG_Transactions!$G:$G,PG_Transactions!$AK:$AK,$H2116,PG_Transactions!$E:$E,"CAPTURE",PG_Transactions!$AQ:$AQ,1)</f>
        <v>3498</v>
      </c>
      <c r="K2116">
        <f t="shared" si="105"/>
        <v>0</v>
      </c>
      <c r="L2116" t="str">
        <f t="shared" si="106"/>
        <v>Amount Match</v>
      </c>
    </row>
    <row r="2117" spans="1:12" hidden="1" x14ac:dyDescent="0.3">
      <c r="A2117" t="s">
        <v>4225</v>
      </c>
      <c r="B2117" s="1">
        <v>46276</v>
      </c>
      <c r="C2117" t="s">
        <v>2029</v>
      </c>
      <c r="D2117" t="s">
        <v>8</v>
      </c>
      <c r="E2117" t="s">
        <v>9</v>
      </c>
      <c r="F2117">
        <v>5998</v>
      </c>
      <c r="G2117" t="s">
        <v>10</v>
      </c>
      <c r="H2117" t="str">
        <f t="shared" si="104"/>
        <v>ORD26002116</v>
      </c>
      <c r="I2117">
        <f>COUNTIFS(PG_Transactions!$AK:$AK,$H2117,PG_Transactions!$E:$E,"CAPTURE",PG_Transactions!$AQ:$AQ,1)</f>
        <v>1</v>
      </c>
      <c r="J2117">
        <f>SUMIFS(PG_Transactions!$G:$G,PG_Transactions!$AK:$AK,$H2117,PG_Transactions!$E:$E,"CAPTURE",PG_Transactions!$AQ:$AQ,1)</f>
        <v>5998</v>
      </c>
      <c r="K2117">
        <f t="shared" si="105"/>
        <v>0</v>
      </c>
      <c r="L2117" t="str">
        <f t="shared" si="106"/>
        <v>Amount Match</v>
      </c>
    </row>
    <row r="2118" spans="1:12" hidden="1" x14ac:dyDescent="0.3">
      <c r="A2118" t="s">
        <v>4226</v>
      </c>
      <c r="B2118" s="1">
        <v>46272</v>
      </c>
      <c r="C2118" t="s">
        <v>4227</v>
      </c>
      <c r="D2118" t="s">
        <v>38</v>
      </c>
      <c r="E2118" t="s">
        <v>17</v>
      </c>
      <c r="F2118">
        <v>2598</v>
      </c>
      <c r="G2118" t="s">
        <v>10</v>
      </c>
      <c r="H2118" t="str">
        <f t="shared" si="104"/>
        <v>ORD26002117</v>
      </c>
      <c r="I2118">
        <f>COUNTIFS(PG_Transactions!$AK:$AK,$H2118,PG_Transactions!$E:$E,"CAPTURE",PG_Transactions!$AQ:$AQ,1)</f>
        <v>1</v>
      </c>
      <c r="J2118">
        <f>SUMIFS(PG_Transactions!$G:$G,PG_Transactions!$AK:$AK,$H2118,PG_Transactions!$E:$E,"CAPTURE",PG_Transactions!$AQ:$AQ,1)</f>
        <v>2598</v>
      </c>
      <c r="K2118">
        <f t="shared" si="105"/>
        <v>0</v>
      </c>
      <c r="L2118" t="str">
        <f t="shared" si="106"/>
        <v>Amount Match</v>
      </c>
    </row>
    <row r="2119" spans="1:12" hidden="1" x14ac:dyDescent="0.3">
      <c r="A2119" t="s">
        <v>4228</v>
      </c>
      <c r="B2119" s="1">
        <v>46271</v>
      </c>
      <c r="C2119" t="s">
        <v>4229</v>
      </c>
      <c r="D2119" t="s">
        <v>16</v>
      </c>
      <c r="E2119" t="s">
        <v>9</v>
      </c>
      <c r="F2119">
        <v>5998</v>
      </c>
      <c r="G2119" t="s">
        <v>10</v>
      </c>
      <c r="H2119" t="str">
        <f t="shared" si="104"/>
        <v>ORD26002118</v>
      </c>
      <c r="I2119">
        <f>COUNTIFS(PG_Transactions!$AK:$AK,$H2119,PG_Transactions!$E:$E,"CAPTURE",PG_Transactions!$AQ:$AQ,1)</f>
        <v>1</v>
      </c>
      <c r="J2119">
        <f>SUMIFS(PG_Transactions!$G:$G,PG_Transactions!$AK:$AK,$H2119,PG_Transactions!$E:$E,"CAPTURE",PG_Transactions!$AQ:$AQ,1)</f>
        <v>5998</v>
      </c>
      <c r="K2119">
        <f t="shared" si="105"/>
        <v>0</v>
      </c>
      <c r="L2119" t="str">
        <f t="shared" si="106"/>
        <v>Amount Match</v>
      </c>
    </row>
    <row r="2120" spans="1:12" hidden="1" x14ac:dyDescent="0.3">
      <c r="A2120" t="s">
        <v>4230</v>
      </c>
      <c r="B2120" s="1">
        <v>46293</v>
      </c>
      <c r="C2120" t="s">
        <v>4231</v>
      </c>
      <c r="D2120" t="s">
        <v>51</v>
      </c>
      <c r="E2120" t="s">
        <v>9</v>
      </c>
      <c r="F2120">
        <v>499</v>
      </c>
      <c r="G2120" t="s">
        <v>10</v>
      </c>
      <c r="H2120" t="str">
        <f t="shared" si="104"/>
        <v>ORD26002119</v>
      </c>
      <c r="I2120">
        <f>COUNTIFS(PG_Transactions!$AK:$AK,$H2120,PG_Transactions!$E:$E,"CAPTURE",PG_Transactions!$AQ:$AQ,1)</f>
        <v>1</v>
      </c>
      <c r="J2120">
        <f>SUMIFS(PG_Transactions!$G:$G,PG_Transactions!$AK:$AK,$H2120,PG_Transactions!$E:$E,"CAPTURE",PG_Transactions!$AQ:$AQ,1)</f>
        <v>499</v>
      </c>
      <c r="K2120">
        <f t="shared" si="105"/>
        <v>0</v>
      </c>
      <c r="L2120" t="str">
        <f t="shared" si="106"/>
        <v>Amount Match</v>
      </c>
    </row>
    <row r="2121" spans="1:12" hidden="1" x14ac:dyDescent="0.3">
      <c r="A2121" t="s">
        <v>4232</v>
      </c>
      <c r="B2121" s="1">
        <v>46295</v>
      </c>
      <c r="C2121" t="s">
        <v>4233</v>
      </c>
      <c r="D2121" t="s">
        <v>27</v>
      </c>
      <c r="E2121" t="s">
        <v>33</v>
      </c>
      <c r="F2121">
        <v>8348</v>
      </c>
      <c r="G2121" t="s">
        <v>70</v>
      </c>
      <c r="H2121" t="str">
        <f t="shared" si="104"/>
        <v>ORD26002120</v>
      </c>
      <c r="I2121">
        <f>COUNTIFS(PG_Transactions!$AK:$AK,$H2121,PG_Transactions!$E:$E,"CAPTURE",PG_Transactions!$AQ:$AQ,1)</f>
        <v>0</v>
      </c>
      <c r="J2121">
        <f>SUMIFS(PG_Transactions!$G:$G,PG_Transactions!$AK:$AK,$H2121,PG_Transactions!$E:$E,"CAPTURE",PG_Transactions!$AQ:$AQ,1)</f>
        <v>0</v>
      </c>
      <c r="K2121">
        <f t="shared" si="105"/>
        <v>-8348</v>
      </c>
      <c r="L2121" t="str">
        <f t="shared" si="106"/>
        <v>No Capture</v>
      </c>
    </row>
    <row r="2122" spans="1:12" hidden="1" x14ac:dyDescent="0.3">
      <c r="A2122" t="s">
        <v>4234</v>
      </c>
      <c r="B2122" s="1">
        <v>46284</v>
      </c>
      <c r="C2122" t="s">
        <v>4235</v>
      </c>
      <c r="D2122" t="s">
        <v>13</v>
      </c>
      <c r="E2122" t="s">
        <v>9</v>
      </c>
      <c r="F2122">
        <v>999</v>
      </c>
      <c r="G2122" t="s">
        <v>56</v>
      </c>
      <c r="H2122" t="str">
        <f t="shared" si="104"/>
        <v>ORD26002121</v>
      </c>
      <c r="I2122">
        <f>COUNTIFS(PG_Transactions!$AK:$AK,$H2122,PG_Transactions!$E:$E,"CAPTURE",PG_Transactions!$AQ:$AQ,1)</f>
        <v>1</v>
      </c>
      <c r="J2122">
        <f>SUMIFS(PG_Transactions!$G:$G,PG_Transactions!$AK:$AK,$H2122,PG_Transactions!$E:$E,"CAPTURE",PG_Transactions!$AQ:$AQ,1)</f>
        <v>999</v>
      </c>
      <c r="K2122">
        <f t="shared" si="105"/>
        <v>0</v>
      </c>
      <c r="L2122" t="str">
        <f t="shared" si="106"/>
        <v>Amount Match</v>
      </c>
    </row>
    <row r="2123" spans="1:12" hidden="1" x14ac:dyDescent="0.3">
      <c r="A2123" t="s">
        <v>4236</v>
      </c>
      <c r="B2123" s="1">
        <v>46283</v>
      </c>
      <c r="C2123" t="s">
        <v>4237</v>
      </c>
      <c r="D2123" t="s">
        <v>13</v>
      </c>
      <c r="E2123" t="s">
        <v>9</v>
      </c>
      <c r="F2123">
        <v>2999</v>
      </c>
      <c r="G2123" t="s">
        <v>56</v>
      </c>
      <c r="H2123" t="str">
        <f t="shared" si="104"/>
        <v>ORD26002122</v>
      </c>
      <c r="I2123">
        <f>COUNTIFS(PG_Transactions!$AK:$AK,$H2123,PG_Transactions!$E:$E,"CAPTURE",PG_Transactions!$AQ:$AQ,1)</f>
        <v>1</v>
      </c>
      <c r="J2123">
        <f>SUMIFS(PG_Transactions!$G:$G,PG_Transactions!$AK:$AK,$H2123,PG_Transactions!$E:$E,"CAPTURE",PG_Transactions!$AQ:$AQ,1)</f>
        <v>2999</v>
      </c>
      <c r="K2123">
        <f t="shared" si="105"/>
        <v>0</v>
      </c>
      <c r="L2123" t="str">
        <f t="shared" si="106"/>
        <v>Amount Match</v>
      </c>
    </row>
    <row r="2124" spans="1:12" hidden="1" x14ac:dyDescent="0.3">
      <c r="A2124" t="s">
        <v>4238</v>
      </c>
      <c r="B2124" s="1">
        <v>46273</v>
      </c>
      <c r="C2124" t="s">
        <v>4239</v>
      </c>
      <c r="D2124" t="s">
        <v>32</v>
      </c>
      <c r="E2124" t="s">
        <v>9</v>
      </c>
      <c r="F2124">
        <v>1499</v>
      </c>
      <c r="G2124" t="s">
        <v>10</v>
      </c>
      <c r="H2124" t="str">
        <f t="shared" si="104"/>
        <v>ORD26002123</v>
      </c>
      <c r="I2124">
        <f>COUNTIFS(PG_Transactions!$AK:$AK,$H2124,PG_Transactions!$E:$E,"CAPTURE",PG_Transactions!$AQ:$AQ,1)</f>
        <v>1</v>
      </c>
      <c r="J2124">
        <f>SUMIFS(PG_Transactions!$G:$G,PG_Transactions!$AK:$AK,$H2124,PG_Transactions!$E:$E,"CAPTURE",PG_Transactions!$AQ:$AQ,1)</f>
        <v>1499</v>
      </c>
      <c r="K2124">
        <f t="shared" si="105"/>
        <v>0</v>
      </c>
      <c r="L2124" t="str">
        <f t="shared" si="106"/>
        <v>Amount Match</v>
      </c>
    </row>
    <row r="2125" spans="1:12" hidden="1" x14ac:dyDescent="0.3">
      <c r="A2125" t="s">
        <v>4240</v>
      </c>
      <c r="B2125" s="1">
        <v>46273</v>
      </c>
      <c r="C2125" t="s">
        <v>4241</v>
      </c>
      <c r="D2125" t="s">
        <v>38</v>
      </c>
      <c r="E2125" t="s">
        <v>33</v>
      </c>
      <c r="F2125">
        <v>7999</v>
      </c>
      <c r="G2125" t="s">
        <v>10</v>
      </c>
      <c r="H2125" t="str">
        <f t="shared" si="104"/>
        <v>ORD26002124</v>
      </c>
      <c r="I2125">
        <f>COUNTIFS(PG_Transactions!$AK:$AK,$H2125,PG_Transactions!$E:$E,"CAPTURE",PG_Transactions!$AQ:$AQ,1)</f>
        <v>1</v>
      </c>
      <c r="J2125">
        <f>SUMIFS(PG_Transactions!$G:$G,PG_Transactions!$AK:$AK,$H2125,PG_Transactions!$E:$E,"CAPTURE",PG_Transactions!$AQ:$AQ,1)</f>
        <v>7999</v>
      </c>
      <c r="K2125">
        <f t="shared" si="105"/>
        <v>0</v>
      </c>
      <c r="L2125" t="str">
        <f t="shared" si="106"/>
        <v>Amount Match</v>
      </c>
    </row>
    <row r="2126" spans="1:12" hidden="1" x14ac:dyDescent="0.3">
      <c r="A2126" t="s">
        <v>4242</v>
      </c>
      <c r="B2126" s="1">
        <v>46283</v>
      </c>
      <c r="C2126" t="s">
        <v>4243</v>
      </c>
      <c r="D2126" t="s">
        <v>27</v>
      </c>
      <c r="E2126" t="s">
        <v>9</v>
      </c>
      <c r="F2126">
        <v>1898</v>
      </c>
      <c r="G2126" t="s">
        <v>10</v>
      </c>
      <c r="H2126" t="str">
        <f t="shared" si="104"/>
        <v>ORD26002125</v>
      </c>
      <c r="I2126">
        <f>COUNTIFS(PG_Transactions!$AK:$AK,$H2126,PG_Transactions!$E:$E,"CAPTURE",PG_Transactions!$AQ:$AQ,1)</f>
        <v>1</v>
      </c>
      <c r="J2126">
        <f>SUMIFS(PG_Transactions!$G:$G,PG_Transactions!$AK:$AK,$H2126,PG_Transactions!$E:$E,"CAPTURE",PG_Transactions!$AQ:$AQ,1)</f>
        <v>1898</v>
      </c>
      <c r="K2126">
        <f t="shared" si="105"/>
        <v>0</v>
      </c>
      <c r="L2126" t="str">
        <f t="shared" si="106"/>
        <v>Amount Match</v>
      </c>
    </row>
    <row r="2127" spans="1:12" hidden="1" x14ac:dyDescent="0.3">
      <c r="A2127" t="s">
        <v>4244</v>
      </c>
      <c r="B2127" s="1">
        <v>46294</v>
      </c>
      <c r="C2127" t="s">
        <v>4245</v>
      </c>
      <c r="D2127" t="s">
        <v>16</v>
      </c>
      <c r="E2127" t="s">
        <v>44</v>
      </c>
      <c r="F2127">
        <v>4298</v>
      </c>
      <c r="G2127" t="s">
        <v>10</v>
      </c>
      <c r="H2127" t="str">
        <f t="shared" si="104"/>
        <v>ORD26002126</v>
      </c>
      <c r="I2127">
        <f>COUNTIFS(PG_Transactions!$AK:$AK,$H2127,PG_Transactions!$E:$E,"CAPTURE",PG_Transactions!$AQ:$AQ,1)</f>
        <v>1</v>
      </c>
      <c r="J2127">
        <f>SUMIFS(PG_Transactions!$G:$G,PG_Transactions!$AK:$AK,$H2127,PG_Transactions!$E:$E,"CAPTURE",PG_Transactions!$AQ:$AQ,1)</f>
        <v>4298</v>
      </c>
      <c r="K2127">
        <f t="shared" si="105"/>
        <v>0</v>
      </c>
      <c r="L2127" t="str">
        <f t="shared" si="106"/>
        <v>Amount Match</v>
      </c>
    </row>
    <row r="2128" spans="1:12" hidden="1" x14ac:dyDescent="0.3">
      <c r="A2128" t="s">
        <v>4246</v>
      </c>
      <c r="B2128" s="1">
        <v>46277</v>
      </c>
      <c r="C2128" t="s">
        <v>4247</v>
      </c>
      <c r="D2128" t="s">
        <v>41</v>
      </c>
      <c r="E2128" t="s">
        <v>9</v>
      </c>
      <c r="F2128">
        <v>599</v>
      </c>
      <c r="G2128" t="s">
        <v>10</v>
      </c>
      <c r="H2128" t="str">
        <f t="shared" si="104"/>
        <v>ORD26002127</v>
      </c>
      <c r="I2128">
        <f>COUNTIFS(PG_Transactions!$AK:$AK,$H2128,PG_Transactions!$E:$E,"CAPTURE",PG_Transactions!$AQ:$AQ,1)</f>
        <v>1</v>
      </c>
      <c r="J2128">
        <f>SUMIFS(PG_Transactions!$G:$G,PG_Transactions!$AK:$AK,$H2128,PG_Transactions!$E:$E,"CAPTURE",PG_Transactions!$AQ:$AQ,1)</f>
        <v>599</v>
      </c>
      <c r="K2128">
        <f t="shared" si="105"/>
        <v>0</v>
      </c>
      <c r="L2128" t="str">
        <f t="shared" si="106"/>
        <v>Amount Match</v>
      </c>
    </row>
    <row r="2129" spans="1:12" hidden="1" x14ac:dyDescent="0.3">
      <c r="A2129" t="s">
        <v>4248</v>
      </c>
      <c r="B2129" s="1">
        <v>46293</v>
      </c>
      <c r="C2129" t="s">
        <v>4249</v>
      </c>
      <c r="D2129" t="s">
        <v>24</v>
      </c>
      <c r="E2129" t="s">
        <v>9</v>
      </c>
      <c r="F2129">
        <v>7397</v>
      </c>
      <c r="G2129" t="s">
        <v>10</v>
      </c>
      <c r="H2129" t="str">
        <f t="shared" si="104"/>
        <v>ORD26002128</v>
      </c>
      <c r="I2129">
        <f>COUNTIFS(PG_Transactions!$AK:$AK,$H2129,PG_Transactions!$E:$E,"CAPTURE",PG_Transactions!$AQ:$AQ,1)</f>
        <v>1</v>
      </c>
      <c r="J2129">
        <f>SUMIFS(PG_Transactions!$G:$G,PG_Transactions!$AK:$AK,$H2129,PG_Transactions!$E:$E,"CAPTURE",PG_Transactions!$AQ:$AQ,1)</f>
        <v>7397</v>
      </c>
      <c r="K2129">
        <f t="shared" si="105"/>
        <v>0</v>
      </c>
      <c r="L2129" t="str">
        <f t="shared" si="106"/>
        <v>Amount Match</v>
      </c>
    </row>
    <row r="2130" spans="1:12" hidden="1" x14ac:dyDescent="0.3">
      <c r="A2130" t="s">
        <v>4250</v>
      </c>
      <c r="B2130" s="1">
        <v>46283</v>
      </c>
      <c r="C2130" t="s">
        <v>4251</v>
      </c>
      <c r="D2130" t="s">
        <v>38</v>
      </c>
      <c r="E2130" t="s">
        <v>17</v>
      </c>
      <c r="F2130">
        <v>349</v>
      </c>
      <c r="G2130" t="s">
        <v>10</v>
      </c>
      <c r="H2130" t="str">
        <f t="shared" si="104"/>
        <v>ORD26002129</v>
      </c>
      <c r="I2130">
        <f>COUNTIFS(PG_Transactions!$AK:$AK,$H2130,PG_Transactions!$E:$E,"CAPTURE",PG_Transactions!$AQ:$AQ,1)</f>
        <v>1</v>
      </c>
      <c r="J2130">
        <f>SUMIFS(PG_Transactions!$G:$G,PG_Transactions!$AK:$AK,$H2130,PG_Transactions!$E:$E,"CAPTURE",PG_Transactions!$AQ:$AQ,1)</f>
        <v>349</v>
      </c>
      <c r="K2130">
        <f t="shared" si="105"/>
        <v>0</v>
      </c>
      <c r="L2130" t="str">
        <f t="shared" si="106"/>
        <v>Amount Match</v>
      </c>
    </row>
    <row r="2131" spans="1:12" hidden="1" x14ac:dyDescent="0.3">
      <c r="A2131" t="s">
        <v>4252</v>
      </c>
      <c r="B2131" s="1">
        <v>46292</v>
      </c>
      <c r="C2131" t="s">
        <v>4253</v>
      </c>
      <c r="D2131" t="s">
        <v>27</v>
      </c>
      <c r="E2131" t="s">
        <v>33</v>
      </c>
      <c r="F2131">
        <v>1499</v>
      </c>
      <c r="G2131" t="s">
        <v>10</v>
      </c>
      <c r="H2131" t="str">
        <f t="shared" si="104"/>
        <v>ORD26002130</v>
      </c>
      <c r="I2131">
        <f>COUNTIFS(PG_Transactions!$AK:$AK,$H2131,PG_Transactions!$E:$E,"CAPTURE",PG_Transactions!$AQ:$AQ,1)</f>
        <v>1</v>
      </c>
      <c r="J2131">
        <f>SUMIFS(PG_Transactions!$G:$G,PG_Transactions!$AK:$AK,$H2131,PG_Transactions!$E:$E,"CAPTURE",PG_Transactions!$AQ:$AQ,1)</f>
        <v>1499</v>
      </c>
      <c r="K2131">
        <f t="shared" si="105"/>
        <v>0</v>
      </c>
      <c r="L2131" t="str">
        <f t="shared" si="106"/>
        <v>Amount Match</v>
      </c>
    </row>
    <row r="2132" spans="1:12" hidden="1" x14ac:dyDescent="0.3">
      <c r="A2132" t="s">
        <v>4254</v>
      </c>
      <c r="B2132" s="1">
        <v>46280</v>
      </c>
      <c r="C2132" t="s">
        <v>4255</v>
      </c>
      <c r="D2132" t="s">
        <v>38</v>
      </c>
      <c r="E2132" t="s">
        <v>44</v>
      </c>
      <c r="F2132">
        <v>3798</v>
      </c>
      <c r="G2132" t="s">
        <v>10</v>
      </c>
      <c r="H2132" t="str">
        <f t="shared" si="104"/>
        <v>ORD26002131</v>
      </c>
      <c r="I2132">
        <f>COUNTIFS(PG_Transactions!$AK:$AK,$H2132,PG_Transactions!$E:$E,"CAPTURE",PG_Transactions!$AQ:$AQ,1)</f>
        <v>1</v>
      </c>
      <c r="J2132">
        <f>SUMIFS(PG_Transactions!$G:$G,PG_Transactions!$AK:$AK,$H2132,PG_Transactions!$E:$E,"CAPTURE",PG_Transactions!$AQ:$AQ,1)</f>
        <v>3798</v>
      </c>
      <c r="K2132">
        <f t="shared" si="105"/>
        <v>0</v>
      </c>
      <c r="L2132" t="str">
        <f t="shared" si="106"/>
        <v>Amount Match</v>
      </c>
    </row>
    <row r="2133" spans="1:12" hidden="1" x14ac:dyDescent="0.3">
      <c r="A2133" t="s">
        <v>4256</v>
      </c>
      <c r="B2133" s="1">
        <v>46280</v>
      </c>
      <c r="C2133" t="s">
        <v>4257</v>
      </c>
      <c r="D2133" t="s">
        <v>8</v>
      </c>
      <c r="E2133" t="s">
        <v>9</v>
      </c>
      <c r="F2133">
        <v>3298</v>
      </c>
      <c r="G2133" t="s">
        <v>105</v>
      </c>
      <c r="H2133" t="str">
        <f t="shared" si="104"/>
        <v>ORD26002132</v>
      </c>
      <c r="I2133">
        <f>COUNTIFS(PG_Transactions!$AK:$AK,$H2133,PG_Transactions!$E:$E,"CAPTURE",PG_Transactions!$AQ:$AQ,1)</f>
        <v>0</v>
      </c>
      <c r="J2133">
        <f>SUMIFS(PG_Transactions!$G:$G,PG_Transactions!$AK:$AK,$H2133,PG_Transactions!$E:$E,"CAPTURE",PG_Transactions!$AQ:$AQ,1)</f>
        <v>0</v>
      </c>
      <c r="K2133">
        <f t="shared" si="105"/>
        <v>-3298</v>
      </c>
      <c r="L2133" t="str">
        <f t="shared" si="106"/>
        <v>No Capture</v>
      </c>
    </row>
    <row r="2134" spans="1:12" hidden="1" x14ac:dyDescent="0.3">
      <c r="A2134" t="s">
        <v>4258</v>
      </c>
      <c r="B2134" s="1">
        <v>46287</v>
      </c>
      <c r="C2134" t="s">
        <v>4259</v>
      </c>
      <c r="D2134" t="s">
        <v>65</v>
      </c>
      <c r="E2134" t="s">
        <v>9</v>
      </c>
      <c r="F2134">
        <v>349</v>
      </c>
      <c r="G2134" t="s">
        <v>70</v>
      </c>
      <c r="H2134" t="str">
        <f t="shared" si="104"/>
        <v>ORD26002133</v>
      </c>
      <c r="I2134">
        <f>COUNTIFS(PG_Transactions!$AK:$AK,$H2134,PG_Transactions!$E:$E,"CAPTURE",PG_Transactions!$AQ:$AQ,1)</f>
        <v>0</v>
      </c>
      <c r="J2134">
        <f>SUMIFS(PG_Transactions!$G:$G,PG_Transactions!$AK:$AK,$H2134,PG_Transactions!$E:$E,"CAPTURE",PG_Transactions!$AQ:$AQ,1)</f>
        <v>0</v>
      </c>
      <c r="K2134">
        <f t="shared" si="105"/>
        <v>-349</v>
      </c>
      <c r="L2134" t="str">
        <f t="shared" si="106"/>
        <v>No Capture</v>
      </c>
    </row>
    <row r="2135" spans="1:12" hidden="1" x14ac:dyDescent="0.3">
      <c r="A2135" t="s">
        <v>4260</v>
      </c>
      <c r="B2135" s="1">
        <v>46288</v>
      </c>
      <c r="C2135" t="s">
        <v>4261</v>
      </c>
      <c r="D2135" t="s">
        <v>13</v>
      </c>
      <c r="E2135" t="s">
        <v>44</v>
      </c>
      <c r="F2135">
        <v>2798</v>
      </c>
      <c r="G2135" t="s">
        <v>10</v>
      </c>
      <c r="H2135" t="str">
        <f t="shared" si="104"/>
        <v>ORD26002134</v>
      </c>
      <c r="I2135">
        <f>COUNTIFS(PG_Transactions!$AK:$AK,$H2135,PG_Transactions!$E:$E,"CAPTURE",PG_Transactions!$AQ:$AQ,1)</f>
        <v>1</v>
      </c>
      <c r="J2135">
        <f>SUMIFS(PG_Transactions!$G:$G,PG_Transactions!$AK:$AK,$H2135,PG_Transactions!$E:$E,"CAPTURE",PG_Transactions!$AQ:$AQ,1)</f>
        <v>2798</v>
      </c>
      <c r="K2135">
        <f t="shared" si="105"/>
        <v>0</v>
      </c>
      <c r="L2135" t="str">
        <f t="shared" si="106"/>
        <v>Amount Match</v>
      </c>
    </row>
    <row r="2136" spans="1:12" hidden="1" x14ac:dyDescent="0.3">
      <c r="A2136" t="s">
        <v>4262</v>
      </c>
      <c r="B2136" s="1">
        <v>46287</v>
      </c>
      <c r="C2136" t="s">
        <v>4263</v>
      </c>
      <c r="D2136" t="s">
        <v>27</v>
      </c>
      <c r="E2136" t="s">
        <v>9</v>
      </c>
      <c r="F2136">
        <v>2598</v>
      </c>
      <c r="G2136" t="s">
        <v>10</v>
      </c>
      <c r="H2136" t="str">
        <f t="shared" si="104"/>
        <v>ORD26002135</v>
      </c>
      <c r="I2136">
        <f>COUNTIFS(PG_Transactions!$AK:$AK,$H2136,PG_Transactions!$E:$E,"CAPTURE",PG_Transactions!$AQ:$AQ,1)</f>
        <v>1</v>
      </c>
      <c r="J2136">
        <f>SUMIFS(PG_Transactions!$G:$G,PG_Transactions!$AK:$AK,$H2136,PG_Transactions!$E:$E,"CAPTURE",PG_Transactions!$AQ:$AQ,1)</f>
        <v>2598</v>
      </c>
      <c r="K2136">
        <f t="shared" si="105"/>
        <v>0</v>
      </c>
      <c r="L2136" t="str">
        <f t="shared" si="106"/>
        <v>Amount Match</v>
      </c>
    </row>
    <row r="2137" spans="1:12" hidden="1" x14ac:dyDescent="0.3">
      <c r="A2137" t="s">
        <v>4264</v>
      </c>
      <c r="B2137" s="1">
        <v>46291</v>
      </c>
      <c r="C2137" t="s">
        <v>4265</v>
      </c>
      <c r="D2137" t="s">
        <v>41</v>
      </c>
      <c r="E2137" t="s">
        <v>44</v>
      </c>
      <c r="F2137">
        <v>1798</v>
      </c>
      <c r="G2137" t="s">
        <v>10</v>
      </c>
      <c r="H2137" t="str">
        <f t="shared" si="104"/>
        <v>ORD26002136</v>
      </c>
      <c r="I2137">
        <f>COUNTIFS(PG_Transactions!$AK:$AK,$H2137,PG_Transactions!$E:$E,"CAPTURE",PG_Transactions!$AQ:$AQ,1)</f>
        <v>1</v>
      </c>
      <c r="J2137">
        <f>SUMIFS(PG_Transactions!$G:$G,PG_Transactions!$AK:$AK,$H2137,PG_Transactions!$E:$E,"CAPTURE",PG_Transactions!$AQ:$AQ,1)</f>
        <v>1798</v>
      </c>
      <c r="K2137">
        <f t="shared" si="105"/>
        <v>0</v>
      </c>
      <c r="L2137" t="str">
        <f t="shared" si="106"/>
        <v>Amount Match</v>
      </c>
    </row>
    <row r="2138" spans="1:12" hidden="1" x14ac:dyDescent="0.3">
      <c r="A2138" t="s">
        <v>4266</v>
      </c>
      <c r="B2138" s="1">
        <v>46293</v>
      </c>
      <c r="C2138" t="s">
        <v>4267</v>
      </c>
      <c r="D2138" t="s">
        <v>8</v>
      </c>
      <c r="E2138" t="s">
        <v>17</v>
      </c>
      <c r="F2138">
        <v>2499</v>
      </c>
      <c r="G2138" t="s">
        <v>10</v>
      </c>
      <c r="H2138" t="str">
        <f t="shared" si="104"/>
        <v>ORD26002137</v>
      </c>
      <c r="I2138">
        <f>COUNTIFS(PG_Transactions!$AK:$AK,$H2138,PG_Transactions!$E:$E,"CAPTURE",PG_Transactions!$AQ:$AQ,1)</f>
        <v>1</v>
      </c>
      <c r="J2138">
        <f>SUMIFS(PG_Transactions!$G:$G,PG_Transactions!$AK:$AK,$H2138,PG_Transactions!$E:$E,"CAPTURE",PG_Transactions!$AQ:$AQ,1)</f>
        <v>2499</v>
      </c>
      <c r="K2138">
        <f t="shared" si="105"/>
        <v>0</v>
      </c>
      <c r="L2138" t="str">
        <f t="shared" si="106"/>
        <v>Amount Match</v>
      </c>
    </row>
    <row r="2139" spans="1:12" hidden="1" x14ac:dyDescent="0.3">
      <c r="A2139" t="s">
        <v>4268</v>
      </c>
      <c r="B2139" s="1">
        <v>46290</v>
      </c>
      <c r="C2139" t="s">
        <v>4269</v>
      </c>
      <c r="D2139" t="s">
        <v>13</v>
      </c>
      <c r="E2139" t="s">
        <v>9</v>
      </c>
      <c r="F2139">
        <v>2499</v>
      </c>
      <c r="G2139" t="s">
        <v>10</v>
      </c>
      <c r="H2139" t="str">
        <f t="shared" si="104"/>
        <v>ORD26002138</v>
      </c>
      <c r="I2139">
        <f>COUNTIFS(PG_Transactions!$AK:$AK,$H2139,PG_Transactions!$E:$E,"CAPTURE",PG_Transactions!$AQ:$AQ,1)</f>
        <v>1</v>
      </c>
      <c r="J2139">
        <f>SUMIFS(PG_Transactions!$G:$G,PG_Transactions!$AK:$AK,$H2139,PG_Transactions!$E:$E,"CAPTURE",PG_Transactions!$AQ:$AQ,1)</f>
        <v>2499</v>
      </c>
      <c r="K2139">
        <f t="shared" si="105"/>
        <v>0</v>
      </c>
      <c r="L2139" t="str">
        <f t="shared" si="106"/>
        <v>Amount Match</v>
      </c>
    </row>
    <row r="2140" spans="1:12" hidden="1" x14ac:dyDescent="0.3">
      <c r="A2140" t="s">
        <v>4270</v>
      </c>
      <c r="B2140" s="1">
        <v>46273</v>
      </c>
      <c r="C2140" t="s">
        <v>4271</v>
      </c>
      <c r="D2140" t="s">
        <v>24</v>
      </c>
      <c r="E2140" t="s">
        <v>33</v>
      </c>
      <c r="F2140">
        <v>9998</v>
      </c>
      <c r="G2140" t="s">
        <v>56</v>
      </c>
      <c r="H2140" t="str">
        <f t="shared" si="104"/>
        <v>ORD26002139</v>
      </c>
      <c r="I2140">
        <f>COUNTIFS(PG_Transactions!$AK:$AK,$H2140,PG_Transactions!$E:$E,"CAPTURE",PG_Transactions!$AQ:$AQ,1)</f>
        <v>1</v>
      </c>
      <c r="J2140">
        <f>SUMIFS(PG_Transactions!$G:$G,PG_Transactions!$AK:$AK,$H2140,PG_Transactions!$E:$E,"CAPTURE",PG_Transactions!$AQ:$AQ,1)</f>
        <v>9998</v>
      </c>
      <c r="K2140">
        <f t="shared" si="105"/>
        <v>0</v>
      </c>
      <c r="L2140" t="str">
        <f t="shared" si="106"/>
        <v>Amount Match</v>
      </c>
    </row>
    <row r="2141" spans="1:12" hidden="1" x14ac:dyDescent="0.3">
      <c r="A2141" t="s">
        <v>4272</v>
      </c>
      <c r="B2141" s="1">
        <v>46289</v>
      </c>
      <c r="C2141" t="s">
        <v>4273</v>
      </c>
      <c r="D2141" t="s">
        <v>16</v>
      </c>
      <c r="E2141" t="s">
        <v>44</v>
      </c>
      <c r="F2141">
        <v>999</v>
      </c>
      <c r="G2141" t="s">
        <v>10</v>
      </c>
      <c r="H2141" t="str">
        <f t="shared" si="104"/>
        <v>ORD26002140</v>
      </c>
      <c r="I2141">
        <f>COUNTIFS(PG_Transactions!$AK:$AK,$H2141,PG_Transactions!$E:$E,"CAPTURE",PG_Transactions!$AQ:$AQ,1)</f>
        <v>1</v>
      </c>
      <c r="J2141">
        <f>SUMIFS(PG_Transactions!$G:$G,PG_Transactions!$AK:$AK,$H2141,PG_Transactions!$E:$E,"CAPTURE",PG_Transactions!$AQ:$AQ,1)</f>
        <v>999</v>
      </c>
      <c r="K2141">
        <f t="shared" si="105"/>
        <v>0</v>
      </c>
      <c r="L2141" t="str">
        <f t="shared" si="106"/>
        <v>Amount Match</v>
      </c>
    </row>
    <row r="2142" spans="1:12" hidden="1" x14ac:dyDescent="0.3">
      <c r="A2142" t="s">
        <v>4274</v>
      </c>
      <c r="B2142" s="1">
        <v>46291</v>
      </c>
      <c r="C2142" t="s">
        <v>4275</v>
      </c>
      <c r="D2142" t="s">
        <v>8</v>
      </c>
      <c r="E2142" t="s">
        <v>33</v>
      </c>
      <c r="F2142">
        <v>4798</v>
      </c>
      <c r="G2142" t="s">
        <v>10</v>
      </c>
      <c r="H2142" t="str">
        <f t="shared" si="104"/>
        <v>ORD26002141</v>
      </c>
      <c r="I2142">
        <f>COUNTIFS(PG_Transactions!$AK:$AK,$H2142,PG_Transactions!$E:$E,"CAPTURE",PG_Transactions!$AQ:$AQ,1)</f>
        <v>1</v>
      </c>
      <c r="J2142">
        <f>SUMIFS(PG_Transactions!$G:$G,PG_Transactions!$AK:$AK,$H2142,PG_Transactions!$E:$E,"CAPTURE",PG_Transactions!$AQ:$AQ,1)</f>
        <v>4798</v>
      </c>
      <c r="K2142">
        <f t="shared" si="105"/>
        <v>0</v>
      </c>
      <c r="L2142" t="str">
        <f t="shared" si="106"/>
        <v>Amount Match</v>
      </c>
    </row>
    <row r="2143" spans="1:12" hidden="1" x14ac:dyDescent="0.3">
      <c r="A2143" t="s">
        <v>4276</v>
      </c>
      <c r="B2143" s="1">
        <v>46275</v>
      </c>
      <c r="C2143" t="s">
        <v>4277</v>
      </c>
      <c r="D2143" t="s">
        <v>8</v>
      </c>
      <c r="E2143" t="s">
        <v>33</v>
      </c>
      <c r="F2143">
        <v>499</v>
      </c>
      <c r="G2143" t="s">
        <v>10</v>
      </c>
      <c r="H2143" t="str">
        <f t="shared" si="104"/>
        <v>ORD26002142</v>
      </c>
      <c r="I2143">
        <f>COUNTIFS(PG_Transactions!$AK:$AK,$H2143,PG_Transactions!$E:$E,"CAPTURE",PG_Transactions!$AQ:$AQ,1)</f>
        <v>1</v>
      </c>
      <c r="J2143">
        <f>SUMIFS(PG_Transactions!$G:$G,PG_Transactions!$AK:$AK,$H2143,PG_Transactions!$E:$E,"CAPTURE",PG_Transactions!$AQ:$AQ,1)</f>
        <v>499</v>
      </c>
      <c r="K2143">
        <f t="shared" si="105"/>
        <v>0</v>
      </c>
      <c r="L2143" t="str">
        <f t="shared" si="106"/>
        <v>Amount Match</v>
      </c>
    </row>
    <row r="2144" spans="1:12" hidden="1" x14ac:dyDescent="0.3">
      <c r="A2144" t="s">
        <v>4278</v>
      </c>
      <c r="B2144" s="1">
        <v>46271</v>
      </c>
      <c r="C2144" t="s">
        <v>4279</v>
      </c>
      <c r="D2144" t="s">
        <v>8</v>
      </c>
      <c r="E2144" t="s">
        <v>9</v>
      </c>
      <c r="F2144">
        <v>1299</v>
      </c>
      <c r="G2144" t="s">
        <v>10</v>
      </c>
      <c r="H2144" t="str">
        <f t="shared" si="104"/>
        <v>ORD26002143</v>
      </c>
      <c r="I2144">
        <f>COUNTIFS(PG_Transactions!$AK:$AK,$H2144,PG_Transactions!$E:$E,"CAPTURE",PG_Transactions!$AQ:$AQ,1)</f>
        <v>1</v>
      </c>
      <c r="J2144">
        <f>SUMIFS(PG_Transactions!$G:$G,PG_Transactions!$AK:$AK,$H2144,PG_Transactions!$E:$E,"CAPTURE",PG_Transactions!$AQ:$AQ,1)</f>
        <v>1299</v>
      </c>
      <c r="K2144">
        <f t="shared" si="105"/>
        <v>0</v>
      </c>
      <c r="L2144" t="str">
        <f t="shared" si="106"/>
        <v>Amount Match</v>
      </c>
    </row>
    <row r="2145" spans="1:12" hidden="1" x14ac:dyDescent="0.3">
      <c r="A2145" t="s">
        <v>4280</v>
      </c>
      <c r="B2145" s="1">
        <v>46276</v>
      </c>
      <c r="C2145" t="s">
        <v>4281</v>
      </c>
      <c r="D2145" t="s">
        <v>65</v>
      </c>
      <c r="E2145" t="s">
        <v>9</v>
      </c>
      <c r="F2145" s="2">
        <v>5348</v>
      </c>
      <c r="G2145" t="s">
        <v>10</v>
      </c>
      <c r="H2145" t="str">
        <f t="shared" si="104"/>
        <v>ORD26002144</v>
      </c>
      <c r="I2145">
        <f>COUNTIFS(PG_Transactions!$AK:$AK,$H2145,PG_Transactions!$E:$E,"CAPTURE",PG_Transactions!$AQ:$AQ,1)</f>
        <v>1</v>
      </c>
      <c r="J2145">
        <f>SUMIFS(PG_Transactions!$G:$G,PG_Transactions!$AK:$AK,$H2145,PG_Transactions!$E:$E,"CAPTURE",PG_Transactions!$AQ:$AQ,1)</f>
        <v>5348</v>
      </c>
      <c r="K2145">
        <f t="shared" si="105"/>
        <v>0</v>
      </c>
      <c r="L2145" t="str">
        <f t="shared" si="106"/>
        <v>Amount Match</v>
      </c>
    </row>
    <row r="2146" spans="1:12" hidden="1" x14ac:dyDescent="0.3">
      <c r="A2146" t="s">
        <v>4282</v>
      </c>
      <c r="B2146" s="1">
        <v>46283</v>
      </c>
      <c r="C2146" t="s">
        <v>4283</v>
      </c>
      <c r="D2146" t="s">
        <v>65</v>
      </c>
      <c r="E2146" t="s">
        <v>9</v>
      </c>
      <c r="F2146">
        <v>2999</v>
      </c>
      <c r="G2146" t="s">
        <v>10</v>
      </c>
      <c r="H2146" t="str">
        <f t="shared" si="104"/>
        <v>ORD26002145</v>
      </c>
      <c r="I2146">
        <f>COUNTIFS(PG_Transactions!$AK:$AK,$H2146,PG_Transactions!$E:$E,"CAPTURE",PG_Transactions!$AQ:$AQ,1)</f>
        <v>1</v>
      </c>
      <c r="J2146">
        <f>SUMIFS(PG_Transactions!$G:$G,PG_Transactions!$AK:$AK,$H2146,PG_Transactions!$E:$E,"CAPTURE",PG_Transactions!$AQ:$AQ,1)</f>
        <v>2999</v>
      </c>
      <c r="K2146">
        <f t="shared" si="105"/>
        <v>0</v>
      </c>
      <c r="L2146" t="str">
        <f t="shared" si="106"/>
        <v>Amount Match</v>
      </c>
    </row>
    <row r="2147" spans="1:12" hidden="1" x14ac:dyDescent="0.3">
      <c r="A2147" t="s">
        <v>4284</v>
      </c>
      <c r="B2147" s="1">
        <v>46266</v>
      </c>
      <c r="C2147" t="s">
        <v>4285</v>
      </c>
      <c r="D2147" t="s">
        <v>27</v>
      </c>
      <c r="E2147" t="s">
        <v>33</v>
      </c>
      <c r="F2147">
        <v>1299</v>
      </c>
      <c r="G2147" t="s">
        <v>10</v>
      </c>
      <c r="H2147" t="str">
        <f t="shared" si="104"/>
        <v>ORD26002146</v>
      </c>
      <c r="I2147">
        <f>COUNTIFS(PG_Transactions!$AK:$AK,$H2147,PG_Transactions!$E:$E,"CAPTURE",PG_Transactions!$AQ:$AQ,1)</f>
        <v>1</v>
      </c>
      <c r="J2147">
        <f>SUMIFS(PG_Transactions!$G:$G,PG_Transactions!$AK:$AK,$H2147,PG_Transactions!$E:$E,"CAPTURE",PG_Transactions!$AQ:$AQ,1)</f>
        <v>1299</v>
      </c>
      <c r="K2147">
        <f t="shared" si="105"/>
        <v>0</v>
      </c>
      <c r="L2147" t="str">
        <f t="shared" si="106"/>
        <v>Amount Match</v>
      </c>
    </row>
    <row r="2148" spans="1:12" hidden="1" x14ac:dyDescent="0.3">
      <c r="A2148" t="s">
        <v>4286</v>
      </c>
      <c r="B2148" s="1">
        <v>46277</v>
      </c>
      <c r="C2148" t="s">
        <v>4287</v>
      </c>
      <c r="D2148" t="s">
        <v>38</v>
      </c>
      <c r="E2148" t="s">
        <v>17</v>
      </c>
      <c r="F2148">
        <v>499</v>
      </c>
      <c r="G2148" t="s">
        <v>10</v>
      </c>
      <c r="H2148" t="str">
        <f t="shared" si="104"/>
        <v>ORD26002147</v>
      </c>
      <c r="I2148">
        <f>COUNTIFS(PG_Transactions!$AK:$AK,$H2148,PG_Transactions!$E:$E,"CAPTURE",PG_Transactions!$AQ:$AQ,1)</f>
        <v>1</v>
      </c>
      <c r="J2148">
        <f>SUMIFS(PG_Transactions!$G:$G,PG_Transactions!$AK:$AK,$H2148,PG_Transactions!$E:$E,"CAPTURE",PG_Transactions!$AQ:$AQ,1)</f>
        <v>499</v>
      </c>
      <c r="K2148">
        <f t="shared" si="105"/>
        <v>0</v>
      </c>
      <c r="L2148" t="str">
        <f t="shared" si="106"/>
        <v>Amount Match</v>
      </c>
    </row>
    <row r="2149" spans="1:12" hidden="1" x14ac:dyDescent="0.3">
      <c r="A2149" t="s">
        <v>4288</v>
      </c>
      <c r="B2149" s="1">
        <v>46272</v>
      </c>
      <c r="C2149" t="s">
        <v>4289</v>
      </c>
      <c r="D2149" t="s">
        <v>41</v>
      </c>
      <c r="E2149" t="s">
        <v>44</v>
      </c>
      <c r="F2149">
        <v>349</v>
      </c>
      <c r="G2149" t="s">
        <v>10</v>
      </c>
      <c r="H2149" t="str">
        <f t="shared" si="104"/>
        <v>ORD26002148</v>
      </c>
      <c r="I2149">
        <f>COUNTIFS(PG_Transactions!$AK:$AK,$H2149,PG_Transactions!$E:$E,"CAPTURE",PG_Transactions!$AQ:$AQ,1)</f>
        <v>1</v>
      </c>
      <c r="J2149">
        <f>SUMIFS(PG_Transactions!$G:$G,PG_Transactions!$AK:$AK,$H2149,PG_Transactions!$E:$E,"CAPTURE",PG_Transactions!$AQ:$AQ,1)</f>
        <v>349</v>
      </c>
      <c r="K2149">
        <f t="shared" si="105"/>
        <v>0</v>
      </c>
      <c r="L2149" t="str">
        <f t="shared" si="106"/>
        <v>Amount Match</v>
      </c>
    </row>
    <row r="2150" spans="1:12" hidden="1" x14ac:dyDescent="0.3">
      <c r="A2150" t="s">
        <v>4290</v>
      </c>
      <c r="B2150" s="1">
        <v>46284</v>
      </c>
      <c r="C2150" t="s">
        <v>4291</v>
      </c>
      <c r="D2150" t="s">
        <v>38</v>
      </c>
      <c r="E2150" t="s">
        <v>33</v>
      </c>
      <c r="F2150">
        <v>1499</v>
      </c>
      <c r="G2150" t="s">
        <v>10</v>
      </c>
      <c r="H2150" t="str">
        <f t="shared" si="104"/>
        <v>ORD26002149</v>
      </c>
      <c r="I2150">
        <f>COUNTIFS(PG_Transactions!$AK:$AK,$H2150,PG_Transactions!$E:$E,"CAPTURE",PG_Transactions!$AQ:$AQ,1)</f>
        <v>1</v>
      </c>
      <c r="J2150">
        <f>SUMIFS(PG_Transactions!$G:$G,PG_Transactions!$AK:$AK,$H2150,PG_Transactions!$E:$E,"CAPTURE",PG_Transactions!$AQ:$AQ,1)</f>
        <v>1499</v>
      </c>
      <c r="K2150">
        <f t="shared" si="105"/>
        <v>0</v>
      </c>
      <c r="L2150" t="str">
        <f t="shared" si="106"/>
        <v>Amount Match</v>
      </c>
    </row>
    <row r="2151" spans="1:12" hidden="1" x14ac:dyDescent="0.3">
      <c r="A2151" t="s">
        <v>4292</v>
      </c>
      <c r="B2151" s="1">
        <v>46270</v>
      </c>
      <c r="C2151" t="s">
        <v>1102</v>
      </c>
      <c r="D2151" t="s">
        <v>32</v>
      </c>
      <c r="E2151" t="s">
        <v>9</v>
      </c>
      <c r="F2151">
        <v>2798</v>
      </c>
      <c r="G2151" t="s">
        <v>10</v>
      </c>
      <c r="H2151" t="str">
        <f t="shared" si="104"/>
        <v>ORD26002150</v>
      </c>
      <c r="I2151">
        <f>COUNTIFS(PG_Transactions!$AK:$AK,$H2151,PG_Transactions!$E:$E,"CAPTURE",PG_Transactions!$AQ:$AQ,1)</f>
        <v>1</v>
      </c>
      <c r="J2151">
        <f>SUMIFS(PG_Transactions!$G:$G,PG_Transactions!$AK:$AK,$H2151,PG_Transactions!$E:$E,"CAPTURE",PG_Transactions!$AQ:$AQ,1)</f>
        <v>2798</v>
      </c>
      <c r="K2151">
        <f t="shared" si="105"/>
        <v>0</v>
      </c>
      <c r="L2151" t="str">
        <f t="shared" si="106"/>
        <v>Amount Match</v>
      </c>
    </row>
    <row r="2152" spans="1:12" hidden="1" x14ac:dyDescent="0.3">
      <c r="A2152" t="s">
        <v>4293</v>
      </c>
      <c r="B2152" s="1">
        <v>46295</v>
      </c>
      <c r="C2152" t="s">
        <v>4294</v>
      </c>
      <c r="D2152" t="s">
        <v>51</v>
      </c>
      <c r="E2152" t="s">
        <v>9</v>
      </c>
      <c r="F2152">
        <v>349</v>
      </c>
      <c r="G2152" t="s">
        <v>10</v>
      </c>
      <c r="H2152" t="str">
        <f t="shared" si="104"/>
        <v>ORD26002151</v>
      </c>
      <c r="I2152">
        <f>COUNTIFS(PG_Transactions!$AK:$AK,$H2152,PG_Transactions!$E:$E,"CAPTURE",PG_Transactions!$AQ:$AQ,1)</f>
        <v>1</v>
      </c>
      <c r="J2152">
        <f>SUMIFS(PG_Transactions!$G:$G,PG_Transactions!$AK:$AK,$H2152,PG_Transactions!$E:$E,"CAPTURE",PG_Transactions!$AQ:$AQ,1)</f>
        <v>349</v>
      </c>
      <c r="K2152">
        <f t="shared" si="105"/>
        <v>0</v>
      </c>
      <c r="L2152" t="str">
        <f t="shared" si="106"/>
        <v>Amount Match</v>
      </c>
    </row>
    <row r="2153" spans="1:12" hidden="1" x14ac:dyDescent="0.3">
      <c r="A2153" t="s">
        <v>4295</v>
      </c>
      <c r="B2153" s="1">
        <v>46294</v>
      </c>
      <c r="C2153" t="s">
        <v>4296</v>
      </c>
      <c r="D2153" t="s">
        <v>41</v>
      </c>
      <c r="E2153" t="s">
        <v>9</v>
      </c>
      <c r="F2153">
        <v>1499</v>
      </c>
      <c r="G2153" t="s">
        <v>10</v>
      </c>
      <c r="H2153" t="str">
        <f t="shared" si="104"/>
        <v>ORD26002152</v>
      </c>
      <c r="I2153">
        <f>COUNTIFS(PG_Transactions!$AK:$AK,$H2153,PG_Transactions!$E:$E,"CAPTURE",PG_Transactions!$AQ:$AQ,1)</f>
        <v>1</v>
      </c>
      <c r="J2153">
        <f>SUMIFS(PG_Transactions!$G:$G,PG_Transactions!$AK:$AK,$H2153,PG_Transactions!$E:$E,"CAPTURE",PG_Transactions!$AQ:$AQ,1)</f>
        <v>1499</v>
      </c>
      <c r="K2153">
        <f t="shared" si="105"/>
        <v>0</v>
      </c>
      <c r="L2153" t="str">
        <f t="shared" si="106"/>
        <v>Amount Match</v>
      </c>
    </row>
    <row r="2154" spans="1:12" hidden="1" x14ac:dyDescent="0.3">
      <c r="A2154" t="s">
        <v>4297</v>
      </c>
      <c r="B2154" s="1">
        <v>46280</v>
      </c>
      <c r="C2154" t="s">
        <v>4298</v>
      </c>
      <c r="D2154" t="s">
        <v>38</v>
      </c>
      <c r="E2154" t="s">
        <v>44</v>
      </c>
      <c r="F2154">
        <v>11097</v>
      </c>
      <c r="G2154" t="s">
        <v>10</v>
      </c>
      <c r="H2154" t="str">
        <f t="shared" si="104"/>
        <v>ORD26002153</v>
      </c>
      <c r="I2154">
        <f>COUNTIFS(PG_Transactions!$AK:$AK,$H2154,PG_Transactions!$E:$E,"CAPTURE",PG_Transactions!$AQ:$AQ,1)</f>
        <v>1</v>
      </c>
      <c r="J2154">
        <f>SUMIFS(PG_Transactions!$G:$G,PG_Transactions!$AK:$AK,$H2154,PG_Transactions!$E:$E,"CAPTURE",PG_Transactions!$AQ:$AQ,1)</f>
        <v>11097</v>
      </c>
      <c r="K2154">
        <f t="shared" si="105"/>
        <v>0</v>
      </c>
      <c r="L2154" t="str">
        <f t="shared" si="106"/>
        <v>Amount Match</v>
      </c>
    </row>
    <row r="2155" spans="1:12" hidden="1" x14ac:dyDescent="0.3">
      <c r="A2155" t="s">
        <v>4299</v>
      </c>
      <c r="B2155" s="1">
        <v>46268</v>
      </c>
      <c r="C2155" t="s">
        <v>4300</v>
      </c>
      <c r="D2155" t="s">
        <v>13</v>
      </c>
      <c r="E2155" t="s">
        <v>9</v>
      </c>
      <c r="F2155">
        <v>599</v>
      </c>
      <c r="G2155" t="s">
        <v>10</v>
      </c>
      <c r="H2155" t="str">
        <f t="shared" si="104"/>
        <v>ORD26002154</v>
      </c>
      <c r="I2155">
        <f>COUNTIFS(PG_Transactions!$AK:$AK,$H2155,PG_Transactions!$E:$E,"CAPTURE",PG_Transactions!$AQ:$AQ,1)</f>
        <v>1</v>
      </c>
      <c r="J2155">
        <f>SUMIFS(PG_Transactions!$G:$G,PG_Transactions!$AK:$AK,$H2155,PG_Transactions!$E:$E,"CAPTURE",PG_Transactions!$AQ:$AQ,1)</f>
        <v>599</v>
      </c>
      <c r="K2155">
        <f t="shared" si="105"/>
        <v>0</v>
      </c>
      <c r="L2155" t="str">
        <f t="shared" si="106"/>
        <v>Amount Match</v>
      </c>
    </row>
    <row r="2156" spans="1:12" hidden="1" x14ac:dyDescent="0.3">
      <c r="A2156" t="s">
        <v>4301</v>
      </c>
      <c r="B2156" s="1">
        <v>46291</v>
      </c>
      <c r="C2156" t="s">
        <v>4302</v>
      </c>
      <c r="D2156" t="s">
        <v>27</v>
      </c>
      <c r="E2156" t="s">
        <v>44</v>
      </c>
      <c r="F2156">
        <v>1298</v>
      </c>
      <c r="G2156" t="s">
        <v>10</v>
      </c>
      <c r="H2156" t="str">
        <f t="shared" si="104"/>
        <v>ORD26002155</v>
      </c>
      <c r="I2156">
        <f>COUNTIFS(PG_Transactions!$AK:$AK,$H2156,PG_Transactions!$E:$E,"CAPTURE",PG_Transactions!$AQ:$AQ,1)</f>
        <v>1</v>
      </c>
      <c r="J2156">
        <f>SUMIFS(PG_Transactions!$G:$G,PG_Transactions!$AK:$AK,$H2156,PG_Transactions!$E:$E,"CAPTURE",PG_Transactions!$AQ:$AQ,1)</f>
        <v>1298</v>
      </c>
      <c r="K2156">
        <f t="shared" si="105"/>
        <v>0</v>
      </c>
      <c r="L2156" t="str">
        <f t="shared" si="106"/>
        <v>Amount Match</v>
      </c>
    </row>
    <row r="2157" spans="1:12" hidden="1" x14ac:dyDescent="0.3">
      <c r="A2157" t="s">
        <v>4303</v>
      </c>
      <c r="B2157" s="1">
        <v>46269</v>
      </c>
      <c r="C2157" t="s">
        <v>4304</v>
      </c>
      <c r="D2157" t="s">
        <v>27</v>
      </c>
      <c r="E2157" t="s">
        <v>44</v>
      </c>
      <c r="F2157" s="2">
        <v>3348</v>
      </c>
      <c r="G2157" t="s">
        <v>10</v>
      </c>
      <c r="H2157" t="str">
        <f t="shared" si="104"/>
        <v>ORD26002156</v>
      </c>
      <c r="I2157">
        <f>COUNTIFS(PG_Transactions!$AK:$AK,$H2157,PG_Transactions!$E:$E,"CAPTURE",PG_Transactions!$AQ:$AQ,1)</f>
        <v>1</v>
      </c>
      <c r="J2157">
        <f>SUMIFS(PG_Transactions!$G:$G,PG_Transactions!$AK:$AK,$H2157,PG_Transactions!$E:$E,"CAPTURE",PG_Transactions!$AQ:$AQ,1)</f>
        <v>3348</v>
      </c>
      <c r="K2157">
        <f t="shared" si="105"/>
        <v>0</v>
      </c>
      <c r="L2157" t="str">
        <f t="shared" si="106"/>
        <v>Amount Match</v>
      </c>
    </row>
    <row r="2158" spans="1:12" hidden="1" x14ac:dyDescent="0.3">
      <c r="A2158" t="s">
        <v>4305</v>
      </c>
      <c r="B2158" s="1">
        <v>46288</v>
      </c>
      <c r="C2158" t="s">
        <v>4306</v>
      </c>
      <c r="D2158" t="s">
        <v>41</v>
      </c>
      <c r="E2158" t="s">
        <v>17</v>
      </c>
      <c r="F2158">
        <v>3098</v>
      </c>
      <c r="G2158" t="s">
        <v>10</v>
      </c>
      <c r="H2158" t="str">
        <f t="shared" si="104"/>
        <v>ORD26002157</v>
      </c>
      <c r="I2158">
        <f>COUNTIFS(PG_Transactions!$AK:$AK,$H2158,PG_Transactions!$E:$E,"CAPTURE",PG_Transactions!$AQ:$AQ,1)</f>
        <v>1</v>
      </c>
      <c r="J2158">
        <f>SUMIFS(PG_Transactions!$G:$G,PG_Transactions!$AK:$AK,$H2158,PG_Transactions!$E:$E,"CAPTURE",PG_Transactions!$AQ:$AQ,1)</f>
        <v>3098</v>
      </c>
      <c r="K2158">
        <f t="shared" si="105"/>
        <v>0</v>
      </c>
      <c r="L2158" t="str">
        <f t="shared" si="106"/>
        <v>Amount Match</v>
      </c>
    </row>
    <row r="2159" spans="1:12" hidden="1" x14ac:dyDescent="0.3">
      <c r="A2159" t="s">
        <v>4307</v>
      </c>
      <c r="B2159" s="1">
        <v>46270</v>
      </c>
      <c r="C2159" t="s">
        <v>4308</v>
      </c>
      <c r="E2159" t="s">
        <v>17</v>
      </c>
      <c r="F2159">
        <v>5598</v>
      </c>
      <c r="G2159" t="s">
        <v>10</v>
      </c>
      <c r="H2159" t="str">
        <f t="shared" si="104"/>
        <v>ORD26002158</v>
      </c>
      <c r="I2159">
        <f>COUNTIFS(PG_Transactions!$AK:$AK,$H2159,PG_Transactions!$E:$E,"CAPTURE",PG_Transactions!$AQ:$AQ,1)</f>
        <v>1</v>
      </c>
      <c r="J2159">
        <f>SUMIFS(PG_Transactions!$G:$G,PG_Transactions!$AK:$AK,$H2159,PG_Transactions!$E:$E,"CAPTURE",PG_Transactions!$AQ:$AQ,1)</f>
        <v>5598</v>
      </c>
      <c r="K2159">
        <f t="shared" si="105"/>
        <v>0</v>
      </c>
      <c r="L2159" t="str">
        <f t="shared" si="106"/>
        <v>Amount Match</v>
      </c>
    </row>
    <row r="2160" spans="1:12" hidden="1" x14ac:dyDescent="0.3">
      <c r="A2160" t="s">
        <v>4309</v>
      </c>
      <c r="B2160" s="1">
        <v>46278</v>
      </c>
      <c r="C2160" t="s">
        <v>4310</v>
      </c>
      <c r="D2160" t="s">
        <v>24</v>
      </c>
      <c r="E2160" t="s">
        <v>9</v>
      </c>
      <c r="F2160">
        <v>1499</v>
      </c>
      <c r="G2160" t="s">
        <v>10</v>
      </c>
      <c r="H2160" t="str">
        <f t="shared" si="104"/>
        <v>ORD26002159</v>
      </c>
      <c r="I2160">
        <f>COUNTIFS(PG_Transactions!$AK:$AK,$H2160,PG_Transactions!$E:$E,"CAPTURE",PG_Transactions!$AQ:$AQ,1)</f>
        <v>1</v>
      </c>
      <c r="J2160">
        <f>SUMIFS(PG_Transactions!$G:$G,PG_Transactions!$AK:$AK,$H2160,PG_Transactions!$E:$E,"CAPTURE",PG_Transactions!$AQ:$AQ,1)</f>
        <v>1499</v>
      </c>
      <c r="K2160">
        <f t="shared" si="105"/>
        <v>0</v>
      </c>
      <c r="L2160" t="str">
        <f t="shared" si="106"/>
        <v>Amount Match</v>
      </c>
    </row>
    <row r="2161" spans="1:12" hidden="1" x14ac:dyDescent="0.3">
      <c r="A2161" t="s">
        <v>4311</v>
      </c>
      <c r="B2161" s="1">
        <v>46285</v>
      </c>
      <c r="C2161" t="s">
        <v>4312</v>
      </c>
      <c r="D2161" t="s">
        <v>65</v>
      </c>
      <c r="E2161" t="s">
        <v>17</v>
      </c>
      <c r="F2161">
        <v>2298</v>
      </c>
      <c r="G2161" t="s">
        <v>56</v>
      </c>
      <c r="H2161" t="str">
        <f t="shared" si="104"/>
        <v>ORD26002160</v>
      </c>
      <c r="I2161">
        <f>COUNTIFS(PG_Transactions!$AK:$AK,$H2161,PG_Transactions!$E:$E,"CAPTURE",PG_Transactions!$AQ:$AQ,1)</f>
        <v>1</v>
      </c>
      <c r="J2161">
        <f>SUMIFS(PG_Transactions!$G:$G,PG_Transactions!$AK:$AK,$H2161,PG_Transactions!$E:$E,"CAPTURE",PG_Transactions!$AQ:$AQ,1)</f>
        <v>2298</v>
      </c>
      <c r="K2161">
        <f t="shared" si="105"/>
        <v>0</v>
      </c>
      <c r="L2161" t="str">
        <f t="shared" si="106"/>
        <v>Amount Match</v>
      </c>
    </row>
    <row r="2162" spans="1:12" hidden="1" x14ac:dyDescent="0.3">
      <c r="A2162" t="s">
        <v>4313</v>
      </c>
      <c r="B2162" s="1">
        <v>46282</v>
      </c>
      <c r="C2162" t="s">
        <v>4314</v>
      </c>
      <c r="D2162" t="s">
        <v>27</v>
      </c>
      <c r="E2162" t="s">
        <v>9</v>
      </c>
      <c r="F2162">
        <v>599</v>
      </c>
      <c r="G2162" t="s">
        <v>70</v>
      </c>
      <c r="H2162" t="str">
        <f t="shared" si="104"/>
        <v>ORD26002161</v>
      </c>
      <c r="I2162">
        <f>COUNTIFS(PG_Transactions!$AK:$AK,$H2162,PG_Transactions!$E:$E,"CAPTURE",PG_Transactions!$AQ:$AQ,1)</f>
        <v>0</v>
      </c>
      <c r="J2162">
        <f>SUMIFS(PG_Transactions!$G:$G,PG_Transactions!$AK:$AK,$H2162,PG_Transactions!$E:$E,"CAPTURE",PG_Transactions!$AQ:$AQ,1)</f>
        <v>0</v>
      </c>
      <c r="K2162">
        <f t="shared" si="105"/>
        <v>-599</v>
      </c>
      <c r="L2162" t="str">
        <f t="shared" si="106"/>
        <v>No Capture</v>
      </c>
    </row>
    <row r="2163" spans="1:12" hidden="1" x14ac:dyDescent="0.3">
      <c r="A2163" t="s">
        <v>4315</v>
      </c>
      <c r="B2163" s="1">
        <v>46283</v>
      </c>
      <c r="C2163" t="s">
        <v>4316</v>
      </c>
      <c r="D2163" t="s">
        <v>65</v>
      </c>
      <c r="E2163" t="s">
        <v>9</v>
      </c>
      <c r="F2163">
        <v>2999</v>
      </c>
      <c r="G2163" t="s">
        <v>10</v>
      </c>
      <c r="H2163" t="str">
        <f t="shared" si="104"/>
        <v>ORD26002162</v>
      </c>
      <c r="I2163">
        <f>COUNTIFS(PG_Transactions!$AK:$AK,$H2163,PG_Transactions!$E:$E,"CAPTURE",PG_Transactions!$AQ:$AQ,1)</f>
        <v>1</v>
      </c>
      <c r="J2163">
        <f>SUMIFS(PG_Transactions!$G:$G,PG_Transactions!$AK:$AK,$H2163,PG_Transactions!$E:$E,"CAPTURE",PG_Transactions!$AQ:$AQ,1)</f>
        <v>2999</v>
      </c>
      <c r="K2163">
        <f t="shared" si="105"/>
        <v>0</v>
      </c>
      <c r="L2163" t="str">
        <f t="shared" si="106"/>
        <v>Amount Match</v>
      </c>
    </row>
    <row r="2164" spans="1:12" hidden="1" x14ac:dyDescent="0.3">
      <c r="A2164" t="s">
        <v>4317</v>
      </c>
      <c r="B2164" s="1">
        <v>46275</v>
      </c>
      <c r="C2164" t="s">
        <v>4318</v>
      </c>
      <c r="D2164" t="s">
        <v>16</v>
      </c>
      <c r="E2164" t="s">
        <v>9</v>
      </c>
      <c r="F2164">
        <v>1598</v>
      </c>
      <c r="G2164" t="s">
        <v>56</v>
      </c>
      <c r="H2164" t="str">
        <f t="shared" si="104"/>
        <v>ORD26002163</v>
      </c>
      <c r="I2164">
        <f>COUNTIFS(PG_Transactions!$AK:$AK,$H2164,PG_Transactions!$E:$E,"CAPTURE",PG_Transactions!$AQ:$AQ,1)</f>
        <v>1</v>
      </c>
      <c r="J2164">
        <f>SUMIFS(PG_Transactions!$G:$G,PG_Transactions!$AK:$AK,$H2164,PG_Transactions!$E:$E,"CAPTURE",PG_Transactions!$AQ:$AQ,1)</f>
        <v>1598</v>
      </c>
      <c r="K2164">
        <f t="shared" si="105"/>
        <v>0</v>
      </c>
      <c r="L2164" t="str">
        <f t="shared" si="106"/>
        <v>Amount Match</v>
      </c>
    </row>
    <row r="2165" spans="1:12" hidden="1" x14ac:dyDescent="0.3">
      <c r="A2165" t="s">
        <v>4319</v>
      </c>
      <c r="B2165" s="1">
        <v>46289</v>
      </c>
      <c r="C2165" t="s">
        <v>4320</v>
      </c>
      <c r="D2165" t="s">
        <v>13</v>
      </c>
      <c r="E2165" t="s">
        <v>9</v>
      </c>
      <c r="F2165">
        <v>9798</v>
      </c>
      <c r="G2165" t="s">
        <v>10</v>
      </c>
      <c r="H2165" t="str">
        <f t="shared" si="104"/>
        <v>ORD26002164</v>
      </c>
      <c r="I2165">
        <f>COUNTIFS(PG_Transactions!$AK:$AK,$H2165,PG_Transactions!$E:$E,"CAPTURE",PG_Transactions!$AQ:$AQ,1)</f>
        <v>1</v>
      </c>
      <c r="J2165">
        <f>SUMIFS(PG_Transactions!$G:$G,PG_Transactions!$AK:$AK,$H2165,PG_Transactions!$E:$E,"CAPTURE",PG_Transactions!$AQ:$AQ,1)</f>
        <v>9798</v>
      </c>
      <c r="K2165">
        <f t="shared" si="105"/>
        <v>0</v>
      </c>
      <c r="L2165" t="str">
        <f t="shared" si="106"/>
        <v>Amount Match</v>
      </c>
    </row>
    <row r="2166" spans="1:12" hidden="1" x14ac:dyDescent="0.3">
      <c r="A2166" t="s">
        <v>4321</v>
      </c>
      <c r="B2166" s="1">
        <v>46269</v>
      </c>
      <c r="C2166" t="s">
        <v>4322</v>
      </c>
      <c r="D2166" t="s">
        <v>24</v>
      </c>
      <c r="E2166" t="s">
        <v>9</v>
      </c>
      <c r="F2166">
        <v>1098</v>
      </c>
      <c r="G2166" t="s">
        <v>10</v>
      </c>
      <c r="H2166" t="str">
        <f t="shared" si="104"/>
        <v>ORD26002165</v>
      </c>
      <c r="I2166">
        <f>COUNTIFS(PG_Transactions!$AK:$AK,$H2166,PG_Transactions!$E:$E,"CAPTURE",PG_Transactions!$AQ:$AQ,1)</f>
        <v>1</v>
      </c>
      <c r="J2166">
        <f>SUMIFS(PG_Transactions!$G:$G,PG_Transactions!$AK:$AK,$H2166,PG_Transactions!$E:$E,"CAPTURE",PG_Transactions!$AQ:$AQ,1)</f>
        <v>1098</v>
      </c>
      <c r="K2166">
        <f t="shared" si="105"/>
        <v>0</v>
      </c>
      <c r="L2166" t="str">
        <f t="shared" si="106"/>
        <v>Amount Match</v>
      </c>
    </row>
    <row r="2167" spans="1:12" hidden="1" x14ac:dyDescent="0.3">
      <c r="A2167" t="s">
        <v>4323</v>
      </c>
      <c r="B2167" s="1">
        <v>46272</v>
      </c>
      <c r="C2167" t="s">
        <v>4324</v>
      </c>
      <c r="D2167" t="s">
        <v>8</v>
      </c>
      <c r="E2167" t="s">
        <v>44</v>
      </c>
      <c r="F2167">
        <v>5498</v>
      </c>
      <c r="G2167" t="s">
        <v>10</v>
      </c>
      <c r="H2167" t="str">
        <f t="shared" si="104"/>
        <v>ORD26002166</v>
      </c>
      <c r="I2167">
        <f>COUNTIFS(PG_Transactions!$AK:$AK,$H2167,PG_Transactions!$E:$E,"CAPTURE",PG_Transactions!$AQ:$AQ,1)</f>
        <v>1</v>
      </c>
      <c r="J2167">
        <f>SUMIFS(PG_Transactions!$G:$G,PG_Transactions!$AK:$AK,$H2167,PG_Transactions!$E:$E,"CAPTURE",PG_Transactions!$AQ:$AQ,1)</f>
        <v>5498</v>
      </c>
      <c r="K2167">
        <f t="shared" si="105"/>
        <v>0</v>
      </c>
      <c r="L2167" t="str">
        <f t="shared" si="106"/>
        <v>Amount Match</v>
      </c>
    </row>
    <row r="2168" spans="1:12" hidden="1" x14ac:dyDescent="0.3">
      <c r="A2168" t="s">
        <v>4325</v>
      </c>
      <c r="B2168" s="1">
        <v>46295</v>
      </c>
      <c r="C2168" t="s">
        <v>4326</v>
      </c>
      <c r="D2168" t="s">
        <v>51</v>
      </c>
      <c r="E2168" t="s">
        <v>17</v>
      </c>
      <c r="F2168">
        <v>299</v>
      </c>
      <c r="G2168" t="s">
        <v>105</v>
      </c>
      <c r="H2168" t="str">
        <f t="shared" si="104"/>
        <v>ORD26002167</v>
      </c>
      <c r="I2168">
        <f>COUNTIFS(PG_Transactions!$AK:$AK,$H2168,PG_Transactions!$E:$E,"CAPTURE",PG_Transactions!$AQ:$AQ,1)</f>
        <v>0</v>
      </c>
      <c r="J2168">
        <f>SUMIFS(PG_Transactions!$G:$G,PG_Transactions!$AK:$AK,$H2168,PG_Transactions!$E:$E,"CAPTURE",PG_Transactions!$AQ:$AQ,1)</f>
        <v>0</v>
      </c>
      <c r="K2168">
        <f t="shared" si="105"/>
        <v>-299</v>
      </c>
      <c r="L2168" t="str">
        <f t="shared" si="106"/>
        <v>No Capture</v>
      </c>
    </row>
    <row r="2169" spans="1:12" hidden="1" x14ac:dyDescent="0.3">
      <c r="A2169" t="s">
        <v>4327</v>
      </c>
      <c r="B2169" s="1">
        <v>46278</v>
      </c>
      <c r="C2169" t="s">
        <v>4328</v>
      </c>
      <c r="D2169" t="s">
        <v>51</v>
      </c>
      <c r="E2169" t="s">
        <v>9</v>
      </c>
      <c r="F2169">
        <v>999</v>
      </c>
      <c r="G2169" t="s">
        <v>105</v>
      </c>
      <c r="H2169" t="str">
        <f t="shared" si="104"/>
        <v>ORD26002168</v>
      </c>
      <c r="I2169">
        <f>COUNTIFS(PG_Transactions!$AK:$AK,$H2169,PG_Transactions!$E:$E,"CAPTURE",PG_Transactions!$AQ:$AQ,1)</f>
        <v>0</v>
      </c>
      <c r="J2169">
        <f>SUMIFS(PG_Transactions!$G:$G,PG_Transactions!$AK:$AK,$H2169,PG_Transactions!$E:$E,"CAPTURE",PG_Transactions!$AQ:$AQ,1)</f>
        <v>0</v>
      </c>
      <c r="K2169">
        <f t="shared" si="105"/>
        <v>-999</v>
      </c>
      <c r="L2169" t="str">
        <f t="shared" si="106"/>
        <v>No Capture</v>
      </c>
    </row>
    <row r="2170" spans="1:12" hidden="1" x14ac:dyDescent="0.3">
      <c r="A2170" t="s">
        <v>4329</v>
      </c>
      <c r="B2170" s="1">
        <v>46285</v>
      </c>
      <c r="C2170" t="s">
        <v>4330</v>
      </c>
      <c r="D2170" t="s">
        <v>27</v>
      </c>
      <c r="E2170" t="s">
        <v>44</v>
      </c>
      <c r="F2170">
        <v>2499</v>
      </c>
      <c r="G2170" t="s">
        <v>10</v>
      </c>
      <c r="H2170" t="str">
        <f t="shared" si="104"/>
        <v>ORD26002169</v>
      </c>
      <c r="I2170">
        <f>COUNTIFS(PG_Transactions!$AK:$AK,$H2170,PG_Transactions!$E:$E,"CAPTURE",PG_Transactions!$AQ:$AQ,1)</f>
        <v>1</v>
      </c>
      <c r="J2170">
        <f>SUMIFS(PG_Transactions!$G:$G,PG_Transactions!$AK:$AK,$H2170,PG_Transactions!$E:$E,"CAPTURE",PG_Transactions!$AQ:$AQ,1)</f>
        <v>2499</v>
      </c>
      <c r="K2170">
        <f t="shared" si="105"/>
        <v>0</v>
      </c>
      <c r="L2170" t="str">
        <f t="shared" si="106"/>
        <v>Amount Match</v>
      </c>
    </row>
    <row r="2171" spans="1:12" hidden="1" x14ac:dyDescent="0.3">
      <c r="A2171" t="s">
        <v>4331</v>
      </c>
      <c r="B2171" s="1">
        <v>46288</v>
      </c>
      <c r="C2171" t="s">
        <v>4332</v>
      </c>
      <c r="D2171" t="s">
        <v>16</v>
      </c>
      <c r="E2171" t="s">
        <v>9</v>
      </c>
      <c r="F2171">
        <v>4397</v>
      </c>
      <c r="G2171" t="s">
        <v>10</v>
      </c>
      <c r="H2171" t="str">
        <f t="shared" si="104"/>
        <v>ORD26002170</v>
      </c>
      <c r="I2171">
        <f>COUNTIFS(PG_Transactions!$AK:$AK,$H2171,PG_Transactions!$E:$E,"CAPTURE",PG_Transactions!$AQ:$AQ,1)</f>
        <v>1</v>
      </c>
      <c r="J2171">
        <f>SUMIFS(PG_Transactions!$G:$G,PG_Transactions!$AK:$AK,$H2171,PG_Transactions!$E:$E,"CAPTURE",PG_Transactions!$AQ:$AQ,1)</f>
        <v>4397</v>
      </c>
      <c r="K2171">
        <f t="shared" si="105"/>
        <v>0</v>
      </c>
      <c r="L2171" t="str">
        <f t="shared" si="106"/>
        <v>Amount Match</v>
      </c>
    </row>
    <row r="2172" spans="1:12" hidden="1" x14ac:dyDescent="0.3">
      <c r="A2172" t="s">
        <v>4333</v>
      </c>
      <c r="B2172" s="1">
        <v>46292</v>
      </c>
      <c r="C2172" t="s">
        <v>4334</v>
      </c>
      <c r="D2172" t="s">
        <v>32</v>
      </c>
      <c r="E2172" t="s">
        <v>9</v>
      </c>
      <c r="F2172">
        <v>2098</v>
      </c>
      <c r="G2172" t="s">
        <v>10</v>
      </c>
      <c r="H2172" t="str">
        <f t="shared" si="104"/>
        <v>ORD26002171</v>
      </c>
      <c r="I2172">
        <f>COUNTIFS(PG_Transactions!$AK:$AK,$H2172,PG_Transactions!$E:$E,"CAPTURE",PG_Transactions!$AQ:$AQ,1)</f>
        <v>1</v>
      </c>
      <c r="J2172">
        <f>SUMIFS(PG_Transactions!$G:$G,PG_Transactions!$AK:$AK,$H2172,PG_Transactions!$E:$E,"CAPTURE",PG_Transactions!$AQ:$AQ,1)</f>
        <v>2098</v>
      </c>
      <c r="K2172">
        <f t="shared" si="105"/>
        <v>0</v>
      </c>
      <c r="L2172" t="str">
        <f t="shared" si="106"/>
        <v>Amount Match</v>
      </c>
    </row>
    <row r="2173" spans="1:12" hidden="1" x14ac:dyDescent="0.3">
      <c r="A2173" t="s">
        <v>4335</v>
      </c>
      <c r="B2173" s="1">
        <v>46285</v>
      </c>
      <c r="C2173" t="s">
        <v>4336</v>
      </c>
      <c r="D2173" t="s">
        <v>51</v>
      </c>
      <c r="E2173" t="s">
        <v>9</v>
      </c>
      <c r="F2173">
        <v>2999</v>
      </c>
      <c r="G2173" t="s">
        <v>10</v>
      </c>
      <c r="H2173" t="str">
        <f t="shared" si="104"/>
        <v>ORD26002172</v>
      </c>
      <c r="I2173">
        <f>COUNTIFS(PG_Transactions!$AK:$AK,$H2173,PG_Transactions!$E:$E,"CAPTURE",PG_Transactions!$AQ:$AQ,1)</f>
        <v>1</v>
      </c>
      <c r="J2173">
        <f>SUMIFS(PG_Transactions!$G:$G,PG_Transactions!$AK:$AK,$H2173,PG_Transactions!$E:$E,"CAPTURE",PG_Transactions!$AQ:$AQ,1)</f>
        <v>2999</v>
      </c>
      <c r="K2173">
        <f t="shared" si="105"/>
        <v>0</v>
      </c>
      <c r="L2173" t="str">
        <f t="shared" si="106"/>
        <v>Amount Match</v>
      </c>
    </row>
    <row r="2174" spans="1:12" hidden="1" x14ac:dyDescent="0.3">
      <c r="A2174" t="s">
        <v>4337</v>
      </c>
      <c r="B2174" s="1">
        <v>46287</v>
      </c>
      <c r="C2174" t="s">
        <v>4338</v>
      </c>
      <c r="D2174" t="s">
        <v>8</v>
      </c>
      <c r="E2174" t="s">
        <v>9</v>
      </c>
      <c r="F2174">
        <v>3947</v>
      </c>
      <c r="G2174" t="s">
        <v>10</v>
      </c>
      <c r="H2174" t="str">
        <f t="shared" si="104"/>
        <v>ORD26002173</v>
      </c>
      <c r="I2174">
        <f>COUNTIFS(PG_Transactions!$AK:$AK,$H2174,PG_Transactions!$E:$E,"CAPTURE",PG_Transactions!$AQ:$AQ,1)</f>
        <v>1</v>
      </c>
      <c r="J2174">
        <f>SUMIFS(PG_Transactions!$G:$G,PG_Transactions!$AK:$AK,$H2174,PG_Transactions!$E:$E,"CAPTURE",PG_Transactions!$AQ:$AQ,1)</f>
        <v>3947</v>
      </c>
      <c r="K2174">
        <f t="shared" si="105"/>
        <v>0</v>
      </c>
      <c r="L2174" t="str">
        <f t="shared" si="106"/>
        <v>Amount Match</v>
      </c>
    </row>
    <row r="2175" spans="1:12" hidden="1" x14ac:dyDescent="0.3">
      <c r="A2175" t="s">
        <v>4339</v>
      </c>
      <c r="B2175" s="1">
        <v>46271</v>
      </c>
      <c r="C2175" t="s">
        <v>4340</v>
      </c>
      <c r="D2175" t="s">
        <v>16</v>
      </c>
      <c r="E2175" t="s">
        <v>9</v>
      </c>
      <c r="F2175">
        <v>1498</v>
      </c>
      <c r="G2175" t="s">
        <v>70</v>
      </c>
      <c r="H2175" t="str">
        <f t="shared" si="104"/>
        <v>ORD26002174</v>
      </c>
      <c r="I2175">
        <f>COUNTIFS(PG_Transactions!$AK:$AK,$H2175,PG_Transactions!$E:$E,"CAPTURE",PG_Transactions!$AQ:$AQ,1)</f>
        <v>0</v>
      </c>
      <c r="J2175">
        <f>SUMIFS(PG_Transactions!$G:$G,PG_Transactions!$AK:$AK,$H2175,PG_Transactions!$E:$E,"CAPTURE",PG_Transactions!$AQ:$AQ,1)</f>
        <v>0</v>
      </c>
      <c r="K2175">
        <f t="shared" si="105"/>
        <v>-1498</v>
      </c>
      <c r="L2175" t="str">
        <f t="shared" si="106"/>
        <v>No Capture</v>
      </c>
    </row>
    <row r="2176" spans="1:12" hidden="1" x14ac:dyDescent="0.3">
      <c r="A2176" t="s">
        <v>4341</v>
      </c>
      <c r="B2176" s="1">
        <v>46275</v>
      </c>
      <c r="C2176" t="s">
        <v>4342</v>
      </c>
      <c r="D2176" t="s">
        <v>16</v>
      </c>
      <c r="E2176" t="s">
        <v>9</v>
      </c>
      <c r="F2176">
        <v>1598</v>
      </c>
      <c r="G2176" t="s">
        <v>10</v>
      </c>
      <c r="H2176" t="str">
        <f t="shared" si="104"/>
        <v>ORD26002175</v>
      </c>
      <c r="I2176">
        <f>COUNTIFS(PG_Transactions!$AK:$AK,$H2176,PG_Transactions!$E:$E,"CAPTURE",PG_Transactions!$AQ:$AQ,1)</f>
        <v>1</v>
      </c>
      <c r="J2176">
        <f>SUMIFS(PG_Transactions!$G:$G,PG_Transactions!$AK:$AK,$H2176,PG_Transactions!$E:$E,"CAPTURE",PG_Transactions!$AQ:$AQ,1)</f>
        <v>1598</v>
      </c>
      <c r="K2176">
        <f t="shared" si="105"/>
        <v>0</v>
      </c>
      <c r="L2176" t="str">
        <f t="shared" si="106"/>
        <v>Amount Match</v>
      </c>
    </row>
    <row r="2177" spans="1:12" hidden="1" x14ac:dyDescent="0.3">
      <c r="A2177" t="s">
        <v>4343</v>
      </c>
      <c r="B2177" s="1">
        <v>46292</v>
      </c>
      <c r="C2177" t="s">
        <v>4344</v>
      </c>
      <c r="D2177" t="s">
        <v>38</v>
      </c>
      <c r="E2177" t="s">
        <v>9</v>
      </c>
      <c r="F2177">
        <v>349</v>
      </c>
      <c r="G2177" t="s">
        <v>10</v>
      </c>
      <c r="H2177" t="str">
        <f t="shared" si="104"/>
        <v>ORD26002176</v>
      </c>
      <c r="I2177">
        <f>COUNTIFS(PG_Transactions!$AK:$AK,$H2177,PG_Transactions!$E:$E,"CAPTURE",PG_Transactions!$AQ:$AQ,1)</f>
        <v>1</v>
      </c>
      <c r="J2177">
        <f>SUMIFS(PG_Transactions!$G:$G,PG_Transactions!$AK:$AK,$H2177,PG_Transactions!$E:$E,"CAPTURE",PG_Transactions!$AQ:$AQ,1)</f>
        <v>349</v>
      </c>
      <c r="K2177">
        <f t="shared" si="105"/>
        <v>0</v>
      </c>
      <c r="L2177" t="str">
        <f t="shared" si="106"/>
        <v>Amount Match</v>
      </c>
    </row>
    <row r="2178" spans="1:12" hidden="1" x14ac:dyDescent="0.3">
      <c r="A2178" t="s">
        <v>4345</v>
      </c>
      <c r="B2178" s="1">
        <v>46267</v>
      </c>
      <c r="C2178" t="s">
        <v>4346</v>
      </c>
      <c r="D2178" t="s">
        <v>51</v>
      </c>
      <c r="E2178" t="s">
        <v>9</v>
      </c>
      <c r="F2178">
        <v>1848</v>
      </c>
      <c r="G2178" t="s">
        <v>10</v>
      </c>
      <c r="H2178" t="str">
        <f t="shared" si="104"/>
        <v>ORD26002177</v>
      </c>
      <c r="I2178">
        <f>COUNTIFS(PG_Transactions!$AK:$AK,$H2178,PG_Transactions!$E:$E,"CAPTURE",PG_Transactions!$AQ:$AQ,1)</f>
        <v>1</v>
      </c>
      <c r="J2178">
        <f>SUMIFS(PG_Transactions!$G:$G,PG_Transactions!$AK:$AK,$H2178,PG_Transactions!$E:$E,"CAPTURE",PG_Transactions!$AQ:$AQ,1)</f>
        <v>1848</v>
      </c>
      <c r="K2178">
        <f t="shared" si="105"/>
        <v>0</v>
      </c>
      <c r="L2178" t="str">
        <f t="shared" si="106"/>
        <v>Amount Match</v>
      </c>
    </row>
    <row r="2179" spans="1:12" hidden="1" x14ac:dyDescent="0.3">
      <c r="A2179" t="s">
        <v>4347</v>
      </c>
      <c r="B2179" s="1">
        <v>46268</v>
      </c>
      <c r="C2179" t="s">
        <v>4348</v>
      </c>
      <c r="D2179" t="s">
        <v>24</v>
      </c>
      <c r="E2179" t="s">
        <v>9</v>
      </c>
      <c r="F2179">
        <v>5947</v>
      </c>
      <c r="G2179" t="s">
        <v>10</v>
      </c>
      <c r="H2179" t="str">
        <f t="shared" ref="H2179:H2242" si="107">UPPER(SUBSTITUTE(TRIM(A2179),"-",""))</f>
        <v>ORD26002178</v>
      </c>
      <c r="I2179">
        <f>COUNTIFS(PG_Transactions!$AK:$AK,$H2179,PG_Transactions!$E:$E,"CAPTURE",PG_Transactions!$AQ:$AQ,1)</f>
        <v>1</v>
      </c>
      <c r="J2179">
        <f>SUMIFS(PG_Transactions!$G:$G,PG_Transactions!$AK:$AK,$H2179,PG_Transactions!$E:$E,"CAPTURE",PG_Transactions!$AQ:$AQ,1)</f>
        <v>5947</v>
      </c>
      <c r="K2179">
        <f t="shared" ref="K2179:K2242" si="108">ROUND(J2179-F2179,2)</f>
        <v>0</v>
      </c>
      <c r="L2179" t="str">
        <f t="shared" ref="L2179:L2242" si="109">IF(I2179=0,"No Capture",IF(I2179&gt;1,"Multiple Capture Rows - Review",IF(ABS(K2179)&lt;0.01,"Amount Match",IF(K2179&lt;0,"Captured Less Than Order","Captured More Than Order"))))</f>
        <v>Amount Match</v>
      </c>
    </row>
    <row r="2180" spans="1:12" hidden="1" x14ac:dyDescent="0.3">
      <c r="A2180" t="s">
        <v>4349</v>
      </c>
      <c r="B2180" s="1">
        <v>46285</v>
      </c>
      <c r="C2180" t="s">
        <v>4350</v>
      </c>
      <c r="D2180" t="s">
        <v>13</v>
      </c>
      <c r="E2180" t="s">
        <v>17</v>
      </c>
      <c r="F2180">
        <v>2999</v>
      </c>
      <c r="G2180" t="s">
        <v>70</v>
      </c>
      <c r="H2180" t="str">
        <f t="shared" si="107"/>
        <v>ORD26002179</v>
      </c>
      <c r="I2180">
        <f>COUNTIFS(PG_Transactions!$AK:$AK,$H2180,PG_Transactions!$E:$E,"CAPTURE",PG_Transactions!$AQ:$AQ,1)</f>
        <v>0</v>
      </c>
      <c r="J2180">
        <f>SUMIFS(PG_Transactions!$G:$G,PG_Transactions!$AK:$AK,$H2180,PG_Transactions!$E:$E,"CAPTURE",PG_Transactions!$AQ:$AQ,1)</f>
        <v>0</v>
      </c>
      <c r="K2180">
        <f t="shared" si="108"/>
        <v>-2999</v>
      </c>
      <c r="L2180" t="str">
        <f t="shared" si="109"/>
        <v>No Capture</v>
      </c>
    </row>
    <row r="2181" spans="1:12" hidden="1" x14ac:dyDescent="0.3">
      <c r="A2181" t="s">
        <v>4351</v>
      </c>
      <c r="B2181" s="1">
        <v>46289</v>
      </c>
      <c r="C2181" t="s">
        <v>4352</v>
      </c>
      <c r="D2181" t="s">
        <v>32</v>
      </c>
      <c r="E2181" t="s">
        <v>44</v>
      </c>
      <c r="F2181">
        <v>299</v>
      </c>
      <c r="G2181" t="s">
        <v>10</v>
      </c>
      <c r="H2181" t="str">
        <f t="shared" si="107"/>
        <v>ORD26002180</v>
      </c>
      <c r="I2181">
        <f>COUNTIFS(PG_Transactions!$AK:$AK,$H2181,PG_Transactions!$E:$E,"CAPTURE",PG_Transactions!$AQ:$AQ,1)</f>
        <v>1</v>
      </c>
      <c r="J2181">
        <f>SUMIFS(PG_Transactions!$G:$G,PG_Transactions!$AK:$AK,$H2181,PG_Transactions!$E:$E,"CAPTURE",PG_Transactions!$AQ:$AQ,1)</f>
        <v>299</v>
      </c>
      <c r="K2181">
        <f t="shared" si="108"/>
        <v>0</v>
      </c>
      <c r="L2181" t="str">
        <f t="shared" si="109"/>
        <v>Amount Match</v>
      </c>
    </row>
    <row r="2182" spans="1:12" hidden="1" x14ac:dyDescent="0.3">
      <c r="A2182" t="s">
        <v>4353</v>
      </c>
      <c r="B2182" s="1">
        <v>46295</v>
      </c>
      <c r="C2182" t="s">
        <v>4354</v>
      </c>
      <c r="D2182" t="s">
        <v>16</v>
      </c>
      <c r="E2182" t="s">
        <v>44</v>
      </c>
      <c r="F2182">
        <v>999</v>
      </c>
      <c r="G2182" t="s">
        <v>10</v>
      </c>
      <c r="H2182" t="str">
        <f t="shared" si="107"/>
        <v>ORD26002181</v>
      </c>
      <c r="I2182">
        <f>COUNTIFS(PG_Transactions!$AK:$AK,$H2182,PG_Transactions!$E:$E,"CAPTURE",PG_Transactions!$AQ:$AQ,1)</f>
        <v>1</v>
      </c>
      <c r="J2182">
        <f>SUMIFS(PG_Transactions!$G:$G,PG_Transactions!$AK:$AK,$H2182,PG_Transactions!$E:$E,"CAPTURE",PG_Transactions!$AQ:$AQ,1)</f>
        <v>999</v>
      </c>
      <c r="K2182">
        <f t="shared" si="108"/>
        <v>0</v>
      </c>
      <c r="L2182" t="str">
        <f t="shared" si="109"/>
        <v>Amount Match</v>
      </c>
    </row>
    <row r="2183" spans="1:12" hidden="1" x14ac:dyDescent="0.3">
      <c r="A2183" t="s">
        <v>4355</v>
      </c>
      <c r="B2183" s="1">
        <v>46278</v>
      </c>
      <c r="C2183" t="s">
        <v>4356</v>
      </c>
      <c r="D2183" t="s">
        <v>13</v>
      </c>
      <c r="E2183" t="s">
        <v>9</v>
      </c>
      <c r="F2183">
        <v>799</v>
      </c>
      <c r="G2183" t="s">
        <v>10</v>
      </c>
      <c r="H2183" t="str">
        <f t="shared" si="107"/>
        <v>ORD26002182</v>
      </c>
      <c r="I2183">
        <f>COUNTIFS(PG_Transactions!$AK:$AK,$H2183,PG_Transactions!$E:$E,"CAPTURE",PG_Transactions!$AQ:$AQ,1)</f>
        <v>1</v>
      </c>
      <c r="J2183">
        <f>SUMIFS(PG_Transactions!$G:$G,PG_Transactions!$AK:$AK,$H2183,PG_Transactions!$E:$E,"CAPTURE",PG_Transactions!$AQ:$AQ,1)</f>
        <v>799</v>
      </c>
      <c r="K2183">
        <f t="shared" si="108"/>
        <v>0</v>
      </c>
      <c r="L2183" t="str">
        <f t="shared" si="109"/>
        <v>Amount Match</v>
      </c>
    </row>
    <row r="2184" spans="1:12" hidden="1" x14ac:dyDescent="0.3">
      <c r="A2184" t="s">
        <v>4357</v>
      </c>
      <c r="B2184" s="1">
        <v>46276</v>
      </c>
      <c r="C2184" t="s">
        <v>4358</v>
      </c>
      <c r="D2184" t="s">
        <v>27</v>
      </c>
      <c r="E2184" t="s">
        <v>9</v>
      </c>
      <c r="F2184">
        <v>5297</v>
      </c>
      <c r="G2184" t="s">
        <v>10</v>
      </c>
      <c r="H2184" t="str">
        <f t="shared" si="107"/>
        <v>ORD26002183</v>
      </c>
      <c r="I2184">
        <f>COUNTIFS(PG_Transactions!$AK:$AK,$H2184,PG_Transactions!$E:$E,"CAPTURE",PG_Transactions!$AQ:$AQ,1)</f>
        <v>1</v>
      </c>
      <c r="J2184">
        <f>SUMIFS(PG_Transactions!$G:$G,PG_Transactions!$AK:$AK,$H2184,PG_Transactions!$E:$E,"CAPTURE",PG_Transactions!$AQ:$AQ,1)</f>
        <v>5297</v>
      </c>
      <c r="K2184">
        <f t="shared" si="108"/>
        <v>0</v>
      </c>
      <c r="L2184" t="str">
        <f t="shared" si="109"/>
        <v>Amount Match</v>
      </c>
    </row>
    <row r="2185" spans="1:12" hidden="1" x14ac:dyDescent="0.3">
      <c r="A2185" t="s">
        <v>4359</v>
      </c>
      <c r="B2185" s="1">
        <v>46282</v>
      </c>
      <c r="C2185" t="s">
        <v>4360</v>
      </c>
      <c r="D2185" t="s">
        <v>65</v>
      </c>
      <c r="E2185" t="s">
        <v>9</v>
      </c>
      <c r="F2185">
        <v>1799</v>
      </c>
      <c r="G2185" t="s">
        <v>10</v>
      </c>
      <c r="H2185" t="str">
        <f t="shared" si="107"/>
        <v>ORD26002184</v>
      </c>
      <c r="I2185">
        <f>COUNTIFS(PG_Transactions!$AK:$AK,$H2185,PG_Transactions!$E:$E,"CAPTURE",PG_Transactions!$AQ:$AQ,1)</f>
        <v>1</v>
      </c>
      <c r="J2185">
        <f>SUMIFS(PG_Transactions!$G:$G,PG_Transactions!$AK:$AK,$H2185,PG_Transactions!$E:$E,"CAPTURE",PG_Transactions!$AQ:$AQ,1)</f>
        <v>1799</v>
      </c>
      <c r="K2185">
        <f t="shared" si="108"/>
        <v>0</v>
      </c>
      <c r="L2185" t="str">
        <f t="shared" si="109"/>
        <v>Amount Match</v>
      </c>
    </row>
    <row r="2186" spans="1:12" hidden="1" x14ac:dyDescent="0.3">
      <c r="A2186" t="s">
        <v>4361</v>
      </c>
      <c r="B2186" s="1">
        <v>46269</v>
      </c>
      <c r="C2186" t="s">
        <v>4362</v>
      </c>
      <c r="D2186" t="s">
        <v>41</v>
      </c>
      <c r="E2186" t="s">
        <v>17</v>
      </c>
      <c r="F2186">
        <v>3447</v>
      </c>
      <c r="G2186" t="s">
        <v>10</v>
      </c>
      <c r="H2186" t="str">
        <f t="shared" si="107"/>
        <v>ORD26002185</v>
      </c>
      <c r="I2186">
        <f>COUNTIFS(PG_Transactions!$AK:$AK,$H2186,PG_Transactions!$E:$E,"CAPTURE",PG_Transactions!$AQ:$AQ,1)</f>
        <v>1</v>
      </c>
      <c r="J2186">
        <f>SUMIFS(PG_Transactions!$G:$G,PG_Transactions!$AK:$AK,$H2186,PG_Transactions!$E:$E,"CAPTURE",PG_Transactions!$AQ:$AQ,1)</f>
        <v>3447</v>
      </c>
      <c r="K2186">
        <f t="shared" si="108"/>
        <v>0</v>
      </c>
      <c r="L2186" t="str">
        <f t="shared" si="109"/>
        <v>Amount Match</v>
      </c>
    </row>
    <row r="2187" spans="1:12" hidden="1" x14ac:dyDescent="0.3">
      <c r="A2187" t="s">
        <v>4363</v>
      </c>
      <c r="B2187" s="1">
        <v>46277</v>
      </c>
      <c r="C2187" t="s">
        <v>4364</v>
      </c>
      <c r="E2187" t="s">
        <v>17</v>
      </c>
      <c r="F2187">
        <v>499</v>
      </c>
      <c r="G2187" t="s">
        <v>105</v>
      </c>
      <c r="H2187" t="str">
        <f t="shared" si="107"/>
        <v>ORD26002186</v>
      </c>
      <c r="I2187">
        <f>COUNTIFS(PG_Transactions!$AK:$AK,$H2187,PG_Transactions!$E:$E,"CAPTURE",PG_Transactions!$AQ:$AQ,1)</f>
        <v>0</v>
      </c>
      <c r="J2187">
        <f>SUMIFS(PG_Transactions!$G:$G,PG_Transactions!$AK:$AK,$H2187,PG_Transactions!$E:$E,"CAPTURE",PG_Transactions!$AQ:$AQ,1)</f>
        <v>0</v>
      </c>
      <c r="K2187">
        <f t="shared" si="108"/>
        <v>-499</v>
      </c>
      <c r="L2187" t="str">
        <f t="shared" si="109"/>
        <v>No Capture</v>
      </c>
    </row>
    <row r="2188" spans="1:12" hidden="1" x14ac:dyDescent="0.3">
      <c r="A2188" t="s">
        <v>4365</v>
      </c>
      <c r="B2188" s="1">
        <v>46266</v>
      </c>
      <c r="C2188" t="s">
        <v>4366</v>
      </c>
      <c r="D2188" t="s">
        <v>65</v>
      </c>
      <c r="E2188" t="s">
        <v>17</v>
      </c>
      <c r="F2188">
        <v>8298</v>
      </c>
      <c r="G2188" t="s">
        <v>10</v>
      </c>
      <c r="H2188" t="str">
        <f t="shared" si="107"/>
        <v>ORD26002187</v>
      </c>
      <c r="I2188">
        <f>COUNTIFS(PG_Transactions!$AK:$AK,$H2188,PG_Transactions!$E:$E,"CAPTURE",PG_Transactions!$AQ:$AQ,1)</f>
        <v>1</v>
      </c>
      <c r="J2188">
        <f>SUMIFS(PG_Transactions!$G:$G,PG_Transactions!$AK:$AK,$H2188,PG_Transactions!$E:$E,"CAPTURE",PG_Transactions!$AQ:$AQ,1)</f>
        <v>8298</v>
      </c>
      <c r="K2188">
        <f t="shared" si="108"/>
        <v>0</v>
      </c>
      <c r="L2188" t="str">
        <f t="shared" si="109"/>
        <v>Amount Match</v>
      </c>
    </row>
    <row r="2189" spans="1:12" hidden="1" x14ac:dyDescent="0.3">
      <c r="A2189" t="s">
        <v>4367</v>
      </c>
      <c r="B2189" s="1">
        <v>46284</v>
      </c>
      <c r="C2189" t="s">
        <v>4368</v>
      </c>
      <c r="D2189" t="s">
        <v>16</v>
      </c>
      <c r="E2189" t="s">
        <v>44</v>
      </c>
      <c r="F2189">
        <v>648</v>
      </c>
      <c r="G2189" t="s">
        <v>10</v>
      </c>
      <c r="H2189" t="str">
        <f t="shared" si="107"/>
        <v>ORD26002188</v>
      </c>
      <c r="I2189">
        <f>COUNTIFS(PG_Transactions!$AK:$AK,$H2189,PG_Transactions!$E:$E,"CAPTURE",PG_Transactions!$AQ:$AQ,1)</f>
        <v>1</v>
      </c>
      <c r="J2189">
        <f>SUMIFS(PG_Transactions!$G:$G,PG_Transactions!$AK:$AK,$H2189,PG_Transactions!$E:$E,"CAPTURE",PG_Transactions!$AQ:$AQ,1)</f>
        <v>648</v>
      </c>
      <c r="K2189">
        <f t="shared" si="108"/>
        <v>0</v>
      </c>
      <c r="L2189" t="str">
        <f t="shared" si="109"/>
        <v>Amount Match</v>
      </c>
    </row>
    <row r="2190" spans="1:12" hidden="1" x14ac:dyDescent="0.3">
      <c r="A2190" t="s">
        <v>4369</v>
      </c>
      <c r="B2190" s="1">
        <v>46275</v>
      </c>
      <c r="C2190" t="s">
        <v>4370</v>
      </c>
      <c r="D2190" t="s">
        <v>27</v>
      </c>
      <c r="E2190" t="s">
        <v>9</v>
      </c>
      <c r="F2190">
        <v>5297</v>
      </c>
      <c r="G2190" t="s">
        <v>105</v>
      </c>
      <c r="H2190" t="str">
        <f t="shared" si="107"/>
        <v>ORD26002189</v>
      </c>
      <c r="I2190">
        <f>COUNTIFS(PG_Transactions!$AK:$AK,$H2190,PG_Transactions!$E:$E,"CAPTURE",PG_Transactions!$AQ:$AQ,1)</f>
        <v>0</v>
      </c>
      <c r="J2190">
        <f>SUMIFS(PG_Transactions!$G:$G,PG_Transactions!$AK:$AK,$H2190,PG_Transactions!$E:$E,"CAPTURE",PG_Transactions!$AQ:$AQ,1)</f>
        <v>0</v>
      </c>
      <c r="K2190">
        <f t="shared" si="108"/>
        <v>-5297</v>
      </c>
      <c r="L2190" t="str">
        <f t="shared" si="109"/>
        <v>No Capture</v>
      </c>
    </row>
    <row r="2191" spans="1:12" hidden="1" x14ac:dyDescent="0.3">
      <c r="A2191" t="s">
        <v>4371</v>
      </c>
      <c r="B2191" s="1">
        <v>46274</v>
      </c>
      <c r="C2191" t="s">
        <v>4372</v>
      </c>
      <c r="D2191" t="s">
        <v>24</v>
      </c>
      <c r="E2191" t="s">
        <v>44</v>
      </c>
      <c r="F2191">
        <v>2999</v>
      </c>
      <c r="G2191" t="s">
        <v>10</v>
      </c>
      <c r="H2191" t="str">
        <f t="shared" si="107"/>
        <v>ORD26002190</v>
      </c>
      <c r="I2191">
        <f>COUNTIFS(PG_Transactions!$AK:$AK,$H2191,PG_Transactions!$E:$E,"CAPTURE",PG_Transactions!$AQ:$AQ,1)</f>
        <v>1</v>
      </c>
      <c r="J2191">
        <f>SUMIFS(PG_Transactions!$G:$G,PG_Transactions!$AK:$AK,$H2191,PG_Transactions!$E:$E,"CAPTURE",PG_Transactions!$AQ:$AQ,1)</f>
        <v>2999</v>
      </c>
      <c r="K2191">
        <f t="shared" si="108"/>
        <v>0</v>
      </c>
      <c r="L2191" t="str">
        <f t="shared" si="109"/>
        <v>Amount Match</v>
      </c>
    </row>
    <row r="2192" spans="1:12" hidden="1" x14ac:dyDescent="0.3">
      <c r="A2192" t="s">
        <v>4373</v>
      </c>
      <c r="B2192" s="1">
        <v>46283</v>
      </c>
      <c r="C2192" t="s">
        <v>4374</v>
      </c>
      <c r="D2192" t="s">
        <v>16</v>
      </c>
      <c r="E2192" t="s">
        <v>17</v>
      </c>
      <c r="F2192">
        <v>599</v>
      </c>
      <c r="G2192" t="s">
        <v>10</v>
      </c>
      <c r="H2192" t="str">
        <f t="shared" si="107"/>
        <v>ORD26002191</v>
      </c>
      <c r="I2192">
        <f>COUNTIFS(PG_Transactions!$AK:$AK,$H2192,PG_Transactions!$E:$E,"CAPTURE",PG_Transactions!$AQ:$AQ,1)</f>
        <v>1</v>
      </c>
      <c r="J2192">
        <f>SUMIFS(PG_Transactions!$G:$G,PG_Transactions!$AK:$AK,$H2192,PG_Transactions!$E:$E,"CAPTURE",PG_Transactions!$AQ:$AQ,1)</f>
        <v>599</v>
      </c>
      <c r="K2192">
        <f t="shared" si="108"/>
        <v>0</v>
      </c>
      <c r="L2192" t="str">
        <f t="shared" si="109"/>
        <v>Amount Match</v>
      </c>
    </row>
    <row r="2193" spans="1:12" hidden="1" x14ac:dyDescent="0.3">
      <c r="A2193" t="s">
        <v>4375</v>
      </c>
      <c r="B2193" s="1">
        <v>46274</v>
      </c>
      <c r="C2193" t="s">
        <v>4376</v>
      </c>
      <c r="D2193" t="s">
        <v>51</v>
      </c>
      <c r="E2193" t="s">
        <v>9</v>
      </c>
      <c r="F2193">
        <v>999</v>
      </c>
      <c r="G2193" t="s">
        <v>10</v>
      </c>
      <c r="H2193" t="str">
        <f t="shared" si="107"/>
        <v>ORD26002192</v>
      </c>
      <c r="I2193">
        <f>COUNTIFS(PG_Transactions!$AK:$AK,$H2193,PG_Transactions!$E:$E,"CAPTURE",PG_Transactions!$AQ:$AQ,1)</f>
        <v>1</v>
      </c>
      <c r="J2193">
        <f>SUMIFS(PG_Transactions!$G:$G,PG_Transactions!$AK:$AK,$H2193,PG_Transactions!$E:$E,"CAPTURE",PG_Transactions!$AQ:$AQ,1)</f>
        <v>999</v>
      </c>
      <c r="K2193">
        <f t="shared" si="108"/>
        <v>0</v>
      </c>
      <c r="L2193" t="str">
        <f t="shared" si="109"/>
        <v>Amount Match</v>
      </c>
    </row>
    <row r="2194" spans="1:12" hidden="1" x14ac:dyDescent="0.3">
      <c r="A2194" t="s">
        <v>4377</v>
      </c>
      <c r="B2194" s="1">
        <v>46267</v>
      </c>
      <c r="C2194" t="s">
        <v>4378</v>
      </c>
      <c r="D2194" t="s">
        <v>51</v>
      </c>
      <c r="E2194" t="s">
        <v>33</v>
      </c>
      <c r="F2194">
        <v>4798</v>
      </c>
      <c r="G2194" t="s">
        <v>10</v>
      </c>
      <c r="H2194" t="str">
        <f t="shared" si="107"/>
        <v>ORD26002193</v>
      </c>
      <c r="I2194">
        <f>COUNTIFS(PG_Transactions!$AK:$AK,$H2194,PG_Transactions!$E:$E,"CAPTURE",PG_Transactions!$AQ:$AQ,1)</f>
        <v>1</v>
      </c>
      <c r="J2194">
        <f>SUMIFS(PG_Transactions!$G:$G,PG_Transactions!$AK:$AK,$H2194,PG_Transactions!$E:$E,"CAPTURE",PG_Transactions!$AQ:$AQ,1)</f>
        <v>4798</v>
      </c>
      <c r="K2194">
        <f t="shared" si="108"/>
        <v>0</v>
      </c>
      <c r="L2194" t="str">
        <f t="shared" si="109"/>
        <v>Amount Match</v>
      </c>
    </row>
    <row r="2195" spans="1:12" hidden="1" x14ac:dyDescent="0.3">
      <c r="A2195" t="s">
        <v>4379</v>
      </c>
      <c r="B2195" s="1">
        <v>46292</v>
      </c>
      <c r="C2195" t="s">
        <v>4380</v>
      </c>
      <c r="D2195" t="s">
        <v>24</v>
      </c>
      <c r="E2195" t="s">
        <v>9</v>
      </c>
      <c r="F2195">
        <v>2897</v>
      </c>
      <c r="G2195" t="s">
        <v>10</v>
      </c>
      <c r="H2195" t="str">
        <f t="shared" si="107"/>
        <v>ORD26002194</v>
      </c>
      <c r="I2195">
        <f>COUNTIFS(PG_Transactions!$AK:$AK,$H2195,PG_Transactions!$E:$E,"CAPTURE",PG_Transactions!$AQ:$AQ,1)</f>
        <v>1</v>
      </c>
      <c r="J2195">
        <f>SUMIFS(PG_Transactions!$G:$G,PG_Transactions!$AK:$AK,$H2195,PG_Transactions!$E:$E,"CAPTURE",PG_Transactions!$AQ:$AQ,1)</f>
        <v>2897</v>
      </c>
      <c r="K2195">
        <f t="shared" si="108"/>
        <v>0</v>
      </c>
      <c r="L2195" t="str">
        <f t="shared" si="109"/>
        <v>Amount Match</v>
      </c>
    </row>
    <row r="2196" spans="1:12" hidden="1" x14ac:dyDescent="0.3">
      <c r="A2196" t="s">
        <v>4381</v>
      </c>
      <c r="B2196" s="1">
        <v>46278</v>
      </c>
      <c r="C2196" t="s">
        <v>4382</v>
      </c>
      <c r="D2196" t="s">
        <v>13</v>
      </c>
      <c r="E2196" t="s">
        <v>9</v>
      </c>
      <c r="F2196">
        <v>1998</v>
      </c>
      <c r="G2196" t="s">
        <v>10</v>
      </c>
      <c r="H2196" t="str">
        <f t="shared" si="107"/>
        <v>ORD26002195</v>
      </c>
      <c r="I2196">
        <f>COUNTIFS(PG_Transactions!$AK:$AK,$H2196,PG_Transactions!$E:$E,"CAPTURE",PG_Transactions!$AQ:$AQ,1)</f>
        <v>1</v>
      </c>
      <c r="J2196">
        <f>SUMIFS(PG_Transactions!$G:$G,PG_Transactions!$AK:$AK,$H2196,PG_Transactions!$E:$E,"CAPTURE",PG_Transactions!$AQ:$AQ,1)</f>
        <v>1998</v>
      </c>
      <c r="K2196">
        <f t="shared" si="108"/>
        <v>0</v>
      </c>
      <c r="L2196" t="str">
        <f t="shared" si="109"/>
        <v>Amount Match</v>
      </c>
    </row>
    <row r="2197" spans="1:12" hidden="1" x14ac:dyDescent="0.3">
      <c r="A2197" t="s">
        <v>4383</v>
      </c>
      <c r="B2197" s="1">
        <v>46273</v>
      </c>
      <c r="C2197" t="s">
        <v>4384</v>
      </c>
      <c r="D2197" t="s">
        <v>27</v>
      </c>
      <c r="E2197" t="s">
        <v>9</v>
      </c>
      <c r="F2197">
        <v>3499</v>
      </c>
      <c r="G2197" t="s">
        <v>10</v>
      </c>
      <c r="H2197" t="str">
        <f t="shared" si="107"/>
        <v>ORD26002196</v>
      </c>
      <c r="I2197">
        <f>COUNTIFS(PG_Transactions!$AK:$AK,$H2197,PG_Transactions!$E:$E,"CAPTURE",PG_Transactions!$AQ:$AQ,1)</f>
        <v>1</v>
      </c>
      <c r="J2197">
        <f>SUMIFS(PG_Transactions!$G:$G,PG_Transactions!$AK:$AK,$H2197,PG_Transactions!$E:$E,"CAPTURE",PG_Transactions!$AQ:$AQ,1)</f>
        <v>3499</v>
      </c>
      <c r="K2197">
        <f t="shared" si="108"/>
        <v>0</v>
      </c>
      <c r="L2197" t="str">
        <f t="shared" si="109"/>
        <v>Amount Match</v>
      </c>
    </row>
    <row r="2198" spans="1:12" hidden="1" x14ac:dyDescent="0.3">
      <c r="A2198" t="s">
        <v>4385</v>
      </c>
      <c r="B2198" s="1">
        <v>46277</v>
      </c>
      <c r="C2198" t="s">
        <v>4386</v>
      </c>
      <c r="D2198" t="s">
        <v>32</v>
      </c>
      <c r="E2198" t="s">
        <v>9</v>
      </c>
      <c r="F2198">
        <v>9798</v>
      </c>
      <c r="G2198" t="s">
        <v>10</v>
      </c>
      <c r="H2198" t="str">
        <f t="shared" si="107"/>
        <v>ORD26002197</v>
      </c>
      <c r="I2198">
        <f>COUNTIFS(PG_Transactions!$AK:$AK,$H2198,PG_Transactions!$E:$E,"CAPTURE",PG_Transactions!$AQ:$AQ,1)</f>
        <v>1</v>
      </c>
      <c r="J2198">
        <f>SUMIFS(PG_Transactions!$G:$G,PG_Transactions!$AK:$AK,$H2198,PG_Transactions!$E:$E,"CAPTURE",PG_Transactions!$AQ:$AQ,1)</f>
        <v>9798</v>
      </c>
      <c r="K2198">
        <f t="shared" si="108"/>
        <v>0</v>
      </c>
      <c r="L2198" t="str">
        <f t="shared" si="109"/>
        <v>Amount Match</v>
      </c>
    </row>
    <row r="2199" spans="1:12" hidden="1" x14ac:dyDescent="0.3">
      <c r="A2199" t="s">
        <v>4387</v>
      </c>
      <c r="B2199" s="1">
        <v>46272</v>
      </c>
      <c r="C2199" t="s">
        <v>4388</v>
      </c>
      <c r="D2199" t="s">
        <v>27</v>
      </c>
      <c r="E2199" t="s">
        <v>17</v>
      </c>
      <c r="F2199">
        <v>1998</v>
      </c>
      <c r="G2199" t="s">
        <v>10</v>
      </c>
      <c r="H2199" t="str">
        <f t="shared" si="107"/>
        <v>ORD26002198</v>
      </c>
      <c r="I2199">
        <f>COUNTIFS(PG_Transactions!$AK:$AK,$H2199,PG_Transactions!$E:$E,"CAPTURE",PG_Transactions!$AQ:$AQ,1)</f>
        <v>1</v>
      </c>
      <c r="J2199">
        <f>SUMIFS(PG_Transactions!$G:$G,PG_Transactions!$AK:$AK,$H2199,PG_Transactions!$E:$E,"CAPTURE",PG_Transactions!$AQ:$AQ,1)</f>
        <v>1998</v>
      </c>
      <c r="K2199">
        <f t="shared" si="108"/>
        <v>0</v>
      </c>
      <c r="L2199" t="str">
        <f t="shared" si="109"/>
        <v>Amount Match</v>
      </c>
    </row>
    <row r="2200" spans="1:12" hidden="1" x14ac:dyDescent="0.3">
      <c r="A2200" t="s">
        <v>4389</v>
      </c>
      <c r="B2200" s="1">
        <v>46279</v>
      </c>
      <c r="C2200" t="s">
        <v>4390</v>
      </c>
      <c r="D2200" t="s">
        <v>16</v>
      </c>
      <c r="E2200" t="s">
        <v>17</v>
      </c>
      <c r="F2200">
        <v>599</v>
      </c>
      <c r="G2200" t="s">
        <v>10</v>
      </c>
      <c r="H2200" t="str">
        <f t="shared" si="107"/>
        <v>ORD26002199</v>
      </c>
      <c r="I2200">
        <f>COUNTIFS(PG_Transactions!$AK:$AK,$H2200,PG_Transactions!$E:$E,"CAPTURE",PG_Transactions!$AQ:$AQ,1)</f>
        <v>1</v>
      </c>
      <c r="J2200">
        <f>SUMIFS(PG_Transactions!$G:$G,PG_Transactions!$AK:$AK,$H2200,PG_Transactions!$E:$E,"CAPTURE",PG_Transactions!$AQ:$AQ,1)</f>
        <v>599</v>
      </c>
      <c r="K2200">
        <f t="shared" si="108"/>
        <v>0</v>
      </c>
      <c r="L2200" t="str">
        <f t="shared" si="109"/>
        <v>Amount Match</v>
      </c>
    </row>
    <row r="2201" spans="1:12" hidden="1" x14ac:dyDescent="0.3">
      <c r="A2201" t="s">
        <v>4391</v>
      </c>
      <c r="B2201" s="1">
        <v>46295</v>
      </c>
      <c r="C2201" t="s">
        <v>4392</v>
      </c>
      <c r="D2201" t="s">
        <v>16</v>
      </c>
      <c r="E2201" t="s">
        <v>9</v>
      </c>
      <c r="F2201">
        <v>1798</v>
      </c>
      <c r="G2201" t="s">
        <v>70</v>
      </c>
      <c r="H2201" t="str">
        <f t="shared" si="107"/>
        <v>ORD26002200</v>
      </c>
      <c r="I2201">
        <f>COUNTIFS(PG_Transactions!$AK:$AK,$H2201,PG_Transactions!$E:$E,"CAPTURE",PG_Transactions!$AQ:$AQ,1)</f>
        <v>0</v>
      </c>
      <c r="J2201">
        <f>SUMIFS(PG_Transactions!$G:$G,PG_Transactions!$AK:$AK,$H2201,PG_Transactions!$E:$E,"CAPTURE",PG_Transactions!$AQ:$AQ,1)</f>
        <v>0</v>
      </c>
      <c r="K2201">
        <f t="shared" si="108"/>
        <v>-1798</v>
      </c>
      <c r="L2201" t="str">
        <f t="shared" si="109"/>
        <v>No Capture</v>
      </c>
    </row>
    <row r="2202" spans="1:12" hidden="1" x14ac:dyDescent="0.3">
      <c r="A2202" t="s">
        <v>4393</v>
      </c>
      <c r="B2202" s="1">
        <v>46284</v>
      </c>
      <c r="C2202" t="s">
        <v>4394</v>
      </c>
      <c r="D2202" t="s">
        <v>16</v>
      </c>
      <c r="E2202" t="s">
        <v>17</v>
      </c>
      <c r="F2202">
        <v>4797</v>
      </c>
      <c r="G2202" t="s">
        <v>10</v>
      </c>
      <c r="H2202" t="str">
        <f t="shared" si="107"/>
        <v>ORD26002201</v>
      </c>
      <c r="I2202">
        <f>COUNTIFS(PG_Transactions!$AK:$AK,$H2202,PG_Transactions!$E:$E,"CAPTURE",PG_Transactions!$AQ:$AQ,1)</f>
        <v>1</v>
      </c>
      <c r="J2202">
        <f>SUMIFS(PG_Transactions!$G:$G,PG_Transactions!$AK:$AK,$H2202,PG_Transactions!$E:$E,"CAPTURE",PG_Transactions!$AQ:$AQ,1)</f>
        <v>4797</v>
      </c>
      <c r="K2202">
        <f t="shared" si="108"/>
        <v>0</v>
      </c>
      <c r="L2202" t="str">
        <f t="shared" si="109"/>
        <v>Amount Match</v>
      </c>
    </row>
    <row r="2203" spans="1:12" hidden="1" x14ac:dyDescent="0.3">
      <c r="A2203" t="s">
        <v>4395</v>
      </c>
      <c r="B2203" s="1">
        <v>46284</v>
      </c>
      <c r="C2203" t="s">
        <v>4396</v>
      </c>
      <c r="D2203" t="s">
        <v>24</v>
      </c>
      <c r="E2203" t="s">
        <v>9</v>
      </c>
      <c r="F2203">
        <v>499</v>
      </c>
      <c r="G2203" t="s">
        <v>10</v>
      </c>
      <c r="H2203" t="str">
        <f t="shared" si="107"/>
        <v>ORD26002202</v>
      </c>
      <c r="I2203">
        <f>COUNTIFS(PG_Transactions!$AK:$AK,$H2203,PG_Transactions!$E:$E,"CAPTURE",PG_Transactions!$AQ:$AQ,1)</f>
        <v>1</v>
      </c>
      <c r="J2203">
        <f>SUMIFS(PG_Transactions!$G:$G,PG_Transactions!$AK:$AK,$H2203,PG_Transactions!$E:$E,"CAPTURE",PG_Transactions!$AQ:$AQ,1)</f>
        <v>499</v>
      </c>
      <c r="K2203">
        <f t="shared" si="108"/>
        <v>0</v>
      </c>
      <c r="L2203" t="str">
        <f t="shared" si="109"/>
        <v>Amount Match</v>
      </c>
    </row>
    <row r="2204" spans="1:12" hidden="1" x14ac:dyDescent="0.3">
      <c r="A2204" t="s">
        <v>4397</v>
      </c>
      <c r="B2204" s="1">
        <v>46276</v>
      </c>
      <c r="C2204" t="s">
        <v>4398</v>
      </c>
      <c r="D2204" t="s">
        <v>8</v>
      </c>
      <c r="E2204" t="s">
        <v>17</v>
      </c>
      <c r="F2204">
        <v>7498</v>
      </c>
      <c r="G2204" t="s">
        <v>10</v>
      </c>
      <c r="H2204" t="str">
        <f t="shared" si="107"/>
        <v>ORD26002203</v>
      </c>
      <c r="I2204">
        <f>COUNTIFS(PG_Transactions!$AK:$AK,$H2204,PG_Transactions!$E:$E,"CAPTURE",PG_Transactions!$AQ:$AQ,1)</f>
        <v>1</v>
      </c>
      <c r="J2204">
        <f>SUMIFS(PG_Transactions!$G:$G,PG_Transactions!$AK:$AK,$H2204,PG_Transactions!$E:$E,"CAPTURE",PG_Transactions!$AQ:$AQ,1)</f>
        <v>7498</v>
      </c>
      <c r="K2204">
        <f t="shared" si="108"/>
        <v>0</v>
      </c>
      <c r="L2204" t="str">
        <f t="shared" si="109"/>
        <v>Amount Match</v>
      </c>
    </row>
    <row r="2205" spans="1:12" hidden="1" x14ac:dyDescent="0.3">
      <c r="A2205" t="s">
        <v>4399</v>
      </c>
      <c r="B2205" s="1">
        <v>46291</v>
      </c>
      <c r="C2205" t="s">
        <v>4400</v>
      </c>
      <c r="D2205" t="s">
        <v>41</v>
      </c>
      <c r="E2205" t="s">
        <v>44</v>
      </c>
      <c r="F2205">
        <v>349</v>
      </c>
      <c r="G2205" t="s">
        <v>10</v>
      </c>
      <c r="H2205" t="str">
        <f t="shared" si="107"/>
        <v>ORD26002204</v>
      </c>
      <c r="I2205">
        <f>COUNTIFS(PG_Transactions!$AK:$AK,$H2205,PG_Transactions!$E:$E,"CAPTURE",PG_Transactions!$AQ:$AQ,1)</f>
        <v>1</v>
      </c>
      <c r="J2205">
        <f>SUMIFS(PG_Transactions!$G:$G,PG_Transactions!$AK:$AK,$H2205,PG_Transactions!$E:$E,"CAPTURE",PG_Transactions!$AQ:$AQ,1)</f>
        <v>349</v>
      </c>
      <c r="K2205">
        <f t="shared" si="108"/>
        <v>0</v>
      </c>
      <c r="L2205" t="str">
        <f t="shared" si="109"/>
        <v>Amount Match</v>
      </c>
    </row>
    <row r="2206" spans="1:12" hidden="1" x14ac:dyDescent="0.3">
      <c r="A2206" t="s">
        <v>4401</v>
      </c>
      <c r="B2206" s="1">
        <v>46293</v>
      </c>
      <c r="C2206" t="s">
        <v>4402</v>
      </c>
      <c r="D2206" t="s">
        <v>13</v>
      </c>
      <c r="E2206" t="s">
        <v>9</v>
      </c>
      <c r="F2206">
        <v>999</v>
      </c>
      <c r="G2206" t="s">
        <v>70</v>
      </c>
      <c r="H2206" t="str">
        <f t="shared" si="107"/>
        <v>ORD26002205</v>
      </c>
      <c r="I2206">
        <f>COUNTIFS(PG_Transactions!$AK:$AK,$H2206,PG_Transactions!$E:$E,"CAPTURE",PG_Transactions!$AQ:$AQ,1)</f>
        <v>0</v>
      </c>
      <c r="J2206">
        <f>SUMIFS(PG_Transactions!$G:$G,PG_Transactions!$AK:$AK,$H2206,PG_Transactions!$E:$E,"CAPTURE",PG_Transactions!$AQ:$AQ,1)</f>
        <v>0</v>
      </c>
      <c r="K2206">
        <f t="shared" si="108"/>
        <v>-999</v>
      </c>
      <c r="L2206" t="str">
        <f t="shared" si="109"/>
        <v>No Capture</v>
      </c>
    </row>
    <row r="2207" spans="1:12" hidden="1" x14ac:dyDescent="0.3">
      <c r="A2207" t="s">
        <v>4403</v>
      </c>
      <c r="B2207" s="1">
        <v>46275</v>
      </c>
      <c r="C2207" t="s">
        <v>4404</v>
      </c>
      <c r="D2207" t="s">
        <v>24</v>
      </c>
      <c r="E2207" t="s">
        <v>9</v>
      </c>
      <c r="F2207">
        <v>999</v>
      </c>
      <c r="G2207" t="s">
        <v>10</v>
      </c>
      <c r="H2207" t="str">
        <f t="shared" si="107"/>
        <v>ORD26002206</v>
      </c>
      <c r="I2207">
        <f>COUNTIFS(PG_Transactions!$AK:$AK,$H2207,PG_Transactions!$E:$E,"CAPTURE",PG_Transactions!$AQ:$AQ,1)</f>
        <v>1</v>
      </c>
      <c r="J2207">
        <f>SUMIFS(PG_Transactions!$G:$G,PG_Transactions!$AK:$AK,$H2207,PG_Transactions!$E:$E,"CAPTURE",PG_Transactions!$AQ:$AQ,1)</f>
        <v>999</v>
      </c>
      <c r="K2207">
        <f t="shared" si="108"/>
        <v>0</v>
      </c>
      <c r="L2207" t="str">
        <f t="shared" si="109"/>
        <v>Amount Match</v>
      </c>
    </row>
    <row r="2208" spans="1:12" hidden="1" x14ac:dyDescent="0.3">
      <c r="A2208" t="s">
        <v>4405</v>
      </c>
      <c r="B2208" s="1">
        <v>46276</v>
      </c>
      <c r="C2208" t="s">
        <v>4406</v>
      </c>
      <c r="D2208" t="s">
        <v>51</v>
      </c>
      <c r="E2208" t="s">
        <v>17</v>
      </c>
      <c r="F2208">
        <v>2097</v>
      </c>
      <c r="G2208" t="s">
        <v>10</v>
      </c>
      <c r="H2208" t="str">
        <f t="shared" si="107"/>
        <v>ORD26002207</v>
      </c>
      <c r="I2208">
        <f>COUNTIFS(PG_Transactions!$AK:$AK,$H2208,PG_Transactions!$E:$E,"CAPTURE",PG_Transactions!$AQ:$AQ,1)</f>
        <v>1</v>
      </c>
      <c r="J2208">
        <f>SUMIFS(PG_Transactions!$G:$G,PG_Transactions!$AK:$AK,$H2208,PG_Transactions!$E:$E,"CAPTURE",PG_Transactions!$AQ:$AQ,1)</f>
        <v>2097</v>
      </c>
      <c r="K2208">
        <f t="shared" si="108"/>
        <v>0</v>
      </c>
      <c r="L2208" t="str">
        <f t="shared" si="109"/>
        <v>Amount Match</v>
      </c>
    </row>
    <row r="2209" spans="1:12" hidden="1" x14ac:dyDescent="0.3">
      <c r="A2209" t="s">
        <v>4407</v>
      </c>
      <c r="B2209" s="1">
        <v>46279</v>
      </c>
      <c r="C2209" t="s">
        <v>4408</v>
      </c>
      <c r="D2209" t="s">
        <v>38</v>
      </c>
      <c r="E2209" t="s">
        <v>9</v>
      </c>
      <c r="F2209">
        <v>1799</v>
      </c>
      <c r="G2209" t="s">
        <v>105</v>
      </c>
      <c r="H2209" t="str">
        <f t="shared" si="107"/>
        <v>ORD26002208</v>
      </c>
      <c r="I2209">
        <f>COUNTIFS(PG_Transactions!$AK:$AK,$H2209,PG_Transactions!$E:$E,"CAPTURE",PG_Transactions!$AQ:$AQ,1)</f>
        <v>0</v>
      </c>
      <c r="J2209">
        <f>SUMIFS(PG_Transactions!$G:$G,PG_Transactions!$AK:$AK,$H2209,PG_Transactions!$E:$E,"CAPTURE",PG_Transactions!$AQ:$AQ,1)</f>
        <v>0</v>
      </c>
      <c r="K2209">
        <f t="shared" si="108"/>
        <v>-1799</v>
      </c>
      <c r="L2209" t="str">
        <f t="shared" si="109"/>
        <v>No Capture</v>
      </c>
    </row>
    <row r="2210" spans="1:12" hidden="1" x14ac:dyDescent="0.3">
      <c r="A2210" t="s">
        <v>4409</v>
      </c>
      <c r="B2210" s="1">
        <v>46286</v>
      </c>
      <c r="C2210" t="s">
        <v>4410</v>
      </c>
      <c r="D2210" t="s">
        <v>51</v>
      </c>
      <c r="E2210" t="s">
        <v>44</v>
      </c>
      <c r="F2210">
        <v>4298</v>
      </c>
      <c r="G2210" t="s">
        <v>10</v>
      </c>
      <c r="H2210" t="str">
        <f t="shared" si="107"/>
        <v>ORD26002209</v>
      </c>
      <c r="I2210">
        <f>COUNTIFS(PG_Transactions!$AK:$AK,$H2210,PG_Transactions!$E:$E,"CAPTURE",PG_Transactions!$AQ:$AQ,1)</f>
        <v>1</v>
      </c>
      <c r="J2210">
        <f>SUMIFS(PG_Transactions!$G:$G,PG_Transactions!$AK:$AK,$H2210,PG_Transactions!$E:$E,"CAPTURE",PG_Transactions!$AQ:$AQ,1)</f>
        <v>4298</v>
      </c>
      <c r="K2210">
        <f t="shared" si="108"/>
        <v>0</v>
      </c>
      <c r="L2210" t="str">
        <f t="shared" si="109"/>
        <v>Amount Match</v>
      </c>
    </row>
    <row r="2211" spans="1:12" hidden="1" x14ac:dyDescent="0.3">
      <c r="A2211" t="s">
        <v>4411</v>
      </c>
      <c r="B2211" s="1">
        <v>46295</v>
      </c>
      <c r="C2211" t="s">
        <v>4412</v>
      </c>
      <c r="D2211" t="s">
        <v>16</v>
      </c>
      <c r="E2211" t="s">
        <v>44</v>
      </c>
      <c r="F2211">
        <v>5348</v>
      </c>
      <c r="G2211" t="s">
        <v>10</v>
      </c>
      <c r="H2211" t="str">
        <f t="shared" si="107"/>
        <v>ORD26002210</v>
      </c>
      <c r="I2211">
        <f>COUNTIFS(PG_Transactions!$AK:$AK,$H2211,PG_Transactions!$E:$E,"CAPTURE",PG_Transactions!$AQ:$AQ,1)</f>
        <v>1</v>
      </c>
      <c r="J2211">
        <f>SUMIFS(PG_Transactions!$G:$G,PG_Transactions!$AK:$AK,$H2211,PG_Transactions!$E:$E,"CAPTURE",PG_Transactions!$AQ:$AQ,1)</f>
        <v>5348</v>
      </c>
      <c r="K2211">
        <f t="shared" si="108"/>
        <v>0</v>
      </c>
      <c r="L2211" t="str">
        <f t="shared" si="109"/>
        <v>Amount Match</v>
      </c>
    </row>
    <row r="2212" spans="1:12" hidden="1" x14ac:dyDescent="0.3">
      <c r="A2212" t="s">
        <v>4413</v>
      </c>
      <c r="B2212" s="1">
        <v>46281</v>
      </c>
      <c r="C2212" t="s">
        <v>4414</v>
      </c>
      <c r="D2212" t="s">
        <v>24</v>
      </c>
      <c r="E2212" t="s">
        <v>17</v>
      </c>
      <c r="F2212">
        <v>4999</v>
      </c>
      <c r="G2212" t="s">
        <v>10</v>
      </c>
      <c r="H2212" t="str">
        <f t="shared" si="107"/>
        <v>ORD26002211</v>
      </c>
      <c r="I2212">
        <f>COUNTIFS(PG_Transactions!$AK:$AK,$H2212,PG_Transactions!$E:$E,"CAPTURE",PG_Transactions!$AQ:$AQ,1)</f>
        <v>1</v>
      </c>
      <c r="J2212">
        <f>SUMIFS(PG_Transactions!$G:$G,PG_Transactions!$AK:$AK,$H2212,PG_Transactions!$E:$E,"CAPTURE",PG_Transactions!$AQ:$AQ,1)</f>
        <v>4999</v>
      </c>
      <c r="K2212">
        <f t="shared" si="108"/>
        <v>0</v>
      </c>
      <c r="L2212" t="str">
        <f t="shared" si="109"/>
        <v>Amount Match</v>
      </c>
    </row>
    <row r="2213" spans="1:12" hidden="1" x14ac:dyDescent="0.3">
      <c r="A2213" t="s">
        <v>4415</v>
      </c>
      <c r="B2213" s="1">
        <v>46284</v>
      </c>
      <c r="C2213" t="s">
        <v>4416</v>
      </c>
      <c r="D2213" t="s">
        <v>27</v>
      </c>
      <c r="E2213" t="s">
        <v>44</v>
      </c>
      <c r="F2213">
        <v>1998</v>
      </c>
      <c r="G2213" t="s">
        <v>105</v>
      </c>
      <c r="H2213" t="str">
        <f t="shared" si="107"/>
        <v>ORD26002212</v>
      </c>
      <c r="I2213">
        <f>COUNTIFS(PG_Transactions!$AK:$AK,$H2213,PG_Transactions!$E:$E,"CAPTURE",PG_Transactions!$AQ:$AQ,1)</f>
        <v>0</v>
      </c>
      <c r="J2213">
        <f>SUMIFS(PG_Transactions!$G:$G,PG_Transactions!$AK:$AK,$H2213,PG_Transactions!$E:$E,"CAPTURE",PG_Transactions!$AQ:$AQ,1)</f>
        <v>0</v>
      </c>
      <c r="K2213">
        <f t="shared" si="108"/>
        <v>-1998</v>
      </c>
      <c r="L2213" t="str">
        <f t="shared" si="109"/>
        <v>No Capture</v>
      </c>
    </row>
    <row r="2214" spans="1:12" hidden="1" x14ac:dyDescent="0.3">
      <c r="A2214" t="s">
        <v>4417</v>
      </c>
      <c r="B2214" s="1">
        <v>46277</v>
      </c>
      <c r="C2214" t="s">
        <v>4418</v>
      </c>
      <c r="D2214" t="s">
        <v>27</v>
      </c>
      <c r="E2214" t="s">
        <v>9</v>
      </c>
      <c r="F2214">
        <v>349</v>
      </c>
      <c r="G2214" t="s">
        <v>105</v>
      </c>
      <c r="H2214" t="str">
        <f t="shared" si="107"/>
        <v>ORD26002213</v>
      </c>
      <c r="I2214">
        <f>COUNTIFS(PG_Transactions!$AK:$AK,$H2214,PG_Transactions!$E:$E,"CAPTURE",PG_Transactions!$AQ:$AQ,1)</f>
        <v>0</v>
      </c>
      <c r="J2214">
        <f>SUMIFS(PG_Transactions!$G:$G,PG_Transactions!$AK:$AK,$H2214,PG_Transactions!$E:$E,"CAPTURE",PG_Transactions!$AQ:$AQ,1)</f>
        <v>0</v>
      </c>
      <c r="K2214">
        <f t="shared" si="108"/>
        <v>-349</v>
      </c>
      <c r="L2214" t="str">
        <f t="shared" si="109"/>
        <v>No Capture</v>
      </c>
    </row>
    <row r="2215" spans="1:12" hidden="1" x14ac:dyDescent="0.3">
      <c r="A2215" t="s">
        <v>4419</v>
      </c>
      <c r="B2215" s="1">
        <v>46275</v>
      </c>
      <c r="C2215" t="s">
        <v>4420</v>
      </c>
      <c r="D2215" t="s">
        <v>13</v>
      </c>
      <c r="E2215" t="s">
        <v>17</v>
      </c>
      <c r="F2215" s="2">
        <v>2147</v>
      </c>
      <c r="G2215" t="s">
        <v>56</v>
      </c>
      <c r="H2215" t="str">
        <f t="shared" si="107"/>
        <v>ORD26002214</v>
      </c>
      <c r="I2215">
        <f>COUNTIFS(PG_Transactions!$AK:$AK,$H2215,PG_Transactions!$E:$E,"CAPTURE",PG_Transactions!$AQ:$AQ,1)</f>
        <v>1</v>
      </c>
      <c r="J2215">
        <f>SUMIFS(PG_Transactions!$G:$G,PG_Transactions!$AK:$AK,$H2215,PG_Transactions!$E:$E,"CAPTURE",PG_Transactions!$AQ:$AQ,1)</f>
        <v>2147</v>
      </c>
      <c r="K2215">
        <f t="shared" si="108"/>
        <v>0</v>
      </c>
      <c r="L2215" t="str">
        <f t="shared" si="109"/>
        <v>Amount Match</v>
      </c>
    </row>
    <row r="2216" spans="1:12" hidden="1" x14ac:dyDescent="0.3">
      <c r="A2216" t="s">
        <v>4421</v>
      </c>
      <c r="B2216" s="1">
        <v>46286</v>
      </c>
      <c r="C2216" t="s">
        <v>4422</v>
      </c>
      <c r="D2216" t="s">
        <v>41</v>
      </c>
      <c r="E2216" t="s">
        <v>44</v>
      </c>
      <c r="F2216">
        <v>799</v>
      </c>
      <c r="G2216" t="s">
        <v>10</v>
      </c>
      <c r="H2216" t="str">
        <f t="shared" si="107"/>
        <v>ORD26002215</v>
      </c>
      <c r="I2216">
        <f>COUNTIFS(PG_Transactions!$AK:$AK,$H2216,PG_Transactions!$E:$E,"CAPTURE",PG_Transactions!$AQ:$AQ,1)</f>
        <v>1</v>
      </c>
      <c r="J2216">
        <f>SUMIFS(PG_Transactions!$G:$G,PG_Transactions!$AK:$AK,$H2216,PG_Transactions!$E:$E,"CAPTURE",PG_Transactions!$AQ:$AQ,1)</f>
        <v>799</v>
      </c>
      <c r="K2216">
        <f t="shared" si="108"/>
        <v>0</v>
      </c>
      <c r="L2216" t="str">
        <f t="shared" si="109"/>
        <v>Amount Match</v>
      </c>
    </row>
    <row r="2217" spans="1:12" hidden="1" x14ac:dyDescent="0.3">
      <c r="A2217" t="s">
        <v>4423</v>
      </c>
      <c r="B2217" s="1">
        <v>46285</v>
      </c>
      <c r="C2217" t="s">
        <v>4424</v>
      </c>
      <c r="D2217" t="s">
        <v>41</v>
      </c>
      <c r="E2217" t="s">
        <v>9</v>
      </c>
      <c r="F2217">
        <v>2798</v>
      </c>
      <c r="G2217" t="s">
        <v>105</v>
      </c>
      <c r="H2217" t="str">
        <f t="shared" si="107"/>
        <v>ORD26002216</v>
      </c>
      <c r="I2217">
        <f>COUNTIFS(PG_Transactions!$AK:$AK,$H2217,PG_Transactions!$E:$E,"CAPTURE",PG_Transactions!$AQ:$AQ,1)</f>
        <v>0</v>
      </c>
      <c r="J2217">
        <f>SUMIFS(PG_Transactions!$G:$G,PG_Transactions!$AK:$AK,$H2217,PG_Transactions!$E:$E,"CAPTURE",PG_Transactions!$AQ:$AQ,1)</f>
        <v>0</v>
      </c>
      <c r="K2217">
        <f t="shared" si="108"/>
        <v>-2798</v>
      </c>
      <c r="L2217" t="str">
        <f t="shared" si="109"/>
        <v>No Capture</v>
      </c>
    </row>
    <row r="2218" spans="1:12" hidden="1" x14ac:dyDescent="0.3">
      <c r="A2218" t="s">
        <v>4425</v>
      </c>
      <c r="B2218" s="1">
        <v>46293</v>
      </c>
      <c r="C2218" t="s">
        <v>4426</v>
      </c>
      <c r="E2218" t="s">
        <v>44</v>
      </c>
      <c r="F2218">
        <v>599</v>
      </c>
      <c r="G2218" t="s">
        <v>10</v>
      </c>
      <c r="H2218" t="str">
        <f t="shared" si="107"/>
        <v>ORD26002217</v>
      </c>
      <c r="I2218">
        <f>COUNTIFS(PG_Transactions!$AK:$AK,$H2218,PG_Transactions!$E:$E,"CAPTURE",PG_Transactions!$AQ:$AQ,1)</f>
        <v>1</v>
      </c>
      <c r="J2218">
        <f>SUMIFS(PG_Transactions!$G:$G,PG_Transactions!$AK:$AK,$H2218,PG_Transactions!$E:$E,"CAPTURE",PG_Transactions!$AQ:$AQ,1)</f>
        <v>599</v>
      </c>
      <c r="K2218">
        <f t="shared" si="108"/>
        <v>0</v>
      </c>
      <c r="L2218" t="str">
        <f t="shared" si="109"/>
        <v>Amount Match</v>
      </c>
    </row>
    <row r="2219" spans="1:12" hidden="1" x14ac:dyDescent="0.3">
      <c r="A2219" t="s">
        <v>4427</v>
      </c>
      <c r="B2219" s="1">
        <v>46276</v>
      </c>
      <c r="C2219" t="s">
        <v>4428</v>
      </c>
      <c r="D2219" t="s">
        <v>24</v>
      </c>
      <c r="E2219" t="s">
        <v>17</v>
      </c>
      <c r="F2219">
        <v>299</v>
      </c>
      <c r="G2219" t="s">
        <v>10</v>
      </c>
      <c r="H2219" t="str">
        <f t="shared" si="107"/>
        <v>ORD26002218</v>
      </c>
      <c r="I2219">
        <f>COUNTIFS(PG_Transactions!$AK:$AK,$H2219,PG_Transactions!$E:$E,"CAPTURE",PG_Transactions!$AQ:$AQ,1)</f>
        <v>1</v>
      </c>
      <c r="J2219">
        <f>SUMIFS(PG_Transactions!$G:$G,PG_Transactions!$AK:$AK,$H2219,PG_Transactions!$E:$E,"CAPTURE",PG_Transactions!$AQ:$AQ,1)</f>
        <v>299</v>
      </c>
      <c r="K2219">
        <f t="shared" si="108"/>
        <v>0</v>
      </c>
      <c r="L2219" t="str">
        <f t="shared" si="109"/>
        <v>Amount Match</v>
      </c>
    </row>
    <row r="2220" spans="1:12" hidden="1" x14ac:dyDescent="0.3">
      <c r="A2220" t="s">
        <v>4429</v>
      </c>
      <c r="B2220" s="1">
        <v>46279</v>
      </c>
      <c r="C2220" t="s">
        <v>4430</v>
      </c>
      <c r="D2220" t="s">
        <v>24</v>
      </c>
      <c r="E2220" t="s">
        <v>44</v>
      </c>
      <c r="F2220">
        <v>299</v>
      </c>
      <c r="G2220" t="s">
        <v>10</v>
      </c>
      <c r="H2220" t="str">
        <f t="shared" si="107"/>
        <v>ORD26002219</v>
      </c>
      <c r="I2220">
        <f>COUNTIFS(PG_Transactions!$AK:$AK,$H2220,PG_Transactions!$E:$E,"CAPTURE",PG_Transactions!$AQ:$AQ,1)</f>
        <v>1</v>
      </c>
      <c r="J2220">
        <f>SUMIFS(PG_Transactions!$G:$G,PG_Transactions!$AK:$AK,$H2220,PG_Transactions!$E:$E,"CAPTURE",PG_Transactions!$AQ:$AQ,1)</f>
        <v>299</v>
      </c>
      <c r="K2220">
        <f t="shared" si="108"/>
        <v>0</v>
      </c>
      <c r="L2220" t="str">
        <f t="shared" si="109"/>
        <v>Amount Match</v>
      </c>
    </row>
    <row r="2221" spans="1:12" hidden="1" x14ac:dyDescent="0.3">
      <c r="A2221" t="s">
        <v>4431</v>
      </c>
      <c r="B2221" s="1">
        <v>46287</v>
      </c>
      <c r="C2221" t="s">
        <v>4432</v>
      </c>
      <c r="D2221" t="s">
        <v>65</v>
      </c>
      <c r="E2221" t="s">
        <v>9</v>
      </c>
      <c r="F2221">
        <v>999</v>
      </c>
      <c r="G2221" t="s">
        <v>10</v>
      </c>
      <c r="H2221" t="str">
        <f t="shared" si="107"/>
        <v>ORD26002220</v>
      </c>
      <c r="I2221">
        <f>COUNTIFS(PG_Transactions!$AK:$AK,$H2221,PG_Transactions!$E:$E,"CAPTURE",PG_Transactions!$AQ:$AQ,1)</f>
        <v>1</v>
      </c>
      <c r="J2221">
        <f>SUMIFS(PG_Transactions!$G:$G,PG_Transactions!$AK:$AK,$H2221,PG_Transactions!$E:$E,"CAPTURE",PG_Transactions!$AQ:$AQ,1)</f>
        <v>999</v>
      </c>
      <c r="K2221">
        <f t="shared" si="108"/>
        <v>0</v>
      </c>
      <c r="L2221" t="str">
        <f t="shared" si="109"/>
        <v>Amount Match</v>
      </c>
    </row>
    <row r="2222" spans="1:12" hidden="1" x14ac:dyDescent="0.3">
      <c r="A2222" t="s">
        <v>4433</v>
      </c>
      <c r="B2222" s="1">
        <v>46289</v>
      </c>
      <c r="C2222" t="s">
        <v>4434</v>
      </c>
      <c r="D2222" t="s">
        <v>16</v>
      </c>
      <c r="E2222" t="s">
        <v>44</v>
      </c>
      <c r="F2222">
        <v>1098</v>
      </c>
      <c r="G2222" t="s">
        <v>10</v>
      </c>
      <c r="H2222" t="str">
        <f t="shared" si="107"/>
        <v>ORD26002221</v>
      </c>
      <c r="I2222">
        <f>COUNTIFS(PG_Transactions!$AK:$AK,$H2222,PG_Transactions!$E:$E,"CAPTURE",PG_Transactions!$AQ:$AQ,1)</f>
        <v>1</v>
      </c>
      <c r="J2222">
        <f>SUMIFS(PG_Transactions!$G:$G,PG_Transactions!$AK:$AK,$H2222,PG_Transactions!$E:$E,"CAPTURE",PG_Transactions!$AQ:$AQ,1)</f>
        <v>1098</v>
      </c>
      <c r="K2222">
        <f t="shared" si="108"/>
        <v>0</v>
      </c>
      <c r="L2222" t="str">
        <f t="shared" si="109"/>
        <v>Amount Match</v>
      </c>
    </row>
    <row r="2223" spans="1:12" hidden="1" x14ac:dyDescent="0.3">
      <c r="A2223" t="s">
        <v>4435</v>
      </c>
      <c r="B2223" s="1">
        <v>46267</v>
      </c>
      <c r="C2223" t="s">
        <v>4436</v>
      </c>
      <c r="D2223" t="s">
        <v>16</v>
      </c>
      <c r="E2223" t="s">
        <v>9</v>
      </c>
      <c r="F2223">
        <v>7297</v>
      </c>
      <c r="G2223" t="s">
        <v>10</v>
      </c>
      <c r="H2223" t="str">
        <f t="shared" si="107"/>
        <v>ORD26002222</v>
      </c>
      <c r="I2223">
        <f>COUNTIFS(PG_Transactions!$AK:$AK,$H2223,PG_Transactions!$E:$E,"CAPTURE",PG_Transactions!$AQ:$AQ,1)</f>
        <v>1</v>
      </c>
      <c r="J2223">
        <f>SUMIFS(PG_Transactions!$G:$G,PG_Transactions!$AK:$AK,$H2223,PG_Transactions!$E:$E,"CAPTURE",PG_Transactions!$AQ:$AQ,1)</f>
        <v>7297</v>
      </c>
      <c r="K2223">
        <f t="shared" si="108"/>
        <v>0</v>
      </c>
      <c r="L2223" t="str">
        <f t="shared" si="109"/>
        <v>Amount Match</v>
      </c>
    </row>
    <row r="2224" spans="1:12" hidden="1" x14ac:dyDescent="0.3">
      <c r="A2224" t="s">
        <v>4437</v>
      </c>
      <c r="B2224" s="1">
        <v>46279</v>
      </c>
      <c r="C2224" t="s">
        <v>4438</v>
      </c>
      <c r="D2224" t="s">
        <v>32</v>
      </c>
      <c r="E2224" t="s">
        <v>17</v>
      </c>
      <c r="F2224">
        <v>2497</v>
      </c>
      <c r="G2224" t="s">
        <v>10</v>
      </c>
      <c r="H2224" t="str">
        <f t="shared" si="107"/>
        <v>ORD26002223</v>
      </c>
      <c r="I2224">
        <f>COUNTIFS(PG_Transactions!$AK:$AK,$H2224,PG_Transactions!$E:$E,"CAPTURE",PG_Transactions!$AQ:$AQ,1)</f>
        <v>1</v>
      </c>
      <c r="J2224">
        <f>SUMIFS(PG_Transactions!$G:$G,PG_Transactions!$AK:$AK,$H2224,PG_Transactions!$E:$E,"CAPTURE",PG_Transactions!$AQ:$AQ,1)</f>
        <v>2497</v>
      </c>
      <c r="K2224">
        <f t="shared" si="108"/>
        <v>0</v>
      </c>
      <c r="L2224" t="str">
        <f t="shared" si="109"/>
        <v>Amount Match</v>
      </c>
    </row>
    <row r="2225" spans="1:12" hidden="1" x14ac:dyDescent="0.3">
      <c r="A2225" t="s">
        <v>4439</v>
      </c>
      <c r="B2225" s="1">
        <v>46274</v>
      </c>
      <c r="C2225" t="s">
        <v>4440</v>
      </c>
      <c r="D2225" t="s">
        <v>41</v>
      </c>
      <c r="E2225" t="s">
        <v>9</v>
      </c>
      <c r="F2225">
        <v>1499</v>
      </c>
      <c r="G2225" t="s">
        <v>105</v>
      </c>
      <c r="H2225" t="str">
        <f t="shared" si="107"/>
        <v>ORD26002224</v>
      </c>
      <c r="I2225">
        <f>COUNTIFS(PG_Transactions!$AK:$AK,$H2225,PG_Transactions!$E:$E,"CAPTURE",PG_Transactions!$AQ:$AQ,1)</f>
        <v>0</v>
      </c>
      <c r="J2225">
        <f>SUMIFS(PG_Transactions!$G:$G,PG_Transactions!$AK:$AK,$H2225,PG_Transactions!$E:$E,"CAPTURE",PG_Transactions!$AQ:$AQ,1)</f>
        <v>0</v>
      </c>
      <c r="K2225">
        <f t="shared" si="108"/>
        <v>-1499</v>
      </c>
      <c r="L2225" t="str">
        <f t="shared" si="109"/>
        <v>No Capture</v>
      </c>
    </row>
    <row r="2226" spans="1:12" hidden="1" x14ac:dyDescent="0.3">
      <c r="A2226" t="s">
        <v>4441</v>
      </c>
      <c r="B2226" s="1">
        <v>46293</v>
      </c>
      <c r="C2226" t="s">
        <v>4442</v>
      </c>
      <c r="D2226" t="s">
        <v>13</v>
      </c>
      <c r="E2226" t="s">
        <v>33</v>
      </c>
      <c r="F2226">
        <v>648</v>
      </c>
      <c r="G2226" t="s">
        <v>10</v>
      </c>
      <c r="H2226" t="str">
        <f t="shared" si="107"/>
        <v>ORD26002225</v>
      </c>
      <c r="I2226">
        <f>COUNTIFS(PG_Transactions!$AK:$AK,$H2226,PG_Transactions!$E:$E,"CAPTURE",PG_Transactions!$AQ:$AQ,1)</f>
        <v>1</v>
      </c>
      <c r="J2226">
        <f>SUMIFS(PG_Transactions!$G:$G,PG_Transactions!$AK:$AK,$H2226,PG_Transactions!$E:$E,"CAPTURE",PG_Transactions!$AQ:$AQ,1)</f>
        <v>648</v>
      </c>
      <c r="K2226">
        <f t="shared" si="108"/>
        <v>0</v>
      </c>
      <c r="L2226" t="str">
        <f t="shared" si="109"/>
        <v>Amount Match</v>
      </c>
    </row>
    <row r="2227" spans="1:12" hidden="1" x14ac:dyDescent="0.3">
      <c r="A2227" t="s">
        <v>4443</v>
      </c>
      <c r="B2227" s="1">
        <v>46268</v>
      </c>
      <c r="C2227" t="s">
        <v>893</v>
      </c>
      <c r="D2227" t="s">
        <v>8</v>
      </c>
      <c r="E2227" t="s">
        <v>17</v>
      </c>
      <c r="F2227">
        <v>999</v>
      </c>
      <c r="G2227" t="s">
        <v>10</v>
      </c>
      <c r="H2227" t="str">
        <f t="shared" si="107"/>
        <v>ORD26002226</v>
      </c>
      <c r="I2227">
        <f>COUNTIFS(PG_Transactions!$AK:$AK,$H2227,PG_Transactions!$E:$E,"CAPTURE",PG_Transactions!$AQ:$AQ,1)</f>
        <v>1</v>
      </c>
      <c r="J2227">
        <f>SUMIFS(PG_Transactions!$G:$G,PG_Transactions!$AK:$AK,$H2227,PG_Transactions!$E:$E,"CAPTURE",PG_Transactions!$AQ:$AQ,1)</f>
        <v>999</v>
      </c>
      <c r="K2227">
        <f t="shared" si="108"/>
        <v>0</v>
      </c>
      <c r="L2227" t="str">
        <f t="shared" si="109"/>
        <v>Amount Match</v>
      </c>
    </row>
    <row r="2228" spans="1:12" hidden="1" x14ac:dyDescent="0.3">
      <c r="A2228" t="s">
        <v>4444</v>
      </c>
      <c r="B2228" s="1">
        <v>46293</v>
      </c>
      <c r="C2228" t="s">
        <v>4445</v>
      </c>
      <c r="D2228" t="s">
        <v>27</v>
      </c>
      <c r="E2228" t="s">
        <v>17</v>
      </c>
      <c r="F2228">
        <v>299</v>
      </c>
      <c r="G2228" t="s">
        <v>10</v>
      </c>
      <c r="H2228" t="str">
        <f t="shared" si="107"/>
        <v>ORD26002227</v>
      </c>
      <c r="I2228">
        <f>COUNTIFS(PG_Transactions!$AK:$AK,$H2228,PG_Transactions!$E:$E,"CAPTURE",PG_Transactions!$AQ:$AQ,1)</f>
        <v>1</v>
      </c>
      <c r="J2228">
        <f>SUMIFS(PG_Transactions!$G:$G,PG_Transactions!$AK:$AK,$H2228,PG_Transactions!$E:$E,"CAPTURE",PG_Transactions!$AQ:$AQ,1)</f>
        <v>299</v>
      </c>
      <c r="K2228">
        <f t="shared" si="108"/>
        <v>0</v>
      </c>
      <c r="L2228" t="str">
        <f t="shared" si="109"/>
        <v>Amount Match</v>
      </c>
    </row>
    <row r="2229" spans="1:12" hidden="1" x14ac:dyDescent="0.3">
      <c r="A2229" t="s">
        <v>4446</v>
      </c>
      <c r="B2229" s="1">
        <v>46268</v>
      </c>
      <c r="C2229" t="s">
        <v>4447</v>
      </c>
      <c r="D2229" t="s">
        <v>41</v>
      </c>
      <c r="E2229" t="s">
        <v>33</v>
      </c>
      <c r="F2229" s="2">
        <v>2499</v>
      </c>
      <c r="G2229" t="s">
        <v>10</v>
      </c>
      <c r="H2229" t="str">
        <f t="shared" si="107"/>
        <v>ORD26002228</v>
      </c>
      <c r="I2229">
        <f>COUNTIFS(PG_Transactions!$AK:$AK,$H2229,PG_Transactions!$E:$E,"CAPTURE",PG_Transactions!$AQ:$AQ,1)</f>
        <v>1</v>
      </c>
      <c r="J2229">
        <f>SUMIFS(PG_Transactions!$G:$G,PG_Transactions!$AK:$AK,$H2229,PG_Transactions!$E:$E,"CAPTURE",PG_Transactions!$AQ:$AQ,1)</f>
        <v>2499</v>
      </c>
      <c r="K2229">
        <f t="shared" si="108"/>
        <v>0</v>
      </c>
      <c r="L2229" t="str">
        <f t="shared" si="109"/>
        <v>Amount Match</v>
      </c>
    </row>
    <row r="2230" spans="1:12" hidden="1" x14ac:dyDescent="0.3">
      <c r="A2230" t="s">
        <v>4448</v>
      </c>
      <c r="B2230" s="1">
        <v>46291</v>
      </c>
      <c r="C2230" t="s">
        <v>4449</v>
      </c>
      <c r="D2230" t="s">
        <v>51</v>
      </c>
      <c r="E2230" t="s">
        <v>9</v>
      </c>
      <c r="F2230">
        <v>3197</v>
      </c>
      <c r="G2230" t="s">
        <v>10</v>
      </c>
      <c r="H2230" t="str">
        <f t="shared" si="107"/>
        <v>ORD26002229</v>
      </c>
      <c r="I2230">
        <f>COUNTIFS(PG_Transactions!$AK:$AK,$H2230,PG_Transactions!$E:$E,"CAPTURE",PG_Transactions!$AQ:$AQ,1)</f>
        <v>1</v>
      </c>
      <c r="J2230">
        <f>SUMIFS(PG_Transactions!$G:$G,PG_Transactions!$AK:$AK,$H2230,PG_Transactions!$E:$E,"CAPTURE",PG_Transactions!$AQ:$AQ,1)</f>
        <v>3197</v>
      </c>
      <c r="K2230">
        <f t="shared" si="108"/>
        <v>0</v>
      </c>
      <c r="L2230" t="str">
        <f t="shared" si="109"/>
        <v>Amount Match</v>
      </c>
    </row>
    <row r="2231" spans="1:12" hidden="1" x14ac:dyDescent="0.3">
      <c r="A2231" t="s">
        <v>4450</v>
      </c>
      <c r="B2231" s="1">
        <v>46268</v>
      </c>
      <c r="C2231" t="s">
        <v>4451</v>
      </c>
      <c r="D2231" t="s">
        <v>8</v>
      </c>
      <c r="E2231" t="s">
        <v>9</v>
      </c>
      <c r="F2231">
        <v>1947</v>
      </c>
      <c r="G2231" t="s">
        <v>10</v>
      </c>
      <c r="H2231" t="str">
        <f t="shared" si="107"/>
        <v>ORD26002230</v>
      </c>
      <c r="I2231">
        <f>COUNTIFS(PG_Transactions!$AK:$AK,$H2231,PG_Transactions!$E:$E,"CAPTURE",PG_Transactions!$AQ:$AQ,1)</f>
        <v>1</v>
      </c>
      <c r="J2231">
        <f>SUMIFS(PG_Transactions!$G:$G,PG_Transactions!$AK:$AK,$H2231,PG_Transactions!$E:$E,"CAPTURE",PG_Transactions!$AQ:$AQ,1)</f>
        <v>1947</v>
      </c>
      <c r="K2231">
        <f t="shared" si="108"/>
        <v>0</v>
      </c>
      <c r="L2231" t="str">
        <f t="shared" si="109"/>
        <v>Amount Match</v>
      </c>
    </row>
    <row r="2232" spans="1:12" hidden="1" x14ac:dyDescent="0.3">
      <c r="A2232" t="s">
        <v>4452</v>
      </c>
      <c r="B2232" s="1">
        <v>46278</v>
      </c>
      <c r="C2232" t="s">
        <v>4453</v>
      </c>
      <c r="D2232" t="s">
        <v>24</v>
      </c>
      <c r="E2232" t="s">
        <v>9</v>
      </c>
      <c r="F2232">
        <v>2999</v>
      </c>
      <c r="G2232" t="s">
        <v>10</v>
      </c>
      <c r="H2232" t="str">
        <f t="shared" si="107"/>
        <v>ORD26002231</v>
      </c>
      <c r="I2232">
        <f>COUNTIFS(PG_Transactions!$AK:$AK,$H2232,PG_Transactions!$E:$E,"CAPTURE",PG_Transactions!$AQ:$AQ,1)</f>
        <v>1</v>
      </c>
      <c r="J2232">
        <f>SUMIFS(PG_Transactions!$G:$G,PG_Transactions!$AK:$AK,$H2232,PG_Transactions!$E:$E,"CAPTURE",PG_Transactions!$AQ:$AQ,1)</f>
        <v>2999</v>
      </c>
      <c r="K2232">
        <f t="shared" si="108"/>
        <v>0</v>
      </c>
      <c r="L2232" t="str">
        <f t="shared" si="109"/>
        <v>Amount Match</v>
      </c>
    </row>
    <row r="2233" spans="1:12" hidden="1" x14ac:dyDescent="0.3">
      <c r="A2233" t="s">
        <v>4454</v>
      </c>
      <c r="B2233" s="1">
        <v>46285</v>
      </c>
      <c r="C2233" t="s">
        <v>4455</v>
      </c>
      <c r="D2233" t="s">
        <v>24</v>
      </c>
      <c r="E2233" t="s">
        <v>17</v>
      </c>
      <c r="F2233">
        <v>2797</v>
      </c>
      <c r="G2233" t="s">
        <v>10</v>
      </c>
      <c r="H2233" t="str">
        <f t="shared" si="107"/>
        <v>ORD26002232</v>
      </c>
      <c r="I2233">
        <f>COUNTIFS(PG_Transactions!$AK:$AK,$H2233,PG_Transactions!$E:$E,"CAPTURE",PG_Transactions!$AQ:$AQ,1)</f>
        <v>1</v>
      </c>
      <c r="J2233">
        <f>SUMIFS(PG_Transactions!$G:$G,PG_Transactions!$AK:$AK,$H2233,PG_Transactions!$E:$E,"CAPTURE",PG_Transactions!$AQ:$AQ,1)</f>
        <v>2797</v>
      </c>
      <c r="K2233">
        <f t="shared" si="108"/>
        <v>0</v>
      </c>
      <c r="L2233" t="str">
        <f t="shared" si="109"/>
        <v>Amount Match</v>
      </c>
    </row>
    <row r="2234" spans="1:12" hidden="1" x14ac:dyDescent="0.3">
      <c r="A2234" t="s">
        <v>4456</v>
      </c>
      <c r="B2234" s="1">
        <v>46271</v>
      </c>
      <c r="C2234" t="s">
        <v>4457</v>
      </c>
      <c r="D2234" t="s">
        <v>38</v>
      </c>
      <c r="E2234" t="s">
        <v>9</v>
      </c>
      <c r="F2234">
        <v>648</v>
      </c>
      <c r="G2234" t="s">
        <v>10</v>
      </c>
      <c r="H2234" t="str">
        <f t="shared" si="107"/>
        <v>ORD26002233</v>
      </c>
      <c r="I2234">
        <f>COUNTIFS(PG_Transactions!$AK:$AK,$H2234,PG_Transactions!$E:$E,"CAPTURE",PG_Transactions!$AQ:$AQ,1)</f>
        <v>1</v>
      </c>
      <c r="J2234">
        <f>SUMIFS(PG_Transactions!$G:$G,PG_Transactions!$AK:$AK,$H2234,PG_Transactions!$E:$E,"CAPTURE",PG_Transactions!$AQ:$AQ,1)</f>
        <v>648</v>
      </c>
      <c r="K2234">
        <f t="shared" si="108"/>
        <v>0</v>
      </c>
      <c r="L2234" t="str">
        <f t="shared" si="109"/>
        <v>Amount Match</v>
      </c>
    </row>
    <row r="2235" spans="1:12" hidden="1" x14ac:dyDescent="0.3">
      <c r="A2235" t="s">
        <v>4458</v>
      </c>
      <c r="B2235" s="1">
        <v>46284</v>
      </c>
      <c r="C2235" t="s">
        <v>4459</v>
      </c>
      <c r="D2235" t="s">
        <v>51</v>
      </c>
      <c r="E2235" t="s">
        <v>17</v>
      </c>
      <c r="F2235">
        <v>3499</v>
      </c>
      <c r="G2235" t="s">
        <v>10</v>
      </c>
      <c r="H2235" t="str">
        <f t="shared" si="107"/>
        <v>ORD26002234</v>
      </c>
      <c r="I2235">
        <f>COUNTIFS(PG_Transactions!$AK:$AK,$H2235,PG_Transactions!$E:$E,"CAPTURE",PG_Transactions!$AQ:$AQ,1)</f>
        <v>1</v>
      </c>
      <c r="J2235">
        <f>SUMIFS(PG_Transactions!$G:$G,PG_Transactions!$AK:$AK,$H2235,PG_Transactions!$E:$E,"CAPTURE",PG_Transactions!$AQ:$AQ,1)</f>
        <v>3499</v>
      </c>
      <c r="K2235">
        <f t="shared" si="108"/>
        <v>0</v>
      </c>
      <c r="L2235" t="str">
        <f t="shared" si="109"/>
        <v>Amount Match</v>
      </c>
    </row>
    <row r="2236" spans="1:12" hidden="1" x14ac:dyDescent="0.3">
      <c r="A2236" t="s">
        <v>4460</v>
      </c>
      <c r="B2236" s="1">
        <v>46293</v>
      </c>
      <c r="C2236" t="s">
        <v>4461</v>
      </c>
      <c r="D2236" t="s">
        <v>27</v>
      </c>
      <c r="E2236" t="s">
        <v>9</v>
      </c>
      <c r="F2236">
        <v>4999</v>
      </c>
      <c r="G2236" t="s">
        <v>56</v>
      </c>
      <c r="H2236" t="str">
        <f t="shared" si="107"/>
        <v>ORD26002235</v>
      </c>
      <c r="I2236">
        <f>COUNTIFS(PG_Transactions!$AK:$AK,$H2236,PG_Transactions!$E:$E,"CAPTURE",PG_Transactions!$AQ:$AQ,1)</f>
        <v>1</v>
      </c>
      <c r="J2236">
        <f>SUMIFS(PG_Transactions!$G:$G,PG_Transactions!$AK:$AK,$H2236,PG_Transactions!$E:$E,"CAPTURE",PG_Transactions!$AQ:$AQ,1)</f>
        <v>4999</v>
      </c>
      <c r="K2236">
        <f t="shared" si="108"/>
        <v>0</v>
      </c>
      <c r="L2236" t="str">
        <f t="shared" si="109"/>
        <v>Amount Match</v>
      </c>
    </row>
    <row r="2237" spans="1:12" hidden="1" x14ac:dyDescent="0.3">
      <c r="A2237" t="s">
        <v>4462</v>
      </c>
      <c r="B2237" s="1">
        <v>46275</v>
      </c>
      <c r="C2237" t="s">
        <v>4463</v>
      </c>
      <c r="D2237" t="s">
        <v>41</v>
      </c>
      <c r="E2237" t="s">
        <v>9</v>
      </c>
      <c r="F2237">
        <v>3098</v>
      </c>
      <c r="G2237" t="s">
        <v>10</v>
      </c>
      <c r="H2237" t="str">
        <f t="shared" si="107"/>
        <v>ORD26002236</v>
      </c>
      <c r="I2237">
        <f>COUNTIFS(PG_Transactions!$AK:$AK,$H2237,PG_Transactions!$E:$E,"CAPTURE",PG_Transactions!$AQ:$AQ,1)</f>
        <v>1</v>
      </c>
      <c r="J2237">
        <f>SUMIFS(PG_Transactions!$G:$G,PG_Transactions!$AK:$AK,$H2237,PG_Transactions!$E:$E,"CAPTURE",PG_Transactions!$AQ:$AQ,1)</f>
        <v>3098</v>
      </c>
      <c r="K2237">
        <f t="shared" si="108"/>
        <v>0</v>
      </c>
      <c r="L2237" t="str">
        <f t="shared" si="109"/>
        <v>Amount Match</v>
      </c>
    </row>
    <row r="2238" spans="1:12" hidden="1" x14ac:dyDescent="0.3">
      <c r="A2238" t="s">
        <v>4464</v>
      </c>
      <c r="B2238" s="1">
        <v>46289</v>
      </c>
      <c r="C2238" t="s">
        <v>4465</v>
      </c>
      <c r="D2238" t="s">
        <v>32</v>
      </c>
      <c r="E2238" t="s">
        <v>44</v>
      </c>
      <c r="F2238">
        <v>1799</v>
      </c>
      <c r="G2238" t="s">
        <v>10</v>
      </c>
      <c r="H2238" t="str">
        <f t="shared" si="107"/>
        <v>ORD26002237</v>
      </c>
      <c r="I2238">
        <f>COUNTIFS(PG_Transactions!$AK:$AK,$H2238,PG_Transactions!$E:$E,"CAPTURE",PG_Transactions!$AQ:$AQ,1)</f>
        <v>1</v>
      </c>
      <c r="J2238">
        <f>SUMIFS(PG_Transactions!$G:$G,PG_Transactions!$AK:$AK,$H2238,PG_Transactions!$E:$E,"CAPTURE",PG_Transactions!$AQ:$AQ,1)</f>
        <v>1799</v>
      </c>
      <c r="K2238">
        <f t="shared" si="108"/>
        <v>0</v>
      </c>
      <c r="L2238" t="str">
        <f t="shared" si="109"/>
        <v>Amount Match</v>
      </c>
    </row>
    <row r="2239" spans="1:12" hidden="1" x14ac:dyDescent="0.3">
      <c r="A2239" t="s">
        <v>4466</v>
      </c>
      <c r="B2239" s="1">
        <v>46275</v>
      </c>
      <c r="C2239" t="s">
        <v>4467</v>
      </c>
      <c r="D2239" t="s">
        <v>27</v>
      </c>
      <c r="E2239" t="s">
        <v>9</v>
      </c>
      <c r="F2239">
        <v>349</v>
      </c>
      <c r="G2239" t="s">
        <v>10</v>
      </c>
      <c r="H2239" t="str">
        <f t="shared" si="107"/>
        <v>ORD26002238</v>
      </c>
      <c r="I2239">
        <f>COUNTIFS(PG_Transactions!$AK:$AK,$H2239,PG_Transactions!$E:$E,"CAPTURE",PG_Transactions!$AQ:$AQ,1)</f>
        <v>1</v>
      </c>
      <c r="J2239">
        <f>SUMIFS(PG_Transactions!$G:$G,PG_Transactions!$AK:$AK,$H2239,PG_Transactions!$E:$E,"CAPTURE",PG_Transactions!$AQ:$AQ,1)</f>
        <v>349</v>
      </c>
      <c r="K2239">
        <f t="shared" si="108"/>
        <v>0</v>
      </c>
      <c r="L2239" t="str">
        <f t="shared" si="109"/>
        <v>Amount Match</v>
      </c>
    </row>
    <row r="2240" spans="1:12" hidden="1" x14ac:dyDescent="0.3">
      <c r="A2240" t="s">
        <v>4468</v>
      </c>
      <c r="B2240" s="1">
        <v>46290</v>
      </c>
      <c r="C2240" t="s">
        <v>4469</v>
      </c>
      <c r="D2240" t="s">
        <v>8</v>
      </c>
      <c r="E2240" t="s">
        <v>17</v>
      </c>
      <c r="F2240">
        <v>3348</v>
      </c>
      <c r="G2240" t="s">
        <v>10</v>
      </c>
      <c r="H2240" t="str">
        <f t="shared" si="107"/>
        <v>ORD26002239</v>
      </c>
      <c r="I2240">
        <f>COUNTIFS(PG_Transactions!$AK:$AK,$H2240,PG_Transactions!$E:$E,"CAPTURE",PG_Transactions!$AQ:$AQ,1)</f>
        <v>1</v>
      </c>
      <c r="J2240">
        <f>SUMIFS(PG_Transactions!$G:$G,PG_Transactions!$AK:$AK,$H2240,PG_Transactions!$E:$E,"CAPTURE",PG_Transactions!$AQ:$AQ,1)</f>
        <v>3348</v>
      </c>
      <c r="K2240">
        <f t="shared" si="108"/>
        <v>0</v>
      </c>
      <c r="L2240" t="str">
        <f t="shared" si="109"/>
        <v>Amount Match</v>
      </c>
    </row>
    <row r="2241" spans="1:12" hidden="1" x14ac:dyDescent="0.3">
      <c r="A2241" t="s">
        <v>4470</v>
      </c>
      <c r="B2241" s="1">
        <v>46276</v>
      </c>
      <c r="C2241" t="s">
        <v>4471</v>
      </c>
      <c r="D2241" t="s">
        <v>27</v>
      </c>
      <c r="E2241" t="s">
        <v>17</v>
      </c>
      <c r="F2241">
        <v>5998</v>
      </c>
      <c r="G2241" t="s">
        <v>10</v>
      </c>
      <c r="H2241" t="str">
        <f t="shared" si="107"/>
        <v>ORD26002240</v>
      </c>
      <c r="I2241">
        <f>COUNTIFS(PG_Transactions!$AK:$AK,$H2241,PG_Transactions!$E:$E,"CAPTURE",PG_Transactions!$AQ:$AQ,1)</f>
        <v>1</v>
      </c>
      <c r="J2241">
        <f>SUMIFS(PG_Transactions!$G:$G,PG_Transactions!$AK:$AK,$H2241,PG_Transactions!$E:$E,"CAPTURE",PG_Transactions!$AQ:$AQ,1)</f>
        <v>5998</v>
      </c>
      <c r="K2241">
        <f t="shared" si="108"/>
        <v>0</v>
      </c>
      <c r="L2241" t="str">
        <f t="shared" si="109"/>
        <v>Amount Match</v>
      </c>
    </row>
    <row r="2242" spans="1:12" hidden="1" x14ac:dyDescent="0.3">
      <c r="A2242" t="s">
        <v>4472</v>
      </c>
      <c r="B2242" s="1">
        <v>46274</v>
      </c>
      <c r="C2242" t="s">
        <v>4473</v>
      </c>
      <c r="D2242" t="s">
        <v>24</v>
      </c>
      <c r="E2242" t="s">
        <v>33</v>
      </c>
      <c r="F2242">
        <v>10497</v>
      </c>
      <c r="G2242" t="s">
        <v>10</v>
      </c>
      <c r="H2242" t="str">
        <f t="shared" si="107"/>
        <v>ORD26002241</v>
      </c>
      <c r="I2242">
        <f>COUNTIFS(PG_Transactions!$AK:$AK,$H2242,PG_Transactions!$E:$E,"CAPTURE",PG_Transactions!$AQ:$AQ,1)</f>
        <v>1</v>
      </c>
      <c r="J2242">
        <f>SUMIFS(PG_Transactions!$G:$G,PG_Transactions!$AK:$AK,$H2242,PG_Transactions!$E:$E,"CAPTURE",PG_Transactions!$AQ:$AQ,1)</f>
        <v>10497</v>
      </c>
      <c r="K2242">
        <f t="shared" si="108"/>
        <v>0</v>
      </c>
      <c r="L2242" t="str">
        <f t="shared" si="109"/>
        <v>Amount Match</v>
      </c>
    </row>
    <row r="2243" spans="1:12" hidden="1" x14ac:dyDescent="0.3">
      <c r="A2243" t="s">
        <v>4474</v>
      </c>
      <c r="B2243" s="1">
        <v>46275</v>
      </c>
      <c r="C2243" t="s">
        <v>4475</v>
      </c>
      <c r="D2243" t="s">
        <v>51</v>
      </c>
      <c r="E2243" t="s">
        <v>9</v>
      </c>
      <c r="F2243">
        <v>2798</v>
      </c>
      <c r="G2243" t="s">
        <v>56</v>
      </c>
      <c r="H2243" t="str">
        <f t="shared" ref="H2243:H2306" si="110">UPPER(SUBSTITUTE(TRIM(A2243),"-",""))</f>
        <v>ORD26002242</v>
      </c>
      <c r="I2243">
        <f>COUNTIFS(PG_Transactions!$AK:$AK,$H2243,PG_Transactions!$E:$E,"CAPTURE",PG_Transactions!$AQ:$AQ,1)</f>
        <v>1</v>
      </c>
      <c r="J2243">
        <f>SUMIFS(PG_Transactions!$G:$G,PG_Transactions!$AK:$AK,$H2243,PG_Transactions!$E:$E,"CAPTURE",PG_Transactions!$AQ:$AQ,1)</f>
        <v>2798</v>
      </c>
      <c r="K2243">
        <f t="shared" ref="K2243:K2306" si="111">ROUND(J2243-F2243,2)</f>
        <v>0</v>
      </c>
      <c r="L2243" t="str">
        <f t="shared" ref="L2243:L2306" si="112">IF(I2243=0,"No Capture",IF(I2243&gt;1,"Multiple Capture Rows - Review",IF(ABS(K2243)&lt;0.01,"Amount Match",IF(K2243&lt;0,"Captured Less Than Order","Captured More Than Order"))))</f>
        <v>Amount Match</v>
      </c>
    </row>
    <row r="2244" spans="1:12" hidden="1" x14ac:dyDescent="0.3">
      <c r="A2244" t="s">
        <v>4476</v>
      </c>
      <c r="B2244" s="1">
        <v>46267</v>
      </c>
      <c r="C2244" t="s">
        <v>4477</v>
      </c>
      <c r="D2244" t="s">
        <v>24</v>
      </c>
      <c r="E2244" t="s">
        <v>9</v>
      </c>
      <c r="F2244">
        <v>3797</v>
      </c>
      <c r="G2244" t="s">
        <v>10</v>
      </c>
      <c r="H2244" t="str">
        <f t="shared" si="110"/>
        <v>ORD26002243</v>
      </c>
      <c r="I2244">
        <f>COUNTIFS(PG_Transactions!$AK:$AK,$H2244,PG_Transactions!$E:$E,"CAPTURE",PG_Transactions!$AQ:$AQ,1)</f>
        <v>1</v>
      </c>
      <c r="J2244">
        <f>SUMIFS(PG_Transactions!$G:$G,PG_Transactions!$AK:$AK,$H2244,PG_Transactions!$E:$E,"CAPTURE",PG_Transactions!$AQ:$AQ,1)</f>
        <v>3797</v>
      </c>
      <c r="K2244">
        <f t="shared" si="111"/>
        <v>0</v>
      </c>
      <c r="L2244" t="str">
        <f t="shared" si="112"/>
        <v>Amount Match</v>
      </c>
    </row>
    <row r="2245" spans="1:12" hidden="1" x14ac:dyDescent="0.3">
      <c r="A2245" t="s">
        <v>4478</v>
      </c>
      <c r="B2245" s="1">
        <v>46293</v>
      </c>
      <c r="C2245" t="s">
        <v>4479</v>
      </c>
      <c r="D2245" t="s">
        <v>65</v>
      </c>
      <c r="E2245" t="s">
        <v>17</v>
      </c>
      <c r="F2245">
        <v>1998</v>
      </c>
      <c r="G2245" t="s">
        <v>10</v>
      </c>
      <c r="H2245" t="str">
        <f t="shared" si="110"/>
        <v>ORD26002244</v>
      </c>
      <c r="I2245">
        <f>COUNTIFS(PG_Transactions!$AK:$AK,$H2245,PG_Transactions!$E:$E,"CAPTURE",PG_Transactions!$AQ:$AQ,1)</f>
        <v>1</v>
      </c>
      <c r="J2245">
        <f>SUMIFS(PG_Transactions!$G:$G,PG_Transactions!$AK:$AK,$H2245,PG_Transactions!$E:$E,"CAPTURE",PG_Transactions!$AQ:$AQ,1)</f>
        <v>1998</v>
      </c>
      <c r="K2245">
        <f t="shared" si="111"/>
        <v>0</v>
      </c>
      <c r="L2245" t="str">
        <f t="shared" si="112"/>
        <v>Amount Match</v>
      </c>
    </row>
    <row r="2246" spans="1:12" hidden="1" x14ac:dyDescent="0.3">
      <c r="A2246" t="s">
        <v>4480</v>
      </c>
      <c r="B2246" s="1">
        <v>46293</v>
      </c>
      <c r="C2246" t="s">
        <v>4481</v>
      </c>
      <c r="D2246" t="s">
        <v>51</v>
      </c>
      <c r="E2246" t="s">
        <v>44</v>
      </c>
      <c r="F2246">
        <v>4999</v>
      </c>
      <c r="G2246" t="s">
        <v>10</v>
      </c>
      <c r="H2246" t="str">
        <f t="shared" si="110"/>
        <v>ORD26002245</v>
      </c>
      <c r="I2246">
        <f>COUNTIFS(PG_Transactions!$AK:$AK,$H2246,PG_Transactions!$E:$E,"CAPTURE",PG_Transactions!$AQ:$AQ,1)</f>
        <v>1</v>
      </c>
      <c r="J2246">
        <f>SUMIFS(PG_Transactions!$G:$G,PG_Transactions!$AK:$AK,$H2246,PG_Transactions!$E:$E,"CAPTURE",PG_Transactions!$AQ:$AQ,1)</f>
        <v>4999</v>
      </c>
      <c r="K2246">
        <f t="shared" si="111"/>
        <v>0</v>
      </c>
      <c r="L2246" t="str">
        <f t="shared" si="112"/>
        <v>Amount Match</v>
      </c>
    </row>
    <row r="2247" spans="1:12" hidden="1" x14ac:dyDescent="0.3">
      <c r="A2247" t="s">
        <v>4482</v>
      </c>
      <c r="B2247" s="1">
        <v>46278</v>
      </c>
      <c r="C2247" t="s">
        <v>4483</v>
      </c>
      <c r="D2247" t="s">
        <v>51</v>
      </c>
      <c r="E2247" t="s">
        <v>33</v>
      </c>
      <c r="F2247">
        <v>299</v>
      </c>
      <c r="G2247" t="s">
        <v>10</v>
      </c>
      <c r="H2247" t="str">
        <f t="shared" si="110"/>
        <v>ORD26002246</v>
      </c>
      <c r="I2247">
        <f>COUNTIFS(PG_Transactions!$AK:$AK,$H2247,PG_Transactions!$E:$E,"CAPTURE",PG_Transactions!$AQ:$AQ,1)</f>
        <v>1</v>
      </c>
      <c r="J2247">
        <f>SUMIFS(PG_Transactions!$G:$G,PG_Transactions!$AK:$AK,$H2247,PG_Transactions!$E:$E,"CAPTURE",PG_Transactions!$AQ:$AQ,1)</f>
        <v>299</v>
      </c>
      <c r="K2247">
        <f t="shared" si="111"/>
        <v>0</v>
      </c>
      <c r="L2247" t="str">
        <f t="shared" si="112"/>
        <v>Amount Match</v>
      </c>
    </row>
    <row r="2248" spans="1:12" hidden="1" x14ac:dyDescent="0.3">
      <c r="A2248" t="s">
        <v>4484</v>
      </c>
      <c r="B2248" s="1">
        <v>46284</v>
      </c>
      <c r="C2248" t="s">
        <v>4485</v>
      </c>
      <c r="D2248" t="s">
        <v>32</v>
      </c>
      <c r="E2248" t="s">
        <v>9</v>
      </c>
      <c r="F2248">
        <v>599</v>
      </c>
      <c r="G2248" t="s">
        <v>10</v>
      </c>
      <c r="H2248" t="str">
        <f t="shared" si="110"/>
        <v>ORD26002247</v>
      </c>
      <c r="I2248">
        <f>COUNTIFS(PG_Transactions!$AK:$AK,$H2248,PG_Transactions!$E:$E,"CAPTURE",PG_Transactions!$AQ:$AQ,1)</f>
        <v>1</v>
      </c>
      <c r="J2248">
        <f>SUMIFS(PG_Transactions!$G:$G,PG_Transactions!$AK:$AK,$H2248,PG_Transactions!$E:$E,"CAPTURE",PG_Transactions!$AQ:$AQ,1)</f>
        <v>599</v>
      </c>
      <c r="K2248">
        <f t="shared" si="111"/>
        <v>0</v>
      </c>
      <c r="L2248" t="str">
        <f t="shared" si="112"/>
        <v>Amount Match</v>
      </c>
    </row>
    <row r="2249" spans="1:12" hidden="1" x14ac:dyDescent="0.3">
      <c r="A2249" t="s">
        <v>4486</v>
      </c>
      <c r="B2249" s="1">
        <v>46276</v>
      </c>
      <c r="C2249" t="s">
        <v>4487</v>
      </c>
      <c r="D2249" t="s">
        <v>32</v>
      </c>
      <c r="E2249" t="s">
        <v>9</v>
      </c>
      <c r="F2249">
        <v>299</v>
      </c>
      <c r="G2249" t="s">
        <v>10</v>
      </c>
      <c r="H2249" t="str">
        <f t="shared" si="110"/>
        <v>ORD26002248</v>
      </c>
      <c r="I2249">
        <f>COUNTIFS(PG_Transactions!$AK:$AK,$H2249,PG_Transactions!$E:$E,"CAPTURE",PG_Transactions!$AQ:$AQ,1)</f>
        <v>1</v>
      </c>
      <c r="J2249">
        <f>SUMIFS(PG_Transactions!$G:$G,PG_Transactions!$AK:$AK,$H2249,PG_Transactions!$E:$E,"CAPTURE",PG_Transactions!$AQ:$AQ,1)</f>
        <v>299</v>
      </c>
      <c r="K2249">
        <f t="shared" si="111"/>
        <v>0</v>
      </c>
      <c r="L2249" t="str">
        <f t="shared" si="112"/>
        <v>Amount Match</v>
      </c>
    </row>
    <row r="2250" spans="1:12" hidden="1" x14ac:dyDescent="0.3">
      <c r="A2250" t="s">
        <v>4488</v>
      </c>
      <c r="B2250" s="1">
        <v>46273</v>
      </c>
      <c r="C2250" t="s">
        <v>4489</v>
      </c>
      <c r="D2250" t="s">
        <v>51</v>
      </c>
      <c r="E2250" t="s">
        <v>9</v>
      </c>
      <c r="F2250">
        <v>1499</v>
      </c>
      <c r="G2250" t="s">
        <v>10</v>
      </c>
      <c r="H2250" t="str">
        <f t="shared" si="110"/>
        <v>ORD26002249</v>
      </c>
      <c r="I2250">
        <f>COUNTIFS(PG_Transactions!$AK:$AK,$H2250,PG_Transactions!$E:$E,"CAPTURE",PG_Transactions!$AQ:$AQ,1)</f>
        <v>1</v>
      </c>
      <c r="J2250">
        <f>SUMIFS(PG_Transactions!$G:$G,PG_Transactions!$AK:$AK,$H2250,PG_Transactions!$E:$E,"CAPTURE",PG_Transactions!$AQ:$AQ,1)</f>
        <v>1499</v>
      </c>
      <c r="K2250">
        <f t="shared" si="111"/>
        <v>0</v>
      </c>
      <c r="L2250" t="str">
        <f t="shared" si="112"/>
        <v>Amount Match</v>
      </c>
    </row>
    <row r="2251" spans="1:12" hidden="1" x14ac:dyDescent="0.3">
      <c r="A2251" t="s">
        <v>4490</v>
      </c>
      <c r="B2251" s="1">
        <v>46281</v>
      </c>
      <c r="C2251" t="s">
        <v>4491</v>
      </c>
      <c r="D2251" t="s">
        <v>27</v>
      </c>
      <c r="E2251" t="s">
        <v>9</v>
      </c>
      <c r="F2251">
        <v>1647</v>
      </c>
      <c r="G2251" t="s">
        <v>10</v>
      </c>
      <c r="H2251" t="str">
        <f t="shared" si="110"/>
        <v>ORD26002250</v>
      </c>
      <c r="I2251">
        <f>COUNTIFS(PG_Transactions!$AK:$AK,$H2251,PG_Transactions!$E:$E,"CAPTURE",PG_Transactions!$AQ:$AQ,1)</f>
        <v>1</v>
      </c>
      <c r="J2251">
        <f>SUMIFS(PG_Transactions!$G:$G,PG_Transactions!$AK:$AK,$H2251,PG_Transactions!$E:$E,"CAPTURE",PG_Transactions!$AQ:$AQ,1)</f>
        <v>1647</v>
      </c>
      <c r="K2251">
        <f t="shared" si="111"/>
        <v>0</v>
      </c>
      <c r="L2251" t="str">
        <f t="shared" si="112"/>
        <v>Amount Match</v>
      </c>
    </row>
    <row r="2252" spans="1:12" hidden="1" x14ac:dyDescent="0.3">
      <c r="A2252" t="s">
        <v>4492</v>
      </c>
      <c r="B2252" s="1">
        <v>46275</v>
      </c>
      <c r="C2252" t="s">
        <v>4493</v>
      </c>
      <c r="D2252" t="s">
        <v>16</v>
      </c>
      <c r="E2252" t="s">
        <v>9</v>
      </c>
      <c r="F2252">
        <v>599</v>
      </c>
      <c r="G2252" t="s">
        <v>10</v>
      </c>
      <c r="H2252" t="str">
        <f t="shared" si="110"/>
        <v>ORD26002251</v>
      </c>
      <c r="I2252">
        <f>COUNTIFS(PG_Transactions!$AK:$AK,$H2252,PG_Transactions!$E:$E,"CAPTURE",PG_Transactions!$AQ:$AQ,1)</f>
        <v>1</v>
      </c>
      <c r="J2252">
        <f>SUMIFS(PG_Transactions!$G:$G,PG_Transactions!$AK:$AK,$H2252,PG_Transactions!$E:$E,"CAPTURE",PG_Transactions!$AQ:$AQ,1)</f>
        <v>599</v>
      </c>
      <c r="K2252">
        <f t="shared" si="111"/>
        <v>0</v>
      </c>
      <c r="L2252" t="str">
        <f t="shared" si="112"/>
        <v>Amount Match</v>
      </c>
    </row>
    <row r="2253" spans="1:12" hidden="1" x14ac:dyDescent="0.3">
      <c r="A2253" t="s">
        <v>4494</v>
      </c>
      <c r="B2253" s="1">
        <v>46281</v>
      </c>
      <c r="C2253" t="s">
        <v>4495</v>
      </c>
      <c r="D2253" t="s">
        <v>27</v>
      </c>
      <c r="E2253" t="s">
        <v>9</v>
      </c>
      <c r="F2253">
        <v>799</v>
      </c>
      <c r="G2253" t="s">
        <v>10</v>
      </c>
      <c r="H2253" t="str">
        <f t="shared" si="110"/>
        <v>ORD26002252</v>
      </c>
      <c r="I2253">
        <f>COUNTIFS(PG_Transactions!$AK:$AK,$H2253,PG_Transactions!$E:$E,"CAPTURE",PG_Transactions!$AQ:$AQ,1)</f>
        <v>1</v>
      </c>
      <c r="J2253">
        <f>SUMIFS(PG_Transactions!$G:$G,PG_Transactions!$AK:$AK,$H2253,PG_Transactions!$E:$E,"CAPTURE",PG_Transactions!$AQ:$AQ,1)</f>
        <v>799</v>
      </c>
      <c r="K2253">
        <f t="shared" si="111"/>
        <v>0</v>
      </c>
      <c r="L2253" t="str">
        <f t="shared" si="112"/>
        <v>Amount Match</v>
      </c>
    </row>
    <row r="2254" spans="1:12" hidden="1" x14ac:dyDescent="0.3">
      <c r="A2254" t="s">
        <v>4496</v>
      </c>
      <c r="B2254" s="1">
        <v>46279</v>
      </c>
      <c r="C2254" t="s">
        <v>4497</v>
      </c>
      <c r="D2254" t="s">
        <v>51</v>
      </c>
      <c r="E2254" t="s">
        <v>9</v>
      </c>
      <c r="F2254" s="2">
        <v>2848</v>
      </c>
      <c r="G2254" t="s">
        <v>10</v>
      </c>
      <c r="H2254" t="str">
        <f t="shared" si="110"/>
        <v>ORD26002253</v>
      </c>
      <c r="I2254">
        <f>COUNTIFS(PG_Transactions!$AK:$AK,$H2254,PG_Transactions!$E:$E,"CAPTURE",PG_Transactions!$AQ:$AQ,1)</f>
        <v>1</v>
      </c>
      <c r="J2254">
        <f>SUMIFS(PG_Transactions!$G:$G,PG_Transactions!$AK:$AK,$H2254,PG_Transactions!$E:$E,"CAPTURE",PG_Transactions!$AQ:$AQ,1)</f>
        <v>2848</v>
      </c>
      <c r="K2254">
        <f t="shared" si="111"/>
        <v>0</v>
      </c>
      <c r="L2254" t="str">
        <f t="shared" si="112"/>
        <v>Amount Match</v>
      </c>
    </row>
    <row r="2255" spans="1:12" hidden="1" x14ac:dyDescent="0.3">
      <c r="A2255" t="s">
        <v>4498</v>
      </c>
      <c r="B2255" s="1">
        <v>46277</v>
      </c>
      <c r="C2255" t="s">
        <v>4499</v>
      </c>
      <c r="D2255" t="s">
        <v>13</v>
      </c>
      <c r="E2255" t="s">
        <v>9</v>
      </c>
      <c r="F2255">
        <v>1848</v>
      </c>
      <c r="G2255" t="s">
        <v>10</v>
      </c>
      <c r="H2255" t="str">
        <f t="shared" si="110"/>
        <v>ORD26002254</v>
      </c>
      <c r="I2255">
        <f>COUNTIFS(PG_Transactions!$AK:$AK,$H2255,PG_Transactions!$E:$E,"CAPTURE",PG_Transactions!$AQ:$AQ,1)</f>
        <v>1</v>
      </c>
      <c r="J2255">
        <f>SUMIFS(PG_Transactions!$G:$G,PG_Transactions!$AK:$AK,$H2255,PG_Transactions!$E:$E,"CAPTURE",PG_Transactions!$AQ:$AQ,1)</f>
        <v>1848</v>
      </c>
      <c r="K2255">
        <f t="shared" si="111"/>
        <v>0</v>
      </c>
      <c r="L2255" t="str">
        <f t="shared" si="112"/>
        <v>Amount Match</v>
      </c>
    </row>
    <row r="2256" spans="1:12" hidden="1" x14ac:dyDescent="0.3">
      <c r="A2256" t="s">
        <v>4500</v>
      </c>
      <c r="B2256" s="1">
        <v>46276</v>
      </c>
      <c r="C2256" t="s">
        <v>4501</v>
      </c>
      <c r="D2256" t="s">
        <v>32</v>
      </c>
      <c r="E2256" t="s">
        <v>44</v>
      </c>
      <c r="F2256">
        <v>9597</v>
      </c>
      <c r="G2256" t="s">
        <v>10</v>
      </c>
      <c r="H2256" t="str">
        <f t="shared" si="110"/>
        <v>ORD26002255</v>
      </c>
      <c r="I2256">
        <f>COUNTIFS(PG_Transactions!$AK:$AK,$H2256,PG_Transactions!$E:$E,"CAPTURE",PG_Transactions!$AQ:$AQ,1)</f>
        <v>1</v>
      </c>
      <c r="J2256">
        <f>SUMIFS(PG_Transactions!$G:$G,PG_Transactions!$AK:$AK,$H2256,PG_Transactions!$E:$E,"CAPTURE",PG_Transactions!$AQ:$AQ,1)</f>
        <v>9597</v>
      </c>
      <c r="K2256">
        <f t="shared" si="111"/>
        <v>0</v>
      </c>
      <c r="L2256" t="str">
        <f t="shared" si="112"/>
        <v>Amount Match</v>
      </c>
    </row>
    <row r="2257" spans="1:12" hidden="1" x14ac:dyDescent="0.3">
      <c r="A2257" t="s">
        <v>4502</v>
      </c>
      <c r="B2257" s="1">
        <v>46283</v>
      </c>
      <c r="C2257" t="s">
        <v>4503</v>
      </c>
      <c r="D2257" t="s">
        <v>41</v>
      </c>
      <c r="E2257" t="s">
        <v>17</v>
      </c>
      <c r="F2257">
        <v>2499</v>
      </c>
      <c r="G2257" t="s">
        <v>10</v>
      </c>
      <c r="H2257" t="str">
        <f t="shared" si="110"/>
        <v>ORD26002256</v>
      </c>
      <c r="I2257">
        <f>COUNTIFS(PG_Transactions!$AK:$AK,$H2257,PG_Transactions!$E:$E,"CAPTURE",PG_Transactions!$AQ:$AQ,1)</f>
        <v>1</v>
      </c>
      <c r="J2257">
        <f>SUMIFS(PG_Transactions!$G:$G,PG_Transactions!$AK:$AK,$H2257,PG_Transactions!$E:$E,"CAPTURE",PG_Transactions!$AQ:$AQ,1)</f>
        <v>2499</v>
      </c>
      <c r="K2257">
        <f t="shared" si="111"/>
        <v>0</v>
      </c>
      <c r="L2257" t="str">
        <f t="shared" si="112"/>
        <v>Amount Match</v>
      </c>
    </row>
    <row r="2258" spans="1:12" hidden="1" x14ac:dyDescent="0.3">
      <c r="A2258" t="s">
        <v>4504</v>
      </c>
      <c r="B2258" s="1">
        <v>46291</v>
      </c>
      <c r="C2258" t="s">
        <v>4505</v>
      </c>
      <c r="D2258" t="s">
        <v>24</v>
      </c>
      <c r="E2258" t="s">
        <v>9</v>
      </c>
      <c r="F2258">
        <v>6597</v>
      </c>
      <c r="G2258" t="s">
        <v>10</v>
      </c>
      <c r="H2258" t="str">
        <f t="shared" si="110"/>
        <v>ORD26002257</v>
      </c>
      <c r="I2258">
        <f>COUNTIFS(PG_Transactions!$AK:$AK,$H2258,PG_Transactions!$E:$E,"CAPTURE",PG_Transactions!$AQ:$AQ,1)</f>
        <v>1</v>
      </c>
      <c r="J2258">
        <f>SUMIFS(PG_Transactions!$G:$G,PG_Transactions!$AK:$AK,$H2258,PG_Transactions!$E:$E,"CAPTURE",PG_Transactions!$AQ:$AQ,1)</f>
        <v>6597</v>
      </c>
      <c r="K2258">
        <f t="shared" si="111"/>
        <v>0</v>
      </c>
      <c r="L2258" t="str">
        <f t="shared" si="112"/>
        <v>Amount Match</v>
      </c>
    </row>
    <row r="2259" spans="1:12" hidden="1" x14ac:dyDescent="0.3">
      <c r="A2259" t="s">
        <v>4506</v>
      </c>
      <c r="B2259" s="1">
        <v>46284</v>
      </c>
      <c r="C2259" t="s">
        <v>4507</v>
      </c>
      <c r="D2259" t="s">
        <v>27</v>
      </c>
      <c r="E2259" t="s">
        <v>9</v>
      </c>
      <c r="F2259">
        <v>1298</v>
      </c>
      <c r="G2259" t="s">
        <v>10</v>
      </c>
      <c r="H2259" t="str">
        <f t="shared" si="110"/>
        <v>ORD26002258</v>
      </c>
      <c r="I2259">
        <f>COUNTIFS(PG_Transactions!$AK:$AK,$H2259,PG_Transactions!$E:$E,"CAPTURE",PG_Transactions!$AQ:$AQ,1)</f>
        <v>1</v>
      </c>
      <c r="J2259">
        <f>SUMIFS(PG_Transactions!$G:$G,PG_Transactions!$AK:$AK,$H2259,PG_Transactions!$E:$E,"CAPTURE",PG_Transactions!$AQ:$AQ,1)</f>
        <v>1298</v>
      </c>
      <c r="K2259">
        <f t="shared" si="111"/>
        <v>0</v>
      </c>
      <c r="L2259" t="str">
        <f t="shared" si="112"/>
        <v>Amount Match</v>
      </c>
    </row>
    <row r="2260" spans="1:12" hidden="1" x14ac:dyDescent="0.3">
      <c r="A2260" t="s">
        <v>4508</v>
      </c>
      <c r="B2260" s="1">
        <v>46276</v>
      </c>
      <c r="C2260" t="s">
        <v>4509</v>
      </c>
      <c r="D2260" t="s">
        <v>8</v>
      </c>
      <c r="E2260" t="s">
        <v>17</v>
      </c>
      <c r="F2260">
        <v>1799</v>
      </c>
      <c r="G2260" t="s">
        <v>10</v>
      </c>
      <c r="H2260" t="str">
        <f t="shared" si="110"/>
        <v>ORD26002259</v>
      </c>
      <c r="I2260">
        <f>COUNTIFS(PG_Transactions!$AK:$AK,$H2260,PG_Transactions!$E:$E,"CAPTURE",PG_Transactions!$AQ:$AQ,1)</f>
        <v>1</v>
      </c>
      <c r="J2260">
        <f>SUMIFS(PG_Transactions!$G:$G,PG_Transactions!$AK:$AK,$H2260,PG_Transactions!$E:$E,"CAPTURE",PG_Transactions!$AQ:$AQ,1)</f>
        <v>1799</v>
      </c>
      <c r="K2260">
        <f t="shared" si="111"/>
        <v>0</v>
      </c>
      <c r="L2260" t="str">
        <f t="shared" si="112"/>
        <v>Amount Match</v>
      </c>
    </row>
    <row r="2261" spans="1:12" hidden="1" x14ac:dyDescent="0.3">
      <c r="A2261" t="s">
        <v>4510</v>
      </c>
      <c r="B2261" s="1">
        <v>46280</v>
      </c>
      <c r="C2261" t="s">
        <v>4511</v>
      </c>
      <c r="D2261" t="s">
        <v>41</v>
      </c>
      <c r="E2261" t="s">
        <v>9</v>
      </c>
      <c r="F2261">
        <v>5598</v>
      </c>
      <c r="G2261" t="s">
        <v>10</v>
      </c>
      <c r="H2261" t="str">
        <f t="shared" si="110"/>
        <v>ORD26002260</v>
      </c>
      <c r="I2261">
        <f>COUNTIFS(PG_Transactions!$AK:$AK,$H2261,PG_Transactions!$E:$E,"CAPTURE",PG_Transactions!$AQ:$AQ,1)</f>
        <v>1</v>
      </c>
      <c r="J2261">
        <f>SUMIFS(PG_Transactions!$G:$G,PG_Transactions!$AK:$AK,$H2261,PG_Transactions!$E:$E,"CAPTURE",PG_Transactions!$AQ:$AQ,1)</f>
        <v>5598</v>
      </c>
      <c r="K2261">
        <f t="shared" si="111"/>
        <v>0</v>
      </c>
      <c r="L2261" t="str">
        <f t="shared" si="112"/>
        <v>Amount Match</v>
      </c>
    </row>
    <row r="2262" spans="1:12" hidden="1" x14ac:dyDescent="0.3">
      <c r="A2262" t="s">
        <v>4512</v>
      </c>
      <c r="B2262" s="1">
        <v>46293</v>
      </c>
      <c r="C2262" t="s">
        <v>4513</v>
      </c>
      <c r="D2262" t="s">
        <v>41</v>
      </c>
      <c r="E2262" t="s">
        <v>17</v>
      </c>
      <c r="F2262" s="2">
        <v>1499</v>
      </c>
      <c r="G2262" t="s">
        <v>10</v>
      </c>
      <c r="H2262" t="str">
        <f t="shared" si="110"/>
        <v>ORD26002261</v>
      </c>
      <c r="I2262">
        <f>COUNTIFS(PG_Transactions!$AK:$AK,$H2262,PG_Transactions!$E:$E,"CAPTURE",PG_Transactions!$AQ:$AQ,1)</f>
        <v>1</v>
      </c>
      <c r="J2262">
        <f>SUMIFS(PG_Transactions!$G:$G,PG_Transactions!$AK:$AK,$H2262,PG_Transactions!$E:$E,"CAPTURE",PG_Transactions!$AQ:$AQ,1)</f>
        <v>1499</v>
      </c>
      <c r="K2262">
        <f t="shared" si="111"/>
        <v>0</v>
      </c>
      <c r="L2262" t="str">
        <f t="shared" si="112"/>
        <v>Amount Match</v>
      </c>
    </row>
    <row r="2263" spans="1:12" hidden="1" x14ac:dyDescent="0.3">
      <c r="A2263" t="s">
        <v>4514</v>
      </c>
      <c r="B2263" s="1">
        <v>46292</v>
      </c>
      <c r="C2263" t="s">
        <v>4515</v>
      </c>
      <c r="D2263" t="s">
        <v>24</v>
      </c>
      <c r="E2263" t="s">
        <v>9</v>
      </c>
      <c r="F2263">
        <v>3298</v>
      </c>
      <c r="G2263" t="s">
        <v>10</v>
      </c>
      <c r="H2263" t="str">
        <f t="shared" si="110"/>
        <v>ORD26002262</v>
      </c>
      <c r="I2263">
        <f>COUNTIFS(PG_Transactions!$AK:$AK,$H2263,PG_Transactions!$E:$E,"CAPTURE",PG_Transactions!$AQ:$AQ,1)</f>
        <v>1</v>
      </c>
      <c r="J2263">
        <f>SUMIFS(PG_Transactions!$G:$G,PG_Transactions!$AK:$AK,$H2263,PG_Transactions!$E:$E,"CAPTURE",PG_Transactions!$AQ:$AQ,1)</f>
        <v>3298</v>
      </c>
      <c r="K2263">
        <f t="shared" si="111"/>
        <v>0</v>
      </c>
      <c r="L2263" t="str">
        <f t="shared" si="112"/>
        <v>Amount Match</v>
      </c>
    </row>
    <row r="2264" spans="1:12" hidden="1" x14ac:dyDescent="0.3">
      <c r="A2264" t="s">
        <v>4516</v>
      </c>
      <c r="B2264" s="1">
        <v>46276</v>
      </c>
      <c r="C2264" t="s">
        <v>4517</v>
      </c>
      <c r="D2264" t="s">
        <v>27</v>
      </c>
      <c r="E2264" t="s">
        <v>17</v>
      </c>
      <c r="F2264" s="2">
        <v>2398</v>
      </c>
      <c r="G2264" t="s">
        <v>10</v>
      </c>
      <c r="H2264" t="str">
        <f t="shared" si="110"/>
        <v>ORD26002263</v>
      </c>
      <c r="I2264">
        <f>COUNTIFS(PG_Transactions!$AK:$AK,$H2264,PG_Transactions!$E:$E,"CAPTURE",PG_Transactions!$AQ:$AQ,1)</f>
        <v>1</v>
      </c>
      <c r="J2264">
        <f>SUMIFS(PG_Transactions!$G:$G,PG_Transactions!$AK:$AK,$H2264,PG_Transactions!$E:$E,"CAPTURE",PG_Transactions!$AQ:$AQ,1)</f>
        <v>2398</v>
      </c>
      <c r="K2264">
        <f t="shared" si="111"/>
        <v>0</v>
      </c>
      <c r="L2264" t="str">
        <f t="shared" si="112"/>
        <v>Amount Match</v>
      </c>
    </row>
    <row r="2265" spans="1:12" hidden="1" x14ac:dyDescent="0.3">
      <c r="A2265" t="s">
        <v>4518</v>
      </c>
      <c r="B2265" s="1">
        <v>46269</v>
      </c>
      <c r="C2265" t="s">
        <v>4519</v>
      </c>
      <c r="D2265" t="s">
        <v>38</v>
      </c>
      <c r="E2265" t="s">
        <v>44</v>
      </c>
      <c r="F2265">
        <v>3499</v>
      </c>
      <c r="G2265" t="s">
        <v>10</v>
      </c>
      <c r="H2265" t="str">
        <f t="shared" si="110"/>
        <v>ORD26002264</v>
      </c>
      <c r="I2265">
        <f>COUNTIFS(PG_Transactions!$AK:$AK,$H2265,PG_Transactions!$E:$E,"CAPTURE",PG_Transactions!$AQ:$AQ,1)</f>
        <v>1</v>
      </c>
      <c r="J2265">
        <f>SUMIFS(PG_Transactions!$G:$G,PG_Transactions!$AK:$AK,$H2265,PG_Transactions!$E:$E,"CAPTURE",PG_Transactions!$AQ:$AQ,1)</f>
        <v>3499</v>
      </c>
      <c r="K2265">
        <f t="shared" si="111"/>
        <v>0</v>
      </c>
      <c r="L2265" t="str">
        <f t="shared" si="112"/>
        <v>Amount Match</v>
      </c>
    </row>
    <row r="2266" spans="1:12" hidden="1" x14ac:dyDescent="0.3">
      <c r="A2266" t="s">
        <v>4520</v>
      </c>
      <c r="B2266" s="1">
        <v>46275</v>
      </c>
      <c r="C2266" t="s">
        <v>4521</v>
      </c>
      <c r="D2266" t="s">
        <v>32</v>
      </c>
      <c r="E2266" t="s">
        <v>17</v>
      </c>
      <c r="F2266">
        <v>4999</v>
      </c>
      <c r="G2266" t="s">
        <v>10</v>
      </c>
      <c r="H2266" t="str">
        <f t="shared" si="110"/>
        <v>ORD26002265</v>
      </c>
      <c r="I2266">
        <f>COUNTIFS(PG_Transactions!$AK:$AK,$H2266,PG_Transactions!$E:$E,"CAPTURE",PG_Transactions!$AQ:$AQ,1)</f>
        <v>1</v>
      </c>
      <c r="J2266">
        <f>SUMIFS(PG_Transactions!$G:$G,PG_Transactions!$AK:$AK,$H2266,PG_Transactions!$E:$E,"CAPTURE",PG_Transactions!$AQ:$AQ,1)</f>
        <v>4999</v>
      </c>
      <c r="K2266">
        <f t="shared" si="111"/>
        <v>0</v>
      </c>
      <c r="L2266" t="str">
        <f t="shared" si="112"/>
        <v>Amount Match</v>
      </c>
    </row>
    <row r="2267" spans="1:12" hidden="1" x14ac:dyDescent="0.3">
      <c r="A2267" t="s">
        <v>4522</v>
      </c>
      <c r="B2267" s="1">
        <v>46274</v>
      </c>
      <c r="C2267" t="s">
        <v>4523</v>
      </c>
      <c r="D2267" t="s">
        <v>16</v>
      </c>
      <c r="E2267" t="s">
        <v>9</v>
      </c>
      <c r="F2267">
        <v>499</v>
      </c>
      <c r="G2267" t="s">
        <v>10</v>
      </c>
      <c r="H2267" t="str">
        <f t="shared" si="110"/>
        <v>ORD26002266</v>
      </c>
      <c r="I2267">
        <f>COUNTIFS(PG_Transactions!$AK:$AK,$H2267,PG_Transactions!$E:$E,"CAPTURE",PG_Transactions!$AQ:$AQ,1)</f>
        <v>1</v>
      </c>
      <c r="J2267">
        <f>SUMIFS(PG_Transactions!$G:$G,PG_Transactions!$AK:$AK,$H2267,PG_Transactions!$E:$E,"CAPTURE",PG_Transactions!$AQ:$AQ,1)</f>
        <v>499</v>
      </c>
      <c r="K2267">
        <f t="shared" si="111"/>
        <v>0</v>
      </c>
      <c r="L2267" t="str">
        <f t="shared" si="112"/>
        <v>Amount Match</v>
      </c>
    </row>
    <row r="2268" spans="1:12" hidden="1" x14ac:dyDescent="0.3">
      <c r="A2268" t="s">
        <v>4524</v>
      </c>
      <c r="B2268" s="1">
        <v>46268</v>
      </c>
      <c r="C2268" t="s">
        <v>4525</v>
      </c>
      <c r="D2268" t="s">
        <v>16</v>
      </c>
      <c r="E2268" t="s">
        <v>44</v>
      </c>
      <c r="F2268">
        <v>1499</v>
      </c>
      <c r="G2268" t="s">
        <v>10</v>
      </c>
      <c r="H2268" t="str">
        <f t="shared" si="110"/>
        <v>ORD26002267</v>
      </c>
      <c r="I2268">
        <f>COUNTIFS(PG_Transactions!$AK:$AK,$H2268,PG_Transactions!$E:$E,"CAPTURE",PG_Transactions!$AQ:$AQ,1)</f>
        <v>1</v>
      </c>
      <c r="J2268">
        <f>SUMIFS(PG_Transactions!$G:$G,PG_Transactions!$AK:$AK,$H2268,PG_Transactions!$E:$E,"CAPTURE",PG_Transactions!$AQ:$AQ,1)</f>
        <v>1499</v>
      </c>
      <c r="K2268">
        <f t="shared" si="111"/>
        <v>0</v>
      </c>
      <c r="L2268" t="str">
        <f t="shared" si="112"/>
        <v>Amount Match</v>
      </c>
    </row>
    <row r="2269" spans="1:12" hidden="1" x14ac:dyDescent="0.3">
      <c r="A2269" t="s">
        <v>4526</v>
      </c>
      <c r="B2269" s="1">
        <v>46283</v>
      </c>
      <c r="C2269" t="s">
        <v>4527</v>
      </c>
      <c r="D2269" t="s">
        <v>24</v>
      </c>
      <c r="E2269" t="s">
        <v>9</v>
      </c>
      <c r="F2269">
        <v>2499</v>
      </c>
      <c r="G2269" t="s">
        <v>10</v>
      </c>
      <c r="H2269" t="str">
        <f t="shared" si="110"/>
        <v>ORD26002268</v>
      </c>
      <c r="I2269">
        <f>COUNTIFS(PG_Transactions!$AK:$AK,$H2269,PG_Transactions!$E:$E,"CAPTURE",PG_Transactions!$AQ:$AQ,1)</f>
        <v>1</v>
      </c>
      <c r="J2269">
        <f>SUMIFS(PG_Transactions!$G:$G,PG_Transactions!$AK:$AK,$H2269,PG_Transactions!$E:$E,"CAPTURE",PG_Transactions!$AQ:$AQ,1)</f>
        <v>2499</v>
      </c>
      <c r="K2269">
        <f t="shared" si="111"/>
        <v>0</v>
      </c>
      <c r="L2269" t="str">
        <f t="shared" si="112"/>
        <v>Amount Match</v>
      </c>
    </row>
    <row r="2270" spans="1:12" hidden="1" x14ac:dyDescent="0.3">
      <c r="A2270" t="s">
        <v>4528</v>
      </c>
      <c r="B2270" s="1">
        <v>46274</v>
      </c>
      <c r="C2270" t="s">
        <v>4529</v>
      </c>
      <c r="D2270" t="s">
        <v>51</v>
      </c>
      <c r="E2270" t="s">
        <v>9</v>
      </c>
      <c r="F2270">
        <v>3499</v>
      </c>
      <c r="G2270" t="s">
        <v>10</v>
      </c>
      <c r="H2270" t="str">
        <f t="shared" si="110"/>
        <v>ORD26002269</v>
      </c>
      <c r="I2270">
        <f>COUNTIFS(PG_Transactions!$AK:$AK,$H2270,PG_Transactions!$E:$E,"CAPTURE",PG_Transactions!$AQ:$AQ,1)</f>
        <v>1</v>
      </c>
      <c r="J2270">
        <f>SUMIFS(PG_Transactions!$G:$G,PG_Transactions!$AK:$AK,$H2270,PG_Transactions!$E:$E,"CAPTURE",PG_Transactions!$AQ:$AQ,1)</f>
        <v>3499</v>
      </c>
      <c r="K2270">
        <f t="shared" si="111"/>
        <v>0</v>
      </c>
      <c r="L2270" t="str">
        <f t="shared" si="112"/>
        <v>Amount Match</v>
      </c>
    </row>
    <row r="2271" spans="1:12" hidden="1" x14ac:dyDescent="0.3">
      <c r="A2271" t="s">
        <v>4530</v>
      </c>
      <c r="B2271" s="1">
        <v>46276</v>
      </c>
      <c r="C2271" t="s">
        <v>4531</v>
      </c>
      <c r="D2271" t="s">
        <v>41</v>
      </c>
      <c r="E2271" t="s">
        <v>9</v>
      </c>
      <c r="F2271">
        <v>349</v>
      </c>
      <c r="G2271" t="s">
        <v>10</v>
      </c>
      <c r="H2271" t="str">
        <f t="shared" si="110"/>
        <v>ORD26002270</v>
      </c>
      <c r="I2271">
        <f>COUNTIFS(PG_Transactions!$AK:$AK,$H2271,PG_Transactions!$E:$E,"CAPTURE",PG_Transactions!$AQ:$AQ,1)</f>
        <v>1</v>
      </c>
      <c r="J2271">
        <f>SUMIFS(PG_Transactions!$G:$G,PG_Transactions!$AK:$AK,$H2271,PG_Transactions!$E:$E,"CAPTURE",PG_Transactions!$AQ:$AQ,1)</f>
        <v>349</v>
      </c>
      <c r="K2271">
        <f t="shared" si="111"/>
        <v>0</v>
      </c>
      <c r="L2271" t="str">
        <f t="shared" si="112"/>
        <v>Amount Match</v>
      </c>
    </row>
    <row r="2272" spans="1:12" hidden="1" x14ac:dyDescent="0.3">
      <c r="A2272" t="s">
        <v>4532</v>
      </c>
      <c r="B2272" s="1">
        <v>46270</v>
      </c>
      <c r="C2272" t="s">
        <v>4533</v>
      </c>
      <c r="D2272" t="s">
        <v>16</v>
      </c>
      <c r="E2272" t="s">
        <v>17</v>
      </c>
      <c r="F2272">
        <v>7999</v>
      </c>
      <c r="G2272" t="s">
        <v>10</v>
      </c>
      <c r="H2272" t="str">
        <f t="shared" si="110"/>
        <v>ORD26002271</v>
      </c>
      <c r="I2272">
        <f>COUNTIFS(PG_Transactions!$AK:$AK,$H2272,PG_Transactions!$E:$E,"CAPTURE",PG_Transactions!$AQ:$AQ,1)</f>
        <v>1</v>
      </c>
      <c r="J2272">
        <f>SUMIFS(PG_Transactions!$G:$G,PG_Transactions!$AK:$AK,$H2272,PG_Transactions!$E:$E,"CAPTURE",PG_Transactions!$AQ:$AQ,1)</f>
        <v>7999</v>
      </c>
      <c r="K2272">
        <f t="shared" si="111"/>
        <v>0</v>
      </c>
      <c r="L2272" t="str">
        <f t="shared" si="112"/>
        <v>Amount Match</v>
      </c>
    </row>
    <row r="2273" spans="1:12" hidden="1" x14ac:dyDescent="0.3">
      <c r="A2273" t="s">
        <v>4534</v>
      </c>
      <c r="B2273" s="1">
        <v>46286</v>
      </c>
      <c r="C2273" t="s">
        <v>4535</v>
      </c>
      <c r="D2273" t="s">
        <v>32</v>
      </c>
      <c r="E2273" t="s">
        <v>17</v>
      </c>
      <c r="F2273">
        <v>1299</v>
      </c>
      <c r="G2273" t="s">
        <v>10</v>
      </c>
      <c r="H2273" t="str">
        <f t="shared" si="110"/>
        <v>ORD26002272</v>
      </c>
      <c r="I2273">
        <f>COUNTIFS(PG_Transactions!$AK:$AK,$H2273,PG_Transactions!$E:$E,"CAPTURE",PG_Transactions!$AQ:$AQ,1)</f>
        <v>1</v>
      </c>
      <c r="J2273">
        <f>SUMIFS(PG_Transactions!$G:$G,PG_Transactions!$AK:$AK,$H2273,PG_Transactions!$E:$E,"CAPTURE",PG_Transactions!$AQ:$AQ,1)</f>
        <v>1299</v>
      </c>
      <c r="K2273">
        <f t="shared" si="111"/>
        <v>0</v>
      </c>
      <c r="L2273" t="str">
        <f t="shared" si="112"/>
        <v>Amount Match</v>
      </c>
    </row>
    <row r="2274" spans="1:12" hidden="1" x14ac:dyDescent="0.3">
      <c r="A2274" t="s">
        <v>4536</v>
      </c>
      <c r="B2274" s="1">
        <v>46276</v>
      </c>
      <c r="C2274" t="s">
        <v>4537</v>
      </c>
      <c r="D2274" t="s">
        <v>24</v>
      </c>
      <c r="E2274" t="s">
        <v>9</v>
      </c>
      <c r="F2274">
        <v>7498</v>
      </c>
      <c r="G2274" t="s">
        <v>10</v>
      </c>
      <c r="H2274" t="str">
        <f t="shared" si="110"/>
        <v>ORD26002273</v>
      </c>
      <c r="I2274">
        <f>COUNTIFS(PG_Transactions!$AK:$AK,$H2274,PG_Transactions!$E:$E,"CAPTURE",PG_Transactions!$AQ:$AQ,1)</f>
        <v>1</v>
      </c>
      <c r="J2274">
        <f>SUMIFS(PG_Transactions!$G:$G,PG_Transactions!$AK:$AK,$H2274,PG_Transactions!$E:$E,"CAPTURE",PG_Transactions!$AQ:$AQ,1)</f>
        <v>7498</v>
      </c>
      <c r="K2274">
        <f t="shared" si="111"/>
        <v>0</v>
      </c>
      <c r="L2274" t="str">
        <f t="shared" si="112"/>
        <v>Amount Match</v>
      </c>
    </row>
    <row r="2275" spans="1:12" hidden="1" x14ac:dyDescent="0.3">
      <c r="A2275" t="s">
        <v>4538</v>
      </c>
      <c r="B2275" s="1">
        <v>46268</v>
      </c>
      <c r="C2275" t="s">
        <v>4539</v>
      </c>
      <c r="D2275" t="s">
        <v>8</v>
      </c>
      <c r="E2275" t="s">
        <v>9</v>
      </c>
      <c r="F2275">
        <v>499</v>
      </c>
      <c r="G2275" t="s">
        <v>10</v>
      </c>
      <c r="H2275" t="str">
        <f t="shared" si="110"/>
        <v>ORD26002274</v>
      </c>
      <c r="I2275">
        <f>COUNTIFS(PG_Transactions!$AK:$AK,$H2275,PG_Transactions!$E:$E,"CAPTURE",PG_Transactions!$AQ:$AQ,1)</f>
        <v>1</v>
      </c>
      <c r="J2275">
        <f>SUMIFS(PG_Transactions!$G:$G,PG_Transactions!$AK:$AK,$H2275,PG_Transactions!$E:$E,"CAPTURE",PG_Transactions!$AQ:$AQ,1)</f>
        <v>499</v>
      </c>
      <c r="K2275">
        <f t="shared" si="111"/>
        <v>0</v>
      </c>
      <c r="L2275" t="str">
        <f t="shared" si="112"/>
        <v>Amount Match</v>
      </c>
    </row>
    <row r="2276" spans="1:12" hidden="1" x14ac:dyDescent="0.3">
      <c r="A2276" t="s">
        <v>4540</v>
      </c>
      <c r="B2276" s="1">
        <v>46290</v>
      </c>
      <c r="C2276" t="s">
        <v>4541</v>
      </c>
      <c r="D2276" t="s">
        <v>24</v>
      </c>
      <c r="E2276" t="s">
        <v>9</v>
      </c>
      <c r="F2276">
        <v>999</v>
      </c>
      <c r="G2276" t="s">
        <v>10</v>
      </c>
      <c r="H2276" t="str">
        <f t="shared" si="110"/>
        <v>ORD26002275</v>
      </c>
      <c r="I2276">
        <f>COUNTIFS(PG_Transactions!$AK:$AK,$H2276,PG_Transactions!$E:$E,"CAPTURE",PG_Transactions!$AQ:$AQ,1)</f>
        <v>1</v>
      </c>
      <c r="J2276">
        <f>SUMIFS(PG_Transactions!$G:$G,PG_Transactions!$AK:$AK,$H2276,PG_Transactions!$E:$E,"CAPTURE",PG_Transactions!$AQ:$AQ,1)</f>
        <v>999</v>
      </c>
      <c r="K2276">
        <f t="shared" si="111"/>
        <v>0</v>
      </c>
      <c r="L2276" t="str">
        <f t="shared" si="112"/>
        <v>Amount Match</v>
      </c>
    </row>
    <row r="2277" spans="1:12" hidden="1" x14ac:dyDescent="0.3">
      <c r="A2277" t="s">
        <v>4542</v>
      </c>
      <c r="B2277" s="1">
        <v>46278</v>
      </c>
      <c r="C2277" t="s">
        <v>4543</v>
      </c>
      <c r="D2277" t="s">
        <v>38</v>
      </c>
      <c r="E2277" t="s">
        <v>17</v>
      </c>
      <c r="F2277">
        <v>2098</v>
      </c>
      <c r="G2277" t="s">
        <v>10</v>
      </c>
      <c r="H2277" t="str">
        <f t="shared" si="110"/>
        <v>ORD26002276</v>
      </c>
      <c r="I2277">
        <f>COUNTIFS(PG_Transactions!$AK:$AK,$H2277,PG_Transactions!$E:$E,"CAPTURE",PG_Transactions!$AQ:$AQ,1)</f>
        <v>1</v>
      </c>
      <c r="J2277">
        <f>SUMIFS(PG_Transactions!$G:$G,PG_Transactions!$AK:$AK,$H2277,PG_Transactions!$E:$E,"CAPTURE",PG_Transactions!$AQ:$AQ,1)</f>
        <v>2098</v>
      </c>
      <c r="K2277">
        <f t="shared" si="111"/>
        <v>0</v>
      </c>
      <c r="L2277" t="str">
        <f t="shared" si="112"/>
        <v>Amount Match</v>
      </c>
    </row>
    <row r="2278" spans="1:12" hidden="1" x14ac:dyDescent="0.3">
      <c r="A2278" t="s">
        <v>4544</v>
      </c>
      <c r="B2278" s="1">
        <v>46292</v>
      </c>
      <c r="C2278" t="s">
        <v>4545</v>
      </c>
      <c r="D2278" t="s">
        <v>13</v>
      </c>
      <c r="E2278" t="s">
        <v>9</v>
      </c>
      <c r="F2278">
        <v>7999</v>
      </c>
      <c r="G2278" t="s">
        <v>10</v>
      </c>
      <c r="H2278" t="str">
        <f t="shared" si="110"/>
        <v>ORD26002277</v>
      </c>
      <c r="I2278">
        <f>COUNTIFS(PG_Transactions!$AK:$AK,$H2278,PG_Transactions!$E:$E,"CAPTURE",PG_Transactions!$AQ:$AQ,1)</f>
        <v>1</v>
      </c>
      <c r="J2278">
        <f>SUMIFS(PG_Transactions!$G:$G,PG_Transactions!$AK:$AK,$H2278,PG_Transactions!$E:$E,"CAPTURE",PG_Transactions!$AQ:$AQ,1)</f>
        <v>7999</v>
      </c>
      <c r="K2278">
        <f t="shared" si="111"/>
        <v>0</v>
      </c>
      <c r="L2278" t="str">
        <f t="shared" si="112"/>
        <v>Amount Match</v>
      </c>
    </row>
    <row r="2279" spans="1:12" hidden="1" x14ac:dyDescent="0.3">
      <c r="A2279" t="s">
        <v>4546</v>
      </c>
      <c r="B2279" s="1">
        <v>46273</v>
      </c>
      <c r="C2279" t="s">
        <v>4547</v>
      </c>
      <c r="D2279" t="s">
        <v>13</v>
      </c>
      <c r="E2279" t="s">
        <v>9</v>
      </c>
      <c r="F2279">
        <v>2999</v>
      </c>
      <c r="G2279" t="s">
        <v>10</v>
      </c>
      <c r="H2279" t="str">
        <f t="shared" si="110"/>
        <v>ORD26002278</v>
      </c>
      <c r="I2279">
        <f>COUNTIFS(PG_Transactions!$AK:$AK,$H2279,PG_Transactions!$E:$E,"CAPTURE",PG_Transactions!$AQ:$AQ,1)</f>
        <v>1</v>
      </c>
      <c r="J2279">
        <f>SUMIFS(PG_Transactions!$G:$G,PG_Transactions!$AK:$AK,$H2279,PG_Transactions!$E:$E,"CAPTURE",PG_Transactions!$AQ:$AQ,1)</f>
        <v>2999</v>
      </c>
      <c r="K2279">
        <f t="shared" si="111"/>
        <v>0</v>
      </c>
      <c r="L2279" t="str">
        <f t="shared" si="112"/>
        <v>Amount Match</v>
      </c>
    </row>
    <row r="2280" spans="1:12" hidden="1" x14ac:dyDescent="0.3">
      <c r="A2280" t="s">
        <v>4548</v>
      </c>
      <c r="B2280" s="1">
        <v>46281</v>
      </c>
      <c r="C2280" t="s">
        <v>4549</v>
      </c>
      <c r="D2280" t="s">
        <v>51</v>
      </c>
      <c r="E2280" t="s">
        <v>9</v>
      </c>
      <c r="F2280">
        <v>299</v>
      </c>
      <c r="G2280" t="s">
        <v>10</v>
      </c>
      <c r="H2280" t="str">
        <f t="shared" si="110"/>
        <v>ORD26002279</v>
      </c>
      <c r="I2280">
        <f>COUNTIFS(PG_Transactions!$AK:$AK,$H2280,PG_Transactions!$E:$E,"CAPTURE",PG_Transactions!$AQ:$AQ,1)</f>
        <v>1</v>
      </c>
      <c r="J2280">
        <f>SUMIFS(PG_Transactions!$G:$G,PG_Transactions!$AK:$AK,$H2280,PG_Transactions!$E:$E,"CAPTURE",PG_Transactions!$AQ:$AQ,1)</f>
        <v>299</v>
      </c>
      <c r="K2280">
        <f t="shared" si="111"/>
        <v>0</v>
      </c>
      <c r="L2280" t="str">
        <f t="shared" si="112"/>
        <v>Amount Match</v>
      </c>
    </row>
    <row r="2281" spans="1:12" hidden="1" x14ac:dyDescent="0.3">
      <c r="A2281" t="s">
        <v>4550</v>
      </c>
      <c r="B2281" s="1">
        <v>46282</v>
      </c>
      <c r="C2281" t="s">
        <v>3249</v>
      </c>
      <c r="D2281" t="s">
        <v>65</v>
      </c>
      <c r="E2281" t="s">
        <v>17</v>
      </c>
      <c r="F2281">
        <v>999</v>
      </c>
      <c r="G2281" t="s">
        <v>10</v>
      </c>
      <c r="H2281" t="str">
        <f t="shared" si="110"/>
        <v>ORD26002280</v>
      </c>
      <c r="I2281">
        <f>COUNTIFS(PG_Transactions!$AK:$AK,$H2281,PG_Transactions!$E:$E,"CAPTURE",PG_Transactions!$AQ:$AQ,1)</f>
        <v>1</v>
      </c>
      <c r="J2281">
        <f>SUMIFS(PG_Transactions!$G:$G,PG_Transactions!$AK:$AK,$H2281,PG_Transactions!$E:$E,"CAPTURE",PG_Transactions!$AQ:$AQ,1)</f>
        <v>999</v>
      </c>
      <c r="K2281">
        <f t="shared" si="111"/>
        <v>0</v>
      </c>
      <c r="L2281" t="str">
        <f t="shared" si="112"/>
        <v>Amount Match</v>
      </c>
    </row>
    <row r="2282" spans="1:12" hidden="1" x14ac:dyDescent="0.3">
      <c r="A2282" t="s">
        <v>4551</v>
      </c>
      <c r="B2282" s="1">
        <v>46282</v>
      </c>
      <c r="C2282" t="s">
        <v>4552</v>
      </c>
      <c r="D2282" t="s">
        <v>38</v>
      </c>
      <c r="E2282" t="s">
        <v>17</v>
      </c>
      <c r="F2282">
        <v>1499</v>
      </c>
      <c r="G2282" t="s">
        <v>10</v>
      </c>
      <c r="H2282" t="str">
        <f t="shared" si="110"/>
        <v>ORD26002281</v>
      </c>
      <c r="I2282">
        <f>COUNTIFS(PG_Transactions!$AK:$AK,$H2282,PG_Transactions!$E:$E,"CAPTURE",PG_Transactions!$AQ:$AQ,1)</f>
        <v>1</v>
      </c>
      <c r="J2282">
        <f>SUMIFS(PG_Transactions!$G:$G,PG_Transactions!$AK:$AK,$H2282,PG_Transactions!$E:$E,"CAPTURE",PG_Transactions!$AQ:$AQ,1)</f>
        <v>1499</v>
      </c>
      <c r="K2282">
        <f t="shared" si="111"/>
        <v>0</v>
      </c>
      <c r="L2282" t="str">
        <f t="shared" si="112"/>
        <v>Amount Match</v>
      </c>
    </row>
    <row r="2283" spans="1:12" hidden="1" x14ac:dyDescent="0.3">
      <c r="A2283" t="s">
        <v>4553</v>
      </c>
      <c r="B2283" s="1">
        <v>46268</v>
      </c>
      <c r="C2283" t="s">
        <v>4554</v>
      </c>
      <c r="D2283" t="s">
        <v>24</v>
      </c>
      <c r="E2283" t="s">
        <v>9</v>
      </c>
      <c r="F2283">
        <v>599</v>
      </c>
      <c r="G2283" t="s">
        <v>10</v>
      </c>
      <c r="H2283" t="str">
        <f t="shared" si="110"/>
        <v>ORD26002282</v>
      </c>
      <c r="I2283">
        <f>COUNTIFS(PG_Transactions!$AK:$AK,$H2283,PG_Transactions!$E:$E,"CAPTURE",PG_Transactions!$AQ:$AQ,1)</f>
        <v>1</v>
      </c>
      <c r="J2283">
        <f>SUMIFS(PG_Transactions!$G:$G,PG_Transactions!$AK:$AK,$H2283,PG_Transactions!$E:$E,"CAPTURE",PG_Transactions!$AQ:$AQ,1)</f>
        <v>599</v>
      </c>
      <c r="K2283">
        <f t="shared" si="111"/>
        <v>0</v>
      </c>
      <c r="L2283" t="str">
        <f t="shared" si="112"/>
        <v>Amount Match</v>
      </c>
    </row>
    <row r="2284" spans="1:12" hidden="1" x14ac:dyDescent="0.3">
      <c r="A2284" t="s">
        <v>4555</v>
      </c>
      <c r="B2284" s="1">
        <v>46266</v>
      </c>
      <c r="C2284" t="s">
        <v>4556</v>
      </c>
      <c r="D2284" t="s">
        <v>51</v>
      </c>
      <c r="E2284" t="s">
        <v>44</v>
      </c>
      <c r="F2284">
        <v>3499</v>
      </c>
      <c r="G2284" t="s">
        <v>10</v>
      </c>
      <c r="H2284" t="str">
        <f t="shared" si="110"/>
        <v>ORD26002283</v>
      </c>
      <c r="I2284">
        <f>COUNTIFS(PG_Transactions!$AK:$AK,$H2284,PG_Transactions!$E:$E,"CAPTURE",PG_Transactions!$AQ:$AQ,1)</f>
        <v>1</v>
      </c>
      <c r="J2284">
        <f>SUMIFS(PG_Transactions!$G:$G,PG_Transactions!$AK:$AK,$H2284,PG_Transactions!$E:$E,"CAPTURE",PG_Transactions!$AQ:$AQ,1)</f>
        <v>3499</v>
      </c>
      <c r="K2284">
        <f t="shared" si="111"/>
        <v>0</v>
      </c>
      <c r="L2284" t="str">
        <f t="shared" si="112"/>
        <v>Amount Match</v>
      </c>
    </row>
    <row r="2285" spans="1:12" hidden="1" x14ac:dyDescent="0.3">
      <c r="A2285" t="s">
        <v>4557</v>
      </c>
      <c r="B2285" s="1">
        <v>46278</v>
      </c>
      <c r="C2285" t="s">
        <v>4558</v>
      </c>
      <c r="D2285" t="s">
        <v>32</v>
      </c>
      <c r="E2285" t="s">
        <v>44</v>
      </c>
      <c r="F2285">
        <v>499</v>
      </c>
      <c r="G2285" t="s">
        <v>10</v>
      </c>
      <c r="H2285" t="str">
        <f t="shared" si="110"/>
        <v>ORD26002284</v>
      </c>
      <c r="I2285">
        <f>COUNTIFS(PG_Transactions!$AK:$AK,$H2285,PG_Transactions!$E:$E,"CAPTURE",PG_Transactions!$AQ:$AQ,1)</f>
        <v>1</v>
      </c>
      <c r="J2285">
        <f>SUMIFS(PG_Transactions!$G:$G,PG_Transactions!$AK:$AK,$H2285,PG_Transactions!$E:$E,"CAPTURE",PG_Transactions!$AQ:$AQ,1)</f>
        <v>499</v>
      </c>
      <c r="K2285">
        <f t="shared" si="111"/>
        <v>0</v>
      </c>
      <c r="L2285" t="str">
        <f t="shared" si="112"/>
        <v>Amount Match</v>
      </c>
    </row>
    <row r="2286" spans="1:12" hidden="1" x14ac:dyDescent="0.3">
      <c r="A2286" t="s">
        <v>4559</v>
      </c>
      <c r="B2286" s="1">
        <v>46274</v>
      </c>
      <c r="C2286" t="s">
        <v>4560</v>
      </c>
      <c r="D2286" t="s">
        <v>32</v>
      </c>
      <c r="E2286" t="s">
        <v>33</v>
      </c>
      <c r="F2286">
        <v>2798</v>
      </c>
      <c r="G2286" t="s">
        <v>10</v>
      </c>
      <c r="H2286" t="str">
        <f t="shared" si="110"/>
        <v>ORD26002285</v>
      </c>
      <c r="I2286">
        <f>COUNTIFS(PG_Transactions!$AK:$AK,$H2286,PG_Transactions!$E:$E,"CAPTURE",PG_Transactions!$AQ:$AQ,1)</f>
        <v>1</v>
      </c>
      <c r="J2286">
        <f>SUMIFS(PG_Transactions!$G:$G,PG_Transactions!$AK:$AK,$H2286,PG_Transactions!$E:$E,"CAPTURE",PG_Transactions!$AQ:$AQ,1)</f>
        <v>2798</v>
      </c>
      <c r="K2286">
        <f t="shared" si="111"/>
        <v>0</v>
      </c>
      <c r="L2286" t="str">
        <f t="shared" si="112"/>
        <v>Amount Match</v>
      </c>
    </row>
    <row r="2287" spans="1:12" hidden="1" x14ac:dyDescent="0.3">
      <c r="A2287" t="s">
        <v>4561</v>
      </c>
      <c r="B2287" s="1">
        <v>46276</v>
      </c>
      <c r="C2287" t="s">
        <v>4562</v>
      </c>
      <c r="D2287" t="s">
        <v>32</v>
      </c>
      <c r="E2287" t="s">
        <v>9</v>
      </c>
      <c r="F2287">
        <v>999</v>
      </c>
      <c r="G2287" t="s">
        <v>105</v>
      </c>
      <c r="H2287" t="str">
        <f t="shared" si="110"/>
        <v>ORD26002286</v>
      </c>
      <c r="I2287">
        <f>COUNTIFS(PG_Transactions!$AK:$AK,$H2287,PG_Transactions!$E:$E,"CAPTURE",PG_Transactions!$AQ:$AQ,1)</f>
        <v>0</v>
      </c>
      <c r="J2287">
        <f>SUMIFS(PG_Transactions!$G:$G,PG_Transactions!$AK:$AK,$H2287,PG_Transactions!$E:$E,"CAPTURE",PG_Transactions!$AQ:$AQ,1)</f>
        <v>0</v>
      </c>
      <c r="K2287">
        <f t="shared" si="111"/>
        <v>-999</v>
      </c>
      <c r="L2287" t="str">
        <f t="shared" si="112"/>
        <v>No Capture</v>
      </c>
    </row>
    <row r="2288" spans="1:12" hidden="1" x14ac:dyDescent="0.3">
      <c r="A2288" t="s">
        <v>4563</v>
      </c>
      <c r="B2288" s="1">
        <v>46280</v>
      </c>
      <c r="C2288" t="s">
        <v>4564</v>
      </c>
      <c r="D2288" t="s">
        <v>16</v>
      </c>
      <c r="E2288" t="s">
        <v>17</v>
      </c>
      <c r="F2288">
        <v>1499</v>
      </c>
      <c r="G2288" t="s">
        <v>10</v>
      </c>
      <c r="H2288" t="str">
        <f t="shared" si="110"/>
        <v>ORD26002287</v>
      </c>
      <c r="I2288">
        <f>COUNTIFS(PG_Transactions!$AK:$AK,$H2288,PG_Transactions!$E:$E,"CAPTURE",PG_Transactions!$AQ:$AQ,1)</f>
        <v>1</v>
      </c>
      <c r="J2288">
        <f>SUMIFS(PG_Transactions!$G:$G,PG_Transactions!$AK:$AK,$H2288,PG_Transactions!$E:$E,"CAPTURE",PG_Transactions!$AQ:$AQ,1)</f>
        <v>1499</v>
      </c>
      <c r="K2288">
        <f t="shared" si="111"/>
        <v>0</v>
      </c>
      <c r="L2288" t="str">
        <f t="shared" si="112"/>
        <v>Amount Match</v>
      </c>
    </row>
    <row r="2289" spans="1:12" hidden="1" x14ac:dyDescent="0.3">
      <c r="A2289" t="s">
        <v>4565</v>
      </c>
      <c r="B2289" s="1">
        <v>46272</v>
      </c>
      <c r="C2289" t="s">
        <v>4566</v>
      </c>
      <c r="D2289" t="s">
        <v>13</v>
      </c>
      <c r="E2289" t="s">
        <v>33</v>
      </c>
      <c r="F2289">
        <v>349</v>
      </c>
      <c r="G2289" t="s">
        <v>10</v>
      </c>
      <c r="H2289" t="str">
        <f t="shared" si="110"/>
        <v>ORD26002288</v>
      </c>
      <c r="I2289">
        <f>COUNTIFS(PG_Transactions!$AK:$AK,$H2289,PG_Transactions!$E:$E,"CAPTURE",PG_Transactions!$AQ:$AQ,1)</f>
        <v>1</v>
      </c>
      <c r="J2289">
        <f>SUMIFS(PG_Transactions!$G:$G,PG_Transactions!$AK:$AK,$H2289,PG_Transactions!$E:$E,"CAPTURE",PG_Transactions!$AQ:$AQ,1)</f>
        <v>349</v>
      </c>
      <c r="K2289">
        <f t="shared" si="111"/>
        <v>0</v>
      </c>
      <c r="L2289" t="str">
        <f t="shared" si="112"/>
        <v>Amount Match</v>
      </c>
    </row>
    <row r="2290" spans="1:12" hidden="1" x14ac:dyDescent="0.3">
      <c r="A2290" t="s">
        <v>4567</v>
      </c>
      <c r="B2290" s="1">
        <v>46290</v>
      </c>
      <c r="C2290" t="s">
        <v>4568</v>
      </c>
      <c r="D2290" t="s">
        <v>27</v>
      </c>
      <c r="E2290" t="s">
        <v>17</v>
      </c>
      <c r="F2290">
        <v>6998</v>
      </c>
      <c r="G2290" t="s">
        <v>10</v>
      </c>
      <c r="H2290" t="str">
        <f t="shared" si="110"/>
        <v>ORD26002289</v>
      </c>
      <c r="I2290">
        <f>COUNTIFS(PG_Transactions!$AK:$AK,$H2290,PG_Transactions!$E:$E,"CAPTURE",PG_Transactions!$AQ:$AQ,1)</f>
        <v>1</v>
      </c>
      <c r="J2290">
        <f>SUMIFS(PG_Transactions!$G:$G,PG_Transactions!$AK:$AK,$H2290,PG_Transactions!$E:$E,"CAPTURE",PG_Transactions!$AQ:$AQ,1)</f>
        <v>6998</v>
      </c>
      <c r="K2290">
        <f t="shared" si="111"/>
        <v>0</v>
      </c>
      <c r="L2290" t="str">
        <f t="shared" si="112"/>
        <v>Amount Match</v>
      </c>
    </row>
    <row r="2291" spans="1:12" hidden="1" x14ac:dyDescent="0.3">
      <c r="A2291" t="s">
        <v>4569</v>
      </c>
      <c r="B2291" s="1">
        <v>46292</v>
      </c>
      <c r="C2291" t="s">
        <v>4570</v>
      </c>
      <c r="D2291" t="s">
        <v>27</v>
      </c>
      <c r="E2291" t="s">
        <v>17</v>
      </c>
      <c r="F2291">
        <v>999</v>
      </c>
      <c r="G2291" t="s">
        <v>10</v>
      </c>
      <c r="H2291" t="str">
        <f t="shared" si="110"/>
        <v>ORD26002290</v>
      </c>
      <c r="I2291">
        <f>COUNTIFS(PG_Transactions!$AK:$AK,$H2291,PG_Transactions!$E:$E,"CAPTURE",PG_Transactions!$AQ:$AQ,1)</f>
        <v>1</v>
      </c>
      <c r="J2291">
        <f>SUMIFS(PG_Transactions!$G:$G,PG_Transactions!$AK:$AK,$H2291,PG_Transactions!$E:$E,"CAPTURE",PG_Transactions!$AQ:$AQ,1)</f>
        <v>999</v>
      </c>
      <c r="K2291">
        <f t="shared" si="111"/>
        <v>0</v>
      </c>
      <c r="L2291" t="str">
        <f t="shared" si="112"/>
        <v>Amount Match</v>
      </c>
    </row>
    <row r="2292" spans="1:12" hidden="1" x14ac:dyDescent="0.3">
      <c r="A2292" t="s">
        <v>4571</v>
      </c>
      <c r="B2292" s="1">
        <v>46294</v>
      </c>
      <c r="C2292" t="s">
        <v>4572</v>
      </c>
      <c r="D2292" t="s">
        <v>51</v>
      </c>
      <c r="E2292" t="s">
        <v>9</v>
      </c>
      <c r="F2292">
        <v>599</v>
      </c>
      <c r="G2292" t="s">
        <v>10</v>
      </c>
      <c r="H2292" t="str">
        <f t="shared" si="110"/>
        <v>ORD26002291</v>
      </c>
      <c r="I2292">
        <f>COUNTIFS(PG_Transactions!$AK:$AK,$H2292,PG_Transactions!$E:$E,"CAPTURE",PG_Transactions!$AQ:$AQ,1)</f>
        <v>1</v>
      </c>
      <c r="J2292">
        <f>SUMIFS(PG_Transactions!$G:$G,PG_Transactions!$AK:$AK,$H2292,PG_Transactions!$E:$E,"CAPTURE",PG_Transactions!$AQ:$AQ,1)</f>
        <v>599</v>
      </c>
      <c r="K2292">
        <f t="shared" si="111"/>
        <v>0</v>
      </c>
      <c r="L2292" t="str">
        <f t="shared" si="112"/>
        <v>Amount Match</v>
      </c>
    </row>
    <row r="2293" spans="1:12" hidden="1" x14ac:dyDescent="0.3">
      <c r="A2293" t="s">
        <v>4573</v>
      </c>
      <c r="B2293" s="1">
        <v>46293</v>
      </c>
      <c r="C2293" t="s">
        <v>4574</v>
      </c>
      <c r="D2293" t="s">
        <v>24</v>
      </c>
      <c r="E2293" t="s">
        <v>17</v>
      </c>
      <c r="F2293">
        <v>599</v>
      </c>
      <c r="G2293" t="s">
        <v>10</v>
      </c>
      <c r="H2293" t="str">
        <f t="shared" si="110"/>
        <v>ORD26002292</v>
      </c>
      <c r="I2293">
        <f>COUNTIFS(PG_Transactions!$AK:$AK,$H2293,PG_Transactions!$E:$E,"CAPTURE",PG_Transactions!$AQ:$AQ,1)</f>
        <v>1</v>
      </c>
      <c r="J2293">
        <f>SUMIFS(PG_Transactions!$G:$G,PG_Transactions!$AK:$AK,$H2293,PG_Transactions!$E:$E,"CAPTURE",PG_Transactions!$AQ:$AQ,1)</f>
        <v>599</v>
      </c>
      <c r="K2293">
        <f t="shared" si="111"/>
        <v>0</v>
      </c>
      <c r="L2293" t="str">
        <f t="shared" si="112"/>
        <v>Amount Match</v>
      </c>
    </row>
    <row r="2294" spans="1:12" hidden="1" x14ac:dyDescent="0.3">
      <c r="A2294" t="s">
        <v>4575</v>
      </c>
      <c r="B2294" s="1">
        <v>46278</v>
      </c>
      <c r="C2294" t="s">
        <v>4576</v>
      </c>
      <c r="D2294" t="s">
        <v>32</v>
      </c>
      <c r="E2294" t="s">
        <v>9</v>
      </c>
      <c r="F2294">
        <v>5498</v>
      </c>
      <c r="G2294" t="s">
        <v>105</v>
      </c>
      <c r="H2294" t="str">
        <f t="shared" si="110"/>
        <v>ORD26002293</v>
      </c>
      <c r="I2294">
        <f>COUNTIFS(PG_Transactions!$AK:$AK,$H2294,PG_Transactions!$E:$E,"CAPTURE",PG_Transactions!$AQ:$AQ,1)</f>
        <v>0</v>
      </c>
      <c r="J2294">
        <f>SUMIFS(PG_Transactions!$G:$G,PG_Transactions!$AK:$AK,$H2294,PG_Transactions!$E:$E,"CAPTURE",PG_Transactions!$AQ:$AQ,1)</f>
        <v>0</v>
      </c>
      <c r="K2294">
        <f t="shared" si="111"/>
        <v>-5498</v>
      </c>
      <c r="L2294" t="str">
        <f t="shared" si="112"/>
        <v>No Capture</v>
      </c>
    </row>
    <row r="2295" spans="1:12" hidden="1" x14ac:dyDescent="0.3">
      <c r="A2295" t="s">
        <v>4577</v>
      </c>
      <c r="B2295" s="1">
        <v>46291</v>
      </c>
      <c r="C2295" t="s">
        <v>4578</v>
      </c>
      <c r="D2295" t="s">
        <v>27</v>
      </c>
      <c r="E2295" t="s">
        <v>44</v>
      </c>
      <c r="F2295">
        <v>8947</v>
      </c>
      <c r="G2295" t="s">
        <v>10</v>
      </c>
      <c r="H2295" t="str">
        <f t="shared" si="110"/>
        <v>ORD26002294</v>
      </c>
      <c r="I2295">
        <f>COUNTIFS(PG_Transactions!$AK:$AK,$H2295,PG_Transactions!$E:$E,"CAPTURE",PG_Transactions!$AQ:$AQ,1)</f>
        <v>1</v>
      </c>
      <c r="J2295">
        <f>SUMIFS(PG_Transactions!$G:$G,PG_Transactions!$AK:$AK,$H2295,PG_Transactions!$E:$E,"CAPTURE",PG_Transactions!$AQ:$AQ,1)</f>
        <v>8947</v>
      </c>
      <c r="K2295">
        <f t="shared" si="111"/>
        <v>0</v>
      </c>
      <c r="L2295" t="str">
        <f t="shared" si="112"/>
        <v>Amount Match</v>
      </c>
    </row>
    <row r="2296" spans="1:12" hidden="1" x14ac:dyDescent="0.3">
      <c r="A2296" t="s">
        <v>4579</v>
      </c>
      <c r="B2296" s="1">
        <v>46267</v>
      </c>
      <c r="C2296" t="s">
        <v>4580</v>
      </c>
      <c r="D2296" t="s">
        <v>27</v>
      </c>
      <c r="E2296" t="s">
        <v>9</v>
      </c>
      <c r="F2296">
        <v>799</v>
      </c>
      <c r="G2296" t="s">
        <v>70</v>
      </c>
      <c r="H2296" t="str">
        <f t="shared" si="110"/>
        <v>ORD26002295</v>
      </c>
      <c r="I2296">
        <f>COUNTIFS(PG_Transactions!$AK:$AK,$H2296,PG_Transactions!$E:$E,"CAPTURE",PG_Transactions!$AQ:$AQ,1)</f>
        <v>0</v>
      </c>
      <c r="J2296">
        <f>SUMIFS(PG_Transactions!$G:$G,PG_Transactions!$AK:$AK,$H2296,PG_Transactions!$E:$E,"CAPTURE",PG_Transactions!$AQ:$AQ,1)</f>
        <v>0</v>
      </c>
      <c r="K2296">
        <f t="shared" si="111"/>
        <v>-799</v>
      </c>
      <c r="L2296" t="str">
        <f t="shared" si="112"/>
        <v>No Capture</v>
      </c>
    </row>
    <row r="2297" spans="1:12" hidden="1" x14ac:dyDescent="0.3">
      <c r="A2297" t="s">
        <v>4581</v>
      </c>
      <c r="B2297" s="1">
        <v>46271</v>
      </c>
      <c r="C2297" t="s">
        <v>4582</v>
      </c>
      <c r="D2297" t="s">
        <v>41</v>
      </c>
      <c r="E2297" t="s">
        <v>17</v>
      </c>
      <c r="F2297">
        <v>299</v>
      </c>
      <c r="G2297" t="s">
        <v>10</v>
      </c>
      <c r="H2297" t="str">
        <f t="shared" si="110"/>
        <v>ORD26002296</v>
      </c>
      <c r="I2297">
        <f>COUNTIFS(PG_Transactions!$AK:$AK,$H2297,PG_Transactions!$E:$E,"CAPTURE",PG_Transactions!$AQ:$AQ,1)</f>
        <v>1</v>
      </c>
      <c r="J2297">
        <f>SUMIFS(PG_Transactions!$G:$G,PG_Transactions!$AK:$AK,$H2297,PG_Transactions!$E:$E,"CAPTURE",PG_Transactions!$AQ:$AQ,1)</f>
        <v>299</v>
      </c>
      <c r="K2297">
        <f t="shared" si="111"/>
        <v>0</v>
      </c>
      <c r="L2297" t="str">
        <f t="shared" si="112"/>
        <v>Amount Match</v>
      </c>
    </row>
    <row r="2298" spans="1:12" hidden="1" x14ac:dyDescent="0.3">
      <c r="A2298" t="s">
        <v>4583</v>
      </c>
      <c r="B2298" s="1">
        <v>46268</v>
      </c>
      <c r="C2298" t="s">
        <v>4584</v>
      </c>
      <c r="D2298" t="s">
        <v>8</v>
      </c>
      <c r="E2298" t="s">
        <v>9</v>
      </c>
      <c r="F2298">
        <v>1299</v>
      </c>
      <c r="G2298" t="s">
        <v>10</v>
      </c>
      <c r="H2298" t="str">
        <f t="shared" si="110"/>
        <v>ORD26002297</v>
      </c>
      <c r="I2298">
        <f>COUNTIFS(PG_Transactions!$AK:$AK,$H2298,PG_Transactions!$E:$E,"CAPTURE",PG_Transactions!$AQ:$AQ,1)</f>
        <v>1</v>
      </c>
      <c r="J2298">
        <f>SUMIFS(PG_Transactions!$G:$G,PG_Transactions!$AK:$AK,$H2298,PG_Transactions!$E:$E,"CAPTURE",PG_Transactions!$AQ:$AQ,1)</f>
        <v>1299</v>
      </c>
      <c r="K2298">
        <f t="shared" si="111"/>
        <v>0</v>
      </c>
      <c r="L2298" t="str">
        <f t="shared" si="112"/>
        <v>Amount Match</v>
      </c>
    </row>
    <row r="2299" spans="1:12" hidden="1" x14ac:dyDescent="0.3">
      <c r="A2299" t="s">
        <v>4585</v>
      </c>
      <c r="B2299" s="1">
        <v>46275</v>
      </c>
      <c r="C2299" t="s">
        <v>4586</v>
      </c>
      <c r="D2299" t="s">
        <v>8</v>
      </c>
      <c r="E2299" t="s">
        <v>44</v>
      </c>
      <c r="F2299">
        <v>799</v>
      </c>
      <c r="G2299" t="s">
        <v>10</v>
      </c>
      <c r="H2299" t="str">
        <f t="shared" si="110"/>
        <v>ORD26002298</v>
      </c>
      <c r="I2299">
        <f>COUNTIFS(PG_Transactions!$AK:$AK,$H2299,PG_Transactions!$E:$E,"CAPTURE",PG_Transactions!$AQ:$AQ,1)</f>
        <v>1</v>
      </c>
      <c r="J2299">
        <f>SUMIFS(PG_Transactions!$G:$G,PG_Transactions!$AK:$AK,$H2299,PG_Transactions!$E:$E,"CAPTURE",PG_Transactions!$AQ:$AQ,1)</f>
        <v>799</v>
      </c>
      <c r="K2299">
        <f t="shared" si="111"/>
        <v>0</v>
      </c>
      <c r="L2299" t="str">
        <f t="shared" si="112"/>
        <v>Amount Match</v>
      </c>
    </row>
    <row r="2300" spans="1:12" hidden="1" x14ac:dyDescent="0.3">
      <c r="A2300" t="s">
        <v>4587</v>
      </c>
      <c r="B2300" s="1">
        <v>46295</v>
      </c>
      <c r="C2300" t="s">
        <v>4588</v>
      </c>
      <c r="D2300" t="s">
        <v>51</v>
      </c>
      <c r="E2300" t="s">
        <v>44</v>
      </c>
      <c r="F2300">
        <v>11497</v>
      </c>
      <c r="G2300" t="s">
        <v>10</v>
      </c>
      <c r="H2300" t="str">
        <f t="shared" si="110"/>
        <v>ORD26002299</v>
      </c>
      <c r="I2300">
        <f>COUNTIFS(PG_Transactions!$AK:$AK,$H2300,PG_Transactions!$E:$E,"CAPTURE",PG_Transactions!$AQ:$AQ,1)</f>
        <v>1</v>
      </c>
      <c r="J2300">
        <f>SUMIFS(PG_Transactions!$G:$G,PG_Transactions!$AK:$AK,$H2300,PG_Transactions!$E:$E,"CAPTURE",PG_Transactions!$AQ:$AQ,1)</f>
        <v>11497</v>
      </c>
      <c r="K2300">
        <f t="shared" si="111"/>
        <v>0</v>
      </c>
      <c r="L2300" t="str">
        <f t="shared" si="112"/>
        <v>Amount Match</v>
      </c>
    </row>
    <row r="2301" spans="1:12" hidden="1" x14ac:dyDescent="0.3">
      <c r="A2301" t="s">
        <v>4589</v>
      </c>
      <c r="B2301" s="1">
        <v>46266</v>
      </c>
      <c r="C2301" t="s">
        <v>4590</v>
      </c>
      <c r="D2301" t="s">
        <v>38</v>
      </c>
      <c r="E2301" t="s">
        <v>9</v>
      </c>
      <c r="F2301">
        <v>349</v>
      </c>
      <c r="G2301" t="s">
        <v>10</v>
      </c>
      <c r="H2301" t="str">
        <f t="shared" si="110"/>
        <v>ORD26002300</v>
      </c>
      <c r="I2301">
        <f>COUNTIFS(PG_Transactions!$AK:$AK,$H2301,PG_Transactions!$E:$E,"CAPTURE",PG_Transactions!$AQ:$AQ,1)</f>
        <v>1</v>
      </c>
      <c r="J2301">
        <f>SUMIFS(PG_Transactions!$G:$G,PG_Transactions!$AK:$AK,$H2301,PG_Transactions!$E:$E,"CAPTURE",PG_Transactions!$AQ:$AQ,1)</f>
        <v>349</v>
      </c>
      <c r="K2301">
        <f t="shared" si="111"/>
        <v>0</v>
      </c>
      <c r="L2301" t="str">
        <f t="shared" si="112"/>
        <v>Amount Match</v>
      </c>
    </row>
    <row r="2302" spans="1:12" hidden="1" x14ac:dyDescent="0.3">
      <c r="A2302" t="s">
        <v>4591</v>
      </c>
      <c r="B2302" s="1">
        <v>46274</v>
      </c>
      <c r="C2302" t="s">
        <v>4592</v>
      </c>
      <c r="D2302" t="s">
        <v>13</v>
      </c>
      <c r="E2302" t="s">
        <v>9</v>
      </c>
      <c r="F2302">
        <v>299</v>
      </c>
      <c r="G2302" t="s">
        <v>10</v>
      </c>
      <c r="H2302" t="str">
        <f t="shared" si="110"/>
        <v>ORD26002301</v>
      </c>
      <c r="I2302">
        <f>COUNTIFS(PG_Transactions!$AK:$AK,$H2302,PG_Transactions!$E:$E,"CAPTURE",PG_Transactions!$AQ:$AQ,1)</f>
        <v>1</v>
      </c>
      <c r="J2302">
        <f>SUMIFS(PG_Transactions!$G:$G,PG_Transactions!$AK:$AK,$H2302,PG_Transactions!$E:$E,"CAPTURE",PG_Transactions!$AQ:$AQ,1)</f>
        <v>299</v>
      </c>
      <c r="K2302">
        <f t="shared" si="111"/>
        <v>0</v>
      </c>
      <c r="L2302" t="str">
        <f t="shared" si="112"/>
        <v>Amount Match</v>
      </c>
    </row>
    <row r="2303" spans="1:12" hidden="1" x14ac:dyDescent="0.3">
      <c r="A2303" t="s">
        <v>4593</v>
      </c>
      <c r="B2303" s="1">
        <v>46268</v>
      </c>
      <c r="C2303" t="s">
        <v>4594</v>
      </c>
      <c r="D2303" t="s">
        <v>16</v>
      </c>
      <c r="E2303" t="s">
        <v>9</v>
      </c>
      <c r="F2303">
        <v>4298</v>
      </c>
      <c r="G2303" t="s">
        <v>10</v>
      </c>
      <c r="H2303" t="str">
        <f t="shared" si="110"/>
        <v>ORD26002302</v>
      </c>
      <c r="I2303">
        <f>COUNTIFS(PG_Transactions!$AK:$AK,$H2303,PG_Transactions!$E:$E,"CAPTURE",PG_Transactions!$AQ:$AQ,1)</f>
        <v>1</v>
      </c>
      <c r="J2303">
        <f>SUMIFS(PG_Transactions!$G:$G,PG_Transactions!$AK:$AK,$H2303,PG_Transactions!$E:$E,"CAPTURE",PG_Transactions!$AQ:$AQ,1)</f>
        <v>4298</v>
      </c>
      <c r="K2303">
        <f t="shared" si="111"/>
        <v>0</v>
      </c>
      <c r="L2303" t="str">
        <f t="shared" si="112"/>
        <v>Amount Match</v>
      </c>
    </row>
    <row r="2304" spans="1:12" hidden="1" x14ac:dyDescent="0.3">
      <c r="A2304" t="s">
        <v>4595</v>
      </c>
      <c r="B2304" s="1">
        <v>46271</v>
      </c>
      <c r="C2304" t="s">
        <v>4596</v>
      </c>
      <c r="D2304" t="s">
        <v>32</v>
      </c>
      <c r="E2304" t="s">
        <v>17</v>
      </c>
      <c r="F2304">
        <v>2499</v>
      </c>
      <c r="G2304" t="s">
        <v>105</v>
      </c>
      <c r="H2304" t="str">
        <f t="shared" si="110"/>
        <v>ORD26002303</v>
      </c>
      <c r="I2304">
        <f>COUNTIFS(PG_Transactions!$AK:$AK,$H2304,PG_Transactions!$E:$E,"CAPTURE",PG_Transactions!$AQ:$AQ,1)</f>
        <v>0</v>
      </c>
      <c r="J2304">
        <f>SUMIFS(PG_Transactions!$G:$G,PG_Transactions!$AK:$AK,$H2304,PG_Transactions!$E:$E,"CAPTURE",PG_Transactions!$AQ:$AQ,1)</f>
        <v>0</v>
      </c>
      <c r="K2304">
        <f t="shared" si="111"/>
        <v>-2499</v>
      </c>
      <c r="L2304" t="str">
        <f t="shared" si="112"/>
        <v>No Capture</v>
      </c>
    </row>
    <row r="2305" spans="1:12" hidden="1" x14ac:dyDescent="0.3">
      <c r="A2305" t="s">
        <v>4597</v>
      </c>
      <c r="B2305" s="1">
        <v>46289</v>
      </c>
      <c r="C2305" t="s">
        <v>4598</v>
      </c>
      <c r="D2305" t="s">
        <v>13</v>
      </c>
      <c r="E2305" t="s">
        <v>17</v>
      </c>
      <c r="F2305" s="2">
        <v>5598</v>
      </c>
      <c r="G2305" t="s">
        <v>10</v>
      </c>
      <c r="H2305" t="str">
        <f t="shared" si="110"/>
        <v>ORD26002304</v>
      </c>
      <c r="I2305">
        <f>COUNTIFS(PG_Transactions!$AK:$AK,$H2305,PG_Transactions!$E:$E,"CAPTURE",PG_Transactions!$AQ:$AQ,1)</f>
        <v>1</v>
      </c>
      <c r="J2305">
        <f>SUMIFS(PG_Transactions!$G:$G,PG_Transactions!$AK:$AK,$H2305,PG_Transactions!$E:$E,"CAPTURE",PG_Transactions!$AQ:$AQ,1)</f>
        <v>5598</v>
      </c>
      <c r="K2305">
        <f t="shared" si="111"/>
        <v>0</v>
      </c>
      <c r="L2305" t="str">
        <f t="shared" si="112"/>
        <v>Amount Match</v>
      </c>
    </row>
    <row r="2306" spans="1:12" hidden="1" x14ac:dyDescent="0.3">
      <c r="A2306" t="s">
        <v>4599</v>
      </c>
      <c r="B2306" s="1">
        <v>46288</v>
      </c>
      <c r="C2306" t="s">
        <v>4600</v>
      </c>
      <c r="D2306" t="s">
        <v>16</v>
      </c>
      <c r="E2306" t="s">
        <v>9</v>
      </c>
      <c r="F2306">
        <v>5298</v>
      </c>
      <c r="G2306" t="s">
        <v>56</v>
      </c>
      <c r="H2306" t="str">
        <f t="shared" si="110"/>
        <v>ORD26002305</v>
      </c>
      <c r="I2306">
        <f>COUNTIFS(PG_Transactions!$AK:$AK,$H2306,PG_Transactions!$E:$E,"CAPTURE",PG_Transactions!$AQ:$AQ,1)</f>
        <v>1</v>
      </c>
      <c r="J2306">
        <f>SUMIFS(PG_Transactions!$G:$G,PG_Transactions!$AK:$AK,$H2306,PG_Transactions!$E:$E,"CAPTURE",PG_Transactions!$AQ:$AQ,1)</f>
        <v>5298</v>
      </c>
      <c r="K2306">
        <f t="shared" si="111"/>
        <v>0</v>
      </c>
      <c r="L2306" t="str">
        <f t="shared" si="112"/>
        <v>Amount Match</v>
      </c>
    </row>
    <row r="2307" spans="1:12" hidden="1" x14ac:dyDescent="0.3">
      <c r="A2307" t="s">
        <v>4601</v>
      </c>
      <c r="B2307" s="1">
        <v>46283</v>
      </c>
      <c r="C2307" t="s">
        <v>4602</v>
      </c>
      <c r="E2307" t="s">
        <v>17</v>
      </c>
      <c r="F2307">
        <v>7097</v>
      </c>
      <c r="G2307" t="s">
        <v>10</v>
      </c>
      <c r="H2307" t="str">
        <f t="shared" ref="H2307:H2370" si="113">UPPER(SUBSTITUTE(TRIM(A2307),"-",""))</f>
        <v>ORD26002306</v>
      </c>
      <c r="I2307">
        <f>COUNTIFS(PG_Transactions!$AK:$AK,$H2307,PG_Transactions!$E:$E,"CAPTURE",PG_Transactions!$AQ:$AQ,1)</f>
        <v>1</v>
      </c>
      <c r="J2307">
        <f>SUMIFS(PG_Transactions!$G:$G,PG_Transactions!$AK:$AK,$H2307,PG_Transactions!$E:$E,"CAPTURE",PG_Transactions!$AQ:$AQ,1)</f>
        <v>7097</v>
      </c>
      <c r="K2307">
        <f t="shared" ref="K2307:K2370" si="114">ROUND(J2307-F2307,2)</f>
        <v>0</v>
      </c>
      <c r="L2307" t="str">
        <f t="shared" ref="L2307:L2370" si="115">IF(I2307=0,"No Capture",IF(I2307&gt;1,"Multiple Capture Rows - Review",IF(ABS(K2307)&lt;0.01,"Amount Match",IF(K2307&lt;0,"Captured Less Than Order","Captured More Than Order"))))</f>
        <v>Amount Match</v>
      </c>
    </row>
    <row r="2308" spans="1:12" hidden="1" x14ac:dyDescent="0.3">
      <c r="A2308" t="s">
        <v>4603</v>
      </c>
      <c r="B2308" s="1">
        <v>46268</v>
      </c>
      <c r="C2308" t="s">
        <v>4604</v>
      </c>
      <c r="D2308" t="s">
        <v>41</v>
      </c>
      <c r="E2308" t="s">
        <v>9</v>
      </c>
      <c r="F2308">
        <v>2498</v>
      </c>
      <c r="G2308" t="s">
        <v>10</v>
      </c>
      <c r="H2308" t="str">
        <f t="shared" si="113"/>
        <v>ORD26002307</v>
      </c>
      <c r="I2308">
        <f>COUNTIFS(PG_Transactions!$AK:$AK,$H2308,PG_Transactions!$E:$E,"CAPTURE",PG_Transactions!$AQ:$AQ,1)</f>
        <v>1</v>
      </c>
      <c r="J2308">
        <f>SUMIFS(PG_Transactions!$G:$G,PG_Transactions!$AK:$AK,$H2308,PG_Transactions!$E:$E,"CAPTURE",PG_Transactions!$AQ:$AQ,1)</f>
        <v>2498</v>
      </c>
      <c r="K2308">
        <f t="shared" si="114"/>
        <v>0</v>
      </c>
      <c r="L2308" t="str">
        <f t="shared" si="115"/>
        <v>Amount Match</v>
      </c>
    </row>
    <row r="2309" spans="1:12" hidden="1" x14ac:dyDescent="0.3">
      <c r="A2309" t="s">
        <v>4605</v>
      </c>
      <c r="B2309" s="1">
        <v>46289</v>
      </c>
      <c r="C2309" t="s">
        <v>4606</v>
      </c>
      <c r="D2309" t="s">
        <v>51</v>
      </c>
      <c r="E2309" t="s">
        <v>17</v>
      </c>
      <c r="F2309">
        <v>2298</v>
      </c>
      <c r="G2309" t="s">
        <v>10</v>
      </c>
      <c r="H2309" t="str">
        <f t="shared" si="113"/>
        <v>ORD26002308</v>
      </c>
      <c r="I2309">
        <f>COUNTIFS(PG_Transactions!$AK:$AK,$H2309,PG_Transactions!$E:$E,"CAPTURE",PG_Transactions!$AQ:$AQ,1)</f>
        <v>1</v>
      </c>
      <c r="J2309">
        <f>SUMIFS(PG_Transactions!$G:$G,PG_Transactions!$AK:$AK,$H2309,PG_Transactions!$E:$E,"CAPTURE",PG_Transactions!$AQ:$AQ,1)</f>
        <v>2298</v>
      </c>
      <c r="K2309">
        <f t="shared" si="114"/>
        <v>0</v>
      </c>
      <c r="L2309" t="str">
        <f t="shared" si="115"/>
        <v>Amount Match</v>
      </c>
    </row>
    <row r="2310" spans="1:12" hidden="1" x14ac:dyDescent="0.3">
      <c r="A2310" t="s">
        <v>4607</v>
      </c>
      <c r="B2310" s="1">
        <v>46284</v>
      </c>
      <c r="C2310" t="s">
        <v>4608</v>
      </c>
      <c r="D2310" t="s">
        <v>24</v>
      </c>
      <c r="E2310" t="s">
        <v>17</v>
      </c>
      <c r="F2310">
        <v>2498</v>
      </c>
      <c r="G2310" t="s">
        <v>56</v>
      </c>
      <c r="H2310" t="str">
        <f t="shared" si="113"/>
        <v>ORD26002309</v>
      </c>
      <c r="I2310">
        <f>COUNTIFS(PG_Transactions!$AK:$AK,$H2310,PG_Transactions!$E:$E,"CAPTURE",PG_Transactions!$AQ:$AQ,1)</f>
        <v>1</v>
      </c>
      <c r="J2310">
        <f>SUMIFS(PG_Transactions!$G:$G,PG_Transactions!$AK:$AK,$H2310,PG_Transactions!$E:$E,"CAPTURE",PG_Transactions!$AQ:$AQ,1)</f>
        <v>2498</v>
      </c>
      <c r="K2310">
        <f t="shared" si="114"/>
        <v>0</v>
      </c>
      <c r="L2310" t="str">
        <f t="shared" si="115"/>
        <v>Amount Match</v>
      </c>
    </row>
    <row r="2311" spans="1:12" hidden="1" x14ac:dyDescent="0.3">
      <c r="A2311" t="s">
        <v>4609</v>
      </c>
      <c r="B2311" s="1">
        <v>46287</v>
      </c>
      <c r="C2311" t="s">
        <v>4610</v>
      </c>
      <c r="D2311" t="s">
        <v>51</v>
      </c>
      <c r="E2311" t="s">
        <v>9</v>
      </c>
      <c r="F2311">
        <v>2298</v>
      </c>
      <c r="G2311" t="s">
        <v>56</v>
      </c>
      <c r="H2311" t="str">
        <f t="shared" si="113"/>
        <v>ORD26002310</v>
      </c>
      <c r="I2311">
        <f>COUNTIFS(PG_Transactions!$AK:$AK,$H2311,PG_Transactions!$E:$E,"CAPTURE",PG_Transactions!$AQ:$AQ,1)</f>
        <v>1</v>
      </c>
      <c r="J2311">
        <f>SUMIFS(PG_Transactions!$G:$G,PG_Transactions!$AK:$AK,$H2311,PG_Transactions!$E:$E,"CAPTURE",PG_Transactions!$AQ:$AQ,1)</f>
        <v>2298</v>
      </c>
      <c r="K2311">
        <f t="shared" si="114"/>
        <v>0</v>
      </c>
      <c r="L2311" t="str">
        <f t="shared" si="115"/>
        <v>Amount Match</v>
      </c>
    </row>
    <row r="2312" spans="1:12" hidden="1" x14ac:dyDescent="0.3">
      <c r="A2312" t="s">
        <v>4611</v>
      </c>
      <c r="B2312" s="1">
        <v>46276</v>
      </c>
      <c r="C2312" t="s">
        <v>4612</v>
      </c>
      <c r="D2312" t="s">
        <v>51</v>
      </c>
      <c r="E2312" t="s">
        <v>17</v>
      </c>
      <c r="F2312">
        <v>2999</v>
      </c>
      <c r="G2312" t="s">
        <v>10</v>
      </c>
      <c r="H2312" t="str">
        <f t="shared" si="113"/>
        <v>ORD26002311</v>
      </c>
      <c r="I2312">
        <f>COUNTIFS(PG_Transactions!$AK:$AK,$H2312,PG_Transactions!$E:$E,"CAPTURE",PG_Transactions!$AQ:$AQ,1)</f>
        <v>1</v>
      </c>
      <c r="J2312">
        <f>SUMIFS(PG_Transactions!$G:$G,PG_Transactions!$AK:$AK,$H2312,PG_Transactions!$E:$E,"CAPTURE",PG_Transactions!$AQ:$AQ,1)</f>
        <v>2999</v>
      </c>
      <c r="K2312">
        <f t="shared" si="114"/>
        <v>0</v>
      </c>
      <c r="L2312" t="str">
        <f t="shared" si="115"/>
        <v>Amount Match</v>
      </c>
    </row>
    <row r="2313" spans="1:12" hidden="1" x14ac:dyDescent="0.3">
      <c r="A2313" t="s">
        <v>4613</v>
      </c>
      <c r="B2313" s="1">
        <v>46294</v>
      </c>
      <c r="C2313" t="s">
        <v>4614</v>
      </c>
      <c r="D2313" t="s">
        <v>51</v>
      </c>
      <c r="E2313" t="s">
        <v>33</v>
      </c>
      <c r="F2313">
        <v>999</v>
      </c>
      <c r="G2313" t="s">
        <v>10</v>
      </c>
      <c r="H2313" t="str">
        <f t="shared" si="113"/>
        <v>ORD26002312</v>
      </c>
      <c r="I2313">
        <f>COUNTIFS(PG_Transactions!$AK:$AK,$H2313,PG_Transactions!$E:$E,"CAPTURE",PG_Transactions!$AQ:$AQ,1)</f>
        <v>1</v>
      </c>
      <c r="J2313">
        <f>SUMIFS(PG_Transactions!$G:$G,PG_Transactions!$AK:$AK,$H2313,PG_Transactions!$E:$E,"CAPTURE",PG_Transactions!$AQ:$AQ,1)</f>
        <v>999</v>
      </c>
      <c r="K2313">
        <f t="shared" si="114"/>
        <v>0</v>
      </c>
      <c r="L2313" t="str">
        <f t="shared" si="115"/>
        <v>Amount Match</v>
      </c>
    </row>
    <row r="2314" spans="1:12" hidden="1" x14ac:dyDescent="0.3">
      <c r="A2314" t="s">
        <v>4615</v>
      </c>
      <c r="B2314" s="1">
        <v>46285</v>
      </c>
      <c r="C2314" t="s">
        <v>4616</v>
      </c>
      <c r="D2314" t="s">
        <v>51</v>
      </c>
      <c r="E2314" t="s">
        <v>17</v>
      </c>
      <c r="F2314">
        <v>1799</v>
      </c>
      <c r="G2314" t="s">
        <v>10</v>
      </c>
      <c r="H2314" t="str">
        <f t="shared" si="113"/>
        <v>ORD26002313</v>
      </c>
      <c r="I2314">
        <f>COUNTIFS(PG_Transactions!$AK:$AK,$H2314,PG_Transactions!$E:$E,"CAPTURE",PG_Transactions!$AQ:$AQ,1)</f>
        <v>1</v>
      </c>
      <c r="J2314">
        <f>SUMIFS(PG_Transactions!$G:$G,PG_Transactions!$AK:$AK,$H2314,PG_Transactions!$E:$E,"CAPTURE",PG_Transactions!$AQ:$AQ,1)</f>
        <v>1799</v>
      </c>
      <c r="K2314">
        <f t="shared" si="114"/>
        <v>0</v>
      </c>
      <c r="L2314" t="str">
        <f t="shared" si="115"/>
        <v>Amount Match</v>
      </c>
    </row>
    <row r="2315" spans="1:12" hidden="1" x14ac:dyDescent="0.3">
      <c r="A2315" t="s">
        <v>4617</v>
      </c>
      <c r="B2315" s="1">
        <v>46292</v>
      </c>
      <c r="C2315" t="s">
        <v>4618</v>
      </c>
      <c r="D2315" t="s">
        <v>8</v>
      </c>
      <c r="E2315" t="s">
        <v>9</v>
      </c>
      <c r="F2315">
        <v>7999</v>
      </c>
      <c r="G2315" t="s">
        <v>10</v>
      </c>
      <c r="H2315" t="str">
        <f t="shared" si="113"/>
        <v>ORD26002314</v>
      </c>
      <c r="I2315">
        <f>COUNTIFS(PG_Transactions!$AK:$AK,$H2315,PG_Transactions!$E:$E,"CAPTURE",PG_Transactions!$AQ:$AQ,1)</f>
        <v>1</v>
      </c>
      <c r="J2315">
        <f>SUMIFS(PG_Transactions!$G:$G,PG_Transactions!$AK:$AK,$H2315,PG_Transactions!$E:$E,"CAPTURE",PG_Transactions!$AQ:$AQ,1)</f>
        <v>7999</v>
      </c>
      <c r="K2315">
        <f t="shared" si="114"/>
        <v>0</v>
      </c>
      <c r="L2315" t="str">
        <f t="shared" si="115"/>
        <v>Amount Match</v>
      </c>
    </row>
    <row r="2316" spans="1:12" hidden="1" x14ac:dyDescent="0.3">
      <c r="A2316" t="s">
        <v>4619</v>
      </c>
      <c r="B2316" s="1">
        <v>46282</v>
      </c>
      <c r="C2316" t="s">
        <v>4620</v>
      </c>
      <c r="D2316" t="s">
        <v>51</v>
      </c>
      <c r="E2316" t="s">
        <v>9</v>
      </c>
      <c r="F2316">
        <v>2098</v>
      </c>
      <c r="G2316" t="s">
        <v>10</v>
      </c>
      <c r="H2316" t="str">
        <f t="shared" si="113"/>
        <v>ORD26002315</v>
      </c>
      <c r="I2316">
        <f>COUNTIFS(PG_Transactions!$AK:$AK,$H2316,PG_Transactions!$E:$E,"CAPTURE",PG_Transactions!$AQ:$AQ,1)</f>
        <v>1</v>
      </c>
      <c r="J2316">
        <f>SUMIFS(PG_Transactions!$G:$G,PG_Transactions!$AK:$AK,$H2316,PG_Transactions!$E:$E,"CAPTURE",PG_Transactions!$AQ:$AQ,1)</f>
        <v>2098</v>
      </c>
      <c r="K2316">
        <f t="shared" si="114"/>
        <v>0</v>
      </c>
      <c r="L2316" t="str">
        <f t="shared" si="115"/>
        <v>Amount Match</v>
      </c>
    </row>
    <row r="2317" spans="1:12" hidden="1" x14ac:dyDescent="0.3">
      <c r="A2317" t="s">
        <v>4621</v>
      </c>
      <c r="B2317" s="1">
        <v>46289</v>
      </c>
      <c r="C2317" t="s">
        <v>4622</v>
      </c>
      <c r="D2317" t="s">
        <v>41</v>
      </c>
      <c r="E2317" t="s">
        <v>9</v>
      </c>
      <c r="F2317">
        <v>2999</v>
      </c>
      <c r="G2317" t="s">
        <v>10</v>
      </c>
      <c r="H2317" t="str">
        <f t="shared" si="113"/>
        <v>ORD26002316</v>
      </c>
      <c r="I2317">
        <f>COUNTIFS(PG_Transactions!$AK:$AK,$H2317,PG_Transactions!$E:$E,"CAPTURE",PG_Transactions!$AQ:$AQ,1)</f>
        <v>1</v>
      </c>
      <c r="J2317">
        <f>SUMIFS(PG_Transactions!$G:$G,PG_Transactions!$AK:$AK,$H2317,PG_Transactions!$E:$E,"CAPTURE",PG_Transactions!$AQ:$AQ,1)</f>
        <v>2999</v>
      </c>
      <c r="K2317">
        <f t="shared" si="114"/>
        <v>0</v>
      </c>
      <c r="L2317" t="str">
        <f t="shared" si="115"/>
        <v>Amount Match</v>
      </c>
    </row>
    <row r="2318" spans="1:12" hidden="1" x14ac:dyDescent="0.3">
      <c r="A2318" t="s">
        <v>4623</v>
      </c>
      <c r="B2318" s="1">
        <v>46289</v>
      </c>
      <c r="C2318" t="s">
        <v>4624</v>
      </c>
      <c r="D2318" t="s">
        <v>13</v>
      </c>
      <c r="E2318" t="s">
        <v>9</v>
      </c>
      <c r="F2318">
        <v>1799</v>
      </c>
      <c r="G2318" t="s">
        <v>70</v>
      </c>
      <c r="H2318" t="str">
        <f t="shared" si="113"/>
        <v>ORD26002317</v>
      </c>
      <c r="I2318">
        <f>COUNTIFS(PG_Transactions!$AK:$AK,$H2318,PG_Transactions!$E:$E,"CAPTURE",PG_Transactions!$AQ:$AQ,1)</f>
        <v>0</v>
      </c>
      <c r="J2318">
        <f>SUMIFS(PG_Transactions!$G:$G,PG_Transactions!$AK:$AK,$H2318,PG_Transactions!$E:$E,"CAPTURE",PG_Transactions!$AQ:$AQ,1)</f>
        <v>0</v>
      </c>
      <c r="K2318">
        <f t="shared" si="114"/>
        <v>-1799</v>
      </c>
      <c r="L2318" t="str">
        <f t="shared" si="115"/>
        <v>No Capture</v>
      </c>
    </row>
    <row r="2319" spans="1:12" hidden="1" x14ac:dyDescent="0.3">
      <c r="A2319" t="s">
        <v>4625</v>
      </c>
      <c r="B2319" s="1">
        <v>46284</v>
      </c>
      <c r="C2319" t="s">
        <v>4626</v>
      </c>
      <c r="D2319" t="s">
        <v>13</v>
      </c>
      <c r="E2319" t="s">
        <v>17</v>
      </c>
      <c r="F2319">
        <v>3499</v>
      </c>
      <c r="G2319" t="s">
        <v>10</v>
      </c>
      <c r="H2319" t="str">
        <f t="shared" si="113"/>
        <v>ORD26002318</v>
      </c>
      <c r="I2319">
        <f>COUNTIFS(PG_Transactions!$AK:$AK,$H2319,PG_Transactions!$E:$E,"CAPTURE",PG_Transactions!$AQ:$AQ,1)</f>
        <v>1</v>
      </c>
      <c r="J2319">
        <f>SUMIFS(PG_Transactions!$G:$G,PG_Transactions!$AK:$AK,$H2319,PG_Transactions!$E:$E,"CAPTURE",PG_Transactions!$AQ:$AQ,1)</f>
        <v>3499</v>
      </c>
      <c r="K2319">
        <f t="shared" si="114"/>
        <v>0</v>
      </c>
      <c r="L2319" t="str">
        <f t="shared" si="115"/>
        <v>Amount Match</v>
      </c>
    </row>
    <row r="2320" spans="1:12" hidden="1" x14ac:dyDescent="0.3">
      <c r="A2320" t="s">
        <v>4627</v>
      </c>
      <c r="B2320" s="1">
        <v>46286</v>
      </c>
      <c r="C2320" t="s">
        <v>4628</v>
      </c>
      <c r="D2320" t="s">
        <v>38</v>
      </c>
      <c r="E2320" t="s">
        <v>17</v>
      </c>
      <c r="F2320">
        <v>9997</v>
      </c>
      <c r="G2320" t="s">
        <v>10</v>
      </c>
      <c r="H2320" t="str">
        <f t="shared" si="113"/>
        <v>ORD26002319</v>
      </c>
      <c r="I2320">
        <f>COUNTIFS(PG_Transactions!$AK:$AK,$H2320,PG_Transactions!$E:$E,"CAPTURE",PG_Transactions!$AQ:$AQ,1)</f>
        <v>1</v>
      </c>
      <c r="J2320">
        <f>SUMIFS(PG_Transactions!$G:$G,PG_Transactions!$AK:$AK,$H2320,PG_Transactions!$E:$E,"CAPTURE",PG_Transactions!$AQ:$AQ,1)</f>
        <v>9997</v>
      </c>
      <c r="K2320">
        <f t="shared" si="114"/>
        <v>0</v>
      </c>
      <c r="L2320" t="str">
        <f t="shared" si="115"/>
        <v>Amount Match</v>
      </c>
    </row>
    <row r="2321" spans="1:12" hidden="1" x14ac:dyDescent="0.3">
      <c r="A2321" t="s">
        <v>4629</v>
      </c>
      <c r="B2321" s="1">
        <v>46291</v>
      </c>
      <c r="C2321" t="s">
        <v>4630</v>
      </c>
      <c r="D2321" t="s">
        <v>13</v>
      </c>
      <c r="E2321" t="s">
        <v>9</v>
      </c>
      <c r="F2321">
        <v>1499</v>
      </c>
      <c r="G2321" t="s">
        <v>10</v>
      </c>
      <c r="H2321" t="str">
        <f t="shared" si="113"/>
        <v>ORD26002320</v>
      </c>
      <c r="I2321">
        <f>COUNTIFS(PG_Transactions!$AK:$AK,$H2321,PG_Transactions!$E:$E,"CAPTURE",PG_Transactions!$AQ:$AQ,1)</f>
        <v>1</v>
      </c>
      <c r="J2321">
        <f>SUMIFS(PG_Transactions!$G:$G,PG_Transactions!$AK:$AK,$H2321,PG_Transactions!$E:$E,"CAPTURE",PG_Transactions!$AQ:$AQ,1)</f>
        <v>1499</v>
      </c>
      <c r="K2321">
        <f t="shared" si="114"/>
        <v>0</v>
      </c>
      <c r="L2321" t="str">
        <f t="shared" si="115"/>
        <v>Amount Match</v>
      </c>
    </row>
    <row r="2322" spans="1:12" hidden="1" x14ac:dyDescent="0.3">
      <c r="A2322" t="s">
        <v>4631</v>
      </c>
      <c r="B2322" s="1">
        <v>46290</v>
      </c>
      <c r="C2322" t="s">
        <v>4632</v>
      </c>
      <c r="D2322" t="s">
        <v>65</v>
      </c>
      <c r="E2322" t="s">
        <v>17</v>
      </c>
      <c r="F2322">
        <v>8798</v>
      </c>
      <c r="G2322" t="s">
        <v>10</v>
      </c>
      <c r="H2322" t="str">
        <f t="shared" si="113"/>
        <v>ORD26002321</v>
      </c>
      <c r="I2322">
        <f>COUNTIFS(PG_Transactions!$AK:$AK,$H2322,PG_Transactions!$E:$E,"CAPTURE",PG_Transactions!$AQ:$AQ,1)</f>
        <v>1</v>
      </c>
      <c r="J2322">
        <f>SUMIFS(PG_Transactions!$G:$G,PG_Transactions!$AK:$AK,$H2322,PG_Transactions!$E:$E,"CAPTURE",PG_Transactions!$AQ:$AQ,1)</f>
        <v>8798</v>
      </c>
      <c r="K2322">
        <f t="shared" si="114"/>
        <v>0</v>
      </c>
      <c r="L2322" t="str">
        <f t="shared" si="115"/>
        <v>Amount Match</v>
      </c>
    </row>
    <row r="2323" spans="1:12" hidden="1" x14ac:dyDescent="0.3">
      <c r="A2323" t="s">
        <v>4633</v>
      </c>
      <c r="B2323" s="1">
        <v>46266</v>
      </c>
      <c r="C2323" t="s">
        <v>4634</v>
      </c>
      <c r="D2323" t="s">
        <v>8</v>
      </c>
      <c r="E2323" t="s">
        <v>9</v>
      </c>
      <c r="F2323">
        <v>799</v>
      </c>
      <c r="G2323" t="s">
        <v>10</v>
      </c>
      <c r="H2323" t="str">
        <f t="shared" si="113"/>
        <v>ORD26002322</v>
      </c>
      <c r="I2323">
        <f>COUNTIFS(PG_Transactions!$AK:$AK,$H2323,PG_Transactions!$E:$E,"CAPTURE",PG_Transactions!$AQ:$AQ,1)</f>
        <v>1</v>
      </c>
      <c r="J2323">
        <f>SUMIFS(PG_Transactions!$G:$G,PG_Transactions!$AK:$AK,$H2323,PG_Transactions!$E:$E,"CAPTURE",PG_Transactions!$AQ:$AQ,1)</f>
        <v>799</v>
      </c>
      <c r="K2323">
        <f t="shared" si="114"/>
        <v>0</v>
      </c>
      <c r="L2323" t="str">
        <f t="shared" si="115"/>
        <v>Amount Match</v>
      </c>
    </row>
    <row r="2324" spans="1:12" hidden="1" x14ac:dyDescent="0.3">
      <c r="A2324" t="s">
        <v>4635</v>
      </c>
      <c r="B2324" s="1">
        <v>46268</v>
      </c>
      <c r="C2324" t="s">
        <v>4636</v>
      </c>
      <c r="D2324" t="s">
        <v>16</v>
      </c>
      <c r="E2324" t="s">
        <v>9</v>
      </c>
      <c r="F2324">
        <v>1499</v>
      </c>
      <c r="G2324" t="s">
        <v>70</v>
      </c>
      <c r="H2324" t="str">
        <f t="shared" si="113"/>
        <v>ORD26002323</v>
      </c>
      <c r="I2324">
        <f>COUNTIFS(PG_Transactions!$AK:$AK,$H2324,PG_Transactions!$E:$E,"CAPTURE",PG_Transactions!$AQ:$AQ,1)</f>
        <v>0</v>
      </c>
      <c r="J2324">
        <f>SUMIFS(PG_Transactions!$G:$G,PG_Transactions!$AK:$AK,$H2324,PG_Transactions!$E:$E,"CAPTURE",PG_Transactions!$AQ:$AQ,1)</f>
        <v>0</v>
      </c>
      <c r="K2324">
        <f t="shared" si="114"/>
        <v>-1499</v>
      </c>
      <c r="L2324" t="str">
        <f t="shared" si="115"/>
        <v>No Capture</v>
      </c>
    </row>
    <row r="2325" spans="1:12" hidden="1" x14ac:dyDescent="0.3">
      <c r="A2325" t="s">
        <v>4637</v>
      </c>
      <c r="B2325" s="1">
        <v>46266</v>
      </c>
      <c r="C2325" t="s">
        <v>4638</v>
      </c>
      <c r="D2325" t="s">
        <v>27</v>
      </c>
      <c r="E2325" t="s">
        <v>9</v>
      </c>
      <c r="F2325">
        <v>4297</v>
      </c>
      <c r="G2325" t="s">
        <v>10</v>
      </c>
      <c r="H2325" t="str">
        <f t="shared" si="113"/>
        <v>ORD26002324</v>
      </c>
      <c r="I2325">
        <f>COUNTIFS(PG_Transactions!$AK:$AK,$H2325,PG_Transactions!$E:$E,"CAPTURE",PG_Transactions!$AQ:$AQ,1)</f>
        <v>1</v>
      </c>
      <c r="J2325">
        <f>SUMIFS(PG_Transactions!$G:$G,PG_Transactions!$AK:$AK,$H2325,PG_Transactions!$E:$E,"CAPTURE",PG_Transactions!$AQ:$AQ,1)</f>
        <v>4297</v>
      </c>
      <c r="K2325">
        <f t="shared" si="114"/>
        <v>0</v>
      </c>
      <c r="L2325" t="str">
        <f t="shared" si="115"/>
        <v>Amount Match</v>
      </c>
    </row>
    <row r="2326" spans="1:12" hidden="1" x14ac:dyDescent="0.3">
      <c r="A2326" t="s">
        <v>4639</v>
      </c>
      <c r="B2326" s="1">
        <v>46284</v>
      </c>
      <c r="C2326" t="s">
        <v>4640</v>
      </c>
      <c r="D2326" t="s">
        <v>24</v>
      </c>
      <c r="E2326" t="s">
        <v>17</v>
      </c>
      <c r="F2326">
        <v>5498</v>
      </c>
      <c r="G2326" t="s">
        <v>10</v>
      </c>
      <c r="H2326" t="str">
        <f t="shared" si="113"/>
        <v>ORD26002325</v>
      </c>
      <c r="I2326">
        <f>COUNTIFS(PG_Transactions!$AK:$AK,$H2326,PG_Transactions!$E:$E,"CAPTURE",PG_Transactions!$AQ:$AQ,1)</f>
        <v>1</v>
      </c>
      <c r="J2326">
        <f>SUMIFS(PG_Transactions!$G:$G,PG_Transactions!$AK:$AK,$H2326,PG_Transactions!$E:$E,"CAPTURE",PG_Transactions!$AQ:$AQ,1)</f>
        <v>5498</v>
      </c>
      <c r="K2326">
        <f t="shared" si="114"/>
        <v>0</v>
      </c>
      <c r="L2326" t="str">
        <f t="shared" si="115"/>
        <v>Amount Match</v>
      </c>
    </row>
    <row r="2327" spans="1:12" hidden="1" x14ac:dyDescent="0.3">
      <c r="A2327" t="s">
        <v>4641</v>
      </c>
      <c r="B2327" s="1">
        <v>46276</v>
      </c>
      <c r="C2327" t="s">
        <v>4642</v>
      </c>
      <c r="D2327" t="s">
        <v>38</v>
      </c>
      <c r="E2327" t="s">
        <v>9</v>
      </c>
      <c r="F2327">
        <v>299</v>
      </c>
      <c r="G2327" t="s">
        <v>10</v>
      </c>
      <c r="H2327" t="str">
        <f t="shared" si="113"/>
        <v>ORD26002326</v>
      </c>
      <c r="I2327">
        <f>COUNTIFS(PG_Transactions!$AK:$AK,$H2327,PG_Transactions!$E:$E,"CAPTURE",PG_Transactions!$AQ:$AQ,1)</f>
        <v>1</v>
      </c>
      <c r="J2327">
        <f>SUMIFS(PG_Transactions!$G:$G,PG_Transactions!$AK:$AK,$H2327,PG_Transactions!$E:$E,"CAPTURE",PG_Transactions!$AQ:$AQ,1)</f>
        <v>299</v>
      </c>
      <c r="K2327">
        <f t="shared" si="114"/>
        <v>0</v>
      </c>
      <c r="L2327" t="str">
        <f t="shared" si="115"/>
        <v>Amount Match</v>
      </c>
    </row>
    <row r="2328" spans="1:12" hidden="1" x14ac:dyDescent="0.3">
      <c r="A2328" t="s">
        <v>4643</v>
      </c>
      <c r="B2328" s="1">
        <v>46290</v>
      </c>
      <c r="C2328" t="s">
        <v>4644</v>
      </c>
      <c r="D2328" t="s">
        <v>24</v>
      </c>
      <c r="E2328" t="s">
        <v>17</v>
      </c>
      <c r="F2328">
        <v>1299</v>
      </c>
      <c r="G2328" t="s">
        <v>10</v>
      </c>
      <c r="H2328" t="str">
        <f t="shared" si="113"/>
        <v>ORD26002327</v>
      </c>
      <c r="I2328">
        <f>COUNTIFS(PG_Transactions!$AK:$AK,$H2328,PG_Transactions!$E:$E,"CAPTURE",PG_Transactions!$AQ:$AQ,1)</f>
        <v>1</v>
      </c>
      <c r="J2328">
        <f>SUMIFS(PG_Transactions!$G:$G,PG_Transactions!$AK:$AK,$H2328,PG_Transactions!$E:$E,"CAPTURE",PG_Transactions!$AQ:$AQ,1)</f>
        <v>1299</v>
      </c>
      <c r="K2328">
        <f t="shared" si="114"/>
        <v>0</v>
      </c>
      <c r="L2328" t="str">
        <f t="shared" si="115"/>
        <v>Amount Match</v>
      </c>
    </row>
    <row r="2329" spans="1:12" hidden="1" x14ac:dyDescent="0.3">
      <c r="A2329" t="s">
        <v>4645</v>
      </c>
      <c r="B2329" s="1">
        <v>46266</v>
      </c>
      <c r="C2329" t="s">
        <v>4646</v>
      </c>
      <c r="D2329" t="s">
        <v>38</v>
      </c>
      <c r="E2329" t="s">
        <v>9</v>
      </c>
      <c r="F2329">
        <v>1798</v>
      </c>
      <c r="G2329" t="s">
        <v>10</v>
      </c>
      <c r="H2329" t="str">
        <f t="shared" si="113"/>
        <v>ORD26002328</v>
      </c>
      <c r="I2329">
        <f>COUNTIFS(PG_Transactions!$AK:$AK,$H2329,PG_Transactions!$E:$E,"CAPTURE",PG_Transactions!$AQ:$AQ,1)</f>
        <v>1</v>
      </c>
      <c r="J2329">
        <f>SUMIFS(PG_Transactions!$G:$G,PG_Transactions!$AK:$AK,$H2329,PG_Transactions!$E:$E,"CAPTURE",PG_Transactions!$AQ:$AQ,1)</f>
        <v>1798</v>
      </c>
      <c r="K2329">
        <f t="shared" si="114"/>
        <v>0</v>
      </c>
      <c r="L2329" t="str">
        <f t="shared" si="115"/>
        <v>Amount Match</v>
      </c>
    </row>
    <row r="2330" spans="1:12" hidden="1" x14ac:dyDescent="0.3">
      <c r="A2330" t="s">
        <v>4647</v>
      </c>
      <c r="B2330" s="1">
        <v>46268</v>
      </c>
      <c r="C2330" t="s">
        <v>4648</v>
      </c>
      <c r="D2330" t="s">
        <v>24</v>
      </c>
      <c r="E2330" t="s">
        <v>17</v>
      </c>
      <c r="F2330">
        <v>599</v>
      </c>
      <c r="G2330" t="s">
        <v>10</v>
      </c>
      <c r="H2330" t="str">
        <f t="shared" si="113"/>
        <v>ORD26002329</v>
      </c>
      <c r="I2330">
        <f>COUNTIFS(PG_Transactions!$AK:$AK,$H2330,PG_Transactions!$E:$E,"CAPTURE",PG_Transactions!$AQ:$AQ,1)</f>
        <v>1</v>
      </c>
      <c r="J2330">
        <f>SUMIFS(PG_Transactions!$G:$G,PG_Transactions!$AK:$AK,$H2330,PG_Transactions!$E:$E,"CAPTURE",PG_Transactions!$AQ:$AQ,1)</f>
        <v>599</v>
      </c>
      <c r="K2330">
        <f t="shared" si="114"/>
        <v>0</v>
      </c>
      <c r="L2330" t="str">
        <f t="shared" si="115"/>
        <v>Amount Match</v>
      </c>
    </row>
    <row r="2331" spans="1:12" hidden="1" x14ac:dyDescent="0.3">
      <c r="A2331" t="s">
        <v>4649</v>
      </c>
      <c r="B2331" s="1">
        <v>46278</v>
      </c>
      <c r="C2331" t="s">
        <v>4650</v>
      </c>
      <c r="D2331" t="s">
        <v>38</v>
      </c>
      <c r="E2331" t="s">
        <v>9</v>
      </c>
      <c r="F2331">
        <v>4097</v>
      </c>
      <c r="G2331" t="s">
        <v>56</v>
      </c>
      <c r="H2331" t="str">
        <f t="shared" si="113"/>
        <v>ORD26002330</v>
      </c>
      <c r="I2331">
        <f>COUNTIFS(PG_Transactions!$AK:$AK,$H2331,PG_Transactions!$E:$E,"CAPTURE",PG_Transactions!$AQ:$AQ,1)</f>
        <v>1</v>
      </c>
      <c r="J2331">
        <f>SUMIFS(PG_Transactions!$G:$G,PG_Transactions!$AK:$AK,$H2331,PG_Transactions!$E:$E,"CAPTURE",PG_Transactions!$AQ:$AQ,1)</f>
        <v>4097</v>
      </c>
      <c r="K2331">
        <f t="shared" si="114"/>
        <v>0</v>
      </c>
      <c r="L2331" t="str">
        <f t="shared" si="115"/>
        <v>Amount Match</v>
      </c>
    </row>
    <row r="2332" spans="1:12" hidden="1" x14ac:dyDescent="0.3">
      <c r="A2332" t="s">
        <v>4651</v>
      </c>
      <c r="B2332" s="1">
        <v>46290</v>
      </c>
      <c r="C2332" t="s">
        <v>4652</v>
      </c>
      <c r="D2332" t="s">
        <v>51</v>
      </c>
      <c r="E2332" t="s">
        <v>9</v>
      </c>
      <c r="F2332">
        <v>10097</v>
      </c>
      <c r="G2332" t="s">
        <v>10</v>
      </c>
      <c r="H2332" t="str">
        <f t="shared" si="113"/>
        <v>ORD26002331</v>
      </c>
      <c r="I2332">
        <f>COUNTIFS(PG_Transactions!$AK:$AK,$H2332,PG_Transactions!$E:$E,"CAPTURE",PG_Transactions!$AQ:$AQ,1)</f>
        <v>1</v>
      </c>
      <c r="J2332">
        <f>SUMIFS(PG_Transactions!$G:$G,PG_Transactions!$AK:$AK,$H2332,PG_Transactions!$E:$E,"CAPTURE",PG_Transactions!$AQ:$AQ,1)</f>
        <v>10097</v>
      </c>
      <c r="K2332">
        <f t="shared" si="114"/>
        <v>0</v>
      </c>
      <c r="L2332" t="str">
        <f t="shared" si="115"/>
        <v>Amount Match</v>
      </c>
    </row>
    <row r="2333" spans="1:12" hidden="1" x14ac:dyDescent="0.3">
      <c r="A2333" t="s">
        <v>4653</v>
      </c>
      <c r="B2333" s="1">
        <v>46284</v>
      </c>
      <c r="C2333" t="s">
        <v>4654</v>
      </c>
      <c r="D2333" t="s">
        <v>32</v>
      </c>
      <c r="E2333" t="s">
        <v>9</v>
      </c>
      <c r="F2333">
        <v>7097</v>
      </c>
      <c r="G2333" t="s">
        <v>10</v>
      </c>
      <c r="H2333" t="str">
        <f t="shared" si="113"/>
        <v>ORD26002332</v>
      </c>
      <c r="I2333">
        <f>COUNTIFS(PG_Transactions!$AK:$AK,$H2333,PG_Transactions!$E:$E,"CAPTURE",PG_Transactions!$AQ:$AQ,1)</f>
        <v>1</v>
      </c>
      <c r="J2333">
        <f>SUMIFS(PG_Transactions!$G:$G,PG_Transactions!$AK:$AK,$H2333,PG_Transactions!$E:$E,"CAPTURE",PG_Transactions!$AQ:$AQ,1)</f>
        <v>7097</v>
      </c>
      <c r="K2333">
        <f t="shared" si="114"/>
        <v>0</v>
      </c>
      <c r="L2333" t="str">
        <f t="shared" si="115"/>
        <v>Amount Match</v>
      </c>
    </row>
    <row r="2334" spans="1:12" hidden="1" x14ac:dyDescent="0.3">
      <c r="A2334" t="s">
        <v>4655</v>
      </c>
      <c r="B2334" s="1">
        <v>46288</v>
      </c>
      <c r="C2334" t="s">
        <v>4656</v>
      </c>
      <c r="D2334" t="s">
        <v>32</v>
      </c>
      <c r="E2334" t="s">
        <v>17</v>
      </c>
      <c r="F2334">
        <v>6298</v>
      </c>
      <c r="G2334" t="s">
        <v>105</v>
      </c>
      <c r="H2334" t="str">
        <f t="shared" si="113"/>
        <v>ORD26002333</v>
      </c>
      <c r="I2334">
        <f>COUNTIFS(PG_Transactions!$AK:$AK,$H2334,PG_Transactions!$E:$E,"CAPTURE",PG_Transactions!$AQ:$AQ,1)</f>
        <v>0</v>
      </c>
      <c r="J2334">
        <f>SUMIFS(PG_Transactions!$G:$G,PG_Transactions!$AK:$AK,$H2334,PG_Transactions!$E:$E,"CAPTURE",PG_Transactions!$AQ:$AQ,1)</f>
        <v>0</v>
      </c>
      <c r="K2334">
        <f t="shared" si="114"/>
        <v>-6298</v>
      </c>
      <c r="L2334" t="str">
        <f t="shared" si="115"/>
        <v>No Capture</v>
      </c>
    </row>
    <row r="2335" spans="1:12" hidden="1" x14ac:dyDescent="0.3">
      <c r="A2335" t="s">
        <v>4657</v>
      </c>
      <c r="B2335" s="1">
        <v>46284</v>
      </c>
      <c r="C2335" t="s">
        <v>4658</v>
      </c>
      <c r="D2335" t="s">
        <v>32</v>
      </c>
      <c r="E2335" t="s">
        <v>9</v>
      </c>
      <c r="F2335">
        <v>3499</v>
      </c>
      <c r="G2335" t="s">
        <v>10</v>
      </c>
      <c r="H2335" t="str">
        <f t="shared" si="113"/>
        <v>ORD26002334</v>
      </c>
      <c r="I2335">
        <f>COUNTIFS(PG_Transactions!$AK:$AK,$H2335,PG_Transactions!$E:$E,"CAPTURE",PG_Transactions!$AQ:$AQ,1)</f>
        <v>1</v>
      </c>
      <c r="J2335">
        <f>SUMIFS(PG_Transactions!$G:$G,PG_Transactions!$AK:$AK,$H2335,PG_Transactions!$E:$E,"CAPTURE",PG_Transactions!$AQ:$AQ,1)</f>
        <v>3499</v>
      </c>
      <c r="K2335">
        <f t="shared" si="114"/>
        <v>0</v>
      </c>
      <c r="L2335" t="str">
        <f t="shared" si="115"/>
        <v>Amount Match</v>
      </c>
    </row>
    <row r="2336" spans="1:12" hidden="1" x14ac:dyDescent="0.3">
      <c r="A2336" t="s">
        <v>4659</v>
      </c>
      <c r="B2336" s="1">
        <v>46293</v>
      </c>
      <c r="C2336" t="s">
        <v>4660</v>
      </c>
      <c r="D2336" t="s">
        <v>51</v>
      </c>
      <c r="E2336" t="s">
        <v>9</v>
      </c>
      <c r="F2336">
        <v>299</v>
      </c>
      <c r="G2336" t="s">
        <v>10</v>
      </c>
      <c r="H2336" t="str">
        <f t="shared" si="113"/>
        <v>ORD26002335</v>
      </c>
      <c r="I2336">
        <f>COUNTIFS(PG_Transactions!$AK:$AK,$H2336,PG_Transactions!$E:$E,"CAPTURE",PG_Transactions!$AQ:$AQ,1)</f>
        <v>1</v>
      </c>
      <c r="J2336">
        <f>SUMIFS(PG_Transactions!$G:$G,PG_Transactions!$AK:$AK,$H2336,PG_Transactions!$E:$E,"CAPTURE",PG_Transactions!$AQ:$AQ,1)</f>
        <v>299</v>
      </c>
      <c r="K2336">
        <f t="shared" si="114"/>
        <v>0</v>
      </c>
      <c r="L2336" t="str">
        <f t="shared" si="115"/>
        <v>Amount Match</v>
      </c>
    </row>
    <row r="2337" spans="1:12" hidden="1" x14ac:dyDescent="0.3">
      <c r="A2337" t="s">
        <v>4661</v>
      </c>
      <c r="B2337" s="1">
        <v>46292</v>
      </c>
      <c r="C2337" t="s">
        <v>4662</v>
      </c>
      <c r="D2337" t="s">
        <v>51</v>
      </c>
      <c r="E2337" t="s">
        <v>9</v>
      </c>
      <c r="F2337">
        <v>599</v>
      </c>
      <c r="G2337" t="s">
        <v>10</v>
      </c>
      <c r="H2337" t="str">
        <f t="shared" si="113"/>
        <v>ORD26002336</v>
      </c>
      <c r="I2337">
        <f>COUNTIFS(PG_Transactions!$AK:$AK,$H2337,PG_Transactions!$E:$E,"CAPTURE",PG_Transactions!$AQ:$AQ,1)</f>
        <v>1</v>
      </c>
      <c r="J2337">
        <f>SUMIFS(PG_Transactions!$G:$G,PG_Transactions!$AK:$AK,$H2337,PG_Transactions!$E:$E,"CAPTURE",PG_Transactions!$AQ:$AQ,1)</f>
        <v>599</v>
      </c>
      <c r="K2337">
        <f t="shared" si="114"/>
        <v>0</v>
      </c>
      <c r="L2337" t="str">
        <f t="shared" si="115"/>
        <v>Amount Match</v>
      </c>
    </row>
    <row r="2338" spans="1:12" hidden="1" x14ac:dyDescent="0.3">
      <c r="A2338" t="s">
        <v>4663</v>
      </c>
      <c r="B2338" s="1">
        <v>46290</v>
      </c>
      <c r="C2338" t="s">
        <v>4664</v>
      </c>
      <c r="D2338" t="s">
        <v>27</v>
      </c>
      <c r="E2338" t="s">
        <v>9</v>
      </c>
      <c r="F2338">
        <v>1098</v>
      </c>
      <c r="G2338" t="s">
        <v>10</v>
      </c>
      <c r="H2338" t="str">
        <f t="shared" si="113"/>
        <v>ORD26002337</v>
      </c>
      <c r="I2338">
        <f>COUNTIFS(PG_Transactions!$AK:$AK,$H2338,PG_Transactions!$E:$E,"CAPTURE",PG_Transactions!$AQ:$AQ,1)</f>
        <v>1</v>
      </c>
      <c r="J2338">
        <f>SUMIFS(PG_Transactions!$G:$G,PG_Transactions!$AK:$AK,$H2338,PG_Transactions!$E:$E,"CAPTURE",PG_Transactions!$AQ:$AQ,1)</f>
        <v>1098</v>
      </c>
      <c r="K2338">
        <f t="shared" si="114"/>
        <v>0</v>
      </c>
      <c r="L2338" t="str">
        <f t="shared" si="115"/>
        <v>Amount Match</v>
      </c>
    </row>
    <row r="2339" spans="1:12" hidden="1" x14ac:dyDescent="0.3">
      <c r="A2339" t="s">
        <v>4665</v>
      </c>
      <c r="B2339" s="1">
        <v>46293</v>
      </c>
      <c r="C2339" t="s">
        <v>4666</v>
      </c>
      <c r="D2339" t="s">
        <v>8</v>
      </c>
      <c r="E2339" t="s">
        <v>17</v>
      </c>
      <c r="F2339">
        <v>4098</v>
      </c>
      <c r="G2339" t="s">
        <v>10</v>
      </c>
      <c r="H2339" t="str">
        <f t="shared" si="113"/>
        <v>ORD26002338</v>
      </c>
      <c r="I2339">
        <f>COUNTIFS(PG_Transactions!$AK:$AK,$H2339,PG_Transactions!$E:$E,"CAPTURE",PG_Transactions!$AQ:$AQ,1)</f>
        <v>1</v>
      </c>
      <c r="J2339">
        <f>SUMIFS(PG_Transactions!$G:$G,PG_Transactions!$AK:$AK,$H2339,PG_Transactions!$E:$E,"CAPTURE",PG_Transactions!$AQ:$AQ,1)</f>
        <v>4098</v>
      </c>
      <c r="K2339">
        <f t="shared" si="114"/>
        <v>0</v>
      </c>
      <c r="L2339" t="str">
        <f t="shared" si="115"/>
        <v>Amount Match</v>
      </c>
    </row>
    <row r="2340" spans="1:12" hidden="1" x14ac:dyDescent="0.3">
      <c r="A2340" t="s">
        <v>4667</v>
      </c>
      <c r="B2340" s="1">
        <v>46271</v>
      </c>
      <c r="C2340" t="s">
        <v>4668</v>
      </c>
      <c r="D2340" t="s">
        <v>65</v>
      </c>
      <c r="E2340" t="s">
        <v>44</v>
      </c>
      <c r="F2340">
        <v>499</v>
      </c>
      <c r="G2340" t="s">
        <v>10</v>
      </c>
      <c r="H2340" t="str">
        <f t="shared" si="113"/>
        <v>ORD26002339</v>
      </c>
      <c r="I2340">
        <f>COUNTIFS(PG_Transactions!$AK:$AK,$H2340,PG_Transactions!$E:$E,"CAPTURE",PG_Transactions!$AQ:$AQ,1)</f>
        <v>1</v>
      </c>
      <c r="J2340">
        <f>SUMIFS(PG_Transactions!$G:$G,PG_Transactions!$AK:$AK,$H2340,PG_Transactions!$E:$E,"CAPTURE",PG_Transactions!$AQ:$AQ,1)</f>
        <v>499</v>
      </c>
      <c r="K2340">
        <f t="shared" si="114"/>
        <v>0</v>
      </c>
      <c r="L2340" t="str">
        <f t="shared" si="115"/>
        <v>Amount Match</v>
      </c>
    </row>
    <row r="2341" spans="1:12" hidden="1" x14ac:dyDescent="0.3">
      <c r="A2341" t="s">
        <v>4669</v>
      </c>
      <c r="B2341" s="1">
        <v>46280</v>
      </c>
      <c r="C2341" t="s">
        <v>4670</v>
      </c>
      <c r="D2341" t="s">
        <v>41</v>
      </c>
      <c r="E2341" t="s">
        <v>9</v>
      </c>
      <c r="F2341">
        <v>5998</v>
      </c>
      <c r="G2341" t="s">
        <v>10</v>
      </c>
      <c r="H2341" t="str">
        <f t="shared" si="113"/>
        <v>ORD26002340</v>
      </c>
      <c r="I2341">
        <f>COUNTIFS(PG_Transactions!$AK:$AK,$H2341,PG_Transactions!$E:$E,"CAPTURE",PG_Transactions!$AQ:$AQ,1)</f>
        <v>1</v>
      </c>
      <c r="J2341">
        <f>SUMIFS(PG_Transactions!$G:$G,PG_Transactions!$AK:$AK,$H2341,PG_Transactions!$E:$E,"CAPTURE",PG_Transactions!$AQ:$AQ,1)</f>
        <v>5998</v>
      </c>
      <c r="K2341">
        <f t="shared" si="114"/>
        <v>0</v>
      </c>
      <c r="L2341" t="str">
        <f t="shared" si="115"/>
        <v>Amount Match</v>
      </c>
    </row>
    <row r="2342" spans="1:12" hidden="1" x14ac:dyDescent="0.3">
      <c r="A2342" t="s">
        <v>4671</v>
      </c>
      <c r="B2342" s="1">
        <v>46286</v>
      </c>
      <c r="C2342" t="s">
        <v>4672</v>
      </c>
      <c r="D2342" t="s">
        <v>16</v>
      </c>
      <c r="E2342" t="s">
        <v>9</v>
      </c>
      <c r="F2342">
        <v>1648</v>
      </c>
      <c r="G2342" t="s">
        <v>10</v>
      </c>
      <c r="H2342" t="str">
        <f t="shared" si="113"/>
        <v>ORD26002341</v>
      </c>
      <c r="I2342">
        <f>COUNTIFS(PG_Transactions!$AK:$AK,$H2342,PG_Transactions!$E:$E,"CAPTURE",PG_Transactions!$AQ:$AQ,1)</f>
        <v>1</v>
      </c>
      <c r="J2342">
        <f>SUMIFS(PG_Transactions!$G:$G,PG_Transactions!$AK:$AK,$H2342,PG_Transactions!$E:$E,"CAPTURE",PG_Transactions!$AQ:$AQ,1)</f>
        <v>1648</v>
      </c>
      <c r="K2342">
        <f t="shared" si="114"/>
        <v>0</v>
      </c>
      <c r="L2342" t="str">
        <f t="shared" si="115"/>
        <v>Amount Match</v>
      </c>
    </row>
    <row r="2343" spans="1:12" hidden="1" x14ac:dyDescent="0.3">
      <c r="A2343" t="s">
        <v>4673</v>
      </c>
      <c r="B2343" s="1">
        <v>46268</v>
      </c>
      <c r="C2343" t="s">
        <v>4674</v>
      </c>
      <c r="D2343" t="s">
        <v>24</v>
      </c>
      <c r="E2343" t="s">
        <v>44</v>
      </c>
      <c r="F2343">
        <v>349</v>
      </c>
      <c r="G2343" t="s">
        <v>10</v>
      </c>
      <c r="H2343" t="str">
        <f t="shared" si="113"/>
        <v>ORD26002342</v>
      </c>
      <c r="I2343">
        <f>COUNTIFS(PG_Transactions!$AK:$AK,$H2343,PG_Transactions!$E:$E,"CAPTURE",PG_Transactions!$AQ:$AQ,1)</f>
        <v>1</v>
      </c>
      <c r="J2343">
        <f>SUMIFS(PG_Transactions!$G:$G,PG_Transactions!$AK:$AK,$H2343,PG_Transactions!$E:$E,"CAPTURE",PG_Transactions!$AQ:$AQ,1)</f>
        <v>349</v>
      </c>
      <c r="K2343">
        <f t="shared" si="114"/>
        <v>0</v>
      </c>
      <c r="L2343" t="str">
        <f t="shared" si="115"/>
        <v>Amount Match</v>
      </c>
    </row>
    <row r="2344" spans="1:12" hidden="1" x14ac:dyDescent="0.3">
      <c r="A2344" t="s">
        <v>4675</v>
      </c>
      <c r="B2344" s="1">
        <v>46278</v>
      </c>
      <c r="C2344" t="s">
        <v>4676</v>
      </c>
      <c r="D2344" t="s">
        <v>51</v>
      </c>
      <c r="E2344" t="s">
        <v>9</v>
      </c>
      <c r="F2344">
        <v>1098</v>
      </c>
      <c r="G2344" t="s">
        <v>10</v>
      </c>
      <c r="H2344" t="str">
        <f t="shared" si="113"/>
        <v>ORD26002343</v>
      </c>
      <c r="I2344">
        <f>COUNTIFS(PG_Transactions!$AK:$AK,$H2344,PG_Transactions!$E:$E,"CAPTURE",PG_Transactions!$AQ:$AQ,1)</f>
        <v>1</v>
      </c>
      <c r="J2344">
        <f>SUMIFS(PG_Transactions!$G:$G,PG_Transactions!$AK:$AK,$H2344,PG_Transactions!$E:$E,"CAPTURE",PG_Transactions!$AQ:$AQ,1)</f>
        <v>1098</v>
      </c>
      <c r="K2344">
        <f t="shared" si="114"/>
        <v>0</v>
      </c>
      <c r="L2344" t="str">
        <f t="shared" si="115"/>
        <v>Amount Match</v>
      </c>
    </row>
    <row r="2345" spans="1:12" hidden="1" x14ac:dyDescent="0.3">
      <c r="A2345" t="s">
        <v>4677</v>
      </c>
      <c r="B2345" s="1">
        <v>46287</v>
      </c>
      <c r="C2345" t="s">
        <v>4678</v>
      </c>
      <c r="D2345" t="s">
        <v>32</v>
      </c>
      <c r="E2345" t="s">
        <v>9</v>
      </c>
      <c r="F2345">
        <v>1499</v>
      </c>
      <c r="G2345" t="s">
        <v>10</v>
      </c>
      <c r="H2345" t="str">
        <f t="shared" si="113"/>
        <v>ORD26002344</v>
      </c>
      <c r="I2345">
        <f>COUNTIFS(PG_Transactions!$AK:$AK,$H2345,PG_Transactions!$E:$E,"CAPTURE",PG_Transactions!$AQ:$AQ,1)</f>
        <v>1</v>
      </c>
      <c r="J2345">
        <f>SUMIFS(PG_Transactions!$G:$G,PG_Transactions!$AK:$AK,$H2345,PG_Transactions!$E:$E,"CAPTURE",PG_Transactions!$AQ:$AQ,1)</f>
        <v>1499</v>
      </c>
      <c r="K2345">
        <f t="shared" si="114"/>
        <v>0</v>
      </c>
      <c r="L2345" t="str">
        <f t="shared" si="115"/>
        <v>Amount Match</v>
      </c>
    </row>
    <row r="2346" spans="1:12" hidden="1" x14ac:dyDescent="0.3">
      <c r="A2346" t="s">
        <v>4679</v>
      </c>
      <c r="B2346" s="1">
        <v>46281</v>
      </c>
      <c r="C2346" t="s">
        <v>4680</v>
      </c>
      <c r="D2346" t="s">
        <v>38</v>
      </c>
      <c r="E2346" t="s">
        <v>17</v>
      </c>
      <c r="F2346">
        <v>4999</v>
      </c>
      <c r="G2346" t="s">
        <v>10</v>
      </c>
      <c r="H2346" t="str">
        <f t="shared" si="113"/>
        <v>ORD26002345</v>
      </c>
      <c r="I2346">
        <f>COUNTIFS(PG_Transactions!$AK:$AK,$H2346,PG_Transactions!$E:$E,"CAPTURE",PG_Transactions!$AQ:$AQ,1)</f>
        <v>1</v>
      </c>
      <c r="J2346">
        <f>SUMIFS(PG_Transactions!$G:$G,PG_Transactions!$AK:$AK,$H2346,PG_Transactions!$E:$E,"CAPTURE",PG_Transactions!$AQ:$AQ,1)</f>
        <v>4999</v>
      </c>
      <c r="K2346">
        <f t="shared" si="114"/>
        <v>0</v>
      </c>
      <c r="L2346" t="str">
        <f t="shared" si="115"/>
        <v>Amount Match</v>
      </c>
    </row>
    <row r="2347" spans="1:12" hidden="1" x14ac:dyDescent="0.3">
      <c r="A2347" t="s">
        <v>4681</v>
      </c>
      <c r="B2347" s="1">
        <v>46267</v>
      </c>
      <c r="C2347" t="s">
        <v>3452</v>
      </c>
      <c r="D2347" t="s">
        <v>65</v>
      </c>
      <c r="E2347" t="s">
        <v>9</v>
      </c>
      <c r="F2347">
        <v>599</v>
      </c>
      <c r="G2347" t="s">
        <v>10</v>
      </c>
      <c r="H2347" t="str">
        <f t="shared" si="113"/>
        <v>ORD26002346</v>
      </c>
      <c r="I2347">
        <f>COUNTIFS(PG_Transactions!$AK:$AK,$H2347,PG_Transactions!$E:$E,"CAPTURE",PG_Transactions!$AQ:$AQ,1)</f>
        <v>1</v>
      </c>
      <c r="J2347">
        <f>SUMIFS(PG_Transactions!$G:$G,PG_Transactions!$AK:$AK,$H2347,PG_Transactions!$E:$E,"CAPTURE",PG_Transactions!$AQ:$AQ,1)</f>
        <v>599</v>
      </c>
      <c r="K2347">
        <f t="shared" si="114"/>
        <v>0</v>
      </c>
      <c r="L2347" t="str">
        <f t="shared" si="115"/>
        <v>Amount Match</v>
      </c>
    </row>
    <row r="2348" spans="1:12" hidden="1" x14ac:dyDescent="0.3">
      <c r="A2348" t="s">
        <v>4682</v>
      </c>
      <c r="B2348" s="1">
        <v>46277</v>
      </c>
      <c r="C2348" t="s">
        <v>4683</v>
      </c>
      <c r="D2348" t="s">
        <v>32</v>
      </c>
      <c r="E2348" t="s">
        <v>9</v>
      </c>
      <c r="F2348">
        <v>1799</v>
      </c>
      <c r="G2348" t="s">
        <v>10</v>
      </c>
      <c r="H2348" t="str">
        <f t="shared" si="113"/>
        <v>ORD26002347</v>
      </c>
      <c r="I2348">
        <f>COUNTIFS(PG_Transactions!$AK:$AK,$H2348,PG_Transactions!$E:$E,"CAPTURE",PG_Transactions!$AQ:$AQ,1)</f>
        <v>1</v>
      </c>
      <c r="J2348">
        <f>SUMIFS(PG_Transactions!$G:$G,PG_Transactions!$AK:$AK,$H2348,PG_Transactions!$E:$E,"CAPTURE",PG_Transactions!$AQ:$AQ,1)</f>
        <v>1799</v>
      </c>
      <c r="K2348">
        <f t="shared" si="114"/>
        <v>0</v>
      </c>
      <c r="L2348" t="str">
        <f t="shared" si="115"/>
        <v>Amount Match</v>
      </c>
    </row>
    <row r="2349" spans="1:12" hidden="1" x14ac:dyDescent="0.3">
      <c r="A2349" t="s">
        <v>4684</v>
      </c>
      <c r="B2349" s="1">
        <v>46284</v>
      </c>
      <c r="C2349" t="s">
        <v>4685</v>
      </c>
      <c r="D2349" t="s">
        <v>24</v>
      </c>
      <c r="E2349" t="s">
        <v>9</v>
      </c>
      <c r="F2349">
        <v>1098</v>
      </c>
      <c r="G2349" t="s">
        <v>105</v>
      </c>
      <c r="H2349" t="str">
        <f t="shared" si="113"/>
        <v>ORD26002348</v>
      </c>
      <c r="I2349">
        <f>COUNTIFS(PG_Transactions!$AK:$AK,$H2349,PG_Transactions!$E:$E,"CAPTURE",PG_Transactions!$AQ:$AQ,1)</f>
        <v>0</v>
      </c>
      <c r="J2349">
        <f>SUMIFS(PG_Transactions!$G:$G,PG_Transactions!$AK:$AK,$H2349,PG_Transactions!$E:$E,"CAPTURE",PG_Transactions!$AQ:$AQ,1)</f>
        <v>0</v>
      </c>
      <c r="K2349">
        <f t="shared" si="114"/>
        <v>-1098</v>
      </c>
      <c r="L2349" t="str">
        <f t="shared" si="115"/>
        <v>No Capture</v>
      </c>
    </row>
    <row r="2350" spans="1:12" hidden="1" x14ac:dyDescent="0.3">
      <c r="A2350" t="s">
        <v>4686</v>
      </c>
      <c r="B2350" s="1">
        <v>46291</v>
      </c>
      <c r="C2350" t="s">
        <v>4687</v>
      </c>
      <c r="D2350" t="s">
        <v>8</v>
      </c>
      <c r="E2350" t="s">
        <v>9</v>
      </c>
      <c r="F2350">
        <v>599</v>
      </c>
      <c r="G2350" t="s">
        <v>10</v>
      </c>
      <c r="H2350" t="str">
        <f t="shared" si="113"/>
        <v>ORD26002349</v>
      </c>
      <c r="I2350">
        <f>COUNTIFS(PG_Transactions!$AK:$AK,$H2350,PG_Transactions!$E:$E,"CAPTURE",PG_Transactions!$AQ:$AQ,1)</f>
        <v>1</v>
      </c>
      <c r="J2350">
        <f>SUMIFS(PG_Transactions!$G:$G,PG_Transactions!$AK:$AK,$H2350,PG_Transactions!$E:$E,"CAPTURE",PG_Transactions!$AQ:$AQ,1)</f>
        <v>599</v>
      </c>
      <c r="K2350">
        <f t="shared" si="114"/>
        <v>0</v>
      </c>
      <c r="L2350" t="str">
        <f t="shared" si="115"/>
        <v>Amount Match</v>
      </c>
    </row>
    <row r="2351" spans="1:12" hidden="1" x14ac:dyDescent="0.3">
      <c r="A2351" t="s">
        <v>4688</v>
      </c>
      <c r="B2351" s="1">
        <v>46271</v>
      </c>
      <c r="C2351" t="s">
        <v>4689</v>
      </c>
      <c r="D2351" t="s">
        <v>51</v>
      </c>
      <c r="E2351" t="s">
        <v>33</v>
      </c>
      <c r="F2351">
        <v>4798</v>
      </c>
      <c r="G2351" t="s">
        <v>10</v>
      </c>
      <c r="H2351" t="str">
        <f t="shared" si="113"/>
        <v>ORD26002350</v>
      </c>
      <c r="I2351">
        <f>COUNTIFS(PG_Transactions!$AK:$AK,$H2351,PG_Transactions!$E:$E,"CAPTURE",PG_Transactions!$AQ:$AQ,1)</f>
        <v>1</v>
      </c>
      <c r="J2351">
        <f>SUMIFS(PG_Transactions!$G:$G,PG_Transactions!$AK:$AK,$H2351,PG_Transactions!$E:$E,"CAPTURE",PG_Transactions!$AQ:$AQ,1)</f>
        <v>4798</v>
      </c>
      <c r="K2351">
        <f t="shared" si="114"/>
        <v>0</v>
      </c>
      <c r="L2351" t="str">
        <f t="shared" si="115"/>
        <v>Amount Match</v>
      </c>
    </row>
    <row r="2352" spans="1:12" hidden="1" x14ac:dyDescent="0.3">
      <c r="A2352" t="s">
        <v>4690</v>
      </c>
      <c r="B2352" s="1">
        <v>46287</v>
      </c>
      <c r="C2352" t="s">
        <v>4691</v>
      </c>
      <c r="D2352" t="s">
        <v>24</v>
      </c>
      <c r="E2352" t="s">
        <v>33</v>
      </c>
      <c r="F2352">
        <v>7999</v>
      </c>
      <c r="G2352" t="s">
        <v>10</v>
      </c>
      <c r="H2352" t="str">
        <f t="shared" si="113"/>
        <v>ORD26002351</v>
      </c>
      <c r="I2352">
        <f>COUNTIFS(PG_Transactions!$AK:$AK,$H2352,PG_Transactions!$E:$E,"CAPTURE",PG_Transactions!$AQ:$AQ,1)</f>
        <v>1</v>
      </c>
      <c r="J2352">
        <f>SUMIFS(PG_Transactions!$G:$G,PG_Transactions!$AK:$AK,$H2352,PG_Transactions!$E:$E,"CAPTURE",PG_Transactions!$AQ:$AQ,1)</f>
        <v>7999</v>
      </c>
      <c r="K2352">
        <f t="shared" si="114"/>
        <v>0</v>
      </c>
      <c r="L2352" t="str">
        <f t="shared" si="115"/>
        <v>Amount Match</v>
      </c>
    </row>
    <row r="2353" spans="1:12" hidden="1" x14ac:dyDescent="0.3">
      <c r="A2353" t="s">
        <v>4692</v>
      </c>
      <c r="B2353" s="1">
        <v>46282</v>
      </c>
      <c r="C2353" t="s">
        <v>4693</v>
      </c>
      <c r="D2353" t="s">
        <v>41</v>
      </c>
      <c r="E2353" t="s">
        <v>17</v>
      </c>
      <c r="F2353">
        <v>2499</v>
      </c>
      <c r="G2353" t="s">
        <v>10</v>
      </c>
      <c r="H2353" t="str">
        <f t="shared" si="113"/>
        <v>ORD26002352</v>
      </c>
      <c r="I2353">
        <f>COUNTIFS(PG_Transactions!$AK:$AK,$H2353,PG_Transactions!$E:$E,"CAPTURE",PG_Transactions!$AQ:$AQ,1)</f>
        <v>1</v>
      </c>
      <c r="J2353">
        <f>SUMIFS(PG_Transactions!$G:$G,PG_Transactions!$AK:$AK,$H2353,PG_Transactions!$E:$E,"CAPTURE",PG_Transactions!$AQ:$AQ,1)</f>
        <v>2499</v>
      </c>
      <c r="K2353">
        <f t="shared" si="114"/>
        <v>0</v>
      </c>
      <c r="L2353" t="str">
        <f t="shared" si="115"/>
        <v>Amount Match</v>
      </c>
    </row>
    <row r="2354" spans="1:12" hidden="1" x14ac:dyDescent="0.3">
      <c r="A2354" t="s">
        <v>4694</v>
      </c>
      <c r="B2354" s="1">
        <v>46273</v>
      </c>
      <c r="C2354" t="s">
        <v>4695</v>
      </c>
      <c r="D2354" t="s">
        <v>16</v>
      </c>
      <c r="E2354" t="s">
        <v>9</v>
      </c>
      <c r="F2354">
        <v>1299</v>
      </c>
      <c r="G2354" t="s">
        <v>10</v>
      </c>
      <c r="H2354" t="str">
        <f t="shared" si="113"/>
        <v>ORD26002353</v>
      </c>
      <c r="I2354">
        <f>COUNTIFS(PG_Transactions!$AK:$AK,$H2354,PG_Transactions!$E:$E,"CAPTURE",PG_Transactions!$AQ:$AQ,1)</f>
        <v>1</v>
      </c>
      <c r="J2354">
        <f>SUMIFS(PG_Transactions!$G:$G,PG_Transactions!$AK:$AK,$H2354,PG_Transactions!$E:$E,"CAPTURE",PG_Transactions!$AQ:$AQ,1)</f>
        <v>1299</v>
      </c>
      <c r="K2354">
        <f t="shared" si="114"/>
        <v>0</v>
      </c>
      <c r="L2354" t="str">
        <f t="shared" si="115"/>
        <v>Amount Match</v>
      </c>
    </row>
    <row r="2355" spans="1:12" hidden="1" x14ac:dyDescent="0.3">
      <c r="A2355" t="s">
        <v>4696</v>
      </c>
      <c r="B2355" s="1">
        <v>46266</v>
      </c>
      <c r="C2355" t="s">
        <v>4697</v>
      </c>
      <c r="D2355" t="s">
        <v>27</v>
      </c>
      <c r="E2355" t="s">
        <v>9</v>
      </c>
      <c r="F2355">
        <v>2999</v>
      </c>
      <c r="G2355" t="s">
        <v>10</v>
      </c>
      <c r="H2355" t="str">
        <f t="shared" si="113"/>
        <v>ORD26002354</v>
      </c>
      <c r="I2355">
        <f>COUNTIFS(PG_Transactions!$AK:$AK,$H2355,PG_Transactions!$E:$E,"CAPTURE",PG_Transactions!$AQ:$AQ,1)</f>
        <v>1</v>
      </c>
      <c r="J2355">
        <f>SUMIFS(PG_Transactions!$G:$G,PG_Transactions!$AK:$AK,$H2355,PG_Transactions!$E:$E,"CAPTURE",PG_Transactions!$AQ:$AQ,1)</f>
        <v>2999</v>
      </c>
      <c r="K2355">
        <f t="shared" si="114"/>
        <v>0</v>
      </c>
      <c r="L2355" t="str">
        <f t="shared" si="115"/>
        <v>Amount Match</v>
      </c>
    </row>
    <row r="2356" spans="1:12" hidden="1" x14ac:dyDescent="0.3">
      <c r="A2356" t="s">
        <v>4698</v>
      </c>
      <c r="B2356" s="1">
        <v>46292</v>
      </c>
      <c r="C2356" t="s">
        <v>4699</v>
      </c>
      <c r="D2356" t="s">
        <v>16</v>
      </c>
      <c r="E2356" t="s">
        <v>9</v>
      </c>
      <c r="F2356">
        <v>3499</v>
      </c>
      <c r="G2356" t="s">
        <v>105</v>
      </c>
      <c r="H2356" t="str">
        <f t="shared" si="113"/>
        <v>ORD26002355</v>
      </c>
      <c r="I2356">
        <f>COUNTIFS(PG_Transactions!$AK:$AK,$H2356,PG_Transactions!$E:$E,"CAPTURE",PG_Transactions!$AQ:$AQ,1)</f>
        <v>0</v>
      </c>
      <c r="J2356">
        <f>SUMIFS(PG_Transactions!$G:$G,PG_Transactions!$AK:$AK,$H2356,PG_Transactions!$E:$E,"CAPTURE",PG_Transactions!$AQ:$AQ,1)</f>
        <v>0</v>
      </c>
      <c r="K2356">
        <f t="shared" si="114"/>
        <v>-3499</v>
      </c>
      <c r="L2356" t="str">
        <f t="shared" si="115"/>
        <v>No Capture</v>
      </c>
    </row>
    <row r="2357" spans="1:12" hidden="1" x14ac:dyDescent="0.3">
      <c r="A2357" t="s">
        <v>4700</v>
      </c>
      <c r="B2357" s="1">
        <v>46286</v>
      </c>
      <c r="C2357" t="s">
        <v>4701</v>
      </c>
      <c r="D2357" t="s">
        <v>16</v>
      </c>
      <c r="E2357" t="s">
        <v>9</v>
      </c>
      <c r="F2357">
        <v>3597</v>
      </c>
      <c r="G2357" t="s">
        <v>10</v>
      </c>
      <c r="H2357" t="str">
        <f t="shared" si="113"/>
        <v>ORD26002356</v>
      </c>
      <c r="I2357">
        <f>COUNTIFS(PG_Transactions!$AK:$AK,$H2357,PG_Transactions!$E:$E,"CAPTURE",PG_Transactions!$AQ:$AQ,1)</f>
        <v>1</v>
      </c>
      <c r="J2357">
        <f>SUMIFS(PG_Transactions!$G:$G,PG_Transactions!$AK:$AK,$H2357,PG_Transactions!$E:$E,"CAPTURE",PG_Transactions!$AQ:$AQ,1)</f>
        <v>3597</v>
      </c>
      <c r="K2357">
        <f t="shared" si="114"/>
        <v>0</v>
      </c>
      <c r="L2357" t="str">
        <f t="shared" si="115"/>
        <v>Amount Match</v>
      </c>
    </row>
    <row r="2358" spans="1:12" hidden="1" x14ac:dyDescent="0.3">
      <c r="A2358" t="s">
        <v>4702</v>
      </c>
      <c r="B2358" s="1">
        <v>46285</v>
      </c>
      <c r="C2358" t="s">
        <v>4703</v>
      </c>
      <c r="D2358" t="s">
        <v>65</v>
      </c>
      <c r="E2358" t="s">
        <v>9</v>
      </c>
      <c r="F2358">
        <v>1299</v>
      </c>
      <c r="G2358" t="s">
        <v>10</v>
      </c>
      <c r="H2358" t="str">
        <f t="shared" si="113"/>
        <v>ORD26002357</v>
      </c>
      <c r="I2358">
        <f>COUNTIFS(PG_Transactions!$AK:$AK,$H2358,PG_Transactions!$E:$E,"CAPTURE",PG_Transactions!$AQ:$AQ,1)</f>
        <v>1</v>
      </c>
      <c r="J2358">
        <f>SUMIFS(PG_Transactions!$G:$G,PG_Transactions!$AK:$AK,$H2358,PG_Transactions!$E:$E,"CAPTURE",PG_Transactions!$AQ:$AQ,1)</f>
        <v>1299</v>
      </c>
      <c r="K2358">
        <f t="shared" si="114"/>
        <v>0</v>
      </c>
      <c r="L2358" t="str">
        <f t="shared" si="115"/>
        <v>Amount Match</v>
      </c>
    </row>
    <row r="2359" spans="1:12" hidden="1" x14ac:dyDescent="0.3">
      <c r="A2359" t="s">
        <v>4704</v>
      </c>
      <c r="B2359" s="1">
        <v>46277</v>
      </c>
      <c r="C2359" t="s">
        <v>4705</v>
      </c>
      <c r="D2359" t="s">
        <v>32</v>
      </c>
      <c r="E2359" t="s">
        <v>17</v>
      </c>
      <c r="F2359">
        <v>1299</v>
      </c>
      <c r="G2359" t="s">
        <v>10</v>
      </c>
      <c r="H2359" t="str">
        <f t="shared" si="113"/>
        <v>ORD26002358</v>
      </c>
      <c r="I2359">
        <f>COUNTIFS(PG_Transactions!$AK:$AK,$H2359,PG_Transactions!$E:$E,"CAPTURE",PG_Transactions!$AQ:$AQ,1)</f>
        <v>1</v>
      </c>
      <c r="J2359">
        <f>SUMIFS(PG_Transactions!$G:$G,PG_Transactions!$AK:$AK,$H2359,PG_Transactions!$E:$E,"CAPTURE",PG_Transactions!$AQ:$AQ,1)</f>
        <v>1299</v>
      </c>
      <c r="K2359">
        <f t="shared" si="114"/>
        <v>0</v>
      </c>
      <c r="L2359" t="str">
        <f t="shared" si="115"/>
        <v>Amount Match</v>
      </c>
    </row>
    <row r="2360" spans="1:12" hidden="1" x14ac:dyDescent="0.3">
      <c r="A2360" t="s">
        <v>4706</v>
      </c>
      <c r="B2360" s="1">
        <v>46292</v>
      </c>
      <c r="C2360" t="s">
        <v>4707</v>
      </c>
      <c r="D2360" t="s">
        <v>38</v>
      </c>
      <c r="E2360" t="s">
        <v>33</v>
      </c>
      <c r="F2360">
        <v>3498</v>
      </c>
      <c r="G2360" t="s">
        <v>105</v>
      </c>
      <c r="H2360" t="str">
        <f t="shared" si="113"/>
        <v>ORD26002359</v>
      </c>
      <c r="I2360">
        <f>COUNTIFS(PG_Transactions!$AK:$AK,$H2360,PG_Transactions!$E:$E,"CAPTURE",PG_Transactions!$AQ:$AQ,1)</f>
        <v>0</v>
      </c>
      <c r="J2360">
        <f>SUMIFS(PG_Transactions!$G:$G,PG_Transactions!$AK:$AK,$H2360,PG_Transactions!$E:$E,"CAPTURE",PG_Transactions!$AQ:$AQ,1)</f>
        <v>0</v>
      </c>
      <c r="K2360">
        <f t="shared" si="114"/>
        <v>-3498</v>
      </c>
      <c r="L2360" t="str">
        <f t="shared" si="115"/>
        <v>No Capture</v>
      </c>
    </row>
    <row r="2361" spans="1:12" hidden="1" x14ac:dyDescent="0.3">
      <c r="A2361" t="s">
        <v>4708</v>
      </c>
      <c r="B2361" s="1">
        <v>46281</v>
      </c>
      <c r="C2361" t="s">
        <v>4709</v>
      </c>
      <c r="D2361" t="s">
        <v>27</v>
      </c>
      <c r="E2361" t="s">
        <v>17</v>
      </c>
      <c r="F2361" s="2">
        <v>12998</v>
      </c>
      <c r="G2361" t="s">
        <v>10</v>
      </c>
      <c r="H2361" t="str">
        <f t="shared" si="113"/>
        <v>ORD26002360</v>
      </c>
      <c r="I2361">
        <f>COUNTIFS(PG_Transactions!$AK:$AK,$H2361,PG_Transactions!$E:$E,"CAPTURE",PG_Transactions!$AQ:$AQ,1)</f>
        <v>1</v>
      </c>
      <c r="J2361">
        <f>SUMIFS(PG_Transactions!$G:$G,PG_Transactions!$AK:$AK,$H2361,PG_Transactions!$E:$E,"CAPTURE",PG_Transactions!$AQ:$AQ,1)</f>
        <v>12998</v>
      </c>
      <c r="K2361">
        <f t="shared" si="114"/>
        <v>0</v>
      </c>
      <c r="L2361" t="str">
        <f t="shared" si="115"/>
        <v>Amount Match</v>
      </c>
    </row>
    <row r="2362" spans="1:12" hidden="1" x14ac:dyDescent="0.3">
      <c r="A2362" t="s">
        <v>4710</v>
      </c>
      <c r="B2362" s="1">
        <v>46285</v>
      </c>
      <c r="C2362" t="s">
        <v>4711</v>
      </c>
      <c r="D2362" t="s">
        <v>41</v>
      </c>
      <c r="E2362" t="s">
        <v>9</v>
      </c>
      <c r="F2362">
        <v>7997</v>
      </c>
      <c r="G2362" t="s">
        <v>10</v>
      </c>
      <c r="H2362" t="str">
        <f t="shared" si="113"/>
        <v>ORD26002361</v>
      </c>
      <c r="I2362">
        <f>COUNTIFS(PG_Transactions!$AK:$AK,$H2362,PG_Transactions!$E:$E,"CAPTURE",PG_Transactions!$AQ:$AQ,1)</f>
        <v>1</v>
      </c>
      <c r="J2362">
        <f>SUMIFS(PG_Transactions!$G:$G,PG_Transactions!$AK:$AK,$H2362,PG_Transactions!$E:$E,"CAPTURE",PG_Transactions!$AQ:$AQ,1)</f>
        <v>7997</v>
      </c>
      <c r="K2362">
        <f t="shared" si="114"/>
        <v>0</v>
      </c>
      <c r="L2362" t="str">
        <f t="shared" si="115"/>
        <v>Amount Match</v>
      </c>
    </row>
    <row r="2363" spans="1:12" hidden="1" x14ac:dyDescent="0.3">
      <c r="A2363" t="s">
        <v>4712</v>
      </c>
      <c r="B2363" s="1">
        <v>46283</v>
      </c>
      <c r="C2363" t="s">
        <v>4713</v>
      </c>
      <c r="D2363" t="s">
        <v>32</v>
      </c>
      <c r="E2363" t="s">
        <v>17</v>
      </c>
      <c r="F2363">
        <v>5498</v>
      </c>
      <c r="G2363" t="s">
        <v>10</v>
      </c>
      <c r="H2363" t="str">
        <f t="shared" si="113"/>
        <v>ORD26002362</v>
      </c>
      <c r="I2363">
        <f>COUNTIFS(PG_Transactions!$AK:$AK,$H2363,PG_Transactions!$E:$E,"CAPTURE",PG_Transactions!$AQ:$AQ,1)</f>
        <v>1</v>
      </c>
      <c r="J2363">
        <f>SUMIFS(PG_Transactions!$G:$G,PG_Transactions!$AK:$AK,$H2363,PG_Transactions!$E:$E,"CAPTURE",PG_Transactions!$AQ:$AQ,1)</f>
        <v>5498</v>
      </c>
      <c r="K2363">
        <f t="shared" si="114"/>
        <v>0</v>
      </c>
      <c r="L2363" t="str">
        <f t="shared" si="115"/>
        <v>Amount Match</v>
      </c>
    </row>
    <row r="2364" spans="1:12" hidden="1" x14ac:dyDescent="0.3">
      <c r="A2364" t="s">
        <v>4714</v>
      </c>
      <c r="B2364" s="1">
        <v>46285</v>
      </c>
      <c r="C2364" t="s">
        <v>4715</v>
      </c>
      <c r="D2364" t="s">
        <v>27</v>
      </c>
      <c r="E2364" t="s">
        <v>9</v>
      </c>
      <c r="F2364">
        <v>1598</v>
      </c>
      <c r="G2364" t="s">
        <v>105</v>
      </c>
      <c r="H2364" t="str">
        <f t="shared" si="113"/>
        <v>ORD26002363</v>
      </c>
      <c r="I2364">
        <f>COUNTIFS(PG_Transactions!$AK:$AK,$H2364,PG_Transactions!$E:$E,"CAPTURE",PG_Transactions!$AQ:$AQ,1)</f>
        <v>0</v>
      </c>
      <c r="J2364">
        <f>SUMIFS(PG_Transactions!$G:$G,PG_Transactions!$AK:$AK,$H2364,PG_Transactions!$E:$E,"CAPTURE",PG_Transactions!$AQ:$AQ,1)</f>
        <v>0</v>
      </c>
      <c r="K2364">
        <f t="shared" si="114"/>
        <v>-1598</v>
      </c>
      <c r="L2364" t="str">
        <f t="shared" si="115"/>
        <v>No Capture</v>
      </c>
    </row>
    <row r="2365" spans="1:12" hidden="1" x14ac:dyDescent="0.3">
      <c r="A2365" t="s">
        <v>4716</v>
      </c>
      <c r="B2365" s="1">
        <v>46272</v>
      </c>
      <c r="C2365" t="s">
        <v>4717</v>
      </c>
      <c r="D2365" t="s">
        <v>16</v>
      </c>
      <c r="E2365" t="s">
        <v>9</v>
      </c>
      <c r="F2365">
        <v>799</v>
      </c>
      <c r="G2365" t="s">
        <v>10</v>
      </c>
      <c r="H2365" t="str">
        <f t="shared" si="113"/>
        <v>ORD26002364</v>
      </c>
      <c r="I2365">
        <f>COUNTIFS(PG_Transactions!$AK:$AK,$H2365,PG_Transactions!$E:$E,"CAPTURE",PG_Transactions!$AQ:$AQ,1)</f>
        <v>1</v>
      </c>
      <c r="J2365">
        <f>SUMIFS(PG_Transactions!$G:$G,PG_Transactions!$AK:$AK,$H2365,PG_Transactions!$E:$E,"CAPTURE",PG_Transactions!$AQ:$AQ,1)</f>
        <v>799</v>
      </c>
      <c r="K2365">
        <f t="shared" si="114"/>
        <v>0</v>
      </c>
      <c r="L2365" t="str">
        <f t="shared" si="115"/>
        <v>Amount Match</v>
      </c>
    </row>
    <row r="2366" spans="1:12" hidden="1" x14ac:dyDescent="0.3">
      <c r="A2366" t="s">
        <v>4718</v>
      </c>
      <c r="B2366" s="1">
        <v>46274</v>
      </c>
      <c r="C2366" t="s">
        <v>4719</v>
      </c>
      <c r="D2366" t="s">
        <v>51</v>
      </c>
      <c r="E2366" t="s">
        <v>17</v>
      </c>
      <c r="F2366">
        <v>2499</v>
      </c>
      <c r="G2366" t="s">
        <v>10</v>
      </c>
      <c r="H2366" t="str">
        <f t="shared" si="113"/>
        <v>ORD26002365</v>
      </c>
      <c r="I2366">
        <f>COUNTIFS(PG_Transactions!$AK:$AK,$H2366,PG_Transactions!$E:$E,"CAPTURE",PG_Transactions!$AQ:$AQ,1)</f>
        <v>1</v>
      </c>
      <c r="J2366">
        <f>SUMIFS(PG_Transactions!$G:$G,PG_Transactions!$AK:$AK,$H2366,PG_Transactions!$E:$E,"CAPTURE",PG_Transactions!$AQ:$AQ,1)</f>
        <v>2499</v>
      </c>
      <c r="K2366">
        <f t="shared" si="114"/>
        <v>0</v>
      </c>
      <c r="L2366" t="str">
        <f t="shared" si="115"/>
        <v>Amount Match</v>
      </c>
    </row>
    <row r="2367" spans="1:12" hidden="1" x14ac:dyDescent="0.3">
      <c r="A2367" t="s">
        <v>4720</v>
      </c>
      <c r="B2367" s="1">
        <v>46291</v>
      </c>
      <c r="C2367" t="s">
        <v>4721</v>
      </c>
      <c r="D2367" t="s">
        <v>41</v>
      </c>
      <c r="E2367" t="s">
        <v>17</v>
      </c>
      <c r="F2367">
        <v>4397</v>
      </c>
      <c r="G2367" t="s">
        <v>10</v>
      </c>
      <c r="H2367" t="str">
        <f t="shared" si="113"/>
        <v>ORD26002366</v>
      </c>
      <c r="I2367">
        <f>COUNTIFS(PG_Transactions!$AK:$AK,$H2367,PG_Transactions!$E:$E,"CAPTURE",PG_Transactions!$AQ:$AQ,1)</f>
        <v>1</v>
      </c>
      <c r="J2367">
        <f>SUMIFS(PG_Transactions!$G:$G,PG_Transactions!$AK:$AK,$H2367,PG_Transactions!$E:$E,"CAPTURE",PG_Transactions!$AQ:$AQ,1)</f>
        <v>4397</v>
      </c>
      <c r="K2367">
        <f t="shared" si="114"/>
        <v>0</v>
      </c>
      <c r="L2367" t="str">
        <f t="shared" si="115"/>
        <v>Amount Match</v>
      </c>
    </row>
    <row r="2368" spans="1:12" hidden="1" x14ac:dyDescent="0.3">
      <c r="A2368" t="s">
        <v>4722</v>
      </c>
      <c r="B2368" s="1">
        <v>46272</v>
      </c>
      <c r="C2368" t="s">
        <v>4723</v>
      </c>
      <c r="D2368" t="s">
        <v>13</v>
      </c>
      <c r="E2368" t="s">
        <v>17</v>
      </c>
      <c r="F2368">
        <v>4298</v>
      </c>
      <c r="G2368" t="s">
        <v>10</v>
      </c>
      <c r="H2368" t="str">
        <f t="shared" si="113"/>
        <v>ORD26002367</v>
      </c>
      <c r="I2368">
        <f>COUNTIFS(PG_Transactions!$AK:$AK,$H2368,PG_Transactions!$E:$E,"CAPTURE",PG_Transactions!$AQ:$AQ,1)</f>
        <v>1</v>
      </c>
      <c r="J2368">
        <f>SUMIFS(PG_Transactions!$G:$G,PG_Transactions!$AK:$AK,$H2368,PG_Transactions!$E:$E,"CAPTURE",PG_Transactions!$AQ:$AQ,1)</f>
        <v>4298</v>
      </c>
      <c r="K2368">
        <f t="shared" si="114"/>
        <v>0</v>
      </c>
      <c r="L2368" t="str">
        <f t="shared" si="115"/>
        <v>Amount Match</v>
      </c>
    </row>
    <row r="2369" spans="1:12" hidden="1" x14ac:dyDescent="0.3">
      <c r="A2369" t="s">
        <v>4724</v>
      </c>
      <c r="B2369" s="1">
        <v>46272</v>
      </c>
      <c r="C2369" t="s">
        <v>4725</v>
      </c>
      <c r="D2369" t="s">
        <v>24</v>
      </c>
      <c r="E2369" t="s">
        <v>9</v>
      </c>
      <c r="F2369">
        <v>7998</v>
      </c>
      <c r="G2369" t="s">
        <v>10</v>
      </c>
      <c r="H2369" t="str">
        <f t="shared" si="113"/>
        <v>ORD26002368</v>
      </c>
      <c r="I2369">
        <f>COUNTIFS(PG_Transactions!$AK:$AK,$H2369,PG_Transactions!$E:$E,"CAPTURE",PG_Transactions!$AQ:$AQ,1)</f>
        <v>1</v>
      </c>
      <c r="J2369">
        <f>SUMIFS(PG_Transactions!$G:$G,PG_Transactions!$AK:$AK,$H2369,PG_Transactions!$E:$E,"CAPTURE",PG_Transactions!$AQ:$AQ,1)</f>
        <v>7998</v>
      </c>
      <c r="K2369">
        <f t="shared" si="114"/>
        <v>0</v>
      </c>
      <c r="L2369" t="str">
        <f t="shared" si="115"/>
        <v>Amount Match</v>
      </c>
    </row>
    <row r="2370" spans="1:12" hidden="1" x14ac:dyDescent="0.3">
      <c r="A2370" t="s">
        <v>4726</v>
      </c>
      <c r="B2370" s="1">
        <v>46277</v>
      </c>
      <c r="C2370" t="s">
        <v>4727</v>
      </c>
      <c r="D2370" t="s">
        <v>24</v>
      </c>
      <c r="E2370" t="s">
        <v>9</v>
      </c>
      <c r="F2370">
        <v>1299</v>
      </c>
      <c r="G2370" t="s">
        <v>10</v>
      </c>
      <c r="H2370" t="str">
        <f t="shared" si="113"/>
        <v>ORD26002369</v>
      </c>
      <c r="I2370">
        <f>COUNTIFS(PG_Transactions!$AK:$AK,$H2370,PG_Transactions!$E:$E,"CAPTURE",PG_Transactions!$AQ:$AQ,1)</f>
        <v>1</v>
      </c>
      <c r="J2370">
        <f>SUMIFS(PG_Transactions!$G:$G,PG_Transactions!$AK:$AK,$H2370,PG_Transactions!$E:$E,"CAPTURE",PG_Transactions!$AQ:$AQ,1)</f>
        <v>1299</v>
      </c>
      <c r="K2370">
        <f t="shared" si="114"/>
        <v>0</v>
      </c>
      <c r="L2370" t="str">
        <f t="shared" si="115"/>
        <v>Amount Match</v>
      </c>
    </row>
    <row r="2371" spans="1:12" hidden="1" x14ac:dyDescent="0.3">
      <c r="A2371" t="s">
        <v>4728</v>
      </c>
      <c r="B2371" s="1">
        <v>46283</v>
      </c>
      <c r="C2371" t="s">
        <v>4729</v>
      </c>
      <c r="D2371" t="s">
        <v>16</v>
      </c>
      <c r="E2371" t="s">
        <v>9</v>
      </c>
      <c r="F2371">
        <v>499</v>
      </c>
      <c r="G2371" t="s">
        <v>10</v>
      </c>
      <c r="H2371" t="str">
        <f t="shared" ref="H2371:H2434" si="116">UPPER(SUBSTITUTE(TRIM(A2371),"-",""))</f>
        <v>ORD26002370</v>
      </c>
      <c r="I2371">
        <f>COUNTIFS(PG_Transactions!$AK:$AK,$H2371,PG_Transactions!$E:$E,"CAPTURE",PG_Transactions!$AQ:$AQ,1)</f>
        <v>1</v>
      </c>
      <c r="J2371">
        <f>SUMIFS(PG_Transactions!$G:$G,PG_Transactions!$AK:$AK,$H2371,PG_Transactions!$E:$E,"CAPTURE",PG_Transactions!$AQ:$AQ,1)</f>
        <v>499</v>
      </c>
      <c r="K2371">
        <f t="shared" ref="K2371:K2434" si="117">ROUND(J2371-F2371,2)</f>
        <v>0</v>
      </c>
      <c r="L2371" t="str">
        <f t="shared" ref="L2371:L2434" si="118">IF(I2371=0,"No Capture",IF(I2371&gt;1,"Multiple Capture Rows - Review",IF(ABS(K2371)&lt;0.01,"Amount Match",IF(K2371&lt;0,"Captured Less Than Order","Captured More Than Order"))))</f>
        <v>Amount Match</v>
      </c>
    </row>
    <row r="2372" spans="1:12" hidden="1" x14ac:dyDescent="0.3">
      <c r="A2372" t="s">
        <v>4730</v>
      </c>
      <c r="B2372" s="1">
        <v>46292</v>
      </c>
      <c r="C2372" t="s">
        <v>4731</v>
      </c>
      <c r="D2372" t="s">
        <v>24</v>
      </c>
      <c r="E2372" t="s">
        <v>33</v>
      </c>
      <c r="F2372">
        <v>1598</v>
      </c>
      <c r="G2372" t="s">
        <v>10</v>
      </c>
      <c r="H2372" t="str">
        <f t="shared" si="116"/>
        <v>ORD26002371</v>
      </c>
      <c r="I2372">
        <f>COUNTIFS(PG_Transactions!$AK:$AK,$H2372,PG_Transactions!$E:$E,"CAPTURE",PG_Transactions!$AQ:$AQ,1)</f>
        <v>1</v>
      </c>
      <c r="J2372">
        <f>SUMIFS(PG_Transactions!$G:$G,PG_Transactions!$AK:$AK,$H2372,PG_Transactions!$E:$E,"CAPTURE",PG_Transactions!$AQ:$AQ,1)</f>
        <v>1598</v>
      </c>
      <c r="K2372">
        <f t="shared" si="117"/>
        <v>0</v>
      </c>
      <c r="L2372" t="str">
        <f t="shared" si="118"/>
        <v>Amount Match</v>
      </c>
    </row>
    <row r="2373" spans="1:12" hidden="1" x14ac:dyDescent="0.3">
      <c r="A2373" t="s">
        <v>4732</v>
      </c>
      <c r="B2373" s="1">
        <v>46280</v>
      </c>
      <c r="C2373" t="s">
        <v>4733</v>
      </c>
      <c r="D2373" t="s">
        <v>32</v>
      </c>
      <c r="E2373" t="s">
        <v>17</v>
      </c>
      <c r="F2373">
        <v>10498</v>
      </c>
      <c r="G2373" t="s">
        <v>10</v>
      </c>
      <c r="H2373" t="str">
        <f t="shared" si="116"/>
        <v>ORD26002372</v>
      </c>
      <c r="I2373">
        <f>COUNTIFS(PG_Transactions!$AK:$AK,$H2373,PG_Transactions!$E:$E,"CAPTURE",PG_Transactions!$AQ:$AQ,1)</f>
        <v>1</v>
      </c>
      <c r="J2373">
        <f>SUMIFS(PG_Transactions!$G:$G,PG_Transactions!$AK:$AK,$H2373,PG_Transactions!$E:$E,"CAPTURE",PG_Transactions!$AQ:$AQ,1)</f>
        <v>10498</v>
      </c>
      <c r="K2373">
        <f t="shared" si="117"/>
        <v>0</v>
      </c>
      <c r="L2373" t="str">
        <f t="shared" si="118"/>
        <v>Amount Match</v>
      </c>
    </row>
    <row r="2374" spans="1:12" hidden="1" x14ac:dyDescent="0.3">
      <c r="A2374" t="s">
        <v>4734</v>
      </c>
      <c r="B2374" s="1">
        <v>46267</v>
      </c>
      <c r="C2374" t="s">
        <v>4735</v>
      </c>
      <c r="D2374" t="s">
        <v>41</v>
      </c>
      <c r="E2374" t="s">
        <v>9</v>
      </c>
      <c r="F2374">
        <v>4498</v>
      </c>
      <c r="G2374" t="s">
        <v>10</v>
      </c>
      <c r="H2374" t="str">
        <f t="shared" si="116"/>
        <v>ORD26002373</v>
      </c>
      <c r="I2374">
        <f>COUNTIFS(PG_Transactions!$AK:$AK,$H2374,PG_Transactions!$E:$E,"CAPTURE",PG_Transactions!$AQ:$AQ,1)</f>
        <v>1</v>
      </c>
      <c r="J2374">
        <f>SUMIFS(PG_Transactions!$G:$G,PG_Transactions!$AK:$AK,$H2374,PG_Transactions!$E:$E,"CAPTURE",PG_Transactions!$AQ:$AQ,1)</f>
        <v>4498</v>
      </c>
      <c r="K2374">
        <f t="shared" si="117"/>
        <v>0</v>
      </c>
      <c r="L2374" t="str">
        <f t="shared" si="118"/>
        <v>Amount Match</v>
      </c>
    </row>
    <row r="2375" spans="1:12" hidden="1" x14ac:dyDescent="0.3">
      <c r="A2375" t="s">
        <v>4736</v>
      </c>
      <c r="B2375" s="1">
        <v>46269</v>
      </c>
      <c r="C2375" t="s">
        <v>4737</v>
      </c>
      <c r="D2375" t="s">
        <v>65</v>
      </c>
      <c r="E2375" t="s">
        <v>17</v>
      </c>
      <c r="F2375">
        <v>499</v>
      </c>
      <c r="G2375" t="s">
        <v>10</v>
      </c>
      <c r="H2375" t="str">
        <f t="shared" si="116"/>
        <v>ORD26002374</v>
      </c>
      <c r="I2375">
        <f>COUNTIFS(PG_Transactions!$AK:$AK,$H2375,PG_Transactions!$E:$E,"CAPTURE",PG_Transactions!$AQ:$AQ,1)</f>
        <v>1</v>
      </c>
      <c r="J2375">
        <f>SUMIFS(PG_Transactions!$G:$G,PG_Transactions!$AK:$AK,$H2375,PG_Transactions!$E:$E,"CAPTURE",PG_Transactions!$AQ:$AQ,1)</f>
        <v>499</v>
      </c>
      <c r="K2375">
        <f t="shared" si="117"/>
        <v>0</v>
      </c>
      <c r="L2375" t="str">
        <f t="shared" si="118"/>
        <v>Amount Match</v>
      </c>
    </row>
    <row r="2376" spans="1:12" hidden="1" x14ac:dyDescent="0.3">
      <c r="A2376" t="s">
        <v>4738</v>
      </c>
      <c r="B2376" s="1">
        <v>46293</v>
      </c>
      <c r="C2376" t="s">
        <v>4739</v>
      </c>
      <c r="D2376" t="s">
        <v>8</v>
      </c>
      <c r="E2376" t="s">
        <v>9</v>
      </c>
      <c r="F2376">
        <v>799</v>
      </c>
      <c r="G2376" t="s">
        <v>10</v>
      </c>
      <c r="H2376" t="str">
        <f t="shared" si="116"/>
        <v>ORD26002375</v>
      </c>
      <c r="I2376">
        <f>COUNTIFS(PG_Transactions!$AK:$AK,$H2376,PG_Transactions!$E:$E,"CAPTURE",PG_Transactions!$AQ:$AQ,1)</f>
        <v>1</v>
      </c>
      <c r="J2376">
        <f>SUMIFS(PG_Transactions!$G:$G,PG_Transactions!$AK:$AK,$H2376,PG_Transactions!$E:$E,"CAPTURE",PG_Transactions!$AQ:$AQ,1)</f>
        <v>799</v>
      </c>
      <c r="K2376">
        <f t="shared" si="117"/>
        <v>0</v>
      </c>
      <c r="L2376" t="str">
        <f t="shared" si="118"/>
        <v>Amount Match</v>
      </c>
    </row>
    <row r="2377" spans="1:12" hidden="1" x14ac:dyDescent="0.3">
      <c r="A2377" t="s">
        <v>4740</v>
      </c>
      <c r="B2377" s="1">
        <v>46295</v>
      </c>
      <c r="C2377" t="s">
        <v>4741</v>
      </c>
      <c r="D2377" t="s">
        <v>65</v>
      </c>
      <c r="E2377" t="s">
        <v>17</v>
      </c>
      <c r="F2377">
        <v>4897</v>
      </c>
      <c r="G2377" t="s">
        <v>10</v>
      </c>
      <c r="H2377" t="str">
        <f t="shared" si="116"/>
        <v>ORD26002376</v>
      </c>
      <c r="I2377">
        <f>COUNTIFS(PG_Transactions!$AK:$AK,$H2377,PG_Transactions!$E:$E,"CAPTURE",PG_Transactions!$AQ:$AQ,1)</f>
        <v>1</v>
      </c>
      <c r="J2377">
        <f>SUMIFS(PG_Transactions!$G:$G,PG_Transactions!$AK:$AK,$H2377,PG_Transactions!$E:$E,"CAPTURE",PG_Transactions!$AQ:$AQ,1)</f>
        <v>4897</v>
      </c>
      <c r="K2377">
        <f t="shared" si="117"/>
        <v>0</v>
      </c>
      <c r="L2377" t="str">
        <f t="shared" si="118"/>
        <v>Amount Match</v>
      </c>
    </row>
    <row r="2378" spans="1:12" hidden="1" x14ac:dyDescent="0.3">
      <c r="A2378" t="s">
        <v>4742</v>
      </c>
      <c r="B2378" s="1">
        <v>46269</v>
      </c>
      <c r="C2378" t="s">
        <v>3458</v>
      </c>
      <c r="D2378" t="s">
        <v>13</v>
      </c>
      <c r="E2378" t="s">
        <v>9</v>
      </c>
      <c r="F2378">
        <v>2499</v>
      </c>
      <c r="G2378" t="s">
        <v>10</v>
      </c>
      <c r="H2378" t="str">
        <f t="shared" si="116"/>
        <v>ORD26002377</v>
      </c>
      <c r="I2378">
        <f>COUNTIFS(PG_Transactions!$AK:$AK,$H2378,PG_Transactions!$E:$E,"CAPTURE",PG_Transactions!$AQ:$AQ,1)</f>
        <v>1</v>
      </c>
      <c r="J2378">
        <f>SUMIFS(PG_Transactions!$G:$G,PG_Transactions!$AK:$AK,$H2378,PG_Transactions!$E:$E,"CAPTURE",PG_Transactions!$AQ:$AQ,1)</f>
        <v>2499</v>
      </c>
      <c r="K2378">
        <f t="shared" si="117"/>
        <v>0</v>
      </c>
      <c r="L2378" t="str">
        <f t="shared" si="118"/>
        <v>Amount Match</v>
      </c>
    </row>
    <row r="2379" spans="1:12" hidden="1" x14ac:dyDescent="0.3">
      <c r="A2379" t="s">
        <v>4743</v>
      </c>
      <c r="B2379" s="1">
        <v>46273</v>
      </c>
      <c r="C2379" t="s">
        <v>4744</v>
      </c>
      <c r="D2379" t="s">
        <v>13</v>
      </c>
      <c r="E2379" t="s">
        <v>44</v>
      </c>
      <c r="F2379" s="2">
        <v>4998</v>
      </c>
      <c r="G2379" t="s">
        <v>10</v>
      </c>
      <c r="H2379" t="str">
        <f t="shared" si="116"/>
        <v>ORD26002378</v>
      </c>
      <c r="I2379">
        <f>COUNTIFS(PG_Transactions!$AK:$AK,$H2379,PG_Transactions!$E:$E,"CAPTURE",PG_Transactions!$AQ:$AQ,1)</f>
        <v>1</v>
      </c>
      <c r="J2379">
        <f>SUMIFS(PG_Transactions!$G:$G,PG_Transactions!$AK:$AK,$H2379,PG_Transactions!$E:$E,"CAPTURE",PG_Transactions!$AQ:$AQ,1)</f>
        <v>4998</v>
      </c>
      <c r="K2379">
        <f t="shared" si="117"/>
        <v>0</v>
      </c>
      <c r="L2379" t="str">
        <f t="shared" si="118"/>
        <v>Amount Match</v>
      </c>
    </row>
    <row r="2380" spans="1:12" hidden="1" x14ac:dyDescent="0.3">
      <c r="A2380" t="s">
        <v>4745</v>
      </c>
      <c r="B2380" s="1">
        <v>46270</v>
      </c>
      <c r="C2380" t="s">
        <v>4746</v>
      </c>
      <c r="D2380" t="s">
        <v>16</v>
      </c>
      <c r="E2380" t="s">
        <v>17</v>
      </c>
      <c r="F2380">
        <v>1799</v>
      </c>
      <c r="G2380" t="s">
        <v>10</v>
      </c>
      <c r="H2380" t="str">
        <f t="shared" si="116"/>
        <v>ORD26002379</v>
      </c>
      <c r="I2380">
        <f>COUNTIFS(PG_Transactions!$AK:$AK,$H2380,PG_Transactions!$E:$E,"CAPTURE",PG_Transactions!$AQ:$AQ,1)</f>
        <v>1</v>
      </c>
      <c r="J2380">
        <f>SUMIFS(PG_Transactions!$G:$G,PG_Transactions!$AK:$AK,$H2380,PG_Transactions!$E:$E,"CAPTURE",PG_Transactions!$AQ:$AQ,1)</f>
        <v>1799</v>
      </c>
      <c r="K2380">
        <f t="shared" si="117"/>
        <v>0</v>
      </c>
      <c r="L2380" t="str">
        <f t="shared" si="118"/>
        <v>Amount Match</v>
      </c>
    </row>
    <row r="2381" spans="1:12" hidden="1" x14ac:dyDescent="0.3">
      <c r="A2381" t="s">
        <v>4747</v>
      </c>
      <c r="B2381" s="1">
        <v>46272</v>
      </c>
      <c r="C2381" t="s">
        <v>4748</v>
      </c>
      <c r="D2381" t="s">
        <v>32</v>
      </c>
      <c r="E2381" t="s">
        <v>9</v>
      </c>
      <c r="F2381">
        <v>2798</v>
      </c>
      <c r="G2381" t="s">
        <v>70</v>
      </c>
      <c r="H2381" t="str">
        <f t="shared" si="116"/>
        <v>ORD26002380</v>
      </c>
      <c r="I2381">
        <f>COUNTIFS(PG_Transactions!$AK:$AK,$H2381,PG_Transactions!$E:$E,"CAPTURE",PG_Transactions!$AQ:$AQ,1)</f>
        <v>0</v>
      </c>
      <c r="J2381">
        <f>SUMIFS(PG_Transactions!$G:$G,PG_Transactions!$AK:$AK,$H2381,PG_Transactions!$E:$E,"CAPTURE",PG_Transactions!$AQ:$AQ,1)</f>
        <v>0</v>
      </c>
      <c r="K2381">
        <f t="shared" si="117"/>
        <v>-2798</v>
      </c>
      <c r="L2381" t="str">
        <f t="shared" si="118"/>
        <v>No Capture</v>
      </c>
    </row>
    <row r="2382" spans="1:12" hidden="1" x14ac:dyDescent="0.3">
      <c r="A2382" t="s">
        <v>4749</v>
      </c>
      <c r="B2382" s="1">
        <v>46291</v>
      </c>
      <c r="C2382" t="s">
        <v>4750</v>
      </c>
      <c r="D2382" t="s">
        <v>24</v>
      </c>
      <c r="E2382" t="s">
        <v>9</v>
      </c>
      <c r="F2382">
        <v>698</v>
      </c>
      <c r="G2382" t="s">
        <v>10</v>
      </c>
      <c r="H2382" t="str">
        <f t="shared" si="116"/>
        <v>ORD26002381</v>
      </c>
      <c r="I2382">
        <f>COUNTIFS(PG_Transactions!$AK:$AK,$H2382,PG_Transactions!$E:$E,"CAPTURE",PG_Transactions!$AQ:$AQ,1)</f>
        <v>1</v>
      </c>
      <c r="J2382">
        <f>SUMIFS(PG_Transactions!$G:$G,PG_Transactions!$AK:$AK,$H2382,PG_Transactions!$E:$E,"CAPTURE",PG_Transactions!$AQ:$AQ,1)</f>
        <v>698</v>
      </c>
      <c r="K2382">
        <f t="shared" si="117"/>
        <v>0</v>
      </c>
      <c r="L2382" t="str">
        <f t="shared" si="118"/>
        <v>Amount Match</v>
      </c>
    </row>
    <row r="2383" spans="1:12" hidden="1" x14ac:dyDescent="0.3">
      <c r="A2383" t="s">
        <v>4751</v>
      </c>
      <c r="B2383" s="1">
        <v>46285</v>
      </c>
      <c r="C2383" t="s">
        <v>4752</v>
      </c>
      <c r="D2383" t="s">
        <v>13</v>
      </c>
      <c r="E2383" t="s">
        <v>9</v>
      </c>
      <c r="F2383">
        <v>499</v>
      </c>
      <c r="G2383" t="s">
        <v>105</v>
      </c>
      <c r="H2383" t="str">
        <f t="shared" si="116"/>
        <v>ORD26002382</v>
      </c>
      <c r="I2383">
        <f>COUNTIFS(PG_Transactions!$AK:$AK,$H2383,PG_Transactions!$E:$E,"CAPTURE",PG_Transactions!$AQ:$AQ,1)</f>
        <v>0</v>
      </c>
      <c r="J2383">
        <f>SUMIFS(PG_Transactions!$G:$G,PG_Transactions!$AK:$AK,$H2383,PG_Transactions!$E:$E,"CAPTURE",PG_Transactions!$AQ:$AQ,1)</f>
        <v>0</v>
      </c>
      <c r="K2383">
        <f t="shared" si="117"/>
        <v>-499</v>
      </c>
      <c r="L2383" t="str">
        <f t="shared" si="118"/>
        <v>No Capture</v>
      </c>
    </row>
    <row r="2384" spans="1:12" hidden="1" x14ac:dyDescent="0.3">
      <c r="A2384" t="s">
        <v>4753</v>
      </c>
      <c r="B2384" s="1">
        <v>46287</v>
      </c>
      <c r="C2384" t="s">
        <v>4754</v>
      </c>
      <c r="D2384" t="s">
        <v>24</v>
      </c>
      <c r="E2384" t="s">
        <v>17</v>
      </c>
      <c r="F2384">
        <v>1299</v>
      </c>
      <c r="G2384" t="s">
        <v>10</v>
      </c>
      <c r="H2384" t="str">
        <f t="shared" si="116"/>
        <v>ORD26002383</v>
      </c>
      <c r="I2384">
        <f>COUNTIFS(PG_Transactions!$AK:$AK,$H2384,PG_Transactions!$E:$E,"CAPTURE",PG_Transactions!$AQ:$AQ,1)</f>
        <v>1</v>
      </c>
      <c r="J2384">
        <f>SUMIFS(PG_Transactions!$G:$G,PG_Transactions!$AK:$AK,$H2384,PG_Transactions!$E:$E,"CAPTURE",PG_Transactions!$AQ:$AQ,1)</f>
        <v>1299</v>
      </c>
      <c r="K2384">
        <f t="shared" si="117"/>
        <v>0</v>
      </c>
      <c r="L2384" t="str">
        <f t="shared" si="118"/>
        <v>Amount Match</v>
      </c>
    </row>
    <row r="2385" spans="1:12" hidden="1" x14ac:dyDescent="0.3">
      <c r="A2385" t="s">
        <v>4755</v>
      </c>
      <c r="B2385" s="1">
        <v>46272</v>
      </c>
      <c r="C2385" t="s">
        <v>4756</v>
      </c>
      <c r="D2385" t="s">
        <v>24</v>
      </c>
      <c r="E2385" t="s">
        <v>9</v>
      </c>
      <c r="F2385">
        <v>349</v>
      </c>
      <c r="G2385" t="s">
        <v>10</v>
      </c>
      <c r="H2385" t="str">
        <f t="shared" si="116"/>
        <v>ORD26002384</v>
      </c>
      <c r="I2385">
        <f>COUNTIFS(PG_Transactions!$AK:$AK,$H2385,PG_Transactions!$E:$E,"CAPTURE",PG_Transactions!$AQ:$AQ,1)</f>
        <v>1</v>
      </c>
      <c r="J2385">
        <f>SUMIFS(PG_Transactions!$G:$G,PG_Transactions!$AK:$AK,$H2385,PG_Transactions!$E:$E,"CAPTURE",PG_Transactions!$AQ:$AQ,1)</f>
        <v>349</v>
      </c>
      <c r="K2385">
        <f t="shared" si="117"/>
        <v>0</v>
      </c>
      <c r="L2385" t="str">
        <f t="shared" si="118"/>
        <v>Amount Match</v>
      </c>
    </row>
    <row r="2386" spans="1:12" hidden="1" x14ac:dyDescent="0.3">
      <c r="A2386" t="s">
        <v>4757</v>
      </c>
      <c r="B2386" s="1">
        <v>46270</v>
      </c>
      <c r="C2386" t="s">
        <v>4758</v>
      </c>
      <c r="D2386" t="s">
        <v>13</v>
      </c>
      <c r="E2386" t="s">
        <v>9</v>
      </c>
      <c r="F2386">
        <v>11797</v>
      </c>
      <c r="G2386" t="s">
        <v>10</v>
      </c>
      <c r="H2386" t="str">
        <f t="shared" si="116"/>
        <v>ORD26002385</v>
      </c>
      <c r="I2386">
        <f>COUNTIFS(PG_Transactions!$AK:$AK,$H2386,PG_Transactions!$E:$E,"CAPTURE",PG_Transactions!$AQ:$AQ,1)</f>
        <v>1</v>
      </c>
      <c r="J2386">
        <f>SUMIFS(PG_Transactions!$G:$G,PG_Transactions!$AK:$AK,$H2386,PG_Transactions!$E:$E,"CAPTURE",PG_Transactions!$AQ:$AQ,1)</f>
        <v>11797</v>
      </c>
      <c r="K2386">
        <f t="shared" si="117"/>
        <v>0</v>
      </c>
      <c r="L2386" t="str">
        <f t="shared" si="118"/>
        <v>Amount Match</v>
      </c>
    </row>
    <row r="2387" spans="1:12" hidden="1" x14ac:dyDescent="0.3">
      <c r="A2387" t="s">
        <v>4759</v>
      </c>
      <c r="B2387" s="1">
        <v>46294</v>
      </c>
      <c r="C2387" t="s">
        <v>4760</v>
      </c>
      <c r="D2387" t="s">
        <v>24</v>
      </c>
      <c r="E2387" t="s">
        <v>9</v>
      </c>
      <c r="F2387">
        <v>7797</v>
      </c>
      <c r="G2387" t="s">
        <v>10</v>
      </c>
      <c r="H2387" t="str">
        <f t="shared" si="116"/>
        <v>ORD26002386</v>
      </c>
      <c r="I2387">
        <f>COUNTIFS(PG_Transactions!$AK:$AK,$H2387,PG_Transactions!$E:$E,"CAPTURE",PG_Transactions!$AQ:$AQ,1)</f>
        <v>1</v>
      </c>
      <c r="J2387">
        <f>SUMIFS(PG_Transactions!$G:$G,PG_Transactions!$AK:$AK,$H2387,PG_Transactions!$E:$E,"CAPTURE",PG_Transactions!$AQ:$AQ,1)</f>
        <v>7797</v>
      </c>
      <c r="K2387">
        <f t="shared" si="117"/>
        <v>0</v>
      </c>
      <c r="L2387" t="str">
        <f t="shared" si="118"/>
        <v>Amount Match</v>
      </c>
    </row>
    <row r="2388" spans="1:12" hidden="1" x14ac:dyDescent="0.3">
      <c r="A2388" t="s">
        <v>4761</v>
      </c>
      <c r="B2388" s="1">
        <v>46282</v>
      </c>
      <c r="C2388" t="s">
        <v>4762</v>
      </c>
      <c r="D2388" t="s">
        <v>8</v>
      </c>
      <c r="E2388" t="s">
        <v>9</v>
      </c>
      <c r="F2388">
        <v>9298</v>
      </c>
      <c r="G2388" t="s">
        <v>10</v>
      </c>
      <c r="H2388" t="str">
        <f t="shared" si="116"/>
        <v>ORD26002387</v>
      </c>
      <c r="I2388">
        <f>COUNTIFS(PG_Transactions!$AK:$AK,$H2388,PG_Transactions!$E:$E,"CAPTURE",PG_Transactions!$AQ:$AQ,1)</f>
        <v>1</v>
      </c>
      <c r="J2388">
        <f>SUMIFS(PG_Transactions!$G:$G,PG_Transactions!$AK:$AK,$H2388,PG_Transactions!$E:$E,"CAPTURE",PG_Transactions!$AQ:$AQ,1)</f>
        <v>9298</v>
      </c>
      <c r="K2388">
        <f t="shared" si="117"/>
        <v>0</v>
      </c>
      <c r="L2388" t="str">
        <f t="shared" si="118"/>
        <v>Amount Match</v>
      </c>
    </row>
    <row r="2389" spans="1:12" x14ac:dyDescent="0.3">
      <c r="A2389" t="s">
        <v>4763</v>
      </c>
      <c r="B2389" s="1">
        <v>46285</v>
      </c>
      <c r="C2389" t="s">
        <v>4764</v>
      </c>
      <c r="D2389" t="s">
        <v>41</v>
      </c>
      <c r="E2389" t="s">
        <v>9</v>
      </c>
      <c r="F2389">
        <v>4797</v>
      </c>
      <c r="G2389" t="s">
        <v>10</v>
      </c>
      <c r="H2389" t="str">
        <f t="shared" si="116"/>
        <v>ORD26002388</v>
      </c>
      <c r="I2389">
        <f>COUNTIFS(PG_Transactions!$AK:$AK,$H2389,PG_Transactions!$E:$E,"CAPTURE",PG_Transactions!$AQ:$AQ,1)</f>
        <v>2</v>
      </c>
      <c r="J2389">
        <f>SUMIFS(PG_Transactions!$G:$G,PG_Transactions!$AK:$AK,$H2389,PG_Transactions!$E:$E,"CAPTURE",PG_Transactions!$AQ:$AQ,1)</f>
        <v>9594</v>
      </c>
      <c r="K2389">
        <f t="shared" si="117"/>
        <v>4797</v>
      </c>
      <c r="L2389" t="str">
        <f t="shared" si="118"/>
        <v>Multiple Capture Rows - Review</v>
      </c>
    </row>
    <row r="2390" spans="1:12" hidden="1" x14ac:dyDescent="0.3">
      <c r="A2390" t="s">
        <v>4765</v>
      </c>
      <c r="B2390" s="1">
        <v>46278</v>
      </c>
      <c r="C2390" t="s">
        <v>4766</v>
      </c>
      <c r="D2390" t="s">
        <v>27</v>
      </c>
      <c r="E2390" t="s">
        <v>44</v>
      </c>
      <c r="F2390">
        <v>599</v>
      </c>
      <c r="G2390" t="s">
        <v>10</v>
      </c>
      <c r="H2390" t="str">
        <f t="shared" si="116"/>
        <v>ORD26002389</v>
      </c>
      <c r="I2390">
        <f>COUNTIFS(PG_Transactions!$AK:$AK,$H2390,PG_Transactions!$E:$E,"CAPTURE",PG_Transactions!$AQ:$AQ,1)</f>
        <v>1</v>
      </c>
      <c r="J2390">
        <f>SUMIFS(PG_Transactions!$G:$G,PG_Transactions!$AK:$AK,$H2390,PG_Transactions!$E:$E,"CAPTURE",PG_Transactions!$AQ:$AQ,1)</f>
        <v>599</v>
      </c>
      <c r="K2390">
        <f t="shared" si="117"/>
        <v>0</v>
      </c>
      <c r="L2390" t="str">
        <f t="shared" si="118"/>
        <v>Amount Match</v>
      </c>
    </row>
    <row r="2391" spans="1:12" hidden="1" x14ac:dyDescent="0.3">
      <c r="A2391" t="s">
        <v>4767</v>
      </c>
      <c r="B2391" s="1">
        <v>46294</v>
      </c>
      <c r="C2391" t="s">
        <v>4768</v>
      </c>
      <c r="E2391" t="s">
        <v>9</v>
      </c>
      <c r="F2391">
        <v>3298</v>
      </c>
      <c r="G2391" t="s">
        <v>70</v>
      </c>
      <c r="H2391" t="str">
        <f t="shared" si="116"/>
        <v>ORD26002390</v>
      </c>
      <c r="I2391">
        <f>COUNTIFS(PG_Transactions!$AK:$AK,$H2391,PG_Transactions!$E:$E,"CAPTURE",PG_Transactions!$AQ:$AQ,1)</f>
        <v>0</v>
      </c>
      <c r="J2391">
        <f>SUMIFS(PG_Transactions!$G:$G,PG_Transactions!$AK:$AK,$H2391,PG_Transactions!$E:$E,"CAPTURE",PG_Transactions!$AQ:$AQ,1)</f>
        <v>0</v>
      </c>
      <c r="K2391">
        <f t="shared" si="117"/>
        <v>-3298</v>
      </c>
      <c r="L2391" t="str">
        <f t="shared" si="118"/>
        <v>No Capture</v>
      </c>
    </row>
    <row r="2392" spans="1:12" hidden="1" x14ac:dyDescent="0.3">
      <c r="A2392" t="s">
        <v>4769</v>
      </c>
      <c r="B2392" s="1">
        <v>46288</v>
      </c>
      <c r="C2392" t="s">
        <v>4770</v>
      </c>
      <c r="D2392" t="s">
        <v>24</v>
      </c>
      <c r="E2392" t="s">
        <v>9</v>
      </c>
      <c r="F2392">
        <v>1299</v>
      </c>
      <c r="G2392" t="s">
        <v>10</v>
      </c>
      <c r="H2392" t="str">
        <f t="shared" si="116"/>
        <v>ORD26002391</v>
      </c>
      <c r="I2392">
        <f>COUNTIFS(PG_Transactions!$AK:$AK,$H2392,PG_Transactions!$E:$E,"CAPTURE",PG_Transactions!$AQ:$AQ,1)</f>
        <v>1</v>
      </c>
      <c r="J2392">
        <f>SUMIFS(PG_Transactions!$G:$G,PG_Transactions!$AK:$AK,$H2392,PG_Transactions!$E:$E,"CAPTURE",PG_Transactions!$AQ:$AQ,1)</f>
        <v>1299</v>
      </c>
      <c r="K2392">
        <f t="shared" si="117"/>
        <v>0</v>
      </c>
      <c r="L2392" t="str">
        <f t="shared" si="118"/>
        <v>Amount Match</v>
      </c>
    </row>
    <row r="2393" spans="1:12" hidden="1" x14ac:dyDescent="0.3">
      <c r="A2393" t="s">
        <v>4771</v>
      </c>
      <c r="B2393" s="1">
        <v>46279</v>
      </c>
      <c r="C2393" t="s">
        <v>4772</v>
      </c>
      <c r="D2393" t="s">
        <v>41</v>
      </c>
      <c r="E2393" t="s">
        <v>9</v>
      </c>
      <c r="F2393">
        <v>3147</v>
      </c>
      <c r="G2393" t="s">
        <v>10</v>
      </c>
      <c r="H2393" t="str">
        <f t="shared" si="116"/>
        <v>ORD26002392</v>
      </c>
      <c r="I2393">
        <f>COUNTIFS(PG_Transactions!$AK:$AK,$H2393,PG_Transactions!$E:$E,"CAPTURE",PG_Transactions!$AQ:$AQ,1)</f>
        <v>1</v>
      </c>
      <c r="J2393">
        <f>SUMIFS(PG_Transactions!$G:$G,PG_Transactions!$AK:$AK,$H2393,PG_Transactions!$E:$E,"CAPTURE",PG_Transactions!$AQ:$AQ,1)</f>
        <v>3147</v>
      </c>
      <c r="K2393">
        <f t="shared" si="117"/>
        <v>0</v>
      </c>
      <c r="L2393" t="str">
        <f t="shared" si="118"/>
        <v>Amount Match</v>
      </c>
    </row>
    <row r="2394" spans="1:12" hidden="1" x14ac:dyDescent="0.3">
      <c r="A2394" t="s">
        <v>4773</v>
      </c>
      <c r="B2394" s="1">
        <v>46295</v>
      </c>
      <c r="C2394" t="s">
        <v>4774</v>
      </c>
      <c r="D2394" t="s">
        <v>38</v>
      </c>
      <c r="E2394" t="s">
        <v>9</v>
      </c>
      <c r="F2394">
        <v>1499</v>
      </c>
      <c r="G2394" t="s">
        <v>10</v>
      </c>
      <c r="H2394" t="str">
        <f t="shared" si="116"/>
        <v>ORD26002393</v>
      </c>
      <c r="I2394">
        <f>COUNTIFS(PG_Transactions!$AK:$AK,$H2394,PG_Transactions!$E:$E,"CAPTURE",PG_Transactions!$AQ:$AQ,1)</f>
        <v>1</v>
      </c>
      <c r="J2394">
        <f>SUMIFS(PG_Transactions!$G:$G,PG_Transactions!$AK:$AK,$H2394,PG_Transactions!$E:$E,"CAPTURE",PG_Transactions!$AQ:$AQ,1)</f>
        <v>1499</v>
      </c>
      <c r="K2394">
        <f t="shared" si="117"/>
        <v>0</v>
      </c>
      <c r="L2394" t="str">
        <f t="shared" si="118"/>
        <v>Amount Match</v>
      </c>
    </row>
    <row r="2395" spans="1:12" hidden="1" x14ac:dyDescent="0.3">
      <c r="A2395" t="s">
        <v>4775</v>
      </c>
      <c r="B2395" s="1">
        <v>46285</v>
      </c>
      <c r="C2395" t="s">
        <v>4776</v>
      </c>
      <c r="D2395" t="s">
        <v>65</v>
      </c>
      <c r="E2395" t="s">
        <v>44</v>
      </c>
      <c r="F2395">
        <v>5598</v>
      </c>
      <c r="G2395" t="s">
        <v>10</v>
      </c>
      <c r="H2395" t="str">
        <f t="shared" si="116"/>
        <v>ORD26002394</v>
      </c>
      <c r="I2395">
        <f>COUNTIFS(PG_Transactions!$AK:$AK,$H2395,PG_Transactions!$E:$E,"CAPTURE",PG_Transactions!$AQ:$AQ,1)</f>
        <v>1</v>
      </c>
      <c r="J2395">
        <f>SUMIFS(PG_Transactions!$G:$G,PG_Transactions!$AK:$AK,$H2395,PG_Transactions!$E:$E,"CAPTURE",PG_Transactions!$AQ:$AQ,1)</f>
        <v>5598</v>
      </c>
      <c r="K2395">
        <f t="shared" si="117"/>
        <v>0</v>
      </c>
      <c r="L2395" t="str">
        <f t="shared" si="118"/>
        <v>Amount Match</v>
      </c>
    </row>
    <row r="2396" spans="1:12" hidden="1" x14ac:dyDescent="0.3">
      <c r="A2396" t="s">
        <v>4777</v>
      </c>
      <c r="B2396" s="1">
        <v>46290</v>
      </c>
      <c r="C2396" t="s">
        <v>4778</v>
      </c>
      <c r="D2396" t="s">
        <v>38</v>
      </c>
      <c r="E2396" t="s">
        <v>9</v>
      </c>
      <c r="F2396">
        <v>349</v>
      </c>
      <c r="G2396" t="s">
        <v>10</v>
      </c>
      <c r="H2396" t="str">
        <f t="shared" si="116"/>
        <v>ORD26002395</v>
      </c>
      <c r="I2396">
        <f>COUNTIFS(PG_Transactions!$AK:$AK,$H2396,PG_Transactions!$E:$E,"CAPTURE",PG_Transactions!$AQ:$AQ,1)</f>
        <v>1</v>
      </c>
      <c r="J2396">
        <f>SUMIFS(PG_Transactions!$G:$G,PG_Transactions!$AK:$AK,$H2396,PG_Transactions!$E:$E,"CAPTURE",PG_Transactions!$AQ:$AQ,1)</f>
        <v>349</v>
      </c>
      <c r="K2396">
        <f t="shared" si="117"/>
        <v>0</v>
      </c>
      <c r="L2396" t="str">
        <f t="shared" si="118"/>
        <v>Amount Match</v>
      </c>
    </row>
    <row r="2397" spans="1:12" hidden="1" x14ac:dyDescent="0.3">
      <c r="A2397" t="s">
        <v>4779</v>
      </c>
      <c r="B2397" s="1">
        <v>46267</v>
      </c>
      <c r="C2397" t="s">
        <v>4780</v>
      </c>
      <c r="D2397" t="s">
        <v>32</v>
      </c>
      <c r="E2397" t="s">
        <v>9</v>
      </c>
      <c r="F2397">
        <v>349</v>
      </c>
      <c r="G2397" t="s">
        <v>10</v>
      </c>
      <c r="H2397" t="str">
        <f t="shared" si="116"/>
        <v>ORD26002396</v>
      </c>
      <c r="I2397">
        <f>COUNTIFS(PG_Transactions!$AK:$AK,$H2397,PG_Transactions!$E:$E,"CAPTURE",PG_Transactions!$AQ:$AQ,1)</f>
        <v>1</v>
      </c>
      <c r="J2397">
        <f>SUMIFS(PG_Transactions!$G:$G,PG_Transactions!$AK:$AK,$H2397,PG_Transactions!$E:$E,"CAPTURE",PG_Transactions!$AQ:$AQ,1)</f>
        <v>349</v>
      </c>
      <c r="K2397">
        <f t="shared" si="117"/>
        <v>0</v>
      </c>
      <c r="L2397" t="str">
        <f t="shared" si="118"/>
        <v>Amount Match</v>
      </c>
    </row>
    <row r="2398" spans="1:12" hidden="1" x14ac:dyDescent="0.3">
      <c r="A2398" t="s">
        <v>4781</v>
      </c>
      <c r="B2398" s="1">
        <v>46270</v>
      </c>
      <c r="C2398" t="s">
        <v>4782</v>
      </c>
      <c r="D2398" t="s">
        <v>51</v>
      </c>
      <c r="E2398" t="s">
        <v>9</v>
      </c>
      <c r="F2398">
        <v>8798</v>
      </c>
      <c r="G2398" t="s">
        <v>105</v>
      </c>
      <c r="H2398" t="str">
        <f t="shared" si="116"/>
        <v>ORD26002397</v>
      </c>
      <c r="I2398">
        <f>COUNTIFS(PG_Transactions!$AK:$AK,$H2398,PG_Transactions!$E:$E,"CAPTURE",PG_Transactions!$AQ:$AQ,1)</f>
        <v>0</v>
      </c>
      <c r="J2398">
        <f>SUMIFS(PG_Transactions!$G:$G,PG_Transactions!$AK:$AK,$H2398,PG_Transactions!$E:$E,"CAPTURE",PG_Transactions!$AQ:$AQ,1)</f>
        <v>0</v>
      </c>
      <c r="K2398">
        <f t="shared" si="117"/>
        <v>-8798</v>
      </c>
      <c r="L2398" t="str">
        <f t="shared" si="118"/>
        <v>No Capture</v>
      </c>
    </row>
    <row r="2399" spans="1:12" hidden="1" x14ac:dyDescent="0.3">
      <c r="A2399" t="s">
        <v>4783</v>
      </c>
      <c r="B2399" s="1">
        <v>46282</v>
      </c>
      <c r="C2399" t="s">
        <v>4784</v>
      </c>
      <c r="D2399" t="s">
        <v>51</v>
      </c>
      <c r="E2399" t="s">
        <v>17</v>
      </c>
      <c r="F2399">
        <v>599</v>
      </c>
      <c r="G2399" t="s">
        <v>10</v>
      </c>
      <c r="H2399" t="str">
        <f t="shared" si="116"/>
        <v>ORD26002398</v>
      </c>
      <c r="I2399">
        <f>COUNTIFS(PG_Transactions!$AK:$AK,$H2399,PG_Transactions!$E:$E,"CAPTURE",PG_Transactions!$AQ:$AQ,1)</f>
        <v>1</v>
      </c>
      <c r="J2399">
        <f>SUMIFS(PG_Transactions!$G:$G,PG_Transactions!$AK:$AK,$H2399,PG_Transactions!$E:$E,"CAPTURE",PG_Transactions!$AQ:$AQ,1)</f>
        <v>599</v>
      </c>
      <c r="K2399">
        <f t="shared" si="117"/>
        <v>0</v>
      </c>
      <c r="L2399" t="str">
        <f t="shared" si="118"/>
        <v>Amount Match</v>
      </c>
    </row>
    <row r="2400" spans="1:12" hidden="1" x14ac:dyDescent="0.3">
      <c r="A2400" t="s">
        <v>4785</v>
      </c>
      <c r="B2400" s="1">
        <v>46275</v>
      </c>
      <c r="C2400" t="s">
        <v>4786</v>
      </c>
      <c r="D2400" t="s">
        <v>27</v>
      </c>
      <c r="E2400" t="s">
        <v>9</v>
      </c>
      <c r="F2400">
        <v>2798</v>
      </c>
      <c r="G2400" t="s">
        <v>105</v>
      </c>
      <c r="H2400" t="str">
        <f t="shared" si="116"/>
        <v>ORD26002399</v>
      </c>
      <c r="I2400">
        <f>COUNTIFS(PG_Transactions!$AK:$AK,$H2400,PG_Transactions!$E:$E,"CAPTURE",PG_Transactions!$AQ:$AQ,1)</f>
        <v>0</v>
      </c>
      <c r="J2400">
        <f>SUMIFS(PG_Transactions!$G:$G,PG_Transactions!$AK:$AK,$H2400,PG_Transactions!$E:$E,"CAPTURE",PG_Transactions!$AQ:$AQ,1)</f>
        <v>0</v>
      </c>
      <c r="K2400">
        <f t="shared" si="117"/>
        <v>-2798</v>
      </c>
      <c r="L2400" t="str">
        <f t="shared" si="118"/>
        <v>No Capture</v>
      </c>
    </row>
    <row r="2401" spans="1:12" hidden="1" x14ac:dyDescent="0.3">
      <c r="A2401" t="s">
        <v>4787</v>
      </c>
      <c r="B2401" s="1">
        <v>46288</v>
      </c>
      <c r="C2401" t="s">
        <v>4788</v>
      </c>
      <c r="D2401" t="s">
        <v>38</v>
      </c>
      <c r="E2401" t="s">
        <v>9</v>
      </c>
      <c r="F2401">
        <v>349</v>
      </c>
      <c r="G2401" t="s">
        <v>10</v>
      </c>
      <c r="H2401" t="str">
        <f t="shared" si="116"/>
        <v>ORD26002400</v>
      </c>
      <c r="I2401">
        <f>COUNTIFS(PG_Transactions!$AK:$AK,$H2401,PG_Transactions!$E:$E,"CAPTURE",PG_Transactions!$AQ:$AQ,1)</f>
        <v>1</v>
      </c>
      <c r="J2401">
        <f>SUMIFS(PG_Transactions!$G:$G,PG_Transactions!$AK:$AK,$H2401,PG_Transactions!$E:$E,"CAPTURE",PG_Transactions!$AQ:$AQ,1)</f>
        <v>349</v>
      </c>
      <c r="K2401">
        <f t="shared" si="117"/>
        <v>0</v>
      </c>
      <c r="L2401" t="str">
        <f t="shared" si="118"/>
        <v>Amount Match</v>
      </c>
    </row>
    <row r="2402" spans="1:12" hidden="1" x14ac:dyDescent="0.3">
      <c r="A2402" t="s">
        <v>4789</v>
      </c>
      <c r="B2402" s="1">
        <v>46269</v>
      </c>
      <c r="C2402" t="s">
        <v>4790</v>
      </c>
      <c r="D2402" t="s">
        <v>51</v>
      </c>
      <c r="E2402" t="s">
        <v>9</v>
      </c>
      <c r="F2402">
        <v>6798</v>
      </c>
      <c r="G2402" t="s">
        <v>10</v>
      </c>
      <c r="H2402" t="str">
        <f t="shared" si="116"/>
        <v>ORD26002401</v>
      </c>
      <c r="I2402">
        <f>COUNTIFS(PG_Transactions!$AK:$AK,$H2402,PG_Transactions!$E:$E,"CAPTURE",PG_Transactions!$AQ:$AQ,1)</f>
        <v>1</v>
      </c>
      <c r="J2402">
        <f>SUMIFS(PG_Transactions!$G:$G,PG_Transactions!$AK:$AK,$H2402,PG_Transactions!$E:$E,"CAPTURE",PG_Transactions!$AQ:$AQ,1)</f>
        <v>6798</v>
      </c>
      <c r="K2402">
        <f t="shared" si="117"/>
        <v>0</v>
      </c>
      <c r="L2402" t="str">
        <f t="shared" si="118"/>
        <v>Amount Match</v>
      </c>
    </row>
    <row r="2403" spans="1:12" hidden="1" x14ac:dyDescent="0.3">
      <c r="A2403" t="s">
        <v>4791</v>
      </c>
      <c r="B2403" s="1">
        <v>46273</v>
      </c>
      <c r="C2403" t="s">
        <v>4792</v>
      </c>
      <c r="D2403" t="s">
        <v>65</v>
      </c>
      <c r="E2403" t="s">
        <v>17</v>
      </c>
      <c r="F2403">
        <v>999</v>
      </c>
      <c r="G2403" t="s">
        <v>10</v>
      </c>
      <c r="H2403" t="str">
        <f t="shared" si="116"/>
        <v>ORD26002402</v>
      </c>
      <c r="I2403">
        <f>COUNTIFS(PG_Transactions!$AK:$AK,$H2403,PG_Transactions!$E:$E,"CAPTURE",PG_Transactions!$AQ:$AQ,1)</f>
        <v>1</v>
      </c>
      <c r="J2403">
        <f>SUMIFS(PG_Transactions!$G:$G,PG_Transactions!$AK:$AK,$H2403,PG_Transactions!$E:$E,"CAPTURE",PG_Transactions!$AQ:$AQ,1)</f>
        <v>999</v>
      </c>
      <c r="K2403">
        <f t="shared" si="117"/>
        <v>0</v>
      </c>
      <c r="L2403" t="str">
        <f t="shared" si="118"/>
        <v>Amount Match</v>
      </c>
    </row>
    <row r="2404" spans="1:12" hidden="1" x14ac:dyDescent="0.3">
      <c r="A2404" t="s">
        <v>4793</v>
      </c>
      <c r="B2404" s="1">
        <v>46282</v>
      </c>
      <c r="C2404" t="s">
        <v>4794</v>
      </c>
      <c r="D2404" t="s">
        <v>51</v>
      </c>
      <c r="E2404" t="s">
        <v>9</v>
      </c>
      <c r="F2404">
        <v>1598</v>
      </c>
      <c r="G2404" t="s">
        <v>10</v>
      </c>
      <c r="H2404" t="str">
        <f t="shared" si="116"/>
        <v>ORD26002403</v>
      </c>
      <c r="I2404">
        <f>COUNTIFS(PG_Transactions!$AK:$AK,$H2404,PG_Transactions!$E:$E,"CAPTURE",PG_Transactions!$AQ:$AQ,1)</f>
        <v>1</v>
      </c>
      <c r="J2404">
        <f>SUMIFS(PG_Transactions!$G:$G,PG_Transactions!$AK:$AK,$H2404,PG_Transactions!$E:$E,"CAPTURE",PG_Transactions!$AQ:$AQ,1)</f>
        <v>1598</v>
      </c>
      <c r="K2404">
        <f t="shared" si="117"/>
        <v>0</v>
      </c>
      <c r="L2404" t="str">
        <f t="shared" si="118"/>
        <v>Amount Match</v>
      </c>
    </row>
    <row r="2405" spans="1:12" hidden="1" x14ac:dyDescent="0.3">
      <c r="A2405" t="s">
        <v>4795</v>
      </c>
      <c r="B2405" s="1">
        <v>46273</v>
      </c>
      <c r="C2405" t="s">
        <v>4796</v>
      </c>
      <c r="D2405" t="s">
        <v>24</v>
      </c>
      <c r="E2405" t="s">
        <v>9</v>
      </c>
      <c r="F2405">
        <v>8998</v>
      </c>
      <c r="G2405" t="s">
        <v>10</v>
      </c>
      <c r="H2405" t="str">
        <f t="shared" si="116"/>
        <v>ORD26002404</v>
      </c>
      <c r="I2405">
        <f>COUNTIFS(PG_Transactions!$AK:$AK,$H2405,PG_Transactions!$E:$E,"CAPTURE",PG_Transactions!$AQ:$AQ,1)</f>
        <v>1</v>
      </c>
      <c r="J2405">
        <f>SUMIFS(PG_Transactions!$G:$G,PG_Transactions!$AK:$AK,$H2405,PG_Transactions!$E:$E,"CAPTURE",PG_Transactions!$AQ:$AQ,1)</f>
        <v>8998</v>
      </c>
      <c r="K2405">
        <f t="shared" si="117"/>
        <v>0</v>
      </c>
      <c r="L2405" t="str">
        <f t="shared" si="118"/>
        <v>Amount Match</v>
      </c>
    </row>
    <row r="2406" spans="1:12" hidden="1" x14ac:dyDescent="0.3">
      <c r="A2406" t="s">
        <v>4797</v>
      </c>
      <c r="B2406" s="1">
        <v>46271</v>
      </c>
      <c r="C2406" t="s">
        <v>4798</v>
      </c>
      <c r="D2406" t="s">
        <v>8</v>
      </c>
      <c r="E2406" t="s">
        <v>17</v>
      </c>
      <c r="F2406">
        <v>4447</v>
      </c>
      <c r="G2406" t="s">
        <v>10</v>
      </c>
      <c r="H2406" t="str">
        <f t="shared" si="116"/>
        <v>ORD26002405</v>
      </c>
      <c r="I2406">
        <f>COUNTIFS(PG_Transactions!$AK:$AK,$H2406,PG_Transactions!$E:$E,"CAPTURE",PG_Transactions!$AQ:$AQ,1)</f>
        <v>1</v>
      </c>
      <c r="J2406">
        <f>SUMIFS(PG_Transactions!$G:$G,PG_Transactions!$AK:$AK,$H2406,PG_Transactions!$E:$E,"CAPTURE",PG_Transactions!$AQ:$AQ,1)</f>
        <v>3947</v>
      </c>
      <c r="K2406">
        <f t="shared" si="117"/>
        <v>-500</v>
      </c>
      <c r="L2406" t="str">
        <f t="shared" si="118"/>
        <v>Captured Less Than Order</v>
      </c>
    </row>
    <row r="2407" spans="1:12" hidden="1" x14ac:dyDescent="0.3">
      <c r="A2407" t="s">
        <v>4799</v>
      </c>
      <c r="B2407" s="1">
        <v>46278</v>
      </c>
      <c r="C2407" t="s">
        <v>4800</v>
      </c>
      <c r="D2407" t="s">
        <v>16</v>
      </c>
      <c r="E2407" t="s">
        <v>9</v>
      </c>
      <c r="F2407">
        <v>299</v>
      </c>
      <c r="G2407" t="s">
        <v>10</v>
      </c>
      <c r="H2407" t="str">
        <f t="shared" si="116"/>
        <v>ORD26002406</v>
      </c>
      <c r="I2407">
        <f>COUNTIFS(PG_Transactions!$AK:$AK,$H2407,PG_Transactions!$E:$E,"CAPTURE",PG_Transactions!$AQ:$AQ,1)</f>
        <v>1</v>
      </c>
      <c r="J2407">
        <f>SUMIFS(PG_Transactions!$G:$G,PG_Transactions!$AK:$AK,$H2407,PG_Transactions!$E:$E,"CAPTURE",PG_Transactions!$AQ:$AQ,1)</f>
        <v>299</v>
      </c>
      <c r="K2407">
        <f t="shared" si="117"/>
        <v>0</v>
      </c>
      <c r="L2407" t="str">
        <f t="shared" si="118"/>
        <v>Amount Match</v>
      </c>
    </row>
    <row r="2408" spans="1:12" hidden="1" x14ac:dyDescent="0.3">
      <c r="A2408" t="s">
        <v>4801</v>
      </c>
      <c r="B2408" s="1">
        <v>46283</v>
      </c>
      <c r="C2408" t="s">
        <v>4802</v>
      </c>
      <c r="D2408" t="s">
        <v>38</v>
      </c>
      <c r="E2408" t="s">
        <v>9</v>
      </c>
      <c r="F2408" s="2">
        <v>4798</v>
      </c>
      <c r="G2408" t="s">
        <v>105</v>
      </c>
      <c r="H2408" t="str">
        <f t="shared" si="116"/>
        <v>ORD26002407</v>
      </c>
      <c r="I2408">
        <f>COUNTIFS(PG_Transactions!$AK:$AK,$H2408,PG_Transactions!$E:$E,"CAPTURE",PG_Transactions!$AQ:$AQ,1)</f>
        <v>0</v>
      </c>
      <c r="J2408">
        <f>SUMIFS(PG_Transactions!$G:$G,PG_Transactions!$AK:$AK,$H2408,PG_Transactions!$E:$E,"CAPTURE",PG_Transactions!$AQ:$AQ,1)</f>
        <v>0</v>
      </c>
      <c r="K2408">
        <f t="shared" si="117"/>
        <v>-4798</v>
      </c>
      <c r="L2408" t="str">
        <f t="shared" si="118"/>
        <v>No Capture</v>
      </c>
    </row>
    <row r="2409" spans="1:12" hidden="1" x14ac:dyDescent="0.3">
      <c r="A2409" t="s">
        <v>4803</v>
      </c>
      <c r="B2409" s="1">
        <v>46277</v>
      </c>
      <c r="C2409" t="s">
        <v>4804</v>
      </c>
      <c r="D2409" t="s">
        <v>38</v>
      </c>
      <c r="E2409" t="s">
        <v>9</v>
      </c>
      <c r="F2409">
        <v>5998</v>
      </c>
      <c r="G2409" t="s">
        <v>10</v>
      </c>
      <c r="H2409" t="str">
        <f t="shared" si="116"/>
        <v>ORD26002408</v>
      </c>
      <c r="I2409">
        <f>COUNTIFS(PG_Transactions!$AK:$AK,$H2409,PG_Transactions!$E:$E,"CAPTURE",PG_Transactions!$AQ:$AQ,1)</f>
        <v>1</v>
      </c>
      <c r="J2409">
        <f>SUMIFS(PG_Transactions!$G:$G,PG_Transactions!$AK:$AK,$H2409,PG_Transactions!$E:$E,"CAPTURE",PG_Transactions!$AQ:$AQ,1)</f>
        <v>5998</v>
      </c>
      <c r="K2409">
        <f t="shared" si="117"/>
        <v>0</v>
      </c>
      <c r="L2409" t="str">
        <f t="shared" si="118"/>
        <v>Amount Match</v>
      </c>
    </row>
    <row r="2410" spans="1:12" hidden="1" x14ac:dyDescent="0.3">
      <c r="A2410" t="s">
        <v>4805</v>
      </c>
      <c r="B2410" s="1">
        <v>46295</v>
      </c>
      <c r="C2410" t="s">
        <v>4806</v>
      </c>
      <c r="D2410" t="s">
        <v>13</v>
      </c>
      <c r="E2410" t="s">
        <v>9</v>
      </c>
      <c r="F2410">
        <v>2298</v>
      </c>
      <c r="G2410" t="s">
        <v>10</v>
      </c>
      <c r="H2410" t="str">
        <f t="shared" si="116"/>
        <v>ORD26002409</v>
      </c>
      <c r="I2410">
        <f>COUNTIFS(PG_Transactions!$AK:$AK,$H2410,PG_Transactions!$E:$E,"CAPTURE",PG_Transactions!$AQ:$AQ,1)</f>
        <v>1</v>
      </c>
      <c r="J2410">
        <f>SUMIFS(PG_Transactions!$G:$G,PG_Transactions!$AK:$AK,$H2410,PG_Transactions!$E:$E,"CAPTURE",PG_Transactions!$AQ:$AQ,1)</f>
        <v>2298</v>
      </c>
      <c r="K2410">
        <f t="shared" si="117"/>
        <v>0</v>
      </c>
      <c r="L2410" t="str">
        <f t="shared" si="118"/>
        <v>Amount Match</v>
      </c>
    </row>
    <row r="2411" spans="1:12" hidden="1" x14ac:dyDescent="0.3">
      <c r="A2411" t="s">
        <v>4807</v>
      </c>
      <c r="B2411" s="1">
        <v>46268</v>
      </c>
      <c r="C2411" t="s">
        <v>4808</v>
      </c>
      <c r="D2411" t="s">
        <v>16</v>
      </c>
      <c r="E2411" t="s">
        <v>17</v>
      </c>
      <c r="F2411">
        <v>8998</v>
      </c>
      <c r="G2411" t="s">
        <v>10</v>
      </c>
      <c r="H2411" t="str">
        <f t="shared" si="116"/>
        <v>ORD26002410</v>
      </c>
      <c r="I2411">
        <f>COUNTIFS(PG_Transactions!$AK:$AK,$H2411,PG_Transactions!$E:$E,"CAPTURE",PG_Transactions!$AQ:$AQ,1)</f>
        <v>1</v>
      </c>
      <c r="J2411">
        <f>SUMIFS(PG_Transactions!$G:$G,PG_Transactions!$AK:$AK,$H2411,PG_Transactions!$E:$E,"CAPTURE",PG_Transactions!$AQ:$AQ,1)</f>
        <v>8998</v>
      </c>
      <c r="K2411">
        <f t="shared" si="117"/>
        <v>0</v>
      </c>
      <c r="L2411" t="str">
        <f t="shared" si="118"/>
        <v>Amount Match</v>
      </c>
    </row>
    <row r="2412" spans="1:12" hidden="1" x14ac:dyDescent="0.3">
      <c r="A2412" t="s">
        <v>4809</v>
      </c>
      <c r="B2412" s="1">
        <v>46278</v>
      </c>
      <c r="C2412" t="s">
        <v>2739</v>
      </c>
      <c r="D2412" t="s">
        <v>13</v>
      </c>
      <c r="E2412" t="s">
        <v>9</v>
      </c>
      <c r="F2412">
        <v>999</v>
      </c>
      <c r="G2412" t="s">
        <v>10</v>
      </c>
      <c r="H2412" t="str">
        <f t="shared" si="116"/>
        <v>ORD26002411</v>
      </c>
      <c r="I2412">
        <f>COUNTIFS(PG_Transactions!$AK:$AK,$H2412,PG_Transactions!$E:$E,"CAPTURE",PG_Transactions!$AQ:$AQ,1)</f>
        <v>1</v>
      </c>
      <c r="J2412">
        <f>SUMIFS(PG_Transactions!$G:$G,PG_Transactions!$AK:$AK,$H2412,PG_Transactions!$E:$E,"CAPTURE",PG_Transactions!$AQ:$AQ,1)</f>
        <v>999</v>
      </c>
      <c r="K2412">
        <f t="shared" si="117"/>
        <v>0</v>
      </c>
      <c r="L2412" t="str">
        <f t="shared" si="118"/>
        <v>Amount Match</v>
      </c>
    </row>
    <row r="2413" spans="1:12" hidden="1" x14ac:dyDescent="0.3">
      <c r="A2413" t="s">
        <v>4810</v>
      </c>
      <c r="B2413" s="1">
        <v>46279</v>
      </c>
      <c r="C2413" t="s">
        <v>4811</v>
      </c>
      <c r="D2413" t="s">
        <v>32</v>
      </c>
      <c r="E2413" t="s">
        <v>17</v>
      </c>
      <c r="F2413">
        <v>6997</v>
      </c>
      <c r="G2413" t="s">
        <v>10</v>
      </c>
      <c r="H2413" t="str">
        <f t="shared" si="116"/>
        <v>ORD26002412</v>
      </c>
      <c r="I2413">
        <f>COUNTIFS(PG_Transactions!$AK:$AK,$H2413,PG_Transactions!$E:$E,"CAPTURE",PG_Transactions!$AQ:$AQ,1)</f>
        <v>1</v>
      </c>
      <c r="J2413">
        <f>SUMIFS(PG_Transactions!$G:$G,PG_Transactions!$AK:$AK,$H2413,PG_Transactions!$E:$E,"CAPTURE",PG_Transactions!$AQ:$AQ,1)</f>
        <v>6997</v>
      </c>
      <c r="K2413">
        <f t="shared" si="117"/>
        <v>0</v>
      </c>
      <c r="L2413" t="str">
        <f t="shared" si="118"/>
        <v>Amount Match</v>
      </c>
    </row>
    <row r="2414" spans="1:12" hidden="1" x14ac:dyDescent="0.3">
      <c r="A2414" t="s">
        <v>4812</v>
      </c>
      <c r="B2414" s="1">
        <v>46278</v>
      </c>
      <c r="C2414" t="s">
        <v>4813</v>
      </c>
      <c r="D2414" t="s">
        <v>32</v>
      </c>
      <c r="E2414" t="s">
        <v>9</v>
      </c>
      <c r="F2414">
        <v>499</v>
      </c>
      <c r="G2414" t="s">
        <v>10</v>
      </c>
      <c r="H2414" t="str">
        <f t="shared" si="116"/>
        <v>ORD26002413</v>
      </c>
      <c r="I2414">
        <f>COUNTIFS(PG_Transactions!$AK:$AK,$H2414,PG_Transactions!$E:$E,"CAPTURE",PG_Transactions!$AQ:$AQ,1)</f>
        <v>1</v>
      </c>
      <c r="J2414">
        <f>SUMIFS(PG_Transactions!$G:$G,PG_Transactions!$AK:$AK,$H2414,PG_Transactions!$E:$E,"CAPTURE",PG_Transactions!$AQ:$AQ,1)</f>
        <v>499</v>
      </c>
      <c r="K2414">
        <f t="shared" si="117"/>
        <v>0</v>
      </c>
      <c r="L2414" t="str">
        <f t="shared" si="118"/>
        <v>Amount Match</v>
      </c>
    </row>
    <row r="2415" spans="1:12" hidden="1" x14ac:dyDescent="0.3">
      <c r="A2415" t="s">
        <v>4814</v>
      </c>
      <c r="B2415" s="1">
        <v>46281</v>
      </c>
      <c r="C2415" t="s">
        <v>4815</v>
      </c>
      <c r="D2415" t="s">
        <v>51</v>
      </c>
      <c r="E2415" t="s">
        <v>44</v>
      </c>
      <c r="F2415">
        <v>4998</v>
      </c>
      <c r="G2415" t="s">
        <v>10</v>
      </c>
      <c r="H2415" t="str">
        <f t="shared" si="116"/>
        <v>ORD26002414</v>
      </c>
      <c r="I2415">
        <f>COUNTIFS(PG_Transactions!$AK:$AK,$H2415,PG_Transactions!$E:$E,"CAPTURE",PG_Transactions!$AQ:$AQ,1)</f>
        <v>1</v>
      </c>
      <c r="J2415">
        <f>SUMIFS(PG_Transactions!$G:$G,PG_Transactions!$AK:$AK,$H2415,PG_Transactions!$E:$E,"CAPTURE",PG_Transactions!$AQ:$AQ,1)</f>
        <v>4998</v>
      </c>
      <c r="K2415">
        <f t="shared" si="117"/>
        <v>0</v>
      </c>
      <c r="L2415" t="str">
        <f t="shared" si="118"/>
        <v>Amount Match</v>
      </c>
    </row>
    <row r="2416" spans="1:12" hidden="1" x14ac:dyDescent="0.3">
      <c r="A2416" t="s">
        <v>4816</v>
      </c>
      <c r="B2416" s="1">
        <v>46279</v>
      </c>
      <c r="C2416" t="s">
        <v>4817</v>
      </c>
      <c r="D2416" t="s">
        <v>32</v>
      </c>
      <c r="E2416" t="s">
        <v>44</v>
      </c>
      <c r="F2416">
        <v>599</v>
      </c>
      <c r="G2416" t="s">
        <v>70</v>
      </c>
      <c r="H2416" t="str">
        <f t="shared" si="116"/>
        <v>ORD26002415</v>
      </c>
      <c r="I2416">
        <f>COUNTIFS(PG_Transactions!$AK:$AK,$H2416,PG_Transactions!$E:$E,"CAPTURE",PG_Transactions!$AQ:$AQ,1)</f>
        <v>0</v>
      </c>
      <c r="J2416">
        <f>SUMIFS(PG_Transactions!$G:$G,PG_Transactions!$AK:$AK,$H2416,PG_Transactions!$E:$E,"CAPTURE",PG_Transactions!$AQ:$AQ,1)</f>
        <v>0</v>
      </c>
      <c r="K2416">
        <f t="shared" si="117"/>
        <v>-599</v>
      </c>
      <c r="L2416" t="str">
        <f t="shared" si="118"/>
        <v>No Capture</v>
      </c>
    </row>
    <row r="2417" spans="1:12" hidden="1" x14ac:dyDescent="0.3">
      <c r="A2417" t="s">
        <v>4818</v>
      </c>
      <c r="B2417" s="1">
        <v>46277</v>
      </c>
      <c r="C2417" t="s">
        <v>4819</v>
      </c>
      <c r="D2417" t="s">
        <v>16</v>
      </c>
      <c r="E2417" t="s">
        <v>9</v>
      </c>
      <c r="F2417">
        <v>999</v>
      </c>
      <c r="G2417" t="s">
        <v>10</v>
      </c>
      <c r="H2417" t="str">
        <f t="shared" si="116"/>
        <v>ORD26002416</v>
      </c>
      <c r="I2417">
        <f>COUNTIFS(PG_Transactions!$AK:$AK,$H2417,PG_Transactions!$E:$E,"CAPTURE",PG_Transactions!$AQ:$AQ,1)</f>
        <v>1</v>
      </c>
      <c r="J2417">
        <f>SUMIFS(PG_Transactions!$G:$G,PG_Transactions!$AK:$AK,$H2417,PG_Transactions!$E:$E,"CAPTURE",PG_Transactions!$AQ:$AQ,1)</f>
        <v>999</v>
      </c>
      <c r="K2417">
        <f t="shared" si="117"/>
        <v>0</v>
      </c>
      <c r="L2417" t="str">
        <f t="shared" si="118"/>
        <v>Amount Match</v>
      </c>
    </row>
    <row r="2418" spans="1:12" hidden="1" x14ac:dyDescent="0.3">
      <c r="A2418" t="s">
        <v>4820</v>
      </c>
      <c r="B2418" s="1">
        <v>46268</v>
      </c>
      <c r="C2418" t="s">
        <v>4821</v>
      </c>
      <c r="D2418" t="s">
        <v>24</v>
      </c>
      <c r="E2418" t="s">
        <v>17</v>
      </c>
      <c r="F2418">
        <v>1798</v>
      </c>
      <c r="G2418" t="s">
        <v>10</v>
      </c>
      <c r="H2418" t="str">
        <f t="shared" si="116"/>
        <v>ORD26002417</v>
      </c>
      <c r="I2418">
        <f>COUNTIFS(PG_Transactions!$AK:$AK,$H2418,PG_Transactions!$E:$E,"CAPTURE",PG_Transactions!$AQ:$AQ,1)</f>
        <v>1</v>
      </c>
      <c r="J2418">
        <f>SUMIFS(PG_Transactions!$G:$G,PG_Transactions!$AK:$AK,$H2418,PG_Transactions!$E:$E,"CAPTURE",PG_Transactions!$AQ:$AQ,1)</f>
        <v>1798</v>
      </c>
      <c r="K2418">
        <f t="shared" si="117"/>
        <v>0</v>
      </c>
      <c r="L2418" t="str">
        <f t="shared" si="118"/>
        <v>Amount Match</v>
      </c>
    </row>
    <row r="2419" spans="1:12" hidden="1" x14ac:dyDescent="0.3">
      <c r="A2419" t="s">
        <v>4822</v>
      </c>
      <c r="B2419" s="1">
        <v>46268</v>
      </c>
      <c r="C2419" t="s">
        <v>3741</v>
      </c>
      <c r="D2419" t="s">
        <v>65</v>
      </c>
      <c r="E2419" t="s">
        <v>44</v>
      </c>
      <c r="F2419">
        <v>999</v>
      </c>
      <c r="G2419" t="s">
        <v>10</v>
      </c>
      <c r="H2419" t="str">
        <f t="shared" si="116"/>
        <v>ORD26002418</v>
      </c>
      <c r="I2419">
        <f>COUNTIFS(PG_Transactions!$AK:$AK,$H2419,PG_Transactions!$E:$E,"CAPTURE",PG_Transactions!$AQ:$AQ,1)</f>
        <v>1</v>
      </c>
      <c r="J2419">
        <f>SUMIFS(PG_Transactions!$G:$G,PG_Transactions!$AK:$AK,$H2419,PG_Transactions!$E:$E,"CAPTURE",PG_Transactions!$AQ:$AQ,1)</f>
        <v>999</v>
      </c>
      <c r="K2419">
        <f t="shared" si="117"/>
        <v>0</v>
      </c>
      <c r="L2419" t="str">
        <f t="shared" si="118"/>
        <v>Amount Match</v>
      </c>
    </row>
    <row r="2420" spans="1:12" hidden="1" x14ac:dyDescent="0.3">
      <c r="A2420" t="s">
        <v>4823</v>
      </c>
      <c r="B2420" s="1">
        <v>46269</v>
      </c>
      <c r="C2420" t="s">
        <v>4824</v>
      </c>
      <c r="D2420" t="s">
        <v>38</v>
      </c>
      <c r="E2420" t="s">
        <v>9</v>
      </c>
      <c r="F2420">
        <v>3499</v>
      </c>
      <c r="G2420" t="s">
        <v>10</v>
      </c>
      <c r="H2420" t="str">
        <f t="shared" si="116"/>
        <v>ORD26002419</v>
      </c>
      <c r="I2420">
        <f>COUNTIFS(PG_Transactions!$AK:$AK,$H2420,PG_Transactions!$E:$E,"CAPTURE",PG_Transactions!$AQ:$AQ,1)</f>
        <v>1</v>
      </c>
      <c r="J2420">
        <f>SUMIFS(PG_Transactions!$G:$G,PG_Transactions!$AK:$AK,$H2420,PG_Transactions!$E:$E,"CAPTURE",PG_Transactions!$AQ:$AQ,1)</f>
        <v>3499</v>
      </c>
      <c r="K2420">
        <f t="shared" si="117"/>
        <v>0</v>
      </c>
      <c r="L2420" t="str">
        <f t="shared" si="118"/>
        <v>Amount Match</v>
      </c>
    </row>
    <row r="2421" spans="1:12" hidden="1" x14ac:dyDescent="0.3">
      <c r="A2421" t="s">
        <v>4825</v>
      </c>
      <c r="B2421" s="1">
        <v>46272</v>
      </c>
      <c r="C2421" t="s">
        <v>4826</v>
      </c>
      <c r="D2421" t="s">
        <v>24</v>
      </c>
      <c r="E2421" t="s">
        <v>9</v>
      </c>
      <c r="F2421">
        <v>3097</v>
      </c>
      <c r="G2421" t="s">
        <v>10</v>
      </c>
      <c r="H2421" t="str">
        <f t="shared" si="116"/>
        <v>ORD26002420</v>
      </c>
      <c r="I2421">
        <f>COUNTIFS(PG_Transactions!$AK:$AK,$H2421,PG_Transactions!$E:$E,"CAPTURE",PG_Transactions!$AQ:$AQ,1)</f>
        <v>1</v>
      </c>
      <c r="J2421">
        <f>SUMIFS(PG_Transactions!$G:$G,PG_Transactions!$AK:$AK,$H2421,PG_Transactions!$E:$E,"CAPTURE",PG_Transactions!$AQ:$AQ,1)</f>
        <v>3097</v>
      </c>
      <c r="K2421">
        <f t="shared" si="117"/>
        <v>0</v>
      </c>
      <c r="L2421" t="str">
        <f t="shared" si="118"/>
        <v>Amount Match</v>
      </c>
    </row>
    <row r="2422" spans="1:12" hidden="1" x14ac:dyDescent="0.3">
      <c r="A2422" t="s">
        <v>4827</v>
      </c>
      <c r="B2422" s="1">
        <v>46277</v>
      </c>
      <c r="C2422" t="s">
        <v>4828</v>
      </c>
      <c r="D2422" t="s">
        <v>8</v>
      </c>
      <c r="E2422" t="s">
        <v>33</v>
      </c>
      <c r="F2422">
        <v>1798</v>
      </c>
      <c r="G2422" t="s">
        <v>10</v>
      </c>
      <c r="H2422" t="str">
        <f t="shared" si="116"/>
        <v>ORD26002421</v>
      </c>
      <c r="I2422">
        <f>COUNTIFS(PG_Transactions!$AK:$AK,$H2422,PG_Transactions!$E:$E,"CAPTURE",PG_Transactions!$AQ:$AQ,1)</f>
        <v>1</v>
      </c>
      <c r="J2422">
        <f>SUMIFS(PG_Transactions!$G:$G,PG_Transactions!$AK:$AK,$H2422,PG_Transactions!$E:$E,"CAPTURE",PG_Transactions!$AQ:$AQ,1)</f>
        <v>1798</v>
      </c>
      <c r="K2422">
        <f t="shared" si="117"/>
        <v>0</v>
      </c>
      <c r="L2422" t="str">
        <f t="shared" si="118"/>
        <v>Amount Match</v>
      </c>
    </row>
    <row r="2423" spans="1:12" hidden="1" x14ac:dyDescent="0.3">
      <c r="A2423" t="s">
        <v>4829</v>
      </c>
      <c r="B2423" s="1">
        <v>46294</v>
      </c>
      <c r="C2423" t="s">
        <v>4830</v>
      </c>
      <c r="D2423" t="s">
        <v>38</v>
      </c>
      <c r="E2423" t="s">
        <v>9</v>
      </c>
      <c r="F2423">
        <v>6498</v>
      </c>
      <c r="G2423" t="s">
        <v>10</v>
      </c>
      <c r="H2423" t="str">
        <f t="shared" si="116"/>
        <v>ORD26002422</v>
      </c>
      <c r="I2423">
        <f>COUNTIFS(PG_Transactions!$AK:$AK,$H2423,PG_Transactions!$E:$E,"CAPTURE",PG_Transactions!$AQ:$AQ,1)</f>
        <v>1</v>
      </c>
      <c r="J2423">
        <f>SUMIFS(PG_Transactions!$G:$G,PG_Transactions!$AK:$AK,$H2423,PG_Transactions!$E:$E,"CAPTURE",PG_Transactions!$AQ:$AQ,1)</f>
        <v>6498</v>
      </c>
      <c r="K2423">
        <f t="shared" si="117"/>
        <v>0</v>
      </c>
      <c r="L2423" t="str">
        <f t="shared" si="118"/>
        <v>Amount Match</v>
      </c>
    </row>
    <row r="2424" spans="1:12" hidden="1" x14ac:dyDescent="0.3">
      <c r="A2424" t="s">
        <v>4831</v>
      </c>
      <c r="B2424" s="1">
        <v>46289</v>
      </c>
      <c r="C2424" t="s">
        <v>4832</v>
      </c>
      <c r="D2424" t="s">
        <v>41</v>
      </c>
      <c r="E2424" t="s">
        <v>9</v>
      </c>
      <c r="F2424">
        <v>4647</v>
      </c>
      <c r="G2424" t="s">
        <v>56</v>
      </c>
      <c r="H2424" t="str">
        <f t="shared" si="116"/>
        <v>ORD26002423</v>
      </c>
      <c r="I2424">
        <f>COUNTIFS(PG_Transactions!$AK:$AK,$H2424,PG_Transactions!$E:$E,"CAPTURE",PG_Transactions!$AQ:$AQ,1)</f>
        <v>1</v>
      </c>
      <c r="J2424">
        <f>SUMIFS(PG_Transactions!$G:$G,PG_Transactions!$AK:$AK,$H2424,PG_Transactions!$E:$E,"CAPTURE",PG_Transactions!$AQ:$AQ,1)</f>
        <v>4647</v>
      </c>
      <c r="K2424">
        <f t="shared" si="117"/>
        <v>0</v>
      </c>
      <c r="L2424" t="str">
        <f t="shared" si="118"/>
        <v>Amount Match</v>
      </c>
    </row>
    <row r="2425" spans="1:12" hidden="1" x14ac:dyDescent="0.3">
      <c r="A2425" t="s">
        <v>4833</v>
      </c>
      <c r="B2425" s="1">
        <v>46287</v>
      </c>
      <c r="C2425" t="s">
        <v>4834</v>
      </c>
      <c r="D2425" t="s">
        <v>8</v>
      </c>
      <c r="E2425" t="s">
        <v>9</v>
      </c>
      <c r="F2425">
        <v>8497</v>
      </c>
      <c r="G2425" t="s">
        <v>10</v>
      </c>
      <c r="H2425" t="str">
        <f t="shared" si="116"/>
        <v>ORD26002424</v>
      </c>
      <c r="I2425">
        <f>COUNTIFS(PG_Transactions!$AK:$AK,$H2425,PG_Transactions!$E:$E,"CAPTURE",PG_Transactions!$AQ:$AQ,1)</f>
        <v>1</v>
      </c>
      <c r="J2425">
        <f>SUMIFS(PG_Transactions!$G:$G,PG_Transactions!$AK:$AK,$H2425,PG_Transactions!$E:$E,"CAPTURE",PG_Transactions!$AQ:$AQ,1)</f>
        <v>8497</v>
      </c>
      <c r="K2425">
        <f t="shared" si="117"/>
        <v>0</v>
      </c>
      <c r="L2425" t="str">
        <f t="shared" si="118"/>
        <v>Amount Match</v>
      </c>
    </row>
    <row r="2426" spans="1:12" hidden="1" x14ac:dyDescent="0.3">
      <c r="A2426" t="s">
        <v>4835</v>
      </c>
      <c r="B2426" s="1">
        <v>46285</v>
      </c>
      <c r="C2426" t="s">
        <v>4836</v>
      </c>
      <c r="D2426" t="s">
        <v>51</v>
      </c>
      <c r="E2426" t="s">
        <v>9</v>
      </c>
      <c r="F2426">
        <v>2098</v>
      </c>
      <c r="G2426" t="s">
        <v>10</v>
      </c>
      <c r="H2426" t="str">
        <f t="shared" si="116"/>
        <v>ORD26002425</v>
      </c>
      <c r="I2426">
        <f>COUNTIFS(PG_Transactions!$AK:$AK,$H2426,PG_Transactions!$E:$E,"CAPTURE",PG_Transactions!$AQ:$AQ,1)</f>
        <v>1</v>
      </c>
      <c r="J2426">
        <f>SUMIFS(PG_Transactions!$G:$G,PG_Transactions!$AK:$AK,$H2426,PG_Transactions!$E:$E,"CAPTURE",PG_Transactions!$AQ:$AQ,1)</f>
        <v>2098</v>
      </c>
      <c r="K2426">
        <f t="shared" si="117"/>
        <v>0</v>
      </c>
      <c r="L2426" t="str">
        <f t="shared" si="118"/>
        <v>Amount Match</v>
      </c>
    </row>
    <row r="2427" spans="1:12" hidden="1" x14ac:dyDescent="0.3">
      <c r="A2427" t="s">
        <v>4837</v>
      </c>
      <c r="B2427" s="1">
        <v>46272</v>
      </c>
      <c r="C2427" t="s">
        <v>4838</v>
      </c>
      <c r="D2427" t="s">
        <v>16</v>
      </c>
      <c r="E2427" t="s">
        <v>33</v>
      </c>
      <c r="F2427">
        <v>3098</v>
      </c>
      <c r="G2427" t="s">
        <v>10</v>
      </c>
      <c r="H2427" t="str">
        <f t="shared" si="116"/>
        <v>ORD26002426</v>
      </c>
      <c r="I2427">
        <f>COUNTIFS(PG_Transactions!$AK:$AK,$H2427,PG_Transactions!$E:$E,"CAPTURE",PG_Transactions!$AQ:$AQ,1)</f>
        <v>1</v>
      </c>
      <c r="J2427">
        <f>SUMIFS(PG_Transactions!$G:$G,PG_Transactions!$AK:$AK,$H2427,PG_Transactions!$E:$E,"CAPTURE",PG_Transactions!$AQ:$AQ,1)</f>
        <v>3098</v>
      </c>
      <c r="K2427">
        <f t="shared" si="117"/>
        <v>0</v>
      </c>
      <c r="L2427" t="str">
        <f t="shared" si="118"/>
        <v>Amount Match</v>
      </c>
    </row>
    <row r="2428" spans="1:12" hidden="1" x14ac:dyDescent="0.3">
      <c r="A2428" t="s">
        <v>4839</v>
      </c>
      <c r="B2428" s="1">
        <v>46283</v>
      </c>
      <c r="C2428" t="s">
        <v>4840</v>
      </c>
      <c r="D2428" t="s">
        <v>32</v>
      </c>
      <c r="E2428" t="s">
        <v>9</v>
      </c>
      <c r="F2428">
        <v>1398</v>
      </c>
      <c r="G2428" t="s">
        <v>10</v>
      </c>
      <c r="H2428" t="str">
        <f t="shared" si="116"/>
        <v>ORD26002427</v>
      </c>
      <c r="I2428">
        <f>COUNTIFS(PG_Transactions!$AK:$AK,$H2428,PG_Transactions!$E:$E,"CAPTURE",PG_Transactions!$AQ:$AQ,1)</f>
        <v>1</v>
      </c>
      <c r="J2428">
        <f>SUMIFS(PG_Transactions!$G:$G,PG_Transactions!$AK:$AK,$H2428,PG_Transactions!$E:$E,"CAPTURE",PG_Transactions!$AQ:$AQ,1)</f>
        <v>1398</v>
      </c>
      <c r="K2428">
        <f t="shared" si="117"/>
        <v>0</v>
      </c>
      <c r="L2428" t="str">
        <f t="shared" si="118"/>
        <v>Amount Match</v>
      </c>
    </row>
    <row r="2429" spans="1:12" hidden="1" x14ac:dyDescent="0.3">
      <c r="A2429" t="s">
        <v>4841</v>
      </c>
      <c r="B2429" s="1">
        <v>46289</v>
      </c>
      <c r="C2429" t="s">
        <v>4842</v>
      </c>
      <c r="E2429" t="s">
        <v>44</v>
      </c>
      <c r="F2429">
        <v>5348</v>
      </c>
      <c r="G2429" t="s">
        <v>10</v>
      </c>
      <c r="H2429" t="str">
        <f t="shared" si="116"/>
        <v>ORD26002428</v>
      </c>
      <c r="I2429">
        <f>COUNTIFS(PG_Transactions!$AK:$AK,$H2429,PG_Transactions!$E:$E,"CAPTURE",PG_Transactions!$AQ:$AQ,1)</f>
        <v>1</v>
      </c>
      <c r="J2429">
        <f>SUMIFS(PG_Transactions!$G:$G,PG_Transactions!$AK:$AK,$H2429,PG_Transactions!$E:$E,"CAPTURE",PG_Transactions!$AQ:$AQ,1)</f>
        <v>5348</v>
      </c>
      <c r="K2429">
        <f t="shared" si="117"/>
        <v>0</v>
      </c>
      <c r="L2429" t="str">
        <f t="shared" si="118"/>
        <v>Amount Match</v>
      </c>
    </row>
    <row r="2430" spans="1:12" hidden="1" x14ac:dyDescent="0.3">
      <c r="A2430" t="s">
        <v>4843</v>
      </c>
      <c r="B2430" s="1">
        <v>46269</v>
      </c>
      <c r="C2430" t="s">
        <v>4844</v>
      </c>
      <c r="D2430" t="s">
        <v>41</v>
      </c>
      <c r="E2430" t="s">
        <v>44</v>
      </c>
      <c r="F2430">
        <v>2999</v>
      </c>
      <c r="G2430" t="s">
        <v>10</v>
      </c>
      <c r="H2430" t="str">
        <f t="shared" si="116"/>
        <v>ORD26002429</v>
      </c>
      <c r="I2430">
        <f>COUNTIFS(PG_Transactions!$AK:$AK,$H2430,PG_Transactions!$E:$E,"CAPTURE",PG_Transactions!$AQ:$AQ,1)</f>
        <v>1</v>
      </c>
      <c r="J2430">
        <f>SUMIFS(PG_Transactions!$G:$G,PG_Transactions!$AK:$AK,$H2430,PG_Transactions!$E:$E,"CAPTURE",PG_Transactions!$AQ:$AQ,1)</f>
        <v>2999</v>
      </c>
      <c r="K2430">
        <f t="shared" si="117"/>
        <v>0</v>
      </c>
      <c r="L2430" t="str">
        <f t="shared" si="118"/>
        <v>Amount Match</v>
      </c>
    </row>
    <row r="2431" spans="1:12" hidden="1" x14ac:dyDescent="0.3">
      <c r="A2431" t="s">
        <v>4845</v>
      </c>
      <c r="B2431" s="1">
        <v>46293</v>
      </c>
      <c r="C2431" t="s">
        <v>4846</v>
      </c>
      <c r="D2431" t="s">
        <v>41</v>
      </c>
      <c r="E2431" t="s">
        <v>44</v>
      </c>
      <c r="F2431">
        <v>3298</v>
      </c>
      <c r="G2431" t="s">
        <v>10</v>
      </c>
      <c r="H2431" t="str">
        <f t="shared" si="116"/>
        <v>ORD26002430</v>
      </c>
      <c r="I2431">
        <f>COUNTIFS(PG_Transactions!$AK:$AK,$H2431,PG_Transactions!$E:$E,"CAPTURE",PG_Transactions!$AQ:$AQ,1)</f>
        <v>1</v>
      </c>
      <c r="J2431">
        <f>SUMIFS(PG_Transactions!$G:$G,PG_Transactions!$AK:$AK,$H2431,PG_Transactions!$E:$E,"CAPTURE",PG_Transactions!$AQ:$AQ,1)</f>
        <v>3298</v>
      </c>
      <c r="K2431">
        <f t="shared" si="117"/>
        <v>0</v>
      </c>
      <c r="L2431" t="str">
        <f t="shared" si="118"/>
        <v>Amount Match</v>
      </c>
    </row>
    <row r="2432" spans="1:12" hidden="1" x14ac:dyDescent="0.3">
      <c r="A2432" t="s">
        <v>4847</v>
      </c>
      <c r="B2432" s="1">
        <v>46282</v>
      </c>
      <c r="C2432" t="s">
        <v>4848</v>
      </c>
      <c r="D2432" t="s">
        <v>32</v>
      </c>
      <c r="E2432" t="s">
        <v>17</v>
      </c>
      <c r="F2432">
        <v>2999</v>
      </c>
      <c r="G2432" t="s">
        <v>10</v>
      </c>
      <c r="H2432" t="str">
        <f t="shared" si="116"/>
        <v>ORD26002431</v>
      </c>
      <c r="I2432">
        <f>COUNTIFS(PG_Transactions!$AK:$AK,$H2432,PG_Transactions!$E:$E,"CAPTURE",PG_Transactions!$AQ:$AQ,1)</f>
        <v>1</v>
      </c>
      <c r="J2432">
        <f>SUMIFS(PG_Transactions!$G:$G,PG_Transactions!$AK:$AK,$H2432,PG_Transactions!$E:$E,"CAPTURE",PG_Transactions!$AQ:$AQ,1)</f>
        <v>2999</v>
      </c>
      <c r="K2432">
        <f t="shared" si="117"/>
        <v>0</v>
      </c>
      <c r="L2432" t="str">
        <f t="shared" si="118"/>
        <v>Amount Match</v>
      </c>
    </row>
    <row r="2433" spans="1:12" hidden="1" x14ac:dyDescent="0.3">
      <c r="A2433" t="s">
        <v>4849</v>
      </c>
      <c r="B2433" s="1">
        <v>46291</v>
      </c>
      <c r="C2433" t="s">
        <v>4850</v>
      </c>
      <c r="D2433" t="s">
        <v>32</v>
      </c>
      <c r="E2433" t="s">
        <v>9</v>
      </c>
      <c r="F2433">
        <v>5598</v>
      </c>
      <c r="G2433" t="s">
        <v>10</v>
      </c>
      <c r="H2433" t="str">
        <f t="shared" si="116"/>
        <v>ORD26002432</v>
      </c>
      <c r="I2433">
        <f>COUNTIFS(PG_Transactions!$AK:$AK,$H2433,PG_Transactions!$E:$E,"CAPTURE",PG_Transactions!$AQ:$AQ,1)</f>
        <v>1</v>
      </c>
      <c r="J2433">
        <f>SUMIFS(PG_Transactions!$G:$G,PG_Transactions!$AK:$AK,$H2433,PG_Transactions!$E:$E,"CAPTURE",PG_Transactions!$AQ:$AQ,1)</f>
        <v>5598</v>
      </c>
      <c r="K2433">
        <f t="shared" si="117"/>
        <v>0</v>
      </c>
      <c r="L2433" t="str">
        <f t="shared" si="118"/>
        <v>Amount Match</v>
      </c>
    </row>
    <row r="2434" spans="1:12" hidden="1" x14ac:dyDescent="0.3">
      <c r="A2434" t="s">
        <v>4851</v>
      </c>
      <c r="B2434" s="1">
        <v>46276</v>
      </c>
      <c r="C2434" t="s">
        <v>4852</v>
      </c>
      <c r="D2434" t="s">
        <v>27</v>
      </c>
      <c r="E2434" t="s">
        <v>44</v>
      </c>
      <c r="F2434">
        <v>2298</v>
      </c>
      <c r="G2434" t="s">
        <v>56</v>
      </c>
      <c r="H2434" t="str">
        <f t="shared" si="116"/>
        <v>ORD26002433</v>
      </c>
      <c r="I2434">
        <f>COUNTIFS(PG_Transactions!$AK:$AK,$H2434,PG_Transactions!$E:$E,"CAPTURE",PG_Transactions!$AQ:$AQ,1)</f>
        <v>1</v>
      </c>
      <c r="J2434">
        <f>SUMIFS(PG_Transactions!$G:$G,PG_Transactions!$AK:$AK,$H2434,PG_Transactions!$E:$E,"CAPTURE",PG_Transactions!$AQ:$AQ,1)</f>
        <v>2298</v>
      </c>
      <c r="K2434">
        <f t="shared" si="117"/>
        <v>0</v>
      </c>
      <c r="L2434" t="str">
        <f t="shared" si="118"/>
        <v>Amount Match</v>
      </c>
    </row>
    <row r="2435" spans="1:12" hidden="1" x14ac:dyDescent="0.3">
      <c r="A2435" t="s">
        <v>4853</v>
      </c>
      <c r="B2435" s="1">
        <v>46275</v>
      </c>
      <c r="C2435" t="s">
        <v>4854</v>
      </c>
      <c r="D2435" t="s">
        <v>13</v>
      </c>
      <c r="E2435" t="s">
        <v>17</v>
      </c>
      <c r="F2435">
        <v>349</v>
      </c>
      <c r="G2435" t="s">
        <v>10</v>
      </c>
      <c r="H2435" t="str">
        <f t="shared" ref="H2435:H2498" si="119">UPPER(SUBSTITUTE(TRIM(A2435),"-",""))</f>
        <v>ORD26002434</v>
      </c>
      <c r="I2435">
        <f>COUNTIFS(PG_Transactions!$AK:$AK,$H2435,PG_Transactions!$E:$E,"CAPTURE",PG_Transactions!$AQ:$AQ,1)</f>
        <v>1</v>
      </c>
      <c r="J2435">
        <f>SUMIFS(PG_Transactions!$G:$G,PG_Transactions!$AK:$AK,$H2435,PG_Transactions!$E:$E,"CAPTURE",PG_Transactions!$AQ:$AQ,1)</f>
        <v>349</v>
      </c>
      <c r="K2435">
        <f t="shared" ref="K2435:K2498" si="120">ROUND(J2435-F2435,2)</f>
        <v>0</v>
      </c>
      <c r="L2435" t="str">
        <f t="shared" ref="L2435:L2498" si="121">IF(I2435=0,"No Capture",IF(I2435&gt;1,"Multiple Capture Rows - Review",IF(ABS(K2435)&lt;0.01,"Amount Match",IF(K2435&lt;0,"Captured Less Than Order","Captured More Than Order"))))</f>
        <v>Amount Match</v>
      </c>
    </row>
    <row r="2436" spans="1:12" hidden="1" x14ac:dyDescent="0.3">
      <c r="A2436" t="s">
        <v>4855</v>
      </c>
      <c r="B2436" s="1">
        <v>46280</v>
      </c>
      <c r="C2436" t="s">
        <v>4856</v>
      </c>
      <c r="D2436" t="s">
        <v>16</v>
      </c>
      <c r="E2436" t="s">
        <v>9</v>
      </c>
      <c r="F2436">
        <v>349</v>
      </c>
      <c r="G2436" t="s">
        <v>10</v>
      </c>
      <c r="H2436" t="str">
        <f t="shared" si="119"/>
        <v>ORD26002435</v>
      </c>
      <c r="I2436">
        <f>COUNTIFS(PG_Transactions!$AK:$AK,$H2436,PG_Transactions!$E:$E,"CAPTURE",PG_Transactions!$AQ:$AQ,1)</f>
        <v>1</v>
      </c>
      <c r="J2436">
        <f>SUMIFS(PG_Transactions!$G:$G,PG_Transactions!$AK:$AK,$H2436,PG_Transactions!$E:$E,"CAPTURE",PG_Transactions!$AQ:$AQ,1)</f>
        <v>349</v>
      </c>
      <c r="K2436">
        <f t="shared" si="120"/>
        <v>0</v>
      </c>
      <c r="L2436" t="str">
        <f t="shared" si="121"/>
        <v>Amount Match</v>
      </c>
    </row>
    <row r="2437" spans="1:12" hidden="1" x14ac:dyDescent="0.3">
      <c r="A2437" t="s">
        <v>4857</v>
      </c>
      <c r="B2437" s="1">
        <v>46279</v>
      </c>
      <c r="C2437" t="s">
        <v>4858</v>
      </c>
      <c r="D2437" t="s">
        <v>8</v>
      </c>
      <c r="E2437" t="s">
        <v>9</v>
      </c>
      <c r="F2437">
        <v>1798</v>
      </c>
      <c r="G2437" t="s">
        <v>10</v>
      </c>
      <c r="H2437" t="str">
        <f t="shared" si="119"/>
        <v>ORD26002436</v>
      </c>
      <c r="I2437">
        <f>COUNTIFS(PG_Transactions!$AK:$AK,$H2437,PG_Transactions!$E:$E,"CAPTURE",PG_Transactions!$AQ:$AQ,1)</f>
        <v>1</v>
      </c>
      <c r="J2437">
        <f>SUMIFS(PG_Transactions!$G:$G,PG_Transactions!$AK:$AK,$H2437,PG_Transactions!$E:$E,"CAPTURE",PG_Transactions!$AQ:$AQ,1)</f>
        <v>1798</v>
      </c>
      <c r="K2437">
        <f t="shared" si="120"/>
        <v>0</v>
      </c>
      <c r="L2437" t="str">
        <f t="shared" si="121"/>
        <v>Amount Match</v>
      </c>
    </row>
    <row r="2438" spans="1:12" hidden="1" x14ac:dyDescent="0.3">
      <c r="A2438" t="s">
        <v>4859</v>
      </c>
      <c r="B2438" s="1">
        <v>46290</v>
      </c>
      <c r="C2438" t="s">
        <v>4860</v>
      </c>
      <c r="D2438" t="s">
        <v>16</v>
      </c>
      <c r="E2438" t="s">
        <v>33</v>
      </c>
      <c r="F2438">
        <v>299</v>
      </c>
      <c r="G2438" t="s">
        <v>10</v>
      </c>
      <c r="H2438" t="str">
        <f t="shared" si="119"/>
        <v>ORD26002437</v>
      </c>
      <c r="I2438">
        <f>COUNTIFS(PG_Transactions!$AK:$AK,$H2438,PG_Transactions!$E:$E,"CAPTURE",PG_Transactions!$AQ:$AQ,1)</f>
        <v>1</v>
      </c>
      <c r="J2438">
        <f>SUMIFS(PG_Transactions!$G:$G,PG_Transactions!$AK:$AK,$H2438,PG_Transactions!$E:$E,"CAPTURE",PG_Transactions!$AQ:$AQ,1)</f>
        <v>299</v>
      </c>
      <c r="K2438">
        <f t="shared" si="120"/>
        <v>0</v>
      </c>
      <c r="L2438" t="str">
        <f t="shared" si="121"/>
        <v>Amount Match</v>
      </c>
    </row>
    <row r="2439" spans="1:12" hidden="1" x14ac:dyDescent="0.3">
      <c r="A2439" t="s">
        <v>4861</v>
      </c>
      <c r="B2439" s="1">
        <v>46281</v>
      </c>
      <c r="C2439" t="s">
        <v>4862</v>
      </c>
      <c r="E2439" t="s">
        <v>9</v>
      </c>
      <c r="F2439">
        <v>999</v>
      </c>
      <c r="G2439" t="s">
        <v>70</v>
      </c>
      <c r="H2439" t="str">
        <f t="shared" si="119"/>
        <v>ORD26002438</v>
      </c>
      <c r="I2439">
        <f>COUNTIFS(PG_Transactions!$AK:$AK,$H2439,PG_Transactions!$E:$E,"CAPTURE",PG_Transactions!$AQ:$AQ,1)</f>
        <v>0</v>
      </c>
      <c r="J2439">
        <f>SUMIFS(PG_Transactions!$G:$G,PG_Transactions!$AK:$AK,$H2439,PG_Transactions!$E:$E,"CAPTURE",PG_Transactions!$AQ:$AQ,1)</f>
        <v>0</v>
      </c>
      <c r="K2439">
        <f t="shared" si="120"/>
        <v>-999</v>
      </c>
      <c r="L2439" t="str">
        <f t="shared" si="121"/>
        <v>No Capture</v>
      </c>
    </row>
    <row r="2440" spans="1:12" hidden="1" x14ac:dyDescent="0.3">
      <c r="A2440" t="s">
        <v>4863</v>
      </c>
      <c r="B2440" s="1">
        <v>46294</v>
      </c>
      <c r="C2440" t="s">
        <v>4864</v>
      </c>
      <c r="D2440" t="s">
        <v>32</v>
      </c>
      <c r="E2440" t="s">
        <v>9</v>
      </c>
      <c r="F2440">
        <v>3798</v>
      </c>
      <c r="G2440" t="s">
        <v>10</v>
      </c>
      <c r="H2440" t="str">
        <f t="shared" si="119"/>
        <v>ORD26002439</v>
      </c>
      <c r="I2440">
        <f>COUNTIFS(PG_Transactions!$AK:$AK,$H2440,PG_Transactions!$E:$E,"CAPTURE",PG_Transactions!$AQ:$AQ,1)</f>
        <v>1</v>
      </c>
      <c r="J2440">
        <f>SUMIFS(PG_Transactions!$G:$G,PG_Transactions!$AK:$AK,$H2440,PG_Transactions!$E:$E,"CAPTURE",PG_Transactions!$AQ:$AQ,1)</f>
        <v>3798</v>
      </c>
      <c r="K2440">
        <f t="shared" si="120"/>
        <v>0</v>
      </c>
      <c r="L2440" t="str">
        <f t="shared" si="121"/>
        <v>Amount Match</v>
      </c>
    </row>
    <row r="2441" spans="1:12" hidden="1" x14ac:dyDescent="0.3">
      <c r="A2441" t="s">
        <v>4865</v>
      </c>
      <c r="B2441" s="1">
        <v>46273</v>
      </c>
      <c r="C2441" t="s">
        <v>4866</v>
      </c>
      <c r="D2441" t="s">
        <v>16</v>
      </c>
      <c r="E2441" t="s">
        <v>17</v>
      </c>
      <c r="F2441">
        <v>5498</v>
      </c>
      <c r="G2441" t="s">
        <v>10</v>
      </c>
      <c r="H2441" t="str">
        <f t="shared" si="119"/>
        <v>ORD26002440</v>
      </c>
      <c r="I2441">
        <f>COUNTIFS(PG_Transactions!$AK:$AK,$H2441,PG_Transactions!$E:$E,"CAPTURE",PG_Transactions!$AQ:$AQ,1)</f>
        <v>1</v>
      </c>
      <c r="J2441">
        <f>SUMIFS(PG_Transactions!$G:$G,PG_Transactions!$AK:$AK,$H2441,PG_Transactions!$E:$E,"CAPTURE",PG_Transactions!$AQ:$AQ,1)</f>
        <v>5498</v>
      </c>
      <c r="K2441">
        <f t="shared" si="120"/>
        <v>0</v>
      </c>
      <c r="L2441" t="str">
        <f t="shared" si="121"/>
        <v>Amount Match</v>
      </c>
    </row>
    <row r="2442" spans="1:12" hidden="1" x14ac:dyDescent="0.3">
      <c r="A2442" t="s">
        <v>4867</v>
      </c>
      <c r="B2442" s="1">
        <v>46293</v>
      </c>
      <c r="C2442" t="s">
        <v>4868</v>
      </c>
      <c r="D2442" t="s">
        <v>51</v>
      </c>
      <c r="E2442" t="s">
        <v>17</v>
      </c>
      <c r="F2442">
        <v>349</v>
      </c>
      <c r="G2442" t="s">
        <v>10</v>
      </c>
      <c r="H2442" t="str">
        <f t="shared" si="119"/>
        <v>ORD26002441</v>
      </c>
      <c r="I2442">
        <f>COUNTIFS(PG_Transactions!$AK:$AK,$H2442,PG_Transactions!$E:$E,"CAPTURE",PG_Transactions!$AQ:$AQ,1)</f>
        <v>1</v>
      </c>
      <c r="J2442">
        <f>SUMIFS(PG_Transactions!$G:$G,PG_Transactions!$AK:$AK,$H2442,PG_Transactions!$E:$E,"CAPTURE",PG_Transactions!$AQ:$AQ,1)</f>
        <v>349</v>
      </c>
      <c r="K2442">
        <f t="shared" si="120"/>
        <v>0</v>
      </c>
      <c r="L2442" t="str">
        <f t="shared" si="121"/>
        <v>Amount Match</v>
      </c>
    </row>
    <row r="2443" spans="1:12" hidden="1" x14ac:dyDescent="0.3">
      <c r="A2443" t="s">
        <v>4869</v>
      </c>
      <c r="B2443" s="1">
        <v>46283</v>
      </c>
      <c r="C2443" t="s">
        <v>4870</v>
      </c>
      <c r="D2443" t="s">
        <v>51</v>
      </c>
      <c r="E2443" t="s">
        <v>17</v>
      </c>
      <c r="F2443">
        <v>1848</v>
      </c>
      <c r="G2443" t="s">
        <v>70</v>
      </c>
      <c r="H2443" t="str">
        <f t="shared" si="119"/>
        <v>ORD26002442</v>
      </c>
      <c r="I2443">
        <f>COUNTIFS(PG_Transactions!$AK:$AK,$H2443,PG_Transactions!$E:$E,"CAPTURE",PG_Transactions!$AQ:$AQ,1)</f>
        <v>0</v>
      </c>
      <c r="J2443">
        <f>SUMIFS(PG_Transactions!$G:$G,PG_Transactions!$AK:$AK,$H2443,PG_Transactions!$E:$E,"CAPTURE",PG_Transactions!$AQ:$AQ,1)</f>
        <v>0</v>
      </c>
      <c r="K2443">
        <f t="shared" si="120"/>
        <v>-1848</v>
      </c>
      <c r="L2443" t="str">
        <f t="shared" si="121"/>
        <v>No Capture</v>
      </c>
    </row>
    <row r="2444" spans="1:12" hidden="1" x14ac:dyDescent="0.3">
      <c r="A2444" t="s">
        <v>4871</v>
      </c>
      <c r="B2444" s="1">
        <v>46267</v>
      </c>
      <c r="C2444" t="s">
        <v>4872</v>
      </c>
      <c r="E2444" t="s">
        <v>9</v>
      </c>
      <c r="F2444">
        <v>1499</v>
      </c>
      <c r="G2444" t="s">
        <v>10</v>
      </c>
      <c r="H2444" t="str">
        <f t="shared" si="119"/>
        <v>ORD26002443</v>
      </c>
      <c r="I2444">
        <f>COUNTIFS(PG_Transactions!$AK:$AK,$H2444,PG_Transactions!$E:$E,"CAPTURE",PG_Transactions!$AQ:$AQ,1)</f>
        <v>1</v>
      </c>
      <c r="J2444">
        <f>SUMIFS(PG_Transactions!$G:$G,PG_Transactions!$AK:$AK,$H2444,PG_Transactions!$E:$E,"CAPTURE",PG_Transactions!$AQ:$AQ,1)</f>
        <v>1499</v>
      </c>
      <c r="K2444">
        <f t="shared" si="120"/>
        <v>0</v>
      </c>
      <c r="L2444" t="str">
        <f t="shared" si="121"/>
        <v>Amount Match</v>
      </c>
    </row>
    <row r="2445" spans="1:12" hidden="1" x14ac:dyDescent="0.3">
      <c r="A2445" t="s">
        <v>4873</v>
      </c>
      <c r="B2445" s="1">
        <v>46287</v>
      </c>
      <c r="C2445" t="s">
        <v>4874</v>
      </c>
      <c r="D2445" t="s">
        <v>65</v>
      </c>
      <c r="E2445" t="s">
        <v>9</v>
      </c>
      <c r="F2445">
        <v>648</v>
      </c>
      <c r="G2445" t="s">
        <v>10</v>
      </c>
      <c r="H2445" t="str">
        <f t="shared" si="119"/>
        <v>ORD26002444</v>
      </c>
      <c r="I2445">
        <f>COUNTIFS(PG_Transactions!$AK:$AK,$H2445,PG_Transactions!$E:$E,"CAPTURE",PG_Transactions!$AQ:$AQ,1)</f>
        <v>1</v>
      </c>
      <c r="J2445">
        <f>SUMIFS(PG_Transactions!$G:$G,PG_Transactions!$AK:$AK,$H2445,PG_Transactions!$E:$E,"CAPTURE",PG_Transactions!$AQ:$AQ,1)</f>
        <v>648</v>
      </c>
      <c r="K2445">
        <f t="shared" si="120"/>
        <v>0</v>
      </c>
      <c r="L2445" t="str">
        <f t="shared" si="121"/>
        <v>Amount Match</v>
      </c>
    </row>
    <row r="2446" spans="1:12" hidden="1" x14ac:dyDescent="0.3">
      <c r="A2446" t="s">
        <v>4875</v>
      </c>
      <c r="B2446" s="1">
        <v>46284</v>
      </c>
      <c r="C2446" t="s">
        <v>4876</v>
      </c>
      <c r="D2446" t="s">
        <v>51</v>
      </c>
      <c r="E2446" t="s">
        <v>33</v>
      </c>
      <c r="F2446">
        <v>299</v>
      </c>
      <c r="G2446" t="s">
        <v>10</v>
      </c>
      <c r="H2446" t="str">
        <f t="shared" si="119"/>
        <v>ORD26002445</v>
      </c>
      <c r="I2446">
        <f>COUNTIFS(PG_Transactions!$AK:$AK,$H2446,PG_Transactions!$E:$E,"CAPTURE",PG_Transactions!$AQ:$AQ,1)</f>
        <v>1</v>
      </c>
      <c r="J2446">
        <f>SUMIFS(PG_Transactions!$G:$G,PG_Transactions!$AK:$AK,$H2446,PG_Transactions!$E:$E,"CAPTURE",PG_Transactions!$AQ:$AQ,1)</f>
        <v>299</v>
      </c>
      <c r="K2446">
        <f t="shared" si="120"/>
        <v>0</v>
      </c>
      <c r="L2446" t="str">
        <f t="shared" si="121"/>
        <v>Amount Match</v>
      </c>
    </row>
    <row r="2447" spans="1:12" hidden="1" x14ac:dyDescent="0.3">
      <c r="A2447" t="s">
        <v>4877</v>
      </c>
      <c r="B2447" s="1">
        <v>46294</v>
      </c>
      <c r="C2447" t="s">
        <v>4878</v>
      </c>
      <c r="D2447" t="s">
        <v>38</v>
      </c>
      <c r="E2447" t="s">
        <v>17</v>
      </c>
      <c r="F2447">
        <v>9498</v>
      </c>
      <c r="G2447" t="s">
        <v>10</v>
      </c>
      <c r="H2447" t="str">
        <f t="shared" si="119"/>
        <v>ORD26002446</v>
      </c>
      <c r="I2447">
        <f>COUNTIFS(PG_Transactions!$AK:$AK,$H2447,PG_Transactions!$E:$E,"CAPTURE",PG_Transactions!$AQ:$AQ,1)</f>
        <v>1</v>
      </c>
      <c r="J2447">
        <f>SUMIFS(PG_Transactions!$G:$G,PG_Transactions!$AK:$AK,$H2447,PG_Transactions!$E:$E,"CAPTURE",PG_Transactions!$AQ:$AQ,1)</f>
        <v>9498</v>
      </c>
      <c r="K2447">
        <f t="shared" si="120"/>
        <v>0</v>
      </c>
      <c r="L2447" t="str">
        <f t="shared" si="121"/>
        <v>Amount Match</v>
      </c>
    </row>
    <row r="2448" spans="1:12" hidden="1" x14ac:dyDescent="0.3">
      <c r="A2448" t="s">
        <v>4879</v>
      </c>
      <c r="B2448" s="1">
        <v>46268</v>
      </c>
      <c r="C2448" t="s">
        <v>4880</v>
      </c>
      <c r="D2448" t="s">
        <v>51</v>
      </c>
      <c r="E2448" t="s">
        <v>17</v>
      </c>
      <c r="F2448">
        <v>1298</v>
      </c>
      <c r="G2448" t="s">
        <v>10</v>
      </c>
      <c r="H2448" t="str">
        <f t="shared" si="119"/>
        <v>ORD26002447</v>
      </c>
      <c r="I2448">
        <f>COUNTIFS(PG_Transactions!$AK:$AK,$H2448,PG_Transactions!$E:$E,"CAPTURE",PG_Transactions!$AQ:$AQ,1)</f>
        <v>1</v>
      </c>
      <c r="J2448">
        <f>SUMIFS(PG_Transactions!$G:$G,PG_Transactions!$AK:$AK,$H2448,PG_Transactions!$E:$E,"CAPTURE",PG_Transactions!$AQ:$AQ,1)</f>
        <v>1298</v>
      </c>
      <c r="K2448">
        <f t="shared" si="120"/>
        <v>0</v>
      </c>
      <c r="L2448" t="str">
        <f t="shared" si="121"/>
        <v>Amount Match</v>
      </c>
    </row>
    <row r="2449" spans="1:12" hidden="1" x14ac:dyDescent="0.3">
      <c r="A2449" t="s">
        <v>4881</v>
      </c>
      <c r="B2449" s="1">
        <v>46286</v>
      </c>
      <c r="C2449" t="s">
        <v>4882</v>
      </c>
      <c r="D2449" t="s">
        <v>16</v>
      </c>
      <c r="E2449" t="s">
        <v>17</v>
      </c>
      <c r="F2449">
        <v>3647</v>
      </c>
      <c r="G2449" t="s">
        <v>10</v>
      </c>
      <c r="H2449" t="str">
        <f t="shared" si="119"/>
        <v>ORD26002448</v>
      </c>
      <c r="I2449">
        <f>COUNTIFS(PG_Transactions!$AK:$AK,$H2449,PG_Transactions!$E:$E,"CAPTURE",PG_Transactions!$AQ:$AQ,1)</f>
        <v>1</v>
      </c>
      <c r="J2449">
        <f>SUMIFS(PG_Transactions!$G:$G,PG_Transactions!$AK:$AK,$H2449,PG_Transactions!$E:$E,"CAPTURE",PG_Transactions!$AQ:$AQ,1)</f>
        <v>3647</v>
      </c>
      <c r="K2449">
        <f t="shared" si="120"/>
        <v>0</v>
      </c>
      <c r="L2449" t="str">
        <f t="shared" si="121"/>
        <v>Amount Match</v>
      </c>
    </row>
    <row r="2450" spans="1:12" hidden="1" x14ac:dyDescent="0.3">
      <c r="A2450" t="s">
        <v>4883</v>
      </c>
      <c r="B2450" s="1">
        <v>46293</v>
      </c>
      <c r="C2450" t="s">
        <v>4884</v>
      </c>
      <c r="D2450" t="s">
        <v>41</v>
      </c>
      <c r="E2450" t="s">
        <v>9</v>
      </c>
      <c r="F2450">
        <v>2999</v>
      </c>
      <c r="G2450" t="s">
        <v>10</v>
      </c>
      <c r="H2450" t="str">
        <f t="shared" si="119"/>
        <v>ORD26002449</v>
      </c>
      <c r="I2450">
        <f>COUNTIFS(PG_Transactions!$AK:$AK,$H2450,PG_Transactions!$E:$E,"CAPTURE",PG_Transactions!$AQ:$AQ,1)</f>
        <v>1</v>
      </c>
      <c r="J2450">
        <f>SUMIFS(PG_Transactions!$G:$G,PG_Transactions!$AK:$AK,$H2450,PG_Transactions!$E:$E,"CAPTURE",PG_Transactions!$AQ:$AQ,1)</f>
        <v>2999</v>
      </c>
      <c r="K2450">
        <f t="shared" si="120"/>
        <v>0</v>
      </c>
      <c r="L2450" t="str">
        <f t="shared" si="121"/>
        <v>Amount Match</v>
      </c>
    </row>
    <row r="2451" spans="1:12" hidden="1" x14ac:dyDescent="0.3">
      <c r="A2451" t="s">
        <v>4885</v>
      </c>
      <c r="B2451" s="1">
        <v>46282</v>
      </c>
      <c r="C2451" t="s">
        <v>4886</v>
      </c>
      <c r="D2451" t="s">
        <v>13</v>
      </c>
      <c r="E2451" t="s">
        <v>33</v>
      </c>
      <c r="F2451">
        <v>799</v>
      </c>
      <c r="G2451" t="s">
        <v>10</v>
      </c>
      <c r="H2451" t="str">
        <f t="shared" si="119"/>
        <v>ORD26002450</v>
      </c>
      <c r="I2451">
        <f>COUNTIFS(PG_Transactions!$AK:$AK,$H2451,PG_Transactions!$E:$E,"CAPTURE",PG_Transactions!$AQ:$AQ,1)</f>
        <v>1</v>
      </c>
      <c r="J2451">
        <f>SUMIFS(PG_Transactions!$G:$G,PG_Transactions!$AK:$AK,$H2451,PG_Transactions!$E:$E,"CAPTURE",PG_Transactions!$AQ:$AQ,1)</f>
        <v>799</v>
      </c>
      <c r="K2451">
        <f t="shared" si="120"/>
        <v>0</v>
      </c>
      <c r="L2451" t="str">
        <f t="shared" si="121"/>
        <v>Amount Match</v>
      </c>
    </row>
    <row r="2452" spans="1:12" hidden="1" x14ac:dyDescent="0.3">
      <c r="A2452" t="s">
        <v>4887</v>
      </c>
      <c r="B2452" s="1">
        <v>46291</v>
      </c>
      <c r="C2452" t="s">
        <v>4888</v>
      </c>
      <c r="D2452" t="s">
        <v>51</v>
      </c>
      <c r="E2452" t="s">
        <v>9</v>
      </c>
      <c r="F2452">
        <v>2999</v>
      </c>
      <c r="G2452" t="s">
        <v>10</v>
      </c>
      <c r="H2452" t="str">
        <f t="shared" si="119"/>
        <v>ORD26002451</v>
      </c>
      <c r="I2452">
        <f>COUNTIFS(PG_Transactions!$AK:$AK,$H2452,PG_Transactions!$E:$E,"CAPTURE",PG_Transactions!$AQ:$AQ,1)</f>
        <v>1</v>
      </c>
      <c r="J2452">
        <f>SUMIFS(PG_Transactions!$G:$G,PG_Transactions!$AK:$AK,$H2452,PG_Transactions!$E:$E,"CAPTURE",PG_Transactions!$AQ:$AQ,1)</f>
        <v>2999</v>
      </c>
      <c r="K2452">
        <f t="shared" si="120"/>
        <v>0</v>
      </c>
      <c r="L2452" t="str">
        <f t="shared" si="121"/>
        <v>Amount Match</v>
      </c>
    </row>
    <row r="2453" spans="1:12" hidden="1" x14ac:dyDescent="0.3">
      <c r="A2453" t="s">
        <v>4889</v>
      </c>
      <c r="B2453" s="1">
        <v>46267</v>
      </c>
      <c r="C2453" t="s">
        <v>4890</v>
      </c>
      <c r="D2453" t="s">
        <v>24</v>
      </c>
      <c r="E2453" t="s">
        <v>9</v>
      </c>
      <c r="F2453">
        <v>299</v>
      </c>
      <c r="G2453" t="s">
        <v>10</v>
      </c>
      <c r="H2453" t="str">
        <f t="shared" si="119"/>
        <v>ORD26002452</v>
      </c>
      <c r="I2453">
        <f>COUNTIFS(PG_Transactions!$AK:$AK,$H2453,PG_Transactions!$E:$E,"CAPTURE",PG_Transactions!$AQ:$AQ,1)</f>
        <v>1</v>
      </c>
      <c r="J2453">
        <f>SUMIFS(PG_Transactions!$G:$G,PG_Transactions!$AK:$AK,$H2453,PG_Transactions!$E:$E,"CAPTURE",PG_Transactions!$AQ:$AQ,1)</f>
        <v>299</v>
      </c>
      <c r="K2453">
        <f t="shared" si="120"/>
        <v>0</v>
      </c>
      <c r="L2453" t="str">
        <f t="shared" si="121"/>
        <v>Amount Match</v>
      </c>
    </row>
    <row r="2454" spans="1:12" hidden="1" x14ac:dyDescent="0.3">
      <c r="A2454" t="s">
        <v>4891</v>
      </c>
      <c r="B2454" s="1">
        <v>46270</v>
      </c>
      <c r="C2454" t="s">
        <v>4892</v>
      </c>
      <c r="D2454" t="s">
        <v>27</v>
      </c>
      <c r="E2454" t="s">
        <v>17</v>
      </c>
      <c r="F2454">
        <v>3499</v>
      </c>
      <c r="G2454" t="s">
        <v>10</v>
      </c>
      <c r="H2454" t="str">
        <f t="shared" si="119"/>
        <v>ORD26002453</v>
      </c>
      <c r="I2454">
        <f>COUNTIFS(PG_Transactions!$AK:$AK,$H2454,PG_Transactions!$E:$E,"CAPTURE",PG_Transactions!$AQ:$AQ,1)</f>
        <v>1</v>
      </c>
      <c r="J2454">
        <f>SUMIFS(PG_Transactions!$G:$G,PG_Transactions!$AK:$AK,$H2454,PG_Transactions!$E:$E,"CAPTURE",PG_Transactions!$AQ:$AQ,1)</f>
        <v>3499</v>
      </c>
      <c r="K2454">
        <f t="shared" si="120"/>
        <v>0</v>
      </c>
      <c r="L2454" t="str">
        <f t="shared" si="121"/>
        <v>Amount Match</v>
      </c>
    </row>
    <row r="2455" spans="1:12" hidden="1" x14ac:dyDescent="0.3">
      <c r="A2455" t="s">
        <v>4893</v>
      </c>
      <c r="B2455" s="1">
        <v>46273</v>
      </c>
      <c r="C2455" t="s">
        <v>4894</v>
      </c>
      <c r="D2455" t="s">
        <v>38</v>
      </c>
      <c r="E2455" t="s">
        <v>17</v>
      </c>
      <c r="F2455">
        <v>4097</v>
      </c>
      <c r="G2455" t="s">
        <v>10</v>
      </c>
      <c r="H2455" t="str">
        <f t="shared" si="119"/>
        <v>ORD26002454</v>
      </c>
      <c r="I2455">
        <f>COUNTIFS(PG_Transactions!$AK:$AK,$H2455,PG_Transactions!$E:$E,"CAPTURE",PG_Transactions!$AQ:$AQ,1)</f>
        <v>1</v>
      </c>
      <c r="J2455">
        <f>SUMIFS(PG_Transactions!$G:$G,PG_Transactions!$AK:$AK,$H2455,PG_Transactions!$E:$E,"CAPTURE",PG_Transactions!$AQ:$AQ,1)</f>
        <v>4097</v>
      </c>
      <c r="K2455">
        <f t="shared" si="120"/>
        <v>0</v>
      </c>
      <c r="L2455" t="str">
        <f t="shared" si="121"/>
        <v>Amount Match</v>
      </c>
    </row>
    <row r="2456" spans="1:12" hidden="1" x14ac:dyDescent="0.3">
      <c r="A2456" t="s">
        <v>4895</v>
      </c>
      <c r="B2456" s="1">
        <v>46289</v>
      </c>
      <c r="C2456" t="s">
        <v>4896</v>
      </c>
      <c r="D2456" t="s">
        <v>41</v>
      </c>
      <c r="E2456" t="s">
        <v>9</v>
      </c>
      <c r="F2456">
        <v>4298</v>
      </c>
      <c r="G2456" t="s">
        <v>10</v>
      </c>
      <c r="H2456" t="str">
        <f t="shared" si="119"/>
        <v>ORD26002455</v>
      </c>
      <c r="I2456">
        <f>COUNTIFS(PG_Transactions!$AK:$AK,$H2456,PG_Transactions!$E:$E,"CAPTURE",PG_Transactions!$AQ:$AQ,1)</f>
        <v>1</v>
      </c>
      <c r="J2456">
        <f>SUMIFS(PG_Transactions!$G:$G,PG_Transactions!$AK:$AK,$H2456,PG_Transactions!$E:$E,"CAPTURE",PG_Transactions!$AQ:$AQ,1)</f>
        <v>4298</v>
      </c>
      <c r="K2456">
        <f t="shared" si="120"/>
        <v>0</v>
      </c>
      <c r="L2456" t="str">
        <f t="shared" si="121"/>
        <v>Amount Match</v>
      </c>
    </row>
    <row r="2457" spans="1:12" hidden="1" x14ac:dyDescent="0.3">
      <c r="A2457" t="s">
        <v>4897</v>
      </c>
      <c r="B2457" s="1">
        <v>46271</v>
      </c>
      <c r="C2457" t="s">
        <v>4898</v>
      </c>
      <c r="D2457" t="s">
        <v>16</v>
      </c>
      <c r="E2457" t="s">
        <v>9</v>
      </c>
      <c r="F2457">
        <v>1598</v>
      </c>
      <c r="G2457" t="s">
        <v>10</v>
      </c>
      <c r="H2457" t="str">
        <f t="shared" si="119"/>
        <v>ORD26002456</v>
      </c>
      <c r="I2457">
        <f>COUNTIFS(PG_Transactions!$AK:$AK,$H2457,PG_Transactions!$E:$E,"CAPTURE",PG_Transactions!$AQ:$AQ,1)</f>
        <v>1</v>
      </c>
      <c r="J2457">
        <f>SUMIFS(PG_Transactions!$G:$G,PG_Transactions!$AK:$AK,$H2457,PG_Transactions!$E:$E,"CAPTURE",PG_Transactions!$AQ:$AQ,1)</f>
        <v>1598</v>
      </c>
      <c r="K2457">
        <f t="shared" si="120"/>
        <v>0</v>
      </c>
      <c r="L2457" t="str">
        <f t="shared" si="121"/>
        <v>Amount Match</v>
      </c>
    </row>
    <row r="2458" spans="1:12" hidden="1" x14ac:dyDescent="0.3">
      <c r="A2458" t="s">
        <v>4899</v>
      </c>
      <c r="B2458" s="1">
        <v>46271</v>
      </c>
      <c r="C2458" t="s">
        <v>4900</v>
      </c>
      <c r="D2458" t="s">
        <v>24</v>
      </c>
      <c r="E2458" t="s">
        <v>17</v>
      </c>
      <c r="F2458" s="2">
        <v>4498</v>
      </c>
      <c r="G2458" t="s">
        <v>56</v>
      </c>
      <c r="H2458" t="str">
        <f t="shared" si="119"/>
        <v>ORD26002457</v>
      </c>
      <c r="I2458">
        <f>COUNTIFS(PG_Transactions!$AK:$AK,$H2458,PG_Transactions!$E:$E,"CAPTURE",PG_Transactions!$AQ:$AQ,1)</f>
        <v>1</v>
      </c>
      <c r="J2458">
        <f>SUMIFS(PG_Transactions!$G:$G,PG_Transactions!$AK:$AK,$H2458,PG_Transactions!$E:$E,"CAPTURE",PG_Transactions!$AQ:$AQ,1)</f>
        <v>4498</v>
      </c>
      <c r="K2458">
        <f t="shared" si="120"/>
        <v>0</v>
      </c>
      <c r="L2458" t="str">
        <f t="shared" si="121"/>
        <v>Amount Match</v>
      </c>
    </row>
    <row r="2459" spans="1:12" hidden="1" x14ac:dyDescent="0.3">
      <c r="A2459" t="s">
        <v>4901</v>
      </c>
      <c r="B2459" s="1">
        <v>46270</v>
      </c>
      <c r="C2459" t="s">
        <v>4902</v>
      </c>
      <c r="D2459" t="s">
        <v>27</v>
      </c>
      <c r="E2459" t="s">
        <v>9</v>
      </c>
      <c r="F2459">
        <v>3499</v>
      </c>
      <c r="G2459" t="s">
        <v>56</v>
      </c>
      <c r="H2459" t="str">
        <f t="shared" si="119"/>
        <v>ORD26002458</v>
      </c>
      <c r="I2459">
        <f>COUNTIFS(PG_Transactions!$AK:$AK,$H2459,PG_Transactions!$E:$E,"CAPTURE",PG_Transactions!$AQ:$AQ,1)</f>
        <v>1</v>
      </c>
      <c r="J2459">
        <f>SUMIFS(PG_Transactions!$G:$G,PG_Transactions!$AK:$AK,$H2459,PG_Transactions!$E:$E,"CAPTURE",PG_Transactions!$AQ:$AQ,1)</f>
        <v>3499</v>
      </c>
      <c r="K2459">
        <f t="shared" si="120"/>
        <v>0</v>
      </c>
      <c r="L2459" t="str">
        <f t="shared" si="121"/>
        <v>Amount Match</v>
      </c>
    </row>
    <row r="2460" spans="1:12" hidden="1" x14ac:dyDescent="0.3">
      <c r="A2460" t="s">
        <v>4903</v>
      </c>
      <c r="B2460" s="1">
        <v>46293</v>
      </c>
      <c r="C2460" t="s">
        <v>4904</v>
      </c>
      <c r="D2460" t="s">
        <v>8</v>
      </c>
      <c r="E2460" t="s">
        <v>44</v>
      </c>
      <c r="F2460">
        <v>8797</v>
      </c>
      <c r="G2460" t="s">
        <v>10</v>
      </c>
      <c r="H2460" t="str">
        <f t="shared" si="119"/>
        <v>ORD26002459</v>
      </c>
      <c r="I2460">
        <f>COUNTIFS(PG_Transactions!$AK:$AK,$H2460,PG_Transactions!$E:$E,"CAPTURE",PG_Transactions!$AQ:$AQ,1)</f>
        <v>1</v>
      </c>
      <c r="J2460">
        <f>SUMIFS(PG_Transactions!$G:$G,PG_Transactions!$AK:$AK,$H2460,PG_Transactions!$E:$E,"CAPTURE",PG_Transactions!$AQ:$AQ,1)</f>
        <v>8797</v>
      </c>
      <c r="K2460">
        <f t="shared" si="120"/>
        <v>0</v>
      </c>
      <c r="L2460" t="str">
        <f t="shared" si="121"/>
        <v>Amount Match</v>
      </c>
    </row>
    <row r="2461" spans="1:12" hidden="1" x14ac:dyDescent="0.3">
      <c r="A2461" t="s">
        <v>4905</v>
      </c>
      <c r="B2461" s="1">
        <v>46281</v>
      </c>
      <c r="C2461" t="s">
        <v>4906</v>
      </c>
      <c r="D2461" t="s">
        <v>27</v>
      </c>
      <c r="E2461" t="s">
        <v>9</v>
      </c>
      <c r="F2461">
        <v>499</v>
      </c>
      <c r="G2461" t="s">
        <v>10</v>
      </c>
      <c r="H2461" t="str">
        <f t="shared" si="119"/>
        <v>ORD26002460</v>
      </c>
      <c r="I2461">
        <f>COUNTIFS(PG_Transactions!$AK:$AK,$H2461,PG_Transactions!$E:$E,"CAPTURE",PG_Transactions!$AQ:$AQ,1)</f>
        <v>1</v>
      </c>
      <c r="J2461">
        <f>SUMIFS(PG_Transactions!$G:$G,PG_Transactions!$AK:$AK,$H2461,PG_Transactions!$E:$E,"CAPTURE",PG_Transactions!$AQ:$AQ,1)</f>
        <v>499</v>
      </c>
      <c r="K2461">
        <f t="shared" si="120"/>
        <v>0</v>
      </c>
      <c r="L2461" t="str">
        <f t="shared" si="121"/>
        <v>Amount Match</v>
      </c>
    </row>
    <row r="2462" spans="1:12" hidden="1" x14ac:dyDescent="0.3">
      <c r="A2462" t="s">
        <v>4907</v>
      </c>
      <c r="B2462" s="1">
        <v>46281</v>
      </c>
      <c r="C2462" t="s">
        <v>4908</v>
      </c>
      <c r="D2462" t="s">
        <v>41</v>
      </c>
      <c r="E2462" t="s">
        <v>9</v>
      </c>
      <c r="F2462">
        <v>599</v>
      </c>
      <c r="G2462" t="s">
        <v>10</v>
      </c>
      <c r="H2462" t="str">
        <f t="shared" si="119"/>
        <v>ORD26002461</v>
      </c>
      <c r="I2462">
        <f>COUNTIFS(PG_Transactions!$AK:$AK,$H2462,PG_Transactions!$E:$E,"CAPTURE",PG_Transactions!$AQ:$AQ,1)</f>
        <v>1</v>
      </c>
      <c r="J2462">
        <f>SUMIFS(PG_Transactions!$G:$G,PG_Transactions!$AK:$AK,$H2462,PG_Transactions!$E:$E,"CAPTURE",PG_Transactions!$AQ:$AQ,1)</f>
        <v>599</v>
      </c>
      <c r="K2462">
        <f t="shared" si="120"/>
        <v>0</v>
      </c>
      <c r="L2462" t="str">
        <f t="shared" si="121"/>
        <v>Amount Match</v>
      </c>
    </row>
    <row r="2463" spans="1:12" hidden="1" x14ac:dyDescent="0.3">
      <c r="A2463" t="s">
        <v>4909</v>
      </c>
      <c r="B2463" s="1">
        <v>46288</v>
      </c>
      <c r="C2463" t="s">
        <v>4910</v>
      </c>
      <c r="D2463" t="s">
        <v>24</v>
      </c>
      <c r="E2463" t="s">
        <v>9</v>
      </c>
      <c r="F2463">
        <v>4999</v>
      </c>
      <c r="G2463" t="s">
        <v>10</v>
      </c>
      <c r="H2463" t="str">
        <f t="shared" si="119"/>
        <v>ORD26002462</v>
      </c>
      <c r="I2463">
        <f>COUNTIFS(PG_Transactions!$AK:$AK,$H2463,PG_Transactions!$E:$E,"CAPTURE",PG_Transactions!$AQ:$AQ,1)</f>
        <v>1</v>
      </c>
      <c r="J2463">
        <f>SUMIFS(PG_Transactions!$G:$G,PG_Transactions!$AK:$AK,$H2463,PG_Transactions!$E:$E,"CAPTURE",PG_Transactions!$AQ:$AQ,1)</f>
        <v>4999</v>
      </c>
      <c r="K2463">
        <f t="shared" si="120"/>
        <v>0</v>
      </c>
      <c r="L2463" t="str">
        <f t="shared" si="121"/>
        <v>Amount Match</v>
      </c>
    </row>
    <row r="2464" spans="1:12" hidden="1" x14ac:dyDescent="0.3">
      <c r="A2464" t="s">
        <v>4911</v>
      </c>
      <c r="B2464" s="1">
        <v>46290</v>
      </c>
      <c r="C2464" t="s">
        <v>4912</v>
      </c>
      <c r="D2464" t="s">
        <v>32</v>
      </c>
      <c r="E2464" t="s">
        <v>17</v>
      </c>
      <c r="F2464">
        <v>1198</v>
      </c>
      <c r="G2464" t="s">
        <v>10</v>
      </c>
      <c r="H2464" t="str">
        <f t="shared" si="119"/>
        <v>ORD26002463</v>
      </c>
      <c r="I2464">
        <f>COUNTIFS(PG_Transactions!$AK:$AK,$H2464,PG_Transactions!$E:$E,"CAPTURE",PG_Transactions!$AQ:$AQ,1)</f>
        <v>1</v>
      </c>
      <c r="J2464">
        <f>SUMIFS(PG_Transactions!$G:$G,PG_Transactions!$AK:$AK,$H2464,PG_Transactions!$E:$E,"CAPTURE",PG_Transactions!$AQ:$AQ,1)</f>
        <v>1198</v>
      </c>
      <c r="K2464">
        <f t="shared" si="120"/>
        <v>0</v>
      </c>
      <c r="L2464" t="str">
        <f t="shared" si="121"/>
        <v>Amount Match</v>
      </c>
    </row>
    <row r="2465" spans="1:12" hidden="1" x14ac:dyDescent="0.3">
      <c r="A2465" t="s">
        <v>4913</v>
      </c>
      <c r="B2465" s="1">
        <v>46282</v>
      </c>
      <c r="C2465" t="s">
        <v>551</v>
      </c>
      <c r="D2465" t="s">
        <v>65</v>
      </c>
      <c r="E2465" t="s">
        <v>17</v>
      </c>
      <c r="F2465">
        <v>4298</v>
      </c>
      <c r="G2465" t="s">
        <v>10</v>
      </c>
      <c r="H2465" t="str">
        <f t="shared" si="119"/>
        <v>ORD26002464</v>
      </c>
      <c r="I2465">
        <f>COUNTIFS(PG_Transactions!$AK:$AK,$H2465,PG_Transactions!$E:$E,"CAPTURE",PG_Transactions!$AQ:$AQ,1)</f>
        <v>1</v>
      </c>
      <c r="J2465">
        <f>SUMIFS(PG_Transactions!$G:$G,PG_Transactions!$AK:$AK,$H2465,PG_Transactions!$E:$E,"CAPTURE",PG_Transactions!$AQ:$AQ,1)</f>
        <v>4298</v>
      </c>
      <c r="K2465">
        <f t="shared" si="120"/>
        <v>0</v>
      </c>
      <c r="L2465" t="str">
        <f t="shared" si="121"/>
        <v>Amount Match</v>
      </c>
    </row>
    <row r="2466" spans="1:12" hidden="1" x14ac:dyDescent="0.3">
      <c r="A2466" t="s">
        <v>4914</v>
      </c>
      <c r="B2466" s="1">
        <v>46280</v>
      </c>
      <c r="C2466" t="s">
        <v>4915</v>
      </c>
      <c r="D2466" t="s">
        <v>32</v>
      </c>
      <c r="E2466" t="s">
        <v>17</v>
      </c>
      <c r="F2466">
        <v>5097</v>
      </c>
      <c r="G2466" t="s">
        <v>10</v>
      </c>
      <c r="H2466" t="str">
        <f t="shared" si="119"/>
        <v>ORD26002465</v>
      </c>
      <c r="I2466">
        <f>COUNTIFS(PG_Transactions!$AK:$AK,$H2466,PG_Transactions!$E:$E,"CAPTURE",PG_Transactions!$AQ:$AQ,1)</f>
        <v>1</v>
      </c>
      <c r="J2466">
        <f>SUMIFS(PG_Transactions!$G:$G,PG_Transactions!$AK:$AK,$H2466,PG_Transactions!$E:$E,"CAPTURE",PG_Transactions!$AQ:$AQ,1)</f>
        <v>5097</v>
      </c>
      <c r="K2466">
        <f t="shared" si="120"/>
        <v>0</v>
      </c>
      <c r="L2466" t="str">
        <f t="shared" si="121"/>
        <v>Amount Match</v>
      </c>
    </row>
    <row r="2467" spans="1:12" hidden="1" x14ac:dyDescent="0.3">
      <c r="A2467" t="s">
        <v>4916</v>
      </c>
      <c r="B2467" s="1">
        <v>46276</v>
      </c>
      <c r="C2467" t="s">
        <v>4917</v>
      </c>
      <c r="D2467" t="s">
        <v>24</v>
      </c>
      <c r="E2467" t="s">
        <v>44</v>
      </c>
      <c r="F2467">
        <v>1299</v>
      </c>
      <c r="G2467" t="s">
        <v>10</v>
      </c>
      <c r="H2467" t="str">
        <f t="shared" si="119"/>
        <v>ORD26002466</v>
      </c>
      <c r="I2467">
        <f>COUNTIFS(PG_Transactions!$AK:$AK,$H2467,PG_Transactions!$E:$E,"CAPTURE",PG_Transactions!$AQ:$AQ,1)</f>
        <v>1</v>
      </c>
      <c r="J2467">
        <f>SUMIFS(PG_Transactions!$G:$G,PG_Transactions!$AK:$AK,$H2467,PG_Transactions!$E:$E,"CAPTURE",PG_Transactions!$AQ:$AQ,1)</f>
        <v>1299</v>
      </c>
      <c r="K2467">
        <f t="shared" si="120"/>
        <v>0</v>
      </c>
      <c r="L2467" t="str">
        <f t="shared" si="121"/>
        <v>Amount Match</v>
      </c>
    </row>
    <row r="2468" spans="1:12" hidden="1" x14ac:dyDescent="0.3">
      <c r="A2468" t="s">
        <v>4918</v>
      </c>
      <c r="B2468" s="1">
        <v>46292</v>
      </c>
      <c r="C2468" t="s">
        <v>4919</v>
      </c>
      <c r="D2468" t="s">
        <v>13</v>
      </c>
      <c r="E2468" t="s">
        <v>44</v>
      </c>
      <c r="F2468">
        <v>3998</v>
      </c>
      <c r="G2468" t="s">
        <v>10</v>
      </c>
      <c r="H2468" t="str">
        <f t="shared" si="119"/>
        <v>ORD26002467</v>
      </c>
      <c r="I2468">
        <f>COUNTIFS(PG_Transactions!$AK:$AK,$H2468,PG_Transactions!$E:$E,"CAPTURE",PG_Transactions!$AQ:$AQ,1)</f>
        <v>1</v>
      </c>
      <c r="J2468">
        <f>SUMIFS(PG_Transactions!$G:$G,PG_Transactions!$AK:$AK,$H2468,PG_Transactions!$E:$E,"CAPTURE",PG_Transactions!$AQ:$AQ,1)</f>
        <v>3998</v>
      </c>
      <c r="K2468">
        <f t="shared" si="120"/>
        <v>0</v>
      </c>
      <c r="L2468" t="str">
        <f t="shared" si="121"/>
        <v>Amount Match</v>
      </c>
    </row>
    <row r="2469" spans="1:12" hidden="1" x14ac:dyDescent="0.3">
      <c r="A2469" t="s">
        <v>4920</v>
      </c>
      <c r="B2469" s="1">
        <v>46280</v>
      </c>
      <c r="C2469" t="s">
        <v>4921</v>
      </c>
      <c r="D2469" t="s">
        <v>27</v>
      </c>
      <c r="E2469" t="s">
        <v>33</v>
      </c>
      <c r="F2469">
        <v>799</v>
      </c>
      <c r="G2469" t="s">
        <v>105</v>
      </c>
      <c r="H2469" t="str">
        <f t="shared" si="119"/>
        <v>ORD26002468</v>
      </c>
      <c r="I2469">
        <f>COUNTIFS(PG_Transactions!$AK:$AK,$H2469,PG_Transactions!$E:$E,"CAPTURE",PG_Transactions!$AQ:$AQ,1)</f>
        <v>0</v>
      </c>
      <c r="J2469">
        <f>SUMIFS(PG_Transactions!$G:$G,PG_Transactions!$AK:$AK,$H2469,PG_Transactions!$E:$E,"CAPTURE",PG_Transactions!$AQ:$AQ,1)</f>
        <v>0</v>
      </c>
      <c r="K2469">
        <f t="shared" si="120"/>
        <v>-799</v>
      </c>
      <c r="L2469" t="str">
        <f t="shared" si="121"/>
        <v>No Capture</v>
      </c>
    </row>
    <row r="2470" spans="1:12" hidden="1" x14ac:dyDescent="0.3">
      <c r="A2470" t="s">
        <v>4922</v>
      </c>
      <c r="B2470" s="1">
        <v>46274</v>
      </c>
      <c r="C2470" t="s">
        <v>4923</v>
      </c>
      <c r="D2470" t="s">
        <v>13</v>
      </c>
      <c r="E2470" t="s">
        <v>9</v>
      </c>
      <c r="F2470">
        <v>1098</v>
      </c>
      <c r="G2470" t="s">
        <v>10</v>
      </c>
      <c r="H2470" t="str">
        <f t="shared" si="119"/>
        <v>ORD26002469</v>
      </c>
      <c r="I2470">
        <f>COUNTIFS(PG_Transactions!$AK:$AK,$H2470,PG_Transactions!$E:$E,"CAPTURE",PG_Transactions!$AQ:$AQ,1)</f>
        <v>1</v>
      </c>
      <c r="J2470">
        <f>SUMIFS(PG_Transactions!$G:$G,PG_Transactions!$AK:$AK,$H2470,PG_Transactions!$E:$E,"CAPTURE",PG_Transactions!$AQ:$AQ,1)</f>
        <v>1098</v>
      </c>
      <c r="K2470">
        <f t="shared" si="120"/>
        <v>0</v>
      </c>
      <c r="L2470" t="str">
        <f t="shared" si="121"/>
        <v>Amount Match</v>
      </c>
    </row>
    <row r="2471" spans="1:12" hidden="1" x14ac:dyDescent="0.3">
      <c r="A2471" t="s">
        <v>4924</v>
      </c>
      <c r="B2471" s="1">
        <v>46278</v>
      </c>
      <c r="C2471" t="s">
        <v>4925</v>
      </c>
      <c r="D2471" t="s">
        <v>38</v>
      </c>
      <c r="E2471" t="s">
        <v>9</v>
      </c>
      <c r="F2471">
        <v>1299</v>
      </c>
      <c r="G2471" t="s">
        <v>10</v>
      </c>
      <c r="H2471" t="str">
        <f t="shared" si="119"/>
        <v>ORD26002470</v>
      </c>
      <c r="I2471">
        <f>COUNTIFS(PG_Transactions!$AK:$AK,$H2471,PG_Transactions!$E:$E,"CAPTURE",PG_Transactions!$AQ:$AQ,1)</f>
        <v>1</v>
      </c>
      <c r="J2471">
        <f>SUMIFS(PG_Transactions!$G:$G,PG_Transactions!$AK:$AK,$H2471,PG_Transactions!$E:$E,"CAPTURE",PG_Transactions!$AQ:$AQ,1)</f>
        <v>1299</v>
      </c>
      <c r="K2471">
        <f t="shared" si="120"/>
        <v>0</v>
      </c>
      <c r="L2471" t="str">
        <f t="shared" si="121"/>
        <v>Amount Match</v>
      </c>
    </row>
    <row r="2472" spans="1:12" hidden="1" x14ac:dyDescent="0.3">
      <c r="A2472" t="s">
        <v>4926</v>
      </c>
      <c r="B2472" s="1">
        <v>46292</v>
      </c>
      <c r="C2472" t="s">
        <v>4927</v>
      </c>
      <c r="D2472" t="s">
        <v>32</v>
      </c>
      <c r="E2472" t="s">
        <v>44</v>
      </c>
      <c r="F2472">
        <v>1598</v>
      </c>
      <c r="G2472" t="s">
        <v>10</v>
      </c>
      <c r="H2472" t="str">
        <f t="shared" si="119"/>
        <v>ORD26002471</v>
      </c>
      <c r="I2472">
        <f>COUNTIFS(PG_Transactions!$AK:$AK,$H2472,PG_Transactions!$E:$E,"CAPTURE",PG_Transactions!$AQ:$AQ,1)</f>
        <v>1</v>
      </c>
      <c r="J2472">
        <f>SUMIFS(PG_Transactions!$G:$G,PG_Transactions!$AK:$AK,$H2472,PG_Transactions!$E:$E,"CAPTURE",PG_Transactions!$AQ:$AQ,1)</f>
        <v>1598</v>
      </c>
      <c r="K2472">
        <f t="shared" si="120"/>
        <v>0</v>
      </c>
      <c r="L2472" t="str">
        <f t="shared" si="121"/>
        <v>Amount Match</v>
      </c>
    </row>
    <row r="2473" spans="1:12" hidden="1" x14ac:dyDescent="0.3">
      <c r="A2473" t="s">
        <v>4928</v>
      </c>
      <c r="B2473" s="1">
        <v>46290</v>
      </c>
      <c r="C2473" t="s">
        <v>2539</v>
      </c>
      <c r="E2473" t="s">
        <v>17</v>
      </c>
      <c r="F2473">
        <v>3298</v>
      </c>
      <c r="G2473" t="s">
        <v>10</v>
      </c>
      <c r="H2473" t="str">
        <f t="shared" si="119"/>
        <v>ORD26002472</v>
      </c>
      <c r="I2473">
        <f>COUNTIFS(PG_Transactions!$AK:$AK,$H2473,PG_Transactions!$E:$E,"CAPTURE",PG_Transactions!$AQ:$AQ,1)</f>
        <v>1</v>
      </c>
      <c r="J2473">
        <f>SUMIFS(PG_Transactions!$G:$G,PG_Transactions!$AK:$AK,$H2473,PG_Transactions!$E:$E,"CAPTURE",PG_Transactions!$AQ:$AQ,1)</f>
        <v>3298</v>
      </c>
      <c r="K2473">
        <f t="shared" si="120"/>
        <v>0</v>
      </c>
      <c r="L2473" t="str">
        <f t="shared" si="121"/>
        <v>Amount Match</v>
      </c>
    </row>
    <row r="2474" spans="1:12" hidden="1" x14ac:dyDescent="0.3">
      <c r="A2474" t="s">
        <v>4929</v>
      </c>
      <c r="B2474" s="1">
        <v>46275</v>
      </c>
      <c r="C2474" t="s">
        <v>4930</v>
      </c>
      <c r="D2474" t="s">
        <v>41</v>
      </c>
      <c r="E2474" t="s">
        <v>44</v>
      </c>
      <c r="F2474">
        <v>7999</v>
      </c>
      <c r="G2474" t="s">
        <v>10</v>
      </c>
      <c r="H2474" t="str">
        <f t="shared" si="119"/>
        <v>ORD26002473</v>
      </c>
      <c r="I2474">
        <f>COUNTIFS(PG_Transactions!$AK:$AK,$H2474,PG_Transactions!$E:$E,"CAPTURE",PG_Transactions!$AQ:$AQ,1)</f>
        <v>1</v>
      </c>
      <c r="J2474">
        <f>SUMIFS(PG_Transactions!$G:$G,PG_Transactions!$AK:$AK,$H2474,PG_Transactions!$E:$E,"CAPTURE",PG_Transactions!$AQ:$AQ,1)</f>
        <v>7999</v>
      </c>
      <c r="K2474">
        <f t="shared" si="120"/>
        <v>0</v>
      </c>
      <c r="L2474" t="str">
        <f t="shared" si="121"/>
        <v>Amount Match</v>
      </c>
    </row>
    <row r="2475" spans="1:12" hidden="1" x14ac:dyDescent="0.3">
      <c r="A2475" t="s">
        <v>4931</v>
      </c>
      <c r="B2475" s="1">
        <v>46271</v>
      </c>
      <c r="C2475" t="s">
        <v>4932</v>
      </c>
      <c r="E2475" t="s">
        <v>9</v>
      </c>
      <c r="F2475">
        <v>3598</v>
      </c>
      <c r="G2475" t="s">
        <v>10</v>
      </c>
      <c r="H2475" t="str">
        <f t="shared" si="119"/>
        <v>ORD26002474</v>
      </c>
      <c r="I2475">
        <f>COUNTIFS(PG_Transactions!$AK:$AK,$H2475,PG_Transactions!$E:$E,"CAPTURE",PG_Transactions!$AQ:$AQ,1)</f>
        <v>1</v>
      </c>
      <c r="J2475">
        <f>SUMIFS(PG_Transactions!$G:$G,PG_Transactions!$AK:$AK,$H2475,PG_Transactions!$E:$E,"CAPTURE",PG_Transactions!$AQ:$AQ,1)</f>
        <v>3598</v>
      </c>
      <c r="K2475">
        <f t="shared" si="120"/>
        <v>0</v>
      </c>
      <c r="L2475" t="str">
        <f t="shared" si="121"/>
        <v>Amount Match</v>
      </c>
    </row>
    <row r="2476" spans="1:12" hidden="1" x14ac:dyDescent="0.3">
      <c r="A2476" t="s">
        <v>4933</v>
      </c>
      <c r="B2476" s="1">
        <v>46281</v>
      </c>
      <c r="C2476" t="s">
        <v>4934</v>
      </c>
      <c r="D2476" t="s">
        <v>51</v>
      </c>
      <c r="E2476" t="s">
        <v>17</v>
      </c>
      <c r="F2476">
        <v>349</v>
      </c>
      <c r="G2476" t="s">
        <v>10</v>
      </c>
      <c r="H2476" t="str">
        <f t="shared" si="119"/>
        <v>ORD26002475</v>
      </c>
      <c r="I2476">
        <f>COUNTIFS(PG_Transactions!$AK:$AK,$H2476,PG_Transactions!$E:$E,"CAPTURE",PG_Transactions!$AQ:$AQ,1)</f>
        <v>1</v>
      </c>
      <c r="J2476">
        <f>SUMIFS(PG_Transactions!$G:$G,PG_Transactions!$AK:$AK,$H2476,PG_Transactions!$E:$E,"CAPTURE",PG_Transactions!$AQ:$AQ,1)</f>
        <v>349</v>
      </c>
      <c r="K2476">
        <f t="shared" si="120"/>
        <v>0</v>
      </c>
      <c r="L2476" t="str">
        <f t="shared" si="121"/>
        <v>Amount Match</v>
      </c>
    </row>
    <row r="2477" spans="1:12" hidden="1" x14ac:dyDescent="0.3">
      <c r="A2477" t="s">
        <v>4935</v>
      </c>
      <c r="B2477" s="1">
        <v>46287</v>
      </c>
      <c r="C2477" t="s">
        <v>4936</v>
      </c>
      <c r="D2477" t="s">
        <v>13</v>
      </c>
      <c r="E2477" t="s">
        <v>9</v>
      </c>
      <c r="F2477">
        <v>2999</v>
      </c>
      <c r="G2477" t="s">
        <v>10</v>
      </c>
      <c r="H2477" t="str">
        <f t="shared" si="119"/>
        <v>ORD26002476</v>
      </c>
      <c r="I2477">
        <f>COUNTIFS(PG_Transactions!$AK:$AK,$H2477,PG_Transactions!$E:$E,"CAPTURE",PG_Transactions!$AQ:$AQ,1)</f>
        <v>1</v>
      </c>
      <c r="J2477">
        <f>SUMIFS(PG_Transactions!$G:$G,PG_Transactions!$AK:$AK,$H2477,PG_Transactions!$E:$E,"CAPTURE",PG_Transactions!$AQ:$AQ,1)</f>
        <v>2999</v>
      </c>
      <c r="K2477">
        <f t="shared" si="120"/>
        <v>0</v>
      </c>
      <c r="L2477" t="str">
        <f t="shared" si="121"/>
        <v>Amount Match</v>
      </c>
    </row>
    <row r="2478" spans="1:12" hidden="1" x14ac:dyDescent="0.3">
      <c r="A2478" t="s">
        <v>4937</v>
      </c>
      <c r="B2478" s="1">
        <v>46289</v>
      </c>
      <c r="C2478" t="s">
        <v>4938</v>
      </c>
      <c r="D2478" t="s">
        <v>38</v>
      </c>
      <c r="E2478" t="s">
        <v>44</v>
      </c>
      <c r="F2478">
        <v>999</v>
      </c>
      <c r="G2478" t="s">
        <v>10</v>
      </c>
      <c r="H2478" t="str">
        <f t="shared" si="119"/>
        <v>ORD26002477</v>
      </c>
      <c r="I2478">
        <f>COUNTIFS(PG_Transactions!$AK:$AK,$H2478,PG_Transactions!$E:$E,"CAPTURE",PG_Transactions!$AQ:$AQ,1)</f>
        <v>1</v>
      </c>
      <c r="J2478">
        <f>SUMIFS(PG_Transactions!$G:$G,PG_Transactions!$AK:$AK,$H2478,PG_Transactions!$E:$E,"CAPTURE",PG_Transactions!$AQ:$AQ,1)</f>
        <v>999</v>
      </c>
      <c r="K2478">
        <f t="shared" si="120"/>
        <v>0</v>
      </c>
      <c r="L2478" t="str">
        <f t="shared" si="121"/>
        <v>Amount Match</v>
      </c>
    </row>
    <row r="2479" spans="1:12" hidden="1" x14ac:dyDescent="0.3">
      <c r="A2479" t="s">
        <v>4939</v>
      </c>
      <c r="B2479" s="1">
        <v>46288</v>
      </c>
      <c r="C2479" t="s">
        <v>4940</v>
      </c>
      <c r="D2479" t="s">
        <v>65</v>
      </c>
      <c r="E2479" t="s">
        <v>9</v>
      </c>
      <c r="F2479">
        <v>3348</v>
      </c>
      <c r="G2479" t="s">
        <v>10</v>
      </c>
      <c r="H2479" t="str">
        <f t="shared" si="119"/>
        <v>ORD26002478</v>
      </c>
      <c r="I2479">
        <f>COUNTIFS(PG_Transactions!$AK:$AK,$H2479,PG_Transactions!$E:$E,"CAPTURE",PG_Transactions!$AQ:$AQ,1)</f>
        <v>1</v>
      </c>
      <c r="J2479">
        <f>SUMIFS(PG_Transactions!$G:$G,PG_Transactions!$AK:$AK,$H2479,PG_Transactions!$E:$E,"CAPTURE",PG_Transactions!$AQ:$AQ,1)</f>
        <v>3348</v>
      </c>
      <c r="K2479">
        <f t="shared" si="120"/>
        <v>0</v>
      </c>
      <c r="L2479" t="str">
        <f t="shared" si="121"/>
        <v>Amount Match</v>
      </c>
    </row>
    <row r="2480" spans="1:12" hidden="1" x14ac:dyDescent="0.3">
      <c r="A2480" t="s">
        <v>4941</v>
      </c>
      <c r="B2480" s="1">
        <v>46273</v>
      </c>
      <c r="C2480" t="s">
        <v>4942</v>
      </c>
      <c r="D2480" t="s">
        <v>51</v>
      </c>
      <c r="E2480" t="s">
        <v>17</v>
      </c>
      <c r="F2480">
        <v>4999</v>
      </c>
      <c r="G2480" t="s">
        <v>10</v>
      </c>
      <c r="H2480" t="str">
        <f t="shared" si="119"/>
        <v>ORD26002479</v>
      </c>
      <c r="I2480">
        <f>COUNTIFS(PG_Transactions!$AK:$AK,$H2480,PG_Transactions!$E:$E,"CAPTURE",PG_Transactions!$AQ:$AQ,1)</f>
        <v>1</v>
      </c>
      <c r="J2480">
        <f>SUMIFS(PG_Transactions!$G:$G,PG_Transactions!$AK:$AK,$H2480,PG_Transactions!$E:$E,"CAPTURE",PG_Transactions!$AQ:$AQ,1)</f>
        <v>4999</v>
      </c>
      <c r="K2480">
        <f t="shared" si="120"/>
        <v>0</v>
      </c>
      <c r="L2480" t="str">
        <f t="shared" si="121"/>
        <v>Amount Match</v>
      </c>
    </row>
    <row r="2481" spans="1:12" hidden="1" x14ac:dyDescent="0.3">
      <c r="A2481" t="s">
        <v>4943</v>
      </c>
      <c r="B2481" s="1">
        <v>46269</v>
      </c>
      <c r="C2481" t="s">
        <v>4944</v>
      </c>
      <c r="D2481" t="s">
        <v>24</v>
      </c>
      <c r="E2481" t="s">
        <v>33</v>
      </c>
      <c r="F2481">
        <v>1348</v>
      </c>
      <c r="G2481" t="s">
        <v>10</v>
      </c>
      <c r="H2481" t="str">
        <f t="shared" si="119"/>
        <v>ORD26002480</v>
      </c>
      <c r="I2481">
        <f>COUNTIFS(PG_Transactions!$AK:$AK,$H2481,PG_Transactions!$E:$E,"CAPTURE",PG_Transactions!$AQ:$AQ,1)</f>
        <v>1</v>
      </c>
      <c r="J2481">
        <f>SUMIFS(PG_Transactions!$G:$G,PG_Transactions!$AK:$AK,$H2481,PG_Transactions!$E:$E,"CAPTURE",PG_Transactions!$AQ:$AQ,1)</f>
        <v>1348</v>
      </c>
      <c r="K2481">
        <f t="shared" si="120"/>
        <v>0</v>
      </c>
      <c r="L2481" t="str">
        <f t="shared" si="121"/>
        <v>Amount Match</v>
      </c>
    </row>
    <row r="2482" spans="1:12" hidden="1" x14ac:dyDescent="0.3">
      <c r="A2482" t="s">
        <v>4945</v>
      </c>
      <c r="B2482" s="1">
        <v>46282</v>
      </c>
      <c r="C2482" t="s">
        <v>4946</v>
      </c>
      <c r="D2482" t="s">
        <v>41</v>
      </c>
      <c r="E2482" t="s">
        <v>9</v>
      </c>
      <c r="F2482">
        <v>1499</v>
      </c>
      <c r="G2482" t="s">
        <v>10</v>
      </c>
      <c r="H2482" t="str">
        <f t="shared" si="119"/>
        <v>ORD26002481</v>
      </c>
      <c r="I2482">
        <f>COUNTIFS(PG_Transactions!$AK:$AK,$H2482,PG_Transactions!$E:$E,"CAPTURE",PG_Transactions!$AQ:$AQ,1)</f>
        <v>1</v>
      </c>
      <c r="J2482">
        <f>SUMIFS(PG_Transactions!$G:$G,PG_Transactions!$AK:$AK,$H2482,PG_Transactions!$E:$E,"CAPTURE",PG_Transactions!$AQ:$AQ,1)</f>
        <v>1499</v>
      </c>
      <c r="K2482">
        <f t="shared" si="120"/>
        <v>0</v>
      </c>
      <c r="L2482" t="str">
        <f t="shared" si="121"/>
        <v>Amount Match</v>
      </c>
    </row>
    <row r="2483" spans="1:12" hidden="1" x14ac:dyDescent="0.3">
      <c r="A2483" t="s">
        <v>4947</v>
      </c>
      <c r="B2483" s="1">
        <v>46291</v>
      </c>
      <c r="C2483" t="s">
        <v>4948</v>
      </c>
      <c r="D2483" t="s">
        <v>32</v>
      </c>
      <c r="E2483" t="s">
        <v>33</v>
      </c>
      <c r="F2483">
        <v>999</v>
      </c>
      <c r="G2483" t="s">
        <v>10</v>
      </c>
      <c r="H2483" t="str">
        <f t="shared" si="119"/>
        <v>ORD26002482</v>
      </c>
      <c r="I2483">
        <f>COUNTIFS(PG_Transactions!$AK:$AK,$H2483,PG_Transactions!$E:$E,"CAPTURE",PG_Transactions!$AQ:$AQ,1)</f>
        <v>1</v>
      </c>
      <c r="J2483">
        <f>SUMIFS(PG_Transactions!$G:$G,PG_Transactions!$AK:$AK,$H2483,PG_Transactions!$E:$E,"CAPTURE",PG_Transactions!$AQ:$AQ,1)</f>
        <v>999</v>
      </c>
      <c r="K2483">
        <f t="shared" si="120"/>
        <v>0</v>
      </c>
      <c r="L2483" t="str">
        <f t="shared" si="121"/>
        <v>Amount Match</v>
      </c>
    </row>
    <row r="2484" spans="1:12" hidden="1" x14ac:dyDescent="0.3">
      <c r="A2484" t="s">
        <v>4949</v>
      </c>
      <c r="B2484" s="1">
        <v>46289</v>
      </c>
      <c r="C2484" t="s">
        <v>4950</v>
      </c>
      <c r="D2484" t="s">
        <v>8</v>
      </c>
      <c r="E2484" t="s">
        <v>17</v>
      </c>
      <c r="F2484">
        <v>2499</v>
      </c>
      <c r="G2484" t="s">
        <v>10</v>
      </c>
      <c r="H2484" t="str">
        <f t="shared" si="119"/>
        <v>ORD26002483</v>
      </c>
      <c r="I2484">
        <f>COUNTIFS(PG_Transactions!$AK:$AK,$H2484,PG_Transactions!$E:$E,"CAPTURE",PG_Transactions!$AQ:$AQ,1)</f>
        <v>1</v>
      </c>
      <c r="J2484">
        <f>SUMIFS(PG_Transactions!$G:$G,PG_Transactions!$AK:$AK,$H2484,PG_Transactions!$E:$E,"CAPTURE",PG_Transactions!$AQ:$AQ,1)</f>
        <v>2499</v>
      </c>
      <c r="K2484">
        <f t="shared" si="120"/>
        <v>0</v>
      </c>
      <c r="L2484" t="str">
        <f t="shared" si="121"/>
        <v>Amount Match</v>
      </c>
    </row>
    <row r="2485" spans="1:12" hidden="1" x14ac:dyDescent="0.3">
      <c r="A2485" t="s">
        <v>4951</v>
      </c>
      <c r="B2485" s="1">
        <v>46271</v>
      </c>
      <c r="C2485" t="s">
        <v>4952</v>
      </c>
      <c r="D2485" t="s">
        <v>13</v>
      </c>
      <c r="E2485" t="s">
        <v>33</v>
      </c>
      <c r="F2485">
        <v>999</v>
      </c>
      <c r="G2485" t="s">
        <v>10</v>
      </c>
      <c r="H2485" t="str">
        <f t="shared" si="119"/>
        <v>ORD26002484</v>
      </c>
      <c r="I2485">
        <f>COUNTIFS(PG_Transactions!$AK:$AK,$H2485,PG_Transactions!$E:$E,"CAPTURE",PG_Transactions!$AQ:$AQ,1)</f>
        <v>1</v>
      </c>
      <c r="J2485">
        <f>SUMIFS(PG_Transactions!$G:$G,PG_Transactions!$AK:$AK,$H2485,PG_Transactions!$E:$E,"CAPTURE",PG_Transactions!$AQ:$AQ,1)</f>
        <v>999</v>
      </c>
      <c r="K2485">
        <f t="shared" si="120"/>
        <v>0</v>
      </c>
      <c r="L2485" t="str">
        <f t="shared" si="121"/>
        <v>Amount Match</v>
      </c>
    </row>
    <row r="2486" spans="1:12" hidden="1" x14ac:dyDescent="0.3">
      <c r="A2486" t="s">
        <v>4953</v>
      </c>
      <c r="B2486" s="1">
        <v>46281</v>
      </c>
      <c r="C2486" t="s">
        <v>4078</v>
      </c>
      <c r="D2486" t="s">
        <v>8</v>
      </c>
      <c r="E2486" t="s">
        <v>17</v>
      </c>
      <c r="F2486">
        <v>2297</v>
      </c>
      <c r="G2486" t="s">
        <v>10</v>
      </c>
      <c r="H2486" t="str">
        <f t="shared" si="119"/>
        <v>ORD26002485</v>
      </c>
      <c r="I2486">
        <f>COUNTIFS(PG_Transactions!$AK:$AK,$H2486,PG_Transactions!$E:$E,"CAPTURE",PG_Transactions!$AQ:$AQ,1)</f>
        <v>1</v>
      </c>
      <c r="J2486">
        <f>SUMIFS(PG_Transactions!$G:$G,PG_Transactions!$AK:$AK,$H2486,PG_Transactions!$E:$E,"CAPTURE",PG_Transactions!$AQ:$AQ,1)</f>
        <v>2297</v>
      </c>
      <c r="K2486">
        <f t="shared" si="120"/>
        <v>0</v>
      </c>
      <c r="L2486" t="str">
        <f t="shared" si="121"/>
        <v>Amount Match</v>
      </c>
    </row>
    <row r="2487" spans="1:12" hidden="1" x14ac:dyDescent="0.3">
      <c r="A2487" t="s">
        <v>4954</v>
      </c>
      <c r="B2487" s="1">
        <v>46291</v>
      </c>
      <c r="C2487" t="s">
        <v>4955</v>
      </c>
      <c r="D2487" t="s">
        <v>24</v>
      </c>
      <c r="E2487" t="s">
        <v>9</v>
      </c>
      <c r="F2487">
        <v>9998</v>
      </c>
      <c r="G2487" t="s">
        <v>10</v>
      </c>
      <c r="H2487" t="str">
        <f t="shared" si="119"/>
        <v>ORD26002486</v>
      </c>
      <c r="I2487">
        <f>COUNTIFS(PG_Transactions!$AK:$AK,$H2487,PG_Transactions!$E:$E,"CAPTURE",PG_Transactions!$AQ:$AQ,1)</f>
        <v>1</v>
      </c>
      <c r="J2487">
        <f>SUMIFS(PG_Transactions!$G:$G,PG_Transactions!$AK:$AK,$H2487,PG_Transactions!$E:$E,"CAPTURE",PG_Transactions!$AQ:$AQ,1)</f>
        <v>9998</v>
      </c>
      <c r="K2487">
        <f t="shared" si="120"/>
        <v>0</v>
      </c>
      <c r="L2487" t="str">
        <f t="shared" si="121"/>
        <v>Amount Match</v>
      </c>
    </row>
    <row r="2488" spans="1:12" hidden="1" x14ac:dyDescent="0.3">
      <c r="A2488" t="s">
        <v>4956</v>
      </c>
      <c r="B2488" s="1">
        <v>46290</v>
      </c>
      <c r="C2488" t="s">
        <v>4957</v>
      </c>
      <c r="D2488" t="s">
        <v>24</v>
      </c>
      <c r="E2488" t="s">
        <v>44</v>
      </c>
      <c r="F2488">
        <v>6998</v>
      </c>
      <c r="G2488" t="s">
        <v>10</v>
      </c>
      <c r="H2488" t="str">
        <f t="shared" si="119"/>
        <v>ORD26002487</v>
      </c>
      <c r="I2488">
        <f>COUNTIFS(PG_Transactions!$AK:$AK,$H2488,PG_Transactions!$E:$E,"CAPTURE",PG_Transactions!$AQ:$AQ,1)</f>
        <v>1</v>
      </c>
      <c r="J2488">
        <f>SUMIFS(PG_Transactions!$G:$G,PG_Transactions!$AK:$AK,$H2488,PG_Transactions!$E:$E,"CAPTURE",PG_Transactions!$AQ:$AQ,1)</f>
        <v>6998</v>
      </c>
      <c r="K2488">
        <f t="shared" si="120"/>
        <v>0</v>
      </c>
      <c r="L2488" t="str">
        <f t="shared" si="121"/>
        <v>Amount Match</v>
      </c>
    </row>
    <row r="2489" spans="1:12" hidden="1" x14ac:dyDescent="0.3">
      <c r="A2489" t="s">
        <v>4958</v>
      </c>
      <c r="B2489" s="1">
        <v>46283</v>
      </c>
      <c r="C2489" t="s">
        <v>4959</v>
      </c>
      <c r="D2489" t="s">
        <v>65</v>
      </c>
      <c r="E2489" t="s">
        <v>9</v>
      </c>
      <c r="F2489">
        <v>2298</v>
      </c>
      <c r="G2489" t="s">
        <v>10</v>
      </c>
      <c r="H2489" t="str">
        <f t="shared" si="119"/>
        <v>ORD26002488</v>
      </c>
      <c r="I2489">
        <f>COUNTIFS(PG_Transactions!$AK:$AK,$H2489,PG_Transactions!$E:$E,"CAPTURE",PG_Transactions!$AQ:$AQ,1)</f>
        <v>1</v>
      </c>
      <c r="J2489">
        <f>SUMIFS(PG_Transactions!$G:$G,PG_Transactions!$AK:$AK,$H2489,PG_Transactions!$E:$E,"CAPTURE",PG_Transactions!$AQ:$AQ,1)</f>
        <v>2298</v>
      </c>
      <c r="K2489">
        <f t="shared" si="120"/>
        <v>0</v>
      </c>
      <c r="L2489" t="str">
        <f t="shared" si="121"/>
        <v>Amount Match</v>
      </c>
    </row>
    <row r="2490" spans="1:12" hidden="1" x14ac:dyDescent="0.3">
      <c r="A2490" t="s">
        <v>4960</v>
      </c>
      <c r="B2490" s="1">
        <v>46280</v>
      </c>
      <c r="C2490" t="s">
        <v>4961</v>
      </c>
      <c r="D2490" t="s">
        <v>41</v>
      </c>
      <c r="E2490" t="s">
        <v>9</v>
      </c>
      <c r="F2490">
        <v>299</v>
      </c>
      <c r="G2490" t="s">
        <v>10</v>
      </c>
      <c r="H2490" t="str">
        <f t="shared" si="119"/>
        <v>ORD26002489</v>
      </c>
      <c r="I2490">
        <f>COUNTIFS(PG_Transactions!$AK:$AK,$H2490,PG_Transactions!$E:$E,"CAPTURE",PG_Transactions!$AQ:$AQ,1)</f>
        <v>1</v>
      </c>
      <c r="J2490">
        <f>SUMIFS(PG_Transactions!$G:$G,PG_Transactions!$AK:$AK,$H2490,PG_Transactions!$E:$E,"CAPTURE",PG_Transactions!$AQ:$AQ,1)</f>
        <v>299</v>
      </c>
      <c r="K2490">
        <f t="shared" si="120"/>
        <v>0</v>
      </c>
      <c r="L2490" t="str">
        <f t="shared" si="121"/>
        <v>Amount Match</v>
      </c>
    </row>
    <row r="2491" spans="1:12" hidden="1" x14ac:dyDescent="0.3">
      <c r="A2491" t="s">
        <v>4962</v>
      </c>
      <c r="B2491" s="1">
        <v>46286</v>
      </c>
      <c r="C2491" t="s">
        <v>4963</v>
      </c>
      <c r="D2491" t="s">
        <v>24</v>
      </c>
      <c r="E2491" t="s">
        <v>9</v>
      </c>
      <c r="F2491">
        <v>1299</v>
      </c>
      <c r="G2491" t="s">
        <v>10</v>
      </c>
      <c r="H2491" t="str">
        <f t="shared" si="119"/>
        <v>ORD26002490</v>
      </c>
      <c r="I2491">
        <f>COUNTIFS(PG_Transactions!$AK:$AK,$H2491,PG_Transactions!$E:$E,"CAPTURE",PG_Transactions!$AQ:$AQ,1)</f>
        <v>1</v>
      </c>
      <c r="J2491">
        <f>SUMIFS(PG_Transactions!$G:$G,PG_Transactions!$AK:$AK,$H2491,PG_Transactions!$E:$E,"CAPTURE",PG_Transactions!$AQ:$AQ,1)</f>
        <v>1299</v>
      </c>
      <c r="K2491">
        <f t="shared" si="120"/>
        <v>0</v>
      </c>
      <c r="L2491" t="str">
        <f t="shared" si="121"/>
        <v>Amount Match</v>
      </c>
    </row>
    <row r="2492" spans="1:12" hidden="1" x14ac:dyDescent="0.3">
      <c r="A2492" t="s">
        <v>4964</v>
      </c>
      <c r="B2492" s="1">
        <v>46268</v>
      </c>
      <c r="C2492" t="s">
        <v>4965</v>
      </c>
      <c r="D2492" t="s">
        <v>27</v>
      </c>
      <c r="E2492" t="s">
        <v>9</v>
      </c>
      <c r="F2492">
        <v>7999</v>
      </c>
      <c r="G2492" t="s">
        <v>10</v>
      </c>
      <c r="H2492" t="str">
        <f t="shared" si="119"/>
        <v>ORD26002491</v>
      </c>
      <c r="I2492">
        <f>COUNTIFS(PG_Transactions!$AK:$AK,$H2492,PG_Transactions!$E:$E,"CAPTURE",PG_Transactions!$AQ:$AQ,1)</f>
        <v>1</v>
      </c>
      <c r="J2492">
        <f>SUMIFS(PG_Transactions!$G:$G,PG_Transactions!$AK:$AK,$H2492,PG_Transactions!$E:$E,"CAPTURE",PG_Transactions!$AQ:$AQ,1)</f>
        <v>7999</v>
      </c>
      <c r="K2492">
        <f t="shared" si="120"/>
        <v>0</v>
      </c>
      <c r="L2492" t="str">
        <f t="shared" si="121"/>
        <v>Amount Match</v>
      </c>
    </row>
    <row r="2493" spans="1:12" hidden="1" x14ac:dyDescent="0.3">
      <c r="A2493" t="s">
        <v>4966</v>
      </c>
      <c r="B2493" s="1">
        <v>46270</v>
      </c>
      <c r="C2493" t="s">
        <v>4967</v>
      </c>
      <c r="D2493" t="s">
        <v>8</v>
      </c>
      <c r="E2493" t="s">
        <v>17</v>
      </c>
      <c r="F2493">
        <v>3298</v>
      </c>
      <c r="G2493" t="s">
        <v>56</v>
      </c>
      <c r="H2493" t="str">
        <f t="shared" si="119"/>
        <v>ORD26002492</v>
      </c>
      <c r="I2493">
        <f>COUNTIFS(PG_Transactions!$AK:$AK,$H2493,PG_Transactions!$E:$E,"CAPTURE",PG_Transactions!$AQ:$AQ,1)</f>
        <v>1</v>
      </c>
      <c r="J2493">
        <f>SUMIFS(PG_Transactions!$G:$G,PG_Transactions!$AK:$AK,$H2493,PG_Transactions!$E:$E,"CAPTURE",PG_Transactions!$AQ:$AQ,1)</f>
        <v>3298</v>
      </c>
      <c r="K2493">
        <f t="shared" si="120"/>
        <v>0</v>
      </c>
      <c r="L2493" t="str">
        <f t="shared" si="121"/>
        <v>Amount Match</v>
      </c>
    </row>
    <row r="2494" spans="1:12" hidden="1" x14ac:dyDescent="0.3">
      <c r="A2494" t="s">
        <v>4968</v>
      </c>
      <c r="B2494" s="1">
        <v>46285</v>
      </c>
      <c r="C2494" t="s">
        <v>4969</v>
      </c>
      <c r="D2494" t="s">
        <v>38</v>
      </c>
      <c r="E2494" t="s">
        <v>9</v>
      </c>
      <c r="F2494">
        <v>4999</v>
      </c>
      <c r="G2494" t="s">
        <v>10</v>
      </c>
      <c r="H2494" t="str">
        <f t="shared" si="119"/>
        <v>ORD26002493</v>
      </c>
      <c r="I2494">
        <f>COUNTIFS(PG_Transactions!$AK:$AK,$H2494,PG_Transactions!$E:$E,"CAPTURE",PG_Transactions!$AQ:$AQ,1)</f>
        <v>1</v>
      </c>
      <c r="J2494">
        <f>SUMIFS(PG_Transactions!$G:$G,PG_Transactions!$AK:$AK,$H2494,PG_Transactions!$E:$E,"CAPTURE",PG_Transactions!$AQ:$AQ,1)</f>
        <v>4999</v>
      </c>
      <c r="K2494">
        <f t="shared" si="120"/>
        <v>0</v>
      </c>
      <c r="L2494" t="str">
        <f t="shared" si="121"/>
        <v>Amount Match</v>
      </c>
    </row>
    <row r="2495" spans="1:12" hidden="1" x14ac:dyDescent="0.3">
      <c r="A2495" t="s">
        <v>4970</v>
      </c>
      <c r="B2495" s="1">
        <v>46292</v>
      </c>
      <c r="C2495" t="s">
        <v>4971</v>
      </c>
      <c r="D2495" t="s">
        <v>51</v>
      </c>
      <c r="E2495" t="s">
        <v>9</v>
      </c>
      <c r="F2495">
        <v>1098</v>
      </c>
      <c r="G2495" t="s">
        <v>10</v>
      </c>
      <c r="H2495" t="str">
        <f t="shared" si="119"/>
        <v>ORD26002494</v>
      </c>
      <c r="I2495">
        <f>COUNTIFS(PG_Transactions!$AK:$AK,$H2495,PG_Transactions!$E:$E,"CAPTURE",PG_Transactions!$AQ:$AQ,1)</f>
        <v>1</v>
      </c>
      <c r="J2495">
        <f>SUMIFS(PG_Transactions!$G:$G,PG_Transactions!$AK:$AK,$H2495,PG_Transactions!$E:$E,"CAPTURE",PG_Transactions!$AQ:$AQ,1)</f>
        <v>1098</v>
      </c>
      <c r="K2495">
        <f t="shared" si="120"/>
        <v>0</v>
      </c>
      <c r="L2495" t="str">
        <f t="shared" si="121"/>
        <v>Amount Match</v>
      </c>
    </row>
    <row r="2496" spans="1:12" hidden="1" x14ac:dyDescent="0.3">
      <c r="A2496" t="s">
        <v>4972</v>
      </c>
      <c r="B2496" s="1">
        <v>46288</v>
      </c>
      <c r="C2496" t="s">
        <v>4973</v>
      </c>
      <c r="D2496" t="s">
        <v>16</v>
      </c>
      <c r="E2496" t="s">
        <v>9</v>
      </c>
      <c r="F2496">
        <v>7999</v>
      </c>
      <c r="G2496" t="s">
        <v>10</v>
      </c>
      <c r="H2496" t="str">
        <f t="shared" si="119"/>
        <v>ORD26002495</v>
      </c>
      <c r="I2496">
        <f>COUNTIFS(PG_Transactions!$AK:$AK,$H2496,PG_Transactions!$E:$E,"CAPTURE",PG_Transactions!$AQ:$AQ,1)</f>
        <v>1</v>
      </c>
      <c r="J2496">
        <f>SUMIFS(PG_Transactions!$G:$G,PG_Transactions!$AK:$AK,$H2496,PG_Transactions!$E:$E,"CAPTURE",PG_Transactions!$AQ:$AQ,1)</f>
        <v>7999</v>
      </c>
      <c r="K2496">
        <f t="shared" si="120"/>
        <v>0</v>
      </c>
      <c r="L2496" t="str">
        <f t="shared" si="121"/>
        <v>Amount Match</v>
      </c>
    </row>
    <row r="2497" spans="1:12" hidden="1" x14ac:dyDescent="0.3">
      <c r="A2497" t="s">
        <v>4974</v>
      </c>
      <c r="B2497" s="1">
        <v>46268</v>
      </c>
      <c r="C2497" t="s">
        <v>4975</v>
      </c>
      <c r="D2497" t="s">
        <v>65</v>
      </c>
      <c r="E2497" t="s">
        <v>17</v>
      </c>
      <c r="F2497">
        <v>1348</v>
      </c>
      <c r="G2497" t="s">
        <v>10</v>
      </c>
      <c r="H2497" t="str">
        <f t="shared" si="119"/>
        <v>ORD26002496</v>
      </c>
      <c r="I2497">
        <f>COUNTIFS(PG_Transactions!$AK:$AK,$H2497,PG_Transactions!$E:$E,"CAPTURE",PG_Transactions!$AQ:$AQ,1)</f>
        <v>1</v>
      </c>
      <c r="J2497">
        <f>SUMIFS(PG_Transactions!$G:$G,PG_Transactions!$AK:$AK,$H2497,PG_Transactions!$E:$E,"CAPTURE",PG_Transactions!$AQ:$AQ,1)</f>
        <v>1348</v>
      </c>
      <c r="K2497">
        <f t="shared" si="120"/>
        <v>0</v>
      </c>
      <c r="L2497" t="str">
        <f t="shared" si="121"/>
        <v>Amount Match</v>
      </c>
    </row>
    <row r="2498" spans="1:12" hidden="1" x14ac:dyDescent="0.3">
      <c r="A2498" t="s">
        <v>4976</v>
      </c>
      <c r="B2498" s="1">
        <v>46266</v>
      </c>
      <c r="C2498" t="s">
        <v>4977</v>
      </c>
      <c r="D2498" t="s">
        <v>38</v>
      </c>
      <c r="E2498" t="s">
        <v>9</v>
      </c>
      <c r="F2498">
        <v>999</v>
      </c>
      <c r="G2498" t="s">
        <v>10</v>
      </c>
      <c r="H2498" t="str">
        <f t="shared" si="119"/>
        <v>ORD26002497</v>
      </c>
      <c r="I2498">
        <f>COUNTIFS(PG_Transactions!$AK:$AK,$H2498,PG_Transactions!$E:$E,"CAPTURE",PG_Transactions!$AQ:$AQ,1)</f>
        <v>1</v>
      </c>
      <c r="J2498">
        <f>SUMIFS(PG_Transactions!$G:$G,PG_Transactions!$AK:$AK,$H2498,PG_Transactions!$E:$E,"CAPTURE",PG_Transactions!$AQ:$AQ,1)</f>
        <v>999</v>
      </c>
      <c r="K2498">
        <f t="shared" si="120"/>
        <v>0</v>
      </c>
      <c r="L2498" t="str">
        <f t="shared" si="121"/>
        <v>Amount Match</v>
      </c>
    </row>
    <row r="2499" spans="1:12" hidden="1" x14ac:dyDescent="0.3">
      <c r="A2499" t="s">
        <v>4978</v>
      </c>
      <c r="B2499" s="1">
        <v>46285</v>
      </c>
      <c r="C2499" t="s">
        <v>4979</v>
      </c>
      <c r="D2499" t="s">
        <v>41</v>
      </c>
      <c r="E2499" t="s">
        <v>9</v>
      </c>
      <c r="F2499">
        <v>8348</v>
      </c>
      <c r="G2499" t="s">
        <v>10</v>
      </c>
      <c r="H2499" t="str">
        <f t="shared" ref="H2499:H2562" si="122">UPPER(SUBSTITUTE(TRIM(A2499),"-",""))</f>
        <v>ORD26002498</v>
      </c>
      <c r="I2499">
        <f>COUNTIFS(PG_Transactions!$AK:$AK,$H2499,PG_Transactions!$E:$E,"CAPTURE",PG_Transactions!$AQ:$AQ,1)</f>
        <v>1</v>
      </c>
      <c r="J2499">
        <f>SUMIFS(PG_Transactions!$G:$G,PG_Transactions!$AK:$AK,$H2499,PG_Transactions!$E:$E,"CAPTURE",PG_Transactions!$AQ:$AQ,1)</f>
        <v>8348</v>
      </c>
      <c r="K2499">
        <f t="shared" ref="K2499:K2562" si="123">ROUND(J2499-F2499,2)</f>
        <v>0</v>
      </c>
      <c r="L2499" t="str">
        <f t="shared" ref="L2499:L2562" si="124">IF(I2499=0,"No Capture",IF(I2499&gt;1,"Multiple Capture Rows - Review",IF(ABS(K2499)&lt;0.01,"Amount Match",IF(K2499&lt;0,"Captured Less Than Order","Captured More Than Order"))))</f>
        <v>Amount Match</v>
      </c>
    </row>
    <row r="2500" spans="1:12" hidden="1" x14ac:dyDescent="0.3">
      <c r="A2500" t="s">
        <v>4980</v>
      </c>
      <c r="B2500" s="1">
        <v>46276</v>
      </c>
      <c r="C2500" t="s">
        <v>4981</v>
      </c>
      <c r="D2500" t="s">
        <v>13</v>
      </c>
      <c r="E2500" t="s">
        <v>17</v>
      </c>
      <c r="F2500">
        <v>499</v>
      </c>
      <c r="G2500" t="s">
        <v>10</v>
      </c>
      <c r="H2500" t="str">
        <f t="shared" si="122"/>
        <v>ORD26002499</v>
      </c>
      <c r="I2500">
        <f>COUNTIFS(PG_Transactions!$AK:$AK,$H2500,PG_Transactions!$E:$E,"CAPTURE",PG_Transactions!$AQ:$AQ,1)</f>
        <v>1</v>
      </c>
      <c r="J2500">
        <f>SUMIFS(PG_Transactions!$G:$G,PG_Transactions!$AK:$AK,$H2500,PG_Transactions!$E:$E,"CAPTURE",PG_Transactions!$AQ:$AQ,1)</f>
        <v>499</v>
      </c>
      <c r="K2500">
        <f t="shared" si="123"/>
        <v>0</v>
      </c>
      <c r="L2500" t="str">
        <f t="shared" si="124"/>
        <v>Amount Match</v>
      </c>
    </row>
    <row r="2501" spans="1:12" hidden="1" x14ac:dyDescent="0.3">
      <c r="A2501" t="s">
        <v>4982</v>
      </c>
      <c r="B2501" s="1">
        <v>46267</v>
      </c>
      <c r="C2501" t="s">
        <v>4983</v>
      </c>
      <c r="D2501" t="s">
        <v>8</v>
      </c>
      <c r="E2501" t="s">
        <v>17</v>
      </c>
      <c r="F2501">
        <v>799</v>
      </c>
      <c r="G2501" t="s">
        <v>10</v>
      </c>
      <c r="H2501" t="str">
        <f t="shared" si="122"/>
        <v>ORD26002500</v>
      </c>
      <c r="I2501">
        <f>COUNTIFS(PG_Transactions!$AK:$AK,$H2501,PG_Transactions!$E:$E,"CAPTURE",PG_Transactions!$AQ:$AQ,1)</f>
        <v>1</v>
      </c>
      <c r="J2501">
        <f>SUMIFS(PG_Transactions!$G:$G,PG_Transactions!$AK:$AK,$H2501,PG_Transactions!$E:$E,"CAPTURE",PG_Transactions!$AQ:$AQ,1)</f>
        <v>799</v>
      </c>
      <c r="K2501">
        <f t="shared" si="123"/>
        <v>0</v>
      </c>
      <c r="L2501" t="str">
        <f t="shared" si="124"/>
        <v>Amount Match</v>
      </c>
    </row>
    <row r="2502" spans="1:12" hidden="1" x14ac:dyDescent="0.3">
      <c r="A2502" t="s">
        <v>4984</v>
      </c>
      <c r="B2502" s="1">
        <v>46291</v>
      </c>
      <c r="C2502" t="s">
        <v>4985</v>
      </c>
      <c r="D2502" t="s">
        <v>32</v>
      </c>
      <c r="E2502" t="s">
        <v>9</v>
      </c>
      <c r="F2502">
        <v>12297</v>
      </c>
      <c r="G2502" t="s">
        <v>10</v>
      </c>
      <c r="H2502" t="str">
        <f t="shared" si="122"/>
        <v>ORD26002501</v>
      </c>
      <c r="I2502">
        <f>COUNTIFS(PG_Transactions!$AK:$AK,$H2502,PG_Transactions!$E:$E,"CAPTURE",PG_Transactions!$AQ:$AQ,1)</f>
        <v>1</v>
      </c>
      <c r="J2502">
        <f>SUMIFS(PG_Transactions!$G:$G,PG_Transactions!$AK:$AK,$H2502,PG_Transactions!$E:$E,"CAPTURE",PG_Transactions!$AQ:$AQ,1)</f>
        <v>12297</v>
      </c>
      <c r="K2502">
        <f t="shared" si="123"/>
        <v>0</v>
      </c>
      <c r="L2502" t="str">
        <f t="shared" si="124"/>
        <v>Amount Match</v>
      </c>
    </row>
    <row r="2503" spans="1:12" hidden="1" x14ac:dyDescent="0.3">
      <c r="A2503" t="s">
        <v>4986</v>
      </c>
      <c r="B2503" s="1">
        <v>46269</v>
      </c>
      <c r="C2503" t="s">
        <v>4987</v>
      </c>
      <c r="D2503" t="s">
        <v>41</v>
      </c>
      <c r="E2503" t="s">
        <v>33</v>
      </c>
      <c r="F2503" s="2">
        <v>5298</v>
      </c>
      <c r="G2503" t="s">
        <v>10</v>
      </c>
      <c r="H2503" t="str">
        <f t="shared" si="122"/>
        <v>ORD26002502</v>
      </c>
      <c r="I2503">
        <f>COUNTIFS(PG_Transactions!$AK:$AK,$H2503,PG_Transactions!$E:$E,"CAPTURE",PG_Transactions!$AQ:$AQ,1)</f>
        <v>1</v>
      </c>
      <c r="J2503">
        <f>SUMIFS(PG_Transactions!$G:$G,PG_Transactions!$AK:$AK,$H2503,PG_Transactions!$E:$E,"CAPTURE",PG_Transactions!$AQ:$AQ,1)</f>
        <v>5298</v>
      </c>
      <c r="K2503">
        <f t="shared" si="123"/>
        <v>0</v>
      </c>
      <c r="L2503" t="str">
        <f t="shared" si="124"/>
        <v>Amount Match</v>
      </c>
    </row>
    <row r="2504" spans="1:12" hidden="1" x14ac:dyDescent="0.3">
      <c r="A2504" t="s">
        <v>4988</v>
      </c>
      <c r="B2504" s="1">
        <v>46274</v>
      </c>
      <c r="C2504" t="s">
        <v>4989</v>
      </c>
      <c r="D2504" t="s">
        <v>8</v>
      </c>
      <c r="E2504" t="s">
        <v>44</v>
      </c>
      <c r="F2504">
        <v>1147</v>
      </c>
      <c r="G2504" t="s">
        <v>10</v>
      </c>
      <c r="H2504" t="str">
        <f t="shared" si="122"/>
        <v>ORD26002503</v>
      </c>
      <c r="I2504">
        <f>COUNTIFS(PG_Transactions!$AK:$AK,$H2504,PG_Transactions!$E:$E,"CAPTURE",PG_Transactions!$AQ:$AQ,1)</f>
        <v>1</v>
      </c>
      <c r="J2504">
        <f>SUMIFS(PG_Transactions!$G:$G,PG_Transactions!$AK:$AK,$H2504,PG_Transactions!$E:$E,"CAPTURE",PG_Transactions!$AQ:$AQ,1)</f>
        <v>1147</v>
      </c>
      <c r="K2504">
        <f t="shared" si="123"/>
        <v>0</v>
      </c>
      <c r="L2504" t="str">
        <f t="shared" si="124"/>
        <v>Amount Match</v>
      </c>
    </row>
    <row r="2505" spans="1:12" hidden="1" x14ac:dyDescent="0.3">
      <c r="A2505" t="s">
        <v>4990</v>
      </c>
      <c r="B2505" s="1">
        <v>46294</v>
      </c>
      <c r="C2505" t="s">
        <v>4991</v>
      </c>
      <c r="D2505" t="s">
        <v>32</v>
      </c>
      <c r="E2505" t="s">
        <v>9</v>
      </c>
      <c r="F2505">
        <v>1798</v>
      </c>
      <c r="G2505" t="s">
        <v>10</v>
      </c>
      <c r="H2505" t="str">
        <f t="shared" si="122"/>
        <v>ORD26002504</v>
      </c>
      <c r="I2505">
        <f>COUNTIFS(PG_Transactions!$AK:$AK,$H2505,PG_Transactions!$E:$E,"CAPTURE",PG_Transactions!$AQ:$AQ,1)</f>
        <v>1</v>
      </c>
      <c r="J2505">
        <f>SUMIFS(PG_Transactions!$G:$G,PG_Transactions!$AK:$AK,$H2505,PG_Transactions!$E:$E,"CAPTURE",PG_Transactions!$AQ:$AQ,1)</f>
        <v>1798</v>
      </c>
      <c r="K2505">
        <f t="shared" si="123"/>
        <v>0</v>
      </c>
      <c r="L2505" t="str">
        <f t="shared" si="124"/>
        <v>Amount Match</v>
      </c>
    </row>
    <row r="2506" spans="1:12" hidden="1" x14ac:dyDescent="0.3">
      <c r="A2506" t="s">
        <v>4992</v>
      </c>
      <c r="B2506" s="1">
        <v>46271</v>
      </c>
      <c r="C2506" t="s">
        <v>4993</v>
      </c>
      <c r="D2506" t="s">
        <v>27</v>
      </c>
      <c r="E2506" t="s">
        <v>9</v>
      </c>
      <c r="F2506">
        <v>6798</v>
      </c>
      <c r="G2506" t="s">
        <v>10</v>
      </c>
      <c r="H2506" t="str">
        <f t="shared" si="122"/>
        <v>ORD26002505</v>
      </c>
      <c r="I2506">
        <f>COUNTIFS(PG_Transactions!$AK:$AK,$H2506,PG_Transactions!$E:$E,"CAPTURE",PG_Transactions!$AQ:$AQ,1)</f>
        <v>1</v>
      </c>
      <c r="J2506">
        <f>SUMIFS(PG_Transactions!$G:$G,PG_Transactions!$AK:$AK,$H2506,PG_Transactions!$E:$E,"CAPTURE",PG_Transactions!$AQ:$AQ,1)</f>
        <v>6798</v>
      </c>
      <c r="K2506">
        <f t="shared" si="123"/>
        <v>0</v>
      </c>
      <c r="L2506" t="str">
        <f t="shared" si="124"/>
        <v>Amount Match</v>
      </c>
    </row>
    <row r="2507" spans="1:12" hidden="1" x14ac:dyDescent="0.3">
      <c r="A2507" t="s">
        <v>4994</v>
      </c>
      <c r="B2507" s="1">
        <v>46288</v>
      </c>
      <c r="C2507" t="s">
        <v>4995</v>
      </c>
      <c r="E2507" t="s">
        <v>9</v>
      </c>
      <c r="F2507">
        <v>2999</v>
      </c>
      <c r="G2507" t="s">
        <v>10</v>
      </c>
      <c r="H2507" t="str">
        <f t="shared" si="122"/>
        <v>ORD26002506</v>
      </c>
      <c r="I2507">
        <f>COUNTIFS(PG_Transactions!$AK:$AK,$H2507,PG_Transactions!$E:$E,"CAPTURE",PG_Transactions!$AQ:$AQ,1)</f>
        <v>1</v>
      </c>
      <c r="J2507">
        <f>SUMIFS(PG_Transactions!$G:$G,PG_Transactions!$AK:$AK,$H2507,PG_Transactions!$E:$E,"CAPTURE",PG_Transactions!$AQ:$AQ,1)</f>
        <v>2999</v>
      </c>
      <c r="K2507">
        <f t="shared" si="123"/>
        <v>0</v>
      </c>
      <c r="L2507" t="str">
        <f t="shared" si="124"/>
        <v>Amount Match</v>
      </c>
    </row>
    <row r="2508" spans="1:12" hidden="1" x14ac:dyDescent="0.3">
      <c r="A2508" t="s">
        <v>4996</v>
      </c>
      <c r="B2508" s="1">
        <v>46289</v>
      </c>
      <c r="C2508" t="s">
        <v>4997</v>
      </c>
      <c r="D2508" t="s">
        <v>27</v>
      </c>
      <c r="E2508" t="s">
        <v>9</v>
      </c>
      <c r="F2508">
        <v>3697</v>
      </c>
      <c r="G2508" t="s">
        <v>10</v>
      </c>
      <c r="H2508" t="str">
        <f t="shared" si="122"/>
        <v>ORD26002507</v>
      </c>
      <c r="I2508">
        <f>COUNTIFS(PG_Transactions!$AK:$AK,$H2508,PG_Transactions!$E:$E,"CAPTURE",PG_Transactions!$AQ:$AQ,1)</f>
        <v>1</v>
      </c>
      <c r="J2508">
        <f>SUMIFS(PG_Transactions!$G:$G,PG_Transactions!$AK:$AK,$H2508,PG_Transactions!$E:$E,"CAPTURE",PG_Transactions!$AQ:$AQ,1)</f>
        <v>3697</v>
      </c>
      <c r="K2508">
        <f t="shared" si="123"/>
        <v>0</v>
      </c>
      <c r="L2508" t="str">
        <f t="shared" si="124"/>
        <v>Amount Match</v>
      </c>
    </row>
    <row r="2509" spans="1:12" hidden="1" x14ac:dyDescent="0.3">
      <c r="A2509" t="s">
        <v>4998</v>
      </c>
      <c r="B2509" s="1">
        <v>46291</v>
      </c>
      <c r="C2509" t="s">
        <v>4999</v>
      </c>
      <c r="D2509" t="s">
        <v>13</v>
      </c>
      <c r="E2509" t="s">
        <v>9</v>
      </c>
      <c r="F2509">
        <v>13597</v>
      </c>
      <c r="G2509" t="s">
        <v>10</v>
      </c>
      <c r="H2509" t="str">
        <f t="shared" si="122"/>
        <v>ORD26002508</v>
      </c>
      <c r="I2509">
        <f>COUNTIFS(PG_Transactions!$AK:$AK,$H2509,PG_Transactions!$E:$E,"CAPTURE",PG_Transactions!$AQ:$AQ,1)</f>
        <v>1</v>
      </c>
      <c r="J2509">
        <f>SUMIFS(PG_Transactions!$G:$G,PG_Transactions!$AK:$AK,$H2509,PG_Transactions!$E:$E,"CAPTURE",PG_Transactions!$AQ:$AQ,1)</f>
        <v>13597</v>
      </c>
      <c r="K2509">
        <f t="shared" si="123"/>
        <v>0</v>
      </c>
      <c r="L2509" t="str">
        <f t="shared" si="124"/>
        <v>Amount Match</v>
      </c>
    </row>
    <row r="2510" spans="1:12" hidden="1" x14ac:dyDescent="0.3">
      <c r="A2510" t="s">
        <v>5000</v>
      </c>
      <c r="B2510" s="1">
        <v>46285</v>
      </c>
      <c r="C2510" t="s">
        <v>5001</v>
      </c>
      <c r="D2510" t="s">
        <v>27</v>
      </c>
      <c r="E2510" t="s">
        <v>9</v>
      </c>
      <c r="F2510">
        <v>9897</v>
      </c>
      <c r="G2510" t="s">
        <v>10</v>
      </c>
      <c r="H2510" t="str">
        <f t="shared" si="122"/>
        <v>ORD26002509</v>
      </c>
      <c r="I2510">
        <f>COUNTIFS(PG_Transactions!$AK:$AK,$H2510,PG_Transactions!$E:$E,"CAPTURE",PG_Transactions!$AQ:$AQ,1)</f>
        <v>1</v>
      </c>
      <c r="J2510">
        <f>SUMIFS(PG_Transactions!$G:$G,PG_Transactions!$AK:$AK,$H2510,PG_Transactions!$E:$E,"CAPTURE",PG_Transactions!$AQ:$AQ,1)</f>
        <v>9897</v>
      </c>
      <c r="K2510">
        <f t="shared" si="123"/>
        <v>0</v>
      </c>
      <c r="L2510" t="str">
        <f t="shared" si="124"/>
        <v>Amount Match</v>
      </c>
    </row>
    <row r="2511" spans="1:12" hidden="1" x14ac:dyDescent="0.3">
      <c r="A2511" t="s">
        <v>5002</v>
      </c>
      <c r="B2511" s="1">
        <v>46279</v>
      </c>
      <c r="C2511" t="s">
        <v>5003</v>
      </c>
      <c r="D2511" t="s">
        <v>16</v>
      </c>
      <c r="E2511" t="s">
        <v>33</v>
      </c>
      <c r="F2511">
        <v>1598</v>
      </c>
      <c r="G2511" t="s">
        <v>10</v>
      </c>
      <c r="H2511" t="str">
        <f t="shared" si="122"/>
        <v>ORD26002510</v>
      </c>
      <c r="I2511">
        <f>COUNTIFS(PG_Transactions!$AK:$AK,$H2511,PG_Transactions!$E:$E,"CAPTURE",PG_Transactions!$AQ:$AQ,1)</f>
        <v>1</v>
      </c>
      <c r="J2511">
        <f>SUMIFS(PG_Transactions!$G:$G,PG_Transactions!$AK:$AK,$H2511,PG_Transactions!$E:$E,"CAPTURE",PG_Transactions!$AQ:$AQ,1)</f>
        <v>1598</v>
      </c>
      <c r="K2511">
        <f t="shared" si="123"/>
        <v>0</v>
      </c>
      <c r="L2511" t="str">
        <f t="shared" si="124"/>
        <v>Amount Match</v>
      </c>
    </row>
    <row r="2512" spans="1:12" hidden="1" x14ac:dyDescent="0.3">
      <c r="A2512" t="s">
        <v>5004</v>
      </c>
      <c r="B2512" s="1">
        <v>46274</v>
      </c>
      <c r="C2512" t="s">
        <v>5005</v>
      </c>
      <c r="D2512" t="s">
        <v>32</v>
      </c>
      <c r="E2512" t="s">
        <v>9</v>
      </c>
      <c r="F2512">
        <v>4297</v>
      </c>
      <c r="G2512" t="s">
        <v>56</v>
      </c>
      <c r="H2512" t="str">
        <f t="shared" si="122"/>
        <v>ORD26002511</v>
      </c>
      <c r="I2512">
        <f>COUNTIFS(PG_Transactions!$AK:$AK,$H2512,PG_Transactions!$E:$E,"CAPTURE",PG_Transactions!$AQ:$AQ,1)</f>
        <v>1</v>
      </c>
      <c r="J2512">
        <f>SUMIFS(PG_Transactions!$G:$G,PG_Transactions!$AK:$AK,$H2512,PG_Transactions!$E:$E,"CAPTURE",PG_Transactions!$AQ:$AQ,1)</f>
        <v>4297</v>
      </c>
      <c r="K2512">
        <f t="shared" si="123"/>
        <v>0</v>
      </c>
      <c r="L2512" t="str">
        <f t="shared" si="124"/>
        <v>Amount Match</v>
      </c>
    </row>
    <row r="2513" spans="1:12" hidden="1" x14ac:dyDescent="0.3">
      <c r="A2513" t="s">
        <v>5006</v>
      </c>
      <c r="B2513" s="1">
        <v>46288</v>
      </c>
      <c r="C2513" t="s">
        <v>5007</v>
      </c>
      <c r="D2513" t="s">
        <v>13</v>
      </c>
      <c r="E2513" t="s">
        <v>17</v>
      </c>
      <c r="F2513">
        <v>2499</v>
      </c>
      <c r="G2513" t="s">
        <v>10</v>
      </c>
      <c r="H2513" t="str">
        <f t="shared" si="122"/>
        <v>ORD26002512</v>
      </c>
      <c r="I2513">
        <f>COUNTIFS(PG_Transactions!$AK:$AK,$H2513,PG_Transactions!$E:$E,"CAPTURE",PG_Transactions!$AQ:$AQ,1)</f>
        <v>1</v>
      </c>
      <c r="J2513">
        <f>SUMIFS(PG_Transactions!$G:$G,PG_Transactions!$AK:$AK,$H2513,PG_Transactions!$E:$E,"CAPTURE",PG_Transactions!$AQ:$AQ,1)</f>
        <v>2499</v>
      </c>
      <c r="K2513">
        <f t="shared" si="123"/>
        <v>0</v>
      </c>
      <c r="L2513" t="str">
        <f t="shared" si="124"/>
        <v>Amount Match</v>
      </c>
    </row>
    <row r="2514" spans="1:12" hidden="1" x14ac:dyDescent="0.3">
      <c r="A2514" t="s">
        <v>5008</v>
      </c>
      <c r="B2514" s="1">
        <v>46270</v>
      </c>
      <c r="C2514" t="s">
        <v>5009</v>
      </c>
      <c r="D2514" t="s">
        <v>16</v>
      </c>
      <c r="E2514" t="s">
        <v>17</v>
      </c>
      <c r="F2514">
        <v>1497</v>
      </c>
      <c r="G2514" t="s">
        <v>10</v>
      </c>
      <c r="H2514" t="str">
        <f t="shared" si="122"/>
        <v>ORD26002513</v>
      </c>
      <c r="I2514">
        <f>COUNTIFS(PG_Transactions!$AK:$AK,$H2514,PG_Transactions!$E:$E,"CAPTURE",PG_Transactions!$AQ:$AQ,1)</f>
        <v>1</v>
      </c>
      <c r="J2514">
        <f>SUMIFS(PG_Transactions!$G:$G,PG_Transactions!$AK:$AK,$H2514,PG_Transactions!$E:$E,"CAPTURE",PG_Transactions!$AQ:$AQ,1)</f>
        <v>1497</v>
      </c>
      <c r="K2514">
        <f t="shared" si="123"/>
        <v>0</v>
      </c>
      <c r="L2514" t="str">
        <f t="shared" si="124"/>
        <v>Amount Match</v>
      </c>
    </row>
    <row r="2515" spans="1:12" hidden="1" x14ac:dyDescent="0.3">
      <c r="A2515" t="s">
        <v>5010</v>
      </c>
      <c r="B2515" s="1">
        <v>46270</v>
      </c>
      <c r="C2515" t="s">
        <v>5011</v>
      </c>
      <c r="D2515" t="s">
        <v>13</v>
      </c>
      <c r="E2515" t="s">
        <v>17</v>
      </c>
      <c r="F2515">
        <v>799</v>
      </c>
      <c r="G2515" t="s">
        <v>70</v>
      </c>
      <c r="H2515" t="str">
        <f t="shared" si="122"/>
        <v>ORD26002514</v>
      </c>
      <c r="I2515">
        <f>COUNTIFS(PG_Transactions!$AK:$AK,$H2515,PG_Transactions!$E:$E,"CAPTURE",PG_Transactions!$AQ:$AQ,1)</f>
        <v>0</v>
      </c>
      <c r="J2515">
        <f>SUMIFS(PG_Transactions!$G:$G,PG_Transactions!$AK:$AK,$H2515,PG_Transactions!$E:$E,"CAPTURE",PG_Transactions!$AQ:$AQ,1)</f>
        <v>0</v>
      </c>
      <c r="K2515">
        <f t="shared" si="123"/>
        <v>-799</v>
      </c>
      <c r="L2515" t="str">
        <f t="shared" si="124"/>
        <v>No Capture</v>
      </c>
    </row>
    <row r="2516" spans="1:12" hidden="1" x14ac:dyDescent="0.3">
      <c r="A2516" t="s">
        <v>5012</v>
      </c>
      <c r="B2516" s="1">
        <v>46288</v>
      </c>
      <c r="C2516" t="s">
        <v>1780</v>
      </c>
      <c r="D2516" t="s">
        <v>13</v>
      </c>
      <c r="E2516" t="s">
        <v>9</v>
      </c>
      <c r="F2516">
        <v>7999</v>
      </c>
      <c r="G2516" t="s">
        <v>10</v>
      </c>
      <c r="H2516" t="str">
        <f t="shared" si="122"/>
        <v>ORD26002515</v>
      </c>
      <c r="I2516">
        <f>COUNTIFS(PG_Transactions!$AK:$AK,$H2516,PG_Transactions!$E:$E,"CAPTURE",PG_Transactions!$AQ:$AQ,1)</f>
        <v>1</v>
      </c>
      <c r="J2516">
        <f>SUMIFS(PG_Transactions!$G:$G,PG_Transactions!$AK:$AK,$H2516,PG_Transactions!$E:$E,"CAPTURE",PG_Transactions!$AQ:$AQ,1)</f>
        <v>7999</v>
      </c>
      <c r="K2516">
        <f t="shared" si="123"/>
        <v>0</v>
      </c>
      <c r="L2516" t="str">
        <f t="shared" si="124"/>
        <v>Amount Match</v>
      </c>
    </row>
    <row r="2517" spans="1:12" hidden="1" x14ac:dyDescent="0.3">
      <c r="A2517" t="s">
        <v>5013</v>
      </c>
      <c r="B2517" s="1">
        <v>46280</v>
      </c>
      <c r="C2517" t="s">
        <v>5014</v>
      </c>
      <c r="D2517" t="s">
        <v>41</v>
      </c>
      <c r="E2517" t="s">
        <v>17</v>
      </c>
      <c r="F2517">
        <v>499</v>
      </c>
      <c r="G2517" t="s">
        <v>10</v>
      </c>
      <c r="H2517" t="str">
        <f t="shared" si="122"/>
        <v>ORD26002516</v>
      </c>
      <c r="I2517">
        <f>COUNTIFS(PG_Transactions!$AK:$AK,$H2517,PG_Transactions!$E:$E,"CAPTURE",PG_Transactions!$AQ:$AQ,1)</f>
        <v>1</v>
      </c>
      <c r="J2517">
        <f>SUMIFS(PG_Transactions!$G:$G,PG_Transactions!$AK:$AK,$H2517,PG_Transactions!$E:$E,"CAPTURE",PG_Transactions!$AQ:$AQ,1)</f>
        <v>499</v>
      </c>
      <c r="K2517">
        <f t="shared" si="123"/>
        <v>0</v>
      </c>
      <c r="L2517" t="str">
        <f t="shared" si="124"/>
        <v>Amount Match</v>
      </c>
    </row>
    <row r="2518" spans="1:12" hidden="1" x14ac:dyDescent="0.3">
      <c r="A2518" t="s">
        <v>5015</v>
      </c>
      <c r="B2518" s="1">
        <v>46279</v>
      </c>
      <c r="C2518" t="s">
        <v>5016</v>
      </c>
      <c r="D2518" t="s">
        <v>51</v>
      </c>
      <c r="E2518" t="s">
        <v>9</v>
      </c>
      <c r="F2518">
        <v>4798</v>
      </c>
      <c r="G2518" t="s">
        <v>10</v>
      </c>
      <c r="H2518" t="str">
        <f t="shared" si="122"/>
        <v>ORD26002517</v>
      </c>
      <c r="I2518">
        <f>COUNTIFS(PG_Transactions!$AK:$AK,$H2518,PG_Transactions!$E:$E,"CAPTURE",PG_Transactions!$AQ:$AQ,1)</f>
        <v>1</v>
      </c>
      <c r="J2518">
        <f>SUMIFS(PG_Transactions!$G:$G,PG_Transactions!$AK:$AK,$H2518,PG_Transactions!$E:$E,"CAPTURE",PG_Transactions!$AQ:$AQ,1)</f>
        <v>4798</v>
      </c>
      <c r="K2518">
        <f t="shared" si="123"/>
        <v>0</v>
      </c>
      <c r="L2518" t="str">
        <f t="shared" si="124"/>
        <v>Amount Match</v>
      </c>
    </row>
    <row r="2519" spans="1:12" hidden="1" x14ac:dyDescent="0.3">
      <c r="A2519" t="s">
        <v>5017</v>
      </c>
      <c r="B2519" s="1">
        <v>46272</v>
      </c>
      <c r="C2519" t="s">
        <v>5018</v>
      </c>
      <c r="D2519" t="s">
        <v>13</v>
      </c>
      <c r="E2519" t="s">
        <v>33</v>
      </c>
      <c r="F2519">
        <v>1598</v>
      </c>
      <c r="G2519" t="s">
        <v>10</v>
      </c>
      <c r="H2519" t="str">
        <f t="shared" si="122"/>
        <v>ORD26002518</v>
      </c>
      <c r="I2519">
        <f>COUNTIFS(PG_Transactions!$AK:$AK,$H2519,PG_Transactions!$E:$E,"CAPTURE",PG_Transactions!$AQ:$AQ,1)</f>
        <v>1</v>
      </c>
      <c r="J2519">
        <f>SUMIFS(PG_Transactions!$G:$G,PG_Transactions!$AK:$AK,$H2519,PG_Transactions!$E:$E,"CAPTURE",PG_Transactions!$AQ:$AQ,1)</f>
        <v>1598</v>
      </c>
      <c r="K2519">
        <f t="shared" si="123"/>
        <v>0</v>
      </c>
      <c r="L2519" t="str">
        <f t="shared" si="124"/>
        <v>Amount Match</v>
      </c>
    </row>
    <row r="2520" spans="1:12" hidden="1" x14ac:dyDescent="0.3">
      <c r="A2520" t="s">
        <v>5019</v>
      </c>
      <c r="B2520" s="1">
        <v>46281</v>
      </c>
      <c r="C2520" t="s">
        <v>5020</v>
      </c>
      <c r="D2520" t="s">
        <v>51</v>
      </c>
      <c r="E2520" t="s">
        <v>9</v>
      </c>
      <c r="F2520">
        <v>2098</v>
      </c>
      <c r="G2520" t="s">
        <v>10</v>
      </c>
      <c r="H2520" t="str">
        <f t="shared" si="122"/>
        <v>ORD26002519</v>
      </c>
      <c r="I2520">
        <f>COUNTIFS(PG_Transactions!$AK:$AK,$H2520,PG_Transactions!$E:$E,"CAPTURE",PG_Transactions!$AQ:$AQ,1)</f>
        <v>1</v>
      </c>
      <c r="J2520">
        <f>SUMIFS(PG_Transactions!$G:$G,PG_Transactions!$AK:$AK,$H2520,PG_Transactions!$E:$E,"CAPTURE",PG_Transactions!$AQ:$AQ,1)</f>
        <v>2098</v>
      </c>
      <c r="K2520">
        <f t="shared" si="123"/>
        <v>0</v>
      </c>
      <c r="L2520" t="str">
        <f t="shared" si="124"/>
        <v>Amount Match</v>
      </c>
    </row>
    <row r="2521" spans="1:12" hidden="1" x14ac:dyDescent="0.3">
      <c r="A2521" t="s">
        <v>5021</v>
      </c>
      <c r="B2521" s="1">
        <v>46267</v>
      </c>
      <c r="C2521" t="s">
        <v>5022</v>
      </c>
      <c r="D2521" t="s">
        <v>8</v>
      </c>
      <c r="E2521" t="s">
        <v>9</v>
      </c>
      <c r="F2521" s="2">
        <v>3499</v>
      </c>
      <c r="G2521" t="s">
        <v>10</v>
      </c>
      <c r="H2521" t="str">
        <f t="shared" si="122"/>
        <v>ORD26002520</v>
      </c>
      <c r="I2521">
        <f>COUNTIFS(PG_Transactions!$AK:$AK,$H2521,PG_Transactions!$E:$E,"CAPTURE",PG_Transactions!$AQ:$AQ,1)</f>
        <v>1</v>
      </c>
      <c r="J2521">
        <f>SUMIFS(PG_Transactions!$G:$G,PG_Transactions!$AK:$AK,$H2521,PG_Transactions!$E:$E,"CAPTURE",PG_Transactions!$AQ:$AQ,1)</f>
        <v>3499</v>
      </c>
      <c r="K2521">
        <f t="shared" si="123"/>
        <v>0</v>
      </c>
      <c r="L2521" t="str">
        <f t="shared" si="124"/>
        <v>Amount Match</v>
      </c>
    </row>
    <row r="2522" spans="1:12" hidden="1" x14ac:dyDescent="0.3">
      <c r="A2522" t="s">
        <v>5023</v>
      </c>
      <c r="B2522" s="1">
        <v>46294</v>
      </c>
      <c r="C2522" t="s">
        <v>5024</v>
      </c>
      <c r="E2522" t="s">
        <v>9</v>
      </c>
      <c r="F2522">
        <v>499</v>
      </c>
      <c r="G2522" t="s">
        <v>10</v>
      </c>
      <c r="H2522" t="str">
        <f t="shared" si="122"/>
        <v>ORD26002521</v>
      </c>
      <c r="I2522">
        <f>COUNTIFS(PG_Transactions!$AK:$AK,$H2522,PG_Transactions!$E:$E,"CAPTURE",PG_Transactions!$AQ:$AQ,1)</f>
        <v>1</v>
      </c>
      <c r="J2522">
        <f>SUMIFS(PG_Transactions!$G:$G,PG_Transactions!$AK:$AK,$H2522,PG_Transactions!$E:$E,"CAPTURE",PG_Transactions!$AQ:$AQ,1)</f>
        <v>499</v>
      </c>
      <c r="K2522">
        <f t="shared" si="123"/>
        <v>0</v>
      </c>
      <c r="L2522" t="str">
        <f t="shared" si="124"/>
        <v>Amount Match</v>
      </c>
    </row>
    <row r="2523" spans="1:12" hidden="1" x14ac:dyDescent="0.3">
      <c r="A2523" t="s">
        <v>5025</v>
      </c>
      <c r="B2523" s="1">
        <v>46291</v>
      </c>
      <c r="C2523" t="s">
        <v>5026</v>
      </c>
      <c r="D2523" t="s">
        <v>24</v>
      </c>
      <c r="E2523" t="s">
        <v>9</v>
      </c>
      <c r="F2523">
        <v>2848</v>
      </c>
      <c r="G2523" t="s">
        <v>10</v>
      </c>
      <c r="H2523" t="str">
        <f t="shared" si="122"/>
        <v>ORD26002522</v>
      </c>
      <c r="I2523">
        <f>COUNTIFS(PG_Transactions!$AK:$AK,$H2523,PG_Transactions!$E:$E,"CAPTURE",PG_Transactions!$AQ:$AQ,1)</f>
        <v>1</v>
      </c>
      <c r="J2523">
        <f>SUMIFS(PG_Transactions!$G:$G,PG_Transactions!$AK:$AK,$H2523,PG_Transactions!$E:$E,"CAPTURE",PG_Transactions!$AQ:$AQ,1)</f>
        <v>2848</v>
      </c>
      <c r="K2523">
        <f t="shared" si="123"/>
        <v>0</v>
      </c>
      <c r="L2523" t="str">
        <f t="shared" si="124"/>
        <v>Amount Match</v>
      </c>
    </row>
    <row r="2524" spans="1:12" hidden="1" x14ac:dyDescent="0.3">
      <c r="A2524" t="s">
        <v>5027</v>
      </c>
      <c r="B2524" s="1">
        <v>46272</v>
      </c>
      <c r="C2524" t="s">
        <v>5028</v>
      </c>
      <c r="D2524" t="s">
        <v>24</v>
      </c>
      <c r="E2524" t="s">
        <v>9</v>
      </c>
      <c r="F2524">
        <v>16797</v>
      </c>
      <c r="G2524" t="s">
        <v>10</v>
      </c>
      <c r="H2524" t="str">
        <f t="shared" si="122"/>
        <v>ORD26002523</v>
      </c>
      <c r="I2524">
        <f>COUNTIFS(PG_Transactions!$AK:$AK,$H2524,PG_Transactions!$E:$E,"CAPTURE",PG_Transactions!$AQ:$AQ,1)</f>
        <v>1</v>
      </c>
      <c r="J2524">
        <f>SUMIFS(PG_Transactions!$G:$G,PG_Transactions!$AK:$AK,$H2524,PG_Transactions!$E:$E,"CAPTURE",PG_Transactions!$AQ:$AQ,1)</f>
        <v>16797</v>
      </c>
      <c r="K2524">
        <f t="shared" si="123"/>
        <v>0</v>
      </c>
      <c r="L2524" t="str">
        <f t="shared" si="124"/>
        <v>Amount Match</v>
      </c>
    </row>
    <row r="2525" spans="1:12" hidden="1" x14ac:dyDescent="0.3">
      <c r="A2525" t="s">
        <v>5029</v>
      </c>
      <c r="B2525" s="1">
        <v>46273</v>
      </c>
      <c r="C2525" t="s">
        <v>5030</v>
      </c>
      <c r="D2525" t="s">
        <v>13</v>
      </c>
      <c r="E2525" t="s">
        <v>17</v>
      </c>
      <c r="F2525">
        <v>798</v>
      </c>
      <c r="G2525" t="s">
        <v>10</v>
      </c>
      <c r="H2525" t="str">
        <f t="shared" si="122"/>
        <v>ORD26002524</v>
      </c>
      <c r="I2525">
        <f>COUNTIFS(PG_Transactions!$AK:$AK,$H2525,PG_Transactions!$E:$E,"CAPTURE",PG_Transactions!$AQ:$AQ,1)</f>
        <v>1</v>
      </c>
      <c r="J2525">
        <f>SUMIFS(PG_Transactions!$G:$G,PG_Transactions!$AK:$AK,$H2525,PG_Transactions!$E:$E,"CAPTURE",PG_Transactions!$AQ:$AQ,1)</f>
        <v>798</v>
      </c>
      <c r="K2525">
        <f t="shared" si="123"/>
        <v>0</v>
      </c>
      <c r="L2525" t="str">
        <f t="shared" si="124"/>
        <v>Amount Match</v>
      </c>
    </row>
    <row r="2526" spans="1:12" hidden="1" x14ac:dyDescent="0.3">
      <c r="A2526" t="s">
        <v>5031</v>
      </c>
      <c r="B2526" s="1">
        <v>46283</v>
      </c>
      <c r="C2526" t="s">
        <v>5032</v>
      </c>
      <c r="D2526" t="s">
        <v>32</v>
      </c>
      <c r="E2526" t="s">
        <v>17</v>
      </c>
      <c r="F2526">
        <v>3498</v>
      </c>
      <c r="G2526" t="s">
        <v>10</v>
      </c>
      <c r="H2526" t="str">
        <f t="shared" si="122"/>
        <v>ORD26002525</v>
      </c>
      <c r="I2526">
        <f>COUNTIFS(PG_Transactions!$AK:$AK,$H2526,PG_Transactions!$E:$E,"CAPTURE",PG_Transactions!$AQ:$AQ,1)</f>
        <v>1</v>
      </c>
      <c r="J2526">
        <f>SUMIFS(PG_Transactions!$G:$G,PG_Transactions!$AK:$AK,$H2526,PG_Transactions!$E:$E,"CAPTURE",PG_Transactions!$AQ:$AQ,1)</f>
        <v>3498</v>
      </c>
      <c r="K2526">
        <f t="shared" si="123"/>
        <v>0</v>
      </c>
      <c r="L2526" t="str">
        <f t="shared" si="124"/>
        <v>Amount Match</v>
      </c>
    </row>
    <row r="2527" spans="1:12" hidden="1" x14ac:dyDescent="0.3">
      <c r="A2527" t="s">
        <v>5033</v>
      </c>
      <c r="B2527" s="1">
        <v>46288</v>
      </c>
      <c r="C2527" t="s">
        <v>5034</v>
      </c>
      <c r="D2527" t="s">
        <v>16</v>
      </c>
      <c r="E2527" t="s">
        <v>9</v>
      </c>
      <c r="F2527">
        <v>799</v>
      </c>
      <c r="G2527" t="s">
        <v>10</v>
      </c>
      <c r="H2527" t="str">
        <f t="shared" si="122"/>
        <v>ORD26002526</v>
      </c>
      <c r="I2527">
        <f>COUNTIFS(PG_Transactions!$AK:$AK,$H2527,PG_Transactions!$E:$E,"CAPTURE",PG_Transactions!$AQ:$AQ,1)</f>
        <v>1</v>
      </c>
      <c r="J2527">
        <f>SUMIFS(PG_Transactions!$G:$G,PG_Transactions!$AK:$AK,$H2527,PG_Transactions!$E:$E,"CAPTURE",PG_Transactions!$AQ:$AQ,1)</f>
        <v>799</v>
      </c>
      <c r="K2527">
        <f t="shared" si="123"/>
        <v>0</v>
      </c>
      <c r="L2527" t="str">
        <f t="shared" si="124"/>
        <v>Amount Match</v>
      </c>
    </row>
    <row r="2528" spans="1:12" hidden="1" x14ac:dyDescent="0.3">
      <c r="A2528" t="s">
        <v>5035</v>
      </c>
      <c r="B2528" s="1">
        <v>46266</v>
      </c>
      <c r="C2528" t="s">
        <v>5036</v>
      </c>
      <c r="D2528" t="s">
        <v>32</v>
      </c>
      <c r="E2528" t="s">
        <v>9</v>
      </c>
      <c r="F2528">
        <v>2499</v>
      </c>
      <c r="G2528" t="s">
        <v>70</v>
      </c>
      <c r="H2528" t="str">
        <f t="shared" si="122"/>
        <v>ORD26002527</v>
      </c>
      <c r="I2528">
        <f>COUNTIFS(PG_Transactions!$AK:$AK,$H2528,PG_Transactions!$E:$E,"CAPTURE",PG_Transactions!$AQ:$AQ,1)</f>
        <v>0</v>
      </c>
      <c r="J2528">
        <f>SUMIFS(PG_Transactions!$G:$G,PG_Transactions!$AK:$AK,$H2528,PG_Transactions!$E:$E,"CAPTURE",PG_Transactions!$AQ:$AQ,1)</f>
        <v>0</v>
      </c>
      <c r="K2528">
        <f t="shared" si="123"/>
        <v>-2499</v>
      </c>
      <c r="L2528" t="str">
        <f t="shared" si="124"/>
        <v>No Capture</v>
      </c>
    </row>
    <row r="2529" spans="1:12" hidden="1" x14ac:dyDescent="0.3">
      <c r="A2529" t="s">
        <v>5037</v>
      </c>
      <c r="B2529" s="1">
        <v>46291</v>
      </c>
      <c r="C2529" t="s">
        <v>5038</v>
      </c>
      <c r="D2529" t="s">
        <v>27</v>
      </c>
      <c r="E2529" t="s">
        <v>44</v>
      </c>
      <c r="F2529">
        <v>4999</v>
      </c>
      <c r="G2529" t="s">
        <v>70</v>
      </c>
      <c r="H2529" t="str">
        <f t="shared" si="122"/>
        <v>ORD26002528</v>
      </c>
      <c r="I2529">
        <f>COUNTIFS(PG_Transactions!$AK:$AK,$H2529,PG_Transactions!$E:$E,"CAPTURE",PG_Transactions!$AQ:$AQ,1)</f>
        <v>0</v>
      </c>
      <c r="J2529">
        <f>SUMIFS(PG_Transactions!$G:$G,PG_Transactions!$AK:$AK,$H2529,PG_Transactions!$E:$E,"CAPTURE",PG_Transactions!$AQ:$AQ,1)</f>
        <v>0</v>
      </c>
      <c r="K2529">
        <f t="shared" si="123"/>
        <v>-4999</v>
      </c>
      <c r="L2529" t="str">
        <f t="shared" si="124"/>
        <v>No Capture</v>
      </c>
    </row>
    <row r="2530" spans="1:12" hidden="1" x14ac:dyDescent="0.3">
      <c r="A2530" t="s">
        <v>5039</v>
      </c>
      <c r="B2530" s="1">
        <v>46291</v>
      </c>
      <c r="C2530" t="s">
        <v>5040</v>
      </c>
      <c r="D2530" t="s">
        <v>65</v>
      </c>
      <c r="E2530" t="s">
        <v>9</v>
      </c>
      <c r="F2530">
        <v>3498</v>
      </c>
      <c r="G2530" t="s">
        <v>10</v>
      </c>
      <c r="H2530" t="str">
        <f t="shared" si="122"/>
        <v>ORD26002529</v>
      </c>
      <c r="I2530">
        <f>COUNTIFS(PG_Transactions!$AK:$AK,$H2530,PG_Transactions!$E:$E,"CAPTURE",PG_Transactions!$AQ:$AQ,1)</f>
        <v>1</v>
      </c>
      <c r="J2530">
        <f>SUMIFS(PG_Transactions!$G:$G,PG_Transactions!$AK:$AK,$H2530,PG_Transactions!$E:$E,"CAPTURE",PG_Transactions!$AQ:$AQ,1)</f>
        <v>3498</v>
      </c>
      <c r="K2530">
        <f t="shared" si="123"/>
        <v>0</v>
      </c>
      <c r="L2530" t="str">
        <f t="shared" si="124"/>
        <v>Amount Match</v>
      </c>
    </row>
    <row r="2531" spans="1:12" hidden="1" x14ac:dyDescent="0.3">
      <c r="A2531" t="s">
        <v>5041</v>
      </c>
      <c r="B2531" s="1">
        <v>46276</v>
      </c>
      <c r="C2531" t="s">
        <v>5042</v>
      </c>
      <c r="D2531" t="s">
        <v>51</v>
      </c>
      <c r="E2531" t="s">
        <v>9</v>
      </c>
      <c r="F2531" s="2">
        <v>8097</v>
      </c>
      <c r="G2531" t="s">
        <v>10</v>
      </c>
      <c r="H2531" t="str">
        <f t="shared" si="122"/>
        <v>ORD26002530</v>
      </c>
      <c r="I2531">
        <f>COUNTIFS(PG_Transactions!$AK:$AK,$H2531,PG_Transactions!$E:$E,"CAPTURE",PG_Transactions!$AQ:$AQ,1)</f>
        <v>1</v>
      </c>
      <c r="J2531">
        <f>SUMIFS(PG_Transactions!$G:$G,PG_Transactions!$AK:$AK,$H2531,PG_Transactions!$E:$E,"CAPTURE",PG_Transactions!$AQ:$AQ,1)</f>
        <v>8097</v>
      </c>
      <c r="K2531">
        <f t="shared" si="123"/>
        <v>0</v>
      </c>
      <c r="L2531" t="str">
        <f t="shared" si="124"/>
        <v>Amount Match</v>
      </c>
    </row>
    <row r="2532" spans="1:12" hidden="1" x14ac:dyDescent="0.3">
      <c r="A2532" t="s">
        <v>5043</v>
      </c>
      <c r="B2532" s="1">
        <v>46269</v>
      </c>
      <c r="C2532" t="s">
        <v>5044</v>
      </c>
      <c r="D2532" t="s">
        <v>27</v>
      </c>
      <c r="E2532" t="s">
        <v>17</v>
      </c>
      <c r="F2532">
        <v>9297</v>
      </c>
      <c r="G2532" t="s">
        <v>10</v>
      </c>
      <c r="H2532" t="str">
        <f t="shared" si="122"/>
        <v>ORD26002531</v>
      </c>
      <c r="I2532">
        <f>COUNTIFS(PG_Transactions!$AK:$AK,$H2532,PG_Transactions!$E:$E,"CAPTURE",PG_Transactions!$AQ:$AQ,1)</f>
        <v>1</v>
      </c>
      <c r="J2532">
        <f>SUMIFS(PG_Transactions!$G:$G,PG_Transactions!$AK:$AK,$H2532,PG_Transactions!$E:$E,"CAPTURE",PG_Transactions!$AQ:$AQ,1)</f>
        <v>9297</v>
      </c>
      <c r="K2532">
        <f t="shared" si="123"/>
        <v>0</v>
      </c>
      <c r="L2532" t="str">
        <f t="shared" si="124"/>
        <v>Amount Match</v>
      </c>
    </row>
    <row r="2533" spans="1:12" hidden="1" x14ac:dyDescent="0.3">
      <c r="A2533" t="s">
        <v>5045</v>
      </c>
      <c r="B2533" s="1">
        <v>46272</v>
      </c>
      <c r="C2533" t="s">
        <v>5046</v>
      </c>
      <c r="D2533" t="s">
        <v>8</v>
      </c>
      <c r="E2533" t="s">
        <v>17</v>
      </c>
      <c r="F2533">
        <v>12297</v>
      </c>
      <c r="G2533" t="s">
        <v>56</v>
      </c>
      <c r="H2533" t="str">
        <f t="shared" si="122"/>
        <v>ORD26002532</v>
      </c>
      <c r="I2533">
        <f>COUNTIFS(PG_Transactions!$AK:$AK,$H2533,PG_Transactions!$E:$E,"CAPTURE",PG_Transactions!$AQ:$AQ,1)</f>
        <v>1</v>
      </c>
      <c r="J2533">
        <f>SUMIFS(PG_Transactions!$G:$G,PG_Transactions!$AK:$AK,$H2533,PG_Transactions!$E:$E,"CAPTURE",PG_Transactions!$AQ:$AQ,1)</f>
        <v>12297</v>
      </c>
      <c r="K2533">
        <f t="shared" si="123"/>
        <v>0</v>
      </c>
      <c r="L2533" t="str">
        <f t="shared" si="124"/>
        <v>Amount Match</v>
      </c>
    </row>
    <row r="2534" spans="1:12" hidden="1" x14ac:dyDescent="0.3">
      <c r="A2534" t="s">
        <v>5047</v>
      </c>
      <c r="B2534" s="1">
        <v>46278</v>
      </c>
      <c r="C2534" t="s">
        <v>5048</v>
      </c>
      <c r="D2534" t="s">
        <v>41</v>
      </c>
      <c r="E2534" t="s">
        <v>9</v>
      </c>
      <c r="F2534">
        <v>3098</v>
      </c>
      <c r="G2534" t="s">
        <v>105</v>
      </c>
      <c r="H2534" t="str">
        <f t="shared" si="122"/>
        <v>ORD26002533</v>
      </c>
      <c r="I2534">
        <f>COUNTIFS(PG_Transactions!$AK:$AK,$H2534,PG_Transactions!$E:$E,"CAPTURE",PG_Transactions!$AQ:$AQ,1)</f>
        <v>0</v>
      </c>
      <c r="J2534">
        <f>SUMIFS(PG_Transactions!$G:$G,PG_Transactions!$AK:$AK,$H2534,PG_Transactions!$E:$E,"CAPTURE",PG_Transactions!$AQ:$AQ,1)</f>
        <v>0</v>
      </c>
      <c r="K2534">
        <f t="shared" si="123"/>
        <v>-3098</v>
      </c>
      <c r="L2534" t="str">
        <f t="shared" si="124"/>
        <v>No Capture</v>
      </c>
    </row>
    <row r="2535" spans="1:12" hidden="1" x14ac:dyDescent="0.3">
      <c r="A2535" t="s">
        <v>5049</v>
      </c>
      <c r="B2535" s="1">
        <v>46281</v>
      </c>
      <c r="C2535" t="s">
        <v>5050</v>
      </c>
      <c r="D2535" t="s">
        <v>65</v>
      </c>
      <c r="E2535" t="s">
        <v>9</v>
      </c>
      <c r="F2535">
        <v>1799</v>
      </c>
      <c r="G2535" t="s">
        <v>10</v>
      </c>
      <c r="H2535" t="str">
        <f t="shared" si="122"/>
        <v>ORD26002534</v>
      </c>
      <c r="I2535">
        <f>COUNTIFS(PG_Transactions!$AK:$AK,$H2535,PG_Transactions!$E:$E,"CAPTURE",PG_Transactions!$AQ:$AQ,1)</f>
        <v>1</v>
      </c>
      <c r="J2535">
        <f>SUMIFS(PG_Transactions!$G:$G,PG_Transactions!$AK:$AK,$H2535,PG_Transactions!$E:$E,"CAPTURE",PG_Transactions!$AQ:$AQ,1)</f>
        <v>1799</v>
      </c>
      <c r="K2535">
        <f t="shared" si="123"/>
        <v>0</v>
      </c>
      <c r="L2535" t="str">
        <f t="shared" si="124"/>
        <v>Amount Match</v>
      </c>
    </row>
    <row r="2536" spans="1:12" hidden="1" x14ac:dyDescent="0.3">
      <c r="A2536" t="s">
        <v>5051</v>
      </c>
      <c r="B2536" s="1">
        <v>46288</v>
      </c>
      <c r="C2536" t="s">
        <v>5052</v>
      </c>
      <c r="D2536" t="s">
        <v>65</v>
      </c>
      <c r="E2536" t="s">
        <v>9</v>
      </c>
      <c r="F2536">
        <v>349</v>
      </c>
      <c r="G2536" t="s">
        <v>10</v>
      </c>
      <c r="H2536" t="str">
        <f t="shared" si="122"/>
        <v>ORD26002535</v>
      </c>
      <c r="I2536">
        <f>COUNTIFS(PG_Transactions!$AK:$AK,$H2536,PG_Transactions!$E:$E,"CAPTURE",PG_Transactions!$AQ:$AQ,1)</f>
        <v>1</v>
      </c>
      <c r="J2536">
        <f>SUMIFS(PG_Transactions!$G:$G,PG_Transactions!$AK:$AK,$H2536,PG_Transactions!$E:$E,"CAPTURE",PG_Transactions!$AQ:$AQ,1)</f>
        <v>349</v>
      </c>
      <c r="K2536">
        <f t="shared" si="123"/>
        <v>0</v>
      </c>
      <c r="L2536" t="str">
        <f t="shared" si="124"/>
        <v>Amount Match</v>
      </c>
    </row>
    <row r="2537" spans="1:12" hidden="1" x14ac:dyDescent="0.3">
      <c r="A2537" t="s">
        <v>5053</v>
      </c>
      <c r="B2537" s="1">
        <v>46272</v>
      </c>
      <c r="C2537" t="s">
        <v>5054</v>
      </c>
      <c r="D2537" t="s">
        <v>38</v>
      </c>
      <c r="E2537" t="s">
        <v>9</v>
      </c>
      <c r="F2537">
        <v>3098</v>
      </c>
      <c r="G2537" t="s">
        <v>56</v>
      </c>
      <c r="H2537" t="str">
        <f t="shared" si="122"/>
        <v>ORD26002536</v>
      </c>
      <c r="I2537">
        <f>COUNTIFS(PG_Transactions!$AK:$AK,$H2537,PG_Transactions!$E:$E,"CAPTURE",PG_Transactions!$AQ:$AQ,1)</f>
        <v>1</v>
      </c>
      <c r="J2537">
        <f>SUMIFS(PG_Transactions!$G:$G,PG_Transactions!$AK:$AK,$H2537,PG_Transactions!$E:$E,"CAPTURE",PG_Transactions!$AQ:$AQ,1)</f>
        <v>3098</v>
      </c>
      <c r="K2537">
        <f t="shared" si="123"/>
        <v>0</v>
      </c>
      <c r="L2537" t="str">
        <f t="shared" si="124"/>
        <v>Amount Match</v>
      </c>
    </row>
    <row r="2538" spans="1:12" hidden="1" x14ac:dyDescent="0.3">
      <c r="A2538" t="s">
        <v>5055</v>
      </c>
      <c r="B2538" s="1">
        <v>46280</v>
      </c>
      <c r="C2538" t="s">
        <v>5056</v>
      </c>
      <c r="D2538" t="s">
        <v>32</v>
      </c>
      <c r="E2538" t="s">
        <v>9</v>
      </c>
      <c r="F2538" s="2">
        <v>4597</v>
      </c>
      <c r="G2538" t="s">
        <v>10</v>
      </c>
      <c r="H2538" t="str">
        <f t="shared" si="122"/>
        <v>ORD26002537</v>
      </c>
      <c r="I2538">
        <f>COUNTIFS(PG_Transactions!$AK:$AK,$H2538,PG_Transactions!$E:$E,"CAPTURE",PG_Transactions!$AQ:$AQ,1)</f>
        <v>1</v>
      </c>
      <c r="J2538">
        <f>SUMIFS(PG_Transactions!$G:$G,PG_Transactions!$AK:$AK,$H2538,PG_Transactions!$E:$E,"CAPTURE",PG_Transactions!$AQ:$AQ,1)</f>
        <v>4597</v>
      </c>
      <c r="K2538">
        <f t="shared" si="123"/>
        <v>0</v>
      </c>
      <c r="L2538" t="str">
        <f t="shared" si="124"/>
        <v>Amount Match</v>
      </c>
    </row>
    <row r="2539" spans="1:12" hidden="1" x14ac:dyDescent="0.3">
      <c r="A2539" t="s">
        <v>5057</v>
      </c>
      <c r="B2539" s="1">
        <v>46266</v>
      </c>
      <c r="C2539" t="s">
        <v>5058</v>
      </c>
      <c r="D2539" t="s">
        <v>13</v>
      </c>
      <c r="E2539" t="s">
        <v>17</v>
      </c>
      <c r="F2539">
        <v>1648</v>
      </c>
      <c r="G2539" t="s">
        <v>56</v>
      </c>
      <c r="H2539" t="str">
        <f t="shared" si="122"/>
        <v>ORD26002538</v>
      </c>
      <c r="I2539">
        <f>COUNTIFS(PG_Transactions!$AK:$AK,$H2539,PG_Transactions!$E:$E,"CAPTURE",PG_Transactions!$AQ:$AQ,1)</f>
        <v>1</v>
      </c>
      <c r="J2539">
        <f>SUMIFS(PG_Transactions!$G:$G,PG_Transactions!$AK:$AK,$H2539,PG_Transactions!$E:$E,"CAPTURE",PG_Transactions!$AQ:$AQ,1)</f>
        <v>1648</v>
      </c>
      <c r="K2539">
        <f t="shared" si="123"/>
        <v>0</v>
      </c>
      <c r="L2539" t="str">
        <f t="shared" si="124"/>
        <v>Amount Match</v>
      </c>
    </row>
    <row r="2540" spans="1:12" hidden="1" x14ac:dyDescent="0.3">
      <c r="A2540" t="s">
        <v>5059</v>
      </c>
      <c r="B2540" s="1">
        <v>46268</v>
      </c>
      <c r="C2540" t="s">
        <v>5060</v>
      </c>
      <c r="D2540" t="s">
        <v>27</v>
      </c>
      <c r="E2540" t="s">
        <v>9</v>
      </c>
      <c r="F2540">
        <v>599</v>
      </c>
      <c r="G2540" t="s">
        <v>10</v>
      </c>
      <c r="H2540" t="str">
        <f t="shared" si="122"/>
        <v>ORD26002539</v>
      </c>
      <c r="I2540">
        <f>COUNTIFS(PG_Transactions!$AK:$AK,$H2540,PG_Transactions!$E:$E,"CAPTURE",PG_Transactions!$AQ:$AQ,1)</f>
        <v>1</v>
      </c>
      <c r="J2540">
        <f>SUMIFS(PG_Transactions!$G:$G,PG_Transactions!$AK:$AK,$H2540,PG_Transactions!$E:$E,"CAPTURE",PG_Transactions!$AQ:$AQ,1)</f>
        <v>599</v>
      </c>
      <c r="K2540">
        <f t="shared" si="123"/>
        <v>0</v>
      </c>
      <c r="L2540" t="str">
        <f t="shared" si="124"/>
        <v>Amount Match</v>
      </c>
    </row>
    <row r="2541" spans="1:12" hidden="1" x14ac:dyDescent="0.3">
      <c r="A2541" t="s">
        <v>5061</v>
      </c>
      <c r="B2541" s="1">
        <v>46283</v>
      </c>
      <c r="C2541" t="s">
        <v>5062</v>
      </c>
      <c r="D2541" t="s">
        <v>51</v>
      </c>
      <c r="E2541" t="s">
        <v>17</v>
      </c>
      <c r="F2541">
        <v>8597</v>
      </c>
      <c r="G2541" t="s">
        <v>10</v>
      </c>
      <c r="H2541" t="str">
        <f t="shared" si="122"/>
        <v>ORD26002540</v>
      </c>
      <c r="I2541">
        <f>COUNTIFS(PG_Transactions!$AK:$AK,$H2541,PG_Transactions!$E:$E,"CAPTURE",PG_Transactions!$AQ:$AQ,1)</f>
        <v>1</v>
      </c>
      <c r="J2541">
        <f>SUMIFS(PG_Transactions!$G:$G,PG_Transactions!$AK:$AK,$H2541,PG_Transactions!$E:$E,"CAPTURE",PG_Transactions!$AQ:$AQ,1)</f>
        <v>8597</v>
      </c>
      <c r="K2541">
        <f t="shared" si="123"/>
        <v>0</v>
      </c>
      <c r="L2541" t="str">
        <f t="shared" si="124"/>
        <v>Amount Match</v>
      </c>
    </row>
    <row r="2542" spans="1:12" hidden="1" x14ac:dyDescent="0.3">
      <c r="A2542" t="s">
        <v>5063</v>
      </c>
      <c r="B2542" s="1">
        <v>46287</v>
      </c>
      <c r="C2542" t="s">
        <v>5064</v>
      </c>
      <c r="D2542" t="s">
        <v>41</v>
      </c>
      <c r="E2542" t="s">
        <v>44</v>
      </c>
      <c r="F2542">
        <v>11797</v>
      </c>
      <c r="G2542" t="s">
        <v>10</v>
      </c>
      <c r="H2542" t="str">
        <f t="shared" si="122"/>
        <v>ORD26002541</v>
      </c>
      <c r="I2542">
        <f>COUNTIFS(PG_Transactions!$AK:$AK,$H2542,PG_Transactions!$E:$E,"CAPTURE",PG_Transactions!$AQ:$AQ,1)</f>
        <v>1</v>
      </c>
      <c r="J2542">
        <f>SUMIFS(PG_Transactions!$G:$G,PG_Transactions!$AK:$AK,$H2542,PG_Transactions!$E:$E,"CAPTURE",PG_Transactions!$AQ:$AQ,1)</f>
        <v>11797</v>
      </c>
      <c r="K2542">
        <f t="shared" si="123"/>
        <v>0</v>
      </c>
      <c r="L2542" t="str">
        <f t="shared" si="124"/>
        <v>Amount Match</v>
      </c>
    </row>
    <row r="2543" spans="1:12" hidden="1" x14ac:dyDescent="0.3">
      <c r="A2543" t="s">
        <v>5065</v>
      </c>
      <c r="B2543" s="1">
        <v>46269</v>
      </c>
      <c r="C2543" t="s">
        <v>5066</v>
      </c>
      <c r="D2543" t="s">
        <v>65</v>
      </c>
      <c r="E2543" t="s">
        <v>44</v>
      </c>
      <c r="F2543">
        <v>1799</v>
      </c>
      <c r="G2543" t="s">
        <v>10</v>
      </c>
      <c r="H2543" t="str">
        <f t="shared" si="122"/>
        <v>ORD26002542</v>
      </c>
      <c r="I2543">
        <f>COUNTIFS(PG_Transactions!$AK:$AK,$H2543,PG_Transactions!$E:$E,"CAPTURE",PG_Transactions!$AQ:$AQ,1)</f>
        <v>1</v>
      </c>
      <c r="J2543">
        <f>SUMIFS(PG_Transactions!$G:$G,PG_Transactions!$AK:$AK,$H2543,PG_Transactions!$E:$E,"CAPTURE",PG_Transactions!$AQ:$AQ,1)</f>
        <v>1799</v>
      </c>
      <c r="K2543">
        <f t="shared" si="123"/>
        <v>0</v>
      </c>
      <c r="L2543" t="str">
        <f t="shared" si="124"/>
        <v>Amount Match</v>
      </c>
    </row>
    <row r="2544" spans="1:12" hidden="1" x14ac:dyDescent="0.3">
      <c r="A2544" t="s">
        <v>5067</v>
      </c>
      <c r="B2544" s="1">
        <v>46279</v>
      </c>
      <c r="C2544" t="s">
        <v>5068</v>
      </c>
      <c r="D2544" t="s">
        <v>8</v>
      </c>
      <c r="E2544" t="s">
        <v>17</v>
      </c>
      <c r="F2544">
        <v>6997</v>
      </c>
      <c r="G2544" t="s">
        <v>10</v>
      </c>
      <c r="H2544" t="str">
        <f t="shared" si="122"/>
        <v>ORD26002543</v>
      </c>
      <c r="I2544">
        <f>COUNTIFS(PG_Transactions!$AK:$AK,$H2544,PG_Transactions!$E:$E,"CAPTURE",PG_Transactions!$AQ:$AQ,1)</f>
        <v>1</v>
      </c>
      <c r="J2544">
        <f>SUMIFS(PG_Transactions!$G:$G,PG_Transactions!$AK:$AK,$H2544,PG_Transactions!$E:$E,"CAPTURE",PG_Transactions!$AQ:$AQ,1)</f>
        <v>6997</v>
      </c>
      <c r="K2544">
        <f t="shared" si="123"/>
        <v>0</v>
      </c>
      <c r="L2544" t="str">
        <f t="shared" si="124"/>
        <v>Amount Match</v>
      </c>
    </row>
    <row r="2545" spans="1:12" hidden="1" x14ac:dyDescent="0.3">
      <c r="A2545" t="s">
        <v>5069</v>
      </c>
      <c r="B2545" s="1">
        <v>46286</v>
      </c>
      <c r="C2545" t="s">
        <v>5070</v>
      </c>
      <c r="D2545" t="s">
        <v>13</v>
      </c>
      <c r="E2545" t="s">
        <v>9</v>
      </c>
      <c r="F2545">
        <v>3298</v>
      </c>
      <c r="G2545" t="s">
        <v>10</v>
      </c>
      <c r="H2545" t="str">
        <f t="shared" si="122"/>
        <v>ORD26002544</v>
      </c>
      <c r="I2545">
        <f>COUNTIFS(PG_Transactions!$AK:$AK,$H2545,PG_Transactions!$E:$E,"CAPTURE",PG_Transactions!$AQ:$AQ,1)</f>
        <v>1</v>
      </c>
      <c r="J2545">
        <f>SUMIFS(PG_Transactions!$G:$G,PG_Transactions!$AK:$AK,$H2545,PG_Transactions!$E:$E,"CAPTURE",PG_Transactions!$AQ:$AQ,1)</f>
        <v>3298</v>
      </c>
      <c r="K2545">
        <f t="shared" si="123"/>
        <v>0</v>
      </c>
      <c r="L2545" t="str">
        <f t="shared" si="124"/>
        <v>Amount Match</v>
      </c>
    </row>
    <row r="2546" spans="1:12" hidden="1" x14ac:dyDescent="0.3">
      <c r="A2546" t="s">
        <v>5071</v>
      </c>
      <c r="B2546" s="1">
        <v>46289</v>
      </c>
      <c r="C2546" t="s">
        <v>5072</v>
      </c>
      <c r="D2546" t="s">
        <v>51</v>
      </c>
      <c r="E2546" t="s">
        <v>33</v>
      </c>
      <c r="F2546" s="2">
        <v>3499</v>
      </c>
      <c r="G2546" t="s">
        <v>10</v>
      </c>
      <c r="H2546" t="str">
        <f t="shared" si="122"/>
        <v>ORD26002545</v>
      </c>
      <c r="I2546">
        <f>COUNTIFS(PG_Transactions!$AK:$AK,$H2546,PG_Transactions!$E:$E,"CAPTURE",PG_Transactions!$AQ:$AQ,1)</f>
        <v>1</v>
      </c>
      <c r="J2546">
        <f>SUMIFS(PG_Transactions!$G:$G,PG_Transactions!$AK:$AK,$H2546,PG_Transactions!$E:$E,"CAPTURE",PG_Transactions!$AQ:$AQ,1)</f>
        <v>3499</v>
      </c>
      <c r="K2546">
        <f t="shared" si="123"/>
        <v>0</v>
      </c>
      <c r="L2546" t="str">
        <f t="shared" si="124"/>
        <v>Amount Match</v>
      </c>
    </row>
    <row r="2547" spans="1:12" hidden="1" x14ac:dyDescent="0.3">
      <c r="A2547" t="s">
        <v>5073</v>
      </c>
      <c r="B2547" s="1">
        <v>46275</v>
      </c>
      <c r="C2547" t="s">
        <v>5074</v>
      </c>
      <c r="D2547" t="s">
        <v>8</v>
      </c>
      <c r="E2547" t="s">
        <v>17</v>
      </c>
      <c r="F2547">
        <v>3298</v>
      </c>
      <c r="G2547" t="s">
        <v>10</v>
      </c>
      <c r="H2547" t="str">
        <f t="shared" si="122"/>
        <v>ORD26002546</v>
      </c>
      <c r="I2547">
        <f>COUNTIFS(PG_Transactions!$AK:$AK,$H2547,PG_Transactions!$E:$E,"CAPTURE",PG_Transactions!$AQ:$AQ,1)</f>
        <v>1</v>
      </c>
      <c r="J2547">
        <f>SUMIFS(PG_Transactions!$G:$G,PG_Transactions!$AK:$AK,$H2547,PG_Transactions!$E:$E,"CAPTURE",PG_Transactions!$AQ:$AQ,1)</f>
        <v>3298</v>
      </c>
      <c r="K2547">
        <f t="shared" si="123"/>
        <v>0</v>
      </c>
      <c r="L2547" t="str">
        <f t="shared" si="124"/>
        <v>Amount Match</v>
      </c>
    </row>
    <row r="2548" spans="1:12" hidden="1" x14ac:dyDescent="0.3">
      <c r="A2548" t="s">
        <v>5075</v>
      </c>
      <c r="B2548" s="1">
        <v>46289</v>
      </c>
      <c r="C2548" t="s">
        <v>5076</v>
      </c>
      <c r="D2548" t="s">
        <v>51</v>
      </c>
      <c r="E2548" t="s">
        <v>17</v>
      </c>
      <c r="F2548">
        <v>4597</v>
      </c>
      <c r="G2548" t="s">
        <v>10</v>
      </c>
      <c r="H2548" t="str">
        <f t="shared" si="122"/>
        <v>ORD26002547</v>
      </c>
      <c r="I2548">
        <f>COUNTIFS(PG_Transactions!$AK:$AK,$H2548,PG_Transactions!$E:$E,"CAPTURE",PG_Transactions!$AQ:$AQ,1)</f>
        <v>1</v>
      </c>
      <c r="J2548">
        <f>SUMIFS(PG_Transactions!$G:$G,PG_Transactions!$AK:$AK,$H2548,PG_Transactions!$E:$E,"CAPTURE",PG_Transactions!$AQ:$AQ,1)</f>
        <v>4597</v>
      </c>
      <c r="K2548">
        <f t="shared" si="123"/>
        <v>0</v>
      </c>
      <c r="L2548" t="str">
        <f t="shared" si="124"/>
        <v>Amount Match</v>
      </c>
    </row>
    <row r="2549" spans="1:12" hidden="1" x14ac:dyDescent="0.3">
      <c r="A2549" t="s">
        <v>5077</v>
      </c>
      <c r="B2549" s="1">
        <v>46288</v>
      </c>
      <c r="C2549" t="s">
        <v>5078</v>
      </c>
      <c r="D2549" t="s">
        <v>51</v>
      </c>
      <c r="E2549" t="s">
        <v>9</v>
      </c>
      <c r="F2549">
        <v>7999</v>
      </c>
      <c r="G2549" t="s">
        <v>105</v>
      </c>
      <c r="H2549" t="str">
        <f t="shared" si="122"/>
        <v>ORD26002548</v>
      </c>
      <c r="I2549">
        <f>COUNTIFS(PG_Transactions!$AK:$AK,$H2549,PG_Transactions!$E:$E,"CAPTURE",PG_Transactions!$AQ:$AQ,1)</f>
        <v>0</v>
      </c>
      <c r="J2549">
        <f>SUMIFS(PG_Transactions!$G:$G,PG_Transactions!$AK:$AK,$H2549,PG_Transactions!$E:$E,"CAPTURE",PG_Transactions!$AQ:$AQ,1)</f>
        <v>0</v>
      </c>
      <c r="K2549">
        <f t="shared" si="123"/>
        <v>-7999</v>
      </c>
      <c r="L2549" t="str">
        <f t="shared" si="124"/>
        <v>No Capture</v>
      </c>
    </row>
    <row r="2550" spans="1:12" hidden="1" x14ac:dyDescent="0.3">
      <c r="A2550" t="s">
        <v>5079</v>
      </c>
      <c r="B2550" s="1">
        <v>46277</v>
      </c>
      <c r="C2550" t="s">
        <v>5080</v>
      </c>
      <c r="D2550" t="s">
        <v>8</v>
      </c>
      <c r="E2550" t="s">
        <v>33</v>
      </c>
      <c r="F2550">
        <v>1799</v>
      </c>
      <c r="G2550" t="s">
        <v>10</v>
      </c>
      <c r="H2550" t="str">
        <f t="shared" si="122"/>
        <v>ORD26002549</v>
      </c>
      <c r="I2550">
        <f>COUNTIFS(PG_Transactions!$AK:$AK,$H2550,PG_Transactions!$E:$E,"CAPTURE",PG_Transactions!$AQ:$AQ,1)</f>
        <v>1</v>
      </c>
      <c r="J2550">
        <f>SUMIFS(PG_Transactions!$G:$G,PG_Transactions!$AK:$AK,$H2550,PG_Transactions!$E:$E,"CAPTURE",PG_Transactions!$AQ:$AQ,1)</f>
        <v>1799</v>
      </c>
      <c r="K2550">
        <f t="shared" si="123"/>
        <v>0</v>
      </c>
      <c r="L2550" t="str">
        <f t="shared" si="124"/>
        <v>Amount Match</v>
      </c>
    </row>
    <row r="2551" spans="1:12" hidden="1" x14ac:dyDescent="0.3">
      <c r="A2551" t="s">
        <v>5081</v>
      </c>
      <c r="B2551" s="1">
        <v>46268</v>
      </c>
      <c r="C2551" t="s">
        <v>5082</v>
      </c>
      <c r="D2551" t="s">
        <v>13</v>
      </c>
      <c r="E2551" t="s">
        <v>9</v>
      </c>
      <c r="F2551">
        <v>599</v>
      </c>
      <c r="G2551" t="s">
        <v>10</v>
      </c>
      <c r="H2551" t="str">
        <f t="shared" si="122"/>
        <v>ORD26002550</v>
      </c>
      <c r="I2551">
        <f>COUNTIFS(PG_Transactions!$AK:$AK,$H2551,PG_Transactions!$E:$E,"CAPTURE",PG_Transactions!$AQ:$AQ,1)</f>
        <v>1</v>
      </c>
      <c r="J2551">
        <f>SUMIFS(PG_Transactions!$G:$G,PG_Transactions!$AK:$AK,$H2551,PG_Transactions!$E:$E,"CAPTURE",PG_Transactions!$AQ:$AQ,1)</f>
        <v>599</v>
      </c>
      <c r="K2551">
        <f t="shared" si="123"/>
        <v>0</v>
      </c>
      <c r="L2551" t="str">
        <f t="shared" si="124"/>
        <v>Amount Match</v>
      </c>
    </row>
    <row r="2552" spans="1:12" hidden="1" x14ac:dyDescent="0.3">
      <c r="A2552" t="s">
        <v>5083</v>
      </c>
      <c r="B2552" s="1">
        <v>46288</v>
      </c>
      <c r="C2552" t="s">
        <v>5084</v>
      </c>
      <c r="E2552" t="s">
        <v>17</v>
      </c>
      <c r="F2552">
        <v>799</v>
      </c>
      <c r="G2552" t="s">
        <v>10</v>
      </c>
      <c r="H2552" t="str">
        <f t="shared" si="122"/>
        <v>ORD26002551</v>
      </c>
      <c r="I2552">
        <f>COUNTIFS(PG_Transactions!$AK:$AK,$H2552,PG_Transactions!$E:$E,"CAPTURE",PG_Transactions!$AQ:$AQ,1)</f>
        <v>1</v>
      </c>
      <c r="J2552">
        <f>SUMIFS(PG_Transactions!$G:$G,PG_Transactions!$AK:$AK,$H2552,PG_Transactions!$E:$E,"CAPTURE",PG_Transactions!$AQ:$AQ,1)</f>
        <v>799</v>
      </c>
      <c r="K2552">
        <f t="shared" si="123"/>
        <v>0</v>
      </c>
      <c r="L2552" t="str">
        <f t="shared" si="124"/>
        <v>Amount Match</v>
      </c>
    </row>
    <row r="2553" spans="1:12" hidden="1" x14ac:dyDescent="0.3">
      <c r="A2553" t="s">
        <v>5085</v>
      </c>
      <c r="B2553" s="1">
        <v>46294</v>
      </c>
      <c r="C2553" t="s">
        <v>5086</v>
      </c>
      <c r="D2553" t="s">
        <v>38</v>
      </c>
      <c r="E2553" t="s">
        <v>9</v>
      </c>
      <c r="F2553">
        <v>3498</v>
      </c>
      <c r="G2553" t="s">
        <v>105</v>
      </c>
      <c r="H2553" t="str">
        <f t="shared" si="122"/>
        <v>ORD26002552</v>
      </c>
      <c r="I2553">
        <f>COUNTIFS(PG_Transactions!$AK:$AK,$H2553,PG_Transactions!$E:$E,"CAPTURE",PG_Transactions!$AQ:$AQ,1)</f>
        <v>0</v>
      </c>
      <c r="J2553">
        <f>SUMIFS(PG_Transactions!$G:$G,PG_Transactions!$AK:$AK,$H2553,PG_Transactions!$E:$E,"CAPTURE",PG_Transactions!$AQ:$AQ,1)</f>
        <v>0</v>
      </c>
      <c r="K2553">
        <f t="shared" si="123"/>
        <v>-3498</v>
      </c>
      <c r="L2553" t="str">
        <f t="shared" si="124"/>
        <v>No Capture</v>
      </c>
    </row>
    <row r="2554" spans="1:12" hidden="1" x14ac:dyDescent="0.3">
      <c r="A2554" t="s">
        <v>5087</v>
      </c>
      <c r="B2554" s="1">
        <v>46287</v>
      </c>
      <c r="C2554" t="s">
        <v>5088</v>
      </c>
      <c r="D2554" t="s">
        <v>32</v>
      </c>
      <c r="E2554" t="s">
        <v>17</v>
      </c>
      <c r="F2554">
        <v>2098</v>
      </c>
      <c r="G2554" t="s">
        <v>10</v>
      </c>
      <c r="H2554" t="str">
        <f t="shared" si="122"/>
        <v>ORD26002553</v>
      </c>
      <c r="I2554">
        <f>COUNTIFS(PG_Transactions!$AK:$AK,$H2554,PG_Transactions!$E:$E,"CAPTURE",PG_Transactions!$AQ:$AQ,1)</f>
        <v>1</v>
      </c>
      <c r="J2554">
        <f>SUMIFS(PG_Transactions!$G:$G,PG_Transactions!$AK:$AK,$H2554,PG_Transactions!$E:$E,"CAPTURE",PG_Transactions!$AQ:$AQ,1)</f>
        <v>2098</v>
      </c>
      <c r="K2554">
        <f t="shared" si="123"/>
        <v>0</v>
      </c>
      <c r="L2554" t="str">
        <f t="shared" si="124"/>
        <v>Amount Match</v>
      </c>
    </row>
    <row r="2555" spans="1:12" hidden="1" x14ac:dyDescent="0.3">
      <c r="A2555" t="s">
        <v>5089</v>
      </c>
      <c r="B2555" s="1">
        <v>46276</v>
      </c>
      <c r="C2555" t="s">
        <v>5090</v>
      </c>
      <c r="D2555" t="s">
        <v>13</v>
      </c>
      <c r="E2555" t="s">
        <v>17</v>
      </c>
      <c r="F2555">
        <v>2499</v>
      </c>
      <c r="G2555" t="s">
        <v>10</v>
      </c>
      <c r="H2555" t="str">
        <f t="shared" si="122"/>
        <v>ORD26002554</v>
      </c>
      <c r="I2555">
        <f>COUNTIFS(PG_Transactions!$AK:$AK,$H2555,PG_Transactions!$E:$E,"CAPTURE",PG_Transactions!$AQ:$AQ,1)</f>
        <v>1</v>
      </c>
      <c r="J2555">
        <f>SUMIFS(PG_Transactions!$G:$G,PG_Transactions!$AK:$AK,$H2555,PG_Transactions!$E:$E,"CAPTURE",PG_Transactions!$AQ:$AQ,1)</f>
        <v>2499</v>
      </c>
      <c r="K2555">
        <f t="shared" si="123"/>
        <v>0</v>
      </c>
      <c r="L2555" t="str">
        <f t="shared" si="124"/>
        <v>Amount Match</v>
      </c>
    </row>
    <row r="2556" spans="1:12" hidden="1" x14ac:dyDescent="0.3">
      <c r="A2556" t="s">
        <v>5091</v>
      </c>
      <c r="B2556" s="1">
        <v>46278</v>
      </c>
      <c r="C2556" t="s">
        <v>5092</v>
      </c>
      <c r="D2556" t="s">
        <v>27</v>
      </c>
      <c r="E2556" t="s">
        <v>9</v>
      </c>
      <c r="F2556">
        <v>1299</v>
      </c>
      <c r="G2556" t="s">
        <v>10</v>
      </c>
      <c r="H2556" t="str">
        <f t="shared" si="122"/>
        <v>ORD26002555</v>
      </c>
      <c r="I2556">
        <f>COUNTIFS(PG_Transactions!$AK:$AK,$H2556,PG_Transactions!$E:$E,"CAPTURE",PG_Transactions!$AQ:$AQ,1)</f>
        <v>1</v>
      </c>
      <c r="J2556">
        <f>SUMIFS(PG_Transactions!$G:$G,PG_Transactions!$AK:$AK,$H2556,PG_Transactions!$E:$E,"CAPTURE",PG_Transactions!$AQ:$AQ,1)</f>
        <v>1299</v>
      </c>
      <c r="K2556">
        <f t="shared" si="123"/>
        <v>0</v>
      </c>
      <c r="L2556" t="str">
        <f t="shared" si="124"/>
        <v>Amount Match</v>
      </c>
    </row>
    <row r="2557" spans="1:12" hidden="1" x14ac:dyDescent="0.3">
      <c r="A2557" t="s">
        <v>5093</v>
      </c>
      <c r="B2557" s="1">
        <v>46269</v>
      </c>
      <c r="C2557" t="s">
        <v>5094</v>
      </c>
      <c r="E2557" t="s">
        <v>9</v>
      </c>
      <c r="F2557">
        <v>1397</v>
      </c>
      <c r="G2557" t="s">
        <v>10</v>
      </c>
      <c r="H2557" t="str">
        <f t="shared" si="122"/>
        <v>ORD26002556</v>
      </c>
      <c r="I2557">
        <f>COUNTIFS(PG_Transactions!$AK:$AK,$H2557,PG_Transactions!$E:$E,"CAPTURE",PG_Transactions!$AQ:$AQ,1)</f>
        <v>1</v>
      </c>
      <c r="J2557">
        <f>SUMIFS(PG_Transactions!$G:$G,PG_Transactions!$AK:$AK,$H2557,PG_Transactions!$E:$E,"CAPTURE",PG_Transactions!$AQ:$AQ,1)</f>
        <v>1397</v>
      </c>
      <c r="K2557">
        <f t="shared" si="123"/>
        <v>0</v>
      </c>
      <c r="L2557" t="str">
        <f t="shared" si="124"/>
        <v>Amount Match</v>
      </c>
    </row>
    <row r="2558" spans="1:12" hidden="1" x14ac:dyDescent="0.3">
      <c r="A2558" t="s">
        <v>5095</v>
      </c>
      <c r="B2558" s="1">
        <v>46281</v>
      </c>
      <c r="C2558" t="s">
        <v>5096</v>
      </c>
      <c r="D2558" t="s">
        <v>38</v>
      </c>
      <c r="E2558" t="s">
        <v>33</v>
      </c>
      <c r="F2558">
        <v>5498</v>
      </c>
      <c r="G2558" t="s">
        <v>10</v>
      </c>
      <c r="H2558" t="str">
        <f t="shared" si="122"/>
        <v>ORD26002557</v>
      </c>
      <c r="I2558">
        <f>COUNTIFS(PG_Transactions!$AK:$AK,$H2558,PG_Transactions!$E:$E,"CAPTURE",PG_Transactions!$AQ:$AQ,1)</f>
        <v>1</v>
      </c>
      <c r="J2558">
        <f>SUMIFS(PG_Transactions!$G:$G,PG_Transactions!$AK:$AK,$H2558,PG_Transactions!$E:$E,"CAPTURE",PG_Transactions!$AQ:$AQ,1)</f>
        <v>5498</v>
      </c>
      <c r="K2558">
        <f t="shared" si="123"/>
        <v>0</v>
      </c>
      <c r="L2558" t="str">
        <f t="shared" si="124"/>
        <v>Amount Match</v>
      </c>
    </row>
    <row r="2559" spans="1:12" hidden="1" x14ac:dyDescent="0.3">
      <c r="A2559" t="s">
        <v>5097</v>
      </c>
      <c r="B2559" s="1">
        <v>46271</v>
      </c>
      <c r="C2559" t="s">
        <v>5098</v>
      </c>
      <c r="D2559" t="s">
        <v>27</v>
      </c>
      <c r="E2559" t="s">
        <v>44</v>
      </c>
      <c r="F2559">
        <v>5598</v>
      </c>
      <c r="G2559" t="s">
        <v>10</v>
      </c>
      <c r="H2559" t="str">
        <f t="shared" si="122"/>
        <v>ORD26002558</v>
      </c>
      <c r="I2559">
        <f>COUNTIFS(PG_Transactions!$AK:$AK,$H2559,PG_Transactions!$E:$E,"CAPTURE",PG_Transactions!$AQ:$AQ,1)</f>
        <v>1</v>
      </c>
      <c r="J2559">
        <f>SUMIFS(PG_Transactions!$G:$G,PG_Transactions!$AK:$AK,$H2559,PG_Transactions!$E:$E,"CAPTURE",PG_Transactions!$AQ:$AQ,1)</f>
        <v>5598</v>
      </c>
      <c r="K2559">
        <f t="shared" si="123"/>
        <v>0</v>
      </c>
      <c r="L2559" t="str">
        <f t="shared" si="124"/>
        <v>Amount Match</v>
      </c>
    </row>
    <row r="2560" spans="1:12" hidden="1" x14ac:dyDescent="0.3">
      <c r="A2560" t="s">
        <v>5099</v>
      </c>
      <c r="B2560" s="1">
        <v>46283</v>
      </c>
      <c r="C2560" t="s">
        <v>5100</v>
      </c>
      <c r="D2560" t="s">
        <v>38</v>
      </c>
      <c r="E2560" t="s">
        <v>9</v>
      </c>
      <c r="F2560">
        <v>599</v>
      </c>
      <c r="G2560" t="s">
        <v>10</v>
      </c>
      <c r="H2560" t="str">
        <f t="shared" si="122"/>
        <v>ORD26002559</v>
      </c>
      <c r="I2560">
        <f>COUNTIFS(PG_Transactions!$AK:$AK,$H2560,PG_Transactions!$E:$E,"CAPTURE",PG_Transactions!$AQ:$AQ,1)</f>
        <v>1</v>
      </c>
      <c r="J2560">
        <f>SUMIFS(PG_Transactions!$G:$G,PG_Transactions!$AK:$AK,$H2560,PG_Transactions!$E:$E,"CAPTURE",PG_Transactions!$AQ:$AQ,1)</f>
        <v>599</v>
      </c>
      <c r="K2560">
        <f t="shared" si="123"/>
        <v>0</v>
      </c>
      <c r="L2560" t="str">
        <f t="shared" si="124"/>
        <v>Amount Match</v>
      </c>
    </row>
    <row r="2561" spans="1:12" hidden="1" x14ac:dyDescent="0.3">
      <c r="A2561" t="s">
        <v>5101</v>
      </c>
      <c r="B2561" s="1">
        <v>46268</v>
      </c>
      <c r="C2561" t="s">
        <v>5102</v>
      </c>
      <c r="D2561" t="s">
        <v>65</v>
      </c>
      <c r="E2561" t="s">
        <v>9</v>
      </c>
      <c r="F2561">
        <v>799</v>
      </c>
      <c r="G2561" t="s">
        <v>10</v>
      </c>
      <c r="H2561" t="str">
        <f t="shared" si="122"/>
        <v>ORD26002560</v>
      </c>
      <c r="I2561">
        <f>COUNTIFS(PG_Transactions!$AK:$AK,$H2561,PG_Transactions!$E:$E,"CAPTURE",PG_Transactions!$AQ:$AQ,1)</f>
        <v>1</v>
      </c>
      <c r="J2561">
        <f>SUMIFS(PG_Transactions!$G:$G,PG_Transactions!$AK:$AK,$H2561,PG_Transactions!$E:$E,"CAPTURE",PG_Transactions!$AQ:$AQ,1)</f>
        <v>799</v>
      </c>
      <c r="K2561">
        <f t="shared" si="123"/>
        <v>0</v>
      </c>
      <c r="L2561" t="str">
        <f t="shared" si="124"/>
        <v>Amount Match</v>
      </c>
    </row>
    <row r="2562" spans="1:12" hidden="1" x14ac:dyDescent="0.3">
      <c r="A2562" t="s">
        <v>5103</v>
      </c>
      <c r="B2562" s="1">
        <v>46279</v>
      </c>
      <c r="C2562" t="s">
        <v>5104</v>
      </c>
      <c r="D2562" t="s">
        <v>8</v>
      </c>
      <c r="E2562" t="s">
        <v>33</v>
      </c>
      <c r="F2562">
        <v>15998</v>
      </c>
      <c r="G2562" t="s">
        <v>10</v>
      </c>
      <c r="H2562" t="str">
        <f t="shared" si="122"/>
        <v>ORD26002561</v>
      </c>
      <c r="I2562">
        <f>COUNTIFS(PG_Transactions!$AK:$AK,$H2562,PG_Transactions!$E:$E,"CAPTURE",PG_Transactions!$AQ:$AQ,1)</f>
        <v>1</v>
      </c>
      <c r="J2562">
        <f>SUMIFS(PG_Transactions!$G:$G,PG_Transactions!$AK:$AK,$H2562,PG_Transactions!$E:$E,"CAPTURE",PG_Transactions!$AQ:$AQ,1)</f>
        <v>15998</v>
      </c>
      <c r="K2562">
        <f t="shared" si="123"/>
        <v>0</v>
      </c>
      <c r="L2562" t="str">
        <f t="shared" si="124"/>
        <v>Amount Match</v>
      </c>
    </row>
    <row r="2563" spans="1:12" hidden="1" x14ac:dyDescent="0.3">
      <c r="A2563" t="s">
        <v>5105</v>
      </c>
      <c r="B2563" s="1">
        <v>46282</v>
      </c>
      <c r="C2563" t="s">
        <v>5106</v>
      </c>
      <c r="D2563" t="s">
        <v>38</v>
      </c>
      <c r="E2563" t="s">
        <v>9</v>
      </c>
      <c r="F2563">
        <v>2499</v>
      </c>
      <c r="G2563" t="s">
        <v>10</v>
      </c>
      <c r="H2563" t="str">
        <f t="shared" ref="H2563:H2626" si="125">UPPER(SUBSTITUTE(TRIM(A2563),"-",""))</f>
        <v>ORD26002562</v>
      </c>
      <c r="I2563">
        <f>COUNTIFS(PG_Transactions!$AK:$AK,$H2563,PG_Transactions!$E:$E,"CAPTURE",PG_Transactions!$AQ:$AQ,1)</f>
        <v>1</v>
      </c>
      <c r="J2563">
        <f>SUMIFS(PG_Transactions!$G:$G,PG_Transactions!$AK:$AK,$H2563,PG_Transactions!$E:$E,"CAPTURE",PG_Transactions!$AQ:$AQ,1)</f>
        <v>2499</v>
      </c>
      <c r="K2563">
        <f t="shared" ref="K2563:K2626" si="126">ROUND(J2563-F2563,2)</f>
        <v>0</v>
      </c>
      <c r="L2563" t="str">
        <f t="shared" ref="L2563:L2626" si="127">IF(I2563=0,"No Capture",IF(I2563&gt;1,"Multiple Capture Rows - Review",IF(ABS(K2563)&lt;0.01,"Amount Match",IF(K2563&lt;0,"Captured Less Than Order","Captured More Than Order"))))</f>
        <v>Amount Match</v>
      </c>
    </row>
    <row r="2564" spans="1:12" hidden="1" x14ac:dyDescent="0.3">
      <c r="A2564" t="s">
        <v>5107</v>
      </c>
      <c r="B2564" s="1">
        <v>46268</v>
      </c>
      <c r="C2564" t="s">
        <v>5108</v>
      </c>
      <c r="D2564" t="s">
        <v>65</v>
      </c>
      <c r="E2564" t="s">
        <v>9</v>
      </c>
      <c r="F2564">
        <v>7497</v>
      </c>
      <c r="G2564" t="s">
        <v>10</v>
      </c>
      <c r="H2564" t="str">
        <f t="shared" si="125"/>
        <v>ORD26002563</v>
      </c>
      <c r="I2564">
        <f>COUNTIFS(PG_Transactions!$AK:$AK,$H2564,PG_Transactions!$E:$E,"CAPTURE",PG_Transactions!$AQ:$AQ,1)</f>
        <v>1</v>
      </c>
      <c r="J2564">
        <f>SUMIFS(PG_Transactions!$G:$G,PG_Transactions!$AK:$AK,$H2564,PG_Transactions!$E:$E,"CAPTURE",PG_Transactions!$AQ:$AQ,1)</f>
        <v>7497</v>
      </c>
      <c r="K2564">
        <f t="shared" si="126"/>
        <v>0</v>
      </c>
      <c r="L2564" t="str">
        <f t="shared" si="127"/>
        <v>Amount Match</v>
      </c>
    </row>
    <row r="2565" spans="1:12" hidden="1" x14ac:dyDescent="0.3">
      <c r="A2565" t="s">
        <v>5109</v>
      </c>
      <c r="B2565" s="1">
        <v>46267</v>
      </c>
      <c r="C2565" t="s">
        <v>5110</v>
      </c>
      <c r="D2565" t="s">
        <v>65</v>
      </c>
      <c r="E2565" t="s">
        <v>17</v>
      </c>
      <c r="F2565" s="2">
        <v>4999</v>
      </c>
      <c r="G2565" t="s">
        <v>10</v>
      </c>
      <c r="H2565" t="str">
        <f t="shared" si="125"/>
        <v>ORD26002564</v>
      </c>
      <c r="I2565">
        <f>COUNTIFS(PG_Transactions!$AK:$AK,$H2565,PG_Transactions!$E:$E,"CAPTURE",PG_Transactions!$AQ:$AQ,1)</f>
        <v>1</v>
      </c>
      <c r="J2565">
        <f>SUMIFS(PG_Transactions!$G:$G,PG_Transactions!$AK:$AK,$H2565,PG_Transactions!$E:$E,"CAPTURE",PG_Transactions!$AQ:$AQ,1)</f>
        <v>4999</v>
      </c>
      <c r="K2565">
        <f t="shared" si="126"/>
        <v>0</v>
      </c>
      <c r="L2565" t="str">
        <f t="shared" si="127"/>
        <v>Amount Match</v>
      </c>
    </row>
    <row r="2566" spans="1:12" hidden="1" x14ac:dyDescent="0.3">
      <c r="A2566" t="s">
        <v>5111</v>
      </c>
      <c r="B2566" s="1">
        <v>46268</v>
      </c>
      <c r="C2566" t="s">
        <v>5112</v>
      </c>
      <c r="D2566" t="s">
        <v>8</v>
      </c>
      <c r="E2566" t="s">
        <v>33</v>
      </c>
      <c r="F2566">
        <v>499</v>
      </c>
      <c r="G2566" t="s">
        <v>10</v>
      </c>
      <c r="H2566" t="str">
        <f t="shared" si="125"/>
        <v>ORD26002565</v>
      </c>
      <c r="I2566">
        <f>COUNTIFS(PG_Transactions!$AK:$AK,$H2566,PG_Transactions!$E:$E,"CAPTURE",PG_Transactions!$AQ:$AQ,1)</f>
        <v>1</v>
      </c>
      <c r="J2566">
        <f>SUMIFS(PG_Transactions!$G:$G,PG_Transactions!$AK:$AK,$H2566,PG_Transactions!$E:$E,"CAPTURE",PG_Transactions!$AQ:$AQ,1)</f>
        <v>499</v>
      </c>
      <c r="K2566">
        <f t="shared" si="126"/>
        <v>0</v>
      </c>
      <c r="L2566" t="str">
        <f t="shared" si="127"/>
        <v>Amount Match</v>
      </c>
    </row>
    <row r="2567" spans="1:12" hidden="1" x14ac:dyDescent="0.3">
      <c r="A2567" t="s">
        <v>5113</v>
      </c>
      <c r="B2567" s="1">
        <v>46268</v>
      </c>
      <c r="C2567" t="s">
        <v>5114</v>
      </c>
      <c r="D2567" t="s">
        <v>41</v>
      </c>
      <c r="E2567" t="s">
        <v>17</v>
      </c>
      <c r="F2567">
        <v>7097</v>
      </c>
      <c r="G2567" t="s">
        <v>10</v>
      </c>
      <c r="H2567" t="str">
        <f t="shared" si="125"/>
        <v>ORD26002566</v>
      </c>
      <c r="I2567">
        <f>COUNTIFS(PG_Transactions!$AK:$AK,$H2567,PG_Transactions!$E:$E,"CAPTURE",PG_Transactions!$AQ:$AQ,1)</f>
        <v>1</v>
      </c>
      <c r="J2567">
        <f>SUMIFS(PG_Transactions!$G:$G,PG_Transactions!$AK:$AK,$H2567,PG_Transactions!$E:$E,"CAPTURE",PG_Transactions!$AQ:$AQ,1)</f>
        <v>7097</v>
      </c>
      <c r="K2567">
        <f t="shared" si="126"/>
        <v>0</v>
      </c>
      <c r="L2567" t="str">
        <f t="shared" si="127"/>
        <v>Amount Match</v>
      </c>
    </row>
    <row r="2568" spans="1:12" hidden="1" x14ac:dyDescent="0.3">
      <c r="A2568" t="s">
        <v>5115</v>
      </c>
      <c r="B2568" s="1">
        <v>46267</v>
      </c>
      <c r="C2568" t="s">
        <v>5116</v>
      </c>
      <c r="D2568" t="s">
        <v>16</v>
      </c>
      <c r="E2568" t="s">
        <v>44</v>
      </c>
      <c r="F2568" s="2">
        <v>6297</v>
      </c>
      <c r="G2568" t="s">
        <v>10</v>
      </c>
      <c r="H2568" t="str">
        <f t="shared" si="125"/>
        <v>ORD26002567</v>
      </c>
      <c r="I2568">
        <f>COUNTIFS(PG_Transactions!$AK:$AK,$H2568,PG_Transactions!$E:$E,"CAPTURE",PG_Transactions!$AQ:$AQ,1)</f>
        <v>1</v>
      </c>
      <c r="J2568">
        <f>SUMIFS(PG_Transactions!$G:$G,PG_Transactions!$AK:$AK,$H2568,PG_Transactions!$E:$E,"CAPTURE",PG_Transactions!$AQ:$AQ,1)</f>
        <v>6297</v>
      </c>
      <c r="K2568">
        <f t="shared" si="126"/>
        <v>0</v>
      </c>
      <c r="L2568" t="str">
        <f t="shared" si="127"/>
        <v>Amount Match</v>
      </c>
    </row>
    <row r="2569" spans="1:12" hidden="1" x14ac:dyDescent="0.3">
      <c r="A2569" t="s">
        <v>5117</v>
      </c>
      <c r="B2569" s="1">
        <v>46287</v>
      </c>
      <c r="C2569" t="s">
        <v>5118</v>
      </c>
      <c r="D2569" t="s">
        <v>32</v>
      </c>
      <c r="E2569" t="s">
        <v>17</v>
      </c>
      <c r="F2569">
        <v>4999</v>
      </c>
      <c r="G2569" t="s">
        <v>105</v>
      </c>
      <c r="H2569" t="str">
        <f t="shared" si="125"/>
        <v>ORD26002568</v>
      </c>
      <c r="I2569">
        <f>COUNTIFS(PG_Transactions!$AK:$AK,$H2569,PG_Transactions!$E:$E,"CAPTURE",PG_Transactions!$AQ:$AQ,1)</f>
        <v>0</v>
      </c>
      <c r="J2569">
        <f>SUMIFS(PG_Transactions!$G:$G,PG_Transactions!$AK:$AK,$H2569,PG_Transactions!$E:$E,"CAPTURE",PG_Transactions!$AQ:$AQ,1)</f>
        <v>0</v>
      </c>
      <c r="K2569">
        <f t="shared" si="126"/>
        <v>-4999</v>
      </c>
      <c r="L2569" t="str">
        <f t="shared" si="127"/>
        <v>No Capture</v>
      </c>
    </row>
    <row r="2570" spans="1:12" hidden="1" x14ac:dyDescent="0.3">
      <c r="A2570" t="s">
        <v>5119</v>
      </c>
      <c r="B2570" s="1">
        <v>46271</v>
      </c>
      <c r="C2570" t="s">
        <v>5120</v>
      </c>
      <c r="D2570" t="s">
        <v>38</v>
      </c>
      <c r="E2570" t="s">
        <v>17</v>
      </c>
      <c r="F2570">
        <v>1799</v>
      </c>
      <c r="G2570" t="s">
        <v>10</v>
      </c>
      <c r="H2570" t="str">
        <f t="shared" si="125"/>
        <v>ORD26002569</v>
      </c>
      <c r="I2570">
        <f>COUNTIFS(PG_Transactions!$AK:$AK,$H2570,PG_Transactions!$E:$E,"CAPTURE",PG_Transactions!$AQ:$AQ,1)</f>
        <v>1</v>
      </c>
      <c r="J2570">
        <f>SUMIFS(PG_Transactions!$G:$G,PG_Transactions!$AK:$AK,$H2570,PG_Transactions!$E:$E,"CAPTURE",PG_Transactions!$AQ:$AQ,1)</f>
        <v>1799</v>
      </c>
      <c r="K2570">
        <f t="shared" si="126"/>
        <v>0</v>
      </c>
      <c r="L2570" t="str">
        <f t="shared" si="127"/>
        <v>Amount Match</v>
      </c>
    </row>
    <row r="2571" spans="1:12" hidden="1" x14ac:dyDescent="0.3">
      <c r="A2571" t="s">
        <v>5121</v>
      </c>
      <c r="B2571" s="1">
        <v>46281</v>
      </c>
      <c r="C2571" t="s">
        <v>5122</v>
      </c>
      <c r="D2571" t="s">
        <v>51</v>
      </c>
      <c r="E2571" t="s">
        <v>17</v>
      </c>
      <c r="F2571">
        <v>1499</v>
      </c>
      <c r="G2571" t="s">
        <v>10</v>
      </c>
      <c r="H2571" t="str">
        <f t="shared" si="125"/>
        <v>ORD26002570</v>
      </c>
      <c r="I2571">
        <f>COUNTIFS(PG_Transactions!$AK:$AK,$H2571,PG_Transactions!$E:$E,"CAPTURE",PG_Transactions!$AQ:$AQ,1)</f>
        <v>1</v>
      </c>
      <c r="J2571">
        <f>SUMIFS(PG_Transactions!$G:$G,PG_Transactions!$AK:$AK,$H2571,PG_Transactions!$E:$E,"CAPTURE",PG_Transactions!$AQ:$AQ,1)</f>
        <v>1499</v>
      </c>
      <c r="K2571">
        <f t="shared" si="126"/>
        <v>0</v>
      </c>
      <c r="L2571" t="str">
        <f t="shared" si="127"/>
        <v>Amount Match</v>
      </c>
    </row>
    <row r="2572" spans="1:12" hidden="1" x14ac:dyDescent="0.3">
      <c r="A2572" t="s">
        <v>5123</v>
      </c>
      <c r="B2572" s="1">
        <v>46292</v>
      </c>
      <c r="C2572" t="s">
        <v>4766</v>
      </c>
      <c r="D2572" t="s">
        <v>24</v>
      </c>
      <c r="E2572" t="s">
        <v>9</v>
      </c>
      <c r="F2572">
        <v>1799</v>
      </c>
      <c r="G2572" t="s">
        <v>10</v>
      </c>
      <c r="H2572" t="str">
        <f t="shared" si="125"/>
        <v>ORD26002571</v>
      </c>
      <c r="I2572">
        <f>COUNTIFS(PG_Transactions!$AK:$AK,$H2572,PG_Transactions!$E:$E,"CAPTURE",PG_Transactions!$AQ:$AQ,1)</f>
        <v>1</v>
      </c>
      <c r="J2572">
        <f>SUMIFS(PG_Transactions!$G:$G,PG_Transactions!$AK:$AK,$H2572,PG_Transactions!$E:$E,"CAPTURE",PG_Transactions!$AQ:$AQ,1)</f>
        <v>1799</v>
      </c>
      <c r="K2572">
        <f t="shared" si="126"/>
        <v>0</v>
      </c>
      <c r="L2572" t="str">
        <f t="shared" si="127"/>
        <v>Amount Match</v>
      </c>
    </row>
    <row r="2573" spans="1:12" hidden="1" x14ac:dyDescent="0.3">
      <c r="A2573" t="s">
        <v>5124</v>
      </c>
      <c r="B2573" s="1">
        <v>46267</v>
      </c>
      <c r="C2573" t="s">
        <v>5125</v>
      </c>
      <c r="D2573" t="s">
        <v>32</v>
      </c>
      <c r="E2573" t="s">
        <v>17</v>
      </c>
      <c r="F2573" s="2">
        <v>2798</v>
      </c>
      <c r="G2573" t="s">
        <v>10</v>
      </c>
      <c r="H2573" t="str">
        <f t="shared" si="125"/>
        <v>ORD26002572</v>
      </c>
      <c r="I2573">
        <f>COUNTIFS(PG_Transactions!$AK:$AK,$H2573,PG_Transactions!$E:$E,"CAPTURE",PG_Transactions!$AQ:$AQ,1)</f>
        <v>1</v>
      </c>
      <c r="J2573">
        <f>SUMIFS(PG_Transactions!$G:$G,PG_Transactions!$AK:$AK,$H2573,PG_Transactions!$E:$E,"CAPTURE",PG_Transactions!$AQ:$AQ,1)</f>
        <v>2798</v>
      </c>
      <c r="K2573">
        <f t="shared" si="126"/>
        <v>0</v>
      </c>
      <c r="L2573" t="str">
        <f t="shared" si="127"/>
        <v>Amount Match</v>
      </c>
    </row>
    <row r="2574" spans="1:12" hidden="1" x14ac:dyDescent="0.3">
      <c r="A2574" t="s">
        <v>5126</v>
      </c>
      <c r="B2574" s="1">
        <v>46294</v>
      </c>
      <c r="C2574" t="s">
        <v>2575</v>
      </c>
      <c r="D2574" t="s">
        <v>38</v>
      </c>
      <c r="E2574" t="s">
        <v>9</v>
      </c>
      <c r="F2574">
        <v>1299</v>
      </c>
      <c r="G2574" t="s">
        <v>10</v>
      </c>
      <c r="H2574" t="str">
        <f t="shared" si="125"/>
        <v>ORD26002573</v>
      </c>
      <c r="I2574">
        <f>COUNTIFS(PG_Transactions!$AK:$AK,$H2574,PG_Transactions!$E:$E,"CAPTURE",PG_Transactions!$AQ:$AQ,1)</f>
        <v>1</v>
      </c>
      <c r="J2574">
        <f>SUMIFS(PG_Transactions!$G:$G,PG_Transactions!$AK:$AK,$H2574,PG_Transactions!$E:$E,"CAPTURE",PG_Transactions!$AQ:$AQ,1)</f>
        <v>1299</v>
      </c>
      <c r="K2574">
        <f t="shared" si="126"/>
        <v>0</v>
      </c>
      <c r="L2574" t="str">
        <f t="shared" si="127"/>
        <v>Amount Match</v>
      </c>
    </row>
    <row r="2575" spans="1:12" hidden="1" x14ac:dyDescent="0.3">
      <c r="A2575" t="s">
        <v>5127</v>
      </c>
      <c r="B2575" s="1">
        <v>46274</v>
      </c>
      <c r="C2575" t="s">
        <v>5128</v>
      </c>
      <c r="D2575" t="s">
        <v>51</v>
      </c>
      <c r="E2575" t="s">
        <v>9</v>
      </c>
      <c r="F2575">
        <v>1798</v>
      </c>
      <c r="G2575" t="s">
        <v>10</v>
      </c>
      <c r="H2575" t="str">
        <f t="shared" si="125"/>
        <v>ORD26002574</v>
      </c>
      <c r="I2575">
        <f>COUNTIFS(PG_Transactions!$AK:$AK,$H2575,PG_Transactions!$E:$E,"CAPTURE",PG_Transactions!$AQ:$AQ,1)</f>
        <v>1</v>
      </c>
      <c r="J2575">
        <f>SUMIFS(PG_Transactions!$G:$G,PG_Transactions!$AK:$AK,$H2575,PG_Transactions!$E:$E,"CAPTURE",PG_Transactions!$AQ:$AQ,1)</f>
        <v>1798</v>
      </c>
      <c r="K2575">
        <f t="shared" si="126"/>
        <v>0</v>
      </c>
      <c r="L2575" t="str">
        <f t="shared" si="127"/>
        <v>Amount Match</v>
      </c>
    </row>
    <row r="2576" spans="1:12" hidden="1" x14ac:dyDescent="0.3">
      <c r="A2576" t="s">
        <v>5129</v>
      </c>
      <c r="B2576" s="1">
        <v>46291</v>
      </c>
      <c r="C2576" t="s">
        <v>5130</v>
      </c>
      <c r="D2576" t="s">
        <v>65</v>
      </c>
      <c r="E2576" t="s">
        <v>9</v>
      </c>
      <c r="F2576">
        <v>1799</v>
      </c>
      <c r="G2576" t="s">
        <v>10</v>
      </c>
      <c r="H2576" t="str">
        <f t="shared" si="125"/>
        <v>ORD26002575</v>
      </c>
      <c r="I2576">
        <f>COUNTIFS(PG_Transactions!$AK:$AK,$H2576,PG_Transactions!$E:$E,"CAPTURE",PG_Transactions!$AQ:$AQ,1)</f>
        <v>1</v>
      </c>
      <c r="J2576">
        <f>SUMIFS(PG_Transactions!$G:$G,PG_Transactions!$AK:$AK,$H2576,PG_Transactions!$E:$E,"CAPTURE",PG_Transactions!$AQ:$AQ,1)</f>
        <v>1799</v>
      </c>
      <c r="K2576">
        <f t="shared" si="126"/>
        <v>0</v>
      </c>
      <c r="L2576" t="str">
        <f t="shared" si="127"/>
        <v>Amount Match</v>
      </c>
    </row>
    <row r="2577" spans="1:12" hidden="1" x14ac:dyDescent="0.3">
      <c r="A2577" t="s">
        <v>5131</v>
      </c>
      <c r="B2577" s="1">
        <v>46277</v>
      </c>
      <c r="C2577" t="s">
        <v>5132</v>
      </c>
      <c r="D2577" t="s">
        <v>38</v>
      </c>
      <c r="E2577" t="s">
        <v>17</v>
      </c>
      <c r="F2577">
        <v>7999</v>
      </c>
      <c r="G2577" t="s">
        <v>10</v>
      </c>
      <c r="H2577" t="str">
        <f t="shared" si="125"/>
        <v>ORD26002576</v>
      </c>
      <c r="I2577">
        <f>COUNTIFS(PG_Transactions!$AK:$AK,$H2577,PG_Transactions!$E:$E,"CAPTURE",PG_Transactions!$AQ:$AQ,1)</f>
        <v>1</v>
      </c>
      <c r="J2577">
        <f>SUMIFS(PG_Transactions!$G:$G,PG_Transactions!$AK:$AK,$H2577,PG_Transactions!$E:$E,"CAPTURE",PG_Transactions!$AQ:$AQ,1)</f>
        <v>7999</v>
      </c>
      <c r="K2577">
        <f t="shared" si="126"/>
        <v>0</v>
      </c>
      <c r="L2577" t="str">
        <f t="shared" si="127"/>
        <v>Amount Match</v>
      </c>
    </row>
    <row r="2578" spans="1:12" hidden="1" x14ac:dyDescent="0.3">
      <c r="A2578" t="s">
        <v>5133</v>
      </c>
      <c r="B2578" s="1">
        <v>46288</v>
      </c>
      <c r="C2578" t="s">
        <v>5134</v>
      </c>
      <c r="D2578" t="s">
        <v>16</v>
      </c>
      <c r="E2578" t="s">
        <v>9</v>
      </c>
      <c r="F2578">
        <v>2999</v>
      </c>
      <c r="G2578" t="s">
        <v>10</v>
      </c>
      <c r="H2578" t="str">
        <f t="shared" si="125"/>
        <v>ORD26002577</v>
      </c>
      <c r="I2578">
        <f>COUNTIFS(PG_Transactions!$AK:$AK,$H2578,PG_Transactions!$E:$E,"CAPTURE",PG_Transactions!$AQ:$AQ,1)</f>
        <v>1</v>
      </c>
      <c r="J2578">
        <f>SUMIFS(PG_Transactions!$G:$G,PG_Transactions!$AK:$AK,$H2578,PG_Transactions!$E:$E,"CAPTURE",PG_Transactions!$AQ:$AQ,1)</f>
        <v>2999</v>
      </c>
      <c r="K2578">
        <f t="shared" si="126"/>
        <v>0</v>
      </c>
      <c r="L2578" t="str">
        <f t="shared" si="127"/>
        <v>Amount Match</v>
      </c>
    </row>
    <row r="2579" spans="1:12" hidden="1" x14ac:dyDescent="0.3">
      <c r="A2579" t="s">
        <v>5135</v>
      </c>
      <c r="B2579" s="1">
        <v>46285</v>
      </c>
      <c r="C2579" t="s">
        <v>5136</v>
      </c>
      <c r="D2579" t="s">
        <v>27</v>
      </c>
      <c r="E2579" t="s">
        <v>17</v>
      </c>
      <c r="F2579">
        <v>3298</v>
      </c>
      <c r="G2579" t="s">
        <v>10</v>
      </c>
      <c r="H2579" t="str">
        <f t="shared" si="125"/>
        <v>ORD26002578</v>
      </c>
      <c r="I2579">
        <f>COUNTIFS(PG_Transactions!$AK:$AK,$H2579,PG_Transactions!$E:$E,"CAPTURE",PG_Transactions!$AQ:$AQ,1)</f>
        <v>1</v>
      </c>
      <c r="J2579">
        <f>SUMIFS(PG_Transactions!$G:$G,PG_Transactions!$AK:$AK,$H2579,PG_Transactions!$E:$E,"CAPTURE",PG_Transactions!$AQ:$AQ,1)</f>
        <v>3298</v>
      </c>
      <c r="K2579">
        <f t="shared" si="126"/>
        <v>0</v>
      </c>
      <c r="L2579" t="str">
        <f t="shared" si="127"/>
        <v>Amount Match</v>
      </c>
    </row>
    <row r="2580" spans="1:12" hidden="1" x14ac:dyDescent="0.3">
      <c r="A2580" t="s">
        <v>5137</v>
      </c>
      <c r="B2580" s="1">
        <v>46290</v>
      </c>
      <c r="C2580" t="s">
        <v>5138</v>
      </c>
      <c r="D2580" t="s">
        <v>8</v>
      </c>
      <c r="E2580" t="s">
        <v>9</v>
      </c>
      <c r="F2580">
        <v>10297</v>
      </c>
      <c r="G2580" t="s">
        <v>10</v>
      </c>
      <c r="H2580" t="str">
        <f t="shared" si="125"/>
        <v>ORD26002579</v>
      </c>
      <c r="I2580">
        <f>COUNTIFS(PG_Transactions!$AK:$AK,$H2580,PG_Transactions!$E:$E,"CAPTURE",PG_Transactions!$AQ:$AQ,1)</f>
        <v>1</v>
      </c>
      <c r="J2580">
        <f>SUMIFS(PG_Transactions!$G:$G,PG_Transactions!$AK:$AK,$H2580,PG_Transactions!$E:$E,"CAPTURE",PG_Transactions!$AQ:$AQ,1)</f>
        <v>10297</v>
      </c>
      <c r="K2580">
        <f t="shared" si="126"/>
        <v>0</v>
      </c>
      <c r="L2580" t="str">
        <f t="shared" si="127"/>
        <v>Amount Match</v>
      </c>
    </row>
    <row r="2581" spans="1:12" hidden="1" x14ac:dyDescent="0.3">
      <c r="A2581" t="s">
        <v>5139</v>
      </c>
      <c r="B2581" s="1">
        <v>46293</v>
      </c>
      <c r="C2581" t="s">
        <v>5140</v>
      </c>
      <c r="E2581" t="s">
        <v>44</v>
      </c>
      <c r="F2581">
        <v>8798</v>
      </c>
      <c r="G2581" t="s">
        <v>10</v>
      </c>
      <c r="H2581" t="str">
        <f t="shared" si="125"/>
        <v>ORD26002580</v>
      </c>
      <c r="I2581">
        <f>COUNTIFS(PG_Transactions!$AK:$AK,$H2581,PG_Transactions!$E:$E,"CAPTURE",PG_Transactions!$AQ:$AQ,1)</f>
        <v>1</v>
      </c>
      <c r="J2581">
        <f>SUMIFS(PG_Transactions!$G:$G,PG_Transactions!$AK:$AK,$H2581,PG_Transactions!$E:$E,"CAPTURE",PG_Transactions!$AQ:$AQ,1)</f>
        <v>8798</v>
      </c>
      <c r="K2581">
        <f t="shared" si="126"/>
        <v>0</v>
      </c>
      <c r="L2581" t="str">
        <f t="shared" si="127"/>
        <v>Amount Match</v>
      </c>
    </row>
    <row r="2582" spans="1:12" hidden="1" x14ac:dyDescent="0.3">
      <c r="A2582" t="s">
        <v>5141</v>
      </c>
      <c r="B2582" s="1">
        <v>46274</v>
      </c>
      <c r="C2582" t="s">
        <v>5142</v>
      </c>
      <c r="D2582" t="s">
        <v>24</v>
      </c>
      <c r="E2582" t="s">
        <v>9</v>
      </c>
      <c r="F2582">
        <v>12297</v>
      </c>
      <c r="G2582" t="s">
        <v>10</v>
      </c>
      <c r="H2582" t="str">
        <f t="shared" si="125"/>
        <v>ORD26002581</v>
      </c>
      <c r="I2582">
        <f>COUNTIFS(PG_Transactions!$AK:$AK,$H2582,PG_Transactions!$E:$E,"CAPTURE",PG_Transactions!$AQ:$AQ,1)</f>
        <v>1</v>
      </c>
      <c r="J2582">
        <f>SUMIFS(PG_Transactions!$G:$G,PG_Transactions!$AK:$AK,$H2582,PG_Transactions!$E:$E,"CAPTURE",PG_Transactions!$AQ:$AQ,1)</f>
        <v>12297</v>
      </c>
      <c r="K2582">
        <f t="shared" si="126"/>
        <v>0</v>
      </c>
      <c r="L2582" t="str">
        <f t="shared" si="127"/>
        <v>Amount Match</v>
      </c>
    </row>
    <row r="2583" spans="1:12" hidden="1" x14ac:dyDescent="0.3">
      <c r="A2583" t="s">
        <v>5143</v>
      </c>
      <c r="B2583" s="1">
        <v>46294</v>
      </c>
      <c r="C2583" t="s">
        <v>5144</v>
      </c>
      <c r="D2583" t="s">
        <v>38</v>
      </c>
      <c r="E2583" t="s">
        <v>17</v>
      </c>
      <c r="F2583">
        <v>1799</v>
      </c>
      <c r="G2583" t="s">
        <v>10</v>
      </c>
      <c r="H2583" t="str">
        <f t="shared" si="125"/>
        <v>ORD26002582</v>
      </c>
      <c r="I2583">
        <f>COUNTIFS(PG_Transactions!$AK:$AK,$H2583,PG_Transactions!$E:$E,"CAPTURE",PG_Transactions!$AQ:$AQ,1)</f>
        <v>1</v>
      </c>
      <c r="J2583">
        <f>SUMIFS(PG_Transactions!$G:$G,PG_Transactions!$AK:$AK,$H2583,PG_Transactions!$E:$E,"CAPTURE",PG_Transactions!$AQ:$AQ,1)</f>
        <v>1799</v>
      </c>
      <c r="K2583">
        <f t="shared" si="126"/>
        <v>0</v>
      </c>
      <c r="L2583" t="str">
        <f t="shared" si="127"/>
        <v>Amount Match</v>
      </c>
    </row>
    <row r="2584" spans="1:12" hidden="1" x14ac:dyDescent="0.3">
      <c r="A2584" t="s">
        <v>5145</v>
      </c>
      <c r="B2584" s="1">
        <v>46286</v>
      </c>
      <c r="C2584" t="s">
        <v>5146</v>
      </c>
      <c r="D2584" t="s">
        <v>51</v>
      </c>
      <c r="E2584" t="s">
        <v>9</v>
      </c>
      <c r="F2584">
        <v>1299</v>
      </c>
      <c r="G2584" t="s">
        <v>10</v>
      </c>
      <c r="H2584" t="str">
        <f t="shared" si="125"/>
        <v>ORD26002583</v>
      </c>
      <c r="I2584">
        <f>COUNTIFS(PG_Transactions!$AK:$AK,$H2584,PG_Transactions!$E:$E,"CAPTURE",PG_Transactions!$AQ:$AQ,1)</f>
        <v>1</v>
      </c>
      <c r="J2584">
        <f>SUMIFS(PG_Transactions!$G:$G,PG_Transactions!$AK:$AK,$H2584,PG_Transactions!$E:$E,"CAPTURE",PG_Transactions!$AQ:$AQ,1)</f>
        <v>1299</v>
      </c>
      <c r="K2584">
        <f t="shared" si="126"/>
        <v>0</v>
      </c>
      <c r="L2584" t="str">
        <f t="shared" si="127"/>
        <v>Amount Match</v>
      </c>
    </row>
    <row r="2585" spans="1:12" hidden="1" x14ac:dyDescent="0.3">
      <c r="A2585" t="s">
        <v>5147</v>
      </c>
      <c r="B2585" s="1">
        <v>46288</v>
      </c>
      <c r="C2585" t="s">
        <v>5148</v>
      </c>
      <c r="D2585" t="s">
        <v>32</v>
      </c>
      <c r="E2585" t="s">
        <v>9</v>
      </c>
      <c r="F2585">
        <v>5498</v>
      </c>
      <c r="G2585" t="s">
        <v>10</v>
      </c>
      <c r="H2585" t="str">
        <f t="shared" si="125"/>
        <v>ORD26002584</v>
      </c>
      <c r="I2585">
        <f>COUNTIFS(PG_Transactions!$AK:$AK,$H2585,PG_Transactions!$E:$E,"CAPTURE",PG_Transactions!$AQ:$AQ,1)</f>
        <v>1</v>
      </c>
      <c r="J2585">
        <f>SUMIFS(PG_Transactions!$G:$G,PG_Transactions!$AK:$AK,$H2585,PG_Transactions!$E:$E,"CAPTURE",PG_Transactions!$AQ:$AQ,1)</f>
        <v>5498</v>
      </c>
      <c r="K2585">
        <f t="shared" si="126"/>
        <v>0</v>
      </c>
      <c r="L2585" t="str">
        <f t="shared" si="127"/>
        <v>Amount Match</v>
      </c>
    </row>
    <row r="2586" spans="1:12" hidden="1" x14ac:dyDescent="0.3">
      <c r="A2586" t="s">
        <v>5149</v>
      </c>
      <c r="B2586" s="1">
        <v>46279</v>
      </c>
      <c r="C2586" t="s">
        <v>5150</v>
      </c>
      <c r="E2586" t="s">
        <v>33</v>
      </c>
      <c r="F2586">
        <v>499</v>
      </c>
      <c r="G2586" t="s">
        <v>10</v>
      </c>
      <c r="H2586" t="str">
        <f t="shared" si="125"/>
        <v>ORD26002585</v>
      </c>
      <c r="I2586">
        <f>COUNTIFS(PG_Transactions!$AK:$AK,$H2586,PG_Transactions!$E:$E,"CAPTURE",PG_Transactions!$AQ:$AQ,1)</f>
        <v>1</v>
      </c>
      <c r="J2586">
        <f>SUMIFS(PG_Transactions!$G:$G,PG_Transactions!$AK:$AK,$H2586,PG_Transactions!$E:$E,"CAPTURE",PG_Transactions!$AQ:$AQ,1)</f>
        <v>499</v>
      </c>
      <c r="K2586">
        <f t="shared" si="126"/>
        <v>0</v>
      </c>
      <c r="L2586" t="str">
        <f t="shared" si="127"/>
        <v>Amount Match</v>
      </c>
    </row>
    <row r="2587" spans="1:12" hidden="1" x14ac:dyDescent="0.3">
      <c r="A2587" t="s">
        <v>5151</v>
      </c>
      <c r="B2587" s="1">
        <v>46289</v>
      </c>
      <c r="C2587" t="s">
        <v>5152</v>
      </c>
      <c r="D2587" t="s">
        <v>8</v>
      </c>
      <c r="E2587" t="s">
        <v>9</v>
      </c>
      <c r="F2587">
        <v>11097</v>
      </c>
      <c r="G2587" t="s">
        <v>10</v>
      </c>
      <c r="H2587" t="str">
        <f t="shared" si="125"/>
        <v>ORD26002586</v>
      </c>
      <c r="I2587">
        <f>COUNTIFS(PG_Transactions!$AK:$AK,$H2587,PG_Transactions!$E:$E,"CAPTURE",PG_Transactions!$AQ:$AQ,1)</f>
        <v>1</v>
      </c>
      <c r="J2587">
        <f>SUMIFS(PG_Transactions!$G:$G,PG_Transactions!$AK:$AK,$H2587,PG_Transactions!$E:$E,"CAPTURE",PG_Transactions!$AQ:$AQ,1)</f>
        <v>11097</v>
      </c>
      <c r="K2587">
        <f t="shared" si="126"/>
        <v>0</v>
      </c>
      <c r="L2587" t="str">
        <f t="shared" si="127"/>
        <v>Amount Match</v>
      </c>
    </row>
    <row r="2588" spans="1:12" hidden="1" x14ac:dyDescent="0.3">
      <c r="A2588" t="s">
        <v>5153</v>
      </c>
      <c r="B2588" s="1">
        <v>46280</v>
      </c>
      <c r="C2588" t="s">
        <v>5154</v>
      </c>
      <c r="D2588" t="s">
        <v>16</v>
      </c>
      <c r="E2588" t="s">
        <v>44</v>
      </c>
      <c r="F2588">
        <v>7999</v>
      </c>
      <c r="G2588" t="s">
        <v>10</v>
      </c>
      <c r="H2588" t="str">
        <f t="shared" si="125"/>
        <v>ORD26002587</v>
      </c>
      <c r="I2588">
        <f>COUNTIFS(PG_Transactions!$AK:$AK,$H2588,PG_Transactions!$E:$E,"CAPTURE",PG_Transactions!$AQ:$AQ,1)</f>
        <v>1</v>
      </c>
      <c r="J2588">
        <f>SUMIFS(PG_Transactions!$G:$G,PG_Transactions!$AK:$AK,$H2588,PG_Transactions!$E:$E,"CAPTURE",PG_Transactions!$AQ:$AQ,1)</f>
        <v>7999</v>
      </c>
      <c r="K2588">
        <f t="shared" si="126"/>
        <v>0</v>
      </c>
      <c r="L2588" t="str">
        <f t="shared" si="127"/>
        <v>Amount Match</v>
      </c>
    </row>
    <row r="2589" spans="1:12" hidden="1" x14ac:dyDescent="0.3">
      <c r="A2589" t="s">
        <v>5155</v>
      </c>
      <c r="B2589" s="1">
        <v>46271</v>
      </c>
      <c r="C2589" t="s">
        <v>5156</v>
      </c>
      <c r="D2589" t="s">
        <v>51</v>
      </c>
      <c r="E2589" t="s">
        <v>9</v>
      </c>
      <c r="F2589">
        <v>4999</v>
      </c>
      <c r="G2589" t="s">
        <v>10</v>
      </c>
      <c r="H2589" t="str">
        <f t="shared" si="125"/>
        <v>ORD26002588</v>
      </c>
      <c r="I2589">
        <f>COUNTIFS(PG_Transactions!$AK:$AK,$H2589,PG_Transactions!$E:$E,"CAPTURE",PG_Transactions!$AQ:$AQ,1)</f>
        <v>1</v>
      </c>
      <c r="J2589">
        <f>SUMIFS(PG_Transactions!$G:$G,PG_Transactions!$AK:$AK,$H2589,PG_Transactions!$E:$E,"CAPTURE",PG_Transactions!$AQ:$AQ,1)</f>
        <v>4999</v>
      </c>
      <c r="K2589">
        <f t="shared" si="126"/>
        <v>0</v>
      </c>
      <c r="L2589" t="str">
        <f t="shared" si="127"/>
        <v>Amount Match</v>
      </c>
    </row>
    <row r="2590" spans="1:12" hidden="1" x14ac:dyDescent="0.3">
      <c r="A2590" t="s">
        <v>5157</v>
      </c>
      <c r="B2590" s="1">
        <v>46278</v>
      </c>
      <c r="C2590" t="s">
        <v>5158</v>
      </c>
      <c r="D2590" t="s">
        <v>51</v>
      </c>
      <c r="E2590" t="s">
        <v>9</v>
      </c>
      <c r="F2590">
        <v>3499</v>
      </c>
      <c r="G2590" t="s">
        <v>10</v>
      </c>
      <c r="H2590" t="str">
        <f t="shared" si="125"/>
        <v>ORD26002589</v>
      </c>
      <c r="I2590">
        <f>COUNTIFS(PG_Transactions!$AK:$AK,$H2590,PG_Transactions!$E:$E,"CAPTURE",PG_Transactions!$AQ:$AQ,1)</f>
        <v>1</v>
      </c>
      <c r="J2590">
        <f>SUMIFS(PG_Transactions!$G:$G,PG_Transactions!$AK:$AK,$H2590,PG_Transactions!$E:$E,"CAPTURE",PG_Transactions!$AQ:$AQ,1)</f>
        <v>3499</v>
      </c>
      <c r="K2590">
        <f t="shared" si="126"/>
        <v>0</v>
      </c>
      <c r="L2590" t="str">
        <f t="shared" si="127"/>
        <v>Amount Match</v>
      </c>
    </row>
    <row r="2591" spans="1:12" hidden="1" x14ac:dyDescent="0.3">
      <c r="A2591" t="s">
        <v>5159</v>
      </c>
      <c r="B2591" s="1">
        <v>46275</v>
      </c>
      <c r="C2591" t="s">
        <v>5160</v>
      </c>
      <c r="D2591" t="s">
        <v>24</v>
      </c>
      <c r="E2591" t="s">
        <v>9</v>
      </c>
      <c r="F2591">
        <v>7999</v>
      </c>
      <c r="G2591" t="s">
        <v>105</v>
      </c>
      <c r="H2591" t="str">
        <f t="shared" si="125"/>
        <v>ORD26002590</v>
      </c>
      <c r="I2591">
        <f>COUNTIFS(PG_Transactions!$AK:$AK,$H2591,PG_Transactions!$E:$E,"CAPTURE",PG_Transactions!$AQ:$AQ,1)</f>
        <v>0</v>
      </c>
      <c r="J2591">
        <f>SUMIFS(PG_Transactions!$G:$G,PG_Transactions!$AK:$AK,$H2591,PG_Transactions!$E:$E,"CAPTURE",PG_Transactions!$AQ:$AQ,1)</f>
        <v>0</v>
      </c>
      <c r="K2591">
        <f t="shared" si="126"/>
        <v>-7999</v>
      </c>
      <c r="L2591" t="str">
        <f t="shared" si="127"/>
        <v>No Capture</v>
      </c>
    </row>
    <row r="2592" spans="1:12" hidden="1" x14ac:dyDescent="0.3">
      <c r="A2592" t="s">
        <v>5161</v>
      </c>
      <c r="B2592" s="1">
        <v>46278</v>
      </c>
      <c r="C2592" t="s">
        <v>5162</v>
      </c>
      <c r="D2592" t="s">
        <v>27</v>
      </c>
      <c r="E2592" t="s">
        <v>33</v>
      </c>
      <c r="F2592">
        <v>1299</v>
      </c>
      <c r="G2592" t="s">
        <v>10</v>
      </c>
      <c r="H2592" t="str">
        <f t="shared" si="125"/>
        <v>ORD26002591</v>
      </c>
      <c r="I2592">
        <f>COUNTIFS(PG_Transactions!$AK:$AK,$H2592,PG_Transactions!$E:$E,"CAPTURE",PG_Transactions!$AQ:$AQ,1)</f>
        <v>1</v>
      </c>
      <c r="J2592">
        <f>SUMIFS(PG_Transactions!$G:$G,PG_Transactions!$AK:$AK,$H2592,PG_Transactions!$E:$E,"CAPTURE",PG_Transactions!$AQ:$AQ,1)</f>
        <v>1299</v>
      </c>
      <c r="K2592">
        <f t="shared" si="126"/>
        <v>0</v>
      </c>
      <c r="L2592" t="str">
        <f t="shared" si="127"/>
        <v>Amount Match</v>
      </c>
    </row>
    <row r="2593" spans="1:12" hidden="1" x14ac:dyDescent="0.3">
      <c r="A2593" t="s">
        <v>5163</v>
      </c>
      <c r="B2593" s="1">
        <v>46292</v>
      </c>
      <c r="C2593" t="s">
        <v>5164</v>
      </c>
      <c r="D2593" t="s">
        <v>13</v>
      </c>
      <c r="E2593" t="s">
        <v>17</v>
      </c>
      <c r="F2593">
        <v>2098</v>
      </c>
      <c r="G2593" t="s">
        <v>10</v>
      </c>
      <c r="H2593" t="str">
        <f t="shared" si="125"/>
        <v>ORD26002592</v>
      </c>
      <c r="I2593">
        <f>COUNTIFS(PG_Transactions!$AK:$AK,$H2593,PG_Transactions!$E:$E,"CAPTURE",PG_Transactions!$AQ:$AQ,1)</f>
        <v>1</v>
      </c>
      <c r="J2593">
        <f>SUMIFS(PG_Transactions!$G:$G,PG_Transactions!$AK:$AK,$H2593,PG_Transactions!$E:$E,"CAPTURE",PG_Transactions!$AQ:$AQ,1)</f>
        <v>2098</v>
      </c>
      <c r="K2593">
        <f t="shared" si="126"/>
        <v>0</v>
      </c>
      <c r="L2593" t="str">
        <f t="shared" si="127"/>
        <v>Amount Match</v>
      </c>
    </row>
    <row r="2594" spans="1:12" hidden="1" x14ac:dyDescent="0.3">
      <c r="A2594" t="s">
        <v>5165</v>
      </c>
      <c r="B2594" s="1">
        <v>46283</v>
      </c>
      <c r="C2594" t="s">
        <v>5166</v>
      </c>
      <c r="D2594" t="s">
        <v>24</v>
      </c>
      <c r="E2594" t="s">
        <v>9</v>
      </c>
      <c r="F2594">
        <v>4097</v>
      </c>
      <c r="G2594" t="s">
        <v>10</v>
      </c>
      <c r="H2594" t="str">
        <f t="shared" si="125"/>
        <v>ORD26002593</v>
      </c>
      <c r="I2594">
        <f>COUNTIFS(PG_Transactions!$AK:$AK,$H2594,PG_Transactions!$E:$E,"CAPTURE",PG_Transactions!$AQ:$AQ,1)</f>
        <v>1</v>
      </c>
      <c r="J2594">
        <f>SUMIFS(PG_Transactions!$G:$G,PG_Transactions!$AK:$AK,$H2594,PG_Transactions!$E:$E,"CAPTURE",PG_Transactions!$AQ:$AQ,1)</f>
        <v>4097</v>
      </c>
      <c r="K2594">
        <f t="shared" si="126"/>
        <v>0</v>
      </c>
      <c r="L2594" t="str">
        <f t="shared" si="127"/>
        <v>Amount Match</v>
      </c>
    </row>
    <row r="2595" spans="1:12" hidden="1" x14ac:dyDescent="0.3">
      <c r="A2595" t="s">
        <v>5167</v>
      </c>
      <c r="B2595" s="1">
        <v>46285</v>
      </c>
      <c r="C2595" t="s">
        <v>5168</v>
      </c>
      <c r="D2595" t="s">
        <v>65</v>
      </c>
      <c r="E2595" t="s">
        <v>9</v>
      </c>
      <c r="F2595">
        <v>6797</v>
      </c>
      <c r="G2595" t="s">
        <v>10</v>
      </c>
      <c r="H2595" t="str">
        <f t="shared" si="125"/>
        <v>ORD26002594</v>
      </c>
      <c r="I2595">
        <f>COUNTIFS(PG_Transactions!$AK:$AK,$H2595,PG_Transactions!$E:$E,"CAPTURE",PG_Transactions!$AQ:$AQ,1)</f>
        <v>1</v>
      </c>
      <c r="J2595">
        <f>SUMIFS(PG_Transactions!$G:$G,PG_Transactions!$AK:$AK,$H2595,PG_Transactions!$E:$E,"CAPTURE",PG_Transactions!$AQ:$AQ,1)</f>
        <v>6797</v>
      </c>
      <c r="K2595">
        <f t="shared" si="126"/>
        <v>0</v>
      </c>
      <c r="L2595" t="str">
        <f t="shared" si="127"/>
        <v>Amount Match</v>
      </c>
    </row>
    <row r="2596" spans="1:12" hidden="1" x14ac:dyDescent="0.3">
      <c r="A2596" t="s">
        <v>5169</v>
      </c>
      <c r="B2596" s="1">
        <v>46293</v>
      </c>
      <c r="C2596" t="s">
        <v>5170</v>
      </c>
      <c r="E2596" t="s">
        <v>9</v>
      </c>
      <c r="F2596">
        <v>599</v>
      </c>
      <c r="G2596" t="s">
        <v>10</v>
      </c>
      <c r="H2596" t="str">
        <f t="shared" si="125"/>
        <v>ORD26002595</v>
      </c>
      <c r="I2596">
        <f>COUNTIFS(PG_Transactions!$AK:$AK,$H2596,PG_Transactions!$E:$E,"CAPTURE",PG_Transactions!$AQ:$AQ,1)</f>
        <v>0</v>
      </c>
      <c r="J2596">
        <f>SUMIFS(PG_Transactions!$G:$G,PG_Transactions!$AK:$AK,$H2596,PG_Transactions!$E:$E,"CAPTURE",PG_Transactions!$AQ:$AQ,1)</f>
        <v>0</v>
      </c>
      <c r="K2596">
        <f t="shared" si="126"/>
        <v>-599</v>
      </c>
      <c r="L2596" t="str">
        <f t="shared" si="127"/>
        <v>No Capture</v>
      </c>
    </row>
    <row r="2597" spans="1:12" hidden="1" x14ac:dyDescent="0.3">
      <c r="A2597" t="s">
        <v>5171</v>
      </c>
      <c r="B2597" s="1">
        <v>46292</v>
      </c>
      <c r="C2597" t="s">
        <v>5172</v>
      </c>
      <c r="D2597" t="s">
        <v>13</v>
      </c>
      <c r="E2597" t="s">
        <v>17</v>
      </c>
      <c r="F2597">
        <v>3298</v>
      </c>
      <c r="G2597" t="s">
        <v>10</v>
      </c>
      <c r="H2597" t="str">
        <f t="shared" si="125"/>
        <v>ORD26002596</v>
      </c>
      <c r="I2597">
        <f>COUNTIFS(PG_Transactions!$AK:$AK,$H2597,PG_Transactions!$E:$E,"CAPTURE",PG_Transactions!$AQ:$AQ,1)</f>
        <v>1</v>
      </c>
      <c r="J2597">
        <f>SUMIFS(PG_Transactions!$G:$G,PG_Transactions!$AK:$AK,$H2597,PG_Transactions!$E:$E,"CAPTURE",PG_Transactions!$AQ:$AQ,1)</f>
        <v>3298</v>
      </c>
      <c r="K2597">
        <f t="shared" si="126"/>
        <v>0</v>
      </c>
      <c r="L2597" t="str">
        <f t="shared" si="127"/>
        <v>Amount Match</v>
      </c>
    </row>
    <row r="2598" spans="1:12" hidden="1" x14ac:dyDescent="0.3">
      <c r="A2598" t="s">
        <v>5173</v>
      </c>
      <c r="B2598" s="1">
        <v>46291</v>
      </c>
      <c r="C2598" t="s">
        <v>5174</v>
      </c>
      <c r="D2598" t="s">
        <v>24</v>
      </c>
      <c r="E2598" t="s">
        <v>9</v>
      </c>
      <c r="F2598">
        <v>4999</v>
      </c>
      <c r="G2598" t="s">
        <v>10</v>
      </c>
      <c r="H2598" t="str">
        <f t="shared" si="125"/>
        <v>ORD26002597</v>
      </c>
      <c r="I2598">
        <f>COUNTIFS(PG_Transactions!$AK:$AK,$H2598,PG_Transactions!$E:$E,"CAPTURE",PG_Transactions!$AQ:$AQ,1)</f>
        <v>1</v>
      </c>
      <c r="J2598">
        <f>SUMIFS(PG_Transactions!$G:$G,PG_Transactions!$AK:$AK,$H2598,PG_Transactions!$E:$E,"CAPTURE",PG_Transactions!$AQ:$AQ,1)</f>
        <v>4999</v>
      </c>
      <c r="K2598">
        <f t="shared" si="126"/>
        <v>0</v>
      </c>
      <c r="L2598" t="str">
        <f t="shared" si="127"/>
        <v>Amount Match</v>
      </c>
    </row>
    <row r="2599" spans="1:12" hidden="1" x14ac:dyDescent="0.3">
      <c r="A2599" t="s">
        <v>5175</v>
      </c>
      <c r="B2599" s="1">
        <v>46282</v>
      </c>
      <c r="C2599" t="s">
        <v>5176</v>
      </c>
      <c r="D2599" t="s">
        <v>13</v>
      </c>
      <c r="E2599" t="s">
        <v>9</v>
      </c>
      <c r="F2599">
        <v>8498</v>
      </c>
      <c r="G2599" t="s">
        <v>10</v>
      </c>
      <c r="H2599" t="str">
        <f t="shared" si="125"/>
        <v>ORD26002598</v>
      </c>
      <c r="I2599">
        <f>COUNTIFS(PG_Transactions!$AK:$AK,$H2599,PG_Transactions!$E:$E,"CAPTURE",PG_Transactions!$AQ:$AQ,1)</f>
        <v>1</v>
      </c>
      <c r="J2599">
        <f>SUMIFS(PG_Transactions!$G:$G,PG_Transactions!$AK:$AK,$H2599,PG_Transactions!$E:$E,"CAPTURE",PG_Transactions!$AQ:$AQ,1)</f>
        <v>8498</v>
      </c>
      <c r="K2599">
        <f t="shared" si="126"/>
        <v>0</v>
      </c>
      <c r="L2599" t="str">
        <f t="shared" si="127"/>
        <v>Amount Match</v>
      </c>
    </row>
    <row r="2600" spans="1:12" hidden="1" x14ac:dyDescent="0.3">
      <c r="A2600" t="s">
        <v>5177</v>
      </c>
      <c r="B2600" s="1">
        <v>46284</v>
      </c>
      <c r="C2600" t="s">
        <v>5178</v>
      </c>
      <c r="D2600" t="s">
        <v>16</v>
      </c>
      <c r="E2600" t="s">
        <v>9</v>
      </c>
      <c r="F2600">
        <v>2999</v>
      </c>
      <c r="G2600" t="s">
        <v>10</v>
      </c>
      <c r="H2600" t="str">
        <f t="shared" si="125"/>
        <v>ORD26002599</v>
      </c>
      <c r="I2600">
        <f>COUNTIFS(PG_Transactions!$AK:$AK,$H2600,PG_Transactions!$E:$E,"CAPTURE",PG_Transactions!$AQ:$AQ,1)</f>
        <v>1</v>
      </c>
      <c r="J2600">
        <f>SUMIFS(PG_Transactions!$G:$G,PG_Transactions!$AK:$AK,$H2600,PG_Transactions!$E:$E,"CAPTURE",PG_Transactions!$AQ:$AQ,1)</f>
        <v>2999</v>
      </c>
      <c r="K2600">
        <f t="shared" si="126"/>
        <v>0</v>
      </c>
      <c r="L2600" t="str">
        <f t="shared" si="127"/>
        <v>Amount Match</v>
      </c>
    </row>
    <row r="2601" spans="1:12" hidden="1" x14ac:dyDescent="0.3">
      <c r="A2601" t="s">
        <v>5179</v>
      </c>
      <c r="B2601" s="1">
        <v>46286</v>
      </c>
      <c r="C2601" t="s">
        <v>5180</v>
      </c>
      <c r="D2601" t="s">
        <v>8</v>
      </c>
      <c r="E2601" t="s">
        <v>9</v>
      </c>
      <c r="F2601">
        <v>599</v>
      </c>
      <c r="G2601" t="s">
        <v>10</v>
      </c>
      <c r="H2601" t="str">
        <f t="shared" si="125"/>
        <v>ORD26002600</v>
      </c>
      <c r="I2601">
        <f>COUNTIFS(PG_Transactions!$AK:$AK,$H2601,PG_Transactions!$E:$E,"CAPTURE",PG_Transactions!$AQ:$AQ,1)</f>
        <v>1</v>
      </c>
      <c r="J2601">
        <f>SUMIFS(PG_Transactions!$G:$G,PG_Transactions!$AK:$AK,$H2601,PG_Transactions!$E:$E,"CAPTURE",PG_Transactions!$AQ:$AQ,1)</f>
        <v>599</v>
      </c>
      <c r="K2601">
        <f t="shared" si="126"/>
        <v>0</v>
      </c>
      <c r="L2601" t="str">
        <f t="shared" si="127"/>
        <v>Amount Match</v>
      </c>
    </row>
    <row r="2602" spans="1:12" hidden="1" x14ac:dyDescent="0.3">
      <c r="A2602" t="s">
        <v>5181</v>
      </c>
      <c r="B2602" s="1">
        <v>46268</v>
      </c>
      <c r="C2602" t="s">
        <v>5182</v>
      </c>
      <c r="D2602" t="s">
        <v>8</v>
      </c>
      <c r="E2602" t="s">
        <v>44</v>
      </c>
      <c r="F2602">
        <v>6798</v>
      </c>
      <c r="G2602" t="s">
        <v>10</v>
      </c>
      <c r="H2602" t="str">
        <f t="shared" si="125"/>
        <v>ORD26002601</v>
      </c>
      <c r="I2602">
        <f>COUNTIFS(PG_Transactions!$AK:$AK,$H2602,PG_Transactions!$E:$E,"CAPTURE",PG_Transactions!$AQ:$AQ,1)</f>
        <v>1</v>
      </c>
      <c r="J2602">
        <f>SUMIFS(PG_Transactions!$G:$G,PG_Transactions!$AK:$AK,$H2602,PG_Transactions!$E:$E,"CAPTURE",PG_Transactions!$AQ:$AQ,1)</f>
        <v>6798</v>
      </c>
      <c r="K2602">
        <f t="shared" si="126"/>
        <v>0</v>
      </c>
      <c r="L2602" t="str">
        <f t="shared" si="127"/>
        <v>Amount Match</v>
      </c>
    </row>
    <row r="2603" spans="1:12" hidden="1" x14ac:dyDescent="0.3">
      <c r="A2603" t="s">
        <v>5183</v>
      </c>
      <c r="B2603" s="1">
        <v>46280</v>
      </c>
      <c r="C2603" t="s">
        <v>5184</v>
      </c>
      <c r="D2603" t="s">
        <v>65</v>
      </c>
      <c r="E2603" t="s">
        <v>17</v>
      </c>
      <c r="F2603">
        <v>9298</v>
      </c>
      <c r="G2603" t="s">
        <v>10</v>
      </c>
      <c r="H2603" t="str">
        <f t="shared" si="125"/>
        <v>ORD26002602</v>
      </c>
      <c r="I2603">
        <f>COUNTIFS(PG_Transactions!$AK:$AK,$H2603,PG_Transactions!$E:$E,"CAPTURE",PG_Transactions!$AQ:$AQ,1)</f>
        <v>1</v>
      </c>
      <c r="J2603">
        <f>SUMIFS(PG_Transactions!$G:$G,PG_Transactions!$AK:$AK,$H2603,PG_Transactions!$E:$E,"CAPTURE",PG_Transactions!$AQ:$AQ,1)</f>
        <v>9298</v>
      </c>
      <c r="K2603">
        <f t="shared" si="126"/>
        <v>0</v>
      </c>
      <c r="L2603" t="str">
        <f t="shared" si="127"/>
        <v>Amount Match</v>
      </c>
    </row>
    <row r="2604" spans="1:12" hidden="1" x14ac:dyDescent="0.3">
      <c r="A2604" t="s">
        <v>5185</v>
      </c>
      <c r="B2604" s="1">
        <v>46266</v>
      </c>
      <c r="C2604" t="s">
        <v>5186</v>
      </c>
      <c r="D2604" t="s">
        <v>27</v>
      </c>
      <c r="E2604" t="s">
        <v>44</v>
      </c>
      <c r="F2604">
        <v>599</v>
      </c>
      <c r="G2604" t="s">
        <v>10</v>
      </c>
      <c r="H2604" t="str">
        <f t="shared" si="125"/>
        <v>ORD26002603</v>
      </c>
      <c r="I2604">
        <f>COUNTIFS(PG_Transactions!$AK:$AK,$H2604,PG_Transactions!$E:$E,"CAPTURE",PG_Transactions!$AQ:$AQ,1)</f>
        <v>1</v>
      </c>
      <c r="J2604">
        <f>SUMIFS(PG_Transactions!$G:$G,PG_Transactions!$AK:$AK,$H2604,PG_Transactions!$E:$E,"CAPTURE",PG_Transactions!$AQ:$AQ,1)</f>
        <v>599</v>
      </c>
      <c r="K2604">
        <f t="shared" si="126"/>
        <v>0</v>
      </c>
      <c r="L2604" t="str">
        <f t="shared" si="127"/>
        <v>Amount Match</v>
      </c>
    </row>
    <row r="2605" spans="1:12" hidden="1" x14ac:dyDescent="0.3">
      <c r="A2605" t="s">
        <v>5187</v>
      </c>
      <c r="B2605" s="1">
        <v>46269</v>
      </c>
      <c r="C2605" t="s">
        <v>5188</v>
      </c>
      <c r="D2605" t="s">
        <v>38</v>
      </c>
      <c r="E2605" t="s">
        <v>9</v>
      </c>
      <c r="F2605">
        <v>4999</v>
      </c>
      <c r="G2605" t="s">
        <v>10</v>
      </c>
      <c r="H2605" t="str">
        <f t="shared" si="125"/>
        <v>ORD26002604</v>
      </c>
      <c r="I2605">
        <f>COUNTIFS(PG_Transactions!$AK:$AK,$H2605,PG_Transactions!$E:$E,"CAPTURE",PG_Transactions!$AQ:$AQ,1)</f>
        <v>1</v>
      </c>
      <c r="J2605">
        <f>SUMIFS(PG_Transactions!$G:$G,PG_Transactions!$AK:$AK,$H2605,PG_Transactions!$E:$E,"CAPTURE",PG_Transactions!$AQ:$AQ,1)</f>
        <v>4999</v>
      </c>
      <c r="K2605">
        <f t="shared" si="126"/>
        <v>0</v>
      </c>
      <c r="L2605" t="str">
        <f t="shared" si="127"/>
        <v>Amount Match</v>
      </c>
    </row>
    <row r="2606" spans="1:12" hidden="1" x14ac:dyDescent="0.3">
      <c r="A2606" t="s">
        <v>5189</v>
      </c>
      <c r="B2606" s="1">
        <v>46295</v>
      </c>
      <c r="C2606" t="s">
        <v>5190</v>
      </c>
      <c r="D2606" t="s">
        <v>24</v>
      </c>
      <c r="E2606" t="s">
        <v>9</v>
      </c>
      <c r="F2606">
        <v>599</v>
      </c>
      <c r="G2606" t="s">
        <v>10</v>
      </c>
      <c r="H2606" t="str">
        <f t="shared" si="125"/>
        <v>ORD26002605</v>
      </c>
      <c r="I2606">
        <f>COUNTIFS(PG_Transactions!$AK:$AK,$H2606,PG_Transactions!$E:$E,"CAPTURE",PG_Transactions!$AQ:$AQ,1)</f>
        <v>1</v>
      </c>
      <c r="J2606">
        <f>SUMIFS(PG_Transactions!$G:$G,PG_Transactions!$AK:$AK,$H2606,PG_Transactions!$E:$E,"CAPTURE",PG_Transactions!$AQ:$AQ,1)</f>
        <v>599</v>
      </c>
      <c r="K2606">
        <f t="shared" si="126"/>
        <v>0</v>
      </c>
      <c r="L2606" t="str">
        <f t="shared" si="127"/>
        <v>Amount Match</v>
      </c>
    </row>
    <row r="2607" spans="1:12" hidden="1" x14ac:dyDescent="0.3">
      <c r="A2607" t="s">
        <v>5191</v>
      </c>
      <c r="B2607" s="1">
        <v>46274</v>
      </c>
      <c r="C2607" t="s">
        <v>5192</v>
      </c>
      <c r="D2607" t="s">
        <v>65</v>
      </c>
      <c r="E2607" t="s">
        <v>17</v>
      </c>
      <c r="F2607" s="2">
        <v>11297</v>
      </c>
      <c r="G2607" t="s">
        <v>10</v>
      </c>
      <c r="H2607" t="str">
        <f t="shared" si="125"/>
        <v>ORD26002606</v>
      </c>
      <c r="I2607">
        <f>COUNTIFS(PG_Transactions!$AK:$AK,$H2607,PG_Transactions!$E:$E,"CAPTURE",PG_Transactions!$AQ:$AQ,1)</f>
        <v>1</v>
      </c>
      <c r="J2607">
        <f>SUMIFS(PG_Transactions!$G:$G,PG_Transactions!$AK:$AK,$H2607,PG_Transactions!$E:$E,"CAPTURE",PG_Transactions!$AQ:$AQ,1)</f>
        <v>11297</v>
      </c>
      <c r="K2607">
        <f t="shared" si="126"/>
        <v>0</v>
      </c>
      <c r="L2607" t="str">
        <f t="shared" si="127"/>
        <v>Amount Match</v>
      </c>
    </row>
    <row r="2608" spans="1:12" hidden="1" x14ac:dyDescent="0.3">
      <c r="A2608" t="s">
        <v>5193</v>
      </c>
      <c r="B2608" s="1">
        <v>46294</v>
      </c>
      <c r="C2608" t="s">
        <v>5194</v>
      </c>
      <c r="D2608" t="s">
        <v>51</v>
      </c>
      <c r="E2608" t="s">
        <v>17</v>
      </c>
      <c r="F2608">
        <v>3598</v>
      </c>
      <c r="G2608" t="s">
        <v>10</v>
      </c>
      <c r="H2608" t="str">
        <f t="shared" si="125"/>
        <v>ORD26002607</v>
      </c>
      <c r="I2608">
        <f>COUNTIFS(PG_Transactions!$AK:$AK,$H2608,PG_Transactions!$E:$E,"CAPTURE",PG_Transactions!$AQ:$AQ,1)</f>
        <v>1</v>
      </c>
      <c r="J2608">
        <f>SUMIFS(PG_Transactions!$G:$G,PG_Transactions!$AK:$AK,$H2608,PG_Transactions!$E:$E,"CAPTURE",PG_Transactions!$AQ:$AQ,1)</f>
        <v>3598</v>
      </c>
      <c r="K2608">
        <f t="shared" si="126"/>
        <v>0</v>
      </c>
      <c r="L2608" t="str">
        <f t="shared" si="127"/>
        <v>Amount Match</v>
      </c>
    </row>
    <row r="2609" spans="1:12" hidden="1" x14ac:dyDescent="0.3">
      <c r="A2609" t="s">
        <v>5195</v>
      </c>
      <c r="B2609" s="1">
        <v>46294</v>
      </c>
      <c r="C2609" t="s">
        <v>5196</v>
      </c>
      <c r="D2609" t="s">
        <v>38</v>
      </c>
      <c r="E2609" t="s">
        <v>9</v>
      </c>
      <c r="F2609">
        <v>349</v>
      </c>
      <c r="G2609" t="s">
        <v>10</v>
      </c>
      <c r="H2609" t="str">
        <f t="shared" si="125"/>
        <v>ORD26002608</v>
      </c>
      <c r="I2609">
        <f>COUNTIFS(PG_Transactions!$AK:$AK,$H2609,PG_Transactions!$E:$E,"CAPTURE",PG_Transactions!$AQ:$AQ,1)</f>
        <v>1</v>
      </c>
      <c r="J2609">
        <f>SUMIFS(PG_Transactions!$G:$G,PG_Transactions!$AK:$AK,$H2609,PG_Transactions!$E:$E,"CAPTURE",PG_Transactions!$AQ:$AQ,1)</f>
        <v>349</v>
      </c>
      <c r="K2609">
        <f t="shared" si="126"/>
        <v>0</v>
      </c>
      <c r="L2609" t="str">
        <f t="shared" si="127"/>
        <v>Amount Match</v>
      </c>
    </row>
    <row r="2610" spans="1:12" hidden="1" x14ac:dyDescent="0.3">
      <c r="A2610" t="s">
        <v>5197</v>
      </c>
      <c r="B2610" s="1">
        <v>46286</v>
      </c>
      <c r="C2610" t="s">
        <v>5198</v>
      </c>
      <c r="D2610" t="s">
        <v>38</v>
      </c>
      <c r="E2610" t="s">
        <v>9</v>
      </c>
      <c r="F2610">
        <v>1148</v>
      </c>
      <c r="G2610" t="s">
        <v>10</v>
      </c>
      <c r="H2610" t="str">
        <f t="shared" si="125"/>
        <v>ORD26002609</v>
      </c>
      <c r="I2610">
        <f>COUNTIFS(PG_Transactions!$AK:$AK,$H2610,PG_Transactions!$E:$E,"CAPTURE",PG_Transactions!$AQ:$AQ,1)</f>
        <v>1</v>
      </c>
      <c r="J2610">
        <f>SUMIFS(PG_Transactions!$G:$G,PG_Transactions!$AK:$AK,$H2610,PG_Transactions!$E:$E,"CAPTURE",PG_Transactions!$AQ:$AQ,1)</f>
        <v>1148</v>
      </c>
      <c r="K2610">
        <f t="shared" si="126"/>
        <v>0</v>
      </c>
      <c r="L2610" t="str">
        <f t="shared" si="127"/>
        <v>Amount Match</v>
      </c>
    </row>
    <row r="2611" spans="1:12" hidden="1" x14ac:dyDescent="0.3">
      <c r="A2611" t="s">
        <v>5199</v>
      </c>
      <c r="B2611" s="1">
        <v>46281</v>
      </c>
      <c r="C2611" t="s">
        <v>5200</v>
      </c>
      <c r="D2611" t="s">
        <v>13</v>
      </c>
      <c r="E2611" t="s">
        <v>9</v>
      </c>
      <c r="F2611">
        <v>7999</v>
      </c>
      <c r="G2611" t="s">
        <v>10</v>
      </c>
      <c r="H2611" t="str">
        <f t="shared" si="125"/>
        <v>ORD26002610</v>
      </c>
      <c r="I2611">
        <f>COUNTIFS(PG_Transactions!$AK:$AK,$H2611,PG_Transactions!$E:$E,"CAPTURE",PG_Transactions!$AQ:$AQ,1)</f>
        <v>1</v>
      </c>
      <c r="J2611">
        <f>SUMIFS(PG_Transactions!$G:$G,PG_Transactions!$AK:$AK,$H2611,PG_Transactions!$E:$E,"CAPTURE",PG_Transactions!$AQ:$AQ,1)</f>
        <v>7999</v>
      </c>
      <c r="K2611">
        <f t="shared" si="126"/>
        <v>0</v>
      </c>
      <c r="L2611" t="str">
        <f t="shared" si="127"/>
        <v>Amount Match</v>
      </c>
    </row>
    <row r="2612" spans="1:12" hidden="1" x14ac:dyDescent="0.3">
      <c r="A2612" t="s">
        <v>5201</v>
      </c>
      <c r="B2612" s="1">
        <v>46271</v>
      </c>
      <c r="C2612" t="s">
        <v>5202</v>
      </c>
      <c r="E2612" t="s">
        <v>9</v>
      </c>
      <c r="F2612">
        <v>3597</v>
      </c>
      <c r="G2612" t="s">
        <v>10</v>
      </c>
      <c r="H2612" t="str">
        <f t="shared" si="125"/>
        <v>ORD26002611</v>
      </c>
      <c r="I2612">
        <f>COUNTIFS(PG_Transactions!$AK:$AK,$H2612,PG_Transactions!$E:$E,"CAPTURE",PG_Transactions!$AQ:$AQ,1)</f>
        <v>1</v>
      </c>
      <c r="J2612">
        <f>SUMIFS(PG_Transactions!$G:$G,PG_Transactions!$AK:$AK,$H2612,PG_Transactions!$E:$E,"CAPTURE",PG_Transactions!$AQ:$AQ,1)</f>
        <v>3597</v>
      </c>
      <c r="K2612">
        <f t="shared" si="126"/>
        <v>0</v>
      </c>
      <c r="L2612" t="str">
        <f t="shared" si="127"/>
        <v>Amount Match</v>
      </c>
    </row>
    <row r="2613" spans="1:12" hidden="1" x14ac:dyDescent="0.3">
      <c r="A2613" t="s">
        <v>5203</v>
      </c>
      <c r="B2613" s="1">
        <v>46274</v>
      </c>
      <c r="C2613" t="s">
        <v>5204</v>
      </c>
      <c r="D2613" t="s">
        <v>32</v>
      </c>
      <c r="E2613" t="s">
        <v>9</v>
      </c>
      <c r="F2613">
        <v>999</v>
      </c>
      <c r="G2613" t="s">
        <v>10</v>
      </c>
      <c r="H2613" t="str">
        <f t="shared" si="125"/>
        <v>ORD26002612</v>
      </c>
      <c r="I2613">
        <f>COUNTIFS(PG_Transactions!$AK:$AK,$H2613,PG_Transactions!$E:$E,"CAPTURE",PG_Transactions!$AQ:$AQ,1)</f>
        <v>1</v>
      </c>
      <c r="J2613">
        <f>SUMIFS(PG_Transactions!$G:$G,PG_Transactions!$AK:$AK,$H2613,PG_Transactions!$E:$E,"CAPTURE",PG_Transactions!$AQ:$AQ,1)</f>
        <v>999</v>
      </c>
      <c r="K2613">
        <f t="shared" si="126"/>
        <v>0</v>
      </c>
      <c r="L2613" t="str">
        <f t="shared" si="127"/>
        <v>Amount Match</v>
      </c>
    </row>
    <row r="2614" spans="1:12" hidden="1" x14ac:dyDescent="0.3">
      <c r="A2614" t="s">
        <v>5205</v>
      </c>
      <c r="B2614" s="1">
        <v>46270</v>
      </c>
      <c r="C2614" t="s">
        <v>5206</v>
      </c>
      <c r="D2614" t="s">
        <v>65</v>
      </c>
      <c r="E2614" t="s">
        <v>9</v>
      </c>
      <c r="F2614">
        <v>3098</v>
      </c>
      <c r="G2614" t="s">
        <v>70</v>
      </c>
      <c r="H2614" t="str">
        <f t="shared" si="125"/>
        <v>ORD26002613</v>
      </c>
      <c r="I2614">
        <f>COUNTIFS(PG_Transactions!$AK:$AK,$H2614,PG_Transactions!$E:$E,"CAPTURE",PG_Transactions!$AQ:$AQ,1)</f>
        <v>0</v>
      </c>
      <c r="J2614">
        <f>SUMIFS(PG_Transactions!$G:$G,PG_Transactions!$AK:$AK,$H2614,PG_Transactions!$E:$E,"CAPTURE",PG_Transactions!$AQ:$AQ,1)</f>
        <v>0</v>
      </c>
      <c r="K2614">
        <f t="shared" si="126"/>
        <v>-3098</v>
      </c>
      <c r="L2614" t="str">
        <f t="shared" si="127"/>
        <v>No Capture</v>
      </c>
    </row>
    <row r="2615" spans="1:12" hidden="1" x14ac:dyDescent="0.3">
      <c r="A2615" t="s">
        <v>5207</v>
      </c>
      <c r="B2615" s="1">
        <v>46290</v>
      </c>
      <c r="C2615" t="s">
        <v>5208</v>
      </c>
      <c r="D2615" t="s">
        <v>65</v>
      </c>
      <c r="E2615" t="s">
        <v>9</v>
      </c>
      <c r="F2615">
        <v>599</v>
      </c>
      <c r="G2615" t="s">
        <v>10</v>
      </c>
      <c r="H2615" t="str">
        <f t="shared" si="125"/>
        <v>ORD26002614</v>
      </c>
      <c r="I2615">
        <f>COUNTIFS(PG_Transactions!$AK:$AK,$H2615,PG_Transactions!$E:$E,"CAPTURE",PG_Transactions!$AQ:$AQ,1)</f>
        <v>1</v>
      </c>
      <c r="J2615">
        <f>SUMIFS(PG_Transactions!$G:$G,PG_Transactions!$AK:$AK,$H2615,PG_Transactions!$E:$E,"CAPTURE",PG_Transactions!$AQ:$AQ,1)</f>
        <v>599</v>
      </c>
      <c r="K2615">
        <f t="shared" si="126"/>
        <v>0</v>
      </c>
      <c r="L2615" t="str">
        <f t="shared" si="127"/>
        <v>Amount Match</v>
      </c>
    </row>
    <row r="2616" spans="1:12" hidden="1" x14ac:dyDescent="0.3">
      <c r="A2616" t="s">
        <v>5209</v>
      </c>
      <c r="B2616" s="1">
        <v>46282</v>
      </c>
      <c r="C2616" t="s">
        <v>5210</v>
      </c>
      <c r="D2616" t="s">
        <v>65</v>
      </c>
      <c r="E2616" t="s">
        <v>17</v>
      </c>
      <c r="F2616">
        <v>4197</v>
      </c>
      <c r="G2616" t="s">
        <v>10</v>
      </c>
      <c r="H2616" t="str">
        <f t="shared" si="125"/>
        <v>ORD26002615</v>
      </c>
      <c r="I2616">
        <f>COUNTIFS(PG_Transactions!$AK:$AK,$H2616,PG_Transactions!$E:$E,"CAPTURE",PG_Transactions!$AQ:$AQ,1)</f>
        <v>1</v>
      </c>
      <c r="J2616">
        <f>SUMIFS(PG_Transactions!$G:$G,PG_Transactions!$AK:$AK,$H2616,PG_Transactions!$E:$E,"CAPTURE",PG_Transactions!$AQ:$AQ,1)</f>
        <v>4197</v>
      </c>
      <c r="K2616">
        <f t="shared" si="126"/>
        <v>0</v>
      </c>
      <c r="L2616" t="str">
        <f t="shared" si="127"/>
        <v>Amount Match</v>
      </c>
    </row>
    <row r="2617" spans="1:12" hidden="1" x14ac:dyDescent="0.3">
      <c r="A2617" t="s">
        <v>5211</v>
      </c>
      <c r="B2617" s="1">
        <v>46272</v>
      </c>
      <c r="C2617" t="s">
        <v>5212</v>
      </c>
      <c r="D2617" t="s">
        <v>27</v>
      </c>
      <c r="E2617" t="s">
        <v>9</v>
      </c>
      <c r="F2617">
        <v>1799</v>
      </c>
      <c r="G2617" t="s">
        <v>105</v>
      </c>
      <c r="H2617" t="str">
        <f t="shared" si="125"/>
        <v>ORD26002616</v>
      </c>
      <c r="I2617">
        <f>COUNTIFS(PG_Transactions!$AK:$AK,$H2617,PG_Transactions!$E:$E,"CAPTURE",PG_Transactions!$AQ:$AQ,1)</f>
        <v>0</v>
      </c>
      <c r="J2617">
        <f>SUMIFS(PG_Transactions!$G:$G,PG_Transactions!$AK:$AK,$H2617,PG_Transactions!$E:$E,"CAPTURE",PG_Transactions!$AQ:$AQ,1)</f>
        <v>0</v>
      </c>
      <c r="K2617">
        <f t="shared" si="126"/>
        <v>-1799</v>
      </c>
      <c r="L2617" t="str">
        <f t="shared" si="127"/>
        <v>No Capture</v>
      </c>
    </row>
    <row r="2618" spans="1:12" hidden="1" x14ac:dyDescent="0.3">
      <c r="A2618" t="s">
        <v>5213</v>
      </c>
      <c r="B2618" s="1">
        <v>46268</v>
      </c>
      <c r="C2618" t="s">
        <v>5214</v>
      </c>
      <c r="D2618" t="s">
        <v>13</v>
      </c>
      <c r="E2618" t="s">
        <v>9</v>
      </c>
      <c r="F2618">
        <v>1299</v>
      </c>
      <c r="G2618" t="s">
        <v>10</v>
      </c>
      <c r="H2618" t="str">
        <f t="shared" si="125"/>
        <v>ORD26002617</v>
      </c>
      <c r="I2618">
        <f>COUNTIFS(PG_Transactions!$AK:$AK,$H2618,PG_Transactions!$E:$E,"CAPTURE",PG_Transactions!$AQ:$AQ,1)</f>
        <v>1</v>
      </c>
      <c r="J2618">
        <f>SUMIFS(PG_Transactions!$G:$G,PG_Transactions!$AK:$AK,$H2618,PG_Transactions!$E:$E,"CAPTURE",PG_Transactions!$AQ:$AQ,1)</f>
        <v>1299</v>
      </c>
      <c r="K2618">
        <f t="shared" si="126"/>
        <v>0</v>
      </c>
      <c r="L2618" t="str">
        <f t="shared" si="127"/>
        <v>Amount Match</v>
      </c>
    </row>
    <row r="2619" spans="1:12" hidden="1" x14ac:dyDescent="0.3">
      <c r="A2619" t="s">
        <v>5215</v>
      </c>
      <c r="B2619" s="1">
        <v>46269</v>
      </c>
      <c r="C2619" t="s">
        <v>5216</v>
      </c>
      <c r="D2619" t="s">
        <v>65</v>
      </c>
      <c r="E2619" t="s">
        <v>44</v>
      </c>
      <c r="F2619">
        <v>4999</v>
      </c>
      <c r="G2619" t="s">
        <v>10</v>
      </c>
      <c r="H2619" t="str">
        <f t="shared" si="125"/>
        <v>ORD26002618</v>
      </c>
      <c r="I2619">
        <f>COUNTIFS(PG_Transactions!$AK:$AK,$H2619,PG_Transactions!$E:$E,"CAPTURE",PG_Transactions!$AQ:$AQ,1)</f>
        <v>0</v>
      </c>
      <c r="J2619">
        <f>SUMIFS(PG_Transactions!$G:$G,PG_Transactions!$AK:$AK,$H2619,PG_Transactions!$E:$E,"CAPTURE",PG_Transactions!$AQ:$AQ,1)</f>
        <v>0</v>
      </c>
      <c r="K2619">
        <f t="shared" si="126"/>
        <v>-4999</v>
      </c>
      <c r="L2619" t="str">
        <f t="shared" si="127"/>
        <v>No Capture</v>
      </c>
    </row>
    <row r="2620" spans="1:12" hidden="1" x14ac:dyDescent="0.3">
      <c r="A2620" t="s">
        <v>5217</v>
      </c>
      <c r="B2620" s="1">
        <v>46292</v>
      </c>
      <c r="C2620" t="s">
        <v>5218</v>
      </c>
      <c r="D2620" t="s">
        <v>24</v>
      </c>
      <c r="E2620" t="s">
        <v>17</v>
      </c>
      <c r="F2620">
        <v>3598</v>
      </c>
      <c r="G2620" t="s">
        <v>10</v>
      </c>
      <c r="H2620" t="str">
        <f t="shared" si="125"/>
        <v>ORD26002619</v>
      </c>
      <c r="I2620">
        <f>COUNTIFS(PG_Transactions!$AK:$AK,$H2620,PG_Transactions!$E:$E,"CAPTURE",PG_Transactions!$AQ:$AQ,1)</f>
        <v>1</v>
      </c>
      <c r="J2620">
        <f>SUMIFS(PG_Transactions!$G:$G,PG_Transactions!$AK:$AK,$H2620,PG_Transactions!$E:$E,"CAPTURE",PG_Transactions!$AQ:$AQ,1)</f>
        <v>3598</v>
      </c>
      <c r="K2620">
        <f t="shared" si="126"/>
        <v>0</v>
      </c>
      <c r="L2620" t="str">
        <f t="shared" si="127"/>
        <v>Amount Match</v>
      </c>
    </row>
    <row r="2621" spans="1:12" hidden="1" x14ac:dyDescent="0.3">
      <c r="A2621" t="s">
        <v>5219</v>
      </c>
      <c r="B2621" s="1">
        <v>46279</v>
      </c>
      <c r="C2621" t="s">
        <v>5220</v>
      </c>
      <c r="D2621" t="s">
        <v>32</v>
      </c>
      <c r="E2621" t="s">
        <v>44</v>
      </c>
      <c r="F2621">
        <v>3498</v>
      </c>
      <c r="G2621" t="s">
        <v>10</v>
      </c>
      <c r="H2621" t="str">
        <f t="shared" si="125"/>
        <v>ORD26002620</v>
      </c>
      <c r="I2621">
        <f>COUNTIFS(PG_Transactions!$AK:$AK,$H2621,PG_Transactions!$E:$E,"CAPTURE",PG_Transactions!$AQ:$AQ,1)</f>
        <v>1</v>
      </c>
      <c r="J2621">
        <f>SUMIFS(PG_Transactions!$G:$G,PG_Transactions!$AK:$AK,$H2621,PG_Transactions!$E:$E,"CAPTURE",PG_Transactions!$AQ:$AQ,1)</f>
        <v>3498</v>
      </c>
      <c r="K2621">
        <f t="shared" si="126"/>
        <v>0</v>
      </c>
      <c r="L2621" t="str">
        <f t="shared" si="127"/>
        <v>Amount Match</v>
      </c>
    </row>
    <row r="2622" spans="1:12" hidden="1" x14ac:dyDescent="0.3">
      <c r="A2622" t="s">
        <v>5221</v>
      </c>
      <c r="B2622" s="1">
        <v>46289</v>
      </c>
      <c r="C2622" t="s">
        <v>5222</v>
      </c>
      <c r="D2622" t="s">
        <v>38</v>
      </c>
      <c r="E2622" t="s">
        <v>44</v>
      </c>
      <c r="F2622">
        <v>349</v>
      </c>
      <c r="G2622" t="s">
        <v>10</v>
      </c>
      <c r="H2622" t="str">
        <f t="shared" si="125"/>
        <v>ORD26002621</v>
      </c>
      <c r="I2622">
        <f>COUNTIFS(PG_Transactions!$AK:$AK,$H2622,PG_Transactions!$E:$E,"CAPTURE",PG_Transactions!$AQ:$AQ,1)</f>
        <v>1</v>
      </c>
      <c r="J2622">
        <f>SUMIFS(PG_Transactions!$G:$G,PG_Transactions!$AK:$AK,$H2622,PG_Transactions!$E:$E,"CAPTURE",PG_Transactions!$AQ:$AQ,1)</f>
        <v>349</v>
      </c>
      <c r="K2622">
        <f t="shared" si="126"/>
        <v>0</v>
      </c>
      <c r="L2622" t="str">
        <f t="shared" si="127"/>
        <v>Amount Match</v>
      </c>
    </row>
    <row r="2623" spans="1:12" hidden="1" x14ac:dyDescent="0.3">
      <c r="A2623" t="s">
        <v>5223</v>
      </c>
      <c r="B2623" s="1">
        <v>46280</v>
      </c>
      <c r="C2623" t="s">
        <v>5224</v>
      </c>
      <c r="D2623" t="s">
        <v>38</v>
      </c>
      <c r="E2623" t="s">
        <v>9</v>
      </c>
      <c r="F2623">
        <v>999</v>
      </c>
      <c r="G2623" t="s">
        <v>10</v>
      </c>
      <c r="H2623" t="str">
        <f t="shared" si="125"/>
        <v>ORD26002622</v>
      </c>
      <c r="I2623">
        <f>COUNTIFS(PG_Transactions!$AK:$AK,$H2623,PG_Transactions!$E:$E,"CAPTURE",PG_Transactions!$AQ:$AQ,1)</f>
        <v>1</v>
      </c>
      <c r="J2623">
        <f>SUMIFS(PG_Transactions!$G:$G,PG_Transactions!$AK:$AK,$H2623,PG_Transactions!$E:$E,"CAPTURE",PG_Transactions!$AQ:$AQ,1)</f>
        <v>999</v>
      </c>
      <c r="K2623">
        <f t="shared" si="126"/>
        <v>0</v>
      </c>
      <c r="L2623" t="str">
        <f t="shared" si="127"/>
        <v>Amount Match</v>
      </c>
    </row>
    <row r="2624" spans="1:12" hidden="1" x14ac:dyDescent="0.3">
      <c r="A2624" t="s">
        <v>5225</v>
      </c>
      <c r="B2624" s="1">
        <v>46289</v>
      </c>
      <c r="C2624" t="s">
        <v>5226</v>
      </c>
      <c r="D2624" t="s">
        <v>27</v>
      </c>
      <c r="E2624" t="s">
        <v>9</v>
      </c>
      <c r="F2624">
        <v>1798</v>
      </c>
      <c r="G2624" t="s">
        <v>10</v>
      </c>
      <c r="H2624" t="str">
        <f t="shared" si="125"/>
        <v>ORD26002623</v>
      </c>
      <c r="I2624">
        <f>COUNTIFS(PG_Transactions!$AK:$AK,$H2624,PG_Transactions!$E:$E,"CAPTURE",PG_Transactions!$AQ:$AQ,1)</f>
        <v>1</v>
      </c>
      <c r="J2624">
        <f>SUMIFS(PG_Transactions!$G:$G,PG_Transactions!$AK:$AK,$H2624,PG_Transactions!$E:$E,"CAPTURE",PG_Transactions!$AQ:$AQ,1)</f>
        <v>1798</v>
      </c>
      <c r="K2624">
        <f t="shared" si="126"/>
        <v>0</v>
      </c>
      <c r="L2624" t="str">
        <f t="shared" si="127"/>
        <v>Amount Match</v>
      </c>
    </row>
    <row r="2625" spans="1:12" hidden="1" x14ac:dyDescent="0.3">
      <c r="A2625" t="s">
        <v>5227</v>
      </c>
      <c r="B2625" s="1">
        <v>46289</v>
      </c>
      <c r="C2625" t="s">
        <v>5228</v>
      </c>
      <c r="D2625" t="s">
        <v>27</v>
      </c>
      <c r="E2625" t="s">
        <v>9</v>
      </c>
      <c r="F2625">
        <v>299</v>
      </c>
      <c r="G2625" t="s">
        <v>10</v>
      </c>
      <c r="H2625" t="str">
        <f t="shared" si="125"/>
        <v>ORD26002624</v>
      </c>
      <c r="I2625">
        <f>COUNTIFS(PG_Transactions!$AK:$AK,$H2625,PG_Transactions!$E:$E,"CAPTURE",PG_Transactions!$AQ:$AQ,1)</f>
        <v>1</v>
      </c>
      <c r="J2625">
        <f>SUMIFS(PG_Transactions!$G:$G,PG_Transactions!$AK:$AK,$H2625,PG_Transactions!$E:$E,"CAPTURE",PG_Transactions!$AQ:$AQ,1)</f>
        <v>299</v>
      </c>
      <c r="K2625">
        <f t="shared" si="126"/>
        <v>0</v>
      </c>
      <c r="L2625" t="str">
        <f t="shared" si="127"/>
        <v>Amount Match</v>
      </c>
    </row>
    <row r="2626" spans="1:12" hidden="1" x14ac:dyDescent="0.3">
      <c r="A2626" t="s">
        <v>5229</v>
      </c>
      <c r="B2626" s="1">
        <v>46292</v>
      </c>
      <c r="C2626" t="s">
        <v>5230</v>
      </c>
      <c r="D2626" t="s">
        <v>32</v>
      </c>
      <c r="E2626" t="s">
        <v>17</v>
      </c>
      <c r="F2626">
        <v>1799</v>
      </c>
      <c r="G2626" t="s">
        <v>10</v>
      </c>
      <c r="H2626" t="str">
        <f t="shared" si="125"/>
        <v>ORD26002625</v>
      </c>
      <c r="I2626">
        <f>COUNTIFS(PG_Transactions!$AK:$AK,$H2626,PG_Transactions!$E:$E,"CAPTURE",PG_Transactions!$AQ:$AQ,1)</f>
        <v>1</v>
      </c>
      <c r="J2626">
        <f>SUMIFS(PG_Transactions!$G:$G,PG_Transactions!$AK:$AK,$H2626,PG_Transactions!$E:$E,"CAPTURE",PG_Transactions!$AQ:$AQ,1)</f>
        <v>1799</v>
      </c>
      <c r="K2626">
        <f t="shared" si="126"/>
        <v>0</v>
      </c>
      <c r="L2626" t="str">
        <f t="shared" si="127"/>
        <v>Amount Match</v>
      </c>
    </row>
    <row r="2627" spans="1:12" hidden="1" x14ac:dyDescent="0.3">
      <c r="A2627" t="s">
        <v>5231</v>
      </c>
      <c r="B2627" s="1">
        <v>46275</v>
      </c>
      <c r="C2627" t="s">
        <v>5232</v>
      </c>
      <c r="D2627" t="s">
        <v>27</v>
      </c>
      <c r="E2627" t="s">
        <v>9</v>
      </c>
      <c r="F2627">
        <v>798</v>
      </c>
      <c r="G2627" t="s">
        <v>10</v>
      </c>
      <c r="H2627" t="str">
        <f t="shared" ref="H2627:H2690" si="128">UPPER(SUBSTITUTE(TRIM(A2627),"-",""))</f>
        <v>ORD26002626</v>
      </c>
      <c r="I2627">
        <f>COUNTIFS(PG_Transactions!$AK:$AK,$H2627,PG_Transactions!$E:$E,"CAPTURE",PG_Transactions!$AQ:$AQ,1)</f>
        <v>1</v>
      </c>
      <c r="J2627">
        <f>SUMIFS(PG_Transactions!$G:$G,PG_Transactions!$AK:$AK,$H2627,PG_Transactions!$E:$E,"CAPTURE",PG_Transactions!$AQ:$AQ,1)</f>
        <v>798</v>
      </c>
      <c r="K2627">
        <f t="shared" ref="K2627:K2690" si="129">ROUND(J2627-F2627,2)</f>
        <v>0</v>
      </c>
      <c r="L2627" t="str">
        <f t="shared" ref="L2627:L2690" si="130">IF(I2627=0,"No Capture",IF(I2627&gt;1,"Multiple Capture Rows - Review",IF(ABS(K2627)&lt;0.01,"Amount Match",IF(K2627&lt;0,"Captured Less Than Order","Captured More Than Order"))))</f>
        <v>Amount Match</v>
      </c>
    </row>
    <row r="2628" spans="1:12" hidden="1" x14ac:dyDescent="0.3">
      <c r="A2628" t="s">
        <v>5233</v>
      </c>
      <c r="B2628" s="1">
        <v>46291</v>
      </c>
      <c r="C2628" t="s">
        <v>5234</v>
      </c>
      <c r="D2628" t="s">
        <v>16</v>
      </c>
      <c r="E2628" t="s">
        <v>17</v>
      </c>
      <c r="F2628">
        <v>1299</v>
      </c>
      <c r="G2628" t="s">
        <v>10</v>
      </c>
      <c r="H2628" t="str">
        <f t="shared" si="128"/>
        <v>ORD26002627</v>
      </c>
      <c r="I2628">
        <f>COUNTIFS(PG_Transactions!$AK:$AK,$H2628,PG_Transactions!$E:$E,"CAPTURE",PG_Transactions!$AQ:$AQ,1)</f>
        <v>1</v>
      </c>
      <c r="J2628">
        <f>SUMIFS(PG_Transactions!$G:$G,PG_Transactions!$AK:$AK,$H2628,PG_Transactions!$E:$E,"CAPTURE",PG_Transactions!$AQ:$AQ,1)</f>
        <v>1299</v>
      </c>
      <c r="K2628">
        <f t="shared" si="129"/>
        <v>0</v>
      </c>
      <c r="L2628" t="str">
        <f t="shared" si="130"/>
        <v>Amount Match</v>
      </c>
    </row>
    <row r="2629" spans="1:12" hidden="1" x14ac:dyDescent="0.3">
      <c r="A2629" t="s">
        <v>5235</v>
      </c>
      <c r="B2629" s="1">
        <v>46290</v>
      </c>
      <c r="C2629" t="s">
        <v>5236</v>
      </c>
      <c r="D2629" t="s">
        <v>38</v>
      </c>
      <c r="E2629" t="s">
        <v>17</v>
      </c>
      <c r="F2629">
        <v>7498</v>
      </c>
      <c r="G2629" t="s">
        <v>10</v>
      </c>
      <c r="H2629" t="str">
        <f t="shared" si="128"/>
        <v>ORD26002628</v>
      </c>
      <c r="I2629">
        <f>COUNTIFS(PG_Transactions!$AK:$AK,$H2629,PG_Transactions!$E:$E,"CAPTURE",PG_Transactions!$AQ:$AQ,1)</f>
        <v>1</v>
      </c>
      <c r="J2629">
        <f>SUMIFS(PG_Transactions!$G:$G,PG_Transactions!$AK:$AK,$H2629,PG_Transactions!$E:$E,"CAPTURE",PG_Transactions!$AQ:$AQ,1)</f>
        <v>7498</v>
      </c>
      <c r="K2629">
        <f t="shared" si="129"/>
        <v>0</v>
      </c>
      <c r="L2629" t="str">
        <f t="shared" si="130"/>
        <v>Amount Match</v>
      </c>
    </row>
    <row r="2630" spans="1:12" hidden="1" x14ac:dyDescent="0.3">
      <c r="A2630" t="s">
        <v>5237</v>
      </c>
      <c r="B2630" s="1">
        <v>46286</v>
      </c>
      <c r="C2630" t="s">
        <v>5238</v>
      </c>
      <c r="D2630" t="s">
        <v>8</v>
      </c>
      <c r="E2630" t="s">
        <v>17</v>
      </c>
      <c r="F2630">
        <v>7498</v>
      </c>
      <c r="G2630" t="s">
        <v>10</v>
      </c>
      <c r="H2630" t="str">
        <f t="shared" si="128"/>
        <v>ORD26002629</v>
      </c>
      <c r="I2630">
        <f>COUNTIFS(PG_Transactions!$AK:$AK,$H2630,PG_Transactions!$E:$E,"CAPTURE",PG_Transactions!$AQ:$AQ,1)</f>
        <v>1</v>
      </c>
      <c r="J2630">
        <f>SUMIFS(PG_Transactions!$G:$G,PG_Transactions!$AK:$AK,$H2630,PG_Transactions!$E:$E,"CAPTURE",PG_Transactions!$AQ:$AQ,1)</f>
        <v>7498</v>
      </c>
      <c r="K2630">
        <f t="shared" si="129"/>
        <v>0</v>
      </c>
      <c r="L2630" t="str">
        <f t="shared" si="130"/>
        <v>Amount Match</v>
      </c>
    </row>
    <row r="2631" spans="1:12" hidden="1" x14ac:dyDescent="0.3">
      <c r="A2631" t="s">
        <v>5239</v>
      </c>
      <c r="B2631" s="1">
        <v>46294</v>
      </c>
      <c r="C2631" t="s">
        <v>5240</v>
      </c>
      <c r="D2631" t="s">
        <v>27</v>
      </c>
      <c r="E2631" t="s">
        <v>9</v>
      </c>
      <c r="F2631">
        <v>1298</v>
      </c>
      <c r="G2631" t="s">
        <v>10</v>
      </c>
      <c r="H2631" t="str">
        <f t="shared" si="128"/>
        <v>ORD26002630</v>
      </c>
      <c r="I2631">
        <f>COUNTIFS(PG_Transactions!$AK:$AK,$H2631,PG_Transactions!$E:$E,"CAPTURE",PG_Transactions!$AQ:$AQ,1)</f>
        <v>1</v>
      </c>
      <c r="J2631">
        <f>SUMIFS(PG_Transactions!$G:$G,PG_Transactions!$AK:$AK,$H2631,PG_Transactions!$E:$E,"CAPTURE",PG_Transactions!$AQ:$AQ,1)</f>
        <v>1298</v>
      </c>
      <c r="K2631">
        <f t="shared" si="129"/>
        <v>0</v>
      </c>
      <c r="L2631" t="str">
        <f t="shared" si="130"/>
        <v>Amount Match</v>
      </c>
    </row>
    <row r="2632" spans="1:12" hidden="1" x14ac:dyDescent="0.3">
      <c r="A2632" t="s">
        <v>5241</v>
      </c>
      <c r="B2632" s="1">
        <v>46273</v>
      </c>
      <c r="C2632" t="s">
        <v>5242</v>
      </c>
      <c r="D2632" t="s">
        <v>32</v>
      </c>
      <c r="E2632" t="s">
        <v>9</v>
      </c>
      <c r="F2632">
        <v>999</v>
      </c>
      <c r="G2632" t="s">
        <v>10</v>
      </c>
      <c r="H2632" t="str">
        <f t="shared" si="128"/>
        <v>ORD26002631</v>
      </c>
      <c r="I2632">
        <f>COUNTIFS(PG_Transactions!$AK:$AK,$H2632,PG_Transactions!$E:$E,"CAPTURE",PG_Transactions!$AQ:$AQ,1)</f>
        <v>1</v>
      </c>
      <c r="J2632">
        <f>SUMIFS(PG_Transactions!$G:$G,PG_Transactions!$AK:$AK,$H2632,PG_Transactions!$E:$E,"CAPTURE",PG_Transactions!$AQ:$AQ,1)</f>
        <v>999</v>
      </c>
      <c r="K2632">
        <f t="shared" si="129"/>
        <v>0</v>
      </c>
      <c r="L2632" t="str">
        <f t="shared" si="130"/>
        <v>Amount Match</v>
      </c>
    </row>
    <row r="2633" spans="1:12" hidden="1" x14ac:dyDescent="0.3">
      <c r="A2633" t="s">
        <v>5243</v>
      </c>
      <c r="B2633" s="1">
        <v>46284</v>
      </c>
      <c r="C2633" t="s">
        <v>5244</v>
      </c>
      <c r="D2633" t="s">
        <v>8</v>
      </c>
      <c r="E2633" t="s">
        <v>9</v>
      </c>
      <c r="F2633">
        <v>12998</v>
      </c>
      <c r="G2633" t="s">
        <v>10</v>
      </c>
      <c r="H2633" t="str">
        <f t="shared" si="128"/>
        <v>ORD26002632</v>
      </c>
      <c r="I2633">
        <f>COUNTIFS(PG_Transactions!$AK:$AK,$H2633,PG_Transactions!$E:$E,"CAPTURE",PG_Transactions!$AQ:$AQ,1)</f>
        <v>1</v>
      </c>
      <c r="J2633">
        <f>SUMIFS(PG_Transactions!$G:$G,PG_Transactions!$AK:$AK,$H2633,PG_Transactions!$E:$E,"CAPTURE",PG_Transactions!$AQ:$AQ,1)</f>
        <v>12998</v>
      </c>
      <c r="K2633">
        <f t="shared" si="129"/>
        <v>0</v>
      </c>
      <c r="L2633" t="str">
        <f t="shared" si="130"/>
        <v>Amount Match</v>
      </c>
    </row>
    <row r="2634" spans="1:12" hidden="1" x14ac:dyDescent="0.3">
      <c r="A2634" t="s">
        <v>5245</v>
      </c>
      <c r="B2634" s="1">
        <v>46271</v>
      </c>
      <c r="C2634" t="s">
        <v>5246</v>
      </c>
      <c r="D2634" t="s">
        <v>16</v>
      </c>
      <c r="E2634" t="s">
        <v>17</v>
      </c>
      <c r="F2634">
        <v>799</v>
      </c>
      <c r="G2634" t="s">
        <v>10</v>
      </c>
      <c r="H2634" t="str">
        <f t="shared" si="128"/>
        <v>ORD26002633</v>
      </c>
      <c r="I2634">
        <f>COUNTIFS(PG_Transactions!$AK:$AK,$H2634,PG_Transactions!$E:$E,"CAPTURE",PG_Transactions!$AQ:$AQ,1)</f>
        <v>1</v>
      </c>
      <c r="J2634">
        <f>SUMIFS(PG_Transactions!$G:$G,PG_Transactions!$AK:$AK,$H2634,PG_Transactions!$E:$E,"CAPTURE",PG_Transactions!$AQ:$AQ,1)</f>
        <v>799</v>
      </c>
      <c r="K2634">
        <f t="shared" si="129"/>
        <v>0</v>
      </c>
      <c r="L2634" t="str">
        <f t="shared" si="130"/>
        <v>Amount Match</v>
      </c>
    </row>
    <row r="2635" spans="1:12" hidden="1" x14ac:dyDescent="0.3">
      <c r="A2635" t="s">
        <v>5247</v>
      </c>
      <c r="B2635" s="1">
        <v>46284</v>
      </c>
      <c r="C2635" t="s">
        <v>5248</v>
      </c>
      <c r="D2635" t="s">
        <v>24</v>
      </c>
      <c r="E2635" t="s">
        <v>9</v>
      </c>
      <c r="F2635">
        <v>1598</v>
      </c>
      <c r="G2635" t="s">
        <v>10</v>
      </c>
      <c r="H2635" t="str">
        <f t="shared" si="128"/>
        <v>ORD26002634</v>
      </c>
      <c r="I2635">
        <f>COUNTIFS(PG_Transactions!$AK:$AK,$H2635,PG_Transactions!$E:$E,"CAPTURE",PG_Transactions!$AQ:$AQ,1)</f>
        <v>1</v>
      </c>
      <c r="J2635">
        <f>SUMIFS(PG_Transactions!$G:$G,PG_Transactions!$AK:$AK,$H2635,PG_Transactions!$E:$E,"CAPTURE",PG_Transactions!$AQ:$AQ,1)</f>
        <v>1598</v>
      </c>
      <c r="K2635">
        <f t="shared" si="129"/>
        <v>0</v>
      </c>
      <c r="L2635" t="str">
        <f t="shared" si="130"/>
        <v>Amount Match</v>
      </c>
    </row>
    <row r="2636" spans="1:12" hidden="1" x14ac:dyDescent="0.3">
      <c r="A2636" t="s">
        <v>5249</v>
      </c>
      <c r="B2636" s="1">
        <v>46270</v>
      </c>
      <c r="C2636" t="s">
        <v>5250</v>
      </c>
      <c r="D2636" t="s">
        <v>24</v>
      </c>
      <c r="E2636" t="s">
        <v>9</v>
      </c>
      <c r="F2636">
        <v>3348</v>
      </c>
      <c r="G2636" t="s">
        <v>10</v>
      </c>
      <c r="H2636" t="str">
        <f t="shared" si="128"/>
        <v>ORD26002635</v>
      </c>
      <c r="I2636">
        <f>COUNTIFS(PG_Transactions!$AK:$AK,$H2636,PG_Transactions!$E:$E,"CAPTURE",PG_Transactions!$AQ:$AQ,1)</f>
        <v>1</v>
      </c>
      <c r="J2636">
        <f>SUMIFS(PG_Transactions!$G:$G,PG_Transactions!$AK:$AK,$H2636,PG_Transactions!$E:$E,"CAPTURE",PG_Transactions!$AQ:$AQ,1)</f>
        <v>3348</v>
      </c>
      <c r="K2636">
        <f t="shared" si="129"/>
        <v>0</v>
      </c>
      <c r="L2636" t="str">
        <f t="shared" si="130"/>
        <v>Amount Match</v>
      </c>
    </row>
    <row r="2637" spans="1:12" hidden="1" x14ac:dyDescent="0.3">
      <c r="A2637" t="s">
        <v>5251</v>
      </c>
      <c r="B2637" s="1">
        <v>46271</v>
      </c>
      <c r="C2637" t="s">
        <v>5252</v>
      </c>
      <c r="D2637" t="s">
        <v>27</v>
      </c>
      <c r="E2637" t="s">
        <v>17</v>
      </c>
      <c r="F2637">
        <v>3197</v>
      </c>
      <c r="G2637" t="s">
        <v>70</v>
      </c>
      <c r="H2637" t="str">
        <f t="shared" si="128"/>
        <v>ORD26002636</v>
      </c>
      <c r="I2637">
        <f>COUNTIFS(PG_Transactions!$AK:$AK,$H2637,PG_Transactions!$E:$E,"CAPTURE",PG_Transactions!$AQ:$AQ,1)</f>
        <v>0</v>
      </c>
      <c r="J2637">
        <f>SUMIFS(PG_Transactions!$G:$G,PG_Transactions!$AK:$AK,$H2637,PG_Transactions!$E:$E,"CAPTURE",PG_Transactions!$AQ:$AQ,1)</f>
        <v>0</v>
      </c>
      <c r="K2637">
        <f t="shared" si="129"/>
        <v>-3197</v>
      </c>
      <c r="L2637" t="str">
        <f t="shared" si="130"/>
        <v>No Capture</v>
      </c>
    </row>
    <row r="2638" spans="1:12" hidden="1" x14ac:dyDescent="0.3">
      <c r="A2638" t="s">
        <v>5253</v>
      </c>
      <c r="B2638" s="1">
        <v>46273</v>
      </c>
      <c r="C2638" t="s">
        <v>5254</v>
      </c>
      <c r="D2638" t="s">
        <v>13</v>
      </c>
      <c r="E2638" t="s">
        <v>44</v>
      </c>
      <c r="F2638">
        <v>2999</v>
      </c>
      <c r="G2638" t="s">
        <v>10</v>
      </c>
      <c r="H2638" t="str">
        <f t="shared" si="128"/>
        <v>ORD26002637</v>
      </c>
      <c r="I2638">
        <f>COUNTIFS(PG_Transactions!$AK:$AK,$H2638,PG_Transactions!$E:$E,"CAPTURE",PG_Transactions!$AQ:$AQ,1)</f>
        <v>1</v>
      </c>
      <c r="J2638">
        <f>SUMIFS(PG_Transactions!$G:$G,PG_Transactions!$AK:$AK,$H2638,PG_Transactions!$E:$E,"CAPTURE",PG_Transactions!$AQ:$AQ,1)</f>
        <v>2999</v>
      </c>
      <c r="K2638">
        <f t="shared" si="129"/>
        <v>0</v>
      </c>
      <c r="L2638" t="str">
        <f t="shared" si="130"/>
        <v>Amount Match</v>
      </c>
    </row>
    <row r="2639" spans="1:12" hidden="1" x14ac:dyDescent="0.3">
      <c r="A2639" t="s">
        <v>5255</v>
      </c>
      <c r="B2639" s="1">
        <v>46294</v>
      </c>
      <c r="C2639" t="s">
        <v>5256</v>
      </c>
      <c r="D2639" t="s">
        <v>65</v>
      </c>
      <c r="E2639" t="s">
        <v>17</v>
      </c>
      <c r="F2639">
        <v>3498</v>
      </c>
      <c r="G2639" t="s">
        <v>105</v>
      </c>
      <c r="H2639" t="str">
        <f t="shared" si="128"/>
        <v>ORD26002638</v>
      </c>
      <c r="I2639">
        <f>COUNTIFS(PG_Transactions!$AK:$AK,$H2639,PG_Transactions!$E:$E,"CAPTURE",PG_Transactions!$AQ:$AQ,1)</f>
        <v>0</v>
      </c>
      <c r="J2639">
        <f>SUMIFS(PG_Transactions!$G:$G,PG_Transactions!$AK:$AK,$H2639,PG_Transactions!$E:$E,"CAPTURE",PG_Transactions!$AQ:$AQ,1)</f>
        <v>0</v>
      </c>
      <c r="K2639">
        <f t="shared" si="129"/>
        <v>-3498</v>
      </c>
      <c r="L2639" t="str">
        <f t="shared" si="130"/>
        <v>No Capture</v>
      </c>
    </row>
    <row r="2640" spans="1:12" hidden="1" x14ac:dyDescent="0.3">
      <c r="A2640" t="s">
        <v>5257</v>
      </c>
      <c r="B2640" s="1">
        <v>46294</v>
      </c>
      <c r="C2640" t="s">
        <v>5258</v>
      </c>
      <c r="D2640" t="s">
        <v>27</v>
      </c>
      <c r="E2640" t="s">
        <v>9</v>
      </c>
      <c r="F2640">
        <v>1299</v>
      </c>
      <c r="G2640" t="s">
        <v>105</v>
      </c>
      <c r="H2640" t="str">
        <f t="shared" si="128"/>
        <v>ORD26002639</v>
      </c>
      <c r="I2640">
        <f>COUNTIFS(PG_Transactions!$AK:$AK,$H2640,PG_Transactions!$E:$E,"CAPTURE",PG_Transactions!$AQ:$AQ,1)</f>
        <v>0</v>
      </c>
      <c r="J2640">
        <f>SUMIFS(PG_Transactions!$G:$G,PG_Transactions!$AK:$AK,$H2640,PG_Transactions!$E:$E,"CAPTURE",PG_Transactions!$AQ:$AQ,1)</f>
        <v>0</v>
      </c>
      <c r="K2640">
        <f t="shared" si="129"/>
        <v>-1299</v>
      </c>
      <c r="L2640" t="str">
        <f t="shared" si="130"/>
        <v>No Capture</v>
      </c>
    </row>
    <row r="2641" spans="1:12" hidden="1" x14ac:dyDescent="0.3">
      <c r="A2641" t="s">
        <v>5259</v>
      </c>
      <c r="B2641" s="1">
        <v>46285</v>
      </c>
      <c r="C2641" t="s">
        <v>5260</v>
      </c>
      <c r="D2641" t="s">
        <v>16</v>
      </c>
      <c r="E2641" t="s">
        <v>33</v>
      </c>
      <c r="F2641">
        <v>1298</v>
      </c>
      <c r="G2641" t="s">
        <v>10</v>
      </c>
      <c r="H2641" t="str">
        <f t="shared" si="128"/>
        <v>ORD26002640</v>
      </c>
      <c r="I2641">
        <f>COUNTIFS(PG_Transactions!$AK:$AK,$H2641,PG_Transactions!$E:$E,"CAPTURE",PG_Transactions!$AQ:$AQ,1)</f>
        <v>1</v>
      </c>
      <c r="J2641">
        <f>SUMIFS(PG_Transactions!$G:$G,PG_Transactions!$AK:$AK,$H2641,PG_Transactions!$E:$E,"CAPTURE",PG_Transactions!$AQ:$AQ,1)</f>
        <v>1298</v>
      </c>
      <c r="K2641">
        <f t="shared" si="129"/>
        <v>0</v>
      </c>
      <c r="L2641" t="str">
        <f t="shared" si="130"/>
        <v>Amount Match</v>
      </c>
    </row>
    <row r="2642" spans="1:12" hidden="1" x14ac:dyDescent="0.3">
      <c r="A2642" t="s">
        <v>5261</v>
      </c>
      <c r="B2642" s="1">
        <v>46284</v>
      </c>
      <c r="C2642" t="s">
        <v>5262</v>
      </c>
      <c r="D2642" t="s">
        <v>8</v>
      </c>
      <c r="E2642" t="s">
        <v>9</v>
      </c>
      <c r="F2642" s="2">
        <v>1799</v>
      </c>
      <c r="G2642" t="s">
        <v>10</v>
      </c>
      <c r="H2642" t="str">
        <f t="shared" si="128"/>
        <v>ORD26002641</v>
      </c>
      <c r="I2642">
        <f>COUNTIFS(PG_Transactions!$AK:$AK,$H2642,PG_Transactions!$E:$E,"CAPTURE",PG_Transactions!$AQ:$AQ,1)</f>
        <v>1</v>
      </c>
      <c r="J2642">
        <f>SUMIFS(PG_Transactions!$G:$G,PG_Transactions!$AK:$AK,$H2642,PG_Transactions!$E:$E,"CAPTURE",PG_Transactions!$AQ:$AQ,1)</f>
        <v>1799</v>
      </c>
      <c r="K2642">
        <f t="shared" si="129"/>
        <v>0</v>
      </c>
      <c r="L2642" t="str">
        <f t="shared" si="130"/>
        <v>Amount Match</v>
      </c>
    </row>
    <row r="2643" spans="1:12" hidden="1" x14ac:dyDescent="0.3">
      <c r="A2643" t="s">
        <v>5263</v>
      </c>
      <c r="B2643" s="1">
        <v>46291</v>
      </c>
      <c r="C2643" t="s">
        <v>5264</v>
      </c>
      <c r="D2643" t="s">
        <v>13</v>
      </c>
      <c r="E2643" t="s">
        <v>9</v>
      </c>
      <c r="F2643" s="2">
        <v>3798</v>
      </c>
      <c r="G2643" t="s">
        <v>10</v>
      </c>
      <c r="H2643" t="str">
        <f t="shared" si="128"/>
        <v>ORD26002642</v>
      </c>
      <c r="I2643">
        <f>COUNTIFS(PG_Transactions!$AK:$AK,$H2643,PG_Transactions!$E:$E,"CAPTURE",PG_Transactions!$AQ:$AQ,1)</f>
        <v>1</v>
      </c>
      <c r="J2643">
        <f>SUMIFS(PG_Transactions!$G:$G,PG_Transactions!$AK:$AK,$H2643,PG_Transactions!$E:$E,"CAPTURE",PG_Transactions!$AQ:$AQ,1)</f>
        <v>3798</v>
      </c>
      <c r="K2643">
        <f t="shared" si="129"/>
        <v>0</v>
      </c>
      <c r="L2643" t="str">
        <f t="shared" si="130"/>
        <v>Amount Match</v>
      </c>
    </row>
    <row r="2644" spans="1:12" hidden="1" x14ac:dyDescent="0.3">
      <c r="A2644" t="s">
        <v>5265</v>
      </c>
      <c r="B2644" s="1">
        <v>46266</v>
      </c>
      <c r="C2644" t="s">
        <v>5266</v>
      </c>
      <c r="D2644" t="s">
        <v>51</v>
      </c>
      <c r="E2644" t="s">
        <v>17</v>
      </c>
      <c r="F2644">
        <v>6498</v>
      </c>
      <c r="G2644" t="s">
        <v>10</v>
      </c>
      <c r="H2644" t="str">
        <f t="shared" si="128"/>
        <v>ORD26002643</v>
      </c>
      <c r="I2644">
        <f>COUNTIFS(PG_Transactions!$AK:$AK,$H2644,PG_Transactions!$E:$E,"CAPTURE",PG_Transactions!$AQ:$AQ,1)</f>
        <v>1</v>
      </c>
      <c r="J2644">
        <f>SUMIFS(PG_Transactions!$G:$G,PG_Transactions!$AK:$AK,$H2644,PG_Transactions!$E:$E,"CAPTURE",PG_Transactions!$AQ:$AQ,1)</f>
        <v>6498</v>
      </c>
      <c r="K2644">
        <f t="shared" si="129"/>
        <v>0</v>
      </c>
      <c r="L2644" t="str">
        <f t="shared" si="130"/>
        <v>Amount Match</v>
      </c>
    </row>
    <row r="2645" spans="1:12" hidden="1" x14ac:dyDescent="0.3">
      <c r="A2645" t="s">
        <v>5267</v>
      </c>
      <c r="B2645" s="1">
        <v>46290</v>
      </c>
      <c r="C2645" t="s">
        <v>5268</v>
      </c>
      <c r="D2645" t="s">
        <v>32</v>
      </c>
      <c r="E2645" t="s">
        <v>17</v>
      </c>
      <c r="F2645">
        <v>4999</v>
      </c>
      <c r="G2645" t="s">
        <v>10</v>
      </c>
      <c r="H2645" t="str">
        <f t="shared" si="128"/>
        <v>ORD26002644</v>
      </c>
      <c r="I2645">
        <f>COUNTIFS(PG_Transactions!$AK:$AK,$H2645,PG_Transactions!$E:$E,"CAPTURE",PG_Transactions!$AQ:$AQ,1)</f>
        <v>1</v>
      </c>
      <c r="J2645">
        <f>SUMIFS(PG_Transactions!$G:$G,PG_Transactions!$AK:$AK,$H2645,PG_Transactions!$E:$E,"CAPTURE",PG_Transactions!$AQ:$AQ,1)</f>
        <v>4999</v>
      </c>
      <c r="K2645">
        <f t="shared" si="129"/>
        <v>0</v>
      </c>
      <c r="L2645" t="str">
        <f t="shared" si="130"/>
        <v>Amount Match</v>
      </c>
    </row>
    <row r="2646" spans="1:12" hidden="1" x14ac:dyDescent="0.3">
      <c r="A2646" t="s">
        <v>5269</v>
      </c>
      <c r="B2646" s="1">
        <v>46292</v>
      </c>
      <c r="C2646" t="s">
        <v>5270</v>
      </c>
      <c r="D2646" t="s">
        <v>27</v>
      </c>
      <c r="E2646" t="s">
        <v>9</v>
      </c>
      <c r="F2646">
        <v>4999</v>
      </c>
      <c r="G2646" t="s">
        <v>10</v>
      </c>
      <c r="H2646" t="str">
        <f t="shared" si="128"/>
        <v>ORD26002645</v>
      </c>
      <c r="I2646">
        <f>COUNTIFS(PG_Transactions!$AK:$AK,$H2646,PG_Transactions!$E:$E,"CAPTURE",PG_Transactions!$AQ:$AQ,1)</f>
        <v>1</v>
      </c>
      <c r="J2646">
        <f>SUMIFS(PG_Transactions!$G:$G,PG_Transactions!$AK:$AK,$H2646,PG_Transactions!$E:$E,"CAPTURE",PG_Transactions!$AQ:$AQ,1)</f>
        <v>4999</v>
      </c>
      <c r="K2646">
        <f t="shared" si="129"/>
        <v>0</v>
      </c>
      <c r="L2646" t="str">
        <f t="shared" si="130"/>
        <v>Amount Match</v>
      </c>
    </row>
    <row r="2647" spans="1:12" hidden="1" x14ac:dyDescent="0.3">
      <c r="A2647" t="s">
        <v>5271</v>
      </c>
      <c r="B2647" s="1">
        <v>46291</v>
      </c>
      <c r="C2647" t="s">
        <v>5272</v>
      </c>
      <c r="D2647" t="s">
        <v>65</v>
      </c>
      <c r="E2647" t="s">
        <v>17</v>
      </c>
      <c r="F2647">
        <v>7999</v>
      </c>
      <c r="G2647" t="s">
        <v>10</v>
      </c>
      <c r="H2647" t="str">
        <f t="shared" si="128"/>
        <v>ORD26002646</v>
      </c>
      <c r="I2647">
        <f>COUNTIFS(PG_Transactions!$AK:$AK,$H2647,PG_Transactions!$E:$E,"CAPTURE",PG_Transactions!$AQ:$AQ,1)</f>
        <v>1</v>
      </c>
      <c r="J2647">
        <f>SUMIFS(PG_Transactions!$G:$G,PG_Transactions!$AK:$AK,$H2647,PG_Transactions!$E:$E,"CAPTURE",PG_Transactions!$AQ:$AQ,1)</f>
        <v>7999</v>
      </c>
      <c r="K2647">
        <f t="shared" si="129"/>
        <v>0</v>
      </c>
      <c r="L2647" t="str">
        <f t="shared" si="130"/>
        <v>Amount Match</v>
      </c>
    </row>
    <row r="2648" spans="1:12" hidden="1" x14ac:dyDescent="0.3">
      <c r="A2648" t="s">
        <v>5273</v>
      </c>
      <c r="B2648" s="1">
        <v>46292</v>
      </c>
      <c r="C2648" t="s">
        <v>5274</v>
      </c>
      <c r="D2648" t="s">
        <v>38</v>
      </c>
      <c r="E2648" t="s">
        <v>9</v>
      </c>
      <c r="F2648">
        <v>1499</v>
      </c>
      <c r="G2648" t="s">
        <v>10</v>
      </c>
      <c r="H2648" t="str">
        <f t="shared" si="128"/>
        <v>ORD26002647</v>
      </c>
      <c r="I2648">
        <f>COUNTIFS(PG_Transactions!$AK:$AK,$H2648,PG_Transactions!$E:$E,"CAPTURE",PG_Transactions!$AQ:$AQ,1)</f>
        <v>1</v>
      </c>
      <c r="J2648">
        <f>SUMIFS(PG_Transactions!$G:$G,PG_Transactions!$AK:$AK,$H2648,PG_Transactions!$E:$E,"CAPTURE",PG_Transactions!$AQ:$AQ,1)</f>
        <v>1499</v>
      </c>
      <c r="K2648">
        <f t="shared" si="129"/>
        <v>0</v>
      </c>
      <c r="L2648" t="str">
        <f t="shared" si="130"/>
        <v>Amount Match</v>
      </c>
    </row>
    <row r="2649" spans="1:12" hidden="1" x14ac:dyDescent="0.3">
      <c r="A2649" t="s">
        <v>5275</v>
      </c>
      <c r="B2649" s="1">
        <v>46279</v>
      </c>
      <c r="C2649" t="s">
        <v>5276</v>
      </c>
      <c r="D2649" t="s">
        <v>38</v>
      </c>
      <c r="E2649" t="s">
        <v>9</v>
      </c>
      <c r="F2649">
        <v>2598</v>
      </c>
      <c r="G2649" t="s">
        <v>10</v>
      </c>
      <c r="H2649" t="str">
        <f t="shared" si="128"/>
        <v>ORD26002648</v>
      </c>
      <c r="I2649">
        <f>COUNTIFS(PG_Transactions!$AK:$AK,$H2649,PG_Transactions!$E:$E,"CAPTURE",PG_Transactions!$AQ:$AQ,1)</f>
        <v>1</v>
      </c>
      <c r="J2649">
        <f>SUMIFS(PG_Transactions!$G:$G,PG_Transactions!$AK:$AK,$H2649,PG_Transactions!$E:$E,"CAPTURE",PG_Transactions!$AQ:$AQ,1)</f>
        <v>2598</v>
      </c>
      <c r="K2649">
        <f t="shared" si="129"/>
        <v>0</v>
      </c>
      <c r="L2649" t="str">
        <f t="shared" si="130"/>
        <v>Amount Match</v>
      </c>
    </row>
    <row r="2650" spans="1:12" hidden="1" x14ac:dyDescent="0.3">
      <c r="A2650" t="s">
        <v>5277</v>
      </c>
      <c r="B2650" s="1">
        <v>46272</v>
      </c>
      <c r="C2650" t="s">
        <v>5278</v>
      </c>
      <c r="D2650" t="s">
        <v>65</v>
      </c>
      <c r="E2650" t="s">
        <v>33</v>
      </c>
      <c r="F2650">
        <v>349</v>
      </c>
      <c r="G2650" t="s">
        <v>10</v>
      </c>
      <c r="H2650" t="str">
        <f t="shared" si="128"/>
        <v>ORD26002649</v>
      </c>
      <c r="I2650">
        <f>COUNTIFS(PG_Transactions!$AK:$AK,$H2650,PG_Transactions!$E:$E,"CAPTURE",PG_Transactions!$AQ:$AQ,1)</f>
        <v>1</v>
      </c>
      <c r="J2650">
        <f>SUMIFS(PG_Transactions!$G:$G,PG_Transactions!$AK:$AK,$H2650,PG_Transactions!$E:$E,"CAPTURE",PG_Transactions!$AQ:$AQ,1)</f>
        <v>349</v>
      </c>
      <c r="K2650">
        <f t="shared" si="129"/>
        <v>0</v>
      </c>
      <c r="L2650" t="str">
        <f t="shared" si="130"/>
        <v>Amount Match</v>
      </c>
    </row>
    <row r="2651" spans="1:12" hidden="1" x14ac:dyDescent="0.3">
      <c r="A2651" t="s">
        <v>5279</v>
      </c>
      <c r="B2651" s="1">
        <v>46267</v>
      </c>
      <c r="C2651" t="s">
        <v>5280</v>
      </c>
      <c r="D2651" t="s">
        <v>8</v>
      </c>
      <c r="E2651" t="s">
        <v>17</v>
      </c>
      <c r="F2651">
        <v>1299</v>
      </c>
      <c r="G2651" t="s">
        <v>10</v>
      </c>
      <c r="H2651" t="str">
        <f t="shared" si="128"/>
        <v>ORD26002650</v>
      </c>
      <c r="I2651">
        <f>COUNTIFS(PG_Transactions!$AK:$AK,$H2651,PG_Transactions!$E:$E,"CAPTURE",PG_Transactions!$AQ:$AQ,1)</f>
        <v>1</v>
      </c>
      <c r="J2651">
        <f>SUMIFS(PG_Transactions!$G:$G,PG_Transactions!$AK:$AK,$H2651,PG_Transactions!$E:$E,"CAPTURE",PG_Transactions!$AQ:$AQ,1)</f>
        <v>1299</v>
      </c>
      <c r="K2651">
        <f t="shared" si="129"/>
        <v>0</v>
      </c>
      <c r="L2651" t="str">
        <f t="shared" si="130"/>
        <v>Amount Match</v>
      </c>
    </row>
    <row r="2652" spans="1:12" hidden="1" x14ac:dyDescent="0.3">
      <c r="A2652" t="s">
        <v>5281</v>
      </c>
      <c r="B2652" s="1">
        <v>46275</v>
      </c>
      <c r="C2652" t="s">
        <v>5282</v>
      </c>
      <c r="D2652" t="s">
        <v>51</v>
      </c>
      <c r="E2652" t="s">
        <v>9</v>
      </c>
      <c r="F2652">
        <v>10847</v>
      </c>
      <c r="G2652" t="s">
        <v>10</v>
      </c>
      <c r="H2652" t="str">
        <f t="shared" si="128"/>
        <v>ORD26002651</v>
      </c>
      <c r="I2652">
        <f>COUNTIFS(PG_Transactions!$AK:$AK,$H2652,PG_Transactions!$E:$E,"CAPTURE",PG_Transactions!$AQ:$AQ,1)</f>
        <v>1</v>
      </c>
      <c r="J2652">
        <f>SUMIFS(PG_Transactions!$G:$G,PG_Transactions!$AK:$AK,$H2652,PG_Transactions!$E:$E,"CAPTURE",PG_Transactions!$AQ:$AQ,1)</f>
        <v>10847</v>
      </c>
      <c r="K2652">
        <f t="shared" si="129"/>
        <v>0</v>
      </c>
      <c r="L2652" t="str">
        <f t="shared" si="130"/>
        <v>Amount Match</v>
      </c>
    </row>
    <row r="2653" spans="1:12" hidden="1" x14ac:dyDescent="0.3">
      <c r="A2653" t="s">
        <v>5283</v>
      </c>
      <c r="B2653" s="1">
        <v>46293</v>
      </c>
      <c r="C2653" t="s">
        <v>5284</v>
      </c>
      <c r="D2653" t="s">
        <v>51</v>
      </c>
      <c r="E2653" t="s">
        <v>9</v>
      </c>
      <c r="F2653">
        <v>10397</v>
      </c>
      <c r="G2653" t="s">
        <v>10</v>
      </c>
      <c r="H2653" t="str">
        <f t="shared" si="128"/>
        <v>ORD26002652</v>
      </c>
      <c r="I2653">
        <f>COUNTIFS(PG_Transactions!$AK:$AK,$H2653,PG_Transactions!$E:$E,"CAPTURE",PG_Transactions!$AQ:$AQ,1)</f>
        <v>1</v>
      </c>
      <c r="J2653">
        <f>SUMIFS(PG_Transactions!$G:$G,PG_Transactions!$AK:$AK,$H2653,PG_Transactions!$E:$E,"CAPTURE",PG_Transactions!$AQ:$AQ,1)</f>
        <v>10397</v>
      </c>
      <c r="K2653">
        <f t="shared" si="129"/>
        <v>0</v>
      </c>
      <c r="L2653" t="str">
        <f t="shared" si="130"/>
        <v>Amount Match</v>
      </c>
    </row>
    <row r="2654" spans="1:12" hidden="1" x14ac:dyDescent="0.3">
      <c r="A2654" t="s">
        <v>5285</v>
      </c>
      <c r="B2654" s="1">
        <v>46267</v>
      </c>
      <c r="C2654" t="s">
        <v>5286</v>
      </c>
      <c r="D2654" t="s">
        <v>24</v>
      </c>
      <c r="E2654" t="s">
        <v>9</v>
      </c>
      <c r="F2654">
        <v>4597</v>
      </c>
      <c r="G2654" t="s">
        <v>10</v>
      </c>
      <c r="H2654" t="str">
        <f t="shared" si="128"/>
        <v>ORD26002653</v>
      </c>
      <c r="I2654">
        <f>COUNTIFS(PG_Transactions!$AK:$AK,$H2654,PG_Transactions!$E:$E,"CAPTURE",PG_Transactions!$AQ:$AQ,1)</f>
        <v>1</v>
      </c>
      <c r="J2654">
        <f>SUMIFS(PG_Transactions!$G:$G,PG_Transactions!$AK:$AK,$H2654,PG_Transactions!$E:$E,"CAPTURE",PG_Transactions!$AQ:$AQ,1)</f>
        <v>4597</v>
      </c>
      <c r="K2654">
        <f t="shared" si="129"/>
        <v>0</v>
      </c>
      <c r="L2654" t="str">
        <f t="shared" si="130"/>
        <v>Amount Match</v>
      </c>
    </row>
    <row r="2655" spans="1:12" hidden="1" x14ac:dyDescent="0.3">
      <c r="A2655" t="s">
        <v>5287</v>
      </c>
      <c r="B2655" s="1">
        <v>46280</v>
      </c>
      <c r="C2655" t="s">
        <v>5288</v>
      </c>
      <c r="D2655" t="s">
        <v>51</v>
      </c>
      <c r="E2655" t="s">
        <v>17</v>
      </c>
      <c r="F2655">
        <v>2098</v>
      </c>
      <c r="G2655" t="s">
        <v>10</v>
      </c>
      <c r="H2655" t="str">
        <f t="shared" si="128"/>
        <v>ORD26002654</v>
      </c>
      <c r="I2655">
        <f>COUNTIFS(PG_Transactions!$AK:$AK,$H2655,PG_Transactions!$E:$E,"CAPTURE",PG_Transactions!$AQ:$AQ,1)</f>
        <v>1</v>
      </c>
      <c r="J2655">
        <f>SUMIFS(PG_Transactions!$G:$G,PG_Transactions!$AK:$AK,$H2655,PG_Transactions!$E:$E,"CAPTURE",PG_Transactions!$AQ:$AQ,1)</f>
        <v>2098</v>
      </c>
      <c r="K2655">
        <f t="shared" si="129"/>
        <v>0</v>
      </c>
      <c r="L2655" t="str">
        <f t="shared" si="130"/>
        <v>Amount Match</v>
      </c>
    </row>
    <row r="2656" spans="1:12" hidden="1" x14ac:dyDescent="0.3">
      <c r="A2656" t="s">
        <v>5289</v>
      </c>
      <c r="B2656" s="1">
        <v>46289</v>
      </c>
      <c r="C2656" t="s">
        <v>5290</v>
      </c>
      <c r="D2656" t="s">
        <v>41</v>
      </c>
      <c r="E2656" t="s">
        <v>9</v>
      </c>
      <c r="F2656">
        <v>12998</v>
      </c>
      <c r="G2656" t="s">
        <v>10</v>
      </c>
      <c r="H2656" t="str">
        <f t="shared" si="128"/>
        <v>ORD26002655</v>
      </c>
      <c r="I2656">
        <f>COUNTIFS(PG_Transactions!$AK:$AK,$H2656,PG_Transactions!$E:$E,"CAPTURE",PG_Transactions!$AQ:$AQ,1)</f>
        <v>1</v>
      </c>
      <c r="J2656">
        <f>SUMIFS(PG_Transactions!$G:$G,PG_Transactions!$AK:$AK,$H2656,PG_Transactions!$E:$E,"CAPTURE",PG_Transactions!$AQ:$AQ,1)</f>
        <v>12998</v>
      </c>
      <c r="K2656">
        <f t="shared" si="129"/>
        <v>0</v>
      </c>
      <c r="L2656" t="str">
        <f t="shared" si="130"/>
        <v>Amount Match</v>
      </c>
    </row>
    <row r="2657" spans="1:12" hidden="1" x14ac:dyDescent="0.3">
      <c r="A2657" t="s">
        <v>5291</v>
      </c>
      <c r="B2657" s="1">
        <v>46266</v>
      </c>
      <c r="C2657" t="s">
        <v>5292</v>
      </c>
      <c r="D2657" t="s">
        <v>24</v>
      </c>
      <c r="E2657" t="s">
        <v>9</v>
      </c>
      <c r="F2657" s="2">
        <v>5348</v>
      </c>
      <c r="G2657" t="s">
        <v>10</v>
      </c>
      <c r="H2657" t="str">
        <f t="shared" si="128"/>
        <v>ORD26002656</v>
      </c>
      <c r="I2657">
        <f>COUNTIFS(PG_Transactions!$AK:$AK,$H2657,PG_Transactions!$E:$E,"CAPTURE",PG_Transactions!$AQ:$AQ,1)</f>
        <v>1</v>
      </c>
      <c r="J2657">
        <f>SUMIFS(PG_Transactions!$G:$G,PG_Transactions!$AK:$AK,$H2657,PG_Transactions!$E:$E,"CAPTURE",PG_Transactions!$AQ:$AQ,1)</f>
        <v>5348</v>
      </c>
      <c r="K2657">
        <f t="shared" si="129"/>
        <v>0</v>
      </c>
      <c r="L2657" t="str">
        <f t="shared" si="130"/>
        <v>Amount Match</v>
      </c>
    </row>
    <row r="2658" spans="1:12" hidden="1" x14ac:dyDescent="0.3">
      <c r="A2658" t="s">
        <v>5293</v>
      </c>
      <c r="B2658" s="1">
        <v>46295</v>
      </c>
      <c r="C2658" t="s">
        <v>5294</v>
      </c>
      <c r="D2658" t="s">
        <v>32</v>
      </c>
      <c r="E2658" t="s">
        <v>44</v>
      </c>
      <c r="F2658">
        <v>798</v>
      </c>
      <c r="G2658" t="s">
        <v>10</v>
      </c>
      <c r="H2658" t="str">
        <f t="shared" si="128"/>
        <v>ORD26002657</v>
      </c>
      <c r="I2658">
        <f>COUNTIFS(PG_Transactions!$AK:$AK,$H2658,PG_Transactions!$E:$E,"CAPTURE",PG_Transactions!$AQ:$AQ,1)</f>
        <v>1</v>
      </c>
      <c r="J2658">
        <f>SUMIFS(PG_Transactions!$G:$G,PG_Transactions!$AK:$AK,$H2658,PG_Transactions!$E:$E,"CAPTURE",PG_Transactions!$AQ:$AQ,1)</f>
        <v>798</v>
      </c>
      <c r="K2658">
        <f t="shared" si="129"/>
        <v>0</v>
      </c>
      <c r="L2658" t="str">
        <f t="shared" si="130"/>
        <v>Amount Match</v>
      </c>
    </row>
    <row r="2659" spans="1:12" hidden="1" x14ac:dyDescent="0.3">
      <c r="A2659" t="s">
        <v>5295</v>
      </c>
      <c r="B2659" s="1">
        <v>46266</v>
      </c>
      <c r="C2659" t="s">
        <v>5296</v>
      </c>
      <c r="D2659" t="s">
        <v>13</v>
      </c>
      <c r="E2659" t="s">
        <v>9</v>
      </c>
      <c r="F2659">
        <v>4798</v>
      </c>
      <c r="G2659" t="s">
        <v>10</v>
      </c>
      <c r="H2659" t="str">
        <f t="shared" si="128"/>
        <v>ORD26002658</v>
      </c>
      <c r="I2659">
        <f>COUNTIFS(PG_Transactions!$AK:$AK,$H2659,PG_Transactions!$E:$E,"CAPTURE",PG_Transactions!$AQ:$AQ,1)</f>
        <v>1</v>
      </c>
      <c r="J2659">
        <f>SUMIFS(PG_Transactions!$G:$G,PG_Transactions!$AK:$AK,$H2659,PG_Transactions!$E:$E,"CAPTURE",PG_Transactions!$AQ:$AQ,1)</f>
        <v>4798</v>
      </c>
      <c r="K2659">
        <f t="shared" si="129"/>
        <v>0</v>
      </c>
      <c r="L2659" t="str">
        <f t="shared" si="130"/>
        <v>Amount Match</v>
      </c>
    </row>
    <row r="2660" spans="1:12" hidden="1" x14ac:dyDescent="0.3">
      <c r="A2660" t="s">
        <v>5297</v>
      </c>
      <c r="B2660" s="1">
        <v>46272</v>
      </c>
      <c r="C2660" t="s">
        <v>5298</v>
      </c>
      <c r="D2660" t="s">
        <v>41</v>
      </c>
      <c r="E2660" t="s">
        <v>44</v>
      </c>
      <c r="F2660">
        <v>948</v>
      </c>
      <c r="G2660" t="s">
        <v>70</v>
      </c>
      <c r="H2660" t="str">
        <f t="shared" si="128"/>
        <v>ORD26002659</v>
      </c>
      <c r="I2660">
        <f>COUNTIFS(PG_Transactions!$AK:$AK,$H2660,PG_Transactions!$E:$E,"CAPTURE",PG_Transactions!$AQ:$AQ,1)</f>
        <v>0</v>
      </c>
      <c r="J2660">
        <f>SUMIFS(PG_Transactions!$G:$G,PG_Transactions!$AK:$AK,$H2660,PG_Transactions!$E:$E,"CAPTURE",PG_Transactions!$AQ:$AQ,1)</f>
        <v>0</v>
      </c>
      <c r="K2660">
        <f t="shared" si="129"/>
        <v>-948</v>
      </c>
      <c r="L2660" t="str">
        <f t="shared" si="130"/>
        <v>No Capture</v>
      </c>
    </row>
    <row r="2661" spans="1:12" hidden="1" x14ac:dyDescent="0.3">
      <c r="A2661" t="s">
        <v>5299</v>
      </c>
      <c r="B2661" s="1">
        <v>46288</v>
      </c>
      <c r="C2661" t="s">
        <v>5300</v>
      </c>
      <c r="D2661" t="s">
        <v>24</v>
      </c>
      <c r="E2661" t="s">
        <v>44</v>
      </c>
      <c r="F2661">
        <v>599</v>
      </c>
      <c r="G2661" t="s">
        <v>10</v>
      </c>
      <c r="H2661" t="str">
        <f t="shared" si="128"/>
        <v>ORD26002660</v>
      </c>
      <c r="I2661">
        <f>COUNTIFS(PG_Transactions!$AK:$AK,$H2661,PG_Transactions!$E:$E,"CAPTURE",PG_Transactions!$AQ:$AQ,1)</f>
        <v>1</v>
      </c>
      <c r="J2661">
        <f>SUMIFS(PG_Transactions!$G:$G,PG_Transactions!$AK:$AK,$H2661,PG_Transactions!$E:$E,"CAPTURE",PG_Transactions!$AQ:$AQ,1)</f>
        <v>599</v>
      </c>
      <c r="K2661">
        <f t="shared" si="129"/>
        <v>0</v>
      </c>
      <c r="L2661" t="str">
        <f t="shared" si="130"/>
        <v>Amount Match</v>
      </c>
    </row>
    <row r="2662" spans="1:12" hidden="1" x14ac:dyDescent="0.3">
      <c r="A2662" t="s">
        <v>5301</v>
      </c>
      <c r="B2662" s="1">
        <v>46283</v>
      </c>
      <c r="C2662" t="s">
        <v>5302</v>
      </c>
      <c r="D2662" t="s">
        <v>8</v>
      </c>
      <c r="E2662" t="s">
        <v>33</v>
      </c>
      <c r="F2662">
        <v>1499</v>
      </c>
      <c r="G2662" t="s">
        <v>10</v>
      </c>
      <c r="H2662" t="str">
        <f t="shared" si="128"/>
        <v>ORD26002661</v>
      </c>
      <c r="I2662">
        <f>COUNTIFS(PG_Transactions!$AK:$AK,$H2662,PG_Transactions!$E:$E,"CAPTURE",PG_Transactions!$AQ:$AQ,1)</f>
        <v>1</v>
      </c>
      <c r="J2662">
        <f>SUMIFS(PG_Transactions!$G:$G,PG_Transactions!$AK:$AK,$H2662,PG_Transactions!$E:$E,"CAPTURE",PG_Transactions!$AQ:$AQ,1)</f>
        <v>1499</v>
      </c>
      <c r="K2662">
        <f t="shared" si="129"/>
        <v>0</v>
      </c>
      <c r="L2662" t="str">
        <f t="shared" si="130"/>
        <v>Amount Match</v>
      </c>
    </row>
    <row r="2663" spans="1:12" hidden="1" x14ac:dyDescent="0.3">
      <c r="A2663" t="s">
        <v>5303</v>
      </c>
      <c r="B2663" s="1">
        <v>46268</v>
      </c>
      <c r="C2663" t="s">
        <v>5304</v>
      </c>
      <c r="D2663" t="s">
        <v>13</v>
      </c>
      <c r="E2663" t="s">
        <v>9</v>
      </c>
      <c r="F2663">
        <v>798</v>
      </c>
      <c r="G2663" t="s">
        <v>10</v>
      </c>
      <c r="H2663" t="str">
        <f t="shared" si="128"/>
        <v>ORD26002662</v>
      </c>
      <c r="I2663">
        <f>COUNTIFS(PG_Transactions!$AK:$AK,$H2663,PG_Transactions!$E:$E,"CAPTURE",PG_Transactions!$AQ:$AQ,1)</f>
        <v>1</v>
      </c>
      <c r="J2663">
        <f>SUMIFS(PG_Transactions!$G:$G,PG_Transactions!$AK:$AK,$H2663,PG_Transactions!$E:$E,"CAPTURE",PG_Transactions!$AQ:$AQ,1)</f>
        <v>798</v>
      </c>
      <c r="K2663">
        <f t="shared" si="129"/>
        <v>0</v>
      </c>
      <c r="L2663" t="str">
        <f t="shared" si="130"/>
        <v>Amount Match</v>
      </c>
    </row>
    <row r="2664" spans="1:12" hidden="1" x14ac:dyDescent="0.3">
      <c r="A2664" t="s">
        <v>5305</v>
      </c>
      <c r="B2664" s="1">
        <v>46292</v>
      </c>
      <c r="C2664" t="s">
        <v>5306</v>
      </c>
      <c r="D2664" t="s">
        <v>41</v>
      </c>
      <c r="E2664" t="s">
        <v>9</v>
      </c>
      <c r="F2664">
        <v>3998</v>
      </c>
      <c r="G2664" t="s">
        <v>10</v>
      </c>
      <c r="H2664" t="str">
        <f t="shared" si="128"/>
        <v>ORD26002663</v>
      </c>
      <c r="I2664">
        <f>COUNTIFS(PG_Transactions!$AK:$AK,$H2664,PG_Transactions!$E:$E,"CAPTURE",PG_Transactions!$AQ:$AQ,1)</f>
        <v>1</v>
      </c>
      <c r="J2664">
        <f>SUMIFS(PG_Transactions!$G:$G,PG_Transactions!$AK:$AK,$H2664,PG_Transactions!$E:$E,"CAPTURE",PG_Transactions!$AQ:$AQ,1)</f>
        <v>3998</v>
      </c>
      <c r="K2664">
        <f t="shared" si="129"/>
        <v>0</v>
      </c>
      <c r="L2664" t="str">
        <f t="shared" si="130"/>
        <v>Amount Match</v>
      </c>
    </row>
    <row r="2665" spans="1:12" hidden="1" x14ac:dyDescent="0.3">
      <c r="A2665" t="s">
        <v>5307</v>
      </c>
      <c r="B2665" s="1">
        <v>46278</v>
      </c>
      <c r="C2665" t="s">
        <v>5308</v>
      </c>
      <c r="D2665" t="s">
        <v>38</v>
      </c>
      <c r="E2665" t="s">
        <v>9</v>
      </c>
      <c r="F2665">
        <v>599</v>
      </c>
      <c r="G2665" t="s">
        <v>10</v>
      </c>
      <c r="H2665" t="str">
        <f t="shared" si="128"/>
        <v>ORD26002664</v>
      </c>
      <c r="I2665">
        <f>COUNTIFS(PG_Transactions!$AK:$AK,$H2665,PG_Transactions!$E:$E,"CAPTURE",PG_Transactions!$AQ:$AQ,1)</f>
        <v>1</v>
      </c>
      <c r="J2665">
        <f>SUMIFS(PG_Transactions!$G:$G,PG_Transactions!$AK:$AK,$H2665,PG_Transactions!$E:$E,"CAPTURE",PG_Transactions!$AQ:$AQ,1)</f>
        <v>599</v>
      </c>
      <c r="K2665">
        <f t="shared" si="129"/>
        <v>0</v>
      </c>
      <c r="L2665" t="str">
        <f t="shared" si="130"/>
        <v>Amount Match</v>
      </c>
    </row>
    <row r="2666" spans="1:12" hidden="1" x14ac:dyDescent="0.3">
      <c r="A2666" t="s">
        <v>5309</v>
      </c>
      <c r="B2666" s="1">
        <v>46275</v>
      </c>
      <c r="C2666" t="s">
        <v>5310</v>
      </c>
      <c r="D2666" t="s">
        <v>27</v>
      </c>
      <c r="E2666" t="s">
        <v>17</v>
      </c>
      <c r="F2666">
        <v>799</v>
      </c>
      <c r="G2666" t="s">
        <v>10</v>
      </c>
      <c r="H2666" t="str">
        <f t="shared" si="128"/>
        <v>ORD26002665</v>
      </c>
      <c r="I2666">
        <f>COUNTIFS(PG_Transactions!$AK:$AK,$H2666,PG_Transactions!$E:$E,"CAPTURE",PG_Transactions!$AQ:$AQ,1)</f>
        <v>1</v>
      </c>
      <c r="J2666">
        <f>SUMIFS(PG_Transactions!$G:$G,PG_Transactions!$AK:$AK,$H2666,PG_Transactions!$E:$E,"CAPTURE",PG_Transactions!$AQ:$AQ,1)</f>
        <v>799</v>
      </c>
      <c r="K2666">
        <f t="shared" si="129"/>
        <v>0</v>
      </c>
      <c r="L2666" t="str">
        <f t="shared" si="130"/>
        <v>Amount Match</v>
      </c>
    </row>
    <row r="2667" spans="1:12" hidden="1" x14ac:dyDescent="0.3">
      <c r="A2667" t="s">
        <v>5311</v>
      </c>
      <c r="B2667" s="1">
        <v>46276</v>
      </c>
      <c r="C2667" t="s">
        <v>5312</v>
      </c>
      <c r="D2667" t="s">
        <v>8</v>
      </c>
      <c r="E2667" t="s">
        <v>9</v>
      </c>
      <c r="F2667">
        <v>499</v>
      </c>
      <c r="G2667" t="s">
        <v>10</v>
      </c>
      <c r="H2667" t="str">
        <f t="shared" si="128"/>
        <v>ORD26002666</v>
      </c>
      <c r="I2667">
        <f>COUNTIFS(PG_Transactions!$AK:$AK,$H2667,PG_Transactions!$E:$E,"CAPTURE",PG_Transactions!$AQ:$AQ,1)</f>
        <v>1</v>
      </c>
      <c r="J2667">
        <f>SUMIFS(PG_Transactions!$G:$G,PG_Transactions!$AK:$AK,$H2667,PG_Transactions!$E:$E,"CAPTURE",PG_Transactions!$AQ:$AQ,1)</f>
        <v>499</v>
      </c>
      <c r="K2667">
        <f t="shared" si="129"/>
        <v>0</v>
      </c>
      <c r="L2667" t="str">
        <f t="shared" si="130"/>
        <v>Amount Match</v>
      </c>
    </row>
    <row r="2668" spans="1:12" hidden="1" x14ac:dyDescent="0.3">
      <c r="A2668" t="s">
        <v>5313</v>
      </c>
      <c r="B2668" s="1">
        <v>46279</v>
      </c>
      <c r="C2668" t="s">
        <v>5314</v>
      </c>
      <c r="D2668" t="s">
        <v>32</v>
      </c>
      <c r="E2668" t="s">
        <v>9</v>
      </c>
      <c r="F2668">
        <v>799</v>
      </c>
      <c r="G2668" t="s">
        <v>56</v>
      </c>
      <c r="H2668" t="str">
        <f t="shared" si="128"/>
        <v>ORD26002667</v>
      </c>
      <c r="I2668">
        <f>COUNTIFS(PG_Transactions!$AK:$AK,$H2668,PG_Transactions!$E:$E,"CAPTURE",PG_Transactions!$AQ:$AQ,1)</f>
        <v>1</v>
      </c>
      <c r="J2668">
        <f>SUMIFS(PG_Transactions!$G:$G,PG_Transactions!$AK:$AK,$H2668,PG_Transactions!$E:$E,"CAPTURE",PG_Transactions!$AQ:$AQ,1)</f>
        <v>799</v>
      </c>
      <c r="K2668">
        <f t="shared" si="129"/>
        <v>0</v>
      </c>
      <c r="L2668" t="str">
        <f t="shared" si="130"/>
        <v>Amount Match</v>
      </c>
    </row>
    <row r="2669" spans="1:12" hidden="1" x14ac:dyDescent="0.3">
      <c r="A2669" t="s">
        <v>5315</v>
      </c>
      <c r="B2669" s="1">
        <v>46292</v>
      </c>
      <c r="C2669" t="s">
        <v>5316</v>
      </c>
      <c r="D2669" t="s">
        <v>24</v>
      </c>
      <c r="E2669" t="s">
        <v>9</v>
      </c>
      <c r="F2669">
        <v>1299</v>
      </c>
      <c r="G2669" t="s">
        <v>10</v>
      </c>
      <c r="H2669" t="str">
        <f t="shared" si="128"/>
        <v>ORD26002668</v>
      </c>
      <c r="I2669">
        <f>COUNTIFS(PG_Transactions!$AK:$AK,$H2669,PG_Transactions!$E:$E,"CAPTURE",PG_Transactions!$AQ:$AQ,1)</f>
        <v>1</v>
      </c>
      <c r="J2669">
        <f>SUMIFS(PG_Transactions!$G:$G,PG_Transactions!$AK:$AK,$H2669,PG_Transactions!$E:$E,"CAPTURE",PG_Transactions!$AQ:$AQ,1)</f>
        <v>1299</v>
      </c>
      <c r="K2669">
        <f t="shared" si="129"/>
        <v>0</v>
      </c>
      <c r="L2669" t="str">
        <f t="shared" si="130"/>
        <v>Amount Match</v>
      </c>
    </row>
    <row r="2670" spans="1:12" hidden="1" x14ac:dyDescent="0.3">
      <c r="A2670" t="s">
        <v>5317</v>
      </c>
      <c r="B2670" s="1">
        <v>46289</v>
      </c>
      <c r="C2670" t="s">
        <v>5318</v>
      </c>
      <c r="D2670" t="s">
        <v>51</v>
      </c>
      <c r="E2670" t="s">
        <v>9</v>
      </c>
      <c r="F2670">
        <v>4798</v>
      </c>
      <c r="G2670" t="s">
        <v>10</v>
      </c>
      <c r="H2670" t="str">
        <f t="shared" si="128"/>
        <v>ORD26002669</v>
      </c>
      <c r="I2670">
        <f>COUNTIFS(PG_Transactions!$AK:$AK,$H2670,PG_Transactions!$E:$E,"CAPTURE",PG_Transactions!$AQ:$AQ,1)</f>
        <v>1</v>
      </c>
      <c r="J2670">
        <f>SUMIFS(PG_Transactions!$G:$G,PG_Transactions!$AK:$AK,$H2670,PG_Transactions!$E:$E,"CAPTURE",PG_Transactions!$AQ:$AQ,1)</f>
        <v>4798</v>
      </c>
      <c r="K2670">
        <f t="shared" si="129"/>
        <v>0</v>
      </c>
      <c r="L2670" t="str">
        <f t="shared" si="130"/>
        <v>Amount Match</v>
      </c>
    </row>
    <row r="2671" spans="1:12" hidden="1" x14ac:dyDescent="0.3">
      <c r="A2671" t="s">
        <v>5319</v>
      </c>
      <c r="B2671" s="1">
        <v>46286</v>
      </c>
      <c r="C2671" t="s">
        <v>5320</v>
      </c>
      <c r="D2671" t="s">
        <v>8</v>
      </c>
      <c r="E2671" t="s">
        <v>17</v>
      </c>
      <c r="F2671">
        <v>1499</v>
      </c>
      <c r="G2671" t="s">
        <v>105</v>
      </c>
      <c r="H2671" t="str">
        <f t="shared" si="128"/>
        <v>ORD26002670</v>
      </c>
      <c r="I2671">
        <f>COUNTIFS(PG_Transactions!$AK:$AK,$H2671,PG_Transactions!$E:$E,"CAPTURE",PG_Transactions!$AQ:$AQ,1)</f>
        <v>0</v>
      </c>
      <c r="J2671">
        <f>SUMIFS(PG_Transactions!$G:$G,PG_Transactions!$AK:$AK,$H2671,PG_Transactions!$E:$E,"CAPTURE",PG_Transactions!$AQ:$AQ,1)</f>
        <v>0</v>
      </c>
      <c r="K2671">
        <f t="shared" si="129"/>
        <v>-1499</v>
      </c>
      <c r="L2671" t="str">
        <f t="shared" si="130"/>
        <v>No Capture</v>
      </c>
    </row>
    <row r="2672" spans="1:12" hidden="1" x14ac:dyDescent="0.3">
      <c r="A2672" t="s">
        <v>5321</v>
      </c>
      <c r="B2672" s="1">
        <v>46286</v>
      </c>
      <c r="C2672" t="s">
        <v>5322</v>
      </c>
      <c r="D2672" t="s">
        <v>27</v>
      </c>
      <c r="E2672" t="s">
        <v>44</v>
      </c>
      <c r="F2672">
        <v>799</v>
      </c>
      <c r="G2672" t="s">
        <v>10</v>
      </c>
      <c r="H2672" t="str">
        <f t="shared" si="128"/>
        <v>ORD26002671</v>
      </c>
      <c r="I2672">
        <f>COUNTIFS(PG_Transactions!$AK:$AK,$H2672,PG_Transactions!$E:$E,"CAPTURE",PG_Transactions!$AQ:$AQ,1)</f>
        <v>1</v>
      </c>
      <c r="J2672">
        <f>SUMIFS(PG_Transactions!$G:$G,PG_Transactions!$AK:$AK,$H2672,PG_Transactions!$E:$E,"CAPTURE",PG_Transactions!$AQ:$AQ,1)</f>
        <v>799</v>
      </c>
      <c r="K2672">
        <f t="shared" si="129"/>
        <v>0</v>
      </c>
      <c r="L2672" t="str">
        <f t="shared" si="130"/>
        <v>Amount Match</v>
      </c>
    </row>
    <row r="2673" spans="1:12" hidden="1" x14ac:dyDescent="0.3">
      <c r="A2673" t="s">
        <v>5323</v>
      </c>
      <c r="B2673" s="1">
        <v>46283</v>
      </c>
      <c r="C2673" t="s">
        <v>5324</v>
      </c>
      <c r="D2673" t="s">
        <v>24</v>
      </c>
      <c r="E2673" t="s">
        <v>17</v>
      </c>
      <c r="F2673">
        <v>3499</v>
      </c>
      <c r="G2673" t="s">
        <v>10</v>
      </c>
      <c r="H2673" t="str">
        <f t="shared" si="128"/>
        <v>ORD26002672</v>
      </c>
      <c r="I2673">
        <f>COUNTIFS(PG_Transactions!$AK:$AK,$H2673,PG_Transactions!$E:$E,"CAPTURE",PG_Transactions!$AQ:$AQ,1)</f>
        <v>1</v>
      </c>
      <c r="J2673">
        <f>SUMIFS(PG_Transactions!$G:$G,PG_Transactions!$AK:$AK,$H2673,PG_Transactions!$E:$E,"CAPTURE",PG_Transactions!$AQ:$AQ,1)</f>
        <v>3499</v>
      </c>
      <c r="K2673">
        <f t="shared" si="129"/>
        <v>0</v>
      </c>
      <c r="L2673" t="str">
        <f t="shared" si="130"/>
        <v>Amount Match</v>
      </c>
    </row>
    <row r="2674" spans="1:12" hidden="1" x14ac:dyDescent="0.3">
      <c r="A2674" t="s">
        <v>5325</v>
      </c>
      <c r="B2674" s="1">
        <v>46273</v>
      </c>
      <c r="C2674" t="s">
        <v>5326</v>
      </c>
      <c r="D2674" t="s">
        <v>8</v>
      </c>
      <c r="E2674" t="s">
        <v>33</v>
      </c>
      <c r="F2674">
        <v>15998</v>
      </c>
      <c r="G2674" t="s">
        <v>10</v>
      </c>
      <c r="H2674" t="str">
        <f t="shared" si="128"/>
        <v>ORD26002673</v>
      </c>
      <c r="I2674">
        <f>COUNTIFS(PG_Transactions!$AK:$AK,$H2674,PG_Transactions!$E:$E,"CAPTURE",PG_Transactions!$AQ:$AQ,1)</f>
        <v>1</v>
      </c>
      <c r="J2674">
        <f>SUMIFS(PG_Transactions!$G:$G,PG_Transactions!$AK:$AK,$H2674,PG_Transactions!$E:$E,"CAPTURE",PG_Transactions!$AQ:$AQ,1)</f>
        <v>15998</v>
      </c>
      <c r="K2674">
        <f t="shared" si="129"/>
        <v>0</v>
      </c>
      <c r="L2674" t="str">
        <f t="shared" si="130"/>
        <v>Amount Match</v>
      </c>
    </row>
    <row r="2675" spans="1:12" hidden="1" x14ac:dyDescent="0.3">
      <c r="A2675" t="s">
        <v>5327</v>
      </c>
      <c r="B2675" s="1">
        <v>46293</v>
      </c>
      <c r="C2675" t="s">
        <v>5328</v>
      </c>
      <c r="D2675" t="s">
        <v>41</v>
      </c>
      <c r="E2675" t="s">
        <v>9</v>
      </c>
      <c r="F2675">
        <v>2298</v>
      </c>
      <c r="G2675" t="s">
        <v>10</v>
      </c>
      <c r="H2675" t="str">
        <f t="shared" si="128"/>
        <v>ORD26002674</v>
      </c>
      <c r="I2675">
        <f>COUNTIFS(PG_Transactions!$AK:$AK,$H2675,PG_Transactions!$E:$E,"CAPTURE",PG_Transactions!$AQ:$AQ,1)</f>
        <v>1</v>
      </c>
      <c r="J2675">
        <f>SUMIFS(PG_Transactions!$G:$G,PG_Transactions!$AK:$AK,$H2675,PG_Transactions!$E:$E,"CAPTURE",PG_Transactions!$AQ:$AQ,1)</f>
        <v>2298</v>
      </c>
      <c r="K2675">
        <f t="shared" si="129"/>
        <v>0</v>
      </c>
      <c r="L2675" t="str">
        <f t="shared" si="130"/>
        <v>Amount Match</v>
      </c>
    </row>
    <row r="2676" spans="1:12" hidden="1" x14ac:dyDescent="0.3">
      <c r="A2676" t="s">
        <v>5329</v>
      </c>
      <c r="B2676" s="1">
        <v>46273</v>
      </c>
      <c r="C2676" t="s">
        <v>5330</v>
      </c>
      <c r="D2676" t="s">
        <v>38</v>
      </c>
      <c r="E2676" t="s">
        <v>9</v>
      </c>
      <c r="F2676">
        <v>6498</v>
      </c>
      <c r="G2676" t="s">
        <v>70</v>
      </c>
      <c r="H2676" t="str">
        <f t="shared" si="128"/>
        <v>ORD26002675</v>
      </c>
      <c r="I2676">
        <f>COUNTIFS(PG_Transactions!$AK:$AK,$H2676,PG_Transactions!$E:$E,"CAPTURE",PG_Transactions!$AQ:$AQ,1)</f>
        <v>0</v>
      </c>
      <c r="J2676">
        <f>SUMIFS(PG_Transactions!$G:$G,PG_Transactions!$AK:$AK,$H2676,PG_Transactions!$E:$E,"CAPTURE",PG_Transactions!$AQ:$AQ,1)</f>
        <v>0</v>
      </c>
      <c r="K2676">
        <f t="shared" si="129"/>
        <v>-6498</v>
      </c>
      <c r="L2676" t="str">
        <f t="shared" si="130"/>
        <v>No Capture</v>
      </c>
    </row>
    <row r="2677" spans="1:12" hidden="1" x14ac:dyDescent="0.3">
      <c r="A2677" t="s">
        <v>5331</v>
      </c>
      <c r="B2677" s="1">
        <v>46289</v>
      </c>
      <c r="C2677" t="s">
        <v>5332</v>
      </c>
      <c r="D2677" t="s">
        <v>65</v>
      </c>
      <c r="E2677" t="s">
        <v>9</v>
      </c>
      <c r="F2677">
        <v>5597</v>
      </c>
      <c r="G2677" t="s">
        <v>105</v>
      </c>
      <c r="H2677" t="str">
        <f t="shared" si="128"/>
        <v>ORD26002676</v>
      </c>
      <c r="I2677">
        <f>COUNTIFS(PG_Transactions!$AK:$AK,$H2677,PG_Transactions!$E:$E,"CAPTURE",PG_Transactions!$AQ:$AQ,1)</f>
        <v>0</v>
      </c>
      <c r="J2677">
        <f>SUMIFS(PG_Transactions!$G:$G,PG_Transactions!$AK:$AK,$H2677,PG_Transactions!$E:$E,"CAPTURE",PG_Transactions!$AQ:$AQ,1)</f>
        <v>0</v>
      </c>
      <c r="K2677">
        <f t="shared" si="129"/>
        <v>-5597</v>
      </c>
      <c r="L2677" t="str">
        <f t="shared" si="130"/>
        <v>No Capture</v>
      </c>
    </row>
    <row r="2678" spans="1:12" hidden="1" x14ac:dyDescent="0.3">
      <c r="A2678" t="s">
        <v>5333</v>
      </c>
      <c r="B2678" s="1">
        <v>46278</v>
      </c>
      <c r="C2678" t="s">
        <v>5334</v>
      </c>
      <c r="D2678" t="s">
        <v>41</v>
      </c>
      <c r="E2678" t="s">
        <v>33</v>
      </c>
      <c r="F2678">
        <v>1898</v>
      </c>
      <c r="G2678" t="s">
        <v>10</v>
      </c>
      <c r="H2678" t="str">
        <f t="shared" si="128"/>
        <v>ORD26002677</v>
      </c>
      <c r="I2678">
        <f>COUNTIFS(PG_Transactions!$AK:$AK,$H2678,PG_Transactions!$E:$E,"CAPTURE",PG_Transactions!$AQ:$AQ,1)</f>
        <v>1</v>
      </c>
      <c r="J2678">
        <f>SUMIFS(PG_Transactions!$G:$G,PG_Transactions!$AK:$AK,$H2678,PG_Transactions!$E:$E,"CAPTURE",PG_Transactions!$AQ:$AQ,1)</f>
        <v>1898</v>
      </c>
      <c r="K2678">
        <f t="shared" si="129"/>
        <v>0</v>
      </c>
      <c r="L2678" t="str">
        <f t="shared" si="130"/>
        <v>Amount Match</v>
      </c>
    </row>
    <row r="2679" spans="1:12" hidden="1" x14ac:dyDescent="0.3">
      <c r="A2679" t="s">
        <v>5335</v>
      </c>
      <c r="B2679" s="1">
        <v>46290</v>
      </c>
      <c r="C2679" t="s">
        <v>5336</v>
      </c>
      <c r="D2679" t="s">
        <v>51</v>
      </c>
      <c r="E2679" t="s">
        <v>9</v>
      </c>
      <c r="F2679">
        <v>1299</v>
      </c>
      <c r="G2679" t="s">
        <v>10</v>
      </c>
      <c r="H2679" t="str">
        <f t="shared" si="128"/>
        <v>ORD26002678</v>
      </c>
      <c r="I2679">
        <f>COUNTIFS(PG_Transactions!$AK:$AK,$H2679,PG_Transactions!$E:$E,"CAPTURE",PG_Transactions!$AQ:$AQ,1)</f>
        <v>1</v>
      </c>
      <c r="J2679">
        <f>SUMIFS(PG_Transactions!$G:$G,PG_Transactions!$AK:$AK,$H2679,PG_Transactions!$E:$E,"CAPTURE",PG_Transactions!$AQ:$AQ,1)</f>
        <v>1299</v>
      </c>
      <c r="K2679">
        <f t="shared" si="129"/>
        <v>0</v>
      </c>
      <c r="L2679" t="str">
        <f t="shared" si="130"/>
        <v>Amount Match</v>
      </c>
    </row>
    <row r="2680" spans="1:12" hidden="1" x14ac:dyDescent="0.3">
      <c r="A2680" t="s">
        <v>5337</v>
      </c>
      <c r="B2680" s="1">
        <v>46273</v>
      </c>
      <c r="C2680" t="s">
        <v>5338</v>
      </c>
      <c r="D2680" t="s">
        <v>41</v>
      </c>
      <c r="E2680" t="s">
        <v>44</v>
      </c>
      <c r="F2680">
        <v>4997</v>
      </c>
      <c r="G2680" t="s">
        <v>10</v>
      </c>
      <c r="H2680" t="str">
        <f t="shared" si="128"/>
        <v>ORD26002679</v>
      </c>
      <c r="I2680">
        <f>COUNTIFS(PG_Transactions!$AK:$AK,$H2680,PG_Transactions!$E:$E,"CAPTURE",PG_Transactions!$AQ:$AQ,1)</f>
        <v>1</v>
      </c>
      <c r="J2680">
        <f>SUMIFS(PG_Transactions!$G:$G,PG_Transactions!$AK:$AK,$H2680,PG_Transactions!$E:$E,"CAPTURE",PG_Transactions!$AQ:$AQ,1)</f>
        <v>4997</v>
      </c>
      <c r="K2680">
        <f t="shared" si="129"/>
        <v>0</v>
      </c>
      <c r="L2680" t="str">
        <f t="shared" si="130"/>
        <v>Amount Match</v>
      </c>
    </row>
    <row r="2681" spans="1:12" hidden="1" x14ac:dyDescent="0.3">
      <c r="A2681" t="s">
        <v>5339</v>
      </c>
      <c r="B2681" s="1">
        <v>46266</v>
      </c>
      <c r="C2681" t="s">
        <v>5340</v>
      </c>
      <c r="D2681" t="s">
        <v>16</v>
      </c>
      <c r="E2681" t="s">
        <v>44</v>
      </c>
      <c r="F2681">
        <v>1799</v>
      </c>
      <c r="G2681" t="s">
        <v>56</v>
      </c>
      <c r="H2681" t="str">
        <f t="shared" si="128"/>
        <v>ORD26002680</v>
      </c>
      <c r="I2681">
        <f>COUNTIFS(PG_Transactions!$AK:$AK,$H2681,PG_Transactions!$E:$E,"CAPTURE",PG_Transactions!$AQ:$AQ,1)</f>
        <v>1</v>
      </c>
      <c r="J2681">
        <f>SUMIFS(PG_Transactions!$G:$G,PG_Transactions!$AK:$AK,$H2681,PG_Transactions!$E:$E,"CAPTURE",PG_Transactions!$AQ:$AQ,1)</f>
        <v>1799</v>
      </c>
      <c r="K2681">
        <f t="shared" si="129"/>
        <v>0</v>
      </c>
      <c r="L2681" t="str">
        <f t="shared" si="130"/>
        <v>Amount Match</v>
      </c>
    </row>
    <row r="2682" spans="1:12" hidden="1" x14ac:dyDescent="0.3">
      <c r="A2682" t="s">
        <v>5341</v>
      </c>
      <c r="B2682" s="1">
        <v>46284</v>
      </c>
      <c r="C2682" t="s">
        <v>5342</v>
      </c>
      <c r="D2682" t="s">
        <v>8</v>
      </c>
      <c r="E2682" t="s">
        <v>17</v>
      </c>
      <c r="F2682">
        <v>3499</v>
      </c>
      <c r="G2682" t="s">
        <v>10</v>
      </c>
      <c r="H2682" t="str">
        <f t="shared" si="128"/>
        <v>ORD26002681</v>
      </c>
      <c r="I2682">
        <f>COUNTIFS(PG_Transactions!$AK:$AK,$H2682,PG_Transactions!$E:$E,"CAPTURE",PG_Transactions!$AQ:$AQ,1)</f>
        <v>1</v>
      </c>
      <c r="J2682">
        <f>SUMIFS(PG_Transactions!$G:$G,PG_Transactions!$AK:$AK,$H2682,PG_Transactions!$E:$E,"CAPTURE",PG_Transactions!$AQ:$AQ,1)</f>
        <v>3499</v>
      </c>
      <c r="K2682">
        <f t="shared" si="129"/>
        <v>0</v>
      </c>
      <c r="L2682" t="str">
        <f t="shared" si="130"/>
        <v>Amount Match</v>
      </c>
    </row>
    <row r="2683" spans="1:12" hidden="1" x14ac:dyDescent="0.3">
      <c r="A2683" t="s">
        <v>5343</v>
      </c>
      <c r="B2683" s="1">
        <v>46284</v>
      </c>
      <c r="C2683" t="s">
        <v>5344</v>
      </c>
      <c r="D2683" t="s">
        <v>65</v>
      </c>
      <c r="E2683" t="s">
        <v>44</v>
      </c>
      <c r="F2683">
        <v>999</v>
      </c>
      <c r="G2683" t="s">
        <v>10</v>
      </c>
      <c r="H2683" t="str">
        <f t="shared" si="128"/>
        <v>ORD26002682</v>
      </c>
      <c r="I2683">
        <f>COUNTIFS(PG_Transactions!$AK:$AK,$H2683,PG_Transactions!$E:$E,"CAPTURE",PG_Transactions!$AQ:$AQ,1)</f>
        <v>1</v>
      </c>
      <c r="J2683">
        <f>SUMIFS(PG_Transactions!$G:$G,PG_Transactions!$AK:$AK,$H2683,PG_Transactions!$E:$E,"CAPTURE",PG_Transactions!$AQ:$AQ,1)</f>
        <v>999</v>
      </c>
      <c r="K2683">
        <f t="shared" si="129"/>
        <v>0</v>
      </c>
      <c r="L2683" t="str">
        <f t="shared" si="130"/>
        <v>Amount Match</v>
      </c>
    </row>
    <row r="2684" spans="1:12" hidden="1" x14ac:dyDescent="0.3">
      <c r="A2684" t="s">
        <v>5345</v>
      </c>
      <c r="B2684" s="1">
        <v>46283</v>
      </c>
      <c r="C2684" t="s">
        <v>5346</v>
      </c>
      <c r="D2684" t="s">
        <v>27</v>
      </c>
      <c r="E2684" t="s">
        <v>9</v>
      </c>
      <c r="F2684">
        <v>6798</v>
      </c>
      <c r="G2684" t="s">
        <v>10</v>
      </c>
      <c r="H2684" t="str">
        <f t="shared" si="128"/>
        <v>ORD26002683</v>
      </c>
      <c r="I2684">
        <f>COUNTIFS(PG_Transactions!$AK:$AK,$H2684,PG_Transactions!$E:$E,"CAPTURE",PG_Transactions!$AQ:$AQ,1)</f>
        <v>1</v>
      </c>
      <c r="J2684">
        <f>SUMIFS(PG_Transactions!$G:$G,PG_Transactions!$AK:$AK,$H2684,PG_Transactions!$E:$E,"CAPTURE",PG_Transactions!$AQ:$AQ,1)</f>
        <v>6798</v>
      </c>
      <c r="K2684">
        <f t="shared" si="129"/>
        <v>0</v>
      </c>
      <c r="L2684" t="str">
        <f t="shared" si="130"/>
        <v>Amount Match</v>
      </c>
    </row>
    <row r="2685" spans="1:12" hidden="1" x14ac:dyDescent="0.3">
      <c r="A2685" t="s">
        <v>5347</v>
      </c>
      <c r="B2685" s="1">
        <v>46283</v>
      </c>
      <c r="C2685" t="s">
        <v>5348</v>
      </c>
      <c r="D2685" t="s">
        <v>51</v>
      </c>
      <c r="E2685" t="s">
        <v>9</v>
      </c>
      <c r="F2685">
        <v>4999</v>
      </c>
      <c r="G2685" t="s">
        <v>10</v>
      </c>
      <c r="H2685" t="str">
        <f t="shared" si="128"/>
        <v>ORD26002684</v>
      </c>
      <c r="I2685">
        <f>COUNTIFS(PG_Transactions!$AK:$AK,$H2685,PG_Transactions!$E:$E,"CAPTURE",PG_Transactions!$AQ:$AQ,1)</f>
        <v>1</v>
      </c>
      <c r="J2685">
        <f>SUMIFS(PG_Transactions!$G:$G,PG_Transactions!$AK:$AK,$H2685,PG_Transactions!$E:$E,"CAPTURE",PG_Transactions!$AQ:$AQ,1)</f>
        <v>4999</v>
      </c>
      <c r="K2685">
        <f t="shared" si="129"/>
        <v>0</v>
      </c>
      <c r="L2685" t="str">
        <f t="shared" si="130"/>
        <v>Amount Match</v>
      </c>
    </row>
    <row r="2686" spans="1:12" hidden="1" x14ac:dyDescent="0.3">
      <c r="A2686" t="s">
        <v>5349</v>
      </c>
      <c r="B2686" s="1">
        <v>46294</v>
      </c>
      <c r="C2686" t="s">
        <v>5350</v>
      </c>
      <c r="D2686" t="s">
        <v>13</v>
      </c>
      <c r="E2686" t="s">
        <v>9</v>
      </c>
      <c r="F2686">
        <v>7999</v>
      </c>
      <c r="G2686" t="s">
        <v>10</v>
      </c>
      <c r="H2686" t="str">
        <f t="shared" si="128"/>
        <v>ORD26002685</v>
      </c>
      <c r="I2686">
        <f>COUNTIFS(PG_Transactions!$AK:$AK,$H2686,PG_Transactions!$E:$E,"CAPTURE",PG_Transactions!$AQ:$AQ,1)</f>
        <v>1</v>
      </c>
      <c r="J2686">
        <f>SUMIFS(PG_Transactions!$G:$G,PG_Transactions!$AK:$AK,$H2686,PG_Transactions!$E:$E,"CAPTURE",PG_Transactions!$AQ:$AQ,1)</f>
        <v>7999</v>
      </c>
      <c r="K2686">
        <f t="shared" si="129"/>
        <v>0</v>
      </c>
      <c r="L2686" t="str">
        <f t="shared" si="130"/>
        <v>Amount Match</v>
      </c>
    </row>
    <row r="2687" spans="1:12" hidden="1" x14ac:dyDescent="0.3">
      <c r="A2687" t="s">
        <v>5351</v>
      </c>
      <c r="B2687" s="1">
        <v>46287</v>
      </c>
      <c r="C2687" t="s">
        <v>5352</v>
      </c>
      <c r="D2687" t="s">
        <v>32</v>
      </c>
      <c r="E2687" t="s">
        <v>17</v>
      </c>
      <c r="F2687" s="2">
        <v>4798</v>
      </c>
      <c r="G2687" t="s">
        <v>10</v>
      </c>
      <c r="H2687" t="str">
        <f t="shared" si="128"/>
        <v>ORD26002686</v>
      </c>
      <c r="I2687">
        <f>COUNTIFS(PG_Transactions!$AK:$AK,$H2687,PG_Transactions!$E:$E,"CAPTURE",PG_Transactions!$AQ:$AQ,1)</f>
        <v>1</v>
      </c>
      <c r="J2687">
        <f>SUMIFS(PG_Transactions!$G:$G,PG_Transactions!$AK:$AK,$H2687,PG_Transactions!$E:$E,"CAPTURE",PG_Transactions!$AQ:$AQ,1)</f>
        <v>4798</v>
      </c>
      <c r="K2687">
        <f t="shared" si="129"/>
        <v>0</v>
      </c>
      <c r="L2687" t="str">
        <f t="shared" si="130"/>
        <v>Amount Match</v>
      </c>
    </row>
    <row r="2688" spans="1:12" hidden="1" x14ac:dyDescent="0.3">
      <c r="A2688" t="s">
        <v>5353</v>
      </c>
      <c r="B2688" s="1">
        <v>46286</v>
      </c>
      <c r="C2688" t="s">
        <v>5354</v>
      </c>
      <c r="D2688" t="s">
        <v>38</v>
      </c>
      <c r="E2688" t="s">
        <v>9</v>
      </c>
      <c r="F2688">
        <v>799</v>
      </c>
      <c r="G2688" t="s">
        <v>105</v>
      </c>
      <c r="H2688" t="str">
        <f t="shared" si="128"/>
        <v>ORD26002687</v>
      </c>
      <c r="I2688">
        <f>COUNTIFS(PG_Transactions!$AK:$AK,$H2688,PG_Transactions!$E:$E,"CAPTURE",PG_Transactions!$AQ:$AQ,1)</f>
        <v>0</v>
      </c>
      <c r="J2688">
        <f>SUMIFS(PG_Transactions!$G:$G,PG_Transactions!$AK:$AK,$H2688,PG_Transactions!$E:$E,"CAPTURE",PG_Transactions!$AQ:$AQ,1)</f>
        <v>0</v>
      </c>
      <c r="K2688">
        <f t="shared" si="129"/>
        <v>-799</v>
      </c>
      <c r="L2688" t="str">
        <f t="shared" si="130"/>
        <v>No Capture</v>
      </c>
    </row>
    <row r="2689" spans="1:12" hidden="1" x14ac:dyDescent="0.3">
      <c r="A2689" t="s">
        <v>5355</v>
      </c>
      <c r="B2689" s="1">
        <v>46283</v>
      </c>
      <c r="C2689" t="s">
        <v>5356</v>
      </c>
      <c r="E2689" t="s">
        <v>9</v>
      </c>
      <c r="F2689">
        <v>3697</v>
      </c>
      <c r="G2689" t="s">
        <v>10</v>
      </c>
      <c r="H2689" t="str">
        <f t="shared" si="128"/>
        <v>ORD26002688</v>
      </c>
      <c r="I2689">
        <f>COUNTIFS(PG_Transactions!$AK:$AK,$H2689,PG_Transactions!$E:$E,"CAPTURE",PG_Transactions!$AQ:$AQ,1)</f>
        <v>1</v>
      </c>
      <c r="J2689">
        <f>SUMIFS(PG_Transactions!$G:$G,PG_Transactions!$AK:$AK,$H2689,PG_Transactions!$E:$E,"CAPTURE",PG_Transactions!$AQ:$AQ,1)</f>
        <v>3697</v>
      </c>
      <c r="K2689">
        <f t="shared" si="129"/>
        <v>0</v>
      </c>
      <c r="L2689" t="str">
        <f t="shared" si="130"/>
        <v>Amount Match</v>
      </c>
    </row>
    <row r="2690" spans="1:12" hidden="1" x14ac:dyDescent="0.3">
      <c r="A2690" t="s">
        <v>5357</v>
      </c>
      <c r="B2690" s="1">
        <v>46280</v>
      </c>
      <c r="C2690" t="s">
        <v>5358</v>
      </c>
      <c r="D2690" t="s">
        <v>13</v>
      </c>
      <c r="E2690" t="s">
        <v>9</v>
      </c>
      <c r="F2690">
        <v>3499</v>
      </c>
      <c r="G2690" t="s">
        <v>10</v>
      </c>
      <c r="H2690" t="str">
        <f t="shared" si="128"/>
        <v>ORD26002689</v>
      </c>
      <c r="I2690">
        <f>COUNTIFS(PG_Transactions!$AK:$AK,$H2690,PG_Transactions!$E:$E,"CAPTURE",PG_Transactions!$AQ:$AQ,1)</f>
        <v>1</v>
      </c>
      <c r="J2690">
        <f>SUMIFS(PG_Transactions!$G:$G,PG_Transactions!$AK:$AK,$H2690,PG_Transactions!$E:$E,"CAPTURE",PG_Transactions!$AQ:$AQ,1)</f>
        <v>3499</v>
      </c>
      <c r="K2690">
        <f t="shared" si="129"/>
        <v>0</v>
      </c>
      <c r="L2690" t="str">
        <f t="shared" si="130"/>
        <v>Amount Match</v>
      </c>
    </row>
    <row r="2691" spans="1:12" hidden="1" x14ac:dyDescent="0.3">
      <c r="A2691" t="s">
        <v>5359</v>
      </c>
      <c r="B2691" s="1">
        <v>46294</v>
      </c>
      <c r="C2691" t="s">
        <v>5360</v>
      </c>
      <c r="D2691" t="s">
        <v>51</v>
      </c>
      <c r="E2691" t="s">
        <v>9</v>
      </c>
      <c r="F2691">
        <v>2798</v>
      </c>
      <c r="G2691" t="s">
        <v>10</v>
      </c>
      <c r="H2691" t="str">
        <f t="shared" ref="H2691:H2754" si="131">UPPER(SUBSTITUTE(TRIM(A2691),"-",""))</f>
        <v>ORD26002690</v>
      </c>
      <c r="I2691">
        <f>COUNTIFS(PG_Transactions!$AK:$AK,$H2691,PG_Transactions!$E:$E,"CAPTURE",PG_Transactions!$AQ:$AQ,1)</f>
        <v>1</v>
      </c>
      <c r="J2691">
        <f>SUMIFS(PG_Transactions!$G:$G,PG_Transactions!$AK:$AK,$H2691,PG_Transactions!$E:$E,"CAPTURE",PG_Transactions!$AQ:$AQ,1)</f>
        <v>2798</v>
      </c>
      <c r="K2691">
        <f t="shared" ref="K2691:K2754" si="132">ROUND(J2691-F2691,2)</f>
        <v>0</v>
      </c>
      <c r="L2691" t="str">
        <f t="shared" ref="L2691:L2754" si="133">IF(I2691=0,"No Capture",IF(I2691&gt;1,"Multiple Capture Rows - Review",IF(ABS(K2691)&lt;0.01,"Amount Match",IF(K2691&lt;0,"Captured Less Than Order","Captured More Than Order"))))</f>
        <v>Amount Match</v>
      </c>
    </row>
    <row r="2692" spans="1:12" hidden="1" x14ac:dyDescent="0.3">
      <c r="A2692" t="s">
        <v>5361</v>
      </c>
      <c r="B2692" s="1">
        <v>46266</v>
      </c>
      <c r="C2692" t="s">
        <v>5362</v>
      </c>
      <c r="D2692" t="s">
        <v>8</v>
      </c>
      <c r="E2692" t="s">
        <v>9</v>
      </c>
      <c r="F2692">
        <v>2298</v>
      </c>
      <c r="G2692" t="s">
        <v>10</v>
      </c>
      <c r="H2692" t="str">
        <f t="shared" si="131"/>
        <v>ORD26002691</v>
      </c>
      <c r="I2692">
        <f>COUNTIFS(PG_Transactions!$AK:$AK,$H2692,PG_Transactions!$E:$E,"CAPTURE",PG_Transactions!$AQ:$AQ,1)</f>
        <v>1</v>
      </c>
      <c r="J2692">
        <f>SUMIFS(PG_Transactions!$G:$G,PG_Transactions!$AK:$AK,$H2692,PG_Transactions!$E:$E,"CAPTURE",PG_Transactions!$AQ:$AQ,1)</f>
        <v>2298</v>
      </c>
      <c r="K2692">
        <f t="shared" si="132"/>
        <v>0</v>
      </c>
      <c r="L2692" t="str">
        <f t="shared" si="133"/>
        <v>Amount Match</v>
      </c>
    </row>
    <row r="2693" spans="1:12" hidden="1" x14ac:dyDescent="0.3">
      <c r="A2693" t="s">
        <v>5363</v>
      </c>
      <c r="B2693" s="1">
        <v>46289</v>
      </c>
      <c r="C2693" t="s">
        <v>5364</v>
      </c>
      <c r="D2693" t="s">
        <v>51</v>
      </c>
      <c r="E2693" t="s">
        <v>9</v>
      </c>
      <c r="F2693">
        <v>5997</v>
      </c>
      <c r="G2693" t="s">
        <v>10</v>
      </c>
      <c r="H2693" t="str">
        <f t="shared" si="131"/>
        <v>ORD26002692</v>
      </c>
      <c r="I2693">
        <f>COUNTIFS(PG_Transactions!$AK:$AK,$H2693,PG_Transactions!$E:$E,"CAPTURE",PG_Transactions!$AQ:$AQ,1)</f>
        <v>1</v>
      </c>
      <c r="J2693">
        <f>SUMIFS(PG_Transactions!$G:$G,PG_Transactions!$AK:$AK,$H2693,PG_Transactions!$E:$E,"CAPTURE",PG_Transactions!$AQ:$AQ,1)</f>
        <v>5997</v>
      </c>
      <c r="K2693">
        <f t="shared" si="132"/>
        <v>0</v>
      </c>
      <c r="L2693" t="str">
        <f t="shared" si="133"/>
        <v>Amount Match</v>
      </c>
    </row>
    <row r="2694" spans="1:12" hidden="1" x14ac:dyDescent="0.3">
      <c r="A2694" t="s">
        <v>5365</v>
      </c>
      <c r="B2694" s="1">
        <v>46293</v>
      </c>
      <c r="C2694" t="s">
        <v>5366</v>
      </c>
      <c r="D2694" t="s">
        <v>51</v>
      </c>
      <c r="E2694" t="s">
        <v>17</v>
      </c>
      <c r="F2694" s="2">
        <v>3798</v>
      </c>
      <c r="G2694" t="s">
        <v>10</v>
      </c>
      <c r="H2694" t="str">
        <f t="shared" si="131"/>
        <v>ORD26002693</v>
      </c>
      <c r="I2694">
        <f>COUNTIFS(PG_Transactions!$AK:$AK,$H2694,PG_Transactions!$E:$E,"CAPTURE",PG_Transactions!$AQ:$AQ,1)</f>
        <v>1</v>
      </c>
      <c r="J2694">
        <f>SUMIFS(PG_Transactions!$G:$G,PG_Transactions!$AK:$AK,$H2694,PG_Transactions!$E:$E,"CAPTURE",PG_Transactions!$AQ:$AQ,1)</f>
        <v>3798</v>
      </c>
      <c r="K2694">
        <f t="shared" si="132"/>
        <v>0</v>
      </c>
      <c r="L2694" t="str">
        <f t="shared" si="133"/>
        <v>Amount Match</v>
      </c>
    </row>
    <row r="2695" spans="1:12" hidden="1" x14ac:dyDescent="0.3">
      <c r="A2695" t="s">
        <v>5367</v>
      </c>
      <c r="B2695" s="1">
        <v>46276</v>
      </c>
      <c r="C2695" t="s">
        <v>5368</v>
      </c>
      <c r="D2695" t="s">
        <v>38</v>
      </c>
      <c r="E2695" t="s">
        <v>17</v>
      </c>
      <c r="F2695">
        <v>3098</v>
      </c>
      <c r="G2695" t="s">
        <v>10</v>
      </c>
      <c r="H2695" t="str">
        <f t="shared" si="131"/>
        <v>ORD26002694</v>
      </c>
      <c r="I2695">
        <f>COUNTIFS(PG_Transactions!$AK:$AK,$H2695,PG_Transactions!$E:$E,"CAPTURE",PG_Transactions!$AQ:$AQ,1)</f>
        <v>1</v>
      </c>
      <c r="J2695">
        <f>SUMIFS(PG_Transactions!$G:$G,PG_Transactions!$AK:$AK,$H2695,PG_Transactions!$E:$E,"CAPTURE",PG_Transactions!$AQ:$AQ,1)</f>
        <v>3098</v>
      </c>
      <c r="K2695">
        <f t="shared" si="132"/>
        <v>0</v>
      </c>
      <c r="L2695" t="str">
        <f t="shared" si="133"/>
        <v>Amount Match</v>
      </c>
    </row>
    <row r="2696" spans="1:12" hidden="1" x14ac:dyDescent="0.3">
      <c r="A2696" t="s">
        <v>5369</v>
      </c>
      <c r="B2696" s="1">
        <v>46276</v>
      </c>
      <c r="C2696" t="s">
        <v>5370</v>
      </c>
      <c r="D2696" t="s">
        <v>41</v>
      </c>
      <c r="E2696" t="s">
        <v>17</v>
      </c>
      <c r="F2696">
        <v>3397</v>
      </c>
      <c r="G2696" t="s">
        <v>10</v>
      </c>
      <c r="H2696" t="str">
        <f t="shared" si="131"/>
        <v>ORD26002695</v>
      </c>
      <c r="I2696">
        <f>COUNTIFS(PG_Transactions!$AK:$AK,$H2696,PG_Transactions!$E:$E,"CAPTURE",PG_Transactions!$AQ:$AQ,1)</f>
        <v>1</v>
      </c>
      <c r="J2696">
        <f>SUMIFS(PG_Transactions!$G:$G,PG_Transactions!$AK:$AK,$H2696,PG_Transactions!$E:$E,"CAPTURE",PG_Transactions!$AQ:$AQ,1)</f>
        <v>3397</v>
      </c>
      <c r="K2696">
        <f t="shared" si="132"/>
        <v>0</v>
      </c>
      <c r="L2696" t="str">
        <f t="shared" si="133"/>
        <v>Amount Match</v>
      </c>
    </row>
    <row r="2697" spans="1:12" hidden="1" x14ac:dyDescent="0.3">
      <c r="A2697" t="s">
        <v>5371</v>
      </c>
      <c r="B2697" s="1">
        <v>46267</v>
      </c>
      <c r="C2697" t="s">
        <v>5372</v>
      </c>
      <c r="D2697" t="s">
        <v>16</v>
      </c>
      <c r="E2697" t="s">
        <v>9</v>
      </c>
      <c r="F2697">
        <v>4097</v>
      </c>
      <c r="G2697" t="s">
        <v>105</v>
      </c>
      <c r="H2697" t="str">
        <f t="shared" si="131"/>
        <v>ORD26002696</v>
      </c>
      <c r="I2697">
        <f>COUNTIFS(PG_Transactions!$AK:$AK,$H2697,PG_Transactions!$E:$E,"CAPTURE",PG_Transactions!$AQ:$AQ,1)</f>
        <v>0</v>
      </c>
      <c r="J2697">
        <f>SUMIFS(PG_Transactions!$G:$G,PG_Transactions!$AK:$AK,$H2697,PG_Transactions!$E:$E,"CAPTURE",PG_Transactions!$AQ:$AQ,1)</f>
        <v>0</v>
      </c>
      <c r="K2697">
        <f t="shared" si="132"/>
        <v>-4097</v>
      </c>
      <c r="L2697" t="str">
        <f t="shared" si="133"/>
        <v>No Capture</v>
      </c>
    </row>
    <row r="2698" spans="1:12" hidden="1" x14ac:dyDescent="0.3">
      <c r="A2698" t="s">
        <v>5373</v>
      </c>
      <c r="B2698" s="1">
        <v>46289</v>
      </c>
      <c r="C2698" t="s">
        <v>5374</v>
      </c>
      <c r="D2698" t="s">
        <v>8</v>
      </c>
      <c r="E2698" t="s">
        <v>9</v>
      </c>
      <c r="F2698">
        <v>3998</v>
      </c>
      <c r="G2698" t="s">
        <v>10</v>
      </c>
      <c r="H2698" t="str">
        <f t="shared" si="131"/>
        <v>ORD26002697</v>
      </c>
      <c r="I2698">
        <f>COUNTIFS(PG_Transactions!$AK:$AK,$H2698,PG_Transactions!$E:$E,"CAPTURE",PG_Transactions!$AQ:$AQ,1)</f>
        <v>1</v>
      </c>
      <c r="J2698">
        <f>SUMIFS(PG_Transactions!$G:$G,PG_Transactions!$AK:$AK,$H2698,PG_Transactions!$E:$E,"CAPTURE",PG_Transactions!$AQ:$AQ,1)</f>
        <v>3998</v>
      </c>
      <c r="K2698">
        <f t="shared" si="132"/>
        <v>0</v>
      </c>
      <c r="L2698" t="str">
        <f t="shared" si="133"/>
        <v>Amount Match</v>
      </c>
    </row>
    <row r="2699" spans="1:12" hidden="1" x14ac:dyDescent="0.3">
      <c r="A2699" t="s">
        <v>5375</v>
      </c>
      <c r="B2699" s="1">
        <v>46271</v>
      </c>
      <c r="C2699" t="s">
        <v>5376</v>
      </c>
      <c r="D2699" t="s">
        <v>32</v>
      </c>
      <c r="E2699" t="s">
        <v>17</v>
      </c>
      <c r="F2699">
        <v>1799</v>
      </c>
      <c r="G2699" t="s">
        <v>10</v>
      </c>
      <c r="H2699" t="str">
        <f t="shared" si="131"/>
        <v>ORD26002698</v>
      </c>
      <c r="I2699">
        <f>COUNTIFS(PG_Transactions!$AK:$AK,$H2699,PG_Transactions!$E:$E,"CAPTURE",PG_Transactions!$AQ:$AQ,1)</f>
        <v>1</v>
      </c>
      <c r="J2699">
        <f>SUMIFS(PG_Transactions!$G:$G,PG_Transactions!$AK:$AK,$H2699,PG_Transactions!$E:$E,"CAPTURE",PG_Transactions!$AQ:$AQ,1)</f>
        <v>1799</v>
      </c>
      <c r="K2699">
        <f t="shared" si="132"/>
        <v>0</v>
      </c>
      <c r="L2699" t="str">
        <f t="shared" si="133"/>
        <v>Amount Match</v>
      </c>
    </row>
    <row r="2700" spans="1:12" hidden="1" x14ac:dyDescent="0.3">
      <c r="A2700" t="s">
        <v>5377</v>
      </c>
      <c r="B2700" s="1">
        <v>46274</v>
      </c>
      <c r="C2700" t="s">
        <v>5378</v>
      </c>
      <c r="D2700" t="s">
        <v>51</v>
      </c>
      <c r="E2700" t="s">
        <v>17</v>
      </c>
      <c r="F2700">
        <v>1799</v>
      </c>
      <c r="G2700" t="s">
        <v>10</v>
      </c>
      <c r="H2700" t="str">
        <f t="shared" si="131"/>
        <v>ORD26002699</v>
      </c>
      <c r="I2700">
        <f>COUNTIFS(PG_Transactions!$AK:$AK,$H2700,PG_Transactions!$E:$E,"CAPTURE",PG_Transactions!$AQ:$AQ,1)</f>
        <v>1</v>
      </c>
      <c r="J2700">
        <f>SUMIFS(PG_Transactions!$G:$G,PG_Transactions!$AK:$AK,$H2700,PG_Transactions!$E:$E,"CAPTURE",PG_Transactions!$AQ:$AQ,1)</f>
        <v>1799</v>
      </c>
      <c r="K2700">
        <f t="shared" si="132"/>
        <v>0</v>
      </c>
      <c r="L2700" t="str">
        <f t="shared" si="133"/>
        <v>Amount Match</v>
      </c>
    </row>
    <row r="2701" spans="1:12" hidden="1" x14ac:dyDescent="0.3">
      <c r="A2701" t="s">
        <v>5379</v>
      </c>
      <c r="B2701" s="1">
        <v>46277</v>
      </c>
      <c r="C2701" t="s">
        <v>5380</v>
      </c>
      <c r="D2701" t="s">
        <v>38</v>
      </c>
      <c r="E2701" t="s">
        <v>17</v>
      </c>
      <c r="F2701">
        <v>1298</v>
      </c>
      <c r="G2701" t="s">
        <v>10</v>
      </c>
      <c r="H2701" t="str">
        <f t="shared" si="131"/>
        <v>ORD26002700</v>
      </c>
      <c r="I2701">
        <f>COUNTIFS(PG_Transactions!$AK:$AK,$H2701,PG_Transactions!$E:$E,"CAPTURE",PG_Transactions!$AQ:$AQ,1)</f>
        <v>1</v>
      </c>
      <c r="J2701">
        <f>SUMIFS(PG_Transactions!$G:$G,PG_Transactions!$AK:$AK,$H2701,PG_Transactions!$E:$E,"CAPTURE",PG_Transactions!$AQ:$AQ,1)</f>
        <v>1298</v>
      </c>
      <c r="K2701">
        <f t="shared" si="132"/>
        <v>0</v>
      </c>
      <c r="L2701" t="str">
        <f t="shared" si="133"/>
        <v>Amount Match</v>
      </c>
    </row>
    <row r="2702" spans="1:12" hidden="1" x14ac:dyDescent="0.3">
      <c r="A2702" t="s">
        <v>5381</v>
      </c>
      <c r="B2702" s="1">
        <v>46289</v>
      </c>
      <c r="C2702" t="s">
        <v>5382</v>
      </c>
      <c r="D2702" t="s">
        <v>13</v>
      </c>
      <c r="E2702" t="s">
        <v>33</v>
      </c>
      <c r="F2702">
        <v>8798</v>
      </c>
      <c r="G2702" t="s">
        <v>10</v>
      </c>
      <c r="H2702" t="str">
        <f t="shared" si="131"/>
        <v>ORD26002701</v>
      </c>
      <c r="I2702">
        <f>COUNTIFS(PG_Transactions!$AK:$AK,$H2702,PG_Transactions!$E:$E,"CAPTURE",PG_Transactions!$AQ:$AQ,1)</f>
        <v>1</v>
      </c>
      <c r="J2702">
        <f>SUMIFS(PG_Transactions!$G:$G,PG_Transactions!$AK:$AK,$H2702,PG_Transactions!$E:$E,"CAPTURE",PG_Transactions!$AQ:$AQ,1)</f>
        <v>8798</v>
      </c>
      <c r="K2702">
        <f t="shared" si="132"/>
        <v>0</v>
      </c>
      <c r="L2702" t="str">
        <f t="shared" si="133"/>
        <v>Amount Match</v>
      </c>
    </row>
    <row r="2703" spans="1:12" hidden="1" x14ac:dyDescent="0.3">
      <c r="A2703" t="s">
        <v>5383</v>
      </c>
      <c r="B2703" s="1">
        <v>46283</v>
      </c>
      <c r="C2703" t="s">
        <v>5384</v>
      </c>
      <c r="D2703" t="s">
        <v>41</v>
      </c>
      <c r="E2703" t="s">
        <v>9</v>
      </c>
      <c r="F2703">
        <v>1348</v>
      </c>
      <c r="G2703" t="s">
        <v>10</v>
      </c>
      <c r="H2703" t="str">
        <f t="shared" si="131"/>
        <v>ORD26002702</v>
      </c>
      <c r="I2703">
        <f>COUNTIFS(PG_Transactions!$AK:$AK,$H2703,PG_Transactions!$E:$E,"CAPTURE",PG_Transactions!$AQ:$AQ,1)</f>
        <v>1</v>
      </c>
      <c r="J2703">
        <f>SUMIFS(PG_Transactions!$G:$G,PG_Transactions!$AK:$AK,$H2703,PG_Transactions!$E:$E,"CAPTURE",PG_Transactions!$AQ:$AQ,1)</f>
        <v>1348</v>
      </c>
      <c r="K2703">
        <f t="shared" si="132"/>
        <v>0</v>
      </c>
      <c r="L2703" t="str">
        <f t="shared" si="133"/>
        <v>Amount Match</v>
      </c>
    </row>
    <row r="2704" spans="1:12" hidden="1" x14ac:dyDescent="0.3">
      <c r="A2704" t="s">
        <v>5385</v>
      </c>
      <c r="B2704" s="1">
        <v>46271</v>
      </c>
      <c r="C2704" t="s">
        <v>5386</v>
      </c>
      <c r="D2704" t="s">
        <v>41</v>
      </c>
      <c r="E2704" t="s">
        <v>44</v>
      </c>
      <c r="F2704">
        <v>5998</v>
      </c>
      <c r="G2704" t="s">
        <v>10</v>
      </c>
      <c r="H2704" t="str">
        <f t="shared" si="131"/>
        <v>ORD26002703</v>
      </c>
      <c r="I2704">
        <f>COUNTIFS(PG_Transactions!$AK:$AK,$H2704,PG_Transactions!$E:$E,"CAPTURE",PG_Transactions!$AQ:$AQ,1)</f>
        <v>1</v>
      </c>
      <c r="J2704">
        <f>SUMIFS(PG_Transactions!$G:$G,PG_Transactions!$AK:$AK,$H2704,PG_Transactions!$E:$E,"CAPTURE",PG_Transactions!$AQ:$AQ,1)</f>
        <v>5998</v>
      </c>
      <c r="K2704">
        <f t="shared" si="132"/>
        <v>0</v>
      </c>
      <c r="L2704" t="str">
        <f t="shared" si="133"/>
        <v>Amount Match</v>
      </c>
    </row>
    <row r="2705" spans="1:12" hidden="1" x14ac:dyDescent="0.3">
      <c r="A2705" t="s">
        <v>5387</v>
      </c>
      <c r="B2705" s="1">
        <v>46278</v>
      </c>
      <c r="C2705" t="s">
        <v>5388</v>
      </c>
      <c r="D2705" t="s">
        <v>13</v>
      </c>
      <c r="E2705" t="s">
        <v>44</v>
      </c>
      <c r="F2705">
        <v>2499</v>
      </c>
      <c r="G2705" t="s">
        <v>10</v>
      </c>
      <c r="H2705" t="str">
        <f t="shared" si="131"/>
        <v>ORD26002704</v>
      </c>
      <c r="I2705">
        <f>COUNTIFS(PG_Transactions!$AK:$AK,$H2705,PG_Transactions!$E:$E,"CAPTURE",PG_Transactions!$AQ:$AQ,1)</f>
        <v>1</v>
      </c>
      <c r="J2705">
        <f>SUMIFS(PG_Transactions!$G:$G,PG_Transactions!$AK:$AK,$H2705,PG_Transactions!$E:$E,"CAPTURE",PG_Transactions!$AQ:$AQ,1)</f>
        <v>2499</v>
      </c>
      <c r="K2705">
        <f t="shared" si="132"/>
        <v>0</v>
      </c>
      <c r="L2705" t="str">
        <f t="shared" si="133"/>
        <v>Amount Match</v>
      </c>
    </row>
    <row r="2706" spans="1:12" hidden="1" x14ac:dyDescent="0.3">
      <c r="A2706" t="s">
        <v>5389</v>
      </c>
      <c r="B2706" s="1">
        <v>46276</v>
      </c>
      <c r="C2706" t="s">
        <v>5390</v>
      </c>
      <c r="D2706" t="s">
        <v>8</v>
      </c>
      <c r="E2706" t="s">
        <v>9</v>
      </c>
      <c r="F2706">
        <v>7498</v>
      </c>
      <c r="G2706" t="s">
        <v>10</v>
      </c>
      <c r="H2706" t="str">
        <f t="shared" si="131"/>
        <v>ORD26002705</v>
      </c>
      <c r="I2706">
        <f>COUNTIFS(PG_Transactions!$AK:$AK,$H2706,PG_Transactions!$E:$E,"CAPTURE",PG_Transactions!$AQ:$AQ,1)</f>
        <v>1</v>
      </c>
      <c r="J2706">
        <f>SUMIFS(PG_Transactions!$G:$G,PG_Transactions!$AK:$AK,$H2706,PG_Transactions!$E:$E,"CAPTURE",PG_Transactions!$AQ:$AQ,1)</f>
        <v>7498</v>
      </c>
      <c r="K2706">
        <f t="shared" si="132"/>
        <v>0</v>
      </c>
      <c r="L2706" t="str">
        <f t="shared" si="133"/>
        <v>Amount Match</v>
      </c>
    </row>
    <row r="2707" spans="1:12" hidden="1" x14ac:dyDescent="0.3">
      <c r="A2707" t="s">
        <v>5391</v>
      </c>
      <c r="B2707" s="1">
        <v>46283</v>
      </c>
      <c r="C2707" t="s">
        <v>5392</v>
      </c>
      <c r="D2707" t="s">
        <v>32</v>
      </c>
      <c r="E2707" t="s">
        <v>17</v>
      </c>
      <c r="F2707">
        <v>3297</v>
      </c>
      <c r="G2707" t="s">
        <v>10</v>
      </c>
      <c r="H2707" t="str">
        <f t="shared" si="131"/>
        <v>ORD26002706</v>
      </c>
      <c r="I2707">
        <f>COUNTIFS(PG_Transactions!$AK:$AK,$H2707,PG_Transactions!$E:$E,"CAPTURE",PG_Transactions!$AQ:$AQ,1)</f>
        <v>1</v>
      </c>
      <c r="J2707">
        <f>SUMIFS(PG_Transactions!$G:$G,PG_Transactions!$AK:$AK,$H2707,PG_Transactions!$E:$E,"CAPTURE",PG_Transactions!$AQ:$AQ,1)</f>
        <v>3297</v>
      </c>
      <c r="K2707">
        <f t="shared" si="132"/>
        <v>0</v>
      </c>
      <c r="L2707" t="str">
        <f t="shared" si="133"/>
        <v>Amount Match</v>
      </c>
    </row>
    <row r="2708" spans="1:12" hidden="1" x14ac:dyDescent="0.3">
      <c r="A2708" t="s">
        <v>5393</v>
      </c>
      <c r="B2708" s="1">
        <v>46278</v>
      </c>
      <c r="C2708" t="s">
        <v>5394</v>
      </c>
      <c r="D2708" t="s">
        <v>32</v>
      </c>
      <c r="E2708" t="s">
        <v>17</v>
      </c>
      <c r="F2708">
        <v>1298</v>
      </c>
      <c r="G2708" t="s">
        <v>10</v>
      </c>
      <c r="H2708" t="str">
        <f t="shared" si="131"/>
        <v>ORD26002707</v>
      </c>
      <c r="I2708">
        <f>COUNTIFS(PG_Transactions!$AK:$AK,$H2708,PG_Transactions!$E:$E,"CAPTURE",PG_Transactions!$AQ:$AQ,1)</f>
        <v>1</v>
      </c>
      <c r="J2708">
        <f>SUMIFS(PG_Transactions!$G:$G,PG_Transactions!$AK:$AK,$H2708,PG_Transactions!$E:$E,"CAPTURE",PG_Transactions!$AQ:$AQ,1)</f>
        <v>1298</v>
      </c>
      <c r="K2708">
        <f t="shared" si="132"/>
        <v>0</v>
      </c>
      <c r="L2708" t="str">
        <f t="shared" si="133"/>
        <v>Amount Match</v>
      </c>
    </row>
    <row r="2709" spans="1:12" hidden="1" x14ac:dyDescent="0.3">
      <c r="A2709" t="s">
        <v>5395</v>
      </c>
      <c r="B2709" s="1">
        <v>46292</v>
      </c>
      <c r="C2709" t="s">
        <v>5396</v>
      </c>
      <c r="E2709" t="s">
        <v>9</v>
      </c>
      <c r="F2709">
        <v>599</v>
      </c>
      <c r="G2709" t="s">
        <v>10</v>
      </c>
      <c r="H2709" t="str">
        <f t="shared" si="131"/>
        <v>ORD26002708</v>
      </c>
      <c r="I2709">
        <f>COUNTIFS(PG_Transactions!$AK:$AK,$H2709,PG_Transactions!$E:$E,"CAPTURE",PG_Transactions!$AQ:$AQ,1)</f>
        <v>1</v>
      </c>
      <c r="J2709">
        <f>SUMIFS(PG_Transactions!$G:$G,PG_Transactions!$AK:$AK,$H2709,PG_Transactions!$E:$E,"CAPTURE",PG_Transactions!$AQ:$AQ,1)</f>
        <v>599</v>
      </c>
      <c r="K2709">
        <f t="shared" si="132"/>
        <v>0</v>
      </c>
      <c r="L2709" t="str">
        <f t="shared" si="133"/>
        <v>Amount Match</v>
      </c>
    </row>
    <row r="2710" spans="1:12" hidden="1" x14ac:dyDescent="0.3">
      <c r="A2710" t="s">
        <v>5397</v>
      </c>
      <c r="B2710" s="1">
        <v>46294</v>
      </c>
      <c r="C2710" t="s">
        <v>5398</v>
      </c>
      <c r="D2710" t="s">
        <v>27</v>
      </c>
      <c r="E2710" t="s">
        <v>33</v>
      </c>
      <c r="F2710">
        <v>12297</v>
      </c>
      <c r="G2710" t="s">
        <v>10</v>
      </c>
      <c r="H2710" t="str">
        <f t="shared" si="131"/>
        <v>ORD26002709</v>
      </c>
      <c r="I2710">
        <f>COUNTIFS(PG_Transactions!$AK:$AK,$H2710,PG_Transactions!$E:$E,"CAPTURE",PG_Transactions!$AQ:$AQ,1)</f>
        <v>1</v>
      </c>
      <c r="J2710">
        <f>SUMIFS(PG_Transactions!$G:$G,PG_Transactions!$AK:$AK,$H2710,PG_Transactions!$E:$E,"CAPTURE",PG_Transactions!$AQ:$AQ,1)</f>
        <v>12297</v>
      </c>
      <c r="K2710">
        <f t="shared" si="132"/>
        <v>0</v>
      </c>
      <c r="L2710" t="str">
        <f t="shared" si="133"/>
        <v>Amount Match</v>
      </c>
    </row>
    <row r="2711" spans="1:12" hidden="1" x14ac:dyDescent="0.3">
      <c r="A2711" t="s">
        <v>5399</v>
      </c>
      <c r="B2711" s="1">
        <v>46281</v>
      </c>
      <c r="C2711" t="s">
        <v>5400</v>
      </c>
      <c r="D2711" t="s">
        <v>27</v>
      </c>
      <c r="E2711" t="s">
        <v>33</v>
      </c>
      <c r="F2711">
        <v>299</v>
      </c>
      <c r="G2711" t="s">
        <v>10</v>
      </c>
      <c r="H2711" t="str">
        <f t="shared" si="131"/>
        <v>ORD26002710</v>
      </c>
      <c r="I2711">
        <f>COUNTIFS(PG_Transactions!$AK:$AK,$H2711,PG_Transactions!$E:$E,"CAPTURE",PG_Transactions!$AQ:$AQ,1)</f>
        <v>1</v>
      </c>
      <c r="J2711">
        <f>SUMIFS(PG_Transactions!$G:$G,PG_Transactions!$AK:$AK,$H2711,PG_Transactions!$E:$E,"CAPTURE",PG_Transactions!$AQ:$AQ,1)</f>
        <v>299</v>
      </c>
      <c r="K2711">
        <f t="shared" si="132"/>
        <v>0</v>
      </c>
      <c r="L2711" t="str">
        <f t="shared" si="133"/>
        <v>Amount Match</v>
      </c>
    </row>
    <row r="2712" spans="1:12" hidden="1" x14ac:dyDescent="0.3">
      <c r="A2712" t="s">
        <v>5401</v>
      </c>
      <c r="B2712" s="1">
        <v>46273</v>
      </c>
      <c r="C2712" t="s">
        <v>5402</v>
      </c>
      <c r="D2712" t="s">
        <v>16</v>
      </c>
      <c r="E2712" t="s">
        <v>33</v>
      </c>
      <c r="F2712">
        <v>4999</v>
      </c>
      <c r="G2712" t="s">
        <v>10</v>
      </c>
      <c r="H2712" t="str">
        <f t="shared" si="131"/>
        <v>ORD26002711</v>
      </c>
      <c r="I2712">
        <f>COUNTIFS(PG_Transactions!$AK:$AK,$H2712,PG_Transactions!$E:$E,"CAPTURE",PG_Transactions!$AQ:$AQ,1)</f>
        <v>1</v>
      </c>
      <c r="J2712">
        <f>SUMIFS(PG_Transactions!$G:$G,PG_Transactions!$AK:$AK,$H2712,PG_Transactions!$E:$E,"CAPTURE",PG_Transactions!$AQ:$AQ,1)</f>
        <v>4999</v>
      </c>
      <c r="K2712">
        <f t="shared" si="132"/>
        <v>0</v>
      </c>
      <c r="L2712" t="str">
        <f t="shared" si="133"/>
        <v>Amount Match</v>
      </c>
    </row>
    <row r="2713" spans="1:12" hidden="1" x14ac:dyDescent="0.3">
      <c r="A2713" t="s">
        <v>5403</v>
      </c>
      <c r="B2713" s="1">
        <v>46275</v>
      </c>
      <c r="C2713" t="s">
        <v>5404</v>
      </c>
      <c r="E2713" t="s">
        <v>9</v>
      </c>
      <c r="F2713">
        <v>999</v>
      </c>
      <c r="G2713" t="s">
        <v>10</v>
      </c>
      <c r="H2713" t="str">
        <f t="shared" si="131"/>
        <v>ORD26002712</v>
      </c>
      <c r="I2713">
        <f>COUNTIFS(PG_Transactions!$AK:$AK,$H2713,PG_Transactions!$E:$E,"CAPTURE",PG_Transactions!$AQ:$AQ,1)</f>
        <v>1</v>
      </c>
      <c r="J2713">
        <f>SUMIFS(PG_Transactions!$G:$G,PG_Transactions!$AK:$AK,$H2713,PG_Transactions!$E:$E,"CAPTURE",PG_Transactions!$AQ:$AQ,1)</f>
        <v>999</v>
      </c>
      <c r="K2713">
        <f t="shared" si="132"/>
        <v>0</v>
      </c>
      <c r="L2713" t="str">
        <f t="shared" si="133"/>
        <v>Amount Match</v>
      </c>
    </row>
    <row r="2714" spans="1:12" hidden="1" x14ac:dyDescent="0.3">
      <c r="A2714" t="s">
        <v>5405</v>
      </c>
      <c r="B2714" s="1">
        <v>46269</v>
      </c>
      <c r="C2714" t="s">
        <v>5406</v>
      </c>
      <c r="D2714" t="s">
        <v>16</v>
      </c>
      <c r="E2714" t="s">
        <v>17</v>
      </c>
      <c r="F2714">
        <v>3499</v>
      </c>
      <c r="G2714" t="s">
        <v>10</v>
      </c>
      <c r="H2714" t="str">
        <f t="shared" si="131"/>
        <v>ORD26002713</v>
      </c>
      <c r="I2714">
        <f>COUNTIFS(PG_Transactions!$AK:$AK,$H2714,PG_Transactions!$E:$E,"CAPTURE",PG_Transactions!$AQ:$AQ,1)</f>
        <v>1</v>
      </c>
      <c r="J2714">
        <f>SUMIFS(PG_Transactions!$G:$G,PG_Transactions!$AK:$AK,$H2714,PG_Transactions!$E:$E,"CAPTURE",PG_Transactions!$AQ:$AQ,1)</f>
        <v>3499</v>
      </c>
      <c r="K2714">
        <f t="shared" si="132"/>
        <v>0</v>
      </c>
      <c r="L2714" t="str">
        <f t="shared" si="133"/>
        <v>Amount Match</v>
      </c>
    </row>
    <row r="2715" spans="1:12" hidden="1" x14ac:dyDescent="0.3">
      <c r="A2715" t="s">
        <v>5407</v>
      </c>
      <c r="B2715" s="1">
        <v>46281</v>
      </c>
      <c r="C2715" t="s">
        <v>5408</v>
      </c>
      <c r="D2715" t="s">
        <v>65</v>
      </c>
      <c r="E2715" t="s">
        <v>9</v>
      </c>
      <c r="F2715">
        <v>10147</v>
      </c>
      <c r="G2715" t="s">
        <v>10</v>
      </c>
      <c r="H2715" t="str">
        <f t="shared" si="131"/>
        <v>ORD26002714</v>
      </c>
      <c r="I2715">
        <f>COUNTIFS(PG_Transactions!$AK:$AK,$H2715,PG_Transactions!$E:$E,"CAPTURE",PG_Transactions!$AQ:$AQ,1)</f>
        <v>1</v>
      </c>
      <c r="J2715">
        <f>SUMIFS(PG_Transactions!$G:$G,PG_Transactions!$AK:$AK,$H2715,PG_Transactions!$E:$E,"CAPTURE",PG_Transactions!$AQ:$AQ,1)</f>
        <v>10147</v>
      </c>
      <c r="K2715">
        <f t="shared" si="132"/>
        <v>0</v>
      </c>
      <c r="L2715" t="str">
        <f t="shared" si="133"/>
        <v>Amount Match</v>
      </c>
    </row>
    <row r="2716" spans="1:12" hidden="1" x14ac:dyDescent="0.3">
      <c r="A2716" t="s">
        <v>5409</v>
      </c>
      <c r="B2716" s="1">
        <v>46266</v>
      </c>
      <c r="C2716" t="s">
        <v>5410</v>
      </c>
      <c r="D2716" t="s">
        <v>32</v>
      </c>
      <c r="E2716" t="s">
        <v>33</v>
      </c>
      <c r="F2716">
        <v>8798</v>
      </c>
      <c r="G2716" t="s">
        <v>10</v>
      </c>
      <c r="H2716" t="str">
        <f t="shared" si="131"/>
        <v>ORD26002715</v>
      </c>
      <c r="I2716">
        <f>COUNTIFS(PG_Transactions!$AK:$AK,$H2716,PG_Transactions!$E:$E,"CAPTURE",PG_Transactions!$AQ:$AQ,1)</f>
        <v>1</v>
      </c>
      <c r="J2716">
        <f>SUMIFS(PG_Transactions!$G:$G,PG_Transactions!$AK:$AK,$H2716,PG_Transactions!$E:$E,"CAPTURE",PG_Transactions!$AQ:$AQ,1)</f>
        <v>8798</v>
      </c>
      <c r="K2716">
        <f t="shared" si="132"/>
        <v>0</v>
      </c>
      <c r="L2716" t="str">
        <f t="shared" si="133"/>
        <v>Amount Match</v>
      </c>
    </row>
    <row r="2717" spans="1:12" hidden="1" x14ac:dyDescent="0.3">
      <c r="A2717" t="s">
        <v>5411</v>
      </c>
      <c r="B2717" s="1">
        <v>46290</v>
      </c>
      <c r="C2717" t="s">
        <v>5412</v>
      </c>
      <c r="D2717" t="s">
        <v>27</v>
      </c>
      <c r="E2717" t="s">
        <v>9</v>
      </c>
      <c r="F2717">
        <v>299</v>
      </c>
      <c r="G2717" t="s">
        <v>10</v>
      </c>
      <c r="H2717" t="str">
        <f t="shared" si="131"/>
        <v>ORD26002716</v>
      </c>
      <c r="I2717">
        <f>COUNTIFS(PG_Transactions!$AK:$AK,$H2717,PG_Transactions!$E:$E,"CAPTURE",PG_Transactions!$AQ:$AQ,1)</f>
        <v>1</v>
      </c>
      <c r="J2717">
        <f>SUMIFS(PG_Transactions!$G:$G,PG_Transactions!$AK:$AK,$H2717,PG_Transactions!$E:$E,"CAPTURE",PG_Transactions!$AQ:$AQ,1)</f>
        <v>299</v>
      </c>
      <c r="K2717">
        <f t="shared" si="132"/>
        <v>0</v>
      </c>
      <c r="L2717" t="str">
        <f t="shared" si="133"/>
        <v>Amount Match</v>
      </c>
    </row>
    <row r="2718" spans="1:12" hidden="1" x14ac:dyDescent="0.3">
      <c r="A2718" t="s">
        <v>5413</v>
      </c>
      <c r="B2718" s="1">
        <v>46282</v>
      </c>
      <c r="C2718" t="s">
        <v>5414</v>
      </c>
      <c r="D2718" t="s">
        <v>27</v>
      </c>
      <c r="E2718" t="s">
        <v>9</v>
      </c>
      <c r="F2718">
        <v>3499</v>
      </c>
      <c r="G2718" t="s">
        <v>10</v>
      </c>
      <c r="H2718" t="str">
        <f t="shared" si="131"/>
        <v>ORD26002717</v>
      </c>
      <c r="I2718">
        <f>COUNTIFS(PG_Transactions!$AK:$AK,$H2718,PG_Transactions!$E:$E,"CAPTURE",PG_Transactions!$AQ:$AQ,1)</f>
        <v>1</v>
      </c>
      <c r="J2718">
        <f>SUMIFS(PG_Transactions!$G:$G,PG_Transactions!$AK:$AK,$H2718,PG_Transactions!$E:$E,"CAPTURE",PG_Transactions!$AQ:$AQ,1)</f>
        <v>3499</v>
      </c>
      <c r="K2718">
        <f t="shared" si="132"/>
        <v>0</v>
      </c>
      <c r="L2718" t="str">
        <f t="shared" si="133"/>
        <v>Amount Match</v>
      </c>
    </row>
    <row r="2719" spans="1:12" hidden="1" x14ac:dyDescent="0.3">
      <c r="A2719" t="s">
        <v>5415</v>
      </c>
      <c r="B2719" s="1">
        <v>46289</v>
      </c>
      <c r="C2719" t="s">
        <v>5416</v>
      </c>
      <c r="D2719" t="s">
        <v>13</v>
      </c>
      <c r="E2719" t="s">
        <v>9</v>
      </c>
      <c r="F2719">
        <v>4999</v>
      </c>
      <c r="G2719" t="s">
        <v>10</v>
      </c>
      <c r="H2719" t="str">
        <f t="shared" si="131"/>
        <v>ORD26002718</v>
      </c>
      <c r="I2719">
        <f>COUNTIFS(PG_Transactions!$AK:$AK,$H2719,PG_Transactions!$E:$E,"CAPTURE",PG_Transactions!$AQ:$AQ,1)</f>
        <v>1</v>
      </c>
      <c r="J2719">
        <f>SUMIFS(PG_Transactions!$G:$G,PG_Transactions!$AK:$AK,$H2719,PG_Transactions!$E:$E,"CAPTURE",PG_Transactions!$AQ:$AQ,1)</f>
        <v>4999</v>
      </c>
      <c r="K2719">
        <f t="shared" si="132"/>
        <v>0</v>
      </c>
      <c r="L2719" t="str">
        <f t="shared" si="133"/>
        <v>Amount Match</v>
      </c>
    </row>
    <row r="2720" spans="1:12" hidden="1" x14ac:dyDescent="0.3">
      <c r="A2720" t="s">
        <v>5417</v>
      </c>
      <c r="B2720" s="1">
        <v>46293</v>
      </c>
      <c r="C2720" t="s">
        <v>5418</v>
      </c>
      <c r="D2720" t="s">
        <v>51</v>
      </c>
      <c r="E2720" t="s">
        <v>9</v>
      </c>
      <c r="F2720">
        <v>3598</v>
      </c>
      <c r="G2720" t="s">
        <v>10</v>
      </c>
      <c r="H2720" t="str">
        <f t="shared" si="131"/>
        <v>ORD26002719</v>
      </c>
      <c r="I2720">
        <f>COUNTIFS(PG_Transactions!$AK:$AK,$H2720,PG_Transactions!$E:$E,"CAPTURE",PG_Transactions!$AQ:$AQ,1)</f>
        <v>1</v>
      </c>
      <c r="J2720">
        <f>SUMIFS(PG_Transactions!$G:$G,PG_Transactions!$AK:$AK,$H2720,PG_Transactions!$E:$E,"CAPTURE",PG_Transactions!$AQ:$AQ,1)</f>
        <v>3598</v>
      </c>
      <c r="K2720">
        <f t="shared" si="132"/>
        <v>0</v>
      </c>
      <c r="L2720" t="str">
        <f t="shared" si="133"/>
        <v>Amount Match</v>
      </c>
    </row>
    <row r="2721" spans="1:12" hidden="1" x14ac:dyDescent="0.3">
      <c r="A2721" t="s">
        <v>5419</v>
      </c>
      <c r="B2721" s="1">
        <v>46295</v>
      </c>
      <c r="C2721" t="s">
        <v>5420</v>
      </c>
      <c r="D2721" t="s">
        <v>16</v>
      </c>
      <c r="E2721" t="s">
        <v>33</v>
      </c>
      <c r="F2721">
        <v>1799</v>
      </c>
      <c r="G2721" t="s">
        <v>10</v>
      </c>
      <c r="H2721" t="str">
        <f t="shared" si="131"/>
        <v>ORD26002720</v>
      </c>
      <c r="I2721">
        <f>COUNTIFS(PG_Transactions!$AK:$AK,$H2721,PG_Transactions!$E:$E,"CAPTURE",PG_Transactions!$AQ:$AQ,1)</f>
        <v>1</v>
      </c>
      <c r="J2721">
        <f>SUMIFS(PG_Transactions!$G:$G,PG_Transactions!$AK:$AK,$H2721,PG_Transactions!$E:$E,"CAPTURE",PG_Transactions!$AQ:$AQ,1)</f>
        <v>1799</v>
      </c>
      <c r="K2721">
        <f t="shared" si="132"/>
        <v>0</v>
      </c>
      <c r="L2721" t="str">
        <f t="shared" si="133"/>
        <v>Amount Match</v>
      </c>
    </row>
    <row r="2722" spans="1:12" hidden="1" x14ac:dyDescent="0.3">
      <c r="A2722" t="s">
        <v>5421</v>
      </c>
      <c r="B2722" s="1">
        <v>46267</v>
      </c>
      <c r="C2722" t="s">
        <v>5422</v>
      </c>
      <c r="D2722" t="s">
        <v>38</v>
      </c>
      <c r="E2722" t="s">
        <v>9</v>
      </c>
      <c r="F2722">
        <v>7999</v>
      </c>
      <c r="G2722" t="s">
        <v>10</v>
      </c>
      <c r="H2722" t="str">
        <f t="shared" si="131"/>
        <v>ORD26002721</v>
      </c>
      <c r="I2722">
        <f>COUNTIFS(PG_Transactions!$AK:$AK,$H2722,PG_Transactions!$E:$E,"CAPTURE",PG_Transactions!$AQ:$AQ,1)</f>
        <v>1</v>
      </c>
      <c r="J2722">
        <f>SUMIFS(PG_Transactions!$G:$G,PG_Transactions!$AK:$AK,$H2722,PG_Transactions!$E:$E,"CAPTURE",PG_Transactions!$AQ:$AQ,1)</f>
        <v>7999</v>
      </c>
      <c r="K2722">
        <f t="shared" si="132"/>
        <v>0</v>
      </c>
      <c r="L2722" t="str">
        <f t="shared" si="133"/>
        <v>Amount Match</v>
      </c>
    </row>
    <row r="2723" spans="1:12" hidden="1" x14ac:dyDescent="0.3">
      <c r="A2723" t="s">
        <v>5423</v>
      </c>
      <c r="B2723" s="1">
        <v>46280</v>
      </c>
      <c r="C2723" t="s">
        <v>5424</v>
      </c>
      <c r="D2723" t="s">
        <v>38</v>
      </c>
      <c r="E2723" t="s">
        <v>9</v>
      </c>
      <c r="F2723">
        <v>799</v>
      </c>
      <c r="G2723" t="s">
        <v>10</v>
      </c>
      <c r="H2723" t="str">
        <f t="shared" si="131"/>
        <v>ORD26002722</v>
      </c>
      <c r="I2723">
        <f>COUNTIFS(PG_Transactions!$AK:$AK,$H2723,PG_Transactions!$E:$E,"CAPTURE",PG_Transactions!$AQ:$AQ,1)</f>
        <v>1</v>
      </c>
      <c r="J2723">
        <f>SUMIFS(PG_Transactions!$G:$G,PG_Transactions!$AK:$AK,$H2723,PG_Transactions!$E:$E,"CAPTURE",PG_Transactions!$AQ:$AQ,1)</f>
        <v>799</v>
      </c>
      <c r="K2723">
        <f t="shared" si="132"/>
        <v>0</v>
      </c>
      <c r="L2723" t="str">
        <f t="shared" si="133"/>
        <v>Amount Match</v>
      </c>
    </row>
    <row r="2724" spans="1:12" hidden="1" x14ac:dyDescent="0.3">
      <c r="A2724" t="s">
        <v>5425</v>
      </c>
      <c r="B2724" s="1">
        <v>46276</v>
      </c>
      <c r="C2724" t="s">
        <v>5426</v>
      </c>
      <c r="D2724" t="s">
        <v>41</v>
      </c>
      <c r="E2724" t="s">
        <v>17</v>
      </c>
      <c r="F2724">
        <v>5597</v>
      </c>
      <c r="G2724" t="s">
        <v>10</v>
      </c>
      <c r="H2724" t="str">
        <f t="shared" si="131"/>
        <v>ORD26002723</v>
      </c>
      <c r="I2724">
        <f>COUNTIFS(PG_Transactions!$AK:$AK,$H2724,PG_Transactions!$E:$E,"CAPTURE",PG_Transactions!$AQ:$AQ,1)</f>
        <v>1</v>
      </c>
      <c r="J2724">
        <f>SUMIFS(PG_Transactions!$G:$G,PG_Transactions!$AK:$AK,$H2724,PG_Transactions!$E:$E,"CAPTURE",PG_Transactions!$AQ:$AQ,1)</f>
        <v>5597</v>
      </c>
      <c r="K2724">
        <f t="shared" si="132"/>
        <v>0</v>
      </c>
      <c r="L2724" t="str">
        <f t="shared" si="133"/>
        <v>Amount Match</v>
      </c>
    </row>
    <row r="2725" spans="1:12" hidden="1" x14ac:dyDescent="0.3">
      <c r="A2725" t="s">
        <v>5427</v>
      </c>
      <c r="B2725" s="1">
        <v>46291</v>
      </c>
      <c r="C2725" t="s">
        <v>5428</v>
      </c>
      <c r="D2725" t="s">
        <v>38</v>
      </c>
      <c r="E2725" t="s">
        <v>17</v>
      </c>
      <c r="F2725">
        <v>4999</v>
      </c>
      <c r="G2725" t="s">
        <v>10</v>
      </c>
      <c r="H2725" t="str">
        <f t="shared" si="131"/>
        <v>ORD26002724</v>
      </c>
      <c r="I2725">
        <f>COUNTIFS(PG_Transactions!$AK:$AK,$H2725,PG_Transactions!$E:$E,"CAPTURE",PG_Transactions!$AQ:$AQ,1)</f>
        <v>1</v>
      </c>
      <c r="J2725">
        <f>SUMIFS(PG_Transactions!$G:$G,PG_Transactions!$AK:$AK,$H2725,PG_Transactions!$E:$E,"CAPTURE",PG_Transactions!$AQ:$AQ,1)</f>
        <v>4999</v>
      </c>
      <c r="K2725">
        <f t="shared" si="132"/>
        <v>0</v>
      </c>
      <c r="L2725" t="str">
        <f t="shared" si="133"/>
        <v>Amount Match</v>
      </c>
    </row>
    <row r="2726" spans="1:12" hidden="1" x14ac:dyDescent="0.3">
      <c r="A2726" t="s">
        <v>5429</v>
      </c>
      <c r="B2726" s="1">
        <v>46270</v>
      </c>
      <c r="C2726" t="s">
        <v>5430</v>
      </c>
      <c r="D2726" t="s">
        <v>41</v>
      </c>
      <c r="E2726" t="s">
        <v>44</v>
      </c>
      <c r="F2726">
        <v>2499</v>
      </c>
      <c r="G2726" t="s">
        <v>105</v>
      </c>
      <c r="H2726" t="str">
        <f t="shared" si="131"/>
        <v>ORD26002725</v>
      </c>
      <c r="I2726">
        <f>COUNTIFS(PG_Transactions!$AK:$AK,$H2726,PG_Transactions!$E:$E,"CAPTURE",PG_Transactions!$AQ:$AQ,1)</f>
        <v>0</v>
      </c>
      <c r="J2726">
        <f>SUMIFS(PG_Transactions!$G:$G,PG_Transactions!$AK:$AK,$H2726,PG_Transactions!$E:$E,"CAPTURE",PG_Transactions!$AQ:$AQ,1)</f>
        <v>0</v>
      </c>
      <c r="K2726">
        <f t="shared" si="132"/>
        <v>-2499</v>
      </c>
      <c r="L2726" t="str">
        <f t="shared" si="133"/>
        <v>No Capture</v>
      </c>
    </row>
    <row r="2727" spans="1:12" hidden="1" x14ac:dyDescent="0.3">
      <c r="A2727" t="s">
        <v>5431</v>
      </c>
      <c r="B2727" s="1">
        <v>46266</v>
      </c>
      <c r="C2727" t="s">
        <v>5432</v>
      </c>
      <c r="D2727" t="s">
        <v>32</v>
      </c>
      <c r="E2727" t="s">
        <v>9</v>
      </c>
      <c r="F2727">
        <v>7999</v>
      </c>
      <c r="G2727" t="s">
        <v>10</v>
      </c>
      <c r="H2727" t="str">
        <f t="shared" si="131"/>
        <v>ORD26002726</v>
      </c>
      <c r="I2727">
        <f>COUNTIFS(PG_Transactions!$AK:$AK,$H2727,PG_Transactions!$E:$E,"CAPTURE",PG_Transactions!$AQ:$AQ,1)</f>
        <v>1</v>
      </c>
      <c r="J2727">
        <f>SUMIFS(PG_Transactions!$G:$G,PG_Transactions!$AK:$AK,$H2727,PG_Transactions!$E:$E,"CAPTURE",PG_Transactions!$AQ:$AQ,1)</f>
        <v>7999</v>
      </c>
      <c r="K2727">
        <f t="shared" si="132"/>
        <v>0</v>
      </c>
      <c r="L2727" t="str">
        <f t="shared" si="133"/>
        <v>Amount Match</v>
      </c>
    </row>
    <row r="2728" spans="1:12" hidden="1" x14ac:dyDescent="0.3">
      <c r="A2728" t="s">
        <v>5433</v>
      </c>
      <c r="B2728" s="1">
        <v>46277</v>
      </c>
      <c r="C2728" t="s">
        <v>5434</v>
      </c>
      <c r="D2728" t="s">
        <v>51</v>
      </c>
      <c r="E2728" t="s">
        <v>9</v>
      </c>
      <c r="F2728">
        <v>6097</v>
      </c>
      <c r="G2728" t="s">
        <v>10</v>
      </c>
      <c r="H2728" t="str">
        <f t="shared" si="131"/>
        <v>ORD26002727</v>
      </c>
      <c r="I2728">
        <f>COUNTIFS(PG_Transactions!$AK:$AK,$H2728,PG_Transactions!$E:$E,"CAPTURE",PG_Transactions!$AQ:$AQ,1)</f>
        <v>1</v>
      </c>
      <c r="J2728">
        <f>SUMIFS(PG_Transactions!$G:$G,PG_Transactions!$AK:$AK,$H2728,PG_Transactions!$E:$E,"CAPTURE",PG_Transactions!$AQ:$AQ,1)</f>
        <v>6097</v>
      </c>
      <c r="K2728">
        <f t="shared" si="132"/>
        <v>0</v>
      </c>
      <c r="L2728" t="str">
        <f t="shared" si="133"/>
        <v>Amount Match</v>
      </c>
    </row>
    <row r="2729" spans="1:12" hidden="1" x14ac:dyDescent="0.3">
      <c r="A2729" t="s">
        <v>5435</v>
      </c>
      <c r="B2729" s="1">
        <v>46286</v>
      </c>
      <c r="C2729" t="s">
        <v>5436</v>
      </c>
      <c r="D2729" t="s">
        <v>65</v>
      </c>
      <c r="E2729" t="s">
        <v>9</v>
      </c>
      <c r="F2729">
        <v>4999</v>
      </c>
      <c r="G2729" t="s">
        <v>10</v>
      </c>
      <c r="H2729" t="str">
        <f t="shared" si="131"/>
        <v>ORD26002728</v>
      </c>
      <c r="I2729">
        <f>COUNTIFS(PG_Transactions!$AK:$AK,$H2729,PG_Transactions!$E:$E,"CAPTURE",PG_Transactions!$AQ:$AQ,1)</f>
        <v>1</v>
      </c>
      <c r="J2729">
        <f>SUMIFS(PG_Transactions!$G:$G,PG_Transactions!$AK:$AK,$H2729,PG_Transactions!$E:$E,"CAPTURE",PG_Transactions!$AQ:$AQ,1)</f>
        <v>4999</v>
      </c>
      <c r="K2729">
        <f t="shared" si="132"/>
        <v>0</v>
      </c>
      <c r="L2729" t="str">
        <f t="shared" si="133"/>
        <v>Amount Match</v>
      </c>
    </row>
    <row r="2730" spans="1:12" hidden="1" x14ac:dyDescent="0.3">
      <c r="A2730" t="s">
        <v>5437</v>
      </c>
      <c r="B2730" s="1">
        <v>46276</v>
      </c>
      <c r="C2730" t="s">
        <v>5438</v>
      </c>
      <c r="D2730" t="s">
        <v>16</v>
      </c>
      <c r="E2730" t="s">
        <v>9</v>
      </c>
      <c r="F2730">
        <v>1499</v>
      </c>
      <c r="G2730" t="s">
        <v>10</v>
      </c>
      <c r="H2730" t="str">
        <f t="shared" si="131"/>
        <v>ORD26002729</v>
      </c>
      <c r="I2730">
        <f>COUNTIFS(PG_Transactions!$AK:$AK,$H2730,PG_Transactions!$E:$E,"CAPTURE",PG_Transactions!$AQ:$AQ,1)</f>
        <v>1</v>
      </c>
      <c r="J2730">
        <f>SUMIFS(PG_Transactions!$G:$G,PG_Transactions!$AK:$AK,$H2730,PG_Transactions!$E:$E,"CAPTURE",PG_Transactions!$AQ:$AQ,1)</f>
        <v>1499</v>
      </c>
      <c r="K2730">
        <f t="shared" si="132"/>
        <v>0</v>
      </c>
      <c r="L2730" t="str">
        <f t="shared" si="133"/>
        <v>Amount Match</v>
      </c>
    </row>
    <row r="2731" spans="1:12" hidden="1" x14ac:dyDescent="0.3">
      <c r="A2731" t="s">
        <v>5439</v>
      </c>
      <c r="B2731" s="1">
        <v>46283</v>
      </c>
      <c r="C2731" t="s">
        <v>5440</v>
      </c>
      <c r="D2731" t="s">
        <v>38</v>
      </c>
      <c r="E2731" t="s">
        <v>9</v>
      </c>
      <c r="F2731">
        <v>3847</v>
      </c>
      <c r="G2731" t="s">
        <v>10</v>
      </c>
      <c r="H2731" t="str">
        <f t="shared" si="131"/>
        <v>ORD26002730</v>
      </c>
      <c r="I2731">
        <f>COUNTIFS(PG_Transactions!$AK:$AK,$H2731,PG_Transactions!$E:$E,"CAPTURE",PG_Transactions!$AQ:$AQ,1)</f>
        <v>1</v>
      </c>
      <c r="J2731">
        <f>SUMIFS(PG_Transactions!$G:$G,PG_Transactions!$AK:$AK,$H2731,PG_Transactions!$E:$E,"CAPTURE",PG_Transactions!$AQ:$AQ,1)</f>
        <v>3847</v>
      </c>
      <c r="K2731">
        <f t="shared" si="132"/>
        <v>0</v>
      </c>
      <c r="L2731" t="str">
        <f t="shared" si="133"/>
        <v>Amount Match</v>
      </c>
    </row>
    <row r="2732" spans="1:12" hidden="1" x14ac:dyDescent="0.3">
      <c r="A2732" t="s">
        <v>5441</v>
      </c>
      <c r="B2732" s="1">
        <v>46285</v>
      </c>
      <c r="C2732" t="s">
        <v>5442</v>
      </c>
      <c r="D2732" t="s">
        <v>24</v>
      </c>
      <c r="E2732" t="s">
        <v>17</v>
      </c>
      <c r="F2732">
        <v>3798</v>
      </c>
      <c r="G2732" t="s">
        <v>10</v>
      </c>
      <c r="H2732" t="str">
        <f t="shared" si="131"/>
        <v>ORD26002731</v>
      </c>
      <c r="I2732">
        <f>COUNTIFS(PG_Transactions!$AK:$AK,$H2732,PG_Transactions!$E:$E,"CAPTURE",PG_Transactions!$AQ:$AQ,1)</f>
        <v>1</v>
      </c>
      <c r="J2732">
        <f>SUMIFS(PG_Transactions!$G:$G,PG_Transactions!$AK:$AK,$H2732,PG_Transactions!$E:$E,"CAPTURE",PG_Transactions!$AQ:$AQ,1)</f>
        <v>3798</v>
      </c>
      <c r="K2732">
        <f t="shared" si="132"/>
        <v>0</v>
      </c>
      <c r="L2732" t="str">
        <f t="shared" si="133"/>
        <v>Amount Match</v>
      </c>
    </row>
    <row r="2733" spans="1:12" hidden="1" x14ac:dyDescent="0.3">
      <c r="A2733" t="s">
        <v>5443</v>
      </c>
      <c r="B2733" s="1">
        <v>46293</v>
      </c>
      <c r="C2733" t="s">
        <v>5444</v>
      </c>
      <c r="D2733" t="s">
        <v>16</v>
      </c>
      <c r="E2733" t="s">
        <v>17</v>
      </c>
      <c r="F2733">
        <v>3397</v>
      </c>
      <c r="G2733" t="s">
        <v>105</v>
      </c>
      <c r="H2733" t="str">
        <f t="shared" si="131"/>
        <v>ORD26002732</v>
      </c>
      <c r="I2733">
        <f>COUNTIFS(PG_Transactions!$AK:$AK,$H2733,PG_Transactions!$E:$E,"CAPTURE",PG_Transactions!$AQ:$AQ,1)</f>
        <v>0</v>
      </c>
      <c r="J2733">
        <f>SUMIFS(PG_Transactions!$G:$G,PG_Transactions!$AK:$AK,$H2733,PG_Transactions!$E:$E,"CAPTURE",PG_Transactions!$AQ:$AQ,1)</f>
        <v>0</v>
      </c>
      <c r="K2733">
        <f t="shared" si="132"/>
        <v>-3397</v>
      </c>
      <c r="L2733" t="str">
        <f t="shared" si="133"/>
        <v>No Capture</v>
      </c>
    </row>
    <row r="2734" spans="1:12" hidden="1" x14ac:dyDescent="0.3">
      <c r="A2734" t="s">
        <v>5445</v>
      </c>
      <c r="B2734" s="1">
        <v>46270</v>
      </c>
      <c r="C2734" t="s">
        <v>5446</v>
      </c>
      <c r="D2734" t="s">
        <v>41</v>
      </c>
      <c r="E2734" t="s">
        <v>44</v>
      </c>
      <c r="F2734">
        <v>1797</v>
      </c>
      <c r="G2734" t="s">
        <v>10</v>
      </c>
      <c r="H2734" t="str">
        <f t="shared" si="131"/>
        <v>ORD26002733</v>
      </c>
      <c r="I2734">
        <f>COUNTIFS(PG_Transactions!$AK:$AK,$H2734,PG_Transactions!$E:$E,"CAPTURE",PG_Transactions!$AQ:$AQ,1)</f>
        <v>1</v>
      </c>
      <c r="J2734">
        <f>SUMIFS(PG_Transactions!$G:$G,PG_Transactions!$AK:$AK,$H2734,PG_Transactions!$E:$E,"CAPTURE",PG_Transactions!$AQ:$AQ,1)</f>
        <v>1797</v>
      </c>
      <c r="K2734">
        <f t="shared" si="132"/>
        <v>0</v>
      </c>
      <c r="L2734" t="str">
        <f t="shared" si="133"/>
        <v>Amount Match</v>
      </c>
    </row>
    <row r="2735" spans="1:12" hidden="1" x14ac:dyDescent="0.3">
      <c r="A2735" t="s">
        <v>5447</v>
      </c>
      <c r="B2735" s="1">
        <v>46275</v>
      </c>
      <c r="C2735" t="s">
        <v>5448</v>
      </c>
      <c r="D2735" t="s">
        <v>38</v>
      </c>
      <c r="E2735" t="s">
        <v>33</v>
      </c>
      <c r="F2735">
        <v>349</v>
      </c>
      <c r="G2735" t="s">
        <v>10</v>
      </c>
      <c r="H2735" t="str">
        <f t="shared" si="131"/>
        <v>ORD26002734</v>
      </c>
      <c r="I2735">
        <f>COUNTIFS(PG_Transactions!$AK:$AK,$H2735,PG_Transactions!$E:$E,"CAPTURE",PG_Transactions!$AQ:$AQ,1)</f>
        <v>1</v>
      </c>
      <c r="J2735">
        <f>SUMIFS(PG_Transactions!$G:$G,PG_Transactions!$AK:$AK,$H2735,PG_Transactions!$E:$E,"CAPTURE",PG_Transactions!$AQ:$AQ,1)</f>
        <v>349</v>
      </c>
      <c r="K2735">
        <f t="shared" si="132"/>
        <v>0</v>
      </c>
      <c r="L2735" t="str">
        <f t="shared" si="133"/>
        <v>Amount Match</v>
      </c>
    </row>
    <row r="2736" spans="1:12" hidden="1" x14ac:dyDescent="0.3">
      <c r="A2736" t="s">
        <v>5449</v>
      </c>
      <c r="B2736" s="1">
        <v>46291</v>
      </c>
      <c r="C2736" t="s">
        <v>5450</v>
      </c>
      <c r="D2736" t="s">
        <v>13</v>
      </c>
      <c r="E2736" t="s">
        <v>33</v>
      </c>
      <c r="F2736">
        <v>3499</v>
      </c>
      <c r="G2736" t="s">
        <v>10</v>
      </c>
      <c r="H2736" t="str">
        <f t="shared" si="131"/>
        <v>ORD26002735</v>
      </c>
      <c r="I2736">
        <f>COUNTIFS(PG_Transactions!$AK:$AK,$H2736,PG_Transactions!$E:$E,"CAPTURE",PG_Transactions!$AQ:$AQ,1)</f>
        <v>1</v>
      </c>
      <c r="J2736">
        <f>SUMIFS(PG_Transactions!$G:$G,PG_Transactions!$AK:$AK,$H2736,PG_Transactions!$E:$E,"CAPTURE",PG_Transactions!$AQ:$AQ,1)</f>
        <v>3499</v>
      </c>
      <c r="K2736">
        <f t="shared" si="132"/>
        <v>0</v>
      </c>
      <c r="L2736" t="str">
        <f t="shared" si="133"/>
        <v>Amount Match</v>
      </c>
    </row>
    <row r="2737" spans="1:12" hidden="1" x14ac:dyDescent="0.3">
      <c r="A2737" t="s">
        <v>5451</v>
      </c>
      <c r="B2737" s="1">
        <v>46285</v>
      </c>
      <c r="C2737" t="s">
        <v>5452</v>
      </c>
      <c r="D2737" t="s">
        <v>8</v>
      </c>
      <c r="E2737" t="s">
        <v>17</v>
      </c>
      <c r="F2737">
        <v>7999</v>
      </c>
      <c r="G2737" t="s">
        <v>10</v>
      </c>
      <c r="H2737" t="str">
        <f t="shared" si="131"/>
        <v>ORD26002736</v>
      </c>
      <c r="I2737">
        <f>COUNTIFS(PG_Transactions!$AK:$AK,$H2737,PG_Transactions!$E:$E,"CAPTURE",PG_Transactions!$AQ:$AQ,1)</f>
        <v>1</v>
      </c>
      <c r="J2737">
        <f>SUMIFS(PG_Transactions!$G:$G,PG_Transactions!$AK:$AK,$H2737,PG_Transactions!$E:$E,"CAPTURE",PG_Transactions!$AQ:$AQ,1)</f>
        <v>7999</v>
      </c>
      <c r="K2737">
        <f t="shared" si="132"/>
        <v>0</v>
      </c>
      <c r="L2737" t="str">
        <f t="shared" si="133"/>
        <v>Amount Match</v>
      </c>
    </row>
    <row r="2738" spans="1:12" hidden="1" x14ac:dyDescent="0.3">
      <c r="A2738" t="s">
        <v>5453</v>
      </c>
      <c r="B2738" s="1">
        <v>46267</v>
      </c>
      <c r="C2738" t="s">
        <v>5454</v>
      </c>
      <c r="D2738" t="s">
        <v>32</v>
      </c>
      <c r="E2738" t="s">
        <v>9</v>
      </c>
      <c r="F2738">
        <v>3798</v>
      </c>
      <c r="G2738" t="s">
        <v>105</v>
      </c>
      <c r="H2738" t="str">
        <f t="shared" si="131"/>
        <v>ORD26002737</v>
      </c>
      <c r="I2738">
        <f>COUNTIFS(PG_Transactions!$AK:$AK,$H2738,PG_Transactions!$E:$E,"CAPTURE",PG_Transactions!$AQ:$AQ,1)</f>
        <v>0</v>
      </c>
      <c r="J2738">
        <f>SUMIFS(PG_Transactions!$G:$G,PG_Transactions!$AK:$AK,$H2738,PG_Transactions!$E:$E,"CAPTURE",PG_Transactions!$AQ:$AQ,1)</f>
        <v>0</v>
      </c>
      <c r="K2738">
        <f t="shared" si="132"/>
        <v>-3798</v>
      </c>
      <c r="L2738" t="str">
        <f t="shared" si="133"/>
        <v>No Capture</v>
      </c>
    </row>
    <row r="2739" spans="1:12" hidden="1" x14ac:dyDescent="0.3">
      <c r="A2739" t="s">
        <v>5455</v>
      </c>
      <c r="B2739" s="1">
        <v>46281</v>
      </c>
      <c r="C2739" t="s">
        <v>5456</v>
      </c>
      <c r="D2739" t="s">
        <v>38</v>
      </c>
      <c r="E2739" t="s">
        <v>9</v>
      </c>
      <c r="F2739">
        <v>599</v>
      </c>
      <c r="G2739" t="s">
        <v>10</v>
      </c>
      <c r="H2739" t="str">
        <f t="shared" si="131"/>
        <v>ORD26002738</v>
      </c>
      <c r="I2739">
        <f>COUNTIFS(PG_Transactions!$AK:$AK,$H2739,PG_Transactions!$E:$E,"CAPTURE",PG_Transactions!$AQ:$AQ,1)</f>
        <v>1</v>
      </c>
      <c r="J2739">
        <f>SUMIFS(PG_Transactions!$G:$G,PG_Transactions!$AK:$AK,$H2739,PG_Transactions!$E:$E,"CAPTURE",PG_Transactions!$AQ:$AQ,1)</f>
        <v>599</v>
      </c>
      <c r="K2739">
        <f t="shared" si="132"/>
        <v>0</v>
      </c>
      <c r="L2739" t="str">
        <f t="shared" si="133"/>
        <v>Amount Match</v>
      </c>
    </row>
    <row r="2740" spans="1:12" hidden="1" x14ac:dyDescent="0.3">
      <c r="A2740" t="s">
        <v>5457</v>
      </c>
      <c r="B2740" s="1">
        <v>46271</v>
      </c>
      <c r="C2740" t="s">
        <v>5458</v>
      </c>
      <c r="D2740" t="s">
        <v>51</v>
      </c>
      <c r="E2740" t="s">
        <v>17</v>
      </c>
      <c r="F2740">
        <v>3098</v>
      </c>
      <c r="G2740" t="s">
        <v>10</v>
      </c>
      <c r="H2740" t="str">
        <f t="shared" si="131"/>
        <v>ORD26002739</v>
      </c>
      <c r="I2740">
        <f>COUNTIFS(PG_Transactions!$AK:$AK,$H2740,PG_Transactions!$E:$E,"CAPTURE",PG_Transactions!$AQ:$AQ,1)</f>
        <v>1</v>
      </c>
      <c r="J2740">
        <f>SUMIFS(PG_Transactions!$G:$G,PG_Transactions!$AK:$AK,$H2740,PG_Transactions!$E:$E,"CAPTURE",PG_Transactions!$AQ:$AQ,1)</f>
        <v>3098</v>
      </c>
      <c r="K2740">
        <f t="shared" si="132"/>
        <v>0</v>
      </c>
      <c r="L2740" t="str">
        <f t="shared" si="133"/>
        <v>Amount Match</v>
      </c>
    </row>
    <row r="2741" spans="1:12" hidden="1" x14ac:dyDescent="0.3">
      <c r="A2741" t="s">
        <v>5459</v>
      </c>
      <c r="B2741" s="1">
        <v>46294</v>
      </c>
      <c r="C2741" t="s">
        <v>5460</v>
      </c>
      <c r="D2741" t="s">
        <v>38</v>
      </c>
      <c r="E2741" t="s">
        <v>9</v>
      </c>
      <c r="F2741">
        <v>1499</v>
      </c>
      <c r="G2741" t="s">
        <v>10</v>
      </c>
      <c r="H2741" t="str">
        <f t="shared" si="131"/>
        <v>ORD26002740</v>
      </c>
      <c r="I2741">
        <f>COUNTIFS(PG_Transactions!$AK:$AK,$H2741,PG_Transactions!$E:$E,"CAPTURE",PG_Transactions!$AQ:$AQ,1)</f>
        <v>1</v>
      </c>
      <c r="J2741">
        <f>SUMIFS(PG_Transactions!$G:$G,PG_Transactions!$AK:$AK,$H2741,PG_Transactions!$E:$E,"CAPTURE",PG_Transactions!$AQ:$AQ,1)</f>
        <v>1499</v>
      </c>
      <c r="K2741">
        <f t="shared" si="132"/>
        <v>0</v>
      </c>
      <c r="L2741" t="str">
        <f t="shared" si="133"/>
        <v>Amount Match</v>
      </c>
    </row>
    <row r="2742" spans="1:12" hidden="1" x14ac:dyDescent="0.3">
      <c r="A2742" t="s">
        <v>5461</v>
      </c>
      <c r="B2742" s="1">
        <v>46286</v>
      </c>
      <c r="C2742" t="s">
        <v>5462</v>
      </c>
      <c r="D2742" t="s">
        <v>65</v>
      </c>
      <c r="E2742" t="s">
        <v>9</v>
      </c>
      <c r="F2742">
        <v>1499</v>
      </c>
      <c r="G2742" t="s">
        <v>10</v>
      </c>
      <c r="H2742" t="str">
        <f t="shared" si="131"/>
        <v>ORD26002741</v>
      </c>
      <c r="I2742">
        <f>COUNTIFS(PG_Transactions!$AK:$AK,$H2742,PG_Transactions!$E:$E,"CAPTURE",PG_Transactions!$AQ:$AQ,1)</f>
        <v>1</v>
      </c>
      <c r="J2742">
        <f>SUMIFS(PG_Transactions!$G:$G,PG_Transactions!$AK:$AK,$H2742,PG_Transactions!$E:$E,"CAPTURE",PG_Transactions!$AQ:$AQ,1)</f>
        <v>1499</v>
      </c>
      <c r="K2742">
        <f t="shared" si="132"/>
        <v>0</v>
      </c>
      <c r="L2742" t="str">
        <f t="shared" si="133"/>
        <v>Amount Match</v>
      </c>
    </row>
    <row r="2743" spans="1:12" hidden="1" x14ac:dyDescent="0.3">
      <c r="A2743" t="s">
        <v>5463</v>
      </c>
      <c r="B2743" s="1">
        <v>46276</v>
      </c>
      <c r="C2743" t="s">
        <v>5464</v>
      </c>
      <c r="D2743" t="s">
        <v>24</v>
      </c>
      <c r="E2743" t="s">
        <v>33</v>
      </c>
      <c r="F2743">
        <v>2499</v>
      </c>
      <c r="G2743" t="s">
        <v>10</v>
      </c>
      <c r="H2743" t="str">
        <f t="shared" si="131"/>
        <v>ORD26002742</v>
      </c>
      <c r="I2743">
        <f>COUNTIFS(PG_Transactions!$AK:$AK,$H2743,PG_Transactions!$E:$E,"CAPTURE",PG_Transactions!$AQ:$AQ,1)</f>
        <v>1</v>
      </c>
      <c r="J2743">
        <f>SUMIFS(PG_Transactions!$G:$G,PG_Transactions!$AK:$AK,$H2743,PG_Transactions!$E:$E,"CAPTURE",PG_Transactions!$AQ:$AQ,1)</f>
        <v>2499</v>
      </c>
      <c r="K2743">
        <f t="shared" si="132"/>
        <v>0</v>
      </c>
      <c r="L2743" t="str">
        <f t="shared" si="133"/>
        <v>Amount Match</v>
      </c>
    </row>
    <row r="2744" spans="1:12" hidden="1" x14ac:dyDescent="0.3">
      <c r="A2744" t="s">
        <v>5465</v>
      </c>
      <c r="B2744" s="1">
        <v>46278</v>
      </c>
      <c r="C2744" t="s">
        <v>5466</v>
      </c>
      <c r="D2744" t="s">
        <v>24</v>
      </c>
      <c r="E2744" t="s">
        <v>9</v>
      </c>
      <c r="F2744">
        <v>5897</v>
      </c>
      <c r="G2744" t="s">
        <v>10</v>
      </c>
      <c r="H2744" t="str">
        <f t="shared" si="131"/>
        <v>ORD26002743</v>
      </c>
      <c r="I2744">
        <f>COUNTIFS(PG_Transactions!$AK:$AK,$H2744,PG_Transactions!$E:$E,"CAPTURE",PG_Transactions!$AQ:$AQ,1)</f>
        <v>1</v>
      </c>
      <c r="J2744">
        <f>SUMIFS(PG_Transactions!$G:$G,PG_Transactions!$AK:$AK,$H2744,PG_Transactions!$E:$E,"CAPTURE",PG_Transactions!$AQ:$AQ,1)</f>
        <v>5897</v>
      </c>
      <c r="K2744">
        <f t="shared" si="132"/>
        <v>0</v>
      </c>
      <c r="L2744" t="str">
        <f t="shared" si="133"/>
        <v>Amount Match</v>
      </c>
    </row>
    <row r="2745" spans="1:12" hidden="1" x14ac:dyDescent="0.3">
      <c r="A2745" t="s">
        <v>5467</v>
      </c>
      <c r="B2745" s="1">
        <v>46269</v>
      </c>
      <c r="C2745" t="s">
        <v>5468</v>
      </c>
      <c r="D2745" t="s">
        <v>13</v>
      </c>
      <c r="E2745" t="s">
        <v>9</v>
      </c>
      <c r="F2745" s="2">
        <v>2347</v>
      </c>
      <c r="G2745" t="s">
        <v>10</v>
      </c>
      <c r="H2745" t="str">
        <f t="shared" si="131"/>
        <v>ORD26002744</v>
      </c>
      <c r="I2745">
        <f>COUNTIFS(PG_Transactions!$AK:$AK,$H2745,PG_Transactions!$E:$E,"CAPTURE",PG_Transactions!$AQ:$AQ,1)</f>
        <v>1</v>
      </c>
      <c r="J2745">
        <f>SUMIFS(PG_Transactions!$G:$G,PG_Transactions!$AK:$AK,$H2745,PG_Transactions!$E:$E,"CAPTURE",PG_Transactions!$AQ:$AQ,1)</f>
        <v>2347</v>
      </c>
      <c r="K2745">
        <f t="shared" si="132"/>
        <v>0</v>
      </c>
      <c r="L2745" t="str">
        <f t="shared" si="133"/>
        <v>Amount Match</v>
      </c>
    </row>
    <row r="2746" spans="1:12" hidden="1" x14ac:dyDescent="0.3">
      <c r="A2746" t="s">
        <v>5469</v>
      </c>
      <c r="B2746" s="1">
        <v>46295</v>
      </c>
      <c r="C2746" t="s">
        <v>5470</v>
      </c>
      <c r="D2746" t="s">
        <v>41</v>
      </c>
      <c r="E2746" t="s">
        <v>44</v>
      </c>
      <c r="F2746">
        <v>5498</v>
      </c>
      <c r="G2746" t="s">
        <v>56</v>
      </c>
      <c r="H2746" t="str">
        <f t="shared" si="131"/>
        <v>ORD26002745</v>
      </c>
      <c r="I2746">
        <f>COUNTIFS(PG_Transactions!$AK:$AK,$H2746,PG_Transactions!$E:$E,"CAPTURE",PG_Transactions!$AQ:$AQ,1)</f>
        <v>1</v>
      </c>
      <c r="J2746">
        <f>SUMIFS(PG_Transactions!$G:$G,PG_Transactions!$AK:$AK,$H2746,PG_Transactions!$E:$E,"CAPTURE",PG_Transactions!$AQ:$AQ,1)</f>
        <v>5498</v>
      </c>
      <c r="K2746">
        <f t="shared" si="132"/>
        <v>0</v>
      </c>
      <c r="L2746" t="str">
        <f t="shared" si="133"/>
        <v>Amount Match</v>
      </c>
    </row>
    <row r="2747" spans="1:12" hidden="1" x14ac:dyDescent="0.3">
      <c r="A2747" t="s">
        <v>5471</v>
      </c>
      <c r="B2747" s="1">
        <v>46271</v>
      </c>
      <c r="C2747" t="s">
        <v>5472</v>
      </c>
      <c r="D2747" t="s">
        <v>13</v>
      </c>
      <c r="E2747" t="s">
        <v>17</v>
      </c>
      <c r="F2747">
        <v>499</v>
      </c>
      <c r="G2747" t="s">
        <v>10</v>
      </c>
      <c r="H2747" t="str">
        <f t="shared" si="131"/>
        <v>ORD26002746</v>
      </c>
      <c r="I2747">
        <f>COUNTIFS(PG_Transactions!$AK:$AK,$H2747,PG_Transactions!$E:$E,"CAPTURE",PG_Transactions!$AQ:$AQ,1)</f>
        <v>1</v>
      </c>
      <c r="J2747">
        <f>SUMIFS(PG_Transactions!$G:$G,PG_Transactions!$AK:$AK,$H2747,PG_Transactions!$E:$E,"CAPTURE",PG_Transactions!$AQ:$AQ,1)</f>
        <v>499</v>
      </c>
      <c r="K2747">
        <f t="shared" si="132"/>
        <v>0</v>
      </c>
      <c r="L2747" t="str">
        <f t="shared" si="133"/>
        <v>Amount Match</v>
      </c>
    </row>
    <row r="2748" spans="1:12" hidden="1" x14ac:dyDescent="0.3">
      <c r="A2748" t="s">
        <v>5473</v>
      </c>
      <c r="B2748" s="1">
        <v>46289</v>
      </c>
      <c r="C2748" t="s">
        <v>5474</v>
      </c>
      <c r="D2748" t="s">
        <v>27</v>
      </c>
      <c r="E2748" t="s">
        <v>17</v>
      </c>
      <c r="F2748">
        <v>848</v>
      </c>
      <c r="G2748" t="s">
        <v>10</v>
      </c>
      <c r="H2748" t="str">
        <f t="shared" si="131"/>
        <v>ORD26002747</v>
      </c>
      <c r="I2748">
        <f>COUNTIFS(PG_Transactions!$AK:$AK,$H2748,PG_Transactions!$E:$E,"CAPTURE",PG_Transactions!$AQ:$AQ,1)</f>
        <v>1</v>
      </c>
      <c r="J2748">
        <f>SUMIFS(PG_Transactions!$G:$G,PG_Transactions!$AK:$AK,$H2748,PG_Transactions!$E:$E,"CAPTURE",PG_Transactions!$AQ:$AQ,1)</f>
        <v>848</v>
      </c>
      <c r="K2748">
        <f t="shared" si="132"/>
        <v>0</v>
      </c>
      <c r="L2748" t="str">
        <f t="shared" si="133"/>
        <v>Amount Match</v>
      </c>
    </row>
    <row r="2749" spans="1:12" hidden="1" x14ac:dyDescent="0.3">
      <c r="A2749" t="s">
        <v>5475</v>
      </c>
      <c r="B2749" s="1">
        <v>46268</v>
      </c>
      <c r="C2749" t="s">
        <v>5476</v>
      </c>
      <c r="D2749" t="s">
        <v>41</v>
      </c>
      <c r="E2749" t="s">
        <v>9</v>
      </c>
      <c r="F2749">
        <v>3197</v>
      </c>
      <c r="G2749" t="s">
        <v>10</v>
      </c>
      <c r="H2749" t="str">
        <f t="shared" si="131"/>
        <v>ORD26002748</v>
      </c>
      <c r="I2749">
        <f>COUNTIFS(PG_Transactions!$AK:$AK,$H2749,PG_Transactions!$E:$E,"CAPTURE",PG_Transactions!$AQ:$AQ,1)</f>
        <v>1</v>
      </c>
      <c r="J2749">
        <f>SUMIFS(PG_Transactions!$G:$G,PG_Transactions!$AK:$AK,$H2749,PG_Transactions!$E:$E,"CAPTURE",PG_Transactions!$AQ:$AQ,1)</f>
        <v>3197</v>
      </c>
      <c r="K2749">
        <f t="shared" si="132"/>
        <v>0</v>
      </c>
      <c r="L2749" t="str">
        <f t="shared" si="133"/>
        <v>Amount Match</v>
      </c>
    </row>
    <row r="2750" spans="1:12" hidden="1" x14ac:dyDescent="0.3">
      <c r="A2750" t="s">
        <v>5477</v>
      </c>
      <c r="B2750" s="1">
        <v>46286</v>
      </c>
      <c r="C2750" t="s">
        <v>5478</v>
      </c>
      <c r="D2750" t="s">
        <v>13</v>
      </c>
      <c r="E2750" t="s">
        <v>17</v>
      </c>
      <c r="F2750" s="2">
        <v>3499</v>
      </c>
      <c r="G2750" t="s">
        <v>56</v>
      </c>
      <c r="H2750" t="str">
        <f t="shared" si="131"/>
        <v>ORD26002749</v>
      </c>
      <c r="I2750">
        <f>COUNTIFS(PG_Transactions!$AK:$AK,$H2750,PG_Transactions!$E:$E,"CAPTURE",PG_Transactions!$AQ:$AQ,1)</f>
        <v>1</v>
      </c>
      <c r="J2750">
        <f>SUMIFS(PG_Transactions!$G:$G,PG_Transactions!$AK:$AK,$H2750,PG_Transactions!$E:$E,"CAPTURE",PG_Transactions!$AQ:$AQ,1)</f>
        <v>3499</v>
      </c>
      <c r="K2750">
        <f t="shared" si="132"/>
        <v>0</v>
      </c>
      <c r="L2750" t="str">
        <f t="shared" si="133"/>
        <v>Amount Match</v>
      </c>
    </row>
    <row r="2751" spans="1:12" hidden="1" x14ac:dyDescent="0.3">
      <c r="A2751" t="s">
        <v>5479</v>
      </c>
      <c r="B2751" s="1">
        <v>46276</v>
      </c>
      <c r="C2751" t="s">
        <v>5480</v>
      </c>
      <c r="D2751" t="s">
        <v>24</v>
      </c>
      <c r="E2751" t="s">
        <v>9</v>
      </c>
      <c r="F2751">
        <v>1598</v>
      </c>
      <c r="G2751" t="s">
        <v>10</v>
      </c>
      <c r="H2751" t="str">
        <f t="shared" si="131"/>
        <v>ORD26002750</v>
      </c>
      <c r="I2751">
        <f>COUNTIFS(PG_Transactions!$AK:$AK,$H2751,PG_Transactions!$E:$E,"CAPTURE",PG_Transactions!$AQ:$AQ,1)</f>
        <v>1</v>
      </c>
      <c r="J2751">
        <f>SUMIFS(PG_Transactions!$G:$G,PG_Transactions!$AK:$AK,$H2751,PG_Transactions!$E:$E,"CAPTURE",PG_Transactions!$AQ:$AQ,1)</f>
        <v>1598</v>
      </c>
      <c r="K2751">
        <f t="shared" si="132"/>
        <v>0</v>
      </c>
      <c r="L2751" t="str">
        <f t="shared" si="133"/>
        <v>Amount Match</v>
      </c>
    </row>
    <row r="2752" spans="1:12" hidden="1" x14ac:dyDescent="0.3">
      <c r="A2752" t="s">
        <v>5481</v>
      </c>
      <c r="B2752" s="1">
        <v>46289</v>
      </c>
      <c r="C2752" t="s">
        <v>5482</v>
      </c>
      <c r="D2752" t="s">
        <v>27</v>
      </c>
      <c r="E2752" t="s">
        <v>9</v>
      </c>
      <c r="F2752">
        <v>2597</v>
      </c>
      <c r="G2752" t="s">
        <v>10</v>
      </c>
      <c r="H2752" t="str">
        <f t="shared" si="131"/>
        <v>ORD26002751</v>
      </c>
      <c r="I2752">
        <f>COUNTIFS(PG_Transactions!$AK:$AK,$H2752,PG_Transactions!$E:$E,"CAPTURE",PG_Transactions!$AQ:$AQ,1)</f>
        <v>1</v>
      </c>
      <c r="J2752">
        <f>SUMIFS(PG_Transactions!$G:$G,PG_Transactions!$AK:$AK,$H2752,PG_Transactions!$E:$E,"CAPTURE",PG_Transactions!$AQ:$AQ,1)</f>
        <v>2597</v>
      </c>
      <c r="K2752">
        <f t="shared" si="132"/>
        <v>0</v>
      </c>
      <c r="L2752" t="str">
        <f t="shared" si="133"/>
        <v>Amount Match</v>
      </c>
    </row>
    <row r="2753" spans="1:12" hidden="1" x14ac:dyDescent="0.3">
      <c r="A2753" t="s">
        <v>5483</v>
      </c>
      <c r="B2753" s="1">
        <v>46276</v>
      </c>
      <c r="C2753" t="s">
        <v>5484</v>
      </c>
      <c r="D2753" t="s">
        <v>27</v>
      </c>
      <c r="E2753" t="s">
        <v>33</v>
      </c>
      <c r="F2753">
        <v>7999</v>
      </c>
      <c r="G2753" t="s">
        <v>10</v>
      </c>
      <c r="H2753" t="str">
        <f t="shared" si="131"/>
        <v>ORD26002752</v>
      </c>
      <c r="I2753">
        <f>COUNTIFS(PG_Transactions!$AK:$AK,$H2753,PG_Transactions!$E:$E,"CAPTURE",PG_Transactions!$AQ:$AQ,1)</f>
        <v>1</v>
      </c>
      <c r="J2753">
        <f>SUMIFS(PG_Transactions!$G:$G,PG_Transactions!$AK:$AK,$H2753,PG_Transactions!$E:$E,"CAPTURE",PG_Transactions!$AQ:$AQ,1)</f>
        <v>7999</v>
      </c>
      <c r="K2753">
        <f t="shared" si="132"/>
        <v>0</v>
      </c>
      <c r="L2753" t="str">
        <f t="shared" si="133"/>
        <v>Amount Match</v>
      </c>
    </row>
    <row r="2754" spans="1:12" hidden="1" x14ac:dyDescent="0.3">
      <c r="A2754" t="s">
        <v>5485</v>
      </c>
      <c r="B2754" s="1">
        <v>46288</v>
      </c>
      <c r="C2754" t="s">
        <v>5486</v>
      </c>
      <c r="D2754" t="s">
        <v>24</v>
      </c>
      <c r="E2754" t="s">
        <v>33</v>
      </c>
      <c r="F2754">
        <v>2347</v>
      </c>
      <c r="G2754" t="s">
        <v>10</v>
      </c>
      <c r="H2754" t="str">
        <f t="shared" si="131"/>
        <v>ORD26002753</v>
      </c>
      <c r="I2754">
        <f>COUNTIFS(PG_Transactions!$AK:$AK,$H2754,PG_Transactions!$E:$E,"CAPTURE",PG_Transactions!$AQ:$AQ,1)</f>
        <v>1</v>
      </c>
      <c r="J2754">
        <f>SUMIFS(PG_Transactions!$G:$G,PG_Transactions!$AK:$AK,$H2754,PG_Transactions!$E:$E,"CAPTURE",PG_Transactions!$AQ:$AQ,1)</f>
        <v>2347</v>
      </c>
      <c r="K2754">
        <f t="shared" si="132"/>
        <v>0</v>
      </c>
      <c r="L2754" t="str">
        <f t="shared" si="133"/>
        <v>Amount Match</v>
      </c>
    </row>
    <row r="2755" spans="1:12" hidden="1" x14ac:dyDescent="0.3">
      <c r="A2755" t="s">
        <v>5487</v>
      </c>
      <c r="B2755" s="1">
        <v>46266</v>
      </c>
      <c r="C2755" t="s">
        <v>968</v>
      </c>
      <c r="D2755" t="s">
        <v>41</v>
      </c>
      <c r="E2755" t="s">
        <v>9</v>
      </c>
      <c r="F2755">
        <v>2499</v>
      </c>
      <c r="G2755" t="s">
        <v>10</v>
      </c>
      <c r="H2755" t="str">
        <f t="shared" ref="H2755:H2818" si="134">UPPER(SUBSTITUTE(TRIM(A2755),"-",""))</f>
        <v>ORD26002754</v>
      </c>
      <c r="I2755">
        <f>COUNTIFS(PG_Transactions!$AK:$AK,$H2755,PG_Transactions!$E:$E,"CAPTURE",PG_Transactions!$AQ:$AQ,1)</f>
        <v>1</v>
      </c>
      <c r="J2755">
        <f>SUMIFS(PG_Transactions!$G:$G,PG_Transactions!$AK:$AK,$H2755,PG_Transactions!$E:$E,"CAPTURE",PG_Transactions!$AQ:$AQ,1)</f>
        <v>2499</v>
      </c>
      <c r="K2755">
        <f t="shared" ref="K2755:K2818" si="135">ROUND(J2755-F2755,2)</f>
        <v>0</v>
      </c>
      <c r="L2755" t="str">
        <f t="shared" ref="L2755:L2818" si="136">IF(I2755=0,"No Capture",IF(I2755&gt;1,"Multiple Capture Rows - Review",IF(ABS(K2755)&lt;0.01,"Amount Match",IF(K2755&lt;0,"Captured Less Than Order","Captured More Than Order"))))</f>
        <v>Amount Match</v>
      </c>
    </row>
    <row r="2756" spans="1:12" hidden="1" x14ac:dyDescent="0.3">
      <c r="A2756" t="s">
        <v>5488</v>
      </c>
      <c r="B2756" s="1">
        <v>46273</v>
      </c>
      <c r="C2756" t="s">
        <v>5489</v>
      </c>
      <c r="D2756" t="s">
        <v>13</v>
      </c>
      <c r="E2756" t="s">
        <v>9</v>
      </c>
      <c r="F2756">
        <v>8997</v>
      </c>
      <c r="G2756" t="s">
        <v>10</v>
      </c>
      <c r="H2756" t="str">
        <f t="shared" si="134"/>
        <v>ORD26002755</v>
      </c>
      <c r="I2756">
        <f>COUNTIFS(PG_Transactions!$AK:$AK,$H2756,PG_Transactions!$E:$E,"CAPTURE",PG_Transactions!$AQ:$AQ,1)</f>
        <v>1</v>
      </c>
      <c r="J2756">
        <f>SUMIFS(PG_Transactions!$G:$G,PG_Transactions!$AK:$AK,$H2756,PG_Transactions!$E:$E,"CAPTURE",PG_Transactions!$AQ:$AQ,1)</f>
        <v>8997</v>
      </c>
      <c r="K2756">
        <f t="shared" si="135"/>
        <v>0</v>
      </c>
      <c r="L2756" t="str">
        <f t="shared" si="136"/>
        <v>Amount Match</v>
      </c>
    </row>
    <row r="2757" spans="1:12" hidden="1" x14ac:dyDescent="0.3">
      <c r="A2757" t="s">
        <v>5490</v>
      </c>
      <c r="B2757" s="1">
        <v>46281</v>
      </c>
      <c r="C2757" t="s">
        <v>5491</v>
      </c>
      <c r="D2757" t="s">
        <v>13</v>
      </c>
      <c r="E2757" t="s">
        <v>17</v>
      </c>
      <c r="F2757">
        <v>9497</v>
      </c>
      <c r="G2757" t="s">
        <v>10</v>
      </c>
      <c r="H2757" t="str">
        <f t="shared" si="134"/>
        <v>ORD26002756</v>
      </c>
      <c r="I2757">
        <f>COUNTIFS(PG_Transactions!$AK:$AK,$H2757,PG_Transactions!$E:$E,"CAPTURE",PG_Transactions!$AQ:$AQ,1)</f>
        <v>1</v>
      </c>
      <c r="J2757">
        <f>SUMIFS(PG_Transactions!$G:$G,PG_Transactions!$AK:$AK,$H2757,PG_Transactions!$E:$E,"CAPTURE",PG_Transactions!$AQ:$AQ,1)</f>
        <v>9497</v>
      </c>
      <c r="K2757">
        <f t="shared" si="135"/>
        <v>0</v>
      </c>
      <c r="L2757" t="str">
        <f t="shared" si="136"/>
        <v>Amount Match</v>
      </c>
    </row>
    <row r="2758" spans="1:12" hidden="1" x14ac:dyDescent="0.3">
      <c r="A2758" t="s">
        <v>5492</v>
      </c>
      <c r="B2758" s="1">
        <v>46270</v>
      </c>
      <c r="C2758" t="s">
        <v>5493</v>
      </c>
      <c r="D2758" t="s">
        <v>51</v>
      </c>
      <c r="E2758" t="s">
        <v>17</v>
      </c>
      <c r="F2758">
        <v>299</v>
      </c>
      <c r="G2758" t="s">
        <v>10</v>
      </c>
      <c r="H2758" t="str">
        <f t="shared" si="134"/>
        <v>ORD26002757</v>
      </c>
      <c r="I2758">
        <f>COUNTIFS(PG_Transactions!$AK:$AK,$H2758,PG_Transactions!$E:$E,"CAPTURE",PG_Transactions!$AQ:$AQ,1)</f>
        <v>1</v>
      </c>
      <c r="J2758">
        <f>SUMIFS(PG_Transactions!$G:$G,PG_Transactions!$AK:$AK,$H2758,PG_Transactions!$E:$E,"CAPTURE",PG_Transactions!$AQ:$AQ,1)</f>
        <v>299</v>
      </c>
      <c r="K2758">
        <f t="shared" si="135"/>
        <v>0</v>
      </c>
      <c r="L2758" t="str">
        <f t="shared" si="136"/>
        <v>Amount Match</v>
      </c>
    </row>
    <row r="2759" spans="1:12" hidden="1" x14ac:dyDescent="0.3">
      <c r="A2759" t="s">
        <v>5494</v>
      </c>
      <c r="B2759" s="1">
        <v>46291</v>
      </c>
      <c r="C2759" t="s">
        <v>5495</v>
      </c>
      <c r="D2759" t="s">
        <v>38</v>
      </c>
      <c r="E2759" t="s">
        <v>17</v>
      </c>
      <c r="F2759">
        <v>1299</v>
      </c>
      <c r="G2759" t="s">
        <v>10</v>
      </c>
      <c r="H2759" t="str">
        <f t="shared" si="134"/>
        <v>ORD26002758</v>
      </c>
      <c r="I2759">
        <f>COUNTIFS(PG_Transactions!$AK:$AK,$H2759,PG_Transactions!$E:$E,"CAPTURE",PG_Transactions!$AQ:$AQ,1)</f>
        <v>1</v>
      </c>
      <c r="J2759">
        <f>SUMIFS(PG_Transactions!$G:$G,PG_Transactions!$AK:$AK,$H2759,PG_Transactions!$E:$E,"CAPTURE",PG_Transactions!$AQ:$AQ,1)</f>
        <v>1299</v>
      </c>
      <c r="K2759">
        <f t="shared" si="135"/>
        <v>0</v>
      </c>
      <c r="L2759" t="str">
        <f t="shared" si="136"/>
        <v>Amount Match</v>
      </c>
    </row>
    <row r="2760" spans="1:12" hidden="1" x14ac:dyDescent="0.3">
      <c r="A2760" t="s">
        <v>5496</v>
      </c>
      <c r="B2760" s="1">
        <v>46272</v>
      </c>
      <c r="C2760" t="s">
        <v>5497</v>
      </c>
      <c r="D2760" t="s">
        <v>24</v>
      </c>
      <c r="E2760" t="s">
        <v>9</v>
      </c>
      <c r="F2760">
        <v>299</v>
      </c>
      <c r="G2760" t="s">
        <v>105</v>
      </c>
      <c r="H2760" t="str">
        <f t="shared" si="134"/>
        <v>ORD26002759</v>
      </c>
      <c r="I2760">
        <f>COUNTIFS(PG_Transactions!$AK:$AK,$H2760,PG_Transactions!$E:$E,"CAPTURE",PG_Transactions!$AQ:$AQ,1)</f>
        <v>0</v>
      </c>
      <c r="J2760">
        <f>SUMIFS(PG_Transactions!$G:$G,PG_Transactions!$AK:$AK,$H2760,PG_Transactions!$E:$E,"CAPTURE",PG_Transactions!$AQ:$AQ,1)</f>
        <v>0</v>
      </c>
      <c r="K2760">
        <f t="shared" si="135"/>
        <v>-299</v>
      </c>
      <c r="L2760" t="str">
        <f t="shared" si="136"/>
        <v>No Capture</v>
      </c>
    </row>
    <row r="2761" spans="1:12" hidden="1" x14ac:dyDescent="0.3">
      <c r="A2761" t="s">
        <v>5498</v>
      </c>
      <c r="B2761" s="1">
        <v>46285</v>
      </c>
      <c r="C2761" t="s">
        <v>5499</v>
      </c>
      <c r="D2761" t="s">
        <v>13</v>
      </c>
      <c r="E2761" t="s">
        <v>17</v>
      </c>
      <c r="F2761">
        <v>5097</v>
      </c>
      <c r="G2761" t="s">
        <v>10</v>
      </c>
      <c r="H2761" t="str">
        <f t="shared" si="134"/>
        <v>ORD26002760</v>
      </c>
      <c r="I2761">
        <f>COUNTIFS(PG_Transactions!$AK:$AK,$H2761,PG_Transactions!$E:$E,"CAPTURE",PG_Transactions!$AQ:$AQ,1)</f>
        <v>1</v>
      </c>
      <c r="J2761">
        <f>SUMIFS(PG_Transactions!$G:$G,PG_Transactions!$AK:$AK,$H2761,PG_Transactions!$E:$E,"CAPTURE",PG_Transactions!$AQ:$AQ,1)</f>
        <v>5097</v>
      </c>
      <c r="K2761">
        <f t="shared" si="135"/>
        <v>0</v>
      </c>
      <c r="L2761" t="str">
        <f t="shared" si="136"/>
        <v>Amount Match</v>
      </c>
    </row>
    <row r="2762" spans="1:12" hidden="1" x14ac:dyDescent="0.3">
      <c r="A2762" t="s">
        <v>5500</v>
      </c>
      <c r="B2762" s="1">
        <v>46288</v>
      </c>
      <c r="C2762" t="s">
        <v>5501</v>
      </c>
      <c r="D2762" t="s">
        <v>38</v>
      </c>
      <c r="E2762" t="s">
        <v>9</v>
      </c>
      <c r="F2762">
        <v>7997</v>
      </c>
      <c r="G2762" t="s">
        <v>10</v>
      </c>
      <c r="H2762" t="str">
        <f t="shared" si="134"/>
        <v>ORD26002761</v>
      </c>
      <c r="I2762">
        <f>COUNTIFS(PG_Transactions!$AK:$AK,$H2762,PG_Transactions!$E:$E,"CAPTURE",PG_Transactions!$AQ:$AQ,1)</f>
        <v>1</v>
      </c>
      <c r="J2762">
        <f>SUMIFS(PG_Transactions!$G:$G,PG_Transactions!$AK:$AK,$H2762,PG_Transactions!$E:$E,"CAPTURE",PG_Transactions!$AQ:$AQ,1)</f>
        <v>7997</v>
      </c>
      <c r="K2762">
        <f t="shared" si="135"/>
        <v>0</v>
      </c>
      <c r="L2762" t="str">
        <f t="shared" si="136"/>
        <v>Amount Match</v>
      </c>
    </row>
    <row r="2763" spans="1:12" hidden="1" x14ac:dyDescent="0.3">
      <c r="A2763" t="s">
        <v>5502</v>
      </c>
      <c r="B2763" s="1">
        <v>46278</v>
      </c>
      <c r="C2763" t="s">
        <v>5503</v>
      </c>
      <c r="D2763" t="s">
        <v>13</v>
      </c>
      <c r="E2763" t="s">
        <v>17</v>
      </c>
      <c r="F2763">
        <v>4999</v>
      </c>
      <c r="G2763" t="s">
        <v>10</v>
      </c>
      <c r="H2763" t="str">
        <f t="shared" si="134"/>
        <v>ORD26002762</v>
      </c>
      <c r="I2763">
        <f>COUNTIFS(PG_Transactions!$AK:$AK,$H2763,PG_Transactions!$E:$E,"CAPTURE",PG_Transactions!$AQ:$AQ,1)</f>
        <v>1</v>
      </c>
      <c r="J2763">
        <f>SUMIFS(PG_Transactions!$G:$G,PG_Transactions!$AK:$AK,$H2763,PG_Transactions!$E:$E,"CAPTURE",PG_Transactions!$AQ:$AQ,1)</f>
        <v>4999</v>
      </c>
      <c r="K2763">
        <f t="shared" si="135"/>
        <v>0</v>
      </c>
      <c r="L2763" t="str">
        <f t="shared" si="136"/>
        <v>Amount Match</v>
      </c>
    </row>
    <row r="2764" spans="1:12" hidden="1" x14ac:dyDescent="0.3">
      <c r="A2764" t="s">
        <v>5504</v>
      </c>
      <c r="B2764" s="1">
        <v>46266</v>
      </c>
      <c r="C2764" t="s">
        <v>5505</v>
      </c>
      <c r="D2764" t="s">
        <v>27</v>
      </c>
      <c r="E2764" t="s">
        <v>9</v>
      </c>
      <c r="F2764">
        <v>799</v>
      </c>
      <c r="G2764" t="s">
        <v>10</v>
      </c>
      <c r="H2764" t="str">
        <f t="shared" si="134"/>
        <v>ORD26002763</v>
      </c>
      <c r="I2764">
        <f>COUNTIFS(PG_Transactions!$AK:$AK,$H2764,PG_Transactions!$E:$E,"CAPTURE",PG_Transactions!$AQ:$AQ,1)</f>
        <v>1</v>
      </c>
      <c r="J2764">
        <f>SUMIFS(PG_Transactions!$G:$G,PG_Transactions!$AK:$AK,$H2764,PG_Transactions!$E:$E,"CAPTURE",PG_Transactions!$AQ:$AQ,1)</f>
        <v>799</v>
      </c>
      <c r="K2764">
        <f t="shared" si="135"/>
        <v>0</v>
      </c>
      <c r="L2764" t="str">
        <f t="shared" si="136"/>
        <v>Amount Match</v>
      </c>
    </row>
    <row r="2765" spans="1:12" hidden="1" x14ac:dyDescent="0.3">
      <c r="A2765" t="s">
        <v>5506</v>
      </c>
      <c r="B2765" s="1">
        <v>46293</v>
      </c>
      <c r="C2765" t="s">
        <v>5507</v>
      </c>
      <c r="D2765" t="s">
        <v>13</v>
      </c>
      <c r="E2765" t="s">
        <v>9</v>
      </c>
      <c r="F2765" s="2">
        <v>1348</v>
      </c>
      <c r="G2765" t="s">
        <v>10</v>
      </c>
      <c r="H2765" t="str">
        <f t="shared" si="134"/>
        <v>ORD26002764</v>
      </c>
      <c r="I2765">
        <f>COUNTIFS(PG_Transactions!$AK:$AK,$H2765,PG_Transactions!$E:$E,"CAPTURE",PG_Transactions!$AQ:$AQ,1)</f>
        <v>1</v>
      </c>
      <c r="J2765">
        <f>SUMIFS(PG_Transactions!$G:$G,PG_Transactions!$AK:$AK,$H2765,PG_Transactions!$E:$E,"CAPTURE",PG_Transactions!$AQ:$AQ,1)</f>
        <v>1348</v>
      </c>
      <c r="K2765">
        <f t="shared" si="135"/>
        <v>0</v>
      </c>
      <c r="L2765" t="str">
        <f t="shared" si="136"/>
        <v>Amount Match</v>
      </c>
    </row>
    <row r="2766" spans="1:12" hidden="1" x14ac:dyDescent="0.3">
      <c r="A2766" t="s">
        <v>5508</v>
      </c>
      <c r="B2766" s="1">
        <v>46293</v>
      </c>
      <c r="C2766" t="s">
        <v>5509</v>
      </c>
      <c r="D2766" t="s">
        <v>51</v>
      </c>
      <c r="E2766" t="s">
        <v>9</v>
      </c>
      <c r="F2766">
        <v>10847</v>
      </c>
      <c r="G2766" t="s">
        <v>10</v>
      </c>
      <c r="H2766" t="str">
        <f t="shared" si="134"/>
        <v>ORD26002765</v>
      </c>
      <c r="I2766">
        <f>COUNTIFS(PG_Transactions!$AK:$AK,$H2766,PG_Transactions!$E:$E,"CAPTURE",PG_Transactions!$AQ:$AQ,1)</f>
        <v>1</v>
      </c>
      <c r="J2766">
        <f>SUMIFS(PG_Transactions!$G:$G,PG_Transactions!$AK:$AK,$H2766,PG_Transactions!$E:$E,"CAPTURE",PG_Transactions!$AQ:$AQ,1)</f>
        <v>10847</v>
      </c>
      <c r="K2766">
        <f t="shared" si="135"/>
        <v>0</v>
      </c>
      <c r="L2766" t="str">
        <f t="shared" si="136"/>
        <v>Amount Match</v>
      </c>
    </row>
    <row r="2767" spans="1:12" hidden="1" x14ac:dyDescent="0.3">
      <c r="A2767" t="s">
        <v>5510</v>
      </c>
      <c r="B2767" s="1">
        <v>46290</v>
      </c>
      <c r="C2767" t="s">
        <v>5511</v>
      </c>
      <c r="D2767" t="s">
        <v>24</v>
      </c>
      <c r="E2767" t="s">
        <v>9</v>
      </c>
      <c r="F2767">
        <v>6997</v>
      </c>
      <c r="G2767" t="s">
        <v>10</v>
      </c>
      <c r="H2767" t="str">
        <f t="shared" si="134"/>
        <v>ORD26002766</v>
      </c>
      <c r="I2767">
        <f>COUNTIFS(PG_Transactions!$AK:$AK,$H2767,PG_Transactions!$E:$E,"CAPTURE",PG_Transactions!$AQ:$AQ,1)</f>
        <v>1</v>
      </c>
      <c r="J2767">
        <f>SUMIFS(PG_Transactions!$G:$G,PG_Transactions!$AK:$AK,$H2767,PG_Transactions!$E:$E,"CAPTURE",PG_Transactions!$AQ:$AQ,1)</f>
        <v>6997</v>
      </c>
      <c r="K2767">
        <f t="shared" si="135"/>
        <v>0</v>
      </c>
      <c r="L2767" t="str">
        <f t="shared" si="136"/>
        <v>Amount Match</v>
      </c>
    </row>
    <row r="2768" spans="1:12" hidden="1" x14ac:dyDescent="0.3">
      <c r="A2768" t="s">
        <v>5512</v>
      </c>
      <c r="B2768" s="1">
        <v>46274</v>
      </c>
      <c r="C2768" t="s">
        <v>4834</v>
      </c>
      <c r="D2768" t="s">
        <v>65</v>
      </c>
      <c r="E2768" t="s">
        <v>17</v>
      </c>
      <c r="F2768">
        <v>13297</v>
      </c>
      <c r="G2768" t="s">
        <v>10</v>
      </c>
      <c r="H2768" t="str">
        <f t="shared" si="134"/>
        <v>ORD26002767</v>
      </c>
      <c r="I2768">
        <f>COUNTIFS(PG_Transactions!$AK:$AK,$H2768,PG_Transactions!$E:$E,"CAPTURE",PG_Transactions!$AQ:$AQ,1)</f>
        <v>1</v>
      </c>
      <c r="J2768">
        <f>SUMIFS(PG_Transactions!$G:$G,PG_Transactions!$AK:$AK,$H2768,PG_Transactions!$E:$E,"CAPTURE",PG_Transactions!$AQ:$AQ,1)</f>
        <v>13297</v>
      </c>
      <c r="K2768">
        <f t="shared" si="135"/>
        <v>0</v>
      </c>
      <c r="L2768" t="str">
        <f t="shared" si="136"/>
        <v>Amount Match</v>
      </c>
    </row>
    <row r="2769" spans="1:12" hidden="1" x14ac:dyDescent="0.3">
      <c r="A2769" t="s">
        <v>5513</v>
      </c>
      <c r="B2769" s="1">
        <v>46284</v>
      </c>
      <c r="C2769" t="s">
        <v>5514</v>
      </c>
      <c r="D2769" t="s">
        <v>27</v>
      </c>
      <c r="E2769" t="s">
        <v>17</v>
      </c>
      <c r="F2769">
        <v>1848</v>
      </c>
      <c r="G2769" t="s">
        <v>10</v>
      </c>
      <c r="H2769" t="str">
        <f t="shared" si="134"/>
        <v>ORD26002768</v>
      </c>
      <c r="I2769">
        <f>COUNTIFS(PG_Transactions!$AK:$AK,$H2769,PG_Transactions!$E:$E,"CAPTURE",PG_Transactions!$AQ:$AQ,1)</f>
        <v>1</v>
      </c>
      <c r="J2769">
        <f>SUMIFS(PG_Transactions!$G:$G,PG_Transactions!$AK:$AK,$H2769,PG_Transactions!$E:$E,"CAPTURE",PG_Transactions!$AQ:$AQ,1)</f>
        <v>1848</v>
      </c>
      <c r="K2769">
        <f t="shared" si="135"/>
        <v>0</v>
      </c>
      <c r="L2769" t="str">
        <f t="shared" si="136"/>
        <v>Amount Match</v>
      </c>
    </row>
    <row r="2770" spans="1:12" hidden="1" x14ac:dyDescent="0.3">
      <c r="A2770" t="s">
        <v>5515</v>
      </c>
      <c r="B2770" s="1">
        <v>46269</v>
      </c>
      <c r="C2770" t="s">
        <v>5516</v>
      </c>
      <c r="D2770" t="s">
        <v>8</v>
      </c>
      <c r="E2770" t="s">
        <v>9</v>
      </c>
      <c r="F2770">
        <v>1299</v>
      </c>
      <c r="G2770" t="s">
        <v>10</v>
      </c>
      <c r="H2770" t="str">
        <f t="shared" si="134"/>
        <v>ORD26002769</v>
      </c>
      <c r="I2770">
        <f>COUNTIFS(PG_Transactions!$AK:$AK,$H2770,PG_Transactions!$E:$E,"CAPTURE",PG_Transactions!$AQ:$AQ,1)</f>
        <v>1</v>
      </c>
      <c r="J2770">
        <f>SUMIFS(PG_Transactions!$G:$G,PG_Transactions!$AK:$AK,$H2770,PG_Transactions!$E:$E,"CAPTURE",PG_Transactions!$AQ:$AQ,1)</f>
        <v>1299</v>
      </c>
      <c r="K2770">
        <f t="shared" si="135"/>
        <v>0</v>
      </c>
      <c r="L2770" t="str">
        <f t="shared" si="136"/>
        <v>Amount Match</v>
      </c>
    </row>
    <row r="2771" spans="1:12" hidden="1" x14ac:dyDescent="0.3">
      <c r="A2771" t="s">
        <v>5517</v>
      </c>
      <c r="B2771" s="1">
        <v>46272</v>
      </c>
      <c r="C2771" t="s">
        <v>5518</v>
      </c>
      <c r="D2771" t="s">
        <v>16</v>
      </c>
      <c r="E2771" t="s">
        <v>44</v>
      </c>
      <c r="F2771">
        <v>349</v>
      </c>
      <c r="G2771" t="s">
        <v>10</v>
      </c>
      <c r="H2771" t="str">
        <f t="shared" si="134"/>
        <v>ORD26002770</v>
      </c>
      <c r="I2771">
        <f>COUNTIFS(PG_Transactions!$AK:$AK,$H2771,PG_Transactions!$E:$E,"CAPTURE",PG_Transactions!$AQ:$AQ,1)</f>
        <v>1</v>
      </c>
      <c r="J2771">
        <f>SUMIFS(PG_Transactions!$G:$G,PG_Transactions!$AK:$AK,$H2771,PG_Transactions!$E:$E,"CAPTURE",PG_Transactions!$AQ:$AQ,1)</f>
        <v>349</v>
      </c>
      <c r="K2771">
        <f t="shared" si="135"/>
        <v>0</v>
      </c>
      <c r="L2771" t="str">
        <f t="shared" si="136"/>
        <v>Amount Match</v>
      </c>
    </row>
    <row r="2772" spans="1:12" hidden="1" x14ac:dyDescent="0.3">
      <c r="A2772" t="s">
        <v>5519</v>
      </c>
      <c r="B2772" s="1">
        <v>46280</v>
      </c>
      <c r="C2772" t="s">
        <v>5520</v>
      </c>
      <c r="D2772" t="s">
        <v>8</v>
      </c>
      <c r="E2772" t="s">
        <v>17</v>
      </c>
      <c r="F2772">
        <v>1147</v>
      </c>
      <c r="G2772" t="s">
        <v>10</v>
      </c>
      <c r="H2772" t="str">
        <f t="shared" si="134"/>
        <v>ORD26002771</v>
      </c>
      <c r="I2772">
        <f>COUNTIFS(PG_Transactions!$AK:$AK,$H2772,PG_Transactions!$E:$E,"CAPTURE",PG_Transactions!$AQ:$AQ,1)</f>
        <v>1</v>
      </c>
      <c r="J2772">
        <f>SUMIFS(PG_Transactions!$G:$G,PG_Transactions!$AK:$AK,$H2772,PG_Transactions!$E:$E,"CAPTURE",PG_Transactions!$AQ:$AQ,1)</f>
        <v>1147</v>
      </c>
      <c r="K2772">
        <f t="shared" si="135"/>
        <v>0</v>
      </c>
      <c r="L2772" t="str">
        <f t="shared" si="136"/>
        <v>Amount Match</v>
      </c>
    </row>
    <row r="2773" spans="1:12" hidden="1" x14ac:dyDescent="0.3">
      <c r="A2773" t="s">
        <v>5521</v>
      </c>
      <c r="B2773" s="1">
        <v>46269</v>
      </c>
      <c r="C2773" t="s">
        <v>5522</v>
      </c>
      <c r="D2773" t="s">
        <v>27</v>
      </c>
      <c r="E2773" t="s">
        <v>9</v>
      </c>
      <c r="F2773">
        <v>1648</v>
      </c>
      <c r="G2773" t="s">
        <v>10</v>
      </c>
      <c r="H2773" t="str">
        <f t="shared" si="134"/>
        <v>ORD26002772</v>
      </c>
      <c r="I2773">
        <f>COUNTIFS(PG_Transactions!$AK:$AK,$H2773,PG_Transactions!$E:$E,"CAPTURE",PG_Transactions!$AQ:$AQ,1)</f>
        <v>1</v>
      </c>
      <c r="J2773">
        <f>SUMIFS(PG_Transactions!$G:$G,PG_Transactions!$AK:$AK,$H2773,PG_Transactions!$E:$E,"CAPTURE",PG_Transactions!$AQ:$AQ,1)</f>
        <v>1648</v>
      </c>
      <c r="K2773">
        <f t="shared" si="135"/>
        <v>0</v>
      </c>
      <c r="L2773" t="str">
        <f t="shared" si="136"/>
        <v>Amount Match</v>
      </c>
    </row>
    <row r="2774" spans="1:12" hidden="1" x14ac:dyDescent="0.3">
      <c r="A2774" t="s">
        <v>5523</v>
      </c>
      <c r="B2774" s="1">
        <v>46289</v>
      </c>
      <c r="C2774" t="s">
        <v>5524</v>
      </c>
      <c r="D2774" t="s">
        <v>24</v>
      </c>
      <c r="E2774" t="s">
        <v>9</v>
      </c>
      <c r="F2774">
        <v>1499</v>
      </c>
      <c r="G2774" t="s">
        <v>10</v>
      </c>
      <c r="H2774" t="str">
        <f t="shared" si="134"/>
        <v>ORD26002773</v>
      </c>
      <c r="I2774">
        <f>COUNTIFS(PG_Transactions!$AK:$AK,$H2774,PG_Transactions!$E:$E,"CAPTURE",PG_Transactions!$AQ:$AQ,1)</f>
        <v>1</v>
      </c>
      <c r="J2774">
        <f>SUMIFS(PG_Transactions!$G:$G,PG_Transactions!$AK:$AK,$H2774,PG_Transactions!$E:$E,"CAPTURE",PG_Transactions!$AQ:$AQ,1)</f>
        <v>1499</v>
      </c>
      <c r="K2774">
        <f t="shared" si="135"/>
        <v>0</v>
      </c>
      <c r="L2774" t="str">
        <f t="shared" si="136"/>
        <v>Amount Match</v>
      </c>
    </row>
    <row r="2775" spans="1:12" hidden="1" x14ac:dyDescent="0.3">
      <c r="A2775" t="s">
        <v>5525</v>
      </c>
      <c r="B2775" s="1">
        <v>46295</v>
      </c>
      <c r="C2775" t="s">
        <v>5526</v>
      </c>
      <c r="D2775" t="s">
        <v>65</v>
      </c>
      <c r="E2775" t="s">
        <v>17</v>
      </c>
      <c r="F2775">
        <v>599</v>
      </c>
      <c r="G2775" t="s">
        <v>105</v>
      </c>
      <c r="H2775" t="str">
        <f t="shared" si="134"/>
        <v>ORD26002774</v>
      </c>
      <c r="I2775">
        <f>COUNTIFS(PG_Transactions!$AK:$AK,$H2775,PG_Transactions!$E:$E,"CAPTURE",PG_Transactions!$AQ:$AQ,1)</f>
        <v>0</v>
      </c>
      <c r="J2775">
        <f>SUMIFS(PG_Transactions!$G:$G,PG_Transactions!$AK:$AK,$H2775,PG_Transactions!$E:$E,"CAPTURE",PG_Transactions!$AQ:$AQ,1)</f>
        <v>0</v>
      </c>
      <c r="K2775">
        <f t="shared" si="135"/>
        <v>-599</v>
      </c>
      <c r="L2775" t="str">
        <f t="shared" si="136"/>
        <v>No Capture</v>
      </c>
    </row>
    <row r="2776" spans="1:12" hidden="1" x14ac:dyDescent="0.3">
      <c r="A2776" t="s">
        <v>5527</v>
      </c>
      <c r="B2776" s="1">
        <v>46275</v>
      </c>
      <c r="C2776" t="s">
        <v>5528</v>
      </c>
      <c r="D2776" t="s">
        <v>51</v>
      </c>
      <c r="E2776" t="s">
        <v>9</v>
      </c>
      <c r="F2776">
        <v>1898</v>
      </c>
      <c r="G2776" t="s">
        <v>10</v>
      </c>
      <c r="H2776" t="str">
        <f t="shared" si="134"/>
        <v>ORD26002775</v>
      </c>
      <c r="I2776">
        <f>COUNTIFS(PG_Transactions!$AK:$AK,$H2776,PG_Transactions!$E:$E,"CAPTURE",PG_Transactions!$AQ:$AQ,1)</f>
        <v>1</v>
      </c>
      <c r="J2776">
        <f>SUMIFS(PG_Transactions!$G:$G,PG_Transactions!$AK:$AK,$H2776,PG_Transactions!$E:$E,"CAPTURE",PG_Transactions!$AQ:$AQ,1)</f>
        <v>1898</v>
      </c>
      <c r="K2776">
        <f t="shared" si="135"/>
        <v>0</v>
      </c>
      <c r="L2776" t="str">
        <f t="shared" si="136"/>
        <v>Amount Match</v>
      </c>
    </row>
    <row r="2777" spans="1:12" hidden="1" x14ac:dyDescent="0.3">
      <c r="A2777" t="s">
        <v>5529</v>
      </c>
      <c r="B2777" s="1">
        <v>46280</v>
      </c>
      <c r="C2777" t="s">
        <v>5530</v>
      </c>
      <c r="D2777" t="s">
        <v>51</v>
      </c>
      <c r="E2777" t="s">
        <v>9</v>
      </c>
      <c r="F2777">
        <v>8797</v>
      </c>
      <c r="G2777" t="s">
        <v>10</v>
      </c>
      <c r="H2777" t="str">
        <f t="shared" si="134"/>
        <v>ORD26002776</v>
      </c>
      <c r="I2777">
        <f>COUNTIFS(PG_Transactions!$AK:$AK,$H2777,PG_Transactions!$E:$E,"CAPTURE",PG_Transactions!$AQ:$AQ,1)</f>
        <v>1</v>
      </c>
      <c r="J2777">
        <f>SUMIFS(PG_Transactions!$G:$G,PG_Transactions!$AK:$AK,$H2777,PG_Transactions!$E:$E,"CAPTURE",PG_Transactions!$AQ:$AQ,1)</f>
        <v>8797</v>
      </c>
      <c r="K2777">
        <f t="shared" si="135"/>
        <v>0</v>
      </c>
      <c r="L2777" t="str">
        <f t="shared" si="136"/>
        <v>Amount Match</v>
      </c>
    </row>
    <row r="2778" spans="1:12" hidden="1" x14ac:dyDescent="0.3">
      <c r="A2778" t="s">
        <v>5531</v>
      </c>
      <c r="B2778" s="1">
        <v>46269</v>
      </c>
      <c r="C2778" t="s">
        <v>5532</v>
      </c>
      <c r="E2778" t="s">
        <v>17</v>
      </c>
      <c r="F2778">
        <v>799</v>
      </c>
      <c r="G2778" t="s">
        <v>10</v>
      </c>
      <c r="H2778" t="str">
        <f t="shared" si="134"/>
        <v>ORD26002777</v>
      </c>
      <c r="I2778">
        <f>COUNTIFS(PG_Transactions!$AK:$AK,$H2778,PG_Transactions!$E:$E,"CAPTURE",PG_Transactions!$AQ:$AQ,1)</f>
        <v>1</v>
      </c>
      <c r="J2778">
        <f>SUMIFS(PG_Transactions!$G:$G,PG_Transactions!$AK:$AK,$H2778,PG_Transactions!$E:$E,"CAPTURE",PG_Transactions!$AQ:$AQ,1)</f>
        <v>799</v>
      </c>
      <c r="K2778">
        <f t="shared" si="135"/>
        <v>0</v>
      </c>
      <c r="L2778" t="str">
        <f t="shared" si="136"/>
        <v>Amount Match</v>
      </c>
    </row>
    <row r="2779" spans="1:12" hidden="1" x14ac:dyDescent="0.3">
      <c r="A2779" t="s">
        <v>5533</v>
      </c>
      <c r="B2779" s="1">
        <v>46270</v>
      </c>
      <c r="C2779" t="s">
        <v>5534</v>
      </c>
      <c r="D2779" t="s">
        <v>51</v>
      </c>
      <c r="E2779" t="s">
        <v>17</v>
      </c>
      <c r="F2779">
        <v>7999</v>
      </c>
      <c r="G2779" t="s">
        <v>10</v>
      </c>
      <c r="H2779" t="str">
        <f t="shared" si="134"/>
        <v>ORD26002778</v>
      </c>
      <c r="I2779">
        <f>COUNTIFS(PG_Transactions!$AK:$AK,$H2779,PG_Transactions!$E:$E,"CAPTURE",PG_Transactions!$AQ:$AQ,1)</f>
        <v>1</v>
      </c>
      <c r="J2779">
        <f>SUMIFS(PG_Transactions!$G:$G,PG_Transactions!$AK:$AK,$H2779,PG_Transactions!$E:$E,"CAPTURE",PG_Transactions!$AQ:$AQ,1)</f>
        <v>7999</v>
      </c>
      <c r="K2779">
        <f t="shared" si="135"/>
        <v>0</v>
      </c>
      <c r="L2779" t="str">
        <f t="shared" si="136"/>
        <v>Amount Match</v>
      </c>
    </row>
    <row r="2780" spans="1:12" hidden="1" x14ac:dyDescent="0.3">
      <c r="A2780" t="s">
        <v>5535</v>
      </c>
      <c r="B2780" s="1">
        <v>46285</v>
      </c>
      <c r="C2780" t="s">
        <v>5536</v>
      </c>
      <c r="D2780" t="s">
        <v>13</v>
      </c>
      <c r="E2780" t="s">
        <v>33</v>
      </c>
      <c r="F2780">
        <v>1299</v>
      </c>
      <c r="G2780" t="s">
        <v>10</v>
      </c>
      <c r="H2780" t="str">
        <f t="shared" si="134"/>
        <v>ORD26002779</v>
      </c>
      <c r="I2780">
        <f>COUNTIFS(PG_Transactions!$AK:$AK,$H2780,PG_Transactions!$E:$E,"CAPTURE",PG_Transactions!$AQ:$AQ,1)</f>
        <v>1</v>
      </c>
      <c r="J2780">
        <f>SUMIFS(PG_Transactions!$G:$G,PG_Transactions!$AK:$AK,$H2780,PG_Transactions!$E:$E,"CAPTURE",PG_Transactions!$AQ:$AQ,1)</f>
        <v>1299</v>
      </c>
      <c r="K2780">
        <f t="shared" si="135"/>
        <v>0</v>
      </c>
      <c r="L2780" t="str">
        <f t="shared" si="136"/>
        <v>Amount Match</v>
      </c>
    </row>
    <row r="2781" spans="1:12" hidden="1" x14ac:dyDescent="0.3">
      <c r="A2781" t="s">
        <v>5537</v>
      </c>
      <c r="B2781" s="1">
        <v>46288</v>
      </c>
      <c r="C2781" t="s">
        <v>5538</v>
      </c>
      <c r="D2781" t="s">
        <v>65</v>
      </c>
      <c r="E2781" t="s">
        <v>33</v>
      </c>
      <c r="F2781">
        <v>999</v>
      </c>
      <c r="G2781" t="s">
        <v>10</v>
      </c>
      <c r="H2781" t="str">
        <f t="shared" si="134"/>
        <v>ORD26002780</v>
      </c>
      <c r="I2781">
        <f>COUNTIFS(PG_Transactions!$AK:$AK,$H2781,PG_Transactions!$E:$E,"CAPTURE",PG_Transactions!$AQ:$AQ,1)</f>
        <v>1</v>
      </c>
      <c r="J2781">
        <f>SUMIFS(PG_Transactions!$G:$G,PG_Transactions!$AK:$AK,$H2781,PG_Transactions!$E:$E,"CAPTURE",PG_Transactions!$AQ:$AQ,1)</f>
        <v>999</v>
      </c>
      <c r="K2781">
        <f t="shared" si="135"/>
        <v>0</v>
      </c>
      <c r="L2781" t="str">
        <f t="shared" si="136"/>
        <v>Amount Match</v>
      </c>
    </row>
    <row r="2782" spans="1:12" hidden="1" x14ac:dyDescent="0.3">
      <c r="A2782" t="s">
        <v>5539</v>
      </c>
      <c r="B2782" s="1">
        <v>46291</v>
      </c>
      <c r="C2782" t="s">
        <v>5540</v>
      </c>
      <c r="D2782" t="s">
        <v>27</v>
      </c>
      <c r="E2782" t="s">
        <v>17</v>
      </c>
      <c r="F2782">
        <v>3499</v>
      </c>
      <c r="G2782" t="s">
        <v>10</v>
      </c>
      <c r="H2782" t="str">
        <f t="shared" si="134"/>
        <v>ORD26002781</v>
      </c>
      <c r="I2782">
        <f>COUNTIFS(PG_Transactions!$AK:$AK,$H2782,PG_Transactions!$E:$E,"CAPTURE",PG_Transactions!$AQ:$AQ,1)</f>
        <v>1</v>
      </c>
      <c r="J2782">
        <f>SUMIFS(PG_Transactions!$G:$G,PG_Transactions!$AK:$AK,$H2782,PG_Transactions!$E:$E,"CAPTURE",PG_Transactions!$AQ:$AQ,1)</f>
        <v>3499</v>
      </c>
      <c r="K2782">
        <f t="shared" si="135"/>
        <v>0</v>
      </c>
      <c r="L2782" t="str">
        <f t="shared" si="136"/>
        <v>Amount Match</v>
      </c>
    </row>
    <row r="2783" spans="1:12" hidden="1" x14ac:dyDescent="0.3">
      <c r="A2783" t="s">
        <v>5541</v>
      </c>
      <c r="B2783" s="1">
        <v>46281</v>
      </c>
      <c r="C2783" t="s">
        <v>5542</v>
      </c>
      <c r="D2783" t="s">
        <v>51</v>
      </c>
      <c r="E2783" t="s">
        <v>44</v>
      </c>
      <c r="F2783">
        <v>4999</v>
      </c>
      <c r="G2783" t="s">
        <v>10</v>
      </c>
      <c r="H2783" t="str">
        <f t="shared" si="134"/>
        <v>ORD26002782</v>
      </c>
      <c r="I2783">
        <f>COUNTIFS(PG_Transactions!$AK:$AK,$H2783,PG_Transactions!$E:$E,"CAPTURE",PG_Transactions!$AQ:$AQ,1)</f>
        <v>1</v>
      </c>
      <c r="J2783">
        <f>SUMIFS(PG_Transactions!$G:$G,PG_Transactions!$AK:$AK,$H2783,PG_Transactions!$E:$E,"CAPTURE",PG_Transactions!$AQ:$AQ,1)</f>
        <v>4999</v>
      </c>
      <c r="K2783">
        <f t="shared" si="135"/>
        <v>0</v>
      </c>
      <c r="L2783" t="str">
        <f t="shared" si="136"/>
        <v>Amount Match</v>
      </c>
    </row>
    <row r="2784" spans="1:12" hidden="1" x14ac:dyDescent="0.3">
      <c r="A2784" t="s">
        <v>5543</v>
      </c>
      <c r="B2784" s="1">
        <v>46274</v>
      </c>
      <c r="C2784" t="s">
        <v>5544</v>
      </c>
      <c r="D2784" t="s">
        <v>41</v>
      </c>
      <c r="E2784" t="s">
        <v>9</v>
      </c>
      <c r="F2784">
        <v>1299</v>
      </c>
      <c r="G2784" t="s">
        <v>70</v>
      </c>
      <c r="H2784" t="str">
        <f t="shared" si="134"/>
        <v>ORD26002783</v>
      </c>
      <c r="I2784">
        <f>COUNTIFS(PG_Transactions!$AK:$AK,$H2784,PG_Transactions!$E:$E,"CAPTURE",PG_Transactions!$AQ:$AQ,1)</f>
        <v>0</v>
      </c>
      <c r="J2784">
        <f>SUMIFS(PG_Transactions!$G:$G,PG_Transactions!$AK:$AK,$H2784,PG_Transactions!$E:$E,"CAPTURE",PG_Transactions!$AQ:$AQ,1)</f>
        <v>0</v>
      </c>
      <c r="K2784">
        <f t="shared" si="135"/>
        <v>-1299</v>
      </c>
      <c r="L2784" t="str">
        <f t="shared" si="136"/>
        <v>No Capture</v>
      </c>
    </row>
    <row r="2785" spans="1:12" hidden="1" x14ac:dyDescent="0.3">
      <c r="A2785" t="s">
        <v>5545</v>
      </c>
      <c r="B2785" s="1">
        <v>46278</v>
      </c>
      <c r="C2785" t="s">
        <v>5546</v>
      </c>
      <c r="D2785" t="s">
        <v>32</v>
      </c>
      <c r="E2785" t="s">
        <v>9</v>
      </c>
      <c r="F2785">
        <v>4999</v>
      </c>
      <c r="G2785" t="s">
        <v>105</v>
      </c>
      <c r="H2785" t="str">
        <f t="shared" si="134"/>
        <v>ORD26002784</v>
      </c>
      <c r="I2785">
        <f>COUNTIFS(PG_Transactions!$AK:$AK,$H2785,PG_Transactions!$E:$E,"CAPTURE",PG_Transactions!$AQ:$AQ,1)</f>
        <v>0</v>
      </c>
      <c r="J2785">
        <f>SUMIFS(PG_Transactions!$G:$G,PG_Transactions!$AK:$AK,$H2785,PG_Transactions!$E:$E,"CAPTURE",PG_Transactions!$AQ:$AQ,1)</f>
        <v>0</v>
      </c>
      <c r="K2785">
        <f t="shared" si="135"/>
        <v>-4999</v>
      </c>
      <c r="L2785" t="str">
        <f t="shared" si="136"/>
        <v>No Capture</v>
      </c>
    </row>
    <row r="2786" spans="1:12" hidden="1" x14ac:dyDescent="0.3">
      <c r="A2786" t="s">
        <v>5547</v>
      </c>
      <c r="B2786" s="1">
        <v>46268</v>
      </c>
      <c r="C2786" t="s">
        <v>5548</v>
      </c>
      <c r="D2786" t="s">
        <v>16</v>
      </c>
      <c r="E2786" t="s">
        <v>9</v>
      </c>
      <c r="F2786">
        <v>5797</v>
      </c>
      <c r="G2786" t="s">
        <v>10</v>
      </c>
      <c r="H2786" t="str">
        <f t="shared" si="134"/>
        <v>ORD26002785</v>
      </c>
      <c r="I2786">
        <f>COUNTIFS(PG_Transactions!$AK:$AK,$H2786,PG_Transactions!$E:$E,"CAPTURE",PG_Transactions!$AQ:$AQ,1)</f>
        <v>1</v>
      </c>
      <c r="J2786">
        <f>SUMIFS(PG_Transactions!$G:$G,PG_Transactions!$AK:$AK,$H2786,PG_Transactions!$E:$E,"CAPTURE",PG_Transactions!$AQ:$AQ,1)</f>
        <v>5797</v>
      </c>
      <c r="K2786">
        <f t="shared" si="135"/>
        <v>0</v>
      </c>
      <c r="L2786" t="str">
        <f t="shared" si="136"/>
        <v>Amount Match</v>
      </c>
    </row>
    <row r="2787" spans="1:12" hidden="1" x14ac:dyDescent="0.3">
      <c r="A2787" t="s">
        <v>5549</v>
      </c>
      <c r="B2787" s="1">
        <v>46269</v>
      </c>
      <c r="C2787" t="s">
        <v>5550</v>
      </c>
      <c r="D2787" t="s">
        <v>32</v>
      </c>
      <c r="E2787" t="s">
        <v>9</v>
      </c>
      <c r="F2787">
        <v>2499</v>
      </c>
      <c r="G2787" t="s">
        <v>10</v>
      </c>
      <c r="H2787" t="str">
        <f t="shared" si="134"/>
        <v>ORD26002786</v>
      </c>
      <c r="I2787">
        <f>COUNTIFS(PG_Transactions!$AK:$AK,$H2787,PG_Transactions!$E:$E,"CAPTURE",PG_Transactions!$AQ:$AQ,1)</f>
        <v>1</v>
      </c>
      <c r="J2787">
        <f>SUMIFS(PG_Transactions!$G:$G,PG_Transactions!$AK:$AK,$H2787,PG_Transactions!$E:$E,"CAPTURE",PG_Transactions!$AQ:$AQ,1)</f>
        <v>2499</v>
      </c>
      <c r="K2787">
        <f t="shared" si="135"/>
        <v>0</v>
      </c>
      <c r="L2787" t="str">
        <f t="shared" si="136"/>
        <v>Amount Match</v>
      </c>
    </row>
    <row r="2788" spans="1:12" hidden="1" x14ac:dyDescent="0.3">
      <c r="A2788" t="s">
        <v>5551</v>
      </c>
      <c r="B2788" s="1">
        <v>46267</v>
      </c>
      <c r="C2788" t="s">
        <v>5552</v>
      </c>
      <c r="D2788" t="s">
        <v>16</v>
      </c>
      <c r="E2788" t="s">
        <v>9</v>
      </c>
      <c r="F2788">
        <v>2499</v>
      </c>
      <c r="G2788" t="s">
        <v>10</v>
      </c>
      <c r="H2788" t="str">
        <f t="shared" si="134"/>
        <v>ORD26002787</v>
      </c>
      <c r="I2788">
        <f>COUNTIFS(PG_Transactions!$AK:$AK,$H2788,PG_Transactions!$E:$E,"CAPTURE",PG_Transactions!$AQ:$AQ,1)</f>
        <v>1</v>
      </c>
      <c r="J2788">
        <f>SUMIFS(PG_Transactions!$G:$G,PG_Transactions!$AK:$AK,$H2788,PG_Transactions!$E:$E,"CAPTURE",PG_Transactions!$AQ:$AQ,1)</f>
        <v>2499</v>
      </c>
      <c r="K2788">
        <f t="shared" si="135"/>
        <v>0</v>
      </c>
      <c r="L2788" t="str">
        <f t="shared" si="136"/>
        <v>Amount Match</v>
      </c>
    </row>
    <row r="2789" spans="1:12" hidden="1" x14ac:dyDescent="0.3">
      <c r="A2789" t="s">
        <v>5553</v>
      </c>
      <c r="B2789" s="1">
        <v>46279</v>
      </c>
      <c r="C2789" t="s">
        <v>5554</v>
      </c>
      <c r="D2789" t="s">
        <v>38</v>
      </c>
      <c r="E2789" t="s">
        <v>9</v>
      </c>
      <c r="F2789">
        <v>1598</v>
      </c>
      <c r="G2789" t="s">
        <v>10</v>
      </c>
      <c r="H2789" t="str">
        <f t="shared" si="134"/>
        <v>ORD26002788</v>
      </c>
      <c r="I2789">
        <f>COUNTIFS(PG_Transactions!$AK:$AK,$H2789,PG_Transactions!$E:$E,"CAPTURE",PG_Transactions!$AQ:$AQ,1)</f>
        <v>1</v>
      </c>
      <c r="J2789">
        <f>SUMIFS(PG_Transactions!$G:$G,PG_Transactions!$AK:$AK,$H2789,PG_Transactions!$E:$E,"CAPTURE",PG_Transactions!$AQ:$AQ,1)</f>
        <v>1598</v>
      </c>
      <c r="K2789">
        <f t="shared" si="135"/>
        <v>0</v>
      </c>
      <c r="L2789" t="str">
        <f t="shared" si="136"/>
        <v>Amount Match</v>
      </c>
    </row>
    <row r="2790" spans="1:12" hidden="1" x14ac:dyDescent="0.3">
      <c r="A2790" t="s">
        <v>5555</v>
      </c>
      <c r="B2790" s="1">
        <v>46286</v>
      </c>
      <c r="C2790" t="s">
        <v>5556</v>
      </c>
      <c r="D2790" t="s">
        <v>65</v>
      </c>
      <c r="E2790" t="s">
        <v>44</v>
      </c>
      <c r="F2790">
        <v>999</v>
      </c>
      <c r="G2790" t="s">
        <v>10</v>
      </c>
      <c r="H2790" t="str">
        <f t="shared" si="134"/>
        <v>ORD26002789</v>
      </c>
      <c r="I2790">
        <f>COUNTIFS(PG_Transactions!$AK:$AK,$H2790,PG_Transactions!$E:$E,"CAPTURE",PG_Transactions!$AQ:$AQ,1)</f>
        <v>1</v>
      </c>
      <c r="J2790">
        <f>SUMIFS(PG_Transactions!$G:$G,PG_Transactions!$AK:$AK,$H2790,PG_Transactions!$E:$E,"CAPTURE",PG_Transactions!$AQ:$AQ,1)</f>
        <v>999</v>
      </c>
      <c r="K2790">
        <f t="shared" si="135"/>
        <v>0</v>
      </c>
      <c r="L2790" t="str">
        <f t="shared" si="136"/>
        <v>Amount Match</v>
      </c>
    </row>
    <row r="2791" spans="1:12" hidden="1" x14ac:dyDescent="0.3">
      <c r="A2791" t="s">
        <v>5557</v>
      </c>
      <c r="B2791" s="1">
        <v>46273</v>
      </c>
      <c r="C2791" t="s">
        <v>5558</v>
      </c>
      <c r="D2791" t="s">
        <v>27</v>
      </c>
      <c r="E2791" t="s">
        <v>9</v>
      </c>
      <c r="F2791" s="2">
        <v>12297</v>
      </c>
      <c r="G2791" t="s">
        <v>10</v>
      </c>
      <c r="H2791" t="str">
        <f t="shared" si="134"/>
        <v>ORD26002790</v>
      </c>
      <c r="I2791">
        <f>COUNTIFS(PG_Transactions!$AK:$AK,$H2791,PG_Transactions!$E:$E,"CAPTURE",PG_Transactions!$AQ:$AQ,1)</f>
        <v>1</v>
      </c>
      <c r="J2791">
        <f>SUMIFS(PG_Transactions!$G:$G,PG_Transactions!$AK:$AK,$H2791,PG_Transactions!$E:$E,"CAPTURE",PG_Transactions!$AQ:$AQ,1)</f>
        <v>12297</v>
      </c>
      <c r="K2791">
        <f t="shared" si="135"/>
        <v>0</v>
      </c>
      <c r="L2791" t="str">
        <f t="shared" si="136"/>
        <v>Amount Match</v>
      </c>
    </row>
    <row r="2792" spans="1:12" hidden="1" x14ac:dyDescent="0.3">
      <c r="A2792" t="s">
        <v>5559</v>
      </c>
      <c r="B2792" s="1">
        <v>46277</v>
      </c>
      <c r="C2792" t="s">
        <v>5560</v>
      </c>
      <c r="D2792" t="s">
        <v>16</v>
      </c>
      <c r="E2792" t="s">
        <v>17</v>
      </c>
      <c r="F2792">
        <v>3998</v>
      </c>
      <c r="G2792" t="s">
        <v>105</v>
      </c>
      <c r="H2792" t="str">
        <f t="shared" si="134"/>
        <v>ORD26002791</v>
      </c>
      <c r="I2792">
        <f>COUNTIFS(PG_Transactions!$AK:$AK,$H2792,PG_Transactions!$E:$E,"CAPTURE",PG_Transactions!$AQ:$AQ,1)</f>
        <v>0</v>
      </c>
      <c r="J2792">
        <f>SUMIFS(PG_Transactions!$G:$G,PG_Transactions!$AK:$AK,$H2792,PG_Transactions!$E:$E,"CAPTURE",PG_Transactions!$AQ:$AQ,1)</f>
        <v>0</v>
      </c>
      <c r="K2792">
        <f t="shared" si="135"/>
        <v>-3998</v>
      </c>
      <c r="L2792" t="str">
        <f t="shared" si="136"/>
        <v>No Capture</v>
      </c>
    </row>
    <row r="2793" spans="1:12" hidden="1" x14ac:dyDescent="0.3">
      <c r="A2793" t="s">
        <v>5561</v>
      </c>
      <c r="B2793" s="1">
        <v>46294</v>
      </c>
      <c r="C2793" t="s">
        <v>5562</v>
      </c>
      <c r="D2793" t="s">
        <v>41</v>
      </c>
      <c r="E2793" t="s">
        <v>9</v>
      </c>
      <c r="F2793">
        <v>2499</v>
      </c>
      <c r="G2793" t="s">
        <v>10</v>
      </c>
      <c r="H2793" t="str">
        <f t="shared" si="134"/>
        <v>ORD26002792</v>
      </c>
      <c r="I2793">
        <f>COUNTIFS(PG_Transactions!$AK:$AK,$H2793,PG_Transactions!$E:$E,"CAPTURE",PG_Transactions!$AQ:$AQ,1)</f>
        <v>1</v>
      </c>
      <c r="J2793">
        <f>SUMIFS(PG_Transactions!$G:$G,PG_Transactions!$AK:$AK,$H2793,PG_Transactions!$E:$E,"CAPTURE",PG_Transactions!$AQ:$AQ,1)</f>
        <v>2499</v>
      </c>
      <c r="K2793">
        <f t="shared" si="135"/>
        <v>0</v>
      </c>
      <c r="L2793" t="str">
        <f t="shared" si="136"/>
        <v>Amount Match</v>
      </c>
    </row>
    <row r="2794" spans="1:12" hidden="1" x14ac:dyDescent="0.3">
      <c r="A2794" t="s">
        <v>5563</v>
      </c>
      <c r="B2794" s="1">
        <v>46277</v>
      </c>
      <c r="C2794" t="s">
        <v>5564</v>
      </c>
      <c r="D2794" t="s">
        <v>24</v>
      </c>
      <c r="E2794" t="s">
        <v>44</v>
      </c>
      <c r="F2794">
        <v>1299</v>
      </c>
      <c r="G2794" t="s">
        <v>10</v>
      </c>
      <c r="H2794" t="str">
        <f t="shared" si="134"/>
        <v>ORD26002793</v>
      </c>
      <c r="I2794">
        <f>COUNTIFS(PG_Transactions!$AK:$AK,$H2794,PG_Transactions!$E:$E,"CAPTURE",PG_Transactions!$AQ:$AQ,1)</f>
        <v>1</v>
      </c>
      <c r="J2794">
        <f>SUMIFS(PG_Transactions!$G:$G,PG_Transactions!$AK:$AK,$H2794,PG_Transactions!$E:$E,"CAPTURE",PG_Transactions!$AQ:$AQ,1)</f>
        <v>1299</v>
      </c>
      <c r="K2794">
        <f t="shared" si="135"/>
        <v>0</v>
      </c>
      <c r="L2794" t="str">
        <f t="shared" si="136"/>
        <v>Amount Match</v>
      </c>
    </row>
    <row r="2795" spans="1:12" hidden="1" x14ac:dyDescent="0.3">
      <c r="A2795" t="s">
        <v>5565</v>
      </c>
      <c r="B2795" s="1">
        <v>46292</v>
      </c>
      <c r="C2795" t="s">
        <v>5566</v>
      </c>
      <c r="D2795" t="s">
        <v>65</v>
      </c>
      <c r="E2795" t="s">
        <v>9</v>
      </c>
      <c r="F2795">
        <v>499</v>
      </c>
      <c r="G2795" t="s">
        <v>10</v>
      </c>
      <c r="H2795" t="str">
        <f t="shared" si="134"/>
        <v>ORD26002794</v>
      </c>
      <c r="I2795">
        <f>COUNTIFS(PG_Transactions!$AK:$AK,$H2795,PG_Transactions!$E:$E,"CAPTURE",PG_Transactions!$AQ:$AQ,1)</f>
        <v>1</v>
      </c>
      <c r="J2795">
        <f>SUMIFS(PG_Transactions!$G:$G,PG_Transactions!$AK:$AK,$H2795,PG_Transactions!$E:$E,"CAPTURE",PG_Transactions!$AQ:$AQ,1)</f>
        <v>499</v>
      </c>
      <c r="K2795">
        <f t="shared" si="135"/>
        <v>0</v>
      </c>
      <c r="L2795" t="str">
        <f t="shared" si="136"/>
        <v>Amount Match</v>
      </c>
    </row>
    <row r="2796" spans="1:12" hidden="1" x14ac:dyDescent="0.3">
      <c r="A2796" t="s">
        <v>5567</v>
      </c>
      <c r="B2796" s="1">
        <v>46269</v>
      </c>
      <c r="C2796" t="s">
        <v>5568</v>
      </c>
      <c r="D2796" t="s">
        <v>8</v>
      </c>
      <c r="E2796" t="s">
        <v>9</v>
      </c>
      <c r="F2796">
        <v>1799</v>
      </c>
      <c r="G2796" t="s">
        <v>10</v>
      </c>
      <c r="H2796" t="str">
        <f t="shared" si="134"/>
        <v>ORD26002795</v>
      </c>
      <c r="I2796">
        <f>COUNTIFS(PG_Transactions!$AK:$AK,$H2796,PG_Transactions!$E:$E,"CAPTURE",PG_Transactions!$AQ:$AQ,1)</f>
        <v>1</v>
      </c>
      <c r="J2796">
        <f>SUMIFS(PG_Transactions!$G:$G,PG_Transactions!$AK:$AK,$H2796,PG_Transactions!$E:$E,"CAPTURE",PG_Transactions!$AQ:$AQ,1)</f>
        <v>1799</v>
      </c>
      <c r="K2796">
        <f t="shared" si="135"/>
        <v>0</v>
      </c>
      <c r="L2796" t="str">
        <f t="shared" si="136"/>
        <v>Amount Match</v>
      </c>
    </row>
    <row r="2797" spans="1:12" hidden="1" x14ac:dyDescent="0.3">
      <c r="A2797" t="s">
        <v>5569</v>
      </c>
      <c r="B2797" s="1">
        <v>46267</v>
      </c>
      <c r="C2797" t="s">
        <v>5570</v>
      </c>
      <c r="D2797" t="s">
        <v>38</v>
      </c>
      <c r="E2797" t="s">
        <v>17</v>
      </c>
      <c r="F2797">
        <v>299</v>
      </c>
      <c r="G2797" t="s">
        <v>10</v>
      </c>
      <c r="H2797" t="str">
        <f t="shared" si="134"/>
        <v>ORD26002796</v>
      </c>
      <c r="I2797">
        <f>COUNTIFS(PG_Transactions!$AK:$AK,$H2797,PG_Transactions!$E:$E,"CAPTURE",PG_Transactions!$AQ:$AQ,1)</f>
        <v>1</v>
      </c>
      <c r="J2797">
        <f>SUMIFS(PG_Transactions!$G:$G,PG_Transactions!$AK:$AK,$H2797,PG_Transactions!$E:$E,"CAPTURE",PG_Transactions!$AQ:$AQ,1)</f>
        <v>299</v>
      </c>
      <c r="K2797">
        <f t="shared" si="135"/>
        <v>0</v>
      </c>
      <c r="L2797" t="str">
        <f t="shared" si="136"/>
        <v>Amount Match</v>
      </c>
    </row>
    <row r="2798" spans="1:12" hidden="1" x14ac:dyDescent="0.3">
      <c r="A2798" t="s">
        <v>5571</v>
      </c>
      <c r="B2798" s="1">
        <v>46273</v>
      </c>
      <c r="C2798" t="s">
        <v>5572</v>
      </c>
      <c r="D2798" t="s">
        <v>24</v>
      </c>
      <c r="E2798" t="s">
        <v>17</v>
      </c>
      <c r="F2798">
        <v>1499</v>
      </c>
      <c r="G2798" t="s">
        <v>10</v>
      </c>
      <c r="H2798" t="str">
        <f t="shared" si="134"/>
        <v>ORD26002797</v>
      </c>
      <c r="I2798">
        <f>COUNTIFS(PG_Transactions!$AK:$AK,$H2798,PG_Transactions!$E:$E,"CAPTURE",PG_Transactions!$AQ:$AQ,1)</f>
        <v>1</v>
      </c>
      <c r="J2798">
        <f>SUMIFS(PG_Transactions!$G:$G,PG_Transactions!$AK:$AK,$H2798,PG_Transactions!$E:$E,"CAPTURE",PG_Transactions!$AQ:$AQ,1)</f>
        <v>1499</v>
      </c>
      <c r="K2798">
        <f t="shared" si="135"/>
        <v>0</v>
      </c>
      <c r="L2798" t="str">
        <f t="shared" si="136"/>
        <v>Amount Match</v>
      </c>
    </row>
    <row r="2799" spans="1:12" hidden="1" x14ac:dyDescent="0.3">
      <c r="A2799" t="s">
        <v>5573</v>
      </c>
      <c r="B2799" s="1">
        <v>46271</v>
      </c>
      <c r="C2799" t="s">
        <v>5574</v>
      </c>
      <c r="D2799" t="s">
        <v>41</v>
      </c>
      <c r="E2799" t="s">
        <v>9</v>
      </c>
      <c r="F2799">
        <v>2098</v>
      </c>
      <c r="G2799" t="s">
        <v>10</v>
      </c>
      <c r="H2799" t="str">
        <f t="shared" si="134"/>
        <v>ORD26002798</v>
      </c>
      <c r="I2799">
        <f>COUNTIFS(PG_Transactions!$AK:$AK,$H2799,PG_Transactions!$E:$E,"CAPTURE",PG_Transactions!$AQ:$AQ,1)</f>
        <v>1</v>
      </c>
      <c r="J2799">
        <f>SUMIFS(PG_Transactions!$G:$G,PG_Transactions!$AK:$AK,$H2799,PG_Transactions!$E:$E,"CAPTURE",PG_Transactions!$AQ:$AQ,1)</f>
        <v>2098</v>
      </c>
      <c r="K2799">
        <f t="shared" si="135"/>
        <v>0</v>
      </c>
      <c r="L2799" t="str">
        <f t="shared" si="136"/>
        <v>Amount Match</v>
      </c>
    </row>
    <row r="2800" spans="1:12" hidden="1" x14ac:dyDescent="0.3">
      <c r="A2800" t="s">
        <v>5575</v>
      </c>
      <c r="B2800" s="1">
        <v>46280</v>
      </c>
      <c r="C2800" t="s">
        <v>5576</v>
      </c>
      <c r="D2800" t="s">
        <v>41</v>
      </c>
      <c r="E2800" t="s">
        <v>33</v>
      </c>
      <c r="F2800">
        <v>499</v>
      </c>
      <c r="G2800" t="s">
        <v>10</v>
      </c>
      <c r="H2800" t="str">
        <f t="shared" si="134"/>
        <v>ORD26002799</v>
      </c>
      <c r="I2800">
        <f>COUNTIFS(PG_Transactions!$AK:$AK,$H2800,PG_Transactions!$E:$E,"CAPTURE",PG_Transactions!$AQ:$AQ,1)</f>
        <v>1</v>
      </c>
      <c r="J2800">
        <f>SUMIFS(PG_Transactions!$G:$G,PG_Transactions!$AK:$AK,$H2800,PG_Transactions!$E:$E,"CAPTURE",PG_Transactions!$AQ:$AQ,1)</f>
        <v>499</v>
      </c>
      <c r="K2800">
        <f t="shared" si="135"/>
        <v>0</v>
      </c>
      <c r="L2800" t="str">
        <f t="shared" si="136"/>
        <v>Amount Match</v>
      </c>
    </row>
    <row r="2801" spans="1:12" hidden="1" x14ac:dyDescent="0.3">
      <c r="A2801" t="s">
        <v>5577</v>
      </c>
      <c r="B2801" s="1">
        <v>46288</v>
      </c>
      <c r="C2801" t="s">
        <v>5578</v>
      </c>
      <c r="D2801" t="s">
        <v>24</v>
      </c>
      <c r="E2801" t="s">
        <v>9</v>
      </c>
      <c r="F2801">
        <v>1499</v>
      </c>
      <c r="G2801" t="s">
        <v>10</v>
      </c>
      <c r="H2801" t="str">
        <f t="shared" si="134"/>
        <v>ORD26002800</v>
      </c>
      <c r="I2801">
        <f>COUNTIFS(PG_Transactions!$AK:$AK,$H2801,PG_Transactions!$E:$E,"CAPTURE",PG_Transactions!$AQ:$AQ,1)</f>
        <v>1</v>
      </c>
      <c r="J2801">
        <f>SUMIFS(PG_Transactions!$G:$G,PG_Transactions!$AK:$AK,$H2801,PG_Transactions!$E:$E,"CAPTURE",PG_Transactions!$AQ:$AQ,1)</f>
        <v>1499</v>
      </c>
      <c r="K2801">
        <f t="shared" si="135"/>
        <v>0</v>
      </c>
      <c r="L2801" t="str">
        <f t="shared" si="136"/>
        <v>Amount Match</v>
      </c>
    </row>
    <row r="2802" spans="1:12" hidden="1" x14ac:dyDescent="0.3">
      <c r="A2802" t="s">
        <v>5579</v>
      </c>
      <c r="B2802" s="1">
        <v>46269</v>
      </c>
      <c r="C2802" t="s">
        <v>5580</v>
      </c>
      <c r="D2802" t="s">
        <v>65</v>
      </c>
      <c r="E2802" t="s">
        <v>9</v>
      </c>
      <c r="F2802">
        <v>299</v>
      </c>
      <c r="G2802" t="s">
        <v>10</v>
      </c>
      <c r="H2802" t="str">
        <f t="shared" si="134"/>
        <v>ORD26002801</v>
      </c>
      <c r="I2802">
        <f>COUNTIFS(PG_Transactions!$AK:$AK,$H2802,PG_Transactions!$E:$E,"CAPTURE",PG_Transactions!$AQ:$AQ,1)</f>
        <v>1</v>
      </c>
      <c r="J2802">
        <f>SUMIFS(PG_Transactions!$G:$G,PG_Transactions!$AK:$AK,$H2802,PG_Transactions!$E:$E,"CAPTURE",PG_Transactions!$AQ:$AQ,1)</f>
        <v>299</v>
      </c>
      <c r="K2802">
        <f t="shared" si="135"/>
        <v>0</v>
      </c>
      <c r="L2802" t="str">
        <f t="shared" si="136"/>
        <v>Amount Match</v>
      </c>
    </row>
    <row r="2803" spans="1:12" hidden="1" x14ac:dyDescent="0.3">
      <c r="A2803" t="s">
        <v>5581</v>
      </c>
      <c r="B2803" s="1">
        <v>46292</v>
      </c>
      <c r="C2803" t="s">
        <v>5582</v>
      </c>
      <c r="D2803" t="s">
        <v>32</v>
      </c>
      <c r="E2803" t="s">
        <v>44</v>
      </c>
      <c r="F2803">
        <v>999</v>
      </c>
      <c r="G2803" t="s">
        <v>56</v>
      </c>
      <c r="H2803" t="str">
        <f t="shared" si="134"/>
        <v>ORD26002802</v>
      </c>
      <c r="I2803">
        <f>COUNTIFS(PG_Transactions!$AK:$AK,$H2803,PG_Transactions!$E:$E,"CAPTURE",PG_Transactions!$AQ:$AQ,1)</f>
        <v>1</v>
      </c>
      <c r="J2803">
        <f>SUMIFS(PG_Transactions!$G:$G,PG_Transactions!$AK:$AK,$H2803,PG_Transactions!$E:$E,"CAPTURE",PG_Transactions!$AQ:$AQ,1)</f>
        <v>999</v>
      </c>
      <c r="K2803">
        <f t="shared" si="135"/>
        <v>0</v>
      </c>
      <c r="L2803" t="str">
        <f t="shared" si="136"/>
        <v>Amount Match</v>
      </c>
    </row>
    <row r="2804" spans="1:12" hidden="1" x14ac:dyDescent="0.3">
      <c r="A2804" t="s">
        <v>5583</v>
      </c>
      <c r="B2804" s="1">
        <v>46272</v>
      </c>
      <c r="C2804" t="s">
        <v>5584</v>
      </c>
      <c r="D2804" t="s">
        <v>16</v>
      </c>
      <c r="E2804" t="s">
        <v>9</v>
      </c>
      <c r="F2804">
        <v>848</v>
      </c>
      <c r="G2804" t="s">
        <v>10</v>
      </c>
      <c r="H2804" t="str">
        <f t="shared" si="134"/>
        <v>ORD26002803</v>
      </c>
      <c r="I2804">
        <f>COUNTIFS(PG_Transactions!$AK:$AK,$H2804,PG_Transactions!$E:$E,"CAPTURE",PG_Transactions!$AQ:$AQ,1)</f>
        <v>1</v>
      </c>
      <c r="J2804">
        <f>SUMIFS(PG_Transactions!$G:$G,PG_Transactions!$AK:$AK,$H2804,PG_Transactions!$E:$E,"CAPTURE",PG_Transactions!$AQ:$AQ,1)</f>
        <v>848</v>
      </c>
      <c r="K2804">
        <f t="shared" si="135"/>
        <v>0</v>
      </c>
      <c r="L2804" t="str">
        <f t="shared" si="136"/>
        <v>Amount Match</v>
      </c>
    </row>
    <row r="2805" spans="1:12" hidden="1" x14ac:dyDescent="0.3">
      <c r="A2805" t="s">
        <v>5585</v>
      </c>
      <c r="B2805" s="1">
        <v>46271</v>
      </c>
      <c r="C2805" t="s">
        <v>5586</v>
      </c>
      <c r="D2805" t="s">
        <v>16</v>
      </c>
      <c r="E2805" t="s">
        <v>17</v>
      </c>
      <c r="F2805">
        <v>1799</v>
      </c>
      <c r="G2805" t="s">
        <v>10</v>
      </c>
      <c r="H2805" t="str">
        <f t="shared" si="134"/>
        <v>ORD26002804</v>
      </c>
      <c r="I2805">
        <f>COUNTIFS(PG_Transactions!$AK:$AK,$H2805,PG_Transactions!$E:$E,"CAPTURE",PG_Transactions!$AQ:$AQ,1)</f>
        <v>1</v>
      </c>
      <c r="J2805">
        <f>SUMIFS(PG_Transactions!$G:$G,PG_Transactions!$AK:$AK,$H2805,PG_Transactions!$E:$E,"CAPTURE",PG_Transactions!$AQ:$AQ,1)</f>
        <v>1799</v>
      </c>
      <c r="K2805">
        <f t="shared" si="135"/>
        <v>0</v>
      </c>
      <c r="L2805" t="str">
        <f t="shared" si="136"/>
        <v>Amount Match</v>
      </c>
    </row>
    <row r="2806" spans="1:12" hidden="1" x14ac:dyDescent="0.3">
      <c r="A2806" t="s">
        <v>5587</v>
      </c>
      <c r="B2806" s="1">
        <v>46288</v>
      </c>
      <c r="C2806" t="s">
        <v>5588</v>
      </c>
      <c r="D2806" t="s">
        <v>65</v>
      </c>
      <c r="E2806" t="s">
        <v>9</v>
      </c>
      <c r="F2806">
        <v>3298</v>
      </c>
      <c r="G2806" t="s">
        <v>10</v>
      </c>
      <c r="H2806" t="str">
        <f t="shared" si="134"/>
        <v>ORD26002805</v>
      </c>
      <c r="I2806">
        <f>COUNTIFS(PG_Transactions!$AK:$AK,$H2806,PG_Transactions!$E:$E,"CAPTURE",PG_Transactions!$AQ:$AQ,1)</f>
        <v>1</v>
      </c>
      <c r="J2806">
        <f>SUMIFS(PG_Transactions!$G:$G,PG_Transactions!$AK:$AK,$H2806,PG_Transactions!$E:$E,"CAPTURE",PG_Transactions!$AQ:$AQ,1)</f>
        <v>3298</v>
      </c>
      <c r="K2806">
        <f t="shared" si="135"/>
        <v>0</v>
      </c>
      <c r="L2806" t="str">
        <f t="shared" si="136"/>
        <v>Amount Match</v>
      </c>
    </row>
    <row r="2807" spans="1:12" hidden="1" x14ac:dyDescent="0.3">
      <c r="A2807" t="s">
        <v>5589</v>
      </c>
      <c r="B2807" s="1">
        <v>46276</v>
      </c>
      <c r="C2807" t="s">
        <v>5590</v>
      </c>
      <c r="D2807" t="s">
        <v>16</v>
      </c>
      <c r="E2807" t="s">
        <v>17</v>
      </c>
      <c r="F2807">
        <v>2999</v>
      </c>
      <c r="G2807" t="s">
        <v>10</v>
      </c>
      <c r="H2807" t="str">
        <f t="shared" si="134"/>
        <v>ORD26002806</v>
      </c>
      <c r="I2807">
        <f>COUNTIFS(PG_Transactions!$AK:$AK,$H2807,PG_Transactions!$E:$E,"CAPTURE",PG_Transactions!$AQ:$AQ,1)</f>
        <v>1</v>
      </c>
      <c r="J2807">
        <f>SUMIFS(PG_Transactions!$G:$G,PG_Transactions!$AK:$AK,$H2807,PG_Transactions!$E:$E,"CAPTURE",PG_Transactions!$AQ:$AQ,1)</f>
        <v>2999</v>
      </c>
      <c r="K2807">
        <f t="shared" si="135"/>
        <v>0</v>
      </c>
      <c r="L2807" t="str">
        <f t="shared" si="136"/>
        <v>Amount Match</v>
      </c>
    </row>
    <row r="2808" spans="1:12" hidden="1" x14ac:dyDescent="0.3">
      <c r="A2808" t="s">
        <v>5591</v>
      </c>
      <c r="B2808" s="1">
        <v>46271</v>
      </c>
      <c r="C2808" t="s">
        <v>5592</v>
      </c>
      <c r="D2808" t="s">
        <v>8</v>
      </c>
      <c r="E2808" t="s">
        <v>9</v>
      </c>
      <c r="F2808">
        <v>8798</v>
      </c>
      <c r="G2808" t="s">
        <v>10</v>
      </c>
      <c r="H2808" t="str">
        <f t="shared" si="134"/>
        <v>ORD26002807</v>
      </c>
      <c r="I2808">
        <f>COUNTIFS(PG_Transactions!$AK:$AK,$H2808,PG_Transactions!$E:$E,"CAPTURE",PG_Transactions!$AQ:$AQ,1)</f>
        <v>1</v>
      </c>
      <c r="J2808">
        <f>SUMIFS(PG_Transactions!$G:$G,PG_Transactions!$AK:$AK,$H2808,PG_Transactions!$E:$E,"CAPTURE",PG_Transactions!$AQ:$AQ,1)</f>
        <v>8798</v>
      </c>
      <c r="K2808">
        <f t="shared" si="135"/>
        <v>0</v>
      </c>
      <c r="L2808" t="str">
        <f t="shared" si="136"/>
        <v>Amount Match</v>
      </c>
    </row>
    <row r="2809" spans="1:12" hidden="1" x14ac:dyDescent="0.3">
      <c r="A2809" t="s">
        <v>5593</v>
      </c>
      <c r="B2809" s="1">
        <v>46277</v>
      </c>
      <c r="C2809" t="s">
        <v>5594</v>
      </c>
      <c r="D2809" t="s">
        <v>65</v>
      </c>
      <c r="E2809" t="s">
        <v>9</v>
      </c>
      <c r="F2809">
        <v>2148</v>
      </c>
      <c r="G2809" t="s">
        <v>10</v>
      </c>
      <c r="H2809" t="str">
        <f t="shared" si="134"/>
        <v>ORD26002808</v>
      </c>
      <c r="I2809">
        <f>COUNTIFS(PG_Transactions!$AK:$AK,$H2809,PG_Transactions!$E:$E,"CAPTURE",PG_Transactions!$AQ:$AQ,1)</f>
        <v>1</v>
      </c>
      <c r="J2809">
        <f>SUMIFS(PG_Transactions!$G:$G,PG_Transactions!$AK:$AK,$H2809,PG_Transactions!$E:$E,"CAPTURE",PG_Transactions!$AQ:$AQ,1)</f>
        <v>2148</v>
      </c>
      <c r="K2809">
        <f t="shared" si="135"/>
        <v>0</v>
      </c>
      <c r="L2809" t="str">
        <f t="shared" si="136"/>
        <v>Amount Match</v>
      </c>
    </row>
    <row r="2810" spans="1:12" hidden="1" x14ac:dyDescent="0.3">
      <c r="A2810" t="s">
        <v>5595</v>
      </c>
      <c r="B2810" s="1">
        <v>46267</v>
      </c>
      <c r="C2810" t="s">
        <v>5596</v>
      </c>
      <c r="D2810" t="s">
        <v>41</v>
      </c>
      <c r="E2810" t="s">
        <v>9</v>
      </c>
      <c r="F2810">
        <v>799</v>
      </c>
      <c r="G2810" t="s">
        <v>10</v>
      </c>
      <c r="H2810" t="str">
        <f t="shared" si="134"/>
        <v>ORD26002809</v>
      </c>
      <c r="I2810">
        <f>COUNTIFS(PG_Transactions!$AK:$AK,$H2810,PG_Transactions!$E:$E,"CAPTURE",PG_Transactions!$AQ:$AQ,1)</f>
        <v>1</v>
      </c>
      <c r="J2810">
        <f>SUMIFS(PG_Transactions!$G:$G,PG_Transactions!$AK:$AK,$H2810,PG_Transactions!$E:$E,"CAPTURE",PG_Transactions!$AQ:$AQ,1)</f>
        <v>799</v>
      </c>
      <c r="K2810">
        <f t="shared" si="135"/>
        <v>0</v>
      </c>
      <c r="L2810" t="str">
        <f t="shared" si="136"/>
        <v>Amount Match</v>
      </c>
    </row>
    <row r="2811" spans="1:12" hidden="1" x14ac:dyDescent="0.3">
      <c r="A2811" t="s">
        <v>5597</v>
      </c>
      <c r="B2811" s="1">
        <v>46286</v>
      </c>
      <c r="C2811" t="s">
        <v>5598</v>
      </c>
      <c r="D2811" t="s">
        <v>27</v>
      </c>
      <c r="E2811" t="s">
        <v>9</v>
      </c>
      <c r="F2811">
        <v>5298</v>
      </c>
      <c r="G2811" t="s">
        <v>10</v>
      </c>
      <c r="H2811" t="str">
        <f t="shared" si="134"/>
        <v>ORD26002810</v>
      </c>
      <c r="I2811">
        <f>COUNTIFS(PG_Transactions!$AK:$AK,$H2811,PG_Transactions!$E:$E,"CAPTURE",PG_Transactions!$AQ:$AQ,1)</f>
        <v>1</v>
      </c>
      <c r="J2811">
        <f>SUMIFS(PG_Transactions!$G:$G,PG_Transactions!$AK:$AK,$H2811,PG_Transactions!$E:$E,"CAPTURE",PG_Transactions!$AQ:$AQ,1)</f>
        <v>5298</v>
      </c>
      <c r="K2811">
        <f t="shared" si="135"/>
        <v>0</v>
      </c>
      <c r="L2811" t="str">
        <f t="shared" si="136"/>
        <v>Amount Match</v>
      </c>
    </row>
    <row r="2812" spans="1:12" hidden="1" x14ac:dyDescent="0.3">
      <c r="A2812" t="s">
        <v>5599</v>
      </c>
      <c r="B2812" s="1">
        <v>46281</v>
      </c>
      <c r="C2812" t="s">
        <v>5600</v>
      </c>
      <c r="D2812" t="s">
        <v>27</v>
      </c>
      <c r="E2812" t="s">
        <v>17</v>
      </c>
      <c r="F2812">
        <v>2647</v>
      </c>
      <c r="G2812" t="s">
        <v>10</v>
      </c>
      <c r="H2812" t="str">
        <f t="shared" si="134"/>
        <v>ORD26002811</v>
      </c>
      <c r="I2812">
        <f>COUNTIFS(PG_Transactions!$AK:$AK,$H2812,PG_Transactions!$E:$E,"CAPTURE",PG_Transactions!$AQ:$AQ,1)</f>
        <v>1</v>
      </c>
      <c r="J2812">
        <f>SUMIFS(PG_Transactions!$G:$G,PG_Transactions!$AK:$AK,$H2812,PG_Transactions!$E:$E,"CAPTURE",PG_Transactions!$AQ:$AQ,1)</f>
        <v>2647</v>
      </c>
      <c r="K2812">
        <f t="shared" si="135"/>
        <v>0</v>
      </c>
      <c r="L2812" t="str">
        <f t="shared" si="136"/>
        <v>Amount Match</v>
      </c>
    </row>
    <row r="2813" spans="1:12" hidden="1" x14ac:dyDescent="0.3">
      <c r="A2813" t="s">
        <v>5601</v>
      </c>
      <c r="B2813" s="1">
        <v>46273</v>
      </c>
      <c r="C2813" t="s">
        <v>5602</v>
      </c>
      <c r="D2813" t="s">
        <v>32</v>
      </c>
      <c r="E2813" t="s">
        <v>17</v>
      </c>
      <c r="F2813">
        <v>6798</v>
      </c>
      <c r="G2813" t="s">
        <v>10</v>
      </c>
      <c r="H2813" t="str">
        <f t="shared" si="134"/>
        <v>ORD26002812</v>
      </c>
      <c r="I2813">
        <f>COUNTIFS(PG_Transactions!$AK:$AK,$H2813,PG_Transactions!$E:$E,"CAPTURE",PG_Transactions!$AQ:$AQ,1)</f>
        <v>1</v>
      </c>
      <c r="J2813">
        <f>SUMIFS(PG_Transactions!$G:$G,PG_Transactions!$AK:$AK,$H2813,PG_Transactions!$E:$E,"CAPTURE",PG_Transactions!$AQ:$AQ,1)</f>
        <v>6798</v>
      </c>
      <c r="K2813">
        <f t="shared" si="135"/>
        <v>0</v>
      </c>
      <c r="L2813" t="str">
        <f t="shared" si="136"/>
        <v>Amount Match</v>
      </c>
    </row>
    <row r="2814" spans="1:12" hidden="1" x14ac:dyDescent="0.3">
      <c r="A2814" t="s">
        <v>5603</v>
      </c>
      <c r="B2814" s="1">
        <v>46284</v>
      </c>
      <c r="C2814" t="s">
        <v>5604</v>
      </c>
      <c r="D2814" t="s">
        <v>41</v>
      </c>
      <c r="E2814" t="s">
        <v>44</v>
      </c>
      <c r="F2814">
        <v>999</v>
      </c>
      <c r="G2814" t="s">
        <v>10</v>
      </c>
      <c r="H2814" t="str">
        <f t="shared" si="134"/>
        <v>ORD26002813</v>
      </c>
      <c r="I2814">
        <f>COUNTIFS(PG_Transactions!$AK:$AK,$H2814,PG_Transactions!$E:$E,"CAPTURE",PG_Transactions!$AQ:$AQ,1)</f>
        <v>1</v>
      </c>
      <c r="J2814">
        <f>SUMIFS(PG_Transactions!$G:$G,PG_Transactions!$AK:$AK,$H2814,PG_Transactions!$E:$E,"CAPTURE",PG_Transactions!$AQ:$AQ,1)</f>
        <v>999</v>
      </c>
      <c r="K2814">
        <f t="shared" si="135"/>
        <v>0</v>
      </c>
      <c r="L2814" t="str">
        <f t="shared" si="136"/>
        <v>Amount Match</v>
      </c>
    </row>
    <row r="2815" spans="1:12" hidden="1" x14ac:dyDescent="0.3">
      <c r="A2815" t="s">
        <v>5605</v>
      </c>
      <c r="B2815" s="1">
        <v>46291</v>
      </c>
      <c r="C2815" t="s">
        <v>5606</v>
      </c>
      <c r="D2815" t="s">
        <v>27</v>
      </c>
      <c r="E2815" t="s">
        <v>17</v>
      </c>
      <c r="F2815">
        <v>299</v>
      </c>
      <c r="G2815" t="s">
        <v>10</v>
      </c>
      <c r="H2815" t="str">
        <f t="shared" si="134"/>
        <v>ORD26002814</v>
      </c>
      <c r="I2815">
        <f>COUNTIFS(PG_Transactions!$AK:$AK,$H2815,PG_Transactions!$E:$E,"CAPTURE",PG_Transactions!$AQ:$AQ,1)</f>
        <v>1</v>
      </c>
      <c r="J2815">
        <f>SUMIFS(PG_Transactions!$G:$G,PG_Transactions!$AK:$AK,$H2815,PG_Transactions!$E:$E,"CAPTURE",PG_Transactions!$AQ:$AQ,1)</f>
        <v>299</v>
      </c>
      <c r="K2815">
        <f t="shared" si="135"/>
        <v>0</v>
      </c>
      <c r="L2815" t="str">
        <f t="shared" si="136"/>
        <v>Amount Match</v>
      </c>
    </row>
    <row r="2816" spans="1:12" hidden="1" x14ac:dyDescent="0.3">
      <c r="A2816" t="s">
        <v>5607</v>
      </c>
      <c r="B2816" s="1">
        <v>46275</v>
      </c>
      <c r="C2816" t="s">
        <v>5608</v>
      </c>
      <c r="D2816" t="s">
        <v>38</v>
      </c>
      <c r="E2816" t="s">
        <v>44</v>
      </c>
      <c r="F2816">
        <v>18497</v>
      </c>
      <c r="G2816" t="s">
        <v>10</v>
      </c>
      <c r="H2816" t="str">
        <f t="shared" si="134"/>
        <v>ORD26002815</v>
      </c>
      <c r="I2816">
        <f>COUNTIFS(PG_Transactions!$AK:$AK,$H2816,PG_Transactions!$E:$E,"CAPTURE",PG_Transactions!$AQ:$AQ,1)</f>
        <v>1</v>
      </c>
      <c r="J2816">
        <f>SUMIFS(PG_Transactions!$G:$G,PG_Transactions!$AK:$AK,$H2816,PG_Transactions!$E:$E,"CAPTURE",PG_Transactions!$AQ:$AQ,1)</f>
        <v>18497</v>
      </c>
      <c r="K2816">
        <f t="shared" si="135"/>
        <v>0</v>
      </c>
      <c r="L2816" t="str">
        <f t="shared" si="136"/>
        <v>Amount Match</v>
      </c>
    </row>
    <row r="2817" spans="1:12" hidden="1" x14ac:dyDescent="0.3">
      <c r="A2817" t="s">
        <v>5609</v>
      </c>
      <c r="B2817" s="1">
        <v>46281</v>
      </c>
      <c r="C2817" t="s">
        <v>5610</v>
      </c>
      <c r="D2817" t="s">
        <v>8</v>
      </c>
      <c r="E2817" t="s">
        <v>17</v>
      </c>
      <c r="F2817">
        <v>3947</v>
      </c>
      <c r="G2817" t="s">
        <v>10</v>
      </c>
      <c r="H2817" t="str">
        <f t="shared" si="134"/>
        <v>ORD26002816</v>
      </c>
      <c r="I2817">
        <f>COUNTIFS(PG_Transactions!$AK:$AK,$H2817,PG_Transactions!$E:$E,"CAPTURE",PG_Transactions!$AQ:$AQ,1)</f>
        <v>1</v>
      </c>
      <c r="J2817">
        <f>SUMIFS(PG_Transactions!$G:$G,PG_Transactions!$AK:$AK,$H2817,PG_Transactions!$E:$E,"CAPTURE",PG_Transactions!$AQ:$AQ,1)</f>
        <v>3947</v>
      </c>
      <c r="K2817">
        <f t="shared" si="135"/>
        <v>0</v>
      </c>
      <c r="L2817" t="str">
        <f t="shared" si="136"/>
        <v>Amount Match</v>
      </c>
    </row>
    <row r="2818" spans="1:12" hidden="1" x14ac:dyDescent="0.3">
      <c r="A2818" t="s">
        <v>5611</v>
      </c>
      <c r="B2818" s="1">
        <v>46292</v>
      </c>
      <c r="C2818" t="s">
        <v>5612</v>
      </c>
      <c r="D2818" t="s">
        <v>16</v>
      </c>
      <c r="E2818" t="s">
        <v>9</v>
      </c>
      <c r="F2818">
        <v>3798</v>
      </c>
      <c r="G2818" t="s">
        <v>10</v>
      </c>
      <c r="H2818" t="str">
        <f t="shared" si="134"/>
        <v>ORD26002817</v>
      </c>
      <c r="I2818">
        <f>COUNTIFS(PG_Transactions!$AK:$AK,$H2818,PG_Transactions!$E:$E,"CAPTURE",PG_Transactions!$AQ:$AQ,1)</f>
        <v>1</v>
      </c>
      <c r="J2818">
        <f>SUMIFS(PG_Transactions!$G:$G,PG_Transactions!$AK:$AK,$H2818,PG_Transactions!$E:$E,"CAPTURE",PG_Transactions!$AQ:$AQ,1)</f>
        <v>3798</v>
      </c>
      <c r="K2818">
        <f t="shared" si="135"/>
        <v>0</v>
      </c>
      <c r="L2818" t="str">
        <f t="shared" si="136"/>
        <v>Amount Match</v>
      </c>
    </row>
    <row r="2819" spans="1:12" hidden="1" x14ac:dyDescent="0.3">
      <c r="A2819" t="s">
        <v>5613</v>
      </c>
      <c r="B2819" s="1">
        <v>46269</v>
      </c>
      <c r="C2819" t="s">
        <v>5614</v>
      </c>
      <c r="D2819" t="s">
        <v>24</v>
      </c>
      <c r="E2819" t="s">
        <v>44</v>
      </c>
      <c r="F2819">
        <v>599</v>
      </c>
      <c r="G2819" t="s">
        <v>10</v>
      </c>
      <c r="H2819" t="str">
        <f t="shared" ref="H2819:H2882" si="137">UPPER(SUBSTITUTE(TRIM(A2819),"-",""))</f>
        <v>ORD26002818</v>
      </c>
      <c r="I2819">
        <f>COUNTIFS(PG_Transactions!$AK:$AK,$H2819,PG_Transactions!$E:$E,"CAPTURE",PG_Transactions!$AQ:$AQ,1)</f>
        <v>1</v>
      </c>
      <c r="J2819">
        <f>SUMIFS(PG_Transactions!$G:$G,PG_Transactions!$AK:$AK,$H2819,PG_Transactions!$E:$E,"CAPTURE",PG_Transactions!$AQ:$AQ,1)</f>
        <v>599</v>
      </c>
      <c r="K2819">
        <f t="shared" ref="K2819:K2882" si="138">ROUND(J2819-F2819,2)</f>
        <v>0</v>
      </c>
      <c r="L2819" t="str">
        <f t="shared" ref="L2819:L2882" si="139">IF(I2819=0,"No Capture",IF(I2819&gt;1,"Multiple Capture Rows - Review",IF(ABS(K2819)&lt;0.01,"Amount Match",IF(K2819&lt;0,"Captured Less Than Order","Captured More Than Order"))))</f>
        <v>Amount Match</v>
      </c>
    </row>
    <row r="2820" spans="1:12" hidden="1" x14ac:dyDescent="0.3">
      <c r="A2820" t="s">
        <v>5615</v>
      </c>
      <c r="B2820" s="1">
        <v>46284</v>
      </c>
      <c r="C2820" t="s">
        <v>279</v>
      </c>
      <c r="D2820" t="s">
        <v>16</v>
      </c>
      <c r="E2820" t="s">
        <v>9</v>
      </c>
      <c r="F2820">
        <v>599</v>
      </c>
      <c r="G2820" t="s">
        <v>10</v>
      </c>
      <c r="H2820" t="str">
        <f t="shared" si="137"/>
        <v>ORD26002819</v>
      </c>
      <c r="I2820">
        <f>COUNTIFS(PG_Transactions!$AK:$AK,$H2820,PG_Transactions!$E:$E,"CAPTURE",PG_Transactions!$AQ:$AQ,1)</f>
        <v>1</v>
      </c>
      <c r="J2820">
        <f>SUMIFS(PG_Transactions!$G:$G,PG_Transactions!$AK:$AK,$H2820,PG_Transactions!$E:$E,"CAPTURE",PG_Transactions!$AQ:$AQ,1)</f>
        <v>599</v>
      </c>
      <c r="K2820">
        <f t="shared" si="138"/>
        <v>0</v>
      </c>
      <c r="L2820" t="str">
        <f t="shared" si="139"/>
        <v>Amount Match</v>
      </c>
    </row>
    <row r="2821" spans="1:12" hidden="1" x14ac:dyDescent="0.3">
      <c r="A2821" t="s">
        <v>5616</v>
      </c>
      <c r="B2821" s="1">
        <v>46271</v>
      </c>
      <c r="C2821" t="s">
        <v>5617</v>
      </c>
      <c r="D2821" t="s">
        <v>27</v>
      </c>
      <c r="E2821" t="s">
        <v>9</v>
      </c>
      <c r="F2821">
        <v>3499</v>
      </c>
      <c r="G2821" t="s">
        <v>10</v>
      </c>
      <c r="H2821" t="str">
        <f t="shared" si="137"/>
        <v>ORD26002820</v>
      </c>
      <c r="I2821">
        <f>COUNTIFS(PG_Transactions!$AK:$AK,$H2821,PG_Transactions!$E:$E,"CAPTURE",PG_Transactions!$AQ:$AQ,1)</f>
        <v>1</v>
      </c>
      <c r="J2821">
        <f>SUMIFS(PG_Transactions!$G:$G,PG_Transactions!$AK:$AK,$H2821,PG_Transactions!$E:$E,"CAPTURE",PG_Transactions!$AQ:$AQ,1)</f>
        <v>3499</v>
      </c>
      <c r="K2821">
        <f t="shared" si="138"/>
        <v>0</v>
      </c>
      <c r="L2821" t="str">
        <f t="shared" si="139"/>
        <v>Amount Match</v>
      </c>
    </row>
    <row r="2822" spans="1:12" hidden="1" x14ac:dyDescent="0.3">
      <c r="A2822" t="s">
        <v>5618</v>
      </c>
      <c r="B2822" s="1">
        <v>46275</v>
      </c>
      <c r="C2822" t="s">
        <v>5619</v>
      </c>
      <c r="D2822" t="s">
        <v>8</v>
      </c>
      <c r="E2822" t="s">
        <v>9</v>
      </c>
      <c r="F2822">
        <v>2848</v>
      </c>
      <c r="G2822" t="s">
        <v>56</v>
      </c>
      <c r="H2822" t="str">
        <f t="shared" si="137"/>
        <v>ORD26002821</v>
      </c>
      <c r="I2822">
        <f>COUNTIFS(PG_Transactions!$AK:$AK,$H2822,PG_Transactions!$E:$E,"CAPTURE",PG_Transactions!$AQ:$AQ,1)</f>
        <v>1</v>
      </c>
      <c r="J2822">
        <f>SUMIFS(PG_Transactions!$G:$G,PG_Transactions!$AK:$AK,$H2822,PG_Transactions!$E:$E,"CAPTURE",PG_Transactions!$AQ:$AQ,1)</f>
        <v>2848</v>
      </c>
      <c r="K2822">
        <f t="shared" si="138"/>
        <v>0</v>
      </c>
      <c r="L2822" t="str">
        <f t="shared" si="139"/>
        <v>Amount Match</v>
      </c>
    </row>
    <row r="2823" spans="1:12" hidden="1" x14ac:dyDescent="0.3">
      <c r="A2823" t="s">
        <v>5620</v>
      </c>
      <c r="B2823" s="1">
        <v>46288</v>
      </c>
      <c r="C2823" t="s">
        <v>5621</v>
      </c>
      <c r="D2823" t="s">
        <v>51</v>
      </c>
      <c r="E2823" t="s">
        <v>33</v>
      </c>
      <c r="F2823">
        <v>499</v>
      </c>
      <c r="G2823" t="s">
        <v>105</v>
      </c>
      <c r="H2823" t="str">
        <f t="shared" si="137"/>
        <v>ORD26002822</v>
      </c>
      <c r="I2823">
        <f>COUNTIFS(PG_Transactions!$AK:$AK,$H2823,PG_Transactions!$E:$E,"CAPTURE",PG_Transactions!$AQ:$AQ,1)</f>
        <v>0</v>
      </c>
      <c r="J2823">
        <f>SUMIFS(PG_Transactions!$G:$G,PG_Transactions!$AK:$AK,$H2823,PG_Transactions!$E:$E,"CAPTURE",PG_Transactions!$AQ:$AQ,1)</f>
        <v>0</v>
      </c>
      <c r="K2823">
        <f t="shared" si="138"/>
        <v>-499</v>
      </c>
      <c r="L2823" t="str">
        <f t="shared" si="139"/>
        <v>No Capture</v>
      </c>
    </row>
    <row r="2824" spans="1:12" hidden="1" x14ac:dyDescent="0.3">
      <c r="A2824" t="s">
        <v>5622</v>
      </c>
      <c r="B2824" s="1">
        <v>46266</v>
      </c>
      <c r="C2824" t="s">
        <v>5623</v>
      </c>
      <c r="D2824" t="s">
        <v>51</v>
      </c>
      <c r="E2824" t="s">
        <v>9</v>
      </c>
      <c r="F2824">
        <v>1499</v>
      </c>
      <c r="G2824" t="s">
        <v>10</v>
      </c>
      <c r="H2824" t="str">
        <f t="shared" si="137"/>
        <v>ORD26002823</v>
      </c>
      <c r="I2824">
        <f>COUNTIFS(PG_Transactions!$AK:$AK,$H2824,PG_Transactions!$E:$E,"CAPTURE",PG_Transactions!$AQ:$AQ,1)</f>
        <v>1</v>
      </c>
      <c r="J2824">
        <f>SUMIFS(PG_Transactions!$G:$G,PG_Transactions!$AK:$AK,$H2824,PG_Transactions!$E:$E,"CAPTURE",PG_Transactions!$AQ:$AQ,1)</f>
        <v>1499</v>
      </c>
      <c r="K2824">
        <f t="shared" si="138"/>
        <v>0</v>
      </c>
      <c r="L2824" t="str">
        <f t="shared" si="139"/>
        <v>Amount Match</v>
      </c>
    </row>
    <row r="2825" spans="1:12" hidden="1" x14ac:dyDescent="0.3">
      <c r="A2825" t="s">
        <v>5624</v>
      </c>
      <c r="B2825" s="1">
        <v>46269</v>
      </c>
      <c r="C2825" t="s">
        <v>5625</v>
      </c>
      <c r="D2825" t="s">
        <v>65</v>
      </c>
      <c r="E2825" t="s">
        <v>9</v>
      </c>
      <c r="F2825">
        <v>1299</v>
      </c>
      <c r="G2825" t="s">
        <v>10</v>
      </c>
      <c r="H2825" t="str">
        <f t="shared" si="137"/>
        <v>ORD26002824</v>
      </c>
      <c r="I2825">
        <f>COUNTIFS(PG_Transactions!$AK:$AK,$H2825,PG_Transactions!$E:$E,"CAPTURE",PG_Transactions!$AQ:$AQ,1)</f>
        <v>1</v>
      </c>
      <c r="J2825">
        <f>SUMIFS(PG_Transactions!$G:$G,PG_Transactions!$AK:$AK,$H2825,PG_Transactions!$E:$E,"CAPTURE",PG_Transactions!$AQ:$AQ,1)</f>
        <v>1299</v>
      </c>
      <c r="K2825">
        <f t="shared" si="138"/>
        <v>0</v>
      </c>
      <c r="L2825" t="str">
        <f t="shared" si="139"/>
        <v>Amount Match</v>
      </c>
    </row>
    <row r="2826" spans="1:12" hidden="1" x14ac:dyDescent="0.3">
      <c r="A2826" t="s">
        <v>5626</v>
      </c>
      <c r="B2826" s="1">
        <v>46286</v>
      </c>
      <c r="C2826" t="s">
        <v>5627</v>
      </c>
      <c r="D2826" t="s">
        <v>8</v>
      </c>
      <c r="E2826" t="s">
        <v>44</v>
      </c>
      <c r="F2826">
        <v>4147</v>
      </c>
      <c r="G2826" t="s">
        <v>10</v>
      </c>
      <c r="H2826" t="str">
        <f t="shared" si="137"/>
        <v>ORD26002825</v>
      </c>
      <c r="I2826">
        <f>COUNTIFS(PG_Transactions!$AK:$AK,$H2826,PG_Transactions!$E:$E,"CAPTURE",PG_Transactions!$AQ:$AQ,1)</f>
        <v>1</v>
      </c>
      <c r="J2826">
        <f>SUMIFS(PG_Transactions!$G:$G,PG_Transactions!$AK:$AK,$H2826,PG_Transactions!$E:$E,"CAPTURE",PG_Transactions!$AQ:$AQ,1)</f>
        <v>4147</v>
      </c>
      <c r="K2826">
        <f t="shared" si="138"/>
        <v>0</v>
      </c>
      <c r="L2826" t="str">
        <f t="shared" si="139"/>
        <v>Amount Match</v>
      </c>
    </row>
    <row r="2827" spans="1:12" hidden="1" x14ac:dyDescent="0.3">
      <c r="A2827" t="s">
        <v>5628</v>
      </c>
      <c r="B2827" s="1">
        <v>46273</v>
      </c>
      <c r="C2827" t="s">
        <v>5629</v>
      </c>
      <c r="D2827" t="s">
        <v>27</v>
      </c>
      <c r="E2827" t="s">
        <v>17</v>
      </c>
      <c r="F2827">
        <v>2999</v>
      </c>
      <c r="G2827" t="s">
        <v>10</v>
      </c>
      <c r="H2827" t="str">
        <f t="shared" si="137"/>
        <v>ORD26002826</v>
      </c>
      <c r="I2827">
        <f>COUNTIFS(PG_Transactions!$AK:$AK,$H2827,PG_Transactions!$E:$E,"CAPTURE",PG_Transactions!$AQ:$AQ,1)</f>
        <v>1</v>
      </c>
      <c r="J2827">
        <f>SUMIFS(PG_Transactions!$G:$G,PG_Transactions!$AK:$AK,$H2827,PG_Transactions!$E:$E,"CAPTURE",PG_Transactions!$AQ:$AQ,1)</f>
        <v>2999</v>
      </c>
      <c r="K2827">
        <f t="shared" si="138"/>
        <v>0</v>
      </c>
      <c r="L2827" t="str">
        <f t="shared" si="139"/>
        <v>Amount Match</v>
      </c>
    </row>
    <row r="2828" spans="1:12" hidden="1" x14ac:dyDescent="0.3">
      <c r="A2828" t="s">
        <v>5630</v>
      </c>
      <c r="B2828" s="1">
        <v>46282</v>
      </c>
      <c r="C2828" t="s">
        <v>5631</v>
      </c>
      <c r="D2828" t="s">
        <v>65</v>
      </c>
      <c r="E2828" t="s">
        <v>9</v>
      </c>
      <c r="F2828">
        <v>1998</v>
      </c>
      <c r="G2828" t="s">
        <v>105</v>
      </c>
      <c r="H2828" t="str">
        <f t="shared" si="137"/>
        <v>ORD26002827</v>
      </c>
      <c r="I2828">
        <f>COUNTIFS(PG_Transactions!$AK:$AK,$H2828,PG_Transactions!$E:$E,"CAPTURE",PG_Transactions!$AQ:$AQ,1)</f>
        <v>0</v>
      </c>
      <c r="J2828">
        <f>SUMIFS(PG_Transactions!$G:$G,PG_Transactions!$AK:$AK,$H2828,PG_Transactions!$E:$E,"CAPTURE",PG_Transactions!$AQ:$AQ,1)</f>
        <v>0</v>
      </c>
      <c r="K2828">
        <f t="shared" si="138"/>
        <v>-1998</v>
      </c>
      <c r="L2828" t="str">
        <f t="shared" si="139"/>
        <v>No Capture</v>
      </c>
    </row>
    <row r="2829" spans="1:12" hidden="1" x14ac:dyDescent="0.3">
      <c r="A2829" t="s">
        <v>5632</v>
      </c>
      <c r="B2829" s="1">
        <v>46289</v>
      </c>
      <c r="C2829" t="s">
        <v>5633</v>
      </c>
      <c r="D2829" t="s">
        <v>38</v>
      </c>
      <c r="E2829" t="s">
        <v>9</v>
      </c>
      <c r="F2829">
        <v>4798</v>
      </c>
      <c r="G2829" t="s">
        <v>10</v>
      </c>
      <c r="H2829" t="str">
        <f t="shared" si="137"/>
        <v>ORD26002828</v>
      </c>
      <c r="I2829">
        <f>COUNTIFS(PG_Transactions!$AK:$AK,$H2829,PG_Transactions!$E:$E,"CAPTURE",PG_Transactions!$AQ:$AQ,1)</f>
        <v>1</v>
      </c>
      <c r="J2829">
        <f>SUMIFS(PG_Transactions!$G:$G,PG_Transactions!$AK:$AK,$H2829,PG_Transactions!$E:$E,"CAPTURE",PG_Transactions!$AQ:$AQ,1)</f>
        <v>4798</v>
      </c>
      <c r="K2829">
        <f t="shared" si="138"/>
        <v>0</v>
      </c>
      <c r="L2829" t="str">
        <f t="shared" si="139"/>
        <v>Amount Match</v>
      </c>
    </row>
    <row r="2830" spans="1:12" hidden="1" x14ac:dyDescent="0.3">
      <c r="A2830" t="s">
        <v>5634</v>
      </c>
      <c r="B2830" s="1">
        <v>46266</v>
      </c>
      <c r="C2830" t="s">
        <v>5635</v>
      </c>
      <c r="D2830" t="s">
        <v>38</v>
      </c>
      <c r="E2830" t="s">
        <v>44</v>
      </c>
      <c r="F2830">
        <v>1799</v>
      </c>
      <c r="G2830" t="s">
        <v>105</v>
      </c>
      <c r="H2830" t="str">
        <f t="shared" si="137"/>
        <v>ORD26002829</v>
      </c>
      <c r="I2830">
        <f>COUNTIFS(PG_Transactions!$AK:$AK,$H2830,PG_Transactions!$E:$E,"CAPTURE",PG_Transactions!$AQ:$AQ,1)</f>
        <v>0</v>
      </c>
      <c r="J2830">
        <f>SUMIFS(PG_Transactions!$G:$G,PG_Transactions!$AK:$AK,$H2830,PG_Transactions!$E:$E,"CAPTURE",PG_Transactions!$AQ:$AQ,1)</f>
        <v>0</v>
      </c>
      <c r="K2830">
        <f t="shared" si="138"/>
        <v>-1799</v>
      </c>
      <c r="L2830" t="str">
        <f t="shared" si="139"/>
        <v>No Capture</v>
      </c>
    </row>
    <row r="2831" spans="1:12" hidden="1" x14ac:dyDescent="0.3">
      <c r="A2831" t="s">
        <v>5636</v>
      </c>
      <c r="B2831" s="1">
        <v>46270</v>
      </c>
      <c r="C2831" t="s">
        <v>5637</v>
      </c>
      <c r="D2831" t="s">
        <v>38</v>
      </c>
      <c r="E2831" t="s">
        <v>44</v>
      </c>
      <c r="F2831">
        <v>4999</v>
      </c>
      <c r="G2831" t="s">
        <v>10</v>
      </c>
      <c r="H2831" t="str">
        <f t="shared" si="137"/>
        <v>ORD26002830</v>
      </c>
      <c r="I2831">
        <f>COUNTIFS(PG_Transactions!$AK:$AK,$H2831,PG_Transactions!$E:$E,"CAPTURE",PG_Transactions!$AQ:$AQ,1)</f>
        <v>1</v>
      </c>
      <c r="J2831">
        <f>SUMIFS(PG_Transactions!$G:$G,PG_Transactions!$AK:$AK,$H2831,PG_Transactions!$E:$E,"CAPTURE",PG_Transactions!$AQ:$AQ,1)</f>
        <v>4999</v>
      </c>
      <c r="K2831">
        <f t="shared" si="138"/>
        <v>0</v>
      </c>
      <c r="L2831" t="str">
        <f t="shared" si="139"/>
        <v>Amount Match</v>
      </c>
    </row>
    <row r="2832" spans="1:12" hidden="1" x14ac:dyDescent="0.3">
      <c r="A2832" t="s">
        <v>5638</v>
      </c>
      <c r="B2832" s="1">
        <v>46282</v>
      </c>
      <c r="C2832" t="s">
        <v>5639</v>
      </c>
      <c r="D2832" t="s">
        <v>38</v>
      </c>
      <c r="E2832" t="s">
        <v>9</v>
      </c>
      <c r="F2832">
        <v>4597</v>
      </c>
      <c r="G2832" t="s">
        <v>56</v>
      </c>
      <c r="H2832" t="str">
        <f t="shared" si="137"/>
        <v>ORD26002831</v>
      </c>
      <c r="I2832">
        <f>COUNTIFS(PG_Transactions!$AK:$AK,$H2832,PG_Transactions!$E:$E,"CAPTURE",PG_Transactions!$AQ:$AQ,1)</f>
        <v>1</v>
      </c>
      <c r="J2832">
        <f>SUMIFS(PG_Transactions!$G:$G,PG_Transactions!$AK:$AK,$H2832,PG_Transactions!$E:$E,"CAPTURE",PG_Transactions!$AQ:$AQ,1)</f>
        <v>4597</v>
      </c>
      <c r="K2832">
        <f t="shared" si="138"/>
        <v>0</v>
      </c>
      <c r="L2832" t="str">
        <f t="shared" si="139"/>
        <v>Amount Match</v>
      </c>
    </row>
    <row r="2833" spans="1:12" hidden="1" x14ac:dyDescent="0.3">
      <c r="A2833" t="s">
        <v>5640</v>
      </c>
      <c r="B2833" s="1">
        <v>46271</v>
      </c>
      <c r="C2833" t="s">
        <v>5641</v>
      </c>
      <c r="D2833" t="s">
        <v>24</v>
      </c>
      <c r="E2833" t="s">
        <v>9</v>
      </c>
      <c r="F2833">
        <v>4999</v>
      </c>
      <c r="G2833" t="s">
        <v>10</v>
      </c>
      <c r="H2833" t="str">
        <f t="shared" si="137"/>
        <v>ORD26002832</v>
      </c>
      <c r="I2833">
        <f>COUNTIFS(PG_Transactions!$AK:$AK,$H2833,PG_Transactions!$E:$E,"CAPTURE",PG_Transactions!$AQ:$AQ,1)</f>
        <v>1</v>
      </c>
      <c r="J2833">
        <f>SUMIFS(PG_Transactions!$G:$G,PG_Transactions!$AK:$AK,$H2833,PG_Transactions!$E:$E,"CAPTURE",PG_Transactions!$AQ:$AQ,1)</f>
        <v>4999</v>
      </c>
      <c r="K2833">
        <f t="shared" si="138"/>
        <v>0</v>
      </c>
      <c r="L2833" t="str">
        <f t="shared" si="139"/>
        <v>Amount Match</v>
      </c>
    </row>
    <row r="2834" spans="1:12" hidden="1" x14ac:dyDescent="0.3">
      <c r="A2834" t="s">
        <v>5642</v>
      </c>
      <c r="B2834" s="1">
        <v>46276</v>
      </c>
      <c r="C2834" t="s">
        <v>5643</v>
      </c>
      <c r="D2834" t="s">
        <v>16</v>
      </c>
      <c r="E2834" t="s">
        <v>9</v>
      </c>
      <c r="F2834">
        <v>3348</v>
      </c>
      <c r="G2834" t="s">
        <v>10</v>
      </c>
      <c r="H2834" t="str">
        <f t="shared" si="137"/>
        <v>ORD26002833</v>
      </c>
      <c r="I2834">
        <f>COUNTIFS(PG_Transactions!$AK:$AK,$H2834,PG_Transactions!$E:$E,"CAPTURE",PG_Transactions!$AQ:$AQ,1)</f>
        <v>1</v>
      </c>
      <c r="J2834">
        <f>SUMIFS(PG_Transactions!$G:$G,PG_Transactions!$AK:$AK,$H2834,PG_Transactions!$E:$E,"CAPTURE",PG_Transactions!$AQ:$AQ,1)</f>
        <v>3348</v>
      </c>
      <c r="K2834">
        <f t="shared" si="138"/>
        <v>0</v>
      </c>
      <c r="L2834" t="str">
        <f t="shared" si="139"/>
        <v>Amount Match</v>
      </c>
    </row>
    <row r="2835" spans="1:12" hidden="1" x14ac:dyDescent="0.3">
      <c r="A2835" t="s">
        <v>5644</v>
      </c>
      <c r="B2835" s="1">
        <v>46284</v>
      </c>
      <c r="C2835" t="s">
        <v>5645</v>
      </c>
      <c r="D2835" t="s">
        <v>8</v>
      </c>
      <c r="E2835" t="s">
        <v>9</v>
      </c>
      <c r="F2835">
        <v>799</v>
      </c>
      <c r="G2835" t="s">
        <v>10</v>
      </c>
      <c r="H2835" t="str">
        <f t="shared" si="137"/>
        <v>ORD26002834</v>
      </c>
      <c r="I2835">
        <f>COUNTIFS(PG_Transactions!$AK:$AK,$H2835,PG_Transactions!$E:$E,"CAPTURE",PG_Transactions!$AQ:$AQ,1)</f>
        <v>1</v>
      </c>
      <c r="J2835">
        <f>SUMIFS(PG_Transactions!$G:$G,PG_Transactions!$AK:$AK,$H2835,PG_Transactions!$E:$E,"CAPTURE",PG_Transactions!$AQ:$AQ,1)</f>
        <v>799</v>
      </c>
      <c r="K2835">
        <f t="shared" si="138"/>
        <v>0</v>
      </c>
      <c r="L2835" t="str">
        <f t="shared" si="139"/>
        <v>Amount Match</v>
      </c>
    </row>
    <row r="2836" spans="1:12" hidden="1" x14ac:dyDescent="0.3">
      <c r="A2836" t="s">
        <v>5646</v>
      </c>
      <c r="B2836" s="1">
        <v>46295</v>
      </c>
      <c r="C2836" t="s">
        <v>5647</v>
      </c>
      <c r="D2836" t="s">
        <v>32</v>
      </c>
      <c r="E2836" t="s">
        <v>17</v>
      </c>
      <c r="F2836">
        <v>1799</v>
      </c>
      <c r="G2836" t="s">
        <v>105</v>
      </c>
      <c r="H2836" t="str">
        <f t="shared" si="137"/>
        <v>ORD26002835</v>
      </c>
      <c r="I2836">
        <f>COUNTIFS(PG_Transactions!$AK:$AK,$H2836,PG_Transactions!$E:$E,"CAPTURE",PG_Transactions!$AQ:$AQ,1)</f>
        <v>0</v>
      </c>
      <c r="J2836">
        <f>SUMIFS(PG_Transactions!$G:$G,PG_Transactions!$AK:$AK,$H2836,PG_Transactions!$E:$E,"CAPTURE",PG_Transactions!$AQ:$AQ,1)</f>
        <v>0</v>
      </c>
      <c r="K2836">
        <f t="shared" si="138"/>
        <v>-1799</v>
      </c>
      <c r="L2836" t="str">
        <f t="shared" si="139"/>
        <v>No Capture</v>
      </c>
    </row>
    <row r="2837" spans="1:12" hidden="1" x14ac:dyDescent="0.3">
      <c r="A2837" t="s">
        <v>5648</v>
      </c>
      <c r="B2837" s="1">
        <v>46291</v>
      </c>
      <c r="C2837" t="s">
        <v>5649</v>
      </c>
      <c r="D2837" t="s">
        <v>51</v>
      </c>
      <c r="E2837" t="s">
        <v>17</v>
      </c>
      <c r="F2837">
        <v>2499</v>
      </c>
      <c r="G2837" t="s">
        <v>10</v>
      </c>
      <c r="H2837" t="str">
        <f t="shared" si="137"/>
        <v>ORD26002836</v>
      </c>
      <c r="I2837">
        <f>COUNTIFS(PG_Transactions!$AK:$AK,$H2837,PG_Transactions!$E:$E,"CAPTURE",PG_Transactions!$AQ:$AQ,1)</f>
        <v>1</v>
      </c>
      <c r="J2837">
        <f>SUMIFS(PG_Transactions!$G:$G,PG_Transactions!$AK:$AK,$H2837,PG_Transactions!$E:$E,"CAPTURE",PG_Transactions!$AQ:$AQ,1)</f>
        <v>2499</v>
      </c>
      <c r="K2837">
        <f t="shared" si="138"/>
        <v>0</v>
      </c>
      <c r="L2837" t="str">
        <f t="shared" si="139"/>
        <v>Amount Match</v>
      </c>
    </row>
    <row r="2838" spans="1:12" hidden="1" x14ac:dyDescent="0.3">
      <c r="A2838" t="s">
        <v>5650</v>
      </c>
      <c r="B2838" s="1">
        <v>46280</v>
      </c>
      <c r="C2838" t="s">
        <v>5651</v>
      </c>
      <c r="D2838" t="s">
        <v>65</v>
      </c>
      <c r="E2838" t="s">
        <v>17</v>
      </c>
      <c r="F2838">
        <v>8797</v>
      </c>
      <c r="G2838" t="s">
        <v>70</v>
      </c>
      <c r="H2838" t="str">
        <f t="shared" si="137"/>
        <v>ORD26002837</v>
      </c>
      <c r="I2838">
        <f>COUNTIFS(PG_Transactions!$AK:$AK,$H2838,PG_Transactions!$E:$E,"CAPTURE",PG_Transactions!$AQ:$AQ,1)</f>
        <v>0</v>
      </c>
      <c r="J2838">
        <f>SUMIFS(PG_Transactions!$G:$G,PG_Transactions!$AK:$AK,$H2838,PG_Transactions!$E:$E,"CAPTURE",PG_Transactions!$AQ:$AQ,1)</f>
        <v>0</v>
      </c>
      <c r="K2838">
        <f t="shared" si="138"/>
        <v>-8797</v>
      </c>
      <c r="L2838" t="str">
        <f t="shared" si="139"/>
        <v>No Capture</v>
      </c>
    </row>
    <row r="2839" spans="1:12" hidden="1" x14ac:dyDescent="0.3">
      <c r="A2839" t="s">
        <v>5652</v>
      </c>
      <c r="B2839" s="1">
        <v>46274</v>
      </c>
      <c r="C2839" t="s">
        <v>1333</v>
      </c>
      <c r="D2839" t="s">
        <v>8</v>
      </c>
      <c r="E2839" t="s">
        <v>17</v>
      </c>
      <c r="F2839" s="2">
        <v>2499</v>
      </c>
      <c r="G2839" t="s">
        <v>10</v>
      </c>
      <c r="H2839" t="str">
        <f t="shared" si="137"/>
        <v>ORD26002838</v>
      </c>
      <c r="I2839">
        <f>COUNTIFS(PG_Transactions!$AK:$AK,$H2839,PG_Transactions!$E:$E,"CAPTURE",PG_Transactions!$AQ:$AQ,1)</f>
        <v>1</v>
      </c>
      <c r="J2839">
        <f>SUMIFS(PG_Transactions!$G:$G,PG_Transactions!$AK:$AK,$H2839,PG_Transactions!$E:$E,"CAPTURE",PG_Transactions!$AQ:$AQ,1)</f>
        <v>2499</v>
      </c>
      <c r="K2839">
        <f t="shared" si="138"/>
        <v>0</v>
      </c>
      <c r="L2839" t="str">
        <f t="shared" si="139"/>
        <v>Amount Match</v>
      </c>
    </row>
    <row r="2840" spans="1:12" hidden="1" x14ac:dyDescent="0.3">
      <c r="A2840" t="s">
        <v>5653</v>
      </c>
      <c r="B2840" s="1">
        <v>46291</v>
      </c>
      <c r="C2840" t="s">
        <v>5654</v>
      </c>
      <c r="D2840" t="s">
        <v>13</v>
      </c>
      <c r="E2840" t="s">
        <v>9</v>
      </c>
      <c r="F2840">
        <v>1648</v>
      </c>
      <c r="G2840" t="s">
        <v>10</v>
      </c>
      <c r="H2840" t="str">
        <f t="shared" si="137"/>
        <v>ORD26002839</v>
      </c>
      <c r="I2840">
        <f>COUNTIFS(PG_Transactions!$AK:$AK,$H2840,PG_Transactions!$E:$E,"CAPTURE",PG_Transactions!$AQ:$AQ,1)</f>
        <v>1</v>
      </c>
      <c r="J2840">
        <f>SUMIFS(PG_Transactions!$G:$G,PG_Transactions!$AK:$AK,$H2840,PG_Transactions!$E:$E,"CAPTURE",PG_Transactions!$AQ:$AQ,1)</f>
        <v>1648</v>
      </c>
      <c r="K2840">
        <f t="shared" si="138"/>
        <v>0</v>
      </c>
      <c r="L2840" t="str">
        <f t="shared" si="139"/>
        <v>Amount Match</v>
      </c>
    </row>
    <row r="2841" spans="1:12" hidden="1" x14ac:dyDescent="0.3">
      <c r="A2841" t="s">
        <v>5655</v>
      </c>
      <c r="B2841" s="1">
        <v>46271</v>
      </c>
      <c r="C2841" t="s">
        <v>5656</v>
      </c>
      <c r="D2841" t="s">
        <v>13</v>
      </c>
      <c r="E2841" t="s">
        <v>17</v>
      </c>
      <c r="F2841">
        <v>3798</v>
      </c>
      <c r="G2841" t="s">
        <v>105</v>
      </c>
      <c r="H2841" t="str">
        <f t="shared" si="137"/>
        <v>ORD26002840</v>
      </c>
      <c r="I2841">
        <f>COUNTIFS(PG_Transactions!$AK:$AK,$H2841,PG_Transactions!$E:$E,"CAPTURE",PG_Transactions!$AQ:$AQ,1)</f>
        <v>0</v>
      </c>
      <c r="J2841">
        <f>SUMIFS(PG_Transactions!$G:$G,PG_Transactions!$AK:$AK,$H2841,PG_Transactions!$E:$E,"CAPTURE",PG_Transactions!$AQ:$AQ,1)</f>
        <v>0</v>
      </c>
      <c r="K2841">
        <f t="shared" si="138"/>
        <v>-3798</v>
      </c>
      <c r="L2841" t="str">
        <f t="shared" si="139"/>
        <v>No Capture</v>
      </c>
    </row>
    <row r="2842" spans="1:12" hidden="1" x14ac:dyDescent="0.3">
      <c r="A2842" t="s">
        <v>5657</v>
      </c>
      <c r="B2842" s="1">
        <v>46276</v>
      </c>
      <c r="C2842" t="s">
        <v>5658</v>
      </c>
      <c r="D2842" t="s">
        <v>16</v>
      </c>
      <c r="E2842" t="s">
        <v>9</v>
      </c>
      <c r="F2842">
        <v>2647</v>
      </c>
      <c r="G2842" t="s">
        <v>10</v>
      </c>
      <c r="H2842" t="str">
        <f t="shared" si="137"/>
        <v>ORD26002841</v>
      </c>
      <c r="I2842">
        <f>COUNTIFS(PG_Transactions!$AK:$AK,$H2842,PG_Transactions!$E:$E,"CAPTURE",PG_Transactions!$AQ:$AQ,1)</f>
        <v>1</v>
      </c>
      <c r="J2842">
        <f>SUMIFS(PG_Transactions!$G:$G,PG_Transactions!$AK:$AK,$H2842,PG_Transactions!$E:$E,"CAPTURE",PG_Transactions!$AQ:$AQ,1)</f>
        <v>2647</v>
      </c>
      <c r="K2842">
        <f t="shared" si="138"/>
        <v>0</v>
      </c>
      <c r="L2842" t="str">
        <f t="shared" si="139"/>
        <v>Amount Match</v>
      </c>
    </row>
    <row r="2843" spans="1:12" hidden="1" x14ac:dyDescent="0.3">
      <c r="A2843" t="s">
        <v>5659</v>
      </c>
      <c r="B2843" s="1">
        <v>46271</v>
      </c>
      <c r="C2843" t="s">
        <v>5660</v>
      </c>
      <c r="D2843" t="s">
        <v>32</v>
      </c>
      <c r="E2843" t="s">
        <v>17</v>
      </c>
      <c r="F2843">
        <v>2999</v>
      </c>
      <c r="G2843" t="s">
        <v>10</v>
      </c>
      <c r="H2843" t="str">
        <f t="shared" si="137"/>
        <v>ORD26002842</v>
      </c>
      <c r="I2843">
        <f>COUNTIFS(PG_Transactions!$AK:$AK,$H2843,PG_Transactions!$E:$E,"CAPTURE",PG_Transactions!$AQ:$AQ,1)</f>
        <v>1</v>
      </c>
      <c r="J2843">
        <f>SUMIFS(PG_Transactions!$G:$G,PG_Transactions!$AK:$AK,$H2843,PG_Transactions!$E:$E,"CAPTURE",PG_Transactions!$AQ:$AQ,1)</f>
        <v>2999</v>
      </c>
      <c r="K2843">
        <f t="shared" si="138"/>
        <v>0</v>
      </c>
      <c r="L2843" t="str">
        <f t="shared" si="139"/>
        <v>Amount Match</v>
      </c>
    </row>
    <row r="2844" spans="1:12" hidden="1" x14ac:dyDescent="0.3">
      <c r="A2844" t="s">
        <v>5661</v>
      </c>
      <c r="B2844" s="1">
        <v>46292</v>
      </c>
      <c r="C2844" t="s">
        <v>5662</v>
      </c>
      <c r="D2844" t="s">
        <v>16</v>
      </c>
      <c r="E2844" t="s">
        <v>17</v>
      </c>
      <c r="F2844">
        <v>2598</v>
      </c>
      <c r="G2844" t="s">
        <v>10</v>
      </c>
      <c r="H2844" t="str">
        <f t="shared" si="137"/>
        <v>ORD26002843</v>
      </c>
      <c r="I2844">
        <f>COUNTIFS(PG_Transactions!$AK:$AK,$H2844,PG_Transactions!$E:$E,"CAPTURE",PG_Transactions!$AQ:$AQ,1)</f>
        <v>1</v>
      </c>
      <c r="J2844">
        <f>SUMIFS(PG_Transactions!$G:$G,PG_Transactions!$AK:$AK,$H2844,PG_Transactions!$E:$E,"CAPTURE",PG_Transactions!$AQ:$AQ,1)</f>
        <v>2598</v>
      </c>
      <c r="K2844">
        <f t="shared" si="138"/>
        <v>0</v>
      </c>
      <c r="L2844" t="str">
        <f t="shared" si="139"/>
        <v>Amount Match</v>
      </c>
    </row>
    <row r="2845" spans="1:12" hidden="1" x14ac:dyDescent="0.3">
      <c r="A2845" t="s">
        <v>5663</v>
      </c>
      <c r="B2845" s="1">
        <v>46266</v>
      </c>
      <c r="C2845" t="s">
        <v>559</v>
      </c>
      <c r="D2845" t="s">
        <v>65</v>
      </c>
      <c r="E2845" t="s">
        <v>9</v>
      </c>
      <c r="F2845">
        <v>1499</v>
      </c>
      <c r="G2845" t="s">
        <v>10</v>
      </c>
      <c r="H2845" t="str">
        <f t="shared" si="137"/>
        <v>ORD26002844</v>
      </c>
      <c r="I2845">
        <f>COUNTIFS(PG_Transactions!$AK:$AK,$H2845,PG_Transactions!$E:$E,"CAPTURE",PG_Transactions!$AQ:$AQ,1)</f>
        <v>1</v>
      </c>
      <c r="J2845">
        <f>SUMIFS(PG_Transactions!$G:$G,PG_Transactions!$AK:$AK,$H2845,PG_Transactions!$E:$E,"CAPTURE",PG_Transactions!$AQ:$AQ,1)</f>
        <v>1499</v>
      </c>
      <c r="K2845">
        <f t="shared" si="138"/>
        <v>0</v>
      </c>
      <c r="L2845" t="str">
        <f t="shared" si="139"/>
        <v>Amount Match</v>
      </c>
    </row>
    <row r="2846" spans="1:12" hidden="1" x14ac:dyDescent="0.3">
      <c r="A2846" t="s">
        <v>5664</v>
      </c>
      <c r="B2846" s="1">
        <v>46270</v>
      </c>
      <c r="C2846" t="s">
        <v>5665</v>
      </c>
      <c r="D2846" t="s">
        <v>27</v>
      </c>
      <c r="E2846" t="s">
        <v>9</v>
      </c>
      <c r="F2846">
        <v>1348</v>
      </c>
      <c r="G2846" t="s">
        <v>10</v>
      </c>
      <c r="H2846" t="str">
        <f t="shared" si="137"/>
        <v>ORD26002845</v>
      </c>
      <c r="I2846">
        <f>COUNTIFS(PG_Transactions!$AK:$AK,$H2846,PG_Transactions!$E:$E,"CAPTURE",PG_Transactions!$AQ:$AQ,1)</f>
        <v>1</v>
      </c>
      <c r="J2846">
        <f>SUMIFS(PG_Transactions!$G:$G,PG_Transactions!$AK:$AK,$H2846,PG_Transactions!$E:$E,"CAPTURE",PG_Transactions!$AQ:$AQ,1)</f>
        <v>1348</v>
      </c>
      <c r="K2846">
        <f t="shared" si="138"/>
        <v>0</v>
      </c>
      <c r="L2846" t="str">
        <f t="shared" si="139"/>
        <v>Amount Match</v>
      </c>
    </row>
    <row r="2847" spans="1:12" hidden="1" x14ac:dyDescent="0.3">
      <c r="A2847" t="s">
        <v>5666</v>
      </c>
      <c r="B2847" s="1">
        <v>46290</v>
      </c>
      <c r="C2847" t="s">
        <v>5667</v>
      </c>
      <c r="D2847" t="s">
        <v>51</v>
      </c>
      <c r="E2847" t="s">
        <v>9</v>
      </c>
      <c r="F2847">
        <v>7999</v>
      </c>
      <c r="G2847" t="s">
        <v>10</v>
      </c>
      <c r="H2847" t="str">
        <f t="shared" si="137"/>
        <v>ORD26002846</v>
      </c>
      <c r="I2847">
        <f>COUNTIFS(PG_Transactions!$AK:$AK,$H2847,PG_Transactions!$E:$E,"CAPTURE",PG_Transactions!$AQ:$AQ,1)</f>
        <v>1</v>
      </c>
      <c r="J2847">
        <f>SUMIFS(PG_Transactions!$G:$G,PG_Transactions!$AK:$AK,$H2847,PG_Transactions!$E:$E,"CAPTURE",PG_Transactions!$AQ:$AQ,1)</f>
        <v>7999</v>
      </c>
      <c r="K2847">
        <f t="shared" si="138"/>
        <v>0</v>
      </c>
      <c r="L2847" t="str">
        <f t="shared" si="139"/>
        <v>Amount Match</v>
      </c>
    </row>
    <row r="2848" spans="1:12" hidden="1" x14ac:dyDescent="0.3">
      <c r="A2848" t="s">
        <v>5668</v>
      </c>
      <c r="B2848" s="1">
        <v>46266</v>
      </c>
      <c r="C2848" t="s">
        <v>5669</v>
      </c>
      <c r="D2848" t="s">
        <v>38</v>
      </c>
      <c r="E2848" t="s">
        <v>9</v>
      </c>
      <c r="F2848">
        <v>7498</v>
      </c>
      <c r="G2848" t="s">
        <v>10</v>
      </c>
      <c r="H2848" t="str">
        <f t="shared" si="137"/>
        <v>ORD26002847</v>
      </c>
      <c r="I2848">
        <f>COUNTIFS(PG_Transactions!$AK:$AK,$H2848,PG_Transactions!$E:$E,"CAPTURE",PG_Transactions!$AQ:$AQ,1)</f>
        <v>1</v>
      </c>
      <c r="J2848">
        <f>SUMIFS(PG_Transactions!$G:$G,PG_Transactions!$AK:$AK,$H2848,PG_Transactions!$E:$E,"CAPTURE",PG_Transactions!$AQ:$AQ,1)</f>
        <v>7498</v>
      </c>
      <c r="K2848">
        <f t="shared" si="138"/>
        <v>0</v>
      </c>
      <c r="L2848" t="str">
        <f t="shared" si="139"/>
        <v>Amount Match</v>
      </c>
    </row>
    <row r="2849" spans="1:12" hidden="1" x14ac:dyDescent="0.3">
      <c r="A2849" t="s">
        <v>5670</v>
      </c>
      <c r="B2849" s="1">
        <v>46288</v>
      </c>
      <c r="C2849" t="s">
        <v>5671</v>
      </c>
      <c r="D2849" t="s">
        <v>16</v>
      </c>
      <c r="E2849" t="s">
        <v>9</v>
      </c>
      <c r="F2849">
        <v>3098</v>
      </c>
      <c r="G2849" t="s">
        <v>10</v>
      </c>
      <c r="H2849" t="str">
        <f t="shared" si="137"/>
        <v>ORD26002848</v>
      </c>
      <c r="I2849">
        <f>COUNTIFS(PG_Transactions!$AK:$AK,$H2849,PG_Transactions!$E:$E,"CAPTURE",PG_Transactions!$AQ:$AQ,1)</f>
        <v>1</v>
      </c>
      <c r="J2849">
        <f>SUMIFS(PG_Transactions!$G:$G,PG_Transactions!$AK:$AK,$H2849,PG_Transactions!$E:$E,"CAPTURE",PG_Transactions!$AQ:$AQ,1)</f>
        <v>3098</v>
      </c>
      <c r="K2849">
        <f t="shared" si="138"/>
        <v>0</v>
      </c>
      <c r="L2849" t="str">
        <f t="shared" si="139"/>
        <v>Amount Match</v>
      </c>
    </row>
    <row r="2850" spans="1:12" hidden="1" x14ac:dyDescent="0.3">
      <c r="A2850" t="s">
        <v>5672</v>
      </c>
      <c r="B2850" s="1">
        <v>46281</v>
      </c>
      <c r="C2850" t="s">
        <v>5673</v>
      </c>
      <c r="D2850" t="s">
        <v>16</v>
      </c>
      <c r="E2850" t="s">
        <v>17</v>
      </c>
      <c r="F2850">
        <v>4999</v>
      </c>
      <c r="G2850" t="s">
        <v>10</v>
      </c>
      <c r="H2850" t="str">
        <f t="shared" si="137"/>
        <v>ORD26002849</v>
      </c>
      <c r="I2850">
        <f>COUNTIFS(PG_Transactions!$AK:$AK,$H2850,PG_Transactions!$E:$E,"CAPTURE",PG_Transactions!$AQ:$AQ,1)</f>
        <v>1</v>
      </c>
      <c r="J2850">
        <f>SUMIFS(PG_Transactions!$G:$G,PG_Transactions!$AK:$AK,$H2850,PG_Transactions!$E:$E,"CAPTURE",PG_Transactions!$AQ:$AQ,1)</f>
        <v>4999</v>
      </c>
      <c r="K2850">
        <f t="shared" si="138"/>
        <v>0</v>
      </c>
      <c r="L2850" t="str">
        <f t="shared" si="139"/>
        <v>Amount Match</v>
      </c>
    </row>
    <row r="2851" spans="1:12" hidden="1" x14ac:dyDescent="0.3">
      <c r="A2851" t="s">
        <v>5674</v>
      </c>
      <c r="B2851" s="1">
        <v>46266</v>
      </c>
      <c r="C2851" t="s">
        <v>5675</v>
      </c>
      <c r="D2851" t="s">
        <v>27</v>
      </c>
      <c r="E2851" t="s">
        <v>9</v>
      </c>
      <c r="F2851">
        <v>8348</v>
      </c>
      <c r="G2851" t="s">
        <v>10</v>
      </c>
      <c r="H2851" t="str">
        <f t="shared" si="137"/>
        <v>ORD26002850</v>
      </c>
      <c r="I2851">
        <f>COUNTIFS(PG_Transactions!$AK:$AK,$H2851,PG_Transactions!$E:$E,"CAPTURE",PG_Transactions!$AQ:$AQ,1)</f>
        <v>0</v>
      </c>
      <c r="J2851">
        <f>SUMIFS(PG_Transactions!$G:$G,PG_Transactions!$AK:$AK,$H2851,PG_Transactions!$E:$E,"CAPTURE",PG_Transactions!$AQ:$AQ,1)</f>
        <v>0</v>
      </c>
      <c r="K2851">
        <f t="shared" si="138"/>
        <v>-8348</v>
      </c>
      <c r="L2851" t="str">
        <f t="shared" si="139"/>
        <v>No Capture</v>
      </c>
    </row>
    <row r="2852" spans="1:12" hidden="1" x14ac:dyDescent="0.3">
      <c r="A2852" t="s">
        <v>5676</v>
      </c>
      <c r="B2852" s="1">
        <v>46294</v>
      </c>
      <c r="C2852" t="s">
        <v>5677</v>
      </c>
      <c r="D2852" t="s">
        <v>13</v>
      </c>
      <c r="E2852" t="s">
        <v>17</v>
      </c>
      <c r="F2852" s="2">
        <v>4597</v>
      </c>
      <c r="G2852" t="s">
        <v>10</v>
      </c>
      <c r="H2852" t="str">
        <f t="shared" si="137"/>
        <v>ORD26002851</v>
      </c>
      <c r="I2852">
        <f>COUNTIFS(PG_Transactions!$AK:$AK,$H2852,PG_Transactions!$E:$E,"CAPTURE",PG_Transactions!$AQ:$AQ,1)</f>
        <v>1</v>
      </c>
      <c r="J2852">
        <f>SUMIFS(PG_Transactions!$G:$G,PG_Transactions!$AK:$AK,$H2852,PG_Transactions!$E:$E,"CAPTURE",PG_Transactions!$AQ:$AQ,1)</f>
        <v>4597</v>
      </c>
      <c r="K2852">
        <f t="shared" si="138"/>
        <v>0</v>
      </c>
      <c r="L2852" t="str">
        <f t="shared" si="139"/>
        <v>Amount Match</v>
      </c>
    </row>
    <row r="2853" spans="1:12" hidden="1" x14ac:dyDescent="0.3">
      <c r="A2853" t="s">
        <v>5678</v>
      </c>
      <c r="B2853" s="1">
        <v>46288</v>
      </c>
      <c r="C2853" t="s">
        <v>5679</v>
      </c>
      <c r="D2853" t="s">
        <v>41</v>
      </c>
      <c r="E2853" t="s">
        <v>17</v>
      </c>
      <c r="F2853">
        <v>948</v>
      </c>
      <c r="G2853" t="s">
        <v>10</v>
      </c>
      <c r="H2853" t="str">
        <f t="shared" si="137"/>
        <v>ORD26002852</v>
      </c>
      <c r="I2853">
        <f>COUNTIFS(PG_Transactions!$AK:$AK,$H2853,PG_Transactions!$E:$E,"CAPTURE",PG_Transactions!$AQ:$AQ,1)</f>
        <v>1</v>
      </c>
      <c r="J2853">
        <f>SUMIFS(PG_Transactions!$G:$G,PG_Transactions!$AK:$AK,$H2853,PG_Transactions!$E:$E,"CAPTURE",PG_Transactions!$AQ:$AQ,1)</f>
        <v>948</v>
      </c>
      <c r="K2853">
        <f t="shared" si="138"/>
        <v>0</v>
      </c>
      <c r="L2853" t="str">
        <f t="shared" si="139"/>
        <v>Amount Match</v>
      </c>
    </row>
    <row r="2854" spans="1:12" hidden="1" x14ac:dyDescent="0.3">
      <c r="A2854" t="s">
        <v>5680</v>
      </c>
      <c r="B2854" s="1">
        <v>46271</v>
      </c>
      <c r="C2854" t="s">
        <v>5681</v>
      </c>
      <c r="D2854" t="s">
        <v>8</v>
      </c>
      <c r="E2854" t="s">
        <v>9</v>
      </c>
      <c r="F2854">
        <v>299</v>
      </c>
      <c r="G2854" t="s">
        <v>105</v>
      </c>
      <c r="H2854" t="str">
        <f t="shared" si="137"/>
        <v>ORD26002853</v>
      </c>
      <c r="I2854">
        <f>COUNTIFS(PG_Transactions!$AK:$AK,$H2854,PG_Transactions!$E:$E,"CAPTURE",PG_Transactions!$AQ:$AQ,1)</f>
        <v>0</v>
      </c>
      <c r="J2854">
        <f>SUMIFS(PG_Transactions!$G:$G,PG_Transactions!$AK:$AK,$H2854,PG_Transactions!$E:$E,"CAPTURE",PG_Transactions!$AQ:$AQ,1)</f>
        <v>0</v>
      </c>
      <c r="K2854">
        <f t="shared" si="138"/>
        <v>-299</v>
      </c>
      <c r="L2854" t="str">
        <f t="shared" si="139"/>
        <v>No Capture</v>
      </c>
    </row>
    <row r="2855" spans="1:12" hidden="1" x14ac:dyDescent="0.3">
      <c r="A2855" t="s">
        <v>5682</v>
      </c>
      <c r="B2855" s="1">
        <v>46278</v>
      </c>
      <c r="C2855" t="s">
        <v>5683</v>
      </c>
      <c r="D2855" t="s">
        <v>41</v>
      </c>
      <c r="E2855" t="s">
        <v>9</v>
      </c>
      <c r="F2855">
        <v>4999</v>
      </c>
      <c r="G2855" t="s">
        <v>10</v>
      </c>
      <c r="H2855" t="str">
        <f t="shared" si="137"/>
        <v>ORD26002854</v>
      </c>
      <c r="I2855">
        <f>COUNTIFS(PG_Transactions!$AK:$AK,$H2855,PG_Transactions!$E:$E,"CAPTURE",PG_Transactions!$AQ:$AQ,1)</f>
        <v>1</v>
      </c>
      <c r="J2855">
        <f>SUMIFS(PG_Transactions!$G:$G,PG_Transactions!$AK:$AK,$H2855,PG_Transactions!$E:$E,"CAPTURE",PG_Transactions!$AQ:$AQ,1)</f>
        <v>4999</v>
      </c>
      <c r="K2855">
        <f t="shared" si="138"/>
        <v>0</v>
      </c>
      <c r="L2855" t="str">
        <f t="shared" si="139"/>
        <v>Amount Match</v>
      </c>
    </row>
    <row r="2856" spans="1:12" hidden="1" x14ac:dyDescent="0.3">
      <c r="A2856" t="s">
        <v>5684</v>
      </c>
      <c r="B2856" s="1">
        <v>46295</v>
      </c>
      <c r="C2856" t="s">
        <v>5685</v>
      </c>
      <c r="D2856" t="s">
        <v>27</v>
      </c>
      <c r="E2856" t="s">
        <v>9</v>
      </c>
      <c r="F2856">
        <v>4999</v>
      </c>
      <c r="G2856" t="s">
        <v>10</v>
      </c>
      <c r="H2856" t="str">
        <f t="shared" si="137"/>
        <v>ORD26002855</v>
      </c>
      <c r="I2856">
        <f>COUNTIFS(PG_Transactions!$AK:$AK,$H2856,PG_Transactions!$E:$E,"CAPTURE",PG_Transactions!$AQ:$AQ,1)</f>
        <v>1</v>
      </c>
      <c r="J2856">
        <f>SUMIFS(PG_Transactions!$G:$G,PG_Transactions!$AK:$AK,$H2856,PG_Transactions!$E:$E,"CAPTURE",PG_Transactions!$AQ:$AQ,1)</f>
        <v>4999</v>
      </c>
      <c r="K2856">
        <f t="shared" si="138"/>
        <v>0</v>
      </c>
      <c r="L2856" t="str">
        <f t="shared" si="139"/>
        <v>Amount Match</v>
      </c>
    </row>
    <row r="2857" spans="1:12" hidden="1" x14ac:dyDescent="0.3">
      <c r="A2857" t="s">
        <v>5686</v>
      </c>
      <c r="B2857" s="1">
        <v>46269</v>
      </c>
      <c r="C2857" t="s">
        <v>5687</v>
      </c>
      <c r="D2857" t="s">
        <v>32</v>
      </c>
      <c r="E2857" t="s">
        <v>9</v>
      </c>
      <c r="F2857">
        <v>3998</v>
      </c>
      <c r="G2857" t="s">
        <v>10</v>
      </c>
      <c r="H2857" t="str">
        <f t="shared" si="137"/>
        <v>ORD26002856</v>
      </c>
      <c r="I2857">
        <f>COUNTIFS(PG_Transactions!$AK:$AK,$H2857,PG_Transactions!$E:$E,"CAPTURE",PG_Transactions!$AQ:$AQ,1)</f>
        <v>1</v>
      </c>
      <c r="J2857">
        <f>SUMIFS(PG_Transactions!$G:$G,PG_Transactions!$AK:$AK,$H2857,PG_Transactions!$E:$E,"CAPTURE",PG_Transactions!$AQ:$AQ,1)</f>
        <v>3998</v>
      </c>
      <c r="K2857">
        <f t="shared" si="138"/>
        <v>0</v>
      </c>
      <c r="L2857" t="str">
        <f t="shared" si="139"/>
        <v>Amount Match</v>
      </c>
    </row>
    <row r="2858" spans="1:12" hidden="1" x14ac:dyDescent="0.3">
      <c r="A2858" t="s">
        <v>5688</v>
      </c>
      <c r="B2858" s="1">
        <v>46266</v>
      </c>
      <c r="C2858" t="s">
        <v>5689</v>
      </c>
      <c r="D2858" t="s">
        <v>8</v>
      </c>
      <c r="E2858" t="s">
        <v>9</v>
      </c>
      <c r="F2858">
        <v>2598</v>
      </c>
      <c r="G2858" t="s">
        <v>10</v>
      </c>
      <c r="H2858" t="str">
        <f t="shared" si="137"/>
        <v>ORD26002857</v>
      </c>
      <c r="I2858">
        <f>COUNTIFS(PG_Transactions!$AK:$AK,$H2858,PG_Transactions!$E:$E,"CAPTURE",PG_Transactions!$AQ:$AQ,1)</f>
        <v>1</v>
      </c>
      <c r="J2858">
        <f>SUMIFS(PG_Transactions!$G:$G,PG_Transactions!$AK:$AK,$H2858,PG_Transactions!$E:$E,"CAPTURE",PG_Transactions!$AQ:$AQ,1)</f>
        <v>2598</v>
      </c>
      <c r="K2858">
        <f t="shared" si="138"/>
        <v>0</v>
      </c>
      <c r="L2858" t="str">
        <f t="shared" si="139"/>
        <v>Amount Match</v>
      </c>
    </row>
    <row r="2859" spans="1:12" hidden="1" x14ac:dyDescent="0.3">
      <c r="A2859" t="s">
        <v>5690</v>
      </c>
      <c r="B2859" s="1">
        <v>46290</v>
      </c>
      <c r="C2859" t="s">
        <v>5691</v>
      </c>
      <c r="D2859" t="s">
        <v>65</v>
      </c>
      <c r="E2859" t="s">
        <v>9</v>
      </c>
      <c r="F2859">
        <v>3998</v>
      </c>
      <c r="G2859" t="s">
        <v>10</v>
      </c>
      <c r="H2859" t="str">
        <f t="shared" si="137"/>
        <v>ORD26002858</v>
      </c>
      <c r="I2859">
        <f>COUNTIFS(PG_Transactions!$AK:$AK,$H2859,PG_Transactions!$E:$E,"CAPTURE",PG_Transactions!$AQ:$AQ,1)</f>
        <v>1</v>
      </c>
      <c r="J2859">
        <f>SUMIFS(PG_Transactions!$G:$G,PG_Transactions!$AK:$AK,$H2859,PG_Transactions!$E:$E,"CAPTURE",PG_Transactions!$AQ:$AQ,1)</f>
        <v>3998</v>
      </c>
      <c r="K2859">
        <f t="shared" si="138"/>
        <v>0</v>
      </c>
      <c r="L2859" t="str">
        <f t="shared" si="139"/>
        <v>Amount Match</v>
      </c>
    </row>
    <row r="2860" spans="1:12" hidden="1" x14ac:dyDescent="0.3">
      <c r="A2860" t="s">
        <v>5692</v>
      </c>
      <c r="B2860" s="1">
        <v>46283</v>
      </c>
      <c r="C2860" t="s">
        <v>5693</v>
      </c>
      <c r="D2860" t="s">
        <v>51</v>
      </c>
      <c r="E2860" t="s">
        <v>9</v>
      </c>
      <c r="F2860">
        <v>3798</v>
      </c>
      <c r="G2860" t="s">
        <v>10</v>
      </c>
      <c r="H2860" t="str">
        <f t="shared" si="137"/>
        <v>ORD26002859</v>
      </c>
      <c r="I2860">
        <f>COUNTIFS(PG_Transactions!$AK:$AK,$H2860,PG_Transactions!$E:$E,"CAPTURE",PG_Transactions!$AQ:$AQ,1)</f>
        <v>1</v>
      </c>
      <c r="J2860">
        <f>SUMIFS(PG_Transactions!$G:$G,PG_Transactions!$AK:$AK,$H2860,PG_Transactions!$E:$E,"CAPTURE",PG_Transactions!$AQ:$AQ,1)</f>
        <v>3798</v>
      </c>
      <c r="K2860">
        <f t="shared" si="138"/>
        <v>0</v>
      </c>
      <c r="L2860" t="str">
        <f t="shared" si="139"/>
        <v>Amount Match</v>
      </c>
    </row>
    <row r="2861" spans="1:12" hidden="1" x14ac:dyDescent="0.3">
      <c r="A2861" t="s">
        <v>5694</v>
      </c>
      <c r="B2861" s="1">
        <v>46269</v>
      </c>
      <c r="C2861" t="s">
        <v>5695</v>
      </c>
      <c r="D2861" t="s">
        <v>13</v>
      </c>
      <c r="E2861" t="s">
        <v>9</v>
      </c>
      <c r="F2861">
        <v>349</v>
      </c>
      <c r="G2861" t="s">
        <v>10</v>
      </c>
      <c r="H2861" t="str">
        <f t="shared" si="137"/>
        <v>ORD26002860</v>
      </c>
      <c r="I2861">
        <f>COUNTIFS(PG_Transactions!$AK:$AK,$H2861,PG_Transactions!$E:$E,"CAPTURE",PG_Transactions!$AQ:$AQ,1)</f>
        <v>1</v>
      </c>
      <c r="J2861">
        <f>SUMIFS(PG_Transactions!$G:$G,PG_Transactions!$AK:$AK,$H2861,PG_Transactions!$E:$E,"CAPTURE",PG_Transactions!$AQ:$AQ,1)</f>
        <v>349</v>
      </c>
      <c r="K2861">
        <f t="shared" si="138"/>
        <v>0</v>
      </c>
      <c r="L2861" t="str">
        <f t="shared" si="139"/>
        <v>Amount Match</v>
      </c>
    </row>
    <row r="2862" spans="1:12" hidden="1" x14ac:dyDescent="0.3">
      <c r="A2862" t="s">
        <v>5696</v>
      </c>
      <c r="B2862" s="1">
        <v>46292</v>
      </c>
      <c r="C2862" t="s">
        <v>5697</v>
      </c>
      <c r="D2862" t="s">
        <v>32</v>
      </c>
      <c r="E2862" t="s">
        <v>9</v>
      </c>
      <c r="F2862">
        <v>2499</v>
      </c>
      <c r="G2862" t="s">
        <v>10</v>
      </c>
      <c r="H2862" t="str">
        <f t="shared" si="137"/>
        <v>ORD26002861</v>
      </c>
      <c r="I2862">
        <f>COUNTIFS(PG_Transactions!$AK:$AK,$H2862,PG_Transactions!$E:$E,"CAPTURE",PG_Transactions!$AQ:$AQ,1)</f>
        <v>1</v>
      </c>
      <c r="J2862">
        <f>SUMIFS(PG_Transactions!$G:$G,PG_Transactions!$AK:$AK,$H2862,PG_Transactions!$E:$E,"CAPTURE",PG_Transactions!$AQ:$AQ,1)</f>
        <v>2499</v>
      </c>
      <c r="K2862">
        <f t="shared" si="138"/>
        <v>0</v>
      </c>
      <c r="L2862" t="str">
        <f t="shared" si="139"/>
        <v>Amount Match</v>
      </c>
    </row>
    <row r="2863" spans="1:12" hidden="1" x14ac:dyDescent="0.3">
      <c r="A2863" t="s">
        <v>5698</v>
      </c>
      <c r="B2863" s="1">
        <v>46283</v>
      </c>
      <c r="C2863" t="s">
        <v>5699</v>
      </c>
      <c r="D2863" t="s">
        <v>27</v>
      </c>
      <c r="E2863" t="s">
        <v>33</v>
      </c>
      <c r="F2863">
        <v>5498</v>
      </c>
      <c r="G2863" t="s">
        <v>10</v>
      </c>
      <c r="H2863" t="str">
        <f t="shared" si="137"/>
        <v>ORD26002862</v>
      </c>
      <c r="I2863">
        <f>COUNTIFS(PG_Transactions!$AK:$AK,$H2863,PG_Transactions!$E:$E,"CAPTURE",PG_Transactions!$AQ:$AQ,1)</f>
        <v>1</v>
      </c>
      <c r="J2863">
        <f>SUMIFS(PG_Transactions!$G:$G,PG_Transactions!$AK:$AK,$H2863,PG_Transactions!$E:$E,"CAPTURE",PG_Transactions!$AQ:$AQ,1)</f>
        <v>5498</v>
      </c>
      <c r="K2863">
        <f t="shared" si="138"/>
        <v>0</v>
      </c>
      <c r="L2863" t="str">
        <f t="shared" si="139"/>
        <v>Amount Match</v>
      </c>
    </row>
    <row r="2864" spans="1:12" hidden="1" x14ac:dyDescent="0.3">
      <c r="A2864" t="s">
        <v>5700</v>
      </c>
      <c r="B2864" s="1">
        <v>46278</v>
      </c>
      <c r="C2864" t="s">
        <v>5701</v>
      </c>
      <c r="D2864" t="s">
        <v>32</v>
      </c>
      <c r="E2864" t="s">
        <v>9</v>
      </c>
      <c r="F2864">
        <v>5797</v>
      </c>
      <c r="G2864" t="s">
        <v>10</v>
      </c>
      <c r="H2864" t="str">
        <f t="shared" si="137"/>
        <v>ORD26002863</v>
      </c>
      <c r="I2864">
        <f>COUNTIFS(PG_Transactions!$AK:$AK,$H2864,PG_Transactions!$E:$E,"CAPTURE",PG_Transactions!$AQ:$AQ,1)</f>
        <v>1</v>
      </c>
      <c r="J2864">
        <f>SUMIFS(PG_Transactions!$G:$G,PG_Transactions!$AK:$AK,$H2864,PG_Transactions!$E:$E,"CAPTURE",PG_Transactions!$AQ:$AQ,1)</f>
        <v>5797</v>
      </c>
      <c r="K2864">
        <f t="shared" si="138"/>
        <v>0</v>
      </c>
      <c r="L2864" t="str">
        <f t="shared" si="139"/>
        <v>Amount Match</v>
      </c>
    </row>
    <row r="2865" spans="1:12" hidden="1" x14ac:dyDescent="0.3">
      <c r="A2865" t="s">
        <v>5702</v>
      </c>
      <c r="B2865" s="1">
        <v>46288</v>
      </c>
      <c r="C2865" t="s">
        <v>5703</v>
      </c>
      <c r="D2865" t="s">
        <v>65</v>
      </c>
      <c r="E2865" t="s">
        <v>9</v>
      </c>
      <c r="F2865">
        <v>999</v>
      </c>
      <c r="G2865" t="s">
        <v>10</v>
      </c>
      <c r="H2865" t="str">
        <f t="shared" si="137"/>
        <v>ORD26002864</v>
      </c>
      <c r="I2865">
        <f>COUNTIFS(PG_Transactions!$AK:$AK,$H2865,PG_Transactions!$E:$E,"CAPTURE",PG_Transactions!$AQ:$AQ,1)</f>
        <v>1</v>
      </c>
      <c r="J2865">
        <f>SUMIFS(PG_Transactions!$G:$G,PG_Transactions!$AK:$AK,$H2865,PG_Transactions!$E:$E,"CAPTURE",PG_Transactions!$AQ:$AQ,1)</f>
        <v>999</v>
      </c>
      <c r="K2865">
        <f t="shared" si="138"/>
        <v>0</v>
      </c>
      <c r="L2865" t="str">
        <f t="shared" si="139"/>
        <v>Amount Match</v>
      </c>
    </row>
    <row r="2866" spans="1:12" hidden="1" x14ac:dyDescent="0.3">
      <c r="A2866" t="s">
        <v>5704</v>
      </c>
      <c r="B2866" s="1">
        <v>46269</v>
      </c>
      <c r="C2866" t="s">
        <v>5705</v>
      </c>
      <c r="D2866" t="s">
        <v>65</v>
      </c>
      <c r="E2866" t="s">
        <v>17</v>
      </c>
      <c r="F2866">
        <v>2499</v>
      </c>
      <c r="G2866" t="s">
        <v>10</v>
      </c>
      <c r="H2866" t="str">
        <f t="shared" si="137"/>
        <v>ORD26002865</v>
      </c>
      <c r="I2866">
        <f>COUNTIFS(PG_Transactions!$AK:$AK,$H2866,PG_Transactions!$E:$E,"CAPTURE",PG_Transactions!$AQ:$AQ,1)</f>
        <v>1</v>
      </c>
      <c r="J2866">
        <f>SUMIFS(PG_Transactions!$G:$G,PG_Transactions!$AK:$AK,$H2866,PG_Transactions!$E:$E,"CAPTURE",PG_Transactions!$AQ:$AQ,1)</f>
        <v>2499</v>
      </c>
      <c r="K2866">
        <f t="shared" si="138"/>
        <v>0</v>
      </c>
      <c r="L2866" t="str">
        <f t="shared" si="139"/>
        <v>Amount Match</v>
      </c>
    </row>
    <row r="2867" spans="1:12" hidden="1" x14ac:dyDescent="0.3">
      <c r="A2867" t="s">
        <v>5706</v>
      </c>
      <c r="B2867" s="1">
        <v>46293</v>
      </c>
      <c r="C2867" t="s">
        <v>5707</v>
      </c>
      <c r="D2867" t="s">
        <v>41</v>
      </c>
      <c r="E2867" t="s">
        <v>44</v>
      </c>
      <c r="F2867">
        <v>7497</v>
      </c>
      <c r="G2867" t="s">
        <v>10</v>
      </c>
      <c r="H2867" t="str">
        <f t="shared" si="137"/>
        <v>ORD26002866</v>
      </c>
      <c r="I2867">
        <f>COUNTIFS(PG_Transactions!$AK:$AK,$H2867,PG_Transactions!$E:$E,"CAPTURE",PG_Transactions!$AQ:$AQ,1)</f>
        <v>1</v>
      </c>
      <c r="J2867">
        <f>SUMIFS(PG_Transactions!$G:$G,PG_Transactions!$AK:$AK,$H2867,PG_Transactions!$E:$E,"CAPTURE",PG_Transactions!$AQ:$AQ,1)</f>
        <v>7497</v>
      </c>
      <c r="K2867">
        <f t="shared" si="138"/>
        <v>0</v>
      </c>
      <c r="L2867" t="str">
        <f t="shared" si="139"/>
        <v>Amount Match</v>
      </c>
    </row>
    <row r="2868" spans="1:12" hidden="1" x14ac:dyDescent="0.3">
      <c r="A2868" t="s">
        <v>5708</v>
      </c>
      <c r="B2868" s="1">
        <v>46269</v>
      </c>
      <c r="C2868" t="s">
        <v>5709</v>
      </c>
      <c r="D2868" t="s">
        <v>13</v>
      </c>
      <c r="E2868" t="s">
        <v>17</v>
      </c>
      <c r="F2868">
        <v>1499</v>
      </c>
      <c r="G2868" t="s">
        <v>10</v>
      </c>
      <c r="H2868" t="str">
        <f t="shared" si="137"/>
        <v>ORD26002867</v>
      </c>
      <c r="I2868">
        <f>COUNTIFS(PG_Transactions!$AK:$AK,$H2868,PG_Transactions!$E:$E,"CAPTURE",PG_Transactions!$AQ:$AQ,1)</f>
        <v>1</v>
      </c>
      <c r="J2868">
        <f>SUMIFS(PG_Transactions!$G:$G,PG_Transactions!$AK:$AK,$H2868,PG_Transactions!$E:$E,"CAPTURE",PG_Transactions!$AQ:$AQ,1)</f>
        <v>1499</v>
      </c>
      <c r="K2868">
        <f t="shared" si="138"/>
        <v>0</v>
      </c>
      <c r="L2868" t="str">
        <f t="shared" si="139"/>
        <v>Amount Match</v>
      </c>
    </row>
    <row r="2869" spans="1:12" hidden="1" x14ac:dyDescent="0.3">
      <c r="A2869" t="s">
        <v>5710</v>
      </c>
      <c r="B2869" s="1">
        <v>46292</v>
      </c>
      <c r="C2869" t="s">
        <v>5711</v>
      </c>
      <c r="E2869" t="s">
        <v>33</v>
      </c>
      <c r="F2869">
        <v>6798</v>
      </c>
      <c r="G2869" t="s">
        <v>10</v>
      </c>
      <c r="H2869" t="str">
        <f t="shared" si="137"/>
        <v>ORD26002868</v>
      </c>
      <c r="I2869">
        <f>COUNTIFS(PG_Transactions!$AK:$AK,$H2869,PG_Transactions!$E:$E,"CAPTURE",PG_Transactions!$AQ:$AQ,1)</f>
        <v>1</v>
      </c>
      <c r="J2869">
        <f>SUMIFS(PG_Transactions!$G:$G,PG_Transactions!$AK:$AK,$H2869,PG_Transactions!$E:$E,"CAPTURE",PG_Transactions!$AQ:$AQ,1)</f>
        <v>6798</v>
      </c>
      <c r="K2869">
        <f t="shared" si="138"/>
        <v>0</v>
      </c>
      <c r="L2869" t="str">
        <f t="shared" si="139"/>
        <v>Amount Match</v>
      </c>
    </row>
    <row r="2870" spans="1:12" hidden="1" x14ac:dyDescent="0.3">
      <c r="A2870" t="s">
        <v>5712</v>
      </c>
      <c r="B2870" s="1">
        <v>46276</v>
      </c>
      <c r="C2870" t="s">
        <v>5713</v>
      </c>
      <c r="D2870" t="s">
        <v>38</v>
      </c>
      <c r="E2870" t="s">
        <v>17</v>
      </c>
      <c r="F2870">
        <v>1299</v>
      </c>
      <c r="G2870" t="s">
        <v>56</v>
      </c>
      <c r="H2870" t="str">
        <f t="shared" si="137"/>
        <v>ORD26002869</v>
      </c>
      <c r="I2870">
        <f>COUNTIFS(PG_Transactions!$AK:$AK,$H2870,PG_Transactions!$E:$E,"CAPTURE",PG_Transactions!$AQ:$AQ,1)</f>
        <v>1</v>
      </c>
      <c r="J2870">
        <f>SUMIFS(PG_Transactions!$G:$G,PG_Transactions!$AK:$AK,$H2870,PG_Transactions!$E:$E,"CAPTURE",PG_Transactions!$AQ:$AQ,1)</f>
        <v>1299</v>
      </c>
      <c r="K2870">
        <f t="shared" si="138"/>
        <v>0</v>
      </c>
      <c r="L2870" t="str">
        <f t="shared" si="139"/>
        <v>Amount Match</v>
      </c>
    </row>
    <row r="2871" spans="1:12" hidden="1" x14ac:dyDescent="0.3">
      <c r="A2871" t="s">
        <v>5714</v>
      </c>
      <c r="B2871" s="1">
        <v>46284</v>
      </c>
      <c r="C2871" t="s">
        <v>5715</v>
      </c>
      <c r="D2871" t="s">
        <v>65</v>
      </c>
      <c r="E2871" t="s">
        <v>9</v>
      </c>
      <c r="F2871">
        <v>999</v>
      </c>
      <c r="G2871" t="s">
        <v>10</v>
      </c>
      <c r="H2871" t="str">
        <f t="shared" si="137"/>
        <v>ORD26002870</v>
      </c>
      <c r="I2871">
        <f>COUNTIFS(PG_Transactions!$AK:$AK,$H2871,PG_Transactions!$E:$E,"CAPTURE",PG_Transactions!$AQ:$AQ,1)</f>
        <v>1</v>
      </c>
      <c r="J2871">
        <f>SUMIFS(PG_Transactions!$G:$G,PG_Transactions!$AK:$AK,$H2871,PG_Transactions!$E:$E,"CAPTURE",PG_Transactions!$AQ:$AQ,1)</f>
        <v>999</v>
      </c>
      <c r="K2871">
        <f t="shared" si="138"/>
        <v>0</v>
      </c>
      <c r="L2871" t="str">
        <f t="shared" si="139"/>
        <v>Amount Match</v>
      </c>
    </row>
    <row r="2872" spans="1:12" hidden="1" x14ac:dyDescent="0.3">
      <c r="A2872" t="s">
        <v>5716</v>
      </c>
      <c r="B2872" s="1">
        <v>46267</v>
      </c>
      <c r="C2872" t="s">
        <v>5717</v>
      </c>
      <c r="D2872" t="s">
        <v>32</v>
      </c>
      <c r="E2872" t="s">
        <v>17</v>
      </c>
      <c r="F2872">
        <v>2499</v>
      </c>
      <c r="G2872" t="s">
        <v>10</v>
      </c>
      <c r="H2872" t="str">
        <f t="shared" si="137"/>
        <v>ORD26002871</v>
      </c>
      <c r="I2872">
        <f>COUNTIFS(PG_Transactions!$AK:$AK,$H2872,PG_Transactions!$E:$E,"CAPTURE",PG_Transactions!$AQ:$AQ,1)</f>
        <v>1</v>
      </c>
      <c r="J2872">
        <f>SUMIFS(PG_Transactions!$G:$G,PG_Transactions!$AK:$AK,$H2872,PG_Transactions!$E:$E,"CAPTURE",PG_Transactions!$AQ:$AQ,1)</f>
        <v>2499</v>
      </c>
      <c r="K2872">
        <f t="shared" si="138"/>
        <v>0</v>
      </c>
      <c r="L2872" t="str">
        <f t="shared" si="139"/>
        <v>Amount Match</v>
      </c>
    </row>
    <row r="2873" spans="1:12" hidden="1" x14ac:dyDescent="0.3">
      <c r="A2873" t="s">
        <v>5718</v>
      </c>
      <c r="B2873" s="1">
        <v>46282</v>
      </c>
      <c r="C2873" t="s">
        <v>5719</v>
      </c>
      <c r="D2873" t="s">
        <v>32</v>
      </c>
      <c r="E2873" t="s">
        <v>44</v>
      </c>
      <c r="F2873">
        <v>1298</v>
      </c>
      <c r="G2873" t="s">
        <v>10</v>
      </c>
      <c r="H2873" t="str">
        <f t="shared" si="137"/>
        <v>ORD26002872</v>
      </c>
      <c r="I2873">
        <f>COUNTIFS(PG_Transactions!$AK:$AK,$H2873,PG_Transactions!$E:$E,"CAPTURE",PG_Transactions!$AQ:$AQ,1)</f>
        <v>1</v>
      </c>
      <c r="J2873">
        <f>SUMIFS(PG_Transactions!$G:$G,PG_Transactions!$AK:$AK,$H2873,PG_Transactions!$E:$E,"CAPTURE",PG_Transactions!$AQ:$AQ,1)</f>
        <v>1298</v>
      </c>
      <c r="K2873">
        <f t="shared" si="138"/>
        <v>0</v>
      </c>
      <c r="L2873" t="str">
        <f t="shared" si="139"/>
        <v>Amount Match</v>
      </c>
    </row>
    <row r="2874" spans="1:12" hidden="1" x14ac:dyDescent="0.3">
      <c r="A2874" t="s">
        <v>5720</v>
      </c>
      <c r="B2874" s="1">
        <v>46291</v>
      </c>
      <c r="C2874" t="s">
        <v>4451</v>
      </c>
      <c r="D2874" t="s">
        <v>41</v>
      </c>
      <c r="E2874" t="s">
        <v>9</v>
      </c>
      <c r="F2874">
        <v>12297</v>
      </c>
      <c r="G2874" t="s">
        <v>10</v>
      </c>
      <c r="H2874" t="str">
        <f t="shared" si="137"/>
        <v>ORD26002873</v>
      </c>
      <c r="I2874">
        <f>COUNTIFS(PG_Transactions!$AK:$AK,$H2874,PG_Transactions!$E:$E,"CAPTURE",PG_Transactions!$AQ:$AQ,1)</f>
        <v>1</v>
      </c>
      <c r="J2874">
        <f>SUMIFS(PG_Transactions!$G:$G,PG_Transactions!$AK:$AK,$H2874,PG_Transactions!$E:$E,"CAPTURE",PG_Transactions!$AQ:$AQ,1)</f>
        <v>12297</v>
      </c>
      <c r="K2874">
        <f t="shared" si="138"/>
        <v>0</v>
      </c>
      <c r="L2874" t="str">
        <f t="shared" si="139"/>
        <v>Amount Match</v>
      </c>
    </row>
    <row r="2875" spans="1:12" hidden="1" x14ac:dyDescent="0.3">
      <c r="A2875" t="s">
        <v>5721</v>
      </c>
      <c r="B2875" s="1">
        <v>46291</v>
      </c>
      <c r="C2875" t="s">
        <v>5722</v>
      </c>
      <c r="D2875" t="s">
        <v>41</v>
      </c>
      <c r="E2875" t="s">
        <v>17</v>
      </c>
      <c r="F2875">
        <v>1298</v>
      </c>
      <c r="G2875" t="s">
        <v>10</v>
      </c>
      <c r="H2875" t="str">
        <f t="shared" si="137"/>
        <v>ORD26002874</v>
      </c>
      <c r="I2875">
        <f>COUNTIFS(PG_Transactions!$AK:$AK,$H2875,PG_Transactions!$E:$E,"CAPTURE",PG_Transactions!$AQ:$AQ,1)</f>
        <v>1</v>
      </c>
      <c r="J2875">
        <f>SUMIFS(PG_Transactions!$G:$G,PG_Transactions!$AK:$AK,$H2875,PG_Transactions!$E:$E,"CAPTURE",PG_Transactions!$AQ:$AQ,1)</f>
        <v>1298</v>
      </c>
      <c r="K2875">
        <f t="shared" si="138"/>
        <v>0</v>
      </c>
      <c r="L2875" t="str">
        <f t="shared" si="139"/>
        <v>Amount Match</v>
      </c>
    </row>
    <row r="2876" spans="1:12" hidden="1" x14ac:dyDescent="0.3">
      <c r="A2876" t="s">
        <v>5723</v>
      </c>
      <c r="B2876" s="1">
        <v>46279</v>
      </c>
      <c r="C2876" t="s">
        <v>5724</v>
      </c>
      <c r="D2876" t="s">
        <v>27</v>
      </c>
      <c r="E2876" t="s">
        <v>9</v>
      </c>
      <c r="F2876">
        <v>1499</v>
      </c>
      <c r="G2876" t="s">
        <v>10</v>
      </c>
      <c r="H2876" t="str">
        <f t="shared" si="137"/>
        <v>ORD26002875</v>
      </c>
      <c r="I2876">
        <f>COUNTIFS(PG_Transactions!$AK:$AK,$H2876,PG_Transactions!$E:$E,"CAPTURE",PG_Transactions!$AQ:$AQ,1)</f>
        <v>1</v>
      </c>
      <c r="J2876">
        <f>SUMIFS(PG_Transactions!$G:$G,PG_Transactions!$AK:$AK,$H2876,PG_Transactions!$E:$E,"CAPTURE",PG_Transactions!$AQ:$AQ,1)</f>
        <v>1499</v>
      </c>
      <c r="K2876">
        <f t="shared" si="138"/>
        <v>0</v>
      </c>
      <c r="L2876" t="str">
        <f t="shared" si="139"/>
        <v>Amount Match</v>
      </c>
    </row>
    <row r="2877" spans="1:12" hidden="1" x14ac:dyDescent="0.3">
      <c r="A2877" t="s">
        <v>5725</v>
      </c>
      <c r="B2877" s="1">
        <v>46280</v>
      </c>
      <c r="C2877" t="s">
        <v>5726</v>
      </c>
      <c r="D2877" t="s">
        <v>27</v>
      </c>
      <c r="E2877" t="s">
        <v>9</v>
      </c>
      <c r="F2877">
        <v>4999</v>
      </c>
      <c r="G2877" t="s">
        <v>10</v>
      </c>
      <c r="H2877" t="str">
        <f t="shared" si="137"/>
        <v>ORD26002876</v>
      </c>
      <c r="I2877">
        <f>COUNTIFS(PG_Transactions!$AK:$AK,$H2877,PG_Transactions!$E:$E,"CAPTURE",PG_Transactions!$AQ:$AQ,1)</f>
        <v>1</v>
      </c>
      <c r="J2877">
        <f>SUMIFS(PG_Transactions!$G:$G,PG_Transactions!$AK:$AK,$H2877,PG_Transactions!$E:$E,"CAPTURE",PG_Transactions!$AQ:$AQ,1)</f>
        <v>4999</v>
      </c>
      <c r="K2877">
        <f t="shared" si="138"/>
        <v>0</v>
      </c>
      <c r="L2877" t="str">
        <f t="shared" si="139"/>
        <v>Amount Match</v>
      </c>
    </row>
    <row r="2878" spans="1:12" hidden="1" x14ac:dyDescent="0.3">
      <c r="A2878" t="s">
        <v>5727</v>
      </c>
      <c r="B2878" s="1">
        <v>46266</v>
      </c>
      <c r="C2878" t="s">
        <v>5728</v>
      </c>
      <c r="D2878" t="s">
        <v>16</v>
      </c>
      <c r="E2878" t="s">
        <v>9</v>
      </c>
      <c r="F2878" s="2">
        <v>1098</v>
      </c>
      <c r="G2878" t="s">
        <v>10</v>
      </c>
      <c r="H2878" t="str">
        <f t="shared" si="137"/>
        <v>ORD26002877</v>
      </c>
      <c r="I2878">
        <f>COUNTIFS(PG_Transactions!$AK:$AK,$H2878,PG_Transactions!$E:$E,"CAPTURE",PG_Transactions!$AQ:$AQ,1)</f>
        <v>1</v>
      </c>
      <c r="J2878">
        <f>SUMIFS(PG_Transactions!$G:$G,PG_Transactions!$AK:$AK,$H2878,PG_Transactions!$E:$E,"CAPTURE",PG_Transactions!$AQ:$AQ,1)</f>
        <v>1098</v>
      </c>
      <c r="K2878">
        <f t="shared" si="138"/>
        <v>0</v>
      </c>
      <c r="L2878" t="str">
        <f t="shared" si="139"/>
        <v>Amount Match</v>
      </c>
    </row>
    <row r="2879" spans="1:12" hidden="1" x14ac:dyDescent="0.3">
      <c r="A2879" t="s">
        <v>5729</v>
      </c>
      <c r="B2879" s="1">
        <v>46291</v>
      </c>
      <c r="C2879" t="s">
        <v>5730</v>
      </c>
      <c r="D2879" t="s">
        <v>32</v>
      </c>
      <c r="E2879" t="s">
        <v>17</v>
      </c>
      <c r="F2879">
        <v>7999</v>
      </c>
      <c r="G2879" t="s">
        <v>10</v>
      </c>
      <c r="H2879" t="str">
        <f t="shared" si="137"/>
        <v>ORD26002878</v>
      </c>
      <c r="I2879">
        <f>COUNTIFS(PG_Transactions!$AK:$AK,$H2879,PG_Transactions!$E:$E,"CAPTURE",PG_Transactions!$AQ:$AQ,1)</f>
        <v>1</v>
      </c>
      <c r="J2879">
        <f>SUMIFS(PG_Transactions!$G:$G,PG_Transactions!$AK:$AK,$H2879,PG_Transactions!$E:$E,"CAPTURE",PG_Transactions!$AQ:$AQ,1)</f>
        <v>7999</v>
      </c>
      <c r="K2879">
        <f t="shared" si="138"/>
        <v>0</v>
      </c>
      <c r="L2879" t="str">
        <f t="shared" si="139"/>
        <v>Amount Match</v>
      </c>
    </row>
    <row r="2880" spans="1:12" hidden="1" x14ac:dyDescent="0.3">
      <c r="A2880" t="s">
        <v>5731</v>
      </c>
      <c r="B2880" s="1">
        <v>46267</v>
      </c>
      <c r="C2880" t="s">
        <v>5732</v>
      </c>
      <c r="D2880" t="s">
        <v>13</v>
      </c>
      <c r="E2880" t="s">
        <v>17</v>
      </c>
      <c r="F2880">
        <v>1299</v>
      </c>
      <c r="G2880" t="s">
        <v>10</v>
      </c>
      <c r="H2880" t="str">
        <f t="shared" si="137"/>
        <v>ORD26002879</v>
      </c>
      <c r="I2880">
        <f>COUNTIFS(PG_Transactions!$AK:$AK,$H2880,PG_Transactions!$E:$E,"CAPTURE",PG_Transactions!$AQ:$AQ,1)</f>
        <v>1</v>
      </c>
      <c r="J2880">
        <f>SUMIFS(PG_Transactions!$G:$G,PG_Transactions!$AK:$AK,$H2880,PG_Transactions!$E:$E,"CAPTURE",PG_Transactions!$AQ:$AQ,1)</f>
        <v>1299</v>
      </c>
      <c r="K2880">
        <f t="shared" si="138"/>
        <v>0</v>
      </c>
      <c r="L2880" t="str">
        <f t="shared" si="139"/>
        <v>Amount Match</v>
      </c>
    </row>
    <row r="2881" spans="1:12" hidden="1" x14ac:dyDescent="0.3">
      <c r="A2881" t="s">
        <v>5733</v>
      </c>
      <c r="B2881" s="1">
        <v>46295</v>
      </c>
      <c r="C2881" t="s">
        <v>5734</v>
      </c>
      <c r="D2881" t="s">
        <v>51</v>
      </c>
      <c r="E2881" t="s">
        <v>17</v>
      </c>
      <c r="F2881">
        <v>299</v>
      </c>
      <c r="G2881" t="s">
        <v>10</v>
      </c>
      <c r="H2881" t="str">
        <f t="shared" si="137"/>
        <v>ORD26002880</v>
      </c>
      <c r="I2881">
        <f>COUNTIFS(PG_Transactions!$AK:$AK,$H2881,PG_Transactions!$E:$E,"CAPTURE",PG_Transactions!$AQ:$AQ,1)</f>
        <v>1</v>
      </c>
      <c r="J2881">
        <f>SUMIFS(PG_Transactions!$G:$G,PG_Transactions!$AK:$AK,$H2881,PG_Transactions!$E:$E,"CAPTURE",PG_Transactions!$AQ:$AQ,1)</f>
        <v>299</v>
      </c>
      <c r="K2881">
        <f t="shared" si="138"/>
        <v>0</v>
      </c>
      <c r="L2881" t="str">
        <f t="shared" si="139"/>
        <v>Amount Match</v>
      </c>
    </row>
    <row r="2882" spans="1:12" hidden="1" x14ac:dyDescent="0.3">
      <c r="A2882" t="s">
        <v>5735</v>
      </c>
      <c r="B2882" s="1">
        <v>46269</v>
      </c>
      <c r="C2882" t="s">
        <v>5736</v>
      </c>
      <c r="D2882" t="s">
        <v>16</v>
      </c>
      <c r="E2882" t="s">
        <v>44</v>
      </c>
      <c r="F2882">
        <v>499</v>
      </c>
      <c r="G2882" t="s">
        <v>10</v>
      </c>
      <c r="H2882" t="str">
        <f t="shared" si="137"/>
        <v>ORD26002881</v>
      </c>
      <c r="I2882">
        <f>COUNTIFS(PG_Transactions!$AK:$AK,$H2882,PG_Transactions!$E:$E,"CAPTURE",PG_Transactions!$AQ:$AQ,1)</f>
        <v>1</v>
      </c>
      <c r="J2882">
        <f>SUMIFS(PG_Transactions!$G:$G,PG_Transactions!$AK:$AK,$H2882,PG_Transactions!$E:$E,"CAPTURE",PG_Transactions!$AQ:$AQ,1)</f>
        <v>499</v>
      </c>
      <c r="K2882">
        <f t="shared" si="138"/>
        <v>0</v>
      </c>
      <c r="L2882" t="str">
        <f t="shared" si="139"/>
        <v>Amount Match</v>
      </c>
    </row>
    <row r="2883" spans="1:12" hidden="1" x14ac:dyDescent="0.3">
      <c r="A2883" t="s">
        <v>5737</v>
      </c>
      <c r="B2883" s="1">
        <v>46294</v>
      </c>
      <c r="C2883" t="s">
        <v>5738</v>
      </c>
      <c r="D2883" t="s">
        <v>27</v>
      </c>
      <c r="E2883" t="s">
        <v>9</v>
      </c>
      <c r="F2883">
        <v>6498</v>
      </c>
      <c r="G2883" t="s">
        <v>10</v>
      </c>
      <c r="H2883" t="str">
        <f t="shared" ref="H2883:H2946" si="140">UPPER(SUBSTITUTE(TRIM(A2883),"-",""))</f>
        <v>ORD26002882</v>
      </c>
      <c r="I2883">
        <f>COUNTIFS(PG_Transactions!$AK:$AK,$H2883,PG_Transactions!$E:$E,"CAPTURE",PG_Transactions!$AQ:$AQ,1)</f>
        <v>1</v>
      </c>
      <c r="J2883">
        <f>SUMIFS(PG_Transactions!$G:$G,PG_Transactions!$AK:$AK,$H2883,PG_Transactions!$E:$E,"CAPTURE",PG_Transactions!$AQ:$AQ,1)</f>
        <v>6498</v>
      </c>
      <c r="K2883">
        <f t="shared" ref="K2883:K2946" si="141">ROUND(J2883-F2883,2)</f>
        <v>0</v>
      </c>
      <c r="L2883" t="str">
        <f t="shared" ref="L2883:L2946" si="142">IF(I2883=0,"No Capture",IF(I2883&gt;1,"Multiple Capture Rows - Review",IF(ABS(K2883)&lt;0.01,"Amount Match",IF(K2883&lt;0,"Captured Less Than Order","Captured More Than Order"))))</f>
        <v>Amount Match</v>
      </c>
    </row>
    <row r="2884" spans="1:12" hidden="1" x14ac:dyDescent="0.3">
      <c r="A2884" t="s">
        <v>5739</v>
      </c>
      <c r="B2884" s="1">
        <v>46268</v>
      </c>
      <c r="C2884" t="s">
        <v>5740</v>
      </c>
      <c r="D2884" t="s">
        <v>8</v>
      </c>
      <c r="E2884" t="s">
        <v>9</v>
      </c>
      <c r="F2884">
        <v>648</v>
      </c>
      <c r="G2884" t="s">
        <v>10</v>
      </c>
      <c r="H2884" t="str">
        <f t="shared" si="140"/>
        <v>ORD26002883</v>
      </c>
      <c r="I2884">
        <f>COUNTIFS(PG_Transactions!$AK:$AK,$H2884,PG_Transactions!$E:$E,"CAPTURE",PG_Transactions!$AQ:$AQ,1)</f>
        <v>1</v>
      </c>
      <c r="J2884">
        <f>SUMIFS(PG_Transactions!$G:$G,PG_Transactions!$AK:$AK,$H2884,PG_Transactions!$E:$E,"CAPTURE",PG_Transactions!$AQ:$AQ,1)</f>
        <v>648</v>
      </c>
      <c r="K2884">
        <f t="shared" si="141"/>
        <v>0</v>
      </c>
      <c r="L2884" t="str">
        <f t="shared" si="142"/>
        <v>Amount Match</v>
      </c>
    </row>
    <row r="2885" spans="1:12" hidden="1" x14ac:dyDescent="0.3">
      <c r="A2885" t="s">
        <v>5741</v>
      </c>
      <c r="B2885" s="1">
        <v>46277</v>
      </c>
      <c r="C2885" t="s">
        <v>5742</v>
      </c>
      <c r="D2885" t="s">
        <v>65</v>
      </c>
      <c r="E2885" t="s">
        <v>9</v>
      </c>
      <c r="F2885">
        <v>8798</v>
      </c>
      <c r="G2885" t="s">
        <v>10</v>
      </c>
      <c r="H2885" t="str">
        <f t="shared" si="140"/>
        <v>ORD26002884</v>
      </c>
      <c r="I2885">
        <f>COUNTIFS(PG_Transactions!$AK:$AK,$H2885,PG_Transactions!$E:$E,"CAPTURE",PG_Transactions!$AQ:$AQ,1)</f>
        <v>1</v>
      </c>
      <c r="J2885">
        <f>SUMIFS(PG_Transactions!$G:$G,PG_Transactions!$AK:$AK,$H2885,PG_Transactions!$E:$E,"CAPTURE",PG_Transactions!$AQ:$AQ,1)</f>
        <v>8798</v>
      </c>
      <c r="K2885">
        <f t="shared" si="141"/>
        <v>0</v>
      </c>
      <c r="L2885" t="str">
        <f t="shared" si="142"/>
        <v>Amount Match</v>
      </c>
    </row>
    <row r="2886" spans="1:12" hidden="1" x14ac:dyDescent="0.3">
      <c r="A2886" t="s">
        <v>5743</v>
      </c>
      <c r="B2886" s="1">
        <v>46266</v>
      </c>
      <c r="C2886" t="s">
        <v>5744</v>
      </c>
      <c r="D2886" t="s">
        <v>24</v>
      </c>
      <c r="E2886" t="s">
        <v>9</v>
      </c>
      <c r="F2886">
        <v>648</v>
      </c>
      <c r="G2886" t="s">
        <v>10</v>
      </c>
      <c r="H2886" t="str">
        <f t="shared" si="140"/>
        <v>ORD26002885</v>
      </c>
      <c r="I2886">
        <f>COUNTIFS(PG_Transactions!$AK:$AK,$H2886,PG_Transactions!$E:$E,"CAPTURE",PG_Transactions!$AQ:$AQ,1)</f>
        <v>1</v>
      </c>
      <c r="J2886">
        <f>SUMIFS(PG_Transactions!$G:$G,PG_Transactions!$AK:$AK,$H2886,PG_Transactions!$E:$E,"CAPTURE",PG_Transactions!$AQ:$AQ,1)</f>
        <v>648</v>
      </c>
      <c r="K2886">
        <f t="shared" si="141"/>
        <v>0</v>
      </c>
      <c r="L2886" t="str">
        <f t="shared" si="142"/>
        <v>Amount Match</v>
      </c>
    </row>
    <row r="2887" spans="1:12" hidden="1" x14ac:dyDescent="0.3">
      <c r="A2887" t="s">
        <v>5745</v>
      </c>
      <c r="B2887" s="1">
        <v>46288</v>
      </c>
      <c r="C2887" t="s">
        <v>5746</v>
      </c>
      <c r="D2887" t="s">
        <v>27</v>
      </c>
      <c r="E2887" t="s">
        <v>9</v>
      </c>
      <c r="F2887">
        <v>2298</v>
      </c>
      <c r="G2887" t="s">
        <v>10</v>
      </c>
      <c r="H2887" t="str">
        <f t="shared" si="140"/>
        <v>ORD26002886</v>
      </c>
      <c r="I2887">
        <f>COUNTIFS(PG_Transactions!$AK:$AK,$H2887,PG_Transactions!$E:$E,"CAPTURE",PG_Transactions!$AQ:$AQ,1)</f>
        <v>1</v>
      </c>
      <c r="J2887">
        <f>SUMIFS(PG_Transactions!$G:$G,PG_Transactions!$AK:$AK,$H2887,PG_Transactions!$E:$E,"CAPTURE",PG_Transactions!$AQ:$AQ,1)</f>
        <v>2298</v>
      </c>
      <c r="K2887">
        <f t="shared" si="141"/>
        <v>0</v>
      </c>
      <c r="L2887" t="str">
        <f t="shared" si="142"/>
        <v>Amount Match</v>
      </c>
    </row>
    <row r="2888" spans="1:12" hidden="1" x14ac:dyDescent="0.3">
      <c r="A2888" t="s">
        <v>5747</v>
      </c>
      <c r="B2888" s="1">
        <v>46294</v>
      </c>
      <c r="C2888" t="s">
        <v>5748</v>
      </c>
      <c r="D2888" t="s">
        <v>24</v>
      </c>
      <c r="E2888" t="s">
        <v>44</v>
      </c>
      <c r="F2888">
        <v>1499</v>
      </c>
      <c r="G2888" t="s">
        <v>70</v>
      </c>
      <c r="H2888" t="str">
        <f t="shared" si="140"/>
        <v>ORD26002887</v>
      </c>
      <c r="I2888">
        <f>COUNTIFS(PG_Transactions!$AK:$AK,$H2888,PG_Transactions!$E:$E,"CAPTURE",PG_Transactions!$AQ:$AQ,1)</f>
        <v>0</v>
      </c>
      <c r="J2888">
        <f>SUMIFS(PG_Transactions!$G:$G,PG_Transactions!$AK:$AK,$H2888,PG_Transactions!$E:$E,"CAPTURE",PG_Transactions!$AQ:$AQ,1)</f>
        <v>0</v>
      </c>
      <c r="K2888">
        <f t="shared" si="141"/>
        <v>-1499</v>
      </c>
      <c r="L2888" t="str">
        <f t="shared" si="142"/>
        <v>No Capture</v>
      </c>
    </row>
    <row r="2889" spans="1:12" hidden="1" x14ac:dyDescent="0.3">
      <c r="A2889" t="s">
        <v>5749</v>
      </c>
      <c r="B2889" s="1">
        <v>46270</v>
      </c>
      <c r="C2889" t="s">
        <v>5750</v>
      </c>
      <c r="D2889" t="s">
        <v>8</v>
      </c>
      <c r="E2889" t="s">
        <v>17</v>
      </c>
      <c r="F2889">
        <v>7097</v>
      </c>
      <c r="G2889" t="s">
        <v>10</v>
      </c>
      <c r="H2889" t="str">
        <f t="shared" si="140"/>
        <v>ORD26002888</v>
      </c>
      <c r="I2889">
        <f>COUNTIFS(PG_Transactions!$AK:$AK,$H2889,PG_Transactions!$E:$E,"CAPTURE",PG_Transactions!$AQ:$AQ,1)</f>
        <v>1</v>
      </c>
      <c r="J2889">
        <f>SUMIFS(PG_Transactions!$G:$G,PG_Transactions!$AK:$AK,$H2889,PG_Transactions!$E:$E,"CAPTURE",PG_Transactions!$AQ:$AQ,1)</f>
        <v>7097</v>
      </c>
      <c r="K2889">
        <f t="shared" si="141"/>
        <v>0</v>
      </c>
      <c r="L2889" t="str">
        <f t="shared" si="142"/>
        <v>Amount Match</v>
      </c>
    </row>
    <row r="2890" spans="1:12" hidden="1" x14ac:dyDescent="0.3">
      <c r="A2890" t="s">
        <v>5751</v>
      </c>
      <c r="B2890" s="1">
        <v>46270</v>
      </c>
      <c r="C2890" t="s">
        <v>5752</v>
      </c>
      <c r="D2890" t="s">
        <v>41</v>
      </c>
      <c r="E2890" t="s">
        <v>9</v>
      </c>
      <c r="F2890">
        <v>1147</v>
      </c>
      <c r="G2890" t="s">
        <v>10</v>
      </c>
      <c r="H2890" t="str">
        <f t="shared" si="140"/>
        <v>ORD26002889</v>
      </c>
      <c r="I2890">
        <f>COUNTIFS(PG_Transactions!$AK:$AK,$H2890,PG_Transactions!$E:$E,"CAPTURE",PG_Transactions!$AQ:$AQ,1)</f>
        <v>1</v>
      </c>
      <c r="J2890">
        <f>SUMIFS(PG_Transactions!$G:$G,PG_Transactions!$AK:$AK,$H2890,PG_Transactions!$E:$E,"CAPTURE",PG_Transactions!$AQ:$AQ,1)</f>
        <v>1147</v>
      </c>
      <c r="K2890">
        <f t="shared" si="141"/>
        <v>0</v>
      </c>
      <c r="L2890" t="str">
        <f t="shared" si="142"/>
        <v>Amount Match</v>
      </c>
    </row>
    <row r="2891" spans="1:12" hidden="1" x14ac:dyDescent="0.3">
      <c r="A2891" t="s">
        <v>5753</v>
      </c>
      <c r="B2891" s="1">
        <v>46273</v>
      </c>
      <c r="C2891" t="s">
        <v>5754</v>
      </c>
      <c r="D2891" t="s">
        <v>65</v>
      </c>
      <c r="E2891" t="s">
        <v>9</v>
      </c>
      <c r="F2891">
        <v>4498</v>
      </c>
      <c r="G2891" t="s">
        <v>10</v>
      </c>
      <c r="H2891" t="str">
        <f t="shared" si="140"/>
        <v>ORD26002890</v>
      </c>
      <c r="I2891">
        <f>COUNTIFS(PG_Transactions!$AK:$AK,$H2891,PG_Transactions!$E:$E,"CAPTURE",PG_Transactions!$AQ:$AQ,1)</f>
        <v>1</v>
      </c>
      <c r="J2891">
        <f>SUMIFS(PG_Transactions!$G:$G,PG_Transactions!$AK:$AK,$H2891,PG_Transactions!$E:$E,"CAPTURE",PG_Transactions!$AQ:$AQ,1)</f>
        <v>4498</v>
      </c>
      <c r="K2891">
        <f t="shared" si="141"/>
        <v>0</v>
      </c>
      <c r="L2891" t="str">
        <f t="shared" si="142"/>
        <v>Amount Match</v>
      </c>
    </row>
    <row r="2892" spans="1:12" hidden="1" x14ac:dyDescent="0.3">
      <c r="A2892" t="s">
        <v>5755</v>
      </c>
      <c r="B2892" s="1">
        <v>46280</v>
      </c>
      <c r="C2892" t="s">
        <v>5756</v>
      </c>
      <c r="D2892" t="s">
        <v>38</v>
      </c>
      <c r="E2892" t="s">
        <v>9</v>
      </c>
      <c r="F2892">
        <v>8998</v>
      </c>
      <c r="G2892" t="s">
        <v>10</v>
      </c>
      <c r="H2892" t="str">
        <f t="shared" si="140"/>
        <v>ORD26002891</v>
      </c>
      <c r="I2892">
        <f>COUNTIFS(PG_Transactions!$AK:$AK,$H2892,PG_Transactions!$E:$E,"CAPTURE",PG_Transactions!$AQ:$AQ,1)</f>
        <v>1</v>
      </c>
      <c r="J2892">
        <f>SUMIFS(PG_Transactions!$G:$G,PG_Transactions!$AK:$AK,$H2892,PG_Transactions!$E:$E,"CAPTURE",PG_Transactions!$AQ:$AQ,1)</f>
        <v>8998</v>
      </c>
      <c r="K2892">
        <f t="shared" si="141"/>
        <v>0</v>
      </c>
      <c r="L2892" t="str">
        <f t="shared" si="142"/>
        <v>Amount Match</v>
      </c>
    </row>
    <row r="2893" spans="1:12" hidden="1" x14ac:dyDescent="0.3">
      <c r="A2893" t="s">
        <v>5757</v>
      </c>
      <c r="B2893" s="1">
        <v>46271</v>
      </c>
      <c r="C2893" t="s">
        <v>4263</v>
      </c>
      <c r="D2893" t="s">
        <v>38</v>
      </c>
      <c r="E2893" t="s">
        <v>17</v>
      </c>
      <c r="F2893">
        <v>499</v>
      </c>
      <c r="G2893" t="s">
        <v>10</v>
      </c>
      <c r="H2893" t="str">
        <f t="shared" si="140"/>
        <v>ORD26002892</v>
      </c>
      <c r="I2893">
        <f>COUNTIFS(PG_Transactions!$AK:$AK,$H2893,PG_Transactions!$E:$E,"CAPTURE",PG_Transactions!$AQ:$AQ,1)</f>
        <v>1</v>
      </c>
      <c r="J2893">
        <f>SUMIFS(PG_Transactions!$G:$G,PG_Transactions!$AK:$AK,$H2893,PG_Transactions!$E:$E,"CAPTURE",PG_Transactions!$AQ:$AQ,1)</f>
        <v>499</v>
      </c>
      <c r="K2893">
        <f t="shared" si="141"/>
        <v>0</v>
      </c>
      <c r="L2893" t="str">
        <f t="shared" si="142"/>
        <v>Amount Match</v>
      </c>
    </row>
    <row r="2894" spans="1:12" hidden="1" x14ac:dyDescent="0.3">
      <c r="A2894" t="s">
        <v>5758</v>
      </c>
      <c r="B2894" s="1">
        <v>46276</v>
      </c>
      <c r="C2894" t="s">
        <v>5759</v>
      </c>
      <c r="D2894" t="s">
        <v>65</v>
      </c>
      <c r="E2894" t="s">
        <v>44</v>
      </c>
      <c r="F2894">
        <v>999</v>
      </c>
      <c r="G2894" t="s">
        <v>10</v>
      </c>
      <c r="H2894" t="str">
        <f t="shared" si="140"/>
        <v>ORD26002893</v>
      </c>
      <c r="I2894">
        <f>COUNTIFS(PG_Transactions!$AK:$AK,$H2894,PG_Transactions!$E:$E,"CAPTURE",PG_Transactions!$AQ:$AQ,1)</f>
        <v>1</v>
      </c>
      <c r="J2894">
        <f>SUMIFS(PG_Transactions!$G:$G,PG_Transactions!$AK:$AK,$H2894,PG_Transactions!$E:$E,"CAPTURE",PG_Transactions!$AQ:$AQ,1)</f>
        <v>999</v>
      </c>
      <c r="K2894">
        <f t="shared" si="141"/>
        <v>0</v>
      </c>
      <c r="L2894" t="str">
        <f t="shared" si="142"/>
        <v>Amount Match</v>
      </c>
    </row>
    <row r="2895" spans="1:12" hidden="1" x14ac:dyDescent="0.3">
      <c r="A2895" t="s">
        <v>5760</v>
      </c>
      <c r="B2895" s="1">
        <v>46267</v>
      </c>
      <c r="C2895" t="s">
        <v>5761</v>
      </c>
      <c r="D2895" t="s">
        <v>41</v>
      </c>
      <c r="E2895" t="s">
        <v>9</v>
      </c>
      <c r="F2895">
        <v>2897</v>
      </c>
      <c r="G2895" t="s">
        <v>10</v>
      </c>
      <c r="H2895" t="str">
        <f t="shared" si="140"/>
        <v>ORD26002894</v>
      </c>
      <c r="I2895">
        <f>COUNTIFS(PG_Transactions!$AK:$AK,$H2895,PG_Transactions!$E:$E,"CAPTURE",PG_Transactions!$AQ:$AQ,1)</f>
        <v>1</v>
      </c>
      <c r="J2895">
        <f>SUMIFS(PG_Transactions!$G:$G,PG_Transactions!$AK:$AK,$H2895,PG_Transactions!$E:$E,"CAPTURE",PG_Transactions!$AQ:$AQ,1)</f>
        <v>2897</v>
      </c>
      <c r="K2895">
        <f t="shared" si="141"/>
        <v>0</v>
      </c>
      <c r="L2895" t="str">
        <f t="shared" si="142"/>
        <v>Amount Match</v>
      </c>
    </row>
    <row r="2896" spans="1:12" hidden="1" x14ac:dyDescent="0.3">
      <c r="A2896" t="s">
        <v>5762</v>
      </c>
      <c r="B2896" s="1">
        <v>46289</v>
      </c>
      <c r="C2896" t="s">
        <v>5763</v>
      </c>
      <c r="D2896" t="s">
        <v>51</v>
      </c>
      <c r="E2896" t="s">
        <v>44</v>
      </c>
      <c r="F2896">
        <v>7999</v>
      </c>
      <c r="G2896" t="s">
        <v>10</v>
      </c>
      <c r="H2896" t="str">
        <f t="shared" si="140"/>
        <v>ORD26002895</v>
      </c>
      <c r="I2896">
        <f>COUNTIFS(PG_Transactions!$AK:$AK,$H2896,PG_Transactions!$E:$E,"CAPTURE",PG_Transactions!$AQ:$AQ,1)</f>
        <v>1</v>
      </c>
      <c r="J2896">
        <f>SUMIFS(PG_Transactions!$G:$G,PG_Transactions!$AK:$AK,$H2896,PG_Transactions!$E:$E,"CAPTURE",PG_Transactions!$AQ:$AQ,1)</f>
        <v>7999</v>
      </c>
      <c r="K2896">
        <f t="shared" si="141"/>
        <v>0</v>
      </c>
      <c r="L2896" t="str">
        <f t="shared" si="142"/>
        <v>Amount Match</v>
      </c>
    </row>
    <row r="2897" spans="1:12" hidden="1" x14ac:dyDescent="0.3">
      <c r="A2897" t="s">
        <v>5764</v>
      </c>
      <c r="B2897" s="1">
        <v>46272</v>
      </c>
      <c r="C2897" t="s">
        <v>5765</v>
      </c>
      <c r="D2897" t="s">
        <v>27</v>
      </c>
      <c r="E2897" t="s">
        <v>9</v>
      </c>
      <c r="F2897">
        <v>3499</v>
      </c>
      <c r="G2897" t="s">
        <v>56</v>
      </c>
      <c r="H2897" t="str">
        <f t="shared" si="140"/>
        <v>ORD26002896</v>
      </c>
      <c r="I2897">
        <f>COUNTIFS(PG_Transactions!$AK:$AK,$H2897,PG_Transactions!$E:$E,"CAPTURE",PG_Transactions!$AQ:$AQ,1)</f>
        <v>1</v>
      </c>
      <c r="J2897">
        <f>SUMIFS(PG_Transactions!$G:$G,PG_Transactions!$AK:$AK,$H2897,PG_Transactions!$E:$E,"CAPTURE",PG_Transactions!$AQ:$AQ,1)</f>
        <v>3499</v>
      </c>
      <c r="K2897">
        <f t="shared" si="141"/>
        <v>0</v>
      </c>
      <c r="L2897" t="str">
        <f t="shared" si="142"/>
        <v>Amount Match</v>
      </c>
    </row>
    <row r="2898" spans="1:12" hidden="1" x14ac:dyDescent="0.3">
      <c r="A2898" t="s">
        <v>5766</v>
      </c>
      <c r="B2898" s="1">
        <v>46290</v>
      </c>
      <c r="C2898" t="s">
        <v>5767</v>
      </c>
      <c r="E2898" t="s">
        <v>17</v>
      </c>
      <c r="F2898">
        <v>7997</v>
      </c>
      <c r="G2898" t="s">
        <v>70</v>
      </c>
      <c r="H2898" t="str">
        <f t="shared" si="140"/>
        <v>ORD26002897</v>
      </c>
      <c r="I2898">
        <f>COUNTIFS(PG_Transactions!$AK:$AK,$H2898,PG_Transactions!$E:$E,"CAPTURE",PG_Transactions!$AQ:$AQ,1)</f>
        <v>0</v>
      </c>
      <c r="J2898">
        <f>SUMIFS(PG_Transactions!$G:$G,PG_Transactions!$AK:$AK,$H2898,PG_Transactions!$E:$E,"CAPTURE",PG_Transactions!$AQ:$AQ,1)</f>
        <v>0</v>
      </c>
      <c r="K2898">
        <f t="shared" si="141"/>
        <v>-7997</v>
      </c>
      <c r="L2898" t="str">
        <f t="shared" si="142"/>
        <v>No Capture</v>
      </c>
    </row>
    <row r="2899" spans="1:12" hidden="1" x14ac:dyDescent="0.3">
      <c r="A2899" t="s">
        <v>5768</v>
      </c>
      <c r="B2899" s="1">
        <v>46280</v>
      </c>
      <c r="C2899" t="s">
        <v>5769</v>
      </c>
      <c r="E2899" t="s">
        <v>9</v>
      </c>
      <c r="F2899">
        <v>5598</v>
      </c>
      <c r="G2899" t="s">
        <v>10</v>
      </c>
      <c r="H2899" t="str">
        <f t="shared" si="140"/>
        <v>ORD26002898</v>
      </c>
      <c r="I2899">
        <f>COUNTIFS(PG_Transactions!$AK:$AK,$H2899,PG_Transactions!$E:$E,"CAPTURE",PG_Transactions!$AQ:$AQ,1)</f>
        <v>1</v>
      </c>
      <c r="J2899">
        <f>SUMIFS(PG_Transactions!$G:$G,PG_Transactions!$AK:$AK,$H2899,PG_Transactions!$E:$E,"CAPTURE",PG_Transactions!$AQ:$AQ,1)</f>
        <v>5598</v>
      </c>
      <c r="K2899">
        <f t="shared" si="141"/>
        <v>0</v>
      </c>
      <c r="L2899" t="str">
        <f t="shared" si="142"/>
        <v>Amount Match</v>
      </c>
    </row>
    <row r="2900" spans="1:12" hidden="1" x14ac:dyDescent="0.3">
      <c r="A2900" t="s">
        <v>5770</v>
      </c>
      <c r="B2900" s="1">
        <v>46281</v>
      </c>
      <c r="C2900" t="s">
        <v>5771</v>
      </c>
      <c r="D2900" t="s">
        <v>16</v>
      </c>
      <c r="E2900" t="s">
        <v>33</v>
      </c>
      <c r="F2900">
        <v>299</v>
      </c>
      <c r="G2900" t="s">
        <v>10</v>
      </c>
      <c r="H2900" t="str">
        <f t="shared" si="140"/>
        <v>ORD26002899</v>
      </c>
      <c r="I2900">
        <f>COUNTIFS(PG_Transactions!$AK:$AK,$H2900,PG_Transactions!$E:$E,"CAPTURE",PG_Transactions!$AQ:$AQ,1)</f>
        <v>1</v>
      </c>
      <c r="J2900">
        <f>SUMIFS(PG_Transactions!$G:$G,PG_Transactions!$AK:$AK,$H2900,PG_Transactions!$E:$E,"CAPTURE",PG_Transactions!$AQ:$AQ,1)</f>
        <v>299</v>
      </c>
      <c r="K2900">
        <f t="shared" si="141"/>
        <v>0</v>
      </c>
      <c r="L2900" t="str">
        <f t="shared" si="142"/>
        <v>Amount Match</v>
      </c>
    </row>
    <row r="2901" spans="1:12" hidden="1" x14ac:dyDescent="0.3">
      <c r="A2901" t="s">
        <v>5772</v>
      </c>
      <c r="B2901" s="1">
        <v>46287</v>
      </c>
      <c r="C2901" t="s">
        <v>5773</v>
      </c>
      <c r="D2901" t="s">
        <v>38</v>
      </c>
      <c r="E2901" t="s">
        <v>9</v>
      </c>
      <c r="F2901">
        <v>7999</v>
      </c>
      <c r="G2901" t="s">
        <v>10</v>
      </c>
      <c r="H2901" t="str">
        <f t="shared" si="140"/>
        <v>ORD26002900</v>
      </c>
      <c r="I2901">
        <f>COUNTIFS(PG_Transactions!$AK:$AK,$H2901,PG_Transactions!$E:$E,"CAPTURE",PG_Transactions!$AQ:$AQ,1)</f>
        <v>1</v>
      </c>
      <c r="J2901">
        <f>SUMIFS(PG_Transactions!$G:$G,PG_Transactions!$AK:$AK,$H2901,PG_Transactions!$E:$E,"CAPTURE",PG_Transactions!$AQ:$AQ,1)</f>
        <v>7999</v>
      </c>
      <c r="K2901">
        <f t="shared" si="141"/>
        <v>0</v>
      </c>
      <c r="L2901" t="str">
        <f t="shared" si="142"/>
        <v>Amount Match</v>
      </c>
    </row>
    <row r="2902" spans="1:12" hidden="1" x14ac:dyDescent="0.3">
      <c r="A2902" t="s">
        <v>5774</v>
      </c>
      <c r="B2902" s="1">
        <v>46267</v>
      </c>
      <c r="C2902" t="s">
        <v>5775</v>
      </c>
      <c r="D2902" t="s">
        <v>32</v>
      </c>
      <c r="E2902" t="s">
        <v>44</v>
      </c>
      <c r="F2902">
        <v>2499</v>
      </c>
      <c r="G2902" t="s">
        <v>10</v>
      </c>
      <c r="H2902" t="str">
        <f t="shared" si="140"/>
        <v>ORD26002901</v>
      </c>
      <c r="I2902">
        <f>COUNTIFS(PG_Transactions!$AK:$AK,$H2902,PG_Transactions!$E:$E,"CAPTURE",PG_Transactions!$AQ:$AQ,1)</f>
        <v>1</v>
      </c>
      <c r="J2902">
        <f>SUMIFS(PG_Transactions!$G:$G,PG_Transactions!$AK:$AK,$H2902,PG_Transactions!$E:$E,"CAPTURE",PG_Transactions!$AQ:$AQ,1)</f>
        <v>2499</v>
      </c>
      <c r="K2902">
        <f t="shared" si="141"/>
        <v>0</v>
      </c>
      <c r="L2902" t="str">
        <f t="shared" si="142"/>
        <v>Amount Match</v>
      </c>
    </row>
    <row r="2903" spans="1:12" hidden="1" x14ac:dyDescent="0.3">
      <c r="A2903" t="s">
        <v>5776</v>
      </c>
      <c r="B2903" s="1">
        <v>46276</v>
      </c>
      <c r="C2903" t="s">
        <v>5777</v>
      </c>
      <c r="D2903" t="s">
        <v>41</v>
      </c>
      <c r="E2903" t="s">
        <v>44</v>
      </c>
      <c r="F2903">
        <v>3897</v>
      </c>
      <c r="G2903" t="s">
        <v>10</v>
      </c>
      <c r="H2903" t="str">
        <f t="shared" si="140"/>
        <v>ORD26002902</v>
      </c>
      <c r="I2903">
        <f>COUNTIFS(PG_Transactions!$AK:$AK,$H2903,PG_Transactions!$E:$E,"CAPTURE",PG_Transactions!$AQ:$AQ,1)</f>
        <v>1</v>
      </c>
      <c r="J2903">
        <f>SUMIFS(PG_Transactions!$G:$G,PG_Transactions!$AK:$AK,$H2903,PG_Transactions!$E:$E,"CAPTURE",PG_Transactions!$AQ:$AQ,1)</f>
        <v>3897</v>
      </c>
      <c r="K2903">
        <f t="shared" si="141"/>
        <v>0</v>
      </c>
      <c r="L2903" t="str">
        <f t="shared" si="142"/>
        <v>Amount Match</v>
      </c>
    </row>
    <row r="2904" spans="1:12" hidden="1" x14ac:dyDescent="0.3">
      <c r="A2904" t="s">
        <v>5778</v>
      </c>
      <c r="B2904" s="1">
        <v>46289</v>
      </c>
      <c r="C2904" t="s">
        <v>5779</v>
      </c>
      <c r="D2904" t="s">
        <v>41</v>
      </c>
      <c r="E2904" t="s">
        <v>17</v>
      </c>
      <c r="F2904">
        <v>9798</v>
      </c>
      <c r="G2904" t="s">
        <v>10</v>
      </c>
      <c r="H2904" t="str">
        <f t="shared" si="140"/>
        <v>ORD26002903</v>
      </c>
      <c r="I2904">
        <f>COUNTIFS(PG_Transactions!$AK:$AK,$H2904,PG_Transactions!$E:$E,"CAPTURE",PG_Transactions!$AQ:$AQ,1)</f>
        <v>1</v>
      </c>
      <c r="J2904">
        <f>SUMIFS(PG_Transactions!$G:$G,PG_Transactions!$AK:$AK,$H2904,PG_Transactions!$E:$E,"CAPTURE",PG_Transactions!$AQ:$AQ,1)</f>
        <v>9798</v>
      </c>
      <c r="K2904">
        <f t="shared" si="141"/>
        <v>0</v>
      </c>
      <c r="L2904" t="str">
        <f t="shared" si="142"/>
        <v>Amount Match</v>
      </c>
    </row>
    <row r="2905" spans="1:12" hidden="1" x14ac:dyDescent="0.3">
      <c r="A2905" t="s">
        <v>5780</v>
      </c>
      <c r="B2905" s="1">
        <v>46293</v>
      </c>
      <c r="C2905" t="s">
        <v>5781</v>
      </c>
      <c r="D2905" t="s">
        <v>8</v>
      </c>
      <c r="E2905" t="s">
        <v>33</v>
      </c>
      <c r="F2905">
        <v>799</v>
      </c>
      <c r="G2905" t="s">
        <v>10</v>
      </c>
      <c r="H2905" t="str">
        <f t="shared" si="140"/>
        <v>ORD26002904</v>
      </c>
      <c r="I2905">
        <f>COUNTIFS(PG_Transactions!$AK:$AK,$H2905,PG_Transactions!$E:$E,"CAPTURE",PG_Transactions!$AQ:$AQ,1)</f>
        <v>1</v>
      </c>
      <c r="J2905">
        <f>SUMIFS(PG_Transactions!$G:$G,PG_Transactions!$AK:$AK,$H2905,PG_Transactions!$E:$E,"CAPTURE",PG_Transactions!$AQ:$AQ,1)</f>
        <v>799</v>
      </c>
      <c r="K2905">
        <f t="shared" si="141"/>
        <v>0</v>
      </c>
      <c r="L2905" t="str">
        <f t="shared" si="142"/>
        <v>Amount Match</v>
      </c>
    </row>
    <row r="2906" spans="1:12" hidden="1" x14ac:dyDescent="0.3">
      <c r="A2906" t="s">
        <v>5782</v>
      </c>
      <c r="B2906" s="1">
        <v>46282</v>
      </c>
      <c r="C2906" t="s">
        <v>5783</v>
      </c>
      <c r="D2906" t="s">
        <v>32</v>
      </c>
      <c r="E2906" t="s">
        <v>9</v>
      </c>
      <c r="F2906">
        <v>3499</v>
      </c>
      <c r="G2906" t="s">
        <v>10</v>
      </c>
      <c r="H2906" t="str">
        <f t="shared" si="140"/>
        <v>ORD26002905</v>
      </c>
      <c r="I2906">
        <f>COUNTIFS(PG_Transactions!$AK:$AK,$H2906,PG_Transactions!$E:$E,"CAPTURE",PG_Transactions!$AQ:$AQ,1)</f>
        <v>1</v>
      </c>
      <c r="J2906">
        <f>SUMIFS(PG_Transactions!$G:$G,PG_Transactions!$AK:$AK,$H2906,PG_Transactions!$E:$E,"CAPTURE",PG_Transactions!$AQ:$AQ,1)</f>
        <v>3499</v>
      </c>
      <c r="K2906">
        <f t="shared" si="141"/>
        <v>0</v>
      </c>
      <c r="L2906" t="str">
        <f t="shared" si="142"/>
        <v>Amount Match</v>
      </c>
    </row>
    <row r="2907" spans="1:12" hidden="1" x14ac:dyDescent="0.3">
      <c r="A2907" t="s">
        <v>5784</v>
      </c>
      <c r="B2907" s="1">
        <v>46282</v>
      </c>
      <c r="C2907" t="s">
        <v>5785</v>
      </c>
      <c r="D2907" t="s">
        <v>32</v>
      </c>
      <c r="E2907" t="s">
        <v>44</v>
      </c>
      <c r="F2907">
        <v>7999</v>
      </c>
      <c r="G2907" t="s">
        <v>10</v>
      </c>
      <c r="H2907" t="str">
        <f t="shared" si="140"/>
        <v>ORD26002906</v>
      </c>
      <c r="I2907">
        <f>COUNTIFS(PG_Transactions!$AK:$AK,$H2907,PG_Transactions!$E:$E,"CAPTURE",PG_Transactions!$AQ:$AQ,1)</f>
        <v>1</v>
      </c>
      <c r="J2907">
        <f>SUMIFS(PG_Transactions!$G:$G,PG_Transactions!$AK:$AK,$H2907,PG_Transactions!$E:$E,"CAPTURE",PG_Transactions!$AQ:$AQ,1)</f>
        <v>7999</v>
      </c>
      <c r="K2907">
        <f t="shared" si="141"/>
        <v>0</v>
      </c>
      <c r="L2907" t="str">
        <f t="shared" si="142"/>
        <v>Amount Match</v>
      </c>
    </row>
    <row r="2908" spans="1:12" hidden="1" x14ac:dyDescent="0.3">
      <c r="A2908" t="s">
        <v>5786</v>
      </c>
      <c r="B2908" s="1">
        <v>46274</v>
      </c>
      <c r="C2908" t="s">
        <v>5787</v>
      </c>
      <c r="D2908" t="s">
        <v>38</v>
      </c>
      <c r="E2908" t="s">
        <v>33</v>
      </c>
      <c r="F2908">
        <v>2597</v>
      </c>
      <c r="G2908" t="s">
        <v>10</v>
      </c>
      <c r="H2908" t="str">
        <f t="shared" si="140"/>
        <v>ORD26002907</v>
      </c>
      <c r="I2908">
        <f>COUNTIFS(PG_Transactions!$AK:$AK,$H2908,PG_Transactions!$E:$E,"CAPTURE",PG_Transactions!$AQ:$AQ,1)</f>
        <v>1</v>
      </c>
      <c r="J2908">
        <f>SUMIFS(PG_Transactions!$G:$G,PG_Transactions!$AK:$AK,$H2908,PG_Transactions!$E:$E,"CAPTURE",PG_Transactions!$AQ:$AQ,1)</f>
        <v>2597</v>
      </c>
      <c r="K2908">
        <f t="shared" si="141"/>
        <v>0</v>
      </c>
      <c r="L2908" t="str">
        <f t="shared" si="142"/>
        <v>Amount Match</v>
      </c>
    </row>
    <row r="2909" spans="1:12" hidden="1" x14ac:dyDescent="0.3">
      <c r="A2909" t="s">
        <v>5788</v>
      </c>
      <c r="B2909" s="1">
        <v>46294</v>
      </c>
      <c r="C2909" t="s">
        <v>5789</v>
      </c>
      <c r="D2909" t="s">
        <v>24</v>
      </c>
      <c r="E2909" t="s">
        <v>17</v>
      </c>
      <c r="F2909">
        <v>3499</v>
      </c>
      <c r="G2909" t="s">
        <v>10</v>
      </c>
      <c r="H2909" t="str">
        <f t="shared" si="140"/>
        <v>ORD26002908</v>
      </c>
      <c r="I2909">
        <f>COUNTIFS(PG_Transactions!$AK:$AK,$H2909,PG_Transactions!$E:$E,"CAPTURE",PG_Transactions!$AQ:$AQ,1)</f>
        <v>1</v>
      </c>
      <c r="J2909">
        <f>SUMIFS(PG_Transactions!$G:$G,PG_Transactions!$AK:$AK,$H2909,PG_Transactions!$E:$E,"CAPTURE",PG_Transactions!$AQ:$AQ,1)</f>
        <v>3499</v>
      </c>
      <c r="K2909">
        <f t="shared" si="141"/>
        <v>0</v>
      </c>
      <c r="L2909" t="str">
        <f t="shared" si="142"/>
        <v>Amount Match</v>
      </c>
    </row>
    <row r="2910" spans="1:12" hidden="1" x14ac:dyDescent="0.3">
      <c r="A2910" t="s">
        <v>5790</v>
      </c>
      <c r="B2910" s="1">
        <v>46288</v>
      </c>
      <c r="C2910" t="s">
        <v>5791</v>
      </c>
      <c r="D2910" t="s">
        <v>41</v>
      </c>
      <c r="E2910" t="s">
        <v>17</v>
      </c>
      <c r="F2910">
        <v>648</v>
      </c>
      <c r="G2910" t="s">
        <v>10</v>
      </c>
      <c r="H2910" t="str">
        <f t="shared" si="140"/>
        <v>ORD26002909</v>
      </c>
      <c r="I2910">
        <f>COUNTIFS(PG_Transactions!$AK:$AK,$H2910,PG_Transactions!$E:$E,"CAPTURE",PG_Transactions!$AQ:$AQ,1)</f>
        <v>1</v>
      </c>
      <c r="J2910">
        <f>SUMIFS(PG_Transactions!$G:$G,PG_Transactions!$AK:$AK,$H2910,PG_Transactions!$E:$E,"CAPTURE",PG_Transactions!$AQ:$AQ,1)</f>
        <v>648</v>
      </c>
      <c r="K2910">
        <f t="shared" si="141"/>
        <v>0</v>
      </c>
      <c r="L2910" t="str">
        <f t="shared" si="142"/>
        <v>Amount Match</v>
      </c>
    </row>
    <row r="2911" spans="1:12" hidden="1" x14ac:dyDescent="0.3">
      <c r="A2911" t="s">
        <v>5792</v>
      </c>
      <c r="B2911" s="1">
        <v>46273</v>
      </c>
      <c r="C2911" t="s">
        <v>5793</v>
      </c>
      <c r="D2911" t="s">
        <v>32</v>
      </c>
      <c r="E2911" t="s">
        <v>44</v>
      </c>
      <c r="F2911">
        <v>3347</v>
      </c>
      <c r="G2911" t="s">
        <v>10</v>
      </c>
      <c r="H2911" t="str">
        <f t="shared" si="140"/>
        <v>ORD26002910</v>
      </c>
      <c r="I2911">
        <f>COUNTIFS(PG_Transactions!$AK:$AK,$H2911,PG_Transactions!$E:$E,"CAPTURE",PG_Transactions!$AQ:$AQ,1)</f>
        <v>1</v>
      </c>
      <c r="J2911">
        <f>SUMIFS(PG_Transactions!$G:$G,PG_Transactions!$AK:$AK,$H2911,PG_Transactions!$E:$E,"CAPTURE",PG_Transactions!$AQ:$AQ,1)</f>
        <v>3347</v>
      </c>
      <c r="K2911">
        <f t="shared" si="141"/>
        <v>0</v>
      </c>
      <c r="L2911" t="str">
        <f t="shared" si="142"/>
        <v>Amount Match</v>
      </c>
    </row>
    <row r="2912" spans="1:12" hidden="1" x14ac:dyDescent="0.3">
      <c r="A2912" t="s">
        <v>5794</v>
      </c>
      <c r="B2912" s="1">
        <v>46293</v>
      </c>
      <c r="C2912" t="s">
        <v>5795</v>
      </c>
      <c r="D2912" t="s">
        <v>27</v>
      </c>
      <c r="E2912" t="s">
        <v>17</v>
      </c>
      <c r="F2912">
        <v>4798</v>
      </c>
      <c r="G2912" t="s">
        <v>10</v>
      </c>
      <c r="H2912" t="str">
        <f t="shared" si="140"/>
        <v>ORD26002911</v>
      </c>
      <c r="I2912">
        <f>COUNTIFS(PG_Transactions!$AK:$AK,$H2912,PG_Transactions!$E:$E,"CAPTURE",PG_Transactions!$AQ:$AQ,1)</f>
        <v>1</v>
      </c>
      <c r="J2912">
        <f>SUMIFS(PG_Transactions!$G:$G,PG_Transactions!$AK:$AK,$H2912,PG_Transactions!$E:$E,"CAPTURE",PG_Transactions!$AQ:$AQ,1)</f>
        <v>4798</v>
      </c>
      <c r="K2912">
        <f t="shared" si="141"/>
        <v>0</v>
      </c>
      <c r="L2912" t="str">
        <f t="shared" si="142"/>
        <v>Amount Match</v>
      </c>
    </row>
    <row r="2913" spans="1:12" hidden="1" x14ac:dyDescent="0.3">
      <c r="A2913" t="s">
        <v>5796</v>
      </c>
      <c r="B2913" s="1">
        <v>46282</v>
      </c>
      <c r="C2913" t="s">
        <v>5797</v>
      </c>
      <c r="D2913" t="s">
        <v>65</v>
      </c>
      <c r="E2913" t="s">
        <v>17</v>
      </c>
      <c r="F2913" s="2">
        <v>5498</v>
      </c>
      <c r="G2913" t="s">
        <v>105</v>
      </c>
      <c r="H2913" t="str">
        <f t="shared" si="140"/>
        <v>ORD26002912</v>
      </c>
      <c r="I2913">
        <f>COUNTIFS(PG_Transactions!$AK:$AK,$H2913,PG_Transactions!$E:$E,"CAPTURE",PG_Transactions!$AQ:$AQ,1)</f>
        <v>0</v>
      </c>
      <c r="J2913">
        <f>SUMIFS(PG_Transactions!$G:$G,PG_Transactions!$AK:$AK,$H2913,PG_Transactions!$E:$E,"CAPTURE",PG_Transactions!$AQ:$AQ,1)</f>
        <v>0</v>
      </c>
      <c r="K2913">
        <f t="shared" si="141"/>
        <v>-5498</v>
      </c>
      <c r="L2913" t="str">
        <f t="shared" si="142"/>
        <v>No Capture</v>
      </c>
    </row>
    <row r="2914" spans="1:12" hidden="1" x14ac:dyDescent="0.3">
      <c r="A2914" t="s">
        <v>5798</v>
      </c>
      <c r="B2914" s="1">
        <v>46275</v>
      </c>
      <c r="C2914" t="s">
        <v>5799</v>
      </c>
      <c r="D2914" t="s">
        <v>8</v>
      </c>
      <c r="E2914" t="s">
        <v>9</v>
      </c>
      <c r="F2914" s="2">
        <v>1499</v>
      </c>
      <c r="G2914" t="s">
        <v>10</v>
      </c>
      <c r="H2914" t="str">
        <f t="shared" si="140"/>
        <v>ORD26002913</v>
      </c>
      <c r="I2914">
        <f>COUNTIFS(PG_Transactions!$AK:$AK,$H2914,PG_Transactions!$E:$E,"CAPTURE",PG_Transactions!$AQ:$AQ,1)</f>
        <v>1</v>
      </c>
      <c r="J2914">
        <f>SUMIFS(PG_Transactions!$G:$G,PG_Transactions!$AK:$AK,$H2914,PG_Transactions!$E:$E,"CAPTURE",PG_Transactions!$AQ:$AQ,1)</f>
        <v>1499</v>
      </c>
      <c r="K2914">
        <f t="shared" si="141"/>
        <v>0</v>
      </c>
      <c r="L2914" t="str">
        <f t="shared" si="142"/>
        <v>Amount Match</v>
      </c>
    </row>
    <row r="2915" spans="1:12" hidden="1" x14ac:dyDescent="0.3">
      <c r="A2915" t="s">
        <v>5800</v>
      </c>
      <c r="B2915" s="1">
        <v>46274</v>
      </c>
      <c r="C2915" t="s">
        <v>5801</v>
      </c>
      <c r="D2915" t="s">
        <v>27</v>
      </c>
      <c r="E2915" t="s">
        <v>9</v>
      </c>
      <c r="F2915">
        <v>3498</v>
      </c>
      <c r="G2915" t="s">
        <v>10</v>
      </c>
      <c r="H2915" t="str">
        <f t="shared" si="140"/>
        <v>ORD26002914</v>
      </c>
      <c r="I2915">
        <f>COUNTIFS(PG_Transactions!$AK:$AK,$H2915,PG_Transactions!$E:$E,"CAPTURE",PG_Transactions!$AQ:$AQ,1)</f>
        <v>1</v>
      </c>
      <c r="J2915">
        <f>SUMIFS(PG_Transactions!$G:$G,PG_Transactions!$AK:$AK,$H2915,PG_Transactions!$E:$E,"CAPTURE",PG_Transactions!$AQ:$AQ,1)</f>
        <v>3498</v>
      </c>
      <c r="K2915">
        <f t="shared" si="141"/>
        <v>0</v>
      </c>
      <c r="L2915" t="str">
        <f t="shared" si="142"/>
        <v>Amount Match</v>
      </c>
    </row>
    <row r="2916" spans="1:12" hidden="1" x14ac:dyDescent="0.3">
      <c r="A2916" t="s">
        <v>5802</v>
      </c>
      <c r="B2916" s="1">
        <v>46283</v>
      </c>
      <c r="C2916" t="s">
        <v>5803</v>
      </c>
      <c r="D2916" t="s">
        <v>38</v>
      </c>
      <c r="E2916" t="s">
        <v>9</v>
      </c>
      <c r="F2916">
        <v>5597</v>
      </c>
      <c r="G2916" t="s">
        <v>10</v>
      </c>
      <c r="H2916" t="str">
        <f t="shared" si="140"/>
        <v>ORD26002915</v>
      </c>
      <c r="I2916">
        <f>COUNTIFS(PG_Transactions!$AK:$AK,$H2916,PG_Transactions!$E:$E,"CAPTURE",PG_Transactions!$AQ:$AQ,1)</f>
        <v>1</v>
      </c>
      <c r="J2916">
        <f>SUMIFS(PG_Transactions!$G:$G,PG_Transactions!$AK:$AK,$H2916,PG_Transactions!$E:$E,"CAPTURE",PG_Transactions!$AQ:$AQ,1)</f>
        <v>5597</v>
      </c>
      <c r="K2916">
        <f t="shared" si="141"/>
        <v>0</v>
      </c>
      <c r="L2916" t="str">
        <f t="shared" si="142"/>
        <v>Amount Match</v>
      </c>
    </row>
    <row r="2917" spans="1:12" hidden="1" x14ac:dyDescent="0.3">
      <c r="A2917" t="s">
        <v>5804</v>
      </c>
      <c r="B2917" s="1">
        <v>46286</v>
      </c>
      <c r="C2917" t="s">
        <v>5805</v>
      </c>
      <c r="D2917" t="s">
        <v>27</v>
      </c>
      <c r="E2917" t="s">
        <v>9</v>
      </c>
      <c r="F2917">
        <v>2499</v>
      </c>
      <c r="G2917" t="s">
        <v>10</v>
      </c>
      <c r="H2917" t="str">
        <f t="shared" si="140"/>
        <v>ORD26002916</v>
      </c>
      <c r="I2917">
        <f>COUNTIFS(PG_Transactions!$AK:$AK,$H2917,PG_Transactions!$E:$E,"CAPTURE",PG_Transactions!$AQ:$AQ,1)</f>
        <v>1</v>
      </c>
      <c r="J2917">
        <f>SUMIFS(PG_Transactions!$G:$G,PG_Transactions!$AK:$AK,$H2917,PG_Transactions!$E:$E,"CAPTURE",PG_Transactions!$AQ:$AQ,1)</f>
        <v>2499</v>
      </c>
      <c r="K2917">
        <f t="shared" si="141"/>
        <v>0</v>
      </c>
      <c r="L2917" t="str">
        <f t="shared" si="142"/>
        <v>Amount Match</v>
      </c>
    </row>
    <row r="2918" spans="1:12" hidden="1" x14ac:dyDescent="0.3">
      <c r="A2918" t="s">
        <v>5806</v>
      </c>
      <c r="B2918" s="1">
        <v>46291</v>
      </c>
      <c r="C2918" t="s">
        <v>5807</v>
      </c>
      <c r="D2918" t="s">
        <v>38</v>
      </c>
      <c r="E2918" t="s">
        <v>44</v>
      </c>
      <c r="F2918">
        <v>499</v>
      </c>
      <c r="G2918" t="s">
        <v>56</v>
      </c>
      <c r="H2918" t="str">
        <f t="shared" si="140"/>
        <v>ORD26002917</v>
      </c>
      <c r="I2918">
        <f>COUNTIFS(PG_Transactions!$AK:$AK,$H2918,PG_Transactions!$E:$E,"CAPTURE",PG_Transactions!$AQ:$AQ,1)</f>
        <v>1</v>
      </c>
      <c r="J2918">
        <f>SUMIFS(PG_Transactions!$G:$G,PG_Transactions!$AK:$AK,$H2918,PG_Transactions!$E:$E,"CAPTURE",PG_Transactions!$AQ:$AQ,1)</f>
        <v>499</v>
      </c>
      <c r="K2918">
        <f t="shared" si="141"/>
        <v>0</v>
      </c>
      <c r="L2918" t="str">
        <f t="shared" si="142"/>
        <v>Amount Match</v>
      </c>
    </row>
    <row r="2919" spans="1:12" hidden="1" x14ac:dyDescent="0.3">
      <c r="A2919" t="s">
        <v>5808</v>
      </c>
      <c r="B2919" s="1">
        <v>46281</v>
      </c>
      <c r="C2919" t="s">
        <v>5809</v>
      </c>
      <c r="D2919" t="s">
        <v>13</v>
      </c>
      <c r="E2919" t="s">
        <v>9</v>
      </c>
      <c r="F2919">
        <v>1299</v>
      </c>
      <c r="G2919" t="s">
        <v>105</v>
      </c>
      <c r="H2919" t="str">
        <f t="shared" si="140"/>
        <v>ORD26002918</v>
      </c>
      <c r="I2919">
        <f>COUNTIFS(PG_Transactions!$AK:$AK,$H2919,PG_Transactions!$E:$E,"CAPTURE",PG_Transactions!$AQ:$AQ,1)</f>
        <v>0</v>
      </c>
      <c r="J2919">
        <f>SUMIFS(PG_Transactions!$G:$G,PG_Transactions!$AK:$AK,$H2919,PG_Transactions!$E:$E,"CAPTURE",PG_Transactions!$AQ:$AQ,1)</f>
        <v>0</v>
      </c>
      <c r="K2919">
        <f t="shared" si="141"/>
        <v>-1299</v>
      </c>
      <c r="L2919" t="str">
        <f t="shared" si="142"/>
        <v>No Capture</v>
      </c>
    </row>
    <row r="2920" spans="1:12" hidden="1" x14ac:dyDescent="0.3">
      <c r="A2920" t="s">
        <v>5810</v>
      </c>
      <c r="B2920" s="1">
        <v>46271</v>
      </c>
      <c r="C2920" t="s">
        <v>5811</v>
      </c>
      <c r="D2920" t="s">
        <v>13</v>
      </c>
      <c r="E2920" t="s">
        <v>17</v>
      </c>
      <c r="F2920">
        <v>9798</v>
      </c>
      <c r="G2920" t="s">
        <v>105</v>
      </c>
      <c r="H2920" t="str">
        <f t="shared" si="140"/>
        <v>ORD26002919</v>
      </c>
      <c r="I2920">
        <f>COUNTIFS(PG_Transactions!$AK:$AK,$H2920,PG_Transactions!$E:$E,"CAPTURE",PG_Transactions!$AQ:$AQ,1)</f>
        <v>0</v>
      </c>
      <c r="J2920">
        <f>SUMIFS(PG_Transactions!$G:$G,PG_Transactions!$AK:$AK,$H2920,PG_Transactions!$E:$E,"CAPTURE",PG_Transactions!$AQ:$AQ,1)</f>
        <v>0</v>
      </c>
      <c r="K2920">
        <f t="shared" si="141"/>
        <v>-9798</v>
      </c>
      <c r="L2920" t="str">
        <f t="shared" si="142"/>
        <v>No Capture</v>
      </c>
    </row>
    <row r="2921" spans="1:12" hidden="1" x14ac:dyDescent="0.3">
      <c r="A2921" t="s">
        <v>5812</v>
      </c>
      <c r="B2921" s="1">
        <v>46271</v>
      </c>
      <c r="C2921" t="s">
        <v>5813</v>
      </c>
      <c r="D2921" t="s">
        <v>13</v>
      </c>
      <c r="E2921" t="s">
        <v>9</v>
      </c>
      <c r="F2921">
        <v>349</v>
      </c>
      <c r="G2921" t="s">
        <v>10</v>
      </c>
      <c r="H2921" t="str">
        <f t="shared" si="140"/>
        <v>ORD26002920</v>
      </c>
      <c r="I2921">
        <f>COUNTIFS(PG_Transactions!$AK:$AK,$H2921,PG_Transactions!$E:$E,"CAPTURE",PG_Transactions!$AQ:$AQ,1)</f>
        <v>1</v>
      </c>
      <c r="J2921">
        <f>SUMIFS(PG_Transactions!$G:$G,PG_Transactions!$AK:$AK,$H2921,PG_Transactions!$E:$E,"CAPTURE",PG_Transactions!$AQ:$AQ,1)</f>
        <v>349</v>
      </c>
      <c r="K2921">
        <f t="shared" si="141"/>
        <v>0</v>
      </c>
      <c r="L2921" t="str">
        <f t="shared" si="142"/>
        <v>Amount Match</v>
      </c>
    </row>
    <row r="2922" spans="1:12" hidden="1" x14ac:dyDescent="0.3">
      <c r="A2922" t="s">
        <v>5814</v>
      </c>
      <c r="B2922" s="1">
        <v>46271</v>
      </c>
      <c r="C2922" t="s">
        <v>5815</v>
      </c>
      <c r="D2922" t="s">
        <v>16</v>
      </c>
      <c r="E2922" t="s">
        <v>9</v>
      </c>
      <c r="F2922">
        <v>299</v>
      </c>
      <c r="G2922" t="s">
        <v>10</v>
      </c>
      <c r="H2922" t="str">
        <f t="shared" si="140"/>
        <v>ORD26002921</v>
      </c>
      <c r="I2922">
        <f>COUNTIFS(PG_Transactions!$AK:$AK,$H2922,PG_Transactions!$E:$E,"CAPTURE",PG_Transactions!$AQ:$AQ,1)</f>
        <v>1</v>
      </c>
      <c r="J2922">
        <f>SUMIFS(PG_Transactions!$G:$G,PG_Transactions!$AK:$AK,$H2922,PG_Transactions!$E:$E,"CAPTURE",PG_Transactions!$AQ:$AQ,1)</f>
        <v>299</v>
      </c>
      <c r="K2922">
        <f t="shared" si="141"/>
        <v>0</v>
      </c>
      <c r="L2922" t="str">
        <f t="shared" si="142"/>
        <v>Amount Match</v>
      </c>
    </row>
    <row r="2923" spans="1:12" hidden="1" x14ac:dyDescent="0.3">
      <c r="A2923" t="s">
        <v>5816</v>
      </c>
      <c r="B2923" s="1">
        <v>46278</v>
      </c>
      <c r="C2923" t="s">
        <v>5817</v>
      </c>
      <c r="D2923" t="s">
        <v>27</v>
      </c>
      <c r="E2923" t="s">
        <v>9</v>
      </c>
      <c r="F2923">
        <v>299</v>
      </c>
      <c r="G2923" t="s">
        <v>105</v>
      </c>
      <c r="H2923" t="str">
        <f t="shared" si="140"/>
        <v>ORD26002922</v>
      </c>
      <c r="I2923">
        <f>COUNTIFS(PG_Transactions!$AK:$AK,$H2923,PG_Transactions!$E:$E,"CAPTURE",PG_Transactions!$AQ:$AQ,1)</f>
        <v>0</v>
      </c>
      <c r="J2923">
        <f>SUMIFS(PG_Transactions!$G:$G,PG_Transactions!$AK:$AK,$H2923,PG_Transactions!$E:$E,"CAPTURE",PG_Transactions!$AQ:$AQ,1)</f>
        <v>0</v>
      </c>
      <c r="K2923">
        <f t="shared" si="141"/>
        <v>-299</v>
      </c>
      <c r="L2923" t="str">
        <f t="shared" si="142"/>
        <v>No Capture</v>
      </c>
    </row>
    <row r="2924" spans="1:12" hidden="1" x14ac:dyDescent="0.3">
      <c r="A2924" t="s">
        <v>5818</v>
      </c>
      <c r="B2924" s="1">
        <v>46287</v>
      </c>
      <c r="C2924" t="s">
        <v>5819</v>
      </c>
      <c r="D2924" t="s">
        <v>38</v>
      </c>
      <c r="E2924" t="s">
        <v>9</v>
      </c>
      <c r="F2924">
        <v>7998</v>
      </c>
      <c r="G2924" t="s">
        <v>10</v>
      </c>
      <c r="H2924" t="str">
        <f t="shared" si="140"/>
        <v>ORD26002923</v>
      </c>
      <c r="I2924">
        <f>COUNTIFS(PG_Transactions!$AK:$AK,$H2924,PG_Transactions!$E:$E,"CAPTURE",PG_Transactions!$AQ:$AQ,1)</f>
        <v>1</v>
      </c>
      <c r="J2924">
        <f>SUMIFS(PG_Transactions!$G:$G,PG_Transactions!$AK:$AK,$H2924,PG_Transactions!$E:$E,"CAPTURE",PG_Transactions!$AQ:$AQ,1)</f>
        <v>7998</v>
      </c>
      <c r="K2924">
        <f t="shared" si="141"/>
        <v>0</v>
      </c>
      <c r="L2924" t="str">
        <f t="shared" si="142"/>
        <v>Amount Match</v>
      </c>
    </row>
    <row r="2925" spans="1:12" hidden="1" x14ac:dyDescent="0.3">
      <c r="A2925" t="s">
        <v>5820</v>
      </c>
      <c r="B2925" s="1">
        <v>46268</v>
      </c>
      <c r="C2925" t="s">
        <v>5821</v>
      </c>
      <c r="D2925" t="s">
        <v>65</v>
      </c>
      <c r="E2925" t="s">
        <v>17</v>
      </c>
      <c r="F2925">
        <v>599</v>
      </c>
      <c r="G2925" t="s">
        <v>10</v>
      </c>
      <c r="H2925" t="str">
        <f t="shared" si="140"/>
        <v>ORD26002924</v>
      </c>
      <c r="I2925">
        <f>COUNTIFS(PG_Transactions!$AK:$AK,$H2925,PG_Transactions!$E:$E,"CAPTURE",PG_Transactions!$AQ:$AQ,1)</f>
        <v>1</v>
      </c>
      <c r="J2925">
        <f>SUMIFS(PG_Transactions!$G:$G,PG_Transactions!$AK:$AK,$H2925,PG_Transactions!$E:$E,"CAPTURE",PG_Transactions!$AQ:$AQ,1)</f>
        <v>599</v>
      </c>
      <c r="K2925">
        <f t="shared" si="141"/>
        <v>0</v>
      </c>
      <c r="L2925" t="str">
        <f t="shared" si="142"/>
        <v>Amount Match</v>
      </c>
    </row>
    <row r="2926" spans="1:12" hidden="1" x14ac:dyDescent="0.3">
      <c r="A2926" t="s">
        <v>5822</v>
      </c>
      <c r="B2926" s="1">
        <v>46295</v>
      </c>
      <c r="C2926" t="s">
        <v>5823</v>
      </c>
      <c r="D2926" t="s">
        <v>8</v>
      </c>
      <c r="E2926" t="s">
        <v>17</v>
      </c>
      <c r="F2926" s="2">
        <v>3197</v>
      </c>
      <c r="G2926" t="s">
        <v>105</v>
      </c>
      <c r="H2926" t="str">
        <f t="shared" si="140"/>
        <v>ORD26002925</v>
      </c>
      <c r="I2926">
        <f>COUNTIFS(PG_Transactions!$AK:$AK,$H2926,PG_Transactions!$E:$E,"CAPTURE",PG_Transactions!$AQ:$AQ,1)</f>
        <v>0</v>
      </c>
      <c r="J2926">
        <f>SUMIFS(PG_Transactions!$G:$G,PG_Transactions!$AK:$AK,$H2926,PG_Transactions!$E:$E,"CAPTURE",PG_Transactions!$AQ:$AQ,1)</f>
        <v>0</v>
      </c>
      <c r="K2926">
        <f t="shared" si="141"/>
        <v>-3197</v>
      </c>
      <c r="L2926" t="str">
        <f t="shared" si="142"/>
        <v>No Capture</v>
      </c>
    </row>
    <row r="2927" spans="1:12" hidden="1" x14ac:dyDescent="0.3">
      <c r="A2927" t="s">
        <v>5824</v>
      </c>
      <c r="B2927" s="1">
        <v>46284</v>
      </c>
      <c r="C2927" t="s">
        <v>5825</v>
      </c>
      <c r="D2927" t="s">
        <v>51</v>
      </c>
      <c r="E2927" t="s">
        <v>9</v>
      </c>
      <c r="F2927">
        <v>5298</v>
      </c>
      <c r="G2927" t="s">
        <v>10</v>
      </c>
      <c r="H2927" t="str">
        <f t="shared" si="140"/>
        <v>ORD26002926</v>
      </c>
      <c r="I2927">
        <f>COUNTIFS(PG_Transactions!$AK:$AK,$H2927,PG_Transactions!$E:$E,"CAPTURE",PG_Transactions!$AQ:$AQ,1)</f>
        <v>1</v>
      </c>
      <c r="J2927">
        <f>SUMIFS(PG_Transactions!$G:$G,PG_Transactions!$AK:$AK,$H2927,PG_Transactions!$E:$E,"CAPTURE",PG_Transactions!$AQ:$AQ,1)</f>
        <v>5298</v>
      </c>
      <c r="K2927">
        <f t="shared" si="141"/>
        <v>0</v>
      </c>
      <c r="L2927" t="str">
        <f t="shared" si="142"/>
        <v>Amount Match</v>
      </c>
    </row>
    <row r="2928" spans="1:12" hidden="1" x14ac:dyDescent="0.3">
      <c r="A2928" t="s">
        <v>5826</v>
      </c>
      <c r="B2928" s="1">
        <v>46272</v>
      </c>
      <c r="C2928" t="s">
        <v>5827</v>
      </c>
      <c r="D2928" t="s">
        <v>8</v>
      </c>
      <c r="E2928" t="s">
        <v>44</v>
      </c>
      <c r="F2928">
        <v>799</v>
      </c>
      <c r="G2928" t="s">
        <v>10</v>
      </c>
      <c r="H2928" t="str">
        <f t="shared" si="140"/>
        <v>ORD26002927</v>
      </c>
      <c r="I2928">
        <f>COUNTIFS(PG_Transactions!$AK:$AK,$H2928,PG_Transactions!$E:$E,"CAPTURE",PG_Transactions!$AQ:$AQ,1)</f>
        <v>1</v>
      </c>
      <c r="J2928">
        <f>SUMIFS(PG_Transactions!$G:$G,PG_Transactions!$AK:$AK,$H2928,PG_Transactions!$E:$E,"CAPTURE",PG_Transactions!$AQ:$AQ,1)</f>
        <v>799</v>
      </c>
      <c r="K2928">
        <f t="shared" si="141"/>
        <v>0</v>
      </c>
      <c r="L2928" t="str">
        <f t="shared" si="142"/>
        <v>Amount Match</v>
      </c>
    </row>
    <row r="2929" spans="1:12" hidden="1" x14ac:dyDescent="0.3">
      <c r="A2929" t="s">
        <v>5828</v>
      </c>
      <c r="B2929" s="1">
        <v>46267</v>
      </c>
      <c r="C2929" t="s">
        <v>5829</v>
      </c>
      <c r="D2929" t="s">
        <v>16</v>
      </c>
      <c r="E2929" t="s">
        <v>44</v>
      </c>
      <c r="F2929">
        <v>599</v>
      </c>
      <c r="G2929" t="s">
        <v>10</v>
      </c>
      <c r="H2929" t="str">
        <f t="shared" si="140"/>
        <v>ORD26002928</v>
      </c>
      <c r="I2929">
        <f>COUNTIFS(PG_Transactions!$AK:$AK,$H2929,PG_Transactions!$E:$E,"CAPTURE",PG_Transactions!$AQ:$AQ,1)</f>
        <v>1</v>
      </c>
      <c r="J2929">
        <f>SUMIFS(PG_Transactions!$G:$G,PG_Transactions!$AK:$AK,$H2929,PG_Transactions!$E:$E,"CAPTURE",PG_Transactions!$AQ:$AQ,1)</f>
        <v>599</v>
      </c>
      <c r="K2929">
        <f t="shared" si="141"/>
        <v>0</v>
      </c>
      <c r="L2929" t="str">
        <f t="shared" si="142"/>
        <v>Amount Match</v>
      </c>
    </row>
    <row r="2930" spans="1:12" hidden="1" x14ac:dyDescent="0.3">
      <c r="A2930" t="s">
        <v>5830</v>
      </c>
      <c r="B2930" s="1">
        <v>46295</v>
      </c>
      <c r="C2930" t="s">
        <v>5831</v>
      </c>
      <c r="D2930" t="s">
        <v>27</v>
      </c>
      <c r="E2930" t="s">
        <v>33</v>
      </c>
      <c r="F2930">
        <v>299</v>
      </c>
      <c r="G2930" t="s">
        <v>10</v>
      </c>
      <c r="H2930" t="str">
        <f t="shared" si="140"/>
        <v>ORD26002929</v>
      </c>
      <c r="I2930">
        <f>COUNTIFS(PG_Transactions!$AK:$AK,$H2930,PG_Transactions!$E:$E,"CAPTURE",PG_Transactions!$AQ:$AQ,1)</f>
        <v>1</v>
      </c>
      <c r="J2930">
        <f>SUMIFS(PG_Transactions!$G:$G,PG_Transactions!$AK:$AK,$H2930,PG_Transactions!$E:$E,"CAPTURE",PG_Transactions!$AQ:$AQ,1)</f>
        <v>299</v>
      </c>
      <c r="K2930">
        <f t="shared" si="141"/>
        <v>0</v>
      </c>
      <c r="L2930" t="str">
        <f t="shared" si="142"/>
        <v>Amount Match</v>
      </c>
    </row>
    <row r="2931" spans="1:12" hidden="1" x14ac:dyDescent="0.3">
      <c r="A2931" t="s">
        <v>5832</v>
      </c>
      <c r="B2931" s="1">
        <v>46278</v>
      </c>
      <c r="C2931" t="s">
        <v>5833</v>
      </c>
      <c r="E2931" t="s">
        <v>44</v>
      </c>
      <c r="F2931">
        <v>8348</v>
      </c>
      <c r="G2931" t="s">
        <v>10</v>
      </c>
      <c r="H2931" t="str">
        <f t="shared" si="140"/>
        <v>ORD26002930</v>
      </c>
      <c r="I2931">
        <f>COUNTIFS(PG_Transactions!$AK:$AK,$H2931,PG_Transactions!$E:$E,"CAPTURE",PG_Transactions!$AQ:$AQ,1)</f>
        <v>1</v>
      </c>
      <c r="J2931">
        <f>SUMIFS(PG_Transactions!$G:$G,PG_Transactions!$AK:$AK,$H2931,PG_Transactions!$E:$E,"CAPTURE",PG_Transactions!$AQ:$AQ,1)</f>
        <v>8348</v>
      </c>
      <c r="K2931">
        <f t="shared" si="141"/>
        <v>0</v>
      </c>
      <c r="L2931" t="str">
        <f t="shared" si="142"/>
        <v>Amount Match</v>
      </c>
    </row>
    <row r="2932" spans="1:12" hidden="1" x14ac:dyDescent="0.3">
      <c r="A2932" t="s">
        <v>5834</v>
      </c>
      <c r="B2932" s="1">
        <v>46279</v>
      </c>
      <c r="C2932" t="s">
        <v>5835</v>
      </c>
      <c r="D2932" t="s">
        <v>16</v>
      </c>
      <c r="E2932" t="s">
        <v>9</v>
      </c>
      <c r="F2932">
        <v>3397</v>
      </c>
      <c r="G2932" t="s">
        <v>10</v>
      </c>
      <c r="H2932" t="str">
        <f t="shared" si="140"/>
        <v>ORD26002931</v>
      </c>
      <c r="I2932">
        <f>COUNTIFS(PG_Transactions!$AK:$AK,$H2932,PG_Transactions!$E:$E,"CAPTURE",PG_Transactions!$AQ:$AQ,1)</f>
        <v>1</v>
      </c>
      <c r="J2932">
        <f>SUMIFS(PG_Transactions!$G:$G,PG_Transactions!$AK:$AK,$H2932,PG_Transactions!$E:$E,"CAPTURE",PG_Transactions!$AQ:$AQ,1)</f>
        <v>3397</v>
      </c>
      <c r="K2932">
        <f t="shared" si="141"/>
        <v>0</v>
      </c>
      <c r="L2932" t="str">
        <f t="shared" si="142"/>
        <v>Amount Match</v>
      </c>
    </row>
    <row r="2933" spans="1:12" hidden="1" x14ac:dyDescent="0.3">
      <c r="A2933" t="s">
        <v>5836</v>
      </c>
      <c r="B2933" s="1">
        <v>46295</v>
      </c>
      <c r="C2933" t="s">
        <v>5837</v>
      </c>
      <c r="D2933" t="s">
        <v>32</v>
      </c>
      <c r="E2933" t="s">
        <v>17</v>
      </c>
      <c r="F2933">
        <v>799</v>
      </c>
      <c r="G2933" t="s">
        <v>10</v>
      </c>
      <c r="H2933" t="str">
        <f t="shared" si="140"/>
        <v>ORD26002932</v>
      </c>
      <c r="I2933">
        <f>COUNTIFS(PG_Transactions!$AK:$AK,$H2933,PG_Transactions!$E:$E,"CAPTURE",PG_Transactions!$AQ:$AQ,1)</f>
        <v>1</v>
      </c>
      <c r="J2933">
        <f>SUMIFS(PG_Transactions!$G:$G,PG_Transactions!$AK:$AK,$H2933,PG_Transactions!$E:$E,"CAPTURE",PG_Transactions!$AQ:$AQ,1)</f>
        <v>799</v>
      </c>
      <c r="K2933">
        <f t="shared" si="141"/>
        <v>0</v>
      </c>
      <c r="L2933" t="str">
        <f t="shared" si="142"/>
        <v>Amount Match</v>
      </c>
    </row>
    <row r="2934" spans="1:12" hidden="1" x14ac:dyDescent="0.3">
      <c r="A2934" t="s">
        <v>5838</v>
      </c>
      <c r="B2934" s="1">
        <v>46266</v>
      </c>
      <c r="C2934" t="s">
        <v>5839</v>
      </c>
      <c r="D2934" t="s">
        <v>32</v>
      </c>
      <c r="E2934" t="s">
        <v>17</v>
      </c>
      <c r="F2934">
        <v>2798</v>
      </c>
      <c r="G2934" t="s">
        <v>10</v>
      </c>
      <c r="H2934" t="str">
        <f t="shared" si="140"/>
        <v>ORD26002933</v>
      </c>
      <c r="I2934">
        <f>COUNTIFS(PG_Transactions!$AK:$AK,$H2934,PG_Transactions!$E:$E,"CAPTURE",PG_Transactions!$AQ:$AQ,1)</f>
        <v>1</v>
      </c>
      <c r="J2934">
        <f>SUMIFS(PG_Transactions!$G:$G,PG_Transactions!$AK:$AK,$H2934,PG_Transactions!$E:$E,"CAPTURE",PG_Transactions!$AQ:$AQ,1)</f>
        <v>2798</v>
      </c>
      <c r="K2934">
        <f t="shared" si="141"/>
        <v>0</v>
      </c>
      <c r="L2934" t="str">
        <f t="shared" si="142"/>
        <v>Amount Match</v>
      </c>
    </row>
    <row r="2935" spans="1:12" hidden="1" x14ac:dyDescent="0.3">
      <c r="A2935" t="s">
        <v>5840</v>
      </c>
      <c r="B2935" s="1">
        <v>46290</v>
      </c>
      <c r="C2935" t="s">
        <v>5841</v>
      </c>
      <c r="D2935" t="s">
        <v>13</v>
      </c>
      <c r="E2935" t="s">
        <v>9</v>
      </c>
      <c r="F2935">
        <v>1798</v>
      </c>
      <c r="G2935" t="s">
        <v>10</v>
      </c>
      <c r="H2935" t="str">
        <f t="shared" si="140"/>
        <v>ORD26002934</v>
      </c>
      <c r="I2935">
        <f>COUNTIFS(PG_Transactions!$AK:$AK,$H2935,PG_Transactions!$E:$E,"CAPTURE",PG_Transactions!$AQ:$AQ,1)</f>
        <v>1</v>
      </c>
      <c r="J2935">
        <f>SUMIFS(PG_Transactions!$G:$G,PG_Transactions!$AK:$AK,$H2935,PG_Transactions!$E:$E,"CAPTURE",PG_Transactions!$AQ:$AQ,1)</f>
        <v>1798</v>
      </c>
      <c r="K2935">
        <f t="shared" si="141"/>
        <v>0</v>
      </c>
      <c r="L2935" t="str">
        <f t="shared" si="142"/>
        <v>Amount Match</v>
      </c>
    </row>
    <row r="2936" spans="1:12" hidden="1" x14ac:dyDescent="0.3">
      <c r="A2936" t="s">
        <v>5842</v>
      </c>
      <c r="B2936" s="1">
        <v>46279</v>
      </c>
      <c r="C2936" t="s">
        <v>5843</v>
      </c>
      <c r="D2936" t="s">
        <v>27</v>
      </c>
      <c r="E2936" t="s">
        <v>9</v>
      </c>
      <c r="F2936">
        <v>2398</v>
      </c>
      <c r="G2936" t="s">
        <v>10</v>
      </c>
      <c r="H2936" t="str">
        <f t="shared" si="140"/>
        <v>ORD26002935</v>
      </c>
      <c r="I2936">
        <f>COUNTIFS(PG_Transactions!$AK:$AK,$H2936,PG_Transactions!$E:$E,"CAPTURE",PG_Transactions!$AQ:$AQ,1)</f>
        <v>1</v>
      </c>
      <c r="J2936">
        <f>SUMIFS(PG_Transactions!$G:$G,PG_Transactions!$AK:$AK,$H2936,PG_Transactions!$E:$E,"CAPTURE",PG_Transactions!$AQ:$AQ,1)</f>
        <v>2398</v>
      </c>
      <c r="K2936">
        <f t="shared" si="141"/>
        <v>0</v>
      </c>
      <c r="L2936" t="str">
        <f t="shared" si="142"/>
        <v>Amount Match</v>
      </c>
    </row>
    <row r="2937" spans="1:12" hidden="1" x14ac:dyDescent="0.3">
      <c r="A2937" t="s">
        <v>5844</v>
      </c>
      <c r="B2937" s="1">
        <v>46284</v>
      </c>
      <c r="C2937" t="s">
        <v>5845</v>
      </c>
      <c r="D2937" t="s">
        <v>38</v>
      </c>
      <c r="E2937" t="s">
        <v>9</v>
      </c>
      <c r="F2937">
        <v>1798</v>
      </c>
      <c r="G2937" t="s">
        <v>10</v>
      </c>
      <c r="H2937" t="str">
        <f t="shared" si="140"/>
        <v>ORD26002936</v>
      </c>
      <c r="I2937">
        <f>COUNTIFS(PG_Transactions!$AK:$AK,$H2937,PG_Transactions!$E:$E,"CAPTURE",PG_Transactions!$AQ:$AQ,1)</f>
        <v>1</v>
      </c>
      <c r="J2937">
        <f>SUMIFS(PG_Transactions!$G:$G,PG_Transactions!$AK:$AK,$H2937,PG_Transactions!$E:$E,"CAPTURE",PG_Transactions!$AQ:$AQ,1)</f>
        <v>1798</v>
      </c>
      <c r="K2937">
        <f t="shared" si="141"/>
        <v>0</v>
      </c>
      <c r="L2937" t="str">
        <f t="shared" si="142"/>
        <v>Amount Match</v>
      </c>
    </row>
    <row r="2938" spans="1:12" hidden="1" x14ac:dyDescent="0.3">
      <c r="A2938" t="s">
        <v>5846</v>
      </c>
      <c r="B2938" s="1">
        <v>46273</v>
      </c>
      <c r="C2938" t="s">
        <v>5847</v>
      </c>
      <c r="D2938" t="s">
        <v>8</v>
      </c>
      <c r="E2938" t="s">
        <v>44</v>
      </c>
      <c r="F2938" s="2">
        <v>3098</v>
      </c>
      <c r="G2938" t="s">
        <v>10</v>
      </c>
      <c r="H2938" t="str">
        <f t="shared" si="140"/>
        <v>ORD26002937</v>
      </c>
      <c r="I2938">
        <f>COUNTIFS(PG_Transactions!$AK:$AK,$H2938,PG_Transactions!$E:$E,"CAPTURE",PG_Transactions!$AQ:$AQ,1)</f>
        <v>1</v>
      </c>
      <c r="J2938">
        <f>SUMIFS(PG_Transactions!$G:$G,PG_Transactions!$AK:$AK,$H2938,PG_Transactions!$E:$E,"CAPTURE",PG_Transactions!$AQ:$AQ,1)</f>
        <v>3098</v>
      </c>
      <c r="K2938">
        <f t="shared" si="141"/>
        <v>0</v>
      </c>
      <c r="L2938" t="str">
        <f t="shared" si="142"/>
        <v>Amount Match</v>
      </c>
    </row>
    <row r="2939" spans="1:12" hidden="1" x14ac:dyDescent="0.3">
      <c r="A2939" t="s">
        <v>5848</v>
      </c>
      <c r="B2939" s="1">
        <v>46281</v>
      </c>
      <c r="C2939" t="s">
        <v>5849</v>
      </c>
      <c r="D2939" t="s">
        <v>41</v>
      </c>
      <c r="E2939" t="s">
        <v>17</v>
      </c>
      <c r="F2939">
        <v>5998</v>
      </c>
      <c r="G2939" t="s">
        <v>10</v>
      </c>
      <c r="H2939" t="str">
        <f t="shared" si="140"/>
        <v>ORD26002938</v>
      </c>
      <c r="I2939">
        <f>COUNTIFS(PG_Transactions!$AK:$AK,$H2939,PG_Transactions!$E:$E,"CAPTURE",PG_Transactions!$AQ:$AQ,1)</f>
        <v>1</v>
      </c>
      <c r="J2939">
        <f>SUMIFS(PG_Transactions!$G:$G,PG_Transactions!$AK:$AK,$H2939,PG_Transactions!$E:$E,"CAPTURE",PG_Transactions!$AQ:$AQ,1)</f>
        <v>5998</v>
      </c>
      <c r="K2939">
        <f t="shared" si="141"/>
        <v>0</v>
      </c>
      <c r="L2939" t="str">
        <f t="shared" si="142"/>
        <v>Amount Match</v>
      </c>
    </row>
    <row r="2940" spans="1:12" hidden="1" x14ac:dyDescent="0.3">
      <c r="A2940" t="s">
        <v>5850</v>
      </c>
      <c r="B2940" s="1">
        <v>46266</v>
      </c>
      <c r="C2940" t="s">
        <v>5851</v>
      </c>
      <c r="D2940" t="s">
        <v>8</v>
      </c>
      <c r="E2940" t="s">
        <v>9</v>
      </c>
      <c r="F2940">
        <v>4999</v>
      </c>
      <c r="G2940" t="s">
        <v>10</v>
      </c>
      <c r="H2940" t="str">
        <f t="shared" si="140"/>
        <v>ORD26002939</v>
      </c>
      <c r="I2940">
        <f>COUNTIFS(PG_Transactions!$AK:$AK,$H2940,PG_Transactions!$E:$E,"CAPTURE",PG_Transactions!$AQ:$AQ,1)</f>
        <v>1</v>
      </c>
      <c r="J2940">
        <f>SUMIFS(PG_Transactions!$G:$G,PG_Transactions!$AK:$AK,$H2940,PG_Transactions!$E:$E,"CAPTURE",PG_Transactions!$AQ:$AQ,1)</f>
        <v>4999</v>
      </c>
      <c r="K2940">
        <f t="shared" si="141"/>
        <v>0</v>
      </c>
      <c r="L2940" t="str">
        <f t="shared" si="142"/>
        <v>Amount Match</v>
      </c>
    </row>
    <row r="2941" spans="1:12" hidden="1" x14ac:dyDescent="0.3">
      <c r="A2941" t="s">
        <v>5852</v>
      </c>
      <c r="B2941" s="1">
        <v>46284</v>
      </c>
      <c r="C2941" t="s">
        <v>5853</v>
      </c>
      <c r="E2941" t="s">
        <v>9</v>
      </c>
      <c r="F2941">
        <v>1598</v>
      </c>
      <c r="G2941" t="s">
        <v>10</v>
      </c>
      <c r="H2941" t="str">
        <f t="shared" si="140"/>
        <v>ORD26002940</v>
      </c>
      <c r="I2941">
        <f>COUNTIFS(PG_Transactions!$AK:$AK,$H2941,PG_Transactions!$E:$E,"CAPTURE",PG_Transactions!$AQ:$AQ,1)</f>
        <v>1</v>
      </c>
      <c r="J2941">
        <f>SUMIFS(PG_Transactions!$G:$G,PG_Transactions!$AK:$AK,$H2941,PG_Transactions!$E:$E,"CAPTURE",PG_Transactions!$AQ:$AQ,1)</f>
        <v>1598</v>
      </c>
      <c r="K2941">
        <f t="shared" si="141"/>
        <v>0</v>
      </c>
      <c r="L2941" t="str">
        <f t="shared" si="142"/>
        <v>Amount Match</v>
      </c>
    </row>
    <row r="2942" spans="1:12" hidden="1" x14ac:dyDescent="0.3">
      <c r="A2942" t="s">
        <v>5854</v>
      </c>
      <c r="B2942" s="1">
        <v>46270</v>
      </c>
      <c r="C2942" t="s">
        <v>5855</v>
      </c>
      <c r="D2942" t="s">
        <v>38</v>
      </c>
      <c r="E2942" t="s">
        <v>9</v>
      </c>
      <c r="F2942">
        <v>8498</v>
      </c>
      <c r="G2942" t="s">
        <v>56</v>
      </c>
      <c r="H2942" t="str">
        <f t="shared" si="140"/>
        <v>ORD26002941</v>
      </c>
      <c r="I2942">
        <f>COUNTIFS(PG_Transactions!$AK:$AK,$H2942,PG_Transactions!$E:$E,"CAPTURE",PG_Transactions!$AQ:$AQ,1)</f>
        <v>1</v>
      </c>
      <c r="J2942">
        <f>SUMIFS(PG_Transactions!$G:$G,PG_Transactions!$AK:$AK,$H2942,PG_Transactions!$E:$E,"CAPTURE",PG_Transactions!$AQ:$AQ,1)</f>
        <v>8498</v>
      </c>
      <c r="K2942">
        <f t="shared" si="141"/>
        <v>0</v>
      </c>
      <c r="L2942" t="str">
        <f t="shared" si="142"/>
        <v>Amount Match</v>
      </c>
    </row>
    <row r="2943" spans="1:12" hidden="1" x14ac:dyDescent="0.3">
      <c r="A2943" t="s">
        <v>5856</v>
      </c>
      <c r="B2943" s="1">
        <v>46284</v>
      </c>
      <c r="C2943" t="s">
        <v>5857</v>
      </c>
      <c r="D2943" t="s">
        <v>38</v>
      </c>
      <c r="E2943" t="s">
        <v>9</v>
      </c>
      <c r="F2943">
        <v>15998</v>
      </c>
      <c r="G2943" t="s">
        <v>10</v>
      </c>
      <c r="H2943" t="str">
        <f t="shared" si="140"/>
        <v>ORD26002942</v>
      </c>
      <c r="I2943">
        <f>COUNTIFS(PG_Transactions!$AK:$AK,$H2943,PG_Transactions!$E:$E,"CAPTURE",PG_Transactions!$AQ:$AQ,1)</f>
        <v>1</v>
      </c>
      <c r="J2943">
        <f>SUMIFS(PG_Transactions!$G:$G,PG_Transactions!$AK:$AK,$H2943,PG_Transactions!$E:$E,"CAPTURE",PG_Transactions!$AQ:$AQ,1)</f>
        <v>15998</v>
      </c>
      <c r="K2943">
        <f t="shared" si="141"/>
        <v>0</v>
      </c>
      <c r="L2943" t="str">
        <f t="shared" si="142"/>
        <v>Amount Match</v>
      </c>
    </row>
    <row r="2944" spans="1:12" hidden="1" x14ac:dyDescent="0.3">
      <c r="A2944" t="s">
        <v>5858</v>
      </c>
      <c r="B2944" s="1">
        <v>46293</v>
      </c>
      <c r="C2944" t="s">
        <v>5859</v>
      </c>
      <c r="D2944" t="s">
        <v>51</v>
      </c>
      <c r="E2944" t="s">
        <v>44</v>
      </c>
      <c r="F2944">
        <v>4999</v>
      </c>
      <c r="G2944" t="s">
        <v>70</v>
      </c>
      <c r="H2944" t="str">
        <f t="shared" si="140"/>
        <v>ORD26002943</v>
      </c>
      <c r="I2944">
        <f>COUNTIFS(PG_Transactions!$AK:$AK,$H2944,PG_Transactions!$E:$E,"CAPTURE",PG_Transactions!$AQ:$AQ,1)</f>
        <v>0</v>
      </c>
      <c r="J2944">
        <f>SUMIFS(PG_Transactions!$G:$G,PG_Transactions!$AK:$AK,$H2944,PG_Transactions!$E:$E,"CAPTURE",PG_Transactions!$AQ:$AQ,1)</f>
        <v>0</v>
      </c>
      <c r="K2944">
        <f t="shared" si="141"/>
        <v>-4999</v>
      </c>
      <c r="L2944" t="str">
        <f t="shared" si="142"/>
        <v>No Capture</v>
      </c>
    </row>
    <row r="2945" spans="1:12" hidden="1" x14ac:dyDescent="0.3">
      <c r="A2945" t="s">
        <v>5860</v>
      </c>
      <c r="B2945" s="1">
        <v>46268</v>
      </c>
      <c r="C2945" t="s">
        <v>1170</v>
      </c>
      <c r="D2945" t="s">
        <v>24</v>
      </c>
      <c r="E2945" t="s">
        <v>44</v>
      </c>
      <c r="F2945">
        <v>1998</v>
      </c>
      <c r="G2945" t="s">
        <v>10</v>
      </c>
      <c r="H2945" t="str">
        <f t="shared" si="140"/>
        <v>ORD26002944</v>
      </c>
      <c r="I2945">
        <f>COUNTIFS(PG_Transactions!$AK:$AK,$H2945,PG_Transactions!$E:$E,"CAPTURE",PG_Transactions!$AQ:$AQ,1)</f>
        <v>1</v>
      </c>
      <c r="J2945">
        <f>SUMIFS(PG_Transactions!$G:$G,PG_Transactions!$AK:$AK,$H2945,PG_Transactions!$E:$E,"CAPTURE",PG_Transactions!$AQ:$AQ,1)</f>
        <v>1998</v>
      </c>
      <c r="K2945">
        <f t="shared" si="141"/>
        <v>0</v>
      </c>
      <c r="L2945" t="str">
        <f t="shared" si="142"/>
        <v>Amount Match</v>
      </c>
    </row>
    <row r="2946" spans="1:12" hidden="1" x14ac:dyDescent="0.3">
      <c r="A2946" t="s">
        <v>5861</v>
      </c>
      <c r="B2946" s="1">
        <v>46281</v>
      </c>
      <c r="C2946" t="s">
        <v>5862</v>
      </c>
      <c r="D2946" t="s">
        <v>32</v>
      </c>
      <c r="E2946" t="s">
        <v>17</v>
      </c>
      <c r="F2946">
        <v>4298</v>
      </c>
      <c r="G2946" t="s">
        <v>10</v>
      </c>
      <c r="H2946" t="str">
        <f t="shared" si="140"/>
        <v>ORD26002945</v>
      </c>
      <c r="I2946">
        <f>COUNTIFS(PG_Transactions!$AK:$AK,$H2946,PG_Transactions!$E:$E,"CAPTURE",PG_Transactions!$AQ:$AQ,1)</f>
        <v>1</v>
      </c>
      <c r="J2946">
        <f>SUMIFS(PG_Transactions!$G:$G,PG_Transactions!$AK:$AK,$H2946,PG_Transactions!$E:$E,"CAPTURE",PG_Transactions!$AQ:$AQ,1)</f>
        <v>4298</v>
      </c>
      <c r="K2946">
        <f t="shared" si="141"/>
        <v>0</v>
      </c>
      <c r="L2946" t="str">
        <f t="shared" si="142"/>
        <v>Amount Match</v>
      </c>
    </row>
    <row r="2947" spans="1:12" hidden="1" x14ac:dyDescent="0.3">
      <c r="A2947" t="s">
        <v>5863</v>
      </c>
      <c r="B2947" s="1">
        <v>46278</v>
      </c>
      <c r="C2947" t="s">
        <v>5864</v>
      </c>
      <c r="D2947" t="s">
        <v>38</v>
      </c>
      <c r="E2947" t="s">
        <v>9</v>
      </c>
      <c r="F2947">
        <v>5498</v>
      </c>
      <c r="G2947" t="s">
        <v>10</v>
      </c>
      <c r="H2947" t="str">
        <f t="shared" ref="H2947:H3010" si="143">UPPER(SUBSTITUTE(TRIM(A2947),"-",""))</f>
        <v>ORD26002946</v>
      </c>
      <c r="I2947">
        <f>COUNTIFS(PG_Transactions!$AK:$AK,$H2947,PG_Transactions!$E:$E,"CAPTURE",PG_Transactions!$AQ:$AQ,1)</f>
        <v>1</v>
      </c>
      <c r="J2947">
        <f>SUMIFS(PG_Transactions!$G:$G,PG_Transactions!$AK:$AK,$H2947,PG_Transactions!$E:$E,"CAPTURE",PG_Transactions!$AQ:$AQ,1)</f>
        <v>5498</v>
      </c>
      <c r="K2947">
        <f t="shared" ref="K2947:K3010" si="144">ROUND(J2947-F2947,2)</f>
        <v>0</v>
      </c>
      <c r="L2947" t="str">
        <f t="shared" ref="L2947:L3010" si="145">IF(I2947=0,"No Capture",IF(I2947&gt;1,"Multiple Capture Rows - Review",IF(ABS(K2947)&lt;0.01,"Amount Match",IF(K2947&lt;0,"Captured Less Than Order","Captured More Than Order"))))</f>
        <v>Amount Match</v>
      </c>
    </row>
    <row r="2948" spans="1:12" hidden="1" x14ac:dyDescent="0.3">
      <c r="A2948" t="s">
        <v>5865</v>
      </c>
      <c r="B2948" s="1">
        <v>46270</v>
      </c>
      <c r="C2948" t="s">
        <v>3530</v>
      </c>
      <c r="D2948" t="s">
        <v>16</v>
      </c>
      <c r="E2948" t="s">
        <v>17</v>
      </c>
      <c r="F2948">
        <v>349</v>
      </c>
      <c r="G2948" t="s">
        <v>10</v>
      </c>
      <c r="H2948" t="str">
        <f t="shared" si="143"/>
        <v>ORD26002947</v>
      </c>
      <c r="I2948">
        <f>COUNTIFS(PG_Transactions!$AK:$AK,$H2948,PG_Transactions!$E:$E,"CAPTURE",PG_Transactions!$AQ:$AQ,1)</f>
        <v>1</v>
      </c>
      <c r="J2948">
        <f>SUMIFS(PG_Transactions!$G:$G,PG_Transactions!$AK:$AK,$H2948,PG_Transactions!$E:$E,"CAPTURE",PG_Transactions!$AQ:$AQ,1)</f>
        <v>349</v>
      </c>
      <c r="K2948">
        <f t="shared" si="144"/>
        <v>0</v>
      </c>
      <c r="L2948" t="str">
        <f t="shared" si="145"/>
        <v>Amount Match</v>
      </c>
    </row>
    <row r="2949" spans="1:12" hidden="1" x14ac:dyDescent="0.3">
      <c r="A2949" t="s">
        <v>5866</v>
      </c>
      <c r="B2949" s="1">
        <v>46274</v>
      </c>
      <c r="C2949" t="s">
        <v>5867</v>
      </c>
      <c r="E2949" t="s">
        <v>44</v>
      </c>
      <c r="F2949">
        <v>499</v>
      </c>
      <c r="G2949" t="s">
        <v>10</v>
      </c>
      <c r="H2949" t="str">
        <f t="shared" si="143"/>
        <v>ORD26002948</v>
      </c>
      <c r="I2949">
        <f>COUNTIFS(PG_Transactions!$AK:$AK,$H2949,PG_Transactions!$E:$E,"CAPTURE",PG_Transactions!$AQ:$AQ,1)</f>
        <v>1</v>
      </c>
      <c r="J2949">
        <f>SUMIFS(PG_Transactions!$G:$G,PG_Transactions!$AK:$AK,$H2949,PG_Transactions!$E:$E,"CAPTURE",PG_Transactions!$AQ:$AQ,1)</f>
        <v>499</v>
      </c>
      <c r="K2949">
        <f t="shared" si="144"/>
        <v>0</v>
      </c>
      <c r="L2949" t="str">
        <f t="shared" si="145"/>
        <v>Amount Match</v>
      </c>
    </row>
    <row r="2950" spans="1:12" hidden="1" x14ac:dyDescent="0.3">
      <c r="A2950" t="s">
        <v>5868</v>
      </c>
      <c r="B2950" s="1">
        <v>46284</v>
      </c>
      <c r="C2950" t="s">
        <v>5869</v>
      </c>
      <c r="D2950" t="s">
        <v>41</v>
      </c>
      <c r="E2950" t="s">
        <v>17</v>
      </c>
      <c r="F2950">
        <v>1499</v>
      </c>
      <c r="G2950" t="s">
        <v>10</v>
      </c>
      <c r="H2950" t="str">
        <f t="shared" si="143"/>
        <v>ORD26002949</v>
      </c>
      <c r="I2950">
        <f>COUNTIFS(PG_Transactions!$AK:$AK,$H2950,PG_Transactions!$E:$E,"CAPTURE",PG_Transactions!$AQ:$AQ,1)</f>
        <v>1</v>
      </c>
      <c r="J2950">
        <f>SUMIFS(PG_Transactions!$G:$G,PG_Transactions!$AK:$AK,$H2950,PG_Transactions!$E:$E,"CAPTURE",PG_Transactions!$AQ:$AQ,1)</f>
        <v>1499</v>
      </c>
      <c r="K2950">
        <f t="shared" si="144"/>
        <v>0</v>
      </c>
      <c r="L2950" t="str">
        <f t="shared" si="145"/>
        <v>Amount Match</v>
      </c>
    </row>
    <row r="2951" spans="1:12" hidden="1" x14ac:dyDescent="0.3">
      <c r="A2951" t="s">
        <v>5870</v>
      </c>
      <c r="B2951" s="1">
        <v>46274</v>
      </c>
      <c r="C2951" t="s">
        <v>5871</v>
      </c>
      <c r="D2951" t="s">
        <v>41</v>
      </c>
      <c r="E2951" t="s">
        <v>9</v>
      </c>
      <c r="F2951">
        <v>349</v>
      </c>
      <c r="G2951" t="s">
        <v>10</v>
      </c>
      <c r="H2951" t="str">
        <f t="shared" si="143"/>
        <v>ORD26002950</v>
      </c>
      <c r="I2951">
        <f>COUNTIFS(PG_Transactions!$AK:$AK,$H2951,PG_Transactions!$E:$E,"CAPTURE",PG_Transactions!$AQ:$AQ,1)</f>
        <v>1</v>
      </c>
      <c r="J2951">
        <f>SUMIFS(PG_Transactions!$G:$G,PG_Transactions!$AK:$AK,$H2951,PG_Transactions!$E:$E,"CAPTURE",PG_Transactions!$AQ:$AQ,1)</f>
        <v>349</v>
      </c>
      <c r="K2951">
        <f t="shared" si="144"/>
        <v>0</v>
      </c>
      <c r="L2951" t="str">
        <f t="shared" si="145"/>
        <v>Amount Match</v>
      </c>
    </row>
    <row r="2952" spans="1:12" hidden="1" x14ac:dyDescent="0.3">
      <c r="A2952" t="s">
        <v>5872</v>
      </c>
      <c r="B2952" s="1">
        <v>46281</v>
      </c>
      <c r="C2952" t="s">
        <v>5873</v>
      </c>
      <c r="D2952" t="s">
        <v>27</v>
      </c>
      <c r="E2952" t="s">
        <v>9</v>
      </c>
      <c r="F2952">
        <v>999</v>
      </c>
      <c r="G2952" t="s">
        <v>10</v>
      </c>
      <c r="H2952" t="str">
        <f t="shared" si="143"/>
        <v>ORD26002951</v>
      </c>
      <c r="I2952">
        <f>COUNTIFS(PG_Transactions!$AK:$AK,$H2952,PG_Transactions!$E:$E,"CAPTURE",PG_Transactions!$AQ:$AQ,1)</f>
        <v>1</v>
      </c>
      <c r="J2952">
        <f>SUMIFS(PG_Transactions!$G:$G,PG_Transactions!$AK:$AK,$H2952,PG_Transactions!$E:$E,"CAPTURE",PG_Transactions!$AQ:$AQ,1)</f>
        <v>999</v>
      </c>
      <c r="K2952">
        <f t="shared" si="144"/>
        <v>0</v>
      </c>
      <c r="L2952" t="str">
        <f t="shared" si="145"/>
        <v>Amount Match</v>
      </c>
    </row>
    <row r="2953" spans="1:12" hidden="1" x14ac:dyDescent="0.3">
      <c r="A2953" t="s">
        <v>5874</v>
      </c>
      <c r="B2953" s="1">
        <v>46270</v>
      </c>
      <c r="C2953" t="s">
        <v>5875</v>
      </c>
      <c r="D2953" t="s">
        <v>27</v>
      </c>
      <c r="E2953" t="s">
        <v>9</v>
      </c>
      <c r="F2953">
        <v>7999</v>
      </c>
      <c r="G2953" t="s">
        <v>10</v>
      </c>
      <c r="H2953" t="str">
        <f t="shared" si="143"/>
        <v>ORD26002952</v>
      </c>
      <c r="I2953">
        <f>COUNTIFS(PG_Transactions!$AK:$AK,$H2953,PG_Transactions!$E:$E,"CAPTURE",PG_Transactions!$AQ:$AQ,1)</f>
        <v>1</v>
      </c>
      <c r="J2953">
        <f>SUMIFS(PG_Transactions!$G:$G,PG_Transactions!$AK:$AK,$H2953,PG_Transactions!$E:$E,"CAPTURE",PG_Transactions!$AQ:$AQ,1)</f>
        <v>7999</v>
      </c>
      <c r="K2953">
        <f t="shared" si="144"/>
        <v>0</v>
      </c>
      <c r="L2953" t="str">
        <f t="shared" si="145"/>
        <v>Amount Match</v>
      </c>
    </row>
    <row r="2954" spans="1:12" hidden="1" x14ac:dyDescent="0.3">
      <c r="A2954" t="s">
        <v>5876</v>
      </c>
      <c r="B2954" s="1">
        <v>46266</v>
      </c>
      <c r="C2954" t="s">
        <v>5877</v>
      </c>
      <c r="D2954" t="s">
        <v>16</v>
      </c>
      <c r="E2954" t="s">
        <v>44</v>
      </c>
      <c r="F2954">
        <v>3647</v>
      </c>
      <c r="G2954" t="s">
        <v>10</v>
      </c>
      <c r="H2954" t="str">
        <f t="shared" si="143"/>
        <v>ORD26002953</v>
      </c>
      <c r="I2954">
        <f>COUNTIFS(PG_Transactions!$AK:$AK,$H2954,PG_Transactions!$E:$E,"CAPTURE",PG_Transactions!$AQ:$AQ,1)</f>
        <v>1</v>
      </c>
      <c r="J2954">
        <f>SUMIFS(PG_Transactions!$G:$G,PG_Transactions!$AK:$AK,$H2954,PG_Transactions!$E:$E,"CAPTURE",PG_Transactions!$AQ:$AQ,1)</f>
        <v>3647</v>
      </c>
      <c r="K2954">
        <f t="shared" si="144"/>
        <v>0</v>
      </c>
      <c r="L2954" t="str">
        <f t="shared" si="145"/>
        <v>Amount Match</v>
      </c>
    </row>
    <row r="2955" spans="1:12" hidden="1" x14ac:dyDescent="0.3">
      <c r="A2955" t="s">
        <v>5878</v>
      </c>
      <c r="B2955" s="1">
        <v>46274</v>
      </c>
      <c r="C2955" t="s">
        <v>5879</v>
      </c>
      <c r="D2955" t="s">
        <v>24</v>
      </c>
      <c r="E2955" t="s">
        <v>33</v>
      </c>
      <c r="F2955">
        <v>1499</v>
      </c>
      <c r="G2955" t="s">
        <v>10</v>
      </c>
      <c r="H2955" t="str">
        <f t="shared" si="143"/>
        <v>ORD26002954</v>
      </c>
      <c r="I2955">
        <f>COUNTIFS(PG_Transactions!$AK:$AK,$H2955,PG_Transactions!$E:$E,"CAPTURE",PG_Transactions!$AQ:$AQ,1)</f>
        <v>1</v>
      </c>
      <c r="J2955">
        <f>SUMIFS(PG_Transactions!$G:$G,PG_Transactions!$AK:$AK,$H2955,PG_Transactions!$E:$E,"CAPTURE",PG_Transactions!$AQ:$AQ,1)</f>
        <v>1499</v>
      </c>
      <c r="K2955">
        <f t="shared" si="144"/>
        <v>0</v>
      </c>
      <c r="L2955" t="str">
        <f t="shared" si="145"/>
        <v>Amount Match</v>
      </c>
    </row>
    <row r="2956" spans="1:12" hidden="1" x14ac:dyDescent="0.3">
      <c r="A2956" t="s">
        <v>5880</v>
      </c>
      <c r="B2956" s="1">
        <v>46271</v>
      </c>
      <c r="C2956" t="s">
        <v>5881</v>
      </c>
      <c r="D2956" t="s">
        <v>65</v>
      </c>
      <c r="E2956" t="s">
        <v>44</v>
      </c>
      <c r="F2956">
        <v>2298</v>
      </c>
      <c r="G2956" t="s">
        <v>10</v>
      </c>
      <c r="H2956" t="str">
        <f t="shared" si="143"/>
        <v>ORD26002955</v>
      </c>
      <c r="I2956">
        <f>COUNTIFS(PG_Transactions!$AK:$AK,$H2956,PG_Transactions!$E:$E,"CAPTURE",PG_Transactions!$AQ:$AQ,1)</f>
        <v>1</v>
      </c>
      <c r="J2956">
        <f>SUMIFS(PG_Transactions!$G:$G,PG_Transactions!$AK:$AK,$H2956,PG_Transactions!$E:$E,"CAPTURE",PG_Transactions!$AQ:$AQ,1)</f>
        <v>2298</v>
      </c>
      <c r="K2956">
        <f t="shared" si="144"/>
        <v>0</v>
      </c>
      <c r="L2956" t="str">
        <f t="shared" si="145"/>
        <v>Amount Match</v>
      </c>
    </row>
    <row r="2957" spans="1:12" hidden="1" x14ac:dyDescent="0.3">
      <c r="A2957" t="s">
        <v>5882</v>
      </c>
      <c r="B2957" s="1">
        <v>46267</v>
      </c>
      <c r="C2957" t="s">
        <v>5883</v>
      </c>
      <c r="D2957" t="s">
        <v>51</v>
      </c>
      <c r="E2957" t="s">
        <v>44</v>
      </c>
      <c r="F2957">
        <v>1499</v>
      </c>
      <c r="G2957" t="s">
        <v>10</v>
      </c>
      <c r="H2957" t="str">
        <f t="shared" si="143"/>
        <v>ORD26002956</v>
      </c>
      <c r="I2957">
        <f>COUNTIFS(PG_Transactions!$AK:$AK,$H2957,PG_Transactions!$E:$E,"CAPTURE",PG_Transactions!$AQ:$AQ,1)</f>
        <v>1</v>
      </c>
      <c r="J2957">
        <f>SUMIFS(PG_Transactions!$G:$G,PG_Transactions!$AK:$AK,$H2957,PG_Transactions!$E:$E,"CAPTURE",PG_Transactions!$AQ:$AQ,1)</f>
        <v>1499</v>
      </c>
      <c r="K2957">
        <f t="shared" si="144"/>
        <v>0</v>
      </c>
      <c r="L2957" t="str">
        <f t="shared" si="145"/>
        <v>Amount Match</v>
      </c>
    </row>
    <row r="2958" spans="1:12" hidden="1" x14ac:dyDescent="0.3">
      <c r="A2958" t="s">
        <v>5884</v>
      </c>
      <c r="B2958" s="1">
        <v>46271</v>
      </c>
      <c r="C2958" t="s">
        <v>5885</v>
      </c>
      <c r="D2958" t="s">
        <v>8</v>
      </c>
      <c r="E2958" t="s">
        <v>9</v>
      </c>
      <c r="F2958">
        <v>5797</v>
      </c>
      <c r="G2958" t="s">
        <v>10</v>
      </c>
      <c r="H2958" t="str">
        <f t="shared" si="143"/>
        <v>ORD26002957</v>
      </c>
      <c r="I2958">
        <f>COUNTIFS(PG_Transactions!$AK:$AK,$H2958,PG_Transactions!$E:$E,"CAPTURE",PG_Transactions!$AQ:$AQ,1)</f>
        <v>1</v>
      </c>
      <c r="J2958">
        <f>SUMIFS(PG_Transactions!$G:$G,PG_Transactions!$AK:$AK,$H2958,PG_Transactions!$E:$E,"CAPTURE",PG_Transactions!$AQ:$AQ,1)</f>
        <v>5797</v>
      </c>
      <c r="K2958">
        <f t="shared" si="144"/>
        <v>0</v>
      </c>
      <c r="L2958" t="str">
        <f t="shared" si="145"/>
        <v>Amount Match</v>
      </c>
    </row>
    <row r="2959" spans="1:12" hidden="1" x14ac:dyDescent="0.3">
      <c r="A2959" t="s">
        <v>5886</v>
      </c>
      <c r="B2959" s="1">
        <v>46278</v>
      </c>
      <c r="C2959" t="s">
        <v>5887</v>
      </c>
      <c r="D2959" t="s">
        <v>41</v>
      </c>
      <c r="E2959" t="s">
        <v>9</v>
      </c>
      <c r="F2959">
        <v>9998</v>
      </c>
      <c r="G2959" t="s">
        <v>10</v>
      </c>
      <c r="H2959" t="str">
        <f t="shared" si="143"/>
        <v>ORD26002958</v>
      </c>
      <c r="I2959">
        <f>COUNTIFS(PG_Transactions!$AK:$AK,$H2959,PG_Transactions!$E:$E,"CAPTURE",PG_Transactions!$AQ:$AQ,1)</f>
        <v>1</v>
      </c>
      <c r="J2959">
        <f>SUMIFS(PG_Transactions!$G:$G,PG_Transactions!$AK:$AK,$H2959,PG_Transactions!$E:$E,"CAPTURE",PG_Transactions!$AQ:$AQ,1)</f>
        <v>9998</v>
      </c>
      <c r="K2959">
        <f t="shared" si="144"/>
        <v>0</v>
      </c>
      <c r="L2959" t="str">
        <f t="shared" si="145"/>
        <v>Amount Match</v>
      </c>
    </row>
    <row r="2960" spans="1:12" hidden="1" x14ac:dyDescent="0.3">
      <c r="A2960" t="s">
        <v>5888</v>
      </c>
      <c r="B2960" s="1">
        <v>46283</v>
      </c>
      <c r="C2960" t="s">
        <v>5889</v>
      </c>
      <c r="D2960" t="s">
        <v>27</v>
      </c>
      <c r="E2960" t="s">
        <v>17</v>
      </c>
      <c r="F2960">
        <v>8797</v>
      </c>
      <c r="G2960" t="s">
        <v>10</v>
      </c>
      <c r="H2960" t="str">
        <f t="shared" si="143"/>
        <v>ORD26002959</v>
      </c>
      <c r="I2960">
        <f>COUNTIFS(PG_Transactions!$AK:$AK,$H2960,PG_Transactions!$E:$E,"CAPTURE",PG_Transactions!$AQ:$AQ,1)</f>
        <v>1</v>
      </c>
      <c r="J2960">
        <f>SUMIFS(PG_Transactions!$G:$G,PG_Transactions!$AK:$AK,$H2960,PG_Transactions!$E:$E,"CAPTURE",PG_Transactions!$AQ:$AQ,1)</f>
        <v>8797</v>
      </c>
      <c r="K2960">
        <f t="shared" si="144"/>
        <v>0</v>
      </c>
      <c r="L2960" t="str">
        <f t="shared" si="145"/>
        <v>Amount Match</v>
      </c>
    </row>
    <row r="2961" spans="1:12" hidden="1" x14ac:dyDescent="0.3">
      <c r="A2961" t="s">
        <v>5890</v>
      </c>
      <c r="B2961" s="1">
        <v>46271</v>
      </c>
      <c r="C2961" t="s">
        <v>5891</v>
      </c>
      <c r="D2961" t="s">
        <v>51</v>
      </c>
      <c r="E2961" t="s">
        <v>17</v>
      </c>
      <c r="F2961">
        <v>5348</v>
      </c>
      <c r="G2961" t="s">
        <v>56</v>
      </c>
      <c r="H2961" t="str">
        <f t="shared" si="143"/>
        <v>ORD26002960</v>
      </c>
      <c r="I2961">
        <f>COUNTIFS(PG_Transactions!$AK:$AK,$H2961,PG_Transactions!$E:$E,"CAPTURE",PG_Transactions!$AQ:$AQ,1)</f>
        <v>1</v>
      </c>
      <c r="J2961">
        <f>SUMIFS(PG_Transactions!$G:$G,PG_Transactions!$AK:$AK,$H2961,PG_Transactions!$E:$E,"CAPTURE",PG_Transactions!$AQ:$AQ,1)</f>
        <v>5348</v>
      </c>
      <c r="K2961">
        <f t="shared" si="144"/>
        <v>0</v>
      </c>
      <c r="L2961" t="str">
        <f t="shared" si="145"/>
        <v>Amount Match</v>
      </c>
    </row>
    <row r="2962" spans="1:12" hidden="1" x14ac:dyDescent="0.3">
      <c r="A2962" t="s">
        <v>5892</v>
      </c>
      <c r="B2962" s="1">
        <v>46279</v>
      </c>
      <c r="C2962" t="s">
        <v>5893</v>
      </c>
      <c r="D2962" t="s">
        <v>24</v>
      </c>
      <c r="E2962" t="s">
        <v>17</v>
      </c>
      <c r="F2962">
        <v>3499</v>
      </c>
      <c r="G2962" t="s">
        <v>105</v>
      </c>
      <c r="H2962" t="str">
        <f t="shared" si="143"/>
        <v>ORD26002961</v>
      </c>
      <c r="I2962">
        <f>COUNTIFS(PG_Transactions!$AK:$AK,$H2962,PG_Transactions!$E:$E,"CAPTURE",PG_Transactions!$AQ:$AQ,1)</f>
        <v>0</v>
      </c>
      <c r="J2962">
        <f>SUMIFS(PG_Transactions!$G:$G,PG_Transactions!$AK:$AK,$H2962,PG_Transactions!$E:$E,"CAPTURE",PG_Transactions!$AQ:$AQ,1)</f>
        <v>0</v>
      </c>
      <c r="K2962">
        <f t="shared" si="144"/>
        <v>-3499</v>
      </c>
      <c r="L2962" t="str">
        <f t="shared" si="145"/>
        <v>No Capture</v>
      </c>
    </row>
    <row r="2963" spans="1:12" hidden="1" x14ac:dyDescent="0.3">
      <c r="A2963" t="s">
        <v>5894</v>
      </c>
      <c r="B2963" s="1">
        <v>46267</v>
      </c>
      <c r="C2963" t="s">
        <v>5895</v>
      </c>
      <c r="D2963" t="s">
        <v>27</v>
      </c>
      <c r="E2963" t="s">
        <v>9</v>
      </c>
      <c r="F2963">
        <v>1098</v>
      </c>
      <c r="G2963" t="s">
        <v>10</v>
      </c>
      <c r="H2963" t="str">
        <f t="shared" si="143"/>
        <v>ORD26002962</v>
      </c>
      <c r="I2963">
        <f>COUNTIFS(PG_Transactions!$AK:$AK,$H2963,PG_Transactions!$E:$E,"CAPTURE",PG_Transactions!$AQ:$AQ,1)</f>
        <v>1</v>
      </c>
      <c r="J2963">
        <f>SUMIFS(PG_Transactions!$G:$G,PG_Transactions!$AK:$AK,$H2963,PG_Transactions!$E:$E,"CAPTURE",PG_Transactions!$AQ:$AQ,1)</f>
        <v>1098</v>
      </c>
      <c r="K2963">
        <f t="shared" si="144"/>
        <v>0</v>
      </c>
      <c r="L2963" t="str">
        <f t="shared" si="145"/>
        <v>Amount Match</v>
      </c>
    </row>
    <row r="2964" spans="1:12" hidden="1" x14ac:dyDescent="0.3">
      <c r="A2964" t="s">
        <v>5896</v>
      </c>
      <c r="B2964" s="1">
        <v>46276</v>
      </c>
      <c r="C2964" t="s">
        <v>5897</v>
      </c>
      <c r="D2964" t="s">
        <v>8</v>
      </c>
      <c r="E2964" t="s">
        <v>17</v>
      </c>
      <c r="F2964">
        <v>2097</v>
      </c>
      <c r="G2964" t="s">
        <v>10</v>
      </c>
      <c r="H2964" t="str">
        <f t="shared" si="143"/>
        <v>ORD26002963</v>
      </c>
      <c r="I2964">
        <f>COUNTIFS(PG_Transactions!$AK:$AK,$H2964,PG_Transactions!$E:$E,"CAPTURE",PG_Transactions!$AQ:$AQ,1)</f>
        <v>1</v>
      </c>
      <c r="J2964">
        <f>SUMIFS(PG_Transactions!$G:$G,PG_Transactions!$AK:$AK,$H2964,PG_Transactions!$E:$E,"CAPTURE",PG_Transactions!$AQ:$AQ,1)</f>
        <v>2097</v>
      </c>
      <c r="K2964">
        <f t="shared" si="144"/>
        <v>0</v>
      </c>
      <c r="L2964" t="str">
        <f t="shared" si="145"/>
        <v>Amount Match</v>
      </c>
    </row>
    <row r="2965" spans="1:12" hidden="1" x14ac:dyDescent="0.3">
      <c r="A2965" t="s">
        <v>5898</v>
      </c>
      <c r="B2965" s="1">
        <v>46294</v>
      </c>
      <c r="C2965" t="s">
        <v>5899</v>
      </c>
      <c r="D2965" t="s">
        <v>13</v>
      </c>
      <c r="E2965" t="s">
        <v>17</v>
      </c>
      <c r="F2965">
        <v>7498</v>
      </c>
      <c r="G2965" t="s">
        <v>10</v>
      </c>
      <c r="H2965" t="str">
        <f t="shared" si="143"/>
        <v>ORD26002964</v>
      </c>
      <c r="I2965">
        <f>COUNTIFS(PG_Transactions!$AK:$AK,$H2965,PG_Transactions!$E:$E,"CAPTURE",PG_Transactions!$AQ:$AQ,1)</f>
        <v>1</v>
      </c>
      <c r="J2965">
        <f>SUMIFS(PG_Transactions!$G:$G,PG_Transactions!$AK:$AK,$H2965,PG_Transactions!$E:$E,"CAPTURE",PG_Transactions!$AQ:$AQ,1)</f>
        <v>7498</v>
      </c>
      <c r="K2965">
        <f t="shared" si="144"/>
        <v>0</v>
      </c>
      <c r="L2965" t="str">
        <f t="shared" si="145"/>
        <v>Amount Match</v>
      </c>
    </row>
    <row r="2966" spans="1:12" hidden="1" x14ac:dyDescent="0.3">
      <c r="A2966" t="s">
        <v>5900</v>
      </c>
      <c r="B2966" s="1">
        <v>46291</v>
      </c>
      <c r="C2966" t="s">
        <v>5901</v>
      </c>
      <c r="D2966" t="s">
        <v>27</v>
      </c>
      <c r="E2966" t="s">
        <v>9</v>
      </c>
      <c r="F2966">
        <v>7997</v>
      </c>
      <c r="G2966" t="s">
        <v>10</v>
      </c>
      <c r="H2966" t="str">
        <f t="shared" si="143"/>
        <v>ORD26002965</v>
      </c>
      <c r="I2966">
        <f>COUNTIFS(PG_Transactions!$AK:$AK,$H2966,PG_Transactions!$E:$E,"CAPTURE",PG_Transactions!$AQ:$AQ,1)</f>
        <v>1</v>
      </c>
      <c r="J2966">
        <f>SUMIFS(PG_Transactions!$G:$G,PG_Transactions!$AK:$AK,$H2966,PG_Transactions!$E:$E,"CAPTURE",PG_Transactions!$AQ:$AQ,1)</f>
        <v>7997</v>
      </c>
      <c r="K2966">
        <f t="shared" si="144"/>
        <v>0</v>
      </c>
      <c r="L2966" t="str">
        <f t="shared" si="145"/>
        <v>Amount Match</v>
      </c>
    </row>
    <row r="2967" spans="1:12" hidden="1" x14ac:dyDescent="0.3">
      <c r="A2967" t="s">
        <v>5902</v>
      </c>
      <c r="B2967" s="1">
        <v>46272</v>
      </c>
      <c r="C2967" t="s">
        <v>5903</v>
      </c>
      <c r="D2967" t="s">
        <v>8</v>
      </c>
      <c r="E2967" t="s">
        <v>9</v>
      </c>
      <c r="F2967">
        <v>1498</v>
      </c>
      <c r="G2967" t="s">
        <v>10</v>
      </c>
      <c r="H2967" t="str">
        <f t="shared" si="143"/>
        <v>ORD26002966</v>
      </c>
      <c r="I2967">
        <f>COUNTIFS(PG_Transactions!$AK:$AK,$H2967,PG_Transactions!$E:$E,"CAPTURE",PG_Transactions!$AQ:$AQ,1)</f>
        <v>1</v>
      </c>
      <c r="J2967">
        <f>SUMIFS(PG_Transactions!$G:$G,PG_Transactions!$AK:$AK,$H2967,PG_Transactions!$E:$E,"CAPTURE",PG_Transactions!$AQ:$AQ,1)</f>
        <v>1498</v>
      </c>
      <c r="K2967">
        <f t="shared" si="144"/>
        <v>0</v>
      </c>
      <c r="L2967" t="str">
        <f t="shared" si="145"/>
        <v>Amount Match</v>
      </c>
    </row>
    <row r="2968" spans="1:12" hidden="1" x14ac:dyDescent="0.3">
      <c r="A2968" t="s">
        <v>5904</v>
      </c>
      <c r="B2968" s="1">
        <v>46279</v>
      </c>
      <c r="C2968" t="s">
        <v>5905</v>
      </c>
      <c r="D2968" t="s">
        <v>13</v>
      </c>
      <c r="E2968" t="s">
        <v>44</v>
      </c>
      <c r="F2968">
        <v>7847</v>
      </c>
      <c r="G2968" t="s">
        <v>10</v>
      </c>
      <c r="H2968" t="str">
        <f t="shared" si="143"/>
        <v>ORD26002967</v>
      </c>
      <c r="I2968">
        <f>COUNTIFS(PG_Transactions!$AK:$AK,$H2968,PG_Transactions!$E:$E,"CAPTURE",PG_Transactions!$AQ:$AQ,1)</f>
        <v>1</v>
      </c>
      <c r="J2968">
        <f>SUMIFS(PG_Transactions!$G:$G,PG_Transactions!$AK:$AK,$H2968,PG_Transactions!$E:$E,"CAPTURE",PG_Transactions!$AQ:$AQ,1)</f>
        <v>7847</v>
      </c>
      <c r="K2968">
        <f t="shared" si="144"/>
        <v>0</v>
      </c>
      <c r="L2968" t="str">
        <f t="shared" si="145"/>
        <v>Amount Match</v>
      </c>
    </row>
    <row r="2969" spans="1:12" hidden="1" x14ac:dyDescent="0.3">
      <c r="A2969" t="s">
        <v>5906</v>
      </c>
      <c r="B2969" s="1">
        <v>46291</v>
      </c>
      <c r="C2969" t="s">
        <v>5907</v>
      </c>
      <c r="D2969" t="s">
        <v>65</v>
      </c>
      <c r="E2969" t="s">
        <v>9</v>
      </c>
      <c r="F2969">
        <v>4999</v>
      </c>
      <c r="G2969" t="s">
        <v>10</v>
      </c>
      <c r="H2969" t="str">
        <f t="shared" si="143"/>
        <v>ORD26002968</v>
      </c>
      <c r="I2969">
        <f>COUNTIFS(PG_Transactions!$AK:$AK,$H2969,PG_Transactions!$E:$E,"CAPTURE",PG_Transactions!$AQ:$AQ,1)</f>
        <v>1</v>
      </c>
      <c r="J2969">
        <f>SUMIFS(PG_Transactions!$G:$G,PG_Transactions!$AK:$AK,$H2969,PG_Transactions!$E:$E,"CAPTURE",PG_Transactions!$AQ:$AQ,1)</f>
        <v>4999</v>
      </c>
      <c r="K2969">
        <f t="shared" si="144"/>
        <v>0</v>
      </c>
      <c r="L2969" t="str">
        <f t="shared" si="145"/>
        <v>Amount Match</v>
      </c>
    </row>
    <row r="2970" spans="1:12" hidden="1" x14ac:dyDescent="0.3">
      <c r="A2970" t="s">
        <v>5908</v>
      </c>
      <c r="B2970" s="1">
        <v>46274</v>
      </c>
      <c r="C2970" t="s">
        <v>5909</v>
      </c>
      <c r="D2970" t="s">
        <v>27</v>
      </c>
      <c r="E2970" t="s">
        <v>17</v>
      </c>
      <c r="F2970">
        <v>299</v>
      </c>
      <c r="G2970" t="s">
        <v>10</v>
      </c>
      <c r="H2970" t="str">
        <f t="shared" si="143"/>
        <v>ORD26002969</v>
      </c>
      <c r="I2970">
        <f>COUNTIFS(PG_Transactions!$AK:$AK,$H2970,PG_Transactions!$E:$E,"CAPTURE",PG_Transactions!$AQ:$AQ,1)</f>
        <v>1</v>
      </c>
      <c r="J2970">
        <f>SUMIFS(PG_Transactions!$G:$G,PG_Transactions!$AK:$AK,$H2970,PG_Transactions!$E:$E,"CAPTURE",PG_Transactions!$AQ:$AQ,1)</f>
        <v>299</v>
      </c>
      <c r="K2970">
        <f t="shared" si="144"/>
        <v>0</v>
      </c>
      <c r="L2970" t="str">
        <f t="shared" si="145"/>
        <v>Amount Match</v>
      </c>
    </row>
    <row r="2971" spans="1:12" hidden="1" x14ac:dyDescent="0.3">
      <c r="A2971" t="s">
        <v>5910</v>
      </c>
      <c r="B2971" s="1">
        <v>46278</v>
      </c>
      <c r="C2971" t="s">
        <v>5911</v>
      </c>
      <c r="D2971" t="s">
        <v>13</v>
      </c>
      <c r="E2971" t="s">
        <v>9</v>
      </c>
      <c r="F2971">
        <v>2999</v>
      </c>
      <c r="G2971" t="s">
        <v>10</v>
      </c>
      <c r="H2971" t="str">
        <f t="shared" si="143"/>
        <v>ORD26002970</v>
      </c>
      <c r="I2971">
        <f>COUNTIFS(PG_Transactions!$AK:$AK,$H2971,PG_Transactions!$E:$E,"CAPTURE",PG_Transactions!$AQ:$AQ,1)</f>
        <v>1</v>
      </c>
      <c r="J2971">
        <f>SUMIFS(PG_Transactions!$G:$G,PG_Transactions!$AK:$AK,$H2971,PG_Transactions!$E:$E,"CAPTURE",PG_Transactions!$AQ:$AQ,1)</f>
        <v>2999</v>
      </c>
      <c r="K2971">
        <f t="shared" si="144"/>
        <v>0</v>
      </c>
      <c r="L2971" t="str">
        <f t="shared" si="145"/>
        <v>Amount Match</v>
      </c>
    </row>
    <row r="2972" spans="1:12" hidden="1" x14ac:dyDescent="0.3">
      <c r="A2972" t="s">
        <v>5912</v>
      </c>
      <c r="B2972" s="1">
        <v>46294</v>
      </c>
      <c r="C2972" t="s">
        <v>5913</v>
      </c>
      <c r="D2972" t="s">
        <v>41</v>
      </c>
      <c r="E2972" t="s">
        <v>44</v>
      </c>
      <c r="F2972">
        <v>3297</v>
      </c>
      <c r="G2972" t="s">
        <v>10</v>
      </c>
      <c r="H2972" t="str">
        <f t="shared" si="143"/>
        <v>ORD26002971</v>
      </c>
      <c r="I2972">
        <f>COUNTIFS(PG_Transactions!$AK:$AK,$H2972,PG_Transactions!$E:$E,"CAPTURE",PG_Transactions!$AQ:$AQ,1)</f>
        <v>1</v>
      </c>
      <c r="J2972">
        <f>SUMIFS(PG_Transactions!$G:$G,PG_Transactions!$AK:$AK,$H2972,PG_Transactions!$E:$E,"CAPTURE",PG_Transactions!$AQ:$AQ,1)</f>
        <v>3297</v>
      </c>
      <c r="K2972">
        <f t="shared" si="144"/>
        <v>0</v>
      </c>
      <c r="L2972" t="str">
        <f t="shared" si="145"/>
        <v>Amount Match</v>
      </c>
    </row>
    <row r="2973" spans="1:12" hidden="1" x14ac:dyDescent="0.3">
      <c r="A2973" t="s">
        <v>5914</v>
      </c>
      <c r="B2973" s="1">
        <v>46293</v>
      </c>
      <c r="C2973" t="s">
        <v>5915</v>
      </c>
      <c r="D2973" t="s">
        <v>38</v>
      </c>
      <c r="E2973" t="s">
        <v>9</v>
      </c>
      <c r="F2973" s="2">
        <v>1299</v>
      </c>
      <c r="G2973" t="s">
        <v>10</v>
      </c>
      <c r="H2973" t="str">
        <f t="shared" si="143"/>
        <v>ORD26002972</v>
      </c>
      <c r="I2973">
        <f>COUNTIFS(PG_Transactions!$AK:$AK,$H2973,PG_Transactions!$E:$E,"CAPTURE",PG_Transactions!$AQ:$AQ,1)</f>
        <v>1</v>
      </c>
      <c r="J2973">
        <f>SUMIFS(PG_Transactions!$G:$G,PG_Transactions!$AK:$AK,$H2973,PG_Transactions!$E:$E,"CAPTURE",PG_Transactions!$AQ:$AQ,1)</f>
        <v>1299</v>
      </c>
      <c r="K2973">
        <f t="shared" si="144"/>
        <v>0</v>
      </c>
      <c r="L2973" t="str">
        <f t="shared" si="145"/>
        <v>Amount Match</v>
      </c>
    </row>
    <row r="2974" spans="1:12" hidden="1" x14ac:dyDescent="0.3">
      <c r="A2974" t="s">
        <v>5916</v>
      </c>
      <c r="B2974" s="1">
        <v>46279</v>
      </c>
      <c r="C2974" t="s">
        <v>5917</v>
      </c>
      <c r="D2974" t="s">
        <v>13</v>
      </c>
      <c r="E2974" t="s">
        <v>9</v>
      </c>
      <c r="F2974" s="2">
        <v>3499</v>
      </c>
      <c r="G2974" t="s">
        <v>10</v>
      </c>
      <c r="H2974" t="str">
        <f t="shared" si="143"/>
        <v>ORD26002973</v>
      </c>
      <c r="I2974">
        <f>COUNTIFS(PG_Transactions!$AK:$AK,$H2974,PG_Transactions!$E:$E,"CAPTURE",PG_Transactions!$AQ:$AQ,1)</f>
        <v>1</v>
      </c>
      <c r="J2974">
        <f>SUMIFS(PG_Transactions!$G:$G,PG_Transactions!$AK:$AK,$H2974,PG_Transactions!$E:$E,"CAPTURE",PG_Transactions!$AQ:$AQ,1)</f>
        <v>3499</v>
      </c>
      <c r="K2974">
        <f t="shared" si="144"/>
        <v>0</v>
      </c>
      <c r="L2974" t="str">
        <f t="shared" si="145"/>
        <v>Amount Match</v>
      </c>
    </row>
    <row r="2975" spans="1:12" hidden="1" x14ac:dyDescent="0.3">
      <c r="A2975" t="s">
        <v>5918</v>
      </c>
      <c r="B2975" s="1">
        <v>46288</v>
      </c>
      <c r="C2975" t="s">
        <v>5919</v>
      </c>
      <c r="D2975" t="s">
        <v>32</v>
      </c>
      <c r="E2975" t="s">
        <v>9</v>
      </c>
      <c r="F2975">
        <v>799</v>
      </c>
      <c r="G2975" t="s">
        <v>70</v>
      </c>
      <c r="H2975" t="str">
        <f t="shared" si="143"/>
        <v>ORD26002974</v>
      </c>
      <c r="I2975">
        <f>COUNTIFS(PG_Transactions!$AK:$AK,$H2975,PG_Transactions!$E:$E,"CAPTURE",PG_Transactions!$AQ:$AQ,1)</f>
        <v>0</v>
      </c>
      <c r="J2975">
        <f>SUMIFS(PG_Transactions!$G:$G,PG_Transactions!$AK:$AK,$H2975,PG_Transactions!$E:$E,"CAPTURE",PG_Transactions!$AQ:$AQ,1)</f>
        <v>0</v>
      </c>
      <c r="K2975">
        <f t="shared" si="144"/>
        <v>-799</v>
      </c>
      <c r="L2975" t="str">
        <f t="shared" si="145"/>
        <v>No Capture</v>
      </c>
    </row>
    <row r="2976" spans="1:12" hidden="1" x14ac:dyDescent="0.3">
      <c r="A2976" t="s">
        <v>5920</v>
      </c>
      <c r="B2976" s="1">
        <v>46271</v>
      </c>
      <c r="C2976" t="s">
        <v>5921</v>
      </c>
      <c r="D2976" t="s">
        <v>32</v>
      </c>
      <c r="E2976" t="s">
        <v>44</v>
      </c>
      <c r="F2976">
        <v>4999</v>
      </c>
      <c r="G2976" t="s">
        <v>10</v>
      </c>
      <c r="H2976" t="str">
        <f t="shared" si="143"/>
        <v>ORD26002975</v>
      </c>
      <c r="I2976">
        <f>COUNTIFS(PG_Transactions!$AK:$AK,$H2976,PG_Transactions!$E:$E,"CAPTURE",PG_Transactions!$AQ:$AQ,1)</f>
        <v>1</v>
      </c>
      <c r="J2976">
        <f>SUMIFS(PG_Transactions!$G:$G,PG_Transactions!$AK:$AK,$H2976,PG_Transactions!$E:$E,"CAPTURE",PG_Transactions!$AQ:$AQ,1)</f>
        <v>4999</v>
      </c>
      <c r="K2976">
        <f t="shared" si="144"/>
        <v>0</v>
      </c>
      <c r="L2976" t="str">
        <f t="shared" si="145"/>
        <v>Amount Match</v>
      </c>
    </row>
    <row r="2977" spans="1:12" hidden="1" x14ac:dyDescent="0.3">
      <c r="A2977" t="s">
        <v>5922</v>
      </c>
      <c r="B2977" s="1">
        <v>46278</v>
      </c>
      <c r="C2977" t="s">
        <v>5923</v>
      </c>
      <c r="D2977" t="s">
        <v>24</v>
      </c>
      <c r="E2977" t="s">
        <v>9</v>
      </c>
      <c r="F2977">
        <v>1799</v>
      </c>
      <c r="G2977" t="s">
        <v>10</v>
      </c>
      <c r="H2977" t="str">
        <f t="shared" si="143"/>
        <v>ORD26002976</v>
      </c>
      <c r="I2977">
        <f>COUNTIFS(PG_Transactions!$AK:$AK,$H2977,PG_Transactions!$E:$E,"CAPTURE",PG_Transactions!$AQ:$AQ,1)</f>
        <v>1</v>
      </c>
      <c r="J2977">
        <f>SUMIFS(PG_Transactions!$G:$G,PG_Transactions!$AK:$AK,$H2977,PG_Transactions!$E:$E,"CAPTURE",PG_Transactions!$AQ:$AQ,1)</f>
        <v>1799</v>
      </c>
      <c r="K2977">
        <f t="shared" si="144"/>
        <v>0</v>
      </c>
      <c r="L2977" t="str">
        <f t="shared" si="145"/>
        <v>Amount Match</v>
      </c>
    </row>
    <row r="2978" spans="1:12" hidden="1" x14ac:dyDescent="0.3">
      <c r="A2978" t="s">
        <v>5924</v>
      </c>
      <c r="B2978" s="1">
        <v>46295</v>
      </c>
      <c r="C2978" t="s">
        <v>3466</v>
      </c>
      <c r="D2978" t="s">
        <v>41</v>
      </c>
      <c r="E2978" t="s">
        <v>9</v>
      </c>
      <c r="F2978">
        <v>3499</v>
      </c>
      <c r="G2978" t="s">
        <v>10</v>
      </c>
      <c r="H2978" t="str">
        <f t="shared" si="143"/>
        <v>ORD26002977</v>
      </c>
      <c r="I2978">
        <f>COUNTIFS(PG_Transactions!$AK:$AK,$H2978,PG_Transactions!$E:$E,"CAPTURE",PG_Transactions!$AQ:$AQ,1)</f>
        <v>1</v>
      </c>
      <c r="J2978">
        <f>SUMIFS(PG_Transactions!$G:$G,PG_Transactions!$AK:$AK,$H2978,PG_Transactions!$E:$E,"CAPTURE",PG_Transactions!$AQ:$AQ,1)</f>
        <v>3499</v>
      </c>
      <c r="K2978">
        <f t="shared" si="144"/>
        <v>0</v>
      </c>
      <c r="L2978" t="str">
        <f t="shared" si="145"/>
        <v>Amount Match</v>
      </c>
    </row>
    <row r="2979" spans="1:12" hidden="1" x14ac:dyDescent="0.3">
      <c r="A2979" t="s">
        <v>5925</v>
      </c>
      <c r="B2979" s="1">
        <v>46277</v>
      </c>
      <c r="C2979" t="s">
        <v>5926</v>
      </c>
      <c r="D2979" t="s">
        <v>51</v>
      </c>
      <c r="E2979" t="s">
        <v>9</v>
      </c>
      <c r="F2979">
        <v>999</v>
      </c>
      <c r="G2979" t="s">
        <v>56</v>
      </c>
      <c r="H2979" t="str">
        <f t="shared" si="143"/>
        <v>ORD26002978</v>
      </c>
      <c r="I2979">
        <f>COUNTIFS(PG_Transactions!$AK:$AK,$H2979,PG_Transactions!$E:$E,"CAPTURE",PG_Transactions!$AQ:$AQ,1)</f>
        <v>1</v>
      </c>
      <c r="J2979">
        <f>SUMIFS(PG_Transactions!$G:$G,PG_Transactions!$AK:$AK,$H2979,PG_Transactions!$E:$E,"CAPTURE",PG_Transactions!$AQ:$AQ,1)</f>
        <v>999</v>
      </c>
      <c r="K2979">
        <f t="shared" si="144"/>
        <v>0</v>
      </c>
      <c r="L2979" t="str">
        <f t="shared" si="145"/>
        <v>Amount Match</v>
      </c>
    </row>
    <row r="2980" spans="1:12" hidden="1" x14ac:dyDescent="0.3">
      <c r="A2980" t="s">
        <v>5927</v>
      </c>
      <c r="B2980" s="1">
        <v>46289</v>
      </c>
      <c r="C2980" t="s">
        <v>5928</v>
      </c>
      <c r="D2980" t="s">
        <v>8</v>
      </c>
      <c r="E2980" t="s">
        <v>44</v>
      </c>
      <c r="F2980">
        <v>2499</v>
      </c>
      <c r="G2980" t="s">
        <v>10</v>
      </c>
      <c r="H2980" t="str">
        <f t="shared" si="143"/>
        <v>ORD26002979</v>
      </c>
      <c r="I2980">
        <f>COUNTIFS(PG_Transactions!$AK:$AK,$H2980,PG_Transactions!$E:$E,"CAPTURE",PG_Transactions!$AQ:$AQ,1)</f>
        <v>1</v>
      </c>
      <c r="J2980">
        <f>SUMIFS(PG_Transactions!$G:$G,PG_Transactions!$AK:$AK,$H2980,PG_Transactions!$E:$E,"CAPTURE",PG_Transactions!$AQ:$AQ,1)</f>
        <v>2499</v>
      </c>
      <c r="K2980">
        <f t="shared" si="144"/>
        <v>0</v>
      </c>
      <c r="L2980" t="str">
        <f t="shared" si="145"/>
        <v>Amount Match</v>
      </c>
    </row>
    <row r="2981" spans="1:12" hidden="1" x14ac:dyDescent="0.3">
      <c r="A2981" t="s">
        <v>5929</v>
      </c>
      <c r="B2981" s="1">
        <v>46267</v>
      </c>
      <c r="C2981" t="s">
        <v>5930</v>
      </c>
      <c r="D2981" t="s">
        <v>8</v>
      </c>
      <c r="E2981" t="s">
        <v>9</v>
      </c>
      <c r="F2981">
        <v>6498</v>
      </c>
      <c r="G2981" t="s">
        <v>10</v>
      </c>
      <c r="H2981" t="str">
        <f t="shared" si="143"/>
        <v>ORD26002980</v>
      </c>
      <c r="I2981">
        <f>COUNTIFS(PG_Transactions!$AK:$AK,$H2981,PG_Transactions!$E:$E,"CAPTURE",PG_Transactions!$AQ:$AQ,1)</f>
        <v>1</v>
      </c>
      <c r="J2981">
        <f>SUMIFS(PG_Transactions!$G:$G,PG_Transactions!$AK:$AK,$H2981,PG_Transactions!$E:$E,"CAPTURE",PG_Transactions!$AQ:$AQ,1)</f>
        <v>6498</v>
      </c>
      <c r="K2981">
        <f t="shared" si="144"/>
        <v>0</v>
      </c>
      <c r="L2981" t="str">
        <f t="shared" si="145"/>
        <v>Amount Match</v>
      </c>
    </row>
    <row r="2982" spans="1:12" hidden="1" x14ac:dyDescent="0.3">
      <c r="A2982" t="s">
        <v>5931</v>
      </c>
      <c r="B2982" s="1">
        <v>46294</v>
      </c>
      <c r="C2982" t="s">
        <v>5932</v>
      </c>
      <c r="D2982" t="s">
        <v>38</v>
      </c>
      <c r="E2982" t="s">
        <v>44</v>
      </c>
      <c r="F2982">
        <v>349</v>
      </c>
      <c r="G2982" t="s">
        <v>70</v>
      </c>
      <c r="H2982" t="str">
        <f t="shared" si="143"/>
        <v>ORD26002981</v>
      </c>
      <c r="I2982">
        <f>COUNTIFS(PG_Transactions!$AK:$AK,$H2982,PG_Transactions!$E:$E,"CAPTURE",PG_Transactions!$AQ:$AQ,1)</f>
        <v>0</v>
      </c>
      <c r="J2982">
        <f>SUMIFS(PG_Transactions!$G:$G,PG_Transactions!$AK:$AK,$H2982,PG_Transactions!$E:$E,"CAPTURE",PG_Transactions!$AQ:$AQ,1)</f>
        <v>0</v>
      </c>
      <c r="K2982">
        <f t="shared" si="144"/>
        <v>-349</v>
      </c>
      <c r="L2982" t="str">
        <f t="shared" si="145"/>
        <v>No Capture</v>
      </c>
    </row>
    <row r="2983" spans="1:12" hidden="1" x14ac:dyDescent="0.3">
      <c r="A2983" t="s">
        <v>5933</v>
      </c>
      <c r="B2983" s="1">
        <v>46278</v>
      </c>
      <c r="C2983" t="s">
        <v>5934</v>
      </c>
      <c r="D2983" t="s">
        <v>32</v>
      </c>
      <c r="E2983" t="s">
        <v>9</v>
      </c>
      <c r="F2983">
        <v>2499</v>
      </c>
      <c r="G2983" t="s">
        <v>56</v>
      </c>
      <c r="H2983" t="str">
        <f t="shared" si="143"/>
        <v>ORD26002982</v>
      </c>
      <c r="I2983">
        <f>COUNTIFS(PG_Transactions!$AK:$AK,$H2983,PG_Transactions!$E:$E,"CAPTURE",PG_Transactions!$AQ:$AQ,1)</f>
        <v>1</v>
      </c>
      <c r="J2983">
        <f>SUMIFS(PG_Transactions!$G:$G,PG_Transactions!$AK:$AK,$H2983,PG_Transactions!$E:$E,"CAPTURE",PG_Transactions!$AQ:$AQ,1)</f>
        <v>2499</v>
      </c>
      <c r="K2983">
        <f t="shared" si="144"/>
        <v>0</v>
      </c>
      <c r="L2983" t="str">
        <f t="shared" si="145"/>
        <v>Amount Match</v>
      </c>
    </row>
    <row r="2984" spans="1:12" hidden="1" x14ac:dyDescent="0.3">
      <c r="A2984" t="s">
        <v>5935</v>
      </c>
      <c r="B2984" s="1">
        <v>46288</v>
      </c>
      <c r="C2984" t="s">
        <v>5936</v>
      </c>
      <c r="D2984" t="s">
        <v>65</v>
      </c>
      <c r="E2984" t="s">
        <v>17</v>
      </c>
      <c r="F2984">
        <v>4298</v>
      </c>
      <c r="G2984" t="s">
        <v>10</v>
      </c>
      <c r="H2984" t="str">
        <f t="shared" si="143"/>
        <v>ORD26002983</v>
      </c>
      <c r="I2984">
        <f>COUNTIFS(PG_Transactions!$AK:$AK,$H2984,PG_Transactions!$E:$E,"CAPTURE",PG_Transactions!$AQ:$AQ,1)</f>
        <v>1</v>
      </c>
      <c r="J2984">
        <f>SUMIFS(PG_Transactions!$G:$G,PG_Transactions!$AK:$AK,$H2984,PG_Transactions!$E:$E,"CAPTURE",PG_Transactions!$AQ:$AQ,1)</f>
        <v>4298</v>
      </c>
      <c r="K2984">
        <f t="shared" si="144"/>
        <v>0</v>
      </c>
      <c r="L2984" t="str">
        <f t="shared" si="145"/>
        <v>Amount Match</v>
      </c>
    </row>
    <row r="2985" spans="1:12" hidden="1" x14ac:dyDescent="0.3">
      <c r="A2985" t="s">
        <v>5937</v>
      </c>
      <c r="B2985" s="1">
        <v>46278</v>
      </c>
      <c r="C2985" t="s">
        <v>5938</v>
      </c>
      <c r="D2985" t="s">
        <v>8</v>
      </c>
      <c r="E2985" t="s">
        <v>44</v>
      </c>
      <c r="F2985">
        <v>4097</v>
      </c>
      <c r="G2985" t="s">
        <v>10</v>
      </c>
      <c r="H2985" t="str">
        <f t="shared" si="143"/>
        <v>ORD26002984</v>
      </c>
      <c r="I2985">
        <f>COUNTIFS(PG_Transactions!$AK:$AK,$H2985,PG_Transactions!$E:$E,"CAPTURE",PG_Transactions!$AQ:$AQ,1)</f>
        <v>1</v>
      </c>
      <c r="J2985">
        <f>SUMIFS(PG_Transactions!$G:$G,PG_Transactions!$AK:$AK,$H2985,PG_Transactions!$E:$E,"CAPTURE",PG_Transactions!$AQ:$AQ,1)</f>
        <v>4097</v>
      </c>
      <c r="K2985">
        <f t="shared" si="144"/>
        <v>0</v>
      </c>
      <c r="L2985" t="str">
        <f t="shared" si="145"/>
        <v>Amount Match</v>
      </c>
    </row>
    <row r="2986" spans="1:12" hidden="1" x14ac:dyDescent="0.3">
      <c r="A2986" t="s">
        <v>5939</v>
      </c>
      <c r="B2986" s="1">
        <v>46287</v>
      </c>
      <c r="C2986" t="s">
        <v>5940</v>
      </c>
      <c r="D2986" t="s">
        <v>24</v>
      </c>
      <c r="E2986" t="s">
        <v>17</v>
      </c>
      <c r="F2986">
        <v>299</v>
      </c>
      <c r="G2986" t="s">
        <v>105</v>
      </c>
      <c r="H2986" t="str">
        <f t="shared" si="143"/>
        <v>ORD26002985</v>
      </c>
      <c r="I2986">
        <f>COUNTIFS(PG_Transactions!$AK:$AK,$H2986,PG_Transactions!$E:$E,"CAPTURE",PG_Transactions!$AQ:$AQ,1)</f>
        <v>0</v>
      </c>
      <c r="J2986">
        <f>SUMIFS(PG_Transactions!$G:$G,PG_Transactions!$AK:$AK,$H2986,PG_Transactions!$E:$E,"CAPTURE",PG_Transactions!$AQ:$AQ,1)</f>
        <v>0</v>
      </c>
      <c r="K2986">
        <f t="shared" si="144"/>
        <v>-299</v>
      </c>
      <c r="L2986" t="str">
        <f t="shared" si="145"/>
        <v>No Capture</v>
      </c>
    </row>
    <row r="2987" spans="1:12" hidden="1" x14ac:dyDescent="0.3">
      <c r="A2987" t="s">
        <v>5941</v>
      </c>
      <c r="B2987" s="1">
        <v>46294</v>
      </c>
      <c r="C2987" t="s">
        <v>5942</v>
      </c>
      <c r="D2987" t="s">
        <v>65</v>
      </c>
      <c r="E2987" t="s">
        <v>17</v>
      </c>
      <c r="F2987">
        <v>4999</v>
      </c>
      <c r="G2987" t="s">
        <v>10</v>
      </c>
      <c r="H2987" t="str">
        <f t="shared" si="143"/>
        <v>ORD26002986</v>
      </c>
      <c r="I2987">
        <f>COUNTIFS(PG_Transactions!$AK:$AK,$H2987,PG_Transactions!$E:$E,"CAPTURE",PG_Transactions!$AQ:$AQ,1)</f>
        <v>1</v>
      </c>
      <c r="J2987">
        <f>SUMIFS(PG_Transactions!$G:$G,PG_Transactions!$AK:$AK,$H2987,PG_Transactions!$E:$E,"CAPTURE",PG_Transactions!$AQ:$AQ,1)</f>
        <v>4999</v>
      </c>
      <c r="K2987">
        <f t="shared" si="144"/>
        <v>0</v>
      </c>
      <c r="L2987" t="str">
        <f t="shared" si="145"/>
        <v>Amount Match</v>
      </c>
    </row>
    <row r="2988" spans="1:12" hidden="1" x14ac:dyDescent="0.3">
      <c r="A2988" t="s">
        <v>5943</v>
      </c>
      <c r="B2988" s="1">
        <v>46271</v>
      </c>
      <c r="C2988" t="s">
        <v>5944</v>
      </c>
      <c r="D2988" t="s">
        <v>8</v>
      </c>
      <c r="E2988" t="s">
        <v>9</v>
      </c>
      <c r="F2988">
        <v>9998</v>
      </c>
      <c r="G2988" t="s">
        <v>10</v>
      </c>
      <c r="H2988" t="str">
        <f t="shared" si="143"/>
        <v>ORD26002987</v>
      </c>
      <c r="I2988">
        <f>COUNTIFS(PG_Transactions!$AK:$AK,$H2988,PG_Transactions!$E:$E,"CAPTURE",PG_Transactions!$AQ:$AQ,1)</f>
        <v>1</v>
      </c>
      <c r="J2988">
        <f>SUMIFS(PG_Transactions!$G:$G,PG_Transactions!$AK:$AK,$H2988,PG_Transactions!$E:$E,"CAPTURE",PG_Transactions!$AQ:$AQ,1)</f>
        <v>9998</v>
      </c>
      <c r="K2988">
        <f t="shared" si="144"/>
        <v>0</v>
      </c>
      <c r="L2988" t="str">
        <f t="shared" si="145"/>
        <v>Amount Match</v>
      </c>
    </row>
    <row r="2989" spans="1:12" hidden="1" x14ac:dyDescent="0.3">
      <c r="A2989" t="s">
        <v>5945</v>
      </c>
      <c r="B2989" s="1">
        <v>46276</v>
      </c>
      <c r="C2989" t="s">
        <v>5732</v>
      </c>
      <c r="E2989" t="s">
        <v>9</v>
      </c>
      <c r="F2989">
        <v>7999</v>
      </c>
      <c r="G2989" t="s">
        <v>10</v>
      </c>
      <c r="H2989" t="str">
        <f t="shared" si="143"/>
        <v>ORD26002988</v>
      </c>
      <c r="I2989">
        <f>COUNTIFS(PG_Transactions!$AK:$AK,$H2989,PG_Transactions!$E:$E,"CAPTURE",PG_Transactions!$AQ:$AQ,1)</f>
        <v>1</v>
      </c>
      <c r="J2989">
        <f>SUMIFS(PG_Transactions!$G:$G,PG_Transactions!$AK:$AK,$H2989,PG_Transactions!$E:$E,"CAPTURE",PG_Transactions!$AQ:$AQ,1)</f>
        <v>7999</v>
      </c>
      <c r="K2989">
        <f t="shared" si="144"/>
        <v>0</v>
      </c>
      <c r="L2989" t="str">
        <f t="shared" si="145"/>
        <v>Amount Match</v>
      </c>
    </row>
    <row r="2990" spans="1:12" hidden="1" x14ac:dyDescent="0.3">
      <c r="A2990" t="s">
        <v>5946</v>
      </c>
      <c r="B2990" s="1">
        <v>46274</v>
      </c>
      <c r="C2990" t="s">
        <v>5947</v>
      </c>
      <c r="D2990" t="s">
        <v>24</v>
      </c>
      <c r="E2990" t="s">
        <v>9</v>
      </c>
      <c r="F2990">
        <v>5498</v>
      </c>
      <c r="G2990" t="s">
        <v>10</v>
      </c>
      <c r="H2990" t="str">
        <f t="shared" si="143"/>
        <v>ORD26002989</v>
      </c>
      <c r="I2990">
        <f>COUNTIFS(PG_Transactions!$AK:$AK,$H2990,PG_Transactions!$E:$E,"CAPTURE",PG_Transactions!$AQ:$AQ,1)</f>
        <v>1</v>
      </c>
      <c r="J2990">
        <f>SUMIFS(PG_Transactions!$G:$G,PG_Transactions!$AK:$AK,$H2990,PG_Transactions!$E:$E,"CAPTURE",PG_Transactions!$AQ:$AQ,1)</f>
        <v>5498</v>
      </c>
      <c r="K2990">
        <f t="shared" si="144"/>
        <v>0</v>
      </c>
      <c r="L2990" t="str">
        <f t="shared" si="145"/>
        <v>Amount Match</v>
      </c>
    </row>
    <row r="2991" spans="1:12" hidden="1" x14ac:dyDescent="0.3">
      <c r="A2991" t="s">
        <v>5948</v>
      </c>
      <c r="B2991" s="1">
        <v>46269</v>
      </c>
      <c r="C2991" t="s">
        <v>5949</v>
      </c>
      <c r="D2991" t="s">
        <v>65</v>
      </c>
      <c r="E2991" t="s">
        <v>9</v>
      </c>
      <c r="F2991">
        <v>4098</v>
      </c>
      <c r="G2991" t="s">
        <v>10</v>
      </c>
      <c r="H2991" t="str">
        <f t="shared" si="143"/>
        <v>ORD26002990</v>
      </c>
      <c r="I2991">
        <f>COUNTIFS(PG_Transactions!$AK:$AK,$H2991,PG_Transactions!$E:$E,"CAPTURE",PG_Transactions!$AQ:$AQ,1)</f>
        <v>1</v>
      </c>
      <c r="J2991">
        <f>SUMIFS(PG_Transactions!$G:$G,PG_Transactions!$AK:$AK,$H2991,PG_Transactions!$E:$E,"CAPTURE",PG_Transactions!$AQ:$AQ,1)</f>
        <v>4098</v>
      </c>
      <c r="K2991">
        <f t="shared" si="144"/>
        <v>0</v>
      </c>
      <c r="L2991" t="str">
        <f t="shared" si="145"/>
        <v>Amount Match</v>
      </c>
    </row>
    <row r="2992" spans="1:12" hidden="1" x14ac:dyDescent="0.3">
      <c r="A2992" t="s">
        <v>5950</v>
      </c>
      <c r="B2992" s="1">
        <v>46295</v>
      </c>
      <c r="C2992" t="s">
        <v>5951</v>
      </c>
      <c r="D2992" t="s">
        <v>65</v>
      </c>
      <c r="E2992" t="s">
        <v>17</v>
      </c>
      <c r="F2992">
        <v>3499</v>
      </c>
      <c r="G2992" t="s">
        <v>10</v>
      </c>
      <c r="H2992" t="str">
        <f t="shared" si="143"/>
        <v>ORD26002991</v>
      </c>
      <c r="I2992">
        <f>COUNTIFS(PG_Transactions!$AK:$AK,$H2992,PG_Transactions!$E:$E,"CAPTURE",PG_Transactions!$AQ:$AQ,1)</f>
        <v>1</v>
      </c>
      <c r="J2992">
        <f>SUMIFS(PG_Transactions!$G:$G,PG_Transactions!$AK:$AK,$H2992,PG_Transactions!$E:$E,"CAPTURE",PG_Transactions!$AQ:$AQ,1)</f>
        <v>3499</v>
      </c>
      <c r="K2992">
        <f t="shared" si="144"/>
        <v>0</v>
      </c>
      <c r="L2992" t="str">
        <f t="shared" si="145"/>
        <v>Amount Match</v>
      </c>
    </row>
    <row r="2993" spans="1:12" hidden="1" x14ac:dyDescent="0.3">
      <c r="A2993" t="s">
        <v>5952</v>
      </c>
      <c r="B2993" s="1">
        <v>46295</v>
      </c>
      <c r="C2993" t="s">
        <v>5953</v>
      </c>
      <c r="D2993" t="s">
        <v>16</v>
      </c>
      <c r="E2993" t="s">
        <v>9</v>
      </c>
      <c r="F2993">
        <v>2999</v>
      </c>
      <c r="G2993" t="s">
        <v>10</v>
      </c>
      <c r="H2993" t="str">
        <f t="shared" si="143"/>
        <v>ORD26002992</v>
      </c>
      <c r="I2993">
        <f>COUNTIFS(PG_Transactions!$AK:$AK,$H2993,PG_Transactions!$E:$E,"CAPTURE",PG_Transactions!$AQ:$AQ,1)</f>
        <v>1</v>
      </c>
      <c r="J2993">
        <f>SUMIFS(PG_Transactions!$G:$G,PG_Transactions!$AK:$AK,$H2993,PG_Transactions!$E:$E,"CAPTURE",PG_Transactions!$AQ:$AQ,1)</f>
        <v>2999</v>
      </c>
      <c r="K2993">
        <f t="shared" si="144"/>
        <v>0</v>
      </c>
      <c r="L2993" t="str">
        <f t="shared" si="145"/>
        <v>Amount Match</v>
      </c>
    </row>
    <row r="2994" spans="1:12" hidden="1" x14ac:dyDescent="0.3">
      <c r="A2994" t="s">
        <v>5954</v>
      </c>
      <c r="B2994" s="1">
        <v>46275</v>
      </c>
      <c r="C2994" t="s">
        <v>5955</v>
      </c>
      <c r="D2994" t="s">
        <v>8</v>
      </c>
      <c r="E2994" t="s">
        <v>9</v>
      </c>
      <c r="F2994">
        <v>3897</v>
      </c>
      <c r="G2994" t="s">
        <v>10</v>
      </c>
      <c r="H2994" t="str">
        <f t="shared" si="143"/>
        <v>ORD26002993</v>
      </c>
      <c r="I2994">
        <f>COUNTIFS(PG_Transactions!$AK:$AK,$H2994,PG_Transactions!$E:$E,"CAPTURE",PG_Transactions!$AQ:$AQ,1)</f>
        <v>1</v>
      </c>
      <c r="J2994">
        <f>SUMIFS(PG_Transactions!$G:$G,PG_Transactions!$AK:$AK,$H2994,PG_Transactions!$E:$E,"CAPTURE",PG_Transactions!$AQ:$AQ,1)</f>
        <v>3897</v>
      </c>
      <c r="K2994">
        <f t="shared" si="144"/>
        <v>0</v>
      </c>
      <c r="L2994" t="str">
        <f t="shared" si="145"/>
        <v>Amount Match</v>
      </c>
    </row>
    <row r="2995" spans="1:12" hidden="1" x14ac:dyDescent="0.3">
      <c r="A2995" t="s">
        <v>5956</v>
      </c>
      <c r="B2995" s="1">
        <v>46266</v>
      </c>
      <c r="C2995" t="s">
        <v>5957</v>
      </c>
      <c r="D2995" t="s">
        <v>16</v>
      </c>
      <c r="E2995" t="s">
        <v>9</v>
      </c>
      <c r="F2995">
        <v>999</v>
      </c>
      <c r="G2995" t="s">
        <v>10</v>
      </c>
      <c r="H2995" t="str">
        <f t="shared" si="143"/>
        <v>ORD26002994</v>
      </c>
      <c r="I2995">
        <f>COUNTIFS(PG_Transactions!$AK:$AK,$H2995,PG_Transactions!$E:$E,"CAPTURE",PG_Transactions!$AQ:$AQ,1)</f>
        <v>1</v>
      </c>
      <c r="J2995">
        <f>SUMIFS(PG_Transactions!$G:$G,PG_Transactions!$AK:$AK,$H2995,PG_Transactions!$E:$E,"CAPTURE",PG_Transactions!$AQ:$AQ,1)</f>
        <v>999</v>
      </c>
      <c r="K2995">
        <f t="shared" si="144"/>
        <v>0</v>
      </c>
      <c r="L2995" t="str">
        <f t="shared" si="145"/>
        <v>Amount Match</v>
      </c>
    </row>
    <row r="2996" spans="1:12" hidden="1" x14ac:dyDescent="0.3">
      <c r="A2996" t="s">
        <v>5958</v>
      </c>
      <c r="B2996" s="1">
        <v>46267</v>
      </c>
      <c r="C2996" t="s">
        <v>5959</v>
      </c>
      <c r="D2996" t="s">
        <v>38</v>
      </c>
      <c r="E2996" t="s">
        <v>9</v>
      </c>
      <c r="F2996">
        <v>5998</v>
      </c>
      <c r="G2996" t="s">
        <v>56</v>
      </c>
      <c r="H2996" t="str">
        <f t="shared" si="143"/>
        <v>ORD26002995</v>
      </c>
      <c r="I2996">
        <f>COUNTIFS(PG_Transactions!$AK:$AK,$H2996,PG_Transactions!$E:$E,"CAPTURE",PG_Transactions!$AQ:$AQ,1)</f>
        <v>1</v>
      </c>
      <c r="J2996">
        <f>SUMIFS(PG_Transactions!$G:$G,PG_Transactions!$AK:$AK,$H2996,PG_Transactions!$E:$E,"CAPTURE",PG_Transactions!$AQ:$AQ,1)</f>
        <v>5998</v>
      </c>
      <c r="K2996">
        <f t="shared" si="144"/>
        <v>0</v>
      </c>
      <c r="L2996" t="str">
        <f t="shared" si="145"/>
        <v>Amount Match</v>
      </c>
    </row>
    <row r="2997" spans="1:12" hidden="1" x14ac:dyDescent="0.3">
      <c r="A2997" t="s">
        <v>5960</v>
      </c>
      <c r="B2997" s="1">
        <v>46275</v>
      </c>
      <c r="C2997" t="s">
        <v>5961</v>
      </c>
      <c r="D2997" t="s">
        <v>27</v>
      </c>
      <c r="E2997" t="s">
        <v>9</v>
      </c>
      <c r="F2997">
        <v>3447</v>
      </c>
      <c r="G2997" t="s">
        <v>56</v>
      </c>
      <c r="H2997" t="str">
        <f t="shared" si="143"/>
        <v>ORD26002996</v>
      </c>
      <c r="I2997">
        <f>COUNTIFS(PG_Transactions!$AK:$AK,$H2997,PG_Transactions!$E:$E,"CAPTURE",PG_Transactions!$AQ:$AQ,1)</f>
        <v>1</v>
      </c>
      <c r="J2997">
        <f>SUMIFS(PG_Transactions!$G:$G,PG_Transactions!$AK:$AK,$H2997,PG_Transactions!$E:$E,"CAPTURE",PG_Transactions!$AQ:$AQ,1)</f>
        <v>3447</v>
      </c>
      <c r="K2997">
        <f t="shared" si="144"/>
        <v>0</v>
      </c>
      <c r="L2997" t="str">
        <f t="shared" si="145"/>
        <v>Amount Match</v>
      </c>
    </row>
    <row r="2998" spans="1:12" hidden="1" x14ac:dyDescent="0.3">
      <c r="A2998" t="s">
        <v>5962</v>
      </c>
      <c r="B2998" s="1">
        <v>46294</v>
      </c>
      <c r="C2998" t="s">
        <v>5963</v>
      </c>
      <c r="D2998" t="s">
        <v>41</v>
      </c>
      <c r="E2998" t="s">
        <v>17</v>
      </c>
      <c r="F2998">
        <v>1799</v>
      </c>
      <c r="G2998" t="s">
        <v>10</v>
      </c>
      <c r="H2998" t="str">
        <f t="shared" si="143"/>
        <v>ORD26002997</v>
      </c>
      <c r="I2998">
        <f>COUNTIFS(PG_Transactions!$AK:$AK,$H2998,PG_Transactions!$E:$E,"CAPTURE",PG_Transactions!$AQ:$AQ,1)</f>
        <v>1</v>
      </c>
      <c r="J2998">
        <f>SUMIFS(PG_Transactions!$G:$G,PG_Transactions!$AK:$AK,$H2998,PG_Transactions!$E:$E,"CAPTURE",PG_Transactions!$AQ:$AQ,1)</f>
        <v>1799</v>
      </c>
      <c r="K2998">
        <f t="shared" si="144"/>
        <v>0</v>
      </c>
      <c r="L2998" t="str">
        <f t="shared" si="145"/>
        <v>Amount Match</v>
      </c>
    </row>
    <row r="2999" spans="1:12" hidden="1" x14ac:dyDescent="0.3">
      <c r="A2999" t="s">
        <v>5964</v>
      </c>
      <c r="B2999" s="1">
        <v>46287</v>
      </c>
      <c r="C2999" t="s">
        <v>5965</v>
      </c>
      <c r="D2999" t="s">
        <v>65</v>
      </c>
      <c r="E2999" t="s">
        <v>9</v>
      </c>
      <c r="F2999">
        <v>1498</v>
      </c>
      <c r="G2999" t="s">
        <v>10</v>
      </c>
      <c r="H2999" t="str">
        <f t="shared" si="143"/>
        <v>ORD26002998</v>
      </c>
      <c r="I2999">
        <f>COUNTIFS(PG_Transactions!$AK:$AK,$H2999,PG_Transactions!$E:$E,"CAPTURE",PG_Transactions!$AQ:$AQ,1)</f>
        <v>1</v>
      </c>
      <c r="J2999">
        <f>SUMIFS(PG_Transactions!$G:$G,PG_Transactions!$AK:$AK,$H2999,PG_Transactions!$E:$E,"CAPTURE",PG_Transactions!$AQ:$AQ,1)</f>
        <v>1498</v>
      </c>
      <c r="K2999">
        <f t="shared" si="144"/>
        <v>0</v>
      </c>
      <c r="L2999" t="str">
        <f t="shared" si="145"/>
        <v>Amount Match</v>
      </c>
    </row>
    <row r="3000" spans="1:12" hidden="1" x14ac:dyDescent="0.3">
      <c r="A3000" t="s">
        <v>5966</v>
      </c>
      <c r="B3000" s="1">
        <v>46279</v>
      </c>
      <c r="C3000" t="s">
        <v>5967</v>
      </c>
      <c r="D3000" t="s">
        <v>16</v>
      </c>
      <c r="E3000" t="s">
        <v>9</v>
      </c>
      <c r="F3000">
        <v>4998</v>
      </c>
      <c r="G3000" t="s">
        <v>10</v>
      </c>
      <c r="H3000" t="str">
        <f t="shared" si="143"/>
        <v>ORD26002999</v>
      </c>
      <c r="I3000">
        <f>COUNTIFS(PG_Transactions!$AK:$AK,$H3000,PG_Transactions!$E:$E,"CAPTURE",PG_Transactions!$AQ:$AQ,1)</f>
        <v>1</v>
      </c>
      <c r="J3000">
        <f>SUMIFS(PG_Transactions!$G:$G,PG_Transactions!$AK:$AK,$H3000,PG_Transactions!$E:$E,"CAPTURE",PG_Transactions!$AQ:$AQ,1)</f>
        <v>4998</v>
      </c>
      <c r="K3000">
        <f t="shared" si="144"/>
        <v>0</v>
      </c>
      <c r="L3000" t="str">
        <f t="shared" si="145"/>
        <v>Amount Match</v>
      </c>
    </row>
    <row r="3001" spans="1:12" hidden="1" x14ac:dyDescent="0.3">
      <c r="A3001" t="s">
        <v>5968</v>
      </c>
      <c r="B3001" s="1">
        <v>46295</v>
      </c>
      <c r="C3001" t="s">
        <v>5969</v>
      </c>
      <c r="D3001" t="s">
        <v>32</v>
      </c>
      <c r="E3001" t="s">
        <v>17</v>
      </c>
      <c r="F3001">
        <v>648</v>
      </c>
      <c r="G3001" t="s">
        <v>10</v>
      </c>
      <c r="H3001" t="str">
        <f t="shared" si="143"/>
        <v>ORD26003000</v>
      </c>
      <c r="I3001">
        <f>COUNTIFS(PG_Transactions!$AK:$AK,$H3001,PG_Transactions!$E:$E,"CAPTURE",PG_Transactions!$AQ:$AQ,1)</f>
        <v>1</v>
      </c>
      <c r="J3001">
        <f>SUMIFS(PG_Transactions!$G:$G,PG_Transactions!$AK:$AK,$H3001,PG_Transactions!$E:$E,"CAPTURE",PG_Transactions!$AQ:$AQ,1)</f>
        <v>648</v>
      </c>
      <c r="K3001">
        <f t="shared" si="144"/>
        <v>0</v>
      </c>
      <c r="L3001" t="str">
        <f t="shared" si="145"/>
        <v>Amount Match</v>
      </c>
    </row>
    <row r="3002" spans="1:12" hidden="1" x14ac:dyDescent="0.3">
      <c r="A3002" t="s">
        <v>5970</v>
      </c>
      <c r="B3002" s="1">
        <v>46267</v>
      </c>
      <c r="C3002" t="s">
        <v>5971</v>
      </c>
      <c r="D3002" t="s">
        <v>13</v>
      </c>
      <c r="E3002" t="s">
        <v>17</v>
      </c>
      <c r="F3002">
        <v>3897</v>
      </c>
      <c r="G3002" t="s">
        <v>10</v>
      </c>
      <c r="H3002" t="str">
        <f t="shared" si="143"/>
        <v>ORD26003001</v>
      </c>
      <c r="I3002">
        <f>COUNTIFS(PG_Transactions!$AK:$AK,$H3002,PG_Transactions!$E:$E,"CAPTURE",PG_Transactions!$AQ:$AQ,1)</f>
        <v>1</v>
      </c>
      <c r="J3002">
        <f>SUMIFS(PG_Transactions!$G:$G,PG_Transactions!$AK:$AK,$H3002,PG_Transactions!$E:$E,"CAPTURE",PG_Transactions!$AQ:$AQ,1)</f>
        <v>3897</v>
      </c>
      <c r="K3002">
        <f t="shared" si="144"/>
        <v>0</v>
      </c>
      <c r="L3002" t="str">
        <f t="shared" si="145"/>
        <v>Amount Match</v>
      </c>
    </row>
    <row r="3003" spans="1:12" hidden="1" x14ac:dyDescent="0.3">
      <c r="A3003" t="s">
        <v>5972</v>
      </c>
      <c r="B3003" s="1">
        <v>46284</v>
      </c>
      <c r="C3003" t="s">
        <v>5973</v>
      </c>
      <c r="D3003" t="s">
        <v>13</v>
      </c>
      <c r="E3003" t="s">
        <v>44</v>
      </c>
      <c r="F3003">
        <v>799</v>
      </c>
      <c r="G3003" t="s">
        <v>10</v>
      </c>
      <c r="H3003" t="str">
        <f t="shared" si="143"/>
        <v>ORD26003002</v>
      </c>
      <c r="I3003">
        <f>COUNTIFS(PG_Transactions!$AK:$AK,$H3003,PG_Transactions!$E:$E,"CAPTURE",PG_Transactions!$AQ:$AQ,1)</f>
        <v>1</v>
      </c>
      <c r="J3003">
        <f>SUMIFS(PG_Transactions!$G:$G,PG_Transactions!$AK:$AK,$H3003,PG_Transactions!$E:$E,"CAPTURE",PG_Transactions!$AQ:$AQ,1)</f>
        <v>799</v>
      </c>
      <c r="K3003">
        <f t="shared" si="144"/>
        <v>0</v>
      </c>
      <c r="L3003" t="str">
        <f t="shared" si="145"/>
        <v>Amount Match</v>
      </c>
    </row>
    <row r="3004" spans="1:12" hidden="1" x14ac:dyDescent="0.3">
      <c r="A3004" t="s">
        <v>5974</v>
      </c>
      <c r="B3004" s="1">
        <v>46266</v>
      </c>
      <c r="C3004" t="s">
        <v>5975</v>
      </c>
      <c r="D3004" t="s">
        <v>41</v>
      </c>
      <c r="E3004" t="s">
        <v>9</v>
      </c>
      <c r="F3004">
        <v>1299</v>
      </c>
      <c r="G3004" t="s">
        <v>10</v>
      </c>
      <c r="H3004" t="str">
        <f t="shared" si="143"/>
        <v>ORD26003003</v>
      </c>
      <c r="I3004">
        <f>COUNTIFS(PG_Transactions!$AK:$AK,$H3004,PG_Transactions!$E:$E,"CAPTURE",PG_Transactions!$AQ:$AQ,1)</f>
        <v>1</v>
      </c>
      <c r="J3004">
        <f>SUMIFS(PG_Transactions!$G:$G,PG_Transactions!$AK:$AK,$H3004,PG_Transactions!$E:$E,"CAPTURE",PG_Transactions!$AQ:$AQ,1)</f>
        <v>1299</v>
      </c>
      <c r="K3004">
        <f t="shared" si="144"/>
        <v>0</v>
      </c>
      <c r="L3004" t="str">
        <f t="shared" si="145"/>
        <v>Amount Match</v>
      </c>
    </row>
    <row r="3005" spans="1:12" hidden="1" x14ac:dyDescent="0.3">
      <c r="A3005" t="s">
        <v>5976</v>
      </c>
      <c r="B3005" s="1">
        <v>46276</v>
      </c>
      <c r="C3005" t="s">
        <v>5977</v>
      </c>
      <c r="D3005" t="s">
        <v>8</v>
      </c>
      <c r="E3005" t="s">
        <v>9</v>
      </c>
      <c r="F3005">
        <v>599</v>
      </c>
      <c r="G3005" t="s">
        <v>10</v>
      </c>
      <c r="H3005" t="str">
        <f t="shared" si="143"/>
        <v>ORD26003004</v>
      </c>
      <c r="I3005">
        <f>COUNTIFS(PG_Transactions!$AK:$AK,$H3005,PG_Transactions!$E:$E,"CAPTURE",PG_Transactions!$AQ:$AQ,1)</f>
        <v>1</v>
      </c>
      <c r="J3005">
        <f>SUMIFS(PG_Transactions!$G:$G,PG_Transactions!$AK:$AK,$H3005,PG_Transactions!$E:$E,"CAPTURE",PG_Transactions!$AQ:$AQ,1)</f>
        <v>599</v>
      </c>
      <c r="K3005">
        <f t="shared" si="144"/>
        <v>0</v>
      </c>
      <c r="L3005" t="str">
        <f t="shared" si="145"/>
        <v>Amount Match</v>
      </c>
    </row>
    <row r="3006" spans="1:12" hidden="1" x14ac:dyDescent="0.3">
      <c r="A3006" t="s">
        <v>5978</v>
      </c>
      <c r="B3006" s="1">
        <v>46281</v>
      </c>
      <c r="C3006" t="s">
        <v>5979</v>
      </c>
      <c r="E3006" t="s">
        <v>9</v>
      </c>
      <c r="F3006">
        <v>1299</v>
      </c>
      <c r="G3006" t="s">
        <v>10</v>
      </c>
      <c r="H3006" t="str">
        <f t="shared" si="143"/>
        <v>ORD26003005</v>
      </c>
      <c r="I3006">
        <f>COUNTIFS(PG_Transactions!$AK:$AK,$H3006,PG_Transactions!$E:$E,"CAPTURE",PG_Transactions!$AQ:$AQ,1)</f>
        <v>1</v>
      </c>
      <c r="J3006">
        <f>SUMIFS(PG_Transactions!$G:$G,PG_Transactions!$AK:$AK,$H3006,PG_Transactions!$E:$E,"CAPTURE",PG_Transactions!$AQ:$AQ,1)</f>
        <v>1299</v>
      </c>
      <c r="K3006">
        <f t="shared" si="144"/>
        <v>0</v>
      </c>
      <c r="L3006" t="str">
        <f t="shared" si="145"/>
        <v>Amount Match</v>
      </c>
    </row>
    <row r="3007" spans="1:12" hidden="1" x14ac:dyDescent="0.3">
      <c r="A3007" t="s">
        <v>5980</v>
      </c>
      <c r="B3007" s="1">
        <v>46275</v>
      </c>
      <c r="C3007" t="s">
        <v>5981</v>
      </c>
      <c r="D3007" t="s">
        <v>51</v>
      </c>
      <c r="E3007" t="s">
        <v>9</v>
      </c>
      <c r="F3007">
        <v>1499</v>
      </c>
      <c r="G3007" t="s">
        <v>10</v>
      </c>
      <c r="H3007" t="str">
        <f t="shared" si="143"/>
        <v>ORD26003006</v>
      </c>
      <c r="I3007">
        <f>COUNTIFS(PG_Transactions!$AK:$AK,$H3007,PG_Transactions!$E:$E,"CAPTURE",PG_Transactions!$AQ:$AQ,1)</f>
        <v>1</v>
      </c>
      <c r="J3007">
        <f>SUMIFS(PG_Transactions!$G:$G,PG_Transactions!$AK:$AK,$H3007,PG_Transactions!$E:$E,"CAPTURE",PG_Transactions!$AQ:$AQ,1)</f>
        <v>1499</v>
      </c>
      <c r="K3007">
        <f t="shared" si="144"/>
        <v>0</v>
      </c>
      <c r="L3007" t="str">
        <f t="shared" si="145"/>
        <v>Amount Match</v>
      </c>
    </row>
    <row r="3008" spans="1:12" hidden="1" x14ac:dyDescent="0.3">
      <c r="A3008" t="s">
        <v>5982</v>
      </c>
      <c r="B3008" s="1">
        <v>46287</v>
      </c>
      <c r="C3008" t="s">
        <v>5983</v>
      </c>
      <c r="D3008" t="s">
        <v>41</v>
      </c>
      <c r="E3008" t="s">
        <v>17</v>
      </c>
      <c r="F3008">
        <v>8498</v>
      </c>
      <c r="G3008" t="s">
        <v>10</v>
      </c>
      <c r="H3008" t="str">
        <f t="shared" si="143"/>
        <v>ORD26003007</v>
      </c>
      <c r="I3008">
        <f>COUNTIFS(PG_Transactions!$AK:$AK,$H3008,PG_Transactions!$E:$E,"CAPTURE",PG_Transactions!$AQ:$AQ,1)</f>
        <v>1</v>
      </c>
      <c r="J3008">
        <f>SUMIFS(PG_Transactions!$G:$G,PG_Transactions!$AK:$AK,$H3008,PG_Transactions!$E:$E,"CAPTURE",PG_Transactions!$AQ:$AQ,1)</f>
        <v>8498</v>
      </c>
      <c r="K3008">
        <f t="shared" si="144"/>
        <v>0</v>
      </c>
      <c r="L3008" t="str">
        <f t="shared" si="145"/>
        <v>Amount Match</v>
      </c>
    </row>
    <row r="3009" spans="1:12" hidden="1" x14ac:dyDescent="0.3">
      <c r="A3009" t="s">
        <v>5984</v>
      </c>
      <c r="B3009" s="1">
        <v>46293</v>
      </c>
      <c r="C3009" t="s">
        <v>3922</v>
      </c>
      <c r="D3009" t="s">
        <v>65</v>
      </c>
      <c r="E3009" t="s">
        <v>17</v>
      </c>
      <c r="F3009">
        <v>349</v>
      </c>
      <c r="G3009" t="s">
        <v>10</v>
      </c>
      <c r="H3009" t="str">
        <f t="shared" si="143"/>
        <v>ORD26003008</v>
      </c>
      <c r="I3009">
        <f>COUNTIFS(PG_Transactions!$AK:$AK,$H3009,PG_Transactions!$E:$E,"CAPTURE",PG_Transactions!$AQ:$AQ,1)</f>
        <v>1</v>
      </c>
      <c r="J3009">
        <f>SUMIFS(PG_Transactions!$G:$G,PG_Transactions!$AK:$AK,$H3009,PG_Transactions!$E:$E,"CAPTURE",PG_Transactions!$AQ:$AQ,1)</f>
        <v>349</v>
      </c>
      <c r="K3009">
        <f t="shared" si="144"/>
        <v>0</v>
      </c>
      <c r="L3009" t="str">
        <f t="shared" si="145"/>
        <v>Amount Match</v>
      </c>
    </row>
    <row r="3010" spans="1:12" hidden="1" x14ac:dyDescent="0.3">
      <c r="A3010" t="s">
        <v>5985</v>
      </c>
      <c r="B3010" s="1">
        <v>46286</v>
      </c>
      <c r="C3010" t="s">
        <v>5986</v>
      </c>
      <c r="D3010" t="s">
        <v>38</v>
      </c>
      <c r="E3010" t="s">
        <v>9</v>
      </c>
      <c r="F3010" s="2">
        <v>10998</v>
      </c>
      <c r="G3010" t="s">
        <v>10</v>
      </c>
      <c r="H3010" t="str">
        <f t="shared" si="143"/>
        <v>ORD26003009</v>
      </c>
      <c r="I3010">
        <f>COUNTIFS(PG_Transactions!$AK:$AK,$H3010,PG_Transactions!$E:$E,"CAPTURE",PG_Transactions!$AQ:$AQ,1)</f>
        <v>1</v>
      </c>
      <c r="J3010">
        <f>SUMIFS(PG_Transactions!$G:$G,PG_Transactions!$AK:$AK,$H3010,PG_Transactions!$E:$E,"CAPTURE",PG_Transactions!$AQ:$AQ,1)</f>
        <v>10998</v>
      </c>
      <c r="K3010">
        <f t="shared" si="144"/>
        <v>0</v>
      </c>
      <c r="L3010" t="str">
        <f t="shared" si="145"/>
        <v>Amount Match</v>
      </c>
    </row>
    <row r="3011" spans="1:12" hidden="1" x14ac:dyDescent="0.3">
      <c r="A3011" t="s">
        <v>5987</v>
      </c>
      <c r="B3011" s="1">
        <v>46283</v>
      </c>
      <c r="C3011" t="s">
        <v>5988</v>
      </c>
      <c r="D3011" t="s">
        <v>8</v>
      </c>
      <c r="E3011" t="s">
        <v>9</v>
      </c>
      <c r="F3011">
        <v>2598</v>
      </c>
      <c r="G3011" t="s">
        <v>10</v>
      </c>
      <c r="H3011" t="str">
        <f t="shared" ref="H3011:H3074" si="146">UPPER(SUBSTITUTE(TRIM(A3011),"-",""))</f>
        <v>ORD26003010</v>
      </c>
      <c r="I3011">
        <f>COUNTIFS(PG_Transactions!$AK:$AK,$H3011,PG_Transactions!$E:$E,"CAPTURE",PG_Transactions!$AQ:$AQ,1)</f>
        <v>1</v>
      </c>
      <c r="J3011">
        <f>SUMIFS(PG_Transactions!$G:$G,PG_Transactions!$AK:$AK,$H3011,PG_Transactions!$E:$E,"CAPTURE",PG_Transactions!$AQ:$AQ,1)</f>
        <v>2598</v>
      </c>
      <c r="K3011">
        <f t="shared" ref="K3011:K3074" si="147">ROUND(J3011-F3011,2)</f>
        <v>0</v>
      </c>
      <c r="L3011" t="str">
        <f t="shared" ref="L3011:L3074" si="148">IF(I3011=0,"No Capture",IF(I3011&gt;1,"Multiple Capture Rows - Review",IF(ABS(K3011)&lt;0.01,"Amount Match",IF(K3011&lt;0,"Captured Less Than Order","Captured More Than Order"))))</f>
        <v>Amount Match</v>
      </c>
    </row>
    <row r="3012" spans="1:12" hidden="1" x14ac:dyDescent="0.3">
      <c r="A3012" t="s">
        <v>5989</v>
      </c>
      <c r="B3012" s="1">
        <v>46278</v>
      </c>
      <c r="C3012" t="s">
        <v>5990</v>
      </c>
      <c r="D3012" t="s">
        <v>32</v>
      </c>
      <c r="E3012" t="s">
        <v>17</v>
      </c>
      <c r="F3012">
        <v>2098</v>
      </c>
      <c r="G3012" t="s">
        <v>10</v>
      </c>
      <c r="H3012" t="str">
        <f t="shared" si="146"/>
        <v>ORD26003011</v>
      </c>
      <c r="I3012">
        <f>COUNTIFS(PG_Transactions!$AK:$AK,$H3012,PG_Transactions!$E:$E,"CAPTURE",PG_Transactions!$AQ:$AQ,1)</f>
        <v>1</v>
      </c>
      <c r="J3012">
        <f>SUMIFS(PG_Transactions!$G:$G,PG_Transactions!$AK:$AK,$H3012,PG_Transactions!$E:$E,"CAPTURE",PG_Transactions!$AQ:$AQ,1)</f>
        <v>2098</v>
      </c>
      <c r="K3012">
        <f t="shared" si="147"/>
        <v>0</v>
      </c>
      <c r="L3012" t="str">
        <f t="shared" si="148"/>
        <v>Amount Match</v>
      </c>
    </row>
    <row r="3013" spans="1:12" hidden="1" x14ac:dyDescent="0.3">
      <c r="A3013" t="s">
        <v>5991</v>
      </c>
      <c r="B3013" s="1">
        <v>46294</v>
      </c>
      <c r="C3013" t="s">
        <v>5992</v>
      </c>
      <c r="D3013" t="s">
        <v>38</v>
      </c>
      <c r="E3013" t="s">
        <v>44</v>
      </c>
      <c r="F3013">
        <v>3497</v>
      </c>
      <c r="G3013" t="s">
        <v>10</v>
      </c>
      <c r="H3013" t="str">
        <f t="shared" si="146"/>
        <v>ORD26003012</v>
      </c>
      <c r="I3013">
        <f>COUNTIFS(PG_Transactions!$AK:$AK,$H3013,PG_Transactions!$E:$E,"CAPTURE",PG_Transactions!$AQ:$AQ,1)</f>
        <v>1</v>
      </c>
      <c r="J3013">
        <f>SUMIFS(PG_Transactions!$G:$G,PG_Transactions!$AK:$AK,$H3013,PG_Transactions!$E:$E,"CAPTURE",PG_Transactions!$AQ:$AQ,1)</f>
        <v>3497</v>
      </c>
      <c r="K3013">
        <f t="shared" si="147"/>
        <v>0</v>
      </c>
      <c r="L3013" t="str">
        <f t="shared" si="148"/>
        <v>Amount Match</v>
      </c>
    </row>
    <row r="3014" spans="1:12" hidden="1" x14ac:dyDescent="0.3">
      <c r="A3014" t="s">
        <v>5993</v>
      </c>
      <c r="B3014" s="1">
        <v>46280</v>
      </c>
      <c r="C3014" t="s">
        <v>5994</v>
      </c>
      <c r="D3014" t="s">
        <v>27</v>
      </c>
      <c r="E3014" t="s">
        <v>9</v>
      </c>
      <c r="F3014">
        <v>7999</v>
      </c>
      <c r="G3014" t="s">
        <v>10</v>
      </c>
      <c r="H3014" t="str">
        <f t="shared" si="146"/>
        <v>ORD26003013</v>
      </c>
      <c r="I3014">
        <f>COUNTIFS(PG_Transactions!$AK:$AK,$H3014,PG_Transactions!$E:$E,"CAPTURE",PG_Transactions!$AQ:$AQ,1)</f>
        <v>1</v>
      </c>
      <c r="J3014">
        <f>SUMIFS(PG_Transactions!$G:$G,PG_Transactions!$AK:$AK,$H3014,PG_Transactions!$E:$E,"CAPTURE",PG_Transactions!$AQ:$AQ,1)</f>
        <v>7999</v>
      </c>
      <c r="K3014">
        <f t="shared" si="147"/>
        <v>0</v>
      </c>
      <c r="L3014" t="str">
        <f t="shared" si="148"/>
        <v>Amount Match</v>
      </c>
    </row>
    <row r="3015" spans="1:12" hidden="1" x14ac:dyDescent="0.3">
      <c r="A3015" t="s">
        <v>5995</v>
      </c>
      <c r="B3015" s="1">
        <v>46289</v>
      </c>
      <c r="C3015" t="s">
        <v>5996</v>
      </c>
      <c r="D3015" t="s">
        <v>13</v>
      </c>
      <c r="E3015" t="s">
        <v>9</v>
      </c>
      <c r="F3015">
        <v>6298</v>
      </c>
      <c r="G3015" t="s">
        <v>10</v>
      </c>
      <c r="H3015" t="str">
        <f t="shared" si="146"/>
        <v>ORD26003014</v>
      </c>
      <c r="I3015">
        <f>COUNTIFS(PG_Transactions!$AK:$AK,$H3015,PG_Transactions!$E:$E,"CAPTURE",PG_Transactions!$AQ:$AQ,1)</f>
        <v>1</v>
      </c>
      <c r="J3015">
        <f>SUMIFS(PG_Transactions!$G:$G,PG_Transactions!$AK:$AK,$H3015,PG_Transactions!$E:$E,"CAPTURE",PG_Transactions!$AQ:$AQ,1)</f>
        <v>6298</v>
      </c>
      <c r="K3015">
        <f t="shared" si="147"/>
        <v>0</v>
      </c>
      <c r="L3015" t="str">
        <f t="shared" si="148"/>
        <v>Amount Match</v>
      </c>
    </row>
    <row r="3016" spans="1:12" hidden="1" x14ac:dyDescent="0.3">
      <c r="A3016" t="s">
        <v>5997</v>
      </c>
      <c r="B3016" s="1">
        <v>46279</v>
      </c>
      <c r="C3016" t="s">
        <v>5998</v>
      </c>
      <c r="D3016" t="s">
        <v>41</v>
      </c>
      <c r="E3016" t="s">
        <v>17</v>
      </c>
      <c r="F3016">
        <v>10497</v>
      </c>
      <c r="G3016" t="s">
        <v>10</v>
      </c>
      <c r="H3016" t="str">
        <f t="shared" si="146"/>
        <v>ORD26003015</v>
      </c>
      <c r="I3016">
        <f>COUNTIFS(PG_Transactions!$AK:$AK,$H3016,PG_Transactions!$E:$E,"CAPTURE",PG_Transactions!$AQ:$AQ,1)</f>
        <v>1</v>
      </c>
      <c r="J3016">
        <f>SUMIFS(PG_Transactions!$G:$G,PG_Transactions!$AK:$AK,$H3016,PG_Transactions!$E:$E,"CAPTURE",PG_Transactions!$AQ:$AQ,1)</f>
        <v>10497</v>
      </c>
      <c r="K3016">
        <f t="shared" si="147"/>
        <v>0</v>
      </c>
      <c r="L3016" t="str">
        <f t="shared" si="148"/>
        <v>Amount Match</v>
      </c>
    </row>
    <row r="3017" spans="1:12" hidden="1" x14ac:dyDescent="0.3">
      <c r="A3017" t="s">
        <v>5999</v>
      </c>
      <c r="B3017" s="1">
        <v>46277</v>
      </c>
      <c r="C3017" t="s">
        <v>6000</v>
      </c>
      <c r="D3017" t="s">
        <v>27</v>
      </c>
      <c r="E3017" t="s">
        <v>44</v>
      </c>
      <c r="F3017">
        <v>848</v>
      </c>
      <c r="G3017" t="s">
        <v>10</v>
      </c>
      <c r="H3017" t="str">
        <f t="shared" si="146"/>
        <v>ORD26003016</v>
      </c>
      <c r="I3017">
        <f>COUNTIFS(PG_Transactions!$AK:$AK,$H3017,PG_Transactions!$E:$E,"CAPTURE",PG_Transactions!$AQ:$AQ,1)</f>
        <v>1</v>
      </c>
      <c r="J3017">
        <f>SUMIFS(PG_Transactions!$G:$G,PG_Transactions!$AK:$AK,$H3017,PG_Transactions!$E:$E,"CAPTURE",PG_Transactions!$AQ:$AQ,1)</f>
        <v>848</v>
      </c>
      <c r="K3017">
        <f t="shared" si="147"/>
        <v>0</v>
      </c>
      <c r="L3017" t="str">
        <f t="shared" si="148"/>
        <v>Amount Match</v>
      </c>
    </row>
    <row r="3018" spans="1:12" hidden="1" x14ac:dyDescent="0.3">
      <c r="A3018" t="s">
        <v>6001</v>
      </c>
      <c r="B3018" s="1">
        <v>46270</v>
      </c>
      <c r="C3018" t="s">
        <v>6002</v>
      </c>
      <c r="D3018" t="s">
        <v>13</v>
      </c>
      <c r="E3018" t="s">
        <v>33</v>
      </c>
      <c r="F3018">
        <v>1499</v>
      </c>
      <c r="G3018" t="s">
        <v>10</v>
      </c>
      <c r="H3018" t="str">
        <f t="shared" si="146"/>
        <v>ORD26003017</v>
      </c>
      <c r="I3018">
        <f>COUNTIFS(PG_Transactions!$AK:$AK,$H3018,PG_Transactions!$E:$E,"CAPTURE",PG_Transactions!$AQ:$AQ,1)</f>
        <v>1</v>
      </c>
      <c r="J3018">
        <f>SUMIFS(PG_Transactions!$G:$G,PG_Transactions!$AK:$AK,$H3018,PG_Transactions!$E:$E,"CAPTURE",PG_Transactions!$AQ:$AQ,1)</f>
        <v>1499</v>
      </c>
      <c r="K3018">
        <f t="shared" si="147"/>
        <v>0</v>
      </c>
      <c r="L3018" t="str">
        <f t="shared" si="148"/>
        <v>Amount Match</v>
      </c>
    </row>
    <row r="3019" spans="1:12" hidden="1" x14ac:dyDescent="0.3">
      <c r="A3019" t="s">
        <v>6003</v>
      </c>
      <c r="B3019" s="1">
        <v>46288</v>
      </c>
      <c r="C3019" t="s">
        <v>6004</v>
      </c>
      <c r="D3019" t="s">
        <v>8</v>
      </c>
      <c r="E3019" t="s">
        <v>17</v>
      </c>
      <c r="F3019">
        <v>798</v>
      </c>
      <c r="G3019" t="s">
        <v>10</v>
      </c>
      <c r="H3019" t="str">
        <f t="shared" si="146"/>
        <v>ORD26003018</v>
      </c>
      <c r="I3019">
        <f>COUNTIFS(PG_Transactions!$AK:$AK,$H3019,PG_Transactions!$E:$E,"CAPTURE",PG_Transactions!$AQ:$AQ,1)</f>
        <v>1</v>
      </c>
      <c r="J3019">
        <f>SUMIFS(PG_Transactions!$G:$G,PG_Transactions!$AK:$AK,$H3019,PG_Transactions!$E:$E,"CAPTURE",PG_Transactions!$AQ:$AQ,1)</f>
        <v>798</v>
      </c>
      <c r="K3019">
        <f t="shared" si="147"/>
        <v>0</v>
      </c>
      <c r="L3019" t="str">
        <f t="shared" si="148"/>
        <v>Amount Match</v>
      </c>
    </row>
    <row r="3020" spans="1:12" hidden="1" x14ac:dyDescent="0.3">
      <c r="A3020" t="s">
        <v>6005</v>
      </c>
      <c r="B3020" s="1">
        <v>46286</v>
      </c>
      <c r="C3020" t="s">
        <v>6006</v>
      </c>
      <c r="D3020" t="s">
        <v>8</v>
      </c>
      <c r="E3020" t="s">
        <v>9</v>
      </c>
      <c r="F3020">
        <v>6498</v>
      </c>
      <c r="G3020" t="s">
        <v>10</v>
      </c>
      <c r="H3020" t="str">
        <f t="shared" si="146"/>
        <v>ORD26003019</v>
      </c>
      <c r="I3020">
        <f>COUNTIFS(PG_Transactions!$AK:$AK,$H3020,PG_Transactions!$E:$E,"CAPTURE",PG_Transactions!$AQ:$AQ,1)</f>
        <v>1</v>
      </c>
      <c r="J3020">
        <f>SUMIFS(PG_Transactions!$G:$G,PG_Transactions!$AK:$AK,$H3020,PG_Transactions!$E:$E,"CAPTURE",PG_Transactions!$AQ:$AQ,1)</f>
        <v>6498</v>
      </c>
      <c r="K3020">
        <f t="shared" si="147"/>
        <v>0</v>
      </c>
      <c r="L3020" t="str">
        <f t="shared" si="148"/>
        <v>Amount Match</v>
      </c>
    </row>
    <row r="3021" spans="1:12" hidden="1" x14ac:dyDescent="0.3">
      <c r="A3021" t="s">
        <v>6007</v>
      </c>
      <c r="B3021" s="1">
        <v>46282</v>
      </c>
      <c r="C3021" t="s">
        <v>6008</v>
      </c>
      <c r="D3021" t="s">
        <v>16</v>
      </c>
      <c r="E3021" t="s">
        <v>9</v>
      </c>
      <c r="F3021">
        <v>4998</v>
      </c>
      <c r="G3021" t="s">
        <v>10</v>
      </c>
      <c r="H3021" t="str">
        <f t="shared" si="146"/>
        <v>ORD26003020</v>
      </c>
      <c r="I3021">
        <f>COUNTIFS(PG_Transactions!$AK:$AK,$H3021,PG_Transactions!$E:$E,"CAPTURE",PG_Transactions!$AQ:$AQ,1)</f>
        <v>1</v>
      </c>
      <c r="J3021">
        <f>SUMIFS(PG_Transactions!$G:$G,PG_Transactions!$AK:$AK,$H3021,PG_Transactions!$E:$E,"CAPTURE",PG_Transactions!$AQ:$AQ,1)</f>
        <v>4998</v>
      </c>
      <c r="K3021">
        <f t="shared" si="147"/>
        <v>0</v>
      </c>
      <c r="L3021" t="str">
        <f t="shared" si="148"/>
        <v>Amount Match</v>
      </c>
    </row>
    <row r="3022" spans="1:12" hidden="1" x14ac:dyDescent="0.3">
      <c r="A3022" t="s">
        <v>6009</v>
      </c>
      <c r="B3022" s="1">
        <v>46269</v>
      </c>
      <c r="C3022" t="s">
        <v>6010</v>
      </c>
      <c r="D3022" t="s">
        <v>38</v>
      </c>
      <c r="E3022" t="s">
        <v>9</v>
      </c>
      <c r="F3022">
        <v>1799</v>
      </c>
      <c r="G3022" t="s">
        <v>10</v>
      </c>
      <c r="H3022" t="str">
        <f t="shared" si="146"/>
        <v>ORD26003021</v>
      </c>
      <c r="I3022">
        <f>COUNTIFS(PG_Transactions!$AK:$AK,$H3022,PG_Transactions!$E:$E,"CAPTURE",PG_Transactions!$AQ:$AQ,1)</f>
        <v>1</v>
      </c>
      <c r="J3022">
        <f>SUMIFS(PG_Transactions!$G:$G,PG_Transactions!$AK:$AK,$H3022,PG_Transactions!$E:$E,"CAPTURE",PG_Transactions!$AQ:$AQ,1)</f>
        <v>1799</v>
      </c>
      <c r="K3022">
        <f t="shared" si="147"/>
        <v>0</v>
      </c>
      <c r="L3022" t="str">
        <f t="shared" si="148"/>
        <v>Amount Match</v>
      </c>
    </row>
    <row r="3023" spans="1:12" hidden="1" x14ac:dyDescent="0.3">
      <c r="A3023" t="s">
        <v>6011</v>
      </c>
      <c r="B3023" s="1">
        <v>46283</v>
      </c>
      <c r="C3023" t="s">
        <v>6012</v>
      </c>
      <c r="D3023" t="s">
        <v>24</v>
      </c>
      <c r="E3023" t="s">
        <v>9</v>
      </c>
      <c r="F3023">
        <v>3499</v>
      </c>
      <c r="G3023" t="s">
        <v>10</v>
      </c>
      <c r="H3023" t="str">
        <f t="shared" si="146"/>
        <v>ORD26003022</v>
      </c>
      <c r="I3023">
        <f>COUNTIFS(PG_Transactions!$AK:$AK,$H3023,PG_Transactions!$E:$E,"CAPTURE",PG_Transactions!$AQ:$AQ,1)</f>
        <v>1</v>
      </c>
      <c r="J3023">
        <f>SUMIFS(PG_Transactions!$G:$G,PG_Transactions!$AK:$AK,$H3023,PG_Transactions!$E:$E,"CAPTURE",PG_Transactions!$AQ:$AQ,1)</f>
        <v>3499</v>
      </c>
      <c r="K3023">
        <f t="shared" si="147"/>
        <v>0</v>
      </c>
      <c r="L3023" t="str">
        <f t="shared" si="148"/>
        <v>Amount Match</v>
      </c>
    </row>
    <row r="3024" spans="1:12" hidden="1" x14ac:dyDescent="0.3">
      <c r="A3024" t="s">
        <v>6013</v>
      </c>
      <c r="B3024" s="1">
        <v>46271</v>
      </c>
      <c r="C3024" t="s">
        <v>6014</v>
      </c>
      <c r="D3024" t="s">
        <v>41</v>
      </c>
      <c r="E3024" t="s">
        <v>9</v>
      </c>
      <c r="F3024">
        <v>5147</v>
      </c>
      <c r="G3024" t="s">
        <v>10</v>
      </c>
      <c r="H3024" t="str">
        <f t="shared" si="146"/>
        <v>ORD26003023</v>
      </c>
      <c r="I3024">
        <f>COUNTIFS(PG_Transactions!$AK:$AK,$H3024,PG_Transactions!$E:$E,"CAPTURE",PG_Transactions!$AQ:$AQ,1)</f>
        <v>1</v>
      </c>
      <c r="J3024">
        <f>SUMIFS(PG_Transactions!$G:$G,PG_Transactions!$AK:$AK,$H3024,PG_Transactions!$E:$E,"CAPTURE",PG_Transactions!$AQ:$AQ,1)</f>
        <v>5147</v>
      </c>
      <c r="K3024">
        <f t="shared" si="147"/>
        <v>0</v>
      </c>
      <c r="L3024" t="str">
        <f t="shared" si="148"/>
        <v>Amount Match</v>
      </c>
    </row>
    <row r="3025" spans="1:12" hidden="1" x14ac:dyDescent="0.3">
      <c r="A3025" t="s">
        <v>6015</v>
      </c>
      <c r="B3025" s="1">
        <v>46295</v>
      </c>
      <c r="C3025" t="s">
        <v>6016</v>
      </c>
      <c r="D3025" t="s">
        <v>13</v>
      </c>
      <c r="E3025" t="s">
        <v>33</v>
      </c>
      <c r="F3025">
        <v>1499</v>
      </c>
      <c r="G3025" t="s">
        <v>10</v>
      </c>
      <c r="H3025" t="str">
        <f t="shared" si="146"/>
        <v>ORD26003024</v>
      </c>
      <c r="I3025">
        <f>COUNTIFS(PG_Transactions!$AK:$AK,$H3025,PG_Transactions!$E:$E,"CAPTURE",PG_Transactions!$AQ:$AQ,1)</f>
        <v>1</v>
      </c>
      <c r="J3025">
        <f>SUMIFS(PG_Transactions!$G:$G,PG_Transactions!$AK:$AK,$H3025,PG_Transactions!$E:$E,"CAPTURE",PG_Transactions!$AQ:$AQ,1)</f>
        <v>1499</v>
      </c>
      <c r="K3025">
        <f t="shared" si="147"/>
        <v>0</v>
      </c>
      <c r="L3025" t="str">
        <f t="shared" si="148"/>
        <v>Amount Match</v>
      </c>
    </row>
    <row r="3026" spans="1:12" hidden="1" x14ac:dyDescent="0.3">
      <c r="A3026" t="s">
        <v>6017</v>
      </c>
      <c r="B3026" s="1">
        <v>46268</v>
      </c>
      <c r="C3026" t="s">
        <v>6018</v>
      </c>
      <c r="D3026" t="s">
        <v>24</v>
      </c>
      <c r="E3026" t="s">
        <v>9</v>
      </c>
      <c r="F3026">
        <v>3798</v>
      </c>
      <c r="G3026" t="s">
        <v>70</v>
      </c>
      <c r="H3026" t="str">
        <f t="shared" si="146"/>
        <v>ORD26003025</v>
      </c>
      <c r="I3026">
        <f>COUNTIFS(PG_Transactions!$AK:$AK,$H3026,PG_Transactions!$E:$E,"CAPTURE",PG_Transactions!$AQ:$AQ,1)</f>
        <v>0</v>
      </c>
      <c r="J3026">
        <f>SUMIFS(PG_Transactions!$G:$G,PG_Transactions!$AK:$AK,$H3026,PG_Transactions!$E:$E,"CAPTURE",PG_Transactions!$AQ:$AQ,1)</f>
        <v>0</v>
      </c>
      <c r="K3026">
        <f t="shared" si="147"/>
        <v>-3798</v>
      </c>
      <c r="L3026" t="str">
        <f t="shared" si="148"/>
        <v>No Capture</v>
      </c>
    </row>
    <row r="3027" spans="1:12" hidden="1" x14ac:dyDescent="0.3">
      <c r="A3027" t="s">
        <v>6019</v>
      </c>
      <c r="B3027" s="1">
        <v>46294</v>
      </c>
      <c r="C3027" t="s">
        <v>6020</v>
      </c>
      <c r="D3027" t="s">
        <v>65</v>
      </c>
      <c r="E3027" t="s">
        <v>9</v>
      </c>
      <c r="F3027">
        <v>4999</v>
      </c>
      <c r="G3027" t="s">
        <v>10</v>
      </c>
      <c r="H3027" t="str">
        <f t="shared" si="146"/>
        <v>ORD26003026</v>
      </c>
      <c r="I3027">
        <f>COUNTIFS(PG_Transactions!$AK:$AK,$H3027,PG_Transactions!$E:$E,"CAPTURE",PG_Transactions!$AQ:$AQ,1)</f>
        <v>1</v>
      </c>
      <c r="J3027">
        <f>SUMIFS(PG_Transactions!$G:$G,PG_Transactions!$AK:$AK,$H3027,PG_Transactions!$E:$E,"CAPTURE",PG_Transactions!$AQ:$AQ,1)</f>
        <v>4999</v>
      </c>
      <c r="K3027">
        <f t="shared" si="147"/>
        <v>0</v>
      </c>
      <c r="L3027" t="str">
        <f t="shared" si="148"/>
        <v>Amount Match</v>
      </c>
    </row>
    <row r="3028" spans="1:12" hidden="1" x14ac:dyDescent="0.3">
      <c r="A3028" t="s">
        <v>6021</v>
      </c>
      <c r="B3028" s="1">
        <v>46287</v>
      </c>
      <c r="C3028" t="s">
        <v>6022</v>
      </c>
      <c r="D3028" t="s">
        <v>51</v>
      </c>
      <c r="E3028" t="s">
        <v>17</v>
      </c>
      <c r="F3028">
        <v>1799</v>
      </c>
      <c r="G3028" t="s">
        <v>10</v>
      </c>
      <c r="H3028" t="str">
        <f t="shared" si="146"/>
        <v>ORD26003027</v>
      </c>
      <c r="I3028">
        <f>COUNTIFS(PG_Transactions!$AK:$AK,$H3028,PG_Transactions!$E:$E,"CAPTURE",PG_Transactions!$AQ:$AQ,1)</f>
        <v>1</v>
      </c>
      <c r="J3028">
        <f>SUMIFS(PG_Transactions!$G:$G,PG_Transactions!$AK:$AK,$H3028,PG_Transactions!$E:$E,"CAPTURE",PG_Transactions!$AQ:$AQ,1)</f>
        <v>1799</v>
      </c>
      <c r="K3028">
        <f t="shared" si="147"/>
        <v>0</v>
      </c>
      <c r="L3028" t="str">
        <f t="shared" si="148"/>
        <v>Amount Match</v>
      </c>
    </row>
    <row r="3029" spans="1:12" hidden="1" x14ac:dyDescent="0.3">
      <c r="A3029" t="s">
        <v>6023</v>
      </c>
      <c r="B3029" s="1">
        <v>46266</v>
      </c>
      <c r="C3029" t="s">
        <v>6024</v>
      </c>
      <c r="D3029" t="s">
        <v>51</v>
      </c>
      <c r="E3029" t="s">
        <v>17</v>
      </c>
      <c r="F3029">
        <v>499</v>
      </c>
      <c r="G3029" t="s">
        <v>10</v>
      </c>
      <c r="H3029" t="str">
        <f t="shared" si="146"/>
        <v>ORD26003028</v>
      </c>
      <c r="I3029">
        <f>COUNTIFS(PG_Transactions!$AK:$AK,$H3029,PG_Transactions!$E:$E,"CAPTURE",PG_Transactions!$AQ:$AQ,1)</f>
        <v>1</v>
      </c>
      <c r="J3029">
        <f>SUMIFS(PG_Transactions!$G:$G,PG_Transactions!$AK:$AK,$H3029,PG_Transactions!$E:$E,"CAPTURE",PG_Transactions!$AQ:$AQ,1)</f>
        <v>499</v>
      </c>
      <c r="K3029">
        <f t="shared" si="147"/>
        <v>0</v>
      </c>
      <c r="L3029" t="str">
        <f t="shared" si="148"/>
        <v>Amount Match</v>
      </c>
    </row>
    <row r="3030" spans="1:12" hidden="1" x14ac:dyDescent="0.3">
      <c r="A3030" t="s">
        <v>6025</v>
      </c>
      <c r="B3030" s="1">
        <v>46286</v>
      </c>
      <c r="C3030" t="s">
        <v>6026</v>
      </c>
      <c r="D3030" t="s">
        <v>8</v>
      </c>
      <c r="E3030" t="s">
        <v>9</v>
      </c>
      <c r="F3030">
        <v>499</v>
      </c>
      <c r="G3030" t="s">
        <v>10</v>
      </c>
      <c r="H3030" t="str">
        <f t="shared" si="146"/>
        <v>ORD26003029</v>
      </c>
      <c r="I3030">
        <f>COUNTIFS(PG_Transactions!$AK:$AK,$H3030,PG_Transactions!$E:$E,"CAPTURE",PG_Transactions!$AQ:$AQ,1)</f>
        <v>1</v>
      </c>
      <c r="J3030">
        <f>SUMIFS(PG_Transactions!$G:$G,PG_Transactions!$AK:$AK,$H3030,PG_Transactions!$E:$E,"CAPTURE",PG_Transactions!$AQ:$AQ,1)</f>
        <v>499</v>
      </c>
      <c r="K3030">
        <f t="shared" si="147"/>
        <v>0</v>
      </c>
      <c r="L3030" t="str">
        <f t="shared" si="148"/>
        <v>Amount Match</v>
      </c>
    </row>
    <row r="3031" spans="1:12" hidden="1" x14ac:dyDescent="0.3">
      <c r="A3031" t="s">
        <v>6027</v>
      </c>
      <c r="B3031" s="1">
        <v>46274</v>
      </c>
      <c r="C3031" t="s">
        <v>6028</v>
      </c>
      <c r="D3031" t="s">
        <v>38</v>
      </c>
      <c r="E3031" t="s">
        <v>17</v>
      </c>
      <c r="F3031">
        <v>1499</v>
      </c>
      <c r="G3031" t="s">
        <v>56</v>
      </c>
      <c r="H3031" t="str">
        <f t="shared" si="146"/>
        <v>ORD26003030</v>
      </c>
      <c r="I3031">
        <f>COUNTIFS(PG_Transactions!$AK:$AK,$H3031,PG_Transactions!$E:$E,"CAPTURE",PG_Transactions!$AQ:$AQ,1)</f>
        <v>1</v>
      </c>
      <c r="J3031">
        <f>SUMIFS(PG_Transactions!$G:$G,PG_Transactions!$AK:$AK,$H3031,PG_Transactions!$E:$E,"CAPTURE",PG_Transactions!$AQ:$AQ,1)</f>
        <v>1499</v>
      </c>
      <c r="K3031">
        <f t="shared" si="147"/>
        <v>0</v>
      </c>
      <c r="L3031" t="str">
        <f t="shared" si="148"/>
        <v>Amount Match</v>
      </c>
    </row>
    <row r="3032" spans="1:12" hidden="1" x14ac:dyDescent="0.3">
      <c r="A3032" t="s">
        <v>6029</v>
      </c>
      <c r="B3032" s="1">
        <v>46289</v>
      </c>
      <c r="C3032" t="s">
        <v>6030</v>
      </c>
      <c r="D3032" t="s">
        <v>27</v>
      </c>
      <c r="E3032" t="s">
        <v>44</v>
      </c>
      <c r="F3032">
        <v>349</v>
      </c>
      <c r="G3032" t="s">
        <v>10</v>
      </c>
      <c r="H3032" t="str">
        <f t="shared" si="146"/>
        <v>ORD26003031</v>
      </c>
      <c r="I3032">
        <f>COUNTIFS(PG_Transactions!$AK:$AK,$H3032,PG_Transactions!$E:$E,"CAPTURE",PG_Transactions!$AQ:$AQ,1)</f>
        <v>1</v>
      </c>
      <c r="J3032">
        <f>SUMIFS(PG_Transactions!$G:$G,PG_Transactions!$AK:$AK,$H3032,PG_Transactions!$E:$E,"CAPTURE",PG_Transactions!$AQ:$AQ,1)</f>
        <v>349</v>
      </c>
      <c r="K3032">
        <f t="shared" si="147"/>
        <v>0</v>
      </c>
      <c r="L3032" t="str">
        <f t="shared" si="148"/>
        <v>Amount Match</v>
      </c>
    </row>
    <row r="3033" spans="1:12" hidden="1" x14ac:dyDescent="0.3">
      <c r="A3033" t="s">
        <v>6031</v>
      </c>
      <c r="B3033" s="1">
        <v>46285</v>
      </c>
      <c r="C3033" t="s">
        <v>6032</v>
      </c>
      <c r="D3033" t="s">
        <v>51</v>
      </c>
      <c r="E3033" t="s">
        <v>17</v>
      </c>
      <c r="F3033">
        <v>4397</v>
      </c>
      <c r="G3033" t="s">
        <v>10</v>
      </c>
      <c r="H3033" t="str">
        <f t="shared" si="146"/>
        <v>ORD26003032</v>
      </c>
      <c r="I3033">
        <f>COUNTIFS(PG_Transactions!$AK:$AK,$H3033,PG_Transactions!$E:$E,"CAPTURE",PG_Transactions!$AQ:$AQ,1)</f>
        <v>1</v>
      </c>
      <c r="J3033">
        <f>SUMIFS(PG_Transactions!$G:$G,PG_Transactions!$AK:$AK,$H3033,PG_Transactions!$E:$E,"CAPTURE",PG_Transactions!$AQ:$AQ,1)</f>
        <v>4397</v>
      </c>
      <c r="K3033">
        <f t="shared" si="147"/>
        <v>0</v>
      </c>
      <c r="L3033" t="str">
        <f t="shared" si="148"/>
        <v>Amount Match</v>
      </c>
    </row>
    <row r="3034" spans="1:12" hidden="1" x14ac:dyDescent="0.3">
      <c r="A3034" t="s">
        <v>6033</v>
      </c>
      <c r="B3034" s="1">
        <v>46267</v>
      </c>
      <c r="C3034" t="s">
        <v>6034</v>
      </c>
      <c r="D3034" t="s">
        <v>51</v>
      </c>
      <c r="E3034" t="s">
        <v>17</v>
      </c>
      <c r="F3034">
        <v>1697</v>
      </c>
      <c r="G3034" t="s">
        <v>70</v>
      </c>
      <c r="H3034" t="str">
        <f t="shared" si="146"/>
        <v>ORD26003033</v>
      </c>
      <c r="I3034">
        <f>COUNTIFS(PG_Transactions!$AK:$AK,$H3034,PG_Transactions!$E:$E,"CAPTURE",PG_Transactions!$AQ:$AQ,1)</f>
        <v>0</v>
      </c>
      <c r="J3034">
        <f>SUMIFS(PG_Transactions!$G:$G,PG_Transactions!$AK:$AK,$H3034,PG_Transactions!$E:$E,"CAPTURE",PG_Transactions!$AQ:$AQ,1)</f>
        <v>0</v>
      </c>
      <c r="K3034">
        <f t="shared" si="147"/>
        <v>-1697</v>
      </c>
      <c r="L3034" t="str">
        <f t="shared" si="148"/>
        <v>No Capture</v>
      </c>
    </row>
    <row r="3035" spans="1:12" hidden="1" x14ac:dyDescent="0.3">
      <c r="A3035" t="s">
        <v>6035</v>
      </c>
      <c r="B3035" s="1">
        <v>46270</v>
      </c>
      <c r="C3035" t="s">
        <v>6036</v>
      </c>
      <c r="D3035" t="s">
        <v>13</v>
      </c>
      <c r="E3035" t="s">
        <v>9</v>
      </c>
      <c r="F3035">
        <v>3997</v>
      </c>
      <c r="G3035" t="s">
        <v>10</v>
      </c>
      <c r="H3035" t="str">
        <f t="shared" si="146"/>
        <v>ORD26003034</v>
      </c>
      <c r="I3035">
        <f>COUNTIFS(PG_Transactions!$AK:$AK,$H3035,PG_Transactions!$E:$E,"CAPTURE",PG_Transactions!$AQ:$AQ,1)</f>
        <v>1</v>
      </c>
      <c r="J3035">
        <f>SUMIFS(PG_Transactions!$G:$G,PG_Transactions!$AK:$AK,$H3035,PG_Transactions!$E:$E,"CAPTURE",PG_Transactions!$AQ:$AQ,1)</f>
        <v>3997</v>
      </c>
      <c r="K3035">
        <f t="shared" si="147"/>
        <v>0</v>
      </c>
      <c r="L3035" t="str">
        <f t="shared" si="148"/>
        <v>Amount Match</v>
      </c>
    </row>
    <row r="3036" spans="1:12" hidden="1" x14ac:dyDescent="0.3">
      <c r="A3036" t="s">
        <v>6037</v>
      </c>
      <c r="B3036" s="1">
        <v>46277</v>
      </c>
      <c r="C3036" t="s">
        <v>6038</v>
      </c>
      <c r="D3036" t="s">
        <v>41</v>
      </c>
      <c r="E3036" t="s">
        <v>9</v>
      </c>
      <c r="F3036">
        <v>5897</v>
      </c>
      <c r="G3036" t="s">
        <v>10</v>
      </c>
      <c r="H3036" t="str">
        <f t="shared" si="146"/>
        <v>ORD26003035</v>
      </c>
      <c r="I3036">
        <f>COUNTIFS(PG_Transactions!$AK:$AK,$H3036,PG_Transactions!$E:$E,"CAPTURE",PG_Transactions!$AQ:$AQ,1)</f>
        <v>1</v>
      </c>
      <c r="J3036">
        <f>SUMIFS(PG_Transactions!$G:$G,PG_Transactions!$AK:$AK,$H3036,PG_Transactions!$E:$E,"CAPTURE",PG_Transactions!$AQ:$AQ,1)</f>
        <v>5897</v>
      </c>
      <c r="K3036">
        <f t="shared" si="147"/>
        <v>0</v>
      </c>
      <c r="L3036" t="str">
        <f t="shared" si="148"/>
        <v>Amount Match</v>
      </c>
    </row>
    <row r="3037" spans="1:12" hidden="1" x14ac:dyDescent="0.3">
      <c r="A3037" t="s">
        <v>6039</v>
      </c>
      <c r="B3037" s="1">
        <v>46294</v>
      </c>
      <c r="C3037" t="s">
        <v>6040</v>
      </c>
      <c r="D3037" t="s">
        <v>65</v>
      </c>
      <c r="E3037" t="s">
        <v>9</v>
      </c>
      <c r="F3037">
        <v>1299</v>
      </c>
      <c r="G3037" t="s">
        <v>10</v>
      </c>
      <c r="H3037" t="str">
        <f t="shared" si="146"/>
        <v>ORD26003036</v>
      </c>
      <c r="I3037">
        <f>COUNTIFS(PG_Transactions!$AK:$AK,$H3037,PG_Transactions!$E:$E,"CAPTURE",PG_Transactions!$AQ:$AQ,1)</f>
        <v>1</v>
      </c>
      <c r="J3037">
        <f>SUMIFS(PG_Transactions!$G:$G,PG_Transactions!$AK:$AK,$H3037,PG_Transactions!$E:$E,"CAPTURE",PG_Transactions!$AQ:$AQ,1)</f>
        <v>1299</v>
      </c>
      <c r="K3037">
        <f t="shared" si="147"/>
        <v>0</v>
      </c>
      <c r="L3037" t="str">
        <f t="shared" si="148"/>
        <v>Amount Match</v>
      </c>
    </row>
    <row r="3038" spans="1:12" hidden="1" x14ac:dyDescent="0.3">
      <c r="A3038" t="s">
        <v>6041</v>
      </c>
      <c r="B3038" s="1">
        <v>46277</v>
      </c>
      <c r="C3038" t="s">
        <v>6042</v>
      </c>
      <c r="D3038" t="s">
        <v>41</v>
      </c>
      <c r="E3038" t="s">
        <v>9</v>
      </c>
      <c r="F3038">
        <v>8097</v>
      </c>
      <c r="G3038" t="s">
        <v>70</v>
      </c>
      <c r="H3038" t="str">
        <f t="shared" si="146"/>
        <v>ORD26003037</v>
      </c>
      <c r="I3038">
        <f>COUNTIFS(PG_Transactions!$AK:$AK,$H3038,PG_Transactions!$E:$E,"CAPTURE",PG_Transactions!$AQ:$AQ,1)</f>
        <v>0</v>
      </c>
      <c r="J3038">
        <f>SUMIFS(PG_Transactions!$G:$G,PG_Transactions!$AK:$AK,$H3038,PG_Transactions!$E:$E,"CAPTURE",PG_Transactions!$AQ:$AQ,1)</f>
        <v>0</v>
      </c>
      <c r="K3038">
        <f t="shared" si="147"/>
        <v>-8097</v>
      </c>
      <c r="L3038" t="str">
        <f t="shared" si="148"/>
        <v>No Capture</v>
      </c>
    </row>
    <row r="3039" spans="1:12" hidden="1" x14ac:dyDescent="0.3">
      <c r="A3039" t="s">
        <v>6043</v>
      </c>
      <c r="B3039" s="1">
        <v>46278</v>
      </c>
      <c r="C3039" t="s">
        <v>6044</v>
      </c>
      <c r="D3039" t="s">
        <v>65</v>
      </c>
      <c r="E3039" t="s">
        <v>9</v>
      </c>
      <c r="F3039">
        <v>2848</v>
      </c>
      <c r="G3039" t="s">
        <v>10</v>
      </c>
      <c r="H3039" t="str">
        <f t="shared" si="146"/>
        <v>ORD26003038</v>
      </c>
      <c r="I3039">
        <f>COUNTIFS(PG_Transactions!$AK:$AK,$H3039,PG_Transactions!$E:$E,"CAPTURE",PG_Transactions!$AQ:$AQ,1)</f>
        <v>1</v>
      </c>
      <c r="J3039">
        <f>SUMIFS(PG_Transactions!$G:$G,PG_Transactions!$AK:$AK,$H3039,PG_Transactions!$E:$E,"CAPTURE",PG_Transactions!$AQ:$AQ,1)</f>
        <v>2848</v>
      </c>
      <c r="K3039">
        <f t="shared" si="147"/>
        <v>0</v>
      </c>
      <c r="L3039" t="str">
        <f t="shared" si="148"/>
        <v>Amount Match</v>
      </c>
    </row>
    <row r="3040" spans="1:12" hidden="1" x14ac:dyDescent="0.3">
      <c r="A3040" t="s">
        <v>6045</v>
      </c>
      <c r="B3040" s="1">
        <v>46286</v>
      </c>
      <c r="C3040" t="s">
        <v>3395</v>
      </c>
      <c r="D3040" t="s">
        <v>8</v>
      </c>
      <c r="E3040" t="s">
        <v>17</v>
      </c>
      <c r="F3040">
        <v>2499</v>
      </c>
      <c r="G3040" t="s">
        <v>10</v>
      </c>
      <c r="H3040" t="str">
        <f t="shared" si="146"/>
        <v>ORD26003039</v>
      </c>
      <c r="I3040">
        <f>COUNTIFS(PG_Transactions!$AK:$AK,$H3040,PG_Transactions!$E:$E,"CAPTURE",PG_Transactions!$AQ:$AQ,1)</f>
        <v>1</v>
      </c>
      <c r="J3040">
        <f>SUMIFS(PG_Transactions!$G:$G,PG_Transactions!$AK:$AK,$H3040,PG_Transactions!$E:$E,"CAPTURE",PG_Transactions!$AQ:$AQ,1)</f>
        <v>2499</v>
      </c>
      <c r="K3040">
        <f t="shared" si="147"/>
        <v>0</v>
      </c>
      <c r="L3040" t="str">
        <f t="shared" si="148"/>
        <v>Amount Match</v>
      </c>
    </row>
    <row r="3041" spans="1:12" hidden="1" x14ac:dyDescent="0.3">
      <c r="A3041" t="s">
        <v>6046</v>
      </c>
      <c r="B3041" s="1">
        <v>46281</v>
      </c>
      <c r="C3041" t="s">
        <v>6047</v>
      </c>
      <c r="D3041" t="s">
        <v>27</v>
      </c>
      <c r="E3041" t="s">
        <v>9</v>
      </c>
      <c r="F3041">
        <v>1299</v>
      </c>
      <c r="G3041" t="s">
        <v>10</v>
      </c>
      <c r="H3041" t="str">
        <f t="shared" si="146"/>
        <v>ORD26003040</v>
      </c>
      <c r="I3041">
        <f>COUNTIFS(PG_Transactions!$AK:$AK,$H3041,PG_Transactions!$E:$E,"CAPTURE",PG_Transactions!$AQ:$AQ,1)</f>
        <v>1</v>
      </c>
      <c r="J3041">
        <f>SUMIFS(PG_Transactions!$G:$G,PG_Transactions!$AK:$AK,$H3041,PG_Transactions!$E:$E,"CAPTURE",PG_Transactions!$AQ:$AQ,1)</f>
        <v>1299</v>
      </c>
      <c r="K3041">
        <f t="shared" si="147"/>
        <v>0</v>
      </c>
      <c r="L3041" t="str">
        <f t="shared" si="148"/>
        <v>Amount Match</v>
      </c>
    </row>
    <row r="3042" spans="1:12" hidden="1" x14ac:dyDescent="0.3">
      <c r="A3042" t="s">
        <v>6048</v>
      </c>
      <c r="B3042" s="1">
        <v>46289</v>
      </c>
      <c r="C3042" t="s">
        <v>6049</v>
      </c>
      <c r="D3042" t="s">
        <v>38</v>
      </c>
      <c r="E3042" t="s">
        <v>9</v>
      </c>
      <c r="F3042">
        <v>948</v>
      </c>
      <c r="G3042" t="s">
        <v>70</v>
      </c>
      <c r="H3042" t="str">
        <f t="shared" si="146"/>
        <v>ORD26003041</v>
      </c>
      <c r="I3042">
        <f>COUNTIFS(PG_Transactions!$AK:$AK,$H3042,PG_Transactions!$E:$E,"CAPTURE",PG_Transactions!$AQ:$AQ,1)</f>
        <v>0</v>
      </c>
      <c r="J3042">
        <f>SUMIFS(PG_Transactions!$G:$G,PG_Transactions!$AK:$AK,$H3042,PG_Transactions!$E:$E,"CAPTURE",PG_Transactions!$AQ:$AQ,1)</f>
        <v>0</v>
      </c>
      <c r="K3042">
        <f t="shared" si="147"/>
        <v>-948</v>
      </c>
      <c r="L3042" t="str">
        <f t="shared" si="148"/>
        <v>No Capture</v>
      </c>
    </row>
    <row r="3043" spans="1:12" hidden="1" x14ac:dyDescent="0.3">
      <c r="A3043" t="s">
        <v>6050</v>
      </c>
      <c r="B3043" s="1">
        <v>46292</v>
      </c>
      <c r="C3043" t="s">
        <v>6051</v>
      </c>
      <c r="D3043" t="s">
        <v>27</v>
      </c>
      <c r="E3043" t="s">
        <v>9</v>
      </c>
      <c r="F3043">
        <v>349</v>
      </c>
      <c r="G3043" t="s">
        <v>10</v>
      </c>
      <c r="H3043" t="str">
        <f t="shared" si="146"/>
        <v>ORD26003042</v>
      </c>
      <c r="I3043">
        <f>COUNTIFS(PG_Transactions!$AK:$AK,$H3043,PG_Transactions!$E:$E,"CAPTURE",PG_Transactions!$AQ:$AQ,1)</f>
        <v>1</v>
      </c>
      <c r="J3043">
        <f>SUMIFS(PG_Transactions!$G:$G,PG_Transactions!$AK:$AK,$H3043,PG_Transactions!$E:$E,"CAPTURE",PG_Transactions!$AQ:$AQ,1)</f>
        <v>349</v>
      </c>
      <c r="K3043">
        <f t="shared" si="147"/>
        <v>0</v>
      </c>
      <c r="L3043" t="str">
        <f t="shared" si="148"/>
        <v>Amount Match</v>
      </c>
    </row>
    <row r="3044" spans="1:12" hidden="1" x14ac:dyDescent="0.3">
      <c r="A3044" t="s">
        <v>6052</v>
      </c>
      <c r="B3044" s="1">
        <v>46268</v>
      </c>
      <c r="C3044" t="s">
        <v>6053</v>
      </c>
      <c r="D3044" t="s">
        <v>41</v>
      </c>
      <c r="E3044" t="s">
        <v>9</v>
      </c>
      <c r="F3044">
        <v>349</v>
      </c>
      <c r="G3044" t="s">
        <v>10</v>
      </c>
      <c r="H3044" t="str">
        <f t="shared" si="146"/>
        <v>ORD26003043</v>
      </c>
      <c r="I3044">
        <f>COUNTIFS(PG_Transactions!$AK:$AK,$H3044,PG_Transactions!$E:$E,"CAPTURE",PG_Transactions!$AQ:$AQ,1)</f>
        <v>1</v>
      </c>
      <c r="J3044">
        <f>SUMIFS(PG_Transactions!$G:$G,PG_Transactions!$AK:$AK,$H3044,PG_Transactions!$E:$E,"CAPTURE",PG_Transactions!$AQ:$AQ,1)</f>
        <v>349</v>
      </c>
      <c r="K3044">
        <f t="shared" si="147"/>
        <v>0</v>
      </c>
      <c r="L3044" t="str">
        <f t="shared" si="148"/>
        <v>Amount Match</v>
      </c>
    </row>
    <row r="3045" spans="1:12" hidden="1" x14ac:dyDescent="0.3">
      <c r="A3045" t="s">
        <v>6054</v>
      </c>
      <c r="B3045" s="1">
        <v>46278</v>
      </c>
      <c r="C3045" t="s">
        <v>6055</v>
      </c>
      <c r="D3045" t="s">
        <v>24</v>
      </c>
      <c r="E3045" t="s">
        <v>44</v>
      </c>
      <c r="F3045">
        <v>8998</v>
      </c>
      <c r="G3045" t="s">
        <v>10</v>
      </c>
      <c r="H3045" t="str">
        <f t="shared" si="146"/>
        <v>ORD26003044</v>
      </c>
      <c r="I3045">
        <f>COUNTIFS(PG_Transactions!$AK:$AK,$H3045,PG_Transactions!$E:$E,"CAPTURE",PG_Transactions!$AQ:$AQ,1)</f>
        <v>1</v>
      </c>
      <c r="J3045">
        <f>SUMIFS(PG_Transactions!$G:$G,PG_Transactions!$AK:$AK,$H3045,PG_Transactions!$E:$E,"CAPTURE",PG_Transactions!$AQ:$AQ,1)</f>
        <v>8998</v>
      </c>
      <c r="K3045">
        <f t="shared" si="147"/>
        <v>0</v>
      </c>
      <c r="L3045" t="str">
        <f t="shared" si="148"/>
        <v>Amount Match</v>
      </c>
    </row>
    <row r="3046" spans="1:12" hidden="1" x14ac:dyDescent="0.3">
      <c r="A3046" t="s">
        <v>6056</v>
      </c>
      <c r="B3046" s="1">
        <v>46290</v>
      </c>
      <c r="C3046" t="s">
        <v>6057</v>
      </c>
      <c r="D3046" t="s">
        <v>8</v>
      </c>
      <c r="E3046" t="s">
        <v>9</v>
      </c>
      <c r="F3046">
        <v>1299</v>
      </c>
      <c r="G3046" t="s">
        <v>10</v>
      </c>
      <c r="H3046" t="str">
        <f t="shared" si="146"/>
        <v>ORD26003045</v>
      </c>
      <c r="I3046">
        <f>COUNTIFS(PG_Transactions!$AK:$AK,$H3046,PG_Transactions!$E:$E,"CAPTURE",PG_Transactions!$AQ:$AQ,1)</f>
        <v>1</v>
      </c>
      <c r="J3046">
        <f>SUMIFS(PG_Transactions!$G:$G,PG_Transactions!$AK:$AK,$H3046,PG_Transactions!$E:$E,"CAPTURE",PG_Transactions!$AQ:$AQ,1)</f>
        <v>1299</v>
      </c>
      <c r="K3046">
        <f t="shared" si="147"/>
        <v>0</v>
      </c>
      <c r="L3046" t="str">
        <f t="shared" si="148"/>
        <v>Amount Match</v>
      </c>
    </row>
    <row r="3047" spans="1:12" hidden="1" x14ac:dyDescent="0.3">
      <c r="A3047" t="s">
        <v>6058</v>
      </c>
      <c r="B3047" s="1">
        <v>46284</v>
      </c>
      <c r="C3047" t="s">
        <v>6059</v>
      </c>
      <c r="D3047" t="s">
        <v>32</v>
      </c>
      <c r="E3047" t="s">
        <v>9</v>
      </c>
      <c r="F3047">
        <v>6298</v>
      </c>
      <c r="G3047" t="s">
        <v>10</v>
      </c>
      <c r="H3047" t="str">
        <f t="shared" si="146"/>
        <v>ORD26003046</v>
      </c>
      <c r="I3047">
        <f>COUNTIFS(PG_Transactions!$AK:$AK,$H3047,PG_Transactions!$E:$E,"CAPTURE",PG_Transactions!$AQ:$AQ,1)</f>
        <v>1</v>
      </c>
      <c r="J3047">
        <f>SUMIFS(PG_Transactions!$G:$G,PG_Transactions!$AK:$AK,$H3047,PG_Transactions!$E:$E,"CAPTURE",PG_Transactions!$AQ:$AQ,1)</f>
        <v>6298</v>
      </c>
      <c r="K3047">
        <f t="shared" si="147"/>
        <v>0</v>
      </c>
      <c r="L3047" t="str">
        <f t="shared" si="148"/>
        <v>Amount Match</v>
      </c>
    </row>
    <row r="3048" spans="1:12" hidden="1" x14ac:dyDescent="0.3">
      <c r="A3048" t="s">
        <v>6060</v>
      </c>
      <c r="B3048" s="1">
        <v>46290</v>
      </c>
      <c r="C3048" t="s">
        <v>6061</v>
      </c>
      <c r="D3048" t="s">
        <v>16</v>
      </c>
      <c r="E3048" t="s">
        <v>9</v>
      </c>
      <c r="F3048">
        <v>799</v>
      </c>
      <c r="G3048" t="s">
        <v>10</v>
      </c>
      <c r="H3048" t="str">
        <f t="shared" si="146"/>
        <v>ORD26003047</v>
      </c>
      <c r="I3048">
        <f>COUNTIFS(PG_Transactions!$AK:$AK,$H3048,PG_Transactions!$E:$E,"CAPTURE",PG_Transactions!$AQ:$AQ,1)</f>
        <v>1</v>
      </c>
      <c r="J3048">
        <f>SUMIFS(PG_Transactions!$G:$G,PG_Transactions!$AK:$AK,$H3048,PG_Transactions!$E:$E,"CAPTURE",PG_Transactions!$AQ:$AQ,1)</f>
        <v>799</v>
      </c>
      <c r="K3048">
        <f t="shared" si="147"/>
        <v>0</v>
      </c>
      <c r="L3048" t="str">
        <f t="shared" si="148"/>
        <v>Amount Match</v>
      </c>
    </row>
    <row r="3049" spans="1:12" hidden="1" x14ac:dyDescent="0.3">
      <c r="A3049" t="s">
        <v>6062</v>
      </c>
      <c r="B3049" s="1">
        <v>46272</v>
      </c>
      <c r="C3049" t="s">
        <v>6063</v>
      </c>
      <c r="D3049" t="s">
        <v>41</v>
      </c>
      <c r="E3049" t="s">
        <v>9</v>
      </c>
      <c r="F3049">
        <v>8297</v>
      </c>
      <c r="G3049" t="s">
        <v>10</v>
      </c>
      <c r="H3049" t="str">
        <f t="shared" si="146"/>
        <v>ORD26003048</v>
      </c>
      <c r="I3049">
        <f>COUNTIFS(PG_Transactions!$AK:$AK,$H3049,PG_Transactions!$E:$E,"CAPTURE",PG_Transactions!$AQ:$AQ,1)</f>
        <v>1</v>
      </c>
      <c r="J3049">
        <f>SUMIFS(PG_Transactions!$G:$G,PG_Transactions!$AK:$AK,$H3049,PG_Transactions!$E:$E,"CAPTURE",PG_Transactions!$AQ:$AQ,1)</f>
        <v>8297</v>
      </c>
      <c r="K3049">
        <f t="shared" si="147"/>
        <v>0</v>
      </c>
      <c r="L3049" t="str">
        <f t="shared" si="148"/>
        <v>Amount Match</v>
      </c>
    </row>
    <row r="3050" spans="1:12" hidden="1" x14ac:dyDescent="0.3">
      <c r="A3050" t="s">
        <v>6064</v>
      </c>
      <c r="B3050" s="1">
        <v>46266</v>
      </c>
      <c r="C3050" t="s">
        <v>6065</v>
      </c>
      <c r="D3050" t="s">
        <v>51</v>
      </c>
      <c r="E3050" t="s">
        <v>9</v>
      </c>
      <c r="F3050">
        <v>2999</v>
      </c>
      <c r="G3050" t="s">
        <v>10</v>
      </c>
      <c r="H3050" t="str">
        <f t="shared" si="146"/>
        <v>ORD26003049</v>
      </c>
      <c r="I3050">
        <f>COUNTIFS(PG_Transactions!$AK:$AK,$H3050,PG_Transactions!$E:$E,"CAPTURE",PG_Transactions!$AQ:$AQ,1)</f>
        <v>1</v>
      </c>
      <c r="J3050">
        <f>SUMIFS(PG_Transactions!$G:$G,PG_Transactions!$AK:$AK,$H3050,PG_Transactions!$E:$E,"CAPTURE",PG_Transactions!$AQ:$AQ,1)</f>
        <v>2999</v>
      </c>
      <c r="K3050">
        <f t="shared" si="147"/>
        <v>0</v>
      </c>
      <c r="L3050" t="str">
        <f t="shared" si="148"/>
        <v>Amount Match</v>
      </c>
    </row>
    <row r="3051" spans="1:12" hidden="1" x14ac:dyDescent="0.3">
      <c r="A3051" t="s">
        <v>6066</v>
      </c>
      <c r="B3051" s="1">
        <v>46293</v>
      </c>
      <c r="C3051" t="s">
        <v>6067</v>
      </c>
      <c r="D3051" t="s">
        <v>8</v>
      </c>
      <c r="E3051" t="s">
        <v>44</v>
      </c>
      <c r="F3051">
        <v>1299</v>
      </c>
      <c r="G3051" t="s">
        <v>10</v>
      </c>
      <c r="H3051" t="str">
        <f t="shared" si="146"/>
        <v>ORD26003050</v>
      </c>
      <c r="I3051">
        <f>COUNTIFS(PG_Transactions!$AK:$AK,$H3051,PG_Transactions!$E:$E,"CAPTURE",PG_Transactions!$AQ:$AQ,1)</f>
        <v>1</v>
      </c>
      <c r="J3051">
        <f>SUMIFS(PG_Transactions!$G:$G,PG_Transactions!$AK:$AK,$H3051,PG_Transactions!$E:$E,"CAPTURE",PG_Transactions!$AQ:$AQ,1)</f>
        <v>1299</v>
      </c>
      <c r="K3051">
        <f t="shared" si="147"/>
        <v>0</v>
      </c>
      <c r="L3051" t="str">
        <f t="shared" si="148"/>
        <v>Amount Match</v>
      </c>
    </row>
    <row r="3052" spans="1:12" hidden="1" x14ac:dyDescent="0.3">
      <c r="A3052" t="s">
        <v>6068</v>
      </c>
      <c r="B3052" s="1">
        <v>46275</v>
      </c>
      <c r="C3052" t="s">
        <v>6069</v>
      </c>
      <c r="D3052" t="s">
        <v>41</v>
      </c>
      <c r="E3052" t="s">
        <v>9</v>
      </c>
      <c r="F3052">
        <v>799</v>
      </c>
      <c r="G3052" t="s">
        <v>10</v>
      </c>
      <c r="H3052" t="str">
        <f t="shared" si="146"/>
        <v>ORD26003051</v>
      </c>
      <c r="I3052">
        <f>COUNTIFS(PG_Transactions!$AK:$AK,$H3052,PG_Transactions!$E:$E,"CAPTURE",PG_Transactions!$AQ:$AQ,1)</f>
        <v>1</v>
      </c>
      <c r="J3052">
        <f>SUMIFS(PG_Transactions!$G:$G,PG_Transactions!$AK:$AK,$H3052,PG_Transactions!$E:$E,"CAPTURE",PG_Transactions!$AQ:$AQ,1)</f>
        <v>799</v>
      </c>
      <c r="K3052">
        <f t="shared" si="147"/>
        <v>0</v>
      </c>
      <c r="L3052" t="str">
        <f t="shared" si="148"/>
        <v>Amount Match</v>
      </c>
    </row>
    <row r="3053" spans="1:12" hidden="1" x14ac:dyDescent="0.3">
      <c r="A3053" t="s">
        <v>6070</v>
      </c>
      <c r="B3053" s="1">
        <v>46286</v>
      </c>
      <c r="C3053" t="s">
        <v>6071</v>
      </c>
      <c r="D3053" t="s">
        <v>38</v>
      </c>
      <c r="E3053" t="s">
        <v>9</v>
      </c>
      <c r="F3053">
        <v>4498</v>
      </c>
      <c r="G3053" t="s">
        <v>10</v>
      </c>
      <c r="H3053" t="str">
        <f t="shared" si="146"/>
        <v>ORD26003052</v>
      </c>
      <c r="I3053">
        <f>COUNTIFS(PG_Transactions!$AK:$AK,$H3053,PG_Transactions!$E:$E,"CAPTURE",PG_Transactions!$AQ:$AQ,1)</f>
        <v>1</v>
      </c>
      <c r="J3053">
        <f>SUMIFS(PG_Transactions!$G:$G,PG_Transactions!$AK:$AK,$H3053,PG_Transactions!$E:$E,"CAPTURE",PG_Transactions!$AQ:$AQ,1)</f>
        <v>4498</v>
      </c>
      <c r="K3053">
        <f t="shared" si="147"/>
        <v>0</v>
      </c>
      <c r="L3053" t="str">
        <f t="shared" si="148"/>
        <v>Amount Match</v>
      </c>
    </row>
    <row r="3054" spans="1:12" hidden="1" x14ac:dyDescent="0.3">
      <c r="A3054" t="s">
        <v>6072</v>
      </c>
      <c r="B3054" s="1">
        <v>46293</v>
      </c>
      <c r="C3054" t="s">
        <v>6073</v>
      </c>
      <c r="E3054" t="s">
        <v>9</v>
      </c>
      <c r="F3054" s="2">
        <v>3298</v>
      </c>
      <c r="G3054" t="s">
        <v>10</v>
      </c>
      <c r="H3054" t="str">
        <f t="shared" si="146"/>
        <v>ORD26003053</v>
      </c>
      <c r="I3054">
        <f>COUNTIFS(PG_Transactions!$AK:$AK,$H3054,PG_Transactions!$E:$E,"CAPTURE",PG_Transactions!$AQ:$AQ,1)</f>
        <v>1</v>
      </c>
      <c r="J3054">
        <f>SUMIFS(PG_Transactions!$G:$G,PG_Transactions!$AK:$AK,$H3054,PG_Transactions!$E:$E,"CAPTURE",PG_Transactions!$AQ:$AQ,1)</f>
        <v>3298</v>
      </c>
      <c r="K3054">
        <f t="shared" si="147"/>
        <v>0</v>
      </c>
      <c r="L3054" t="str">
        <f t="shared" si="148"/>
        <v>Amount Match</v>
      </c>
    </row>
    <row r="3055" spans="1:12" hidden="1" x14ac:dyDescent="0.3">
      <c r="A3055" t="s">
        <v>6074</v>
      </c>
      <c r="B3055" s="1">
        <v>46269</v>
      </c>
      <c r="C3055" t="s">
        <v>6075</v>
      </c>
      <c r="E3055" t="s">
        <v>17</v>
      </c>
      <c r="F3055">
        <v>4297</v>
      </c>
      <c r="G3055" t="s">
        <v>10</v>
      </c>
      <c r="H3055" t="str">
        <f t="shared" si="146"/>
        <v>ORD26003054</v>
      </c>
      <c r="I3055">
        <f>COUNTIFS(PG_Transactions!$AK:$AK,$H3055,PG_Transactions!$E:$E,"CAPTURE",PG_Transactions!$AQ:$AQ,1)</f>
        <v>1</v>
      </c>
      <c r="J3055">
        <f>SUMIFS(PG_Transactions!$G:$G,PG_Transactions!$AK:$AK,$H3055,PG_Transactions!$E:$E,"CAPTURE",PG_Transactions!$AQ:$AQ,1)</f>
        <v>4297</v>
      </c>
      <c r="K3055">
        <f t="shared" si="147"/>
        <v>0</v>
      </c>
      <c r="L3055" t="str">
        <f t="shared" si="148"/>
        <v>Amount Match</v>
      </c>
    </row>
    <row r="3056" spans="1:12" hidden="1" x14ac:dyDescent="0.3">
      <c r="A3056" t="s">
        <v>6076</v>
      </c>
      <c r="B3056" s="1">
        <v>46284</v>
      </c>
      <c r="C3056" t="s">
        <v>6077</v>
      </c>
      <c r="D3056" t="s">
        <v>51</v>
      </c>
      <c r="E3056" t="s">
        <v>9</v>
      </c>
      <c r="F3056">
        <v>2697</v>
      </c>
      <c r="G3056" t="s">
        <v>10</v>
      </c>
      <c r="H3056" t="str">
        <f t="shared" si="146"/>
        <v>ORD26003055</v>
      </c>
      <c r="I3056">
        <f>COUNTIFS(PG_Transactions!$AK:$AK,$H3056,PG_Transactions!$E:$E,"CAPTURE",PG_Transactions!$AQ:$AQ,1)</f>
        <v>1</v>
      </c>
      <c r="J3056">
        <f>SUMIFS(PG_Transactions!$G:$G,PG_Transactions!$AK:$AK,$H3056,PG_Transactions!$E:$E,"CAPTURE",PG_Transactions!$AQ:$AQ,1)</f>
        <v>2697</v>
      </c>
      <c r="K3056">
        <f t="shared" si="147"/>
        <v>0</v>
      </c>
      <c r="L3056" t="str">
        <f t="shared" si="148"/>
        <v>Amount Match</v>
      </c>
    </row>
    <row r="3057" spans="1:12" hidden="1" x14ac:dyDescent="0.3">
      <c r="A3057" t="s">
        <v>6078</v>
      </c>
      <c r="B3057" s="1">
        <v>46289</v>
      </c>
      <c r="C3057" t="s">
        <v>6079</v>
      </c>
      <c r="D3057" t="s">
        <v>65</v>
      </c>
      <c r="E3057" t="s">
        <v>9</v>
      </c>
      <c r="F3057" s="2">
        <v>1499</v>
      </c>
      <c r="G3057" t="s">
        <v>56</v>
      </c>
      <c r="H3057" t="str">
        <f t="shared" si="146"/>
        <v>ORD26003056</v>
      </c>
      <c r="I3057">
        <f>COUNTIFS(PG_Transactions!$AK:$AK,$H3057,PG_Transactions!$E:$E,"CAPTURE",PG_Transactions!$AQ:$AQ,1)</f>
        <v>1</v>
      </c>
      <c r="J3057">
        <f>SUMIFS(PG_Transactions!$G:$G,PG_Transactions!$AK:$AK,$H3057,PG_Transactions!$E:$E,"CAPTURE",PG_Transactions!$AQ:$AQ,1)</f>
        <v>1499</v>
      </c>
      <c r="K3057">
        <f t="shared" si="147"/>
        <v>0</v>
      </c>
      <c r="L3057" t="str">
        <f t="shared" si="148"/>
        <v>Amount Match</v>
      </c>
    </row>
    <row r="3058" spans="1:12" hidden="1" x14ac:dyDescent="0.3">
      <c r="A3058" t="s">
        <v>6080</v>
      </c>
      <c r="B3058" s="1">
        <v>46277</v>
      </c>
      <c r="C3058" t="s">
        <v>6081</v>
      </c>
      <c r="D3058" t="s">
        <v>13</v>
      </c>
      <c r="E3058" t="s">
        <v>44</v>
      </c>
      <c r="F3058" s="2">
        <v>1198</v>
      </c>
      <c r="G3058" t="s">
        <v>10</v>
      </c>
      <c r="H3058" t="str">
        <f t="shared" si="146"/>
        <v>ORD26003057</v>
      </c>
      <c r="I3058">
        <f>COUNTIFS(PG_Transactions!$AK:$AK,$H3058,PG_Transactions!$E:$E,"CAPTURE",PG_Transactions!$AQ:$AQ,1)</f>
        <v>1</v>
      </c>
      <c r="J3058">
        <f>SUMIFS(PG_Transactions!$G:$G,PG_Transactions!$AK:$AK,$H3058,PG_Transactions!$E:$E,"CAPTURE",PG_Transactions!$AQ:$AQ,1)</f>
        <v>1198</v>
      </c>
      <c r="K3058">
        <f t="shared" si="147"/>
        <v>0</v>
      </c>
      <c r="L3058" t="str">
        <f t="shared" si="148"/>
        <v>Amount Match</v>
      </c>
    </row>
    <row r="3059" spans="1:12" hidden="1" x14ac:dyDescent="0.3">
      <c r="A3059" t="s">
        <v>6082</v>
      </c>
      <c r="B3059" s="1">
        <v>46268</v>
      </c>
      <c r="C3059" t="s">
        <v>6083</v>
      </c>
      <c r="D3059" t="s">
        <v>24</v>
      </c>
      <c r="E3059" t="s">
        <v>33</v>
      </c>
      <c r="F3059">
        <v>3499</v>
      </c>
      <c r="G3059" t="s">
        <v>10</v>
      </c>
      <c r="H3059" t="str">
        <f t="shared" si="146"/>
        <v>ORD26003058</v>
      </c>
      <c r="I3059">
        <f>COUNTIFS(PG_Transactions!$AK:$AK,$H3059,PG_Transactions!$E:$E,"CAPTURE",PG_Transactions!$AQ:$AQ,1)</f>
        <v>1</v>
      </c>
      <c r="J3059">
        <f>SUMIFS(PG_Transactions!$G:$G,PG_Transactions!$AK:$AK,$H3059,PG_Transactions!$E:$E,"CAPTURE",PG_Transactions!$AQ:$AQ,1)</f>
        <v>3499</v>
      </c>
      <c r="K3059">
        <f t="shared" si="147"/>
        <v>0</v>
      </c>
      <c r="L3059" t="str">
        <f t="shared" si="148"/>
        <v>Amount Match</v>
      </c>
    </row>
    <row r="3060" spans="1:12" hidden="1" x14ac:dyDescent="0.3">
      <c r="A3060" t="s">
        <v>6084</v>
      </c>
      <c r="B3060" s="1">
        <v>46278</v>
      </c>
      <c r="C3060" t="s">
        <v>6085</v>
      </c>
      <c r="D3060" t="s">
        <v>16</v>
      </c>
      <c r="E3060" t="s">
        <v>9</v>
      </c>
      <c r="F3060">
        <v>999</v>
      </c>
      <c r="G3060" t="s">
        <v>56</v>
      </c>
      <c r="H3060" t="str">
        <f t="shared" si="146"/>
        <v>ORD26003059</v>
      </c>
      <c r="I3060">
        <f>COUNTIFS(PG_Transactions!$AK:$AK,$H3060,PG_Transactions!$E:$E,"CAPTURE",PG_Transactions!$AQ:$AQ,1)</f>
        <v>1</v>
      </c>
      <c r="J3060">
        <f>SUMIFS(PG_Transactions!$G:$G,PG_Transactions!$AK:$AK,$H3060,PG_Transactions!$E:$E,"CAPTURE",PG_Transactions!$AQ:$AQ,1)</f>
        <v>999</v>
      </c>
      <c r="K3060">
        <f t="shared" si="147"/>
        <v>0</v>
      </c>
      <c r="L3060" t="str">
        <f t="shared" si="148"/>
        <v>Amount Match</v>
      </c>
    </row>
    <row r="3061" spans="1:12" hidden="1" x14ac:dyDescent="0.3">
      <c r="A3061" t="s">
        <v>6086</v>
      </c>
      <c r="B3061" s="1">
        <v>46295</v>
      </c>
      <c r="C3061" t="s">
        <v>6087</v>
      </c>
      <c r="D3061" t="s">
        <v>27</v>
      </c>
      <c r="E3061" t="s">
        <v>17</v>
      </c>
      <c r="F3061">
        <v>6297</v>
      </c>
      <c r="G3061" t="s">
        <v>10</v>
      </c>
      <c r="H3061" t="str">
        <f t="shared" si="146"/>
        <v>ORD26003060</v>
      </c>
      <c r="I3061">
        <f>COUNTIFS(PG_Transactions!$AK:$AK,$H3061,PG_Transactions!$E:$E,"CAPTURE",PG_Transactions!$AQ:$AQ,1)</f>
        <v>1</v>
      </c>
      <c r="J3061">
        <f>SUMIFS(PG_Transactions!$G:$G,PG_Transactions!$AK:$AK,$H3061,PG_Transactions!$E:$E,"CAPTURE",PG_Transactions!$AQ:$AQ,1)</f>
        <v>6297</v>
      </c>
      <c r="K3061">
        <f t="shared" si="147"/>
        <v>0</v>
      </c>
      <c r="L3061" t="str">
        <f t="shared" si="148"/>
        <v>Amount Match</v>
      </c>
    </row>
    <row r="3062" spans="1:12" hidden="1" x14ac:dyDescent="0.3">
      <c r="A3062" t="s">
        <v>6088</v>
      </c>
      <c r="B3062" s="1">
        <v>46288</v>
      </c>
      <c r="C3062" t="s">
        <v>6089</v>
      </c>
      <c r="D3062" t="s">
        <v>41</v>
      </c>
      <c r="E3062" t="s">
        <v>44</v>
      </c>
      <c r="F3062">
        <v>9297</v>
      </c>
      <c r="G3062" t="s">
        <v>10</v>
      </c>
      <c r="H3062" t="str">
        <f t="shared" si="146"/>
        <v>ORD26003061</v>
      </c>
      <c r="I3062">
        <f>COUNTIFS(PG_Transactions!$AK:$AK,$H3062,PG_Transactions!$E:$E,"CAPTURE",PG_Transactions!$AQ:$AQ,1)</f>
        <v>1</v>
      </c>
      <c r="J3062">
        <f>SUMIFS(PG_Transactions!$G:$G,PG_Transactions!$AK:$AK,$H3062,PG_Transactions!$E:$E,"CAPTURE",PG_Transactions!$AQ:$AQ,1)</f>
        <v>9297</v>
      </c>
      <c r="K3062">
        <f t="shared" si="147"/>
        <v>0</v>
      </c>
      <c r="L3062" t="str">
        <f t="shared" si="148"/>
        <v>Amount Match</v>
      </c>
    </row>
    <row r="3063" spans="1:12" hidden="1" x14ac:dyDescent="0.3">
      <c r="A3063" t="s">
        <v>6090</v>
      </c>
      <c r="B3063" s="1">
        <v>46272</v>
      </c>
      <c r="C3063" t="s">
        <v>6091</v>
      </c>
      <c r="D3063" t="s">
        <v>16</v>
      </c>
      <c r="E3063" t="s">
        <v>17</v>
      </c>
      <c r="F3063">
        <v>599</v>
      </c>
      <c r="G3063" t="s">
        <v>10</v>
      </c>
      <c r="H3063" t="str">
        <f t="shared" si="146"/>
        <v>ORD26003062</v>
      </c>
      <c r="I3063">
        <f>COUNTIFS(PG_Transactions!$AK:$AK,$H3063,PG_Transactions!$E:$E,"CAPTURE",PG_Transactions!$AQ:$AQ,1)</f>
        <v>1</v>
      </c>
      <c r="J3063">
        <f>SUMIFS(PG_Transactions!$G:$G,PG_Transactions!$AK:$AK,$H3063,PG_Transactions!$E:$E,"CAPTURE",PG_Transactions!$AQ:$AQ,1)</f>
        <v>599</v>
      </c>
      <c r="K3063">
        <f t="shared" si="147"/>
        <v>0</v>
      </c>
      <c r="L3063" t="str">
        <f t="shared" si="148"/>
        <v>Amount Match</v>
      </c>
    </row>
    <row r="3064" spans="1:12" hidden="1" x14ac:dyDescent="0.3">
      <c r="A3064" t="s">
        <v>6092</v>
      </c>
      <c r="B3064" s="1">
        <v>46278</v>
      </c>
      <c r="C3064" t="s">
        <v>3175</v>
      </c>
      <c r="D3064" t="s">
        <v>13</v>
      </c>
      <c r="E3064" t="s">
        <v>33</v>
      </c>
      <c r="F3064" s="2">
        <v>9297</v>
      </c>
      <c r="G3064" t="s">
        <v>10</v>
      </c>
      <c r="H3064" t="str">
        <f t="shared" si="146"/>
        <v>ORD26003063</v>
      </c>
      <c r="I3064">
        <f>COUNTIFS(PG_Transactions!$AK:$AK,$H3064,PG_Transactions!$E:$E,"CAPTURE",PG_Transactions!$AQ:$AQ,1)</f>
        <v>1</v>
      </c>
      <c r="J3064">
        <f>SUMIFS(PG_Transactions!$G:$G,PG_Transactions!$AK:$AK,$H3064,PG_Transactions!$E:$E,"CAPTURE",PG_Transactions!$AQ:$AQ,1)</f>
        <v>9297</v>
      </c>
      <c r="K3064">
        <f t="shared" si="147"/>
        <v>0</v>
      </c>
      <c r="L3064" t="str">
        <f t="shared" si="148"/>
        <v>Amount Match</v>
      </c>
    </row>
    <row r="3065" spans="1:12" hidden="1" x14ac:dyDescent="0.3">
      <c r="A3065" t="s">
        <v>6093</v>
      </c>
      <c r="B3065" s="1">
        <v>46294</v>
      </c>
      <c r="C3065" t="s">
        <v>6094</v>
      </c>
      <c r="D3065" t="s">
        <v>65</v>
      </c>
      <c r="E3065" t="s">
        <v>9</v>
      </c>
      <c r="F3065">
        <v>499</v>
      </c>
      <c r="G3065" t="s">
        <v>10</v>
      </c>
      <c r="H3065" t="str">
        <f t="shared" si="146"/>
        <v>ORD26003064</v>
      </c>
      <c r="I3065">
        <f>COUNTIFS(PG_Transactions!$AK:$AK,$H3065,PG_Transactions!$E:$E,"CAPTURE",PG_Transactions!$AQ:$AQ,1)</f>
        <v>1</v>
      </c>
      <c r="J3065">
        <f>SUMIFS(PG_Transactions!$G:$G,PG_Transactions!$AK:$AK,$H3065,PG_Transactions!$E:$E,"CAPTURE",PG_Transactions!$AQ:$AQ,1)</f>
        <v>499</v>
      </c>
      <c r="K3065">
        <f t="shared" si="147"/>
        <v>0</v>
      </c>
      <c r="L3065" t="str">
        <f t="shared" si="148"/>
        <v>Amount Match</v>
      </c>
    </row>
    <row r="3066" spans="1:12" hidden="1" x14ac:dyDescent="0.3">
      <c r="A3066" t="s">
        <v>6095</v>
      </c>
      <c r="B3066" s="1">
        <v>46283</v>
      </c>
      <c r="C3066" t="s">
        <v>6096</v>
      </c>
      <c r="D3066" t="s">
        <v>38</v>
      </c>
      <c r="E3066" t="s">
        <v>44</v>
      </c>
      <c r="F3066">
        <v>3797</v>
      </c>
      <c r="G3066" t="s">
        <v>105</v>
      </c>
      <c r="H3066" t="str">
        <f t="shared" si="146"/>
        <v>ORD26003065</v>
      </c>
      <c r="I3066">
        <f>COUNTIFS(PG_Transactions!$AK:$AK,$H3066,PG_Transactions!$E:$E,"CAPTURE",PG_Transactions!$AQ:$AQ,1)</f>
        <v>0</v>
      </c>
      <c r="J3066">
        <f>SUMIFS(PG_Transactions!$G:$G,PG_Transactions!$AK:$AK,$H3066,PG_Transactions!$E:$E,"CAPTURE",PG_Transactions!$AQ:$AQ,1)</f>
        <v>0</v>
      </c>
      <c r="K3066">
        <f t="shared" si="147"/>
        <v>-3797</v>
      </c>
      <c r="L3066" t="str">
        <f t="shared" si="148"/>
        <v>No Capture</v>
      </c>
    </row>
    <row r="3067" spans="1:12" hidden="1" x14ac:dyDescent="0.3">
      <c r="A3067" t="s">
        <v>6097</v>
      </c>
      <c r="B3067" s="1">
        <v>46268</v>
      </c>
      <c r="C3067" t="s">
        <v>6098</v>
      </c>
      <c r="D3067" t="s">
        <v>41</v>
      </c>
      <c r="E3067" t="s">
        <v>17</v>
      </c>
      <c r="F3067">
        <v>499</v>
      </c>
      <c r="G3067" t="s">
        <v>10</v>
      </c>
      <c r="H3067" t="str">
        <f t="shared" si="146"/>
        <v>ORD26003066</v>
      </c>
      <c r="I3067">
        <f>COUNTIFS(PG_Transactions!$AK:$AK,$H3067,PG_Transactions!$E:$E,"CAPTURE",PG_Transactions!$AQ:$AQ,1)</f>
        <v>1</v>
      </c>
      <c r="J3067">
        <f>SUMIFS(PG_Transactions!$G:$G,PG_Transactions!$AK:$AK,$H3067,PG_Transactions!$E:$E,"CAPTURE",PG_Transactions!$AQ:$AQ,1)</f>
        <v>499</v>
      </c>
      <c r="K3067">
        <f t="shared" si="147"/>
        <v>0</v>
      </c>
      <c r="L3067" t="str">
        <f t="shared" si="148"/>
        <v>Amount Match</v>
      </c>
    </row>
    <row r="3068" spans="1:12" hidden="1" x14ac:dyDescent="0.3">
      <c r="A3068" t="s">
        <v>6099</v>
      </c>
      <c r="B3068" s="1">
        <v>46284</v>
      </c>
      <c r="C3068" t="s">
        <v>6100</v>
      </c>
      <c r="D3068" t="s">
        <v>65</v>
      </c>
      <c r="E3068" t="s">
        <v>9</v>
      </c>
      <c r="F3068">
        <v>2098</v>
      </c>
      <c r="G3068" t="s">
        <v>10</v>
      </c>
      <c r="H3068" t="str">
        <f t="shared" si="146"/>
        <v>ORD26003067</v>
      </c>
      <c r="I3068">
        <f>COUNTIFS(PG_Transactions!$AK:$AK,$H3068,PG_Transactions!$E:$E,"CAPTURE",PG_Transactions!$AQ:$AQ,1)</f>
        <v>1</v>
      </c>
      <c r="J3068">
        <f>SUMIFS(PG_Transactions!$G:$G,PG_Transactions!$AK:$AK,$H3068,PG_Transactions!$E:$E,"CAPTURE",PG_Transactions!$AQ:$AQ,1)</f>
        <v>2098</v>
      </c>
      <c r="K3068">
        <f t="shared" si="147"/>
        <v>0</v>
      </c>
      <c r="L3068" t="str">
        <f t="shared" si="148"/>
        <v>Amount Match</v>
      </c>
    </row>
    <row r="3069" spans="1:12" hidden="1" x14ac:dyDescent="0.3">
      <c r="A3069" t="s">
        <v>6101</v>
      </c>
      <c r="B3069" s="1">
        <v>46280</v>
      </c>
      <c r="C3069" t="s">
        <v>6102</v>
      </c>
      <c r="D3069" t="s">
        <v>8</v>
      </c>
      <c r="E3069" t="s">
        <v>17</v>
      </c>
      <c r="F3069">
        <v>499</v>
      </c>
      <c r="G3069" t="s">
        <v>10</v>
      </c>
      <c r="H3069" t="str">
        <f t="shared" si="146"/>
        <v>ORD26003068</v>
      </c>
      <c r="I3069">
        <f>COUNTIFS(PG_Transactions!$AK:$AK,$H3069,PG_Transactions!$E:$E,"CAPTURE",PG_Transactions!$AQ:$AQ,1)</f>
        <v>1</v>
      </c>
      <c r="J3069">
        <f>SUMIFS(PG_Transactions!$G:$G,PG_Transactions!$AK:$AK,$H3069,PG_Transactions!$E:$E,"CAPTURE",PG_Transactions!$AQ:$AQ,1)</f>
        <v>499</v>
      </c>
      <c r="K3069">
        <f t="shared" si="147"/>
        <v>0</v>
      </c>
      <c r="L3069" t="str">
        <f t="shared" si="148"/>
        <v>Amount Match</v>
      </c>
    </row>
    <row r="3070" spans="1:12" hidden="1" x14ac:dyDescent="0.3">
      <c r="A3070" t="s">
        <v>6103</v>
      </c>
      <c r="B3070" s="1">
        <v>46274</v>
      </c>
      <c r="C3070" t="s">
        <v>6104</v>
      </c>
      <c r="D3070" t="s">
        <v>32</v>
      </c>
      <c r="E3070" t="s">
        <v>33</v>
      </c>
      <c r="F3070">
        <v>1299</v>
      </c>
      <c r="G3070" t="s">
        <v>10</v>
      </c>
      <c r="H3070" t="str">
        <f t="shared" si="146"/>
        <v>ORD26003069</v>
      </c>
      <c r="I3070">
        <f>COUNTIFS(PG_Transactions!$AK:$AK,$H3070,PG_Transactions!$E:$E,"CAPTURE",PG_Transactions!$AQ:$AQ,1)</f>
        <v>1</v>
      </c>
      <c r="J3070">
        <f>SUMIFS(PG_Transactions!$G:$G,PG_Transactions!$AK:$AK,$H3070,PG_Transactions!$E:$E,"CAPTURE",PG_Transactions!$AQ:$AQ,1)</f>
        <v>1299</v>
      </c>
      <c r="K3070">
        <f t="shared" si="147"/>
        <v>0</v>
      </c>
      <c r="L3070" t="str">
        <f t="shared" si="148"/>
        <v>Amount Match</v>
      </c>
    </row>
    <row r="3071" spans="1:12" hidden="1" x14ac:dyDescent="0.3">
      <c r="A3071" t="s">
        <v>6105</v>
      </c>
      <c r="B3071" s="1">
        <v>46286</v>
      </c>
      <c r="C3071" t="s">
        <v>6106</v>
      </c>
      <c r="D3071" t="s">
        <v>8</v>
      </c>
      <c r="E3071" t="s">
        <v>44</v>
      </c>
      <c r="F3071">
        <v>3098</v>
      </c>
      <c r="G3071" t="s">
        <v>10</v>
      </c>
      <c r="H3071" t="str">
        <f t="shared" si="146"/>
        <v>ORD26003070</v>
      </c>
      <c r="I3071">
        <f>COUNTIFS(PG_Transactions!$AK:$AK,$H3071,PG_Transactions!$E:$E,"CAPTURE",PG_Transactions!$AQ:$AQ,1)</f>
        <v>1</v>
      </c>
      <c r="J3071">
        <f>SUMIFS(PG_Transactions!$G:$G,PG_Transactions!$AK:$AK,$H3071,PG_Transactions!$E:$E,"CAPTURE",PG_Transactions!$AQ:$AQ,1)</f>
        <v>3098</v>
      </c>
      <c r="K3071">
        <f t="shared" si="147"/>
        <v>0</v>
      </c>
      <c r="L3071" t="str">
        <f t="shared" si="148"/>
        <v>Amount Match</v>
      </c>
    </row>
    <row r="3072" spans="1:12" hidden="1" x14ac:dyDescent="0.3">
      <c r="A3072" t="s">
        <v>6107</v>
      </c>
      <c r="B3072" s="1">
        <v>46275</v>
      </c>
      <c r="C3072" t="s">
        <v>6108</v>
      </c>
      <c r="D3072" t="s">
        <v>27</v>
      </c>
      <c r="E3072" t="s">
        <v>33</v>
      </c>
      <c r="F3072">
        <v>799</v>
      </c>
      <c r="G3072" t="s">
        <v>10</v>
      </c>
      <c r="H3072" t="str">
        <f t="shared" si="146"/>
        <v>ORD26003071</v>
      </c>
      <c r="I3072">
        <f>COUNTIFS(PG_Transactions!$AK:$AK,$H3072,PG_Transactions!$E:$E,"CAPTURE",PG_Transactions!$AQ:$AQ,1)</f>
        <v>1</v>
      </c>
      <c r="J3072">
        <f>SUMIFS(PG_Transactions!$G:$G,PG_Transactions!$AK:$AK,$H3072,PG_Transactions!$E:$E,"CAPTURE",PG_Transactions!$AQ:$AQ,1)</f>
        <v>799</v>
      </c>
      <c r="K3072">
        <f t="shared" si="147"/>
        <v>0</v>
      </c>
      <c r="L3072" t="str">
        <f t="shared" si="148"/>
        <v>Amount Match</v>
      </c>
    </row>
    <row r="3073" spans="1:12" hidden="1" x14ac:dyDescent="0.3">
      <c r="A3073" t="s">
        <v>6109</v>
      </c>
      <c r="B3073" s="1">
        <v>46279</v>
      </c>
      <c r="C3073" t="s">
        <v>6110</v>
      </c>
      <c r="D3073" t="s">
        <v>65</v>
      </c>
      <c r="E3073" t="s">
        <v>9</v>
      </c>
      <c r="F3073">
        <v>2999</v>
      </c>
      <c r="G3073" t="s">
        <v>10</v>
      </c>
      <c r="H3073" t="str">
        <f t="shared" si="146"/>
        <v>ORD26003072</v>
      </c>
      <c r="I3073">
        <f>COUNTIFS(PG_Transactions!$AK:$AK,$H3073,PG_Transactions!$E:$E,"CAPTURE",PG_Transactions!$AQ:$AQ,1)</f>
        <v>1</v>
      </c>
      <c r="J3073">
        <f>SUMIFS(PG_Transactions!$G:$G,PG_Transactions!$AK:$AK,$H3073,PG_Transactions!$E:$E,"CAPTURE",PG_Transactions!$AQ:$AQ,1)</f>
        <v>2999</v>
      </c>
      <c r="K3073">
        <f t="shared" si="147"/>
        <v>0</v>
      </c>
      <c r="L3073" t="str">
        <f t="shared" si="148"/>
        <v>Amount Match</v>
      </c>
    </row>
    <row r="3074" spans="1:12" hidden="1" x14ac:dyDescent="0.3">
      <c r="A3074" t="s">
        <v>6111</v>
      </c>
      <c r="B3074" s="1">
        <v>46266</v>
      </c>
      <c r="C3074" t="s">
        <v>6112</v>
      </c>
      <c r="D3074" t="s">
        <v>41</v>
      </c>
      <c r="E3074" t="s">
        <v>9</v>
      </c>
      <c r="F3074">
        <v>5998</v>
      </c>
      <c r="G3074" t="s">
        <v>10</v>
      </c>
      <c r="H3074" t="str">
        <f t="shared" si="146"/>
        <v>ORD26003073</v>
      </c>
      <c r="I3074">
        <f>COUNTIFS(PG_Transactions!$AK:$AK,$H3074,PG_Transactions!$E:$E,"CAPTURE",PG_Transactions!$AQ:$AQ,1)</f>
        <v>1</v>
      </c>
      <c r="J3074">
        <f>SUMIFS(PG_Transactions!$G:$G,PG_Transactions!$AK:$AK,$H3074,PG_Transactions!$E:$E,"CAPTURE",PG_Transactions!$AQ:$AQ,1)</f>
        <v>5998</v>
      </c>
      <c r="K3074">
        <f t="shared" si="147"/>
        <v>0</v>
      </c>
      <c r="L3074" t="str">
        <f t="shared" si="148"/>
        <v>Amount Match</v>
      </c>
    </row>
    <row r="3075" spans="1:12" hidden="1" x14ac:dyDescent="0.3">
      <c r="A3075" t="s">
        <v>6113</v>
      </c>
      <c r="B3075" s="1">
        <v>46295</v>
      </c>
      <c r="C3075" t="s">
        <v>6114</v>
      </c>
      <c r="D3075" t="s">
        <v>24</v>
      </c>
      <c r="E3075" t="s">
        <v>9</v>
      </c>
      <c r="F3075">
        <v>499</v>
      </c>
      <c r="G3075" t="s">
        <v>70</v>
      </c>
      <c r="H3075" t="str">
        <f t="shared" ref="H3075:H3138" si="149">UPPER(SUBSTITUTE(TRIM(A3075),"-",""))</f>
        <v>ORD26003074</v>
      </c>
      <c r="I3075">
        <f>COUNTIFS(PG_Transactions!$AK:$AK,$H3075,PG_Transactions!$E:$E,"CAPTURE",PG_Transactions!$AQ:$AQ,1)</f>
        <v>0</v>
      </c>
      <c r="J3075">
        <f>SUMIFS(PG_Transactions!$G:$G,PG_Transactions!$AK:$AK,$H3075,PG_Transactions!$E:$E,"CAPTURE",PG_Transactions!$AQ:$AQ,1)</f>
        <v>0</v>
      </c>
      <c r="K3075">
        <f t="shared" ref="K3075:K3138" si="150">ROUND(J3075-F3075,2)</f>
        <v>-499</v>
      </c>
      <c r="L3075" t="str">
        <f t="shared" ref="L3075:L3138" si="151">IF(I3075=0,"No Capture",IF(I3075&gt;1,"Multiple Capture Rows - Review",IF(ABS(K3075)&lt;0.01,"Amount Match",IF(K3075&lt;0,"Captured Less Than Order","Captured More Than Order"))))</f>
        <v>No Capture</v>
      </c>
    </row>
    <row r="3076" spans="1:12" hidden="1" x14ac:dyDescent="0.3">
      <c r="A3076" t="s">
        <v>6115</v>
      </c>
      <c r="B3076" s="1">
        <v>46268</v>
      </c>
      <c r="C3076" t="s">
        <v>6116</v>
      </c>
      <c r="D3076" t="s">
        <v>32</v>
      </c>
      <c r="E3076" t="s">
        <v>9</v>
      </c>
      <c r="F3076">
        <v>1798</v>
      </c>
      <c r="G3076" t="s">
        <v>10</v>
      </c>
      <c r="H3076" t="str">
        <f t="shared" si="149"/>
        <v>ORD26003075</v>
      </c>
      <c r="I3076">
        <f>COUNTIFS(PG_Transactions!$AK:$AK,$H3076,PG_Transactions!$E:$E,"CAPTURE",PG_Transactions!$AQ:$AQ,1)</f>
        <v>1</v>
      </c>
      <c r="J3076">
        <f>SUMIFS(PG_Transactions!$G:$G,PG_Transactions!$AK:$AK,$H3076,PG_Transactions!$E:$E,"CAPTURE",PG_Transactions!$AQ:$AQ,1)</f>
        <v>1798</v>
      </c>
      <c r="K3076">
        <f t="shared" si="150"/>
        <v>0</v>
      </c>
      <c r="L3076" t="str">
        <f t="shared" si="151"/>
        <v>Amount Match</v>
      </c>
    </row>
    <row r="3077" spans="1:12" hidden="1" x14ac:dyDescent="0.3">
      <c r="A3077" t="s">
        <v>6117</v>
      </c>
      <c r="B3077" s="1">
        <v>46289</v>
      </c>
      <c r="C3077" t="s">
        <v>6118</v>
      </c>
      <c r="D3077" t="s">
        <v>32</v>
      </c>
      <c r="E3077" t="s">
        <v>9</v>
      </c>
      <c r="F3077">
        <v>1299</v>
      </c>
      <c r="G3077" t="s">
        <v>105</v>
      </c>
      <c r="H3077" t="str">
        <f t="shared" si="149"/>
        <v>ORD26003076</v>
      </c>
      <c r="I3077">
        <f>COUNTIFS(PG_Transactions!$AK:$AK,$H3077,PG_Transactions!$E:$E,"CAPTURE",PG_Transactions!$AQ:$AQ,1)</f>
        <v>0</v>
      </c>
      <c r="J3077">
        <f>SUMIFS(PG_Transactions!$G:$G,PG_Transactions!$AK:$AK,$H3077,PG_Transactions!$E:$E,"CAPTURE",PG_Transactions!$AQ:$AQ,1)</f>
        <v>0</v>
      </c>
      <c r="K3077">
        <f t="shared" si="150"/>
        <v>-1299</v>
      </c>
      <c r="L3077" t="str">
        <f t="shared" si="151"/>
        <v>No Capture</v>
      </c>
    </row>
    <row r="3078" spans="1:12" hidden="1" x14ac:dyDescent="0.3">
      <c r="A3078" t="s">
        <v>6119</v>
      </c>
      <c r="B3078" s="1">
        <v>46274</v>
      </c>
      <c r="C3078" t="s">
        <v>3719</v>
      </c>
      <c r="D3078" t="s">
        <v>51</v>
      </c>
      <c r="E3078" t="s">
        <v>9</v>
      </c>
      <c r="F3078">
        <v>7497</v>
      </c>
      <c r="G3078" t="s">
        <v>10</v>
      </c>
      <c r="H3078" t="str">
        <f t="shared" si="149"/>
        <v>ORD26003077</v>
      </c>
      <c r="I3078">
        <f>COUNTIFS(PG_Transactions!$AK:$AK,$H3078,PG_Transactions!$E:$E,"CAPTURE",PG_Transactions!$AQ:$AQ,1)</f>
        <v>1</v>
      </c>
      <c r="J3078">
        <f>SUMIFS(PG_Transactions!$G:$G,PG_Transactions!$AK:$AK,$H3078,PG_Transactions!$E:$E,"CAPTURE",PG_Transactions!$AQ:$AQ,1)</f>
        <v>7497</v>
      </c>
      <c r="K3078">
        <f t="shared" si="150"/>
        <v>0</v>
      </c>
      <c r="L3078" t="str">
        <f t="shared" si="151"/>
        <v>Amount Match</v>
      </c>
    </row>
    <row r="3079" spans="1:12" hidden="1" x14ac:dyDescent="0.3">
      <c r="A3079" t="s">
        <v>6120</v>
      </c>
      <c r="B3079" s="1">
        <v>46293</v>
      </c>
      <c r="C3079" t="s">
        <v>6121</v>
      </c>
      <c r="D3079" t="s">
        <v>51</v>
      </c>
      <c r="E3079" t="s">
        <v>9</v>
      </c>
      <c r="F3079">
        <v>11297</v>
      </c>
      <c r="G3079" t="s">
        <v>10</v>
      </c>
      <c r="H3079" t="str">
        <f t="shared" si="149"/>
        <v>ORD26003078</v>
      </c>
      <c r="I3079">
        <f>COUNTIFS(PG_Transactions!$AK:$AK,$H3079,PG_Transactions!$E:$E,"CAPTURE",PG_Transactions!$AQ:$AQ,1)</f>
        <v>1</v>
      </c>
      <c r="J3079">
        <f>SUMIFS(PG_Transactions!$G:$G,PG_Transactions!$AK:$AK,$H3079,PG_Transactions!$E:$E,"CAPTURE",PG_Transactions!$AQ:$AQ,1)</f>
        <v>11297</v>
      </c>
      <c r="K3079">
        <f t="shared" si="150"/>
        <v>0</v>
      </c>
      <c r="L3079" t="str">
        <f t="shared" si="151"/>
        <v>Amount Match</v>
      </c>
    </row>
    <row r="3080" spans="1:12" hidden="1" x14ac:dyDescent="0.3">
      <c r="A3080" t="s">
        <v>6122</v>
      </c>
      <c r="B3080" s="1">
        <v>46273</v>
      </c>
      <c r="C3080" t="s">
        <v>6123</v>
      </c>
      <c r="E3080" t="s">
        <v>9</v>
      </c>
      <c r="F3080">
        <v>2998</v>
      </c>
      <c r="G3080" t="s">
        <v>10</v>
      </c>
      <c r="H3080" t="str">
        <f t="shared" si="149"/>
        <v>ORD26003079</v>
      </c>
      <c r="I3080">
        <f>COUNTIFS(PG_Transactions!$AK:$AK,$H3080,PG_Transactions!$E:$E,"CAPTURE",PG_Transactions!$AQ:$AQ,1)</f>
        <v>1</v>
      </c>
      <c r="J3080">
        <f>SUMIFS(PG_Transactions!$G:$G,PG_Transactions!$AK:$AK,$H3080,PG_Transactions!$E:$E,"CAPTURE",PG_Transactions!$AQ:$AQ,1)</f>
        <v>2998</v>
      </c>
      <c r="K3080">
        <f t="shared" si="150"/>
        <v>0</v>
      </c>
      <c r="L3080" t="str">
        <f t="shared" si="151"/>
        <v>Amount Match</v>
      </c>
    </row>
    <row r="3081" spans="1:12" hidden="1" x14ac:dyDescent="0.3">
      <c r="A3081" t="s">
        <v>6124</v>
      </c>
      <c r="B3081" s="1">
        <v>46279</v>
      </c>
      <c r="C3081" t="s">
        <v>6125</v>
      </c>
      <c r="D3081" t="s">
        <v>65</v>
      </c>
      <c r="E3081" t="s">
        <v>9</v>
      </c>
      <c r="F3081">
        <v>599</v>
      </c>
      <c r="G3081" t="s">
        <v>10</v>
      </c>
      <c r="H3081" t="str">
        <f t="shared" si="149"/>
        <v>ORD26003080</v>
      </c>
      <c r="I3081">
        <f>COUNTIFS(PG_Transactions!$AK:$AK,$H3081,PG_Transactions!$E:$E,"CAPTURE",PG_Transactions!$AQ:$AQ,1)</f>
        <v>1</v>
      </c>
      <c r="J3081">
        <f>SUMIFS(PG_Transactions!$G:$G,PG_Transactions!$AK:$AK,$H3081,PG_Transactions!$E:$E,"CAPTURE",PG_Transactions!$AQ:$AQ,1)</f>
        <v>599</v>
      </c>
      <c r="K3081">
        <f t="shared" si="150"/>
        <v>0</v>
      </c>
      <c r="L3081" t="str">
        <f t="shared" si="151"/>
        <v>Amount Match</v>
      </c>
    </row>
    <row r="3082" spans="1:12" hidden="1" x14ac:dyDescent="0.3">
      <c r="A3082" t="s">
        <v>6126</v>
      </c>
      <c r="B3082" s="1">
        <v>46295</v>
      </c>
      <c r="C3082" t="s">
        <v>6127</v>
      </c>
      <c r="D3082" t="s">
        <v>8</v>
      </c>
      <c r="E3082" t="s">
        <v>9</v>
      </c>
      <c r="F3082">
        <v>12497</v>
      </c>
      <c r="G3082" t="s">
        <v>10</v>
      </c>
      <c r="H3082" t="str">
        <f t="shared" si="149"/>
        <v>ORD26003081</v>
      </c>
      <c r="I3082">
        <f>COUNTIFS(PG_Transactions!$AK:$AK,$H3082,PG_Transactions!$E:$E,"CAPTURE",PG_Transactions!$AQ:$AQ,1)</f>
        <v>1</v>
      </c>
      <c r="J3082">
        <f>SUMIFS(PG_Transactions!$G:$G,PG_Transactions!$AK:$AK,$H3082,PG_Transactions!$E:$E,"CAPTURE",PG_Transactions!$AQ:$AQ,1)</f>
        <v>12497</v>
      </c>
      <c r="K3082">
        <f t="shared" si="150"/>
        <v>0</v>
      </c>
      <c r="L3082" t="str">
        <f t="shared" si="151"/>
        <v>Amount Match</v>
      </c>
    </row>
    <row r="3083" spans="1:12" hidden="1" x14ac:dyDescent="0.3">
      <c r="A3083" t="s">
        <v>6128</v>
      </c>
      <c r="B3083" s="1">
        <v>46266</v>
      </c>
      <c r="C3083" t="s">
        <v>6129</v>
      </c>
      <c r="D3083" t="s">
        <v>65</v>
      </c>
      <c r="E3083" t="s">
        <v>17</v>
      </c>
      <c r="F3083">
        <v>999</v>
      </c>
      <c r="G3083" t="s">
        <v>10</v>
      </c>
      <c r="H3083" t="str">
        <f t="shared" si="149"/>
        <v>ORD26003082</v>
      </c>
      <c r="I3083">
        <f>COUNTIFS(PG_Transactions!$AK:$AK,$H3083,PG_Transactions!$E:$E,"CAPTURE",PG_Transactions!$AQ:$AQ,1)</f>
        <v>1</v>
      </c>
      <c r="J3083">
        <f>SUMIFS(PG_Transactions!$G:$G,PG_Transactions!$AK:$AK,$H3083,PG_Transactions!$E:$E,"CAPTURE",PG_Transactions!$AQ:$AQ,1)</f>
        <v>999</v>
      </c>
      <c r="K3083">
        <f t="shared" si="150"/>
        <v>0</v>
      </c>
      <c r="L3083" t="str">
        <f t="shared" si="151"/>
        <v>Amount Match</v>
      </c>
    </row>
    <row r="3084" spans="1:12" hidden="1" x14ac:dyDescent="0.3">
      <c r="A3084" t="s">
        <v>6130</v>
      </c>
      <c r="B3084" s="1">
        <v>46266</v>
      </c>
      <c r="C3084" t="s">
        <v>6131</v>
      </c>
      <c r="D3084" t="s">
        <v>8</v>
      </c>
      <c r="E3084" t="s">
        <v>9</v>
      </c>
      <c r="F3084">
        <v>1499</v>
      </c>
      <c r="G3084" t="s">
        <v>10</v>
      </c>
      <c r="H3084" t="str">
        <f t="shared" si="149"/>
        <v>ORD26003083</v>
      </c>
      <c r="I3084">
        <f>COUNTIFS(PG_Transactions!$AK:$AK,$H3084,PG_Transactions!$E:$E,"CAPTURE",PG_Transactions!$AQ:$AQ,1)</f>
        <v>1</v>
      </c>
      <c r="J3084">
        <f>SUMIFS(PG_Transactions!$G:$G,PG_Transactions!$AK:$AK,$H3084,PG_Transactions!$E:$E,"CAPTURE",PG_Transactions!$AQ:$AQ,1)</f>
        <v>1499</v>
      </c>
      <c r="K3084">
        <f t="shared" si="150"/>
        <v>0</v>
      </c>
      <c r="L3084" t="str">
        <f t="shared" si="151"/>
        <v>Amount Match</v>
      </c>
    </row>
    <row r="3085" spans="1:12" hidden="1" x14ac:dyDescent="0.3">
      <c r="A3085" t="s">
        <v>6132</v>
      </c>
      <c r="B3085" s="1">
        <v>46275</v>
      </c>
      <c r="C3085" t="s">
        <v>6133</v>
      </c>
      <c r="D3085" t="s">
        <v>8</v>
      </c>
      <c r="E3085" t="s">
        <v>33</v>
      </c>
      <c r="F3085">
        <v>999</v>
      </c>
      <c r="G3085" t="s">
        <v>10</v>
      </c>
      <c r="H3085" t="str">
        <f t="shared" si="149"/>
        <v>ORD26003084</v>
      </c>
      <c r="I3085">
        <f>COUNTIFS(PG_Transactions!$AK:$AK,$H3085,PG_Transactions!$E:$E,"CAPTURE",PG_Transactions!$AQ:$AQ,1)</f>
        <v>1</v>
      </c>
      <c r="J3085">
        <f>SUMIFS(PG_Transactions!$G:$G,PG_Transactions!$AK:$AK,$H3085,PG_Transactions!$E:$E,"CAPTURE",PG_Transactions!$AQ:$AQ,1)</f>
        <v>999</v>
      </c>
      <c r="K3085">
        <f t="shared" si="150"/>
        <v>0</v>
      </c>
      <c r="L3085" t="str">
        <f t="shared" si="151"/>
        <v>Amount Match</v>
      </c>
    </row>
    <row r="3086" spans="1:12" hidden="1" x14ac:dyDescent="0.3">
      <c r="A3086" t="s">
        <v>6134</v>
      </c>
      <c r="B3086" s="1">
        <v>46279</v>
      </c>
      <c r="C3086" t="s">
        <v>6135</v>
      </c>
      <c r="D3086" t="s">
        <v>13</v>
      </c>
      <c r="E3086" t="s">
        <v>44</v>
      </c>
      <c r="F3086">
        <v>2499</v>
      </c>
      <c r="G3086" t="s">
        <v>10</v>
      </c>
      <c r="H3086" t="str">
        <f t="shared" si="149"/>
        <v>ORD26003085</v>
      </c>
      <c r="I3086">
        <f>COUNTIFS(PG_Transactions!$AK:$AK,$H3086,PG_Transactions!$E:$E,"CAPTURE",PG_Transactions!$AQ:$AQ,1)</f>
        <v>1</v>
      </c>
      <c r="J3086">
        <f>SUMIFS(PG_Transactions!$G:$G,PG_Transactions!$AK:$AK,$H3086,PG_Transactions!$E:$E,"CAPTURE",PG_Transactions!$AQ:$AQ,1)</f>
        <v>2499</v>
      </c>
      <c r="K3086">
        <f t="shared" si="150"/>
        <v>0</v>
      </c>
      <c r="L3086" t="str">
        <f t="shared" si="151"/>
        <v>Amount Match</v>
      </c>
    </row>
    <row r="3087" spans="1:12" hidden="1" x14ac:dyDescent="0.3">
      <c r="A3087" t="s">
        <v>6136</v>
      </c>
      <c r="B3087" s="1">
        <v>46290</v>
      </c>
      <c r="C3087" t="s">
        <v>6137</v>
      </c>
      <c r="D3087" t="s">
        <v>65</v>
      </c>
      <c r="E3087" t="s">
        <v>9</v>
      </c>
      <c r="F3087">
        <v>6798</v>
      </c>
      <c r="G3087" t="s">
        <v>10</v>
      </c>
      <c r="H3087" t="str">
        <f t="shared" si="149"/>
        <v>ORD26003086</v>
      </c>
      <c r="I3087">
        <f>COUNTIFS(PG_Transactions!$AK:$AK,$H3087,PG_Transactions!$E:$E,"CAPTURE",PG_Transactions!$AQ:$AQ,1)</f>
        <v>1</v>
      </c>
      <c r="J3087">
        <f>SUMIFS(PG_Transactions!$G:$G,PG_Transactions!$AK:$AK,$H3087,PG_Transactions!$E:$E,"CAPTURE",PG_Transactions!$AQ:$AQ,1)</f>
        <v>6798</v>
      </c>
      <c r="K3087">
        <f t="shared" si="150"/>
        <v>0</v>
      </c>
      <c r="L3087" t="str">
        <f t="shared" si="151"/>
        <v>Amount Match</v>
      </c>
    </row>
    <row r="3088" spans="1:12" hidden="1" x14ac:dyDescent="0.3">
      <c r="A3088" t="s">
        <v>6138</v>
      </c>
      <c r="B3088" s="1">
        <v>46272</v>
      </c>
      <c r="C3088" t="s">
        <v>6139</v>
      </c>
      <c r="D3088" t="s">
        <v>38</v>
      </c>
      <c r="E3088" t="s">
        <v>9</v>
      </c>
      <c r="F3088">
        <v>599</v>
      </c>
      <c r="G3088" t="s">
        <v>10</v>
      </c>
      <c r="H3088" t="str">
        <f t="shared" si="149"/>
        <v>ORD26003087</v>
      </c>
      <c r="I3088">
        <f>COUNTIFS(PG_Transactions!$AK:$AK,$H3088,PG_Transactions!$E:$E,"CAPTURE",PG_Transactions!$AQ:$AQ,1)</f>
        <v>1</v>
      </c>
      <c r="J3088">
        <f>SUMIFS(PG_Transactions!$G:$G,PG_Transactions!$AK:$AK,$H3088,PG_Transactions!$E:$E,"CAPTURE",PG_Transactions!$AQ:$AQ,1)</f>
        <v>599</v>
      </c>
      <c r="K3088">
        <f t="shared" si="150"/>
        <v>0</v>
      </c>
      <c r="L3088" t="str">
        <f t="shared" si="151"/>
        <v>Amount Match</v>
      </c>
    </row>
    <row r="3089" spans="1:12" hidden="1" x14ac:dyDescent="0.3">
      <c r="A3089" t="s">
        <v>6140</v>
      </c>
      <c r="B3089" s="1">
        <v>46290</v>
      </c>
      <c r="C3089" t="s">
        <v>6141</v>
      </c>
      <c r="D3089" t="s">
        <v>24</v>
      </c>
      <c r="E3089" t="s">
        <v>17</v>
      </c>
      <c r="F3089">
        <v>3998</v>
      </c>
      <c r="G3089" t="s">
        <v>10</v>
      </c>
      <c r="H3089" t="str">
        <f t="shared" si="149"/>
        <v>ORD26003088</v>
      </c>
      <c r="I3089">
        <f>COUNTIFS(PG_Transactions!$AK:$AK,$H3089,PG_Transactions!$E:$E,"CAPTURE",PG_Transactions!$AQ:$AQ,1)</f>
        <v>1</v>
      </c>
      <c r="J3089">
        <f>SUMIFS(PG_Transactions!$G:$G,PG_Transactions!$AK:$AK,$H3089,PG_Transactions!$E:$E,"CAPTURE",PG_Transactions!$AQ:$AQ,1)</f>
        <v>3998</v>
      </c>
      <c r="K3089">
        <f t="shared" si="150"/>
        <v>0</v>
      </c>
      <c r="L3089" t="str">
        <f t="shared" si="151"/>
        <v>Amount Match</v>
      </c>
    </row>
    <row r="3090" spans="1:12" hidden="1" x14ac:dyDescent="0.3">
      <c r="A3090" t="s">
        <v>6142</v>
      </c>
      <c r="B3090" s="1">
        <v>46291</v>
      </c>
      <c r="C3090" t="s">
        <v>6143</v>
      </c>
      <c r="D3090" t="s">
        <v>41</v>
      </c>
      <c r="E3090" t="s">
        <v>9</v>
      </c>
      <c r="F3090">
        <v>999</v>
      </c>
      <c r="G3090" t="s">
        <v>10</v>
      </c>
      <c r="H3090" t="str">
        <f t="shared" si="149"/>
        <v>ORD26003089</v>
      </c>
      <c r="I3090">
        <f>COUNTIFS(PG_Transactions!$AK:$AK,$H3090,PG_Transactions!$E:$E,"CAPTURE",PG_Transactions!$AQ:$AQ,1)</f>
        <v>1</v>
      </c>
      <c r="J3090">
        <f>SUMIFS(PG_Transactions!$G:$G,PG_Transactions!$AK:$AK,$H3090,PG_Transactions!$E:$E,"CAPTURE",PG_Transactions!$AQ:$AQ,1)</f>
        <v>999</v>
      </c>
      <c r="K3090">
        <f t="shared" si="150"/>
        <v>0</v>
      </c>
      <c r="L3090" t="str">
        <f t="shared" si="151"/>
        <v>Amount Match</v>
      </c>
    </row>
    <row r="3091" spans="1:12" hidden="1" x14ac:dyDescent="0.3">
      <c r="A3091" t="s">
        <v>6144</v>
      </c>
      <c r="B3091" s="1">
        <v>46292</v>
      </c>
      <c r="C3091" t="s">
        <v>6145</v>
      </c>
      <c r="D3091" t="s">
        <v>13</v>
      </c>
      <c r="E3091" t="s">
        <v>9</v>
      </c>
      <c r="F3091">
        <v>4197</v>
      </c>
      <c r="G3091" t="s">
        <v>10</v>
      </c>
      <c r="H3091" t="str">
        <f t="shared" si="149"/>
        <v>ORD26003090</v>
      </c>
      <c r="I3091">
        <f>COUNTIFS(PG_Transactions!$AK:$AK,$H3091,PG_Transactions!$E:$E,"CAPTURE",PG_Transactions!$AQ:$AQ,1)</f>
        <v>1</v>
      </c>
      <c r="J3091">
        <f>SUMIFS(PG_Transactions!$G:$G,PG_Transactions!$AK:$AK,$H3091,PG_Transactions!$E:$E,"CAPTURE",PG_Transactions!$AQ:$AQ,1)</f>
        <v>4197</v>
      </c>
      <c r="K3091">
        <f t="shared" si="150"/>
        <v>0</v>
      </c>
      <c r="L3091" t="str">
        <f t="shared" si="151"/>
        <v>Amount Match</v>
      </c>
    </row>
    <row r="3092" spans="1:12" hidden="1" x14ac:dyDescent="0.3">
      <c r="A3092" t="s">
        <v>6146</v>
      </c>
      <c r="B3092" s="1">
        <v>46288</v>
      </c>
      <c r="C3092" t="s">
        <v>6147</v>
      </c>
      <c r="D3092" t="s">
        <v>41</v>
      </c>
      <c r="E3092" t="s">
        <v>9</v>
      </c>
      <c r="F3092">
        <v>2398</v>
      </c>
      <c r="G3092" t="s">
        <v>10</v>
      </c>
      <c r="H3092" t="str">
        <f t="shared" si="149"/>
        <v>ORD26003091</v>
      </c>
      <c r="I3092">
        <f>COUNTIFS(PG_Transactions!$AK:$AK,$H3092,PG_Transactions!$E:$E,"CAPTURE",PG_Transactions!$AQ:$AQ,1)</f>
        <v>1</v>
      </c>
      <c r="J3092">
        <f>SUMIFS(PG_Transactions!$G:$G,PG_Transactions!$AK:$AK,$H3092,PG_Transactions!$E:$E,"CAPTURE",PG_Transactions!$AQ:$AQ,1)</f>
        <v>2398</v>
      </c>
      <c r="K3092">
        <f t="shared" si="150"/>
        <v>0</v>
      </c>
      <c r="L3092" t="str">
        <f t="shared" si="151"/>
        <v>Amount Match</v>
      </c>
    </row>
    <row r="3093" spans="1:12" hidden="1" x14ac:dyDescent="0.3">
      <c r="A3093" t="s">
        <v>6148</v>
      </c>
      <c r="B3093" s="1">
        <v>46293</v>
      </c>
      <c r="C3093" t="s">
        <v>6149</v>
      </c>
      <c r="D3093" t="s">
        <v>41</v>
      </c>
      <c r="E3093" t="s">
        <v>17</v>
      </c>
      <c r="F3093">
        <v>6998</v>
      </c>
      <c r="G3093" t="s">
        <v>10</v>
      </c>
      <c r="H3093" t="str">
        <f t="shared" si="149"/>
        <v>ORD26003092</v>
      </c>
      <c r="I3093">
        <f>COUNTIFS(PG_Transactions!$AK:$AK,$H3093,PG_Transactions!$E:$E,"CAPTURE",PG_Transactions!$AQ:$AQ,1)</f>
        <v>1</v>
      </c>
      <c r="J3093">
        <f>SUMIFS(PG_Transactions!$G:$G,PG_Transactions!$AK:$AK,$H3093,PG_Transactions!$E:$E,"CAPTURE",PG_Transactions!$AQ:$AQ,1)</f>
        <v>6998</v>
      </c>
      <c r="K3093">
        <f t="shared" si="150"/>
        <v>0</v>
      </c>
      <c r="L3093" t="str">
        <f t="shared" si="151"/>
        <v>Amount Match</v>
      </c>
    </row>
    <row r="3094" spans="1:12" hidden="1" x14ac:dyDescent="0.3">
      <c r="A3094" t="s">
        <v>6150</v>
      </c>
      <c r="B3094" s="1">
        <v>46273</v>
      </c>
      <c r="C3094" t="s">
        <v>6151</v>
      </c>
      <c r="D3094" t="s">
        <v>65</v>
      </c>
      <c r="E3094" t="s">
        <v>9</v>
      </c>
      <c r="F3094">
        <v>599</v>
      </c>
      <c r="G3094" t="s">
        <v>10</v>
      </c>
      <c r="H3094" t="str">
        <f t="shared" si="149"/>
        <v>ORD26003093</v>
      </c>
      <c r="I3094">
        <f>COUNTIFS(PG_Transactions!$AK:$AK,$H3094,PG_Transactions!$E:$E,"CAPTURE",PG_Transactions!$AQ:$AQ,1)</f>
        <v>1</v>
      </c>
      <c r="J3094">
        <f>SUMIFS(PG_Transactions!$G:$G,PG_Transactions!$AK:$AK,$H3094,PG_Transactions!$E:$E,"CAPTURE",PG_Transactions!$AQ:$AQ,1)</f>
        <v>349</v>
      </c>
      <c r="K3094">
        <f t="shared" si="150"/>
        <v>-250</v>
      </c>
      <c r="L3094" t="str">
        <f t="shared" si="151"/>
        <v>Captured Less Than Order</v>
      </c>
    </row>
    <row r="3095" spans="1:12" hidden="1" x14ac:dyDescent="0.3">
      <c r="A3095" t="s">
        <v>6152</v>
      </c>
      <c r="B3095" s="1">
        <v>46281</v>
      </c>
      <c r="C3095" t="s">
        <v>6153</v>
      </c>
      <c r="D3095" t="s">
        <v>51</v>
      </c>
      <c r="E3095" t="s">
        <v>9</v>
      </c>
      <c r="F3095">
        <v>648</v>
      </c>
      <c r="G3095" t="s">
        <v>10</v>
      </c>
      <c r="H3095" t="str">
        <f t="shared" si="149"/>
        <v>ORD26003094</v>
      </c>
      <c r="I3095">
        <f>COUNTIFS(PG_Transactions!$AK:$AK,$H3095,PG_Transactions!$E:$E,"CAPTURE",PG_Transactions!$AQ:$AQ,1)</f>
        <v>1</v>
      </c>
      <c r="J3095">
        <f>SUMIFS(PG_Transactions!$G:$G,PG_Transactions!$AK:$AK,$H3095,PG_Transactions!$E:$E,"CAPTURE",PG_Transactions!$AQ:$AQ,1)</f>
        <v>648</v>
      </c>
      <c r="K3095">
        <f t="shared" si="150"/>
        <v>0</v>
      </c>
      <c r="L3095" t="str">
        <f t="shared" si="151"/>
        <v>Amount Match</v>
      </c>
    </row>
    <row r="3096" spans="1:12" hidden="1" x14ac:dyDescent="0.3">
      <c r="A3096" t="s">
        <v>6154</v>
      </c>
      <c r="B3096" s="1">
        <v>46278</v>
      </c>
      <c r="C3096" t="s">
        <v>6155</v>
      </c>
      <c r="D3096" t="s">
        <v>13</v>
      </c>
      <c r="E3096" t="s">
        <v>17</v>
      </c>
      <c r="F3096">
        <v>6498</v>
      </c>
      <c r="G3096" t="s">
        <v>70</v>
      </c>
      <c r="H3096" t="str">
        <f t="shared" si="149"/>
        <v>ORD26003095</v>
      </c>
      <c r="I3096">
        <f>COUNTIFS(PG_Transactions!$AK:$AK,$H3096,PG_Transactions!$E:$E,"CAPTURE",PG_Transactions!$AQ:$AQ,1)</f>
        <v>0</v>
      </c>
      <c r="J3096">
        <f>SUMIFS(PG_Transactions!$G:$G,PG_Transactions!$AK:$AK,$H3096,PG_Transactions!$E:$E,"CAPTURE",PG_Transactions!$AQ:$AQ,1)</f>
        <v>0</v>
      </c>
      <c r="K3096">
        <f t="shared" si="150"/>
        <v>-6498</v>
      </c>
      <c r="L3096" t="str">
        <f t="shared" si="151"/>
        <v>No Capture</v>
      </c>
    </row>
    <row r="3097" spans="1:12" hidden="1" x14ac:dyDescent="0.3">
      <c r="A3097" t="s">
        <v>6156</v>
      </c>
      <c r="B3097" s="1">
        <v>46278</v>
      </c>
      <c r="C3097" t="s">
        <v>6157</v>
      </c>
      <c r="D3097" t="s">
        <v>8</v>
      </c>
      <c r="E3097" t="s">
        <v>9</v>
      </c>
      <c r="F3097">
        <v>349</v>
      </c>
      <c r="G3097" t="s">
        <v>10</v>
      </c>
      <c r="H3097" t="str">
        <f t="shared" si="149"/>
        <v>ORD26003096</v>
      </c>
      <c r="I3097">
        <f>COUNTIFS(PG_Transactions!$AK:$AK,$H3097,PG_Transactions!$E:$E,"CAPTURE",PG_Transactions!$AQ:$AQ,1)</f>
        <v>1</v>
      </c>
      <c r="J3097">
        <f>SUMIFS(PG_Transactions!$G:$G,PG_Transactions!$AK:$AK,$H3097,PG_Transactions!$E:$E,"CAPTURE",PG_Transactions!$AQ:$AQ,1)</f>
        <v>349</v>
      </c>
      <c r="K3097">
        <f t="shared" si="150"/>
        <v>0</v>
      </c>
      <c r="L3097" t="str">
        <f t="shared" si="151"/>
        <v>Amount Match</v>
      </c>
    </row>
    <row r="3098" spans="1:12" hidden="1" x14ac:dyDescent="0.3">
      <c r="A3098" t="s">
        <v>6158</v>
      </c>
      <c r="B3098" s="1">
        <v>46277</v>
      </c>
      <c r="C3098" t="s">
        <v>6159</v>
      </c>
      <c r="D3098" t="s">
        <v>38</v>
      </c>
      <c r="E3098" t="s">
        <v>44</v>
      </c>
      <c r="F3098">
        <v>17797</v>
      </c>
      <c r="G3098" t="s">
        <v>10</v>
      </c>
      <c r="H3098" t="str">
        <f t="shared" si="149"/>
        <v>ORD26003097</v>
      </c>
      <c r="I3098">
        <f>COUNTIFS(PG_Transactions!$AK:$AK,$H3098,PG_Transactions!$E:$E,"CAPTURE",PG_Transactions!$AQ:$AQ,1)</f>
        <v>1</v>
      </c>
      <c r="J3098">
        <f>SUMIFS(PG_Transactions!$G:$G,PG_Transactions!$AK:$AK,$H3098,PG_Transactions!$E:$E,"CAPTURE",PG_Transactions!$AQ:$AQ,1)</f>
        <v>17797</v>
      </c>
      <c r="K3098">
        <f t="shared" si="150"/>
        <v>0</v>
      </c>
      <c r="L3098" t="str">
        <f t="shared" si="151"/>
        <v>Amount Match</v>
      </c>
    </row>
    <row r="3099" spans="1:12" hidden="1" x14ac:dyDescent="0.3">
      <c r="A3099" t="s">
        <v>6160</v>
      </c>
      <c r="B3099" s="1">
        <v>46286</v>
      </c>
      <c r="C3099" t="s">
        <v>6161</v>
      </c>
      <c r="D3099" t="s">
        <v>16</v>
      </c>
      <c r="E3099" t="s">
        <v>33</v>
      </c>
      <c r="F3099">
        <v>3499</v>
      </c>
      <c r="G3099" t="s">
        <v>10</v>
      </c>
      <c r="H3099" t="str">
        <f t="shared" si="149"/>
        <v>ORD26003098</v>
      </c>
      <c r="I3099">
        <f>COUNTIFS(PG_Transactions!$AK:$AK,$H3099,PG_Transactions!$E:$E,"CAPTURE",PG_Transactions!$AQ:$AQ,1)</f>
        <v>1</v>
      </c>
      <c r="J3099">
        <f>SUMIFS(PG_Transactions!$G:$G,PG_Transactions!$AK:$AK,$H3099,PG_Transactions!$E:$E,"CAPTURE",PG_Transactions!$AQ:$AQ,1)</f>
        <v>3499</v>
      </c>
      <c r="K3099">
        <f t="shared" si="150"/>
        <v>0</v>
      </c>
      <c r="L3099" t="str">
        <f t="shared" si="151"/>
        <v>Amount Match</v>
      </c>
    </row>
    <row r="3100" spans="1:12" hidden="1" x14ac:dyDescent="0.3">
      <c r="A3100" t="s">
        <v>6162</v>
      </c>
      <c r="B3100" s="1">
        <v>46295</v>
      </c>
      <c r="C3100" t="s">
        <v>6163</v>
      </c>
      <c r="D3100" t="s">
        <v>13</v>
      </c>
      <c r="E3100" t="s">
        <v>17</v>
      </c>
      <c r="F3100">
        <v>7597</v>
      </c>
      <c r="G3100" t="s">
        <v>10</v>
      </c>
      <c r="H3100" t="str">
        <f t="shared" si="149"/>
        <v>ORD26003099</v>
      </c>
      <c r="I3100">
        <f>COUNTIFS(PG_Transactions!$AK:$AK,$H3100,PG_Transactions!$E:$E,"CAPTURE",PG_Transactions!$AQ:$AQ,1)</f>
        <v>1</v>
      </c>
      <c r="J3100">
        <f>SUMIFS(PG_Transactions!$G:$G,PG_Transactions!$AK:$AK,$H3100,PG_Transactions!$E:$E,"CAPTURE",PG_Transactions!$AQ:$AQ,1)</f>
        <v>7597</v>
      </c>
      <c r="K3100">
        <f t="shared" si="150"/>
        <v>0</v>
      </c>
      <c r="L3100" t="str">
        <f t="shared" si="151"/>
        <v>Amount Match</v>
      </c>
    </row>
    <row r="3101" spans="1:12" hidden="1" x14ac:dyDescent="0.3">
      <c r="A3101" t="s">
        <v>6164</v>
      </c>
      <c r="B3101" s="1">
        <v>46276</v>
      </c>
      <c r="C3101" t="s">
        <v>6165</v>
      </c>
      <c r="D3101" t="s">
        <v>51</v>
      </c>
      <c r="E3101" t="s">
        <v>9</v>
      </c>
      <c r="F3101">
        <v>5798</v>
      </c>
      <c r="G3101" t="s">
        <v>10</v>
      </c>
      <c r="H3101" t="str">
        <f t="shared" si="149"/>
        <v>ORD26003100</v>
      </c>
      <c r="I3101">
        <f>COUNTIFS(PG_Transactions!$AK:$AK,$H3101,PG_Transactions!$E:$E,"CAPTURE",PG_Transactions!$AQ:$AQ,1)</f>
        <v>1</v>
      </c>
      <c r="J3101">
        <f>SUMIFS(PG_Transactions!$G:$G,PG_Transactions!$AK:$AK,$H3101,PG_Transactions!$E:$E,"CAPTURE",PG_Transactions!$AQ:$AQ,1)</f>
        <v>5798</v>
      </c>
      <c r="K3101">
        <f t="shared" si="150"/>
        <v>0</v>
      </c>
      <c r="L3101" t="str">
        <f t="shared" si="151"/>
        <v>Amount Match</v>
      </c>
    </row>
    <row r="3102" spans="1:12" hidden="1" x14ac:dyDescent="0.3">
      <c r="A3102" t="s">
        <v>6166</v>
      </c>
      <c r="B3102" s="1">
        <v>46270</v>
      </c>
      <c r="C3102" t="s">
        <v>6167</v>
      </c>
      <c r="D3102" t="s">
        <v>32</v>
      </c>
      <c r="E3102" t="s">
        <v>17</v>
      </c>
      <c r="F3102">
        <v>3499</v>
      </c>
      <c r="G3102" t="s">
        <v>10</v>
      </c>
      <c r="H3102" t="str">
        <f t="shared" si="149"/>
        <v>ORD26003101</v>
      </c>
      <c r="I3102">
        <f>COUNTIFS(PG_Transactions!$AK:$AK,$H3102,PG_Transactions!$E:$E,"CAPTURE",PG_Transactions!$AQ:$AQ,1)</f>
        <v>1</v>
      </c>
      <c r="J3102">
        <f>SUMIFS(PG_Transactions!$G:$G,PG_Transactions!$AK:$AK,$H3102,PG_Transactions!$E:$E,"CAPTURE",PG_Transactions!$AQ:$AQ,1)</f>
        <v>3499</v>
      </c>
      <c r="K3102">
        <f t="shared" si="150"/>
        <v>0</v>
      </c>
      <c r="L3102" t="str">
        <f t="shared" si="151"/>
        <v>Amount Match</v>
      </c>
    </row>
    <row r="3103" spans="1:12" hidden="1" x14ac:dyDescent="0.3">
      <c r="A3103" t="s">
        <v>6168</v>
      </c>
      <c r="B3103" s="1">
        <v>46274</v>
      </c>
      <c r="C3103" t="s">
        <v>6169</v>
      </c>
      <c r="D3103" t="s">
        <v>51</v>
      </c>
      <c r="E3103" t="s">
        <v>17</v>
      </c>
      <c r="F3103">
        <v>999</v>
      </c>
      <c r="G3103" t="s">
        <v>10</v>
      </c>
      <c r="H3103" t="str">
        <f t="shared" si="149"/>
        <v>ORD26003102</v>
      </c>
      <c r="I3103">
        <f>COUNTIFS(PG_Transactions!$AK:$AK,$H3103,PG_Transactions!$E:$E,"CAPTURE",PG_Transactions!$AQ:$AQ,1)</f>
        <v>1</v>
      </c>
      <c r="J3103">
        <f>SUMIFS(PG_Transactions!$G:$G,PG_Transactions!$AK:$AK,$H3103,PG_Transactions!$E:$E,"CAPTURE",PG_Transactions!$AQ:$AQ,1)</f>
        <v>999</v>
      </c>
      <c r="K3103">
        <f t="shared" si="150"/>
        <v>0</v>
      </c>
      <c r="L3103" t="str">
        <f t="shared" si="151"/>
        <v>Amount Match</v>
      </c>
    </row>
    <row r="3104" spans="1:12" hidden="1" x14ac:dyDescent="0.3">
      <c r="A3104" t="s">
        <v>6170</v>
      </c>
      <c r="B3104" s="1">
        <v>46288</v>
      </c>
      <c r="C3104" t="s">
        <v>6171</v>
      </c>
      <c r="D3104" t="s">
        <v>16</v>
      </c>
      <c r="E3104" t="s">
        <v>17</v>
      </c>
      <c r="F3104">
        <v>13997</v>
      </c>
      <c r="G3104" t="s">
        <v>10</v>
      </c>
      <c r="H3104" t="str">
        <f t="shared" si="149"/>
        <v>ORD26003103</v>
      </c>
      <c r="I3104">
        <f>COUNTIFS(PG_Transactions!$AK:$AK,$H3104,PG_Transactions!$E:$E,"CAPTURE",PG_Transactions!$AQ:$AQ,1)</f>
        <v>1</v>
      </c>
      <c r="J3104">
        <f>SUMIFS(PG_Transactions!$G:$G,PG_Transactions!$AK:$AK,$H3104,PG_Transactions!$E:$E,"CAPTURE",PG_Transactions!$AQ:$AQ,1)</f>
        <v>13997</v>
      </c>
      <c r="K3104">
        <f t="shared" si="150"/>
        <v>0</v>
      </c>
      <c r="L3104" t="str">
        <f t="shared" si="151"/>
        <v>Amount Match</v>
      </c>
    </row>
    <row r="3105" spans="1:12" hidden="1" x14ac:dyDescent="0.3">
      <c r="A3105" t="s">
        <v>6172</v>
      </c>
      <c r="B3105" s="1">
        <v>46267</v>
      </c>
      <c r="C3105" t="s">
        <v>6173</v>
      </c>
      <c r="D3105" t="s">
        <v>13</v>
      </c>
      <c r="E3105" t="s">
        <v>44</v>
      </c>
      <c r="F3105">
        <v>8498</v>
      </c>
      <c r="G3105" t="s">
        <v>105</v>
      </c>
      <c r="H3105" t="str">
        <f t="shared" si="149"/>
        <v>ORD26003104</v>
      </c>
      <c r="I3105">
        <f>COUNTIFS(PG_Transactions!$AK:$AK,$H3105,PG_Transactions!$E:$E,"CAPTURE",PG_Transactions!$AQ:$AQ,1)</f>
        <v>0</v>
      </c>
      <c r="J3105">
        <f>SUMIFS(PG_Transactions!$G:$G,PG_Transactions!$AK:$AK,$H3105,PG_Transactions!$E:$E,"CAPTURE",PG_Transactions!$AQ:$AQ,1)</f>
        <v>0</v>
      </c>
      <c r="K3105">
        <f t="shared" si="150"/>
        <v>-8498</v>
      </c>
      <c r="L3105" t="str">
        <f t="shared" si="151"/>
        <v>No Capture</v>
      </c>
    </row>
    <row r="3106" spans="1:12" hidden="1" x14ac:dyDescent="0.3">
      <c r="A3106" t="s">
        <v>6174</v>
      </c>
      <c r="B3106" s="1">
        <v>46277</v>
      </c>
      <c r="C3106" t="s">
        <v>6175</v>
      </c>
      <c r="D3106" t="s">
        <v>13</v>
      </c>
      <c r="E3106" t="s">
        <v>17</v>
      </c>
      <c r="F3106">
        <v>2197</v>
      </c>
      <c r="G3106" t="s">
        <v>10</v>
      </c>
      <c r="H3106" t="str">
        <f t="shared" si="149"/>
        <v>ORD26003105</v>
      </c>
      <c r="I3106">
        <f>COUNTIFS(PG_Transactions!$AK:$AK,$H3106,PG_Transactions!$E:$E,"CAPTURE",PG_Transactions!$AQ:$AQ,1)</f>
        <v>1</v>
      </c>
      <c r="J3106">
        <f>SUMIFS(PG_Transactions!$G:$G,PG_Transactions!$AK:$AK,$H3106,PG_Transactions!$E:$E,"CAPTURE",PG_Transactions!$AQ:$AQ,1)</f>
        <v>2197</v>
      </c>
      <c r="K3106">
        <f t="shared" si="150"/>
        <v>0</v>
      </c>
      <c r="L3106" t="str">
        <f t="shared" si="151"/>
        <v>Amount Match</v>
      </c>
    </row>
    <row r="3107" spans="1:12" hidden="1" x14ac:dyDescent="0.3">
      <c r="A3107" t="s">
        <v>6176</v>
      </c>
      <c r="B3107" s="1">
        <v>46268</v>
      </c>
      <c r="C3107" t="s">
        <v>6177</v>
      </c>
      <c r="D3107" t="s">
        <v>32</v>
      </c>
      <c r="E3107" t="s">
        <v>17</v>
      </c>
      <c r="F3107">
        <v>2447</v>
      </c>
      <c r="G3107" t="s">
        <v>10</v>
      </c>
      <c r="H3107" t="str">
        <f t="shared" si="149"/>
        <v>ORD26003106</v>
      </c>
      <c r="I3107">
        <f>COUNTIFS(PG_Transactions!$AK:$AK,$H3107,PG_Transactions!$E:$E,"CAPTURE",PG_Transactions!$AQ:$AQ,1)</f>
        <v>1</v>
      </c>
      <c r="J3107">
        <f>SUMIFS(PG_Transactions!$G:$G,PG_Transactions!$AK:$AK,$H3107,PG_Transactions!$E:$E,"CAPTURE",PG_Transactions!$AQ:$AQ,1)</f>
        <v>2447</v>
      </c>
      <c r="K3107">
        <f t="shared" si="150"/>
        <v>0</v>
      </c>
      <c r="L3107" t="str">
        <f t="shared" si="151"/>
        <v>Amount Match</v>
      </c>
    </row>
    <row r="3108" spans="1:12" hidden="1" x14ac:dyDescent="0.3">
      <c r="A3108" t="s">
        <v>6178</v>
      </c>
      <c r="B3108" s="1">
        <v>46269</v>
      </c>
      <c r="C3108" t="s">
        <v>6179</v>
      </c>
      <c r="D3108" t="s">
        <v>32</v>
      </c>
      <c r="E3108" t="s">
        <v>9</v>
      </c>
      <c r="F3108">
        <v>299</v>
      </c>
      <c r="G3108" t="s">
        <v>10</v>
      </c>
      <c r="H3108" t="str">
        <f t="shared" si="149"/>
        <v>ORD26003107</v>
      </c>
      <c r="I3108">
        <f>COUNTIFS(PG_Transactions!$AK:$AK,$H3108,PG_Transactions!$E:$E,"CAPTURE",PG_Transactions!$AQ:$AQ,1)</f>
        <v>1</v>
      </c>
      <c r="J3108">
        <f>SUMIFS(PG_Transactions!$G:$G,PG_Transactions!$AK:$AK,$H3108,PG_Transactions!$E:$E,"CAPTURE",PG_Transactions!$AQ:$AQ,1)</f>
        <v>299</v>
      </c>
      <c r="K3108">
        <f t="shared" si="150"/>
        <v>0</v>
      </c>
      <c r="L3108" t="str">
        <f t="shared" si="151"/>
        <v>Amount Match</v>
      </c>
    </row>
    <row r="3109" spans="1:12" hidden="1" x14ac:dyDescent="0.3">
      <c r="A3109" t="s">
        <v>6180</v>
      </c>
      <c r="B3109" s="1">
        <v>46290</v>
      </c>
      <c r="C3109" t="s">
        <v>6181</v>
      </c>
      <c r="D3109" t="s">
        <v>8</v>
      </c>
      <c r="E3109" t="s">
        <v>9</v>
      </c>
      <c r="F3109">
        <v>2999</v>
      </c>
      <c r="G3109" t="s">
        <v>10</v>
      </c>
      <c r="H3109" t="str">
        <f t="shared" si="149"/>
        <v>ORD26003108</v>
      </c>
      <c r="I3109">
        <f>COUNTIFS(PG_Transactions!$AK:$AK,$H3109,PG_Transactions!$E:$E,"CAPTURE",PG_Transactions!$AQ:$AQ,1)</f>
        <v>1</v>
      </c>
      <c r="J3109">
        <f>SUMIFS(PG_Transactions!$G:$G,PG_Transactions!$AK:$AK,$H3109,PG_Transactions!$E:$E,"CAPTURE",PG_Transactions!$AQ:$AQ,1)</f>
        <v>2999</v>
      </c>
      <c r="K3109">
        <f t="shared" si="150"/>
        <v>0</v>
      </c>
      <c r="L3109" t="str">
        <f t="shared" si="151"/>
        <v>Amount Match</v>
      </c>
    </row>
    <row r="3110" spans="1:12" hidden="1" x14ac:dyDescent="0.3">
      <c r="A3110" t="s">
        <v>6182</v>
      </c>
      <c r="B3110" s="1">
        <v>46273</v>
      </c>
      <c r="C3110" t="s">
        <v>6183</v>
      </c>
      <c r="D3110" t="s">
        <v>16</v>
      </c>
      <c r="E3110" t="s">
        <v>9</v>
      </c>
      <c r="F3110">
        <v>1798</v>
      </c>
      <c r="G3110" t="s">
        <v>10</v>
      </c>
      <c r="H3110" t="str">
        <f t="shared" si="149"/>
        <v>ORD26003109</v>
      </c>
      <c r="I3110">
        <f>COUNTIFS(PG_Transactions!$AK:$AK,$H3110,PG_Transactions!$E:$E,"CAPTURE",PG_Transactions!$AQ:$AQ,1)</f>
        <v>1</v>
      </c>
      <c r="J3110">
        <f>SUMIFS(PG_Transactions!$G:$G,PG_Transactions!$AK:$AK,$H3110,PG_Transactions!$E:$E,"CAPTURE",PG_Transactions!$AQ:$AQ,1)</f>
        <v>1798</v>
      </c>
      <c r="K3110">
        <f t="shared" si="150"/>
        <v>0</v>
      </c>
      <c r="L3110" t="str">
        <f t="shared" si="151"/>
        <v>Amount Match</v>
      </c>
    </row>
    <row r="3111" spans="1:12" hidden="1" x14ac:dyDescent="0.3">
      <c r="A3111" t="s">
        <v>6184</v>
      </c>
      <c r="B3111" s="1">
        <v>46273</v>
      </c>
      <c r="C3111" t="s">
        <v>6185</v>
      </c>
      <c r="D3111" t="s">
        <v>41</v>
      </c>
      <c r="E3111" t="s">
        <v>9</v>
      </c>
      <c r="F3111">
        <v>11498</v>
      </c>
      <c r="G3111" t="s">
        <v>10</v>
      </c>
      <c r="H3111" t="str">
        <f t="shared" si="149"/>
        <v>ORD26003110</v>
      </c>
      <c r="I3111">
        <f>COUNTIFS(PG_Transactions!$AK:$AK,$H3111,PG_Transactions!$E:$E,"CAPTURE",PG_Transactions!$AQ:$AQ,1)</f>
        <v>1</v>
      </c>
      <c r="J3111">
        <f>SUMIFS(PG_Transactions!$G:$G,PG_Transactions!$AK:$AK,$H3111,PG_Transactions!$E:$E,"CAPTURE",PG_Transactions!$AQ:$AQ,1)</f>
        <v>11498</v>
      </c>
      <c r="K3111">
        <f t="shared" si="150"/>
        <v>0</v>
      </c>
      <c r="L3111" t="str">
        <f t="shared" si="151"/>
        <v>Amount Match</v>
      </c>
    </row>
    <row r="3112" spans="1:12" hidden="1" x14ac:dyDescent="0.3">
      <c r="A3112" t="s">
        <v>6186</v>
      </c>
      <c r="B3112" s="1">
        <v>46289</v>
      </c>
      <c r="C3112" t="s">
        <v>4804</v>
      </c>
      <c r="D3112" t="s">
        <v>27</v>
      </c>
      <c r="E3112" t="s">
        <v>9</v>
      </c>
      <c r="F3112">
        <v>4999</v>
      </c>
      <c r="G3112" t="s">
        <v>10</v>
      </c>
      <c r="H3112" t="str">
        <f t="shared" si="149"/>
        <v>ORD26003111</v>
      </c>
      <c r="I3112">
        <f>COUNTIFS(PG_Transactions!$AK:$AK,$H3112,PG_Transactions!$E:$E,"CAPTURE",PG_Transactions!$AQ:$AQ,1)</f>
        <v>1</v>
      </c>
      <c r="J3112">
        <f>SUMIFS(PG_Transactions!$G:$G,PG_Transactions!$AK:$AK,$H3112,PG_Transactions!$E:$E,"CAPTURE",PG_Transactions!$AQ:$AQ,1)</f>
        <v>4999</v>
      </c>
      <c r="K3112">
        <f t="shared" si="150"/>
        <v>0</v>
      </c>
      <c r="L3112" t="str">
        <f t="shared" si="151"/>
        <v>Amount Match</v>
      </c>
    </row>
    <row r="3113" spans="1:12" hidden="1" x14ac:dyDescent="0.3">
      <c r="A3113" t="s">
        <v>6187</v>
      </c>
      <c r="B3113" s="1">
        <v>46268</v>
      </c>
      <c r="C3113" t="s">
        <v>6188</v>
      </c>
      <c r="D3113" t="s">
        <v>32</v>
      </c>
      <c r="E3113" t="s">
        <v>9</v>
      </c>
      <c r="F3113">
        <v>2999</v>
      </c>
      <c r="G3113" t="s">
        <v>10</v>
      </c>
      <c r="H3113" t="str">
        <f t="shared" si="149"/>
        <v>ORD26003112</v>
      </c>
      <c r="I3113">
        <f>COUNTIFS(PG_Transactions!$AK:$AK,$H3113,PG_Transactions!$E:$E,"CAPTURE",PG_Transactions!$AQ:$AQ,1)</f>
        <v>1</v>
      </c>
      <c r="J3113">
        <f>SUMIFS(PG_Transactions!$G:$G,PG_Transactions!$AK:$AK,$H3113,PG_Transactions!$E:$E,"CAPTURE",PG_Transactions!$AQ:$AQ,1)</f>
        <v>2999</v>
      </c>
      <c r="K3113">
        <f t="shared" si="150"/>
        <v>0</v>
      </c>
      <c r="L3113" t="str">
        <f t="shared" si="151"/>
        <v>Amount Match</v>
      </c>
    </row>
    <row r="3114" spans="1:12" hidden="1" x14ac:dyDescent="0.3">
      <c r="A3114" t="s">
        <v>6189</v>
      </c>
      <c r="B3114" s="1">
        <v>46268</v>
      </c>
      <c r="C3114" t="s">
        <v>6190</v>
      </c>
      <c r="D3114" t="s">
        <v>16</v>
      </c>
      <c r="E3114" t="s">
        <v>17</v>
      </c>
      <c r="F3114">
        <v>2499</v>
      </c>
      <c r="G3114" t="s">
        <v>10</v>
      </c>
      <c r="H3114" t="str">
        <f t="shared" si="149"/>
        <v>ORD26003113</v>
      </c>
      <c r="I3114">
        <f>COUNTIFS(PG_Transactions!$AK:$AK,$H3114,PG_Transactions!$E:$E,"CAPTURE",PG_Transactions!$AQ:$AQ,1)</f>
        <v>1</v>
      </c>
      <c r="J3114">
        <f>SUMIFS(PG_Transactions!$G:$G,PG_Transactions!$AK:$AK,$H3114,PG_Transactions!$E:$E,"CAPTURE",PG_Transactions!$AQ:$AQ,1)</f>
        <v>2499</v>
      </c>
      <c r="K3114">
        <f t="shared" si="150"/>
        <v>0</v>
      </c>
      <c r="L3114" t="str">
        <f t="shared" si="151"/>
        <v>Amount Match</v>
      </c>
    </row>
    <row r="3115" spans="1:12" hidden="1" x14ac:dyDescent="0.3">
      <c r="A3115" t="s">
        <v>6191</v>
      </c>
      <c r="B3115" s="1">
        <v>46274</v>
      </c>
      <c r="C3115" t="s">
        <v>6192</v>
      </c>
      <c r="D3115" t="s">
        <v>27</v>
      </c>
      <c r="E3115" t="s">
        <v>9</v>
      </c>
      <c r="F3115">
        <v>2499</v>
      </c>
      <c r="G3115" t="s">
        <v>70</v>
      </c>
      <c r="H3115" t="str">
        <f t="shared" si="149"/>
        <v>ORD26003114</v>
      </c>
      <c r="I3115">
        <f>COUNTIFS(PG_Transactions!$AK:$AK,$H3115,PG_Transactions!$E:$E,"CAPTURE",PG_Transactions!$AQ:$AQ,1)</f>
        <v>0</v>
      </c>
      <c r="J3115">
        <f>SUMIFS(PG_Transactions!$G:$G,PG_Transactions!$AK:$AK,$H3115,PG_Transactions!$E:$E,"CAPTURE",PG_Transactions!$AQ:$AQ,1)</f>
        <v>0</v>
      </c>
      <c r="K3115">
        <f t="shared" si="150"/>
        <v>-2499</v>
      </c>
      <c r="L3115" t="str">
        <f t="shared" si="151"/>
        <v>No Capture</v>
      </c>
    </row>
    <row r="3116" spans="1:12" hidden="1" x14ac:dyDescent="0.3">
      <c r="A3116" t="s">
        <v>6193</v>
      </c>
      <c r="B3116" s="1">
        <v>46272</v>
      </c>
      <c r="C3116" t="s">
        <v>6194</v>
      </c>
      <c r="D3116" t="s">
        <v>65</v>
      </c>
      <c r="E3116" t="s">
        <v>9</v>
      </c>
      <c r="F3116">
        <v>2498</v>
      </c>
      <c r="G3116" t="s">
        <v>10</v>
      </c>
      <c r="H3116" t="str">
        <f t="shared" si="149"/>
        <v>ORD26003115</v>
      </c>
      <c r="I3116">
        <f>COUNTIFS(PG_Transactions!$AK:$AK,$H3116,PG_Transactions!$E:$E,"CAPTURE",PG_Transactions!$AQ:$AQ,1)</f>
        <v>1</v>
      </c>
      <c r="J3116">
        <f>SUMIFS(PG_Transactions!$G:$G,PG_Transactions!$AK:$AK,$H3116,PG_Transactions!$E:$E,"CAPTURE",PG_Transactions!$AQ:$AQ,1)</f>
        <v>2498</v>
      </c>
      <c r="K3116">
        <f t="shared" si="150"/>
        <v>0</v>
      </c>
      <c r="L3116" t="str">
        <f t="shared" si="151"/>
        <v>Amount Match</v>
      </c>
    </row>
    <row r="3117" spans="1:12" hidden="1" x14ac:dyDescent="0.3">
      <c r="A3117" t="s">
        <v>6195</v>
      </c>
      <c r="B3117" s="1">
        <v>46281</v>
      </c>
      <c r="C3117" t="s">
        <v>6196</v>
      </c>
      <c r="D3117" t="s">
        <v>51</v>
      </c>
      <c r="E3117" t="s">
        <v>9</v>
      </c>
      <c r="F3117">
        <v>4999</v>
      </c>
      <c r="G3117" t="s">
        <v>10</v>
      </c>
      <c r="H3117" t="str">
        <f t="shared" si="149"/>
        <v>ORD26003116</v>
      </c>
      <c r="I3117">
        <f>COUNTIFS(PG_Transactions!$AK:$AK,$H3117,PG_Transactions!$E:$E,"CAPTURE",PG_Transactions!$AQ:$AQ,1)</f>
        <v>1</v>
      </c>
      <c r="J3117">
        <f>SUMIFS(PG_Transactions!$G:$G,PG_Transactions!$AK:$AK,$H3117,PG_Transactions!$E:$E,"CAPTURE",PG_Transactions!$AQ:$AQ,1)</f>
        <v>4999</v>
      </c>
      <c r="K3117">
        <f t="shared" si="150"/>
        <v>0</v>
      </c>
      <c r="L3117" t="str">
        <f t="shared" si="151"/>
        <v>Amount Match</v>
      </c>
    </row>
    <row r="3118" spans="1:12" hidden="1" x14ac:dyDescent="0.3">
      <c r="A3118" t="s">
        <v>6197</v>
      </c>
      <c r="B3118" s="1">
        <v>46287</v>
      </c>
      <c r="C3118" t="s">
        <v>6198</v>
      </c>
      <c r="D3118" t="s">
        <v>51</v>
      </c>
      <c r="E3118" t="s">
        <v>17</v>
      </c>
      <c r="F3118">
        <v>349</v>
      </c>
      <c r="G3118" t="s">
        <v>10</v>
      </c>
      <c r="H3118" t="str">
        <f t="shared" si="149"/>
        <v>ORD26003117</v>
      </c>
      <c r="I3118">
        <f>COUNTIFS(PG_Transactions!$AK:$AK,$H3118,PG_Transactions!$E:$E,"CAPTURE",PG_Transactions!$AQ:$AQ,1)</f>
        <v>1</v>
      </c>
      <c r="J3118">
        <f>SUMIFS(PG_Transactions!$G:$G,PG_Transactions!$AK:$AK,$H3118,PG_Transactions!$E:$E,"CAPTURE",PG_Transactions!$AQ:$AQ,1)</f>
        <v>349</v>
      </c>
      <c r="K3118">
        <f t="shared" si="150"/>
        <v>0</v>
      </c>
      <c r="L3118" t="str">
        <f t="shared" si="151"/>
        <v>Amount Match</v>
      </c>
    </row>
    <row r="3119" spans="1:12" hidden="1" x14ac:dyDescent="0.3">
      <c r="A3119" t="s">
        <v>6199</v>
      </c>
      <c r="B3119" s="1">
        <v>46289</v>
      </c>
      <c r="C3119" t="s">
        <v>6200</v>
      </c>
      <c r="D3119" t="s">
        <v>16</v>
      </c>
      <c r="E3119" t="s">
        <v>9</v>
      </c>
      <c r="F3119">
        <v>1647</v>
      </c>
      <c r="G3119" t="s">
        <v>10</v>
      </c>
      <c r="H3119" t="str">
        <f t="shared" si="149"/>
        <v>ORD26003118</v>
      </c>
      <c r="I3119">
        <f>COUNTIFS(PG_Transactions!$AK:$AK,$H3119,PG_Transactions!$E:$E,"CAPTURE",PG_Transactions!$AQ:$AQ,1)</f>
        <v>1</v>
      </c>
      <c r="J3119">
        <f>SUMIFS(PG_Transactions!$G:$G,PG_Transactions!$AK:$AK,$H3119,PG_Transactions!$E:$E,"CAPTURE",PG_Transactions!$AQ:$AQ,1)</f>
        <v>1647</v>
      </c>
      <c r="K3119">
        <f t="shared" si="150"/>
        <v>0</v>
      </c>
      <c r="L3119" t="str">
        <f t="shared" si="151"/>
        <v>Amount Match</v>
      </c>
    </row>
    <row r="3120" spans="1:12" hidden="1" x14ac:dyDescent="0.3">
      <c r="A3120" t="s">
        <v>6201</v>
      </c>
      <c r="B3120" s="1">
        <v>46294</v>
      </c>
      <c r="C3120" t="s">
        <v>6202</v>
      </c>
      <c r="D3120" t="s">
        <v>65</v>
      </c>
      <c r="E3120" t="s">
        <v>17</v>
      </c>
      <c r="F3120">
        <v>2798</v>
      </c>
      <c r="G3120" t="s">
        <v>10</v>
      </c>
      <c r="H3120" t="str">
        <f t="shared" si="149"/>
        <v>ORD26003119</v>
      </c>
      <c r="I3120">
        <f>COUNTIFS(PG_Transactions!$AK:$AK,$H3120,PG_Transactions!$E:$E,"CAPTURE",PG_Transactions!$AQ:$AQ,1)</f>
        <v>1</v>
      </c>
      <c r="J3120">
        <f>SUMIFS(PG_Transactions!$G:$G,PG_Transactions!$AK:$AK,$H3120,PG_Transactions!$E:$E,"CAPTURE",PG_Transactions!$AQ:$AQ,1)</f>
        <v>2798</v>
      </c>
      <c r="K3120">
        <f t="shared" si="150"/>
        <v>0</v>
      </c>
      <c r="L3120" t="str">
        <f t="shared" si="151"/>
        <v>Amount Match</v>
      </c>
    </row>
    <row r="3121" spans="1:12" hidden="1" x14ac:dyDescent="0.3">
      <c r="A3121" t="s">
        <v>6203</v>
      </c>
      <c r="B3121" s="1">
        <v>46284</v>
      </c>
      <c r="C3121" t="s">
        <v>6204</v>
      </c>
      <c r="D3121" t="s">
        <v>13</v>
      </c>
      <c r="E3121" t="s">
        <v>9</v>
      </c>
      <c r="F3121">
        <v>2098</v>
      </c>
      <c r="G3121" t="s">
        <v>10</v>
      </c>
      <c r="H3121" t="str">
        <f t="shared" si="149"/>
        <v>ORD26003120</v>
      </c>
      <c r="I3121">
        <f>COUNTIFS(PG_Transactions!$AK:$AK,$H3121,PG_Transactions!$E:$E,"CAPTURE",PG_Transactions!$AQ:$AQ,1)</f>
        <v>1</v>
      </c>
      <c r="J3121">
        <f>SUMIFS(PG_Transactions!$G:$G,PG_Transactions!$AK:$AK,$H3121,PG_Transactions!$E:$E,"CAPTURE",PG_Transactions!$AQ:$AQ,1)</f>
        <v>2098</v>
      </c>
      <c r="K3121">
        <f t="shared" si="150"/>
        <v>0</v>
      </c>
      <c r="L3121" t="str">
        <f t="shared" si="151"/>
        <v>Amount Match</v>
      </c>
    </row>
    <row r="3122" spans="1:12" hidden="1" x14ac:dyDescent="0.3">
      <c r="A3122" t="s">
        <v>6205</v>
      </c>
      <c r="B3122" s="1">
        <v>46268</v>
      </c>
      <c r="C3122" t="s">
        <v>6206</v>
      </c>
      <c r="D3122" t="s">
        <v>65</v>
      </c>
      <c r="E3122" t="s">
        <v>17</v>
      </c>
      <c r="F3122">
        <v>5498</v>
      </c>
      <c r="G3122" t="s">
        <v>10</v>
      </c>
      <c r="H3122" t="str">
        <f t="shared" si="149"/>
        <v>ORD26003121</v>
      </c>
      <c r="I3122">
        <f>COUNTIFS(PG_Transactions!$AK:$AK,$H3122,PG_Transactions!$E:$E,"CAPTURE",PG_Transactions!$AQ:$AQ,1)</f>
        <v>1</v>
      </c>
      <c r="J3122">
        <f>SUMIFS(PG_Transactions!$G:$G,PG_Transactions!$AK:$AK,$H3122,PG_Transactions!$E:$E,"CAPTURE",PG_Transactions!$AQ:$AQ,1)</f>
        <v>5498</v>
      </c>
      <c r="K3122">
        <f t="shared" si="150"/>
        <v>0</v>
      </c>
      <c r="L3122" t="str">
        <f t="shared" si="151"/>
        <v>Amount Match</v>
      </c>
    </row>
    <row r="3123" spans="1:12" hidden="1" x14ac:dyDescent="0.3">
      <c r="A3123" t="s">
        <v>6207</v>
      </c>
      <c r="B3123" s="1">
        <v>46280</v>
      </c>
      <c r="C3123" t="s">
        <v>6208</v>
      </c>
      <c r="D3123" t="s">
        <v>24</v>
      </c>
      <c r="E3123" t="s">
        <v>9</v>
      </c>
      <c r="F3123">
        <v>3499</v>
      </c>
      <c r="G3123" t="s">
        <v>10</v>
      </c>
      <c r="H3123" t="str">
        <f t="shared" si="149"/>
        <v>ORD26003122</v>
      </c>
      <c r="I3123">
        <f>COUNTIFS(PG_Transactions!$AK:$AK,$H3123,PG_Transactions!$E:$E,"CAPTURE",PG_Transactions!$AQ:$AQ,1)</f>
        <v>1</v>
      </c>
      <c r="J3123">
        <f>SUMIFS(PG_Transactions!$G:$G,PG_Transactions!$AK:$AK,$H3123,PG_Transactions!$E:$E,"CAPTURE",PG_Transactions!$AQ:$AQ,1)</f>
        <v>3499</v>
      </c>
      <c r="K3123">
        <f t="shared" si="150"/>
        <v>0</v>
      </c>
      <c r="L3123" t="str">
        <f t="shared" si="151"/>
        <v>Amount Match</v>
      </c>
    </row>
    <row r="3124" spans="1:12" hidden="1" x14ac:dyDescent="0.3">
      <c r="A3124" t="s">
        <v>6209</v>
      </c>
      <c r="B3124" s="1">
        <v>46286</v>
      </c>
      <c r="C3124" t="s">
        <v>6210</v>
      </c>
      <c r="D3124" t="s">
        <v>27</v>
      </c>
      <c r="E3124" t="s">
        <v>17</v>
      </c>
      <c r="F3124">
        <v>2298</v>
      </c>
      <c r="G3124" t="s">
        <v>10</v>
      </c>
      <c r="H3124" t="str">
        <f t="shared" si="149"/>
        <v>ORD26003123</v>
      </c>
      <c r="I3124">
        <f>COUNTIFS(PG_Transactions!$AK:$AK,$H3124,PG_Transactions!$E:$E,"CAPTURE",PG_Transactions!$AQ:$AQ,1)</f>
        <v>1</v>
      </c>
      <c r="J3124">
        <f>SUMIFS(PG_Transactions!$G:$G,PG_Transactions!$AK:$AK,$H3124,PG_Transactions!$E:$E,"CAPTURE",PG_Transactions!$AQ:$AQ,1)</f>
        <v>2298</v>
      </c>
      <c r="K3124">
        <f t="shared" si="150"/>
        <v>0</v>
      </c>
      <c r="L3124" t="str">
        <f t="shared" si="151"/>
        <v>Amount Match</v>
      </c>
    </row>
    <row r="3125" spans="1:12" hidden="1" x14ac:dyDescent="0.3">
      <c r="A3125" t="s">
        <v>6211</v>
      </c>
      <c r="B3125" s="1">
        <v>46294</v>
      </c>
      <c r="C3125" t="s">
        <v>6212</v>
      </c>
      <c r="D3125" t="s">
        <v>41</v>
      </c>
      <c r="E3125" t="s">
        <v>9</v>
      </c>
      <c r="F3125">
        <v>4897</v>
      </c>
      <c r="G3125" t="s">
        <v>10</v>
      </c>
      <c r="H3125" t="str">
        <f t="shared" si="149"/>
        <v>ORD26003124</v>
      </c>
      <c r="I3125">
        <f>COUNTIFS(PG_Transactions!$AK:$AK,$H3125,PG_Transactions!$E:$E,"CAPTURE",PG_Transactions!$AQ:$AQ,1)</f>
        <v>1</v>
      </c>
      <c r="J3125">
        <f>SUMIFS(PG_Transactions!$G:$G,PG_Transactions!$AK:$AK,$H3125,PG_Transactions!$E:$E,"CAPTURE",PG_Transactions!$AQ:$AQ,1)</f>
        <v>4897</v>
      </c>
      <c r="K3125">
        <f t="shared" si="150"/>
        <v>0</v>
      </c>
      <c r="L3125" t="str">
        <f t="shared" si="151"/>
        <v>Amount Match</v>
      </c>
    </row>
    <row r="3126" spans="1:12" hidden="1" x14ac:dyDescent="0.3">
      <c r="A3126" t="s">
        <v>6213</v>
      </c>
      <c r="B3126" s="1">
        <v>46275</v>
      </c>
      <c r="C3126" t="s">
        <v>6214</v>
      </c>
      <c r="D3126" t="s">
        <v>41</v>
      </c>
      <c r="E3126" t="s">
        <v>17</v>
      </c>
      <c r="F3126">
        <v>299</v>
      </c>
      <c r="G3126" t="s">
        <v>70</v>
      </c>
      <c r="H3126" t="str">
        <f t="shared" si="149"/>
        <v>ORD26003125</v>
      </c>
      <c r="I3126">
        <f>COUNTIFS(PG_Transactions!$AK:$AK,$H3126,PG_Transactions!$E:$E,"CAPTURE",PG_Transactions!$AQ:$AQ,1)</f>
        <v>0</v>
      </c>
      <c r="J3126">
        <f>SUMIFS(PG_Transactions!$G:$G,PG_Transactions!$AK:$AK,$H3126,PG_Transactions!$E:$E,"CAPTURE",PG_Transactions!$AQ:$AQ,1)</f>
        <v>0</v>
      </c>
      <c r="K3126">
        <f t="shared" si="150"/>
        <v>-299</v>
      </c>
      <c r="L3126" t="str">
        <f t="shared" si="151"/>
        <v>No Capture</v>
      </c>
    </row>
    <row r="3127" spans="1:12" hidden="1" x14ac:dyDescent="0.3">
      <c r="A3127" t="s">
        <v>6215</v>
      </c>
      <c r="B3127" s="1">
        <v>46271</v>
      </c>
      <c r="C3127" t="s">
        <v>6216</v>
      </c>
      <c r="D3127" t="s">
        <v>8</v>
      </c>
      <c r="E3127" t="s">
        <v>9</v>
      </c>
      <c r="F3127">
        <v>349</v>
      </c>
      <c r="G3127" t="s">
        <v>10</v>
      </c>
      <c r="H3127" t="str">
        <f t="shared" si="149"/>
        <v>ORD26003126</v>
      </c>
      <c r="I3127">
        <f>COUNTIFS(PG_Transactions!$AK:$AK,$H3127,PG_Transactions!$E:$E,"CAPTURE",PG_Transactions!$AQ:$AQ,1)</f>
        <v>1</v>
      </c>
      <c r="J3127">
        <f>SUMIFS(PG_Transactions!$G:$G,PG_Transactions!$AK:$AK,$H3127,PG_Transactions!$E:$E,"CAPTURE",PG_Transactions!$AQ:$AQ,1)</f>
        <v>349</v>
      </c>
      <c r="K3127">
        <f t="shared" si="150"/>
        <v>0</v>
      </c>
      <c r="L3127" t="str">
        <f t="shared" si="151"/>
        <v>Amount Match</v>
      </c>
    </row>
    <row r="3128" spans="1:12" hidden="1" x14ac:dyDescent="0.3">
      <c r="A3128" t="s">
        <v>6217</v>
      </c>
      <c r="B3128" s="1">
        <v>46277</v>
      </c>
      <c r="C3128" t="s">
        <v>6218</v>
      </c>
      <c r="D3128" t="s">
        <v>32</v>
      </c>
      <c r="E3128" t="s">
        <v>33</v>
      </c>
      <c r="F3128">
        <v>4999</v>
      </c>
      <c r="G3128" t="s">
        <v>10</v>
      </c>
      <c r="H3128" t="str">
        <f t="shared" si="149"/>
        <v>ORD26003127</v>
      </c>
      <c r="I3128">
        <f>COUNTIFS(PG_Transactions!$AK:$AK,$H3128,PG_Transactions!$E:$E,"CAPTURE",PG_Transactions!$AQ:$AQ,1)</f>
        <v>1</v>
      </c>
      <c r="J3128">
        <f>SUMIFS(PG_Transactions!$G:$G,PG_Transactions!$AK:$AK,$H3128,PG_Transactions!$E:$E,"CAPTURE",PG_Transactions!$AQ:$AQ,1)</f>
        <v>4999</v>
      </c>
      <c r="K3128">
        <f t="shared" si="150"/>
        <v>0</v>
      </c>
      <c r="L3128" t="str">
        <f t="shared" si="151"/>
        <v>Amount Match</v>
      </c>
    </row>
    <row r="3129" spans="1:12" hidden="1" x14ac:dyDescent="0.3">
      <c r="A3129" t="s">
        <v>6219</v>
      </c>
      <c r="B3129" s="1">
        <v>46284</v>
      </c>
      <c r="C3129" t="s">
        <v>6220</v>
      </c>
      <c r="D3129" t="s">
        <v>51</v>
      </c>
      <c r="E3129" t="s">
        <v>17</v>
      </c>
      <c r="F3129">
        <v>7297</v>
      </c>
      <c r="G3129" t="s">
        <v>10</v>
      </c>
      <c r="H3129" t="str">
        <f t="shared" si="149"/>
        <v>ORD26003128</v>
      </c>
      <c r="I3129">
        <f>COUNTIFS(PG_Transactions!$AK:$AK,$H3129,PG_Transactions!$E:$E,"CAPTURE",PG_Transactions!$AQ:$AQ,1)</f>
        <v>1</v>
      </c>
      <c r="J3129">
        <f>SUMIFS(PG_Transactions!$G:$G,PG_Transactions!$AK:$AK,$H3129,PG_Transactions!$E:$E,"CAPTURE",PG_Transactions!$AQ:$AQ,1)</f>
        <v>7297</v>
      </c>
      <c r="K3129">
        <f t="shared" si="150"/>
        <v>0</v>
      </c>
      <c r="L3129" t="str">
        <f t="shared" si="151"/>
        <v>Amount Match</v>
      </c>
    </row>
    <row r="3130" spans="1:12" hidden="1" x14ac:dyDescent="0.3">
      <c r="A3130" t="s">
        <v>6221</v>
      </c>
      <c r="B3130" s="1">
        <v>46279</v>
      </c>
      <c r="C3130" t="s">
        <v>6222</v>
      </c>
      <c r="D3130" t="s">
        <v>24</v>
      </c>
      <c r="E3130" t="s">
        <v>9</v>
      </c>
      <c r="F3130">
        <v>2798</v>
      </c>
      <c r="G3130" t="s">
        <v>10</v>
      </c>
      <c r="H3130" t="str">
        <f t="shared" si="149"/>
        <v>ORD26003129</v>
      </c>
      <c r="I3130">
        <f>COUNTIFS(PG_Transactions!$AK:$AK,$H3130,PG_Transactions!$E:$E,"CAPTURE",PG_Transactions!$AQ:$AQ,1)</f>
        <v>1</v>
      </c>
      <c r="J3130">
        <f>SUMIFS(PG_Transactions!$G:$G,PG_Transactions!$AK:$AK,$H3130,PG_Transactions!$E:$E,"CAPTURE",PG_Transactions!$AQ:$AQ,1)</f>
        <v>2798</v>
      </c>
      <c r="K3130">
        <f t="shared" si="150"/>
        <v>0</v>
      </c>
      <c r="L3130" t="str">
        <f t="shared" si="151"/>
        <v>Amount Match</v>
      </c>
    </row>
    <row r="3131" spans="1:12" hidden="1" x14ac:dyDescent="0.3">
      <c r="A3131" t="s">
        <v>6223</v>
      </c>
      <c r="B3131" s="1">
        <v>46278</v>
      </c>
      <c r="C3131" t="s">
        <v>6224</v>
      </c>
      <c r="D3131" t="s">
        <v>8</v>
      </c>
      <c r="E3131" t="s">
        <v>9</v>
      </c>
      <c r="F3131">
        <v>2499</v>
      </c>
      <c r="G3131" t="s">
        <v>10</v>
      </c>
      <c r="H3131" t="str">
        <f t="shared" si="149"/>
        <v>ORD26003130</v>
      </c>
      <c r="I3131">
        <f>COUNTIFS(PG_Transactions!$AK:$AK,$H3131,PG_Transactions!$E:$E,"CAPTURE",PG_Transactions!$AQ:$AQ,1)</f>
        <v>1</v>
      </c>
      <c r="J3131">
        <f>SUMIFS(PG_Transactions!$G:$G,PG_Transactions!$AK:$AK,$H3131,PG_Transactions!$E:$E,"CAPTURE",PG_Transactions!$AQ:$AQ,1)</f>
        <v>2499</v>
      </c>
      <c r="K3131">
        <f t="shared" si="150"/>
        <v>0</v>
      </c>
      <c r="L3131" t="str">
        <f t="shared" si="151"/>
        <v>Amount Match</v>
      </c>
    </row>
    <row r="3132" spans="1:12" hidden="1" x14ac:dyDescent="0.3">
      <c r="A3132" t="s">
        <v>6225</v>
      </c>
      <c r="B3132" s="1">
        <v>46279</v>
      </c>
      <c r="C3132" t="s">
        <v>6226</v>
      </c>
      <c r="D3132" t="s">
        <v>32</v>
      </c>
      <c r="E3132" t="s">
        <v>9</v>
      </c>
      <c r="F3132">
        <v>1299</v>
      </c>
      <c r="G3132" t="s">
        <v>105</v>
      </c>
      <c r="H3132" t="str">
        <f t="shared" si="149"/>
        <v>ORD26003131</v>
      </c>
      <c r="I3132">
        <f>COUNTIFS(PG_Transactions!$AK:$AK,$H3132,PG_Transactions!$E:$E,"CAPTURE",PG_Transactions!$AQ:$AQ,1)</f>
        <v>0</v>
      </c>
      <c r="J3132">
        <f>SUMIFS(PG_Transactions!$G:$G,PG_Transactions!$AK:$AK,$H3132,PG_Transactions!$E:$E,"CAPTURE",PG_Transactions!$AQ:$AQ,1)</f>
        <v>0</v>
      </c>
      <c r="K3132">
        <f t="shared" si="150"/>
        <v>-1299</v>
      </c>
      <c r="L3132" t="str">
        <f t="shared" si="151"/>
        <v>No Capture</v>
      </c>
    </row>
    <row r="3133" spans="1:12" hidden="1" x14ac:dyDescent="0.3">
      <c r="A3133" t="s">
        <v>6227</v>
      </c>
      <c r="B3133" s="1">
        <v>46293</v>
      </c>
      <c r="C3133" t="s">
        <v>6228</v>
      </c>
      <c r="D3133" t="s">
        <v>13</v>
      </c>
      <c r="E3133" t="s">
        <v>9</v>
      </c>
      <c r="F3133">
        <v>299</v>
      </c>
      <c r="G3133" t="s">
        <v>10</v>
      </c>
      <c r="H3133" t="str">
        <f t="shared" si="149"/>
        <v>ORD26003132</v>
      </c>
      <c r="I3133">
        <f>COUNTIFS(PG_Transactions!$AK:$AK,$H3133,PG_Transactions!$E:$E,"CAPTURE",PG_Transactions!$AQ:$AQ,1)</f>
        <v>1</v>
      </c>
      <c r="J3133">
        <f>SUMIFS(PG_Transactions!$G:$G,PG_Transactions!$AK:$AK,$H3133,PG_Transactions!$E:$E,"CAPTURE",PG_Transactions!$AQ:$AQ,1)</f>
        <v>299</v>
      </c>
      <c r="K3133">
        <f t="shared" si="150"/>
        <v>0</v>
      </c>
      <c r="L3133" t="str">
        <f t="shared" si="151"/>
        <v>Amount Match</v>
      </c>
    </row>
    <row r="3134" spans="1:12" hidden="1" x14ac:dyDescent="0.3">
      <c r="A3134" t="s">
        <v>6229</v>
      </c>
      <c r="B3134" s="1">
        <v>46281</v>
      </c>
      <c r="C3134" t="s">
        <v>6230</v>
      </c>
      <c r="D3134" t="s">
        <v>27</v>
      </c>
      <c r="E3134" t="s">
        <v>9</v>
      </c>
      <c r="F3134">
        <v>299</v>
      </c>
      <c r="G3134" t="s">
        <v>10</v>
      </c>
      <c r="H3134" t="str">
        <f t="shared" si="149"/>
        <v>ORD26003133</v>
      </c>
      <c r="I3134">
        <f>COUNTIFS(PG_Transactions!$AK:$AK,$H3134,PG_Transactions!$E:$E,"CAPTURE",PG_Transactions!$AQ:$AQ,1)</f>
        <v>1</v>
      </c>
      <c r="J3134">
        <f>SUMIFS(PG_Transactions!$G:$G,PG_Transactions!$AK:$AK,$H3134,PG_Transactions!$E:$E,"CAPTURE",PG_Transactions!$AQ:$AQ,1)</f>
        <v>299</v>
      </c>
      <c r="K3134">
        <f t="shared" si="150"/>
        <v>0</v>
      </c>
      <c r="L3134" t="str">
        <f t="shared" si="151"/>
        <v>Amount Match</v>
      </c>
    </row>
    <row r="3135" spans="1:12" hidden="1" x14ac:dyDescent="0.3">
      <c r="A3135" t="s">
        <v>6231</v>
      </c>
      <c r="B3135" s="1">
        <v>46279</v>
      </c>
      <c r="C3135" t="s">
        <v>6232</v>
      </c>
      <c r="D3135" t="s">
        <v>27</v>
      </c>
      <c r="E3135" t="s">
        <v>9</v>
      </c>
      <c r="F3135">
        <v>1998</v>
      </c>
      <c r="G3135" t="s">
        <v>10</v>
      </c>
      <c r="H3135" t="str">
        <f t="shared" si="149"/>
        <v>ORD26003134</v>
      </c>
      <c r="I3135">
        <f>COUNTIFS(PG_Transactions!$AK:$AK,$H3135,PG_Transactions!$E:$E,"CAPTURE",PG_Transactions!$AQ:$AQ,1)</f>
        <v>1</v>
      </c>
      <c r="J3135">
        <f>SUMIFS(PG_Transactions!$G:$G,PG_Transactions!$AK:$AK,$H3135,PG_Transactions!$E:$E,"CAPTURE",PG_Transactions!$AQ:$AQ,1)</f>
        <v>1998</v>
      </c>
      <c r="K3135">
        <f t="shared" si="150"/>
        <v>0</v>
      </c>
      <c r="L3135" t="str">
        <f t="shared" si="151"/>
        <v>Amount Match</v>
      </c>
    </row>
    <row r="3136" spans="1:12" hidden="1" x14ac:dyDescent="0.3">
      <c r="A3136" t="s">
        <v>6233</v>
      </c>
      <c r="B3136" s="1">
        <v>46286</v>
      </c>
      <c r="C3136" t="s">
        <v>6234</v>
      </c>
      <c r="D3136" t="s">
        <v>13</v>
      </c>
      <c r="E3136" t="s">
        <v>9</v>
      </c>
      <c r="F3136">
        <v>499</v>
      </c>
      <c r="G3136" t="s">
        <v>10</v>
      </c>
      <c r="H3136" t="str">
        <f t="shared" si="149"/>
        <v>ORD26003135</v>
      </c>
      <c r="I3136">
        <f>COUNTIFS(PG_Transactions!$AK:$AK,$H3136,PG_Transactions!$E:$E,"CAPTURE",PG_Transactions!$AQ:$AQ,1)</f>
        <v>1</v>
      </c>
      <c r="J3136">
        <f>SUMIFS(PG_Transactions!$G:$G,PG_Transactions!$AK:$AK,$H3136,PG_Transactions!$E:$E,"CAPTURE",PG_Transactions!$AQ:$AQ,1)</f>
        <v>499</v>
      </c>
      <c r="K3136">
        <f t="shared" si="150"/>
        <v>0</v>
      </c>
      <c r="L3136" t="str">
        <f t="shared" si="151"/>
        <v>Amount Match</v>
      </c>
    </row>
    <row r="3137" spans="1:12" hidden="1" x14ac:dyDescent="0.3">
      <c r="A3137" t="s">
        <v>6235</v>
      </c>
      <c r="B3137" s="1">
        <v>46267</v>
      </c>
      <c r="C3137" t="s">
        <v>6236</v>
      </c>
      <c r="D3137" t="s">
        <v>8</v>
      </c>
      <c r="E3137" t="s">
        <v>9</v>
      </c>
      <c r="F3137">
        <v>4997</v>
      </c>
      <c r="G3137" t="s">
        <v>10</v>
      </c>
      <c r="H3137" t="str">
        <f t="shared" si="149"/>
        <v>ORD26003136</v>
      </c>
      <c r="I3137">
        <f>COUNTIFS(PG_Transactions!$AK:$AK,$H3137,PG_Transactions!$E:$E,"CAPTURE",PG_Transactions!$AQ:$AQ,1)</f>
        <v>1</v>
      </c>
      <c r="J3137">
        <f>SUMIFS(PG_Transactions!$G:$G,PG_Transactions!$AK:$AK,$H3137,PG_Transactions!$E:$E,"CAPTURE",PG_Transactions!$AQ:$AQ,1)</f>
        <v>4997</v>
      </c>
      <c r="K3137">
        <f t="shared" si="150"/>
        <v>0</v>
      </c>
      <c r="L3137" t="str">
        <f t="shared" si="151"/>
        <v>Amount Match</v>
      </c>
    </row>
    <row r="3138" spans="1:12" hidden="1" x14ac:dyDescent="0.3">
      <c r="A3138" t="s">
        <v>6237</v>
      </c>
      <c r="B3138" s="1">
        <v>46271</v>
      </c>
      <c r="C3138" t="s">
        <v>6238</v>
      </c>
      <c r="D3138" t="s">
        <v>13</v>
      </c>
      <c r="E3138" t="s">
        <v>9</v>
      </c>
      <c r="F3138">
        <v>1998</v>
      </c>
      <c r="G3138" t="s">
        <v>10</v>
      </c>
      <c r="H3138" t="str">
        <f t="shared" si="149"/>
        <v>ORD26003137</v>
      </c>
      <c r="I3138">
        <f>COUNTIFS(PG_Transactions!$AK:$AK,$H3138,PG_Transactions!$E:$E,"CAPTURE",PG_Transactions!$AQ:$AQ,1)</f>
        <v>1</v>
      </c>
      <c r="J3138">
        <f>SUMIFS(PG_Transactions!$G:$G,PG_Transactions!$AK:$AK,$H3138,PG_Transactions!$E:$E,"CAPTURE",PG_Transactions!$AQ:$AQ,1)</f>
        <v>1998</v>
      </c>
      <c r="K3138">
        <f t="shared" si="150"/>
        <v>0</v>
      </c>
      <c r="L3138" t="str">
        <f t="shared" si="151"/>
        <v>Amount Match</v>
      </c>
    </row>
    <row r="3139" spans="1:12" hidden="1" x14ac:dyDescent="0.3">
      <c r="A3139" t="s">
        <v>6239</v>
      </c>
      <c r="B3139" s="1">
        <v>46268</v>
      </c>
      <c r="C3139" t="s">
        <v>6240</v>
      </c>
      <c r="D3139" t="s">
        <v>27</v>
      </c>
      <c r="E3139" t="s">
        <v>9</v>
      </c>
      <c r="F3139">
        <v>2499</v>
      </c>
      <c r="G3139" t="s">
        <v>10</v>
      </c>
      <c r="H3139" t="str">
        <f t="shared" ref="H3139:H3202" si="152">UPPER(SUBSTITUTE(TRIM(A3139),"-",""))</f>
        <v>ORD26003138</v>
      </c>
      <c r="I3139">
        <f>COUNTIFS(PG_Transactions!$AK:$AK,$H3139,PG_Transactions!$E:$E,"CAPTURE",PG_Transactions!$AQ:$AQ,1)</f>
        <v>1</v>
      </c>
      <c r="J3139">
        <f>SUMIFS(PG_Transactions!$G:$G,PG_Transactions!$AK:$AK,$H3139,PG_Transactions!$E:$E,"CAPTURE",PG_Transactions!$AQ:$AQ,1)</f>
        <v>2499</v>
      </c>
      <c r="K3139">
        <f t="shared" ref="K3139:K3202" si="153">ROUND(J3139-F3139,2)</f>
        <v>0</v>
      </c>
      <c r="L3139" t="str">
        <f t="shared" ref="L3139:L3202" si="154">IF(I3139=0,"No Capture",IF(I3139&gt;1,"Multiple Capture Rows - Review",IF(ABS(K3139)&lt;0.01,"Amount Match",IF(K3139&lt;0,"Captured Less Than Order","Captured More Than Order"))))</f>
        <v>Amount Match</v>
      </c>
    </row>
    <row r="3140" spans="1:12" hidden="1" x14ac:dyDescent="0.3">
      <c r="A3140" t="s">
        <v>6241</v>
      </c>
      <c r="B3140" s="1">
        <v>46290</v>
      </c>
      <c r="C3140" t="s">
        <v>6242</v>
      </c>
      <c r="D3140" t="s">
        <v>16</v>
      </c>
      <c r="E3140" t="s">
        <v>44</v>
      </c>
      <c r="F3140">
        <v>2499</v>
      </c>
      <c r="G3140" t="s">
        <v>10</v>
      </c>
      <c r="H3140" t="str">
        <f t="shared" si="152"/>
        <v>ORD26003139</v>
      </c>
      <c r="I3140">
        <f>COUNTIFS(PG_Transactions!$AK:$AK,$H3140,PG_Transactions!$E:$E,"CAPTURE",PG_Transactions!$AQ:$AQ,1)</f>
        <v>1</v>
      </c>
      <c r="J3140">
        <f>SUMIFS(PG_Transactions!$G:$G,PG_Transactions!$AK:$AK,$H3140,PG_Transactions!$E:$E,"CAPTURE",PG_Transactions!$AQ:$AQ,1)</f>
        <v>2499</v>
      </c>
      <c r="K3140">
        <f t="shared" si="153"/>
        <v>0</v>
      </c>
      <c r="L3140" t="str">
        <f t="shared" si="154"/>
        <v>Amount Match</v>
      </c>
    </row>
    <row r="3141" spans="1:12" hidden="1" x14ac:dyDescent="0.3">
      <c r="A3141" t="s">
        <v>6243</v>
      </c>
      <c r="B3141" s="1">
        <v>46273</v>
      </c>
      <c r="C3141" t="s">
        <v>6244</v>
      </c>
      <c r="D3141" t="s">
        <v>13</v>
      </c>
      <c r="E3141" t="s">
        <v>33</v>
      </c>
      <c r="F3141">
        <v>999</v>
      </c>
      <c r="G3141" t="s">
        <v>10</v>
      </c>
      <c r="H3141" t="str">
        <f t="shared" si="152"/>
        <v>ORD26003140</v>
      </c>
      <c r="I3141">
        <f>COUNTIFS(PG_Transactions!$AK:$AK,$H3141,PG_Transactions!$E:$E,"CAPTURE",PG_Transactions!$AQ:$AQ,1)</f>
        <v>1</v>
      </c>
      <c r="J3141">
        <f>SUMIFS(PG_Transactions!$G:$G,PG_Transactions!$AK:$AK,$H3141,PG_Transactions!$E:$E,"CAPTURE",PG_Transactions!$AQ:$AQ,1)</f>
        <v>999</v>
      </c>
      <c r="K3141">
        <f t="shared" si="153"/>
        <v>0</v>
      </c>
      <c r="L3141" t="str">
        <f t="shared" si="154"/>
        <v>Amount Match</v>
      </c>
    </row>
    <row r="3142" spans="1:12" hidden="1" x14ac:dyDescent="0.3">
      <c r="A3142" t="s">
        <v>6245</v>
      </c>
      <c r="B3142" s="1">
        <v>46275</v>
      </c>
      <c r="C3142" t="s">
        <v>6246</v>
      </c>
      <c r="D3142" t="s">
        <v>16</v>
      </c>
      <c r="E3142" t="s">
        <v>9</v>
      </c>
      <c r="F3142">
        <v>6147</v>
      </c>
      <c r="G3142" t="s">
        <v>10</v>
      </c>
      <c r="H3142" t="str">
        <f t="shared" si="152"/>
        <v>ORD26003141</v>
      </c>
      <c r="I3142">
        <f>COUNTIFS(PG_Transactions!$AK:$AK,$H3142,PG_Transactions!$E:$E,"CAPTURE",PG_Transactions!$AQ:$AQ,1)</f>
        <v>1</v>
      </c>
      <c r="J3142">
        <f>SUMIFS(PG_Transactions!$G:$G,PG_Transactions!$AK:$AK,$H3142,PG_Transactions!$E:$E,"CAPTURE",PG_Transactions!$AQ:$AQ,1)</f>
        <v>6147</v>
      </c>
      <c r="K3142">
        <f t="shared" si="153"/>
        <v>0</v>
      </c>
      <c r="L3142" t="str">
        <f t="shared" si="154"/>
        <v>Amount Match</v>
      </c>
    </row>
    <row r="3143" spans="1:12" hidden="1" x14ac:dyDescent="0.3">
      <c r="A3143" t="s">
        <v>6247</v>
      </c>
      <c r="B3143" s="1">
        <v>46284</v>
      </c>
      <c r="C3143" t="s">
        <v>6248</v>
      </c>
      <c r="D3143" t="s">
        <v>32</v>
      </c>
      <c r="E3143" t="s">
        <v>9</v>
      </c>
      <c r="F3143">
        <v>3098</v>
      </c>
      <c r="G3143" t="s">
        <v>10</v>
      </c>
      <c r="H3143" t="str">
        <f t="shared" si="152"/>
        <v>ORD26003142</v>
      </c>
      <c r="I3143">
        <f>COUNTIFS(PG_Transactions!$AK:$AK,$H3143,PG_Transactions!$E:$E,"CAPTURE",PG_Transactions!$AQ:$AQ,1)</f>
        <v>1</v>
      </c>
      <c r="J3143">
        <f>SUMIFS(PG_Transactions!$G:$G,PG_Transactions!$AK:$AK,$H3143,PG_Transactions!$E:$E,"CAPTURE",PG_Transactions!$AQ:$AQ,1)</f>
        <v>3098</v>
      </c>
      <c r="K3143">
        <f t="shared" si="153"/>
        <v>0</v>
      </c>
      <c r="L3143" t="str">
        <f t="shared" si="154"/>
        <v>Amount Match</v>
      </c>
    </row>
    <row r="3144" spans="1:12" hidden="1" x14ac:dyDescent="0.3">
      <c r="A3144" t="s">
        <v>6249</v>
      </c>
      <c r="B3144" s="1">
        <v>46284</v>
      </c>
      <c r="C3144" t="s">
        <v>6250</v>
      </c>
      <c r="D3144" t="s">
        <v>32</v>
      </c>
      <c r="E3144" t="s">
        <v>9</v>
      </c>
      <c r="F3144">
        <v>1398</v>
      </c>
      <c r="G3144" t="s">
        <v>10</v>
      </c>
      <c r="H3144" t="str">
        <f t="shared" si="152"/>
        <v>ORD26003143</v>
      </c>
      <c r="I3144">
        <f>COUNTIFS(PG_Transactions!$AK:$AK,$H3144,PG_Transactions!$E:$E,"CAPTURE",PG_Transactions!$AQ:$AQ,1)</f>
        <v>1</v>
      </c>
      <c r="J3144">
        <f>SUMIFS(PG_Transactions!$G:$G,PG_Transactions!$AK:$AK,$H3144,PG_Transactions!$E:$E,"CAPTURE",PG_Transactions!$AQ:$AQ,1)</f>
        <v>1298</v>
      </c>
      <c r="K3144">
        <f t="shared" si="153"/>
        <v>-100</v>
      </c>
      <c r="L3144" t="str">
        <f t="shared" si="154"/>
        <v>Captured Less Than Order</v>
      </c>
    </row>
    <row r="3145" spans="1:12" hidden="1" x14ac:dyDescent="0.3">
      <c r="A3145" t="s">
        <v>6251</v>
      </c>
      <c r="B3145" s="1">
        <v>46266</v>
      </c>
      <c r="C3145" t="s">
        <v>6252</v>
      </c>
      <c r="D3145" t="s">
        <v>51</v>
      </c>
      <c r="E3145" t="s">
        <v>17</v>
      </c>
      <c r="F3145">
        <v>7998</v>
      </c>
      <c r="G3145" t="s">
        <v>10</v>
      </c>
      <c r="H3145" t="str">
        <f t="shared" si="152"/>
        <v>ORD26003144</v>
      </c>
      <c r="I3145">
        <f>COUNTIFS(PG_Transactions!$AK:$AK,$H3145,PG_Transactions!$E:$E,"CAPTURE",PG_Transactions!$AQ:$AQ,1)</f>
        <v>1</v>
      </c>
      <c r="J3145">
        <f>SUMIFS(PG_Transactions!$G:$G,PG_Transactions!$AK:$AK,$H3145,PG_Transactions!$E:$E,"CAPTURE",PG_Transactions!$AQ:$AQ,1)</f>
        <v>7998</v>
      </c>
      <c r="K3145">
        <f t="shared" si="153"/>
        <v>0</v>
      </c>
      <c r="L3145" t="str">
        <f t="shared" si="154"/>
        <v>Amount Match</v>
      </c>
    </row>
    <row r="3146" spans="1:12" hidden="1" x14ac:dyDescent="0.3">
      <c r="A3146" t="s">
        <v>6253</v>
      </c>
      <c r="B3146" s="1">
        <v>46273</v>
      </c>
      <c r="C3146" t="s">
        <v>6254</v>
      </c>
      <c r="D3146" t="s">
        <v>24</v>
      </c>
      <c r="E3146" t="s">
        <v>9</v>
      </c>
      <c r="F3146">
        <v>2499</v>
      </c>
      <c r="G3146" t="s">
        <v>10</v>
      </c>
      <c r="H3146" t="str">
        <f t="shared" si="152"/>
        <v>ORD26003145</v>
      </c>
      <c r="I3146">
        <f>COUNTIFS(PG_Transactions!$AK:$AK,$H3146,PG_Transactions!$E:$E,"CAPTURE",PG_Transactions!$AQ:$AQ,1)</f>
        <v>1</v>
      </c>
      <c r="J3146">
        <f>SUMIFS(PG_Transactions!$G:$G,PG_Transactions!$AK:$AK,$H3146,PG_Transactions!$E:$E,"CAPTURE",PG_Transactions!$AQ:$AQ,1)</f>
        <v>2499</v>
      </c>
      <c r="K3146">
        <f t="shared" si="153"/>
        <v>0</v>
      </c>
      <c r="L3146" t="str">
        <f t="shared" si="154"/>
        <v>Amount Match</v>
      </c>
    </row>
    <row r="3147" spans="1:12" hidden="1" x14ac:dyDescent="0.3">
      <c r="A3147" t="s">
        <v>6255</v>
      </c>
      <c r="B3147" s="1">
        <v>46289</v>
      </c>
      <c r="C3147" t="s">
        <v>6256</v>
      </c>
      <c r="D3147" t="s">
        <v>27</v>
      </c>
      <c r="E3147" t="s">
        <v>9</v>
      </c>
      <c r="F3147">
        <v>2499</v>
      </c>
      <c r="G3147" t="s">
        <v>10</v>
      </c>
      <c r="H3147" t="str">
        <f t="shared" si="152"/>
        <v>ORD26003146</v>
      </c>
      <c r="I3147">
        <f>COUNTIFS(PG_Transactions!$AK:$AK,$H3147,PG_Transactions!$E:$E,"CAPTURE",PG_Transactions!$AQ:$AQ,1)</f>
        <v>1</v>
      </c>
      <c r="J3147">
        <f>SUMIFS(PG_Transactions!$G:$G,PG_Transactions!$AK:$AK,$H3147,PG_Transactions!$E:$E,"CAPTURE",PG_Transactions!$AQ:$AQ,1)</f>
        <v>2499</v>
      </c>
      <c r="K3147">
        <f t="shared" si="153"/>
        <v>0</v>
      </c>
      <c r="L3147" t="str">
        <f t="shared" si="154"/>
        <v>Amount Match</v>
      </c>
    </row>
    <row r="3148" spans="1:12" hidden="1" x14ac:dyDescent="0.3">
      <c r="A3148" t="s">
        <v>6257</v>
      </c>
      <c r="B3148" s="1">
        <v>46293</v>
      </c>
      <c r="C3148" t="s">
        <v>6258</v>
      </c>
      <c r="D3148" t="s">
        <v>27</v>
      </c>
      <c r="E3148" t="s">
        <v>9</v>
      </c>
      <c r="F3148">
        <v>349</v>
      </c>
      <c r="G3148" t="s">
        <v>10</v>
      </c>
      <c r="H3148" t="str">
        <f t="shared" si="152"/>
        <v>ORD26003147</v>
      </c>
      <c r="I3148">
        <f>COUNTIFS(PG_Transactions!$AK:$AK,$H3148,PG_Transactions!$E:$E,"CAPTURE",PG_Transactions!$AQ:$AQ,1)</f>
        <v>1</v>
      </c>
      <c r="J3148">
        <f>SUMIFS(PG_Transactions!$G:$G,PG_Transactions!$AK:$AK,$H3148,PG_Transactions!$E:$E,"CAPTURE",PG_Transactions!$AQ:$AQ,1)</f>
        <v>349</v>
      </c>
      <c r="K3148">
        <f t="shared" si="153"/>
        <v>0</v>
      </c>
      <c r="L3148" t="str">
        <f t="shared" si="154"/>
        <v>Amount Match</v>
      </c>
    </row>
    <row r="3149" spans="1:12" hidden="1" x14ac:dyDescent="0.3">
      <c r="A3149" t="s">
        <v>6259</v>
      </c>
      <c r="B3149" s="1">
        <v>46280</v>
      </c>
      <c r="C3149" t="s">
        <v>6260</v>
      </c>
      <c r="D3149" t="s">
        <v>65</v>
      </c>
      <c r="E3149" t="s">
        <v>9</v>
      </c>
      <c r="F3149">
        <v>299</v>
      </c>
      <c r="G3149" t="s">
        <v>10</v>
      </c>
      <c r="H3149" t="str">
        <f t="shared" si="152"/>
        <v>ORD26003148</v>
      </c>
      <c r="I3149">
        <f>COUNTIFS(PG_Transactions!$AK:$AK,$H3149,PG_Transactions!$E:$E,"CAPTURE",PG_Transactions!$AQ:$AQ,1)</f>
        <v>1</v>
      </c>
      <c r="J3149">
        <f>SUMIFS(PG_Transactions!$G:$G,PG_Transactions!$AK:$AK,$H3149,PG_Transactions!$E:$E,"CAPTURE",PG_Transactions!$AQ:$AQ,1)</f>
        <v>299</v>
      </c>
      <c r="K3149">
        <f t="shared" si="153"/>
        <v>0</v>
      </c>
      <c r="L3149" t="str">
        <f t="shared" si="154"/>
        <v>Amount Match</v>
      </c>
    </row>
    <row r="3150" spans="1:12" hidden="1" x14ac:dyDescent="0.3">
      <c r="A3150" t="s">
        <v>6261</v>
      </c>
      <c r="B3150" s="1">
        <v>46281</v>
      </c>
      <c r="C3150" t="s">
        <v>6262</v>
      </c>
      <c r="D3150" t="s">
        <v>32</v>
      </c>
      <c r="E3150" t="s">
        <v>9</v>
      </c>
      <c r="F3150">
        <v>799</v>
      </c>
      <c r="G3150" t="s">
        <v>105</v>
      </c>
      <c r="H3150" t="str">
        <f t="shared" si="152"/>
        <v>ORD26003149</v>
      </c>
      <c r="I3150">
        <f>COUNTIFS(PG_Transactions!$AK:$AK,$H3150,PG_Transactions!$E:$E,"CAPTURE",PG_Transactions!$AQ:$AQ,1)</f>
        <v>0</v>
      </c>
      <c r="J3150">
        <f>SUMIFS(PG_Transactions!$G:$G,PG_Transactions!$AK:$AK,$H3150,PG_Transactions!$E:$E,"CAPTURE",PG_Transactions!$AQ:$AQ,1)</f>
        <v>0</v>
      </c>
      <c r="K3150">
        <f t="shared" si="153"/>
        <v>-799</v>
      </c>
      <c r="L3150" t="str">
        <f t="shared" si="154"/>
        <v>No Capture</v>
      </c>
    </row>
    <row r="3151" spans="1:12" hidden="1" x14ac:dyDescent="0.3">
      <c r="A3151" t="s">
        <v>6263</v>
      </c>
      <c r="B3151" s="1">
        <v>46286</v>
      </c>
      <c r="C3151" t="s">
        <v>6264</v>
      </c>
      <c r="D3151" t="s">
        <v>51</v>
      </c>
      <c r="E3151" t="s">
        <v>33</v>
      </c>
      <c r="F3151">
        <v>7297</v>
      </c>
      <c r="G3151" t="s">
        <v>10</v>
      </c>
      <c r="H3151" t="str">
        <f t="shared" si="152"/>
        <v>ORD26003150</v>
      </c>
      <c r="I3151">
        <f>COUNTIFS(PG_Transactions!$AK:$AK,$H3151,PG_Transactions!$E:$E,"CAPTURE",PG_Transactions!$AQ:$AQ,1)</f>
        <v>1</v>
      </c>
      <c r="J3151">
        <f>SUMIFS(PG_Transactions!$G:$G,PG_Transactions!$AK:$AK,$H3151,PG_Transactions!$E:$E,"CAPTURE",PG_Transactions!$AQ:$AQ,1)</f>
        <v>7297</v>
      </c>
      <c r="K3151">
        <f t="shared" si="153"/>
        <v>0</v>
      </c>
      <c r="L3151" t="str">
        <f t="shared" si="154"/>
        <v>Amount Match</v>
      </c>
    </row>
    <row r="3152" spans="1:12" hidden="1" x14ac:dyDescent="0.3">
      <c r="A3152" t="s">
        <v>6265</v>
      </c>
      <c r="B3152" s="1">
        <v>46267</v>
      </c>
      <c r="C3152" t="s">
        <v>6266</v>
      </c>
      <c r="D3152" t="s">
        <v>32</v>
      </c>
      <c r="E3152" t="s">
        <v>9</v>
      </c>
      <c r="F3152">
        <v>299</v>
      </c>
      <c r="G3152" t="s">
        <v>10</v>
      </c>
      <c r="H3152" t="str">
        <f t="shared" si="152"/>
        <v>ORD26003151</v>
      </c>
      <c r="I3152">
        <f>COUNTIFS(PG_Transactions!$AK:$AK,$H3152,PG_Transactions!$E:$E,"CAPTURE",PG_Transactions!$AQ:$AQ,1)</f>
        <v>0</v>
      </c>
      <c r="J3152">
        <f>SUMIFS(PG_Transactions!$G:$G,PG_Transactions!$AK:$AK,$H3152,PG_Transactions!$E:$E,"CAPTURE",PG_Transactions!$AQ:$AQ,1)</f>
        <v>0</v>
      </c>
      <c r="K3152">
        <f t="shared" si="153"/>
        <v>-299</v>
      </c>
      <c r="L3152" t="str">
        <f t="shared" si="154"/>
        <v>No Capture</v>
      </c>
    </row>
    <row r="3153" spans="1:12" hidden="1" x14ac:dyDescent="0.3">
      <c r="A3153" t="s">
        <v>6267</v>
      </c>
      <c r="B3153" s="1">
        <v>46278</v>
      </c>
      <c r="C3153" t="s">
        <v>6268</v>
      </c>
      <c r="D3153" t="s">
        <v>65</v>
      </c>
      <c r="E3153" t="s">
        <v>9</v>
      </c>
      <c r="F3153">
        <v>499</v>
      </c>
      <c r="G3153" t="s">
        <v>10</v>
      </c>
      <c r="H3153" t="str">
        <f t="shared" si="152"/>
        <v>ORD26003152</v>
      </c>
      <c r="I3153">
        <f>COUNTIFS(PG_Transactions!$AK:$AK,$H3153,PG_Transactions!$E:$E,"CAPTURE",PG_Transactions!$AQ:$AQ,1)</f>
        <v>1</v>
      </c>
      <c r="J3153">
        <f>SUMIFS(PG_Transactions!$G:$G,PG_Transactions!$AK:$AK,$H3153,PG_Transactions!$E:$E,"CAPTURE",PG_Transactions!$AQ:$AQ,1)</f>
        <v>499</v>
      </c>
      <c r="K3153">
        <f t="shared" si="153"/>
        <v>0</v>
      </c>
      <c r="L3153" t="str">
        <f t="shared" si="154"/>
        <v>Amount Match</v>
      </c>
    </row>
    <row r="3154" spans="1:12" hidden="1" x14ac:dyDescent="0.3">
      <c r="A3154" t="s">
        <v>6269</v>
      </c>
      <c r="B3154" s="1">
        <v>46270</v>
      </c>
      <c r="C3154" t="s">
        <v>6270</v>
      </c>
      <c r="D3154" t="s">
        <v>41</v>
      </c>
      <c r="E3154" t="s">
        <v>9</v>
      </c>
      <c r="F3154">
        <v>9347</v>
      </c>
      <c r="G3154" t="s">
        <v>10</v>
      </c>
      <c r="H3154" t="str">
        <f t="shared" si="152"/>
        <v>ORD26003153</v>
      </c>
      <c r="I3154">
        <f>COUNTIFS(PG_Transactions!$AK:$AK,$H3154,PG_Transactions!$E:$E,"CAPTURE",PG_Transactions!$AQ:$AQ,1)</f>
        <v>1</v>
      </c>
      <c r="J3154">
        <f>SUMIFS(PG_Transactions!$G:$G,PG_Transactions!$AK:$AK,$H3154,PG_Transactions!$E:$E,"CAPTURE",PG_Transactions!$AQ:$AQ,1)</f>
        <v>9347</v>
      </c>
      <c r="K3154">
        <f t="shared" si="153"/>
        <v>0</v>
      </c>
      <c r="L3154" t="str">
        <f t="shared" si="154"/>
        <v>Amount Match</v>
      </c>
    </row>
    <row r="3155" spans="1:12" hidden="1" x14ac:dyDescent="0.3">
      <c r="A3155" t="s">
        <v>6271</v>
      </c>
      <c r="B3155" s="1">
        <v>46293</v>
      </c>
      <c r="C3155" t="s">
        <v>6272</v>
      </c>
      <c r="D3155" t="s">
        <v>41</v>
      </c>
      <c r="E3155" t="s">
        <v>17</v>
      </c>
      <c r="F3155">
        <v>8998</v>
      </c>
      <c r="G3155" t="s">
        <v>10</v>
      </c>
      <c r="H3155" t="str">
        <f t="shared" si="152"/>
        <v>ORD26003154</v>
      </c>
      <c r="I3155">
        <f>COUNTIFS(PG_Transactions!$AK:$AK,$H3155,PG_Transactions!$E:$E,"CAPTURE",PG_Transactions!$AQ:$AQ,1)</f>
        <v>1</v>
      </c>
      <c r="J3155">
        <f>SUMIFS(PG_Transactions!$G:$G,PG_Transactions!$AK:$AK,$H3155,PG_Transactions!$E:$E,"CAPTURE",PG_Transactions!$AQ:$AQ,1)</f>
        <v>8998</v>
      </c>
      <c r="K3155">
        <f t="shared" si="153"/>
        <v>0</v>
      </c>
      <c r="L3155" t="str">
        <f t="shared" si="154"/>
        <v>Amount Match</v>
      </c>
    </row>
    <row r="3156" spans="1:12" hidden="1" x14ac:dyDescent="0.3">
      <c r="A3156" t="s">
        <v>6273</v>
      </c>
      <c r="B3156" s="1">
        <v>46284</v>
      </c>
      <c r="C3156" t="s">
        <v>6274</v>
      </c>
      <c r="D3156" t="s">
        <v>38</v>
      </c>
      <c r="E3156" t="s">
        <v>9</v>
      </c>
      <c r="F3156">
        <v>2999</v>
      </c>
      <c r="G3156" t="s">
        <v>10</v>
      </c>
      <c r="H3156" t="str">
        <f t="shared" si="152"/>
        <v>ORD26003155</v>
      </c>
      <c r="I3156">
        <f>COUNTIFS(PG_Transactions!$AK:$AK,$H3156,PG_Transactions!$E:$E,"CAPTURE",PG_Transactions!$AQ:$AQ,1)</f>
        <v>1</v>
      </c>
      <c r="J3156">
        <f>SUMIFS(PG_Transactions!$G:$G,PG_Transactions!$AK:$AK,$H3156,PG_Transactions!$E:$E,"CAPTURE",PG_Transactions!$AQ:$AQ,1)</f>
        <v>2999</v>
      </c>
      <c r="K3156">
        <f t="shared" si="153"/>
        <v>0</v>
      </c>
      <c r="L3156" t="str">
        <f t="shared" si="154"/>
        <v>Amount Match</v>
      </c>
    </row>
    <row r="3157" spans="1:12" hidden="1" x14ac:dyDescent="0.3">
      <c r="A3157" t="s">
        <v>6275</v>
      </c>
      <c r="B3157" s="1">
        <v>46279</v>
      </c>
      <c r="C3157" t="s">
        <v>6276</v>
      </c>
      <c r="D3157" t="s">
        <v>41</v>
      </c>
      <c r="E3157" t="s">
        <v>44</v>
      </c>
      <c r="F3157">
        <v>2499</v>
      </c>
      <c r="G3157" t="s">
        <v>10</v>
      </c>
      <c r="H3157" t="str">
        <f t="shared" si="152"/>
        <v>ORD26003156</v>
      </c>
      <c r="I3157">
        <f>COUNTIFS(PG_Transactions!$AK:$AK,$H3157,PG_Transactions!$E:$E,"CAPTURE",PG_Transactions!$AQ:$AQ,1)</f>
        <v>1</v>
      </c>
      <c r="J3157">
        <f>SUMIFS(PG_Transactions!$G:$G,PG_Transactions!$AK:$AK,$H3157,PG_Transactions!$E:$E,"CAPTURE",PG_Transactions!$AQ:$AQ,1)</f>
        <v>2499</v>
      </c>
      <c r="K3157">
        <f t="shared" si="153"/>
        <v>0</v>
      </c>
      <c r="L3157" t="str">
        <f t="shared" si="154"/>
        <v>Amount Match</v>
      </c>
    </row>
    <row r="3158" spans="1:12" hidden="1" x14ac:dyDescent="0.3">
      <c r="A3158" t="s">
        <v>6277</v>
      </c>
      <c r="B3158" s="1">
        <v>46283</v>
      </c>
      <c r="C3158" t="s">
        <v>6278</v>
      </c>
      <c r="D3158" t="s">
        <v>13</v>
      </c>
      <c r="E3158" t="s">
        <v>9</v>
      </c>
      <c r="F3158">
        <v>599</v>
      </c>
      <c r="G3158" t="s">
        <v>10</v>
      </c>
      <c r="H3158" t="str">
        <f t="shared" si="152"/>
        <v>ORD26003157</v>
      </c>
      <c r="I3158">
        <f>COUNTIFS(PG_Transactions!$AK:$AK,$H3158,PG_Transactions!$E:$E,"CAPTURE",PG_Transactions!$AQ:$AQ,1)</f>
        <v>1</v>
      </c>
      <c r="J3158">
        <f>SUMIFS(PG_Transactions!$G:$G,PG_Transactions!$AK:$AK,$H3158,PG_Transactions!$E:$E,"CAPTURE",PG_Transactions!$AQ:$AQ,1)</f>
        <v>599</v>
      </c>
      <c r="K3158">
        <f t="shared" si="153"/>
        <v>0</v>
      </c>
      <c r="L3158" t="str">
        <f t="shared" si="154"/>
        <v>Amount Match</v>
      </c>
    </row>
    <row r="3159" spans="1:12" hidden="1" x14ac:dyDescent="0.3">
      <c r="A3159" t="s">
        <v>6279</v>
      </c>
      <c r="B3159" s="1">
        <v>46268</v>
      </c>
      <c r="C3159" t="s">
        <v>6280</v>
      </c>
      <c r="D3159" t="s">
        <v>13</v>
      </c>
      <c r="E3159" t="s">
        <v>17</v>
      </c>
      <c r="F3159">
        <v>599</v>
      </c>
      <c r="G3159" t="s">
        <v>70</v>
      </c>
      <c r="H3159" t="str">
        <f t="shared" si="152"/>
        <v>ORD26003158</v>
      </c>
      <c r="I3159">
        <f>COUNTIFS(PG_Transactions!$AK:$AK,$H3159,PG_Transactions!$E:$E,"CAPTURE",PG_Transactions!$AQ:$AQ,1)</f>
        <v>0</v>
      </c>
      <c r="J3159">
        <f>SUMIFS(PG_Transactions!$G:$G,PG_Transactions!$AK:$AK,$H3159,PG_Transactions!$E:$E,"CAPTURE",PG_Transactions!$AQ:$AQ,1)</f>
        <v>0</v>
      </c>
      <c r="K3159">
        <f t="shared" si="153"/>
        <v>-599</v>
      </c>
      <c r="L3159" t="str">
        <f t="shared" si="154"/>
        <v>No Capture</v>
      </c>
    </row>
    <row r="3160" spans="1:12" hidden="1" x14ac:dyDescent="0.3">
      <c r="A3160" t="s">
        <v>6281</v>
      </c>
      <c r="B3160" s="1">
        <v>46275</v>
      </c>
      <c r="C3160" t="s">
        <v>6282</v>
      </c>
      <c r="D3160" t="s">
        <v>51</v>
      </c>
      <c r="E3160" t="s">
        <v>9</v>
      </c>
      <c r="F3160">
        <v>599</v>
      </c>
      <c r="G3160" t="s">
        <v>10</v>
      </c>
      <c r="H3160" t="str">
        <f t="shared" si="152"/>
        <v>ORD26003159</v>
      </c>
      <c r="I3160">
        <f>COUNTIFS(PG_Transactions!$AK:$AK,$H3160,PG_Transactions!$E:$E,"CAPTURE",PG_Transactions!$AQ:$AQ,1)</f>
        <v>1</v>
      </c>
      <c r="J3160">
        <f>SUMIFS(PG_Transactions!$G:$G,PG_Transactions!$AK:$AK,$H3160,PG_Transactions!$E:$E,"CAPTURE",PG_Transactions!$AQ:$AQ,1)</f>
        <v>599</v>
      </c>
      <c r="K3160">
        <f t="shared" si="153"/>
        <v>0</v>
      </c>
      <c r="L3160" t="str">
        <f t="shared" si="154"/>
        <v>Amount Match</v>
      </c>
    </row>
    <row r="3161" spans="1:12" hidden="1" x14ac:dyDescent="0.3">
      <c r="A3161" t="s">
        <v>6283</v>
      </c>
      <c r="B3161" s="1">
        <v>46267</v>
      </c>
      <c r="C3161" t="s">
        <v>6284</v>
      </c>
      <c r="D3161" t="s">
        <v>16</v>
      </c>
      <c r="E3161" t="s">
        <v>9</v>
      </c>
      <c r="F3161">
        <v>599</v>
      </c>
      <c r="G3161" t="s">
        <v>10</v>
      </c>
      <c r="H3161" t="str">
        <f t="shared" si="152"/>
        <v>ORD26003160</v>
      </c>
      <c r="I3161">
        <f>COUNTIFS(PG_Transactions!$AK:$AK,$H3161,PG_Transactions!$E:$E,"CAPTURE",PG_Transactions!$AQ:$AQ,1)</f>
        <v>1</v>
      </c>
      <c r="J3161">
        <f>SUMIFS(PG_Transactions!$G:$G,PG_Transactions!$AK:$AK,$H3161,PG_Transactions!$E:$E,"CAPTURE",PG_Transactions!$AQ:$AQ,1)</f>
        <v>599</v>
      </c>
      <c r="K3161">
        <f t="shared" si="153"/>
        <v>0</v>
      </c>
      <c r="L3161" t="str">
        <f t="shared" si="154"/>
        <v>Amount Match</v>
      </c>
    </row>
    <row r="3162" spans="1:12" hidden="1" x14ac:dyDescent="0.3">
      <c r="A3162" t="s">
        <v>6285</v>
      </c>
      <c r="B3162" s="1">
        <v>46272</v>
      </c>
      <c r="C3162" t="s">
        <v>6286</v>
      </c>
      <c r="D3162" t="s">
        <v>16</v>
      </c>
      <c r="E3162" t="s">
        <v>9</v>
      </c>
      <c r="F3162">
        <v>1447</v>
      </c>
      <c r="G3162" t="s">
        <v>10</v>
      </c>
      <c r="H3162" t="str">
        <f t="shared" si="152"/>
        <v>ORD26003161</v>
      </c>
      <c r="I3162">
        <f>COUNTIFS(PG_Transactions!$AK:$AK,$H3162,PG_Transactions!$E:$E,"CAPTURE",PG_Transactions!$AQ:$AQ,1)</f>
        <v>1</v>
      </c>
      <c r="J3162">
        <f>SUMIFS(PG_Transactions!$G:$G,PG_Transactions!$AK:$AK,$H3162,PG_Transactions!$E:$E,"CAPTURE",PG_Transactions!$AQ:$AQ,1)</f>
        <v>1447</v>
      </c>
      <c r="K3162">
        <f t="shared" si="153"/>
        <v>0</v>
      </c>
      <c r="L3162" t="str">
        <f t="shared" si="154"/>
        <v>Amount Match</v>
      </c>
    </row>
    <row r="3163" spans="1:12" hidden="1" x14ac:dyDescent="0.3">
      <c r="A3163" t="s">
        <v>6287</v>
      </c>
      <c r="B3163" s="1">
        <v>46282</v>
      </c>
      <c r="C3163" t="s">
        <v>6288</v>
      </c>
      <c r="D3163" t="s">
        <v>65</v>
      </c>
      <c r="E3163" t="s">
        <v>17</v>
      </c>
      <c r="F3163">
        <v>11497</v>
      </c>
      <c r="G3163" t="s">
        <v>10</v>
      </c>
      <c r="H3163" t="str">
        <f t="shared" si="152"/>
        <v>ORD26003162</v>
      </c>
      <c r="I3163">
        <f>COUNTIFS(PG_Transactions!$AK:$AK,$H3163,PG_Transactions!$E:$E,"CAPTURE",PG_Transactions!$AQ:$AQ,1)</f>
        <v>1</v>
      </c>
      <c r="J3163">
        <f>SUMIFS(PG_Transactions!$G:$G,PG_Transactions!$AK:$AK,$H3163,PG_Transactions!$E:$E,"CAPTURE",PG_Transactions!$AQ:$AQ,1)</f>
        <v>11497</v>
      </c>
      <c r="K3163">
        <f t="shared" si="153"/>
        <v>0</v>
      </c>
      <c r="L3163" t="str">
        <f t="shared" si="154"/>
        <v>Amount Match</v>
      </c>
    </row>
    <row r="3164" spans="1:12" hidden="1" x14ac:dyDescent="0.3">
      <c r="A3164" t="s">
        <v>6289</v>
      </c>
      <c r="B3164" s="1">
        <v>46267</v>
      </c>
      <c r="C3164" t="s">
        <v>6290</v>
      </c>
      <c r="D3164" t="s">
        <v>27</v>
      </c>
      <c r="E3164" t="s">
        <v>17</v>
      </c>
      <c r="F3164">
        <v>7998</v>
      </c>
      <c r="G3164" t="s">
        <v>10</v>
      </c>
      <c r="H3164" t="str">
        <f t="shared" si="152"/>
        <v>ORD26003163</v>
      </c>
      <c r="I3164">
        <f>COUNTIFS(PG_Transactions!$AK:$AK,$H3164,PG_Transactions!$E:$E,"CAPTURE",PG_Transactions!$AQ:$AQ,1)</f>
        <v>1</v>
      </c>
      <c r="J3164">
        <f>SUMIFS(PG_Transactions!$G:$G,PG_Transactions!$AK:$AK,$H3164,PG_Transactions!$E:$E,"CAPTURE",PG_Transactions!$AQ:$AQ,1)</f>
        <v>7998</v>
      </c>
      <c r="K3164">
        <f t="shared" si="153"/>
        <v>0</v>
      </c>
      <c r="L3164" t="str">
        <f t="shared" si="154"/>
        <v>Amount Match</v>
      </c>
    </row>
    <row r="3165" spans="1:12" hidden="1" x14ac:dyDescent="0.3">
      <c r="A3165" t="s">
        <v>6291</v>
      </c>
      <c r="B3165" s="1">
        <v>46293</v>
      </c>
      <c r="C3165" t="s">
        <v>6292</v>
      </c>
      <c r="D3165" t="s">
        <v>8</v>
      </c>
      <c r="E3165" t="s">
        <v>44</v>
      </c>
      <c r="F3165">
        <v>1299</v>
      </c>
      <c r="G3165" t="s">
        <v>10</v>
      </c>
      <c r="H3165" t="str">
        <f t="shared" si="152"/>
        <v>ORD26003164</v>
      </c>
      <c r="I3165">
        <f>COUNTIFS(PG_Transactions!$AK:$AK,$H3165,PG_Transactions!$E:$E,"CAPTURE",PG_Transactions!$AQ:$AQ,1)</f>
        <v>1</v>
      </c>
      <c r="J3165">
        <f>SUMIFS(PG_Transactions!$G:$G,PG_Transactions!$AK:$AK,$H3165,PG_Transactions!$E:$E,"CAPTURE",PG_Transactions!$AQ:$AQ,1)</f>
        <v>1299</v>
      </c>
      <c r="K3165">
        <f t="shared" si="153"/>
        <v>0</v>
      </c>
      <c r="L3165" t="str">
        <f t="shared" si="154"/>
        <v>Amount Match</v>
      </c>
    </row>
    <row r="3166" spans="1:12" hidden="1" x14ac:dyDescent="0.3">
      <c r="A3166" t="s">
        <v>6293</v>
      </c>
      <c r="B3166" s="1">
        <v>46286</v>
      </c>
      <c r="C3166" t="s">
        <v>6294</v>
      </c>
      <c r="D3166" t="s">
        <v>32</v>
      </c>
      <c r="E3166" t="s">
        <v>9</v>
      </c>
      <c r="F3166">
        <v>3797</v>
      </c>
      <c r="G3166" t="s">
        <v>10</v>
      </c>
      <c r="H3166" t="str">
        <f t="shared" si="152"/>
        <v>ORD26003165</v>
      </c>
      <c r="I3166">
        <f>COUNTIFS(PG_Transactions!$AK:$AK,$H3166,PG_Transactions!$E:$E,"CAPTURE",PG_Transactions!$AQ:$AQ,1)</f>
        <v>1</v>
      </c>
      <c r="J3166">
        <f>SUMIFS(PG_Transactions!$G:$G,PG_Transactions!$AK:$AK,$H3166,PG_Transactions!$E:$E,"CAPTURE",PG_Transactions!$AQ:$AQ,1)</f>
        <v>3797</v>
      </c>
      <c r="K3166">
        <f t="shared" si="153"/>
        <v>0</v>
      </c>
      <c r="L3166" t="str">
        <f t="shared" si="154"/>
        <v>Amount Match</v>
      </c>
    </row>
    <row r="3167" spans="1:12" hidden="1" x14ac:dyDescent="0.3">
      <c r="A3167" t="s">
        <v>6295</v>
      </c>
      <c r="B3167" s="1">
        <v>46272</v>
      </c>
      <c r="C3167" t="s">
        <v>6296</v>
      </c>
      <c r="D3167" t="s">
        <v>65</v>
      </c>
      <c r="E3167" t="s">
        <v>9</v>
      </c>
      <c r="F3167">
        <v>299</v>
      </c>
      <c r="G3167" t="s">
        <v>10</v>
      </c>
      <c r="H3167" t="str">
        <f t="shared" si="152"/>
        <v>ORD26003166</v>
      </c>
      <c r="I3167">
        <f>COUNTIFS(PG_Transactions!$AK:$AK,$H3167,PG_Transactions!$E:$E,"CAPTURE",PG_Transactions!$AQ:$AQ,1)</f>
        <v>1</v>
      </c>
      <c r="J3167">
        <f>SUMIFS(PG_Transactions!$G:$G,PG_Transactions!$AK:$AK,$H3167,PG_Transactions!$E:$E,"CAPTURE",PG_Transactions!$AQ:$AQ,1)</f>
        <v>299</v>
      </c>
      <c r="K3167">
        <f t="shared" si="153"/>
        <v>0</v>
      </c>
      <c r="L3167" t="str">
        <f t="shared" si="154"/>
        <v>Amount Match</v>
      </c>
    </row>
    <row r="3168" spans="1:12" hidden="1" x14ac:dyDescent="0.3">
      <c r="A3168" t="s">
        <v>6297</v>
      </c>
      <c r="B3168" s="1">
        <v>46271</v>
      </c>
      <c r="C3168" t="s">
        <v>6298</v>
      </c>
      <c r="D3168" t="s">
        <v>16</v>
      </c>
      <c r="E3168" t="s">
        <v>44</v>
      </c>
      <c r="F3168">
        <v>7999</v>
      </c>
      <c r="G3168" t="s">
        <v>10</v>
      </c>
      <c r="H3168" t="str">
        <f t="shared" si="152"/>
        <v>ORD26003167</v>
      </c>
      <c r="I3168">
        <f>COUNTIFS(PG_Transactions!$AK:$AK,$H3168,PG_Transactions!$E:$E,"CAPTURE",PG_Transactions!$AQ:$AQ,1)</f>
        <v>1</v>
      </c>
      <c r="J3168">
        <f>SUMIFS(PG_Transactions!$G:$G,PG_Transactions!$AK:$AK,$H3168,PG_Transactions!$E:$E,"CAPTURE",PG_Transactions!$AQ:$AQ,1)</f>
        <v>7999</v>
      </c>
      <c r="K3168">
        <f t="shared" si="153"/>
        <v>0</v>
      </c>
      <c r="L3168" t="str">
        <f t="shared" si="154"/>
        <v>Amount Match</v>
      </c>
    </row>
    <row r="3169" spans="1:12" hidden="1" x14ac:dyDescent="0.3">
      <c r="A3169" t="s">
        <v>6299</v>
      </c>
      <c r="B3169" s="1">
        <v>46276</v>
      </c>
      <c r="C3169" t="s">
        <v>6300</v>
      </c>
      <c r="D3169" t="s">
        <v>13</v>
      </c>
      <c r="E3169" t="s">
        <v>17</v>
      </c>
      <c r="F3169">
        <v>1499</v>
      </c>
      <c r="G3169" t="s">
        <v>10</v>
      </c>
      <c r="H3169" t="str">
        <f t="shared" si="152"/>
        <v>ORD26003168</v>
      </c>
      <c r="I3169">
        <f>COUNTIFS(PG_Transactions!$AK:$AK,$H3169,PG_Transactions!$E:$E,"CAPTURE",PG_Transactions!$AQ:$AQ,1)</f>
        <v>1</v>
      </c>
      <c r="J3169">
        <f>SUMIFS(PG_Transactions!$G:$G,PG_Transactions!$AK:$AK,$H3169,PG_Transactions!$E:$E,"CAPTURE",PG_Transactions!$AQ:$AQ,1)</f>
        <v>1499</v>
      </c>
      <c r="K3169">
        <f t="shared" si="153"/>
        <v>0</v>
      </c>
      <c r="L3169" t="str">
        <f t="shared" si="154"/>
        <v>Amount Match</v>
      </c>
    </row>
    <row r="3170" spans="1:12" hidden="1" x14ac:dyDescent="0.3">
      <c r="A3170" t="s">
        <v>6301</v>
      </c>
      <c r="B3170" s="1">
        <v>46272</v>
      </c>
      <c r="C3170" t="s">
        <v>6302</v>
      </c>
      <c r="D3170" t="s">
        <v>65</v>
      </c>
      <c r="E3170" t="s">
        <v>17</v>
      </c>
      <c r="F3170">
        <v>1799</v>
      </c>
      <c r="G3170" t="s">
        <v>56</v>
      </c>
      <c r="H3170" t="str">
        <f t="shared" si="152"/>
        <v>ORD26003169</v>
      </c>
      <c r="I3170">
        <f>COUNTIFS(PG_Transactions!$AK:$AK,$H3170,PG_Transactions!$E:$E,"CAPTURE",PG_Transactions!$AQ:$AQ,1)</f>
        <v>1</v>
      </c>
      <c r="J3170">
        <f>SUMIFS(PG_Transactions!$G:$G,PG_Transactions!$AK:$AK,$H3170,PG_Transactions!$E:$E,"CAPTURE",PG_Transactions!$AQ:$AQ,1)</f>
        <v>1799</v>
      </c>
      <c r="K3170">
        <f t="shared" si="153"/>
        <v>0</v>
      </c>
      <c r="L3170" t="str">
        <f t="shared" si="154"/>
        <v>Amount Match</v>
      </c>
    </row>
    <row r="3171" spans="1:12" hidden="1" x14ac:dyDescent="0.3">
      <c r="A3171" t="s">
        <v>6303</v>
      </c>
      <c r="B3171" s="1">
        <v>46270</v>
      </c>
      <c r="C3171" t="s">
        <v>6304</v>
      </c>
      <c r="D3171" t="s">
        <v>13</v>
      </c>
      <c r="E3171" t="s">
        <v>17</v>
      </c>
      <c r="F3171">
        <v>499</v>
      </c>
      <c r="G3171" t="s">
        <v>10</v>
      </c>
      <c r="H3171" t="str">
        <f t="shared" si="152"/>
        <v>ORD26003170</v>
      </c>
      <c r="I3171">
        <f>COUNTIFS(PG_Transactions!$AK:$AK,$H3171,PG_Transactions!$E:$E,"CAPTURE",PG_Transactions!$AQ:$AQ,1)</f>
        <v>1</v>
      </c>
      <c r="J3171">
        <f>SUMIFS(PG_Transactions!$G:$G,PG_Transactions!$AK:$AK,$H3171,PG_Transactions!$E:$E,"CAPTURE",PG_Transactions!$AQ:$AQ,1)</f>
        <v>499</v>
      </c>
      <c r="K3171">
        <f t="shared" si="153"/>
        <v>0</v>
      </c>
      <c r="L3171" t="str">
        <f t="shared" si="154"/>
        <v>Amount Match</v>
      </c>
    </row>
    <row r="3172" spans="1:12" hidden="1" x14ac:dyDescent="0.3">
      <c r="A3172" t="s">
        <v>6305</v>
      </c>
      <c r="B3172" s="1">
        <v>46272</v>
      </c>
      <c r="C3172" t="s">
        <v>6306</v>
      </c>
      <c r="D3172" t="s">
        <v>24</v>
      </c>
      <c r="E3172" t="s">
        <v>9</v>
      </c>
      <c r="F3172">
        <v>599</v>
      </c>
      <c r="G3172" t="s">
        <v>10</v>
      </c>
      <c r="H3172" t="str">
        <f t="shared" si="152"/>
        <v>ORD26003171</v>
      </c>
      <c r="I3172">
        <f>COUNTIFS(PG_Transactions!$AK:$AK,$H3172,PG_Transactions!$E:$E,"CAPTURE",PG_Transactions!$AQ:$AQ,1)</f>
        <v>1</v>
      </c>
      <c r="J3172">
        <f>SUMIFS(PG_Transactions!$G:$G,PG_Transactions!$AK:$AK,$H3172,PG_Transactions!$E:$E,"CAPTURE",PG_Transactions!$AQ:$AQ,1)</f>
        <v>599</v>
      </c>
      <c r="K3172">
        <f t="shared" si="153"/>
        <v>0</v>
      </c>
      <c r="L3172" t="str">
        <f t="shared" si="154"/>
        <v>Amount Match</v>
      </c>
    </row>
    <row r="3173" spans="1:12" hidden="1" x14ac:dyDescent="0.3">
      <c r="A3173" t="s">
        <v>6307</v>
      </c>
      <c r="B3173" s="1">
        <v>46280</v>
      </c>
      <c r="C3173" t="s">
        <v>6308</v>
      </c>
      <c r="D3173" t="s">
        <v>24</v>
      </c>
      <c r="E3173" t="s">
        <v>17</v>
      </c>
      <c r="F3173">
        <v>3499</v>
      </c>
      <c r="G3173" t="s">
        <v>10</v>
      </c>
      <c r="H3173" t="str">
        <f t="shared" si="152"/>
        <v>ORD26003172</v>
      </c>
      <c r="I3173">
        <f>COUNTIFS(PG_Transactions!$AK:$AK,$H3173,PG_Transactions!$E:$E,"CAPTURE",PG_Transactions!$AQ:$AQ,1)</f>
        <v>1</v>
      </c>
      <c r="J3173">
        <f>SUMIFS(PG_Transactions!$G:$G,PG_Transactions!$AK:$AK,$H3173,PG_Transactions!$E:$E,"CAPTURE",PG_Transactions!$AQ:$AQ,1)</f>
        <v>3499</v>
      </c>
      <c r="K3173">
        <f t="shared" si="153"/>
        <v>0</v>
      </c>
      <c r="L3173" t="str">
        <f t="shared" si="154"/>
        <v>Amount Match</v>
      </c>
    </row>
    <row r="3174" spans="1:12" hidden="1" x14ac:dyDescent="0.3">
      <c r="A3174" t="s">
        <v>6309</v>
      </c>
      <c r="B3174" s="1">
        <v>46277</v>
      </c>
      <c r="C3174" t="s">
        <v>6310</v>
      </c>
      <c r="D3174" t="s">
        <v>27</v>
      </c>
      <c r="E3174" t="s">
        <v>9</v>
      </c>
      <c r="F3174">
        <v>1499</v>
      </c>
      <c r="G3174" t="s">
        <v>10</v>
      </c>
      <c r="H3174" t="str">
        <f t="shared" si="152"/>
        <v>ORD26003173</v>
      </c>
      <c r="I3174">
        <f>COUNTIFS(PG_Transactions!$AK:$AK,$H3174,PG_Transactions!$E:$E,"CAPTURE",PG_Transactions!$AQ:$AQ,1)</f>
        <v>1</v>
      </c>
      <c r="J3174">
        <f>SUMIFS(PG_Transactions!$G:$G,PG_Transactions!$AK:$AK,$H3174,PG_Transactions!$E:$E,"CAPTURE",PG_Transactions!$AQ:$AQ,1)</f>
        <v>1499</v>
      </c>
      <c r="K3174">
        <f t="shared" si="153"/>
        <v>0</v>
      </c>
      <c r="L3174" t="str">
        <f t="shared" si="154"/>
        <v>Amount Match</v>
      </c>
    </row>
    <row r="3175" spans="1:12" hidden="1" x14ac:dyDescent="0.3">
      <c r="A3175" t="s">
        <v>6311</v>
      </c>
      <c r="B3175" s="1">
        <v>46285</v>
      </c>
      <c r="C3175" t="s">
        <v>6312</v>
      </c>
      <c r="D3175" t="s">
        <v>51</v>
      </c>
      <c r="E3175" t="s">
        <v>9</v>
      </c>
      <c r="F3175">
        <v>4999</v>
      </c>
      <c r="G3175" t="s">
        <v>10</v>
      </c>
      <c r="H3175" t="str">
        <f t="shared" si="152"/>
        <v>ORD26003174</v>
      </c>
      <c r="I3175">
        <f>COUNTIFS(PG_Transactions!$AK:$AK,$H3175,PG_Transactions!$E:$E,"CAPTURE",PG_Transactions!$AQ:$AQ,1)</f>
        <v>1</v>
      </c>
      <c r="J3175">
        <f>SUMIFS(PG_Transactions!$G:$G,PG_Transactions!$AK:$AK,$H3175,PG_Transactions!$E:$E,"CAPTURE",PG_Transactions!$AQ:$AQ,1)</f>
        <v>4999</v>
      </c>
      <c r="K3175">
        <f t="shared" si="153"/>
        <v>0</v>
      </c>
      <c r="L3175" t="str">
        <f t="shared" si="154"/>
        <v>Amount Match</v>
      </c>
    </row>
    <row r="3176" spans="1:12" hidden="1" x14ac:dyDescent="0.3">
      <c r="A3176" t="s">
        <v>6313</v>
      </c>
      <c r="B3176" s="1">
        <v>46274</v>
      </c>
      <c r="C3176" t="s">
        <v>6314</v>
      </c>
      <c r="D3176" t="s">
        <v>27</v>
      </c>
      <c r="E3176" t="s">
        <v>44</v>
      </c>
      <c r="F3176">
        <v>1897</v>
      </c>
      <c r="G3176" t="s">
        <v>10</v>
      </c>
      <c r="H3176" t="str">
        <f t="shared" si="152"/>
        <v>ORD26003175</v>
      </c>
      <c r="I3176">
        <f>COUNTIFS(PG_Transactions!$AK:$AK,$H3176,PG_Transactions!$E:$E,"CAPTURE",PG_Transactions!$AQ:$AQ,1)</f>
        <v>1</v>
      </c>
      <c r="J3176">
        <f>SUMIFS(PG_Transactions!$G:$G,PG_Transactions!$AK:$AK,$H3176,PG_Transactions!$E:$E,"CAPTURE",PG_Transactions!$AQ:$AQ,1)</f>
        <v>1897</v>
      </c>
      <c r="K3176">
        <f t="shared" si="153"/>
        <v>0</v>
      </c>
      <c r="L3176" t="str">
        <f t="shared" si="154"/>
        <v>Amount Match</v>
      </c>
    </row>
    <row r="3177" spans="1:12" hidden="1" x14ac:dyDescent="0.3">
      <c r="A3177" t="s">
        <v>6315</v>
      </c>
      <c r="B3177" s="1">
        <v>46283</v>
      </c>
      <c r="C3177" t="s">
        <v>6316</v>
      </c>
      <c r="D3177" t="s">
        <v>32</v>
      </c>
      <c r="E3177" t="s">
        <v>9</v>
      </c>
      <c r="F3177">
        <v>7999</v>
      </c>
      <c r="G3177" t="s">
        <v>10</v>
      </c>
      <c r="H3177" t="str">
        <f t="shared" si="152"/>
        <v>ORD26003176</v>
      </c>
      <c r="I3177">
        <f>COUNTIFS(PG_Transactions!$AK:$AK,$H3177,PG_Transactions!$E:$E,"CAPTURE",PG_Transactions!$AQ:$AQ,1)</f>
        <v>1</v>
      </c>
      <c r="J3177">
        <f>SUMIFS(PG_Transactions!$G:$G,PG_Transactions!$AK:$AK,$H3177,PG_Transactions!$E:$E,"CAPTURE",PG_Transactions!$AQ:$AQ,1)</f>
        <v>7999</v>
      </c>
      <c r="K3177">
        <f t="shared" si="153"/>
        <v>0</v>
      </c>
      <c r="L3177" t="str">
        <f t="shared" si="154"/>
        <v>Amount Match</v>
      </c>
    </row>
    <row r="3178" spans="1:12" hidden="1" x14ac:dyDescent="0.3">
      <c r="A3178" t="s">
        <v>6317</v>
      </c>
      <c r="B3178" s="1">
        <v>46288</v>
      </c>
      <c r="C3178" t="s">
        <v>6318</v>
      </c>
      <c r="D3178" t="s">
        <v>27</v>
      </c>
      <c r="E3178" t="s">
        <v>9</v>
      </c>
      <c r="F3178">
        <v>299</v>
      </c>
      <c r="G3178" t="s">
        <v>10</v>
      </c>
      <c r="H3178" t="str">
        <f t="shared" si="152"/>
        <v>ORD26003177</v>
      </c>
      <c r="I3178">
        <f>COUNTIFS(PG_Transactions!$AK:$AK,$H3178,PG_Transactions!$E:$E,"CAPTURE",PG_Transactions!$AQ:$AQ,1)</f>
        <v>1</v>
      </c>
      <c r="J3178">
        <f>SUMIFS(PG_Transactions!$G:$G,PG_Transactions!$AK:$AK,$H3178,PG_Transactions!$E:$E,"CAPTURE",PG_Transactions!$AQ:$AQ,1)</f>
        <v>299</v>
      </c>
      <c r="K3178">
        <f t="shared" si="153"/>
        <v>0</v>
      </c>
      <c r="L3178" t="str">
        <f t="shared" si="154"/>
        <v>Amount Match</v>
      </c>
    </row>
    <row r="3179" spans="1:12" hidden="1" x14ac:dyDescent="0.3">
      <c r="A3179" t="s">
        <v>6319</v>
      </c>
      <c r="B3179" s="1">
        <v>46291</v>
      </c>
      <c r="C3179" t="s">
        <v>6320</v>
      </c>
      <c r="D3179" t="s">
        <v>51</v>
      </c>
      <c r="E3179" t="s">
        <v>17</v>
      </c>
      <c r="F3179">
        <v>10297</v>
      </c>
      <c r="G3179" t="s">
        <v>10</v>
      </c>
      <c r="H3179" t="str">
        <f t="shared" si="152"/>
        <v>ORD26003178</v>
      </c>
      <c r="I3179">
        <f>COUNTIFS(PG_Transactions!$AK:$AK,$H3179,PG_Transactions!$E:$E,"CAPTURE",PG_Transactions!$AQ:$AQ,1)</f>
        <v>1</v>
      </c>
      <c r="J3179">
        <f>SUMIFS(PG_Transactions!$G:$G,PG_Transactions!$AK:$AK,$H3179,PG_Transactions!$E:$E,"CAPTURE",PG_Transactions!$AQ:$AQ,1)</f>
        <v>10297</v>
      </c>
      <c r="K3179">
        <f t="shared" si="153"/>
        <v>0</v>
      </c>
      <c r="L3179" t="str">
        <f t="shared" si="154"/>
        <v>Amount Match</v>
      </c>
    </row>
    <row r="3180" spans="1:12" hidden="1" x14ac:dyDescent="0.3">
      <c r="A3180" t="s">
        <v>6321</v>
      </c>
      <c r="B3180" s="1">
        <v>46275</v>
      </c>
      <c r="C3180" t="s">
        <v>6322</v>
      </c>
      <c r="D3180" t="s">
        <v>32</v>
      </c>
      <c r="E3180" t="s">
        <v>33</v>
      </c>
      <c r="F3180">
        <v>999</v>
      </c>
      <c r="G3180" t="s">
        <v>10</v>
      </c>
      <c r="H3180" t="str">
        <f t="shared" si="152"/>
        <v>ORD26003179</v>
      </c>
      <c r="I3180">
        <f>COUNTIFS(PG_Transactions!$AK:$AK,$H3180,PG_Transactions!$E:$E,"CAPTURE",PG_Transactions!$AQ:$AQ,1)</f>
        <v>1</v>
      </c>
      <c r="J3180">
        <f>SUMIFS(PG_Transactions!$G:$G,PG_Transactions!$AK:$AK,$H3180,PG_Transactions!$E:$E,"CAPTURE",PG_Transactions!$AQ:$AQ,1)</f>
        <v>999</v>
      </c>
      <c r="K3180">
        <f t="shared" si="153"/>
        <v>0</v>
      </c>
      <c r="L3180" t="str">
        <f t="shared" si="154"/>
        <v>Amount Match</v>
      </c>
    </row>
    <row r="3181" spans="1:12" hidden="1" x14ac:dyDescent="0.3">
      <c r="A3181" t="s">
        <v>6323</v>
      </c>
      <c r="B3181" s="1">
        <v>46287</v>
      </c>
      <c r="C3181" t="s">
        <v>6324</v>
      </c>
      <c r="D3181" t="s">
        <v>24</v>
      </c>
      <c r="E3181" t="s">
        <v>9</v>
      </c>
      <c r="F3181" s="2">
        <v>4998</v>
      </c>
      <c r="G3181" t="s">
        <v>10</v>
      </c>
      <c r="H3181" t="str">
        <f t="shared" si="152"/>
        <v>ORD26003180</v>
      </c>
      <c r="I3181">
        <f>COUNTIFS(PG_Transactions!$AK:$AK,$H3181,PG_Transactions!$E:$E,"CAPTURE",PG_Transactions!$AQ:$AQ,1)</f>
        <v>1</v>
      </c>
      <c r="J3181">
        <f>SUMIFS(PG_Transactions!$G:$G,PG_Transactions!$AK:$AK,$H3181,PG_Transactions!$E:$E,"CAPTURE",PG_Transactions!$AQ:$AQ,1)</f>
        <v>4998</v>
      </c>
      <c r="K3181">
        <f t="shared" si="153"/>
        <v>0</v>
      </c>
      <c r="L3181" t="str">
        <f t="shared" si="154"/>
        <v>Amount Match</v>
      </c>
    </row>
    <row r="3182" spans="1:12" hidden="1" x14ac:dyDescent="0.3">
      <c r="A3182" t="s">
        <v>6325</v>
      </c>
      <c r="B3182" s="1">
        <v>46276</v>
      </c>
      <c r="C3182" t="s">
        <v>6326</v>
      </c>
      <c r="D3182" t="s">
        <v>51</v>
      </c>
      <c r="E3182" t="s">
        <v>17</v>
      </c>
      <c r="F3182">
        <v>1299</v>
      </c>
      <c r="G3182" t="s">
        <v>10</v>
      </c>
      <c r="H3182" t="str">
        <f t="shared" si="152"/>
        <v>ORD26003181</v>
      </c>
      <c r="I3182">
        <f>COUNTIFS(PG_Transactions!$AK:$AK,$H3182,PG_Transactions!$E:$E,"CAPTURE",PG_Transactions!$AQ:$AQ,1)</f>
        <v>1</v>
      </c>
      <c r="J3182">
        <f>SUMIFS(PG_Transactions!$G:$G,PG_Transactions!$AK:$AK,$H3182,PG_Transactions!$E:$E,"CAPTURE",PG_Transactions!$AQ:$AQ,1)</f>
        <v>1299</v>
      </c>
      <c r="K3182">
        <f t="shared" si="153"/>
        <v>0</v>
      </c>
      <c r="L3182" t="str">
        <f t="shared" si="154"/>
        <v>Amount Match</v>
      </c>
    </row>
    <row r="3183" spans="1:12" hidden="1" x14ac:dyDescent="0.3">
      <c r="A3183" t="s">
        <v>6327</v>
      </c>
      <c r="B3183" s="1">
        <v>46295</v>
      </c>
      <c r="C3183" t="s">
        <v>6328</v>
      </c>
      <c r="D3183" t="s">
        <v>38</v>
      </c>
      <c r="E3183" t="s">
        <v>17</v>
      </c>
      <c r="F3183">
        <v>299</v>
      </c>
      <c r="G3183" t="s">
        <v>10</v>
      </c>
      <c r="H3183" t="str">
        <f t="shared" si="152"/>
        <v>ORD26003182</v>
      </c>
      <c r="I3183">
        <f>COUNTIFS(PG_Transactions!$AK:$AK,$H3183,PG_Transactions!$E:$E,"CAPTURE",PG_Transactions!$AQ:$AQ,1)</f>
        <v>1</v>
      </c>
      <c r="J3183">
        <f>SUMIFS(PG_Transactions!$G:$G,PG_Transactions!$AK:$AK,$H3183,PG_Transactions!$E:$E,"CAPTURE",PG_Transactions!$AQ:$AQ,1)</f>
        <v>299</v>
      </c>
      <c r="K3183">
        <f t="shared" si="153"/>
        <v>0</v>
      </c>
      <c r="L3183" t="str">
        <f t="shared" si="154"/>
        <v>Amount Match</v>
      </c>
    </row>
    <row r="3184" spans="1:12" hidden="1" x14ac:dyDescent="0.3">
      <c r="A3184" t="s">
        <v>6329</v>
      </c>
      <c r="B3184" s="1">
        <v>46293</v>
      </c>
      <c r="C3184" t="s">
        <v>6330</v>
      </c>
      <c r="D3184" t="s">
        <v>38</v>
      </c>
      <c r="E3184" t="s">
        <v>17</v>
      </c>
      <c r="F3184">
        <v>5498</v>
      </c>
      <c r="G3184" t="s">
        <v>10</v>
      </c>
      <c r="H3184" t="str">
        <f t="shared" si="152"/>
        <v>ORD26003183</v>
      </c>
      <c r="I3184">
        <f>COUNTIFS(PG_Transactions!$AK:$AK,$H3184,PG_Transactions!$E:$E,"CAPTURE",PG_Transactions!$AQ:$AQ,1)</f>
        <v>1</v>
      </c>
      <c r="J3184">
        <f>SUMIFS(PG_Transactions!$G:$G,PG_Transactions!$AK:$AK,$H3184,PG_Transactions!$E:$E,"CAPTURE",PG_Transactions!$AQ:$AQ,1)</f>
        <v>5498</v>
      </c>
      <c r="K3184">
        <f t="shared" si="153"/>
        <v>0</v>
      </c>
      <c r="L3184" t="str">
        <f t="shared" si="154"/>
        <v>Amount Match</v>
      </c>
    </row>
    <row r="3185" spans="1:12" hidden="1" x14ac:dyDescent="0.3">
      <c r="A3185" t="s">
        <v>6331</v>
      </c>
      <c r="B3185" s="1">
        <v>46293</v>
      </c>
      <c r="C3185" t="s">
        <v>6332</v>
      </c>
      <c r="D3185" t="s">
        <v>41</v>
      </c>
      <c r="E3185" t="s">
        <v>17</v>
      </c>
      <c r="F3185">
        <v>499</v>
      </c>
      <c r="G3185" t="s">
        <v>10</v>
      </c>
      <c r="H3185" t="str">
        <f t="shared" si="152"/>
        <v>ORD26003184</v>
      </c>
      <c r="I3185">
        <f>COUNTIFS(PG_Transactions!$AK:$AK,$H3185,PG_Transactions!$E:$E,"CAPTURE",PG_Transactions!$AQ:$AQ,1)</f>
        <v>1</v>
      </c>
      <c r="J3185">
        <f>SUMIFS(PG_Transactions!$G:$G,PG_Transactions!$AK:$AK,$H3185,PG_Transactions!$E:$E,"CAPTURE",PG_Transactions!$AQ:$AQ,1)</f>
        <v>499</v>
      </c>
      <c r="K3185">
        <f t="shared" si="153"/>
        <v>0</v>
      </c>
      <c r="L3185" t="str">
        <f t="shared" si="154"/>
        <v>Amount Match</v>
      </c>
    </row>
    <row r="3186" spans="1:12" hidden="1" x14ac:dyDescent="0.3">
      <c r="A3186" t="s">
        <v>6333</v>
      </c>
      <c r="B3186" s="1">
        <v>46278</v>
      </c>
      <c r="C3186" t="s">
        <v>6334</v>
      </c>
      <c r="D3186" t="s">
        <v>51</v>
      </c>
      <c r="E3186" t="s">
        <v>9</v>
      </c>
      <c r="F3186" s="2">
        <v>6798</v>
      </c>
      <c r="G3186" t="s">
        <v>10</v>
      </c>
      <c r="H3186" t="str">
        <f t="shared" si="152"/>
        <v>ORD26003185</v>
      </c>
      <c r="I3186">
        <f>COUNTIFS(PG_Transactions!$AK:$AK,$H3186,PG_Transactions!$E:$E,"CAPTURE",PG_Transactions!$AQ:$AQ,1)</f>
        <v>1</v>
      </c>
      <c r="J3186">
        <f>SUMIFS(PG_Transactions!$G:$G,PG_Transactions!$AK:$AK,$H3186,PG_Transactions!$E:$E,"CAPTURE",PG_Transactions!$AQ:$AQ,1)</f>
        <v>6798</v>
      </c>
      <c r="K3186">
        <f t="shared" si="153"/>
        <v>0</v>
      </c>
      <c r="L3186" t="str">
        <f t="shared" si="154"/>
        <v>Amount Match</v>
      </c>
    </row>
    <row r="3187" spans="1:12" hidden="1" x14ac:dyDescent="0.3">
      <c r="A3187" t="s">
        <v>6335</v>
      </c>
      <c r="B3187" s="1">
        <v>46273</v>
      </c>
      <c r="C3187" t="s">
        <v>6336</v>
      </c>
      <c r="D3187" t="s">
        <v>51</v>
      </c>
      <c r="E3187" t="s">
        <v>17</v>
      </c>
      <c r="F3187">
        <v>3598</v>
      </c>
      <c r="G3187" t="s">
        <v>10</v>
      </c>
      <c r="H3187" t="str">
        <f t="shared" si="152"/>
        <v>ORD26003186</v>
      </c>
      <c r="I3187">
        <f>COUNTIFS(PG_Transactions!$AK:$AK,$H3187,PG_Transactions!$E:$E,"CAPTURE",PG_Transactions!$AQ:$AQ,1)</f>
        <v>1</v>
      </c>
      <c r="J3187">
        <f>SUMIFS(PG_Transactions!$G:$G,PG_Transactions!$AK:$AK,$H3187,PG_Transactions!$E:$E,"CAPTURE",PG_Transactions!$AQ:$AQ,1)</f>
        <v>3598</v>
      </c>
      <c r="K3187">
        <f t="shared" si="153"/>
        <v>0</v>
      </c>
      <c r="L3187" t="str">
        <f t="shared" si="154"/>
        <v>Amount Match</v>
      </c>
    </row>
    <row r="3188" spans="1:12" hidden="1" x14ac:dyDescent="0.3">
      <c r="A3188" t="s">
        <v>6337</v>
      </c>
      <c r="B3188" s="1">
        <v>46269</v>
      </c>
      <c r="C3188" t="s">
        <v>6338</v>
      </c>
      <c r="D3188" t="s">
        <v>24</v>
      </c>
      <c r="E3188" t="s">
        <v>9</v>
      </c>
      <c r="F3188">
        <v>349</v>
      </c>
      <c r="G3188" t="s">
        <v>10</v>
      </c>
      <c r="H3188" t="str">
        <f t="shared" si="152"/>
        <v>ORD26003187</v>
      </c>
      <c r="I3188">
        <f>COUNTIFS(PG_Transactions!$AK:$AK,$H3188,PG_Transactions!$E:$E,"CAPTURE",PG_Transactions!$AQ:$AQ,1)</f>
        <v>1</v>
      </c>
      <c r="J3188">
        <f>SUMIFS(PG_Transactions!$G:$G,PG_Transactions!$AK:$AK,$H3188,PG_Transactions!$E:$E,"CAPTURE",PG_Transactions!$AQ:$AQ,1)</f>
        <v>349</v>
      </c>
      <c r="K3188">
        <f t="shared" si="153"/>
        <v>0</v>
      </c>
      <c r="L3188" t="str">
        <f t="shared" si="154"/>
        <v>Amount Match</v>
      </c>
    </row>
    <row r="3189" spans="1:12" hidden="1" x14ac:dyDescent="0.3">
      <c r="A3189" t="s">
        <v>6339</v>
      </c>
      <c r="B3189" s="1">
        <v>46282</v>
      </c>
      <c r="C3189" t="s">
        <v>6340</v>
      </c>
      <c r="D3189" t="s">
        <v>16</v>
      </c>
      <c r="E3189" t="s">
        <v>44</v>
      </c>
      <c r="F3189">
        <v>599</v>
      </c>
      <c r="G3189" t="s">
        <v>10</v>
      </c>
      <c r="H3189" t="str">
        <f t="shared" si="152"/>
        <v>ORD26003188</v>
      </c>
      <c r="I3189">
        <f>COUNTIFS(PG_Transactions!$AK:$AK,$H3189,PG_Transactions!$E:$E,"CAPTURE",PG_Transactions!$AQ:$AQ,1)</f>
        <v>1</v>
      </c>
      <c r="J3189">
        <f>SUMIFS(PG_Transactions!$G:$G,PG_Transactions!$AK:$AK,$H3189,PG_Transactions!$E:$E,"CAPTURE",PG_Transactions!$AQ:$AQ,1)</f>
        <v>599</v>
      </c>
      <c r="K3189">
        <f t="shared" si="153"/>
        <v>0</v>
      </c>
      <c r="L3189" t="str">
        <f t="shared" si="154"/>
        <v>Amount Match</v>
      </c>
    </row>
    <row r="3190" spans="1:12" hidden="1" x14ac:dyDescent="0.3">
      <c r="A3190" t="s">
        <v>6341</v>
      </c>
      <c r="B3190" s="1">
        <v>46291</v>
      </c>
      <c r="C3190" t="s">
        <v>6342</v>
      </c>
      <c r="D3190" t="s">
        <v>24</v>
      </c>
      <c r="E3190" t="s">
        <v>44</v>
      </c>
      <c r="F3190">
        <v>5797</v>
      </c>
      <c r="G3190" t="s">
        <v>105</v>
      </c>
      <c r="H3190" t="str">
        <f t="shared" si="152"/>
        <v>ORD26003189</v>
      </c>
      <c r="I3190">
        <f>COUNTIFS(PG_Transactions!$AK:$AK,$H3190,PG_Transactions!$E:$E,"CAPTURE",PG_Transactions!$AQ:$AQ,1)</f>
        <v>0</v>
      </c>
      <c r="J3190">
        <f>SUMIFS(PG_Transactions!$G:$G,PG_Transactions!$AK:$AK,$H3190,PG_Transactions!$E:$E,"CAPTURE",PG_Transactions!$AQ:$AQ,1)</f>
        <v>0</v>
      </c>
      <c r="K3190">
        <f t="shared" si="153"/>
        <v>-5797</v>
      </c>
      <c r="L3190" t="str">
        <f t="shared" si="154"/>
        <v>No Capture</v>
      </c>
    </row>
    <row r="3191" spans="1:12" hidden="1" x14ac:dyDescent="0.3">
      <c r="A3191" t="s">
        <v>6343</v>
      </c>
      <c r="B3191" s="1">
        <v>46293</v>
      </c>
      <c r="C3191" t="s">
        <v>6344</v>
      </c>
      <c r="D3191" t="s">
        <v>13</v>
      </c>
      <c r="E3191" t="s">
        <v>9</v>
      </c>
      <c r="F3191">
        <v>7999</v>
      </c>
      <c r="G3191" t="s">
        <v>10</v>
      </c>
      <c r="H3191" t="str">
        <f t="shared" si="152"/>
        <v>ORD26003190</v>
      </c>
      <c r="I3191">
        <f>COUNTIFS(PG_Transactions!$AK:$AK,$H3191,PG_Transactions!$E:$E,"CAPTURE",PG_Transactions!$AQ:$AQ,1)</f>
        <v>1</v>
      </c>
      <c r="J3191">
        <f>SUMIFS(PG_Transactions!$G:$G,PG_Transactions!$AK:$AK,$H3191,PG_Transactions!$E:$E,"CAPTURE",PG_Transactions!$AQ:$AQ,1)</f>
        <v>7999</v>
      </c>
      <c r="K3191">
        <f t="shared" si="153"/>
        <v>0</v>
      </c>
      <c r="L3191" t="str">
        <f t="shared" si="154"/>
        <v>Amount Match</v>
      </c>
    </row>
    <row r="3192" spans="1:12" hidden="1" x14ac:dyDescent="0.3">
      <c r="A3192" t="s">
        <v>6345</v>
      </c>
      <c r="B3192" s="1">
        <v>46285</v>
      </c>
      <c r="C3192" t="s">
        <v>6346</v>
      </c>
      <c r="D3192" t="s">
        <v>32</v>
      </c>
      <c r="E3192" t="s">
        <v>44</v>
      </c>
      <c r="F3192">
        <v>999</v>
      </c>
      <c r="G3192" t="s">
        <v>10</v>
      </c>
      <c r="H3192" t="str">
        <f t="shared" si="152"/>
        <v>ORD26003191</v>
      </c>
      <c r="I3192">
        <f>COUNTIFS(PG_Transactions!$AK:$AK,$H3192,PG_Transactions!$E:$E,"CAPTURE",PG_Transactions!$AQ:$AQ,1)</f>
        <v>1</v>
      </c>
      <c r="J3192">
        <f>SUMIFS(PG_Transactions!$G:$G,PG_Transactions!$AK:$AK,$H3192,PG_Transactions!$E:$E,"CAPTURE",PG_Transactions!$AQ:$AQ,1)</f>
        <v>999</v>
      </c>
      <c r="K3192">
        <f t="shared" si="153"/>
        <v>0</v>
      </c>
      <c r="L3192" t="str">
        <f t="shared" si="154"/>
        <v>Amount Match</v>
      </c>
    </row>
    <row r="3193" spans="1:12" hidden="1" x14ac:dyDescent="0.3">
      <c r="A3193" t="s">
        <v>6347</v>
      </c>
      <c r="B3193" s="1">
        <v>46288</v>
      </c>
      <c r="C3193" t="s">
        <v>6348</v>
      </c>
      <c r="D3193" t="s">
        <v>24</v>
      </c>
      <c r="E3193" t="s">
        <v>17</v>
      </c>
      <c r="F3193">
        <v>499</v>
      </c>
      <c r="G3193" t="s">
        <v>10</v>
      </c>
      <c r="H3193" t="str">
        <f t="shared" si="152"/>
        <v>ORD26003192</v>
      </c>
      <c r="I3193">
        <f>COUNTIFS(PG_Transactions!$AK:$AK,$H3193,PG_Transactions!$E:$E,"CAPTURE",PG_Transactions!$AQ:$AQ,1)</f>
        <v>1</v>
      </c>
      <c r="J3193">
        <f>SUMIFS(PG_Transactions!$G:$G,PG_Transactions!$AK:$AK,$H3193,PG_Transactions!$E:$E,"CAPTURE",PG_Transactions!$AQ:$AQ,1)</f>
        <v>499</v>
      </c>
      <c r="K3193">
        <f t="shared" si="153"/>
        <v>0</v>
      </c>
      <c r="L3193" t="str">
        <f t="shared" si="154"/>
        <v>Amount Match</v>
      </c>
    </row>
    <row r="3194" spans="1:12" hidden="1" x14ac:dyDescent="0.3">
      <c r="A3194" t="s">
        <v>6349</v>
      </c>
      <c r="B3194" s="1">
        <v>46269</v>
      </c>
      <c r="C3194" t="s">
        <v>6350</v>
      </c>
      <c r="D3194" t="s">
        <v>32</v>
      </c>
      <c r="E3194" t="s">
        <v>9</v>
      </c>
      <c r="F3194">
        <v>499</v>
      </c>
      <c r="G3194" t="s">
        <v>10</v>
      </c>
      <c r="H3194" t="str">
        <f t="shared" si="152"/>
        <v>ORD26003193</v>
      </c>
      <c r="I3194">
        <f>COUNTIFS(PG_Transactions!$AK:$AK,$H3194,PG_Transactions!$E:$E,"CAPTURE",PG_Transactions!$AQ:$AQ,1)</f>
        <v>1</v>
      </c>
      <c r="J3194">
        <f>SUMIFS(PG_Transactions!$G:$G,PG_Transactions!$AK:$AK,$H3194,PG_Transactions!$E:$E,"CAPTURE",PG_Transactions!$AQ:$AQ,1)</f>
        <v>499</v>
      </c>
      <c r="K3194">
        <f t="shared" si="153"/>
        <v>0</v>
      </c>
      <c r="L3194" t="str">
        <f t="shared" si="154"/>
        <v>Amount Match</v>
      </c>
    </row>
    <row r="3195" spans="1:12" hidden="1" x14ac:dyDescent="0.3">
      <c r="A3195" t="s">
        <v>6351</v>
      </c>
      <c r="B3195" s="1">
        <v>46273</v>
      </c>
      <c r="C3195" t="s">
        <v>6352</v>
      </c>
      <c r="D3195" t="s">
        <v>32</v>
      </c>
      <c r="E3195" t="s">
        <v>9</v>
      </c>
      <c r="F3195">
        <v>1799</v>
      </c>
      <c r="G3195" t="s">
        <v>10</v>
      </c>
      <c r="H3195" t="str">
        <f t="shared" si="152"/>
        <v>ORD26003194</v>
      </c>
      <c r="I3195">
        <f>COUNTIFS(PG_Transactions!$AK:$AK,$H3195,PG_Transactions!$E:$E,"CAPTURE",PG_Transactions!$AQ:$AQ,1)</f>
        <v>1</v>
      </c>
      <c r="J3195">
        <f>SUMIFS(PG_Transactions!$G:$G,PG_Transactions!$AK:$AK,$H3195,PG_Transactions!$E:$E,"CAPTURE",PG_Transactions!$AQ:$AQ,1)</f>
        <v>1799</v>
      </c>
      <c r="K3195">
        <f t="shared" si="153"/>
        <v>0</v>
      </c>
      <c r="L3195" t="str">
        <f t="shared" si="154"/>
        <v>Amount Match</v>
      </c>
    </row>
    <row r="3196" spans="1:12" hidden="1" x14ac:dyDescent="0.3">
      <c r="A3196" t="s">
        <v>6353</v>
      </c>
      <c r="B3196" s="1">
        <v>46270</v>
      </c>
      <c r="C3196" t="s">
        <v>6354</v>
      </c>
      <c r="D3196" t="s">
        <v>32</v>
      </c>
      <c r="E3196" t="s">
        <v>9</v>
      </c>
      <c r="F3196">
        <v>349</v>
      </c>
      <c r="G3196" t="s">
        <v>10</v>
      </c>
      <c r="H3196" t="str">
        <f t="shared" si="152"/>
        <v>ORD26003195</v>
      </c>
      <c r="I3196">
        <f>COUNTIFS(PG_Transactions!$AK:$AK,$H3196,PG_Transactions!$E:$E,"CAPTURE",PG_Transactions!$AQ:$AQ,1)</f>
        <v>1</v>
      </c>
      <c r="J3196">
        <f>SUMIFS(PG_Transactions!$G:$G,PG_Transactions!$AK:$AK,$H3196,PG_Transactions!$E:$E,"CAPTURE",PG_Transactions!$AQ:$AQ,1)</f>
        <v>349</v>
      </c>
      <c r="K3196">
        <f t="shared" si="153"/>
        <v>0</v>
      </c>
      <c r="L3196" t="str">
        <f t="shared" si="154"/>
        <v>Amount Match</v>
      </c>
    </row>
    <row r="3197" spans="1:12" hidden="1" x14ac:dyDescent="0.3">
      <c r="A3197" t="s">
        <v>6355</v>
      </c>
      <c r="B3197" s="1">
        <v>46284</v>
      </c>
      <c r="C3197" t="s">
        <v>6356</v>
      </c>
      <c r="D3197" t="s">
        <v>38</v>
      </c>
      <c r="E3197" t="s">
        <v>17</v>
      </c>
      <c r="F3197">
        <v>9897</v>
      </c>
      <c r="G3197" t="s">
        <v>105</v>
      </c>
      <c r="H3197" t="str">
        <f t="shared" si="152"/>
        <v>ORD26003196</v>
      </c>
      <c r="I3197">
        <f>COUNTIFS(PG_Transactions!$AK:$AK,$H3197,PG_Transactions!$E:$E,"CAPTURE",PG_Transactions!$AQ:$AQ,1)</f>
        <v>0</v>
      </c>
      <c r="J3197">
        <f>SUMIFS(PG_Transactions!$G:$G,PG_Transactions!$AK:$AK,$H3197,PG_Transactions!$E:$E,"CAPTURE",PG_Transactions!$AQ:$AQ,1)</f>
        <v>0</v>
      </c>
      <c r="K3197">
        <f t="shared" si="153"/>
        <v>-9897</v>
      </c>
      <c r="L3197" t="str">
        <f t="shared" si="154"/>
        <v>No Capture</v>
      </c>
    </row>
    <row r="3198" spans="1:12" hidden="1" x14ac:dyDescent="0.3">
      <c r="A3198" t="s">
        <v>6357</v>
      </c>
      <c r="B3198" s="1">
        <v>46292</v>
      </c>
      <c r="C3198" t="s">
        <v>6358</v>
      </c>
      <c r="D3198" t="s">
        <v>65</v>
      </c>
      <c r="E3198" t="s">
        <v>9</v>
      </c>
      <c r="F3198">
        <v>599</v>
      </c>
      <c r="G3198" t="s">
        <v>56</v>
      </c>
      <c r="H3198" t="str">
        <f t="shared" si="152"/>
        <v>ORD26003197</v>
      </c>
      <c r="I3198">
        <f>COUNTIFS(PG_Transactions!$AK:$AK,$H3198,PG_Transactions!$E:$E,"CAPTURE",PG_Transactions!$AQ:$AQ,1)</f>
        <v>1</v>
      </c>
      <c r="J3198">
        <f>SUMIFS(PG_Transactions!$G:$G,PG_Transactions!$AK:$AK,$H3198,PG_Transactions!$E:$E,"CAPTURE",PG_Transactions!$AQ:$AQ,1)</f>
        <v>599</v>
      </c>
      <c r="K3198">
        <f t="shared" si="153"/>
        <v>0</v>
      </c>
      <c r="L3198" t="str">
        <f t="shared" si="154"/>
        <v>Amount Match</v>
      </c>
    </row>
    <row r="3199" spans="1:12" hidden="1" x14ac:dyDescent="0.3">
      <c r="A3199" t="s">
        <v>6359</v>
      </c>
      <c r="B3199" s="1">
        <v>46275</v>
      </c>
      <c r="C3199" t="s">
        <v>6360</v>
      </c>
      <c r="D3199" t="s">
        <v>65</v>
      </c>
      <c r="E3199" t="s">
        <v>17</v>
      </c>
      <c r="F3199">
        <v>9798</v>
      </c>
      <c r="G3199" t="s">
        <v>10</v>
      </c>
      <c r="H3199" t="str">
        <f t="shared" si="152"/>
        <v>ORD26003198</v>
      </c>
      <c r="I3199">
        <f>COUNTIFS(PG_Transactions!$AK:$AK,$H3199,PG_Transactions!$E:$E,"CAPTURE",PG_Transactions!$AQ:$AQ,1)</f>
        <v>1</v>
      </c>
      <c r="J3199">
        <f>SUMIFS(PG_Transactions!$G:$G,PG_Transactions!$AK:$AK,$H3199,PG_Transactions!$E:$E,"CAPTURE",PG_Transactions!$AQ:$AQ,1)</f>
        <v>9798</v>
      </c>
      <c r="K3199">
        <f t="shared" si="153"/>
        <v>0</v>
      </c>
      <c r="L3199" t="str">
        <f t="shared" si="154"/>
        <v>Amount Match</v>
      </c>
    </row>
    <row r="3200" spans="1:12" hidden="1" x14ac:dyDescent="0.3">
      <c r="A3200" t="s">
        <v>6361</v>
      </c>
      <c r="B3200" s="1">
        <v>46274</v>
      </c>
      <c r="C3200" t="s">
        <v>6362</v>
      </c>
      <c r="E3200" t="s">
        <v>33</v>
      </c>
      <c r="F3200">
        <v>5298</v>
      </c>
      <c r="G3200" t="s">
        <v>10</v>
      </c>
      <c r="H3200" t="str">
        <f t="shared" si="152"/>
        <v>ORD26003199</v>
      </c>
      <c r="I3200">
        <f>COUNTIFS(PG_Transactions!$AK:$AK,$H3200,PG_Transactions!$E:$E,"CAPTURE",PG_Transactions!$AQ:$AQ,1)</f>
        <v>1</v>
      </c>
      <c r="J3200">
        <f>SUMIFS(PG_Transactions!$G:$G,PG_Transactions!$AK:$AK,$H3200,PG_Transactions!$E:$E,"CAPTURE",PG_Transactions!$AQ:$AQ,1)</f>
        <v>5298</v>
      </c>
      <c r="K3200">
        <f t="shared" si="153"/>
        <v>0</v>
      </c>
      <c r="L3200" t="str">
        <f t="shared" si="154"/>
        <v>Amount Match</v>
      </c>
    </row>
    <row r="3201" spans="1:12" hidden="1" x14ac:dyDescent="0.3">
      <c r="A3201" t="s">
        <v>6363</v>
      </c>
      <c r="B3201" s="1">
        <v>46290</v>
      </c>
      <c r="C3201" t="s">
        <v>6364</v>
      </c>
      <c r="D3201" t="s">
        <v>13</v>
      </c>
      <c r="E3201" t="s">
        <v>17</v>
      </c>
      <c r="F3201">
        <v>3998</v>
      </c>
      <c r="G3201" t="s">
        <v>10</v>
      </c>
      <c r="H3201" t="str">
        <f t="shared" si="152"/>
        <v>ORD26003200</v>
      </c>
      <c r="I3201">
        <f>COUNTIFS(PG_Transactions!$AK:$AK,$H3201,PG_Transactions!$E:$E,"CAPTURE",PG_Transactions!$AQ:$AQ,1)</f>
        <v>1</v>
      </c>
      <c r="J3201">
        <f>SUMIFS(PG_Transactions!$G:$G,PG_Transactions!$AK:$AK,$H3201,PG_Transactions!$E:$E,"CAPTURE",PG_Transactions!$AQ:$AQ,1)</f>
        <v>3998</v>
      </c>
      <c r="K3201">
        <f t="shared" si="153"/>
        <v>0</v>
      </c>
      <c r="L3201" t="str">
        <f t="shared" si="154"/>
        <v>Amount Match</v>
      </c>
    </row>
    <row r="3202" spans="1:12" hidden="1" x14ac:dyDescent="0.3">
      <c r="A3202" t="s">
        <v>6365</v>
      </c>
      <c r="B3202" s="1">
        <v>46291</v>
      </c>
      <c r="C3202" t="s">
        <v>6366</v>
      </c>
      <c r="D3202" t="s">
        <v>16</v>
      </c>
      <c r="E3202" t="s">
        <v>44</v>
      </c>
      <c r="F3202">
        <v>3797</v>
      </c>
      <c r="G3202" t="s">
        <v>10</v>
      </c>
      <c r="H3202" t="str">
        <f t="shared" si="152"/>
        <v>ORD26003201</v>
      </c>
      <c r="I3202">
        <f>COUNTIFS(PG_Transactions!$AK:$AK,$H3202,PG_Transactions!$E:$E,"CAPTURE",PG_Transactions!$AQ:$AQ,1)</f>
        <v>1</v>
      </c>
      <c r="J3202">
        <f>SUMIFS(PG_Transactions!$G:$G,PG_Transactions!$AK:$AK,$H3202,PG_Transactions!$E:$E,"CAPTURE",PG_Transactions!$AQ:$AQ,1)</f>
        <v>3797</v>
      </c>
      <c r="K3202">
        <f t="shared" si="153"/>
        <v>0</v>
      </c>
      <c r="L3202" t="str">
        <f t="shared" si="154"/>
        <v>Amount Match</v>
      </c>
    </row>
    <row r="3203" spans="1:12" hidden="1" x14ac:dyDescent="0.3">
      <c r="A3203" t="s">
        <v>6367</v>
      </c>
      <c r="B3203" s="1">
        <v>46286</v>
      </c>
      <c r="C3203" t="s">
        <v>6368</v>
      </c>
      <c r="D3203" t="s">
        <v>51</v>
      </c>
      <c r="E3203" t="s">
        <v>9</v>
      </c>
      <c r="F3203">
        <v>3597</v>
      </c>
      <c r="G3203" t="s">
        <v>10</v>
      </c>
      <c r="H3203" t="str">
        <f t="shared" ref="H3203:H3266" si="155">UPPER(SUBSTITUTE(TRIM(A3203),"-",""))</f>
        <v>ORD26003202</v>
      </c>
      <c r="I3203">
        <f>COUNTIFS(PG_Transactions!$AK:$AK,$H3203,PG_Transactions!$E:$E,"CAPTURE",PG_Transactions!$AQ:$AQ,1)</f>
        <v>1</v>
      </c>
      <c r="J3203">
        <f>SUMIFS(PG_Transactions!$G:$G,PG_Transactions!$AK:$AK,$H3203,PG_Transactions!$E:$E,"CAPTURE",PG_Transactions!$AQ:$AQ,1)</f>
        <v>3597</v>
      </c>
      <c r="K3203">
        <f t="shared" ref="K3203:K3266" si="156">ROUND(J3203-F3203,2)</f>
        <v>0</v>
      </c>
      <c r="L3203" t="str">
        <f t="shared" ref="L3203:L3266" si="157">IF(I3203=0,"No Capture",IF(I3203&gt;1,"Multiple Capture Rows - Review",IF(ABS(K3203)&lt;0.01,"Amount Match",IF(K3203&lt;0,"Captured Less Than Order","Captured More Than Order"))))</f>
        <v>Amount Match</v>
      </c>
    </row>
    <row r="3204" spans="1:12" hidden="1" x14ac:dyDescent="0.3">
      <c r="A3204" t="s">
        <v>6369</v>
      </c>
      <c r="B3204" s="1">
        <v>46280</v>
      </c>
      <c r="C3204" t="s">
        <v>6370</v>
      </c>
      <c r="D3204" t="s">
        <v>27</v>
      </c>
      <c r="E3204" t="s">
        <v>9</v>
      </c>
      <c r="F3204">
        <v>2498</v>
      </c>
      <c r="G3204" t="s">
        <v>10</v>
      </c>
      <c r="H3204" t="str">
        <f t="shared" si="155"/>
        <v>ORD26003203</v>
      </c>
      <c r="I3204">
        <f>COUNTIFS(PG_Transactions!$AK:$AK,$H3204,PG_Transactions!$E:$E,"CAPTURE",PG_Transactions!$AQ:$AQ,1)</f>
        <v>1</v>
      </c>
      <c r="J3204">
        <f>SUMIFS(PG_Transactions!$G:$G,PG_Transactions!$AK:$AK,$H3204,PG_Transactions!$E:$E,"CAPTURE",PG_Transactions!$AQ:$AQ,1)</f>
        <v>2498</v>
      </c>
      <c r="K3204">
        <f t="shared" si="156"/>
        <v>0</v>
      </c>
      <c r="L3204" t="str">
        <f t="shared" si="157"/>
        <v>Amount Match</v>
      </c>
    </row>
    <row r="3205" spans="1:12" hidden="1" x14ac:dyDescent="0.3">
      <c r="A3205" t="s">
        <v>6371</v>
      </c>
      <c r="B3205" s="1">
        <v>46270</v>
      </c>
      <c r="C3205" t="s">
        <v>1590</v>
      </c>
      <c r="E3205" t="s">
        <v>9</v>
      </c>
      <c r="F3205">
        <v>1299</v>
      </c>
      <c r="G3205" t="s">
        <v>10</v>
      </c>
      <c r="H3205" t="str">
        <f t="shared" si="155"/>
        <v>ORD26003204</v>
      </c>
      <c r="I3205">
        <f>COUNTIFS(PG_Transactions!$AK:$AK,$H3205,PG_Transactions!$E:$E,"CAPTURE",PG_Transactions!$AQ:$AQ,1)</f>
        <v>1</v>
      </c>
      <c r="J3205">
        <f>SUMIFS(PG_Transactions!$G:$G,PG_Transactions!$AK:$AK,$H3205,PG_Transactions!$E:$E,"CAPTURE",PG_Transactions!$AQ:$AQ,1)</f>
        <v>1299</v>
      </c>
      <c r="K3205">
        <f t="shared" si="156"/>
        <v>0</v>
      </c>
      <c r="L3205" t="str">
        <f t="shared" si="157"/>
        <v>Amount Match</v>
      </c>
    </row>
    <row r="3206" spans="1:12" hidden="1" x14ac:dyDescent="0.3">
      <c r="A3206" t="s">
        <v>6372</v>
      </c>
      <c r="B3206" s="1">
        <v>46270</v>
      </c>
      <c r="C3206" t="s">
        <v>6373</v>
      </c>
      <c r="D3206" t="s">
        <v>51</v>
      </c>
      <c r="E3206" t="s">
        <v>17</v>
      </c>
      <c r="F3206">
        <v>798</v>
      </c>
      <c r="G3206" t="s">
        <v>10</v>
      </c>
      <c r="H3206" t="str">
        <f t="shared" si="155"/>
        <v>ORD26003205</v>
      </c>
      <c r="I3206">
        <f>COUNTIFS(PG_Transactions!$AK:$AK,$H3206,PG_Transactions!$E:$E,"CAPTURE",PG_Transactions!$AQ:$AQ,1)</f>
        <v>1</v>
      </c>
      <c r="J3206">
        <f>SUMIFS(PG_Transactions!$G:$G,PG_Transactions!$AK:$AK,$H3206,PG_Transactions!$E:$E,"CAPTURE",PG_Transactions!$AQ:$AQ,1)</f>
        <v>798</v>
      </c>
      <c r="K3206">
        <f t="shared" si="156"/>
        <v>0</v>
      </c>
      <c r="L3206" t="str">
        <f t="shared" si="157"/>
        <v>Amount Match</v>
      </c>
    </row>
    <row r="3207" spans="1:12" hidden="1" x14ac:dyDescent="0.3">
      <c r="A3207" t="s">
        <v>6374</v>
      </c>
      <c r="B3207" s="1">
        <v>46284</v>
      </c>
      <c r="C3207" t="s">
        <v>6375</v>
      </c>
      <c r="D3207" t="s">
        <v>13</v>
      </c>
      <c r="E3207" t="s">
        <v>44</v>
      </c>
      <c r="F3207">
        <v>349</v>
      </c>
      <c r="G3207" t="s">
        <v>10</v>
      </c>
      <c r="H3207" t="str">
        <f t="shared" si="155"/>
        <v>ORD26003206</v>
      </c>
      <c r="I3207">
        <f>COUNTIFS(PG_Transactions!$AK:$AK,$H3207,PG_Transactions!$E:$E,"CAPTURE",PG_Transactions!$AQ:$AQ,1)</f>
        <v>1</v>
      </c>
      <c r="J3207">
        <f>SUMIFS(PG_Transactions!$G:$G,PG_Transactions!$AK:$AK,$H3207,PG_Transactions!$E:$E,"CAPTURE",PG_Transactions!$AQ:$AQ,1)</f>
        <v>349</v>
      </c>
      <c r="K3207">
        <f t="shared" si="156"/>
        <v>0</v>
      </c>
      <c r="L3207" t="str">
        <f t="shared" si="157"/>
        <v>Amount Match</v>
      </c>
    </row>
    <row r="3208" spans="1:12" hidden="1" x14ac:dyDescent="0.3">
      <c r="A3208" t="s">
        <v>6376</v>
      </c>
      <c r="B3208" s="1">
        <v>46267</v>
      </c>
      <c r="C3208" t="s">
        <v>6377</v>
      </c>
      <c r="D3208" t="s">
        <v>16</v>
      </c>
      <c r="E3208" t="s">
        <v>17</v>
      </c>
      <c r="F3208">
        <v>2499</v>
      </c>
      <c r="G3208" t="s">
        <v>10</v>
      </c>
      <c r="H3208" t="str">
        <f t="shared" si="155"/>
        <v>ORD26003207</v>
      </c>
      <c r="I3208">
        <f>COUNTIFS(PG_Transactions!$AK:$AK,$H3208,PG_Transactions!$E:$E,"CAPTURE",PG_Transactions!$AQ:$AQ,1)</f>
        <v>1</v>
      </c>
      <c r="J3208">
        <f>SUMIFS(PG_Transactions!$G:$G,PG_Transactions!$AK:$AK,$H3208,PG_Transactions!$E:$E,"CAPTURE",PG_Transactions!$AQ:$AQ,1)</f>
        <v>2499</v>
      </c>
      <c r="K3208">
        <f t="shared" si="156"/>
        <v>0</v>
      </c>
      <c r="L3208" t="str">
        <f t="shared" si="157"/>
        <v>Amount Match</v>
      </c>
    </row>
    <row r="3209" spans="1:12" hidden="1" x14ac:dyDescent="0.3">
      <c r="A3209" t="s">
        <v>6378</v>
      </c>
      <c r="B3209" s="1">
        <v>46273</v>
      </c>
      <c r="C3209" t="s">
        <v>6379</v>
      </c>
      <c r="D3209" t="s">
        <v>16</v>
      </c>
      <c r="E3209" t="s">
        <v>33</v>
      </c>
      <c r="F3209">
        <v>2098</v>
      </c>
      <c r="G3209" t="s">
        <v>10</v>
      </c>
      <c r="H3209" t="str">
        <f t="shared" si="155"/>
        <v>ORD26003208</v>
      </c>
      <c r="I3209">
        <f>COUNTIFS(PG_Transactions!$AK:$AK,$H3209,PG_Transactions!$E:$E,"CAPTURE",PG_Transactions!$AQ:$AQ,1)</f>
        <v>1</v>
      </c>
      <c r="J3209">
        <f>SUMIFS(PG_Transactions!$G:$G,PG_Transactions!$AK:$AK,$H3209,PG_Transactions!$E:$E,"CAPTURE",PG_Transactions!$AQ:$AQ,1)</f>
        <v>2098</v>
      </c>
      <c r="K3209">
        <f t="shared" si="156"/>
        <v>0</v>
      </c>
      <c r="L3209" t="str">
        <f t="shared" si="157"/>
        <v>Amount Match</v>
      </c>
    </row>
    <row r="3210" spans="1:12" hidden="1" x14ac:dyDescent="0.3">
      <c r="A3210" t="s">
        <v>6380</v>
      </c>
      <c r="B3210" s="1">
        <v>46271</v>
      </c>
      <c r="C3210" t="s">
        <v>6381</v>
      </c>
      <c r="D3210" t="s">
        <v>16</v>
      </c>
      <c r="E3210" t="s">
        <v>44</v>
      </c>
      <c r="F3210">
        <v>4298</v>
      </c>
      <c r="G3210" t="s">
        <v>10</v>
      </c>
      <c r="H3210" t="str">
        <f t="shared" si="155"/>
        <v>ORD26003209</v>
      </c>
      <c r="I3210">
        <f>COUNTIFS(PG_Transactions!$AK:$AK,$H3210,PG_Transactions!$E:$E,"CAPTURE",PG_Transactions!$AQ:$AQ,1)</f>
        <v>1</v>
      </c>
      <c r="J3210">
        <f>SUMIFS(PG_Transactions!$G:$G,PG_Transactions!$AK:$AK,$H3210,PG_Transactions!$E:$E,"CAPTURE",PG_Transactions!$AQ:$AQ,1)</f>
        <v>4298</v>
      </c>
      <c r="K3210">
        <f t="shared" si="156"/>
        <v>0</v>
      </c>
      <c r="L3210" t="str">
        <f t="shared" si="157"/>
        <v>Amount Match</v>
      </c>
    </row>
    <row r="3211" spans="1:12" hidden="1" x14ac:dyDescent="0.3">
      <c r="A3211" t="s">
        <v>6382</v>
      </c>
      <c r="B3211" s="1">
        <v>46278</v>
      </c>
      <c r="C3211" t="s">
        <v>6383</v>
      </c>
      <c r="D3211" t="s">
        <v>38</v>
      </c>
      <c r="E3211" t="s">
        <v>17</v>
      </c>
      <c r="F3211">
        <v>999</v>
      </c>
      <c r="G3211" t="s">
        <v>10</v>
      </c>
      <c r="H3211" t="str">
        <f t="shared" si="155"/>
        <v>ORD26003210</v>
      </c>
      <c r="I3211">
        <f>COUNTIFS(PG_Transactions!$AK:$AK,$H3211,PG_Transactions!$E:$E,"CAPTURE",PG_Transactions!$AQ:$AQ,1)</f>
        <v>1</v>
      </c>
      <c r="J3211">
        <f>SUMIFS(PG_Transactions!$G:$G,PG_Transactions!$AK:$AK,$H3211,PG_Transactions!$E:$E,"CAPTURE",PG_Transactions!$AQ:$AQ,1)</f>
        <v>999</v>
      </c>
      <c r="K3211">
        <f t="shared" si="156"/>
        <v>0</v>
      </c>
      <c r="L3211" t="str">
        <f t="shared" si="157"/>
        <v>Amount Match</v>
      </c>
    </row>
    <row r="3212" spans="1:12" hidden="1" x14ac:dyDescent="0.3">
      <c r="A3212" t="s">
        <v>6384</v>
      </c>
      <c r="B3212" s="1">
        <v>46276</v>
      </c>
      <c r="C3212" t="s">
        <v>6385</v>
      </c>
      <c r="D3212" t="s">
        <v>38</v>
      </c>
      <c r="E3212" t="s">
        <v>9</v>
      </c>
      <c r="F3212">
        <v>599</v>
      </c>
      <c r="G3212" t="s">
        <v>10</v>
      </c>
      <c r="H3212" t="str">
        <f t="shared" si="155"/>
        <v>ORD26003211</v>
      </c>
      <c r="I3212">
        <f>COUNTIFS(PG_Transactions!$AK:$AK,$H3212,PG_Transactions!$E:$E,"CAPTURE",PG_Transactions!$AQ:$AQ,1)</f>
        <v>1</v>
      </c>
      <c r="J3212">
        <f>SUMIFS(PG_Transactions!$G:$G,PG_Transactions!$AK:$AK,$H3212,PG_Transactions!$E:$E,"CAPTURE",PG_Transactions!$AQ:$AQ,1)</f>
        <v>599</v>
      </c>
      <c r="K3212">
        <f t="shared" si="156"/>
        <v>0</v>
      </c>
      <c r="L3212" t="str">
        <f t="shared" si="157"/>
        <v>Amount Match</v>
      </c>
    </row>
    <row r="3213" spans="1:12" hidden="1" x14ac:dyDescent="0.3">
      <c r="A3213" t="s">
        <v>6386</v>
      </c>
      <c r="B3213" s="1">
        <v>46290</v>
      </c>
      <c r="C3213" t="s">
        <v>6387</v>
      </c>
      <c r="D3213" t="s">
        <v>51</v>
      </c>
      <c r="E3213" t="s">
        <v>9</v>
      </c>
      <c r="F3213">
        <v>299</v>
      </c>
      <c r="G3213" t="s">
        <v>10</v>
      </c>
      <c r="H3213" t="str">
        <f t="shared" si="155"/>
        <v>ORD26003212</v>
      </c>
      <c r="I3213">
        <f>COUNTIFS(PG_Transactions!$AK:$AK,$H3213,PG_Transactions!$E:$E,"CAPTURE",PG_Transactions!$AQ:$AQ,1)</f>
        <v>1</v>
      </c>
      <c r="J3213">
        <f>SUMIFS(PG_Transactions!$G:$G,PG_Transactions!$AK:$AK,$H3213,PG_Transactions!$E:$E,"CAPTURE",PG_Transactions!$AQ:$AQ,1)</f>
        <v>299</v>
      </c>
      <c r="K3213">
        <f t="shared" si="156"/>
        <v>0</v>
      </c>
      <c r="L3213" t="str">
        <f t="shared" si="157"/>
        <v>Amount Match</v>
      </c>
    </row>
    <row r="3214" spans="1:12" hidden="1" x14ac:dyDescent="0.3">
      <c r="A3214" t="s">
        <v>6388</v>
      </c>
      <c r="B3214" s="1">
        <v>46268</v>
      </c>
      <c r="C3214" t="s">
        <v>6389</v>
      </c>
      <c r="D3214" t="s">
        <v>8</v>
      </c>
      <c r="E3214" t="s">
        <v>44</v>
      </c>
      <c r="F3214">
        <v>8847</v>
      </c>
      <c r="G3214" t="s">
        <v>10</v>
      </c>
      <c r="H3214" t="str">
        <f t="shared" si="155"/>
        <v>ORD26003213</v>
      </c>
      <c r="I3214">
        <f>COUNTIFS(PG_Transactions!$AK:$AK,$H3214,PG_Transactions!$E:$E,"CAPTURE",PG_Transactions!$AQ:$AQ,1)</f>
        <v>1</v>
      </c>
      <c r="J3214">
        <f>SUMIFS(PG_Transactions!$G:$G,PG_Transactions!$AK:$AK,$H3214,PG_Transactions!$E:$E,"CAPTURE",PG_Transactions!$AQ:$AQ,1)</f>
        <v>8847</v>
      </c>
      <c r="K3214">
        <f t="shared" si="156"/>
        <v>0</v>
      </c>
      <c r="L3214" t="str">
        <f t="shared" si="157"/>
        <v>Amount Match</v>
      </c>
    </row>
    <row r="3215" spans="1:12" hidden="1" x14ac:dyDescent="0.3">
      <c r="A3215" t="s">
        <v>6390</v>
      </c>
      <c r="B3215" s="1">
        <v>46277</v>
      </c>
      <c r="C3215" t="s">
        <v>6391</v>
      </c>
      <c r="D3215" t="s">
        <v>38</v>
      </c>
      <c r="E3215" t="s">
        <v>9</v>
      </c>
      <c r="F3215">
        <v>5597</v>
      </c>
      <c r="G3215" t="s">
        <v>105</v>
      </c>
      <c r="H3215" t="str">
        <f t="shared" si="155"/>
        <v>ORD26003214</v>
      </c>
      <c r="I3215">
        <f>COUNTIFS(PG_Transactions!$AK:$AK,$H3215,PG_Transactions!$E:$E,"CAPTURE",PG_Transactions!$AQ:$AQ,1)</f>
        <v>0</v>
      </c>
      <c r="J3215">
        <f>SUMIFS(PG_Transactions!$G:$G,PG_Transactions!$AK:$AK,$H3215,PG_Transactions!$E:$E,"CAPTURE",PG_Transactions!$AQ:$AQ,1)</f>
        <v>0</v>
      </c>
      <c r="K3215">
        <f t="shared" si="156"/>
        <v>-5597</v>
      </c>
      <c r="L3215" t="str">
        <f t="shared" si="157"/>
        <v>No Capture</v>
      </c>
    </row>
    <row r="3216" spans="1:12" hidden="1" x14ac:dyDescent="0.3">
      <c r="A3216" t="s">
        <v>6392</v>
      </c>
      <c r="B3216" s="1">
        <v>46270</v>
      </c>
      <c r="C3216" t="s">
        <v>6393</v>
      </c>
      <c r="D3216" t="s">
        <v>65</v>
      </c>
      <c r="E3216" t="s">
        <v>44</v>
      </c>
      <c r="F3216">
        <v>3098</v>
      </c>
      <c r="G3216" t="s">
        <v>10</v>
      </c>
      <c r="H3216" t="str">
        <f t="shared" si="155"/>
        <v>ORD26003215</v>
      </c>
      <c r="I3216">
        <f>COUNTIFS(PG_Transactions!$AK:$AK,$H3216,PG_Transactions!$E:$E,"CAPTURE",PG_Transactions!$AQ:$AQ,1)</f>
        <v>1</v>
      </c>
      <c r="J3216">
        <f>SUMIFS(PG_Transactions!$G:$G,PG_Transactions!$AK:$AK,$H3216,PG_Transactions!$E:$E,"CAPTURE",PG_Transactions!$AQ:$AQ,1)</f>
        <v>3098</v>
      </c>
      <c r="K3216">
        <f t="shared" si="156"/>
        <v>0</v>
      </c>
      <c r="L3216" t="str">
        <f t="shared" si="157"/>
        <v>Amount Match</v>
      </c>
    </row>
    <row r="3217" spans="1:12" hidden="1" x14ac:dyDescent="0.3">
      <c r="A3217" t="s">
        <v>6394</v>
      </c>
      <c r="B3217" s="1">
        <v>46269</v>
      </c>
      <c r="C3217" t="s">
        <v>6395</v>
      </c>
      <c r="D3217" t="s">
        <v>16</v>
      </c>
      <c r="E3217" t="s">
        <v>17</v>
      </c>
      <c r="F3217">
        <v>2148</v>
      </c>
      <c r="G3217" t="s">
        <v>10</v>
      </c>
      <c r="H3217" t="str">
        <f t="shared" si="155"/>
        <v>ORD26003216</v>
      </c>
      <c r="I3217">
        <f>COUNTIFS(PG_Transactions!$AK:$AK,$H3217,PG_Transactions!$E:$E,"CAPTURE",PG_Transactions!$AQ:$AQ,1)</f>
        <v>1</v>
      </c>
      <c r="J3217">
        <f>SUMIFS(PG_Transactions!$G:$G,PG_Transactions!$AK:$AK,$H3217,PG_Transactions!$E:$E,"CAPTURE",PG_Transactions!$AQ:$AQ,1)</f>
        <v>2148</v>
      </c>
      <c r="K3217">
        <f t="shared" si="156"/>
        <v>0</v>
      </c>
      <c r="L3217" t="str">
        <f t="shared" si="157"/>
        <v>Amount Match</v>
      </c>
    </row>
    <row r="3218" spans="1:12" hidden="1" x14ac:dyDescent="0.3">
      <c r="A3218" t="s">
        <v>6396</v>
      </c>
      <c r="B3218" s="1">
        <v>46275</v>
      </c>
      <c r="C3218" t="s">
        <v>6397</v>
      </c>
      <c r="D3218" t="s">
        <v>65</v>
      </c>
      <c r="E3218" t="s">
        <v>33</v>
      </c>
      <c r="F3218">
        <v>4999</v>
      </c>
      <c r="G3218" t="s">
        <v>10</v>
      </c>
      <c r="H3218" t="str">
        <f t="shared" si="155"/>
        <v>ORD26003217</v>
      </c>
      <c r="I3218">
        <f>COUNTIFS(PG_Transactions!$AK:$AK,$H3218,PG_Transactions!$E:$E,"CAPTURE",PG_Transactions!$AQ:$AQ,1)</f>
        <v>1</v>
      </c>
      <c r="J3218">
        <f>SUMIFS(PG_Transactions!$G:$G,PG_Transactions!$AK:$AK,$H3218,PG_Transactions!$E:$E,"CAPTURE",PG_Transactions!$AQ:$AQ,1)</f>
        <v>4999</v>
      </c>
      <c r="K3218">
        <f t="shared" si="156"/>
        <v>0</v>
      </c>
      <c r="L3218" t="str">
        <f t="shared" si="157"/>
        <v>Amount Match</v>
      </c>
    </row>
    <row r="3219" spans="1:12" hidden="1" x14ac:dyDescent="0.3">
      <c r="A3219" t="s">
        <v>6398</v>
      </c>
      <c r="B3219" s="1">
        <v>46291</v>
      </c>
      <c r="C3219" t="s">
        <v>6399</v>
      </c>
      <c r="D3219" t="s">
        <v>24</v>
      </c>
      <c r="E3219" t="s">
        <v>44</v>
      </c>
      <c r="F3219">
        <v>2998</v>
      </c>
      <c r="G3219" t="s">
        <v>105</v>
      </c>
      <c r="H3219" t="str">
        <f t="shared" si="155"/>
        <v>ORD26003218</v>
      </c>
      <c r="I3219">
        <f>COUNTIFS(PG_Transactions!$AK:$AK,$H3219,PG_Transactions!$E:$E,"CAPTURE",PG_Transactions!$AQ:$AQ,1)</f>
        <v>0</v>
      </c>
      <c r="J3219">
        <f>SUMIFS(PG_Transactions!$G:$G,PG_Transactions!$AK:$AK,$H3219,PG_Transactions!$E:$E,"CAPTURE",PG_Transactions!$AQ:$AQ,1)</f>
        <v>0</v>
      </c>
      <c r="K3219">
        <f t="shared" si="156"/>
        <v>-2998</v>
      </c>
      <c r="L3219" t="str">
        <f t="shared" si="157"/>
        <v>No Capture</v>
      </c>
    </row>
    <row r="3220" spans="1:12" hidden="1" x14ac:dyDescent="0.3">
      <c r="A3220" t="s">
        <v>6400</v>
      </c>
      <c r="B3220" s="1">
        <v>46286</v>
      </c>
      <c r="C3220" t="s">
        <v>6401</v>
      </c>
      <c r="D3220" t="s">
        <v>16</v>
      </c>
      <c r="E3220" t="s">
        <v>9</v>
      </c>
      <c r="F3220">
        <v>2098</v>
      </c>
      <c r="G3220" t="s">
        <v>10</v>
      </c>
      <c r="H3220" t="str">
        <f t="shared" si="155"/>
        <v>ORD26003219</v>
      </c>
      <c r="I3220">
        <f>COUNTIFS(PG_Transactions!$AK:$AK,$H3220,PG_Transactions!$E:$E,"CAPTURE",PG_Transactions!$AQ:$AQ,1)</f>
        <v>1</v>
      </c>
      <c r="J3220">
        <f>SUMIFS(PG_Transactions!$G:$G,PG_Transactions!$AK:$AK,$H3220,PG_Transactions!$E:$E,"CAPTURE",PG_Transactions!$AQ:$AQ,1)</f>
        <v>2098</v>
      </c>
      <c r="K3220">
        <f t="shared" si="156"/>
        <v>0</v>
      </c>
      <c r="L3220" t="str">
        <f t="shared" si="157"/>
        <v>Amount Match</v>
      </c>
    </row>
    <row r="3221" spans="1:12" hidden="1" x14ac:dyDescent="0.3">
      <c r="A3221" t="s">
        <v>6402</v>
      </c>
      <c r="B3221" s="1">
        <v>46275</v>
      </c>
      <c r="C3221" t="s">
        <v>6403</v>
      </c>
      <c r="D3221" t="s">
        <v>51</v>
      </c>
      <c r="E3221" t="s">
        <v>9</v>
      </c>
      <c r="F3221">
        <v>4298</v>
      </c>
      <c r="G3221" t="s">
        <v>10</v>
      </c>
      <c r="H3221" t="str">
        <f t="shared" si="155"/>
        <v>ORD26003220</v>
      </c>
      <c r="I3221">
        <f>COUNTIFS(PG_Transactions!$AK:$AK,$H3221,PG_Transactions!$E:$E,"CAPTURE",PG_Transactions!$AQ:$AQ,1)</f>
        <v>1</v>
      </c>
      <c r="J3221">
        <f>SUMIFS(PG_Transactions!$G:$G,PG_Transactions!$AK:$AK,$H3221,PG_Transactions!$E:$E,"CAPTURE",PG_Transactions!$AQ:$AQ,1)</f>
        <v>4298</v>
      </c>
      <c r="K3221">
        <f t="shared" si="156"/>
        <v>0</v>
      </c>
      <c r="L3221" t="str">
        <f t="shared" si="157"/>
        <v>Amount Match</v>
      </c>
    </row>
    <row r="3222" spans="1:12" hidden="1" x14ac:dyDescent="0.3">
      <c r="A3222" t="s">
        <v>6404</v>
      </c>
      <c r="B3222" s="1">
        <v>46272</v>
      </c>
      <c r="C3222" t="s">
        <v>6405</v>
      </c>
      <c r="D3222" t="s">
        <v>51</v>
      </c>
      <c r="E3222" t="s">
        <v>17</v>
      </c>
      <c r="F3222">
        <v>2999</v>
      </c>
      <c r="G3222" t="s">
        <v>10</v>
      </c>
      <c r="H3222" t="str">
        <f t="shared" si="155"/>
        <v>ORD26003221</v>
      </c>
      <c r="I3222">
        <f>COUNTIFS(PG_Transactions!$AK:$AK,$H3222,PG_Transactions!$E:$E,"CAPTURE",PG_Transactions!$AQ:$AQ,1)</f>
        <v>1</v>
      </c>
      <c r="J3222">
        <f>SUMIFS(PG_Transactions!$G:$G,PG_Transactions!$AK:$AK,$H3222,PG_Transactions!$E:$E,"CAPTURE",PG_Transactions!$AQ:$AQ,1)</f>
        <v>2999</v>
      </c>
      <c r="K3222">
        <f t="shared" si="156"/>
        <v>0</v>
      </c>
      <c r="L3222" t="str">
        <f t="shared" si="157"/>
        <v>Amount Match</v>
      </c>
    </row>
    <row r="3223" spans="1:12" hidden="1" x14ac:dyDescent="0.3">
      <c r="A3223" t="s">
        <v>6406</v>
      </c>
      <c r="B3223" s="1">
        <v>46271</v>
      </c>
      <c r="C3223" t="s">
        <v>6407</v>
      </c>
      <c r="D3223" t="s">
        <v>65</v>
      </c>
      <c r="E3223" t="s">
        <v>9</v>
      </c>
      <c r="F3223">
        <v>599</v>
      </c>
      <c r="G3223" t="s">
        <v>10</v>
      </c>
      <c r="H3223" t="str">
        <f t="shared" si="155"/>
        <v>ORD26003222</v>
      </c>
      <c r="I3223">
        <f>COUNTIFS(PG_Transactions!$AK:$AK,$H3223,PG_Transactions!$E:$E,"CAPTURE",PG_Transactions!$AQ:$AQ,1)</f>
        <v>1</v>
      </c>
      <c r="J3223">
        <f>SUMIFS(PG_Transactions!$G:$G,PG_Transactions!$AK:$AK,$H3223,PG_Transactions!$E:$E,"CAPTURE",PG_Transactions!$AQ:$AQ,1)</f>
        <v>599</v>
      </c>
      <c r="K3223">
        <f t="shared" si="156"/>
        <v>0</v>
      </c>
      <c r="L3223" t="str">
        <f t="shared" si="157"/>
        <v>Amount Match</v>
      </c>
    </row>
    <row r="3224" spans="1:12" hidden="1" x14ac:dyDescent="0.3">
      <c r="A3224" t="s">
        <v>6408</v>
      </c>
      <c r="B3224" s="1">
        <v>46275</v>
      </c>
      <c r="C3224" t="s">
        <v>6409</v>
      </c>
      <c r="D3224" t="s">
        <v>32</v>
      </c>
      <c r="E3224" t="s">
        <v>9</v>
      </c>
      <c r="F3224">
        <v>2499</v>
      </c>
      <c r="G3224" t="s">
        <v>10</v>
      </c>
      <c r="H3224" t="str">
        <f t="shared" si="155"/>
        <v>ORD26003223</v>
      </c>
      <c r="I3224">
        <f>COUNTIFS(PG_Transactions!$AK:$AK,$H3224,PG_Transactions!$E:$E,"CAPTURE",PG_Transactions!$AQ:$AQ,1)</f>
        <v>1</v>
      </c>
      <c r="J3224">
        <f>SUMIFS(PG_Transactions!$G:$G,PG_Transactions!$AK:$AK,$H3224,PG_Transactions!$E:$E,"CAPTURE",PG_Transactions!$AQ:$AQ,1)</f>
        <v>2499</v>
      </c>
      <c r="K3224">
        <f t="shared" si="156"/>
        <v>0</v>
      </c>
      <c r="L3224" t="str">
        <f t="shared" si="157"/>
        <v>Amount Match</v>
      </c>
    </row>
    <row r="3225" spans="1:12" hidden="1" x14ac:dyDescent="0.3">
      <c r="A3225" t="s">
        <v>6410</v>
      </c>
      <c r="B3225" s="1">
        <v>46289</v>
      </c>
      <c r="C3225" t="s">
        <v>6411</v>
      </c>
      <c r="D3225" t="s">
        <v>8</v>
      </c>
      <c r="E3225" t="s">
        <v>17</v>
      </c>
      <c r="F3225">
        <v>4298</v>
      </c>
      <c r="G3225" t="s">
        <v>10</v>
      </c>
      <c r="H3225" t="str">
        <f t="shared" si="155"/>
        <v>ORD26003224</v>
      </c>
      <c r="I3225">
        <f>COUNTIFS(PG_Transactions!$AK:$AK,$H3225,PG_Transactions!$E:$E,"CAPTURE",PG_Transactions!$AQ:$AQ,1)</f>
        <v>1</v>
      </c>
      <c r="J3225">
        <f>SUMIFS(PG_Transactions!$G:$G,PG_Transactions!$AK:$AK,$H3225,PG_Transactions!$E:$E,"CAPTURE",PG_Transactions!$AQ:$AQ,1)</f>
        <v>4298</v>
      </c>
      <c r="K3225">
        <f t="shared" si="156"/>
        <v>0</v>
      </c>
      <c r="L3225" t="str">
        <f t="shared" si="157"/>
        <v>Amount Match</v>
      </c>
    </row>
    <row r="3226" spans="1:12" hidden="1" x14ac:dyDescent="0.3">
      <c r="A3226" t="s">
        <v>6412</v>
      </c>
      <c r="B3226" s="1">
        <v>46281</v>
      </c>
      <c r="C3226" t="s">
        <v>6413</v>
      </c>
      <c r="D3226" t="s">
        <v>27</v>
      </c>
      <c r="E3226" t="s">
        <v>9</v>
      </c>
      <c r="F3226">
        <v>1998</v>
      </c>
      <c r="G3226" t="s">
        <v>10</v>
      </c>
      <c r="H3226" t="str">
        <f t="shared" si="155"/>
        <v>ORD26003225</v>
      </c>
      <c r="I3226">
        <f>COUNTIFS(PG_Transactions!$AK:$AK,$H3226,PG_Transactions!$E:$E,"CAPTURE",PG_Transactions!$AQ:$AQ,1)</f>
        <v>1</v>
      </c>
      <c r="J3226">
        <f>SUMIFS(PG_Transactions!$G:$G,PG_Transactions!$AK:$AK,$H3226,PG_Transactions!$E:$E,"CAPTURE",PG_Transactions!$AQ:$AQ,1)</f>
        <v>1998</v>
      </c>
      <c r="K3226">
        <f t="shared" si="156"/>
        <v>0</v>
      </c>
      <c r="L3226" t="str">
        <f t="shared" si="157"/>
        <v>Amount Match</v>
      </c>
    </row>
    <row r="3227" spans="1:12" hidden="1" x14ac:dyDescent="0.3">
      <c r="A3227" t="s">
        <v>6414</v>
      </c>
      <c r="B3227" s="1">
        <v>46285</v>
      </c>
      <c r="C3227" t="s">
        <v>6415</v>
      </c>
      <c r="D3227" t="s">
        <v>38</v>
      </c>
      <c r="E3227" t="s">
        <v>9</v>
      </c>
      <c r="F3227">
        <v>2499</v>
      </c>
      <c r="G3227" t="s">
        <v>10</v>
      </c>
      <c r="H3227" t="str">
        <f t="shared" si="155"/>
        <v>ORD26003226</v>
      </c>
      <c r="I3227">
        <f>COUNTIFS(PG_Transactions!$AK:$AK,$H3227,PG_Transactions!$E:$E,"CAPTURE",PG_Transactions!$AQ:$AQ,1)</f>
        <v>1</v>
      </c>
      <c r="J3227">
        <f>SUMIFS(PG_Transactions!$G:$G,PG_Transactions!$AK:$AK,$H3227,PG_Transactions!$E:$E,"CAPTURE",PG_Transactions!$AQ:$AQ,1)</f>
        <v>2499</v>
      </c>
      <c r="K3227">
        <f t="shared" si="156"/>
        <v>0</v>
      </c>
      <c r="L3227" t="str">
        <f t="shared" si="157"/>
        <v>Amount Match</v>
      </c>
    </row>
    <row r="3228" spans="1:12" hidden="1" x14ac:dyDescent="0.3">
      <c r="A3228" t="s">
        <v>6416</v>
      </c>
      <c r="B3228" s="1">
        <v>46288</v>
      </c>
      <c r="C3228" t="s">
        <v>6417</v>
      </c>
      <c r="D3228" t="s">
        <v>16</v>
      </c>
      <c r="E3228" t="s">
        <v>9</v>
      </c>
      <c r="F3228">
        <v>349</v>
      </c>
      <c r="G3228" t="s">
        <v>10</v>
      </c>
      <c r="H3228" t="str">
        <f t="shared" si="155"/>
        <v>ORD26003227</v>
      </c>
      <c r="I3228">
        <f>COUNTIFS(PG_Transactions!$AK:$AK,$H3228,PG_Transactions!$E:$E,"CAPTURE",PG_Transactions!$AQ:$AQ,1)</f>
        <v>1</v>
      </c>
      <c r="J3228">
        <f>SUMIFS(PG_Transactions!$G:$G,PG_Transactions!$AK:$AK,$H3228,PG_Transactions!$E:$E,"CAPTURE",PG_Transactions!$AQ:$AQ,1)</f>
        <v>349</v>
      </c>
      <c r="K3228">
        <f t="shared" si="156"/>
        <v>0</v>
      </c>
      <c r="L3228" t="str">
        <f t="shared" si="157"/>
        <v>Amount Match</v>
      </c>
    </row>
    <row r="3229" spans="1:12" hidden="1" x14ac:dyDescent="0.3">
      <c r="A3229" t="s">
        <v>6418</v>
      </c>
      <c r="B3229" s="1">
        <v>46279</v>
      </c>
      <c r="C3229" t="s">
        <v>6419</v>
      </c>
      <c r="D3229" t="s">
        <v>65</v>
      </c>
      <c r="E3229" t="s">
        <v>9</v>
      </c>
      <c r="F3229">
        <v>3798</v>
      </c>
      <c r="G3229" t="s">
        <v>10</v>
      </c>
      <c r="H3229" t="str">
        <f t="shared" si="155"/>
        <v>ORD26003228</v>
      </c>
      <c r="I3229">
        <f>COUNTIFS(PG_Transactions!$AK:$AK,$H3229,PG_Transactions!$E:$E,"CAPTURE",PG_Transactions!$AQ:$AQ,1)</f>
        <v>1</v>
      </c>
      <c r="J3229">
        <f>SUMIFS(PG_Transactions!$G:$G,PG_Transactions!$AK:$AK,$H3229,PG_Transactions!$E:$E,"CAPTURE",PG_Transactions!$AQ:$AQ,1)</f>
        <v>3798</v>
      </c>
      <c r="K3229">
        <f t="shared" si="156"/>
        <v>0</v>
      </c>
      <c r="L3229" t="str">
        <f t="shared" si="157"/>
        <v>Amount Match</v>
      </c>
    </row>
    <row r="3230" spans="1:12" hidden="1" x14ac:dyDescent="0.3">
      <c r="A3230" t="s">
        <v>6420</v>
      </c>
      <c r="B3230" s="1">
        <v>46266</v>
      </c>
      <c r="C3230" t="s">
        <v>6421</v>
      </c>
      <c r="E3230" t="s">
        <v>9</v>
      </c>
      <c r="F3230">
        <v>599</v>
      </c>
      <c r="G3230" t="s">
        <v>10</v>
      </c>
      <c r="H3230" t="str">
        <f t="shared" si="155"/>
        <v>ORD26003229</v>
      </c>
      <c r="I3230">
        <f>COUNTIFS(PG_Transactions!$AK:$AK,$H3230,PG_Transactions!$E:$E,"CAPTURE",PG_Transactions!$AQ:$AQ,1)</f>
        <v>1</v>
      </c>
      <c r="J3230">
        <f>SUMIFS(PG_Transactions!$G:$G,PG_Transactions!$AK:$AK,$H3230,PG_Transactions!$E:$E,"CAPTURE",PG_Transactions!$AQ:$AQ,1)</f>
        <v>599</v>
      </c>
      <c r="K3230">
        <f t="shared" si="156"/>
        <v>0</v>
      </c>
      <c r="L3230" t="str">
        <f t="shared" si="157"/>
        <v>Amount Match</v>
      </c>
    </row>
    <row r="3231" spans="1:12" hidden="1" x14ac:dyDescent="0.3">
      <c r="A3231" t="s">
        <v>6422</v>
      </c>
      <c r="B3231" s="1">
        <v>46278</v>
      </c>
      <c r="C3231" t="s">
        <v>6423</v>
      </c>
      <c r="D3231" t="s">
        <v>41</v>
      </c>
      <c r="E3231" t="s">
        <v>9</v>
      </c>
      <c r="F3231">
        <v>7999</v>
      </c>
      <c r="G3231" t="s">
        <v>10</v>
      </c>
      <c r="H3231" t="str">
        <f t="shared" si="155"/>
        <v>ORD26003230</v>
      </c>
      <c r="I3231">
        <f>COUNTIFS(PG_Transactions!$AK:$AK,$H3231,PG_Transactions!$E:$E,"CAPTURE",PG_Transactions!$AQ:$AQ,1)</f>
        <v>1</v>
      </c>
      <c r="J3231">
        <f>SUMIFS(PG_Transactions!$G:$G,PG_Transactions!$AK:$AK,$H3231,PG_Transactions!$E:$E,"CAPTURE",PG_Transactions!$AQ:$AQ,1)</f>
        <v>7999</v>
      </c>
      <c r="K3231">
        <f t="shared" si="156"/>
        <v>0</v>
      </c>
      <c r="L3231" t="str">
        <f t="shared" si="157"/>
        <v>Amount Match</v>
      </c>
    </row>
    <row r="3232" spans="1:12" hidden="1" x14ac:dyDescent="0.3">
      <c r="A3232" t="s">
        <v>6424</v>
      </c>
      <c r="B3232" s="1">
        <v>46291</v>
      </c>
      <c r="C3232" t="s">
        <v>6425</v>
      </c>
      <c r="D3232" t="s">
        <v>38</v>
      </c>
      <c r="E3232" t="s">
        <v>9</v>
      </c>
      <c r="F3232">
        <v>799</v>
      </c>
      <c r="G3232" t="s">
        <v>10</v>
      </c>
      <c r="H3232" t="str">
        <f t="shared" si="155"/>
        <v>ORD26003231</v>
      </c>
      <c r="I3232">
        <f>COUNTIFS(PG_Transactions!$AK:$AK,$H3232,PG_Transactions!$E:$E,"CAPTURE",PG_Transactions!$AQ:$AQ,1)</f>
        <v>1</v>
      </c>
      <c r="J3232">
        <f>SUMIFS(PG_Transactions!$G:$G,PG_Transactions!$AK:$AK,$H3232,PG_Transactions!$E:$E,"CAPTURE",PG_Transactions!$AQ:$AQ,1)</f>
        <v>799</v>
      </c>
      <c r="K3232">
        <f t="shared" si="156"/>
        <v>0</v>
      </c>
      <c r="L3232" t="str">
        <f t="shared" si="157"/>
        <v>Amount Match</v>
      </c>
    </row>
    <row r="3233" spans="1:12" hidden="1" x14ac:dyDescent="0.3">
      <c r="A3233" t="s">
        <v>6426</v>
      </c>
      <c r="B3233" s="1">
        <v>46288</v>
      </c>
      <c r="C3233" t="s">
        <v>6038</v>
      </c>
      <c r="D3233" t="s">
        <v>27</v>
      </c>
      <c r="E3233" t="s">
        <v>9</v>
      </c>
      <c r="F3233">
        <v>999</v>
      </c>
      <c r="G3233" t="s">
        <v>10</v>
      </c>
      <c r="H3233" t="str">
        <f t="shared" si="155"/>
        <v>ORD26003232</v>
      </c>
      <c r="I3233">
        <f>COUNTIFS(PG_Transactions!$AK:$AK,$H3233,PG_Transactions!$E:$E,"CAPTURE",PG_Transactions!$AQ:$AQ,1)</f>
        <v>1</v>
      </c>
      <c r="J3233">
        <f>SUMIFS(PG_Transactions!$G:$G,PG_Transactions!$AK:$AK,$H3233,PG_Transactions!$E:$E,"CAPTURE",PG_Transactions!$AQ:$AQ,1)</f>
        <v>999</v>
      </c>
      <c r="K3233">
        <f t="shared" si="156"/>
        <v>0</v>
      </c>
      <c r="L3233" t="str">
        <f t="shared" si="157"/>
        <v>Amount Match</v>
      </c>
    </row>
    <row r="3234" spans="1:12" hidden="1" x14ac:dyDescent="0.3">
      <c r="A3234" t="s">
        <v>6427</v>
      </c>
      <c r="B3234" s="1">
        <v>46271</v>
      </c>
      <c r="C3234" t="s">
        <v>6428</v>
      </c>
      <c r="D3234" t="s">
        <v>38</v>
      </c>
      <c r="E3234" t="s">
        <v>9</v>
      </c>
      <c r="F3234">
        <v>12497</v>
      </c>
      <c r="G3234" t="s">
        <v>10</v>
      </c>
      <c r="H3234" t="str">
        <f t="shared" si="155"/>
        <v>ORD26003233</v>
      </c>
      <c r="I3234">
        <f>COUNTIFS(PG_Transactions!$AK:$AK,$H3234,PG_Transactions!$E:$E,"CAPTURE",PG_Transactions!$AQ:$AQ,1)</f>
        <v>1</v>
      </c>
      <c r="J3234">
        <f>SUMIFS(PG_Transactions!$G:$G,PG_Transactions!$AK:$AK,$H3234,PG_Transactions!$E:$E,"CAPTURE",PG_Transactions!$AQ:$AQ,1)</f>
        <v>12497</v>
      </c>
      <c r="K3234">
        <f t="shared" si="156"/>
        <v>0</v>
      </c>
      <c r="L3234" t="str">
        <f t="shared" si="157"/>
        <v>Amount Match</v>
      </c>
    </row>
    <row r="3235" spans="1:12" hidden="1" x14ac:dyDescent="0.3">
      <c r="A3235" t="s">
        <v>6429</v>
      </c>
      <c r="B3235" s="1">
        <v>46288</v>
      </c>
      <c r="C3235" t="s">
        <v>6430</v>
      </c>
      <c r="D3235" t="s">
        <v>13</v>
      </c>
      <c r="E3235" t="s">
        <v>9</v>
      </c>
      <c r="F3235">
        <v>8498</v>
      </c>
      <c r="G3235" t="s">
        <v>10</v>
      </c>
      <c r="H3235" t="str">
        <f t="shared" si="155"/>
        <v>ORD26003234</v>
      </c>
      <c r="I3235">
        <f>COUNTIFS(PG_Transactions!$AK:$AK,$H3235,PG_Transactions!$E:$E,"CAPTURE",PG_Transactions!$AQ:$AQ,1)</f>
        <v>1</v>
      </c>
      <c r="J3235">
        <f>SUMIFS(PG_Transactions!$G:$G,PG_Transactions!$AK:$AK,$H3235,PG_Transactions!$E:$E,"CAPTURE",PG_Transactions!$AQ:$AQ,1)</f>
        <v>8498</v>
      </c>
      <c r="K3235">
        <f t="shared" si="156"/>
        <v>0</v>
      </c>
      <c r="L3235" t="str">
        <f t="shared" si="157"/>
        <v>Amount Match</v>
      </c>
    </row>
    <row r="3236" spans="1:12" hidden="1" x14ac:dyDescent="0.3">
      <c r="A3236" t="s">
        <v>6431</v>
      </c>
      <c r="B3236" s="1">
        <v>46271</v>
      </c>
      <c r="C3236" t="s">
        <v>6432</v>
      </c>
      <c r="D3236" t="s">
        <v>13</v>
      </c>
      <c r="E3236" t="s">
        <v>44</v>
      </c>
      <c r="F3236" s="2">
        <v>8598</v>
      </c>
      <c r="G3236" t="s">
        <v>10</v>
      </c>
      <c r="H3236" t="str">
        <f t="shared" si="155"/>
        <v>ORD26003235</v>
      </c>
      <c r="I3236">
        <f>COUNTIFS(PG_Transactions!$AK:$AK,$H3236,PG_Transactions!$E:$E,"CAPTURE",PG_Transactions!$AQ:$AQ,1)</f>
        <v>1</v>
      </c>
      <c r="J3236">
        <f>SUMIFS(PG_Transactions!$G:$G,PG_Transactions!$AK:$AK,$H3236,PG_Transactions!$E:$E,"CAPTURE",PG_Transactions!$AQ:$AQ,1)</f>
        <v>8598</v>
      </c>
      <c r="K3236">
        <f t="shared" si="156"/>
        <v>0</v>
      </c>
      <c r="L3236" t="str">
        <f t="shared" si="157"/>
        <v>Amount Match</v>
      </c>
    </row>
    <row r="3237" spans="1:12" hidden="1" x14ac:dyDescent="0.3">
      <c r="A3237" t="s">
        <v>6433</v>
      </c>
      <c r="B3237" s="1">
        <v>46272</v>
      </c>
      <c r="C3237" t="s">
        <v>6434</v>
      </c>
      <c r="D3237" t="s">
        <v>38</v>
      </c>
      <c r="E3237" t="s">
        <v>9</v>
      </c>
      <c r="F3237">
        <v>4798</v>
      </c>
      <c r="G3237" t="s">
        <v>10</v>
      </c>
      <c r="H3237" t="str">
        <f t="shared" si="155"/>
        <v>ORD26003236</v>
      </c>
      <c r="I3237">
        <f>COUNTIFS(PG_Transactions!$AK:$AK,$H3237,PG_Transactions!$E:$E,"CAPTURE",PG_Transactions!$AQ:$AQ,1)</f>
        <v>1</v>
      </c>
      <c r="J3237">
        <f>SUMIFS(PG_Transactions!$G:$G,PG_Transactions!$AK:$AK,$H3237,PG_Transactions!$E:$E,"CAPTURE",PG_Transactions!$AQ:$AQ,1)</f>
        <v>4798</v>
      </c>
      <c r="K3237">
        <f t="shared" si="156"/>
        <v>0</v>
      </c>
      <c r="L3237" t="str">
        <f t="shared" si="157"/>
        <v>Amount Match</v>
      </c>
    </row>
    <row r="3238" spans="1:12" hidden="1" x14ac:dyDescent="0.3">
      <c r="A3238" t="s">
        <v>6435</v>
      </c>
      <c r="B3238" s="1">
        <v>46295</v>
      </c>
      <c r="C3238" t="s">
        <v>6436</v>
      </c>
      <c r="D3238" t="s">
        <v>32</v>
      </c>
      <c r="E3238" t="s">
        <v>9</v>
      </c>
      <c r="F3238">
        <v>1798</v>
      </c>
      <c r="G3238" t="s">
        <v>10</v>
      </c>
      <c r="H3238" t="str">
        <f t="shared" si="155"/>
        <v>ORD26003237</v>
      </c>
      <c r="I3238">
        <f>COUNTIFS(PG_Transactions!$AK:$AK,$H3238,PG_Transactions!$E:$E,"CAPTURE",PG_Transactions!$AQ:$AQ,1)</f>
        <v>1</v>
      </c>
      <c r="J3238">
        <f>SUMIFS(PG_Transactions!$G:$G,PG_Transactions!$AK:$AK,$H3238,PG_Transactions!$E:$E,"CAPTURE",PG_Transactions!$AQ:$AQ,1)</f>
        <v>1798</v>
      </c>
      <c r="K3238">
        <f t="shared" si="156"/>
        <v>0</v>
      </c>
      <c r="L3238" t="str">
        <f t="shared" si="157"/>
        <v>Amount Match</v>
      </c>
    </row>
    <row r="3239" spans="1:12" hidden="1" x14ac:dyDescent="0.3">
      <c r="A3239" t="s">
        <v>6437</v>
      </c>
      <c r="B3239" s="1">
        <v>46290</v>
      </c>
      <c r="C3239" t="s">
        <v>6438</v>
      </c>
      <c r="D3239" t="s">
        <v>38</v>
      </c>
      <c r="E3239" t="s">
        <v>9</v>
      </c>
      <c r="F3239">
        <v>299</v>
      </c>
      <c r="G3239" t="s">
        <v>56</v>
      </c>
      <c r="H3239" t="str">
        <f t="shared" si="155"/>
        <v>ORD26003238</v>
      </c>
      <c r="I3239">
        <f>COUNTIFS(PG_Transactions!$AK:$AK,$H3239,PG_Transactions!$E:$E,"CAPTURE",PG_Transactions!$AQ:$AQ,1)</f>
        <v>1</v>
      </c>
      <c r="J3239">
        <f>SUMIFS(PG_Transactions!$G:$G,PG_Transactions!$AK:$AK,$H3239,PG_Transactions!$E:$E,"CAPTURE",PG_Transactions!$AQ:$AQ,1)</f>
        <v>299</v>
      </c>
      <c r="K3239">
        <f t="shared" si="156"/>
        <v>0</v>
      </c>
      <c r="L3239" t="str">
        <f t="shared" si="157"/>
        <v>Amount Match</v>
      </c>
    </row>
    <row r="3240" spans="1:12" hidden="1" x14ac:dyDescent="0.3">
      <c r="A3240" t="s">
        <v>6439</v>
      </c>
      <c r="B3240" s="1">
        <v>46291</v>
      </c>
      <c r="C3240" t="s">
        <v>6440</v>
      </c>
      <c r="D3240" t="s">
        <v>8</v>
      </c>
      <c r="E3240" t="s">
        <v>17</v>
      </c>
      <c r="F3240">
        <v>599</v>
      </c>
      <c r="G3240" t="s">
        <v>105</v>
      </c>
      <c r="H3240" t="str">
        <f t="shared" si="155"/>
        <v>ORD26003239</v>
      </c>
      <c r="I3240">
        <f>COUNTIFS(PG_Transactions!$AK:$AK,$H3240,PG_Transactions!$E:$E,"CAPTURE",PG_Transactions!$AQ:$AQ,1)</f>
        <v>0</v>
      </c>
      <c r="J3240">
        <f>SUMIFS(PG_Transactions!$G:$G,PG_Transactions!$AK:$AK,$H3240,PG_Transactions!$E:$E,"CAPTURE",PG_Transactions!$AQ:$AQ,1)</f>
        <v>0</v>
      </c>
      <c r="K3240">
        <f t="shared" si="156"/>
        <v>-599</v>
      </c>
      <c r="L3240" t="str">
        <f t="shared" si="157"/>
        <v>No Capture</v>
      </c>
    </row>
    <row r="3241" spans="1:12" hidden="1" x14ac:dyDescent="0.3">
      <c r="A3241" t="s">
        <v>6441</v>
      </c>
      <c r="B3241" s="1">
        <v>46287</v>
      </c>
      <c r="C3241" t="s">
        <v>6442</v>
      </c>
      <c r="D3241" t="s">
        <v>24</v>
      </c>
      <c r="E3241" t="s">
        <v>9</v>
      </c>
      <c r="F3241">
        <v>9798</v>
      </c>
      <c r="G3241" t="s">
        <v>10</v>
      </c>
      <c r="H3241" t="str">
        <f t="shared" si="155"/>
        <v>ORD26003240</v>
      </c>
      <c r="I3241">
        <f>COUNTIFS(PG_Transactions!$AK:$AK,$H3241,PG_Transactions!$E:$E,"CAPTURE",PG_Transactions!$AQ:$AQ,1)</f>
        <v>1</v>
      </c>
      <c r="J3241">
        <f>SUMIFS(PG_Transactions!$G:$G,PG_Transactions!$AK:$AK,$H3241,PG_Transactions!$E:$E,"CAPTURE",PG_Transactions!$AQ:$AQ,1)</f>
        <v>9798</v>
      </c>
      <c r="K3241">
        <f t="shared" si="156"/>
        <v>0</v>
      </c>
      <c r="L3241" t="str">
        <f t="shared" si="157"/>
        <v>Amount Match</v>
      </c>
    </row>
    <row r="3242" spans="1:12" hidden="1" x14ac:dyDescent="0.3">
      <c r="A3242" t="s">
        <v>6443</v>
      </c>
      <c r="B3242" s="1">
        <v>46289</v>
      </c>
      <c r="C3242" t="s">
        <v>6444</v>
      </c>
      <c r="D3242" t="s">
        <v>16</v>
      </c>
      <c r="E3242" t="s">
        <v>9</v>
      </c>
      <c r="F3242">
        <v>11498</v>
      </c>
      <c r="G3242" t="s">
        <v>10</v>
      </c>
      <c r="H3242" t="str">
        <f t="shared" si="155"/>
        <v>ORD26003241</v>
      </c>
      <c r="I3242">
        <f>COUNTIFS(PG_Transactions!$AK:$AK,$H3242,PG_Transactions!$E:$E,"CAPTURE",PG_Transactions!$AQ:$AQ,1)</f>
        <v>1</v>
      </c>
      <c r="J3242">
        <f>SUMIFS(PG_Transactions!$G:$G,PG_Transactions!$AK:$AK,$H3242,PG_Transactions!$E:$E,"CAPTURE",PG_Transactions!$AQ:$AQ,1)</f>
        <v>11498</v>
      </c>
      <c r="K3242">
        <f t="shared" si="156"/>
        <v>0</v>
      </c>
      <c r="L3242" t="str">
        <f t="shared" si="157"/>
        <v>Amount Match</v>
      </c>
    </row>
    <row r="3243" spans="1:12" hidden="1" x14ac:dyDescent="0.3">
      <c r="A3243" t="s">
        <v>6445</v>
      </c>
      <c r="B3243" s="1">
        <v>46294</v>
      </c>
      <c r="C3243" t="s">
        <v>6446</v>
      </c>
      <c r="D3243" t="s">
        <v>41</v>
      </c>
      <c r="E3243" t="s">
        <v>9</v>
      </c>
      <c r="F3243">
        <v>2798</v>
      </c>
      <c r="G3243" t="s">
        <v>10</v>
      </c>
      <c r="H3243" t="str">
        <f t="shared" si="155"/>
        <v>ORD26003242</v>
      </c>
      <c r="I3243">
        <f>COUNTIFS(PG_Transactions!$AK:$AK,$H3243,PG_Transactions!$E:$E,"CAPTURE",PG_Transactions!$AQ:$AQ,1)</f>
        <v>1</v>
      </c>
      <c r="J3243">
        <f>SUMIFS(PG_Transactions!$G:$G,PG_Transactions!$AK:$AK,$H3243,PG_Transactions!$E:$E,"CAPTURE",PG_Transactions!$AQ:$AQ,1)</f>
        <v>2798</v>
      </c>
      <c r="K3243">
        <f t="shared" si="156"/>
        <v>0</v>
      </c>
      <c r="L3243" t="str">
        <f t="shared" si="157"/>
        <v>Amount Match</v>
      </c>
    </row>
    <row r="3244" spans="1:12" hidden="1" x14ac:dyDescent="0.3">
      <c r="A3244" t="s">
        <v>6447</v>
      </c>
      <c r="B3244" s="1">
        <v>46292</v>
      </c>
      <c r="C3244" t="s">
        <v>6448</v>
      </c>
      <c r="D3244" t="s">
        <v>8</v>
      </c>
      <c r="E3244" t="s">
        <v>44</v>
      </c>
      <c r="F3244">
        <v>798</v>
      </c>
      <c r="G3244" t="s">
        <v>10</v>
      </c>
      <c r="H3244" t="str">
        <f t="shared" si="155"/>
        <v>ORD26003243</v>
      </c>
      <c r="I3244">
        <f>COUNTIFS(PG_Transactions!$AK:$AK,$H3244,PG_Transactions!$E:$E,"CAPTURE",PG_Transactions!$AQ:$AQ,1)</f>
        <v>1</v>
      </c>
      <c r="J3244">
        <f>SUMIFS(PG_Transactions!$G:$G,PG_Transactions!$AK:$AK,$H3244,PG_Transactions!$E:$E,"CAPTURE",PG_Transactions!$AQ:$AQ,1)</f>
        <v>798</v>
      </c>
      <c r="K3244">
        <f t="shared" si="156"/>
        <v>0</v>
      </c>
      <c r="L3244" t="str">
        <f t="shared" si="157"/>
        <v>Amount Match</v>
      </c>
    </row>
    <row r="3245" spans="1:12" hidden="1" x14ac:dyDescent="0.3">
      <c r="A3245" t="s">
        <v>6449</v>
      </c>
      <c r="B3245" s="1">
        <v>46293</v>
      </c>
      <c r="C3245" t="s">
        <v>6450</v>
      </c>
      <c r="D3245" t="s">
        <v>27</v>
      </c>
      <c r="E3245" t="s">
        <v>17</v>
      </c>
      <c r="F3245">
        <v>9397</v>
      </c>
      <c r="G3245" t="s">
        <v>10</v>
      </c>
      <c r="H3245" t="str">
        <f t="shared" si="155"/>
        <v>ORD26003244</v>
      </c>
      <c r="I3245">
        <f>COUNTIFS(PG_Transactions!$AK:$AK,$H3245,PG_Transactions!$E:$E,"CAPTURE",PG_Transactions!$AQ:$AQ,1)</f>
        <v>1</v>
      </c>
      <c r="J3245">
        <f>SUMIFS(PG_Transactions!$G:$G,PG_Transactions!$AK:$AK,$H3245,PG_Transactions!$E:$E,"CAPTURE",PG_Transactions!$AQ:$AQ,1)</f>
        <v>9397</v>
      </c>
      <c r="K3245">
        <f t="shared" si="156"/>
        <v>0</v>
      </c>
      <c r="L3245" t="str">
        <f t="shared" si="157"/>
        <v>Amount Match</v>
      </c>
    </row>
    <row r="3246" spans="1:12" hidden="1" x14ac:dyDescent="0.3">
      <c r="A3246" t="s">
        <v>6451</v>
      </c>
      <c r="B3246" s="1">
        <v>46280</v>
      </c>
      <c r="C3246" t="s">
        <v>6452</v>
      </c>
      <c r="D3246" t="s">
        <v>27</v>
      </c>
      <c r="E3246" t="s">
        <v>17</v>
      </c>
      <c r="F3246" s="2">
        <v>1848</v>
      </c>
      <c r="G3246" t="s">
        <v>105</v>
      </c>
      <c r="H3246" t="str">
        <f t="shared" si="155"/>
        <v>ORD26003245</v>
      </c>
      <c r="I3246">
        <f>COUNTIFS(PG_Transactions!$AK:$AK,$H3246,PG_Transactions!$E:$E,"CAPTURE",PG_Transactions!$AQ:$AQ,1)</f>
        <v>0</v>
      </c>
      <c r="J3246">
        <f>SUMIFS(PG_Transactions!$G:$G,PG_Transactions!$AK:$AK,$H3246,PG_Transactions!$E:$E,"CAPTURE",PG_Transactions!$AQ:$AQ,1)</f>
        <v>0</v>
      </c>
      <c r="K3246">
        <f t="shared" si="156"/>
        <v>-1848</v>
      </c>
      <c r="L3246" t="str">
        <f t="shared" si="157"/>
        <v>No Capture</v>
      </c>
    </row>
    <row r="3247" spans="1:12" hidden="1" x14ac:dyDescent="0.3">
      <c r="A3247" t="s">
        <v>6453</v>
      </c>
      <c r="B3247" s="1">
        <v>46279</v>
      </c>
      <c r="C3247" t="s">
        <v>6454</v>
      </c>
      <c r="D3247" t="s">
        <v>41</v>
      </c>
      <c r="E3247" t="s">
        <v>9</v>
      </c>
      <c r="F3247">
        <v>9798</v>
      </c>
      <c r="G3247" t="s">
        <v>10</v>
      </c>
      <c r="H3247" t="str">
        <f t="shared" si="155"/>
        <v>ORD26003246</v>
      </c>
      <c r="I3247">
        <f>COUNTIFS(PG_Transactions!$AK:$AK,$H3247,PG_Transactions!$E:$E,"CAPTURE",PG_Transactions!$AQ:$AQ,1)</f>
        <v>1</v>
      </c>
      <c r="J3247">
        <f>SUMIFS(PG_Transactions!$G:$G,PG_Transactions!$AK:$AK,$H3247,PG_Transactions!$E:$E,"CAPTURE",PG_Transactions!$AQ:$AQ,1)</f>
        <v>9798</v>
      </c>
      <c r="K3247">
        <f t="shared" si="156"/>
        <v>0</v>
      </c>
      <c r="L3247" t="str">
        <f t="shared" si="157"/>
        <v>Amount Match</v>
      </c>
    </row>
    <row r="3248" spans="1:12" hidden="1" x14ac:dyDescent="0.3">
      <c r="A3248" t="s">
        <v>6455</v>
      </c>
      <c r="B3248" s="1">
        <v>46287</v>
      </c>
      <c r="C3248" t="s">
        <v>6456</v>
      </c>
      <c r="D3248" t="s">
        <v>16</v>
      </c>
      <c r="E3248" t="s">
        <v>44</v>
      </c>
      <c r="F3248">
        <v>3998</v>
      </c>
      <c r="G3248" t="s">
        <v>10</v>
      </c>
      <c r="H3248" t="str">
        <f t="shared" si="155"/>
        <v>ORD26003247</v>
      </c>
      <c r="I3248">
        <f>COUNTIFS(PG_Transactions!$AK:$AK,$H3248,PG_Transactions!$E:$E,"CAPTURE",PG_Transactions!$AQ:$AQ,1)</f>
        <v>1</v>
      </c>
      <c r="J3248">
        <f>SUMIFS(PG_Transactions!$G:$G,PG_Transactions!$AK:$AK,$H3248,PG_Transactions!$E:$E,"CAPTURE",PG_Transactions!$AQ:$AQ,1)</f>
        <v>3998</v>
      </c>
      <c r="K3248">
        <f t="shared" si="156"/>
        <v>0</v>
      </c>
      <c r="L3248" t="str">
        <f t="shared" si="157"/>
        <v>Amount Match</v>
      </c>
    </row>
    <row r="3249" spans="1:12" hidden="1" x14ac:dyDescent="0.3">
      <c r="A3249" t="s">
        <v>6457</v>
      </c>
      <c r="B3249" s="1">
        <v>46278</v>
      </c>
      <c r="C3249" t="s">
        <v>6458</v>
      </c>
      <c r="D3249" t="s">
        <v>51</v>
      </c>
      <c r="E3249" t="s">
        <v>9</v>
      </c>
      <c r="F3249">
        <v>3499</v>
      </c>
      <c r="G3249" t="s">
        <v>70</v>
      </c>
      <c r="H3249" t="str">
        <f t="shared" si="155"/>
        <v>ORD26003248</v>
      </c>
      <c r="I3249">
        <f>COUNTIFS(PG_Transactions!$AK:$AK,$H3249,PG_Transactions!$E:$E,"CAPTURE",PG_Transactions!$AQ:$AQ,1)</f>
        <v>0</v>
      </c>
      <c r="J3249">
        <f>SUMIFS(PG_Transactions!$G:$G,PG_Transactions!$AK:$AK,$H3249,PG_Transactions!$E:$E,"CAPTURE",PG_Transactions!$AQ:$AQ,1)</f>
        <v>0</v>
      </c>
      <c r="K3249">
        <f t="shared" si="156"/>
        <v>-3499</v>
      </c>
      <c r="L3249" t="str">
        <f t="shared" si="157"/>
        <v>No Capture</v>
      </c>
    </row>
    <row r="3250" spans="1:12" hidden="1" x14ac:dyDescent="0.3">
      <c r="A3250" t="s">
        <v>6459</v>
      </c>
      <c r="B3250" s="1">
        <v>46285</v>
      </c>
      <c r="C3250" t="s">
        <v>6460</v>
      </c>
      <c r="D3250" t="s">
        <v>13</v>
      </c>
      <c r="E3250" t="s">
        <v>9</v>
      </c>
      <c r="F3250">
        <v>2499</v>
      </c>
      <c r="G3250" t="s">
        <v>10</v>
      </c>
      <c r="H3250" t="str">
        <f t="shared" si="155"/>
        <v>ORD26003249</v>
      </c>
      <c r="I3250">
        <f>COUNTIFS(PG_Transactions!$AK:$AK,$H3250,PG_Transactions!$E:$E,"CAPTURE",PG_Transactions!$AQ:$AQ,1)</f>
        <v>1</v>
      </c>
      <c r="J3250">
        <f>SUMIFS(PG_Transactions!$G:$G,PG_Transactions!$AK:$AK,$H3250,PG_Transactions!$E:$E,"CAPTURE",PG_Transactions!$AQ:$AQ,1)</f>
        <v>2499</v>
      </c>
      <c r="K3250">
        <f t="shared" si="156"/>
        <v>0</v>
      </c>
      <c r="L3250" t="str">
        <f t="shared" si="157"/>
        <v>Amount Match</v>
      </c>
    </row>
    <row r="3251" spans="1:12" hidden="1" x14ac:dyDescent="0.3">
      <c r="A3251" t="s">
        <v>6461</v>
      </c>
      <c r="B3251" s="1">
        <v>46275</v>
      </c>
      <c r="C3251" t="s">
        <v>6462</v>
      </c>
      <c r="D3251" t="s">
        <v>41</v>
      </c>
      <c r="E3251" t="s">
        <v>44</v>
      </c>
      <c r="F3251">
        <v>4298</v>
      </c>
      <c r="G3251" t="s">
        <v>10</v>
      </c>
      <c r="H3251" t="str">
        <f t="shared" si="155"/>
        <v>ORD26003250</v>
      </c>
      <c r="I3251">
        <f>COUNTIFS(PG_Transactions!$AK:$AK,$H3251,PG_Transactions!$E:$E,"CAPTURE",PG_Transactions!$AQ:$AQ,1)</f>
        <v>1</v>
      </c>
      <c r="J3251">
        <f>SUMIFS(PG_Transactions!$G:$G,PG_Transactions!$AK:$AK,$H3251,PG_Transactions!$E:$E,"CAPTURE",PG_Transactions!$AQ:$AQ,1)</f>
        <v>4298</v>
      </c>
      <c r="K3251">
        <f t="shared" si="156"/>
        <v>0</v>
      </c>
      <c r="L3251" t="str">
        <f t="shared" si="157"/>
        <v>Amount Match</v>
      </c>
    </row>
    <row r="3252" spans="1:12" hidden="1" x14ac:dyDescent="0.3">
      <c r="A3252" t="s">
        <v>6463</v>
      </c>
      <c r="B3252" s="1">
        <v>46273</v>
      </c>
      <c r="C3252" t="s">
        <v>6464</v>
      </c>
      <c r="D3252" t="s">
        <v>32</v>
      </c>
      <c r="E3252" t="s">
        <v>17</v>
      </c>
      <c r="F3252">
        <v>3798</v>
      </c>
      <c r="G3252" t="s">
        <v>10</v>
      </c>
      <c r="H3252" t="str">
        <f t="shared" si="155"/>
        <v>ORD26003251</v>
      </c>
      <c r="I3252">
        <f>COUNTIFS(PG_Transactions!$AK:$AK,$H3252,PG_Transactions!$E:$E,"CAPTURE",PG_Transactions!$AQ:$AQ,1)</f>
        <v>1</v>
      </c>
      <c r="J3252">
        <f>SUMIFS(PG_Transactions!$G:$G,PG_Transactions!$AK:$AK,$H3252,PG_Transactions!$E:$E,"CAPTURE",PG_Transactions!$AQ:$AQ,1)</f>
        <v>3798</v>
      </c>
      <c r="K3252">
        <f t="shared" si="156"/>
        <v>0</v>
      </c>
      <c r="L3252" t="str">
        <f t="shared" si="157"/>
        <v>Amount Match</v>
      </c>
    </row>
    <row r="3253" spans="1:12" hidden="1" x14ac:dyDescent="0.3">
      <c r="A3253" t="s">
        <v>6465</v>
      </c>
      <c r="B3253" s="1">
        <v>46294</v>
      </c>
      <c r="C3253" t="s">
        <v>6466</v>
      </c>
      <c r="D3253" t="s">
        <v>24</v>
      </c>
      <c r="E3253" t="s">
        <v>9</v>
      </c>
      <c r="F3253">
        <v>2499</v>
      </c>
      <c r="G3253" t="s">
        <v>10</v>
      </c>
      <c r="H3253" t="str">
        <f t="shared" si="155"/>
        <v>ORD26003252</v>
      </c>
      <c r="I3253">
        <f>COUNTIFS(PG_Transactions!$AK:$AK,$H3253,PG_Transactions!$E:$E,"CAPTURE",PG_Transactions!$AQ:$AQ,1)</f>
        <v>1</v>
      </c>
      <c r="J3253">
        <f>SUMIFS(PG_Transactions!$G:$G,PG_Transactions!$AK:$AK,$H3253,PG_Transactions!$E:$E,"CAPTURE",PG_Transactions!$AQ:$AQ,1)</f>
        <v>2499</v>
      </c>
      <c r="K3253">
        <f t="shared" si="156"/>
        <v>0</v>
      </c>
      <c r="L3253" t="str">
        <f t="shared" si="157"/>
        <v>Amount Match</v>
      </c>
    </row>
    <row r="3254" spans="1:12" hidden="1" x14ac:dyDescent="0.3">
      <c r="A3254" t="s">
        <v>6467</v>
      </c>
      <c r="B3254" s="1">
        <v>46270</v>
      </c>
      <c r="C3254" t="s">
        <v>6468</v>
      </c>
      <c r="D3254" t="s">
        <v>24</v>
      </c>
      <c r="E3254" t="s">
        <v>44</v>
      </c>
      <c r="F3254">
        <v>2598</v>
      </c>
      <c r="G3254" t="s">
        <v>10</v>
      </c>
      <c r="H3254" t="str">
        <f t="shared" si="155"/>
        <v>ORD26003253</v>
      </c>
      <c r="I3254">
        <f>COUNTIFS(PG_Transactions!$AK:$AK,$H3254,PG_Transactions!$E:$E,"CAPTURE",PG_Transactions!$AQ:$AQ,1)</f>
        <v>1</v>
      </c>
      <c r="J3254">
        <f>SUMIFS(PG_Transactions!$G:$G,PG_Transactions!$AK:$AK,$H3254,PG_Transactions!$E:$E,"CAPTURE",PG_Transactions!$AQ:$AQ,1)</f>
        <v>2598</v>
      </c>
      <c r="K3254">
        <f t="shared" si="156"/>
        <v>0</v>
      </c>
      <c r="L3254" t="str">
        <f t="shared" si="157"/>
        <v>Amount Match</v>
      </c>
    </row>
    <row r="3255" spans="1:12" hidden="1" x14ac:dyDescent="0.3">
      <c r="A3255" t="s">
        <v>6469</v>
      </c>
      <c r="B3255" s="1">
        <v>46284</v>
      </c>
      <c r="C3255" t="s">
        <v>6470</v>
      </c>
      <c r="D3255" t="s">
        <v>24</v>
      </c>
      <c r="E3255" t="s">
        <v>9</v>
      </c>
      <c r="F3255">
        <v>2798</v>
      </c>
      <c r="G3255" t="s">
        <v>10</v>
      </c>
      <c r="H3255" t="str">
        <f t="shared" si="155"/>
        <v>ORD26003254</v>
      </c>
      <c r="I3255">
        <f>COUNTIFS(PG_Transactions!$AK:$AK,$H3255,PG_Transactions!$E:$E,"CAPTURE",PG_Transactions!$AQ:$AQ,1)</f>
        <v>1</v>
      </c>
      <c r="J3255">
        <f>SUMIFS(PG_Transactions!$G:$G,PG_Transactions!$AK:$AK,$H3255,PG_Transactions!$E:$E,"CAPTURE",PG_Transactions!$AQ:$AQ,1)</f>
        <v>2798</v>
      </c>
      <c r="K3255">
        <f t="shared" si="156"/>
        <v>0</v>
      </c>
      <c r="L3255" t="str">
        <f t="shared" si="157"/>
        <v>Amount Match</v>
      </c>
    </row>
    <row r="3256" spans="1:12" hidden="1" x14ac:dyDescent="0.3">
      <c r="A3256" t="s">
        <v>6471</v>
      </c>
      <c r="B3256" s="1">
        <v>46275</v>
      </c>
      <c r="C3256" t="s">
        <v>6472</v>
      </c>
      <c r="D3256" t="s">
        <v>32</v>
      </c>
      <c r="E3256" t="s">
        <v>17</v>
      </c>
      <c r="F3256">
        <v>5297</v>
      </c>
      <c r="G3256" t="s">
        <v>10</v>
      </c>
      <c r="H3256" t="str">
        <f t="shared" si="155"/>
        <v>ORD26003255</v>
      </c>
      <c r="I3256">
        <f>COUNTIFS(PG_Transactions!$AK:$AK,$H3256,PG_Transactions!$E:$E,"CAPTURE",PG_Transactions!$AQ:$AQ,1)</f>
        <v>1</v>
      </c>
      <c r="J3256">
        <f>SUMIFS(PG_Transactions!$G:$G,PG_Transactions!$AK:$AK,$H3256,PG_Transactions!$E:$E,"CAPTURE",PG_Transactions!$AQ:$AQ,1)</f>
        <v>5297</v>
      </c>
      <c r="K3256">
        <f t="shared" si="156"/>
        <v>0</v>
      </c>
      <c r="L3256" t="str">
        <f t="shared" si="157"/>
        <v>Amount Match</v>
      </c>
    </row>
    <row r="3257" spans="1:12" hidden="1" x14ac:dyDescent="0.3">
      <c r="A3257" t="s">
        <v>6473</v>
      </c>
      <c r="B3257" s="1">
        <v>46278</v>
      </c>
      <c r="C3257" t="s">
        <v>6474</v>
      </c>
      <c r="D3257" t="s">
        <v>38</v>
      </c>
      <c r="E3257" t="s">
        <v>9</v>
      </c>
      <c r="F3257">
        <v>349</v>
      </c>
      <c r="G3257" t="s">
        <v>70</v>
      </c>
      <c r="H3257" t="str">
        <f t="shared" si="155"/>
        <v>ORD26003256</v>
      </c>
      <c r="I3257">
        <f>COUNTIFS(PG_Transactions!$AK:$AK,$H3257,PG_Transactions!$E:$E,"CAPTURE",PG_Transactions!$AQ:$AQ,1)</f>
        <v>0</v>
      </c>
      <c r="J3257">
        <f>SUMIFS(PG_Transactions!$G:$G,PG_Transactions!$AK:$AK,$H3257,PG_Transactions!$E:$E,"CAPTURE",PG_Transactions!$AQ:$AQ,1)</f>
        <v>0</v>
      </c>
      <c r="K3257">
        <f t="shared" si="156"/>
        <v>-349</v>
      </c>
      <c r="L3257" t="str">
        <f t="shared" si="157"/>
        <v>No Capture</v>
      </c>
    </row>
    <row r="3258" spans="1:12" hidden="1" x14ac:dyDescent="0.3">
      <c r="A3258" t="s">
        <v>6475</v>
      </c>
      <c r="B3258" s="1">
        <v>46293</v>
      </c>
      <c r="C3258" t="s">
        <v>6476</v>
      </c>
      <c r="D3258" t="s">
        <v>38</v>
      </c>
      <c r="E3258" t="s">
        <v>9</v>
      </c>
      <c r="F3258">
        <v>349</v>
      </c>
      <c r="G3258" t="s">
        <v>10</v>
      </c>
      <c r="H3258" t="str">
        <f t="shared" si="155"/>
        <v>ORD26003257</v>
      </c>
      <c r="I3258">
        <f>COUNTIFS(PG_Transactions!$AK:$AK,$H3258,PG_Transactions!$E:$E,"CAPTURE",PG_Transactions!$AQ:$AQ,1)</f>
        <v>1</v>
      </c>
      <c r="J3258">
        <f>SUMIFS(PG_Transactions!$G:$G,PG_Transactions!$AK:$AK,$H3258,PG_Transactions!$E:$E,"CAPTURE",PG_Transactions!$AQ:$AQ,1)</f>
        <v>349</v>
      </c>
      <c r="K3258">
        <f t="shared" si="156"/>
        <v>0</v>
      </c>
      <c r="L3258" t="str">
        <f t="shared" si="157"/>
        <v>Amount Match</v>
      </c>
    </row>
    <row r="3259" spans="1:12" hidden="1" x14ac:dyDescent="0.3">
      <c r="A3259" t="s">
        <v>6477</v>
      </c>
      <c r="B3259" s="1">
        <v>46286</v>
      </c>
      <c r="C3259" t="s">
        <v>6478</v>
      </c>
      <c r="D3259" t="s">
        <v>8</v>
      </c>
      <c r="E3259" t="s">
        <v>17</v>
      </c>
      <c r="F3259">
        <v>599</v>
      </c>
      <c r="G3259" t="s">
        <v>10</v>
      </c>
      <c r="H3259" t="str">
        <f t="shared" si="155"/>
        <v>ORD26003258</v>
      </c>
      <c r="I3259">
        <f>COUNTIFS(PG_Transactions!$AK:$AK,$H3259,PG_Transactions!$E:$E,"CAPTURE",PG_Transactions!$AQ:$AQ,1)</f>
        <v>1</v>
      </c>
      <c r="J3259">
        <f>SUMIFS(PG_Transactions!$G:$G,PG_Transactions!$AK:$AK,$H3259,PG_Transactions!$E:$E,"CAPTURE",PG_Transactions!$AQ:$AQ,1)</f>
        <v>599</v>
      </c>
      <c r="K3259">
        <f t="shared" si="156"/>
        <v>0</v>
      </c>
      <c r="L3259" t="str">
        <f t="shared" si="157"/>
        <v>Amount Match</v>
      </c>
    </row>
    <row r="3260" spans="1:12" hidden="1" x14ac:dyDescent="0.3">
      <c r="A3260" t="s">
        <v>6479</v>
      </c>
      <c r="B3260" s="1">
        <v>46278</v>
      </c>
      <c r="C3260" t="s">
        <v>6480</v>
      </c>
      <c r="D3260" t="s">
        <v>41</v>
      </c>
      <c r="E3260" t="s">
        <v>9</v>
      </c>
      <c r="F3260">
        <v>4999</v>
      </c>
      <c r="G3260" t="s">
        <v>10</v>
      </c>
      <c r="H3260" t="str">
        <f t="shared" si="155"/>
        <v>ORD26003259</v>
      </c>
      <c r="I3260">
        <f>COUNTIFS(PG_Transactions!$AK:$AK,$H3260,PG_Transactions!$E:$E,"CAPTURE",PG_Transactions!$AQ:$AQ,1)</f>
        <v>1</v>
      </c>
      <c r="J3260">
        <f>SUMIFS(PG_Transactions!$G:$G,PG_Transactions!$AK:$AK,$H3260,PG_Transactions!$E:$E,"CAPTURE",PG_Transactions!$AQ:$AQ,1)</f>
        <v>4999</v>
      </c>
      <c r="K3260">
        <f t="shared" si="156"/>
        <v>0</v>
      </c>
      <c r="L3260" t="str">
        <f t="shared" si="157"/>
        <v>Amount Match</v>
      </c>
    </row>
    <row r="3261" spans="1:12" hidden="1" x14ac:dyDescent="0.3">
      <c r="A3261" t="s">
        <v>6481</v>
      </c>
      <c r="B3261" s="1">
        <v>46266</v>
      </c>
      <c r="C3261" t="s">
        <v>6482</v>
      </c>
      <c r="D3261" t="s">
        <v>41</v>
      </c>
      <c r="E3261" t="s">
        <v>33</v>
      </c>
      <c r="F3261">
        <v>3498</v>
      </c>
      <c r="G3261" t="s">
        <v>10</v>
      </c>
      <c r="H3261" t="str">
        <f t="shared" si="155"/>
        <v>ORD26003260</v>
      </c>
      <c r="I3261">
        <f>COUNTIFS(PG_Transactions!$AK:$AK,$H3261,PG_Transactions!$E:$E,"CAPTURE",PG_Transactions!$AQ:$AQ,1)</f>
        <v>1</v>
      </c>
      <c r="J3261">
        <f>SUMIFS(PG_Transactions!$G:$G,PG_Transactions!$AK:$AK,$H3261,PG_Transactions!$E:$E,"CAPTURE",PG_Transactions!$AQ:$AQ,1)</f>
        <v>3498</v>
      </c>
      <c r="K3261">
        <f t="shared" si="156"/>
        <v>0</v>
      </c>
      <c r="L3261" t="str">
        <f t="shared" si="157"/>
        <v>Amount Match</v>
      </c>
    </row>
    <row r="3262" spans="1:12" hidden="1" x14ac:dyDescent="0.3">
      <c r="A3262" t="s">
        <v>6483</v>
      </c>
      <c r="B3262" s="1">
        <v>46271</v>
      </c>
      <c r="C3262" t="s">
        <v>2837</v>
      </c>
      <c r="D3262" t="s">
        <v>51</v>
      </c>
      <c r="E3262" t="s">
        <v>9</v>
      </c>
      <c r="F3262">
        <v>7999</v>
      </c>
      <c r="G3262" t="s">
        <v>105</v>
      </c>
      <c r="H3262" t="str">
        <f t="shared" si="155"/>
        <v>ORD26003261</v>
      </c>
      <c r="I3262">
        <f>COUNTIFS(PG_Transactions!$AK:$AK,$H3262,PG_Transactions!$E:$E,"CAPTURE",PG_Transactions!$AQ:$AQ,1)</f>
        <v>0</v>
      </c>
      <c r="J3262">
        <f>SUMIFS(PG_Transactions!$G:$G,PG_Transactions!$AK:$AK,$H3262,PG_Transactions!$E:$E,"CAPTURE",PG_Transactions!$AQ:$AQ,1)</f>
        <v>0</v>
      </c>
      <c r="K3262">
        <f t="shared" si="156"/>
        <v>-7999</v>
      </c>
      <c r="L3262" t="str">
        <f t="shared" si="157"/>
        <v>No Capture</v>
      </c>
    </row>
    <row r="3263" spans="1:12" hidden="1" x14ac:dyDescent="0.3">
      <c r="A3263" t="s">
        <v>6484</v>
      </c>
      <c r="B3263" s="1">
        <v>46280</v>
      </c>
      <c r="C3263" t="s">
        <v>6485</v>
      </c>
      <c r="D3263" t="s">
        <v>65</v>
      </c>
      <c r="E3263" t="s">
        <v>17</v>
      </c>
      <c r="F3263">
        <v>1299</v>
      </c>
      <c r="G3263" t="s">
        <v>10</v>
      </c>
      <c r="H3263" t="str">
        <f t="shared" si="155"/>
        <v>ORD26003262</v>
      </c>
      <c r="I3263">
        <f>COUNTIFS(PG_Transactions!$AK:$AK,$H3263,PG_Transactions!$E:$E,"CAPTURE",PG_Transactions!$AQ:$AQ,1)</f>
        <v>1</v>
      </c>
      <c r="J3263">
        <f>SUMIFS(PG_Transactions!$G:$G,PG_Transactions!$AK:$AK,$H3263,PG_Transactions!$E:$E,"CAPTURE",PG_Transactions!$AQ:$AQ,1)</f>
        <v>1299</v>
      </c>
      <c r="K3263">
        <f t="shared" si="156"/>
        <v>0</v>
      </c>
      <c r="L3263" t="str">
        <f t="shared" si="157"/>
        <v>Amount Match</v>
      </c>
    </row>
    <row r="3264" spans="1:12" hidden="1" x14ac:dyDescent="0.3">
      <c r="A3264" t="s">
        <v>6486</v>
      </c>
      <c r="B3264" s="1">
        <v>46292</v>
      </c>
      <c r="C3264" t="s">
        <v>6487</v>
      </c>
      <c r="D3264" t="s">
        <v>8</v>
      </c>
      <c r="E3264" t="s">
        <v>9</v>
      </c>
      <c r="F3264">
        <v>1298</v>
      </c>
      <c r="G3264" t="s">
        <v>10</v>
      </c>
      <c r="H3264" t="str">
        <f t="shared" si="155"/>
        <v>ORD26003263</v>
      </c>
      <c r="I3264">
        <f>COUNTIFS(PG_Transactions!$AK:$AK,$H3264,PG_Transactions!$E:$E,"CAPTURE",PG_Transactions!$AQ:$AQ,1)</f>
        <v>1</v>
      </c>
      <c r="J3264">
        <f>SUMIFS(PG_Transactions!$G:$G,PG_Transactions!$AK:$AK,$H3264,PG_Transactions!$E:$E,"CAPTURE",PG_Transactions!$AQ:$AQ,1)</f>
        <v>1298</v>
      </c>
      <c r="K3264">
        <f t="shared" si="156"/>
        <v>0</v>
      </c>
      <c r="L3264" t="str">
        <f t="shared" si="157"/>
        <v>Amount Match</v>
      </c>
    </row>
    <row r="3265" spans="1:12" hidden="1" x14ac:dyDescent="0.3">
      <c r="A3265" t="s">
        <v>6488</v>
      </c>
      <c r="B3265" s="1">
        <v>46290</v>
      </c>
      <c r="C3265" t="s">
        <v>6489</v>
      </c>
      <c r="D3265" t="s">
        <v>13</v>
      </c>
      <c r="E3265" t="s">
        <v>9</v>
      </c>
      <c r="F3265">
        <v>299</v>
      </c>
      <c r="G3265" t="s">
        <v>10</v>
      </c>
      <c r="H3265" t="str">
        <f t="shared" si="155"/>
        <v>ORD26003264</v>
      </c>
      <c r="I3265">
        <f>COUNTIFS(PG_Transactions!$AK:$AK,$H3265,PG_Transactions!$E:$E,"CAPTURE",PG_Transactions!$AQ:$AQ,1)</f>
        <v>1</v>
      </c>
      <c r="J3265">
        <f>SUMIFS(PG_Transactions!$G:$G,PG_Transactions!$AK:$AK,$H3265,PG_Transactions!$E:$E,"CAPTURE",PG_Transactions!$AQ:$AQ,1)</f>
        <v>299</v>
      </c>
      <c r="K3265">
        <f t="shared" si="156"/>
        <v>0</v>
      </c>
      <c r="L3265" t="str">
        <f t="shared" si="157"/>
        <v>Amount Match</v>
      </c>
    </row>
    <row r="3266" spans="1:12" hidden="1" x14ac:dyDescent="0.3">
      <c r="A3266" t="s">
        <v>6490</v>
      </c>
      <c r="B3266" s="1">
        <v>46293</v>
      </c>
      <c r="C3266" t="s">
        <v>6491</v>
      </c>
      <c r="D3266" t="s">
        <v>38</v>
      </c>
      <c r="E3266" t="s">
        <v>17</v>
      </c>
      <c r="F3266" s="2">
        <v>6297</v>
      </c>
      <c r="G3266" t="s">
        <v>10</v>
      </c>
      <c r="H3266" t="str">
        <f t="shared" si="155"/>
        <v>ORD26003265</v>
      </c>
      <c r="I3266">
        <f>COUNTIFS(PG_Transactions!$AK:$AK,$H3266,PG_Transactions!$E:$E,"CAPTURE",PG_Transactions!$AQ:$AQ,1)</f>
        <v>1</v>
      </c>
      <c r="J3266">
        <f>SUMIFS(PG_Transactions!$G:$G,PG_Transactions!$AK:$AK,$H3266,PG_Transactions!$E:$E,"CAPTURE",PG_Transactions!$AQ:$AQ,1)</f>
        <v>6297</v>
      </c>
      <c r="K3266">
        <f t="shared" si="156"/>
        <v>0</v>
      </c>
      <c r="L3266" t="str">
        <f t="shared" si="157"/>
        <v>Amount Match</v>
      </c>
    </row>
    <row r="3267" spans="1:12" hidden="1" x14ac:dyDescent="0.3">
      <c r="A3267" t="s">
        <v>6492</v>
      </c>
      <c r="B3267" s="1">
        <v>46273</v>
      </c>
      <c r="C3267" t="s">
        <v>6493</v>
      </c>
      <c r="D3267" t="s">
        <v>38</v>
      </c>
      <c r="E3267" t="s">
        <v>33</v>
      </c>
      <c r="F3267">
        <v>5998</v>
      </c>
      <c r="G3267" t="s">
        <v>10</v>
      </c>
      <c r="H3267" t="str">
        <f t="shared" ref="H3267:H3330" si="158">UPPER(SUBSTITUTE(TRIM(A3267),"-",""))</f>
        <v>ORD26003266</v>
      </c>
      <c r="I3267">
        <f>COUNTIFS(PG_Transactions!$AK:$AK,$H3267,PG_Transactions!$E:$E,"CAPTURE",PG_Transactions!$AQ:$AQ,1)</f>
        <v>1</v>
      </c>
      <c r="J3267">
        <f>SUMIFS(PG_Transactions!$G:$G,PG_Transactions!$AK:$AK,$H3267,PG_Transactions!$E:$E,"CAPTURE",PG_Transactions!$AQ:$AQ,1)</f>
        <v>5998</v>
      </c>
      <c r="K3267">
        <f t="shared" ref="K3267:K3330" si="159">ROUND(J3267-F3267,2)</f>
        <v>0</v>
      </c>
      <c r="L3267" t="str">
        <f t="shared" ref="L3267:L3330" si="160">IF(I3267=0,"No Capture",IF(I3267&gt;1,"Multiple Capture Rows - Review",IF(ABS(K3267)&lt;0.01,"Amount Match",IF(K3267&lt;0,"Captured Less Than Order","Captured More Than Order"))))</f>
        <v>Amount Match</v>
      </c>
    </row>
    <row r="3268" spans="1:12" hidden="1" x14ac:dyDescent="0.3">
      <c r="A3268" t="s">
        <v>6494</v>
      </c>
      <c r="B3268" s="1">
        <v>46277</v>
      </c>
      <c r="C3268" t="s">
        <v>6495</v>
      </c>
      <c r="D3268" t="s">
        <v>41</v>
      </c>
      <c r="E3268" t="s">
        <v>44</v>
      </c>
      <c r="F3268" s="2">
        <v>8598</v>
      </c>
      <c r="G3268" t="s">
        <v>10</v>
      </c>
      <c r="H3268" t="str">
        <f t="shared" si="158"/>
        <v>ORD26003267</v>
      </c>
      <c r="I3268">
        <f>COUNTIFS(PG_Transactions!$AK:$AK,$H3268,PG_Transactions!$E:$E,"CAPTURE",PG_Transactions!$AQ:$AQ,1)</f>
        <v>1</v>
      </c>
      <c r="J3268">
        <f>SUMIFS(PG_Transactions!$G:$G,PG_Transactions!$AK:$AK,$H3268,PG_Transactions!$E:$E,"CAPTURE",PG_Transactions!$AQ:$AQ,1)</f>
        <v>8598</v>
      </c>
      <c r="K3268">
        <f t="shared" si="159"/>
        <v>0</v>
      </c>
      <c r="L3268" t="str">
        <f t="shared" si="160"/>
        <v>Amount Match</v>
      </c>
    </row>
    <row r="3269" spans="1:12" hidden="1" x14ac:dyDescent="0.3">
      <c r="A3269" t="s">
        <v>6496</v>
      </c>
      <c r="B3269" s="1">
        <v>46295</v>
      </c>
      <c r="C3269" t="s">
        <v>6497</v>
      </c>
      <c r="D3269" t="s">
        <v>16</v>
      </c>
      <c r="E3269" t="s">
        <v>9</v>
      </c>
      <c r="F3269">
        <v>299</v>
      </c>
      <c r="G3269" t="s">
        <v>10</v>
      </c>
      <c r="H3269" t="str">
        <f t="shared" si="158"/>
        <v>ORD26003268</v>
      </c>
      <c r="I3269">
        <f>COUNTIFS(PG_Transactions!$AK:$AK,$H3269,PG_Transactions!$E:$E,"CAPTURE",PG_Transactions!$AQ:$AQ,1)</f>
        <v>1</v>
      </c>
      <c r="J3269">
        <f>SUMIFS(PG_Transactions!$G:$G,PG_Transactions!$AK:$AK,$H3269,PG_Transactions!$E:$E,"CAPTURE",PG_Transactions!$AQ:$AQ,1)</f>
        <v>299</v>
      </c>
      <c r="K3269">
        <f t="shared" si="159"/>
        <v>0</v>
      </c>
      <c r="L3269" t="str">
        <f t="shared" si="160"/>
        <v>Amount Match</v>
      </c>
    </row>
    <row r="3270" spans="1:12" hidden="1" x14ac:dyDescent="0.3">
      <c r="A3270" t="s">
        <v>6498</v>
      </c>
      <c r="B3270" s="1">
        <v>46290</v>
      </c>
      <c r="C3270" t="s">
        <v>6499</v>
      </c>
      <c r="D3270" t="s">
        <v>13</v>
      </c>
      <c r="E3270" t="s">
        <v>17</v>
      </c>
      <c r="F3270">
        <v>4147</v>
      </c>
      <c r="G3270" t="s">
        <v>105</v>
      </c>
      <c r="H3270" t="str">
        <f t="shared" si="158"/>
        <v>ORD26003269</v>
      </c>
      <c r="I3270">
        <f>COUNTIFS(PG_Transactions!$AK:$AK,$H3270,PG_Transactions!$E:$E,"CAPTURE",PG_Transactions!$AQ:$AQ,1)</f>
        <v>0</v>
      </c>
      <c r="J3270">
        <f>SUMIFS(PG_Transactions!$G:$G,PG_Transactions!$AK:$AK,$H3270,PG_Transactions!$E:$E,"CAPTURE",PG_Transactions!$AQ:$AQ,1)</f>
        <v>0</v>
      </c>
      <c r="K3270">
        <f t="shared" si="159"/>
        <v>-4147</v>
      </c>
      <c r="L3270" t="str">
        <f t="shared" si="160"/>
        <v>No Capture</v>
      </c>
    </row>
    <row r="3271" spans="1:12" hidden="1" x14ac:dyDescent="0.3">
      <c r="A3271" t="s">
        <v>6500</v>
      </c>
      <c r="B3271" s="1">
        <v>46266</v>
      </c>
      <c r="C3271" t="s">
        <v>6501</v>
      </c>
      <c r="D3271" t="s">
        <v>13</v>
      </c>
      <c r="E3271" t="s">
        <v>17</v>
      </c>
      <c r="F3271" s="2">
        <v>1299</v>
      </c>
      <c r="G3271" t="s">
        <v>10</v>
      </c>
      <c r="H3271" t="str">
        <f t="shared" si="158"/>
        <v>ORD26003270</v>
      </c>
      <c r="I3271">
        <f>COUNTIFS(PG_Transactions!$AK:$AK,$H3271,PG_Transactions!$E:$E,"CAPTURE",PG_Transactions!$AQ:$AQ,1)</f>
        <v>1</v>
      </c>
      <c r="J3271">
        <f>SUMIFS(PG_Transactions!$G:$G,PG_Transactions!$AK:$AK,$H3271,PG_Transactions!$E:$E,"CAPTURE",PG_Transactions!$AQ:$AQ,1)</f>
        <v>1299</v>
      </c>
      <c r="K3271">
        <f t="shared" si="159"/>
        <v>0</v>
      </c>
      <c r="L3271" t="str">
        <f t="shared" si="160"/>
        <v>Amount Match</v>
      </c>
    </row>
    <row r="3272" spans="1:12" hidden="1" x14ac:dyDescent="0.3">
      <c r="A3272" t="s">
        <v>6502</v>
      </c>
      <c r="B3272" s="1">
        <v>46292</v>
      </c>
      <c r="C3272" t="s">
        <v>6503</v>
      </c>
      <c r="D3272" t="s">
        <v>24</v>
      </c>
      <c r="E3272" t="s">
        <v>44</v>
      </c>
      <c r="F3272">
        <v>4798</v>
      </c>
      <c r="G3272" t="s">
        <v>10</v>
      </c>
      <c r="H3272" t="str">
        <f t="shared" si="158"/>
        <v>ORD26003271</v>
      </c>
      <c r="I3272">
        <f>COUNTIFS(PG_Transactions!$AK:$AK,$H3272,PG_Transactions!$E:$E,"CAPTURE",PG_Transactions!$AQ:$AQ,1)</f>
        <v>1</v>
      </c>
      <c r="J3272">
        <f>SUMIFS(PG_Transactions!$G:$G,PG_Transactions!$AK:$AK,$H3272,PG_Transactions!$E:$E,"CAPTURE",PG_Transactions!$AQ:$AQ,1)</f>
        <v>4798</v>
      </c>
      <c r="K3272">
        <f t="shared" si="159"/>
        <v>0</v>
      </c>
      <c r="L3272" t="str">
        <f t="shared" si="160"/>
        <v>Amount Match</v>
      </c>
    </row>
    <row r="3273" spans="1:12" hidden="1" x14ac:dyDescent="0.3">
      <c r="A3273" t="s">
        <v>6504</v>
      </c>
      <c r="B3273" s="1">
        <v>46284</v>
      </c>
      <c r="C3273" t="s">
        <v>6505</v>
      </c>
      <c r="D3273" t="s">
        <v>8</v>
      </c>
      <c r="E3273" t="s">
        <v>44</v>
      </c>
      <c r="F3273">
        <v>1799</v>
      </c>
      <c r="G3273" t="s">
        <v>10</v>
      </c>
      <c r="H3273" t="str">
        <f t="shared" si="158"/>
        <v>ORD26003272</v>
      </c>
      <c r="I3273">
        <f>COUNTIFS(PG_Transactions!$AK:$AK,$H3273,PG_Transactions!$E:$E,"CAPTURE",PG_Transactions!$AQ:$AQ,1)</f>
        <v>1</v>
      </c>
      <c r="J3273">
        <f>SUMIFS(PG_Transactions!$G:$G,PG_Transactions!$AK:$AK,$H3273,PG_Transactions!$E:$E,"CAPTURE",PG_Transactions!$AQ:$AQ,1)</f>
        <v>1799</v>
      </c>
      <c r="K3273">
        <f t="shared" si="159"/>
        <v>0</v>
      </c>
      <c r="L3273" t="str">
        <f t="shared" si="160"/>
        <v>Amount Match</v>
      </c>
    </row>
    <row r="3274" spans="1:12" hidden="1" x14ac:dyDescent="0.3">
      <c r="A3274" t="s">
        <v>6506</v>
      </c>
      <c r="B3274" s="1">
        <v>46282</v>
      </c>
      <c r="C3274" t="s">
        <v>6507</v>
      </c>
      <c r="D3274" t="s">
        <v>8</v>
      </c>
      <c r="E3274" t="s">
        <v>33</v>
      </c>
      <c r="F3274">
        <v>1798</v>
      </c>
      <c r="G3274" t="s">
        <v>10</v>
      </c>
      <c r="H3274" t="str">
        <f t="shared" si="158"/>
        <v>ORD26003273</v>
      </c>
      <c r="I3274">
        <f>COUNTIFS(PG_Transactions!$AK:$AK,$H3274,PG_Transactions!$E:$E,"CAPTURE",PG_Transactions!$AQ:$AQ,1)</f>
        <v>1</v>
      </c>
      <c r="J3274">
        <f>SUMIFS(PG_Transactions!$G:$G,PG_Transactions!$AK:$AK,$H3274,PG_Transactions!$E:$E,"CAPTURE",PG_Transactions!$AQ:$AQ,1)</f>
        <v>1798</v>
      </c>
      <c r="K3274">
        <f t="shared" si="159"/>
        <v>0</v>
      </c>
      <c r="L3274" t="str">
        <f t="shared" si="160"/>
        <v>Amount Match</v>
      </c>
    </row>
    <row r="3275" spans="1:12" hidden="1" x14ac:dyDescent="0.3">
      <c r="A3275" t="s">
        <v>6508</v>
      </c>
      <c r="B3275" s="1">
        <v>46286</v>
      </c>
      <c r="C3275" t="s">
        <v>6509</v>
      </c>
      <c r="D3275" t="s">
        <v>13</v>
      </c>
      <c r="E3275" t="s">
        <v>17</v>
      </c>
      <c r="F3275">
        <v>1299</v>
      </c>
      <c r="G3275" t="s">
        <v>10</v>
      </c>
      <c r="H3275" t="str">
        <f t="shared" si="158"/>
        <v>ORD26003274</v>
      </c>
      <c r="I3275">
        <f>COUNTIFS(PG_Transactions!$AK:$AK,$H3275,PG_Transactions!$E:$E,"CAPTURE",PG_Transactions!$AQ:$AQ,1)</f>
        <v>1</v>
      </c>
      <c r="J3275">
        <f>SUMIFS(PG_Transactions!$G:$G,PG_Transactions!$AK:$AK,$H3275,PG_Transactions!$E:$E,"CAPTURE",PG_Transactions!$AQ:$AQ,1)</f>
        <v>1299</v>
      </c>
      <c r="K3275">
        <f t="shared" si="159"/>
        <v>0</v>
      </c>
      <c r="L3275" t="str">
        <f t="shared" si="160"/>
        <v>Amount Match</v>
      </c>
    </row>
    <row r="3276" spans="1:12" hidden="1" x14ac:dyDescent="0.3">
      <c r="A3276" t="s">
        <v>6510</v>
      </c>
      <c r="B3276" s="1">
        <v>46274</v>
      </c>
      <c r="C3276" t="s">
        <v>6511</v>
      </c>
      <c r="D3276" t="s">
        <v>27</v>
      </c>
      <c r="E3276" t="s">
        <v>9</v>
      </c>
      <c r="F3276">
        <v>799</v>
      </c>
      <c r="G3276" t="s">
        <v>70</v>
      </c>
      <c r="H3276" t="str">
        <f t="shared" si="158"/>
        <v>ORD26003275</v>
      </c>
      <c r="I3276">
        <f>COUNTIFS(PG_Transactions!$AK:$AK,$H3276,PG_Transactions!$E:$E,"CAPTURE",PG_Transactions!$AQ:$AQ,1)</f>
        <v>0</v>
      </c>
      <c r="J3276">
        <f>SUMIFS(PG_Transactions!$G:$G,PG_Transactions!$AK:$AK,$H3276,PG_Transactions!$E:$E,"CAPTURE",PG_Transactions!$AQ:$AQ,1)</f>
        <v>0</v>
      </c>
      <c r="K3276">
        <f t="shared" si="159"/>
        <v>-799</v>
      </c>
      <c r="L3276" t="str">
        <f t="shared" si="160"/>
        <v>No Capture</v>
      </c>
    </row>
    <row r="3277" spans="1:12" hidden="1" x14ac:dyDescent="0.3">
      <c r="A3277" t="s">
        <v>6512</v>
      </c>
      <c r="B3277" s="1">
        <v>46267</v>
      </c>
      <c r="C3277" t="s">
        <v>6513</v>
      </c>
      <c r="D3277" t="s">
        <v>16</v>
      </c>
      <c r="E3277" t="s">
        <v>44</v>
      </c>
      <c r="F3277">
        <v>2298</v>
      </c>
      <c r="G3277" t="s">
        <v>10</v>
      </c>
      <c r="H3277" t="str">
        <f t="shared" si="158"/>
        <v>ORD26003276</v>
      </c>
      <c r="I3277">
        <f>COUNTIFS(PG_Transactions!$AK:$AK,$H3277,PG_Transactions!$E:$E,"CAPTURE",PG_Transactions!$AQ:$AQ,1)</f>
        <v>1</v>
      </c>
      <c r="J3277">
        <f>SUMIFS(PG_Transactions!$G:$G,PG_Transactions!$AK:$AK,$H3277,PG_Transactions!$E:$E,"CAPTURE",PG_Transactions!$AQ:$AQ,1)</f>
        <v>2298</v>
      </c>
      <c r="K3277">
        <f t="shared" si="159"/>
        <v>0</v>
      </c>
      <c r="L3277" t="str">
        <f t="shared" si="160"/>
        <v>Amount Match</v>
      </c>
    </row>
    <row r="3278" spans="1:12" hidden="1" x14ac:dyDescent="0.3">
      <c r="A3278" t="s">
        <v>6514</v>
      </c>
      <c r="B3278" s="1">
        <v>46292</v>
      </c>
      <c r="C3278" t="s">
        <v>6515</v>
      </c>
      <c r="D3278" t="s">
        <v>51</v>
      </c>
      <c r="E3278" t="s">
        <v>9</v>
      </c>
      <c r="F3278">
        <v>499</v>
      </c>
      <c r="G3278" t="s">
        <v>10</v>
      </c>
      <c r="H3278" t="str">
        <f t="shared" si="158"/>
        <v>ORD26003277</v>
      </c>
      <c r="I3278">
        <f>COUNTIFS(PG_Transactions!$AK:$AK,$H3278,PG_Transactions!$E:$E,"CAPTURE",PG_Transactions!$AQ:$AQ,1)</f>
        <v>1</v>
      </c>
      <c r="J3278">
        <f>SUMIFS(PG_Transactions!$G:$G,PG_Transactions!$AK:$AK,$H3278,PG_Transactions!$E:$E,"CAPTURE",PG_Transactions!$AQ:$AQ,1)</f>
        <v>499</v>
      </c>
      <c r="K3278">
        <f t="shared" si="159"/>
        <v>0</v>
      </c>
      <c r="L3278" t="str">
        <f t="shared" si="160"/>
        <v>Amount Match</v>
      </c>
    </row>
    <row r="3279" spans="1:12" hidden="1" x14ac:dyDescent="0.3">
      <c r="A3279" t="s">
        <v>6516</v>
      </c>
      <c r="B3279" s="1">
        <v>46269</v>
      </c>
      <c r="C3279" t="s">
        <v>6517</v>
      </c>
      <c r="E3279" t="s">
        <v>9</v>
      </c>
      <c r="F3279">
        <v>999</v>
      </c>
      <c r="G3279" t="s">
        <v>10</v>
      </c>
      <c r="H3279" t="str">
        <f t="shared" si="158"/>
        <v>ORD26003278</v>
      </c>
      <c r="I3279">
        <f>COUNTIFS(PG_Transactions!$AK:$AK,$H3279,PG_Transactions!$E:$E,"CAPTURE",PG_Transactions!$AQ:$AQ,1)</f>
        <v>1</v>
      </c>
      <c r="J3279">
        <f>SUMIFS(PG_Transactions!$G:$G,PG_Transactions!$AK:$AK,$H3279,PG_Transactions!$E:$E,"CAPTURE",PG_Transactions!$AQ:$AQ,1)</f>
        <v>999</v>
      </c>
      <c r="K3279">
        <f t="shared" si="159"/>
        <v>0</v>
      </c>
      <c r="L3279" t="str">
        <f t="shared" si="160"/>
        <v>Amount Match</v>
      </c>
    </row>
    <row r="3280" spans="1:12" hidden="1" x14ac:dyDescent="0.3">
      <c r="A3280" t="s">
        <v>6518</v>
      </c>
      <c r="B3280" s="1">
        <v>46276</v>
      </c>
      <c r="C3280" t="s">
        <v>6519</v>
      </c>
      <c r="D3280" t="s">
        <v>27</v>
      </c>
      <c r="E3280" t="s">
        <v>33</v>
      </c>
      <c r="F3280">
        <v>5498</v>
      </c>
      <c r="G3280" t="s">
        <v>10</v>
      </c>
      <c r="H3280" t="str">
        <f t="shared" si="158"/>
        <v>ORD26003279</v>
      </c>
      <c r="I3280">
        <f>COUNTIFS(PG_Transactions!$AK:$AK,$H3280,PG_Transactions!$E:$E,"CAPTURE",PG_Transactions!$AQ:$AQ,1)</f>
        <v>1</v>
      </c>
      <c r="J3280">
        <f>SUMIFS(PG_Transactions!$G:$G,PG_Transactions!$AK:$AK,$H3280,PG_Transactions!$E:$E,"CAPTURE",PG_Transactions!$AQ:$AQ,1)</f>
        <v>5498</v>
      </c>
      <c r="K3280">
        <f t="shared" si="159"/>
        <v>0</v>
      </c>
      <c r="L3280" t="str">
        <f t="shared" si="160"/>
        <v>Amount Match</v>
      </c>
    </row>
    <row r="3281" spans="1:12" hidden="1" x14ac:dyDescent="0.3">
      <c r="A3281" t="s">
        <v>6520</v>
      </c>
      <c r="B3281" s="1">
        <v>46266</v>
      </c>
      <c r="C3281" t="s">
        <v>6521</v>
      </c>
      <c r="D3281" t="s">
        <v>32</v>
      </c>
      <c r="E3281" t="s">
        <v>17</v>
      </c>
      <c r="F3281">
        <v>599</v>
      </c>
      <c r="G3281" t="s">
        <v>10</v>
      </c>
      <c r="H3281" t="str">
        <f t="shared" si="158"/>
        <v>ORD26003280</v>
      </c>
      <c r="I3281">
        <f>COUNTIFS(PG_Transactions!$AK:$AK,$H3281,PG_Transactions!$E:$E,"CAPTURE",PG_Transactions!$AQ:$AQ,1)</f>
        <v>1</v>
      </c>
      <c r="J3281">
        <f>SUMIFS(PG_Transactions!$G:$G,PG_Transactions!$AK:$AK,$H3281,PG_Transactions!$E:$E,"CAPTURE",PG_Transactions!$AQ:$AQ,1)</f>
        <v>599</v>
      </c>
      <c r="K3281">
        <f t="shared" si="159"/>
        <v>0</v>
      </c>
      <c r="L3281" t="str">
        <f t="shared" si="160"/>
        <v>Amount Match</v>
      </c>
    </row>
    <row r="3282" spans="1:12" hidden="1" x14ac:dyDescent="0.3">
      <c r="A3282" t="s">
        <v>6522</v>
      </c>
      <c r="B3282" s="1">
        <v>46280</v>
      </c>
      <c r="C3282" t="s">
        <v>6523</v>
      </c>
      <c r="D3282" t="s">
        <v>32</v>
      </c>
      <c r="E3282" t="s">
        <v>9</v>
      </c>
      <c r="F3282">
        <v>799</v>
      </c>
      <c r="G3282" t="s">
        <v>10</v>
      </c>
      <c r="H3282" t="str">
        <f t="shared" si="158"/>
        <v>ORD26003281</v>
      </c>
      <c r="I3282">
        <f>COUNTIFS(PG_Transactions!$AK:$AK,$H3282,PG_Transactions!$E:$E,"CAPTURE",PG_Transactions!$AQ:$AQ,1)</f>
        <v>1</v>
      </c>
      <c r="J3282">
        <f>SUMIFS(PG_Transactions!$G:$G,PG_Transactions!$AK:$AK,$H3282,PG_Transactions!$E:$E,"CAPTURE",PG_Transactions!$AQ:$AQ,1)</f>
        <v>799</v>
      </c>
      <c r="K3282">
        <f t="shared" si="159"/>
        <v>0</v>
      </c>
      <c r="L3282" t="str">
        <f t="shared" si="160"/>
        <v>Amount Match</v>
      </c>
    </row>
    <row r="3283" spans="1:12" hidden="1" x14ac:dyDescent="0.3">
      <c r="A3283" t="s">
        <v>6524</v>
      </c>
      <c r="B3283" s="1">
        <v>46283</v>
      </c>
      <c r="C3283" t="s">
        <v>6525</v>
      </c>
      <c r="D3283" t="s">
        <v>27</v>
      </c>
      <c r="E3283" t="s">
        <v>9</v>
      </c>
      <c r="F3283">
        <v>2999</v>
      </c>
      <c r="G3283" t="s">
        <v>10</v>
      </c>
      <c r="H3283" t="str">
        <f t="shared" si="158"/>
        <v>ORD26003282</v>
      </c>
      <c r="I3283">
        <f>COUNTIFS(PG_Transactions!$AK:$AK,$H3283,PG_Transactions!$E:$E,"CAPTURE",PG_Transactions!$AQ:$AQ,1)</f>
        <v>1</v>
      </c>
      <c r="J3283">
        <f>SUMIFS(PG_Transactions!$G:$G,PG_Transactions!$AK:$AK,$H3283,PG_Transactions!$E:$E,"CAPTURE",PG_Transactions!$AQ:$AQ,1)</f>
        <v>2999</v>
      </c>
      <c r="K3283">
        <f t="shared" si="159"/>
        <v>0</v>
      </c>
      <c r="L3283" t="str">
        <f t="shared" si="160"/>
        <v>Amount Match</v>
      </c>
    </row>
    <row r="3284" spans="1:12" hidden="1" x14ac:dyDescent="0.3">
      <c r="A3284" t="s">
        <v>6526</v>
      </c>
      <c r="B3284" s="1">
        <v>46279</v>
      </c>
      <c r="C3284" t="s">
        <v>6527</v>
      </c>
      <c r="D3284" t="s">
        <v>38</v>
      </c>
      <c r="E3284" t="s">
        <v>33</v>
      </c>
      <c r="F3284">
        <v>499</v>
      </c>
      <c r="G3284" t="s">
        <v>10</v>
      </c>
      <c r="H3284" t="str">
        <f t="shared" si="158"/>
        <v>ORD26003283</v>
      </c>
      <c r="I3284">
        <f>COUNTIFS(PG_Transactions!$AK:$AK,$H3284,PG_Transactions!$E:$E,"CAPTURE",PG_Transactions!$AQ:$AQ,1)</f>
        <v>1</v>
      </c>
      <c r="J3284">
        <f>SUMIFS(PG_Transactions!$G:$G,PG_Transactions!$AK:$AK,$H3284,PG_Transactions!$E:$E,"CAPTURE",PG_Transactions!$AQ:$AQ,1)</f>
        <v>499</v>
      </c>
      <c r="K3284">
        <f t="shared" si="159"/>
        <v>0</v>
      </c>
      <c r="L3284" t="str">
        <f t="shared" si="160"/>
        <v>Amount Match</v>
      </c>
    </row>
    <row r="3285" spans="1:12" hidden="1" x14ac:dyDescent="0.3">
      <c r="A3285" t="s">
        <v>6528</v>
      </c>
      <c r="B3285" s="1">
        <v>46273</v>
      </c>
      <c r="C3285" t="s">
        <v>6529</v>
      </c>
      <c r="D3285" t="s">
        <v>32</v>
      </c>
      <c r="E3285" t="s">
        <v>9</v>
      </c>
      <c r="F3285">
        <v>299</v>
      </c>
      <c r="G3285" t="s">
        <v>10</v>
      </c>
      <c r="H3285" t="str">
        <f t="shared" si="158"/>
        <v>ORD26003284</v>
      </c>
      <c r="I3285">
        <f>COUNTIFS(PG_Transactions!$AK:$AK,$H3285,PG_Transactions!$E:$E,"CAPTURE",PG_Transactions!$AQ:$AQ,1)</f>
        <v>1</v>
      </c>
      <c r="J3285">
        <f>SUMIFS(PG_Transactions!$G:$G,PG_Transactions!$AK:$AK,$H3285,PG_Transactions!$E:$E,"CAPTURE",PG_Transactions!$AQ:$AQ,1)</f>
        <v>299</v>
      </c>
      <c r="K3285">
        <f t="shared" si="159"/>
        <v>0</v>
      </c>
      <c r="L3285" t="str">
        <f t="shared" si="160"/>
        <v>Amount Match</v>
      </c>
    </row>
    <row r="3286" spans="1:12" hidden="1" x14ac:dyDescent="0.3">
      <c r="A3286" t="s">
        <v>6530</v>
      </c>
      <c r="B3286" s="1">
        <v>46276</v>
      </c>
      <c r="C3286" t="s">
        <v>6531</v>
      </c>
      <c r="D3286" t="s">
        <v>65</v>
      </c>
      <c r="E3286" t="s">
        <v>33</v>
      </c>
      <c r="F3286">
        <v>1947</v>
      </c>
      <c r="G3286" t="s">
        <v>10</v>
      </c>
      <c r="H3286" t="str">
        <f t="shared" si="158"/>
        <v>ORD26003285</v>
      </c>
      <c r="I3286">
        <f>COUNTIFS(PG_Transactions!$AK:$AK,$H3286,PG_Transactions!$E:$E,"CAPTURE",PG_Transactions!$AQ:$AQ,1)</f>
        <v>1</v>
      </c>
      <c r="J3286">
        <f>SUMIFS(PG_Transactions!$G:$G,PG_Transactions!$AK:$AK,$H3286,PG_Transactions!$E:$E,"CAPTURE",PG_Transactions!$AQ:$AQ,1)</f>
        <v>1947</v>
      </c>
      <c r="K3286">
        <f t="shared" si="159"/>
        <v>0</v>
      </c>
      <c r="L3286" t="str">
        <f t="shared" si="160"/>
        <v>Amount Match</v>
      </c>
    </row>
    <row r="3287" spans="1:12" hidden="1" x14ac:dyDescent="0.3">
      <c r="A3287" t="s">
        <v>6532</v>
      </c>
      <c r="B3287" s="1">
        <v>46266</v>
      </c>
      <c r="C3287" t="s">
        <v>6533</v>
      </c>
      <c r="D3287" t="s">
        <v>24</v>
      </c>
      <c r="E3287" t="s">
        <v>44</v>
      </c>
      <c r="F3287">
        <v>2397</v>
      </c>
      <c r="G3287" t="s">
        <v>10</v>
      </c>
      <c r="H3287" t="str">
        <f t="shared" si="158"/>
        <v>ORD26003286</v>
      </c>
      <c r="I3287">
        <f>COUNTIFS(PG_Transactions!$AK:$AK,$H3287,PG_Transactions!$E:$E,"CAPTURE",PG_Transactions!$AQ:$AQ,1)</f>
        <v>1</v>
      </c>
      <c r="J3287">
        <f>SUMIFS(PG_Transactions!$G:$G,PG_Transactions!$AK:$AK,$H3287,PG_Transactions!$E:$E,"CAPTURE",PG_Transactions!$AQ:$AQ,1)</f>
        <v>2397</v>
      </c>
      <c r="K3287">
        <f t="shared" si="159"/>
        <v>0</v>
      </c>
      <c r="L3287" t="str">
        <f t="shared" si="160"/>
        <v>Amount Match</v>
      </c>
    </row>
    <row r="3288" spans="1:12" hidden="1" x14ac:dyDescent="0.3">
      <c r="A3288" t="s">
        <v>6534</v>
      </c>
      <c r="B3288" s="1">
        <v>46273</v>
      </c>
      <c r="C3288" t="s">
        <v>6535</v>
      </c>
      <c r="D3288" t="s">
        <v>38</v>
      </c>
      <c r="E3288" t="s">
        <v>9</v>
      </c>
      <c r="F3288">
        <v>4997</v>
      </c>
      <c r="G3288" t="s">
        <v>10</v>
      </c>
      <c r="H3288" t="str">
        <f t="shared" si="158"/>
        <v>ORD26003287</v>
      </c>
      <c r="I3288">
        <f>COUNTIFS(PG_Transactions!$AK:$AK,$H3288,PG_Transactions!$E:$E,"CAPTURE",PG_Transactions!$AQ:$AQ,1)</f>
        <v>1</v>
      </c>
      <c r="J3288">
        <f>SUMIFS(PG_Transactions!$G:$G,PG_Transactions!$AK:$AK,$H3288,PG_Transactions!$E:$E,"CAPTURE",PG_Transactions!$AQ:$AQ,1)</f>
        <v>4997</v>
      </c>
      <c r="K3288">
        <f t="shared" si="159"/>
        <v>0</v>
      </c>
      <c r="L3288" t="str">
        <f t="shared" si="160"/>
        <v>Amount Match</v>
      </c>
    </row>
    <row r="3289" spans="1:12" hidden="1" x14ac:dyDescent="0.3">
      <c r="A3289" t="s">
        <v>6536</v>
      </c>
      <c r="B3289" s="1">
        <v>46286</v>
      </c>
      <c r="C3289" t="s">
        <v>6537</v>
      </c>
      <c r="D3289" t="s">
        <v>41</v>
      </c>
      <c r="E3289" t="s">
        <v>17</v>
      </c>
      <c r="F3289">
        <v>4098</v>
      </c>
      <c r="G3289" t="s">
        <v>10</v>
      </c>
      <c r="H3289" t="str">
        <f t="shared" si="158"/>
        <v>ORD26003288</v>
      </c>
      <c r="I3289">
        <f>COUNTIFS(PG_Transactions!$AK:$AK,$H3289,PG_Transactions!$E:$E,"CAPTURE",PG_Transactions!$AQ:$AQ,1)</f>
        <v>1</v>
      </c>
      <c r="J3289">
        <f>SUMIFS(PG_Transactions!$G:$G,PG_Transactions!$AK:$AK,$H3289,PG_Transactions!$E:$E,"CAPTURE",PG_Transactions!$AQ:$AQ,1)</f>
        <v>4098</v>
      </c>
      <c r="K3289">
        <f t="shared" si="159"/>
        <v>0</v>
      </c>
      <c r="L3289" t="str">
        <f t="shared" si="160"/>
        <v>Amount Match</v>
      </c>
    </row>
    <row r="3290" spans="1:12" hidden="1" x14ac:dyDescent="0.3">
      <c r="A3290" t="s">
        <v>6538</v>
      </c>
      <c r="B3290" s="1">
        <v>46283</v>
      </c>
      <c r="C3290" t="s">
        <v>6539</v>
      </c>
      <c r="D3290" t="s">
        <v>41</v>
      </c>
      <c r="E3290" t="s">
        <v>17</v>
      </c>
      <c r="F3290">
        <v>499</v>
      </c>
      <c r="G3290" t="s">
        <v>10</v>
      </c>
      <c r="H3290" t="str">
        <f t="shared" si="158"/>
        <v>ORD26003289</v>
      </c>
      <c r="I3290">
        <f>COUNTIFS(PG_Transactions!$AK:$AK,$H3290,PG_Transactions!$E:$E,"CAPTURE",PG_Transactions!$AQ:$AQ,1)</f>
        <v>1</v>
      </c>
      <c r="J3290">
        <f>SUMIFS(PG_Transactions!$G:$G,PG_Transactions!$AK:$AK,$H3290,PG_Transactions!$E:$E,"CAPTURE",PG_Transactions!$AQ:$AQ,1)</f>
        <v>499</v>
      </c>
      <c r="K3290">
        <f t="shared" si="159"/>
        <v>0</v>
      </c>
      <c r="L3290" t="str">
        <f t="shared" si="160"/>
        <v>Amount Match</v>
      </c>
    </row>
    <row r="3291" spans="1:12" hidden="1" x14ac:dyDescent="0.3">
      <c r="A3291" t="s">
        <v>6540</v>
      </c>
      <c r="B3291" s="1">
        <v>46270</v>
      </c>
      <c r="C3291" t="s">
        <v>6541</v>
      </c>
      <c r="D3291" t="s">
        <v>24</v>
      </c>
      <c r="E3291" t="s">
        <v>44</v>
      </c>
      <c r="F3291">
        <v>9347</v>
      </c>
      <c r="G3291" t="s">
        <v>10</v>
      </c>
      <c r="H3291" t="str">
        <f t="shared" si="158"/>
        <v>ORD26003290</v>
      </c>
      <c r="I3291">
        <f>COUNTIFS(PG_Transactions!$AK:$AK,$H3291,PG_Transactions!$E:$E,"CAPTURE",PG_Transactions!$AQ:$AQ,1)</f>
        <v>1</v>
      </c>
      <c r="J3291">
        <f>SUMIFS(PG_Transactions!$G:$G,PG_Transactions!$AK:$AK,$H3291,PG_Transactions!$E:$E,"CAPTURE",PG_Transactions!$AQ:$AQ,1)</f>
        <v>9347</v>
      </c>
      <c r="K3291">
        <f t="shared" si="159"/>
        <v>0</v>
      </c>
      <c r="L3291" t="str">
        <f t="shared" si="160"/>
        <v>Amount Match</v>
      </c>
    </row>
    <row r="3292" spans="1:12" hidden="1" x14ac:dyDescent="0.3">
      <c r="A3292" t="s">
        <v>6542</v>
      </c>
      <c r="B3292" s="1">
        <v>46277</v>
      </c>
      <c r="C3292" t="s">
        <v>6543</v>
      </c>
      <c r="D3292" t="s">
        <v>38</v>
      </c>
      <c r="E3292" t="s">
        <v>9</v>
      </c>
      <c r="F3292">
        <v>1848</v>
      </c>
      <c r="G3292" t="s">
        <v>10</v>
      </c>
      <c r="H3292" t="str">
        <f t="shared" si="158"/>
        <v>ORD26003291</v>
      </c>
      <c r="I3292">
        <f>COUNTIFS(PG_Transactions!$AK:$AK,$H3292,PG_Transactions!$E:$E,"CAPTURE",PG_Transactions!$AQ:$AQ,1)</f>
        <v>1</v>
      </c>
      <c r="J3292">
        <f>SUMIFS(PG_Transactions!$G:$G,PG_Transactions!$AK:$AK,$H3292,PG_Transactions!$E:$E,"CAPTURE",PG_Transactions!$AQ:$AQ,1)</f>
        <v>1848</v>
      </c>
      <c r="K3292">
        <f t="shared" si="159"/>
        <v>0</v>
      </c>
      <c r="L3292" t="str">
        <f t="shared" si="160"/>
        <v>Amount Match</v>
      </c>
    </row>
    <row r="3293" spans="1:12" hidden="1" x14ac:dyDescent="0.3">
      <c r="A3293" t="s">
        <v>6544</v>
      </c>
      <c r="B3293" s="1">
        <v>46293</v>
      </c>
      <c r="C3293" t="s">
        <v>6545</v>
      </c>
      <c r="D3293" t="s">
        <v>32</v>
      </c>
      <c r="E3293" t="s">
        <v>9</v>
      </c>
      <c r="F3293">
        <v>2097</v>
      </c>
      <c r="G3293" t="s">
        <v>10</v>
      </c>
      <c r="H3293" t="str">
        <f t="shared" si="158"/>
        <v>ORD26003292</v>
      </c>
      <c r="I3293">
        <f>COUNTIFS(PG_Transactions!$AK:$AK,$H3293,PG_Transactions!$E:$E,"CAPTURE",PG_Transactions!$AQ:$AQ,1)</f>
        <v>1</v>
      </c>
      <c r="J3293">
        <f>SUMIFS(PG_Transactions!$G:$G,PG_Transactions!$AK:$AK,$H3293,PG_Transactions!$E:$E,"CAPTURE",PG_Transactions!$AQ:$AQ,1)</f>
        <v>2097</v>
      </c>
      <c r="K3293">
        <f t="shared" si="159"/>
        <v>0</v>
      </c>
      <c r="L3293" t="str">
        <f t="shared" si="160"/>
        <v>Amount Match</v>
      </c>
    </row>
    <row r="3294" spans="1:12" hidden="1" x14ac:dyDescent="0.3">
      <c r="A3294" t="s">
        <v>6546</v>
      </c>
      <c r="B3294" s="1">
        <v>46274</v>
      </c>
      <c r="C3294" t="s">
        <v>6547</v>
      </c>
      <c r="D3294" t="s">
        <v>32</v>
      </c>
      <c r="E3294" t="s">
        <v>9</v>
      </c>
      <c r="F3294">
        <v>5598</v>
      </c>
      <c r="G3294" t="s">
        <v>10</v>
      </c>
      <c r="H3294" t="str">
        <f t="shared" si="158"/>
        <v>ORD26003293</v>
      </c>
      <c r="I3294">
        <f>COUNTIFS(PG_Transactions!$AK:$AK,$H3294,PG_Transactions!$E:$E,"CAPTURE",PG_Transactions!$AQ:$AQ,1)</f>
        <v>1</v>
      </c>
      <c r="J3294">
        <f>SUMIFS(PG_Transactions!$G:$G,PG_Transactions!$AK:$AK,$H3294,PG_Transactions!$E:$E,"CAPTURE",PG_Transactions!$AQ:$AQ,1)</f>
        <v>5598</v>
      </c>
      <c r="K3294">
        <f t="shared" si="159"/>
        <v>0</v>
      </c>
      <c r="L3294" t="str">
        <f t="shared" si="160"/>
        <v>Amount Match</v>
      </c>
    </row>
    <row r="3295" spans="1:12" hidden="1" x14ac:dyDescent="0.3">
      <c r="A3295" t="s">
        <v>6548</v>
      </c>
      <c r="B3295" s="1">
        <v>46280</v>
      </c>
      <c r="C3295" t="s">
        <v>6549</v>
      </c>
      <c r="D3295" t="s">
        <v>8</v>
      </c>
      <c r="E3295" t="s">
        <v>9</v>
      </c>
      <c r="F3295">
        <v>6998</v>
      </c>
      <c r="G3295" t="s">
        <v>10</v>
      </c>
      <c r="H3295" t="str">
        <f t="shared" si="158"/>
        <v>ORD26003294</v>
      </c>
      <c r="I3295">
        <f>COUNTIFS(PG_Transactions!$AK:$AK,$H3295,PG_Transactions!$E:$E,"CAPTURE",PG_Transactions!$AQ:$AQ,1)</f>
        <v>1</v>
      </c>
      <c r="J3295">
        <f>SUMIFS(PG_Transactions!$G:$G,PG_Transactions!$AK:$AK,$H3295,PG_Transactions!$E:$E,"CAPTURE",PG_Transactions!$AQ:$AQ,1)</f>
        <v>6998</v>
      </c>
      <c r="K3295">
        <f t="shared" si="159"/>
        <v>0</v>
      </c>
      <c r="L3295" t="str">
        <f t="shared" si="160"/>
        <v>Amount Match</v>
      </c>
    </row>
    <row r="3296" spans="1:12" hidden="1" x14ac:dyDescent="0.3">
      <c r="A3296" t="s">
        <v>6550</v>
      </c>
      <c r="B3296" s="1">
        <v>46277</v>
      </c>
      <c r="C3296" t="s">
        <v>6551</v>
      </c>
      <c r="D3296" t="s">
        <v>32</v>
      </c>
      <c r="E3296" t="s">
        <v>17</v>
      </c>
      <c r="F3296">
        <v>4298</v>
      </c>
      <c r="G3296" t="s">
        <v>10</v>
      </c>
      <c r="H3296" t="str">
        <f t="shared" si="158"/>
        <v>ORD26003295</v>
      </c>
      <c r="I3296">
        <f>COUNTIFS(PG_Transactions!$AK:$AK,$H3296,PG_Transactions!$E:$E,"CAPTURE",PG_Transactions!$AQ:$AQ,1)</f>
        <v>1</v>
      </c>
      <c r="J3296">
        <f>SUMIFS(PG_Transactions!$G:$G,PG_Transactions!$AK:$AK,$H3296,PG_Transactions!$E:$E,"CAPTURE",PG_Transactions!$AQ:$AQ,1)</f>
        <v>4298</v>
      </c>
      <c r="K3296">
        <f t="shared" si="159"/>
        <v>0</v>
      </c>
      <c r="L3296" t="str">
        <f t="shared" si="160"/>
        <v>Amount Match</v>
      </c>
    </row>
    <row r="3297" spans="1:12" hidden="1" x14ac:dyDescent="0.3">
      <c r="A3297" t="s">
        <v>6552</v>
      </c>
      <c r="B3297" s="1">
        <v>46275</v>
      </c>
      <c r="C3297" t="s">
        <v>6553</v>
      </c>
      <c r="D3297" t="s">
        <v>65</v>
      </c>
      <c r="E3297" t="s">
        <v>9</v>
      </c>
      <c r="F3297">
        <v>898</v>
      </c>
      <c r="G3297" t="s">
        <v>10</v>
      </c>
      <c r="H3297" t="str">
        <f t="shared" si="158"/>
        <v>ORD26003296</v>
      </c>
      <c r="I3297">
        <f>COUNTIFS(PG_Transactions!$AK:$AK,$H3297,PG_Transactions!$E:$E,"CAPTURE",PG_Transactions!$AQ:$AQ,1)</f>
        <v>1</v>
      </c>
      <c r="J3297">
        <f>SUMIFS(PG_Transactions!$G:$G,PG_Transactions!$AK:$AK,$H3297,PG_Transactions!$E:$E,"CAPTURE",PG_Transactions!$AQ:$AQ,1)</f>
        <v>898</v>
      </c>
      <c r="K3297">
        <f t="shared" si="159"/>
        <v>0</v>
      </c>
      <c r="L3297" t="str">
        <f t="shared" si="160"/>
        <v>Amount Match</v>
      </c>
    </row>
    <row r="3298" spans="1:12" hidden="1" x14ac:dyDescent="0.3">
      <c r="A3298" t="s">
        <v>6554</v>
      </c>
      <c r="B3298" s="1">
        <v>46273</v>
      </c>
      <c r="C3298" t="s">
        <v>6555</v>
      </c>
      <c r="D3298" t="s">
        <v>13</v>
      </c>
      <c r="E3298" t="s">
        <v>9</v>
      </c>
      <c r="F3298">
        <v>349</v>
      </c>
      <c r="G3298" t="s">
        <v>10</v>
      </c>
      <c r="H3298" t="str">
        <f t="shared" si="158"/>
        <v>ORD26003297</v>
      </c>
      <c r="I3298">
        <f>COUNTIFS(PG_Transactions!$AK:$AK,$H3298,PG_Transactions!$E:$E,"CAPTURE",PG_Transactions!$AQ:$AQ,1)</f>
        <v>1</v>
      </c>
      <c r="J3298">
        <f>SUMIFS(PG_Transactions!$G:$G,PG_Transactions!$AK:$AK,$H3298,PG_Transactions!$E:$E,"CAPTURE",PG_Transactions!$AQ:$AQ,1)</f>
        <v>349</v>
      </c>
      <c r="K3298">
        <f t="shared" si="159"/>
        <v>0</v>
      </c>
      <c r="L3298" t="str">
        <f t="shared" si="160"/>
        <v>Amount Match</v>
      </c>
    </row>
    <row r="3299" spans="1:12" hidden="1" x14ac:dyDescent="0.3">
      <c r="A3299" t="s">
        <v>6556</v>
      </c>
      <c r="B3299" s="1">
        <v>46273</v>
      </c>
      <c r="C3299" t="s">
        <v>6557</v>
      </c>
      <c r="D3299" t="s">
        <v>38</v>
      </c>
      <c r="E3299" t="s">
        <v>9</v>
      </c>
      <c r="F3299">
        <v>4797</v>
      </c>
      <c r="G3299" t="s">
        <v>10</v>
      </c>
      <c r="H3299" t="str">
        <f t="shared" si="158"/>
        <v>ORD26003298</v>
      </c>
      <c r="I3299">
        <f>COUNTIFS(PG_Transactions!$AK:$AK,$H3299,PG_Transactions!$E:$E,"CAPTURE",PG_Transactions!$AQ:$AQ,1)</f>
        <v>1</v>
      </c>
      <c r="J3299">
        <f>SUMIFS(PG_Transactions!$G:$G,PG_Transactions!$AK:$AK,$H3299,PG_Transactions!$E:$E,"CAPTURE",PG_Transactions!$AQ:$AQ,1)</f>
        <v>4797</v>
      </c>
      <c r="K3299">
        <f t="shared" si="159"/>
        <v>0</v>
      </c>
      <c r="L3299" t="str">
        <f t="shared" si="160"/>
        <v>Amount Match</v>
      </c>
    </row>
    <row r="3300" spans="1:12" hidden="1" x14ac:dyDescent="0.3">
      <c r="A3300" t="s">
        <v>6558</v>
      </c>
      <c r="B3300" s="1">
        <v>46283</v>
      </c>
      <c r="C3300" t="s">
        <v>6559</v>
      </c>
      <c r="D3300" t="s">
        <v>24</v>
      </c>
      <c r="E3300" t="s">
        <v>9</v>
      </c>
      <c r="F3300">
        <v>4999</v>
      </c>
      <c r="G3300" t="s">
        <v>105</v>
      </c>
      <c r="H3300" t="str">
        <f t="shared" si="158"/>
        <v>ORD26003299</v>
      </c>
      <c r="I3300">
        <f>COUNTIFS(PG_Transactions!$AK:$AK,$H3300,PG_Transactions!$E:$E,"CAPTURE",PG_Transactions!$AQ:$AQ,1)</f>
        <v>0</v>
      </c>
      <c r="J3300">
        <f>SUMIFS(PG_Transactions!$G:$G,PG_Transactions!$AK:$AK,$H3300,PG_Transactions!$E:$E,"CAPTURE",PG_Transactions!$AQ:$AQ,1)</f>
        <v>0</v>
      </c>
      <c r="K3300">
        <f t="shared" si="159"/>
        <v>-4999</v>
      </c>
      <c r="L3300" t="str">
        <f t="shared" si="160"/>
        <v>No Capture</v>
      </c>
    </row>
    <row r="3301" spans="1:12" hidden="1" x14ac:dyDescent="0.3">
      <c r="A3301" t="s">
        <v>6560</v>
      </c>
      <c r="B3301" s="1">
        <v>46283</v>
      </c>
      <c r="C3301" t="s">
        <v>6561</v>
      </c>
      <c r="D3301" t="s">
        <v>41</v>
      </c>
      <c r="E3301" t="s">
        <v>17</v>
      </c>
      <c r="F3301">
        <v>898</v>
      </c>
      <c r="G3301" t="s">
        <v>10</v>
      </c>
      <c r="H3301" t="str">
        <f t="shared" si="158"/>
        <v>ORD26003300</v>
      </c>
      <c r="I3301">
        <f>COUNTIFS(PG_Transactions!$AK:$AK,$H3301,PG_Transactions!$E:$E,"CAPTURE",PG_Transactions!$AQ:$AQ,1)</f>
        <v>1</v>
      </c>
      <c r="J3301">
        <f>SUMIFS(PG_Transactions!$G:$G,PG_Transactions!$AK:$AK,$H3301,PG_Transactions!$E:$E,"CAPTURE",PG_Transactions!$AQ:$AQ,1)</f>
        <v>898</v>
      </c>
      <c r="K3301">
        <f t="shared" si="159"/>
        <v>0</v>
      </c>
      <c r="L3301" t="str">
        <f t="shared" si="160"/>
        <v>Amount Match</v>
      </c>
    </row>
    <row r="3302" spans="1:12" hidden="1" x14ac:dyDescent="0.3">
      <c r="A3302" t="s">
        <v>6562</v>
      </c>
      <c r="B3302" s="1">
        <v>46287</v>
      </c>
      <c r="C3302" t="s">
        <v>6563</v>
      </c>
      <c r="D3302" t="s">
        <v>16</v>
      </c>
      <c r="E3302" t="s">
        <v>9</v>
      </c>
      <c r="F3302">
        <v>999</v>
      </c>
      <c r="G3302" t="s">
        <v>10</v>
      </c>
      <c r="H3302" t="str">
        <f t="shared" si="158"/>
        <v>ORD26003301</v>
      </c>
      <c r="I3302">
        <f>COUNTIFS(PG_Transactions!$AK:$AK,$H3302,PG_Transactions!$E:$E,"CAPTURE",PG_Transactions!$AQ:$AQ,1)</f>
        <v>1</v>
      </c>
      <c r="J3302">
        <f>SUMIFS(PG_Transactions!$G:$G,PG_Transactions!$AK:$AK,$H3302,PG_Transactions!$E:$E,"CAPTURE",PG_Transactions!$AQ:$AQ,1)</f>
        <v>999</v>
      </c>
      <c r="K3302">
        <f t="shared" si="159"/>
        <v>0</v>
      </c>
      <c r="L3302" t="str">
        <f t="shared" si="160"/>
        <v>Amount Match</v>
      </c>
    </row>
    <row r="3303" spans="1:12" hidden="1" x14ac:dyDescent="0.3">
      <c r="A3303" t="s">
        <v>6564</v>
      </c>
      <c r="B3303" s="1">
        <v>46276</v>
      </c>
      <c r="C3303" t="s">
        <v>6565</v>
      </c>
      <c r="D3303" t="s">
        <v>65</v>
      </c>
      <c r="E3303" t="s">
        <v>33</v>
      </c>
      <c r="F3303">
        <v>5097</v>
      </c>
      <c r="G3303" t="s">
        <v>10</v>
      </c>
      <c r="H3303" t="str">
        <f t="shared" si="158"/>
        <v>ORD26003302</v>
      </c>
      <c r="I3303">
        <f>COUNTIFS(PG_Transactions!$AK:$AK,$H3303,PG_Transactions!$E:$E,"CAPTURE",PG_Transactions!$AQ:$AQ,1)</f>
        <v>1</v>
      </c>
      <c r="J3303">
        <f>SUMIFS(PG_Transactions!$G:$G,PG_Transactions!$AK:$AK,$H3303,PG_Transactions!$E:$E,"CAPTURE",PG_Transactions!$AQ:$AQ,1)</f>
        <v>5097</v>
      </c>
      <c r="K3303">
        <f t="shared" si="159"/>
        <v>0</v>
      </c>
      <c r="L3303" t="str">
        <f t="shared" si="160"/>
        <v>Amount Match</v>
      </c>
    </row>
    <row r="3304" spans="1:12" hidden="1" x14ac:dyDescent="0.3">
      <c r="A3304" t="s">
        <v>6566</v>
      </c>
      <c r="B3304" s="1">
        <v>46269</v>
      </c>
      <c r="C3304" t="s">
        <v>6567</v>
      </c>
      <c r="D3304" t="s">
        <v>13</v>
      </c>
      <c r="E3304" t="s">
        <v>9</v>
      </c>
      <c r="F3304">
        <v>10498</v>
      </c>
      <c r="G3304" t="s">
        <v>10</v>
      </c>
      <c r="H3304" t="str">
        <f t="shared" si="158"/>
        <v>ORD26003303</v>
      </c>
      <c r="I3304">
        <f>COUNTIFS(PG_Transactions!$AK:$AK,$H3304,PG_Transactions!$E:$E,"CAPTURE",PG_Transactions!$AQ:$AQ,1)</f>
        <v>1</v>
      </c>
      <c r="J3304">
        <f>SUMIFS(PG_Transactions!$G:$G,PG_Transactions!$AK:$AK,$H3304,PG_Transactions!$E:$E,"CAPTURE",PG_Transactions!$AQ:$AQ,1)</f>
        <v>10498</v>
      </c>
      <c r="K3304">
        <f t="shared" si="159"/>
        <v>0</v>
      </c>
      <c r="L3304" t="str">
        <f t="shared" si="160"/>
        <v>Amount Match</v>
      </c>
    </row>
    <row r="3305" spans="1:12" hidden="1" x14ac:dyDescent="0.3">
      <c r="A3305" t="s">
        <v>6568</v>
      </c>
      <c r="B3305" s="1">
        <v>46275</v>
      </c>
      <c r="C3305" t="s">
        <v>6569</v>
      </c>
      <c r="D3305" t="s">
        <v>24</v>
      </c>
      <c r="E3305" t="s">
        <v>9</v>
      </c>
      <c r="F3305" s="2">
        <v>7999</v>
      </c>
      <c r="G3305" t="s">
        <v>10</v>
      </c>
      <c r="H3305" t="str">
        <f t="shared" si="158"/>
        <v>ORD26003304</v>
      </c>
      <c r="I3305">
        <f>COUNTIFS(PG_Transactions!$AK:$AK,$H3305,PG_Transactions!$E:$E,"CAPTURE",PG_Transactions!$AQ:$AQ,1)</f>
        <v>1</v>
      </c>
      <c r="J3305">
        <f>SUMIFS(PG_Transactions!$G:$G,PG_Transactions!$AK:$AK,$H3305,PG_Transactions!$E:$E,"CAPTURE",PG_Transactions!$AQ:$AQ,1)</f>
        <v>7999</v>
      </c>
      <c r="K3305">
        <f t="shared" si="159"/>
        <v>0</v>
      </c>
      <c r="L3305" t="str">
        <f t="shared" si="160"/>
        <v>Amount Match</v>
      </c>
    </row>
    <row r="3306" spans="1:12" hidden="1" x14ac:dyDescent="0.3">
      <c r="A3306" t="s">
        <v>6570</v>
      </c>
      <c r="B3306" s="1">
        <v>46289</v>
      </c>
      <c r="C3306" t="s">
        <v>4106</v>
      </c>
      <c r="D3306" t="s">
        <v>32</v>
      </c>
      <c r="E3306" t="s">
        <v>17</v>
      </c>
      <c r="F3306">
        <v>2998</v>
      </c>
      <c r="G3306" t="s">
        <v>10</v>
      </c>
      <c r="H3306" t="str">
        <f t="shared" si="158"/>
        <v>ORD26003305</v>
      </c>
      <c r="I3306">
        <f>COUNTIFS(PG_Transactions!$AK:$AK,$H3306,PG_Transactions!$E:$E,"CAPTURE",PG_Transactions!$AQ:$AQ,1)</f>
        <v>1</v>
      </c>
      <c r="J3306">
        <f>SUMIFS(PG_Transactions!$G:$G,PG_Transactions!$AK:$AK,$H3306,PG_Transactions!$E:$E,"CAPTURE",PG_Transactions!$AQ:$AQ,1)</f>
        <v>2998</v>
      </c>
      <c r="K3306">
        <f t="shared" si="159"/>
        <v>0</v>
      </c>
      <c r="L3306" t="str">
        <f t="shared" si="160"/>
        <v>Amount Match</v>
      </c>
    </row>
    <row r="3307" spans="1:12" hidden="1" x14ac:dyDescent="0.3">
      <c r="A3307" t="s">
        <v>6571</v>
      </c>
      <c r="B3307" s="1">
        <v>46273</v>
      </c>
      <c r="C3307" t="s">
        <v>6572</v>
      </c>
      <c r="D3307" t="s">
        <v>32</v>
      </c>
      <c r="E3307" t="s">
        <v>17</v>
      </c>
      <c r="F3307">
        <v>7999</v>
      </c>
      <c r="G3307" t="s">
        <v>10</v>
      </c>
      <c r="H3307" t="str">
        <f t="shared" si="158"/>
        <v>ORD26003306</v>
      </c>
      <c r="I3307">
        <f>COUNTIFS(PG_Transactions!$AK:$AK,$H3307,PG_Transactions!$E:$E,"CAPTURE",PG_Transactions!$AQ:$AQ,1)</f>
        <v>1</v>
      </c>
      <c r="J3307">
        <f>SUMIFS(PG_Transactions!$G:$G,PG_Transactions!$AK:$AK,$H3307,PG_Transactions!$E:$E,"CAPTURE",PG_Transactions!$AQ:$AQ,1)</f>
        <v>7999</v>
      </c>
      <c r="K3307">
        <f t="shared" si="159"/>
        <v>0</v>
      </c>
      <c r="L3307" t="str">
        <f t="shared" si="160"/>
        <v>Amount Match</v>
      </c>
    </row>
    <row r="3308" spans="1:12" hidden="1" x14ac:dyDescent="0.3">
      <c r="A3308" t="s">
        <v>6573</v>
      </c>
      <c r="B3308" s="1">
        <v>46294</v>
      </c>
      <c r="C3308" t="s">
        <v>6574</v>
      </c>
      <c r="D3308" t="s">
        <v>65</v>
      </c>
      <c r="E3308" t="s">
        <v>44</v>
      </c>
      <c r="F3308">
        <v>7998</v>
      </c>
      <c r="G3308" t="s">
        <v>10</v>
      </c>
      <c r="H3308" t="str">
        <f t="shared" si="158"/>
        <v>ORD26003307</v>
      </c>
      <c r="I3308">
        <f>COUNTIFS(PG_Transactions!$AK:$AK,$H3308,PG_Transactions!$E:$E,"CAPTURE",PG_Transactions!$AQ:$AQ,1)</f>
        <v>1</v>
      </c>
      <c r="J3308">
        <f>SUMIFS(PG_Transactions!$G:$G,PG_Transactions!$AK:$AK,$H3308,PG_Transactions!$E:$E,"CAPTURE",PG_Transactions!$AQ:$AQ,1)</f>
        <v>7998</v>
      </c>
      <c r="K3308">
        <f t="shared" si="159"/>
        <v>0</v>
      </c>
      <c r="L3308" t="str">
        <f t="shared" si="160"/>
        <v>Amount Match</v>
      </c>
    </row>
    <row r="3309" spans="1:12" hidden="1" x14ac:dyDescent="0.3">
      <c r="A3309" t="s">
        <v>6575</v>
      </c>
      <c r="B3309" s="1">
        <v>46285</v>
      </c>
      <c r="C3309" t="s">
        <v>6576</v>
      </c>
      <c r="D3309" t="s">
        <v>65</v>
      </c>
      <c r="E3309" t="s">
        <v>17</v>
      </c>
      <c r="F3309">
        <v>4998</v>
      </c>
      <c r="G3309" t="s">
        <v>10</v>
      </c>
      <c r="H3309" t="str">
        <f t="shared" si="158"/>
        <v>ORD26003308</v>
      </c>
      <c r="I3309">
        <f>COUNTIFS(PG_Transactions!$AK:$AK,$H3309,PG_Transactions!$E:$E,"CAPTURE",PG_Transactions!$AQ:$AQ,1)</f>
        <v>1</v>
      </c>
      <c r="J3309">
        <f>SUMIFS(PG_Transactions!$G:$G,PG_Transactions!$AK:$AK,$H3309,PG_Transactions!$E:$E,"CAPTURE",PG_Transactions!$AQ:$AQ,1)</f>
        <v>4998</v>
      </c>
      <c r="K3309">
        <f t="shared" si="159"/>
        <v>0</v>
      </c>
      <c r="L3309" t="str">
        <f t="shared" si="160"/>
        <v>Amount Match</v>
      </c>
    </row>
    <row r="3310" spans="1:12" hidden="1" x14ac:dyDescent="0.3">
      <c r="A3310" t="s">
        <v>6577</v>
      </c>
      <c r="B3310" s="1">
        <v>46283</v>
      </c>
      <c r="C3310" t="s">
        <v>6578</v>
      </c>
      <c r="D3310" t="s">
        <v>13</v>
      </c>
      <c r="E3310" t="s">
        <v>17</v>
      </c>
      <c r="F3310">
        <v>2798</v>
      </c>
      <c r="G3310" t="s">
        <v>10</v>
      </c>
      <c r="H3310" t="str">
        <f t="shared" si="158"/>
        <v>ORD26003309</v>
      </c>
      <c r="I3310">
        <f>COUNTIFS(PG_Transactions!$AK:$AK,$H3310,PG_Transactions!$E:$E,"CAPTURE",PG_Transactions!$AQ:$AQ,1)</f>
        <v>1</v>
      </c>
      <c r="J3310">
        <f>SUMIFS(PG_Transactions!$G:$G,PG_Transactions!$AK:$AK,$H3310,PG_Transactions!$E:$E,"CAPTURE",PG_Transactions!$AQ:$AQ,1)</f>
        <v>2798</v>
      </c>
      <c r="K3310">
        <f t="shared" si="159"/>
        <v>0</v>
      </c>
      <c r="L3310" t="str">
        <f t="shared" si="160"/>
        <v>Amount Match</v>
      </c>
    </row>
    <row r="3311" spans="1:12" hidden="1" x14ac:dyDescent="0.3">
      <c r="A3311" t="s">
        <v>6579</v>
      </c>
      <c r="B3311" s="1">
        <v>46292</v>
      </c>
      <c r="C3311" t="s">
        <v>6580</v>
      </c>
      <c r="D3311" t="s">
        <v>16</v>
      </c>
      <c r="E3311" t="s">
        <v>9</v>
      </c>
      <c r="F3311">
        <v>4997</v>
      </c>
      <c r="G3311" t="s">
        <v>10</v>
      </c>
      <c r="H3311" t="str">
        <f t="shared" si="158"/>
        <v>ORD26003310</v>
      </c>
      <c r="I3311">
        <f>COUNTIFS(PG_Transactions!$AK:$AK,$H3311,PG_Transactions!$E:$E,"CAPTURE",PG_Transactions!$AQ:$AQ,1)</f>
        <v>1</v>
      </c>
      <c r="J3311">
        <f>SUMIFS(PG_Transactions!$G:$G,PG_Transactions!$AK:$AK,$H3311,PG_Transactions!$E:$E,"CAPTURE",PG_Transactions!$AQ:$AQ,1)</f>
        <v>4997</v>
      </c>
      <c r="K3311">
        <f t="shared" si="159"/>
        <v>0</v>
      </c>
      <c r="L3311" t="str">
        <f t="shared" si="160"/>
        <v>Amount Match</v>
      </c>
    </row>
    <row r="3312" spans="1:12" hidden="1" x14ac:dyDescent="0.3">
      <c r="A3312" t="s">
        <v>6581</v>
      </c>
      <c r="B3312" s="1">
        <v>46287</v>
      </c>
      <c r="C3312" t="s">
        <v>6582</v>
      </c>
      <c r="D3312" t="s">
        <v>38</v>
      </c>
      <c r="E3312" t="s">
        <v>9</v>
      </c>
      <c r="F3312">
        <v>1598</v>
      </c>
      <c r="G3312" t="s">
        <v>10</v>
      </c>
      <c r="H3312" t="str">
        <f t="shared" si="158"/>
        <v>ORD26003311</v>
      </c>
      <c r="I3312">
        <f>COUNTIFS(PG_Transactions!$AK:$AK,$H3312,PG_Transactions!$E:$E,"CAPTURE",PG_Transactions!$AQ:$AQ,1)</f>
        <v>1</v>
      </c>
      <c r="J3312">
        <f>SUMIFS(PG_Transactions!$G:$G,PG_Transactions!$AK:$AK,$H3312,PG_Transactions!$E:$E,"CAPTURE",PG_Transactions!$AQ:$AQ,1)</f>
        <v>1598</v>
      </c>
      <c r="K3312">
        <f t="shared" si="159"/>
        <v>0</v>
      </c>
      <c r="L3312" t="str">
        <f t="shared" si="160"/>
        <v>Amount Match</v>
      </c>
    </row>
    <row r="3313" spans="1:12" hidden="1" x14ac:dyDescent="0.3">
      <c r="A3313" t="s">
        <v>6583</v>
      </c>
      <c r="B3313" s="1">
        <v>46290</v>
      </c>
      <c r="C3313" t="s">
        <v>6584</v>
      </c>
      <c r="D3313" t="s">
        <v>27</v>
      </c>
      <c r="E3313" t="s">
        <v>44</v>
      </c>
      <c r="F3313">
        <v>3298</v>
      </c>
      <c r="G3313" t="s">
        <v>10</v>
      </c>
      <c r="H3313" t="str">
        <f t="shared" si="158"/>
        <v>ORD26003312</v>
      </c>
      <c r="I3313">
        <f>COUNTIFS(PG_Transactions!$AK:$AK,$H3313,PG_Transactions!$E:$E,"CAPTURE",PG_Transactions!$AQ:$AQ,1)</f>
        <v>1</v>
      </c>
      <c r="J3313">
        <f>SUMIFS(PG_Transactions!$G:$G,PG_Transactions!$AK:$AK,$H3313,PG_Transactions!$E:$E,"CAPTURE",PG_Transactions!$AQ:$AQ,1)</f>
        <v>3298</v>
      </c>
      <c r="K3313">
        <f t="shared" si="159"/>
        <v>0</v>
      </c>
      <c r="L3313" t="str">
        <f t="shared" si="160"/>
        <v>Amount Match</v>
      </c>
    </row>
    <row r="3314" spans="1:12" hidden="1" x14ac:dyDescent="0.3">
      <c r="A3314" t="s">
        <v>6585</v>
      </c>
      <c r="B3314" s="1">
        <v>46289</v>
      </c>
      <c r="C3314" t="s">
        <v>6586</v>
      </c>
      <c r="D3314" t="s">
        <v>24</v>
      </c>
      <c r="E3314" t="s">
        <v>17</v>
      </c>
      <c r="F3314">
        <v>3498</v>
      </c>
      <c r="G3314" t="s">
        <v>10</v>
      </c>
      <c r="H3314" t="str">
        <f t="shared" si="158"/>
        <v>ORD26003313</v>
      </c>
      <c r="I3314">
        <f>COUNTIFS(PG_Transactions!$AK:$AK,$H3314,PG_Transactions!$E:$E,"CAPTURE",PG_Transactions!$AQ:$AQ,1)</f>
        <v>1</v>
      </c>
      <c r="J3314">
        <f>SUMIFS(PG_Transactions!$G:$G,PG_Transactions!$AK:$AK,$H3314,PG_Transactions!$E:$E,"CAPTURE",PG_Transactions!$AQ:$AQ,1)</f>
        <v>3498</v>
      </c>
      <c r="K3314">
        <f t="shared" si="159"/>
        <v>0</v>
      </c>
      <c r="L3314" t="str">
        <f t="shared" si="160"/>
        <v>Amount Match</v>
      </c>
    </row>
    <row r="3315" spans="1:12" hidden="1" x14ac:dyDescent="0.3">
      <c r="A3315" t="s">
        <v>6587</v>
      </c>
      <c r="B3315" s="1">
        <v>46276</v>
      </c>
      <c r="C3315" t="s">
        <v>6588</v>
      </c>
      <c r="D3315" t="s">
        <v>8</v>
      </c>
      <c r="E3315" t="s">
        <v>9</v>
      </c>
      <c r="F3315" s="2">
        <v>6997</v>
      </c>
      <c r="G3315" t="s">
        <v>10</v>
      </c>
      <c r="H3315" t="str">
        <f t="shared" si="158"/>
        <v>ORD26003314</v>
      </c>
      <c r="I3315">
        <f>COUNTIFS(PG_Transactions!$AK:$AK,$H3315,PG_Transactions!$E:$E,"CAPTURE",PG_Transactions!$AQ:$AQ,1)</f>
        <v>1</v>
      </c>
      <c r="J3315">
        <f>SUMIFS(PG_Transactions!$G:$G,PG_Transactions!$AK:$AK,$H3315,PG_Transactions!$E:$E,"CAPTURE",PG_Transactions!$AQ:$AQ,1)</f>
        <v>6997</v>
      </c>
      <c r="K3315">
        <f t="shared" si="159"/>
        <v>0</v>
      </c>
      <c r="L3315" t="str">
        <f t="shared" si="160"/>
        <v>Amount Match</v>
      </c>
    </row>
    <row r="3316" spans="1:12" hidden="1" x14ac:dyDescent="0.3">
      <c r="A3316" t="s">
        <v>6589</v>
      </c>
      <c r="B3316" s="1">
        <v>46292</v>
      </c>
      <c r="C3316" t="s">
        <v>6590</v>
      </c>
      <c r="D3316" t="s">
        <v>24</v>
      </c>
      <c r="E3316" t="s">
        <v>9</v>
      </c>
      <c r="F3316">
        <v>798</v>
      </c>
      <c r="G3316" t="s">
        <v>10</v>
      </c>
      <c r="H3316" t="str">
        <f t="shared" si="158"/>
        <v>ORD26003315</v>
      </c>
      <c r="I3316">
        <f>COUNTIFS(PG_Transactions!$AK:$AK,$H3316,PG_Transactions!$E:$E,"CAPTURE",PG_Transactions!$AQ:$AQ,1)</f>
        <v>1</v>
      </c>
      <c r="J3316">
        <f>SUMIFS(PG_Transactions!$G:$G,PG_Transactions!$AK:$AK,$H3316,PG_Transactions!$E:$E,"CAPTURE",PG_Transactions!$AQ:$AQ,1)</f>
        <v>798</v>
      </c>
      <c r="K3316">
        <f t="shared" si="159"/>
        <v>0</v>
      </c>
      <c r="L3316" t="str">
        <f t="shared" si="160"/>
        <v>Amount Match</v>
      </c>
    </row>
    <row r="3317" spans="1:12" hidden="1" x14ac:dyDescent="0.3">
      <c r="A3317" t="s">
        <v>6591</v>
      </c>
      <c r="B3317" s="1">
        <v>46289</v>
      </c>
      <c r="C3317" t="s">
        <v>6592</v>
      </c>
      <c r="D3317" t="s">
        <v>51</v>
      </c>
      <c r="E3317" t="s">
        <v>33</v>
      </c>
      <c r="F3317">
        <v>5498</v>
      </c>
      <c r="G3317" t="s">
        <v>105</v>
      </c>
      <c r="H3317" t="str">
        <f t="shared" si="158"/>
        <v>ORD26003316</v>
      </c>
      <c r="I3317">
        <f>COUNTIFS(PG_Transactions!$AK:$AK,$H3317,PG_Transactions!$E:$E,"CAPTURE",PG_Transactions!$AQ:$AQ,1)</f>
        <v>0</v>
      </c>
      <c r="J3317">
        <f>SUMIFS(PG_Transactions!$G:$G,PG_Transactions!$AK:$AK,$H3317,PG_Transactions!$E:$E,"CAPTURE",PG_Transactions!$AQ:$AQ,1)</f>
        <v>0</v>
      </c>
      <c r="K3317">
        <f t="shared" si="159"/>
        <v>-5498</v>
      </c>
      <c r="L3317" t="str">
        <f t="shared" si="160"/>
        <v>No Capture</v>
      </c>
    </row>
    <row r="3318" spans="1:12" hidden="1" x14ac:dyDescent="0.3">
      <c r="A3318" t="s">
        <v>6593</v>
      </c>
      <c r="B3318" s="1">
        <v>46275</v>
      </c>
      <c r="C3318" t="s">
        <v>6594</v>
      </c>
      <c r="D3318" t="s">
        <v>8</v>
      </c>
      <c r="E3318" t="s">
        <v>44</v>
      </c>
      <c r="F3318" s="2">
        <v>2398</v>
      </c>
      <c r="G3318" t="s">
        <v>10</v>
      </c>
      <c r="H3318" t="str">
        <f t="shared" si="158"/>
        <v>ORD26003317</v>
      </c>
      <c r="I3318">
        <f>COUNTIFS(PG_Transactions!$AK:$AK,$H3318,PG_Transactions!$E:$E,"CAPTURE",PG_Transactions!$AQ:$AQ,1)</f>
        <v>1</v>
      </c>
      <c r="J3318">
        <f>SUMIFS(PG_Transactions!$G:$G,PG_Transactions!$AK:$AK,$H3318,PG_Transactions!$E:$E,"CAPTURE",PG_Transactions!$AQ:$AQ,1)</f>
        <v>2398</v>
      </c>
      <c r="K3318">
        <f t="shared" si="159"/>
        <v>0</v>
      </c>
      <c r="L3318" t="str">
        <f t="shared" si="160"/>
        <v>Amount Match</v>
      </c>
    </row>
    <row r="3319" spans="1:12" hidden="1" x14ac:dyDescent="0.3">
      <c r="A3319" t="s">
        <v>6595</v>
      </c>
      <c r="B3319" s="1">
        <v>46280</v>
      </c>
      <c r="C3319" t="s">
        <v>5600</v>
      </c>
      <c r="D3319" t="s">
        <v>41</v>
      </c>
      <c r="E3319" t="s">
        <v>9</v>
      </c>
      <c r="F3319">
        <v>999</v>
      </c>
      <c r="G3319" t="s">
        <v>10</v>
      </c>
      <c r="H3319" t="str">
        <f t="shared" si="158"/>
        <v>ORD26003318</v>
      </c>
      <c r="I3319">
        <f>COUNTIFS(PG_Transactions!$AK:$AK,$H3319,PG_Transactions!$E:$E,"CAPTURE",PG_Transactions!$AQ:$AQ,1)</f>
        <v>1</v>
      </c>
      <c r="J3319">
        <f>SUMIFS(PG_Transactions!$G:$G,PG_Transactions!$AK:$AK,$H3319,PG_Transactions!$E:$E,"CAPTURE",PG_Transactions!$AQ:$AQ,1)</f>
        <v>999</v>
      </c>
      <c r="K3319">
        <f t="shared" si="159"/>
        <v>0</v>
      </c>
      <c r="L3319" t="str">
        <f t="shared" si="160"/>
        <v>Amount Match</v>
      </c>
    </row>
    <row r="3320" spans="1:12" hidden="1" x14ac:dyDescent="0.3">
      <c r="A3320" t="s">
        <v>6596</v>
      </c>
      <c r="B3320" s="1">
        <v>46291</v>
      </c>
      <c r="C3320" t="s">
        <v>6597</v>
      </c>
      <c r="D3320" t="s">
        <v>24</v>
      </c>
      <c r="E3320" t="s">
        <v>44</v>
      </c>
      <c r="F3320">
        <v>4999</v>
      </c>
      <c r="G3320" t="s">
        <v>10</v>
      </c>
      <c r="H3320" t="str">
        <f t="shared" si="158"/>
        <v>ORD26003319</v>
      </c>
      <c r="I3320">
        <f>COUNTIFS(PG_Transactions!$AK:$AK,$H3320,PG_Transactions!$E:$E,"CAPTURE",PG_Transactions!$AQ:$AQ,1)</f>
        <v>1</v>
      </c>
      <c r="J3320">
        <f>SUMIFS(PG_Transactions!$G:$G,PG_Transactions!$AK:$AK,$H3320,PG_Transactions!$E:$E,"CAPTURE",PG_Transactions!$AQ:$AQ,1)</f>
        <v>4999</v>
      </c>
      <c r="K3320">
        <f t="shared" si="159"/>
        <v>0</v>
      </c>
      <c r="L3320" t="str">
        <f t="shared" si="160"/>
        <v>Amount Match</v>
      </c>
    </row>
    <row r="3321" spans="1:12" hidden="1" x14ac:dyDescent="0.3">
      <c r="A3321" t="s">
        <v>6598</v>
      </c>
      <c r="B3321" s="1">
        <v>46290</v>
      </c>
      <c r="C3321" t="s">
        <v>6599</v>
      </c>
      <c r="D3321" t="s">
        <v>8</v>
      </c>
      <c r="E3321" t="s">
        <v>44</v>
      </c>
      <c r="F3321" s="2">
        <v>1799</v>
      </c>
      <c r="G3321" t="s">
        <v>56</v>
      </c>
      <c r="H3321" t="str">
        <f t="shared" si="158"/>
        <v>ORD26003320</v>
      </c>
      <c r="I3321">
        <f>COUNTIFS(PG_Transactions!$AK:$AK,$H3321,PG_Transactions!$E:$E,"CAPTURE",PG_Transactions!$AQ:$AQ,1)</f>
        <v>1</v>
      </c>
      <c r="J3321">
        <f>SUMIFS(PG_Transactions!$G:$G,PG_Transactions!$AK:$AK,$H3321,PG_Transactions!$E:$E,"CAPTURE",PG_Transactions!$AQ:$AQ,1)</f>
        <v>1799</v>
      </c>
      <c r="K3321">
        <f t="shared" si="159"/>
        <v>0</v>
      </c>
      <c r="L3321" t="str">
        <f t="shared" si="160"/>
        <v>Amount Match</v>
      </c>
    </row>
    <row r="3322" spans="1:12" hidden="1" x14ac:dyDescent="0.3">
      <c r="A3322" t="s">
        <v>6600</v>
      </c>
      <c r="B3322" s="1">
        <v>46271</v>
      </c>
      <c r="C3322" t="s">
        <v>6601</v>
      </c>
      <c r="D3322" t="s">
        <v>38</v>
      </c>
      <c r="E3322" t="s">
        <v>9</v>
      </c>
      <c r="F3322">
        <v>3897</v>
      </c>
      <c r="G3322" t="s">
        <v>10</v>
      </c>
      <c r="H3322" t="str">
        <f t="shared" si="158"/>
        <v>ORD26003321</v>
      </c>
      <c r="I3322">
        <f>COUNTIFS(PG_Transactions!$AK:$AK,$H3322,PG_Transactions!$E:$E,"CAPTURE",PG_Transactions!$AQ:$AQ,1)</f>
        <v>1</v>
      </c>
      <c r="J3322">
        <f>SUMIFS(PG_Transactions!$G:$G,PG_Transactions!$AK:$AK,$H3322,PG_Transactions!$E:$E,"CAPTURE",PG_Transactions!$AQ:$AQ,1)</f>
        <v>3897</v>
      </c>
      <c r="K3322">
        <f t="shared" si="159"/>
        <v>0</v>
      </c>
      <c r="L3322" t="str">
        <f t="shared" si="160"/>
        <v>Amount Match</v>
      </c>
    </row>
    <row r="3323" spans="1:12" hidden="1" x14ac:dyDescent="0.3">
      <c r="A3323" t="s">
        <v>6602</v>
      </c>
      <c r="B3323" s="1">
        <v>46269</v>
      </c>
      <c r="C3323" t="s">
        <v>6603</v>
      </c>
      <c r="D3323" t="s">
        <v>38</v>
      </c>
      <c r="E3323" t="s">
        <v>44</v>
      </c>
      <c r="F3323">
        <v>2499</v>
      </c>
      <c r="G3323" t="s">
        <v>10</v>
      </c>
      <c r="H3323" t="str">
        <f t="shared" si="158"/>
        <v>ORD26003322</v>
      </c>
      <c r="I3323">
        <f>COUNTIFS(PG_Transactions!$AK:$AK,$H3323,PG_Transactions!$E:$E,"CAPTURE",PG_Transactions!$AQ:$AQ,1)</f>
        <v>1</v>
      </c>
      <c r="J3323">
        <f>SUMIFS(PG_Transactions!$G:$G,PG_Transactions!$AK:$AK,$H3323,PG_Transactions!$E:$E,"CAPTURE",PG_Transactions!$AQ:$AQ,1)</f>
        <v>2499</v>
      </c>
      <c r="K3323">
        <f t="shared" si="159"/>
        <v>0</v>
      </c>
      <c r="L3323" t="str">
        <f t="shared" si="160"/>
        <v>Amount Match</v>
      </c>
    </row>
    <row r="3324" spans="1:12" hidden="1" x14ac:dyDescent="0.3">
      <c r="A3324" t="s">
        <v>6604</v>
      </c>
      <c r="B3324" s="1">
        <v>46268</v>
      </c>
      <c r="C3324" t="s">
        <v>6605</v>
      </c>
      <c r="D3324" t="s">
        <v>27</v>
      </c>
      <c r="E3324" t="s">
        <v>44</v>
      </c>
      <c r="F3324">
        <v>999</v>
      </c>
      <c r="G3324" t="s">
        <v>10</v>
      </c>
      <c r="H3324" t="str">
        <f t="shared" si="158"/>
        <v>ORD26003323</v>
      </c>
      <c r="I3324">
        <f>COUNTIFS(PG_Transactions!$AK:$AK,$H3324,PG_Transactions!$E:$E,"CAPTURE",PG_Transactions!$AQ:$AQ,1)</f>
        <v>1</v>
      </c>
      <c r="J3324">
        <f>SUMIFS(PG_Transactions!$G:$G,PG_Transactions!$AK:$AK,$H3324,PG_Transactions!$E:$E,"CAPTURE",PG_Transactions!$AQ:$AQ,1)</f>
        <v>999</v>
      </c>
      <c r="K3324">
        <f t="shared" si="159"/>
        <v>0</v>
      </c>
      <c r="L3324" t="str">
        <f t="shared" si="160"/>
        <v>Amount Match</v>
      </c>
    </row>
    <row r="3325" spans="1:12" hidden="1" x14ac:dyDescent="0.3">
      <c r="A3325" t="s">
        <v>6606</v>
      </c>
      <c r="B3325" s="1">
        <v>46287</v>
      </c>
      <c r="C3325" t="s">
        <v>6607</v>
      </c>
      <c r="D3325" t="s">
        <v>27</v>
      </c>
      <c r="E3325" t="s">
        <v>9</v>
      </c>
      <c r="F3325">
        <v>13497</v>
      </c>
      <c r="G3325" t="s">
        <v>10</v>
      </c>
      <c r="H3325" t="str">
        <f t="shared" si="158"/>
        <v>ORD26003324</v>
      </c>
      <c r="I3325">
        <f>COUNTIFS(PG_Transactions!$AK:$AK,$H3325,PG_Transactions!$E:$E,"CAPTURE",PG_Transactions!$AQ:$AQ,1)</f>
        <v>1</v>
      </c>
      <c r="J3325">
        <f>SUMIFS(PG_Transactions!$G:$G,PG_Transactions!$AK:$AK,$H3325,PG_Transactions!$E:$E,"CAPTURE",PG_Transactions!$AQ:$AQ,1)</f>
        <v>13497</v>
      </c>
      <c r="K3325">
        <f t="shared" si="159"/>
        <v>0</v>
      </c>
      <c r="L3325" t="str">
        <f t="shared" si="160"/>
        <v>Amount Match</v>
      </c>
    </row>
    <row r="3326" spans="1:12" hidden="1" x14ac:dyDescent="0.3">
      <c r="A3326" t="s">
        <v>6608</v>
      </c>
      <c r="B3326" s="1">
        <v>46267</v>
      </c>
      <c r="C3326" t="s">
        <v>6609</v>
      </c>
      <c r="D3326" t="s">
        <v>27</v>
      </c>
      <c r="E3326" t="s">
        <v>33</v>
      </c>
      <c r="F3326">
        <v>999</v>
      </c>
      <c r="G3326" t="s">
        <v>10</v>
      </c>
      <c r="H3326" t="str">
        <f t="shared" si="158"/>
        <v>ORD26003325</v>
      </c>
      <c r="I3326">
        <f>COUNTIFS(PG_Transactions!$AK:$AK,$H3326,PG_Transactions!$E:$E,"CAPTURE",PG_Transactions!$AQ:$AQ,1)</f>
        <v>1</v>
      </c>
      <c r="J3326">
        <f>SUMIFS(PG_Transactions!$G:$G,PG_Transactions!$AK:$AK,$H3326,PG_Transactions!$E:$E,"CAPTURE",PG_Transactions!$AQ:$AQ,1)</f>
        <v>999</v>
      </c>
      <c r="K3326">
        <f t="shared" si="159"/>
        <v>0</v>
      </c>
      <c r="L3326" t="str">
        <f t="shared" si="160"/>
        <v>Amount Match</v>
      </c>
    </row>
    <row r="3327" spans="1:12" hidden="1" x14ac:dyDescent="0.3">
      <c r="A3327" t="s">
        <v>6610</v>
      </c>
      <c r="B3327" s="1">
        <v>46272</v>
      </c>
      <c r="C3327" t="s">
        <v>6611</v>
      </c>
      <c r="D3327" t="s">
        <v>41</v>
      </c>
      <c r="E3327" t="s">
        <v>9</v>
      </c>
      <c r="F3327">
        <v>7999</v>
      </c>
      <c r="G3327" t="s">
        <v>10</v>
      </c>
      <c r="H3327" t="str">
        <f t="shared" si="158"/>
        <v>ORD26003326</v>
      </c>
      <c r="I3327">
        <f>COUNTIFS(PG_Transactions!$AK:$AK,$H3327,PG_Transactions!$E:$E,"CAPTURE",PG_Transactions!$AQ:$AQ,1)</f>
        <v>1</v>
      </c>
      <c r="J3327">
        <f>SUMIFS(PG_Transactions!$G:$G,PG_Transactions!$AK:$AK,$H3327,PG_Transactions!$E:$E,"CAPTURE",PG_Transactions!$AQ:$AQ,1)</f>
        <v>7999</v>
      </c>
      <c r="K3327">
        <f t="shared" si="159"/>
        <v>0</v>
      </c>
      <c r="L3327" t="str">
        <f t="shared" si="160"/>
        <v>Amount Match</v>
      </c>
    </row>
    <row r="3328" spans="1:12" hidden="1" x14ac:dyDescent="0.3">
      <c r="A3328" t="s">
        <v>6612</v>
      </c>
      <c r="B3328" s="1">
        <v>46289</v>
      </c>
      <c r="C3328" t="s">
        <v>6613</v>
      </c>
      <c r="D3328" t="s">
        <v>41</v>
      </c>
      <c r="E3328" t="s">
        <v>17</v>
      </c>
      <c r="F3328">
        <v>6798</v>
      </c>
      <c r="G3328" t="s">
        <v>10</v>
      </c>
      <c r="H3328" t="str">
        <f t="shared" si="158"/>
        <v>ORD26003327</v>
      </c>
      <c r="I3328">
        <f>COUNTIFS(PG_Transactions!$AK:$AK,$H3328,PG_Transactions!$E:$E,"CAPTURE",PG_Transactions!$AQ:$AQ,1)</f>
        <v>1</v>
      </c>
      <c r="J3328">
        <f>SUMIFS(PG_Transactions!$G:$G,PG_Transactions!$AK:$AK,$H3328,PG_Transactions!$E:$E,"CAPTURE",PG_Transactions!$AQ:$AQ,1)</f>
        <v>6798</v>
      </c>
      <c r="K3328">
        <f t="shared" si="159"/>
        <v>0</v>
      </c>
      <c r="L3328" t="str">
        <f t="shared" si="160"/>
        <v>Amount Match</v>
      </c>
    </row>
    <row r="3329" spans="1:12" hidden="1" x14ac:dyDescent="0.3">
      <c r="A3329" t="s">
        <v>6614</v>
      </c>
      <c r="B3329" s="1">
        <v>46272</v>
      </c>
      <c r="C3329" t="s">
        <v>6615</v>
      </c>
      <c r="D3329" t="s">
        <v>8</v>
      </c>
      <c r="E3329" t="s">
        <v>17</v>
      </c>
      <c r="F3329">
        <v>2999</v>
      </c>
      <c r="G3329" t="s">
        <v>10</v>
      </c>
      <c r="H3329" t="str">
        <f t="shared" si="158"/>
        <v>ORD26003328</v>
      </c>
      <c r="I3329">
        <f>COUNTIFS(PG_Transactions!$AK:$AK,$H3329,PG_Transactions!$E:$E,"CAPTURE",PG_Transactions!$AQ:$AQ,1)</f>
        <v>1</v>
      </c>
      <c r="J3329">
        <f>SUMIFS(PG_Transactions!$G:$G,PG_Transactions!$AK:$AK,$H3329,PG_Transactions!$E:$E,"CAPTURE",PG_Transactions!$AQ:$AQ,1)</f>
        <v>2999</v>
      </c>
      <c r="K3329">
        <f t="shared" si="159"/>
        <v>0</v>
      </c>
      <c r="L3329" t="str">
        <f t="shared" si="160"/>
        <v>Amount Match</v>
      </c>
    </row>
    <row r="3330" spans="1:12" hidden="1" x14ac:dyDescent="0.3">
      <c r="A3330" t="s">
        <v>6616</v>
      </c>
      <c r="B3330" s="1">
        <v>46284</v>
      </c>
      <c r="C3330" t="s">
        <v>6617</v>
      </c>
      <c r="D3330" t="s">
        <v>51</v>
      </c>
      <c r="E3330" t="s">
        <v>9</v>
      </c>
      <c r="F3330">
        <v>4999</v>
      </c>
      <c r="G3330" t="s">
        <v>10</v>
      </c>
      <c r="H3330" t="str">
        <f t="shared" si="158"/>
        <v>ORD26003329</v>
      </c>
      <c r="I3330">
        <f>COUNTIFS(PG_Transactions!$AK:$AK,$H3330,PG_Transactions!$E:$E,"CAPTURE",PG_Transactions!$AQ:$AQ,1)</f>
        <v>1</v>
      </c>
      <c r="J3330">
        <f>SUMIFS(PG_Transactions!$G:$G,PG_Transactions!$AK:$AK,$H3330,PG_Transactions!$E:$E,"CAPTURE",PG_Transactions!$AQ:$AQ,1)</f>
        <v>4999</v>
      </c>
      <c r="K3330">
        <f t="shared" si="159"/>
        <v>0</v>
      </c>
      <c r="L3330" t="str">
        <f t="shared" si="160"/>
        <v>Amount Match</v>
      </c>
    </row>
    <row r="3331" spans="1:12" hidden="1" x14ac:dyDescent="0.3">
      <c r="A3331" t="s">
        <v>6618</v>
      </c>
      <c r="B3331" s="1">
        <v>46293</v>
      </c>
      <c r="C3331" t="s">
        <v>6619</v>
      </c>
      <c r="D3331" t="s">
        <v>8</v>
      </c>
      <c r="E3331" t="s">
        <v>33</v>
      </c>
      <c r="F3331">
        <v>2298</v>
      </c>
      <c r="G3331" t="s">
        <v>10</v>
      </c>
      <c r="H3331" t="str">
        <f t="shared" ref="H3331:H3394" si="161">UPPER(SUBSTITUTE(TRIM(A3331),"-",""))</f>
        <v>ORD26003330</v>
      </c>
      <c r="I3331">
        <f>COUNTIFS(PG_Transactions!$AK:$AK,$H3331,PG_Transactions!$E:$E,"CAPTURE",PG_Transactions!$AQ:$AQ,1)</f>
        <v>1</v>
      </c>
      <c r="J3331">
        <f>SUMIFS(PG_Transactions!$G:$G,PG_Transactions!$AK:$AK,$H3331,PG_Transactions!$E:$E,"CAPTURE",PG_Transactions!$AQ:$AQ,1)</f>
        <v>2298</v>
      </c>
      <c r="K3331">
        <f t="shared" ref="K3331:K3394" si="162">ROUND(J3331-F3331,2)</f>
        <v>0</v>
      </c>
      <c r="L3331" t="str">
        <f t="shared" ref="L3331:L3394" si="163">IF(I3331=0,"No Capture",IF(I3331&gt;1,"Multiple Capture Rows - Review",IF(ABS(K3331)&lt;0.01,"Amount Match",IF(K3331&lt;0,"Captured Less Than Order","Captured More Than Order"))))</f>
        <v>Amount Match</v>
      </c>
    </row>
    <row r="3332" spans="1:12" hidden="1" x14ac:dyDescent="0.3">
      <c r="A3332" t="s">
        <v>6620</v>
      </c>
      <c r="B3332" s="1">
        <v>46273</v>
      </c>
      <c r="C3332" t="s">
        <v>6621</v>
      </c>
      <c r="D3332" t="s">
        <v>8</v>
      </c>
      <c r="E3332" t="s">
        <v>9</v>
      </c>
      <c r="F3332" s="2">
        <v>4097</v>
      </c>
      <c r="G3332" t="s">
        <v>10</v>
      </c>
      <c r="H3332" t="str">
        <f t="shared" si="161"/>
        <v>ORD26003331</v>
      </c>
      <c r="I3332">
        <f>COUNTIFS(PG_Transactions!$AK:$AK,$H3332,PG_Transactions!$E:$E,"CAPTURE",PG_Transactions!$AQ:$AQ,1)</f>
        <v>1</v>
      </c>
      <c r="J3332">
        <f>SUMIFS(PG_Transactions!$G:$G,PG_Transactions!$AK:$AK,$H3332,PG_Transactions!$E:$E,"CAPTURE",PG_Transactions!$AQ:$AQ,1)</f>
        <v>4097</v>
      </c>
      <c r="K3332">
        <f t="shared" si="162"/>
        <v>0</v>
      </c>
      <c r="L3332" t="str">
        <f t="shared" si="163"/>
        <v>Amount Match</v>
      </c>
    </row>
    <row r="3333" spans="1:12" hidden="1" x14ac:dyDescent="0.3">
      <c r="A3333" t="s">
        <v>6622</v>
      </c>
      <c r="B3333" s="1">
        <v>46293</v>
      </c>
      <c r="C3333" t="s">
        <v>6623</v>
      </c>
      <c r="D3333" t="s">
        <v>32</v>
      </c>
      <c r="E3333" t="s">
        <v>9</v>
      </c>
      <c r="F3333">
        <v>3848</v>
      </c>
      <c r="G3333" t="s">
        <v>10</v>
      </c>
      <c r="H3333" t="str">
        <f t="shared" si="161"/>
        <v>ORD26003332</v>
      </c>
      <c r="I3333">
        <f>COUNTIFS(PG_Transactions!$AK:$AK,$H3333,PG_Transactions!$E:$E,"CAPTURE",PG_Transactions!$AQ:$AQ,1)</f>
        <v>1</v>
      </c>
      <c r="J3333">
        <f>SUMIFS(PG_Transactions!$G:$G,PG_Transactions!$AK:$AK,$H3333,PG_Transactions!$E:$E,"CAPTURE",PG_Transactions!$AQ:$AQ,1)</f>
        <v>3848</v>
      </c>
      <c r="K3333">
        <f t="shared" si="162"/>
        <v>0</v>
      </c>
      <c r="L3333" t="str">
        <f t="shared" si="163"/>
        <v>Amount Match</v>
      </c>
    </row>
    <row r="3334" spans="1:12" hidden="1" x14ac:dyDescent="0.3">
      <c r="A3334" t="s">
        <v>6624</v>
      </c>
      <c r="B3334" s="1">
        <v>46272</v>
      </c>
      <c r="C3334" t="s">
        <v>6625</v>
      </c>
      <c r="D3334" t="s">
        <v>24</v>
      </c>
      <c r="E3334" t="s">
        <v>9</v>
      </c>
      <c r="F3334">
        <v>3397</v>
      </c>
      <c r="G3334" t="s">
        <v>10</v>
      </c>
      <c r="H3334" t="str">
        <f t="shared" si="161"/>
        <v>ORD26003333</v>
      </c>
      <c r="I3334">
        <f>COUNTIFS(PG_Transactions!$AK:$AK,$H3334,PG_Transactions!$E:$E,"CAPTURE",PG_Transactions!$AQ:$AQ,1)</f>
        <v>1</v>
      </c>
      <c r="J3334">
        <f>SUMIFS(PG_Transactions!$G:$G,PG_Transactions!$AK:$AK,$H3334,PG_Transactions!$E:$E,"CAPTURE",PG_Transactions!$AQ:$AQ,1)</f>
        <v>3397</v>
      </c>
      <c r="K3334">
        <f t="shared" si="162"/>
        <v>0</v>
      </c>
      <c r="L3334" t="str">
        <f t="shared" si="163"/>
        <v>Amount Match</v>
      </c>
    </row>
    <row r="3335" spans="1:12" hidden="1" x14ac:dyDescent="0.3">
      <c r="A3335" t="s">
        <v>6626</v>
      </c>
      <c r="B3335" s="1">
        <v>46272</v>
      </c>
      <c r="C3335" t="s">
        <v>6627</v>
      </c>
      <c r="D3335" t="s">
        <v>41</v>
      </c>
      <c r="E3335" t="s">
        <v>9</v>
      </c>
      <c r="F3335">
        <v>6298</v>
      </c>
      <c r="G3335" t="s">
        <v>10</v>
      </c>
      <c r="H3335" t="str">
        <f t="shared" si="161"/>
        <v>ORD26003334</v>
      </c>
      <c r="I3335">
        <f>COUNTIFS(PG_Transactions!$AK:$AK,$H3335,PG_Transactions!$E:$E,"CAPTURE",PG_Transactions!$AQ:$AQ,1)</f>
        <v>1</v>
      </c>
      <c r="J3335">
        <f>SUMIFS(PG_Transactions!$G:$G,PG_Transactions!$AK:$AK,$H3335,PG_Transactions!$E:$E,"CAPTURE",PG_Transactions!$AQ:$AQ,1)</f>
        <v>6298</v>
      </c>
      <c r="K3335">
        <f t="shared" si="162"/>
        <v>0</v>
      </c>
      <c r="L3335" t="str">
        <f t="shared" si="163"/>
        <v>Amount Match</v>
      </c>
    </row>
    <row r="3336" spans="1:12" hidden="1" x14ac:dyDescent="0.3">
      <c r="A3336" t="s">
        <v>6628</v>
      </c>
      <c r="B3336" s="1">
        <v>46282</v>
      </c>
      <c r="C3336" t="s">
        <v>6629</v>
      </c>
      <c r="D3336" t="s">
        <v>65</v>
      </c>
      <c r="E3336" t="s">
        <v>9</v>
      </c>
      <c r="F3336">
        <v>6297</v>
      </c>
      <c r="G3336" t="s">
        <v>10</v>
      </c>
      <c r="H3336" t="str">
        <f t="shared" si="161"/>
        <v>ORD26003335</v>
      </c>
      <c r="I3336">
        <f>COUNTIFS(PG_Transactions!$AK:$AK,$H3336,PG_Transactions!$E:$E,"CAPTURE",PG_Transactions!$AQ:$AQ,1)</f>
        <v>1</v>
      </c>
      <c r="J3336">
        <f>SUMIFS(PG_Transactions!$G:$G,PG_Transactions!$AK:$AK,$H3336,PG_Transactions!$E:$E,"CAPTURE",PG_Transactions!$AQ:$AQ,1)</f>
        <v>6297</v>
      </c>
      <c r="K3336">
        <f t="shared" si="162"/>
        <v>0</v>
      </c>
      <c r="L3336" t="str">
        <f t="shared" si="163"/>
        <v>Amount Match</v>
      </c>
    </row>
    <row r="3337" spans="1:12" hidden="1" x14ac:dyDescent="0.3">
      <c r="A3337" t="s">
        <v>6630</v>
      </c>
      <c r="B3337" s="1">
        <v>46288</v>
      </c>
      <c r="C3337" t="s">
        <v>6631</v>
      </c>
      <c r="D3337" t="s">
        <v>8</v>
      </c>
      <c r="E3337" t="s">
        <v>9</v>
      </c>
      <c r="F3337">
        <v>2999</v>
      </c>
      <c r="G3337" t="s">
        <v>10</v>
      </c>
      <c r="H3337" t="str">
        <f t="shared" si="161"/>
        <v>ORD26003336</v>
      </c>
      <c r="I3337">
        <f>COUNTIFS(PG_Transactions!$AK:$AK,$H3337,PG_Transactions!$E:$E,"CAPTURE",PG_Transactions!$AQ:$AQ,1)</f>
        <v>1</v>
      </c>
      <c r="J3337">
        <f>SUMIFS(PG_Transactions!$G:$G,PG_Transactions!$AK:$AK,$H3337,PG_Transactions!$E:$E,"CAPTURE",PG_Transactions!$AQ:$AQ,1)</f>
        <v>2999</v>
      </c>
      <c r="K3337">
        <f t="shared" si="162"/>
        <v>0</v>
      </c>
      <c r="L3337" t="str">
        <f t="shared" si="163"/>
        <v>Amount Match</v>
      </c>
    </row>
    <row r="3338" spans="1:12" hidden="1" x14ac:dyDescent="0.3">
      <c r="A3338" t="s">
        <v>6632</v>
      </c>
      <c r="B3338" s="1">
        <v>46277</v>
      </c>
      <c r="C3338" t="s">
        <v>6633</v>
      </c>
      <c r="D3338" t="s">
        <v>16</v>
      </c>
      <c r="E3338" t="s">
        <v>17</v>
      </c>
      <c r="F3338">
        <v>5297</v>
      </c>
      <c r="G3338" t="s">
        <v>10</v>
      </c>
      <c r="H3338" t="str">
        <f t="shared" si="161"/>
        <v>ORD26003337</v>
      </c>
      <c r="I3338">
        <f>COUNTIFS(PG_Transactions!$AK:$AK,$H3338,PG_Transactions!$E:$E,"CAPTURE",PG_Transactions!$AQ:$AQ,1)</f>
        <v>1</v>
      </c>
      <c r="J3338">
        <f>SUMIFS(PG_Transactions!$G:$G,PG_Transactions!$AK:$AK,$H3338,PG_Transactions!$E:$E,"CAPTURE",PG_Transactions!$AQ:$AQ,1)</f>
        <v>5297</v>
      </c>
      <c r="K3338">
        <f t="shared" si="162"/>
        <v>0</v>
      </c>
      <c r="L3338" t="str">
        <f t="shared" si="163"/>
        <v>Amount Match</v>
      </c>
    </row>
    <row r="3339" spans="1:12" hidden="1" x14ac:dyDescent="0.3">
      <c r="A3339" t="s">
        <v>6634</v>
      </c>
      <c r="B3339" s="1">
        <v>46273</v>
      </c>
      <c r="C3339" t="s">
        <v>6635</v>
      </c>
      <c r="D3339" t="s">
        <v>8</v>
      </c>
      <c r="E3339" t="s">
        <v>9</v>
      </c>
      <c r="F3339">
        <v>3998</v>
      </c>
      <c r="G3339" t="s">
        <v>10</v>
      </c>
      <c r="H3339" t="str">
        <f t="shared" si="161"/>
        <v>ORD26003338</v>
      </c>
      <c r="I3339">
        <f>COUNTIFS(PG_Transactions!$AK:$AK,$H3339,PG_Transactions!$E:$E,"CAPTURE",PG_Transactions!$AQ:$AQ,1)</f>
        <v>1</v>
      </c>
      <c r="J3339">
        <f>SUMIFS(PG_Transactions!$G:$G,PG_Transactions!$AK:$AK,$H3339,PG_Transactions!$E:$E,"CAPTURE",PG_Transactions!$AQ:$AQ,1)</f>
        <v>3998</v>
      </c>
      <c r="K3339">
        <f t="shared" si="162"/>
        <v>0</v>
      </c>
      <c r="L3339" t="str">
        <f t="shared" si="163"/>
        <v>Amount Match</v>
      </c>
    </row>
    <row r="3340" spans="1:12" hidden="1" x14ac:dyDescent="0.3">
      <c r="A3340" t="s">
        <v>6636</v>
      </c>
      <c r="B3340" s="1">
        <v>46278</v>
      </c>
      <c r="C3340" t="s">
        <v>6637</v>
      </c>
      <c r="D3340" t="s">
        <v>51</v>
      </c>
      <c r="E3340" t="s">
        <v>17</v>
      </c>
      <c r="F3340">
        <v>599</v>
      </c>
      <c r="G3340" t="s">
        <v>10</v>
      </c>
      <c r="H3340" t="str">
        <f t="shared" si="161"/>
        <v>ORD26003339</v>
      </c>
      <c r="I3340">
        <f>COUNTIFS(PG_Transactions!$AK:$AK,$H3340,PG_Transactions!$E:$E,"CAPTURE",PG_Transactions!$AQ:$AQ,1)</f>
        <v>1</v>
      </c>
      <c r="J3340">
        <f>SUMIFS(PG_Transactions!$G:$G,PG_Transactions!$AK:$AK,$H3340,PG_Transactions!$E:$E,"CAPTURE",PG_Transactions!$AQ:$AQ,1)</f>
        <v>599</v>
      </c>
      <c r="K3340">
        <f t="shared" si="162"/>
        <v>0</v>
      </c>
      <c r="L3340" t="str">
        <f t="shared" si="163"/>
        <v>Amount Match</v>
      </c>
    </row>
    <row r="3341" spans="1:12" hidden="1" x14ac:dyDescent="0.3">
      <c r="A3341" t="s">
        <v>6638</v>
      </c>
      <c r="B3341" s="1">
        <v>46292</v>
      </c>
      <c r="C3341" t="s">
        <v>6639</v>
      </c>
      <c r="D3341" t="s">
        <v>38</v>
      </c>
      <c r="E3341" t="s">
        <v>9</v>
      </c>
      <c r="F3341">
        <v>2098</v>
      </c>
      <c r="G3341" t="s">
        <v>10</v>
      </c>
      <c r="H3341" t="str">
        <f t="shared" si="161"/>
        <v>ORD26003340</v>
      </c>
      <c r="I3341">
        <f>COUNTIFS(PG_Transactions!$AK:$AK,$H3341,PG_Transactions!$E:$E,"CAPTURE",PG_Transactions!$AQ:$AQ,1)</f>
        <v>1</v>
      </c>
      <c r="J3341">
        <f>SUMIFS(PG_Transactions!$G:$G,PG_Transactions!$AK:$AK,$H3341,PG_Transactions!$E:$E,"CAPTURE",PG_Transactions!$AQ:$AQ,1)</f>
        <v>2098</v>
      </c>
      <c r="K3341">
        <f t="shared" si="162"/>
        <v>0</v>
      </c>
      <c r="L3341" t="str">
        <f t="shared" si="163"/>
        <v>Amount Match</v>
      </c>
    </row>
    <row r="3342" spans="1:12" hidden="1" x14ac:dyDescent="0.3">
      <c r="A3342" t="s">
        <v>6640</v>
      </c>
      <c r="B3342" s="1">
        <v>46285</v>
      </c>
      <c r="C3342" t="s">
        <v>6641</v>
      </c>
      <c r="D3342" t="s">
        <v>32</v>
      </c>
      <c r="E3342" t="s">
        <v>9</v>
      </c>
      <c r="F3342">
        <v>7998</v>
      </c>
      <c r="G3342" t="s">
        <v>10</v>
      </c>
      <c r="H3342" t="str">
        <f t="shared" si="161"/>
        <v>ORD26003341</v>
      </c>
      <c r="I3342">
        <f>COUNTIFS(PG_Transactions!$AK:$AK,$H3342,PG_Transactions!$E:$E,"CAPTURE",PG_Transactions!$AQ:$AQ,1)</f>
        <v>1</v>
      </c>
      <c r="J3342">
        <f>SUMIFS(PG_Transactions!$G:$G,PG_Transactions!$AK:$AK,$H3342,PG_Transactions!$E:$E,"CAPTURE",PG_Transactions!$AQ:$AQ,1)</f>
        <v>7998</v>
      </c>
      <c r="K3342">
        <f t="shared" si="162"/>
        <v>0</v>
      </c>
      <c r="L3342" t="str">
        <f t="shared" si="163"/>
        <v>Amount Match</v>
      </c>
    </row>
    <row r="3343" spans="1:12" hidden="1" x14ac:dyDescent="0.3">
      <c r="A3343" t="s">
        <v>6642</v>
      </c>
      <c r="B3343" s="1">
        <v>46271</v>
      </c>
      <c r="C3343" t="s">
        <v>6643</v>
      </c>
      <c r="D3343" t="s">
        <v>16</v>
      </c>
      <c r="E3343" t="s">
        <v>9</v>
      </c>
      <c r="F3343">
        <v>1648</v>
      </c>
      <c r="G3343" t="s">
        <v>10</v>
      </c>
      <c r="H3343" t="str">
        <f t="shared" si="161"/>
        <v>ORD26003342</v>
      </c>
      <c r="I3343">
        <f>COUNTIFS(PG_Transactions!$AK:$AK,$H3343,PG_Transactions!$E:$E,"CAPTURE",PG_Transactions!$AQ:$AQ,1)</f>
        <v>1</v>
      </c>
      <c r="J3343">
        <f>SUMIFS(PG_Transactions!$G:$G,PG_Transactions!$AK:$AK,$H3343,PG_Transactions!$E:$E,"CAPTURE",PG_Transactions!$AQ:$AQ,1)</f>
        <v>1648</v>
      </c>
      <c r="K3343">
        <f t="shared" si="162"/>
        <v>0</v>
      </c>
      <c r="L3343" t="str">
        <f t="shared" si="163"/>
        <v>Amount Match</v>
      </c>
    </row>
    <row r="3344" spans="1:12" hidden="1" x14ac:dyDescent="0.3">
      <c r="A3344" t="s">
        <v>6644</v>
      </c>
      <c r="B3344" s="1">
        <v>46268</v>
      </c>
      <c r="C3344" t="s">
        <v>6645</v>
      </c>
      <c r="D3344" t="s">
        <v>13</v>
      </c>
      <c r="E3344" t="s">
        <v>17</v>
      </c>
      <c r="F3344">
        <v>349</v>
      </c>
      <c r="G3344" t="s">
        <v>10</v>
      </c>
      <c r="H3344" t="str">
        <f t="shared" si="161"/>
        <v>ORD26003343</v>
      </c>
      <c r="I3344">
        <f>COUNTIFS(PG_Transactions!$AK:$AK,$H3344,PG_Transactions!$E:$E,"CAPTURE",PG_Transactions!$AQ:$AQ,1)</f>
        <v>1</v>
      </c>
      <c r="J3344">
        <f>SUMIFS(PG_Transactions!$G:$G,PG_Transactions!$AK:$AK,$H3344,PG_Transactions!$E:$E,"CAPTURE",PG_Transactions!$AQ:$AQ,1)</f>
        <v>349</v>
      </c>
      <c r="K3344">
        <f t="shared" si="162"/>
        <v>0</v>
      </c>
      <c r="L3344" t="str">
        <f t="shared" si="163"/>
        <v>Amount Match</v>
      </c>
    </row>
    <row r="3345" spans="1:12" hidden="1" x14ac:dyDescent="0.3">
      <c r="A3345" t="s">
        <v>6646</v>
      </c>
      <c r="B3345" s="1">
        <v>46276</v>
      </c>
      <c r="C3345" t="s">
        <v>6647</v>
      </c>
      <c r="D3345" t="s">
        <v>65</v>
      </c>
      <c r="E3345" t="s">
        <v>9</v>
      </c>
      <c r="F3345">
        <v>15998</v>
      </c>
      <c r="G3345" t="s">
        <v>10</v>
      </c>
      <c r="H3345" t="str">
        <f t="shared" si="161"/>
        <v>ORD26003344</v>
      </c>
      <c r="I3345">
        <f>COUNTIFS(PG_Transactions!$AK:$AK,$H3345,PG_Transactions!$E:$E,"CAPTURE",PG_Transactions!$AQ:$AQ,1)</f>
        <v>1</v>
      </c>
      <c r="J3345">
        <f>SUMIFS(PG_Transactions!$G:$G,PG_Transactions!$AK:$AK,$H3345,PG_Transactions!$E:$E,"CAPTURE",PG_Transactions!$AQ:$AQ,1)</f>
        <v>15998</v>
      </c>
      <c r="K3345">
        <f t="shared" si="162"/>
        <v>0</v>
      </c>
      <c r="L3345" t="str">
        <f t="shared" si="163"/>
        <v>Amount Match</v>
      </c>
    </row>
    <row r="3346" spans="1:12" hidden="1" x14ac:dyDescent="0.3">
      <c r="A3346" t="s">
        <v>6648</v>
      </c>
      <c r="B3346" s="1">
        <v>46277</v>
      </c>
      <c r="C3346" t="s">
        <v>6649</v>
      </c>
      <c r="D3346" t="s">
        <v>51</v>
      </c>
      <c r="E3346" t="s">
        <v>17</v>
      </c>
      <c r="F3346">
        <v>299</v>
      </c>
      <c r="G3346" t="s">
        <v>10</v>
      </c>
      <c r="H3346" t="str">
        <f t="shared" si="161"/>
        <v>ORD26003345</v>
      </c>
      <c r="I3346">
        <f>COUNTIFS(PG_Transactions!$AK:$AK,$H3346,PG_Transactions!$E:$E,"CAPTURE",PG_Transactions!$AQ:$AQ,1)</f>
        <v>1</v>
      </c>
      <c r="J3346">
        <f>SUMIFS(PG_Transactions!$G:$G,PG_Transactions!$AK:$AK,$H3346,PG_Transactions!$E:$E,"CAPTURE",PG_Transactions!$AQ:$AQ,1)</f>
        <v>299</v>
      </c>
      <c r="K3346">
        <f t="shared" si="162"/>
        <v>0</v>
      </c>
      <c r="L3346" t="str">
        <f t="shared" si="163"/>
        <v>Amount Match</v>
      </c>
    </row>
    <row r="3347" spans="1:12" hidden="1" x14ac:dyDescent="0.3">
      <c r="A3347" t="s">
        <v>6650</v>
      </c>
      <c r="B3347" s="1">
        <v>46281</v>
      </c>
      <c r="C3347" t="s">
        <v>6651</v>
      </c>
      <c r="D3347" t="s">
        <v>16</v>
      </c>
      <c r="E3347" t="s">
        <v>9</v>
      </c>
      <c r="F3347">
        <v>299</v>
      </c>
      <c r="G3347" t="s">
        <v>10</v>
      </c>
      <c r="H3347" t="str">
        <f t="shared" si="161"/>
        <v>ORD26003346</v>
      </c>
      <c r="I3347">
        <f>COUNTIFS(PG_Transactions!$AK:$AK,$H3347,PG_Transactions!$E:$E,"CAPTURE",PG_Transactions!$AQ:$AQ,1)</f>
        <v>1</v>
      </c>
      <c r="J3347">
        <f>SUMIFS(PG_Transactions!$G:$G,PG_Transactions!$AK:$AK,$H3347,PG_Transactions!$E:$E,"CAPTURE",PG_Transactions!$AQ:$AQ,1)</f>
        <v>299</v>
      </c>
      <c r="K3347">
        <f t="shared" si="162"/>
        <v>0</v>
      </c>
      <c r="L3347" t="str">
        <f t="shared" si="163"/>
        <v>Amount Match</v>
      </c>
    </row>
    <row r="3348" spans="1:12" hidden="1" x14ac:dyDescent="0.3">
      <c r="A3348" t="s">
        <v>6652</v>
      </c>
      <c r="B3348" s="1">
        <v>46270</v>
      </c>
      <c r="C3348" t="s">
        <v>6653</v>
      </c>
      <c r="D3348" t="s">
        <v>24</v>
      </c>
      <c r="E3348" t="s">
        <v>9</v>
      </c>
      <c r="F3348">
        <v>8348</v>
      </c>
      <c r="G3348" t="s">
        <v>10</v>
      </c>
      <c r="H3348" t="str">
        <f t="shared" si="161"/>
        <v>ORD26003347</v>
      </c>
      <c r="I3348">
        <f>COUNTIFS(PG_Transactions!$AK:$AK,$H3348,PG_Transactions!$E:$E,"CAPTURE",PG_Transactions!$AQ:$AQ,1)</f>
        <v>1</v>
      </c>
      <c r="J3348">
        <f>SUMIFS(PG_Transactions!$G:$G,PG_Transactions!$AK:$AK,$H3348,PG_Transactions!$E:$E,"CAPTURE",PG_Transactions!$AQ:$AQ,1)</f>
        <v>8348</v>
      </c>
      <c r="K3348">
        <f t="shared" si="162"/>
        <v>0</v>
      </c>
      <c r="L3348" t="str">
        <f t="shared" si="163"/>
        <v>Amount Match</v>
      </c>
    </row>
    <row r="3349" spans="1:12" hidden="1" x14ac:dyDescent="0.3">
      <c r="A3349" t="s">
        <v>6654</v>
      </c>
      <c r="B3349" s="1">
        <v>46269</v>
      </c>
      <c r="C3349" t="s">
        <v>6655</v>
      </c>
      <c r="D3349" t="s">
        <v>65</v>
      </c>
      <c r="E3349" t="s">
        <v>9</v>
      </c>
      <c r="F3349">
        <v>7498</v>
      </c>
      <c r="G3349" t="s">
        <v>10</v>
      </c>
      <c r="H3349" t="str">
        <f t="shared" si="161"/>
        <v>ORD26003348</v>
      </c>
      <c r="I3349">
        <f>COUNTIFS(PG_Transactions!$AK:$AK,$H3349,PG_Transactions!$E:$E,"CAPTURE",PG_Transactions!$AQ:$AQ,1)</f>
        <v>1</v>
      </c>
      <c r="J3349">
        <f>SUMIFS(PG_Transactions!$G:$G,PG_Transactions!$AK:$AK,$H3349,PG_Transactions!$E:$E,"CAPTURE",PG_Transactions!$AQ:$AQ,1)</f>
        <v>7498</v>
      </c>
      <c r="K3349">
        <f t="shared" si="162"/>
        <v>0</v>
      </c>
      <c r="L3349" t="str">
        <f t="shared" si="163"/>
        <v>Amount Match</v>
      </c>
    </row>
    <row r="3350" spans="1:12" hidden="1" x14ac:dyDescent="0.3">
      <c r="A3350" t="s">
        <v>6656</v>
      </c>
      <c r="B3350" s="1">
        <v>46284</v>
      </c>
      <c r="C3350" t="s">
        <v>6657</v>
      </c>
      <c r="D3350" t="s">
        <v>27</v>
      </c>
      <c r="E3350" t="s">
        <v>9</v>
      </c>
      <c r="F3350">
        <v>7498</v>
      </c>
      <c r="G3350" t="s">
        <v>10</v>
      </c>
      <c r="H3350" t="str">
        <f t="shared" si="161"/>
        <v>ORD26003349</v>
      </c>
      <c r="I3350">
        <f>COUNTIFS(PG_Transactions!$AK:$AK,$H3350,PG_Transactions!$E:$E,"CAPTURE",PG_Transactions!$AQ:$AQ,1)</f>
        <v>1</v>
      </c>
      <c r="J3350">
        <f>SUMIFS(PG_Transactions!$G:$G,PG_Transactions!$AK:$AK,$H3350,PG_Transactions!$E:$E,"CAPTURE",PG_Transactions!$AQ:$AQ,1)</f>
        <v>7498</v>
      </c>
      <c r="K3350">
        <f t="shared" si="162"/>
        <v>0</v>
      </c>
      <c r="L3350" t="str">
        <f t="shared" si="163"/>
        <v>Amount Match</v>
      </c>
    </row>
    <row r="3351" spans="1:12" hidden="1" x14ac:dyDescent="0.3">
      <c r="A3351" t="s">
        <v>6658</v>
      </c>
      <c r="B3351" s="1">
        <v>46286</v>
      </c>
      <c r="C3351" t="s">
        <v>6659</v>
      </c>
      <c r="E3351" t="s">
        <v>9</v>
      </c>
      <c r="F3351">
        <v>3297</v>
      </c>
      <c r="G3351" t="s">
        <v>10</v>
      </c>
      <c r="H3351" t="str">
        <f t="shared" si="161"/>
        <v>ORD26003350</v>
      </c>
      <c r="I3351">
        <f>COUNTIFS(PG_Transactions!$AK:$AK,$H3351,PG_Transactions!$E:$E,"CAPTURE",PG_Transactions!$AQ:$AQ,1)</f>
        <v>1</v>
      </c>
      <c r="J3351">
        <f>SUMIFS(PG_Transactions!$G:$G,PG_Transactions!$AK:$AK,$H3351,PG_Transactions!$E:$E,"CAPTURE",PG_Transactions!$AQ:$AQ,1)</f>
        <v>3297</v>
      </c>
      <c r="K3351">
        <f t="shared" si="162"/>
        <v>0</v>
      </c>
      <c r="L3351" t="str">
        <f t="shared" si="163"/>
        <v>Amount Match</v>
      </c>
    </row>
    <row r="3352" spans="1:12" hidden="1" x14ac:dyDescent="0.3">
      <c r="A3352" t="s">
        <v>6660</v>
      </c>
      <c r="B3352" s="1">
        <v>46282</v>
      </c>
      <c r="C3352" t="s">
        <v>6661</v>
      </c>
      <c r="E3352" t="s">
        <v>17</v>
      </c>
      <c r="F3352">
        <v>5798</v>
      </c>
      <c r="G3352" t="s">
        <v>10</v>
      </c>
      <c r="H3352" t="str">
        <f t="shared" si="161"/>
        <v>ORD26003351</v>
      </c>
      <c r="I3352">
        <f>COUNTIFS(PG_Transactions!$AK:$AK,$H3352,PG_Transactions!$E:$E,"CAPTURE",PG_Transactions!$AQ:$AQ,1)</f>
        <v>1</v>
      </c>
      <c r="J3352">
        <f>SUMIFS(PG_Transactions!$G:$G,PG_Transactions!$AK:$AK,$H3352,PG_Transactions!$E:$E,"CAPTURE",PG_Transactions!$AQ:$AQ,1)</f>
        <v>5798</v>
      </c>
      <c r="K3352">
        <f t="shared" si="162"/>
        <v>0</v>
      </c>
      <c r="L3352" t="str">
        <f t="shared" si="163"/>
        <v>Amount Match</v>
      </c>
    </row>
    <row r="3353" spans="1:12" hidden="1" x14ac:dyDescent="0.3">
      <c r="A3353" t="s">
        <v>6662</v>
      </c>
      <c r="B3353" s="1">
        <v>46293</v>
      </c>
      <c r="C3353" t="s">
        <v>6663</v>
      </c>
      <c r="D3353" t="s">
        <v>51</v>
      </c>
      <c r="E3353" t="s">
        <v>9</v>
      </c>
      <c r="F3353">
        <v>16597</v>
      </c>
      <c r="G3353" t="s">
        <v>10</v>
      </c>
      <c r="H3353" t="str">
        <f t="shared" si="161"/>
        <v>ORD26003352</v>
      </c>
      <c r="I3353">
        <f>COUNTIFS(PG_Transactions!$AK:$AK,$H3353,PG_Transactions!$E:$E,"CAPTURE",PG_Transactions!$AQ:$AQ,1)</f>
        <v>1</v>
      </c>
      <c r="J3353">
        <f>SUMIFS(PG_Transactions!$G:$G,PG_Transactions!$AK:$AK,$H3353,PG_Transactions!$E:$E,"CAPTURE",PG_Transactions!$AQ:$AQ,1)</f>
        <v>16597</v>
      </c>
      <c r="K3353">
        <f t="shared" si="162"/>
        <v>0</v>
      </c>
      <c r="L3353" t="str">
        <f t="shared" si="163"/>
        <v>Amount Match</v>
      </c>
    </row>
    <row r="3354" spans="1:12" hidden="1" x14ac:dyDescent="0.3">
      <c r="A3354" t="s">
        <v>6664</v>
      </c>
      <c r="B3354" s="1">
        <v>46293</v>
      </c>
      <c r="C3354" t="s">
        <v>6665</v>
      </c>
      <c r="D3354" t="s">
        <v>16</v>
      </c>
      <c r="E3354" t="s">
        <v>9</v>
      </c>
      <c r="F3354">
        <v>1848</v>
      </c>
      <c r="G3354" t="s">
        <v>10</v>
      </c>
      <c r="H3354" t="str">
        <f t="shared" si="161"/>
        <v>ORD26003353</v>
      </c>
      <c r="I3354">
        <f>COUNTIFS(PG_Transactions!$AK:$AK,$H3354,PG_Transactions!$E:$E,"CAPTURE",PG_Transactions!$AQ:$AQ,1)</f>
        <v>1</v>
      </c>
      <c r="J3354">
        <f>SUMIFS(PG_Transactions!$G:$G,PG_Transactions!$AK:$AK,$H3354,PG_Transactions!$E:$E,"CAPTURE",PG_Transactions!$AQ:$AQ,1)</f>
        <v>1848</v>
      </c>
      <c r="K3354">
        <f t="shared" si="162"/>
        <v>0</v>
      </c>
      <c r="L3354" t="str">
        <f t="shared" si="163"/>
        <v>Amount Match</v>
      </c>
    </row>
    <row r="3355" spans="1:12" hidden="1" x14ac:dyDescent="0.3">
      <c r="A3355" t="s">
        <v>6666</v>
      </c>
      <c r="B3355" s="1">
        <v>46291</v>
      </c>
      <c r="C3355" t="s">
        <v>6667</v>
      </c>
      <c r="D3355" t="s">
        <v>65</v>
      </c>
      <c r="E3355" t="s">
        <v>17</v>
      </c>
      <c r="F3355">
        <v>2148</v>
      </c>
      <c r="G3355" t="s">
        <v>10</v>
      </c>
      <c r="H3355" t="str">
        <f t="shared" si="161"/>
        <v>ORD26003354</v>
      </c>
      <c r="I3355">
        <f>COUNTIFS(PG_Transactions!$AK:$AK,$H3355,PG_Transactions!$E:$E,"CAPTURE",PG_Transactions!$AQ:$AQ,1)</f>
        <v>1</v>
      </c>
      <c r="J3355">
        <f>SUMIFS(PG_Transactions!$G:$G,PG_Transactions!$AK:$AK,$H3355,PG_Transactions!$E:$E,"CAPTURE",PG_Transactions!$AQ:$AQ,1)</f>
        <v>2148</v>
      </c>
      <c r="K3355">
        <f t="shared" si="162"/>
        <v>0</v>
      </c>
      <c r="L3355" t="str">
        <f t="shared" si="163"/>
        <v>Amount Match</v>
      </c>
    </row>
    <row r="3356" spans="1:12" hidden="1" x14ac:dyDescent="0.3">
      <c r="A3356" t="s">
        <v>6668</v>
      </c>
      <c r="B3356" s="1">
        <v>46272</v>
      </c>
      <c r="C3356" t="s">
        <v>6669</v>
      </c>
      <c r="D3356" t="s">
        <v>38</v>
      </c>
      <c r="E3356" t="s">
        <v>17</v>
      </c>
      <c r="F3356">
        <v>599</v>
      </c>
      <c r="G3356" t="s">
        <v>10</v>
      </c>
      <c r="H3356" t="str">
        <f t="shared" si="161"/>
        <v>ORD26003355</v>
      </c>
      <c r="I3356">
        <f>COUNTIFS(PG_Transactions!$AK:$AK,$H3356,PG_Transactions!$E:$E,"CAPTURE",PG_Transactions!$AQ:$AQ,1)</f>
        <v>1</v>
      </c>
      <c r="J3356">
        <f>SUMIFS(PG_Transactions!$G:$G,PG_Transactions!$AK:$AK,$H3356,PG_Transactions!$E:$E,"CAPTURE",PG_Transactions!$AQ:$AQ,1)</f>
        <v>599</v>
      </c>
      <c r="K3356">
        <f t="shared" si="162"/>
        <v>0</v>
      </c>
      <c r="L3356" t="str">
        <f t="shared" si="163"/>
        <v>Amount Match</v>
      </c>
    </row>
    <row r="3357" spans="1:12" hidden="1" x14ac:dyDescent="0.3">
      <c r="A3357" t="s">
        <v>6670</v>
      </c>
      <c r="B3357" s="1">
        <v>46281</v>
      </c>
      <c r="C3357" t="s">
        <v>6671</v>
      </c>
      <c r="D3357" t="s">
        <v>38</v>
      </c>
      <c r="E3357" t="s">
        <v>17</v>
      </c>
      <c r="F3357">
        <v>1799</v>
      </c>
      <c r="G3357" t="s">
        <v>10</v>
      </c>
      <c r="H3357" t="str">
        <f t="shared" si="161"/>
        <v>ORD26003356</v>
      </c>
      <c r="I3357">
        <f>COUNTIFS(PG_Transactions!$AK:$AK,$H3357,PG_Transactions!$E:$E,"CAPTURE",PG_Transactions!$AQ:$AQ,1)</f>
        <v>1</v>
      </c>
      <c r="J3357">
        <f>SUMIFS(PG_Transactions!$G:$G,PG_Transactions!$AK:$AK,$H3357,PG_Transactions!$E:$E,"CAPTURE",PG_Transactions!$AQ:$AQ,1)</f>
        <v>1799</v>
      </c>
      <c r="K3357">
        <f t="shared" si="162"/>
        <v>0</v>
      </c>
      <c r="L3357" t="str">
        <f t="shared" si="163"/>
        <v>Amount Match</v>
      </c>
    </row>
    <row r="3358" spans="1:12" hidden="1" x14ac:dyDescent="0.3">
      <c r="A3358" t="s">
        <v>6672</v>
      </c>
      <c r="B3358" s="1">
        <v>46273</v>
      </c>
      <c r="C3358" t="s">
        <v>6673</v>
      </c>
      <c r="D3358" t="s">
        <v>32</v>
      </c>
      <c r="E3358" t="s">
        <v>9</v>
      </c>
      <c r="F3358">
        <v>2497</v>
      </c>
      <c r="G3358" t="s">
        <v>10</v>
      </c>
      <c r="H3358" t="str">
        <f t="shared" si="161"/>
        <v>ORD26003357</v>
      </c>
      <c r="I3358">
        <f>COUNTIFS(PG_Transactions!$AK:$AK,$H3358,PG_Transactions!$E:$E,"CAPTURE",PG_Transactions!$AQ:$AQ,1)</f>
        <v>1</v>
      </c>
      <c r="J3358">
        <f>SUMIFS(PG_Transactions!$G:$G,PG_Transactions!$AK:$AK,$H3358,PG_Transactions!$E:$E,"CAPTURE",PG_Transactions!$AQ:$AQ,1)</f>
        <v>2497</v>
      </c>
      <c r="K3358">
        <f t="shared" si="162"/>
        <v>0</v>
      </c>
      <c r="L3358" t="str">
        <f t="shared" si="163"/>
        <v>Amount Match</v>
      </c>
    </row>
    <row r="3359" spans="1:12" hidden="1" x14ac:dyDescent="0.3">
      <c r="A3359" t="s">
        <v>6674</v>
      </c>
      <c r="B3359" s="1">
        <v>46269</v>
      </c>
      <c r="C3359" t="s">
        <v>6675</v>
      </c>
      <c r="D3359" t="s">
        <v>41</v>
      </c>
      <c r="E3359" t="s">
        <v>9</v>
      </c>
      <c r="F3359">
        <v>3499</v>
      </c>
      <c r="G3359" t="s">
        <v>10</v>
      </c>
      <c r="H3359" t="str">
        <f t="shared" si="161"/>
        <v>ORD26003358</v>
      </c>
      <c r="I3359">
        <f>COUNTIFS(PG_Transactions!$AK:$AK,$H3359,PG_Transactions!$E:$E,"CAPTURE",PG_Transactions!$AQ:$AQ,1)</f>
        <v>1</v>
      </c>
      <c r="J3359">
        <f>SUMIFS(PG_Transactions!$G:$G,PG_Transactions!$AK:$AK,$H3359,PG_Transactions!$E:$E,"CAPTURE",PG_Transactions!$AQ:$AQ,1)</f>
        <v>3499</v>
      </c>
      <c r="K3359">
        <f t="shared" si="162"/>
        <v>0</v>
      </c>
      <c r="L3359" t="str">
        <f t="shared" si="163"/>
        <v>Amount Match</v>
      </c>
    </row>
    <row r="3360" spans="1:12" hidden="1" x14ac:dyDescent="0.3">
      <c r="A3360" t="s">
        <v>6676</v>
      </c>
      <c r="B3360" s="1">
        <v>46272</v>
      </c>
      <c r="C3360" t="s">
        <v>6677</v>
      </c>
      <c r="D3360" t="s">
        <v>38</v>
      </c>
      <c r="E3360" t="s">
        <v>44</v>
      </c>
      <c r="F3360">
        <v>10998</v>
      </c>
      <c r="G3360" t="s">
        <v>10</v>
      </c>
      <c r="H3360" t="str">
        <f t="shared" si="161"/>
        <v>ORD26003359</v>
      </c>
      <c r="I3360">
        <f>COUNTIFS(PG_Transactions!$AK:$AK,$H3360,PG_Transactions!$E:$E,"CAPTURE",PG_Transactions!$AQ:$AQ,1)</f>
        <v>1</v>
      </c>
      <c r="J3360">
        <f>SUMIFS(PG_Transactions!$G:$G,PG_Transactions!$AK:$AK,$H3360,PG_Transactions!$E:$E,"CAPTURE",PG_Transactions!$AQ:$AQ,1)</f>
        <v>10998</v>
      </c>
      <c r="K3360">
        <f t="shared" si="162"/>
        <v>0</v>
      </c>
      <c r="L3360" t="str">
        <f t="shared" si="163"/>
        <v>Amount Match</v>
      </c>
    </row>
    <row r="3361" spans="1:12" hidden="1" x14ac:dyDescent="0.3">
      <c r="A3361" t="s">
        <v>6678</v>
      </c>
      <c r="B3361" s="1">
        <v>46270</v>
      </c>
      <c r="C3361" t="s">
        <v>6679</v>
      </c>
      <c r="D3361" t="s">
        <v>32</v>
      </c>
      <c r="E3361" t="s">
        <v>9</v>
      </c>
      <c r="F3361">
        <v>1498</v>
      </c>
      <c r="G3361" t="s">
        <v>10</v>
      </c>
      <c r="H3361" t="str">
        <f t="shared" si="161"/>
        <v>ORD26003360</v>
      </c>
      <c r="I3361">
        <f>COUNTIFS(PG_Transactions!$AK:$AK,$H3361,PG_Transactions!$E:$E,"CAPTURE",PG_Transactions!$AQ:$AQ,1)</f>
        <v>1</v>
      </c>
      <c r="J3361">
        <f>SUMIFS(PG_Transactions!$G:$G,PG_Transactions!$AK:$AK,$H3361,PG_Transactions!$E:$E,"CAPTURE",PG_Transactions!$AQ:$AQ,1)</f>
        <v>1498</v>
      </c>
      <c r="K3361">
        <f t="shared" si="162"/>
        <v>0</v>
      </c>
      <c r="L3361" t="str">
        <f t="shared" si="163"/>
        <v>Amount Match</v>
      </c>
    </row>
    <row r="3362" spans="1:12" hidden="1" x14ac:dyDescent="0.3">
      <c r="A3362" t="s">
        <v>6680</v>
      </c>
      <c r="B3362" s="1">
        <v>46268</v>
      </c>
      <c r="C3362" t="s">
        <v>6681</v>
      </c>
      <c r="D3362" t="s">
        <v>65</v>
      </c>
      <c r="E3362" t="s">
        <v>44</v>
      </c>
      <c r="F3362">
        <v>16497</v>
      </c>
      <c r="G3362" t="s">
        <v>10</v>
      </c>
      <c r="H3362" t="str">
        <f t="shared" si="161"/>
        <v>ORD26003361</v>
      </c>
      <c r="I3362">
        <f>COUNTIFS(PG_Transactions!$AK:$AK,$H3362,PG_Transactions!$E:$E,"CAPTURE",PG_Transactions!$AQ:$AQ,1)</f>
        <v>1</v>
      </c>
      <c r="J3362">
        <f>SUMIFS(PG_Transactions!$G:$G,PG_Transactions!$AK:$AK,$H3362,PG_Transactions!$E:$E,"CAPTURE",PG_Transactions!$AQ:$AQ,1)</f>
        <v>16497</v>
      </c>
      <c r="K3362">
        <f t="shared" si="162"/>
        <v>0</v>
      </c>
      <c r="L3362" t="str">
        <f t="shared" si="163"/>
        <v>Amount Match</v>
      </c>
    </row>
    <row r="3363" spans="1:12" hidden="1" x14ac:dyDescent="0.3">
      <c r="A3363" t="s">
        <v>6682</v>
      </c>
      <c r="B3363" s="1">
        <v>46289</v>
      </c>
      <c r="C3363" t="s">
        <v>6683</v>
      </c>
      <c r="D3363" t="s">
        <v>8</v>
      </c>
      <c r="E3363" t="s">
        <v>9</v>
      </c>
      <c r="F3363">
        <v>3997</v>
      </c>
      <c r="G3363" t="s">
        <v>10</v>
      </c>
      <c r="H3363" t="str">
        <f t="shared" si="161"/>
        <v>ORD26003362</v>
      </c>
      <c r="I3363">
        <f>COUNTIFS(PG_Transactions!$AK:$AK,$H3363,PG_Transactions!$E:$E,"CAPTURE",PG_Transactions!$AQ:$AQ,1)</f>
        <v>1</v>
      </c>
      <c r="J3363">
        <f>SUMIFS(PG_Transactions!$G:$G,PG_Transactions!$AK:$AK,$H3363,PG_Transactions!$E:$E,"CAPTURE",PG_Transactions!$AQ:$AQ,1)</f>
        <v>3997</v>
      </c>
      <c r="K3363">
        <f t="shared" si="162"/>
        <v>0</v>
      </c>
      <c r="L3363" t="str">
        <f t="shared" si="163"/>
        <v>Amount Match</v>
      </c>
    </row>
    <row r="3364" spans="1:12" hidden="1" x14ac:dyDescent="0.3">
      <c r="A3364" t="s">
        <v>6684</v>
      </c>
      <c r="B3364" s="1">
        <v>46266</v>
      </c>
      <c r="C3364" t="s">
        <v>6685</v>
      </c>
      <c r="D3364" t="s">
        <v>8</v>
      </c>
      <c r="E3364" t="s">
        <v>17</v>
      </c>
      <c r="F3364">
        <v>3499</v>
      </c>
      <c r="G3364" t="s">
        <v>10</v>
      </c>
      <c r="H3364" t="str">
        <f t="shared" si="161"/>
        <v>ORD26003363</v>
      </c>
      <c r="I3364">
        <f>COUNTIFS(PG_Transactions!$AK:$AK,$H3364,PG_Transactions!$E:$E,"CAPTURE",PG_Transactions!$AQ:$AQ,1)</f>
        <v>1</v>
      </c>
      <c r="J3364">
        <f>SUMIFS(PG_Transactions!$G:$G,PG_Transactions!$AK:$AK,$H3364,PG_Transactions!$E:$E,"CAPTURE",PG_Transactions!$AQ:$AQ,1)</f>
        <v>3499</v>
      </c>
      <c r="K3364">
        <f t="shared" si="162"/>
        <v>0</v>
      </c>
      <c r="L3364" t="str">
        <f t="shared" si="163"/>
        <v>Amount Match</v>
      </c>
    </row>
    <row r="3365" spans="1:12" hidden="1" x14ac:dyDescent="0.3">
      <c r="A3365" t="s">
        <v>6686</v>
      </c>
      <c r="B3365" s="1">
        <v>46284</v>
      </c>
      <c r="C3365" t="s">
        <v>6687</v>
      </c>
      <c r="D3365" t="s">
        <v>38</v>
      </c>
      <c r="E3365" t="s">
        <v>44</v>
      </c>
      <c r="F3365">
        <v>499</v>
      </c>
      <c r="G3365" t="s">
        <v>10</v>
      </c>
      <c r="H3365" t="str">
        <f t="shared" si="161"/>
        <v>ORD26003364</v>
      </c>
      <c r="I3365">
        <f>COUNTIFS(PG_Transactions!$AK:$AK,$H3365,PG_Transactions!$E:$E,"CAPTURE",PG_Transactions!$AQ:$AQ,1)</f>
        <v>1</v>
      </c>
      <c r="J3365">
        <f>SUMIFS(PG_Transactions!$G:$G,PG_Transactions!$AK:$AK,$H3365,PG_Transactions!$E:$E,"CAPTURE",PG_Transactions!$AQ:$AQ,1)</f>
        <v>499</v>
      </c>
      <c r="K3365">
        <f t="shared" si="162"/>
        <v>0</v>
      </c>
      <c r="L3365" t="str">
        <f t="shared" si="163"/>
        <v>Amount Match</v>
      </c>
    </row>
    <row r="3366" spans="1:12" hidden="1" x14ac:dyDescent="0.3">
      <c r="A3366" t="s">
        <v>6688</v>
      </c>
      <c r="B3366" s="1">
        <v>46286</v>
      </c>
      <c r="C3366" t="s">
        <v>6689</v>
      </c>
      <c r="D3366" t="s">
        <v>8</v>
      </c>
      <c r="E3366" t="s">
        <v>17</v>
      </c>
      <c r="F3366">
        <v>299</v>
      </c>
      <c r="G3366" t="s">
        <v>10</v>
      </c>
      <c r="H3366" t="str">
        <f t="shared" si="161"/>
        <v>ORD26003365</v>
      </c>
      <c r="I3366">
        <f>COUNTIFS(PG_Transactions!$AK:$AK,$H3366,PG_Transactions!$E:$E,"CAPTURE",PG_Transactions!$AQ:$AQ,1)</f>
        <v>1</v>
      </c>
      <c r="J3366">
        <f>SUMIFS(PG_Transactions!$G:$G,PG_Transactions!$AK:$AK,$H3366,PG_Transactions!$E:$E,"CAPTURE",PG_Transactions!$AQ:$AQ,1)</f>
        <v>299</v>
      </c>
      <c r="K3366">
        <f t="shared" si="162"/>
        <v>0</v>
      </c>
      <c r="L3366" t="str">
        <f t="shared" si="163"/>
        <v>Amount Match</v>
      </c>
    </row>
    <row r="3367" spans="1:12" hidden="1" x14ac:dyDescent="0.3">
      <c r="A3367" t="s">
        <v>6690</v>
      </c>
      <c r="B3367" s="1">
        <v>46286</v>
      </c>
      <c r="C3367" t="s">
        <v>6691</v>
      </c>
      <c r="D3367" t="s">
        <v>65</v>
      </c>
      <c r="E3367" t="s">
        <v>9</v>
      </c>
      <c r="F3367">
        <v>499</v>
      </c>
      <c r="G3367" t="s">
        <v>10</v>
      </c>
      <c r="H3367" t="str">
        <f t="shared" si="161"/>
        <v>ORD26003366</v>
      </c>
      <c r="I3367">
        <f>COUNTIFS(PG_Transactions!$AK:$AK,$H3367,PG_Transactions!$E:$E,"CAPTURE",PG_Transactions!$AQ:$AQ,1)</f>
        <v>1</v>
      </c>
      <c r="J3367">
        <f>SUMIFS(PG_Transactions!$G:$G,PG_Transactions!$AK:$AK,$H3367,PG_Transactions!$E:$E,"CAPTURE",PG_Transactions!$AQ:$AQ,1)</f>
        <v>499</v>
      </c>
      <c r="K3367">
        <f t="shared" si="162"/>
        <v>0</v>
      </c>
      <c r="L3367" t="str">
        <f t="shared" si="163"/>
        <v>Amount Match</v>
      </c>
    </row>
    <row r="3368" spans="1:12" hidden="1" x14ac:dyDescent="0.3">
      <c r="A3368" t="s">
        <v>6692</v>
      </c>
      <c r="B3368" s="1">
        <v>46284</v>
      </c>
      <c r="C3368" t="s">
        <v>6693</v>
      </c>
      <c r="D3368" t="s">
        <v>27</v>
      </c>
      <c r="E3368" t="s">
        <v>9</v>
      </c>
      <c r="F3368">
        <v>6797</v>
      </c>
      <c r="G3368" t="s">
        <v>10</v>
      </c>
      <c r="H3368" t="str">
        <f t="shared" si="161"/>
        <v>ORD26003367</v>
      </c>
      <c r="I3368">
        <f>COUNTIFS(PG_Transactions!$AK:$AK,$H3368,PG_Transactions!$E:$E,"CAPTURE",PG_Transactions!$AQ:$AQ,1)</f>
        <v>1</v>
      </c>
      <c r="J3368">
        <f>SUMIFS(PG_Transactions!$G:$G,PG_Transactions!$AK:$AK,$H3368,PG_Transactions!$E:$E,"CAPTURE",PG_Transactions!$AQ:$AQ,1)</f>
        <v>6797</v>
      </c>
      <c r="K3368">
        <f t="shared" si="162"/>
        <v>0</v>
      </c>
      <c r="L3368" t="str">
        <f t="shared" si="163"/>
        <v>Amount Match</v>
      </c>
    </row>
    <row r="3369" spans="1:12" hidden="1" x14ac:dyDescent="0.3">
      <c r="A3369" t="s">
        <v>6694</v>
      </c>
      <c r="B3369" s="1">
        <v>46279</v>
      </c>
      <c r="C3369" t="s">
        <v>6695</v>
      </c>
      <c r="D3369" t="s">
        <v>32</v>
      </c>
      <c r="E3369" t="s">
        <v>9</v>
      </c>
      <c r="F3369">
        <v>499</v>
      </c>
      <c r="G3369" t="s">
        <v>10</v>
      </c>
      <c r="H3369" t="str">
        <f t="shared" si="161"/>
        <v>ORD26003368</v>
      </c>
      <c r="I3369">
        <f>COUNTIFS(PG_Transactions!$AK:$AK,$H3369,PG_Transactions!$E:$E,"CAPTURE",PG_Transactions!$AQ:$AQ,1)</f>
        <v>1</v>
      </c>
      <c r="J3369">
        <f>SUMIFS(PG_Transactions!$G:$G,PG_Transactions!$AK:$AK,$H3369,PG_Transactions!$E:$E,"CAPTURE",PG_Transactions!$AQ:$AQ,1)</f>
        <v>499</v>
      </c>
      <c r="K3369">
        <f t="shared" si="162"/>
        <v>0</v>
      </c>
      <c r="L3369" t="str">
        <f t="shared" si="163"/>
        <v>Amount Match</v>
      </c>
    </row>
    <row r="3370" spans="1:12" hidden="1" x14ac:dyDescent="0.3">
      <c r="A3370" t="s">
        <v>6696</v>
      </c>
      <c r="B3370" s="1">
        <v>46291</v>
      </c>
      <c r="C3370" t="s">
        <v>6697</v>
      </c>
      <c r="D3370" t="s">
        <v>13</v>
      </c>
      <c r="E3370" t="s">
        <v>9</v>
      </c>
      <c r="F3370">
        <v>499</v>
      </c>
      <c r="G3370" t="s">
        <v>10</v>
      </c>
      <c r="H3370" t="str">
        <f t="shared" si="161"/>
        <v>ORD26003369</v>
      </c>
      <c r="I3370">
        <f>COUNTIFS(PG_Transactions!$AK:$AK,$H3370,PG_Transactions!$E:$E,"CAPTURE",PG_Transactions!$AQ:$AQ,1)</f>
        <v>1</v>
      </c>
      <c r="J3370">
        <f>SUMIFS(PG_Transactions!$G:$G,PG_Transactions!$AK:$AK,$H3370,PG_Transactions!$E:$E,"CAPTURE",PG_Transactions!$AQ:$AQ,1)</f>
        <v>499</v>
      </c>
      <c r="K3370">
        <f t="shared" si="162"/>
        <v>0</v>
      </c>
      <c r="L3370" t="str">
        <f t="shared" si="163"/>
        <v>Amount Match</v>
      </c>
    </row>
    <row r="3371" spans="1:12" hidden="1" x14ac:dyDescent="0.3">
      <c r="A3371" t="s">
        <v>6698</v>
      </c>
      <c r="B3371" s="1">
        <v>46271</v>
      </c>
      <c r="C3371" t="s">
        <v>6699</v>
      </c>
      <c r="D3371" t="s">
        <v>13</v>
      </c>
      <c r="E3371" t="s">
        <v>17</v>
      </c>
      <c r="F3371">
        <v>698</v>
      </c>
      <c r="G3371" t="s">
        <v>10</v>
      </c>
      <c r="H3371" t="str">
        <f t="shared" si="161"/>
        <v>ORD26003370</v>
      </c>
      <c r="I3371">
        <f>COUNTIFS(PG_Transactions!$AK:$AK,$H3371,PG_Transactions!$E:$E,"CAPTURE",PG_Transactions!$AQ:$AQ,1)</f>
        <v>1</v>
      </c>
      <c r="J3371">
        <f>SUMIFS(PG_Transactions!$G:$G,PG_Transactions!$AK:$AK,$H3371,PG_Transactions!$E:$E,"CAPTURE",PG_Transactions!$AQ:$AQ,1)</f>
        <v>698</v>
      </c>
      <c r="K3371">
        <f t="shared" si="162"/>
        <v>0</v>
      </c>
      <c r="L3371" t="str">
        <f t="shared" si="163"/>
        <v>Amount Match</v>
      </c>
    </row>
    <row r="3372" spans="1:12" hidden="1" x14ac:dyDescent="0.3">
      <c r="A3372" t="s">
        <v>6700</v>
      </c>
      <c r="B3372" s="1">
        <v>46275</v>
      </c>
      <c r="C3372" t="s">
        <v>6701</v>
      </c>
      <c r="D3372" t="s">
        <v>24</v>
      </c>
      <c r="E3372" t="s">
        <v>9</v>
      </c>
      <c r="F3372">
        <v>3098</v>
      </c>
      <c r="G3372" t="s">
        <v>10</v>
      </c>
      <c r="H3372" t="str">
        <f t="shared" si="161"/>
        <v>ORD26003371</v>
      </c>
      <c r="I3372">
        <f>COUNTIFS(PG_Transactions!$AK:$AK,$H3372,PG_Transactions!$E:$E,"CAPTURE",PG_Transactions!$AQ:$AQ,1)</f>
        <v>1</v>
      </c>
      <c r="J3372">
        <f>SUMIFS(PG_Transactions!$G:$G,PG_Transactions!$AK:$AK,$H3372,PG_Transactions!$E:$E,"CAPTURE",PG_Transactions!$AQ:$AQ,1)</f>
        <v>3098</v>
      </c>
      <c r="K3372">
        <f t="shared" si="162"/>
        <v>0</v>
      </c>
      <c r="L3372" t="str">
        <f t="shared" si="163"/>
        <v>Amount Match</v>
      </c>
    </row>
    <row r="3373" spans="1:12" hidden="1" x14ac:dyDescent="0.3">
      <c r="A3373" t="s">
        <v>6702</v>
      </c>
      <c r="B3373" s="1">
        <v>46266</v>
      </c>
      <c r="C3373" t="s">
        <v>6703</v>
      </c>
      <c r="D3373" t="s">
        <v>65</v>
      </c>
      <c r="E3373" t="s">
        <v>17</v>
      </c>
      <c r="F3373">
        <v>1799</v>
      </c>
      <c r="G3373" t="s">
        <v>10</v>
      </c>
      <c r="H3373" t="str">
        <f t="shared" si="161"/>
        <v>ORD26003372</v>
      </c>
      <c r="I3373">
        <f>COUNTIFS(PG_Transactions!$AK:$AK,$H3373,PG_Transactions!$E:$E,"CAPTURE",PG_Transactions!$AQ:$AQ,1)</f>
        <v>1</v>
      </c>
      <c r="J3373">
        <f>SUMIFS(PG_Transactions!$G:$G,PG_Transactions!$AK:$AK,$H3373,PG_Transactions!$E:$E,"CAPTURE",PG_Transactions!$AQ:$AQ,1)</f>
        <v>1799</v>
      </c>
      <c r="K3373">
        <f t="shared" si="162"/>
        <v>0</v>
      </c>
      <c r="L3373" t="str">
        <f t="shared" si="163"/>
        <v>Amount Match</v>
      </c>
    </row>
    <row r="3374" spans="1:12" hidden="1" x14ac:dyDescent="0.3">
      <c r="A3374" t="s">
        <v>6704</v>
      </c>
      <c r="B3374" s="1">
        <v>46295</v>
      </c>
      <c r="C3374" t="s">
        <v>6705</v>
      </c>
      <c r="D3374" t="s">
        <v>16</v>
      </c>
      <c r="E3374" t="s">
        <v>17</v>
      </c>
      <c r="F3374">
        <v>4999</v>
      </c>
      <c r="G3374" t="s">
        <v>10</v>
      </c>
      <c r="H3374" t="str">
        <f t="shared" si="161"/>
        <v>ORD26003373</v>
      </c>
      <c r="I3374">
        <f>COUNTIFS(PG_Transactions!$AK:$AK,$H3374,PG_Transactions!$E:$E,"CAPTURE",PG_Transactions!$AQ:$AQ,1)</f>
        <v>1</v>
      </c>
      <c r="J3374">
        <f>SUMIFS(PG_Transactions!$G:$G,PG_Transactions!$AK:$AK,$H3374,PG_Transactions!$E:$E,"CAPTURE",PG_Transactions!$AQ:$AQ,1)</f>
        <v>4999</v>
      </c>
      <c r="K3374">
        <f t="shared" si="162"/>
        <v>0</v>
      </c>
      <c r="L3374" t="str">
        <f t="shared" si="163"/>
        <v>Amount Match</v>
      </c>
    </row>
    <row r="3375" spans="1:12" hidden="1" x14ac:dyDescent="0.3">
      <c r="A3375" t="s">
        <v>6706</v>
      </c>
      <c r="B3375" s="1">
        <v>46294</v>
      </c>
      <c r="C3375" t="s">
        <v>6707</v>
      </c>
      <c r="D3375" t="s">
        <v>38</v>
      </c>
      <c r="E3375" t="s">
        <v>9</v>
      </c>
      <c r="F3375">
        <v>3998</v>
      </c>
      <c r="G3375" t="s">
        <v>10</v>
      </c>
      <c r="H3375" t="str">
        <f t="shared" si="161"/>
        <v>ORD26003374</v>
      </c>
      <c r="I3375">
        <f>COUNTIFS(PG_Transactions!$AK:$AK,$H3375,PG_Transactions!$E:$E,"CAPTURE",PG_Transactions!$AQ:$AQ,1)</f>
        <v>1</v>
      </c>
      <c r="J3375">
        <f>SUMIFS(PG_Transactions!$G:$G,PG_Transactions!$AK:$AK,$H3375,PG_Transactions!$E:$E,"CAPTURE",PG_Transactions!$AQ:$AQ,1)</f>
        <v>3998</v>
      </c>
      <c r="K3375">
        <f t="shared" si="162"/>
        <v>0</v>
      </c>
      <c r="L3375" t="str">
        <f t="shared" si="163"/>
        <v>Amount Match</v>
      </c>
    </row>
    <row r="3376" spans="1:12" hidden="1" x14ac:dyDescent="0.3">
      <c r="A3376" t="s">
        <v>6708</v>
      </c>
      <c r="B3376" s="1">
        <v>46284</v>
      </c>
      <c r="C3376" t="s">
        <v>6709</v>
      </c>
      <c r="D3376" t="s">
        <v>65</v>
      </c>
      <c r="E3376" t="s">
        <v>9</v>
      </c>
      <c r="F3376">
        <v>299</v>
      </c>
      <c r="G3376" t="s">
        <v>10</v>
      </c>
      <c r="H3376" t="str">
        <f t="shared" si="161"/>
        <v>ORD26003375</v>
      </c>
      <c r="I3376">
        <f>COUNTIFS(PG_Transactions!$AK:$AK,$H3376,PG_Transactions!$E:$E,"CAPTURE",PG_Transactions!$AQ:$AQ,1)</f>
        <v>1</v>
      </c>
      <c r="J3376">
        <f>SUMIFS(PG_Transactions!$G:$G,PG_Transactions!$AK:$AK,$H3376,PG_Transactions!$E:$E,"CAPTURE",PG_Transactions!$AQ:$AQ,1)</f>
        <v>299</v>
      </c>
      <c r="K3376">
        <f t="shared" si="162"/>
        <v>0</v>
      </c>
      <c r="L3376" t="str">
        <f t="shared" si="163"/>
        <v>Amount Match</v>
      </c>
    </row>
    <row r="3377" spans="1:12" hidden="1" x14ac:dyDescent="0.3">
      <c r="A3377" t="s">
        <v>6710</v>
      </c>
      <c r="B3377" s="1">
        <v>46267</v>
      </c>
      <c r="C3377" t="s">
        <v>6711</v>
      </c>
      <c r="D3377" t="s">
        <v>65</v>
      </c>
      <c r="E3377" t="s">
        <v>9</v>
      </c>
      <c r="F3377">
        <v>1499</v>
      </c>
      <c r="G3377" t="s">
        <v>10</v>
      </c>
      <c r="H3377" t="str">
        <f t="shared" si="161"/>
        <v>ORD26003376</v>
      </c>
      <c r="I3377">
        <f>COUNTIFS(PG_Transactions!$AK:$AK,$H3377,PG_Transactions!$E:$E,"CAPTURE",PG_Transactions!$AQ:$AQ,1)</f>
        <v>1</v>
      </c>
      <c r="J3377">
        <f>SUMIFS(PG_Transactions!$G:$G,PG_Transactions!$AK:$AK,$H3377,PG_Transactions!$E:$E,"CAPTURE",PG_Transactions!$AQ:$AQ,1)</f>
        <v>1499</v>
      </c>
      <c r="K3377">
        <f t="shared" si="162"/>
        <v>0</v>
      </c>
      <c r="L3377" t="str">
        <f t="shared" si="163"/>
        <v>Amount Match</v>
      </c>
    </row>
    <row r="3378" spans="1:12" hidden="1" x14ac:dyDescent="0.3">
      <c r="A3378" t="s">
        <v>6712</v>
      </c>
      <c r="B3378" s="1">
        <v>46266</v>
      </c>
      <c r="C3378" t="s">
        <v>6713</v>
      </c>
      <c r="D3378" t="s">
        <v>24</v>
      </c>
      <c r="E3378" t="s">
        <v>9</v>
      </c>
      <c r="F3378">
        <v>3098</v>
      </c>
      <c r="G3378" t="s">
        <v>10</v>
      </c>
      <c r="H3378" t="str">
        <f t="shared" si="161"/>
        <v>ORD26003377</v>
      </c>
      <c r="I3378">
        <f>COUNTIFS(PG_Transactions!$AK:$AK,$H3378,PG_Transactions!$E:$E,"CAPTURE",PG_Transactions!$AQ:$AQ,1)</f>
        <v>1</v>
      </c>
      <c r="J3378">
        <f>SUMIFS(PG_Transactions!$G:$G,PG_Transactions!$AK:$AK,$H3378,PG_Transactions!$E:$E,"CAPTURE",PG_Transactions!$AQ:$AQ,1)</f>
        <v>3098</v>
      </c>
      <c r="K3378">
        <f t="shared" si="162"/>
        <v>0</v>
      </c>
      <c r="L3378" t="str">
        <f t="shared" si="163"/>
        <v>Amount Match</v>
      </c>
    </row>
    <row r="3379" spans="1:12" hidden="1" x14ac:dyDescent="0.3">
      <c r="A3379" t="s">
        <v>6714</v>
      </c>
      <c r="B3379" s="1">
        <v>46271</v>
      </c>
      <c r="C3379" t="s">
        <v>6715</v>
      </c>
      <c r="D3379" t="s">
        <v>27</v>
      </c>
      <c r="E3379" t="s">
        <v>9</v>
      </c>
      <c r="F3379">
        <v>349</v>
      </c>
      <c r="G3379" t="s">
        <v>10</v>
      </c>
      <c r="H3379" t="str">
        <f t="shared" si="161"/>
        <v>ORD26003378</v>
      </c>
      <c r="I3379">
        <f>COUNTIFS(PG_Transactions!$AK:$AK,$H3379,PG_Transactions!$E:$E,"CAPTURE",PG_Transactions!$AQ:$AQ,1)</f>
        <v>1</v>
      </c>
      <c r="J3379">
        <f>SUMIFS(PG_Transactions!$G:$G,PG_Transactions!$AK:$AK,$H3379,PG_Transactions!$E:$E,"CAPTURE",PG_Transactions!$AQ:$AQ,1)</f>
        <v>349</v>
      </c>
      <c r="K3379">
        <f t="shared" si="162"/>
        <v>0</v>
      </c>
      <c r="L3379" t="str">
        <f t="shared" si="163"/>
        <v>Amount Match</v>
      </c>
    </row>
    <row r="3380" spans="1:12" hidden="1" x14ac:dyDescent="0.3">
      <c r="A3380" t="s">
        <v>6716</v>
      </c>
      <c r="B3380" s="1">
        <v>46267</v>
      </c>
      <c r="C3380" t="s">
        <v>6717</v>
      </c>
      <c r="E3380" t="s">
        <v>9</v>
      </c>
      <c r="F3380">
        <v>3647</v>
      </c>
      <c r="G3380" t="s">
        <v>10</v>
      </c>
      <c r="H3380" t="str">
        <f t="shared" si="161"/>
        <v>ORD26003379</v>
      </c>
      <c r="I3380">
        <f>COUNTIFS(PG_Transactions!$AK:$AK,$H3380,PG_Transactions!$E:$E,"CAPTURE",PG_Transactions!$AQ:$AQ,1)</f>
        <v>1</v>
      </c>
      <c r="J3380">
        <f>SUMIFS(PG_Transactions!$G:$G,PG_Transactions!$AK:$AK,$H3380,PG_Transactions!$E:$E,"CAPTURE",PG_Transactions!$AQ:$AQ,1)</f>
        <v>3647</v>
      </c>
      <c r="K3380">
        <f t="shared" si="162"/>
        <v>0</v>
      </c>
      <c r="L3380" t="str">
        <f t="shared" si="163"/>
        <v>Amount Match</v>
      </c>
    </row>
    <row r="3381" spans="1:12" hidden="1" x14ac:dyDescent="0.3">
      <c r="A3381" t="s">
        <v>6718</v>
      </c>
      <c r="B3381" s="1">
        <v>46266</v>
      </c>
      <c r="C3381" t="s">
        <v>6719</v>
      </c>
      <c r="D3381" t="s">
        <v>16</v>
      </c>
      <c r="E3381" t="s">
        <v>17</v>
      </c>
      <c r="F3381">
        <v>999</v>
      </c>
      <c r="G3381" t="s">
        <v>10</v>
      </c>
      <c r="H3381" t="str">
        <f t="shared" si="161"/>
        <v>ORD26003380</v>
      </c>
      <c r="I3381">
        <f>COUNTIFS(PG_Transactions!$AK:$AK,$H3381,PG_Transactions!$E:$E,"CAPTURE",PG_Transactions!$AQ:$AQ,1)</f>
        <v>1</v>
      </c>
      <c r="J3381">
        <f>SUMIFS(PG_Transactions!$G:$G,PG_Transactions!$AK:$AK,$H3381,PG_Transactions!$E:$E,"CAPTURE",PG_Transactions!$AQ:$AQ,1)</f>
        <v>999</v>
      </c>
      <c r="K3381">
        <f t="shared" si="162"/>
        <v>0</v>
      </c>
      <c r="L3381" t="str">
        <f t="shared" si="163"/>
        <v>Amount Match</v>
      </c>
    </row>
    <row r="3382" spans="1:12" hidden="1" x14ac:dyDescent="0.3">
      <c r="A3382" t="s">
        <v>6720</v>
      </c>
      <c r="B3382" s="1">
        <v>46291</v>
      </c>
      <c r="C3382" t="s">
        <v>6721</v>
      </c>
      <c r="D3382" t="s">
        <v>24</v>
      </c>
      <c r="E3382" t="s">
        <v>9</v>
      </c>
      <c r="F3382">
        <v>1499</v>
      </c>
      <c r="G3382" t="s">
        <v>10</v>
      </c>
      <c r="H3382" t="str">
        <f t="shared" si="161"/>
        <v>ORD26003381</v>
      </c>
      <c r="I3382">
        <f>COUNTIFS(PG_Transactions!$AK:$AK,$H3382,PG_Transactions!$E:$E,"CAPTURE",PG_Transactions!$AQ:$AQ,1)</f>
        <v>1</v>
      </c>
      <c r="J3382">
        <f>SUMIFS(PG_Transactions!$G:$G,PG_Transactions!$AK:$AK,$H3382,PG_Transactions!$E:$E,"CAPTURE",PG_Transactions!$AQ:$AQ,1)</f>
        <v>1499</v>
      </c>
      <c r="K3382">
        <f t="shared" si="162"/>
        <v>0</v>
      </c>
      <c r="L3382" t="str">
        <f t="shared" si="163"/>
        <v>Amount Match</v>
      </c>
    </row>
    <row r="3383" spans="1:12" hidden="1" x14ac:dyDescent="0.3">
      <c r="A3383" t="s">
        <v>6722</v>
      </c>
      <c r="B3383" s="1">
        <v>46292</v>
      </c>
      <c r="C3383" t="s">
        <v>6723</v>
      </c>
      <c r="D3383" t="s">
        <v>51</v>
      </c>
      <c r="E3383" t="s">
        <v>9</v>
      </c>
      <c r="F3383">
        <v>1499</v>
      </c>
      <c r="G3383" t="s">
        <v>10</v>
      </c>
      <c r="H3383" t="str">
        <f t="shared" si="161"/>
        <v>ORD26003382</v>
      </c>
      <c r="I3383">
        <f>COUNTIFS(PG_Transactions!$AK:$AK,$H3383,PG_Transactions!$E:$E,"CAPTURE",PG_Transactions!$AQ:$AQ,1)</f>
        <v>1</v>
      </c>
      <c r="J3383">
        <f>SUMIFS(PG_Transactions!$G:$G,PG_Transactions!$AK:$AK,$H3383,PG_Transactions!$E:$E,"CAPTURE",PG_Transactions!$AQ:$AQ,1)</f>
        <v>1499</v>
      </c>
      <c r="K3383">
        <f t="shared" si="162"/>
        <v>0</v>
      </c>
      <c r="L3383" t="str">
        <f t="shared" si="163"/>
        <v>Amount Match</v>
      </c>
    </row>
    <row r="3384" spans="1:12" hidden="1" x14ac:dyDescent="0.3">
      <c r="A3384" t="s">
        <v>6724</v>
      </c>
      <c r="B3384" s="1">
        <v>46292</v>
      </c>
      <c r="C3384" t="s">
        <v>6725</v>
      </c>
      <c r="D3384" t="s">
        <v>51</v>
      </c>
      <c r="E3384" t="s">
        <v>33</v>
      </c>
      <c r="F3384">
        <v>4999</v>
      </c>
      <c r="G3384" t="s">
        <v>10</v>
      </c>
      <c r="H3384" t="str">
        <f t="shared" si="161"/>
        <v>ORD26003383</v>
      </c>
      <c r="I3384">
        <f>COUNTIFS(PG_Transactions!$AK:$AK,$H3384,PG_Transactions!$E:$E,"CAPTURE",PG_Transactions!$AQ:$AQ,1)</f>
        <v>1</v>
      </c>
      <c r="J3384">
        <f>SUMIFS(PG_Transactions!$G:$G,PG_Transactions!$AK:$AK,$H3384,PG_Transactions!$E:$E,"CAPTURE",PG_Transactions!$AQ:$AQ,1)</f>
        <v>4999</v>
      </c>
      <c r="K3384">
        <f t="shared" si="162"/>
        <v>0</v>
      </c>
      <c r="L3384" t="str">
        <f t="shared" si="163"/>
        <v>Amount Match</v>
      </c>
    </row>
    <row r="3385" spans="1:12" hidden="1" x14ac:dyDescent="0.3">
      <c r="A3385" t="s">
        <v>6726</v>
      </c>
      <c r="B3385" s="1">
        <v>46277</v>
      </c>
      <c r="C3385" t="s">
        <v>6727</v>
      </c>
      <c r="D3385" t="s">
        <v>51</v>
      </c>
      <c r="E3385" t="s">
        <v>9</v>
      </c>
      <c r="F3385">
        <v>349</v>
      </c>
      <c r="G3385" t="s">
        <v>10</v>
      </c>
      <c r="H3385" t="str">
        <f t="shared" si="161"/>
        <v>ORD26003384</v>
      </c>
      <c r="I3385">
        <f>COUNTIFS(PG_Transactions!$AK:$AK,$H3385,PG_Transactions!$E:$E,"CAPTURE",PG_Transactions!$AQ:$AQ,1)</f>
        <v>1</v>
      </c>
      <c r="J3385">
        <f>SUMIFS(PG_Transactions!$G:$G,PG_Transactions!$AK:$AK,$H3385,PG_Transactions!$E:$E,"CAPTURE",PG_Transactions!$AQ:$AQ,1)</f>
        <v>349</v>
      </c>
      <c r="K3385">
        <f t="shared" si="162"/>
        <v>0</v>
      </c>
      <c r="L3385" t="str">
        <f t="shared" si="163"/>
        <v>Amount Match</v>
      </c>
    </row>
    <row r="3386" spans="1:12" hidden="1" x14ac:dyDescent="0.3">
      <c r="A3386" t="s">
        <v>6728</v>
      </c>
      <c r="B3386" s="1">
        <v>46272</v>
      </c>
      <c r="C3386" t="s">
        <v>6729</v>
      </c>
      <c r="D3386" t="s">
        <v>65</v>
      </c>
      <c r="E3386" t="s">
        <v>44</v>
      </c>
      <c r="F3386">
        <v>5798</v>
      </c>
      <c r="G3386" t="s">
        <v>10</v>
      </c>
      <c r="H3386" t="str">
        <f t="shared" si="161"/>
        <v>ORD26003385</v>
      </c>
      <c r="I3386">
        <f>COUNTIFS(PG_Transactions!$AK:$AK,$H3386,PG_Transactions!$E:$E,"CAPTURE",PG_Transactions!$AQ:$AQ,1)</f>
        <v>1</v>
      </c>
      <c r="J3386">
        <f>SUMIFS(PG_Transactions!$G:$G,PG_Transactions!$AK:$AK,$H3386,PG_Transactions!$E:$E,"CAPTURE",PG_Transactions!$AQ:$AQ,1)</f>
        <v>5798</v>
      </c>
      <c r="K3386">
        <f t="shared" si="162"/>
        <v>0</v>
      </c>
      <c r="L3386" t="str">
        <f t="shared" si="163"/>
        <v>Amount Match</v>
      </c>
    </row>
    <row r="3387" spans="1:12" hidden="1" x14ac:dyDescent="0.3">
      <c r="A3387" t="s">
        <v>6730</v>
      </c>
      <c r="B3387" s="1">
        <v>46284</v>
      </c>
      <c r="C3387" t="s">
        <v>6731</v>
      </c>
      <c r="D3387" t="s">
        <v>51</v>
      </c>
      <c r="E3387" t="s">
        <v>9</v>
      </c>
      <c r="F3387">
        <v>799</v>
      </c>
      <c r="G3387" t="s">
        <v>10</v>
      </c>
      <c r="H3387" t="str">
        <f t="shared" si="161"/>
        <v>ORD26003386</v>
      </c>
      <c r="I3387">
        <f>COUNTIFS(PG_Transactions!$AK:$AK,$H3387,PG_Transactions!$E:$E,"CAPTURE",PG_Transactions!$AQ:$AQ,1)</f>
        <v>1</v>
      </c>
      <c r="J3387">
        <f>SUMIFS(PG_Transactions!$G:$G,PG_Transactions!$AK:$AK,$H3387,PG_Transactions!$E:$E,"CAPTURE",PG_Transactions!$AQ:$AQ,1)</f>
        <v>799</v>
      </c>
      <c r="K3387">
        <f t="shared" si="162"/>
        <v>0</v>
      </c>
      <c r="L3387" t="str">
        <f t="shared" si="163"/>
        <v>Amount Match</v>
      </c>
    </row>
    <row r="3388" spans="1:12" hidden="1" x14ac:dyDescent="0.3">
      <c r="A3388" t="s">
        <v>6732</v>
      </c>
      <c r="B3388" s="1">
        <v>46278</v>
      </c>
      <c r="C3388" t="s">
        <v>6733</v>
      </c>
      <c r="D3388" t="s">
        <v>41</v>
      </c>
      <c r="E3388" t="s">
        <v>9</v>
      </c>
      <c r="F3388">
        <v>898</v>
      </c>
      <c r="G3388" t="s">
        <v>10</v>
      </c>
      <c r="H3388" t="str">
        <f t="shared" si="161"/>
        <v>ORD26003387</v>
      </c>
      <c r="I3388">
        <f>COUNTIFS(PG_Transactions!$AK:$AK,$H3388,PG_Transactions!$E:$E,"CAPTURE",PG_Transactions!$AQ:$AQ,1)</f>
        <v>1</v>
      </c>
      <c r="J3388">
        <f>SUMIFS(PG_Transactions!$G:$G,PG_Transactions!$AK:$AK,$H3388,PG_Transactions!$E:$E,"CAPTURE",PG_Transactions!$AQ:$AQ,1)</f>
        <v>898</v>
      </c>
      <c r="K3388">
        <f t="shared" si="162"/>
        <v>0</v>
      </c>
      <c r="L3388" t="str">
        <f t="shared" si="163"/>
        <v>Amount Match</v>
      </c>
    </row>
    <row r="3389" spans="1:12" hidden="1" x14ac:dyDescent="0.3">
      <c r="A3389" t="s">
        <v>6734</v>
      </c>
      <c r="B3389" s="1">
        <v>46276</v>
      </c>
      <c r="C3389" t="s">
        <v>6735</v>
      </c>
      <c r="D3389" t="s">
        <v>24</v>
      </c>
      <c r="E3389" t="s">
        <v>9</v>
      </c>
      <c r="F3389">
        <v>599</v>
      </c>
      <c r="G3389" t="s">
        <v>105</v>
      </c>
      <c r="H3389" t="str">
        <f t="shared" si="161"/>
        <v>ORD26003388</v>
      </c>
      <c r="I3389">
        <f>COUNTIFS(PG_Transactions!$AK:$AK,$H3389,PG_Transactions!$E:$E,"CAPTURE",PG_Transactions!$AQ:$AQ,1)</f>
        <v>0</v>
      </c>
      <c r="J3389">
        <f>SUMIFS(PG_Transactions!$G:$G,PG_Transactions!$AK:$AK,$H3389,PG_Transactions!$E:$E,"CAPTURE",PG_Transactions!$AQ:$AQ,1)</f>
        <v>0</v>
      </c>
      <c r="K3389">
        <f t="shared" si="162"/>
        <v>-599</v>
      </c>
      <c r="L3389" t="str">
        <f t="shared" si="163"/>
        <v>No Capture</v>
      </c>
    </row>
    <row r="3390" spans="1:12" hidden="1" x14ac:dyDescent="0.3">
      <c r="A3390" t="s">
        <v>6736</v>
      </c>
      <c r="B3390" s="1">
        <v>46285</v>
      </c>
      <c r="C3390" t="s">
        <v>6737</v>
      </c>
      <c r="D3390" t="s">
        <v>51</v>
      </c>
      <c r="E3390" t="s">
        <v>44</v>
      </c>
      <c r="F3390">
        <v>3499</v>
      </c>
      <c r="G3390" t="s">
        <v>10</v>
      </c>
      <c r="H3390" t="str">
        <f t="shared" si="161"/>
        <v>ORD26003389</v>
      </c>
      <c r="I3390">
        <f>COUNTIFS(PG_Transactions!$AK:$AK,$H3390,PG_Transactions!$E:$E,"CAPTURE",PG_Transactions!$AQ:$AQ,1)</f>
        <v>1</v>
      </c>
      <c r="J3390">
        <f>SUMIFS(PG_Transactions!$G:$G,PG_Transactions!$AK:$AK,$H3390,PG_Transactions!$E:$E,"CAPTURE",PG_Transactions!$AQ:$AQ,1)</f>
        <v>3499</v>
      </c>
      <c r="K3390">
        <f t="shared" si="162"/>
        <v>0</v>
      </c>
      <c r="L3390" t="str">
        <f t="shared" si="163"/>
        <v>Amount Match</v>
      </c>
    </row>
    <row r="3391" spans="1:12" hidden="1" x14ac:dyDescent="0.3">
      <c r="A3391" t="s">
        <v>6738</v>
      </c>
      <c r="B3391" s="1">
        <v>46274</v>
      </c>
      <c r="C3391" t="s">
        <v>6739</v>
      </c>
      <c r="D3391" t="s">
        <v>8</v>
      </c>
      <c r="E3391" t="s">
        <v>17</v>
      </c>
      <c r="F3391">
        <v>7999</v>
      </c>
      <c r="G3391" t="s">
        <v>10</v>
      </c>
      <c r="H3391" t="str">
        <f t="shared" si="161"/>
        <v>ORD26003390</v>
      </c>
      <c r="I3391">
        <f>COUNTIFS(PG_Transactions!$AK:$AK,$H3391,PG_Transactions!$E:$E,"CAPTURE",PG_Transactions!$AQ:$AQ,1)</f>
        <v>1</v>
      </c>
      <c r="J3391">
        <f>SUMIFS(PG_Transactions!$G:$G,PG_Transactions!$AK:$AK,$H3391,PG_Transactions!$E:$E,"CAPTURE",PG_Transactions!$AQ:$AQ,1)</f>
        <v>7999</v>
      </c>
      <c r="K3391">
        <f t="shared" si="162"/>
        <v>0</v>
      </c>
      <c r="L3391" t="str">
        <f t="shared" si="163"/>
        <v>Amount Match</v>
      </c>
    </row>
    <row r="3392" spans="1:12" hidden="1" x14ac:dyDescent="0.3">
      <c r="A3392" t="s">
        <v>6740</v>
      </c>
      <c r="B3392" s="1">
        <v>46278</v>
      </c>
      <c r="C3392" t="s">
        <v>6741</v>
      </c>
      <c r="D3392" t="s">
        <v>41</v>
      </c>
      <c r="E3392" t="s">
        <v>17</v>
      </c>
      <c r="F3392">
        <v>499</v>
      </c>
      <c r="G3392" t="s">
        <v>10</v>
      </c>
      <c r="H3392" t="str">
        <f t="shared" si="161"/>
        <v>ORD26003391</v>
      </c>
      <c r="I3392">
        <f>COUNTIFS(PG_Transactions!$AK:$AK,$H3392,PG_Transactions!$E:$E,"CAPTURE",PG_Transactions!$AQ:$AQ,1)</f>
        <v>1</v>
      </c>
      <c r="J3392">
        <f>SUMIFS(PG_Transactions!$G:$G,PG_Transactions!$AK:$AK,$H3392,PG_Transactions!$E:$E,"CAPTURE",PG_Transactions!$AQ:$AQ,1)</f>
        <v>499</v>
      </c>
      <c r="K3392">
        <f t="shared" si="162"/>
        <v>0</v>
      </c>
      <c r="L3392" t="str">
        <f t="shared" si="163"/>
        <v>Amount Match</v>
      </c>
    </row>
    <row r="3393" spans="1:12" hidden="1" x14ac:dyDescent="0.3">
      <c r="A3393" t="s">
        <v>6742</v>
      </c>
      <c r="B3393" s="1">
        <v>46295</v>
      </c>
      <c r="C3393" t="s">
        <v>6743</v>
      </c>
      <c r="D3393" t="s">
        <v>16</v>
      </c>
      <c r="E3393" t="s">
        <v>33</v>
      </c>
      <c r="F3393">
        <v>10498</v>
      </c>
      <c r="G3393" t="s">
        <v>10</v>
      </c>
      <c r="H3393" t="str">
        <f t="shared" si="161"/>
        <v>ORD26003392</v>
      </c>
      <c r="I3393">
        <f>COUNTIFS(PG_Transactions!$AK:$AK,$H3393,PG_Transactions!$E:$E,"CAPTURE",PG_Transactions!$AQ:$AQ,1)</f>
        <v>1</v>
      </c>
      <c r="J3393">
        <f>SUMIFS(PG_Transactions!$G:$G,PG_Transactions!$AK:$AK,$H3393,PG_Transactions!$E:$E,"CAPTURE",PG_Transactions!$AQ:$AQ,1)</f>
        <v>10498</v>
      </c>
      <c r="K3393">
        <f t="shared" si="162"/>
        <v>0</v>
      </c>
      <c r="L3393" t="str">
        <f t="shared" si="163"/>
        <v>Amount Match</v>
      </c>
    </row>
    <row r="3394" spans="1:12" hidden="1" x14ac:dyDescent="0.3">
      <c r="A3394" t="s">
        <v>6744</v>
      </c>
      <c r="B3394" s="1">
        <v>46290</v>
      </c>
      <c r="C3394" t="s">
        <v>6745</v>
      </c>
      <c r="D3394" t="s">
        <v>24</v>
      </c>
      <c r="E3394" t="s">
        <v>44</v>
      </c>
      <c r="F3394">
        <v>6797</v>
      </c>
      <c r="G3394" t="s">
        <v>10</v>
      </c>
      <c r="H3394" t="str">
        <f t="shared" si="161"/>
        <v>ORD26003393</v>
      </c>
      <c r="I3394">
        <f>COUNTIFS(PG_Transactions!$AK:$AK,$H3394,PG_Transactions!$E:$E,"CAPTURE",PG_Transactions!$AQ:$AQ,1)</f>
        <v>1</v>
      </c>
      <c r="J3394">
        <f>SUMIFS(PG_Transactions!$G:$G,PG_Transactions!$AK:$AK,$H3394,PG_Transactions!$E:$E,"CAPTURE",PG_Transactions!$AQ:$AQ,1)</f>
        <v>6797</v>
      </c>
      <c r="K3394">
        <f t="shared" si="162"/>
        <v>0</v>
      </c>
      <c r="L3394" t="str">
        <f t="shared" si="163"/>
        <v>Amount Match</v>
      </c>
    </row>
    <row r="3395" spans="1:12" hidden="1" x14ac:dyDescent="0.3">
      <c r="A3395" t="s">
        <v>6746</v>
      </c>
      <c r="B3395" s="1">
        <v>46283</v>
      </c>
      <c r="C3395" t="s">
        <v>6747</v>
      </c>
      <c r="D3395" t="s">
        <v>16</v>
      </c>
      <c r="E3395" t="s">
        <v>9</v>
      </c>
      <c r="F3395">
        <v>6798</v>
      </c>
      <c r="G3395" t="s">
        <v>10</v>
      </c>
      <c r="H3395" t="str">
        <f t="shared" ref="H3395:H3458" si="164">UPPER(SUBSTITUTE(TRIM(A3395),"-",""))</f>
        <v>ORD26003394</v>
      </c>
      <c r="I3395">
        <f>COUNTIFS(PG_Transactions!$AK:$AK,$H3395,PG_Transactions!$E:$E,"CAPTURE",PG_Transactions!$AQ:$AQ,1)</f>
        <v>1</v>
      </c>
      <c r="J3395">
        <f>SUMIFS(PG_Transactions!$G:$G,PG_Transactions!$AK:$AK,$H3395,PG_Transactions!$E:$E,"CAPTURE",PG_Transactions!$AQ:$AQ,1)</f>
        <v>6798</v>
      </c>
      <c r="K3395">
        <f t="shared" ref="K3395:K3458" si="165">ROUND(J3395-F3395,2)</f>
        <v>0</v>
      </c>
      <c r="L3395" t="str">
        <f t="shared" ref="L3395:L3458" si="166">IF(I3395=0,"No Capture",IF(I3395&gt;1,"Multiple Capture Rows - Review",IF(ABS(K3395)&lt;0.01,"Amount Match",IF(K3395&lt;0,"Captured Less Than Order","Captured More Than Order"))))</f>
        <v>Amount Match</v>
      </c>
    </row>
    <row r="3396" spans="1:12" hidden="1" x14ac:dyDescent="0.3">
      <c r="A3396" t="s">
        <v>6748</v>
      </c>
      <c r="B3396" s="1">
        <v>46267</v>
      </c>
      <c r="C3396" t="s">
        <v>6749</v>
      </c>
      <c r="D3396" t="s">
        <v>65</v>
      </c>
      <c r="E3396" t="s">
        <v>9</v>
      </c>
      <c r="F3396">
        <v>1799</v>
      </c>
      <c r="G3396" t="s">
        <v>10</v>
      </c>
      <c r="H3396" t="str">
        <f t="shared" si="164"/>
        <v>ORD26003395</v>
      </c>
      <c r="I3396">
        <f>COUNTIFS(PG_Transactions!$AK:$AK,$H3396,PG_Transactions!$E:$E,"CAPTURE",PG_Transactions!$AQ:$AQ,1)</f>
        <v>1</v>
      </c>
      <c r="J3396">
        <f>SUMIFS(PG_Transactions!$G:$G,PG_Transactions!$AK:$AK,$H3396,PG_Transactions!$E:$E,"CAPTURE",PG_Transactions!$AQ:$AQ,1)</f>
        <v>1799</v>
      </c>
      <c r="K3396">
        <f t="shared" si="165"/>
        <v>0</v>
      </c>
      <c r="L3396" t="str">
        <f t="shared" si="166"/>
        <v>Amount Match</v>
      </c>
    </row>
    <row r="3397" spans="1:12" hidden="1" x14ac:dyDescent="0.3">
      <c r="A3397" t="s">
        <v>6750</v>
      </c>
      <c r="B3397" s="1">
        <v>46282</v>
      </c>
      <c r="C3397" t="s">
        <v>6751</v>
      </c>
      <c r="D3397" t="s">
        <v>8</v>
      </c>
      <c r="E3397" t="s">
        <v>44</v>
      </c>
      <c r="F3397">
        <v>10097</v>
      </c>
      <c r="G3397" t="s">
        <v>10</v>
      </c>
      <c r="H3397" t="str">
        <f t="shared" si="164"/>
        <v>ORD26003396</v>
      </c>
      <c r="I3397">
        <f>COUNTIFS(PG_Transactions!$AK:$AK,$H3397,PG_Transactions!$E:$E,"CAPTURE",PG_Transactions!$AQ:$AQ,1)</f>
        <v>1</v>
      </c>
      <c r="J3397">
        <f>SUMIFS(PG_Transactions!$G:$G,PG_Transactions!$AK:$AK,$H3397,PG_Transactions!$E:$E,"CAPTURE",PG_Transactions!$AQ:$AQ,1)</f>
        <v>10097</v>
      </c>
      <c r="K3397">
        <f t="shared" si="165"/>
        <v>0</v>
      </c>
      <c r="L3397" t="str">
        <f t="shared" si="166"/>
        <v>Amount Match</v>
      </c>
    </row>
    <row r="3398" spans="1:12" hidden="1" x14ac:dyDescent="0.3">
      <c r="A3398" t="s">
        <v>6752</v>
      </c>
      <c r="B3398" s="1">
        <v>46284</v>
      </c>
      <c r="C3398" t="s">
        <v>6753</v>
      </c>
      <c r="D3398" t="s">
        <v>8</v>
      </c>
      <c r="E3398" t="s">
        <v>33</v>
      </c>
      <c r="F3398">
        <v>1499</v>
      </c>
      <c r="G3398" t="s">
        <v>10</v>
      </c>
      <c r="H3398" t="str">
        <f t="shared" si="164"/>
        <v>ORD26003397</v>
      </c>
      <c r="I3398">
        <f>COUNTIFS(PG_Transactions!$AK:$AK,$H3398,PG_Transactions!$E:$E,"CAPTURE",PG_Transactions!$AQ:$AQ,1)</f>
        <v>1</v>
      </c>
      <c r="J3398">
        <f>SUMIFS(PG_Transactions!$G:$G,PG_Transactions!$AK:$AK,$H3398,PG_Transactions!$E:$E,"CAPTURE",PG_Transactions!$AQ:$AQ,1)</f>
        <v>1499</v>
      </c>
      <c r="K3398">
        <f t="shared" si="165"/>
        <v>0</v>
      </c>
      <c r="L3398" t="str">
        <f t="shared" si="166"/>
        <v>Amount Match</v>
      </c>
    </row>
    <row r="3399" spans="1:12" hidden="1" x14ac:dyDescent="0.3">
      <c r="A3399" t="s">
        <v>6754</v>
      </c>
      <c r="B3399" s="1">
        <v>46279</v>
      </c>
      <c r="C3399" t="s">
        <v>6755</v>
      </c>
      <c r="D3399" t="s">
        <v>13</v>
      </c>
      <c r="E3399" t="s">
        <v>17</v>
      </c>
      <c r="F3399">
        <v>299</v>
      </c>
      <c r="G3399" t="s">
        <v>10</v>
      </c>
      <c r="H3399" t="str">
        <f t="shared" si="164"/>
        <v>ORD26003398</v>
      </c>
      <c r="I3399">
        <f>COUNTIFS(PG_Transactions!$AK:$AK,$H3399,PG_Transactions!$E:$E,"CAPTURE",PG_Transactions!$AQ:$AQ,1)</f>
        <v>1</v>
      </c>
      <c r="J3399">
        <f>SUMIFS(PG_Transactions!$G:$G,PG_Transactions!$AK:$AK,$H3399,PG_Transactions!$E:$E,"CAPTURE",PG_Transactions!$AQ:$AQ,1)</f>
        <v>299</v>
      </c>
      <c r="K3399">
        <f t="shared" si="165"/>
        <v>0</v>
      </c>
      <c r="L3399" t="str">
        <f t="shared" si="166"/>
        <v>Amount Match</v>
      </c>
    </row>
    <row r="3400" spans="1:12" hidden="1" x14ac:dyDescent="0.3">
      <c r="A3400" t="s">
        <v>6756</v>
      </c>
      <c r="B3400" s="1">
        <v>46278</v>
      </c>
      <c r="C3400" t="s">
        <v>6757</v>
      </c>
      <c r="D3400" t="s">
        <v>13</v>
      </c>
      <c r="E3400" t="s">
        <v>9</v>
      </c>
      <c r="F3400">
        <v>6498</v>
      </c>
      <c r="G3400" t="s">
        <v>10</v>
      </c>
      <c r="H3400" t="str">
        <f t="shared" si="164"/>
        <v>ORD26003399</v>
      </c>
      <c r="I3400">
        <f>COUNTIFS(PG_Transactions!$AK:$AK,$H3400,PG_Transactions!$E:$E,"CAPTURE",PG_Transactions!$AQ:$AQ,1)</f>
        <v>1</v>
      </c>
      <c r="J3400">
        <f>SUMIFS(PG_Transactions!$G:$G,PG_Transactions!$AK:$AK,$H3400,PG_Transactions!$E:$E,"CAPTURE",PG_Transactions!$AQ:$AQ,1)</f>
        <v>6498</v>
      </c>
      <c r="K3400">
        <f t="shared" si="165"/>
        <v>0</v>
      </c>
      <c r="L3400" t="str">
        <f t="shared" si="166"/>
        <v>Amount Match</v>
      </c>
    </row>
    <row r="3401" spans="1:12" hidden="1" x14ac:dyDescent="0.3">
      <c r="A3401" t="s">
        <v>6758</v>
      </c>
      <c r="B3401" s="1">
        <v>46274</v>
      </c>
      <c r="C3401" t="s">
        <v>6759</v>
      </c>
      <c r="D3401" t="s">
        <v>38</v>
      </c>
      <c r="E3401" t="s">
        <v>9</v>
      </c>
      <c r="F3401">
        <v>2598</v>
      </c>
      <c r="G3401" t="s">
        <v>10</v>
      </c>
      <c r="H3401" t="str">
        <f t="shared" si="164"/>
        <v>ORD26003400</v>
      </c>
      <c r="I3401">
        <f>COUNTIFS(PG_Transactions!$AK:$AK,$H3401,PG_Transactions!$E:$E,"CAPTURE",PG_Transactions!$AQ:$AQ,1)</f>
        <v>1</v>
      </c>
      <c r="J3401">
        <f>SUMIFS(PG_Transactions!$G:$G,PG_Transactions!$AK:$AK,$H3401,PG_Transactions!$E:$E,"CAPTURE",PG_Transactions!$AQ:$AQ,1)</f>
        <v>2598</v>
      </c>
      <c r="K3401">
        <f t="shared" si="165"/>
        <v>0</v>
      </c>
      <c r="L3401" t="str">
        <f t="shared" si="166"/>
        <v>Amount Match</v>
      </c>
    </row>
    <row r="3402" spans="1:12" hidden="1" x14ac:dyDescent="0.3">
      <c r="A3402" t="s">
        <v>6760</v>
      </c>
      <c r="B3402" s="1">
        <v>46271</v>
      </c>
      <c r="C3402" t="s">
        <v>6761</v>
      </c>
      <c r="D3402" t="s">
        <v>32</v>
      </c>
      <c r="E3402" t="s">
        <v>9</v>
      </c>
      <c r="F3402">
        <v>599</v>
      </c>
      <c r="G3402" t="s">
        <v>10</v>
      </c>
      <c r="H3402" t="str">
        <f t="shared" si="164"/>
        <v>ORD26003401</v>
      </c>
      <c r="I3402">
        <f>COUNTIFS(PG_Transactions!$AK:$AK,$H3402,PG_Transactions!$E:$E,"CAPTURE",PG_Transactions!$AQ:$AQ,1)</f>
        <v>1</v>
      </c>
      <c r="J3402">
        <f>SUMIFS(PG_Transactions!$G:$G,PG_Transactions!$AK:$AK,$H3402,PG_Transactions!$E:$E,"CAPTURE",PG_Transactions!$AQ:$AQ,1)</f>
        <v>599</v>
      </c>
      <c r="K3402">
        <f t="shared" si="165"/>
        <v>0</v>
      </c>
      <c r="L3402" t="str">
        <f t="shared" si="166"/>
        <v>Amount Match</v>
      </c>
    </row>
    <row r="3403" spans="1:12" hidden="1" x14ac:dyDescent="0.3">
      <c r="A3403" t="s">
        <v>6762</v>
      </c>
      <c r="B3403" s="1">
        <v>46279</v>
      </c>
      <c r="C3403" t="s">
        <v>6763</v>
      </c>
      <c r="D3403" t="s">
        <v>51</v>
      </c>
      <c r="E3403" t="s">
        <v>9</v>
      </c>
      <c r="F3403">
        <v>499</v>
      </c>
      <c r="G3403" t="s">
        <v>10</v>
      </c>
      <c r="H3403" t="str">
        <f t="shared" si="164"/>
        <v>ORD26003402</v>
      </c>
      <c r="I3403">
        <f>COUNTIFS(PG_Transactions!$AK:$AK,$H3403,PG_Transactions!$E:$E,"CAPTURE",PG_Transactions!$AQ:$AQ,1)</f>
        <v>1</v>
      </c>
      <c r="J3403">
        <f>SUMIFS(PG_Transactions!$G:$G,PG_Transactions!$AK:$AK,$H3403,PG_Transactions!$E:$E,"CAPTURE",PG_Transactions!$AQ:$AQ,1)</f>
        <v>499</v>
      </c>
      <c r="K3403">
        <f t="shared" si="165"/>
        <v>0</v>
      </c>
      <c r="L3403" t="str">
        <f t="shared" si="166"/>
        <v>Amount Match</v>
      </c>
    </row>
    <row r="3404" spans="1:12" hidden="1" x14ac:dyDescent="0.3">
      <c r="A3404" t="s">
        <v>6764</v>
      </c>
      <c r="B3404" s="1">
        <v>46272</v>
      </c>
      <c r="C3404" t="s">
        <v>6765</v>
      </c>
      <c r="D3404" t="s">
        <v>41</v>
      </c>
      <c r="E3404" t="s">
        <v>9</v>
      </c>
      <c r="F3404">
        <v>7997</v>
      </c>
      <c r="G3404" t="s">
        <v>70</v>
      </c>
      <c r="H3404" t="str">
        <f t="shared" si="164"/>
        <v>ORD26003403</v>
      </c>
      <c r="I3404">
        <f>COUNTIFS(PG_Transactions!$AK:$AK,$H3404,PG_Transactions!$E:$E,"CAPTURE",PG_Transactions!$AQ:$AQ,1)</f>
        <v>0</v>
      </c>
      <c r="J3404">
        <f>SUMIFS(PG_Transactions!$G:$G,PG_Transactions!$AK:$AK,$H3404,PG_Transactions!$E:$E,"CAPTURE",PG_Transactions!$AQ:$AQ,1)</f>
        <v>0</v>
      </c>
      <c r="K3404">
        <f t="shared" si="165"/>
        <v>-7997</v>
      </c>
      <c r="L3404" t="str">
        <f t="shared" si="166"/>
        <v>No Capture</v>
      </c>
    </row>
    <row r="3405" spans="1:12" hidden="1" x14ac:dyDescent="0.3">
      <c r="A3405" t="s">
        <v>6766</v>
      </c>
      <c r="B3405" s="1">
        <v>46294</v>
      </c>
      <c r="C3405" t="s">
        <v>6767</v>
      </c>
      <c r="D3405" t="s">
        <v>65</v>
      </c>
      <c r="E3405" t="s">
        <v>17</v>
      </c>
      <c r="F3405">
        <v>299</v>
      </c>
      <c r="G3405" t="s">
        <v>10</v>
      </c>
      <c r="H3405" t="str">
        <f t="shared" si="164"/>
        <v>ORD26003404</v>
      </c>
      <c r="I3405">
        <f>COUNTIFS(PG_Transactions!$AK:$AK,$H3405,PG_Transactions!$E:$E,"CAPTURE",PG_Transactions!$AQ:$AQ,1)</f>
        <v>1</v>
      </c>
      <c r="J3405">
        <f>SUMIFS(PG_Transactions!$G:$G,PG_Transactions!$AK:$AK,$H3405,PG_Transactions!$E:$E,"CAPTURE",PG_Transactions!$AQ:$AQ,1)</f>
        <v>299</v>
      </c>
      <c r="K3405">
        <f t="shared" si="165"/>
        <v>0</v>
      </c>
      <c r="L3405" t="str">
        <f t="shared" si="166"/>
        <v>Amount Match</v>
      </c>
    </row>
    <row r="3406" spans="1:12" hidden="1" x14ac:dyDescent="0.3">
      <c r="A3406" t="s">
        <v>6768</v>
      </c>
      <c r="B3406" s="1">
        <v>46266</v>
      </c>
      <c r="C3406" t="s">
        <v>6769</v>
      </c>
      <c r="D3406" t="s">
        <v>16</v>
      </c>
      <c r="E3406" t="s">
        <v>9</v>
      </c>
      <c r="F3406">
        <v>1799</v>
      </c>
      <c r="G3406" t="s">
        <v>10</v>
      </c>
      <c r="H3406" t="str">
        <f t="shared" si="164"/>
        <v>ORD26003405</v>
      </c>
      <c r="I3406">
        <f>COUNTIFS(PG_Transactions!$AK:$AK,$H3406,PG_Transactions!$E:$E,"CAPTURE",PG_Transactions!$AQ:$AQ,1)</f>
        <v>1</v>
      </c>
      <c r="J3406">
        <f>SUMIFS(PG_Transactions!$G:$G,PG_Transactions!$AK:$AK,$H3406,PG_Transactions!$E:$E,"CAPTURE",PG_Transactions!$AQ:$AQ,1)</f>
        <v>1799</v>
      </c>
      <c r="K3406">
        <f t="shared" si="165"/>
        <v>0</v>
      </c>
      <c r="L3406" t="str">
        <f t="shared" si="166"/>
        <v>Amount Match</v>
      </c>
    </row>
    <row r="3407" spans="1:12" hidden="1" x14ac:dyDescent="0.3">
      <c r="A3407" t="s">
        <v>6770</v>
      </c>
      <c r="B3407" s="1">
        <v>46280</v>
      </c>
      <c r="C3407" t="s">
        <v>6771</v>
      </c>
      <c r="D3407" t="s">
        <v>38</v>
      </c>
      <c r="E3407" t="s">
        <v>9</v>
      </c>
      <c r="F3407">
        <v>2499</v>
      </c>
      <c r="G3407" t="s">
        <v>10</v>
      </c>
      <c r="H3407" t="str">
        <f t="shared" si="164"/>
        <v>ORD26003406</v>
      </c>
      <c r="I3407">
        <f>COUNTIFS(PG_Transactions!$AK:$AK,$H3407,PG_Transactions!$E:$E,"CAPTURE",PG_Transactions!$AQ:$AQ,1)</f>
        <v>1</v>
      </c>
      <c r="J3407">
        <f>SUMIFS(PG_Transactions!$G:$G,PG_Transactions!$AK:$AK,$H3407,PG_Transactions!$E:$E,"CAPTURE",PG_Transactions!$AQ:$AQ,1)</f>
        <v>2499</v>
      </c>
      <c r="K3407">
        <f t="shared" si="165"/>
        <v>0</v>
      </c>
      <c r="L3407" t="str">
        <f t="shared" si="166"/>
        <v>Amount Match</v>
      </c>
    </row>
    <row r="3408" spans="1:12" hidden="1" x14ac:dyDescent="0.3">
      <c r="A3408" t="s">
        <v>6772</v>
      </c>
      <c r="B3408" s="1">
        <v>46284</v>
      </c>
      <c r="C3408" t="s">
        <v>6773</v>
      </c>
      <c r="D3408" t="s">
        <v>65</v>
      </c>
      <c r="E3408" t="s">
        <v>9</v>
      </c>
      <c r="F3408">
        <v>698</v>
      </c>
      <c r="G3408" t="s">
        <v>10</v>
      </c>
      <c r="H3408" t="str">
        <f t="shared" si="164"/>
        <v>ORD26003407</v>
      </c>
      <c r="I3408">
        <f>COUNTIFS(PG_Transactions!$AK:$AK,$H3408,PG_Transactions!$E:$E,"CAPTURE",PG_Transactions!$AQ:$AQ,1)</f>
        <v>1</v>
      </c>
      <c r="J3408">
        <f>SUMIFS(PG_Transactions!$G:$G,PG_Transactions!$AK:$AK,$H3408,PG_Transactions!$E:$E,"CAPTURE",PG_Transactions!$AQ:$AQ,1)</f>
        <v>698</v>
      </c>
      <c r="K3408">
        <f t="shared" si="165"/>
        <v>0</v>
      </c>
      <c r="L3408" t="str">
        <f t="shared" si="166"/>
        <v>Amount Match</v>
      </c>
    </row>
    <row r="3409" spans="1:12" hidden="1" x14ac:dyDescent="0.3">
      <c r="A3409" t="s">
        <v>6774</v>
      </c>
      <c r="B3409" s="1">
        <v>46284</v>
      </c>
      <c r="C3409" t="s">
        <v>6775</v>
      </c>
      <c r="D3409" t="s">
        <v>13</v>
      </c>
      <c r="E3409" t="s">
        <v>17</v>
      </c>
      <c r="F3409">
        <v>1299</v>
      </c>
      <c r="G3409" t="s">
        <v>10</v>
      </c>
      <c r="H3409" t="str">
        <f t="shared" si="164"/>
        <v>ORD26003408</v>
      </c>
      <c r="I3409">
        <f>COUNTIFS(PG_Transactions!$AK:$AK,$H3409,PG_Transactions!$E:$E,"CAPTURE",PG_Transactions!$AQ:$AQ,1)</f>
        <v>1</v>
      </c>
      <c r="J3409">
        <f>SUMIFS(PG_Transactions!$G:$G,PG_Transactions!$AK:$AK,$H3409,PG_Transactions!$E:$E,"CAPTURE",PG_Transactions!$AQ:$AQ,1)</f>
        <v>1299</v>
      </c>
      <c r="K3409">
        <f t="shared" si="165"/>
        <v>0</v>
      </c>
      <c r="L3409" t="str">
        <f t="shared" si="166"/>
        <v>Amount Match</v>
      </c>
    </row>
    <row r="3410" spans="1:12" hidden="1" x14ac:dyDescent="0.3">
      <c r="A3410" t="s">
        <v>6776</v>
      </c>
      <c r="B3410" s="1">
        <v>46270</v>
      </c>
      <c r="C3410" t="s">
        <v>6777</v>
      </c>
      <c r="D3410" t="s">
        <v>27</v>
      </c>
      <c r="E3410" t="s">
        <v>17</v>
      </c>
      <c r="F3410">
        <v>3597</v>
      </c>
      <c r="G3410" t="s">
        <v>10</v>
      </c>
      <c r="H3410" t="str">
        <f t="shared" si="164"/>
        <v>ORD26003409</v>
      </c>
      <c r="I3410">
        <f>COUNTIFS(PG_Transactions!$AK:$AK,$H3410,PG_Transactions!$E:$E,"CAPTURE",PG_Transactions!$AQ:$AQ,1)</f>
        <v>1</v>
      </c>
      <c r="J3410">
        <f>SUMIFS(PG_Transactions!$G:$G,PG_Transactions!$AK:$AK,$H3410,PG_Transactions!$E:$E,"CAPTURE",PG_Transactions!$AQ:$AQ,1)</f>
        <v>3597</v>
      </c>
      <c r="K3410">
        <f t="shared" si="165"/>
        <v>0</v>
      </c>
      <c r="L3410" t="str">
        <f t="shared" si="166"/>
        <v>Amount Match</v>
      </c>
    </row>
    <row r="3411" spans="1:12" hidden="1" x14ac:dyDescent="0.3">
      <c r="A3411" t="s">
        <v>6778</v>
      </c>
      <c r="B3411" s="1">
        <v>46289</v>
      </c>
      <c r="C3411" t="s">
        <v>6779</v>
      </c>
      <c r="D3411" t="s">
        <v>41</v>
      </c>
      <c r="E3411" t="s">
        <v>9</v>
      </c>
      <c r="F3411">
        <v>6998</v>
      </c>
      <c r="G3411" t="s">
        <v>10</v>
      </c>
      <c r="H3411" t="str">
        <f t="shared" si="164"/>
        <v>ORD26003410</v>
      </c>
      <c r="I3411">
        <f>COUNTIFS(PG_Transactions!$AK:$AK,$H3411,PG_Transactions!$E:$E,"CAPTURE",PG_Transactions!$AQ:$AQ,1)</f>
        <v>1</v>
      </c>
      <c r="J3411">
        <f>SUMIFS(PG_Transactions!$G:$G,PG_Transactions!$AK:$AK,$H3411,PG_Transactions!$E:$E,"CAPTURE",PG_Transactions!$AQ:$AQ,1)</f>
        <v>6998</v>
      </c>
      <c r="K3411">
        <f t="shared" si="165"/>
        <v>0</v>
      </c>
      <c r="L3411" t="str">
        <f t="shared" si="166"/>
        <v>Amount Match</v>
      </c>
    </row>
    <row r="3412" spans="1:12" hidden="1" x14ac:dyDescent="0.3">
      <c r="A3412" t="s">
        <v>6780</v>
      </c>
      <c r="B3412" s="1">
        <v>46275</v>
      </c>
      <c r="C3412" t="s">
        <v>6781</v>
      </c>
      <c r="D3412" t="s">
        <v>16</v>
      </c>
      <c r="E3412" t="s">
        <v>33</v>
      </c>
      <c r="F3412">
        <v>8348</v>
      </c>
      <c r="G3412" t="s">
        <v>70</v>
      </c>
      <c r="H3412" t="str">
        <f t="shared" si="164"/>
        <v>ORD26003411</v>
      </c>
      <c r="I3412">
        <f>COUNTIFS(PG_Transactions!$AK:$AK,$H3412,PG_Transactions!$E:$E,"CAPTURE",PG_Transactions!$AQ:$AQ,1)</f>
        <v>0</v>
      </c>
      <c r="J3412">
        <f>SUMIFS(PG_Transactions!$G:$G,PG_Transactions!$AK:$AK,$H3412,PG_Transactions!$E:$E,"CAPTURE",PG_Transactions!$AQ:$AQ,1)</f>
        <v>0</v>
      </c>
      <c r="K3412">
        <f t="shared" si="165"/>
        <v>-8348</v>
      </c>
      <c r="L3412" t="str">
        <f t="shared" si="166"/>
        <v>No Capture</v>
      </c>
    </row>
    <row r="3413" spans="1:12" hidden="1" x14ac:dyDescent="0.3">
      <c r="A3413" t="s">
        <v>6782</v>
      </c>
      <c r="B3413" s="1">
        <v>46281</v>
      </c>
      <c r="C3413" t="s">
        <v>6783</v>
      </c>
      <c r="D3413" t="s">
        <v>27</v>
      </c>
      <c r="E3413" t="s">
        <v>9</v>
      </c>
      <c r="F3413">
        <v>1299</v>
      </c>
      <c r="G3413" t="s">
        <v>10</v>
      </c>
      <c r="H3413" t="str">
        <f t="shared" si="164"/>
        <v>ORD26003412</v>
      </c>
      <c r="I3413">
        <f>COUNTIFS(PG_Transactions!$AK:$AK,$H3413,PG_Transactions!$E:$E,"CAPTURE",PG_Transactions!$AQ:$AQ,1)</f>
        <v>1</v>
      </c>
      <c r="J3413">
        <f>SUMIFS(PG_Transactions!$G:$G,PG_Transactions!$AK:$AK,$H3413,PG_Transactions!$E:$E,"CAPTURE",PG_Transactions!$AQ:$AQ,1)</f>
        <v>1299</v>
      </c>
      <c r="K3413">
        <f t="shared" si="165"/>
        <v>0</v>
      </c>
      <c r="L3413" t="str">
        <f t="shared" si="166"/>
        <v>Amount Match</v>
      </c>
    </row>
    <row r="3414" spans="1:12" hidden="1" x14ac:dyDescent="0.3">
      <c r="A3414" t="s">
        <v>6784</v>
      </c>
      <c r="B3414" s="1">
        <v>46282</v>
      </c>
      <c r="C3414" t="s">
        <v>6785</v>
      </c>
      <c r="D3414" t="s">
        <v>13</v>
      </c>
      <c r="E3414" t="s">
        <v>9</v>
      </c>
      <c r="F3414">
        <v>2999</v>
      </c>
      <c r="G3414" t="s">
        <v>10</v>
      </c>
      <c r="H3414" t="str">
        <f t="shared" si="164"/>
        <v>ORD26003413</v>
      </c>
      <c r="I3414">
        <f>COUNTIFS(PG_Transactions!$AK:$AK,$H3414,PG_Transactions!$E:$E,"CAPTURE",PG_Transactions!$AQ:$AQ,1)</f>
        <v>1</v>
      </c>
      <c r="J3414">
        <f>SUMIFS(PG_Transactions!$G:$G,PG_Transactions!$AK:$AK,$H3414,PG_Transactions!$E:$E,"CAPTURE",PG_Transactions!$AQ:$AQ,1)</f>
        <v>2999</v>
      </c>
      <c r="K3414">
        <f t="shared" si="165"/>
        <v>0</v>
      </c>
      <c r="L3414" t="str">
        <f t="shared" si="166"/>
        <v>Amount Match</v>
      </c>
    </row>
    <row r="3415" spans="1:12" hidden="1" x14ac:dyDescent="0.3">
      <c r="A3415" t="s">
        <v>6786</v>
      </c>
      <c r="B3415" s="1">
        <v>46280</v>
      </c>
      <c r="C3415" t="s">
        <v>6787</v>
      </c>
      <c r="D3415" t="s">
        <v>27</v>
      </c>
      <c r="E3415" t="s">
        <v>9</v>
      </c>
      <c r="F3415">
        <v>349</v>
      </c>
      <c r="G3415" t="s">
        <v>10</v>
      </c>
      <c r="H3415" t="str">
        <f t="shared" si="164"/>
        <v>ORD26003414</v>
      </c>
      <c r="I3415">
        <f>COUNTIFS(PG_Transactions!$AK:$AK,$H3415,PG_Transactions!$E:$E,"CAPTURE",PG_Transactions!$AQ:$AQ,1)</f>
        <v>1</v>
      </c>
      <c r="J3415">
        <f>SUMIFS(PG_Transactions!$G:$G,PG_Transactions!$AK:$AK,$H3415,PG_Transactions!$E:$E,"CAPTURE",PG_Transactions!$AQ:$AQ,1)</f>
        <v>349</v>
      </c>
      <c r="K3415">
        <f t="shared" si="165"/>
        <v>0</v>
      </c>
      <c r="L3415" t="str">
        <f t="shared" si="166"/>
        <v>Amount Match</v>
      </c>
    </row>
    <row r="3416" spans="1:12" hidden="1" x14ac:dyDescent="0.3">
      <c r="A3416" t="s">
        <v>6788</v>
      </c>
      <c r="B3416" s="1">
        <v>46283</v>
      </c>
      <c r="C3416" t="s">
        <v>6789</v>
      </c>
      <c r="D3416" t="s">
        <v>32</v>
      </c>
      <c r="E3416" t="s">
        <v>9</v>
      </c>
      <c r="F3416">
        <v>5297</v>
      </c>
      <c r="G3416" t="s">
        <v>10</v>
      </c>
      <c r="H3416" t="str">
        <f t="shared" si="164"/>
        <v>ORD26003415</v>
      </c>
      <c r="I3416">
        <f>COUNTIFS(PG_Transactions!$AK:$AK,$H3416,PG_Transactions!$E:$E,"CAPTURE",PG_Transactions!$AQ:$AQ,1)</f>
        <v>1</v>
      </c>
      <c r="J3416">
        <f>SUMIFS(PG_Transactions!$G:$G,PG_Transactions!$AK:$AK,$H3416,PG_Transactions!$E:$E,"CAPTURE",PG_Transactions!$AQ:$AQ,1)</f>
        <v>5297</v>
      </c>
      <c r="K3416">
        <f t="shared" si="165"/>
        <v>0</v>
      </c>
      <c r="L3416" t="str">
        <f t="shared" si="166"/>
        <v>Amount Match</v>
      </c>
    </row>
    <row r="3417" spans="1:12" hidden="1" x14ac:dyDescent="0.3">
      <c r="A3417" t="s">
        <v>6790</v>
      </c>
      <c r="B3417" s="1">
        <v>46270</v>
      </c>
      <c r="C3417" t="s">
        <v>6791</v>
      </c>
      <c r="D3417" t="s">
        <v>65</v>
      </c>
      <c r="E3417" t="s">
        <v>33</v>
      </c>
      <c r="F3417">
        <v>599</v>
      </c>
      <c r="G3417" t="s">
        <v>10</v>
      </c>
      <c r="H3417" t="str">
        <f t="shared" si="164"/>
        <v>ORD26003416</v>
      </c>
      <c r="I3417">
        <f>COUNTIFS(PG_Transactions!$AK:$AK,$H3417,PG_Transactions!$E:$E,"CAPTURE",PG_Transactions!$AQ:$AQ,1)</f>
        <v>1</v>
      </c>
      <c r="J3417">
        <f>SUMIFS(PG_Transactions!$G:$G,PG_Transactions!$AK:$AK,$H3417,PG_Transactions!$E:$E,"CAPTURE",PG_Transactions!$AQ:$AQ,1)</f>
        <v>599</v>
      </c>
      <c r="K3417">
        <f t="shared" si="165"/>
        <v>0</v>
      </c>
      <c r="L3417" t="str">
        <f t="shared" si="166"/>
        <v>Amount Match</v>
      </c>
    </row>
    <row r="3418" spans="1:12" hidden="1" x14ac:dyDescent="0.3">
      <c r="A3418" t="s">
        <v>6792</v>
      </c>
      <c r="B3418" s="1">
        <v>46268</v>
      </c>
      <c r="C3418" t="s">
        <v>6793</v>
      </c>
      <c r="D3418" t="s">
        <v>16</v>
      </c>
      <c r="E3418" t="s">
        <v>9</v>
      </c>
      <c r="F3418">
        <v>599</v>
      </c>
      <c r="G3418" t="s">
        <v>10</v>
      </c>
      <c r="H3418" t="str">
        <f t="shared" si="164"/>
        <v>ORD26003417</v>
      </c>
      <c r="I3418">
        <f>COUNTIFS(PG_Transactions!$AK:$AK,$H3418,PG_Transactions!$E:$E,"CAPTURE",PG_Transactions!$AQ:$AQ,1)</f>
        <v>1</v>
      </c>
      <c r="J3418">
        <f>SUMIFS(PG_Transactions!$G:$G,PG_Transactions!$AK:$AK,$H3418,PG_Transactions!$E:$E,"CAPTURE",PG_Transactions!$AQ:$AQ,1)</f>
        <v>599</v>
      </c>
      <c r="K3418">
        <f t="shared" si="165"/>
        <v>0</v>
      </c>
      <c r="L3418" t="str">
        <f t="shared" si="166"/>
        <v>Amount Match</v>
      </c>
    </row>
    <row r="3419" spans="1:12" hidden="1" x14ac:dyDescent="0.3">
      <c r="A3419" t="s">
        <v>6794</v>
      </c>
      <c r="B3419" s="1">
        <v>46266</v>
      </c>
      <c r="C3419" t="s">
        <v>6795</v>
      </c>
      <c r="D3419" t="s">
        <v>32</v>
      </c>
      <c r="E3419" t="s">
        <v>17</v>
      </c>
      <c r="F3419">
        <v>2298</v>
      </c>
      <c r="G3419" t="s">
        <v>70</v>
      </c>
      <c r="H3419" t="str">
        <f t="shared" si="164"/>
        <v>ORD26003418</v>
      </c>
      <c r="I3419">
        <f>COUNTIFS(PG_Transactions!$AK:$AK,$H3419,PG_Transactions!$E:$E,"CAPTURE",PG_Transactions!$AQ:$AQ,1)</f>
        <v>0</v>
      </c>
      <c r="J3419">
        <f>SUMIFS(PG_Transactions!$G:$G,PG_Transactions!$AK:$AK,$H3419,PG_Transactions!$E:$E,"CAPTURE",PG_Transactions!$AQ:$AQ,1)</f>
        <v>0</v>
      </c>
      <c r="K3419">
        <f t="shared" si="165"/>
        <v>-2298</v>
      </c>
      <c r="L3419" t="str">
        <f t="shared" si="166"/>
        <v>No Capture</v>
      </c>
    </row>
    <row r="3420" spans="1:12" hidden="1" x14ac:dyDescent="0.3">
      <c r="A3420" t="s">
        <v>6796</v>
      </c>
      <c r="B3420" s="1">
        <v>46284</v>
      </c>
      <c r="C3420" t="s">
        <v>6797</v>
      </c>
      <c r="D3420" t="s">
        <v>8</v>
      </c>
      <c r="E3420" t="s">
        <v>9</v>
      </c>
      <c r="F3420">
        <v>10097</v>
      </c>
      <c r="G3420" t="s">
        <v>10</v>
      </c>
      <c r="H3420" t="str">
        <f t="shared" si="164"/>
        <v>ORD26003419</v>
      </c>
      <c r="I3420">
        <f>COUNTIFS(PG_Transactions!$AK:$AK,$H3420,PG_Transactions!$E:$E,"CAPTURE",PG_Transactions!$AQ:$AQ,1)</f>
        <v>1</v>
      </c>
      <c r="J3420">
        <f>SUMIFS(PG_Transactions!$G:$G,PG_Transactions!$AK:$AK,$H3420,PG_Transactions!$E:$E,"CAPTURE",PG_Transactions!$AQ:$AQ,1)</f>
        <v>10097</v>
      </c>
      <c r="K3420">
        <f t="shared" si="165"/>
        <v>0</v>
      </c>
      <c r="L3420" t="str">
        <f t="shared" si="166"/>
        <v>Amount Match</v>
      </c>
    </row>
    <row r="3421" spans="1:12" hidden="1" x14ac:dyDescent="0.3">
      <c r="A3421" t="s">
        <v>6798</v>
      </c>
      <c r="B3421" s="1">
        <v>46267</v>
      </c>
      <c r="C3421" t="s">
        <v>6799</v>
      </c>
      <c r="D3421" t="s">
        <v>38</v>
      </c>
      <c r="E3421" t="s">
        <v>17</v>
      </c>
      <c r="F3421">
        <v>1298</v>
      </c>
      <c r="G3421" t="s">
        <v>105</v>
      </c>
      <c r="H3421" t="str">
        <f t="shared" si="164"/>
        <v>ORD26003420</v>
      </c>
      <c r="I3421">
        <f>COUNTIFS(PG_Transactions!$AK:$AK,$H3421,PG_Transactions!$E:$E,"CAPTURE",PG_Transactions!$AQ:$AQ,1)</f>
        <v>0</v>
      </c>
      <c r="J3421">
        <f>SUMIFS(PG_Transactions!$G:$G,PG_Transactions!$AK:$AK,$H3421,PG_Transactions!$E:$E,"CAPTURE",PG_Transactions!$AQ:$AQ,1)</f>
        <v>0</v>
      </c>
      <c r="K3421">
        <f t="shared" si="165"/>
        <v>-1298</v>
      </c>
      <c r="L3421" t="str">
        <f t="shared" si="166"/>
        <v>No Capture</v>
      </c>
    </row>
    <row r="3422" spans="1:12" hidden="1" x14ac:dyDescent="0.3">
      <c r="A3422" t="s">
        <v>6800</v>
      </c>
      <c r="B3422" s="1">
        <v>46295</v>
      </c>
      <c r="C3422" t="s">
        <v>6801</v>
      </c>
      <c r="D3422" t="s">
        <v>13</v>
      </c>
      <c r="E3422" t="s">
        <v>44</v>
      </c>
      <c r="F3422">
        <v>3499</v>
      </c>
      <c r="G3422" t="s">
        <v>10</v>
      </c>
      <c r="H3422" t="str">
        <f t="shared" si="164"/>
        <v>ORD26003421</v>
      </c>
      <c r="I3422">
        <f>COUNTIFS(PG_Transactions!$AK:$AK,$H3422,PG_Transactions!$E:$E,"CAPTURE",PG_Transactions!$AQ:$AQ,1)</f>
        <v>1</v>
      </c>
      <c r="J3422">
        <f>SUMIFS(PG_Transactions!$G:$G,PG_Transactions!$AK:$AK,$H3422,PG_Transactions!$E:$E,"CAPTURE",PG_Transactions!$AQ:$AQ,1)</f>
        <v>3499</v>
      </c>
      <c r="K3422">
        <f t="shared" si="165"/>
        <v>0</v>
      </c>
      <c r="L3422" t="str">
        <f t="shared" si="166"/>
        <v>Amount Match</v>
      </c>
    </row>
    <row r="3423" spans="1:12" hidden="1" x14ac:dyDescent="0.3">
      <c r="A3423" t="s">
        <v>6802</v>
      </c>
      <c r="B3423" s="1">
        <v>46282</v>
      </c>
      <c r="C3423" t="s">
        <v>6803</v>
      </c>
      <c r="D3423" t="s">
        <v>51</v>
      </c>
      <c r="E3423" t="s">
        <v>9</v>
      </c>
      <c r="F3423">
        <v>7498</v>
      </c>
      <c r="G3423" t="s">
        <v>10</v>
      </c>
      <c r="H3423" t="str">
        <f t="shared" si="164"/>
        <v>ORD26003422</v>
      </c>
      <c r="I3423">
        <f>COUNTIFS(PG_Transactions!$AK:$AK,$H3423,PG_Transactions!$E:$E,"CAPTURE",PG_Transactions!$AQ:$AQ,1)</f>
        <v>1</v>
      </c>
      <c r="J3423">
        <f>SUMIFS(PG_Transactions!$G:$G,PG_Transactions!$AK:$AK,$H3423,PG_Transactions!$E:$E,"CAPTURE",PG_Transactions!$AQ:$AQ,1)</f>
        <v>7498</v>
      </c>
      <c r="K3423">
        <f t="shared" si="165"/>
        <v>0</v>
      </c>
      <c r="L3423" t="str">
        <f t="shared" si="166"/>
        <v>Amount Match</v>
      </c>
    </row>
    <row r="3424" spans="1:12" hidden="1" x14ac:dyDescent="0.3">
      <c r="A3424" t="s">
        <v>6804</v>
      </c>
      <c r="B3424" s="1">
        <v>46267</v>
      </c>
      <c r="C3424" t="s">
        <v>6805</v>
      </c>
      <c r="D3424" t="s">
        <v>51</v>
      </c>
      <c r="E3424" t="s">
        <v>9</v>
      </c>
      <c r="F3424">
        <v>2798</v>
      </c>
      <c r="G3424" t="s">
        <v>105</v>
      </c>
      <c r="H3424" t="str">
        <f t="shared" si="164"/>
        <v>ORD26003423</v>
      </c>
      <c r="I3424">
        <f>COUNTIFS(PG_Transactions!$AK:$AK,$H3424,PG_Transactions!$E:$E,"CAPTURE",PG_Transactions!$AQ:$AQ,1)</f>
        <v>0</v>
      </c>
      <c r="J3424">
        <f>SUMIFS(PG_Transactions!$G:$G,PG_Transactions!$AK:$AK,$H3424,PG_Transactions!$E:$E,"CAPTURE",PG_Transactions!$AQ:$AQ,1)</f>
        <v>0</v>
      </c>
      <c r="K3424">
        <f t="shared" si="165"/>
        <v>-2798</v>
      </c>
      <c r="L3424" t="str">
        <f t="shared" si="166"/>
        <v>No Capture</v>
      </c>
    </row>
    <row r="3425" spans="1:12" hidden="1" x14ac:dyDescent="0.3">
      <c r="A3425" t="s">
        <v>6806</v>
      </c>
      <c r="B3425" s="1">
        <v>46280</v>
      </c>
      <c r="C3425" t="s">
        <v>6807</v>
      </c>
      <c r="D3425" t="s">
        <v>16</v>
      </c>
      <c r="E3425" t="s">
        <v>17</v>
      </c>
      <c r="F3425">
        <v>4999</v>
      </c>
      <c r="G3425" t="s">
        <v>105</v>
      </c>
      <c r="H3425" t="str">
        <f t="shared" si="164"/>
        <v>ORD26003424</v>
      </c>
      <c r="I3425">
        <f>COUNTIFS(PG_Transactions!$AK:$AK,$H3425,PG_Transactions!$E:$E,"CAPTURE",PG_Transactions!$AQ:$AQ,1)</f>
        <v>0</v>
      </c>
      <c r="J3425">
        <f>SUMIFS(PG_Transactions!$G:$G,PG_Transactions!$AK:$AK,$H3425,PG_Transactions!$E:$E,"CAPTURE",PG_Transactions!$AQ:$AQ,1)</f>
        <v>0</v>
      </c>
      <c r="K3425">
        <f t="shared" si="165"/>
        <v>-4999</v>
      </c>
      <c r="L3425" t="str">
        <f t="shared" si="166"/>
        <v>No Capture</v>
      </c>
    </row>
    <row r="3426" spans="1:12" hidden="1" x14ac:dyDescent="0.3">
      <c r="A3426" t="s">
        <v>6808</v>
      </c>
      <c r="B3426" s="1">
        <v>46275</v>
      </c>
      <c r="C3426" t="s">
        <v>6809</v>
      </c>
      <c r="D3426" t="s">
        <v>32</v>
      </c>
      <c r="E3426" t="s">
        <v>9</v>
      </c>
      <c r="F3426">
        <v>599</v>
      </c>
      <c r="G3426" t="s">
        <v>10</v>
      </c>
      <c r="H3426" t="str">
        <f t="shared" si="164"/>
        <v>ORD26003425</v>
      </c>
      <c r="I3426">
        <f>COUNTIFS(PG_Transactions!$AK:$AK,$H3426,PG_Transactions!$E:$E,"CAPTURE",PG_Transactions!$AQ:$AQ,1)</f>
        <v>1</v>
      </c>
      <c r="J3426">
        <f>SUMIFS(PG_Transactions!$G:$G,PG_Transactions!$AK:$AK,$H3426,PG_Transactions!$E:$E,"CAPTURE",PG_Transactions!$AQ:$AQ,1)</f>
        <v>599</v>
      </c>
      <c r="K3426">
        <f t="shared" si="165"/>
        <v>0</v>
      </c>
      <c r="L3426" t="str">
        <f t="shared" si="166"/>
        <v>Amount Match</v>
      </c>
    </row>
    <row r="3427" spans="1:12" hidden="1" x14ac:dyDescent="0.3">
      <c r="A3427" t="s">
        <v>6810</v>
      </c>
      <c r="B3427" s="1">
        <v>46268</v>
      </c>
      <c r="C3427" t="s">
        <v>6811</v>
      </c>
      <c r="D3427" t="s">
        <v>38</v>
      </c>
      <c r="E3427" t="s">
        <v>17</v>
      </c>
      <c r="F3427">
        <v>2499</v>
      </c>
      <c r="G3427" t="s">
        <v>10</v>
      </c>
      <c r="H3427" t="str">
        <f t="shared" si="164"/>
        <v>ORD26003426</v>
      </c>
      <c r="I3427">
        <f>COUNTIFS(PG_Transactions!$AK:$AK,$H3427,PG_Transactions!$E:$E,"CAPTURE",PG_Transactions!$AQ:$AQ,1)</f>
        <v>1</v>
      </c>
      <c r="J3427">
        <f>SUMIFS(PG_Transactions!$G:$G,PG_Transactions!$AK:$AK,$H3427,PG_Transactions!$E:$E,"CAPTURE",PG_Transactions!$AQ:$AQ,1)</f>
        <v>2499</v>
      </c>
      <c r="K3427">
        <f t="shared" si="165"/>
        <v>0</v>
      </c>
      <c r="L3427" t="str">
        <f t="shared" si="166"/>
        <v>Amount Match</v>
      </c>
    </row>
    <row r="3428" spans="1:12" hidden="1" x14ac:dyDescent="0.3">
      <c r="A3428" t="s">
        <v>6812</v>
      </c>
      <c r="B3428" s="1">
        <v>46288</v>
      </c>
      <c r="C3428" t="s">
        <v>6813</v>
      </c>
      <c r="D3428" t="s">
        <v>51</v>
      </c>
      <c r="E3428" t="s">
        <v>17</v>
      </c>
      <c r="F3428">
        <v>349</v>
      </c>
      <c r="G3428" t="s">
        <v>10</v>
      </c>
      <c r="H3428" t="str">
        <f t="shared" si="164"/>
        <v>ORD26003427</v>
      </c>
      <c r="I3428">
        <f>COUNTIFS(PG_Transactions!$AK:$AK,$H3428,PG_Transactions!$E:$E,"CAPTURE",PG_Transactions!$AQ:$AQ,1)</f>
        <v>1</v>
      </c>
      <c r="J3428">
        <f>SUMIFS(PG_Transactions!$G:$G,PG_Transactions!$AK:$AK,$H3428,PG_Transactions!$E:$E,"CAPTURE",PG_Transactions!$AQ:$AQ,1)</f>
        <v>349</v>
      </c>
      <c r="K3428">
        <f t="shared" si="165"/>
        <v>0</v>
      </c>
      <c r="L3428" t="str">
        <f t="shared" si="166"/>
        <v>Amount Match</v>
      </c>
    </row>
    <row r="3429" spans="1:12" hidden="1" x14ac:dyDescent="0.3">
      <c r="A3429" t="s">
        <v>6814</v>
      </c>
      <c r="B3429" s="1">
        <v>46291</v>
      </c>
      <c r="C3429" t="s">
        <v>6815</v>
      </c>
      <c r="D3429" t="s">
        <v>8</v>
      </c>
      <c r="E3429" t="s">
        <v>17</v>
      </c>
      <c r="F3429">
        <v>4497</v>
      </c>
      <c r="G3429" t="s">
        <v>10</v>
      </c>
      <c r="H3429" t="str">
        <f t="shared" si="164"/>
        <v>ORD26003428</v>
      </c>
      <c r="I3429">
        <f>COUNTIFS(PG_Transactions!$AK:$AK,$H3429,PG_Transactions!$E:$E,"CAPTURE",PG_Transactions!$AQ:$AQ,1)</f>
        <v>1</v>
      </c>
      <c r="J3429">
        <f>SUMIFS(PG_Transactions!$G:$G,PG_Transactions!$AK:$AK,$H3429,PG_Transactions!$E:$E,"CAPTURE",PG_Transactions!$AQ:$AQ,1)</f>
        <v>4497</v>
      </c>
      <c r="K3429">
        <f t="shared" si="165"/>
        <v>0</v>
      </c>
      <c r="L3429" t="str">
        <f t="shared" si="166"/>
        <v>Amount Match</v>
      </c>
    </row>
    <row r="3430" spans="1:12" hidden="1" x14ac:dyDescent="0.3">
      <c r="A3430" t="s">
        <v>6816</v>
      </c>
      <c r="B3430" s="1">
        <v>46294</v>
      </c>
      <c r="C3430" t="s">
        <v>6817</v>
      </c>
      <c r="D3430" t="s">
        <v>32</v>
      </c>
      <c r="E3430" t="s">
        <v>9</v>
      </c>
      <c r="F3430">
        <v>299</v>
      </c>
      <c r="G3430" t="s">
        <v>10</v>
      </c>
      <c r="H3430" t="str">
        <f t="shared" si="164"/>
        <v>ORD26003429</v>
      </c>
      <c r="I3430">
        <f>COUNTIFS(PG_Transactions!$AK:$AK,$H3430,PG_Transactions!$E:$E,"CAPTURE",PG_Transactions!$AQ:$AQ,1)</f>
        <v>1</v>
      </c>
      <c r="J3430">
        <f>SUMIFS(PG_Transactions!$G:$G,PG_Transactions!$AK:$AK,$H3430,PG_Transactions!$E:$E,"CAPTURE",PG_Transactions!$AQ:$AQ,1)</f>
        <v>299</v>
      </c>
      <c r="K3430">
        <f t="shared" si="165"/>
        <v>0</v>
      </c>
      <c r="L3430" t="str">
        <f t="shared" si="166"/>
        <v>Amount Match</v>
      </c>
    </row>
    <row r="3431" spans="1:12" hidden="1" x14ac:dyDescent="0.3">
      <c r="A3431" t="s">
        <v>6818</v>
      </c>
      <c r="B3431" s="1">
        <v>46279</v>
      </c>
      <c r="C3431" t="s">
        <v>6819</v>
      </c>
      <c r="D3431" t="s">
        <v>51</v>
      </c>
      <c r="E3431" t="s">
        <v>17</v>
      </c>
      <c r="F3431">
        <v>598</v>
      </c>
      <c r="G3431" t="s">
        <v>10</v>
      </c>
      <c r="H3431" t="str">
        <f t="shared" si="164"/>
        <v>ORD26003430</v>
      </c>
      <c r="I3431">
        <f>COUNTIFS(PG_Transactions!$AK:$AK,$H3431,PG_Transactions!$E:$E,"CAPTURE",PG_Transactions!$AQ:$AQ,1)</f>
        <v>1</v>
      </c>
      <c r="J3431">
        <f>SUMIFS(PG_Transactions!$G:$G,PG_Transactions!$AK:$AK,$H3431,PG_Transactions!$E:$E,"CAPTURE",PG_Transactions!$AQ:$AQ,1)</f>
        <v>598</v>
      </c>
      <c r="K3431">
        <f t="shared" si="165"/>
        <v>0</v>
      </c>
      <c r="L3431" t="str">
        <f t="shared" si="166"/>
        <v>Amount Match</v>
      </c>
    </row>
    <row r="3432" spans="1:12" hidden="1" x14ac:dyDescent="0.3">
      <c r="A3432" t="s">
        <v>6820</v>
      </c>
      <c r="B3432" s="1">
        <v>46280</v>
      </c>
      <c r="C3432" t="s">
        <v>6821</v>
      </c>
      <c r="D3432" t="s">
        <v>13</v>
      </c>
      <c r="E3432" t="s">
        <v>33</v>
      </c>
      <c r="F3432">
        <v>299</v>
      </c>
      <c r="G3432" t="s">
        <v>10</v>
      </c>
      <c r="H3432" t="str">
        <f t="shared" si="164"/>
        <v>ORD26003431</v>
      </c>
      <c r="I3432">
        <f>COUNTIFS(PG_Transactions!$AK:$AK,$H3432,PG_Transactions!$E:$E,"CAPTURE",PG_Transactions!$AQ:$AQ,1)</f>
        <v>1</v>
      </c>
      <c r="J3432">
        <f>SUMIFS(PG_Transactions!$G:$G,PG_Transactions!$AK:$AK,$H3432,PG_Transactions!$E:$E,"CAPTURE",PG_Transactions!$AQ:$AQ,1)</f>
        <v>299</v>
      </c>
      <c r="K3432">
        <f t="shared" si="165"/>
        <v>0</v>
      </c>
      <c r="L3432" t="str">
        <f t="shared" si="166"/>
        <v>Amount Match</v>
      </c>
    </row>
    <row r="3433" spans="1:12" hidden="1" x14ac:dyDescent="0.3">
      <c r="A3433" t="s">
        <v>6822</v>
      </c>
      <c r="B3433" s="1">
        <v>46294</v>
      </c>
      <c r="C3433" t="s">
        <v>6823</v>
      </c>
      <c r="D3433" t="s">
        <v>8</v>
      </c>
      <c r="E3433" t="s">
        <v>44</v>
      </c>
      <c r="F3433">
        <v>2499</v>
      </c>
      <c r="G3433" t="s">
        <v>10</v>
      </c>
      <c r="H3433" t="str">
        <f t="shared" si="164"/>
        <v>ORD26003432</v>
      </c>
      <c r="I3433">
        <f>COUNTIFS(PG_Transactions!$AK:$AK,$H3433,PG_Transactions!$E:$E,"CAPTURE",PG_Transactions!$AQ:$AQ,1)</f>
        <v>1</v>
      </c>
      <c r="J3433">
        <f>SUMIFS(PG_Transactions!$G:$G,PG_Transactions!$AK:$AK,$H3433,PG_Transactions!$E:$E,"CAPTURE",PG_Transactions!$AQ:$AQ,1)</f>
        <v>2499</v>
      </c>
      <c r="K3433">
        <f t="shared" si="165"/>
        <v>0</v>
      </c>
      <c r="L3433" t="str">
        <f t="shared" si="166"/>
        <v>Amount Match</v>
      </c>
    </row>
    <row r="3434" spans="1:12" hidden="1" x14ac:dyDescent="0.3">
      <c r="A3434" t="s">
        <v>6824</v>
      </c>
      <c r="B3434" s="1">
        <v>46277</v>
      </c>
      <c r="C3434" t="s">
        <v>6825</v>
      </c>
      <c r="D3434" t="s">
        <v>41</v>
      </c>
      <c r="E3434" t="s">
        <v>44</v>
      </c>
      <c r="F3434">
        <v>499</v>
      </c>
      <c r="G3434" t="s">
        <v>10</v>
      </c>
      <c r="H3434" t="str">
        <f t="shared" si="164"/>
        <v>ORD26003433</v>
      </c>
      <c r="I3434">
        <f>COUNTIFS(PG_Transactions!$AK:$AK,$H3434,PG_Transactions!$E:$E,"CAPTURE",PG_Transactions!$AQ:$AQ,1)</f>
        <v>1</v>
      </c>
      <c r="J3434">
        <f>SUMIFS(PG_Transactions!$G:$G,PG_Transactions!$AK:$AK,$H3434,PG_Transactions!$E:$E,"CAPTURE",PG_Transactions!$AQ:$AQ,1)</f>
        <v>499</v>
      </c>
      <c r="K3434">
        <f t="shared" si="165"/>
        <v>0</v>
      </c>
      <c r="L3434" t="str">
        <f t="shared" si="166"/>
        <v>Amount Match</v>
      </c>
    </row>
    <row r="3435" spans="1:12" hidden="1" x14ac:dyDescent="0.3">
      <c r="A3435" t="s">
        <v>6826</v>
      </c>
      <c r="B3435" s="1">
        <v>46266</v>
      </c>
      <c r="C3435" t="s">
        <v>6827</v>
      </c>
      <c r="D3435" t="s">
        <v>32</v>
      </c>
      <c r="E3435" t="s">
        <v>9</v>
      </c>
      <c r="F3435">
        <v>4798</v>
      </c>
      <c r="G3435" t="s">
        <v>10</v>
      </c>
      <c r="H3435" t="str">
        <f t="shared" si="164"/>
        <v>ORD26003434</v>
      </c>
      <c r="I3435">
        <f>COUNTIFS(PG_Transactions!$AK:$AK,$H3435,PG_Transactions!$E:$E,"CAPTURE",PG_Transactions!$AQ:$AQ,1)</f>
        <v>1</v>
      </c>
      <c r="J3435">
        <f>SUMIFS(PG_Transactions!$G:$G,PG_Transactions!$AK:$AK,$H3435,PG_Transactions!$E:$E,"CAPTURE",PG_Transactions!$AQ:$AQ,1)</f>
        <v>4798</v>
      </c>
      <c r="K3435">
        <f t="shared" si="165"/>
        <v>0</v>
      </c>
      <c r="L3435" t="str">
        <f t="shared" si="166"/>
        <v>Amount Match</v>
      </c>
    </row>
    <row r="3436" spans="1:12" hidden="1" x14ac:dyDescent="0.3">
      <c r="A3436" t="s">
        <v>6828</v>
      </c>
      <c r="B3436" s="1">
        <v>46278</v>
      </c>
      <c r="C3436" t="s">
        <v>6829</v>
      </c>
      <c r="D3436" t="s">
        <v>16</v>
      </c>
      <c r="E3436" t="s">
        <v>9</v>
      </c>
      <c r="F3436">
        <v>4097</v>
      </c>
      <c r="G3436" t="s">
        <v>10</v>
      </c>
      <c r="H3436" t="str">
        <f t="shared" si="164"/>
        <v>ORD26003435</v>
      </c>
      <c r="I3436">
        <f>COUNTIFS(PG_Transactions!$AK:$AK,$H3436,PG_Transactions!$E:$E,"CAPTURE",PG_Transactions!$AQ:$AQ,1)</f>
        <v>1</v>
      </c>
      <c r="J3436">
        <f>SUMIFS(PG_Transactions!$G:$G,PG_Transactions!$AK:$AK,$H3436,PG_Transactions!$E:$E,"CAPTURE",PG_Transactions!$AQ:$AQ,1)</f>
        <v>4097</v>
      </c>
      <c r="K3436">
        <f t="shared" si="165"/>
        <v>0</v>
      </c>
      <c r="L3436" t="str">
        <f t="shared" si="166"/>
        <v>Amount Match</v>
      </c>
    </row>
    <row r="3437" spans="1:12" hidden="1" x14ac:dyDescent="0.3">
      <c r="A3437" t="s">
        <v>6830</v>
      </c>
      <c r="B3437" s="1">
        <v>46273</v>
      </c>
      <c r="C3437" t="s">
        <v>6831</v>
      </c>
      <c r="D3437" t="s">
        <v>41</v>
      </c>
      <c r="E3437" t="s">
        <v>9</v>
      </c>
      <c r="F3437">
        <v>10097</v>
      </c>
      <c r="G3437" t="s">
        <v>56</v>
      </c>
      <c r="H3437" t="str">
        <f t="shared" si="164"/>
        <v>ORD26003436</v>
      </c>
      <c r="I3437">
        <f>COUNTIFS(PG_Transactions!$AK:$AK,$H3437,PG_Transactions!$E:$E,"CAPTURE",PG_Transactions!$AQ:$AQ,1)</f>
        <v>1</v>
      </c>
      <c r="J3437">
        <f>SUMIFS(PG_Transactions!$G:$G,PG_Transactions!$AK:$AK,$H3437,PG_Transactions!$E:$E,"CAPTURE",PG_Transactions!$AQ:$AQ,1)</f>
        <v>10097</v>
      </c>
      <c r="K3437">
        <f t="shared" si="165"/>
        <v>0</v>
      </c>
      <c r="L3437" t="str">
        <f t="shared" si="166"/>
        <v>Amount Match</v>
      </c>
    </row>
    <row r="3438" spans="1:12" hidden="1" x14ac:dyDescent="0.3">
      <c r="A3438" t="s">
        <v>6832</v>
      </c>
      <c r="B3438" s="1">
        <v>46273</v>
      </c>
      <c r="C3438" t="s">
        <v>6833</v>
      </c>
      <c r="D3438" t="s">
        <v>13</v>
      </c>
      <c r="E3438" t="s">
        <v>17</v>
      </c>
      <c r="F3438">
        <v>999</v>
      </c>
      <c r="G3438" t="s">
        <v>10</v>
      </c>
      <c r="H3438" t="str">
        <f t="shared" si="164"/>
        <v>ORD26003437</v>
      </c>
      <c r="I3438">
        <f>COUNTIFS(PG_Transactions!$AK:$AK,$H3438,PG_Transactions!$E:$E,"CAPTURE",PG_Transactions!$AQ:$AQ,1)</f>
        <v>1</v>
      </c>
      <c r="J3438">
        <f>SUMIFS(PG_Transactions!$G:$G,PG_Transactions!$AK:$AK,$H3438,PG_Transactions!$E:$E,"CAPTURE",PG_Transactions!$AQ:$AQ,1)</f>
        <v>999</v>
      </c>
      <c r="K3438">
        <f t="shared" si="165"/>
        <v>0</v>
      </c>
      <c r="L3438" t="str">
        <f t="shared" si="166"/>
        <v>Amount Match</v>
      </c>
    </row>
    <row r="3439" spans="1:12" hidden="1" x14ac:dyDescent="0.3">
      <c r="A3439" t="s">
        <v>6834</v>
      </c>
      <c r="B3439" s="1">
        <v>46289</v>
      </c>
      <c r="C3439" t="s">
        <v>6835</v>
      </c>
      <c r="D3439" t="s">
        <v>38</v>
      </c>
      <c r="E3439" t="s">
        <v>9</v>
      </c>
      <c r="F3439">
        <v>1499</v>
      </c>
      <c r="G3439" t="s">
        <v>10</v>
      </c>
      <c r="H3439" t="str">
        <f t="shared" si="164"/>
        <v>ORD26003438</v>
      </c>
      <c r="I3439">
        <f>COUNTIFS(PG_Transactions!$AK:$AK,$H3439,PG_Transactions!$E:$E,"CAPTURE",PG_Transactions!$AQ:$AQ,1)</f>
        <v>1</v>
      </c>
      <c r="J3439">
        <f>SUMIFS(PG_Transactions!$G:$G,PG_Transactions!$AK:$AK,$H3439,PG_Transactions!$E:$E,"CAPTURE",PG_Transactions!$AQ:$AQ,1)</f>
        <v>1499</v>
      </c>
      <c r="K3439">
        <f t="shared" si="165"/>
        <v>0</v>
      </c>
      <c r="L3439" t="str">
        <f t="shared" si="166"/>
        <v>Amount Match</v>
      </c>
    </row>
    <row r="3440" spans="1:12" hidden="1" x14ac:dyDescent="0.3">
      <c r="A3440" t="s">
        <v>6836</v>
      </c>
      <c r="B3440" s="1">
        <v>46279</v>
      </c>
      <c r="C3440" t="s">
        <v>6837</v>
      </c>
      <c r="D3440" t="s">
        <v>41</v>
      </c>
      <c r="E3440" t="s">
        <v>9</v>
      </c>
      <c r="F3440" s="2">
        <v>1499</v>
      </c>
      <c r="G3440" t="s">
        <v>56</v>
      </c>
      <c r="H3440" t="str">
        <f t="shared" si="164"/>
        <v>ORD26003439</v>
      </c>
      <c r="I3440">
        <f>COUNTIFS(PG_Transactions!$AK:$AK,$H3440,PG_Transactions!$E:$E,"CAPTURE",PG_Transactions!$AQ:$AQ,1)</f>
        <v>1</v>
      </c>
      <c r="J3440">
        <f>SUMIFS(PG_Transactions!$G:$G,PG_Transactions!$AK:$AK,$H3440,PG_Transactions!$E:$E,"CAPTURE",PG_Transactions!$AQ:$AQ,1)</f>
        <v>1499</v>
      </c>
      <c r="K3440">
        <f t="shared" si="165"/>
        <v>0</v>
      </c>
      <c r="L3440" t="str">
        <f t="shared" si="166"/>
        <v>Amount Match</v>
      </c>
    </row>
    <row r="3441" spans="1:12" x14ac:dyDescent="0.3">
      <c r="A3441" t="s">
        <v>6838</v>
      </c>
      <c r="B3441" s="1">
        <v>46290</v>
      </c>
      <c r="C3441" t="s">
        <v>6839</v>
      </c>
      <c r="D3441" t="s">
        <v>51</v>
      </c>
      <c r="E3441" t="s">
        <v>33</v>
      </c>
      <c r="F3441">
        <v>3499</v>
      </c>
      <c r="G3441" t="s">
        <v>10</v>
      </c>
      <c r="H3441" t="str">
        <f t="shared" si="164"/>
        <v>ORD26003440</v>
      </c>
      <c r="I3441">
        <f>COUNTIFS(PG_Transactions!$AK:$AK,$H3441,PG_Transactions!$E:$E,"CAPTURE",PG_Transactions!$AQ:$AQ,1)</f>
        <v>2</v>
      </c>
      <c r="J3441">
        <f>SUMIFS(PG_Transactions!$G:$G,PG_Transactions!$AK:$AK,$H3441,PG_Transactions!$E:$E,"CAPTURE",PG_Transactions!$AQ:$AQ,1)</f>
        <v>6998</v>
      </c>
      <c r="K3441">
        <f t="shared" si="165"/>
        <v>3499</v>
      </c>
      <c r="L3441" t="str">
        <f t="shared" si="166"/>
        <v>Multiple Capture Rows - Review</v>
      </c>
    </row>
    <row r="3442" spans="1:12" hidden="1" x14ac:dyDescent="0.3">
      <c r="A3442" t="s">
        <v>6840</v>
      </c>
      <c r="B3442" s="1">
        <v>46278</v>
      </c>
      <c r="C3442" t="s">
        <v>6841</v>
      </c>
      <c r="D3442" t="s">
        <v>41</v>
      </c>
      <c r="E3442" t="s">
        <v>9</v>
      </c>
      <c r="F3442">
        <v>2098</v>
      </c>
      <c r="G3442" t="s">
        <v>10</v>
      </c>
      <c r="H3442" t="str">
        <f t="shared" si="164"/>
        <v>ORD26003441</v>
      </c>
      <c r="I3442">
        <f>COUNTIFS(PG_Transactions!$AK:$AK,$H3442,PG_Transactions!$E:$E,"CAPTURE",PG_Transactions!$AQ:$AQ,1)</f>
        <v>1</v>
      </c>
      <c r="J3442">
        <f>SUMIFS(PG_Transactions!$G:$G,PG_Transactions!$AK:$AK,$H3442,PG_Transactions!$E:$E,"CAPTURE",PG_Transactions!$AQ:$AQ,1)</f>
        <v>2098</v>
      </c>
      <c r="K3442">
        <f t="shared" si="165"/>
        <v>0</v>
      </c>
      <c r="L3442" t="str">
        <f t="shared" si="166"/>
        <v>Amount Match</v>
      </c>
    </row>
    <row r="3443" spans="1:12" hidden="1" x14ac:dyDescent="0.3">
      <c r="A3443" t="s">
        <v>6842</v>
      </c>
      <c r="B3443" s="1">
        <v>46295</v>
      </c>
      <c r="C3443" t="s">
        <v>6843</v>
      </c>
      <c r="D3443" t="s">
        <v>27</v>
      </c>
      <c r="E3443" t="s">
        <v>9</v>
      </c>
      <c r="F3443">
        <v>6797</v>
      </c>
      <c r="G3443" t="s">
        <v>10</v>
      </c>
      <c r="H3443" t="str">
        <f t="shared" si="164"/>
        <v>ORD26003442</v>
      </c>
      <c r="I3443">
        <f>COUNTIFS(PG_Transactions!$AK:$AK,$H3443,PG_Transactions!$E:$E,"CAPTURE",PG_Transactions!$AQ:$AQ,1)</f>
        <v>1</v>
      </c>
      <c r="J3443">
        <f>SUMIFS(PG_Transactions!$G:$G,PG_Transactions!$AK:$AK,$H3443,PG_Transactions!$E:$E,"CAPTURE",PG_Transactions!$AQ:$AQ,1)</f>
        <v>6797</v>
      </c>
      <c r="K3443">
        <f t="shared" si="165"/>
        <v>0</v>
      </c>
      <c r="L3443" t="str">
        <f t="shared" si="166"/>
        <v>Amount Match</v>
      </c>
    </row>
    <row r="3444" spans="1:12" hidden="1" x14ac:dyDescent="0.3">
      <c r="A3444" t="s">
        <v>6844</v>
      </c>
      <c r="B3444" s="1">
        <v>46294</v>
      </c>
      <c r="C3444" t="s">
        <v>6845</v>
      </c>
      <c r="D3444" t="s">
        <v>27</v>
      </c>
      <c r="E3444" t="s">
        <v>9</v>
      </c>
      <c r="F3444">
        <v>9298</v>
      </c>
      <c r="G3444" t="s">
        <v>10</v>
      </c>
      <c r="H3444" t="str">
        <f t="shared" si="164"/>
        <v>ORD26003443</v>
      </c>
      <c r="I3444">
        <f>COUNTIFS(PG_Transactions!$AK:$AK,$H3444,PG_Transactions!$E:$E,"CAPTURE",PG_Transactions!$AQ:$AQ,1)</f>
        <v>1</v>
      </c>
      <c r="J3444">
        <f>SUMIFS(PG_Transactions!$G:$G,PG_Transactions!$AK:$AK,$H3444,PG_Transactions!$E:$E,"CAPTURE",PG_Transactions!$AQ:$AQ,1)</f>
        <v>9298</v>
      </c>
      <c r="K3444">
        <f t="shared" si="165"/>
        <v>0</v>
      </c>
      <c r="L3444" t="str">
        <f t="shared" si="166"/>
        <v>Amount Match</v>
      </c>
    </row>
    <row r="3445" spans="1:12" hidden="1" x14ac:dyDescent="0.3">
      <c r="A3445" t="s">
        <v>6846</v>
      </c>
      <c r="B3445" s="1">
        <v>46275</v>
      </c>
      <c r="C3445" t="s">
        <v>6847</v>
      </c>
      <c r="D3445" t="s">
        <v>13</v>
      </c>
      <c r="E3445" t="s">
        <v>9</v>
      </c>
      <c r="F3445">
        <v>9498</v>
      </c>
      <c r="G3445" t="s">
        <v>10</v>
      </c>
      <c r="H3445" t="str">
        <f t="shared" si="164"/>
        <v>ORD26003444</v>
      </c>
      <c r="I3445">
        <f>COUNTIFS(PG_Transactions!$AK:$AK,$H3445,PG_Transactions!$E:$E,"CAPTURE",PG_Transactions!$AQ:$AQ,1)</f>
        <v>1</v>
      </c>
      <c r="J3445">
        <f>SUMIFS(PG_Transactions!$G:$G,PG_Transactions!$AK:$AK,$H3445,PG_Transactions!$E:$E,"CAPTURE",PG_Transactions!$AQ:$AQ,1)</f>
        <v>9498</v>
      </c>
      <c r="K3445">
        <f t="shared" si="165"/>
        <v>0</v>
      </c>
      <c r="L3445" t="str">
        <f t="shared" si="166"/>
        <v>Amount Match</v>
      </c>
    </row>
    <row r="3446" spans="1:12" hidden="1" x14ac:dyDescent="0.3">
      <c r="A3446" t="s">
        <v>6848</v>
      </c>
      <c r="B3446" s="1">
        <v>46277</v>
      </c>
      <c r="C3446" t="s">
        <v>6849</v>
      </c>
      <c r="D3446" t="s">
        <v>32</v>
      </c>
      <c r="E3446" t="s">
        <v>44</v>
      </c>
      <c r="F3446">
        <v>299</v>
      </c>
      <c r="G3446" t="s">
        <v>10</v>
      </c>
      <c r="H3446" t="str">
        <f t="shared" si="164"/>
        <v>ORD26003445</v>
      </c>
      <c r="I3446">
        <f>COUNTIFS(PG_Transactions!$AK:$AK,$H3446,PG_Transactions!$E:$E,"CAPTURE",PG_Transactions!$AQ:$AQ,1)</f>
        <v>1</v>
      </c>
      <c r="J3446">
        <f>SUMIFS(PG_Transactions!$G:$G,PG_Transactions!$AK:$AK,$H3446,PG_Transactions!$E:$E,"CAPTURE",PG_Transactions!$AQ:$AQ,1)</f>
        <v>299</v>
      </c>
      <c r="K3446">
        <f t="shared" si="165"/>
        <v>0</v>
      </c>
      <c r="L3446" t="str">
        <f t="shared" si="166"/>
        <v>Amount Match</v>
      </c>
    </row>
    <row r="3447" spans="1:12" hidden="1" x14ac:dyDescent="0.3">
      <c r="A3447" t="s">
        <v>6850</v>
      </c>
      <c r="B3447" s="1">
        <v>46282</v>
      </c>
      <c r="C3447" t="s">
        <v>6851</v>
      </c>
      <c r="D3447" t="s">
        <v>32</v>
      </c>
      <c r="E3447" t="s">
        <v>9</v>
      </c>
      <c r="F3447">
        <v>2298</v>
      </c>
      <c r="G3447" t="s">
        <v>56</v>
      </c>
      <c r="H3447" t="str">
        <f t="shared" si="164"/>
        <v>ORD26003446</v>
      </c>
      <c r="I3447">
        <f>COUNTIFS(PG_Transactions!$AK:$AK,$H3447,PG_Transactions!$E:$E,"CAPTURE",PG_Transactions!$AQ:$AQ,1)</f>
        <v>1</v>
      </c>
      <c r="J3447">
        <f>SUMIFS(PG_Transactions!$G:$G,PG_Transactions!$AK:$AK,$H3447,PG_Transactions!$E:$E,"CAPTURE",PG_Transactions!$AQ:$AQ,1)</f>
        <v>2298</v>
      </c>
      <c r="K3447">
        <f t="shared" si="165"/>
        <v>0</v>
      </c>
      <c r="L3447" t="str">
        <f t="shared" si="166"/>
        <v>Amount Match</v>
      </c>
    </row>
    <row r="3448" spans="1:12" hidden="1" x14ac:dyDescent="0.3">
      <c r="A3448" t="s">
        <v>6852</v>
      </c>
      <c r="B3448" s="1">
        <v>46291</v>
      </c>
      <c r="C3448" t="s">
        <v>6853</v>
      </c>
      <c r="D3448" t="s">
        <v>38</v>
      </c>
      <c r="E3448" t="s">
        <v>17</v>
      </c>
      <c r="F3448">
        <v>799</v>
      </c>
      <c r="G3448" t="s">
        <v>10</v>
      </c>
      <c r="H3448" t="str">
        <f t="shared" si="164"/>
        <v>ORD26003447</v>
      </c>
      <c r="I3448">
        <f>COUNTIFS(PG_Transactions!$AK:$AK,$H3448,PG_Transactions!$E:$E,"CAPTURE",PG_Transactions!$AQ:$AQ,1)</f>
        <v>1</v>
      </c>
      <c r="J3448">
        <f>SUMIFS(PG_Transactions!$G:$G,PG_Transactions!$AK:$AK,$H3448,PG_Transactions!$E:$E,"CAPTURE",PG_Transactions!$AQ:$AQ,1)</f>
        <v>799</v>
      </c>
      <c r="K3448">
        <f t="shared" si="165"/>
        <v>0</v>
      </c>
      <c r="L3448" t="str">
        <f t="shared" si="166"/>
        <v>Amount Match</v>
      </c>
    </row>
    <row r="3449" spans="1:12" hidden="1" x14ac:dyDescent="0.3">
      <c r="A3449" t="s">
        <v>6854</v>
      </c>
      <c r="B3449" s="1">
        <v>46270</v>
      </c>
      <c r="C3449" t="s">
        <v>6855</v>
      </c>
      <c r="D3449" t="s">
        <v>32</v>
      </c>
      <c r="E3449" t="s">
        <v>17</v>
      </c>
      <c r="F3449">
        <v>499</v>
      </c>
      <c r="G3449" t="s">
        <v>10</v>
      </c>
      <c r="H3449" t="str">
        <f t="shared" si="164"/>
        <v>ORD26003448</v>
      </c>
      <c r="I3449">
        <f>COUNTIFS(PG_Transactions!$AK:$AK,$H3449,PG_Transactions!$E:$E,"CAPTURE",PG_Transactions!$AQ:$AQ,1)</f>
        <v>1</v>
      </c>
      <c r="J3449">
        <f>SUMIFS(PG_Transactions!$G:$G,PG_Transactions!$AK:$AK,$H3449,PG_Transactions!$E:$E,"CAPTURE",PG_Transactions!$AQ:$AQ,1)</f>
        <v>499</v>
      </c>
      <c r="K3449">
        <f t="shared" si="165"/>
        <v>0</v>
      </c>
      <c r="L3449" t="str">
        <f t="shared" si="166"/>
        <v>Amount Match</v>
      </c>
    </row>
    <row r="3450" spans="1:12" hidden="1" x14ac:dyDescent="0.3">
      <c r="A3450" t="s">
        <v>6856</v>
      </c>
      <c r="B3450" s="1">
        <v>46285</v>
      </c>
      <c r="C3450" t="s">
        <v>6857</v>
      </c>
      <c r="D3450" t="s">
        <v>65</v>
      </c>
      <c r="E3450" t="s">
        <v>17</v>
      </c>
      <c r="F3450">
        <v>6497</v>
      </c>
      <c r="G3450" t="s">
        <v>10</v>
      </c>
      <c r="H3450" t="str">
        <f t="shared" si="164"/>
        <v>ORD26003449</v>
      </c>
      <c r="I3450">
        <f>COUNTIFS(PG_Transactions!$AK:$AK,$H3450,PG_Transactions!$E:$E,"CAPTURE",PG_Transactions!$AQ:$AQ,1)</f>
        <v>1</v>
      </c>
      <c r="J3450">
        <f>SUMIFS(PG_Transactions!$G:$G,PG_Transactions!$AK:$AK,$H3450,PG_Transactions!$E:$E,"CAPTURE",PG_Transactions!$AQ:$AQ,1)</f>
        <v>6497</v>
      </c>
      <c r="K3450">
        <f t="shared" si="165"/>
        <v>0</v>
      </c>
      <c r="L3450" t="str">
        <f t="shared" si="166"/>
        <v>Amount Match</v>
      </c>
    </row>
    <row r="3451" spans="1:12" hidden="1" x14ac:dyDescent="0.3">
      <c r="A3451" t="s">
        <v>6858</v>
      </c>
      <c r="B3451" s="1">
        <v>46278</v>
      </c>
      <c r="C3451" t="s">
        <v>6859</v>
      </c>
      <c r="D3451" t="s">
        <v>8</v>
      </c>
      <c r="E3451" t="s">
        <v>33</v>
      </c>
      <c r="F3451">
        <v>9297</v>
      </c>
      <c r="G3451" t="s">
        <v>10</v>
      </c>
      <c r="H3451" t="str">
        <f t="shared" si="164"/>
        <v>ORD26003450</v>
      </c>
      <c r="I3451">
        <f>COUNTIFS(PG_Transactions!$AK:$AK,$H3451,PG_Transactions!$E:$E,"CAPTURE",PG_Transactions!$AQ:$AQ,1)</f>
        <v>1</v>
      </c>
      <c r="J3451">
        <f>SUMIFS(PG_Transactions!$G:$G,PG_Transactions!$AK:$AK,$H3451,PG_Transactions!$E:$E,"CAPTURE",PG_Transactions!$AQ:$AQ,1)</f>
        <v>9297</v>
      </c>
      <c r="K3451">
        <f t="shared" si="165"/>
        <v>0</v>
      </c>
      <c r="L3451" t="str">
        <f t="shared" si="166"/>
        <v>Amount Match</v>
      </c>
    </row>
    <row r="3452" spans="1:12" hidden="1" x14ac:dyDescent="0.3">
      <c r="A3452" t="s">
        <v>6860</v>
      </c>
      <c r="B3452" s="1">
        <v>46287</v>
      </c>
      <c r="C3452" t="s">
        <v>6861</v>
      </c>
      <c r="D3452" t="s">
        <v>51</v>
      </c>
      <c r="E3452" t="s">
        <v>17</v>
      </c>
      <c r="F3452">
        <v>8997</v>
      </c>
      <c r="G3452" t="s">
        <v>10</v>
      </c>
      <c r="H3452" t="str">
        <f t="shared" si="164"/>
        <v>ORD26003451</v>
      </c>
      <c r="I3452">
        <f>COUNTIFS(PG_Transactions!$AK:$AK,$H3452,PG_Transactions!$E:$E,"CAPTURE",PG_Transactions!$AQ:$AQ,1)</f>
        <v>1</v>
      </c>
      <c r="J3452">
        <f>SUMIFS(PG_Transactions!$G:$G,PG_Transactions!$AK:$AK,$H3452,PG_Transactions!$E:$E,"CAPTURE",PG_Transactions!$AQ:$AQ,1)</f>
        <v>8997</v>
      </c>
      <c r="K3452">
        <f t="shared" si="165"/>
        <v>0</v>
      </c>
      <c r="L3452" t="str">
        <f t="shared" si="166"/>
        <v>Amount Match</v>
      </c>
    </row>
    <row r="3453" spans="1:12" hidden="1" x14ac:dyDescent="0.3">
      <c r="A3453" t="s">
        <v>6862</v>
      </c>
      <c r="B3453" s="1">
        <v>46280</v>
      </c>
      <c r="C3453" t="s">
        <v>6863</v>
      </c>
      <c r="D3453" t="s">
        <v>13</v>
      </c>
      <c r="E3453" t="s">
        <v>9</v>
      </c>
      <c r="F3453">
        <v>299</v>
      </c>
      <c r="G3453" t="s">
        <v>10</v>
      </c>
      <c r="H3453" t="str">
        <f t="shared" si="164"/>
        <v>ORD26003452</v>
      </c>
      <c r="I3453">
        <f>COUNTIFS(PG_Transactions!$AK:$AK,$H3453,PG_Transactions!$E:$E,"CAPTURE",PG_Transactions!$AQ:$AQ,1)</f>
        <v>1</v>
      </c>
      <c r="J3453">
        <f>SUMIFS(PG_Transactions!$G:$G,PG_Transactions!$AK:$AK,$H3453,PG_Transactions!$E:$E,"CAPTURE",PG_Transactions!$AQ:$AQ,1)</f>
        <v>299</v>
      </c>
      <c r="K3453">
        <f t="shared" si="165"/>
        <v>0</v>
      </c>
      <c r="L3453" t="str">
        <f t="shared" si="166"/>
        <v>Amount Match</v>
      </c>
    </row>
    <row r="3454" spans="1:12" hidden="1" x14ac:dyDescent="0.3">
      <c r="A3454" t="s">
        <v>6864</v>
      </c>
      <c r="B3454" s="1">
        <v>46276</v>
      </c>
      <c r="C3454" t="s">
        <v>6865</v>
      </c>
      <c r="D3454" t="s">
        <v>8</v>
      </c>
      <c r="E3454" t="s">
        <v>33</v>
      </c>
      <c r="F3454">
        <v>8297</v>
      </c>
      <c r="G3454" t="s">
        <v>10</v>
      </c>
      <c r="H3454" t="str">
        <f t="shared" si="164"/>
        <v>ORD26003453</v>
      </c>
      <c r="I3454">
        <f>COUNTIFS(PG_Transactions!$AK:$AK,$H3454,PG_Transactions!$E:$E,"CAPTURE",PG_Transactions!$AQ:$AQ,1)</f>
        <v>1</v>
      </c>
      <c r="J3454">
        <f>SUMIFS(PG_Transactions!$G:$G,PG_Transactions!$AK:$AK,$H3454,PG_Transactions!$E:$E,"CAPTURE",PG_Transactions!$AQ:$AQ,1)</f>
        <v>8297</v>
      </c>
      <c r="K3454">
        <f t="shared" si="165"/>
        <v>0</v>
      </c>
      <c r="L3454" t="str">
        <f t="shared" si="166"/>
        <v>Amount Match</v>
      </c>
    </row>
    <row r="3455" spans="1:12" hidden="1" x14ac:dyDescent="0.3">
      <c r="A3455" t="s">
        <v>6866</v>
      </c>
      <c r="B3455" s="1">
        <v>46282</v>
      </c>
      <c r="C3455" t="s">
        <v>6867</v>
      </c>
      <c r="D3455" t="s">
        <v>16</v>
      </c>
      <c r="E3455" t="s">
        <v>9</v>
      </c>
      <c r="F3455">
        <v>3298</v>
      </c>
      <c r="G3455" t="s">
        <v>10</v>
      </c>
      <c r="H3455" t="str">
        <f t="shared" si="164"/>
        <v>ORD26003454</v>
      </c>
      <c r="I3455">
        <f>COUNTIFS(PG_Transactions!$AK:$AK,$H3455,PG_Transactions!$E:$E,"CAPTURE",PG_Transactions!$AQ:$AQ,1)</f>
        <v>1</v>
      </c>
      <c r="J3455">
        <f>SUMIFS(PG_Transactions!$G:$G,PG_Transactions!$AK:$AK,$H3455,PG_Transactions!$E:$E,"CAPTURE",PG_Transactions!$AQ:$AQ,1)</f>
        <v>3298</v>
      </c>
      <c r="K3455">
        <f t="shared" si="165"/>
        <v>0</v>
      </c>
      <c r="L3455" t="str">
        <f t="shared" si="166"/>
        <v>Amount Match</v>
      </c>
    </row>
    <row r="3456" spans="1:12" hidden="1" x14ac:dyDescent="0.3">
      <c r="A3456" t="s">
        <v>6868</v>
      </c>
      <c r="B3456" s="1">
        <v>46274</v>
      </c>
      <c r="C3456" t="s">
        <v>6869</v>
      </c>
      <c r="D3456" t="s">
        <v>51</v>
      </c>
      <c r="E3456" t="s">
        <v>33</v>
      </c>
      <c r="F3456">
        <v>999</v>
      </c>
      <c r="G3456" t="s">
        <v>10</v>
      </c>
      <c r="H3456" t="str">
        <f t="shared" si="164"/>
        <v>ORD26003455</v>
      </c>
      <c r="I3456">
        <f>COUNTIFS(PG_Transactions!$AK:$AK,$H3456,PG_Transactions!$E:$E,"CAPTURE",PG_Transactions!$AQ:$AQ,1)</f>
        <v>1</v>
      </c>
      <c r="J3456">
        <f>SUMIFS(PG_Transactions!$G:$G,PG_Transactions!$AK:$AK,$H3456,PG_Transactions!$E:$E,"CAPTURE",PG_Transactions!$AQ:$AQ,1)</f>
        <v>999</v>
      </c>
      <c r="K3456">
        <f t="shared" si="165"/>
        <v>0</v>
      </c>
      <c r="L3456" t="str">
        <f t="shared" si="166"/>
        <v>Amount Match</v>
      </c>
    </row>
    <row r="3457" spans="1:12" hidden="1" x14ac:dyDescent="0.3">
      <c r="A3457" t="s">
        <v>6870</v>
      </c>
      <c r="B3457" s="1">
        <v>46268</v>
      </c>
      <c r="C3457" t="s">
        <v>6871</v>
      </c>
      <c r="D3457" t="s">
        <v>32</v>
      </c>
      <c r="E3457" t="s">
        <v>9</v>
      </c>
      <c r="F3457">
        <v>7999</v>
      </c>
      <c r="G3457" t="s">
        <v>10</v>
      </c>
      <c r="H3457" t="str">
        <f t="shared" si="164"/>
        <v>ORD26003456</v>
      </c>
      <c r="I3457">
        <f>COUNTIFS(PG_Transactions!$AK:$AK,$H3457,PG_Transactions!$E:$E,"CAPTURE",PG_Transactions!$AQ:$AQ,1)</f>
        <v>1</v>
      </c>
      <c r="J3457">
        <f>SUMIFS(PG_Transactions!$G:$G,PG_Transactions!$AK:$AK,$H3457,PG_Transactions!$E:$E,"CAPTURE",PG_Transactions!$AQ:$AQ,1)</f>
        <v>7999</v>
      </c>
      <c r="K3457">
        <f t="shared" si="165"/>
        <v>0</v>
      </c>
      <c r="L3457" t="str">
        <f t="shared" si="166"/>
        <v>Amount Match</v>
      </c>
    </row>
    <row r="3458" spans="1:12" hidden="1" x14ac:dyDescent="0.3">
      <c r="A3458" t="s">
        <v>6872</v>
      </c>
      <c r="B3458" s="1">
        <v>46268</v>
      </c>
      <c r="C3458" t="s">
        <v>6873</v>
      </c>
      <c r="D3458" t="s">
        <v>32</v>
      </c>
      <c r="E3458" t="s">
        <v>17</v>
      </c>
      <c r="F3458">
        <v>9097</v>
      </c>
      <c r="G3458" t="s">
        <v>10</v>
      </c>
      <c r="H3458" t="str">
        <f t="shared" si="164"/>
        <v>ORD26003457</v>
      </c>
      <c r="I3458">
        <f>COUNTIFS(PG_Transactions!$AK:$AK,$H3458,PG_Transactions!$E:$E,"CAPTURE",PG_Transactions!$AQ:$AQ,1)</f>
        <v>1</v>
      </c>
      <c r="J3458">
        <f>SUMIFS(PG_Transactions!$G:$G,PG_Transactions!$AK:$AK,$H3458,PG_Transactions!$E:$E,"CAPTURE",PG_Transactions!$AQ:$AQ,1)</f>
        <v>9097</v>
      </c>
      <c r="K3458">
        <f t="shared" si="165"/>
        <v>0</v>
      </c>
      <c r="L3458" t="str">
        <f t="shared" si="166"/>
        <v>Amount Match</v>
      </c>
    </row>
    <row r="3459" spans="1:12" hidden="1" x14ac:dyDescent="0.3">
      <c r="A3459" t="s">
        <v>6874</v>
      </c>
      <c r="B3459" s="1">
        <v>46285</v>
      </c>
      <c r="C3459" t="s">
        <v>6875</v>
      </c>
      <c r="D3459" t="s">
        <v>8</v>
      </c>
      <c r="E3459" t="s">
        <v>9</v>
      </c>
      <c r="F3459">
        <v>3397</v>
      </c>
      <c r="G3459" t="s">
        <v>10</v>
      </c>
      <c r="H3459" t="str">
        <f t="shared" ref="H3459:H3522" si="167">UPPER(SUBSTITUTE(TRIM(A3459),"-",""))</f>
        <v>ORD26003458</v>
      </c>
      <c r="I3459">
        <f>COUNTIFS(PG_Transactions!$AK:$AK,$H3459,PG_Transactions!$E:$E,"CAPTURE",PG_Transactions!$AQ:$AQ,1)</f>
        <v>1</v>
      </c>
      <c r="J3459">
        <f>SUMIFS(PG_Transactions!$G:$G,PG_Transactions!$AK:$AK,$H3459,PG_Transactions!$E:$E,"CAPTURE",PG_Transactions!$AQ:$AQ,1)</f>
        <v>3397</v>
      </c>
      <c r="K3459">
        <f t="shared" ref="K3459:K3522" si="168">ROUND(J3459-F3459,2)</f>
        <v>0</v>
      </c>
      <c r="L3459" t="str">
        <f t="shared" ref="L3459:L3522" si="169">IF(I3459=0,"No Capture",IF(I3459&gt;1,"Multiple Capture Rows - Review",IF(ABS(K3459)&lt;0.01,"Amount Match",IF(K3459&lt;0,"Captured Less Than Order","Captured More Than Order"))))</f>
        <v>Amount Match</v>
      </c>
    </row>
    <row r="3460" spans="1:12" hidden="1" x14ac:dyDescent="0.3">
      <c r="A3460" t="s">
        <v>6876</v>
      </c>
      <c r="B3460" s="1">
        <v>46288</v>
      </c>
      <c r="C3460" t="s">
        <v>6877</v>
      </c>
      <c r="D3460" t="s">
        <v>51</v>
      </c>
      <c r="E3460" t="s">
        <v>44</v>
      </c>
      <c r="F3460">
        <v>12797</v>
      </c>
      <c r="G3460" t="s">
        <v>10</v>
      </c>
      <c r="H3460" t="str">
        <f t="shared" si="167"/>
        <v>ORD26003459</v>
      </c>
      <c r="I3460">
        <f>COUNTIFS(PG_Transactions!$AK:$AK,$H3460,PG_Transactions!$E:$E,"CAPTURE",PG_Transactions!$AQ:$AQ,1)</f>
        <v>1</v>
      </c>
      <c r="J3460">
        <f>SUMIFS(PG_Transactions!$G:$G,PG_Transactions!$AK:$AK,$H3460,PG_Transactions!$E:$E,"CAPTURE",PG_Transactions!$AQ:$AQ,1)</f>
        <v>12797</v>
      </c>
      <c r="K3460">
        <f t="shared" si="168"/>
        <v>0</v>
      </c>
      <c r="L3460" t="str">
        <f t="shared" si="169"/>
        <v>Amount Match</v>
      </c>
    </row>
    <row r="3461" spans="1:12" hidden="1" x14ac:dyDescent="0.3">
      <c r="A3461" t="s">
        <v>6878</v>
      </c>
      <c r="B3461" s="1">
        <v>46267</v>
      </c>
      <c r="C3461" t="s">
        <v>6879</v>
      </c>
      <c r="D3461" t="s">
        <v>27</v>
      </c>
      <c r="E3461" t="s">
        <v>33</v>
      </c>
      <c r="F3461">
        <v>3447</v>
      </c>
      <c r="G3461" t="s">
        <v>10</v>
      </c>
      <c r="H3461" t="str">
        <f t="shared" si="167"/>
        <v>ORD26003460</v>
      </c>
      <c r="I3461">
        <f>COUNTIFS(PG_Transactions!$AK:$AK,$H3461,PG_Transactions!$E:$E,"CAPTURE",PG_Transactions!$AQ:$AQ,1)</f>
        <v>1</v>
      </c>
      <c r="J3461">
        <f>SUMIFS(PG_Transactions!$G:$G,PG_Transactions!$AK:$AK,$H3461,PG_Transactions!$E:$E,"CAPTURE",PG_Transactions!$AQ:$AQ,1)</f>
        <v>3447</v>
      </c>
      <c r="K3461">
        <f t="shared" si="168"/>
        <v>0</v>
      </c>
      <c r="L3461" t="str">
        <f t="shared" si="169"/>
        <v>Amount Match</v>
      </c>
    </row>
    <row r="3462" spans="1:12" hidden="1" x14ac:dyDescent="0.3">
      <c r="A3462" t="s">
        <v>6880</v>
      </c>
      <c r="B3462" s="1">
        <v>46295</v>
      </c>
      <c r="C3462" t="s">
        <v>6881</v>
      </c>
      <c r="D3462" t="s">
        <v>13</v>
      </c>
      <c r="E3462" t="s">
        <v>9</v>
      </c>
      <c r="F3462">
        <v>349</v>
      </c>
      <c r="G3462" t="s">
        <v>10</v>
      </c>
      <c r="H3462" t="str">
        <f t="shared" si="167"/>
        <v>ORD26003461</v>
      </c>
      <c r="I3462">
        <f>COUNTIFS(PG_Transactions!$AK:$AK,$H3462,PG_Transactions!$E:$E,"CAPTURE",PG_Transactions!$AQ:$AQ,1)</f>
        <v>1</v>
      </c>
      <c r="J3462">
        <f>SUMIFS(PG_Transactions!$G:$G,PG_Transactions!$AK:$AK,$H3462,PG_Transactions!$E:$E,"CAPTURE",PG_Transactions!$AQ:$AQ,1)</f>
        <v>349</v>
      </c>
      <c r="K3462">
        <f t="shared" si="168"/>
        <v>0</v>
      </c>
      <c r="L3462" t="str">
        <f t="shared" si="169"/>
        <v>Amount Match</v>
      </c>
    </row>
    <row r="3463" spans="1:12" hidden="1" x14ac:dyDescent="0.3">
      <c r="A3463" t="s">
        <v>6882</v>
      </c>
      <c r="B3463" s="1">
        <v>46275</v>
      </c>
      <c r="C3463" t="s">
        <v>6883</v>
      </c>
      <c r="D3463" t="s">
        <v>8</v>
      </c>
      <c r="E3463" t="s">
        <v>17</v>
      </c>
      <c r="F3463">
        <v>8348</v>
      </c>
      <c r="G3463" t="s">
        <v>10</v>
      </c>
      <c r="H3463" t="str">
        <f t="shared" si="167"/>
        <v>ORD26003462</v>
      </c>
      <c r="I3463">
        <f>COUNTIFS(PG_Transactions!$AK:$AK,$H3463,PG_Transactions!$E:$E,"CAPTURE",PG_Transactions!$AQ:$AQ,1)</f>
        <v>1</v>
      </c>
      <c r="J3463">
        <f>SUMIFS(PG_Transactions!$G:$G,PG_Transactions!$AK:$AK,$H3463,PG_Transactions!$E:$E,"CAPTURE",PG_Transactions!$AQ:$AQ,1)</f>
        <v>8348</v>
      </c>
      <c r="K3463">
        <f t="shared" si="168"/>
        <v>0</v>
      </c>
      <c r="L3463" t="str">
        <f t="shared" si="169"/>
        <v>Amount Match</v>
      </c>
    </row>
    <row r="3464" spans="1:12" hidden="1" x14ac:dyDescent="0.3">
      <c r="A3464" t="s">
        <v>6884</v>
      </c>
      <c r="B3464" s="1">
        <v>46284</v>
      </c>
      <c r="C3464" t="s">
        <v>6885</v>
      </c>
      <c r="D3464" t="s">
        <v>16</v>
      </c>
      <c r="E3464" t="s">
        <v>9</v>
      </c>
      <c r="F3464">
        <v>7998</v>
      </c>
      <c r="G3464" t="s">
        <v>10</v>
      </c>
      <c r="H3464" t="str">
        <f t="shared" si="167"/>
        <v>ORD26003463</v>
      </c>
      <c r="I3464">
        <f>COUNTIFS(PG_Transactions!$AK:$AK,$H3464,PG_Transactions!$E:$E,"CAPTURE",PG_Transactions!$AQ:$AQ,1)</f>
        <v>1</v>
      </c>
      <c r="J3464">
        <f>SUMIFS(PG_Transactions!$G:$G,PG_Transactions!$AK:$AK,$H3464,PG_Transactions!$E:$E,"CAPTURE",PG_Transactions!$AQ:$AQ,1)</f>
        <v>7998</v>
      </c>
      <c r="K3464">
        <f t="shared" si="168"/>
        <v>0</v>
      </c>
      <c r="L3464" t="str">
        <f t="shared" si="169"/>
        <v>Amount Match</v>
      </c>
    </row>
    <row r="3465" spans="1:12" hidden="1" x14ac:dyDescent="0.3">
      <c r="A3465" t="s">
        <v>6886</v>
      </c>
      <c r="B3465" s="1">
        <v>46294</v>
      </c>
      <c r="C3465" t="s">
        <v>6887</v>
      </c>
      <c r="D3465" t="s">
        <v>65</v>
      </c>
      <c r="E3465" t="s">
        <v>9</v>
      </c>
      <c r="F3465">
        <v>4999</v>
      </c>
      <c r="G3465" t="s">
        <v>56</v>
      </c>
      <c r="H3465" t="str">
        <f t="shared" si="167"/>
        <v>ORD26003464</v>
      </c>
      <c r="I3465">
        <f>COUNTIFS(PG_Transactions!$AK:$AK,$H3465,PG_Transactions!$E:$E,"CAPTURE",PG_Transactions!$AQ:$AQ,1)</f>
        <v>1</v>
      </c>
      <c r="J3465">
        <f>SUMIFS(PG_Transactions!$G:$G,PG_Transactions!$AK:$AK,$H3465,PG_Transactions!$E:$E,"CAPTURE",PG_Transactions!$AQ:$AQ,1)</f>
        <v>4999</v>
      </c>
      <c r="K3465">
        <f t="shared" si="168"/>
        <v>0</v>
      </c>
      <c r="L3465" t="str">
        <f t="shared" si="169"/>
        <v>Amount Match</v>
      </c>
    </row>
    <row r="3466" spans="1:12" hidden="1" x14ac:dyDescent="0.3">
      <c r="A3466" t="s">
        <v>6888</v>
      </c>
      <c r="B3466" s="1">
        <v>46289</v>
      </c>
      <c r="C3466" t="s">
        <v>6889</v>
      </c>
      <c r="D3466" t="s">
        <v>24</v>
      </c>
      <c r="E3466" t="s">
        <v>9</v>
      </c>
      <c r="F3466">
        <v>1148</v>
      </c>
      <c r="G3466" t="s">
        <v>10</v>
      </c>
      <c r="H3466" t="str">
        <f t="shared" si="167"/>
        <v>ORD26003465</v>
      </c>
      <c r="I3466">
        <f>COUNTIFS(PG_Transactions!$AK:$AK,$H3466,PG_Transactions!$E:$E,"CAPTURE",PG_Transactions!$AQ:$AQ,1)</f>
        <v>1</v>
      </c>
      <c r="J3466">
        <f>SUMIFS(PG_Transactions!$G:$G,PG_Transactions!$AK:$AK,$H3466,PG_Transactions!$E:$E,"CAPTURE",PG_Transactions!$AQ:$AQ,1)</f>
        <v>1148</v>
      </c>
      <c r="K3466">
        <f t="shared" si="168"/>
        <v>0</v>
      </c>
      <c r="L3466" t="str">
        <f t="shared" si="169"/>
        <v>Amount Match</v>
      </c>
    </row>
    <row r="3467" spans="1:12" hidden="1" x14ac:dyDescent="0.3">
      <c r="A3467" t="s">
        <v>6890</v>
      </c>
      <c r="B3467" s="1">
        <v>46292</v>
      </c>
      <c r="C3467" t="s">
        <v>6891</v>
      </c>
      <c r="D3467" t="s">
        <v>8</v>
      </c>
      <c r="E3467" t="s">
        <v>9</v>
      </c>
      <c r="F3467">
        <v>8998</v>
      </c>
      <c r="G3467" t="s">
        <v>10</v>
      </c>
      <c r="H3467" t="str">
        <f t="shared" si="167"/>
        <v>ORD26003466</v>
      </c>
      <c r="I3467">
        <f>COUNTIFS(PG_Transactions!$AK:$AK,$H3467,PG_Transactions!$E:$E,"CAPTURE",PG_Transactions!$AQ:$AQ,1)</f>
        <v>1</v>
      </c>
      <c r="J3467">
        <f>SUMIFS(PG_Transactions!$G:$G,PG_Transactions!$AK:$AK,$H3467,PG_Transactions!$E:$E,"CAPTURE",PG_Transactions!$AQ:$AQ,1)</f>
        <v>8998</v>
      </c>
      <c r="K3467">
        <f t="shared" si="168"/>
        <v>0</v>
      </c>
      <c r="L3467" t="str">
        <f t="shared" si="169"/>
        <v>Amount Match</v>
      </c>
    </row>
    <row r="3468" spans="1:12" hidden="1" x14ac:dyDescent="0.3">
      <c r="A3468" t="s">
        <v>6892</v>
      </c>
      <c r="B3468" s="1">
        <v>46272</v>
      </c>
      <c r="C3468" t="s">
        <v>6893</v>
      </c>
      <c r="D3468" t="s">
        <v>65</v>
      </c>
      <c r="E3468" t="s">
        <v>9</v>
      </c>
      <c r="F3468">
        <v>1598</v>
      </c>
      <c r="G3468" t="s">
        <v>10</v>
      </c>
      <c r="H3468" t="str">
        <f t="shared" si="167"/>
        <v>ORD26003467</v>
      </c>
      <c r="I3468">
        <f>COUNTIFS(PG_Transactions!$AK:$AK,$H3468,PG_Transactions!$E:$E,"CAPTURE",PG_Transactions!$AQ:$AQ,1)</f>
        <v>1</v>
      </c>
      <c r="J3468">
        <f>SUMIFS(PG_Transactions!$G:$G,PG_Transactions!$AK:$AK,$H3468,PG_Transactions!$E:$E,"CAPTURE",PG_Transactions!$AQ:$AQ,1)</f>
        <v>1598</v>
      </c>
      <c r="K3468">
        <f t="shared" si="168"/>
        <v>0</v>
      </c>
      <c r="L3468" t="str">
        <f t="shared" si="169"/>
        <v>Amount Match</v>
      </c>
    </row>
    <row r="3469" spans="1:12" hidden="1" x14ac:dyDescent="0.3">
      <c r="A3469" t="s">
        <v>6894</v>
      </c>
      <c r="B3469" s="1">
        <v>46281</v>
      </c>
      <c r="C3469" t="s">
        <v>6895</v>
      </c>
      <c r="D3469" t="s">
        <v>38</v>
      </c>
      <c r="E3469" t="s">
        <v>33</v>
      </c>
      <c r="F3469">
        <v>1799</v>
      </c>
      <c r="G3469" t="s">
        <v>10</v>
      </c>
      <c r="H3469" t="str">
        <f t="shared" si="167"/>
        <v>ORD26003468</v>
      </c>
      <c r="I3469">
        <f>COUNTIFS(PG_Transactions!$AK:$AK,$H3469,PG_Transactions!$E:$E,"CAPTURE",PG_Transactions!$AQ:$AQ,1)</f>
        <v>1</v>
      </c>
      <c r="J3469">
        <f>SUMIFS(PG_Transactions!$G:$G,PG_Transactions!$AK:$AK,$H3469,PG_Transactions!$E:$E,"CAPTURE",PG_Transactions!$AQ:$AQ,1)</f>
        <v>1799</v>
      </c>
      <c r="K3469">
        <f t="shared" si="168"/>
        <v>0</v>
      </c>
      <c r="L3469" t="str">
        <f t="shared" si="169"/>
        <v>Amount Match</v>
      </c>
    </row>
    <row r="3470" spans="1:12" hidden="1" x14ac:dyDescent="0.3">
      <c r="A3470" t="s">
        <v>6896</v>
      </c>
      <c r="B3470" s="1">
        <v>46289</v>
      </c>
      <c r="C3470" t="s">
        <v>6897</v>
      </c>
      <c r="D3470" t="s">
        <v>13</v>
      </c>
      <c r="E3470" t="s">
        <v>9</v>
      </c>
      <c r="F3470">
        <v>1499</v>
      </c>
      <c r="G3470" t="s">
        <v>10</v>
      </c>
      <c r="H3470" t="str">
        <f t="shared" si="167"/>
        <v>ORD26003469</v>
      </c>
      <c r="I3470">
        <f>COUNTIFS(PG_Transactions!$AK:$AK,$H3470,PG_Transactions!$E:$E,"CAPTURE",PG_Transactions!$AQ:$AQ,1)</f>
        <v>1</v>
      </c>
      <c r="J3470">
        <f>SUMIFS(PG_Transactions!$G:$G,PG_Transactions!$AK:$AK,$H3470,PG_Transactions!$E:$E,"CAPTURE",PG_Transactions!$AQ:$AQ,1)</f>
        <v>1499</v>
      </c>
      <c r="K3470">
        <f t="shared" si="168"/>
        <v>0</v>
      </c>
      <c r="L3470" t="str">
        <f t="shared" si="169"/>
        <v>Amount Match</v>
      </c>
    </row>
    <row r="3471" spans="1:12" hidden="1" x14ac:dyDescent="0.3">
      <c r="A3471" t="s">
        <v>6898</v>
      </c>
      <c r="B3471" s="1">
        <v>46280</v>
      </c>
      <c r="C3471" t="s">
        <v>6899</v>
      </c>
      <c r="D3471" t="s">
        <v>8</v>
      </c>
      <c r="E3471" t="s">
        <v>9</v>
      </c>
      <c r="F3471">
        <v>1299</v>
      </c>
      <c r="G3471" t="s">
        <v>10</v>
      </c>
      <c r="H3471" t="str">
        <f t="shared" si="167"/>
        <v>ORD26003470</v>
      </c>
      <c r="I3471">
        <f>COUNTIFS(PG_Transactions!$AK:$AK,$H3471,PG_Transactions!$E:$E,"CAPTURE",PG_Transactions!$AQ:$AQ,1)</f>
        <v>1</v>
      </c>
      <c r="J3471">
        <f>SUMIFS(PG_Transactions!$G:$G,PG_Transactions!$AK:$AK,$H3471,PG_Transactions!$E:$E,"CAPTURE",PG_Transactions!$AQ:$AQ,1)</f>
        <v>1299</v>
      </c>
      <c r="K3471">
        <f t="shared" si="168"/>
        <v>0</v>
      </c>
      <c r="L3471" t="str">
        <f t="shared" si="169"/>
        <v>Amount Match</v>
      </c>
    </row>
    <row r="3472" spans="1:12" hidden="1" x14ac:dyDescent="0.3">
      <c r="A3472" t="s">
        <v>6900</v>
      </c>
      <c r="B3472" s="1">
        <v>46290</v>
      </c>
      <c r="C3472" t="s">
        <v>6901</v>
      </c>
      <c r="D3472" t="s">
        <v>27</v>
      </c>
      <c r="E3472" t="s">
        <v>44</v>
      </c>
      <c r="F3472">
        <v>9498</v>
      </c>
      <c r="G3472" t="s">
        <v>10</v>
      </c>
      <c r="H3472" t="str">
        <f t="shared" si="167"/>
        <v>ORD26003471</v>
      </c>
      <c r="I3472">
        <f>COUNTIFS(PG_Transactions!$AK:$AK,$H3472,PG_Transactions!$E:$E,"CAPTURE",PG_Transactions!$AQ:$AQ,1)</f>
        <v>1</v>
      </c>
      <c r="J3472">
        <f>SUMIFS(PG_Transactions!$G:$G,PG_Transactions!$AK:$AK,$H3472,PG_Transactions!$E:$E,"CAPTURE",PG_Transactions!$AQ:$AQ,1)</f>
        <v>9498</v>
      </c>
      <c r="K3472">
        <f t="shared" si="168"/>
        <v>0</v>
      </c>
      <c r="L3472" t="str">
        <f t="shared" si="169"/>
        <v>Amount Match</v>
      </c>
    </row>
    <row r="3473" spans="1:12" hidden="1" x14ac:dyDescent="0.3">
      <c r="A3473" t="s">
        <v>6902</v>
      </c>
      <c r="B3473" s="1">
        <v>46294</v>
      </c>
      <c r="C3473" t="s">
        <v>6903</v>
      </c>
      <c r="D3473" t="s">
        <v>38</v>
      </c>
      <c r="E3473" t="s">
        <v>9</v>
      </c>
      <c r="F3473">
        <v>4298</v>
      </c>
      <c r="G3473" t="s">
        <v>10</v>
      </c>
      <c r="H3473" t="str">
        <f t="shared" si="167"/>
        <v>ORD26003472</v>
      </c>
      <c r="I3473">
        <f>COUNTIFS(PG_Transactions!$AK:$AK,$H3473,PG_Transactions!$E:$E,"CAPTURE",PG_Transactions!$AQ:$AQ,1)</f>
        <v>1</v>
      </c>
      <c r="J3473">
        <f>SUMIFS(PG_Transactions!$G:$G,PG_Transactions!$AK:$AK,$H3473,PG_Transactions!$E:$E,"CAPTURE",PG_Transactions!$AQ:$AQ,1)</f>
        <v>4298</v>
      </c>
      <c r="K3473">
        <f t="shared" si="168"/>
        <v>0</v>
      </c>
      <c r="L3473" t="str">
        <f t="shared" si="169"/>
        <v>Amount Match</v>
      </c>
    </row>
    <row r="3474" spans="1:12" hidden="1" x14ac:dyDescent="0.3">
      <c r="A3474" t="s">
        <v>6904</v>
      </c>
      <c r="B3474" s="1">
        <v>46272</v>
      </c>
      <c r="C3474" t="s">
        <v>109</v>
      </c>
      <c r="D3474" t="s">
        <v>38</v>
      </c>
      <c r="E3474" t="s">
        <v>9</v>
      </c>
      <c r="F3474">
        <v>8998</v>
      </c>
      <c r="G3474" t="s">
        <v>10</v>
      </c>
      <c r="H3474" t="str">
        <f t="shared" si="167"/>
        <v>ORD26003473</v>
      </c>
      <c r="I3474">
        <f>COUNTIFS(PG_Transactions!$AK:$AK,$H3474,PG_Transactions!$E:$E,"CAPTURE",PG_Transactions!$AQ:$AQ,1)</f>
        <v>1</v>
      </c>
      <c r="J3474">
        <f>SUMIFS(PG_Transactions!$G:$G,PG_Transactions!$AK:$AK,$H3474,PG_Transactions!$E:$E,"CAPTURE",PG_Transactions!$AQ:$AQ,1)</f>
        <v>8998</v>
      </c>
      <c r="K3474">
        <f t="shared" si="168"/>
        <v>0</v>
      </c>
      <c r="L3474" t="str">
        <f t="shared" si="169"/>
        <v>Amount Match</v>
      </c>
    </row>
    <row r="3475" spans="1:12" hidden="1" x14ac:dyDescent="0.3">
      <c r="A3475" t="s">
        <v>6905</v>
      </c>
      <c r="B3475" s="1">
        <v>46293</v>
      </c>
      <c r="C3475" t="s">
        <v>6906</v>
      </c>
      <c r="D3475" t="s">
        <v>38</v>
      </c>
      <c r="E3475" t="s">
        <v>9</v>
      </c>
      <c r="F3475">
        <v>299</v>
      </c>
      <c r="G3475" t="s">
        <v>10</v>
      </c>
      <c r="H3475" t="str">
        <f t="shared" si="167"/>
        <v>ORD26003474</v>
      </c>
      <c r="I3475">
        <f>COUNTIFS(PG_Transactions!$AK:$AK,$H3475,PG_Transactions!$E:$E,"CAPTURE",PG_Transactions!$AQ:$AQ,1)</f>
        <v>1</v>
      </c>
      <c r="J3475">
        <f>SUMIFS(PG_Transactions!$G:$G,PG_Transactions!$AK:$AK,$H3475,PG_Transactions!$E:$E,"CAPTURE",PG_Transactions!$AQ:$AQ,1)</f>
        <v>299</v>
      </c>
      <c r="K3475">
        <f t="shared" si="168"/>
        <v>0</v>
      </c>
      <c r="L3475" t="str">
        <f t="shared" si="169"/>
        <v>Amount Match</v>
      </c>
    </row>
    <row r="3476" spans="1:12" hidden="1" x14ac:dyDescent="0.3">
      <c r="A3476" t="s">
        <v>6907</v>
      </c>
      <c r="B3476" s="1">
        <v>46277</v>
      </c>
      <c r="C3476" t="s">
        <v>6908</v>
      </c>
      <c r="D3476" t="s">
        <v>51</v>
      </c>
      <c r="E3476" t="s">
        <v>9</v>
      </c>
      <c r="F3476">
        <v>1499</v>
      </c>
      <c r="G3476" t="s">
        <v>10</v>
      </c>
      <c r="H3476" t="str">
        <f t="shared" si="167"/>
        <v>ORD26003475</v>
      </c>
      <c r="I3476">
        <f>COUNTIFS(PG_Transactions!$AK:$AK,$H3476,PG_Transactions!$E:$E,"CAPTURE",PG_Transactions!$AQ:$AQ,1)</f>
        <v>1</v>
      </c>
      <c r="J3476">
        <f>SUMIFS(PG_Transactions!$G:$G,PG_Transactions!$AK:$AK,$H3476,PG_Transactions!$E:$E,"CAPTURE",PG_Transactions!$AQ:$AQ,1)</f>
        <v>1499</v>
      </c>
      <c r="K3476">
        <f t="shared" si="168"/>
        <v>0</v>
      </c>
      <c r="L3476" t="str">
        <f t="shared" si="169"/>
        <v>Amount Match</v>
      </c>
    </row>
    <row r="3477" spans="1:12" hidden="1" x14ac:dyDescent="0.3">
      <c r="A3477" t="s">
        <v>6909</v>
      </c>
      <c r="B3477" s="1">
        <v>46286</v>
      </c>
      <c r="C3477" t="s">
        <v>6910</v>
      </c>
      <c r="D3477" t="s">
        <v>13</v>
      </c>
      <c r="E3477" t="s">
        <v>9</v>
      </c>
      <c r="F3477" s="2">
        <v>2999</v>
      </c>
      <c r="G3477" t="s">
        <v>10</v>
      </c>
      <c r="H3477" t="str">
        <f t="shared" si="167"/>
        <v>ORD26003476</v>
      </c>
      <c r="I3477">
        <f>COUNTIFS(PG_Transactions!$AK:$AK,$H3477,PG_Transactions!$E:$E,"CAPTURE",PG_Transactions!$AQ:$AQ,1)</f>
        <v>1</v>
      </c>
      <c r="J3477">
        <f>SUMIFS(PG_Transactions!$G:$G,PG_Transactions!$AK:$AK,$H3477,PG_Transactions!$E:$E,"CAPTURE",PG_Transactions!$AQ:$AQ,1)</f>
        <v>2999</v>
      </c>
      <c r="K3477">
        <f t="shared" si="168"/>
        <v>0</v>
      </c>
      <c r="L3477" t="str">
        <f t="shared" si="169"/>
        <v>Amount Match</v>
      </c>
    </row>
    <row r="3478" spans="1:12" hidden="1" x14ac:dyDescent="0.3">
      <c r="A3478" t="s">
        <v>6911</v>
      </c>
      <c r="B3478" s="1">
        <v>46294</v>
      </c>
      <c r="C3478" t="s">
        <v>6912</v>
      </c>
      <c r="D3478" t="s">
        <v>65</v>
      </c>
      <c r="E3478" t="s">
        <v>9</v>
      </c>
      <c r="F3478">
        <v>998</v>
      </c>
      <c r="G3478" t="s">
        <v>56</v>
      </c>
      <c r="H3478" t="str">
        <f t="shared" si="167"/>
        <v>ORD26003477</v>
      </c>
      <c r="I3478">
        <f>COUNTIFS(PG_Transactions!$AK:$AK,$H3478,PG_Transactions!$E:$E,"CAPTURE",PG_Transactions!$AQ:$AQ,1)</f>
        <v>1</v>
      </c>
      <c r="J3478">
        <f>SUMIFS(PG_Transactions!$G:$G,PG_Transactions!$AK:$AK,$H3478,PG_Transactions!$E:$E,"CAPTURE",PG_Transactions!$AQ:$AQ,1)</f>
        <v>998</v>
      </c>
      <c r="K3478">
        <f t="shared" si="168"/>
        <v>0</v>
      </c>
      <c r="L3478" t="str">
        <f t="shared" si="169"/>
        <v>Amount Match</v>
      </c>
    </row>
    <row r="3479" spans="1:12" hidden="1" x14ac:dyDescent="0.3">
      <c r="A3479" t="s">
        <v>6913</v>
      </c>
      <c r="B3479" s="1">
        <v>46291</v>
      </c>
      <c r="C3479" t="s">
        <v>6914</v>
      </c>
      <c r="D3479" t="s">
        <v>32</v>
      </c>
      <c r="E3479" t="s">
        <v>17</v>
      </c>
      <c r="F3479">
        <v>5498</v>
      </c>
      <c r="G3479" t="s">
        <v>10</v>
      </c>
      <c r="H3479" t="str">
        <f t="shared" si="167"/>
        <v>ORD26003478</v>
      </c>
      <c r="I3479">
        <f>COUNTIFS(PG_Transactions!$AK:$AK,$H3479,PG_Transactions!$E:$E,"CAPTURE",PG_Transactions!$AQ:$AQ,1)</f>
        <v>1</v>
      </c>
      <c r="J3479">
        <f>SUMIFS(PG_Transactions!$G:$G,PG_Transactions!$AK:$AK,$H3479,PG_Transactions!$E:$E,"CAPTURE",PG_Transactions!$AQ:$AQ,1)</f>
        <v>5498</v>
      </c>
      <c r="K3479">
        <f t="shared" si="168"/>
        <v>0</v>
      </c>
      <c r="L3479" t="str">
        <f t="shared" si="169"/>
        <v>Amount Match</v>
      </c>
    </row>
    <row r="3480" spans="1:12" hidden="1" x14ac:dyDescent="0.3">
      <c r="A3480" t="s">
        <v>6915</v>
      </c>
      <c r="B3480" s="1">
        <v>46278</v>
      </c>
      <c r="C3480" t="s">
        <v>6916</v>
      </c>
      <c r="D3480" t="s">
        <v>8</v>
      </c>
      <c r="E3480" t="s">
        <v>17</v>
      </c>
      <c r="F3480">
        <v>3097</v>
      </c>
      <c r="G3480" t="s">
        <v>10</v>
      </c>
      <c r="H3480" t="str">
        <f t="shared" si="167"/>
        <v>ORD26003479</v>
      </c>
      <c r="I3480">
        <f>COUNTIFS(PG_Transactions!$AK:$AK,$H3480,PG_Transactions!$E:$E,"CAPTURE",PG_Transactions!$AQ:$AQ,1)</f>
        <v>1</v>
      </c>
      <c r="J3480">
        <f>SUMIFS(PG_Transactions!$G:$G,PG_Transactions!$AK:$AK,$H3480,PG_Transactions!$E:$E,"CAPTURE",PG_Transactions!$AQ:$AQ,1)</f>
        <v>3097</v>
      </c>
      <c r="K3480">
        <f t="shared" si="168"/>
        <v>0</v>
      </c>
      <c r="L3480" t="str">
        <f t="shared" si="169"/>
        <v>Amount Match</v>
      </c>
    </row>
    <row r="3481" spans="1:12" hidden="1" x14ac:dyDescent="0.3">
      <c r="A3481" t="s">
        <v>6917</v>
      </c>
      <c r="B3481" s="1">
        <v>46279</v>
      </c>
      <c r="C3481" t="s">
        <v>6918</v>
      </c>
      <c r="D3481" t="s">
        <v>51</v>
      </c>
      <c r="E3481" t="s">
        <v>33</v>
      </c>
      <c r="F3481">
        <v>3848</v>
      </c>
      <c r="G3481" t="s">
        <v>10</v>
      </c>
      <c r="H3481" t="str">
        <f t="shared" si="167"/>
        <v>ORD26003480</v>
      </c>
      <c r="I3481">
        <f>COUNTIFS(PG_Transactions!$AK:$AK,$H3481,PG_Transactions!$E:$E,"CAPTURE",PG_Transactions!$AQ:$AQ,1)</f>
        <v>1</v>
      </c>
      <c r="J3481">
        <f>SUMIFS(PG_Transactions!$G:$G,PG_Transactions!$AK:$AK,$H3481,PG_Transactions!$E:$E,"CAPTURE",PG_Transactions!$AQ:$AQ,1)</f>
        <v>3848</v>
      </c>
      <c r="K3481">
        <f t="shared" si="168"/>
        <v>0</v>
      </c>
      <c r="L3481" t="str">
        <f t="shared" si="169"/>
        <v>Amount Match</v>
      </c>
    </row>
    <row r="3482" spans="1:12" hidden="1" x14ac:dyDescent="0.3">
      <c r="A3482" t="s">
        <v>6919</v>
      </c>
      <c r="B3482" s="1">
        <v>46268</v>
      </c>
      <c r="C3482" t="s">
        <v>6920</v>
      </c>
      <c r="D3482" t="s">
        <v>51</v>
      </c>
      <c r="E3482" t="s">
        <v>33</v>
      </c>
      <c r="F3482">
        <v>299</v>
      </c>
      <c r="G3482" t="s">
        <v>10</v>
      </c>
      <c r="H3482" t="str">
        <f t="shared" si="167"/>
        <v>ORD26003481</v>
      </c>
      <c r="I3482">
        <f>COUNTIFS(PG_Transactions!$AK:$AK,$H3482,PG_Transactions!$E:$E,"CAPTURE",PG_Transactions!$AQ:$AQ,1)</f>
        <v>1</v>
      </c>
      <c r="J3482">
        <f>SUMIFS(PG_Transactions!$G:$G,PG_Transactions!$AK:$AK,$H3482,PG_Transactions!$E:$E,"CAPTURE",PG_Transactions!$AQ:$AQ,1)</f>
        <v>299</v>
      </c>
      <c r="K3482">
        <f t="shared" si="168"/>
        <v>0</v>
      </c>
      <c r="L3482" t="str">
        <f t="shared" si="169"/>
        <v>Amount Match</v>
      </c>
    </row>
    <row r="3483" spans="1:12" hidden="1" x14ac:dyDescent="0.3">
      <c r="A3483" t="s">
        <v>6921</v>
      </c>
      <c r="B3483" s="1">
        <v>46278</v>
      </c>
      <c r="C3483" t="s">
        <v>6922</v>
      </c>
      <c r="D3483" t="s">
        <v>41</v>
      </c>
      <c r="E3483" t="s">
        <v>9</v>
      </c>
      <c r="F3483">
        <v>299</v>
      </c>
      <c r="G3483" t="s">
        <v>10</v>
      </c>
      <c r="H3483" t="str">
        <f t="shared" si="167"/>
        <v>ORD26003482</v>
      </c>
      <c r="I3483">
        <f>COUNTIFS(PG_Transactions!$AK:$AK,$H3483,PG_Transactions!$E:$E,"CAPTURE",PG_Transactions!$AQ:$AQ,1)</f>
        <v>1</v>
      </c>
      <c r="J3483">
        <f>SUMIFS(PG_Transactions!$G:$G,PG_Transactions!$AK:$AK,$H3483,PG_Transactions!$E:$E,"CAPTURE",PG_Transactions!$AQ:$AQ,1)</f>
        <v>299</v>
      </c>
      <c r="K3483">
        <f t="shared" si="168"/>
        <v>0</v>
      </c>
      <c r="L3483" t="str">
        <f t="shared" si="169"/>
        <v>Amount Match</v>
      </c>
    </row>
    <row r="3484" spans="1:12" hidden="1" x14ac:dyDescent="0.3">
      <c r="A3484" t="s">
        <v>6923</v>
      </c>
      <c r="B3484" s="1">
        <v>46267</v>
      </c>
      <c r="C3484" t="s">
        <v>6924</v>
      </c>
      <c r="D3484" t="s">
        <v>8</v>
      </c>
      <c r="E3484" t="s">
        <v>9</v>
      </c>
      <c r="F3484">
        <v>7597</v>
      </c>
      <c r="G3484" t="s">
        <v>105</v>
      </c>
      <c r="H3484" t="str">
        <f t="shared" si="167"/>
        <v>ORD26003483</v>
      </c>
      <c r="I3484">
        <f>COUNTIFS(PG_Transactions!$AK:$AK,$H3484,PG_Transactions!$E:$E,"CAPTURE",PG_Transactions!$AQ:$AQ,1)</f>
        <v>0</v>
      </c>
      <c r="J3484">
        <f>SUMIFS(PG_Transactions!$G:$G,PG_Transactions!$AK:$AK,$H3484,PG_Transactions!$E:$E,"CAPTURE",PG_Transactions!$AQ:$AQ,1)</f>
        <v>0</v>
      </c>
      <c r="K3484">
        <f t="shared" si="168"/>
        <v>-7597</v>
      </c>
      <c r="L3484" t="str">
        <f t="shared" si="169"/>
        <v>No Capture</v>
      </c>
    </row>
    <row r="3485" spans="1:12" hidden="1" x14ac:dyDescent="0.3">
      <c r="A3485" t="s">
        <v>6925</v>
      </c>
      <c r="B3485" s="1">
        <v>46285</v>
      </c>
      <c r="C3485" t="s">
        <v>1762</v>
      </c>
      <c r="D3485" t="s">
        <v>38</v>
      </c>
      <c r="E3485" t="s">
        <v>9</v>
      </c>
      <c r="F3485">
        <v>8598</v>
      </c>
      <c r="G3485" t="s">
        <v>10</v>
      </c>
      <c r="H3485" t="str">
        <f t="shared" si="167"/>
        <v>ORD26003484</v>
      </c>
      <c r="I3485">
        <f>COUNTIFS(PG_Transactions!$AK:$AK,$H3485,PG_Transactions!$E:$E,"CAPTURE",PG_Transactions!$AQ:$AQ,1)</f>
        <v>1</v>
      </c>
      <c r="J3485">
        <f>SUMIFS(PG_Transactions!$G:$G,PG_Transactions!$AK:$AK,$H3485,PG_Transactions!$E:$E,"CAPTURE",PG_Transactions!$AQ:$AQ,1)</f>
        <v>8598</v>
      </c>
      <c r="K3485">
        <f t="shared" si="168"/>
        <v>0</v>
      </c>
      <c r="L3485" t="str">
        <f t="shared" si="169"/>
        <v>Amount Match</v>
      </c>
    </row>
    <row r="3486" spans="1:12" hidden="1" x14ac:dyDescent="0.3">
      <c r="A3486" t="s">
        <v>6926</v>
      </c>
      <c r="B3486" s="1">
        <v>46268</v>
      </c>
      <c r="C3486" t="s">
        <v>6927</v>
      </c>
      <c r="D3486" t="s">
        <v>27</v>
      </c>
      <c r="E3486" t="s">
        <v>44</v>
      </c>
      <c r="F3486">
        <v>299</v>
      </c>
      <c r="G3486" t="s">
        <v>10</v>
      </c>
      <c r="H3486" t="str">
        <f t="shared" si="167"/>
        <v>ORD26003485</v>
      </c>
      <c r="I3486">
        <f>COUNTIFS(PG_Transactions!$AK:$AK,$H3486,PG_Transactions!$E:$E,"CAPTURE",PG_Transactions!$AQ:$AQ,1)</f>
        <v>1</v>
      </c>
      <c r="J3486">
        <f>SUMIFS(PG_Transactions!$G:$G,PG_Transactions!$AK:$AK,$H3486,PG_Transactions!$E:$E,"CAPTURE",PG_Transactions!$AQ:$AQ,1)</f>
        <v>299</v>
      </c>
      <c r="K3486">
        <f t="shared" si="168"/>
        <v>0</v>
      </c>
      <c r="L3486" t="str">
        <f t="shared" si="169"/>
        <v>Amount Match</v>
      </c>
    </row>
    <row r="3487" spans="1:12" hidden="1" x14ac:dyDescent="0.3">
      <c r="A3487" t="s">
        <v>6928</v>
      </c>
      <c r="B3487" s="1">
        <v>46291</v>
      </c>
      <c r="C3487" t="s">
        <v>6929</v>
      </c>
      <c r="D3487" t="s">
        <v>51</v>
      </c>
      <c r="E3487" t="s">
        <v>33</v>
      </c>
      <c r="F3487">
        <v>7999</v>
      </c>
      <c r="G3487" t="s">
        <v>10</v>
      </c>
      <c r="H3487" t="str">
        <f t="shared" si="167"/>
        <v>ORD26003486</v>
      </c>
      <c r="I3487">
        <f>COUNTIFS(PG_Transactions!$AK:$AK,$H3487,PG_Transactions!$E:$E,"CAPTURE",PG_Transactions!$AQ:$AQ,1)</f>
        <v>1</v>
      </c>
      <c r="J3487">
        <f>SUMIFS(PG_Transactions!$G:$G,PG_Transactions!$AK:$AK,$H3487,PG_Transactions!$E:$E,"CAPTURE",PG_Transactions!$AQ:$AQ,1)</f>
        <v>7999</v>
      </c>
      <c r="K3487">
        <f t="shared" si="168"/>
        <v>0</v>
      </c>
      <c r="L3487" t="str">
        <f t="shared" si="169"/>
        <v>Amount Match</v>
      </c>
    </row>
    <row r="3488" spans="1:12" hidden="1" x14ac:dyDescent="0.3">
      <c r="A3488" t="s">
        <v>6930</v>
      </c>
      <c r="B3488" s="1">
        <v>46269</v>
      </c>
      <c r="C3488" t="s">
        <v>6931</v>
      </c>
      <c r="D3488" t="s">
        <v>16</v>
      </c>
      <c r="E3488" t="s">
        <v>17</v>
      </c>
      <c r="F3488">
        <v>349</v>
      </c>
      <c r="G3488" t="s">
        <v>10</v>
      </c>
      <c r="H3488" t="str">
        <f t="shared" si="167"/>
        <v>ORD26003487</v>
      </c>
      <c r="I3488">
        <f>COUNTIFS(PG_Transactions!$AK:$AK,$H3488,PG_Transactions!$E:$E,"CAPTURE",PG_Transactions!$AQ:$AQ,1)</f>
        <v>1</v>
      </c>
      <c r="J3488">
        <f>SUMIFS(PG_Transactions!$G:$G,PG_Transactions!$AK:$AK,$H3488,PG_Transactions!$E:$E,"CAPTURE",PG_Transactions!$AQ:$AQ,1)</f>
        <v>349</v>
      </c>
      <c r="K3488">
        <f t="shared" si="168"/>
        <v>0</v>
      </c>
      <c r="L3488" t="str">
        <f t="shared" si="169"/>
        <v>Amount Match</v>
      </c>
    </row>
    <row r="3489" spans="1:12" hidden="1" x14ac:dyDescent="0.3">
      <c r="A3489" t="s">
        <v>6932</v>
      </c>
      <c r="B3489" s="1">
        <v>46288</v>
      </c>
      <c r="C3489" t="s">
        <v>6933</v>
      </c>
      <c r="D3489" t="s">
        <v>27</v>
      </c>
      <c r="E3489" t="s">
        <v>9</v>
      </c>
      <c r="F3489">
        <v>1299</v>
      </c>
      <c r="G3489" t="s">
        <v>10</v>
      </c>
      <c r="H3489" t="str">
        <f t="shared" si="167"/>
        <v>ORD26003488</v>
      </c>
      <c r="I3489">
        <f>COUNTIFS(PG_Transactions!$AK:$AK,$H3489,PG_Transactions!$E:$E,"CAPTURE",PG_Transactions!$AQ:$AQ,1)</f>
        <v>1</v>
      </c>
      <c r="J3489">
        <f>SUMIFS(PG_Transactions!$G:$G,PG_Transactions!$AK:$AK,$H3489,PG_Transactions!$E:$E,"CAPTURE",PG_Transactions!$AQ:$AQ,1)</f>
        <v>1299</v>
      </c>
      <c r="K3489">
        <f t="shared" si="168"/>
        <v>0</v>
      </c>
      <c r="L3489" t="str">
        <f t="shared" si="169"/>
        <v>Amount Match</v>
      </c>
    </row>
    <row r="3490" spans="1:12" hidden="1" x14ac:dyDescent="0.3">
      <c r="A3490" t="s">
        <v>6934</v>
      </c>
      <c r="B3490" s="1">
        <v>46293</v>
      </c>
      <c r="C3490" t="s">
        <v>6935</v>
      </c>
      <c r="D3490" t="s">
        <v>41</v>
      </c>
      <c r="E3490" t="s">
        <v>9</v>
      </c>
      <c r="F3490">
        <v>599</v>
      </c>
      <c r="G3490" t="s">
        <v>10</v>
      </c>
      <c r="H3490" t="str">
        <f t="shared" si="167"/>
        <v>ORD26003489</v>
      </c>
      <c r="I3490">
        <f>COUNTIFS(PG_Transactions!$AK:$AK,$H3490,PG_Transactions!$E:$E,"CAPTURE",PG_Transactions!$AQ:$AQ,1)</f>
        <v>1</v>
      </c>
      <c r="J3490">
        <f>SUMIFS(PG_Transactions!$G:$G,PG_Transactions!$AK:$AK,$H3490,PG_Transactions!$E:$E,"CAPTURE",PG_Transactions!$AQ:$AQ,1)</f>
        <v>599</v>
      </c>
      <c r="K3490">
        <f t="shared" si="168"/>
        <v>0</v>
      </c>
      <c r="L3490" t="str">
        <f t="shared" si="169"/>
        <v>Amount Match</v>
      </c>
    </row>
    <row r="3491" spans="1:12" hidden="1" x14ac:dyDescent="0.3">
      <c r="A3491" t="s">
        <v>6936</v>
      </c>
      <c r="B3491" s="1">
        <v>46266</v>
      </c>
      <c r="C3491" t="s">
        <v>6937</v>
      </c>
      <c r="D3491" t="s">
        <v>51</v>
      </c>
      <c r="E3491" t="s">
        <v>9</v>
      </c>
      <c r="F3491">
        <v>4999</v>
      </c>
      <c r="G3491" t="s">
        <v>10</v>
      </c>
      <c r="H3491" t="str">
        <f t="shared" si="167"/>
        <v>ORD26003490</v>
      </c>
      <c r="I3491">
        <f>COUNTIFS(PG_Transactions!$AK:$AK,$H3491,PG_Transactions!$E:$E,"CAPTURE",PG_Transactions!$AQ:$AQ,1)</f>
        <v>1</v>
      </c>
      <c r="J3491">
        <f>SUMIFS(PG_Transactions!$G:$G,PG_Transactions!$AK:$AK,$H3491,PG_Transactions!$E:$E,"CAPTURE",PG_Transactions!$AQ:$AQ,1)</f>
        <v>4999</v>
      </c>
      <c r="K3491">
        <f t="shared" si="168"/>
        <v>0</v>
      </c>
      <c r="L3491" t="str">
        <f t="shared" si="169"/>
        <v>Amount Match</v>
      </c>
    </row>
    <row r="3492" spans="1:12" hidden="1" x14ac:dyDescent="0.3">
      <c r="A3492" t="s">
        <v>6938</v>
      </c>
      <c r="B3492" s="1">
        <v>46281</v>
      </c>
      <c r="C3492" t="s">
        <v>6939</v>
      </c>
      <c r="D3492" t="s">
        <v>41</v>
      </c>
      <c r="E3492" t="s">
        <v>9</v>
      </c>
      <c r="F3492">
        <v>12998</v>
      </c>
      <c r="G3492" t="s">
        <v>10</v>
      </c>
      <c r="H3492" t="str">
        <f t="shared" si="167"/>
        <v>ORD26003491</v>
      </c>
      <c r="I3492">
        <f>COUNTIFS(PG_Transactions!$AK:$AK,$H3492,PG_Transactions!$E:$E,"CAPTURE",PG_Transactions!$AQ:$AQ,1)</f>
        <v>1</v>
      </c>
      <c r="J3492">
        <f>SUMIFS(PG_Transactions!$G:$G,PG_Transactions!$AK:$AK,$H3492,PG_Transactions!$E:$E,"CAPTURE",PG_Transactions!$AQ:$AQ,1)</f>
        <v>12998</v>
      </c>
      <c r="K3492">
        <f t="shared" si="168"/>
        <v>0</v>
      </c>
      <c r="L3492" t="str">
        <f t="shared" si="169"/>
        <v>Amount Match</v>
      </c>
    </row>
    <row r="3493" spans="1:12" hidden="1" x14ac:dyDescent="0.3">
      <c r="A3493" t="s">
        <v>6940</v>
      </c>
      <c r="B3493" s="1">
        <v>46281</v>
      </c>
      <c r="C3493" t="s">
        <v>6941</v>
      </c>
      <c r="D3493" t="s">
        <v>51</v>
      </c>
      <c r="E3493" t="s">
        <v>17</v>
      </c>
      <c r="F3493">
        <v>1799</v>
      </c>
      <c r="G3493" t="s">
        <v>10</v>
      </c>
      <c r="H3493" t="str">
        <f t="shared" si="167"/>
        <v>ORD26003492</v>
      </c>
      <c r="I3493">
        <f>COUNTIFS(PG_Transactions!$AK:$AK,$H3493,PG_Transactions!$E:$E,"CAPTURE",PG_Transactions!$AQ:$AQ,1)</f>
        <v>1</v>
      </c>
      <c r="J3493">
        <f>SUMIFS(PG_Transactions!$G:$G,PG_Transactions!$AK:$AK,$H3493,PG_Transactions!$E:$E,"CAPTURE",PG_Transactions!$AQ:$AQ,1)</f>
        <v>1749</v>
      </c>
      <c r="K3493">
        <f t="shared" si="168"/>
        <v>-50</v>
      </c>
      <c r="L3493" t="str">
        <f t="shared" si="169"/>
        <v>Captured Less Than Order</v>
      </c>
    </row>
    <row r="3494" spans="1:12" hidden="1" x14ac:dyDescent="0.3">
      <c r="A3494" t="s">
        <v>6942</v>
      </c>
      <c r="B3494" s="1">
        <v>46283</v>
      </c>
      <c r="C3494" t="s">
        <v>6943</v>
      </c>
      <c r="D3494" t="s">
        <v>51</v>
      </c>
      <c r="E3494" t="s">
        <v>9</v>
      </c>
      <c r="F3494">
        <v>1499</v>
      </c>
      <c r="G3494" t="s">
        <v>105</v>
      </c>
      <c r="H3494" t="str">
        <f t="shared" si="167"/>
        <v>ORD26003493</v>
      </c>
      <c r="I3494">
        <f>COUNTIFS(PG_Transactions!$AK:$AK,$H3494,PG_Transactions!$E:$E,"CAPTURE",PG_Transactions!$AQ:$AQ,1)</f>
        <v>0</v>
      </c>
      <c r="J3494">
        <f>SUMIFS(PG_Transactions!$G:$G,PG_Transactions!$AK:$AK,$H3494,PG_Transactions!$E:$E,"CAPTURE",PG_Transactions!$AQ:$AQ,1)</f>
        <v>0</v>
      </c>
      <c r="K3494">
        <f t="shared" si="168"/>
        <v>-1499</v>
      </c>
      <c r="L3494" t="str">
        <f t="shared" si="169"/>
        <v>No Capture</v>
      </c>
    </row>
    <row r="3495" spans="1:12" hidden="1" x14ac:dyDescent="0.3">
      <c r="A3495" t="s">
        <v>6944</v>
      </c>
      <c r="B3495" s="1">
        <v>46273</v>
      </c>
      <c r="C3495" t="s">
        <v>6945</v>
      </c>
      <c r="D3495" t="s">
        <v>41</v>
      </c>
      <c r="E3495" t="s">
        <v>9</v>
      </c>
      <c r="F3495">
        <v>5998</v>
      </c>
      <c r="G3495" t="s">
        <v>10</v>
      </c>
      <c r="H3495" t="str">
        <f t="shared" si="167"/>
        <v>ORD26003494</v>
      </c>
      <c r="I3495">
        <f>COUNTIFS(PG_Transactions!$AK:$AK,$H3495,PG_Transactions!$E:$E,"CAPTURE",PG_Transactions!$AQ:$AQ,1)</f>
        <v>1</v>
      </c>
      <c r="J3495">
        <f>SUMIFS(PG_Transactions!$G:$G,PG_Transactions!$AK:$AK,$H3495,PG_Transactions!$E:$E,"CAPTURE",PG_Transactions!$AQ:$AQ,1)</f>
        <v>5998</v>
      </c>
      <c r="K3495">
        <f t="shared" si="168"/>
        <v>0</v>
      </c>
      <c r="L3495" t="str">
        <f t="shared" si="169"/>
        <v>Amount Match</v>
      </c>
    </row>
    <row r="3496" spans="1:12" hidden="1" x14ac:dyDescent="0.3">
      <c r="A3496" t="s">
        <v>6946</v>
      </c>
      <c r="B3496" s="1">
        <v>46274</v>
      </c>
      <c r="C3496" t="s">
        <v>6947</v>
      </c>
      <c r="D3496" t="s">
        <v>27</v>
      </c>
      <c r="E3496" t="s">
        <v>17</v>
      </c>
      <c r="F3496">
        <v>1299</v>
      </c>
      <c r="G3496" t="s">
        <v>10</v>
      </c>
      <c r="H3496" t="str">
        <f t="shared" si="167"/>
        <v>ORD26003495</v>
      </c>
      <c r="I3496">
        <f>COUNTIFS(PG_Transactions!$AK:$AK,$H3496,PG_Transactions!$E:$E,"CAPTURE",PG_Transactions!$AQ:$AQ,1)</f>
        <v>1</v>
      </c>
      <c r="J3496">
        <f>SUMIFS(PG_Transactions!$G:$G,PG_Transactions!$AK:$AK,$H3496,PG_Transactions!$E:$E,"CAPTURE",PG_Transactions!$AQ:$AQ,1)</f>
        <v>1299</v>
      </c>
      <c r="K3496">
        <f t="shared" si="168"/>
        <v>0</v>
      </c>
      <c r="L3496" t="str">
        <f t="shared" si="169"/>
        <v>Amount Match</v>
      </c>
    </row>
    <row r="3497" spans="1:12" hidden="1" x14ac:dyDescent="0.3">
      <c r="A3497" t="s">
        <v>6948</v>
      </c>
      <c r="B3497" s="1">
        <v>46280</v>
      </c>
      <c r="C3497" t="s">
        <v>6949</v>
      </c>
      <c r="D3497" t="s">
        <v>32</v>
      </c>
      <c r="E3497" t="s">
        <v>9</v>
      </c>
      <c r="F3497">
        <v>599</v>
      </c>
      <c r="G3497" t="s">
        <v>10</v>
      </c>
      <c r="H3497" t="str">
        <f t="shared" si="167"/>
        <v>ORD26003496</v>
      </c>
      <c r="I3497">
        <f>COUNTIFS(PG_Transactions!$AK:$AK,$H3497,PG_Transactions!$E:$E,"CAPTURE",PG_Transactions!$AQ:$AQ,1)</f>
        <v>1</v>
      </c>
      <c r="J3497">
        <f>SUMIFS(PG_Transactions!$G:$G,PG_Transactions!$AK:$AK,$H3497,PG_Transactions!$E:$E,"CAPTURE",PG_Transactions!$AQ:$AQ,1)</f>
        <v>599</v>
      </c>
      <c r="K3497">
        <f t="shared" si="168"/>
        <v>0</v>
      </c>
      <c r="L3497" t="str">
        <f t="shared" si="169"/>
        <v>Amount Match</v>
      </c>
    </row>
    <row r="3498" spans="1:12" hidden="1" x14ac:dyDescent="0.3">
      <c r="A3498" t="s">
        <v>6950</v>
      </c>
      <c r="B3498" s="1">
        <v>46279</v>
      </c>
      <c r="C3498" t="s">
        <v>6951</v>
      </c>
      <c r="D3498" t="s">
        <v>51</v>
      </c>
      <c r="E3498" t="s">
        <v>17</v>
      </c>
      <c r="F3498">
        <v>13997</v>
      </c>
      <c r="G3498" t="s">
        <v>10</v>
      </c>
      <c r="H3498" t="str">
        <f t="shared" si="167"/>
        <v>ORD26003497</v>
      </c>
      <c r="I3498">
        <f>COUNTIFS(PG_Transactions!$AK:$AK,$H3498,PG_Transactions!$E:$E,"CAPTURE",PG_Transactions!$AQ:$AQ,1)</f>
        <v>1</v>
      </c>
      <c r="J3498">
        <f>SUMIFS(PG_Transactions!$G:$G,PG_Transactions!$AK:$AK,$H3498,PG_Transactions!$E:$E,"CAPTURE",PG_Transactions!$AQ:$AQ,1)</f>
        <v>13997</v>
      </c>
      <c r="K3498">
        <f t="shared" si="168"/>
        <v>0</v>
      </c>
      <c r="L3498" t="str">
        <f t="shared" si="169"/>
        <v>Amount Match</v>
      </c>
    </row>
    <row r="3499" spans="1:12" hidden="1" x14ac:dyDescent="0.3">
      <c r="A3499" t="s">
        <v>6952</v>
      </c>
      <c r="B3499" s="1">
        <v>46267</v>
      </c>
      <c r="C3499" t="s">
        <v>6953</v>
      </c>
      <c r="D3499" t="s">
        <v>65</v>
      </c>
      <c r="E3499" t="s">
        <v>9</v>
      </c>
      <c r="F3499">
        <v>349</v>
      </c>
      <c r="G3499" t="s">
        <v>10</v>
      </c>
      <c r="H3499" t="str">
        <f t="shared" si="167"/>
        <v>ORD26003498</v>
      </c>
      <c r="I3499">
        <f>COUNTIFS(PG_Transactions!$AK:$AK,$H3499,PG_Transactions!$E:$E,"CAPTURE",PG_Transactions!$AQ:$AQ,1)</f>
        <v>1</v>
      </c>
      <c r="J3499">
        <f>SUMIFS(PG_Transactions!$G:$G,PG_Transactions!$AK:$AK,$H3499,PG_Transactions!$E:$E,"CAPTURE",PG_Transactions!$AQ:$AQ,1)</f>
        <v>349</v>
      </c>
      <c r="K3499">
        <f t="shared" si="168"/>
        <v>0</v>
      </c>
      <c r="L3499" t="str">
        <f t="shared" si="169"/>
        <v>Amount Match</v>
      </c>
    </row>
    <row r="3500" spans="1:12" hidden="1" x14ac:dyDescent="0.3">
      <c r="A3500" t="s">
        <v>6954</v>
      </c>
      <c r="B3500" s="1">
        <v>46292</v>
      </c>
      <c r="C3500" t="s">
        <v>6955</v>
      </c>
      <c r="D3500" t="s">
        <v>24</v>
      </c>
      <c r="E3500" t="s">
        <v>33</v>
      </c>
      <c r="F3500">
        <v>1848</v>
      </c>
      <c r="G3500" t="s">
        <v>10</v>
      </c>
      <c r="H3500" t="str">
        <f t="shared" si="167"/>
        <v>ORD26003499</v>
      </c>
      <c r="I3500">
        <f>COUNTIFS(PG_Transactions!$AK:$AK,$H3500,PG_Transactions!$E:$E,"CAPTURE",PG_Transactions!$AQ:$AQ,1)</f>
        <v>1</v>
      </c>
      <c r="J3500">
        <f>SUMIFS(PG_Transactions!$G:$G,PG_Transactions!$AK:$AK,$H3500,PG_Transactions!$E:$E,"CAPTURE",PG_Transactions!$AQ:$AQ,1)</f>
        <v>1848</v>
      </c>
      <c r="K3500">
        <f t="shared" si="168"/>
        <v>0</v>
      </c>
      <c r="L3500" t="str">
        <f t="shared" si="169"/>
        <v>Amount Match</v>
      </c>
    </row>
    <row r="3501" spans="1:12" hidden="1" x14ac:dyDescent="0.3">
      <c r="A3501" t="s">
        <v>6956</v>
      </c>
      <c r="B3501" s="1">
        <v>46283</v>
      </c>
      <c r="C3501" t="s">
        <v>6957</v>
      </c>
      <c r="D3501" t="s">
        <v>24</v>
      </c>
      <c r="E3501" t="s">
        <v>9</v>
      </c>
      <c r="F3501">
        <v>7097</v>
      </c>
      <c r="G3501" t="s">
        <v>10</v>
      </c>
      <c r="H3501" t="str">
        <f t="shared" si="167"/>
        <v>ORD26003500</v>
      </c>
      <c r="I3501">
        <f>COUNTIFS(PG_Transactions!$AK:$AK,$H3501,PG_Transactions!$E:$E,"CAPTURE",PG_Transactions!$AQ:$AQ,1)</f>
        <v>1</v>
      </c>
      <c r="J3501">
        <f>SUMIFS(PG_Transactions!$G:$G,PG_Transactions!$AK:$AK,$H3501,PG_Transactions!$E:$E,"CAPTURE",PG_Transactions!$AQ:$AQ,1)</f>
        <v>7097</v>
      </c>
      <c r="K3501">
        <f t="shared" si="168"/>
        <v>0</v>
      </c>
      <c r="L3501" t="str">
        <f t="shared" si="169"/>
        <v>Amount Match</v>
      </c>
    </row>
    <row r="3502" spans="1:12" hidden="1" x14ac:dyDescent="0.3">
      <c r="A3502" t="s">
        <v>6958</v>
      </c>
      <c r="B3502" s="1">
        <v>46276</v>
      </c>
      <c r="C3502" t="s">
        <v>6959</v>
      </c>
      <c r="D3502" t="s">
        <v>32</v>
      </c>
      <c r="E3502" t="s">
        <v>17</v>
      </c>
      <c r="F3502">
        <v>599</v>
      </c>
      <c r="G3502" t="s">
        <v>10</v>
      </c>
      <c r="H3502" t="str">
        <f t="shared" si="167"/>
        <v>ORD26003501</v>
      </c>
      <c r="I3502">
        <f>COUNTIFS(PG_Transactions!$AK:$AK,$H3502,PG_Transactions!$E:$E,"CAPTURE",PG_Transactions!$AQ:$AQ,1)</f>
        <v>1</v>
      </c>
      <c r="J3502">
        <f>SUMIFS(PG_Transactions!$G:$G,PG_Transactions!$AK:$AK,$H3502,PG_Transactions!$E:$E,"CAPTURE",PG_Transactions!$AQ:$AQ,1)</f>
        <v>599</v>
      </c>
      <c r="K3502">
        <f t="shared" si="168"/>
        <v>0</v>
      </c>
      <c r="L3502" t="str">
        <f t="shared" si="169"/>
        <v>Amount Match</v>
      </c>
    </row>
    <row r="3503" spans="1:12" hidden="1" x14ac:dyDescent="0.3">
      <c r="A3503" t="s">
        <v>6960</v>
      </c>
      <c r="B3503" s="1">
        <v>46292</v>
      </c>
      <c r="C3503" t="s">
        <v>6961</v>
      </c>
      <c r="D3503" t="s">
        <v>51</v>
      </c>
      <c r="E3503" t="s">
        <v>33</v>
      </c>
      <c r="F3503">
        <v>7999</v>
      </c>
      <c r="G3503" t="s">
        <v>10</v>
      </c>
      <c r="H3503" t="str">
        <f t="shared" si="167"/>
        <v>ORD26003502</v>
      </c>
      <c r="I3503">
        <f>COUNTIFS(PG_Transactions!$AK:$AK,$H3503,PG_Transactions!$E:$E,"CAPTURE",PG_Transactions!$AQ:$AQ,1)</f>
        <v>1</v>
      </c>
      <c r="J3503">
        <f>SUMIFS(PG_Transactions!$G:$G,PG_Transactions!$AK:$AK,$H3503,PG_Transactions!$E:$E,"CAPTURE",PG_Transactions!$AQ:$AQ,1)</f>
        <v>7999</v>
      </c>
      <c r="K3503">
        <f t="shared" si="168"/>
        <v>0</v>
      </c>
      <c r="L3503" t="str">
        <f t="shared" si="169"/>
        <v>Amount Match</v>
      </c>
    </row>
    <row r="3504" spans="1:12" hidden="1" x14ac:dyDescent="0.3">
      <c r="A3504" t="s">
        <v>6962</v>
      </c>
      <c r="B3504" s="1">
        <v>46278</v>
      </c>
      <c r="C3504" t="s">
        <v>6963</v>
      </c>
      <c r="D3504" t="s">
        <v>38</v>
      </c>
      <c r="E3504" t="s">
        <v>9</v>
      </c>
      <c r="F3504">
        <v>499</v>
      </c>
      <c r="G3504" t="s">
        <v>10</v>
      </c>
      <c r="H3504" t="str">
        <f t="shared" si="167"/>
        <v>ORD26003503</v>
      </c>
      <c r="I3504">
        <f>COUNTIFS(PG_Transactions!$AK:$AK,$H3504,PG_Transactions!$E:$E,"CAPTURE",PG_Transactions!$AQ:$AQ,1)</f>
        <v>1</v>
      </c>
      <c r="J3504">
        <f>SUMIFS(PG_Transactions!$G:$G,PG_Transactions!$AK:$AK,$H3504,PG_Transactions!$E:$E,"CAPTURE",PG_Transactions!$AQ:$AQ,1)</f>
        <v>499</v>
      </c>
      <c r="K3504">
        <f t="shared" si="168"/>
        <v>0</v>
      </c>
      <c r="L3504" t="str">
        <f t="shared" si="169"/>
        <v>Amount Match</v>
      </c>
    </row>
    <row r="3505" spans="1:12" hidden="1" x14ac:dyDescent="0.3">
      <c r="A3505" t="s">
        <v>6964</v>
      </c>
      <c r="B3505" s="1">
        <v>46278</v>
      </c>
      <c r="C3505" t="s">
        <v>6965</v>
      </c>
      <c r="D3505" t="s">
        <v>65</v>
      </c>
      <c r="E3505" t="s">
        <v>9</v>
      </c>
      <c r="F3505">
        <v>1499</v>
      </c>
      <c r="G3505" t="s">
        <v>10</v>
      </c>
      <c r="H3505" t="str">
        <f t="shared" si="167"/>
        <v>ORD26003504</v>
      </c>
      <c r="I3505">
        <f>COUNTIFS(PG_Transactions!$AK:$AK,$H3505,PG_Transactions!$E:$E,"CAPTURE",PG_Transactions!$AQ:$AQ,1)</f>
        <v>1</v>
      </c>
      <c r="J3505">
        <f>SUMIFS(PG_Transactions!$G:$G,PG_Transactions!$AK:$AK,$H3505,PG_Transactions!$E:$E,"CAPTURE",PG_Transactions!$AQ:$AQ,1)</f>
        <v>1499</v>
      </c>
      <c r="K3505">
        <f t="shared" si="168"/>
        <v>0</v>
      </c>
      <c r="L3505" t="str">
        <f t="shared" si="169"/>
        <v>Amount Match</v>
      </c>
    </row>
    <row r="3506" spans="1:12" hidden="1" x14ac:dyDescent="0.3">
      <c r="A3506" t="s">
        <v>6966</v>
      </c>
      <c r="B3506" s="1">
        <v>46280</v>
      </c>
      <c r="C3506" t="s">
        <v>6967</v>
      </c>
      <c r="D3506" t="s">
        <v>13</v>
      </c>
      <c r="E3506" t="s">
        <v>9</v>
      </c>
      <c r="F3506">
        <v>2098</v>
      </c>
      <c r="G3506" t="s">
        <v>10</v>
      </c>
      <c r="H3506" t="str">
        <f t="shared" si="167"/>
        <v>ORD26003505</v>
      </c>
      <c r="I3506">
        <f>COUNTIFS(PG_Transactions!$AK:$AK,$H3506,PG_Transactions!$E:$E,"CAPTURE",PG_Transactions!$AQ:$AQ,1)</f>
        <v>1</v>
      </c>
      <c r="J3506">
        <f>SUMIFS(PG_Transactions!$G:$G,PG_Transactions!$AK:$AK,$H3506,PG_Transactions!$E:$E,"CAPTURE",PG_Transactions!$AQ:$AQ,1)</f>
        <v>2098</v>
      </c>
      <c r="K3506">
        <f t="shared" si="168"/>
        <v>0</v>
      </c>
      <c r="L3506" t="str">
        <f t="shared" si="169"/>
        <v>Amount Match</v>
      </c>
    </row>
    <row r="3507" spans="1:12" hidden="1" x14ac:dyDescent="0.3">
      <c r="A3507" t="s">
        <v>6968</v>
      </c>
      <c r="B3507" s="1">
        <v>46270</v>
      </c>
      <c r="C3507" t="s">
        <v>6969</v>
      </c>
      <c r="D3507" t="s">
        <v>13</v>
      </c>
      <c r="E3507" t="s">
        <v>9</v>
      </c>
      <c r="F3507">
        <v>8348</v>
      </c>
      <c r="G3507" t="s">
        <v>10</v>
      </c>
      <c r="H3507" t="str">
        <f t="shared" si="167"/>
        <v>ORD26003506</v>
      </c>
      <c r="I3507">
        <f>COUNTIFS(PG_Transactions!$AK:$AK,$H3507,PG_Transactions!$E:$E,"CAPTURE",PG_Transactions!$AQ:$AQ,1)</f>
        <v>1</v>
      </c>
      <c r="J3507">
        <f>SUMIFS(PG_Transactions!$G:$G,PG_Transactions!$AK:$AK,$H3507,PG_Transactions!$E:$E,"CAPTURE",PG_Transactions!$AQ:$AQ,1)</f>
        <v>8348</v>
      </c>
      <c r="K3507">
        <f t="shared" si="168"/>
        <v>0</v>
      </c>
      <c r="L3507" t="str">
        <f t="shared" si="169"/>
        <v>Amount Match</v>
      </c>
    </row>
    <row r="3508" spans="1:12" hidden="1" x14ac:dyDescent="0.3">
      <c r="A3508" t="s">
        <v>6970</v>
      </c>
      <c r="B3508" s="1">
        <v>46289</v>
      </c>
      <c r="C3508" t="s">
        <v>6971</v>
      </c>
      <c r="D3508" t="s">
        <v>51</v>
      </c>
      <c r="E3508" t="s">
        <v>9</v>
      </c>
      <c r="F3508">
        <v>2798</v>
      </c>
      <c r="G3508" t="s">
        <v>10</v>
      </c>
      <c r="H3508" t="str">
        <f t="shared" si="167"/>
        <v>ORD26003507</v>
      </c>
      <c r="I3508">
        <f>COUNTIFS(PG_Transactions!$AK:$AK,$H3508,PG_Transactions!$E:$E,"CAPTURE",PG_Transactions!$AQ:$AQ,1)</f>
        <v>1</v>
      </c>
      <c r="J3508">
        <f>SUMIFS(PG_Transactions!$G:$G,PG_Transactions!$AK:$AK,$H3508,PG_Transactions!$E:$E,"CAPTURE",PG_Transactions!$AQ:$AQ,1)</f>
        <v>2798</v>
      </c>
      <c r="K3508">
        <f t="shared" si="168"/>
        <v>0</v>
      </c>
      <c r="L3508" t="str">
        <f t="shared" si="169"/>
        <v>Amount Match</v>
      </c>
    </row>
    <row r="3509" spans="1:12" hidden="1" x14ac:dyDescent="0.3">
      <c r="A3509" t="s">
        <v>6972</v>
      </c>
      <c r="B3509" s="1">
        <v>46272</v>
      </c>
      <c r="C3509" t="s">
        <v>6973</v>
      </c>
      <c r="D3509" t="s">
        <v>16</v>
      </c>
      <c r="E3509" t="s">
        <v>9</v>
      </c>
      <c r="F3509">
        <v>4798</v>
      </c>
      <c r="G3509" t="s">
        <v>10</v>
      </c>
      <c r="H3509" t="str">
        <f t="shared" si="167"/>
        <v>ORD26003508</v>
      </c>
      <c r="I3509">
        <f>COUNTIFS(PG_Transactions!$AK:$AK,$H3509,PG_Transactions!$E:$E,"CAPTURE",PG_Transactions!$AQ:$AQ,1)</f>
        <v>1</v>
      </c>
      <c r="J3509">
        <f>SUMIFS(PG_Transactions!$G:$G,PG_Transactions!$AK:$AK,$H3509,PG_Transactions!$E:$E,"CAPTURE",PG_Transactions!$AQ:$AQ,1)</f>
        <v>4798</v>
      </c>
      <c r="K3509">
        <f t="shared" si="168"/>
        <v>0</v>
      </c>
      <c r="L3509" t="str">
        <f t="shared" si="169"/>
        <v>Amount Match</v>
      </c>
    </row>
    <row r="3510" spans="1:12" hidden="1" x14ac:dyDescent="0.3">
      <c r="A3510" t="s">
        <v>6974</v>
      </c>
      <c r="B3510" s="1">
        <v>46294</v>
      </c>
      <c r="C3510" t="s">
        <v>6975</v>
      </c>
      <c r="E3510" t="s">
        <v>44</v>
      </c>
      <c r="F3510">
        <v>8797</v>
      </c>
      <c r="G3510" t="s">
        <v>10</v>
      </c>
      <c r="H3510" t="str">
        <f t="shared" si="167"/>
        <v>ORD26003509</v>
      </c>
      <c r="I3510">
        <f>COUNTIFS(PG_Transactions!$AK:$AK,$H3510,PG_Transactions!$E:$E,"CAPTURE",PG_Transactions!$AQ:$AQ,1)</f>
        <v>1</v>
      </c>
      <c r="J3510">
        <f>SUMIFS(PG_Transactions!$G:$G,PG_Transactions!$AK:$AK,$H3510,PG_Transactions!$E:$E,"CAPTURE",PG_Transactions!$AQ:$AQ,1)</f>
        <v>8797</v>
      </c>
      <c r="K3510">
        <f t="shared" si="168"/>
        <v>0</v>
      </c>
      <c r="L3510" t="str">
        <f t="shared" si="169"/>
        <v>Amount Match</v>
      </c>
    </row>
    <row r="3511" spans="1:12" hidden="1" x14ac:dyDescent="0.3">
      <c r="A3511" t="s">
        <v>6976</v>
      </c>
      <c r="B3511" s="1">
        <v>46284</v>
      </c>
      <c r="C3511" t="s">
        <v>6977</v>
      </c>
      <c r="D3511" t="s">
        <v>32</v>
      </c>
      <c r="E3511" t="s">
        <v>17</v>
      </c>
      <c r="F3511">
        <v>1397</v>
      </c>
      <c r="G3511" t="s">
        <v>10</v>
      </c>
      <c r="H3511" t="str">
        <f t="shared" si="167"/>
        <v>ORD26003510</v>
      </c>
      <c r="I3511">
        <f>COUNTIFS(PG_Transactions!$AK:$AK,$H3511,PG_Transactions!$E:$E,"CAPTURE",PG_Transactions!$AQ:$AQ,1)</f>
        <v>1</v>
      </c>
      <c r="J3511">
        <f>SUMIFS(PG_Transactions!$G:$G,PG_Transactions!$AK:$AK,$H3511,PG_Transactions!$E:$E,"CAPTURE",PG_Transactions!$AQ:$AQ,1)</f>
        <v>1397</v>
      </c>
      <c r="K3511">
        <f t="shared" si="168"/>
        <v>0</v>
      </c>
      <c r="L3511" t="str">
        <f t="shared" si="169"/>
        <v>Amount Match</v>
      </c>
    </row>
    <row r="3512" spans="1:12" hidden="1" x14ac:dyDescent="0.3">
      <c r="A3512" t="s">
        <v>6978</v>
      </c>
      <c r="B3512" s="1">
        <v>46266</v>
      </c>
      <c r="C3512" t="s">
        <v>6979</v>
      </c>
      <c r="D3512" t="s">
        <v>51</v>
      </c>
      <c r="E3512" t="s">
        <v>9</v>
      </c>
      <c r="F3512" s="2">
        <v>4999</v>
      </c>
      <c r="G3512" t="s">
        <v>10</v>
      </c>
      <c r="H3512" t="str">
        <f t="shared" si="167"/>
        <v>ORD26003511</v>
      </c>
      <c r="I3512">
        <f>COUNTIFS(PG_Transactions!$AK:$AK,$H3512,PG_Transactions!$E:$E,"CAPTURE",PG_Transactions!$AQ:$AQ,1)</f>
        <v>1</v>
      </c>
      <c r="J3512">
        <f>SUMIFS(PG_Transactions!$G:$G,PG_Transactions!$AK:$AK,$H3512,PG_Transactions!$E:$E,"CAPTURE",PG_Transactions!$AQ:$AQ,1)</f>
        <v>4999</v>
      </c>
      <c r="K3512">
        <f t="shared" si="168"/>
        <v>0</v>
      </c>
      <c r="L3512" t="str">
        <f t="shared" si="169"/>
        <v>Amount Match</v>
      </c>
    </row>
    <row r="3513" spans="1:12" hidden="1" x14ac:dyDescent="0.3">
      <c r="A3513" t="s">
        <v>6980</v>
      </c>
      <c r="B3513" s="1">
        <v>46281</v>
      </c>
      <c r="C3513" t="s">
        <v>6981</v>
      </c>
      <c r="D3513" t="s">
        <v>27</v>
      </c>
      <c r="E3513" t="s">
        <v>9</v>
      </c>
      <c r="F3513">
        <v>2499</v>
      </c>
      <c r="G3513" t="s">
        <v>10</v>
      </c>
      <c r="H3513" t="str">
        <f t="shared" si="167"/>
        <v>ORD26003512</v>
      </c>
      <c r="I3513">
        <f>COUNTIFS(PG_Transactions!$AK:$AK,$H3513,PG_Transactions!$E:$E,"CAPTURE",PG_Transactions!$AQ:$AQ,1)</f>
        <v>1</v>
      </c>
      <c r="J3513">
        <f>SUMIFS(PG_Transactions!$G:$G,PG_Transactions!$AK:$AK,$H3513,PG_Transactions!$E:$E,"CAPTURE",PG_Transactions!$AQ:$AQ,1)</f>
        <v>2499</v>
      </c>
      <c r="K3513">
        <f t="shared" si="168"/>
        <v>0</v>
      </c>
      <c r="L3513" t="str">
        <f t="shared" si="169"/>
        <v>Amount Match</v>
      </c>
    </row>
    <row r="3514" spans="1:12" hidden="1" x14ac:dyDescent="0.3">
      <c r="A3514" t="s">
        <v>6982</v>
      </c>
      <c r="B3514" s="1">
        <v>46293</v>
      </c>
      <c r="C3514" t="s">
        <v>6983</v>
      </c>
      <c r="E3514" t="s">
        <v>9</v>
      </c>
      <c r="F3514">
        <v>2098</v>
      </c>
      <c r="G3514" t="s">
        <v>10</v>
      </c>
      <c r="H3514" t="str">
        <f t="shared" si="167"/>
        <v>ORD26003513</v>
      </c>
      <c r="I3514">
        <f>COUNTIFS(PG_Transactions!$AK:$AK,$H3514,PG_Transactions!$E:$E,"CAPTURE",PG_Transactions!$AQ:$AQ,1)</f>
        <v>1</v>
      </c>
      <c r="J3514">
        <f>SUMIFS(PG_Transactions!$G:$G,PG_Transactions!$AK:$AK,$H3514,PG_Transactions!$E:$E,"CAPTURE",PG_Transactions!$AQ:$AQ,1)</f>
        <v>2098</v>
      </c>
      <c r="K3514">
        <f t="shared" si="168"/>
        <v>0</v>
      </c>
      <c r="L3514" t="str">
        <f t="shared" si="169"/>
        <v>Amount Match</v>
      </c>
    </row>
    <row r="3515" spans="1:12" hidden="1" x14ac:dyDescent="0.3">
      <c r="A3515" t="s">
        <v>6984</v>
      </c>
      <c r="B3515" s="1">
        <v>46279</v>
      </c>
      <c r="C3515" t="s">
        <v>6985</v>
      </c>
      <c r="D3515" t="s">
        <v>24</v>
      </c>
      <c r="E3515" t="s">
        <v>17</v>
      </c>
      <c r="F3515">
        <v>3798</v>
      </c>
      <c r="G3515" t="s">
        <v>10</v>
      </c>
      <c r="H3515" t="str">
        <f t="shared" si="167"/>
        <v>ORD26003514</v>
      </c>
      <c r="I3515">
        <f>COUNTIFS(PG_Transactions!$AK:$AK,$H3515,PG_Transactions!$E:$E,"CAPTURE",PG_Transactions!$AQ:$AQ,1)</f>
        <v>1</v>
      </c>
      <c r="J3515">
        <f>SUMIFS(PG_Transactions!$G:$G,PG_Transactions!$AK:$AK,$H3515,PG_Transactions!$E:$E,"CAPTURE",PG_Transactions!$AQ:$AQ,1)</f>
        <v>3798</v>
      </c>
      <c r="K3515">
        <f t="shared" si="168"/>
        <v>0</v>
      </c>
      <c r="L3515" t="str">
        <f t="shared" si="169"/>
        <v>Amount Match</v>
      </c>
    </row>
    <row r="3516" spans="1:12" hidden="1" x14ac:dyDescent="0.3">
      <c r="A3516" t="s">
        <v>6986</v>
      </c>
      <c r="B3516" s="1">
        <v>46288</v>
      </c>
      <c r="C3516" t="s">
        <v>3384</v>
      </c>
      <c r="D3516" t="s">
        <v>27</v>
      </c>
      <c r="E3516" t="s">
        <v>9</v>
      </c>
      <c r="F3516">
        <v>999</v>
      </c>
      <c r="G3516" t="s">
        <v>10</v>
      </c>
      <c r="H3516" t="str">
        <f t="shared" si="167"/>
        <v>ORD26003515</v>
      </c>
      <c r="I3516">
        <f>COUNTIFS(PG_Transactions!$AK:$AK,$H3516,PG_Transactions!$E:$E,"CAPTURE",PG_Transactions!$AQ:$AQ,1)</f>
        <v>1</v>
      </c>
      <c r="J3516">
        <f>SUMIFS(PG_Transactions!$G:$G,PG_Transactions!$AK:$AK,$H3516,PG_Transactions!$E:$E,"CAPTURE",PG_Transactions!$AQ:$AQ,1)</f>
        <v>999</v>
      </c>
      <c r="K3516">
        <f t="shared" si="168"/>
        <v>0</v>
      </c>
      <c r="L3516" t="str">
        <f t="shared" si="169"/>
        <v>Amount Match</v>
      </c>
    </row>
    <row r="3517" spans="1:12" hidden="1" x14ac:dyDescent="0.3">
      <c r="A3517" t="s">
        <v>6987</v>
      </c>
      <c r="B3517" s="1">
        <v>46288</v>
      </c>
      <c r="C3517" t="s">
        <v>6988</v>
      </c>
      <c r="D3517" t="s">
        <v>51</v>
      </c>
      <c r="E3517" t="s">
        <v>9</v>
      </c>
      <c r="F3517">
        <v>599</v>
      </c>
      <c r="G3517" t="s">
        <v>10</v>
      </c>
      <c r="H3517" t="str">
        <f t="shared" si="167"/>
        <v>ORD26003516</v>
      </c>
      <c r="I3517">
        <f>COUNTIFS(PG_Transactions!$AK:$AK,$H3517,PG_Transactions!$E:$E,"CAPTURE",PG_Transactions!$AQ:$AQ,1)</f>
        <v>1</v>
      </c>
      <c r="J3517">
        <f>SUMIFS(PG_Transactions!$G:$G,PG_Transactions!$AK:$AK,$H3517,PG_Transactions!$E:$E,"CAPTURE",PG_Transactions!$AQ:$AQ,1)</f>
        <v>599</v>
      </c>
      <c r="K3517">
        <f t="shared" si="168"/>
        <v>0</v>
      </c>
      <c r="L3517" t="str">
        <f t="shared" si="169"/>
        <v>Amount Match</v>
      </c>
    </row>
    <row r="3518" spans="1:12" hidden="1" x14ac:dyDescent="0.3">
      <c r="A3518" t="s">
        <v>6989</v>
      </c>
      <c r="B3518" s="1">
        <v>46281</v>
      </c>
      <c r="C3518" t="s">
        <v>3060</v>
      </c>
      <c r="D3518" t="s">
        <v>13</v>
      </c>
      <c r="E3518" t="s">
        <v>33</v>
      </c>
      <c r="F3518">
        <v>7999</v>
      </c>
      <c r="G3518" t="s">
        <v>10</v>
      </c>
      <c r="H3518" t="str">
        <f t="shared" si="167"/>
        <v>ORD26003517</v>
      </c>
      <c r="I3518">
        <f>COUNTIFS(PG_Transactions!$AK:$AK,$H3518,PG_Transactions!$E:$E,"CAPTURE",PG_Transactions!$AQ:$AQ,1)</f>
        <v>1</v>
      </c>
      <c r="J3518">
        <f>SUMIFS(PG_Transactions!$G:$G,PG_Transactions!$AK:$AK,$H3518,PG_Transactions!$E:$E,"CAPTURE",PG_Transactions!$AQ:$AQ,1)</f>
        <v>7999</v>
      </c>
      <c r="K3518">
        <f t="shared" si="168"/>
        <v>0</v>
      </c>
      <c r="L3518" t="str">
        <f t="shared" si="169"/>
        <v>Amount Match</v>
      </c>
    </row>
    <row r="3519" spans="1:12" hidden="1" x14ac:dyDescent="0.3">
      <c r="A3519" t="s">
        <v>6990</v>
      </c>
      <c r="B3519" s="1">
        <v>46271</v>
      </c>
      <c r="C3519" t="s">
        <v>6991</v>
      </c>
      <c r="D3519" t="s">
        <v>24</v>
      </c>
      <c r="E3519" t="s">
        <v>44</v>
      </c>
      <c r="F3519">
        <v>3499</v>
      </c>
      <c r="G3519" t="s">
        <v>10</v>
      </c>
      <c r="H3519" t="str">
        <f t="shared" si="167"/>
        <v>ORD26003518</v>
      </c>
      <c r="I3519">
        <f>COUNTIFS(PG_Transactions!$AK:$AK,$H3519,PG_Transactions!$E:$E,"CAPTURE",PG_Transactions!$AQ:$AQ,1)</f>
        <v>1</v>
      </c>
      <c r="J3519">
        <f>SUMIFS(PG_Transactions!$G:$G,PG_Transactions!$AK:$AK,$H3519,PG_Transactions!$E:$E,"CAPTURE",PG_Transactions!$AQ:$AQ,1)</f>
        <v>3499</v>
      </c>
      <c r="K3519">
        <f t="shared" si="168"/>
        <v>0</v>
      </c>
      <c r="L3519" t="str">
        <f t="shared" si="169"/>
        <v>Amount Match</v>
      </c>
    </row>
    <row r="3520" spans="1:12" hidden="1" x14ac:dyDescent="0.3">
      <c r="A3520" t="s">
        <v>6992</v>
      </c>
      <c r="B3520" s="1">
        <v>46269</v>
      </c>
      <c r="C3520" t="s">
        <v>6993</v>
      </c>
      <c r="D3520" t="s">
        <v>24</v>
      </c>
      <c r="E3520" t="s">
        <v>9</v>
      </c>
      <c r="F3520">
        <v>4999</v>
      </c>
      <c r="G3520" t="s">
        <v>10</v>
      </c>
      <c r="H3520" t="str">
        <f t="shared" si="167"/>
        <v>ORD26003519</v>
      </c>
      <c r="I3520">
        <f>COUNTIFS(PG_Transactions!$AK:$AK,$H3520,PG_Transactions!$E:$E,"CAPTURE",PG_Transactions!$AQ:$AQ,1)</f>
        <v>1</v>
      </c>
      <c r="J3520">
        <f>SUMIFS(PG_Transactions!$G:$G,PG_Transactions!$AK:$AK,$H3520,PG_Transactions!$E:$E,"CAPTURE",PG_Transactions!$AQ:$AQ,1)</f>
        <v>4999</v>
      </c>
      <c r="K3520">
        <f t="shared" si="168"/>
        <v>0</v>
      </c>
      <c r="L3520" t="str">
        <f t="shared" si="169"/>
        <v>Amount Match</v>
      </c>
    </row>
    <row r="3521" spans="1:12" hidden="1" x14ac:dyDescent="0.3">
      <c r="A3521" t="s">
        <v>6994</v>
      </c>
      <c r="B3521" s="1">
        <v>46279</v>
      </c>
      <c r="C3521" t="s">
        <v>6995</v>
      </c>
      <c r="D3521" t="s">
        <v>51</v>
      </c>
      <c r="E3521" t="s">
        <v>9</v>
      </c>
      <c r="F3521">
        <v>1848</v>
      </c>
      <c r="G3521" t="s">
        <v>10</v>
      </c>
      <c r="H3521" t="str">
        <f t="shared" si="167"/>
        <v>ORD26003520</v>
      </c>
      <c r="I3521">
        <f>COUNTIFS(PG_Transactions!$AK:$AK,$H3521,PG_Transactions!$E:$E,"CAPTURE",PG_Transactions!$AQ:$AQ,1)</f>
        <v>1</v>
      </c>
      <c r="J3521">
        <f>SUMIFS(PG_Transactions!$G:$G,PG_Transactions!$AK:$AK,$H3521,PG_Transactions!$E:$E,"CAPTURE",PG_Transactions!$AQ:$AQ,1)</f>
        <v>1848</v>
      </c>
      <c r="K3521">
        <f t="shared" si="168"/>
        <v>0</v>
      </c>
      <c r="L3521" t="str">
        <f t="shared" si="169"/>
        <v>Amount Match</v>
      </c>
    </row>
    <row r="3522" spans="1:12" hidden="1" x14ac:dyDescent="0.3">
      <c r="A3522" t="s">
        <v>6996</v>
      </c>
      <c r="B3522" s="1">
        <v>46285</v>
      </c>
      <c r="C3522" t="s">
        <v>6997</v>
      </c>
      <c r="D3522" t="s">
        <v>27</v>
      </c>
      <c r="E3522" t="s">
        <v>33</v>
      </c>
      <c r="F3522">
        <v>1348</v>
      </c>
      <c r="G3522" t="s">
        <v>10</v>
      </c>
      <c r="H3522" t="str">
        <f t="shared" si="167"/>
        <v>ORD26003521</v>
      </c>
      <c r="I3522">
        <f>COUNTIFS(PG_Transactions!$AK:$AK,$H3522,PG_Transactions!$E:$E,"CAPTURE",PG_Transactions!$AQ:$AQ,1)</f>
        <v>1</v>
      </c>
      <c r="J3522">
        <f>SUMIFS(PG_Transactions!$G:$G,PG_Transactions!$AK:$AK,$H3522,PG_Transactions!$E:$E,"CAPTURE",PG_Transactions!$AQ:$AQ,1)</f>
        <v>1348</v>
      </c>
      <c r="K3522">
        <f t="shared" si="168"/>
        <v>0</v>
      </c>
      <c r="L3522" t="str">
        <f t="shared" si="169"/>
        <v>Amount Match</v>
      </c>
    </row>
    <row r="3523" spans="1:12" hidden="1" x14ac:dyDescent="0.3">
      <c r="A3523" t="s">
        <v>6998</v>
      </c>
      <c r="B3523" s="1">
        <v>46283</v>
      </c>
      <c r="C3523" t="s">
        <v>6999</v>
      </c>
      <c r="D3523" t="s">
        <v>27</v>
      </c>
      <c r="E3523" t="s">
        <v>44</v>
      </c>
      <c r="F3523">
        <v>299</v>
      </c>
      <c r="G3523" t="s">
        <v>10</v>
      </c>
      <c r="H3523" t="str">
        <f t="shared" ref="H3523:H3586" si="170">UPPER(SUBSTITUTE(TRIM(A3523),"-",""))</f>
        <v>ORD26003522</v>
      </c>
      <c r="I3523">
        <f>COUNTIFS(PG_Transactions!$AK:$AK,$H3523,PG_Transactions!$E:$E,"CAPTURE",PG_Transactions!$AQ:$AQ,1)</f>
        <v>1</v>
      </c>
      <c r="J3523">
        <f>SUMIFS(PG_Transactions!$G:$G,PG_Transactions!$AK:$AK,$H3523,PG_Transactions!$E:$E,"CAPTURE",PG_Transactions!$AQ:$AQ,1)</f>
        <v>299</v>
      </c>
      <c r="K3523">
        <f t="shared" ref="K3523:K3586" si="171">ROUND(J3523-F3523,2)</f>
        <v>0</v>
      </c>
      <c r="L3523" t="str">
        <f t="shared" ref="L3523:L3586" si="172">IF(I3523=0,"No Capture",IF(I3523&gt;1,"Multiple Capture Rows - Review",IF(ABS(K3523)&lt;0.01,"Amount Match",IF(K3523&lt;0,"Captured Less Than Order","Captured More Than Order"))))</f>
        <v>Amount Match</v>
      </c>
    </row>
    <row r="3524" spans="1:12" hidden="1" x14ac:dyDescent="0.3">
      <c r="A3524" t="s">
        <v>7000</v>
      </c>
      <c r="B3524" s="1">
        <v>46266</v>
      </c>
      <c r="C3524" t="s">
        <v>7001</v>
      </c>
      <c r="D3524" t="s">
        <v>51</v>
      </c>
      <c r="E3524" t="s">
        <v>9</v>
      </c>
      <c r="F3524">
        <v>2499</v>
      </c>
      <c r="G3524" t="s">
        <v>10</v>
      </c>
      <c r="H3524" t="str">
        <f t="shared" si="170"/>
        <v>ORD26003523</v>
      </c>
      <c r="I3524">
        <f>COUNTIFS(PG_Transactions!$AK:$AK,$H3524,PG_Transactions!$E:$E,"CAPTURE",PG_Transactions!$AQ:$AQ,1)</f>
        <v>1</v>
      </c>
      <c r="J3524">
        <f>SUMIFS(PG_Transactions!$G:$G,PG_Transactions!$AK:$AK,$H3524,PG_Transactions!$E:$E,"CAPTURE",PG_Transactions!$AQ:$AQ,1)</f>
        <v>2499</v>
      </c>
      <c r="K3524">
        <f t="shared" si="171"/>
        <v>0</v>
      </c>
      <c r="L3524" t="str">
        <f t="shared" si="172"/>
        <v>Amount Match</v>
      </c>
    </row>
    <row r="3525" spans="1:12" hidden="1" x14ac:dyDescent="0.3">
      <c r="A3525" t="s">
        <v>7002</v>
      </c>
      <c r="B3525" s="1">
        <v>46289</v>
      </c>
      <c r="C3525" t="s">
        <v>7003</v>
      </c>
      <c r="D3525" t="s">
        <v>51</v>
      </c>
      <c r="E3525" t="s">
        <v>9</v>
      </c>
      <c r="F3525">
        <v>7498</v>
      </c>
      <c r="G3525" t="s">
        <v>10</v>
      </c>
      <c r="H3525" t="str">
        <f t="shared" si="170"/>
        <v>ORD26003524</v>
      </c>
      <c r="I3525">
        <f>COUNTIFS(PG_Transactions!$AK:$AK,$H3525,PG_Transactions!$E:$E,"CAPTURE",PG_Transactions!$AQ:$AQ,1)</f>
        <v>1</v>
      </c>
      <c r="J3525">
        <f>SUMIFS(PG_Transactions!$G:$G,PG_Transactions!$AK:$AK,$H3525,PG_Transactions!$E:$E,"CAPTURE",PG_Transactions!$AQ:$AQ,1)</f>
        <v>7498</v>
      </c>
      <c r="K3525">
        <f t="shared" si="171"/>
        <v>0</v>
      </c>
      <c r="L3525" t="str">
        <f t="shared" si="172"/>
        <v>Amount Match</v>
      </c>
    </row>
    <row r="3526" spans="1:12" hidden="1" x14ac:dyDescent="0.3">
      <c r="A3526" t="s">
        <v>7004</v>
      </c>
      <c r="B3526" s="1">
        <v>46287</v>
      </c>
      <c r="C3526" t="s">
        <v>7005</v>
      </c>
      <c r="D3526" t="s">
        <v>65</v>
      </c>
      <c r="E3526" t="s">
        <v>9</v>
      </c>
      <c r="F3526">
        <v>2298</v>
      </c>
      <c r="G3526" t="s">
        <v>10</v>
      </c>
      <c r="H3526" t="str">
        <f t="shared" si="170"/>
        <v>ORD26003525</v>
      </c>
      <c r="I3526">
        <f>COUNTIFS(PG_Transactions!$AK:$AK,$H3526,PG_Transactions!$E:$E,"CAPTURE",PG_Transactions!$AQ:$AQ,1)</f>
        <v>1</v>
      </c>
      <c r="J3526">
        <f>SUMIFS(PG_Transactions!$G:$G,PG_Transactions!$AK:$AK,$H3526,PG_Transactions!$E:$E,"CAPTURE",PG_Transactions!$AQ:$AQ,1)</f>
        <v>2298</v>
      </c>
      <c r="K3526">
        <f t="shared" si="171"/>
        <v>0</v>
      </c>
      <c r="L3526" t="str">
        <f t="shared" si="172"/>
        <v>Amount Match</v>
      </c>
    </row>
    <row r="3527" spans="1:12" hidden="1" x14ac:dyDescent="0.3">
      <c r="A3527" t="s">
        <v>7006</v>
      </c>
      <c r="B3527" s="1">
        <v>46293</v>
      </c>
      <c r="C3527" t="s">
        <v>7007</v>
      </c>
      <c r="D3527" t="s">
        <v>13</v>
      </c>
      <c r="E3527" t="s">
        <v>44</v>
      </c>
      <c r="F3527" s="2">
        <v>1499</v>
      </c>
      <c r="G3527" t="s">
        <v>10</v>
      </c>
      <c r="H3527" t="str">
        <f t="shared" si="170"/>
        <v>ORD26003526</v>
      </c>
      <c r="I3527">
        <f>COUNTIFS(PG_Transactions!$AK:$AK,$H3527,PG_Transactions!$E:$E,"CAPTURE",PG_Transactions!$AQ:$AQ,1)</f>
        <v>1</v>
      </c>
      <c r="J3527">
        <f>SUMIFS(PG_Transactions!$G:$G,PG_Transactions!$AK:$AK,$H3527,PG_Transactions!$E:$E,"CAPTURE",PG_Transactions!$AQ:$AQ,1)</f>
        <v>1499</v>
      </c>
      <c r="K3527">
        <f t="shared" si="171"/>
        <v>0</v>
      </c>
      <c r="L3527" t="str">
        <f t="shared" si="172"/>
        <v>Amount Match</v>
      </c>
    </row>
    <row r="3528" spans="1:12" hidden="1" x14ac:dyDescent="0.3">
      <c r="A3528" t="s">
        <v>7008</v>
      </c>
      <c r="B3528" s="1">
        <v>46291</v>
      </c>
      <c r="C3528" t="s">
        <v>7009</v>
      </c>
      <c r="D3528" t="s">
        <v>41</v>
      </c>
      <c r="E3528" t="s">
        <v>9</v>
      </c>
      <c r="F3528">
        <v>1299</v>
      </c>
      <c r="G3528" t="s">
        <v>105</v>
      </c>
      <c r="H3528" t="str">
        <f t="shared" si="170"/>
        <v>ORD26003527</v>
      </c>
      <c r="I3528">
        <f>COUNTIFS(PG_Transactions!$AK:$AK,$H3528,PG_Transactions!$E:$E,"CAPTURE",PG_Transactions!$AQ:$AQ,1)</f>
        <v>0</v>
      </c>
      <c r="J3528">
        <f>SUMIFS(PG_Transactions!$G:$G,PG_Transactions!$AK:$AK,$H3528,PG_Transactions!$E:$E,"CAPTURE",PG_Transactions!$AQ:$AQ,1)</f>
        <v>0</v>
      </c>
      <c r="K3528">
        <f t="shared" si="171"/>
        <v>-1299</v>
      </c>
      <c r="L3528" t="str">
        <f t="shared" si="172"/>
        <v>No Capture</v>
      </c>
    </row>
    <row r="3529" spans="1:12" hidden="1" x14ac:dyDescent="0.3">
      <c r="A3529" t="s">
        <v>7010</v>
      </c>
      <c r="B3529" s="1">
        <v>46287</v>
      </c>
      <c r="C3529" t="s">
        <v>7011</v>
      </c>
      <c r="D3529" t="s">
        <v>16</v>
      </c>
      <c r="E3529" t="s">
        <v>9</v>
      </c>
      <c r="F3529">
        <v>299</v>
      </c>
      <c r="G3529" t="s">
        <v>10</v>
      </c>
      <c r="H3529" t="str">
        <f t="shared" si="170"/>
        <v>ORD26003528</v>
      </c>
      <c r="I3529">
        <f>COUNTIFS(PG_Transactions!$AK:$AK,$H3529,PG_Transactions!$E:$E,"CAPTURE",PG_Transactions!$AQ:$AQ,1)</f>
        <v>1</v>
      </c>
      <c r="J3529">
        <f>SUMIFS(PG_Transactions!$G:$G,PG_Transactions!$AK:$AK,$H3529,PG_Transactions!$E:$E,"CAPTURE",PG_Transactions!$AQ:$AQ,1)</f>
        <v>299</v>
      </c>
      <c r="K3529">
        <f t="shared" si="171"/>
        <v>0</v>
      </c>
      <c r="L3529" t="str">
        <f t="shared" si="172"/>
        <v>Amount Match</v>
      </c>
    </row>
    <row r="3530" spans="1:12" hidden="1" x14ac:dyDescent="0.3">
      <c r="A3530" t="s">
        <v>7012</v>
      </c>
      <c r="B3530" s="1">
        <v>46292</v>
      </c>
      <c r="C3530" t="s">
        <v>7013</v>
      </c>
      <c r="D3530" t="s">
        <v>8</v>
      </c>
      <c r="E3530" t="s">
        <v>9</v>
      </c>
      <c r="F3530">
        <v>1298</v>
      </c>
      <c r="G3530" t="s">
        <v>105</v>
      </c>
      <c r="H3530" t="str">
        <f t="shared" si="170"/>
        <v>ORD26003529</v>
      </c>
      <c r="I3530">
        <f>COUNTIFS(PG_Transactions!$AK:$AK,$H3530,PG_Transactions!$E:$E,"CAPTURE",PG_Transactions!$AQ:$AQ,1)</f>
        <v>0</v>
      </c>
      <c r="J3530">
        <f>SUMIFS(PG_Transactions!$G:$G,PG_Transactions!$AK:$AK,$H3530,PG_Transactions!$E:$E,"CAPTURE",PG_Transactions!$AQ:$AQ,1)</f>
        <v>0</v>
      </c>
      <c r="K3530">
        <f t="shared" si="171"/>
        <v>-1298</v>
      </c>
      <c r="L3530" t="str">
        <f t="shared" si="172"/>
        <v>No Capture</v>
      </c>
    </row>
    <row r="3531" spans="1:12" hidden="1" x14ac:dyDescent="0.3">
      <c r="A3531" t="s">
        <v>7014</v>
      </c>
      <c r="B3531" s="1">
        <v>46293</v>
      </c>
      <c r="C3531" t="s">
        <v>7015</v>
      </c>
      <c r="D3531" t="s">
        <v>38</v>
      </c>
      <c r="E3531" t="s">
        <v>9</v>
      </c>
      <c r="F3531">
        <v>2998</v>
      </c>
      <c r="G3531" t="s">
        <v>10</v>
      </c>
      <c r="H3531" t="str">
        <f t="shared" si="170"/>
        <v>ORD26003530</v>
      </c>
      <c r="I3531">
        <f>COUNTIFS(PG_Transactions!$AK:$AK,$H3531,PG_Transactions!$E:$E,"CAPTURE",PG_Transactions!$AQ:$AQ,1)</f>
        <v>1</v>
      </c>
      <c r="J3531">
        <f>SUMIFS(PG_Transactions!$G:$G,PG_Transactions!$AK:$AK,$H3531,PG_Transactions!$E:$E,"CAPTURE",PG_Transactions!$AQ:$AQ,1)</f>
        <v>2998</v>
      </c>
      <c r="K3531">
        <f t="shared" si="171"/>
        <v>0</v>
      </c>
      <c r="L3531" t="str">
        <f t="shared" si="172"/>
        <v>Amount Match</v>
      </c>
    </row>
    <row r="3532" spans="1:12" hidden="1" x14ac:dyDescent="0.3">
      <c r="A3532" t="s">
        <v>7016</v>
      </c>
      <c r="B3532" s="1">
        <v>46266</v>
      </c>
      <c r="C3532" t="s">
        <v>7017</v>
      </c>
      <c r="D3532" t="s">
        <v>32</v>
      </c>
      <c r="E3532" t="s">
        <v>9</v>
      </c>
      <c r="F3532">
        <v>3098</v>
      </c>
      <c r="G3532" t="s">
        <v>10</v>
      </c>
      <c r="H3532" t="str">
        <f t="shared" si="170"/>
        <v>ORD26003531</v>
      </c>
      <c r="I3532">
        <f>COUNTIFS(PG_Transactions!$AK:$AK,$H3532,PG_Transactions!$E:$E,"CAPTURE",PG_Transactions!$AQ:$AQ,1)</f>
        <v>1</v>
      </c>
      <c r="J3532">
        <f>SUMIFS(PG_Transactions!$G:$G,PG_Transactions!$AK:$AK,$H3532,PG_Transactions!$E:$E,"CAPTURE",PG_Transactions!$AQ:$AQ,1)</f>
        <v>3098</v>
      </c>
      <c r="K3532">
        <f t="shared" si="171"/>
        <v>0</v>
      </c>
      <c r="L3532" t="str">
        <f t="shared" si="172"/>
        <v>Amount Match</v>
      </c>
    </row>
    <row r="3533" spans="1:12" hidden="1" x14ac:dyDescent="0.3">
      <c r="A3533" t="s">
        <v>7018</v>
      </c>
      <c r="B3533" s="1">
        <v>46267</v>
      </c>
      <c r="C3533" t="s">
        <v>7019</v>
      </c>
      <c r="D3533" t="s">
        <v>41</v>
      </c>
      <c r="E3533" t="s">
        <v>17</v>
      </c>
      <c r="F3533">
        <v>999</v>
      </c>
      <c r="G3533" t="s">
        <v>10</v>
      </c>
      <c r="H3533" t="str">
        <f t="shared" si="170"/>
        <v>ORD26003532</v>
      </c>
      <c r="I3533">
        <f>COUNTIFS(PG_Transactions!$AK:$AK,$H3533,PG_Transactions!$E:$E,"CAPTURE",PG_Transactions!$AQ:$AQ,1)</f>
        <v>1</v>
      </c>
      <c r="J3533">
        <f>SUMIFS(PG_Transactions!$G:$G,PG_Transactions!$AK:$AK,$H3533,PG_Transactions!$E:$E,"CAPTURE",PG_Transactions!$AQ:$AQ,1)</f>
        <v>999</v>
      </c>
      <c r="K3533">
        <f t="shared" si="171"/>
        <v>0</v>
      </c>
      <c r="L3533" t="str">
        <f t="shared" si="172"/>
        <v>Amount Match</v>
      </c>
    </row>
    <row r="3534" spans="1:12" hidden="1" x14ac:dyDescent="0.3">
      <c r="A3534" t="s">
        <v>7020</v>
      </c>
      <c r="B3534" s="1">
        <v>46269</v>
      </c>
      <c r="C3534" t="s">
        <v>7021</v>
      </c>
      <c r="D3534" t="s">
        <v>24</v>
      </c>
      <c r="E3534" t="s">
        <v>9</v>
      </c>
      <c r="F3534">
        <v>6597</v>
      </c>
      <c r="G3534" t="s">
        <v>10</v>
      </c>
      <c r="H3534" t="str">
        <f t="shared" si="170"/>
        <v>ORD26003533</v>
      </c>
      <c r="I3534">
        <f>COUNTIFS(PG_Transactions!$AK:$AK,$H3534,PG_Transactions!$E:$E,"CAPTURE",PG_Transactions!$AQ:$AQ,1)</f>
        <v>1</v>
      </c>
      <c r="J3534">
        <f>SUMIFS(PG_Transactions!$G:$G,PG_Transactions!$AK:$AK,$H3534,PG_Transactions!$E:$E,"CAPTURE",PG_Transactions!$AQ:$AQ,1)</f>
        <v>6597</v>
      </c>
      <c r="K3534">
        <f t="shared" si="171"/>
        <v>0</v>
      </c>
      <c r="L3534" t="str">
        <f t="shared" si="172"/>
        <v>Amount Match</v>
      </c>
    </row>
    <row r="3535" spans="1:12" hidden="1" x14ac:dyDescent="0.3">
      <c r="A3535" t="s">
        <v>7022</v>
      </c>
      <c r="B3535" s="1">
        <v>46271</v>
      </c>
      <c r="C3535" t="s">
        <v>7023</v>
      </c>
      <c r="D3535" t="s">
        <v>13</v>
      </c>
      <c r="E3535" t="s">
        <v>17</v>
      </c>
      <c r="F3535">
        <v>8348</v>
      </c>
      <c r="G3535" t="s">
        <v>10</v>
      </c>
      <c r="H3535" t="str">
        <f t="shared" si="170"/>
        <v>ORD26003534</v>
      </c>
      <c r="I3535">
        <f>COUNTIFS(PG_Transactions!$AK:$AK,$H3535,PG_Transactions!$E:$E,"CAPTURE",PG_Transactions!$AQ:$AQ,1)</f>
        <v>1</v>
      </c>
      <c r="J3535">
        <f>SUMIFS(PG_Transactions!$G:$G,PG_Transactions!$AK:$AK,$H3535,PG_Transactions!$E:$E,"CAPTURE",PG_Transactions!$AQ:$AQ,1)</f>
        <v>8348</v>
      </c>
      <c r="K3535">
        <f t="shared" si="171"/>
        <v>0</v>
      </c>
      <c r="L3535" t="str">
        <f t="shared" si="172"/>
        <v>Amount Match</v>
      </c>
    </row>
    <row r="3536" spans="1:12" hidden="1" x14ac:dyDescent="0.3">
      <c r="A3536" t="s">
        <v>7024</v>
      </c>
      <c r="B3536" s="1">
        <v>46277</v>
      </c>
      <c r="C3536" t="s">
        <v>7025</v>
      </c>
      <c r="D3536" t="s">
        <v>16</v>
      </c>
      <c r="E3536" t="s">
        <v>9</v>
      </c>
      <c r="F3536">
        <v>6097</v>
      </c>
      <c r="G3536" t="s">
        <v>10</v>
      </c>
      <c r="H3536" t="str">
        <f t="shared" si="170"/>
        <v>ORD26003535</v>
      </c>
      <c r="I3536">
        <f>COUNTIFS(PG_Transactions!$AK:$AK,$H3536,PG_Transactions!$E:$E,"CAPTURE",PG_Transactions!$AQ:$AQ,1)</f>
        <v>1</v>
      </c>
      <c r="J3536">
        <f>SUMIFS(PG_Transactions!$G:$G,PG_Transactions!$AK:$AK,$H3536,PG_Transactions!$E:$E,"CAPTURE",PG_Transactions!$AQ:$AQ,1)</f>
        <v>6097</v>
      </c>
      <c r="K3536">
        <f t="shared" si="171"/>
        <v>0</v>
      </c>
      <c r="L3536" t="str">
        <f t="shared" si="172"/>
        <v>Amount Match</v>
      </c>
    </row>
    <row r="3537" spans="1:12" hidden="1" x14ac:dyDescent="0.3">
      <c r="A3537" t="s">
        <v>7026</v>
      </c>
      <c r="B3537" s="1">
        <v>46288</v>
      </c>
      <c r="C3537" t="s">
        <v>7027</v>
      </c>
      <c r="D3537" t="s">
        <v>51</v>
      </c>
      <c r="E3537" t="s">
        <v>33</v>
      </c>
      <c r="F3537">
        <v>2798</v>
      </c>
      <c r="G3537" t="s">
        <v>10</v>
      </c>
      <c r="H3537" t="str">
        <f t="shared" si="170"/>
        <v>ORD26003536</v>
      </c>
      <c r="I3537">
        <f>COUNTIFS(PG_Transactions!$AK:$AK,$H3537,PG_Transactions!$E:$E,"CAPTURE",PG_Transactions!$AQ:$AQ,1)</f>
        <v>1</v>
      </c>
      <c r="J3537">
        <f>SUMIFS(PG_Transactions!$G:$G,PG_Transactions!$AK:$AK,$H3537,PG_Transactions!$E:$E,"CAPTURE",PG_Transactions!$AQ:$AQ,1)</f>
        <v>2798</v>
      </c>
      <c r="K3537">
        <f t="shared" si="171"/>
        <v>0</v>
      </c>
      <c r="L3537" t="str">
        <f t="shared" si="172"/>
        <v>Amount Match</v>
      </c>
    </row>
    <row r="3538" spans="1:12" hidden="1" x14ac:dyDescent="0.3">
      <c r="A3538" t="s">
        <v>7028</v>
      </c>
      <c r="B3538" s="1">
        <v>46283</v>
      </c>
      <c r="C3538" t="s">
        <v>7029</v>
      </c>
      <c r="D3538" t="s">
        <v>27</v>
      </c>
      <c r="E3538" t="s">
        <v>9</v>
      </c>
      <c r="F3538">
        <v>2397</v>
      </c>
      <c r="G3538" t="s">
        <v>10</v>
      </c>
      <c r="H3538" t="str">
        <f t="shared" si="170"/>
        <v>ORD26003537</v>
      </c>
      <c r="I3538">
        <f>COUNTIFS(PG_Transactions!$AK:$AK,$H3538,PG_Transactions!$E:$E,"CAPTURE",PG_Transactions!$AQ:$AQ,1)</f>
        <v>1</v>
      </c>
      <c r="J3538">
        <f>SUMIFS(PG_Transactions!$G:$G,PG_Transactions!$AK:$AK,$H3538,PG_Transactions!$E:$E,"CAPTURE",PG_Transactions!$AQ:$AQ,1)</f>
        <v>2397</v>
      </c>
      <c r="K3538">
        <f t="shared" si="171"/>
        <v>0</v>
      </c>
      <c r="L3538" t="str">
        <f t="shared" si="172"/>
        <v>Amount Match</v>
      </c>
    </row>
    <row r="3539" spans="1:12" hidden="1" x14ac:dyDescent="0.3">
      <c r="A3539" t="s">
        <v>7030</v>
      </c>
      <c r="B3539" s="1">
        <v>46277</v>
      </c>
      <c r="C3539" t="s">
        <v>7031</v>
      </c>
      <c r="D3539" t="s">
        <v>16</v>
      </c>
      <c r="E3539" t="s">
        <v>9</v>
      </c>
      <c r="F3539">
        <v>1499</v>
      </c>
      <c r="G3539" t="s">
        <v>10</v>
      </c>
      <c r="H3539" t="str">
        <f t="shared" si="170"/>
        <v>ORD26003538</v>
      </c>
      <c r="I3539">
        <f>COUNTIFS(PG_Transactions!$AK:$AK,$H3539,PG_Transactions!$E:$E,"CAPTURE",PG_Transactions!$AQ:$AQ,1)</f>
        <v>1</v>
      </c>
      <c r="J3539">
        <f>SUMIFS(PG_Transactions!$G:$G,PG_Transactions!$AK:$AK,$H3539,PG_Transactions!$E:$E,"CAPTURE",PG_Transactions!$AQ:$AQ,1)</f>
        <v>1499</v>
      </c>
      <c r="K3539">
        <f t="shared" si="171"/>
        <v>0</v>
      </c>
      <c r="L3539" t="str">
        <f t="shared" si="172"/>
        <v>Amount Match</v>
      </c>
    </row>
    <row r="3540" spans="1:12" hidden="1" x14ac:dyDescent="0.3">
      <c r="A3540" t="s">
        <v>7032</v>
      </c>
      <c r="B3540" s="1">
        <v>46275</v>
      </c>
      <c r="C3540" t="s">
        <v>7033</v>
      </c>
      <c r="D3540" t="s">
        <v>65</v>
      </c>
      <c r="E3540" t="s">
        <v>44</v>
      </c>
      <c r="F3540">
        <v>1299</v>
      </c>
      <c r="G3540" t="s">
        <v>10</v>
      </c>
      <c r="H3540" t="str">
        <f t="shared" si="170"/>
        <v>ORD26003539</v>
      </c>
      <c r="I3540">
        <f>COUNTIFS(PG_Transactions!$AK:$AK,$H3540,PG_Transactions!$E:$E,"CAPTURE",PG_Transactions!$AQ:$AQ,1)</f>
        <v>1</v>
      </c>
      <c r="J3540">
        <f>SUMIFS(PG_Transactions!$G:$G,PG_Transactions!$AK:$AK,$H3540,PG_Transactions!$E:$E,"CAPTURE",PG_Transactions!$AQ:$AQ,1)</f>
        <v>1299</v>
      </c>
      <c r="K3540">
        <f t="shared" si="171"/>
        <v>0</v>
      </c>
      <c r="L3540" t="str">
        <f t="shared" si="172"/>
        <v>Amount Match</v>
      </c>
    </row>
    <row r="3541" spans="1:12" hidden="1" x14ac:dyDescent="0.3">
      <c r="A3541" t="s">
        <v>7034</v>
      </c>
      <c r="B3541" s="1">
        <v>46271</v>
      </c>
      <c r="C3541" t="s">
        <v>7035</v>
      </c>
      <c r="D3541" t="s">
        <v>27</v>
      </c>
      <c r="E3541" t="s">
        <v>17</v>
      </c>
      <c r="F3541">
        <v>1799</v>
      </c>
      <c r="G3541" t="s">
        <v>10</v>
      </c>
      <c r="H3541" t="str">
        <f t="shared" si="170"/>
        <v>ORD26003540</v>
      </c>
      <c r="I3541">
        <f>COUNTIFS(PG_Transactions!$AK:$AK,$H3541,PG_Transactions!$E:$E,"CAPTURE",PG_Transactions!$AQ:$AQ,1)</f>
        <v>1</v>
      </c>
      <c r="J3541">
        <f>SUMIFS(PG_Transactions!$G:$G,PG_Transactions!$AK:$AK,$H3541,PG_Transactions!$E:$E,"CAPTURE",PG_Transactions!$AQ:$AQ,1)</f>
        <v>1799</v>
      </c>
      <c r="K3541">
        <f t="shared" si="171"/>
        <v>0</v>
      </c>
      <c r="L3541" t="str">
        <f t="shared" si="172"/>
        <v>Amount Match</v>
      </c>
    </row>
    <row r="3542" spans="1:12" hidden="1" x14ac:dyDescent="0.3">
      <c r="A3542" t="s">
        <v>7036</v>
      </c>
      <c r="B3542" s="1">
        <v>46292</v>
      </c>
      <c r="C3542" t="s">
        <v>7037</v>
      </c>
      <c r="D3542" t="s">
        <v>41</v>
      </c>
      <c r="E3542" t="s">
        <v>9</v>
      </c>
      <c r="F3542">
        <v>2499</v>
      </c>
      <c r="G3542" t="s">
        <v>10</v>
      </c>
      <c r="H3542" t="str">
        <f t="shared" si="170"/>
        <v>ORD26003541</v>
      </c>
      <c r="I3542">
        <f>COUNTIFS(PG_Transactions!$AK:$AK,$H3542,PG_Transactions!$E:$E,"CAPTURE",PG_Transactions!$AQ:$AQ,1)</f>
        <v>1</v>
      </c>
      <c r="J3542">
        <f>SUMIFS(PG_Transactions!$G:$G,PG_Transactions!$AK:$AK,$H3542,PG_Transactions!$E:$E,"CAPTURE",PG_Transactions!$AQ:$AQ,1)</f>
        <v>2499</v>
      </c>
      <c r="K3542">
        <f t="shared" si="171"/>
        <v>0</v>
      </c>
      <c r="L3542" t="str">
        <f t="shared" si="172"/>
        <v>Amount Match</v>
      </c>
    </row>
    <row r="3543" spans="1:12" hidden="1" x14ac:dyDescent="0.3">
      <c r="A3543" t="s">
        <v>7038</v>
      </c>
      <c r="B3543" s="1">
        <v>46290</v>
      </c>
      <c r="C3543" t="s">
        <v>7039</v>
      </c>
      <c r="D3543" t="s">
        <v>38</v>
      </c>
      <c r="E3543" t="s">
        <v>9</v>
      </c>
      <c r="F3543" s="2">
        <v>7999</v>
      </c>
      <c r="G3543" t="s">
        <v>10</v>
      </c>
      <c r="H3543" t="str">
        <f t="shared" si="170"/>
        <v>ORD26003542</v>
      </c>
      <c r="I3543">
        <f>COUNTIFS(PG_Transactions!$AK:$AK,$H3543,PG_Transactions!$E:$E,"CAPTURE",PG_Transactions!$AQ:$AQ,1)</f>
        <v>1</v>
      </c>
      <c r="J3543">
        <f>SUMIFS(PG_Transactions!$G:$G,PG_Transactions!$AK:$AK,$H3543,PG_Transactions!$E:$E,"CAPTURE",PG_Transactions!$AQ:$AQ,1)</f>
        <v>7999</v>
      </c>
      <c r="K3543">
        <f t="shared" si="171"/>
        <v>0</v>
      </c>
      <c r="L3543" t="str">
        <f t="shared" si="172"/>
        <v>Amount Match</v>
      </c>
    </row>
    <row r="3544" spans="1:12" hidden="1" x14ac:dyDescent="0.3">
      <c r="A3544" t="s">
        <v>7040</v>
      </c>
      <c r="B3544" s="1">
        <v>46284</v>
      </c>
      <c r="C3544" t="s">
        <v>7041</v>
      </c>
      <c r="D3544" t="s">
        <v>13</v>
      </c>
      <c r="E3544" t="s">
        <v>44</v>
      </c>
      <c r="F3544">
        <v>2499</v>
      </c>
      <c r="G3544" t="s">
        <v>10</v>
      </c>
      <c r="H3544" t="str">
        <f t="shared" si="170"/>
        <v>ORD26003543</v>
      </c>
      <c r="I3544">
        <f>COUNTIFS(PG_Transactions!$AK:$AK,$H3544,PG_Transactions!$E:$E,"CAPTURE",PG_Transactions!$AQ:$AQ,1)</f>
        <v>1</v>
      </c>
      <c r="J3544">
        <f>SUMIFS(PG_Transactions!$G:$G,PG_Transactions!$AK:$AK,$H3544,PG_Transactions!$E:$E,"CAPTURE",PG_Transactions!$AQ:$AQ,1)</f>
        <v>2499</v>
      </c>
      <c r="K3544">
        <f t="shared" si="171"/>
        <v>0</v>
      </c>
      <c r="L3544" t="str">
        <f t="shared" si="172"/>
        <v>Amount Match</v>
      </c>
    </row>
    <row r="3545" spans="1:12" hidden="1" x14ac:dyDescent="0.3">
      <c r="A3545" t="s">
        <v>7042</v>
      </c>
      <c r="B3545" s="1">
        <v>46273</v>
      </c>
      <c r="C3545" t="s">
        <v>4636</v>
      </c>
      <c r="D3545" t="s">
        <v>8</v>
      </c>
      <c r="E3545" t="s">
        <v>9</v>
      </c>
      <c r="F3545">
        <v>499</v>
      </c>
      <c r="G3545" t="s">
        <v>10</v>
      </c>
      <c r="H3545" t="str">
        <f t="shared" si="170"/>
        <v>ORD26003544</v>
      </c>
      <c r="I3545">
        <f>COUNTIFS(PG_Transactions!$AK:$AK,$H3545,PG_Transactions!$E:$E,"CAPTURE",PG_Transactions!$AQ:$AQ,1)</f>
        <v>1</v>
      </c>
      <c r="J3545">
        <f>SUMIFS(PG_Transactions!$G:$G,PG_Transactions!$AK:$AK,$H3545,PG_Transactions!$E:$E,"CAPTURE",PG_Transactions!$AQ:$AQ,1)</f>
        <v>499</v>
      </c>
      <c r="K3545">
        <f t="shared" si="171"/>
        <v>0</v>
      </c>
      <c r="L3545" t="str">
        <f t="shared" si="172"/>
        <v>Amount Match</v>
      </c>
    </row>
    <row r="3546" spans="1:12" hidden="1" x14ac:dyDescent="0.3">
      <c r="A3546" t="s">
        <v>7043</v>
      </c>
      <c r="B3546" s="1">
        <v>46267</v>
      </c>
      <c r="C3546" t="s">
        <v>7044</v>
      </c>
      <c r="D3546" t="s">
        <v>41</v>
      </c>
      <c r="E3546" t="s">
        <v>17</v>
      </c>
      <c r="F3546">
        <v>4999</v>
      </c>
      <c r="G3546" t="s">
        <v>10</v>
      </c>
      <c r="H3546" t="str">
        <f t="shared" si="170"/>
        <v>ORD26003545</v>
      </c>
      <c r="I3546">
        <f>COUNTIFS(PG_Transactions!$AK:$AK,$H3546,PG_Transactions!$E:$E,"CAPTURE",PG_Transactions!$AQ:$AQ,1)</f>
        <v>1</v>
      </c>
      <c r="J3546">
        <f>SUMIFS(PG_Transactions!$G:$G,PG_Transactions!$AK:$AK,$H3546,PG_Transactions!$E:$E,"CAPTURE",PG_Transactions!$AQ:$AQ,1)</f>
        <v>4999</v>
      </c>
      <c r="K3546">
        <f t="shared" si="171"/>
        <v>0</v>
      </c>
      <c r="L3546" t="str">
        <f t="shared" si="172"/>
        <v>Amount Match</v>
      </c>
    </row>
    <row r="3547" spans="1:12" hidden="1" x14ac:dyDescent="0.3">
      <c r="A3547" t="s">
        <v>7045</v>
      </c>
      <c r="B3547" s="1">
        <v>46293</v>
      </c>
      <c r="C3547" t="s">
        <v>7046</v>
      </c>
      <c r="D3547" t="s">
        <v>32</v>
      </c>
      <c r="E3547" t="s">
        <v>17</v>
      </c>
      <c r="F3547">
        <v>349</v>
      </c>
      <c r="G3547" t="s">
        <v>10</v>
      </c>
      <c r="H3547" t="str">
        <f t="shared" si="170"/>
        <v>ORD26003546</v>
      </c>
      <c r="I3547">
        <f>COUNTIFS(PG_Transactions!$AK:$AK,$H3547,PG_Transactions!$E:$E,"CAPTURE",PG_Transactions!$AQ:$AQ,1)</f>
        <v>1</v>
      </c>
      <c r="J3547">
        <f>SUMIFS(PG_Transactions!$G:$G,PG_Transactions!$AK:$AK,$H3547,PG_Transactions!$E:$E,"CAPTURE",PG_Transactions!$AQ:$AQ,1)</f>
        <v>349</v>
      </c>
      <c r="K3547">
        <f t="shared" si="171"/>
        <v>0</v>
      </c>
      <c r="L3547" t="str">
        <f t="shared" si="172"/>
        <v>Amount Match</v>
      </c>
    </row>
    <row r="3548" spans="1:12" hidden="1" x14ac:dyDescent="0.3">
      <c r="A3548" t="s">
        <v>7047</v>
      </c>
      <c r="B3548" s="1">
        <v>46276</v>
      </c>
      <c r="C3548" t="s">
        <v>7048</v>
      </c>
      <c r="D3548" t="s">
        <v>38</v>
      </c>
      <c r="E3548" t="s">
        <v>17</v>
      </c>
      <c r="F3548">
        <v>3897</v>
      </c>
      <c r="G3548" t="s">
        <v>10</v>
      </c>
      <c r="H3548" t="str">
        <f t="shared" si="170"/>
        <v>ORD26003547</v>
      </c>
      <c r="I3548">
        <f>COUNTIFS(PG_Transactions!$AK:$AK,$H3548,PG_Transactions!$E:$E,"CAPTURE",PG_Transactions!$AQ:$AQ,1)</f>
        <v>1</v>
      </c>
      <c r="J3548">
        <f>SUMIFS(PG_Transactions!$G:$G,PG_Transactions!$AK:$AK,$H3548,PG_Transactions!$E:$E,"CAPTURE",PG_Transactions!$AQ:$AQ,1)</f>
        <v>3897</v>
      </c>
      <c r="K3548">
        <f t="shared" si="171"/>
        <v>0</v>
      </c>
      <c r="L3548" t="str">
        <f t="shared" si="172"/>
        <v>Amount Match</v>
      </c>
    </row>
    <row r="3549" spans="1:12" hidden="1" x14ac:dyDescent="0.3">
      <c r="A3549" t="s">
        <v>7049</v>
      </c>
      <c r="B3549" s="1">
        <v>46275</v>
      </c>
      <c r="C3549" t="s">
        <v>7050</v>
      </c>
      <c r="D3549" t="s">
        <v>51</v>
      </c>
      <c r="E3549" t="s">
        <v>17</v>
      </c>
      <c r="F3549">
        <v>8097</v>
      </c>
      <c r="G3549" t="s">
        <v>10</v>
      </c>
      <c r="H3549" t="str">
        <f t="shared" si="170"/>
        <v>ORD26003548</v>
      </c>
      <c r="I3549">
        <f>COUNTIFS(PG_Transactions!$AK:$AK,$H3549,PG_Transactions!$E:$E,"CAPTURE",PG_Transactions!$AQ:$AQ,1)</f>
        <v>1</v>
      </c>
      <c r="J3549">
        <f>SUMIFS(PG_Transactions!$G:$G,PG_Transactions!$AK:$AK,$H3549,PG_Transactions!$E:$E,"CAPTURE",PG_Transactions!$AQ:$AQ,1)</f>
        <v>8097</v>
      </c>
      <c r="K3549">
        <f t="shared" si="171"/>
        <v>0</v>
      </c>
      <c r="L3549" t="str">
        <f t="shared" si="172"/>
        <v>Amount Match</v>
      </c>
    </row>
    <row r="3550" spans="1:12" hidden="1" x14ac:dyDescent="0.3">
      <c r="A3550" t="s">
        <v>7051</v>
      </c>
      <c r="B3550" s="1">
        <v>46275</v>
      </c>
      <c r="C3550" t="s">
        <v>7052</v>
      </c>
      <c r="D3550" t="s">
        <v>65</v>
      </c>
      <c r="E3550" t="s">
        <v>17</v>
      </c>
      <c r="F3550">
        <v>1299</v>
      </c>
      <c r="G3550" t="s">
        <v>105</v>
      </c>
      <c r="H3550" t="str">
        <f t="shared" si="170"/>
        <v>ORD26003549</v>
      </c>
      <c r="I3550">
        <f>COUNTIFS(PG_Transactions!$AK:$AK,$H3550,PG_Transactions!$E:$E,"CAPTURE",PG_Transactions!$AQ:$AQ,1)</f>
        <v>0</v>
      </c>
      <c r="J3550">
        <f>SUMIFS(PG_Transactions!$G:$G,PG_Transactions!$AK:$AK,$H3550,PG_Transactions!$E:$E,"CAPTURE",PG_Transactions!$AQ:$AQ,1)</f>
        <v>0</v>
      </c>
      <c r="K3550">
        <f t="shared" si="171"/>
        <v>-1299</v>
      </c>
      <c r="L3550" t="str">
        <f t="shared" si="172"/>
        <v>No Capture</v>
      </c>
    </row>
    <row r="3551" spans="1:12" hidden="1" x14ac:dyDescent="0.3">
      <c r="A3551" t="s">
        <v>7053</v>
      </c>
      <c r="B3551" s="1">
        <v>46291</v>
      </c>
      <c r="C3551" t="s">
        <v>7054</v>
      </c>
      <c r="D3551" t="s">
        <v>13</v>
      </c>
      <c r="E3551" t="s">
        <v>17</v>
      </c>
      <c r="F3551">
        <v>1298</v>
      </c>
      <c r="G3551" t="s">
        <v>10</v>
      </c>
      <c r="H3551" t="str">
        <f t="shared" si="170"/>
        <v>ORD26003550</v>
      </c>
      <c r="I3551">
        <f>COUNTIFS(PG_Transactions!$AK:$AK,$H3551,PG_Transactions!$E:$E,"CAPTURE",PG_Transactions!$AQ:$AQ,1)</f>
        <v>1</v>
      </c>
      <c r="J3551">
        <f>SUMIFS(PG_Transactions!$G:$G,PG_Transactions!$AK:$AK,$H3551,PG_Transactions!$E:$E,"CAPTURE",PG_Transactions!$AQ:$AQ,1)</f>
        <v>1298</v>
      </c>
      <c r="K3551">
        <f t="shared" si="171"/>
        <v>0</v>
      </c>
      <c r="L3551" t="str">
        <f t="shared" si="172"/>
        <v>Amount Match</v>
      </c>
    </row>
    <row r="3552" spans="1:12" hidden="1" x14ac:dyDescent="0.3">
      <c r="A3552" t="s">
        <v>7055</v>
      </c>
      <c r="B3552" s="1">
        <v>46269</v>
      </c>
      <c r="C3552" t="s">
        <v>7056</v>
      </c>
      <c r="D3552" t="s">
        <v>8</v>
      </c>
      <c r="E3552" t="s">
        <v>9</v>
      </c>
      <c r="F3552">
        <v>7999</v>
      </c>
      <c r="G3552" t="s">
        <v>56</v>
      </c>
      <c r="H3552" t="str">
        <f t="shared" si="170"/>
        <v>ORD26003551</v>
      </c>
      <c r="I3552">
        <f>COUNTIFS(PG_Transactions!$AK:$AK,$H3552,PG_Transactions!$E:$E,"CAPTURE",PG_Transactions!$AQ:$AQ,1)</f>
        <v>1</v>
      </c>
      <c r="J3552">
        <f>SUMIFS(PG_Transactions!$G:$G,PG_Transactions!$AK:$AK,$H3552,PG_Transactions!$E:$E,"CAPTURE",PG_Transactions!$AQ:$AQ,1)</f>
        <v>7999</v>
      </c>
      <c r="K3552">
        <f t="shared" si="171"/>
        <v>0</v>
      </c>
      <c r="L3552" t="str">
        <f t="shared" si="172"/>
        <v>Amount Match</v>
      </c>
    </row>
    <row r="3553" spans="1:12" hidden="1" x14ac:dyDescent="0.3">
      <c r="A3553" t="s">
        <v>7057</v>
      </c>
      <c r="B3553" s="1">
        <v>46271</v>
      </c>
      <c r="C3553" t="s">
        <v>7058</v>
      </c>
      <c r="D3553" t="s">
        <v>41</v>
      </c>
      <c r="E3553" t="s">
        <v>17</v>
      </c>
      <c r="F3553" s="2">
        <v>1798</v>
      </c>
      <c r="G3553" t="s">
        <v>10</v>
      </c>
      <c r="H3553" t="str">
        <f t="shared" si="170"/>
        <v>ORD26003552</v>
      </c>
      <c r="I3553">
        <f>COUNTIFS(PG_Transactions!$AK:$AK,$H3553,PG_Transactions!$E:$E,"CAPTURE",PG_Transactions!$AQ:$AQ,1)</f>
        <v>1</v>
      </c>
      <c r="J3553">
        <f>SUMIFS(PG_Transactions!$G:$G,PG_Transactions!$AK:$AK,$H3553,PG_Transactions!$E:$E,"CAPTURE",PG_Transactions!$AQ:$AQ,1)</f>
        <v>1798</v>
      </c>
      <c r="K3553">
        <f t="shared" si="171"/>
        <v>0</v>
      </c>
      <c r="L3553" t="str">
        <f t="shared" si="172"/>
        <v>Amount Match</v>
      </c>
    </row>
    <row r="3554" spans="1:12" hidden="1" x14ac:dyDescent="0.3">
      <c r="A3554" t="s">
        <v>7059</v>
      </c>
      <c r="B3554" s="1">
        <v>46295</v>
      </c>
      <c r="C3554" t="s">
        <v>7060</v>
      </c>
      <c r="E3554" t="s">
        <v>9</v>
      </c>
      <c r="F3554">
        <v>4998</v>
      </c>
      <c r="G3554" t="s">
        <v>10</v>
      </c>
      <c r="H3554" t="str">
        <f t="shared" si="170"/>
        <v>ORD26003553</v>
      </c>
      <c r="I3554">
        <f>COUNTIFS(PG_Transactions!$AK:$AK,$H3554,PG_Transactions!$E:$E,"CAPTURE",PG_Transactions!$AQ:$AQ,1)</f>
        <v>1</v>
      </c>
      <c r="J3554">
        <f>SUMIFS(PG_Transactions!$G:$G,PG_Transactions!$AK:$AK,$H3554,PG_Transactions!$E:$E,"CAPTURE",PG_Transactions!$AQ:$AQ,1)</f>
        <v>4998</v>
      </c>
      <c r="K3554">
        <f t="shared" si="171"/>
        <v>0</v>
      </c>
      <c r="L3554" t="str">
        <f t="shared" si="172"/>
        <v>Amount Match</v>
      </c>
    </row>
    <row r="3555" spans="1:12" hidden="1" x14ac:dyDescent="0.3">
      <c r="A3555" t="s">
        <v>7061</v>
      </c>
      <c r="B3555" s="1">
        <v>46281</v>
      </c>
      <c r="C3555" t="s">
        <v>7062</v>
      </c>
      <c r="D3555" t="s">
        <v>32</v>
      </c>
      <c r="E3555" t="s">
        <v>9</v>
      </c>
      <c r="F3555">
        <v>948</v>
      </c>
      <c r="G3555" t="s">
        <v>10</v>
      </c>
      <c r="H3555" t="str">
        <f t="shared" si="170"/>
        <v>ORD26003554</v>
      </c>
      <c r="I3555">
        <f>COUNTIFS(PG_Transactions!$AK:$AK,$H3555,PG_Transactions!$E:$E,"CAPTURE",PG_Transactions!$AQ:$AQ,1)</f>
        <v>1</v>
      </c>
      <c r="J3555">
        <f>SUMIFS(PG_Transactions!$G:$G,PG_Transactions!$AK:$AK,$H3555,PG_Transactions!$E:$E,"CAPTURE",PG_Transactions!$AQ:$AQ,1)</f>
        <v>948</v>
      </c>
      <c r="K3555">
        <f t="shared" si="171"/>
        <v>0</v>
      </c>
      <c r="L3555" t="str">
        <f t="shared" si="172"/>
        <v>Amount Match</v>
      </c>
    </row>
    <row r="3556" spans="1:12" hidden="1" x14ac:dyDescent="0.3">
      <c r="A3556" t="s">
        <v>7063</v>
      </c>
      <c r="B3556" s="1">
        <v>46271</v>
      </c>
      <c r="C3556" t="s">
        <v>7064</v>
      </c>
      <c r="D3556" t="s">
        <v>8</v>
      </c>
      <c r="E3556" t="s">
        <v>17</v>
      </c>
      <c r="F3556">
        <v>299</v>
      </c>
      <c r="G3556" t="s">
        <v>10</v>
      </c>
      <c r="H3556" t="str">
        <f t="shared" si="170"/>
        <v>ORD26003555</v>
      </c>
      <c r="I3556">
        <f>COUNTIFS(PG_Transactions!$AK:$AK,$H3556,PG_Transactions!$E:$E,"CAPTURE",PG_Transactions!$AQ:$AQ,1)</f>
        <v>1</v>
      </c>
      <c r="J3556">
        <f>SUMIFS(PG_Transactions!$G:$G,PG_Transactions!$AK:$AK,$H3556,PG_Transactions!$E:$E,"CAPTURE",PG_Transactions!$AQ:$AQ,1)</f>
        <v>299</v>
      </c>
      <c r="K3556">
        <f t="shared" si="171"/>
        <v>0</v>
      </c>
      <c r="L3556" t="str">
        <f t="shared" si="172"/>
        <v>Amount Match</v>
      </c>
    </row>
    <row r="3557" spans="1:12" hidden="1" x14ac:dyDescent="0.3">
      <c r="A3557" t="s">
        <v>7065</v>
      </c>
      <c r="B3557" s="1">
        <v>46284</v>
      </c>
      <c r="C3557" t="s">
        <v>7066</v>
      </c>
      <c r="D3557" t="s">
        <v>27</v>
      </c>
      <c r="E3557" t="s">
        <v>44</v>
      </c>
      <c r="F3557">
        <v>1499</v>
      </c>
      <c r="G3557" t="s">
        <v>10</v>
      </c>
      <c r="H3557" t="str">
        <f t="shared" si="170"/>
        <v>ORD26003556</v>
      </c>
      <c r="I3557">
        <f>COUNTIFS(PG_Transactions!$AK:$AK,$H3557,PG_Transactions!$E:$E,"CAPTURE",PG_Transactions!$AQ:$AQ,1)</f>
        <v>1</v>
      </c>
      <c r="J3557">
        <f>SUMIFS(PG_Transactions!$G:$G,PG_Transactions!$AK:$AK,$H3557,PG_Transactions!$E:$E,"CAPTURE",PG_Transactions!$AQ:$AQ,1)</f>
        <v>1499</v>
      </c>
      <c r="K3557">
        <f t="shared" si="171"/>
        <v>0</v>
      </c>
      <c r="L3557" t="str">
        <f t="shared" si="172"/>
        <v>Amount Match</v>
      </c>
    </row>
    <row r="3558" spans="1:12" hidden="1" x14ac:dyDescent="0.3">
      <c r="A3558" t="s">
        <v>7067</v>
      </c>
      <c r="B3558" s="1">
        <v>46270</v>
      </c>
      <c r="C3558" t="s">
        <v>7068</v>
      </c>
      <c r="D3558" t="s">
        <v>24</v>
      </c>
      <c r="E3558" t="s">
        <v>17</v>
      </c>
      <c r="F3558">
        <v>1299</v>
      </c>
      <c r="G3558" t="s">
        <v>10</v>
      </c>
      <c r="H3558" t="str">
        <f t="shared" si="170"/>
        <v>ORD26003557</v>
      </c>
      <c r="I3558">
        <f>COUNTIFS(PG_Transactions!$AK:$AK,$H3558,PG_Transactions!$E:$E,"CAPTURE",PG_Transactions!$AQ:$AQ,1)</f>
        <v>1</v>
      </c>
      <c r="J3558">
        <f>SUMIFS(PG_Transactions!$G:$G,PG_Transactions!$AK:$AK,$H3558,PG_Transactions!$E:$E,"CAPTURE",PG_Transactions!$AQ:$AQ,1)</f>
        <v>1299</v>
      </c>
      <c r="K3558">
        <f t="shared" si="171"/>
        <v>0</v>
      </c>
      <c r="L3558" t="str">
        <f t="shared" si="172"/>
        <v>Amount Match</v>
      </c>
    </row>
    <row r="3559" spans="1:12" hidden="1" x14ac:dyDescent="0.3">
      <c r="A3559" t="s">
        <v>7069</v>
      </c>
      <c r="B3559" s="1">
        <v>46277</v>
      </c>
      <c r="C3559" t="s">
        <v>7070</v>
      </c>
      <c r="D3559" t="s">
        <v>24</v>
      </c>
      <c r="E3559" t="s">
        <v>44</v>
      </c>
      <c r="F3559">
        <v>3499</v>
      </c>
      <c r="G3559" t="s">
        <v>10</v>
      </c>
      <c r="H3559" t="str">
        <f t="shared" si="170"/>
        <v>ORD26003558</v>
      </c>
      <c r="I3559">
        <f>COUNTIFS(PG_Transactions!$AK:$AK,$H3559,PG_Transactions!$E:$E,"CAPTURE",PG_Transactions!$AQ:$AQ,1)</f>
        <v>1</v>
      </c>
      <c r="J3559">
        <f>SUMIFS(PG_Transactions!$G:$G,PG_Transactions!$AK:$AK,$H3559,PG_Transactions!$E:$E,"CAPTURE",PG_Transactions!$AQ:$AQ,1)</f>
        <v>3499</v>
      </c>
      <c r="K3559">
        <f t="shared" si="171"/>
        <v>0</v>
      </c>
      <c r="L3559" t="str">
        <f t="shared" si="172"/>
        <v>Amount Match</v>
      </c>
    </row>
    <row r="3560" spans="1:12" hidden="1" x14ac:dyDescent="0.3">
      <c r="A3560" t="s">
        <v>7071</v>
      </c>
      <c r="B3560" s="1">
        <v>46276</v>
      </c>
      <c r="C3560" t="s">
        <v>7072</v>
      </c>
      <c r="D3560" t="s">
        <v>32</v>
      </c>
      <c r="E3560" t="s">
        <v>17</v>
      </c>
      <c r="F3560">
        <v>2999</v>
      </c>
      <c r="G3560" t="s">
        <v>10</v>
      </c>
      <c r="H3560" t="str">
        <f t="shared" si="170"/>
        <v>ORD26003559</v>
      </c>
      <c r="I3560">
        <f>COUNTIFS(PG_Transactions!$AK:$AK,$H3560,PG_Transactions!$E:$E,"CAPTURE",PG_Transactions!$AQ:$AQ,1)</f>
        <v>1</v>
      </c>
      <c r="J3560">
        <f>SUMIFS(PG_Transactions!$G:$G,PG_Transactions!$AK:$AK,$H3560,PG_Transactions!$E:$E,"CAPTURE",PG_Transactions!$AQ:$AQ,1)</f>
        <v>2999</v>
      </c>
      <c r="K3560">
        <f t="shared" si="171"/>
        <v>0</v>
      </c>
      <c r="L3560" t="str">
        <f t="shared" si="172"/>
        <v>Amount Match</v>
      </c>
    </row>
    <row r="3561" spans="1:12" hidden="1" x14ac:dyDescent="0.3">
      <c r="A3561" t="s">
        <v>7073</v>
      </c>
      <c r="B3561" s="1">
        <v>46278</v>
      </c>
      <c r="C3561" t="s">
        <v>7074</v>
      </c>
      <c r="D3561" t="s">
        <v>8</v>
      </c>
      <c r="E3561" t="s">
        <v>44</v>
      </c>
      <c r="F3561">
        <v>499</v>
      </c>
      <c r="G3561" t="s">
        <v>10</v>
      </c>
      <c r="H3561" t="str">
        <f t="shared" si="170"/>
        <v>ORD26003560</v>
      </c>
      <c r="I3561">
        <f>COUNTIFS(PG_Transactions!$AK:$AK,$H3561,PG_Transactions!$E:$E,"CAPTURE",PG_Transactions!$AQ:$AQ,1)</f>
        <v>1</v>
      </c>
      <c r="J3561">
        <f>SUMIFS(PG_Transactions!$G:$G,PG_Transactions!$AK:$AK,$H3561,PG_Transactions!$E:$E,"CAPTURE",PG_Transactions!$AQ:$AQ,1)</f>
        <v>499</v>
      </c>
      <c r="K3561">
        <f t="shared" si="171"/>
        <v>0</v>
      </c>
      <c r="L3561" t="str">
        <f t="shared" si="172"/>
        <v>Amount Match</v>
      </c>
    </row>
    <row r="3562" spans="1:12" hidden="1" x14ac:dyDescent="0.3">
      <c r="A3562" t="s">
        <v>7075</v>
      </c>
      <c r="B3562" s="1">
        <v>46280</v>
      </c>
      <c r="C3562" t="s">
        <v>7076</v>
      </c>
      <c r="D3562" t="s">
        <v>38</v>
      </c>
      <c r="E3562" t="s">
        <v>17</v>
      </c>
      <c r="F3562">
        <v>299</v>
      </c>
      <c r="G3562" t="s">
        <v>10</v>
      </c>
      <c r="H3562" t="str">
        <f t="shared" si="170"/>
        <v>ORD26003561</v>
      </c>
      <c r="I3562">
        <f>COUNTIFS(PG_Transactions!$AK:$AK,$H3562,PG_Transactions!$E:$E,"CAPTURE",PG_Transactions!$AQ:$AQ,1)</f>
        <v>0</v>
      </c>
      <c r="J3562">
        <f>SUMIFS(PG_Transactions!$G:$G,PG_Transactions!$AK:$AK,$H3562,PG_Transactions!$E:$E,"CAPTURE",PG_Transactions!$AQ:$AQ,1)</f>
        <v>0</v>
      </c>
      <c r="K3562">
        <f t="shared" si="171"/>
        <v>-299</v>
      </c>
      <c r="L3562" t="str">
        <f t="shared" si="172"/>
        <v>No Capture</v>
      </c>
    </row>
    <row r="3563" spans="1:12" hidden="1" x14ac:dyDescent="0.3">
      <c r="A3563" t="s">
        <v>7077</v>
      </c>
      <c r="B3563" s="1">
        <v>46294</v>
      </c>
      <c r="C3563" t="s">
        <v>7078</v>
      </c>
      <c r="D3563" t="s">
        <v>51</v>
      </c>
      <c r="E3563" t="s">
        <v>9</v>
      </c>
      <c r="F3563">
        <v>999</v>
      </c>
      <c r="G3563" t="s">
        <v>10</v>
      </c>
      <c r="H3563" t="str">
        <f t="shared" si="170"/>
        <v>ORD26003562</v>
      </c>
      <c r="I3563">
        <f>COUNTIFS(PG_Transactions!$AK:$AK,$H3563,PG_Transactions!$E:$E,"CAPTURE",PG_Transactions!$AQ:$AQ,1)</f>
        <v>1</v>
      </c>
      <c r="J3563">
        <f>SUMIFS(PG_Transactions!$G:$G,PG_Transactions!$AK:$AK,$H3563,PG_Transactions!$E:$E,"CAPTURE",PG_Transactions!$AQ:$AQ,1)</f>
        <v>999</v>
      </c>
      <c r="K3563">
        <f t="shared" si="171"/>
        <v>0</v>
      </c>
      <c r="L3563" t="str">
        <f t="shared" si="172"/>
        <v>Amount Match</v>
      </c>
    </row>
    <row r="3564" spans="1:12" hidden="1" x14ac:dyDescent="0.3">
      <c r="A3564" t="s">
        <v>7079</v>
      </c>
      <c r="B3564" s="1">
        <v>46288</v>
      </c>
      <c r="C3564" t="s">
        <v>7080</v>
      </c>
      <c r="D3564" t="s">
        <v>41</v>
      </c>
      <c r="E3564" t="s">
        <v>9</v>
      </c>
      <c r="F3564">
        <v>349</v>
      </c>
      <c r="G3564" t="s">
        <v>10</v>
      </c>
      <c r="H3564" t="str">
        <f t="shared" si="170"/>
        <v>ORD26003563</v>
      </c>
      <c r="I3564">
        <f>COUNTIFS(PG_Transactions!$AK:$AK,$H3564,PG_Transactions!$E:$E,"CAPTURE",PG_Transactions!$AQ:$AQ,1)</f>
        <v>1</v>
      </c>
      <c r="J3564">
        <f>SUMIFS(PG_Transactions!$G:$G,PG_Transactions!$AK:$AK,$H3564,PG_Transactions!$E:$E,"CAPTURE",PG_Transactions!$AQ:$AQ,1)</f>
        <v>349</v>
      </c>
      <c r="K3564">
        <f t="shared" si="171"/>
        <v>0</v>
      </c>
      <c r="L3564" t="str">
        <f t="shared" si="172"/>
        <v>Amount Match</v>
      </c>
    </row>
    <row r="3565" spans="1:12" hidden="1" x14ac:dyDescent="0.3">
      <c r="A3565" t="s">
        <v>7081</v>
      </c>
      <c r="B3565" s="1">
        <v>46266</v>
      </c>
      <c r="C3565" t="s">
        <v>7082</v>
      </c>
      <c r="D3565" t="s">
        <v>8</v>
      </c>
      <c r="E3565" t="s">
        <v>17</v>
      </c>
      <c r="F3565">
        <v>349</v>
      </c>
      <c r="G3565" t="s">
        <v>10</v>
      </c>
      <c r="H3565" t="str">
        <f t="shared" si="170"/>
        <v>ORD26003564</v>
      </c>
      <c r="I3565">
        <f>COUNTIFS(PG_Transactions!$AK:$AK,$H3565,PG_Transactions!$E:$E,"CAPTURE",PG_Transactions!$AQ:$AQ,1)</f>
        <v>1</v>
      </c>
      <c r="J3565">
        <f>SUMIFS(PG_Transactions!$G:$G,PG_Transactions!$AK:$AK,$H3565,PG_Transactions!$E:$E,"CAPTURE",PG_Transactions!$AQ:$AQ,1)</f>
        <v>349</v>
      </c>
      <c r="K3565">
        <f t="shared" si="171"/>
        <v>0</v>
      </c>
      <c r="L3565" t="str">
        <f t="shared" si="172"/>
        <v>Amount Match</v>
      </c>
    </row>
    <row r="3566" spans="1:12" hidden="1" x14ac:dyDescent="0.3">
      <c r="A3566" t="s">
        <v>7083</v>
      </c>
      <c r="B3566" s="1">
        <v>46284</v>
      </c>
      <c r="C3566" t="s">
        <v>7084</v>
      </c>
      <c r="D3566" t="s">
        <v>24</v>
      </c>
      <c r="E3566" t="s">
        <v>9</v>
      </c>
      <c r="F3566">
        <v>1747</v>
      </c>
      <c r="G3566" t="s">
        <v>10</v>
      </c>
      <c r="H3566" t="str">
        <f t="shared" si="170"/>
        <v>ORD26003565</v>
      </c>
      <c r="I3566">
        <f>COUNTIFS(PG_Transactions!$AK:$AK,$H3566,PG_Transactions!$E:$E,"CAPTURE",PG_Transactions!$AQ:$AQ,1)</f>
        <v>1</v>
      </c>
      <c r="J3566">
        <f>SUMIFS(PG_Transactions!$G:$G,PG_Transactions!$AK:$AK,$H3566,PG_Transactions!$E:$E,"CAPTURE",PG_Transactions!$AQ:$AQ,1)</f>
        <v>1747</v>
      </c>
      <c r="K3566">
        <f t="shared" si="171"/>
        <v>0</v>
      </c>
      <c r="L3566" t="str">
        <f t="shared" si="172"/>
        <v>Amount Match</v>
      </c>
    </row>
    <row r="3567" spans="1:12" hidden="1" x14ac:dyDescent="0.3">
      <c r="A3567" t="s">
        <v>7085</v>
      </c>
      <c r="B3567" s="1">
        <v>46295</v>
      </c>
      <c r="C3567" t="s">
        <v>7086</v>
      </c>
      <c r="D3567" t="s">
        <v>41</v>
      </c>
      <c r="E3567" t="s">
        <v>9</v>
      </c>
      <c r="F3567">
        <v>4498</v>
      </c>
      <c r="G3567" t="s">
        <v>10</v>
      </c>
      <c r="H3567" t="str">
        <f t="shared" si="170"/>
        <v>ORD26003566</v>
      </c>
      <c r="I3567">
        <f>COUNTIFS(PG_Transactions!$AK:$AK,$H3567,PG_Transactions!$E:$E,"CAPTURE",PG_Transactions!$AQ:$AQ,1)</f>
        <v>1</v>
      </c>
      <c r="J3567">
        <f>SUMIFS(PG_Transactions!$G:$G,PG_Transactions!$AK:$AK,$H3567,PG_Transactions!$E:$E,"CAPTURE",PG_Transactions!$AQ:$AQ,1)</f>
        <v>4498</v>
      </c>
      <c r="K3567">
        <f t="shared" si="171"/>
        <v>0</v>
      </c>
      <c r="L3567" t="str">
        <f t="shared" si="172"/>
        <v>Amount Match</v>
      </c>
    </row>
    <row r="3568" spans="1:12" hidden="1" x14ac:dyDescent="0.3">
      <c r="A3568" t="s">
        <v>7087</v>
      </c>
      <c r="B3568" s="1">
        <v>46288</v>
      </c>
      <c r="C3568" t="s">
        <v>7088</v>
      </c>
      <c r="D3568" t="s">
        <v>13</v>
      </c>
      <c r="E3568" t="s">
        <v>9</v>
      </c>
      <c r="F3568">
        <v>9297</v>
      </c>
      <c r="G3568" t="s">
        <v>10</v>
      </c>
      <c r="H3568" t="str">
        <f t="shared" si="170"/>
        <v>ORD26003567</v>
      </c>
      <c r="I3568">
        <f>COUNTIFS(PG_Transactions!$AK:$AK,$H3568,PG_Transactions!$E:$E,"CAPTURE",PG_Transactions!$AQ:$AQ,1)</f>
        <v>1</v>
      </c>
      <c r="J3568">
        <f>SUMIFS(PG_Transactions!$G:$G,PG_Transactions!$AK:$AK,$H3568,PG_Transactions!$E:$E,"CAPTURE",PG_Transactions!$AQ:$AQ,1)</f>
        <v>9297</v>
      </c>
      <c r="K3568">
        <f t="shared" si="171"/>
        <v>0</v>
      </c>
      <c r="L3568" t="str">
        <f t="shared" si="172"/>
        <v>Amount Match</v>
      </c>
    </row>
    <row r="3569" spans="1:12" hidden="1" x14ac:dyDescent="0.3">
      <c r="A3569" t="s">
        <v>7089</v>
      </c>
      <c r="B3569" s="1">
        <v>46288</v>
      </c>
      <c r="C3569" t="s">
        <v>7090</v>
      </c>
      <c r="D3569" t="s">
        <v>8</v>
      </c>
      <c r="E3569" t="s">
        <v>9</v>
      </c>
      <c r="F3569">
        <v>2999</v>
      </c>
      <c r="G3569" t="s">
        <v>10</v>
      </c>
      <c r="H3569" t="str">
        <f t="shared" si="170"/>
        <v>ORD26003568</v>
      </c>
      <c r="I3569">
        <f>COUNTIFS(PG_Transactions!$AK:$AK,$H3569,PG_Transactions!$E:$E,"CAPTURE",PG_Transactions!$AQ:$AQ,1)</f>
        <v>1</v>
      </c>
      <c r="J3569">
        <f>SUMIFS(PG_Transactions!$G:$G,PG_Transactions!$AK:$AK,$H3569,PG_Transactions!$E:$E,"CAPTURE",PG_Transactions!$AQ:$AQ,1)</f>
        <v>2999</v>
      </c>
      <c r="K3569">
        <f t="shared" si="171"/>
        <v>0</v>
      </c>
      <c r="L3569" t="str">
        <f t="shared" si="172"/>
        <v>Amount Match</v>
      </c>
    </row>
    <row r="3570" spans="1:12" hidden="1" x14ac:dyDescent="0.3">
      <c r="A3570" t="s">
        <v>7091</v>
      </c>
      <c r="B3570" s="1">
        <v>46284</v>
      </c>
      <c r="C3570" t="s">
        <v>7092</v>
      </c>
      <c r="D3570" t="s">
        <v>24</v>
      </c>
      <c r="E3570" t="s">
        <v>9</v>
      </c>
      <c r="F3570">
        <v>3499</v>
      </c>
      <c r="G3570" t="s">
        <v>105</v>
      </c>
      <c r="H3570" t="str">
        <f t="shared" si="170"/>
        <v>ORD26003569</v>
      </c>
      <c r="I3570">
        <f>COUNTIFS(PG_Transactions!$AK:$AK,$H3570,PG_Transactions!$E:$E,"CAPTURE",PG_Transactions!$AQ:$AQ,1)</f>
        <v>0</v>
      </c>
      <c r="J3570">
        <f>SUMIFS(PG_Transactions!$G:$G,PG_Transactions!$AK:$AK,$H3570,PG_Transactions!$E:$E,"CAPTURE",PG_Transactions!$AQ:$AQ,1)</f>
        <v>0</v>
      </c>
      <c r="K3570">
        <f t="shared" si="171"/>
        <v>-3499</v>
      </c>
      <c r="L3570" t="str">
        <f t="shared" si="172"/>
        <v>No Capture</v>
      </c>
    </row>
    <row r="3571" spans="1:12" hidden="1" x14ac:dyDescent="0.3">
      <c r="A3571" t="s">
        <v>7093</v>
      </c>
      <c r="B3571" s="1">
        <v>46281</v>
      </c>
      <c r="C3571" t="s">
        <v>7094</v>
      </c>
      <c r="D3571" t="s">
        <v>13</v>
      </c>
      <c r="E3571" t="s">
        <v>9</v>
      </c>
      <c r="F3571">
        <v>1299</v>
      </c>
      <c r="G3571" t="s">
        <v>10</v>
      </c>
      <c r="H3571" t="str">
        <f t="shared" si="170"/>
        <v>ORD26003570</v>
      </c>
      <c r="I3571">
        <f>COUNTIFS(PG_Transactions!$AK:$AK,$H3571,PG_Transactions!$E:$E,"CAPTURE",PG_Transactions!$AQ:$AQ,1)</f>
        <v>1</v>
      </c>
      <c r="J3571">
        <f>SUMIFS(PG_Transactions!$G:$G,PG_Transactions!$AK:$AK,$H3571,PG_Transactions!$E:$E,"CAPTURE",PG_Transactions!$AQ:$AQ,1)</f>
        <v>1299</v>
      </c>
      <c r="K3571">
        <f t="shared" si="171"/>
        <v>0</v>
      </c>
      <c r="L3571" t="str">
        <f t="shared" si="172"/>
        <v>Amount Match</v>
      </c>
    </row>
    <row r="3572" spans="1:12" hidden="1" x14ac:dyDescent="0.3">
      <c r="A3572" t="s">
        <v>7095</v>
      </c>
      <c r="B3572" s="1">
        <v>46272</v>
      </c>
      <c r="C3572" t="s">
        <v>7096</v>
      </c>
      <c r="D3572" t="s">
        <v>16</v>
      </c>
      <c r="E3572" t="s">
        <v>17</v>
      </c>
      <c r="F3572">
        <v>4999</v>
      </c>
      <c r="G3572" t="s">
        <v>10</v>
      </c>
      <c r="H3572" t="str">
        <f t="shared" si="170"/>
        <v>ORD26003571</v>
      </c>
      <c r="I3572">
        <f>COUNTIFS(PG_Transactions!$AK:$AK,$H3572,PG_Transactions!$E:$E,"CAPTURE",PG_Transactions!$AQ:$AQ,1)</f>
        <v>1</v>
      </c>
      <c r="J3572">
        <f>SUMIFS(PG_Transactions!$G:$G,PG_Transactions!$AK:$AK,$H3572,PG_Transactions!$E:$E,"CAPTURE",PG_Transactions!$AQ:$AQ,1)</f>
        <v>4999</v>
      </c>
      <c r="K3572">
        <f t="shared" si="171"/>
        <v>0</v>
      </c>
      <c r="L3572" t="str">
        <f t="shared" si="172"/>
        <v>Amount Match</v>
      </c>
    </row>
    <row r="3573" spans="1:12" hidden="1" x14ac:dyDescent="0.3">
      <c r="A3573" t="s">
        <v>7097</v>
      </c>
      <c r="B3573" s="1">
        <v>46277</v>
      </c>
      <c r="C3573" t="s">
        <v>7098</v>
      </c>
      <c r="D3573" t="s">
        <v>41</v>
      </c>
      <c r="E3573" t="s">
        <v>44</v>
      </c>
      <c r="F3573">
        <v>999</v>
      </c>
      <c r="G3573" t="s">
        <v>10</v>
      </c>
      <c r="H3573" t="str">
        <f t="shared" si="170"/>
        <v>ORD26003572</v>
      </c>
      <c r="I3573">
        <f>COUNTIFS(PG_Transactions!$AK:$AK,$H3573,PG_Transactions!$E:$E,"CAPTURE",PG_Transactions!$AQ:$AQ,1)</f>
        <v>1</v>
      </c>
      <c r="J3573">
        <f>SUMIFS(PG_Transactions!$G:$G,PG_Transactions!$AK:$AK,$H3573,PG_Transactions!$E:$E,"CAPTURE",PG_Transactions!$AQ:$AQ,1)</f>
        <v>999</v>
      </c>
      <c r="K3573">
        <f t="shared" si="171"/>
        <v>0</v>
      </c>
      <c r="L3573" t="str">
        <f t="shared" si="172"/>
        <v>Amount Match</v>
      </c>
    </row>
    <row r="3574" spans="1:12" hidden="1" x14ac:dyDescent="0.3">
      <c r="A3574" t="s">
        <v>7099</v>
      </c>
      <c r="B3574" s="1">
        <v>46280</v>
      </c>
      <c r="C3574" t="s">
        <v>7100</v>
      </c>
      <c r="D3574" t="s">
        <v>41</v>
      </c>
      <c r="E3574" t="s">
        <v>9</v>
      </c>
      <c r="F3574">
        <v>5597</v>
      </c>
      <c r="G3574" t="s">
        <v>56</v>
      </c>
      <c r="H3574" t="str">
        <f t="shared" si="170"/>
        <v>ORD26003573</v>
      </c>
      <c r="I3574">
        <f>COUNTIFS(PG_Transactions!$AK:$AK,$H3574,PG_Transactions!$E:$E,"CAPTURE",PG_Transactions!$AQ:$AQ,1)</f>
        <v>1</v>
      </c>
      <c r="J3574">
        <f>SUMIFS(PG_Transactions!$G:$G,PG_Transactions!$AK:$AK,$H3574,PG_Transactions!$E:$E,"CAPTURE",PG_Transactions!$AQ:$AQ,1)</f>
        <v>5597</v>
      </c>
      <c r="K3574">
        <f t="shared" si="171"/>
        <v>0</v>
      </c>
      <c r="L3574" t="str">
        <f t="shared" si="172"/>
        <v>Amount Match</v>
      </c>
    </row>
    <row r="3575" spans="1:12" hidden="1" x14ac:dyDescent="0.3">
      <c r="A3575" t="s">
        <v>7101</v>
      </c>
      <c r="B3575" s="1">
        <v>46286</v>
      </c>
      <c r="C3575" t="s">
        <v>7102</v>
      </c>
      <c r="E3575" t="s">
        <v>9</v>
      </c>
      <c r="F3575">
        <v>9998</v>
      </c>
      <c r="G3575" t="s">
        <v>10</v>
      </c>
      <c r="H3575" t="str">
        <f t="shared" si="170"/>
        <v>ORD26003574</v>
      </c>
      <c r="I3575">
        <f>COUNTIFS(PG_Transactions!$AK:$AK,$H3575,PG_Transactions!$E:$E,"CAPTURE",PG_Transactions!$AQ:$AQ,1)</f>
        <v>1</v>
      </c>
      <c r="J3575">
        <f>SUMIFS(PG_Transactions!$G:$G,PG_Transactions!$AK:$AK,$H3575,PG_Transactions!$E:$E,"CAPTURE",PG_Transactions!$AQ:$AQ,1)</f>
        <v>9998</v>
      </c>
      <c r="K3575">
        <f t="shared" si="171"/>
        <v>0</v>
      </c>
      <c r="L3575" t="str">
        <f t="shared" si="172"/>
        <v>Amount Match</v>
      </c>
    </row>
    <row r="3576" spans="1:12" hidden="1" x14ac:dyDescent="0.3">
      <c r="A3576" t="s">
        <v>7103</v>
      </c>
      <c r="B3576" s="1">
        <v>46271</v>
      </c>
      <c r="C3576" t="s">
        <v>7104</v>
      </c>
      <c r="D3576" t="s">
        <v>16</v>
      </c>
      <c r="E3576" t="s">
        <v>17</v>
      </c>
      <c r="F3576">
        <v>3499</v>
      </c>
      <c r="G3576" t="s">
        <v>10</v>
      </c>
      <c r="H3576" t="str">
        <f t="shared" si="170"/>
        <v>ORD26003575</v>
      </c>
      <c r="I3576">
        <f>COUNTIFS(PG_Transactions!$AK:$AK,$H3576,PG_Transactions!$E:$E,"CAPTURE",PG_Transactions!$AQ:$AQ,1)</f>
        <v>1</v>
      </c>
      <c r="J3576">
        <f>SUMIFS(PG_Transactions!$G:$G,PG_Transactions!$AK:$AK,$H3576,PG_Transactions!$E:$E,"CAPTURE",PG_Transactions!$AQ:$AQ,1)</f>
        <v>3499</v>
      </c>
      <c r="K3576">
        <f t="shared" si="171"/>
        <v>0</v>
      </c>
      <c r="L3576" t="str">
        <f t="shared" si="172"/>
        <v>Amount Match</v>
      </c>
    </row>
    <row r="3577" spans="1:12" hidden="1" x14ac:dyDescent="0.3">
      <c r="A3577" t="s">
        <v>7105</v>
      </c>
      <c r="B3577" s="1">
        <v>46291</v>
      </c>
      <c r="C3577" t="s">
        <v>7106</v>
      </c>
      <c r="D3577" t="s">
        <v>51</v>
      </c>
      <c r="E3577" t="s">
        <v>9</v>
      </c>
      <c r="F3577">
        <v>299</v>
      </c>
      <c r="G3577" t="s">
        <v>10</v>
      </c>
      <c r="H3577" t="str">
        <f t="shared" si="170"/>
        <v>ORD26003576</v>
      </c>
      <c r="I3577">
        <f>COUNTIFS(PG_Transactions!$AK:$AK,$H3577,PG_Transactions!$E:$E,"CAPTURE",PG_Transactions!$AQ:$AQ,1)</f>
        <v>1</v>
      </c>
      <c r="J3577">
        <f>SUMIFS(PG_Transactions!$G:$G,PG_Transactions!$AK:$AK,$H3577,PG_Transactions!$E:$E,"CAPTURE",PG_Transactions!$AQ:$AQ,1)</f>
        <v>299</v>
      </c>
      <c r="K3577">
        <f t="shared" si="171"/>
        <v>0</v>
      </c>
      <c r="L3577" t="str">
        <f t="shared" si="172"/>
        <v>Amount Match</v>
      </c>
    </row>
    <row r="3578" spans="1:12" hidden="1" x14ac:dyDescent="0.3">
      <c r="A3578" t="s">
        <v>7107</v>
      </c>
      <c r="B3578" s="1">
        <v>46287</v>
      </c>
      <c r="C3578" t="s">
        <v>7108</v>
      </c>
      <c r="D3578" t="s">
        <v>41</v>
      </c>
      <c r="E3578" t="s">
        <v>44</v>
      </c>
      <c r="F3578">
        <v>5498</v>
      </c>
      <c r="G3578" t="s">
        <v>10</v>
      </c>
      <c r="H3578" t="str">
        <f t="shared" si="170"/>
        <v>ORD26003577</v>
      </c>
      <c r="I3578">
        <f>COUNTIFS(PG_Transactions!$AK:$AK,$H3578,PG_Transactions!$E:$E,"CAPTURE",PG_Transactions!$AQ:$AQ,1)</f>
        <v>1</v>
      </c>
      <c r="J3578">
        <f>SUMIFS(PG_Transactions!$G:$G,PG_Transactions!$AK:$AK,$H3578,PG_Transactions!$E:$E,"CAPTURE",PG_Transactions!$AQ:$AQ,1)</f>
        <v>5498</v>
      </c>
      <c r="K3578">
        <f t="shared" si="171"/>
        <v>0</v>
      </c>
      <c r="L3578" t="str">
        <f t="shared" si="172"/>
        <v>Amount Match</v>
      </c>
    </row>
    <row r="3579" spans="1:12" hidden="1" x14ac:dyDescent="0.3">
      <c r="A3579" t="s">
        <v>7109</v>
      </c>
      <c r="B3579" s="1">
        <v>46289</v>
      </c>
      <c r="C3579" t="s">
        <v>7110</v>
      </c>
      <c r="D3579" t="s">
        <v>51</v>
      </c>
      <c r="E3579" t="s">
        <v>9</v>
      </c>
      <c r="F3579">
        <v>349</v>
      </c>
      <c r="G3579" t="s">
        <v>10</v>
      </c>
      <c r="H3579" t="str">
        <f t="shared" si="170"/>
        <v>ORD26003578</v>
      </c>
      <c r="I3579">
        <f>COUNTIFS(PG_Transactions!$AK:$AK,$H3579,PG_Transactions!$E:$E,"CAPTURE",PG_Transactions!$AQ:$AQ,1)</f>
        <v>1</v>
      </c>
      <c r="J3579">
        <f>SUMIFS(PG_Transactions!$G:$G,PG_Transactions!$AK:$AK,$H3579,PG_Transactions!$E:$E,"CAPTURE",PG_Transactions!$AQ:$AQ,1)</f>
        <v>349</v>
      </c>
      <c r="K3579">
        <f t="shared" si="171"/>
        <v>0</v>
      </c>
      <c r="L3579" t="str">
        <f t="shared" si="172"/>
        <v>Amount Match</v>
      </c>
    </row>
    <row r="3580" spans="1:12" hidden="1" x14ac:dyDescent="0.3">
      <c r="A3580" t="s">
        <v>7111</v>
      </c>
      <c r="B3580" s="1">
        <v>46271</v>
      </c>
      <c r="C3580" t="s">
        <v>7112</v>
      </c>
      <c r="D3580" t="s">
        <v>51</v>
      </c>
      <c r="E3580" t="s">
        <v>17</v>
      </c>
      <c r="F3580">
        <v>7999</v>
      </c>
      <c r="G3580" t="s">
        <v>10</v>
      </c>
      <c r="H3580" t="str">
        <f t="shared" si="170"/>
        <v>ORD26003579</v>
      </c>
      <c r="I3580">
        <f>COUNTIFS(PG_Transactions!$AK:$AK,$H3580,PG_Transactions!$E:$E,"CAPTURE",PG_Transactions!$AQ:$AQ,1)</f>
        <v>1</v>
      </c>
      <c r="J3580">
        <f>SUMIFS(PG_Transactions!$G:$G,PG_Transactions!$AK:$AK,$H3580,PG_Transactions!$E:$E,"CAPTURE",PG_Transactions!$AQ:$AQ,1)</f>
        <v>7999</v>
      </c>
      <c r="K3580">
        <f t="shared" si="171"/>
        <v>0</v>
      </c>
      <c r="L3580" t="str">
        <f t="shared" si="172"/>
        <v>Amount Match</v>
      </c>
    </row>
    <row r="3581" spans="1:12" hidden="1" x14ac:dyDescent="0.3">
      <c r="A3581" t="s">
        <v>7113</v>
      </c>
      <c r="B3581" s="1">
        <v>46277</v>
      </c>
      <c r="C3581" t="s">
        <v>7114</v>
      </c>
      <c r="D3581" t="s">
        <v>24</v>
      </c>
      <c r="E3581" t="s">
        <v>17</v>
      </c>
      <c r="F3581">
        <v>10997</v>
      </c>
      <c r="G3581" t="s">
        <v>10</v>
      </c>
      <c r="H3581" t="str">
        <f t="shared" si="170"/>
        <v>ORD26003580</v>
      </c>
      <c r="I3581">
        <f>COUNTIFS(PG_Transactions!$AK:$AK,$H3581,PG_Transactions!$E:$E,"CAPTURE",PG_Transactions!$AQ:$AQ,1)</f>
        <v>1</v>
      </c>
      <c r="J3581">
        <f>SUMIFS(PG_Transactions!$G:$G,PG_Transactions!$AK:$AK,$H3581,PG_Transactions!$E:$E,"CAPTURE",PG_Transactions!$AQ:$AQ,1)</f>
        <v>10997</v>
      </c>
      <c r="K3581">
        <f t="shared" si="171"/>
        <v>0</v>
      </c>
      <c r="L3581" t="str">
        <f t="shared" si="172"/>
        <v>Amount Match</v>
      </c>
    </row>
    <row r="3582" spans="1:12" hidden="1" x14ac:dyDescent="0.3">
      <c r="A3582" t="s">
        <v>7115</v>
      </c>
      <c r="B3582" s="1">
        <v>46271</v>
      </c>
      <c r="C3582" t="s">
        <v>7116</v>
      </c>
      <c r="D3582" t="s">
        <v>65</v>
      </c>
      <c r="E3582" t="s">
        <v>9</v>
      </c>
      <c r="F3582">
        <v>1898</v>
      </c>
      <c r="G3582" t="s">
        <v>10</v>
      </c>
      <c r="H3582" t="str">
        <f t="shared" si="170"/>
        <v>ORD26003581</v>
      </c>
      <c r="I3582">
        <f>COUNTIFS(PG_Transactions!$AK:$AK,$H3582,PG_Transactions!$E:$E,"CAPTURE",PG_Transactions!$AQ:$AQ,1)</f>
        <v>1</v>
      </c>
      <c r="J3582">
        <f>SUMIFS(PG_Transactions!$G:$G,PG_Transactions!$AK:$AK,$H3582,PG_Transactions!$E:$E,"CAPTURE",PG_Transactions!$AQ:$AQ,1)</f>
        <v>1898</v>
      </c>
      <c r="K3582">
        <f t="shared" si="171"/>
        <v>0</v>
      </c>
      <c r="L3582" t="str">
        <f t="shared" si="172"/>
        <v>Amount Match</v>
      </c>
    </row>
    <row r="3583" spans="1:12" hidden="1" x14ac:dyDescent="0.3">
      <c r="A3583" t="s">
        <v>7117</v>
      </c>
      <c r="B3583" s="1">
        <v>46268</v>
      </c>
      <c r="C3583" t="s">
        <v>7118</v>
      </c>
      <c r="D3583" t="s">
        <v>32</v>
      </c>
      <c r="E3583" t="s">
        <v>44</v>
      </c>
      <c r="F3583">
        <v>4999</v>
      </c>
      <c r="G3583" t="s">
        <v>10</v>
      </c>
      <c r="H3583" t="str">
        <f t="shared" si="170"/>
        <v>ORD26003582</v>
      </c>
      <c r="I3583">
        <f>COUNTIFS(PG_Transactions!$AK:$AK,$H3583,PG_Transactions!$E:$E,"CAPTURE",PG_Transactions!$AQ:$AQ,1)</f>
        <v>1</v>
      </c>
      <c r="J3583">
        <f>SUMIFS(PG_Transactions!$G:$G,PG_Transactions!$AK:$AK,$H3583,PG_Transactions!$E:$E,"CAPTURE",PG_Transactions!$AQ:$AQ,1)</f>
        <v>4999</v>
      </c>
      <c r="K3583">
        <f t="shared" si="171"/>
        <v>0</v>
      </c>
      <c r="L3583" t="str">
        <f t="shared" si="172"/>
        <v>Amount Match</v>
      </c>
    </row>
    <row r="3584" spans="1:12" hidden="1" x14ac:dyDescent="0.3">
      <c r="A3584" t="s">
        <v>7119</v>
      </c>
      <c r="B3584" s="1">
        <v>46284</v>
      </c>
      <c r="C3584" t="s">
        <v>7120</v>
      </c>
      <c r="D3584" t="s">
        <v>16</v>
      </c>
      <c r="E3584" t="s">
        <v>9</v>
      </c>
      <c r="F3584">
        <v>2998</v>
      </c>
      <c r="G3584" t="s">
        <v>10</v>
      </c>
      <c r="H3584" t="str">
        <f t="shared" si="170"/>
        <v>ORD26003583</v>
      </c>
      <c r="I3584">
        <f>COUNTIFS(PG_Transactions!$AK:$AK,$H3584,PG_Transactions!$E:$E,"CAPTURE",PG_Transactions!$AQ:$AQ,1)</f>
        <v>1</v>
      </c>
      <c r="J3584">
        <f>SUMIFS(PG_Transactions!$G:$G,PG_Transactions!$AK:$AK,$H3584,PG_Transactions!$E:$E,"CAPTURE",PG_Transactions!$AQ:$AQ,1)</f>
        <v>2998</v>
      </c>
      <c r="K3584">
        <f t="shared" si="171"/>
        <v>0</v>
      </c>
      <c r="L3584" t="str">
        <f t="shared" si="172"/>
        <v>Amount Match</v>
      </c>
    </row>
    <row r="3585" spans="1:12" hidden="1" x14ac:dyDescent="0.3">
      <c r="A3585" t="s">
        <v>7121</v>
      </c>
      <c r="B3585" s="1">
        <v>46278</v>
      </c>
      <c r="C3585" t="s">
        <v>7122</v>
      </c>
      <c r="D3585" t="s">
        <v>16</v>
      </c>
      <c r="E3585" t="s">
        <v>9</v>
      </c>
      <c r="F3585">
        <v>7999</v>
      </c>
      <c r="G3585" t="s">
        <v>10</v>
      </c>
      <c r="H3585" t="str">
        <f t="shared" si="170"/>
        <v>ORD26003584</v>
      </c>
      <c r="I3585">
        <f>COUNTIFS(PG_Transactions!$AK:$AK,$H3585,PG_Transactions!$E:$E,"CAPTURE",PG_Transactions!$AQ:$AQ,1)</f>
        <v>1</v>
      </c>
      <c r="J3585">
        <f>SUMIFS(PG_Transactions!$G:$G,PG_Transactions!$AK:$AK,$H3585,PG_Transactions!$E:$E,"CAPTURE",PG_Transactions!$AQ:$AQ,1)</f>
        <v>7999</v>
      </c>
      <c r="K3585">
        <f t="shared" si="171"/>
        <v>0</v>
      </c>
      <c r="L3585" t="str">
        <f t="shared" si="172"/>
        <v>Amount Match</v>
      </c>
    </row>
    <row r="3586" spans="1:12" hidden="1" x14ac:dyDescent="0.3">
      <c r="A3586" t="s">
        <v>7123</v>
      </c>
      <c r="B3586" s="1">
        <v>46266</v>
      </c>
      <c r="C3586" t="s">
        <v>7124</v>
      </c>
      <c r="D3586" t="s">
        <v>27</v>
      </c>
      <c r="E3586" t="s">
        <v>33</v>
      </c>
      <c r="F3586">
        <v>7999</v>
      </c>
      <c r="G3586" t="s">
        <v>105</v>
      </c>
      <c r="H3586" t="str">
        <f t="shared" si="170"/>
        <v>ORD26003585</v>
      </c>
      <c r="I3586">
        <f>COUNTIFS(PG_Transactions!$AK:$AK,$H3586,PG_Transactions!$E:$E,"CAPTURE",PG_Transactions!$AQ:$AQ,1)</f>
        <v>0</v>
      </c>
      <c r="J3586">
        <f>SUMIFS(PG_Transactions!$G:$G,PG_Transactions!$AK:$AK,$H3586,PG_Transactions!$E:$E,"CAPTURE",PG_Transactions!$AQ:$AQ,1)</f>
        <v>0</v>
      </c>
      <c r="K3586">
        <f t="shared" si="171"/>
        <v>-7999</v>
      </c>
      <c r="L3586" t="str">
        <f t="shared" si="172"/>
        <v>No Capture</v>
      </c>
    </row>
    <row r="3587" spans="1:12" hidden="1" x14ac:dyDescent="0.3">
      <c r="A3587" t="s">
        <v>7125</v>
      </c>
      <c r="B3587" s="1">
        <v>46277</v>
      </c>
      <c r="C3587" t="s">
        <v>7126</v>
      </c>
      <c r="D3587" t="s">
        <v>65</v>
      </c>
      <c r="E3587" t="s">
        <v>33</v>
      </c>
      <c r="F3587">
        <v>1098</v>
      </c>
      <c r="G3587" t="s">
        <v>10</v>
      </c>
      <c r="H3587" t="str">
        <f t="shared" ref="H3587:H3650" si="173">UPPER(SUBSTITUTE(TRIM(A3587),"-",""))</f>
        <v>ORD26003586</v>
      </c>
      <c r="I3587">
        <f>COUNTIFS(PG_Transactions!$AK:$AK,$H3587,PG_Transactions!$E:$E,"CAPTURE",PG_Transactions!$AQ:$AQ,1)</f>
        <v>1</v>
      </c>
      <c r="J3587">
        <f>SUMIFS(PG_Transactions!$G:$G,PG_Transactions!$AK:$AK,$H3587,PG_Transactions!$E:$E,"CAPTURE",PG_Transactions!$AQ:$AQ,1)</f>
        <v>1098</v>
      </c>
      <c r="K3587">
        <f t="shared" ref="K3587:K3650" si="174">ROUND(J3587-F3587,2)</f>
        <v>0</v>
      </c>
      <c r="L3587" t="str">
        <f t="shared" ref="L3587:L3650" si="175">IF(I3587=0,"No Capture",IF(I3587&gt;1,"Multiple Capture Rows - Review",IF(ABS(K3587)&lt;0.01,"Amount Match",IF(K3587&lt;0,"Captured Less Than Order","Captured More Than Order"))))</f>
        <v>Amount Match</v>
      </c>
    </row>
    <row r="3588" spans="1:12" hidden="1" x14ac:dyDescent="0.3">
      <c r="A3588" t="s">
        <v>7127</v>
      </c>
      <c r="B3588" s="1">
        <v>46266</v>
      </c>
      <c r="C3588" t="s">
        <v>7128</v>
      </c>
      <c r="D3588" t="s">
        <v>13</v>
      </c>
      <c r="E3588" t="s">
        <v>17</v>
      </c>
      <c r="F3588">
        <v>3447</v>
      </c>
      <c r="G3588" t="s">
        <v>10</v>
      </c>
      <c r="H3588" t="str">
        <f t="shared" si="173"/>
        <v>ORD26003587</v>
      </c>
      <c r="I3588">
        <f>COUNTIFS(PG_Transactions!$AK:$AK,$H3588,PG_Transactions!$E:$E,"CAPTURE",PG_Transactions!$AQ:$AQ,1)</f>
        <v>1</v>
      </c>
      <c r="J3588">
        <f>SUMIFS(PG_Transactions!$G:$G,PG_Transactions!$AK:$AK,$H3588,PG_Transactions!$E:$E,"CAPTURE",PG_Transactions!$AQ:$AQ,1)</f>
        <v>3447</v>
      </c>
      <c r="K3588">
        <f t="shared" si="174"/>
        <v>0</v>
      </c>
      <c r="L3588" t="str">
        <f t="shared" si="175"/>
        <v>Amount Match</v>
      </c>
    </row>
    <row r="3589" spans="1:12" hidden="1" x14ac:dyDescent="0.3">
      <c r="A3589" t="s">
        <v>7129</v>
      </c>
      <c r="B3589" s="1">
        <v>46273</v>
      </c>
      <c r="C3589" t="s">
        <v>1504</v>
      </c>
      <c r="D3589" t="s">
        <v>51</v>
      </c>
      <c r="E3589" t="s">
        <v>17</v>
      </c>
      <c r="F3589">
        <v>4999</v>
      </c>
      <c r="G3589" t="s">
        <v>10</v>
      </c>
      <c r="H3589" t="str">
        <f t="shared" si="173"/>
        <v>ORD26003588</v>
      </c>
      <c r="I3589">
        <f>COUNTIFS(PG_Transactions!$AK:$AK,$H3589,PG_Transactions!$E:$E,"CAPTURE",PG_Transactions!$AQ:$AQ,1)</f>
        <v>1</v>
      </c>
      <c r="J3589">
        <f>SUMIFS(PG_Transactions!$G:$G,PG_Transactions!$AK:$AK,$H3589,PG_Transactions!$E:$E,"CAPTURE",PG_Transactions!$AQ:$AQ,1)</f>
        <v>4999</v>
      </c>
      <c r="K3589">
        <f t="shared" si="174"/>
        <v>0</v>
      </c>
      <c r="L3589" t="str">
        <f t="shared" si="175"/>
        <v>Amount Match</v>
      </c>
    </row>
    <row r="3590" spans="1:12" hidden="1" x14ac:dyDescent="0.3">
      <c r="A3590" t="s">
        <v>7130</v>
      </c>
      <c r="B3590" s="1">
        <v>46275</v>
      </c>
      <c r="C3590" t="s">
        <v>7131</v>
      </c>
      <c r="D3590" t="s">
        <v>65</v>
      </c>
      <c r="E3590" t="s">
        <v>9</v>
      </c>
      <c r="F3590">
        <v>698</v>
      </c>
      <c r="G3590" t="s">
        <v>70</v>
      </c>
      <c r="H3590" t="str">
        <f t="shared" si="173"/>
        <v>ORD26003589</v>
      </c>
      <c r="I3590">
        <f>COUNTIFS(PG_Transactions!$AK:$AK,$H3590,PG_Transactions!$E:$E,"CAPTURE",PG_Transactions!$AQ:$AQ,1)</f>
        <v>0</v>
      </c>
      <c r="J3590">
        <f>SUMIFS(PG_Transactions!$G:$G,PG_Transactions!$AK:$AK,$H3590,PG_Transactions!$E:$E,"CAPTURE",PG_Transactions!$AQ:$AQ,1)</f>
        <v>0</v>
      </c>
      <c r="K3590">
        <f t="shared" si="174"/>
        <v>-698</v>
      </c>
      <c r="L3590" t="str">
        <f t="shared" si="175"/>
        <v>No Capture</v>
      </c>
    </row>
    <row r="3591" spans="1:12" hidden="1" x14ac:dyDescent="0.3">
      <c r="A3591" t="s">
        <v>7132</v>
      </c>
      <c r="B3591" s="1">
        <v>46279</v>
      </c>
      <c r="C3591" t="s">
        <v>7133</v>
      </c>
      <c r="D3591" t="s">
        <v>41</v>
      </c>
      <c r="E3591" t="s">
        <v>9</v>
      </c>
      <c r="F3591">
        <v>1799</v>
      </c>
      <c r="G3591" t="s">
        <v>10</v>
      </c>
      <c r="H3591" t="str">
        <f t="shared" si="173"/>
        <v>ORD26003590</v>
      </c>
      <c r="I3591">
        <f>COUNTIFS(PG_Transactions!$AK:$AK,$H3591,PG_Transactions!$E:$E,"CAPTURE",PG_Transactions!$AQ:$AQ,1)</f>
        <v>1</v>
      </c>
      <c r="J3591">
        <f>SUMIFS(PG_Transactions!$G:$G,PG_Transactions!$AK:$AK,$H3591,PG_Transactions!$E:$E,"CAPTURE",PG_Transactions!$AQ:$AQ,1)</f>
        <v>1799</v>
      </c>
      <c r="K3591">
        <f t="shared" si="174"/>
        <v>0</v>
      </c>
      <c r="L3591" t="str">
        <f t="shared" si="175"/>
        <v>Amount Match</v>
      </c>
    </row>
    <row r="3592" spans="1:12" hidden="1" x14ac:dyDescent="0.3">
      <c r="A3592" t="s">
        <v>7134</v>
      </c>
      <c r="B3592" s="1">
        <v>46278</v>
      </c>
      <c r="C3592" t="s">
        <v>7135</v>
      </c>
      <c r="D3592" t="s">
        <v>65</v>
      </c>
      <c r="E3592" t="s">
        <v>17</v>
      </c>
      <c r="F3592">
        <v>1299</v>
      </c>
      <c r="G3592" t="s">
        <v>10</v>
      </c>
      <c r="H3592" t="str">
        <f t="shared" si="173"/>
        <v>ORD26003591</v>
      </c>
      <c r="I3592">
        <f>COUNTIFS(PG_Transactions!$AK:$AK,$H3592,PG_Transactions!$E:$E,"CAPTURE",PG_Transactions!$AQ:$AQ,1)</f>
        <v>1</v>
      </c>
      <c r="J3592">
        <f>SUMIFS(PG_Transactions!$G:$G,PG_Transactions!$AK:$AK,$H3592,PG_Transactions!$E:$E,"CAPTURE",PG_Transactions!$AQ:$AQ,1)</f>
        <v>1299</v>
      </c>
      <c r="K3592">
        <f t="shared" si="174"/>
        <v>0</v>
      </c>
      <c r="L3592" t="str">
        <f t="shared" si="175"/>
        <v>Amount Match</v>
      </c>
    </row>
    <row r="3593" spans="1:12" hidden="1" x14ac:dyDescent="0.3">
      <c r="A3593" t="s">
        <v>7136</v>
      </c>
      <c r="B3593" s="1">
        <v>46281</v>
      </c>
      <c r="C3593" t="s">
        <v>7137</v>
      </c>
      <c r="D3593" t="s">
        <v>41</v>
      </c>
      <c r="E3593" t="s">
        <v>9</v>
      </c>
      <c r="F3593">
        <v>8498</v>
      </c>
      <c r="G3593" t="s">
        <v>10</v>
      </c>
      <c r="H3593" t="str">
        <f t="shared" si="173"/>
        <v>ORD26003592</v>
      </c>
      <c r="I3593">
        <f>COUNTIFS(PG_Transactions!$AK:$AK,$H3593,PG_Transactions!$E:$E,"CAPTURE",PG_Transactions!$AQ:$AQ,1)</f>
        <v>1</v>
      </c>
      <c r="J3593">
        <f>SUMIFS(PG_Transactions!$G:$G,PG_Transactions!$AK:$AK,$H3593,PG_Transactions!$E:$E,"CAPTURE",PG_Transactions!$AQ:$AQ,1)</f>
        <v>8498</v>
      </c>
      <c r="K3593">
        <f t="shared" si="174"/>
        <v>0</v>
      </c>
      <c r="L3593" t="str">
        <f t="shared" si="175"/>
        <v>Amount Match</v>
      </c>
    </row>
    <row r="3594" spans="1:12" hidden="1" x14ac:dyDescent="0.3">
      <c r="A3594" t="s">
        <v>7138</v>
      </c>
      <c r="B3594" s="1">
        <v>46266</v>
      </c>
      <c r="C3594" t="s">
        <v>7139</v>
      </c>
      <c r="D3594" t="s">
        <v>32</v>
      </c>
      <c r="E3594" t="s">
        <v>9</v>
      </c>
      <c r="F3594">
        <v>2499</v>
      </c>
      <c r="G3594" t="s">
        <v>10</v>
      </c>
      <c r="H3594" t="str">
        <f t="shared" si="173"/>
        <v>ORD26003593</v>
      </c>
      <c r="I3594">
        <f>COUNTIFS(PG_Transactions!$AK:$AK,$H3594,PG_Transactions!$E:$E,"CAPTURE",PG_Transactions!$AQ:$AQ,1)</f>
        <v>1</v>
      </c>
      <c r="J3594">
        <f>SUMIFS(PG_Transactions!$G:$G,PG_Transactions!$AK:$AK,$H3594,PG_Transactions!$E:$E,"CAPTURE",PG_Transactions!$AQ:$AQ,1)</f>
        <v>2499</v>
      </c>
      <c r="K3594">
        <f t="shared" si="174"/>
        <v>0</v>
      </c>
      <c r="L3594" t="str">
        <f t="shared" si="175"/>
        <v>Amount Match</v>
      </c>
    </row>
    <row r="3595" spans="1:12" hidden="1" x14ac:dyDescent="0.3">
      <c r="A3595" t="s">
        <v>7140</v>
      </c>
      <c r="B3595" s="1">
        <v>46279</v>
      </c>
      <c r="C3595" t="s">
        <v>7141</v>
      </c>
      <c r="D3595" t="s">
        <v>8</v>
      </c>
      <c r="E3595" t="s">
        <v>17</v>
      </c>
      <c r="F3595">
        <v>1499</v>
      </c>
      <c r="G3595" t="s">
        <v>10</v>
      </c>
      <c r="H3595" t="str">
        <f t="shared" si="173"/>
        <v>ORD26003594</v>
      </c>
      <c r="I3595">
        <f>COUNTIFS(PG_Transactions!$AK:$AK,$H3595,PG_Transactions!$E:$E,"CAPTURE",PG_Transactions!$AQ:$AQ,1)</f>
        <v>1</v>
      </c>
      <c r="J3595">
        <f>SUMIFS(PG_Transactions!$G:$G,PG_Transactions!$AK:$AK,$H3595,PG_Transactions!$E:$E,"CAPTURE",PG_Transactions!$AQ:$AQ,1)</f>
        <v>1499</v>
      </c>
      <c r="K3595">
        <f t="shared" si="174"/>
        <v>0</v>
      </c>
      <c r="L3595" t="str">
        <f t="shared" si="175"/>
        <v>Amount Match</v>
      </c>
    </row>
    <row r="3596" spans="1:12" hidden="1" x14ac:dyDescent="0.3">
      <c r="A3596" t="s">
        <v>7142</v>
      </c>
      <c r="B3596" s="1">
        <v>46272</v>
      </c>
      <c r="C3596" t="s">
        <v>7143</v>
      </c>
      <c r="D3596" t="s">
        <v>32</v>
      </c>
      <c r="E3596" t="s">
        <v>9</v>
      </c>
      <c r="F3596">
        <v>4999</v>
      </c>
      <c r="G3596" t="s">
        <v>10</v>
      </c>
      <c r="H3596" t="str">
        <f t="shared" si="173"/>
        <v>ORD26003595</v>
      </c>
      <c r="I3596">
        <f>COUNTIFS(PG_Transactions!$AK:$AK,$H3596,PG_Transactions!$E:$E,"CAPTURE",PG_Transactions!$AQ:$AQ,1)</f>
        <v>1</v>
      </c>
      <c r="J3596">
        <f>SUMIFS(PG_Transactions!$G:$G,PG_Transactions!$AK:$AK,$H3596,PG_Transactions!$E:$E,"CAPTURE",PG_Transactions!$AQ:$AQ,1)</f>
        <v>4999</v>
      </c>
      <c r="K3596">
        <f t="shared" si="174"/>
        <v>0</v>
      </c>
      <c r="L3596" t="str">
        <f t="shared" si="175"/>
        <v>Amount Match</v>
      </c>
    </row>
    <row r="3597" spans="1:12" hidden="1" x14ac:dyDescent="0.3">
      <c r="A3597" t="s">
        <v>7144</v>
      </c>
      <c r="B3597" s="1">
        <v>46275</v>
      </c>
      <c r="C3597" t="s">
        <v>7145</v>
      </c>
      <c r="D3597" t="s">
        <v>16</v>
      </c>
      <c r="E3597" t="s">
        <v>9</v>
      </c>
      <c r="F3597">
        <v>2447</v>
      </c>
      <c r="G3597" t="s">
        <v>10</v>
      </c>
      <c r="H3597" t="str">
        <f t="shared" si="173"/>
        <v>ORD26003596</v>
      </c>
      <c r="I3597">
        <f>COUNTIFS(PG_Transactions!$AK:$AK,$H3597,PG_Transactions!$E:$E,"CAPTURE",PG_Transactions!$AQ:$AQ,1)</f>
        <v>1</v>
      </c>
      <c r="J3597">
        <f>SUMIFS(PG_Transactions!$G:$G,PG_Transactions!$AK:$AK,$H3597,PG_Transactions!$E:$E,"CAPTURE",PG_Transactions!$AQ:$AQ,1)</f>
        <v>2447</v>
      </c>
      <c r="K3597">
        <f t="shared" si="174"/>
        <v>0</v>
      </c>
      <c r="L3597" t="str">
        <f t="shared" si="175"/>
        <v>Amount Match</v>
      </c>
    </row>
    <row r="3598" spans="1:12" hidden="1" x14ac:dyDescent="0.3">
      <c r="A3598" t="s">
        <v>7146</v>
      </c>
      <c r="B3598" s="1">
        <v>46277</v>
      </c>
      <c r="C3598" t="s">
        <v>7147</v>
      </c>
      <c r="D3598" t="s">
        <v>24</v>
      </c>
      <c r="E3598" t="s">
        <v>44</v>
      </c>
      <c r="F3598">
        <v>7999</v>
      </c>
      <c r="G3598" t="s">
        <v>10</v>
      </c>
      <c r="H3598" t="str">
        <f t="shared" si="173"/>
        <v>ORD26003597</v>
      </c>
      <c r="I3598">
        <f>COUNTIFS(PG_Transactions!$AK:$AK,$H3598,PG_Transactions!$E:$E,"CAPTURE",PG_Transactions!$AQ:$AQ,1)</f>
        <v>1</v>
      </c>
      <c r="J3598">
        <f>SUMIFS(PG_Transactions!$G:$G,PG_Transactions!$AK:$AK,$H3598,PG_Transactions!$E:$E,"CAPTURE",PG_Transactions!$AQ:$AQ,1)</f>
        <v>7999</v>
      </c>
      <c r="K3598">
        <f t="shared" si="174"/>
        <v>0</v>
      </c>
      <c r="L3598" t="str">
        <f t="shared" si="175"/>
        <v>Amount Match</v>
      </c>
    </row>
    <row r="3599" spans="1:12" hidden="1" x14ac:dyDescent="0.3">
      <c r="A3599" t="s">
        <v>7148</v>
      </c>
      <c r="B3599" s="1">
        <v>46271</v>
      </c>
      <c r="C3599" t="s">
        <v>7149</v>
      </c>
      <c r="D3599" t="s">
        <v>16</v>
      </c>
      <c r="E3599" t="s">
        <v>9</v>
      </c>
      <c r="F3599">
        <v>4498</v>
      </c>
      <c r="G3599" t="s">
        <v>105</v>
      </c>
      <c r="H3599" t="str">
        <f t="shared" si="173"/>
        <v>ORD26003598</v>
      </c>
      <c r="I3599">
        <f>COUNTIFS(PG_Transactions!$AK:$AK,$H3599,PG_Transactions!$E:$E,"CAPTURE",PG_Transactions!$AQ:$AQ,1)</f>
        <v>0</v>
      </c>
      <c r="J3599">
        <f>SUMIFS(PG_Transactions!$G:$G,PG_Transactions!$AK:$AK,$H3599,PG_Transactions!$E:$E,"CAPTURE",PG_Transactions!$AQ:$AQ,1)</f>
        <v>0</v>
      </c>
      <c r="K3599">
        <f t="shared" si="174"/>
        <v>-4498</v>
      </c>
      <c r="L3599" t="str">
        <f t="shared" si="175"/>
        <v>No Capture</v>
      </c>
    </row>
    <row r="3600" spans="1:12" hidden="1" x14ac:dyDescent="0.3">
      <c r="A3600" t="s">
        <v>7150</v>
      </c>
      <c r="B3600" s="1">
        <v>46294</v>
      </c>
      <c r="C3600" t="s">
        <v>7151</v>
      </c>
      <c r="D3600" t="s">
        <v>27</v>
      </c>
      <c r="E3600" t="s">
        <v>9</v>
      </c>
      <c r="F3600">
        <v>1299</v>
      </c>
      <c r="G3600" t="s">
        <v>10</v>
      </c>
      <c r="H3600" t="str">
        <f t="shared" si="173"/>
        <v>ORD26003599</v>
      </c>
      <c r="I3600">
        <f>COUNTIFS(PG_Transactions!$AK:$AK,$H3600,PG_Transactions!$E:$E,"CAPTURE",PG_Transactions!$AQ:$AQ,1)</f>
        <v>1</v>
      </c>
      <c r="J3600">
        <f>SUMIFS(PG_Transactions!$G:$G,PG_Transactions!$AK:$AK,$H3600,PG_Transactions!$E:$E,"CAPTURE",PG_Transactions!$AQ:$AQ,1)</f>
        <v>1299</v>
      </c>
      <c r="K3600">
        <f t="shared" si="174"/>
        <v>0</v>
      </c>
      <c r="L3600" t="str">
        <f t="shared" si="175"/>
        <v>Amount Match</v>
      </c>
    </row>
    <row r="3601" spans="1:12" hidden="1" x14ac:dyDescent="0.3">
      <c r="A3601" t="s">
        <v>7152</v>
      </c>
      <c r="B3601" s="1">
        <v>46275</v>
      </c>
      <c r="C3601" t="s">
        <v>7153</v>
      </c>
      <c r="E3601" t="s">
        <v>33</v>
      </c>
      <c r="F3601">
        <v>2499</v>
      </c>
      <c r="G3601" t="s">
        <v>56</v>
      </c>
      <c r="H3601" t="str">
        <f t="shared" si="173"/>
        <v>ORD26003600</v>
      </c>
      <c r="I3601">
        <f>COUNTIFS(PG_Transactions!$AK:$AK,$H3601,PG_Transactions!$E:$E,"CAPTURE",PG_Transactions!$AQ:$AQ,1)</f>
        <v>1</v>
      </c>
      <c r="J3601">
        <f>SUMIFS(PG_Transactions!$G:$G,PG_Transactions!$AK:$AK,$H3601,PG_Transactions!$E:$E,"CAPTURE",PG_Transactions!$AQ:$AQ,1)</f>
        <v>2499</v>
      </c>
      <c r="K3601">
        <f t="shared" si="174"/>
        <v>0</v>
      </c>
      <c r="L3601" t="str">
        <f t="shared" si="175"/>
        <v>Amount Match</v>
      </c>
    </row>
    <row r="3602" spans="1:12" hidden="1" x14ac:dyDescent="0.3">
      <c r="A3602" t="s">
        <v>7154</v>
      </c>
      <c r="B3602" s="1">
        <v>46281</v>
      </c>
      <c r="C3602" t="s">
        <v>2785</v>
      </c>
      <c r="D3602" t="s">
        <v>65</v>
      </c>
      <c r="E3602" t="s">
        <v>9</v>
      </c>
      <c r="F3602" s="2">
        <v>7999</v>
      </c>
      <c r="G3602" t="s">
        <v>10</v>
      </c>
      <c r="H3602" t="str">
        <f t="shared" si="173"/>
        <v>ORD26003601</v>
      </c>
      <c r="I3602">
        <f>COUNTIFS(PG_Transactions!$AK:$AK,$H3602,PG_Transactions!$E:$E,"CAPTURE",PG_Transactions!$AQ:$AQ,1)</f>
        <v>1</v>
      </c>
      <c r="J3602">
        <f>SUMIFS(PG_Transactions!$G:$G,PG_Transactions!$AK:$AK,$H3602,PG_Transactions!$E:$E,"CAPTURE",PG_Transactions!$AQ:$AQ,1)</f>
        <v>7999</v>
      </c>
      <c r="K3602">
        <f t="shared" si="174"/>
        <v>0</v>
      </c>
      <c r="L3602" t="str">
        <f t="shared" si="175"/>
        <v>Amount Match</v>
      </c>
    </row>
    <row r="3603" spans="1:12" hidden="1" x14ac:dyDescent="0.3">
      <c r="A3603" t="s">
        <v>7155</v>
      </c>
      <c r="B3603" s="1">
        <v>46268</v>
      </c>
      <c r="C3603" t="s">
        <v>7156</v>
      </c>
      <c r="D3603" t="s">
        <v>65</v>
      </c>
      <c r="E3603" t="s">
        <v>9</v>
      </c>
      <c r="F3603">
        <v>4998</v>
      </c>
      <c r="G3603" t="s">
        <v>10</v>
      </c>
      <c r="H3603" t="str">
        <f t="shared" si="173"/>
        <v>ORD26003602</v>
      </c>
      <c r="I3603">
        <f>COUNTIFS(PG_Transactions!$AK:$AK,$H3603,PG_Transactions!$E:$E,"CAPTURE",PG_Transactions!$AQ:$AQ,1)</f>
        <v>1</v>
      </c>
      <c r="J3603">
        <f>SUMIFS(PG_Transactions!$G:$G,PG_Transactions!$AK:$AK,$H3603,PG_Transactions!$E:$E,"CAPTURE",PG_Transactions!$AQ:$AQ,1)</f>
        <v>4998</v>
      </c>
      <c r="K3603">
        <f t="shared" si="174"/>
        <v>0</v>
      </c>
      <c r="L3603" t="str">
        <f t="shared" si="175"/>
        <v>Amount Match</v>
      </c>
    </row>
    <row r="3604" spans="1:12" hidden="1" x14ac:dyDescent="0.3">
      <c r="A3604" t="s">
        <v>7157</v>
      </c>
      <c r="B3604" s="1">
        <v>46294</v>
      </c>
      <c r="C3604" t="s">
        <v>7158</v>
      </c>
      <c r="D3604" t="s">
        <v>32</v>
      </c>
      <c r="E3604" t="s">
        <v>9</v>
      </c>
      <c r="F3604">
        <v>799</v>
      </c>
      <c r="G3604" t="s">
        <v>10</v>
      </c>
      <c r="H3604" t="str">
        <f t="shared" si="173"/>
        <v>ORD26003603</v>
      </c>
      <c r="I3604">
        <f>COUNTIFS(PG_Transactions!$AK:$AK,$H3604,PG_Transactions!$E:$E,"CAPTURE",PG_Transactions!$AQ:$AQ,1)</f>
        <v>1</v>
      </c>
      <c r="J3604">
        <f>SUMIFS(PG_Transactions!$G:$G,PG_Transactions!$AK:$AK,$H3604,PG_Transactions!$E:$E,"CAPTURE",PG_Transactions!$AQ:$AQ,1)</f>
        <v>799</v>
      </c>
      <c r="K3604">
        <f t="shared" si="174"/>
        <v>0</v>
      </c>
      <c r="L3604" t="str">
        <f t="shared" si="175"/>
        <v>Amount Match</v>
      </c>
    </row>
    <row r="3605" spans="1:12" hidden="1" x14ac:dyDescent="0.3">
      <c r="A3605" t="s">
        <v>7159</v>
      </c>
      <c r="B3605" s="1">
        <v>46268</v>
      </c>
      <c r="C3605" t="s">
        <v>7160</v>
      </c>
      <c r="D3605" t="s">
        <v>13</v>
      </c>
      <c r="E3605" t="s">
        <v>9</v>
      </c>
      <c r="F3605">
        <v>1098</v>
      </c>
      <c r="G3605" t="s">
        <v>10</v>
      </c>
      <c r="H3605" t="str">
        <f t="shared" si="173"/>
        <v>ORD26003604</v>
      </c>
      <c r="I3605">
        <f>COUNTIFS(PG_Transactions!$AK:$AK,$H3605,PG_Transactions!$E:$E,"CAPTURE",PG_Transactions!$AQ:$AQ,1)</f>
        <v>1</v>
      </c>
      <c r="J3605">
        <f>SUMIFS(PG_Transactions!$G:$G,PG_Transactions!$AK:$AK,$H3605,PG_Transactions!$E:$E,"CAPTURE",PG_Transactions!$AQ:$AQ,1)</f>
        <v>1098</v>
      </c>
      <c r="K3605">
        <f t="shared" si="174"/>
        <v>0</v>
      </c>
      <c r="L3605" t="str">
        <f t="shared" si="175"/>
        <v>Amount Match</v>
      </c>
    </row>
    <row r="3606" spans="1:12" hidden="1" x14ac:dyDescent="0.3">
      <c r="A3606" t="s">
        <v>7161</v>
      </c>
      <c r="B3606" s="1">
        <v>46282</v>
      </c>
      <c r="C3606" t="s">
        <v>7162</v>
      </c>
      <c r="D3606" t="s">
        <v>51</v>
      </c>
      <c r="E3606" t="s">
        <v>17</v>
      </c>
      <c r="F3606">
        <v>3298</v>
      </c>
      <c r="G3606" t="s">
        <v>10</v>
      </c>
      <c r="H3606" t="str">
        <f t="shared" si="173"/>
        <v>ORD26003605</v>
      </c>
      <c r="I3606">
        <f>COUNTIFS(PG_Transactions!$AK:$AK,$H3606,PG_Transactions!$E:$E,"CAPTURE",PG_Transactions!$AQ:$AQ,1)</f>
        <v>1</v>
      </c>
      <c r="J3606">
        <f>SUMIFS(PG_Transactions!$G:$G,PG_Transactions!$AK:$AK,$H3606,PG_Transactions!$E:$E,"CAPTURE",PG_Transactions!$AQ:$AQ,1)</f>
        <v>3298</v>
      </c>
      <c r="K3606">
        <f t="shared" si="174"/>
        <v>0</v>
      </c>
      <c r="L3606" t="str">
        <f t="shared" si="175"/>
        <v>Amount Match</v>
      </c>
    </row>
    <row r="3607" spans="1:12" hidden="1" x14ac:dyDescent="0.3">
      <c r="A3607" t="s">
        <v>7163</v>
      </c>
      <c r="B3607" s="1">
        <v>46277</v>
      </c>
      <c r="C3607" t="s">
        <v>7164</v>
      </c>
      <c r="D3607" t="s">
        <v>51</v>
      </c>
      <c r="E3607" t="s">
        <v>17</v>
      </c>
      <c r="F3607">
        <v>4999</v>
      </c>
      <c r="G3607" t="s">
        <v>10</v>
      </c>
      <c r="H3607" t="str">
        <f t="shared" si="173"/>
        <v>ORD26003606</v>
      </c>
      <c r="I3607">
        <f>COUNTIFS(PG_Transactions!$AK:$AK,$H3607,PG_Transactions!$E:$E,"CAPTURE",PG_Transactions!$AQ:$AQ,1)</f>
        <v>1</v>
      </c>
      <c r="J3607">
        <f>SUMIFS(PG_Transactions!$G:$G,PG_Transactions!$AK:$AK,$H3607,PG_Transactions!$E:$E,"CAPTURE",PG_Transactions!$AQ:$AQ,1)</f>
        <v>4999</v>
      </c>
      <c r="K3607">
        <f t="shared" si="174"/>
        <v>0</v>
      </c>
      <c r="L3607" t="str">
        <f t="shared" si="175"/>
        <v>Amount Match</v>
      </c>
    </row>
    <row r="3608" spans="1:12" hidden="1" x14ac:dyDescent="0.3">
      <c r="A3608" t="s">
        <v>7165</v>
      </c>
      <c r="B3608" s="1">
        <v>46279</v>
      </c>
      <c r="C3608" t="s">
        <v>7166</v>
      </c>
      <c r="D3608" t="s">
        <v>38</v>
      </c>
      <c r="E3608" t="s">
        <v>9</v>
      </c>
      <c r="F3608">
        <v>2798</v>
      </c>
      <c r="G3608" t="s">
        <v>10</v>
      </c>
      <c r="H3608" t="str">
        <f t="shared" si="173"/>
        <v>ORD26003607</v>
      </c>
      <c r="I3608">
        <f>COUNTIFS(PG_Transactions!$AK:$AK,$H3608,PG_Transactions!$E:$E,"CAPTURE",PG_Transactions!$AQ:$AQ,1)</f>
        <v>1</v>
      </c>
      <c r="J3608">
        <f>SUMIFS(PG_Transactions!$G:$G,PG_Transactions!$AK:$AK,$H3608,PG_Transactions!$E:$E,"CAPTURE",PG_Transactions!$AQ:$AQ,1)</f>
        <v>2798</v>
      </c>
      <c r="K3608">
        <f t="shared" si="174"/>
        <v>0</v>
      </c>
      <c r="L3608" t="str">
        <f t="shared" si="175"/>
        <v>Amount Match</v>
      </c>
    </row>
    <row r="3609" spans="1:12" hidden="1" x14ac:dyDescent="0.3">
      <c r="A3609" t="s">
        <v>7167</v>
      </c>
      <c r="B3609" s="1">
        <v>46279</v>
      </c>
      <c r="C3609" t="s">
        <v>7168</v>
      </c>
      <c r="D3609" t="s">
        <v>27</v>
      </c>
      <c r="E3609" t="s">
        <v>44</v>
      </c>
      <c r="F3609">
        <v>4647</v>
      </c>
      <c r="G3609" t="s">
        <v>10</v>
      </c>
      <c r="H3609" t="str">
        <f t="shared" si="173"/>
        <v>ORD26003608</v>
      </c>
      <c r="I3609">
        <f>COUNTIFS(PG_Transactions!$AK:$AK,$H3609,PG_Transactions!$E:$E,"CAPTURE",PG_Transactions!$AQ:$AQ,1)</f>
        <v>1</v>
      </c>
      <c r="J3609">
        <f>SUMIFS(PG_Transactions!$G:$G,PG_Transactions!$AK:$AK,$H3609,PG_Transactions!$E:$E,"CAPTURE",PG_Transactions!$AQ:$AQ,1)</f>
        <v>4647</v>
      </c>
      <c r="K3609">
        <f t="shared" si="174"/>
        <v>0</v>
      </c>
      <c r="L3609" t="str">
        <f t="shared" si="175"/>
        <v>Amount Match</v>
      </c>
    </row>
    <row r="3610" spans="1:12" hidden="1" x14ac:dyDescent="0.3">
      <c r="A3610" t="s">
        <v>7169</v>
      </c>
      <c r="B3610" s="1">
        <v>46276</v>
      </c>
      <c r="C3610" t="s">
        <v>7170</v>
      </c>
      <c r="D3610" t="s">
        <v>24</v>
      </c>
      <c r="E3610" t="s">
        <v>17</v>
      </c>
      <c r="F3610">
        <v>1799</v>
      </c>
      <c r="G3610" t="s">
        <v>10</v>
      </c>
      <c r="H3610" t="str">
        <f t="shared" si="173"/>
        <v>ORD26003609</v>
      </c>
      <c r="I3610">
        <f>COUNTIFS(PG_Transactions!$AK:$AK,$H3610,PG_Transactions!$E:$E,"CAPTURE",PG_Transactions!$AQ:$AQ,1)</f>
        <v>1</v>
      </c>
      <c r="J3610">
        <f>SUMIFS(PG_Transactions!$G:$G,PG_Transactions!$AK:$AK,$H3610,PG_Transactions!$E:$E,"CAPTURE",PG_Transactions!$AQ:$AQ,1)</f>
        <v>1799</v>
      </c>
      <c r="K3610">
        <f t="shared" si="174"/>
        <v>0</v>
      </c>
      <c r="L3610" t="str">
        <f t="shared" si="175"/>
        <v>Amount Match</v>
      </c>
    </row>
    <row r="3611" spans="1:12" hidden="1" x14ac:dyDescent="0.3">
      <c r="A3611" t="s">
        <v>7171</v>
      </c>
      <c r="B3611" s="1">
        <v>46289</v>
      </c>
      <c r="C3611" t="s">
        <v>7172</v>
      </c>
      <c r="D3611" t="s">
        <v>41</v>
      </c>
      <c r="E3611" t="s">
        <v>17</v>
      </c>
      <c r="F3611">
        <v>499</v>
      </c>
      <c r="G3611" t="s">
        <v>10</v>
      </c>
      <c r="H3611" t="str">
        <f t="shared" si="173"/>
        <v>ORD26003610</v>
      </c>
      <c r="I3611">
        <f>COUNTIFS(PG_Transactions!$AK:$AK,$H3611,PG_Transactions!$E:$E,"CAPTURE",PG_Transactions!$AQ:$AQ,1)</f>
        <v>1</v>
      </c>
      <c r="J3611">
        <f>SUMIFS(PG_Transactions!$G:$G,PG_Transactions!$AK:$AK,$H3611,PG_Transactions!$E:$E,"CAPTURE",PG_Transactions!$AQ:$AQ,1)</f>
        <v>499</v>
      </c>
      <c r="K3611">
        <f t="shared" si="174"/>
        <v>0</v>
      </c>
      <c r="L3611" t="str">
        <f t="shared" si="175"/>
        <v>Amount Match</v>
      </c>
    </row>
    <row r="3612" spans="1:12" hidden="1" x14ac:dyDescent="0.3">
      <c r="A3612" t="s">
        <v>7173</v>
      </c>
      <c r="B3612" s="1">
        <v>46290</v>
      </c>
      <c r="C3612" t="s">
        <v>7174</v>
      </c>
      <c r="D3612" t="s">
        <v>24</v>
      </c>
      <c r="E3612" t="s">
        <v>9</v>
      </c>
      <c r="F3612">
        <v>2798</v>
      </c>
      <c r="G3612" t="s">
        <v>10</v>
      </c>
      <c r="H3612" t="str">
        <f t="shared" si="173"/>
        <v>ORD26003611</v>
      </c>
      <c r="I3612">
        <f>COUNTIFS(PG_Transactions!$AK:$AK,$H3612,PG_Transactions!$E:$E,"CAPTURE",PG_Transactions!$AQ:$AQ,1)</f>
        <v>1</v>
      </c>
      <c r="J3612">
        <f>SUMIFS(PG_Transactions!$G:$G,PG_Transactions!$AK:$AK,$H3612,PG_Transactions!$E:$E,"CAPTURE",PG_Transactions!$AQ:$AQ,1)</f>
        <v>2798</v>
      </c>
      <c r="K3612">
        <f t="shared" si="174"/>
        <v>0</v>
      </c>
      <c r="L3612" t="str">
        <f t="shared" si="175"/>
        <v>Amount Match</v>
      </c>
    </row>
    <row r="3613" spans="1:12" hidden="1" x14ac:dyDescent="0.3">
      <c r="A3613" t="s">
        <v>7175</v>
      </c>
      <c r="B3613" s="1">
        <v>46283</v>
      </c>
      <c r="C3613" t="s">
        <v>3729</v>
      </c>
      <c r="D3613" t="s">
        <v>16</v>
      </c>
      <c r="E3613" t="s">
        <v>9</v>
      </c>
      <c r="F3613">
        <v>799</v>
      </c>
      <c r="G3613" t="s">
        <v>10</v>
      </c>
      <c r="H3613" t="str">
        <f t="shared" si="173"/>
        <v>ORD26003612</v>
      </c>
      <c r="I3613">
        <f>COUNTIFS(PG_Transactions!$AK:$AK,$H3613,PG_Transactions!$E:$E,"CAPTURE",PG_Transactions!$AQ:$AQ,1)</f>
        <v>1</v>
      </c>
      <c r="J3613">
        <f>SUMIFS(PG_Transactions!$G:$G,PG_Transactions!$AK:$AK,$H3613,PG_Transactions!$E:$E,"CAPTURE",PG_Transactions!$AQ:$AQ,1)</f>
        <v>799</v>
      </c>
      <c r="K3613">
        <f t="shared" si="174"/>
        <v>0</v>
      </c>
      <c r="L3613" t="str">
        <f t="shared" si="175"/>
        <v>Amount Match</v>
      </c>
    </row>
    <row r="3614" spans="1:12" hidden="1" x14ac:dyDescent="0.3">
      <c r="A3614" t="s">
        <v>7176</v>
      </c>
      <c r="B3614" s="1">
        <v>46289</v>
      </c>
      <c r="C3614" t="s">
        <v>7177</v>
      </c>
      <c r="D3614" t="s">
        <v>32</v>
      </c>
      <c r="E3614" t="s">
        <v>9</v>
      </c>
      <c r="F3614">
        <v>799</v>
      </c>
      <c r="G3614" t="s">
        <v>10</v>
      </c>
      <c r="H3614" t="str">
        <f t="shared" si="173"/>
        <v>ORD26003613</v>
      </c>
      <c r="I3614">
        <f>COUNTIFS(PG_Transactions!$AK:$AK,$H3614,PG_Transactions!$E:$E,"CAPTURE",PG_Transactions!$AQ:$AQ,1)</f>
        <v>1</v>
      </c>
      <c r="J3614">
        <f>SUMIFS(PG_Transactions!$G:$G,PG_Transactions!$AK:$AK,$H3614,PG_Transactions!$E:$E,"CAPTURE",PG_Transactions!$AQ:$AQ,1)</f>
        <v>799</v>
      </c>
      <c r="K3614">
        <f t="shared" si="174"/>
        <v>0</v>
      </c>
      <c r="L3614" t="str">
        <f t="shared" si="175"/>
        <v>Amount Match</v>
      </c>
    </row>
    <row r="3615" spans="1:12" hidden="1" x14ac:dyDescent="0.3">
      <c r="A3615" t="s">
        <v>7178</v>
      </c>
      <c r="B3615" s="1">
        <v>46274</v>
      </c>
      <c r="C3615" t="s">
        <v>7179</v>
      </c>
      <c r="D3615" t="s">
        <v>38</v>
      </c>
      <c r="E3615" t="s">
        <v>17</v>
      </c>
      <c r="F3615">
        <v>1499</v>
      </c>
      <c r="G3615" t="s">
        <v>10</v>
      </c>
      <c r="H3615" t="str">
        <f t="shared" si="173"/>
        <v>ORD26003614</v>
      </c>
      <c r="I3615">
        <f>COUNTIFS(PG_Transactions!$AK:$AK,$H3615,PG_Transactions!$E:$E,"CAPTURE",PG_Transactions!$AQ:$AQ,1)</f>
        <v>1</v>
      </c>
      <c r="J3615">
        <f>SUMIFS(PG_Transactions!$G:$G,PG_Transactions!$AK:$AK,$H3615,PG_Transactions!$E:$E,"CAPTURE",PG_Transactions!$AQ:$AQ,1)</f>
        <v>1499</v>
      </c>
      <c r="K3615">
        <f t="shared" si="174"/>
        <v>0</v>
      </c>
      <c r="L3615" t="str">
        <f t="shared" si="175"/>
        <v>Amount Match</v>
      </c>
    </row>
    <row r="3616" spans="1:12" hidden="1" x14ac:dyDescent="0.3">
      <c r="A3616" t="s">
        <v>7180</v>
      </c>
      <c r="B3616" s="1">
        <v>46290</v>
      </c>
      <c r="C3616" t="s">
        <v>7181</v>
      </c>
      <c r="D3616" t="s">
        <v>32</v>
      </c>
      <c r="E3616" t="s">
        <v>9</v>
      </c>
      <c r="F3616">
        <v>10998</v>
      </c>
      <c r="G3616" t="s">
        <v>56</v>
      </c>
      <c r="H3616" t="str">
        <f t="shared" si="173"/>
        <v>ORD26003615</v>
      </c>
      <c r="I3616">
        <f>COUNTIFS(PG_Transactions!$AK:$AK,$H3616,PG_Transactions!$E:$E,"CAPTURE",PG_Transactions!$AQ:$AQ,1)</f>
        <v>1</v>
      </c>
      <c r="J3616">
        <f>SUMIFS(PG_Transactions!$G:$G,PG_Transactions!$AK:$AK,$H3616,PG_Transactions!$E:$E,"CAPTURE",PG_Transactions!$AQ:$AQ,1)</f>
        <v>10998</v>
      </c>
      <c r="K3616">
        <f t="shared" si="174"/>
        <v>0</v>
      </c>
      <c r="L3616" t="str">
        <f t="shared" si="175"/>
        <v>Amount Match</v>
      </c>
    </row>
    <row r="3617" spans="1:12" hidden="1" x14ac:dyDescent="0.3">
      <c r="A3617" t="s">
        <v>7182</v>
      </c>
      <c r="B3617" s="1">
        <v>46294</v>
      </c>
      <c r="C3617" t="s">
        <v>7183</v>
      </c>
      <c r="D3617" t="s">
        <v>16</v>
      </c>
      <c r="E3617" t="s">
        <v>33</v>
      </c>
      <c r="F3617">
        <v>9498</v>
      </c>
      <c r="G3617" t="s">
        <v>10</v>
      </c>
      <c r="H3617" t="str">
        <f t="shared" si="173"/>
        <v>ORD26003616</v>
      </c>
      <c r="I3617">
        <f>COUNTIFS(PG_Transactions!$AK:$AK,$H3617,PG_Transactions!$E:$E,"CAPTURE",PG_Transactions!$AQ:$AQ,1)</f>
        <v>1</v>
      </c>
      <c r="J3617">
        <f>SUMIFS(PG_Transactions!$G:$G,PG_Transactions!$AK:$AK,$H3617,PG_Transactions!$E:$E,"CAPTURE",PG_Transactions!$AQ:$AQ,1)</f>
        <v>9498</v>
      </c>
      <c r="K3617">
        <f t="shared" si="174"/>
        <v>0</v>
      </c>
      <c r="L3617" t="str">
        <f t="shared" si="175"/>
        <v>Amount Match</v>
      </c>
    </row>
    <row r="3618" spans="1:12" hidden="1" x14ac:dyDescent="0.3">
      <c r="A3618" t="s">
        <v>7184</v>
      </c>
      <c r="B3618" s="1">
        <v>46283</v>
      </c>
      <c r="C3618" t="s">
        <v>7185</v>
      </c>
      <c r="D3618" t="s">
        <v>38</v>
      </c>
      <c r="E3618" t="s">
        <v>44</v>
      </c>
      <c r="F3618">
        <v>999</v>
      </c>
      <c r="G3618" t="s">
        <v>10</v>
      </c>
      <c r="H3618" t="str">
        <f t="shared" si="173"/>
        <v>ORD26003617</v>
      </c>
      <c r="I3618">
        <f>COUNTIFS(PG_Transactions!$AK:$AK,$H3618,PG_Transactions!$E:$E,"CAPTURE",PG_Transactions!$AQ:$AQ,1)</f>
        <v>1</v>
      </c>
      <c r="J3618">
        <f>SUMIFS(PG_Transactions!$G:$G,PG_Transactions!$AK:$AK,$H3618,PG_Transactions!$E:$E,"CAPTURE",PG_Transactions!$AQ:$AQ,1)</f>
        <v>999</v>
      </c>
      <c r="K3618">
        <f t="shared" si="174"/>
        <v>0</v>
      </c>
      <c r="L3618" t="str">
        <f t="shared" si="175"/>
        <v>Amount Match</v>
      </c>
    </row>
    <row r="3619" spans="1:12" hidden="1" x14ac:dyDescent="0.3">
      <c r="A3619" t="s">
        <v>7186</v>
      </c>
      <c r="B3619" s="1">
        <v>46277</v>
      </c>
      <c r="C3619" t="s">
        <v>7187</v>
      </c>
      <c r="D3619" t="s">
        <v>24</v>
      </c>
      <c r="E3619" t="s">
        <v>44</v>
      </c>
      <c r="F3619">
        <v>5998</v>
      </c>
      <c r="G3619" t="s">
        <v>10</v>
      </c>
      <c r="H3619" t="str">
        <f t="shared" si="173"/>
        <v>ORD26003618</v>
      </c>
      <c r="I3619">
        <f>COUNTIFS(PG_Transactions!$AK:$AK,$H3619,PG_Transactions!$E:$E,"CAPTURE",PG_Transactions!$AQ:$AQ,1)</f>
        <v>1</v>
      </c>
      <c r="J3619">
        <f>SUMIFS(PG_Transactions!$G:$G,PG_Transactions!$AK:$AK,$H3619,PG_Transactions!$E:$E,"CAPTURE",PG_Transactions!$AQ:$AQ,1)</f>
        <v>5998</v>
      </c>
      <c r="K3619">
        <f t="shared" si="174"/>
        <v>0</v>
      </c>
      <c r="L3619" t="str">
        <f t="shared" si="175"/>
        <v>Amount Match</v>
      </c>
    </row>
    <row r="3620" spans="1:12" hidden="1" x14ac:dyDescent="0.3">
      <c r="A3620" t="s">
        <v>7188</v>
      </c>
      <c r="B3620" s="1">
        <v>46281</v>
      </c>
      <c r="C3620" t="s">
        <v>7189</v>
      </c>
      <c r="D3620" t="s">
        <v>41</v>
      </c>
      <c r="E3620" t="s">
        <v>17</v>
      </c>
      <c r="F3620">
        <v>10997</v>
      </c>
      <c r="G3620" t="s">
        <v>10</v>
      </c>
      <c r="H3620" t="str">
        <f t="shared" si="173"/>
        <v>ORD26003619</v>
      </c>
      <c r="I3620">
        <f>COUNTIFS(PG_Transactions!$AK:$AK,$H3620,PG_Transactions!$E:$E,"CAPTURE",PG_Transactions!$AQ:$AQ,1)</f>
        <v>1</v>
      </c>
      <c r="J3620">
        <f>SUMIFS(PG_Transactions!$G:$G,PG_Transactions!$AK:$AK,$H3620,PG_Transactions!$E:$E,"CAPTURE",PG_Transactions!$AQ:$AQ,1)</f>
        <v>10997</v>
      </c>
      <c r="K3620">
        <f t="shared" si="174"/>
        <v>0</v>
      </c>
      <c r="L3620" t="str">
        <f t="shared" si="175"/>
        <v>Amount Match</v>
      </c>
    </row>
    <row r="3621" spans="1:12" hidden="1" x14ac:dyDescent="0.3">
      <c r="A3621" t="s">
        <v>7190</v>
      </c>
      <c r="B3621" s="1">
        <v>46267</v>
      </c>
      <c r="C3621" t="s">
        <v>7191</v>
      </c>
      <c r="D3621" t="s">
        <v>13</v>
      </c>
      <c r="E3621" t="s">
        <v>9</v>
      </c>
      <c r="F3621">
        <v>12497</v>
      </c>
      <c r="G3621" t="s">
        <v>10</v>
      </c>
      <c r="H3621" t="str">
        <f t="shared" si="173"/>
        <v>ORD26003620</v>
      </c>
      <c r="I3621">
        <f>COUNTIFS(PG_Transactions!$AK:$AK,$H3621,PG_Transactions!$E:$E,"CAPTURE",PG_Transactions!$AQ:$AQ,1)</f>
        <v>1</v>
      </c>
      <c r="J3621">
        <f>SUMIFS(PG_Transactions!$G:$G,PG_Transactions!$AK:$AK,$H3621,PG_Transactions!$E:$E,"CAPTURE",PG_Transactions!$AQ:$AQ,1)</f>
        <v>12497</v>
      </c>
      <c r="K3621">
        <f t="shared" si="174"/>
        <v>0</v>
      </c>
      <c r="L3621" t="str">
        <f t="shared" si="175"/>
        <v>Amount Match</v>
      </c>
    </row>
    <row r="3622" spans="1:12" hidden="1" x14ac:dyDescent="0.3">
      <c r="A3622" t="s">
        <v>7192</v>
      </c>
      <c r="B3622" s="1">
        <v>46277</v>
      </c>
      <c r="C3622" t="s">
        <v>7193</v>
      </c>
      <c r="D3622" t="s">
        <v>13</v>
      </c>
      <c r="E3622" t="s">
        <v>44</v>
      </c>
      <c r="F3622">
        <v>6298</v>
      </c>
      <c r="G3622" t="s">
        <v>10</v>
      </c>
      <c r="H3622" t="str">
        <f t="shared" si="173"/>
        <v>ORD26003621</v>
      </c>
      <c r="I3622">
        <f>COUNTIFS(PG_Transactions!$AK:$AK,$H3622,PG_Transactions!$E:$E,"CAPTURE",PG_Transactions!$AQ:$AQ,1)</f>
        <v>1</v>
      </c>
      <c r="J3622">
        <f>SUMIFS(PG_Transactions!$G:$G,PG_Transactions!$AK:$AK,$H3622,PG_Transactions!$E:$E,"CAPTURE",PG_Transactions!$AQ:$AQ,1)</f>
        <v>6298</v>
      </c>
      <c r="K3622">
        <f t="shared" si="174"/>
        <v>0</v>
      </c>
      <c r="L3622" t="str">
        <f t="shared" si="175"/>
        <v>Amount Match</v>
      </c>
    </row>
    <row r="3623" spans="1:12" hidden="1" x14ac:dyDescent="0.3">
      <c r="A3623" t="s">
        <v>7194</v>
      </c>
      <c r="B3623" s="1">
        <v>46280</v>
      </c>
      <c r="C3623" t="s">
        <v>7195</v>
      </c>
      <c r="D3623" t="s">
        <v>16</v>
      </c>
      <c r="E3623" t="s">
        <v>9</v>
      </c>
      <c r="F3623">
        <v>1299</v>
      </c>
      <c r="G3623" t="s">
        <v>10</v>
      </c>
      <c r="H3623" t="str">
        <f t="shared" si="173"/>
        <v>ORD26003622</v>
      </c>
      <c r="I3623">
        <f>COUNTIFS(PG_Transactions!$AK:$AK,$H3623,PG_Transactions!$E:$E,"CAPTURE",PG_Transactions!$AQ:$AQ,1)</f>
        <v>1</v>
      </c>
      <c r="J3623">
        <f>SUMIFS(PG_Transactions!$G:$G,PG_Transactions!$AK:$AK,$H3623,PG_Transactions!$E:$E,"CAPTURE",PG_Transactions!$AQ:$AQ,1)</f>
        <v>1299</v>
      </c>
      <c r="K3623">
        <f t="shared" si="174"/>
        <v>0</v>
      </c>
      <c r="L3623" t="str">
        <f t="shared" si="175"/>
        <v>Amount Match</v>
      </c>
    </row>
    <row r="3624" spans="1:12" hidden="1" x14ac:dyDescent="0.3">
      <c r="A3624" t="s">
        <v>7196</v>
      </c>
      <c r="B3624" s="1">
        <v>46281</v>
      </c>
      <c r="C3624" t="s">
        <v>7197</v>
      </c>
      <c r="D3624" t="s">
        <v>38</v>
      </c>
      <c r="E3624" t="s">
        <v>9</v>
      </c>
      <c r="F3624">
        <v>5097</v>
      </c>
      <c r="G3624" t="s">
        <v>10</v>
      </c>
      <c r="H3624" t="str">
        <f t="shared" si="173"/>
        <v>ORD26003623</v>
      </c>
      <c r="I3624">
        <f>COUNTIFS(PG_Transactions!$AK:$AK,$H3624,PG_Transactions!$E:$E,"CAPTURE",PG_Transactions!$AQ:$AQ,1)</f>
        <v>1</v>
      </c>
      <c r="J3624">
        <f>SUMIFS(PG_Transactions!$G:$G,PG_Transactions!$AK:$AK,$H3624,PG_Transactions!$E:$E,"CAPTURE",PG_Transactions!$AQ:$AQ,1)</f>
        <v>5097</v>
      </c>
      <c r="K3624">
        <f t="shared" si="174"/>
        <v>0</v>
      </c>
      <c r="L3624" t="str">
        <f t="shared" si="175"/>
        <v>Amount Match</v>
      </c>
    </row>
    <row r="3625" spans="1:12" hidden="1" x14ac:dyDescent="0.3">
      <c r="A3625" t="s">
        <v>7198</v>
      </c>
      <c r="B3625" s="1">
        <v>46295</v>
      </c>
      <c r="C3625" t="s">
        <v>7199</v>
      </c>
      <c r="D3625" t="s">
        <v>27</v>
      </c>
      <c r="E3625" t="s">
        <v>9</v>
      </c>
      <c r="F3625">
        <v>499</v>
      </c>
      <c r="G3625" t="s">
        <v>10</v>
      </c>
      <c r="H3625" t="str">
        <f t="shared" si="173"/>
        <v>ORD26003624</v>
      </c>
      <c r="I3625">
        <f>COUNTIFS(PG_Transactions!$AK:$AK,$H3625,PG_Transactions!$E:$E,"CAPTURE",PG_Transactions!$AQ:$AQ,1)</f>
        <v>1</v>
      </c>
      <c r="J3625">
        <f>SUMIFS(PG_Transactions!$G:$G,PG_Transactions!$AK:$AK,$H3625,PG_Transactions!$E:$E,"CAPTURE",PG_Transactions!$AQ:$AQ,1)</f>
        <v>499</v>
      </c>
      <c r="K3625">
        <f t="shared" si="174"/>
        <v>0</v>
      </c>
      <c r="L3625" t="str">
        <f t="shared" si="175"/>
        <v>Amount Match</v>
      </c>
    </row>
    <row r="3626" spans="1:12" hidden="1" x14ac:dyDescent="0.3">
      <c r="A3626" t="s">
        <v>7200</v>
      </c>
      <c r="B3626" s="1">
        <v>46286</v>
      </c>
      <c r="C3626" t="s">
        <v>7201</v>
      </c>
      <c r="D3626" t="s">
        <v>24</v>
      </c>
      <c r="E3626" t="s">
        <v>9</v>
      </c>
      <c r="F3626">
        <v>4999</v>
      </c>
      <c r="G3626" t="s">
        <v>10</v>
      </c>
      <c r="H3626" t="str">
        <f t="shared" si="173"/>
        <v>ORD26003625</v>
      </c>
      <c r="I3626">
        <f>COUNTIFS(PG_Transactions!$AK:$AK,$H3626,PG_Transactions!$E:$E,"CAPTURE",PG_Transactions!$AQ:$AQ,1)</f>
        <v>1</v>
      </c>
      <c r="J3626">
        <f>SUMIFS(PG_Transactions!$G:$G,PG_Transactions!$AK:$AK,$H3626,PG_Transactions!$E:$E,"CAPTURE",PG_Transactions!$AQ:$AQ,1)</f>
        <v>4999</v>
      </c>
      <c r="K3626">
        <f t="shared" si="174"/>
        <v>0</v>
      </c>
      <c r="L3626" t="str">
        <f t="shared" si="175"/>
        <v>Amount Match</v>
      </c>
    </row>
    <row r="3627" spans="1:12" hidden="1" x14ac:dyDescent="0.3">
      <c r="A3627" t="s">
        <v>7202</v>
      </c>
      <c r="B3627" s="1">
        <v>46282</v>
      </c>
      <c r="C3627" t="s">
        <v>7203</v>
      </c>
      <c r="D3627" t="s">
        <v>27</v>
      </c>
      <c r="E3627" t="s">
        <v>17</v>
      </c>
      <c r="F3627">
        <v>4097</v>
      </c>
      <c r="G3627" t="s">
        <v>10</v>
      </c>
      <c r="H3627" t="str">
        <f t="shared" si="173"/>
        <v>ORD26003626</v>
      </c>
      <c r="I3627">
        <f>COUNTIFS(PG_Transactions!$AK:$AK,$H3627,PG_Transactions!$E:$E,"CAPTURE",PG_Transactions!$AQ:$AQ,1)</f>
        <v>1</v>
      </c>
      <c r="J3627">
        <f>SUMIFS(PG_Transactions!$G:$G,PG_Transactions!$AK:$AK,$H3627,PG_Transactions!$E:$E,"CAPTURE",PG_Transactions!$AQ:$AQ,1)</f>
        <v>4097</v>
      </c>
      <c r="K3627">
        <f t="shared" si="174"/>
        <v>0</v>
      </c>
      <c r="L3627" t="str">
        <f t="shared" si="175"/>
        <v>Amount Match</v>
      </c>
    </row>
    <row r="3628" spans="1:12" hidden="1" x14ac:dyDescent="0.3">
      <c r="A3628" t="s">
        <v>7204</v>
      </c>
      <c r="B3628" s="1">
        <v>46291</v>
      </c>
      <c r="C3628" t="s">
        <v>7205</v>
      </c>
      <c r="D3628" t="s">
        <v>13</v>
      </c>
      <c r="E3628" t="s">
        <v>9</v>
      </c>
      <c r="F3628">
        <v>1299</v>
      </c>
      <c r="G3628" t="s">
        <v>10</v>
      </c>
      <c r="H3628" t="str">
        <f t="shared" si="173"/>
        <v>ORD26003627</v>
      </c>
      <c r="I3628">
        <f>COUNTIFS(PG_Transactions!$AK:$AK,$H3628,PG_Transactions!$E:$E,"CAPTURE",PG_Transactions!$AQ:$AQ,1)</f>
        <v>1</v>
      </c>
      <c r="J3628">
        <f>SUMIFS(PG_Transactions!$G:$G,PG_Transactions!$AK:$AK,$H3628,PG_Transactions!$E:$E,"CAPTURE",PG_Transactions!$AQ:$AQ,1)</f>
        <v>1299</v>
      </c>
      <c r="K3628">
        <f t="shared" si="174"/>
        <v>0</v>
      </c>
      <c r="L3628" t="str">
        <f t="shared" si="175"/>
        <v>Amount Match</v>
      </c>
    </row>
    <row r="3629" spans="1:12" hidden="1" x14ac:dyDescent="0.3">
      <c r="A3629" t="s">
        <v>7206</v>
      </c>
      <c r="B3629" s="1">
        <v>46275</v>
      </c>
      <c r="C3629" t="s">
        <v>7207</v>
      </c>
      <c r="D3629" t="s">
        <v>24</v>
      </c>
      <c r="E3629" t="s">
        <v>17</v>
      </c>
      <c r="F3629" s="2">
        <v>11997</v>
      </c>
      <c r="G3629" t="s">
        <v>10</v>
      </c>
      <c r="H3629" t="str">
        <f t="shared" si="173"/>
        <v>ORD26003628</v>
      </c>
      <c r="I3629">
        <f>COUNTIFS(PG_Transactions!$AK:$AK,$H3629,PG_Transactions!$E:$E,"CAPTURE",PG_Transactions!$AQ:$AQ,1)</f>
        <v>1</v>
      </c>
      <c r="J3629">
        <f>SUMIFS(PG_Transactions!$G:$G,PG_Transactions!$AK:$AK,$H3629,PG_Transactions!$E:$E,"CAPTURE",PG_Transactions!$AQ:$AQ,1)</f>
        <v>11997</v>
      </c>
      <c r="K3629">
        <f t="shared" si="174"/>
        <v>0</v>
      </c>
      <c r="L3629" t="str">
        <f t="shared" si="175"/>
        <v>Amount Match</v>
      </c>
    </row>
    <row r="3630" spans="1:12" hidden="1" x14ac:dyDescent="0.3">
      <c r="A3630" t="s">
        <v>7208</v>
      </c>
      <c r="B3630" s="1">
        <v>46278</v>
      </c>
      <c r="C3630" t="s">
        <v>7209</v>
      </c>
      <c r="D3630" t="s">
        <v>41</v>
      </c>
      <c r="E3630" t="s">
        <v>17</v>
      </c>
      <c r="F3630">
        <v>3499</v>
      </c>
      <c r="G3630" t="s">
        <v>10</v>
      </c>
      <c r="H3630" t="str">
        <f t="shared" si="173"/>
        <v>ORD26003629</v>
      </c>
      <c r="I3630">
        <f>COUNTIFS(PG_Transactions!$AK:$AK,$H3630,PG_Transactions!$E:$E,"CAPTURE",PG_Transactions!$AQ:$AQ,1)</f>
        <v>1</v>
      </c>
      <c r="J3630">
        <f>SUMIFS(PG_Transactions!$G:$G,PG_Transactions!$AK:$AK,$H3630,PG_Transactions!$E:$E,"CAPTURE",PG_Transactions!$AQ:$AQ,1)</f>
        <v>3499</v>
      </c>
      <c r="K3630">
        <f t="shared" si="174"/>
        <v>0</v>
      </c>
      <c r="L3630" t="str">
        <f t="shared" si="175"/>
        <v>Amount Match</v>
      </c>
    </row>
    <row r="3631" spans="1:12" hidden="1" x14ac:dyDescent="0.3">
      <c r="A3631" t="s">
        <v>7210</v>
      </c>
      <c r="B3631" s="1">
        <v>46293</v>
      </c>
      <c r="C3631" t="s">
        <v>7211</v>
      </c>
      <c r="D3631" t="s">
        <v>51</v>
      </c>
      <c r="E3631" t="s">
        <v>9</v>
      </c>
      <c r="F3631">
        <v>7999</v>
      </c>
      <c r="G3631" t="s">
        <v>10</v>
      </c>
      <c r="H3631" t="str">
        <f t="shared" si="173"/>
        <v>ORD26003630</v>
      </c>
      <c r="I3631">
        <f>COUNTIFS(PG_Transactions!$AK:$AK,$H3631,PG_Transactions!$E:$E,"CAPTURE",PG_Transactions!$AQ:$AQ,1)</f>
        <v>1</v>
      </c>
      <c r="J3631">
        <f>SUMIFS(PG_Transactions!$G:$G,PG_Transactions!$AK:$AK,$H3631,PG_Transactions!$E:$E,"CAPTURE",PG_Transactions!$AQ:$AQ,1)</f>
        <v>7999</v>
      </c>
      <c r="K3631">
        <f t="shared" si="174"/>
        <v>0</v>
      </c>
      <c r="L3631" t="str">
        <f t="shared" si="175"/>
        <v>Amount Match</v>
      </c>
    </row>
    <row r="3632" spans="1:12" hidden="1" x14ac:dyDescent="0.3">
      <c r="A3632" t="s">
        <v>7212</v>
      </c>
      <c r="B3632" s="1">
        <v>46292</v>
      </c>
      <c r="C3632" t="s">
        <v>2097</v>
      </c>
      <c r="D3632" t="s">
        <v>16</v>
      </c>
      <c r="E3632" t="s">
        <v>9</v>
      </c>
      <c r="F3632">
        <v>3499</v>
      </c>
      <c r="G3632" t="s">
        <v>10</v>
      </c>
      <c r="H3632" t="str">
        <f t="shared" si="173"/>
        <v>ORD26003631</v>
      </c>
      <c r="I3632">
        <f>COUNTIFS(PG_Transactions!$AK:$AK,$H3632,PG_Transactions!$E:$E,"CAPTURE",PG_Transactions!$AQ:$AQ,1)</f>
        <v>1</v>
      </c>
      <c r="J3632">
        <f>SUMIFS(PG_Transactions!$G:$G,PG_Transactions!$AK:$AK,$H3632,PG_Transactions!$E:$E,"CAPTURE",PG_Transactions!$AQ:$AQ,1)</f>
        <v>3499</v>
      </c>
      <c r="K3632">
        <f t="shared" si="174"/>
        <v>0</v>
      </c>
      <c r="L3632" t="str">
        <f t="shared" si="175"/>
        <v>Amount Match</v>
      </c>
    </row>
    <row r="3633" spans="1:12" hidden="1" x14ac:dyDescent="0.3">
      <c r="A3633" t="s">
        <v>7213</v>
      </c>
      <c r="B3633" s="1">
        <v>46290</v>
      </c>
      <c r="C3633" t="s">
        <v>7214</v>
      </c>
      <c r="E3633" t="s">
        <v>17</v>
      </c>
      <c r="F3633">
        <v>7147</v>
      </c>
      <c r="G3633" t="s">
        <v>10</v>
      </c>
      <c r="H3633" t="str">
        <f t="shared" si="173"/>
        <v>ORD26003632</v>
      </c>
      <c r="I3633">
        <f>COUNTIFS(PG_Transactions!$AK:$AK,$H3633,PG_Transactions!$E:$E,"CAPTURE",PG_Transactions!$AQ:$AQ,1)</f>
        <v>1</v>
      </c>
      <c r="J3633">
        <f>SUMIFS(PG_Transactions!$G:$G,PG_Transactions!$AK:$AK,$H3633,PG_Transactions!$E:$E,"CAPTURE",PG_Transactions!$AQ:$AQ,1)</f>
        <v>7147</v>
      </c>
      <c r="K3633">
        <f t="shared" si="174"/>
        <v>0</v>
      </c>
      <c r="L3633" t="str">
        <f t="shared" si="175"/>
        <v>Amount Match</v>
      </c>
    </row>
    <row r="3634" spans="1:12" hidden="1" x14ac:dyDescent="0.3">
      <c r="A3634" t="s">
        <v>7215</v>
      </c>
      <c r="B3634" s="1">
        <v>46279</v>
      </c>
      <c r="C3634" t="s">
        <v>7216</v>
      </c>
      <c r="D3634" t="s">
        <v>51</v>
      </c>
      <c r="E3634" t="s">
        <v>17</v>
      </c>
      <c r="F3634">
        <v>1098</v>
      </c>
      <c r="G3634" t="s">
        <v>10</v>
      </c>
      <c r="H3634" t="str">
        <f t="shared" si="173"/>
        <v>ORD26003633</v>
      </c>
      <c r="I3634">
        <f>COUNTIFS(PG_Transactions!$AK:$AK,$H3634,PG_Transactions!$E:$E,"CAPTURE",PG_Transactions!$AQ:$AQ,1)</f>
        <v>1</v>
      </c>
      <c r="J3634">
        <f>SUMIFS(PG_Transactions!$G:$G,PG_Transactions!$AK:$AK,$H3634,PG_Transactions!$E:$E,"CAPTURE",PG_Transactions!$AQ:$AQ,1)</f>
        <v>1098</v>
      </c>
      <c r="K3634">
        <f t="shared" si="174"/>
        <v>0</v>
      </c>
      <c r="L3634" t="str">
        <f t="shared" si="175"/>
        <v>Amount Match</v>
      </c>
    </row>
    <row r="3635" spans="1:12" hidden="1" x14ac:dyDescent="0.3">
      <c r="A3635" t="s">
        <v>7217</v>
      </c>
      <c r="B3635" s="1">
        <v>46284</v>
      </c>
      <c r="C3635" t="s">
        <v>7218</v>
      </c>
      <c r="D3635" t="s">
        <v>38</v>
      </c>
      <c r="E3635" t="s">
        <v>17</v>
      </c>
      <c r="F3635">
        <v>2397</v>
      </c>
      <c r="G3635" t="s">
        <v>70</v>
      </c>
      <c r="H3635" t="str">
        <f t="shared" si="173"/>
        <v>ORD26003634</v>
      </c>
      <c r="I3635">
        <f>COUNTIFS(PG_Transactions!$AK:$AK,$H3635,PG_Transactions!$E:$E,"CAPTURE",PG_Transactions!$AQ:$AQ,1)</f>
        <v>0</v>
      </c>
      <c r="J3635">
        <f>SUMIFS(PG_Transactions!$G:$G,PG_Transactions!$AK:$AK,$H3635,PG_Transactions!$E:$E,"CAPTURE",PG_Transactions!$AQ:$AQ,1)</f>
        <v>0</v>
      </c>
      <c r="K3635">
        <f t="shared" si="174"/>
        <v>-2397</v>
      </c>
      <c r="L3635" t="str">
        <f t="shared" si="175"/>
        <v>No Capture</v>
      </c>
    </row>
    <row r="3636" spans="1:12" hidden="1" x14ac:dyDescent="0.3">
      <c r="A3636" t="s">
        <v>7219</v>
      </c>
      <c r="B3636" s="1">
        <v>46292</v>
      </c>
      <c r="C3636" t="s">
        <v>7220</v>
      </c>
      <c r="D3636" t="s">
        <v>24</v>
      </c>
      <c r="E3636" t="s">
        <v>33</v>
      </c>
      <c r="F3636">
        <v>3348</v>
      </c>
      <c r="G3636" t="s">
        <v>56</v>
      </c>
      <c r="H3636" t="str">
        <f t="shared" si="173"/>
        <v>ORD26003635</v>
      </c>
      <c r="I3636">
        <f>COUNTIFS(PG_Transactions!$AK:$AK,$H3636,PG_Transactions!$E:$E,"CAPTURE",PG_Transactions!$AQ:$AQ,1)</f>
        <v>1</v>
      </c>
      <c r="J3636">
        <f>SUMIFS(PG_Transactions!$G:$G,PG_Transactions!$AK:$AK,$H3636,PG_Transactions!$E:$E,"CAPTURE",PG_Transactions!$AQ:$AQ,1)</f>
        <v>3348</v>
      </c>
      <c r="K3636">
        <f t="shared" si="174"/>
        <v>0</v>
      </c>
      <c r="L3636" t="str">
        <f t="shared" si="175"/>
        <v>Amount Match</v>
      </c>
    </row>
    <row r="3637" spans="1:12" hidden="1" x14ac:dyDescent="0.3">
      <c r="A3637" t="s">
        <v>7221</v>
      </c>
      <c r="B3637" s="1">
        <v>46269</v>
      </c>
      <c r="C3637" t="s">
        <v>7222</v>
      </c>
      <c r="D3637" t="s">
        <v>13</v>
      </c>
      <c r="E3637" t="s">
        <v>44</v>
      </c>
      <c r="F3637">
        <v>1798</v>
      </c>
      <c r="G3637" t="s">
        <v>10</v>
      </c>
      <c r="H3637" t="str">
        <f t="shared" si="173"/>
        <v>ORD26003636</v>
      </c>
      <c r="I3637">
        <f>COUNTIFS(PG_Transactions!$AK:$AK,$H3637,PG_Transactions!$E:$E,"CAPTURE",PG_Transactions!$AQ:$AQ,1)</f>
        <v>1</v>
      </c>
      <c r="J3637">
        <f>SUMIFS(PG_Transactions!$G:$G,PG_Transactions!$AK:$AK,$H3637,PG_Transactions!$E:$E,"CAPTURE",PG_Transactions!$AQ:$AQ,1)</f>
        <v>1798</v>
      </c>
      <c r="K3637">
        <f t="shared" si="174"/>
        <v>0</v>
      </c>
      <c r="L3637" t="str">
        <f t="shared" si="175"/>
        <v>Amount Match</v>
      </c>
    </row>
    <row r="3638" spans="1:12" hidden="1" x14ac:dyDescent="0.3">
      <c r="A3638" t="s">
        <v>7223</v>
      </c>
      <c r="B3638" s="1">
        <v>46280</v>
      </c>
      <c r="C3638" t="s">
        <v>7224</v>
      </c>
      <c r="D3638" t="s">
        <v>16</v>
      </c>
      <c r="E3638" t="s">
        <v>44</v>
      </c>
      <c r="F3638">
        <v>1499</v>
      </c>
      <c r="G3638" t="s">
        <v>10</v>
      </c>
      <c r="H3638" t="str">
        <f t="shared" si="173"/>
        <v>ORD26003637</v>
      </c>
      <c r="I3638">
        <f>COUNTIFS(PG_Transactions!$AK:$AK,$H3638,PG_Transactions!$E:$E,"CAPTURE",PG_Transactions!$AQ:$AQ,1)</f>
        <v>1</v>
      </c>
      <c r="J3638">
        <f>SUMIFS(PG_Transactions!$G:$G,PG_Transactions!$AK:$AK,$H3638,PG_Transactions!$E:$E,"CAPTURE",PG_Transactions!$AQ:$AQ,1)</f>
        <v>1499</v>
      </c>
      <c r="K3638">
        <f t="shared" si="174"/>
        <v>0</v>
      </c>
      <c r="L3638" t="str">
        <f t="shared" si="175"/>
        <v>Amount Match</v>
      </c>
    </row>
    <row r="3639" spans="1:12" hidden="1" x14ac:dyDescent="0.3">
      <c r="A3639" t="s">
        <v>7225</v>
      </c>
      <c r="B3639" s="1">
        <v>46292</v>
      </c>
      <c r="C3639" t="s">
        <v>7226</v>
      </c>
      <c r="D3639" t="s">
        <v>51</v>
      </c>
      <c r="E3639" t="s">
        <v>9</v>
      </c>
      <c r="F3639">
        <v>2499</v>
      </c>
      <c r="G3639" t="s">
        <v>10</v>
      </c>
      <c r="H3639" t="str">
        <f t="shared" si="173"/>
        <v>ORD26003638</v>
      </c>
      <c r="I3639">
        <f>COUNTIFS(PG_Transactions!$AK:$AK,$H3639,PG_Transactions!$E:$E,"CAPTURE",PG_Transactions!$AQ:$AQ,1)</f>
        <v>1</v>
      </c>
      <c r="J3639">
        <f>SUMIFS(PG_Transactions!$G:$G,PG_Transactions!$AK:$AK,$H3639,PG_Transactions!$E:$E,"CAPTURE",PG_Transactions!$AQ:$AQ,1)</f>
        <v>2499</v>
      </c>
      <c r="K3639">
        <f t="shared" si="174"/>
        <v>0</v>
      </c>
      <c r="L3639" t="str">
        <f t="shared" si="175"/>
        <v>Amount Match</v>
      </c>
    </row>
    <row r="3640" spans="1:12" hidden="1" x14ac:dyDescent="0.3">
      <c r="A3640" t="s">
        <v>7227</v>
      </c>
      <c r="B3640" s="1">
        <v>46266</v>
      </c>
      <c r="C3640" t="s">
        <v>7228</v>
      </c>
      <c r="D3640" t="s">
        <v>13</v>
      </c>
      <c r="E3640" t="s">
        <v>9</v>
      </c>
      <c r="F3640">
        <v>3499</v>
      </c>
      <c r="G3640" t="s">
        <v>10</v>
      </c>
      <c r="H3640" t="str">
        <f t="shared" si="173"/>
        <v>ORD26003639</v>
      </c>
      <c r="I3640">
        <f>COUNTIFS(PG_Transactions!$AK:$AK,$H3640,PG_Transactions!$E:$E,"CAPTURE",PG_Transactions!$AQ:$AQ,1)</f>
        <v>1</v>
      </c>
      <c r="J3640">
        <f>SUMIFS(PG_Transactions!$G:$G,PG_Transactions!$AK:$AK,$H3640,PG_Transactions!$E:$E,"CAPTURE",PG_Transactions!$AQ:$AQ,1)</f>
        <v>3499</v>
      </c>
      <c r="K3640">
        <f t="shared" si="174"/>
        <v>0</v>
      </c>
      <c r="L3640" t="str">
        <f t="shared" si="175"/>
        <v>Amount Match</v>
      </c>
    </row>
    <row r="3641" spans="1:12" hidden="1" x14ac:dyDescent="0.3">
      <c r="A3641" t="s">
        <v>7229</v>
      </c>
      <c r="B3641" s="1">
        <v>46294</v>
      </c>
      <c r="C3641" t="s">
        <v>7230</v>
      </c>
      <c r="D3641" t="s">
        <v>27</v>
      </c>
      <c r="E3641" t="s">
        <v>44</v>
      </c>
      <c r="F3641">
        <v>2999</v>
      </c>
      <c r="G3641" t="s">
        <v>10</v>
      </c>
      <c r="H3641" t="str">
        <f t="shared" si="173"/>
        <v>ORD26003640</v>
      </c>
      <c r="I3641">
        <f>COUNTIFS(PG_Transactions!$AK:$AK,$H3641,PG_Transactions!$E:$E,"CAPTURE",PG_Transactions!$AQ:$AQ,1)</f>
        <v>1</v>
      </c>
      <c r="J3641">
        <f>SUMIFS(PG_Transactions!$G:$G,PG_Transactions!$AK:$AK,$H3641,PG_Transactions!$E:$E,"CAPTURE",PG_Transactions!$AQ:$AQ,1)</f>
        <v>2999</v>
      </c>
      <c r="K3641">
        <f t="shared" si="174"/>
        <v>0</v>
      </c>
      <c r="L3641" t="str">
        <f t="shared" si="175"/>
        <v>Amount Match</v>
      </c>
    </row>
    <row r="3642" spans="1:12" hidden="1" x14ac:dyDescent="0.3">
      <c r="A3642" t="s">
        <v>7231</v>
      </c>
      <c r="B3642" s="1">
        <v>46288</v>
      </c>
      <c r="C3642" t="s">
        <v>7232</v>
      </c>
      <c r="D3642" t="s">
        <v>16</v>
      </c>
      <c r="E3642" t="s">
        <v>17</v>
      </c>
      <c r="F3642">
        <v>349</v>
      </c>
      <c r="G3642" t="s">
        <v>10</v>
      </c>
      <c r="H3642" t="str">
        <f t="shared" si="173"/>
        <v>ORD26003641</v>
      </c>
      <c r="I3642">
        <f>COUNTIFS(PG_Transactions!$AK:$AK,$H3642,PG_Transactions!$E:$E,"CAPTURE",PG_Transactions!$AQ:$AQ,1)</f>
        <v>1</v>
      </c>
      <c r="J3642">
        <f>SUMIFS(PG_Transactions!$G:$G,PG_Transactions!$AK:$AK,$H3642,PG_Transactions!$E:$E,"CAPTURE",PG_Transactions!$AQ:$AQ,1)</f>
        <v>349</v>
      </c>
      <c r="K3642">
        <f t="shared" si="174"/>
        <v>0</v>
      </c>
      <c r="L3642" t="str">
        <f t="shared" si="175"/>
        <v>Amount Match</v>
      </c>
    </row>
    <row r="3643" spans="1:12" hidden="1" x14ac:dyDescent="0.3">
      <c r="A3643" t="s">
        <v>7233</v>
      </c>
      <c r="B3643" s="1">
        <v>46280</v>
      </c>
      <c r="C3643" t="s">
        <v>7234</v>
      </c>
      <c r="D3643" t="s">
        <v>38</v>
      </c>
      <c r="E3643" t="s">
        <v>9</v>
      </c>
      <c r="F3643">
        <v>1299</v>
      </c>
      <c r="G3643" t="s">
        <v>10</v>
      </c>
      <c r="H3643" t="str">
        <f t="shared" si="173"/>
        <v>ORD26003642</v>
      </c>
      <c r="I3643">
        <f>COUNTIFS(PG_Transactions!$AK:$AK,$H3643,PG_Transactions!$E:$E,"CAPTURE",PG_Transactions!$AQ:$AQ,1)</f>
        <v>1</v>
      </c>
      <c r="J3643">
        <f>SUMIFS(PG_Transactions!$G:$G,PG_Transactions!$AK:$AK,$H3643,PG_Transactions!$E:$E,"CAPTURE",PG_Transactions!$AQ:$AQ,1)</f>
        <v>1299</v>
      </c>
      <c r="K3643">
        <f t="shared" si="174"/>
        <v>0</v>
      </c>
      <c r="L3643" t="str">
        <f t="shared" si="175"/>
        <v>Amount Match</v>
      </c>
    </row>
    <row r="3644" spans="1:12" hidden="1" x14ac:dyDescent="0.3">
      <c r="A3644" t="s">
        <v>7235</v>
      </c>
      <c r="B3644" s="1">
        <v>46280</v>
      </c>
      <c r="C3644" t="s">
        <v>7236</v>
      </c>
      <c r="D3644" t="s">
        <v>51</v>
      </c>
      <c r="E3644" t="s">
        <v>44</v>
      </c>
      <c r="F3644">
        <v>299</v>
      </c>
      <c r="G3644" t="s">
        <v>10</v>
      </c>
      <c r="H3644" t="str">
        <f t="shared" si="173"/>
        <v>ORD26003643</v>
      </c>
      <c r="I3644">
        <f>COUNTIFS(PG_Transactions!$AK:$AK,$H3644,PG_Transactions!$E:$E,"CAPTURE",PG_Transactions!$AQ:$AQ,1)</f>
        <v>1</v>
      </c>
      <c r="J3644">
        <f>SUMIFS(PG_Transactions!$G:$G,PG_Transactions!$AK:$AK,$H3644,PG_Transactions!$E:$E,"CAPTURE",PG_Transactions!$AQ:$AQ,1)</f>
        <v>299</v>
      </c>
      <c r="K3644">
        <f t="shared" si="174"/>
        <v>0</v>
      </c>
      <c r="L3644" t="str">
        <f t="shared" si="175"/>
        <v>Amount Match</v>
      </c>
    </row>
    <row r="3645" spans="1:12" hidden="1" x14ac:dyDescent="0.3">
      <c r="A3645" t="s">
        <v>7237</v>
      </c>
      <c r="B3645" s="1">
        <v>46274</v>
      </c>
      <c r="C3645" t="s">
        <v>7238</v>
      </c>
      <c r="D3645" t="s">
        <v>13</v>
      </c>
      <c r="E3645" t="s">
        <v>17</v>
      </c>
      <c r="F3645">
        <v>1799</v>
      </c>
      <c r="G3645" t="s">
        <v>105</v>
      </c>
      <c r="H3645" t="str">
        <f t="shared" si="173"/>
        <v>ORD26003644</v>
      </c>
      <c r="I3645">
        <f>COUNTIFS(PG_Transactions!$AK:$AK,$H3645,PG_Transactions!$E:$E,"CAPTURE",PG_Transactions!$AQ:$AQ,1)</f>
        <v>0</v>
      </c>
      <c r="J3645">
        <f>SUMIFS(PG_Transactions!$G:$G,PG_Transactions!$AK:$AK,$H3645,PG_Transactions!$E:$E,"CAPTURE",PG_Transactions!$AQ:$AQ,1)</f>
        <v>0</v>
      </c>
      <c r="K3645">
        <f t="shared" si="174"/>
        <v>-1799</v>
      </c>
      <c r="L3645" t="str">
        <f t="shared" si="175"/>
        <v>No Capture</v>
      </c>
    </row>
    <row r="3646" spans="1:12" hidden="1" x14ac:dyDescent="0.3">
      <c r="A3646" t="s">
        <v>7239</v>
      </c>
      <c r="B3646" s="1">
        <v>46291</v>
      </c>
      <c r="C3646" t="s">
        <v>7240</v>
      </c>
      <c r="D3646" t="s">
        <v>8</v>
      </c>
      <c r="E3646" t="s">
        <v>33</v>
      </c>
      <c r="F3646">
        <v>3499</v>
      </c>
      <c r="G3646" t="s">
        <v>10</v>
      </c>
      <c r="H3646" t="str">
        <f t="shared" si="173"/>
        <v>ORD26003645</v>
      </c>
      <c r="I3646">
        <f>COUNTIFS(PG_Transactions!$AK:$AK,$H3646,PG_Transactions!$E:$E,"CAPTURE",PG_Transactions!$AQ:$AQ,1)</f>
        <v>1</v>
      </c>
      <c r="J3646">
        <f>SUMIFS(PG_Transactions!$G:$G,PG_Transactions!$AK:$AK,$H3646,PG_Transactions!$E:$E,"CAPTURE",PG_Transactions!$AQ:$AQ,1)</f>
        <v>3499</v>
      </c>
      <c r="K3646">
        <f t="shared" si="174"/>
        <v>0</v>
      </c>
      <c r="L3646" t="str">
        <f t="shared" si="175"/>
        <v>Amount Match</v>
      </c>
    </row>
    <row r="3647" spans="1:12" hidden="1" x14ac:dyDescent="0.3">
      <c r="A3647" t="s">
        <v>7241</v>
      </c>
      <c r="B3647" s="1">
        <v>46280</v>
      </c>
      <c r="C3647" t="s">
        <v>7242</v>
      </c>
      <c r="D3647" t="s">
        <v>16</v>
      </c>
      <c r="E3647" t="s">
        <v>33</v>
      </c>
      <c r="F3647">
        <v>3447</v>
      </c>
      <c r="G3647" t="s">
        <v>10</v>
      </c>
      <c r="H3647" t="str">
        <f t="shared" si="173"/>
        <v>ORD26003646</v>
      </c>
      <c r="I3647">
        <f>COUNTIFS(PG_Transactions!$AK:$AK,$H3647,PG_Transactions!$E:$E,"CAPTURE",PG_Transactions!$AQ:$AQ,1)</f>
        <v>1</v>
      </c>
      <c r="J3647">
        <f>SUMIFS(PG_Transactions!$G:$G,PG_Transactions!$AK:$AK,$H3647,PG_Transactions!$E:$E,"CAPTURE",PG_Transactions!$AQ:$AQ,1)</f>
        <v>3447</v>
      </c>
      <c r="K3647">
        <f t="shared" si="174"/>
        <v>0</v>
      </c>
      <c r="L3647" t="str">
        <f t="shared" si="175"/>
        <v>Amount Match</v>
      </c>
    </row>
    <row r="3648" spans="1:12" hidden="1" x14ac:dyDescent="0.3">
      <c r="A3648" t="s">
        <v>7243</v>
      </c>
      <c r="B3648" s="1">
        <v>46286</v>
      </c>
      <c r="C3648" t="s">
        <v>915</v>
      </c>
      <c r="D3648" t="s">
        <v>38</v>
      </c>
      <c r="E3648" t="s">
        <v>17</v>
      </c>
      <c r="F3648">
        <v>3798</v>
      </c>
      <c r="G3648" t="s">
        <v>10</v>
      </c>
      <c r="H3648" t="str">
        <f t="shared" si="173"/>
        <v>ORD26003647</v>
      </c>
      <c r="I3648">
        <f>COUNTIFS(PG_Transactions!$AK:$AK,$H3648,PG_Transactions!$E:$E,"CAPTURE",PG_Transactions!$AQ:$AQ,1)</f>
        <v>1</v>
      </c>
      <c r="J3648">
        <f>SUMIFS(PG_Transactions!$G:$G,PG_Transactions!$AK:$AK,$H3648,PG_Transactions!$E:$E,"CAPTURE",PG_Transactions!$AQ:$AQ,1)</f>
        <v>3798</v>
      </c>
      <c r="K3648">
        <f t="shared" si="174"/>
        <v>0</v>
      </c>
      <c r="L3648" t="str">
        <f t="shared" si="175"/>
        <v>Amount Match</v>
      </c>
    </row>
    <row r="3649" spans="1:12" hidden="1" x14ac:dyDescent="0.3">
      <c r="A3649" t="s">
        <v>7244</v>
      </c>
      <c r="B3649" s="1">
        <v>46284</v>
      </c>
      <c r="C3649" t="s">
        <v>7245</v>
      </c>
      <c r="D3649" t="s">
        <v>51</v>
      </c>
      <c r="E3649" t="s">
        <v>33</v>
      </c>
      <c r="F3649">
        <v>349</v>
      </c>
      <c r="G3649" t="s">
        <v>10</v>
      </c>
      <c r="H3649" t="str">
        <f t="shared" si="173"/>
        <v>ORD26003648</v>
      </c>
      <c r="I3649">
        <f>COUNTIFS(PG_Transactions!$AK:$AK,$H3649,PG_Transactions!$E:$E,"CAPTURE",PG_Transactions!$AQ:$AQ,1)</f>
        <v>1</v>
      </c>
      <c r="J3649">
        <f>SUMIFS(PG_Transactions!$G:$G,PG_Transactions!$AK:$AK,$H3649,PG_Transactions!$E:$E,"CAPTURE",PG_Transactions!$AQ:$AQ,1)</f>
        <v>349</v>
      </c>
      <c r="K3649">
        <f t="shared" si="174"/>
        <v>0</v>
      </c>
      <c r="L3649" t="str">
        <f t="shared" si="175"/>
        <v>Amount Match</v>
      </c>
    </row>
    <row r="3650" spans="1:12" hidden="1" x14ac:dyDescent="0.3">
      <c r="A3650" t="s">
        <v>7246</v>
      </c>
      <c r="B3650" s="1">
        <v>46294</v>
      </c>
      <c r="C3650" t="s">
        <v>7247</v>
      </c>
      <c r="D3650" t="s">
        <v>8</v>
      </c>
      <c r="E3650" t="s">
        <v>44</v>
      </c>
      <c r="F3650">
        <v>3147</v>
      </c>
      <c r="G3650" t="s">
        <v>10</v>
      </c>
      <c r="H3650" t="str">
        <f t="shared" si="173"/>
        <v>ORD26003649</v>
      </c>
      <c r="I3650">
        <f>COUNTIFS(PG_Transactions!$AK:$AK,$H3650,PG_Transactions!$E:$E,"CAPTURE",PG_Transactions!$AQ:$AQ,1)</f>
        <v>1</v>
      </c>
      <c r="J3650">
        <f>SUMIFS(PG_Transactions!$G:$G,PG_Transactions!$AK:$AK,$H3650,PG_Transactions!$E:$E,"CAPTURE",PG_Transactions!$AQ:$AQ,1)</f>
        <v>3147</v>
      </c>
      <c r="K3650">
        <f t="shared" si="174"/>
        <v>0</v>
      </c>
      <c r="L3650" t="str">
        <f t="shared" si="175"/>
        <v>Amount Match</v>
      </c>
    </row>
    <row r="3651" spans="1:12" hidden="1" x14ac:dyDescent="0.3">
      <c r="A3651" t="s">
        <v>7248</v>
      </c>
      <c r="B3651" s="1">
        <v>46281</v>
      </c>
      <c r="C3651" t="s">
        <v>7249</v>
      </c>
      <c r="D3651" t="s">
        <v>65</v>
      </c>
      <c r="E3651" t="s">
        <v>9</v>
      </c>
      <c r="F3651">
        <v>2499</v>
      </c>
      <c r="G3651" t="s">
        <v>56</v>
      </c>
      <c r="H3651" t="str">
        <f t="shared" ref="H3651:H3714" si="176">UPPER(SUBSTITUTE(TRIM(A3651),"-",""))</f>
        <v>ORD26003650</v>
      </c>
      <c r="I3651">
        <f>COUNTIFS(PG_Transactions!$AK:$AK,$H3651,PG_Transactions!$E:$E,"CAPTURE",PG_Transactions!$AQ:$AQ,1)</f>
        <v>1</v>
      </c>
      <c r="J3651">
        <f>SUMIFS(PG_Transactions!$G:$G,PG_Transactions!$AK:$AK,$H3651,PG_Transactions!$E:$E,"CAPTURE",PG_Transactions!$AQ:$AQ,1)</f>
        <v>2499</v>
      </c>
      <c r="K3651">
        <f t="shared" ref="K3651:K3714" si="177">ROUND(J3651-F3651,2)</f>
        <v>0</v>
      </c>
      <c r="L3651" t="str">
        <f t="shared" ref="L3651:L3714" si="178">IF(I3651=0,"No Capture",IF(I3651&gt;1,"Multiple Capture Rows - Review",IF(ABS(K3651)&lt;0.01,"Amount Match",IF(K3651&lt;0,"Captured Less Than Order","Captured More Than Order"))))</f>
        <v>Amount Match</v>
      </c>
    </row>
    <row r="3652" spans="1:12" hidden="1" x14ac:dyDescent="0.3">
      <c r="A3652" t="s">
        <v>7250</v>
      </c>
      <c r="B3652" s="1">
        <v>46280</v>
      </c>
      <c r="C3652" t="s">
        <v>3827</v>
      </c>
      <c r="D3652" t="s">
        <v>38</v>
      </c>
      <c r="E3652" t="s">
        <v>17</v>
      </c>
      <c r="F3652">
        <v>599</v>
      </c>
      <c r="G3652" t="s">
        <v>10</v>
      </c>
      <c r="H3652" t="str">
        <f t="shared" si="176"/>
        <v>ORD26003651</v>
      </c>
      <c r="I3652">
        <f>COUNTIFS(PG_Transactions!$AK:$AK,$H3652,PG_Transactions!$E:$E,"CAPTURE",PG_Transactions!$AQ:$AQ,1)</f>
        <v>1</v>
      </c>
      <c r="J3652">
        <f>SUMIFS(PG_Transactions!$G:$G,PG_Transactions!$AK:$AK,$H3652,PG_Transactions!$E:$E,"CAPTURE",PG_Transactions!$AQ:$AQ,1)</f>
        <v>599</v>
      </c>
      <c r="K3652">
        <f t="shared" si="177"/>
        <v>0</v>
      </c>
      <c r="L3652" t="str">
        <f t="shared" si="178"/>
        <v>Amount Match</v>
      </c>
    </row>
    <row r="3653" spans="1:12" hidden="1" x14ac:dyDescent="0.3">
      <c r="A3653" t="s">
        <v>7251</v>
      </c>
      <c r="B3653" s="1">
        <v>46286</v>
      </c>
      <c r="C3653" t="s">
        <v>4842</v>
      </c>
      <c r="D3653" t="s">
        <v>27</v>
      </c>
      <c r="E3653" t="s">
        <v>9</v>
      </c>
      <c r="F3653">
        <v>1499</v>
      </c>
      <c r="G3653" t="s">
        <v>10</v>
      </c>
      <c r="H3653" t="str">
        <f t="shared" si="176"/>
        <v>ORD26003652</v>
      </c>
      <c r="I3653">
        <f>COUNTIFS(PG_Transactions!$AK:$AK,$H3653,PG_Transactions!$E:$E,"CAPTURE",PG_Transactions!$AQ:$AQ,1)</f>
        <v>1</v>
      </c>
      <c r="J3653">
        <f>SUMIFS(PG_Transactions!$G:$G,PG_Transactions!$AK:$AK,$H3653,PG_Transactions!$E:$E,"CAPTURE",PG_Transactions!$AQ:$AQ,1)</f>
        <v>1499</v>
      </c>
      <c r="K3653">
        <f t="shared" si="177"/>
        <v>0</v>
      </c>
      <c r="L3653" t="str">
        <f t="shared" si="178"/>
        <v>Amount Match</v>
      </c>
    </row>
    <row r="3654" spans="1:12" hidden="1" x14ac:dyDescent="0.3">
      <c r="A3654" t="s">
        <v>7252</v>
      </c>
      <c r="B3654" s="1">
        <v>46279</v>
      </c>
      <c r="C3654" t="s">
        <v>7253</v>
      </c>
      <c r="D3654" t="s">
        <v>38</v>
      </c>
      <c r="E3654" t="s">
        <v>9</v>
      </c>
      <c r="F3654">
        <v>3498</v>
      </c>
      <c r="G3654" t="s">
        <v>10</v>
      </c>
      <c r="H3654" t="str">
        <f t="shared" si="176"/>
        <v>ORD26003653</v>
      </c>
      <c r="I3654">
        <f>COUNTIFS(PG_Transactions!$AK:$AK,$H3654,PG_Transactions!$E:$E,"CAPTURE",PG_Transactions!$AQ:$AQ,1)</f>
        <v>1</v>
      </c>
      <c r="J3654">
        <f>SUMIFS(PG_Transactions!$G:$G,PG_Transactions!$AK:$AK,$H3654,PG_Transactions!$E:$E,"CAPTURE",PG_Transactions!$AQ:$AQ,1)</f>
        <v>3498</v>
      </c>
      <c r="K3654">
        <f t="shared" si="177"/>
        <v>0</v>
      </c>
      <c r="L3654" t="str">
        <f t="shared" si="178"/>
        <v>Amount Match</v>
      </c>
    </row>
    <row r="3655" spans="1:12" hidden="1" x14ac:dyDescent="0.3">
      <c r="A3655" t="s">
        <v>7254</v>
      </c>
      <c r="B3655" s="1">
        <v>46276</v>
      </c>
      <c r="C3655" t="s">
        <v>7255</v>
      </c>
      <c r="D3655" t="s">
        <v>38</v>
      </c>
      <c r="E3655" t="s">
        <v>9</v>
      </c>
      <c r="F3655">
        <v>2999</v>
      </c>
      <c r="G3655" t="s">
        <v>10</v>
      </c>
      <c r="H3655" t="str">
        <f t="shared" si="176"/>
        <v>ORD26003654</v>
      </c>
      <c r="I3655">
        <f>COUNTIFS(PG_Transactions!$AK:$AK,$H3655,PG_Transactions!$E:$E,"CAPTURE",PG_Transactions!$AQ:$AQ,1)</f>
        <v>1</v>
      </c>
      <c r="J3655">
        <f>SUMIFS(PG_Transactions!$G:$G,PG_Transactions!$AK:$AK,$H3655,PG_Transactions!$E:$E,"CAPTURE",PG_Transactions!$AQ:$AQ,1)</f>
        <v>2999</v>
      </c>
      <c r="K3655">
        <f t="shared" si="177"/>
        <v>0</v>
      </c>
      <c r="L3655" t="str">
        <f t="shared" si="178"/>
        <v>Amount Match</v>
      </c>
    </row>
    <row r="3656" spans="1:12" hidden="1" x14ac:dyDescent="0.3">
      <c r="A3656" t="s">
        <v>7256</v>
      </c>
      <c r="B3656" s="1">
        <v>46287</v>
      </c>
      <c r="C3656" t="s">
        <v>7257</v>
      </c>
      <c r="D3656" t="s">
        <v>32</v>
      </c>
      <c r="E3656" t="s">
        <v>17</v>
      </c>
      <c r="F3656">
        <v>3498</v>
      </c>
      <c r="G3656" t="s">
        <v>10</v>
      </c>
      <c r="H3656" t="str">
        <f t="shared" si="176"/>
        <v>ORD26003655</v>
      </c>
      <c r="I3656">
        <f>COUNTIFS(PG_Transactions!$AK:$AK,$H3656,PG_Transactions!$E:$E,"CAPTURE",PG_Transactions!$AQ:$AQ,1)</f>
        <v>1</v>
      </c>
      <c r="J3656">
        <f>SUMIFS(PG_Transactions!$G:$G,PG_Transactions!$AK:$AK,$H3656,PG_Transactions!$E:$E,"CAPTURE",PG_Transactions!$AQ:$AQ,1)</f>
        <v>3498</v>
      </c>
      <c r="K3656">
        <f t="shared" si="177"/>
        <v>0</v>
      </c>
      <c r="L3656" t="str">
        <f t="shared" si="178"/>
        <v>Amount Match</v>
      </c>
    </row>
    <row r="3657" spans="1:12" hidden="1" x14ac:dyDescent="0.3">
      <c r="A3657" t="s">
        <v>7258</v>
      </c>
      <c r="B3657" s="1">
        <v>46268</v>
      </c>
      <c r="C3657" t="s">
        <v>7259</v>
      </c>
      <c r="D3657" t="s">
        <v>8</v>
      </c>
      <c r="E3657" t="s">
        <v>9</v>
      </c>
      <c r="F3657">
        <v>1299</v>
      </c>
      <c r="G3657" t="s">
        <v>10</v>
      </c>
      <c r="H3657" t="str">
        <f t="shared" si="176"/>
        <v>ORD26003656</v>
      </c>
      <c r="I3657">
        <f>COUNTIFS(PG_Transactions!$AK:$AK,$H3657,PG_Transactions!$E:$E,"CAPTURE",PG_Transactions!$AQ:$AQ,1)</f>
        <v>1</v>
      </c>
      <c r="J3657">
        <f>SUMIFS(PG_Transactions!$G:$G,PG_Transactions!$AK:$AK,$H3657,PG_Transactions!$E:$E,"CAPTURE",PG_Transactions!$AQ:$AQ,1)</f>
        <v>1299</v>
      </c>
      <c r="K3657">
        <f t="shared" si="177"/>
        <v>0</v>
      </c>
      <c r="L3657" t="str">
        <f t="shared" si="178"/>
        <v>Amount Match</v>
      </c>
    </row>
    <row r="3658" spans="1:12" hidden="1" x14ac:dyDescent="0.3">
      <c r="A3658" t="s">
        <v>7260</v>
      </c>
      <c r="B3658" s="1">
        <v>46289</v>
      </c>
      <c r="C3658" t="s">
        <v>7261</v>
      </c>
      <c r="D3658" t="s">
        <v>16</v>
      </c>
      <c r="E3658" t="s">
        <v>17</v>
      </c>
      <c r="F3658">
        <v>9298</v>
      </c>
      <c r="G3658" t="s">
        <v>10</v>
      </c>
      <c r="H3658" t="str">
        <f t="shared" si="176"/>
        <v>ORD26003657</v>
      </c>
      <c r="I3658">
        <f>COUNTIFS(PG_Transactions!$AK:$AK,$H3658,PG_Transactions!$E:$E,"CAPTURE",PG_Transactions!$AQ:$AQ,1)</f>
        <v>1</v>
      </c>
      <c r="J3658">
        <f>SUMIFS(PG_Transactions!$G:$G,PG_Transactions!$AK:$AK,$H3658,PG_Transactions!$E:$E,"CAPTURE",PG_Transactions!$AQ:$AQ,1)</f>
        <v>9298</v>
      </c>
      <c r="K3658">
        <f t="shared" si="177"/>
        <v>0</v>
      </c>
      <c r="L3658" t="str">
        <f t="shared" si="178"/>
        <v>Amount Match</v>
      </c>
    </row>
    <row r="3659" spans="1:12" hidden="1" x14ac:dyDescent="0.3">
      <c r="A3659" t="s">
        <v>7262</v>
      </c>
      <c r="B3659" s="1">
        <v>46270</v>
      </c>
      <c r="C3659" t="s">
        <v>7263</v>
      </c>
      <c r="D3659" t="s">
        <v>13</v>
      </c>
      <c r="E3659" t="s">
        <v>9</v>
      </c>
      <c r="F3659">
        <v>1799</v>
      </c>
      <c r="G3659" t="s">
        <v>10</v>
      </c>
      <c r="H3659" t="str">
        <f t="shared" si="176"/>
        <v>ORD26003658</v>
      </c>
      <c r="I3659">
        <f>COUNTIFS(PG_Transactions!$AK:$AK,$H3659,PG_Transactions!$E:$E,"CAPTURE",PG_Transactions!$AQ:$AQ,1)</f>
        <v>1</v>
      </c>
      <c r="J3659">
        <f>SUMIFS(PG_Transactions!$G:$G,PG_Transactions!$AK:$AK,$H3659,PG_Transactions!$E:$E,"CAPTURE",PG_Transactions!$AQ:$AQ,1)</f>
        <v>1799</v>
      </c>
      <c r="K3659">
        <f t="shared" si="177"/>
        <v>0</v>
      </c>
      <c r="L3659" t="str">
        <f t="shared" si="178"/>
        <v>Amount Match</v>
      </c>
    </row>
    <row r="3660" spans="1:12" hidden="1" x14ac:dyDescent="0.3">
      <c r="A3660" t="s">
        <v>7264</v>
      </c>
      <c r="B3660" s="1">
        <v>46285</v>
      </c>
      <c r="C3660" t="s">
        <v>7265</v>
      </c>
      <c r="D3660" t="s">
        <v>16</v>
      </c>
      <c r="E3660" t="s">
        <v>17</v>
      </c>
      <c r="F3660">
        <v>1499</v>
      </c>
      <c r="G3660" t="s">
        <v>10</v>
      </c>
      <c r="H3660" t="str">
        <f t="shared" si="176"/>
        <v>ORD26003659</v>
      </c>
      <c r="I3660">
        <f>COUNTIFS(PG_Transactions!$AK:$AK,$H3660,PG_Transactions!$E:$E,"CAPTURE",PG_Transactions!$AQ:$AQ,1)</f>
        <v>1</v>
      </c>
      <c r="J3660">
        <f>SUMIFS(PG_Transactions!$G:$G,PG_Transactions!$AK:$AK,$H3660,PG_Transactions!$E:$E,"CAPTURE",PG_Transactions!$AQ:$AQ,1)</f>
        <v>1499</v>
      </c>
      <c r="K3660">
        <f t="shared" si="177"/>
        <v>0</v>
      </c>
      <c r="L3660" t="str">
        <f t="shared" si="178"/>
        <v>Amount Match</v>
      </c>
    </row>
    <row r="3661" spans="1:12" hidden="1" x14ac:dyDescent="0.3">
      <c r="A3661" t="s">
        <v>7266</v>
      </c>
      <c r="B3661" s="1">
        <v>46272</v>
      </c>
      <c r="C3661" t="s">
        <v>7267</v>
      </c>
      <c r="D3661" t="s">
        <v>51</v>
      </c>
      <c r="E3661" t="s">
        <v>33</v>
      </c>
      <c r="F3661">
        <v>2397</v>
      </c>
      <c r="G3661" t="s">
        <v>10</v>
      </c>
      <c r="H3661" t="str">
        <f t="shared" si="176"/>
        <v>ORD26003660</v>
      </c>
      <c r="I3661">
        <f>COUNTIFS(PG_Transactions!$AK:$AK,$H3661,PG_Transactions!$E:$E,"CAPTURE",PG_Transactions!$AQ:$AQ,1)</f>
        <v>1</v>
      </c>
      <c r="J3661">
        <f>SUMIFS(PG_Transactions!$G:$G,PG_Transactions!$AK:$AK,$H3661,PG_Transactions!$E:$E,"CAPTURE",PG_Transactions!$AQ:$AQ,1)</f>
        <v>2397</v>
      </c>
      <c r="K3661">
        <f t="shared" si="177"/>
        <v>0</v>
      </c>
      <c r="L3661" t="str">
        <f t="shared" si="178"/>
        <v>Amount Match</v>
      </c>
    </row>
    <row r="3662" spans="1:12" hidden="1" x14ac:dyDescent="0.3">
      <c r="A3662" t="s">
        <v>7268</v>
      </c>
      <c r="B3662" s="1">
        <v>46286</v>
      </c>
      <c r="C3662" t="s">
        <v>7269</v>
      </c>
      <c r="D3662" t="s">
        <v>65</v>
      </c>
      <c r="E3662" t="s">
        <v>17</v>
      </c>
      <c r="F3662">
        <v>999</v>
      </c>
      <c r="G3662" t="s">
        <v>56</v>
      </c>
      <c r="H3662" t="str">
        <f t="shared" si="176"/>
        <v>ORD26003661</v>
      </c>
      <c r="I3662">
        <f>COUNTIFS(PG_Transactions!$AK:$AK,$H3662,PG_Transactions!$E:$E,"CAPTURE",PG_Transactions!$AQ:$AQ,1)</f>
        <v>1</v>
      </c>
      <c r="J3662">
        <f>SUMIFS(PG_Transactions!$G:$G,PG_Transactions!$AK:$AK,$H3662,PG_Transactions!$E:$E,"CAPTURE",PG_Transactions!$AQ:$AQ,1)</f>
        <v>999</v>
      </c>
      <c r="K3662">
        <f t="shared" si="177"/>
        <v>0</v>
      </c>
      <c r="L3662" t="str">
        <f t="shared" si="178"/>
        <v>Amount Match</v>
      </c>
    </row>
    <row r="3663" spans="1:12" hidden="1" x14ac:dyDescent="0.3">
      <c r="A3663" t="s">
        <v>7270</v>
      </c>
      <c r="B3663" s="1">
        <v>46268</v>
      </c>
      <c r="C3663" t="s">
        <v>7271</v>
      </c>
      <c r="D3663" t="s">
        <v>51</v>
      </c>
      <c r="E3663" t="s">
        <v>9</v>
      </c>
      <c r="F3663">
        <v>299</v>
      </c>
      <c r="G3663" t="s">
        <v>10</v>
      </c>
      <c r="H3663" t="str">
        <f t="shared" si="176"/>
        <v>ORD26003662</v>
      </c>
      <c r="I3663">
        <f>COUNTIFS(PG_Transactions!$AK:$AK,$H3663,PG_Transactions!$E:$E,"CAPTURE",PG_Transactions!$AQ:$AQ,1)</f>
        <v>1</v>
      </c>
      <c r="J3663">
        <f>SUMIFS(PG_Transactions!$G:$G,PG_Transactions!$AK:$AK,$H3663,PG_Transactions!$E:$E,"CAPTURE",PG_Transactions!$AQ:$AQ,1)</f>
        <v>299</v>
      </c>
      <c r="K3663">
        <f t="shared" si="177"/>
        <v>0</v>
      </c>
      <c r="L3663" t="str">
        <f t="shared" si="178"/>
        <v>Amount Match</v>
      </c>
    </row>
    <row r="3664" spans="1:12" hidden="1" x14ac:dyDescent="0.3">
      <c r="A3664" t="s">
        <v>7272</v>
      </c>
      <c r="B3664" s="1">
        <v>46275</v>
      </c>
      <c r="C3664" t="s">
        <v>7273</v>
      </c>
      <c r="D3664" t="s">
        <v>65</v>
      </c>
      <c r="E3664" t="s">
        <v>9</v>
      </c>
      <c r="F3664">
        <v>2999</v>
      </c>
      <c r="G3664" t="s">
        <v>10</v>
      </c>
      <c r="H3664" t="str">
        <f t="shared" si="176"/>
        <v>ORD26003663</v>
      </c>
      <c r="I3664">
        <f>COUNTIFS(PG_Transactions!$AK:$AK,$H3664,PG_Transactions!$E:$E,"CAPTURE",PG_Transactions!$AQ:$AQ,1)</f>
        <v>1</v>
      </c>
      <c r="J3664">
        <f>SUMIFS(PG_Transactions!$G:$G,PG_Transactions!$AK:$AK,$H3664,PG_Transactions!$E:$E,"CAPTURE",PG_Transactions!$AQ:$AQ,1)</f>
        <v>2999</v>
      </c>
      <c r="K3664">
        <f t="shared" si="177"/>
        <v>0</v>
      </c>
      <c r="L3664" t="str">
        <f t="shared" si="178"/>
        <v>Amount Match</v>
      </c>
    </row>
    <row r="3665" spans="1:12" hidden="1" x14ac:dyDescent="0.3">
      <c r="A3665" t="s">
        <v>7274</v>
      </c>
      <c r="B3665" s="1">
        <v>46284</v>
      </c>
      <c r="C3665" t="s">
        <v>7275</v>
      </c>
      <c r="E3665" t="s">
        <v>9</v>
      </c>
      <c r="F3665">
        <v>499</v>
      </c>
      <c r="G3665" t="s">
        <v>70</v>
      </c>
      <c r="H3665" t="str">
        <f t="shared" si="176"/>
        <v>ORD26003664</v>
      </c>
      <c r="I3665">
        <f>COUNTIFS(PG_Transactions!$AK:$AK,$H3665,PG_Transactions!$E:$E,"CAPTURE",PG_Transactions!$AQ:$AQ,1)</f>
        <v>0</v>
      </c>
      <c r="J3665">
        <f>SUMIFS(PG_Transactions!$G:$G,PG_Transactions!$AK:$AK,$H3665,PG_Transactions!$E:$E,"CAPTURE",PG_Transactions!$AQ:$AQ,1)</f>
        <v>0</v>
      </c>
      <c r="K3665">
        <f t="shared" si="177"/>
        <v>-499</v>
      </c>
      <c r="L3665" t="str">
        <f t="shared" si="178"/>
        <v>No Capture</v>
      </c>
    </row>
    <row r="3666" spans="1:12" hidden="1" x14ac:dyDescent="0.3">
      <c r="A3666" t="s">
        <v>7276</v>
      </c>
      <c r="B3666" s="1">
        <v>46271</v>
      </c>
      <c r="C3666" t="s">
        <v>7277</v>
      </c>
      <c r="D3666" t="s">
        <v>13</v>
      </c>
      <c r="E3666" t="s">
        <v>33</v>
      </c>
      <c r="F3666">
        <v>3298</v>
      </c>
      <c r="G3666" t="s">
        <v>10</v>
      </c>
      <c r="H3666" t="str">
        <f t="shared" si="176"/>
        <v>ORD26003665</v>
      </c>
      <c r="I3666">
        <f>COUNTIFS(PG_Transactions!$AK:$AK,$H3666,PG_Transactions!$E:$E,"CAPTURE",PG_Transactions!$AQ:$AQ,1)</f>
        <v>1</v>
      </c>
      <c r="J3666">
        <f>SUMIFS(PG_Transactions!$G:$G,PG_Transactions!$AK:$AK,$H3666,PG_Transactions!$E:$E,"CAPTURE",PG_Transactions!$AQ:$AQ,1)</f>
        <v>3298</v>
      </c>
      <c r="K3666">
        <f t="shared" si="177"/>
        <v>0</v>
      </c>
      <c r="L3666" t="str">
        <f t="shared" si="178"/>
        <v>Amount Match</v>
      </c>
    </row>
    <row r="3667" spans="1:12" hidden="1" x14ac:dyDescent="0.3">
      <c r="A3667" t="s">
        <v>7278</v>
      </c>
      <c r="B3667" s="1">
        <v>46285</v>
      </c>
      <c r="C3667" t="s">
        <v>7279</v>
      </c>
      <c r="D3667" t="s">
        <v>13</v>
      </c>
      <c r="E3667" t="s">
        <v>9</v>
      </c>
      <c r="F3667">
        <v>7998</v>
      </c>
      <c r="G3667" t="s">
        <v>10</v>
      </c>
      <c r="H3667" t="str">
        <f t="shared" si="176"/>
        <v>ORD26003666</v>
      </c>
      <c r="I3667">
        <f>COUNTIFS(PG_Transactions!$AK:$AK,$H3667,PG_Transactions!$E:$E,"CAPTURE",PG_Transactions!$AQ:$AQ,1)</f>
        <v>1</v>
      </c>
      <c r="J3667">
        <f>SUMIFS(PG_Transactions!$G:$G,PG_Transactions!$AK:$AK,$H3667,PG_Transactions!$E:$E,"CAPTURE",PG_Transactions!$AQ:$AQ,1)</f>
        <v>7998</v>
      </c>
      <c r="K3667">
        <f t="shared" si="177"/>
        <v>0</v>
      </c>
      <c r="L3667" t="str">
        <f t="shared" si="178"/>
        <v>Amount Match</v>
      </c>
    </row>
    <row r="3668" spans="1:12" hidden="1" x14ac:dyDescent="0.3">
      <c r="A3668" t="s">
        <v>7280</v>
      </c>
      <c r="B3668" s="1">
        <v>46278</v>
      </c>
      <c r="C3668" t="s">
        <v>7281</v>
      </c>
      <c r="D3668" t="s">
        <v>65</v>
      </c>
      <c r="E3668" t="s">
        <v>44</v>
      </c>
      <c r="F3668">
        <v>499</v>
      </c>
      <c r="G3668" t="s">
        <v>10</v>
      </c>
      <c r="H3668" t="str">
        <f t="shared" si="176"/>
        <v>ORD26003667</v>
      </c>
      <c r="I3668">
        <f>COUNTIFS(PG_Transactions!$AK:$AK,$H3668,PG_Transactions!$E:$E,"CAPTURE",PG_Transactions!$AQ:$AQ,1)</f>
        <v>1</v>
      </c>
      <c r="J3668">
        <f>SUMIFS(PG_Transactions!$G:$G,PG_Transactions!$AK:$AK,$H3668,PG_Transactions!$E:$E,"CAPTURE",PG_Transactions!$AQ:$AQ,1)</f>
        <v>499</v>
      </c>
      <c r="K3668">
        <f t="shared" si="177"/>
        <v>0</v>
      </c>
      <c r="L3668" t="str">
        <f t="shared" si="178"/>
        <v>Amount Match</v>
      </c>
    </row>
    <row r="3669" spans="1:12" hidden="1" x14ac:dyDescent="0.3">
      <c r="A3669" t="s">
        <v>7282</v>
      </c>
      <c r="B3669" s="1">
        <v>46277</v>
      </c>
      <c r="C3669" t="s">
        <v>7283</v>
      </c>
      <c r="D3669" t="s">
        <v>8</v>
      </c>
      <c r="E3669" t="s">
        <v>9</v>
      </c>
      <c r="F3669">
        <v>599</v>
      </c>
      <c r="G3669" t="s">
        <v>10</v>
      </c>
      <c r="H3669" t="str">
        <f t="shared" si="176"/>
        <v>ORD26003668</v>
      </c>
      <c r="I3669">
        <f>COUNTIFS(PG_Transactions!$AK:$AK,$H3669,PG_Transactions!$E:$E,"CAPTURE",PG_Transactions!$AQ:$AQ,1)</f>
        <v>1</v>
      </c>
      <c r="J3669">
        <f>SUMIFS(PG_Transactions!$G:$G,PG_Transactions!$AK:$AK,$H3669,PG_Transactions!$E:$E,"CAPTURE",PG_Transactions!$AQ:$AQ,1)</f>
        <v>599</v>
      </c>
      <c r="K3669">
        <f t="shared" si="177"/>
        <v>0</v>
      </c>
      <c r="L3669" t="str">
        <f t="shared" si="178"/>
        <v>Amount Match</v>
      </c>
    </row>
    <row r="3670" spans="1:12" hidden="1" x14ac:dyDescent="0.3">
      <c r="A3670" t="s">
        <v>7284</v>
      </c>
      <c r="B3670" s="1">
        <v>46288</v>
      </c>
      <c r="C3670" t="s">
        <v>7285</v>
      </c>
      <c r="D3670" t="s">
        <v>65</v>
      </c>
      <c r="E3670" t="s">
        <v>17</v>
      </c>
      <c r="F3670">
        <v>9498</v>
      </c>
      <c r="G3670" t="s">
        <v>10</v>
      </c>
      <c r="H3670" t="str">
        <f t="shared" si="176"/>
        <v>ORD26003669</v>
      </c>
      <c r="I3670">
        <f>COUNTIFS(PG_Transactions!$AK:$AK,$H3670,PG_Transactions!$E:$E,"CAPTURE",PG_Transactions!$AQ:$AQ,1)</f>
        <v>1</v>
      </c>
      <c r="J3670">
        <f>SUMIFS(PG_Transactions!$G:$G,PG_Transactions!$AK:$AK,$H3670,PG_Transactions!$E:$E,"CAPTURE",PG_Transactions!$AQ:$AQ,1)</f>
        <v>9498</v>
      </c>
      <c r="K3670">
        <f t="shared" si="177"/>
        <v>0</v>
      </c>
      <c r="L3670" t="str">
        <f t="shared" si="178"/>
        <v>Amount Match</v>
      </c>
    </row>
    <row r="3671" spans="1:12" hidden="1" x14ac:dyDescent="0.3">
      <c r="A3671" t="s">
        <v>7286</v>
      </c>
      <c r="B3671" s="1">
        <v>46273</v>
      </c>
      <c r="C3671" t="s">
        <v>7287</v>
      </c>
      <c r="D3671" t="s">
        <v>38</v>
      </c>
      <c r="E3671" t="s">
        <v>33</v>
      </c>
      <c r="F3671">
        <v>11498</v>
      </c>
      <c r="G3671" t="s">
        <v>10</v>
      </c>
      <c r="H3671" t="str">
        <f t="shared" si="176"/>
        <v>ORD26003670</v>
      </c>
      <c r="I3671">
        <f>COUNTIFS(PG_Transactions!$AK:$AK,$H3671,PG_Transactions!$E:$E,"CAPTURE",PG_Transactions!$AQ:$AQ,1)</f>
        <v>1</v>
      </c>
      <c r="J3671">
        <f>SUMIFS(PG_Transactions!$G:$G,PG_Transactions!$AK:$AK,$H3671,PG_Transactions!$E:$E,"CAPTURE",PG_Transactions!$AQ:$AQ,1)</f>
        <v>11498</v>
      </c>
      <c r="K3671">
        <f t="shared" si="177"/>
        <v>0</v>
      </c>
      <c r="L3671" t="str">
        <f t="shared" si="178"/>
        <v>Amount Match</v>
      </c>
    </row>
    <row r="3672" spans="1:12" hidden="1" x14ac:dyDescent="0.3">
      <c r="A3672" t="s">
        <v>7288</v>
      </c>
      <c r="B3672" s="1">
        <v>46270</v>
      </c>
      <c r="C3672" t="s">
        <v>7289</v>
      </c>
      <c r="D3672" t="s">
        <v>13</v>
      </c>
      <c r="E3672" t="s">
        <v>17</v>
      </c>
      <c r="F3672">
        <v>999</v>
      </c>
      <c r="G3672" t="s">
        <v>10</v>
      </c>
      <c r="H3672" t="str">
        <f t="shared" si="176"/>
        <v>ORD26003671</v>
      </c>
      <c r="I3672">
        <f>COUNTIFS(PG_Transactions!$AK:$AK,$H3672,PG_Transactions!$E:$E,"CAPTURE",PG_Transactions!$AQ:$AQ,1)</f>
        <v>1</v>
      </c>
      <c r="J3672">
        <f>SUMIFS(PG_Transactions!$G:$G,PG_Transactions!$AK:$AK,$H3672,PG_Transactions!$E:$E,"CAPTURE",PG_Transactions!$AQ:$AQ,1)</f>
        <v>999</v>
      </c>
      <c r="K3672">
        <f t="shared" si="177"/>
        <v>0</v>
      </c>
      <c r="L3672" t="str">
        <f t="shared" si="178"/>
        <v>Amount Match</v>
      </c>
    </row>
    <row r="3673" spans="1:12" hidden="1" x14ac:dyDescent="0.3">
      <c r="A3673" t="s">
        <v>7290</v>
      </c>
      <c r="B3673" s="1">
        <v>46282</v>
      </c>
      <c r="C3673" t="s">
        <v>6775</v>
      </c>
      <c r="D3673" t="s">
        <v>13</v>
      </c>
      <c r="E3673" t="s">
        <v>9</v>
      </c>
      <c r="F3673">
        <v>799</v>
      </c>
      <c r="G3673" t="s">
        <v>70</v>
      </c>
      <c r="H3673" t="str">
        <f t="shared" si="176"/>
        <v>ORD26003672</v>
      </c>
      <c r="I3673">
        <f>COUNTIFS(PG_Transactions!$AK:$AK,$H3673,PG_Transactions!$E:$E,"CAPTURE",PG_Transactions!$AQ:$AQ,1)</f>
        <v>0</v>
      </c>
      <c r="J3673">
        <f>SUMIFS(PG_Transactions!$G:$G,PG_Transactions!$AK:$AK,$H3673,PG_Transactions!$E:$E,"CAPTURE",PG_Transactions!$AQ:$AQ,1)</f>
        <v>0</v>
      </c>
      <c r="K3673">
        <f t="shared" si="177"/>
        <v>-799</v>
      </c>
      <c r="L3673" t="str">
        <f t="shared" si="178"/>
        <v>No Capture</v>
      </c>
    </row>
    <row r="3674" spans="1:12" hidden="1" x14ac:dyDescent="0.3">
      <c r="A3674" t="s">
        <v>7291</v>
      </c>
      <c r="B3674" s="1">
        <v>46270</v>
      </c>
      <c r="C3674" t="s">
        <v>7292</v>
      </c>
      <c r="D3674" t="s">
        <v>27</v>
      </c>
      <c r="E3674" t="s">
        <v>9</v>
      </c>
      <c r="F3674">
        <v>1299</v>
      </c>
      <c r="G3674" t="s">
        <v>10</v>
      </c>
      <c r="H3674" t="str">
        <f t="shared" si="176"/>
        <v>ORD26003673</v>
      </c>
      <c r="I3674">
        <f>COUNTIFS(PG_Transactions!$AK:$AK,$H3674,PG_Transactions!$E:$E,"CAPTURE",PG_Transactions!$AQ:$AQ,1)</f>
        <v>1</v>
      </c>
      <c r="J3674">
        <f>SUMIFS(PG_Transactions!$G:$G,PG_Transactions!$AK:$AK,$H3674,PG_Transactions!$E:$E,"CAPTURE",PG_Transactions!$AQ:$AQ,1)</f>
        <v>1299</v>
      </c>
      <c r="K3674">
        <f t="shared" si="177"/>
        <v>0</v>
      </c>
      <c r="L3674" t="str">
        <f t="shared" si="178"/>
        <v>Amount Match</v>
      </c>
    </row>
    <row r="3675" spans="1:12" hidden="1" x14ac:dyDescent="0.3">
      <c r="A3675" t="s">
        <v>7293</v>
      </c>
      <c r="B3675" s="1">
        <v>46290</v>
      </c>
      <c r="C3675" t="s">
        <v>2095</v>
      </c>
      <c r="D3675" t="s">
        <v>27</v>
      </c>
      <c r="E3675" t="s">
        <v>9</v>
      </c>
      <c r="F3675">
        <v>3098</v>
      </c>
      <c r="G3675" t="s">
        <v>10</v>
      </c>
      <c r="H3675" t="str">
        <f t="shared" si="176"/>
        <v>ORD26003674</v>
      </c>
      <c r="I3675">
        <f>COUNTIFS(PG_Transactions!$AK:$AK,$H3675,PG_Transactions!$E:$E,"CAPTURE",PG_Transactions!$AQ:$AQ,1)</f>
        <v>1</v>
      </c>
      <c r="J3675">
        <f>SUMIFS(PG_Transactions!$G:$G,PG_Transactions!$AK:$AK,$H3675,PG_Transactions!$E:$E,"CAPTURE",PG_Transactions!$AQ:$AQ,1)</f>
        <v>3098</v>
      </c>
      <c r="K3675">
        <f t="shared" si="177"/>
        <v>0</v>
      </c>
      <c r="L3675" t="str">
        <f t="shared" si="178"/>
        <v>Amount Match</v>
      </c>
    </row>
    <row r="3676" spans="1:12" hidden="1" x14ac:dyDescent="0.3">
      <c r="A3676" t="s">
        <v>7294</v>
      </c>
      <c r="B3676" s="1">
        <v>46275</v>
      </c>
      <c r="C3676" t="s">
        <v>7295</v>
      </c>
      <c r="D3676" t="s">
        <v>51</v>
      </c>
      <c r="E3676" t="s">
        <v>33</v>
      </c>
      <c r="F3676">
        <v>9498</v>
      </c>
      <c r="G3676" t="s">
        <v>56</v>
      </c>
      <c r="H3676" t="str">
        <f t="shared" si="176"/>
        <v>ORD26003675</v>
      </c>
      <c r="I3676">
        <f>COUNTIFS(PG_Transactions!$AK:$AK,$H3676,PG_Transactions!$E:$E,"CAPTURE",PG_Transactions!$AQ:$AQ,1)</f>
        <v>1</v>
      </c>
      <c r="J3676">
        <f>SUMIFS(PG_Transactions!$G:$G,PG_Transactions!$AK:$AK,$H3676,PG_Transactions!$E:$E,"CAPTURE",PG_Transactions!$AQ:$AQ,1)</f>
        <v>9498</v>
      </c>
      <c r="K3676">
        <f t="shared" si="177"/>
        <v>0</v>
      </c>
      <c r="L3676" t="str">
        <f t="shared" si="178"/>
        <v>Amount Match</v>
      </c>
    </row>
    <row r="3677" spans="1:12" hidden="1" x14ac:dyDescent="0.3">
      <c r="A3677" t="s">
        <v>7296</v>
      </c>
      <c r="B3677" s="1">
        <v>46270</v>
      </c>
      <c r="C3677" t="s">
        <v>7297</v>
      </c>
      <c r="D3677" t="s">
        <v>16</v>
      </c>
      <c r="E3677" t="s">
        <v>9</v>
      </c>
      <c r="F3677">
        <v>1597</v>
      </c>
      <c r="G3677" t="s">
        <v>10</v>
      </c>
      <c r="H3677" t="str">
        <f t="shared" si="176"/>
        <v>ORD26003676</v>
      </c>
      <c r="I3677">
        <f>COUNTIFS(PG_Transactions!$AK:$AK,$H3677,PG_Transactions!$E:$E,"CAPTURE",PG_Transactions!$AQ:$AQ,1)</f>
        <v>1</v>
      </c>
      <c r="J3677">
        <f>SUMIFS(PG_Transactions!$G:$G,PG_Transactions!$AK:$AK,$H3677,PG_Transactions!$E:$E,"CAPTURE",PG_Transactions!$AQ:$AQ,1)</f>
        <v>1597</v>
      </c>
      <c r="K3677">
        <f t="shared" si="177"/>
        <v>0</v>
      </c>
      <c r="L3677" t="str">
        <f t="shared" si="178"/>
        <v>Amount Match</v>
      </c>
    </row>
    <row r="3678" spans="1:12" hidden="1" x14ac:dyDescent="0.3">
      <c r="A3678" t="s">
        <v>7298</v>
      </c>
      <c r="B3678" s="1">
        <v>46284</v>
      </c>
      <c r="C3678" t="s">
        <v>7299</v>
      </c>
      <c r="D3678" t="s">
        <v>27</v>
      </c>
      <c r="E3678" t="s">
        <v>9</v>
      </c>
      <c r="F3678">
        <v>798</v>
      </c>
      <c r="G3678" t="s">
        <v>10</v>
      </c>
      <c r="H3678" t="str">
        <f t="shared" si="176"/>
        <v>ORD26003677</v>
      </c>
      <c r="I3678">
        <f>COUNTIFS(PG_Transactions!$AK:$AK,$H3678,PG_Transactions!$E:$E,"CAPTURE",PG_Transactions!$AQ:$AQ,1)</f>
        <v>1</v>
      </c>
      <c r="J3678">
        <f>SUMIFS(PG_Transactions!$G:$G,PG_Transactions!$AK:$AK,$H3678,PG_Transactions!$E:$E,"CAPTURE",PG_Transactions!$AQ:$AQ,1)</f>
        <v>798</v>
      </c>
      <c r="K3678">
        <f t="shared" si="177"/>
        <v>0</v>
      </c>
      <c r="L3678" t="str">
        <f t="shared" si="178"/>
        <v>Amount Match</v>
      </c>
    </row>
    <row r="3679" spans="1:12" hidden="1" x14ac:dyDescent="0.3">
      <c r="A3679" t="s">
        <v>7300</v>
      </c>
      <c r="B3679" s="1">
        <v>46284</v>
      </c>
      <c r="C3679" t="s">
        <v>7301</v>
      </c>
      <c r="D3679" t="s">
        <v>27</v>
      </c>
      <c r="E3679" t="s">
        <v>9</v>
      </c>
      <c r="F3679">
        <v>1098</v>
      </c>
      <c r="G3679" t="s">
        <v>105</v>
      </c>
      <c r="H3679" t="str">
        <f t="shared" si="176"/>
        <v>ORD26003678</v>
      </c>
      <c r="I3679">
        <f>COUNTIFS(PG_Transactions!$AK:$AK,$H3679,PG_Transactions!$E:$E,"CAPTURE",PG_Transactions!$AQ:$AQ,1)</f>
        <v>0</v>
      </c>
      <c r="J3679">
        <f>SUMIFS(PG_Transactions!$G:$G,PG_Transactions!$AK:$AK,$H3679,PG_Transactions!$E:$E,"CAPTURE",PG_Transactions!$AQ:$AQ,1)</f>
        <v>0</v>
      </c>
      <c r="K3679">
        <f t="shared" si="177"/>
        <v>-1098</v>
      </c>
      <c r="L3679" t="str">
        <f t="shared" si="178"/>
        <v>No Capture</v>
      </c>
    </row>
    <row r="3680" spans="1:12" hidden="1" x14ac:dyDescent="0.3">
      <c r="A3680" t="s">
        <v>7302</v>
      </c>
      <c r="B3680" s="1">
        <v>46287</v>
      </c>
      <c r="C3680" t="s">
        <v>7303</v>
      </c>
      <c r="D3680" t="s">
        <v>13</v>
      </c>
      <c r="E3680" t="s">
        <v>17</v>
      </c>
      <c r="F3680">
        <v>2499</v>
      </c>
      <c r="G3680" t="s">
        <v>105</v>
      </c>
      <c r="H3680" t="str">
        <f t="shared" si="176"/>
        <v>ORD26003679</v>
      </c>
      <c r="I3680">
        <f>COUNTIFS(PG_Transactions!$AK:$AK,$H3680,PG_Transactions!$E:$E,"CAPTURE",PG_Transactions!$AQ:$AQ,1)</f>
        <v>0</v>
      </c>
      <c r="J3680">
        <f>SUMIFS(PG_Transactions!$G:$G,PG_Transactions!$AK:$AK,$H3680,PG_Transactions!$E:$E,"CAPTURE",PG_Transactions!$AQ:$AQ,1)</f>
        <v>0</v>
      </c>
      <c r="K3680">
        <f t="shared" si="177"/>
        <v>-2499</v>
      </c>
      <c r="L3680" t="str">
        <f t="shared" si="178"/>
        <v>No Capture</v>
      </c>
    </row>
    <row r="3681" spans="1:12" hidden="1" x14ac:dyDescent="0.3">
      <c r="A3681" t="s">
        <v>7304</v>
      </c>
      <c r="B3681" s="1">
        <v>46272</v>
      </c>
      <c r="C3681" t="s">
        <v>7305</v>
      </c>
      <c r="D3681" t="s">
        <v>38</v>
      </c>
      <c r="E3681" t="s">
        <v>9</v>
      </c>
      <c r="F3681">
        <v>4999</v>
      </c>
      <c r="G3681" t="s">
        <v>10</v>
      </c>
      <c r="H3681" t="str">
        <f t="shared" si="176"/>
        <v>ORD26003680</v>
      </c>
      <c r="I3681">
        <f>COUNTIFS(PG_Transactions!$AK:$AK,$H3681,PG_Transactions!$E:$E,"CAPTURE",PG_Transactions!$AQ:$AQ,1)</f>
        <v>1</v>
      </c>
      <c r="J3681">
        <f>SUMIFS(PG_Transactions!$G:$G,PG_Transactions!$AK:$AK,$H3681,PG_Transactions!$E:$E,"CAPTURE",PG_Transactions!$AQ:$AQ,1)</f>
        <v>4999</v>
      </c>
      <c r="K3681">
        <f t="shared" si="177"/>
        <v>0</v>
      </c>
      <c r="L3681" t="str">
        <f t="shared" si="178"/>
        <v>Amount Match</v>
      </c>
    </row>
    <row r="3682" spans="1:12" hidden="1" x14ac:dyDescent="0.3">
      <c r="A3682" t="s">
        <v>7306</v>
      </c>
      <c r="B3682" s="1">
        <v>46282</v>
      </c>
      <c r="C3682" t="s">
        <v>7307</v>
      </c>
      <c r="D3682" t="s">
        <v>65</v>
      </c>
      <c r="E3682" t="s">
        <v>9</v>
      </c>
      <c r="F3682" s="2">
        <v>4998</v>
      </c>
      <c r="G3682" t="s">
        <v>10</v>
      </c>
      <c r="H3682" t="str">
        <f t="shared" si="176"/>
        <v>ORD26003681</v>
      </c>
      <c r="I3682">
        <f>COUNTIFS(PG_Transactions!$AK:$AK,$H3682,PG_Transactions!$E:$E,"CAPTURE",PG_Transactions!$AQ:$AQ,1)</f>
        <v>1</v>
      </c>
      <c r="J3682">
        <f>SUMIFS(PG_Transactions!$G:$G,PG_Transactions!$AK:$AK,$H3682,PG_Transactions!$E:$E,"CAPTURE",PG_Transactions!$AQ:$AQ,1)</f>
        <v>4998</v>
      </c>
      <c r="K3682">
        <f t="shared" si="177"/>
        <v>0</v>
      </c>
      <c r="L3682" t="str">
        <f t="shared" si="178"/>
        <v>Amount Match</v>
      </c>
    </row>
    <row r="3683" spans="1:12" hidden="1" x14ac:dyDescent="0.3">
      <c r="A3683" t="s">
        <v>7308</v>
      </c>
      <c r="B3683" s="1">
        <v>46275</v>
      </c>
      <c r="C3683" t="s">
        <v>7309</v>
      </c>
      <c r="D3683" t="s">
        <v>32</v>
      </c>
      <c r="E3683" t="s">
        <v>9</v>
      </c>
      <c r="F3683">
        <v>599</v>
      </c>
      <c r="G3683" t="s">
        <v>10</v>
      </c>
      <c r="H3683" t="str">
        <f t="shared" si="176"/>
        <v>ORD26003682</v>
      </c>
      <c r="I3683">
        <f>COUNTIFS(PG_Transactions!$AK:$AK,$H3683,PG_Transactions!$E:$E,"CAPTURE",PG_Transactions!$AQ:$AQ,1)</f>
        <v>1</v>
      </c>
      <c r="J3683">
        <f>SUMIFS(PG_Transactions!$G:$G,PG_Transactions!$AK:$AK,$H3683,PG_Transactions!$E:$E,"CAPTURE",PG_Transactions!$AQ:$AQ,1)</f>
        <v>599</v>
      </c>
      <c r="K3683">
        <f t="shared" si="177"/>
        <v>0</v>
      </c>
      <c r="L3683" t="str">
        <f t="shared" si="178"/>
        <v>Amount Match</v>
      </c>
    </row>
    <row r="3684" spans="1:12" hidden="1" x14ac:dyDescent="0.3">
      <c r="A3684" t="s">
        <v>7310</v>
      </c>
      <c r="B3684" s="1">
        <v>46294</v>
      </c>
      <c r="C3684" t="s">
        <v>7311</v>
      </c>
      <c r="D3684" t="s">
        <v>13</v>
      </c>
      <c r="E3684" t="s">
        <v>9</v>
      </c>
      <c r="F3684">
        <v>8598</v>
      </c>
      <c r="G3684" t="s">
        <v>10</v>
      </c>
      <c r="H3684" t="str">
        <f t="shared" si="176"/>
        <v>ORD26003683</v>
      </c>
      <c r="I3684">
        <f>COUNTIFS(PG_Transactions!$AK:$AK,$H3684,PG_Transactions!$E:$E,"CAPTURE",PG_Transactions!$AQ:$AQ,1)</f>
        <v>1</v>
      </c>
      <c r="J3684">
        <f>SUMIFS(PG_Transactions!$G:$G,PG_Transactions!$AK:$AK,$H3684,PG_Transactions!$E:$E,"CAPTURE",PG_Transactions!$AQ:$AQ,1)</f>
        <v>8598</v>
      </c>
      <c r="K3684">
        <f t="shared" si="177"/>
        <v>0</v>
      </c>
      <c r="L3684" t="str">
        <f t="shared" si="178"/>
        <v>Amount Match</v>
      </c>
    </row>
    <row r="3685" spans="1:12" hidden="1" x14ac:dyDescent="0.3">
      <c r="A3685" t="s">
        <v>7312</v>
      </c>
      <c r="B3685" s="1">
        <v>46290</v>
      </c>
      <c r="C3685" t="s">
        <v>7313</v>
      </c>
      <c r="D3685" t="s">
        <v>65</v>
      </c>
      <c r="E3685" t="s">
        <v>9</v>
      </c>
      <c r="F3685">
        <v>848</v>
      </c>
      <c r="G3685" t="s">
        <v>56</v>
      </c>
      <c r="H3685" t="str">
        <f t="shared" si="176"/>
        <v>ORD26003684</v>
      </c>
      <c r="I3685">
        <f>COUNTIFS(PG_Transactions!$AK:$AK,$H3685,PG_Transactions!$E:$E,"CAPTURE",PG_Transactions!$AQ:$AQ,1)</f>
        <v>1</v>
      </c>
      <c r="J3685">
        <f>SUMIFS(PG_Transactions!$G:$G,PG_Transactions!$AK:$AK,$H3685,PG_Transactions!$E:$E,"CAPTURE",PG_Transactions!$AQ:$AQ,1)</f>
        <v>848</v>
      </c>
      <c r="K3685">
        <f t="shared" si="177"/>
        <v>0</v>
      </c>
      <c r="L3685" t="str">
        <f t="shared" si="178"/>
        <v>Amount Match</v>
      </c>
    </row>
    <row r="3686" spans="1:12" hidden="1" x14ac:dyDescent="0.3">
      <c r="A3686" t="s">
        <v>7314</v>
      </c>
      <c r="B3686" s="1">
        <v>46294</v>
      </c>
      <c r="C3686" t="s">
        <v>7315</v>
      </c>
      <c r="D3686" t="s">
        <v>24</v>
      </c>
      <c r="E3686" t="s">
        <v>17</v>
      </c>
      <c r="F3686">
        <v>799</v>
      </c>
      <c r="G3686" t="s">
        <v>10</v>
      </c>
      <c r="H3686" t="str">
        <f t="shared" si="176"/>
        <v>ORD26003685</v>
      </c>
      <c r="I3686">
        <f>COUNTIFS(PG_Transactions!$AK:$AK,$H3686,PG_Transactions!$E:$E,"CAPTURE",PG_Transactions!$AQ:$AQ,1)</f>
        <v>1</v>
      </c>
      <c r="J3686">
        <f>SUMIFS(PG_Transactions!$G:$G,PG_Transactions!$AK:$AK,$H3686,PG_Transactions!$E:$E,"CAPTURE",PG_Transactions!$AQ:$AQ,1)</f>
        <v>799</v>
      </c>
      <c r="K3686">
        <f t="shared" si="177"/>
        <v>0</v>
      </c>
      <c r="L3686" t="str">
        <f t="shared" si="178"/>
        <v>Amount Match</v>
      </c>
    </row>
    <row r="3687" spans="1:12" hidden="1" x14ac:dyDescent="0.3">
      <c r="A3687" t="s">
        <v>7316</v>
      </c>
      <c r="B3687" s="1">
        <v>46295</v>
      </c>
      <c r="C3687" t="s">
        <v>7317</v>
      </c>
      <c r="D3687" t="s">
        <v>32</v>
      </c>
      <c r="E3687" t="s">
        <v>17</v>
      </c>
      <c r="F3687">
        <v>8498</v>
      </c>
      <c r="G3687" t="s">
        <v>10</v>
      </c>
      <c r="H3687" t="str">
        <f t="shared" si="176"/>
        <v>ORD26003686</v>
      </c>
      <c r="I3687">
        <f>COUNTIFS(PG_Transactions!$AK:$AK,$H3687,PG_Transactions!$E:$E,"CAPTURE",PG_Transactions!$AQ:$AQ,1)</f>
        <v>1</v>
      </c>
      <c r="J3687">
        <f>SUMIFS(PG_Transactions!$G:$G,PG_Transactions!$AK:$AK,$H3687,PG_Transactions!$E:$E,"CAPTURE",PG_Transactions!$AQ:$AQ,1)</f>
        <v>8498</v>
      </c>
      <c r="K3687">
        <f t="shared" si="177"/>
        <v>0</v>
      </c>
      <c r="L3687" t="str">
        <f t="shared" si="178"/>
        <v>Amount Match</v>
      </c>
    </row>
    <row r="3688" spans="1:12" hidden="1" x14ac:dyDescent="0.3">
      <c r="A3688" t="s">
        <v>7318</v>
      </c>
      <c r="B3688" s="1">
        <v>46289</v>
      </c>
      <c r="C3688" t="s">
        <v>7319</v>
      </c>
      <c r="D3688" t="s">
        <v>8</v>
      </c>
      <c r="E3688" t="s">
        <v>9</v>
      </c>
      <c r="F3688">
        <v>11597</v>
      </c>
      <c r="G3688" t="s">
        <v>10</v>
      </c>
      <c r="H3688" t="str">
        <f t="shared" si="176"/>
        <v>ORD26003687</v>
      </c>
      <c r="I3688">
        <f>COUNTIFS(PG_Transactions!$AK:$AK,$H3688,PG_Transactions!$E:$E,"CAPTURE",PG_Transactions!$AQ:$AQ,1)</f>
        <v>1</v>
      </c>
      <c r="J3688">
        <f>SUMIFS(PG_Transactions!$G:$G,PG_Transactions!$AK:$AK,$H3688,PG_Transactions!$E:$E,"CAPTURE",PG_Transactions!$AQ:$AQ,1)</f>
        <v>11597</v>
      </c>
      <c r="K3688">
        <f t="shared" si="177"/>
        <v>0</v>
      </c>
      <c r="L3688" t="str">
        <f t="shared" si="178"/>
        <v>Amount Match</v>
      </c>
    </row>
    <row r="3689" spans="1:12" hidden="1" x14ac:dyDescent="0.3">
      <c r="A3689" t="s">
        <v>7320</v>
      </c>
      <c r="B3689" s="1">
        <v>46272</v>
      </c>
      <c r="C3689" t="s">
        <v>7321</v>
      </c>
      <c r="D3689" t="s">
        <v>24</v>
      </c>
      <c r="E3689" t="s">
        <v>9</v>
      </c>
      <c r="F3689">
        <v>349</v>
      </c>
      <c r="G3689" t="s">
        <v>10</v>
      </c>
      <c r="H3689" t="str">
        <f t="shared" si="176"/>
        <v>ORD26003688</v>
      </c>
      <c r="I3689">
        <f>COUNTIFS(PG_Transactions!$AK:$AK,$H3689,PG_Transactions!$E:$E,"CAPTURE",PG_Transactions!$AQ:$AQ,1)</f>
        <v>1</v>
      </c>
      <c r="J3689">
        <f>SUMIFS(PG_Transactions!$G:$G,PG_Transactions!$AK:$AK,$H3689,PG_Transactions!$E:$E,"CAPTURE",PG_Transactions!$AQ:$AQ,1)</f>
        <v>349</v>
      </c>
      <c r="K3689">
        <f t="shared" si="177"/>
        <v>0</v>
      </c>
      <c r="L3689" t="str">
        <f t="shared" si="178"/>
        <v>Amount Match</v>
      </c>
    </row>
    <row r="3690" spans="1:12" hidden="1" x14ac:dyDescent="0.3">
      <c r="A3690" t="s">
        <v>7322</v>
      </c>
      <c r="B3690" s="1">
        <v>46276</v>
      </c>
      <c r="C3690" t="s">
        <v>7323</v>
      </c>
      <c r="D3690" t="s">
        <v>27</v>
      </c>
      <c r="E3690" t="s">
        <v>9</v>
      </c>
      <c r="F3690">
        <v>2999</v>
      </c>
      <c r="G3690" t="s">
        <v>10</v>
      </c>
      <c r="H3690" t="str">
        <f t="shared" si="176"/>
        <v>ORD26003689</v>
      </c>
      <c r="I3690">
        <f>COUNTIFS(PG_Transactions!$AK:$AK,$H3690,PG_Transactions!$E:$E,"CAPTURE",PG_Transactions!$AQ:$AQ,1)</f>
        <v>1</v>
      </c>
      <c r="J3690">
        <f>SUMIFS(PG_Transactions!$G:$G,PG_Transactions!$AK:$AK,$H3690,PG_Transactions!$E:$E,"CAPTURE",PG_Transactions!$AQ:$AQ,1)</f>
        <v>2999</v>
      </c>
      <c r="K3690">
        <f t="shared" si="177"/>
        <v>0</v>
      </c>
      <c r="L3690" t="str">
        <f t="shared" si="178"/>
        <v>Amount Match</v>
      </c>
    </row>
    <row r="3691" spans="1:12" hidden="1" x14ac:dyDescent="0.3">
      <c r="A3691" t="s">
        <v>7324</v>
      </c>
      <c r="B3691" s="1">
        <v>46285</v>
      </c>
      <c r="C3691" t="s">
        <v>7325</v>
      </c>
      <c r="D3691" t="s">
        <v>51</v>
      </c>
      <c r="E3691" t="s">
        <v>17</v>
      </c>
      <c r="F3691">
        <v>4298</v>
      </c>
      <c r="G3691" t="s">
        <v>10</v>
      </c>
      <c r="H3691" t="str">
        <f t="shared" si="176"/>
        <v>ORD26003690</v>
      </c>
      <c r="I3691">
        <f>COUNTIFS(PG_Transactions!$AK:$AK,$H3691,PG_Transactions!$E:$E,"CAPTURE",PG_Transactions!$AQ:$AQ,1)</f>
        <v>1</v>
      </c>
      <c r="J3691">
        <f>SUMIFS(PG_Transactions!$G:$G,PG_Transactions!$AK:$AK,$H3691,PG_Transactions!$E:$E,"CAPTURE",PG_Transactions!$AQ:$AQ,1)</f>
        <v>4298</v>
      </c>
      <c r="K3691">
        <f t="shared" si="177"/>
        <v>0</v>
      </c>
      <c r="L3691" t="str">
        <f t="shared" si="178"/>
        <v>Amount Match</v>
      </c>
    </row>
    <row r="3692" spans="1:12" hidden="1" x14ac:dyDescent="0.3">
      <c r="A3692" t="s">
        <v>7326</v>
      </c>
      <c r="B3692" s="1">
        <v>46289</v>
      </c>
      <c r="C3692" t="s">
        <v>7327</v>
      </c>
      <c r="D3692" t="s">
        <v>51</v>
      </c>
      <c r="E3692" t="s">
        <v>9</v>
      </c>
      <c r="F3692">
        <v>4797</v>
      </c>
      <c r="G3692" t="s">
        <v>105</v>
      </c>
      <c r="H3692" t="str">
        <f t="shared" si="176"/>
        <v>ORD26003691</v>
      </c>
      <c r="I3692">
        <f>COUNTIFS(PG_Transactions!$AK:$AK,$H3692,PG_Transactions!$E:$E,"CAPTURE",PG_Transactions!$AQ:$AQ,1)</f>
        <v>0</v>
      </c>
      <c r="J3692">
        <f>SUMIFS(PG_Transactions!$G:$G,PG_Transactions!$AK:$AK,$H3692,PG_Transactions!$E:$E,"CAPTURE",PG_Transactions!$AQ:$AQ,1)</f>
        <v>0</v>
      </c>
      <c r="K3692">
        <f t="shared" si="177"/>
        <v>-4797</v>
      </c>
      <c r="L3692" t="str">
        <f t="shared" si="178"/>
        <v>No Capture</v>
      </c>
    </row>
    <row r="3693" spans="1:12" hidden="1" x14ac:dyDescent="0.3">
      <c r="A3693" t="s">
        <v>7328</v>
      </c>
      <c r="B3693" s="1">
        <v>46267</v>
      </c>
      <c r="C3693" t="s">
        <v>7329</v>
      </c>
      <c r="D3693" t="s">
        <v>24</v>
      </c>
      <c r="E3693" t="s">
        <v>9</v>
      </c>
      <c r="F3693">
        <v>1098</v>
      </c>
      <c r="G3693" t="s">
        <v>10</v>
      </c>
      <c r="H3693" t="str">
        <f t="shared" si="176"/>
        <v>ORD26003692</v>
      </c>
      <c r="I3693">
        <f>COUNTIFS(PG_Transactions!$AK:$AK,$H3693,PG_Transactions!$E:$E,"CAPTURE",PG_Transactions!$AQ:$AQ,1)</f>
        <v>1</v>
      </c>
      <c r="J3693">
        <f>SUMIFS(PG_Transactions!$G:$G,PG_Transactions!$AK:$AK,$H3693,PG_Transactions!$E:$E,"CAPTURE",PG_Transactions!$AQ:$AQ,1)</f>
        <v>1098</v>
      </c>
      <c r="K3693">
        <f t="shared" si="177"/>
        <v>0</v>
      </c>
      <c r="L3693" t="str">
        <f t="shared" si="178"/>
        <v>Amount Match</v>
      </c>
    </row>
    <row r="3694" spans="1:12" hidden="1" x14ac:dyDescent="0.3">
      <c r="A3694" t="s">
        <v>7330</v>
      </c>
      <c r="B3694" s="1">
        <v>46279</v>
      </c>
      <c r="C3694" t="s">
        <v>7331</v>
      </c>
      <c r="D3694" t="s">
        <v>27</v>
      </c>
      <c r="E3694" t="s">
        <v>44</v>
      </c>
      <c r="F3694">
        <v>7498</v>
      </c>
      <c r="G3694" t="s">
        <v>10</v>
      </c>
      <c r="H3694" t="str">
        <f t="shared" si="176"/>
        <v>ORD26003693</v>
      </c>
      <c r="I3694">
        <f>COUNTIFS(PG_Transactions!$AK:$AK,$H3694,PG_Transactions!$E:$E,"CAPTURE",PG_Transactions!$AQ:$AQ,1)</f>
        <v>1</v>
      </c>
      <c r="J3694">
        <f>SUMIFS(PG_Transactions!$G:$G,PG_Transactions!$AK:$AK,$H3694,PG_Transactions!$E:$E,"CAPTURE",PG_Transactions!$AQ:$AQ,1)</f>
        <v>7498</v>
      </c>
      <c r="K3694">
        <f t="shared" si="177"/>
        <v>0</v>
      </c>
      <c r="L3694" t="str">
        <f t="shared" si="178"/>
        <v>Amount Match</v>
      </c>
    </row>
    <row r="3695" spans="1:12" hidden="1" x14ac:dyDescent="0.3">
      <c r="A3695" t="s">
        <v>7332</v>
      </c>
      <c r="B3695" s="1">
        <v>46278</v>
      </c>
      <c r="C3695" t="s">
        <v>7333</v>
      </c>
      <c r="D3695" t="s">
        <v>65</v>
      </c>
      <c r="E3695" t="s">
        <v>33</v>
      </c>
      <c r="F3695">
        <v>2499</v>
      </c>
      <c r="G3695" t="s">
        <v>70</v>
      </c>
      <c r="H3695" t="str">
        <f t="shared" si="176"/>
        <v>ORD26003694</v>
      </c>
      <c r="I3695">
        <f>COUNTIFS(PG_Transactions!$AK:$AK,$H3695,PG_Transactions!$E:$E,"CAPTURE",PG_Transactions!$AQ:$AQ,1)</f>
        <v>1</v>
      </c>
      <c r="J3695">
        <f>SUMIFS(PG_Transactions!$G:$G,PG_Transactions!$AK:$AK,$H3695,PG_Transactions!$E:$E,"CAPTURE",PG_Transactions!$AQ:$AQ,1)</f>
        <v>2499</v>
      </c>
      <c r="K3695">
        <f t="shared" si="177"/>
        <v>0</v>
      </c>
      <c r="L3695" t="str">
        <f t="shared" si="178"/>
        <v>Amount Match</v>
      </c>
    </row>
    <row r="3696" spans="1:12" hidden="1" x14ac:dyDescent="0.3">
      <c r="A3696" t="s">
        <v>7334</v>
      </c>
      <c r="B3696" s="1">
        <v>46286</v>
      </c>
      <c r="C3696" t="s">
        <v>7335</v>
      </c>
      <c r="D3696" t="s">
        <v>24</v>
      </c>
      <c r="E3696" t="s">
        <v>33</v>
      </c>
      <c r="F3696">
        <v>1299</v>
      </c>
      <c r="G3696" t="s">
        <v>10</v>
      </c>
      <c r="H3696" t="str">
        <f t="shared" si="176"/>
        <v>ORD26003695</v>
      </c>
      <c r="I3696">
        <f>COUNTIFS(PG_Transactions!$AK:$AK,$H3696,PG_Transactions!$E:$E,"CAPTURE",PG_Transactions!$AQ:$AQ,1)</f>
        <v>1</v>
      </c>
      <c r="J3696">
        <f>SUMIFS(PG_Transactions!$G:$G,PG_Transactions!$AK:$AK,$H3696,PG_Transactions!$E:$E,"CAPTURE",PG_Transactions!$AQ:$AQ,1)</f>
        <v>1299</v>
      </c>
      <c r="K3696">
        <f t="shared" si="177"/>
        <v>0</v>
      </c>
      <c r="L3696" t="str">
        <f t="shared" si="178"/>
        <v>Amount Match</v>
      </c>
    </row>
    <row r="3697" spans="1:12" hidden="1" x14ac:dyDescent="0.3">
      <c r="A3697" t="s">
        <v>7336</v>
      </c>
      <c r="B3697" s="1">
        <v>46287</v>
      </c>
      <c r="C3697" t="s">
        <v>7337</v>
      </c>
      <c r="D3697" t="s">
        <v>16</v>
      </c>
      <c r="E3697" t="s">
        <v>9</v>
      </c>
      <c r="F3697">
        <v>599</v>
      </c>
      <c r="G3697" t="s">
        <v>10</v>
      </c>
      <c r="H3697" t="str">
        <f t="shared" si="176"/>
        <v>ORD26003696</v>
      </c>
      <c r="I3697">
        <f>COUNTIFS(PG_Transactions!$AK:$AK,$H3697,PG_Transactions!$E:$E,"CAPTURE",PG_Transactions!$AQ:$AQ,1)</f>
        <v>1</v>
      </c>
      <c r="J3697">
        <f>SUMIFS(PG_Transactions!$G:$G,PG_Transactions!$AK:$AK,$H3697,PG_Transactions!$E:$E,"CAPTURE",PG_Transactions!$AQ:$AQ,1)</f>
        <v>599</v>
      </c>
      <c r="K3697">
        <f t="shared" si="177"/>
        <v>0</v>
      </c>
      <c r="L3697" t="str">
        <f t="shared" si="178"/>
        <v>Amount Match</v>
      </c>
    </row>
    <row r="3698" spans="1:12" hidden="1" x14ac:dyDescent="0.3">
      <c r="A3698" t="s">
        <v>7338</v>
      </c>
      <c r="B3698" s="1">
        <v>46279</v>
      </c>
      <c r="C3698" t="s">
        <v>7339</v>
      </c>
      <c r="D3698" t="s">
        <v>51</v>
      </c>
      <c r="E3698" t="s">
        <v>9</v>
      </c>
      <c r="F3698" s="2">
        <v>1799</v>
      </c>
      <c r="G3698" t="s">
        <v>10</v>
      </c>
      <c r="H3698" t="str">
        <f t="shared" si="176"/>
        <v>ORD26003697</v>
      </c>
      <c r="I3698">
        <f>COUNTIFS(PG_Transactions!$AK:$AK,$H3698,PG_Transactions!$E:$E,"CAPTURE",PG_Transactions!$AQ:$AQ,1)</f>
        <v>1</v>
      </c>
      <c r="J3698">
        <f>SUMIFS(PG_Transactions!$G:$G,PG_Transactions!$AK:$AK,$H3698,PG_Transactions!$E:$E,"CAPTURE",PG_Transactions!$AQ:$AQ,1)</f>
        <v>1799</v>
      </c>
      <c r="K3698">
        <f t="shared" si="177"/>
        <v>0</v>
      </c>
      <c r="L3698" t="str">
        <f t="shared" si="178"/>
        <v>Amount Match</v>
      </c>
    </row>
    <row r="3699" spans="1:12" hidden="1" x14ac:dyDescent="0.3">
      <c r="A3699" t="s">
        <v>7340</v>
      </c>
      <c r="B3699" s="1">
        <v>46290</v>
      </c>
      <c r="C3699" t="s">
        <v>7341</v>
      </c>
      <c r="E3699" t="s">
        <v>33</v>
      </c>
      <c r="F3699" s="2">
        <v>11497</v>
      </c>
      <c r="G3699" t="s">
        <v>10</v>
      </c>
      <c r="H3699" t="str">
        <f t="shared" si="176"/>
        <v>ORD26003698</v>
      </c>
      <c r="I3699">
        <f>COUNTIFS(PG_Transactions!$AK:$AK,$H3699,PG_Transactions!$E:$E,"CAPTURE",PG_Transactions!$AQ:$AQ,1)</f>
        <v>1</v>
      </c>
      <c r="J3699">
        <f>SUMIFS(PG_Transactions!$G:$G,PG_Transactions!$AK:$AK,$H3699,PG_Transactions!$E:$E,"CAPTURE",PG_Transactions!$AQ:$AQ,1)</f>
        <v>11497</v>
      </c>
      <c r="K3699">
        <f t="shared" si="177"/>
        <v>0</v>
      </c>
      <c r="L3699" t="str">
        <f t="shared" si="178"/>
        <v>Amount Match</v>
      </c>
    </row>
    <row r="3700" spans="1:12" hidden="1" x14ac:dyDescent="0.3">
      <c r="A3700" t="s">
        <v>7342</v>
      </c>
      <c r="B3700" s="1">
        <v>46291</v>
      </c>
      <c r="C3700" t="s">
        <v>7343</v>
      </c>
      <c r="E3700" t="s">
        <v>17</v>
      </c>
      <c r="F3700">
        <v>1499</v>
      </c>
      <c r="G3700" t="s">
        <v>10</v>
      </c>
      <c r="H3700" t="str">
        <f t="shared" si="176"/>
        <v>ORD26003699</v>
      </c>
      <c r="I3700">
        <f>COUNTIFS(PG_Transactions!$AK:$AK,$H3700,PG_Transactions!$E:$E,"CAPTURE",PG_Transactions!$AQ:$AQ,1)</f>
        <v>1</v>
      </c>
      <c r="J3700">
        <f>SUMIFS(PG_Transactions!$G:$G,PG_Transactions!$AK:$AK,$H3700,PG_Transactions!$E:$E,"CAPTURE",PG_Transactions!$AQ:$AQ,1)</f>
        <v>1499</v>
      </c>
      <c r="K3700">
        <f t="shared" si="177"/>
        <v>0</v>
      </c>
      <c r="L3700" t="str">
        <f t="shared" si="178"/>
        <v>Amount Match</v>
      </c>
    </row>
    <row r="3701" spans="1:12" hidden="1" x14ac:dyDescent="0.3">
      <c r="A3701" t="s">
        <v>7344</v>
      </c>
      <c r="B3701" s="1">
        <v>46268</v>
      </c>
      <c r="C3701" t="s">
        <v>7345</v>
      </c>
      <c r="D3701" t="s">
        <v>65</v>
      </c>
      <c r="E3701" t="s">
        <v>33</v>
      </c>
      <c r="F3701">
        <v>5097</v>
      </c>
      <c r="G3701" t="s">
        <v>10</v>
      </c>
      <c r="H3701" t="str">
        <f t="shared" si="176"/>
        <v>ORD26003700</v>
      </c>
      <c r="I3701">
        <f>COUNTIFS(PG_Transactions!$AK:$AK,$H3701,PG_Transactions!$E:$E,"CAPTURE",PG_Transactions!$AQ:$AQ,1)</f>
        <v>1</v>
      </c>
      <c r="J3701">
        <f>SUMIFS(PG_Transactions!$G:$G,PG_Transactions!$AK:$AK,$H3701,PG_Transactions!$E:$E,"CAPTURE",PG_Transactions!$AQ:$AQ,1)</f>
        <v>5097</v>
      </c>
      <c r="K3701">
        <f t="shared" si="177"/>
        <v>0</v>
      </c>
      <c r="L3701" t="str">
        <f t="shared" si="178"/>
        <v>Amount Match</v>
      </c>
    </row>
    <row r="3702" spans="1:12" hidden="1" x14ac:dyDescent="0.3">
      <c r="A3702" t="s">
        <v>7346</v>
      </c>
      <c r="B3702" s="1">
        <v>46267</v>
      </c>
      <c r="C3702" t="s">
        <v>7347</v>
      </c>
      <c r="D3702" t="s">
        <v>41</v>
      </c>
      <c r="E3702" t="s">
        <v>9</v>
      </c>
      <c r="F3702">
        <v>2998</v>
      </c>
      <c r="G3702" t="s">
        <v>10</v>
      </c>
      <c r="H3702" t="str">
        <f t="shared" si="176"/>
        <v>ORD26003701</v>
      </c>
      <c r="I3702">
        <f>COUNTIFS(PG_Transactions!$AK:$AK,$H3702,PG_Transactions!$E:$E,"CAPTURE",PG_Transactions!$AQ:$AQ,1)</f>
        <v>1</v>
      </c>
      <c r="J3702">
        <f>SUMIFS(PG_Transactions!$G:$G,PG_Transactions!$AK:$AK,$H3702,PG_Transactions!$E:$E,"CAPTURE",PG_Transactions!$AQ:$AQ,1)</f>
        <v>2998</v>
      </c>
      <c r="K3702">
        <f t="shared" si="177"/>
        <v>0</v>
      </c>
      <c r="L3702" t="str">
        <f t="shared" si="178"/>
        <v>Amount Match</v>
      </c>
    </row>
    <row r="3703" spans="1:12" hidden="1" x14ac:dyDescent="0.3">
      <c r="A3703" t="s">
        <v>7348</v>
      </c>
      <c r="B3703" s="1">
        <v>46267</v>
      </c>
      <c r="C3703" t="s">
        <v>7349</v>
      </c>
      <c r="D3703" t="s">
        <v>51</v>
      </c>
      <c r="E3703" t="s">
        <v>17</v>
      </c>
      <c r="F3703">
        <v>1299</v>
      </c>
      <c r="G3703" t="s">
        <v>10</v>
      </c>
      <c r="H3703" t="str">
        <f t="shared" si="176"/>
        <v>ORD26003702</v>
      </c>
      <c r="I3703">
        <f>COUNTIFS(PG_Transactions!$AK:$AK,$H3703,PG_Transactions!$E:$E,"CAPTURE",PG_Transactions!$AQ:$AQ,1)</f>
        <v>1</v>
      </c>
      <c r="J3703">
        <f>SUMIFS(PG_Transactions!$G:$G,PG_Transactions!$AK:$AK,$H3703,PG_Transactions!$E:$E,"CAPTURE",PG_Transactions!$AQ:$AQ,1)</f>
        <v>1299</v>
      </c>
      <c r="K3703">
        <f t="shared" si="177"/>
        <v>0</v>
      </c>
      <c r="L3703" t="str">
        <f t="shared" si="178"/>
        <v>Amount Match</v>
      </c>
    </row>
    <row r="3704" spans="1:12" hidden="1" x14ac:dyDescent="0.3">
      <c r="A3704" t="s">
        <v>7350</v>
      </c>
      <c r="B3704" s="1">
        <v>46267</v>
      </c>
      <c r="C3704" t="s">
        <v>7351</v>
      </c>
      <c r="D3704" t="s">
        <v>27</v>
      </c>
      <c r="E3704" t="s">
        <v>17</v>
      </c>
      <c r="F3704">
        <v>3499</v>
      </c>
      <c r="G3704" t="s">
        <v>10</v>
      </c>
      <c r="H3704" t="str">
        <f t="shared" si="176"/>
        <v>ORD26003703</v>
      </c>
      <c r="I3704">
        <f>COUNTIFS(PG_Transactions!$AK:$AK,$H3704,PG_Transactions!$E:$E,"CAPTURE",PG_Transactions!$AQ:$AQ,1)</f>
        <v>1</v>
      </c>
      <c r="J3704">
        <f>SUMIFS(PG_Transactions!$G:$G,PG_Transactions!$AK:$AK,$H3704,PG_Transactions!$E:$E,"CAPTURE",PG_Transactions!$AQ:$AQ,1)</f>
        <v>3499</v>
      </c>
      <c r="K3704">
        <f t="shared" si="177"/>
        <v>0</v>
      </c>
      <c r="L3704" t="str">
        <f t="shared" si="178"/>
        <v>Amount Match</v>
      </c>
    </row>
    <row r="3705" spans="1:12" hidden="1" x14ac:dyDescent="0.3">
      <c r="A3705" t="s">
        <v>7352</v>
      </c>
      <c r="B3705" s="1">
        <v>46289</v>
      </c>
      <c r="C3705" t="s">
        <v>7353</v>
      </c>
      <c r="D3705" t="s">
        <v>24</v>
      </c>
      <c r="E3705" t="s">
        <v>9</v>
      </c>
      <c r="F3705">
        <v>2499</v>
      </c>
      <c r="G3705" t="s">
        <v>10</v>
      </c>
      <c r="H3705" t="str">
        <f t="shared" si="176"/>
        <v>ORD26003704</v>
      </c>
      <c r="I3705">
        <f>COUNTIFS(PG_Transactions!$AK:$AK,$H3705,PG_Transactions!$E:$E,"CAPTURE",PG_Transactions!$AQ:$AQ,1)</f>
        <v>1</v>
      </c>
      <c r="J3705">
        <f>SUMIFS(PG_Transactions!$G:$G,PG_Transactions!$AK:$AK,$H3705,PG_Transactions!$E:$E,"CAPTURE",PG_Transactions!$AQ:$AQ,1)</f>
        <v>2499</v>
      </c>
      <c r="K3705">
        <f t="shared" si="177"/>
        <v>0</v>
      </c>
      <c r="L3705" t="str">
        <f t="shared" si="178"/>
        <v>Amount Match</v>
      </c>
    </row>
    <row r="3706" spans="1:12" hidden="1" x14ac:dyDescent="0.3">
      <c r="A3706" t="s">
        <v>7354</v>
      </c>
      <c r="B3706" s="1">
        <v>46267</v>
      </c>
      <c r="C3706" t="s">
        <v>7355</v>
      </c>
      <c r="D3706" t="s">
        <v>32</v>
      </c>
      <c r="E3706" t="s">
        <v>33</v>
      </c>
      <c r="F3706">
        <v>799</v>
      </c>
      <c r="G3706" t="s">
        <v>10</v>
      </c>
      <c r="H3706" t="str">
        <f t="shared" si="176"/>
        <v>ORD26003705</v>
      </c>
      <c r="I3706">
        <f>COUNTIFS(PG_Transactions!$AK:$AK,$H3706,PG_Transactions!$E:$E,"CAPTURE",PG_Transactions!$AQ:$AQ,1)</f>
        <v>1</v>
      </c>
      <c r="J3706">
        <f>SUMIFS(PG_Transactions!$G:$G,PG_Transactions!$AK:$AK,$H3706,PG_Transactions!$E:$E,"CAPTURE",PG_Transactions!$AQ:$AQ,1)</f>
        <v>799</v>
      </c>
      <c r="K3706">
        <f t="shared" si="177"/>
        <v>0</v>
      </c>
      <c r="L3706" t="str">
        <f t="shared" si="178"/>
        <v>Amount Match</v>
      </c>
    </row>
    <row r="3707" spans="1:12" hidden="1" x14ac:dyDescent="0.3">
      <c r="A3707" t="s">
        <v>7356</v>
      </c>
      <c r="B3707" s="1">
        <v>46293</v>
      </c>
      <c r="C3707" t="s">
        <v>7357</v>
      </c>
      <c r="D3707" t="s">
        <v>16</v>
      </c>
      <c r="E3707" t="s">
        <v>17</v>
      </c>
      <c r="F3707">
        <v>2598</v>
      </c>
      <c r="G3707" t="s">
        <v>10</v>
      </c>
      <c r="H3707" t="str">
        <f t="shared" si="176"/>
        <v>ORD26003706</v>
      </c>
      <c r="I3707">
        <f>COUNTIFS(PG_Transactions!$AK:$AK,$H3707,PG_Transactions!$E:$E,"CAPTURE",PG_Transactions!$AQ:$AQ,1)</f>
        <v>1</v>
      </c>
      <c r="J3707">
        <f>SUMIFS(PG_Transactions!$G:$G,PG_Transactions!$AK:$AK,$H3707,PG_Transactions!$E:$E,"CAPTURE",PG_Transactions!$AQ:$AQ,1)</f>
        <v>2598</v>
      </c>
      <c r="K3707">
        <f t="shared" si="177"/>
        <v>0</v>
      </c>
      <c r="L3707" t="str">
        <f t="shared" si="178"/>
        <v>Amount Match</v>
      </c>
    </row>
    <row r="3708" spans="1:12" hidden="1" x14ac:dyDescent="0.3">
      <c r="A3708" t="s">
        <v>7358</v>
      </c>
      <c r="B3708" s="1">
        <v>46266</v>
      </c>
      <c r="C3708" t="s">
        <v>7359</v>
      </c>
      <c r="D3708" t="s">
        <v>41</v>
      </c>
      <c r="E3708" t="s">
        <v>9</v>
      </c>
      <c r="F3708">
        <v>5298</v>
      </c>
      <c r="G3708" t="s">
        <v>10</v>
      </c>
      <c r="H3708" t="str">
        <f t="shared" si="176"/>
        <v>ORD26003707</v>
      </c>
      <c r="I3708">
        <f>COUNTIFS(PG_Transactions!$AK:$AK,$H3708,PG_Transactions!$E:$E,"CAPTURE",PG_Transactions!$AQ:$AQ,1)</f>
        <v>1</v>
      </c>
      <c r="J3708">
        <f>SUMIFS(PG_Transactions!$G:$G,PG_Transactions!$AK:$AK,$H3708,PG_Transactions!$E:$E,"CAPTURE",PG_Transactions!$AQ:$AQ,1)</f>
        <v>5298</v>
      </c>
      <c r="K3708">
        <f t="shared" si="177"/>
        <v>0</v>
      </c>
      <c r="L3708" t="str">
        <f t="shared" si="178"/>
        <v>Amount Match</v>
      </c>
    </row>
    <row r="3709" spans="1:12" hidden="1" x14ac:dyDescent="0.3">
      <c r="A3709" t="s">
        <v>7360</v>
      </c>
      <c r="B3709" s="1">
        <v>46268</v>
      </c>
      <c r="C3709" t="s">
        <v>7361</v>
      </c>
      <c r="D3709" t="s">
        <v>27</v>
      </c>
      <c r="E3709" t="s">
        <v>9</v>
      </c>
      <c r="F3709">
        <v>3499</v>
      </c>
      <c r="G3709" t="s">
        <v>10</v>
      </c>
      <c r="H3709" t="str">
        <f t="shared" si="176"/>
        <v>ORD26003708</v>
      </c>
      <c r="I3709">
        <f>COUNTIFS(PG_Transactions!$AK:$AK,$H3709,PG_Transactions!$E:$E,"CAPTURE",PG_Transactions!$AQ:$AQ,1)</f>
        <v>1</v>
      </c>
      <c r="J3709">
        <f>SUMIFS(PG_Transactions!$G:$G,PG_Transactions!$AK:$AK,$H3709,PG_Transactions!$E:$E,"CAPTURE",PG_Transactions!$AQ:$AQ,1)</f>
        <v>3499</v>
      </c>
      <c r="K3709">
        <f t="shared" si="177"/>
        <v>0</v>
      </c>
      <c r="L3709" t="str">
        <f t="shared" si="178"/>
        <v>Amount Match</v>
      </c>
    </row>
    <row r="3710" spans="1:12" hidden="1" x14ac:dyDescent="0.3">
      <c r="A3710" t="s">
        <v>7362</v>
      </c>
      <c r="B3710" s="1">
        <v>46268</v>
      </c>
      <c r="C3710" t="s">
        <v>7363</v>
      </c>
      <c r="D3710" t="s">
        <v>8</v>
      </c>
      <c r="E3710" t="s">
        <v>17</v>
      </c>
      <c r="F3710">
        <v>3298</v>
      </c>
      <c r="G3710" t="s">
        <v>56</v>
      </c>
      <c r="H3710" t="str">
        <f t="shared" si="176"/>
        <v>ORD26003709</v>
      </c>
      <c r="I3710">
        <f>COUNTIFS(PG_Transactions!$AK:$AK,$H3710,PG_Transactions!$E:$E,"CAPTURE",PG_Transactions!$AQ:$AQ,1)</f>
        <v>1</v>
      </c>
      <c r="J3710">
        <f>SUMIFS(PG_Transactions!$G:$G,PG_Transactions!$AK:$AK,$H3710,PG_Transactions!$E:$E,"CAPTURE",PG_Transactions!$AQ:$AQ,1)</f>
        <v>3298</v>
      </c>
      <c r="K3710">
        <f t="shared" si="177"/>
        <v>0</v>
      </c>
      <c r="L3710" t="str">
        <f t="shared" si="178"/>
        <v>Amount Match</v>
      </c>
    </row>
    <row r="3711" spans="1:12" hidden="1" x14ac:dyDescent="0.3">
      <c r="A3711" t="s">
        <v>7364</v>
      </c>
      <c r="B3711" s="1">
        <v>46281</v>
      </c>
      <c r="C3711" t="s">
        <v>7365</v>
      </c>
      <c r="D3711" t="s">
        <v>32</v>
      </c>
      <c r="E3711" t="s">
        <v>17</v>
      </c>
      <c r="F3711">
        <v>4097</v>
      </c>
      <c r="G3711" t="s">
        <v>10</v>
      </c>
      <c r="H3711" t="str">
        <f t="shared" si="176"/>
        <v>ORD26003710</v>
      </c>
      <c r="I3711">
        <f>COUNTIFS(PG_Transactions!$AK:$AK,$H3711,PG_Transactions!$E:$E,"CAPTURE",PG_Transactions!$AQ:$AQ,1)</f>
        <v>1</v>
      </c>
      <c r="J3711">
        <f>SUMIFS(PG_Transactions!$G:$G,PG_Transactions!$AK:$AK,$H3711,PG_Transactions!$E:$E,"CAPTURE",PG_Transactions!$AQ:$AQ,1)</f>
        <v>4097</v>
      </c>
      <c r="K3711">
        <f t="shared" si="177"/>
        <v>0</v>
      </c>
      <c r="L3711" t="str">
        <f t="shared" si="178"/>
        <v>Amount Match</v>
      </c>
    </row>
    <row r="3712" spans="1:12" hidden="1" x14ac:dyDescent="0.3">
      <c r="A3712" t="s">
        <v>7366</v>
      </c>
      <c r="B3712" s="1">
        <v>46277</v>
      </c>
      <c r="C3712" t="s">
        <v>7367</v>
      </c>
      <c r="D3712" t="s">
        <v>41</v>
      </c>
      <c r="E3712" t="s">
        <v>33</v>
      </c>
      <c r="F3712">
        <v>1398</v>
      </c>
      <c r="G3712" t="s">
        <v>10</v>
      </c>
      <c r="H3712" t="str">
        <f t="shared" si="176"/>
        <v>ORD26003711</v>
      </c>
      <c r="I3712">
        <f>COUNTIFS(PG_Transactions!$AK:$AK,$H3712,PG_Transactions!$E:$E,"CAPTURE",PG_Transactions!$AQ:$AQ,1)</f>
        <v>1</v>
      </c>
      <c r="J3712">
        <f>SUMIFS(PG_Transactions!$G:$G,PG_Transactions!$AK:$AK,$H3712,PG_Transactions!$E:$E,"CAPTURE",PG_Transactions!$AQ:$AQ,1)</f>
        <v>1398</v>
      </c>
      <c r="K3712">
        <f t="shared" si="177"/>
        <v>0</v>
      </c>
      <c r="L3712" t="str">
        <f t="shared" si="178"/>
        <v>Amount Match</v>
      </c>
    </row>
    <row r="3713" spans="1:12" hidden="1" x14ac:dyDescent="0.3">
      <c r="A3713" t="s">
        <v>7368</v>
      </c>
      <c r="B3713" s="1">
        <v>46282</v>
      </c>
      <c r="C3713" t="s">
        <v>7369</v>
      </c>
      <c r="D3713" t="s">
        <v>41</v>
      </c>
      <c r="E3713" t="s">
        <v>17</v>
      </c>
      <c r="F3713">
        <v>999</v>
      </c>
      <c r="G3713" t="s">
        <v>10</v>
      </c>
      <c r="H3713" t="str">
        <f t="shared" si="176"/>
        <v>ORD26003712</v>
      </c>
      <c r="I3713">
        <f>COUNTIFS(PG_Transactions!$AK:$AK,$H3713,PG_Transactions!$E:$E,"CAPTURE",PG_Transactions!$AQ:$AQ,1)</f>
        <v>1</v>
      </c>
      <c r="J3713">
        <f>SUMIFS(PG_Transactions!$G:$G,PG_Transactions!$AK:$AK,$H3713,PG_Transactions!$E:$E,"CAPTURE",PG_Transactions!$AQ:$AQ,1)</f>
        <v>999</v>
      </c>
      <c r="K3713">
        <f t="shared" si="177"/>
        <v>0</v>
      </c>
      <c r="L3713" t="str">
        <f t="shared" si="178"/>
        <v>Amount Match</v>
      </c>
    </row>
    <row r="3714" spans="1:12" hidden="1" x14ac:dyDescent="0.3">
      <c r="A3714" t="s">
        <v>7370</v>
      </c>
      <c r="B3714" s="1">
        <v>46294</v>
      </c>
      <c r="C3714" t="s">
        <v>7371</v>
      </c>
      <c r="D3714" t="s">
        <v>41</v>
      </c>
      <c r="E3714" t="s">
        <v>17</v>
      </c>
      <c r="F3714">
        <v>1598</v>
      </c>
      <c r="G3714" t="s">
        <v>10</v>
      </c>
      <c r="H3714" t="str">
        <f t="shared" si="176"/>
        <v>ORD26003713</v>
      </c>
      <c r="I3714">
        <f>COUNTIFS(PG_Transactions!$AK:$AK,$H3714,PG_Transactions!$E:$E,"CAPTURE",PG_Transactions!$AQ:$AQ,1)</f>
        <v>1</v>
      </c>
      <c r="J3714">
        <f>SUMIFS(PG_Transactions!$G:$G,PG_Transactions!$AK:$AK,$H3714,PG_Transactions!$E:$E,"CAPTURE",PG_Transactions!$AQ:$AQ,1)</f>
        <v>1598</v>
      </c>
      <c r="K3714">
        <f t="shared" si="177"/>
        <v>0</v>
      </c>
      <c r="L3714" t="str">
        <f t="shared" si="178"/>
        <v>Amount Match</v>
      </c>
    </row>
    <row r="3715" spans="1:12" hidden="1" x14ac:dyDescent="0.3">
      <c r="A3715" t="s">
        <v>7372</v>
      </c>
      <c r="B3715" s="1">
        <v>46273</v>
      </c>
      <c r="C3715" t="s">
        <v>7373</v>
      </c>
      <c r="D3715" t="s">
        <v>24</v>
      </c>
      <c r="E3715" t="s">
        <v>9</v>
      </c>
      <c r="F3715">
        <v>3348</v>
      </c>
      <c r="G3715" t="s">
        <v>105</v>
      </c>
      <c r="H3715" t="str">
        <f t="shared" ref="H3715:H3778" si="179">UPPER(SUBSTITUTE(TRIM(A3715),"-",""))</f>
        <v>ORD26003714</v>
      </c>
      <c r="I3715">
        <f>COUNTIFS(PG_Transactions!$AK:$AK,$H3715,PG_Transactions!$E:$E,"CAPTURE",PG_Transactions!$AQ:$AQ,1)</f>
        <v>0</v>
      </c>
      <c r="J3715">
        <f>SUMIFS(PG_Transactions!$G:$G,PG_Transactions!$AK:$AK,$H3715,PG_Transactions!$E:$E,"CAPTURE",PG_Transactions!$AQ:$AQ,1)</f>
        <v>0</v>
      </c>
      <c r="K3715">
        <f t="shared" ref="K3715:K3778" si="180">ROUND(J3715-F3715,2)</f>
        <v>-3348</v>
      </c>
      <c r="L3715" t="str">
        <f t="shared" ref="L3715:L3778" si="181">IF(I3715=0,"No Capture",IF(I3715&gt;1,"Multiple Capture Rows - Review",IF(ABS(K3715)&lt;0.01,"Amount Match",IF(K3715&lt;0,"Captured Less Than Order","Captured More Than Order"))))</f>
        <v>No Capture</v>
      </c>
    </row>
    <row r="3716" spans="1:12" hidden="1" x14ac:dyDescent="0.3">
      <c r="A3716" t="s">
        <v>7374</v>
      </c>
      <c r="B3716" s="1">
        <v>46266</v>
      </c>
      <c r="C3716" t="s">
        <v>7375</v>
      </c>
      <c r="D3716" t="s">
        <v>32</v>
      </c>
      <c r="E3716" t="s">
        <v>9</v>
      </c>
      <c r="F3716">
        <v>799</v>
      </c>
      <c r="G3716" t="s">
        <v>10</v>
      </c>
      <c r="H3716" t="str">
        <f t="shared" si="179"/>
        <v>ORD26003715</v>
      </c>
      <c r="I3716">
        <f>COUNTIFS(PG_Transactions!$AK:$AK,$H3716,PG_Transactions!$E:$E,"CAPTURE",PG_Transactions!$AQ:$AQ,1)</f>
        <v>1</v>
      </c>
      <c r="J3716">
        <f>SUMIFS(PG_Transactions!$G:$G,PG_Transactions!$AK:$AK,$H3716,PG_Transactions!$E:$E,"CAPTURE",PG_Transactions!$AQ:$AQ,1)</f>
        <v>799</v>
      </c>
      <c r="K3716">
        <f t="shared" si="180"/>
        <v>0</v>
      </c>
      <c r="L3716" t="str">
        <f t="shared" si="181"/>
        <v>Amount Match</v>
      </c>
    </row>
    <row r="3717" spans="1:12" hidden="1" x14ac:dyDescent="0.3">
      <c r="A3717" t="s">
        <v>7376</v>
      </c>
      <c r="B3717" s="1">
        <v>46276</v>
      </c>
      <c r="C3717" t="s">
        <v>7275</v>
      </c>
      <c r="D3717" t="s">
        <v>27</v>
      </c>
      <c r="E3717" t="s">
        <v>44</v>
      </c>
      <c r="F3717">
        <v>349</v>
      </c>
      <c r="G3717" t="s">
        <v>10</v>
      </c>
      <c r="H3717" t="str">
        <f t="shared" si="179"/>
        <v>ORD26003716</v>
      </c>
      <c r="I3717">
        <f>COUNTIFS(PG_Transactions!$AK:$AK,$H3717,PG_Transactions!$E:$E,"CAPTURE",PG_Transactions!$AQ:$AQ,1)</f>
        <v>1</v>
      </c>
      <c r="J3717">
        <f>SUMIFS(PG_Transactions!$G:$G,PG_Transactions!$AK:$AK,$H3717,PG_Transactions!$E:$E,"CAPTURE",PG_Transactions!$AQ:$AQ,1)</f>
        <v>349</v>
      </c>
      <c r="K3717">
        <f t="shared" si="180"/>
        <v>0</v>
      </c>
      <c r="L3717" t="str">
        <f t="shared" si="181"/>
        <v>Amount Match</v>
      </c>
    </row>
    <row r="3718" spans="1:12" hidden="1" x14ac:dyDescent="0.3">
      <c r="A3718" t="s">
        <v>7377</v>
      </c>
      <c r="B3718" s="1">
        <v>46295</v>
      </c>
      <c r="C3718" t="s">
        <v>7378</v>
      </c>
      <c r="D3718" t="s">
        <v>13</v>
      </c>
      <c r="E3718" t="s">
        <v>9</v>
      </c>
      <c r="F3718">
        <v>2797</v>
      </c>
      <c r="G3718" t="s">
        <v>10</v>
      </c>
      <c r="H3718" t="str">
        <f t="shared" si="179"/>
        <v>ORD26003717</v>
      </c>
      <c r="I3718">
        <f>COUNTIFS(PG_Transactions!$AK:$AK,$H3718,PG_Transactions!$E:$E,"CAPTURE",PG_Transactions!$AQ:$AQ,1)</f>
        <v>1</v>
      </c>
      <c r="J3718">
        <f>SUMIFS(PG_Transactions!$G:$G,PG_Transactions!$AK:$AK,$H3718,PG_Transactions!$E:$E,"CAPTURE",PG_Transactions!$AQ:$AQ,1)</f>
        <v>2797</v>
      </c>
      <c r="K3718">
        <f t="shared" si="180"/>
        <v>0</v>
      </c>
      <c r="L3718" t="str">
        <f t="shared" si="181"/>
        <v>Amount Match</v>
      </c>
    </row>
    <row r="3719" spans="1:12" hidden="1" x14ac:dyDescent="0.3">
      <c r="A3719" t="s">
        <v>7379</v>
      </c>
      <c r="B3719" s="1">
        <v>46284</v>
      </c>
      <c r="C3719" t="s">
        <v>7380</v>
      </c>
      <c r="D3719" t="s">
        <v>13</v>
      </c>
      <c r="E3719" t="s">
        <v>44</v>
      </c>
      <c r="F3719">
        <v>6298</v>
      </c>
      <c r="G3719" t="s">
        <v>10</v>
      </c>
      <c r="H3719" t="str">
        <f t="shared" si="179"/>
        <v>ORD26003718</v>
      </c>
      <c r="I3719">
        <f>COUNTIFS(PG_Transactions!$AK:$AK,$H3719,PG_Transactions!$E:$E,"CAPTURE",PG_Transactions!$AQ:$AQ,1)</f>
        <v>1</v>
      </c>
      <c r="J3719">
        <f>SUMIFS(PG_Transactions!$G:$G,PG_Transactions!$AK:$AK,$H3719,PG_Transactions!$E:$E,"CAPTURE",PG_Transactions!$AQ:$AQ,1)</f>
        <v>6298</v>
      </c>
      <c r="K3719">
        <f t="shared" si="180"/>
        <v>0</v>
      </c>
      <c r="L3719" t="str">
        <f t="shared" si="181"/>
        <v>Amount Match</v>
      </c>
    </row>
    <row r="3720" spans="1:12" hidden="1" x14ac:dyDescent="0.3">
      <c r="A3720" t="s">
        <v>7381</v>
      </c>
      <c r="B3720" s="1">
        <v>46282</v>
      </c>
      <c r="C3720" t="s">
        <v>7382</v>
      </c>
      <c r="D3720" t="s">
        <v>65</v>
      </c>
      <c r="E3720" t="s">
        <v>9</v>
      </c>
      <c r="F3720">
        <v>7999</v>
      </c>
      <c r="G3720" t="s">
        <v>10</v>
      </c>
      <c r="H3720" t="str">
        <f t="shared" si="179"/>
        <v>ORD26003719</v>
      </c>
      <c r="I3720">
        <f>COUNTIFS(PG_Transactions!$AK:$AK,$H3720,PG_Transactions!$E:$E,"CAPTURE",PG_Transactions!$AQ:$AQ,1)</f>
        <v>1</v>
      </c>
      <c r="J3720">
        <f>SUMIFS(PG_Transactions!$G:$G,PG_Transactions!$AK:$AK,$H3720,PG_Transactions!$E:$E,"CAPTURE",PG_Transactions!$AQ:$AQ,1)</f>
        <v>7999</v>
      </c>
      <c r="K3720">
        <f t="shared" si="180"/>
        <v>0</v>
      </c>
      <c r="L3720" t="str">
        <f t="shared" si="181"/>
        <v>Amount Match</v>
      </c>
    </row>
    <row r="3721" spans="1:12" hidden="1" x14ac:dyDescent="0.3">
      <c r="A3721" t="s">
        <v>7383</v>
      </c>
      <c r="B3721" s="1">
        <v>46287</v>
      </c>
      <c r="C3721" t="s">
        <v>7384</v>
      </c>
      <c r="D3721" t="s">
        <v>27</v>
      </c>
      <c r="E3721" t="s">
        <v>9</v>
      </c>
      <c r="F3721">
        <v>3598</v>
      </c>
      <c r="G3721" t="s">
        <v>10</v>
      </c>
      <c r="H3721" t="str">
        <f t="shared" si="179"/>
        <v>ORD26003720</v>
      </c>
      <c r="I3721">
        <f>COUNTIFS(PG_Transactions!$AK:$AK,$H3721,PG_Transactions!$E:$E,"CAPTURE",PG_Transactions!$AQ:$AQ,1)</f>
        <v>1</v>
      </c>
      <c r="J3721">
        <f>SUMIFS(PG_Transactions!$G:$G,PG_Transactions!$AK:$AK,$H3721,PG_Transactions!$E:$E,"CAPTURE",PG_Transactions!$AQ:$AQ,1)</f>
        <v>3598</v>
      </c>
      <c r="K3721">
        <f t="shared" si="180"/>
        <v>0</v>
      </c>
      <c r="L3721" t="str">
        <f t="shared" si="181"/>
        <v>Amount Match</v>
      </c>
    </row>
    <row r="3722" spans="1:12" hidden="1" x14ac:dyDescent="0.3">
      <c r="A3722" t="s">
        <v>7385</v>
      </c>
      <c r="B3722" s="1">
        <v>46288</v>
      </c>
      <c r="C3722" t="s">
        <v>7386</v>
      </c>
      <c r="D3722" t="s">
        <v>27</v>
      </c>
      <c r="E3722" t="s">
        <v>9</v>
      </c>
      <c r="F3722">
        <v>349</v>
      </c>
      <c r="G3722" t="s">
        <v>56</v>
      </c>
      <c r="H3722" t="str">
        <f t="shared" si="179"/>
        <v>ORD26003721</v>
      </c>
      <c r="I3722">
        <f>COUNTIFS(PG_Transactions!$AK:$AK,$H3722,PG_Transactions!$E:$E,"CAPTURE",PG_Transactions!$AQ:$AQ,1)</f>
        <v>1</v>
      </c>
      <c r="J3722">
        <f>SUMIFS(PG_Transactions!$G:$G,PG_Transactions!$AK:$AK,$H3722,PG_Transactions!$E:$E,"CAPTURE",PG_Transactions!$AQ:$AQ,1)</f>
        <v>349</v>
      </c>
      <c r="K3722">
        <f t="shared" si="180"/>
        <v>0</v>
      </c>
      <c r="L3722" t="str">
        <f t="shared" si="181"/>
        <v>Amount Match</v>
      </c>
    </row>
    <row r="3723" spans="1:12" hidden="1" x14ac:dyDescent="0.3">
      <c r="A3723" t="s">
        <v>7387</v>
      </c>
      <c r="B3723" s="1">
        <v>46272</v>
      </c>
      <c r="C3723" t="s">
        <v>7388</v>
      </c>
      <c r="E3723" t="s">
        <v>17</v>
      </c>
      <c r="F3723">
        <v>3499</v>
      </c>
      <c r="G3723" t="s">
        <v>10</v>
      </c>
      <c r="H3723" t="str">
        <f t="shared" si="179"/>
        <v>ORD26003722</v>
      </c>
      <c r="I3723">
        <f>COUNTIFS(PG_Transactions!$AK:$AK,$H3723,PG_Transactions!$E:$E,"CAPTURE",PG_Transactions!$AQ:$AQ,1)</f>
        <v>1</v>
      </c>
      <c r="J3723">
        <f>SUMIFS(PG_Transactions!$G:$G,PG_Transactions!$AK:$AK,$H3723,PG_Transactions!$E:$E,"CAPTURE",PG_Transactions!$AQ:$AQ,1)</f>
        <v>3499</v>
      </c>
      <c r="K3723">
        <f t="shared" si="180"/>
        <v>0</v>
      </c>
      <c r="L3723" t="str">
        <f t="shared" si="181"/>
        <v>Amount Match</v>
      </c>
    </row>
    <row r="3724" spans="1:12" hidden="1" x14ac:dyDescent="0.3">
      <c r="A3724" t="s">
        <v>7389</v>
      </c>
      <c r="B3724" s="1">
        <v>46267</v>
      </c>
      <c r="C3724" t="s">
        <v>7390</v>
      </c>
      <c r="D3724" t="s">
        <v>38</v>
      </c>
      <c r="E3724" t="s">
        <v>9</v>
      </c>
      <c r="F3724">
        <v>2499</v>
      </c>
      <c r="G3724" t="s">
        <v>56</v>
      </c>
      <c r="H3724" t="str">
        <f t="shared" si="179"/>
        <v>ORD26003723</v>
      </c>
      <c r="I3724">
        <f>COUNTIFS(PG_Transactions!$AK:$AK,$H3724,PG_Transactions!$E:$E,"CAPTURE",PG_Transactions!$AQ:$AQ,1)</f>
        <v>1</v>
      </c>
      <c r="J3724">
        <f>SUMIFS(PG_Transactions!$G:$G,PG_Transactions!$AK:$AK,$H3724,PG_Transactions!$E:$E,"CAPTURE",PG_Transactions!$AQ:$AQ,1)</f>
        <v>2499</v>
      </c>
      <c r="K3724">
        <f t="shared" si="180"/>
        <v>0</v>
      </c>
      <c r="L3724" t="str">
        <f t="shared" si="181"/>
        <v>Amount Match</v>
      </c>
    </row>
    <row r="3725" spans="1:12" hidden="1" x14ac:dyDescent="0.3">
      <c r="A3725" t="s">
        <v>7391</v>
      </c>
      <c r="B3725" s="1">
        <v>46295</v>
      </c>
      <c r="C3725" t="s">
        <v>7392</v>
      </c>
      <c r="D3725" t="s">
        <v>38</v>
      </c>
      <c r="E3725" t="s">
        <v>9</v>
      </c>
      <c r="F3725">
        <v>5298</v>
      </c>
      <c r="G3725" t="s">
        <v>10</v>
      </c>
      <c r="H3725" t="str">
        <f t="shared" si="179"/>
        <v>ORD26003724</v>
      </c>
      <c r="I3725">
        <f>COUNTIFS(PG_Transactions!$AK:$AK,$H3725,PG_Transactions!$E:$E,"CAPTURE",PG_Transactions!$AQ:$AQ,1)</f>
        <v>1</v>
      </c>
      <c r="J3725">
        <f>SUMIFS(PG_Transactions!$G:$G,PG_Transactions!$AK:$AK,$H3725,PG_Transactions!$E:$E,"CAPTURE",PG_Transactions!$AQ:$AQ,1)</f>
        <v>5298</v>
      </c>
      <c r="K3725">
        <f t="shared" si="180"/>
        <v>0</v>
      </c>
      <c r="L3725" t="str">
        <f t="shared" si="181"/>
        <v>Amount Match</v>
      </c>
    </row>
    <row r="3726" spans="1:12" hidden="1" x14ac:dyDescent="0.3">
      <c r="A3726" t="s">
        <v>7393</v>
      </c>
      <c r="B3726" s="1">
        <v>46289</v>
      </c>
      <c r="C3726" t="s">
        <v>7394</v>
      </c>
      <c r="D3726" t="s">
        <v>65</v>
      </c>
      <c r="E3726" t="s">
        <v>9</v>
      </c>
      <c r="F3726">
        <v>3298</v>
      </c>
      <c r="G3726" t="s">
        <v>56</v>
      </c>
      <c r="H3726" t="str">
        <f t="shared" si="179"/>
        <v>ORD26003725</v>
      </c>
      <c r="I3726">
        <f>COUNTIFS(PG_Transactions!$AK:$AK,$H3726,PG_Transactions!$E:$E,"CAPTURE",PG_Transactions!$AQ:$AQ,1)</f>
        <v>1</v>
      </c>
      <c r="J3726">
        <f>SUMIFS(PG_Transactions!$G:$G,PG_Transactions!$AK:$AK,$H3726,PG_Transactions!$E:$E,"CAPTURE",PG_Transactions!$AQ:$AQ,1)</f>
        <v>3298</v>
      </c>
      <c r="K3726">
        <f t="shared" si="180"/>
        <v>0</v>
      </c>
      <c r="L3726" t="str">
        <f t="shared" si="181"/>
        <v>Amount Match</v>
      </c>
    </row>
    <row r="3727" spans="1:12" hidden="1" x14ac:dyDescent="0.3">
      <c r="A3727" t="s">
        <v>7395</v>
      </c>
      <c r="B3727" s="1">
        <v>46287</v>
      </c>
      <c r="C3727" t="s">
        <v>7396</v>
      </c>
      <c r="D3727" t="s">
        <v>32</v>
      </c>
      <c r="E3727" t="s">
        <v>9</v>
      </c>
      <c r="F3727">
        <v>6347</v>
      </c>
      <c r="G3727" t="s">
        <v>10</v>
      </c>
      <c r="H3727" t="str">
        <f t="shared" si="179"/>
        <v>ORD26003726</v>
      </c>
      <c r="I3727">
        <f>COUNTIFS(PG_Transactions!$AK:$AK,$H3727,PG_Transactions!$E:$E,"CAPTURE",PG_Transactions!$AQ:$AQ,1)</f>
        <v>1</v>
      </c>
      <c r="J3727">
        <f>SUMIFS(PG_Transactions!$G:$G,PG_Transactions!$AK:$AK,$H3727,PG_Transactions!$E:$E,"CAPTURE",PG_Transactions!$AQ:$AQ,1)</f>
        <v>6347</v>
      </c>
      <c r="K3727">
        <f t="shared" si="180"/>
        <v>0</v>
      </c>
      <c r="L3727" t="str">
        <f t="shared" si="181"/>
        <v>Amount Match</v>
      </c>
    </row>
    <row r="3728" spans="1:12" hidden="1" x14ac:dyDescent="0.3">
      <c r="A3728" t="s">
        <v>7397</v>
      </c>
      <c r="B3728" s="1">
        <v>46293</v>
      </c>
      <c r="C3728" t="s">
        <v>7398</v>
      </c>
      <c r="D3728" t="s">
        <v>16</v>
      </c>
      <c r="E3728" t="s">
        <v>17</v>
      </c>
      <c r="F3728">
        <v>349</v>
      </c>
      <c r="G3728" t="s">
        <v>10</v>
      </c>
      <c r="H3728" t="str">
        <f t="shared" si="179"/>
        <v>ORD26003727</v>
      </c>
      <c r="I3728">
        <f>COUNTIFS(PG_Transactions!$AK:$AK,$H3728,PG_Transactions!$E:$E,"CAPTURE",PG_Transactions!$AQ:$AQ,1)</f>
        <v>1</v>
      </c>
      <c r="J3728">
        <f>SUMIFS(PG_Transactions!$G:$G,PG_Transactions!$AK:$AK,$H3728,PG_Transactions!$E:$E,"CAPTURE",PG_Transactions!$AQ:$AQ,1)</f>
        <v>349</v>
      </c>
      <c r="K3728">
        <f t="shared" si="180"/>
        <v>0</v>
      </c>
      <c r="L3728" t="str">
        <f t="shared" si="181"/>
        <v>Amount Match</v>
      </c>
    </row>
    <row r="3729" spans="1:12" hidden="1" x14ac:dyDescent="0.3">
      <c r="A3729" t="s">
        <v>7399</v>
      </c>
      <c r="B3729" s="1">
        <v>46278</v>
      </c>
      <c r="C3729" t="s">
        <v>7400</v>
      </c>
      <c r="E3729" t="s">
        <v>9</v>
      </c>
      <c r="F3729">
        <v>349</v>
      </c>
      <c r="G3729" t="s">
        <v>10</v>
      </c>
      <c r="H3729" t="str">
        <f t="shared" si="179"/>
        <v>ORD26003728</v>
      </c>
      <c r="I3729">
        <f>COUNTIFS(PG_Transactions!$AK:$AK,$H3729,PG_Transactions!$E:$E,"CAPTURE",PG_Transactions!$AQ:$AQ,1)</f>
        <v>1</v>
      </c>
      <c r="J3729">
        <f>SUMIFS(PG_Transactions!$G:$G,PG_Transactions!$AK:$AK,$H3729,PG_Transactions!$E:$E,"CAPTURE",PG_Transactions!$AQ:$AQ,1)</f>
        <v>349</v>
      </c>
      <c r="K3729">
        <f t="shared" si="180"/>
        <v>0</v>
      </c>
      <c r="L3729" t="str">
        <f t="shared" si="181"/>
        <v>Amount Match</v>
      </c>
    </row>
    <row r="3730" spans="1:12" hidden="1" x14ac:dyDescent="0.3">
      <c r="A3730" t="s">
        <v>7401</v>
      </c>
      <c r="B3730" s="1">
        <v>46267</v>
      </c>
      <c r="C3730" t="s">
        <v>7402</v>
      </c>
      <c r="D3730" t="s">
        <v>8</v>
      </c>
      <c r="E3730" t="s">
        <v>9</v>
      </c>
      <c r="F3730">
        <v>499</v>
      </c>
      <c r="G3730" t="s">
        <v>10</v>
      </c>
      <c r="H3730" t="str">
        <f t="shared" si="179"/>
        <v>ORD26003729</v>
      </c>
      <c r="I3730">
        <f>COUNTIFS(PG_Transactions!$AK:$AK,$H3730,PG_Transactions!$E:$E,"CAPTURE",PG_Transactions!$AQ:$AQ,1)</f>
        <v>1</v>
      </c>
      <c r="J3730">
        <f>SUMIFS(PG_Transactions!$G:$G,PG_Transactions!$AK:$AK,$H3730,PG_Transactions!$E:$E,"CAPTURE",PG_Transactions!$AQ:$AQ,1)</f>
        <v>499</v>
      </c>
      <c r="K3730">
        <f t="shared" si="180"/>
        <v>0</v>
      </c>
      <c r="L3730" t="str">
        <f t="shared" si="181"/>
        <v>Amount Match</v>
      </c>
    </row>
    <row r="3731" spans="1:12" hidden="1" x14ac:dyDescent="0.3">
      <c r="A3731" t="s">
        <v>7403</v>
      </c>
      <c r="B3731" s="1">
        <v>46269</v>
      </c>
      <c r="C3731" t="s">
        <v>7404</v>
      </c>
      <c r="D3731" t="s">
        <v>51</v>
      </c>
      <c r="E3731" t="s">
        <v>44</v>
      </c>
      <c r="F3731">
        <v>4298</v>
      </c>
      <c r="G3731" t="s">
        <v>10</v>
      </c>
      <c r="H3731" t="str">
        <f t="shared" si="179"/>
        <v>ORD26003730</v>
      </c>
      <c r="I3731">
        <f>COUNTIFS(PG_Transactions!$AK:$AK,$H3731,PG_Transactions!$E:$E,"CAPTURE",PG_Transactions!$AQ:$AQ,1)</f>
        <v>1</v>
      </c>
      <c r="J3731">
        <f>SUMIFS(PG_Transactions!$G:$G,PG_Transactions!$AK:$AK,$H3731,PG_Transactions!$E:$E,"CAPTURE",PG_Transactions!$AQ:$AQ,1)</f>
        <v>4298</v>
      </c>
      <c r="K3731">
        <f t="shared" si="180"/>
        <v>0</v>
      </c>
      <c r="L3731" t="str">
        <f t="shared" si="181"/>
        <v>Amount Match</v>
      </c>
    </row>
    <row r="3732" spans="1:12" hidden="1" x14ac:dyDescent="0.3">
      <c r="A3732" t="s">
        <v>7405</v>
      </c>
      <c r="B3732" s="1">
        <v>46270</v>
      </c>
      <c r="C3732" t="s">
        <v>7406</v>
      </c>
      <c r="D3732" t="s">
        <v>65</v>
      </c>
      <c r="E3732" t="s">
        <v>44</v>
      </c>
      <c r="F3732">
        <v>999</v>
      </c>
      <c r="G3732" t="s">
        <v>10</v>
      </c>
      <c r="H3732" t="str">
        <f t="shared" si="179"/>
        <v>ORD26003731</v>
      </c>
      <c r="I3732">
        <f>COUNTIFS(PG_Transactions!$AK:$AK,$H3732,PG_Transactions!$E:$E,"CAPTURE",PG_Transactions!$AQ:$AQ,1)</f>
        <v>1</v>
      </c>
      <c r="J3732">
        <f>SUMIFS(PG_Transactions!$G:$G,PG_Transactions!$AK:$AK,$H3732,PG_Transactions!$E:$E,"CAPTURE",PG_Transactions!$AQ:$AQ,1)</f>
        <v>999</v>
      </c>
      <c r="K3732">
        <f t="shared" si="180"/>
        <v>0</v>
      </c>
      <c r="L3732" t="str">
        <f t="shared" si="181"/>
        <v>Amount Match</v>
      </c>
    </row>
    <row r="3733" spans="1:12" hidden="1" x14ac:dyDescent="0.3">
      <c r="A3733" t="s">
        <v>7407</v>
      </c>
      <c r="B3733" s="1">
        <v>46281</v>
      </c>
      <c r="C3733" t="s">
        <v>7408</v>
      </c>
      <c r="D3733" t="s">
        <v>38</v>
      </c>
      <c r="E3733" t="s">
        <v>9</v>
      </c>
      <c r="F3733">
        <v>1798</v>
      </c>
      <c r="G3733" t="s">
        <v>10</v>
      </c>
      <c r="H3733" t="str">
        <f t="shared" si="179"/>
        <v>ORD26003732</v>
      </c>
      <c r="I3733">
        <f>COUNTIFS(PG_Transactions!$AK:$AK,$H3733,PG_Transactions!$E:$E,"CAPTURE",PG_Transactions!$AQ:$AQ,1)</f>
        <v>1</v>
      </c>
      <c r="J3733">
        <f>SUMIFS(PG_Transactions!$G:$G,PG_Transactions!$AK:$AK,$H3733,PG_Transactions!$E:$E,"CAPTURE",PG_Transactions!$AQ:$AQ,1)</f>
        <v>1798</v>
      </c>
      <c r="K3733">
        <f t="shared" si="180"/>
        <v>0</v>
      </c>
      <c r="L3733" t="str">
        <f t="shared" si="181"/>
        <v>Amount Match</v>
      </c>
    </row>
    <row r="3734" spans="1:12" hidden="1" x14ac:dyDescent="0.3">
      <c r="A3734" t="s">
        <v>7409</v>
      </c>
      <c r="B3734" s="1">
        <v>46287</v>
      </c>
      <c r="C3734" t="s">
        <v>7410</v>
      </c>
      <c r="D3734" t="s">
        <v>32</v>
      </c>
      <c r="E3734" t="s">
        <v>9</v>
      </c>
      <c r="F3734">
        <v>8497</v>
      </c>
      <c r="G3734" t="s">
        <v>105</v>
      </c>
      <c r="H3734" t="str">
        <f t="shared" si="179"/>
        <v>ORD26003733</v>
      </c>
      <c r="I3734">
        <f>COUNTIFS(PG_Transactions!$AK:$AK,$H3734,PG_Transactions!$E:$E,"CAPTURE",PG_Transactions!$AQ:$AQ,1)</f>
        <v>0</v>
      </c>
      <c r="J3734">
        <f>SUMIFS(PG_Transactions!$G:$G,PG_Transactions!$AK:$AK,$H3734,PG_Transactions!$E:$E,"CAPTURE",PG_Transactions!$AQ:$AQ,1)</f>
        <v>0</v>
      </c>
      <c r="K3734">
        <f t="shared" si="180"/>
        <v>-8497</v>
      </c>
      <c r="L3734" t="str">
        <f t="shared" si="181"/>
        <v>No Capture</v>
      </c>
    </row>
    <row r="3735" spans="1:12" hidden="1" x14ac:dyDescent="0.3">
      <c r="A3735" t="s">
        <v>7411</v>
      </c>
      <c r="B3735" s="1">
        <v>46278</v>
      </c>
      <c r="C3735" t="s">
        <v>7412</v>
      </c>
      <c r="D3735" t="s">
        <v>32</v>
      </c>
      <c r="E3735" t="s">
        <v>17</v>
      </c>
      <c r="F3735">
        <v>10847</v>
      </c>
      <c r="G3735" t="s">
        <v>10</v>
      </c>
      <c r="H3735" t="str">
        <f t="shared" si="179"/>
        <v>ORD26003734</v>
      </c>
      <c r="I3735">
        <f>COUNTIFS(PG_Transactions!$AK:$AK,$H3735,PG_Transactions!$E:$E,"CAPTURE",PG_Transactions!$AQ:$AQ,1)</f>
        <v>1</v>
      </c>
      <c r="J3735">
        <f>SUMIFS(PG_Transactions!$G:$G,PG_Transactions!$AK:$AK,$H3735,PG_Transactions!$E:$E,"CAPTURE",PG_Transactions!$AQ:$AQ,1)</f>
        <v>10847</v>
      </c>
      <c r="K3735">
        <f t="shared" si="180"/>
        <v>0</v>
      </c>
      <c r="L3735" t="str">
        <f t="shared" si="181"/>
        <v>Amount Match</v>
      </c>
    </row>
    <row r="3736" spans="1:12" hidden="1" x14ac:dyDescent="0.3">
      <c r="A3736" t="s">
        <v>7413</v>
      </c>
      <c r="B3736" s="1">
        <v>46279</v>
      </c>
      <c r="C3736" t="s">
        <v>7414</v>
      </c>
      <c r="D3736" t="s">
        <v>51</v>
      </c>
      <c r="E3736" t="s">
        <v>9</v>
      </c>
      <c r="F3736">
        <v>6298</v>
      </c>
      <c r="G3736" t="s">
        <v>56</v>
      </c>
      <c r="H3736" t="str">
        <f t="shared" si="179"/>
        <v>ORD26003735</v>
      </c>
      <c r="I3736">
        <f>COUNTIFS(PG_Transactions!$AK:$AK,$H3736,PG_Transactions!$E:$E,"CAPTURE",PG_Transactions!$AQ:$AQ,1)</f>
        <v>1</v>
      </c>
      <c r="J3736">
        <f>SUMIFS(PG_Transactions!$G:$G,PG_Transactions!$AK:$AK,$H3736,PG_Transactions!$E:$E,"CAPTURE",PG_Transactions!$AQ:$AQ,1)</f>
        <v>6298</v>
      </c>
      <c r="K3736">
        <f t="shared" si="180"/>
        <v>0</v>
      </c>
      <c r="L3736" t="str">
        <f t="shared" si="181"/>
        <v>Amount Match</v>
      </c>
    </row>
    <row r="3737" spans="1:12" hidden="1" x14ac:dyDescent="0.3">
      <c r="A3737" t="s">
        <v>7415</v>
      </c>
      <c r="B3737" s="1">
        <v>46273</v>
      </c>
      <c r="C3737" t="s">
        <v>7416</v>
      </c>
      <c r="D3737" t="s">
        <v>41</v>
      </c>
      <c r="E3737" t="s">
        <v>9</v>
      </c>
      <c r="F3737">
        <v>3499</v>
      </c>
      <c r="G3737" t="s">
        <v>10</v>
      </c>
      <c r="H3737" t="str">
        <f t="shared" si="179"/>
        <v>ORD26003736</v>
      </c>
      <c r="I3737">
        <f>COUNTIFS(PG_Transactions!$AK:$AK,$H3737,PG_Transactions!$E:$E,"CAPTURE",PG_Transactions!$AQ:$AQ,1)</f>
        <v>1</v>
      </c>
      <c r="J3737">
        <f>SUMIFS(PG_Transactions!$G:$G,PG_Transactions!$AK:$AK,$H3737,PG_Transactions!$E:$E,"CAPTURE",PG_Transactions!$AQ:$AQ,1)</f>
        <v>3499</v>
      </c>
      <c r="K3737">
        <f t="shared" si="180"/>
        <v>0</v>
      </c>
      <c r="L3737" t="str">
        <f t="shared" si="181"/>
        <v>Amount Match</v>
      </c>
    </row>
    <row r="3738" spans="1:12" hidden="1" x14ac:dyDescent="0.3">
      <c r="A3738" t="s">
        <v>7417</v>
      </c>
      <c r="B3738" s="1">
        <v>46273</v>
      </c>
      <c r="C3738" t="s">
        <v>7418</v>
      </c>
      <c r="D3738" t="s">
        <v>32</v>
      </c>
      <c r="E3738" t="s">
        <v>9</v>
      </c>
      <c r="F3738">
        <v>499</v>
      </c>
      <c r="G3738" t="s">
        <v>10</v>
      </c>
      <c r="H3738" t="str">
        <f t="shared" si="179"/>
        <v>ORD26003737</v>
      </c>
      <c r="I3738">
        <f>COUNTIFS(PG_Transactions!$AK:$AK,$H3738,PG_Transactions!$E:$E,"CAPTURE",PG_Transactions!$AQ:$AQ,1)</f>
        <v>1</v>
      </c>
      <c r="J3738">
        <f>SUMIFS(PG_Transactions!$G:$G,PG_Transactions!$AK:$AK,$H3738,PG_Transactions!$E:$E,"CAPTURE",PG_Transactions!$AQ:$AQ,1)</f>
        <v>499</v>
      </c>
      <c r="K3738">
        <f t="shared" si="180"/>
        <v>0</v>
      </c>
      <c r="L3738" t="str">
        <f t="shared" si="181"/>
        <v>Amount Match</v>
      </c>
    </row>
    <row r="3739" spans="1:12" hidden="1" x14ac:dyDescent="0.3">
      <c r="A3739" t="s">
        <v>7419</v>
      </c>
      <c r="B3739" s="1">
        <v>46266</v>
      </c>
      <c r="C3739" t="s">
        <v>7420</v>
      </c>
      <c r="D3739" t="s">
        <v>65</v>
      </c>
      <c r="E3739" t="s">
        <v>17</v>
      </c>
      <c r="F3739">
        <v>999</v>
      </c>
      <c r="G3739" t="s">
        <v>10</v>
      </c>
      <c r="H3739" t="str">
        <f t="shared" si="179"/>
        <v>ORD26003738</v>
      </c>
      <c r="I3739">
        <f>COUNTIFS(PG_Transactions!$AK:$AK,$H3739,PG_Transactions!$E:$E,"CAPTURE",PG_Transactions!$AQ:$AQ,1)</f>
        <v>1</v>
      </c>
      <c r="J3739">
        <f>SUMIFS(PG_Transactions!$G:$G,PG_Transactions!$AK:$AK,$H3739,PG_Transactions!$E:$E,"CAPTURE",PG_Transactions!$AQ:$AQ,1)</f>
        <v>999</v>
      </c>
      <c r="K3739">
        <f t="shared" si="180"/>
        <v>0</v>
      </c>
      <c r="L3739" t="str">
        <f t="shared" si="181"/>
        <v>Amount Match</v>
      </c>
    </row>
    <row r="3740" spans="1:12" hidden="1" x14ac:dyDescent="0.3">
      <c r="A3740" t="s">
        <v>7421</v>
      </c>
      <c r="B3740" s="1">
        <v>46272</v>
      </c>
      <c r="C3740" t="s">
        <v>7422</v>
      </c>
      <c r="D3740" t="s">
        <v>16</v>
      </c>
      <c r="E3740" t="s">
        <v>44</v>
      </c>
      <c r="F3740">
        <v>3098</v>
      </c>
      <c r="G3740" t="s">
        <v>10</v>
      </c>
      <c r="H3740" t="str">
        <f t="shared" si="179"/>
        <v>ORD26003739</v>
      </c>
      <c r="I3740">
        <f>COUNTIFS(PG_Transactions!$AK:$AK,$H3740,PG_Transactions!$E:$E,"CAPTURE",PG_Transactions!$AQ:$AQ,1)</f>
        <v>1</v>
      </c>
      <c r="J3740">
        <f>SUMIFS(PG_Transactions!$G:$G,PG_Transactions!$AK:$AK,$H3740,PG_Transactions!$E:$E,"CAPTURE",PG_Transactions!$AQ:$AQ,1)</f>
        <v>3098</v>
      </c>
      <c r="K3740">
        <f t="shared" si="180"/>
        <v>0</v>
      </c>
      <c r="L3740" t="str">
        <f t="shared" si="181"/>
        <v>Amount Match</v>
      </c>
    </row>
    <row r="3741" spans="1:12" hidden="1" x14ac:dyDescent="0.3">
      <c r="A3741" t="s">
        <v>7423</v>
      </c>
      <c r="B3741" s="1">
        <v>46273</v>
      </c>
      <c r="C3741" t="s">
        <v>7424</v>
      </c>
      <c r="D3741" t="s">
        <v>41</v>
      </c>
      <c r="E3741" t="s">
        <v>9</v>
      </c>
      <c r="F3741">
        <v>1299</v>
      </c>
      <c r="G3741" t="s">
        <v>10</v>
      </c>
      <c r="H3741" t="str">
        <f t="shared" si="179"/>
        <v>ORD26003740</v>
      </c>
      <c r="I3741">
        <f>COUNTIFS(PG_Transactions!$AK:$AK,$H3741,PG_Transactions!$E:$E,"CAPTURE",PG_Transactions!$AQ:$AQ,1)</f>
        <v>1</v>
      </c>
      <c r="J3741">
        <f>SUMIFS(PG_Transactions!$G:$G,PG_Transactions!$AK:$AK,$H3741,PG_Transactions!$E:$E,"CAPTURE",PG_Transactions!$AQ:$AQ,1)</f>
        <v>1299</v>
      </c>
      <c r="K3741">
        <f t="shared" si="180"/>
        <v>0</v>
      </c>
      <c r="L3741" t="str">
        <f t="shared" si="181"/>
        <v>Amount Match</v>
      </c>
    </row>
    <row r="3742" spans="1:12" hidden="1" x14ac:dyDescent="0.3">
      <c r="A3742" t="s">
        <v>7425</v>
      </c>
      <c r="B3742" s="1">
        <v>46267</v>
      </c>
      <c r="C3742" t="s">
        <v>7426</v>
      </c>
      <c r="D3742" t="s">
        <v>16</v>
      </c>
      <c r="E3742" t="s">
        <v>17</v>
      </c>
      <c r="F3742">
        <v>3499</v>
      </c>
      <c r="G3742" t="s">
        <v>10</v>
      </c>
      <c r="H3742" t="str">
        <f t="shared" si="179"/>
        <v>ORD26003741</v>
      </c>
      <c r="I3742">
        <f>COUNTIFS(PG_Transactions!$AK:$AK,$H3742,PG_Transactions!$E:$E,"CAPTURE",PG_Transactions!$AQ:$AQ,1)</f>
        <v>1</v>
      </c>
      <c r="J3742">
        <f>SUMIFS(PG_Transactions!$G:$G,PG_Transactions!$AK:$AK,$H3742,PG_Transactions!$E:$E,"CAPTURE",PG_Transactions!$AQ:$AQ,1)</f>
        <v>3499</v>
      </c>
      <c r="K3742">
        <f t="shared" si="180"/>
        <v>0</v>
      </c>
      <c r="L3742" t="str">
        <f t="shared" si="181"/>
        <v>Amount Match</v>
      </c>
    </row>
    <row r="3743" spans="1:12" hidden="1" x14ac:dyDescent="0.3">
      <c r="A3743" t="s">
        <v>7427</v>
      </c>
      <c r="B3743" s="1">
        <v>46274</v>
      </c>
      <c r="C3743" t="s">
        <v>7428</v>
      </c>
      <c r="D3743" t="s">
        <v>27</v>
      </c>
      <c r="E3743" t="s">
        <v>9</v>
      </c>
      <c r="F3743" s="2">
        <v>2499</v>
      </c>
      <c r="G3743" t="s">
        <v>10</v>
      </c>
      <c r="H3743" t="str">
        <f t="shared" si="179"/>
        <v>ORD26003742</v>
      </c>
      <c r="I3743">
        <f>COUNTIFS(PG_Transactions!$AK:$AK,$H3743,PG_Transactions!$E:$E,"CAPTURE",PG_Transactions!$AQ:$AQ,1)</f>
        <v>1</v>
      </c>
      <c r="J3743">
        <f>SUMIFS(PG_Transactions!$G:$G,PG_Transactions!$AK:$AK,$H3743,PG_Transactions!$E:$E,"CAPTURE",PG_Transactions!$AQ:$AQ,1)</f>
        <v>2499</v>
      </c>
      <c r="K3743">
        <f t="shared" si="180"/>
        <v>0</v>
      </c>
      <c r="L3743" t="str">
        <f t="shared" si="181"/>
        <v>Amount Match</v>
      </c>
    </row>
    <row r="3744" spans="1:12" hidden="1" x14ac:dyDescent="0.3">
      <c r="A3744" t="s">
        <v>7429</v>
      </c>
      <c r="B3744" s="1">
        <v>46267</v>
      </c>
      <c r="C3744" t="s">
        <v>7430</v>
      </c>
      <c r="D3744" t="s">
        <v>65</v>
      </c>
      <c r="E3744" t="s">
        <v>17</v>
      </c>
      <c r="F3744">
        <v>848</v>
      </c>
      <c r="G3744" t="s">
        <v>10</v>
      </c>
      <c r="H3744" t="str">
        <f t="shared" si="179"/>
        <v>ORD26003743</v>
      </c>
      <c r="I3744">
        <f>COUNTIFS(PG_Transactions!$AK:$AK,$H3744,PG_Transactions!$E:$E,"CAPTURE",PG_Transactions!$AQ:$AQ,1)</f>
        <v>1</v>
      </c>
      <c r="J3744">
        <f>SUMIFS(PG_Transactions!$G:$G,PG_Transactions!$AK:$AK,$H3744,PG_Transactions!$E:$E,"CAPTURE",PG_Transactions!$AQ:$AQ,1)</f>
        <v>848</v>
      </c>
      <c r="K3744">
        <f t="shared" si="180"/>
        <v>0</v>
      </c>
      <c r="L3744" t="str">
        <f t="shared" si="181"/>
        <v>Amount Match</v>
      </c>
    </row>
    <row r="3745" spans="1:12" hidden="1" x14ac:dyDescent="0.3">
      <c r="A3745" t="s">
        <v>7431</v>
      </c>
      <c r="B3745" s="1">
        <v>46270</v>
      </c>
      <c r="C3745" t="s">
        <v>7432</v>
      </c>
      <c r="D3745" t="s">
        <v>13</v>
      </c>
      <c r="E3745" t="s">
        <v>9</v>
      </c>
      <c r="F3745">
        <v>499</v>
      </c>
      <c r="G3745" t="s">
        <v>10</v>
      </c>
      <c r="H3745" t="str">
        <f t="shared" si="179"/>
        <v>ORD26003744</v>
      </c>
      <c r="I3745">
        <f>COUNTIFS(PG_Transactions!$AK:$AK,$H3745,PG_Transactions!$E:$E,"CAPTURE",PG_Transactions!$AQ:$AQ,1)</f>
        <v>1</v>
      </c>
      <c r="J3745">
        <f>SUMIFS(PG_Transactions!$G:$G,PG_Transactions!$AK:$AK,$H3745,PG_Transactions!$E:$E,"CAPTURE",PG_Transactions!$AQ:$AQ,1)</f>
        <v>499</v>
      </c>
      <c r="K3745">
        <f t="shared" si="180"/>
        <v>0</v>
      </c>
      <c r="L3745" t="str">
        <f t="shared" si="181"/>
        <v>Amount Match</v>
      </c>
    </row>
    <row r="3746" spans="1:12" hidden="1" x14ac:dyDescent="0.3">
      <c r="A3746" t="s">
        <v>7433</v>
      </c>
      <c r="B3746" s="1">
        <v>46290</v>
      </c>
      <c r="C3746" t="s">
        <v>7434</v>
      </c>
      <c r="D3746" t="s">
        <v>13</v>
      </c>
      <c r="E3746" t="s">
        <v>17</v>
      </c>
      <c r="F3746">
        <v>5998</v>
      </c>
      <c r="G3746" t="s">
        <v>10</v>
      </c>
      <c r="H3746" t="str">
        <f t="shared" si="179"/>
        <v>ORD26003745</v>
      </c>
      <c r="I3746">
        <f>COUNTIFS(PG_Transactions!$AK:$AK,$H3746,PG_Transactions!$E:$E,"CAPTURE",PG_Transactions!$AQ:$AQ,1)</f>
        <v>1</v>
      </c>
      <c r="J3746">
        <f>SUMIFS(PG_Transactions!$G:$G,PG_Transactions!$AK:$AK,$H3746,PG_Transactions!$E:$E,"CAPTURE",PG_Transactions!$AQ:$AQ,1)</f>
        <v>5998</v>
      </c>
      <c r="K3746">
        <f t="shared" si="180"/>
        <v>0</v>
      </c>
      <c r="L3746" t="str">
        <f t="shared" si="181"/>
        <v>Amount Match</v>
      </c>
    </row>
    <row r="3747" spans="1:12" hidden="1" x14ac:dyDescent="0.3">
      <c r="A3747" t="s">
        <v>7435</v>
      </c>
      <c r="B3747" s="1">
        <v>46293</v>
      </c>
      <c r="C3747" t="s">
        <v>7436</v>
      </c>
      <c r="D3747" t="s">
        <v>65</v>
      </c>
      <c r="E3747" t="s">
        <v>9</v>
      </c>
      <c r="F3747">
        <v>2499</v>
      </c>
      <c r="G3747" t="s">
        <v>10</v>
      </c>
      <c r="H3747" t="str">
        <f t="shared" si="179"/>
        <v>ORD26003746</v>
      </c>
      <c r="I3747">
        <f>COUNTIFS(PG_Transactions!$AK:$AK,$H3747,PG_Transactions!$E:$E,"CAPTURE",PG_Transactions!$AQ:$AQ,1)</f>
        <v>1</v>
      </c>
      <c r="J3747">
        <f>SUMIFS(PG_Transactions!$G:$G,PG_Transactions!$AK:$AK,$H3747,PG_Transactions!$E:$E,"CAPTURE",PG_Transactions!$AQ:$AQ,1)</f>
        <v>2499</v>
      </c>
      <c r="K3747">
        <f t="shared" si="180"/>
        <v>0</v>
      </c>
      <c r="L3747" t="str">
        <f t="shared" si="181"/>
        <v>Amount Match</v>
      </c>
    </row>
    <row r="3748" spans="1:12" hidden="1" x14ac:dyDescent="0.3">
      <c r="A3748" t="s">
        <v>7437</v>
      </c>
      <c r="B3748" s="1">
        <v>46267</v>
      </c>
      <c r="C3748" t="s">
        <v>7438</v>
      </c>
      <c r="D3748" t="s">
        <v>41</v>
      </c>
      <c r="E3748" t="s">
        <v>9</v>
      </c>
      <c r="F3748">
        <v>5298</v>
      </c>
      <c r="G3748" t="s">
        <v>10</v>
      </c>
      <c r="H3748" t="str">
        <f t="shared" si="179"/>
        <v>ORD26003747</v>
      </c>
      <c r="I3748">
        <f>COUNTIFS(PG_Transactions!$AK:$AK,$H3748,PG_Transactions!$E:$E,"CAPTURE",PG_Transactions!$AQ:$AQ,1)</f>
        <v>1</v>
      </c>
      <c r="J3748">
        <f>SUMIFS(PG_Transactions!$G:$G,PG_Transactions!$AK:$AK,$H3748,PG_Transactions!$E:$E,"CAPTURE",PG_Transactions!$AQ:$AQ,1)</f>
        <v>5298</v>
      </c>
      <c r="K3748">
        <f t="shared" si="180"/>
        <v>0</v>
      </c>
      <c r="L3748" t="str">
        <f t="shared" si="181"/>
        <v>Amount Match</v>
      </c>
    </row>
    <row r="3749" spans="1:12" hidden="1" x14ac:dyDescent="0.3">
      <c r="A3749" t="s">
        <v>7439</v>
      </c>
      <c r="B3749" s="1">
        <v>46295</v>
      </c>
      <c r="C3749" t="s">
        <v>7440</v>
      </c>
      <c r="D3749" t="s">
        <v>27</v>
      </c>
      <c r="E3749" t="s">
        <v>33</v>
      </c>
      <c r="F3749">
        <v>3798</v>
      </c>
      <c r="G3749" t="s">
        <v>10</v>
      </c>
      <c r="H3749" t="str">
        <f t="shared" si="179"/>
        <v>ORD26003748</v>
      </c>
      <c r="I3749">
        <f>COUNTIFS(PG_Transactions!$AK:$AK,$H3749,PG_Transactions!$E:$E,"CAPTURE",PG_Transactions!$AQ:$AQ,1)</f>
        <v>1</v>
      </c>
      <c r="J3749">
        <f>SUMIFS(PG_Transactions!$G:$G,PG_Transactions!$AK:$AK,$H3749,PG_Transactions!$E:$E,"CAPTURE",PG_Transactions!$AQ:$AQ,1)</f>
        <v>3798</v>
      </c>
      <c r="K3749">
        <f t="shared" si="180"/>
        <v>0</v>
      </c>
      <c r="L3749" t="str">
        <f t="shared" si="181"/>
        <v>Amount Match</v>
      </c>
    </row>
    <row r="3750" spans="1:12" hidden="1" x14ac:dyDescent="0.3">
      <c r="A3750" t="s">
        <v>7441</v>
      </c>
      <c r="B3750" s="1">
        <v>46270</v>
      </c>
      <c r="C3750" t="s">
        <v>7442</v>
      </c>
      <c r="D3750" t="s">
        <v>32</v>
      </c>
      <c r="E3750" t="s">
        <v>17</v>
      </c>
      <c r="F3750">
        <v>999</v>
      </c>
      <c r="G3750" t="s">
        <v>10</v>
      </c>
      <c r="H3750" t="str">
        <f t="shared" si="179"/>
        <v>ORD26003749</v>
      </c>
      <c r="I3750">
        <f>COUNTIFS(PG_Transactions!$AK:$AK,$H3750,PG_Transactions!$E:$E,"CAPTURE",PG_Transactions!$AQ:$AQ,1)</f>
        <v>1</v>
      </c>
      <c r="J3750">
        <f>SUMIFS(PG_Transactions!$G:$G,PG_Transactions!$AK:$AK,$H3750,PG_Transactions!$E:$E,"CAPTURE",PG_Transactions!$AQ:$AQ,1)</f>
        <v>999</v>
      </c>
      <c r="K3750">
        <f t="shared" si="180"/>
        <v>0</v>
      </c>
      <c r="L3750" t="str">
        <f t="shared" si="181"/>
        <v>Amount Match</v>
      </c>
    </row>
    <row r="3751" spans="1:12" hidden="1" x14ac:dyDescent="0.3">
      <c r="A3751" t="s">
        <v>7443</v>
      </c>
      <c r="B3751" s="1">
        <v>46288</v>
      </c>
      <c r="C3751" t="s">
        <v>7444</v>
      </c>
      <c r="D3751" t="s">
        <v>65</v>
      </c>
      <c r="E3751" t="s">
        <v>9</v>
      </c>
      <c r="F3751">
        <v>999</v>
      </c>
      <c r="G3751" t="s">
        <v>10</v>
      </c>
      <c r="H3751" t="str">
        <f t="shared" si="179"/>
        <v>ORD26003750</v>
      </c>
      <c r="I3751">
        <f>COUNTIFS(PG_Transactions!$AK:$AK,$H3751,PG_Transactions!$E:$E,"CAPTURE",PG_Transactions!$AQ:$AQ,1)</f>
        <v>1</v>
      </c>
      <c r="J3751">
        <f>SUMIFS(PG_Transactions!$G:$G,PG_Transactions!$AK:$AK,$H3751,PG_Transactions!$E:$E,"CAPTURE",PG_Transactions!$AQ:$AQ,1)</f>
        <v>999</v>
      </c>
      <c r="K3751">
        <f t="shared" si="180"/>
        <v>0</v>
      </c>
      <c r="L3751" t="str">
        <f t="shared" si="181"/>
        <v>Amount Match</v>
      </c>
    </row>
    <row r="3752" spans="1:12" hidden="1" x14ac:dyDescent="0.3">
      <c r="A3752" t="s">
        <v>7445</v>
      </c>
      <c r="B3752" s="1">
        <v>46286</v>
      </c>
      <c r="C3752" t="s">
        <v>7446</v>
      </c>
      <c r="D3752" t="s">
        <v>41</v>
      </c>
      <c r="E3752" t="s">
        <v>9</v>
      </c>
      <c r="F3752">
        <v>3848</v>
      </c>
      <c r="G3752" t="s">
        <v>10</v>
      </c>
      <c r="H3752" t="str">
        <f t="shared" si="179"/>
        <v>ORD26003751</v>
      </c>
      <c r="I3752">
        <f>COUNTIFS(PG_Transactions!$AK:$AK,$H3752,PG_Transactions!$E:$E,"CAPTURE",PG_Transactions!$AQ:$AQ,1)</f>
        <v>1</v>
      </c>
      <c r="J3752">
        <f>SUMIFS(PG_Transactions!$G:$G,PG_Transactions!$AK:$AK,$H3752,PG_Transactions!$E:$E,"CAPTURE",PG_Transactions!$AQ:$AQ,1)</f>
        <v>3848</v>
      </c>
      <c r="K3752">
        <f t="shared" si="180"/>
        <v>0</v>
      </c>
      <c r="L3752" t="str">
        <f t="shared" si="181"/>
        <v>Amount Match</v>
      </c>
    </row>
    <row r="3753" spans="1:12" hidden="1" x14ac:dyDescent="0.3">
      <c r="A3753" t="s">
        <v>7447</v>
      </c>
      <c r="B3753" s="1">
        <v>46282</v>
      </c>
      <c r="C3753" t="s">
        <v>7448</v>
      </c>
      <c r="D3753" t="s">
        <v>16</v>
      </c>
      <c r="E3753" t="s">
        <v>33</v>
      </c>
      <c r="F3753">
        <v>799</v>
      </c>
      <c r="G3753" t="s">
        <v>105</v>
      </c>
      <c r="H3753" t="str">
        <f t="shared" si="179"/>
        <v>ORD26003752</v>
      </c>
      <c r="I3753">
        <f>COUNTIFS(PG_Transactions!$AK:$AK,$H3753,PG_Transactions!$E:$E,"CAPTURE",PG_Transactions!$AQ:$AQ,1)</f>
        <v>0</v>
      </c>
      <c r="J3753">
        <f>SUMIFS(PG_Transactions!$G:$G,PG_Transactions!$AK:$AK,$H3753,PG_Transactions!$E:$E,"CAPTURE",PG_Transactions!$AQ:$AQ,1)</f>
        <v>0</v>
      </c>
      <c r="K3753">
        <f t="shared" si="180"/>
        <v>-799</v>
      </c>
      <c r="L3753" t="str">
        <f t="shared" si="181"/>
        <v>No Capture</v>
      </c>
    </row>
    <row r="3754" spans="1:12" hidden="1" x14ac:dyDescent="0.3">
      <c r="A3754" t="s">
        <v>7449</v>
      </c>
      <c r="B3754" s="1">
        <v>46278</v>
      </c>
      <c r="C3754" t="s">
        <v>7450</v>
      </c>
      <c r="D3754" t="s">
        <v>51</v>
      </c>
      <c r="E3754" t="s">
        <v>17</v>
      </c>
      <c r="F3754">
        <v>7999</v>
      </c>
      <c r="G3754" t="s">
        <v>10</v>
      </c>
      <c r="H3754" t="str">
        <f t="shared" si="179"/>
        <v>ORD26003753</v>
      </c>
      <c r="I3754">
        <f>COUNTIFS(PG_Transactions!$AK:$AK,$H3754,PG_Transactions!$E:$E,"CAPTURE",PG_Transactions!$AQ:$AQ,1)</f>
        <v>1</v>
      </c>
      <c r="J3754">
        <f>SUMIFS(PG_Transactions!$G:$G,PG_Transactions!$AK:$AK,$H3754,PG_Transactions!$E:$E,"CAPTURE",PG_Transactions!$AQ:$AQ,1)</f>
        <v>7999</v>
      </c>
      <c r="K3754">
        <f t="shared" si="180"/>
        <v>0</v>
      </c>
      <c r="L3754" t="str">
        <f t="shared" si="181"/>
        <v>Amount Match</v>
      </c>
    </row>
    <row r="3755" spans="1:12" hidden="1" x14ac:dyDescent="0.3">
      <c r="A3755" t="s">
        <v>7451</v>
      </c>
      <c r="B3755" s="1">
        <v>46269</v>
      </c>
      <c r="C3755" t="s">
        <v>7452</v>
      </c>
      <c r="D3755" t="s">
        <v>65</v>
      </c>
      <c r="E3755" t="s">
        <v>17</v>
      </c>
      <c r="F3755">
        <v>3998</v>
      </c>
      <c r="G3755" t="s">
        <v>10</v>
      </c>
      <c r="H3755" t="str">
        <f t="shared" si="179"/>
        <v>ORD26003754</v>
      </c>
      <c r="I3755">
        <f>COUNTIFS(PG_Transactions!$AK:$AK,$H3755,PG_Transactions!$E:$E,"CAPTURE",PG_Transactions!$AQ:$AQ,1)</f>
        <v>1</v>
      </c>
      <c r="J3755">
        <f>SUMIFS(PG_Transactions!$G:$G,PG_Transactions!$AK:$AK,$H3755,PG_Transactions!$E:$E,"CAPTURE",PG_Transactions!$AQ:$AQ,1)</f>
        <v>3998</v>
      </c>
      <c r="K3755">
        <f t="shared" si="180"/>
        <v>0</v>
      </c>
      <c r="L3755" t="str">
        <f t="shared" si="181"/>
        <v>Amount Match</v>
      </c>
    </row>
    <row r="3756" spans="1:12" hidden="1" x14ac:dyDescent="0.3">
      <c r="A3756" t="s">
        <v>7453</v>
      </c>
      <c r="B3756" s="1">
        <v>46273</v>
      </c>
      <c r="C3756" t="s">
        <v>7454</v>
      </c>
      <c r="D3756" t="s">
        <v>16</v>
      </c>
      <c r="E3756" t="s">
        <v>9</v>
      </c>
      <c r="F3756">
        <v>5348</v>
      </c>
      <c r="G3756" t="s">
        <v>10</v>
      </c>
      <c r="H3756" t="str">
        <f t="shared" si="179"/>
        <v>ORD26003755</v>
      </c>
      <c r="I3756">
        <f>COUNTIFS(PG_Transactions!$AK:$AK,$H3756,PG_Transactions!$E:$E,"CAPTURE",PG_Transactions!$AQ:$AQ,1)</f>
        <v>1</v>
      </c>
      <c r="J3756">
        <f>SUMIFS(PG_Transactions!$G:$G,PG_Transactions!$AK:$AK,$H3756,PG_Transactions!$E:$E,"CAPTURE",PG_Transactions!$AQ:$AQ,1)</f>
        <v>5348</v>
      </c>
      <c r="K3756">
        <f t="shared" si="180"/>
        <v>0</v>
      </c>
      <c r="L3756" t="str">
        <f t="shared" si="181"/>
        <v>Amount Match</v>
      </c>
    </row>
    <row r="3757" spans="1:12" hidden="1" x14ac:dyDescent="0.3">
      <c r="A3757" t="s">
        <v>7455</v>
      </c>
      <c r="B3757" s="1">
        <v>46266</v>
      </c>
      <c r="C3757" t="s">
        <v>7456</v>
      </c>
      <c r="D3757" t="s">
        <v>16</v>
      </c>
      <c r="E3757" t="s">
        <v>17</v>
      </c>
      <c r="F3757">
        <v>1098</v>
      </c>
      <c r="G3757" t="s">
        <v>10</v>
      </c>
      <c r="H3757" t="str">
        <f t="shared" si="179"/>
        <v>ORD26003756</v>
      </c>
      <c r="I3757">
        <f>COUNTIFS(PG_Transactions!$AK:$AK,$H3757,PG_Transactions!$E:$E,"CAPTURE",PG_Transactions!$AQ:$AQ,1)</f>
        <v>1</v>
      </c>
      <c r="J3757">
        <f>SUMIFS(PG_Transactions!$G:$G,PG_Transactions!$AK:$AK,$H3757,PG_Transactions!$E:$E,"CAPTURE",PG_Transactions!$AQ:$AQ,1)</f>
        <v>1098</v>
      </c>
      <c r="K3757">
        <f t="shared" si="180"/>
        <v>0</v>
      </c>
      <c r="L3757" t="str">
        <f t="shared" si="181"/>
        <v>Amount Match</v>
      </c>
    </row>
    <row r="3758" spans="1:12" hidden="1" x14ac:dyDescent="0.3">
      <c r="A3758" t="s">
        <v>7457</v>
      </c>
      <c r="B3758" s="1">
        <v>46266</v>
      </c>
      <c r="C3758" t="s">
        <v>7458</v>
      </c>
      <c r="D3758" t="s">
        <v>38</v>
      </c>
      <c r="E3758" t="s">
        <v>44</v>
      </c>
      <c r="F3758">
        <v>599</v>
      </c>
      <c r="G3758" t="s">
        <v>10</v>
      </c>
      <c r="H3758" t="str">
        <f t="shared" si="179"/>
        <v>ORD26003757</v>
      </c>
      <c r="I3758">
        <f>COUNTIFS(PG_Transactions!$AK:$AK,$H3758,PG_Transactions!$E:$E,"CAPTURE",PG_Transactions!$AQ:$AQ,1)</f>
        <v>1</v>
      </c>
      <c r="J3758">
        <f>SUMIFS(PG_Transactions!$G:$G,PG_Transactions!$AK:$AK,$H3758,PG_Transactions!$E:$E,"CAPTURE",PG_Transactions!$AQ:$AQ,1)</f>
        <v>599</v>
      </c>
      <c r="K3758">
        <f t="shared" si="180"/>
        <v>0</v>
      </c>
      <c r="L3758" t="str">
        <f t="shared" si="181"/>
        <v>Amount Match</v>
      </c>
    </row>
    <row r="3759" spans="1:12" hidden="1" x14ac:dyDescent="0.3">
      <c r="A3759" t="s">
        <v>7459</v>
      </c>
      <c r="B3759" s="1">
        <v>46277</v>
      </c>
      <c r="C3759" t="s">
        <v>7460</v>
      </c>
      <c r="D3759" t="s">
        <v>8</v>
      </c>
      <c r="E3759" t="s">
        <v>9</v>
      </c>
      <c r="F3759">
        <v>349</v>
      </c>
      <c r="G3759" t="s">
        <v>10</v>
      </c>
      <c r="H3759" t="str">
        <f t="shared" si="179"/>
        <v>ORD26003758</v>
      </c>
      <c r="I3759">
        <f>COUNTIFS(PG_Transactions!$AK:$AK,$H3759,PG_Transactions!$E:$E,"CAPTURE",PG_Transactions!$AQ:$AQ,1)</f>
        <v>1</v>
      </c>
      <c r="J3759">
        <f>SUMIFS(PG_Transactions!$G:$G,PG_Transactions!$AK:$AK,$H3759,PG_Transactions!$E:$E,"CAPTURE",PG_Transactions!$AQ:$AQ,1)</f>
        <v>349</v>
      </c>
      <c r="K3759">
        <f t="shared" si="180"/>
        <v>0</v>
      </c>
      <c r="L3759" t="str">
        <f t="shared" si="181"/>
        <v>Amount Match</v>
      </c>
    </row>
    <row r="3760" spans="1:12" hidden="1" x14ac:dyDescent="0.3">
      <c r="A3760" t="s">
        <v>7461</v>
      </c>
      <c r="B3760" s="1">
        <v>46280</v>
      </c>
      <c r="C3760" t="s">
        <v>7462</v>
      </c>
      <c r="D3760" t="s">
        <v>24</v>
      </c>
      <c r="E3760" t="s">
        <v>44</v>
      </c>
      <c r="F3760">
        <v>2999</v>
      </c>
      <c r="G3760" t="s">
        <v>10</v>
      </c>
      <c r="H3760" t="str">
        <f t="shared" si="179"/>
        <v>ORD26003759</v>
      </c>
      <c r="I3760">
        <f>COUNTIFS(PG_Transactions!$AK:$AK,$H3760,PG_Transactions!$E:$E,"CAPTURE",PG_Transactions!$AQ:$AQ,1)</f>
        <v>1</v>
      </c>
      <c r="J3760">
        <f>SUMIFS(PG_Transactions!$G:$G,PG_Transactions!$AK:$AK,$H3760,PG_Transactions!$E:$E,"CAPTURE",PG_Transactions!$AQ:$AQ,1)</f>
        <v>2999</v>
      </c>
      <c r="K3760">
        <f t="shared" si="180"/>
        <v>0</v>
      </c>
      <c r="L3760" t="str">
        <f t="shared" si="181"/>
        <v>Amount Match</v>
      </c>
    </row>
    <row r="3761" spans="1:12" hidden="1" x14ac:dyDescent="0.3">
      <c r="A3761" t="s">
        <v>7463</v>
      </c>
      <c r="B3761" s="1">
        <v>46291</v>
      </c>
      <c r="C3761" t="s">
        <v>7464</v>
      </c>
      <c r="D3761" t="s">
        <v>27</v>
      </c>
      <c r="E3761" t="s">
        <v>9</v>
      </c>
      <c r="F3761">
        <v>999</v>
      </c>
      <c r="G3761" t="s">
        <v>10</v>
      </c>
      <c r="H3761" t="str">
        <f t="shared" si="179"/>
        <v>ORD26003760</v>
      </c>
      <c r="I3761">
        <f>COUNTIFS(PG_Transactions!$AK:$AK,$H3761,PG_Transactions!$E:$E,"CAPTURE",PG_Transactions!$AQ:$AQ,1)</f>
        <v>1</v>
      </c>
      <c r="J3761">
        <f>SUMIFS(PG_Transactions!$G:$G,PG_Transactions!$AK:$AK,$H3761,PG_Transactions!$E:$E,"CAPTURE",PG_Transactions!$AQ:$AQ,1)</f>
        <v>999</v>
      </c>
      <c r="K3761">
        <f t="shared" si="180"/>
        <v>0</v>
      </c>
      <c r="L3761" t="str">
        <f t="shared" si="181"/>
        <v>Amount Match</v>
      </c>
    </row>
    <row r="3762" spans="1:12" hidden="1" x14ac:dyDescent="0.3">
      <c r="A3762" t="s">
        <v>7465</v>
      </c>
      <c r="B3762" s="1">
        <v>46267</v>
      </c>
      <c r="C3762" t="s">
        <v>7466</v>
      </c>
      <c r="D3762" t="s">
        <v>13</v>
      </c>
      <c r="E3762" t="s">
        <v>9</v>
      </c>
      <c r="F3762">
        <v>499</v>
      </c>
      <c r="G3762" t="s">
        <v>10</v>
      </c>
      <c r="H3762" t="str">
        <f t="shared" si="179"/>
        <v>ORD26003761</v>
      </c>
      <c r="I3762">
        <f>COUNTIFS(PG_Transactions!$AK:$AK,$H3762,PG_Transactions!$E:$E,"CAPTURE",PG_Transactions!$AQ:$AQ,1)</f>
        <v>1</v>
      </c>
      <c r="J3762">
        <f>SUMIFS(PG_Transactions!$G:$G,PG_Transactions!$AK:$AK,$H3762,PG_Transactions!$E:$E,"CAPTURE",PG_Transactions!$AQ:$AQ,1)</f>
        <v>499</v>
      </c>
      <c r="K3762">
        <f t="shared" si="180"/>
        <v>0</v>
      </c>
      <c r="L3762" t="str">
        <f t="shared" si="181"/>
        <v>Amount Match</v>
      </c>
    </row>
    <row r="3763" spans="1:12" hidden="1" x14ac:dyDescent="0.3">
      <c r="A3763" t="s">
        <v>7467</v>
      </c>
      <c r="B3763" s="1">
        <v>46284</v>
      </c>
      <c r="C3763" t="s">
        <v>7468</v>
      </c>
      <c r="D3763" t="s">
        <v>32</v>
      </c>
      <c r="E3763" t="s">
        <v>9</v>
      </c>
      <c r="F3763">
        <v>799</v>
      </c>
      <c r="G3763" t="s">
        <v>10</v>
      </c>
      <c r="H3763" t="str">
        <f t="shared" si="179"/>
        <v>ORD26003762</v>
      </c>
      <c r="I3763">
        <f>COUNTIFS(PG_Transactions!$AK:$AK,$H3763,PG_Transactions!$E:$E,"CAPTURE",PG_Transactions!$AQ:$AQ,1)</f>
        <v>1</v>
      </c>
      <c r="J3763">
        <f>SUMIFS(PG_Transactions!$G:$G,PG_Transactions!$AK:$AK,$H3763,PG_Transactions!$E:$E,"CAPTURE",PG_Transactions!$AQ:$AQ,1)</f>
        <v>799</v>
      </c>
      <c r="K3763">
        <f t="shared" si="180"/>
        <v>0</v>
      </c>
      <c r="L3763" t="str">
        <f t="shared" si="181"/>
        <v>Amount Match</v>
      </c>
    </row>
    <row r="3764" spans="1:12" hidden="1" x14ac:dyDescent="0.3">
      <c r="A3764" t="s">
        <v>7469</v>
      </c>
      <c r="B3764" s="1">
        <v>46289</v>
      </c>
      <c r="C3764" t="s">
        <v>7470</v>
      </c>
      <c r="D3764" t="s">
        <v>27</v>
      </c>
      <c r="E3764" t="s">
        <v>9</v>
      </c>
      <c r="F3764">
        <v>1947</v>
      </c>
      <c r="G3764" t="s">
        <v>10</v>
      </c>
      <c r="H3764" t="str">
        <f t="shared" si="179"/>
        <v>ORD26003763</v>
      </c>
      <c r="I3764">
        <f>COUNTIFS(PG_Transactions!$AK:$AK,$H3764,PG_Transactions!$E:$E,"CAPTURE",PG_Transactions!$AQ:$AQ,1)</f>
        <v>1</v>
      </c>
      <c r="J3764">
        <f>SUMIFS(PG_Transactions!$G:$G,PG_Transactions!$AK:$AK,$H3764,PG_Transactions!$E:$E,"CAPTURE",PG_Transactions!$AQ:$AQ,1)</f>
        <v>1947</v>
      </c>
      <c r="K3764">
        <f t="shared" si="180"/>
        <v>0</v>
      </c>
      <c r="L3764" t="str">
        <f t="shared" si="181"/>
        <v>Amount Match</v>
      </c>
    </row>
    <row r="3765" spans="1:12" hidden="1" x14ac:dyDescent="0.3">
      <c r="A3765" t="s">
        <v>7471</v>
      </c>
      <c r="B3765" s="1">
        <v>46267</v>
      </c>
      <c r="C3765" t="s">
        <v>7472</v>
      </c>
      <c r="D3765" t="s">
        <v>38</v>
      </c>
      <c r="E3765" t="s">
        <v>17</v>
      </c>
      <c r="F3765">
        <v>3499</v>
      </c>
      <c r="G3765" t="s">
        <v>10</v>
      </c>
      <c r="H3765" t="str">
        <f t="shared" si="179"/>
        <v>ORD26003764</v>
      </c>
      <c r="I3765">
        <f>COUNTIFS(PG_Transactions!$AK:$AK,$H3765,PG_Transactions!$E:$E,"CAPTURE",PG_Transactions!$AQ:$AQ,1)</f>
        <v>1</v>
      </c>
      <c r="J3765">
        <f>SUMIFS(PG_Transactions!$G:$G,PG_Transactions!$AK:$AK,$H3765,PG_Transactions!$E:$E,"CAPTURE",PG_Transactions!$AQ:$AQ,1)</f>
        <v>3499</v>
      </c>
      <c r="K3765">
        <f t="shared" si="180"/>
        <v>0</v>
      </c>
      <c r="L3765" t="str">
        <f t="shared" si="181"/>
        <v>Amount Match</v>
      </c>
    </row>
    <row r="3766" spans="1:12" hidden="1" x14ac:dyDescent="0.3">
      <c r="A3766" t="s">
        <v>7473</v>
      </c>
      <c r="B3766" s="1">
        <v>46286</v>
      </c>
      <c r="C3766" t="s">
        <v>7474</v>
      </c>
      <c r="D3766" t="s">
        <v>16</v>
      </c>
      <c r="E3766" t="s">
        <v>17</v>
      </c>
      <c r="F3766">
        <v>3098</v>
      </c>
      <c r="G3766" t="s">
        <v>10</v>
      </c>
      <c r="H3766" t="str">
        <f t="shared" si="179"/>
        <v>ORD26003765</v>
      </c>
      <c r="I3766">
        <f>COUNTIFS(PG_Transactions!$AK:$AK,$H3766,PG_Transactions!$E:$E,"CAPTURE",PG_Transactions!$AQ:$AQ,1)</f>
        <v>1</v>
      </c>
      <c r="J3766">
        <f>SUMIFS(PG_Transactions!$G:$G,PG_Transactions!$AK:$AK,$H3766,PG_Transactions!$E:$E,"CAPTURE",PG_Transactions!$AQ:$AQ,1)</f>
        <v>3098</v>
      </c>
      <c r="K3766">
        <f t="shared" si="180"/>
        <v>0</v>
      </c>
      <c r="L3766" t="str">
        <f t="shared" si="181"/>
        <v>Amount Match</v>
      </c>
    </row>
    <row r="3767" spans="1:12" hidden="1" x14ac:dyDescent="0.3">
      <c r="A3767" t="s">
        <v>7475</v>
      </c>
      <c r="B3767" s="1">
        <v>46284</v>
      </c>
      <c r="C3767" t="s">
        <v>7476</v>
      </c>
      <c r="D3767" t="s">
        <v>13</v>
      </c>
      <c r="E3767" t="s">
        <v>44</v>
      </c>
      <c r="F3767">
        <v>1299</v>
      </c>
      <c r="G3767" t="s">
        <v>10</v>
      </c>
      <c r="H3767" t="str">
        <f t="shared" si="179"/>
        <v>ORD26003766</v>
      </c>
      <c r="I3767">
        <f>COUNTIFS(PG_Transactions!$AK:$AK,$H3767,PG_Transactions!$E:$E,"CAPTURE",PG_Transactions!$AQ:$AQ,1)</f>
        <v>1</v>
      </c>
      <c r="J3767">
        <f>SUMIFS(PG_Transactions!$G:$G,PG_Transactions!$AK:$AK,$H3767,PG_Transactions!$E:$E,"CAPTURE",PG_Transactions!$AQ:$AQ,1)</f>
        <v>1299</v>
      </c>
      <c r="K3767">
        <f t="shared" si="180"/>
        <v>0</v>
      </c>
      <c r="L3767" t="str">
        <f t="shared" si="181"/>
        <v>Amount Match</v>
      </c>
    </row>
    <row r="3768" spans="1:12" hidden="1" x14ac:dyDescent="0.3">
      <c r="A3768" t="s">
        <v>7477</v>
      </c>
      <c r="B3768" s="1">
        <v>46272</v>
      </c>
      <c r="C3768" t="s">
        <v>7478</v>
      </c>
      <c r="D3768" t="s">
        <v>38</v>
      </c>
      <c r="E3768" t="s">
        <v>9</v>
      </c>
      <c r="F3768">
        <v>3499</v>
      </c>
      <c r="G3768" t="s">
        <v>10</v>
      </c>
      <c r="H3768" t="str">
        <f t="shared" si="179"/>
        <v>ORD26003767</v>
      </c>
      <c r="I3768">
        <f>COUNTIFS(PG_Transactions!$AK:$AK,$H3768,PG_Transactions!$E:$E,"CAPTURE",PG_Transactions!$AQ:$AQ,1)</f>
        <v>1</v>
      </c>
      <c r="J3768">
        <f>SUMIFS(PG_Transactions!$G:$G,PG_Transactions!$AK:$AK,$H3768,PG_Transactions!$E:$E,"CAPTURE",PG_Transactions!$AQ:$AQ,1)</f>
        <v>3499</v>
      </c>
      <c r="K3768">
        <f t="shared" si="180"/>
        <v>0</v>
      </c>
      <c r="L3768" t="str">
        <f t="shared" si="181"/>
        <v>Amount Match</v>
      </c>
    </row>
    <row r="3769" spans="1:12" hidden="1" x14ac:dyDescent="0.3">
      <c r="A3769" t="s">
        <v>7479</v>
      </c>
      <c r="B3769" s="1">
        <v>46280</v>
      </c>
      <c r="C3769" t="s">
        <v>7480</v>
      </c>
      <c r="D3769" t="s">
        <v>13</v>
      </c>
      <c r="E3769" t="s">
        <v>9</v>
      </c>
      <c r="F3769">
        <v>2098</v>
      </c>
      <c r="G3769" t="s">
        <v>10</v>
      </c>
      <c r="H3769" t="str">
        <f t="shared" si="179"/>
        <v>ORD26003768</v>
      </c>
      <c r="I3769">
        <f>COUNTIFS(PG_Transactions!$AK:$AK,$H3769,PG_Transactions!$E:$E,"CAPTURE",PG_Transactions!$AQ:$AQ,1)</f>
        <v>1</v>
      </c>
      <c r="J3769">
        <f>SUMIFS(PG_Transactions!$G:$G,PG_Transactions!$AK:$AK,$H3769,PG_Transactions!$E:$E,"CAPTURE",PG_Transactions!$AQ:$AQ,1)</f>
        <v>2098</v>
      </c>
      <c r="K3769">
        <f t="shared" si="180"/>
        <v>0</v>
      </c>
      <c r="L3769" t="str">
        <f t="shared" si="181"/>
        <v>Amount Match</v>
      </c>
    </row>
    <row r="3770" spans="1:12" hidden="1" x14ac:dyDescent="0.3">
      <c r="A3770" t="s">
        <v>7481</v>
      </c>
      <c r="B3770" s="1">
        <v>46289</v>
      </c>
      <c r="C3770" t="s">
        <v>7482</v>
      </c>
      <c r="D3770" t="s">
        <v>13</v>
      </c>
      <c r="E3770" t="s">
        <v>9</v>
      </c>
      <c r="F3770">
        <v>10997</v>
      </c>
      <c r="G3770" t="s">
        <v>10</v>
      </c>
      <c r="H3770" t="str">
        <f t="shared" si="179"/>
        <v>ORD26003769</v>
      </c>
      <c r="I3770">
        <f>COUNTIFS(PG_Transactions!$AK:$AK,$H3770,PG_Transactions!$E:$E,"CAPTURE",PG_Transactions!$AQ:$AQ,1)</f>
        <v>1</v>
      </c>
      <c r="J3770">
        <f>SUMIFS(PG_Transactions!$G:$G,PG_Transactions!$AK:$AK,$H3770,PG_Transactions!$E:$E,"CAPTURE",PG_Transactions!$AQ:$AQ,1)</f>
        <v>10997</v>
      </c>
      <c r="K3770">
        <f t="shared" si="180"/>
        <v>0</v>
      </c>
      <c r="L3770" t="str">
        <f t="shared" si="181"/>
        <v>Amount Match</v>
      </c>
    </row>
    <row r="3771" spans="1:12" hidden="1" x14ac:dyDescent="0.3">
      <c r="A3771" t="s">
        <v>7483</v>
      </c>
      <c r="B3771" s="1">
        <v>46293</v>
      </c>
      <c r="C3771" t="s">
        <v>7484</v>
      </c>
      <c r="D3771" t="s">
        <v>65</v>
      </c>
      <c r="E3771" t="s">
        <v>17</v>
      </c>
      <c r="F3771">
        <v>4999</v>
      </c>
      <c r="G3771" t="s">
        <v>10</v>
      </c>
      <c r="H3771" t="str">
        <f t="shared" si="179"/>
        <v>ORD26003770</v>
      </c>
      <c r="I3771">
        <f>COUNTIFS(PG_Transactions!$AK:$AK,$H3771,PG_Transactions!$E:$E,"CAPTURE",PG_Transactions!$AQ:$AQ,1)</f>
        <v>1</v>
      </c>
      <c r="J3771">
        <f>SUMIFS(PG_Transactions!$G:$G,PG_Transactions!$AK:$AK,$H3771,PG_Transactions!$E:$E,"CAPTURE",PG_Transactions!$AQ:$AQ,1)</f>
        <v>4999</v>
      </c>
      <c r="K3771">
        <f t="shared" si="180"/>
        <v>0</v>
      </c>
      <c r="L3771" t="str">
        <f t="shared" si="181"/>
        <v>Amount Match</v>
      </c>
    </row>
    <row r="3772" spans="1:12" hidden="1" x14ac:dyDescent="0.3">
      <c r="A3772" t="s">
        <v>7485</v>
      </c>
      <c r="B3772" s="1">
        <v>46285</v>
      </c>
      <c r="C3772" t="s">
        <v>7486</v>
      </c>
      <c r="D3772" t="s">
        <v>27</v>
      </c>
      <c r="E3772" t="s">
        <v>9</v>
      </c>
      <c r="F3772">
        <v>1299</v>
      </c>
      <c r="G3772" t="s">
        <v>10</v>
      </c>
      <c r="H3772" t="str">
        <f t="shared" si="179"/>
        <v>ORD26003771</v>
      </c>
      <c r="I3772">
        <f>COUNTIFS(PG_Transactions!$AK:$AK,$H3772,PG_Transactions!$E:$E,"CAPTURE",PG_Transactions!$AQ:$AQ,1)</f>
        <v>1</v>
      </c>
      <c r="J3772">
        <f>SUMIFS(PG_Transactions!$G:$G,PG_Transactions!$AK:$AK,$H3772,PG_Transactions!$E:$E,"CAPTURE",PG_Transactions!$AQ:$AQ,1)</f>
        <v>1299</v>
      </c>
      <c r="K3772">
        <f t="shared" si="180"/>
        <v>0</v>
      </c>
      <c r="L3772" t="str">
        <f t="shared" si="181"/>
        <v>Amount Match</v>
      </c>
    </row>
    <row r="3773" spans="1:12" hidden="1" x14ac:dyDescent="0.3">
      <c r="A3773" t="s">
        <v>7487</v>
      </c>
      <c r="B3773" s="1">
        <v>46288</v>
      </c>
      <c r="C3773" t="s">
        <v>7488</v>
      </c>
      <c r="E3773" t="s">
        <v>9</v>
      </c>
      <c r="F3773">
        <v>5598</v>
      </c>
      <c r="G3773" t="s">
        <v>10</v>
      </c>
      <c r="H3773" t="str">
        <f t="shared" si="179"/>
        <v>ORD26003772</v>
      </c>
      <c r="I3773">
        <f>COUNTIFS(PG_Transactions!$AK:$AK,$H3773,PG_Transactions!$E:$E,"CAPTURE",PG_Transactions!$AQ:$AQ,1)</f>
        <v>1</v>
      </c>
      <c r="J3773">
        <f>SUMIFS(PG_Transactions!$G:$G,PG_Transactions!$AK:$AK,$H3773,PG_Transactions!$E:$E,"CAPTURE",PG_Transactions!$AQ:$AQ,1)</f>
        <v>5598</v>
      </c>
      <c r="K3773">
        <f t="shared" si="180"/>
        <v>0</v>
      </c>
      <c r="L3773" t="str">
        <f t="shared" si="181"/>
        <v>Amount Match</v>
      </c>
    </row>
    <row r="3774" spans="1:12" hidden="1" x14ac:dyDescent="0.3">
      <c r="A3774" t="s">
        <v>7489</v>
      </c>
      <c r="B3774" s="1">
        <v>46274</v>
      </c>
      <c r="C3774" t="s">
        <v>7490</v>
      </c>
      <c r="D3774" t="s">
        <v>13</v>
      </c>
      <c r="E3774" t="s">
        <v>44</v>
      </c>
      <c r="F3774">
        <v>499</v>
      </c>
      <c r="G3774" t="s">
        <v>10</v>
      </c>
      <c r="H3774" t="str">
        <f t="shared" si="179"/>
        <v>ORD26003773</v>
      </c>
      <c r="I3774">
        <f>COUNTIFS(PG_Transactions!$AK:$AK,$H3774,PG_Transactions!$E:$E,"CAPTURE",PG_Transactions!$AQ:$AQ,1)</f>
        <v>1</v>
      </c>
      <c r="J3774">
        <f>SUMIFS(PG_Transactions!$G:$G,PG_Transactions!$AK:$AK,$H3774,PG_Transactions!$E:$E,"CAPTURE",PG_Transactions!$AQ:$AQ,1)</f>
        <v>499</v>
      </c>
      <c r="K3774">
        <f t="shared" si="180"/>
        <v>0</v>
      </c>
      <c r="L3774" t="str">
        <f t="shared" si="181"/>
        <v>Amount Match</v>
      </c>
    </row>
    <row r="3775" spans="1:12" hidden="1" x14ac:dyDescent="0.3">
      <c r="A3775" t="s">
        <v>7491</v>
      </c>
      <c r="B3775" s="1">
        <v>46290</v>
      </c>
      <c r="C3775" t="s">
        <v>7492</v>
      </c>
      <c r="D3775" t="s">
        <v>16</v>
      </c>
      <c r="E3775" t="s">
        <v>33</v>
      </c>
      <c r="F3775">
        <v>7999</v>
      </c>
      <c r="G3775" t="s">
        <v>10</v>
      </c>
      <c r="H3775" t="str">
        <f t="shared" si="179"/>
        <v>ORD26003774</v>
      </c>
      <c r="I3775">
        <f>COUNTIFS(PG_Transactions!$AK:$AK,$H3775,PG_Transactions!$E:$E,"CAPTURE",PG_Transactions!$AQ:$AQ,1)</f>
        <v>1</v>
      </c>
      <c r="J3775">
        <f>SUMIFS(PG_Transactions!$G:$G,PG_Transactions!$AK:$AK,$H3775,PG_Transactions!$E:$E,"CAPTURE",PG_Transactions!$AQ:$AQ,1)</f>
        <v>7999</v>
      </c>
      <c r="K3775">
        <f t="shared" si="180"/>
        <v>0</v>
      </c>
      <c r="L3775" t="str">
        <f t="shared" si="181"/>
        <v>Amount Match</v>
      </c>
    </row>
    <row r="3776" spans="1:12" hidden="1" x14ac:dyDescent="0.3">
      <c r="A3776" t="s">
        <v>7493</v>
      </c>
      <c r="B3776" s="1">
        <v>46285</v>
      </c>
      <c r="C3776" t="s">
        <v>7494</v>
      </c>
      <c r="D3776" t="s">
        <v>27</v>
      </c>
      <c r="E3776" t="s">
        <v>9</v>
      </c>
      <c r="F3776">
        <v>3498</v>
      </c>
      <c r="G3776" t="s">
        <v>10</v>
      </c>
      <c r="H3776" t="str">
        <f t="shared" si="179"/>
        <v>ORD26003775</v>
      </c>
      <c r="I3776">
        <f>COUNTIFS(PG_Transactions!$AK:$AK,$H3776,PG_Transactions!$E:$E,"CAPTURE",PG_Transactions!$AQ:$AQ,1)</f>
        <v>1</v>
      </c>
      <c r="J3776">
        <f>SUMIFS(PG_Transactions!$G:$G,PG_Transactions!$AK:$AK,$H3776,PG_Transactions!$E:$E,"CAPTURE",PG_Transactions!$AQ:$AQ,1)</f>
        <v>3498</v>
      </c>
      <c r="K3776">
        <f t="shared" si="180"/>
        <v>0</v>
      </c>
      <c r="L3776" t="str">
        <f t="shared" si="181"/>
        <v>Amount Match</v>
      </c>
    </row>
    <row r="3777" spans="1:12" hidden="1" x14ac:dyDescent="0.3">
      <c r="A3777" t="s">
        <v>7495</v>
      </c>
      <c r="B3777" s="1">
        <v>46295</v>
      </c>
      <c r="C3777" t="s">
        <v>7496</v>
      </c>
      <c r="D3777" t="s">
        <v>65</v>
      </c>
      <c r="E3777" t="s">
        <v>9</v>
      </c>
      <c r="F3777">
        <v>4597</v>
      </c>
      <c r="G3777" t="s">
        <v>10</v>
      </c>
      <c r="H3777" t="str">
        <f t="shared" si="179"/>
        <v>ORD26003776</v>
      </c>
      <c r="I3777">
        <f>COUNTIFS(PG_Transactions!$AK:$AK,$H3777,PG_Transactions!$E:$E,"CAPTURE",PG_Transactions!$AQ:$AQ,1)</f>
        <v>1</v>
      </c>
      <c r="J3777">
        <f>SUMIFS(PG_Transactions!$G:$G,PG_Transactions!$AK:$AK,$H3777,PG_Transactions!$E:$E,"CAPTURE",PG_Transactions!$AQ:$AQ,1)</f>
        <v>4597</v>
      </c>
      <c r="K3777">
        <f t="shared" si="180"/>
        <v>0</v>
      </c>
      <c r="L3777" t="str">
        <f t="shared" si="181"/>
        <v>Amount Match</v>
      </c>
    </row>
    <row r="3778" spans="1:12" hidden="1" x14ac:dyDescent="0.3">
      <c r="A3778" t="s">
        <v>7497</v>
      </c>
      <c r="B3778" s="1">
        <v>46270</v>
      </c>
      <c r="C3778" t="s">
        <v>7498</v>
      </c>
      <c r="D3778" t="s">
        <v>65</v>
      </c>
      <c r="E3778" t="s">
        <v>17</v>
      </c>
      <c r="F3778">
        <v>2999</v>
      </c>
      <c r="G3778" t="s">
        <v>10</v>
      </c>
      <c r="H3778" t="str">
        <f t="shared" si="179"/>
        <v>ORD26003777</v>
      </c>
      <c r="I3778">
        <f>COUNTIFS(PG_Transactions!$AK:$AK,$H3778,PG_Transactions!$E:$E,"CAPTURE",PG_Transactions!$AQ:$AQ,1)</f>
        <v>1</v>
      </c>
      <c r="J3778">
        <f>SUMIFS(PG_Transactions!$G:$G,PG_Transactions!$AK:$AK,$H3778,PG_Transactions!$E:$E,"CAPTURE",PG_Transactions!$AQ:$AQ,1)</f>
        <v>2999</v>
      </c>
      <c r="K3778">
        <f t="shared" si="180"/>
        <v>0</v>
      </c>
      <c r="L3778" t="str">
        <f t="shared" si="181"/>
        <v>Amount Match</v>
      </c>
    </row>
    <row r="3779" spans="1:12" hidden="1" x14ac:dyDescent="0.3">
      <c r="A3779" t="s">
        <v>7499</v>
      </c>
      <c r="B3779" s="1">
        <v>46268</v>
      </c>
      <c r="C3779" t="s">
        <v>7500</v>
      </c>
      <c r="D3779" t="s">
        <v>32</v>
      </c>
      <c r="E3779" t="s">
        <v>17</v>
      </c>
      <c r="F3779">
        <v>3098</v>
      </c>
      <c r="G3779" t="s">
        <v>10</v>
      </c>
      <c r="H3779" t="str">
        <f t="shared" ref="H3779:H3842" si="182">UPPER(SUBSTITUTE(TRIM(A3779),"-",""))</f>
        <v>ORD26003778</v>
      </c>
      <c r="I3779">
        <f>COUNTIFS(PG_Transactions!$AK:$AK,$H3779,PG_Transactions!$E:$E,"CAPTURE",PG_Transactions!$AQ:$AQ,1)</f>
        <v>1</v>
      </c>
      <c r="J3779">
        <f>SUMIFS(PG_Transactions!$G:$G,PG_Transactions!$AK:$AK,$H3779,PG_Transactions!$E:$E,"CAPTURE",PG_Transactions!$AQ:$AQ,1)</f>
        <v>3098</v>
      </c>
      <c r="K3779">
        <f t="shared" ref="K3779:K3842" si="183">ROUND(J3779-F3779,2)</f>
        <v>0</v>
      </c>
      <c r="L3779" t="str">
        <f t="shared" ref="L3779:L3842" si="184">IF(I3779=0,"No Capture",IF(I3779&gt;1,"Multiple Capture Rows - Review",IF(ABS(K3779)&lt;0.01,"Amount Match",IF(K3779&lt;0,"Captured Less Than Order","Captured More Than Order"))))</f>
        <v>Amount Match</v>
      </c>
    </row>
    <row r="3780" spans="1:12" hidden="1" x14ac:dyDescent="0.3">
      <c r="A3780" t="s">
        <v>7501</v>
      </c>
      <c r="B3780" s="1">
        <v>46275</v>
      </c>
      <c r="C3780" t="s">
        <v>7502</v>
      </c>
      <c r="D3780" t="s">
        <v>27</v>
      </c>
      <c r="E3780" t="s">
        <v>9</v>
      </c>
      <c r="F3780">
        <v>599</v>
      </c>
      <c r="G3780" t="s">
        <v>56</v>
      </c>
      <c r="H3780" t="str">
        <f t="shared" si="182"/>
        <v>ORD26003779</v>
      </c>
      <c r="I3780">
        <f>COUNTIFS(PG_Transactions!$AK:$AK,$H3780,PG_Transactions!$E:$E,"CAPTURE",PG_Transactions!$AQ:$AQ,1)</f>
        <v>1</v>
      </c>
      <c r="J3780">
        <f>SUMIFS(PG_Transactions!$G:$G,PG_Transactions!$AK:$AK,$H3780,PG_Transactions!$E:$E,"CAPTURE",PG_Transactions!$AQ:$AQ,1)</f>
        <v>599</v>
      </c>
      <c r="K3780">
        <f t="shared" si="183"/>
        <v>0</v>
      </c>
      <c r="L3780" t="str">
        <f t="shared" si="184"/>
        <v>Amount Match</v>
      </c>
    </row>
    <row r="3781" spans="1:12" hidden="1" x14ac:dyDescent="0.3">
      <c r="A3781" t="s">
        <v>7503</v>
      </c>
      <c r="B3781" s="1">
        <v>46284</v>
      </c>
      <c r="C3781" t="s">
        <v>7504</v>
      </c>
      <c r="D3781" t="s">
        <v>41</v>
      </c>
      <c r="E3781" t="s">
        <v>17</v>
      </c>
      <c r="F3781">
        <v>2998</v>
      </c>
      <c r="G3781" t="s">
        <v>10</v>
      </c>
      <c r="H3781" t="str">
        <f t="shared" si="182"/>
        <v>ORD26003780</v>
      </c>
      <c r="I3781">
        <f>COUNTIFS(PG_Transactions!$AK:$AK,$H3781,PG_Transactions!$E:$E,"CAPTURE",PG_Transactions!$AQ:$AQ,1)</f>
        <v>1</v>
      </c>
      <c r="J3781">
        <f>SUMIFS(PG_Transactions!$G:$G,PG_Transactions!$AK:$AK,$H3781,PG_Transactions!$E:$E,"CAPTURE",PG_Transactions!$AQ:$AQ,1)</f>
        <v>2998</v>
      </c>
      <c r="K3781">
        <f t="shared" si="183"/>
        <v>0</v>
      </c>
      <c r="L3781" t="str">
        <f t="shared" si="184"/>
        <v>Amount Match</v>
      </c>
    </row>
    <row r="3782" spans="1:12" hidden="1" x14ac:dyDescent="0.3">
      <c r="A3782" t="s">
        <v>7505</v>
      </c>
      <c r="B3782" s="1">
        <v>46293</v>
      </c>
      <c r="C3782" t="s">
        <v>7506</v>
      </c>
      <c r="D3782" t="s">
        <v>16</v>
      </c>
      <c r="E3782" t="s">
        <v>17</v>
      </c>
      <c r="F3782">
        <v>999</v>
      </c>
      <c r="G3782" t="s">
        <v>10</v>
      </c>
      <c r="H3782" t="str">
        <f t="shared" si="182"/>
        <v>ORD26003781</v>
      </c>
      <c r="I3782">
        <f>COUNTIFS(PG_Transactions!$AK:$AK,$H3782,PG_Transactions!$E:$E,"CAPTURE",PG_Transactions!$AQ:$AQ,1)</f>
        <v>1</v>
      </c>
      <c r="J3782">
        <f>SUMIFS(PG_Transactions!$G:$G,PG_Transactions!$AK:$AK,$H3782,PG_Transactions!$E:$E,"CAPTURE",PG_Transactions!$AQ:$AQ,1)</f>
        <v>999</v>
      </c>
      <c r="K3782">
        <f t="shared" si="183"/>
        <v>0</v>
      </c>
      <c r="L3782" t="str">
        <f t="shared" si="184"/>
        <v>Amount Match</v>
      </c>
    </row>
    <row r="3783" spans="1:12" hidden="1" x14ac:dyDescent="0.3">
      <c r="A3783" t="s">
        <v>7507</v>
      </c>
      <c r="B3783" s="1">
        <v>46267</v>
      </c>
      <c r="C3783" t="s">
        <v>7508</v>
      </c>
      <c r="D3783" t="s">
        <v>13</v>
      </c>
      <c r="E3783" t="s">
        <v>17</v>
      </c>
      <c r="F3783">
        <v>2298</v>
      </c>
      <c r="G3783" t="s">
        <v>10</v>
      </c>
      <c r="H3783" t="str">
        <f t="shared" si="182"/>
        <v>ORD26003782</v>
      </c>
      <c r="I3783">
        <f>COUNTIFS(PG_Transactions!$AK:$AK,$H3783,PG_Transactions!$E:$E,"CAPTURE",PG_Transactions!$AQ:$AQ,1)</f>
        <v>1</v>
      </c>
      <c r="J3783">
        <f>SUMIFS(PG_Transactions!$G:$G,PG_Transactions!$AK:$AK,$H3783,PG_Transactions!$E:$E,"CAPTURE",PG_Transactions!$AQ:$AQ,1)</f>
        <v>2298</v>
      </c>
      <c r="K3783">
        <f t="shared" si="183"/>
        <v>0</v>
      </c>
      <c r="L3783" t="str">
        <f t="shared" si="184"/>
        <v>Amount Match</v>
      </c>
    </row>
    <row r="3784" spans="1:12" hidden="1" x14ac:dyDescent="0.3">
      <c r="A3784" t="s">
        <v>7509</v>
      </c>
      <c r="B3784" s="1">
        <v>46283</v>
      </c>
      <c r="C3784" t="s">
        <v>7510</v>
      </c>
      <c r="D3784" t="s">
        <v>32</v>
      </c>
      <c r="E3784" t="s">
        <v>17</v>
      </c>
      <c r="F3784">
        <v>349</v>
      </c>
      <c r="G3784" t="s">
        <v>10</v>
      </c>
      <c r="H3784" t="str">
        <f t="shared" si="182"/>
        <v>ORD26003783</v>
      </c>
      <c r="I3784">
        <f>COUNTIFS(PG_Transactions!$AK:$AK,$H3784,PG_Transactions!$E:$E,"CAPTURE",PG_Transactions!$AQ:$AQ,1)</f>
        <v>1</v>
      </c>
      <c r="J3784">
        <f>SUMIFS(PG_Transactions!$G:$G,PG_Transactions!$AK:$AK,$H3784,PG_Transactions!$E:$E,"CAPTURE",PG_Transactions!$AQ:$AQ,1)</f>
        <v>349</v>
      </c>
      <c r="K3784">
        <f t="shared" si="183"/>
        <v>0</v>
      </c>
      <c r="L3784" t="str">
        <f t="shared" si="184"/>
        <v>Amount Match</v>
      </c>
    </row>
    <row r="3785" spans="1:12" hidden="1" x14ac:dyDescent="0.3">
      <c r="A3785" t="s">
        <v>7511</v>
      </c>
      <c r="B3785" s="1">
        <v>46273</v>
      </c>
      <c r="C3785" t="s">
        <v>7512</v>
      </c>
      <c r="D3785" t="s">
        <v>51</v>
      </c>
      <c r="E3785" t="s">
        <v>17</v>
      </c>
      <c r="F3785">
        <v>2999</v>
      </c>
      <c r="G3785" t="s">
        <v>10</v>
      </c>
      <c r="H3785" t="str">
        <f t="shared" si="182"/>
        <v>ORD26003784</v>
      </c>
      <c r="I3785">
        <f>COUNTIFS(PG_Transactions!$AK:$AK,$H3785,PG_Transactions!$E:$E,"CAPTURE",PG_Transactions!$AQ:$AQ,1)</f>
        <v>1</v>
      </c>
      <c r="J3785">
        <f>SUMIFS(PG_Transactions!$G:$G,PG_Transactions!$AK:$AK,$H3785,PG_Transactions!$E:$E,"CAPTURE",PG_Transactions!$AQ:$AQ,1)</f>
        <v>2999</v>
      </c>
      <c r="K3785">
        <f t="shared" si="183"/>
        <v>0</v>
      </c>
      <c r="L3785" t="str">
        <f t="shared" si="184"/>
        <v>Amount Match</v>
      </c>
    </row>
    <row r="3786" spans="1:12" hidden="1" x14ac:dyDescent="0.3">
      <c r="A3786" t="s">
        <v>7513</v>
      </c>
      <c r="B3786" s="1">
        <v>46295</v>
      </c>
      <c r="C3786" t="s">
        <v>7514</v>
      </c>
      <c r="D3786" t="s">
        <v>8</v>
      </c>
      <c r="E3786" t="s">
        <v>9</v>
      </c>
      <c r="F3786">
        <v>1499</v>
      </c>
      <c r="G3786" t="s">
        <v>10</v>
      </c>
      <c r="H3786" t="str">
        <f t="shared" si="182"/>
        <v>ORD26003785</v>
      </c>
      <c r="I3786">
        <f>COUNTIFS(PG_Transactions!$AK:$AK,$H3786,PG_Transactions!$E:$E,"CAPTURE",PG_Transactions!$AQ:$AQ,1)</f>
        <v>1</v>
      </c>
      <c r="J3786">
        <f>SUMIFS(PG_Transactions!$G:$G,PG_Transactions!$AK:$AK,$H3786,PG_Transactions!$E:$E,"CAPTURE",PG_Transactions!$AQ:$AQ,1)</f>
        <v>1499</v>
      </c>
      <c r="K3786">
        <f t="shared" si="183"/>
        <v>0</v>
      </c>
      <c r="L3786" t="str">
        <f t="shared" si="184"/>
        <v>Amount Match</v>
      </c>
    </row>
    <row r="3787" spans="1:12" hidden="1" x14ac:dyDescent="0.3">
      <c r="A3787" t="s">
        <v>7515</v>
      </c>
      <c r="B3787" s="1">
        <v>46279</v>
      </c>
      <c r="C3787" t="s">
        <v>7516</v>
      </c>
      <c r="D3787" t="s">
        <v>24</v>
      </c>
      <c r="E3787" t="s">
        <v>9</v>
      </c>
      <c r="F3787">
        <v>5597</v>
      </c>
      <c r="G3787" t="s">
        <v>70</v>
      </c>
      <c r="H3787" t="str">
        <f t="shared" si="182"/>
        <v>ORD26003786</v>
      </c>
      <c r="I3787">
        <f>COUNTIFS(PG_Transactions!$AK:$AK,$H3787,PG_Transactions!$E:$E,"CAPTURE",PG_Transactions!$AQ:$AQ,1)</f>
        <v>0</v>
      </c>
      <c r="J3787">
        <f>SUMIFS(PG_Transactions!$G:$G,PG_Transactions!$AK:$AK,$H3787,PG_Transactions!$E:$E,"CAPTURE",PG_Transactions!$AQ:$AQ,1)</f>
        <v>0</v>
      </c>
      <c r="K3787">
        <f t="shared" si="183"/>
        <v>-5597</v>
      </c>
      <c r="L3787" t="str">
        <f t="shared" si="184"/>
        <v>No Capture</v>
      </c>
    </row>
    <row r="3788" spans="1:12" hidden="1" x14ac:dyDescent="0.3">
      <c r="A3788" t="s">
        <v>7517</v>
      </c>
      <c r="B3788" s="1">
        <v>46266</v>
      </c>
      <c r="C3788" t="s">
        <v>7518</v>
      </c>
      <c r="D3788" t="s">
        <v>65</v>
      </c>
      <c r="E3788" t="s">
        <v>9</v>
      </c>
      <c r="F3788">
        <v>898</v>
      </c>
      <c r="G3788" t="s">
        <v>10</v>
      </c>
      <c r="H3788" t="str">
        <f t="shared" si="182"/>
        <v>ORD26003787</v>
      </c>
      <c r="I3788">
        <f>COUNTIFS(PG_Transactions!$AK:$AK,$H3788,PG_Transactions!$E:$E,"CAPTURE",PG_Transactions!$AQ:$AQ,1)</f>
        <v>1</v>
      </c>
      <c r="J3788">
        <f>SUMIFS(PG_Transactions!$G:$G,PG_Transactions!$AK:$AK,$H3788,PG_Transactions!$E:$E,"CAPTURE",PG_Transactions!$AQ:$AQ,1)</f>
        <v>898</v>
      </c>
      <c r="K3788">
        <f t="shared" si="183"/>
        <v>0</v>
      </c>
      <c r="L3788" t="str">
        <f t="shared" si="184"/>
        <v>Amount Match</v>
      </c>
    </row>
    <row r="3789" spans="1:12" hidden="1" x14ac:dyDescent="0.3">
      <c r="A3789" t="s">
        <v>7519</v>
      </c>
      <c r="B3789" s="1">
        <v>46276</v>
      </c>
      <c r="C3789" t="s">
        <v>7520</v>
      </c>
      <c r="D3789" t="s">
        <v>32</v>
      </c>
      <c r="E3789" t="s">
        <v>17</v>
      </c>
      <c r="F3789">
        <v>1498</v>
      </c>
      <c r="G3789" t="s">
        <v>10</v>
      </c>
      <c r="H3789" t="str">
        <f t="shared" si="182"/>
        <v>ORD26003788</v>
      </c>
      <c r="I3789">
        <f>COUNTIFS(PG_Transactions!$AK:$AK,$H3789,PG_Transactions!$E:$E,"CAPTURE",PG_Transactions!$AQ:$AQ,1)</f>
        <v>1</v>
      </c>
      <c r="J3789">
        <f>SUMIFS(PG_Transactions!$G:$G,PG_Transactions!$AK:$AK,$H3789,PG_Transactions!$E:$E,"CAPTURE",PG_Transactions!$AQ:$AQ,1)</f>
        <v>1498</v>
      </c>
      <c r="K3789">
        <f t="shared" si="183"/>
        <v>0</v>
      </c>
      <c r="L3789" t="str">
        <f t="shared" si="184"/>
        <v>Amount Match</v>
      </c>
    </row>
    <row r="3790" spans="1:12" hidden="1" x14ac:dyDescent="0.3">
      <c r="A3790" t="s">
        <v>7521</v>
      </c>
      <c r="B3790" s="1">
        <v>46268</v>
      </c>
      <c r="C3790" t="s">
        <v>7522</v>
      </c>
      <c r="D3790" t="s">
        <v>51</v>
      </c>
      <c r="E3790" t="s">
        <v>17</v>
      </c>
      <c r="F3790">
        <v>11297</v>
      </c>
      <c r="G3790" t="s">
        <v>10</v>
      </c>
      <c r="H3790" t="str">
        <f t="shared" si="182"/>
        <v>ORD26003789</v>
      </c>
      <c r="I3790">
        <f>COUNTIFS(PG_Transactions!$AK:$AK,$H3790,PG_Transactions!$E:$E,"CAPTURE",PG_Transactions!$AQ:$AQ,1)</f>
        <v>1</v>
      </c>
      <c r="J3790">
        <f>SUMIFS(PG_Transactions!$G:$G,PG_Transactions!$AK:$AK,$H3790,PG_Transactions!$E:$E,"CAPTURE",PG_Transactions!$AQ:$AQ,1)</f>
        <v>11297</v>
      </c>
      <c r="K3790">
        <f t="shared" si="183"/>
        <v>0</v>
      </c>
      <c r="L3790" t="str">
        <f t="shared" si="184"/>
        <v>Amount Match</v>
      </c>
    </row>
    <row r="3791" spans="1:12" hidden="1" x14ac:dyDescent="0.3">
      <c r="A3791" t="s">
        <v>7523</v>
      </c>
      <c r="B3791" s="1">
        <v>46294</v>
      </c>
      <c r="C3791" t="s">
        <v>7524</v>
      </c>
      <c r="D3791" t="s">
        <v>41</v>
      </c>
      <c r="E3791" t="s">
        <v>33</v>
      </c>
      <c r="F3791" s="2">
        <v>1098</v>
      </c>
      <c r="G3791" t="s">
        <v>10</v>
      </c>
      <c r="H3791" t="str">
        <f t="shared" si="182"/>
        <v>ORD26003790</v>
      </c>
      <c r="I3791">
        <f>COUNTIFS(PG_Transactions!$AK:$AK,$H3791,PG_Transactions!$E:$E,"CAPTURE",PG_Transactions!$AQ:$AQ,1)</f>
        <v>1</v>
      </c>
      <c r="J3791">
        <f>SUMIFS(PG_Transactions!$G:$G,PG_Transactions!$AK:$AK,$H3791,PG_Transactions!$E:$E,"CAPTURE",PG_Transactions!$AQ:$AQ,1)</f>
        <v>1098</v>
      </c>
      <c r="K3791">
        <f t="shared" si="183"/>
        <v>0</v>
      </c>
      <c r="L3791" t="str">
        <f t="shared" si="184"/>
        <v>Amount Match</v>
      </c>
    </row>
    <row r="3792" spans="1:12" hidden="1" x14ac:dyDescent="0.3">
      <c r="A3792" t="s">
        <v>7525</v>
      </c>
      <c r="B3792" s="1">
        <v>46282</v>
      </c>
      <c r="C3792" t="s">
        <v>7526</v>
      </c>
      <c r="D3792" t="s">
        <v>65</v>
      </c>
      <c r="E3792" t="s">
        <v>9</v>
      </c>
      <c r="F3792">
        <v>1299</v>
      </c>
      <c r="G3792" t="s">
        <v>10</v>
      </c>
      <c r="H3792" t="str">
        <f t="shared" si="182"/>
        <v>ORD26003791</v>
      </c>
      <c r="I3792">
        <f>COUNTIFS(PG_Transactions!$AK:$AK,$H3792,PG_Transactions!$E:$E,"CAPTURE",PG_Transactions!$AQ:$AQ,1)</f>
        <v>1</v>
      </c>
      <c r="J3792">
        <f>SUMIFS(PG_Transactions!$G:$G,PG_Transactions!$AK:$AK,$H3792,PG_Transactions!$E:$E,"CAPTURE",PG_Transactions!$AQ:$AQ,1)</f>
        <v>1299</v>
      </c>
      <c r="K3792">
        <f t="shared" si="183"/>
        <v>0</v>
      </c>
      <c r="L3792" t="str">
        <f t="shared" si="184"/>
        <v>Amount Match</v>
      </c>
    </row>
    <row r="3793" spans="1:12" hidden="1" x14ac:dyDescent="0.3">
      <c r="A3793" t="s">
        <v>7527</v>
      </c>
      <c r="B3793" s="1">
        <v>46292</v>
      </c>
      <c r="C3793" t="s">
        <v>7528</v>
      </c>
      <c r="D3793" t="s">
        <v>13</v>
      </c>
      <c r="E3793" t="s">
        <v>9</v>
      </c>
      <c r="F3793">
        <v>8498</v>
      </c>
      <c r="G3793" t="s">
        <v>10</v>
      </c>
      <c r="H3793" t="str">
        <f t="shared" si="182"/>
        <v>ORD26003792</v>
      </c>
      <c r="I3793">
        <f>COUNTIFS(PG_Transactions!$AK:$AK,$H3793,PG_Transactions!$E:$E,"CAPTURE",PG_Transactions!$AQ:$AQ,1)</f>
        <v>1</v>
      </c>
      <c r="J3793">
        <f>SUMIFS(PG_Transactions!$G:$G,PG_Transactions!$AK:$AK,$H3793,PG_Transactions!$E:$E,"CAPTURE",PG_Transactions!$AQ:$AQ,1)</f>
        <v>8498</v>
      </c>
      <c r="K3793">
        <f t="shared" si="183"/>
        <v>0</v>
      </c>
      <c r="L3793" t="str">
        <f t="shared" si="184"/>
        <v>Amount Match</v>
      </c>
    </row>
    <row r="3794" spans="1:12" hidden="1" x14ac:dyDescent="0.3">
      <c r="A3794" t="s">
        <v>7529</v>
      </c>
      <c r="B3794" s="1">
        <v>46291</v>
      </c>
      <c r="C3794" t="s">
        <v>7530</v>
      </c>
      <c r="D3794" t="s">
        <v>32</v>
      </c>
      <c r="E3794" t="s">
        <v>17</v>
      </c>
      <c r="F3794">
        <v>3998</v>
      </c>
      <c r="G3794" t="s">
        <v>10</v>
      </c>
      <c r="H3794" t="str">
        <f t="shared" si="182"/>
        <v>ORD26003793</v>
      </c>
      <c r="I3794">
        <f>COUNTIFS(PG_Transactions!$AK:$AK,$H3794,PG_Transactions!$E:$E,"CAPTURE",PG_Transactions!$AQ:$AQ,1)</f>
        <v>1</v>
      </c>
      <c r="J3794">
        <f>SUMIFS(PG_Transactions!$G:$G,PG_Transactions!$AK:$AK,$H3794,PG_Transactions!$E:$E,"CAPTURE",PG_Transactions!$AQ:$AQ,1)</f>
        <v>3998</v>
      </c>
      <c r="K3794">
        <f t="shared" si="183"/>
        <v>0</v>
      </c>
      <c r="L3794" t="str">
        <f t="shared" si="184"/>
        <v>Amount Match</v>
      </c>
    </row>
    <row r="3795" spans="1:12" hidden="1" x14ac:dyDescent="0.3">
      <c r="A3795" t="s">
        <v>7531</v>
      </c>
      <c r="B3795" s="1">
        <v>46279</v>
      </c>
      <c r="C3795" t="s">
        <v>7532</v>
      </c>
      <c r="D3795" t="s">
        <v>27</v>
      </c>
      <c r="E3795" t="s">
        <v>9</v>
      </c>
      <c r="F3795">
        <v>3647</v>
      </c>
      <c r="G3795" t="s">
        <v>10</v>
      </c>
      <c r="H3795" t="str">
        <f t="shared" si="182"/>
        <v>ORD26003794</v>
      </c>
      <c r="I3795">
        <f>COUNTIFS(PG_Transactions!$AK:$AK,$H3795,PG_Transactions!$E:$E,"CAPTURE",PG_Transactions!$AQ:$AQ,1)</f>
        <v>1</v>
      </c>
      <c r="J3795">
        <f>SUMIFS(PG_Transactions!$G:$G,PG_Transactions!$AK:$AK,$H3795,PG_Transactions!$E:$E,"CAPTURE",PG_Transactions!$AQ:$AQ,1)</f>
        <v>3647</v>
      </c>
      <c r="K3795">
        <f t="shared" si="183"/>
        <v>0</v>
      </c>
      <c r="L3795" t="str">
        <f t="shared" si="184"/>
        <v>Amount Match</v>
      </c>
    </row>
    <row r="3796" spans="1:12" hidden="1" x14ac:dyDescent="0.3">
      <c r="A3796" t="s">
        <v>7533</v>
      </c>
      <c r="B3796" s="1">
        <v>46272</v>
      </c>
      <c r="C3796" t="s">
        <v>7534</v>
      </c>
      <c r="D3796" t="s">
        <v>24</v>
      </c>
      <c r="E3796" t="s">
        <v>44</v>
      </c>
      <c r="F3796">
        <v>1799</v>
      </c>
      <c r="G3796" t="s">
        <v>105</v>
      </c>
      <c r="H3796" t="str">
        <f t="shared" si="182"/>
        <v>ORD26003795</v>
      </c>
      <c r="I3796">
        <f>COUNTIFS(PG_Transactions!$AK:$AK,$H3796,PG_Transactions!$E:$E,"CAPTURE",PG_Transactions!$AQ:$AQ,1)</f>
        <v>0</v>
      </c>
      <c r="J3796">
        <f>SUMIFS(PG_Transactions!$G:$G,PG_Transactions!$AK:$AK,$H3796,PG_Transactions!$E:$E,"CAPTURE",PG_Transactions!$AQ:$AQ,1)</f>
        <v>0</v>
      </c>
      <c r="K3796">
        <f t="shared" si="183"/>
        <v>-1799</v>
      </c>
      <c r="L3796" t="str">
        <f t="shared" si="184"/>
        <v>No Capture</v>
      </c>
    </row>
    <row r="3797" spans="1:12" hidden="1" x14ac:dyDescent="0.3">
      <c r="A3797" t="s">
        <v>7535</v>
      </c>
      <c r="B3797" s="1">
        <v>46289</v>
      </c>
      <c r="C3797" t="s">
        <v>7536</v>
      </c>
      <c r="D3797" t="s">
        <v>8</v>
      </c>
      <c r="E3797" t="s">
        <v>33</v>
      </c>
      <c r="F3797">
        <v>9798</v>
      </c>
      <c r="G3797" t="s">
        <v>10</v>
      </c>
      <c r="H3797" t="str">
        <f t="shared" si="182"/>
        <v>ORD26003796</v>
      </c>
      <c r="I3797">
        <f>COUNTIFS(PG_Transactions!$AK:$AK,$H3797,PG_Transactions!$E:$E,"CAPTURE",PG_Transactions!$AQ:$AQ,1)</f>
        <v>1</v>
      </c>
      <c r="J3797">
        <f>SUMIFS(PG_Transactions!$G:$G,PG_Transactions!$AK:$AK,$H3797,PG_Transactions!$E:$E,"CAPTURE",PG_Transactions!$AQ:$AQ,1)</f>
        <v>9798</v>
      </c>
      <c r="K3797">
        <f t="shared" si="183"/>
        <v>0</v>
      </c>
      <c r="L3797" t="str">
        <f t="shared" si="184"/>
        <v>Amount Match</v>
      </c>
    </row>
    <row r="3798" spans="1:12" hidden="1" x14ac:dyDescent="0.3">
      <c r="A3798" t="s">
        <v>7537</v>
      </c>
      <c r="B3798" s="1">
        <v>46274</v>
      </c>
      <c r="C3798" t="s">
        <v>7538</v>
      </c>
      <c r="D3798" t="s">
        <v>41</v>
      </c>
      <c r="E3798" t="s">
        <v>17</v>
      </c>
      <c r="F3798">
        <v>5298</v>
      </c>
      <c r="G3798" t="s">
        <v>10</v>
      </c>
      <c r="H3798" t="str">
        <f t="shared" si="182"/>
        <v>ORD26003797</v>
      </c>
      <c r="I3798">
        <f>COUNTIFS(PG_Transactions!$AK:$AK,$H3798,PG_Transactions!$E:$E,"CAPTURE",PG_Transactions!$AQ:$AQ,1)</f>
        <v>1</v>
      </c>
      <c r="J3798">
        <f>SUMIFS(PG_Transactions!$G:$G,PG_Transactions!$AK:$AK,$H3798,PG_Transactions!$E:$E,"CAPTURE",PG_Transactions!$AQ:$AQ,1)</f>
        <v>5298</v>
      </c>
      <c r="K3798">
        <f t="shared" si="183"/>
        <v>0</v>
      </c>
      <c r="L3798" t="str">
        <f t="shared" si="184"/>
        <v>Amount Match</v>
      </c>
    </row>
    <row r="3799" spans="1:12" hidden="1" x14ac:dyDescent="0.3">
      <c r="A3799" t="s">
        <v>7539</v>
      </c>
      <c r="B3799" s="1">
        <v>46292</v>
      </c>
      <c r="C3799" t="s">
        <v>7540</v>
      </c>
      <c r="D3799" t="s">
        <v>13</v>
      </c>
      <c r="E3799" t="s">
        <v>17</v>
      </c>
      <c r="F3799">
        <v>299</v>
      </c>
      <c r="G3799" t="s">
        <v>10</v>
      </c>
      <c r="H3799" t="str">
        <f t="shared" si="182"/>
        <v>ORD26003798</v>
      </c>
      <c r="I3799">
        <f>COUNTIFS(PG_Transactions!$AK:$AK,$H3799,PG_Transactions!$E:$E,"CAPTURE",PG_Transactions!$AQ:$AQ,1)</f>
        <v>1</v>
      </c>
      <c r="J3799">
        <f>SUMIFS(PG_Transactions!$G:$G,PG_Transactions!$AK:$AK,$H3799,PG_Transactions!$E:$E,"CAPTURE",PG_Transactions!$AQ:$AQ,1)</f>
        <v>299</v>
      </c>
      <c r="K3799">
        <f t="shared" si="183"/>
        <v>0</v>
      </c>
      <c r="L3799" t="str">
        <f t="shared" si="184"/>
        <v>Amount Match</v>
      </c>
    </row>
    <row r="3800" spans="1:12" hidden="1" x14ac:dyDescent="0.3">
      <c r="A3800" t="s">
        <v>7541</v>
      </c>
      <c r="B3800" s="1">
        <v>46270</v>
      </c>
      <c r="C3800" t="s">
        <v>7542</v>
      </c>
      <c r="D3800" t="s">
        <v>13</v>
      </c>
      <c r="E3800" t="s">
        <v>9</v>
      </c>
      <c r="F3800">
        <v>12998</v>
      </c>
      <c r="G3800" t="s">
        <v>10</v>
      </c>
      <c r="H3800" t="str">
        <f t="shared" si="182"/>
        <v>ORD26003799</v>
      </c>
      <c r="I3800">
        <f>COUNTIFS(PG_Transactions!$AK:$AK,$H3800,PG_Transactions!$E:$E,"CAPTURE",PG_Transactions!$AQ:$AQ,1)</f>
        <v>1</v>
      </c>
      <c r="J3800">
        <f>SUMIFS(PG_Transactions!$G:$G,PG_Transactions!$AK:$AK,$H3800,PG_Transactions!$E:$E,"CAPTURE",PG_Transactions!$AQ:$AQ,1)</f>
        <v>12998</v>
      </c>
      <c r="K3800">
        <f t="shared" si="183"/>
        <v>0</v>
      </c>
      <c r="L3800" t="str">
        <f t="shared" si="184"/>
        <v>Amount Match</v>
      </c>
    </row>
    <row r="3801" spans="1:12" hidden="1" x14ac:dyDescent="0.3">
      <c r="A3801" t="s">
        <v>7543</v>
      </c>
      <c r="B3801" s="1">
        <v>46284</v>
      </c>
      <c r="C3801" t="s">
        <v>7544</v>
      </c>
      <c r="D3801" t="s">
        <v>27</v>
      </c>
      <c r="E3801" t="s">
        <v>9</v>
      </c>
      <c r="F3801">
        <v>1299</v>
      </c>
      <c r="G3801" t="s">
        <v>10</v>
      </c>
      <c r="H3801" t="str">
        <f t="shared" si="182"/>
        <v>ORD26003800</v>
      </c>
      <c r="I3801">
        <f>COUNTIFS(PG_Transactions!$AK:$AK,$H3801,PG_Transactions!$E:$E,"CAPTURE",PG_Transactions!$AQ:$AQ,1)</f>
        <v>1</v>
      </c>
      <c r="J3801">
        <f>SUMIFS(PG_Transactions!$G:$G,PG_Transactions!$AK:$AK,$H3801,PG_Transactions!$E:$E,"CAPTURE",PG_Transactions!$AQ:$AQ,1)</f>
        <v>1299</v>
      </c>
      <c r="K3801">
        <f t="shared" si="183"/>
        <v>0</v>
      </c>
      <c r="L3801" t="str">
        <f t="shared" si="184"/>
        <v>Amount Match</v>
      </c>
    </row>
    <row r="3802" spans="1:12" hidden="1" x14ac:dyDescent="0.3">
      <c r="A3802" t="s">
        <v>7545</v>
      </c>
      <c r="B3802" s="1">
        <v>46288</v>
      </c>
      <c r="C3802" t="s">
        <v>7546</v>
      </c>
      <c r="D3802" t="s">
        <v>41</v>
      </c>
      <c r="E3802" t="s">
        <v>33</v>
      </c>
      <c r="F3802">
        <v>7998</v>
      </c>
      <c r="G3802" t="s">
        <v>10</v>
      </c>
      <c r="H3802" t="str">
        <f t="shared" si="182"/>
        <v>ORD26003801</v>
      </c>
      <c r="I3802">
        <f>COUNTIFS(PG_Transactions!$AK:$AK,$H3802,PG_Transactions!$E:$E,"CAPTURE",PG_Transactions!$AQ:$AQ,1)</f>
        <v>1</v>
      </c>
      <c r="J3802">
        <f>SUMIFS(PG_Transactions!$G:$G,PG_Transactions!$AK:$AK,$H3802,PG_Transactions!$E:$E,"CAPTURE",PG_Transactions!$AQ:$AQ,1)</f>
        <v>7998</v>
      </c>
      <c r="K3802">
        <f t="shared" si="183"/>
        <v>0</v>
      </c>
      <c r="L3802" t="str">
        <f t="shared" si="184"/>
        <v>Amount Match</v>
      </c>
    </row>
    <row r="3803" spans="1:12" hidden="1" x14ac:dyDescent="0.3">
      <c r="A3803" t="s">
        <v>7547</v>
      </c>
      <c r="B3803" s="1">
        <v>46285</v>
      </c>
      <c r="C3803" t="s">
        <v>7548</v>
      </c>
      <c r="D3803" t="s">
        <v>65</v>
      </c>
      <c r="E3803" t="s">
        <v>9</v>
      </c>
      <c r="F3803">
        <v>1799</v>
      </c>
      <c r="G3803" t="s">
        <v>70</v>
      </c>
      <c r="H3803" t="str">
        <f t="shared" si="182"/>
        <v>ORD26003802</v>
      </c>
      <c r="I3803">
        <f>COUNTIFS(PG_Transactions!$AK:$AK,$H3803,PG_Transactions!$E:$E,"CAPTURE",PG_Transactions!$AQ:$AQ,1)</f>
        <v>0</v>
      </c>
      <c r="J3803">
        <f>SUMIFS(PG_Transactions!$G:$G,PG_Transactions!$AK:$AK,$H3803,PG_Transactions!$E:$E,"CAPTURE",PG_Transactions!$AQ:$AQ,1)</f>
        <v>0</v>
      </c>
      <c r="K3803">
        <f t="shared" si="183"/>
        <v>-1799</v>
      </c>
      <c r="L3803" t="str">
        <f t="shared" si="184"/>
        <v>No Capture</v>
      </c>
    </row>
    <row r="3804" spans="1:12" hidden="1" x14ac:dyDescent="0.3">
      <c r="A3804" t="s">
        <v>7549</v>
      </c>
      <c r="B3804" s="1">
        <v>46288</v>
      </c>
      <c r="C3804" t="s">
        <v>7550</v>
      </c>
      <c r="D3804" t="s">
        <v>51</v>
      </c>
      <c r="E3804" t="s">
        <v>9</v>
      </c>
      <c r="F3804">
        <v>499</v>
      </c>
      <c r="G3804" t="s">
        <v>10</v>
      </c>
      <c r="H3804" t="str">
        <f t="shared" si="182"/>
        <v>ORD26003803</v>
      </c>
      <c r="I3804">
        <f>COUNTIFS(PG_Transactions!$AK:$AK,$H3804,PG_Transactions!$E:$E,"CAPTURE",PG_Transactions!$AQ:$AQ,1)</f>
        <v>1</v>
      </c>
      <c r="J3804">
        <f>SUMIFS(PG_Transactions!$G:$G,PG_Transactions!$AK:$AK,$H3804,PG_Transactions!$E:$E,"CAPTURE",PG_Transactions!$AQ:$AQ,1)</f>
        <v>499</v>
      </c>
      <c r="K3804">
        <f t="shared" si="183"/>
        <v>0</v>
      </c>
      <c r="L3804" t="str">
        <f t="shared" si="184"/>
        <v>Amount Match</v>
      </c>
    </row>
    <row r="3805" spans="1:12" hidden="1" x14ac:dyDescent="0.3">
      <c r="A3805" t="s">
        <v>7551</v>
      </c>
      <c r="B3805" s="1">
        <v>46295</v>
      </c>
      <c r="C3805" t="s">
        <v>7552</v>
      </c>
      <c r="D3805" t="s">
        <v>24</v>
      </c>
      <c r="E3805" t="s">
        <v>9</v>
      </c>
      <c r="F3805">
        <v>7999</v>
      </c>
      <c r="G3805" t="s">
        <v>10</v>
      </c>
      <c r="H3805" t="str">
        <f t="shared" si="182"/>
        <v>ORD26003804</v>
      </c>
      <c r="I3805">
        <f>COUNTIFS(PG_Transactions!$AK:$AK,$H3805,PG_Transactions!$E:$E,"CAPTURE",PG_Transactions!$AQ:$AQ,1)</f>
        <v>1</v>
      </c>
      <c r="J3805">
        <f>SUMIFS(PG_Transactions!$G:$G,PG_Transactions!$AK:$AK,$H3805,PG_Transactions!$E:$E,"CAPTURE",PG_Transactions!$AQ:$AQ,1)</f>
        <v>7999</v>
      </c>
      <c r="K3805">
        <f t="shared" si="183"/>
        <v>0</v>
      </c>
      <c r="L3805" t="str">
        <f t="shared" si="184"/>
        <v>Amount Match</v>
      </c>
    </row>
    <row r="3806" spans="1:12" hidden="1" x14ac:dyDescent="0.3">
      <c r="A3806" t="s">
        <v>7553</v>
      </c>
      <c r="B3806" s="1">
        <v>46275</v>
      </c>
      <c r="C3806" t="s">
        <v>7554</v>
      </c>
      <c r="D3806" t="s">
        <v>16</v>
      </c>
      <c r="E3806" t="s">
        <v>17</v>
      </c>
      <c r="F3806">
        <v>7999</v>
      </c>
      <c r="G3806" t="s">
        <v>105</v>
      </c>
      <c r="H3806" t="str">
        <f t="shared" si="182"/>
        <v>ORD26003805</v>
      </c>
      <c r="I3806">
        <f>COUNTIFS(PG_Transactions!$AK:$AK,$H3806,PG_Transactions!$E:$E,"CAPTURE",PG_Transactions!$AQ:$AQ,1)</f>
        <v>0</v>
      </c>
      <c r="J3806">
        <f>SUMIFS(PG_Transactions!$G:$G,PG_Transactions!$AK:$AK,$H3806,PG_Transactions!$E:$E,"CAPTURE",PG_Transactions!$AQ:$AQ,1)</f>
        <v>0</v>
      </c>
      <c r="K3806">
        <f t="shared" si="183"/>
        <v>-7999</v>
      </c>
      <c r="L3806" t="str">
        <f t="shared" si="184"/>
        <v>No Capture</v>
      </c>
    </row>
    <row r="3807" spans="1:12" hidden="1" x14ac:dyDescent="0.3">
      <c r="A3807" t="s">
        <v>7555</v>
      </c>
      <c r="B3807" s="1">
        <v>46288</v>
      </c>
      <c r="C3807" t="s">
        <v>7556</v>
      </c>
      <c r="D3807" t="s">
        <v>38</v>
      </c>
      <c r="E3807" t="s">
        <v>9</v>
      </c>
      <c r="F3807">
        <v>5298</v>
      </c>
      <c r="G3807" t="s">
        <v>10</v>
      </c>
      <c r="H3807" t="str">
        <f t="shared" si="182"/>
        <v>ORD26003806</v>
      </c>
      <c r="I3807">
        <f>COUNTIFS(PG_Transactions!$AK:$AK,$H3807,PG_Transactions!$E:$E,"CAPTURE",PG_Transactions!$AQ:$AQ,1)</f>
        <v>1</v>
      </c>
      <c r="J3807">
        <f>SUMIFS(PG_Transactions!$G:$G,PG_Transactions!$AK:$AK,$H3807,PG_Transactions!$E:$E,"CAPTURE",PG_Transactions!$AQ:$AQ,1)</f>
        <v>5298</v>
      </c>
      <c r="K3807">
        <f t="shared" si="183"/>
        <v>0</v>
      </c>
      <c r="L3807" t="str">
        <f t="shared" si="184"/>
        <v>Amount Match</v>
      </c>
    </row>
    <row r="3808" spans="1:12" hidden="1" x14ac:dyDescent="0.3">
      <c r="A3808" t="s">
        <v>7557</v>
      </c>
      <c r="B3808" s="1">
        <v>46282</v>
      </c>
      <c r="C3808" t="s">
        <v>7558</v>
      </c>
      <c r="D3808" t="s">
        <v>24</v>
      </c>
      <c r="E3808" t="s">
        <v>9</v>
      </c>
      <c r="F3808">
        <v>499</v>
      </c>
      <c r="G3808" t="s">
        <v>10</v>
      </c>
      <c r="H3808" t="str">
        <f t="shared" si="182"/>
        <v>ORD26003807</v>
      </c>
      <c r="I3808">
        <f>COUNTIFS(PG_Transactions!$AK:$AK,$H3808,PG_Transactions!$E:$E,"CAPTURE",PG_Transactions!$AQ:$AQ,1)</f>
        <v>1</v>
      </c>
      <c r="J3808">
        <f>SUMIFS(PG_Transactions!$G:$G,PG_Transactions!$AK:$AK,$H3808,PG_Transactions!$E:$E,"CAPTURE",PG_Transactions!$AQ:$AQ,1)</f>
        <v>499</v>
      </c>
      <c r="K3808">
        <f t="shared" si="183"/>
        <v>0</v>
      </c>
      <c r="L3808" t="str">
        <f t="shared" si="184"/>
        <v>Amount Match</v>
      </c>
    </row>
    <row r="3809" spans="1:12" hidden="1" x14ac:dyDescent="0.3">
      <c r="A3809" t="s">
        <v>7559</v>
      </c>
      <c r="B3809" s="1">
        <v>46267</v>
      </c>
      <c r="C3809" t="s">
        <v>7560</v>
      </c>
      <c r="D3809" t="s">
        <v>16</v>
      </c>
      <c r="E3809" t="s">
        <v>33</v>
      </c>
      <c r="F3809">
        <v>2999</v>
      </c>
      <c r="G3809" t="s">
        <v>10</v>
      </c>
      <c r="H3809" t="str">
        <f t="shared" si="182"/>
        <v>ORD26003808</v>
      </c>
      <c r="I3809">
        <f>COUNTIFS(PG_Transactions!$AK:$AK,$H3809,PG_Transactions!$E:$E,"CAPTURE",PG_Transactions!$AQ:$AQ,1)</f>
        <v>1</v>
      </c>
      <c r="J3809">
        <f>SUMIFS(PG_Transactions!$G:$G,PG_Transactions!$AK:$AK,$H3809,PG_Transactions!$E:$E,"CAPTURE",PG_Transactions!$AQ:$AQ,1)</f>
        <v>2999</v>
      </c>
      <c r="K3809">
        <f t="shared" si="183"/>
        <v>0</v>
      </c>
      <c r="L3809" t="str">
        <f t="shared" si="184"/>
        <v>Amount Match</v>
      </c>
    </row>
    <row r="3810" spans="1:12" hidden="1" x14ac:dyDescent="0.3">
      <c r="A3810" t="s">
        <v>7561</v>
      </c>
      <c r="B3810" s="1">
        <v>46282</v>
      </c>
      <c r="C3810" t="s">
        <v>7562</v>
      </c>
      <c r="D3810" t="s">
        <v>32</v>
      </c>
      <c r="E3810" t="s">
        <v>44</v>
      </c>
      <c r="F3810">
        <v>1299</v>
      </c>
      <c r="G3810" t="s">
        <v>10</v>
      </c>
      <c r="H3810" t="str">
        <f t="shared" si="182"/>
        <v>ORD26003809</v>
      </c>
      <c r="I3810">
        <f>COUNTIFS(PG_Transactions!$AK:$AK,$H3810,PG_Transactions!$E:$E,"CAPTURE",PG_Transactions!$AQ:$AQ,1)</f>
        <v>1</v>
      </c>
      <c r="J3810">
        <f>SUMIFS(PG_Transactions!$G:$G,PG_Transactions!$AK:$AK,$H3810,PG_Transactions!$E:$E,"CAPTURE",PG_Transactions!$AQ:$AQ,1)</f>
        <v>1299</v>
      </c>
      <c r="K3810">
        <f t="shared" si="183"/>
        <v>0</v>
      </c>
      <c r="L3810" t="str">
        <f t="shared" si="184"/>
        <v>Amount Match</v>
      </c>
    </row>
    <row r="3811" spans="1:12" hidden="1" x14ac:dyDescent="0.3">
      <c r="A3811" t="s">
        <v>7563</v>
      </c>
      <c r="B3811" s="1">
        <v>46284</v>
      </c>
      <c r="C3811" t="s">
        <v>7564</v>
      </c>
      <c r="D3811" t="s">
        <v>38</v>
      </c>
      <c r="E3811" t="s">
        <v>44</v>
      </c>
      <c r="F3811">
        <v>3097</v>
      </c>
      <c r="G3811" t="s">
        <v>10</v>
      </c>
      <c r="H3811" t="str">
        <f t="shared" si="182"/>
        <v>ORD26003810</v>
      </c>
      <c r="I3811">
        <f>COUNTIFS(PG_Transactions!$AK:$AK,$H3811,PG_Transactions!$E:$E,"CAPTURE",PG_Transactions!$AQ:$AQ,1)</f>
        <v>1</v>
      </c>
      <c r="J3811">
        <f>SUMIFS(PG_Transactions!$G:$G,PG_Transactions!$AK:$AK,$H3811,PG_Transactions!$E:$E,"CAPTURE",PG_Transactions!$AQ:$AQ,1)</f>
        <v>3097</v>
      </c>
      <c r="K3811">
        <f t="shared" si="183"/>
        <v>0</v>
      </c>
      <c r="L3811" t="str">
        <f t="shared" si="184"/>
        <v>Amount Match</v>
      </c>
    </row>
    <row r="3812" spans="1:12" hidden="1" x14ac:dyDescent="0.3">
      <c r="A3812" t="s">
        <v>7565</v>
      </c>
      <c r="B3812" s="1">
        <v>46293</v>
      </c>
      <c r="C3812" t="s">
        <v>7566</v>
      </c>
      <c r="D3812" t="s">
        <v>16</v>
      </c>
      <c r="E3812" t="s">
        <v>17</v>
      </c>
      <c r="F3812">
        <v>1299</v>
      </c>
      <c r="G3812" t="s">
        <v>10</v>
      </c>
      <c r="H3812" t="str">
        <f t="shared" si="182"/>
        <v>ORD26003811</v>
      </c>
      <c r="I3812">
        <f>COUNTIFS(PG_Transactions!$AK:$AK,$H3812,PG_Transactions!$E:$E,"CAPTURE",PG_Transactions!$AQ:$AQ,1)</f>
        <v>1</v>
      </c>
      <c r="J3812">
        <f>SUMIFS(PG_Transactions!$G:$G,PG_Transactions!$AK:$AK,$H3812,PG_Transactions!$E:$E,"CAPTURE",PG_Transactions!$AQ:$AQ,1)</f>
        <v>1299</v>
      </c>
      <c r="K3812">
        <f t="shared" si="183"/>
        <v>0</v>
      </c>
      <c r="L3812" t="str">
        <f t="shared" si="184"/>
        <v>Amount Match</v>
      </c>
    </row>
    <row r="3813" spans="1:12" hidden="1" x14ac:dyDescent="0.3">
      <c r="A3813" t="s">
        <v>7567</v>
      </c>
      <c r="B3813" s="1">
        <v>46287</v>
      </c>
      <c r="C3813" t="s">
        <v>7568</v>
      </c>
      <c r="D3813" t="s">
        <v>38</v>
      </c>
      <c r="E3813" t="s">
        <v>17</v>
      </c>
      <c r="F3813">
        <v>3298</v>
      </c>
      <c r="G3813" t="s">
        <v>10</v>
      </c>
      <c r="H3813" t="str">
        <f t="shared" si="182"/>
        <v>ORD26003812</v>
      </c>
      <c r="I3813">
        <f>COUNTIFS(PG_Transactions!$AK:$AK,$H3813,PG_Transactions!$E:$E,"CAPTURE",PG_Transactions!$AQ:$AQ,1)</f>
        <v>1</v>
      </c>
      <c r="J3813">
        <f>SUMIFS(PG_Transactions!$G:$G,PG_Transactions!$AK:$AK,$H3813,PG_Transactions!$E:$E,"CAPTURE",PG_Transactions!$AQ:$AQ,1)</f>
        <v>3298</v>
      </c>
      <c r="K3813">
        <f t="shared" si="183"/>
        <v>0</v>
      </c>
      <c r="L3813" t="str">
        <f t="shared" si="184"/>
        <v>Amount Match</v>
      </c>
    </row>
    <row r="3814" spans="1:12" hidden="1" x14ac:dyDescent="0.3">
      <c r="A3814" t="s">
        <v>7569</v>
      </c>
      <c r="B3814" s="1">
        <v>46273</v>
      </c>
      <c r="C3814" t="s">
        <v>7570</v>
      </c>
      <c r="D3814" t="s">
        <v>13</v>
      </c>
      <c r="E3814" t="s">
        <v>44</v>
      </c>
      <c r="F3814">
        <v>7999</v>
      </c>
      <c r="G3814" t="s">
        <v>10</v>
      </c>
      <c r="H3814" t="str">
        <f t="shared" si="182"/>
        <v>ORD26003813</v>
      </c>
      <c r="I3814">
        <f>COUNTIFS(PG_Transactions!$AK:$AK,$H3814,PG_Transactions!$E:$E,"CAPTURE",PG_Transactions!$AQ:$AQ,1)</f>
        <v>1</v>
      </c>
      <c r="J3814">
        <f>SUMIFS(PG_Transactions!$G:$G,PG_Transactions!$AK:$AK,$H3814,PG_Transactions!$E:$E,"CAPTURE",PG_Transactions!$AQ:$AQ,1)</f>
        <v>7999</v>
      </c>
      <c r="K3814">
        <f t="shared" si="183"/>
        <v>0</v>
      </c>
      <c r="L3814" t="str">
        <f t="shared" si="184"/>
        <v>Amount Match</v>
      </c>
    </row>
    <row r="3815" spans="1:12" hidden="1" x14ac:dyDescent="0.3">
      <c r="A3815" t="s">
        <v>7571</v>
      </c>
      <c r="B3815" s="1">
        <v>46278</v>
      </c>
      <c r="C3815" t="s">
        <v>7572</v>
      </c>
      <c r="D3815" t="s">
        <v>16</v>
      </c>
      <c r="E3815" t="s">
        <v>9</v>
      </c>
      <c r="F3815">
        <v>299</v>
      </c>
      <c r="G3815" t="s">
        <v>10</v>
      </c>
      <c r="H3815" t="str">
        <f t="shared" si="182"/>
        <v>ORD26003814</v>
      </c>
      <c r="I3815">
        <f>COUNTIFS(PG_Transactions!$AK:$AK,$H3815,PG_Transactions!$E:$E,"CAPTURE",PG_Transactions!$AQ:$AQ,1)</f>
        <v>1</v>
      </c>
      <c r="J3815">
        <f>SUMIFS(PG_Transactions!$G:$G,PG_Transactions!$AK:$AK,$H3815,PG_Transactions!$E:$E,"CAPTURE",PG_Transactions!$AQ:$AQ,1)</f>
        <v>299</v>
      </c>
      <c r="K3815">
        <f t="shared" si="183"/>
        <v>0</v>
      </c>
      <c r="L3815" t="str">
        <f t="shared" si="184"/>
        <v>Amount Match</v>
      </c>
    </row>
    <row r="3816" spans="1:12" hidden="1" x14ac:dyDescent="0.3">
      <c r="A3816" t="s">
        <v>7573</v>
      </c>
      <c r="B3816" s="1">
        <v>46268</v>
      </c>
      <c r="C3816" t="s">
        <v>7574</v>
      </c>
      <c r="D3816" t="s">
        <v>41</v>
      </c>
      <c r="E3816" t="s">
        <v>9</v>
      </c>
      <c r="F3816">
        <v>1798</v>
      </c>
      <c r="G3816" t="s">
        <v>10</v>
      </c>
      <c r="H3816" t="str">
        <f t="shared" si="182"/>
        <v>ORD26003815</v>
      </c>
      <c r="I3816">
        <f>COUNTIFS(PG_Transactions!$AK:$AK,$H3816,PG_Transactions!$E:$E,"CAPTURE",PG_Transactions!$AQ:$AQ,1)</f>
        <v>1</v>
      </c>
      <c r="J3816">
        <f>SUMIFS(PG_Transactions!$G:$G,PG_Transactions!$AK:$AK,$H3816,PG_Transactions!$E:$E,"CAPTURE",PG_Transactions!$AQ:$AQ,1)</f>
        <v>1798</v>
      </c>
      <c r="K3816">
        <f t="shared" si="183"/>
        <v>0</v>
      </c>
      <c r="L3816" t="str">
        <f t="shared" si="184"/>
        <v>Amount Match</v>
      </c>
    </row>
    <row r="3817" spans="1:12" hidden="1" x14ac:dyDescent="0.3">
      <c r="A3817" t="s">
        <v>7575</v>
      </c>
      <c r="B3817" s="1">
        <v>46289</v>
      </c>
      <c r="C3817" t="s">
        <v>7576</v>
      </c>
      <c r="D3817" t="s">
        <v>38</v>
      </c>
      <c r="E3817" t="s">
        <v>9</v>
      </c>
      <c r="F3817">
        <v>4798</v>
      </c>
      <c r="G3817" t="s">
        <v>10</v>
      </c>
      <c r="H3817" t="str">
        <f t="shared" si="182"/>
        <v>ORD26003816</v>
      </c>
      <c r="I3817">
        <f>COUNTIFS(PG_Transactions!$AK:$AK,$H3817,PG_Transactions!$E:$E,"CAPTURE",PG_Transactions!$AQ:$AQ,1)</f>
        <v>1</v>
      </c>
      <c r="J3817">
        <f>SUMIFS(PG_Transactions!$G:$G,PG_Transactions!$AK:$AK,$H3817,PG_Transactions!$E:$E,"CAPTURE",PG_Transactions!$AQ:$AQ,1)</f>
        <v>4798</v>
      </c>
      <c r="K3817">
        <f t="shared" si="183"/>
        <v>0</v>
      </c>
      <c r="L3817" t="str">
        <f t="shared" si="184"/>
        <v>Amount Match</v>
      </c>
    </row>
    <row r="3818" spans="1:12" hidden="1" x14ac:dyDescent="0.3">
      <c r="A3818" t="s">
        <v>7577</v>
      </c>
      <c r="B3818" s="1">
        <v>46278</v>
      </c>
      <c r="C3818" t="s">
        <v>7578</v>
      </c>
      <c r="D3818" t="s">
        <v>41</v>
      </c>
      <c r="E3818" t="s">
        <v>9</v>
      </c>
      <c r="F3818">
        <v>999</v>
      </c>
      <c r="G3818" t="s">
        <v>10</v>
      </c>
      <c r="H3818" t="str">
        <f t="shared" si="182"/>
        <v>ORD26003817</v>
      </c>
      <c r="I3818">
        <f>COUNTIFS(PG_Transactions!$AK:$AK,$H3818,PG_Transactions!$E:$E,"CAPTURE",PG_Transactions!$AQ:$AQ,1)</f>
        <v>1</v>
      </c>
      <c r="J3818">
        <f>SUMIFS(PG_Transactions!$G:$G,PG_Transactions!$AK:$AK,$H3818,PG_Transactions!$E:$E,"CAPTURE",PG_Transactions!$AQ:$AQ,1)</f>
        <v>999</v>
      </c>
      <c r="K3818">
        <f t="shared" si="183"/>
        <v>0</v>
      </c>
      <c r="L3818" t="str">
        <f t="shared" si="184"/>
        <v>Amount Match</v>
      </c>
    </row>
    <row r="3819" spans="1:12" hidden="1" x14ac:dyDescent="0.3">
      <c r="A3819" t="s">
        <v>7579</v>
      </c>
      <c r="B3819" s="1">
        <v>46269</v>
      </c>
      <c r="C3819" t="s">
        <v>7580</v>
      </c>
      <c r="D3819" t="s">
        <v>65</v>
      </c>
      <c r="E3819" t="s">
        <v>9</v>
      </c>
      <c r="F3819">
        <v>799</v>
      </c>
      <c r="G3819" t="s">
        <v>10</v>
      </c>
      <c r="H3819" t="str">
        <f t="shared" si="182"/>
        <v>ORD26003818</v>
      </c>
      <c r="I3819">
        <f>COUNTIFS(PG_Transactions!$AK:$AK,$H3819,PG_Transactions!$E:$E,"CAPTURE",PG_Transactions!$AQ:$AQ,1)</f>
        <v>1</v>
      </c>
      <c r="J3819">
        <f>SUMIFS(PG_Transactions!$G:$G,PG_Transactions!$AK:$AK,$H3819,PG_Transactions!$E:$E,"CAPTURE",PG_Transactions!$AQ:$AQ,1)</f>
        <v>799</v>
      </c>
      <c r="K3819">
        <f t="shared" si="183"/>
        <v>0</v>
      </c>
      <c r="L3819" t="str">
        <f t="shared" si="184"/>
        <v>Amount Match</v>
      </c>
    </row>
    <row r="3820" spans="1:12" hidden="1" x14ac:dyDescent="0.3">
      <c r="A3820" t="s">
        <v>7581</v>
      </c>
      <c r="B3820" s="1">
        <v>46278</v>
      </c>
      <c r="C3820" t="s">
        <v>7582</v>
      </c>
      <c r="D3820" t="s">
        <v>51</v>
      </c>
      <c r="E3820" t="s">
        <v>33</v>
      </c>
      <c r="F3820">
        <v>2498</v>
      </c>
      <c r="G3820" t="s">
        <v>10</v>
      </c>
      <c r="H3820" t="str">
        <f t="shared" si="182"/>
        <v>ORD26003819</v>
      </c>
      <c r="I3820">
        <f>COUNTIFS(PG_Transactions!$AK:$AK,$H3820,PG_Transactions!$E:$E,"CAPTURE",PG_Transactions!$AQ:$AQ,1)</f>
        <v>1</v>
      </c>
      <c r="J3820">
        <f>SUMIFS(PG_Transactions!$G:$G,PG_Transactions!$AK:$AK,$H3820,PG_Transactions!$E:$E,"CAPTURE",PG_Transactions!$AQ:$AQ,1)</f>
        <v>2498</v>
      </c>
      <c r="K3820">
        <f t="shared" si="183"/>
        <v>0</v>
      </c>
      <c r="L3820" t="str">
        <f t="shared" si="184"/>
        <v>Amount Match</v>
      </c>
    </row>
    <row r="3821" spans="1:12" hidden="1" x14ac:dyDescent="0.3">
      <c r="A3821" t="s">
        <v>7583</v>
      </c>
      <c r="B3821" s="1">
        <v>46275</v>
      </c>
      <c r="C3821" t="s">
        <v>7584</v>
      </c>
      <c r="D3821" t="s">
        <v>8</v>
      </c>
      <c r="E3821" t="s">
        <v>9</v>
      </c>
      <c r="F3821">
        <v>1647</v>
      </c>
      <c r="G3821" t="s">
        <v>10</v>
      </c>
      <c r="H3821" t="str">
        <f t="shared" si="182"/>
        <v>ORD26003820</v>
      </c>
      <c r="I3821">
        <f>COUNTIFS(PG_Transactions!$AK:$AK,$H3821,PG_Transactions!$E:$E,"CAPTURE",PG_Transactions!$AQ:$AQ,1)</f>
        <v>1</v>
      </c>
      <c r="J3821">
        <f>SUMIFS(PG_Transactions!$G:$G,PG_Transactions!$AK:$AK,$H3821,PG_Transactions!$E:$E,"CAPTURE",PG_Transactions!$AQ:$AQ,1)</f>
        <v>1647</v>
      </c>
      <c r="K3821">
        <f t="shared" si="183"/>
        <v>0</v>
      </c>
      <c r="L3821" t="str">
        <f t="shared" si="184"/>
        <v>Amount Match</v>
      </c>
    </row>
    <row r="3822" spans="1:12" hidden="1" x14ac:dyDescent="0.3">
      <c r="A3822" t="s">
        <v>7585</v>
      </c>
      <c r="B3822" s="1">
        <v>46270</v>
      </c>
      <c r="C3822" t="s">
        <v>7586</v>
      </c>
      <c r="D3822" t="s">
        <v>27</v>
      </c>
      <c r="E3822" t="s">
        <v>9</v>
      </c>
      <c r="F3822">
        <v>799</v>
      </c>
      <c r="G3822" t="s">
        <v>10</v>
      </c>
      <c r="H3822" t="str">
        <f t="shared" si="182"/>
        <v>ORD26003821</v>
      </c>
      <c r="I3822">
        <f>COUNTIFS(PG_Transactions!$AK:$AK,$H3822,PG_Transactions!$E:$E,"CAPTURE",PG_Transactions!$AQ:$AQ,1)</f>
        <v>1</v>
      </c>
      <c r="J3822">
        <f>SUMIFS(PG_Transactions!$G:$G,PG_Transactions!$AK:$AK,$H3822,PG_Transactions!$E:$E,"CAPTURE",PG_Transactions!$AQ:$AQ,1)</f>
        <v>799</v>
      </c>
      <c r="K3822">
        <f t="shared" si="183"/>
        <v>0</v>
      </c>
      <c r="L3822" t="str">
        <f t="shared" si="184"/>
        <v>Amount Match</v>
      </c>
    </row>
    <row r="3823" spans="1:12" hidden="1" x14ac:dyDescent="0.3">
      <c r="A3823" t="s">
        <v>7587</v>
      </c>
      <c r="B3823" s="1">
        <v>46285</v>
      </c>
      <c r="C3823" t="s">
        <v>7588</v>
      </c>
      <c r="D3823" t="s">
        <v>13</v>
      </c>
      <c r="E3823" t="s">
        <v>33</v>
      </c>
      <c r="F3823">
        <v>1098</v>
      </c>
      <c r="G3823" t="s">
        <v>10</v>
      </c>
      <c r="H3823" t="str">
        <f t="shared" si="182"/>
        <v>ORD26003822</v>
      </c>
      <c r="I3823">
        <f>COUNTIFS(PG_Transactions!$AK:$AK,$H3823,PG_Transactions!$E:$E,"CAPTURE",PG_Transactions!$AQ:$AQ,1)</f>
        <v>1</v>
      </c>
      <c r="J3823">
        <f>SUMIFS(PG_Transactions!$G:$G,PG_Transactions!$AK:$AK,$H3823,PG_Transactions!$E:$E,"CAPTURE",PG_Transactions!$AQ:$AQ,1)</f>
        <v>1098</v>
      </c>
      <c r="K3823">
        <f t="shared" si="183"/>
        <v>0</v>
      </c>
      <c r="L3823" t="str">
        <f t="shared" si="184"/>
        <v>Amount Match</v>
      </c>
    </row>
    <row r="3824" spans="1:12" hidden="1" x14ac:dyDescent="0.3">
      <c r="A3824" t="s">
        <v>7589</v>
      </c>
      <c r="B3824" s="1">
        <v>46282</v>
      </c>
      <c r="C3824" t="s">
        <v>7590</v>
      </c>
      <c r="D3824" t="s">
        <v>24</v>
      </c>
      <c r="E3824" t="s">
        <v>17</v>
      </c>
      <c r="F3824">
        <v>3098</v>
      </c>
      <c r="G3824" t="s">
        <v>10</v>
      </c>
      <c r="H3824" t="str">
        <f t="shared" si="182"/>
        <v>ORD26003823</v>
      </c>
      <c r="I3824">
        <f>COUNTIFS(PG_Transactions!$AK:$AK,$H3824,PG_Transactions!$E:$E,"CAPTURE",PG_Transactions!$AQ:$AQ,1)</f>
        <v>1</v>
      </c>
      <c r="J3824">
        <f>SUMIFS(PG_Transactions!$G:$G,PG_Transactions!$AK:$AK,$H3824,PG_Transactions!$E:$E,"CAPTURE",PG_Transactions!$AQ:$AQ,1)</f>
        <v>3098</v>
      </c>
      <c r="K3824">
        <f t="shared" si="183"/>
        <v>0</v>
      </c>
      <c r="L3824" t="str">
        <f t="shared" si="184"/>
        <v>Amount Match</v>
      </c>
    </row>
    <row r="3825" spans="1:12" hidden="1" x14ac:dyDescent="0.3">
      <c r="A3825" t="s">
        <v>7591</v>
      </c>
      <c r="B3825" s="1">
        <v>46293</v>
      </c>
      <c r="C3825" t="s">
        <v>7592</v>
      </c>
      <c r="D3825" t="s">
        <v>16</v>
      </c>
      <c r="E3825" t="s">
        <v>9</v>
      </c>
      <c r="F3825">
        <v>3499</v>
      </c>
      <c r="G3825" t="s">
        <v>10</v>
      </c>
      <c r="H3825" t="str">
        <f t="shared" si="182"/>
        <v>ORD26003824</v>
      </c>
      <c r="I3825">
        <f>COUNTIFS(PG_Transactions!$AK:$AK,$H3825,PG_Transactions!$E:$E,"CAPTURE",PG_Transactions!$AQ:$AQ,1)</f>
        <v>1</v>
      </c>
      <c r="J3825">
        <f>SUMIFS(PG_Transactions!$G:$G,PG_Transactions!$AK:$AK,$H3825,PG_Transactions!$E:$E,"CAPTURE",PG_Transactions!$AQ:$AQ,1)</f>
        <v>3499</v>
      </c>
      <c r="K3825">
        <f t="shared" si="183"/>
        <v>0</v>
      </c>
      <c r="L3825" t="str">
        <f t="shared" si="184"/>
        <v>Amount Match</v>
      </c>
    </row>
    <row r="3826" spans="1:12" hidden="1" x14ac:dyDescent="0.3">
      <c r="A3826" t="s">
        <v>7593</v>
      </c>
      <c r="B3826" s="1">
        <v>46272</v>
      </c>
      <c r="C3826" t="s">
        <v>7594</v>
      </c>
      <c r="D3826" t="s">
        <v>13</v>
      </c>
      <c r="E3826" t="s">
        <v>44</v>
      </c>
      <c r="F3826">
        <v>2499</v>
      </c>
      <c r="G3826" t="s">
        <v>10</v>
      </c>
      <c r="H3826" t="str">
        <f t="shared" si="182"/>
        <v>ORD26003825</v>
      </c>
      <c r="I3826">
        <f>COUNTIFS(PG_Transactions!$AK:$AK,$H3826,PG_Transactions!$E:$E,"CAPTURE",PG_Transactions!$AQ:$AQ,1)</f>
        <v>1</v>
      </c>
      <c r="J3826">
        <f>SUMIFS(PG_Transactions!$G:$G,PG_Transactions!$AK:$AK,$H3826,PG_Transactions!$E:$E,"CAPTURE",PG_Transactions!$AQ:$AQ,1)</f>
        <v>2499</v>
      </c>
      <c r="K3826">
        <f t="shared" si="183"/>
        <v>0</v>
      </c>
      <c r="L3826" t="str">
        <f t="shared" si="184"/>
        <v>Amount Match</v>
      </c>
    </row>
    <row r="3827" spans="1:12" hidden="1" x14ac:dyDescent="0.3">
      <c r="A3827" t="s">
        <v>7595</v>
      </c>
      <c r="B3827" s="1">
        <v>46282</v>
      </c>
      <c r="C3827" t="s">
        <v>7596</v>
      </c>
      <c r="D3827" t="s">
        <v>38</v>
      </c>
      <c r="E3827" t="s">
        <v>17</v>
      </c>
      <c r="F3827">
        <v>2097</v>
      </c>
      <c r="G3827" t="s">
        <v>10</v>
      </c>
      <c r="H3827" t="str">
        <f t="shared" si="182"/>
        <v>ORD26003826</v>
      </c>
      <c r="I3827">
        <f>COUNTIFS(PG_Transactions!$AK:$AK,$H3827,PG_Transactions!$E:$E,"CAPTURE",PG_Transactions!$AQ:$AQ,1)</f>
        <v>1</v>
      </c>
      <c r="J3827">
        <f>SUMIFS(PG_Transactions!$G:$G,PG_Transactions!$AK:$AK,$H3827,PG_Transactions!$E:$E,"CAPTURE",PG_Transactions!$AQ:$AQ,1)</f>
        <v>2097</v>
      </c>
      <c r="K3827">
        <f t="shared" si="183"/>
        <v>0</v>
      </c>
      <c r="L3827" t="str">
        <f t="shared" si="184"/>
        <v>Amount Match</v>
      </c>
    </row>
    <row r="3828" spans="1:12" hidden="1" x14ac:dyDescent="0.3">
      <c r="A3828" t="s">
        <v>7597</v>
      </c>
      <c r="B3828" s="1">
        <v>46285</v>
      </c>
      <c r="C3828" t="s">
        <v>7598</v>
      </c>
      <c r="D3828" t="s">
        <v>8</v>
      </c>
      <c r="E3828" t="s">
        <v>17</v>
      </c>
      <c r="F3828">
        <v>2697</v>
      </c>
      <c r="G3828" t="s">
        <v>56</v>
      </c>
      <c r="H3828" t="str">
        <f t="shared" si="182"/>
        <v>ORD26003827</v>
      </c>
      <c r="I3828">
        <f>COUNTIFS(PG_Transactions!$AK:$AK,$H3828,PG_Transactions!$E:$E,"CAPTURE",PG_Transactions!$AQ:$AQ,1)</f>
        <v>1</v>
      </c>
      <c r="J3828">
        <f>SUMIFS(PG_Transactions!$G:$G,PG_Transactions!$AK:$AK,$H3828,PG_Transactions!$E:$E,"CAPTURE",PG_Transactions!$AQ:$AQ,1)</f>
        <v>2697</v>
      </c>
      <c r="K3828">
        <f t="shared" si="183"/>
        <v>0</v>
      </c>
      <c r="L3828" t="str">
        <f t="shared" si="184"/>
        <v>Amount Match</v>
      </c>
    </row>
    <row r="3829" spans="1:12" hidden="1" x14ac:dyDescent="0.3">
      <c r="A3829" t="s">
        <v>7599</v>
      </c>
      <c r="B3829" s="1">
        <v>46272</v>
      </c>
      <c r="C3829" t="s">
        <v>7600</v>
      </c>
      <c r="D3829" t="s">
        <v>8</v>
      </c>
      <c r="E3829" t="s">
        <v>17</v>
      </c>
      <c r="F3829">
        <v>2999</v>
      </c>
      <c r="G3829" t="s">
        <v>10</v>
      </c>
      <c r="H3829" t="str">
        <f t="shared" si="182"/>
        <v>ORD26003828</v>
      </c>
      <c r="I3829">
        <f>COUNTIFS(PG_Transactions!$AK:$AK,$H3829,PG_Transactions!$E:$E,"CAPTURE",PG_Transactions!$AQ:$AQ,1)</f>
        <v>1</v>
      </c>
      <c r="J3829">
        <f>SUMIFS(PG_Transactions!$G:$G,PG_Transactions!$AK:$AK,$H3829,PG_Transactions!$E:$E,"CAPTURE",PG_Transactions!$AQ:$AQ,1)</f>
        <v>2999</v>
      </c>
      <c r="K3829">
        <f t="shared" si="183"/>
        <v>0</v>
      </c>
      <c r="L3829" t="str">
        <f t="shared" si="184"/>
        <v>Amount Match</v>
      </c>
    </row>
    <row r="3830" spans="1:12" hidden="1" x14ac:dyDescent="0.3">
      <c r="A3830" t="s">
        <v>7601</v>
      </c>
      <c r="B3830" s="1">
        <v>46292</v>
      </c>
      <c r="C3830" t="s">
        <v>7602</v>
      </c>
      <c r="D3830" t="s">
        <v>24</v>
      </c>
      <c r="E3830" t="s">
        <v>33</v>
      </c>
      <c r="F3830">
        <v>3998</v>
      </c>
      <c r="G3830" t="s">
        <v>10</v>
      </c>
      <c r="H3830" t="str">
        <f t="shared" si="182"/>
        <v>ORD26003829</v>
      </c>
      <c r="I3830">
        <f>COUNTIFS(PG_Transactions!$AK:$AK,$H3830,PG_Transactions!$E:$E,"CAPTURE",PG_Transactions!$AQ:$AQ,1)</f>
        <v>1</v>
      </c>
      <c r="J3830">
        <f>SUMIFS(PG_Transactions!$G:$G,PG_Transactions!$AK:$AK,$H3830,PG_Transactions!$E:$E,"CAPTURE",PG_Transactions!$AQ:$AQ,1)</f>
        <v>3998</v>
      </c>
      <c r="K3830">
        <f t="shared" si="183"/>
        <v>0</v>
      </c>
      <c r="L3830" t="str">
        <f t="shared" si="184"/>
        <v>Amount Match</v>
      </c>
    </row>
    <row r="3831" spans="1:12" hidden="1" x14ac:dyDescent="0.3">
      <c r="A3831" t="s">
        <v>7603</v>
      </c>
      <c r="B3831" s="1">
        <v>46270</v>
      </c>
      <c r="C3831" t="s">
        <v>7604</v>
      </c>
      <c r="D3831" t="s">
        <v>13</v>
      </c>
      <c r="E3831" t="s">
        <v>17</v>
      </c>
      <c r="F3831">
        <v>999</v>
      </c>
      <c r="G3831" t="s">
        <v>56</v>
      </c>
      <c r="H3831" t="str">
        <f t="shared" si="182"/>
        <v>ORD26003830</v>
      </c>
      <c r="I3831">
        <f>COUNTIFS(PG_Transactions!$AK:$AK,$H3831,PG_Transactions!$E:$E,"CAPTURE",PG_Transactions!$AQ:$AQ,1)</f>
        <v>1</v>
      </c>
      <c r="J3831">
        <f>SUMIFS(PG_Transactions!$G:$G,PG_Transactions!$AK:$AK,$H3831,PG_Transactions!$E:$E,"CAPTURE",PG_Transactions!$AQ:$AQ,1)</f>
        <v>999</v>
      </c>
      <c r="K3831">
        <f t="shared" si="183"/>
        <v>0</v>
      </c>
      <c r="L3831" t="str">
        <f t="shared" si="184"/>
        <v>Amount Match</v>
      </c>
    </row>
    <row r="3832" spans="1:12" hidden="1" x14ac:dyDescent="0.3">
      <c r="A3832" t="s">
        <v>7605</v>
      </c>
      <c r="B3832" s="1">
        <v>46277</v>
      </c>
      <c r="C3832" t="s">
        <v>7606</v>
      </c>
      <c r="D3832" t="s">
        <v>24</v>
      </c>
      <c r="E3832" t="s">
        <v>9</v>
      </c>
      <c r="F3832">
        <v>3298</v>
      </c>
      <c r="G3832" t="s">
        <v>10</v>
      </c>
      <c r="H3832" t="str">
        <f t="shared" si="182"/>
        <v>ORD26003831</v>
      </c>
      <c r="I3832">
        <f>COUNTIFS(PG_Transactions!$AK:$AK,$H3832,PG_Transactions!$E:$E,"CAPTURE",PG_Transactions!$AQ:$AQ,1)</f>
        <v>1</v>
      </c>
      <c r="J3832">
        <f>SUMIFS(PG_Transactions!$G:$G,PG_Transactions!$AK:$AK,$H3832,PG_Transactions!$E:$E,"CAPTURE",PG_Transactions!$AQ:$AQ,1)</f>
        <v>3298</v>
      </c>
      <c r="K3832">
        <f t="shared" si="183"/>
        <v>0</v>
      </c>
      <c r="L3832" t="str">
        <f t="shared" si="184"/>
        <v>Amount Match</v>
      </c>
    </row>
    <row r="3833" spans="1:12" hidden="1" x14ac:dyDescent="0.3">
      <c r="A3833" t="s">
        <v>7607</v>
      </c>
      <c r="B3833" s="1">
        <v>46272</v>
      </c>
      <c r="C3833" t="s">
        <v>7608</v>
      </c>
      <c r="D3833" t="s">
        <v>32</v>
      </c>
      <c r="E3833" t="s">
        <v>17</v>
      </c>
      <c r="F3833">
        <v>4999</v>
      </c>
      <c r="G3833" t="s">
        <v>10</v>
      </c>
      <c r="H3833" t="str">
        <f t="shared" si="182"/>
        <v>ORD26003832</v>
      </c>
      <c r="I3833">
        <f>COUNTIFS(PG_Transactions!$AK:$AK,$H3833,PG_Transactions!$E:$E,"CAPTURE",PG_Transactions!$AQ:$AQ,1)</f>
        <v>1</v>
      </c>
      <c r="J3833">
        <f>SUMIFS(PG_Transactions!$G:$G,PG_Transactions!$AK:$AK,$H3833,PG_Transactions!$E:$E,"CAPTURE",PG_Transactions!$AQ:$AQ,1)</f>
        <v>4999</v>
      </c>
      <c r="K3833">
        <f t="shared" si="183"/>
        <v>0</v>
      </c>
      <c r="L3833" t="str">
        <f t="shared" si="184"/>
        <v>Amount Match</v>
      </c>
    </row>
    <row r="3834" spans="1:12" hidden="1" x14ac:dyDescent="0.3">
      <c r="A3834" t="s">
        <v>7609</v>
      </c>
      <c r="B3834" s="1">
        <v>46282</v>
      </c>
      <c r="C3834" t="s">
        <v>7610</v>
      </c>
      <c r="D3834" t="s">
        <v>27</v>
      </c>
      <c r="E3834" t="s">
        <v>17</v>
      </c>
      <c r="F3834">
        <v>2499</v>
      </c>
      <c r="G3834" t="s">
        <v>10</v>
      </c>
      <c r="H3834" t="str">
        <f t="shared" si="182"/>
        <v>ORD26003833</v>
      </c>
      <c r="I3834">
        <f>COUNTIFS(PG_Transactions!$AK:$AK,$H3834,PG_Transactions!$E:$E,"CAPTURE",PG_Transactions!$AQ:$AQ,1)</f>
        <v>1</v>
      </c>
      <c r="J3834">
        <f>SUMIFS(PG_Transactions!$G:$G,PG_Transactions!$AK:$AK,$H3834,PG_Transactions!$E:$E,"CAPTURE",PG_Transactions!$AQ:$AQ,1)</f>
        <v>2499</v>
      </c>
      <c r="K3834">
        <f t="shared" si="183"/>
        <v>0</v>
      </c>
      <c r="L3834" t="str">
        <f t="shared" si="184"/>
        <v>Amount Match</v>
      </c>
    </row>
    <row r="3835" spans="1:12" hidden="1" x14ac:dyDescent="0.3">
      <c r="A3835" t="s">
        <v>7611</v>
      </c>
      <c r="B3835" s="1">
        <v>46274</v>
      </c>
      <c r="C3835" t="s">
        <v>7612</v>
      </c>
      <c r="D3835" t="s">
        <v>51</v>
      </c>
      <c r="E3835" t="s">
        <v>17</v>
      </c>
      <c r="F3835">
        <v>3797</v>
      </c>
      <c r="G3835" t="s">
        <v>10</v>
      </c>
      <c r="H3835" t="str">
        <f t="shared" si="182"/>
        <v>ORD26003834</v>
      </c>
      <c r="I3835">
        <f>COUNTIFS(PG_Transactions!$AK:$AK,$H3835,PG_Transactions!$E:$E,"CAPTURE",PG_Transactions!$AQ:$AQ,1)</f>
        <v>1</v>
      </c>
      <c r="J3835">
        <f>SUMIFS(PG_Transactions!$G:$G,PG_Transactions!$AK:$AK,$H3835,PG_Transactions!$E:$E,"CAPTURE",PG_Transactions!$AQ:$AQ,1)</f>
        <v>3797</v>
      </c>
      <c r="K3835">
        <f t="shared" si="183"/>
        <v>0</v>
      </c>
      <c r="L3835" t="str">
        <f t="shared" si="184"/>
        <v>Amount Match</v>
      </c>
    </row>
    <row r="3836" spans="1:12" hidden="1" x14ac:dyDescent="0.3">
      <c r="A3836" t="s">
        <v>7613</v>
      </c>
      <c r="B3836" s="1">
        <v>46287</v>
      </c>
      <c r="C3836" t="s">
        <v>7614</v>
      </c>
      <c r="D3836" t="s">
        <v>65</v>
      </c>
      <c r="E3836" t="s">
        <v>9</v>
      </c>
      <c r="F3836">
        <v>798</v>
      </c>
      <c r="G3836" t="s">
        <v>10</v>
      </c>
      <c r="H3836" t="str">
        <f t="shared" si="182"/>
        <v>ORD26003835</v>
      </c>
      <c r="I3836">
        <f>COUNTIFS(PG_Transactions!$AK:$AK,$H3836,PG_Transactions!$E:$E,"CAPTURE",PG_Transactions!$AQ:$AQ,1)</f>
        <v>1</v>
      </c>
      <c r="J3836">
        <f>SUMIFS(PG_Transactions!$G:$G,PG_Transactions!$AK:$AK,$H3836,PG_Transactions!$E:$E,"CAPTURE",PG_Transactions!$AQ:$AQ,1)</f>
        <v>798</v>
      </c>
      <c r="K3836">
        <f t="shared" si="183"/>
        <v>0</v>
      </c>
      <c r="L3836" t="str">
        <f t="shared" si="184"/>
        <v>Amount Match</v>
      </c>
    </row>
    <row r="3837" spans="1:12" hidden="1" x14ac:dyDescent="0.3">
      <c r="A3837" t="s">
        <v>7615</v>
      </c>
      <c r="B3837" s="1">
        <v>46291</v>
      </c>
      <c r="C3837" t="s">
        <v>7616</v>
      </c>
      <c r="D3837" t="s">
        <v>41</v>
      </c>
      <c r="E3837" t="s">
        <v>9</v>
      </c>
      <c r="F3837">
        <v>349</v>
      </c>
      <c r="G3837" t="s">
        <v>10</v>
      </c>
      <c r="H3837" t="str">
        <f t="shared" si="182"/>
        <v>ORD26003836</v>
      </c>
      <c r="I3837">
        <f>COUNTIFS(PG_Transactions!$AK:$AK,$H3837,PG_Transactions!$E:$E,"CAPTURE",PG_Transactions!$AQ:$AQ,1)</f>
        <v>1</v>
      </c>
      <c r="J3837">
        <f>SUMIFS(PG_Transactions!$G:$G,PG_Transactions!$AK:$AK,$H3837,PG_Transactions!$E:$E,"CAPTURE",PG_Transactions!$AQ:$AQ,1)</f>
        <v>349</v>
      </c>
      <c r="K3837">
        <f t="shared" si="183"/>
        <v>0</v>
      </c>
      <c r="L3837" t="str">
        <f t="shared" si="184"/>
        <v>Amount Match</v>
      </c>
    </row>
    <row r="3838" spans="1:12" hidden="1" x14ac:dyDescent="0.3">
      <c r="A3838" t="s">
        <v>7617</v>
      </c>
      <c r="B3838" s="1">
        <v>46282</v>
      </c>
      <c r="C3838" t="s">
        <v>7618</v>
      </c>
      <c r="D3838" t="s">
        <v>32</v>
      </c>
      <c r="E3838" t="s">
        <v>9</v>
      </c>
      <c r="F3838">
        <v>2499</v>
      </c>
      <c r="G3838" t="s">
        <v>10</v>
      </c>
      <c r="H3838" t="str">
        <f t="shared" si="182"/>
        <v>ORD26003837</v>
      </c>
      <c r="I3838">
        <f>COUNTIFS(PG_Transactions!$AK:$AK,$H3838,PG_Transactions!$E:$E,"CAPTURE",PG_Transactions!$AQ:$AQ,1)</f>
        <v>1</v>
      </c>
      <c r="J3838">
        <f>SUMIFS(PG_Transactions!$G:$G,PG_Transactions!$AK:$AK,$H3838,PG_Transactions!$E:$E,"CAPTURE",PG_Transactions!$AQ:$AQ,1)</f>
        <v>2499</v>
      </c>
      <c r="K3838">
        <f t="shared" si="183"/>
        <v>0</v>
      </c>
      <c r="L3838" t="str">
        <f t="shared" si="184"/>
        <v>Amount Match</v>
      </c>
    </row>
    <row r="3839" spans="1:12" hidden="1" x14ac:dyDescent="0.3">
      <c r="A3839" t="s">
        <v>7619</v>
      </c>
      <c r="B3839" s="1">
        <v>46270</v>
      </c>
      <c r="C3839" t="s">
        <v>7620</v>
      </c>
      <c r="D3839" t="s">
        <v>24</v>
      </c>
      <c r="E3839" t="s">
        <v>17</v>
      </c>
      <c r="F3839">
        <v>599</v>
      </c>
      <c r="G3839" t="s">
        <v>10</v>
      </c>
      <c r="H3839" t="str">
        <f t="shared" si="182"/>
        <v>ORD26003838</v>
      </c>
      <c r="I3839">
        <f>COUNTIFS(PG_Transactions!$AK:$AK,$H3839,PG_Transactions!$E:$E,"CAPTURE",PG_Transactions!$AQ:$AQ,1)</f>
        <v>1</v>
      </c>
      <c r="J3839">
        <f>SUMIFS(PG_Transactions!$G:$G,PG_Transactions!$AK:$AK,$H3839,PG_Transactions!$E:$E,"CAPTURE",PG_Transactions!$AQ:$AQ,1)</f>
        <v>599</v>
      </c>
      <c r="K3839">
        <f t="shared" si="183"/>
        <v>0</v>
      </c>
      <c r="L3839" t="str">
        <f t="shared" si="184"/>
        <v>Amount Match</v>
      </c>
    </row>
    <row r="3840" spans="1:12" hidden="1" x14ac:dyDescent="0.3">
      <c r="A3840" t="s">
        <v>7621</v>
      </c>
      <c r="B3840" s="1">
        <v>46281</v>
      </c>
      <c r="C3840" t="s">
        <v>7622</v>
      </c>
      <c r="D3840" t="s">
        <v>8</v>
      </c>
      <c r="E3840" t="s">
        <v>9</v>
      </c>
      <c r="F3840">
        <v>1799</v>
      </c>
      <c r="G3840" t="s">
        <v>10</v>
      </c>
      <c r="H3840" t="str">
        <f t="shared" si="182"/>
        <v>ORD26003839</v>
      </c>
      <c r="I3840">
        <f>COUNTIFS(PG_Transactions!$AK:$AK,$H3840,PG_Transactions!$E:$E,"CAPTURE",PG_Transactions!$AQ:$AQ,1)</f>
        <v>1</v>
      </c>
      <c r="J3840">
        <f>SUMIFS(PG_Transactions!$G:$G,PG_Transactions!$AK:$AK,$H3840,PG_Transactions!$E:$E,"CAPTURE",PG_Transactions!$AQ:$AQ,1)</f>
        <v>1799</v>
      </c>
      <c r="K3840">
        <f t="shared" si="183"/>
        <v>0</v>
      </c>
      <c r="L3840" t="str">
        <f t="shared" si="184"/>
        <v>Amount Match</v>
      </c>
    </row>
    <row r="3841" spans="1:12" hidden="1" x14ac:dyDescent="0.3">
      <c r="A3841" t="s">
        <v>7623</v>
      </c>
      <c r="B3841" s="1">
        <v>46287</v>
      </c>
      <c r="C3841" t="s">
        <v>7624</v>
      </c>
      <c r="D3841" t="s">
        <v>38</v>
      </c>
      <c r="E3841" t="s">
        <v>9</v>
      </c>
      <c r="F3841">
        <v>349</v>
      </c>
      <c r="G3841" t="s">
        <v>10</v>
      </c>
      <c r="H3841" t="str">
        <f t="shared" si="182"/>
        <v>ORD26003840</v>
      </c>
      <c r="I3841">
        <f>COUNTIFS(PG_Transactions!$AK:$AK,$H3841,PG_Transactions!$E:$E,"CAPTURE",PG_Transactions!$AQ:$AQ,1)</f>
        <v>1</v>
      </c>
      <c r="J3841">
        <f>SUMIFS(PG_Transactions!$G:$G,PG_Transactions!$AK:$AK,$H3841,PG_Transactions!$E:$E,"CAPTURE",PG_Transactions!$AQ:$AQ,1)</f>
        <v>349</v>
      </c>
      <c r="K3841">
        <f t="shared" si="183"/>
        <v>0</v>
      </c>
      <c r="L3841" t="str">
        <f t="shared" si="184"/>
        <v>Amount Match</v>
      </c>
    </row>
    <row r="3842" spans="1:12" hidden="1" x14ac:dyDescent="0.3">
      <c r="A3842" t="s">
        <v>7625</v>
      </c>
      <c r="B3842" s="1">
        <v>46289</v>
      </c>
      <c r="C3842" t="s">
        <v>7626</v>
      </c>
      <c r="D3842" t="s">
        <v>27</v>
      </c>
      <c r="E3842" t="s">
        <v>9</v>
      </c>
      <c r="F3842">
        <v>599</v>
      </c>
      <c r="G3842" t="s">
        <v>10</v>
      </c>
      <c r="H3842" t="str">
        <f t="shared" si="182"/>
        <v>ORD26003841</v>
      </c>
      <c r="I3842">
        <f>COUNTIFS(PG_Transactions!$AK:$AK,$H3842,PG_Transactions!$E:$E,"CAPTURE",PG_Transactions!$AQ:$AQ,1)</f>
        <v>1</v>
      </c>
      <c r="J3842">
        <f>SUMIFS(PG_Transactions!$G:$G,PG_Transactions!$AK:$AK,$H3842,PG_Transactions!$E:$E,"CAPTURE",PG_Transactions!$AQ:$AQ,1)</f>
        <v>599</v>
      </c>
      <c r="K3842">
        <f t="shared" si="183"/>
        <v>0</v>
      </c>
      <c r="L3842" t="str">
        <f t="shared" si="184"/>
        <v>Amount Match</v>
      </c>
    </row>
    <row r="3843" spans="1:12" hidden="1" x14ac:dyDescent="0.3">
      <c r="A3843" t="s">
        <v>7627</v>
      </c>
      <c r="B3843" s="1">
        <v>46276</v>
      </c>
      <c r="C3843" t="s">
        <v>7628</v>
      </c>
      <c r="D3843" t="s">
        <v>8</v>
      </c>
      <c r="E3843" t="s">
        <v>33</v>
      </c>
      <c r="F3843">
        <v>11097</v>
      </c>
      <c r="G3843" t="s">
        <v>10</v>
      </c>
      <c r="H3843" t="str">
        <f t="shared" ref="H3843:H3906" si="185">UPPER(SUBSTITUTE(TRIM(A3843),"-",""))</f>
        <v>ORD26003842</v>
      </c>
      <c r="I3843">
        <f>COUNTIFS(PG_Transactions!$AK:$AK,$H3843,PG_Transactions!$E:$E,"CAPTURE",PG_Transactions!$AQ:$AQ,1)</f>
        <v>1</v>
      </c>
      <c r="J3843">
        <f>SUMIFS(PG_Transactions!$G:$G,PG_Transactions!$AK:$AK,$H3843,PG_Transactions!$E:$E,"CAPTURE",PG_Transactions!$AQ:$AQ,1)</f>
        <v>11097</v>
      </c>
      <c r="K3843">
        <f t="shared" ref="K3843:K3906" si="186">ROUND(J3843-F3843,2)</f>
        <v>0</v>
      </c>
      <c r="L3843" t="str">
        <f t="shared" ref="L3843:L3906" si="187">IF(I3843=0,"No Capture",IF(I3843&gt;1,"Multiple Capture Rows - Review",IF(ABS(K3843)&lt;0.01,"Amount Match",IF(K3843&lt;0,"Captured Less Than Order","Captured More Than Order"))))</f>
        <v>Amount Match</v>
      </c>
    </row>
    <row r="3844" spans="1:12" hidden="1" x14ac:dyDescent="0.3">
      <c r="A3844" t="s">
        <v>7629</v>
      </c>
      <c r="B3844" s="1">
        <v>46284</v>
      </c>
      <c r="C3844" t="s">
        <v>7630</v>
      </c>
      <c r="D3844" t="s">
        <v>65</v>
      </c>
      <c r="E3844" t="s">
        <v>9</v>
      </c>
      <c r="F3844">
        <v>1098</v>
      </c>
      <c r="G3844" t="s">
        <v>10</v>
      </c>
      <c r="H3844" t="str">
        <f t="shared" si="185"/>
        <v>ORD26003843</v>
      </c>
      <c r="I3844">
        <f>COUNTIFS(PG_Transactions!$AK:$AK,$H3844,PG_Transactions!$E:$E,"CAPTURE",PG_Transactions!$AQ:$AQ,1)</f>
        <v>1</v>
      </c>
      <c r="J3844">
        <f>SUMIFS(PG_Transactions!$G:$G,PG_Transactions!$AK:$AK,$H3844,PG_Transactions!$E:$E,"CAPTURE",PG_Transactions!$AQ:$AQ,1)</f>
        <v>1098</v>
      </c>
      <c r="K3844">
        <f t="shared" si="186"/>
        <v>0</v>
      </c>
      <c r="L3844" t="str">
        <f t="shared" si="187"/>
        <v>Amount Match</v>
      </c>
    </row>
    <row r="3845" spans="1:12" hidden="1" x14ac:dyDescent="0.3">
      <c r="A3845" t="s">
        <v>7631</v>
      </c>
      <c r="B3845" s="1">
        <v>46289</v>
      </c>
      <c r="C3845" t="s">
        <v>7632</v>
      </c>
      <c r="D3845" t="s">
        <v>51</v>
      </c>
      <c r="E3845" t="s">
        <v>17</v>
      </c>
      <c r="F3845">
        <v>6297</v>
      </c>
      <c r="G3845" t="s">
        <v>10</v>
      </c>
      <c r="H3845" t="str">
        <f t="shared" si="185"/>
        <v>ORD26003844</v>
      </c>
      <c r="I3845">
        <f>COUNTIFS(PG_Transactions!$AK:$AK,$H3845,PG_Transactions!$E:$E,"CAPTURE",PG_Transactions!$AQ:$AQ,1)</f>
        <v>1</v>
      </c>
      <c r="J3845">
        <f>SUMIFS(PG_Transactions!$G:$G,PG_Transactions!$AK:$AK,$H3845,PG_Transactions!$E:$E,"CAPTURE",PG_Transactions!$AQ:$AQ,1)</f>
        <v>6297</v>
      </c>
      <c r="K3845">
        <f t="shared" si="186"/>
        <v>0</v>
      </c>
      <c r="L3845" t="str">
        <f t="shared" si="187"/>
        <v>Amount Match</v>
      </c>
    </row>
    <row r="3846" spans="1:12" hidden="1" x14ac:dyDescent="0.3">
      <c r="A3846" t="s">
        <v>7633</v>
      </c>
      <c r="B3846" s="1">
        <v>46280</v>
      </c>
      <c r="C3846" t="s">
        <v>7634</v>
      </c>
      <c r="D3846" t="s">
        <v>24</v>
      </c>
      <c r="E3846" t="s">
        <v>9</v>
      </c>
      <c r="F3846">
        <v>9498</v>
      </c>
      <c r="G3846" t="s">
        <v>10</v>
      </c>
      <c r="H3846" t="str">
        <f t="shared" si="185"/>
        <v>ORD26003845</v>
      </c>
      <c r="I3846">
        <f>COUNTIFS(PG_Transactions!$AK:$AK,$H3846,PG_Transactions!$E:$E,"CAPTURE",PG_Transactions!$AQ:$AQ,1)</f>
        <v>1</v>
      </c>
      <c r="J3846">
        <f>SUMIFS(PG_Transactions!$G:$G,PG_Transactions!$AK:$AK,$H3846,PG_Transactions!$E:$E,"CAPTURE",PG_Transactions!$AQ:$AQ,1)</f>
        <v>9498</v>
      </c>
      <c r="K3846">
        <f t="shared" si="186"/>
        <v>0</v>
      </c>
      <c r="L3846" t="str">
        <f t="shared" si="187"/>
        <v>Amount Match</v>
      </c>
    </row>
    <row r="3847" spans="1:12" hidden="1" x14ac:dyDescent="0.3">
      <c r="A3847" t="s">
        <v>7635</v>
      </c>
      <c r="B3847" s="1">
        <v>46272</v>
      </c>
      <c r="C3847" t="s">
        <v>7636</v>
      </c>
      <c r="D3847" t="s">
        <v>8</v>
      </c>
      <c r="E3847" t="s">
        <v>17</v>
      </c>
      <c r="F3847">
        <v>2897</v>
      </c>
      <c r="G3847" t="s">
        <v>10</v>
      </c>
      <c r="H3847" t="str">
        <f t="shared" si="185"/>
        <v>ORD26003846</v>
      </c>
      <c r="I3847">
        <f>COUNTIFS(PG_Transactions!$AK:$AK,$H3847,PG_Transactions!$E:$E,"CAPTURE",PG_Transactions!$AQ:$AQ,1)</f>
        <v>1</v>
      </c>
      <c r="J3847">
        <f>SUMIFS(PG_Transactions!$G:$G,PG_Transactions!$AK:$AK,$H3847,PG_Transactions!$E:$E,"CAPTURE",PG_Transactions!$AQ:$AQ,1)</f>
        <v>2897</v>
      </c>
      <c r="K3847">
        <f t="shared" si="186"/>
        <v>0</v>
      </c>
      <c r="L3847" t="str">
        <f t="shared" si="187"/>
        <v>Amount Match</v>
      </c>
    </row>
    <row r="3848" spans="1:12" hidden="1" x14ac:dyDescent="0.3">
      <c r="A3848" t="s">
        <v>7637</v>
      </c>
      <c r="B3848" s="1">
        <v>46277</v>
      </c>
      <c r="C3848" t="s">
        <v>7638</v>
      </c>
      <c r="D3848" t="s">
        <v>24</v>
      </c>
      <c r="E3848" t="s">
        <v>44</v>
      </c>
      <c r="F3848">
        <v>4999</v>
      </c>
      <c r="G3848" t="s">
        <v>10</v>
      </c>
      <c r="H3848" t="str">
        <f t="shared" si="185"/>
        <v>ORD26003847</v>
      </c>
      <c r="I3848">
        <f>COUNTIFS(PG_Transactions!$AK:$AK,$H3848,PG_Transactions!$E:$E,"CAPTURE",PG_Transactions!$AQ:$AQ,1)</f>
        <v>1</v>
      </c>
      <c r="J3848">
        <f>SUMIFS(PG_Transactions!$G:$G,PG_Transactions!$AK:$AK,$H3848,PG_Transactions!$E:$E,"CAPTURE",PG_Transactions!$AQ:$AQ,1)</f>
        <v>4999</v>
      </c>
      <c r="K3848">
        <f t="shared" si="186"/>
        <v>0</v>
      </c>
      <c r="L3848" t="str">
        <f t="shared" si="187"/>
        <v>Amount Match</v>
      </c>
    </row>
    <row r="3849" spans="1:12" hidden="1" x14ac:dyDescent="0.3">
      <c r="A3849" t="s">
        <v>7639</v>
      </c>
      <c r="B3849" s="1">
        <v>46283</v>
      </c>
      <c r="C3849" t="s">
        <v>7640</v>
      </c>
      <c r="D3849" t="s">
        <v>41</v>
      </c>
      <c r="E3849" t="s">
        <v>44</v>
      </c>
      <c r="F3849">
        <v>1298</v>
      </c>
      <c r="G3849" t="s">
        <v>10</v>
      </c>
      <c r="H3849" t="str">
        <f t="shared" si="185"/>
        <v>ORD26003848</v>
      </c>
      <c r="I3849">
        <f>COUNTIFS(PG_Transactions!$AK:$AK,$H3849,PG_Transactions!$E:$E,"CAPTURE",PG_Transactions!$AQ:$AQ,1)</f>
        <v>1</v>
      </c>
      <c r="J3849">
        <f>SUMIFS(PG_Transactions!$G:$G,PG_Transactions!$AK:$AK,$H3849,PG_Transactions!$E:$E,"CAPTURE",PG_Transactions!$AQ:$AQ,1)</f>
        <v>1298</v>
      </c>
      <c r="K3849">
        <f t="shared" si="186"/>
        <v>0</v>
      </c>
      <c r="L3849" t="str">
        <f t="shared" si="187"/>
        <v>Amount Match</v>
      </c>
    </row>
    <row r="3850" spans="1:12" hidden="1" x14ac:dyDescent="0.3">
      <c r="A3850" t="s">
        <v>7641</v>
      </c>
      <c r="B3850" s="1">
        <v>46284</v>
      </c>
      <c r="C3850" t="s">
        <v>7642</v>
      </c>
      <c r="D3850" t="s">
        <v>16</v>
      </c>
      <c r="E3850" t="s">
        <v>17</v>
      </c>
      <c r="F3850">
        <v>1299</v>
      </c>
      <c r="G3850" t="s">
        <v>10</v>
      </c>
      <c r="H3850" t="str">
        <f t="shared" si="185"/>
        <v>ORD26003849</v>
      </c>
      <c r="I3850">
        <f>COUNTIFS(PG_Transactions!$AK:$AK,$H3850,PG_Transactions!$E:$E,"CAPTURE",PG_Transactions!$AQ:$AQ,1)</f>
        <v>1</v>
      </c>
      <c r="J3850">
        <f>SUMIFS(PG_Transactions!$G:$G,PG_Transactions!$AK:$AK,$H3850,PG_Transactions!$E:$E,"CAPTURE",PG_Transactions!$AQ:$AQ,1)</f>
        <v>1299</v>
      </c>
      <c r="K3850">
        <f t="shared" si="186"/>
        <v>0</v>
      </c>
      <c r="L3850" t="str">
        <f t="shared" si="187"/>
        <v>Amount Match</v>
      </c>
    </row>
    <row r="3851" spans="1:12" hidden="1" x14ac:dyDescent="0.3">
      <c r="A3851" t="s">
        <v>7643</v>
      </c>
      <c r="B3851" s="1">
        <v>46295</v>
      </c>
      <c r="C3851" t="s">
        <v>7644</v>
      </c>
      <c r="D3851" t="s">
        <v>24</v>
      </c>
      <c r="E3851" t="s">
        <v>17</v>
      </c>
      <c r="F3851">
        <v>599</v>
      </c>
      <c r="G3851" t="s">
        <v>10</v>
      </c>
      <c r="H3851" t="str">
        <f t="shared" si="185"/>
        <v>ORD26003850</v>
      </c>
      <c r="I3851">
        <f>COUNTIFS(PG_Transactions!$AK:$AK,$H3851,PG_Transactions!$E:$E,"CAPTURE",PG_Transactions!$AQ:$AQ,1)</f>
        <v>1</v>
      </c>
      <c r="J3851">
        <f>SUMIFS(PG_Transactions!$G:$G,PG_Transactions!$AK:$AK,$H3851,PG_Transactions!$E:$E,"CAPTURE",PG_Transactions!$AQ:$AQ,1)</f>
        <v>599</v>
      </c>
      <c r="K3851">
        <f t="shared" si="186"/>
        <v>0</v>
      </c>
      <c r="L3851" t="str">
        <f t="shared" si="187"/>
        <v>Amount Match</v>
      </c>
    </row>
    <row r="3852" spans="1:12" hidden="1" x14ac:dyDescent="0.3">
      <c r="A3852" t="s">
        <v>7645</v>
      </c>
      <c r="B3852" s="1">
        <v>46269</v>
      </c>
      <c r="C3852" t="s">
        <v>7646</v>
      </c>
      <c r="D3852" t="s">
        <v>51</v>
      </c>
      <c r="E3852" t="s">
        <v>9</v>
      </c>
      <c r="F3852">
        <v>4298</v>
      </c>
      <c r="G3852" t="s">
        <v>70</v>
      </c>
      <c r="H3852" t="str">
        <f t="shared" si="185"/>
        <v>ORD26003851</v>
      </c>
      <c r="I3852">
        <f>COUNTIFS(PG_Transactions!$AK:$AK,$H3852,PG_Transactions!$E:$E,"CAPTURE",PG_Transactions!$AQ:$AQ,1)</f>
        <v>0</v>
      </c>
      <c r="J3852">
        <f>SUMIFS(PG_Transactions!$G:$G,PG_Transactions!$AK:$AK,$H3852,PG_Transactions!$E:$E,"CAPTURE",PG_Transactions!$AQ:$AQ,1)</f>
        <v>0</v>
      </c>
      <c r="K3852">
        <f t="shared" si="186"/>
        <v>-4298</v>
      </c>
      <c r="L3852" t="str">
        <f t="shared" si="187"/>
        <v>No Capture</v>
      </c>
    </row>
    <row r="3853" spans="1:12" hidden="1" x14ac:dyDescent="0.3">
      <c r="A3853" t="s">
        <v>7647</v>
      </c>
      <c r="B3853" s="1">
        <v>46273</v>
      </c>
      <c r="C3853" t="s">
        <v>7648</v>
      </c>
      <c r="D3853" t="s">
        <v>41</v>
      </c>
      <c r="E3853" t="s">
        <v>9</v>
      </c>
      <c r="F3853">
        <v>10998</v>
      </c>
      <c r="G3853" t="s">
        <v>10</v>
      </c>
      <c r="H3853" t="str">
        <f t="shared" si="185"/>
        <v>ORD26003852</v>
      </c>
      <c r="I3853">
        <f>COUNTIFS(PG_Transactions!$AK:$AK,$H3853,PG_Transactions!$E:$E,"CAPTURE",PG_Transactions!$AQ:$AQ,1)</f>
        <v>1</v>
      </c>
      <c r="J3853">
        <f>SUMIFS(PG_Transactions!$G:$G,PG_Transactions!$AK:$AK,$H3853,PG_Transactions!$E:$E,"CAPTURE",PG_Transactions!$AQ:$AQ,1)</f>
        <v>10998</v>
      </c>
      <c r="K3853">
        <f t="shared" si="186"/>
        <v>0</v>
      </c>
      <c r="L3853" t="str">
        <f t="shared" si="187"/>
        <v>Amount Match</v>
      </c>
    </row>
    <row r="3854" spans="1:12" hidden="1" x14ac:dyDescent="0.3">
      <c r="A3854" t="s">
        <v>7649</v>
      </c>
      <c r="B3854" s="1">
        <v>46292</v>
      </c>
      <c r="C3854" t="s">
        <v>7650</v>
      </c>
      <c r="D3854" t="s">
        <v>24</v>
      </c>
      <c r="E3854" t="s">
        <v>9</v>
      </c>
      <c r="F3854">
        <v>7999</v>
      </c>
      <c r="G3854" t="s">
        <v>10</v>
      </c>
      <c r="H3854" t="str">
        <f t="shared" si="185"/>
        <v>ORD26003853</v>
      </c>
      <c r="I3854">
        <f>COUNTIFS(PG_Transactions!$AK:$AK,$H3854,PG_Transactions!$E:$E,"CAPTURE",PG_Transactions!$AQ:$AQ,1)</f>
        <v>1</v>
      </c>
      <c r="J3854">
        <f>SUMIFS(PG_Transactions!$G:$G,PG_Transactions!$AK:$AK,$H3854,PG_Transactions!$E:$E,"CAPTURE",PG_Transactions!$AQ:$AQ,1)</f>
        <v>7999</v>
      </c>
      <c r="K3854">
        <f t="shared" si="186"/>
        <v>0</v>
      </c>
      <c r="L3854" t="str">
        <f t="shared" si="187"/>
        <v>Amount Match</v>
      </c>
    </row>
    <row r="3855" spans="1:12" hidden="1" x14ac:dyDescent="0.3">
      <c r="A3855" t="s">
        <v>7651</v>
      </c>
      <c r="B3855" s="1">
        <v>46267</v>
      </c>
      <c r="C3855" t="s">
        <v>7652</v>
      </c>
      <c r="D3855" t="s">
        <v>32</v>
      </c>
      <c r="E3855" t="s">
        <v>9</v>
      </c>
      <c r="F3855">
        <v>7597</v>
      </c>
      <c r="G3855" t="s">
        <v>10</v>
      </c>
      <c r="H3855" t="str">
        <f t="shared" si="185"/>
        <v>ORD26003854</v>
      </c>
      <c r="I3855">
        <f>COUNTIFS(PG_Transactions!$AK:$AK,$H3855,PG_Transactions!$E:$E,"CAPTURE",PG_Transactions!$AQ:$AQ,1)</f>
        <v>1</v>
      </c>
      <c r="J3855">
        <f>SUMIFS(PG_Transactions!$G:$G,PG_Transactions!$AK:$AK,$H3855,PG_Transactions!$E:$E,"CAPTURE",PG_Transactions!$AQ:$AQ,1)</f>
        <v>7597</v>
      </c>
      <c r="K3855">
        <f t="shared" si="186"/>
        <v>0</v>
      </c>
      <c r="L3855" t="str">
        <f t="shared" si="187"/>
        <v>Amount Match</v>
      </c>
    </row>
    <row r="3856" spans="1:12" hidden="1" x14ac:dyDescent="0.3">
      <c r="A3856" t="s">
        <v>7653</v>
      </c>
      <c r="B3856" s="1">
        <v>46268</v>
      </c>
      <c r="C3856" t="s">
        <v>7654</v>
      </c>
      <c r="D3856" t="s">
        <v>38</v>
      </c>
      <c r="E3856" t="s">
        <v>9</v>
      </c>
      <c r="F3856">
        <v>7797</v>
      </c>
      <c r="G3856" t="s">
        <v>10</v>
      </c>
      <c r="H3856" t="str">
        <f t="shared" si="185"/>
        <v>ORD26003855</v>
      </c>
      <c r="I3856">
        <f>COUNTIFS(PG_Transactions!$AK:$AK,$H3856,PG_Transactions!$E:$E,"CAPTURE",PG_Transactions!$AQ:$AQ,1)</f>
        <v>1</v>
      </c>
      <c r="J3856">
        <f>SUMIFS(PG_Transactions!$G:$G,PG_Transactions!$AK:$AK,$H3856,PG_Transactions!$E:$E,"CAPTURE",PG_Transactions!$AQ:$AQ,1)</f>
        <v>7797</v>
      </c>
      <c r="K3856">
        <f t="shared" si="186"/>
        <v>0</v>
      </c>
      <c r="L3856" t="str">
        <f t="shared" si="187"/>
        <v>Amount Match</v>
      </c>
    </row>
    <row r="3857" spans="1:12" hidden="1" x14ac:dyDescent="0.3">
      <c r="A3857" t="s">
        <v>7655</v>
      </c>
      <c r="B3857" s="1">
        <v>46268</v>
      </c>
      <c r="C3857" t="s">
        <v>7656</v>
      </c>
      <c r="D3857" t="s">
        <v>24</v>
      </c>
      <c r="E3857" t="s">
        <v>33</v>
      </c>
      <c r="F3857">
        <v>4298</v>
      </c>
      <c r="G3857" t="s">
        <v>10</v>
      </c>
      <c r="H3857" t="str">
        <f t="shared" si="185"/>
        <v>ORD26003856</v>
      </c>
      <c r="I3857">
        <f>COUNTIFS(PG_Transactions!$AK:$AK,$H3857,PG_Transactions!$E:$E,"CAPTURE",PG_Transactions!$AQ:$AQ,1)</f>
        <v>1</v>
      </c>
      <c r="J3857">
        <f>SUMIFS(PG_Transactions!$G:$G,PG_Transactions!$AK:$AK,$H3857,PG_Transactions!$E:$E,"CAPTURE",PG_Transactions!$AQ:$AQ,1)</f>
        <v>4298</v>
      </c>
      <c r="K3857">
        <f t="shared" si="186"/>
        <v>0</v>
      </c>
      <c r="L3857" t="str">
        <f t="shared" si="187"/>
        <v>Amount Match</v>
      </c>
    </row>
    <row r="3858" spans="1:12" hidden="1" x14ac:dyDescent="0.3">
      <c r="A3858" t="s">
        <v>7657</v>
      </c>
      <c r="B3858" s="1">
        <v>46282</v>
      </c>
      <c r="C3858" t="s">
        <v>1277</v>
      </c>
      <c r="D3858" t="s">
        <v>65</v>
      </c>
      <c r="E3858" t="s">
        <v>9</v>
      </c>
      <c r="F3858">
        <v>999</v>
      </c>
      <c r="G3858" t="s">
        <v>10</v>
      </c>
      <c r="H3858" t="str">
        <f t="shared" si="185"/>
        <v>ORD26003857</v>
      </c>
      <c r="I3858">
        <f>COUNTIFS(PG_Transactions!$AK:$AK,$H3858,PG_Transactions!$E:$E,"CAPTURE",PG_Transactions!$AQ:$AQ,1)</f>
        <v>1</v>
      </c>
      <c r="J3858">
        <f>SUMIFS(PG_Transactions!$G:$G,PG_Transactions!$AK:$AK,$H3858,PG_Transactions!$E:$E,"CAPTURE",PG_Transactions!$AQ:$AQ,1)</f>
        <v>999</v>
      </c>
      <c r="K3858">
        <f t="shared" si="186"/>
        <v>0</v>
      </c>
      <c r="L3858" t="str">
        <f t="shared" si="187"/>
        <v>Amount Match</v>
      </c>
    </row>
    <row r="3859" spans="1:12" hidden="1" x14ac:dyDescent="0.3">
      <c r="A3859" t="s">
        <v>7658</v>
      </c>
      <c r="B3859" s="1">
        <v>46283</v>
      </c>
      <c r="C3859" t="s">
        <v>7659</v>
      </c>
      <c r="D3859" t="s">
        <v>16</v>
      </c>
      <c r="E3859" t="s">
        <v>17</v>
      </c>
      <c r="F3859">
        <v>1798</v>
      </c>
      <c r="G3859" t="s">
        <v>10</v>
      </c>
      <c r="H3859" t="str">
        <f t="shared" si="185"/>
        <v>ORD26003858</v>
      </c>
      <c r="I3859">
        <f>COUNTIFS(PG_Transactions!$AK:$AK,$H3859,PG_Transactions!$E:$E,"CAPTURE",PG_Transactions!$AQ:$AQ,1)</f>
        <v>1</v>
      </c>
      <c r="J3859">
        <f>SUMIFS(PG_Transactions!$G:$G,PG_Transactions!$AK:$AK,$H3859,PG_Transactions!$E:$E,"CAPTURE",PG_Transactions!$AQ:$AQ,1)</f>
        <v>1798</v>
      </c>
      <c r="K3859">
        <f t="shared" si="186"/>
        <v>0</v>
      </c>
      <c r="L3859" t="str">
        <f t="shared" si="187"/>
        <v>Amount Match</v>
      </c>
    </row>
    <row r="3860" spans="1:12" hidden="1" x14ac:dyDescent="0.3">
      <c r="A3860" t="s">
        <v>7660</v>
      </c>
      <c r="B3860" s="1">
        <v>46271</v>
      </c>
      <c r="C3860" t="s">
        <v>7661</v>
      </c>
      <c r="D3860" t="s">
        <v>24</v>
      </c>
      <c r="E3860" t="s">
        <v>9</v>
      </c>
      <c r="F3860">
        <v>9798</v>
      </c>
      <c r="G3860" t="s">
        <v>10</v>
      </c>
      <c r="H3860" t="str">
        <f t="shared" si="185"/>
        <v>ORD26003859</v>
      </c>
      <c r="I3860">
        <f>COUNTIFS(PG_Transactions!$AK:$AK,$H3860,PG_Transactions!$E:$E,"CAPTURE",PG_Transactions!$AQ:$AQ,1)</f>
        <v>1</v>
      </c>
      <c r="J3860">
        <f>SUMIFS(PG_Transactions!$G:$G,PG_Transactions!$AK:$AK,$H3860,PG_Transactions!$E:$E,"CAPTURE",PG_Transactions!$AQ:$AQ,1)</f>
        <v>9798</v>
      </c>
      <c r="K3860">
        <f t="shared" si="186"/>
        <v>0</v>
      </c>
      <c r="L3860" t="str">
        <f t="shared" si="187"/>
        <v>Amount Match</v>
      </c>
    </row>
    <row r="3861" spans="1:12" hidden="1" x14ac:dyDescent="0.3">
      <c r="A3861" t="s">
        <v>7662</v>
      </c>
      <c r="B3861" s="1">
        <v>46279</v>
      </c>
      <c r="C3861" t="s">
        <v>7663</v>
      </c>
      <c r="D3861" t="s">
        <v>24</v>
      </c>
      <c r="E3861" t="s">
        <v>9</v>
      </c>
      <c r="F3861">
        <v>1799</v>
      </c>
      <c r="G3861" t="s">
        <v>10</v>
      </c>
      <c r="H3861" t="str">
        <f t="shared" si="185"/>
        <v>ORD26003860</v>
      </c>
      <c r="I3861">
        <f>COUNTIFS(PG_Transactions!$AK:$AK,$H3861,PG_Transactions!$E:$E,"CAPTURE",PG_Transactions!$AQ:$AQ,1)</f>
        <v>1</v>
      </c>
      <c r="J3861">
        <f>SUMIFS(PG_Transactions!$G:$G,PG_Transactions!$AK:$AK,$H3861,PG_Transactions!$E:$E,"CAPTURE",PG_Transactions!$AQ:$AQ,1)</f>
        <v>1799</v>
      </c>
      <c r="K3861">
        <f t="shared" si="186"/>
        <v>0</v>
      </c>
      <c r="L3861" t="str">
        <f t="shared" si="187"/>
        <v>Amount Match</v>
      </c>
    </row>
    <row r="3862" spans="1:12" hidden="1" x14ac:dyDescent="0.3">
      <c r="A3862" t="s">
        <v>7664</v>
      </c>
      <c r="B3862" s="1">
        <v>46278</v>
      </c>
      <c r="C3862" t="s">
        <v>7665</v>
      </c>
      <c r="D3862" t="s">
        <v>51</v>
      </c>
      <c r="E3862" t="s">
        <v>9</v>
      </c>
      <c r="F3862">
        <v>499</v>
      </c>
      <c r="G3862" t="s">
        <v>10</v>
      </c>
      <c r="H3862" t="str">
        <f t="shared" si="185"/>
        <v>ORD26003861</v>
      </c>
      <c r="I3862">
        <f>COUNTIFS(PG_Transactions!$AK:$AK,$H3862,PG_Transactions!$E:$E,"CAPTURE",PG_Transactions!$AQ:$AQ,1)</f>
        <v>1</v>
      </c>
      <c r="J3862">
        <f>SUMIFS(PG_Transactions!$G:$G,PG_Transactions!$AK:$AK,$H3862,PG_Transactions!$E:$E,"CAPTURE",PG_Transactions!$AQ:$AQ,1)</f>
        <v>499</v>
      </c>
      <c r="K3862">
        <f t="shared" si="186"/>
        <v>0</v>
      </c>
      <c r="L3862" t="str">
        <f t="shared" si="187"/>
        <v>Amount Match</v>
      </c>
    </row>
    <row r="3863" spans="1:12" hidden="1" x14ac:dyDescent="0.3">
      <c r="A3863" t="s">
        <v>7666</v>
      </c>
      <c r="B3863" s="1">
        <v>46269</v>
      </c>
      <c r="C3863" t="s">
        <v>7667</v>
      </c>
      <c r="D3863" t="s">
        <v>38</v>
      </c>
      <c r="E3863" t="s">
        <v>33</v>
      </c>
      <c r="F3863">
        <v>10497</v>
      </c>
      <c r="G3863" t="s">
        <v>10</v>
      </c>
      <c r="H3863" t="str">
        <f t="shared" si="185"/>
        <v>ORD26003862</v>
      </c>
      <c r="I3863">
        <f>COUNTIFS(PG_Transactions!$AK:$AK,$H3863,PG_Transactions!$E:$E,"CAPTURE",PG_Transactions!$AQ:$AQ,1)</f>
        <v>1</v>
      </c>
      <c r="J3863">
        <f>SUMIFS(PG_Transactions!$G:$G,PG_Transactions!$AK:$AK,$H3863,PG_Transactions!$E:$E,"CAPTURE",PG_Transactions!$AQ:$AQ,1)</f>
        <v>10497</v>
      </c>
      <c r="K3863">
        <f t="shared" si="186"/>
        <v>0</v>
      </c>
      <c r="L3863" t="str">
        <f t="shared" si="187"/>
        <v>Amount Match</v>
      </c>
    </row>
    <row r="3864" spans="1:12" hidden="1" x14ac:dyDescent="0.3">
      <c r="A3864" t="s">
        <v>7668</v>
      </c>
      <c r="B3864" s="1">
        <v>46294</v>
      </c>
      <c r="C3864" t="s">
        <v>7669</v>
      </c>
      <c r="D3864" t="s">
        <v>38</v>
      </c>
      <c r="E3864" t="s">
        <v>17</v>
      </c>
      <c r="F3864">
        <v>848</v>
      </c>
      <c r="G3864" t="s">
        <v>105</v>
      </c>
      <c r="H3864" t="str">
        <f t="shared" si="185"/>
        <v>ORD26003863</v>
      </c>
      <c r="I3864">
        <f>COUNTIFS(PG_Transactions!$AK:$AK,$H3864,PG_Transactions!$E:$E,"CAPTURE",PG_Transactions!$AQ:$AQ,1)</f>
        <v>0</v>
      </c>
      <c r="J3864">
        <f>SUMIFS(PG_Transactions!$G:$G,PG_Transactions!$AK:$AK,$H3864,PG_Transactions!$E:$E,"CAPTURE",PG_Transactions!$AQ:$AQ,1)</f>
        <v>0</v>
      </c>
      <c r="K3864">
        <f t="shared" si="186"/>
        <v>-848</v>
      </c>
      <c r="L3864" t="str">
        <f t="shared" si="187"/>
        <v>No Capture</v>
      </c>
    </row>
    <row r="3865" spans="1:12" hidden="1" x14ac:dyDescent="0.3">
      <c r="A3865" t="s">
        <v>7670</v>
      </c>
      <c r="B3865" s="1">
        <v>46286</v>
      </c>
      <c r="C3865" t="s">
        <v>7671</v>
      </c>
      <c r="D3865" t="s">
        <v>65</v>
      </c>
      <c r="E3865" t="s">
        <v>9</v>
      </c>
      <c r="F3865">
        <v>10998</v>
      </c>
      <c r="G3865" t="s">
        <v>10</v>
      </c>
      <c r="H3865" t="str">
        <f t="shared" si="185"/>
        <v>ORD26003864</v>
      </c>
      <c r="I3865">
        <f>COUNTIFS(PG_Transactions!$AK:$AK,$H3865,PG_Transactions!$E:$E,"CAPTURE",PG_Transactions!$AQ:$AQ,1)</f>
        <v>1</v>
      </c>
      <c r="J3865">
        <f>SUMIFS(PG_Transactions!$G:$G,PG_Transactions!$AK:$AK,$H3865,PG_Transactions!$E:$E,"CAPTURE",PG_Transactions!$AQ:$AQ,1)</f>
        <v>10998</v>
      </c>
      <c r="K3865">
        <f t="shared" si="186"/>
        <v>0</v>
      </c>
      <c r="L3865" t="str">
        <f t="shared" si="187"/>
        <v>Amount Match</v>
      </c>
    </row>
    <row r="3866" spans="1:12" hidden="1" x14ac:dyDescent="0.3">
      <c r="A3866" t="s">
        <v>7672</v>
      </c>
      <c r="B3866" s="1">
        <v>46286</v>
      </c>
      <c r="C3866" t="s">
        <v>7673</v>
      </c>
      <c r="D3866" t="s">
        <v>65</v>
      </c>
      <c r="E3866" t="s">
        <v>17</v>
      </c>
      <c r="F3866">
        <v>1598</v>
      </c>
      <c r="G3866" t="s">
        <v>10</v>
      </c>
      <c r="H3866" t="str">
        <f t="shared" si="185"/>
        <v>ORD26003865</v>
      </c>
      <c r="I3866">
        <f>COUNTIFS(PG_Transactions!$AK:$AK,$H3866,PG_Transactions!$E:$E,"CAPTURE",PG_Transactions!$AQ:$AQ,1)</f>
        <v>1</v>
      </c>
      <c r="J3866">
        <f>SUMIFS(PG_Transactions!$G:$G,PG_Transactions!$AK:$AK,$H3866,PG_Transactions!$E:$E,"CAPTURE",PG_Transactions!$AQ:$AQ,1)</f>
        <v>1598</v>
      </c>
      <c r="K3866">
        <f t="shared" si="186"/>
        <v>0</v>
      </c>
      <c r="L3866" t="str">
        <f t="shared" si="187"/>
        <v>Amount Match</v>
      </c>
    </row>
    <row r="3867" spans="1:12" hidden="1" x14ac:dyDescent="0.3">
      <c r="A3867" t="s">
        <v>7674</v>
      </c>
      <c r="B3867" s="1">
        <v>46293</v>
      </c>
      <c r="C3867" t="s">
        <v>7675</v>
      </c>
      <c r="D3867" t="s">
        <v>51</v>
      </c>
      <c r="E3867" t="s">
        <v>9</v>
      </c>
      <c r="F3867">
        <v>299</v>
      </c>
      <c r="G3867" t="s">
        <v>10</v>
      </c>
      <c r="H3867" t="str">
        <f t="shared" si="185"/>
        <v>ORD26003866</v>
      </c>
      <c r="I3867">
        <f>COUNTIFS(PG_Transactions!$AK:$AK,$H3867,PG_Transactions!$E:$E,"CAPTURE",PG_Transactions!$AQ:$AQ,1)</f>
        <v>1</v>
      </c>
      <c r="J3867">
        <f>SUMIFS(PG_Transactions!$G:$G,PG_Transactions!$AK:$AK,$H3867,PG_Transactions!$E:$E,"CAPTURE",PG_Transactions!$AQ:$AQ,1)</f>
        <v>299</v>
      </c>
      <c r="K3867">
        <f t="shared" si="186"/>
        <v>0</v>
      </c>
      <c r="L3867" t="str">
        <f t="shared" si="187"/>
        <v>Amount Match</v>
      </c>
    </row>
    <row r="3868" spans="1:12" hidden="1" x14ac:dyDescent="0.3">
      <c r="A3868" t="s">
        <v>7676</v>
      </c>
      <c r="B3868" s="1">
        <v>46284</v>
      </c>
      <c r="C3868" t="s">
        <v>7677</v>
      </c>
      <c r="E3868" t="s">
        <v>44</v>
      </c>
      <c r="F3868">
        <v>1798</v>
      </c>
      <c r="G3868" t="s">
        <v>10</v>
      </c>
      <c r="H3868" t="str">
        <f t="shared" si="185"/>
        <v>ORD26003867</v>
      </c>
      <c r="I3868">
        <f>COUNTIFS(PG_Transactions!$AK:$AK,$H3868,PG_Transactions!$E:$E,"CAPTURE",PG_Transactions!$AQ:$AQ,1)</f>
        <v>1</v>
      </c>
      <c r="J3868">
        <f>SUMIFS(PG_Transactions!$G:$G,PG_Transactions!$AK:$AK,$H3868,PG_Transactions!$E:$E,"CAPTURE",PG_Transactions!$AQ:$AQ,1)</f>
        <v>1798</v>
      </c>
      <c r="K3868">
        <f t="shared" si="186"/>
        <v>0</v>
      </c>
      <c r="L3868" t="str">
        <f t="shared" si="187"/>
        <v>Amount Match</v>
      </c>
    </row>
    <row r="3869" spans="1:12" hidden="1" x14ac:dyDescent="0.3">
      <c r="A3869" t="s">
        <v>7678</v>
      </c>
      <c r="B3869" s="1">
        <v>46294</v>
      </c>
      <c r="C3869" t="s">
        <v>7679</v>
      </c>
      <c r="D3869" t="s">
        <v>65</v>
      </c>
      <c r="E3869" t="s">
        <v>9</v>
      </c>
      <c r="F3869">
        <v>12797</v>
      </c>
      <c r="G3869" t="s">
        <v>10</v>
      </c>
      <c r="H3869" t="str">
        <f t="shared" si="185"/>
        <v>ORD26003868</v>
      </c>
      <c r="I3869">
        <f>COUNTIFS(PG_Transactions!$AK:$AK,$H3869,PG_Transactions!$E:$E,"CAPTURE",PG_Transactions!$AQ:$AQ,1)</f>
        <v>1</v>
      </c>
      <c r="J3869">
        <f>SUMIFS(PG_Transactions!$G:$G,PG_Transactions!$AK:$AK,$H3869,PG_Transactions!$E:$E,"CAPTURE",PG_Transactions!$AQ:$AQ,1)</f>
        <v>12797</v>
      </c>
      <c r="K3869">
        <f t="shared" si="186"/>
        <v>0</v>
      </c>
      <c r="L3869" t="str">
        <f t="shared" si="187"/>
        <v>Amount Match</v>
      </c>
    </row>
    <row r="3870" spans="1:12" hidden="1" x14ac:dyDescent="0.3">
      <c r="A3870" t="s">
        <v>7680</v>
      </c>
      <c r="B3870" s="1">
        <v>46273</v>
      </c>
      <c r="C3870" t="s">
        <v>7681</v>
      </c>
      <c r="D3870" t="s">
        <v>16</v>
      </c>
      <c r="E3870" t="s">
        <v>9</v>
      </c>
      <c r="F3870">
        <v>2597</v>
      </c>
      <c r="G3870" t="s">
        <v>10</v>
      </c>
      <c r="H3870" t="str">
        <f t="shared" si="185"/>
        <v>ORD26003869</v>
      </c>
      <c r="I3870">
        <f>COUNTIFS(PG_Transactions!$AK:$AK,$H3870,PG_Transactions!$E:$E,"CAPTURE",PG_Transactions!$AQ:$AQ,1)</f>
        <v>1</v>
      </c>
      <c r="J3870">
        <f>SUMIFS(PG_Transactions!$G:$G,PG_Transactions!$AK:$AK,$H3870,PG_Transactions!$E:$E,"CAPTURE",PG_Transactions!$AQ:$AQ,1)</f>
        <v>2597</v>
      </c>
      <c r="K3870">
        <f t="shared" si="186"/>
        <v>0</v>
      </c>
      <c r="L3870" t="str">
        <f t="shared" si="187"/>
        <v>Amount Match</v>
      </c>
    </row>
    <row r="3871" spans="1:12" hidden="1" x14ac:dyDescent="0.3">
      <c r="A3871" t="s">
        <v>7682</v>
      </c>
      <c r="B3871" s="1">
        <v>46293</v>
      </c>
      <c r="C3871" t="s">
        <v>4632</v>
      </c>
      <c r="D3871" t="s">
        <v>41</v>
      </c>
      <c r="E3871" t="s">
        <v>44</v>
      </c>
      <c r="F3871">
        <v>8498</v>
      </c>
      <c r="G3871" t="s">
        <v>10</v>
      </c>
      <c r="H3871" t="str">
        <f t="shared" si="185"/>
        <v>ORD26003870</v>
      </c>
      <c r="I3871">
        <f>COUNTIFS(PG_Transactions!$AK:$AK,$H3871,PG_Transactions!$E:$E,"CAPTURE",PG_Transactions!$AQ:$AQ,1)</f>
        <v>1</v>
      </c>
      <c r="J3871">
        <f>SUMIFS(PG_Transactions!$G:$G,PG_Transactions!$AK:$AK,$H3871,PG_Transactions!$E:$E,"CAPTURE",PG_Transactions!$AQ:$AQ,1)</f>
        <v>8498</v>
      </c>
      <c r="K3871">
        <f t="shared" si="186"/>
        <v>0</v>
      </c>
      <c r="L3871" t="str">
        <f t="shared" si="187"/>
        <v>Amount Match</v>
      </c>
    </row>
    <row r="3872" spans="1:12" hidden="1" x14ac:dyDescent="0.3">
      <c r="A3872" t="s">
        <v>7683</v>
      </c>
      <c r="B3872" s="1">
        <v>46277</v>
      </c>
      <c r="C3872" t="s">
        <v>7684</v>
      </c>
      <c r="D3872" t="s">
        <v>51</v>
      </c>
      <c r="E3872" t="s">
        <v>9</v>
      </c>
      <c r="F3872">
        <v>6797</v>
      </c>
      <c r="G3872" t="s">
        <v>10</v>
      </c>
      <c r="H3872" t="str">
        <f t="shared" si="185"/>
        <v>ORD26003871</v>
      </c>
      <c r="I3872">
        <f>COUNTIFS(PG_Transactions!$AK:$AK,$H3872,PG_Transactions!$E:$E,"CAPTURE",PG_Transactions!$AQ:$AQ,1)</f>
        <v>1</v>
      </c>
      <c r="J3872">
        <f>SUMIFS(PG_Transactions!$G:$G,PG_Transactions!$AK:$AK,$H3872,PG_Transactions!$E:$E,"CAPTURE",PG_Transactions!$AQ:$AQ,1)</f>
        <v>6797</v>
      </c>
      <c r="K3872">
        <f t="shared" si="186"/>
        <v>0</v>
      </c>
      <c r="L3872" t="str">
        <f t="shared" si="187"/>
        <v>Amount Match</v>
      </c>
    </row>
    <row r="3873" spans="1:12" hidden="1" x14ac:dyDescent="0.3">
      <c r="A3873" t="s">
        <v>7685</v>
      </c>
      <c r="B3873" s="1">
        <v>46292</v>
      </c>
      <c r="C3873" t="s">
        <v>7686</v>
      </c>
      <c r="D3873" t="s">
        <v>41</v>
      </c>
      <c r="E3873" t="s">
        <v>17</v>
      </c>
      <c r="F3873">
        <v>1947</v>
      </c>
      <c r="G3873" t="s">
        <v>10</v>
      </c>
      <c r="H3873" t="str">
        <f t="shared" si="185"/>
        <v>ORD26003872</v>
      </c>
      <c r="I3873">
        <f>COUNTIFS(PG_Transactions!$AK:$AK,$H3873,PG_Transactions!$E:$E,"CAPTURE",PG_Transactions!$AQ:$AQ,1)</f>
        <v>1</v>
      </c>
      <c r="J3873">
        <f>SUMIFS(PG_Transactions!$G:$G,PG_Transactions!$AK:$AK,$H3873,PG_Transactions!$E:$E,"CAPTURE",PG_Transactions!$AQ:$AQ,1)</f>
        <v>1947</v>
      </c>
      <c r="K3873">
        <f t="shared" si="186"/>
        <v>0</v>
      </c>
      <c r="L3873" t="str">
        <f t="shared" si="187"/>
        <v>Amount Match</v>
      </c>
    </row>
    <row r="3874" spans="1:12" hidden="1" x14ac:dyDescent="0.3">
      <c r="A3874" t="s">
        <v>7687</v>
      </c>
      <c r="B3874" s="1">
        <v>46280</v>
      </c>
      <c r="C3874" t="s">
        <v>7688</v>
      </c>
      <c r="D3874" t="s">
        <v>27</v>
      </c>
      <c r="E3874" t="s">
        <v>9</v>
      </c>
      <c r="F3874">
        <v>1797</v>
      </c>
      <c r="G3874" t="s">
        <v>10</v>
      </c>
      <c r="H3874" t="str">
        <f t="shared" si="185"/>
        <v>ORD26003873</v>
      </c>
      <c r="I3874">
        <f>COUNTIFS(PG_Transactions!$AK:$AK,$H3874,PG_Transactions!$E:$E,"CAPTURE",PG_Transactions!$AQ:$AQ,1)</f>
        <v>1</v>
      </c>
      <c r="J3874">
        <f>SUMIFS(PG_Transactions!$G:$G,PG_Transactions!$AK:$AK,$H3874,PG_Transactions!$E:$E,"CAPTURE",PG_Transactions!$AQ:$AQ,1)</f>
        <v>1797</v>
      </c>
      <c r="K3874">
        <f t="shared" si="186"/>
        <v>0</v>
      </c>
      <c r="L3874" t="str">
        <f t="shared" si="187"/>
        <v>Amount Match</v>
      </c>
    </row>
    <row r="3875" spans="1:12" hidden="1" x14ac:dyDescent="0.3">
      <c r="A3875" t="s">
        <v>7689</v>
      </c>
      <c r="B3875" s="1">
        <v>46287</v>
      </c>
      <c r="C3875" t="s">
        <v>7690</v>
      </c>
      <c r="D3875" t="s">
        <v>32</v>
      </c>
      <c r="E3875" t="s">
        <v>9</v>
      </c>
      <c r="F3875">
        <v>3197</v>
      </c>
      <c r="G3875" t="s">
        <v>10</v>
      </c>
      <c r="H3875" t="str">
        <f t="shared" si="185"/>
        <v>ORD26003874</v>
      </c>
      <c r="I3875">
        <f>COUNTIFS(PG_Transactions!$AK:$AK,$H3875,PG_Transactions!$E:$E,"CAPTURE",PG_Transactions!$AQ:$AQ,1)</f>
        <v>1</v>
      </c>
      <c r="J3875">
        <f>SUMIFS(PG_Transactions!$G:$G,PG_Transactions!$AK:$AK,$H3875,PG_Transactions!$E:$E,"CAPTURE",PG_Transactions!$AQ:$AQ,1)</f>
        <v>3197</v>
      </c>
      <c r="K3875">
        <f t="shared" si="186"/>
        <v>0</v>
      </c>
      <c r="L3875" t="str">
        <f t="shared" si="187"/>
        <v>Amount Match</v>
      </c>
    </row>
    <row r="3876" spans="1:12" hidden="1" x14ac:dyDescent="0.3">
      <c r="A3876" t="s">
        <v>7691</v>
      </c>
      <c r="B3876" s="1">
        <v>46277</v>
      </c>
      <c r="C3876" t="s">
        <v>7692</v>
      </c>
      <c r="D3876" t="s">
        <v>32</v>
      </c>
      <c r="E3876" t="s">
        <v>9</v>
      </c>
      <c r="F3876">
        <v>2398</v>
      </c>
      <c r="G3876" t="s">
        <v>10</v>
      </c>
      <c r="H3876" t="str">
        <f t="shared" si="185"/>
        <v>ORD26003875</v>
      </c>
      <c r="I3876">
        <f>COUNTIFS(PG_Transactions!$AK:$AK,$H3876,PG_Transactions!$E:$E,"CAPTURE",PG_Transactions!$AQ:$AQ,1)</f>
        <v>1</v>
      </c>
      <c r="J3876">
        <f>SUMIFS(PG_Transactions!$G:$G,PG_Transactions!$AK:$AK,$H3876,PG_Transactions!$E:$E,"CAPTURE",PG_Transactions!$AQ:$AQ,1)</f>
        <v>2398</v>
      </c>
      <c r="K3876">
        <f t="shared" si="186"/>
        <v>0</v>
      </c>
      <c r="L3876" t="str">
        <f t="shared" si="187"/>
        <v>Amount Match</v>
      </c>
    </row>
    <row r="3877" spans="1:12" hidden="1" x14ac:dyDescent="0.3">
      <c r="A3877" t="s">
        <v>7693</v>
      </c>
      <c r="B3877" s="1">
        <v>46294</v>
      </c>
      <c r="C3877" t="s">
        <v>7694</v>
      </c>
      <c r="E3877" t="s">
        <v>9</v>
      </c>
      <c r="F3877">
        <v>3298</v>
      </c>
      <c r="G3877" t="s">
        <v>105</v>
      </c>
      <c r="H3877" t="str">
        <f t="shared" si="185"/>
        <v>ORD26003876</v>
      </c>
      <c r="I3877">
        <f>COUNTIFS(PG_Transactions!$AK:$AK,$H3877,PG_Transactions!$E:$E,"CAPTURE",PG_Transactions!$AQ:$AQ,1)</f>
        <v>0</v>
      </c>
      <c r="J3877">
        <f>SUMIFS(PG_Transactions!$G:$G,PG_Transactions!$AK:$AK,$H3877,PG_Transactions!$E:$E,"CAPTURE",PG_Transactions!$AQ:$AQ,1)</f>
        <v>0</v>
      </c>
      <c r="K3877">
        <f t="shared" si="186"/>
        <v>-3298</v>
      </c>
      <c r="L3877" t="str">
        <f t="shared" si="187"/>
        <v>No Capture</v>
      </c>
    </row>
    <row r="3878" spans="1:12" hidden="1" x14ac:dyDescent="0.3">
      <c r="A3878" t="s">
        <v>7695</v>
      </c>
      <c r="B3878" s="1">
        <v>46286</v>
      </c>
      <c r="C3878" t="s">
        <v>7696</v>
      </c>
      <c r="D3878" t="s">
        <v>8</v>
      </c>
      <c r="E3878" t="s">
        <v>9</v>
      </c>
      <c r="F3878">
        <v>7999</v>
      </c>
      <c r="G3878" t="s">
        <v>10</v>
      </c>
      <c r="H3878" t="str">
        <f t="shared" si="185"/>
        <v>ORD26003877</v>
      </c>
      <c r="I3878">
        <f>COUNTIFS(PG_Transactions!$AK:$AK,$H3878,PG_Transactions!$E:$E,"CAPTURE",PG_Transactions!$AQ:$AQ,1)</f>
        <v>1</v>
      </c>
      <c r="J3878">
        <f>SUMIFS(PG_Transactions!$G:$G,PG_Transactions!$AK:$AK,$H3878,PG_Transactions!$E:$E,"CAPTURE",PG_Transactions!$AQ:$AQ,1)</f>
        <v>7999</v>
      </c>
      <c r="K3878">
        <f t="shared" si="186"/>
        <v>0</v>
      </c>
      <c r="L3878" t="str">
        <f t="shared" si="187"/>
        <v>Amount Match</v>
      </c>
    </row>
    <row r="3879" spans="1:12" hidden="1" x14ac:dyDescent="0.3">
      <c r="A3879" t="s">
        <v>7697</v>
      </c>
      <c r="B3879" s="1">
        <v>46276</v>
      </c>
      <c r="C3879" t="s">
        <v>7698</v>
      </c>
      <c r="D3879" t="s">
        <v>65</v>
      </c>
      <c r="E3879" t="s">
        <v>9</v>
      </c>
      <c r="F3879">
        <v>14297</v>
      </c>
      <c r="G3879" t="s">
        <v>70</v>
      </c>
      <c r="H3879" t="str">
        <f t="shared" si="185"/>
        <v>ORD26003878</v>
      </c>
      <c r="I3879">
        <f>COUNTIFS(PG_Transactions!$AK:$AK,$H3879,PG_Transactions!$E:$E,"CAPTURE",PG_Transactions!$AQ:$AQ,1)</f>
        <v>0</v>
      </c>
      <c r="J3879">
        <f>SUMIFS(PG_Transactions!$G:$G,PG_Transactions!$AK:$AK,$H3879,PG_Transactions!$E:$E,"CAPTURE",PG_Transactions!$AQ:$AQ,1)</f>
        <v>0</v>
      </c>
      <c r="K3879">
        <f t="shared" si="186"/>
        <v>-14297</v>
      </c>
      <c r="L3879" t="str">
        <f t="shared" si="187"/>
        <v>No Capture</v>
      </c>
    </row>
    <row r="3880" spans="1:12" hidden="1" x14ac:dyDescent="0.3">
      <c r="A3880" t="s">
        <v>7699</v>
      </c>
      <c r="B3880" s="1">
        <v>46284</v>
      </c>
      <c r="C3880" t="s">
        <v>7700</v>
      </c>
      <c r="D3880" t="s">
        <v>13</v>
      </c>
      <c r="E3880" t="s">
        <v>9</v>
      </c>
      <c r="F3880">
        <v>10997</v>
      </c>
      <c r="G3880" t="s">
        <v>10</v>
      </c>
      <c r="H3880" t="str">
        <f t="shared" si="185"/>
        <v>ORD26003879</v>
      </c>
      <c r="I3880">
        <f>COUNTIFS(PG_Transactions!$AK:$AK,$H3880,PG_Transactions!$E:$E,"CAPTURE",PG_Transactions!$AQ:$AQ,1)</f>
        <v>1</v>
      </c>
      <c r="J3880">
        <f>SUMIFS(PG_Transactions!$G:$G,PG_Transactions!$AK:$AK,$H3880,PG_Transactions!$E:$E,"CAPTURE",PG_Transactions!$AQ:$AQ,1)</f>
        <v>10997</v>
      </c>
      <c r="K3880">
        <f t="shared" si="186"/>
        <v>0</v>
      </c>
      <c r="L3880" t="str">
        <f t="shared" si="187"/>
        <v>Amount Match</v>
      </c>
    </row>
    <row r="3881" spans="1:12" hidden="1" x14ac:dyDescent="0.3">
      <c r="A3881" t="s">
        <v>7701</v>
      </c>
      <c r="B3881" s="1">
        <v>46286</v>
      </c>
      <c r="C3881" t="s">
        <v>7702</v>
      </c>
      <c r="D3881" t="s">
        <v>38</v>
      </c>
      <c r="E3881" t="s">
        <v>9</v>
      </c>
      <c r="F3881">
        <v>4999</v>
      </c>
      <c r="G3881" t="s">
        <v>10</v>
      </c>
      <c r="H3881" t="str">
        <f t="shared" si="185"/>
        <v>ORD26003880</v>
      </c>
      <c r="I3881">
        <f>COUNTIFS(PG_Transactions!$AK:$AK,$H3881,PG_Transactions!$E:$E,"CAPTURE",PG_Transactions!$AQ:$AQ,1)</f>
        <v>1</v>
      </c>
      <c r="J3881">
        <f>SUMIFS(PG_Transactions!$G:$G,PG_Transactions!$AK:$AK,$H3881,PG_Transactions!$E:$E,"CAPTURE",PG_Transactions!$AQ:$AQ,1)</f>
        <v>4999</v>
      </c>
      <c r="K3881">
        <f t="shared" si="186"/>
        <v>0</v>
      </c>
      <c r="L3881" t="str">
        <f t="shared" si="187"/>
        <v>Amount Match</v>
      </c>
    </row>
    <row r="3882" spans="1:12" hidden="1" x14ac:dyDescent="0.3">
      <c r="A3882" t="s">
        <v>7703</v>
      </c>
      <c r="B3882" s="1">
        <v>46275</v>
      </c>
      <c r="C3882" t="s">
        <v>7704</v>
      </c>
      <c r="E3882" t="s">
        <v>17</v>
      </c>
      <c r="F3882">
        <v>1299</v>
      </c>
      <c r="G3882" t="s">
        <v>56</v>
      </c>
      <c r="H3882" t="str">
        <f t="shared" si="185"/>
        <v>ORD26003881</v>
      </c>
      <c r="I3882">
        <f>COUNTIFS(PG_Transactions!$AK:$AK,$H3882,PG_Transactions!$E:$E,"CAPTURE",PG_Transactions!$AQ:$AQ,1)</f>
        <v>1</v>
      </c>
      <c r="J3882">
        <f>SUMIFS(PG_Transactions!$G:$G,PG_Transactions!$AK:$AK,$H3882,PG_Transactions!$E:$E,"CAPTURE",PG_Transactions!$AQ:$AQ,1)</f>
        <v>1299</v>
      </c>
      <c r="K3882">
        <f t="shared" si="186"/>
        <v>0</v>
      </c>
      <c r="L3882" t="str">
        <f t="shared" si="187"/>
        <v>Amount Match</v>
      </c>
    </row>
    <row r="3883" spans="1:12" hidden="1" x14ac:dyDescent="0.3">
      <c r="A3883" t="s">
        <v>7705</v>
      </c>
      <c r="B3883" s="1">
        <v>46295</v>
      </c>
      <c r="C3883" t="s">
        <v>7706</v>
      </c>
      <c r="D3883" t="s">
        <v>32</v>
      </c>
      <c r="E3883" t="s">
        <v>17</v>
      </c>
      <c r="F3883" s="2">
        <v>7999</v>
      </c>
      <c r="G3883" t="s">
        <v>10</v>
      </c>
      <c r="H3883" t="str">
        <f t="shared" si="185"/>
        <v>ORD26003882</v>
      </c>
      <c r="I3883">
        <f>COUNTIFS(PG_Transactions!$AK:$AK,$H3883,PG_Transactions!$E:$E,"CAPTURE",PG_Transactions!$AQ:$AQ,1)</f>
        <v>1</v>
      </c>
      <c r="J3883">
        <f>SUMIFS(PG_Transactions!$G:$G,PG_Transactions!$AK:$AK,$H3883,PG_Transactions!$E:$E,"CAPTURE",PG_Transactions!$AQ:$AQ,1)</f>
        <v>7999</v>
      </c>
      <c r="K3883">
        <f t="shared" si="186"/>
        <v>0</v>
      </c>
      <c r="L3883" t="str">
        <f t="shared" si="187"/>
        <v>Amount Match</v>
      </c>
    </row>
    <row r="3884" spans="1:12" hidden="1" x14ac:dyDescent="0.3">
      <c r="A3884" t="s">
        <v>7707</v>
      </c>
      <c r="B3884" s="1">
        <v>46292</v>
      </c>
      <c r="C3884" t="s">
        <v>7708</v>
      </c>
      <c r="D3884" t="s">
        <v>41</v>
      </c>
      <c r="E3884" t="s">
        <v>44</v>
      </c>
      <c r="F3884">
        <v>349</v>
      </c>
      <c r="G3884" t="s">
        <v>10</v>
      </c>
      <c r="H3884" t="str">
        <f t="shared" si="185"/>
        <v>ORD26003883</v>
      </c>
      <c r="I3884">
        <f>COUNTIFS(PG_Transactions!$AK:$AK,$H3884,PG_Transactions!$E:$E,"CAPTURE",PG_Transactions!$AQ:$AQ,1)</f>
        <v>1</v>
      </c>
      <c r="J3884">
        <f>SUMIFS(PG_Transactions!$G:$G,PG_Transactions!$AK:$AK,$H3884,PG_Transactions!$E:$E,"CAPTURE",PG_Transactions!$AQ:$AQ,1)</f>
        <v>349</v>
      </c>
      <c r="K3884">
        <f t="shared" si="186"/>
        <v>0</v>
      </c>
      <c r="L3884" t="str">
        <f t="shared" si="187"/>
        <v>Amount Match</v>
      </c>
    </row>
    <row r="3885" spans="1:12" hidden="1" x14ac:dyDescent="0.3">
      <c r="A3885" t="s">
        <v>7709</v>
      </c>
      <c r="B3885" s="1">
        <v>46281</v>
      </c>
      <c r="C3885" t="s">
        <v>7710</v>
      </c>
      <c r="D3885" t="s">
        <v>41</v>
      </c>
      <c r="E3885" t="s">
        <v>17</v>
      </c>
      <c r="F3885">
        <v>4999</v>
      </c>
      <c r="G3885" t="s">
        <v>10</v>
      </c>
      <c r="H3885" t="str">
        <f t="shared" si="185"/>
        <v>ORD26003884</v>
      </c>
      <c r="I3885">
        <f>COUNTIFS(PG_Transactions!$AK:$AK,$H3885,PG_Transactions!$E:$E,"CAPTURE",PG_Transactions!$AQ:$AQ,1)</f>
        <v>1</v>
      </c>
      <c r="J3885">
        <f>SUMIFS(PG_Transactions!$G:$G,PG_Transactions!$AK:$AK,$H3885,PG_Transactions!$E:$E,"CAPTURE",PG_Transactions!$AQ:$AQ,1)</f>
        <v>4999</v>
      </c>
      <c r="K3885">
        <f t="shared" si="186"/>
        <v>0</v>
      </c>
      <c r="L3885" t="str">
        <f t="shared" si="187"/>
        <v>Amount Match</v>
      </c>
    </row>
    <row r="3886" spans="1:12" hidden="1" x14ac:dyDescent="0.3">
      <c r="A3886" t="s">
        <v>7711</v>
      </c>
      <c r="B3886" s="1">
        <v>46284</v>
      </c>
      <c r="C3886" t="s">
        <v>7712</v>
      </c>
      <c r="D3886" t="s">
        <v>51</v>
      </c>
      <c r="E3886" t="s">
        <v>9</v>
      </c>
      <c r="F3886">
        <v>2498</v>
      </c>
      <c r="G3886" t="s">
        <v>10</v>
      </c>
      <c r="H3886" t="str">
        <f t="shared" si="185"/>
        <v>ORD26003885</v>
      </c>
      <c r="I3886">
        <f>COUNTIFS(PG_Transactions!$AK:$AK,$H3886,PG_Transactions!$E:$E,"CAPTURE",PG_Transactions!$AQ:$AQ,1)</f>
        <v>1</v>
      </c>
      <c r="J3886">
        <f>SUMIFS(PG_Transactions!$G:$G,PG_Transactions!$AK:$AK,$H3886,PG_Transactions!$E:$E,"CAPTURE",PG_Transactions!$AQ:$AQ,1)</f>
        <v>2498</v>
      </c>
      <c r="K3886">
        <f t="shared" si="186"/>
        <v>0</v>
      </c>
      <c r="L3886" t="str">
        <f t="shared" si="187"/>
        <v>Amount Match</v>
      </c>
    </row>
    <row r="3887" spans="1:12" hidden="1" x14ac:dyDescent="0.3">
      <c r="A3887" t="s">
        <v>7713</v>
      </c>
      <c r="B3887" s="1">
        <v>46287</v>
      </c>
      <c r="C3887" t="s">
        <v>7714</v>
      </c>
      <c r="D3887" t="s">
        <v>65</v>
      </c>
      <c r="E3887" t="s">
        <v>44</v>
      </c>
      <c r="F3887">
        <v>948</v>
      </c>
      <c r="G3887" t="s">
        <v>10</v>
      </c>
      <c r="H3887" t="str">
        <f t="shared" si="185"/>
        <v>ORD26003886</v>
      </c>
      <c r="I3887">
        <f>COUNTIFS(PG_Transactions!$AK:$AK,$H3887,PG_Transactions!$E:$E,"CAPTURE",PG_Transactions!$AQ:$AQ,1)</f>
        <v>1</v>
      </c>
      <c r="J3887">
        <f>SUMIFS(PG_Transactions!$G:$G,PG_Transactions!$AK:$AK,$H3887,PG_Transactions!$E:$E,"CAPTURE",PG_Transactions!$AQ:$AQ,1)</f>
        <v>948</v>
      </c>
      <c r="K3887">
        <f t="shared" si="186"/>
        <v>0</v>
      </c>
      <c r="L3887" t="str">
        <f t="shared" si="187"/>
        <v>Amount Match</v>
      </c>
    </row>
    <row r="3888" spans="1:12" hidden="1" x14ac:dyDescent="0.3">
      <c r="A3888" t="s">
        <v>7715</v>
      </c>
      <c r="B3888" s="1">
        <v>46270</v>
      </c>
      <c r="C3888" t="s">
        <v>7716</v>
      </c>
      <c r="E3888" t="s">
        <v>9</v>
      </c>
      <c r="F3888">
        <v>8348</v>
      </c>
      <c r="G3888" t="s">
        <v>10</v>
      </c>
      <c r="H3888" t="str">
        <f t="shared" si="185"/>
        <v>ORD26003887</v>
      </c>
      <c r="I3888">
        <f>COUNTIFS(PG_Transactions!$AK:$AK,$H3888,PG_Transactions!$E:$E,"CAPTURE",PG_Transactions!$AQ:$AQ,1)</f>
        <v>1</v>
      </c>
      <c r="J3888">
        <f>SUMIFS(PG_Transactions!$G:$G,PG_Transactions!$AK:$AK,$H3888,PG_Transactions!$E:$E,"CAPTURE",PG_Transactions!$AQ:$AQ,1)</f>
        <v>8348</v>
      </c>
      <c r="K3888">
        <f t="shared" si="186"/>
        <v>0</v>
      </c>
      <c r="L3888" t="str">
        <f t="shared" si="187"/>
        <v>Amount Match</v>
      </c>
    </row>
    <row r="3889" spans="1:12" hidden="1" x14ac:dyDescent="0.3">
      <c r="A3889" t="s">
        <v>7717</v>
      </c>
      <c r="B3889" s="1">
        <v>46286</v>
      </c>
      <c r="C3889" t="s">
        <v>7718</v>
      </c>
      <c r="D3889" t="s">
        <v>16</v>
      </c>
      <c r="E3889" t="s">
        <v>9</v>
      </c>
      <c r="F3889">
        <v>7999</v>
      </c>
      <c r="G3889" t="s">
        <v>10</v>
      </c>
      <c r="H3889" t="str">
        <f t="shared" si="185"/>
        <v>ORD26003888</v>
      </c>
      <c r="I3889">
        <f>COUNTIFS(PG_Transactions!$AK:$AK,$H3889,PG_Transactions!$E:$E,"CAPTURE",PG_Transactions!$AQ:$AQ,1)</f>
        <v>1</v>
      </c>
      <c r="J3889">
        <f>SUMIFS(PG_Transactions!$G:$G,PG_Transactions!$AK:$AK,$H3889,PG_Transactions!$E:$E,"CAPTURE",PG_Transactions!$AQ:$AQ,1)</f>
        <v>7999</v>
      </c>
      <c r="K3889">
        <f t="shared" si="186"/>
        <v>0</v>
      </c>
      <c r="L3889" t="str">
        <f t="shared" si="187"/>
        <v>Amount Match</v>
      </c>
    </row>
    <row r="3890" spans="1:12" hidden="1" x14ac:dyDescent="0.3">
      <c r="A3890" t="s">
        <v>7719</v>
      </c>
      <c r="B3890" s="1">
        <v>46293</v>
      </c>
      <c r="C3890" t="s">
        <v>7720</v>
      </c>
      <c r="D3890" t="s">
        <v>13</v>
      </c>
      <c r="E3890" t="s">
        <v>17</v>
      </c>
      <c r="F3890">
        <v>3147</v>
      </c>
      <c r="G3890" t="s">
        <v>10</v>
      </c>
      <c r="H3890" t="str">
        <f t="shared" si="185"/>
        <v>ORD26003889</v>
      </c>
      <c r="I3890">
        <f>COUNTIFS(PG_Transactions!$AK:$AK,$H3890,PG_Transactions!$E:$E,"CAPTURE",PG_Transactions!$AQ:$AQ,1)</f>
        <v>1</v>
      </c>
      <c r="J3890">
        <f>SUMIFS(PG_Transactions!$G:$G,PG_Transactions!$AK:$AK,$H3890,PG_Transactions!$E:$E,"CAPTURE",PG_Transactions!$AQ:$AQ,1)</f>
        <v>3147</v>
      </c>
      <c r="K3890">
        <f t="shared" si="186"/>
        <v>0</v>
      </c>
      <c r="L3890" t="str">
        <f t="shared" si="187"/>
        <v>Amount Match</v>
      </c>
    </row>
    <row r="3891" spans="1:12" hidden="1" x14ac:dyDescent="0.3">
      <c r="A3891" t="s">
        <v>7721</v>
      </c>
      <c r="B3891" s="1">
        <v>46284</v>
      </c>
      <c r="C3891" t="s">
        <v>7722</v>
      </c>
      <c r="D3891" t="s">
        <v>32</v>
      </c>
      <c r="E3891" t="s">
        <v>9</v>
      </c>
      <c r="F3891">
        <v>6298</v>
      </c>
      <c r="G3891" t="s">
        <v>10</v>
      </c>
      <c r="H3891" t="str">
        <f t="shared" si="185"/>
        <v>ORD26003890</v>
      </c>
      <c r="I3891">
        <f>COUNTIFS(PG_Transactions!$AK:$AK,$H3891,PG_Transactions!$E:$E,"CAPTURE",PG_Transactions!$AQ:$AQ,1)</f>
        <v>1</v>
      </c>
      <c r="J3891">
        <f>SUMIFS(PG_Transactions!$G:$G,PG_Transactions!$AK:$AK,$H3891,PG_Transactions!$E:$E,"CAPTURE",PG_Transactions!$AQ:$AQ,1)</f>
        <v>6298</v>
      </c>
      <c r="K3891">
        <f t="shared" si="186"/>
        <v>0</v>
      </c>
      <c r="L3891" t="str">
        <f t="shared" si="187"/>
        <v>Amount Match</v>
      </c>
    </row>
    <row r="3892" spans="1:12" hidden="1" x14ac:dyDescent="0.3">
      <c r="A3892" t="s">
        <v>7723</v>
      </c>
      <c r="B3892" s="1">
        <v>46275</v>
      </c>
      <c r="C3892" t="s">
        <v>7724</v>
      </c>
      <c r="D3892" t="s">
        <v>41</v>
      </c>
      <c r="E3892" t="s">
        <v>9</v>
      </c>
      <c r="F3892">
        <v>9498</v>
      </c>
      <c r="G3892" t="s">
        <v>10</v>
      </c>
      <c r="H3892" t="str">
        <f t="shared" si="185"/>
        <v>ORD26003891</v>
      </c>
      <c r="I3892">
        <f>COUNTIFS(PG_Transactions!$AK:$AK,$H3892,PG_Transactions!$E:$E,"CAPTURE",PG_Transactions!$AQ:$AQ,1)</f>
        <v>1</v>
      </c>
      <c r="J3892">
        <f>SUMIFS(PG_Transactions!$G:$G,PG_Transactions!$AK:$AK,$H3892,PG_Transactions!$E:$E,"CAPTURE",PG_Transactions!$AQ:$AQ,1)</f>
        <v>9498</v>
      </c>
      <c r="K3892">
        <f t="shared" si="186"/>
        <v>0</v>
      </c>
      <c r="L3892" t="str">
        <f t="shared" si="187"/>
        <v>Amount Match</v>
      </c>
    </row>
    <row r="3893" spans="1:12" hidden="1" x14ac:dyDescent="0.3">
      <c r="A3893" t="s">
        <v>7725</v>
      </c>
      <c r="B3893" s="1">
        <v>46289</v>
      </c>
      <c r="C3893" t="s">
        <v>7726</v>
      </c>
      <c r="D3893" t="s">
        <v>24</v>
      </c>
      <c r="E3893" t="s">
        <v>9</v>
      </c>
      <c r="F3893">
        <v>5297</v>
      </c>
      <c r="G3893" t="s">
        <v>10</v>
      </c>
      <c r="H3893" t="str">
        <f t="shared" si="185"/>
        <v>ORD26003892</v>
      </c>
      <c r="I3893">
        <f>COUNTIFS(PG_Transactions!$AK:$AK,$H3893,PG_Transactions!$E:$E,"CAPTURE",PG_Transactions!$AQ:$AQ,1)</f>
        <v>1</v>
      </c>
      <c r="J3893">
        <f>SUMIFS(PG_Transactions!$G:$G,PG_Transactions!$AK:$AK,$H3893,PG_Transactions!$E:$E,"CAPTURE",PG_Transactions!$AQ:$AQ,1)</f>
        <v>5297</v>
      </c>
      <c r="K3893">
        <f t="shared" si="186"/>
        <v>0</v>
      </c>
      <c r="L3893" t="str">
        <f t="shared" si="187"/>
        <v>Amount Match</v>
      </c>
    </row>
    <row r="3894" spans="1:12" hidden="1" x14ac:dyDescent="0.3">
      <c r="A3894" t="s">
        <v>7727</v>
      </c>
      <c r="B3894" s="1">
        <v>46274</v>
      </c>
      <c r="C3894" t="s">
        <v>7728</v>
      </c>
      <c r="D3894" t="s">
        <v>51</v>
      </c>
      <c r="E3894" t="s">
        <v>9</v>
      </c>
      <c r="F3894">
        <v>4147</v>
      </c>
      <c r="G3894" t="s">
        <v>10</v>
      </c>
      <c r="H3894" t="str">
        <f t="shared" si="185"/>
        <v>ORD26003893</v>
      </c>
      <c r="I3894">
        <f>COUNTIFS(PG_Transactions!$AK:$AK,$H3894,PG_Transactions!$E:$E,"CAPTURE",PG_Transactions!$AQ:$AQ,1)</f>
        <v>1</v>
      </c>
      <c r="J3894">
        <f>SUMIFS(PG_Transactions!$G:$G,PG_Transactions!$AK:$AK,$H3894,PG_Transactions!$E:$E,"CAPTURE",PG_Transactions!$AQ:$AQ,1)</f>
        <v>4147</v>
      </c>
      <c r="K3894">
        <f t="shared" si="186"/>
        <v>0</v>
      </c>
      <c r="L3894" t="str">
        <f t="shared" si="187"/>
        <v>Amount Match</v>
      </c>
    </row>
    <row r="3895" spans="1:12" hidden="1" x14ac:dyDescent="0.3">
      <c r="A3895" t="s">
        <v>7729</v>
      </c>
      <c r="B3895" s="1">
        <v>46294</v>
      </c>
      <c r="C3895" t="s">
        <v>7730</v>
      </c>
      <c r="D3895" t="s">
        <v>38</v>
      </c>
      <c r="E3895" t="s">
        <v>9</v>
      </c>
      <c r="F3895">
        <v>349</v>
      </c>
      <c r="G3895" t="s">
        <v>10</v>
      </c>
      <c r="H3895" t="str">
        <f t="shared" si="185"/>
        <v>ORD26003894</v>
      </c>
      <c r="I3895">
        <f>COUNTIFS(PG_Transactions!$AK:$AK,$H3895,PG_Transactions!$E:$E,"CAPTURE",PG_Transactions!$AQ:$AQ,1)</f>
        <v>1</v>
      </c>
      <c r="J3895">
        <f>SUMIFS(PG_Transactions!$G:$G,PG_Transactions!$AK:$AK,$H3895,PG_Transactions!$E:$E,"CAPTURE",PG_Transactions!$AQ:$AQ,1)</f>
        <v>349</v>
      </c>
      <c r="K3895">
        <f t="shared" si="186"/>
        <v>0</v>
      </c>
      <c r="L3895" t="str">
        <f t="shared" si="187"/>
        <v>Amount Match</v>
      </c>
    </row>
    <row r="3896" spans="1:12" hidden="1" x14ac:dyDescent="0.3">
      <c r="A3896" t="s">
        <v>7731</v>
      </c>
      <c r="B3896" s="1">
        <v>46268</v>
      </c>
      <c r="C3896" t="s">
        <v>7732</v>
      </c>
      <c r="D3896" t="s">
        <v>24</v>
      </c>
      <c r="E3896" t="s">
        <v>17</v>
      </c>
      <c r="F3896" s="2">
        <v>9147</v>
      </c>
      <c r="G3896" t="s">
        <v>10</v>
      </c>
      <c r="H3896" t="str">
        <f t="shared" si="185"/>
        <v>ORD26003895</v>
      </c>
      <c r="I3896">
        <f>COUNTIFS(PG_Transactions!$AK:$AK,$H3896,PG_Transactions!$E:$E,"CAPTURE",PG_Transactions!$AQ:$AQ,1)</f>
        <v>1</v>
      </c>
      <c r="J3896">
        <f>SUMIFS(PG_Transactions!$G:$G,PG_Transactions!$AK:$AK,$H3896,PG_Transactions!$E:$E,"CAPTURE",PG_Transactions!$AQ:$AQ,1)</f>
        <v>9147</v>
      </c>
      <c r="K3896">
        <f t="shared" si="186"/>
        <v>0</v>
      </c>
      <c r="L3896" t="str">
        <f t="shared" si="187"/>
        <v>Amount Match</v>
      </c>
    </row>
    <row r="3897" spans="1:12" hidden="1" x14ac:dyDescent="0.3">
      <c r="A3897" t="s">
        <v>7733</v>
      </c>
      <c r="B3897" s="1">
        <v>46278</v>
      </c>
      <c r="C3897" t="s">
        <v>7734</v>
      </c>
      <c r="D3897" t="s">
        <v>24</v>
      </c>
      <c r="E3897" t="s">
        <v>17</v>
      </c>
      <c r="F3897">
        <v>6297</v>
      </c>
      <c r="G3897" t="s">
        <v>10</v>
      </c>
      <c r="H3897" t="str">
        <f t="shared" si="185"/>
        <v>ORD26003896</v>
      </c>
      <c r="I3897">
        <f>COUNTIFS(PG_Transactions!$AK:$AK,$H3897,PG_Transactions!$E:$E,"CAPTURE",PG_Transactions!$AQ:$AQ,1)</f>
        <v>1</v>
      </c>
      <c r="J3897">
        <f>SUMIFS(PG_Transactions!$G:$G,PG_Transactions!$AK:$AK,$H3897,PG_Transactions!$E:$E,"CAPTURE",PG_Transactions!$AQ:$AQ,1)</f>
        <v>6297</v>
      </c>
      <c r="K3897">
        <f t="shared" si="186"/>
        <v>0</v>
      </c>
      <c r="L3897" t="str">
        <f t="shared" si="187"/>
        <v>Amount Match</v>
      </c>
    </row>
    <row r="3898" spans="1:12" hidden="1" x14ac:dyDescent="0.3">
      <c r="A3898" t="s">
        <v>7735</v>
      </c>
      <c r="B3898" s="1">
        <v>46275</v>
      </c>
      <c r="C3898" t="s">
        <v>7736</v>
      </c>
      <c r="D3898" t="s">
        <v>38</v>
      </c>
      <c r="E3898" t="s">
        <v>17</v>
      </c>
      <c r="F3898">
        <v>3499</v>
      </c>
      <c r="G3898" t="s">
        <v>56</v>
      </c>
      <c r="H3898" t="str">
        <f t="shared" si="185"/>
        <v>ORD26003897</v>
      </c>
      <c r="I3898">
        <f>COUNTIFS(PG_Transactions!$AK:$AK,$H3898,PG_Transactions!$E:$E,"CAPTURE",PG_Transactions!$AQ:$AQ,1)</f>
        <v>1</v>
      </c>
      <c r="J3898">
        <f>SUMIFS(PG_Transactions!$G:$G,PG_Transactions!$AK:$AK,$H3898,PG_Transactions!$E:$E,"CAPTURE",PG_Transactions!$AQ:$AQ,1)</f>
        <v>3499</v>
      </c>
      <c r="K3898">
        <f t="shared" si="186"/>
        <v>0</v>
      </c>
      <c r="L3898" t="str">
        <f t="shared" si="187"/>
        <v>Amount Match</v>
      </c>
    </row>
    <row r="3899" spans="1:12" hidden="1" x14ac:dyDescent="0.3">
      <c r="A3899" t="s">
        <v>7737</v>
      </c>
      <c r="B3899" s="1">
        <v>46278</v>
      </c>
      <c r="C3899" t="s">
        <v>7738</v>
      </c>
      <c r="D3899" t="s">
        <v>65</v>
      </c>
      <c r="E3899" t="s">
        <v>9</v>
      </c>
      <c r="F3899">
        <v>2999</v>
      </c>
      <c r="G3899" t="s">
        <v>10</v>
      </c>
      <c r="H3899" t="str">
        <f t="shared" si="185"/>
        <v>ORD26003898</v>
      </c>
      <c r="I3899">
        <f>COUNTIFS(PG_Transactions!$AK:$AK,$H3899,PG_Transactions!$E:$E,"CAPTURE",PG_Transactions!$AQ:$AQ,1)</f>
        <v>1</v>
      </c>
      <c r="J3899">
        <f>SUMIFS(PG_Transactions!$G:$G,PG_Transactions!$AK:$AK,$H3899,PG_Transactions!$E:$E,"CAPTURE",PG_Transactions!$AQ:$AQ,1)</f>
        <v>2999</v>
      </c>
      <c r="K3899">
        <f t="shared" si="186"/>
        <v>0</v>
      </c>
      <c r="L3899" t="str">
        <f t="shared" si="187"/>
        <v>Amount Match</v>
      </c>
    </row>
    <row r="3900" spans="1:12" hidden="1" x14ac:dyDescent="0.3">
      <c r="A3900" t="s">
        <v>7739</v>
      </c>
      <c r="B3900" s="1">
        <v>46291</v>
      </c>
      <c r="C3900" t="s">
        <v>3926</v>
      </c>
      <c r="D3900" t="s">
        <v>27</v>
      </c>
      <c r="E3900" t="s">
        <v>17</v>
      </c>
      <c r="F3900">
        <v>1299</v>
      </c>
      <c r="G3900" t="s">
        <v>56</v>
      </c>
      <c r="H3900" t="str">
        <f t="shared" si="185"/>
        <v>ORD26003899</v>
      </c>
      <c r="I3900">
        <f>COUNTIFS(PG_Transactions!$AK:$AK,$H3900,PG_Transactions!$E:$E,"CAPTURE",PG_Transactions!$AQ:$AQ,1)</f>
        <v>1</v>
      </c>
      <c r="J3900">
        <f>SUMIFS(PG_Transactions!$G:$G,PG_Transactions!$AK:$AK,$H3900,PG_Transactions!$E:$E,"CAPTURE",PG_Transactions!$AQ:$AQ,1)</f>
        <v>1299</v>
      </c>
      <c r="K3900">
        <f t="shared" si="186"/>
        <v>0</v>
      </c>
      <c r="L3900" t="str">
        <f t="shared" si="187"/>
        <v>Amount Match</v>
      </c>
    </row>
    <row r="3901" spans="1:12" hidden="1" x14ac:dyDescent="0.3">
      <c r="A3901" t="s">
        <v>7740</v>
      </c>
      <c r="B3901" s="1">
        <v>46289</v>
      </c>
      <c r="C3901" t="s">
        <v>7741</v>
      </c>
      <c r="D3901" t="s">
        <v>16</v>
      </c>
      <c r="E3901" t="s">
        <v>9</v>
      </c>
      <c r="F3901">
        <v>7297</v>
      </c>
      <c r="G3901" t="s">
        <v>10</v>
      </c>
      <c r="H3901" t="str">
        <f t="shared" si="185"/>
        <v>ORD26003900</v>
      </c>
      <c r="I3901">
        <f>COUNTIFS(PG_Transactions!$AK:$AK,$H3901,PG_Transactions!$E:$E,"CAPTURE",PG_Transactions!$AQ:$AQ,1)</f>
        <v>1</v>
      </c>
      <c r="J3901">
        <f>SUMIFS(PG_Transactions!$G:$G,PG_Transactions!$AK:$AK,$H3901,PG_Transactions!$E:$E,"CAPTURE",PG_Transactions!$AQ:$AQ,1)</f>
        <v>7297</v>
      </c>
      <c r="K3901">
        <f t="shared" si="186"/>
        <v>0</v>
      </c>
      <c r="L3901" t="str">
        <f t="shared" si="187"/>
        <v>Amount Match</v>
      </c>
    </row>
    <row r="3902" spans="1:12" hidden="1" x14ac:dyDescent="0.3">
      <c r="A3902" t="s">
        <v>7742</v>
      </c>
      <c r="B3902" s="1">
        <v>46278</v>
      </c>
      <c r="C3902" t="s">
        <v>7743</v>
      </c>
      <c r="D3902" t="s">
        <v>16</v>
      </c>
      <c r="E3902" t="s">
        <v>9</v>
      </c>
      <c r="F3902">
        <v>1848</v>
      </c>
      <c r="G3902" t="s">
        <v>10</v>
      </c>
      <c r="H3902" t="str">
        <f t="shared" si="185"/>
        <v>ORD26003901</v>
      </c>
      <c r="I3902">
        <f>COUNTIFS(PG_Transactions!$AK:$AK,$H3902,PG_Transactions!$E:$E,"CAPTURE",PG_Transactions!$AQ:$AQ,1)</f>
        <v>1</v>
      </c>
      <c r="J3902">
        <f>SUMIFS(PG_Transactions!$G:$G,PG_Transactions!$AK:$AK,$H3902,PG_Transactions!$E:$E,"CAPTURE",PG_Transactions!$AQ:$AQ,1)</f>
        <v>1848</v>
      </c>
      <c r="K3902">
        <f t="shared" si="186"/>
        <v>0</v>
      </c>
      <c r="L3902" t="str">
        <f t="shared" si="187"/>
        <v>Amount Match</v>
      </c>
    </row>
    <row r="3903" spans="1:12" hidden="1" x14ac:dyDescent="0.3">
      <c r="A3903" t="s">
        <v>7744</v>
      </c>
      <c r="B3903" s="1">
        <v>46279</v>
      </c>
      <c r="C3903" t="s">
        <v>7745</v>
      </c>
      <c r="D3903" t="s">
        <v>13</v>
      </c>
      <c r="E3903" t="s">
        <v>9</v>
      </c>
      <c r="F3903">
        <v>299</v>
      </c>
      <c r="G3903" t="s">
        <v>10</v>
      </c>
      <c r="H3903" t="str">
        <f t="shared" si="185"/>
        <v>ORD26003902</v>
      </c>
      <c r="I3903">
        <f>COUNTIFS(PG_Transactions!$AK:$AK,$H3903,PG_Transactions!$E:$E,"CAPTURE",PG_Transactions!$AQ:$AQ,1)</f>
        <v>1</v>
      </c>
      <c r="J3903">
        <f>SUMIFS(PG_Transactions!$G:$G,PG_Transactions!$AK:$AK,$H3903,PG_Transactions!$E:$E,"CAPTURE",PG_Transactions!$AQ:$AQ,1)</f>
        <v>299</v>
      </c>
      <c r="K3903">
        <f t="shared" si="186"/>
        <v>0</v>
      </c>
      <c r="L3903" t="str">
        <f t="shared" si="187"/>
        <v>Amount Match</v>
      </c>
    </row>
    <row r="3904" spans="1:12" hidden="1" x14ac:dyDescent="0.3">
      <c r="A3904" t="s">
        <v>7746</v>
      </c>
      <c r="B3904" s="1">
        <v>46274</v>
      </c>
      <c r="C3904" t="s">
        <v>7747</v>
      </c>
      <c r="D3904" t="s">
        <v>51</v>
      </c>
      <c r="E3904" t="s">
        <v>9</v>
      </c>
      <c r="F3904">
        <v>4999</v>
      </c>
      <c r="G3904" t="s">
        <v>70</v>
      </c>
      <c r="H3904" t="str">
        <f t="shared" si="185"/>
        <v>ORD26003903</v>
      </c>
      <c r="I3904">
        <f>COUNTIFS(PG_Transactions!$AK:$AK,$H3904,PG_Transactions!$E:$E,"CAPTURE",PG_Transactions!$AQ:$AQ,1)</f>
        <v>0</v>
      </c>
      <c r="J3904">
        <f>SUMIFS(PG_Transactions!$G:$G,PG_Transactions!$AK:$AK,$H3904,PG_Transactions!$E:$E,"CAPTURE",PG_Transactions!$AQ:$AQ,1)</f>
        <v>0</v>
      </c>
      <c r="K3904">
        <f t="shared" si="186"/>
        <v>-4999</v>
      </c>
      <c r="L3904" t="str">
        <f t="shared" si="187"/>
        <v>No Capture</v>
      </c>
    </row>
    <row r="3905" spans="1:12" hidden="1" x14ac:dyDescent="0.3">
      <c r="A3905" t="s">
        <v>7748</v>
      </c>
      <c r="B3905" s="1">
        <v>46287</v>
      </c>
      <c r="C3905" t="s">
        <v>7749</v>
      </c>
      <c r="E3905" t="s">
        <v>9</v>
      </c>
      <c r="F3905">
        <v>3897</v>
      </c>
      <c r="G3905" t="s">
        <v>10</v>
      </c>
      <c r="H3905" t="str">
        <f t="shared" si="185"/>
        <v>ORD26003904</v>
      </c>
      <c r="I3905">
        <f>COUNTIFS(PG_Transactions!$AK:$AK,$H3905,PG_Transactions!$E:$E,"CAPTURE",PG_Transactions!$AQ:$AQ,1)</f>
        <v>1</v>
      </c>
      <c r="J3905">
        <f>SUMIFS(PG_Transactions!$G:$G,PG_Transactions!$AK:$AK,$H3905,PG_Transactions!$E:$E,"CAPTURE",PG_Transactions!$AQ:$AQ,1)</f>
        <v>3897</v>
      </c>
      <c r="K3905">
        <f t="shared" si="186"/>
        <v>0</v>
      </c>
      <c r="L3905" t="str">
        <f t="shared" si="187"/>
        <v>Amount Match</v>
      </c>
    </row>
    <row r="3906" spans="1:12" hidden="1" x14ac:dyDescent="0.3">
      <c r="A3906" t="s">
        <v>7750</v>
      </c>
      <c r="B3906" s="1">
        <v>46279</v>
      </c>
      <c r="C3906" t="s">
        <v>7751</v>
      </c>
      <c r="D3906" t="s">
        <v>8</v>
      </c>
      <c r="E3906" t="s">
        <v>17</v>
      </c>
      <c r="F3906">
        <v>1898</v>
      </c>
      <c r="G3906" t="s">
        <v>10</v>
      </c>
      <c r="H3906" t="str">
        <f t="shared" si="185"/>
        <v>ORD26003905</v>
      </c>
      <c r="I3906">
        <f>COUNTIFS(PG_Transactions!$AK:$AK,$H3906,PG_Transactions!$E:$E,"CAPTURE",PG_Transactions!$AQ:$AQ,1)</f>
        <v>1</v>
      </c>
      <c r="J3906">
        <f>SUMIFS(PG_Transactions!$G:$G,PG_Transactions!$AK:$AK,$H3906,PG_Transactions!$E:$E,"CAPTURE",PG_Transactions!$AQ:$AQ,1)</f>
        <v>1898</v>
      </c>
      <c r="K3906">
        <f t="shared" si="186"/>
        <v>0</v>
      </c>
      <c r="L3906" t="str">
        <f t="shared" si="187"/>
        <v>Amount Match</v>
      </c>
    </row>
    <row r="3907" spans="1:12" hidden="1" x14ac:dyDescent="0.3">
      <c r="A3907" t="s">
        <v>7752</v>
      </c>
      <c r="B3907" s="1">
        <v>46281</v>
      </c>
      <c r="C3907" t="s">
        <v>7753</v>
      </c>
      <c r="D3907" t="s">
        <v>16</v>
      </c>
      <c r="E3907" t="s">
        <v>17</v>
      </c>
      <c r="F3907">
        <v>2848</v>
      </c>
      <c r="G3907" t="s">
        <v>10</v>
      </c>
      <c r="H3907" t="str">
        <f t="shared" ref="H3907:H3970" si="188">UPPER(SUBSTITUTE(TRIM(A3907),"-",""))</f>
        <v>ORD26003906</v>
      </c>
      <c r="I3907">
        <f>COUNTIFS(PG_Transactions!$AK:$AK,$H3907,PG_Transactions!$E:$E,"CAPTURE",PG_Transactions!$AQ:$AQ,1)</f>
        <v>1</v>
      </c>
      <c r="J3907">
        <f>SUMIFS(PG_Transactions!$G:$G,PG_Transactions!$AK:$AK,$H3907,PG_Transactions!$E:$E,"CAPTURE",PG_Transactions!$AQ:$AQ,1)</f>
        <v>2848</v>
      </c>
      <c r="K3907">
        <f t="shared" ref="K3907:K3970" si="189">ROUND(J3907-F3907,2)</f>
        <v>0</v>
      </c>
      <c r="L3907" t="str">
        <f t="shared" ref="L3907:L3970" si="190">IF(I3907=0,"No Capture",IF(I3907&gt;1,"Multiple Capture Rows - Review",IF(ABS(K3907)&lt;0.01,"Amount Match",IF(K3907&lt;0,"Captured Less Than Order","Captured More Than Order"))))</f>
        <v>Amount Match</v>
      </c>
    </row>
    <row r="3908" spans="1:12" hidden="1" x14ac:dyDescent="0.3">
      <c r="A3908" t="s">
        <v>7754</v>
      </c>
      <c r="B3908" s="1">
        <v>46269</v>
      </c>
      <c r="C3908" t="s">
        <v>7755</v>
      </c>
      <c r="D3908" t="s">
        <v>41</v>
      </c>
      <c r="E3908" t="s">
        <v>9</v>
      </c>
      <c r="F3908">
        <v>799</v>
      </c>
      <c r="G3908" t="s">
        <v>10</v>
      </c>
      <c r="H3908" t="str">
        <f t="shared" si="188"/>
        <v>ORD26003907</v>
      </c>
      <c r="I3908">
        <f>COUNTIFS(PG_Transactions!$AK:$AK,$H3908,PG_Transactions!$E:$E,"CAPTURE",PG_Transactions!$AQ:$AQ,1)</f>
        <v>1</v>
      </c>
      <c r="J3908">
        <f>SUMIFS(PG_Transactions!$G:$G,PG_Transactions!$AK:$AK,$H3908,PG_Transactions!$E:$E,"CAPTURE",PG_Transactions!$AQ:$AQ,1)</f>
        <v>799</v>
      </c>
      <c r="K3908">
        <f t="shared" si="189"/>
        <v>0</v>
      </c>
      <c r="L3908" t="str">
        <f t="shared" si="190"/>
        <v>Amount Match</v>
      </c>
    </row>
    <row r="3909" spans="1:12" hidden="1" x14ac:dyDescent="0.3">
      <c r="A3909" t="s">
        <v>7756</v>
      </c>
      <c r="B3909" s="1">
        <v>46268</v>
      </c>
      <c r="C3909" t="s">
        <v>7757</v>
      </c>
      <c r="D3909" t="s">
        <v>51</v>
      </c>
      <c r="E3909" t="s">
        <v>9</v>
      </c>
      <c r="F3909">
        <v>8798</v>
      </c>
      <c r="G3909" t="s">
        <v>10</v>
      </c>
      <c r="H3909" t="str">
        <f t="shared" si="188"/>
        <v>ORD26003908</v>
      </c>
      <c r="I3909">
        <f>COUNTIFS(PG_Transactions!$AK:$AK,$H3909,PG_Transactions!$E:$E,"CAPTURE",PG_Transactions!$AQ:$AQ,1)</f>
        <v>1</v>
      </c>
      <c r="J3909">
        <f>SUMIFS(PG_Transactions!$G:$G,PG_Transactions!$AK:$AK,$H3909,PG_Transactions!$E:$E,"CAPTURE",PG_Transactions!$AQ:$AQ,1)</f>
        <v>8798</v>
      </c>
      <c r="K3909">
        <f t="shared" si="189"/>
        <v>0</v>
      </c>
      <c r="L3909" t="str">
        <f t="shared" si="190"/>
        <v>Amount Match</v>
      </c>
    </row>
    <row r="3910" spans="1:12" hidden="1" x14ac:dyDescent="0.3">
      <c r="A3910" t="s">
        <v>7758</v>
      </c>
      <c r="B3910" s="1">
        <v>46293</v>
      </c>
      <c r="C3910" t="s">
        <v>7759</v>
      </c>
      <c r="D3910" t="s">
        <v>51</v>
      </c>
      <c r="E3910" t="s">
        <v>9</v>
      </c>
      <c r="F3910">
        <v>8298</v>
      </c>
      <c r="G3910" t="s">
        <v>10</v>
      </c>
      <c r="H3910" t="str">
        <f t="shared" si="188"/>
        <v>ORD26003909</v>
      </c>
      <c r="I3910">
        <f>COUNTIFS(PG_Transactions!$AK:$AK,$H3910,PG_Transactions!$E:$E,"CAPTURE",PG_Transactions!$AQ:$AQ,1)</f>
        <v>1</v>
      </c>
      <c r="J3910">
        <f>SUMIFS(PG_Transactions!$G:$G,PG_Transactions!$AK:$AK,$H3910,PG_Transactions!$E:$E,"CAPTURE",PG_Transactions!$AQ:$AQ,1)</f>
        <v>8298</v>
      </c>
      <c r="K3910">
        <f t="shared" si="189"/>
        <v>0</v>
      </c>
      <c r="L3910" t="str">
        <f t="shared" si="190"/>
        <v>Amount Match</v>
      </c>
    </row>
    <row r="3911" spans="1:12" hidden="1" x14ac:dyDescent="0.3">
      <c r="A3911" t="s">
        <v>7760</v>
      </c>
      <c r="B3911" s="1">
        <v>46278</v>
      </c>
      <c r="C3911" t="s">
        <v>7761</v>
      </c>
      <c r="D3911" t="s">
        <v>16</v>
      </c>
      <c r="E3911" t="s">
        <v>17</v>
      </c>
      <c r="F3911">
        <v>349</v>
      </c>
      <c r="G3911" t="s">
        <v>10</v>
      </c>
      <c r="H3911" t="str">
        <f t="shared" si="188"/>
        <v>ORD26003910</v>
      </c>
      <c r="I3911">
        <f>COUNTIFS(PG_Transactions!$AK:$AK,$H3911,PG_Transactions!$E:$E,"CAPTURE",PG_Transactions!$AQ:$AQ,1)</f>
        <v>1</v>
      </c>
      <c r="J3911">
        <f>SUMIFS(PG_Transactions!$G:$G,PG_Transactions!$AK:$AK,$H3911,PG_Transactions!$E:$E,"CAPTURE",PG_Transactions!$AQ:$AQ,1)</f>
        <v>349</v>
      </c>
      <c r="K3911">
        <f t="shared" si="189"/>
        <v>0</v>
      </c>
      <c r="L3911" t="str">
        <f t="shared" si="190"/>
        <v>Amount Match</v>
      </c>
    </row>
    <row r="3912" spans="1:12" hidden="1" x14ac:dyDescent="0.3">
      <c r="A3912" t="s">
        <v>7762</v>
      </c>
      <c r="B3912" s="1">
        <v>46294</v>
      </c>
      <c r="C3912" t="s">
        <v>7763</v>
      </c>
      <c r="D3912" t="s">
        <v>51</v>
      </c>
      <c r="E3912" t="s">
        <v>17</v>
      </c>
      <c r="F3912">
        <v>3998</v>
      </c>
      <c r="G3912" t="s">
        <v>10</v>
      </c>
      <c r="H3912" t="str">
        <f t="shared" si="188"/>
        <v>ORD26003911</v>
      </c>
      <c r="I3912">
        <f>COUNTIFS(PG_Transactions!$AK:$AK,$H3912,PG_Transactions!$E:$E,"CAPTURE",PG_Transactions!$AQ:$AQ,1)</f>
        <v>1</v>
      </c>
      <c r="J3912">
        <f>SUMIFS(PG_Transactions!$G:$G,PG_Transactions!$AK:$AK,$H3912,PG_Transactions!$E:$E,"CAPTURE",PG_Transactions!$AQ:$AQ,1)</f>
        <v>3998</v>
      </c>
      <c r="K3912">
        <f t="shared" si="189"/>
        <v>0</v>
      </c>
      <c r="L3912" t="str">
        <f t="shared" si="190"/>
        <v>Amount Match</v>
      </c>
    </row>
    <row r="3913" spans="1:12" hidden="1" x14ac:dyDescent="0.3">
      <c r="A3913" t="s">
        <v>7764</v>
      </c>
      <c r="B3913" s="1">
        <v>46281</v>
      </c>
      <c r="C3913" t="s">
        <v>7765</v>
      </c>
      <c r="D3913" t="s">
        <v>27</v>
      </c>
      <c r="E3913" t="s">
        <v>33</v>
      </c>
      <c r="F3913">
        <v>10797</v>
      </c>
      <c r="G3913" t="s">
        <v>105</v>
      </c>
      <c r="H3913" t="str">
        <f t="shared" si="188"/>
        <v>ORD26003912</v>
      </c>
      <c r="I3913">
        <f>COUNTIFS(PG_Transactions!$AK:$AK,$H3913,PG_Transactions!$E:$E,"CAPTURE",PG_Transactions!$AQ:$AQ,1)</f>
        <v>0</v>
      </c>
      <c r="J3913">
        <f>SUMIFS(PG_Transactions!$G:$G,PG_Transactions!$AK:$AK,$H3913,PG_Transactions!$E:$E,"CAPTURE",PG_Transactions!$AQ:$AQ,1)</f>
        <v>0</v>
      </c>
      <c r="K3913">
        <f t="shared" si="189"/>
        <v>-10797</v>
      </c>
      <c r="L3913" t="str">
        <f t="shared" si="190"/>
        <v>No Capture</v>
      </c>
    </row>
    <row r="3914" spans="1:12" hidden="1" x14ac:dyDescent="0.3">
      <c r="A3914" t="s">
        <v>7766</v>
      </c>
      <c r="B3914" s="1">
        <v>46267</v>
      </c>
      <c r="C3914" t="s">
        <v>7767</v>
      </c>
      <c r="D3914" t="s">
        <v>41</v>
      </c>
      <c r="E3914" t="s">
        <v>44</v>
      </c>
      <c r="F3914">
        <v>599</v>
      </c>
      <c r="G3914" t="s">
        <v>105</v>
      </c>
      <c r="H3914" t="str">
        <f t="shared" si="188"/>
        <v>ORD26003913</v>
      </c>
      <c r="I3914">
        <f>COUNTIFS(PG_Transactions!$AK:$AK,$H3914,PG_Transactions!$E:$E,"CAPTURE",PG_Transactions!$AQ:$AQ,1)</f>
        <v>0</v>
      </c>
      <c r="J3914">
        <f>SUMIFS(PG_Transactions!$G:$G,PG_Transactions!$AK:$AK,$H3914,PG_Transactions!$E:$E,"CAPTURE",PG_Transactions!$AQ:$AQ,1)</f>
        <v>0</v>
      </c>
      <c r="K3914">
        <f t="shared" si="189"/>
        <v>-599</v>
      </c>
      <c r="L3914" t="str">
        <f t="shared" si="190"/>
        <v>No Capture</v>
      </c>
    </row>
    <row r="3915" spans="1:12" hidden="1" x14ac:dyDescent="0.3">
      <c r="A3915" t="s">
        <v>7768</v>
      </c>
      <c r="B3915" s="1">
        <v>46266</v>
      </c>
      <c r="C3915" t="s">
        <v>7769</v>
      </c>
      <c r="D3915" t="s">
        <v>32</v>
      </c>
      <c r="E3915" t="s">
        <v>9</v>
      </c>
      <c r="F3915">
        <v>3499</v>
      </c>
      <c r="G3915" t="s">
        <v>10</v>
      </c>
      <c r="H3915" t="str">
        <f t="shared" si="188"/>
        <v>ORD26003914</v>
      </c>
      <c r="I3915">
        <f>COUNTIFS(PG_Transactions!$AK:$AK,$H3915,PG_Transactions!$E:$E,"CAPTURE",PG_Transactions!$AQ:$AQ,1)</f>
        <v>1</v>
      </c>
      <c r="J3915">
        <f>SUMIFS(PG_Transactions!$G:$G,PG_Transactions!$AK:$AK,$H3915,PG_Transactions!$E:$E,"CAPTURE",PG_Transactions!$AQ:$AQ,1)</f>
        <v>3499</v>
      </c>
      <c r="K3915">
        <f t="shared" si="189"/>
        <v>0</v>
      </c>
      <c r="L3915" t="str">
        <f t="shared" si="190"/>
        <v>Amount Match</v>
      </c>
    </row>
    <row r="3916" spans="1:12" hidden="1" x14ac:dyDescent="0.3">
      <c r="A3916" t="s">
        <v>7770</v>
      </c>
      <c r="B3916" s="1">
        <v>46290</v>
      </c>
      <c r="C3916" t="s">
        <v>7771</v>
      </c>
      <c r="D3916" t="s">
        <v>51</v>
      </c>
      <c r="E3916" t="s">
        <v>9</v>
      </c>
      <c r="F3916">
        <v>2999</v>
      </c>
      <c r="G3916" t="s">
        <v>10</v>
      </c>
      <c r="H3916" t="str">
        <f t="shared" si="188"/>
        <v>ORD26003915</v>
      </c>
      <c r="I3916">
        <f>COUNTIFS(PG_Transactions!$AK:$AK,$H3916,PG_Transactions!$E:$E,"CAPTURE",PG_Transactions!$AQ:$AQ,1)</f>
        <v>1</v>
      </c>
      <c r="J3916">
        <f>SUMIFS(PG_Transactions!$G:$G,PG_Transactions!$AK:$AK,$H3916,PG_Transactions!$E:$E,"CAPTURE",PG_Transactions!$AQ:$AQ,1)</f>
        <v>2999</v>
      </c>
      <c r="K3916">
        <f t="shared" si="189"/>
        <v>0</v>
      </c>
      <c r="L3916" t="str">
        <f t="shared" si="190"/>
        <v>Amount Match</v>
      </c>
    </row>
    <row r="3917" spans="1:12" hidden="1" x14ac:dyDescent="0.3">
      <c r="A3917" t="s">
        <v>7772</v>
      </c>
      <c r="B3917" s="1">
        <v>46271</v>
      </c>
      <c r="C3917" t="s">
        <v>7773</v>
      </c>
      <c r="D3917" t="s">
        <v>13</v>
      </c>
      <c r="E3917" t="s">
        <v>9</v>
      </c>
      <c r="F3917">
        <v>2398</v>
      </c>
      <c r="G3917" t="s">
        <v>10</v>
      </c>
      <c r="H3917" t="str">
        <f t="shared" si="188"/>
        <v>ORD26003916</v>
      </c>
      <c r="I3917">
        <f>COUNTIFS(PG_Transactions!$AK:$AK,$H3917,PG_Transactions!$E:$E,"CAPTURE",PG_Transactions!$AQ:$AQ,1)</f>
        <v>1</v>
      </c>
      <c r="J3917">
        <f>SUMIFS(PG_Transactions!$G:$G,PG_Transactions!$AK:$AK,$H3917,PG_Transactions!$E:$E,"CAPTURE",PG_Transactions!$AQ:$AQ,1)</f>
        <v>2398</v>
      </c>
      <c r="K3917">
        <f t="shared" si="189"/>
        <v>0</v>
      </c>
      <c r="L3917" t="str">
        <f t="shared" si="190"/>
        <v>Amount Match</v>
      </c>
    </row>
    <row r="3918" spans="1:12" hidden="1" x14ac:dyDescent="0.3">
      <c r="A3918" t="s">
        <v>7774</v>
      </c>
      <c r="B3918" s="1">
        <v>46268</v>
      </c>
      <c r="C3918" t="s">
        <v>7775</v>
      </c>
      <c r="D3918" t="s">
        <v>41</v>
      </c>
      <c r="E3918" t="s">
        <v>17</v>
      </c>
      <c r="F3918">
        <v>999</v>
      </c>
      <c r="G3918" t="s">
        <v>10</v>
      </c>
      <c r="H3918" t="str">
        <f t="shared" si="188"/>
        <v>ORD26003917</v>
      </c>
      <c r="I3918">
        <f>COUNTIFS(PG_Transactions!$AK:$AK,$H3918,PG_Transactions!$E:$E,"CAPTURE",PG_Transactions!$AQ:$AQ,1)</f>
        <v>1</v>
      </c>
      <c r="J3918">
        <f>SUMIFS(PG_Transactions!$G:$G,PG_Transactions!$AK:$AK,$H3918,PG_Transactions!$E:$E,"CAPTURE",PG_Transactions!$AQ:$AQ,1)</f>
        <v>999</v>
      </c>
      <c r="K3918">
        <f t="shared" si="189"/>
        <v>0</v>
      </c>
      <c r="L3918" t="str">
        <f t="shared" si="190"/>
        <v>Amount Match</v>
      </c>
    </row>
    <row r="3919" spans="1:12" hidden="1" x14ac:dyDescent="0.3">
      <c r="A3919" t="s">
        <v>7776</v>
      </c>
      <c r="B3919" s="1">
        <v>46287</v>
      </c>
      <c r="C3919" t="s">
        <v>7777</v>
      </c>
      <c r="D3919" t="s">
        <v>8</v>
      </c>
      <c r="E3919" t="s">
        <v>9</v>
      </c>
      <c r="F3919">
        <v>3298</v>
      </c>
      <c r="G3919" t="s">
        <v>10</v>
      </c>
      <c r="H3919" t="str">
        <f t="shared" si="188"/>
        <v>ORD26003918</v>
      </c>
      <c r="I3919">
        <f>COUNTIFS(PG_Transactions!$AK:$AK,$H3919,PG_Transactions!$E:$E,"CAPTURE",PG_Transactions!$AQ:$AQ,1)</f>
        <v>1</v>
      </c>
      <c r="J3919">
        <f>SUMIFS(PG_Transactions!$G:$G,PG_Transactions!$AK:$AK,$H3919,PG_Transactions!$E:$E,"CAPTURE",PG_Transactions!$AQ:$AQ,1)</f>
        <v>3298</v>
      </c>
      <c r="K3919">
        <f t="shared" si="189"/>
        <v>0</v>
      </c>
      <c r="L3919" t="str">
        <f t="shared" si="190"/>
        <v>Amount Match</v>
      </c>
    </row>
    <row r="3920" spans="1:12" hidden="1" x14ac:dyDescent="0.3">
      <c r="A3920" t="s">
        <v>7778</v>
      </c>
      <c r="B3920" s="1">
        <v>46274</v>
      </c>
      <c r="C3920" t="s">
        <v>7779</v>
      </c>
      <c r="D3920" t="s">
        <v>13</v>
      </c>
      <c r="E3920" t="s">
        <v>9</v>
      </c>
      <c r="F3920">
        <v>8997</v>
      </c>
      <c r="G3920" t="s">
        <v>10</v>
      </c>
      <c r="H3920" t="str">
        <f t="shared" si="188"/>
        <v>ORD26003919</v>
      </c>
      <c r="I3920">
        <f>COUNTIFS(PG_Transactions!$AK:$AK,$H3920,PG_Transactions!$E:$E,"CAPTURE",PG_Transactions!$AQ:$AQ,1)</f>
        <v>1</v>
      </c>
      <c r="J3920">
        <f>SUMIFS(PG_Transactions!$G:$G,PG_Transactions!$AK:$AK,$H3920,PG_Transactions!$E:$E,"CAPTURE",PG_Transactions!$AQ:$AQ,1)</f>
        <v>8997</v>
      </c>
      <c r="K3920">
        <f t="shared" si="189"/>
        <v>0</v>
      </c>
      <c r="L3920" t="str">
        <f t="shared" si="190"/>
        <v>Amount Match</v>
      </c>
    </row>
    <row r="3921" spans="1:12" hidden="1" x14ac:dyDescent="0.3">
      <c r="A3921" t="s">
        <v>7780</v>
      </c>
      <c r="B3921" s="1">
        <v>46268</v>
      </c>
      <c r="C3921" t="s">
        <v>7781</v>
      </c>
      <c r="D3921" t="s">
        <v>41</v>
      </c>
      <c r="E3921" t="s">
        <v>9</v>
      </c>
      <c r="F3921">
        <v>7999</v>
      </c>
      <c r="G3921" t="s">
        <v>10</v>
      </c>
      <c r="H3921" t="str">
        <f t="shared" si="188"/>
        <v>ORD26003920</v>
      </c>
      <c r="I3921">
        <f>COUNTIFS(PG_Transactions!$AK:$AK,$H3921,PG_Transactions!$E:$E,"CAPTURE",PG_Transactions!$AQ:$AQ,1)</f>
        <v>1</v>
      </c>
      <c r="J3921">
        <f>SUMIFS(PG_Transactions!$G:$G,PG_Transactions!$AK:$AK,$H3921,PG_Transactions!$E:$E,"CAPTURE",PG_Transactions!$AQ:$AQ,1)</f>
        <v>7999</v>
      </c>
      <c r="K3921">
        <f t="shared" si="189"/>
        <v>0</v>
      </c>
      <c r="L3921" t="str">
        <f t="shared" si="190"/>
        <v>Amount Match</v>
      </c>
    </row>
    <row r="3922" spans="1:12" hidden="1" x14ac:dyDescent="0.3">
      <c r="A3922" t="s">
        <v>7782</v>
      </c>
      <c r="B3922" s="1">
        <v>46275</v>
      </c>
      <c r="C3922" t="s">
        <v>7783</v>
      </c>
      <c r="D3922" t="s">
        <v>38</v>
      </c>
      <c r="E3922" t="s">
        <v>9</v>
      </c>
      <c r="F3922">
        <v>1499</v>
      </c>
      <c r="G3922" t="s">
        <v>10</v>
      </c>
      <c r="H3922" t="str">
        <f t="shared" si="188"/>
        <v>ORD26003921</v>
      </c>
      <c r="I3922">
        <f>COUNTIFS(PG_Transactions!$AK:$AK,$H3922,PG_Transactions!$E:$E,"CAPTURE",PG_Transactions!$AQ:$AQ,1)</f>
        <v>1</v>
      </c>
      <c r="J3922">
        <f>SUMIFS(PG_Transactions!$G:$G,PG_Transactions!$AK:$AK,$H3922,PG_Transactions!$E:$E,"CAPTURE",PG_Transactions!$AQ:$AQ,1)</f>
        <v>1499</v>
      </c>
      <c r="K3922">
        <f t="shared" si="189"/>
        <v>0</v>
      </c>
      <c r="L3922" t="str">
        <f t="shared" si="190"/>
        <v>Amount Match</v>
      </c>
    </row>
    <row r="3923" spans="1:12" hidden="1" x14ac:dyDescent="0.3">
      <c r="A3923" t="s">
        <v>7784</v>
      </c>
      <c r="B3923" s="1">
        <v>46272</v>
      </c>
      <c r="C3923" t="s">
        <v>7785</v>
      </c>
      <c r="D3923" t="s">
        <v>65</v>
      </c>
      <c r="E3923" t="s">
        <v>9</v>
      </c>
      <c r="F3923" s="2">
        <v>3499</v>
      </c>
      <c r="G3923" t="s">
        <v>10</v>
      </c>
      <c r="H3923" t="str">
        <f t="shared" si="188"/>
        <v>ORD26003922</v>
      </c>
      <c r="I3923">
        <f>COUNTIFS(PG_Transactions!$AK:$AK,$H3923,PG_Transactions!$E:$E,"CAPTURE",PG_Transactions!$AQ:$AQ,1)</f>
        <v>0</v>
      </c>
      <c r="J3923">
        <f>SUMIFS(PG_Transactions!$G:$G,PG_Transactions!$AK:$AK,$H3923,PG_Transactions!$E:$E,"CAPTURE",PG_Transactions!$AQ:$AQ,1)</f>
        <v>0</v>
      </c>
      <c r="K3923">
        <f t="shared" si="189"/>
        <v>-3499</v>
      </c>
      <c r="L3923" t="str">
        <f t="shared" si="190"/>
        <v>No Capture</v>
      </c>
    </row>
    <row r="3924" spans="1:12" hidden="1" x14ac:dyDescent="0.3">
      <c r="A3924" t="s">
        <v>7786</v>
      </c>
      <c r="B3924" s="1">
        <v>46269</v>
      </c>
      <c r="C3924" t="s">
        <v>7787</v>
      </c>
      <c r="D3924" t="s">
        <v>27</v>
      </c>
      <c r="E3924" t="s">
        <v>9</v>
      </c>
      <c r="F3924">
        <v>6797</v>
      </c>
      <c r="G3924" t="s">
        <v>56</v>
      </c>
      <c r="H3924" t="str">
        <f t="shared" si="188"/>
        <v>ORD26003923</v>
      </c>
      <c r="I3924">
        <f>COUNTIFS(PG_Transactions!$AK:$AK,$H3924,PG_Transactions!$E:$E,"CAPTURE",PG_Transactions!$AQ:$AQ,1)</f>
        <v>1</v>
      </c>
      <c r="J3924">
        <f>SUMIFS(PG_Transactions!$G:$G,PG_Transactions!$AK:$AK,$H3924,PG_Transactions!$E:$E,"CAPTURE",PG_Transactions!$AQ:$AQ,1)</f>
        <v>6797</v>
      </c>
      <c r="K3924">
        <f t="shared" si="189"/>
        <v>0</v>
      </c>
      <c r="L3924" t="str">
        <f t="shared" si="190"/>
        <v>Amount Match</v>
      </c>
    </row>
    <row r="3925" spans="1:12" hidden="1" x14ac:dyDescent="0.3">
      <c r="A3925" t="s">
        <v>7788</v>
      </c>
      <c r="B3925" s="1">
        <v>46268</v>
      </c>
      <c r="C3925" t="s">
        <v>7789</v>
      </c>
      <c r="D3925" t="s">
        <v>24</v>
      </c>
      <c r="E3925" t="s">
        <v>9</v>
      </c>
      <c r="F3925">
        <v>349</v>
      </c>
      <c r="G3925" t="s">
        <v>70</v>
      </c>
      <c r="H3925" t="str">
        <f t="shared" si="188"/>
        <v>ORD26003924</v>
      </c>
      <c r="I3925">
        <f>COUNTIFS(PG_Transactions!$AK:$AK,$H3925,PG_Transactions!$E:$E,"CAPTURE",PG_Transactions!$AQ:$AQ,1)</f>
        <v>0</v>
      </c>
      <c r="J3925">
        <f>SUMIFS(PG_Transactions!$G:$G,PG_Transactions!$AK:$AK,$H3925,PG_Transactions!$E:$E,"CAPTURE",PG_Transactions!$AQ:$AQ,1)</f>
        <v>0</v>
      </c>
      <c r="K3925">
        <f t="shared" si="189"/>
        <v>-349</v>
      </c>
      <c r="L3925" t="str">
        <f t="shared" si="190"/>
        <v>No Capture</v>
      </c>
    </row>
    <row r="3926" spans="1:12" hidden="1" x14ac:dyDescent="0.3">
      <c r="A3926" t="s">
        <v>7790</v>
      </c>
      <c r="B3926" s="1">
        <v>46283</v>
      </c>
      <c r="C3926" t="s">
        <v>7791</v>
      </c>
      <c r="E3926" t="s">
        <v>33</v>
      </c>
      <c r="F3926">
        <v>3498</v>
      </c>
      <c r="G3926" t="s">
        <v>10</v>
      </c>
      <c r="H3926" t="str">
        <f t="shared" si="188"/>
        <v>ORD26003925</v>
      </c>
      <c r="I3926">
        <f>COUNTIFS(PG_Transactions!$AK:$AK,$H3926,PG_Transactions!$E:$E,"CAPTURE",PG_Transactions!$AQ:$AQ,1)</f>
        <v>1</v>
      </c>
      <c r="J3926">
        <f>SUMIFS(PG_Transactions!$G:$G,PG_Transactions!$AK:$AK,$H3926,PG_Transactions!$E:$E,"CAPTURE",PG_Transactions!$AQ:$AQ,1)</f>
        <v>3498</v>
      </c>
      <c r="K3926">
        <f t="shared" si="189"/>
        <v>0</v>
      </c>
      <c r="L3926" t="str">
        <f t="shared" si="190"/>
        <v>Amount Match</v>
      </c>
    </row>
    <row r="3927" spans="1:12" hidden="1" x14ac:dyDescent="0.3">
      <c r="A3927" t="s">
        <v>7792</v>
      </c>
      <c r="B3927" s="1">
        <v>46268</v>
      </c>
      <c r="C3927" t="s">
        <v>7793</v>
      </c>
      <c r="D3927" t="s">
        <v>38</v>
      </c>
      <c r="E3927" t="s">
        <v>17</v>
      </c>
      <c r="F3927">
        <v>1848</v>
      </c>
      <c r="G3927" t="s">
        <v>10</v>
      </c>
      <c r="H3927" t="str">
        <f t="shared" si="188"/>
        <v>ORD26003926</v>
      </c>
      <c r="I3927">
        <f>COUNTIFS(PG_Transactions!$AK:$AK,$H3927,PG_Transactions!$E:$E,"CAPTURE",PG_Transactions!$AQ:$AQ,1)</f>
        <v>1</v>
      </c>
      <c r="J3927">
        <f>SUMIFS(PG_Transactions!$G:$G,PG_Transactions!$AK:$AK,$H3927,PG_Transactions!$E:$E,"CAPTURE",PG_Transactions!$AQ:$AQ,1)</f>
        <v>1848</v>
      </c>
      <c r="K3927">
        <f t="shared" si="189"/>
        <v>0</v>
      </c>
      <c r="L3927" t="str">
        <f t="shared" si="190"/>
        <v>Amount Match</v>
      </c>
    </row>
    <row r="3928" spans="1:12" hidden="1" x14ac:dyDescent="0.3">
      <c r="A3928" t="s">
        <v>7794</v>
      </c>
      <c r="B3928" s="1">
        <v>46276</v>
      </c>
      <c r="C3928" t="s">
        <v>7795</v>
      </c>
      <c r="D3928" t="s">
        <v>16</v>
      </c>
      <c r="E3928" t="s">
        <v>9</v>
      </c>
      <c r="F3928">
        <v>1298</v>
      </c>
      <c r="G3928" t="s">
        <v>10</v>
      </c>
      <c r="H3928" t="str">
        <f t="shared" si="188"/>
        <v>ORD26003927</v>
      </c>
      <c r="I3928">
        <f>COUNTIFS(PG_Transactions!$AK:$AK,$H3928,PG_Transactions!$E:$E,"CAPTURE",PG_Transactions!$AQ:$AQ,1)</f>
        <v>1</v>
      </c>
      <c r="J3928">
        <f>SUMIFS(PG_Transactions!$G:$G,PG_Transactions!$AK:$AK,$H3928,PG_Transactions!$E:$E,"CAPTURE",PG_Transactions!$AQ:$AQ,1)</f>
        <v>1298</v>
      </c>
      <c r="K3928">
        <f t="shared" si="189"/>
        <v>0</v>
      </c>
      <c r="L3928" t="str">
        <f t="shared" si="190"/>
        <v>Amount Match</v>
      </c>
    </row>
    <row r="3929" spans="1:12" hidden="1" x14ac:dyDescent="0.3">
      <c r="A3929" t="s">
        <v>7796</v>
      </c>
      <c r="B3929" s="1">
        <v>46286</v>
      </c>
      <c r="C3929" t="s">
        <v>2223</v>
      </c>
      <c r="D3929" t="s">
        <v>13</v>
      </c>
      <c r="E3929" t="s">
        <v>33</v>
      </c>
      <c r="F3929">
        <v>10998</v>
      </c>
      <c r="G3929" t="s">
        <v>10</v>
      </c>
      <c r="H3929" t="str">
        <f t="shared" si="188"/>
        <v>ORD26003928</v>
      </c>
      <c r="I3929">
        <f>COUNTIFS(PG_Transactions!$AK:$AK,$H3929,PG_Transactions!$E:$E,"CAPTURE",PG_Transactions!$AQ:$AQ,1)</f>
        <v>1</v>
      </c>
      <c r="J3929">
        <f>SUMIFS(PG_Transactions!$G:$G,PG_Transactions!$AK:$AK,$H3929,PG_Transactions!$E:$E,"CAPTURE",PG_Transactions!$AQ:$AQ,1)</f>
        <v>10998</v>
      </c>
      <c r="K3929">
        <f t="shared" si="189"/>
        <v>0</v>
      </c>
      <c r="L3929" t="str">
        <f t="shared" si="190"/>
        <v>Amount Match</v>
      </c>
    </row>
    <row r="3930" spans="1:12" hidden="1" x14ac:dyDescent="0.3">
      <c r="A3930" t="s">
        <v>7797</v>
      </c>
      <c r="B3930" s="1">
        <v>46273</v>
      </c>
      <c r="C3930" t="s">
        <v>7798</v>
      </c>
      <c r="D3930" t="s">
        <v>16</v>
      </c>
      <c r="E3930" t="s">
        <v>17</v>
      </c>
      <c r="F3930">
        <v>2147</v>
      </c>
      <c r="G3930" t="s">
        <v>10</v>
      </c>
      <c r="H3930" t="str">
        <f t="shared" si="188"/>
        <v>ORD26003929</v>
      </c>
      <c r="I3930">
        <f>COUNTIFS(PG_Transactions!$AK:$AK,$H3930,PG_Transactions!$E:$E,"CAPTURE",PG_Transactions!$AQ:$AQ,1)</f>
        <v>1</v>
      </c>
      <c r="J3930">
        <f>SUMIFS(PG_Transactions!$G:$G,PG_Transactions!$AK:$AK,$H3930,PG_Transactions!$E:$E,"CAPTURE",PG_Transactions!$AQ:$AQ,1)</f>
        <v>2147</v>
      </c>
      <c r="K3930">
        <f t="shared" si="189"/>
        <v>0</v>
      </c>
      <c r="L3930" t="str">
        <f t="shared" si="190"/>
        <v>Amount Match</v>
      </c>
    </row>
    <row r="3931" spans="1:12" hidden="1" x14ac:dyDescent="0.3">
      <c r="A3931" t="s">
        <v>7799</v>
      </c>
      <c r="B3931" s="1">
        <v>46267</v>
      </c>
      <c r="C3931" t="s">
        <v>7800</v>
      </c>
      <c r="D3931" t="s">
        <v>16</v>
      </c>
      <c r="E3931" t="s">
        <v>9</v>
      </c>
      <c r="F3931">
        <v>499</v>
      </c>
      <c r="G3931" t="s">
        <v>10</v>
      </c>
      <c r="H3931" t="str">
        <f t="shared" si="188"/>
        <v>ORD26003930</v>
      </c>
      <c r="I3931">
        <f>COUNTIFS(PG_Transactions!$AK:$AK,$H3931,PG_Transactions!$E:$E,"CAPTURE",PG_Transactions!$AQ:$AQ,1)</f>
        <v>1</v>
      </c>
      <c r="J3931">
        <f>SUMIFS(PG_Transactions!$G:$G,PG_Transactions!$AK:$AK,$H3931,PG_Transactions!$E:$E,"CAPTURE",PG_Transactions!$AQ:$AQ,1)</f>
        <v>499</v>
      </c>
      <c r="K3931">
        <f t="shared" si="189"/>
        <v>0</v>
      </c>
      <c r="L3931" t="str">
        <f t="shared" si="190"/>
        <v>Amount Match</v>
      </c>
    </row>
    <row r="3932" spans="1:12" hidden="1" x14ac:dyDescent="0.3">
      <c r="A3932" t="s">
        <v>7801</v>
      </c>
      <c r="B3932" s="1">
        <v>46293</v>
      </c>
      <c r="C3932" t="s">
        <v>7802</v>
      </c>
      <c r="D3932" t="s">
        <v>41</v>
      </c>
      <c r="E3932" t="s">
        <v>9</v>
      </c>
      <c r="F3932">
        <v>2999</v>
      </c>
      <c r="G3932" t="s">
        <v>10</v>
      </c>
      <c r="H3932" t="str">
        <f t="shared" si="188"/>
        <v>ORD26003931</v>
      </c>
      <c r="I3932">
        <f>COUNTIFS(PG_Transactions!$AK:$AK,$H3932,PG_Transactions!$E:$E,"CAPTURE",PG_Transactions!$AQ:$AQ,1)</f>
        <v>1</v>
      </c>
      <c r="J3932">
        <f>SUMIFS(PG_Transactions!$G:$G,PG_Transactions!$AK:$AK,$H3932,PG_Transactions!$E:$E,"CAPTURE",PG_Transactions!$AQ:$AQ,1)</f>
        <v>2999</v>
      </c>
      <c r="K3932">
        <f t="shared" si="189"/>
        <v>0</v>
      </c>
      <c r="L3932" t="str">
        <f t="shared" si="190"/>
        <v>Amount Match</v>
      </c>
    </row>
    <row r="3933" spans="1:12" hidden="1" x14ac:dyDescent="0.3">
      <c r="A3933" t="s">
        <v>7803</v>
      </c>
      <c r="B3933" s="1">
        <v>46295</v>
      </c>
      <c r="C3933" t="s">
        <v>7804</v>
      </c>
      <c r="D3933" t="s">
        <v>51</v>
      </c>
      <c r="E3933" t="s">
        <v>9</v>
      </c>
      <c r="F3933">
        <v>499</v>
      </c>
      <c r="G3933" t="s">
        <v>10</v>
      </c>
      <c r="H3933" t="str">
        <f t="shared" si="188"/>
        <v>ORD26003932</v>
      </c>
      <c r="I3933">
        <f>COUNTIFS(PG_Transactions!$AK:$AK,$H3933,PG_Transactions!$E:$E,"CAPTURE",PG_Transactions!$AQ:$AQ,1)</f>
        <v>1</v>
      </c>
      <c r="J3933">
        <f>SUMIFS(PG_Transactions!$G:$G,PG_Transactions!$AK:$AK,$H3933,PG_Transactions!$E:$E,"CAPTURE",PG_Transactions!$AQ:$AQ,1)</f>
        <v>499</v>
      </c>
      <c r="K3933">
        <f t="shared" si="189"/>
        <v>0</v>
      </c>
      <c r="L3933" t="str">
        <f t="shared" si="190"/>
        <v>Amount Match</v>
      </c>
    </row>
    <row r="3934" spans="1:12" hidden="1" x14ac:dyDescent="0.3">
      <c r="A3934" t="s">
        <v>7805</v>
      </c>
      <c r="B3934" s="1">
        <v>46266</v>
      </c>
      <c r="C3934" t="s">
        <v>7806</v>
      </c>
      <c r="D3934" t="s">
        <v>41</v>
      </c>
      <c r="E3934" t="s">
        <v>9</v>
      </c>
      <c r="F3934" s="2">
        <v>2798</v>
      </c>
      <c r="G3934" t="s">
        <v>10</v>
      </c>
      <c r="H3934" t="str">
        <f t="shared" si="188"/>
        <v>ORD26003933</v>
      </c>
      <c r="I3934">
        <f>COUNTIFS(PG_Transactions!$AK:$AK,$H3934,PG_Transactions!$E:$E,"CAPTURE",PG_Transactions!$AQ:$AQ,1)</f>
        <v>1</v>
      </c>
      <c r="J3934">
        <f>SUMIFS(PG_Transactions!$G:$G,PG_Transactions!$AK:$AK,$H3934,PG_Transactions!$E:$E,"CAPTURE",PG_Transactions!$AQ:$AQ,1)</f>
        <v>2798</v>
      </c>
      <c r="K3934">
        <f t="shared" si="189"/>
        <v>0</v>
      </c>
      <c r="L3934" t="str">
        <f t="shared" si="190"/>
        <v>Amount Match</v>
      </c>
    </row>
    <row r="3935" spans="1:12" hidden="1" x14ac:dyDescent="0.3">
      <c r="A3935" t="s">
        <v>7807</v>
      </c>
      <c r="B3935" s="1">
        <v>46289</v>
      </c>
      <c r="C3935" t="s">
        <v>7808</v>
      </c>
      <c r="D3935" t="s">
        <v>16</v>
      </c>
      <c r="E3935" t="s">
        <v>44</v>
      </c>
      <c r="F3935">
        <v>2998</v>
      </c>
      <c r="G3935" t="s">
        <v>10</v>
      </c>
      <c r="H3935" t="str">
        <f t="shared" si="188"/>
        <v>ORD26003934</v>
      </c>
      <c r="I3935">
        <f>COUNTIFS(PG_Transactions!$AK:$AK,$H3935,PG_Transactions!$E:$E,"CAPTURE",PG_Transactions!$AQ:$AQ,1)</f>
        <v>1</v>
      </c>
      <c r="J3935">
        <f>SUMIFS(PG_Transactions!$G:$G,PG_Transactions!$AK:$AK,$H3935,PG_Transactions!$E:$E,"CAPTURE",PG_Transactions!$AQ:$AQ,1)</f>
        <v>2998</v>
      </c>
      <c r="K3935">
        <f t="shared" si="189"/>
        <v>0</v>
      </c>
      <c r="L3935" t="str">
        <f t="shared" si="190"/>
        <v>Amount Match</v>
      </c>
    </row>
    <row r="3936" spans="1:12" hidden="1" x14ac:dyDescent="0.3">
      <c r="A3936" t="s">
        <v>7809</v>
      </c>
      <c r="B3936" s="1">
        <v>46294</v>
      </c>
      <c r="C3936" t="s">
        <v>7810</v>
      </c>
      <c r="D3936" t="s">
        <v>51</v>
      </c>
      <c r="E3936" t="s">
        <v>9</v>
      </c>
      <c r="F3936">
        <v>599</v>
      </c>
      <c r="G3936" t="s">
        <v>10</v>
      </c>
      <c r="H3936" t="str">
        <f t="shared" si="188"/>
        <v>ORD26003935</v>
      </c>
      <c r="I3936">
        <f>COUNTIFS(PG_Transactions!$AK:$AK,$H3936,PG_Transactions!$E:$E,"CAPTURE",PG_Transactions!$AQ:$AQ,1)</f>
        <v>1</v>
      </c>
      <c r="J3936">
        <f>SUMIFS(PG_Transactions!$G:$G,PG_Transactions!$AK:$AK,$H3936,PG_Transactions!$E:$E,"CAPTURE",PG_Transactions!$AQ:$AQ,1)</f>
        <v>599</v>
      </c>
      <c r="K3936">
        <f t="shared" si="189"/>
        <v>0</v>
      </c>
      <c r="L3936" t="str">
        <f t="shared" si="190"/>
        <v>Amount Match</v>
      </c>
    </row>
    <row r="3937" spans="1:12" hidden="1" x14ac:dyDescent="0.3">
      <c r="A3937" t="s">
        <v>7811</v>
      </c>
      <c r="B3937" s="1">
        <v>46293</v>
      </c>
      <c r="C3937" t="s">
        <v>7812</v>
      </c>
      <c r="D3937" t="s">
        <v>27</v>
      </c>
      <c r="E3937" t="s">
        <v>44</v>
      </c>
      <c r="F3937">
        <v>799</v>
      </c>
      <c r="G3937" t="s">
        <v>10</v>
      </c>
      <c r="H3937" t="str">
        <f t="shared" si="188"/>
        <v>ORD26003936</v>
      </c>
      <c r="I3937">
        <f>COUNTIFS(PG_Transactions!$AK:$AK,$H3937,PG_Transactions!$E:$E,"CAPTURE",PG_Transactions!$AQ:$AQ,1)</f>
        <v>1</v>
      </c>
      <c r="J3937">
        <f>SUMIFS(PG_Transactions!$G:$G,PG_Transactions!$AK:$AK,$H3937,PG_Transactions!$E:$E,"CAPTURE",PG_Transactions!$AQ:$AQ,1)</f>
        <v>799</v>
      </c>
      <c r="K3937">
        <f t="shared" si="189"/>
        <v>0</v>
      </c>
      <c r="L3937" t="str">
        <f t="shared" si="190"/>
        <v>Amount Match</v>
      </c>
    </row>
    <row r="3938" spans="1:12" hidden="1" x14ac:dyDescent="0.3">
      <c r="A3938" t="s">
        <v>7813</v>
      </c>
      <c r="B3938" s="1">
        <v>46270</v>
      </c>
      <c r="C3938" t="s">
        <v>7814</v>
      </c>
      <c r="D3938" t="s">
        <v>65</v>
      </c>
      <c r="E3938" t="s">
        <v>9</v>
      </c>
      <c r="F3938">
        <v>2999</v>
      </c>
      <c r="G3938" t="s">
        <v>10</v>
      </c>
      <c r="H3938" t="str">
        <f t="shared" si="188"/>
        <v>ORD26003937</v>
      </c>
      <c r="I3938">
        <f>COUNTIFS(PG_Transactions!$AK:$AK,$H3938,PG_Transactions!$E:$E,"CAPTURE",PG_Transactions!$AQ:$AQ,1)</f>
        <v>1</v>
      </c>
      <c r="J3938">
        <f>SUMIFS(PG_Transactions!$G:$G,PG_Transactions!$AK:$AK,$H3938,PG_Transactions!$E:$E,"CAPTURE",PG_Transactions!$AQ:$AQ,1)</f>
        <v>2999</v>
      </c>
      <c r="K3938">
        <f t="shared" si="189"/>
        <v>0</v>
      </c>
      <c r="L3938" t="str">
        <f t="shared" si="190"/>
        <v>Amount Match</v>
      </c>
    </row>
    <row r="3939" spans="1:12" hidden="1" x14ac:dyDescent="0.3">
      <c r="A3939" t="s">
        <v>7815</v>
      </c>
      <c r="B3939" s="1">
        <v>46269</v>
      </c>
      <c r="C3939" t="s">
        <v>7816</v>
      </c>
      <c r="D3939" t="s">
        <v>32</v>
      </c>
      <c r="E3939" t="s">
        <v>9</v>
      </c>
      <c r="F3939">
        <v>10997</v>
      </c>
      <c r="G3939" t="s">
        <v>10</v>
      </c>
      <c r="H3939" t="str">
        <f t="shared" si="188"/>
        <v>ORD26003938</v>
      </c>
      <c r="I3939">
        <f>COUNTIFS(PG_Transactions!$AK:$AK,$H3939,PG_Transactions!$E:$E,"CAPTURE",PG_Transactions!$AQ:$AQ,1)</f>
        <v>1</v>
      </c>
      <c r="J3939">
        <f>SUMIFS(PG_Transactions!$G:$G,PG_Transactions!$AK:$AK,$H3939,PG_Transactions!$E:$E,"CAPTURE",PG_Transactions!$AQ:$AQ,1)</f>
        <v>10997</v>
      </c>
      <c r="K3939">
        <f t="shared" si="189"/>
        <v>0</v>
      </c>
      <c r="L3939" t="str">
        <f t="shared" si="190"/>
        <v>Amount Match</v>
      </c>
    </row>
    <row r="3940" spans="1:12" hidden="1" x14ac:dyDescent="0.3">
      <c r="A3940" t="s">
        <v>7817</v>
      </c>
      <c r="B3940" s="1">
        <v>46283</v>
      </c>
      <c r="C3940" t="s">
        <v>7818</v>
      </c>
      <c r="D3940" t="s">
        <v>51</v>
      </c>
      <c r="E3940" t="s">
        <v>9</v>
      </c>
      <c r="F3940">
        <v>599</v>
      </c>
      <c r="G3940" t="s">
        <v>10</v>
      </c>
      <c r="H3940" t="str">
        <f t="shared" si="188"/>
        <v>ORD26003939</v>
      </c>
      <c r="I3940">
        <f>COUNTIFS(PG_Transactions!$AK:$AK,$H3940,PG_Transactions!$E:$E,"CAPTURE",PG_Transactions!$AQ:$AQ,1)</f>
        <v>1</v>
      </c>
      <c r="J3940">
        <f>SUMIFS(PG_Transactions!$G:$G,PG_Transactions!$AK:$AK,$H3940,PG_Transactions!$E:$E,"CAPTURE",PG_Transactions!$AQ:$AQ,1)</f>
        <v>599</v>
      </c>
      <c r="K3940">
        <f t="shared" si="189"/>
        <v>0</v>
      </c>
      <c r="L3940" t="str">
        <f t="shared" si="190"/>
        <v>Amount Match</v>
      </c>
    </row>
    <row r="3941" spans="1:12" hidden="1" x14ac:dyDescent="0.3">
      <c r="A3941" t="s">
        <v>7819</v>
      </c>
      <c r="B3941" s="1">
        <v>46277</v>
      </c>
      <c r="C3941" t="s">
        <v>7820</v>
      </c>
      <c r="D3941" t="s">
        <v>51</v>
      </c>
      <c r="E3941" t="s">
        <v>44</v>
      </c>
      <c r="F3941">
        <v>1799</v>
      </c>
      <c r="G3941" t="s">
        <v>10</v>
      </c>
      <c r="H3941" t="str">
        <f t="shared" si="188"/>
        <v>ORD26003940</v>
      </c>
      <c r="I3941">
        <f>COUNTIFS(PG_Transactions!$AK:$AK,$H3941,PG_Transactions!$E:$E,"CAPTURE",PG_Transactions!$AQ:$AQ,1)</f>
        <v>1</v>
      </c>
      <c r="J3941">
        <f>SUMIFS(PG_Transactions!$G:$G,PG_Transactions!$AK:$AK,$H3941,PG_Transactions!$E:$E,"CAPTURE",PG_Transactions!$AQ:$AQ,1)</f>
        <v>1799</v>
      </c>
      <c r="K3941">
        <f t="shared" si="189"/>
        <v>0</v>
      </c>
      <c r="L3941" t="str">
        <f t="shared" si="190"/>
        <v>Amount Match</v>
      </c>
    </row>
    <row r="3942" spans="1:12" hidden="1" x14ac:dyDescent="0.3">
      <c r="A3942" t="s">
        <v>7821</v>
      </c>
      <c r="B3942" s="1">
        <v>46273</v>
      </c>
      <c r="C3942" t="s">
        <v>7822</v>
      </c>
      <c r="D3942" t="s">
        <v>41</v>
      </c>
      <c r="E3942" t="s">
        <v>9</v>
      </c>
      <c r="F3942">
        <v>4297</v>
      </c>
      <c r="G3942" t="s">
        <v>10</v>
      </c>
      <c r="H3942" t="str">
        <f t="shared" si="188"/>
        <v>ORD26003941</v>
      </c>
      <c r="I3942">
        <f>COUNTIFS(PG_Transactions!$AK:$AK,$H3942,PG_Transactions!$E:$E,"CAPTURE",PG_Transactions!$AQ:$AQ,1)</f>
        <v>1</v>
      </c>
      <c r="J3942">
        <f>SUMIFS(PG_Transactions!$G:$G,PG_Transactions!$AK:$AK,$H3942,PG_Transactions!$E:$E,"CAPTURE",PG_Transactions!$AQ:$AQ,1)</f>
        <v>4297</v>
      </c>
      <c r="K3942">
        <f t="shared" si="189"/>
        <v>0</v>
      </c>
      <c r="L3942" t="str">
        <f t="shared" si="190"/>
        <v>Amount Match</v>
      </c>
    </row>
    <row r="3943" spans="1:12" hidden="1" x14ac:dyDescent="0.3">
      <c r="A3943" t="s">
        <v>7823</v>
      </c>
      <c r="B3943" s="1">
        <v>46270</v>
      </c>
      <c r="C3943" t="s">
        <v>7824</v>
      </c>
      <c r="D3943" t="s">
        <v>27</v>
      </c>
      <c r="E3943" t="s">
        <v>9</v>
      </c>
      <c r="F3943">
        <v>799</v>
      </c>
      <c r="G3943" t="s">
        <v>10</v>
      </c>
      <c r="H3943" t="str">
        <f t="shared" si="188"/>
        <v>ORD26003942</v>
      </c>
      <c r="I3943">
        <f>COUNTIFS(PG_Transactions!$AK:$AK,$H3943,PG_Transactions!$E:$E,"CAPTURE",PG_Transactions!$AQ:$AQ,1)</f>
        <v>1</v>
      </c>
      <c r="J3943">
        <f>SUMIFS(PG_Transactions!$G:$G,PG_Transactions!$AK:$AK,$H3943,PG_Transactions!$E:$E,"CAPTURE",PG_Transactions!$AQ:$AQ,1)</f>
        <v>799</v>
      </c>
      <c r="K3943">
        <f t="shared" si="189"/>
        <v>0</v>
      </c>
      <c r="L3943" t="str">
        <f t="shared" si="190"/>
        <v>Amount Match</v>
      </c>
    </row>
    <row r="3944" spans="1:12" hidden="1" x14ac:dyDescent="0.3">
      <c r="A3944" t="s">
        <v>7825</v>
      </c>
      <c r="B3944" s="1">
        <v>46280</v>
      </c>
      <c r="C3944" t="s">
        <v>7826</v>
      </c>
      <c r="D3944" t="s">
        <v>16</v>
      </c>
      <c r="E3944" t="s">
        <v>17</v>
      </c>
      <c r="F3944">
        <v>5298</v>
      </c>
      <c r="G3944" t="s">
        <v>10</v>
      </c>
      <c r="H3944" t="str">
        <f t="shared" si="188"/>
        <v>ORD26003943</v>
      </c>
      <c r="I3944">
        <f>COUNTIFS(PG_Transactions!$AK:$AK,$H3944,PG_Transactions!$E:$E,"CAPTURE",PG_Transactions!$AQ:$AQ,1)</f>
        <v>1</v>
      </c>
      <c r="J3944">
        <f>SUMIFS(PG_Transactions!$G:$G,PG_Transactions!$AK:$AK,$H3944,PG_Transactions!$E:$E,"CAPTURE",PG_Transactions!$AQ:$AQ,1)</f>
        <v>5298</v>
      </c>
      <c r="K3944">
        <f t="shared" si="189"/>
        <v>0</v>
      </c>
      <c r="L3944" t="str">
        <f t="shared" si="190"/>
        <v>Amount Match</v>
      </c>
    </row>
    <row r="3945" spans="1:12" hidden="1" x14ac:dyDescent="0.3">
      <c r="A3945" t="s">
        <v>7827</v>
      </c>
      <c r="B3945" s="1">
        <v>46272</v>
      </c>
      <c r="C3945" t="s">
        <v>7828</v>
      </c>
      <c r="D3945" t="s">
        <v>41</v>
      </c>
      <c r="E3945" t="s">
        <v>17</v>
      </c>
      <c r="F3945">
        <v>499</v>
      </c>
      <c r="G3945" t="s">
        <v>10</v>
      </c>
      <c r="H3945" t="str">
        <f t="shared" si="188"/>
        <v>ORD26003944</v>
      </c>
      <c r="I3945">
        <f>COUNTIFS(PG_Transactions!$AK:$AK,$H3945,PG_Transactions!$E:$E,"CAPTURE",PG_Transactions!$AQ:$AQ,1)</f>
        <v>1</v>
      </c>
      <c r="J3945">
        <f>SUMIFS(PG_Transactions!$G:$G,PG_Transactions!$AK:$AK,$H3945,PG_Transactions!$E:$E,"CAPTURE",PG_Transactions!$AQ:$AQ,1)</f>
        <v>499</v>
      </c>
      <c r="K3945">
        <f t="shared" si="189"/>
        <v>0</v>
      </c>
      <c r="L3945" t="str">
        <f t="shared" si="190"/>
        <v>Amount Match</v>
      </c>
    </row>
    <row r="3946" spans="1:12" hidden="1" x14ac:dyDescent="0.3">
      <c r="A3946" t="s">
        <v>7829</v>
      </c>
      <c r="B3946" s="1">
        <v>46273</v>
      </c>
      <c r="C3946" t="s">
        <v>7830</v>
      </c>
      <c r="D3946" t="s">
        <v>32</v>
      </c>
      <c r="E3946" t="s">
        <v>9</v>
      </c>
      <c r="F3946">
        <v>6498</v>
      </c>
      <c r="G3946" t="s">
        <v>10</v>
      </c>
      <c r="H3946" t="str">
        <f t="shared" si="188"/>
        <v>ORD26003945</v>
      </c>
      <c r="I3946">
        <f>COUNTIFS(PG_Transactions!$AK:$AK,$H3946,PG_Transactions!$E:$E,"CAPTURE",PG_Transactions!$AQ:$AQ,1)</f>
        <v>1</v>
      </c>
      <c r="J3946">
        <f>SUMIFS(PG_Transactions!$G:$G,PG_Transactions!$AK:$AK,$H3946,PG_Transactions!$E:$E,"CAPTURE",PG_Transactions!$AQ:$AQ,1)</f>
        <v>6498</v>
      </c>
      <c r="K3946">
        <f t="shared" si="189"/>
        <v>0</v>
      </c>
      <c r="L3946" t="str">
        <f t="shared" si="190"/>
        <v>Amount Match</v>
      </c>
    </row>
    <row r="3947" spans="1:12" hidden="1" x14ac:dyDescent="0.3">
      <c r="A3947" t="s">
        <v>7831</v>
      </c>
      <c r="B3947" s="1">
        <v>46287</v>
      </c>
      <c r="C3947" t="s">
        <v>7832</v>
      </c>
      <c r="D3947" t="s">
        <v>13</v>
      </c>
      <c r="E3947" t="s">
        <v>9</v>
      </c>
      <c r="F3947">
        <v>4798</v>
      </c>
      <c r="G3947" t="s">
        <v>10</v>
      </c>
      <c r="H3947" t="str">
        <f t="shared" si="188"/>
        <v>ORD26003946</v>
      </c>
      <c r="I3947">
        <f>COUNTIFS(PG_Transactions!$AK:$AK,$H3947,PG_Transactions!$E:$E,"CAPTURE",PG_Transactions!$AQ:$AQ,1)</f>
        <v>1</v>
      </c>
      <c r="J3947">
        <f>SUMIFS(PG_Transactions!$G:$G,PG_Transactions!$AK:$AK,$H3947,PG_Transactions!$E:$E,"CAPTURE",PG_Transactions!$AQ:$AQ,1)</f>
        <v>4798</v>
      </c>
      <c r="K3947">
        <f t="shared" si="189"/>
        <v>0</v>
      </c>
      <c r="L3947" t="str">
        <f t="shared" si="190"/>
        <v>Amount Match</v>
      </c>
    </row>
    <row r="3948" spans="1:12" hidden="1" x14ac:dyDescent="0.3">
      <c r="A3948" t="s">
        <v>7833</v>
      </c>
      <c r="B3948" s="1">
        <v>46277</v>
      </c>
      <c r="C3948" t="s">
        <v>7834</v>
      </c>
      <c r="D3948" t="s">
        <v>16</v>
      </c>
      <c r="E3948" t="s">
        <v>17</v>
      </c>
      <c r="F3948">
        <v>12998</v>
      </c>
      <c r="G3948" t="s">
        <v>10</v>
      </c>
      <c r="H3948" t="str">
        <f t="shared" si="188"/>
        <v>ORD26003947</v>
      </c>
      <c r="I3948">
        <f>COUNTIFS(PG_Transactions!$AK:$AK,$H3948,PG_Transactions!$E:$E,"CAPTURE",PG_Transactions!$AQ:$AQ,1)</f>
        <v>1</v>
      </c>
      <c r="J3948">
        <f>SUMIFS(PG_Transactions!$G:$G,PG_Transactions!$AK:$AK,$H3948,PG_Transactions!$E:$E,"CAPTURE",PG_Transactions!$AQ:$AQ,1)</f>
        <v>12998</v>
      </c>
      <c r="K3948">
        <f t="shared" si="189"/>
        <v>0</v>
      </c>
      <c r="L3948" t="str">
        <f t="shared" si="190"/>
        <v>Amount Match</v>
      </c>
    </row>
    <row r="3949" spans="1:12" hidden="1" x14ac:dyDescent="0.3">
      <c r="A3949" t="s">
        <v>7835</v>
      </c>
      <c r="B3949" s="1">
        <v>46277</v>
      </c>
      <c r="C3949" t="s">
        <v>7836</v>
      </c>
      <c r="D3949" t="s">
        <v>51</v>
      </c>
      <c r="E3949" t="s">
        <v>9</v>
      </c>
      <c r="F3949">
        <v>2499</v>
      </c>
      <c r="G3949" t="s">
        <v>10</v>
      </c>
      <c r="H3949" t="str">
        <f t="shared" si="188"/>
        <v>ORD26003948</v>
      </c>
      <c r="I3949">
        <f>COUNTIFS(PG_Transactions!$AK:$AK,$H3949,PG_Transactions!$E:$E,"CAPTURE",PG_Transactions!$AQ:$AQ,1)</f>
        <v>1</v>
      </c>
      <c r="J3949">
        <f>SUMIFS(PG_Transactions!$G:$G,PG_Transactions!$AK:$AK,$H3949,PG_Transactions!$E:$E,"CAPTURE",PG_Transactions!$AQ:$AQ,1)</f>
        <v>2499</v>
      </c>
      <c r="K3949">
        <f t="shared" si="189"/>
        <v>0</v>
      </c>
      <c r="L3949" t="str">
        <f t="shared" si="190"/>
        <v>Amount Match</v>
      </c>
    </row>
    <row r="3950" spans="1:12" hidden="1" x14ac:dyDescent="0.3">
      <c r="A3950" t="s">
        <v>7837</v>
      </c>
      <c r="B3950" s="1">
        <v>46277</v>
      </c>
      <c r="C3950" t="s">
        <v>7838</v>
      </c>
      <c r="D3950" t="s">
        <v>16</v>
      </c>
      <c r="E3950" t="s">
        <v>9</v>
      </c>
      <c r="F3950">
        <v>7999</v>
      </c>
      <c r="G3950" t="s">
        <v>10</v>
      </c>
      <c r="H3950" t="str">
        <f t="shared" si="188"/>
        <v>ORD26003949</v>
      </c>
      <c r="I3950">
        <f>COUNTIFS(PG_Transactions!$AK:$AK,$H3950,PG_Transactions!$E:$E,"CAPTURE",PG_Transactions!$AQ:$AQ,1)</f>
        <v>1</v>
      </c>
      <c r="J3950">
        <f>SUMIFS(PG_Transactions!$G:$G,PG_Transactions!$AK:$AK,$H3950,PG_Transactions!$E:$E,"CAPTURE",PG_Transactions!$AQ:$AQ,1)</f>
        <v>7999</v>
      </c>
      <c r="K3950">
        <f t="shared" si="189"/>
        <v>0</v>
      </c>
      <c r="L3950" t="str">
        <f t="shared" si="190"/>
        <v>Amount Match</v>
      </c>
    </row>
    <row r="3951" spans="1:12" hidden="1" x14ac:dyDescent="0.3">
      <c r="A3951" t="s">
        <v>7839</v>
      </c>
      <c r="B3951" s="1">
        <v>46275</v>
      </c>
      <c r="C3951" t="s">
        <v>7840</v>
      </c>
      <c r="D3951" t="s">
        <v>13</v>
      </c>
      <c r="E3951" t="s">
        <v>44</v>
      </c>
      <c r="F3951">
        <v>799</v>
      </c>
      <c r="G3951" t="s">
        <v>10</v>
      </c>
      <c r="H3951" t="str">
        <f t="shared" si="188"/>
        <v>ORD26003950</v>
      </c>
      <c r="I3951">
        <f>COUNTIFS(PG_Transactions!$AK:$AK,$H3951,PG_Transactions!$E:$E,"CAPTURE",PG_Transactions!$AQ:$AQ,1)</f>
        <v>1</v>
      </c>
      <c r="J3951">
        <f>SUMIFS(PG_Transactions!$G:$G,PG_Transactions!$AK:$AK,$H3951,PG_Transactions!$E:$E,"CAPTURE",PG_Transactions!$AQ:$AQ,1)</f>
        <v>799</v>
      </c>
      <c r="K3951">
        <f t="shared" si="189"/>
        <v>0</v>
      </c>
      <c r="L3951" t="str">
        <f t="shared" si="190"/>
        <v>Amount Match</v>
      </c>
    </row>
    <row r="3952" spans="1:12" hidden="1" x14ac:dyDescent="0.3">
      <c r="A3952" t="s">
        <v>7841</v>
      </c>
      <c r="B3952" s="1">
        <v>46278</v>
      </c>
      <c r="C3952" t="s">
        <v>7842</v>
      </c>
      <c r="D3952" t="s">
        <v>16</v>
      </c>
      <c r="E3952" t="s">
        <v>33</v>
      </c>
      <c r="F3952">
        <v>4498</v>
      </c>
      <c r="G3952" t="s">
        <v>10</v>
      </c>
      <c r="H3952" t="str">
        <f t="shared" si="188"/>
        <v>ORD26003951</v>
      </c>
      <c r="I3952">
        <f>COUNTIFS(PG_Transactions!$AK:$AK,$H3952,PG_Transactions!$E:$E,"CAPTURE",PG_Transactions!$AQ:$AQ,1)</f>
        <v>1</v>
      </c>
      <c r="J3952">
        <f>SUMIFS(PG_Transactions!$G:$G,PG_Transactions!$AK:$AK,$H3952,PG_Transactions!$E:$E,"CAPTURE",PG_Transactions!$AQ:$AQ,1)</f>
        <v>4498</v>
      </c>
      <c r="K3952">
        <f t="shared" si="189"/>
        <v>0</v>
      </c>
      <c r="L3952" t="str">
        <f t="shared" si="190"/>
        <v>Amount Match</v>
      </c>
    </row>
    <row r="3953" spans="1:12" hidden="1" x14ac:dyDescent="0.3">
      <c r="A3953" t="s">
        <v>7843</v>
      </c>
      <c r="B3953" s="1">
        <v>46279</v>
      </c>
      <c r="C3953" t="s">
        <v>7844</v>
      </c>
      <c r="D3953" t="s">
        <v>51</v>
      </c>
      <c r="E3953" t="s">
        <v>17</v>
      </c>
      <c r="F3953">
        <v>4597</v>
      </c>
      <c r="G3953" t="s">
        <v>10</v>
      </c>
      <c r="H3953" t="str">
        <f t="shared" si="188"/>
        <v>ORD26003952</v>
      </c>
      <c r="I3953">
        <f>COUNTIFS(PG_Transactions!$AK:$AK,$H3953,PG_Transactions!$E:$E,"CAPTURE",PG_Transactions!$AQ:$AQ,1)</f>
        <v>1</v>
      </c>
      <c r="J3953">
        <f>SUMIFS(PG_Transactions!$G:$G,PG_Transactions!$AK:$AK,$H3953,PG_Transactions!$E:$E,"CAPTURE",PG_Transactions!$AQ:$AQ,1)</f>
        <v>4597</v>
      </c>
      <c r="K3953">
        <f t="shared" si="189"/>
        <v>0</v>
      </c>
      <c r="L3953" t="str">
        <f t="shared" si="190"/>
        <v>Amount Match</v>
      </c>
    </row>
    <row r="3954" spans="1:12" hidden="1" x14ac:dyDescent="0.3">
      <c r="A3954" t="s">
        <v>7845</v>
      </c>
      <c r="B3954" s="1">
        <v>46290</v>
      </c>
      <c r="C3954" t="s">
        <v>7846</v>
      </c>
      <c r="D3954" t="s">
        <v>32</v>
      </c>
      <c r="E3954" t="s">
        <v>17</v>
      </c>
      <c r="F3954">
        <v>9297</v>
      </c>
      <c r="G3954" t="s">
        <v>105</v>
      </c>
      <c r="H3954" t="str">
        <f t="shared" si="188"/>
        <v>ORD26003953</v>
      </c>
      <c r="I3954">
        <f>COUNTIFS(PG_Transactions!$AK:$AK,$H3954,PG_Transactions!$E:$E,"CAPTURE",PG_Transactions!$AQ:$AQ,1)</f>
        <v>0</v>
      </c>
      <c r="J3954">
        <f>SUMIFS(PG_Transactions!$G:$G,PG_Transactions!$AK:$AK,$H3954,PG_Transactions!$E:$E,"CAPTURE",PG_Transactions!$AQ:$AQ,1)</f>
        <v>0</v>
      </c>
      <c r="K3954">
        <f t="shared" si="189"/>
        <v>-9297</v>
      </c>
      <c r="L3954" t="str">
        <f t="shared" si="190"/>
        <v>No Capture</v>
      </c>
    </row>
    <row r="3955" spans="1:12" hidden="1" x14ac:dyDescent="0.3">
      <c r="A3955" t="s">
        <v>7847</v>
      </c>
      <c r="B3955" s="1">
        <v>46272</v>
      </c>
      <c r="C3955" t="s">
        <v>7848</v>
      </c>
      <c r="E3955" t="s">
        <v>9</v>
      </c>
      <c r="F3955">
        <v>7797</v>
      </c>
      <c r="G3955" t="s">
        <v>105</v>
      </c>
      <c r="H3955" t="str">
        <f t="shared" si="188"/>
        <v>ORD26003954</v>
      </c>
      <c r="I3955">
        <f>COUNTIFS(PG_Transactions!$AK:$AK,$H3955,PG_Transactions!$E:$E,"CAPTURE",PG_Transactions!$AQ:$AQ,1)</f>
        <v>0</v>
      </c>
      <c r="J3955">
        <f>SUMIFS(PG_Transactions!$G:$G,PG_Transactions!$AK:$AK,$H3955,PG_Transactions!$E:$E,"CAPTURE",PG_Transactions!$AQ:$AQ,1)</f>
        <v>0</v>
      </c>
      <c r="K3955">
        <f t="shared" si="189"/>
        <v>-7797</v>
      </c>
      <c r="L3955" t="str">
        <f t="shared" si="190"/>
        <v>No Capture</v>
      </c>
    </row>
    <row r="3956" spans="1:12" hidden="1" x14ac:dyDescent="0.3">
      <c r="A3956" t="s">
        <v>7849</v>
      </c>
      <c r="B3956" s="1">
        <v>46281</v>
      </c>
      <c r="C3956" t="s">
        <v>7850</v>
      </c>
      <c r="D3956" t="s">
        <v>13</v>
      </c>
      <c r="E3956" t="s">
        <v>33</v>
      </c>
      <c r="F3956">
        <v>499</v>
      </c>
      <c r="G3956" t="s">
        <v>10</v>
      </c>
      <c r="H3956" t="str">
        <f t="shared" si="188"/>
        <v>ORD26003955</v>
      </c>
      <c r="I3956">
        <f>COUNTIFS(PG_Transactions!$AK:$AK,$H3956,PG_Transactions!$E:$E,"CAPTURE",PG_Transactions!$AQ:$AQ,1)</f>
        <v>1</v>
      </c>
      <c r="J3956">
        <f>SUMIFS(PG_Transactions!$G:$G,PG_Transactions!$AK:$AK,$H3956,PG_Transactions!$E:$E,"CAPTURE",PG_Transactions!$AQ:$AQ,1)</f>
        <v>499</v>
      </c>
      <c r="K3956">
        <f t="shared" si="189"/>
        <v>0</v>
      </c>
      <c r="L3956" t="str">
        <f t="shared" si="190"/>
        <v>Amount Match</v>
      </c>
    </row>
    <row r="3957" spans="1:12" hidden="1" x14ac:dyDescent="0.3">
      <c r="A3957" t="s">
        <v>7851</v>
      </c>
      <c r="B3957" s="1">
        <v>46289</v>
      </c>
      <c r="C3957" t="s">
        <v>1289</v>
      </c>
      <c r="D3957" t="s">
        <v>16</v>
      </c>
      <c r="E3957" t="s">
        <v>44</v>
      </c>
      <c r="F3957">
        <v>3397</v>
      </c>
      <c r="G3957" t="s">
        <v>10</v>
      </c>
      <c r="H3957" t="str">
        <f t="shared" si="188"/>
        <v>ORD26003956</v>
      </c>
      <c r="I3957">
        <f>COUNTIFS(PG_Transactions!$AK:$AK,$H3957,PG_Transactions!$E:$E,"CAPTURE",PG_Transactions!$AQ:$AQ,1)</f>
        <v>1</v>
      </c>
      <c r="J3957">
        <f>SUMIFS(PG_Transactions!$G:$G,PG_Transactions!$AK:$AK,$H3957,PG_Transactions!$E:$E,"CAPTURE",PG_Transactions!$AQ:$AQ,1)</f>
        <v>3397</v>
      </c>
      <c r="K3957">
        <f t="shared" si="189"/>
        <v>0</v>
      </c>
      <c r="L3957" t="str">
        <f t="shared" si="190"/>
        <v>Amount Match</v>
      </c>
    </row>
    <row r="3958" spans="1:12" hidden="1" x14ac:dyDescent="0.3">
      <c r="A3958" t="s">
        <v>7852</v>
      </c>
      <c r="B3958" s="1">
        <v>46283</v>
      </c>
      <c r="C3958" t="s">
        <v>7853</v>
      </c>
      <c r="D3958" t="s">
        <v>65</v>
      </c>
      <c r="E3958" t="s">
        <v>9</v>
      </c>
      <c r="F3958">
        <v>1799</v>
      </c>
      <c r="G3958" t="s">
        <v>10</v>
      </c>
      <c r="H3958" t="str">
        <f t="shared" si="188"/>
        <v>ORD26003957</v>
      </c>
      <c r="I3958">
        <f>COUNTIFS(PG_Transactions!$AK:$AK,$H3958,PG_Transactions!$E:$E,"CAPTURE",PG_Transactions!$AQ:$AQ,1)</f>
        <v>1</v>
      </c>
      <c r="J3958">
        <f>SUMIFS(PG_Transactions!$G:$G,PG_Transactions!$AK:$AK,$H3958,PG_Transactions!$E:$E,"CAPTURE",PG_Transactions!$AQ:$AQ,1)</f>
        <v>1799</v>
      </c>
      <c r="K3958">
        <f t="shared" si="189"/>
        <v>0</v>
      </c>
      <c r="L3958" t="str">
        <f t="shared" si="190"/>
        <v>Amount Match</v>
      </c>
    </row>
    <row r="3959" spans="1:12" hidden="1" x14ac:dyDescent="0.3">
      <c r="A3959" t="s">
        <v>7854</v>
      </c>
      <c r="B3959" s="1">
        <v>46279</v>
      </c>
      <c r="C3959" t="s">
        <v>7855</v>
      </c>
      <c r="D3959" t="s">
        <v>24</v>
      </c>
      <c r="E3959" t="s">
        <v>9</v>
      </c>
      <c r="F3959">
        <v>1299</v>
      </c>
      <c r="G3959" t="s">
        <v>10</v>
      </c>
      <c r="H3959" t="str">
        <f t="shared" si="188"/>
        <v>ORD26003958</v>
      </c>
      <c r="I3959">
        <f>COUNTIFS(PG_Transactions!$AK:$AK,$H3959,PG_Transactions!$E:$E,"CAPTURE",PG_Transactions!$AQ:$AQ,1)</f>
        <v>1</v>
      </c>
      <c r="J3959">
        <f>SUMIFS(PG_Transactions!$G:$G,PG_Transactions!$AK:$AK,$H3959,PG_Transactions!$E:$E,"CAPTURE",PG_Transactions!$AQ:$AQ,1)</f>
        <v>1299</v>
      </c>
      <c r="K3959">
        <f t="shared" si="189"/>
        <v>0</v>
      </c>
      <c r="L3959" t="str">
        <f t="shared" si="190"/>
        <v>Amount Match</v>
      </c>
    </row>
    <row r="3960" spans="1:12" hidden="1" x14ac:dyDescent="0.3">
      <c r="A3960" t="s">
        <v>7856</v>
      </c>
      <c r="B3960" s="1">
        <v>46284</v>
      </c>
      <c r="C3960" t="s">
        <v>7857</v>
      </c>
      <c r="D3960" t="s">
        <v>8</v>
      </c>
      <c r="E3960" t="s">
        <v>17</v>
      </c>
      <c r="F3960">
        <v>5597</v>
      </c>
      <c r="G3960" t="s">
        <v>10</v>
      </c>
      <c r="H3960" t="str">
        <f t="shared" si="188"/>
        <v>ORD26003959</v>
      </c>
      <c r="I3960">
        <f>COUNTIFS(PG_Transactions!$AK:$AK,$H3960,PG_Transactions!$E:$E,"CAPTURE",PG_Transactions!$AQ:$AQ,1)</f>
        <v>1</v>
      </c>
      <c r="J3960">
        <f>SUMIFS(PG_Transactions!$G:$G,PG_Transactions!$AK:$AK,$H3960,PG_Transactions!$E:$E,"CAPTURE",PG_Transactions!$AQ:$AQ,1)</f>
        <v>5597</v>
      </c>
      <c r="K3960">
        <f t="shared" si="189"/>
        <v>0</v>
      </c>
      <c r="L3960" t="str">
        <f t="shared" si="190"/>
        <v>Amount Match</v>
      </c>
    </row>
    <row r="3961" spans="1:12" hidden="1" x14ac:dyDescent="0.3">
      <c r="A3961" t="s">
        <v>7858</v>
      </c>
      <c r="B3961" s="1">
        <v>46279</v>
      </c>
      <c r="C3961" t="s">
        <v>7859</v>
      </c>
      <c r="D3961" t="s">
        <v>8</v>
      </c>
      <c r="E3961" t="s">
        <v>17</v>
      </c>
      <c r="F3961">
        <v>999</v>
      </c>
      <c r="G3961" t="s">
        <v>10</v>
      </c>
      <c r="H3961" t="str">
        <f t="shared" si="188"/>
        <v>ORD26003960</v>
      </c>
      <c r="I3961">
        <f>COUNTIFS(PG_Transactions!$AK:$AK,$H3961,PG_Transactions!$E:$E,"CAPTURE",PG_Transactions!$AQ:$AQ,1)</f>
        <v>1</v>
      </c>
      <c r="J3961">
        <f>SUMIFS(PG_Transactions!$G:$G,PG_Transactions!$AK:$AK,$H3961,PG_Transactions!$E:$E,"CAPTURE",PG_Transactions!$AQ:$AQ,1)</f>
        <v>999</v>
      </c>
      <c r="K3961">
        <f t="shared" si="189"/>
        <v>0</v>
      </c>
      <c r="L3961" t="str">
        <f t="shared" si="190"/>
        <v>Amount Match</v>
      </c>
    </row>
    <row r="3962" spans="1:12" hidden="1" x14ac:dyDescent="0.3">
      <c r="A3962" t="s">
        <v>7860</v>
      </c>
      <c r="B3962" s="1">
        <v>46269</v>
      </c>
      <c r="C3962" t="s">
        <v>7861</v>
      </c>
      <c r="D3962" t="s">
        <v>65</v>
      </c>
      <c r="E3962" t="s">
        <v>17</v>
      </c>
      <c r="F3962">
        <v>6798</v>
      </c>
      <c r="G3962" t="s">
        <v>10</v>
      </c>
      <c r="H3962" t="str">
        <f t="shared" si="188"/>
        <v>ORD26003961</v>
      </c>
      <c r="I3962">
        <f>COUNTIFS(PG_Transactions!$AK:$AK,$H3962,PG_Transactions!$E:$E,"CAPTURE",PG_Transactions!$AQ:$AQ,1)</f>
        <v>1</v>
      </c>
      <c r="J3962">
        <f>SUMIFS(PG_Transactions!$G:$G,PG_Transactions!$AK:$AK,$H3962,PG_Transactions!$E:$E,"CAPTURE",PG_Transactions!$AQ:$AQ,1)</f>
        <v>6798</v>
      </c>
      <c r="K3962">
        <f t="shared" si="189"/>
        <v>0</v>
      </c>
      <c r="L3962" t="str">
        <f t="shared" si="190"/>
        <v>Amount Match</v>
      </c>
    </row>
    <row r="3963" spans="1:12" x14ac:dyDescent="0.3">
      <c r="A3963" t="s">
        <v>7862</v>
      </c>
      <c r="B3963" s="1">
        <v>46273</v>
      </c>
      <c r="C3963" t="s">
        <v>7863</v>
      </c>
      <c r="D3963" t="s">
        <v>65</v>
      </c>
      <c r="E3963" t="s">
        <v>9</v>
      </c>
      <c r="F3963">
        <v>1499</v>
      </c>
      <c r="G3963" t="s">
        <v>10</v>
      </c>
      <c r="H3963" t="str">
        <f t="shared" si="188"/>
        <v>ORD26003962</v>
      </c>
      <c r="I3963">
        <f>COUNTIFS(PG_Transactions!$AK:$AK,$H3963,PG_Transactions!$E:$E,"CAPTURE",PG_Transactions!$AQ:$AQ,1)</f>
        <v>2</v>
      </c>
      <c r="J3963">
        <f>SUMIFS(PG_Transactions!$G:$G,PG_Transactions!$AK:$AK,$H3963,PG_Transactions!$E:$E,"CAPTURE",PG_Transactions!$AQ:$AQ,1)</f>
        <v>2998</v>
      </c>
      <c r="K3963">
        <f t="shared" si="189"/>
        <v>1499</v>
      </c>
      <c r="L3963" t="str">
        <f t="shared" si="190"/>
        <v>Multiple Capture Rows - Review</v>
      </c>
    </row>
    <row r="3964" spans="1:12" hidden="1" x14ac:dyDescent="0.3">
      <c r="A3964" t="s">
        <v>7864</v>
      </c>
      <c r="B3964" s="1">
        <v>46281</v>
      </c>
      <c r="C3964" t="s">
        <v>7865</v>
      </c>
      <c r="D3964" t="s">
        <v>38</v>
      </c>
      <c r="E3964" t="s">
        <v>44</v>
      </c>
      <c r="F3964">
        <v>13497</v>
      </c>
      <c r="G3964" t="s">
        <v>10</v>
      </c>
      <c r="H3964" t="str">
        <f t="shared" si="188"/>
        <v>ORD26003963</v>
      </c>
      <c r="I3964">
        <f>COUNTIFS(PG_Transactions!$AK:$AK,$H3964,PG_Transactions!$E:$E,"CAPTURE",PG_Transactions!$AQ:$AQ,1)</f>
        <v>1</v>
      </c>
      <c r="J3964">
        <f>SUMIFS(PG_Transactions!$G:$G,PG_Transactions!$AK:$AK,$H3964,PG_Transactions!$E:$E,"CAPTURE",PG_Transactions!$AQ:$AQ,1)</f>
        <v>13497</v>
      </c>
      <c r="K3964">
        <f t="shared" si="189"/>
        <v>0</v>
      </c>
      <c r="L3964" t="str">
        <f t="shared" si="190"/>
        <v>Amount Match</v>
      </c>
    </row>
    <row r="3965" spans="1:12" hidden="1" x14ac:dyDescent="0.3">
      <c r="A3965" t="s">
        <v>7866</v>
      </c>
      <c r="B3965" s="1">
        <v>46285</v>
      </c>
      <c r="C3965" t="s">
        <v>7867</v>
      </c>
      <c r="D3965" t="s">
        <v>38</v>
      </c>
      <c r="E3965" t="s">
        <v>44</v>
      </c>
      <c r="F3965" s="2">
        <v>9498</v>
      </c>
      <c r="G3965" t="s">
        <v>70</v>
      </c>
      <c r="H3965" t="str">
        <f t="shared" si="188"/>
        <v>ORD26003964</v>
      </c>
      <c r="I3965">
        <f>COUNTIFS(PG_Transactions!$AK:$AK,$H3965,PG_Transactions!$E:$E,"CAPTURE",PG_Transactions!$AQ:$AQ,1)</f>
        <v>0</v>
      </c>
      <c r="J3965">
        <f>SUMIFS(PG_Transactions!$G:$G,PG_Transactions!$AK:$AK,$H3965,PG_Transactions!$E:$E,"CAPTURE",PG_Transactions!$AQ:$AQ,1)</f>
        <v>0</v>
      </c>
      <c r="K3965">
        <f t="shared" si="189"/>
        <v>-9498</v>
      </c>
      <c r="L3965" t="str">
        <f t="shared" si="190"/>
        <v>No Capture</v>
      </c>
    </row>
    <row r="3966" spans="1:12" hidden="1" x14ac:dyDescent="0.3">
      <c r="A3966" t="s">
        <v>7868</v>
      </c>
      <c r="B3966" s="1">
        <v>46294</v>
      </c>
      <c r="C3966" t="s">
        <v>7869</v>
      </c>
      <c r="D3966" t="s">
        <v>51</v>
      </c>
      <c r="E3966" t="s">
        <v>17</v>
      </c>
      <c r="F3966">
        <v>1299</v>
      </c>
      <c r="G3966" t="s">
        <v>10</v>
      </c>
      <c r="H3966" t="str">
        <f t="shared" si="188"/>
        <v>ORD26003965</v>
      </c>
      <c r="I3966">
        <f>COUNTIFS(PG_Transactions!$AK:$AK,$H3966,PG_Transactions!$E:$E,"CAPTURE",PG_Transactions!$AQ:$AQ,1)</f>
        <v>1</v>
      </c>
      <c r="J3966">
        <f>SUMIFS(PG_Transactions!$G:$G,PG_Transactions!$AK:$AK,$H3966,PG_Transactions!$E:$E,"CAPTURE",PG_Transactions!$AQ:$AQ,1)</f>
        <v>1299</v>
      </c>
      <c r="K3966">
        <f t="shared" si="189"/>
        <v>0</v>
      </c>
      <c r="L3966" t="str">
        <f t="shared" si="190"/>
        <v>Amount Match</v>
      </c>
    </row>
    <row r="3967" spans="1:12" hidden="1" x14ac:dyDescent="0.3">
      <c r="A3967" t="s">
        <v>7870</v>
      </c>
      <c r="B3967" s="1">
        <v>46269</v>
      </c>
      <c r="C3967" t="s">
        <v>7871</v>
      </c>
      <c r="D3967" t="s">
        <v>24</v>
      </c>
      <c r="E3967" t="s">
        <v>17</v>
      </c>
      <c r="F3967">
        <v>1299</v>
      </c>
      <c r="G3967" t="s">
        <v>10</v>
      </c>
      <c r="H3967" t="str">
        <f t="shared" si="188"/>
        <v>ORD26003966</v>
      </c>
      <c r="I3967">
        <f>COUNTIFS(PG_Transactions!$AK:$AK,$H3967,PG_Transactions!$E:$E,"CAPTURE",PG_Transactions!$AQ:$AQ,1)</f>
        <v>1</v>
      </c>
      <c r="J3967">
        <f>SUMIFS(PG_Transactions!$G:$G,PG_Transactions!$AK:$AK,$H3967,PG_Transactions!$E:$E,"CAPTURE",PG_Transactions!$AQ:$AQ,1)</f>
        <v>1299</v>
      </c>
      <c r="K3967">
        <f t="shared" si="189"/>
        <v>0</v>
      </c>
      <c r="L3967" t="str">
        <f t="shared" si="190"/>
        <v>Amount Match</v>
      </c>
    </row>
    <row r="3968" spans="1:12" hidden="1" x14ac:dyDescent="0.3">
      <c r="A3968" t="s">
        <v>7872</v>
      </c>
      <c r="B3968" s="1">
        <v>46278</v>
      </c>
      <c r="C3968" t="s">
        <v>7873</v>
      </c>
      <c r="D3968" t="s">
        <v>51</v>
      </c>
      <c r="E3968" t="s">
        <v>33</v>
      </c>
      <c r="F3968">
        <v>999</v>
      </c>
      <c r="G3968" t="s">
        <v>10</v>
      </c>
      <c r="H3968" t="str">
        <f t="shared" si="188"/>
        <v>ORD26003967</v>
      </c>
      <c r="I3968">
        <f>COUNTIFS(PG_Transactions!$AK:$AK,$H3968,PG_Transactions!$E:$E,"CAPTURE",PG_Transactions!$AQ:$AQ,1)</f>
        <v>1</v>
      </c>
      <c r="J3968">
        <f>SUMIFS(PG_Transactions!$G:$G,PG_Transactions!$AK:$AK,$H3968,PG_Transactions!$E:$E,"CAPTURE",PG_Transactions!$AQ:$AQ,1)</f>
        <v>999</v>
      </c>
      <c r="K3968">
        <f t="shared" si="189"/>
        <v>0</v>
      </c>
      <c r="L3968" t="str">
        <f t="shared" si="190"/>
        <v>Amount Match</v>
      </c>
    </row>
    <row r="3969" spans="1:12" hidden="1" x14ac:dyDescent="0.3">
      <c r="A3969" t="s">
        <v>7874</v>
      </c>
      <c r="B3969" s="1">
        <v>46278</v>
      </c>
      <c r="C3969" t="s">
        <v>7875</v>
      </c>
      <c r="D3969" t="s">
        <v>27</v>
      </c>
      <c r="E3969" t="s">
        <v>44</v>
      </c>
      <c r="F3969">
        <v>6797</v>
      </c>
      <c r="G3969" t="s">
        <v>10</v>
      </c>
      <c r="H3969" t="str">
        <f t="shared" si="188"/>
        <v>ORD26003968</v>
      </c>
      <c r="I3969">
        <f>COUNTIFS(PG_Transactions!$AK:$AK,$H3969,PG_Transactions!$E:$E,"CAPTURE",PG_Transactions!$AQ:$AQ,1)</f>
        <v>1</v>
      </c>
      <c r="J3969">
        <f>SUMIFS(PG_Transactions!$G:$G,PG_Transactions!$AK:$AK,$H3969,PG_Transactions!$E:$E,"CAPTURE",PG_Transactions!$AQ:$AQ,1)</f>
        <v>6797</v>
      </c>
      <c r="K3969">
        <f t="shared" si="189"/>
        <v>0</v>
      </c>
      <c r="L3969" t="str">
        <f t="shared" si="190"/>
        <v>Amount Match</v>
      </c>
    </row>
    <row r="3970" spans="1:12" hidden="1" x14ac:dyDescent="0.3">
      <c r="A3970" t="s">
        <v>7876</v>
      </c>
      <c r="B3970" s="1">
        <v>46269</v>
      </c>
      <c r="C3970" t="s">
        <v>7877</v>
      </c>
      <c r="D3970" t="s">
        <v>32</v>
      </c>
      <c r="E3970" t="s">
        <v>33</v>
      </c>
      <c r="F3970">
        <v>3998</v>
      </c>
      <c r="G3970" t="s">
        <v>70</v>
      </c>
      <c r="H3970" t="str">
        <f t="shared" si="188"/>
        <v>ORD26003969</v>
      </c>
      <c r="I3970">
        <f>COUNTIFS(PG_Transactions!$AK:$AK,$H3970,PG_Transactions!$E:$E,"CAPTURE",PG_Transactions!$AQ:$AQ,1)</f>
        <v>0</v>
      </c>
      <c r="J3970">
        <f>SUMIFS(PG_Transactions!$G:$G,PG_Transactions!$AK:$AK,$H3970,PG_Transactions!$E:$E,"CAPTURE",PG_Transactions!$AQ:$AQ,1)</f>
        <v>0</v>
      </c>
      <c r="K3970">
        <f t="shared" si="189"/>
        <v>-3998</v>
      </c>
      <c r="L3970" t="str">
        <f t="shared" si="190"/>
        <v>No Capture</v>
      </c>
    </row>
    <row r="3971" spans="1:12" hidden="1" x14ac:dyDescent="0.3">
      <c r="A3971" t="s">
        <v>7878</v>
      </c>
      <c r="B3971" s="1">
        <v>46266</v>
      </c>
      <c r="C3971" t="s">
        <v>7879</v>
      </c>
      <c r="D3971" t="s">
        <v>8</v>
      </c>
      <c r="E3971" t="s">
        <v>9</v>
      </c>
      <c r="F3971">
        <v>1299</v>
      </c>
      <c r="G3971" t="s">
        <v>10</v>
      </c>
      <c r="H3971" t="str">
        <f t="shared" ref="H3971:H4034" si="191">UPPER(SUBSTITUTE(TRIM(A3971),"-",""))</f>
        <v>ORD26003970</v>
      </c>
      <c r="I3971">
        <f>COUNTIFS(PG_Transactions!$AK:$AK,$H3971,PG_Transactions!$E:$E,"CAPTURE",PG_Transactions!$AQ:$AQ,1)</f>
        <v>1</v>
      </c>
      <c r="J3971">
        <f>SUMIFS(PG_Transactions!$G:$G,PG_Transactions!$AK:$AK,$H3971,PG_Transactions!$E:$E,"CAPTURE",PG_Transactions!$AQ:$AQ,1)</f>
        <v>1299</v>
      </c>
      <c r="K3971">
        <f t="shared" ref="K3971:K4034" si="192">ROUND(J3971-F3971,2)</f>
        <v>0</v>
      </c>
      <c r="L3971" t="str">
        <f t="shared" ref="L3971:L4034" si="193">IF(I3971=0,"No Capture",IF(I3971&gt;1,"Multiple Capture Rows - Review",IF(ABS(K3971)&lt;0.01,"Amount Match",IF(K3971&lt;0,"Captured Less Than Order","Captured More Than Order"))))</f>
        <v>Amount Match</v>
      </c>
    </row>
    <row r="3972" spans="1:12" hidden="1" x14ac:dyDescent="0.3">
      <c r="A3972" t="s">
        <v>7880</v>
      </c>
      <c r="B3972" s="1">
        <v>46287</v>
      </c>
      <c r="C3972" t="s">
        <v>7881</v>
      </c>
      <c r="D3972" t="s">
        <v>32</v>
      </c>
      <c r="E3972" t="s">
        <v>17</v>
      </c>
      <c r="F3972">
        <v>499</v>
      </c>
      <c r="G3972" t="s">
        <v>10</v>
      </c>
      <c r="H3972" t="str">
        <f t="shared" si="191"/>
        <v>ORD26003971</v>
      </c>
      <c r="I3972">
        <f>COUNTIFS(PG_Transactions!$AK:$AK,$H3972,PG_Transactions!$E:$E,"CAPTURE",PG_Transactions!$AQ:$AQ,1)</f>
        <v>1</v>
      </c>
      <c r="J3972">
        <f>SUMIFS(PG_Transactions!$G:$G,PG_Transactions!$AK:$AK,$H3972,PG_Transactions!$E:$E,"CAPTURE",PG_Transactions!$AQ:$AQ,1)</f>
        <v>499</v>
      </c>
      <c r="K3972">
        <f t="shared" si="192"/>
        <v>0</v>
      </c>
      <c r="L3972" t="str">
        <f t="shared" si="193"/>
        <v>Amount Match</v>
      </c>
    </row>
    <row r="3973" spans="1:12" hidden="1" x14ac:dyDescent="0.3">
      <c r="A3973" t="s">
        <v>7882</v>
      </c>
      <c r="B3973" s="1">
        <v>46284</v>
      </c>
      <c r="C3973" t="s">
        <v>7883</v>
      </c>
      <c r="D3973" t="s">
        <v>16</v>
      </c>
      <c r="E3973" t="s">
        <v>44</v>
      </c>
      <c r="F3973">
        <v>2848</v>
      </c>
      <c r="G3973" t="s">
        <v>10</v>
      </c>
      <c r="H3973" t="str">
        <f t="shared" si="191"/>
        <v>ORD26003972</v>
      </c>
      <c r="I3973">
        <f>COUNTIFS(PG_Transactions!$AK:$AK,$H3973,PG_Transactions!$E:$E,"CAPTURE",PG_Transactions!$AQ:$AQ,1)</f>
        <v>1</v>
      </c>
      <c r="J3973">
        <f>SUMIFS(PG_Transactions!$G:$G,PG_Transactions!$AK:$AK,$H3973,PG_Transactions!$E:$E,"CAPTURE",PG_Transactions!$AQ:$AQ,1)</f>
        <v>2848</v>
      </c>
      <c r="K3973">
        <f t="shared" si="192"/>
        <v>0</v>
      </c>
      <c r="L3973" t="str">
        <f t="shared" si="193"/>
        <v>Amount Match</v>
      </c>
    </row>
    <row r="3974" spans="1:12" hidden="1" x14ac:dyDescent="0.3">
      <c r="A3974" t="s">
        <v>7884</v>
      </c>
      <c r="B3974" s="1">
        <v>46287</v>
      </c>
      <c r="C3974" t="s">
        <v>7885</v>
      </c>
      <c r="D3974" t="s">
        <v>8</v>
      </c>
      <c r="E3974" t="s">
        <v>17</v>
      </c>
      <c r="F3974">
        <v>1198</v>
      </c>
      <c r="G3974" t="s">
        <v>10</v>
      </c>
      <c r="H3974" t="str">
        <f t="shared" si="191"/>
        <v>ORD26003973</v>
      </c>
      <c r="I3974">
        <f>COUNTIFS(PG_Transactions!$AK:$AK,$H3974,PG_Transactions!$E:$E,"CAPTURE",PG_Transactions!$AQ:$AQ,1)</f>
        <v>1</v>
      </c>
      <c r="J3974">
        <f>SUMIFS(PG_Transactions!$G:$G,PG_Transactions!$AK:$AK,$H3974,PG_Transactions!$E:$E,"CAPTURE",PG_Transactions!$AQ:$AQ,1)</f>
        <v>1198</v>
      </c>
      <c r="K3974">
        <f t="shared" si="192"/>
        <v>0</v>
      </c>
      <c r="L3974" t="str">
        <f t="shared" si="193"/>
        <v>Amount Match</v>
      </c>
    </row>
    <row r="3975" spans="1:12" hidden="1" x14ac:dyDescent="0.3">
      <c r="A3975" t="s">
        <v>7886</v>
      </c>
      <c r="B3975" s="1">
        <v>46278</v>
      </c>
      <c r="C3975" t="s">
        <v>7887</v>
      </c>
      <c r="D3975" t="s">
        <v>8</v>
      </c>
      <c r="E3975" t="s">
        <v>17</v>
      </c>
      <c r="F3975">
        <v>499</v>
      </c>
      <c r="G3975" t="s">
        <v>10</v>
      </c>
      <c r="H3975" t="str">
        <f t="shared" si="191"/>
        <v>ORD26003974</v>
      </c>
      <c r="I3975">
        <f>COUNTIFS(PG_Transactions!$AK:$AK,$H3975,PG_Transactions!$E:$E,"CAPTURE",PG_Transactions!$AQ:$AQ,1)</f>
        <v>1</v>
      </c>
      <c r="J3975">
        <f>SUMIFS(PG_Transactions!$G:$G,PG_Transactions!$AK:$AK,$H3975,PG_Transactions!$E:$E,"CAPTURE",PG_Transactions!$AQ:$AQ,1)</f>
        <v>499</v>
      </c>
      <c r="K3975">
        <f t="shared" si="192"/>
        <v>0</v>
      </c>
      <c r="L3975" t="str">
        <f t="shared" si="193"/>
        <v>Amount Match</v>
      </c>
    </row>
    <row r="3976" spans="1:12" hidden="1" x14ac:dyDescent="0.3">
      <c r="A3976" t="s">
        <v>7888</v>
      </c>
      <c r="B3976" s="1">
        <v>46278</v>
      </c>
      <c r="C3976" t="s">
        <v>7889</v>
      </c>
      <c r="D3976" t="s">
        <v>13</v>
      </c>
      <c r="E3976" t="s">
        <v>17</v>
      </c>
      <c r="F3976">
        <v>5597</v>
      </c>
      <c r="G3976" t="s">
        <v>10</v>
      </c>
      <c r="H3976" t="str">
        <f t="shared" si="191"/>
        <v>ORD26003975</v>
      </c>
      <c r="I3976">
        <f>COUNTIFS(PG_Transactions!$AK:$AK,$H3976,PG_Transactions!$E:$E,"CAPTURE",PG_Transactions!$AQ:$AQ,1)</f>
        <v>0</v>
      </c>
      <c r="J3976">
        <f>SUMIFS(PG_Transactions!$G:$G,PG_Transactions!$AK:$AK,$H3976,PG_Transactions!$E:$E,"CAPTURE",PG_Transactions!$AQ:$AQ,1)</f>
        <v>0</v>
      </c>
      <c r="K3976">
        <f t="shared" si="192"/>
        <v>-5597</v>
      </c>
      <c r="L3976" t="str">
        <f t="shared" si="193"/>
        <v>No Capture</v>
      </c>
    </row>
    <row r="3977" spans="1:12" hidden="1" x14ac:dyDescent="0.3">
      <c r="A3977" t="s">
        <v>7890</v>
      </c>
      <c r="B3977" s="1">
        <v>46273</v>
      </c>
      <c r="C3977" t="s">
        <v>7891</v>
      </c>
      <c r="D3977" t="s">
        <v>16</v>
      </c>
      <c r="E3977" t="s">
        <v>9</v>
      </c>
      <c r="F3977">
        <v>799</v>
      </c>
      <c r="G3977" t="s">
        <v>56</v>
      </c>
      <c r="H3977" t="str">
        <f t="shared" si="191"/>
        <v>ORD26003976</v>
      </c>
      <c r="I3977">
        <f>COUNTIFS(PG_Transactions!$AK:$AK,$H3977,PG_Transactions!$E:$E,"CAPTURE",PG_Transactions!$AQ:$AQ,1)</f>
        <v>1</v>
      </c>
      <c r="J3977">
        <f>SUMIFS(PG_Transactions!$G:$G,PG_Transactions!$AK:$AK,$H3977,PG_Transactions!$E:$E,"CAPTURE",PG_Transactions!$AQ:$AQ,1)</f>
        <v>799</v>
      </c>
      <c r="K3977">
        <f t="shared" si="192"/>
        <v>0</v>
      </c>
      <c r="L3977" t="str">
        <f t="shared" si="193"/>
        <v>Amount Match</v>
      </c>
    </row>
    <row r="3978" spans="1:12" hidden="1" x14ac:dyDescent="0.3">
      <c r="A3978" t="s">
        <v>7892</v>
      </c>
      <c r="B3978" s="1">
        <v>46292</v>
      </c>
      <c r="C3978" t="s">
        <v>7893</v>
      </c>
      <c r="D3978" t="s">
        <v>8</v>
      </c>
      <c r="E3978" t="s">
        <v>17</v>
      </c>
      <c r="F3978">
        <v>7998</v>
      </c>
      <c r="G3978" t="s">
        <v>10</v>
      </c>
      <c r="H3978" t="str">
        <f t="shared" si="191"/>
        <v>ORD26003977</v>
      </c>
      <c r="I3978">
        <f>COUNTIFS(PG_Transactions!$AK:$AK,$H3978,PG_Transactions!$E:$E,"CAPTURE",PG_Transactions!$AQ:$AQ,1)</f>
        <v>1</v>
      </c>
      <c r="J3978">
        <f>SUMIFS(PG_Transactions!$G:$G,PG_Transactions!$AK:$AK,$H3978,PG_Transactions!$E:$E,"CAPTURE",PG_Transactions!$AQ:$AQ,1)</f>
        <v>7998</v>
      </c>
      <c r="K3978">
        <f t="shared" si="192"/>
        <v>0</v>
      </c>
      <c r="L3978" t="str">
        <f t="shared" si="193"/>
        <v>Amount Match</v>
      </c>
    </row>
    <row r="3979" spans="1:12" hidden="1" x14ac:dyDescent="0.3">
      <c r="A3979" t="s">
        <v>7894</v>
      </c>
      <c r="B3979" s="1">
        <v>46275</v>
      </c>
      <c r="C3979" t="s">
        <v>7895</v>
      </c>
      <c r="D3979" t="s">
        <v>8</v>
      </c>
      <c r="E3979" t="s">
        <v>17</v>
      </c>
      <c r="F3979">
        <v>7999</v>
      </c>
      <c r="G3979" t="s">
        <v>10</v>
      </c>
      <c r="H3979" t="str">
        <f t="shared" si="191"/>
        <v>ORD26003978</v>
      </c>
      <c r="I3979">
        <f>COUNTIFS(PG_Transactions!$AK:$AK,$H3979,PG_Transactions!$E:$E,"CAPTURE",PG_Transactions!$AQ:$AQ,1)</f>
        <v>1</v>
      </c>
      <c r="J3979">
        <f>SUMIFS(PG_Transactions!$G:$G,PG_Transactions!$AK:$AK,$H3979,PG_Transactions!$E:$E,"CAPTURE",PG_Transactions!$AQ:$AQ,1)</f>
        <v>7999</v>
      </c>
      <c r="K3979">
        <f t="shared" si="192"/>
        <v>0</v>
      </c>
      <c r="L3979" t="str">
        <f t="shared" si="193"/>
        <v>Amount Match</v>
      </c>
    </row>
    <row r="3980" spans="1:12" hidden="1" x14ac:dyDescent="0.3">
      <c r="A3980" t="s">
        <v>7896</v>
      </c>
      <c r="B3980" s="1">
        <v>46289</v>
      </c>
      <c r="C3980" t="s">
        <v>7897</v>
      </c>
      <c r="D3980" t="s">
        <v>65</v>
      </c>
      <c r="E3980" t="s">
        <v>9</v>
      </c>
      <c r="F3980">
        <v>349</v>
      </c>
      <c r="G3980" t="s">
        <v>10</v>
      </c>
      <c r="H3980" t="str">
        <f t="shared" si="191"/>
        <v>ORD26003979</v>
      </c>
      <c r="I3980">
        <f>COUNTIFS(PG_Transactions!$AK:$AK,$H3980,PG_Transactions!$E:$E,"CAPTURE",PG_Transactions!$AQ:$AQ,1)</f>
        <v>1</v>
      </c>
      <c r="J3980">
        <f>SUMIFS(PG_Transactions!$G:$G,PG_Transactions!$AK:$AK,$H3980,PG_Transactions!$E:$E,"CAPTURE",PG_Transactions!$AQ:$AQ,1)</f>
        <v>349</v>
      </c>
      <c r="K3980">
        <f t="shared" si="192"/>
        <v>0</v>
      </c>
      <c r="L3980" t="str">
        <f t="shared" si="193"/>
        <v>Amount Match</v>
      </c>
    </row>
    <row r="3981" spans="1:12" hidden="1" x14ac:dyDescent="0.3">
      <c r="A3981" t="s">
        <v>7898</v>
      </c>
      <c r="B3981" s="1">
        <v>46268</v>
      </c>
      <c r="C3981" t="s">
        <v>7899</v>
      </c>
      <c r="D3981" t="s">
        <v>27</v>
      </c>
      <c r="E3981" t="s">
        <v>9</v>
      </c>
      <c r="F3981">
        <v>1799</v>
      </c>
      <c r="G3981" t="s">
        <v>10</v>
      </c>
      <c r="H3981" t="str">
        <f t="shared" si="191"/>
        <v>ORD26003980</v>
      </c>
      <c r="I3981">
        <f>COUNTIFS(PG_Transactions!$AK:$AK,$H3981,PG_Transactions!$E:$E,"CAPTURE",PG_Transactions!$AQ:$AQ,1)</f>
        <v>1</v>
      </c>
      <c r="J3981">
        <f>SUMIFS(PG_Transactions!$G:$G,PG_Transactions!$AK:$AK,$H3981,PG_Transactions!$E:$E,"CAPTURE",PG_Transactions!$AQ:$AQ,1)</f>
        <v>1799</v>
      </c>
      <c r="K3981">
        <f t="shared" si="192"/>
        <v>0</v>
      </c>
      <c r="L3981" t="str">
        <f t="shared" si="193"/>
        <v>Amount Match</v>
      </c>
    </row>
    <row r="3982" spans="1:12" hidden="1" x14ac:dyDescent="0.3">
      <c r="A3982" t="s">
        <v>7900</v>
      </c>
      <c r="B3982" s="1">
        <v>46286</v>
      </c>
      <c r="C3982" t="s">
        <v>7901</v>
      </c>
      <c r="D3982" t="s">
        <v>51</v>
      </c>
      <c r="E3982" t="s">
        <v>9</v>
      </c>
      <c r="F3982">
        <v>8497</v>
      </c>
      <c r="G3982" t="s">
        <v>10</v>
      </c>
      <c r="H3982" t="str">
        <f t="shared" si="191"/>
        <v>ORD26003981</v>
      </c>
      <c r="I3982">
        <f>COUNTIFS(PG_Transactions!$AK:$AK,$H3982,PG_Transactions!$E:$E,"CAPTURE",PG_Transactions!$AQ:$AQ,1)</f>
        <v>1</v>
      </c>
      <c r="J3982">
        <f>SUMIFS(PG_Transactions!$G:$G,PG_Transactions!$AK:$AK,$H3982,PG_Transactions!$E:$E,"CAPTURE",PG_Transactions!$AQ:$AQ,1)</f>
        <v>8497</v>
      </c>
      <c r="K3982">
        <f t="shared" si="192"/>
        <v>0</v>
      </c>
      <c r="L3982" t="str">
        <f t="shared" si="193"/>
        <v>Amount Match</v>
      </c>
    </row>
    <row r="3983" spans="1:12" hidden="1" x14ac:dyDescent="0.3">
      <c r="A3983" t="s">
        <v>7902</v>
      </c>
      <c r="B3983" s="1">
        <v>46294</v>
      </c>
      <c r="C3983" t="s">
        <v>7903</v>
      </c>
      <c r="D3983" t="s">
        <v>16</v>
      </c>
      <c r="E3983" t="s">
        <v>33</v>
      </c>
      <c r="F3983">
        <v>499</v>
      </c>
      <c r="G3983" t="s">
        <v>10</v>
      </c>
      <c r="H3983" t="str">
        <f t="shared" si="191"/>
        <v>ORD26003982</v>
      </c>
      <c r="I3983">
        <f>COUNTIFS(PG_Transactions!$AK:$AK,$H3983,PG_Transactions!$E:$E,"CAPTURE",PG_Transactions!$AQ:$AQ,1)</f>
        <v>1</v>
      </c>
      <c r="J3983">
        <f>SUMIFS(PG_Transactions!$G:$G,PG_Transactions!$AK:$AK,$H3983,PG_Transactions!$E:$E,"CAPTURE",PG_Transactions!$AQ:$AQ,1)</f>
        <v>499</v>
      </c>
      <c r="K3983">
        <f t="shared" si="192"/>
        <v>0</v>
      </c>
      <c r="L3983" t="str">
        <f t="shared" si="193"/>
        <v>Amount Match</v>
      </c>
    </row>
    <row r="3984" spans="1:12" hidden="1" x14ac:dyDescent="0.3">
      <c r="A3984" t="s">
        <v>7904</v>
      </c>
      <c r="B3984" s="1">
        <v>46295</v>
      </c>
      <c r="C3984" t="s">
        <v>7905</v>
      </c>
      <c r="D3984" t="s">
        <v>27</v>
      </c>
      <c r="E3984" t="s">
        <v>44</v>
      </c>
      <c r="F3984">
        <v>1299</v>
      </c>
      <c r="G3984" t="s">
        <v>105</v>
      </c>
      <c r="H3984" t="str">
        <f t="shared" si="191"/>
        <v>ORD26003983</v>
      </c>
      <c r="I3984">
        <f>COUNTIFS(PG_Transactions!$AK:$AK,$H3984,PG_Transactions!$E:$E,"CAPTURE",PG_Transactions!$AQ:$AQ,1)</f>
        <v>0</v>
      </c>
      <c r="J3984">
        <f>SUMIFS(PG_Transactions!$G:$G,PG_Transactions!$AK:$AK,$H3984,PG_Transactions!$E:$E,"CAPTURE",PG_Transactions!$AQ:$AQ,1)</f>
        <v>0</v>
      </c>
      <c r="K3984">
        <f t="shared" si="192"/>
        <v>-1299</v>
      </c>
      <c r="L3984" t="str">
        <f t="shared" si="193"/>
        <v>No Capture</v>
      </c>
    </row>
    <row r="3985" spans="1:12" hidden="1" x14ac:dyDescent="0.3">
      <c r="A3985" t="s">
        <v>7906</v>
      </c>
      <c r="B3985" s="1">
        <v>46285</v>
      </c>
      <c r="C3985" t="s">
        <v>7907</v>
      </c>
      <c r="D3985" t="s">
        <v>32</v>
      </c>
      <c r="E3985" t="s">
        <v>9</v>
      </c>
      <c r="F3985">
        <v>599</v>
      </c>
      <c r="G3985" t="s">
        <v>10</v>
      </c>
      <c r="H3985" t="str">
        <f t="shared" si="191"/>
        <v>ORD26003984</v>
      </c>
      <c r="I3985">
        <f>COUNTIFS(PG_Transactions!$AK:$AK,$H3985,PG_Transactions!$E:$E,"CAPTURE",PG_Transactions!$AQ:$AQ,1)</f>
        <v>1</v>
      </c>
      <c r="J3985">
        <f>SUMIFS(PG_Transactions!$G:$G,PG_Transactions!$AK:$AK,$H3985,PG_Transactions!$E:$E,"CAPTURE",PG_Transactions!$AQ:$AQ,1)</f>
        <v>599</v>
      </c>
      <c r="K3985">
        <f t="shared" si="192"/>
        <v>0</v>
      </c>
      <c r="L3985" t="str">
        <f t="shared" si="193"/>
        <v>Amount Match</v>
      </c>
    </row>
    <row r="3986" spans="1:12" hidden="1" x14ac:dyDescent="0.3">
      <c r="A3986" t="s">
        <v>7908</v>
      </c>
      <c r="B3986" s="1">
        <v>46282</v>
      </c>
      <c r="C3986" t="s">
        <v>7909</v>
      </c>
      <c r="D3986" t="s">
        <v>13</v>
      </c>
      <c r="E3986" t="s">
        <v>9</v>
      </c>
      <c r="F3986">
        <v>3597</v>
      </c>
      <c r="G3986" t="s">
        <v>10</v>
      </c>
      <c r="H3986" t="str">
        <f t="shared" si="191"/>
        <v>ORD26003985</v>
      </c>
      <c r="I3986">
        <f>COUNTIFS(PG_Transactions!$AK:$AK,$H3986,PG_Transactions!$E:$E,"CAPTURE",PG_Transactions!$AQ:$AQ,1)</f>
        <v>1</v>
      </c>
      <c r="J3986">
        <f>SUMIFS(PG_Transactions!$G:$G,PG_Transactions!$AK:$AK,$H3986,PG_Transactions!$E:$E,"CAPTURE",PG_Transactions!$AQ:$AQ,1)</f>
        <v>3597</v>
      </c>
      <c r="K3986">
        <f t="shared" si="192"/>
        <v>0</v>
      </c>
      <c r="L3986" t="str">
        <f t="shared" si="193"/>
        <v>Amount Match</v>
      </c>
    </row>
    <row r="3987" spans="1:12" hidden="1" x14ac:dyDescent="0.3">
      <c r="A3987" t="s">
        <v>7910</v>
      </c>
      <c r="B3987" s="1">
        <v>46276</v>
      </c>
      <c r="C3987" t="s">
        <v>7911</v>
      </c>
      <c r="D3987" t="s">
        <v>8</v>
      </c>
      <c r="E3987" t="s">
        <v>17</v>
      </c>
      <c r="F3987">
        <v>349</v>
      </c>
      <c r="G3987" t="s">
        <v>10</v>
      </c>
      <c r="H3987" t="str">
        <f t="shared" si="191"/>
        <v>ORD26003986</v>
      </c>
      <c r="I3987">
        <f>COUNTIFS(PG_Transactions!$AK:$AK,$H3987,PG_Transactions!$E:$E,"CAPTURE",PG_Transactions!$AQ:$AQ,1)</f>
        <v>1</v>
      </c>
      <c r="J3987">
        <f>SUMIFS(PG_Transactions!$G:$G,PG_Transactions!$AK:$AK,$H3987,PG_Transactions!$E:$E,"CAPTURE",PG_Transactions!$AQ:$AQ,1)</f>
        <v>349</v>
      </c>
      <c r="K3987">
        <f t="shared" si="192"/>
        <v>0</v>
      </c>
      <c r="L3987" t="str">
        <f t="shared" si="193"/>
        <v>Amount Match</v>
      </c>
    </row>
    <row r="3988" spans="1:12" hidden="1" x14ac:dyDescent="0.3">
      <c r="A3988" t="s">
        <v>7912</v>
      </c>
      <c r="B3988" s="1">
        <v>46281</v>
      </c>
      <c r="C3988" t="s">
        <v>7913</v>
      </c>
      <c r="D3988" t="s">
        <v>41</v>
      </c>
      <c r="E3988" t="s">
        <v>9</v>
      </c>
      <c r="F3988">
        <v>948</v>
      </c>
      <c r="G3988" t="s">
        <v>105</v>
      </c>
      <c r="H3988" t="str">
        <f t="shared" si="191"/>
        <v>ORD26003987</v>
      </c>
      <c r="I3988">
        <f>COUNTIFS(PG_Transactions!$AK:$AK,$H3988,PG_Transactions!$E:$E,"CAPTURE",PG_Transactions!$AQ:$AQ,1)</f>
        <v>0</v>
      </c>
      <c r="J3988">
        <f>SUMIFS(PG_Transactions!$G:$G,PG_Transactions!$AK:$AK,$H3988,PG_Transactions!$E:$E,"CAPTURE",PG_Transactions!$AQ:$AQ,1)</f>
        <v>0</v>
      </c>
      <c r="K3988">
        <f t="shared" si="192"/>
        <v>-948</v>
      </c>
      <c r="L3988" t="str">
        <f t="shared" si="193"/>
        <v>No Capture</v>
      </c>
    </row>
    <row r="3989" spans="1:12" hidden="1" x14ac:dyDescent="0.3">
      <c r="A3989" t="s">
        <v>7914</v>
      </c>
      <c r="B3989" s="1">
        <v>46291</v>
      </c>
      <c r="C3989" t="s">
        <v>7915</v>
      </c>
      <c r="D3989" t="s">
        <v>8</v>
      </c>
      <c r="E3989" t="s">
        <v>9</v>
      </c>
      <c r="F3989" s="2">
        <v>8348</v>
      </c>
      <c r="G3989" t="s">
        <v>10</v>
      </c>
      <c r="H3989" t="str">
        <f t="shared" si="191"/>
        <v>ORD26003988</v>
      </c>
      <c r="I3989">
        <f>COUNTIFS(PG_Transactions!$AK:$AK,$H3989,PG_Transactions!$E:$E,"CAPTURE",PG_Transactions!$AQ:$AQ,1)</f>
        <v>1</v>
      </c>
      <c r="J3989">
        <f>SUMIFS(PG_Transactions!$G:$G,PG_Transactions!$AK:$AK,$H3989,PG_Transactions!$E:$E,"CAPTURE",PG_Transactions!$AQ:$AQ,1)</f>
        <v>8348</v>
      </c>
      <c r="K3989">
        <f t="shared" si="192"/>
        <v>0</v>
      </c>
      <c r="L3989" t="str">
        <f t="shared" si="193"/>
        <v>Amount Match</v>
      </c>
    </row>
    <row r="3990" spans="1:12" hidden="1" x14ac:dyDescent="0.3">
      <c r="A3990" t="s">
        <v>7916</v>
      </c>
      <c r="B3990" s="1">
        <v>46272</v>
      </c>
      <c r="C3990" t="s">
        <v>7917</v>
      </c>
      <c r="D3990" t="s">
        <v>65</v>
      </c>
      <c r="E3990" t="s">
        <v>17</v>
      </c>
      <c r="F3990">
        <v>4999</v>
      </c>
      <c r="G3990" t="s">
        <v>10</v>
      </c>
      <c r="H3990" t="str">
        <f t="shared" si="191"/>
        <v>ORD26003989</v>
      </c>
      <c r="I3990">
        <f>COUNTIFS(PG_Transactions!$AK:$AK,$H3990,PG_Transactions!$E:$E,"CAPTURE",PG_Transactions!$AQ:$AQ,1)</f>
        <v>1</v>
      </c>
      <c r="J3990">
        <f>SUMIFS(PG_Transactions!$G:$G,PG_Transactions!$AK:$AK,$H3990,PG_Transactions!$E:$E,"CAPTURE",PG_Transactions!$AQ:$AQ,1)</f>
        <v>4999</v>
      </c>
      <c r="K3990">
        <f t="shared" si="192"/>
        <v>0</v>
      </c>
      <c r="L3990" t="str">
        <f t="shared" si="193"/>
        <v>Amount Match</v>
      </c>
    </row>
    <row r="3991" spans="1:12" hidden="1" x14ac:dyDescent="0.3">
      <c r="A3991" t="s">
        <v>7918</v>
      </c>
      <c r="B3991" s="1">
        <v>46270</v>
      </c>
      <c r="C3991" t="s">
        <v>7919</v>
      </c>
      <c r="D3991" t="s">
        <v>38</v>
      </c>
      <c r="E3991" t="s">
        <v>9</v>
      </c>
      <c r="F3991">
        <v>1499</v>
      </c>
      <c r="G3991" t="s">
        <v>10</v>
      </c>
      <c r="H3991" t="str">
        <f t="shared" si="191"/>
        <v>ORD26003990</v>
      </c>
      <c r="I3991">
        <f>COUNTIFS(PG_Transactions!$AK:$AK,$H3991,PG_Transactions!$E:$E,"CAPTURE",PG_Transactions!$AQ:$AQ,1)</f>
        <v>1</v>
      </c>
      <c r="J3991">
        <f>SUMIFS(PG_Transactions!$G:$G,PG_Transactions!$AK:$AK,$H3991,PG_Transactions!$E:$E,"CAPTURE",PG_Transactions!$AQ:$AQ,1)</f>
        <v>1499</v>
      </c>
      <c r="K3991">
        <f t="shared" si="192"/>
        <v>0</v>
      </c>
      <c r="L3991" t="str">
        <f t="shared" si="193"/>
        <v>Amount Match</v>
      </c>
    </row>
    <row r="3992" spans="1:12" hidden="1" x14ac:dyDescent="0.3">
      <c r="A3992" t="s">
        <v>7920</v>
      </c>
      <c r="B3992" s="1">
        <v>46291</v>
      </c>
      <c r="C3992" t="s">
        <v>7921</v>
      </c>
      <c r="D3992" t="s">
        <v>32</v>
      </c>
      <c r="E3992" t="s">
        <v>33</v>
      </c>
      <c r="F3992">
        <v>1497</v>
      </c>
      <c r="G3992" t="s">
        <v>10</v>
      </c>
      <c r="H3992" t="str">
        <f t="shared" si="191"/>
        <v>ORD26003991</v>
      </c>
      <c r="I3992">
        <f>COUNTIFS(PG_Transactions!$AK:$AK,$H3992,PG_Transactions!$E:$E,"CAPTURE",PG_Transactions!$AQ:$AQ,1)</f>
        <v>1</v>
      </c>
      <c r="J3992">
        <f>SUMIFS(PG_Transactions!$G:$G,PG_Transactions!$AK:$AK,$H3992,PG_Transactions!$E:$E,"CAPTURE",PG_Transactions!$AQ:$AQ,1)</f>
        <v>1497</v>
      </c>
      <c r="K3992">
        <f t="shared" si="192"/>
        <v>0</v>
      </c>
      <c r="L3992" t="str">
        <f t="shared" si="193"/>
        <v>Amount Match</v>
      </c>
    </row>
    <row r="3993" spans="1:12" hidden="1" x14ac:dyDescent="0.3">
      <c r="A3993" t="s">
        <v>7922</v>
      </c>
      <c r="B3993" s="1">
        <v>46276</v>
      </c>
      <c r="C3993" t="s">
        <v>7923</v>
      </c>
      <c r="D3993" t="s">
        <v>13</v>
      </c>
      <c r="E3993" t="s">
        <v>9</v>
      </c>
      <c r="F3993">
        <v>1499</v>
      </c>
      <c r="G3993" t="s">
        <v>70</v>
      </c>
      <c r="H3993" t="str">
        <f t="shared" si="191"/>
        <v>ORD26003992</v>
      </c>
      <c r="I3993">
        <f>COUNTIFS(PG_Transactions!$AK:$AK,$H3993,PG_Transactions!$E:$E,"CAPTURE",PG_Transactions!$AQ:$AQ,1)</f>
        <v>0</v>
      </c>
      <c r="J3993">
        <f>SUMIFS(PG_Transactions!$G:$G,PG_Transactions!$AK:$AK,$H3993,PG_Transactions!$E:$E,"CAPTURE",PG_Transactions!$AQ:$AQ,1)</f>
        <v>0</v>
      </c>
      <c r="K3993">
        <f t="shared" si="192"/>
        <v>-1499</v>
      </c>
      <c r="L3993" t="str">
        <f t="shared" si="193"/>
        <v>No Capture</v>
      </c>
    </row>
    <row r="3994" spans="1:12" hidden="1" x14ac:dyDescent="0.3">
      <c r="A3994" t="s">
        <v>7924</v>
      </c>
      <c r="B3994" s="1">
        <v>46279</v>
      </c>
      <c r="C3994" t="s">
        <v>7925</v>
      </c>
      <c r="D3994" t="s">
        <v>13</v>
      </c>
      <c r="E3994" t="s">
        <v>9</v>
      </c>
      <c r="F3994">
        <v>9798</v>
      </c>
      <c r="G3994" t="s">
        <v>10</v>
      </c>
      <c r="H3994" t="str">
        <f t="shared" si="191"/>
        <v>ORD26003993</v>
      </c>
      <c r="I3994">
        <f>COUNTIFS(PG_Transactions!$AK:$AK,$H3994,PG_Transactions!$E:$E,"CAPTURE",PG_Transactions!$AQ:$AQ,1)</f>
        <v>1</v>
      </c>
      <c r="J3994">
        <f>SUMIFS(PG_Transactions!$G:$G,PG_Transactions!$AK:$AK,$H3994,PG_Transactions!$E:$E,"CAPTURE",PG_Transactions!$AQ:$AQ,1)</f>
        <v>9798</v>
      </c>
      <c r="K3994">
        <f t="shared" si="192"/>
        <v>0</v>
      </c>
      <c r="L3994" t="str">
        <f t="shared" si="193"/>
        <v>Amount Match</v>
      </c>
    </row>
    <row r="3995" spans="1:12" hidden="1" x14ac:dyDescent="0.3">
      <c r="A3995" t="s">
        <v>7926</v>
      </c>
      <c r="B3995" s="1">
        <v>46285</v>
      </c>
      <c r="C3995" t="s">
        <v>7927</v>
      </c>
      <c r="D3995" t="s">
        <v>24</v>
      </c>
      <c r="E3995" t="s">
        <v>44</v>
      </c>
      <c r="F3995">
        <v>599</v>
      </c>
      <c r="G3995" t="s">
        <v>10</v>
      </c>
      <c r="H3995" t="str">
        <f t="shared" si="191"/>
        <v>ORD26003994</v>
      </c>
      <c r="I3995">
        <f>COUNTIFS(PG_Transactions!$AK:$AK,$H3995,PG_Transactions!$E:$E,"CAPTURE",PG_Transactions!$AQ:$AQ,1)</f>
        <v>1</v>
      </c>
      <c r="J3995">
        <f>SUMIFS(PG_Transactions!$G:$G,PG_Transactions!$AK:$AK,$H3995,PG_Transactions!$E:$E,"CAPTURE",PG_Transactions!$AQ:$AQ,1)</f>
        <v>599</v>
      </c>
      <c r="K3995">
        <f t="shared" si="192"/>
        <v>0</v>
      </c>
      <c r="L3995" t="str">
        <f t="shared" si="193"/>
        <v>Amount Match</v>
      </c>
    </row>
    <row r="3996" spans="1:12" hidden="1" x14ac:dyDescent="0.3">
      <c r="A3996" t="s">
        <v>7928</v>
      </c>
      <c r="B3996" s="1">
        <v>46275</v>
      </c>
      <c r="C3996" t="s">
        <v>7929</v>
      </c>
      <c r="D3996" t="s">
        <v>32</v>
      </c>
      <c r="E3996" t="s">
        <v>9</v>
      </c>
      <c r="F3996">
        <v>3348</v>
      </c>
      <c r="G3996" t="s">
        <v>56</v>
      </c>
      <c r="H3996" t="str">
        <f t="shared" si="191"/>
        <v>ORD26003995</v>
      </c>
      <c r="I3996">
        <f>COUNTIFS(PG_Transactions!$AK:$AK,$H3996,PG_Transactions!$E:$E,"CAPTURE",PG_Transactions!$AQ:$AQ,1)</f>
        <v>1</v>
      </c>
      <c r="J3996">
        <f>SUMIFS(PG_Transactions!$G:$G,PG_Transactions!$AK:$AK,$H3996,PG_Transactions!$E:$E,"CAPTURE",PG_Transactions!$AQ:$AQ,1)</f>
        <v>3348</v>
      </c>
      <c r="K3996">
        <f t="shared" si="192"/>
        <v>0</v>
      </c>
      <c r="L3996" t="str">
        <f t="shared" si="193"/>
        <v>Amount Match</v>
      </c>
    </row>
    <row r="3997" spans="1:12" hidden="1" x14ac:dyDescent="0.3">
      <c r="A3997" t="s">
        <v>7930</v>
      </c>
      <c r="B3997" s="1">
        <v>46271</v>
      </c>
      <c r="C3997" t="s">
        <v>7931</v>
      </c>
      <c r="D3997" t="s">
        <v>8</v>
      </c>
      <c r="E3997" t="s">
        <v>9</v>
      </c>
      <c r="F3997">
        <v>2999</v>
      </c>
      <c r="G3997" t="s">
        <v>10</v>
      </c>
      <c r="H3997" t="str">
        <f t="shared" si="191"/>
        <v>ORD26003996</v>
      </c>
      <c r="I3997">
        <f>COUNTIFS(PG_Transactions!$AK:$AK,$H3997,PG_Transactions!$E:$E,"CAPTURE",PG_Transactions!$AQ:$AQ,1)</f>
        <v>1</v>
      </c>
      <c r="J3997">
        <f>SUMIFS(PG_Transactions!$G:$G,PG_Transactions!$AK:$AK,$H3997,PG_Transactions!$E:$E,"CAPTURE",PG_Transactions!$AQ:$AQ,1)</f>
        <v>2999</v>
      </c>
      <c r="K3997">
        <f t="shared" si="192"/>
        <v>0</v>
      </c>
      <c r="L3997" t="str">
        <f t="shared" si="193"/>
        <v>Amount Match</v>
      </c>
    </row>
    <row r="3998" spans="1:12" hidden="1" x14ac:dyDescent="0.3">
      <c r="A3998" t="s">
        <v>7932</v>
      </c>
      <c r="B3998" s="1">
        <v>46288</v>
      </c>
      <c r="C3998" t="s">
        <v>7933</v>
      </c>
      <c r="D3998" t="s">
        <v>16</v>
      </c>
      <c r="E3998" t="s">
        <v>9</v>
      </c>
      <c r="F3998">
        <v>349</v>
      </c>
      <c r="G3998" t="s">
        <v>105</v>
      </c>
      <c r="H3998" t="str">
        <f t="shared" si="191"/>
        <v>ORD26003997</v>
      </c>
      <c r="I3998">
        <f>COUNTIFS(PG_Transactions!$AK:$AK,$H3998,PG_Transactions!$E:$E,"CAPTURE",PG_Transactions!$AQ:$AQ,1)</f>
        <v>0</v>
      </c>
      <c r="J3998">
        <f>SUMIFS(PG_Transactions!$G:$G,PG_Transactions!$AK:$AK,$H3998,PG_Transactions!$E:$E,"CAPTURE",PG_Transactions!$AQ:$AQ,1)</f>
        <v>0</v>
      </c>
      <c r="K3998">
        <f t="shared" si="192"/>
        <v>-349</v>
      </c>
      <c r="L3998" t="str">
        <f t="shared" si="193"/>
        <v>No Capture</v>
      </c>
    </row>
    <row r="3999" spans="1:12" hidden="1" x14ac:dyDescent="0.3">
      <c r="A3999" t="s">
        <v>7934</v>
      </c>
      <c r="B3999" s="1">
        <v>46285</v>
      </c>
      <c r="C3999" t="s">
        <v>7935</v>
      </c>
      <c r="D3999" t="s">
        <v>41</v>
      </c>
      <c r="E3999" t="s">
        <v>9</v>
      </c>
      <c r="F3999">
        <v>4797</v>
      </c>
      <c r="G3999" t="s">
        <v>10</v>
      </c>
      <c r="H3999" t="str">
        <f t="shared" si="191"/>
        <v>ORD26003998</v>
      </c>
      <c r="I3999">
        <f>COUNTIFS(PG_Transactions!$AK:$AK,$H3999,PG_Transactions!$E:$E,"CAPTURE",PG_Transactions!$AQ:$AQ,1)</f>
        <v>1</v>
      </c>
      <c r="J3999">
        <f>SUMIFS(PG_Transactions!$G:$G,PG_Transactions!$AK:$AK,$H3999,PG_Transactions!$E:$E,"CAPTURE",PG_Transactions!$AQ:$AQ,1)</f>
        <v>4797</v>
      </c>
      <c r="K3999">
        <f t="shared" si="192"/>
        <v>0</v>
      </c>
      <c r="L3999" t="str">
        <f t="shared" si="193"/>
        <v>Amount Match</v>
      </c>
    </row>
    <row r="4000" spans="1:12" hidden="1" x14ac:dyDescent="0.3">
      <c r="A4000" t="s">
        <v>7936</v>
      </c>
      <c r="B4000" s="1">
        <v>46276</v>
      </c>
      <c r="C4000" t="s">
        <v>7937</v>
      </c>
      <c r="D4000" t="s">
        <v>8</v>
      </c>
      <c r="E4000" t="s">
        <v>17</v>
      </c>
      <c r="F4000">
        <v>999</v>
      </c>
      <c r="G4000" t="s">
        <v>10</v>
      </c>
      <c r="H4000" t="str">
        <f t="shared" si="191"/>
        <v>ORD26003999</v>
      </c>
      <c r="I4000">
        <f>COUNTIFS(PG_Transactions!$AK:$AK,$H4000,PG_Transactions!$E:$E,"CAPTURE",PG_Transactions!$AQ:$AQ,1)</f>
        <v>1</v>
      </c>
      <c r="J4000">
        <f>SUMIFS(PG_Transactions!$G:$G,PG_Transactions!$AK:$AK,$H4000,PG_Transactions!$E:$E,"CAPTURE",PG_Transactions!$AQ:$AQ,1)</f>
        <v>999</v>
      </c>
      <c r="K4000">
        <f t="shared" si="192"/>
        <v>0</v>
      </c>
      <c r="L4000" t="str">
        <f t="shared" si="193"/>
        <v>Amount Match</v>
      </c>
    </row>
    <row r="4001" spans="1:12" hidden="1" x14ac:dyDescent="0.3">
      <c r="A4001" t="s">
        <v>7938</v>
      </c>
      <c r="B4001" s="1">
        <v>46266</v>
      </c>
      <c r="C4001" t="s">
        <v>6669</v>
      </c>
      <c r="D4001" t="s">
        <v>24</v>
      </c>
      <c r="E4001" t="s">
        <v>9</v>
      </c>
      <c r="F4001">
        <v>2999</v>
      </c>
      <c r="G4001" t="s">
        <v>10</v>
      </c>
      <c r="H4001" t="str">
        <f t="shared" si="191"/>
        <v>ORD26004000</v>
      </c>
      <c r="I4001">
        <f>COUNTIFS(PG_Transactions!$AK:$AK,$H4001,PG_Transactions!$E:$E,"CAPTURE",PG_Transactions!$AQ:$AQ,1)</f>
        <v>1</v>
      </c>
      <c r="J4001">
        <f>SUMIFS(PG_Transactions!$G:$G,PG_Transactions!$AK:$AK,$H4001,PG_Transactions!$E:$E,"CAPTURE",PG_Transactions!$AQ:$AQ,1)</f>
        <v>2999</v>
      </c>
      <c r="K4001">
        <f t="shared" si="192"/>
        <v>0</v>
      </c>
      <c r="L4001" t="str">
        <f t="shared" si="193"/>
        <v>Amount Match</v>
      </c>
    </row>
    <row r="4002" spans="1:12" hidden="1" x14ac:dyDescent="0.3">
      <c r="A4002" t="s">
        <v>7939</v>
      </c>
      <c r="B4002" s="1">
        <v>46284</v>
      </c>
      <c r="C4002" t="s">
        <v>7940</v>
      </c>
      <c r="D4002" t="s">
        <v>16</v>
      </c>
      <c r="E4002" t="s">
        <v>9</v>
      </c>
      <c r="F4002" s="2">
        <v>5998</v>
      </c>
      <c r="G4002" t="s">
        <v>10</v>
      </c>
      <c r="H4002" t="str">
        <f t="shared" si="191"/>
        <v>ORD26004001</v>
      </c>
      <c r="I4002">
        <f>COUNTIFS(PG_Transactions!$AK:$AK,$H4002,PG_Transactions!$E:$E,"CAPTURE",PG_Transactions!$AQ:$AQ,1)</f>
        <v>1</v>
      </c>
      <c r="J4002">
        <f>SUMIFS(PG_Transactions!$G:$G,PG_Transactions!$AK:$AK,$H4002,PG_Transactions!$E:$E,"CAPTURE",PG_Transactions!$AQ:$AQ,1)</f>
        <v>5998</v>
      </c>
      <c r="K4002">
        <f t="shared" si="192"/>
        <v>0</v>
      </c>
      <c r="L4002" t="str">
        <f t="shared" si="193"/>
        <v>Amount Match</v>
      </c>
    </row>
    <row r="4003" spans="1:12" hidden="1" x14ac:dyDescent="0.3">
      <c r="A4003" t="s">
        <v>7941</v>
      </c>
      <c r="B4003" s="1">
        <v>46278</v>
      </c>
      <c r="C4003" t="s">
        <v>7942</v>
      </c>
      <c r="D4003" t="s">
        <v>65</v>
      </c>
      <c r="E4003" t="s">
        <v>44</v>
      </c>
      <c r="F4003">
        <v>2598</v>
      </c>
      <c r="G4003" t="s">
        <v>10</v>
      </c>
      <c r="H4003" t="str">
        <f t="shared" si="191"/>
        <v>ORD26004002</v>
      </c>
      <c r="I4003">
        <f>COUNTIFS(PG_Transactions!$AK:$AK,$H4003,PG_Transactions!$E:$E,"CAPTURE",PG_Transactions!$AQ:$AQ,1)</f>
        <v>1</v>
      </c>
      <c r="J4003">
        <f>SUMIFS(PG_Transactions!$G:$G,PG_Transactions!$AK:$AK,$H4003,PG_Transactions!$E:$E,"CAPTURE",PG_Transactions!$AQ:$AQ,1)</f>
        <v>2598</v>
      </c>
      <c r="K4003">
        <f t="shared" si="192"/>
        <v>0</v>
      </c>
      <c r="L4003" t="str">
        <f t="shared" si="193"/>
        <v>Amount Match</v>
      </c>
    </row>
    <row r="4004" spans="1:12" hidden="1" x14ac:dyDescent="0.3">
      <c r="A4004" t="s">
        <v>7943</v>
      </c>
      <c r="B4004" s="1">
        <v>46266</v>
      </c>
      <c r="C4004" t="s">
        <v>7944</v>
      </c>
      <c r="D4004" t="s">
        <v>16</v>
      </c>
      <c r="E4004" t="s">
        <v>17</v>
      </c>
      <c r="F4004">
        <v>349</v>
      </c>
      <c r="G4004" t="s">
        <v>10</v>
      </c>
      <c r="H4004" t="str">
        <f t="shared" si="191"/>
        <v>ORD26004003</v>
      </c>
      <c r="I4004">
        <f>COUNTIFS(PG_Transactions!$AK:$AK,$H4004,PG_Transactions!$E:$E,"CAPTURE",PG_Transactions!$AQ:$AQ,1)</f>
        <v>1</v>
      </c>
      <c r="J4004">
        <f>SUMIFS(PG_Transactions!$G:$G,PG_Transactions!$AK:$AK,$H4004,PG_Transactions!$E:$E,"CAPTURE",PG_Transactions!$AQ:$AQ,1)</f>
        <v>349</v>
      </c>
      <c r="K4004">
        <f t="shared" si="192"/>
        <v>0</v>
      </c>
      <c r="L4004" t="str">
        <f t="shared" si="193"/>
        <v>Amount Match</v>
      </c>
    </row>
    <row r="4005" spans="1:12" hidden="1" x14ac:dyDescent="0.3">
      <c r="A4005" t="s">
        <v>7945</v>
      </c>
      <c r="B4005" s="1">
        <v>46280</v>
      </c>
      <c r="C4005" t="s">
        <v>7946</v>
      </c>
      <c r="D4005" t="s">
        <v>38</v>
      </c>
      <c r="E4005" t="s">
        <v>9</v>
      </c>
      <c r="F4005">
        <v>2999</v>
      </c>
      <c r="G4005" t="s">
        <v>105</v>
      </c>
      <c r="H4005" t="str">
        <f t="shared" si="191"/>
        <v>ORD26004004</v>
      </c>
      <c r="I4005">
        <f>COUNTIFS(PG_Transactions!$AK:$AK,$H4005,PG_Transactions!$E:$E,"CAPTURE",PG_Transactions!$AQ:$AQ,1)</f>
        <v>0</v>
      </c>
      <c r="J4005">
        <f>SUMIFS(PG_Transactions!$G:$G,PG_Transactions!$AK:$AK,$H4005,PG_Transactions!$E:$E,"CAPTURE",PG_Transactions!$AQ:$AQ,1)</f>
        <v>0</v>
      </c>
      <c r="K4005">
        <f t="shared" si="192"/>
        <v>-2999</v>
      </c>
      <c r="L4005" t="str">
        <f t="shared" si="193"/>
        <v>No Capture</v>
      </c>
    </row>
    <row r="4006" spans="1:12" hidden="1" x14ac:dyDescent="0.3">
      <c r="A4006" t="s">
        <v>7947</v>
      </c>
      <c r="B4006" s="1">
        <v>46275</v>
      </c>
      <c r="C4006" t="s">
        <v>4950</v>
      </c>
      <c r="D4006" t="s">
        <v>24</v>
      </c>
      <c r="E4006" t="s">
        <v>9</v>
      </c>
      <c r="F4006">
        <v>7999</v>
      </c>
      <c r="G4006" t="s">
        <v>56</v>
      </c>
      <c r="H4006" t="str">
        <f t="shared" si="191"/>
        <v>ORD26004005</v>
      </c>
      <c r="I4006">
        <f>COUNTIFS(PG_Transactions!$AK:$AK,$H4006,PG_Transactions!$E:$E,"CAPTURE",PG_Transactions!$AQ:$AQ,1)</f>
        <v>1</v>
      </c>
      <c r="J4006">
        <f>SUMIFS(PG_Transactions!$G:$G,PG_Transactions!$AK:$AK,$H4006,PG_Transactions!$E:$E,"CAPTURE",PG_Transactions!$AQ:$AQ,1)</f>
        <v>7999</v>
      </c>
      <c r="K4006">
        <f t="shared" si="192"/>
        <v>0</v>
      </c>
      <c r="L4006" t="str">
        <f t="shared" si="193"/>
        <v>Amount Match</v>
      </c>
    </row>
    <row r="4007" spans="1:12" hidden="1" x14ac:dyDescent="0.3">
      <c r="A4007" t="s">
        <v>7948</v>
      </c>
      <c r="B4007" s="1">
        <v>46270</v>
      </c>
      <c r="C4007" t="s">
        <v>7949</v>
      </c>
      <c r="D4007" t="s">
        <v>65</v>
      </c>
      <c r="E4007" t="s">
        <v>9</v>
      </c>
      <c r="F4007">
        <v>1798</v>
      </c>
      <c r="G4007" t="s">
        <v>10</v>
      </c>
      <c r="H4007" t="str">
        <f t="shared" si="191"/>
        <v>ORD26004006</v>
      </c>
      <c r="I4007">
        <f>COUNTIFS(PG_Transactions!$AK:$AK,$H4007,PG_Transactions!$E:$E,"CAPTURE",PG_Transactions!$AQ:$AQ,1)</f>
        <v>1</v>
      </c>
      <c r="J4007">
        <f>SUMIFS(PG_Transactions!$G:$G,PG_Transactions!$AK:$AK,$H4007,PG_Transactions!$E:$E,"CAPTURE",PG_Transactions!$AQ:$AQ,1)</f>
        <v>1798</v>
      </c>
      <c r="K4007">
        <f t="shared" si="192"/>
        <v>0</v>
      </c>
      <c r="L4007" t="str">
        <f t="shared" si="193"/>
        <v>Amount Match</v>
      </c>
    </row>
    <row r="4008" spans="1:12" hidden="1" x14ac:dyDescent="0.3">
      <c r="A4008" t="s">
        <v>7950</v>
      </c>
      <c r="B4008" s="1">
        <v>46274</v>
      </c>
      <c r="C4008" t="s">
        <v>7951</v>
      </c>
      <c r="D4008" t="s">
        <v>32</v>
      </c>
      <c r="E4008" t="s">
        <v>17</v>
      </c>
      <c r="F4008">
        <v>8298</v>
      </c>
      <c r="G4008" t="s">
        <v>10</v>
      </c>
      <c r="H4008" t="str">
        <f t="shared" si="191"/>
        <v>ORD26004007</v>
      </c>
      <c r="I4008">
        <f>COUNTIFS(PG_Transactions!$AK:$AK,$H4008,PG_Transactions!$E:$E,"CAPTURE",PG_Transactions!$AQ:$AQ,1)</f>
        <v>1</v>
      </c>
      <c r="J4008">
        <f>SUMIFS(PG_Transactions!$G:$G,PG_Transactions!$AK:$AK,$H4008,PG_Transactions!$E:$E,"CAPTURE",PG_Transactions!$AQ:$AQ,1)</f>
        <v>8298</v>
      </c>
      <c r="K4008">
        <f t="shared" si="192"/>
        <v>0</v>
      </c>
      <c r="L4008" t="str">
        <f t="shared" si="193"/>
        <v>Amount Match</v>
      </c>
    </row>
    <row r="4009" spans="1:12" hidden="1" x14ac:dyDescent="0.3">
      <c r="A4009" t="s">
        <v>7952</v>
      </c>
      <c r="B4009" s="1">
        <v>46293</v>
      </c>
      <c r="C4009" t="s">
        <v>7953</v>
      </c>
      <c r="D4009" t="s">
        <v>38</v>
      </c>
      <c r="E4009" t="s">
        <v>44</v>
      </c>
      <c r="F4009">
        <v>9147</v>
      </c>
      <c r="G4009" t="s">
        <v>10</v>
      </c>
      <c r="H4009" t="str">
        <f t="shared" si="191"/>
        <v>ORD26004008</v>
      </c>
      <c r="I4009">
        <f>COUNTIFS(PG_Transactions!$AK:$AK,$H4009,PG_Transactions!$E:$E,"CAPTURE",PG_Transactions!$AQ:$AQ,1)</f>
        <v>1</v>
      </c>
      <c r="J4009">
        <f>SUMIFS(PG_Transactions!$G:$G,PG_Transactions!$AK:$AK,$H4009,PG_Transactions!$E:$E,"CAPTURE",PG_Transactions!$AQ:$AQ,1)</f>
        <v>9147</v>
      </c>
      <c r="K4009">
        <f t="shared" si="192"/>
        <v>0</v>
      </c>
      <c r="L4009" t="str">
        <f t="shared" si="193"/>
        <v>Amount Match</v>
      </c>
    </row>
    <row r="4010" spans="1:12" hidden="1" x14ac:dyDescent="0.3">
      <c r="A4010" t="s">
        <v>7954</v>
      </c>
      <c r="B4010" s="1">
        <v>46286</v>
      </c>
      <c r="C4010" t="s">
        <v>7955</v>
      </c>
      <c r="D4010" t="s">
        <v>24</v>
      </c>
      <c r="E4010" t="s">
        <v>17</v>
      </c>
      <c r="F4010">
        <v>8498</v>
      </c>
      <c r="G4010" t="s">
        <v>10</v>
      </c>
      <c r="H4010" t="str">
        <f t="shared" si="191"/>
        <v>ORD26004009</v>
      </c>
      <c r="I4010">
        <f>COUNTIFS(PG_Transactions!$AK:$AK,$H4010,PG_Transactions!$E:$E,"CAPTURE",PG_Transactions!$AQ:$AQ,1)</f>
        <v>1</v>
      </c>
      <c r="J4010">
        <f>SUMIFS(PG_Transactions!$G:$G,PG_Transactions!$AK:$AK,$H4010,PG_Transactions!$E:$E,"CAPTURE",PG_Transactions!$AQ:$AQ,1)</f>
        <v>8498</v>
      </c>
      <c r="K4010">
        <f t="shared" si="192"/>
        <v>0</v>
      </c>
      <c r="L4010" t="str">
        <f t="shared" si="193"/>
        <v>Amount Match</v>
      </c>
    </row>
    <row r="4011" spans="1:12" hidden="1" x14ac:dyDescent="0.3">
      <c r="A4011" t="s">
        <v>7956</v>
      </c>
      <c r="B4011" s="1">
        <v>46290</v>
      </c>
      <c r="C4011" t="s">
        <v>7957</v>
      </c>
      <c r="D4011" t="s">
        <v>16</v>
      </c>
      <c r="E4011" t="s">
        <v>17</v>
      </c>
      <c r="F4011">
        <v>299</v>
      </c>
      <c r="G4011" t="s">
        <v>10</v>
      </c>
      <c r="H4011" t="str">
        <f t="shared" si="191"/>
        <v>ORD26004010</v>
      </c>
      <c r="I4011">
        <f>COUNTIFS(PG_Transactions!$AK:$AK,$H4011,PG_Transactions!$E:$E,"CAPTURE",PG_Transactions!$AQ:$AQ,1)</f>
        <v>1</v>
      </c>
      <c r="J4011">
        <f>SUMIFS(PG_Transactions!$G:$G,PG_Transactions!$AK:$AK,$H4011,PG_Transactions!$E:$E,"CAPTURE",PG_Transactions!$AQ:$AQ,1)</f>
        <v>299</v>
      </c>
      <c r="K4011">
        <f t="shared" si="192"/>
        <v>0</v>
      </c>
      <c r="L4011" t="str">
        <f t="shared" si="193"/>
        <v>Amount Match</v>
      </c>
    </row>
    <row r="4012" spans="1:12" hidden="1" x14ac:dyDescent="0.3">
      <c r="A4012" t="s">
        <v>7958</v>
      </c>
      <c r="B4012" s="1">
        <v>46283</v>
      </c>
      <c r="C4012" t="s">
        <v>7959</v>
      </c>
      <c r="D4012" t="s">
        <v>24</v>
      </c>
      <c r="E4012" t="s">
        <v>44</v>
      </c>
      <c r="F4012">
        <v>3298</v>
      </c>
      <c r="G4012" t="s">
        <v>10</v>
      </c>
      <c r="H4012" t="str">
        <f t="shared" si="191"/>
        <v>ORD26004011</v>
      </c>
      <c r="I4012">
        <f>COUNTIFS(PG_Transactions!$AK:$AK,$H4012,PG_Transactions!$E:$E,"CAPTURE",PG_Transactions!$AQ:$AQ,1)</f>
        <v>1</v>
      </c>
      <c r="J4012">
        <f>SUMIFS(PG_Transactions!$G:$G,PG_Transactions!$AK:$AK,$H4012,PG_Transactions!$E:$E,"CAPTURE",PG_Transactions!$AQ:$AQ,1)</f>
        <v>3298</v>
      </c>
      <c r="K4012">
        <f t="shared" si="192"/>
        <v>0</v>
      </c>
      <c r="L4012" t="str">
        <f t="shared" si="193"/>
        <v>Amount Match</v>
      </c>
    </row>
    <row r="4013" spans="1:12" hidden="1" x14ac:dyDescent="0.3">
      <c r="A4013" t="s">
        <v>7960</v>
      </c>
      <c r="B4013" s="1">
        <v>46270</v>
      </c>
      <c r="C4013" t="s">
        <v>7961</v>
      </c>
      <c r="D4013" t="s">
        <v>8</v>
      </c>
      <c r="E4013" t="s">
        <v>9</v>
      </c>
      <c r="F4013">
        <v>798</v>
      </c>
      <c r="G4013" t="s">
        <v>10</v>
      </c>
      <c r="H4013" t="str">
        <f t="shared" si="191"/>
        <v>ORD26004012</v>
      </c>
      <c r="I4013">
        <f>COUNTIFS(PG_Transactions!$AK:$AK,$H4013,PG_Transactions!$E:$E,"CAPTURE",PG_Transactions!$AQ:$AQ,1)</f>
        <v>1</v>
      </c>
      <c r="J4013">
        <f>SUMIFS(PG_Transactions!$G:$G,PG_Transactions!$AK:$AK,$H4013,PG_Transactions!$E:$E,"CAPTURE",PG_Transactions!$AQ:$AQ,1)</f>
        <v>798</v>
      </c>
      <c r="K4013">
        <f t="shared" si="192"/>
        <v>0</v>
      </c>
      <c r="L4013" t="str">
        <f t="shared" si="193"/>
        <v>Amount Match</v>
      </c>
    </row>
    <row r="4014" spans="1:12" hidden="1" x14ac:dyDescent="0.3">
      <c r="A4014" t="s">
        <v>7962</v>
      </c>
      <c r="B4014" s="1">
        <v>46269</v>
      </c>
      <c r="C4014" t="s">
        <v>7963</v>
      </c>
      <c r="D4014" t="s">
        <v>51</v>
      </c>
      <c r="E4014" t="s">
        <v>9</v>
      </c>
      <c r="F4014">
        <v>7999</v>
      </c>
      <c r="G4014" t="s">
        <v>10</v>
      </c>
      <c r="H4014" t="str">
        <f t="shared" si="191"/>
        <v>ORD26004013</v>
      </c>
      <c r="I4014">
        <f>COUNTIFS(PG_Transactions!$AK:$AK,$H4014,PG_Transactions!$E:$E,"CAPTURE",PG_Transactions!$AQ:$AQ,1)</f>
        <v>1</v>
      </c>
      <c r="J4014">
        <f>SUMIFS(PG_Transactions!$G:$G,PG_Transactions!$AK:$AK,$H4014,PG_Transactions!$E:$E,"CAPTURE",PG_Transactions!$AQ:$AQ,1)</f>
        <v>7999</v>
      </c>
      <c r="K4014">
        <f t="shared" si="192"/>
        <v>0</v>
      </c>
      <c r="L4014" t="str">
        <f t="shared" si="193"/>
        <v>Amount Match</v>
      </c>
    </row>
    <row r="4015" spans="1:12" hidden="1" x14ac:dyDescent="0.3">
      <c r="A4015" t="s">
        <v>7964</v>
      </c>
      <c r="B4015" s="1">
        <v>46283</v>
      </c>
      <c r="C4015" t="s">
        <v>7965</v>
      </c>
      <c r="D4015" t="s">
        <v>38</v>
      </c>
      <c r="E4015" t="s">
        <v>9</v>
      </c>
      <c r="F4015">
        <v>499</v>
      </c>
      <c r="G4015" t="s">
        <v>10</v>
      </c>
      <c r="H4015" t="str">
        <f t="shared" si="191"/>
        <v>ORD26004014</v>
      </c>
      <c r="I4015">
        <f>COUNTIFS(PG_Transactions!$AK:$AK,$H4015,PG_Transactions!$E:$E,"CAPTURE",PG_Transactions!$AQ:$AQ,1)</f>
        <v>1</v>
      </c>
      <c r="J4015">
        <f>SUMIFS(PG_Transactions!$G:$G,PG_Transactions!$AK:$AK,$H4015,PG_Transactions!$E:$E,"CAPTURE",PG_Transactions!$AQ:$AQ,1)</f>
        <v>499</v>
      </c>
      <c r="K4015">
        <f t="shared" si="192"/>
        <v>0</v>
      </c>
      <c r="L4015" t="str">
        <f t="shared" si="193"/>
        <v>Amount Match</v>
      </c>
    </row>
    <row r="4016" spans="1:12" hidden="1" x14ac:dyDescent="0.3">
      <c r="A4016" t="s">
        <v>7966</v>
      </c>
      <c r="B4016" s="1">
        <v>46274</v>
      </c>
      <c r="C4016" t="s">
        <v>7967</v>
      </c>
      <c r="D4016" t="s">
        <v>27</v>
      </c>
      <c r="E4016" t="s">
        <v>9</v>
      </c>
      <c r="F4016">
        <v>8998</v>
      </c>
      <c r="G4016" t="s">
        <v>10</v>
      </c>
      <c r="H4016" t="str">
        <f t="shared" si="191"/>
        <v>ORD26004015</v>
      </c>
      <c r="I4016">
        <f>COUNTIFS(PG_Transactions!$AK:$AK,$H4016,PG_Transactions!$E:$E,"CAPTURE",PG_Transactions!$AQ:$AQ,1)</f>
        <v>1</v>
      </c>
      <c r="J4016">
        <f>SUMIFS(PG_Transactions!$G:$G,PG_Transactions!$AK:$AK,$H4016,PG_Transactions!$E:$E,"CAPTURE",PG_Transactions!$AQ:$AQ,1)</f>
        <v>8998</v>
      </c>
      <c r="K4016">
        <f t="shared" si="192"/>
        <v>0</v>
      </c>
      <c r="L4016" t="str">
        <f t="shared" si="193"/>
        <v>Amount Match</v>
      </c>
    </row>
    <row r="4017" spans="1:12" hidden="1" x14ac:dyDescent="0.3">
      <c r="A4017" t="s">
        <v>7968</v>
      </c>
      <c r="B4017" s="1">
        <v>46285</v>
      </c>
      <c r="C4017" t="s">
        <v>7969</v>
      </c>
      <c r="D4017" t="s">
        <v>32</v>
      </c>
      <c r="E4017" t="s">
        <v>9</v>
      </c>
      <c r="F4017">
        <v>299</v>
      </c>
      <c r="G4017" t="s">
        <v>10</v>
      </c>
      <c r="H4017" t="str">
        <f t="shared" si="191"/>
        <v>ORD26004016</v>
      </c>
      <c r="I4017">
        <f>COUNTIFS(PG_Transactions!$AK:$AK,$H4017,PG_Transactions!$E:$E,"CAPTURE",PG_Transactions!$AQ:$AQ,1)</f>
        <v>1</v>
      </c>
      <c r="J4017">
        <f>SUMIFS(PG_Transactions!$G:$G,PG_Transactions!$AK:$AK,$H4017,PG_Transactions!$E:$E,"CAPTURE",PG_Transactions!$AQ:$AQ,1)</f>
        <v>299</v>
      </c>
      <c r="K4017">
        <f t="shared" si="192"/>
        <v>0</v>
      </c>
      <c r="L4017" t="str">
        <f t="shared" si="193"/>
        <v>Amount Match</v>
      </c>
    </row>
    <row r="4018" spans="1:12" hidden="1" x14ac:dyDescent="0.3">
      <c r="A4018" t="s">
        <v>7970</v>
      </c>
      <c r="B4018" s="1">
        <v>46280</v>
      </c>
      <c r="C4018" t="s">
        <v>7971</v>
      </c>
      <c r="D4018" t="s">
        <v>8</v>
      </c>
      <c r="E4018" t="s">
        <v>44</v>
      </c>
      <c r="F4018">
        <v>5348</v>
      </c>
      <c r="G4018" t="s">
        <v>10</v>
      </c>
      <c r="H4018" t="str">
        <f t="shared" si="191"/>
        <v>ORD26004017</v>
      </c>
      <c r="I4018">
        <f>COUNTIFS(PG_Transactions!$AK:$AK,$H4018,PG_Transactions!$E:$E,"CAPTURE",PG_Transactions!$AQ:$AQ,1)</f>
        <v>1</v>
      </c>
      <c r="J4018">
        <f>SUMIFS(PG_Transactions!$G:$G,PG_Transactions!$AK:$AK,$H4018,PG_Transactions!$E:$E,"CAPTURE",PG_Transactions!$AQ:$AQ,1)</f>
        <v>5348</v>
      </c>
      <c r="K4018">
        <f t="shared" si="192"/>
        <v>0</v>
      </c>
      <c r="L4018" t="str">
        <f t="shared" si="193"/>
        <v>Amount Match</v>
      </c>
    </row>
    <row r="4019" spans="1:12" hidden="1" x14ac:dyDescent="0.3">
      <c r="A4019" t="s">
        <v>7972</v>
      </c>
      <c r="B4019" s="1">
        <v>46295</v>
      </c>
      <c r="C4019" t="s">
        <v>7973</v>
      </c>
      <c r="D4019" t="s">
        <v>13</v>
      </c>
      <c r="E4019" t="s">
        <v>33</v>
      </c>
      <c r="F4019">
        <v>999</v>
      </c>
      <c r="G4019" t="s">
        <v>10</v>
      </c>
      <c r="H4019" t="str">
        <f t="shared" si="191"/>
        <v>ORD26004018</v>
      </c>
      <c r="I4019">
        <f>COUNTIFS(PG_Transactions!$AK:$AK,$H4019,PG_Transactions!$E:$E,"CAPTURE",PG_Transactions!$AQ:$AQ,1)</f>
        <v>1</v>
      </c>
      <c r="J4019">
        <f>SUMIFS(PG_Transactions!$G:$G,PG_Transactions!$AK:$AK,$H4019,PG_Transactions!$E:$E,"CAPTURE",PG_Transactions!$AQ:$AQ,1)</f>
        <v>999</v>
      </c>
      <c r="K4019">
        <f t="shared" si="192"/>
        <v>0</v>
      </c>
      <c r="L4019" t="str">
        <f t="shared" si="193"/>
        <v>Amount Match</v>
      </c>
    </row>
    <row r="4020" spans="1:12" hidden="1" x14ac:dyDescent="0.3">
      <c r="A4020" t="s">
        <v>7974</v>
      </c>
      <c r="B4020" s="1">
        <v>46276</v>
      </c>
      <c r="C4020" t="s">
        <v>7975</v>
      </c>
      <c r="D4020" t="s">
        <v>65</v>
      </c>
      <c r="E4020" t="s">
        <v>9</v>
      </c>
      <c r="F4020">
        <v>998</v>
      </c>
      <c r="G4020" t="s">
        <v>10</v>
      </c>
      <c r="H4020" t="str">
        <f t="shared" si="191"/>
        <v>ORD26004019</v>
      </c>
      <c r="I4020">
        <f>COUNTIFS(PG_Transactions!$AK:$AK,$H4020,PG_Transactions!$E:$E,"CAPTURE",PG_Transactions!$AQ:$AQ,1)</f>
        <v>1</v>
      </c>
      <c r="J4020">
        <f>SUMIFS(PG_Transactions!$G:$G,PG_Transactions!$AK:$AK,$H4020,PG_Transactions!$E:$E,"CAPTURE",PG_Transactions!$AQ:$AQ,1)</f>
        <v>998</v>
      </c>
      <c r="K4020">
        <f t="shared" si="192"/>
        <v>0</v>
      </c>
      <c r="L4020" t="str">
        <f t="shared" si="193"/>
        <v>Amount Match</v>
      </c>
    </row>
    <row r="4021" spans="1:12" hidden="1" x14ac:dyDescent="0.3">
      <c r="A4021" t="s">
        <v>7976</v>
      </c>
      <c r="B4021" s="1">
        <v>46291</v>
      </c>
      <c r="C4021" t="s">
        <v>7977</v>
      </c>
      <c r="D4021" t="s">
        <v>24</v>
      </c>
      <c r="E4021" t="s">
        <v>44</v>
      </c>
      <c r="F4021">
        <v>1148</v>
      </c>
      <c r="G4021" t="s">
        <v>10</v>
      </c>
      <c r="H4021" t="str">
        <f t="shared" si="191"/>
        <v>ORD26004020</v>
      </c>
      <c r="I4021">
        <f>COUNTIFS(PG_Transactions!$AK:$AK,$H4021,PG_Transactions!$E:$E,"CAPTURE",PG_Transactions!$AQ:$AQ,1)</f>
        <v>1</v>
      </c>
      <c r="J4021">
        <f>SUMIFS(PG_Transactions!$G:$G,PG_Transactions!$AK:$AK,$H4021,PG_Transactions!$E:$E,"CAPTURE",PG_Transactions!$AQ:$AQ,1)</f>
        <v>1148</v>
      </c>
      <c r="K4021">
        <f t="shared" si="192"/>
        <v>0</v>
      </c>
      <c r="L4021" t="str">
        <f t="shared" si="193"/>
        <v>Amount Match</v>
      </c>
    </row>
    <row r="4022" spans="1:12" hidden="1" x14ac:dyDescent="0.3">
      <c r="A4022" t="s">
        <v>7978</v>
      </c>
      <c r="B4022" s="1">
        <v>46283</v>
      </c>
      <c r="C4022" t="s">
        <v>7979</v>
      </c>
      <c r="D4022" t="s">
        <v>51</v>
      </c>
      <c r="E4022" t="s">
        <v>9</v>
      </c>
      <c r="F4022">
        <v>2499</v>
      </c>
      <c r="G4022" t="s">
        <v>10</v>
      </c>
      <c r="H4022" t="str">
        <f t="shared" si="191"/>
        <v>ORD26004021</v>
      </c>
      <c r="I4022">
        <f>COUNTIFS(PG_Transactions!$AK:$AK,$H4022,PG_Transactions!$E:$E,"CAPTURE",PG_Transactions!$AQ:$AQ,1)</f>
        <v>1</v>
      </c>
      <c r="J4022">
        <f>SUMIFS(PG_Transactions!$G:$G,PG_Transactions!$AK:$AK,$H4022,PG_Transactions!$E:$E,"CAPTURE",PG_Transactions!$AQ:$AQ,1)</f>
        <v>2499</v>
      </c>
      <c r="K4022">
        <f t="shared" si="192"/>
        <v>0</v>
      </c>
      <c r="L4022" t="str">
        <f t="shared" si="193"/>
        <v>Amount Match</v>
      </c>
    </row>
    <row r="4023" spans="1:12" hidden="1" x14ac:dyDescent="0.3">
      <c r="A4023" t="s">
        <v>7980</v>
      </c>
      <c r="B4023" s="1">
        <v>46295</v>
      </c>
      <c r="C4023" t="s">
        <v>7981</v>
      </c>
      <c r="D4023" t="s">
        <v>27</v>
      </c>
      <c r="E4023" t="s">
        <v>44</v>
      </c>
      <c r="F4023">
        <v>8298</v>
      </c>
      <c r="G4023" t="s">
        <v>10</v>
      </c>
      <c r="H4023" t="str">
        <f t="shared" si="191"/>
        <v>ORD26004022</v>
      </c>
      <c r="I4023">
        <f>COUNTIFS(PG_Transactions!$AK:$AK,$H4023,PG_Transactions!$E:$E,"CAPTURE",PG_Transactions!$AQ:$AQ,1)</f>
        <v>1</v>
      </c>
      <c r="J4023">
        <f>SUMIFS(PG_Transactions!$G:$G,PG_Transactions!$AK:$AK,$H4023,PG_Transactions!$E:$E,"CAPTURE",PG_Transactions!$AQ:$AQ,1)</f>
        <v>8298</v>
      </c>
      <c r="K4023">
        <f t="shared" si="192"/>
        <v>0</v>
      </c>
      <c r="L4023" t="str">
        <f t="shared" si="193"/>
        <v>Amount Match</v>
      </c>
    </row>
    <row r="4024" spans="1:12" hidden="1" x14ac:dyDescent="0.3">
      <c r="A4024" t="s">
        <v>7982</v>
      </c>
      <c r="B4024" s="1">
        <v>46275</v>
      </c>
      <c r="C4024" t="s">
        <v>7983</v>
      </c>
      <c r="D4024" t="s">
        <v>38</v>
      </c>
      <c r="E4024" t="s">
        <v>9</v>
      </c>
      <c r="F4024" s="2">
        <v>2397</v>
      </c>
      <c r="G4024" t="s">
        <v>10</v>
      </c>
      <c r="H4024" t="str">
        <f t="shared" si="191"/>
        <v>ORD26004023</v>
      </c>
      <c r="I4024">
        <f>COUNTIFS(PG_Transactions!$AK:$AK,$H4024,PG_Transactions!$E:$E,"CAPTURE",PG_Transactions!$AQ:$AQ,1)</f>
        <v>1</v>
      </c>
      <c r="J4024">
        <f>SUMIFS(PG_Transactions!$G:$G,PG_Transactions!$AK:$AK,$H4024,PG_Transactions!$E:$E,"CAPTURE",PG_Transactions!$AQ:$AQ,1)</f>
        <v>2397</v>
      </c>
      <c r="K4024">
        <f t="shared" si="192"/>
        <v>0</v>
      </c>
      <c r="L4024" t="str">
        <f t="shared" si="193"/>
        <v>Amount Match</v>
      </c>
    </row>
    <row r="4025" spans="1:12" hidden="1" x14ac:dyDescent="0.3">
      <c r="A4025" t="s">
        <v>7984</v>
      </c>
      <c r="B4025" s="1">
        <v>46290</v>
      </c>
      <c r="C4025" t="s">
        <v>7985</v>
      </c>
      <c r="D4025" t="s">
        <v>24</v>
      </c>
      <c r="E4025" t="s">
        <v>9</v>
      </c>
      <c r="F4025">
        <v>2999</v>
      </c>
      <c r="G4025" t="s">
        <v>10</v>
      </c>
      <c r="H4025" t="str">
        <f t="shared" si="191"/>
        <v>ORD26004024</v>
      </c>
      <c r="I4025">
        <f>COUNTIFS(PG_Transactions!$AK:$AK,$H4025,PG_Transactions!$E:$E,"CAPTURE",PG_Transactions!$AQ:$AQ,1)</f>
        <v>1</v>
      </c>
      <c r="J4025">
        <f>SUMIFS(PG_Transactions!$G:$G,PG_Transactions!$AK:$AK,$H4025,PG_Transactions!$E:$E,"CAPTURE",PG_Transactions!$AQ:$AQ,1)</f>
        <v>2999</v>
      </c>
      <c r="K4025">
        <f t="shared" si="192"/>
        <v>0</v>
      </c>
      <c r="L4025" t="str">
        <f t="shared" si="193"/>
        <v>Amount Match</v>
      </c>
    </row>
    <row r="4026" spans="1:12" hidden="1" x14ac:dyDescent="0.3">
      <c r="A4026" t="s">
        <v>7986</v>
      </c>
      <c r="B4026" s="1">
        <v>46275</v>
      </c>
      <c r="C4026" t="s">
        <v>7987</v>
      </c>
      <c r="D4026" t="s">
        <v>38</v>
      </c>
      <c r="E4026" t="s">
        <v>9</v>
      </c>
      <c r="F4026">
        <v>5297</v>
      </c>
      <c r="G4026" t="s">
        <v>10</v>
      </c>
      <c r="H4026" t="str">
        <f t="shared" si="191"/>
        <v>ORD26004025</v>
      </c>
      <c r="I4026">
        <f>COUNTIFS(PG_Transactions!$AK:$AK,$H4026,PG_Transactions!$E:$E,"CAPTURE",PG_Transactions!$AQ:$AQ,1)</f>
        <v>1</v>
      </c>
      <c r="J4026">
        <f>SUMIFS(PG_Transactions!$G:$G,PG_Transactions!$AK:$AK,$H4026,PG_Transactions!$E:$E,"CAPTURE",PG_Transactions!$AQ:$AQ,1)</f>
        <v>5297</v>
      </c>
      <c r="K4026">
        <f t="shared" si="192"/>
        <v>0</v>
      </c>
      <c r="L4026" t="str">
        <f t="shared" si="193"/>
        <v>Amount Match</v>
      </c>
    </row>
    <row r="4027" spans="1:12" hidden="1" x14ac:dyDescent="0.3">
      <c r="A4027" t="s">
        <v>7988</v>
      </c>
      <c r="B4027" s="1">
        <v>46295</v>
      </c>
      <c r="C4027" t="s">
        <v>7989</v>
      </c>
      <c r="D4027" t="s">
        <v>38</v>
      </c>
      <c r="E4027" t="s">
        <v>17</v>
      </c>
      <c r="F4027">
        <v>898</v>
      </c>
      <c r="G4027" t="s">
        <v>10</v>
      </c>
      <c r="H4027" t="str">
        <f t="shared" si="191"/>
        <v>ORD26004026</v>
      </c>
      <c r="I4027">
        <f>COUNTIFS(PG_Transactions!$AK:$AK,$H4027,PG_Transactions!$E:$E,"CAPTURE",PG_Transactions!$AQ:$AQ,1)</f>
        <v>1</v>
      </c>
      <c r="J4027">
        <f>SUMIFS(PG_Transactions!$G:$G,PG_Transactions!$AK:$AK,$H4027,PG_Transactions!$E:$E,"CAPTURE",PG_Transactions!$AQ:$AQ,1)</f>
        <v>898</v>
      </c>
      <c r="K4027">
        <f t="shared" si="192"/>
        <v>0</v>
      </c>
      <c r="L4027" t="str">
        <f t="shared" si="193"/>
        <v>Amount Match</v>
      </c>
    </row>
    <row r="4028" spans="1:12" hidden="1" x14ac:dyDescent="0.3">
      <c r="A4028" t="s">
        <v>7990</v>
      </c>
      <c r="B4028" s="1">
        <v>46286</v>
      </c>
      <c r="C4028" t="s">
        <v>1283</v>
      </c>
      <c r="D4028" t="s">
        <v>51</v>
      </c>
      <c r="E4028" t="s">
        <v>17</v>
      </c>
      <c r="F4028">
        <v>3897</v>
      </c>
      <c r="G4028" t="s">
        <v>10</v>
      </c>
      <c r="H4028" t="str">
        <f t="shared" si="191"/>
        <v>ORD26004027</v>
      </c>
      <c r="I4028">
        <f>COUNTIFS(PG_Transactions!$AK:$AK,$H4028,PG_Transactions!$E:$E,"CAPTURE",PG_Transactions!$AQ:$AQ,1)</f>
        <v>1</v>
      </c>
      <c r="J4028">
        <f>SUMIFS(PG_Transactions!$G:$G,PG_Transactions!$AK:$AK,$H4028,PG_Transactions!$E:$E,"CAPTURE",PG_Transactions!$AQ:$AQ,1)</f>
        <v>3897</v>
      </c>
      <c r="K4028">
        <f t="shared" si="192"/>
        <v>0</v>
      </c>
      <c r="L4028" t="str">
        <f t="shared" si="193"/>
        <v>Amount Match</v>
      </c>
    </row>
    <row r="4029" spans="1:12" hidden="1" x14ac:dyDescent="0.3">
      <c r="A4029" t="s">
        <v>7991</v>
      </c>
      <c r="B4029" s="1">
        <v>46269</v>
      </c>
      <c r="C4029" t="s">
        <v>7992</v>
      </c>
      <c r="D4029" t="s">
        <v>32</v>
      </c>
      <c r="E4029" t="s">
        <v>17</v>
      </c>
      <c r="F4029">
        <v>7999</v>
      </c>
      <c r="G4029" t="s">
        <v>10</v>
      </c>
      <c r="H4029" t="str">
        <f t="shared" si="191"/>
        <v>ORD26004028</v>
      </c>
      <c r="I4029">
        <f>COUNTIFS(PG_Transactions!$AK:$AK,$H4029,PG_Transactions!$E:$E,"CAPTURE",PG_Transactions!$AQ:$AQ,1)</f>
        <v>1</v>
      </c>
      <c r="J4029">
        <f>SUMIFS(PG_Transactions!$G:$G,PG_Transactions!$AK:$AK,$H4029,PG_Transactions!$E:$E,"CAPTURE",PG_Transactions!$AQ:$AQ,1)</f>
        <v>7999</v>
      </c>
      <c r="K4029">
        <f t="shared" si="192"/>
        <v>0</v>
      </c>
      <c r="L4029" t="str">
        <f t="shared" si="193"/>
        <v>Amount Match</v>
      </c>
    </row>
    <row r="4030" spans="1:12" hidden="1" x14ac:dyDescent="0.3">
      <c r="A4030" t="s">
        <v>7993</v>
      </c>
      <c r="B4030" s="1">
        <v>46295</v>
      </c>
      <c r="C4030" t="s">
        <v>7994</v>
      </c>
      <c r="E4030" t="s">
        <v>17</v>
      </c>
      <c r="F4030">
        <v>7999</v>
      </c>
      <c r="G4030" t="s">
        <v>10</v>
      </c>
      <c r="H4030" t="str">
        <f t="shared" si="191"/>
        <v>ORD26004029</v>
      </c>
      <c r="I4030">
        <f>COUNTIFS(PG_Transactions!$AK:$AK,$H4030,PG_Transactions!$E:$E,"CAPTURE",PG_Transactions!$AQ:$AQ,1)</f>
        <v>1</v>
      </c>
      <c r="J4030">
        <f>SUMIFS(PG_Transactions!$G:$G,PG_Transactions!$AK:$AK,$H4030,PG_Transactions!$E:$E,"CAPTURE",PG_Transactions!$AQ:$AQ,1)</f>
        <v>7999</v>
      </c>
      <c r="K4030">
        <f t="shared" si="192"/>
        <v>0</v>
      </c>
      <c r="L4030" t="str">
        <f t="shared" si="193"/>
        <v>Amount Match</v>
      </c>
    </row>
    <row r="4031" spans="1:12" hidden="1" x14ac:dyDescent="0.3">
      <c r="A4031" t="s">
        <v>7995</v>
      </c>
      <c r="B4031" s="1">
        <v>46292</v>
      </c>
      <c r="C4031" t="s">
        <v>7996</v>
      </c>
      <c r="D4031" t="s">
        <v>41</v>
      </c>
      <c r="E4031" t="s">
        <v>9</v>
      </c>
      <c r="F4031">
        <v>1799</v>
      </c>
      <c r="G4031" t="s">
        <v>10</v>
      </c>
      <c r="H4031" t="str">
        <f t="shared" si="191"/>
        <v>ORD26004030</v>
      </c>
      <c r="I4031">
        <f>COUNTIFS(PG_Transactions!$AK:$AK,$H4031,PG_Transactions!$E:$E,"CAPTURE",PG_Transactions!$AQ:$AQ,1)</f>
        <v>1</v>
      </c>
      <c r="J4031">
        <f>SUMIFS(PG_Transactions!$G:$G,PG_Transactions!$AK:$AK,$H4031,PG_Transactions!$E:$E,"CAPTURE",PG_Transactions!$AQ:$AQ,1)</f>
        <v>1799</v>
      </c>
      <c r="K4031">
        <f t="shared" si="192"/>
        <v>0</v>
      </c>
      <c r="L4031" t="str">
        <f t="shared" si="193"/>
        <v>Amount Match</v>
      </c>
    </row>
    <row r="4032" spans="1:12" hidden="1" x14ac:dyDescent="0.3">
      <c r="A4032" t="s">
        <v>7997</v>
      </c>
      <c r="B4032" s="1">
        <v>46284</v>
      </c>
      <c r="C4032" t="s">
        <v>7998</v>
      </c>
      <c r="D4032" t="s">
        <v>51</v>
      </c>
      <c r="E4032" t="s">
        <v>9</v>
      </c>
      <c r="F4032">
        <v>4298</v>
      </c>
      <c r="G4032" t="s">
        <v>10</v>
      </c>
      <c r="H4032" t="str">
        <f t="shared" si="191"/>
        <v>ORD26004031</v>
      </c>
      <c r="I4032">
        <f>COUNTIFS(PG_Transactions!$AK:$AK,$H4032,PG_Transactions!$E:$E,"CAPTURE",PG_Transactions!$AQ:$AQ,1)</f>
        <v>1</v>
      </c>
      <c r="J4032">
        <f>SUMIFS(PG_Transactions!$G:$G,PG_Transactions!$AK:$AK,$H4032,PG_Transactions!$E:$E,"CAPTURE",PG_Transactions!$AQ:$AQ,1)</f>
        <v>4298</v>
      </c>
      <c r="K4032">
        <f t="shared" si="192"/>
        <v>0</v>
      </c>
      <c r="L4032" t="str">
        <f t="shared" si="193"/>
        <v>Amount Match</v>
      </c>
    </row>
    <row r="4033" spans="1:12" hidden="1" x14ac:dyDescent="0.3">
      <c r="A4033" t="s">
        <v>7999</v>
      </c>
      <c r="B4033" s="1">
        <v>46284</v>
      </c>
      <c r="C4033" t="s">
        <v>8000</v>
      </c>
      <c r="D4033" t="s">
        <v>65</v>
      </c>
      <c r="E4033" t="s">
        <v>9</v>
      </c>
      <c r="F4033">
        <v>9597</v>
      </c>
      <c r="G4033" t="s">
        <v>10</v>
      </c>
      <c r="H4033" t="str">
        <f t="shared" si="191"/>
        <v>ORD26004032</v>
      </c>
      <c r="I4033">
        <f>COUNTIFS(PG_Transactions!$AK:$AK,$H4033,PG_Transactions!$E:$E,"CAPTURE",PG_Transactions!$AQ:$AQ,1)</f>
        <v>1</v>
      </c>
      <c r="J4033">
        <f>SUMIFS(PG_Transactions!$G:$G,PG_Transactions!$AK:$AK,$H4033,PG_Transactions!$E:$E,"CAPTURE",PG_Transactions!$AQ:$AQ,1)</f>
        <v>9597</v>
      </c>
      <c r="K4033">
        <f t="shared" si="192"/>
        <v>0</v>
      </c>
      <c r="L4033" t="str">
        <f t="shared" si="193"/>
        <v>Amount Match</v>
      </c>
    </row>
    <row r="4034" spans="1:12" hidden="1" x14ac:dyDescent="0.3">
      <c r="A4034" t="s">
        <v>8001</v>
      </c>
      <c r="B4034" s="1">
        <v>46288</v>
      </c>
      <c r="C4034" t="s">
        <v>8002</v>
      </c>
      <c r="D4034" t="s">
        <v>16</v>
      </c>
      <c r="E4034" t="s">
        <v>9</v>
      </c>
      <c r="F4034">
        <v>999</v>
      </c>
      <c r="G4034" t="s">
        <v>105</v>
      </c>
      <c r="H4034" t="str">
        <f t="shared" si="191"/>
        <v>ORD26004033</v>
      </c>
      <c r="I4034">
        <f>COUNTIFS(PG_Transactions!$AK:$AK,$H4034,PG_Transactions!$E:$E,"CAPTURE",PG_Transactions!$AQ:$AQ,1)</f>
        <v>0</v>
      </c>
      <c r="J4034">
        <f>SUMIFS(PG_Transactions!$G:$G,PG_Transactions!$AK:$AK,$H4034,PG_Transactions!$E:$E,"CAPTURE",PG_Transactions!$AQ:$AQ,1)</f>
        <v>0</v>
      </c>
      <c r="K4034">
        <f t="shared" si="192"/>
        <v>-999</v>
      </c>
      <c r="L4034" t="str">
        <f t="shared" si="193"/>
        <v>No Capture</v>
      </c>
    </row>
    <row r="4035" spans="1:12" hidden="1" x14ac:dyDescent="0.3">
      <c r="A4035" t="s">
        <v>8003</v>
      </c>
      <c r="B4035" s="1">
        <v>46266</v>
      </c>
      <c r="C4035" t="s">
        <v>8004</v>
      </c>
      <c r="D4035" t="s">
        <v>13</v>
      </c>
      <c r="E4035" t="s">
        <v>9</v>
      </c>
      <c r="F4035">
        <v>3848</v>
      </c>
      <c r="G4035" t="s">
        <v>10</v>
      </c>
      <c r="H4035" t="str">
        <f t="shared" ref="H4035:H4098" si="194">UPPER(SUBSTITUTE(TRIM(A4035),"-",""))</f>
        <v>ORD26004034</v>
      </c>
      <c r="I4035">
        <f>COUNTIFS(PG_Transactions!$AK:$AK,$H4035,PG_Transactions!$E:$E,"CAPTURE",PG_Transactions!$AQ:$AQ,1)</f>
        <v>1</v>
      </c>
      <c r="J4035">
        <f>SUMIFS(PG_Transactions!$G:$G,PG_Transactions!$AK:$AK,$H4035,PG_Transactions!$E:$E,"CAPTURE",PG_Transactions!$AQ:$AQ,1)</f>
        <v>3848</v>
      </c>
      <c r="K4035">
        <f t="shared" ref="K4035:K4098" si="195">ROUND(J4035-F4035,2)</f>
        <v>0</v>
      </c>
      <c r="L4035" t="str">
        <f t="shared" ref="L4035:L4098" si="196">IF(I4035=0,"No Capture",IF(I4035&gt;1,"Multiple Capture Rows - Review",IF(ABS(K4035)&lt;0.01,"Amount Match",IF(K4035&lt;0,"Captured Less Than Order","Captured More Than Order"))))</f>
        <v>Amount Match</v>
      </c>
    </row>
    <row r="4036" spans="1:12" hidden="1" x14ac:dyDescent="0.3">
      <c r="A4036" t="s">
        <v>8005</v>
      </c>
      <c r="B4036" s="1">
        <v>46273</v>
      </c>
      <c r="C4036" t="s">
        <v>8006</v>
      </c>
      <c r="D4036" t="s">
        <v>16</v>
      </c>
      <c r="E4036" t="s">
        <v>44</v>
      </c>
      <c r="F4036">
        <v>5798</v>
      </c>
      <c r="G4036" t="s">
        <v>10</v>
      </c>
      <c r="H4036" t="str">
        <f t="shared" si="194"/>
        <v>ORD26004035</v>
      </c>
      <c r="I4036">
        <f>COUNTIFS(PG_Transactions!$AK:$AK,$H4036,PG_Transactions!$E:$E,"CAPTURE",PG_Transactions!$AQ:$AQ,1)</f>
        <v>1</v>
      </c>
      <c r="J4036">
        <f>SUMIFS(PG_Transactions!$G:$G,PG_Transactions!$AK:$AK,$H4036,PG_Transactions!$E:$E,"CAPTURE",PG_Transactions!$AQ:$AQ,1)</f>
        <v>5798</v>
      </c>
      <c r="K4036">
        <f t="shared" si="195"/>
        <v>0</v>
      </c>
      <c r="L4036" t="str">
        <f t="shared" si="196"/>
        <v>Amount Match</v>
      </c>
    </row>
    <row r="4037" spans="1:12" hidden="1" x14ac:dyDescent="0.3">
      <c r="A4037" t="s">
        <v>8007</v>
      </c>
      <c r="B4037" s="1">
        <v>46276</v>
      </c>
      <c r="C4037" t="s">
        <v>8008</v>
      </c>
      <c r="D4037" t="s">
        <v>38</v>
      </c>
      <c r="E4037" t="s">
        <v>44</v>
      </c>
      <c r="F4037">
        <v>1499</v>
      </c>
      <c r="G4037" t="s">
        <v>10</v>
      </c>
      <c r="H4037" t="str">
        <f t="shared" si="194"/>
        <v>ORD26004036</v>
      </c>
      <c r="I4037">
        <f>COUNTIFS(PG_Transactions!$AK:$AK,$H4037,PG_Transactions!$E:$E,"CAPTURE",PG_Transactions!$AQ:$AQ,1)</f>
        <v>1</v>
      </c>
      <c r="J4037">
        <f>SUMIFS(PG_Transactions!$G:$G,PG_Transactions!$AK:$AK,$H4037,PG_Transactions!$E:$E,"CAPTURE",PG_Transactions!$AQ:$AQ,1)</f>
        <v>1499</v>
      </c>
      <c r="K4037">
        <f t="shared" si="195"/>
        <v>0</v>
      </c>
      <c r="L4037" t="str">
        <f t="shared" si="196"/>
        <v>Amount Match</v>
      </c>
    </row>
    <row r="4038" spans="1:12" hidden="1" x14ac:dyDescent="0.3">
      <c r="A4038" t="s">
        <v>8009</v>
      </c>
      <c r="B4038" s="1">
        <v>46268</v>
      </c>
      <c r="C4038" t="s">
        <v>8010</v>
      </c>
      <c r="D4038" t="s">
        <v>13</v>
      </c>
      <c r="E4038" t="s">
        <v>9</v>
      </c>
      <c r="F4038">
        <v>2499</v>
      </c>
      <c r="G4038" t="s">
        <v>105</v>
      </c>
      <c r="H4038" t="str">
        <f t="shared" si="194"/>
        <v>ORD26004037</v>
      </c>
      <c r="I4038">
        <f>COUNTIFS(PG_Transactions!$AK:$AK,$H4038,PG_Transactions!$E:$E,"CAPTURE",PG_Transactions!$AQ:$AQ,1)</f>
        <v>0</v>
      </c>
      <c r="J4038">
        <f>SUMIFS(PG_Transactions!$G:$G,PG_Transactions!$AK:$AK,$H4038,PG_Transactions!$E:$E,"CAPTURE",PG_Transactions!$AQ:$AQ,1)</f>
        <v>0</v>
      </c>
      <c r="K4038">
        <f t="shared" si="195"/>
        <v>-2499</v>
      </c>
      <c r="L4038" t="str">
        <f t="shared" si="196"/>
        <v>No Capture</v>
      </c>
    </row>
    <row r="4039" spans="1:12" hidden="1" x14ac:dyDescent="0.3">
      <c r="A4039" t="s">
        <v>8011</v>
      </c>
      <c r="B4039" s="1">
        <v>46286</v>
      </c>
      <c r="C4039" t="s">
        <v>2837</v>
      </c>
      <c r="D4039" t="s">
        <v>27</v>
      </c>
      <c r="E4039" t="s">
        <v>9</v>
      </c>
      <c r="F4039">
        <v>1799</v>
      </c>
      <c r="G4039" t="s">
        <v>10</v>
      </c>
      <c r="H4039" t="str">
        <f t="shared" si="194"/>
        <v>ORD26004038</v>
      </c>
      <c r="I4039">
        <f>COUNTIFS(PG_Transactions!$AK:$AK,$H4039,PG_Transactions!$E:$E,"CAPTURE",PG_Transactions!$AQ:$AQ,1)</f>
        <v>1</v>
      </c>
      <c r="J4039">
        <f>SUMIFS(PG_Transactions!$G:$G,PG_Transactions!$AK:$AK,$H4039,PG_Transactions!$E:$E,"CAPTURE",PG_Transactions!$AQ:$AQ,1)</f>
        <v>1799</v>
      </c>
      <c r="K4039">
        <f t="shared" si="195"/>
        <v>0</v>
      </c>
      <c r="L4039" t="str">
        <f t="shared" si="196"/>
        <v>Amount Match</v>
      </c>
    </row>
    <row r="4040" spans="1:12" hidden="1" x14ac:dyDescent="0.3">
      <c r="A4040" t="s">
        <v>8012</v>
      </c>
      <c r="B4040" s="1">
        <v>46285</v>
      </c>
      <c r="C4040" t="s">
        <v>8013</v>
      </c>
      <c r="D4040" t="s">
        <v>32</v>
      </c>
      <c r="E4040" t="s">
        <v>9</v>
      </c>
      <c r="F4040">
        <v>2999</v>
      </c>
      <c r="G4040" t="s">
        <v>10</v>
      </c>
      <c r="H4040" t="str">
        <f t="shared" si="194"/>
        <v>ORD26004039</v>
      </c>
      <c r="I4040">
        <f>COUNTIFS(PG_Transactions!$AK:$AK,$H4040,PG_Transactions!$E:$E,"CAPTURE",PG_Transactions!$AQ:$AQ,1)</f>
        <v>1</v>
      </c>
      <c r="J4040">
        <f>SUMIFS(PG_Transactions!$G:$G,PG_Transactions!$AK:$AK,$H4040,PG_Transactions!$E:$E,"CAPTURE",PG_Transactions!$AQ:$AQ,1)</f>
        <v>2999</v>
      </c>
      <c r="K4040">
        <f t="shared" si="195"/>
        <v>0</v>
      </c>
      <c r="L4040" t="str">
        <f t="shared" si="196"/>
        <v>Amount Match</v>
      </c>
    </row>
    <row r="4041" spans="1:12" hidden="1" x14ac:dyDescent="0.3">
      <c r="A4041" t="s">
        <v>8014</v>
      </c>
      <c r="B4041" s="1">
        <v>46280</v>
      </c>
      <c r="C4041" t="s">
        <v>8015</v>
      </c>
      <c r="D4041" t="s">
        <v>38</v>
      </c>
      <c r="E4041" t="s">
        <v>33</v>
      </c>
      <c r="F4041">
        <v>8498</v>
      </c>
      <c r="G4041" t="s">
        <v>10</v>
      </c>
      <c r="H4041" t="str">
        <f t="shared" si="194"/>
        <v>ORD26004040</v>
      </c>
      <c r="I4041">
        <f>COUNTIFS(PG_Transactions!$AK:$AK,$H4041,PG_Transactions!$E:$E,"CAPTURE",PG_Transactions!$AQ:$AQ,1)</f>
        <v>1</v>
      </c>
      <c r="J4041">
        <f>SUMIFS(PG_Transactions!$G:$G,PG_Transactions!$AK:$AK,$H4041,PG_Transactions!$E:$E,"CAPTURE",PG_Transactions!$AQ:$AQ,1)</f>
        <v>8498</v>
      </c>
      <c r="K4041">
        <f t="shared" si="195"/>
        <v>0</v>
      </c>
      <c r="L4041" t="str">
        <f t="shared" si="196"/>
        <v>Amount Match</v>
      </c>
    </row>
    <row r="4042" spans="1:12" hidden="1" x14ac:dyDescent="0.3">
      <c r="A4042" t="s">
        <v>8016</v>
      </c>
      <c r="B4042" s="1">
        <v>46275</v>
      </c>
      <c r="C4042" t="s">
        <v>8017</v>
      </c>
      <c r="D4042" t="s">
        <v>32</v>
      </c>
      <c r="E4042" t="s">
        <v>9</v>
      </c>
      <c r="F4042">
        <v>4597</v>
      </c>
      <c r="G4042" t="s">
        <v>10</v>
      </c>
      <c r="H4042" t="str">
        <f t="shared" si="194"/>
        <v>ORD26004041</v>
      </c>
      <c r="I4042">
        <f>COUNTIFS(PG_Transactions!$AK:$AK,$H4042,PG_Transactions!$E:$E,"CAPTURE",PG_Transactions!$AQ:$AQ,1)</f>
        <v>1</v>
      </c>
      <c r="J4042">
        <f>SUMIFS(PG_Transactions!$G:$G,PG_Transactions!$AK:$AK,$H4042,PG_Transactions!$E:$E,"CAPTURE",PG_Transactions!$AQ:$AQ,1)</f>
        <v>4597</v>
      </c>
      <c r="K4042">
        <f t="shared" si="195"/>
        <v>0</v>
      </c>
      <c r="L4042" t="str">
        <f t="shared" si="196"/>
        <v>Amount Match</v>
      </c>
    </row>
    <row r="4043" spans="1:12" hidden="1" x14ac:dyDescent="0.3">
      <c r="A4043" t="s">
        <v>8018</v>
      </c>
      <c r="B4043" s="1">
        <v>46282</v>
      </c>
      <c r="C4043" t="s">
        <v>8019</v>
      </c>
      <c r="D4043" t="s">
        <v>32</v>
      </c>
      <c r="E4043" t="s">
        <v>9</v>
      </c>
      <c r="F4043">
        <v>4999</v>
      </c>
      <c r="G4043" t="s">
        <v>10</v>
      </c>
      <c r="H4043" t="str">
        <f t="shared" si="194"/>
        <v>ORD26004042</v>
      </c>
      <c r="I4043">
        <f>COUNTIFS(PG_Transactions!$AK:$AK,$H4043,PG_Transactions!$E:$E,"CAPTURE",PG_Transactions!$AQ:$AQ,1)</f>
        <v>1</v>
      </c>
      <c r="J4043">
        <f>SUMIFS(PG_Transactions!$G:$G,PG_Transactions!$AK:$AK,$H4043,PG_Transactions!$E:$E,"CAPTURE",PG_Transactions!$AQ:$AQ,1)</f>
        <v>4999</v>
      </c>
      <c r="K4043">
        <f t="shared" si="195"/>
        <v>0</v>
      </c>
      <c r="L4043" t="str">
        <f t="shared" si="196"/>
        <v>Amount Match</v>
      </c>
    </row>
    <row r="4044" spans="1:12" hidden="1" x14ac:dyDescent="0.3">
      <c r="A4044" t="s">
        <v>8020</v>
      </c>
      <c r="B4044" s="1">
        <v>46269</v>
      </c>
      <c r="C4044" t="s">
        <v>8021</v>
      </c>
      <c r="D4044" t="s">
        <v>41</v>
      </c>
      <c r="E4044" t="s">
        <v>9</v>
      </c>
      <c r="F4044">
        <v>2597</v>
      </c>
      <c r="G4044" t="s">
        <v>70</v>
      </c>
      <c r="H4044" t="str">
        <f t="shared" si="194"/>
        <v>ORD26004043</v>
      </c>
      <c r="I4044">
        <f>COUNTIFS(PG_Transactions!$AK:$AK,$H4044,PG_Transactions!$E:$E,"CAPTURE",PG_Transactions!$AQ:$AQ,1)</f>
        <v>0</v>
      </c>
      <c r="J4044">
        <f>SUMIFS(PG_Transactions!$G:$G,PG_Transactions!$AK:$AK,$H4044,PG_Transactions!$E:$E,"CAPTURE",PG_Transactions!$AQ:$AQ,1)</f>
        <v>0</v>
      </c>
      <c r="K4044">
        <f t="shared" si="195"/>
        <v>-2597</v>
      </c>
      <c r="L4044" t="str">
        <f t="shared" si="196"/>
        <v>No Capture</v>
      </c>
    </row>
    <row r="4045" spans="1:12" hidden="1" x14ac:dyDescent="0.3">
      <c r="A4045" t="s">
        <v>8022</v>
      </c>
      <c r="B4045" s="1">
        <v>46283</v>
      </c>
      <c r="C4045" t="s">
        <v>8023</v>
      </c>
      <c r="D4045" t="s">
        <v>65</v>
      </c>
      <c r="E4045" t="s">
        <v>33</v>
      </c>
      <c r="F4045">
        <v>999</v>
      </c>
      <c r="G4045" t="s">
        <v>10</v>
      </c>
      <c r="H4045" t="str">
        <f t="shared" si="194"/>
        <v>ORD26004044</v>
      </c>
      <c r="I4045">
        <f>COUNTIFS(PG_Transactions!$AK:$AK,$H4045,PG_Transactions!$E:$E,"CAPTURE",PG_Transactions!$AQ:$AQ,1)</f>
        <v>1</v>
      </c>
      <c r="J4045">
        <f>SUMIFS(PG_Transactions!$G:$G,PG_Transactions!$AK:$AK,$H4045,PG_Transactions!$E:$E,"CAPTURE",PG_Transactions!$AQ:$AQ,1)</f>
        <v>999</v>
      </c>
      <c r="K4045">
        <f t="shared" si="195"/>
        <v>0</v>
      </c>
      <c r="L4045" t="str">
        <f t="shared" si="196"/>
        <v>Amount Match</v>
      </c>
    </row>
    <row r="4046" spans="1:12" hidden="1" x14ac:dyDescent="0.3">
      <c r="A4046" t="s">
        <v>8024</v>
      </c>
      <c r="B4046" s="1">
        <v>46278</v>
      </c>
      <c r="C4046" t="s">
        <v>8025</v>
      </c>
      <c r="D4046" t="s">
        <v>51</v>
      </c>
      <c r="E4046" t="s">
        <v>33</v>
      </c>
      <c r="F4046">
        <v>7999</v>
      </c>
      <c r="G4046" t="s">
        <v>10</v>
      </c>
      <c r="H4046" t="str">
        <f t="shared" si="194"/>
        <v>ORD26004045</v>
      </c>
      <c r="I4046">
        <f>COUNTIFS(PG_Transactions!$AK:$AK,$H4046,PG_Transactions!$E:$E,"CAPTURE",PG_Transactions!$AQ:$AQ,1)</f>
        <v>1</v>
      </c>
      <c r="J4046">
        <f>SUMIFS(PG_Transactions!$G:$G,PG_Transactions!$AK:$AK,$H4046,PG_Transactions!$E:$E,"CAPTURE",PG_Transactions!$AQ:$AQ,1)</f>
        <v>7999</v>
      </c>
      <c r="K4046">
        <f t="shared" si="195"/>
        <v>0</v>
      </c>
      <c r="L4046" t="str">
        <f t="shared" si="196"/>
        <v>Amount Match</v>
      </c>
    </row>
    <row r="4047" spans="1:12" hidden="1" x14ac:dyDescent="0.3">
      <c r="A4047" t="s">
        <v>8026</v>
      </c>
      <c r="B4047" s="1">
        <v>46274</v>
      </c>
      <c r="C4047" t="s">
        <v>8027</v>
      </c>
      <c r="D4047" t="s">
        <v>13</v>
      </c>
      <c r="E4047" t="s">
        <v>9</v>
      </c>
      <c r="F4047">
        <v>999</v>
      </c>
      <c r="G4047" t="s">
        <v>10</v>
      </c>
      <c r="H4047" t="str">
        <f t="shared" si="194"/>
        <v>ORD26004046</v>
      </c>
      <c r="I4047">
        <f>COUNTIFS(PG_Transactions!$AK:$AK,$H4047,PG_Transactions!$E:$E,"CAPTURE",PG_Transactions!$AQ:$AQ,1)</f>
        <v>1</v>
      </c>
      <c r="J4047">
        <f>SUMIFS(PG_Transactions!$G:$G,PG_Transactions!$AK:$AK,$H4047,PG_Transactions!$E:$E,"CAPTURE",PG_Transactions!$AQ:$AQ,1)</f>
        <v>999</v>
      </c>
      <c r="K4047">
        <f t="shared" si="195"/>
        <v>0</v>
      </c>
      <c r="L4047" t="str">
        <f t="shared" si="196"/>
        <v>Amount Match</v>
      </c>
    </row>
    <row r="4048" spans="1:12" hidden="1" x14ac:dyDescent="0.3">
      <c r="A4048" t="s">
        <v>8028</v>
      </c>
      <c r="B4048" s="1">
        <v>46287</v>
      </c>
      <c r="C4048" t="s">
        <v>8029</v>
      </c>
      <c r="D4048" t="s">
        <v>41</v>
      </c>
      <c r="E4048" t="s">
        <v>17</v>
      </c>
      <c r="F4048" s="2">
        <v>2499</v>
      </c>
      <c r="G4048" t="s">
        <v>10</v>
      </c>
      <c r="H4048" t="str">
        <f t="shared" si="194"/>
        <v>ORD26004047</v>
      </c>
      <c r="I4048">
        <f>COUNTIFS(PG_Transactions!$AK:$AK,$H4048,PG_Transactions!$E:$E,"CAPTURE",PG_Transactions!$AQ:$AQ,1)</f>
        <v>1</v>
      </c>
      <c r="J4048">
        <f>SUMIFS(PG_Transactions!$G:$G,PG_Transactions!$AK:$AK,$H4048,PG_Transactions!$E:$E,"CAPTURE",PG_Transactions!$AQ:$AQ,1)</f>
        <v>2499</v>
      </c>
      <c r="K4048">
        <f t="shared" si="195"/>
        <v>0</v>
      </c>
      <c r="L4048" t="str">
        <f t="shared" si="196"/>
        <v>Amount Match</v>
      </c>
    </row>
    <row r="4049" spans="1:12" hidden="1" x14ac:dyDescent="0.3">
      <c r="A4049" t="s">
        <v>8030</v>
      </c>
      <c r="B4049" s="1">
        <v>46271</v>
      </c>
      <c r="C4049" t="s">
        <v>8031</v>
      </c>
      <c r="D4049" t="s">
        <v>38</v>
      </c>
      <c r="E4049" t="s">
        <v>17</v>
      </c>
      <c r="F4049">
        <v>7999</v>
      </c>
      <c r="G4049" t="s">
        <v>10</v>
      </c>
      <c r="H4049" t="str">
        <f t="shared" si="194"/>
        <v>ORD26004048</v>
      </c>
      <c r="I4049">
        <f>COUNTIFS(PG_Transactions!$AK:$AK,$H4049,PG_Transactions!$E:$E,"CAPTURE",PG_Transactions!$AQ:$AQ,1)</f>
        <v>1</v>
      </c>
      <c r="J4049">
        <f>SUMIFS(PG_Transactions!$G:$G,PG_Transactions!$AK:$AK,$H4049,PG_Transactions!$E:$E,"CAPTURE",PG_Transactions!$AQ:$AQ,1)</f>
        <v>7999</v>
      </c>
      <c r="K4049">
        <f t="shared" si="195"/>
        <v>0</v>
      </c>
      <c r="L4049" t="str">
        <f t="shared" si="196"/>
        <v>Amount Match</v>
      </c>
    </row>
    <row r="4050" spans="1:12" hidden="1" x14ac:dyDescent="0.3">
      <c r="A4050" t="s">
        <v>8032</v>
      </c>
      <c r="B4050" s="1">
        <v>46278</v>
      </c>
      <c r="C4050" t="s">
        <v>8033</v>
      </c>
      <c r="D4050" t="s">
        <v>27</v>
      </c>
      <c r="E4050" t="s">
        <v>44</v>
      </c>
      <c r="F4050">
        <v>299</v>
      </c>
      <c r="G4050" t="s">
        <v>10</v>
      </c>
      <c r="H4050" t="str">
        <f t="shared" si="194"/>
        <v>ORD26004049</v>
      </c>
      <c r="I4050">
        <f>COUNTIFS(PG_Transactions!$AK:$AK,$H4050,PG_Transactions!$E:$E,"CAPTURE",PG_Transactions!$AQ:$AQ,1)</f>
        <v>1</v>
      </c>
      <c r="J4050">
        <f>SUMIFS(PG_Transactions!$G:$G,PG_Transactions!$AK:$AK,$H4050,PG_Transactions!$E:$E,"CAPTURE",PG_Transactions!$AQ:$AQ,1)</f>
        <v>299</v>
      </c>
      <c r="K4050">
        <f t="shared" si="195"/>
        <v>0</v>
      </c>
      <c r="L4050" t="str">
        <f t="shared" si="196"/>
        <v>Amount Match</v>
      </c>
    </row>
    <row r="4051" spans="1:12" hidden="1" x14ac:dyDescent="0.3">
      <c r="A4051" t="s">
        <v>8034</v>
      </c>
      <c r="B4051" s="1">
        <v>46279</v>
      </c>
      <c r="C4051" t="s">
        <v>8035</v>
      </c>
      <c r="D4051" t="s">
        <v>8</v>
      </c>
      <c r="E4051" t="s">
        <v>9</v>
      </c>
      <c r="F4051">
        <v>3998</v>
      </c>
      <c r="G4051" t="s">
        <v>10</v>
      </c>
      <c r="H4051" t="str">
        <f t="shared" si="194"/>
        <v>ORD26004050</v>
      </c>
      <c r="I4051">
        <f>COUNTIFS(PG_Transactions!$AK:$AK,$H4051,PG_Transactions!$E:$E,"CAPTURE",PG_Transactions!$AQ:$AQ,1)</f>
        <v>1</v>
      </c>
      <c r="J4051">
        <f>SUMIFS(PG_Transactions!$G:$G,PG_Transactions!$AK:$AK,$H4051,PG_Transactions!$E:$E,"CAPTURE",PG_Transactions!$AQ:$AQ,1)</f>
        <v>3998</v>
      </c>
      <c r="K4051">
        <f t="shared" si="195"/>
        <v>0</v>
      </c>
      <c r="L4051" t="str">
        <f t="shared" si="196"/>
        <v>Amount Match</v>
      </c>
    </row>
    <row r="4052" spans="1:12" hidden="1" x14ac:dyDescent="0.3">
      <c r="A4052" t="s">
        <v>8036</v>
      </c>
      <c r="B4052" s="1">
        <v>46281</v>
      </c>
      <c r="C4052" t="s">
        <v>8037</v>
      </c>
      <c r="D4052" t="s">
        <v>32</v>
      </c>
      <c r="E4052" t="s">
        <v>33</v>
      </c>
      <c r="F4052">
        <v>499</v>
      </c>
      <c r="G4052" t="s">
        <v>10</v>
      </c>
      <c r="H4052" t="str">
        <f t="shared" si="194"/>
        <v>ORD26004051</v>
      </c>
      <c r="I4052">
        <f>COUNTIFS(PG_Transactions!$AK:$AK,$H4052,PG_Transactions!$E:$E,"CAPTURE",PG_Transactions!$AQ:$AQ,1)</f>
        <v>1</v>
      </c>
      <c r="J4052">
        <f>SUMIFS(PG_Transactions!$G:$G,PG_Transactions!$AK:$AK,$H4052,PG_Transactions!$E:$E,"CAPTURE",PG_Transactions!$AQ:$AQ,1)</f>
        <v>499</v>
      </c>
      <c r="K4052">
        <f t="shared" si="195"/>
        <v>0</v>
      </c>
      <c r="L4052" t="str">
        <f t="shared" si="196"/>
        <v>Amount Match</v>
      </c>
    </row>
    <row r="4053" spans="1:12" hidden="1" x14ac:dyDescent="0.3">
      <c r="A4053" t="s">
        <v>8038</v>
      </c>
      <c r="B4053" s="1">
        <v>46268</v>
      </c>
      <c r="C4053" t="s">
        <v>8039</v>
      </c>
      <c r="D4053" t="s">
        <v>41</v>
      </c>
      <c r="E4053" t="s">
        <v>9</v>
      </c>
      <c r="F4053">
        <v>3298</v>
      </c>
      <c r="G4053" t="s">
        <v>105</v>
      </c>
      <c r="H4053" t="str">
        <f t="shared" si="194"/>
        <v>ORD26004052</v>
      </c>
      <c r="I4053">
        <f>COUNTIFS(PG_Transactions!$AK:$AK,$H4053,PG_Transactions!$E:$E,"CAPTURE",PG_Transactions!$AQ:$AQ,1)</f>
        <v>0</v>
      </c>
      <c r="J4053">
        <f>SUMIFS(PG_Transactions!$G:$G,PG_Transactions!$AK:$AK,$H4053,PG_Transactions!$E:$E,"CAPTURE",PG_Transactions!$AQ:$AQ,1)</f>
        <v>0</v>
      </c>
      <c r="K4053">
        <f t="shared" si="195"/>
        <v>-3298</v>
      </c>
      <c r="L4053" t="str">
        <f t="shared" si="196"/>
        <v>No Capture</v>
      </c>
    </row>
    <row r="4054" spans="1:12" hidden="1" x14ac:dyDescent="0.3">
      <c r="A4054" t="s">
        <v>8040</v>
      </c>
      <c r="B4054" s="1">
        <v>46287</v>
      </c>
      <c r="C4054" t="s">
        <v>8041</v>
      </c>
      <c r="D4054" t="s">
        <v>13</v>
      </c>
      <c r="E4054" t="s">
        <v>9</v>
      </c>
      <c r="F4054">
        <v>2499</v>
      </c>
      <c r="G4054" t="s">
        <v>10</v>
      </c>
      <c r="H4054" t="str">
        <f t="shared" si="194"/>
        <v>ORD26004053</v>
      </c>
      <c r="I4054">
        <f>COUNTIFS(PG_Transactions!$AK:$AK,$H4054,PG_Transactions!$E:$E,"CAPTURE",PG_Transactions!$AQ:$AQ,1)</f>
        <v>1</v>
      </c>
      <c r="J4054">
        <f>SUMIFS(PG_Transactions!$G:$G,PG_Transactions!$AK:$AK,$H4054,PG_Transactions!$E:$E,"CAPTURE",PG_Transactions!$AQ:$AQ,1)</f>
        <v>2499</v>
      </c>
      <c r="K4054">
        <f t="shared" si="195"/>
        <v>0</v>
      </c>
      <c r="L4054" t="str">
        <f t="shared" si="196"/>
        <v>Amount Match</v>
      </c>
    </row>
    <row r="4055" spans="1:12" hidden="1" x14ac:dyDescent="0.3">
      <c r="A4055" t="s">
        <v>8042</v>
      </c>
      <c r="B4055" s="1">
        <v>46281</v>
      </c>
      <c r="C4055" t="s">
        <v>8043</v>
      </c>
      <c r="D4055" t="s">
        <v>65</v>
      </c>
      <c r="E4055" t="s">
        <v>9</v>
      </c>
      <c r="F4055">
        <v>1299</v>
      </c>
      <c r="G4055" t="s">
        <v>10</v>
      </c>
      <c r="H4055" t="str">
        <f t="shared" si="194"/>
        <v>ORD26004054</v>
      </c>
      <c r="I4055">
        <f>COUNTIFS(PG_Transactions!$AK:$AK,$H4055,PG_Transactions!$E:$E,"CAPTURE",PG_Transactions!$AQ:$AQ,1)</f>
        <v>1</v>
      </c>
      <c r="J4055">
        <f>SUMIFS(PG_Transactions!$G:$G,PG_Transactions!$AK:$AK,$H4055,PG_Transactions!$E:$E,"CAPTURE",PG_Transactions!$AQ:$AQ,1)</f>
        <v>1299</v>
      </c>
      <c r="K4055">
        <f t="shared" si="195"/>
        <v>0</v>
      </c>
      <c r="L4055" t="str">
        <f t="shared" si="196"/>
        <v>Amount Match</v>
      </c>
    </row>
    <row r="4056" spans="1:12" hidden="1" x14ac:dyDescent="0.3">
      <c r="A4056" t="s">
        <v>8044</v>
      </c>
      <c r="B4056" s="1">
        <v>46272</v>
      </c>
      <c r="C4056" t="s">
        <v>7612</v>
      </c>
      <c r="D4056" t="s">
        <v>32</v>
      </c>
      <c r="E4056" t="s">
        <v>9</v>
      </c>
      <c r="F4056">
        <v>7999</v>
      </c>
      <c r="G4056" t="s">
        <v>10</v>
      </c>
      <c r="H4056" t="str">
        <f t="shared" si="194"/>
        <v>ORD26004055</v>
      </c>
      <c r="I4056">
        <f>COUNTIFS(PG_Transactions!$AK:$AK,$H4056,PG_Transactions!$E:$E,"CAPTURE",PG_Transactions!$AQ:$AQ,1)</f>
        <v>1</v>
      </c>
      <c r="J4056">
        <f>SUMIFS(PG_Transactions!$G:$G,PG_Transactions!$AK:$AK,$H4056,PG_Transactions!$E:$E,"CAPTURE",PG_Transactions!$AQ:$AQ,1)</f>
        <v>7999</v>
      </c>
      <c r="K4056">
        <f t="shared" si="195"/>
        <v>0</v>
      </c>
      <c r="L4056" t="str">
        <f t="shared" si="196"/>
        <v>Amount Match</v>
      </c>
    </row>
    <row r="4057" spans="1:12" hidden="1" x14ac:dyDescent="0.3">
      <c r="A4057" t="s">
        <v>8045</v>
      </c>
      <c r="B4057" s="1">
        <v>46283</v>
      </c>
      <c r="C4057" t="s">
        <v>8046</v>
      </c>
      <c r="D4057" t="s">
        <v>27</v>
      </c>
      <c r="E4057" t="s">
        <v>9</v>
      </c>
      <c r="F4057">
        <v>299</v>
      </c>
      <c r="G4057" t="s">
        <v>10</v>
      </c>
      <c r="H4057" t="str">
        <f t="shared" si="194"/>
        <v>ORD26004056</v>
      </c>
      <c r="I4057">
        <f>COUNTIFS(PG_Transactions!$AK:$AK,$H4057,PG_Transactions!$E:$E,"CAPTURE",PG_Transactions!$AQ:$AQ,1)</f>
        <v>1</v>
      </c>
      <c r="J4057">
        <f>SUMIFS(PG_Transactions!$G:$G,PG_Transactions!$AK:$AK,$H4057,PG_Transactions!$E:$E,"CAPTURE",PG_Transactions!$AQ:$AQ,1)</f>
        <v>299</v>
      </c>
      <c r="K4057">
        <f t="shared" si="195"/>
        <v>0</v>
      </c>
      <c r="L4057" t="str">
        <f t="shared" si="196"/>
        <v>Amount Match</v>
      </c>
    </row>
    <row r="4058" spans="1:12" hidden="1" x14ac:dyDescent="0.3">
      <c r="A4058" t="s">
        <v>8047</v>
      </c>
      <c r="B4058" s="1">
        <v>46267</v>
      </c>
      <c r="C4058" t="s">
        <v>8048</v>
      </c>
      <c r="D4058" t="s">
        <v>27</v>
      </c>
      <c r="E4058" t="s">
        <v>9</v>
      </c>
      <c r="F4058">
        <v>2499</v>
      </c>
      <c r="G4058" t="s">
        <v>10</v>
      </c>
      <c r="H4058" t="str">
        <f t="shared" si="194"/>
        <v>ORD26004057</v>
      </c>
      <c r="I4058">
        <f>COUNTIFS(PG_Transactions!$AK:$AK,$H4058,PG_Transactions!$E:$E,"CAPTURE",PG_Transactions!$AQ:$AQ,1)</f>
        <v>1</v>
      </c>
      <c r="J4058">
        <f>SUMIFS(PG_Transactions!$G:$G,PG_Transactions!$AK:$AK,$H4058,PG_Transactions!$E:$E,"CAPTURE",PG_Transactions!$AQ:$AQ,1)</f>
        <v>2499</v>
      </c>
      <c r="K4058">
        <f t="shared" si="195"/>
        <v>0</v>
      </c>
      <c r="L4058" t="str">
        <f t="shared" si="196"/>
        <v>Amount Match</v>
      </c>
    </row>
    <row r="4059" spans="1:12" hidden="1" x14ac:dyDescent="0.3">
      <c r="A4059" t="s">
        <v>8049</v>
      </c>
      <c r="B4059" s="1">
        <v>46273</v>
      </c>
      <c r="C4059" t="s">
        <v>8050</v>
      </c>
      <c r="D4059" t="s">
        <v>65</v>
      </c>
      <c r="E4059" t="s">
        <v>9</v>
      </c>
      <c r="F4059">
        <v>3998</v>
      </c>
      <c r="G4059" t="s">
        <v>10</v>
      </c>
      <c r="H4059" t="str">
        <f t="shared" si="194"/>
        <v>ORD26004058</v>
      </c>
      <c r="I4059">
        <f>COUNTIFS(PG_Transactions!$AK:$AK,$H4059,PG_Transactions!$E:$E,"CAPTURE",PG_Transactions!$AQ:$AQ,1)</f>
        <v>1</v>
      </c>
      <c r="J4059">
        <f>SUMIFS(PG_Transactions!$G:$G,PG_Transactions!$AK:$AK,$H4059,PG_Transactions!$E:$E,"CAPTURE",PG_Transactions!$AQ:$AQ,1)</f>
        <v>3998</v>
      </c>
      <c r="K4059">
        <f t="shared" si="195"/>
        <v>0</v>
      </c>
      <c r="L4059" t="str">
        <f t="shared" si="196"/>
        <v>Amount Match</v>
      </c>
    </row>
    <row r="4060" spans="1:12" hidden="1" x14ac:dyDescent="0.3">
      <c r="A4060" t="s">
        <v>8051</v>
      </c>
      <c r="B4060" s="1">
        <v>46271</v>
      </c>
      <c r="C4060" t="s">
        <v>8052</v>
      </c>
      <c r="D4060" t="s">
        <v>41</v>
      </c>
      <c r="E4060" t="s">
        <v>9</v>
      </c>
      <c r="F4060">
        <v>6497</v>
      </c>
      <c r="G4060" t="s">
        <v>10</v>
      </c>
      <c r="H4060" t="str">
        <f t="shared" si="194"/>
        <v>ORD26004059</v>
      </c>
      <c r="I4060">
        <f>COUNTIFS(PG_Transactions!$AK:$AK,$H4060,PG_Transactions!$E:$E,"CAPTURE",PG_Transactions!$AQ:$AQ,1)</f>
        <v>1</v>
      </c>
      <c r="J4060">
        <f>SUMIFS(PG_Transactions!$G:$G,PG_Transactions!$AK:$AK,$H4060,PG_Transactions!$E:$E,"CAPTURE",PG_Transactions!$AQ:$AQ,1)</f>
        <v>6497</v>
      </c>
      <c r="K4060">
        <f t="shared" si="195"/>
        <v>0</v>
      </c>
      <c r="L4060" t="str">
        <f t="shared" si="196"/>
        <v>Amount Match</v>
      </c>
    </row>
    <row r="4061" spans="1:12" hidden="1" x14ac:dyDescent="0.3">
      <c r="A4061" t="s">
        <v>8053</v>
      </c>
      <c r="B4061" s="1">
        <v>46278</v>
      </c>
      <c r="C4061" t="s">
        <v>8054</v>
      </c>
      <c r="D4061" t="s">
        <v>41</v>
      </c>
      <c r="E4061" t="s">
        <v>9</v>
      </c>
      <c r="F4061">
        <v>7297</v>
      </c>
      <c r="G4061" t="s">
        <v>10</v>
      </c>
      <c r="H4061" t="str">
        <f t="shared" si="194"/>
        <v>ORD26004060</v>
      </c>
      <c r="I4061">
        <f>COUNTIFS(PG_Transactions!$AK:$AK,$H4061,PG_Transactions!$E:$E,"CAPTURE",PG_Transactions!$AQ:$AQ,1)</f>
        <v>1</v>
      </c>
      <c r="J4061">
        <f>SUMIFS(PG_Transactions!$G:$G,PG_Transactions!$AK:$AK,$H4061,PG_Transactions!$E:$E,"CAPTURE",PG_Transactions!$AQ:$AQ,1)</f>
        <v>7297</v>
      </c>
      <c r="K4061">
        <f t="shared" si="195"/>
        <v>0</v>
      </c>
      <c r="L4061" t="str">
        <f t="shared" si="196"/>
        <v>Amount Match</v>
      </c>
    </row>
    <row r="4062" spans="1:12" hidden="1" x14ac:dyDescent="0.3">
      <c r="A4062" t="s">
        <v>8055</v>
      </c>
      <c r="B4062" s="1">
        <v>46285</v>
      </c>
      <c r="C4062" t="s">
        <v>8056</v>
      </c>
      <c r="D4062" t="s">
        <v>51</v>
      </c>
      <c r="E4062" t="s">
        <v>17</v>
      </c>
      <c r="F4062">
        <v>299</v>
      </c>
      <c r="G4062" t="s">
        <v>10</v>
      </c>
      <c r="H4062" t="str">
        <f t="shared" si="194"/>
        <v>ORD26004061</v>
      </c>
      <c r="I4062">
        <f>COUNTIFS(PG_Transactions!$AK:$AK,$H4062,PG_Transactions!$E:$E,"CAPTURE",PG_Transactions!$AQ:$AQ,1)</f>
        <v>1</v>
      </c>
      <c r="J4062">
        <f>SUMIFS(PG_Transactions!$G:$G,PG_Transactions!$AK:$AK,$H4062,PG_Transactions!$E:$E,"CAPTURE",PG_Transactions!$AQ:$AQ,1)</f>
        <v>299</v>
      </c>
      <c r="K4062">
        <f t="shared" si="195"/>
        <v>0</v>
      </c>
      <c r="L4062" t="str">
        <f t="shared" si="196"/>
        <v>Amount Match</v>
      </c>
    </row>
    <row r="4063" spans="1:12" hidden="1" x14ac:dyDescent="0.3">
      <c r="A4063" t="s">
        <v>8057</v>
      </c>
      <c r="B4063" s="1">
        <v>46273</v>
      </c>
      <c r="C4063" t="s">
        <v>8058</v>
      </c>
      <c r="D4063" t="s">
        <v>51</v>
      </c>
      <c r="E4063" t="s">
        <v>9</v>
      </c>
      <c r="F4063">
        <v>799</v>
      </c>
      <c r="G4063" t="s">
        <v>10</v>
      </c>
      <c r="H4063" t="str">
        <f t="shared" si="194"/>
        <v>ORD26004062</v>
      </c>
      <c r="I4063">
        <f>COUNTIFS(PG_Transactions!$AK:$AK,$H4063,PG_Transactions!$E:$E,"CAPTURE",PG_Transactions!$AQ:$AQ,1)</f>
        <v>1</v>
      </c>
      <c r="J4063">
        <f>SUMIFS(PG_Transactions!$G:$G,PG_Transactions!$AK:$AK,$H4063,PG_Transactions!$E:$E,"CAPTURE",PG_Transactions!$AQ:$AQ,1)</f>
        <v>799</v>
      </c>
      <c r="K4063">
        <f t="shared" si="195"/>
        <v>0</v>
      </c>
      <c r="L4063" t="str">
        <f t="shared" si="196"/>
        <v>Amount Match</v>
      </c>
    </row>
    <row r="4064" spans="1:12" hidden="1" x14ac:dyDescent="0.3">
      <c r="A4064" t="s">
        <v>8059</v>
      </c>
      <c r="B4064" s="1">
        <v>46289</v>
      </c>
      <c r="C4064" t="s">
        <v>8060</v>
      </c>
      <c r="D4064" t="s">
        <v>24</v>
      </c>
      <c r="E4064" t="s">
        <v>17</v>
      </c>
      <c r="F4064">
        <v>349</v>
      </c>
      <c r="G4064" t="s">
        <v>56</v>
      </c>
      <c r="H4064" t="str">
        <f t="shared" si="194"/>
        <v>ORD26004063</v>
      </c>
      <c r="I4064">
        <f>COUNTIFS(PG_Transactions!$AK:$AK,$H4064,PG_Transactions!$E:$E,"CAPTURE",PG_Transactions!$AQ:$AQ,1)</f>
        <v>1</v>
      </c>
      <c r="J4064">
        <f>SUMIFS(PG_Transactions!$G:$G,PG_Transactions!$AK:$AK,$H4064,PG_Transactions!$E:$E,"CAPTURE",PG_Transactions!$AQ:$AQ,1)</f>
        <v>349</v>
      </c>
      <c r="K4064">
        <f t="shared" si="195"/>
        <v>0</v>
      </c>
      <c r="L4064" t="str">
        <f t="shared" si="196"/>
        <v>Amount Match</v>
      </c>
    </row>
    <row r="4065" spans="1:12" hidden="1" x14ac:dyDescent="0.3">
      <c r="A4065" t="s">
        <v>8061</v>
      </c>
      <c r="B4065" s="1">
        <v>46295</v>
      </c>
      <c r="C4065" t="s">
        <v>8062</v>
      </c>
      <c r="D4065" t="s">
        <v>32</v>
      </c>
      <c r="E4065" t="s">
        <v>9</v>
      </c>
      <c r="F4065">
        <v>5348</v>
      </c>
      <c r="G4065" t="s">
        <v>10</v>
      </c>
      <c r="H4065" t="str">
        <f t="shared" si="194"/>
        <v>ORD26004064</v>
      </c>
      <c r="I4065">
        <f>COUNTIFS(PG_Transactions!$AK:$AK,$H4065,PG_Transactions!$E:$E,"CAPTURE",PG_Transactions!$AQ:$AQ,1)</f>
        <v>1</v>
      </c>
      <c r="J4065">
        <f>SUMIFS(PG_Transactions!$G:$G,PG_Transactions!$AK:$AK,$H4065,PG_Transactions!$E:$E,"CAPTURE",PG_Transactions!$AQ:$AQ,1)</f>
        <v>5348</v>
      </c>
      <c r="K4065">
        <f t="shared" si="195"/>
        <v>0</v>
      </c>
      <c r="L4065" t="str">
        <f t="shared" si="196"/>
        <v>Amount Match</v>
      </c>
    </row>
    <row r="4066" spans="1:12" hidden="1" x14ac:dyDescent="0.3">
      <c r="A4066" t="s">
        <v>8063</v>
      </c>
      <c r="B4066" s="1">
        <v>46292</v>
      </c>
      <c r="C4066" t="s">
        <v>8064</v>
      </c>
      <c r="D4066" t="s">
        <v>32</v>
      </c>
      <c r="E4066" t="s">
        <v>17</v>
      </c>
      <c r="F4066">
        <v>1499</v>
      </c>
      <c r="G4066" t="s">
        <v>10</v>
      </c>
      <c r="H4066" t="str">
        <f t="shared" si="194"/>
        <v>ORD26004065</v>
      </c>
      <c r="I4066">
        <f>COUNTIFS(PG_Transactions!$AK:$AK,$H4066,PG_Transactions!$E:$E,"CAPTURE",PG_Transactions!$AQ:$AQ,1)</f>
        <v>1</v>
      </c>
      <c r="J4066">
        <f>SUMIFS(PG_Transactions!$G:$G,PG_Transactions!$AK:$AK,$H4066,PG_Transactions!$E:$E,"CAPTURE",PG_Transactions!$AQ:$AQ,1)</f>
        <v>1499</v>
      </c>
      <c r="K4066">
        <f t="shared" si="195"/>
        <v>0</v>
      </c>
      <c r="L4066" t="str">
        <f t="shared" si="196"/>
        <v>Amount Match</v>
      </c>
    </row>
    <row r="4067" spans="1:12" hidden="1" x14ac:dyDescent="0.3">
      <c r="A4067" t="s">
        <v>8065</v>
      </c>
      <c r="B4067" s="1">
        <v>46290</v>
      </c>
      <c r="C4067" t="s">
        <v>8066</v>
      </c>
      <c r="D4067" t="s">
        <v>8</v>
      </c>
      <c r="E4067" t="s">
        <v>17</v>
      </c>
      <c r="F4067">
        <v>599</v>
      </c>
      <c r="G4067" t="s">
        <v>10</v>
      </c>
      <c r="H4067" t="str">
        <f t="shared" si="194"/>
        <v>ORD26004066</v>
      </c>
      <c r="I4067">
        <f>COUNTIFS(PG_Transactions!$AK:$AK,$H4067,PG_Transactions!$E:$E,"CAPTURE",PG_Transactions!$AQ:$AQ,1)</f>
        <v>1</v>
      </c>
      <c r="J4067">
        <f>SUMIFS(PG_Transactions!$G:$G,PG_Transactions!$AK:$AK,$H4067,PG_Transactions!$E:$E,"CAPTURE",PG_Transactions!$AQ:$AQ,1)</f>
        <v>599</v>
      </c>
      <c r="K4067">
        <f t="shared" si="195"/>
        <v>0</v>
      </c>
      <c r="L4067" t="str">
        <f t="shared" si="196"/>
        <v>Amount Match</v>
      </c>
    </row>
    <row r="4068" spans="1:12" hidden="1" x14ac:dyDescent="0.3">
      <c r="A4068" t="s">
        <v>8067</v>
      </c>
      <c r="B4068" s="1">
        <v>46287</v>
      </c>
      <c r="C4068" t="s">
        <v>8068</v>
      </c>
      <c r="D4068" t="s">
        <v>65</v>
      </c>
      <c r="E4068" t="s">
        <v>17</v>
      </c>
      <c r="F4068">
        <v>2798</v>
      </c>
      <c r="G4068" t="s">
        <v>56</v>
      </c>
      <c r="H4068" t="str">
        <f t="shared" si="194"/>
        <v>ORD26004067</v>
      </c>
      <c r="I4068">
        <f>COUNTIFS(PG_Transactions!$AK:$AK,$H4068,PG_Transactions!$E:$E,"CAPTURE",PG_Transactions!$AQ:$AQ,1)</f>
        <v>1</v>
      </c>
      <c r="J4068">
        <f>SUMIFS(PG_Transactions!$G:$G,PG_Transactions!$AK:$AK,$H4068,PG_Transactions!$E:$E,"CAPTURE",PG_Transactions!$AQ:$AQ,1)</f>
        <v>2798</v>
      </c>
      <c r="K4068">
        <f t="shared" si="195"/>
        <v>0</v>
      </c>
      <c r="L4068" t="str">
        <f t="shared" si="196"/>
        <v>Amount Match</v>
      </c>
    </row>
    <row r="4069" spans="1:12" hidden="1" x14ac:dyDescent="0.3">
      <c r="A4069" t="s">
        <v>8069</v>
      </c>
      <c r="B4069" s="1">
        <v>46277</v>
      </c>
      <c r="C4069" t="s">
        <v>8070</v>
      </c>
      <c r="D4069" t="s">
        <v>8</v>
      </c>
      <c r="E4069" t="s">
        <v>44</v>
      </c>
      <c r="F4069">
        <v>2999</v>
      </c>
      <c r="G4069" t="s">
        <v>10</v>
      </c>
      <c r="H4069" t="str">
        <f t="shared" si="194"/>
        <v>ORD26004068</v>
      </c>
      <c r="I4069">
        <f>COUNTIFS(PG_Transactions!$AK:$AK,$H4069,PG_Transactions!$E:$E,"CAPTURE",PG_Transactions!$AQ:$AQ,1)</f>
        <v>1</v>
      </c>
      <c r="J4069">
        <f>SUMIFS(PG_Transactions!$G:$G,PG_Transactions!$AK:$AK,$H4069,PG_Transactions!$E:$E,"CAPTURE",PG_Transactions!$AQ:$AQ,1)</f>
        <v>2999</v>
      </c>
      <c r="K4069">
        <f t="shared" si="195"/>
        <v>0</v>
      </c>
      <c r="L4069" t="str">
        <f t="shared" si="196"/>
        <v>Amount Match</v>
      </c>
    </row>
    <row r="4070" spans="1:12" hidden="1" x14ac:dyDescent="0.3">
      <c r="A4070" t="s">
        <v>8071</v>
      </c>
      <c r="B4070" s="1">
        <v>46270</v>
      </c>
      <c r="C4070" t="s">
        <v>8072</v>
      </c>
      <c r="D4070" t="s">
        <v>41</v>
      </c>
      <c r="E4070" t="s">
        <v>17</v>
      </c>
      <c r="F4070">
        <v>4999</v>
      </c>
      <c r="G4070" t="s">
        <v>10</v>
      </c>
      <c r="H4070" t="str">
        <f t="shared" si="194"/>
        <v>ORD26004069</v>
      </c>
      <c r="I4070">
        <f>COUNTIFS(PG_Transactions!$AK:$AK,$H4070,PG_Transactions!$E:$E,"CAPTURE",PG_Transactions!$AQ:$AQ,1)</f>
        <v>1</v>
      </c>
      <c r="J4070">
        <f>SUMIFS(PG_Transactions!$G:$G,PG_Transactions!$AK:$AK,$H4070,PG_Transactions!$E:$E,"CAPTURE",PG_Transactions!$AQ:$AQ,1)</f>
        <v>4999</v>
      </c>
      <c r="K4070">
        <f t="shared" si="195"/>
        <v>0</v>
      </c>
      <c r="L4070" t="str">
        <f t="shared" si="196"/>
        <v>Amount Match</v>
      </c>
    </row>
    <row r="4071" spans="1:12" hidden="1" x14ac:dyDescent="0.3">
      <c r="A4071" t="s">
        <v>8073</v>
      </c>
      <c r="B4071" s="1">
        <v>46281</v>
      </c>
      <c r="C4071" t="s">
        <v>8074</v>
      </c>
      <c r="D4071" t="s">
        <v>65</v>
      </c>
      <c r="E4071" t="s">
        <v>17</v>
      </c>
      <c r="F4071" s="2">
        <v>1598</v>
      </c>
      <c r="G4071" t="s">
        <v>10</v>
      </c>
      <c r="H4071" t="str">
        <f t="shared" si="194"/>
        <v>ORD26004070</v>
      </c>
      <c r="I4071">
        <f>COUNTIFS(PG_Transactions!$AK:$AK,$H4071,PG_Transactions!$E:$E,"CAPTURE",PG_Transactions!$AQ:$AQ,1)</f>
        <v>1</v>
      </c>
      <c r="J4071">
        <f>SUMIFS(PG_Transactions!$G:$G,PG_Transactions!$AK:$AK,$H4071,PG_Transactions!$E:$E,"CAPTURE",PG_Transactions!$AQ:$AQ,1)</f>
        <v>1598</v>
      </c>
      <c r="K4071">
        <f t="shared" si="195"/>
        <v>0</v>
      </c>
      <c r="L4071" t="str">
        <f t="shared" si="196"/>
        <v>Amount Match</v>
      </c>
    </row>
    <row r="4072" spans="1:12" hidden="1" x14ac:dyDescent="0.3">
      <c r="A4072" t="s">
        <v>8075</v>
      </c>
      <c r="B4072" s="1">
        <v>46270</v>
      </c>
      <c r="C4072" t="s">
        <v>8076</v>
      </c>
      <c r="D4072" t="s">
        <v>38</v>
      </c>
      <c r="E4072" t="s">
        <v>9</v>
      </c>
      <c r="F4072">
        <v>599</v>
      </c>
      <c r="G4072" t="s">
        <v>10</v>
      </c>
      <c r="H4072" t="str">
        <f t="shared" si="194"/>
        <v>ORD26004071</v>
      </c>
      <c r="I4072">
        <f>COUNTIFS(PG_Transactions!$AK:$AK,$H4072,PG_Transactions!$E:$E,"CAPTURE",PG_Transactions!$AQ:$AQ,1)</f>
        <v>1</v>
      </c>
      <c r="J4072">
        <f>SUMIFS(PG_Transactions!$G:$G,PG_Transactions!$AK:$AK,$H4072,PG_Transactions!$E:$E,"CAPTURE",PG_Transactions!$AQ:$AQ,1)</f>
        <v>599</v>
      </c>
      <c r="K4072">
        <f t="shared" si="195"/>
        <v>0</v>
      </c>
      <c r="L4072" t="str">
        <f t="shared" si="196"/>
        <v>Amount Match</v>
      </c>
    </row>
    <row r="4073" spans="1:12" hidden="1" x14ac:dyDescent="0.3">
      <c r="A4073" t="s">
        <v>8077</v>
      </c>
      <c r="B4073" s="1">
        <v>46287</v>
      </c>
      <c r="C4073" t="s">
        <v>8078</v>
      </c>
      <c r="D4073" t="s">
        <v>13</v>
      </c>
      <c r="E4073" t="s">
        <v>9</v>
      </c>
      <c r="F4073">
        <v>1598</v>
      </c>
      <c r="G4073" t="s">
        <v>10</v>
      </c>
      <c r="H4073" t="str">
        <f t="shared" si="194"/>
        <v>ORD26004072</v>
      </c>
      <c r="I4073">
        <f>COUNTIFS(PG_Transactions!$AK:$AK,$H4073,PG_Transactions!$E:$E,"CAPTURE",PG_Transactions!$AQ:$AQ,1)</f>
        <v>1</v>
      </c>
      <c r="J4073">
        <f>SUMIFS(PG_Transactions!$G:$G,PG_Transactions!$AK:$AK,$H4073,PG_Transactions!$E:$E,"CAPTURE",PG_Transactions!$AQ:$AQ,1)</f>
        <v>1598</v>
      </c>
      <c r="K4073">
        <f t="shared" si="195"/>
        <v>0</v>
      </c>
      <c r="L4073" t="str">
        <f t="shared" si="196"/>
        <v>Amount Match</v>
      </c>
    </row>
    <row r="4074" spans="1:12" hidden="1" x14ac:dyDescent="0.3">
      <c r="A4074" t="s">
        <v>8079</v>
      </c>
      <c r="B4074" s="1">
        <v>46276</v>
      </c>
      <c r="C4074" t="s">
        <v>8080</v>
      </c>
      <c r="D4074" t="s">
        <v>38</v>
      </c>
      <c r="E4074" t="s">
        <v>17</v>
      </c>
      <c r="F4074">
        <v>499</v>
      </c>
      <c r="G4074" t="s">
        <v>10</v>
      </c>
      <c r="H4074" t="str">
        <f t="shared" si="194"/>
        <v>ORD26004073</v>
      </c>
      <c r="I4074">
        <f>COUNTIFS(PG_Transactions!$AK:$AK,$H4074,PG_Transactions!$E:$E,"CAPTURE",PG_Transactions!$AQ:$AQ,1)</f>
        <v>1</v>
      </c>
      <c r="J4074">
        <f>SUMIFS(PG_Transactions!$G:$G,PG_Transactions!$AK:$AK,$H4074,PG_Transactions!$E:$E,"CAPTURE",PG_Transactions!$AQ:$AQ,1)</f>
        <v>499</v>
      </c>
      <c r="K4074">
        <f t="shared" si="195"/>
        <v>0</v>
      </c>
      <c r="L4074" t="str">
        <f t="shared" si="196"/>
        <v>Amount Match</v>
      </c>
    </row>
    <row r="4075" spans="1:12" hidden="1" x14ac:dyDescent="0.3">
      <c r="A4075" t="s">
        <v>8081</v>
      </c>
      <c r="B4075" s="1">
        <v>46277</v>
      </c>
      <c r="C4075" t="s">
        <v>8082</v>
      </c>
      <c r="D4075" t="s">
        <v>38</v>
      </c>
      <c r="E4075" t="s">
        <v>9</v>
      </c>
      <c r="F4075">
        <v>848</v>
      </c>
      <c r="G4075" t="s">
        <v>10</v>
      </c>
      <c r="H4075" t="str">
        <f t="shared" si="194"/>
        <v>ORD26004074</v>
      </c>
      <c r="I4075">
        <f>COUNTIFS(PG_Transactions!$AK:$AK,$H4075,PG_Transactions!$E:$E,"CAPTURE",PG_Transactions!$AQ:$AQ,1)</f>
        <v>1</v>
      </c>
      <c r="J4075">
        <f>SUMIFS(PG_Transactions!$G:$G,PG_Transactions!$AK:$AK,$H4075,PG_Transactions!$E:$E,"CAPTURE",PG_Transactions!$AQ:$AQ,1)</f>
        <v>848</v>
      </c>
      <c r="K4075">
        <f t="shared" si="195"/>
        <v>0</v>
      </c>
      <c r="L4075" t="str">
        <f t="shared" si="196"/>
        <v>Amount Match</v>
      </c>
    </row>
    <row r="4076" spans="1:12" hidden="1" x14ac:dyDescent="0.3">
      <c r="A4076" t="s">
        <v>8083</v>
      </c>
      <c r="B4076" s="1">
        <v>46289</v>
      </c>
      <c r="C4076" t="s">
        <v>8084</v>
      </c>
      <c r="D4076" t="s">
        <v>8</v>
      </c>
      <c r="E4076" t="s">
        <v>9</v>
      </c>
      <c r="F4076">
        <v>2999</v>
      </c>
      <c r="G4076" t="s">
        <v>10</v>
      </c>
      <c r="H4076" t="str">
        <f t="shared" si="194"/>
        <v>ORD26004075</v>
      </c>
      <c r="I4076">
        <f>COUNTIFS(PG_Transactions!$AK:$AK,$H4076,PG_Transactions!$E:$E,"CAPTURE",PG_Transactions!$AQ:$AQ,1)</f>
        <v>1</v>
      </c>
      <c r="J4076">
        <f>SUMIFS(PG_Transactions!$G:$G,PG_Transactions!$AK:$AK,$H4076,PG_Transactions!$E:$E,"CAPTURE",PG_Transactions!$AQ:$AQ,1)</f>
        <v>2999</v>
      </c>
      <c r="K4076">
        <f t="shared" si="195"/>
        <v>0</v>
      </c>
      <c r="L4076" t="str">
        <f t="shared" si="196"/>
        <v>Amount Match</v>
      </c>
    </row>
    <row r="4077" spans="1:12" hidden="1" x14ac:dyDescent="0.3">
      <c r="A4077" t="s">
        <v>8085</v>
      </c>
      <c r="B4077" s="1">
        <v>46268</v>
      </c>
      <c r="C4077" t="s">
        <v>8086</v>
      </c>
      <c r="D4077" t="s">
        <v>65</v>
      </c>
      <c r="E4077" t="s">
        <v>9</v>
      </c>
      <c r="F4077">
        <v>7999</v>
      </c>
      <c r="G4077" t="s">
        <v>10</v>
      </c>
      <c r="H4077" t="str">
        <f t="shared" si="194"/>
        <v>ORD26004076</v>
      </c>
      <c r="I4077">
        <f>COUNTIFS(PG_Transactions!$AK:$AK,$H4077,PG_Transactions!$E:$E,"CAPTURE",PG_Transactions!$AQ:$AQ,1)</f>
        <v>1</v>
      </c>
      <c r="J4077">
        <f>SUMIFS(PG_Transactions!$G:$G,PG_Transactions!$AK:$AK,$H4077,PG_Transactions!$E:$E,"CAPTURE",PG_Transactions!$AQ:$AQ,1)</f>
        <v>7999</v>
      </c>
      <c r="K4077">
        <f t="shared" si="195"/>
        <v>0</v>
      </c>
      <c r="L4077" t="str">
        <f t="shared" si="196"/>
        <v>Amount Match</v>
      </c>
    </row>
    <row r="4078" spans="1:12" hidden="1" x14ac:dyDescent="0.3">
      <c r="A4078" t="s">
        <v>8087</v>
      </c>
      <c r="B4078" s="1">
        <v>46266</v>
      </c>
      <c r="C4078" t="s">
        <v>8088</v>
      </c>
      <c r="D4078" t="s">
        <v>38</v>
      </c>
      <c r="E4078" t="s">
        <v>44</v>
      </c>
      <c r="F4078">
        <v>10097</v>
      </c>
      <c r="G4078" t="s">
        <v>10</v>
      </c>
      <c r="H4078" t="str">
        <f t="shared" si="194"/>
        <v>ORD26004077</v>
      </c>
      <c r="I4078">
        <f>COUNTIFS(PG_Transactions!$AK:$AK,$H4078,PG_Transactions!$E:$E,"CAPTURE",PG_Transactions!$AQ:$AQ,1)</f>
        <v>1</v>
      </c>
      <c r="J4078">
        <f>SUMIFS(PG_Transactions!$G:$G,PG_Transactions!$AK:$AK,$H4078,PG_Transactions!$E:$E,"CAPTURE",PG_Transactions!$AQ:$AQ,1)</f>
        <v>10097</v>
      </c>
      <c r="K4078">
        <f t="shared" si="195"/>
        <v>0</v>
      </c>
      <c r="L4078" t="str">
        <f t="shared" si="196"/>
        <v>Amount Match</v>
      </c>
    </row>
    <row r="4079" spans="1:12" hidden="1" x14ac:dyDescent="0.3">
      <c r="A4079" t="s">
        <v>8089</v>
      </c>
      <c r="B4079" s="1">
        <v>46284</v>
      </c>
      <c r="C4079" t="s">
        <v>3639</v>
      </c>
      <c r="D4079" t="s">
        <v>32</v>
      </c>
      <c r="E4079" t="s">
        <v>9</v>
      </c>
      <c r="F4079">
        <v>9097</v>
      </c>
      <c r="G4079" t="s">
        <v>10</v>
      </c>
      <c r="H4079" t="str">
        <f t="shared" si="194"/>
        <v>ORD26004078</v>
      </c>
      <c r="I4079">
        <f>COUNTIFS(PG_Transactions!$AK:$AK,$H4079,PG_Transactions!$E:$E,"CAPTURE",PG_Transactions!$AQ:$AQ,1)</f>
        <v>1</v>
      </c>
      <c r="J4079">
        <f>SUMIFS(PG_Transactions!$G:$G,PG_Transactions!$AK:$AK,$H4079,PG_Transactions!$E:$E,"CAPTURE",PG_Transactions!$AQ:$AQ,1)</f>
        <v>9097</v>
      </c>
      <c r="K4079">
        <f t="shared" si="195"/>
        <v>0</v>
      </c>
      <c r="L4079" t="str">
        <f t="shared" si="196"/>
        <v>Amount Match</v>
      </c>
    </row>
    <row r="4080" spans="1:12" hidden="1" x14ac:dyDescent="0.3">
      <c r="A4080" t="s">
        <v>8090</v>
      </c>
      <c r="B4080" s="1">
        <v>46279</v>
      </c>
      <c r="C4080" t="s">
        <v>8091</v>
      </c>
      <c r="D4080" t="s">
        <v>16</v>
      </c>
      <c r="E4080" t="s">
        <v>9</v>
      </c>
      <c r="F4080">
        <v>2499</v>
      </c>
      <c r="G4080" t="s">
        <v>10</v>
      </c>
      <c r="H4080" t="str">
        <f t="shared" si="194"/>
        <v>ORD26004079</v>
      </c>
      <c r="I4080">
        <f>COUNTIFS(PG_Transactions!$AK:$AK,$H4080,PG_Transactions!$E:$E,"CAPTURE",PG_Transactions!$AQ:$AQ,1)</f>
        <v>1</v>
      </c>
      <c r="J4080">
        <f>SUMIFS(PG_Transactions!$G:$G,PG_Transactions!$AK:$AK,$H4080,PG_Transactions!$E:$E,"CAPTURE",PG_Transactions!$AQ:$AQ,1)</f>
        <v>2499</v>
      </c>
      <c r="K4080">
        <f t="shared" si="195"/>
        <v>0</v>
      </c>
      <c r="L4080" t="str">
        <f t="shared" si="196"/>
        <v>Amount Match</v>
      </c>
    </row>
    <row r="4081" spans="1:12" hidden="1" x14ac:dyDescent="0.3">
      <c r="A4081" t="s">
        <v>8092</v>
      </c>
      <c r="B4081" s="1">
        <v>46285</v>
      </c>
      <c r="C4081" t="s">
        <v>8093</v>
      </c>
      <c r="D4081" t="s">
        <v>32</v>
      </c>
      <c r="E4081" t="s">
        <v>17</v>
      </c>
      <c r="F4081">
        <v>499</v>
      </c>
      <c r="G4081" t="s">
        <v>56</v>
      </c>
      <c r="H4081" t="str">
        <f t="shared" si="194"/>
        <v>ORD26004080</v>
      </c>
      <c r="I4081">
        <f>COUNTIFS(PG_Transactions!$AK:$AK,$H4081,PG_Transactions!$E:$E,"CAPTURE",PG_Transactions!$AQ:$AQ,1)</f>
        <v>1</v>
      </c>
      <c r="J4081">
        <f>SUMIFS(PG_Transactions!$G:$G,PG_Transactions!$AK:$AK,$H4081,PG_Transactions!$E:$E,"CAPTURE",PG_Transactions!$AQ:$AQ,1)</f>
        <v>499</v>
      </c>
      <c r="K4081">
        <f t="shared" si="195"/>
        <v>0</v>
      </c>
      <c r="L4081" t="str">
        <f t="shared" si="196"/>
        <v>Amount Match</v>
      </c>
    </row>
    <row r="4082" spans="1:12" hidden="1" x14ac:dyDescent="0.3">
      <c r="A4082" t="s">
        <v>8094</v>
      </c>
      <c r="B4082" s="1">
        <v>46269</v>
      </c>
      <c r="C4082" t="s">
        <v>8095</v>
      </c>
      <c r="D4082" t="s">
        <v>41</v>
      </c>
      <c r="E4082" t="s">
        <v>17</v>
      </c>
      <c r="F4082">
        <v>4798</v>
      </c>
      <c r="G4082" t="s">
        <v>10</v>
      </c>
      <c r="H4082" t="str">
        <f t="shared" si="194"/>
        <v>ORD26004081</v>
      </c>
      <c r="I4082">
        <f>COUNTIFS(PG_Transactions!$AK:$AK,$H4082,PG_Transactions!$E:$E,"CAPTURE",PG_Transactions!$AQ:$AQ,1)</f>
        <v>1</v>
      </c>
      <c r="J4082">
        <f>SUMIFS(PG_Transactions!$G:$G,PG_Transactions!$AK:$AK,$H4082,PG_Transactions!$E:$E,"CAPTURE",PG_Transactions!$AQ:$AQ,1)</f>
        <v>4798</v>
      </c>
      <c r="K4082">
        <f t="shared" si="195"/>
        <v>0</v>
      </c>
      <c r="L4082" t="str">
        <f t="shared" si="196"/>
        <v>Amount Match</v>
      </c>
    </row>
    <row r="4083" spans="1:12" hidden="1" x14ac:dyDescent="0.3">
      <c r="A4083" t="s">
        <v>8096</v>
      </c>
      <c r="B4083" s="1">
        <v>46284</v>
      </c>
      <c r="C4083" t="s">
        <v>8097</v>
      </c>
      <c r="D4083" t="s">
        <v>65</v>
      </c>
      <c r="E4083" t="s">
        <v>44</v>
      </c>
      <c r="F4083">
        <v>999</v>
      </c>
      <c r="G4083" t="s">
        <v>105</v>
      </c>
      <c r="H4083" t="str">
        <f t="shared" si="194"/>
        <v>ORD26004082</v>
      </c>
      <c r="I4083">
        <f>COUNTIFS(PG_Transactions!$AK:$AK,$H4083,PG_Transactions!$E:$E,"CAPTURE",PG_Transactions!$AQ:$AQ,1)</f>
        <v>0</v>
      </c>
      <c r="J4083">
        <f>SUMIFS(PG_Transactions!$G:$G,PG_Transactions!$AK:$AK,$H4083,PG_Transactions!$E:$E,"CAPTURE",PG_Transactions!$AQ:$AQ,1)</f>
        <v>0</v>
      </c>
      <c r="K4083">
        <f t="shared" si="195"/>
        <v>-999</v>
      </c>
      <c r="L4083" t="str">
        <f t="shared" si="196"/>
        <v>No Capture</v>
      </c>
    </row>
    <row r="4084" spans="1:12" hidden="1" x14ac:dyDescent="0.3">
      <c r="A4084" t="s">
        <v>8098</v>
      </c>
      <c r="B4084" s="1">
        <v>46269</v>
      </c>
      <c r="C4084" t="s">
        <v>8099</v>
      </c>
      <c r="D4084" t="s">
        <v>41</v>
      </c>
      <c r="E4084" t="s">
        <v>33</v>
      </c>
      <c r="F4084">
        <v>4999</v>
      </c>
      <c r="G4084" t="s">
        <v>10</v>
      </c>
      <c r="H4084" t="str">
        <f t="shared" si="194"/>
        <v>ORD26004083</v>
      </c>
      <c r="I4084">
        <f>COUNTIFS(PG_Transactions!$AK:$AK,$H4084,PG_Transactions!$E:$E,"CAPTURE",PG_Transactions!$AQ:$AQ,1)</f>
        <v>1</v>
      </c>
      <c r="J4084">
        <f>SUMIFS(PG_Transactions!$G:$G,PG_Transactions!$AK:$AK,$H4084,PG_Transactions!$E:$E,"CAPTURE",PG_Transactions!$AQ:$AQ,1)</f>
        <v>4999</v>
      </c>
      <c r="K4084">
        <f t="shared" si="195"/>
        <v>0</v>
      </c>
      <c r="L4084" t="str">
        <f t="shared" si="196"/>
        <v>Amount Match</v>
      </c>
    </row>
    <row r="4085" spans="1:12" hidden="1" x14ac:dyDescent="0.3">
      <c r="A4085" t="s">
        <v>8100</v>
      </c>
      <c r="B4085" s="1">
        <v>46271</v>
      </c>
      <c r="C4085" t="s">
        <v>8101</v>
      </c>
      <c r="D4085" t="s">
        <v>41</v>
      </c>
      <c r="E4085" t="s">
        <v>9</v>
      </c>
      <c r="F4085">
        <v>3397</v>
      </c>
      <c r="G4085" t="s">
        <v>10</v>
      </c>
      <c r="H4085" t="str">
        <f t="shared" si="194"/>
        <v>ORD26004084</v>
      </c>
      <c r="I4085">
        <f>COUNTIFS(PG_Transactions!$AK:$AK,$H4085,PG_Transactions!$E:$E,"CAPTURE",PG_Transactions!$AQ:$AQ,1)</f>
        <v>1</v>
      </c>
      <c r="J4085">
        <f>SUMIFS(PG_Transactions!$G:$G,PG_Transactions!$AK:$AK,$H4085,PG_Transactions!$E:$E,"CAPTURE",PG_Transactions!$AQ:$AQ,1)</f>
        <v>3397</v>
      </c>
      <c r="K4085">
        <f t="shared" si="195"/>
        <v>0</v>
      </c>
      <c r="L4085" t="str">
        <f t="shared" si="196"/>
        <v>Amount Match</v>
      </c>
    </row>
    <row r="4086" spans="1:12" hidden="1" x14ac:dyDescent="0.3">
      <c r="A4086" t="s">
        <v>8102</v>
      </c>
      <c r="B4086" s="1">
        <v>46268</v>
      </c>
      <c r="C4086" t="s">
        <v>8103</v>
      </c>
      <c r="D4086" t="s">
        <v>13</v>
      </c>
      <c r="E4086" t="s">
        <v>9</v>
      </c>
      <c r="F4086">
        <v>1499</v>
      </c>
      <c r="G4086" t="s">
        <v>10</v>
      </c>
      <c r="H4086" t="str">
        <f t="shared" si="194"/>
        <v>ORD26004085</v>
      </c>
      <c r="I4086">
        <f>COUNTIFS(PG_Transactions!$AK:$AK,$H4086,PG_Transactions!$E:$E,"CAPTURE",PG_Transactions!$AQ:$AQ,1)</f>
        <v>1</v>
      </c>
      <c r="J4086">
        <f>SUMIFS(PG_Transactions!$G:$G,PG_Transactions!$AK:$AK,$H4086,PG_Transactions!$E:$E,"CAPTURE",PG_Transactions!$AQ:$AQ,1)</f>
        <v>1499</v>
      </c>
      <c r="K4086">
        <f t="shared" si="195"/>
        <v>0</v>
      </c>
      <c r="L4086" t="str">
        <f t="shared" si="196"/>
        <v>Amount Match</v>
      </c>
    </row>
    <row r="4087" spans="1:12" hidden="1" x14ac:dyDescent="0.3">
      <c r="A4087" t="s">
        <v>8104</v>
      </c>
      <c r="B4087" s="1">
        <v>46291</v>
      </c>
      <c r="C4087" t="s">
        <v>8105</v>
      </c>
      <c r="D4087" t="s">
        <v>41</v>
      </c>
      <c r="E4087" t="s">
        <v>9</v>
      </c>
      <c r="F4087">
        <v>1499</v>
      </c>
      <c r="G4087" t="s">
        <v>70</v>
      </c>
      <c r="H4087" t="str">
        <f t="shared" si="194"/>
        <v>ORD26004086</v>
      </c>
      <c r="I4087">
        <f>COUNTIFS(PG_Transactions!$AK:$AK,$H4087,PG_Transactions!$E:$E,"CAPTURE",PG_Transactions!$AQ:$AQ,1)</f>
        <v>0</v>
      </c>
      <c r="J4087">
        <f>SUMIFS(PG_Transactions!$G:$G,PG_Transactions!$AK:$AK,$H4087,PG_Transactions!$E:$E,"CAPTURE",PG_Transactions!$AQ:$AQ,1)</f>
        <v>0</v>
      </c>
      <c r="K4087">
        <f t="shared" si="195"/>
        <v>-1499</v>
      </c>
      <c r="L4087" t="str">
        <f t="shared" si="196"/>
        <v>No Capture</v>
      </c>
    </row>
    <row r="4088" spans="1:12" hidden="1" x14ac:dyDescent="0.3">
      <c r="A4088" t="s">
        <v>8106</v>
      </c>
      <c r="B4088" s="1">
        <v>46295</v>
      </c>
      <c r="C4088" t="s">
        <v>8107</v>
      </c>
      <c r="D4088" t="s">
        <v>38</v>
      </c>
      <c r="E4088" t="s">
        <v>9</v>
      </c>
      <c r="F4088">
        <v>3998</v>
      </c>
      <c r="G4088" t="s">
        <v>56</v>
      </c>
      <c r="H4088" t="str">
        <f t="shared" si="194"/>
        <v>ORD26004087</v>
      </c>
      <c r="I4088">
        <f>COUNTIFS(PG_Transactions!$AK:$AK,$H4088,PG_Transactions!$E:$E,"CAPTURE",PG_Transactions!$AQ:$AQ,1)</f>
        <v>1</v>
      </c>
      <c r="J4088">
        <f>SUMIFS(PG_Transactions!$G:$G,PG_Transactions!$AK:$AK,$H4088,PG_Transactions!$E:$E,"CAPTURE",PG_Transactions!$AQ:$AQ,1)</f>
        <v>3998</v>
      </c>
      <c r="K4088">
        <f t="shared" si="195"/>
        <v>0</v>
      </c>
      <c r="L4088" t="str">
        <f t="shared" si="196"/>
        <v>Amount Match</v>
      </c>
    </row>
    <row r="4089" spans="1:12" hidden="1" x14ac:dyDescent="0.3">
      <c r="A4089" t="s">
        <v>8108</v>
      </c>
      <c r="B4089" s="1">
        <v>46275</v>
      </c>
      <c r="C4089" t="s">
        <v>8109</v>
      </c>
      <c r="D4089" t="s">
        <v>32</v>
      </c>
      <c r="E4089" t="s">
        <v>33</v>
      </c>
      <c r="F4089">
        <v>1798</v>
      </c>
      <c r="G4089" t="s">
        <v>10</v>
      </c>
      <c r="H4089" t="str">
        <f t="shared" si="194"/>
        <v>ORD26004088</v>
      </c>
      <c r="I4089">
        <f>COUNTIFS(PG_Transactions!$AK:$AK,$H4089,PG_Transactions!$E:$E,"CAPTURE",PG_Transactions!$AQ:$AQ,1)</f>
        <v>1</v>
      </c>
      <c r="J4089">
        <f>SUMIFS(PG_Transactions!$G:$G,PG_Transactions!$AK:$AK,$H4089,PG_Transactions!$E:$E,"CAPTURE",PG_Transactions!$AQ:$AQ,1)</f>
        <v>1798</v>
      </c>
      <c r="K4089">
        <f t="shared" si="195"/>
        <v>0</v>
      </c>
      <c r="L4089" t="str">
        <f t="shared" si="196"/>
        <v>Amount Match</v>
      </c>
    </row>
    <row r="4090" spans="1:12" hidden="1" x14ac:dyDescent="0.3">
      <c r="A4090" t="s">
        <v>8110</v>
      </c>
      <c r="B4090" s="1">
        <v>46288</v>
      </c>
      <c r="C4090" t="s">
        <v>8111</v>
      </c>
      <c r="D4090" t="s">
        <v>51</v>
      </c>
      <c r="E4090" t="s">
        <v>9</v>
      </c>
      <c r="F4090">
        <v>7999</v>
      </c>
      <c r="G4090" t="s">
        <v>10</v>
      </c>
      <c r="H4090" t="str">
        <f t="shared" si="194"/>
        <v>ORD26004089</v>
      </c>
      <c r="I4090">
        <f>COUNTIFS(PG_Transactions!$AK:$AK,$H4090,PG_Transactions!$E:$E,"CAPTURE",PG_Transactions!$AQ:$AQ,1)</f>
        <v>1</v>
      </c>
      <c r="J4090">
        <f>SUMIFS(PG_Transactions!$G:$G,PG_Transactions!$AK:$AK,$H4090,PG_Transactions!$E:$E,"CAPTURE",PG_Transactions!$AQ:$AQ,1)</f>
        <v>7999</v>
      </c>
      <c r="K4090">
        <f t="shared" si="195"/>
        <v>0</v>
      </c>
      <c r="L4090" t="str">
        <f t="shared" si="196"/>
        <v>Amount Match</v>
      </c>
    </row>
    <row r="4091" spans="1:12" hidden="1" x14ac:dyDescent="0.3">
      <c r="A4091" t="s">
        <v>8112</v>
      </c>
      <c r="B4091" s="1">
        <v>46276</v>
      </c>
      <c r="C4091" t="s">
        <v>8113</v>
      </c>
      <c r="D4091" t="s">
        <v>41</v>
      </c>
      <c r="E4091" t="s">
        <v>44</v>
      </c>
      <c r="F4091">
        <v>1299</v>
      </c>
      <c r="G4091" t="s">
        <v>10</v>
      </c>
      <c r="H4091" t="str">
        <f t="shared" si="194"/>
        <v>ORD26004090</v>
      </c>
      <c r="I4091">
        <f>COUNTIFS(PG_Transactions!$AK:$AK,$H4091,PG_Transactions!$E:$E,"CAPTURE",PG_Transactions!$AQ:$AQ,1)</f>
        <v>1</v>
      </c>
      <c r="J4091">
        <f>SUMIFS(PG_Transactions!$G:$G,PG_Transactions!$AK:$AK,$H4091,PG_Transactions!$E:$E,"CAPTURE",PG_Transactions!$AQ:$AQ,1)</f>
        <v>1299</v>
      </c>
      <c r="K4091">
        <f t="shared" si="195"/>
        <v>0</v>
      </c>
      <c r="L4091" t="str">
        <f t="shared" si="196"/>
        <v>Amount Match</v>
      </c>
    </row>
    <row r="4092" spans="1:12" hidden="1" x14ac:dyDescent="0.3">
      <c r="A4092" t="s">
        <v>8114</v>
      </c>
      <c r="B4092" s="1">
        <v>46278</v>
      </c>
      <c r="C4092" t="s">
        <v>8115</v>
      </c>
      <c r="D4092" t="s">
        <v>16</v>
      </c>
      <c r="E4092" t="s">
        <v>33</v>
      </c>
      <c r="F4092">
        <v>8998</v>
      </c>
      <c r="G4092" t="s">
        <v>10</v>
      </c>
      <c r="H4092" t="str">
        <f t="shared" si="194"/>
        <v>ORD26004091</v>
      </c>
      <c r="I4092">
        <f>COUNTIFS(PG_Transactions!$AK:$AK,$H4092,PG_Transactions!$E:$E,"CAPTURE",PG_Transactions!$AQ:$AQ,1)</f>
        <v>1</v>
      </c>
      <c r="J4092">
        <f>SUMIFS(PG_Transactions!$G:$G,PG_Transactions!$AK:$AK,$H4092,PG_Transactions!$E:$E,"CAPTURE",PG_Transactions!$AQ:$AQ,1)</f>
        <v>8998</v>
      </c>
      <c r="K4092">
        <f t="shared" si="195"/>
        <v>0</v>
      </c>
      <c r="L4092" t="str">
        <f t="shared" si="196"/>
        <v>Amount Match</v>
      </c>
    </row>
    <row r="4093" spans="1:12" hidden="1" x14ac:dyDescent="0.3">
      <c r="A4093" t="s">
        <v>8116</v>
      </c>
      <c r="B4093" s="1">
        <v>46290</v>
      </c>
      <c r="C4093" t="s">
        <v>8117</v>
      </c>
      <c r="D4093" t="s">
        <v>51</v>
      </c>
      <c r="E4093" t="s">
        <v>9</v>
      </c>
      <c r="F4093">
        <v>4999</v>
      </c>
      <c r="G4093" t="s">
        <v>10</v>
      </c>
      <c r="H4093" t="str">
        <f t="shared" si="194"/>
        <v>ORD26004092</v>
      </c>
      <c r="I4093">
        <f>COUNTIFS(PG_Transactions!$AK:$AK,$H4093,PG_Transactions!$E:$E,"CAPTURE",PG_Transactions!$AQ:$AQ,1)</f>
        <v>1</v>
      </c>
      <c r="J4093">
        <f>SUMIFS(PG_Transactions!$G:$G,PG_Transactions!$AK:$AK,$H4093,PG_Transactions!$E:$E,"CAPTURE",PG_Transactions!$AQ:$AQ,1)</f>
        <v>4999</v>
      </c>
      <c r="K4093">
        <f t="shared" si="195"/>
        <v>0</v>
      </c>
      <c r="L4093" t="str">
        <f t="shared" si="196"/>
        <v>Amount Match</v>
      </c>
    </row>
    <row r="4094" spans="1:12" hidden="1" x14ac:dyDescent="0.3">
      <c r="A4094" t="s">
        <v>8118</v>
      </c>
      <c r="B4094" s="1">
        <v>46285</v>
      </c>
      <c r="C4094" t="s">
        <v>8119</v>
      </c>
      <c r="D4094" t="s">
        <v>27</v>
      </c>
      <c r="E4094" t="s">
        <v>9</v>
      </c>
      <c r="F4094">
        <v>3499</v>
      </c>
      <c r="G4094" t="s">
        <v>10</v>
      </c>
      <c r="H4094" t="str">
        <f t="shared" si="194"/>
        <v>ORD26004093</v>
      </c>
      <c r="I4094">
        <f>COUNTIFS(PG_Transactions!$AK:$AK,$H4094,PG_Transactions!$E:$E,"CAPTURE",PG_Transactions!$AQ:$AQ,1)</f>
        <v>1</v>
      </c>
      <c r="J4094">
        <f>SUMIFS(PG_Transactions!$G:$G,PG_Transactions!$AK:$AK,$H4094,PG_Transactions!$E:$E,"CAPTURE",PG_Transactions!$AQ:$AQ,1)</f>
        <v>3499</v>
      </c>
      <c r="K4094">
        <f t="shared" si="195"/>
        <v>0</v>
      </c>
      <c r="L4094" t="str">
        <f t="shared" si="196"/>
        <v>Amount Match</v>
      </c>
    </row>
    <row r="4095" spans="1:12" hidden="1" x14ac:dyDescent="0.3">
      <c r="A4095" t="s">
        <v>8120</v>
      </c>
      <c r="B4095" s="1">
        <v>46290</v>
      </c>
      <c r="C4095" t="s">
        <v>8121</v>
      </c>
      <c r="E4095" t="s">
        <v>9</v>
      </c>
      <c r="F4095">
        <v>799</v>
      </c>
      <c r="G4095" t="s">
        <v>10</v>
      </c>
      <c r="H4095" t="str">
        <f t="shared" si="194"/>
        <v>ORD26004094</v>
      </c>
      <c r="I4095">
        <f>COUNTIFS(PG_Transactions!$AK:$AK,$H4095,PG_Transactions!$E:$E,"CAPTURE",PG_Transactions!$AQ:$AQ,1)</f>
        <v>1</v>
      </c>
      <c r="J4095">
        <f>SUMIFS(PG_Transactions!$G:$G,PG_Transactions!$AK:$AK,$H4095,PG_Transactions!$E:$E,"CAPTURE",PG_Transactions!$AQ:$AQ,1)</f>
        <v>799</v>
      </c>
      <c r="K4095">
        <f t="shared" si="195"/>
        <v>0</v>
      </c>
      <c r="L4095" t="str">
        <f t="shared" si="196"/>
        <v>Amount Match</v>
      </c>
    </row>
    <row r="4096" spans="1:12" hidden="1" x14ac:dyDescent="0.3">
      <c r="A4096" t="s">
        <v>8122</v>
      </c>
      <c r="B4096" s="1">
        <v>46270</v>
      </c>
      <c r="C4096" t="s">
        <v>3743</v>
      </c>
      <c r="D4096" t="s">
        <v>65</v>
      </c>
      <c r="E4096" t="s">
        <v>17</v>
      </c>
      <c r="F4096">
        <v>1148</v>
      </c>
      <c r="G4096" t="s">
        <v>10</v>
      </c>
      <c r="H4096" t="str">
        <f t="shared" si="194"/>
        <v>ORD26004095</v>
      </c>
      <c r="I4096">
        <f>COUNTIFS(PG_Transactions!$AK:$AK,$H4096,PG_Transactions!$E:$E,"CAPTURE",PG_Transactions!$AQ:$AQ,1)</f>
        <v>1</v>
      </c>
      <c r="J4096">
        <f>SUMIFS(PG_Transactions!$G:$G,PG_Transactions!$AK:$AK,$H4096,PG_Transactions!$E:$E,"CAPTURE",PG_Transactions!$AQ:$AQ,1)</f>
        <v>1148</v>
      </c>
      <c r="K4096">
        <f t="shared" si="195"/>
        <v>0</v>
      </c>
      <c r="L4096" t="str">
        <f t="shared" si="196"/>
        <v>Amount Match</v>
      </c>
    </row>
    <row r="4097" spans="1:12" hidden="1" x14ac:dyDescent="0.3">
      <c r="A4097" t="s">
        <v>8123</v>
      </c>
      <c r="B4097" s="1">
        <v>46271</v>
      </c>
      <c r="C4097" t="s">
        <v>6270</v>
      </c>
      <c r="D4097" t="s">
        <v>38</v>
      </c>
      <c r="E4097" t="s">
        <v>44</v>
      </c>
      <c r="F4097">
        <v>4999</v>
      </c>
      <c r="G4097" t="s">
        <v>10</v>
      </c>
      <c r="H4097" t="str">
        <f t="shared" si="194"/>
        <v>ORD26004096</v>
      </c>
      <c r="I4097">
        <f>COUNTIFS(PG_Transactions!$AK:$AK,$H4097,PG_Transactions!$E:$E,"CAPTURE",PG_Transactions!$AQ:$AQ,1)</f>
        <v>1</v>
      </c>
      <c r="J4097">
        <f>SUMIFS(PG_Transactions!$G:$G,PG_Transactions!$AK:$AK,$H4097,PG_Transactions!$E:$E,"CAPTURE",PG_Transactions!$AQ:$AQ,1)</f>
        <v>4999</v>
      </c>
      <c r="K4097">
        <f t="shared" si="195"/>
        <v>0</v>
      </c>
      <c r="L4097" t="str">
        <f t="shared" si="196"/>
        <v>Amount Match</v>
      </c>
    </row>
    <row r="4098" spans="1:12" hidden="1" x14ac:dyDescent="0.3">
      <c r="A4098" t="s">
        <v>8124</v>
      </c>
      <c r="B4098" s="1">
        <v>46293</v>
      </c>
      <c r="C4098" t="s">
        <v>8125</v>
      </c>
      <c r="D4098" t="s">
        <v>24</v>
      </c>
      <c r="E4098" t="s">
        <v>9</v>
      </c>
      <c r="F4098">
        <v>14497</v>
      </c>
      <c r="G4098" t="s">
        <v>10</v>
      </c>
      <c r="H4098" t="str">
        <f t="shared" si="194"/>
        <v>ORD26004097</v>
      </c>
      <c r="I4098">
        <f>COUNTIFS(PG_Transactions!$AK:$AK,$H4098,PG_Transactions!$E:$E,"CAPTURE",PG_Transactions!$AQ:$AQ,1)</f>
        <v>1</v>
      </c>
      <c r="J4098">
        <f>SUMIFS(PG_Transactions!$G:$G,PG_Transactions!$AK:$AK,$H4098,PG_Transactions!$E:$E,"CAPTURE",PG_Transactions!$AQ:$AQ,1)</f>
        <v>14497</v>
      </c>
      <c r="K4098">
        <f t="shared" si="195"/>
        <v>0</v>
      </c>
      <c r="L4098" t="str">
        <f t="shared" si="196"/>
        <v>Amount Match</v>
      </c>
    </row>
    <row r="4099" spans="1:12" hidden="1" x14ac:dyDescent="0.3">
      <c r="A4099" t="s">
        <v>8126</v>
      </c>
      <c r="B4099" s="1">
        <v>46289</v>
      </c>
      <c r="C4099" t="s">
        <v>8127</v>
      </c>
      <c r="D4099" t="s">
        <v>32</v>
      </c>
      <c r="E4099" t="s">
        <v>9</v>
      </c>
      <c r="F4099" s="2">
        <v>9498</v>
      </c>
      <c r="G4099" t="s">
        <v>10</v>
      </c>
      <c r="H4099" t="str">
        <f t="shared" ref="H4099:H4162" si="197">UPPER(SUBSTITUTE(TRIM(A4099),"-",""))</f>
        <v>ORD26004098</v>
      </c>
      <c r="I4099">
        <f>COUNTIFS(PG_Transactions!$AK:$AK,$H4099,PG_Transactions!$E:$E,"CAPTURE",PG_Transactions!$AQ:$AQ,1)</f>
        <v>1</v>
      </c>
      <c r="J4099">
        <f>SUMIFS(PG_Transactions!$G:$G,PG_Transactions!$AK:$AK,$H4099,PG_Transactions!$E:$E,"CAPTURE",PG_Transactions!$AQ:$AQ,1)</f>
        <v>9498</v>
      </c>
      <c r="K4099">
        <f t="shared" ref="K4099:K4162" si="198">ROUND(J4099-F4099,2)</f>
        <v>0</v>
      </c>
      <c r="L4099" t="str">
        <f t="shared" ref="L4099:L4162" si="199">IF(I4099=0,"No Capture",IF(I4099&gt;1,"Multiple Capture Rows - Review",IF(ABS(K4099)&lt;0.01,"Amount Match",IF(K4099&lt;0,"Captured Less Than Order","Captured More Than Order"))))</f>
        <v>Amount Match</v>
      </c>
    </row>
    <row r="4100" spans="1:12" hidden="1" x14ac:dyDescent="0.3">
      <c r="A4100" t="s">
        <v>8128</v>
      </c>
      <c r="B4100" s="1">
        <v>46288</v>
      </c>
      <c r="C4100" t="s">
        <v>8129</v>
      </c>
      <c r="D4100" t="s">
        <v>51</v>
      </c>
      <c r="E4100" t="s">
        <v>17</v>
      </c>
      <c r="F4100">
        <v>2097</v>
      </c>
      <c r="G4100" t="s">
        <v>10</v>
      </c>
      <c r="H4100" t="str">
        <f t="shared" si="197"/>
        <v>ORD26004099</v>
      </c>
      <c r="I4100">
        <f>COUNTIFS(PG_Transactions!$AK:$AK,$H4100,PG_Transactions!$E:$E,"CAPTURE",PG_Transactions!$AQ:$AQ,1)</f>
        <v>1</v>
      </c>
      <c r="J4100">
        <f>SUMIFS(PG_Transactions!$G:$G,PG_Transactions!$AK:$AK,$H4100,PG_Transactions!$E:$E,"CAPTURE",PG_Transactions!$AQ:$AQ,1)</f>
        <v>2097</v>
      </c>
      <c r="K4100">
        <f t="shared" si="198"/>
        <v>0</v>
      </c>
      <c r="L4100" t="str">
        <f t="shared" si="199"/>
        <v>Amount Match</v>
      </c>
    </row>
    <row r="4101" spans="1:12" hidden="1" x14ac:dyDescent="0.3">
      <c r="A4101" t="s">
        <v>8130</v>
      </c>
      <c r="B4101" s="1">
        <v>46268</v>
      </c>
      <c r="C4101" t="s">
        <v>8131</v>
      </c>
      <c r="D4101" t="s">
        <v>13</v>
      </c>
      <c r="E4101" t="s">
        <v>33</v>
      </c>
      <c r="F4101">
        <v>1499</v>
      </c>
      <c r="G4101" t="s">
        <v>10</v>
      </c>
      <c r="H4101" t="str">
        <f t="shared" si="197"/>
        <v>ORD26004100</v>
      </c>
      <c r="I4101">
        <f>COUNTIFS(PG_Transactions!$AK:$AK,$H4101,PG_Transactions!$E:$E,"CAPTURE",PG_Transactions!$AQ:$AQ,1)</f>
        <v>1</v>
      </c>
      <c r="J4101">
        <f>SUMIFS(PG_Transactions!$G:$G,PG_Transactions!$AK:$AK,$H4101,PG_Transactions!$E:$E,"CAPTURE",PG_Transactions!$AQ:$AQ,1)</f>
        <v>1499</v>
      </c>
      <c r="K4101">
        <f t="shared" si="198"/>
        <v>0</v>
      </c>
      <c r="L4101" t="str">
        <f t="shared" si="199"/>
        <v>Amount Match</v>
      </c>
    </row>
    <row r="4102" spans="1:12" hidden="1" x14ac:dyDescent="0.3">
      <c r="A4102" t="s">
        <v>8132</v>
      </c>
      <c r="B4102" s="1">
        <v>46272</v>
      </c>
      <c r="C4102" t="s">
        <v>8133</v>
      </c>
      <c r="D4102" t="s">
        <v>32</v>
      </c>
      <c r="E4102" t="s">
        <v>17</v>
      </c>
      <c r="F4102">
        <v>6498</v>
      </c>
      <c r="G4102" t="s">
        <v>105</v>
      </c>
      <c r="H4102" t="str">
        <f t="shared" si="197"/>
        <v>ORD26004101</v>
      </c>
      <c r="I4102">
        <f>COUNTIFS(PG_Transactions!$AK:$AK,$H4102,PG_Transactions!$E:$E,"CAPTURE",PG_Transactions!$AQ:$AQ,1)</f>
        <v>0</v>
      </c>
      <c r="J4102">
        <f>SUMIFS(PG_Transactions!$G:$G,PG_Transactions!$AK:$AK,$H4102,PG_Transactions!$E:$E,"CAPTURE",PG_Transactions!$AQ:$AQ,1)</f>
        <v>0</v>
      </c>
      <c r="K4102">
        <f t="shared" si="198"/>
        <v>-6498</v>
      </c>
      <c r="L4102" t="str">
        <f t="shared" si="199"/>
        <v>No Capture</v>
      </c>
    </row>
    <row r="4103" spans="1:12" hidden="1" x14ac:dyDescent="0.3">
      <c r="A4103" t="s">
        <v>8134</v>
      </c>
      <c r="B4103" s="1">
        <v>46276</v>
      </c>
      <c r="C4103" t="s">
        <v>8135</v>
      </c>
      <c r="D4103" t="s">
        <v>65</v>
      </c>
      <c r="E4103" t="s">
        <v>9</v>
      </c>
      <c r="F4103">
        <v>3499</v>
      </c>
      <c r="G4103" t="s">
        <v>105</v>
      </c>
      <c r="H4103" t="str">
        <f t="shared" si="197"/>
        <v>ORD26004102</v>
      </c>
      <c r="I4103">
        <f>COUNTIFS(PG_Transactions!$AK:$AK,$H4103,PG_Transactions!$E:$E,"CAPTURE",PG_Transactions!$AQ:$AQ,1)</f>
        <v>0</v>
      </c>
      <c r="J4103">
        <f>SUMIFS(PG_Transactions!$G:$G,PG_Transactions!$AK:$AK,$H4103,PG_Transactions!$E:$E,"CAPTURE",PG_Transactions!$AQ:$AQ,1)</f>
        <v>0</v>
      </c>
      <c r="K4103">
        <f t="shared" si="198"/>
        <v>-3499</v>
      </c>
      <c r="L4103" t="str">
        <f t="shared" si="199"/>
        <v>No Capture</v>
      </c>
    </row>
    <row r="4104" spans="1:12" hidden="1" x14ac:dyDescent="0.3">
      <c r="A4104" t="s">
        <v>8136</v>
      </c>
      <c r="B4104" s="1">
        <v>46278</v>
      </c>
      <c r="C4104" t="s">
        <v>8137</v>
      </c>
      <c r="D4104" t="s">
        <v>16</v>
      </c>
      <c r="E4104" t="s">
        <v>17</v>
      </c>
      <c r="F4104">
        <v>1299</v>
      </c>
      <c r="G4104" t="s">
        <v>10</v>
      </c>
      <c r="H4104" t="str">
        <f t="shared" si="197"/>
        <v>ORD26004103</v>
      </c>
      <c r="I4104">
        <f>COUNTIFS(PG_Transactions!$AK:$AK,$H4104,PG_Transactions!$E:$E,"CAPTURE",PG_Transactions!$AQ:$AQ,1)</f>
        <v>1</v>
      </c>
      <c r="J4104">
        <f>SUMIFS(PG_Transactions!$G:$G,PG_Transactions!$AK:$AK,$H4104,PG_Transactions!$E:$E,"CAPTURE",PG_Transactions!$AQ:$AQ,1)</f>
        <v>1299</v>
      </c>
      <c r="K4104">
        <f t="shared" si="198"/>
        <v>0</v>
      </c>
      <c r="L4104" t="str">
        <f t="shared" si="199"/>
        <v>Amount Match</v>
      </c>
    </row>
    <row r="4105" spans="1:12" hidden="1" x14ac:dyDescent="0.3">
      <c r="A4105" t="s">
        <v>8138</v>
      </c>
      <c r="B4105" s="1">
        <v>46272</v>
      </c>
      <c r="C4105" t="s">
        <v>8139</v>
      </c>
      <c r="D4105" t="s">
        <v>65</v>
      </c>
      <c r="E4105" t="s">
        <v>9</v>
      </c>
      <c r="F4105">
        <v>349</v>
      </c>
      <c r="G4105" t="s">
        <v>10</v>
      </c>
      <c r="H4105" t="str">
        <f t="shared" si="197"/>
        <v>ORD26004104</v>
      </c>
      <c r="I4105">
        <f>COUNTIFS(PG_Transactions!$AK:$AK,$H4105,PG_Transactions!$E:$E,"CAPTURE",PG_Transactions!$AQ:$AQ,1)</f>
        <v>1</v>
      </c>
      <c r="J4105">
        <f>SUMIFS(PG_Transactions!$G:$G,PG_Transactions!$AK:$AK,$H4105,PG_Transactions!$E:$E,"CAPTURE",PG_Transactions!$AQ:$AQ,1)</f>
        <v>349</v>
      </c>
      <c r="K4105">
        <f t="shared" si="198"/>
        <v>0</v>
      </c>
      <c r="L4105" t="str">
        <f t="shared" si="199"/>
        <v>Amount Match</v>
      </c>
    </row>
    <row r="4106" spans="1:12" hidden="1" x14ac:dyDescent="0.3">
      <c r="A4106" t="s">
        <v>8140</v>
      </c>
      <c r="B4106" s="1">
        <v>46292</v>
      </c>
      <c r="C4106" t="s">
        <v>8141</v>
      </c>
      <c r="D4106" t="s">
        <v>51</v>
      </c>
      <c r="E4106" t="s">
        <v>9</v>
      </c>
      <c r="F4106">
        <v>3499</v>
      </c>
      <c r="G4106" t="s">
        <v>10</v>
      </c>
      <c r="H4106" t="str">
        <f t="shared" si="197"/>
        <v>ORD26004105</v>
      </c>
      <c r="I4106">
        <f>COUNTIFS(PG_Transactions!$AK:$AK,$H4106,PG_Transactions!$E:$E,"CAPTURE",PG_Transactions!$AQ:$AQ,1)</f>
        <v>1</v>
      </c>
      <c r="J4106">
        <f>SUMIFS(PG_Transactions!$G:$G,PG_Transactions!$AK:$AK,$H4106,PG_Transactions!$E:$E,"CAPTURE",PG_Transactions!$AQ:$AQ,1)</f>
        <v>3499</v>
      </c>
      <c r="K4106">
        <f t="shared" si="198"/>
        <v>0</v>
      </c>
      <c r="L4106" t="str">
        <f t="shared" si="199"/>
        <v>Amount Match</v>
      </c>
    </row>
    <row r="4107" spans="1:12" hidden="1" x14ac:dyDescent="0.3">
      <c r="A4107" t="s">
        <v>8142</v>
      </c>
      <c r="B4107" s="1">
        <v>46278</v>
      </c>
      <c r="C4107" t="s">
        <v>8143</v>
      </c>
      <c r="D4107" t="s">
        <v>13</v>
      </c>
      <c r="E4107" t="s">
        <v>9</v>
      </c>
      <c r="F4107">
        <v>4999</v>
      </c>
      <c r="G4107" t="s">
        <v>56</v>
      </c>
      <c r="H4107" t="str">
        <f t="shared" si="197"/>
        <v>ORD26004106</v>
      </c>
      <c r="I4107">
        <f>COUNTIFS(PG_Transactions!$AK:$AK,$H4107,PG_Transactions!$E:$E,"CAPTURE",PG_Transactions!$AQ:$AQ,1)</f>
        <v>1</v>
      </c>
      <c r="J4107">
        <f>SUMIFS(PG_Transactions!$G:$G,PG_Transactions!$AK:$AK,$H4107,PG_Transactions!$E:$E,"CAPTURE",PG_Transactions!$AQ:$AQ,1)</f>
        <v>4999</v>
      </c>
      <c r="K4107">
        <f t="shared" si="198"/>
        <v>0</v>
      </c>
      <c r="L4107" t="str">
        <f t="shared" si="199"/>
        <v>Amount Match</v>
      </c>
    </row>
    <row r="4108" spans="1:12" hidden="1" x14ac:dyDescent="0.3">
      <c r="A4108" t="s">
        <v>8144</v>
      </c>
      <c r="B4108" s="1">
        <v>46279</v>
      </c>
      <c r="C4108" t="s">
        <v>8145</v>
      </c>
      <c r="D4108" t="s">
        <v>51</v>
      </c>
      <c r="E4108" t="s">
        <v>44</v>
      </c>
      <c r="F4108" s="2">
        <v>5498</v>
      </c>
      <c r="G4108" t="s">
        <v>10</v>
      </c>
      <c r="H4108" t="str">
        <f t="shared" si="197"/>
        <v>ORD26004107</v>
      </c>
      <c r="I4108">
        <f>COUNTIFS(PG_Transactions!$AK:$AK,$H4108,PG_Transactions!$E:$E,"CAPTURE",PG_Transactions!$AQ:$AQ,1)</f>
        <v>1</v>
      </c>
      <c r="J4108">
        <f>SUMIFS(PG_Transactions!$G:$G,PG_Transactions!$AK:$AK,$H4108,PG_Transactions!$E:$E,"CAPTURE",PG_Transactions!$AQ:$AQ,1)</f>
        <v>5498</v>
      </c>
      <c r="K4108">
        <f t="shared" si="198"/>
        <v>0</v>
      </c>
      <c r="L4108" t="str">
        <f t="shared" si="199"/>
        <v>Amount Match</v>
      </c>
    </row>
    <row r="4109" spans="1:12" hidden="1" x14ac:dyDescent="0.3">
      <c r="A4109" t="s">
        <v>8146</v>
      </c>
      <c r="B4109" s="1">
        <v>46288</v>
      </c>
      <c r="C4109" t="s">
        <v>8147</v>
      </c>
      <c r="D4109" t="s">
        <v>13</v>
      </c>
      <c r="E4109" t="s">
        <v>17</v>
      </c>
      <c r="F4109">
        <v>3798</v>
      </c>
      <c r="G4109" t="s">
        <v>10</v>
      </c>
      <c r="H4109" t="str">
        <f t="shared" si="197"/>
        <v>ORD26004108</v>
      </c>
      <c r="I4109">
        <f>COUNTIFS(PG_Transactions!$AK:$AK,$H4109,PG_Transactions!$E:$E,"CAPTURE",PG_Transactions!$AQ:$AQ,1)</f>
        <v>1</v>
      </c>
      <c r="J4109">
        <f>SUMIFS(PG_Transactions!$G:$G,PG_Transactions!$AK:$AK,$H4109,PG_Transactions!$E:$E,"CAPTURE",PG_Transactions!$AQ:$AQ,1)</f>
        <v>3798</v>
      </c>
      <c r="K4109">
        <f t="shared" si="198"/>
        <v>0</v>
      </c>
      <c r="L4109" t="str">
        <f t="shared" si="199"/>
        <v>Amount Match</v>
      </c>
    </row>
    <row r="4110" spans="1:12" hidden="1" x14ac:dyDescent="0.3">
      <c r="A4110" t="s">
        <v>8148</v>
      </c>
      <c r="B4110" s="1">
        <v>46278</v>
      </c>
      <c r="C4110" t="s">
        <v>8149</v>
      </c>
      <c r="D4110" t="s">
        <v>32</v>
      </c>
      <c r="E4110" t="s">
        <v>17</v>
      </c>
      <c r="F4110">
        <v>7999</v>
      </c>
      <c r="G4110" t="s">
        <v>10</v>
      </c>
      <c r="H4110" t="str">
        <f t="shared" si="197"/>
        <v>ORD26004109</v>
      </c>
      <c r="I4110">
        <f>COUNTIFS(PG_Transactions!$AK:$AK,$H4110,PG_Transactions!$E:$E,"CAPTURE",PG_Transactions!$AQ:$AQ,1)</f>
        <v>1</v>
      </c>
      <c r="J4110">
        <f>SUMIFS(PG_Transactions!$G:$G,PG_Transactions!$AK:$AK,$H4110,PG_Transactions!$E:$E,"CAPTURE",PG_Transactions!$AQ:$AQ,1)</f>
        <v>7999</v>
      </c>
      <c r="K4110">
        <f t="shared" si="198"/>
        <v>0</v>
      </c>
      <c r="L4110" t="str">
        <f t="shared" si="199"/>
        <v>Amount Match</v>
      </c>
    </row>
    <row r="4111" spans="1:12" hidden="1" x14ac:dyDescent="0.3">
      <c r="A4111" t="s">
        <v>8150</v>
      </c>
      <c r="B4111" s="1">
        <v>46294</v>
      </c>
      <c r="C4111" t="s">
        <v>8151</v>
      </c>
      <c r="D4111" t="s">
        <v>32</v>
      </c>
      <c r="E4111" t="s">
        <v>44</v>
      </c>
      <c r="F4111">
        <v>2998</v>
      </c>
      <c r="G4111" t="s">
        <v>10</v>
      </c>
      <c r="H4111" t="str">
        <f t="shared" si="197"/>
        <v>ORD26004110</v>
      </c>
      <c r="I4111">
        <f>COUNTIFS(PG_Transactions!$AK:$AK,$H4111,PG_Transactions!$E:$E,"CAPTURE",PG_Transactions!$AQ:$AQ,1)</f>
        <v>1</v>
      </c>
      <c r="J4111">
        <f>SUMIFS(PG_Transactions!$G:$G,PG_Transactions!$AK:$AK,$H4111,PG_Transactions!$E:$E,"CAPTURE",PG_Transactions!$AQ:$AQ,1)</f>
        <v>2998</v>
      </c>
      <c r="K4111">
        <f t="shared" si="198"/>
        <v>0</v>
      </c>
      <c r="L4111" t="str">
        <f t="shared" si="199"/>
        <v>Amount Match</v>
      </c>
    </row>
    <row r="4112" spans="1:12" hidden="1" x14ac:dyDescent="0.3">
      <c r="A4112" t="s">
        <v>8152</v>
      </c>
      <c r="B4112" s="1">
        <v>46284</v>
      </c>
      <c r="C4112" t="s">
        <v>8153</v>
      </c>
      <c r="D4112" t="s">
        <v>41</v>
      </c>
      <c r="E4112" t="s">
        <v>9</v>
      </c>
      <c r="F4112">
        <v>8647</v>
      </c>
      <c r="G4112" t="s">
        <v>10</v>
      </c>
      <c r="H4112" t="str">
        <f t="shared" si="197"/>
        <v>ORD26004111</v>
      </c>
      <c r="I4112">
        <f>COUNTIFS(PG_Transactions!$AK:$AK,$H4112,PG_Transactions!$E:$E,"CAPTURE",PG_Transactions!$AQ:$AQ,1)</f>
        <v>1</v>
      </c>
      <c r="J4112">
        <f>SUMIFS(PG_Transactions!$G:$G,PG_Transactions!$AK:$AK,$H4112,PG_Transactions!$E:$E,"CAPTURE",PG_Transactions!$AQ:$AQ,1)</f>
        <v>8647</v>
      </c>
      <c r="K4112">
        <f t="shared" si="198"/>
        <v>0</v>
      </c>
      <c r="L4112" t="str">
        <f t="shared" si="199"/>
        <v>Amount Match</v>
      </c>
    </row>
    <row r="4113" spans="1:12" hidden="1" x14ac:dyDescent="0.3">
      <c r="A4113" t="s">
        <v>8154</v>
      </c>
      <c r="B4113" s="1">
        <v>46290</v>
      </c>
      <c r="C4113" t="s">
        <v>8155</v>
      </c>
      <c r="D4113" t="s">
        <v>65</v>
      </c>
      <c r="E4113" t="s">
        <v>9</v>
      </c>
      <c r="F4113">
        <v>2499</v>
      </c>
      <c r="G4113" t="s">
        <v>70</v>
      </c>
      <c r="H4113" t="str">
        <f t="shared" si="197"/>
        <v>ORD26004112</v>
      </c>
      <c r="I4113">
        <f>COUNTIFS(PG_Transactions!$AK:$AK,$H4113,PG_Transactions!$E:$E,"CAPTURE",PG_Transactions!$AQ:$AQ,1)</f>
        <v>0</v>
      </c>
      <c r="J4113">
        <f>SUMIFS(PG_Transactions!$G:$G,PG_Transactions!$AK:$AK,$H4113,PG_Transactions!$E:$E,"CAPTURE",PG_Transactions!$AQ:$AQ,1)</f>
        <v>0</v>
      </c>
      <c r="K4113">
        <f t="shared" si="198"/>
        <v>-2499</v>
      </c>
      <c r="L4113" t="str">
        <f t="shared" si="199"/>
        <v>No Capture</v>
      </c>
    </row>
    <row r="4114" spans="1:12" hidden="1" x14ac:dyDescent="0.3">
      <c r="A4114" t="s">
        <v>8156</v>
      </c>
      <c r="B4114" s="1">
        <v>46268</v>
      </c>
      <c r="C4114" t="s">
        <v>8157</v>
      </c>
      <c r="D4114" t="s">
        <v>38</v>
      </c>
      <c r="E4114" t="s">
        <v>9</v>
      </c>
      <c r="F4114">
        <v>999</v>
      </c>
      <c r="G4114" t="s">
        <v>10</v>
      </c>
      <c r="H4114" t="str">
        <f t="shared" si="197"/>
        <v>ORD26004113</v>
      </c>
      <c r="I4114">
        <f>COUNTIFS(PG_Transactions!$AK:$AK,$H4114,PG_Transactions!$E:$E,"CAPTURE",PG_Transactions!$AQ:$AQ,1)</f>
        <v>1</v>
      </c>
      <c r="J4114">
        <f>SUMIFS(PG_Transactions!$G:$G,PG_Transactions!$AK:$AK,$H4114,PG_Transactions!$E:$E,"CAPTURE",PG_Transactions!$AQ:$AQ,1)</f>
        <v>999</v>
      </c>
      <c r="K4114">
        <f t="shared" si="198"/>
        <v>0</v>
      </c>
      <c r="L4114" t="str">
        <f t="shared" si="199"/>
        <v>Amount Match</v>
      </c>
    </row>
    <row r="4115" spans="1:12" hidden="1" x14ac:dyDescent="0.3">
      <c r="A4115" t="s">
        <v>8158</v>
      </c>
      <c r="B4115" s="1">
        <v>46288</v>
      </c>
      <c r="C4115" t="s">
        <v>8159</v>
      </c>
      <c r="D4115" t="s">
        <v>38</v>
      </c>
      <c r="E4115" t="s">
        <v>9</v>
      </c>
      <c r="F4115" s="2">
        <v>6797</v>
      </c>
      <c r="G4115" t="s">
        <v>10</v>
      </c>
      <c r="H4115" t="str">
        <f t="shared" si="197"/>
        <v>ORD26004114</v>
      </c>
      <c r="I4115">
        <f>COUNTIFS(PG_Transactions!$AK:$AK,$H4115,PG_Transactions!$E:$E,"CAPTURE",PG_Transactions!$AQ:$AQ,1)</f>
        <v>1</v>
      </c>
      <c r="J4115">
        <f>SUMIFS(PG_Transactions!$G:$G,PG_Transactions!$AK:$AK,$H4115,PG_Transactions!$E:$E,"CAPTURE",PG_Transactions!$AQ:$AQ,1)</f>
        <v>6797</v>
      </c>
      <c r="K4115">
        <f t="shared" si="198"/>
        <v>0</v>
      </c>
      <c r="L4115" t="str">
        <f t="shared" si="199"/>
        <v>Amount Match</v>
      </c>
    </row>
    <row r="4116" spans="1:12" hidden="1" x14ac:dyDescent="0.3">
      <c r="A4116" t="s">
        <v>8160</v>
      </c>
      <c r="B4116" s="1">
        <v>46284</v>
      </c>
      <c r="C4116" t="s">
        <v>8161</v>
      </c>
      <c r="D4116" t="s">
        <v>65</v>
      </c>
      <c r="E4116" t="s">
        <v>9</v>
      </c>
      <c r="F4116">
        <v>11997</v>
      </c>
      <c r="G4116" t="s">
        <v>10</v>
      </c>
      <c r="H4116" t="str">
        <f t="shared" si="197"/>
        <v>ORD26004115</v>
      </c>
      <c r="I4116">
        <f>COUNTIFS(PG_Transactions!$AK:$AK,$H4116,PG_Transactions!$E:$E,"CAPTURE",PG_Transactions!$AQ:$AQ,1)</f>
        <v>1</v>
      </c>
      <c r="J4116">
        <f>SUMIFS(PG_Transactions!$G:$G,PG_Transactions!$AK:$AK,$H4116,PG_Transactions!$E:$E,"CAPTURE",PG_Transactions!$AQ:$AQ,1)</f>
        <v>11997</v>
      </c>
      <c r="K4116">
        <f t="shared" si="198"/>
        <v>0</v>
      </c>
      <c r="L4116" t="str">
        <f t="shared" si="199"/>
        <v>Amount Match</v>
      </c>
    </row>
    <row r="4117" spans="1:12" hidden="1" x14ac:dyDescent="0.3">
      <c r="A4117" t="s">
        <v>8162</v>
      </c>
      <c r="B4117" s="1">
        <v>46275</v>
      </c>
      <c r="C4117" t="s">
        <v>8163</v>
      </c>
      <c r="D4117" t="s">
        <v>38</v>
      </c>
      <c r="E4117" t="s">
        <v>9</v>
      </c>
      <c r="F4117">
        <v>799</v>
      </c>
      <c r="G4117" t="s">
        <v>10</v>
      </c>
      <c r="H4117" t="str">
        <f t="shared" si="197"/>
        <v>ORD26004116</v>
      </c>
      <c r="I4117">
        <f>COUNTIFS(PG_Transactions!$AK:$AK,$H4117,PG_Transactions!$E:$E,"CAPTURE",PG_Transactions!$AQ:$AQ,1)</f>
        <v>1</v>
      </c>
      <c r="J4117">
        <f>SUMIFS(PG_Transactions!$G:$G,PG_Transactions!$AK:$AK,$H4117,PG_Transactions!$E:$E,"CAPTURE",PG_Transactions!$AQ:$AQ,1)</f>
        <v>799</v>
      </c>
      <c r="K4117">
        <f t="shared" si="198"/>
        <v>0</v>
      </c>
      <c r="L4117" t="str">
        <f t="shared" si="199"/>
        <v>Amount Match</v>
      </c>
    </row>
    <row r="4118" spans="1:12" hidden="1" x14ac:dyDescent="0.3">
      <c r="A4118" t="s">
        <v>8164</v>
      </c>
      <c r="B4118" s="1">
        <v>46276</v>
      </c>
      <c r="C4118" t="s">
        <v>8165</v>
      </c>
      <c r="D4118" t="s">
        <v>8</v>
      </c>
      <c r="E4118" t="s">
        <v>9</v>
      </c>
      <c r="F4118">
        <v>2999</v>
      </c>
      <c r="G4118" t="s">
        <v>10</v>
      </c>
      <c r="H4118" t="str">
        <f t="shared" si="197"/>
        <v>ORD26004117</v>
      </c>
      <c r="I4118">
        <f>COUNTIFS(PG_Transactions!$AK:$AK,$H4118,PG_Transactions!$E:$E,"CAPTURE",PG_Transactions!$AQ:$AQ,1)</f>
        <v>1</v>
      </c>
      <c r="J4118">
        <f>SUMIFS(PG_Transactions!$G:$G,PG_Transactions!$AK:$AK,$H4118,PG_Transactions!$E:$E,"CAPTURE",PG_Transactions!$AQ:$AQ,1)</f>
        <v>2999</v>
      </c>
      <c r="K4118">
        <f t="shared" si="198"/>
        <v>0</v>
      </c>
      <c r="L4118" t="str">
        <f t="shared" si="199"/>
        <v>Amount Match</v>
      </c>
    </row>
    <row r="4119" spans="1:12" hidden="1" x14ac:dyDescent="0.3">
      <c r="A4119" t="s">
        <v>8166</v>
      </c>
      <c r="B4119" s="1">
        <v>46274</v>
      </c>
      <c r="C4119" t="s">
        <v>8167</v>
      </c>
      <c r="D4119" t="s">
        <v>38</v>
      </c>
      <c r="E4119" t="s">
        <v>9</v>
      </c>
      <c r="F4119">
        <v>3598</v>
      </c>
      <c r="G4119" t="s">
        <v>10</v>
      </c>
      <c r="H4119" t="str">
        <f t="shared" si="197"/>
        <v>ORD26004118</v>
      </c>
      <c r="I4119">
        <f>COUNTIFS(PG_Transactions!$AK:$AK,$H4119,PG_Transactions!$E:$E,"CAPTURE",PG_Transactions!$AQ:$AQ,1)</f>
        <v>1</v>
      </c>
      <c r="J4119">
        <f>SUMIFS(PG_Transactions!$G:$G,PG_Transactions!$AK:$AK,$H4119,PG_Transactions!$E:$E,"CAPTURE",PG_Transactions!$AQ:$AQ,1)</f>
        <v>3598</v>
      </c>
      <c r="K4119">
        <f t="shared" si="198"/>
        <v>0</v>
      </c>
      <c r="L4119" t="str">
        <f t="shared" si="199"/>
        <v>Amount Match</v>
      </c>
    </row>
    <row r="4120" spans="1:12" hidden="1" x14ac:dyDescent="0.3">
      <c r="A4120" t="s">
        <v>8168</v>
      </c>
      <c r="B4120" s="1">
        <v>46267</v>
      </c>
      <c r="C4120" t="s">
        <v>8169</v>
      </c>
      <c r="D4120" t="s">
        <v>38</v>
      </c>
      <c r="E4120" t="s">
        <v>9</v>
      </c>
      <c r="F4120">
        <v>299</v>
      </c>
      <c r="G4120" t="s">
        <v>10</v>
      </c>
      <c r="H4120" t="str">
        <f t="shared" si="197"/>
        <v>ORD26004119</v>
      </c>
      <c r="I4120">
        <f>COUNTIFS(PG_Transactions!$AK:$AK,$H4120,PG_Transactions!$E:$E,"CAPTURE",PG_Transactions!$AQ:$AQ,1)</f>
        <v>1</v>
      </c>
      <c r="J4120">
        <f>SUMIFS(PG_Transactions!$G:$G,PG_Transactions!$AK:$AK,$H4120,PG_Transactions!$E:$E,"CAPTURE",PG_Transactions!$AQ:$AQ,1)</f>
        <v>299</v>
      </c>
      <c r="K4120">
        <f t="shared" si="198"/>
        <v>0</v>
      </c>
      <c r="L4120" t="str">
        <f t="shared" si="199"/>
        <v>Amount Match</v>
      </c>
    </row>
    <row r="4121" spans="1:12" hidden="1" x14ac:dyDescent="0.3">
      <c r="A4121" t="s">
        <v>8170</v>
      </c>
      <c r="B4121" s="1">
        <v>46295</v>
      </c>
      <c r="C4121" t="s">
        <v>231</v>
      </c>
      <c r="D4121" t="s">
        <v>38</v>
      </c>
      <c r="E4121" t="s">
        <v>9</v>
      </c>
      <c r="F4121">
        <v>1299</v>
      </c>
      <c r="G4121" t="s">
        <v>10</v>
      </c>
      <c r="H4121" t="str">
        <f t="shared" si="197"/>
        <v>ORD26004120</v>
      </c>
      <c r="I4121">
        <f>COUNTIFS(PG_Transactions!$AK:$AK,$H4121,PG_Transactions!$E:$E,"CAPTURE",PG_Transactions!$AQ:$AQ,1)</f>
        <v>1</v>
      </c>
      <c r="J4121">
        <f>SUMIFS(PG_Transactions!$G:$G,PG_Transactions!$AK:$AK,$H4121,PG_Transactions!$E:$E,"CAPTURE",PG_Transactions!$AQ:$AQ,1)</f>
        <v>1299</v>
      </c>
      <c r="K4121">
        <f t="shared" si="198"/>
        <v>0</v>
      </c>
      <c r="L4121" t="str">
        <f t="shared" si="199"/>
        <v>Amount Match</v>
      </c>
    </row>
    <row r="4122" spans="1:12" hidden="1" x14ac:dyDescent="0.3">
      <c r="A4122" t="s">
        <v>8171</v>
      </c>
      <c r="B4122" s="1">
        <v>46274</v>
      </c>
      <c r="C4122" t="s">
        <v>8172</v>
      </c>
      <c r="D4122" t="s">
        <v>24</v>
      </c>
      <c r="E4122" t="s">
        <v>17</v>
      </c>
      <c r="F4122">
        <v>349</v>
      </c>
      <c r="G4122" t="s">
        <v>56</v>
      </c>
      <c r="H4122" t="str">
        <f t="shared" si="197"/>
        <v>ORD26004121</v>
      </c>
      <c r="I4122">
        <f>COUNTIFS(PG_Transactions!$AK:$AK,$H4122,PG_Transactions!$E:$E,"CAPTURE",PG_Transactions!$AQ:$AQ,1)</f>
        <v>1</v>
      </c>
      <c r="J4122">
        <f>SUMIFS(PG_Transactions!$G:$G,PG_Transactions!$AK:$AK,$H4122,PG_Transactions!$E:$E,"CAPTURE",PG_Transactions!$AQ:$AQ,1)</f>
        <v>349</v>
      </c>
      <c r="K4122">
        <f t="shared" si="198"/>
        <v>0</v>
      </c>
      <c r="L4122" t="str">
        <f t="shared" si="199"/>
        <v>Amount Match</v>
      </c>
    </row>
    <row r="4123" spans="1:12" hidden="1" x14ac:dyDescent="0.3">
      <c r="A4123" t="s">
        <v>8173</v>
      </c>
      <c r="B4123" s="1">
        <v>46291</v>
      </c>
      <c r="C4123" t="s">
        <v>8174</v>
      </c>
      <c r="D4123" t="s">
        <v>24</v>
      </c>
      <c r="E4123" t="s">
        <v>17</v>
      </c>
      <c r="F4123">
        <v>4147</v>
      </c>
      <c r="G4123" t="s">
        <v>10</v>
      </c>
      <c r="H4123" t="str">
        <f t="shared" si="197"/>
        <v>ORD26004122</v>
      </c>
      <c r="I4123">
        <f>COUNTIFS(PG_Transactions!$AK:$AK,$H4123,PG_Transactions!$E:$E,"CAPTURE",PG_Transactions!$AQ:$AQ,1)</f>
        <v>1</v>
      </c>
      <c r="J4123">
        <f>SUMIFS(PG_Transactions!$G:$G,PG_Transactions!$AK:$AK,$H4123,PG_Transactions!$E:$E,"CAPTURE",PG_Transactions!$AQ:$AQ,1)</f>
        <v>4147</v>
      </c>
      <c r="K4123">
        <f t="shared" si="198"/>
        <v>0</v>
      </c>
      <c r="L4123" t="str">
        <f t="shared" si="199"/>
        <v>Amount Match</v>
      </c>
    </row>
    <row r="4124" spans="1:12" hidden="1" x14ac:dyDescent="0.3">
      <c r="A4124" t="s">
        <v>8175</v>
      </c>
      <c r="B4124" s="1">
        <v>46288</v>
      </c>
      <c r="C4124" t="s">
        <v>8176</v>
      </c>
      <c r="D4124" t="s">
        <v>16</v>
      </c>
      <c r="E4124" t="s">
        <v>9</v>
      </c>
      <c r="F4124">
        <v>1299</v>
      </c>
      <c r="G4124" t="s">
        <v>10</v>
      </c>
      <c r="H4124" t="str">
        <f t="shared" si="197"/>
        <v>ORD26004123</v>
      </c>
      <c r="I4124">
        <f>COUNTIFS(PG_Transactions!$AK:$AK,$H4124,PG_Transactions!$E:$E,"CAPTURE",PG_Transactions!$AQ:$AQ,1)</f>
        <v>1</v>
      </c>
      <c r="J4124">
        <f>SUMIFS(PG_Transactions!$G:$G,PG_Transactions!$AK:$AK,$H4124,PG_Transactions!$E:$E,"CAPTURE",PG_Transactions!$AQ:$AQ,1)</f>
        <v>1299</v>
      </c>
      <c r="K4124">
        <f t="shared" si="198"/>
        <v>0</v>
      </c>
      <c r="L4124" t="str">
        <f t="shared" si="199"/>
        <v>Amount Match</v>
      </c>
    </row>
    <row r="4125" spans="1:12" hidden="1" x14ac:dyDescent="0.3">
      <c r="A4125" t="s">
        <v>8177</v>
      </c>
      <c r="B4125" s="1">
        <v>46291</v>
      </c>
      <c r="C4125" t="s">
        <v>8178</v>
      </c>
      <c r="D4125" t="s">
        <v>24</v>
      </c>
      <c r="E4125" t="s">
        <v>17</v>
      </c>
      <c r="F4125">
        <v>1648</v>
      </c>
      <c r="G4125" t="s">
        <v>10</v>
      </c>
      <c r="H4125" t="str">
        <f t="shared" si="197"/>
        <v>ORD26004124</v>
      </c>
      <c r="I4125">
        <f>COUNTIFS(PG_Transactions!$AK:$AK,$H4125,PG_Transactions!$E:$E,"CAPTURE",PG_Transactions!$AQ:$AQ,1)</f>
        <v>1</v>
      </c>
      <c r="J4125">
        <f>SUMIFS(PG_Transactions!$G:$G,PG_Transactions!$AK:$AK,$H4125,PG_Transactions!$E:$E,"CAPTURE",PG_Transactions!$AQ:$AQ,1)</f>
        <v>1648</v>
      </c>
      <c r="K4125">
        <f t="shared" si="198"/>
        <v>0</v>
      </c>
      <c r="L4125" t="str">
        <f t="shared" si="199"/>
        <v>Amount Match</v>
      </c>
    </row>
    <row r="4126" spans="1:12" hidden="1" x14ac:dyDescent="0.3">
      <c r="A4126" t="s">
        <v>8179</v>
      </c>
      <c r="B4126" s="1">
        <v>46277</v>
      </c>
      <c r="C4126" t="s">
        <v>8180</v>
      </c>
      <c r="D4126" t="s">
        <v>16</v>
      </c>
      <c r="E4126" t="s">
        <v>17</v>
      </c>
      <c r="F4126">
        <v>6998</v>
      </c>
      <c r="G4126" t="s">
        <v>10</v>
      </c>
      <c r="H4126" t="str">
        <f t="shared" si="197"/>
        <v>ORD26004125</v>
      </c>
      <c r="I4126">
        <f>COUNTIFS(PG_Transactions!$AK:$AK,$H4126,PG_Transactions!$E:$E,"CAPTURE",PG_Transactions!$AQ:$AQ,1)</f>
        <v>1</v>
      </c>
      <c r="J4126">
        <f>SUMIFS(PG_Transactions!$G:$G,PG_Transactions!$AK:$AK,$H4126,PG_Transactions!$E:$E,"CAPTURE",PG_Transactions!$AQ:$AQ,1)</f>
        <v>6998</v>
      </c>
      <c r="K4126">
        <f t="shared" si="198"/>
        <v>0</v>
      </c>
      <c r="L4126" t="str">
        <f t="shared" si="199"/>
        <v>Amount Match</v>
      </c>
    </row>
    <row r="4127" spans="1:12" hidden="1" x14ac:dyDescent="0.3">
      <c r="A4127" t="s">
        <v>8181</v>
      </c>
      <c r="B4127" s="1">
        <v>46268</v>
      </c>
      <c r="C4127" t="s">
        <v>8182</v>
      </c>
      <c r="D4127" t="s">
        <v>38</v>
      </c>
      <c r="E4127" t="s">
        <v>33</v>
      </c>
      <c r="F4127">
        <v>8298</v>
      </c>
      <c r="G4127" t="s">
        <v>10</v>
      </c>
      <c r="H4127" t="str">
        <f t="shared" si="197"/>
        <v>ORD26004126</v>
      </c>
      <c r="I4127">
        <f>COUNTIFS(PG_Transactions!$AK:$AK,$H4127,PG_Transactions!$E:$E,"CAPTURE",PG_Transactions!$AQ:$AQ,1)</f>
        <v>1</v>
      </c>
      <c r="J4127">
        <f>SUMIFS(PG_Transactions!$G:$G,PG_Transactions!$AK:$AK,$H4127,PG_Transactions!$E:$E,"CAPTURE",PG_Transactions!$AQ:$AQ,1)</f>
        <v>8298</v>
      </c>
      <c r="K4127">
        <f t="shared" si="198"/>
        <v>0</v>
      </c>
      <c r="L4127" t="str">
        <f t="shared" si="199"/>
        <v>Amount Match</v>
      </c>
    </row>
    <row r="4128" spans="1:12" hidden="1" x14ac:dyDescent="0.3">
      <c r="A4128" t="s">
        <v>8183</v>
      </c>
      <c r="B4128" s="1">
        <v>46272</v>
      </c>
      <c r="C4128" t="s">
        <v>8184</v>
      </c>
      <c r="D4128" t="s">
        <v>27</v>
      </c>
      <c r="E4128" t="s">
        <v>17</v>
      </c>
      <c r="F4128">
        <v>599</v>
      </c>
      <c r="G4128" t="s">
        <v>10</v>
      </c>
      <c r="H4128" t="str">
        <f t="shared" si="197"/>
        <v>ORD26004127</v>
      </c>
      <c r="I4128">
        <f>COUNTIFS(PG_Transactions!$AK:$AK,$H4128,PG_Transactions!$E:$E,"CAPTURE",PG_Transactions!$AQ:$AQ,1)</f>
        <v>1</v>
      </c>
      <c r="J4128">
        <f>SUMIFS(PG_Transactions!$G:$G,PG_Transactions!$AK:$AK,$H4128,PG_Transactions!$E:$E,"CAPTURE",PG_Transactions!$AQ:$AQ,1)</f>
        <v>599</v>
      </c>
      <c r="K4128">
        <f t="shared" si="198"/>
        <v>0</v>
      </c>
      <c r="L4128" t="str">
        <f t="shared" si="199"/>
        <v>Amount Match</v>
      </c>
    </row>
    <row r="4129" spans="1:12" hidden="1" x14ac:dyDescent="0.3">
      <c r="A4129" t="s">
        <v>8185</v>
      </c>
      <c r="B4129" s="1">
        <v>46277</v>
      </c>
      <c r="C4129" t="s">
        <v>8186</v>
      </c>
      <c r="D4129" t="s">
        <v>41</v>
      </c>
      <c r="E4129" t="s">
        <v>9</v>
      </c>
      <c r="F4129">
        <v>2498</v>
      </c>
      <c r="G4129" t="s">
        <v>10</v>
      </c>
      <c r="H4129" t="str">
        <f t="shared" si="197"/>
        <v>ORD26004128</v>
      </c>
      <c r="I4129">
        <f>COUNTIFS(PG_Transactions!$AK:$AK,$H4129,PG_Transactions!$E:$E,"CAPTURE",PG_Transactions!$AQ:$AQ,1)</f>
        <v>1</v>
      </c>
      <c r="J4129">
        <f>SUMIFS(PG_Transactions!$G:$G,PG_Transactions!$AK:$AK,$H4129,PG_Transactions!$E:$E,"CAPTURE",PG_Transactions!$AQ:$AQ,1)</f>
        <v>2498</v>
      </c>
      <c r="K4129">
        <f t="shared" si="198"/>
        <v>0</v>
      </c>
      <c r="L4129" t="str">
        <f t="shared" si="199"/>
        <v>Amount Match</v>
      </c>
    </row>
    <row r="4130" spans="1:12" hidden="1" x14ac:dyDescent="0.3">
      <c r="A4130" t="s">
        <v>8187</v>
      </c>
      <c r="B4130" s="1">
        <v>46273</v>
      </c>
      <c r="C4130" t="s">
        <v>8188</v>
      </c>
      <c r="D4130" t="s">
        <v>51</v>
      </c>
      <c r="E4130" t="s">
        <v>17</v>
      </c>
      <c r="F4130">
        <v>2499</v>
      </c>
      <c r="G4130" t="s">
        <v>10</v>
      </c>
      <c r="H4130" t="str">
        <f t="shared" si="197"/>
        <v>ORD26004129</v>
      </c>
      <c r="I4130">
        <f>COUNTIFS(PG_Transactions!$AK:$AK,$H4130,PG_Transactions!$E:$E,"CAPTURE",PG_Transactions!$AQ:$AQ,1)</f>
        <v>1</v>
      </c>
      <c r="J4130">
        <f>SUMIFS(PG_Transactions!$G:$G,PG_Transactions!$AK:$AK,$H4130,PG_Transactions!$E:$E,"CAPTURE",PG_Transactions!$AQ:$AQ,1)</f>
        <v>2499</v>
      </c>
      <c r="K4130">
        <f t="shared" si="198"/>
        <v>0</v>
      </c>
      <c r="L4130" t="str">
        <f t="shared" si="199"/>
        <v>Amount Match</v>
      </c>
    </row>
    <row r="4131" spans="1:12" hidden="1" x14ac:dyDescent="0.3">
      <c r="A4131" t="s">
        <v>8189</v>
      </c>
      <c r="B4131" s="1">
        <v>46275</v>
      </c>
      <c r="C4131" t="s">
        <v>8190</v>
      </c>
      <c r="D4131" t="s">
        <v>24</v>
      </c>
      <c r="E4131" t="s">
        <v>9</v>
      </c>
      <c r="F4131">
        <v>1299</v>
      </c>
      <c r="G4131" t="s">
        <v>10</v>
      </c>
      <c r="H4131" t="str">
        <f t="shared" si="197"/>
        <v>ORD26004130</v>
      </c>
      <c r="I4131">
        <f>COUNTIFS(PG_Transactions!$AK:$AK,$H4131,PG_Transactions!$E:$E,"CAPTURE",PG_Transactions!$AQ:$AQ,1)</f>
        <v>1</v>
      </c>
      <c r="J4131">
        <f>SUMIFS(PG_Transactions!$G:$G,PG_Transactions!$AK:$AK,$H4131,PG_Transactions!$E:$E,"CAPTURE",PG_Transactions!$AQ:$AQ,1)</f>
        <v>1299</v>
      </c>
      <c r="K4131">
        <f t="shared" si="198"/>
        <v>0</v>
      </c>
      <c r="L4131" t="str">
        <f t="shared" si="199"/>
        <v>Amount Match</v>
      </c>
    </row>
    <row r="4132" spans="1:12" hidden="1" x14ac:dyDescent="0.3">
      <c r="A4132" t="s">
        <v>8191</v>
      </c>
      <c r="B4132" s="1">
        <v>46276</v>
      </c>
      <c r="C4132" t="s">
        <v>8192</v>
      </c>
      <c r="D4132" t="s">
        <v>16</v>
      </c>
      <c r="E4132" t="s">
        <v>9</v>
      </c>
      <c r="F4132">
        <v>648</v>
      </c>
      <c r="G4132" t="s">
        <v>10</v>
      </c>
      <c r="H4132" t="str">
        <f t="shared" si="197"/>
        <v>ORD26004131</v>
      </c>
      <c r="I4132">
        <f>COUNTIFS(PG_Transactions!$AK:$AK,$H4132,PG_Transactions!$E:$E,"CAPTURE",PG_Transactions!$AQ:$AQ,1)</f>
        <v>1</v>
      </c>
      <c r="J4132">
        <f>SUMIFS(PG_Transactions!$G:$G,PG_Transactions!$AK:$AK,$H4132,PG_Transactions!$E:$E,"CAPTURE",PG_Transactions!$AQ:$AQ,1)</f>
        <v>648</v>
      </c>
      <c r="K4132">
        <f t="shared" si="198"/>
        <v>0</v>
      </c>
      <c r="L4132" t="str">
        <f t="shared" si="199"/>
        <v>Amount Match</v>
      </c>
    </row>
    <row r="4133" spans="1:12" hidden="1" x14ac:dyDescent="0.3">
      <c r="A4133" t="s">
        <v>8193</v>
      </c>
      <c r="B4133" s="1">
        <v>46279</v>
      </c>
      <c r="C4133" t="s">
        <v>8194</v>
      </c>
      <c r="D4133" t="s">
        <v>65</v>
      </c>
      <c r="E4133" t="s">
        <v>9</v>
      </c>
      <c r="F4133">
        <v>3998</v>
      </c>
      <c r="G4133" t="s">
        <v>10</v>
      </c>
      <c r="H4133" t="str">
        <f t="shared" si="197"/>
        <v>ORD26004132</v>
      </c>
      <c r="I4133">
        <f>COUNTIFS(PG_Transactions!$AK:$AK,$H4133,PG_Transactions!$E:$E,"CAPTURE",PG_Transactions!$AQ:$AQ,1)</f>
        <v>1</v>
      </c>
      <c r="J4133">
        <f>SUMIFS(PG_Transactions!$G:$G,PG_Transactions!$AK:$AK,$H4133,PG_Transactions!$E:$E,"CAPTURE",PG_Transactions!$AQ:$AQ,1)</f>
        <v>3998</v>
      </c>
      <c r="K4133">
        <f t="shared" si="198"/>
        <v>0</v>
      </c>
      <c r="L4133" t="str">
        <f t="shared" si="199"/>
        <v>Amount Match</v>
      </c>
    </row>
    <row r="4134" spans="1:12" hidden="1" x14ac:dyDescent="0.3">
      <c r="A4134" t="s">
        <v>8195</v>
      </c>
      <c r="B4134" s="1">
        <v>46270</v>
      </c>
      <c r="C4134" t="s">
        <v>6865</v>
      </c>
      <c r="D4134" t="s">
        <v>24</v>
      </c>
      <c r="E4134" t="s">
        <v>33</v>
      </c>
      <c r="F4134">
        <v>1598</v>
      </c>
      <c r="G4134" t="s">
        <v>10</v>
      </c>
      <c r="H4134" t="str">
        <f t="shared" si="197"/>
        <v>ORD26004133</v>
      </c>
      <c r="I4134">
        <f>COUNTIFS(PG_Transactions!$AK:$AK,$H4134,PG_Transactions!$E:$E,"CAPTURE",PG_Transactions!$AQ:$AQ,1)</f>
        <v>1</v>
      </c>
      <c r="J4134">
        <f>SUMIFS(PG_Transactions!$G:$G,PG_Transactions!$AK:$AK,$H4134,PG_Transactions!$E:$E,"CAPTURE",PG_Transactions!$AQ:$AQ,1)</f>
        <v>1598</v>
      </c>
      <c r="K4134">
        <f t="shared" si="198"/>
        <v>0</v>
      </c>
      <c r="L4134" t="str">
        <f t="shared" si="199"/>
        <v>Amount Match</v>
      </c>
    </row>
    <row r="4135" spans="1:12" hidden="1" x14ac:dyDescent="0.3">
      <c r="A4135" t="s">
        <v>8196</v>
      </c>
      <c r="B4135" s="1">
        <v>46290</v>
      </c>
      <c r="C4135" t="s">
        <v>8197</v>
      </c>
      <c r="D4135" t="s">
        <v>41</v>
      </c>
      <c r="E4135" t="s">
        <v>17</v>
      </c>
      <c r="F4135">
        <v>3798</v>
      </c>
      <c r="G4135" t="s">
        <v>10</v>
      </c>
      <c r="H4135" t="str">
        <f t="shared" si="197"/>
        <v>ORD26004134</v>
      </c>
      <c r="I4135">
        <f>COUNTIFS(PG_Transactions!$AK:$AK,$H4135,PG_Transactions!$E:$E,"CAPTURE",PG_Transactions!$AQ:$AQ,1)</f>
        <v>1</v>
      </c>
      <c r="J4135">
        <f>SUMIFS(PG_Transactions!$G:$G,PG_Transactions!$AK:$AK,$H4135,PG_Transactions!$E:$E,"CAPTURE",PG_Transactions!$AQ:$AQ,1)</f>
        <v>3798</v>
      </c>
      <c r="K4135">
        <f t="shared" si="198"/>
        <v>0</v>
      </c>
      <c r="L4135" t="str">
        <f t="shared" si="199"/>
        <v>Amount Match</v>
      </c>
    </row>
    <row r="4136" spans="1:12" hidden="1" x14ac:dyDescent="0.3">
      <c r="A4136" t="s">
        <v>8198</v>
      </c>
      <c r="B4136" s="1">
        <v>46268</v>
      </c>
      <c r="C4136" t="s">
        <v>8199</v>
      </c>
      <c r="D4136" t="s">
        <v>38</v>
      </c>
      <c r="E4136" t="s">
        <v>9</v>
      </c>
      <c r="F4136">
        <v>9497</v>
      </c>
      <c r="G4136" t="s">
        <v>10</v>
      </c>
      <c r="H4136" t="str">
        <f t="shared" si="197"/>
        <v>ORD26004135</v>
      </c>
      <c r="I4136">
        <f>COUNTIFS(PG_Transactions!$AK:$AK,$H4136,PG_Transactions!$E:$E,"CAPTURE",PG_Transactions!$AQ:$AQ,1)</f>
        <v>1</v>
      </c>
      <c r="J4136">
        <f>SUMIFS(PG_Transactions!$G:$G,PG_Transactions!$AK:$AK,$H4136,PG_Transactions!$E:$E,"CAPTURE",PG_Transactions!$AQ:$AQ,1)</f>
        <v>9497</v>
      </c>
      <c r="K4136">
        <f t="shared" si="198"/>
        <v>0</v>
      </c>
      <c r="L4136" t="str">
        <f t="shared" si="199"/>
        <v>Amount Match</v>
      </c>
    </row>
    <row r="4137" spans="1:12" hidden="1" x14ac:dyDescent="0.3">
      <c r="A4137" t="s">
        <v>8200</v>
      </c>
      <c r="B4137" s="1">
        <v>46277</v>
      </c>
      <c r="C4137" t="s">
        <v>8201</v>
      </c>
      <c r="D4137" t="s">
        <v>24</v>
      </c>
      <c r="E4137" t="s">
        <v>9</v>
      </c>
      <c r="F4137">
        <v>1299</v>
      </c>
      <c r="G4137" t="s">
        <v>10</v>
      </c>
      <c r="H4137" t="str">
        <f t="shared" si="197"/>
        <v>ORD26004136</v>
      </c>
      <c r="I4137">
        <f>COUNTIFS(PG_Transactions!$AK:$AK,$H4137,PG_Transactions!$E:$E,"CAPTURE",PG_Transactions!$AQ:$AQ,1)</f>
        <v>1</v>
      </c>
      <c r="J4137">
        <f>SUMIFS(PG_Transactions!$G:$G,PG_Transactions!$AK:$AK,$H4137,PG_Transactions!$E:$E,"CAPTURE",PG_Transactions!$AQ:$AQ,1)</f>
        <v>1299</v>
      </c>
      <c r="K4137">
        <f t="shared" si="198"/>
        <v>0</v>
      </c>
      <c r="L4137" t="str">
        <f t="shared" si="199"/>
        <v>Amount Match</v>
      </c>
    </row>
    <row r="4138" spans="1:12" hidden="1" x14ac:dyDescent="0.3">
      <c r="A4138" t="s">
        <v>8202</v>
      </c>
      <c r="B4138" s="1">
        <v>46292</v>
      </c>
      <c r="C4138" t="s">
        <v>8203</v>
      </c>
      <c r="D4138" t="s">
        <v>51</v>
      </c>
      <c r="E4138" t="s">
        <v>17</v>
      </c>
      <c r="F4138">
        <v>299</v>
      </c>
      <c r="G4138" t="s">
        <v>10</v>
      </c>
      <c r="H4138" t="str">
        <f t="shared" si="197"/>
        <v>ORD26004137</v>
      </c>
      <c r="I4138">
        <f>COUNTIFS(PG_Transactions!$AK:$AK,$H4138,PG_Transactions!$E:$E,"CAPTURE",PG_Transactions!$AQ:$AQ,1)</f>
        <v>1</v>
      </c>
      <c r="J4138">
        <f>SUMIFS(PG_Transactions!$G:$G,PG_Transactions!$AK:$AK,$H4138,PG_Transactions!$E:$E,"CAPTURE",PG_Transactions!$AQ:$AQ,1)</f>
        <v>299</v>
      </c>
      <c r="K4138">
        <f t="shared" si="198"/>
        <v>0</v>
      </c>
      <c r="L4138" t="str">
        <f t="shared" si="199"/>
        <v>Amount Match</v>
      </c>
    </row>
    <row r="4139" spans="1:12" hidden="1" x14ac:dyDescent="0.3">
      <c r="A4139" t="s">
        <v>8204</v>
      </c>
      <c r="B4139" s="1">
        <v>46294</v>
      </c>
      <c r="C4139" t="s">
        <v>8205</v>
      </c>
      <c r="D4139" t="s">
        <v>51</v>
      </c>
      <c r="E4139" t="s">
        <v>33</v>
      </c>
      <c r="F4139">
        <v>11297</v>
      </c>
      <c r="G4139" t="s">
        <v>10</v>
      </c>
      <c r="H4139" t="str">
        <f t="shared" si="197"/>
        <v>ORD26004138</v>
      </c>
      <c r="I4139">
        <f>COUNTIFS(PG_Transactions!$AK:$AK,$H4139,PG_Transactions!$E:$E,"CAPTURE",PG_Transactions!$AQ:$AQ,1)</f>
        <v>1</v>
      </c>
      <c r="J4139">
        <f>SUMIFS(PG_Transactions!$G:$G,PG_Transactions!$AK:$AK,$H4139,PG_Transactions!$E:$E,"CAPTURE",PG_Transactions!$AQ:$AQ,1)</f>
        <v>11297</v>
      </c>
      <c r="K4139">
        <f t="shared" si="198"/>
        <v>0</v>
      </c>
      <c r="L4139" t="str">
        <f t="shared" si="199"/>
        <v>Amount Match</v>
      </c>
    </row>
    <row r="4140" spans="1:12" hidden="1" x14ac:dyDescent="0.3">
      <c r="A4140" t="s">
        <v>8206</v>
      </c>
      <c r="B4140" s="1">
        <v>46281</v>
      </c>
      <c r="C4140" t="s">
        <v>8207</v>
      </c>
      <c r="D4140" t="s">
        <v>8</v>
      </c>
      <c r="E4140" t="s">
        <v>44</v>
      </c>
      <c r="F4140">
        <v>2998</v>
      </c>
      <c r="G4140" t="s">
        <v>105</v>
      </c>
      <c r="H4140" t="str">
        <f t="shared" si="197"/>
        <v>ORD26004139</v>
      </c>
      <c r="I4140">
        <f>COUNTIFS(PG_Transactions!$AK:$AK,$H4140,PG_Transactions!$E:$E,"CAPTURE",PG_Transactions!$AQ:$AQ,1)</f>
        <v>0</v>
      </c>
      <c r="J4140">
        <f>SUMIFS(PG_Transactions!$G:$G,PG_Transactions!$AK:$AK,$H4140,PG_Transactions!$E:$E,"CAPTURE",PG_Transactions!$AQ:$AQ,1)</f>
        <v>0</v>
      </c>
      <c r="K4140">
        <f t="shared" si="198"/>
        <v>-2998</v>
      </c>
      <c r="L4140" t="str">
        <f t="shared" si="199"/>
        <v>No Capture</v>
      </c>
    </row>
    <row r="4141" spans="1:12" hidden="1" x14ac:dyDescent="0.3">
      <c r="A4141" t="s">
        <v>8208</v>
      </c>
      <c r="B4141" s="1">
        <v>46294</v>
      </c>
      <c r="C4141" t="s">
        <v>8209</v>
      </c>
      <c r="D4141" t="s">
        <v>38</v>
      </c>
      <c r="E4141" t="s">
        <v>17</v>
      </c>
      <c r="F4141">
        <v>1298</v>
      </c>
      <c r="G4141" t="s">
        <v>10</v>
      </c>
      <c r="H4141" t="str">
        <f t="shared" si="197"/>
        <v>ORD26004140</v>
      </c>
      <c r="I4141">
        <f>COUNTIFS(PG_Transactions!$AK:$AK,$H4141,PG_Transactions!$E:$E,"CAPTURE",PG_Transactions!$AQ:$AQ,1)</f>
        <v>1</v>
      </c>
      <c r="J4141">
        <f>SUMIFS(PG_Transactions!$G:$G,PG_Transactions!$AK:$AK,$H4141,PG_Transactions!$E:$E,"CAPTURE",PG_Transactions!$AQ:$AQ,1)</f>
        <v>1298</v>
      </c>
      <c r="K4141">
        <f t="shared" si="198"/>
        <v>0</v>
      </c>
      <c r="L4141" t="str">
        <f t="shared" si="199"/>
        <v>Amount Match</v>
      </c>
    </row>
    <row r="4142" spans="1:12" hidden="1" x14ac:dyDescent="0.3">
      <c r="A4142" t="s">
        <v>8210</v>
      </c>
      <c r="B4142" s="1">
        <v>46295</v>
      </c>
      <c r="C4142" t="s">
        <v>8211</v>
      </c>
      <c r="E4142" t="s">
        <v>9</v>
      </c>
      <c r="F4142">
        <v>898</v>
      </c>
      <c r="G4142" t="s">
        <v>10</v>
      </c>
      <c r="H4142" t="str">
        <f t="shared" si="197"/>
        <v>ORD26004141</v>
      </c>
      <c r="I4142">
        <f>COUNTIFS(PG_Transactions!$AK:$AK,$H4142,PG_Transactions!$E:$E,"CAPTURE",PG_Transactions!$AQ:$AQ,1)</f>
        <v>1</v>
      </c>
      <c r="J4142">
        <f>SUMIFS(PG_Transactions!$G:$G,PG_Transactions!$AK:$AK,$H4142,PG_Transactions!$E:$E,"CAPTURE",PG_Transactions!$AQ:$AQ,1)</f>
        <v>898</v>
      </c>
      <c r="K4142">
        <f t="shared" si="198"/>
        <v>0</v>
      </c>
      <c r="L4142" t="str">
        <f t="shared" si="199"/>
        <v>Amount Match</v>
      </c>
    </row>
    <row r="4143" spans="1:12" hidden="1" x14ac:dyDescent="0.3">
      <c r="A4143" t="s">
        <v>8212</v>
      </c>
      <c r="B4143" s="1">
        <v>46270</v>
      </c>
      <c r="C4143" t="s">
        <v>8213</v>
      </c>
      <c r="D4143" t="s">
        <v>51</v>
      </c>
      <c r="E4143" t="s">
        <v>17</v>
      </c>
      <c r="F4143">
        <v>299</v>
      </c>
      <c r="G4143" t="s">
        <v>10</v>
      </c>
      <c r="H4143" t="str">
        <f t="shared" si="197"/>
        <v>ORD26004142</v>
      </c>
      <c r="I4143">
        <f>COUNTIFS(PG_Transactions!$AK:$AK,$H4143,PG_Transactions!$E:$E,"CAPTURE",PG_Transactions!$AQ:$AQ,1)</f>
        <v>1</v>
      </c>
      <c r="J4143">
        <f>SUMIFS(PG_Transactions!$G:$G,PG_Transactions!$AK:$AK,$H4143,PG_Transactions!$E:$E,"CAPTURE",PG_Transactions!$AQ:$AQ,1)</f>
        <v>299</v>
      </c>
      <c r="K4143">
        <f t="shared" si="198"/>
        <v>0</v>
      </c>
      <c r="L4143" t="str">
        <f t="shared" si="199"/>
        <v>Amount Match</v>
      </c>
    </row>
    <row r="4144" spans="1:12" hidden="1" x14ac:dyDescent="0.3">
      <c r="A4144" t="s">
        <v>8214</v>
      </c>
      <c r="B4144" s="1">
        <v>46272</v>
      </c>
      <c r="C4144" t="s">
        <v>8215</v>
      </c>
      <c r="D4144" t="s">
        <v>65</v>
      </c>
      <c r="E4144" t="s">
        <v>9</v>
      </c>
      <c r="F4144">
        <v>2999</v>
      </c>
      <c r="G4144" t="s">
        <v>10</v>
      </c>
      <c r="H4144" t="str">
        <f t="shared" si="197"/>
        <v>ORD26004143</v>
      </c>
      <c r="I4144">
        <f>COUNTIFS(PG_Transactions!$AK:$AK,$H4144,PG_Transactions!$E:$E,"CAPTURE",PG_Transactions!$AQ:$AQ,1)</f>
        <v>1</v>
      </c>
      <c r="J4144">
        <f>SUMIFS(PG_Transactions!$G:$G,PG_Transactions!$AK:$AK,$H4144,PG_Transactions!$E:$E,"CAPTURE",PG_Transactions!$AQ:$AQ,1)</f>
        <v>2999</v>
      </c>
      <c r="K4144">
        <f t="shared" si="198"/>
        <v>0</v>
      </c>
      <c r="L4144" t="str">
        <f t="shared" si="199"/>
        <v>Amount Match</v>
      </c>
    </row>
    <row r="4145" spans="1:12" hidden="1" x14ac:dyDescent="0.3">
      <c r="A4145" t="s">
        <v>8216</v>
      </c>
      <c r="B4145" s="1">
        <v>46277</v>
      </c>
      <c r="C4145" t="s">
        <v>8217</v>
      </c>
      <c r="D4145" t="s">
        <v>8</v>
      </c>
      <c r="E4145" t="s">
        <v>17</v>
      </c>
      <c r="F4145">
        <v>12497</v>
      </c>
      <c r="G4145" t="s">
        <v>10</v>
      </c>
      <c r="H4145" t="str">
        <f t="shared" si="197"/>
        <v>ORD26004144</v>
      </c>
      <c r="I4145">
        <f>COUNTIFS(PG_Transactions!$AK:$AK,$H4145,PG_Transactions!$E:$E,"CAPTURE",PG_Transactions!$AQ:$AQ,1)</f>
        <v>1</v>
      </c>
      <c r="J4145">
        <f>SUMIFS(PG_Transactions!$G:$G,PG_Transactions!$AK:$AK,$H4145,PG_Transactions!$E:$E,"CAPTURE",PG_Transactions!$AQ:$AQ,1)</f>
        <v>12497</v>
      </c>
      <c r="K4145">
        <f t="shared" si="198"/>
        <v>0</v>
      </c>
      <c r="L4145" t="str">
        <f t="shared" si="199"/>
        <v>Amount Match</v>
      </c>
    </row>
    <row r="4146" spans="1:12" hidden="1" x14ac:dyDescent="0.3">
      <c r="A4146" t="s">
        <v>8218</v>
      </c>
      <c r="B4146" s="1">
        <v>46290</v>
      </c>
      <c r="C4146" t="s">
        <v>8219</v>
      </c>
      <c r="D4146" t="s">
        <v>27</v>
      </c>
      <c r="E4146" t="s">
        <v>9</v>
      </c>
      <c r="F4146">
        <v>12998</v>
      </c>
      <c r="G4146" t="s">
        <v>10</v>
      </c>
      <c r="H4146" t="str">
        <f t="shared" si="197"/>
        <v>ORD26004145</v>
      </c>
      <c r="I4146">
        <f>COUNTIFS(PG_Transactions!$AK:$AK,$H4146,PG_Transactions!$E:$E,"CAPTURE",PG_Transactions!$AQ:$AQ,1)</f>
        <v>1</v>
      </c>
      <c r="J4146">
        <f>SUMIFS(PG_Transactions!$G:$G,PG_Transactions!$AK:$AK,$H4146,PG_Transactions!$E:$E,"CAPTURE",PG_Transactions!$AQ:$AQ,1)</f>
        <v>12998</v>
      </c>
      <c r="K4146">
        <f t="shared" si="198"/>
        <v>0</v>
      </c>
      <c r="L4146" t="str">
        <f t="shared" si="199"/>
        <v>Amount Match</v>
      </c>
    </row>
    <row r="4147" spans="1:12" hidden="1" x14ac:dyDescent="0.3">
      <c r="A4147" t="s">
        <v>8220</v>
      </c>
      <c r="B4147" s="1">
        <v>46284</v>
      </c>
      <c r="C4147" t="s">
        <v>8221</v>
      </c>
      <c r="D4147" t="s">
        <v>16</v>
      </c>
      <c r="E4147" t="s">
        <v>17</v>
      </c>
      <c r="F4147">
        <v>3147</v>
      </c>
      <c r="G4147" t="s">
        <v>10</v>
      </c>
      <c r="H4147" t="str">
        <f t="shared" si="197"/>
        <v>ORD26004146</v>
      </c>
      <c r="I4147">
        <f>COUNTIFS(PG_Transactions!$AK:$AK,$H4147,PG_Transactions!$E:$E,"CAPTURE",PG_Transactions!$AQ:$AQ,1)</f>
        <v>1</v>
      </c>
      <c r="J4147">
        <f>SUMIFS(PG_Transactions!$G:$G,PG_Transactions!$AK:$AK,$H4147,PG_Transactions!$E:$E,"CAPTURE",PG_Transactions!$AQ:$AQ,1)</f>
        <v>3147</v>
      </c>
      <c r="K4147">
        <f t="shared" si="198"/>
        <v>0</v>
      </c>
      <c r="L4147" t="str">
        <f t="shared" si="199"/>
        <v>Amount Match</v>
      </c>
    </row>
    <row r="4148" spans="1:12" hidden="1" x14ac:dyDescent="0.3">
      <c r="A4148" t="s">
        <v>8222</v>
      </c>
      <c r="B4148" s="1">
        <v>46278</v>
      </c>
      <c r="C4148" t="s">
        <v>8223</v>
      </c>
      <c r="D4148" t="s">
        <v>16</v>
      </c>
      <c r="E4148" t="s">
        <v>17</v>
      </c>
      <c r="F4148">
        <v>2098</v>
      </c>
      <c r="G4148" t="s">
        <v>10</v>
      </c>
      <c r="H4148" t="str">
        <f t="shared" si="197"/>
        <v>ORD26004147</v>
      </c>
      <c r="I4148">
        <f>COUNTIFS(PG_Transactions!$AK:$AK,$H4148,PG_Transactions!$E:$E,"CAPTURE",PG_Transactions!$AQ:$AQ,1)</f>
        <v>1</v>
      </c>
      <c r="J4148">
        <f>SUMIFS(PG_Transactions!$G:$G,PG_Transactions!$AK:$AK,$H4148,PG_Transactions!$E:$E,"CAPTURE",PG_Transactions!$AQ:$AQ,1)</f>
        <v>2098</v>
      </c>
      <c r="K4148">
        <f t="shared" si="198"/>
        <v>0</v>
      </c>
      <c r="L4148" t="str">
        <f t="shared" si="199"/>
        <v>Amount Match</v>
      </c>
    </row>
    <row r="4149" spans="1:12" hidden="1" x14ac:dyDescent="0.3">
      <c r="A4149" t="s">
        <v>8224</v>
      </c>
      <c r="B4149" s="1">
        <v>46282</v>
      </c>
      <c r="C4149" t="s">
        <v>8225</v>
      </c>
      <c r="D4149" t="s">
        <v>27</v>
      </c>
      <c r="E4149" t="s">
        <v>9</v>
      </c>
      <c r="F4149">
        <v>599</v>
      </c>
      <c r="G4149" t="s">
        <v>10</v>
      </c>
      <c r="H4149" t="str">
        <f t="shared" si="197"/>
        <v>ORD26004148</v>
      </c>
      <c r="I4149">
        <f>COUNTIFS(PG_Transactions!$AK:$AK,$H4149,PG_Transactions!$E:$E,"CAPTURE",PG_Transactions!$AQ:$AQ,1)</f>
        <v>1</v>
      </c>
      <c r="J4149">
        <f>SUMIFS(PG_Transactions!$G:$G,PG_Transactions!$AK:$AK,$H4149,PG_Transactions!$E:$E,"CAPTURE",PG_Transactions!$AQ:$AQ,1)</f>
        <v>599</v>
      </c>
      <c r="K4149">
        <f t="shared" si="198"/>
        <v>0</v>
      </c>
      <c r="L4149" t="str">
        <f t="shared" si="199"/>
        <v>Amount Match</v>
      </c>
    </row>
    <row r="4150" spans="1:12" hidden="1" x14ac:dyDescent="0.3">
      <c r="A4150" t="s">
        <v>8226</v>
      </c>
      <c r="B4150" s="1">
        <v>46288</v>
      </c>
      <c r="C4150" t="s">
        <v>8227</v>
      </c>
      <c r="D4150" t="s">
        <v>51</v>
      </c>
      <c r="E4150" t="s">
        <v>33</v>
      </c>
      <c r="F4150">
        <v>499</v>
      </c>
      <c r="G4150" t="s">
        <v>10</v>
      </c>
      <c r="H4150" t="str">
        <f t="shared" si="197"/>
        <v>ORD26004149</v>
      </c>
      <c r="I4150">
        <f>COUNTIFS(PG_Transactions!$AK:$AK,$H4150,PG_Transactions!$E:$E,"CAPTURE",PG_Transactions!$AQ:$AQ,1)</f>
        <v>1</v>
      </c>
      <c r="J4150">
        <f>SUMIFS(PG_Transactions!$G:$G,PG_Transactions!$AK:$AK,$H4150,PG_Transactions!$E:$E,"CAPTURE",PG_Transactions!$AQ:$AQ,1)</f>
        <v>499</v>
      </c>
      <c r="K4150">
        <f t="shared" si="198"/>
        <v>0</v>
      </c>
      <c r="L4150" t="str">
        <f t="shared" si="199"/>
        <v>Amount Match</v>
      </c>
    </row>
    <row r="4151" spans="1:12" hidden="1" x14ac:dyDescent="0.3">
      <c r="A4151" t="s">
        <v>8228</v>
      </c>
      <c r="B4151" s="1">
        <v>46287</v>
      </c>
      <c r="C4151" t="s">
        <v>8229</v>
      </c>
      <c r="D4151" t="s">
        <v>13</v>
      </c>
      <c r="E4151" t="s">
        <v>17</v>
      </c>
      <c r="F4151">
        <v>6498</v>
      </c>
      <c r="G4151" t="s">
        <v>10</v>
      </c>
      <c r="H4151" t="str">
        <f t="shared" si="197"/>
        <v>ORD26004150</v>
      </c>
      <c r="I4151">
        <f>COUNTIFS(PG_Transactions!$AK:$AK,$H4151,PG_Transactions!$E:$E,"CAPTURE",PG_Transactions!$AQ:$AQ,1)</f>
        <v>1</v>
      </c>
      <c r="J4151">
        <f>SUMIFS(PG_Transactions!$G:$G,PG_Transactions!$AK:$AK,$H4151,PG_Transactions!$E:$E,"CAPTURE",PG_Transactions!$AQ:$AQ,1)</f>
        <v>6498</v>
      </c>
      <c r="K4151">
        <f t="shared" si="198"/>
        <v>0</v>
      </c>
      <c r="L4151" t="str">
        <f t="shared" si="199"/>
        <v>Amount Match</v>
      </c>
    </row>
    <row r="4152" spans="1:12" hidden="1" x14ac:dyDescent="0.3">
      <c r="A4152" t="s">
        <v>8230</v>
      </c>
      <c r="B4152" s="1">
        <v>46288</v>
      </c>
      <c r="C4152" t="s">
        <v>8231</v>
      </c>
      <c r="D4152" t="s">
        <v>13</v>
      </c>
      <c r="E4152" t="s">
        <v>17</v>
      </c>
      <c r="F4152">
        <v>499</v>
      </c>
      <c r="G4152" t="s">
        <v>10</v>
      </c>
      <c r="H4152" t="str">
        <f t="shared" si="197"/>
        <v>ORD26004151</v>
      </c>
      <c r="I4152">
        <f>COUNTIFS(PG_Transactions!$AK:$AK,$H4152,PG_Transactions!$E:$E,"CAPTURE",PG_Transactions!$AQ:$AQ,1)</f>
        <v>1</v>
      </c>
      <c r="J4152">
        <f>SUMIFS(PG_Transactions!$G:$G,PG_Transactions!$AK:$AK,$H4152,PG_Transactions!$E:$E,"CAPTURE",PG_Transactions!$AQ:$AQ,1)</f>
        <v>499</v>
      </c>
      <c r="K4152">
        <f t="shared" si="198"/>
        <v>0</v>
      </c>
      <c r="L4152" t="str">
        <f t="shared" si="199"/>
        <v>Amount Match</v>
      </c>
    </row>
    <row r="4153" spans="1:12" hidden="1" x14ac:dyDescent="0.3">
      <c r="A4153" t="s">
        <v>8232</v>
      </c>
      <c r="B4153" s="1">
        <v>46285</v>
      </c>
      <c r="C4153" t="s">
        <v>4416</v>
      </c>
      <c r="D4153" t="s">
        <v>13</v>
      </c>
      <c r="E4153" t="s">
        <v>9</v>
      </c>
      <c r="F4153">
        <v>2097</v>
      </c>
      <c r="G4153" t="s">
        <v>10</v>
      </c>
      <c r="H4153" t="str">
        <f t="shared" si="197"/>
        <v>ORD26004152</v>
      </c>
      <c r="I4153">
        <f>COUNTIFS(PG_Transactions!$AK:$AK,$H4153,PG_Transactions!$E:$E,"CAPTURE",PG_Transactions!$AQ:$AQ,1)</f>
        <v>1</v>
      </c>
      <c r="J4153">
        <f>SUMIFS(PG_Transactions!$G:$G,PG_Transactions!$AK:$AK,$H4153,PG_Transactions!$E:$E,"CAPTURE",PG_Transactions!$AQ:$AQ,1)</f>
        <v>2097</v>
      </c>
      <c r="K4153">
        <f t="shared" si="198"/>
        <v>0</v>
      </c>
      <c r="L4153" t="str">
        <f t="shared" si="199"/>
        <v>Amount Match</v>
      </c>
    </row>
    <row r="4154" spans="1:12" hidden="1" x14ac:dyDescent="0.3">
      <c r="A4154" t="s">
        <v>8233</v>
      </c>
      <c r="B4154" s="1">
        <v>46279</v>
      </c>
      <c r="C4154" t="s">
        <v>8234</v>
      </c>
      <c r="D4154" t="s">
        <v>27</v>
      </c>
      <c r="E4154" t="s">
        <v>9</v>
      </c>
      <c r="F4154">
        <v>4999</v>
      </c>
      <c r="G4154" t="s">
        <v>10</v>
      </c>
      <c r="H4154" t="str">
        <f t="shared" si="197"/>
        <v>ORD26004153</v>
      </c>
      <c r="I4154">
        <f>COUNTIFS(PG_Transactions!$AK:$AK,$H4154,PG_Transactions!$E:$E,"CAPTURE",PG_Transactions!$AQ:$AQ,1)</f>
        <v>1</v>
      </c>
      <c r="J4154">
        <f>SUMIFS(PG_Transactions!$G:$G,PG_Transactions!$AK:$AK,$H4154,PG_Transactions!$E:$E,"CAPTURE",PG_Transactions!$AQ:$AQ,1)</f>
        <v>4999</v>
      </c>
      <c r="K4154">
        <f t="shared" si="198"/>
        <v>0</v>
      </c>
      <c r="L4154" t="str">
        <f t="shared" si="199"/>
        <v>Amount Match</v>
      </c>
    </row>
    <row r="4155" spans="1:12" hidden="1" x14ac:dyDescent="0.3">
      <c r="A4155" t="s">
        <v>8235</v>
      </c>
      <c r="B4155" s="1">
        <v>46269</v>
      </c>
      <c r="C4155" t="s">
        <v>8236</v>
      </c>
      <c r="D4155" t="s">
        <v>8</v>
      </c>
      <c r="E4155" t="s">
        <v>17</v>
      </c>
      <c r="F4155">
        <v>999</v>
      </c>
      <c r="G4155" t="s">
        <v>10</v>
      </c>
      <c r="H4155" t="str">
        <f t="shared" si="197"/>
        <v>ORD26004154</v>
      </c>
      <c r="I4155">
        <f>COUNTIFS(PG_Transactions!$AK:$AK,$H4155,PG_Transactions!$E:$E,"CAPTURE",PG_Transactions!$AQ:$AQ,1)</f>
        <v>1</v>
      </c>
      <c r="J4155">
        <f>SUMIFS(PG_Transactions!$G:$G,PG_Transactions!$AK:$AK,$H4155,PG_Transactions!$E:$E,"CAPTURE",PG_Transactions!$AQ:$AQ,1)</f>
        <v>999</v>
      </c>
      <c r="K4155">
        <f t="shared" si="198"/>
        <v>0</v>
      </c>
      <c r="L4155" t="str">
        <f t="shared" si="199"/>
        <v>Amount Match</v>
      </c>
    </row>
    <row r="4156" spans="1:12" hidden="1" x14ac:dyDescent="0.3">
      <c r="A4156" t="s">
        <v>8237</v>
      </c>
      <c r="B4156" s="1">
        <v>46278</v>
      </c>
      <c r="C4156" t="s">
        <v>8238</v>
      </c>
      <c r="D4156" t="s">
        <v>16</v>
      </c>
      <c r="E4156" t="s">
        <v>9</v>
      </c>
      <c r="F4156">
        <v>9797</v>
      </c>
      <c r="G4156" t="s">
        <v>10</v>
      </c>
      <c r="H4156" t="str">
        <f t="shared" si="197"/>
        <v>ORD26004155</v>
      </c>
      <c r="I4156">
        <f>COUNTIFS(PG_Transactions!$AK:$AK,$H4156,PG_Transactions!$E:$E,"CAPTURE",PG_Transactions!$AQ:$AQ,1)</f>
        <v>1</v>
      </c>
      <c r="J4156">
        <f>SUMIFS(PG_Transactions!$G:$G,PG_Transactions!$AK:$AK,$H4156,PG_Transactions!$E:$E,"CAPTURE",PG_Transactions!$AQ:$AQ,1)</f>
        <v>9797</v>
      </c>
      <c r="K4156">
        <f t="shared" si="198"/>
        <v>0</v>
      </c>
      <c r="L4156" t="str">
        <f t="shared" si="199"/>
        <v>Amount Match</v>
      </c>
    </row>
    <row r="4157" spans="1:12" hidden="1" x14ac:dyDescent="0.3">
      <c r="A4157" t="s">
        <v>8239</v>
      </c>
      <c r="B4157" s="1">
        <v>46277</v>
      </c>
      <c r="C4157" t="s">
        <v>8060</v>
      </c>
      <c r="D4157" t="s">
        <v>41</v>
      </c>
      <c r="E4157" t="s">
        <v>9</v>
      </c>
      <c r="F4157">
        <v>5998</v>
      </c>
      <c r="G4157" t="s">
        <v>10</v>
      </c>
      <c r="H4157" t="str">
        <f t="shared" si="197"/>
        <v>ORD26004156</v>
      </c>
      <c r="I4157">
        <f>COUNTIFS(PG_Transactions!$AK:$AK,$H4157,PG_Transactions!$E:$E,"CAPTURE",PG_Transactions!$AQ:$AQ,1)</f>
        <v>1</v>
      </c>
      <c r="J4157">
        <f>SUMIFS(PG_Transactions!$G:$G,PG_Transactions!$AK:$AK,$H4157,PG_Transactions!$E:$E,"CAPTURE",PG_Transactions!$AQ:$AQ,1)</f>
        <v>5998</v>
      </c>
      <c r="K4157">
        <f t="shared" si="198"/>
        <v>0</v>
      </c>
      <c r="L4157" t="str">
        <f t="shared" si="199"/>
        <v>Amount Match</v>
      </c>
    </row>
    <row r="4158" spans="1:12" hidden="1" x14ac:dyDescent="0.3">
      <c r="A4158" t="s">
        <v>8240</v>
      </c>
      <c r="B4158" s="1">
        <v>46285</v>
      </c>
      <c r="C4158" t="s">
        <v>8241</v>
      </c>
      <c r="D4158" t="s">
        <v>32</v>
      </c>
      <c r="E4158" t="s">
        <v>9</v>
      </c>
      <c r="F4158">
        <v>9798</v>
      </c>
      <c r="G4158" t="s">
        <v>105</v>
      </c>
      <c r="H4158" t="str">
        <f t="shared" si="197"/>
        <v>ORD26004157</v>
      </c>
      <c r="I4158">
        <f>COUNTIFS(PG_Transactions!$AK:$AK,$H4158,PG_Transactions!$E:$E,"CAPTURE",PG_Transactions!$AQ:$AQ,1)</f>
        <v>0</v>
      </c>
      <c r="J4158">
        <f>SUMIFS(PG_Transactions!$G:$G,PG_Transactions!$AK:$AK,$H4158,PG_Transactions!$E:$E,"CAPTURE",PG_Transactions!$AQ:$AQ,1)</f>
        <v>0</v>
      </c>
      <c r="K4158">
        <f t="shared" si="198"/>
        <v>-9798</v>
      </c>
      <c r="L4158" t="str">
        <f t="shared" si="199"/>
        <v>No Capture</v>
      </c>
    </row>
    <row r="4159" spans="1:12" hidden="1" x14ac:dyDescent="0.3">
      <c r="A4159" t="s">
        <v>8242</v>
      </c>
      <c r="B4159" s="1">
        <v>46282</v>
      </c>
      <c r="C4159" t="s">
        <v>8243</v>
      </c>
      <c r="D4159" t="s">
        <v>51</v>
      </c>
      <c r="E4159" t="s">
        <v>44</v>
      </c>
      <c r="F4159">
        <v>4098</v>
      </c>
      <c r="G4159" t="s">
        <v>10</v>
      </c>
      <c r="H4159" t="str">
        <f t="shared" si="197"/>
        <v>ORD26004158</v>
      </c>
      <c r="I4159">
        <f>COUNTIFS(PG_Transactions!$AK:$AK,$H4159,PG_Transactions!$E:$E,"CAPTURE",PG_Transactions!$AQ:$AQ,1)</f>
        <v>1</v>
      </c>
      <c r="J4159">
        <f>SUMIFS(PG_Transactions!$G:$G,PG_Transactions!$AK:$AK,$H4159,PG_Transactions!$E:$E,"CAPTURE",PG_Transactions!$AQ:$AQ,1)</f>
        <v>4098</v>
      </c>
      <c r="K4159">
        <f t="shared" si="198"/>
        <v>0</v>
      </c>
      <c r="L4159" t="str">
        <f t="shared" si="199"/>
        <v>Amount Match</v>
      </c>
    </row>
    <row r="4160" spans="1:12" hidden="1" x14ac:dyDescent="0.3">
      <c r="A4160" t="s">
        <v>8244</v>
      </c>
      <c r="B4160" s="1">
        <v>46269</v>
      </c>
      <c r="C4160" t="s">
        <v>8245</v>
      </c>
      <c r="D4160" t="s">
        <v>16</v>
      </c>
      <c r="E4160" t="s">
        <v>17</v>
      </c>
      <c r="F4160">
        <v>2499</v>
      </c>
      <c r="G4160" t="s">
        <v>10</v>
      </c>
      <c r="H4160" t="str">
        <f t="shared" si="197"/>
        <v>ORD26004159</v>
      </c>
      <c r="I4160">
        <f>COUNTIFS(PG_Transactions!$AK:$AK,$H4160,PG_Transactions!$E:$E,"CAPTURE",PG_Transactions!$AQ:$AQ,1)</f>
        <v>1</v>
      </c>
      <c r="J4160">
        <f>SUMIFS(PG_Transactions!$G:$G,PG_Transactions!$AK:$AK,$H4160,PG_Transactions!$E:$E,"CAPTURE",PG_Transactions!$AQ:$AQ,1)</f>
        <v>2499</v>
      </c>
      <c r="K4160">
        <f t="shared" si="198"/>
        <v>0</v>
      </c>
      <c r="L4160" t="str">
        <f t="shared" si="199"/>
        <v>Amount Match</v>
      </c>
    </row>
    <row r="4161" spans="1:12" hidden="1" x14ac:dyDescent="0.3">
      <c r="A4161" t="s">
        <v>8246</v>
      </c>
      <c r="B4161" s="1">
        <v>46273</v>
      </c>
      <c r="C4161" t="s">
        <v>8247</v>
      </c>
      <c r="D4161" t="s">
        <v>51</v>
      </c>
      <c r="E4161" t="s">
        <v>9</v>
      </c>
      <c r="F4161">
        <v>6097</v>
      </c>
      <c r="G4161" t="s">
        <v>10</v>
      </c>
      <c r="H4161" t="str">
        <f t="shared" si="197"/>
        <v>ORD26004160</v>
      </c>
      <c r="I4161">
        <f>COUNTIFS(PG_Transactions!$AK:$AK,$H4161,PG_Transactions!$E:$E,"CAPTURE",PG_Transactions!$AQ:$AQ,1)</f>
        <v>1</v>
      </c>
      <c r="J4161">
        <f>SUMIFS(PG_Transactions!$G:$G,PG_Transactions!$AK:$AK,$H4161,PG_Transactions!$E:$E,"CAPTURE",PG_Transactions!$AQ:$AQ,1)</f>
        <v>6097</v>
      </c>
      <c r="K4161">
        <f t="shared" si="198"/>
        <v>0</v>
      </c>
      <c r="L4161" t="str">
        <f t="shared" si="199"/>
        <v>Amount Match</v>
      </c>
    </row>
    <row r="4162" spans="1:12" hidden="1" x14ac:dyDescent="0.3">
      <c r="A4162" t="s">
        <v>8248</v>
      </c>
      <c r="B4162" s="1">
        <v>46266</v>
      </c>
      <c r="C4162" t="s">
        <v>8249</v>
      </c>
      <c r="D4162" t="s">
        <v>16</v>
      </c>
      <c r="E4162" t="s">
        <v>44</v>
      </c>
      <c r="F4162">
        <v>349</v>
      </c>
      <c r="G4162" t="s">
        <v>70</v>
      </c>
      <c r="H4162" t="str">
        <f t="shared" si="197"/>
        <v>ORD26004161</v>
      </c>
      <c r="I4162">
        <f>COUNTIFS(PG_Transactions!$AK:$AK,$H4162,PG_Transactions!$E:$E,"CAPTURE",PG_Transactions!$AQ:$AQ,1)</f>
        <v>0</v>
      </c>
      <c r="J4162">
        <f>SUMIFS(PG_Transactions!$G:$G,PG_Transactions!$AK:$AK,$H4162,PG_Transactions!$E:$E,"CAPTURE",PG_Transactions!$AQ:$AQ,1)</f>
        <v>0</v>
      </c>
      <c r="K4162">
        <f t="shared" si="198"/>
        <v>-349</v>
      </c>
      <c r="L4162" t="str">
        <f t="shared" si="199"/>
        <v>No Capture</v>
      </c>
    </row>
    <row r="4163" spans="1:12" hidden="1" x14ac:dyDescent="0.3">
      <c r="A4163" t="s">
        <v>8250</v>
      </c>
      <c r="B4163" s="1">
        <v>46279</v>
      </c>
      <c r="C4163" t="s">
        <v>8251</v>
      </c>
      <c r="D4163" t="s">
        <v>38</v>
      </c>
      <c r="E4163" t="s">
        <v>9</v>
      </c>
      <c r="F4163">
        <v>499</v>
      </c>
      <c r="G4163" t="s">
        <v>10</v>
      </c>
      <c r="H4163" t="str">
        <f t="shared" ref="H4163:H4226" si="200">UPPER(SUBSTITUTE(TRIM(A4163),"-",""))</f>
        <v>ORD26004162</v>
      </c>
      <c r="I4163">
        <f>COUNTIFS(PG_Transactions!$AK:$AK,$H4163,PG_Transactions!$E:$E,"CAPTURE",PG_Transactions!$AQ:$AQ,1)</f>
        <v>1</v>
      </c>
      <c r="J4163">
        <f>SUMIFS(PG_Transactions!$G:$G,PG_Transactions!$AK:$AK,$H4163,PG_Transactions!$E:$E,"CAPTURE",PG_Transactions!$AQ:$AQ,1)</f>
        <v>499</v>
      </c>
      <c r="K4163">
        <f t="shared" ref="K4163:K4226" si="201">ROUND(J4163-F4163,2)</f>
        <v>0</v>
      </c>
      <c r="L4163" t="str">
        <f t="shared" ref="L4163:L4226" si="202">IF(I4163=0,"No Capture",IF(I4163&gt;1,"Multiple Capture Rows - Review",IF(ABS(K4163)&lt;0.01,"Amount Match",IF(K4163&lt;0,"Captured Less Than Order","Captured More Than Order"))))</f>
        <v>Amount Match</v>
      </c>
    </row>
    <row r="4164" spans="1:12" hidden="1" x14ac:dyDescent="0.3">
      <c r="A4164" t="s">
        <v>8252</v>
      </c>
      <c r="B4164" s="1">
        <v>46276</v>
      </c>
      <c r="C4164" t="s">
        <v>8253</v>
      </c>
      <c r="D4164" t="s">
        <v>51</v>
      </c>
      <c r="E4164" t="s">
        <v>44</v>
      </c>
      <c r="F4164">
        <v>7999</v>
      </c>
      <c r="G4164" t="s">
        <v>105</v>
      </c>
      <c r="H4164" t="str">
        <f t="shared" si="200"/>
        <v>ORD26004163</v>
      </c>
      <c r="I4164">
        <f>COUNTIFS(PG_Transactions!$AK:$AK,$H4164,PG_Transactions!$E:$E,"CAPTURE",PG_Transactions!$AQ:$AQ,1)</f>
        <v>0</v>
      </c>
      <c r="J4164">
        <f>SUMIFS(PG_Transactions!$G:$G,PG_Transactions!$AK:$AK,$H4164,PG_Transactions!$E:$E,"CAPTURE",PG_Transactions!$AQ:$AQ,1)</f>
        <v>0</v>
      </c>
      <c r="K4164">
        <f t="shared" si="201"/>
        <v>-7999</v>
      </c>
      <c r="L4164" t="str">
        <f t="shared" si="202"/>
        <v>No Capture</v>
      </c>
    </row>
    <row r="4165" spans="1:12" hidden="1" x14ac:dyDescent="0.3">
      <c r="A4165" t="s">
        <v>8254</v>
      </c>
      <c r="B4165" s="1">
        <v>46275</v>
      </c>
      <c r="C4165" t="s">
        <v>8255</v>
      </c>
      <c r="D4165" t="s">
        <v>51</v>
      </c>
      <c r="E4165" t="s">
        <v>17</v>
      </c>
      <c r="F4165">
        <v>299</v>
      </c>
      <c r="G4165" t="s">
        <v>10</v>
      </c>
      <c r="H4165" t="str">
        <f t="shared" si="200"/>
        <v>ORD26004164</v>
      </c>
      <c r="I4165">
        <f>COUNTIFS(PG_Transactions!$AK:$AK,$H4165,PG_Transactions!$E:$E,"CAPTURE",PG_Transactions!$AQ:$AQ,1)</f>
        <v>1</v>
      </c>
      <c r="J4165">
        <f>SUMIFS(PG_Transactions!$G:$G,PG_Transactions!$AK:$AK,$H4165,PG_Transactions!$E:$E,"CAPTURE",PG_Transactions!$AQ:$AQ,1)</f>
        <v>299</v>
      </c>
      <c r="K4165">
        <f t="shared" si="201"/>
        <v>0</v>
      </c>
      <c r="L4165" t="str">
        <f t="shared" si="202"/>
        <v>Amount Match</v>
      </c>
    </row>
    <row r="4166" spans="1:12" hidden="1" x14ac:dyDescent="0.3">
      <c r="A4166" t="s">
        <v>8256</v>
      </c>
      <c r="B4166" s="1">
        <v>46266</v>
      </c>
      <c r="C4166" t="s">
        <v>833</v>
      </c>
      <c r="D4166" t="s">
        <v>65</v>
      </c>
      <c r="E4166" t="s">
        <v>9</v>
      </c>
      <c r="F4166">
        <v>4298</v>
      </c>
      <c r="G4166" t="s">
        <v>10</v>
      </c>
      <c r="H4166" t="str">
        <f t="shared" si="200"/>
        <v>ORD26004165</v>
      </c>
      <c r="I4166">
        <f>COUNTIFS(PG_Transactions!$AK:$AK,$H4166,PG_Transactions!$E:$E,"CAPTURE",PG_Transactions!$AQ:$AQ,1)</f>
        <v>1</v>
      </c>
      <c r="J4166">
        <f>SUMIFS(PG_Transactions!$G:$G,PG_Transactions!$AK:$AK,$H4166,PG_Transactions!$E:$E,"CAPTURE",PG_Transactions!$AQ:$AQ,1)</f>
        <v>4298</v>
      </c>
      <c r="K4166">
        <f t="shared" si="201"/>
        <v>0</v>
      </c>
      <c r="L4166" t="str">
        <f t="shared" si="202"/>
        <v>Amount Match</v>
      </c>
    </row>
    <row r="4167" spans="1:12" hidden="1" x14ac:dyDescent="0.3">
      <c r="A4167" t="s">
        <v>8257</v>
      </c>
      <c r="B4167" s="1">
        <v>46276</v>
      </c>
      <c r="C4167" t="s">
        <v>8258</v>
      </c>
      <c r="D4167" t="s">
        <v>13</v>
      </c>
      <c r="E4167" t="s">
        <v>17</v>
      </c>
      <c r="F4167">
        <v>2499</v>
      </c>
      <c r="G4167" t="s">
        <v>10</v>
      </c>
      <c r="H4167" t="str">
        <f t="shared" si="200"/>
        <v>ORD26004166</v>
      </c>
      <c r="I4167">
        <f>COUNTIFS(PG_Transactions!$AK:$AK,$H4167,PG_Transactions!$E:$E,"CAPTURE",PG_Transactions!$AQ:$AQ,1)</f>
        <v>1</v>
      </c>
      <c r="J4167">
        <f>SUMIFS(PG_Transactions!$G:$G,PG_Transactions!$AK:$AK,$H4167,PG_Transactions!$E:$E,"CAPTURE",PG_Transactions!$AQ:$AQ,1)</f>
        <v>2499</v>
      </c>
      <c r="K4167">
        <f t="shared" si="201"/>
        <v>0</v>
      </c>
      <c r="L4167" t="str">
        <f t="shared" si="202"/>
        <v>Amount Match</v>
      </c>
    </row>
    <row r="4168" spans="1:12" hidden="1" x14ac:dyDescent="0.3">
      <c r="A4168" t="s">
        <v>8259</v>
      </c>
      <c r="B4168" s="1">
        <v>46292</v>
      </c>
      <c r="C4168" t="s">
        <v>2918</v>
      </c>
      <c r="D4168" t="s">
        <v>13</v>
      </c>
      <c r="E4168" t="s">
        <v>9</v>
      </c>
      <c r="F4168">
        <v>1499</v>
      </c>
      <c r="G4168" t="s">
        <v>10</v>
      </c>
      <c r="H4168" t="str">
        <f t="shared" si="200"/>
        <v>ORD26004167</v>
      </c>
      <c r="I4168">
        <f>COUNTIFS(PG_Transactions!$AK:$AK,$H4168,PG_Transactions!$E:$E,"CAPTURE",PG_Transactions!$AQ:$AQ,1)</f>
        <v>1</v>
      </c>
      <c r="J4168">
        <f>SUMIFS(PG_Transactions!$G:$G,PG_Transactions!$AK:$AK,$H4168,PG_Transactions!$E:$E,"CAPTURE",PG_Transactions!$AQ:$AQ,1)</f>
        <v>1499</v>
      </c>
      <c r="K4168">
        <f t="shared" si="201"/>
        <v>0</v>
      </c>
      <c r="L4168" t="str">
        <f t="shared" si="202"/>
        <v>Amount Match</v>
      </c>
    </row>
    <row r="4169" spans="1:12" hidden="1" x14ac:dyDescent="0.3">
      <c r="A4169" t="s">
        <v>8260</v>
      </c>
      <c r="B4169" s="1">
        <v>46289</v>
      </c>
      <c r="C4169" t="s">
        <v>8261</v>
      </c>
      <c r="D4169" t="s">
        <v>41</v>
      </c>
      <c r="E4169" t="s">
        <v>9</v>
      </c>
      <c r="F4169">
        <v>2999</v>
      </c>
      <c r="G4169" t="s">
        <v>10</v>
      </c>
      <c r="H4169" t="str">
        <f t="shared" si="200"/>
        <v>ORD26004168</v>
      </c>
      <c r="I4169">
        <f>COUNTIFS(PG_Transactions!$AK:$AK,$H4169,PG_Transactions!$E:$E,"CAPTURE",PG_Transactions!$AQ:$AQ,1)</f>
        <v>1</v>
      </c>
      <c r="J4169">
        <f>SUMIFS(PG_Transactions!$G:$G,PG_Transactions!$AK:$AK,$H4169,PG_Transactions!$E:$E,"CAPTURE",PG_Transactions!$AQ:$AQ,1)</f>
        <v>2999</v>
      </c>
      <c r="K4169">
        <f t="shared" si="201"/>
        <v>0</v>
      </c>
      <c r="L4169" t="str">
        <f t="shared" si="202"/>
        <v>Amount Match</v>
      </c>
    </row>
    <row r="4170" spans="1:12" hidden="1" x14ac:dyDescent="0.3">
      <c r="A4170" t="s">
        <v>8262</v>
      </c>
      <c r="B4170" s="1">
        <v>46294</v>
      </c>
      <c r="C4170" t="s">
        <v>8263</v>
      </c>
      <c r="D4170" t="s">
        <v>65</v>
      </c>
      <c r="E4170" t="s">
        <v>9</v>
      </c>
      <c r="F4170">
        <v>10998</v>
      </c>
      <c r="G4170" t="s">
        <v>105</v>
      </c>
      <c r="H4170" t="str">
        <f t="shared" si="200"/>
        <v>ORD26004169</v>
      </c>
      <c r="I4170">
        <f>COUNTIFS(PG_Transactions!$AK:$AK,$H4170,PG_Transactions!$E:$E,"CAPTURE",PG_Transactions!$AQ:$AQ,1)</f>
        <v>0</v>
      </c>
      <c r="J4170">
        <f>SUMIFS(PG_Transactions!$G:$G,PG_Transactions!$AK:$AK,$H4170,PG_Transactions!$E:$E,"CAPTURE",PG_Transactions!$AQ:$AQ,1)</f>
        <v>0</v>
      </c>
      <c r="K4170">
        <f t="shared" si="201"/>
        <v>-10998</v>
      </c>
      <c r="L4170" t="str">
        <f t="shared" si="202"/>
        <v>No Capture</v>
      </c>
    </row>
    <row r="4171" spans="1:12" hidden="1" x14ac:dyDescent="0.3">
      <c r="A4171" t="s">
        <v>8264</v>
      </c>
      <c r="B4171" s="1">
        <v>46268</v>
      </c>
      <c r="C4171" t="s">
        <v>8265</v>
      </c>
      <c r="D4171" t="s">
        <v>27</v>
      </c>
      <c r="E4171" t="s">
        <v>17</v>
      </c>
      <c r="F4171">
        <v>299</v>
      </c>
      <c r="G4171" t="s">
        <v>10</v>
      </c>
      <c r="H4171" t="str">
        <f t="shared" si="200"/>
        <v>ORD26004170</v>
      </c>
      <c r="I4171">
        <f>COUNTIFS(PG_Transactions!$AK:$AK,$H4171,PG_Transactions!$E:$E,"CAPTURE",PG_Transactions!$AQ:$AQ,1)</f>
        <v>1</v>
      </c>
      <c r="J4171">
        <f>SUMIFS(PG_Transactions!$G:$G,PG_Transactions!$AK:$AK,$H4171,PG_Transactions!$E:$E,"CAPTURE",PG_Transactions!$AQ:$AQ,1)</f>
        <v>299</v>
      </c>
      <c r="K4171">
        <f t="shared" si="201"/>
        <v>0</v>
      </c>
      <c r="L4171" t="str">
        <f t="shared" si="202"/>
        <v>Amount Match</v>
      </c>
    </row>
    <row r="4172" spans="1:12" hidden="1" x14ac:dyDescent="0.3">
      <c r="A4172" t="s">
        <v>8266</v>
      </c>
      <c r="B4172" s="1">
        <v>46284</v>
      </c>
      <c r="C4172" t="s">
        <v>8267</v>
      </c>
      <c r="D4172" t="s">
        <v>32</v>
      </c>
      <c r="E4172" t="s">
        <v>9</v>
      </c>
      <c r="F4172">
        <v>349</v>
      </c>
      <c r="G4172" t="s">
        <v>10</v>
      </c>
      <c r="H4172" t="str">
        <f t="shared" si="200"/>
        <v>ORD26004171</v>
      </c>
      <c r="I4172">
        <f>COUNTIFS(PG_Transactions!$AK:$AK,$H4172,PG_Transactions!$E:$E,"CAPTURE",PG_Transactions!$AQ:$AQ,1)</f>
        <v>1</v>
      </c>
      <c r="J4172">
        <f>SUMIFS(PG_Transactions!$G:$G,PG_Transactions!$AK:$AK,$H4172,PG_Transactions!$E:$E,"CAPTURE",PG_Transactions!$AQ:$AQ,1)</f>
        <v>349</v>
      </c>
      <c r="K4172">
        <f t="shared" si="201"/>
        <v>0</v>
      </c>
      <c r="L4172" t="str">
        <f t="shared" si="202"/>
        <v>Amount Match</v>
      </c>
    </row>
    <row r="4173" spans="1:12" hidden="1" x14ac:dyDescent="0.3">
      <c r="A4173" t="s">
        <v>8268</v>
      </c>
      <c r="B4173" s="1">
        <v>46293</v>
      </c>
      <c r="C4173" t="s">
        <v>8269</v>
      </c>
      <c r="D4173" t="s">
        <v>41</v>
      </c>
      <c r="E4173" t="s">
        <v>44</v>
      </c>
      <c r="F4173">
        <v>798</v>
      </c>
      <c r="G4173" t="s">
        <v>10</v>
      </c>
      <c r="H4173" t="str">
        <f t="shared" si="200"/>
        <v>ORD26004172</v>
      </c>
      <c r="I4173">
        <f>COUNTIFS(PG_Transactions!$AK:$AK,$H4173,PG_Transactions!$E:$E,"CAPTURE",PG_Transactions!$AQ:$AQ,1)</f>
        <v>1</v>
      </c>
      <c r="J4173">
        <f>SUMIFS(PG_Transactions!$G:$G,PG_Transactions!$AK:$AK,$H4173,PG_Transactions!$E:$E,"CAPTURE",PG_Transactions!$AQ:$AQ,1)</f>
        <v>798</v>
      </c>
      <c r="K4173">
        <f t="shared" si="201"/>
        <v>0</v>
      </c>
      <c r="L4173" t="str">
        <f t="shared" si="202"/>
        <v>Amount Match</v>
      </c>
    </row>
    <row r="4174" spans="1:12" hidden="1" x14ac:dyDescent="0.3">
      <c r="A4174" t="s">
        <v>8270</v>
      </c>
      <c r="B4174" s="1">
        <v>46288</v>
      </c>
      <c r="C4174" t="s">
        <v>8271</v>
      </c>
      <c r="D4174" t="s">
        <v>51</v>
      </c>
      <c r="E4174" t="s">
        <v>44</v>
      </c>
      <c r="F4174">
        <v>349</v>
      </c>
      <c r="G4174" t="s">
        <v>10</v>
      </c>
      <c r="H4174" t="str">
        <f t="shared" si="200"/>
        <v>ORD26004173</v>
      </c>
      <c r="I4174">
        <f>COUNTIFS(PG_Transactions!$AK:$AK,$H4174,PG_Transactions!$E:$E,"CAPTURE",PG_Transactions!$AQ:$AQ,1)</f>
        <v>1</v>
      </c>
      <c r="J4174">
        <f>SUMIFS(PG_Transactions!$G:$G,PG_Transactions!$AK:$AK,$H4174,PG_Transactions!$E:$E,"CAPTURE",PG_Transactions!$AQ:$AQ,1)</f>
        <v>349</v>
      </c>
      <c r="K4174">
        <f t="shared" si="201"/>
        <v>0</v>
      </c>
      <c r="L4174" t="str">
        <f t="shared" si="202"/>
        <v>Amount Match</v>
      </c>
    </row>
    <row r="4175" spans="1:12" hidden="1" x14ac:dyDescent="0.3">
      <c r="A4175" t="s">
        <v>8272</v>
      </c>
      <c r="B4175" s="1">
        <v>46285</v>
      </c>
      <c r="C4175" t="s">
        <v>8273</v>
      </c>
      <c r="D4175" t="s">
        <v>24</v>
      </c>
      <c r="E4175" t="s">
        <v>44</v>
      </c>
      <c r="F4175">
        <v>6297</v>
      </c>
      <c r="G4175" t="s">
        <v>10</v>
      </c>
      <c r="H4175" t="str">
        <f t="shared" si="200"/>
        <v>ORD26004174</v>
      </c>
      <c r="I4175">
        <f>COUNTIFS(PG_Transactions!$AK:$AK,$H4175,PG_Transactions!$E:$E,"CAPTURE",PG_Transactions!$AQ:$AQ,1)</f>
        <v>1</v>
      </c>
      <c r="J4175">
        <f>SUMIFS(PG_Transactions!$G:$G,PG_Transactions!$AK:$AK,$H4175,PG_Transactions!$E:$E,"CAPTURE",PG_Transactions!$AQ:$AQ,1)</f>
        <v>6297</v>
      </c>
      <c r="K4175">
        <f t="shared" si="201"/>
        <v>0</v>
      </c>
      <c r="L4175" t="str">
        <f t="shared" si="202"/>
        <v>Amount Match</v>
      </c>
    </row>
    <row r="4176" spans="1:12" hidden="1" x14ac:dyDescent="0.3">
      <c r="A4176" t="s">
        <v>8274</v>
      </c>
      <c r="B4176" s="1">
        <v>46279</v>
      </c>
      <c r="C4176" t="s">
        <v>8275</v>
      </c>
      <c r="D4176" t="s">
        <v>65</v>
      </c>
      <c r="E4176" t="s">
        <v>9</v>
      </c>
      <c r="F4176">
        <v>948</v>
      </c>
      <c r="G4176" t="s">
        <v>10</v>
      </c>
      <c r="H4176" t="str">
        <f t="shared" si="200"/>
        <v>ORD26004175</v>
      </c>
      <c r="I4176">
        <f>COUNTIFS(PG_Transactions!$AK:$AK,$H4176,PG_Transactions!$E:$E,"CAPTURE",PG_Transactions!$AQ:$AQ,1)</f>
        <v>1</v>
      </c>
      <c r="J4176">
        <f>SUMIFS(PG_Transactions!$G:$G,PG_Transactions!$AK:$AK,$H4176,PG_Transactions!$E:$E,"CAPTURE",PG_Transactions!$AQ:$AQ,1)</f>
        <v>948</v>
      </c>
      <c r="K4176">
        <f t="shared" si="201"/>
        <v>0</v>
      </c>
      <c r="L4176" t="str">
        <f t="shared" si="202"/>
        <v>Amount Match</v>
      </c>
    </row>
    <row r="4177" spans="1:12" hidden="1" x14ac:dyDescent="0.3">
      <c r="A4177" t="s">
        <v>8276</v>
      </c>
      <c r="B4177" s="1">
        <v>46282</v>
      </c>
      <c r="C4177" t="s">
        <v>8277</v>
      </c>
      <c r="D4177" t="s">
        <v>38</v>
      </c>
      <c r="E4177" t="s">
        <v>17</v>
      </c>
      <c r="F4177">
        <v>499</v>
      </c>
      <c r="G4177" t="s">
        <v>56</v>
      </c>
      <c r="H4177" t="str">
        <f t="shared" si="200"/>
        <v>ORD26004176</v>
      </c>
      <c r="I4177">
        <f>COUNTIFS(PG_Transactions!$AK:$AK,$H4177,PG_Transactions!$E:$E,"CAPTURE",PG_Transactions!$AQ:$AQ,1)</f>
        <v>1</v>
      </c>
      <c r="J4177">
        <f>SUMIFS(PG_Transactions!$G:$G,PG_Transactions!$AK:$AK,$H4177,PG_Transactions!$E:$E,"CAPTURE",PG_Transactions!$AQ:$AQ,1)</f>
        <v>499</v>
      </c>
      <c r="K4177">
        <f t="shared" si="201"/>
        <v>0</v>
      </c>
      <c r="L4177" t="str">
        <f t="shared" si="202"/>
        <v>Amount Match</v>
      </c>
    </row>
    <row r="4178" spans="1:12" hidden="1" x14ac:dyDescent="0.3">
      <c r="A4178" t="s">
        <v>8278</v>
      </c>
      <c r="B4178" s="1">
        <v>46268</v>
      </c>
      <c r="C4178" t="s">
        <v>8279</v>
      </c>
      <c r="D4178" t="s">
        <v>24</v>
      </c>
      <c r="E4178" t="s">
        <v>17</v>
      </c>
      <c r="F4178">
        <v>7999</v>
      </c>
      <c r="G4178" t="s">
        <v>56</v>
      </c>
      <c r="H4178" t="str">
        <f t="shared" si="200"/>
        <v>ORD26004177</v>
      </c>
      <c r="I4178">
        <f>COUNTIFS(PG_Transactions!$AK:$AK,$H4178,PG_Transactions!$E:$E,"CAPTURE",PG_Transactions!$AQ:$AQ,1)</f>
        <v>1</v>
      </c>
      <c r="J4178">
        <f>SUMIFS(PG_Transactions!$G:$G,PG_Transactions!$AK:$AK,$H4178,PG_Transactions!$E:$E,"CAPTURE",PG_Transactions!$AQ:$AQ,1)</f>
        <v>7999</v>
      </c>
      <c r="K4178">
        <f t="shared" si="201"/>
        <v>0</v>
      </c>
      <c r="L4178" t="str">
        <f t="shared" si="202"/>
        <v>Amount Match</v>
      </c>
    </row>
    <row r="4179" spans="1:12" hidden="1" x14ac:dyDescent="0.3">
      <c r="A4179" t="s">
        <v>8280</v>
      </c>
      <c r="B4179" s="1">
        <v>46294</v>
      </c>
      <c r="C4179" t="s">
        <v>8281</v>
      </c>
      <c r="D4179" t="s">
        <v>8</v>
      </c>
      <c r="E4179" t="s">
        <v>33</v>
      </c>
      <c r="F4179">
        <v>7297</v>
      </c>
      <c r="G4179" t="s">
        <v>10</v>
      </c>
      <c r="H4179" t="str">
        <f t="shared" si="200"/>
        <v>ORD26004178</v>
      </c>
      <c r="I4179">
        <f>COUNTIFS(PG_Transactions!$AK:$AK,$H4179,PG_Transactions!$E:$E,"CAPTURE",PG_Transactions!$AQ:$AQ,1)</f>
        <v>1</v>
      </c>
      <c r="J4179">
        <f>SUMIFS(PG_Transactions!$G:$G,PG_Transactions!$AK:$AK,$H4179,PG_Transactions!$E:$E,"CAPTURE",PG_Transactions!$AQ:$AQ,1)</f>
        <v>7297</v>
      </c>
      <c r="K4179">
        <f t="shared" si="201"/>
        <v>0</v>
      </c>
      <c r="L4179" t="str">
        <f t="shared" si="202"/>
        <v>Amount Match</v>
      </c>
    </row>
    <row r="4180" spans="1:12" hidden="1" x14ac:dyDescent="0.3">
      <c r="A4180" t="s">
        <v>8282</v>
      </c>
      <c r="B4180" s="1">
        <v>46292</v>
      </c>
      <c r="C4180" t="s">
        <v>8283</v>
      </c>
      <c r="D4180" t="s">
        <v>13</v>
      </c>
      <c r="E4180" t="s">
        <v>17</v>
      </c>
      <c r="F4180">
        <v>299</v>
      </c>
      <c r="G4180" t="s">
        <v>56</v>
      </c>
      <c r="H4180" t="str">
        <f t="shared" si="200"/>
        <v>ORD26004179</v>
      </c>
      <c r="I4180">
        <f>COUNTIFS(PG_Transactions!$AK:$AK,$H4180,PG_Transactions!$E:$E,"CAPTURE",PG_Transactions!$AQ:$AQ,1)</f>
        <v>1</v>
      </c>
      <c r="J4180">
        <f>SUMIFS(PG_Transactions!$G:$G,PG_Transactions!$AK:$AK,$H4180,PG_Transactions!$E:$E,"CAPTURE",PG_Transactions!$AQ:$AQ,1)</f>
        <v>299</v>
      </c>
      <c r="K4180">
        <f t="shared" si="201"/>
        <v>0</v>
      </c>
      <c r="L4180" t="str">
        <f t="shared" si="202"/>
        <v>Amount Match</v>
      </c>
    </row>
    <row r="4181" spans="1:12" hidden="1" x14ac:dyDescent="0.3">
      <c r="A4181" t="s">
        <v>8284</v>
      </c>
      <c r="B4181" s="1">
        <v>46266</v>
      </c>
      <c r="C4181" t="s">
        <v>8285</v>
      </c>
      <c r="D4181" t="s">
        <v>38</v>
      </c>
      <c r="E4181" t="s">
        <v>17</v>
      </c>
      <c r="F4181">
        <v>2798</v>
      </c>
      <c r="G4181" t="s">
        <v>105</v>
      </c>
      <c r="H4181" t="str">
        <f t="shared" si="200"/>
        <v>ORD26004180</v>
      </c>
      <c r="I4181">
        <f>COUNTIFS(PG_Transactions!$AK:$AK,$H4181,PG_Transactions!$E:$E,"CAPTURE",PG_Transactions!$AQ:$AQ,1)</f>
        <v>0</v>
      </c>
      <c r="J4181">
        <f>SUMIFS(PG_Transactions!$G:$G,PG_Transactions!$AK:$AK,$H4181,PG_Transactions!$E:$E,"CAPTURE",PG_Transactions!$AQ:$AQ,1)</f>
        <v>0</v>
      </c>
      <c r="K4181">
        <f t="shared" si="201"/>
        <v>-2798</v>
      </c>
      <c r="L4181" t="str">
        <f t="shared" si="202"/>
        <v>No Capture</v>
      </c>
    </row>
    <row r="4182" spans="1:12" hidden="1" x14ac:dyDescent="0.3">
      <c r="A4182" t="s">
        <v>8286</v>
      </c>
      <c r="B4182" s="1">
        <v>46275</v>
      </c>
      <c r="C4182" t="s">
        <v>8287</v>
      </c>
      <c r="D4182" t="s">
        <v>51</v>
      </c>
      <c r="E4182" t="s">
        <v>44</v>
      </c>
      <c r="F4182">
        <v>349</v>
      </c>
      <c r="G4182" t="s">
        <v>10</v>
      </c>
      <c r="H4182" t="str">
        <f t="shared" si="200"/>
        <v>ORD26004181</v>
      </c>
      <c r="I4182">
        <f>COUNTIFS(PG_Transactions!$AK:$AK,$H4182,PG_Transactions!$E:$E,"CAPTURE",PG_Transactions!$AQ:$AQ,1)</f>
        <v>1</v>
      </c>
      <c r="J4182">
        <f>SUMIFS(PG_Transactions!$G:$G,PG_Transactions!$AK:$AK,$H4182,PG_Transactions!$E:$E,"CAPTURE",PG_Transactions!$AQ:$AQ,1)</f>
        <v>349</v>
      </c>
      <c r="K4182">
        <f t="shared" si="201"/>
        <v>0</v>
      </c>
      <c r="L4182" t="str">
        <f t="shared" si="202"/>
        <v>Amount Match</v>
      </c>
    </row>
    <row r="4183" spans="1:12" hidden="1" x14ac:dyDescent="0.3">
      <c r="A4183" t="s">
        <v>8288</v>
      </c>
      <c r="B4183" s="1">
        <v>46287</v>
      </c>
      <c r="C4183" t="s">
        <v>8289</v>
      </c>
      <c r="D4183" t="s">
        <v>65</v>
      </c>
      <c r="E4183" t="s">
        <v>9</v>
      </c>
      <c r="F4183">
        <v>3098</v>
      </c>
      <c r="G4183" t="s">
        <v>10</v>
      </c>
      <c r="H4183" t="str">
        <f t="shared" si="200"/>
        <v>ORD26004182</v>
      </c>
      <c r="I4183">
        <f>COUNTIFS(PG_Transactions!$AK:$AK,$H4183,PG_Transactions!$E:$E,"CAPTURE",PG_Transactions!$AQ:$AQ,1)</f>
        <v>1</v>
      </c>
      <c r="J4183">
        <f>SUMIFS(PG_Transactions!$G:$G,PG_Transactions!$AK:$AK,$H4183,PG_Transactions!$E:$E,"CAPTURE",PG_Transactions!$AQ:$AQ,1)</f>
        <v>3098</v>
      </c>
      <c r="K4183">
        <f t="shared" si="201"/>
        <v>0</v>
      </c>
      <c r="L4183" t="str">
        <f t="shared" si="202"/>
        <v>Amount Match</v>
      </c>
    </row>
    <row r="4184" spans="1:12" hidden="1" x14ac:dyDescent="0.3">
      <c r="A4184" t="s">
        <v>8290</v>
      </c>
      <c r="B4184" s="1">
        <v>46290</v>
      </c>
      <c r="C4184" t="s">
        <v>8291</v>
      </c>
      <c r="D4184" t="s">
        <v>38</v>
      </c>
      <c r="E4184" t="s">
        <v>9</v>
      </c>
      <c r="F4184">
        <v>6647</v>
      </c>
      <c r="G4184" t="s">
        <v>10</v>
      </c>
      <c r="H4184" t="str">
        <f t="shared" si="200"/>
        <v>ORD26004183</v>
      </c>
      <c r="I4184">
        <f>COUNTIFS(PG_Transactions!$AK:$AK,$H4184,PG_Transactions!$E:$E,"CAPTURE",PG_Transactions!$AQ:$AQ,1)</f>
        <v>1</v>
      </c>
      <c r="J4184">
        <f>SUMIFS(PG_Transactions!$G:$G,PG_Transactions!$AK:$AK,$H4184,PG_Transactions!$E:$E,"CAPTURE",PG_Transactions!$AQ:$AQ,1)</f>
        <v>6647</v>
      </c>
      <c r="K4184">
        <f t="shared" si="201"/>
        <v>0</v>
      </c>
      <c r="L4184" t="str">
        <f t="shared" si="202"/>
        <v>Amount Match</v>
      </c>
    </row>
    <row r="4185" spans="1:12" hidden="1" x14ac:dyDescent="0.3">
      <c r="A4185" t="s">
        <v>8292</v>
      </c>
      <c r="B4185" s="1">
        <v>46281</v>
      </c>
      <c r="C4185" t="s">
        <v>8293</v>
      </c>
      <c r="D4185" t="s">
        <v>13</v>
      </c>
      <c r="E4185" t="s">
        <v>17</v>
      </c>
      <c r="F4185">
        <v>9298</v>
      </c>
      <c r="G4185" t="s">
        <v>105</v>
      </c>
      <c r="H4185" t="str">
        <f t="shared" si="200"/>
        <v>ORD26004184</v>
      </c>
      <c r="I4185">
        <f>COUNTIFS(PG_Transactions!$AK:$AK,$H4185,PG_Transactions!$E:$E,"CAPTURE",PG_Transactions!$AQ:$AQ,1)</f>
        <v>0</v>
      </c>
      <c r="J4185">
        <f>SUMIFS(PG_Transactions!$G:$G,PG_Transactions!$AK:$AK,$H4185,PG_Transactions!$E:$E,"CAPTURE",PG_Transactions!$AQ:$AQ,1)</f>
        <v>0</v>
      </c>
      <c r="K4185">
        <f t="shared" si="201"/>
        <v>-9298</v>
      </c>
      <c r="L4185" t="str">
        <f t="shared" si="202"/>
        <v>No Capture</v>
      </c>
    </row>
    <row r="4186" spans="1:12" hidden="1" x14ac:dyDescent="0.3">
      <c r="A4186" t="s">
        <v>8294</v>
      </c>
      <c r="B4186" s="1">
        <v>46279</v>
      </c>
      <c r="C4186" t="s">
        <v>8295</v>
      </c>
      <c r="D4186" t="s">
        <v>41</v>
      </c>
      <c r="E4186" t="s">
        <v>44</v>
      </c>
      <c r="F4186">
        <v>1299</v>
      </c>
      <c r="G4186" t="s">
        <v>10</v>
      </c>
      <c r="H4186" t="str">
        <f t="shared" si="200"/>
        <v>ORD26004185</v>
      </c>
      <c r="I4186">
        <f>COUNTIFS(PG_Transactions!$AK:$AK,$H4186,PG_Transactions!$E:$E,"CAPTURE",PG_Transactions!$AQ:$AQ,1)</f>
        <v>1</v>
      </c>
      <c r="J4186">
        <f>SUMIFS(PG_Transactions!$G:$G,PG_Transactions!$AK:$AK,$H4186,PG_Transactions!$E:$E,"CAPTURE",PG_Transactions!$AQ:$AQ,1)</f>
        <v>1299</v>
      </c>
      <c r="K4186">
        <f t="shared" si="201"/>
        <v>0</v>
      </c>
      <c r="L4186" t="str">
        <f t="shared" si="202"/>
        <v>Amount Match</v>
      </c>
    </row>
    <row r="4187" spans="1:12" hidden="1" x14ac:dyDescent="0.3">
      <c r="A4187" t="s">
        <v>8296</v>
      </c>
      <c r="B4187" s="1">
        <v>46266</v>
      </c>
      <c r="C4187" t="s">
        <v>8297</v>
      </c>
      <c r="D4187" t="s">
        <v>51</v>
      </c>
      <c r="E4187" t="s">
        <v>33</v>
      </c>
      <c r="F4187" s="2">
        <v>3499</v>
      </c>
      <c r="G4187" t="s">
        <v>10</v>
      </c>
      <c r="H4187" t="str">
        <f t="shared" si="200"/>
        <v>ORD26004186</v>
      </c>
      <c r="I4187">
        <f>COUNTIFS(PG_Transactions!$AK:$AK,$H4187,PG_Transactions!$E:$E,"CAPTURE",PG_Transactions!$AQ:$AQ,1)</f>
        <v>1</v>
      </c>
      <c r="J4187">
        <f>SUMIFS(PG_Transactions!$G:$G,PG_Transactions!$AK:$AK,$H4187,PG_Transactions!$E:$E,"CAPTURE",PG_Transactions!$AQ:$AQ,1)</f>
        <v>3499</v>
      </c>
      <c r="K4187">
        <f t="shared" si="201"/>
        <v>0</v>
      </c>
      <c r="L4187" t="str">
        <f t="shared" si="202"/>
        <v>Amount Match</v>
      </c>
    </row>
    <row r="4188" spans="1:12" hidden="1" x14ac:dyDescent="0.3">
      <c r="A4188" t="s">
        <v>8298</v>
      </c>
      <c r="B4188" s="1">
        <v>46280</v>
      </c>
      <c r="C4188" t="s">
        <v>8299</v>
      </c>
      <c r="D4188" t="s">
        <v>24</v>
      </c>
      <c r="E4188" t="s">
        <v>9</v>
      </c>
      <c r="F4188">
        <v>2998</v>
      </c>
      <c r="G4188" t="s">
        <v>10</v>
      </c>
      <c r="H4188" t="str">
        <f t="shared" si="200"/>
        <v>ORD26004187</v>
      </c>
      <c r="I4188">
        <f>COUNTIFS(PG_Transactions!$AK:$AK,$H4188,PG_Transactions!$E:$E,"CAPTURE",PG_Transactions!$AQ:$AQ,1)</f>
        <v>1</v>
      </c>
      <c r="J4188">
        <f>SUMIFS(PG_Transactions!$G:$G,PG_Transactions!$AK:$AK,$H4188,PG_Transactions!$E:$E,"CAPTURE",PG_Transactions!$AQ:$AQ,1)</f>
        <v>2998</v>
      </c>
      <c r="K4188">
        <f t="shared" si="201"/>
        <v>0</v>
      </c>
      <c r="L4188" t="str">
        <f t="shared" si="202"/>
        <v>Amount Match</v>
      </c>
    </row>
    <row r="4189" spans="1:12" hidden="1" x14ac:dyDescent="0.3">
      <c r="A4189" t="s">
        <v>8300</v>
      </c>
      <c r="B4189" s="1">
        <v>46282</v>
      </c>
      <c r="C4189" t="s">
        <v>8301</v>
      </c>
      <c r="D4189" t="s">
        <v>16</v>
      </c>
      <c r="E4189" t="s">
        <v>9</v>
      </c>
      <c r="F4189">
        <v>4597</v>
      </c>
      <c r="G4189" t="s">
        <v>10</v>
      </c>
      <c r="H4189" t="str">
        <f t="shared" si="200"/>
        <v>ORD26004188</v>
      </c>
      <c r="I4189">
        <f>COUNTIFS(PG_Transactions!$AK:$AK,$H4189,PG_Transactions!$E:$E,"CAPTURE",PG_Transactions!$AQ:$AQ,1)</f>
        <v>1</v>
      </c>
      <c r="J4189">
        <f>SUMIFS(PG_Transactions!$G:$G,PG_Transactions!$AK:$AK,$H4189,PG_Transactions!$E:$E,"CAPTURE",PG_Transactions!$AQ:$AQ,1)</f>
        <v>4597</v>
      </c>
      <c r="K4189">
        <f t="shared" si="201"/>
        <v>0</v>
      </c>
      <c r="L4189" t="str">
        <f t="shared" si="202"/>
        <v>Amount Match</v>
      </c>
    </row>
    <row r="4190" spans="1:12" hidden="1" x14ac:dyDescent="0.3">
      <c r="A4190" t="s">
        <v>8302</v>
      </c>
      <c r="B4190" s="1">
        <v>46268</v>
      </c>
      <c r="C4190" t="s">
        <v>8303</v>
      </c>
      <c r="D4190" t="s">
        <v>27</v>
      </c>
      <c r="E4190" t="s">
        <v>17</v>
      </c>
      <c r="F4190">
        <v>8998</v>
      </c>
      <c r="G4190" t="s">
        <v>10</v>
      </c>
      <c r="H4190" t="str">
        <f t="shared" si="200"/>
        <v>ORD26004189</v>
      </c>
      <c r="I4190">
        <f>COUNTIFS(PG_Transactions!$AK:$AK,$H4190,PG_Transactions!$E:$E,"CAPTURE",PG_Transactions!$AQ:$AQ,1)</f>
        <v>1</v>
      </c>
      <c r="J4190">
        <f>SUMIFS(PG_Transactions!$G:$G,PG_Transactions!$AK:$AK,$H4190,PG_Transactions!$E:$E,"CAPTURE",PG_Transactions!$AQ:$AQ,1)</f>
        <v>8998</v>
      </c>
      <c r="K4190">
        <f t="shared" si="201"/>
        <v>0</v>
      </c>
      <c r="L4190" t="str">
        <f t="shared" si="202"/>
        <v>Amount Match</v>
      </c>
    </row>
    <row r="4191" spans="1:12" hidden="1" x14ac:dyDescent="0.3">
      <c r="A4191" t="s">
        <v>8304</v>
      </c>
      <c r="B4191" s="1">
        <v>46287</v>
      </c>
      <c r="C4191" t="s">
        <v>8305</v>
      </c>
      <c r="D4191" t="s">
        <v>41</v>
      </c>
      <c r="E4191" t="s">
        <v>17</v>
      </c>
      <c r="F4191">
        <v>4597</v>
      </c>
      <c r="G4191" t="s">
        <v>10</v>
      </c>
      <c r="H4191" t="str">
        <f t="shared" si="200"/>
        <v>ORD26004190</v>
      </c>
      <c r="I4191">
        <f>COUNTIFS(PG_Transactions!$AK:$AK,$H4191,PG_Transactions!$E:$E,"CAPTURE",PG_Transactions!$AQ:$AQ,1)</f>
        <v>1</v>
      </c>
      <c r="J4191">
        <f>SUMIFS(PG_Transactions!$G:$G,PG_Transactions!$AK:$AK,$H4191,PG_Transactions!$E:$E,"CAPTURE",PG_Transactions!$AQ:$AQ,1)</f>
        <v>4597</v>
      </c>
      <c r="K4191">
        <f t="shared" si="201"/>
        <v>0</v>
      </c>
      <c r="L4191" t="str">
        <f t="shared" si="202"/>
        <v>Amount Match</v>
      </c>
    </row>
    <row r="4192" spans="1:12" hidden="1" x14ac:dyDescent="0.3">
      <c r="A4192" t="s">
        <v>8306</v>
      </c>
      <c r="B4192" s="1">
        <v>46284</v>
      </c>
      <c r="C4192" t="s">
        <v>8307</v>
      </c>
      <c r="D4192" t="s">
        <v>24</v>
      </c>
      <c r="E4192" t="s">
        <v>17</v>
      </c>
      <c r="F4192">
        <v>848</v>
      </c>
      <c r="G4192" t="s">
        <v>10</v>
      </c>
      <c r="H4192" t="str">
        <f t="shared" si="200"/>
        <v>ORD26004191</v>
      </c>
      <c r="I4192">
        <f>COUNTIFS(PG_Transactions!$AK:$AK,$H4192,PG_Transactions!$E:$E,"CAPTURE",PG_Transactions!$AQ:$AQ,1)</f>
        <v>1</v>
      </c>
      <c r="J4192">
        <f>SUMIFS(PG_Transactions!$G:$G,PG_Transactions!$AK:$AK,$H4192,PG_Transactions!$E:$E,"CAPTURE",PG_Transactions!$AQ:$AQ,1)</f>
        <v>848</v>
      </c>
      <c r="K4192">
        <f t="shared" si="201"/>
        <v>0</v>
      </c>
      <c r="L4192" t="str">
        <f t="shared" si="202"/>
        <v>Amount Match</v>
      </c>
    </row>
    <row r="4193" spans="1:12" hidden="1" x14ac:dyDescent="0.3">
      <c r="A4193" t="s">
        <v>8308</v>
      </c>
      <c r="B4193" s="1">
        <v>46270</v>
      </c>
      <c r="C4193" t="s">
        <v>8309</v>
      </c>
      <c r="D4193" t="s">
        <v>38</v>
      </c>
      <c r="E4193" t="s">
        <v>9</v>
      </c>
      <c r="F4193">
        <v>3498</v>
      </c>
      <c r="G4193" t="s">
        <v>10</v>
      </c>
      <c r="H4193" t="str">
        <f t="shared" si="200"/>
        <v>ORD26004192</v>
      </c>
      <c r="I4193">
        <f>COUNTIFS(PG_Transactions!$AK:$AK,$H4193,PG_Transactions!$E:$E,"CAPTURE",PG_Transactions!$AQ:$AQ,1)</f>
        <v>1</v>
      </c>
      <c r="J4193">
        <f>SUMIFS(PG_Transactions!$G:$G,PG_Transactions!$AK:$AK,$H4193,PG_Transactions!$E:$E,"CAPTURE",PG_Transactions!$AQ:$AQ,1)</f>
        <v>3498</v>
      </c>
      <c r="K4193">
        <f t="shared" si="201"/>
        <v>0</v>
      </c>
      <c r="L4193" t="str">
        <f t="shared" si="202"/>
        <v>Amount Match</v>
      </c>
    </row>
    <row r="4194" spans="1:12" hidden="1" x14ac:dyDescent="0.3">
      <c r="A4194" t="s">
        <v>8310</v>
      </c>
      <c r="B4194" s="1">
        <v>46292</v>
      </c>
      <c r="C4194" t="s">
        <v>8311</v>
      </c>
      <c r="D4194" t="s">
        <v>41</v>
      </c>
      <c r="E4194" t="s">
        <v>17</v>
      </c>
      <c r="F4194">
        <v>1799</v>
      </c>
      <c r="G4194" t="s">
        <v>10</v>
      </c>
      <c r="H4194" t="str">
        <f t="shared" si="200"/>
        <v>ORD26004193</v>
      </c>
      <c r="I4194">
        <f>COUNTIFS(PG_Transactions!$AK:$AK,$H4194,PG_Transactions!$E:$E,"CAPTURE",PG_Transactions!$AQ:$AQ,1)</f>
        <v>1</v>
      </c>
      <c r="J4194">
        <f>SUMIFS(PG_Transactions!$G:$G,PG_Transactions!$AK:$AK,$H4194,PG_Transactions!$E:$E,"CAPTURE",PG_Transactions!$AQ:$AQ,1)</f>
        <v>1799</v>
      </c>
      <c r="K4194">
        <f t="shared" si="201"/>
        <v>0</v>
      </c>
      <c r="L4194" t="str">
        <f t="shared" si="202"/>
        <v>Amount Match</v>
      </c>
    </row>
    <row r="4195" spans="1:12" hidden="1" x14ac:dyDescent="0.3">
      <c r="A4195" t="s">
        <v>8312</v>
      </c>
      <c r="B4195" s="1">
        <v>46266</v>
      </c>
      <c r="C4195" t="s">
        <v>8313</v>
      </c>
      <c r="D4195" t="s">
        <v>8</v>
      </c>
      <c r="E4195" t="s">
        <v>9</v>
      </c>
      <c r="F4195">
        <v>3499</v>
      </c>
      <c r="G4195" t="s">
        <v>70</v>
      </c>
      <c r="H4195" t="str">
        <f t="shared" si="200"/>
        <v>ORD26004194</v>
      </c>
      <c r="I4195">
        <f>COUNTIFS(PG_Transactions!$AK:$AK,$H4195,PG_Transactions!$E:$E,"CAPTURE",PG_Transactions!$AQ:$AQ,1)</f>
        <v>0</v>
      </c>
      <c r="J4195">
        <f>SUMIFS(PG_Transactions!$G:$G,PG_Transactions!$AK:$AK,$H4195,PG_Transactions!$E:$E,"CAPTURE",PG_Transactions!$AQ:$AQ,1)</f>
        <v>0</v>
      </c>
      <c r="K4195">
        <f t="shared" si="201"/>
        <v>-3499</v>
      </c>
      <c r="L4195" t="str">
        <f t="shared" si="202"/>
        <v>No Capture</v>
      </c>
    </row>
    <row r="4196" spans="1:12" hidden="1" x14ac:dyDescent="0.3">
      <c r="A4196" t="s">
        <v>8314</v>
      </c>
      <c r="B4196" s="1">
        <v>46294</v>
      </c>
      <c r="C4196" t="s">
        <v>8315</v>
      </c>
      <c r="D4196" t="s">
        <v>51</v>
      </c>
      <c r="E4196" t="s">
        <v>9</v>
      </c>
      <c r="F4196">
        <v>2498</v>
      </c>
      <c r="G4196" t="s">
        <v>10</v>
      </c>
      <c r="H4196" t="str">
        <f t="shared" si="200"/>
        <v>ORD26004195</v>
      </c>
      <c r="I4196">
        <f>COUNTIFS(PG_Transactions!$AK:$AK,$H4196,PG_Transactions!$E:$E,"CAPTURE",PG_Transactions!$AQ:$AQ,1)</f>
        <v>1</v>
      </c>
      <c r="J4196">
        <f>SUMIFS(PG_Transactions!$G:$G,PG_Transactions!$AK:$AK,$H4196,PG_Transactions!$E:$E,"CAPTURE",PG_Transactions!$AQ:$AQ,1)</f>
        <v>2498</v>
      </c>
      <c r="K4196">
        <f t="shared" si="201"/>
        <v>0</v>
      </c>
      <c r="L4196" t="str">
        <f t="shared" si="202"/>
        <v>Amount Match</v>
      </c>
    </row>
    <row r="4197" spans="1:12" hidden="1" x14ac:dyDescent="0.3">
      <c r="A4197" t="s">
        <v>8316</v>
      </c>
      <c r="B4197" s="1">
        <v>46284</v>
      </c>
      <c r="C4197" t="s">
        <v>8317</v>
      </c>
      <c r="D4197" t="s">
        <v>38</v>
      </c>
      <c r="E4197" t="s">
        <v>33</v>
      </c>
      <c r="F4197">
        <v>7999</v>
      </c>
      <c r="G4197" t="s">
        <v>10</v>
      </c>
      <c r="H4197" t="str">
        <f t="shared" si="200"/>
        <v>ORD26004196</v>
      </c>
      <c r="I4197">
        <f>COUNTIFS(PG_Transactions!$AK:$AK,$H4197,PG_Transactions!$E:$E,"CAPTURE",PG_Transactions!$AQ:$AQ,1)</f>
        <v>1</v>
      </c>
      <c r="J4197">
        <f>SUMIFS(PG_Transactions!$G:$G,PG_Transactions!$AK:$AK,$H4197,PG_Transactions!$E:$E,"CAPTURE",PG_Transactions!$AQ:$AQ,1)</f>
        <v>7999</v>
      </c>
      <c r="K4197">
        <f t="shared" si="201"/>
        <v>0</v>
      </c>
      <c r="L4197" t="str">
        <f t="shared" si="202"/>
        <v>Amount Match</v>
      </c>
    </row>
    <row r="4198" spans="1:12" hidden="1" x14ac:dyDescent="0.3">
      <c r="A4198" t="s">
        <v>8318</v>
      </c>
      <c r="B4198" s="1">
        <v>46280</v>
      </c>
      <c r="C4198" t="s">
        <v>8319</v>
      </c>
      <c r="D4198" t="s">
        <v>16</v>
      </c>
      <c r="E4198" t="s">
        <v>44</v>
      </c>
      <c r="F4198">
        <v>2999</v>
      </c>
      <c r="G4198" t="s">
        <v>10</v>
      </c>
      <c r="H4198" t="str">
        <f t="shared" si="200"/>
        <v>ORD26004197</v>
      </c>
      <c r="I4198">
        <f>COUNTIFS(PG_Transactions!$AK:$AK,$H4198,PG_Transactions!$E:$E,"CAPTURE",PG_Transactions!$AQ:$AQ,1)</f>
        <v>1</v>
      </c>
      <c r="J4198">
        <f>SUMIFS(PG_Transactions!$G:$G,PG_Transactions!$AK:$AK,$H4198,PG_Transactions!$E:$E,"CAPTURE",PG_Transactions!$AQ:$AQ,1)</f>
        <v>2999</v>
      </c>
      <c r="K4198">
        <f t="shared" si="201"/>
        <v>0</v>
      </c>
      <c r="L4198" t="str">
        <f t="shared" si="202"/>
        <v>Amount Match</v>
      </c>
    </row>
    <row r="4199" spans="1:12" hidden="1" x14ac:dyDescent="0.3">
      <c r="A4199" t="s">
        <v>8320</v>
      </c>
      <c r="B4199" s="1">
        <v>46267</v>
      </c>
      <c r="C4199" t="s">
        <v>8321</v>
      </c>
      <c r="D4199" t="s">
        <v>27</v>
      </c>
      <c r="E4199" t="s">
        <v>17</v>
      </c>
      <c r="F4199">
        <v>7999</v>
      </c>
      <c r="G4199" t="s">
        <v>10</v>
      </c>
      <c r="H4199" t="str">
        <f t="shared" si="200"/>
        <v>ORD26004198</v>
      </c>
      <c r="I4199">
        <f>COUNTIFS(PG_Transactions!$AK:$AK,$H4199,PG_Transactions!$E:$E,"CAPTURE",PG_Transactions!$AQ:$AQ,1)</f>
        <v>1</v>
      </c>
      <c r="J4199">
        <f>SUMIFS(PG_Transactions!$G:$G,PG_Transactions!$AK:$AK,$H4199,PG_Transactions!$E:$E,"CAPTURE",PG_Transactions!$AQ:$AQ,1)</f>
        <v>7999</v>
      </c>
      <c r="K4199">
        <f t="shared" si="201"/>
        <v>0</v>
      </c>
      <c r="L4199" t="str">
        <f t="shared" si="202"/>
        <v>Amount Match</v>
      </c>
    </row>
    <row r="4200" spans="1:12" hidden="1" x14ac:dyDescent="0.3">
      <c r="A4200" t="s">
        <v>8322</v>
      </c>
      <c r="B4200" s="1">
        <v>46271</v>
      </c>
      <c r="C4200" t="s">
        <v>8323</v>
      </c>
      <c r="D4200" t="s">
        <v>24</v>
      </c>
      <c r="E4200" t="s">
        <v>17</v>
      </c>
      <c r="F4200">
        <v>799</v>
      </c>
      <c r="G4200" t="s">
        <v>10</v>
      </c>
      <c r="H4200" t="str">
        <f t="shared" si="200"/>
        <v>ORD26004199</v>
      </c>
      <c r="I4200">
        <f>COUNTIFS(PG_Transactions!$AK:$AK,$H4200,PG_Transactions!$E:$E,"CAPTURE",PG_Transactions!$AQ:$AQ,1)</f>
        <v>1</v>
      </c>
      <c r="J4200">
        <f>SUMIFS(PG_Transactions!$G:$G,PG_Transactions!$AK:$AK,$H4200,PG_Transactions!$E:$E,"CAPTURE",PG_Transactions!$AQ:$AQ,1)</f>
        <v>799</v>
      </c>
      <c r="K4200">
        <f t="shared" si="201"/>
        <v>0</v>
      </c>
      <c r="L4200" t="str">
        <f t="shared" si="202"/>
        <v>Amount Match</v>
      </c>
    </row>
    <row r="4201" spans="1:12" hidden="1" x14ac:dyDescent="0.3">
      <c r="A4201" t="s">
        <v>8324</v>
      </c>
      <c r="B4201" s="1">
        <v>46283</v>
      </c>
      <c r="C4201" t="s">
        <v>8325</v>
      </c>
      <c r="D4201" t="s">
        <v>65</v>
      </c>
      <c r="E4201" t="s">
        <v>9</v>
      </c>
      <c r="F4201">
        <v>3998</v>
      </c>
      <c r="G4201" t="s">
        <v>10</v>
      </c>
      <c r="H4201" t="str">
        <f t="shared" si="200"/>
        <v>ORD26004200</v>
      </c>
      <c r="I4201">
        <f>COUNTIFS(PG_Transactions!$AK:$AK,$H4201,PG_Transactions!$E:$E,"CAPTURE",PG_Transactions!$AQ:$AQ,1)</f>
        <v>1</v>
      </c>
      <c r="J4201">
        <f>SUMIFS(PG_Transactions!$G:$G,PG_Transactions!$AK:$AK,$H4201,PG_Transactions!$E:$E,"CAPTURE",PG_Transactions!$AQ:$AQ,1)</f>
        <v>3998</v>
      </c>
      <c r="K4201">
        <f t="shared" si="201"/>
        <v>0</v>
      </c>
      <c r="L4201" t="str">
        <f t="shared" si="202"/>
        <v>Amount Match</v>
      </c>
    </row>
    <row r="4202" spans="1:12" hidden="1" x14ac:dyDescent="0.3">
      <c r="A4202" t="s">
        <v>8326</v>
      </c>
      <c r="B4202" s="1">
        <v>46290</v>
      </c>
      <c r="C4202" t="s">
        <v>8327</v>
      </c>
      <c r="D4202" t="s">
        <v>41</v>
      </c>
      <c r="E4202" t="s">
        <v>9</v>
      </c>
      <c r="F4202">
        <v>2499</v>
      </c>
      <c r="G4202" t="s">
        <v>10</v>
      </c>
      <c r="H4202" t="str">
        <f t="shared" si="200"/>
        <v>ORD26004201</v>
      </c>
      <c r="I4202">
        <f>COUNTIFS(PG_Transactions!$AK:$AK,$H4202,PG_Transactions!$E:$E,"CAPTURE",PG_Transactions!$AQ:$AQ,1)</f>
        <v>1</v>
      </c>
      <c r="J4202">
        <f>SUMIFS(PG_Transactions!$G:$G,PG_Transactions!$AK:$AK,$H4202,PG_Transactions!$E:$E,"CAPTURE",PG_Transactions!$AQ:$AQ,1)</f>
        <v>2499</v>
      </c>
      <c r="K4202">
        <f t="shared" si="201"/>
        <v>0</v>
      </c>
      <c r="L4202" t="str">
        <f t="shared" si="202"/>
        <v>Amount Match</v>
      </c>
    </row>
    <row r="4203" spans="1:12" hidden="1" x14ac:dyDescent="0.3">
      <c r="A4203" t="s">
        <v>8328</v>
      </c>
      <c r="B4203" s="1">
        <v>46286</v>
      </c>
      <c r="C4203" t="s">
        <v>8329</v>
      </c>
      <c r="D4203" t="s">
        <v>65</v>
      </c>
      <c r="E4203" t="s">
        <v>9</v>
      </c>
      <c r="F4203">
        <v>349</v>
      </c>
      <c r="G4203" t="s">
        <v>10</v>
      </c>
      <c r="H4203" t="str">
        <f t="shared" si="200"/>
        <v>ORD26004202</v>
      </c>
      <c r="I4203">
        <f>COUNTIFS(PG_Transactions!$AK:$AK,$H4203,PG_Transactions!$E:$E,"CAPTURE",PG_Transactions!$AQ:$AQ,1)</f>
        <v>1</v>
      </c>
      <c r="J4203">
        <f>SUMIFS(PG_Transactions!$G:$G,PG_Transactions!$AK:$AK,$H4203,PG_Transactions!$E:$E,"CAPTURE",PG_Transactions!$AQ:$AQ,1)</f>
        <v>349</v>
      </c>
      <c r="K4203">
        <f t="shared" si="201"/>
        <v>0</v>
      </c>
      <c r="L4203" t="str">
        <f t="shared" si="202"/>
        <v>Amount Match</v>
      </c>
    </row>
    <row r="4204" spans="1:12" hidden="1" x14ac:dyDescent="0.3">
      <c r="A4204" t="s">
        <v>8330</v>
      </c>
      <c r="B4204" s="1">
        <v>46281</v>
      </c>
      <c r="C4204" t="s">
        <v>8331</v>
      </c>
      <c r="D4204" t="s">
        <v>27</v>
      </c>
      <c r="E4204" t="s">
        <v>44</v>
      </c>
      <c r="F4204">
        <v>499</v>
      </c>
      <c r="G4204" t="s">
        <v>10</v>
      </c>
      <c r="H4204" t="str">
        <f t="shared" si="200"/>
        <v>ORD26004203</v>
      </c>
      <c r="I4204">
        <f>COUNTIFS(PG_Transactions!$AK:$AK,$H4204,PG_Transactions!$E:$E,"CAPTURE",PG_Transactions!$AQ:$AQ,1)</f>
        <v>1</v>
      </c>
      <c r="J4204">
        <f>SUMIFS(PG_Transactions!$G:$G,PG_Transactions!$AK:$AK,$H4204,PG_Transactions!$E:$E,"CAPTURE",PG_Transactions!$AQ:$AQ,1)</f>
        <v>499</v>
      </c>
      <c r="K4204">
        <f t="shared" si="201"/>
        <v>0</v>
      </c>
      <c r="L4204" t="str">
        <f t="shared" si="202"/>
        <v>Amount Match</v>
      </c>
    </row>
    <row r="4205" spans="1:12" hidden="1" x14ac:dyDescent="0.3">
      <c r="A4205" t="s">
        <v>8332</v>
      </c>
      <c r="B4205" s="1">
        <v>46277</v>
      </c>
      <c r="C4205" t="s">
        <v>8333</v>
      </c>
      <c r="D4205" t="s">
        <v>27</v>
      </c>
      <c r="E4205" t="s">
        <v>33</v>
      </c>
      <c r="F4205">
        <v>499</v>
      </c>
      <c r="G4205" t="s">
        <v>10</v>
      </c>
      <c r="H4205" t="str">
        <f t="shared" si="200"/>
        <v>ORD26004204</v>
      </c>
      <c r="I4205">
        <f>COUNTIFS(PG_Transactions!$AK:$AK,$H4205,PG_Transactions!$E:$E,"CAPTURE",PG_Transactions!$AQ:$AQ,1)</f>
        <v>1</v>
      </c>
      <c r="J4205">
        <f>SUMIFS(PG_Transactions!$G:$G,PG_Transactions!$AK:$AK,$H4205,PG_Transactions!$E:$E,"CAPTURE",PG_Transactions!$AQ:$AQ,1)</f>
        <v>499</v>
      </c>
      <c r="K4205">
        <f t="shared" si="201"/>
        <v>0</v>
      </c>
      <c r="L4205" t="str">
        <f t="shared" si="202"/>
        <v>Amount Match</v>
      </c>
    </row>
    <row r="4206" spans="1:12" hidden="1" x14ac:dyDescent="0.3">
      <c r="A4206" t="s">
        <v>8334</v>
      </c>
      <c r="B4206" s="1">
        <v>46272</v>
      </c>
      <c r="C4206" t="s">
        <v>8335</v>
      </c>
      <c r="D4206" t="s">
        <v>65</v>
      </c>
      <c r="E4206" t="s">
        <v>9</v>
      </c>
      <c r="F4206">
        <v>2999</v>
      </c>
      <c r="G4206" t="s">
        <v>10</v>
      </c>
      <c r="H4206" t="str">
        <f t="shared" si="200"/>
        <v>ORD26004205</v>
      </c>
      <c r="I4206">
        <f>COUNTIFS(PG_Transactions!$AK:$AK,$H4206,PG_Transactions!$E:$E,"CAPTURE",PG_Transactions!$AQ:$AQ,1)</f>
        <v>1</v>
      </c>
      <c r="J4206">
        <f>SUMIFS(PG_Transactions!$G:$G,PG_Transactions!$AK:$AK,$H4206,PG_Transactions!$E:$E,"CAPTURE",PG_Transactions!$AQ:$AQ,1)</f>
        <v>2999</v>
      </c>
      <c r="K4206">
        <f t="shared" si="201"/>
        <v>0</v>
      </c>
      <c r="L4206" t="str">
        <f t="shared" si="202"/>
        <v>Amount Match</v>
      </c>
    </row>
    <row r="4207" spans="1:12" hidden="1" x14ac:dyDescent="0.3">
      <c r="A4207" t="s">
        <v>8336</v>
      </c>
      <c r="B4207" s="1">
        <v>46291</v>
      </c>
      <c r="C4207" t="s">
        <v>8337</v>
      </c>
      <c r="D4207" t="s">
        <v>51</v>
      </c>
      <c r="E4207" t="s">
        <v>9</v>
      </c>
      <c r="F4207">
        <v>3598</v>
      </c>
      <c r="G4207" t="s">
        <v>10</v>
      </c>
      <c r="H4207" t="str">
        <f t="shared" si="200"/>
        <v>ORD26004206</v>
      </c>
      <c r="I4207">
        <f>COUNTIFS(PG_Transactions!$AK:$AK,$H4207,PG_Transactions!$E:$E,"CAPTURE",PG_Transactions!$AQ:$AQ,1)</f>
        <v>1</v>
      </c>
      <c r="J4207">
        <f>SUMIFS(PG_Transactions!$G:$G,PG_Transactions!$AK:$AK,$H4207,PG_Transactions!$E:$E,"CAPTURE",PG_Transactions!$AQ:$AQ,1)</f>
        <v>3598</v>
      </c>
      <c r="K4207">
        <f t="shared" si="201"/>
        <v>0</v>
      </c>
      <c r="L4207" t="str">
        <f t="shared" si="202"/>
        <v>Amount Match</v>
      </c>
    </row>
    <row r="4208" spans="1:12" hidden="1" x14ac:dyDescent="0.3">
      <c r="A4208" t="s">
        <v>8338</v>
      </c>
      <c r="B4208" s="1">
        <v>46294</v>
      </c>
      <c r="C4208" t="s">
        <v>8339</v>
      </c>
      <c r="D4208" t="s">
        <v>24</v>
      </c>
      <c r="E4208" t="s">
        <v>9</v>
      </c>
      <c r="F4208">
        <v>6498</v>
      </c>
      <c r="G4208" t="s">
        <v>10</v>
      </c>
      <c r="H4208" t="str">
        <f t="shared" si="200"/>
        <v>ORD26004207</v>
      </c>
      <c r="I4208">
        <f>COUNTIFS(PG_Transactions!$AK:$AK,$H4208,PG_Transactions!$E:$E,"CAPTURE",PG_Transactions!$AQ:$AQ,1)</f>
        <v>1</v>
      </c>
      <c r="J4208">
        <f>SUMIFS(PG_Transactions!$G:$G,PG_Transactions!$AK:$AK,$H4208,PG_Transactions!$E:$E,"CAPTURE",PG_Transactions!$AQ:$AQ,1)</f>
        <v>6498</v>
      </c>
      <c r="K4208">
        <f t="shared" si="201"/>
        <v>0</v>
      </c>
      <c r="L4208" t="str">
        <f t="shared" si="202"/>
        <v>Amount Match</v>
      </c>
    </row>
    <row r="4209" spans="1:12" hidden="1" x14ac:dyDescent="0.3">
      <c r="A4209" t="s">
        <v>8340</v>
      </c>
      <c r="B4209" s="1">
        <v>46277</v>
      </c>
      <c r="C4209" t="s">
        <v>8341</v>
      </c>
      <c r="D4209" t="s">
        <v>65</v>
      </c>
      <c r="E4209" t="s">
        <v>17</v>
      </c>
      <c r="F4209">
        <v>1499</v>
      </c>
      <c r="G4209" t="s">
        <v>70</v>
      </c>
      <c r="H4209" t="str">
        <f t="shared" si="200"/>
        <v>ORD26004208</v>
      </c>
      <c r="I4209">
        <f>COUNTIFS(PG_Transactions!$AK:$AK,$H4209,PG_Transactions!$E:$E,"CAPTURE",PG_Transactions!$AQ:$AQ,1)</f>
        <v>0</v>
      </c>
      <c r="J4209">
        <f>SUMIFS(PG_Transactions!$G:$G,PG_Transactions!$AK:$AK,$H4209,PG_Transactions!$E:$E,"CAPTURE",PG_Transactions!$AQ:$AQ,1)</f>
        <v>0</v>
      </c>
      <c r="K4209">
        <f t="shared" si="201"/>
        <v>-1499</v>
      </c>
      <c r="L4209" t="str">
        <f t="shared" si="202"/>
        <v>No Capture</v>
      </c>
    </row>
    <row r="4210" spans="1:12" hidden="1" x14ac:dyDescent="0.3">
      <c r="A4210" t="s">
        <v>8342</v>
      </c>
      <c r="B4210" s="1">
        <v>46288</v>
      </c>
      <c r="C4210" t="s">
        <v>8343</v>
      </c>
      <c r="D4210" t="s">
        <v>32</v>
      </c>
      <c r="E4210" t="s">
        <v>17</v>
      </c>
      <c r="F4210">
        <v>1499</v>
      </c>
      <c r="G4210" t="s">
        <v>105</v>
      </c>
      <c r="H4210" t="str">
        <f t="shared" si="200"/>
        <v>ORD26004209</v>
      </c>
      <c r="I4210">
        <f>COUNTIFS(PG_Transactions!$AK:$AK,$H4210,PG_Transactions!$E:$E,"CAPTURE",PG_Transactions!$AQ:$AQ,1)</f>
        <v>0</v>
      </c>
      <c r="J4210">
        <f>SUMIFS(PG_Transactions!$G:$G,PG_Transactions!$AK:$AK,$H4210,PG_Transactions!$E:$E,"CAPTURE",PG_Transactions!$AQ:$AQ,1)</f>
        <v>0</v>
      </c>
      <c r="K4210">
        <f t="shared" si="201"/>
        <v>-1499</v>
      </c>
      <c r="L4210" t="str">
        <f t="shared" si="202"/>
        <v>No Capture</v>
      </c>
    </row>
    <row r="4211" spans="1:12" hidden="1" x14ac:dyDescent="0.3">
      <c r="A4211" t="s">
        <v>8344</v>
      </c>
      <c r="B4211" s="1">
        <v>46275</v>
      </c>
      <c r="C4211" t="s">
        <v>8345</v>
      </c>
      <c r="D4211" t="s">
        <v>32</v>
      </c>
      <c r="E4211" t="s">
        <v>9</v>
      </c>
      <c r="F4211">
        <v>5498</v>
      </c>
      <c r="G4211" t="s">
        <v>10</v>
      </c>
      <c r="H4211" t="str">
        <f t="shared" si="200"/>
        <v>ORD26004210</v>
      </c>
      <c r="I4211">
        <f>COUNTIFS(PG_Transactions!$AK:$AK,$H4211,PG_Transactions!$E:$E,"CAPTURE",PG_Transactions!$AQ:$AQ,1)</f>
        <v>1</v>
      </c>
      <c r="J4211">
        <f>SUMIFS(PG_Transactions!$G:$G,PG_Transactions!$AK:$AK,$H4211,PG_Transactions!$E:$E,"CAPTURE",PG_Transactions!$AQ:$AQ,1)</f>
        <v>5498</v>
      </c>
      <c r="K4211">
        <f t="shared" si="201"/>
        <v>0</v>
      </c>
      <c r="L4211" t="str">
        <f t="shared" si="202"/>
        <v>Amount Match</v>
      </c>
    </row>
    <row r="4212" spans="1:12" hidden="1" x14ac:dyDescent="0.3">
      <c r="A4212" t="s">
        <v>8346</v>
      </c>
      <c r="B4212" s="1">
        <v>46267</v>
      </c>
      <c r="C4212" t="s">
        <v>8347</v>
      </c>
      <c r="D4212" t="s">
        <v>32</v>
      </c>
      <c r="E4212" t="s">
        <v>9</v>
      </c>
      <c r="F4212">
        <v>4597</v>
      </c>
      <c r="G4212" t="s">
        <v>10</v>
      </c>
      <c r="H4212" t="str">
        <f t="shared" si="200"/>
        <v>ORD26004211</v>
      </c>
      <c r="I4212">
        <f>COUNTIFS(PG_Transactions!$AK:$AK,$H4212,PG_Transactions!$E:$E,"CAPTURE",PG_Transactions!$AQ:$AQ,1)</f>
        <v>1</v>
      </c>
      <c r="J4212">
        <f>SUMIFS(PG_Transactions!$G:$G,PG_Transactions!$AK:$AK,$H4212,PG_Transactions!$E:$E,"CAPTURE",PG_Transactions!$AQ:$AQ,1)</f>
        <v>4597</v>
      </c>
      <c r="K4212">
        <f t="shared" si="201"/>
        <v>0</v>
      </c>
      <c r="L4212" t="str">
        <f t="shared" si="202"/>
        <v>Amount Match</v>
      </c>
    </row>
    <row r="4213" spans="1:12" hidden="1" x14ac:dyDescent="0.3">
      <c r="A4213" t="s">
        <v>8348</v>
      </c>
      <c r="B4213" s="1">
        <v>46277</v>
      </c>
      <c r="C4213" t="s">
        <v>8349</v>
      </c>
      <c r="D4213" t="s">
        <v>16</v>
      </c>
      <c r="E4213" t="s">
        <v>9</v>
      </c>
      <c r="F4213">
        <v>799</v>
      </c>
      <c r="G4213" t="s">
        <v>10</v>
      </c>
      <c r="H4213" t="str">
        <f t="shared" si="200"/>
        <v>ORD26004212</v>
      </c>
      <c r="I4213">
        <f>COUNTIFS(PG_Transactions!$AK:$AK,$H4213,PG_Transactions!$E:$E,"CAPTURE",PG_Transactions!$AQ:$AQ,1)</f>
        <v>1</v>
      </c>
      <c r="J4213">
        <f>SUMIFS(PG_Transactions!$G:$G,PG_Transactions!$AK:$AK,$H4213,PG_Transactions!$E:$E,"CAPTURE",PG_Transactions!$AQ:$AQ,1)</f>
        <v>799</v>
      </c>
      <c r="K4213">
        <f t="shared" si="201"/>
        <v>0</v>
      </c>
      <c r="L4213" t="str">
        <f t="shared" si="202"/>
        <v>Amount Match</v>
      </c>
    </row>
    <row r="4214" spans="1:12" hidden="1" x14ac:dyDescent="0.3">
      <c r="A4214" t="s">
        <v>8350</v>
      </c>
      <c r="B4214" s="1">
        <v>46294</v>
      </c>
      <c r="C4214" t="s">
        <v>8351</v>
      </c>
      <c r="D4214" t="s">
        <v>13</v>
      </c>
      <c r="E4214" t="s">
        <v>9</v>
      </c>
      <c r="F4214">
        <v>4798</v>
      </c>
      <c r="G4214" t="s">
        <v>10</v>
      </c>
      <c r="H4214" t="str">
        <f t="shared" si="200"/>
        <v>ORD26004213</v>
      </c>
      <c r="I4214">
        <f>COUNTIFS(PG_Transactions!$AK:$AK,$H4214,PG_Transactions!$E:$E,"CAPTURE",PG_Transactions!$AQ:$AQ,1)</f>
        <v>1</v>
      </c>
      <c r="J4214">
        <f>SUMIFS(PG_Transactions!$G:$G,PG_Transactions!$AK:$AK,$H4214,PG_Transactions!$E:$E,"CAPTURE",PG_Transactions!$AQ:$AQ,1)</f>
        <v>4798</v>
      </c>
      <c r="K4214">
        <f t="shared" si="201"/>
        <v>0</v>
      </c>
      <c r="L4214" t="str">
        <f t="shared" si="202"/>
        <v>Amount Match</v>
      </c>
    </row>
    <row r="4215" spans="1:12" hidden="1" x14ac:dyDescent="0.3">
      <c r="A4215" t="s">
        <v>8352</v>
      </c>
      <c r="B4215" s="1">
        <v>46287</v>
      </c>
      <c r="C4215" t="s">
        <v>8353</v>
      </c>
      <c r="D4215" t="s">
        <v>41</v>
      </c>
      <c r="E4215" t="s">
        <v>9</v>
      </c>
      <c r="F4215">
        <v>10597</v>
      </c>
      <c r="G4215" t="s">
        <v>10</v>
      </c>
      <c r="H4215" t="str">
        <f t="shared" si="200"/>
        <v>ORD26004214</v>
      </c>
      <c r="I4215">
        <f>COUNTIFS(PG_Transactions!$AK:$AK,$H4215,PG_Transactions!$E:$E,"CAPTURE",PG_Transactions!$AQ:$AQ,1)</f>
        <v>1</v>
      </c>
      <c r="J4215">
        <f>SUMIFS(PG_Transactions!$G:$G,PG_Transactions!$AK:$AK,$H4215,PG_Transactions!$E:$E,"CAPTURE",PG_Transactions!$AQ:$AQ,1)</f>
        <v>10597</v>
      </c>
      <c r="K4215">
        <f t="shared" si="201"/>
        <v>0</v>
      </c>
      <c r="L4215" t="str">
        <f t="shared" si="202"/>
        <v>Amount Match</v>
      </c>
    </row>
    <row r="4216" spans="1:12" hidden="1" x14ac:dyDescent="0.3">
      <c r="A4216" t="s">
        <v>8354</v>
      </c>
      <c r="B4216" s="1">
        <v>46286</v>
      </c>
      <c r="C4216" t="s">
        <v>8355</v>
      </c>
      <c r="D4216" t="s">
        <v>13</v>
      </c>
      <c r="E4216" t="s">
        <v>9</v>
      </c>
      <c r="F4216">
        <v>4298</v>
      </c>
      <c r="G4216" t="s">
        <v>10</v>
      </c>
      <c r="H4216" t="str">
        <f t="shared" si="200"/>
        <v>ORD26004215</v>
      </c>
      <c r="I4216">
        <f>COUNTIFS(PG_Transactions!$AK:$AK,$H4216,PG_Transactions!$E:$E,"CAPTURE",PG_Transactions!$AQ:$AQ,1)</f>
        <v>1</v>
      </c>
      <c r="J4216">
        <f>SUMIFS(PG_Transactions!$G:$G,PG_Transactions!$AK:$AK,$H4216,PG_Transactions!$E:$E,"CAPTURE",PG_Transactions!$AQ:$AQ,1)</f>
        <v>4298</v>
      </c>
      <c r="K4216">
        <f t="shared" si="201"/>
        <v>0</v>
      </c>
      <c r="L4216" t="str">
        <f t="shared" si="202"/>
        <v>Amount Match</v>
      </c>
    </row>
    <row r="4217" spans="1:12" hidden="1" x14ac:dyDescent="0.3">
      <c r="A4217" t="s">
        <v>8356</v>
      </c>
      <c r="B4217" s="1">
        <v>46279</v>
      </c>
      <c r="C4217" t="s">
        <v>1032</v>
      </c>
      <c r="D4217" t="s">
        <v>24</v>
      </c>
      <c r="E4217" t="s">
        <v>9</v>
      </c>
      <c r="F4217">
        <v>8798</v>
      </c>
      <c r="G4217" t="s">
        <v>10</v>
      </c>
      <c r="H4217" t="str">
        <f t="shared" si="200"/>
        <v>ORD26004216</v>
      </c>
      <c r="I4217">
        <f>COUNTIFS(PG_Transactions!$AK:$AK,$H4217,PG_Transactions!$E:$E,"CAPTURE",PG_Transactions!$AQ:$AQ,1)</f>
        <v>1</v>
      </c>
      <c r="J4217">
        <f>SUMIFS(PG_Transactions!$G:$G,PG_Transactions!$AK:$AK,$H4217,PG_Transactions!$E:$E,"CAPTURE",PG_Transactions!$AQ:$AQ,1)</f>
        <v>8798</v>
      </c>
      <c r="K4217">
        <f t="shared" si="201"/>
        <v>0</v>
      </c>
      <c r="L4217" t="str">
        <f t="shared" si="202"/>
        <v>Amount Match</v>
      </c>
    </row>
    <row r="4218" spans="1:12" hidden="1" x14ac:dyDescent="0.3">
      <c r="A4218" t="s">
        <v>8357</v>
      </c>
      <c r="B4218" s="1">
        <v>46281</v>
      </c>
      <c r="C4218" t="s">
        <v>8358</v>
      </c>
      <c r="D4218" t="s">
        <v>32</v>
      </c>
      <c r="E4218" t="s">
        <v>44</v>
      </c>
      <c r="F4218">
        <v>1799</v>
      </c>
      <c r="G4218" t="s">
        <v>10</v>
      </c>
      <c r="H4218" t="str">
        <f t="shared" si="200"/>
        <v>ORD26004217</v>
      </c>
      <c r="I4218">
        <f>COUNTIFS(PG_Transactions!$AK:$AK,$H4218,PG_Transactions!$E:$E,"CAPTURE",PG_Transactions!$AQ:$AQ,1)</f>
        <v>1</v>
      </c>
      <c r="J4218">
        <f>SUMIFS(PG_Transactions!$G:$G,PG_Transactions!$AK:$AK,$H4218,PG_Transactions!$E:$E,"CAPTURE",PG_Transactions!$AQ:$AQ,1)</f>
        <v>1799</v>
      </c>
      <c r="K4218">
        <f t="shared" si="201"/>
        <v>0</v>
      </c>
      <c r="L4218" t="str">
        <f t="shared" si="202"/>
        <v>Amount Match</v>
      </c>
    </row>
    <row r="4219" spans="1:12" hidden="1" x14ac:dyDescent="0.3">
      <c r="A4219" t="s">
        <v>8359</v>
      </c>
      <c r="B4219" s="1">
        <v>46273</v>
      </c>
      <c r="C4219" t="s">
        <v>8360</v>
      </c>
      <c r="D4219" t="s">
        <v>38</v>
      </c>
      <c r="E4219" t="s">
        <v>9</v>
      </c>
      <c r="F4219">
        <v>4999</v>
      </c>
      <c r="G4219" t="s">
        <v>105</v>
      </c>
      <c r="H4219" t="str">
        <f t="shared" si="200"/>
        <v>ORD26004218</v>
      </c>
      <c r="I4219">
        <f>COUNTIFS(PG_Transactions!$AK:$AK,$H4219,PG_Transactions!$E:$E,"CAPTURE",PG_Transactions!$AQ:$AQ,1)</f>
        <v>0</v>
      </c>
      <c r="J4219">
        <f>SUMIFS(PG_Transactions!$G:$G,PG_Transactions!$AK:$AK,$H4219,PG_Transactions!$E:$E,"CAPTURE",PG_Transactions!$AQ:$AQ,1)</f>
        <v>0</v>
      </c>
      <c r="K4219">
        <f t="shared" si="201"/>
        <v>-4999</v>
      </c>
      <c r="L4219" t="str">
        <f t="shared" si="202"/>
        <v>No Capture</v>
      </c>
    </row>
    <row r="4220" spans="1:12" hidden="1" x14ac:dyDescent="0.3">
      <c r="A4220" t="s">
        <v>8361</v>
      </c>
      <c r="B4220" s="1">
        <v>46272</v>
      </c>
      <c r="C4220" t="s">
        <v>8362</v>
      </c>
      <c r="D4220" t="s">
        <v>27</v>
      </c>
      <c r="E4220" t="s">
        <v>33</v>
      </c>
      <c r="F4220">
        <v>11797</v>
      </c>
      <c r="G4220" t="s">
        <v>10</v>
      </c>
      <c r="H4220" t="str">
        <f t="shared" si="200"/>
        <v>ORD26004219</v>
      </c>
      <c r="I4220">
        <f>COUNTIFS(PG_Transactions!$AK:$AK,$H4220,PG_Transactions!$E:$E,"CAPTURE",PG_Transactions!$AQ:$AQ,1)</f>
        <v>1</v>
      </c>
      <c r="J4220">
        <f>SUMIFS(PG_Transactions!$G:$G,PG_Transactions!$AK:$AK,$H4220,PG_Transactions!$E:$E,"CAPTURE",PG_Transactions!$AQ:$AQ,1)</f>
        <v>11797</v>
      </c>
      <c r="K4220">
        <f t="shared" si="201"/>
        <v>0</v>
      </c>
      <c r="L4220" t="str">
        <f t="shared" si="202"/>
        <v>Amount Match</v>
      </c>
    </row>
    <row r="4221" spans="1:12" hidden="1" x14ac:dyDescent="0.3">
      <c r="A4221" t="s">
        <v>8363</v>
      </c>
      <c r="B4221" s="1">
        <v>46288</v>
      </c>
      <c r="C4221" t="s">
        <v>8364</v>
      </c>
      <c r="D4221" t="s">
        <v>41</v>
      </c>
      <c r="E4221" t="s">
        <v>9</v>
      </c>
      <c r="F4221">
        <v>7999</v>
      </c>
      <c r="G4221" t="s">
        <v>10</v>
      </c>
      <c r="H4221" t="str">
        <f t="shared" si="200"/>
        <v>ORD26004220</v>
      </c>
      <c r="I4221">
        <f>COUNTIFS(PG_Transactions!$AK:$AK,$H4221,PG_Transactions!$E:$E,"CAPTURE",PG_Transactions!$AQ:$AQ,1)</f>
        <v>1</v>
      </c>
      <c r="J4221">
        <f>SUMIFS(PG_Transactions!$G:$G,PG_Transactions!$AK:$AK,$H4221,PG_Transactions!$E:$E,"CAPTURE",PG_Transactions!$AQ:$AQ,1)</f>
        <v>7999</v>
      </c>
      <c r="K4221">
        <f t="shared" si="201"/>
        <v>0</v>
      </c>
      <c r="L4221" t="str">
        <f t="shared" si="202"/>
        <v>Amount Match</v>
      </c>
    </row>
    <row r="4222" spans="1:12" hidden="1" x14ac:dyDescent="0.3">
      <c r="A4222" t="s">
        <v>8365</v>
      </c>
      <c r="B4222" s="1">
        <v>46291</v>
      </c>
      <c r="C4222" t="s">
        <v>8366</v>
      </c>
      <c r="D4222" t="s">
        <v>38</v>
      </c>
      <c r="E4222" t="s">
        <v>9</v>
      </c>
      <c r="F4222">
        <v>999</v>
      </c>
      <c r="G4222" t="s">
        <v>56</v>
      </c>
      <c r="H4222" t="str">
        <f t="shared" si="200"/>
        <v>ORD26004221</v>
      </c>
      <c r="I4222">
        <f>COUNTIFS(PG_Transactions!$AK:$AK,$H4222,PG_Transactions!$E:$E,"CAPTURE",PG_Transactions!$AQ:$AQ,1)</f>
        <v>1</v>
      </c>
      <c r="J4222">
        <f>SUMIFS(PG_Transactions!$G:$G,PG_Transactions!$AK:$AK,$H4222,PG_Transactions!$E:$E,"CAPTURE",PG_Transactions!$AQ:$AQ,1)</f>
        <v>999</v>
      </c>
      <c r="K4222">
        <f t="shared" si="201"/>
        <v>0</v>
      </c>
      <c r="L4222" t="str">
        <f t="shared" si="202"/>
        <v>Amount Match</v>
      </c>
    </row>
    <row r="4223" spans="1:12" hidden="1" x14ac:dyDescent="0.3">
      <c r="A4223" t="s">
        <v>8367</v>
      </c>
      <c r="B4223" s="1">
        <v>46274</v>
      </c>
      <c r="C4223" t="s">
        <v>8368</v>
      </c>
      <c r="D4223" t="s">
        <v>13</v>
      </c>
      <c r="E4223" t="s">
        <v>9</v>
      </c>
      <c r="F4223">
        <v>1998</v>
      </c>
      <c r="G4223" t="s">
        <v>10</v>
      </c>
      <c r="H4223" t="str">
        <f t="shared" si="200"/>
        <v>ORD26004222</v>
      </c>
      <c r="I4223">
        <f>COUNTIFS(PG_Transactions!$AK:$AK,$H4223,PG_Transactions!$E:$E,"CAPTURE",PG_Transactions!$AQ:$AQ,1)</f>
        <v>1</v>
      </c>
      <c r="J4223">
        <f>SUMIFS(PG_Transactions!$G:$G,PG_Transactions!$AK:$AK,$H4223,PG_Transactions!$E:$E,"CAPTURE",PG_Transactions!$AQ:$AQ,1)</f>
        <v>1998</v>
      </c>
      <c r="K4223">
        <f t="shared" si="201"/>
        <v>0</v>
      </c>
      <c r="L4223" t="str">
        <f t="shared" si="202"/>
        <v>Amount Match</v>
      </c>
    </row>
    <row r="4224" spans="1:12" hidden="1" x14ac:dyDescent="0.3">
      <c r="A4224" t="s">
        <v>8369</v>
      </c>
      <c r="B4224" s="1">
        <v>46274</v>
      </c>
      <c r="C4224" t="s">
        <v>8370</v>
      </c>
      <c r="D4224" t="s">
        <v>24</v>
      </c>
      <c r="E4224" t="s">
        <v>9</v>
      </c>
      <c r="F4224">
        <v>4999</v>
      </c>
      <c r="G4224" t="s">
        <v>10</v>
      </c>
      <c r="H4224" t="str">
        <f t="shared" si="200"/>
        <v>ORD26004223</v>
      </c>
      <c r="I4224">
        <f>COUNTIFS(PG_Transactions!$AK:$AK,$H4224,PG_Transactions!$E:$E,"CAPTURE",PG_Transactions!$AQ:$AQ,1)</f>
        <v>1</v>
      </c>
      <c r="J4224">
        <f>SUMIFS(PG_Transactions!$G:$G,PG_Transactions!$AK:$AK,$H4224,PG_Transactions!$E:$E,"CAPTURE",PG_Transactions!$AQ:$AQ,1)</f>
        <v>4999</v>
      </c>
      <c r="K4224">
        <f t="shared" si="201"/>
        <v>0</v>
      </c>
      <c r="L4224" t="str">
        <f t="shared" si="202"/>
        <v>Amount Match</v>
      </c>
    </row>
    <row r="4225" spans="1:12" hidden="1" x14ac:dyDescent="0.3">
      <c r="A4225" t="s">
        <v>8371</v>
      </c>
      <c r="B4225" s="1">
        <v>46280</v>
      </c>
      <c r="C4225" t="s">
        <v>8372</v>
      </c>
      <c r="D4225" t="s">
        <v>41</v>
      </c>
      <c r="E4225" t="s">
        <v>9</v>
      </c>
      <c r="F4225">
        <v>3499</v>
      </c>
      <c r="G4225" t="s">
        <v>10</v>
      </c>
      <c r="H4225" t="str">
        <f t="shared" si="200"/>
        <v>ORD26004224</v>
      </c>
      <c r="I4225">
        <f>COUNTIFS(PG_Transactions!$AK:$AK,$H4225,PG_Transactions!$E:$E,"CAPTURE",PG_Transactions!$AQ:$AQ,1)</f>
        <v>1</v>
      </c>
      <c r="J4225">
        <f>SUMIFS(PG_Transactions!$G:$G,PG_Transactions!$AK:$AK,$H4225,PG_Transactions!$E:$E,"CAPTURE",PG_Transactions!$AQ:$AQ,1)</f>
        <v>3499</v>
      </c>
      <c r="K4225">
        <f t="shared" si="201"/>
        <v>0</v>
      </c>
      <c r="L4225" t="str">
        <f t="shared" si="202"/>
        <v>Amount Match</v>
      </c>
    </row>
    <row r="4226" spans="1:12" hidden="1" x14ac:dyDescent="0.3">
      <c r="A4226" t="s">
        <v>8373</v>
      </c>
      <c r="B4226" s="1">
        <v>46274</v>
      </c>
      <c r="C4226" t="s">
        <v>8374</v>
      </c>
      <c r="D4226" t="s">
        <v>38</v>
      </c>
      <c r="E4226" t="s">
        <v>17</v>
      </c>
      <c r="F4226">
        <v>8997</v>
      </c>
      <c r="G4226" t="s">
        <v>10</v>
      </c>
      <c r="H4226" t="str">
        <f t="shared" si="200"/>
        <v>ORD26004225</v>
      </c>
      <c r="I4226">
        <f>COUNTIFS(PG_Transactions!$AK:$AK,$H4226,PG_Transactions!$E:$E,"CAPTURE",PG_Transactions!$AQ:$AQ,1)</f>
        <v>1</v>
      </c>
      <c r="J4226">
        <f>SUMIFS(PG_Transactions!$G:$G,PG_Transactions!$AK:$AK,$H4226,PG_Transactions!$E:$E,"CAPTURE",PG_Transactions!$AQ:$AQ,1)</f>
        <v>8997</v>
      </c>
      <c r="K4226">
        <f t="shared" si="201"/>
        <v>0</v>
      </c>
      <c r="L4226" t="str">
        <f t="shared" si="202"/>
        <v>Amount Match</v>
      </c>
    </row>
    <row r="4227" spans="1:12" hidden="1" x14ac:dyDescent="0.3">
      <c r="A4227" t="s">
        <v>8375</v>
      </c>
      <c r="B4227" s="1">
        <v>46295</v>
      </c>
      <c r="C4227" t="s">
        <v>8376</v>
      </c>
      <c r="D4227" t="s">
        <v>8</v>
      </c>
      <c r="E4227" t="s">
        <v>9</v>
      </c>
      <c r="F4227">
        <v>349</v>
      </c>
      <c r="G4227" t="s">
        <v>10</v>
      </c>
      <c r="H4227" t="str">
        <f t="shared" ref="H4227:H4290" si="203">UPPER(SUBSTITUTE(TRIM(A4227),"-",""))</f>
        <v>ORD26004226</v>
      </c>
      <c r="I4227">
        <f>COUNTIFS(PG_Transactions!$AK:$AK,$H4227,PG_Transactions!$E:$E,"CAPTURE",PG_Transactions!$AQ:$AQ,1)</f>
        <v>1</v>
      </c>
      <c r="J4227">
        <f>SUMIFS(PG_Transactions!$G:$G,PG_Transactions!$AK:$AK,$H4227,PG_Transactions!$E:$E,"CAPTURE",PG_Transactions!$AQ:$AQ,1)</f>
        <v>349</v>
      </c>
      <c r="K4227">
        <f t="shared" ref="K4227:K4290" si="204">ROUND(J4227-F4227,2)</f>
        <v>0</v>
      </c>
      <c r="L4227" t="str">
        <f t="shared" ref="L4227:L4290" si="205">IF(I4227=0,"No Capture",IF(I4227&gt;1,"Multiple Capture Rows - Review",IF(ABS(K4227)&lt;0.01,"Amount Match",IF(K4227&lt;0,"Captured Less Than Order","Captured More Than Order"))))</f>
        <v>Amount Match</v>
      </c>
    </row>
    <row r="4228" spans="1:12" hidden="1" x14ac:dyDescent="0.3">
      <c r="A4228" t="s">
        <v>8377</v>
      </c>
      <c r="B4228" s="1">
        <v>46277</v>
      </c>
      <c r="C4228" t="s">
        <v>8378</v>
      </c>
      <c r="D4228" t="s">
        <v>32</v>
      </c>
      <c r="E4228" t="s">
        <v>17</v>
      </c>
      <c r="F4228">
        <v>2999</v>
      </c>
      <c r="G4228" t="s">
        <v>10</v>
      </c>
      <c r="H4228" t="str">
        <f t="shared" si="203"/>
        <v>ORD26004227</v>
      </c>
      <c r="I4228">
        <f>COUNTIFS(PG_Transactions!$AK:$AK,$H4228,PG_Transactions!$E:$E,"CAPTURE",PG_Transactions!$AQ:$AQ,1)</f>
        <v>1</v>
      </c>
      <c r="J4228">
        <f>SUMIFS(PG_Transactions!$G:$G,PG_Transactions!$AK:$AK,$H4228,PG_Transactions!$E:$E,"CAPTURE",PG_Transactions!$AQ:$AQ,1)</f>
        <v>2999</v>
      </c>
      <c r="K4228">
        <f t="shared" si="204"/>
        <v>0</v>
      </c>
      <c r="L4228" t="str">
        <f t="shared" si="205"/>
        <v>Amount Match</v>
      </c>
    </row>
    <row r="4229" spans="1:12" hidden="1" x14ac:dyDescent="0.3">
      <c r="A4229" t="s">
        <v>8379</v>
      </c>
      <c r="B4229" s="1">
        <v>46276</v>
      </c>
      <c r="C4229" t="s">
        <v>8380</v>
      </c>
      <c r="E4229" t="s">
        <v>17</v>
      </c>
      <c r="F4229">
        <v>2999</v>
      </c>
      <c r="G4229" t="s">
        <v>10</v>
      </c>
      <c r="H4229" t="str">
        <f t="shared" si="203"/>
        <v>ORD26004228</v>
      </c>
      <c r="I4229">
        <f>COUNTIFS(PG_Transactions!$AK:$AK,$H4229,PG_Transactions!$E:$E,"CAPTURE",PG_Transactions!$AQ:$AQ,1)</f>
        <v>1</v>
      </c>
      <c r="J4229">
        <f>SUMIFS(PG_Transactions!$G:$G,PG_Transactions!$AK:$AK,$H4229,PG_Transactions!$E:$E,"CAPTURE",PG_Transactions!$AQ:$AQ,1)</f>
        <v>2999</v>
      </c>
      <c r="K4229">
        <f t="shared" si="204"/>
        <v>0</v>
      </c>
      <c r="L4229" t="str">
        <f t="shared" si="205"/>
        <v>Amount Match</v>
      </c>
    </row>
    <row r="4230" spans="1:12" hidden="1" x14ac:dyDescent="0.3">
      <c r="A4230" t="s">
        <v>8381</v>
      </c>
      <c r="B4230" s="1">
        <v>46276</v>
      </c>
      <c r="C4230" t="s">
        <v>8382</v>
      </c>
      <c r="D4230" t="s">
        <v>13</v>
      </c>
      <c r="E4230" t="s">
        <v>9</v>
      </c>
      <c r="F4230">
        <v>349</v>
      </c>
      <c r="G4230" t="s">
        <v>10</v>
      </c>
      <c r="H4230" t="str">
        <f t="shared" si="203"/>
        <v>ORD26004229</v>
      </c>
      <c r="I4230">
        <f>COUNTIFS(PG_Transactions!$AK:$AK,$H4230,PG_Transactions!$E:$E,"CAPTURE",PG_Transactions!$AQ:$AQ,1)</f>
        <v>1</v>
      </c>
      <c r="J4230">
        <f>SUMIFS(PG_Transactions!$G:$G,PG_Transactions!$AK:$AK,$H4230,PG_Transactions!$E:$E,"CAPTURE",PG_Transactions!$AQ:$AQ,1)</f>
        <v>349</v>
      </c>
      <c r="K4230">
        <f t="shared" si="204"/>
        <v>0</v>
      </c>
      <c r="L4230" t="str">
        <f t="shared" si="205"/>
        <v>Amount Match</v>
      </c>
    </row>
    <row r="4231" spans="1:12" hidden="1" x14ac:dyDescent="0.3">
      <c r="A4231" t="s">
        <v>8383</v>
      </c>
      <c r="B4231" s="1">
        <v>46292</v>
      </c>
      <c r="C4231" t="s">
        <v>8384</v>
      </c>
      <c r="D4231" t="s">
        <v>13</v>
      </c>
      <c r="E4231" t="s">
        <v>33</v>
      </c>
      <c r="F4231">
        <v>4999</v>
      </c>
      <c r="G4231" t="s">
        <v>10</v>
      </c>
      <c r="H4231" t="str">
        <f t="shared" si="203"/>
        <v>ORD26004230</v>
      </c>
      <c r="I4231">
        <f>COUNTIFS(PG_Transactions!$AK:$AK,$H4231,PG_Transactions!$E:$E,"CAPTURE",PG_Transactions!$AQ:$AQ,1)</f>
        <v>1</v>
      </c>
      <c r="J4231">
        <f>SUMIFS(PG_Transactions!$G:$G,PG_Transactions!$AK:$AK,$H4231,PG_Transactions!$E:$E,"CAPTURE",PG_Transactions!$AQ:$AQ,1)</f>
        <v>4999</v>
      </c>
      <c r="K4231">
        <f t="shared" si="204"/>
        <v>0</v>
      </c>
      <c r="L4231" t="str">
        <f t="shared" si="205"/>
        <v>Amount Match</v>
      </c>
    </row>
    <row r="4232" spans="1:12" hidden="1" x14ac:dyDescent="0.3">
      <c r="A4232" t="s">
        <v>8385</v>
      </c>
      <c r="B4232" s="1">
        <v>46268</v>
      </c>
      <c r="C4232" t="s">
        <v>8386</v>
      </c>
      <c r="E4232" t="s">
        <v>17</v>
      </c>
      <c r="F4232">
        <v>4197</v>
      </c>
      <c r="G4232" t="s">
        <v>10</v>
      </c>
      <c r="H4232" t="str">
        <f t="shared" si="203"/>
        <v>ORD26004231</v>
      </c>
      <c r="I4232">
        <f>COUNTIFS(PG_Transactions!$AK:$AK,$H4232,PG_Transactions!$E:$E,"CAPTURE",PG_Transactions!$AQ:$AQ,1)</f>
        <v>1</v>
      </c>
      <c r="J4232">
        <f>SUMIFS(PG_Transactions!$G:$G,PG_Transactions!$AK:$AK,$H4232,PG_Transactions!$E:$E,"CAPTURE",PG_Transactions!$AQ:$AQ,1)</f>
        <v>4197</v>
      </c>
      <c r="K4232">
        <f t="shared" si="204"/>
        <v>0</v>
      </c>
      <c r="L4232" t="str">
        <f t="shared" si="205"/>
        <v>Amount Match</v>
      </c>
    </row>
    <row r="4233" spans="1:12" hidden="1" x14ac:dyDescent="0.3">
      <c r="A4233" t="s">
        <v>8387</v>
      </c>
      <c r="B4233" s="1">
        <v>46274</v>
      </c>
      <c r="C4233" t="s">
        <v>8388</v>
      </c>
      <c r="D4233" t="s">
        <v>51</v>
      </c>
      <c r="E4233" t="s">
        <v>44</v>
      </c>
      <c r="F4233">
        <v>1299</v>
      </c>
      <c r="G4233" t="s">
        <v>10</v>
      </c>
      <c r="H4233" t="str">
        <f t="shared" si="203"/>
        <v>ORD26004232</v>
      </c>
      <c r="I4233">
        <f>COUNTIFS(PG_Transactions!$AK:$AK,$H4233,PG_Transactions!$E:$E,"CAPTURE",PG_Transactions!$AQ:$AQ,1)</f>
        <v>1</v>
      </c>
      <c r="J4233">
        <f>SUMIFS(PG_Transactions!$G:$G,PG_Transactions!$AK:$AK,$H4233,PG_Transactions!$E:$E,"CAPTURE",PG_Transactions!$AQ:$AQ,1)</f>
        <v>1299</v>
      </c>
      <c r="K4233">
        <f t="shared" si="204"/>
        <v>0</v>
      </c>
      <c r="L4233" t="str">
        <f t="shared" si="205"/>
        <v>Amount Match</v>
      </c>
    </row>
    <row r="4234" spans="1:12" hidden="1" x14ac:dyDescent="0.3">
      <c r="A4234" t="s">
        <v>8389</v>
      </c>
      <c r="B4234" s="1">
        <v>46283</v>
      </c>
      <c r="C4234" t="s">
        <v>8390</v>
      </c>
      <c r="D4234" t="s">
        <v>41</v>
      </c>
      <c r="E4234" t="s">
        <v>9</v>
      </c>
      <c r="F4234">
        <v>10998</v>
      </c>
      <c r="G4234" t="s">
        <v>10</v>
      </c>
      <c r="H4234" t="str">
        <f t="shared" si="203"/>
        <v>ORD26004233</v>
      </c>
      <c r="I4234">
        <f>COUNTIFS(PG_Transactions!$AK:$AK,$H4234,PG_Transactions!$E:$E,"CAPTURE",PG_Transactions!$AQ:$AQ,1)</f>
        <v>1</v>
      </c>
      <c r="J4234">
        <f>SUMIFS(PG_Transactions!$G:$G,PG_Transactions!$AK:$AK,$H4234,PG_Transactions!$E:$E,"CAPTURE",PG_Transactions!$AQ:$AQ,1)</f>
        <v>10998</v>
      </c>
      <c r="K4234">
        <f t="shared" si="204"/>
        <v>0</v>
      </c>
      <c r="L4234" t="str">
        <f t="shared" si="205"/>
        <v>Amount Match</v>
      </c>
    </row>
    <row r="4235" spans="1:12" hidden="1" x14ac:dyDescent="0.3">
      <c r="A4235" t="s">
        <v>8391</v>
      </c>
      <c r="B4235" s="1">
        <v>46269</v>
      </c>
      <c r="C4235" t="s">
        <v>8392</v>
      </c>
      <c r="D4235" t="s">
        <v>41</v>
      </c>
      <c r="E4235" t="s">
        <v>9</v>
      </c>
      <c r="F4235">
        <v>3097</v>
      </c>
      <c r="G4235" t="s">
        <v>10</v>
      </c>
      <c r="H4235" t="str">
        <f t="shared" si="203"/>
        <v>ORD26004234</v>
      </c>
      <c r="I4235">
        <f>COUNTIFS(PG_Transactions!$AK:$AK,$H4235,PG_Transactions!$E:$E,"CAPTURE",PG_Transactions!$AQ:$AQ,1)</f>
        <v>1</v>
      </c>
      <c r="J4235">
        <f>SUMIFS(PG_Transactions!$G:$G,PG_Transactions!$AK:$AK,$H4235,PG_Transactions!$E:$E,"CAPTURE",PG_Transactions!$AQ:$AQ,1)</f>
        <v>3097</v>
      </c>
      <c r="K4235">
        <f t="shared" si="204"/>
        <v>0</v>
      </c>
      <c r="L4235" t="str">
        <f t="shared" si="205"/>
        <v>Amount Match</v>
      </c>
    </row>
    <row r="4236" spans="1:12" hidden="1" x14ac:dyDescent="0.3">
      <c r="A4236" t="s">
        <v>8393</v>
      </c>
      <c r="B4236" s="1">
        <v>46277</v>
      </c>
      <c r="C4236" t="s">
        <v>8394</v>
      </c>
      <c r="D4236" t="s">
        <v>65</v>
      </c>
      <c r="E4236" t="s">
        <v>9</v>
      </c>
      <c r="F4236">
        <v>999</v>
      </c>
      <c r="G4236" t="s">
        <v>70</v>
      </c>
      <c r="H4236" t="str">
        <f t="shared" si="203"/>
        <v>ORD26004235</v>
      </c>
      <c r="I4236">
        <f>COUNTIFS(PG_Transactions!$AK:$AK,$H4236,PG_Transactions!$E:$E,"CAPTURE",PG_Transactions!$AQ:$AQ,1)</f>
        <v>0</v>
      </c>
      <c r="J4236">
        <f>SUMIFS(PG_Transactions!$G:$G,PG_Transactions!$AK:$AK,$H4236,PG_Transactions!$E:$E,"CAPTURE",PG_Transactions!$AQ:$AQ,1)</f>
        <v>0</v>
      </c>
      <c r="K4236">
        <f t="shared" si="204"/>
        <v>-999</v>
      </c>
      <c r="L4236" t="str">
        <f t="shared" si="205"/>
        <v>No Capture</v>
      </c>
    </row>
    <row r="4237" spans="1:12" hidden="1" x14ac:dyDescent="0.3">
      <c r="A4237" t="s">
        <v>8395</v>
      </c>
      <c r="B4237" s="1">
        <v>46291</v>
      </c>
      <c r="C4237" t="s">
        <v>8396</v>
      </c>
      <c r="D4237" t="s">
        <v>8</v>
      </c>
      <c r="E4237" t="s">
        <v>9</v>
      </c>
      <c r="F4237" s="2">
        <v>10998</v>
      </c>
      <c r="G4237" t="s">
        <v>10</v>
      </c>
      <c r="H4237" t="str">
        <f t="shared" si="203"/>
        <v>ORD26004236</v>
      </c>
      <c r="I4237">
        <f>COUNTIFS(PG_Transactions!$AK:$AK,$H4237,PG_Transactions!$E:$E,"CAPTURE",PG_Transactions!$AQ:$AQ,1)</f>
        <v>1</v>
      </c>
      <c r="J4237">
        <f>SUMIFS(PG_Transactions!$G:$G,PG_Transactions!$AK:$AK,$H4237,PG_Transactions!$E:$E,"CAPTURE",PG_Transactions!$AQ:$AQ,1)</f>
        <v>10998</v>
      </c>
      <c r="K4237">
        <f t="shared" si="204"/>
        <v>0</v>
      </c>
      <c r="L4237" t="str">
        <f t="shared" si="205"/>
        <v>Amount Match</v>
      </c>
    </row>
    <row r="4238" spans="1:12" hidden="1" x14ac:dyDescent="0.3">
      <c r="A4238" t="s">
        <v>8397</v>
      </c>
      <c r="B4238" s="1">
        <v>46281</v>
      </c>
      <c r="C4238" t="s">
        <v>8398</v>
      </c>
      <c r="D4238" t="s">
        <v>24</v>
      </c>
      <c r="E4238" t="s">
        <v>17</v>
      </c>
      <c r="F4238">
        <v>9797</v>
      </c>
      <c r="G4238" t="s">
        <v>10</v>
      </c>
      <c r="H4238" t="str">
        <f t="shared" si="203"/>
        <v>ORD26004237</v>
      </c>
      <c r="I4238">
        <f>COUNTIFS(PG_Transactions!$AK:$AK,$H4238,PG_Transactions!$E:$E,"CAPTURE",PG_Transactions!$AQ:$AQ,1)</f>
        <v>1</v>
      </c>
      <c r="J4238">
        <f>SUMIFS(PG_Transactions!$G:$G,PG_Transactions!$AK:$AK,$H4238,PG_Transactions!$E:$E,"CAPTURE",PG_Transactions!$AQ:$AQ,1)</f>
        <v>9797</v>
      </c>
      <c r="K4238">
        <f t="shared" si="204"/>
        <v>0</v>
      </c>
      <c r="L4238" t="str">
        <f t="shared" si="205"/>
        <v>Amount Match</v>
      </c>
    </row>
    <row r="4239" spans="1:12" hidden="1" x14ac:dyDescent="0.3">
      <c r="A4239" t="s">
        <v>8399</v>
      </c>
      <c r="B4239" s="1">
        <v>46288</v>
      </c>
      <c r="C4239" t="s">
        <v>8400</v>
      </c>
      <c r="D4239" t="s">
        <v>8</v>
      </c>
      <c r="E4239" t="s">
        <v>9</v>
      </c>
      <c r="F4239">
        <v>4999</v>
      </c>
      <c r="G4239" t="s">
        <v>10</v>
      </c>
      <c r="H4239" t="str">
        <f t="shared" si="203"/>
        <v>ORD26004238</v>
      </c>
      <c r="I4239">
        <f>COUNTIFS(PG_Transactions!$AK:$AK,$H4239,PG_Transactions!$E:$E,"CAPTURE",PG_Transactions!$AQ:$AQ,1)</f>
        <v>1</v>
      </c>
      <c r="J4239">
        <f>SUMIFS(PG_Transactions!$G:$G,PG_Transactions!$AK:$AK,$H4239,PG_Transactions!$E:$E,"CAPTURE",PG_Transactions!$AQ:$AQ,1)</f>
        <v>4999</v>
      </c>
      <c r="K4239">
        <f t="shared" si="204"/>
        <v>0</v>
      </c>
      <c r="L4239" t="str">
        <f t="shared" si="205"/>
        <v>Amount Match</v>
      </c>
    </row>
    <row r="4240" spans="1:12" hidden="1" x14ac:dyDescent="0.3">
      <c r="A4240" t="s">
        <v>8401</v>
      </c>
      <c r="B4240" s="1">
        <v>46279</v>
      </c>
      <c r="C4240" t="s">
        <v>8402</v>
      </c>
      <c r="D4240" t="s">
        <v>8</v>
      </c>
      <c r="E4240" t="s">
        <v>9</v>
      </c>
      <c r="F4240">
        <v>1198</v>
      </c>
      <c r="G4240" t="s">
        <v>10</v>
      </c>
      <c r="H4240" t="str">
        <f t="shared" si="203"/>
        <v>ORD26004239</v>
      </c>
      <c r="I4240">
        <f>COUNTIFS(PG_Transactions!$AK:$AK,$H4240,PG_Transactions!$E:$E,"CAPTURE",PG_Transactions!$AQ:$AQ,1)</f>
        <v>1</v>
      </c>
      <c r="J4240">
        <f>SUMIFS(PG_Transactions!$G:$G,PG_Transactions!$AK:$AK,$H4240,PG_Transactions!$E:$E,"CAPTURE",PG_Transactions!$AQ:$AQ,1)</f>
        <v>1198</v>
      </c>
      <c r="K4240">
        <f t="shared" si="204"/>
        <v>0</v>
      </c>
      <c r="L4240" t="str">
        <f t="shared" si="205"/>
        <v>Amount Match</v>
      </c>
    </row>
    <row r="4241" spans="1:12" hidden="1" x14ac:dyDescent="0.3">
      <c r="A4241" t="s">
        <v>8403</v>
      </c>
      <c r="B4241" s="1">
        <v>46287</v>
      </c>
      <c r="C4241" t="s">
        <v>1227</v>
      </c>
      <c r="D4241" t="s">
        <v>16</v>
      </c>
      <c r="E4241" t="s">
        <v>44</v>
      </c>
      <c r="F4241">
        <v>7999</v>
      </c>
      <c r="G4241" t="s">
        <v>10</v>
      </c>
      <c r="H4241" t="str">
        <f t="shared" si="203"/>
        <v>ORD26004240</v>
      </c>
      <c r="I4241">
        <f>COUNTIFS(PG_Transactions!$AK:$AK,$H4241,PG_Transactions!$E:$E,"CAPTURE",PG_Transactions!$AQ:$AQ,1)</f>
        <v>1</v>
      </c>
      <c r="J4241">
        <f>SUMIFS(PG_Transactions!$G:$G,PG_Transactions!$AK:$AK,$H4241,PG_Transactions!$E:$E,"CAPTURE",PG_Transactions!$AQ:$AQ,1)</f>
        <v>7999</v>
      </c>
      <c r="K4241">
        <f t="shared" si="204"/>
        <v>0</v>
      </c>
      <c r="L4241" t="str">
        <f t="shared" si="205"/>
        <v>Amount Match</v>
      </c>
    </row>
    <row r="4242" spans="1:12" hidden="1" x14ac:dyDescent="0.3">
      <c r="A4242" t="s">
        <v>8404</v>
      </c>
      <c r="B4242" s="1">
        <v>46274</v>
      </c>
      <c r="C4242" t="s">
        <v>8405</v>
      </c>
      <c r="D4242" t="s">
        <v>38</v>
      </c>
      <c r="E4242" t="s">
        <v>9</v>
      </c>
      <c r="F4242">
        <v>499</v>
      </c>
      <c r="G4242" t="s">
        <v>10</v>
      </c>
      <c r="H4242" t="str">
        <f t="shared" si="203"/>
        <v>ORD26004241</v>
      </c>
      <c r="I4242">
        <f>COUNTIFS(PG_Transactions!$AK:$AK,$H4242,PG_Transactions!$E:$E,"CAPTURE",PG_Transactions!$AQ:$AQ,1)</f>
        <v>1</v>
      </c>
      <c r="J4242">
        <f>SUMIFS(PG_Transactions!$G:$G,PG_Transactions!$AK:$AK,$H4242,PG_Transactions!$E:$E,"CAPTURE",PG_Transactions!$AQ:$AQ,1)</f>
        <v>499</v>
      </c>
      <c r="K4242">
        <f t="shared" si="204"/>
        <v>0</v>
      </c>
      <c r="L4242" t="str">
        <f t="shared" si="205"/>
        <v>Amount Match</v>
      </c>
    </row>
    <row r="4243" spans="1:12" hidden="1" x14ac:dyDescent="0.3">
      <c r="A4243" t="s">
        <v>8406</v>
      </c>
      <c r="B4243" s="1">
        <v>46269</v>
      </c>
      <c r="C4243" t="s">
        <v>8407</v>
      </c>
      <c r="D4243" t="s">
        <v>27</v>
      </c>
      <c r="E4243" t="s">
        <v>9</v>
      </c>
      <c r="F4243">
        <v>7998</v>
      </c>
      <c r="G4243" t="s">
        <v>10</v>
      </c>
      <c r="H4243" t="str">
        <f t="shared" si="203"/>
        <v>ORD26004242</v>
      </c>
      <c r="I4243">
        <f>COUNTIFS(PG_Transactions!$AK:$AK,$H4243,PG_Transactions!$E:$E,"CAPTURE",PG_Transactions!$AQ:$AQ,1)</f>
        <v>1</v>
      </c>
      <c r="J4243">
        <f>SUMIFS(PG_Transactions!$G:$G,PG_Transactions!$AK:$AK,$H4243,PG_Transactions!$E:$E,"CAPTURE",PG_Transactions!$AQ:$AQ,1)</f>
        <v>7998</v>
      </c>
      <c r="K4243">
        <f t="shared" si="204"/>
        <v>0</v>
      </c>
      <c r="L4243" t="str">
        <f t="shared" si="205"/>
        <v>Amount Match</v>
      </c>
    </row>
    <row r="4244" spans="1:12" hidden="1" x14ac:dyDescent="0.3">
      <c r="A4244" t="s">
        <v>8408</v>
      </c>
      <c r="B4244" s="1">
        <v>46295</v>
      </c>
      <c r="C4244" t="s">
        <v>6061</v>
      </c>
      <c r="D4244" t="s">
        <v>13</v>
      </c>
      <c r="E4244" t="s">
        <v>9</v>
      </c>
      <c r="F4244">
        <v>1299</v>
      </c>
      <c r="G4244" t="s">
        <v>10</v>
      </c>
      <c r="H4244" t="str">
        <f t="shared" si="203"/>
        <v>ORD26004243</v>
      </c>
      <c r="I4244">
        <f>COUNTIFS(PG_Transactions!$AK:$AK,$H4244,PG_Transactions!$E:$E,"CAPTURE",PG_Transactions!$AQ:$AQ,1)</f>
        <v>1</v>
      </c>
      <c r="J4244">
        <f>SUMIFS(PG_Transactions!$G:$G,PG_Transactions!$AK:$AK,$H4244,PG_Transactions!$E:$E,"CAPTURE",PG_Transactions!$AQ:$AQ,1)</f>
        <v>1299</v>
      </c>
      <c r="K4244">
        <f t="shared" si="204"/>
        <v>0</v>
      </c>
      <c r="L4244" t="str">
        <f t="shared" si="205"/>
        <v>Amount Match</v>
      </c>
    </row>
    <row r="4245" spans="1:12" hidden="1" x14ac:dyDescent="0.3">
      <c r="A4245" t="s">
        <v>8409</v>
      </c>
      <c r="B4245" s="1">
        <v>46266</v>
      </c>
      <c r="C4245" t="s">
        <v>8410</v>
      </c>
      <c r="D4245" t="s">
        <v>24</v>
      </c>
      <c r="E4245" t="s">
        <v>44</v>
      </c>
      <c r="F4245">
        <v>2499</v>
      </c>
      <c r="G4245" t="s">
        <v>10</v>
      </c>
      <c r="H4245" t="str">
        <f t="shared" si="203"/>
        <v>ORD26004244</v>
      </c>
      <c r="I4245">
        <f>COUNTIFS(PG_Transactions!$AK:$AK,$H4245,PG_Transactions!$E:$E,"CAPTURE",PG_Transactions!$AQ:$AQ,1)</f>
        <v>1</v>
      </c>
      <c r="J4245">
        <f>SUMIFS(PG_Transactions!$G:$G,PG_Transactions!$AK:$AK,$H4245,PG_Transactions!$E:$E,"CAPTURE",PG_Transactions!$AQ:$AQ,1)</f>
        <v>2499</v>
      </c>
      <c r="K4245">
        <f t="shared" si="204"/>
        <v>0</v>
      </c>
      <c r="L4245" t="str">
        <f t="shared" si="205"/>
        <v>Amount Match</v>
      </c>
    </row>
    <row r="4246" spans="1:12" hidden="1" x14ac:dyDescent="0.3">
      <c r="A4246" t="s">
        <v>8411</v>
      </c>
      <c r="B4246" s="1">
        <v>46267</v>
      </c>
      <c r="C4246" t="s">
        <v>8412</v>
      </c>
      <c r="D4246" t="s">
        <v>27</v>
      </c>
      <c r="E4246" t="s">
        <v>9</v>
      </c>
      <c r="F4246">
        <v>999</v>
      </c>
      <c r="G4246" t="s">
        <v>10</v>
      </c>
      <c r="H4246" t="str">
        <f t="shared" si="203"/>
        <v>ORD26004245</v>
      </c>
      <c r="I4246">
        <f>COUNTIFS(PG_Transactions!$AK:$AK,$H4246,PG_Transactions!$E:$E,"CAPTURE",PG_Transactions!$AQ:$AQ,1)</f>
        <v>1</v>
      </c>
      <c r="J4246">
        <f>SUMIFS(PG_Transactions!$G:$G,PG_Transactions!$AK:$AK,$H4246,PG_Transactions!$E:$E,"CAPTURE",PG_Transactions!$AQ:$AQ,1)</f>
        <v>999</v>
      </c>
      <c r="K4246">
        <f t="shared" si="204"/>
        <v>0</v>
      </c>
      <c r="L4246" t="str">
        <f t="shared" si="205"/>
        <v>Amount Match</v>
      </c>
    </row>
    <row r="4247" spans="1:12" hidden="1" x14ac:dyDescent="0.3">
      <c r="A4247" t="s">
        <v>8413</v>
      </c>
      <c r="B4247" s="1">
        <v>46283</v>
      </c>
      <c r="C4247" t="s">
        <v>8414</v>
      </c>
      <c r="D4247" t="s">
        <v>24</v>
      </c>
      <c r="E4247" t="s">
        <v>17</v>
      </c>
      <c r="F4247">
        <v>7999</v>
      </c>
      <c r="G4247" t="s">
        <v>10</v>
      </c>
      <c r="H4247" t="str">
        <f t="shared" si="203"/>
        <v>ORD26004246</v>
      </c>
      <c r="I4247">
        <f>COUNTIFS(PG_Transactions!$AK:$AK,$H4247,PG_Transactions!$E:$E,"CAPTURE",PG_Transactions!$AQ:$AQ,1)</f>
        <v>1</v>
      </c>
      <c r="J4247">
        <f>SUMIFS(PG_Transactions!$G:$G,PG_Transactions!$AK:$AK,$H4247,PG_Transactions!$E:$E,"CAPTURE",PG_Transactions!$AQ:$AQ,1)</f>
        <v>7999</v>
      </c>
      <c r="K4247">
        <f t="shared" si="204"/>
        <v>0</v>
      </c>
      <c r="L4247" t="str">
        <f t="shared" si="205"/>
        <v>Amount Match</v>
      </c>
    </row>
    <row r="4248" spans="1:12" hidden="1" x14ac:dyDescent="0.3">
      <c r="A4248" t="s">
        <v>8415</v>
      </c>
      <c r="B4248" s="1">
        <v>46273</v>
      </c>
      <c r="C4248" t="s">
        <v>8416</v>
      </c>
      <c r="D4248" t="s">
        <v>38</v>
      </c>
      <c r="E4248" t="s">
        <v>9</v>
      </c>
      <c r="F4248">
        <v>5847</v>
      </c>
      <c r="G4248" t="s">
        <v>70</v>
      </c>
      <c r="H4248" t="str">
        <f t="shared" si="203"/>
        <v>ORD26004247</v>
      </c>
      <c r="I4248">
        <f>COUNTIFS(PG_Transactions!$AK:$AK,$H4248,PG_Transactions!$E:$E,"CAPTURE",PG_Transactions!$AQ:$AQ,1)</f>
        <v>0</v>
      </c>
      <c r="J4248">
        <f>SUMIFS(PG_Transactions!$G:$G,PG_Transactions!$AK:$AK,$H4248,PG_Transactions!$E:$E,"CAPTURE",PG_Transactions!$AQ:$AQ,1)</f>
        <v>0</v>
      </c>
      <c r="K4248">
        <f t="shared" si="204"/>
        <v>-5847</v>
      </c>
      <c r="L4248" t="str">
        <f t="shared" si="205"/>
        <v>No Capture</v>
      </c>
    </row>
    <row r="4249" spans="1:12" hidden="1" x14ac:dyDescent="0.3">
      <c r="A4249" t="s">
        <v>8417</v>
      </c>
      <c r="B4249" s="1">
        <v>46295</v>
      </c>
      <c r="C4249" t="s">
        <v>8418</v>
      </c>
      <c r="D4249" t="s">
        <v>32</v>
      </c>
      <c r="E4249" t="s">
        <v>9</v>
      </c>
      <c r="F4249">
        <v>2098</v>
      </c>
      <c r="G4249" t="s">
        <v>10</v>
      </c>
      <c r="H4249" t="str">
        <f t="shared" si="203"/>
        <v>ORD26004248</v>
      </c>
      <c r="I4249">
        <f>COUNTIFS(PG_Transactions!$AK:$AK,$H4249,PG_Transactions!$E:$E,"CAPTURE",PG_Transactions!$AQ:$AQ,1)</f>
        <v>1</v>
      </c>
      <c r="J4249">
        <f>SUMIFS(PG_Transactions!$G:$G,PG_Transactions!$AK:$AK,$H4249,PG_Transactions!$E:$E,"CAPTURE",PG_Transactions!$AQ:$AQ,1)</f>
        <v>2098</v>
      </c>
      <c r="K4249">
        <f t="shared" si="204"/>
        <v>0</v>
      </c>
      <c r="L4249" t="str">
        <f t="shared" si="205"/>
        <v>Amount Match</v>
      </c>
    </row>
    <row r="4250" spans="1:12" hidden="1" x14ac:dyDescent="0.3">
      <c r="A4250" t="s">
        <v>8419</v>
      </c>
      <c r="B4250" s="1">
        <v>46286</v>
      </c>
      <c r="C4250" t="s">
        <v>8420</v>
      </c>
      <c r="D4250" t="s">
        <v>16</v>
      </c>
      <c r="E4250" t="s">
        <v>17</v>
      </c>
      <c r="F4250">
        <v>299</v>
      </c>
      <c r="G4250" t="s">
        <v>10</v>
      </c>
      <c r="H4250" t="str">
        <f t="shared" si="203"/>
        <v>ORD26004249</v>
      </c>
      <c r="I4250">
        <f>COUNTIFS(PG_Transactions!$AK:$AK,$H4250,PG_Transactions!$E:$E,"CAPTURE",PG_Transactions!$AQ:$AQ,1)</f>
        <v>1</v>
      </c>
      <c r="J4250">
        <f>SUMIFS(PG_Transactions!$G:$G,PG_Transactions!$AK:$AK,$H4250,PG_Transactions!$E:$E,"CAPTURE",PG_Transactions!$AQ:$AQ,1)</f>
        <v>299</v>
      </c>
      <c r="K4250">
        <f t="shared" si="204"/>
        <v>0</v>
      </c>
      <c r="L4250" t="str">
        <f t="shared" si="205"/>
        <v>Amount Match</v>
      </c>
    </row>
    <row r="4251" spans="1:12" hidden="1" x14ac:dyDescent="0.3">
      <c r="A4251" t="s">
        <v>8421</v>
      </c>
      <c r="B4251" s="1">
        <v>46275</v>
      </c>
      <c r="C4251" t="s">
        <v>8422</v>
      </c>
      <c r="D4251" t="s">
        <v>13</v>
      </c>
      <c r="E4251" t="s">
        <v>9</v>
      </c>
      <c r="F4251">
        <v>299</v>
      </c>
      <c r="G4251" t="s">
        <v>10</v>
      </c>
      <c r="H4251" t="str">
        <f t="shared" si="203"/>
        <v>ORD26004250</v>
      </c>
      <c r="I4251">
        <f>COUNTIFS(PG_Transactions!$AK:$AK,$H4251,PG_Transactions!$E:$E,"CAPTURE",PG_Transactions!$AQ:$AQ,1)</f>
        <v>1</v>
      </c>
      <c r="J4251">
        <f>SUMIFS(PG_Transactions!$G:$G,PG_Transactions!$AK:$AK,$H4251,PG_Transactions!$E:$E,"CAPTURE",PG_Transactions!$AQ:$AQ,1)</f>
        <v>299</v>
      </c>
      <c r="K4251">
        <f t="shared" si="204"/>
        <v>0</v>
      </c>
      <c r="L4251" t="str">
        <f t="shared" si="205"/>
        <v>Amount Match</v>
      </c>
    </row>
    <row r="4252" spans="1:12" hidden="1" x14ac:dyDescent="0.3">
      <c r="A4252" t="s">
        <v>8423</v>
      </c>
      <c r="B4252" s="1">
        <v>46269</v>
      </c>
      <c r="C4252" t="s">
        <v>8424</v>
      </c>
      <c r="D4252" t="s">
        <v>24</v>
      </c>
      <c r="E4252" t="s">
        <v>9</v>
      </c>
      <c r="F4252">
        <v>799</v>
      </c>
      <c r="G4252" t="s">
        <v>10</v>
      </c>
      <c r="H4252" t="str">
        <f t="shared" si="203"/>
        <v>ORD26004251</v>
      </c>
      <c r="I4252">
        <f>COUNTIFS(PG_Transactions!$AK:$AK,$H4252,PG_Transactions!$E:$E,"CAPTURE",PG_Transactions!$AQ:$AQ,1)</f>
        <v>1</v>
      </c>
      <c r="J4252">
        <f>SUMIFS(PG_Transactions!$G:$G,PG_Transactions!$AK:$AK,$H4252,PG_Transactions!$E:$E,"CAPTURE",PG_Transactions!$AQ:$AQ,1)</f>
        <v>799</v>
      </c>
      <c r="K4252">
        <f t="shared" si="204"/>
        <v>0</v>
      </c>
      <c r="L4252" t="str">
        <f t="shared" si="205"/>
        <v>Amount Match</v>
      </c>
    </row>
    <row r="4253" spans="1:12" hidden="1" x14ac:dyDescent="0.3">
      <c r="A4253" t="s">
        <v>8425</v>
      </c>
      <c r="B4253" s="1">
        <v>46278</v>
      </c>
      <c r="C4253" t="s">
        <v>8426</v>
      </c>
      <c r="D4253" t="s">
        <v>32</v>
      </c>
      <c r="E4253" t="s">
        <v>9</v>
      </c>
      <c r="F4253">
        <v>2998</v>
      </c>
      <c r="G4253" t="s">
        <v>10</v>
      </c>
      <c r="H4253" t="str">
        <f t="shared" si="203"/>
        <v>ORD26004252</v>
      </c>
      <c r="I4253">
        <f>COUNTIFS(PG_Transactions!$AK:$AK,$H4253,PG_Transactions!$E:$E,"CAPTURE",PG_Transactions!$AQ:$AQ,1)</f>
        <v>1</v>
      </c>
      <c r="J4253">
        <f>SUMIFS(PG_Transactions!$G:$G,PG_Transactions!$AK:$AK,$H4253,PG_Transactions!$E:$E,"CAPTURE",PG_Transactions!$AQ:$AQ,1)</f>
        <v>2998</v>
      </c>
      <c r="K4253">
        <f t="shared" si="204"/>
        <v>0</v>
      </c>
      <c r="L4253" t="str">
        <f t="shared" si="205"/>
        <v>Amount Match</v>
      </c>
    </row>
    <row r="4254" spans="1:12" hidden="1" x14ac:dyDescent="0.3">
      <c r="A4254" t="s">
        <v>8427</v>
      </c>
      <c r="B4254" s="1">
        <v>46284</v>
      </c>
      <c r="C4254" t="s">
        <v>8428</v>
      </c>
      <c r="D4254" t="s">
        <v>38</v>
      </c>
      <c r="E4254" t="s">
        <v>9</v>
      </c>
      <c r="F4254">
        <v>3499</v>
      </c>
      <c r="G4254" t="s">
        <v>10</v>
      </c>
      <c r="H4254" t="str">
        <f t="shared" si="203"/>
        <v>ORD26004253</v>
      </c>
      <c r="I4254">
        <f>COUNTIFS(PG_Transactions!$AK:$AK,$H4254,PG_Transactions!$E:$E,"CAPTURE",PG_Transactions!$AQ:$AQ,1)</f>
        <v>1</v>
      </c>
      <c r="J4254">
        <f>SUMIFS(PG_Transactions!$G:$G,PG_Transactions!$AK:$AK,$H4254,PG_Transactions!$E:$E,"CAPTURE",PG_Transactions!$AQ:$AQ,1)</f>
        <v>3499</v>
      </c>
      <c r="K4254">
        <f t="shared" si="204"/>
        <v>0</v>
      </c>
      <c r="L4254" t="str">
        <f t="shared" si="205"/>
        <v>Amount Match</v>
      </c>
    </row>
    <row r="4255" spans="1:12" hidden="1" x14ac:dyDescent="0.3">
      <c r="A4255" t="s">
        <v>8429</v>
      </c>
      <c r="B4255" s="1">
        <v>46293</v>
      </c>
      <c r="C4255" t="s">
        <v>8430</v>
      </c>
      <c r="D4255" t="s">
        <v>13</v>
      </c>
      <c r="E4255" t="s">
        <v>44</v>
      </c>
      <c r="F4255">
        <v>4397</v>
      </c>
      <c r="G4255" t="s">
        <v>10</v>
      </c>
      <c r="H4255" t="str">
        <f t="shared" si="203"/>
        <v>ORD26004254</v>
      </c>
      <c r="I4255">
        <f>COUNTIFS(PG_Transactions!$AK:$AK,$H4255,PG_Transactions!$E:$E,"CAPTURE",PG_Transactions!$AQ:$AQ,1)</f>
        <v>1</v>
      </c>
      <c r="J4255">
        <f>SUMIFS(PG_Transactions!$G:$G,PG_Transactions!$AK:$AK,$H4255,PG_Transactions!$E:$E,"CAPTURE",PG_Transactions!$AQ:$AQ,1)</f>
        <v>4397</v>
      </c>
      <c r="K4255">
        <f t="shared" si="204"/>
        <v>0</v>
      </c>
      <c r="L4255" t="str">
        <f t="shared" si="205"/>
        <v>Amount Match</v>
      </c>
    </row>
    <row r="4256" spans="1:12" hidden="1" x14ac:dyDescent="0.3">
      <c r="A4256" t="s">
        <v>8431</v>
      </c>
      <c r="B4256" s="1">
        <v>46295</v>
      </c>
      <c r="C4256" t="s">
        <v>8432</v>
      </c>
      <c r="D4256" t="s">
        <v>27</v>
      </c>
      <c r="E4256" t="s">
        <v>33</v>
      </c>
      <c r="F4256">
        <v>299</v>
      </c>
      <c r="G4256" t="s">
        <v>10</v>
      </c>
      <c r="H4256" t="str">
        <f t="shared" si="203"/>
        <v>ORD26004255</v>
      </c>
      <c r="I4256">
        <f>COUNTIFS(PG_Transactions!$AK:$AK,$H4256,PG_Transactions!$E:$E,"CAPTURE",PG_Transactions!$AQ:$AQ,1)</f>
        <v>1</v>
      </c>
      <c r="J4256">
        <f>SUMIFS(PG_Transactions!$G:$G,PG_Transactions!$AK:$AK,$H4256,PG_Transactions!$E:$E,"CAPTURE",PG_Transactions!$AQ:$AQ,1)</f>
        <v>299</v>
      </c>
      <c r="K4256">
        <f t="shared" si="204"/>
        <v>0</v>
      </c>
      <c r="L4256" t="str">
        <f t="shared" si="205"/>
        <v>Amount Match</v>
      </c>
    </row>
    <row r="4257" spans="1:12" hidden="1" x14ac:dyDescent="0.3">
      <c r="A4257" t="s">
        <v>8433</v>
      </c>
      <c r="B4257" s="1">
        <v>46281</v>
      </c>
      <c r="C4257" t="s">
        <v>8434</v>
      </c>
      <c r="D4257" t="s">
        <v>51</v>
      </c>
      <c r="E4257" t="s">
        <v>9</v>
      </c>
      <c r="F4257">
        <v>3348</v>
      </c>
      <c r="G4257" t="s">
        <v>10</v>
      </c>
      <c r="H4257" t="str">
        <f t="shared" si="203"/>
        <v>ORD26004256</v>
      </c>
      <c r="I4257">
        <f>COUNTIFS(PG_Transactions!$AK:$AK,$H4257,PG_Transactions!$E:$E,"CAPTURE",PG_Transactions!$AQ:$AQ,1)</f>
        <v>1</v>
      </c>
      <c r="J4257">
        <f>SUMIFS(PG_Transactions!$G:$G,PG_Transactions!$AK:$AK,$H4257,PG_Transactions!$E:$E,"CAPTURE",PG_Transactions!$AQ:$AQ,1)</f>
        <v>3348</v>
      </c>
      <c r="K4257">
        <f t="shared" si="204"/>
        <v>0</v>
      </c>
      <c r="L4257" t="str">
        <f t="shared" si="205"/>
        <v>Amount Match</v>
      </c>
    </row>
    <row r="4258" spans="1:12" hidden="1" x14ac:dyDescent="0.3">
      <c r="A4258" t="s">
        <v>8435</v>
      </c>
      <c r="B4258" s="1">
        <v>46287</v>
      </c>
      <c r="C4258" t="s">
        <v>8436</v>
      </c>
      <c r="D4258" t="s">
        <v>41</v>
      </c>
      <c r="E4258" t="s">
        <v>17</v>
      </c>
      <c r="F4258">
        <v>3348</v>
      </c>
      <c r="G4258" t="s">
        <v>70</v>
      </c>
      <c r="H4258" t="str">
        <f t="shared" si="203"/>
        <v>ORD26004257</v>
      </c>
      <c r="I4258">
        <f>COUNTIFS(PG_Transactions!$AK:$AK,$H4258,PG_Transactions!$E:$E,"CAPTURE",PG_Transactions!$AQ:$AQ,1)</f>
        <v>0</v>
      </c>
      <c r="J4258">
        <f>SUMIFS(PG_Transactions!$G:$G,PG_Transactions!$AK:$AK,$H4258,PG_Transactions!$E:$E,"CAPTURE",PG_Transactions!$AQ:$AQ,1)</f>
        <v>0</v>
      </c>
      <c r="K4258">
        <f t="shared" si="204"/>
        <v>-3348</v>
      </c>
      <c r="L4258" t="str">
        <f t="shared" si="205"/>
        <v>No Capture</v>
      </c>
    </row>
    <row r="4259" spans="1:12" hidden="1" x14ac:dyDescent="0.3">
      <c r="A4259" t="s">
        <v>8437</v>
      </c>
      <c r="B4259" s="1">
        <v>46291</v>
      </c>
      <c r="C4259" t="s">
        <v>8438</v>
      </c>
      <c r="D4259" t="s">
        <v>16</v>
      </c>
      <c r="E4259" t="s">
        <v>9</v>
      </c>
      <c r="F4259">
        <v>1499</v>
      </c>
      <c r="G4259" t="s">
        <v>10</v>
      </c>
      <c r="H4259" t="str">
        <f t="shared" si="203"/>
        <v>ORD26004258</v>
      </c>
      <c r="I4259">
        <f>COUNTIFS(PG_Transactions!$AK:$AK,$H4259,PG_Transactions!$E:$E,"CAPTURE",PG_Transactions!$AQ:$AQ,1)</f>
        <v>1</v>
      </c>
      <c r="J4259">
        <f>SUMIFS(PG_Transactions!$G:$G,PG_Transactions!$AK:$AK,$H4259,PG_Transactions!$E:$E,"CAPTURE",PG_Transactions!$AQ:$AQ,1)</f>
        <v>1499</v>
      </c>
      <c r="K4259">
        <f t="shared" si="204"/>
        <v>0</v>
      </c>
      <c r="L4259" t="str">
        <f t="shared" si="205"/>
        <v>Amount Match</v>
      </c>
    </row>
    <row r="4260" spans="1:12" hidden="1" x14ac:dyDescent="0.3">
      <c r="A4260" t="s">
        <v>8439</v>
      </c>
      <c r="B4260" s="1">
        <v>46270</v>
      </c>
      <c r="C4260" t="s">
        <v>8440</v>
      </c>
      <c r="D4260" t="s">
        <v>27</v>
      </c>
      <c r="E4260" t="s">
        <v>9</v>
      </c>
      <c r="F4260">
        <v>6347</v>
      </c>
      <c r="G4260" t="s">
        <v>10</v>
      </c>
      <c r="H4260" t="str">
        <f t="shared" si="203"/>
        <v>ORD26004259</v>
      </c>
      <c r="I4260">
        <f>COUNTIFS(PG_Transactions!$AK:$AK,$H4260,PG_Transactions!$E:$E,"CAPTURE",PG_Transactions!$AQ:$AQ,1)</f>
        <v>1</v>
      </c>
      <c r="J4260">
        <f>SUMIFS(PG_Transactions!$G:$G,PG_Transactions!$AK:$AK,$H4260,PG_Transactions!$E:$E,"CAPTURE",PG_Transactions!$AQ:$AQ,1)</f>
        <v>6347</v>
      </c>
      <c r="K4260">
        <f t="shared" si="204"/>
        <v>0</v>
      </c>
      <c r="L4260" t="str">
        <f t="shared" si="205"/>
        <v>Amount Match</v>
      </c>
    </row>
    <row r="4261" spans="1:12" hidden="1" x14ac:dyDescent="0.3">
      <c r="A4261" t="s">
        <v>8441</v>
      </c>
      <c r="B4261" s="1">
        <v>46270</v>
      </c>
      <c r="C4261" t="s">
        <v>8442</v>
      </c>
      <c r="D4261" t="s">
        <v>8</v>
      </c>
      <c r="E4261" t="s">
        <v>9</v>
      </c>
      <c r="F4261">
        <v>349</v>
      </c>
      <c r="G4261" t="s">
        <v>10</v>
      </c>
      <c r="H4261" t="str">
        <f t="shared" si="203"/>
        <v>ORD26004260</v>
      </c>
      <c r="I4261">
        <f>COUNTIFS(PG_Transactions!$AK:$AK,$H4261,PG_Transactions!$E:$E,"CAPTURE",PG_Transactions!$AQ:$AQ,1)</f>
        <v>1</v>
      </c>
      <c r="J4261">
        <f>SUMIFS(PG_Transactions!$G:$G,PG_Transactions!$AK:$AK,$H4261,PG_Transactions!$E:$E,"CAPTURE",PG_Transactions!$AQ:$AQ,1)</f>
        <v>349</v>
      </c>
      <c r="K4261">
        <f t="shared" si="204"/>
        <v>0</v>
      </c>
      <c r="L4261" t="str">
        <f t="shared" si="205"/>
        <v>Amount Match</v>
      </c>
    </row>
    <row r="4262" spans="1:12" hidden="1" x14ac:dyDescent="0.3">
      <c r="A4262" t="s">
        <v>8443</v>
      </c>
      <c r="B4262" s="1">
        <v>46291</v>
      </c>
      <c r="C4262" t="s">
        <v>8444</v>
      </c>
      <c r="D4262" t="s">
        <v>8</v>
      </c>
      <c r="E4262" t="s">
        <v>9</v>
      </c>
      <c r="F4262">
        <v>1499</v>
      </c>
      <c r="G4262" t="s">
        <v>10</v>
      </c>
      <c r="H4262" t="str">
        <f t="shared" si="203"/>
        <v>ORD26004261</v>
      </c>
      <c r="I4262">
        <f>COUNTIFS(PG_Transactions!$AK:$AK,$H4262,PG_Transactions!$E:$E,"CAPTURE",PG_Transactions!$AQ:$AQ,1)</f>
        <v>1</v>
      </c>
      <c r="J4262">
        <f>SUMIFS(PG_Transactions!$G:$G,PG_Transactions!$AK:$AK,$H4262,PG_Transactions!$E:$E,"CAPTURE",PG_Transactions!$AQ:$AQ,1)</f>
        <v>1499</v>
      </c>
      <c r="K4262">
        <f t="shared" si="204"/>
        <v>0</v>
      </c>
      <c r="L4262" t="str">
        <f t="shared" si="205"/>
        <v>Amount Match</v>
      </c>
    </row>
    <row r="4263" spans="1:12" hidden="1" x14ac:dyDescent="0.3">
      <c r="A4263" t="s">
        <v>8445</v>
      </c>
      <c r="B4263" s="1">
        <v>46290</v>
      </c>
      <c r="C4263" t="s">
        <v>8446</v>
      </c>
      <c r="D4263" t="s">
        <v>24</v>
      </c>
      <c r="E4263" t="s">
        <v>9</v>
      </c>
      <c r="F4263">
        <v>999</v>
      </c>
      <c r="G4263" t="s">
        <v>10</v>
      </c>
      <c r="H4263" t="str">
        <f t="shared" si="203"/>
        <v>ORD26004262</v>
      </c>
      <c r="I4263">
        <f>COUNTIFS(PG_Transactions!$AK:$AK,$H4263,PG_Transactions!$E:$E,"CAPTURE",PG_Transactions!$AQ:$AQ,1)</f>
        <v>1</v>
      </c>
      <c r="J4263">
        <f>SUMIFS(PG_Transactions!$G:$G,PG_Transactions!$AK:$AK,$H4263,PG_Transactions!$E:$E,"CAPTURE",PG_Transactions!$AQ:$AQ,1)</f>
        <v>999</v>
      </c>
      <c r="K4263">
        <f t="shared" si="204"/>
        <v>0</v>
      </c>
      <c r="L4263" t="str">
        <f t="shared" si="205"/>
        <v>Amount Match</v>
      </c>
    </row>
    <row r="4264" spans="1:12" hidden="1" x14ac:dyDescent="0.3">
      <c r="A4264" t="s">
        <v>8447</v>
      </c>
      <c r="B4264" s="1">
        <v>46266</v>
      </c>
      <c r="C4264" t="s">
        <v>8448</v>
      </c>
      <c r="D4264" t="s">
        <v>8</v>
      </c>
      <c r="E4264" t="s">
        <v>17</v>
      </c>
      <c r="F4264">
        <v>3798</v>
      </c>
      <c r="G4264" t="s">
        <v>10</v>
      </c>
      <c r="H4264" t="str">
        <f t="shared" si="203"/>
        <v>ORD26004263</v>
      </c>
      <c r="I4264">
        <f>COUNTIFS(PG_Transactions!$AK:$AK,$H4264,PG_Transactions!$E:$E,"CAPTURE",PG_Transactions!$AQ:$AQ,1)</f>
        <v>1</v>
      </c>
      <c r="J4264">
        <f>SUMIFS(PG_Transactions!$G:$G,PG_Transactions!$AK:$AK,$H4264,PG_Transactions!$E:$E,"CAPTURE",PG_Transactions!$AQ:$AQ,1)</f>
        <v>3798</v>
      </c>
      <c r="K4264">
        <f t="shared" si="204"/>
        <v>0</v>
      </c>
      <c r="L4264" t="str">
        <f t="shared" si="205"/>
        <v>Amount Match</v>
      </c>
    </row>
    <row r="4265" spans="1:12" hidden="1" x14ac:dyDescent="0.3">
      <c r="A4265" t="s">
        <v>8449</v>
      </c>
      <c r="B4265" s="1">
        <v>46277</v>
      </c>
      <c r="C4265" t="s">
        <v>8450</v>
      </c>
      <c r="D4265" t="s">
        <v>51</v>
      </c>
      <c r="E4265" t="s">
        <v>9</v>
      </c>
      <c r="F4265">
        <v>299</v>
      </c>
      <c r="G4265" t="s">
        <v>10</v>
      </c>
      <c r="H4265" t="str">
        <f t="shared" si="203"/>
        <v>ORD26004264</v>
      </c>
      <c r="I4265">
        <f>COUNTIFS(PG_Transactions!$AK:$AK,$H4265,PG_Transactions!$E:$E,"CAPTURE",PG_Transactions!$AQ:$AQ,1)</f>
        <v>1</v>
      </c>
      <c r="J4265">
        <f>SUMIFS(PG_Transactions!$G:$G,PG_Transactions!$AK:$AK,$H4265,PG_Transactions!$E:$E,"CAPTURE",PG_Transactions!$AQ:$AQ,1)</f>
        <v>299</v>
      </c>
      <c r="K4265">
        <f t="shared" si="204"/>
        <v>0</v>
      </c>
      <c r="L4265" t="str">
        <f t="shared" si="205"/>
        <v>Amount Match</v>
      </c>
    </row>
    <row r="4266" spans="1:12" hidden="1" x14ac:dyDescent="0.3">
      <c r="A4266" t="s">
        <v>8451</v>
      </c>
      <c r="B4266" s="1">
        <v>46266</v>
      </c>
      <c r="C4266" t="s">
        <v>8452</v>
      </c>
      <c r="D4266" t="s">
        <v>13</v>
      </c>
      <c r="E4266" t="s">
        <v>17</v>
      </c>
      <c r="F4266">
        <v>4999</v>
      </c>
      <c r="G4266" t="s">
        <v>10</v>
      </c>
      <c r="H4266" t="str">
        <f t="shared" si="203"/>
        <v>ORD26004265</v>
      </c>
      <c r="I4266">
        <f>COUNTIFS(PG_Transactions!$AK:$AK,$H4266,PG_Transactions!$E:$E,"CAPTURE",PG_Transactions!$AQ:$AQ,1)</f>
        <v>1</v>
      </c>
      <c r="J4266">
        <f>SUMIFS(PG_Transactions!$G:$G,PG_Transactions!$AK:$AK,$H4266,PG_Transactions!$E:$E,"CAPTURE",PG_Transactions!$AQ:$AQ,1)</f>
        <v>4999</v>
      </c>
      <c r="K4266">
        <f t="shared" si="204"/>
        <v>0</v>
      </c>
      <c r="L4266" t="str">
        <f t="shared" si="205"/>
        <v>Amount Match</v>
      </c>
    </row>
    <row r="4267" spans="1:12" hidden="1" x14ac:dyDescent="0.3">
      <c r="A4267" t="s">
        <v>8453</v>
      </c>
      <c r="B4267" s="1">
        <v>46283</v>
      </c>
      <c r="C4267" t="s">
        <v>8454</v>
      </c>
      <c r="D4267" t="s">
        <v>41</v>
      </c>
      <c r="E4267" t="s">
        <v>9</v>
      </c>
      <c r="F4267">
        <v>4298</v>
      </c>
      <c r="G4267" t="s">
        <v>10</v>
      </c>
      <c r="H4267" t="str">
        <f t="shared" si="203"/>
        <v>ORD26004266</v>
      </c>
      <c r="I4267">
        <f>COUNTIFS(PG_Transactions!$AK:$AK,$H4267,PG_Transactions!$E:$E,"CAPTURE",PG_Transactions!$AQ:$AQ,1)</f>
        <v>1</v>
      </c>
      <c r="J4267">
        <f>SUMIFS(PG_Transactions!$G:$G,PG_Transactions!$AK:$AK,$H4267,PG_Transactions!$E:$E,"CAPTURE",PG_Transactions!$AQ:$AQ,1)</f>
        <v>4298</v>
      </c>
      <c r="K4267">
        <f t="shared" si="204"/>
        <v>0</v>
      </c>
      <c r="L4267" t="str">
        <f t="shared" si="205"/>
        <v>Amount Match</v>
      </c>
    </row>
    <row r="4268" spans="1:12" hidden="1" x14ac:dyDescent="0.3">
      <c r="A4268" t="s">
        <v>8455</v>
      </c>
      <c r="B4268" s="1">
        <v>46294</v>
      </c>
      <c r="C4268" t="s">
        <v>8456</v>
      </c>
      <c r="D4268" t="s">
        <v>16</v>
      </c>
      <c r="E4268" t="s">
        <v>9</v>
      </c>
      <c r="F4268">
        <v>499</v>
      </c>
      <c r="G4268" t="s">
        <v>10</v>
      </c>
      <c r="H4268" t="str">
        <f t="shared" si="203"/>
        <v>ORD26004267</v>
      </c>
      <c r="I4268">
        <f>COUNTIFS(PG_Transactions!$AK:$AK,$H4268,PG_Transactions!$E:$E,"CAPTURE",PG_Transactions!$AQ:$AQ,1)</f>
        <v>1</v>
      </c>
      <c r="J4268">
        <f>SUMIFS(PG_Transactions!$G:$G,PG_Transactions!$AK:$AK,$H4268,PG_Transactions!$E:$E,"CAPTURE",PG_Transactions!$AQ:$AQ,1)</f>
        <v>499</v>
      </c>
      <c r="K4268">
        <f t="shared" si="204"/>
        <v>0</v>
      </c>
      <c r="L4268" t="str">
        <f t="shared" si="205"/>
        <v>Amount Match</v>
      </c>
    </row>
    <row r="4269" spans="1:12" hidden="1" x14ac:dyDescent="0.3">
      <c r="A4269" t="s">
        <v>8457</v>
      </c>
      <c r="B4269" s="1">
        <v>46267</v>
      </c>
      <c r="C4269" t="s">
        <v>8458</v>
      </c>
      <c r="D4269" t="s">
        <v>13</v>
      </c>
      <c r="E4269" t="s">
        <v>9</v>
      </c>
      <c r="F4269">
        <v>2999</v>
      </c>
      <c r="G4269" t="s">
        <v>10</v>
      </c>
      <c r="H4269" t="str">
        <f t="shared" si="203"/>
        <v>ORD26004268</v>
      </c>
      <c r="I4269">
        <f>COUNTIFS(PG_Transactions!$AK:$AK,$H4269,PG_Transactions!$E:$E,"CAPTURE",PG_Transactions!$AQ:$AQ,1)</f>
        <v>1</v>
      </c>
      <c r="J4269">
        <f>SUMIFS(PG_Transactions!$G:$G,PG_Transactions!$AK:$AK,$H4269,PG_Transactions!$E:$E,"CAPTURE",PG_Transactions!$AQ:$AQ,1)</f>
        <v>2999</v>
      </c>
      <c r="K4269">
        <f t="shared" si="204"/>
        <v>0</v>
      </c>
      <c r="L4269" t="str">
        <f t="shared" si="205"/>
        <v>Amount Match</v>
      </c>
    </row>
    <row r="4270" spans="1:12" hidden="1" x14ac:dyDescent="0.3">
      <c r="A4270" t="s">
        <v>8459</v>
      </c>
      <c r="B4270" s="1">
        <v>46274</v>
      </c>
      <c r="C4270" t="s">
        <v>8460</v>
      </c>
      <c r="D4270" t="s">
        <v>8</v>
      </c>
      <c r="E4270" t="s">
        <v>9</v>
      </c>
      <c r="F4270">
        <v>6498</v>
      </c>
      <c r="G4270" t="s">
        <v>10</v>
      </c>
      <c r="H4270" t="str">
        <f t="shared" si="203"/>
        <v>ORD26004269</v>
      </c>
      <c r="I4270">
        <f>COUNTIFS(PG_Transactions!$AK:$AK,$H4270,PG_Transactions!$E:$E,"CAPTURE",PG_Transactions!$AQ:$AQ,1)</f>
        <v>1</v>
      </c>
      <c r="J4270">
        <f>SUMIFS(PG_Transactions!$G:$G,PG_Transactions!$AK:$AK,$H4270,PG_Transactions!$E:$E,"CAPTURE",PG_Transactions!$AQ:$AQ,1)</f>
        <v>6498</v>
      </c>
      <c r="K4270">
        <f t="shared" si="204"/>
        <v>0</v>
      </c>
      <c r="L4270" t="str">
        <f t="shared" si="205"/>
        <v>Amount Match</v>
      </c>
    </row>
    <row r="4271" spans="1:12" hidden="1" x14ac:dyDescent="0.3">
      <c r="A4271" t="s">
        <v>8461</v>
      </c>
      <c r="B4271" s="1">
        <v>46283</v>
      </c>
      <c r="C4271" t="s">
        <v>8462</v>
      </c>
      <c r="D4271" t="s">
        <v>65</v>
      </c>
      <c r="E4271" t="s">
        <v>9</v>
      </c>
      <c r="F4271">
        <v>4597</v>
      </c>
      <c r="G4271" t="s">
        <v>10</v>
      </c>
      <c r="H4271" t="str">
        <f t="shared" si="203"/>
        <v>ORD26004270</v>
      </c>
      <c r="I4271">
        <f>COUNTIFS(PG_Transactions!$AK:$AK,$H4271,PG_Transactions!$E:$E,"CAPTURE",PG_Transactions!$AQ:$AQ,1)</f>
        <v>1</v>
      </c>
      <c r="J4271">
        <f>SUMIFS(PG_Transactions!$G:$G,PG_Transactions!$AK:$AK,$H4271,PG_Transactions!$E:$E,"CAPTURE",PG_Transactions!$AQ:$AQ,1)</f>
        <v>4597</v>
      </c>
      <c r="K4271">
        <f t="shared" si="204"/>
        <v>0</v>
      </c>
      <c r="L4271" t="str">
        <f t="shared" si="205"/>
        <v>Amount Match</v>
      </c>
    </row>
    <row r="4272" spans="1:12" hidden="1" x14ac:dyDescent="0.3">
      <c r="A4272" t="s">
        <v>8463</v>
      </c>
      <c r="B4272" s="1">
        <v>46268</v>
      </c>
      <c r="C4272" t="s">
        <v>8464</v>
      </c>
      <c r="D4272" t="s">
        <v>8</v>
      </c>
      <c r="E4272" t="s">
        <v>9</v>
      </c>
      <c r="F4272">
        <v>7999</v>
      </c>
      <c r="G4272" t="s">
        <v>10</v>
      </c>
      <c r="H4272" t="str">
        <f t="shared" si="203"/>
        <v>ORD26004271</v>
      </c>
      <c r="I4272">
        <f>COUNTIFS(PG_Transactions!$AK:$AK,$H4272,PG_Transactions!$E:$E,"CAPTURE",PG_Transactions!$AQ:$AQ,1)</f>
        <v>1</v>
      </c>
      <c r="J4272">
        <f>SUMIFS(PG_Transactions!$G:$G,PG_Transactions!$AK:$AK,$H4272,PG_Transactions!$E:$E,"CAPTURE",PG_Transactions!$AQ:$AQ,1)</f>
        <v>7999</v>
      </c>
      <c r="K4272">
        <f t="shared" si="204"/>
        <v>0</v>
      </c>
      <c r="L4272" t="str">
        <f t="shared" si="205"/>
        <v>Amount Match</v>
      </c>
    </row>
    <row r="4273" spans="1:12" hidden="1" x14ac:dyDescent="0.3">
      <c r="A4273" t="s">
        <v>8465</v>
      </c>
      <c r="B4273" s="1">
        <v>46267</v>
      </c>
      <c r="C4273" t="s">
        <v>8466</v>
      </c>
      <c r="D4273" t="s">
        <v>8</v>
      </c>
      <c r="E4273" t="s">
        <v>9</v>
      </c>
      <c r="F4273">
        <v>349</v>
      </c>
      <c r="G4273" t="s">
        <v>10</v>
      </c>
      <c r="H4273" t="str">
        <f t="shared" si="203"/>
        <v>ORD26004272</v>
      </c>
      <c r="I4273">
        <f>COUNTIFS(PG_Transactions!$AK:$AK,$H4273,PG_Transactions!$E:$E,"CAPTURE",PG_Transactions!$AQ:$AQ,1)</f>
        <v>1</v>
      </c>
      <c r="J4273">
        <f>SUMIFS(PG_Transactions!$G:$G,PG_Transactions!$AK:$AK,$H4273,PG_Transactions!$E:$E,"CAPTURE",PG_Transactions!$AQ:$AQ,1)</f>
        <v>349</v>
      </c>
      <c r="K4273">
        <f t="shared" si="204"/>
        <v>0</v>
      </c>
      <c r="L4273" t="str">
        <f t="shared" si="205"/>
        <v>Amount Match</v>
      </c>
    </row>
    <row r="4274" spans="1:12" hidden="1" x14ac:dyDescent="0.3">
      <c r="A4274" t="s">
        <v>8467</v>
      </c>
      <c r="B4274" s="1">
        <v>46283</v>
      </c>
      <c r="C4274" t="s">
        <v>3270</v>
      </c>
      <c r="D4274" t="s">
        <v>38</v>
      </c>
      <c r="E4274" t="s">
        <v>9</v>
      </c>
      <c r="F4274">
        <v>499</v>
      </c>
      <c r="G4274" t="s">
        <v>10</v>
      </c>
      <c r="H4274" t="str">
        <f t="shared" si="203"/>
        <v>ORD26004273</v>
      </c>
      <c r="I4274">
        <f>COUNTIFS(PG_Transactions!$AK:$AK,$H4274,PG_Transactions!$E:$E,"CAPTURE",PG_Transactions!$AQ:$AQ,1)</f>
        <v>1</v>
      </c>
      <c r="J4274">
        <f>SUMIFS(PG_Transactions!$G:$G,PG_Transactions!$AK:$AK,$H4274,PG_Transactions!$E:$E,"CAPTURE",PG_Transactions!$AQ:$AQ,1)</f>
        <v>499</v>
      </c>
      <c r="K4274">
        <f t="shared" si="204"/>
        <v>0</v>
      </c>
      <c r="L4274" t="str">
        <f t="shared" si="205"/>
        <v>Amount Match</v>
      </c>
    </row>
    <row r="4275" spans="1:12" hidden="1" x14ac:dyDescent="0.3">
      <c r="A4275" t="s">
        <v>8468</v>
      </c>
      <c r="B4275" s="1">
        <v>46271</v>
      </c>
      <c r="C4275" t="s">
        <v>8469</v>
      </c>
      <c r="D4275" t="s">
        <v>13</v>
      </c>
      <c r="E4275" t="s">
        <v>9</v>
      </c>
      <c r="F4275">
        <v>4999</v>
      </c>
      <c r="G4275" t="s">
        <v>10</v>
      </c>
      <c r="H4275" t="str">
        <f t="shared" si="203"/>
        <v>ORD26004274</v>
      </c>
      <c r="I4275">
        <f>COUNTIFS(PG_Transactions!$AK:$AK,$H4275,PG_Transactions!$E:$E,"CAPTURE",PG_Transactions!$AQ:$AQ,1)</f>
        <v>1</v>
      </c>
      <c r="J4275">
        <f>SUMIFS(PG_Transactions!$G:$G,PG_Transactions!$AK:$AK,$H4275,PG_Transactions!$E:$E,"CAPTURE",PG_Transactions!$AQ:$AQ,1)</f>
        <v>4999</v>
      </c>
      <c r="K4275">
        <f t="shared" si="204"/>
        <v>0</v>
      </c>
      <c r="L4275" t="str">
        <f t="shared" si="205"/>
        <v>Amount Match</v>
      </c>
    </row>
    <row r="4276" spans="1:12" hidden="1" x14ac:dyDescent="0.3">
      <c r="A4276" t="s">
        <v>8470</v>
      </c>
      <c r="B4276" s="1">
        <v>46287</v>
      </c>
      <c r="C4276" t="s">
        <v>8471</v>
      </c>
      <c r="D4276" t="s">
        <v>16</v>
      </c>
      <c r="E4276" t="s">
        <v>9</v>
      </c>
      <c r="F4276">
        <v>8347</v>
      </c>
      <c r="G4276" t="s">
        <v>10</v>
      </c>
      <c r="H4276" t="str">
        <f t="shared" si="203"/>
        <v>ORD26004275</v>
      </c>
      <c r="I4276">
        <f>COUNTIFS(PG_Transactions!$AK:$AK,$H4276,PG_Transactions!$E:$E,"CAPTURE",PG_Transactions!$AQ:$AQ,1)</f>
        <v>1</v>
      </c>
      <c r="J4276">
        <f>SUMIFS(PG_Transactions!$G:$G,PG_Transactions!$AK:$AK,$H4276,PG_Transactions!$E:$E,"CAPTURE",PG_Transactions!$AQ:$AQ,1)</f>
        <v>8347</v>
      </c>
      <c r="K4276">
        <f t="shared" si="204"/>
        <v>0</v>
      </c>
      <c r="L4276" t="str">
        <f t="shared" si="205"/>
        <v>Amount Match</v>
      </c>
    </row>
    <row r="4277" spans="1:12" hidden="1" x14ac:dyDescent="0.3">
      <c r="A4277" t="s">
        <v>8472</v>
      </c>
      <c r="B4277" s="1">
        <v>46273</v>
      </c>
      <c r="C4277" t="s">
        <v>8473</v>
      </c>
      <c r="D4277" t="s">
        <v>8</v>
      </c>
      <c r="E4277" t="s">
        <v>17</v>
      </c>
      <c r="F4277">
        <v>8298</v>
      </c>
      <c r="G4277" t="s">
        <v>10</v>
      </c>
      <c r="H4277" t="str">
        <f t="shared" si="203"/>
        <v>ORD26004276</v>
      </c>
      <c r="I4277">
        <f>COUNTIFS(PG_Transactions!$AK:$AK,$H4277,PG_Transactions!$E:$E,"CAPTURE",PG_Transactions!$AQ:$AQ,1)</f>
        <v>1</v>
      </c>
      <c r="J4277">
        <f>SUMIFS(PG_Transactions!$G:$G,PG_Transactions!$AK:$AK,$H4277,PG_Transactions!$E:$E,"CAPTURE",PG_Transactions!$AQ:$AQ,1)</f>
        <v>8298</v>
      </c>
      <c r="K4277">
        <f t="shared" si="204"/>
        <v>0</v>
      </c>
      <c r="L4277" t="str">
        <f t="shared" si="205"/>
        <v>Amount Match</v>
      </c>
    </row>
    <row r="4278" spans="1:12" hidden="1" x14ac:dyDescent="0.3">
      <c r="A4278" t="s">
        <v>8474</v>
      </c>
      <c r="B4278" s="1">
        <v>46286</v>
      </c>
      <c r="C4278" t="s">
        <v>8475</v>
      </c>
      <c r="D4278" t="s">
        <v>27</v>
      </c>
      <c r="E4278" t="s">
        <v>9</v>
      </c>
      <c r="F4278">
        <v>5597</v>
      </c>
      <c r="G4278" t="s">
        <v>10</v>
      </c>
      <c r="H4278" t="str">
        <f t="shared" si="203"/>
        <v>ORD26004277</v>
      </c>
      <c r="I4278">
        <f>COUNTIFS(PG_Transactions!$AK:$AK,$H4278,PG_Transactions!$E:$E,"CAPTURE",PG_Transactions!$AQ:$AQ,1)</f>
        <v>1</v>
      </c>
      <c r="J4278">
        <f>SUMIFS(PG_Transactions!$G:$G,PG_Transactions!$AK:$AK,$H4278,PG_Transactions!$E:$E,"CAPTURE",PG_Transactions!$AQ:$AQ,1)</f>
        <v>5597</v>
      </c>
      <c r="K4278">
        <f t="shared" si="204"/>
        <v>0</v>
      </c>
      <c r="L4278" t="str">
        <f t="shared" si="205"/>
        <v>Amount Match</v>
      </c>
    </row>
    <row r="4279" spans="1:12" hidden="1" x14ac:dyDescent="0.3">
      <c r="A4279" t="s">
        <v>8476</v>
      </c>
      <c r="B4279" s="1">
        <v>46288</v>
      </c>
      <c r="C4279" t="s">
        <v>8477</v>
      </c>
      <c r="D4279" t="s">
        <v>65</v>
      </c>
      <c r="E4279" t="s">
        <v>9</v>
      </c>
      <c r="F4279">
        <v>2999</v>
      </c>
      <c r="G4279" t="s">
        <v>10</v>
      </c>
      <c r="H4279" t="str">
        <f t="shared" si="203"/>
        <v>ORD26004278</v>
      </c>
      <c r="I4279">
        <f>COUNTIFS(PG_Transactions!$AK:$AK,$H4279,PG_Transactions!$E:$E,"CAPTURE",PG_Transactions!$AQ:$AQ,1)</f>
        <v>1</v>
      </c>
      <c r="J4279">
        <f>SUMIFS(PG_Transactions!$G:$G,PG_Transactions!$AK:$AK,$H4279,PG_Transactions!$E:$E,"CAPTURE",PG_Transactions!$AQ:$AQ,1)</f>
        <v>2999</v>
      </c>
      <c r="K4279">
        <f t="shared" si="204"/>
        <v>0</v>
      </c>
      <c r="L4279" t="str">
        <f t="shared" si="205"/>
        <v>Amount Match</v>
      </c>
    </row>
    <row r="4280" spans="1:12" hidden="1" x14ac:dyDescent="0.3">
      <c r="A4280" t="s">
        <v>8478</v>
      </c>
      <c r="B4280" s="1">
        <v>46266</v>
      </c>
      <c r="C4280" t="s">
        <v>8479</v>
      </c>
      <c r="D4280" t="s">
        <v>65</v>
      </c>
      <c r="E4280" t="s">
        <v>17</v>
      </c>
      <c r="F4280">
        <v>499</v>
      </c>
      <c r="G4280" t="s">
        <v>10</v>
      </c>
      <c r="H4280" t="str">
        <f t="shared" si="203"/>
        <v>ORD26004279</v>
      </c>
      <c r="I4280">
        <f>COUNTIFS(PG_Transactions!$AK:$AK,$H4280,PG_Transactions!$E:$E,"CAPTURE",PG_Transactions!$AQ:$AQ,1)</f>
        <v>1</v>
      </c>
      <c r="J4280">
        <f>SUMIFS(PG_Transactions!$G:$G,PG_Transactions!$AK:$AK,$H4280,PG_Transactions!$E:$E,"CAPTURE",PG_Transactions!$AQ:$AQ,1)</f>
        <v>499</v>
      </c>
      <c r="K4280">
        <f t="shared" si="204"/>
        <v>0</v>
      </c>
      <c r="L4280" t="str">
        <f t="shared" si="205"/>
        <v>Amount Match</v>
      </c>
    </row>
    <row r="4281" spans="1:12" hidden="1" x14ac:dyDescent="0.3">
      <c r="A4281" t="s">
        <v>8480</v>
      </c>
      <c r="B4281" s="1">
        <v>46281</v>
      </c>
      <c r="C4281" t="s">
        <v>8481</v>
      </c>
      <c r="D4281" t="s">
        <v>41</v>
      </c>
      <c r="E4281" t="s">
        <v>9</v>
      </c>
      <c r="F4281">
        <v>1499</v>
      </c>
      <c r="G4281" t="s">
        <v>10</v>
      </c>
      <c r="H4281" t="str">
        <f t="shared" si="203"/>
        <v>ORD26004280</v>
      </c>
      <c r="I4281">
        <f>COUNTIFS(PG_Transactions!$AK:$AK,$H4281,PG_Transactions!$E:$E,"CAPTURE",PG_Transactions!$AQ:$AQ,1)</f>
        <v>1</v>
      </c>
      <c r="J4281">
        <f>SUMIFS(PG_Transactions!$G:$G,PG_Transactions!$AK:$AK,$H4281,PG_Transactions!$E:$E,"CAPTURE",PG_Transactions!$AQ:$AQ,1)</f>
        <v>1499</v>
      </c>
      <c r="K4281">
        <f t="shared" si="204"/>
        <v>0</v>
      </c>
      <c r="L4281" t="str">
        <f t="shared" si="205"/>
        <v>Amount Match</v>
      </c>
    </row>
    <row r="4282" spans="1:12" hidden="1" x14ac:dyDescent="0.3">
      <c r="A4282" t="s">
        <v>8482</v>
      </c>
      <c r="B4282" s="1">
        <v>46293</v>
      </c>
      <c r="C4282" t="s">
        <v>8483</v>
      </c>
      <c r="D4282" t="s">
        <v>41</v>
      </c>
      <c r="E4282" t="s">
        <v>9</v>
      </c>
      <c r="F4282">
        <v>4999</v>
      </c>
      <c r="G4282" t="s">
        <v>10</v>
      </c>
      <c r="H4282" t="str">
        <f t="shared" si="203"/>
        <v>ORD26004281</v>
      </c>
      <c r="I4282">
        <f>COUNTIFS(PG_Transactions!$AK:$AK,$H4282,PG_Transactions!$E:$E,"CAPTURE",PG_Transactions!$AQ:$AQ,1)</f>
        <v>1</v>
      </c>
      <c r="J4282">
        <f>SUMIFS(PG_Transactions!$G:$G,PG_Transactions!$AK:$AK,$H4282,PG_Transactions!$E:$E,"CAPTURE",PG_Transactions!$AQ:$AQ,1)</f>
        <v>4999</v>
      </c>
      <c r="K4282">
        <f t="shared" si="204"/>
        <v>0</v>
      </c>
      <c r="L4282" t="str">
        <f t="shared" si="205"/>
        <v>Amount Match</v>
      </c>
    </row>
    <row r="4283" spans="1:12" hidden="1" x14ac:dyDescent="0.3">
      <c r="A4283" t="s">
        <v>8484</v>
      </c>
      <c r="B4283" s="1">
        <v>46269</v>
      </c>
      <c r="C4283" t="s">
        <v>8485</v>
      </c>
      <c r="D4283" t="s">
        <v>8</v>
      </c>
      <c r="E4283" t="s">
        <v>9</v>
      </c>
      <c r="F4283">
        <v>599</v>
      </c>
      <c r="G4283" t="s">
        <v>10</v>
      </c>
      <c r="H4283" t="str">
        <f t="shared" si="203"/>
        <v>ORD26004282</v>
      </c>
      <c r="I4283">
        <f>COUNTIFS(PG_Transactions!$AK:$AK,$H4283,PG_Transactions!$E:$E,"CAPTURE",PG_Transactions!$AQ:$AQ,1)</f>
        <v>1</v>
      </c>
      <c r="J4283">
        <f>SUMIFS(PG_Transactions!$G:$G,PG_Transactions!$AK:$AK,$H4283,PG_Transactions!$E:$E,"CAPTURE",PG_Transactions!$AQ:$AQ,1)</f>
        <v>599</v>
      </c>
      <c r="K4283">
        <f t="shared" si="204"/>
        <v>0</v>
      </c>
      <c r="L4283" t="str">
        <f t="shared" si="205"/>
        <v>Amount Match</v>
      </c>
    </row>
    <row r="4284" spans="1:12" hidden="1" x14ac:dyDescent="0.3">
      <c r="A4284" t="s">
        <v>8486</v>
      </c>
      <c r="B4284" s="1">
        <v>46294</v>
      </c>
      <c r="C4284" t="s">
        <v>8487</v>
      </c>
      <c r="D4284" t="s">
        <v>41</v>
      </c>
      <c r="E4284" t="s">
        <v>17</v>
      </c>
      <c r="F4284">
        <v>5348</v>
      </c>
      <c r="G4284" t="s">
        <v>10</v>
      </c>
      <c r="H4284" t="str">
        <f t="shared" si="203"/>
        <v>ORD26004283</v>
      </c>
      <c r="I4284">
        <f>COUNTIFS(PG_Transactions!$AK:$AK,$H4284,PG_Transactions!$E:$E,"CAPTURE",PG_Transactions!$AQ:$AQ,1)</f>
        <v>1</v>
      </c>
      <c r="J4284">
        <f>SUMIFS(PG_Transactions!$G:$G,PG_Transactions!$AK:$AK,$H4284,PG_Transactions!$E:$E,"CAPTURE",PG_Transactions!$AQ:$AQ,1)</f>
        <v>5348</v>
      </c>
      <c r="K4284">
        <f t="shared" si="204"/>
        <v>0</v>
      </c>
      <c r="L4284" t="str">
        <f t="shared" si="205"/>
        <v>Amount Match</v>
      </c>
    </row>
    <row r="4285" spans="1:12" hidden="1" x14ac:dyDescent="0.3">
      <c r="A4285" t="s">
        <v>8488</v>
      </c>
      <c r="B4285" s="1">
        <v>46274</v>
      </c>
      <c r="C4285" t="s">
        <v>8489</v>
      </c>
      <c r="D4285" t="s">
        <v>41</v>
      </c>
      <c r="E4285" t="s">
        <v>9</v>
      </c>
      <c r="F4285">
        <v>1299</v>
      </c>
      <c r="G4285" t="s">
        <v>10</v>
      </c>
      <c r="H4285" t="str">
        <f t="shared" si="203"/>
        <v>ORD26004284</v>
      </c>
      <c r="I4285">
        <f>COUNTIFS(PG_Transactions!$AK:$AK,$H4285,PG_Transactions!$E:$E,"CAPTURE",PG_Transactions!$AQ:$AQ,1)</f>
        <v>1</v>
      </c>
      <c r="J4285">
        <f>SUMIFS(PG_Transactions!$G:$G,PG_Transactions!$AK:$AK,$H4285,PG_Transactions!$E:$E,"CAPTURE",PG_Transactions!$AQ:$AQ,1)</f>
        <v>1299</v>
      </c>
      <c r="K4285">
        <f t="shared" si="204"/>
        <v>0</v>
      </c>
      <c r="L4285" t="str">
        <f t="shared" si="205"/>
        <v>Amount Match</v>
      </c>
    </row>
    <row r="4286" spans="1:12" hidden="1" x14ac:dyDescent="0.3">
      <c r="A4286" t="s">
        <v>8490</v>
      </c>
      <c r="B4286" s="1">
        <v>46276</v>
      </c>
      <c r="C4286" t="s">
        <v>8491</v>
      </c>
      <c r="D4286" t="s">
        <v>8</v>
      </c>
      <c r="E4286" t="s">
        <v>9</v>
      </c>
      <c r="F4286">
        <v>8348</v>
      </c>
      <c r="G4286" t="s">
        <v>10</v>
      </c>
      <c r="H4286" t="str">
        <f t="shared" si="203"/>
        <v>ORD26004285</v>
      </c>
      <c r="I4286">
        <f>COUNTIFS(PG_Transactions!$AK:$AK,$H4286,PG_Transactions!$E:$E,"CAPTURE",PG_Transactions!$AQ:$AQ,1)</f>
        <v>1</v>
      </c>
      <c r="J4286">
        <f>SUMIFS(PG_Transactions!$G:$G,PG_Transactions!$AK:$AK,$H4286,PG_Transactions!$E:$E,"CAPTURE",PG_Transactions!$AQ:$AQ,1)</f>
        <v>8348</v>
      </c>
      <c r="K4286">
        <f t="shared" si="204"/>
        <v>0</v>
      </c>
      <c r="L4286" t="str">
        <f t="shared" si="205"/>
        <v>Amount Match</v>
      </c>
    </row>
    <row r="4287" spans="1:12" hidden="1" x14ac:dyDescent="0.3">
      <c r="A4287" t="s">
        <v>8492</v>
      </c>
      <c r="B4287" s="1">
        <v>46273</v>
      </c>
      <c r="C4287" t="s">
        <v>8493</v>
      </c>
      <c r="D4287" t="s">
        <v>38</v>
      </c>
      <c r="E4287" t="s">
        <v>9</v>
      </c>
      <c r="F4287">
        <v>4998</v>
      </c>
      <c r="G4287" t="s">
        <v>10</v>
      </c>
      <c r="H4287" t="str">
        <f t="shared" si="203"/>
        <v>ORD26004286</v>
      </c>
      <c r="I4287">
        <f>COUNTIFS(PG_Transactions!$AK:$AK,$H4287,PG_Transactions!$E:$E,"CAPTURE",PG_Transactions!$AQ:$AQ,1)</f>
        <v>1</v>
      </c>
      <c r="J4287">
        <f>SUMIFS(PG_Transactions!$G:$G,PG_Transactions!$AK:$AK,$H4287,PG_Transactions!$E:$E,"CAPTURE",PG_Transactions!$AQ:$AQ,1)</f>
        <v>4998</v>
      </c>
      <c r="K4287">
        <f t="shared" si="204"/>
        <v>0</v>
      </c>
      <c r="L4287" t="str">
        <f t="shared" si="205"/>
        <v>Amount Match</v>
      </c>
    </row>
    <row r="4288" spans="1:12" hidden="1" x14ac:dyDescent="0.3">
      <c r="A4288" t="s">
        <v>8494</v>
      </c>
      <c r="B4288" s="1">
        <v>46282</v>
      </c>
      <c r="C4288" t="s">
        <v>8495</v>
      </c>
      <c r="E4288" t="s">
        <v>9</v>
      </c>
      <c r="F4288">
        <v>5498</v>
      </c>
      <c r="G4288" t="s">
        <v>10</v>
      </c>
      <c r="H4288" t="str">
        <f t="shared" si="203"/>
        <v>ORD26004287</v>
      </c>
      <c r="I4288">
        <f>COUNTIFS(PG_Transactions!$AK:$AK,$H4288,PG_Transactions!$E:$E,"CAPTURE",PG_Transactions!$AQ:$AQ,1)</f>
        <v>1</v>
      </c>
      <c r="J4288">
        <f>SUMIFS(PG_Transactions!$G:$G,PG_Transactions!$AK:$AK,$H4288,PG_Transactions!$E:$E,"CAPTURE",PG_Transactions!$AQ:$AQ,1)</f>
        <v>5498</v>
      </c>
      <c r="K4288">
        <f t="shared" si="204"/>
        <v>0</v>
      </c>
      <c r="L4288" t="str">
        <f t="shared" si="205"/>
        <v>Amount Match</v>
      </c>
    </row>
    <row r="4289" spans="1:12" hidden="1" x14ac:dyDescent="0.3">
      <c r="A4289" t="s">
        <v>8496</v>
      </c>
      <c r="B4289" s="1">
        <v>46269</v>
      </c>
      <c r="C4289" t="s">
        <v>8497</v>
      </c>
      <c r="D4289" t="s">
        <v>38</v>
      </c>
      <c r="E4289" t="s">
        <v>33</v>
      </c>
      <c r="F4289">
        <v>3499</v>
      </c>
      <c r="G4289" t="s">
        <v>10</v>
      </c>
      <c r="H4289" t="str">
        <f t="shared" si="203"/>
        <v>ORD26004288</v>
      </c>
      <c r="I4289">
        <f>COUNTIFS(PG_Transactions!$AK:$AK,$H4289,PG_Transactions!$E:$E,"CAPTURE",PG_Transactions!$AQ:$AQ,1)</f>
        <v>0</v>
      </c>
      <c r="J4289">
        <f>SUMIFS(PG_Transactions!$G:$G,PG_Transactions!$AK:$AK,$H4289,PG_Transactions!$E:$E,"CAPTURE",PG_Transactions!$AQ:$AQ,1)</f>
        <v>0</v>
      </c>
      <c r="K4289">
        <f t="shared" si="204"/>
        <v>-3499</v>
      </c>
      <c r="L4289" t="str">
        <f t="shared" si="205"/>
        <v>No Capture</v>
      </c>
    </row>
    <row r="4290" spans="1:12" hidden="1" x14ac:dyDescent="0.3">
      <c r="A4290" t="s">
        <v>8498</v>
      </c>
      <c r="B4290" s="1">
        <v>46273</v>
      </c>
      <c r="C4290" t="s">
        <v>8499</v>
      </c>
      <c r="D4290" t="s">
        <v>13</v>
      </c>
      <c r="E4290" t="s">
        <v>9</v>
      </c>
      <c r="F4290">
        <v>999</v>
      </c>
      <c r="G4290" t="s">
        <v>10</v>
      </c>
      <c r="H4290" t="str">
        <f t="shared" si="203"/>
        <v>ORD26004289</v>
      </c>
      <c r="I4290">
        <f>COUNTIFS(PG_Transactions!$AK:$AK,$H4290,PG_Transactions!$E:$E,"CAPTURE",PG_Transactions!$AQ:$AQ,1)</f>
        <v>1</v>
      </c>
      <c r="J4290">
        <f>SUMIFS(PG_Transactions!$G:$G,PG_Transactions!$AK:$AK,$H4290,PG_Transactions!$E:$E,"CAPTURE",PG_Transactions!$AQ:$AQ,1)</f>
        <v>999</v>
      </c>
      <c r="K4290">
        <f t="shared" si="204"/>
        <v>0</v>
      </c>
      <c r="L4290" t="str">
        <f t="shared" si="205"/>
        <v>Amount Match</v>
      </c>
    </row>
    <row r="4291" spans="1:12" hidden="1" x14ac:dyDescent="0.3">
      <c r="A4291" t="s">
        <v>8500</v>
      </c>
      <c r="B4291" s="1">
        <v>46283</v>
      </c>
      <c r="C4291" t="s">
        <v>8501</v>
      </c>
      <c r="D4291" t="s">
        <v>51</v>
      </c>
      <c r="E4291" t="s">
        <v>44</v>
      </c>
      <c r="F4291">
        <v>4998</v>
      </c>
      <c r="G4291" t="s">
        <v>10</v>
      </c>
      <c r="H4291" t="str">
        <f t="shared" ref="H4291:H4354" si="206">UPPER(SUBSTITUTE(TRIM(A4291),"-",""))</f>
        <v>ORD26004290</v>
      </c>
      <c r="I4291">
        <f>COUNTIFS(PG_Transactions!$AK:$AK,$H4291,PG_Transactions!$E:$E,"CAPTURE",PG_Transactions!$AQ:$AQ,1)</f>
        <v>1</v>
      </c>
      <c r="J4291">
        <f>SUMIFS(PG_Transactions!$G:$G,PG_Transactions!$AK:$AK,$H4291,PG_Transactions!$E:$E,"CAPTURE",PG_Transactions!$AQ:$AQ,1)</f>
        <v>4998</v>
      </c>
      <c r="K4291">
        <f t="shared" ref="K4291:K4354" si="207">ROUND(J4291-F4291,2)</f>
        <v>0</v>
      </c>
      <c r="L4291" t="str">
        <f t="shared" ref="L4291:L4354" si="208">IF(I4291=0,"No Capture",IF(I4291&gt;1,"Multiple Capture Rows - Review",IF(ABS(K4291)&lt;0.01,"Amount Match",IF(K4291&lt;0,"Captured Less Than Order","Captured More Than Order"))))</f>
        <v>Amount Match</v>
      </c>
    </row>
    <row r="4292" spans="1:12" hidden="1" x14ac:dyDescent="0.3">
      <c r="A4292" t="s">
        <v>8502</v>
      </c>
      <c r="B4292" s="1">
        <v>46272</v>
      </c>
      <c r="C4292" t="s">
        <v>8503</v>
      </c>
      <c r="D4292" t="s">
        <v>32</v>
      </c>
      <c r="E4292" t="s">
        <v>17</v>
      </c>
      <c r="F4292">
        <v>11497</v>
      </c>
      <c r="G4292" t="s">
        <v>70</v>
      </c>
      <c r="H4292" t="str">
        <f t="shared" si="206"/>
        <v>ORD26004291</v>
      </c>
      <c r="I4292">
        <f>COUNTIFS(PG_Transactions!$AK:$AK,$H4292,PG_Transactions!$E:$E,"CAPTURE",PG_Transactions!$AQ:$AQ,1)</f>
        <v>0</v>
      </c>
      <c r="J4292">
        <f>SUMIFS(PG_Transactions!$G:$G,PG_Transactions!$AK:$AK,$H4292,PG_Transactions!$E:$E,"CAPTURE",PG_Transactions!$AQ:$AQ,1)</f>
        <v>0</v>
      </c>
      <c r="K4292">
        <f t="shared" si="207"/>
        <v>-11497</v>
      </c>
      <c r="L4292" t="str">
        <f t="shared" si="208"/>
        <v>No Capture</v>
      </c>
    </row>
    <row r="4293" spans="1:12" hidden="1" x14ac:dyDescent="0.3">
      <c r="A4293" t="s">
        <v>8504</v>
      </c>
      <c r="B4293" s="1">
        <v>46275</v>
      </c>
      <c r="C4293" t="s">
        <v>8505</v>
      </c>
      <c r="D4293" t="s">
        <v>65</v>
      </c>
      <c r="E4293" t="s">
        <v>9</v>
      </c>
      <c r="F4293">
        <v>1798</v>
      </c>
      <c r="G4293" t="s">
        <v>10</v>
      </c>
      <c r="H4293" t="str">
        <f t="shared" si="206"/>
        <v>ORD26004292</v>
      </c>
      <c r="I4293">
        <f>COUNTIFS(PG_Transactions!$AK:$AK,$H4293,PG_Transactions!$E:$E,"CAPTURE",PG_Transactions!$AQ:$AQ,1)</f>
        <v>1</v>
      </c>
      <c r="J4293">
        <f>SUMIFS(PG_Transactions!$G:$G,PG_Transactions!$AK:$AK,$H4293,PG_Transactions!$E:$E,"CAPTURE",PG_Transactions!$AQ:$AQ,1)</f>
        <v>1798</v>
      </c>
      <c r="K4293">
        <f t="shared" si="207"/>
        <v>0</v>
      </c>
      <c r="L4293" t="str">
        <f t="shared" si="208"/>
        <v>Amount Match</v>
      </c>
    </row>
    <row r="4294" spans="1:12" hidden="1" x14ac:dyDescent="0.3">
      <c r="A4294" t="s">
        <v>8506</v>
      </c>
      <c r="B4294" s="1">
        <v>46275</v>
      </c>
      <c r="C4294" t="s">
        <v>8507</v>
      </c>
      <c r="D4294" t="s">
        <v>32</v>
      </c>
      <c r="E4294" t="s">
        <v>17</v>
      </c>
      <c r="F4294" s="2">
        <v>5697</v>
      </c>
      <c r="G4294" t="s">
        <v>10</v>
      </c>
      <c r="H4294" t="str">
        <f t="shared" si="206"/>
        <v>ORD26004293</v>
      </c>
      <c r="I4294">
        <f>COUNTIFS(PG_Transactions!$AK:$AK,$H4294,PG_Transactions!$E:$E,"CAPTURE",PG_Transactions!$AQ:$AQ,1)</f>
        <v>1</v>
      </c>
      <c r="J4294">
        <f>SUMIFS(PG_Transactions!$G:$G,PG_Transactions!$AK:$AK,$H4294,PG_Transactions!$E:$E,"CAPTURE",PG_Transactions!$AQ:$AQ,1)</f>
        <v>5697</v>
      </c>
      <c r="K4294">
        <f t="shared" si="207"/>
        <v>0</v>
      </c>
      <c r="L4294" t="str">
        <f t="shared" si="208"/>
        <v>Amount Match</v>
      </c>
    </row>
    <row r="4295" spans="1:12" hidden="1" x14ac:dyDescent="0.3">
      <c r="A4295" t="s">
        <v>8508</v>
      </c>
      <c r="B4295" s="1">
        <v>46271</v>
      </c>
      <c r="C4295" t="s">
        <v>8509</v>
      </c>
      <c r="D4295" t="s">
        <v>27</v>
      </c>
      <c r="E4295" t="s">
        <v>9</v>
      </c>
      <c r="F4295" s="2">
        <v>4347</v>
      </c>
      <c r="G4295" t="s">
        <v>10</v>
      </c>
      <c r="H4295" t="str">
        <f t="shared" si="206"/>
        <v>ORD26004294</v>
      </c>
      <c r="I4295">
        <f>COUNTIFS(PG_Transactions!$AK:$AK,$H4295,PG_Transactions!$E:$E,"CAPTURE",PG_Transactions!$AQ:$AQ,1)</f>
        <v>1</v>
      </c>
      <c r="J4295">
        <f>SUMIFS(PG_Transactions!$G:$G,PG_Transactions!$AK:$AK,$H4295,PG_Transactions!$E:$E,"CAPTURE",PG_Transactions!$AQ:$AQ,1)</f>
        <v>4347</v>
      </c>
      <c r="K4295">
        <f t="shared" si="207"/>
        <v>0</v>
      </c>
      <c r="L4295" t="str">
        <f t="shared" si="208"/>
        <v>Amount Match</v>
      </c>
    </row>
    <row r="4296" spans="1:12" hidden="1" x14ac:dyDescent="0.3">
      <c r="A4296" t="s">
        <v>8510</v>
      </c>
      <c r="B4296" s="1">
        <v>46278</v>
      </c>
      <c r="C4296" t="s">
        <v>8511</v>
      </c>
      <c r="D4296" t="s">
        <v>24</v>
      </c>
      <c r="E4296" t="s">
        <v>44</v>
      </c>
      <c r="F4296">
        <v>4798</v>
      </c>
      <c r="G4296" t="s">
        <v>10</v>
      </c>
      <c r="H4296" t="str">
        <f t="shared" si="206"/>
        <v>ORD26004295</v>
      </c>
      <c r="I4296">
        <f>COUNTIFS(PG_Transactions!$AK:$AK,$H4296,PG_Transactions!$E:$E,"CAPTURE",PG_Transactions!$AQ:$AQ,1)</f>
        <v>1</v>
      </c>
      <c r="J4296">
        <f>SUMIFS(PG_Transactions!$G:$G,PG_Transactions!$AK:$AK,$H4296,PG_Transactions!$E:$E,"CAPTURE",PG_Transactions!$AQ:$AQ,1)</f>
        <v>4798</v>
      </c>
      <c r="K4296">
        <f t="shared" si="207"/>
        <v>0</v>
      </c>
      <c r="L4296" t="str">
        <f t="shared" si="208"/>
        <v>Amount Match</v>
      </c>
    </row>
    <row r="4297" spans="1:12" hidden="1" x14ac:dyDescent="0.3">
      <c r="A4297" t="s">
        <v>8512</v>
      </c>
      <c r="B4297" s="1">
        <v>46266</v>
      </c>
      <c r="C4297" t="s">
        <v>8513</v>
      </c>
      <c r="D4297" t="s">
        <v>16</v>
      </c>
      <c r="E4297" t="s">
        <v>9</v>
      </c>
      <c r="F4297">
        <v>1299</v>
      </c>
      <c r="G4297" t="s">
        <v>10</v>
      </c>
      <c r="H4297" t="str">
        <f t="shared" si="206"/>
        <v>ORD26004296</v>
      </c>
      <c r="I4297">
        <f>COUNTIFS(PG_Transactions!$AK:$AK,$H4297,PG_Transactions!$E:$E,"CAPTURE",PG_Transactions!$AQ:$AQ,1)</f>
        <v>1</v>
      </c>
      <c r="J4297">
        <f>SUMIFS(PG_Transactions!$G:$G,PG_Transactions!$AK:$AK,$H4297,PG_Transactions!$E:$E,"CAPTURE",PG_Transactions!$AQ:$AQ,1)</f>
        <v>1299</v>
      </c>
      <c r="K4297">
        <f t="shared" si="207"/>
        <v>0</v>
      </c>
      <c r="L4297" t="str">
        <f t="shared" si="208"/>
        <v>Amount Match</v>
      </c>
    </row>
    <row r="4298" spans="1:12" hidden="1" x14ac:dyDescent="0.3">
      <c r="A4298" t="s">
        <v>8514</v>
      </c>
      <c r="B4298" s="1">
        <v>46284</v>
      </c>
      <c r="C4298" t="s">
        <v>8515</v>
      </c>
      <c r="D4298" t="s">
        <v>65</v>
      </c>
      <c r="E4298" t="s">
        <v>17</v>
      </c>
      <c r="F4298" s="2">
        <v>1798</v>
      </c>
      <c r="G4298" t="s">
        <v>10</v>
      </c>
      <c r="H4298" t="str">
        <f t="shared" si="206"/>
        <v>ORD26004297</v>
      </c>
      <c r="I4298">
        <f>COUNTIFS(PG_Transactions!$AK:$AK,$H4298,PG_Transactions!$E:$E,"CAPTURE",PG_Transactions!$AQ:$AQ,1)</f>
        <v>1</v>
      </c>
      <c r="J4298">
        <f>SUMIFS(PG_Transactions!$G:$G,PG_Transactions!$AK:$AK,$H4298,PG_Transactions!$E:$E,"CAPTURE",PG_Transactions!$AQ:$AQ,1)</f>
        <v>1798</v>
      </c>
      <c r="K4298">
        <f t="shared" si="207"/>
        <v>0</v>
      </c>
      <c r="L4298" t="str">
        <f t="shared" si="208"/>
        <v>Amount Match</v>
      </c>
    </row>
    <row r="4299" spans="1:12" hidden="1" x14ac:dyDescent="0.3">
      <c r="A4299" t="s">
        <v>8516</v>
      </c>
      <c r="B4299" s="1">
        <v>46266</v>
      </c>
      <c r="C4299" t="s">
        <v>8517</v>
      </c>
      <c r="D4299" t="s">
        <v>13</v>
      </c>
      <c r="E4299" t="s">
        <v>17</v>
      </c>
      <c r="F4299">
        <v>1799</v>
      </c>
      <c r="G4299" t="s">
        <v>10</v>
      </c>
      <c r="H4299" t="str">
        <f t="shared" si="206"/>
        <v>ORD26004298</v>
      </c>
      <c r="I4299">
        <f>COUNTIFS(PG_Transactions!$AK:$AK,$H4299,PG_Transactions!$E:$E,"CAPTURE",PG_Transactions!$AQ:$AQ,1)</f>
        <v>1</v>
      </c>
      <c r="J4299">
        <f>SUMIFS(PG_Transactions!$G:$G,PG_Transactions!$AK:$AK,$H4299,PG_Transactions!$E:$E,"CAPTURE",PG_Transactions!$AQ:$AQ,1)</f>
        <v>1799</v>
      </c>
      <c r="K4299">
        <f t="shared" si="207"/>
        <v>0</v>
      </c>
      <c r="L4299" t="str">
        <f t="shared" si="208"/>
        <v>Amount Match</v>
      </c>
    </row>
    <row r="4300" spans="1:12" hidden="1" x14ac:dyDescent="0.3">
      <c r="A4300" t="s">
        <v>8518</v>
      </c>
      <c r="B4300" s="1">
        <v>46278</v>
      </c>
      <c r="C4300" t="s">
        <v>8519</v>
      </c>
      <c r="D4300" t="s">
        <v>51</v>
      </c>
      <c r="E4300" t="s">
        <v>9</v>
      </c>
      <c r="F4300">
        <v>12097</v>
      </c>
      <c r="G4300" t="s">
        <v>10</v>
      </c>
      <c r="H4300" t="str">
        <f t="shared" si="206"/>
        <v>ORD26004299</v>
      </c>
      <c r="I4300">
        <f>COUNTIFS(PG_Transactions!$AK:$AK,$H4300,PG_Transactions!$E:$E,"CAPTURE",PG_Transactions!$AQ:$AQ,1)</f>
        <v>1</v>
      </c>
      <c r="J4300">
        <f>SUMIFS(PG_Transactions!$G:$G,PG_Transactions!$AK:$AK,$H4300,PG_Transactions!$E:$E,"CAPTURE",PG_Transactions!$AQ:$AQ,1)</f>
        <v>12097</v>
      </c>
      <c r="K4300">
        <f t="shared" si="207"/>
        <v>0</v>
      </c>
      <c r="L4300" t="str">
        <f t="shared" si="208"/>
        <v>Amount Match</v>
      </c>
    </row>
    <row r="4301" spans="1:12" hidden="1" x14ac:dyDescent="0.3">
      <c r="A4301" t="s">
        <v>8520</v>
      </c>
      <c r="B4301" s="1">
        <v>46290</v>
      </c>
      <c r="C4301" t="s">
        <v>8521</v>
      </c>
      <c r="D4301" t="s">
        <v>16</v>
      </c>
      <c r="E4301" t="s">
        <v>9</v>
      </c>
      <c r="F4301" s="2">
        <v>5847</v>
      </c>
      <c r="G4301" t="s">
        <v>10</v>
      </c>
      <c r="H4301" t="str">
        <f t="shared" si="206"/>
        <v>ORD26004300</v>
      </c>
      <c r="I4301">
        <f>COUNTIFS(PG_Transactions!$AK:$AK,$H4301,PG_Transactions!$E:$E,"CAPTURE",PG_Transactions!$AQ:$AQ,1)</f>
        <v>1</v>
      </c>
      <c r="J4301">
        <f>SUMIFS(PG_Transactions!$G:$G,PG_Transactions!$AK:$AK,$H4301,PG_Transactions!$E:$E,"CAPTURE",PG_Transactions!$AQ:$AQ,1)</f>
        <v>5847</v>
      </c>
      <c r="K4301">
        <f t="shared" si="207"/>
        <v>0</v>
      </c>
      <c r="L4301" t="str">
        <f t="shared" si="208"/>
        <v>Amount Match</v>
      </c>
    </row>
    <row r="4302" spans="1:12" hidden="1" x14ac:dyDescent="0.3">
      <c r="A4302" t="s">
        <v>8522</v>
      </c>
      <c r="B4302" s="1">
        <v>46276</v>
      </c>
      <c r="C4302" t="s">
        <v>8523</v>
      </c>
      <c r="D4302" t="s">
        <v>16</v>
      </c>
      <c r="E4302" t="s">
        <v>44</v>
      </c>
      <c r="F4302">
        <v>1398</v>
      </c>
      <c r="G4302" t="s">
        <v>10</v>
      </c>
      <c r="H4302" t="str">
        <f t="shared" si="206"/>
        <v>ORD26004301</v>
      </c>
      <c r="I4302">
        <f>COUNTIFS(PG_Transactions!$AK:$AK,$H4302,PG_Transactions!$E:$E,"CAPTURE",PG_Transactions!$AQ:$AQ,1)</f>
        <v>1</v>
      </c>
      <c r="J4302">
        <f>SUMIFS(PG_Transactions!$G:$G,PG_Transactions!$AK:$AK,$H4302,PG_Transactions!$E:$E,"CAPTURE",PG_Transactions!$AQ:$AQ,1)</f>
        <v>1398</v>
      </c>
      <c r="K4302">
        <f t="shared" si="207"/>
        <v>0</v>
      </c>
      <c r="L4302" t="str">
        <f t="shared" si="208"/>
        <v>Amount Match</v>
      </c>
    </row>
    <row r="4303" spans="1:12" hidden="1" x14ac:dyDescent="0.3">
      <c r="A4303" t="s">
        <v>8524</v>
      </c>
      <c r="B4303" s="1">
        <v>46289</v>
      </c>
      <c r="C4303" t="s">
        <v>8525</v>
      </c>
      <c r="D4303" t="s">
        <v>38</v>
      </c>
      <c r="E4303" t="s">
        <v>9</v>
      </c>
      <c r="F4303">
        <v>3347</v>
      </c>
      <c r="G4303" t="s">
        <v>10</v>
      </c>
      <c r="H4303" t="str">
        <f t="shared" si="206"/>
        <v>ORD26004302</v>
      </c>
      <c r="I4303">
        <f>COUNTIFS(PG_Transactions!$AK:$AK,$H4303,PG_Transactions!$E:$E,"CAPTURE",PG_Transactions!$AQ:$AQ,1)</f>
        <v>1</v>
      </c>
      <c r="J4303">
        <f>SUMIFS(PG_Transactions!$G:$G,PG_Transactions!$AK:$AK,$H4303,PG_Transactions!$E:$E,"CAPTURE",PG_Transactions!$AQ:$AQ,1)</f>
        <v>3347</v>
      </c>
      <c r="K4303">
        <f t="shared" si="207"/>
        <v>0</v>
      </c>
      <c r="L4303" t="str">
        <f t="shared" si="208"/>
        <v>Amount Match</v>
      </c>
    </row>
    <row r="4304" spans="1:12" hidden="1" x14ac:dyDescent="0.3">
      <c r="A4304" t="s">
        <v>8526</v>
      </c>
      <c r="B4304" s="1">
        <v>46271</v>
      </c>
      <c r="C4304" t="s">
        <v>8527</v>
      </c>
      <c r="D4304" t="s">
        <v>38</v>
      </c>
      <c r="E4304" t="s">
        <v>9</v>
      </c>
      <c r="F4304">
        <v>1499</v>
      </c>
      <c r="G4304" t="s">
        <v>10</v>
      </c>
      <c r="H4304" t="str">
        <f t="shared" si="206"/>
        <v>ORD26004303</v>
      </c>
      <c r="I4304">
        <f>COUNTIFS(PG_Transactions!$AK:$AK,$H4304,PG_Transactions!$E:$E,"CAPTURE",PG_Transactions!$AQ:$AQ,1)</f>
        <v>1</v>
      </c>
      <c r="J4304">
        <f>SUMIFS(PG_Transactions!$G:$G,PG_Transactions!$AK:$AK,$H4304,PG_Transactions!$E:$E,"CAPTURE",PG_Transactions!$AQ:$AQ,1)</f>
        <v>1499</v>
      </c>
      <c r="K4304">
        <f t="shared" si="207"/>
        <v>0</v>
      </c>
      <c r="L4304" t="str">
        <f t="shared" si="208"/>
        <v>Amount Match</v>
      </c>
    </row>
    <row r="4305" spans="1:12" hidden="1" x14ac:dyDescent="0.3">
      <c r="A4305" t="s">
        <v>8528</v>
      </c>
      <c r="B4305" s="1">
        <v>46269</v>
      </c>
      <c r="C4305" t="s">
        <v>8529</v>
      </c>
      <c r="D4305" t="s">
        <v>65</v>
      </c>
      <c r="E4305" t="s">
        <v>44</v>
      </c>
      <c r="F4305">
        <v>5998</v>
      </c>
      <c r="G4305" t="s">
        <v>10</v>
      </c>
      <c r="H4305" t="str">
        <f t="shared" si="206"/>
        <v>ORD26004304</v>
      </c>
      <c r="I4305">
        <f>COUNTIFS(PG_Transactions!$AK:$AK,$H4305,PG_Transactions!$E:$E,"CAPTURE",PG_Transactions!$AQ:$AQ,1)</f>
        <v>1</v>
      </c>
      <c r="J4305">
        <f>SUMIFS(PG_Transactions!$G:$G,PG_Transactions!$AK:$AK,$H4305,PG_Transactions!$E:$E,"CAPTURE",PG_Transactions!$AQ:$AQ,1)</f>
        <v>5998</v>
      </c>
      <c r="K4305">
        <f t="shared" si="207"/>
        <v>0</v>
      </c>
      <c r="L4305" t="str">
        <f t="shared" si="208"/>
        <v>Amount Match</v>
      </c>
    </row>
    <row r="4306" spans="1:12" hidden="1" x14ac:dyDescent="0.3">
      <c r="A4306" t="s">
        <v>8530</v>
      </c>
      <c r="B4306" s="1">
        <v>46293</v>
      </c>
      <c r="C4306" t="s">
        <v>8531</v>
      </c>
      <c r="D4306" t="s">
        <v>32</v>
      </c>
      <c r="E4306" t="s">
        <v>17</v>
      </c>
      <c r="F4306">
        <v>3998</v>
      </c>
      <c r="G4306" t="s">
        <v>10</v>
      </c>
      <c r="H4306" t="str">
        <f t="shared" si="206"/>
        <v>ORD26004305</v>
      </c>
      <c r="I4306">
        <f>COUNTIFS(PG_Transactions!$AK:$AK,$H4306,PG_Transactions!$E:$E,"CAPTURE",PG_Transactions!$AQ:$AQ,1)</f>
        <v>1</v>
      </c>
      <c r="J4306">
        <f>SUMIFS(PG_Transactions!$G:$G,PG_Transactions!$AK:$AK,$H4306,PG_Transactions!$E:$E,"CAPTURE",PG_Transactions!$AQ:$AQ,1)</f>
        <v>3998</v>
      </c>
      <c r="K4306">
        <f t="shared" si="207"/>
        <v>0</v>
      </c>
      <c r="L4306" t="str">
        <f t="shared" si="208"/>
        <v>Amount Match</v>
      </c>
    </row>
    <row r="4307" spans="1:12" hidden="1" x14ac:dyDescent="0.3">
      <c r="A4307" t="s">
        <v>8532</v>
      </c>
      <c r="B4307" s="1">
        <v>46292</v>
      </c>
      <c r="C4307" t="s">
        <v>8533</v>
      </c>
      <c r="D4307" t="s">
        <v>65</v>
      </c>
      <c r="E4307" t="s">
        <v>9</v>
      </c>
      <c r="F4307">
        <v>2298</v>
      </c>
      <c r="G4307" t="s">
        <v>10</v>
      </c>
      <c r="H4307" t="str">
        <f t="shared" si="206"/>
        <v>ORD26004306</v>
      </c>
      <c r="I4307">
        <f>COUNTIFS(PG_Transactions!$AK:$AK,$H4307,PG_Transactions!$E:$E,"CAPTURE",PG_Transactions!$AQ:$AQ,1)</f>
        <v>1</v>
      </c>
      <c r="J4307">
        <f>SUMIFS(PG_Transactions!$G:$G,PG_Transactions!$AK:$AK,$H4307,PG_Transactions!$E:$E,"CAPTURE",PG_Transactions!$AQ:$AQ,1)</f>
        <v>2298</v>
      </c>
      <c r="K4307">
        <f t="shared" si="207"/>
        <v>0</v>
      </c>
      <c r="L4307" t="str">
        <f t="shared" si="208"/>
        <v>Amount Match</v>
      </c>
    </row>
    <row r="4308" spans="1:12" hidden="1" x14ac:dyDescent="0.3">
      <c r="A4308" t="s">
        <v>8534</v>
      </c>
      <c r="B4308" s="1">
        <v>46276</v>
      </c>
      <c r="C4308" t="s">
        <v>8535</v>
      </c>
      <c r="D4308" t="s">
        <v>32</v>
      </c>
      <c r="E4308" t="s">
        <v>9</v>
      </c>
      <c r="F4308">
        <v>7999</v>
      </c>
      <c r="G4308" t="s">
        <v>10</v>
      </c>
      <c r="H4308" t="str">
        <f t="shared" si="206"/>
        <v>ORD26004307</v>
      </c>
      <c r="I4308">
        <f>COUNTIFS(PG_Transactions!$AK:$AK,$H4308,PG_Transactions!$E:$E,"CAPTURE",PG_Transactions!$AQ:$AQ,1)</f>
        <v>1</v>
      </c>
      <c r="J4308">
        <f>SUMIFS(PG_Transactions!$G:$G,PG_Transactions!$AK:$AK,$H4308,PG_Transactions!$E:$E,"CAPTURE",PG_Transactions!$AQ:$AQ,1)</f>
        <v>7999</v>
      </c>
      <c r="K4308">
        <f t="shared" si="207"/>
        <v>0</v>
      </c>
      <c r="L4308" t="str">
        <f t="shared" si="208"/>
        <v>Amount Match</v>
      </c>
    </row>
    <row r="4309" spans="1:12" hidden="1" x14ac:dyDescent="0.3">
      <c r="A4309" t="s">
        <v>8536</v>
      </c>
      <c r="B4309" s="1">
        <v>46283</v>
      </c>
      <c r="C4309" t="s">
        <v>8537</v>
      </c>
      <c r="D4309" t="s">
        <v>38</v>
      </c>
      <c r="E4309" t="s">
        <v>9</v>
      </c>
      <c r="F4309">
        <v>5998</v>
      </c>
      <c r="G4309" t="s">
        <v>56</v>
      </c>
      <c r="H4309" t="str">
        <f t="shared" si="206"/>
        <v>ORD26004308</v>
      </c>
      <c r="I4309">
        <f>COUNTIFS(PG_Transactions!$AK:$AK,$H4309,PG_Transactions!$E:$E,"CAPTURE",PG_Transactions!$AQ:$AQ,1)</f>
        <v>1</v>
      </c>
      <c r="J4309">
        <f>SUMIFS(PG_Transactions!$G:$G,PG_Transactions!$AK:$AK,$H4309,PG_Transactions!$E:$E,"CAPTURE",PG_Transactions!$AQ:$AQ,1)</f>
        <v>5998</v>
      </c>
      <c r="K4309">
        <f t="shared" si="207"/>
        <v>0</v>
      </c>
      <c r="L4309" t="str">
        <f t="shared" si="208"/>
        <v>Amount Match</v>
      </c>
    </row>
    <row r="4310" spans="1:12" hidden="1" x14ac:dyDescent="0.3">
      <c r="A4310" t="s">
        <v>8538</v>
      </c>
      <c r="B4310" s="1">
        <v>46285</v>
      </c>
      <c r="C4310" t="s">
        <v>8539</v>
      </c>
      <c r="D4310" t="s">
        <v>16</v>
      </c>
      <c r="E4310" t="s">
        <v>44</v>
      </c>
      <c r="F4310">
        <v>3348</v>
      </c>
      <c r="G4310" t="s">
        <v>56</v>
      </c>
      <c r="H4310" t="str">
        <f t="shared" si="206"/>
        <v>ORD26004309</v>
      </c>
      <c r="I4310">
        <f>COUNTIFS(PG_Transactions!$AK:$AK,$H4310,PG_Transactions!$E:$E,"CAPTURE",PG_Transactions!$AQ:$AQ,1)</f>
        <v>1</v>
      </c>
      <c r="J4310">
        <f>SUMIFS(PG_Transactions!$G:$G,PG_Transactions!$AK:$AK,$H4310,PG_Transactions!$E:$E,"CAPTURE",PG_Transactions!$AQ:$AQ,1)</f>
        <v>3348</v>
      </c>
      <c r="K4310">
        <f t="shared" si="207"/>
        <v>0</v>
      </c>
      <c r="L4310" t="str">
        <f t="shared" si="208"/>
        <v>Amount Match</v>
      </c>
    </row>
    <row r="4311" spans="1:12" hidden="1" x14ac:dyDescent="0.3">
      <c r="A4311" t="s">
        <v>8540</v>
      </c>
      <c r="B4311" s="1">
        <v>46268</v>
      </c>
      <c r="C4311" t="s">
        <v>8541</v>
      </c>
      <c r="D4311" t="s">
        <v>16</v>
      </c>
      <c r="E4311" t="s">
        <v>33</v>
      </c>
      <c r="F4311">
        <v>3598</v>
      </c>
      <c r="G4311" t="s">
        <v>10</v>
      </c>
      <c r="H4311" t="str">
        <f t="shared" si="206"/>
        <v>ORD26004310</v>
      </c>
      <c r="I4311">
        <f>COUNTIFS(PG_Transactions!$AK:$AK,$H4311,PG_Transactions!$E:$E,"CAPTURE",PG_Transactions!$AQ:$AQ,1)</f>
        <v>1</v>
      </c>
      <c r="J4311">
        <f>SUMIFS(PG_Transactions!$G:$G,PG_Transactions!$AK:$AK,$H4311,PG_Transactions!$E:$E,"CAPTURE",PG_Transactions!$AQ:$AQ,1)</f>
        <v>3598</v>
      </c>
      <c r="K4311">
        <f t="shared" si="207"/>
        <v>0</v>
      </c>
      <c r="L4311" t="str">
        <f t="shared" si="208"/>
        <v>Amount Match</v>
      </c>
    </row>
    <row r="4312" spans="1:12" hidden="1" x14ac:dyDescent="0.3">
      <c r="A4312" t="s">
        <v>8542</v>
      </c>
      <c r="B4312" s="1">
        <v>46293</v>
      </c>
      <c r="C4312" t="s">
        <v>8543</v>
      </c>
      <c r="D4312" t="s">
        <v>51</v>
      </c>
      <c r="E4312" t="s">
        <v>9</v>
      </c>
      <c r="F4312">
        <v>349</v>
      </c>
      <c r="G4312" t="s">
        <v>56</v>
      </c>
      <c r="H4312" t="str">
        <f t="shared" si="206"/>
        <v>ORD26004311</v>
      </c>
      <c r="I4312">
        <f>COUNTIFS(PG_Transactions!$AK:$AK,$H4312,PG_Transactions!$E:$E,"CAPTURE",PG_Transactions!$AQ:$AQ,1)</f>
        <v>1</v>
      </c>
      <c r="J4312">
        <f>SUMIFS(PG_Transactions!$G:$G,PG_Transactions!$AK:$AK,$H4312,PG_Transactions!$E:$E,"CAPTURE",PG_Transactions!$AQ:$AQ,1)</f>
        <v>349</v>
      </c>
      <c r="K4312">
        <f t="shared" si="207"/>
        <v>0</v>
      </c>
      <c r="L4312" t="str">
        <f t="shared" si="208"/>
        <v>Amount Match</v>
      </c>
    </row>
    <row r="4313" spans="1:12" hidden="1" x14ac:dyDescent="0.3">
      <c r="A4313" t="s">
        <v>8544</v>
      </c>
      <c r="B4313" s="1">
        <v>46285</v>
      </c>
      <c r="C4313" t="s">
        <v>8545</v>
      </c>
      <c r="D4313" t="s">
        <v>8</v>
      </c>
      <c r="E4313" t="s">
        <v>33</v>
      </c>
      <c r="F4313">
        <v>8998</v>
      </c>
      <c r="G4313" t="s">
        <v>10</v>
      </c>
      <c r="H4313" t="str">
        <f t="shared" si="206"/>
        <v>ORD26004312</v>
      </c>
      <c r="I4313">
        <f>COUNTIFS(PG_Transactions!$AK:$AK,$H4313,PG_Transactions!$E:$E,"CAPTURE",PG_Transactions!$AQ:$AQ,1)</f>
        <v>1</v>
      </c>
      <c r="J4313">
        <f>SUMIFS(PG_Transactions!$G:$G,PG_Transactions!$AK:$AK,$H4313,PG_Transactions!$E:$E,"CAPTURE",PG_Transactions!$AQ:$AQ,1)</f>
        <v>8998</v>
      </c>
      <c r="K4313">
        <f t="shared" si="207"/>
        <v>0</v>
      </c>
      <c r="L4313" t="str">
        <f t="shared" si="208"/>
        <v>Amount Match</v>
      </c>
    </row>
    <row r="4314" spans="1:12" hidden="1" x14ac:dyDescent="0.3">
      <c r="A4314" t="s">
        <v>8546</v>
      </c>
      <c r="B4314" s="1">
        <v>46279</v>
      </c>
      <c r="C4314" t="s">
        <v>8547</v>
      </c>
      <c r="D4314" t="s">
        <v>38</v>
      </c>
      <c r="E4314" t="s">
        <v>9</v>
      </c>
      <c r="F4314">
        <v>3298</v>
      </c>
      <c r="G4314" t="s">
        <v>10</v>
      </c>
      <c r="H4314" t="str">
        <f t="shared" si="206"/>
        <v>ORD26004313</v>
      </c>
      <c r="I4314">
        <f>COUNTIFS(PG_Transactions!$AK:$AK,$H4314,PG_Transactions!$E:$E,"CAPTURE",PG_Transactions!$AQ:$AQ,1)</f>
        <v>1</v>
      </c>
      <c r="J4314">
        <f>SUMIFS(PG_Transactions!$G:$G,PG_Transactions!$AK:$AK,$H4314,PG_Transactions!$E:$E,"CAPTURE",PG_Transactions!$AQ:$AQ,1)</f>
        <v>3298</v>
      </c>
      <c r="K4314">
        <f t="shared" si="207"/>
        <v>0</v>
      </c>
      <c r="L4314" t="str">
        <f t="shared" si="208"/>
        <v>Amount Match</v>
      </c>
    </row>
    <row r="4315" spans="1:12" hidden="1" x14ac:dyDescent="0.3">
      <c r="A4315" t="s">
        <v>8548</v>
      </c>
      <c r="B4315" s="1">
        <v>46268</v>
      </c>
      <c r="C4315" t="s">
        <v>8549</v>
      </c>
      <c r="D4315" t="s">
        <v>27</v>
      </c>
      <c r="E4315" t="s">
        <v>9</v>
      </c>
      <c r="F4315" s="2">
        <v>2499</v>
      </c>
      <c r="G4315" t="s">
        <v>10</v>
      </c>
      <c r="H4315" t="str">
        <f t="shared" si="206"/>
        <v>ORD26004314</v>
      </c>
      <c r="I4315">
        <f>COUNTIFS(PG_Transactions!$AK:$AK,$H4315,PG_Transactions!$E:$E,"CAPTURE",PG_Transactions!$AQ:$AQ,1)</f>
        <v>1</v>
      </c>
      <c r="J4315">
        <f>SUMIFS(PG_Transactions!$G:$G,PG_Transactions!$AK:$AK,$H4315,PG_Transactions!$E:$E,"CAPTURE",PG_Transactions!$AQ:$AQ,1)</f>
        <v>2499</v>
      </c>
      <c r="K4315">
        <f t="shared" si="207"/>
        <v>0</v>
      </c>
      <c r="L4315" t="str">
        <f t="shared" si="208"/>
        <v>Amount Match</v>
      </c>
    </row>
    <row r="4316" spans="1:12" hidden="1" x14ac:dyDescent="0.3">
      <c r="A4316" t="s">
        <v>8550</v>
      </c>
      <c r="B4316" s="1">
        <v>46294</v>
      </c>
      <c r="C4316" t="s">
        <v>8551</v>
      </c>
      <c r="D4316" t="s">
        <v>8</v>
      </c>
      <c r="E4316" t="s">
        <v>44</v>
      </c>
      <c r="F4316">
        <v>1598</v>
      </c>
      <c r="G4316" t="s">
        <v>10</v>
      </c>
      <c r="H4316" t="str">
        <f t="shared" si="206"/>
        <v>ORD26004315</v>
      </c>
      <c r="I4316">
        <f>COUNTIFS(PG_Transactions!$AK:$AK,$H4316,PG_Transactions!$E:$E,"CAPTURE",PG_Transactions!$AQ:$AQ,1)</f>
        <v>1</v>
      </c>
      <c r="J4316">
        <f>SUMIFS(PG_Transactions!$G:$G,PG_Transactions!$AK:$AK,$H4316,PG_Transactions!$E:$E,"CAPTURE",PG_Transactions!$AQ:$AQ,1)</f>
        <v>1598</v>
      </c>
      <c r="K4316">
        <f t="shared" si="207"/>
        <v>0</v>
      </c>
      <c r="L4316" t="str">
        <f t="shared" si="208"/>
        <v>Amount Match</v>
      </c>
    </row>
    <row r="4317" spans="1:12" hidden="1" x14ac:dyDescent="0.3">
      <c r="A4317" t="s">
        <v>8552</v>
      </c>
      <c r="B4317" s="1">
        <v>46290</v>
      </c>
      <c r="C4317" t="s">
        <v>8553</v>
      </c>
      <c r="D4317" t="s">
        <v>24</v>
      </c>
      <c r="E4317" t="s">
        <v>9</v>
      </c>
      <c r="F4317">
        <v>2999</v>
      </c>
      <c r="G4317" t="s">
        <v>10</v>
      </c>
      <c r="H4317" t="str">
        <f t="shared" si="206"/>
        <v>ORD26004316</v>
      </c>
      <c r="I4317">
        <f>COUNTIFS(PG_Transactions!$AK:$AK,$H4317,PG_Transactions!$E:$E,"CAPTURE",PG_Transactions!$AQ:$AQ,1)</f>
        <v>1</v>
      </c>
      <c r="J4317">
        <f>SUMIFS(PG_Transactions!$G:$G,PG_Transactions!$AK:$AK,$H4317,PG_Transactions!$E:$E,"CAPTURE",PG_Transactions!$AQ:$AQ,1)</f>
        <v>2999</v>
      </c>
      <c r="K4317">
        <f t="shared" si="207"/>
        <v>0</v>
      </c>
      <c r="L4317" t="str">
        <f t="shared" si="208"/>
        <v>Amount Match</v>
      </c>
    </row>
    <row r="4318" spans="1:12" hidden="1" x14ac:dyDescent="0.3">
      <c r="A4318" t="s">
        <v>8554</v>
      </c>
      <c r="B4318" s="1">
        <v>46277</v>
      </c>
      <c r="C4318" t="s">
        <v>8555</v>
      </c>
      <c r="D4318" t="s">
        <v>13</v>
      </c>
      <c r="E4318" t="s">
        <v>9</v>
      </c>
      <c r="F4318">
        <v>4999</v>
      </c>
      <c r="G4318" t="s">
        <v>10</v>
      </c>
      <c r="H4318" t="str">
        <f t="shared" si="206"/>
        <v>ORD26004317</v>
      </c>
      <c r="I4318">
        <f>COUNTIFS(PG_Transactions!$AK:$AK,$H4318,PG_Transactions!$E:$E,"CAPTURE",PG_Transactions!$AQ:$AQ,1)</f>
        <v>1</v>
      </c>
      <c r="J4318">
        <f>SUMIFS(PG_Transactions!$G:$G,PG_Transactions!$AK:$AK,$H4318,PG_Transactions!$E:$E,"CAPTURE",PG_Transactions!$AQ:$AQ,1)</f>
        <v>4999</v>
      </c>
      <c r="K4318">
        <f t="shared" si="207"/>
        <v>0</v>
      </c>
      <c r="L4318" t="str">
        <f t="shared" si="208"/>
        <v>Amount Match</v>
      </c>
    </row>
    <row r="4319" spans="1:12" hidden="1" x14ac:dyDescent="0.3">
      <c r="A4319" t="s">
        <v>8556</v>
      </c>
      <c r="B4319" s="1">
        <v>46291</v>
      </c>
      <c r="C4319" t="s">
        <v>8557</v>
      </c>
      <c r="D4319" t="s">
        <v>27</v>
      </c>
      <c r="E4319" t="s">
        <v>9</v>
      </c>
      <c r="F4319">
        <v>2247</v>
      </c>
      <c r="G4319" t="s">
        <v>10</v>
      </c>
      <c r="H4319" t="str">
        <f t="shared" si="206"/>
        <v>ORD26004318</v>
      </c>
      <c r="I4319">
        <f>COUNTIFS(PG_Transactions!$AK:$AK,$H4319,PG_Transactions!$E:$E,"CAPTURE",PG_Transactions!$AQ:$AQ,1)</f>
        <v>1</v>
      </c>
      <c r="J4319">
        <f>SUMIFS(PG_Transactions!$G:$G,PG_Transactions!$AK:$AK,$H4319,PG_Transactions!$E:$E,"CAPTURE",PG_Transactions!$AQ:$AQ,1)</f>
        <v>2247</v>
      </c>
      <c r="K4319">
        <f t="shared" si="207"/>
        <v>0</v>
      </c>
      <c r="L4319" t="str">
        <f t="shared" si="208"/>
        <v>Amount Match</v>
      </c>
    </row>
    <row r="4320" spans="1:12" hidden="1" x14ac:dyDescent="0.3">
      <c r="A4320" t="s">
        <v>8558</v>
      </c>
      <c r="B4320" s="1">
        <v>46293</v>
      </c>
      <c r="C4320" t="s">
        <v>8559</v>
      </c>
      <c r="D4320" t="s">
        <v>32</v>
      </c>
      <c r="E4320" t="s">
        <v>17</v>
      </c>
      <c r="F4320">
        <v>1798</v>
      </c>
      <c r="G4320" t="s">
        <v>10</v>
      </c>
      <c r="H4320" t="str">
        <f t="shared" si="206"/>
        <v>ORD26004319</v>
      </c>
      <c r="I4320">
        <f>COUNTIFS(PG_Transactions!$AK:$AK,$H4320,PG_Transactions!$E:$E,"CAPTURE",PG_Transactions!$AQ:$AQ,1)</f>
        <v>1</v>
      </c>
      <c r="J4320">
        <f>SUMIFS(PG_Transactions!$G:$G,PG_Transactions!$AK:$AK,$H4320,PG_Transactions!$E:$E,"CAPTURE",PG_Transactions!$AQ:$AQ,1)</f>
        <v>1798</v>
      </c>
      <c r="K4320">
        <f t="shared" si="207"/>
        <v>0</v>
      </c>
      <c r="L4320" t="str">
        <f t="shared" si="208"/>
        <v>Amount Match</v>
      </c>
    </row>
    <row r="4321" spans="1:12" hidden="1" x14ac:dyDescent="0.3">
      <c r="A4321" t="s">
        <v>8560</v>
      </c>
      <c r="B4321" s="1">
        <v>46288</v>
      </c>
      <c r="C4321" t="s">
        <v>8561</v>
      </c>
      <c r="D4321" t="s">
        <v>41</v>
      </c>
      <c r="E4321" t="s">
        <v>17</v>
      </c>
      <c r="F4321">
        <v>8298</v>
      </c>
      <c r="G4321" t="s">
        <v>10</v>
      </c>
      <c r="H4321" t="str">
        <f t="shared" si="206"/>
        <v>ORD26004320</v>
      </c>
      <c r="I4321">
        <f>COUNTIFS(PG_Transactions!$AK:$AK,$H4321,PG_Transactions!$E:$E,"CAPTURE",PG_Transactions!$AQ:$AQ,1)</f>
        <v>1</v>
      </c>
      <c r="J4321">
        <f>SUMIFS(PG_Transactions!$G:$G,PG_Transactions!$AK:$AK,$H4321,PG_Transactions!$E:$E,"CAPTURE",PG_Transactions!$AQ:$AQ,1)</f>
        <v>8298</v>
      </c>
      <c r="K4321">
        <f t="shared" si="207"/>
        <v>0</v>
      </c>
      <c r="L4321" t="str">
        <f t="shared" si="208"/>
        <v>Amount Match</v>
      </c>
    </row>
    <row r="4322" spans="1:12" hidden="1" x14ac:dyDescent="0.3">
      <c r="A4322" t="s">
        <v>8562</v>
      </c>
      <c r="B4322" s="1">
        <v>46289</v>
      </c>
      <c r="C4322" t="s">
        <v>8563</v>
      </c>
      <c r="D4322" t="s">
        <v>41</v>
      </c>
      <c r="E4322" t="s">
        <v>9</v>
      </c>
      <c r="F4322">
        <v>999</v>
      </c>
      <c r="G4322" t="s">
        <v>10</v>
      </c>
      <c r="H4322" t="str">
        <f t="shared" si="206"/>
        <v>ORD26004321</v>
      </c>
      <c r="I4322">
        <f>COUNTIFS(PG_Transactions!$AK:$AK,$H4322,PG_Transactions!$E:$E,"CAPTURE",PG_Transactions!$AQ:$AQ,1)</f>
        <v>1</v>
      </c>
      <c r="J4322">
        <f>SUMIFS(PG_Transactions!$G:$G,PG_Transactions!$AK:$AK,$H4322,PG_Transactions!$E:$E,"CAPTURE",PG_Transactions!$AQ:$AQ,1)</f>
        <v>999</v>
      </c>
      <c r="K4322">
        <f t="shared" si="207"/>
        <v>0</v>
      </c>
      <c r="L4322" t="str">
        <f t="shared" si="208"/>
        <v>Amount Match</v>
      </c>
    </row>
    <row r="4323" spans="1:12" hidden="1" x14ac:dyDescent="0.3">
      <c r="A4323" t="s">
        <v>8564</v>
      </c>
      <c r="B4323" s="1">
        <v>46288</v>
      </c>
      <c r="C4323" t="s">
        <v>8565</v>
      </c>
      <c r="D4323" t="s">
        <v>38</v>
      </c>
      <c r="E4323" t="s">
        <v>17</v>
      </c>
      <c r="F4323">
        <v>15998</v>
      </c>
      <c r="G4323" t="s">
        <v>10</v>
      </c>
      <c r="H4323" t="str">
        <f t="shared" si="206"/>
        <v>ORD26004322</v>
      </c>
      <c r="I4323">
        <f>COUNTIFS(PG_Transactions!$AK:$AK,$H4323,PG_Transactions!$E:$E,"CAPTURE",PG_Transactions!$AQ:$AQ,1)</f>
        <v>1</v>
      </c>
      <c r="J4323">
        <f>SUMIFS(PG_Transactions!$G:$G,PG_Transactions!$AK:$AK,$H4323,PG_Transactions!$E:$E,"CAPTURE",PG_Transactions!$AQ:$AQ,1)</f>
        <v>15998</v>
      </c>
      <c r="K4323">
        <f t="shared" si="207"/>
        <v>0</v>
      </c>
      <c r="L4323" t="str">
        <f t="shared" si="208"/>
        <v>Amount Match</v>
      </c>
    </row>
    <row r="4324" spans="1:12" hidden="1" x14ac:dyDescent="0.3">
      <c r="A4324" t="s">
        <v>8566</v>
      </c>
      <c r="B4324" s="1">
        <v>46290</v>
      </c>
      <c r="C4324" t="s">
        <v>8567</v>
      </c>
      <c r="D4324" t="s">
        <v>27</v>
      </c>
      <c r="E4324" t="s">
        <v>9</v>
      </c>
      <c r="F4324">
        <v>499</v>
      </c>
      <c r="G4324" t="s">
        <v>10</v>
      </c>
      <c r="H4324" t="str">
        <f t="shared" si="206"/>
        <v>ORD26004323</v>
      </c>
      <c r="I4324">
        <f>COUNTIFS(PG_Transactions!$AK:$AK,$H4324,PG_Transactions!$E:$E,"CAPTURE",PG_Transactions!$AQ:$AQ,1)</f>
        <v>1</v>
      </c>
      <c r="J4324">
        <f>SUMIFS(PG_Transactions!$G:$G,PG_Transactions!$AK:$AK,$H4324,PG_Transactions!$E:$E,"CAPTURE",PG_Transactions!$AQ:$AQ,1)</f>
        <v>499</v>
      </c>
      <c r="K4324">
        <f t="shared" si="207"/>
        <v>0</v>
      </c>
      <c r="L4324" t="str">
        <f t="shared" si="208"/>
        <v>Amount Match</v>
      </c>
    </row>
    <row r="4325" spans="1:12" hidden="1" x14ac:dyDescent="0.3">
      <c r="A4325" t="s">
        <v>8568</v>
      </c>
      <c r="B4325" s="1">
        <v>46286</v>
      </c>
      <c r="C4325" t="s">
        <v>8569</v>
      </c>
      <c r="D4325" t="s">
        <v>8</v>
      </c>
      <c r="E4325" t="s">
        <v>17</v>
      </c>
      <c r="F4325">
        <v>499</v>
      </c>
      <c r="G4325" t="s">
        <v>105</v>
      </c>
      <c r="H4325" t="str">
        <f t="shared" si="206"/>
        <v>ORD26004324</v>
      </c>
      <c r="I4325">
        <f>COUNTIFS(PG_Transactions!$AK:$AK,$H4325,PG_Transactions!$E:$E,"CAPTURE",PG_Transactions!$AQ:$AQ,1)</f>
        <v>0</v>
      </c>
      <c r="J4325">
        <f>SUMIFS(PG_Transactions!$G:$G,PG_Transactions!$AK:$AK,$H4325,PG_Transactions!$E:$E,"CAPTURE",PG_Transactions!$AQ:$AQ,1)</f>
        <v>0</v>
      </c>
      <c r="K4325">
        <f t="shared" si="207"/>
        <v>-499</v>
      </c>
      <c r="L4325" t="str">
        <f t="shared" si="208"/>
        <v>No Capture</v>
      </c>
    </row>
    <row r="4326" spans="1:12" hidden="1" x14ac:dyDescent="0.3">
      <c r="A4326" t="s">
        <v>8570</v>
      </c>
      <c r="B4326" s="1">
        <v>46280</v>
      </c>
      <c r="C4326" t="s">
        <v>8571</v>
      </c>
      <c r="D4326" t="s">
        <v>41</v>
      </c>
      <c r="E4326" t="s">
        <v>17</v>
      </c>
      <c r="F4326">
        <v>349</v>
      </c>
      <c r="G4326" t="s">
        <v>10</v>
      </c>
      <c r="H4326" t="str">
        <f t="shared" si="206"/>
        <v>ORD26004325</v>
      </c>
      <c r="I4326">
        <f>COUNTIFS(PG_Transactions!$AK:$AK,$H4326,PG_Transactions!$E:$E,"CAPTURE",PG_Transactions!$AQ:$AQ,1)</f>
        <v>1</v>
      </c>
      <c r="J4326">
        <f>SUMIFS(PG_Transactions!$G:$G,PG_Transactions!$AK:$AK,$H4326,PG_Transactions!$E:$E,"CAPTURE",PG_Transactions!$AQ:$AQ,1)</f>
        <v>349</v>
      </c>
      <c r="K4326">
        <f t="shared" si="207"/>
        <v>0</v>
      </c>
      <c r="L4326" t="str">
        <f t="shared" si="208"/>
        <v>Amount Match</v>
      </c>
    </row>
    <row r="4327" spans="1:12" hidden="1" x14ac:dyDescent="0.3">
      <c r="A4327" t="s">
        <v>8572</v>
      </c>
      <c r="B4327" s="1">
        <v>46283</v>
      </c>
      <c r="C4327" t="s">
        <v>8573</v>
      </c>
      <c r="D4327" t="s">
        <v>24</v>
      </c>
      <c r="E4327" t="s">
        <v>44</v>
      </c>
      <c r="F4327">
        <v>2999</v>
      </c>
      <c r="G4327" t="s">
        <v>10</v>
      </c>
      <c r="H4327" t="str">
        <f t="shared" si="206"/>
        <v>ORD26004326</v>
      </c>
      <c r="I4327">
        <f>COUNTIFS(PG_Transactions!$AK:$AK,$H4327,PG_Transactions!$E:$E,"CAPTURE",PG_Transactions!$AQ:$AQ,1)</f>
        <v>1</v>
      </c>
      <c r="J4327">
        <f>SUMIFS(PG_Transactions!$G:$G,PG_Transactions!$AK:$AK,$H4327,PG_Transactions!$E:$E,"CAPTURE",PG_Transactions!$AQ:$AQ,1)</f>
        <v>2999</v>
      </c>
      <c r="K4327">
        <f t="shared" si="207"/>
        <v>0</v>
      </c>
      <c r="L4327" t="str">
        <f t="shared" si="208"/>
        <v>Amount Match</v>
      </c>
    </row>
    <row r="4328" spans="1:12" hidden="1" x14ac:dyDescent="0.3">
      <c r="A4328" t="s">
        <v>8574</v>
      </c>
      <c r="B4328" s="1">
        <v>46293</v>
      </c>
      <c r="C4328" t="s">
        <v>8575</v>
      </c>
      <c r="D4328" t="s">
        <v>16</v>
      </c>
      <c r="E4328" t="s">
        <v>44</v>
      </c>
      <c r="F4328">
        <v>848</v>
      </c>
      <c r="G4328" t="s">
        <v>10</v>
      </c>
      <c r="H4328" t="str">
        <f t="shared" si="206"/>
        <v>ORD26004327</v>
      </c>
      <c r="I4328">
        <f>COUNTIFS(PG_Transactions!$AK:$AK,$H4328,PG_Transactions!$E:$E,"CAPTURE",PG_Transactions!$AQ:$AQ,1)</f>
        <v>1</v>
      </c>
      <c r="J4328">
        <f>SUMIFS(PG_Transactions!$G:$G,PG_Transactions!$AK:$AK,$H4328,PG_Transactions!$E:$E,"CAPTURE",PG_Transactions!$AQ:$AQ,1)</f>
        <v>848</v>
      </c>
      <c r="K4328">
        <f t="shared" si="207"/>
        <v>0</v>
      </c>
      <c r="L4328" t="str">
        <f t="shared" si="208"/>
        <v>Amount Match</v>
      </c>
    </row>
    <row r="4329" spans="1:12" hidden="1" x14ac:dyDescent="0.3">
      <c r="A4329" t="s">
        <v>8576</v>
      </c>
      <c r="B4329" s="1">
        <v>46291</v>
      </c>
      <c r="C4329" t="s">
        <v>8577</v>
      </c>
      <c r="D4329" t="s">
        <v>27</v>
      </c>
      <c r="E4329" t="s">
        <v>9</v>
      </c>
      <c r="F4329">
        <v>349</v>
      </c>
      <c r="G4329" t="s">
        <v>10</v>
      </c>
      <c r="H4329" t="str">
        <f t="shared" si="206"/>
        <v>ORD26004328</v>
      </c>
      <c r="I4329">
        <f>COUNTIFS(PG_Transactions!$AK:$AK,$H4329,PG_Transactions!$E:$E,"CAPTURE",PG_Transactions!$AQ:$AQ,1)</f>
        <v>1</v>
      </c>
      <c r="J4329">
        <f>SUMIFS(PG_Transactions!$G:$G,PG_Transactions!$AK:$AK,$H4329,PG_Transactions!$E:$E,"CAPTURE",PG_Transactions!$AQ:$AQ,1)</f>
        <v>349</v>
      </c>
      <c r="K4329">
        <f t="shared" si="207"/>
        <v>0</v>
      </c>
      <c r="L4329" t="str">
        <f t="shared" si="208"/>
        <v>Amount Match</v>
      </c>
    </row>
    <row r="4330" spans="1:12" hidden="1" x14ac:dyDescent="0.3">
      <c r="A4330" t="s">
        <v>8578</v>
      </c>
      <c r="B4330" s="1">
        <v>46274</v>
      </c>
      <c r="C4330" t="s">
        <v>8579</v>
      </c>
      <c r="D4330" t="s">
        <v>32</v>
      </c>
      <c r="E4330" t="s">
        <v>9</v>
      </c>
      <c r="F4330">
        <v>799</v>
      </c>
      <c r="G4330" t="s">
        <v>10</v>
      </c>
      <c r="H4330" t="str">
        <f t="shared" si="206"/>
        <v>ORD26004329</v>
      </c>
      <c r="I4330">
        <f>COUNTIFS(PG_Transactions!$AK:$AK,$H4330,PG_Transactions!$E:$E,"CAPTURE",PG_Transactions!$AQ:$AQ,1)</f>
        <v>1</v>
      </c>
      <c r="J4330">
        <f>SUMIFS(PG_Transactions!$G:$G,PG_Transactions!$AK:$AK,$H4330,PG_Transactions!$E:$E,"CAPTURE",PG_Transactions!$AQ:$AQ,1)</f>
        <v>799</v>
      </c>
      <c r="K4330">
        <f t="shared" si="207"/>
        <v>0</v>
      </c>
      <c r="L4330" t="str">
        <f t="shared" si="208"/>
        <v>Amount Match</v>
      </c>
    </row>
    <row r="4331" spans="1:12" hidden="1" x14ac:dyDescent="0.3">
      <c r="A4331" t="s">
        <v>8580</v>
      </c>
      <c r="B4331" s="1">
        <v>46276</v>
      </c>
      <c r="C4331" t="s">
        <v>8581</v>
      </c>
      <c r="D4331" t="s">
        <v>27</v>
      </c>
      <c r="E4331" t="s">
        <v>9</v>
      </c>
      <c r="F4331">
        <v>349</v>
      </c>
      <c r="G4331" t="s">
        <v>10</v>
      </c>
      <c r="H4331" t="str">
        <f t="shared" si="206"/>
        <v>ORD26004330</v>
      </c>
      <c r="I4331">
        <f>COUNTIFS(PG_Transactions!$AK:$AK,$H4331,PG_Transactions!$E:$E,"CAPTURE",PG_Transactions!$AQ:$AQ,1)</f>
        <v>1</v>
      </c>
      <c r="J4331">
        <f>SUMIFS(PG_Transactions!$G:$G,PG_Transactions!$AK:$AK,$H4331,PG_Transactions!$E:$E,"CAPTURE",PG_Transactions!$AQ:$AQ,1)</f>
        <v>349</v>
      </c>
      <c r="K4331">
        <f t="shared" si="207"/>
        <v>0</v>
      </c>
      <c r="L4331" t="str">
        <f t="shared" si="208"/>
        <v>Amount Match</v>
      </c>
    </row>
    <row r="4332" spans="1:12" hidden="1" x14ac:dyDescent="0.3">
      <c r="A4332" t="s">
        <v>8582</v>
      </c>
      <c r="B4332" s="1">
        <v>46273</v>
      </c>
      <c r="C4332" t="s">
        <v>8583</v>
      </c>
      <c r="D4332" t="s">
        <v>41</v>
      </c>
      <c r="E4332" t="s">
        <v>17</v>
      </c>
      <c r="F4332">
        <v>4999</v>
      </c>
      <c r="G4332" t="s">
        <v>10</v>
      </c>
      <c r="H4332" t="str">
        <f t="shared" si="206"/>
        <v>ORD26004331</v>
      </c>
      <c r="I4332">
        <f>COUNTIFS(PG_Transactions!$AK:$AK,$H4332,PG_Transactions!$E:$E,"CAPTURE",PG_Transactions!$AQ:$AQ,1)</f>
        <v>1</v>
      </c>
      <c r="J4332">
        <f>SUMIFS(PG_Transactions!$G:$G,PG_Transactions!$AK:$AK,$H4332,PG_Transactions!$E:$E,"CAPTURE",PG_Transactions!$AQ:$AQ,1)</f>
        <v>4999</v>
      </c>
      <c r="K4332">
        <f t="shared" si="207"/>
        <v>0</v>
      </c>
      <c r="L4332" t="str">
        <f t="shared" si="208"/>
        <v>Amount Match</v>
      </c>
    </row>
    <row r="4333" spans="1:12" hidden="1" x14ac:dyDescent="0.3">
      <c r="A4333" t="s">
        <v>8584</v>
      </c>
      <c r="B4333" s="1">
        <v>46290</v>
      </c>
      <c r="C4333" t="s">
        <v>8585</v>
      </c>
      <c r="D4333" t="s">
        <v>41</v>
      </c>
      <c r="E4333" t="s">
        <v>17</v>
      </c>
      <c r="F4333" s="2">
        <v>3298</v>
      </c>
      <c r="G4333" t="s">
        <v>10</v>
      </c>
      <c r="H4333" t="str">
        <f t="shared" si="206"/>
        <v>ORD26004332</v>
      </c>
      <c r="I4333">
        <f>COUNTIFS(PG_Transactions!$AK:$AK,$H4333,PG_Transactions!$E:$E,"CAPTURE",PG_Transactions!$AQ:$AQ,1)</f>
        <v>1</v>
      </c>
      <c r="J4333">
        <f>SUMIFS(PG_Transactions!$G:$G,PG_Transactions!$AK:$AK,$H4333,PG_Transactions!$E:$E,"CAPTURE",PG_Transactions!$AQ:$AQ,1)</f>
        <v>3298</v>
      </c>
      <c r="K4333">
        <f t="shared" si="207"/>
        <v>0</v>
      </c>
      <c r="L4333" t="str">
        <f t="shared" si="208"/>
        <v>Amount Match</v>
      </c>
    </row>
    <row r="4334" spans="1:12" hidden="1" x14ac:dyDescent="0.3">
      <c r="A4334" t="s">
        <v>8586</v>
      </c>
      <c r="B4334" s="1">
        <v>46294</v>
      </c>
      <c r="C4334" t="s">
        <v>8587</v>
      </c>
      <c r="D4334" t="s">
        <v>38</v>
      </c>
      <c r="E4334" t="s">
        <v>9</v>
      </c>
      <c r="F4334">
        <v>3298</v>
      </c>
      <c r="G4334" t="s">
        <v>10</v>
      </c>
      <c r="H4334" t="str">
        <f t="shared" si="206"/>
        <v>ORD26004333</v>
      </c>
      <c r="I4334">
        <f>COUNTIFS(PG_Transactions!$AK:$AK,$H4334,PG_Transactions!$E:$E,"CAPTURE",PG_Transactions!$AQ:$AQ,1)</f>
        <v>1</v>
      </c>
      <c r="J4334">
        <f>SUMIFS(PG_Transactions!$G:$G,PG_Transactions!$AK:$AK,$H4334,PG_Transactions!$E:$E,"CAPTURE",PG_Transactions!$AQ:$AQ,1)</f>
        <v>3298</v>
      </c>
      <c r="K4334">
        <f t="shared" si="207"/>
        <v>0</v>
      </c>
      <c r="L4334" t="str">
        <f t="shared" si="208"/>
        <v>Amount Match</v>
      </c>
    </row>
    <row r="4335" spans="1:12" hidden="1" x14ac:dyDescent="0.3">
      <c r="A4335" t="s">
        <v>8588</v>
      </c>
      <c r="B4335" s="1">
        <v>46289</v>
      </c>
      <c r="C4335" t="s">
        <v>8589</v>
      </c>
      <c r="D4335" t="s">
        <v>13</v>
      </c>
      <c r="E4335" t="s">
        <v>9</v>
      </c>
      <c r="F4335">
        <v>10498</v>
      </c>
      <c r="G4335" t="s">
        <v>10</v>
      </c>
      <c r="H4335" t="str">
        <f t="shared" si="206"/>
        <v>ORD26004334</v>
      </c>
      <c r="I4335">
        <f>COUNTIFS(PG_Transactions!$AK:$AK,$H4335,PG_Transactions!$E:$E,"CAPTURE",PG_Transactions!$AQ:$AQ,1)</f>
        <v>1</v>
      </c>
      <c r="J4335">
        <f>SUMIFS(PG_Transactions!$G:$G,PG_Transactions!$AK:$AK,$H4335,PG_Transactions!$E:$E,"CAPTURE",PG_Transactions!$AQ:$AQ,1)</f>
        <v>10498</v>
      </c>
      <c r="K4335">
        <f t="shared" si="207"/>
        <v>0</v>
      </c>
      <c r="L4335" t="str">
        <f t="shared" si="208"/>
        <v>Amount Match</v>
      </c>
    </row>
    <row r="4336" spans="1:12" hidden="1" x14ac:dyDescent="0.3">
      <c r="A4336" t="s">
        <v>8590</v>
      </c>
      <c r="B4336" s="1">
        <v>46276</v>
      </c>
      <c r="C4336" t="s">
        <v>8591</v>
      </c>
      <c r="D4336" t="s">
        <v>13</v>
      </c>
      <c r="E4336" t="s">
        <v>9</v>
      </c>
      <c r="F4336" s="2">
        <v>6647</v>
      </c>
      <c r="G4336" t="s">
        <v>10</v>
      </c>
      <c r="H4336" t="str">
        <f t="shared" si="206"/>
        <v>ORD26004335</v>
      </c>
      <c r="I4336">
        <f>COUNTIFS(PG_Transactions!$AK:$AK,$H4336,PG_Transactions!$E:$E,"CAPTURE",PG_Transactions!$AQ:$AQ,1)</f>
        <v>1</v>
      </c>
      <c r="J4336">
        <f>SUMIFS(PG_Transactions!$G:$G,PG_Transactions!$AK:$AK,$H4336,PG_Transactions!$E:$E,"CAPTURE",PG_Transactions!$AQ:$AQ,1)</f>
        <v>6647</v>
      </c>
      <c r="K4336">
        <f t="shared" si="207"/>
        <v>0</v>
      </c>
      <c r="L4336" t="str">
        <f t="shared" si="208"/>
        <v>Amount Match</v>
      </c>
    </row>
    <row r="4337" spans="1:12" hidden="1" x14ac:dyDescent="0.3">
      <c r="A4337" t="s">
        <v>8592</v>
      </c>
      <c r="B4337" s="1">
        <v>46285</v>
      </c>
      <c r="C4337" t="s">
        <v>8593</v>
      </c>
      <c r="D4337" t="s">
        <v>8</v>
      </c>
      <c r="E4337" t="s">
        <v>9</v>
      </c>
      <c r="F4337">
        <v>1898</v>
      </c>
      <c r="G4337" t="s">
        <v>10</v>
      </c>
      <c r="H4337" t="str">
        <f t="shared" si="206"/>
        <v>ORD26004336</v>
      </c>
      <c r="I4337">
        <f>COUNTIFS(PG_Transactions!$AK:$AK,$H4337,PG_Transactions!$E:$E,"CAPTURE",PG_Transactions!$AQ:$AQ,1)</f>
        <v>1</v>
      </c>
      <c r="J4337">
        <f>SUMIFS(PG_Transactions!$G:$G,PG_Transactions!$AK:$AK,$H4337,PG_Transactions!$E:$E,"CAPTURE",PG_Transactions!$AQ:$AQ,1)</f>
        <v>1898</v>
      </c>
      <c r="K4337">
        <f t="shared" si="207"/>
        <v>0</v>
      </c>
      <c r="L4337" t="str">
        <f t="shared" si="208"/>
        <v>Amount Match</v>
      </c>
    </row>
    <row r="4338" spans="1:12" hidden="1" x14ac:dyDescent="0.3">
      <c r="A4338" t="s">
        <v>8594</v>
      </c>
      <c r="B4338" s="1">
        <v>46281</v>
      </c>
      <c r="C4338" t="s">
        <v>8595</v>
      </c>
      <c r="D4338" t="s">
        <v>32</v>
      </c>
      <c r="E4338" t="s">
        <v>17</v>
      </c>
      <c r="F4338">
        <v>4897</v>
      </c>
      <c r="G4338" t="s">
        <v>56</v>
      </c>
      <c r="H4338" t="str">
        <f t="shared" si="206"/>
        <v>ORD26004337</v>
      </c>
      <c r="I4338">
        <f>COUNTIFS(PG_Transactions!$AK:$AK,$H4338,PG_Transactions!$E:$E,"CAPTURE",PG_Transactions!$AQ:$AQ,1)</f>
        <v>1</v>
      </c>
      <c r="J4338">
        <f>SUMIFS(PG_Transactions!$G:$G,PG_Transactions!$AK:$AK,$H4338,PG_Transactions!$E:$E,"CAPTURE",PG_Transactions!$AQ:$AQ,1)</f>
        <v>4897</v>
      </c>
      <c r="K4338">
        <f t="shared" si="207"/>
        <v>0</v>
      </c>
      <c r="L4338" t="str">
        <f t="shared" si="208"/>
        <v>Amount Match</v>
      </c>
    </row>
    <row r="4339" spans="1:12" hidden="1" x14ac:dyDescent="0.3">
      <c r="A4339" t="s">
        <v>8596</v>
      </c>
      <c r="B4339" s="1">
        <v>46270</v>
      </c>
      <c r="C4339" t="s">
        <v>8597</v>
      </c>
      <c r="D4339" t="s">
        <v>27</v>
      </c>
      <c r="E4339" t="s">
        <v>44</v>
      </c>
      <c r="F4339">
        <v>3997</v>
      </c>
      <c r="G4339" t="s">
        <v>10</v>
      </c>
      <c r="H4339" t="str">
        <f t="shared" si="206"/>
        <v>ORD26004338</v>
      </c>
      <c r="I4339">
        <f>COUNTIFS(PG_Transactions!$AK:$AK,$H4339,PG_Transactions!$E:$E,"CAPTURE",PG_Transactions!$AQ:$AQ,1)</f>
        <v>1</v>
      </c>
      <c r="J4339">
        <f>SUMIFS(PG_Transactions!$G:$G,PG_Transactions!$AK:$AK,$H4339,PG_Transactions!$E:$E,"CAPTURE",PG_Transactions!$AQ:$AQ,1)</f>
        <v>3997</v>
      </c>
      <c r="K4339">
        <f t="shared" si="207"/>
        <v>0</v>
      </c>
      <c r="L4339" t="str">
        <f t="shared" si="208"/>
        <v>Amount Match</v>
      </c>
    </row>
    <row r="4340" spans="1:12" hidden="1" x14ac:dyDescent="0.3">
      <c r="A4340" t="s">
        <v>8598</v>
      </c>
      <c r="B4340" s="1">
        <v>46282</v>
      </c>
      <c r="C4340" t="s">
        <v>8599</v>
      </c>
      <c r="D4340" t="s">
        <v>51</v>
      </c>
      <c r="E4340" t="s">
        <v>17</v>
      </c>
      <c r="F4340">
        <v>10597</v>
      </c>
      <c r="G4340" t="s">
        <v>10</v>
      </c>
      <c r="H4340" t="str">
        <f t="shared" si="206"/>
        <v>ORD26004339</v>
      </c>
      <c r="I4340">
        <f>COUNTIFS(PG_Transactions!$AK:$AK,$H4340,PG_Transactions!$E:$E,"CAPTURE",PG_Transactions!$AQ:$AQ,1)</f>
        <v>1</v>
      </c>
      <c r="J4340">
        <f>SUMIFS(PG_Transactions!$G:$G,PG_Transactions!$AK:$AK,$H4340,PG_Transactions!$E:$E,"CAPTURE",PG_Transactions!$AQ:$AQ,1)</f>
        <v>10597</v>
      </c>
      <c r="K4340">
        <f t="shared" si="207"/>
        <v>0</v>
      </c>
      <c r="L4340" t="str">
        <f t="shared" si="208"/>
        <v>Amount Match</v>
      </c>
    </row>
    <row r="4341" spans="1:12" hidden="1" x14ac:dyDescent="0.3">
      <c r="A4341" t="s">
        <v>8600</v>
      </c>
      <c r="B4341" s="1">
        <v>46289</v>
      </c>
      <c r="C4341" t="s">
        <v>8601</v>
      </c>
      <c r="D4341" t="s">
        <v>38</v>
      </c>
      <c r="E4341" t="s">
        <v>44</v>
      </c>
      <c r="F4341">
        <v>1299</v>
      </c>
      <c r="G4341" t="s">
        <v>10</v>
      </c>
      <c r="H4341" t="str">
        <f t="shared" si="206"/>
        <v>ORD26004340</v>
      </c>
      <c r="I4341">
        <f>COUNTIFS(PG_Transactions!$AK:$AK,$H4341,PG_Transactions!$E:$E,"CAPTURE",PG_Transactions!$AQ:$AQ,1)</f>
        <v>1</v>
      </c>
      <c r="J4341">
        <f>SUMIFS(PG_Transactions!$G:$G,PG_Transactions!$AK:$AK,$H4341,PG_Transactions!$E:$E,"CAPTURE",PG_Transactions!$AQ:$AQ,1)</f>
        <v>1299</v>
      </c>
      <c r="K4341">
        <f t="shared" si="207"/>
        <v>0</v>
      </c>
      <c r="L4341" t="str">
        <f t="shared" si="208"/>
        <v>Amount Match</v>
      </c>
    </row>
    <row r="4342" spans="1:12" hidden="1" x14ac:dyDescent="0.3">
      <c r="A4342" t="s">
        <v>8602</v>
      </c>
      <c r="B4342" s="1">
        <v>46269</v>
      </c>
      <c r="C4342" t="s">
        <v>8603</v>
      </c>
      <c r="D4342" t="s">
        <v>32</v>
      </c>
      <c r="E4342" t="s">
        <v>9</v>
      </c>
      <c r="F4342">
        <v>6597</v>
      </c>
      <c r="G4342" t="s">
        <v>10</v>
      </c>
      <c r="H4342" t="str">
        <f t="shared" si="206"/>
        <v>ORD26004341</v>
      </c>
      <c r="I4342">
        <f>COUNTIFS(PG_Transactions!$AK:$AK,$H4342,PG_Transactions!$E:$E,"CAPTURE",PG_Transactions!$AQ:$AQ,1)</f>
        <v>1</v>
      </c>
      <c r="J4342">
        <f>SUMIFS(PG_Transactions!$G:$G,PG_Transactions!$AK:$AK,$H4342,PG_Transactions!$E:$E,"CAPTURE",PG_Transactions!$AQ:$AQ,1)</f>
        <v>6597</v>
      </c>
      <c r="K4342">
        <f t="shared" si="207"/>
        <v>0</v>
      </c>
      <c r="L4342" t="str">
        <f t="shared" si="208"/>
        <v>Amount Match</v>
      </c>
    </row>
    <row r="4343" spans="1:12" hidden="1" x14ac:dyDescent="0.3">
      <c r="A4343" t="s">
        <v>8604</v>
      </c>
      <c r="B4343" s="1">
        <v>46270</v>
      </c>
      <c r="C4343" t="s">
        <v>8605</v>
      </c>
      <c r="D4343" t="s">
        <v>65</v>
      </c>
      <c r="E4343" t="s">
        <v>9</v>
      </c>
      <c r="F4343">
        <v>3797</v>
      </c>
      <c r="G4343" t="s">
        <v>10</v>
      </c>
      <c r="H4343" t="str">
        <f t="shared" si="206"/>
        <v>ORD26004342</v>
      </c>
      <c r="I4343">
        <f>COUNTIFS(PG_Transactions!$AK:$AK,$H4343,PG_Transactions!$E:$E,"CAPTURE",PG_Transactions!$AQ:$AQ,1)</f>
        <v>1</v>
      </c>
      <c r="J4343">
        <f>SUMIFS(PG_Transactions!$G:$G,PG_Transactions!$AK:$AK,$H4343,PG_Transactions!$E:$E,"CAPTURE",PG_Transactions!$AQ:$AQ,1)</f>
        <v>3797</v>
      </c>
      <c r="K4343">
        <f t="shared" si="207"/>
        <v>0</v>
      </c>
      <c r="L4343" t="str">
        <f t="shared" si="208"/>
        <v>Amount Match</v>
      </c>
    </row>
    <row r="4344" spans="1:12" hidden="1" x14ac:dyDescent="0.3">
      <c r="A4344" t="s">
        <v>8606</v>
      </c>
      <c r="B4344" s="1">
        <v>46288</v>
      </c>
      <c r="C4344" t="s">
        <v>8607</v>
      </c>
      <c r="D4344" t="s">
        <v>8</v>
      </c>
      <c r="E4344" t="s">
        <v>17</v>
      </c>
      <c r="F4344">
        <v>2298</v>
      </c>
      <c r="G4344" t="s">
        <v>10</v>
      </c>
      <c r="H4344" t="str">
        <f t="shared" si="206"/>
        <v>ORD26004343</v>
      </c>
      <c r="I4344">
        <f>COUNTIFS(PG_Transactions!$AK:$AK,$H4344,PG_Transactions!$E:$E,"CAPTURE",PG_Transactions!$AQ:$AQ,1)</f>
        <v>1</v>
      </c>
      <c r="J4344">
        <f>SUMIFS(PG_Transactions!$G:$G,PG_Transactions!$AK:$AK,$H4344,PG_Transactions!$E:$E,"CAPTURE",PG_Transactions!$AQ:$AQ,1)</f>
        <v>2298</v>
      </c>
      <c r="K4344">
        <f t="shared" si="207"/>
        <v>0</v>
      </c>
      <c r="L4344" t="str">
        <f t="shared" si="208"/>
        <v>Amount Match</v>
      </c>
    </row>
    <row r="4345" spans="1:12" hidden="1" x14ac:dyDescent="0.3">
      <c r="A4345" t="s">
        <v>8608</v>
      </c>
      <c r="B4345" s="1">
        <v>46287</v>
      </c>
      <c r="C4345" t="s">
        <v>8609</v>
      </c>
      <c r="D4345" t="s">
        <v>65</v>
      </c>
      <c r="E4345" t="s">
        <v>9</v>
      </c>
      <c r="F4345">
        <v>6097</v>
      </c>
      <c r="G4345" t="s">
        <v>10</v>
      </c>
      <c r="H4345" t="str">
        <f t="shared" si="206"/>
        <v>ORD26004344</v>
      </c>
      <c r="I4345">
        <f>COUNTIFS(PG_Transactions!$AK:$AK,$H4345,PG_Transactions!$E:$E,"CAPTURE",PG_Transactions!$AQ:$AQ,1)</f>
        <v>1</v>
      </c>
      <c r="J4345">
        <f>SUMIFS(PG_Transactions!$G:$G,PG_Transactions!$AK:$AK,$H4345,PG_Transactions!$E:$E,"CAPTURE",PG_Transactions!$AQ:$AQ,1)</f>
        <v>6097</v>
      </c>
      <c r="K4345">
        <f t="shared" si="207"/>
        <v>0</v>
      </c>
      <c r="L4345" t="str">
        <f t="shared" si="208"/>
        <v>Amount Match</v>
      </c>
    </row>
    <row r="4346" spans="1:12" hidden="1" x14ac:dyDescent="0.3">
      <c r="A4346" t="s">
        <v>8610</v>
      </c>
      <c r="B4346" s="1">
        <v>46285</v>
      </c>
      <c r="C4346" t="s">
        <v>8611</v>
      </c>
      <c r="D4346" t="s">
        <v>38</v>
      </c>
      <c r="E4346" t="s">
        <v>9</v>
      </c>
      <c r="F4346">
        <v>1148</v>
      </c>
      <c r="G4346" t="s">
        <v>10</v>
      </c>
      <c r="H4346" t="str">
        <f t="shared" si="206"/>
        <v>ORD26004345</v>
      </c>
      <c r="I4346">
        <f>COUNTIFS(PG_Transactions!$AK:$AK,$H4346,PG_Transactions!$E:$E,"CAPTURE",PG_Transactions!$AQ:$AQ,1)</f>
        <v>1</v>
      </c>
      <c r="J4346">
        <f>SUMIFS(PG_Transactions!$G:$G,PG_Transactions!$AK:$AK,$H4346,PG_Transactions!$E:$E,"CAPTURE",PG_Transactions!$AQ:$AQ,1)</f>
        <v>1148</v>
      </c>
      <c r="K4346">
        <f t="shared" si="207"/>
        <v>0</v>
      </c>
      <c r="L4346" t="str">
        <f t="shared" si="208"/>
        <v>Amount Match</v>
      </c>
    </row>
    <row r="4347" spans="1:12" hidden="1" x14ac:dyDescent="0.3">
      <c r="A4347" t="s">
        <v>8612</v>
      </c>
      <c r="B4347" s="1">
        <v>46285</v>
      </c>
      <c r="C4347" t="s">
        <v>8613</v>
      </c>
      <c r="D4347" t="s">
        <v>51</v>
      </c>
      <c r="E4347" t="s">
        <v>9</v>
      </c>
      <c r="F4347">
        <v>2447</v>
      </c>
      <c r="G4347" t="s">
        <v>10</v>
      </c>
      <c r="H4347" t="str">
        <f t="shared" si="206"/>
        <v>ORD26004346</v>
      </c>
      <c r="I4347">
        <f>COUNTIFS(PG_Transactions!$AK:$AK,$H4347,PG_Transactions!$E:$E,"CAPTURE",PG_Transactions!$AQ:$AQ,1)</f>
        <v>1</v>
      </c>
      <c r="J4347">
        <f>SUMIFS(PG_Transactions!$G:$G,PG_Transactions!$AK:$AK,$H4347,PG_Transactions!$E:$E,"CAPTURE",PG_Transactions!$AQ:$AQ,1)</f>
        <v>2447</v>
      </c>
      <c r="K4347">
        <f t="shared" si="207"/>
        <v>0</v>
      </c>
      <c r="L4347" t="str">
        <f t="shared" si="208"/>
        <v>Amount Match</v>
      </c>
    </row>
    <row r="4348" spans="1:12" hidden="1" x14ac:dyDescent="0.3">
      <c r="A4348" t="s">
        <v>8614</v>
      </c>
      <c r="B4348" s="1">
        <v>46275</v>
      </c>
      <c r="C4348" t="s">
        <v>8615</v>
      </c>
      <c r="D4348" t="s">
        <v>51</v>
      </c>
      <c r="E4348" t="s">
        <v>17</v>
      </c>
      <c r="F4348">
        <v>349</v>
      </c>
      <c r="G4348" t="s">
        <v>10</v>
      </c>
      <c r="H4348" t="str">
        <f t="shared" si="206"/>
        <v>ORD26004347</v>
      </c>
      <c r="I4348">
        <f>COUNTIFS(PG_Transactions!$AK:$AK,$H4348,PG_Transactions!$E:$E,"CAPTURE",PG_Transactions!$AQ:$AQ,1)</f>
        <v>1</v>
      </c>
      <c r="J4348">
        <f>SUMIFS(PG_Transactions!$G:$G,PG_Transactions!$AK:$AK,$H4348,PG_Transactions!$E:$E,"CAPTURE",PG_Transactions!$AQ:$AQ,1)</f>
        <v>349</v>
      </c>
      <c r="K4348">
        <f t="shared" si="207"/>
        <v>0</v>
      </c>
      <c r="L4348" t="str">
        <f t="shared" si="208"/>
        <v>Amount Match</v>
      </c>
    </row>
    <row r="4349" spans="1:12" hidden="1" x14ac:dyDescent="0.3">
      <c r="A4349" t="s">
        <v>8616</v>
      </c>
      <c r="B4349" s="1">
        <v>46278</v>
      </c>
      <c r="C4349" t="s">
        <v>8617</v>
      </c>
      <c r="D4349" t="s">
        <v>13</v>
      </c>
      <c r="E4349" t="s">
        <v>17</v>
      </c>
      <c r="F4349">
        <v>2999</v>
      </c>
      <c r="G4349" t="s">
        <v>105</v>
      </c>
      <c r="H4349" t="str">
        <f t="shared" si="206"/>
        <v>ORD26004348</v>
      </c>
      <c r="I4349">
        <f>COUNTIFS(PG_Transactions!$AK:$AK,$H4349,PG_Transactions!$E:$E,"CAPTURE",PG_Transactions!$AQ:$AQ,1)</f>
        <v>0</v>
      </c>
      <c r="J4349">
        <f>SUMIFS(PG_Transactions!$G:$G,PG_Transactions!$AK:$AK,$H4349,PG_Transactions!$E:$E,"CAPTURE",PG_Transactions!$AQ:$AQ,1)</f>
        <v>0</v>
      </c>
      <c r="K4349">
        <f t="shared" si="207"/>
        <v>-2999</v>
      </c>
      <c r="L4349" t="str">
        <f t="shared" si="208"/>
        <v>No Capture</v>
      </c>
    </row>
    <row r="4350" spans="1:12" hidden="1" x14ac:dyDescent="0.3">
      <c r="A4350" t="s">
        <v>8618</v>
      </c>
      <c r="B4350" s="1">
        <v>46276</v>
      </c>
      <c r="C4350" t="s">
        <v>8619</v>
      </c>
      <c r="D4350" t="s">
        <v>51</v>
      </c>
      <c r="E4350" t="s">
        <v>17</v>
      </c>
      <c r="F4350">
        <v>3498</v>
      </c>
      <c r="G4350" t="s">
        <v>10</v>
      </c>
      <c r="H4350" t="str">
        <f t="shared" si="206"/>
        <v>ORD26004349</v>
      </c>
      <c r="I4350">
        <f>COUNTIFS(PG_Transactions!$AK:$AK,$H4350,PG_Transactions!$E:$E,"CAPTURE",PG_Transactions!$AQ:$AQ,1)</f>
        <v>1</v>
      </c>
      <c r="J4350">
        <f>SUMIFS(PG_Transactions!$G:$G,PG_Transactions!$AK:$AK,$H4350,PG_Transactions!$E:$E,"CAPTURE",PG_Transactions!$AQ:$AQ,1)</f>
        <v>3498</v>
      </c>
      <c r="K4350">
        <f t="shared" si="207"/>
        <v>0</v>
      </c>
      <c r="L4350" t="str">
        <f t="shared" si="208"/>
        <v>Amount Match</v>
      </c>
    </row>
    <row r="4351" spans="1:12" hidden="1" x14ac:dyDescent="0.3">
      <c r="A4351" t="s">
        <v>8620</v>
      </c>
      <c r="B4351" s="1">
        <v>46267</v>
      </c>
      <c r="C4351" t="s">
        <v>8621</v>
      </c>
      <c r="D4351" t="s">
        <v>16</v>
      </c>
      <c r="E4351" t="s">
        <v>9</v>
      </c>
      <c r="F4351">
        <v>2597</v>
      </c>
      <c r="G4351" t="s">
        <v>10</v>
      </c>
      <c r="H4351" t="str">
        <f t="shared" si="206"/>
        <v>ORD26004350</v>
      </c>
      <c r="I4351">
        <f>COUNTIFS(PG_Transactions!$AK:$AK,$H4351,PG_Transactions!$E:$E,"CAPTURE",PG_Transactions!$AQ:$AQ,1)</f>
        <v>1</v>
      </c>
      <c r="J4351">
        <f>SUMIFS(PG_Transactions!$G:$G,PG_Transactions!$AK:$AK,$H4351,PG_Transactions!$E:$E,"CAPTURE",PG_Transactions!$AQ:$AQ,1)</f>
        <v>2597</v>
      </c>
      <c r="K4351">
        <f t="shared" si="207"/>
        <v>0</v>
      </c>
      <c r="L4351" t="str">
        <f t="shared" si="208"/>
        <v>Amount Match</v>
      </c>
    </row>
    <row r="4352" spans="1:12" hidden="1" x14ac:dyDescent="0.3">
      <c r="A4352" t="s">
        <v>8622</v>
      </c>
      <c r="B4352" s="1">
        <v>46285</v>
      </c>
      <c r="C4352" t="s">
        <v>8623</v>
      </c>
      <c r="D4352" t="s">
        <v>38</v>
      </c>
      <c r="E4352" t="s">
        <v>9</v>
      </c>
      <c r="F4352">
        <v>4999</v>
      </c>
      <c r="G4352" t="s">
        <v>10</v>
      </c>
      <c r="H4352" t="str">
        <f t="shared" si="206"/>
        <v>ORD26004351</v>
      </c>
      <c r="I4352">
        <f>COUNTIFS(PG_Transactions!$AK:$AK,$H4352,PG_Transactions!$E:$E,"CAPTURE",PG_Transactions!$AQ:$AQ,1)</f>
        <v>1</v>
      </c>
      <c r="J4352">
        <f>SUMIFS(PG_Transactions!$G:$G,PG_Transactions!$AK:$AK,$H4352,PG_Transactions!$E:$E,"CAPTURE",PG_Transactions!$AQ:$AQ,1)</f>
        <v>4999</v>
      </c>
      <c r="K4352">
        <f t="shared" si="207"/>
        <v>0</v>
      </c>
      <c r="L4352" t="str">
        <f t="shared" si="208"/>
        <v>Amount Match</v>
      </c>
    </row>
    <row r="4353" spans="1:12" hidden="1" x14ac:dyDescent="0.3">
      <c r="A4353" t="s">
        <v>8624</v>
      </c>
      <c r="B4353" s="1">
        <v>46278</v>
      </c>
      <c r="C4353" t="s">
        <v>8625</v>
      </c>
      <c r="D4353" t="s">
        <v>38</v>
      </c>
      <c r="E4353" t="s">
        <v>33</v>
      </c>
      <c r="F4353">
        <v>2499</v>
      </c>
      <c r="G4353" t="s">
        <v>10</v>
      </c>
      <c r="H4353" t="str">
        <f t="shared" si="206"/>
        <v>ORD26004352</v>
      </c>
      <c r="I4353">
        <f>COUNTIFS(PG_Transactions!$AK:$AK,$H4353,PG_Transactions!$E:$E,"CAPTURE",PG_Transactions!$AQ:$AQ,1)</f>
        <v>1</v>
      </c>
      <c r="J4353">
        <f>SUMIFS(PG_Transactions!$G:$G,PG_Transactions!$AK:$AK,$H4353,PG_Transactions!$E:$E,"CAPTURE",PG_Transactions!$AQ:$AQ,1)</f>
        <v>2499</v>
      </c>
      <c r="K4353">
        <f t="shared" si="207"/>
        <v>0</v>
      </c>
      <c r="L4353" t="str">
        <f t="shared" si="208"/>
        <v>Amount Match</v>
      </c>
    </row>
    <row r="4354" spans="1:12" hidden="1" x14ac:dyDescent="0.3">
      <c r="A4354" t="s">
        <v>8626</v>
      </c>
      <c r="B4354" s="1">
        <v>46291</v>
      </c>
      <c r="C4354" t="s">
        <v>8627</v>
      </c>
      <c r="D4354" t="s">
        <v>32</v>
      </c>
      <c r="E4354" t="s">
        <v>33</v>
      </c>
      <c r="F4354">
        <v>2499</v>
      </c>
      <c r="G4354" t="s">
        <v>10</v>
      </c>
      <c r="H4354" t="str">
        <f t="shared" si="206"/>
        <v>ORD26004353</v>
      </c>
      <c r="I4354">
        <f>COUNTIFS(PG_Transactions!$AK:$AK,$H4354,PG_Transactions!$E:$E,"CAPTURE",PG_Transactions!$AQ:$AQ,1)</f>
        <v>1</v>
      </c>
      <c r="J4354">
        <f>SUMIFS(PG_Transactions!$G:$G,PG_Transactions!$AK:$AK,$H4354,PG_Transactions!$E:$E,"CAPTURE",PG_Transactions!$AQ:$AQ,1)</f>
        <v>2499</v>
      </c>
      <c r="K4354">
        <f t="shared" si="207"/>
        <v>0</v>
      </c>
      <c r="L4354" t="str">
        <f t="shared" si="208"/>
        <v>Amount Match</v>
      </c>
    </row>
    <row r="4355" spans="1:12" hidden="1" x14ac:dyDescent="0.3">
      <c r="A4355" t="s">
        <v>8628</v>
      </c>
      <c r="B4355" s="1">
        <v>46270</v>
      </c>
      <c r="C4355" t="s">
        <v>8629</v>
      </c>
      <c r="D4355" t="s">
        <v>16</v>
      </c>
      <c r="E4355" t="s">
        <v>9</v>
      </c>
      <c r="F4355">
        <v>2999</v>
      </c>
      <c r="G4355" t="s">
        <v>10</v>
      </c>
      <c r="H4355" t="str">
        <f t="shared" ref="H4355:H4418" si="209">UPPER(SUBSTITUTE(TRIM(A4355),"-",""))</f>
        <v>ORD26004354</v>
      </c>
      <c r="I4355">
        <f>COUNTIFS(PG_Transactions!$AK:$AK,$H4355,PG_Transactions!$E:$E,"CAPTURE",PG_Transactions!$AQ:$AQ,1)</f>
        <v>1</v>
      </c>
      <c r="J4355">
        <f>SUMIFS(PG_Transactions!$G:$G,PG_Transactions!$AK:$AK,$H4355,PG_Transactions!$E:$E,"CAPTURE",PG_Transactions!$AQ:$AQ,1)</f>
        <v>2999</v>
      </c>
      <c r="K4355">
        <f t="shared" ref="K4355:K4418" si="210">ROUND(J4355-F4355,2)</f>
        <v>0</v>
      </c>
      <c r="L4355" t="str">
        <f t="shared" ref="L4355:L4418" si="211">IF(I4355=0,"No Capture",IF(I4355&gt;1,"Multiple Capture Rows - Review",IF(ABS(K4355)&lt;0.01,"Amount Match",IF(K4355&lt;0,"Captured Less Than Order","Captured More Than Order"))))</f>
        <v>Amount Match</v>
      </c>
    </row>
    <row r="4356" spans="1:12" hidden="1" x14ac:dyDescent="0.3">
      <c r="A4356" t="s">
        <v>8630</v>
      </c>
      <c r="B4356" s="1">
        <v>46279</v>
      </c>
      <c r="C4356" t="s">
        <v>8631</v>
      </c>
      <c r="D4356" t="s">
        <v>32</v>
      </c>
      <c r="E4356" t="s">
        <v>9</v>
      </c>
      <c r="F4356">
        <v>5797</v>
      </c>
      <c r="G4356" t="s">
        <v>10</v>
      </c>
      <c r="H4356" t="str">
        <f t="shared" si="209"/>
        <v>ORD26004355</v>
      </c>
      <c r="I4356">
        <f>COUNTIFS(PG_Transactions!$AK:$AK,$H4356,PG_Transactions!$E:$E,"CAPTURE",PG_Transactions!$AQ:$AQ,1)</f>
        <v>1</v>
      </c>
      <c r="J4356">
        <f>SUMIFS(PG_Transactions!$G:$G,PG_Transactions!$AK:$AK,$H4356,PG_Transactions!$E:$E,"CAPTURE",PG_Transactions!$AQ:$AQ,1)</f>
        <v>5797</v>
      </c>
      <c r="K4356">
        <f t="shared" si="210"/>
        <v>0</v>
      </c>
      <c r="L4356" t="str">
        <f t="shared" si="211"/>
        <v>Amount Match</v>
      </c>
    </row>
    <row r="4357" spans="1:12" hidden="1" x14ac:dyDescent="0.3">
      <c r="A4357" t="s">
        <v>8632</v>
      </c>
      <c r="B4357" s="1">
        <v>46287</v>
      </c>
      <c r="C4357" t="s">
        <v>8633</v>
      </c>
      <c r="D4357" t="s">
        <v>24</v>
      </c>
      <c r="E4357" t="s">
        <v>9</v>
      </c>
      <c r="F4357">
        <v>4298</v>
      </c>
      <c r="G4357" t="s">
        <v>10</v>
      </c>
      <c r="H4357" t="str">
        <f t="shared" si="209"/>
        <v>ORD26004356</v>
      </c>
      <c r="I4357">
        <f>COUNTIFS(PG_Transactions!$AK:$AK,$H4357,PG_Transactions!$E:$E,"CAPTURE",PG_Transactions!$AQ:$AQ,1)</f>
        <v>1</v>
      </c>
      <c r="J4357">
        <f>SUMIFS(PG_Transactions!$G:$G,PG_Transactions!$AK:$AK,$H4357,PG_Transactions!$E:$E,"CAPTURE",PG_Transactions!$AQ:$AQ,1)</f>
        <v>4298</v>
      </c>
      <c r="K4357">
        <f t="shared" si="210"/>
        <v>0</v>
      </c>
      <c r="L4357" t="str">
        <f t="shared" si="211"/>
        <v>Amount Match</v>
      </c>
    </row>
    <row r="4358" spans="1:12" hidden="1" x14ac:dyDescent="0.3">
      <c r="A4358" t="s">
        <v>8634</v>
      </c>
      <c r="B4358" s="1">
        <v>46277</v>
      </c>
      <c r="C4358" t="s">
        <v>8635</v>
      </c>
      <c r="D4358" t="s">
        <v>32</v>
      </c>
      <c r="E4358" t="s">
        <v>9</v>
      </c>
      <c r="F4358">
        <v>3499</v>
      </c>
      <c r="G4358" t="s">
        <v>10</v>
      </c>
      <c r="H4358" t="str">
        <f t="shared" si="209"/>
        <v>ORD26004357</v>
      </c>
      <c r="I4358">
        <f>COUNTIFS(PG_Transactions!$AK:$AK,$H4358,PG_Transactions!$E:$E,"CAPTURE",PG_Transactions!$AQ:$AQ,1)</f>
        <v>1</v>
      </c>
      <c r="J4358">
        <f>SUMIFS(PG_Transactions!$G:$G,PG_Transactions!$AK:$AK,$H4358,PG_Transactions!$E:$E,"CAPTURE",PG_Transactions!$AQ:$AQ,1)</f>
        <v>3499</v>
      </c>
      <c r="K4358">
        <f t="shared" si="210"/>
        <v>0</v>
      </c>
      <c r="L4358" t="str">
        <f t="shared" si="211"/>
        <v>Amount Match</v>
      </c>
    </row>
    <row r="4359" spans="1:12" hidden="1" x14ac:dyDescent="0.3">
      <c r="A4359" t="s">
        <v>8636</v>
      </c>
      <c r="B4359" s="1">
        <v>46289</v>
      </c>
      <c r="C4359" t="s">
        <v>8637</v>
      </c>
      <c r="D4359" t="s">
        <v>51</v>
      </c>
      <c r="E4359" t="s">
        <v>33</v>
      </c>
      <c r="F4359">
        <v>1799</v>
      </c>
      <c r="G4359" t="s">
        <v>10</v>
      </c>
      <c r="H4359" t="str">
        <f t="shared" si="209"/>
        <v>ORD26004358</v>
      </c>
      <c r="I4359">
        <f>COUNTIFS(PG_Transactions!$AK:$AK,$H4359,PG_Transactions!$E:$E,"CAPTURE",PG_Transactions!$AQ:$AQ,1)</f>
        <v>1</v>
      </c>
      <c r="J4359">
        <f>SUMIFS(PG_Transactions!$G:$G,PG_Transactions!$AK:$AK,$H4359,PG_Transactions!$E:$E,"CAPTURE",PG_Transactions!$AQ:$AQ,1)</f>
        <v>1799</v>
      </c>
      <c r="K4359">
        <f t="shared" si="210"/>
        <v>0</v>
      </c>
      <c r="L4359" t="str">
        <f t="shared" si="211"/>
        <v>Amount Match</v>
      </c>
    </row>
    <row r="4360" spans="1:12" hidden="1" x14ac:dyDescent="0.3">
      <c r="A4360" t="s">
        <v>8638</v>
      </c>
      <c r="B4360" s="1">
        <v>46275</v>
      </c>
      <c r="C4360" t="s">
        <v>7538</v>
      </c>
      <c r="D4360" t="s">
        <v>51</v>
      </c>
      <c r="E4360" t="s">
        <v>9</v>
      </c>
      <c r="F4360">
        <v>3499</v>
      </c>
      <c r="G4360" t="s">
        <v>10</v>
      </c>
      <c r="H4360" t="str">
        <f t="shared" si="209"/>
        <v>ORD26004359</v>
      </c>
      <c r="I4360">
        <f>COUNTIFS(PG_Transactions!$AK:$AK,$H4360,PG_Transactions!$E:$E,"CAPTURE",PG_Transactions!$AQ:$AQ,1)</f>
        <v>1</v>
      </c>
      <c r="J4360">
        <f>SUMIFS(PG_Transactions!$G:$G,PG_Transactions!$AK:$AK,$H4360,PG_Transactions!$E:$E,"CAPTURE",PG_Transactions!$AQ:$AQ,1)</f>
        <v>3499</v>
      </c>
      <c r="K4360">
        <f t="shared" si="210"/>
        <v>0</v>
      </c>
      <c r="L4360" t="str">
        <f t="shared" si="211"/>
        <v>Amount Match</v>
      </c>
    </row>
    <row r="4361" spans="1:12" hidden="1" x14ac:dyDescent="0.3">
      <c r="A4361" t="s">
        <v>8639</v>
      </c>
      <c r="B4361" s="1">
        <v>46283</v>
      </c>
      <c r="C4361" t="s">
        <v>8640</v>
      </c>
      <c r="D4361" t="s">
        <v>65</v>
      </c>
      <c r="E4361" t="s">
        <v>9</v>
      </c>
      <c r="F4361">
        <v>999</v>
      </c>
      <c r="G4361" t="s">
        <v>10</v>
      </c>
      <c r="H4361" t="str">
        <f t="shared" si="209"/>
        <v>ORD26004360</v>
      </c>
      <c r="I4361">
        <f>COUNTIFS(PG_Transactions!$AK:$AK,$H4361,PG_Transactions!$E:$E,"CAPTURE",PG_Transactions!$AQ:$AQ,1)</f>
        <v>1</v>
      </c>
      <c r="J4361">
        <f>SUMIFS(PG_Transactions!$G:$G,PG_Transactions!$AK:$AK,$H4361,PG_Transactions!$E:$E,"CAPTURE",PG_Transactions!$AQ:$AQ,1)</f>
        <v>999</v>
      </c>
      <c r="K4361">
        <f t="shared" si="210"/>
        <v>0</v>
      </c>
      <c r="L4361" t="str">
        <f t="shared" si="211"/>
        <v>Amount Match</v>
      </c>
    </row>
    <row r="4362" spans="1:12" hidden="1" x14ac:dyDescent="0.3">
      <c r="A4362" t="s">
        <v>8641</v>
      </c>
      <c r="B4362" s="1">
        <v>46284</v>
      </c>
      <c r="C4362" t="s">
        <v>8642</v>
      </c>
      <c r="D4362" t="s">
        <v>38</v>
      </c>
      <c r="E4362" t="s">
        <v>33</v>
      </c>
      <c r="F4362">
        <v>499</v>
      </c>
      <c r="G4362" t="s">
        <v>56</v>
      </c>
      <c r="H4362" t="str">
        <f t="shared" si="209"/>
        <v>ORD26004361</v>
      </c>
      <c r="I4362">
        <f>COUNTIFS(PG_Transactions!$AK:$AK,$H4362,PG_Transactions!$E:$E,"CAPTURE",PG_Transactions!$AQ:$AQ,1)</f>
        <v>1</v>
      </c>
      <c r="J4362">
        <f>SUMIFS(PG_Transactions!$G:$G,PG_Transactions!$AK:$AK,$H4362,PG_Transactions!$E:$E,"CAPTURE",PG_Transactions!$AQ:$AQ,1)</f>
        <v>499</v>
      </c>
      <c r="K4362">
        <f t="shared" si="210"/>
        <v>0</v>
      </c>
      <c r="L4362" t="str">
        <f t="shared" si="211"/>
        <v>Amount Match</v>
      </c>
    </row>
    <row r="4363" spans="1:12" hidden="1" x14ac:dyDescent="0.3">
      <c r="A4363" t="s">
        <v>8643</v>
      </c>
      <c r="B4363" s="1">
        <v>46291</v>
      </c>
      <c r="C4363" t="s">
        <v>8644</v>
      </c>
      <c r="D4363" t="s">
        <v>65</v>
      </c>
      <c r="E4363" t="s">
        <v>44</v>
      </c>
      <c r="F4363">
        <v>3498</v>
      </c>
      <c r="G4363" t="s">
        <v>10</v>
      </c>
      <c r="H4363" t="str">
        <f t="shared" si="209"/>
        <v>ORD26004362</v>
      </c>
      <c r="I4363">
        <f>COUNTIFS(PG_Transactions!$AK:$AK,$H4363,PG_Transactions!$E:$E,"CAPTURE",PG_Transactions!$AQ:$AQ,1)</f>
        <v>1</v>
      </c>
      <c r="J4363">
        <f>SUMIFS(PG_Transactions!$G:$G,PG_Transactions!$AK:$AK,$H4363,PG_Transactions!$E:$E,"CAPTURE",PG_Transactions!$AQ:$AQ,1)</f>
        <v>3498</v>
      </c>
      <c r="K4363">
        <f t="shared" si="210"/>
        <v>0</v>
      </c>
      <c r="L4363" t="str">
        <f t="shared" si="211"/>
        <v>Amount Match</v>
      </c>
    </row>
    <row r="4364" spans="1:12" hidden="1" x14ac:dyDescent="0.3">
      <c r="A4364" t="s">
        <v>8645</v>
      </c>
      <c r="B4364" s="1">
        <v>46273</v>
      </c>
      <c r="C4364" t="s">
        <v>8646</v>
      </c>
      <c r="D4364" t="s">
        <v>32</v>
      </c>
      <c r="E4364" t="s">
        <v>33</v>
      </c>
      <c r="F4364">
        <v>6298</v>
      </c>
      <c r="G4364" t="s">
        <v>105</v>
      </c>
      <c r="H4364" t="str">
        <f t="shared" si="209"/>
        <v>ORD26004363</v>
      </c>
      <c r="I4364">
        <f>COUNTIFS(PG_Transactions!$AK:$AK,$H4364,PG_Transactions!$E:$E,"CAPTURE",PG_Transactions!$AQ:$AQ,1)</f>
        <v>0</v>
      </c>
      <c r="J4364">
        <f>SUMIFS(PG_Transactions!$G:$G,PG_Transactions!$AK:$AK,$H4364,PG_Transactions!$E:$E,"CAPTURE",PG_Transactions!$AQ:$AQ,1)</f>
        <v>0</v>
      </c>
      <c r="K4364">
        <f t="shared" si="210"/>
        <v>-6298</v>
      </c>
      <c r="L4364" t="str">
        <f t="shared" si="211"/>
        <v>No Capture</v>
      </c>
    </row>
    <row r="4365" spans="1:12" hidden="1" x14ac:dyDescent="0.3">
      <c r="A4365" t="s">
        <v>8647</v>
      </c>
      <c r="B4365" s="1">
        <v>46276</v>
      </c>
      <c r="C4365" t="s">
        <v>8648</v>
      </c>
      <c r="D4365" t="s">
        <v>16</v>
      </c>
      <c r="E4365" t="s">
        <v>33</v>
      </c>
      <c r="F4365">
        <v>999</v>
      </c>
      <c r="G4365" t="s">
        <v>10</v>
      </c>
      <c r="H4365" t="str">
        <f t="shared" si="209"/>
        <v>ORD26004364</v>
      </c>
      <c r="I4365">
        <f>COUNTIFS(PG_Transactions!$AK:$AK,$H4365,PG_Transactions!$E:$E,"CAPTURE",PG_Transactions!$AQ:$AQ,1)</f>
        <v>1</v>
      </c>
      <c r="J4365">
        <f>SUMIFS(PG_Transactions!$G:$G,PG_Transactions!$AK:$AK,$H4365,PG_Transactions!$E:$E,"CAPTURE",PG_Transactions!$AQ:$AQ,1)</f>
        <v>999</v>
      </c>
      <c r="K4365">
        <f t="shared" si="210"/>
        <v>0</v>
      </c>
      <c r="L4365" t="str">
        <f t="shared" si="211"/>
        <v>Amount Match</v>
      </c>
    </row>
    <row r="4366" spans="1:12" hidden="1" x14ac:dyDescent="0.3">
      <c r="A4366" t="s">
        <v>8649</v>
      </c>
      <c r="B4366" s="1">
        <v>46276</v>
      </c>
      <c r="C4366" t="s">
        <v>8650</v>
      </c>
      <c r="D4366" t="s">
        <v>13</v>
      </c>
      <c r="E4366" t="s">
        <v>33</v>
      </c>
      <c r="F4366">
        <v>799</v>
      </c>
      <c r="G4366" t="s">
        <v>10</v>
      </c>
      <c r="H4366" t="str">
        <f t="shared" si="209"/>
        <v>ORD26004365</v>
      </c>
      <c r="I4366">
        <f>COUNTIFS(PG_Transactions!$AK:$AK,$H4366,PG_Transactions!$E:$E,"CAPTURE",PG_Transactions!$AQ:$AQ,1)</f>
        <v>1</v>
      </c>
      <c r="J4366">
        <f>SUMIFS(PG_Transactions!$G:$G,PG_Transactions!$AK:$AK,$H4366,PG_Transactions!$E:$E,"CAPTURE",PG_Transactions!$AQ:$AQ,1)</f>
        <v>799</v>
      </c>
      <c r="K4366">
        <f t="shared" si="210"/>
        <v>0</v>
      </c>
      <c r="L4366" t="str">
        <f t="shared" si="211"/>
        <v>Amount Match</v>
      </c>
    </row>
    <row r="4367" spans="1:12" hidden="1" x14ac:dyDescent="0.3">
      <c r="A4367" t="s">
        <v>8651</v>
      </c>
      <c r="B4367" s="1">
        <v>46266</v>
      </c>
      <c r="C4367" t="s">
        <v>8609</v>
      </c>
      <c r="D4367" t="s">
        <v>51</v>
      </c>
      <c r="E4367" t="s">
        <v>17</v>
      </c>
      <c r="F4367">
        <v>4999</v>
      </c>
      <c r="G4367" t="s">
        <v>10</v>
      </c>
      <c r="H4367" t="str">
        <f t="shared" si="209"/>
        <v>ORD26004366</v>
      </c>
      <c r="I4367">
        <f>COUNTIFS(PG_Transactions!$AK:$AK,$H4367,PG_Transactions!$E:$E,"CAPTURE",PG_Transactions!$AQ:$AQ,1)</f>
        <v>1</v>
      </c>
      <c r="J4367">
        <f>SUMIFS(PG_Transactions!$G:$G,PG_Transactions!$AK:$AK,$H4367,PG_Transactions!$E:$E,"CAPTURE",PG_Transactions!$AQ:$AQ,1)</f>
        <v>4999</v>
      </c>
      <c r="K4367">
        <f t="shared" si="210"/>
        <v>0</v>
      </c>
      <c r="L4367" t="str">
        <f t="shared" si="211"/>
        <v>Amount Match</v>
      </c>
    </row>
    <row r="4368" spans="1:12" hidden="1" x14ac:dyDescent="0.3">
      <c r="A4368" t="s">
        <v>8652</v>
      </c>
      <c r="B4368" s="1">
        <v>46283</v>
      </c>
      <c r="C4368" t="s">
        <v>8653</v>
      </c>
      <c r="D4368" t="s">
        <v>16</v>
      </c>
      <c r="E4368" t="s">
        <v>44</v>
      </c>
      <c r="F4368">
        <v>2098</v>
      </c>
      <c r="G4368" t="s">
        <v>70</v>
      </c>
      <c r="H4368" t="str">
        <f t="shared" si="209"/>
        <v>ORD26004367</v>
      </c>
      <c r="I4368">
        <f>COUNTIFS(PG_Transactions!$AK:$AK,$H4368,PG_Transactions!$E:$E,"CAPTURE",PG_Transactions!$AQ:$AQ,1)</f>
        <v>0</v>
      </c>
      <c r="J4368">
        <f>SUMIFS(PG_Transactions!$G:$G,PG_Transactions!$AK:$AK,$H4368,PG_Transactions!$E:$E,"CAPTURE",PG_Transactions!$AQ:$AQ,1)</f>
        <v>0</v>
      </c>
      <c r="K4368">
        <f t="shared" si="210"/>
        <v>-2098</v>
      </c>
      <c r="L4368" t="str">
        <f t="shared" si="211"/>
        <v>No Capture</v>
      </c>
    </row>
    <row r="4369" spans="1:12" hidden="1" x14ac:dyDescent="0.3">
      <c r="A4369" t="s">
        <v>8654</v>
      </c>
      <c r="B4369" s="1">
        <v>46287</v>
      </c>
      <c r="C4369" t="s">
        <v>8655</v>
      </c>
      <c r="D4369" t="s">
        <v>27</v>
      </c>
      <c r="E4369" t="s">
        <v>17</v>
      </c>
      <c r="F4369">
        <v>3098</v>
      </c>
      <c r="G4369" t="s">
        <v>10</v>
      </c>
      <c r="H4369" t="str">
        <f t="shared" si="209"/>
        <v>ORD26004368</v>
      </c>
      <c r="I4369">
        <f>COUNTIFS(PG_Transactions!$AK:$AK,$H4369,PG_Transactions!$E:$E,"CAPTURE",PG_Transactions!$AQ:$AQ,1)</f>
        <v>1</v>
      </c>
      <c r="J4369">
        <f>SUMIFS(PG_Transactions!$G:$G,PG_Transactions!$AK:$AK,$H4369,PG_Transactions!$E:$E,"CAPTURE",PG_Transactions!$AQ:$AQ,1)</f>
        <v>3098</v>
      </c>
      <c r="K4369">
        <f t="shared" si="210"/>
        <v>0</v>
      </c>
      <c r="L4369" t="str">
        <f t="shared" si="211"/>
        <v>Amount Match</v>
      </c>
    </row>
    <row r="4370" spans="1:12" hidden="1" x14ac:dyDescent="0.3">
      <c r="A4370" t="s">
        <v>8656</v>
      </c>
      <c r="B4370" s="1">
        <v>46274</v>
      </c>
      <c r="C4370" t="s">
        <v>8657</v>
      </c>
      <c r="D4370" t="s">
        <v>65</v>
      </c>
      <c r="E4370" t="s">
        <v>9</v>
      </c>
      <c r="F4370">
        <v>1598</v>
      </c>
      <c r="G4370" t="s">
        <v>10</v>
      </c>
      <c r="H4370" t="str">
        <f t="shared" si="209"/>
        <v>ORD26004369</v>
      </c>
      <c r="I4370">
        <f>COUNTIFS(PG_Transactions!$AK:$AK,$H4370,PG_Transactions!$E:$E,"CAPTURE",PG_Transactions!$AQ:$AQ,1)</f>
        <v>1</v>
      </c>
      <c r="J4370">
        <f>SUMIFS(PG_Transactions!$G:$G,PG_Transactions!$AK:$AK,$H4370,PG_Transactions!$E:$E,"CAPTURE",PG_Transactions!$AQ:$AQ,1)</f>
        <v>1598</v>
      </c>
      <c r="K4370">
        <f t="shared" si="210"/>
        <v>0</v>
      </c>
      <c r="L4370" t="str">
        <f t="shared" si="211"/>
        <v>Amount Match</v>
      </c>
    </row>
    <row r="4371" spans="1:12" hidden="1" x14ac:dyDescent="0.3">
      <c r="A4371" t="s">
        <v>8658</v>
      </c>
      <c r="B4371" s="1">
        <v>46293</v>
      </c>
      <c r="C4371" t="s">
        <v>8659</v>
      </c>
      <c r="D4371" t="s">
        <v>8</v>
      </c>
      <c r="E4371" t="s">
        <v>9</v>
      </c>
      <c r="F4371">
        <v>2798</v>
      </c>
      <c r="G4371" t="s">
        <v>10</v>
      </c>
      <c r="H4371" t="str">
        <f t="shared" si="209"/>
        <v>ORD26004370</v>
      </c>
      <c r="I4371">
        <f>COUNTIFS(PG_Transactions!$AK:$AK,$H4371,PG_Transactions!$E:$E,"CAPTURE",PG_Transactions!$AQ:$AQ,1)</f>
        <v>1</v>
      </c>
      <c r="J4371">
        <f>SUMIFS(PG_Transactions!$G:$G,PG_Transactions!$AK:$AK,$H4371,PG_Transactions!$E:$E,"CAPTURE",PG_Transactions!$AQ:$AQ,1)</f>
        <v>2798</v>
      </c>
      <c r="K4371">
        <f t="shared" si="210"/>
        <v>0</v>
      </c>
      <c r="L4371" t="str">
        <f t="shared" si="211"/>
        <v>Amount Match</v>
      </c>
    </row>
    <row r="4372" spans="1:12" hidden="1" x14ac:dyDescent="0.3">
      <c r="A4372" t="s">
        <v>8660</v>
      </c>
      <c r="B4372" s="1">
        <v>46268</v>
      </c>
      <c r="C4372" t="s">
        <v>8661</v>
      </c>
      <c r="D4372" t="s">
        <v>8</v>
      </c>
      <c r="E4372" t="s">
        <v>9</v>
      </c>
      <c r="F4372">
        <v>4999</v>
      </c>
      <c r="G4372" t="s">
        <v>10</v>
      </c>
      <c r="H4372" t="str">
        <f t="shared" si="209"/>
        <v>ORD26004371</v>
      </c>
      <c r="I4372">
        <f>COUNTIFS(PG_Transactions!$AK:$AK,$H4372,PG_Transactions!$E:$E,"CAPTURE",PG_Transactions!$AQ:$AQ,1)</f>
        <v>1</v>
      </c>
      <c r="J4372">
        <f>SUMIFS(PG_Transactions!$G:$G,PG_Transactions!$AK:$AK,$H4372,PG_Transactions!$E:$E,"CAPTURE",PG_Transactions!$AQ:$AQ,1)</f>
        <v>4999</v>
      </c>
      <c r="K4372">
        <f t="shared" si="210"/>
        <v>0</v>
      </c>
      <c r="L4372" t="str">
        <f t="shared" si="211"/>
        <v>Amount Match</v>
      </c>
    </row>
    <row r="4373" spans="1:12" hidden="1" x14ac:dyDescent="0.3">
      <c r="A4373" t="s">
        <v>8662</v>
      </c>
      <c r="B4373" s="1">
        <v>46276</v>
      </c>
      <c r="C4373" t="s">
        <v>8663</v>
      </c>
      <c r="D4373" t="s">
        <v>65</v>
      </c>
      <c r="E4373" t="s">
        <v>9</v>
      </c>
      <c r="F4373">
        <v>9498</v>
      </c>
      <c r="G4373" t="s">
        <v>10</v>
      </c>
      <c r="H4373" t="str">
        <f t="shared" si="209"/>
        <v>ORD26004372</v>
      </c>
      <c r="I4373">
        <f>COUNTIFS(PG_Transactions!$AK:$AK,$H4373,PG_Transactions!$E:$E,"CAPTURE",PG_Transactions!$AQ:$AQ,1)</f>
        <v>1</v>
      </c>
      <c r="J4373">
        <f>SUMIFS(PG_Transactions!$G:$G,PG_Transactions!$AK:$AK,$H4373,PG_Transactions!$E:$E,"CAPTURE",PG_Transactions!$AQ:$AQ,1)</f>
        <v>9498</v>
      </c>
      <c r="K4373">
        <f t="shared" si="210"/>
        <v>0</v>
      </c>
      <c r="L4373" t="str">
        <f t="shared" si="211"/>
        <v>Amount Match</v>
      </c>
    </row>
    <row r="4374" spans="1:12" hidden="1" x14ac:dyDescent="0.3">
      <c r="A4374" t="s">
        <v>8664</v>
      </c>
      <c r="B4374" s="1">
        <v>46286</v>
      </c>
      <c r="C4374" t="s">
        <v>8665</v>
      </c>
      <c r="D4374" t="s">
        <v>8</v>
      </c>
      <c r="E4374" t="s">
        <v>9</v>
      </c>
      <c r="F4374">
        <v>349</v>
      </c>
      <c r="G4374" t="s">
        <v>10</v>
      </c>
      <c r="H4374" t="str">
        <f t="shared" si="209"/>
        <v>ORD26004373</v>
      </c>
      <c r="I4374">
        <f>COUNTIFS(PG_Transactions!$AK:$AK,$H4374,PG_Transactions!$E:$E,"CAPTURE",PG_Transactions!$AQ:$AQ,1)</f>
        <v>1</v>
      </c>
      <c r="J4374">
        <f>SUMIFS(PG_Transactions!$G:$G,PG_Transactions!$AK:$AK,$H4374,PG_Transactions!$E:$E,"CAPTURE",PG_Transactions!$AQ:$AQ,1)</f>
        <v>349</v>
      </c>
      <c r="K4374">
        <f t="shared" si="210"/>
        <v>0</v>
      </c>
      <c r="L4374" t="str">
        <f t="shared" si="211"/>
        <v>Amount Match</v>
      </c>
    </row>
    <row r="4375" spans="1:12" hidden="1" x14ac:dyDescent="0.3">
      <c r="A4375" t="s">
        <v>8666</v>
      </c>
      <c r="B4375" s="1">
        <v>46278</v>
      </c>
      <c r="C4375" t="s">
        <v>8667</v>
      </c>
      <c r="D4375" t="s">
        <v>51</v>
      </c>
      <c r="E4375" t="s">
        <v>44</v>
      </c>
      <c r="F4375">
        <v>3798</v>
      </c>
      <c r="G4375" t="s">
        <v>10</v>
      </c>
      <c r="H4375" t="str">
        <f t="shared" si="209"/>
        <v>ORD26004374</v>
      </c>
      <c r="I4375">
        <f>COUNTIFS(PG_Transactions!$AK:$AK,$H4375,PG_Transactions!$E:$E,"CAPTURE",PG_Transactions!$AQ:$AQ,1)</f>
        <v>1</v>
      </c>
      <c r="J4375">
        <f>SUMIFS(PG_Transactions!$G:$G,PG_Transactions!$AK:$AK,$H4375,PG_Transactions!$E:$E,"CAPTURE",PG_Transactions!$AQ:$AQ,1)</f>
        <v>3798</v>
      </c>
      <c r="K4375">
        <f t="shared" si="210"/>
        <v>0</v>
      </c>
      <c r="L4375" t="str">
        <f t="shared" si="211"/>
        <v>Amount Match</v>
      </c>
    </row>
    <row r="4376" spans="1:12" hidden="1" x14ac:dyDescent="0.3">
      <c r="A4376" t="s">
        <v>8668</v>
      </c>
      <c r="B4376" s="1">
        <v>46272</v>
      </c>
      <c r="C4376" t="s">
        <v>8669</v>
      </c>
      <c r="D4376" t="s">
        <v>16</v>
      </c>
      <c r="E4376" t="s">
        <v>44</v>
      </c>
      <c r="F4376">
        <v>3499</v>
      </c>
      <c r="G4376" t="s">
        <v>10</v>
      </c>
      <c r="H4376" t="str">
        <f t="shared" si="209"/>
        <v>ORD26004375</v>
      </c>
      <c r="I4376">
        <f>COUNTIFS(PG_Transactions!$AK:$AK,$H4376,PG_Transactions!$E:$E,"CAPTURE",PG_Transactions!$AQ:$AQ,1)</f>
        <v>1</v>
      </c>
      <c r="J4376">
        <f>SUMIFS(PG_Transactions!$G:$G,PG_Transactions!$AK:$AK,$H4376,PG_Transactions!$E:$E,"CAPTURE",PG_Transactions!$AQ:$AQ,1)</f>
        <v>3499</v>
      </c>
      <c r="K4376">
        <f t="shared" si="210"/>
        <v>0</v>
      </c>
      <c r="L4376" t="str">
        <f t="shared" si="211"/>
        <v>Amount Match</v>
      </c>
    </row>
    <row r="4377" spans="1:12" hidden="1" x14ac:dyDescent="0.3">
      <c r="A4377" t="s">
        <v>8670</v>
      </c>
      <c r="B4377" s="1">
        <v>46284</v>
      </c>
      <c r="C4377" t="s">
        <v>8671</v>
      </c>
      <c r="D4377" t="s">
        <v>41</v>
      </c>
      <c r="E4377" t="s">
        <v>44</v>
      </c>
      <c r="F4377">
        <v>1298</v>
      </c>
      <c r="G4377" t="s">
        <v>105</v>
      </c>
      <c r="H4377" t="str">
        <f t="shared" si="209"/>
        <v>ORD26004376</v>
      </c>
      <c r="I4377">
        <f>COUNTIFS(PG_Transactions!$AK:$AK,$H4377,PG_Transactions!$E:$E,"CAPTURE",PG_Transactions!$AQ:$AQ,1)</f>
        <v>0</v>
      </c>
      <c r="J4377">
        <f>SUMIFS(PG_Transactions!$G:$G,PG_Transactions!$AK:$AK,$H4377,PG_Transactions!$E:$E,"CAPTURE",PG_Transactions!$AQ:$AQ,1)</f>
        <v>0</v>
      </c>
      <c r="K4377">
        <f t="shared" si="210"/>
        <v>-1298</v>
      </c>
      <c r="L4377" t="str">
        <f t="shared" si="211"/>
        <v>No Capture</v>
      </c>
    </row>
    <row r="4378" spans="1:12" hidden="1" x14ac:dyDescent="0.3">
      <c r="A4378" t="s">
        <v>8672</v>
      </c>
      <c r="B4378" s="1">
        <v>46290</v>
      </c>
      <c r="C4378" t="s">
        <v>8673</v>
      </c>
      <c r="D4378" t="s">
        <v>13</v>
      </c>
      <c r="E4378" t="s">
        <v>9</v>
      </c>
      <c r="F4378">
        <v>2999</v>
      </c>
      <c r="G4378" t="s">
        <v>10</v>
      </c>
      <c r="H4378" t="str">
        <f t="shared" si="209"/>
        <v>ORD26004377</v>
      </c>
      <c r="I4378">
        <f>COUNTIFS(PG_Transactions!$AK:$AK,$H4378,PG_Transactions!$E:$E,"CAPTURE",PG_Transactions!$AQ:$AQ,1)</f>
        <v>1</v>
      </c>
      <c r="J4378">
        <f>SUMIFS(PG_Transactions!$G:$G,PG_Transactions!$AK:$AK,$H4378,PG_Transactions!$E:$E,"CAPTURE",PG_Transactions!$AQ:$AQ,1)</f>
        <v>2999</v>
      </c>
      <c r="K4378">
        <f t="shared" si="210"/>
        <v>0</v>
      </c>
      <c r="L4378" t="str">
        <f t="shared" si="211"/>
        <v>Amount Match</v>
      </c>
    </row>
    <row r="4379" spans="1:12" hidden="1" x14ac:dyDescent="0.3">
      <c r="A4379" t="s">
        <v>8674</v>
      </c>
      <c r="B4379" s="1">
        <v>46281</v>
      </c>
      <c r="C4379" t="s">
        <v>8675</v>
      </c>
      <c r="D4379" t="s">
        <v>51</v>
      </c>
      <c r="E4379" t="s">
        <v>33</v>
      </c>
      <c r="F4379">
        <v>799</v>
      </c>
      <c r="G4379" t="s">
        <v>10</v>
      </c>
      <c r="H4379" t="str">
        <f t="shared" si="209"/>
        <v>ORD26004378</v>
      </c>
      <c r="I4379">
        <f>COUNTIFS(PG_Transactions!$AK:$AK,$H4379,PG_Transactions!$E:$E,"CAPTURE",PG_Transactions!$AQ:$AQ,1)</f>
        <v>1</v>
      </c>
      <c r="J4379">
        <f>SUMIFS(PG_Transactions!$G:$G,PG_Transactions!$AK:$AK,$H4379,PG_Transactions!$E:$E,"CAPTURE",PG_Transactions!$AQ:$AQ,1)</f>
        <v>799</v>
      </c>
      <c r="K4379">
        <f t="shared" si="210"/>
        <v>0</v>
      </c>
      <c r="L4379" t="str">
        <f t="shared" si="211"/>
        <v>Amount Match</v>
      </c>
    </row>
    <row r="4380" spans="1:12" hidden="1" x14ac:dyDescent="0.3">
      <c r="A4380" t="s">
        <v>8676</v>
      </c>
      <c r="B4380" s="1">
        <v>46291</v>
      </c>
      <c r="C4380" t="s">
        <v>8677</v>
      </c>
      <c r="D4380" t="s">
        <v>51</v>
      </c>
      <c r="E4380" t="s">
        <v>17</v>
      </c>
      <c r="F4380">
        <v>1648</v>
      </c>
      <c r="G4380" t="s">
        <v>10</v>
      </c>
      <c r="H4380" t="str">
        <f t="shared" si="209"/>
        <v>ORD26004379</v>
      </c>
      <c r="I4380">
        <f>COUNTIFS(PG_Transactions!$AK:$AK,$H4380,PG_Transactions!$E:$E,"CAPTURE",PG_Transactions!$AQ:$AQ,1)</f>
        <v>1</v>
      </c>
      <c r="J4380">
        <f>SUMIFS(PG_Transactions!$G:$G,PG_Transactions!$AK:$AK,$H4380,PG_Transactions!$E:$E,"CAPTURE",PG_Transactions!$AQ:$AQ,1)</f>
        <v>1648</v>
      </c>
      <c r="K4380">
        <f t="shared" si="210"/>
        <v>0</v>
      </c>
      <c r="L4380" t="str">
        <f t="shared" si="211"/>
        <v>Amount Match</v>
      </c>
    </row>
    <row r="4381" spans="1:12" hidden="1" x14ac:dyDescent="0.3">
      <c r="A4381" t="s">
        <v>8678</v>
      </c>
      <c r="B4381" s="1">
        <v>46294</v>
      </c>
      <c r="C4381" t="s">
        <v>8679</v>
      </c>
      <c r="D4381" t="s">
        <v>51</v>
      </c>
      <c r="E4381" t="s">
        <v>9</v>
      </c>
      <c r="F4381" s="2">
        <v>4999</v>
      </c>
      <c r="G4381" t="s">
        <v>10</v>
      </c>
      <c r="H4381" t="str">
        <f t="shared" si="209"/>
        <v>ORD26004380</v>
      </c>
      <c r="I4381">
        <f>COUNTIFS(PG_Transactions!$AK:$AK,$H4381,PG_Transactions!$E:$E,"CAPTURE",PG_Transactions!$AQ:$AQ,1)</f>
        <v>1</v>
      </c>
      <c r="J4381">
        <f>SUMIFS(PG_Transactions!$G:$G,PG_Transactions!$AK:$AK,$H4381,PG_Transactions!$E:$E,"CAPTURE",PG_Transactions!$AQ:$AQ,1)</f>
        <v>4999</v>
      </c>
      <c r="K4381">
        <f t="shared" si="210"/>
        <v>0</v>
      </c>
      <c r="L4381" t="str">
        <f t="shared" si="211"/>
        <v>Amount Match</v>
      </c>
    </row>
    <row r="4382" spans="1:12" hidden="1" x14ac:dyDescent="0.3">
      <c r="A4382" t="s">
        <v>8680</v>
      </c>
      <c r="B4382" s="1">
        <v>46276</v>
      </c>
      <c r="C4382" t="s">
        <v>8681</v>
      </c>
      <c r="D4382" t="s">
        <v>24</v>
      </c>
      <c r="E4382" t="s">
        <v>9</v>
      </c>
      <c r="F4382">
        <v>7999</v>
      </c>
      <c r="G4382" t="s">
        <v>10</v>
      </c>
      <c r="H4382" t="str">
        <f t="shared" si="209"/>
        <v>ORD26004381</v>
      </c>
      <c r="I4382">
        <f>COUNTIFS(PG_Transactions!$AK:$AK,$H4382,PG_Transactions!$E:$E,"CAPTURE",PG_Transactions!$AQ:$AQ,1)</f>
        <v>1</v>
      </c>
      <c r="J4382">
        <f>SUMIFS(PG_Transactions!$G:$G,PG_Transactions!$AK:$AK,$H4382,PG_Transactions!$E:$E,"CAPTURE",PG_Transactions!$AQ:$AQ,1)</f>
        <v>7999</v>
      </c>
      <c r="K4382">
        <f t="shared" si="210"/>
        <v>0</v>
      </c>
      <c r="L4382" t="str">
        <f t="shared" si="211"/>
        <v>Amount Match</v>
      </c>
    </row>
    <row r="4383" spans="1:12" hidden="1" x14ac:dyDescent="0.3">
      <c r="A4383" t="s">
        <v>8682</v>
      </c>
      <c r="B4383" s="1">
        <v>46279</v>
      </c>
      <c r="C4383" t="s">
        <v>2665</v>
      </c>
      <c r="D4383" t="s">
        <v>16</v>
      </c>
      <c r="E4383" t="s">
        <v>9</v>
      </c>
      <c r="F4383">
        <v>6797</v>
      </c>
      <c r="G4383" t="s">
        <v>10</v>
      </c>
      <c r="H4383" t="str">
        <f t="shared" si="209"/>
        <v>ORD26004382</v>
      </c>
      <c r="I4383">
        <f>COUNTIFS(PG_Transactions!$AK:$AK,$H4383,PG_Transactions!$E:$E,"CAPTURE",PG_Transactions!$AQ:$AQ,1)</f>
        <v>1</v>
      </c>
      <c r="J4383">
        <f>SUMIFS(PG_Transactions!$G:$G,PG_Transactions!$AK:$AK,$H4383,PG_Transactions!$E:$E,"CAPTURE",PG_Transactions!$AQ:$AQ,1)</f>
        <v>6797</v>
      </c>
      <c r="K4383">
        <f t="shared" si="210"/>
        <v>0</v>
      </c>
      <c r="L4383" t="str">
        <f t="shared" si="211"/>
        <v>Amount Match</v>
      </c>
    </row>
    <row r="4384" spans="1:12" hidden="1" x14ac:dyDescent="0.3">
      <c r="A4384" t="s">
        <v>8683</v>
      </c>
      <c r="B4384" s="1">
        <v>46290</v>
      </c>
      <c r="C4384" t="s">
        <v>8684</v>
      </c>
      <c r="D4384" t="s">
        <v>38</v>
      </c>
      <c r="E4384" t="s">
        <v>17</v>
      </c>
      <c r="F4384">
        <v>1799</v>
      </c>
      <c r="G4384" t="s">
        <v>10</v>
      </c>
      <c r="H4384" t="str">
        <f t="shared" si="209"/>
        <v>ORD26004383</v>
      </c>
      <c r="I4384">
        <f>COUNTIFS(PG_Transactions!$AK:$AK,$H4384,PG_Transactions!$E:$E,"CAPTURE",PG_Transactions!$AQ:$AQ,1)</f>
        <v>1</v>
      </c>
      <c r="J4384">
        <f>SUMIFS(PG_Transactions!$G:$G,PG_Transactions!$AK:$AK,$H4384,PG_Transactions!$E:$E,"CAPTURE",PG_Transactions!$AQ:$AQ,1)</f>
        <v>1799</v>
      </c>
      <c r="K4384">
        <f t="shared" si="210"/>
        <v>0</v>
      </c>
      <c r="L4384" t="str">
        <f t="shared" si="211"/>
        <v>Amount Match</v>
      </c>
    </row>
    <row r="4385" spans="1:12" hidden="1" x14ac:dyDescent="0.3">
      <c r="A4385" t="s">
        <v>8685</v>
      </c>
      <c r="B4385" s="1">
        <v>46293</v>
      </c>
      <c r="C4385" t="s">
        <v>8686</v>
      </c>
      <c r="D4385" t="s">
        <v>13</v>
      </c>
      <c r="E4385" t="s">
        <v>9</v>
      </c>
      <c r="F4385">
        <v>2999</v>
      </c>
      <c r="G4385" t="s">
        <v>10</v>
      </c>
      <c r="H4385" t="str">
        <f t="shared" si="209"/>
        <v>ORD26004384</v>
      </c>
      <c r="I4385">
        <f>COUNTIFS(PG_Transactions!$AK:$AK,$H4385,PG_Transactions!$E:$E,"CAPTURE",PG_Transactions!$AQ:$AQ,1)</f>
        <v>1</v>
      </c>
      <c r="J4385">
        <f>SUMIFS(PG_Transactions!$G:$G,PG_Transactions!$AK:$AK,$H4385,PG_Transactions!$E:$E,"CAPTURE",PG_Transactions!$AQ:$AQ,1)</f>
        <v>2999</v>
      </c>
      <c r="K4385">
        <f t="shared" si="210"/>
        <v>0</v>
      </c>
      <c r="L4385" t="str">
        <f t="shared" si="211"/>
        <v>Amount Match</v>
      </c>
    </row>
    <row r="4386" spans="1:12" hidden="1" x14ac:dyDescent="0.3">
      <c r="A4386" t="s">
        <v>8687</v>
      </c>
      <c r="B4386" s="1">
        <v>46266</v>
      </c>
      <c r="C4386" t="s">
        <v>8688</v>
      </c>
      <c r="D4386" t="s">
        <v>24</v>
      </c>
      <c r="E4386" t="s">
        <v>33</v>
      </c>
      <c r="F4386">
        <v>8647</v>
      </c>
      <c r="G4386" t="s">
        <v>10</v>
      </c>
      <c r="H4386" t="str">
        <f t="shared" si="209"/>
        <v>ORD26004385</v>
      </c>
      <c r="I4386">
        <f>COUNTIFS(PG_Transactions!$AK:$AK,$H4386,PG_Transactions!$E:$E,"CAPTURE",PG_Transactions!$AQ:$AQ,1)</f>
        <v>1</v>
      </c>
      <c r="J4386">
        <f>SUMIFS(PG_Transactions!$G:$G,PG_Transactions!$AK:$AK,$H4386,PG_Transactions!$E:$E,"CAPTURE",PG_Transactions!$AQ:$AQ,1)</f>
        <v>8647</v>
      </c>
      <c r="K4386">
        <f t="shared" si="210"/>
        <v>0</v>
      </c>
      <c r="L4386" t="str">
        <f t="shared" si="211"/>
        <v>Amount Match</v>
      </c>
    </row>
    <row r="4387" spans="1:12" hidden="1" x14ac:dyDescent="0.3">
      <c r="A4387" t="s">
        <v>8689</v>
      </c>
      <c r="B4387" s="1">
        <v>46283</v>
      </c>
      <c r="C4387" t="s">
        <v>8690</v>
      </c>
      <c r="D4387" t="s">
        <v>13</v>
      </c>
      <c r="E4387" t="s">
        <v>44</v>
      </c>
      <c r="F4387">
        <v>3798</v>
      </c>
      <c r="G4387" t="s">
        <v>10</v>
      </c>
      <c r="H4387" t="str">
        <f t="shared" si="209"/>
        <v>ORD26004386</v>
      </c>
      <c r="I4387">
        <f>COUNTIFS(PG_Transactions!$AK:$AK,$H4387,PG_Transactions!$E:$E,"CAPTURE",PG_Transactions!$AQ:$AQ,1)</f>
        <v>1</v>
      </c>
      <c r="J4387">
        <f>SUMIFS(PG_Transactions!$G:$G,PG_Transactions!$AK:$AK,$H4387,PG_Transactions!$E:$E,"CAPTURE",PG_Transactions!$AQ:$AQ,1)</f>
        <v>3798</v>
      </c>
      <c r="K4387">
        <f t="shared" si="210"/>
        <v>0</v>
      </c>
      <c r="L4387" t="str">
        <f t="shared" si="211"/>
        <v>Amount Match</v>
      </c>
    </row>
    <row r="4388" spans="1:12" hidden="1" x14ac:dyDescent="0.3">
      <c r="A4388" t="s">
        <v>8691</v>
      </c>
      <c r="B4388" s="1">
        <v>46266</v>
      </c>
      <c r="C4388" t="s">
        <v>8692</v>
      </c>
      <c r="D4388" t="s">
        <v>24</v>
      </c>
      <c r="E4388" t="s">
        <v>33</v>
      </c>
      <c r="F4388">
        <v>2999</v>
      </c>
      <c r="G4388" t="s">
        <v>105</v>
      </c>
      <c r="H4388" t="str">
        <f t="shared" si="209"/>
        <v>ORD26004387</v>
      </c>
      <c r="I4388">
        <f>COUNTIFS(PG_Transactions!$AK:$AK,$H4388,PG_Transactions!$E:$E,"CAPTURE",PG_Transactions!$AQ:$AQ,1)</f>
        <v>0</v>
      </c>
      <c r="J4388">
        <f>SUMIFS(PG_Transactions!$G:$G,PG_Transactions!$AK:$AK,$H4388,PG_Transactions!$E:$E,"CAPTURE",PG_Transactions!$AQ:$AQ,1)</f>
        <v>0</v>
      </c>
      <c r="K4388">
        <f t="shared" si="210"/>
        <v>-2999</v>
      </c>
      <c r="L4388" t="str">
        <f t="shared" si="211"/>
        <v>No Capture</v>
      </c>
    </row>
    <row r="4389" spans="1:12" hidden="1" x14ac:dyDescent="0.3">
      <c r="A4389" t="s">
        <v>8693</v>
      </c>
      <c r="B4389" s="1">
        <v>46280</v>
      </c>
      <c r="C4389" t="s">
        <v>8694</v>
      </c>
      <c r="E4389" t="s">
        <v>9</v>
      </c>
      <c r="F4389">
        <v>1799</v>
      </c>
      <c r="G4389" t="s">
        <v>10</v>
      </c>
      <c r="H4389" t="str">
        <f t="shared" si="209"/>
        <v>ORD26004388</v>
      </c>
      <c r="I4389">
        <f>COUNTIFS(PG_Transactions!$AK:$AK,$H4389,PG_Transactions!$E:$E,"CAPTURE",PG_Transactions!$AQ:$AQ,1)</f>
        <v>1</v>
      </c>
      <c r="J4389">
        <f>SUMIFS(PG_Transactions!$G:$G,PG_Transactions!$AK:$AK,$H4389,PG_Transactions!$E:$E,"CAPTURE",PG_Transactions!$AQ:$AQ,1)</f>
        <v>1799</v>
      </c>
      <c r="K4389">
        <f t="shared" si="210"/>
        <v>0</v>
      </c>
      <c r="L4389" t="str">
        <f t="shared" si="211"/>
        <v>Amount Match</v>
      </c>
    </row>
    <row r="4390" spans="1:12" hidden="1" x14ac:dyDescent="0.3">
      <c r="A4390" t="s">
        <v>8695</v>
      </c>
      <c r="B4390" s="1">
        <v>46276</v>
      </c>
      <c r="C4390" t="s">
        <v>8696</v>
      </c>
      <c r="D4390" t="s">
        <v>32</v>
      </c>
      <c r="E4390" t="s">
        <v>17</v>
      </c>
      <c r="F4390">
        <v>798</v>
      </c>
      <c r="G4390" t="s">
        <v>70</v>
      </c>
      <c r="H4390" t="str">
        <f t="shared" si="209"/>
        <v>ORD26004389</v>
      </c>
      <c r="I4390">
        <f>COUNTIFS(PG_Transactions!$AK:$AK,$H4390,PG_Transactions!$E:$E,"CAPTURE",PG_Transactions!$AQ:$AQ,1)</f>
        <v>0</v>
      </c>
      <c r="J4390">
        <f>SUMIFS(PG_Transactions!$G:$G,PG_Transactions!$AK:$AK,$H4390,PG_Transactions!$E:$E,"CAPTURE",PG_Transactions!$AQ:$AQ,1)</f>
        <v>0</v>
      </c>
      <c r="K4390">
        <f t="shared" si="210"/>
        <v>-798</v>
      </c>
      <c r="L4390" t="str">
        <f t="shared" si="211"/>
        <v>No Capture</v>
      </c>
    </row>
    <row r="4391" spans="1:12" hidden="1" x14ac:dyDescent="0.3">
      <c r="A4391" t="s">
        <v>8697</v>
      </c>
      <c r="B4391" s="1">
        <v>46275</v>
      </c>
      <c r="C4391" t="s">
        <v>8698</v>
      </c>
      <c r="D4391" t="s">
        <v>16</v>
      </c>
      <c r="E4391" t="s">
        <v>9</v>
      </c>
      <c r="F4391">
        <v>4397</v>
      </c>
      <c r="G4391" t="s">
        <v>10</v>
      </c>
      <c r="H4391" t="str">
        <f t="shared" si="209"/>
        <v>ORD26004390</v>
      </c>
      <c r="I4391">
        <f>COUNTIFS(PG_Transactions!$AK:$AK,$H4391,PG_Transactions!$E:$E,"CAPTURE",PG_Transactions!$AQ:$AQ,1)</f>
        <v>1</v>
      </c>
      <c r="J4391">
        <f>SUMIFS(PG_Transactions!$G:$G,PG_Transactions!$AK:$AK,$H4391,PG_Transactions!$E:$E,"CAPTURE",PG_Transactions!$AQ:$AQ,1)</f>
        <v>4397</v>
      </c>
      <c r="K4391">
        <f t="shared" si="210"/>
        <v>0</v>
      </c>
      <c r="L4391" t="str">
        <f t="shared" si="211"/>
        <v>Amount Match</v>
      </c>
    </row>
    <row r="4392" spans="1:12" hidden="1" x14ac:dyDescent="0.3">
      <c r="A4392" t="s">
        <v>8699</v>
      </c>
      <c r="B4392" s="1">
        <v>46289</v>
      </c>
      <c r="C4392" t="s">
        <v>8700</v>
      </c>
      <c r="D4392" t="s">
        <v>13</v>
      </c>
      <c r="E4392" t="s">
        <v>9</v>
      </c>
      <c r="F4392">
        <v>4697</v>
      </c>
      <c r="G4392" t="s">
        <v>10</v>
      </c>
      <c r="H4392" t="str">
        <f t="shared" si="209"/>
        <v>ORD26004391</v>
      </c>
      <c r="I4392">
        <f>COUNTIFS(PG_Transactions!$AK:$AK,$H4392,PG_Transactions!$E:$E,"CAPTURE",PG_Transactions!$AQ:$AQ,1)</f>
        <v>1</v>
      </c>
      <c r="J4392">
        <f>SUMIFS(PG_Transactions!$G:$G,PG_Transactions!$AK:$AK,$H4392,PG_Transactions!$E:$E,"CAPTURE",PG_Transactions!$AQ:$AQ,1)</f>
        <v>4697</v>
      </c>
      <c r="K4392">
        <f t="shared" si="210"/>
        <v>0</v>
      </c>
      <c r="L4392" t="str">
        <f t="shared" si="211"/>
        <v>Amount Match</v>
      </c>
    </row>
    <row r="4393" spans="1:12" hidden="1" x14ac:dyDescent="0.3">
      <c r="A4393" t="s">
        <v>8701</v>
      </c>
      <c r="B4393" s="1">
        <v>46273</v>
      </c>
      <c r="C4393" t="s">
        <v>8702</v>
      </c>
      <c r="D4393" t="s">
        <v>24</v>
      </c>
      <c r="E4393" t="s">
        <v>9</v>
      </c>
      <c r="F4393">
        <v>1499</v>
      </c>
      <c r="G4393" t="s">
        <v>10</v>
      </c>
      <c r="H4393" t="str">
        <f t="shared" si="209"/>
        <v>ORD26004392</v>
      </c>
      <c r="I4393">
        <f>COUNTIFS(PG_Transactions!$AK:$AK,$H4393,PG_Transactions!$E:$E,"CAPTURE",PG_Transactions!$AQ:$AQ,1)</f>
        <v>1</v>
      </c>
      <c r="J4393">
        <f>SUMIFS(PG_Transactions!$G:$G,PG_Transactions!$AK:$AK,$H4393,PG_Transactions!$E:$E,"CAPTURE",PG_Transactions!$AQ:$AQ,1)</f>
        <v>1499</v>
      </c>
      <c r="K4393">
        <f t="shared" si="210"/>
        <v>0</v>
      </c>
      <c r="L4393" t="str">
        <f t="shared" si="211"/>
        <v>Amount Match</v>
      </c>
    </row>
    <row r="4394" spans="1:12" hidden="1" x14ac:dyDescent="0.3">
      <c r="A4394" t="s">
        <v>8703</v>
      </c>
      <c r="B4394" s="1">
        <v>46294</v>
      </c>
      <c r="C4394" t="s">
        <v>8704</v>
      </c>
      <c r="D4394" t="s">
        <v>41</v>
      </c>
      <c r="E4394" t="s">
        <v>9</v>
      </c>
      <c r="F4394">
        <v>7999</v>
      </c>
      <c r="G4394" t="s">
        <v>10</v>
      </c>
      <c r="H4394" t="str">
        <f t="shared" si="209"/>
        <v>ORD26004393</v>
      </c>
      <c r="I4394">
        <f>COUNTIFS(PG_Transactions!$AK:$AK,$H4394,PG_Transactions!$E:$E,"CAPTURE",PG_Transactions!$AQ:$AQ,1)</f>
        <v>1</v>
      </c>
      <c r="J4394">
        <f>SUMIFS(PG_Transactions!$G:$G,PG_Transactions!$AK:$AK,$H4394,PG_Transactions!$E:$E,"CAPTURE",PG_Transactions!$AQ:$AQ,1)</f>
        <v>7999</v>
      </c>
      <c r="K4394">
        <f t="shared" si="210"/>
        <v>0</v>
      </c>
      <c r="L4394" t="str">
        <f t="shared" si="211"/>
        <v>Amount Match</v>
      </c>
    </row>
    <row r="4395" spans="1:12" hidden="1" x14ac:dyDescent="0.3">
      <c r="A4395" t="s">
        <v>8705</v>
      </c>
      <c r="B4395" s="1">
        <v>46280</v>
      </c>
      <c r="C4395" t="s">
        <v>8706</v>
      </c>
      <c r="D4395" t="s">
        <v>13</v>
      </c>
      <c r="E4395" t="s">
        <v>44</v>
      </c>
      <c r="F4395">
        <v>1798</v>
      </c>
      <c r="G4395" t="s">
        <v>10</v>
      </c>
      <c r="H4395" t="str">
        <f t="shared" si="209"/>
        <v>ORD26004394</v>
      </c>
      <c r="I4395">
        <f>COUNTIFS(PG_Transactions!$AK:$AK,$H4395,PG_Transactions!$E:$E,"CAPTURE",PG_Transactions!$AQ:$AQ,1)</f>
        <v>1</v>
      </c>
      <c r="J4395">
        <f>SUMIFS(PG_Transactions!$G:$G,PG_Transactions!$AK:$AK,$H4395,PG_Transactions!$E:$E,"CAPTURE",PG_Transactions!$AQ:$AQ,1)</f>
        <v>1798</v>
      </c>
      <c r="K4395">
        <f t="shared" si="210"/>
        <v>0</v>
      </c>
      <c r="L4395" t="str">
        <f t="shared" si="211"/>
        <v>Amount Match</v>
      </c>
    </row>
    <row r="4396" spans="1:12" hidden="1" x14ac:dyDescent="0.3">
      <c r="A4396" t="s">
        <v>8707</v>
      </c>
      <c r="B4396" s="1">
        <v>46278</v>
      </c>
      <c r="C4396" t="s">
        <v>8708</v>
      </c>
      <c r="D4396" t="s">
        <v>27</v>
      </c>
      <c r="E4396" t="s">
        <v>9</v>
      </c>
      <c r="F4396">
        <v>2798</v>
      </c>
      <c r="G4396" t="s">
        <v>10</v>
      </c>
      <c r="H4396" t="str">
        <f t="shared" si="209"/>
        <v>ORD26004395</v>
      </c>
      <c r="I4396">
        <f>COUNTIFS(PG_Transactions!$AK:$AK,$H4396,PG_Transactions!$E:$E,"CAPTURE",PG_Transactions!$AQ:$AQ,1)</f>
        <v>1</v>
      </c>
      <c r="J4396">
        <f>SUMIFS(PG_Transactions!$G:$G,PG_Transactions!$AK:$AK,$H4396,PG_Transactions!$E:$E,"CAPTURE",PG_Transactions!$AQ:$AQ,1)</f>
        <v>2798</v>
      </c>
      <c r="K4396">
        <f t="shared" si="210"/>
        <v>0</v>
      </c>
      <c r="L4396" t="str">
        <f t="shared" si="211"/>
        <v>Amount Match</v>
      </c>
    </row>
    <row r="4397" spans="1:12" hidden="1" x14ac:dyDescent="0.3">
      <c r="A4397" t="s">
        <v>8709</v>
      </c>
      <c r="B4397" s="1">
        <v>46281</v>
      </c>
      <c r="C4397" t="s">
        <v>8710</v>
      </c>
      <c r="D4397" t="s">
        <v>27</v>
      </c>
      <c r="E4397" t="s">
        <v>17</v>
      </c>
      <c r="F4397">
        <v>5798</v>
      </c>
      <c r="G4397" t="s">
        <v>10</v>
      </c>
      <c r="H4397" t="str">
        <f t="shared" si="209"/>
        <v>ORD26004396</v>
      </c>
      <c r="I4397">
        <f>COUNTIFS(PG_Transactions!$AK:$AK,$H4397,PG_Transactions!$E:$E,"CAPTURE",PG_Transactions!$AQ:$AQ,1)</f>
        <v>1</v>
      </c>
      <c r="J4397">
        <f>SUMIFS(PG_Transactions!$G:$G,PG_Transactions!$AK:$AK,$H4397,PG_Transactions!$E:$E,"CAPTURE",PG_Transactions!$AQ:$AQ,1)</f>
        <v>5798</v>
      </c>
      <c r="K4397">
        <f t="shared" si="210"/>
        <v>0</v>
      </c>
      <c r="L4397" t="str">
        <f t="shared" si="211"/>
        <v>Amount Match</v>
      </c>
    </row>
    <row r="4398" spans="1:12" hidden="1" x14ac:dyDescent="0.3">
      <c r="A4398" t="s">
        <v>8711</v>
      </c>
      <c r="B4398" s="1">
        <v>46274</v>
      </c>
      <c r="C4398" t="s">
        <v>8712</v>
      </c>
      <c r="D4398" t="s">
        <v>51</v>
      </c>
      <c r="E4398" t="s">
        <v>33</v>
      </c>
      <c r="F4398">
        <v>4397</v>
      </c>
      <c r="G4398" t="s">
        <v>70</v>
      </c>
      <c r="H4398" t="str">
        <f t="shared" si="209"/>
        <v>ORD26004397</v>
      </c>
      <c r="I4398">
        <f>COUNTIFS(PG_Transactions!$AK:$AK,$H4398,PG_Transactions!$E:$E,"CAPTURE",PG_Transactions!$AQ:$AQ,1)</f>
        <v>0</v>
      </c>
      <c r="J4398">
        <f>SUMIFS(PG_Transactions!$G:$G,PG_Transactions!$AK:$AK,$H4398,PG_Transactions!$E:$E,"CAPTURE",PG_Transactions!$AQ:$AQ,1)</f>
        <v>0</v>
      </c>
      <c r="K4398">
        <f t="shared" si="210"/>
        <v>-4397</v>
      </c>
      <c r="L4398" t="str">
        <f t="shared" si="211"/>
        <v>No Capture</v>
      </c>
    </row>
    <row r="4399" spans="1:12" hidden="1" x14ac:dyDescent="0.3">
      <c r="A4399" t="s">
        <v>8713</v>
      </c>
      <c r="B4399" s="1">
        <v>46284</v>
      </c>
      <c r="C4399" t="s">
        <v>8714</v>
      </c>
      <c r="D4399" t="s">
        <v>65</v>
      </c>
      <c r="E4399" t="s">
        <v>17</v>
      </c>
      <c r="F4399">
        <v>7999</v>
      </c>
      <c r="G4399" t="s">
        <v>10</v>
      </c>
      <c r="H4399" t="str">
        <f t="shared" si="209"/>
        <v>ORD26004398</v>
      </c>
      <c r="I4399">
        <f>COUNTIFS(PG_Transactions!$AK:$AK,$H4399,PG_Transactions!$E:$E,"CAPTURE",PG_Transactions!$AQ:$AQ,1)</f>
        <v>1</v>
      </c>
      <c r="J4399">
        <f>SUMIFS(PG_Transactions!$G:$G,PG_Transactions!$AK:$AK,$H4399,PG_Transactions!$E:$E,"CAPTURE",PG_Transactions!$AQ:$AQ,1)</f>
        <v>7999</v>
      </c>
      <c r="K4399">
        <f t="shared" si="210"/>
        <v>0</v>
      </c>
      <c r="L4399" t="str">
        <f t="shared" si="211"/>
        <v>Amount Match</v>
      </c>
    </row>
    <row r="4400" spans="1:12" hidden="1" x14ac:dyDescent="0.3">
      <c r="A4400" t="s">
        <v>8715</v>
      </c>
      <c r="B4400" s="1">
        <v>46290</v>
      </c>
      <c r="C4400" t="s">
        <v>8716</v>
      </c>
      <c r="D4400" t="s">
        <v>32</v>
      </c>
      <c r="E4400" t="s">
        <v>9</v>
      </c>
      <c r="F4400">
        <v>1499</v>
      </c>
      <c r="G4400" t="s">
        <v>10</v>
      </c>
      <c r="H4400" t="str">
        <f t="shared" si="209"/>
        <v>ORD26004399</v>
      </c>
      <c r="I4400">
        <f>COUNTIFS(PG_Transactions!$AK:$AK,$H4400,PG_Transactions!$E:$E,"CAPTURE",PG_Transactions!$AQ:$AQ,1)</f>
        <v>1</v>
      </c>
      <c r="J4400">
        <f>SUMIFS(PG_Transactions!$G:$G,PG_Transactions!$AK:$AK,$H4400,PG_Transactions!$E:$E,"CAPTURE",PG_Transactions!$AQ:$AQ,1)</f>
        <v>1499</v>
      </c>
      <c r="K4400">
        <f t="shared" si="210"/>
        <v>0</v>
      </c>
      <c r="L4400" t="str">
        <f t="shared" si="211"/>
        <v>Amount Match</v>
      </c>
    </row>
    <row r="4401" spans="1:12" hidden="1" x14ac:dyDescent="0.3">
      <c r="A4401" t="s">
        <v>8717</v>
      </c>
      <c r="B4401" s="1">
        <v>46266</v>
      </c>
      <c r="C4401" t="s">
        <v>8718</v>
      </c>
      <c r="D4401" t="s">
        <v>16</v>
      </c>
      <c r="E4401" t="s">
        <v>44</v>
      </c>
      <c r="F4401">
        <v>7999</v>
      </c>
      <c r="G4401" t="s">
        <v>10</v>
      </c>
      <c r="H4401" t="str">
        <f t="shared" si="209"/>
        <v>ORD26004400</v>
      </c>
      <c r="I4401">
        <f>COUNTIFS(PG_Transactions!$AK:$AK,$H4401,PG_Transactions!$E:$E,"CAPTURE",PG_Transactions!$AQ:$AQ,1)</f>
        <v>1</v>
      </c>
      <c r="J4401">
        <f>SUMIFS(PG_Transactions!$G:$G,PG_Transactions!$AK:$AK,$H4401,PG_Transactions!$E:$E,"CAPTURE",PG_Transactions!$AQ:$AQ,1)</f>
        <v>7999</v>
      </c>
      <c r="K4401">
        <f t="shared" si="210"/>
        <v>0</v>
      </c>
      <c r="L4401" t="str">
        <f t="shared" si="211"/>
        <v>Amount Match</v>
      </c>
    </row>
    <row r="4402" spans="1:12" hidden="1" x14ac:dyDescent="0.3">
      <c r="A4402" t="s">
        <v>8719</v>
      </c>
      <c r="B4402" s="1">
        <v>46280</v>
      </c>
      <c r="C4402" t="s">
        <v>8720</v>
      </c>
      <c r="E4402" t="s">
        <v>9</v>
      </c>
      <c r="F4402">
        <v>349</v>
      </c>
      <c r="G4402" t="s">
        <v>10</v>
      </c>
      <c r="H4402" t="str">
        <f t="shared" si="209"/>
        <v>ORD26004401</v>
      </c>
      <c r="I4402">
        <f>COUNTIFS(PG_Transactions!$AK:$AK,$H4402,PG_Transactions!$E:$E,"CAPTURE",PG_Transactions!$AQ:$AQ,1)</f>
        <v>1</v>
      </c>
      <c r="J4402">
        <f>SUMIFS(PG_Transactions!$G:$G,PG_Transactions!$AK:$AK,$H4402,PG_Transactions!$E:$E,"CAPTURE",PG_Transactions!$AQ:$AQ,1)</f>
        <v>349</v>
      </c>
      <c r="K4402">
        <f t="shared" si="210"/>
        <v>0</v>
      </c>
      <c r="L4402" t="str">
        <f t="shared" si="211"/>
        <v>Amount Match</v>
      </c>
    </row>
    <row r="4403" spans="1:12" hidden="1" x14ac:dyDescent="0.3">
      <c r="A4403" t="s">
        <v>8721</v>
      </c>
      <c r="B4403" s="1">
        <v>46268</v>
      </c>
      <c r="C4403" t="s">
        <v>8722</v>
      </c>
      <c r="D4403" t="s">
        <v>13</v>
      </c>
      <c r="E4403" t="s">
        <v>17</v>
      </c>
      <c r="F4403">
        <v>999</v>
      </c>
      <c r="G4403" t="s">
        <v>10</v>
      </c>
      <c r="H4403" t="str">
        <f t="shared" si="209"/>
        <v>ORD26004402</v>
      </c>
      <c r="I4403">
        <f>COUNTIFS(PG_Transactions!$AK:$AK,$H4403,PG_Transactions!$E:$E,"CAPTURE",PG_Transactions!$AQ:$AQ,1)</f>
        <v>1</v>
      </c>
      <c r="J4403">
        <f>SUMIFS(PG_Transactions!$G:$G,PG_Transactions!$AK:$AK,$H4403,PG_Transactions!$E:$E,"CAPTURE",PG_Transactions!$AQ:$AQ,1)</f>
        <v>999</v>
      </c>
      <c r="K4403">
        <f t="shared" si="210"/>
        <v>0</v>
      </c>
      <c r="L4403" t="str">
        <f t="shared" si="211"/>
        <v>Amount Match</v>
      </c>
    </row>
    <row r="4404" spans="1:12" hidden="1" x14ac:dyDescent="0.3">
      <c r="A4404" t="s">
        <v>8723</v>
      </c>
      <c r="B4404" s="1">
        <v>46267</v>
      </c>
      <c r="C4404" t="s">
        <v>8724</v>
      </c>
      <c r="D4404" t="s">
        <v>27</v>
      </c>
      <c r="E4404" t="s">
        <v>17</v>
      </c>
      <c r="F4404">
        <v>2798</v>
      </c>
      <c r="G4404" t="s">
        <v>10</v>
      </c>
      <c r="H4404" t="str">
        <f t="shared" si="209"/>
        <v>ORD26004403</v>
      </c>
      <c r="I4404">
        <f>COUNTIFS(PG_Transactions!$AK:$AK,$H4404,PG_Transactions!$E:$E,"CAPTURE",PG_Transactions!$AQ:$AQ,1)</f>
        <v>1</v>
      </c>
      <c r="J4404">
        <f>SUMIFS(PG_Transactions!$G:$G,PG_Transactions!$AK:$AK,$H4404,PG_Transactions!$E:$E,"CAPTURE",PG_Transactions!$AQ:$AQ,1)</f>
        <v>2798</v>
      </c>
      <c r="K4404">
        <f t="shared" si="210"/>
        <v>0</v>
      </c>
      <c r="L4404" t="str">
        <f t="shared" si="211"/>
        <v>Amount Match</v>
      </c>
    </row>
    <row r="4405" spans="1:12" hidden="1" x14ac:dyDescent="0.3">
      <c r="A4405" t="s">
        <v>8725</v>
      </c>
      <c r="B4405" s="1">
        <v>46293</v>
      </c>
      <c r="C4405" t="s">
        <v>8726</v>
      </c>
      <c r="D4405" t="s">
        <v>41</v>
      </c>
      <c r="E4405" t="s">
        <v>9</v>
      </c>
      <c r="F4405">
        <v>3499</v>
      </c>
      <c r="G4405" t="s">
        <v>10</v>
      </c>
      <c r="H4405" t="str">
        <f t="shared" si="209"/>
        <v>ORD26004404</v>
      </c>
      <c r="I4405">
        <f>COUNTIFS(PG_Transactions!$AK:$AK,$H4405,PG_Transactions!$E:$E,"CAPTURE",PG_Transactions!$AQ:$AQ,1)</f>
        <v>1</v>
      </c>
      <c r="J4405">
        <f>SUMIFS(PG_Transactions!$G:$G,PG_Transactions!$AK:$AK,$H4405,PG_Transactions!$E:$E,"CAPTURE",PG_Transactions!$AQ:$AQ,1)</f>
        <v>3499</v>
      </c>
      <c r="K4405">
        <f t="shared" si="210"/>
        <v>0</v>
      </c>
      <c r="L4405" t="str">
        <f t="shared" si="211"/>
        <v>Amount Match</v>
      </c>
    </row>
    <row r="4406" spans="1:12" hidden="1" x14ac:dyDescent="0.3">
      <c r="A4406" t="s">
        <v>8727</v>
      </c>
      <c r="B4406" s="1">
        <v>46289</v>
      </c>
      <c r="C4406" t="s">
        <v>8728</v>
      </c>
      <c r="D4406" t="s">
        <v>13</v>
      </c>
      <c r="E4406" t="s">
        <v>17</v>
      </c>
      <c r="F4406">
        <v>1098</v>
      </c>
      <c r="G4406" t="s">
        <v>10</v>
      </c>
      <c r="H4406" t="str">
        <f t="shared" si="209"/>
        <v>ORD26004405</v>
      </c>
      <c r="I4406">
        <f>COUNTIFS(PG_Transactions!$AK:$AK,$H4406,PG_Transactions!$E:$E,"CAPTURE",PG_Transactions!$AQ:$AQ,1)</f>
        <v>1</v>
      </c>
      <c r="J4406">
        <f>SUMIFS(PG_Transactions!$G:$G,PG_Transactions!$AK:$AK,$H4406,PG_Transactions!$E:$E,"CAPTURE",PG_Transactions!$AQ:$AQ,1)</f>
        <v>1098</v>
      </c>
      <c r="K4406">
        <f t="shared" si="210"/>
        <v>0</v>
      </c>
      <c r="L4406" t="str">
        <f t="shared" si="211"/>
        <v>Amount Match</v>
      </c>
    </row>
    <row r="4407" spans="1:12" hidden="1" x14ac:dyDescent="0.3">
      <c r="A4407" t="s">
        <v>8729</v>
      </c>
      <c r="B4407" s="1">
        <v>46282</v>
      </c>
      <c r="C4407" t="s">
        <v>8730</v>
      </c>
      <c r="D4407" t="s">
        <v>51</v>
      </c>
      <c r="E4407" t="s">
        <v>9</v>
      </c>
      <c r="F4407">
        <v>2999</v>
      </c>
      <c r="G4407" t="s">
        <v>10</v>
      </c>
      <c r="H4407" t="str">
        <f t="shared" si="209"/>
        <v>ORD26004406</v>
      </c>
      <c r="I4407">
        <f>COUNTIFS(PG_Transactions!$AK:$AK,$H4407,PG_Transactions!$E:$E,"CAPTURE",PG_Transactions!$AQ:$AQ,1)</f>
        <v>1</v>
      </c>
      <c r="J4407">
        <f>SUMIFS(PG_Transactions!$G:$G,PG_Transactions!$AK:$AK,$H4407,PG_Transactions!$E:$E,"CAPTURE",PG_Transactions!$AQ:$AQ,1)</f>
        <v>2999</v>
      </c>
      <c r="K4407">
        <f t="shared" si="210"/>
        <v>0</v>
      </c>
      <c r="L4407" t="str">
        <f t="shared" si="211"/>
        <v>Amount Match</v>
      </c>
    </row>
    <row r="4408" spans="1:12" hidden="1" x14ac:dyDescent="0.3">
      <c r="A4408" t="s">
        <v>8731</v>
      </c>
      <c r="B4408" s="1">
        <v>46295</v>
      </c>
      <c r="C4408" t="s">
        <v>8732</v>
      </c>
      <c r="D4408" t="s">
        <v>65</v>
      </c>
      <c r="E4408" t="s">
        <v>44</v>
      </c>
      <c r="F4408">
        <v>7999</v>
      </c>
      <c r="G4408" t="s">
        <v>10</v>
      </c>
      <c r="H4408" t="str">
        <f t="shared" si="209"/>
        <v>ORD26004407</v>
      </c>
      <c r="I4408">
        <f>COUNTIFS(PG_Transactions!$AK:$AK,$H4408,PG_Transactions!$E:$E,"CAPTURE",PG_Transactions!$AQ:$AQ,1)</f>
        <v>1</v>
      </c>
      <c r="J4408">
        <f>SUMIFS(PG_Transactions!$G:$G,PG_Transactions!$AK:$AK,$H4408,PG_Transactions!$E:$E,"CAPTURE",PG_Transactions!$AQ:$AQ,1)</f>
        <v>7999</v>
      </c>
      <c r="K4408">
        <f t="shared" si="210"/>
        <v>0</v>
      </c>
      <c r="L4408" t="str">
        <f t="shared" si="211"/>
        <v>Amount Match</v>
      </c>
    </row>
    <row r="4409" spans="1:12" hidden="1" x14ac:dyDescent="0.3">
      <c r="A4409" t="s">
        <v>8733</v>
      </c>
      <c r="B4409" s="1">
        <v>46286</v>
      </c>
      <c r="C4409" t="s">
        <v>8734</v>
      </c>
      <c r="D4409" t="s">
        <v>65</v>
      </c>
      <c r="E4409" t="s">
        <v>9</v>
      </c>
      <c r="F4409">
        <v>8297</v>
      </c>
      <c r="G4409" t="s">
        <v>10</v>
      </c>
      <c r="H4409" t="str">
        <f t="shared" si="209"/>
        <v>ORD26004408</v>
      </c>
      <c r="I4409">
        <f>COUNTIFS(PG_Transactions!$AK:$AK,$H4409,PG_Transactions!$E:$E,"CAPTURE",PG_Transactions!$AQ:$AQ,1)</f>
        <v>1</v>
      </c>
      <c r="J4409">
        <f>SUMIFS(PG_Transactions!$G:$G,PG_Transactions!$AK:$AK,$H4409,PG_Transactions!$E:$E,"CAPTURE",PG_Transactions!$AQ:$AQ,1)</f>
        <v>8297</v>
      </c>
      <c r="K4409">
        <f t="shared" si="210"/>
        <v>0</v>
      </c>
      <c r="L4409" t="str">
        <f t="shared" si="211"/>
        <v>Amount Match</v>
      </c>
    </row>
    <row r="4410" spans="1:12" hidden="1" x14ac:dyDescent="0.3">
      <c r="A4410" t="s">
        <v>8735</v>
      </c>
      <c r="B4410" s="1">
        <v>46293</v>
      </c>
      <c r="C4410" t="s">
        <v>8736</v>
      </c>
      <c r="D4410" t="s">
        <v>27</v>
      </c>
      <c r="E4410" t="s">
        <v>17</v>
      </c>
      <c r="F4410">
        <v>3848</v>
      </c>
      <c r="G4410" t="s">
        <v>10</v>
      </c>
      <c r="H4410" t="str">
        <f t="shared" si="209"/>
        <v>ORD26004409</v>
      </c>
      <c r="I4410">
        <f>COUNTIFS(PG_Transactions!$AK:$AK,$H4410,PG_Transactions!$E:$E,"CAPTURE",PG_Transactions!$AQ:$AQ,1)</f>
        <v>1</v>
      </c>
      <c r="J4410">
        <f>SUMIFS(PG_Transactions!$G:$G,PG_Transactions!$AK:$AK,$H4410,PG_Transactions!$E:$E,"CAPTURE",PG_Transactions!$AQ:$AQ,1)</f>
        <v>3848</v>
      </c>
      <c r="K4410">
        <f t="shared" si="210"/>
        <v>0</v>
      </c>
      <c r="L4410" t="str">
        <f t="shared" si="211"/>
        <v>Amount Match</v>
      </c>
    </row>
    <row r="4411" spans="1:12" hidden="1" x14ac:dyDescent="0.3">
      <c r="A4411" t="s">
        <v>8737</v>
      </c>
      <c r="B4411" s="1">
        <v>46290</v>
      </c>
      <c r="C4411" t="s">
        <v>8738</v>
      </c>
      <c r="D4411" t="s">
        <v>38</v>
      </c>
      <c r="E4411" t="s">
        <v>17</v>
      </c>
      <c r="F4411">
        <v>10297</v>
      </c>
      <c r="G4411" t="s">
        <v>10</v>
      </c>
      <c r="H4411" t="str">
        <f t="shared" si="209"/>
        <v>ORD26004410</v>
      </c>
      <c r="I4411">
        <f>COUNTIFS(PG_Transactions!$AK:$AK,$H4411,PG_Transactions!$E:$E,"CAPTURE",PG_Transactions!$AQ:$AQ,1)</f>
        <v>1</v>
      </c>
      <c r="J4411">
        <f>SUMIFS(PG_Transactions!$G:$G,PG_Transactions!$AK:$AK,$H4411,PG_Transactions!$E:$E,"CAPTURE",PG_Transactions!$AQ:$AQ,1)</f>
        <v>10297</v>
      </c>
      <c r="K4411">
        <f t="shared" si="210"/>
        <v>0</v>
      </c>
      <c r="L4411" t="str">
        <f t="shared" si="211"/>
        <v>Amount Match</v>
      </c>
    </row>
    <row r="4412" spans="1:12" hidden="1" x14ac:dyDescent="0.3">
      <c r="A4412" t="s">
        <v>8739</v>
      </c>
      <c r="B4412" s="1">
        <v>46284</v>
      </c>
      <c r="C4412" t="s">
        <v>8740</v>
      </c>
      <c r="D4412" t="s">
        <v>38</v>
      </c>
      <c r="E4412" t="s">
        <v>44</v>
      </c>
      <c r="F4412">
        <v>4798</v>
      </c>
      <c r="G4412" t="s">
        <v>10</v>
      </c>
      <c r="H4412" t="str">
        <f t="shared" si="209"/>
        <v>ORD26004411</v>
      </c>
      <c r="I4412">
        <f>COUNTIFS(PG_Transactions!$AK:$AK,$H4412,PG_Transactions!$E:$E,"CAPTURE",PG_Transactions!$AQ:$AQ,1)</f>
        <v>1</v>
      </c>
      <c r="J4412">
        <f>SUMIFS(PG_Transactions!$G:$G,PG_Transactions!$AK:$AK,$H4412,PG_Transactions!$E:$E,"CAPTURE",PG_Transactions!$AQ:$AQ,1)</f>
        <v>4798</v>
      </c>
      <c r="K4412">
        <f t="shared" si="210"/>
        <v>0</v>
      </c>
      <c r="L4412" t="str">
        <f t="shared" si="211"/>
        <v>Amount Match</v>
      </c>
    </row>
    <row r="4413" spans="1:12" hidden="1" x14ac:dyDescent="0.3">
      <c r="A4413" t="s">
        <v>8741</v>
      </c>
      <c r="B4413" s="1">
        <v>46269</v>
      </c>
      <c r="C4413" t="s">
        <v>8742</v>
      </c>
      <c r="D4413" t="s">
        <v>16</v>
      </c>
      <c r="E4413" t="s">
        <v>9</v>
      </c>
      <c r="F4413">
        <v>3397</v>
      </c>
      <c r="G4413" t="s">
        <v>10</v>
      </c>
      <c r="H4413" t="str">
        <f t="shared" si="209"/>
        <v>ORD26004412</v>
      </c>
      <c r="I4413">
        <f>COUNTIFS(PG_Transactions!$AK:$AK,$H4413,PG_Transactions!$E:$E,"CAPTURE",PG_Transactions!$AQ:$AQ,1)</f>
        <v>1</v>
      </c>
      <c r="J4413">
        <f>SUMIFS(PG_Transactions!$G:$G,PG_Transactions!$AK:$AK,$H4413,PG_Transactions!$E:$E,"CAPTURE",PG_Transactions!$AQ:$AQ,1)</f>
        <v>3397</v>
      </c>
      <c r="K4413">
        <f t="shared" si="210"/>
        <v>0</v>
      </c>
      <c r="L4413" t="str">
        <f t="shared" si="211"/>
        <v>Amount Match</v>
      </c>
    </row>
    <row r="4414" spans="1:12" hidden="1" x14ac:dyDescent="0.3">
      <c r="A4414" t="s">
        <v>8743</v>
      </c>
      <c r="B4414" s="1">
        <v>46279</v>
      </c>
      <c r="C4414" t="s">
        <v>8744</v>
      </c>
      <c r="D4414" t="s">
        <v>8</v>
      </c>
      <c r="E4414" t="s">
        <v>9</v>
      </c>
      <c r="F4414">
        <v>799</v>
      </c>
      <c r="G4414" t="s">
        <v>10</v>
      </c>
      <c r="H4414" t="str">
        <f t="shared" si="209"/>
        <v>ORD26004413</v>
      </c>
      <c r="I4414">
        <f>COUNTIFS(PG_Transactions!$AK:$AK,$H4414,PG_Transactions!$E:$E,"CAPTURE",PG_Transactions!$AQ:$AQ,1)</f>
        <v>1</v>
      </c>
      <c r="J4414">
        <f>SUMIFS(PG_Transactions!$G:$G,PG_Transactions!$AK:$AK,$H4414,PG_Transactions!$E:$E,"CAPTURE",PG_Transactions!$AQ:$AQ,1)</f>
        <v>799</v>
      </c>
      <c r="K4414">
        <f t="shared" si="210"/>
        <v>0</v>
      </c>
      <c r="L4414" t="str">
        <f t="shared" si="211"/>
        <v>Amount Match</v>
      </c>
    </row>
    <row r="4415" spans="1:12" hidden="1" x14ac:dyDescent="0.3">
      <c r="A4415" t="s">
        <v>8745</v>
      </c>
      <c r="B4415" s="1">
        <v>46282</v>
      </c>
      <c r="C4415" t="s">
        <v>8746</v>
      </c>
      <c r="D4415" t="s">
        <v>24</v>
      </c>
      <c r="E4415" t="s">
        <v>17</v>
      </c>
      <c r="F4415">
        <v>9297</v>
      </c>
      <c r="G4415" t="s">
        <v>10</v>
      </c>
      <c r="H4415" t="str">
        <f t="shared" si="209"/>
        <v>ORD26004414</v>
      </c>
      <c r="I4415">
        <f>COUNTIFS(PG_Transactions!$AK:$AK,$H4415,PG_Transactions!$E:$E,"CAPTURE",PG_Transactions!$AQ:$AQ,1)</f>
        <v>1</v>
      </c>
      <c r="J4415">
        <f>SUMIFS(PG_Transactions!$G:$G,PG_Transactions!$AK:$AK,$H4415,PG_Transactions!$E:$E,"CAPTURE",PG_Transactions!$AQ:$AQ,1)</f>
        <v>9297</v>
      </c>
      <c r="K4415">
        <f t="shared" si="210"/>
        <v>0</v>
      </c>
      <c r="L4415" t="str">
        <f t="shared" si="211"/>
        <v>Amount Match</v>
      </c>
    </row>
    <row r="4416" spans="1:12" hidden="1" x14ac:dyDescent="0.3">
      <c r="A4416" t="s">
        <v>8747</v>
      </c>
      <c r="B4416" s="1">
        <v>46289</v>
      </c>
      <c r="C4416" t="s">
        <v>8748</v>
      </c>
      <c r="D4416" t="s">
        <v>38</v>
      </c>
      <c r="E4416" t="s">
        <v>33</v>
      </c>
      <c r="F4416">
        <v>2598</v>
      </c>
      <c r="G4416" t="s">
        <v>10</v>
      </c>
      <c r="H4416" t="str">
        <f t="shared" si="209"/>
        <v>ORD26004415</v>
      </c>
      <c r="I4416">
        <f>COUNTIFS(PG_Transactions!$AK:$AK,$H4416,PG_Transactions!$E:$E,"CAPTURE",PG_Transactions!$AQ:$AQ,1)</f>
        <v>1</v>
      </c>
      <c r="J4416">
        <f>SUMIFS(PG_Transactions!$G:$G,PG_Transactions!$AK:$AK,$H4416,PG_Transactions!$E:$E,"CAPTURE",PG_Transactions!$AQ:$AQ,1)</f>
        <v>2598</v>
      </c>
      <c r="K4416">
        <f t="shared" si="210"/>
        <v>0</v>
      </c>
      <c r="L4416" t="str">
        <f t="shared" si="211"/>
        <v>Amount Match</v>
      </c>
    </row>
    <row r="4417" spans="1:12" hidden="1" x14ac:dyDescent="0.3">
      <c r="A4417" t="s">
        <v>8749</v>
      </c>
      <c r="B4417" s="1">
        <v>46294</v>
      </c>
      <c r="C4417" t="s">
        <v>8750</v>
      </c>
      <c r="D4417" t="s">
        <v>41</v>
      </c>
      <c r="E4417" t="s">
        <v>17</v>
      </c>
      <c r="F4417">
        <v>3499</v>
      </c>
      <c r="G4417" t="s">
        <v>10</v>
      </c>
      <c r="H4417" t="str">
        <f t="shared" si="209"/>
        <v>ORD26004416</v>
      </c>
      <c r="I4417">
        <f>COUNTIFS(PG_Transactions!$AK:$AK,$H4417,PG_Transactions!$E:$E,"CAPTURE",PG_Transactions!$AQ:$AQ,1)</f>
        <v>1</v>
      </c>
      <c r="J4417">
        <f>SUMIFS(PG_Transactions!$G:$G,PG_Transactions!$AK:$AK,$H4417,PG_Transactions!$E:$E,"CAPTURE",PG_Transactions!$AQ:$AQ,1)</f>
        <v>3499</v>
      </c>
      <c r="K4417">
        <f t="shared" si="210"/>
        <v>0</v>
      </c>
      <c r="L4417" t="str">
        <f t="shared" si="211"/>
        <v>Amount Match</v>
      </c>
    </row>
    <row r="4418" spans="1:12" hidden="1" x14ac:dyDescent="0.3">
      <c r="A4418" t="s">
        <v>8751</v>
      </c>
      <c r="B4418" s="1">
        <v>46278</v>
      </c>
      <c r="C4418" t="s">
        <v>8752</v>
      </c>
      <c r="D4418" t="s">
        <v>27</v>
      </c>
      <c r="E4418" t="s">
        <v>9</v>
      </c>
      <c r="F4418">
        <v>2499</v>
      </c>
      <c r="G4418" t="s">
        <v>10</v>
      </c>
      <c r="H4418" t="str">
        <f t="shared" si="209"/>
        <v>ORD26004417</v>
      </c>
      <c r="I4418">
        <f>COUNTIFS(PG_Transactions!$AK:$AK,$H4418,PG_Transactions!$E:$E,"CAPTURE",PG_Transactions!$AQ:$AQ,1)</f>
        <v>1</v>
      </c>
      <c r="J4418">
        <f>SUMIFS(PG_Transactions!$G:$G,PG_Transactions!$AK:$AK,$H4418,PG_Transactions!$E:$E,"CAPTURE",PG_Transactions!$AQ:$AQ,1)</f>
        <v>2499</v>
      </c>
      <c r="K4418">
        <f t="shared" si="210"/>
        <v>0</v>
      </c>
      <c r="L4418" t="str">
        <f t="shared" si="211"/>
        <v>Amount Match</v>
      </c>
    </row>
    <row r="4419" spans="1:12" hidden="1" x14ac:dyDescent="0.3">
      <c r="A4419" t="s">
        <v>8753</v>
      </c>
      <c r="B4419" s="1">
        <v>46268</v>
      </c>
      <c r="C4419" t="s">
        <v>8754</v>
      </c>
      <c r="D4419" t="s">
        <v>65</v>
      </c>
      <c r="E4419" t="s">
        <v>9</v>
      </c>
      <c r="F4419">
        <v>3499</v>
      </c>
      <c r="G4419" t="s">
        <v>10</v>
      </c>
      <c r="H4419" t="str">
        <f t="shared" ref="H4419:H4482" si="212">UPPER(SUBSTITUTE(TRIM(A4419),"-",""))</f>
        <v>ORD26004418</v>
      </c>
      <c r="I4419">
        <f>COUNTIFS(PG_Transactions!$AK:$AK,$H4419,PG_Transactions!$E:$E,"CAPTURE",PG_Transactions!$AQ:$AQ,1)</f>
        <v>1</v>
      </c>
      <c r="J4419">
        <f>SUMIFS(PG_Transactions!$G:$G,PG_Transactions!$AK:$AK,$H4419,PG_Transactions!$E:$E,"CAPTURE",PG_Transactions!$AQ:$AQ,1)</f>
        <v>3499</v>
      </c>
      <c r="K4419">
        <f t="shared" ref="K4419:K4482" si="213">ROUND(J4419-F4419,2)</f>
        <v>0</v>
      </c>
      <c r="L4419" t="str">
        <f t="shared" ref="L4419:L4482" si="214">IF(I4419=0,"No Capture",IF(I4419&gt;1,"Multiple Capture Rows - Review",IF(ABS(K4419)&lt;0.01,"Amount Match",IF(K4419&lt;0,"Captured Less Than Order","Captured More Than Order"))))</f>
        <v>Amount Match</v>
      </c>
    </row>
    <row r="4420" spans="1:12" hidden="1" x14ac:dyDescent="0.3">
      <c r="A4420" t="s">
        <v>8755</v>
      </c>
      <c r="B4420" s="1">
        <v>46289</v>
      </c>
      <c r="C4420" t="s">
        <v>8756</v>
      </c>
      <c r="D4420" t="s">
        <v>65</v>
      </c>
      <c r="E4420" t="s">
        <v>9</v>
      </c>
      <c r="F4420">
        <v>2499</v>
      </c>
      <c r="G4420" t="s">
        <v>10</v>
      </c>
      <c r="H4420" t="str">
        <f t="shared" si="212"/>
        <v>ORD26004419</v>
      </c>
      <c r="I4420">
        <f>COUNTIFS(PG_Transactions!$AK:$AK,$H4420,PG_Transactions!$E:$E,"CAPTURE",PG_Transactions!$AQ:$AQ,1)</f>
        <v>1</v>
      </c>
      <c r="J4420">
        <f>SUMIFS(PG_Transactions!$G:$G,PG_Transactions!$AK:$AK,$H4420,PG_Transactions!$E:$E,"CAPTURE",PG_Transactions!$AQ:$AQ,1)</f>
        <v>2499</v>
      </c>
      <c r="K4420">
        <f t="shared" si="213"/>
        <v>0</v>
      </c>
      <c r="L4420" t="str">
        <f t="shared" si="214"/>
        <v>Amount Match</v>
      </c>
    </row>
    <row r="4421" spans="1:12" hidden="1" x14ac:dyDescent="0.3">
      <c r="A4421" t="s">
        <v>8757</v>
      </c>
      <c r="B4421" s="1">
        <v>46276</v>
      </c>
      <c r="C4421" t="s">
        <v>8758</v>
      </c>
      <c r="D4421" t="s">
        <v>16</v>
      </c>
      <c r="E4421" t="s">
        <v>9</v>
      </c>
      <c r="F4421" s="2">
        <v>7999</v>
      </c>
      <c r="G4421" t="s">
        <v>10</v>
      </c>
      <c r="H4421" t="str">
        <f t="shared" si="212"/>
        <v>ORD26004420</v>
      </c>
      <c r="I4421">
        <f>COUNTIFS(PG_Transactions!$AK:$AK,$H4421,PG_Transactions!$E:$E,"CAPTURE",PG_Transactions!$AQ:$AQ,1)</f>
        <v>1</v>
      </c>
      <c r="J4421">
        <f>SUMIFS(PG_Transactions!$G:$G,PG_Transactions!$AK:$AK,$H4421,PG_Transactions!$E:$E,"CAPTURE",PG_Transactions!$AQ:$AQ,1)</f>
        <v>7999</v>
      </c>
      <c r="K4421">
        <f t="shared" si="213"/>
        <v>0</v>
      </c>
      <c r="L4421" t="str">
        <f t="shared" si="214"/>
        <v>Amount Match</v>
      </c>
    </row>
    <row r="4422" spans="1:12" hidden="1" x14ac:dyDescent="0.3">
      <c r="A4422" t="s">
        <v>8759</v>
      </c>
      <c r="B4422" s="1">
        <v>46271</v>
      </c>
      <c r="C4422" t="s">
        <v>8760</v>
      </c>
      <c r="D4422" t="s">
        <v>8</v>
      </c>
      <c r="E4422" t="s">
        <v>9</v>
      </c>
      <c r="F4422">
        <v>349</v>
      </c>
      <c r="G4422" t="s">
        <v>10</v>
      </c>
      <c r="H4422" t="str">
        <f t="shared" si="212"/>
        <v>ORD26004421</v>
      </c>
      <c r="I4422">
        <f>COUNTIFS(PG_Transactions!$AK:$AK,$H4422,PG_Transactions!$E:$E,"CAPTURE",PG_Transactions!$AQ:$AQ,1)</f>
        <v>1</v>
      </c>
      <c r="J4422">
        <f>SUMIFS(PG_Transactions!$G:$G,PG_Transactions!$AK:$AK,$H4422,PG_Transactions!$E:$E,"CAPTURE",PG_Transactions!$AQ:$AQ,1)</f>
        <v>349</v>
      </c>
      <c r="K4422">
        <f t="shared" si="213"/>
        <v>0</v>
      </c>
      <c r="L4422" t="str">
        <f t="shared" si="214"/>
        <v>Amount Match</v>
      </c>
    </row>
    <row r="4423" spans="1:12" hidden="1" x14ac:dyDescent="0.3">
      <c r="A4423" t="s">
        <v>8761</v>
      </c>
      <c r="B4423" s="1">
        <v>46283</v>
      </c>
      <c r="C4423" t="s">
        <v>5963</v>
      </c>
      <c r="D4423" t="s">
        <v>13</v>
      </c>
      <c r="E4423" t="s">
        <v>9</v>
      </c>
      <c r="F4423">
        <v>1598</v>
      </c>
      <c r="G4423" t="s">
        <v>10</v>
      </c>
      <c r="H4423" t="str">
        <f t="shared" si="212"/>
        <v>ORD26004422</v>
      </c>
      <c r="I4423">
        <f>COUNTIFS(PG_Transactions!$AK:$AK,$H4423,PG_Transactions!$E:$E,"CAPTURE",PG_Transactions!$AQ:$AQ,1)</f>
        <v>1</v>
      </c>
      <c r="J4423">
        <f>SUMIFS(PG_Transactions!$G:$G,PG_Transactions!$AK:$AK,$H4423,PG_Transactions!$E:$E,"CAPTURE",PG_Transactions!$AQ:$AQ,1)</f>
        <v>1598</v>
      </c>
      <c r="K4423">
        <f t="shared" si="213"/>
        <v>0</v>
      </c>
      <c r="L4423" t="str">
        <f t="shared" si="214"/>
        <v>Amount Match</v>
      </c>
    </row>
    <row r="4424" spans="1:12" hidden="1" x14ac:dyDescent="0.3">
      <c r="A4424" t="s">
        <v>8762</v>
      </c>
      <c r="B4424" s="1">
        <v>46283</v>
      </c>
      <c r="C4424" t="s">
        <v>8763</v>
      </c>
      <c r="D4424" t="s">
        <v>41</v>
      </c>
      <c r="E4424" t="s">
        <v>17</v>
      </c>
      <c r="F4424">
        <v>8348</v>
      </c>
      <c r="G4424" t="s">
        <v>10</v>
      </c>
      <c r="H4424" t="str">
        <f t="shared" si="212"/>
        <v>ORD26004423</v>
      </c>
      <c r="I4424">
        <f>COUNTIFS(PG_Transactions!$AK:$AK,$H4424,PG_Transactions!$E:$E,"CAPTURE",PG_Transactions!$AQ:$AQ,1)</f>
        <v>1</v>
      </c>
      <c r="J4424">
        <f>SUMIFS(PG_Transactions!$G:$G,PG_Transactions!$AK:$AK,$H4424,PG_Transactions!$E:$E,"CAPTURE",PG_Transactions!$AQ:$AQ,1)</f>
        <v>8348</v>
      </c>
      <c r="K4424">
        <f t="shared" si="213"/>
        <v>0</v>
      </c>
      <c r="L4424" t="str">
        <f t="shared" si="214"/>
        <v>Amount Match</v>
      </c>
    </row>
    <row r="4425" spans="1:12" hidden="1" x14ac:dyDescent="0.3">
      <c r="A4425" t="s">
        <v>8764</v>
      </c>
      <c r="B4425" s="1">
        <v>46271</v>
      </c>
      <c r="C4425" t="s">
        <v>5540</v>
      </c>
      <c r="D4425" t="s">
        <v>65</v>
      </c>
      <c r="E4425" t="s">
        <v>9</v>
      </c>
      <c r="F4425">
        <v>1499</v>
      </c>
      <c r="G4425" t="s">
        <v>10</v>
      </c>
      <c r="H4425" t="str">
        <f t="shared" si="212"/>
        <v>ORD26004424</v>
      </c>
      <c r="I4425">
        <f>COUNTIFS(PG_Transactions!$AK:$AK,$H4425,PG_Transactions!$E:$E,"CAPTURE",PG_Transactions!$AQ:$AQ,1)</f>
        <v>1</v>
      </c>
      <c r="J4425">
        <f>SUMIFS(PG_Transactions!$G:$G,PG_Transactions!$AK:$AK,$H4425,PG_Transactions!$E:$E,"CAPTURE",PG_Transactions!$AQ:$AQ,1)</f>
        <v>1499</v>
      </c>
      <c r="K4425">
        <f t="shared" si="213"/>
        <v>0</v>
      </c>
      <c r="L4425" t="str">
        <f t="shared" si="214"/>
        <v>Amount Match</v>
      </c>
    </row>
    <row r="4426" spans="1:12" hidden="1" x14ac:dyDescent="0.3">
      <c r="A4426" t="s">
        <v>8765</v>
      </c>
      <c r="B4426" s="1">
        <v>46272</v>
      </c>
      <c r="C4426" t="s">
        <v>8766</v>
      </c>
      <c r="D4426" t="s">
        <v>51</v>
      </c>
      <c r="E4426" t="s">
        <v>9</v>
      </c>
      <c r="F4426">
        <v>2499</v>
      </c>
      <c r="G4426" t="s">
        <v>10</v>
      </c>
      <c r="H4426" t="str">
        <f t="shared" si="212"/>
        <v>ORD26004425</v>
      </c>
      <c r="I4426">
        <f>COUNTIFS(PG_Transactions!$AK:$AK,$H4426,PG_Transactions!$E:$E,"CAPTURE",PG_Transactions!$AQ:$AQ,1)</f>
        <v>1</v>
      </c>
      <c r="J4426">
        <f>SUMIFS(PG_Transactions!$G:$G,PG_Transactions!$AK:$AK,$H4426,PG_Transactions!$E:$E,"CAPTURE",PG_Transactions!$AQ:$AQ,1)</f>
        <v>2499</v>
      </c>
      <c r="K4426">
        <f t="shared" si="213"/>
        <v>0</v>
      </c>
      <c r="L4426" t="str">
        <f t="shared" si="214"/>
        <v>Amount Match</v>
      </c>
    </row>
    <row r="4427" spans="1:12" hidden="1" x14ac:dyDescent="0.3">
      <c r="A4427" t="s">
        <v>8767</v>
      </c>
      <c r="B4427" s="1">
        <v>46295</v>
      </c>
      <c r="C4427" t="s">
        <v>8768</v>
      </c>
      <c r="D4427" t="s">
        <v>8</v>
      </c>
      <c r="E4427" t="s">
        <v>9</v>
      </c>
      <c r="F4427">
        <v>7397</v>
      </c>
      <c r="G4427" t="s">
        <v>10</v>
      </c>
      <c r="H4427" t="str">
        <f t="shared" si="212"/>
        <v>ORD26004426</v>
      </c>
      <c r="I4427">
        <f>COUNTIFS(PG_Transactions!$AK:$AK,$H4427,PG_Transactions!$E:$E,"CAPTURE",PG_Transactions!$AQ:$AQ,1)</f>
        <v>1</v>
      </c>
      <c r="J4427">
        <f>SUMIFS(PG_Transactions!$G:$G,PG_Transactions!$AK:$AK,$H4427,PG_Transactions!$E:$E,"CAPTURE",PG_Transactions!$AQ:$AQ,1)</f>
        <v>7397</v>
      </c>
      <c r="K4427">
        <f t="shared" si="213"/>
        <v>0</v>
      </c>
      <c r="L4427" t="str">
        <f t="shared" si="214"/>
        <v>Amount Match</v>
      </c>
    </row>
    <row r="4428" spans="1:12" hidden="1" x14ac:dyDescent="0.3">
      <c r="A4428" t="s">
        <v>8769</v>
      </c>
      <c r="B4428" s="1">
        <v>46283</v>
      </c>
      <c r="C4428" t="s">
        <v>8770</v>
      </c>
      <c r="D4428" t="s">
        <v>24</v>
      </c>
      <c r="E4428" t="s">
        <v>9</v>
      </c>
      <c r="F4428">
        <v>11497</v>
      </c>
      <c r="G4428" t="s">
        <v>10</v>
      </c>
      <c r="H4428" t="str">
        <f t="shared" si="212"/>
        <v>ORD26004427</v>
      </c>
      <c r="I4428">
        <f>COUNTIFS(PG_Transactions!$AK:$AK,$H4428,PG_Transactions!$E:$E,"CAPTURE",PG_Transactions!$AQ:$AQ,1)</f>
        <v>1</v>
      </c>
      <c r="J4428">
        <f>SUMIFS(PG_Transactions!$G:$G,PG_Transactions!$AK:$AK,$H4428,PG_Transactions!$E:$E,"CAPTURE",PG_Transactions!$AQ:$AQ,1)</f>
        <v>11497</v>
      </c>
      <c r="K4428">
        <f t="shared" si="213"/>
        <v>0</v>
      </c>
      <c r="L4428" t="str">
        <f t="shared" si="214"/>
        <v>Amount Match</v>
      </c>
    </row>
    <row r="4429" spans="1:12" hidden="1" x14ac:dyDescent="0.3">
      <c r="A4429" t="s">
        <v>8771</v>
      </c>
      <c r="B4429" s="1">
        <v>46275</v>
      </c>
      <c r="C4429" t="s">
        <v>8772</v>
      </c>
      <c r="D4429" t="s">
        <v>8</v>
      </c>
      <c r="E4429" t="s">
        <v>9</v>
      </c>
      <c r="F4429">
        <v>599</v>
      </c>
      <c r="G4429" t="s">
        <v>10</v>
      </c>
      <c r="H4429" t="str">
        <f t="shared" si="212"/>
        <v>ORD26004428</v>
      </c>
      <c r="I4429">
        <f>COUNTIFS(PG_Transactions!$AK:$AK,$H4429,PG_Transactions!$E:$E,"CAPTURE",PG_Transactions!$AQ:$AQ,1)</f>
        <v>1</v>
      </c>
      <c r="J4429">
        <f>SUMIFS(PG_Transactions!$G:$G,PG_Transactions!$AK:$AK,$H4429,PG_Transactions!$E:$E,"CAPTURE",PG_Transactions!$AQ:$AQ,1)</f>
        <v>599</v>
      </c>
      <c r="K4429">
        <f t="shared" si="213"/>
        <v>0</v>
      </c>
      <c r="L4429" t="str">
        <f t="shared" si="214"/>
        <v>Amount Match</v>
      </c>
    </row>
    <row r="4430" spans="1:12" hidden="1" x14ac:dyDescent="0.3">
      <c r="A4430" t="s">
        <v>8773</v>
      </c>
      <c r="B4430" s="1">
        <v>46282</v>
      </c>
      <c r="C4430" t="s">
        <v>8774</v>
      </c>
      <c r="D4430" t="s">
        <v>16</v>
      </c>
      <c r="E4430" t="s">
        <v>9</v>
      </c>
      <c r="F4430">
        <v>1397</v>
      </c>
      <c r="G4430" t="s">
        <v>10</v>
      </c>
      <c r="H4430" t="str">
        <f t="shared" si="212"/>
        <v>ORD26004429</v>
      </c>
      <c r="I4430">
        <f>COUNTIFS(PG_Transactions!$AK:$AK,$H4430,PG_Transactions!$E:$E,"CAPTURE",PG_Transactions!$AQ:$AQ,1)</f>
        <v>1</v>
      </c>
      <c r="J4430">
        <f>SUMIFS(PG_Transactions!$G:$G,PG_Transactions!$AK:$AK,$H4430,PG_Transactions!$E:$E,"CAPTURE",PG_Transactions!$AQ:$AQ,1)</f>
        <v>1397</v>
      </c>
      <c r="K4430">
        <f t="shared" si="213"/>
        <v>0</v>
      </c>
      <c r="L4430" t="str">
        <f t="shared" si="214"/>
        <v>Amount Match</v>
      </c>
    </row>
    <row r="4431" spans="1:12" hidden="1" x14ac:dyDescent="0.3">
      <c r="A4431" t="s">
        <v>8775</v>
      </c>
      <c r="B4431" s="1">
        <v>46290</v>
      </c>
      <c r="C4431" t="s">
        <v>8776</v>
      </c>
      <c r="D4431" t="s">
        <v>38</v>
      </c>
      <c r="E4431" t="s">
        <v>9</v>
      </c>
      <c r="F4431">
        <v>1799</v>
      </c>
      <c r="G4431" t="s">
        <v>10</v>
      </c>
      <c r="H4431" t="str">
        <f t="shared" si="212"/>
        <v>ORD26004430</v>
      </c>
      <c r="I4431">
        <f>COUNTIFS(PG_Transactions!$AK:$AK,$H4431,PG_Transactions!$E:$E,"CAPTURE",PG_Transactions!$AQ:$AQ,1)</f>
        <v>1</v>
      </c>
      <c r="J4431">
        <f>SUMIFS(PG_Transactions!$G:$G,PG_Transactions!$AK:$AK,$H4431,PG_Transactions!$E:$E,"CAPTURE",PG_Transactions!$AQ:$AQ,1)</f>
        <v>1799</v>
      </c>
      <c r="K4431">
        <f t="shared" si="213"/>
        <v>0</v>
      </c>
      <c r="L4431" t="str">
        <f t="shared" si="214"/>
        <v>Amount Match</v>
      </c>
    </row>
    <row r="4432" spans="1:12" hidden="1" x14ac:dyDescent="0.3">
      <c r="A4432" t="s">
        <v>8777</v>
      </c>
      <c r="B4432" s="1">
        <v>46290</v>
      </c>
      <c r="C4432" t="s">
        <v>8778</v>
      </c>
      <c r="D4432" t="s">
        <v>27</v>
      </c>
      <c r="E4432" t="s">
        <v>9</v>
      </c>
      <c r="F4432">
        <v>3998</v>
      </c>
      <c r="G4432" t="s">
        <v>10</v>
      </c>
      <c r="H4432" t="str">
        <f t="shared" si="212"/>
        <v>ORD26004431</v>
      </c>
      <c r="I4432">
        <f>COUNTIFS(PG_Transactions!$AK:$AK,$H4432,PG_Transactions!$E:$E,"CAPTURE",PG_Transactions!$AQ:$AQ,1)</f>
        <v>1</v>
      </c>
      <c r="J4432">
        <f>SUMIFS(PG_Transactions!$G:$G,PG_Transactions!$AK:$AK,$H4432,PG_Transactions!$E:$E,"CAPTURE",PG_Transactions!$AQ:$AQ,1)</f>
        <v>3998</v>
      </c>
      <c r="K4432">
        <f t="shared" si="213"/>
        <v>0</v>
      </c>
      <c r="L4432" t="str">
        <f t="shared" si="214"/>
        <v>Amount Match</v>
      </c>
    </row>
    <row r="4433" spans="1:12" hidden="1" x14ac:dyDescent="0.3">
      <c r="A4433" t="s">
        <v>8779</v>
      </c>
      <c r="B4433" s="1">
        <v>46276</v>
      </c>
      <c r="C4433" t="s">
        <v>8780</v>
      </c>
      <c r="D4433" t="s">
        <v>38</v>
      </c>
      <c r="E4433" t="s">
        <v>9</v>
      </c>
      <c r="F4433">
        <v>2499</v>
      </c>
      <c r="G4433" t="s">
        <v>10</v>
      </c>
      <c r="H4433" t="str">
        <f t="shared" si="212"/>
        <v>ORD26004432</v>
      </c>
      <c r="I4433">
        <f>COUNTIFS(PG_Transactions!$AK:$AK,$H4433,PG_Transactions!$E:$E,"CAPTURE",PG_Transactions!$AQ:$AQ,1)</f>
        <v>1</v>
      </c>
      <c r="J4433">
        <f>SUMIFS(PG_Transactions!$G:$G,PG_Transactions!$AK:$AK,$H4433,PG_Transactions!$E:$E,"CAPTURE",PG_Transactions!$AQ:$AQ,1)</f>
        <v>2499</v>
      </c>
      <c r="K4433">
        <f t="shared" si="213"/>
        <v>0</v>
      </c>
      <c r="L4433" t="str">
        <f t="shared" si="214"/>
        <v>Amount Match</v>
      </c>
    </row>
    <row r="4434" spans="1:12" hidden="1" x14ac:dyDescent="0.3">
      <c r="A4434" t="s">
        <v>8781</v>
      </c>
      <c r="B4434" s="1">
        <v>46275</v>
      </c>
      <c r="C4434" t="s">
        <v>8782</v>
      </c>
      <c r="D4434" t="s">
        <v>16</v>
      </c>
      <c r="E4434" t="s">
        <v>44</v>
      </c>
      <c r="F4434">
        <v>8347</v>
      </c>
      <c r="G4434" t="s">
        <v>105</v>
      </c>
      <c r="H4434" t="str">
        <f t="shared" si="212"/>
        <v>ORD26004433</v>
      </c>
      <c r="I4434">
        <f>COUNTIFS(PG_Transactions!$AK:$AK,$H4434,PG_Transactions!$E:$E,"CAPTURE",PG_Transactions!$AQ:$AQ,1)</f>
        <v>0</v>
      </c>
      <c r="J4434">
        <f>SUMIFS(PG_Transactions!$G:$G,PG_Transactions!$AK:$AK,$H4434,PG_Transactions!$E:$E,"CAPTURE",PG_Transactions!$AQ:$AQ,1)</f>
        <v>0</v>
      </c>
      <c r="K4434">
        <f t="shared" si="213"/>
        <v>-8347</v>
      </c>
      <c r="L4434" t="str">
        <f t="shared" si="214"/>
        <v>No Capture</v>
      </c>
    </row>
    <row r="4435" spans="1:12" hidden="1" x14ac:dyDescent="0.3">
      <c r="A4435" t="s">
        <v>8783</v>
      </c>
      <c r="B4435" s="1">
        <v>46276</v>
      </c>
      <c r="C4435" t="s">
        <v>8784</v>
      </c>
      <c r="D4435" t="s">
        <v>16</v>
      </c>
      <c r="E4435" t="s">
        <v>44</v>
      </c>
      <c r="F4435">
        <v>4999</v>
      </c>
      <c r="G4435" t="s">
        <v>10</v>
      </c>
      <c r="H4435" t="str">
        <f t="shared" si="212"/>
        <v>ORD26004434</v>
      </c>
      <c r="I4435">
        <f>COUNTIFS(PG_Transactions!$AK:$AK,$H4435,PG_Transactions!$E:$E,"CAPTURE",PG_Transactions!$AQ:$AQ,1)</f>
        <v>1</v>
      </c>
      <c r="J4435">
        <f>SUMIFS(PG_Transactions!$G:$G,PG_Transactions!$AK:$AK,$H4435,PG_Transactions!$E:$E,"CAPTURE",PG_Transactions!$AQ:$AQ,1)</f>
        <v>4999</v>
      </c>
      <c r="K4435">
        <f t="shared" si="213"/>
        <v>0</v>
      </c>
      <c r="L4435" t="str">
        <f t="shared" si="214"/>
        <v>Amount Match</v>
      </c>
    </row>
    <row r="4436" spans="1:12" hidden="1" x14ac:dyDescent="0.3">
      <c r="A4436" t="s">
        <v>8785</v>
      </c>
      <c r="B4436" s="1">
        <v>46280</v>
      </c>
      <c r="C4436" t="s">
        <v>8786</v>
      </c>
      <c r="D4436" t="s">
        <v>8</v>
      </c>
      <c r="E4436" t="s">
        <v>9</v>
      </c>
      <c r="F4436">
        <v>4999</v>
      </c>
      <c r="G4436" t="s">
        <v>10</v>
      </c>
      <c r="H4436" t="str">
        <f t="shared" si="212"/>
        <v>ORD26004435</v>
      </c>
      <c r="I4436">
        <f>COUNTIFS(PG_Transactions!$AK:$AK,$H4436,PG_Transactions!$E:$E,"CAPTURE",PG_Transactions!$AQ:$AQ,1)</f>
        <v>1</v>
      </c>
      <c r="J4436">
        <f>SUMIFS(PG_Transactions!$G:$G,PG_Transactions!$AK:$AK,$H4436,PG_Transactions!$E:$E,"CAPTURE",PG_Transactions!$AQ:$AQ,1)</f>
        <v>4999</v>
      </c>
      <c r="K4436">
        <f t="shared" si="213"/>
        <v>0</v>
      </c>
      <c r="L4436" t="str">
        <f t="shared" si="214"/>
        <v>Amount Match</v>
      </c>
    </row>
    <row r="4437" spans="1:12" hidden="1" x14ac:dyDescent="0.3">
      <c r="A4437" t="s">
        <v>8787</v>
      </c>
      <c r="B4437" s="1">
        <v>46284</v>
      </c>
      <c r="C4437" t="s">
        <v>8788</v>
      </c>
      <c r="D4437" t="s">
        <v>38</v>
      </c>
      <c r="E4437" t="s">
        <v>44</v>
      </c>
      <c r="F4437">
        <v>799</v>
      </c>
      <c r="G4437" t="s">
        <v>10</v>
      </c>
      <c r="H4437" t="str">
        <f t="shared" si="212"/>
        <v>ORD26004436</v>
      </c>
      <c r="I4437">
        <f>COUNTIFS(PG_Transactions!$AK:$AK,$H4437,PG_Transactions!$E:$E,"CAPTURE",PG_Transactions!$AQ:$AQ,1)</f>
        <v>1</v>
      </c>
      <c r="J4437">
        <f>SUMIFS(PG_Transactions!$G:$G,PG_Transactions!$AK:$AK,$H4437,PG_Transactions!$E:$E,"CAPTURE",PG_Transactions!$AQ:$AQ,1)</f>
        <v>799</v>
      </c>
      <c r="K4437">
        <f t="shared" si="213"/>
        <v>0</v>
      </c>
      <c r="L4437" t="str">
        <f t="shared" si="214"/>
        <v>Amount Match</v>
      </c>
    </row>
    <row r="4438" spans="1:12" hidden="1" x14ac:dyDescent="0.3">
      <c r="A4438" t="s">
        <v>8789</v>
      </c>
      <c r="B4438" s="1">
        <v>46294</v>
      </c>
      <c r="C4438" t="s">
        <v>8790</v>
      </c>
      <c r="D4438" t="s">
        <v>8</v>
      </c>
      <c r="E4438" t="s">
        <v>9</v>
      </c>
      <c r="F4438">
        <v>8797</v>
      </c>
      <c r="G4438" t="s">
        <v>10</v>
      </c>
      <c r="H4438" t="str">
        <f t="shared" si="212"/>
        <v>ORD26004437</v>
      </c>
      <c r="I4438">
        <f>COUNTIFS(PG_Transactions!$AK:$AK,$H4438,PG_Transactions!$E:$E,"CAPTURE",PG_Transactions!$AQ:$AQ,1)</f>
        <v>1</v>
      </c>
      <c r="J4438">
        <f>SUMIFS(PG_Transactions!$G:$G,PG_Transactions!$AK:$AK,$H4438,PG_Transactions!$E:$E,"CAPTURE",PG_Transactions!$AQ:$AQ,1)</f>
        <v>8797</v>
      </c>
      <c r="K4438">
        <f t="shared" si="213"/>
        <v>0</v>
      </c>
      <c r="L4438" t="str">
        <f t="shared" si="214"/>
        <v>Amount Match</v>
      </c>
    </row>
    <row r="4439" spans="1:12" hidden="1" x14ac:dyDescent="0.3">
      <c r="A4439" t="s">
        <v>8791</v>
      </c>
      <c r="B4439" s="1">
        <v>46292</v>
      </c>
      <c r="C4439" t="s">
        <v>8792</v>
      </c>
      <c r="D4439" t="s">
        <v>51</v>
      </c>
      <c r="E4439" t="s">
        <v>9</v>
      </c>
      <c r="F4439">
        <v>7999</v>
      </c>
      <c r="G4439" t="s">
        <v>10</v>
      </c>
      <c r="H4439" t="str">
        <f t="shared" si="212"/>
        <v>ORD26004438</v>
      </c>
      <c r="I4439">
        <f>COUNTIFS(PG_Transactions!$AK:$AK,$H4439,PG_Transactions!$E:$E,"CAPTURE",PG_Transactions!$AQ:$AQ,1)</f>
        <v>1</v>
      </c>
      <c r="J4439">
        <f>SUMIFS(PG_Transactions!$G:$G,PG_Transactions!$AK:$AK,$H4439,PG_Transactions!$E:$E,"CAPTURE",PG_Transactions!$AQ:$AQ,1)</f>
        <v>7999</v>
      </c>
      <c r="K4439">
        <f t="shared" si="213"/>
        <v>0</v>
      </c>
      <c r="L4439" t="str">
        <f t="shared" si="214"/>
        <v>Amount Match</v>
      </c>
    </row>
    <row r="4440" spans="1:12" hidden="1" x14ac:dyDescent="0.3">
      <c r="A4440" t="s">
        <v>8793</v>
      </c>
      <c r="B4440" s="1">
        <v>46275</v>
      </c>
      <c r="C4440" t="s">
        <v>8794</v>
      </c>
      <c r="D4440" t="s">
        <v>24</v>
      </c>
      <c r="E4440" t="s">
        <v>33</v>
      </c>
      <c r="F4440">
        <v>349</v>
      </c>
      <c r="G4440" t="s">
        <v>10</v>
      </c>
      <c r="H4440" t="str">
        <f t="shared" si="212"/>
        <v>ORD26004439</v>
      </c>
      <c r="I4440">
        <f>COUNTIFS(PG_Transactions!$AK:$AK,$H4440,PG_Transactions!$E:$E,"CAPTURE",PG_Transactions!$AQ:$AQ,1)</f>
        <v>1</v>
      </c>
      <c r="J4440">
        <f>SUMIFS(PG_Transactions!$G:$G,PG_Transactions!$AK:$AK,$H4440,PG_Transactions!$E:$E,"CAPTURE",PG_Transactions!$AQ:$AQ,1)</f>
        <v>349</v>
      </c>
      <c r="K4440">
        <f t="shared" si="213"/>
        <v>0</v>
      </c>
      <c r="L4440" t="str">
        <f t="shared" si="214"/>
        <v>Amount Match</v>
      </c>
    </row>
    <row r="4441" spans="1:12" hidden="1" x14ac:dyDescent="0.3">
      <c r="A4441" t="s">
        <v>8795</v>
      </c>
      <c r="B4441" s="1">
        <v>46289</v>
      </c>
      <c r="C4441" t="s">
        <v>8796</v>
      </c>
      <c r="D4441" t="s">
        <v>51</v>
      </c>
      <c r="E4441" t="s">
        <v>33</v>
      </c>
      <c r="F4441">
        <v>4999</v>
      </c>
      <c r="G4441" t="s">
        <v>10</v>
      </c>
      <c r="H4441" t="str">
        <f t="shared" si="212"/>
        <v>ORD26004440</v>
      </c>
      <c r="I4441">
        <f>COUNTIFS(PG_Transactions!$AK:$AK,$H4441,PG_Transactions!$E:$E,"CAPTURE",PG_Transactions!$AQ:$AQ,1)</f>
        <v>1</v>
      </c>
      <c r="J4441">
        <f>SUMIFS(PG_Transactions!$G:$G,PG_Transactions!$AK:$AK,$H4441,PG_Transactions!$E:$E,"CAPTURE",PG_Transactions!$AQ:$AQ,1)</f>
        <v>4999</v>
      </c>
      <c r="K4441">
        <f t="shared" si="213"/>
        <v>0</v>
      </c>
      <c r="L4441" t="str">
        <f t="shared" si="214"/>
        <v>Amount Match</v>
      </c>
    </row>
    <row r="4442" spans="1:12" hidden="1" x14ac:dyDescent="0.3">
      <c r="A4442" t="s">
        <v>8797</v>
      </c>
      <c r="B4442" s="1">
        <v>46268</v>
      </c>
      <c r="C4442" t="s">
        <v>8798</v>
      </c>
      <c r="D4442" t="s">
        <v>8</v>
      </c>
      <c r="E4442" t="s">
        <v>9</v>
      </c>
      <c r="F4442">
        <v>1498</v>
      </c>
      <c r="G4442" t="s">
        <v>10</v>
      </c>
      <c r="H4442" t="str">
        <f t="shared" si="212"/>
        <v>ORD26004441</v>
      </c>
      <c r="I4442">
        <f>COUNTIFS(PG_Transactions!$AK:$AK,$H4442,PG_Transactions!$E:$E,"CAPTURE",PG_Transactions!$AQ:$AQ,1)</f>
        <v>1</v>
      </c>
      <c r="J4442">
        <f>SUMIFS(PG_Transactions!$G:$G,PG_Transactions!$AK:$AK,$H4442,PG_Transactions!$E:$E,"CAPTURE",PG_Transactions!$AQ:$AQ,1)</f>
        <v>1498</v>
      </c>
      <c r="K4442">
        <f t="shared" si="213"/>
        <v>0</v>
      </c>
      <c r="L4442" t="str">
        <f t="shared" si="214"/>
        <v>Amount Match</v>
      </c>
    </row>
    <row r="4443" spans="1:12" hidden="1" x14ac:dyDescent="0.3">
      <c r="A4443" t="s">
        <v>8799</v>
      </c>
      <c r="B4443" s="1">
        <v>46275</v>
      </c>
      <c r="C4443" t="s">
        <v>8800</v>
      </c>
      <c r="D4443" t="s">
        <v>41</v>
      </c>
      <c r="E4443" t="s">
        <v>9</v>
      </c>
      <c r="F4443">
        <v>2247</v>
      </c>
      <c r="G4443" t="s">
        <v>10</v>
      </c>
      <c r="H4443" t="str">
        <f t="shared" si="212"/>
        <v>ORD26004442</v>
      </c>
      <c r="I4443">
        <f>COUNTIFS(PG_Transactions!$AK:$AK,$H4443,PG_Transactions!$E:$E,"CAPTURE",PG_Transactions!$AQ:$AQ,1)</f>
        <v>1</v>
      </c>
      <c r="J4443">
        <f>SUMIFS(PG_Transactions!$G:$G,PG_Transactions!$AK:$AK,$H4443,PG_Transactions!$E:$E,"CAPTURE",PG_Transactions!$AQ:$AQ,1)</f>
        <v>2247</v>
      </c>
      <c r="K4443">
        <f t="shared" si="213"/>
        <v>0</v>
      </c>
      <c r="L4443" t="str">
        <f t="shared" si="214"/>
        <v>Amount Match</v>
      </c>
    </row>
    <row r="4444" spans="1:12" hidden="1" x14ac:dyDescent="0.3">
      <c r="A4444" t="s">
        <v>8801</v>
      </c>
      <c r="B4444" s="1">
        <v>46277</v>
      </c>
      <c r="C4444" t="s">
        <v>8802</v>
      </c>
      <c r="E4444" t="s">
        <v>9</v>
      </c>
      <c r="F4444" s="2">
        <v>7999</v>
      </c>
      <c r="G4444" t="s">
        <v>10</v>
      </c>
      <c r="H4444" t="str">
        <f t="shared" si="212"/>
        <v>ORD26004443</v>
      </c>
      <c r="I4444">
        <f>COUNTIFS(PG_Transactions!$AK:$AK,$H4444,PG_Transactions!$E:$E,"CAPTURE",PG_Transactions!$AQ:$AQ,1)</f>
        <v>1</v>
      </c>
      <c r="J4444">
        <f>SUMIFS(PG_Transactions!$G:$G,PG_Transactions!$AK:$AK,$H4444,PG_Transactions!$E:$E,"CAPTURE",PG_Transactions!$AQ:$AQ,1)</f>
        <v>7999</v>
      </c>
      <c r="K4444">
        <f t="shared" si="213"/>
        <v>0</v>
      </c>
      <c r="L4444" t="str">
        <f t="shared" si="214"/>
        <v>Amount Match</v>
      </c>
    </row>
    <row r="4445" spans="1:12" hidden="1" x14ac:dyDescent="0.3">
      <c r="A4445" t="s">
        <v>8803</v>
      </c>
      <c r="B4445" s="1">
        <v>46272</v>
      </c>
      <c r="C4445" t="s">
        <v>8804</v>
      </c>
      <c r="D4445" t="s">
        <v>38</v>
      </c>
      <c r="E4445" t="s">
        <v>9</v>
      </c>
      <c r="F4445">
        <v>4999</v>
      </c>
      <c r="G4445" t="s">
        <v>10</v>
      </c>
      <c r="H4445" t="str">
        <f t="shared" si="212"/>
        <v>ORD26004444</v>
      </c>
      <c r="I4445">
        <f>COUNTIFS(PG_Transactions!$AK:$AK,$H4445,PG_Transactions!$E:$E,"CAPTURE",PG_Transactions!$AQ:$AQ,1)</f>
        <v>1</v>
      </c>
      <c r="J4445">
        <f>SUMIFS(PG_Transactions!$G:$G,PG_Transactions!$AK:$AK,$H4445,PG_Transactions!$E:$E,"CAPTURE",PG_Transactions!$AQ:$AQ,1)</f>
        <v>4999</v>
      </c>
      <c r="K4445">
        <f t="shared" si="213"/>
        <v>0</v>
      </c>
      <c r="L4445" t="str">
        <f t="shared" si="214"/>
        <v>Amount Match</v>
      </c>
    </row>
    <row r="4446" spans="1:12" hidden="1" x14ac:dyDescent="0.3">
      <c r="A4446" t="s">
        <v>8805</v>
      </c>
      <c r="B4446" s="1">
        <v>46268</v>
      </c>
      <c r="C4446" t="s">
        <v>8806</v>
      </c>
      <c r="D4446" t="s">
        <v>41</v>
      </c>
      <c r="E4446" t="s">
        <v>44</v>
      </c>
      <c r="F4446" s="2">
        <v>4147</v>
      </c>
      <c r="G4446" t="s">
        <v>10</v>
      </c>
      <c r="H4446" t="str">
        <f t="shared" si="212"/>
        <v>ORD26004445</v>
      </c>
      <c r="I4446">
        <f>COUNTIFS(PG_Transactions!$AK:$AK,$H4446,PG_Transactions!$E:$E,"CAPTURE",PG_Transactions!$AQ:$AQ,1)</f>
        <v>1</v>
      </c>
      <c r="J4446">
        <f>SUMIFS(PG_Transactions!$G:$G,PG_Transactions!$AK:$AK,$H4446,PG_Transactions!$E:$E,"CAPTURE",PG_Transactions!$AQ:$AQ,1)</f>
        <v>4147</v>
      </c>
      <c r="K4446">
        <f t="shared" si="213"/>
        <v>0</v>
      </c>
      <c r="L4446" t="str">
        <f t="shared" si="214"/>
        <v>Amount Match</v>
      </c>
    </row>
    <row r="4447" spans="1:12" hidden="1" x14ac:dyDescent="0.3">
      <c r="A4447" t="s">
        <v>8807</v>
      </c>
      <c r="B4447" s="1">
        <v>46285</v>
      </c>
      <c r="C4447" t="s">
        <v>8808</v>
      </c>
      <c r="D4447" t="s">
        <v>16</v>
      </c>
      <c r="E4447" t="s">
        <v>9</v>
      </c>
      <c r="F4447">
        <v>3798</v>
      </c>
      <c r="G4447" t="s">
        <v>10</v>
      </c>
      <c r="H4447" t="str">
        <f t="shared" si="212"/>
        <v>ORD26004446</v>
      </c>
      <c r="I4447">
        <f>COUNTIFS(PG_Transactions!$AK:$AK,$H4447,PG_Transactions!$E:$E,"CAPTURE",PG_Transactions!$AQ:$AQ,1)</f>
        <v>1</v>
      </c>
      <c r="J4447">
        <f>SUMIFS(PG_Transactions!$G:$G,PG_Transactions!$AK:$AK,$H4447,PG_Transactions!$E:$E,"CAPTURE",PG_Transactions!$AQ:$AQ,1)</f>
        <v>3798</v>
      </c>
      <c r="K4447">
        <f t="shared" si="213"/>
        <v>0</v>
      </c>
      <c r="L4447" t="str">
        <f t="shared" si="214"/>
        <v>Amount Match</v>
      </c>
    </row>
    <row r="4448" spans="1:12" hidden="1" x14ac:dyDescent="0.3">
      <c r="A4448" t="s">
        <v>8809</v>
      </c>
      <c r="B4448" s="1">
        <v>46273</v>
      </c>
      <c r="C4448" t="s">
        <v>8810</v>
      </c>
      <c r="D4448" t="s">
        <v>51</v>
      </c>
      <c r="E4448" t="s">
        <v>9</v>
      </c>
      <c r="F4448">
        <v>6797</v>
      </c>
      <c r="G4448" t="s">
        <v>56</v>
      </c>
      <c r="H4448" t="str">
        <f t="shared" si="212"/>
        <v>ORD26004447</v>
      </c>
      <c r="I4448">
        <f>COUNTIFS(PG_Transactions!$AK:$AK,$H4448,PG_Transactions!$E:$E,"CAPTURE",PG_Transactions!$AQ:$AQ,1)</f>
        <v>1</v>
      </c>
      <c r="J4448">
        <f>SUMIFS(PG_Transactions!$G:$G,PG_Transactions!$AK:$AK,$H4448,PG_Transactions!$E:$E,"CAPTURE",PG_Transactions!$AQ:$AQ,1)</f>
        <v>6797</v>
      </c>
      <c r="K4448">
        <f t="shared" si="213"/>
        <v>0</v>
      </c>
      <c r="L4448" t="str">
        <f t="shared" si="214"/>
        <v>Amount Match</v>
      </c>
    </row>
    <row r="4449" spans="1:12" hidden="1" x14ac:dyDescent="0.3">
      <c r="A4449" t="s">
        <v>8811</v>
      </c>
      <c r="B4449" s="1">
        <v>46285</v>
      </c>
      <c r="C4449" t="s">
        <v>8812</v>
      </c>
      <c r="D4449" t="s">
        <v>32</v>
      </c>
      <c r="E4449" t="s">
        <v>17</v>
      </c>
      <c r="F4449">
        <v>848</v>
      </c>
      <c r="G4449" t="s">
        <v>10</v>
      </c>
      <c r="H4449" t="str">
        <f t="shared" si="212"/>
        <v>ORD26004448</v>
      </c>
      <c r="I4449">
        <f>COUNTIFS(PG_Transactions!$AK:$AK,$H4449,PG_Transactions!$E:$E,"CAPTURE",PG_Transactions!$AQ:$AQ,1)</f>
        <v>1</v>
      </c>
      <c r="J4449">
        <f>SUMIFS(PG_Transactions!$G:$G,PG_Transactions!$AK:$AK,$H4449,PG_Transactions!$E:$E,"CAPTURE",PG_Transactions!$AQ:$AQ,1)</f>
        <v>848</v>
      </c>
      <c r="K4449">
        <f t="shared" si="213"/>
        <v>0</v>
      </c>
      <c r="L4449" t="str">
        <f t="shared" si="214"/>
        <v>Amount Match</v>
      </c>
    </row>
    <row r="4450" spans="1:12" hidden="1" x14ac:dyDescent="0.3">
      <c r="A4450" t="s">
        <v>8813</v>
      </c>
      <c r="B4450" s="1">
        <v>46276</v>
      </c>
      <c r="C4450" t="s">
        <v>8814</v>
      </c>
      <c r="D4450" t="s">
        <v>8</v>
      </c>
      <c r="E4450" t="s">
        <v>17</v>
      </c>
      <c r="F4450">
        <v>299</v>
      </c>
      <c r="G4450" t="s">
        <v>10</v>
      </c>
      <c r="H4450" t="str">
        <f t="shared" si="212"/>
        <v>ORD26004449</v>
      </c>
      <c r="I4450">
        <f>COUNTIFS(PG_Transactions!$AK:$AK,$H4450,PG_Transactions!$E:$E,"CAPTURE",PG_Transactions!$AQ:$AQ,1)</f>
        <v>1</v>
      </c>
      <c r="J4450">
        <f>SUMIFS(PG_Transactions!$G:$G,PG_Transactions!$AK:$AK,$H4450,PG_Transactions!$E:$E,"CAPTURE",PG_Transactions!$AQ:$AQ,1)</f>
        <v>299</v>
      </c>
      <c r="K4450">
        <f t="shared" si="213"/>
        <v>0</v>
      </c>
      <c r="L4450" t="str">
        <f t="shared" si="214"/>
        <v>Amount Match</v>
      </c>
    </row>
    <row r="4451" spans="1:12" hidden="1" x14ac:dyDescent="0.3">
      <c r="A4451" t="s">
        <v>8815</v>
      </c>
      <c r="B4451" s="1">
        <v>46266</v>
      </c>
      <c r="C4451" t="s">
        <v>8816</v>
      </c>
      <c r="D4451" t="s">
        <v>27</v>
      </c>
      <c r="E4451" t="s">
        <v>44</v>
      </c>
      <c r="F4451" s="2">
        <v>3848</v>
      </c>
      <c r="G4451" t="s">
        <v>10</v>
      </c>
      <c r="H4451" t="str">
        <f t="shared" si="212"/>
        <v>ORD26004450</v>
      </c>
      <c r="I4451">
        <f>COUNTIFS(PG_Transactions!$AK:$AK,$H4451,PG_Transactions!$E:$E,"CAPTURE",PG_Transactions!$AQ:$AQ,1)</f>
        <v>1</v>
      </c>
      <c r="J4451">
        <f>SUMIFS(PG_Transactions!$G:$G,PG_Transactions!$AK:$AK,$H4451,PG_Transactions!$E:$E,"CAPTURE",PG_Transactions!$AQ:$AQ,1)</f>
        <v>3848</v>
      </c>
      <c r="K4451">
        <f t="shared" si="213"/>
        <v>0</v>
      </c>
      <c r="L4451" t="str">
        <f t="shared" si="214"/>
        <v>Amount Match</v>
      </c>
    </row>
    <row r="4452" spans="1:12" hidden="1" x14ac:dyDescent="0.3">
      <c r="A4452" t="s">
        <v>8817</v>
      </c>
      <c r="B4452" s="1">
        <v>46268</v>
      </c>
      <c r="C4452" t="s">
        <v>8818</v>
      </c>
      <c r="D4452" t="s">
        <v>51</v>
      </c>
      <c r="E4452" t="s">
        <v>44</v>
      </c>
      <c r="F4452">
        <v>299</v>
      </c>
      <c r="G4452" t="s">
        <v>105</v>
      </c>
      <c r="H4452" t="str">
        <f t="shared" si="212"/>
        <v>ORD26004451</v>
      </c>
      <c r="I4452">
        <f>COUNTIFS(PG_Transactions!$AK:$AK,$H4452,PG_Transactions!$E:$E,"CAPTURE",PG_Transactions!$AQ:$AQ,1)</f>
        <v>0</v>
      </c>
      <c r="J4452">
        <f>SUMIFS(PG_Transactions!$G:$G,PG_Transactions!$AK:$AK,$H4452,PG_Transactions!$E:$E,"CAPTURE",PG_Transactions!$AQ:$AQ,1)</f>
        <v>0</v>
      </c>
      <c r="K4452">
        <f t="shared" si="213"/>
        <v>-299</v>
      </c>
      <c r="L4452" t="str">
        <f t="shared" si="214"/>
        <v>No Capture</v>
      </c>
    </row>
    <row r="4453" spans="1:12" hidden="1" x14ac:dyDescent="0.3">
      <c r="A4453" t="s">
        <v>8819</v>
      </c>
      <c r="B4453" s="1">
        <v>46271</v>
      </c>
      <c r="C4453" t="s">
        <v>8820</v>
      </c>
      <c r="D4453" t="s">
        <v>16</v>
      </c>
      <c r="E4453" t="s">
        <v>9</v>
      </c>
      <c r="F4453">
        <v>6297</v>
      </c>
      <c r="G4453" t="s">
        <v>10</v>
      </c>
      <c r="H4453" t="str">
        <f t="shared" si="212"/>
        <v>ORD26004452</v>
      </c>
      <c r="I4453">
        <f>COUNTIFS(PG_Transactions!$AK:$AK,$H4453,PG_Transactions!$E:$E,"CAPTURE",PG_Transactions!$AQ:$AQ,1)</f>
        <v>1</v>
      </c>
      <c r="J4453">
        <f>SUMIFS(PG_Transactions!$G:$G,PG_Transactions!$AK:$AK,$H4453,PG_Transactions!$E:$E,"CAPTURE",PG_Transactions!$AQ:$AQ,1)</f>
        <v>6297</v>
      </c>
      <c r="K4453">
        <f t="shared" si="213"/>
        <v>0</v>
      </c>
      <c r="L4453" t="str">
        <f t="shared" si="214"/>
        <v>Amount Match</v>
      </c>
    </row>
    <row r="4454" spans="1:12" hidden="1" x14ac:dyDescent="0.3">
      <c r="A4454" t="s">
        <v>8821</v>
      </c>
      <c r="B4454" s="1">
        <v>46292</v>
      </c>
      <c r="C4454" t="s">
        <v>8822</v>
      </c>
      <c r="D4454" t="s">
        <v>41</v>
      </c>
      <c r="E4454" t="s">
        <v>17</v>
      </c>
      <c r="F4454">
        <v>998</v>
      </c>
      <c r="G4454" t="s">
        <v>10</v>
      </c>
      <c r="H4454" t="str">
        <f t="shared" si="212"/>
        <v>ORD26004453</v>
      </c>
      <c r="I4454">
        <f>COUNTIFS(PG_Transactions!$AK:$AK,$H4454,PG_Transactions!$E:$E,"CAPTURE",PG_Transactions!$AQ:$AQ,1)</f>
        <v>1</v>
      </c>
      <c r="J4454">
        <f>SUMIFS(PG_Transactions!$G:$G,PG_Transactions!$AK:$AK,$H4454,PG_Transactions!$E:$E,"CAPTURE",PG_Transactions!$AQ:$AQ,1)</f>
        <v>998</v>
      </c>
      <c r="K4454">
        <f t="shared" si="213"/>
        <v>0</v>
      </c>
      <c r="L4454" t="str">
        <f t="shared" si="214"/>
        <v>Amount Match</v>
      </c>
    </row>
    <row r="4455" spans="1:12" hidden="1" x14ac:dyDescent="0.3">
      <c r="A4455" t="s">
        <v>8823</v>
      </c>
      <c r="B4455" s="1">
        <v>46295</v>
      </c>
      <c r="C4455" t="s">
        <v>8824</v>
      </c>
      <c r="D4455" t="s">
        <v>16</v>
      </c>
      <c r="E4455" t="s">
        <v>33</v>
      </c>
      <c r="F4455">
        <v>4797</v>
      </c>
      <c r="G4455" t="s">
        <v>10</v>
      </c>
      <c r="H4455" t="str">
        <f t="shared" si="212"/>
        <v>ORD26004454</v>
      </c>
      <c r="I4455">
        <f>COUNTIFS(PG_Transactions!$AK:$AK,$H4455,PG_Transactions!$E:$E,"CAPTURE",PG_Transactions!$AQ:$AQ,1)</f>
        <v>1</v>
      </c>
      <c r="J4455">
        <f>SUMIFS(PG_Transactions!$G:$G,PG_Transactions!$AK:$AK,$H4455,PG_Transactions!$E:$E,"CAPTURE",PG_Transactions!$AQ:$AQ,1)</f>
        <v>4797</v>
      </c>
      <c r="K4455">
        <f t="shared" si="213"/>
        <v>0</v>
      </c>
      <c r="L4455" t="str">
        <f t="shared" si="214"/>
        <v>Amount Match</v>
      </c>
    </row>
    <row r="4456" spans="1:12" hidden="1" x14ac:dyDescent="0.3">
      <c r="A4456" t="s">
        <v>8825</v>
      </c>
      <c r="B4456" s="1">
        <v>46270</v>
      </c>
      <c r="C4456" t="s">
        <v>8826</v>
      </c>
      <c r="D4456" t="s">
        <v>8</v>
      </c>
      <c r="E4456" t="s">
        <v>9</v>
      </c>
      <c r="F4456">
        <v>1799</v>
      </c>
      <c r="G4456" t="s">
        <v>10</v>
      </c>
      <c r="H4456" t="str">
        <f t="shared" si="212"/>
        <v>ORD26004455</v>
      </c>
      <c r="I4456">
        <f>COUNTIFS(PG_Transactions!$AK:$AK,$H4456,PG_Transactions!$E:$E,"CAPTURE",PG_Transactions!$AQ:$AQ,1)</f>
        <v>1</v>
      </c>
      <c r="J4456">
        <f>SUMIFS(PG_Transactions!$G:$G,PG_Transactions!$AK:$AK,$H4456,PG_Transactions!$E:$E,"CAPTURE",PG_Transactions!$AQ:$AQ,1)</f>
        <v>1799</v>
      </c>
      <c r="K4456">
        <f t="shared" si="213"/>
        <v>0</v>
      </c>
      <c r="L4456" t="str">
        <f t="shared" si="214"/>
        <v>Amount Match</v>
      </c>
    </row>
    <row r="4457" spans="1:12" hidden="1" x14ac:dyDescent="0.3">
      <c r="A4457" t="s">
        <v>8827</v>
      </c>
      <c r="B4457" s="1">
        <v>46289</v>
      </c>
      <c r="C4457" t="s">
        <v>8828</v>
      </c>
      <c r="D4457" t="s">
        <v>41</v>
      </c>
      <c r="E4457" t="s">
        <v>9</v>
      </c>
      <c r="F4457">
        <v>299</v>
      </c>
      <c r="G4457" t="s">
        <v>10</v>
      </c>
      <c r="H4457" t="str">
        <f t="shared" si="212"/>
        <v>ORD26004456</v>
      </c>
      <c r="I4457">
        <f>COUNTIFS(PG_Transactions!$AK:$AK,$H4457,PG_Transactions!$E:$E,"CAPTURE",PG_Transactions!$AQ:$AQ,1)</f>
        <v>1</v>
      </c>
      <c r="J4457">
        <f>SUMIFS(PG_Transactions!$G:$G,PG_Transactions!$AK:$AK,$H4457,PG_Transactions!$E:$E,"CAPTURE",PG_Transactions!$AQ:$AQ,1)</f>
        <v>299</v>
      </c>
      <c r="K4457">
        <f t="shared" si="213"/>
        <v>0</v>
      </c>
      <c r="L4457" t="str">
        <f t="shared" si="214"/>
        <v>Amount Match</v>
      </c>
    </row>
    <row r="4458" spans="1:12" hidden="1" x14ac:dyDescent="0.3">
      <c r="A4458" t="s">
        <v>8829</v>
      </c>
      <c r="B4458" s="1">
        <v>46281</v>
      </c>
      <c r="C4458" t="s">
        <v>8830</v>
      </c>
      <c r="D4458" t="s">
        <v>13</v>
      </c>
      <c r="E4458" t="s">
        <v>17</v>
      </c>
      <c r="F4458" s="2">
        <v>4999</v>
      </c>
      <c r="G4458" t="s">
        <v>10</v>
      </c>
      <c r="H4458" t="str">
        <f t="shared" si="212"/>
        <v>ORD26004457</v>
      </c>
      <c r="I4458">
        <f>COUNTIFS(PG_Transactions!$AK:$AK,$H4458,PG_Transactions!$E:$E,"CAPTURE",PG_Transactions!$AQ:$AQ,1)</f>
        <v>1</v>
      </c>
      <c r="J4458">
        <f>SUMIFS(PG_Transactions!$G:$G,PG_Transactions!$AK:$AK,$H4458,PG_Transactions!$E:$E,"CAPTURE",PG_Transactions!$AQ:$AQ,1)</f>
        <v>4999</v>
      </c>
      <c r="K4458">
        <f t="shared" si="213"/>
        <v>0</v>
      </c>
      <c r="L4458" t="str">
        <f t="shared" si="214"/>
        <v>Amount Match</v>
      </c>
    </row>
    <row r="4459" spans="1:12" hidden="1" x14ac:dyDescent="0.3">
      <c r="A4459" t="s">
        <v>8831</v>
      </c>
      <c r="B4459" s="1">
        <v>46271</v>
      </c>
      <c r="C4459" t="s">
        <v>4815</v>
      </c>
      <c r="E4459" t="s">
        <v>17</v>
      </c>
      <c r="F4459">
        <v>299</v>
      </c>
      <c r="G4459" t="s">
        <v>10</v>
      </c>
      <c r="H4459" t="str">
        <f t="shared" si="212"/>
        <v>ORD26004458</v>
      </c>
      <c r="I4459">
        <f>COUNTIFS(PG_Transactions!$AK:$AK,$H4459,PG_Transactions!$E:$E,"CAPTURE",PG_Transactions!$AQ:$AQ,1)</f>
        <v>1</v>
      </c>
      <c r="J4459">
        <f>SUMIFS(PG_Transactions!$G:$G,PG_Transactions!$AK:$AK,$H4459,PG_Transactions!$E:$E,"CAPTURE",PG_Transactions!$AQ:$AQ,1)</f>
        <v>299</v>
      </c>
      <c r="K4459">
        <f t="shared" si="213"/>
        <v>0</v>
      </c>
      <c r="L4459" t="str">
        <f t="shared" si="214"/>
        <v>Amount Match</v>
      </c>
    </row>
    <row r="4460" spans="1:12" hidden="1" x14ac:dyDescent="0.3">
      <c r="A4460" t="s">
        <v>8832</v>
      </c>
      <c r="B4460" s="1">
        <v>46283</v>
      </c>
      <c r="C4460" t="s">
        <v>8833</v>
      </c>
      <c r="D4460" t="s">
        <v>38</v>
      </c>
      <c r="E4460" t="s">
        <v>9</v>
      </c>
      <c r="F4460">
        <v>2499</v>
      </c>
      <c r="G4460" t="s">
        <v>10</v>
      </c>
      <c r="H4460" t="str">
        <f t="shared" si="212"/>
        <v>ORD26004459</v>
      </c>
      <c r="I4460">
        <f>COUNTIFS(PG_Transactions!$AK:$AK,$H4460,PG_Transactions!$E:$E,"CAPTURE",PG_Transactions!$AQ:$AQ,1)</f>
        <v>1</v>
      </c>
      <c r="J4460">
        <f>SUMIFS(PG_Transactions!$G:$G,PG_Transactions!$AK:$AK,$H4460,PG_Transactions!$E:$E,"CAPTURE",PG_Transactions!$AQ:$AQ,1)</f>
        <v>2499</v>
      </c>
      <c r="K4460">
        <f t="shared" si="213"/>
        <v>0</v>
      </c>
      <c r="L4460" t="str">
        <f t="shared" si="214"/>
        <v>Amount Match</v>
      </c>
    </row>
    <row r="4461" spans="1:12" hidden="1" x14ac:dyDescent="0.3">
      <c r="A4461" t="s">
        <v>8834</v>
      </c>
      <c r="B4461" s="1">
        <v>46280</v>
      </c>
      <c r="C4461" t="s">
        <v>8835</v>
      </c>
      <c r="D4461" t="s">
        <v>51</v>
      </c>
      <c r="E4461" t="s">
        <v>9</v>
      </c>
      <c r="F4461">
        <v>499</v>
      </c>
      <c r="G4461" t="s">
        <v>10</v>
      </c>
      <c r="H4461" t="str">
        <f t="shared" si="212"/>
        <v>ORD26004460</v>
      </c>
      <c r="I4461">
        <f>COUNTIFS(PG_Transactions!$AK:$AK,$H4461,PG_Transactions!$E:$E,"CAPTURE",PG_Transactions!$AQ:$AQ,1)</f>
        <v>1</v>
      </c>
      <c r="J4461">
        <f>SUMIFS(PG_Transactions!$G:$G,PG_Transactions!$AK:$AK,$H4461,PG_Transactions!$E:$E,"CAPTURE",PG_Transactions!$AQ:$AQ,1)</f>
        <v>499</v>
      </c>
      <c r="K4461">
        <f t="shared" si="213"/>
        <v>0</v>
      </c>
      <c r="L4461" t="str">
        <f t="shared" si="214"/>
        <v>Amount Match</v>
      </c>
    </row>
    <row r="4462" spans="1:12" hidden="1" x14ac:dyDescent="0.3">
      <c r="A4462" t="s">
        <v>8836</v>
      </c>
      <c r="B4462" s="1">
        <v>46294</v>
      </c>
      <c r="C4462" t="s">
        <v>8837</v>
      </c>
      <c r="D4462" t="s">
        <v>65</v>
      </c>
      <c r="E4462" t="s">
        <v>9</v>
      </c>
      <c r="F4462">
        <v>6297</v>
      </c>
      <c r="G4462" t="s">
        <v>10</v>
      </c>
      <c r="H4462" t="str">
        <f t="shared" si="212"/>
        <v>ORD26004461</v>
      </c>
      <c r="I4462">
        <f>COUNTIFS(PG_Transactions!$AK:$AK,$H4462,PG_Transactions!$E:$E,"CAPTURE",PG_Transactions!$AQ:$AQ,1)</f>
        <v>1</v>
      </c>
      <c r="J4462">
        <f>SUMIFS(PG_Transactions!$G:$G,PG_Transactions!$AK:$AK,$H4462,PG_Transactions!$E:$E,"CAPTURE",PG_Transactions!$AQ:$AQ,1)</f>
        <v>6297</v>
      </c>
      <c r="K4462">
        <f t="shared" si="213"/>
        <v>0</v>
      </c>
      <c r="L4462" t="str">
        <f t="shared" si="214"/>
        <v>Amount Match</v>
      </c>
    </row>
    <row r="4463" spans="1:12" hidden="1" x14ac:dyDescent="0.3">
      <c r="A4463" t="s">
        <v>8838</v>
      </c>
      <c r="B4463" s="1">
        <v>46288</v>
      </c>
      <c r="C4463" t="s">
        <v>8091</v>
      </c>
      <c r="D4463" t="s">
        <v>65</v>
      </c>
      <c r="E4463" t="s">
        <v>9</v>
      </c>
      <c r="F4463">
        <v>2999</v>
      </c>
      <c r="G4463" t="s">
        <v>70</v>
      </c>
      <c r="H4463" t="str">
        <f t="shared" si="212"/>
        <v>ORD26004462</v>
      </c>
      <c r="I4463">
        <f>COUNTIFS(PG_Transactions!$AK:$AK,$H4463,PG_Transactions!$E:$E,"CAPTURE",PG_Transactions!$AQ:$AQ,1)</f>
        <v>0</v>
      </c>
      <c r="J4463">
        <f>SUMIFS(PG_Transactions!$G:$G,PG_Transactions!$AK:$AK,$H4463,PG_Transactions!$E:$E,"CAPTURE",PG_Transactions!$AQ:$AQ,1)</f>
        <v>0</v>
      </c>
      <c r="K4463">
        <f t="shared" si="213"/>
        <v>-2999</v>
      </c>
      <c r="L4463" t="str">
        <f t="shared" si="214"/>
        <v>No Capture</v>
      </c>
    </row>
    <row r="4464" spans="1:12" hidden="1" x14ac:dyDescent="0.3">
      <c r="A4464" t="s">
        <v>8839</v>
      </c>
      <c r="B4464" s="1">
        <v>46275</v>
      </c>
      <c r="C4464" t="s">
        <v>8840</v>
      </c>
      <c r="D4464" t="s">
        <v>65</v>
      </c>
      <c r="E4464" t="s">
        <v>33</v>
      </c>
      <c r="F4464">
        <v>798</v>
      </c>
      <c r="G4464" t="s">
        <v>10</v>
      </c>
      <c r="H4464" t="str">
        <f t="shared" si="212"/>
        <v>ORD26004463</v>
      </c>
      <c r="I4464">
        <f>COUNTIFS(PG_Transactions!$AK:$AK,$H4464,PG_Transactions!$E:$E,"CAPTURE",PG_Transactions!$AQ:$AQ,1)</f>
        <v>1</v>
      </c>
      <c r="J4464">
        <f>SUMIFS(PG_Transactions!$G:$G,PG_Transactions!$AK:$AK,$H4464,PG_Transactions!$E:$E,"CAPTURE",PG_Transactions!$AQ:$AQ,1)</f>
        <v>798</v>
      </c>
      <c r="K4464">
        <f t="shared" si="213"/>
        <v>0</v>
      </c>
      <c r="L4464" t="str">
        <f t="shared" si="214"/>
        <v>Amount Match</v>
      </c>
    </row>
    <row r="4465" spans="1:12" hidden="1" x14ac:dyDescent="0.3">
      <c r="A4465" t="s">
        <v>8841</v>
      </c>
      <c r="B4465" s="1">
        <v>46279</v>
      </c>
      <c r="C4465" t="s">
        <v>8842</v>
      </c>
      <c r="D4465" t="s">
        <v>16</v>
      </c>
      <c r="E4465" t="s">
        <v>9</v>
      </c>
      <c r="F4465">
        <v>7999</v>
      </c>
      <c r="G4465" t="s">
        <v>10</v>
      </c>
      <c r="H4465" t="str">
        <f t="shared" si="212"/>
        <v>ORD26004464</v>
      </c>
      <c r="I4465">
        <f>COUNTIFS(PG_Transactions!$AK:$AK,$H4465,PG_Transactions!$E:$E,"CAPTURE",PG_Transactions!$AQ:$AQ,1)</f>
        <v>1</v>
      </c>
      <c r="J4465">
        <f>SUMIFS(PG_Transactions!$G:$G,PG_Transactions!$AK:$AK,$H4465,PG_Transactions!$E:$E,"CAPTURE",PG_Transactions!$AQ:$AQ,1)</f>
        <v>7999</v>
      </c>
      <c r="K4465">
        <f t="shared" si="213"/>
        <v>0</v>
      </c>
      <c r="L4465" t="str">
        <f t="shared" si="214"/>
        <v>Amount Match</v>
      </c>
    </row>
    <row r="4466" spans="1:12" hidden="1" x14ac:dyDescent="0.3">
      <c r="A4466" t="s">
        <v>8843</v>
      </c>
      <c r="B4466" s="1">
        <v>46288</v>
      </c>
      <c r="C4466" t="s">
        <v>8844</v>
      </c>
      <c r="D4466" t="s">
        <v>38</v>
      </c>
      <c r="E4466" t="s">
        <v>9</v>
      </c>
      <c r="F4466">
        <v>1298</v>
      </c>
      <c r="G4466" t="s">
        <v>10</v>
      </c>
      <c r="H4466" t="str">
        <f t="shared" si="212"/>
        <v>ORD26004465</v>
      </c>
      <c r="I4466">
        <f>COUNTIFS(PG_Transactions!$AK:$AK,$H4466,PG_Transactions!$E:$E,"CAPTURE",PG_Transactions!$AQ:$AQ,1)</f>
        <v>1</v>
      </c>
      <c r="J4466">
        <f>SUMIFS(PG_Transactions!$G:$G,PG_Transactions!$AK:$AK,$H4466,PG_Transactions!$E:$E,"CAPTURE",PG_Transactions!$AQ:$AQ,1)</f>
        <v>1298</v>
      </c>
      <c r="K4466">
        <f t="shared" si="213"/>
        <v>0</v>
      </c>
      <c r="L4466" t="str">
        <f t="shared" si="214"/>
        <v>Amount Match</v>
      </c>
    </row>
    <row r="4467" spans="1:12" hidden="1" x14ac:dyDescent="0.3">
      <c r="A4467" t="s">
        <v>8845</v>
      </c>
      <c r="B4467" s="1">
        <v>46289</v>
      </c>
      <c r="C4467" t="s">
        <v>8846</v>
      </c>
      <c r="D4467" t="s">
        <v>13</v>
      </c>
      <c r="E4467" t="s">
        <v>44</v>
      </c>
      <c r="F4467">
        <v>2798</v>
      </c>
      <c r="G4467" t="s">
        <v>10</v>
      </c>
      <c r="H4467" t="str">
        <f t="shared" si="212"/>
        <v>ORD26004466</v>
      </c>
      <c r="I4467">
        <f>COUNTIFS(PG_Transactions!$AK:$AK,$H4467,PG_Transactions!$E:$E,"CAPTURE",PG_Transactions!$AQ:$AQ,1)</f>
        <v>1</v>
      </c>
      <c r="J4467">
        <f>SUMIFS(PG_Transactions!$G:$G,PG_Transactions!$AK:$AK,$H4467,PG_Transactions!$E:$E,"CAPTURE",PG_Transactions!$AQ:$AQ,1)</f>
        <v>2798</v>
      </c>
      <c r="K4467">
        <f t="shared" si="213"/>
        <v>0</v>
      </c>
      <c r="L4467" t="str">
        <f t="shared" si="214"/>
        <v>Amount Match</v>
      </c>
    </row>
    <row r="4468" spans="1:12" hidden="1" x14ac:dyDescent="0.3">
      <c r="A4468" t="s">
        <v>8847</v>
      </c>
      <c r="B4468" s="1">
        <v>46267</v>
      </c>
      <c r="C4468" t="s">
        <v>8848</v>
      </c>
      <c r="D4468" t="s">
        <v>51</v>
      </c>
      <c r="E4468" t="s">
        <v>33</v>
      </c>
      <c r="F4468">
        <v>1299</v>
      </c>
      <c r="G4468" t="s">
        <v>10</v>
      </c>
      <c r="H4468" t="str">
        <f t="shared" si="212"/>
        <v>ORD26004467</v>
      </c>
      <c r="I4468">
        <f>COUNTIFS(PG_Transactions!$AK:$AK,$H4468,PG_Transactions!$E:$E,"CAPTURE",PG_Transactions!$AQ:$AQ,1)</f>
        <v>1</v>
      </c>
      <c r="J4468">
        <f>SUMIFS(PG_Transactions!$G:$G,PG_Transactions!$AK:$AK,$H4468,PG_Transactions!$E:$E,"CAPTURE",PG_Transactions!$AQ:$AQ,1)</f>
        <v>1299</v>
      </c>
      <c r="K4468">
        <f t="shared" si="213"/>
        <v>0</v>
      </c>
      <c r="L4468" t="str">
        <f t="shared" si="214"/>
        <v>Amount Match</v>
      </c>
    </row>
    <row r="4469" spans="1:12" hidden="1" x14ac:dyDescent="0.3">
      <c r="A4469" t="s">
        <v>8849</v>
      </c>
      <c r="B4469" s="1">
        <v>46273</v>
      </c>
      <c r="C4469" t="s">
        <v>8850</v>
      </c>
      <c r="D4469" t="s">
        <v>16</v>
      </c>
      <c r="E4469" t="s">
        <v>44</v>
      </c>
      <c r="F4469">
        <v>3298</v>
      </c>
      <c r="G4469" t="s">
        <v>10</v>
      </c>
      <c r="H4469" t="str">
        <f t="shared" si="212"/>
        <v>ORD26004468</v>
      </c>
      <c r="I4469">
        <f>COUNTIFS(PG_Transactions!$AK:$AK,$H4469,PG_Transactions!$E:$E,"CAPTURE",PG_Transactions!$AQ:$AQ,1)</f>
        <v>1</v>
      </c>
      <c r="J4469">
        <f>SUMIFS(PG_Transactions!$G:$G,PG_Transactions!$AK:$AK,$H4469,PG_Transactions!$E:$E,"CAPTURE",PG_Transactions!$AQ:$AQ,1)</f>
        <v>3298</v>
      </c>
      <c r="K4469">
        <f t="shared" si="213"/>
        <v>0</v>
      </c>
      <c r="L4469" t="str">
        <f t="shared" si="214"/>
        <v>Amount Match</v>
      </c>
    </row>
    <row r="4470" spans="1:12" hidden="1" x14ac:dyDescent="0.3">
      <c r="A4470" t="s">
        <v>8851</v>
      </c>
      <c r="B4470" s="1">
        <v>46277</v>
      </c>
      <c r="C4470" t="s">
        <v>8852</v>
      </c>
      <c r="D4470" t="s">
        <v>16</v>
      </c>
      <c r="E4470" t="s">
        <v>9</v>
      </c>
      <c r="F4470">
        <v>5998</v>
      </c>
      <c r="G4470" t="s">
        <v>10</v>
      </c>
      <c r="H4470" t="str">
        <f t="shared" si="212"/>
        <v>ORD26004469</v>
      </c>
      <c r="I4470">
        <f>COUNTIFS(PG_Transactions!$AK:$AK,$H4470,PG_Transactions!$E:$E,"CAPTURE",PG_Transactions!$AQ:$AQ,1)</f>
        <v>1</v>
      </c>
      <c r="J4470">
        <f>SUMIFS(PG_Transactions!$G:$G,PG_Transactions!$AK:$AK,$H4470,PG_Transactions!$E:$E,"CAPTURE",PG_Transactions!$AQ:$AQ,1)</f>
        <v>5998</v>
      </c>
      <c r="K4470">
        <f t="shared" si="213"/>
        <v>0</v>
      </c>
      <c r="L4470" t="str">
        <f t="shared" si="214"/>
        <v>Amount Match</v>
      </c>
    </row>
    <row r="4471" spans="1:12" hidden="1" x14ac:dyDescent="0.3">
      <c r="A4471" t="s">
        <v>8853</v>
      </c>
      <c r="B4471" s="1">
        <v>46287</v>
      </c>
      <c r="C4471" t="s">
        <v>7211</v>
      </c>
      <c r="D4471" t="s">
        <v>27</v>
      </c>
      <c r="E4471" t="s">
        <v>44</v>
      </c>
      <c r="F4471">
        <v>1299</v>
      </c>
      <c r="G4471" t="s">
        <v>10</v>
      </c>
      <c r="H4471" t="str">
        <f t="shared" si="212"/>
        <v>ORD26004470</v>
      </c>
      <c r="I4471">
        <f>COUNTIFS(PG_Transactions!$AK:$AK,$H4471,PG_Transactions!$E:$E,"CAPTURE",PG_Transactions!$AQ:$AQ,1)</f>
        <v>1</v>
      </c>
      <c r="J4471">
        <f>SUMIFS(PG_Transactions!$G:$G,PG_Transactions!$AK:$AK,$H4471,PG_Transactions!$E:$E,"CAPTURE",PG_Transactions!$AQ:$AQ,1)</f>
        <v>1299</v>
      </c>
      <c r="K4471">
        <f t="shared" si="213"/>
        <v>0</v>
      </c>
      <c r="L4471" t="str">
        <f t="shared" si="214"/>
        <v>Amount Match</v>
      </c>
    </row>
    <row r="4472" spans="1:12" hidden="1" x14ac:dyDescent="0.3">
      <c r="A4472" t="s">
        <v>8854</v>
      </c>
      <c r="B4472" s="1">
        <v>46266</v>
      </c>
      <c r="C4472" t="s">
        <v>8855</v>
      </c>
      <c r="D4472" t="s">
        <v>16</v>
      </c>
      <c r="E4472" t="s">
        <v>33</v>
      </c>
      <c r="F4472">
        <v>349</v>
      </c>
      <c r="G4472" t="s">
        <v>10</v>
      </c>
      <c r="H4472" t="str">
        <f t="shared" si="212"/>
        <v>ORD26004471</v>
      </c>
      <c r="I4472">
        <f>COUNTIFS(PG_Transactions!$AK:$AK,$H4472,PG_Transactions!$E:$E,"CAPTURE",PG_Transactions!$AQ:$AQ,1)</f>
        <v>1</v>
      </c>
      <c r="J4472">
        <f>SUMIFS(PG_Transactions!$G:$G,PG_Transactions!$AK:$AK,$H4472,PG_Transactions!$E:$E,"CAPTURE",PG_Transactions!$AQ:$AQ,1)</f>
        <v>349</v>
      </c>
      <c r="K4472">
        <f t="shared" si="213"/>
        <v>0</v>
      </c>
      <c r="L4472" t="str">
        <f t="shared" si="214"/>
        <v>Amount Match</v>
      </c>
    </row>
    <row r="4473" spans="1:12" hidden="1" x14ac:dyDescent="0.3">
      <c r="A4473" t="s">
        <v>8856</v>
      </c>
      <c r="B4473" s="1">
        <v>46266</v>
      </c>
      <c r="C4473" t="s">
        <v>8857</v>
      </c>
      <c r="D4473" t="s">
        <v>8</v>
      </c>
      <c r="E4473" t="s">
        <v>9</v>
      </c>
      <c r="F4473">
        <v>1499</v>
      </c>
      <c r="G4473" t="s">
        <v>10</v>
      </c>
      <c r="H4473" t="str">
        <f t="shared" si="212"/>
        <v>ORD26004472</v>
      </c>
      <c r="I4473">
        <f>COUNTIFS(PG_Transactions!$AK:$AK,$H4473,PG_Transactions!$E:$E,"CAPTURE",PG_Transactions!$AQ:$AQ,1)</f>
        <v>1</v>
      </c>
      <c r="J4473">
        <f>SUMIFS(PG_Transactions!$G:$G,PG_Transactions!$AK:$AK,$H4473,PG_Transactions!$E:$E,"CAPTURE",PG_Transactions!$AQ:$AQ,1)</f>
        <v>1499</v>
      </c>
      <c r="K4473">
        <f t="shared" si="213"/>
        <v>0</v>
      </c>
      <c r="L4473" t="str">
        <f t="shared" si="214"/>
        <v>Amount Match</v>
      </c>
    </row>
    <row r="4474" spans="1:12" hidden="1" x14ac:dyDescent="0.3">
      <c r="A4474" t="s">
        <v>8858</v>
      </c>
      <c r="B4474" s="1">
        <v>46290</v>
      </c>
      <c r="C4474" t="s">
        <v>8859</v>
      </c>
      <c r="D4474" t="s">
        <v>8</v>
      </c>
      <c r="E4474" t="s">
        <v>9</v>
      </c>
      <c r="F4474">
        <v>2798</v>
      </c>
      <c r="G4474" t="s">
        <v>10</v>
      </c>
      <c r="H4474" t="str">
        <f t="shared" si="212"/>
        <v>ORD26004473</v>
      </c>
      <c r="I4474">
        <f>COUNTIFS(PG_Transactions!$AK:$AK,$H4474,PG_Transactions!$E:$E,"CAPTURE",PG_Transactions!$AQ:$AQ,1)</f>
        <v>1</v>
      </c>
      <c r="J4474">
        <f>SUMIFS(PG_Transactions!$G:$G,PG_Transactions!$AK:$AK,$H4474,PG_Transactions!$E:$E,"CAPTURE",PG_Transactions!$AQ:$AQ,1)</f>
        <v>2798</v>
      </c>
      <c r="K4474">
        <f t="shared" si="213"/>
        <v>0</v>
      </c>
      <c r="L4474" t="str">
        <f t="shared" si="214"/>
        <v>Amount Match</v>
      </c>
    </row>
    <row r="4475" spans="1:12" hidden="1" x14ac:dyDescent="0.3">
      <c r="A4475" t="s">
        <v>8860</v>
      </c>
      <c r="B4475" s="1">
        <v>46290</v>
      </c>
      <c r="C4475" t="s">
        <v>8861</v>
      </c>
      <c r="D4475" t="s">
        <v>13</v>
      </c>
      <c r="E4475" t="s">
        <v>17</v>
      </c>
      <c r="F4475">
        <v>12297</v>
      </c>
      <c r="G4475" t="s">
        <v>56</v>
      </c>
      <c r="H4475" t="str">
        <f t="shared" si="212"/>
        <v>ORD26004474</v>
      </c>
      <c r="I4475">
        <f>COUNTIFS(PG_Transactions!$AK:$AK,$H4475,PG_Transactions!$E:$E,"CAPTURE",PG_Transactions!$AQ:$AQ,1)</f>
        <v>1</v>
      </c>
      <c r="J4475">
        <f>SUMIFS(PG_Transactions!$G:$G,PG_Transactions!$AK:$AK,$H4475,PG_Transactions!$E:$E,"CAPTURE",PG_Transactions!$AQ:$AQ,1)</f>
        <v>12297</v>
      </c>
      <c r="K4475">
        <f t="shared" si="213"/>
        <v>0</v>
      </c>
      <c r="L4475" t="str">
        <f t="shared" si="214"/>
        <v>Amount Match</v>
      </c>
    </row>
    <row r="4476" spans="1:12" hidden="1" x14ac:dyDescent="0.3">
      <c r="A4476" t="s">
        <v>8862</v>
      </c>
      <c r="B4476" s="1">
        <v>46283</v>
      </c>
      <c r="C4476" t="s">
        <v>8863</v>
      </c>
      <c r="D4476" t="s">
        <v>8</v>
      </c>
      <c r="E4476" t="s">
        <v>9</v>
      </c>
      <c r="F4476">
        <v>3499</v>
      </c>
      <c r="G4476" t="s">
        <v>10</v>
      </c>
      <c r="H4476" t="str">
        <f t="shared" si="212"/>
        <v>ORD26004475</v>
      </c>
      <c r="I4476">
        <f>COUNTIFS(PG_Transactions!$AK:$AK,$H4476,PG_Transactions!$E:$E,"CAPTURE",PG_Transactions!$AQ:$AQ,1)</f>
        <v>1</v>
      </c>
      <c r="J4476">
        <f>SUMIFS(PG_Transactions!$G:$G,PG_Transactions!$AK:$AK,$H4476,PG_Transactions!$E:$E,"CAPTURE",PG_Transactions!$AQ:$AQ,1)</f>
        <v>3499</v>
      </c>
      <c r="K4476">
        <f t="shared" si="213"/>
        <v>0</v>
      </c>
      <c r="L4476" t="str">
        <f t="shared" si="214"/>
        <v>Amount Match</v>
      </c>
    </row>
    <row r="4477" spans="1:12" hidden="1" x14ac:dyDescent="0.3">
      <c r="A4477" t="s">
        <v>8864</v>
      </c>
      <c r="B4477" s="1">
        <v>46274</v>
      </c>
      <c r="C4477" t="s">
        <v>8865</v>
      </c>
      <c r="D4477" t="s">
        <v>32</v>
      </c>
      <c r="E4477" t="s">
        <v>44</v>
      </c>
      <c r="F4477">
        <v>7498</v>
      </c>
      <c r="G4477" t="s">
        <v>10</v>
      </c>
      <c r="H4477" t="str">
        <f t="shared" si="212"/>
        <v>ORD26004476</v>
      </c>
      <c r="I4477">
        <f>COUNTIFS(PG_Transactions!$AK:$AK,$H4477,PG_Transactions!$E:$E,"CAPTURE",PG_Transactions!$AQ:$AQ,1)</f>
        <v>1</v>
      </c>
      <c r="J4477">
        <f>SUMIFS(PG_Transactions!$G:$G,PG_Transactions!$AK:$AK,$H4477,PG_Transactions!$E:$E,"CAPTURE",PG_Transactions!$AQ:$AQ,1)</f>
        <v>7498</v>
      </c>
      <c r="K4477">
        <f t="shared" si="213"/>
        <v>0</v>
      </c>
      <c r="L4477" t="str">
        <f t="shared" si="214"/>
        <v>Amount Match</v>
      </c>
    </row>
    <row r="4478" spans="1:12" hidden="1" x14ac:dyDescent="0.3">
      <c r="A4478" t="s">
        <v>8866</v>
      </c>
      <c r="B4478" s="1">
        <v>46280</v>
      </c>
      <c r="C4478" t="s">
        <v>8867</v>
      </c>
      <c r="D4478" t="s">
        <v>16</v>
      </c>
      <c r="E4478" t="s">
        <v>9</v>
      </c>
      <c r="F4478">
        <v>1799</v>
      </c>
      <c r="G4478" t="s">
        <v>10</v>
      </c>
      <c r="H4478" t="str">
        <f t="shared" si="212"/>
        <v>ORD26004477</v>
      </c>
      <c r="I4478">
        <f>COUNTIFS(PG_Transactions!$AK:$AK,$H4478,PG_Transactions!$E:$E,"CAPTURE",PG_Transactions!$AQ:$AQ,1)</f>
        <v>1</v>
      </c>
      <c r="J4478">
        <f>SUMIFS(PG_Transactions!$G:$G,PG_Transactions!$AK:$AK,$H4478,PG_Transactions!$E:$E,"CAPTURE",PG_Transactions!$AQ:$AQ,1)</f>
        <v>1799</v>
      </c>
      <c r="K4478">
        <f t="shared" si="213"/>
        <v>0</v>
      </c>
      <c r="L4478" t="str">
        <f t="shared" si="214"/>
        <v>Amount Match</v>
      </c>
    </row>
    <row r="4479" spans="1:12" hidden="1" x14ac:dyDescent="0.3">
      <c r="A4479" t="s">
        <v>8868</v>
      </c>
      <c r="B4479" s="1">
        <v>46281</v>
      </c>
      <c r="C4479" t="s">
        <v>8869</v>
      </c>
      <c r="D4479" t="s">
        <v>51</v>
      </c>
      <c r="E4479" t="s">
        <v>17</v>
      </c>
      <c r="F4479">
        <v>2999</v>
      </c>
      <c r="G4479" t="s">
        <v>10</v>
      </c>
      <c r="H4479" t="str">
        <f t="shared" si="212"/>
        <v>ORD26004478</v>
      </c>
      <c r="I4479">
        <f>COUNTIFS(PG_Transactions!$AK:$AK,$H4479,PG_Transactions!$E:$E,"CAPTURE",PG_Transactions!$AQ:$AQ,1)</f>
        <v>1</v>
      </c>
      <c r="J4479">
        <f>SUMIFS(PG_Transactions!$G:$G,PG_Transactions!$AK:$AK,$H4479,PG_Transactions!$E:$E,"CAPTURE",PG_Transactions!$AQ:$AQ,1)</f>
        <v>2999</v>
      </c>
      <c r="K4479">
        <f t="shared" si="213"/>
        <v>0</v>
      </c>
      <c r="L4479" t="str">
        <f t="shared" si="214"/>
        <v>Amount Match</v>
      </c>
    </row>
    <row r="4480" spans="1:12" hidden="1" x14ac:dyDescent="0.3">
      <c r="A4480" t="s">
        <v>8870</v>
      </c>
      <c r="B4480" s="1">
        <v>46287</v>
      </c>
      <c r="C4480" t="s">
        <v>8871</v>
      </c>
      <c r="D4480" t="s">
        <v>38</v>
      </c>
      <c r="E4480" t="s">
        <v>9</v>
      </c>
      <c r="F4480">
        <v>3097</v>
      </c>
      <c r="G4480" t="s">
        <v>10</v>
      </c>
      <c r="H4480" t="str">
        <f t="shared" si="212"/>
        <v>ORD26004479</v>
      </c>
      <c r="I4480">
        <f>COUNTIFS(PG_Transactions!$AK:$AK,$H4480,PG_Transactions!$E:$E,"CAPTURE",PG_Transactions!$AQ:$AQ,1)</f>
        <v>1</v>
      </c>
      <c r="J4480">
        <f>SUMIFS(PG_Transactions!$G:$G,PG_Transactions!$AK:$AK,$H4480,PG_Transactions!$E:$E,"CAPTURE",PG_Transactions!$AQ:$AQ,1)</f>
        <v>3097</v>
      </c>
      <c r="K4480">
        <f t="shared" si="213"/>
        <v>0</v>
      </c>
      <c r="L4480" t="str">
        <f t="shared" si="214"/>
        <v>Amount Match</v>
      </c>
    </row>
    <row r="4481" spans="1:12" hidden="1" x14ac:dyDescent="0.3">
      <c r="A4481" t="s">
        <v>8872</v>
      </c>
      <c r="B4481" s="1">
        <v>46278</v>
      </c>
      <c r="C4481" t="s">
        <v>8873</v>
      </c>
      <c r="D4481" t="s">
        <v>51</v>
      </c>
      <c r="E4481" t="s">
        <v>17</v>
      </c>
      <c r="F4481">
        <v>10297</v>
      </c>
      <c r="G4481" t="s">
        <v>10</v>
      </c>
      <c r="H4481" t="str">
        <f t="shared" si="212"/>
        <v>ORD26004480</v>
      </c>
      <c r="I4481">
        <f>COUNTIFS(PG_Transactions!$AK:$AK,$H4481,PG_Transactions!$E:$E,"CAPTURE",PG_Transactions!$AQ:$AQ,1)</f>
        <v>1</v>
      </c>
      <c r="J4481">
        <f>SUMIFS(PG_Transactions!$G:$G,PG_Transactions!$AK:$AK,$H4481,PG_Transactions!$E:$E,"CAPTURE",PG_Transactions!$AQ:$AQ,1)</f>
        <v>10297</v>
      </c>
      <c r="K4481">
        <f t="shared" si="213"/>
        <v>0</v>
      </c>
      <c r="L4481" t="str">
        <f t="shared" si="214"/>
        <v>Amount Match</v>
      </c>
    </row>
    <row r="4482" spans="1:12" hidden="1" x14ac:dyDescent="0.3">
      <c r="A4482" t="s">
        <v>8874</v>
      </c>
      <c r="B4482" s="1">
        <v>46284</v>
      </c>
      <c r="C4482" t="s">
        <v>8875</v>
      </c>
      <c r="D4482" t="s">
        <v>51</v>
      </c>
      <c r="E4482" t="s">
        <v>44</v>
      </c>
      <c r="F4482">
        <v>999</v>
      </c>
      <c r="G4482" t="s">
        <v>10</v>
      </c>
      <c r="H4482" t="str">
        <f t="shared" si="212"/>
        <v>ORD26004481</v>
      </c>
      <c r="I4482">
        <f>COUNTIFS(PG_Transactions!$AK:$AK,$H4482,PG_Transactions!$E:$E,"CAPTURE",PG_Transactions!$AQ:$AQ,1)</f>
        <v>1</v>
      </c>
      <c r="J4482">
        <f>SUMIFS(PG_Transactions!$G:$G,PG_Transactions!$AK:$AK,$H4482,PG_Transactions!$E:$E,"CAPTURE",PG_Transactions!$AQ:$AQ,1)</f>
        <v>999</v>
      </c>
      <c r="K4482">
        <f t="shared" si="213"/>
        <v>0</v>
      </c>
      <c r="L4482" t="str">
        <f t="shared" si="214"/>
        <v>Amount Match</v>
      </c>
    </row>
    <row r="4483" spans="1:12" hidden="1" x14ac:dyDescent="0.3">
      <c r="A4483" t="s">
        <v>8876</v>
      </c>
      <c r="B4483" s="1">
        <v>46293</v>
      </c>
      <c r="C4483" t="s">
        <v>8877</v>
      </c>
      <c r="D4483" t="s">
        <v>8</v>
      </c>
      <c r="E4483" t="s">
        <v>17</v>
      </c>
      <c r="F4483">
        <v>1799</v>
      </c>
      <c r="G4483" t="s">
        <v>105</v>
      </c>
      <c r="H4483" t="str">
        <f t="shared" ref="H4483:H4546" si="215">UPPER(SUBSTITUTE(TRIM(A4483),"-",""))</f>
        <v>ORD26004482</v>
      </c>
      <c r="I4483">
        <f>COUNTIFS(PG_Transactions!$AK:$AK,$H4483,PG_Transactions!$E:$E,"CAPTURE",PG_Transactions!$AQ:$AQ,1)</f>
        <v>0</v>
      </c>
      <c r="J4483">
        <f>SUMIFS(PG_Transactions!$G:$G,PG_Transactions!$AK:$AK,$H4483,PG_Transactions!$E:$E,"CAPTURE",PG_Transactions!$AQ:$AQ,1)</f>
        <v>0</v>
      </c>
      <c r="K4483">
        <f t="shared" ref="K4483:K4546" si="216">ROUND(J4483-F4483,2)</f>
        <v>-1799</v>
      </c>
      <c r="L4483" t="str">
        <f t="shared" ref="L4483:L4546" si="217">IF(I4483=0,"No Capture",IF(I4483&gt;1,"Multiple Capture Rows - Review",IF(ABS(K4483)&lt;0.01,"Amount Match",IF(K4483&lt;0,"Captured Less Than Order","Captured More Than Order"))))</f>
        <v>No Capture</v>
      </c>
    </row>
    <row r="4484" spans="1:12" hidden="1" x14ac:dyDescent="0.3">
      <c r="A4484" t="s">
        <v>8878</v>
      </c>
      <c r="B4484" s="1">
        <v>46282</v>
      </c>
      <c r="C4484" t="s">
        <v>8879</v>
      </c>
      <c r="D4484" t="s">
        <v>38</v>
      </c>
      <c r="E4484" t="s">
        <v>9</v>
      </c>
      <c r="F4484">
        <v>499</v>
      </c>
      <c r="G4484" t="s">
        <v>10</v>
      </c>
      <c r="H4484" t="str">
        <f t="shared" si="215"/>
        <v>ORD26004483</v>
      </c>
      <c r="I4484">
        <f>COUNTIFS(PG_Transactions!$AK:$AK,$H4484,PG_Transactions!$E:$E,"CAPTURE",PG_Transactions!$AQ:$AQ,1)</f>
        <v>1</v>
      </c>
      <c r="J4484">
        <f>SUMIFS(PG_Transactions!$G:$G,PG_Transactions!$AK:$AK,$H4484,PG_Transactions!$E:$E,"CAPTURE",PG_Transactions!$AQ:$AQ,1)</f>
        <v>499</v>
      </c>
      <c r="K4484">
        <f t="shared" si="216"/>
        <v>0</v>
      </c>
      <c r="L4484" t="str">
        <f t="shared" si="217"/>
        <v>Amount Match</v>
      </c>
    </row>
    <row r="4485" spans="1:12" hidden="1" x14ac:dyDescent="0.3">
      <c r="A4485" t="s">
        <v>8880</v>
      </c>
      <c r="B4485" s="1">
        <v>46282</v>
      </c>
      <c r="C4485" t="s">
        <v>8881</v>
      </c>
      <c r="D4485" t="s">
        <v>24</v>
      </c>
      <c r="E4485" t="s">
        <v>9</v>
      </c>
      <c r="F4485">
        <v>1299</v>
      </c>
      <c r="G4485" t="s">
        <v>10</v>
      </c>
      <c r="H4485" t="str">
        <f t="shared" si="215"/>
        <v>ORD26004484</v>
      </c>
      <c r="I4485">
        <f>COUNTIFS(PG_Transactions!$AK:$AK,$H4485,PG_Transactions!$E:$E,"CAPTURE",PG_Transactions!$AQ:$AQ,1)</f>
        <v>1</v>
      </c>
      <c r="J4485">
        <f>SUMIFS(PG_Transactions!$G:$G,PG_Transactions!$AK:$AK,$H4485,PG_Transactions!$E:$E,"CAPTURE",PG_Transactions!$AQ:$AQ,1)</f>
        <v>1299</v>
      </c>
      <c r="K4485">
        <f t="shared" si="216"/>
        <v>0</v>
      </c>
      <c r="L4485" t="str">
        <f t="shared" si="217"/>
        <v>Amount Match</v>
      </c>
    </row>
    <row r="4486" spans="1:12" hidden="1" x14ac:dyDescent="0.3">
      <c r="A4486" t="s">
        <v>8882</v>
      </c>
      <c r="B4486" s="1">
        <v>46295</v>
      </c>
      <c r="C4486" t="s">
        <v>8883</v>
      </c>
      <c r="D4486" t="s">
        <v>32</v>
      </c>
      <c r="E4486" t="s">
        <v>17</v>
      </c>
      <c r="F4486">
        <v>4498</v>
      </c>
      <c r="G4486" t="s">
        <v>10</v>
      </c>
      <c r="H4486" t="str">
        <f t="shared" si="215"/>
        <v>ORD26004485</v>
      </c>
      <c r="I4486">
        <f>COUNTIFS(PG_Transactions!$AK:$AK,$H4486,PG_Transactions!$E:$E,"CAPTURE",PG_Transactions!$AQ:$AQ,1)</f>
        <v>1</v>
      </c>
      <c r="J4486">
        <f>SUMIFS(PG_Transactions!$G:$G,PG_Transactions!$AK:$AK,$H4486,PG_Transactions!$E:$E,"CAPTURE",PG_Transactions!$AQ:$AQ,1)</f>
        <v>4498</v>
      </c>
      <c r="K4486">
        <f t="shared" si="216"/>
        <v>0</v>
      </c>
      <c r="L4486" t="str">
        <f t="shared" si="217"/>
        <v>Amount Match</v>
      </c>
    </row>
    <row r="4487" spans="1:12" hidden="1" x14ac:dyDescent="0.3">
      <c r="A4487" t="s">
        <v>8884</v>
      </c>
      <c r="B4487" s="1">
        <v>46276</v>
      </c>
      <c r="C4487" t="s">
        <v>8885</v>
      </c>
      <c r="D4487" t="s">
        <v>41</v>
      </c>
      <c r="E4487" t="s">
        <v>17</v>
      </c>
      <c r="F4487">
        <v>2098</v>
      </c>
      <c r="G4487" t="s">
        <v>56</v>
      </c>
      <c r="H4487" t="str">
        <f t="shared" si="215"/>
        <v>ORD26004486</v>
      </c>
      <c r="I4487">
        <f>COUNTIFS(PG_Transactions!$AK:$AK,$H4487,PG_Transactions!$E:$E,"CAPTURE",PG_Transactions!$AQ:$AQ,1)</f>
        <v>1</v>
      </c>
      <c r="J4487">
        <f>SUMIFS(PG_Transactions!$G:$G,PG_Transactions!$AK:$AK,$H4487,PG_Transactions!$E:$E,"CAPTURE",PG_Transactions!$AQ:$AQ,1)</f>
        <v>2098</v>
      </c>
      <c r="K4487">
        <f t="shared" si="216"/>
        <v>0</v>
      </c>
      <c r="L4487" t="str">
        <f t="shared" si="217"/>
        <v>Amount Match</v>
      </c>
    </row>
    <row r="4488" spans="1:12" hidden="1" x14ac:dyDescent="0.3">
      <c r="A4488" t="s">
        <v>8886</v>
      </c>
      <c r="B4488" s="1">
        <v>46292</v>
      </c>
      <c r="C4488" t="s">
        <v>8887</v>
      </c>
      <c r="D4488" t="s">
        <v>13</v>
      </c>
      <c r="E4488" t="s">
        <v>9</v>
      </c>
      <c r="F4488" s="2">
        <v>2498</v>
      </c>
      <c r="G4488" t="s">
        <v>10</v>
      </c>
      <c r="H4488" t="str">
        <f t="shared" si="215"/>
        <v>ORD26004487</v>
      </c>
      <c r="I4488">
        <f>COUNTIFS(PG_Transactions!$AK:$AK,$H4488,PG_Transactions!$E:$E,"CAPTURE",PG_Transactions!$AQ:$AQ,1)</f>
        <v>1</v>
      </c>
      <c r="J4488">
        <f>SUMIFS(PG_Transactions!$G:$G,PG_Transactions!$AK:$AK,$H4488,PG_Transactions!$E:$E,"CAPTURE",PG_Transactions!$AQ:$AQ,1)</f>
        <v>2498</v>
      </c>
      <c r="K4488">
        <f t="shared" si="216"/>
        <v>0</v>
      </c>
      <c r="L4488" t="str">
        <f t="shared" si="217"/>
        <v>Amount Match</v>
      </c>
    </row>
    <row r="4489" spans="1:12" hidden="1" x14ac:dyDescent="0.3">
      <c r="A4489" t="s">
        <v>8888</v>
      </c>
      <c r="B4489" s="1">
        <v>46268</v>
      </c>
      <c r="C4489" t="s">
        <v>8889</v>
      </c>
      <c r="D4489" t="s">
        <v>51</v>
      </c>
      <c r="E4489" t="s">
        <v>17</v>
      </c>
      <c r="F4489">
        <v>1998</v>
      </c>
      <c r="G4489" t="s">
        <v>10</v>
      </c>
      <c r="H4489" t="str">
        <f t="shared" si="215"/>
        <v>ORD26004488</v>
      </c>
      <c r="I4489">
        <f>COUNTIFS(PG_Transactions!$AK:$AK,$H4489,PG_Transactions!$E:$E,"CAPTURE",PG_Transactions!$AQ:$AQ,1)</f>
        <v>1</v>
      </c>
      <c r="J4489">
        <f>SUMIFS(PG_Transactions!$G:$G,PG_Transactions!$AK:$AK,$H4489,PG_Transactions!$E:$E,"CAPTURE",PG_Transactions!$AQ:$AQ,1)</f>
        <v>1998</v>
      </c>
      <c r="K4489">
        <f t="shared" si="216"/>
        <v>0</v>
      </c>
      <c r="L4489" t="str">
        <f t="shared" si="217"/>
        <v>Amount Match</v>
      </c>
    </row>
    <row r="4490" spans="1:12" hidden="1" x14ac:dyDescent="0.3">
      <c r="A4490" t="s">
        <v>8890</v>
      </c>
      <c r="B4490" s="1">
        <v>46295</v>
      </c>
      <c r="C4490" t="s">
        <v>8891</v>
      </c>
      <c r="D4490" t="s">
        <v>32</v>
      </c>
      <c r="E4490" t="s">
        <v>9</v>
      </c>
      <c r="F4490">
        <v>5998</v>
      </c>
      <c r="G4490" t="s">
        <v>10</v>
      </c>
      <c r="H4490" t="str">
        <f t="shared" si="215"/>
        <v>ORD26004489</v>
      </c>
      <c r="I4490">
        <f>COUNTIFS(PG_Transactions!$AK:$AK,$H4490,PG_Transactions!$E:$E,"CAPTURE",PG_Transactions!$AQ:$AQ,1)</f>
        <v>1</v>
      </c>
      <c r="J4490">
        <f>SUMIFS(PG_Transactions!$G:$G,PG_Transactions!$AK:$AK,$H4490,PG_Transactions!$E:$E,"CAPTURE",PG_Transactions!$AQ:$AQ,1)</f>
        <v>5998</v>
      </c>
      <c r="K4490">
        <f t="shared" si="216"/>
        <v>0</v>
      </c>
      <c r="L4490" t="str">
        <f t="shared" si="217"/>
        <v>Amount Match</v>
      </c>
    </row>
    <row r="4491" spans="1:12" hidden="1" x14ac:dyDescent="0.3">
      <c r="A4491" t="s">
        <v>8892</v>
      </c>
      <c r="B4491" s="1">
        <v>46268</v>
      </c>
      <c r="C4491" t="s">
        <v>8893</v>
      </c>
      <c r="D4491" t="s">
        <v>51</v>
      </c>
      <c r="E4491" t="s">
        <v>9</v>
      </c>
      <c r="F4491">
        <v>6847</v>
      </c>
      <c r="G4491" t="s">
        <v>10</v>
      </c>
      <c r="H4491" t="str">
        <f t="shared" si="215"/>
        <v>ORD26004490</v>
      </c>
      <c r="I4491">
        <f>COUNTIFS(PG_Transactions!$AK:$AK,$H4491,PG_Transactions!$E:$E,"CAPTURE",PG_Transactions!$AQ:$AQ,1)</f>
        <v>1</v>
      </c>
      <c r="J4491">
        <f>SUMIFS(PG_Transactions!$G:$G,PG_Transactions!$AK:$AK,$H4491,PG_Transactions!$E:$E,"CAPTURE",PG_Transactions!$AQ:$AQ,1)</f>
        <v>6847</v>
      </c>
      <c r="K4491">
        <f t="shared" si="216"/>
        <v>0</v>
      </c>
      <c r="L4491" t="str">
        <f t="shared" si="217"/>
        <v>Amount Match</v>
      </c>
    </row>
    <row r="4492" spans="1:12" hidden="1" x14ac:dyDescent="0.3">
      <c r="A4492" t="s">
        <v>8894</v>
      </c>
      <c r="B4492" s="1">
        <v>46279</v>
      </c>
      <c r="C4492" t="s">
        <v>4148</v>
      </c>
      <c r="D4492" t="s">
        <v>27</v>
      </c>
      <c r="E4492" t="s">
        <v>17</v>
      </c>
      <c r="F4492">
        <v>5998</v>
      </c>
      <c r="G4492" t="s">
        <v>10</v>
      </c>
      <c r="H4492" t="str">
        <f t="shared" si="215"/>
        <v>ORD26004491</v>
      </c>
      <c r="I4492">
        <f>COUNTIFS(PG_Transactions!$AK:$AK,$H4492,PG_Transactions!$E:$E,"CAPTURE",PG_Transactions!$AQ:$AQ,1)</f>
        <v>1</v>
      </c>
      <c r="J4492">
        <f>SUMIFS(PG_Transactions!$G:$G,PG_Transactions!$AK:$AK,$H4492,PG_Transactions!$E:$E,"CAPTURE",PG_Transactions!$AQ:$AQ,1)</f>
        <v>5998</v>
      </c>
      <c r="K4492">
        <f t="shared" si="216"/>
        <v>0</v>
      </c>
      <c r="L4492" t="str">
        <f t="shared" si="217"/>
        <v>Amount Match</v>
      </c>
    </row>
    <row r="4493" spans="1:12" hidden="1" x14ac:dyDescent="0.3">
      <c r="A4493" t="s">
        <v>8895</v>
      </c>
      <c r="B4493" s="1">
        <v>46285</v>
      </c>
      <c r="C4493" t="s">
        <v>8896</v>
      </c>
      <c r="D4493" t="s">
        <v>41</v>
      </c>
      <c r="E4493" t="s">
        <v>9</v>
      </c>
      <c r="F4493">
        <v>2098</v>
      </c>
      <c r="G4493" t="s">
        <v>10</v>
      </c>
      <c r="H4493" t="str">
        <f t="shared" si="215"/>
        <v>ORD26004492</v>
      </c>
      <c r="I4493">
        <f>COUNTIFS(PG_Transactions!$AK:$AK,$H4493,PG_Transactions!$E:$E,"CAPTURE",PG_Transactions!$AQ:$AQ,1)</f>
        <v>1</v>
      </c>
      <c r="J4493">
        <f>SUMIFS(PG_Transactions!$G:$G,PG_Transactions!$AK:$AK,$H4493,PG_Transactions!$E:$E,"CAPTURE",PG_Transactions!$AQ:$AQ,1)</f>
        <v>2098</v>
      </c>
      <c r="K4493">
        <f t="shared" si="216"/>
        <v>0</v>
      </c>
      <c r="L4493" t="str">
        <f t="shared" si="217"/>
        <v>Amount Match</v>
      </c>
    </row>
    <row r="4494" spans="1:12" hidden="1" x14ac:dyDescent="0.3">
      <c r="A4494" t="s">
        <v>8897</v>
      </c>
      <c r="B4494" s="1">
        <v>46291</v>
      </c>
      <c r="C4494" t="s">
        <v>8898</v>
      </c>
      <c r="D4494" t="s">
        <v>32</v>
      </c>
      <c r="E4494" t="s">
        <v>17</v>
      </c>
      <c r="F4494">
        <v>349</v>
      </c>
      <c r="G4494" t="s">
        <v>10</v>
      </c>
      <c r="H4494" t="str">
        <f t="shared" si="215"/>
        <v>ORD26004493</v>
      </c>
      <c r="I4494">
        <f>COUNTIFS(PG_Transactions!$AK:$AK,$H4494,PG_Transactions!$E:$E,"CAPTURE",PG_Transactions!$AQ:$AQ,1)</f>
        <v>1</v>
      </c>
      <c r="J4494">
        <f>SUMIFS(PG_Transactions!$G:$G,PG_Transactions!$AK:$AK,$H4494,PG_Transactions!$E:$E,"CAPTURE",PG_Transactions!$AQ:$AQ,1)</f>
        <v>349</v>
      </c>
      <c r="K4494">
        <f t="shared" si="216"/>
        <v>0</v>
      </c>
      <c r="L4494" t="str">
        <f t="shared" si="217"/>
        <v>Amount Match</v>
      </c>
    </row>
    <row r="4495" spans="1:12" hidden="1" x14ac:dyDescent="0.3">
      <c r="A4495" t="s">
        <v>8899</v>
      </c>
      <c r="B4495" s="1">
        <v>46294</v>
      </c>
      <c r="C4495" t="s">
        <v>8900</v>
      </c>
      <c r="D4495" t="s">
        <v>13</v>
      </c>
      <c r="E4495" t="s">
        <v>9</v>
      </c>
      <c r="F4495">
        <v>2499</v>
      </c>
      <c r="G4495" t="s">
        <v>10</v>
      </c>
      <c r="H4495" t="str">
        <f t="shared" si="215"/>
        <v>ORD26004494</v>
      </c>
      <c r="I4495">
        <f>COUNTIFS(PG_Transactions!$AK:$AK,$H4495,PG_Transactions!$E:$E,"CAPTURE",PG_Transactions!$AQ:$AQ,1)</f>
        <v>1</v>
      </c>
      <c r="J4495">
        <f>SUMIFS(PG_Transactions!$G:$G,PG_Transactions!$AK:$AK,$H4495,PG_Transactions!$E:$E,"CAPTURE",PG_Transactions!$AQ:$AQ,1)</f>
        <v>2499</v>
      </c>
      <c r="K4495">
        <f t="shared" si="216"/>
        <v>0</v>
      </c>
      <c r="L4495" t="str">
        <f t="shared" si="217"/>
        <v>Amount Match</v>
      </c>
    </row>
    <row r="4496" spans="1:12" hidden="1" x14ac:dyDescent="0.3">
      <c r="A4496" t="s">
        <v>8901</v>
      </c>
      <c r="B4496" s="1">
        <v>46295</v>
      </c>
      <c r="C4496" t="s">
        <v>8902</v>
      </c>
      <c r="D4496" t="s">
        <v>51</v>
      </c>
      <c r="E4496" t="s">
        <v>9</v>
      </c>
      <c r="F4496" s="2">
        <v>5597</v>
      </c>
      <c r="G4496" t="s">
        <v>10</v>
      </c>
      <c r="H4496" t="str">
        <f t="shared" si="215"/>
        <v>ORD26004495</v>
      </c>
      <c r="I4496">
        <f>COUNTIFS(PG_Transactions!$AK:$AK,$H4496,PG_Transactions!$E:$E,"CAPTURE",PG_Transactions!$AQ:$AQ,1)</f>
        <v>1</v>
      </c>
      <c r="J4496">
        <f>SUMIFS(PG_Transactions!$G:$G,PG_Transactions!$AK:$AK,$H4496,PG_Transactions!$E:$E,"CAPTURE",PG_Transactions!$AQ:$AQ,1)</f>
        <v>5597</v>
      </c>
      <c r="K4496">
        <f t="shared" si="216"/>
        <v>0</v>
      </c>
      <c r="L4496" t="str">
        <f t="shared" si="217"/>
        <v>Amount Match</v>
      </c>
    </row>
    <row r="4497" spans="1:12" hidden="1" x14ac:dyDescent="0.3">
      <c r="A4497" t="s">
        <v>8903</v>
      </c>
      <c r="B4497" s="1">
        <v>46267</v>
      </c>
      <c r="C4497" t="s">
        <v>8904</v>
      </c>
      <c r="D4497" t="s">
        <v>41</v>
      </c>
      <c r="E4497" t="s">
        <v>33</v>
      </c>
      <c r="F4497" s="2">
        <v>1299</v>
      </c>
      <c r="G4497" t="s">
        <v>10</v>
      </c>
      <c r="H4497" t="str">
        <f t="shared" si="215"/>
        <v>ORD26004496</v>
      </c>
      <c r="I4497">
        <f>COUNTIFS(PG_Transactions!$AK:$AK,$H4497,PG_Transactions!$E:$E,"CAPTURE",PG_Transactions!$AQ:$AQ,1)</f>
        <v>1</v>
      </c>
      <c r="J4497">
        <f>SUMIFS(PG_Transactions!$G:$G,PG_Transactions!$AK:$AK,$H4497,PG_Transactions!$E:$E,"CAPTURE",PG_Transactions!$AQ:$AQ,1)</f>
        <v>1299</v>
      </c>
      <c r="K4497">
        <f t="shared" si="216"/>
        <v>0</v>
      </c>
      <c r="L4497" t="str">
        <f t="shared" si="217"/>
        <v>Amount Match</v>
      </c>
    </row>
    <row r="4498" spans="1:12" hidden="1" x14ac:dyDescent="0.3">
      <c r="A4498" t="s">
        <v>8905</v>
      </c>
      <c r="B4498" s="1">
        <v>46284</v>
      </c>
      <c r="C4498" t="s">
        <v>8906</v>
      </c>
      <c r="D4498" t="s">
        <v>51</v>
      </c>
      <c r="E4498" t="s">
        <v>44</v>
      </c>
      <c r="F4498">
        <v>5998</v>
      </c>
      <c r="G4498" t="s">
        <v>10</v>
      </c>
      <c r="H4498" t="str">
        <f t="shared" si="215"/>
        <v>ORD26004497</v>
      </c>
      <c r="I4498">
        <f>COUNTIFS(PG_Transactions!$AK:$AK,$H4498,PG_Transactions!$E:$E,"CAPTURE",PG_Transactions!$AQ:$AQ,1)</f>
        <v>1</v>
      </c>
      <c r="J4498">
        <f>SUMIFS(PG_Transactions!$G:$G,PG_Transactions!$AK:$AK,$H4498,PG_Transactions!$E:$E,"CAPTURE",PG_Transactions!$AQ:$AQ,1)</f>
        <v>5998</v>
      </c>
      <c r="K4498">
        <f t="shared" si="216"/>
        <v>0</v>
      </c>
      <c r="L4498" t="str">
        <f t="shared" si="217"/>
        <v>Amount Match</v>
      </c>
    </row>
    <row r="4499" spans="1:12" hidden="1" x14ac:dyDescent="0.3">
      <c r="A4499" t="s">
        <v>8907</v>
      </c>
      <c r="B4499" s="1">
        <v>46282</v>
      </c>
      <c r="C4499" t="s">
        <v>8908</v>
      </c>
      <c r="D4499" t="s">
        <v>27</v>
      </c>
      <c r="E4499" t="s">
        <v>17</v>
      </c>
      <c r="F4499">
        <v>4999</v>
      </c>
      <c r="G4499" t="s">
        <v>10</v>
      </c>
      <c r="H4499" t="str">
        <f t="shared" si="215"/>
        <v>ORD26004498</v>
      </c>
      <c r="I4499">
        <f>COUNTIFS(PG_Transactions!$AK:$AK,$H4499,PG_Transactions!$E:$E,"CAPTURE",PG_Transactions!$AQ:$AQ,1)</f>
        <v>1</v>
      </c>
      <c r="J4499">
        <f>SUMIFS(PG_Transactions!$G:$G,PG_Transactions!$AK:$AK,$H4499,PG_Transactions!$E:$E,"CAPTURE",PG_Transactions!$AQ:$AQ,1)</f>
        <v>4999</v>
      </c>
      <c r="K4499">
        <f t="shared" si="216"/>
        <v>0</v>
      </c>
      <c r="L4499" t="str">
        <f t="shared" si="217"/>
        <v>Amount Match</v>
      </c>
    </row>
    <row r="4500" spans="1:12" hidden="1" x14ac:dyDescent="0.3">
      <c r="A4500" t="s">
        <v>8909</v>
      </c>
      <c r="B4500" s="1">
        <v>46271</v>
      </c>
      <c r="C4500" t="s">
        <v>8910</v>
      </c>
      <c r="D4500" t="s">
        <v>32</v>
      </c>
      <c r="E4500" t="s">
        <v>17</v>
      </c>
      <c r="F4500">
        <v>2598</v>
      </c>
      <c r="G4500" t="s">
        <v>10</v>
      </c>
      <c r="H4500" t="str">
        <f t="shared" si="215"/>
        <v>ORD26004499</v>
      </c>
      <c r="I4500">
        <f>COUNTIFS(PG_Transactions!$AK:$AK,$H4500,PG_Transactions!$E:$E,"CAPTURE",PG_Transactions!$AQ:$AQ,1)</f>
        <v>1</v>
      </c>
      <c r="J4500">
        <f>SUMIFS(PG_Transactions!$G:$G,PG_Transactions!$AK:$AK,$H4500,PG_Transactions!$E:$E,"CAPTURE",PG_Transactions!$AQ:$AQ,1)</f>
        <v>2598</v>
      </c>
      <c r="K4500">
        <f t="shared" si="216"/>
        <v>0</v>
      </c>
      <c r="L4500" t="str">
        <f t="shared" si="217"/>
        <v>Amount Match</v>
      </c>
    </row>
    <row r="4501" spans="1:12" hidden="1" x14ac:dyDescent="0.3">
      <c r="A4501" t="s">
        <v>8911</v>
      </c>
      <c r="B4501" s="1">
        <v>46279</v>
      </c>
      <c r="C4501" t="s">
        <v>8912</v>
      </c>
      <c r="D4501" t="s">
        <v>32</v>
      </c>
      <c r="E4501" t="s">
        <v>33</v>
      </c>
      <c r="F4501" s="2">
        <v>4147</v>
      </c>
      <c r="G4501" t="s">
        <v>10</v>
      </c>
      <c r="H4501" t="str">
        <f t="shared" si="215"/>
        <v>ORD26004500</v>
      </c>
      <c r="I4501">
        <f>COUNTIFS(PG_Transactions!$AK:$AK,$H4501,PG_Transactions!$E:$E,"CAPTURE",PG_Transactions!$AQ:$AQ,1)</f>
        <v>1</v>
      </c>
      <c r="J4501">
        <f>SUMIFS(PG_Transactions!$G:$G,PG_Transactions!$AK:$AK,$H4501,PG_Transactions!$E:$E,"CAPTURE",PG_Transactions!$AQ:$AQ,1)</f>
        <v>4147</v>
      </c>
      <c r="K4501">
        <f t="shared" si="216"/>
        <v>0</v>
      </c>
      <c r="L4501" t="str">
        <f t="shared" si="217"/>
        <v>Amount Match</v>
      </c>
    </row>
    <row r="4502" spans="1:12" hidden="1" x14ac:dyDescent="0.3">
      <c r="A4502" t="s">
        <v>8913</v>
      </c>
      <c r="B4502" s="1">
        <v>46266</v>
      </c>
      <c r="C4502" t="s">
        <v>8914</v>
      </c>
      <c r="D4502" t="s">
        <v>41</v>
      </c>
      <c r="E4502" t="s">
        <v>17</v>
      </c>
      <c r="F4502">
        <v>599</v>
      </c>
      <c r="G4502" t="s">
        <v>105</v>
      </c>
      <c r="H4502" t="str">
        <f t="shared" si="215"/>
        <v>ORD26004501</v>
      </c>
      <c r="I4502">
        <f>COUNTIFS(PG_Transactions!$AK:$AK,$H4502,PG_Transactions!$E:$E,"CAPTURE",PG_Transactions!$AQ:$AQ,1)</f>
        <v>0</v>
      </c>
      <c r="J4502">
        <f>SUMIFS(PG_Transactions!$G:$G,PG_Transactions!$AK:$AK,$H4502,PG_Transactions!$E:$E,"CAPTURE",PG_Transactions!$AQ:$AQ,1)</f>
        <v>0</v>
      </c>
      <c r="K4502">
        <f t="shared" si="216"/>
        <v>-599</v>
      </c>
      <c r="L4502" t="str">
        <f t="shared" si="217"/>
        <v>No Capture</v>
      </c>
    </row>
    <row r="4503" spans="1:12" hidden="1" x14ac:dyDescent="0.3">
      <c r="A4503" t="s">
        <v>8915</v>
      </c>
      <c r="B4503" s="1">
        <v>46293</v>
      </c>
      <c r="C4503" t="s">
        <v>8916</v>
      </c>
      <c r="D4503" t="s">
        <v>16</v>
      </c>
      <c r="E4503" t="s">
        <v>9</v>
      </c>
      <c r="F4503">
        <v>1499</v>
      </c>
      <c r="G4503" t="s">
        <v>10</v>
      </c>
      <c r="H4503" t="str">
        <f t="shared" si="215"/>
        <v>ORD26004502</v>
      </c>
      <c r="I4503">
        <f>COUNTIFS(PG_Transactions!$AK:$AK,$H4503,PG_Transactions!$E:$E,"CAPTURE",PG_Transactions!$AQ:$AQ,1)</f>
        <v>1</v>
      </c>
      <c r="J4503">
        <f>SUMIFS(PG_Transactions!$G:$G,PG_Transactions!$AK:$AK,$H4503,PG_Transactions!$E:$E,"CAPTURE",PG_Transactions!$AQ:$AQ,1)</f>
        <v>1499</v>
      </c>
      <c r="K4503">
        <f t="shared" si="216"/>
        <v>0</v>
      </c>
      <c r="L4503" t="str">
        <f t="shared" si="217"/>
        <v>Amount Match</v>
      </c>
    </row>
    <row r="4504" spans="1:12" hidden="1" x14ac:dyDescent="0.3">
      <c r="A4504" t="s">
        <v>8917</v>
      </c>
      <c r="B4504" s="1">
        <v>46278</v>
      </c>
      <c r="C4504" t="s">
        <v>8918</v>
      </c>
      <c r="D4504" t="s">
        <v>41</v>
      </c>
      <c r="E4504" t="s">
        <v>9</v>
      </c>
      <c r="F4504">
        <v>2847</v>
      </c>
      <c r="G4504" t="s">
        <v>10</v>
      </c>
      <c r="H4504" t="str">
        <f t="shared" si="215"/>
        <v>ORD26004503</v>
      </c>
      <c r="I4504">
        <f>COUNTIFS(PG_Transactions!$AK:$AK,$H4504,PG_Transactions!$E:$E,"CAPTURE",PG_Transactions!$AQ:$AQ,1)</f>
        <v>1</v>
      </c>
      <c r="J4504">
        <f>SUMIFS(PG_Transactions!$G:$G,PG_Transactions!$AK:$AK,$H4504,PG_Transactions!$E:$E,"CAPTURE",PG_Transactions!$AQ:$AQ,1)</f>
        <v>2847</v>
      </c>
      <c r="K4504">
        <f t="shared" si="216"/>
        <v>0</v>
      </c>
      <c r="L4504" t="str">
        <f t="shared" si="217"/>
        <v>Amount Match</v>
      </c>
    </row>
    <row r="4505" spans="1:12" hidden="1" x14ac:dyDescent="0.3">
      <c r="A4505" t="s">
        <v>8919</v>
      </c>
      <c r="B4505" s="1">
        <v>46273</v>
      </c>
      <c r="C4505" t="s">
        <v>7269</v>
      </c>
      <c r="D4505" t="s">
        <v>32</v>
      </c>
      <c r="E4505" t="s">
        <v>44</v>
      </c>
      <c r="F4505">
        <v>1798</v>
      </c>
      <c r="G4505" t="s">
        <v>10</v>
      </c>
      <c r="H4505" t="str">
        <f t="shared" si="215"/>
        <v>ORD26004504</v>
      </c>
      <c r="I4505">
        <f>COUNTIFS(PG_Transactions!$AK:$AK,$H4505,PG_Transactions!$E:$E,"CAPTURE",PG_Transactions!$AQ:$AQ,1)</f>
        <v>1</v>
      </c>
      <c r="J4505">
        <f>SUMIFS(PG_Transactions!$G:$G,PG_Transactions!$AK:$AK,$H4505,PG_Transactions!$E:$E,"CAPTURE",PG_Transactions!$AQ:$AQ,1)</f>
        <v>1798</v>
      </c>
      <c r="K4505">
        <f t="shared" si="216"/>
        <v>0</v>
      </c>
      <c r="L4505" t="str">
        <f t="shared" si="217"/>
        <v>Amount Match</v>
      </c>
    </row>
    <row r="4506" spans="1:12" hidden="1" x14ac:dyDescent="0.3">
      <c r="A4506" t="s">
        <v>8920</v>
      </c>
      <c r="B4506" s="1">
        <v>46295</v>
      </c>
      <c r="C4506" t="s">
        <v>8921</v>
      </c>
      <c r="D4506" t="s">
        <v>41</v>
      </c>
      <c r="E4506" t="s">
        <v>9</v>
      </c>
      <c r="F4506">
        <v>12297</v>
      </c>
      <c r="G4506" t="s">
        <v>10</v>
      </c>
      <c r="H4506" t="str">
        <f t="shared" si="215"/>
        <v>ORD26004505</v>
      </c>
      <c r="I4506">
        <f>COUNTIFS(PG_Transactions!$AK:$AK,$H4506,PG_Transactions!$E:$E,"CAPTURE",PG_Transactions!$AQ:$AQ,1)</f>
        <v>1</v>
      </c>
      <c r="J4506">
        <f>SUMIFS(PG_Transactions!$G:$G,PG_Transactions!$AK:$AK,$H4506,PG_Transactions!$E:$E,"CAPTURE",PG_Transactions!$AQ:$AQ,1)</f>
        <v>12297</v>
      </c>
      <c r="K4506">
        <f t="shared" si="216"/>
        <v>0</v>
      </c>
      <c r="L4506" t="str">
        <f t="shared" si="217"/>
        <v>Amount Match</v>
      </c>
    </row>
    <row r="4507" spans="1:12" hidden="1" x14ac:dyDescent="0.3">
      <c r="A4507" t="s">
        <v>8922</v>
      </c>
      <c r="B4507" s="1">
        <v>46289</v>
      </c>
      <c r="C4507" t="s">
        <v>8923</v>
      </c>
      <c r="D4507" t="s">
        <v>27</v>
      </c>
      <c r="E4507" t="s">
        <v>33</v>
      </c>
      <c r="F4507">
        <v>1299</v>
      </c>
      <c r="G4507" t="s">
        <v>105</v>
      </c>
      <c r="H4507" t="str">
        <f t="shared" si="215"/>
        <v>ORD26004506</v>
      </c>
      <c r="I4507">
        <f>COUNTIFS(PG_Transactions!$AK:$AK,$H4507,PG_Transactions!$E:$E,"CAPTURE",PG_Transactions!$AQ:$AQ,1)</f>
        <v>0</v>
      </c>
      <c r="J4507">
        <f>SUMIFS(PG_Transactions!$G:$G,PG_Transactions!$AK:$AK,$H4507,PG_Transactions!$E:$E,"CAPTURE",PG_Transactions!$AQ:$AQ,1)</f>
        <v>0</v>
      </c>
      <c r="K4507">
        <f t="shared" si="216"/>
        <v>-1299</v>
      </c>
      <c r="L4507" t="str">
        <f t="shared" si="217"/>
        <v>No Capture</v>
      </c>
    </row>
    <row r="4508" spans="1:12" hidden="1" x14ac:dyDescent="0.3">
      <c r="A4508" t="s">
        <v>8924</v>
      </c>
      <c r="B4508" s="1">
        <v>46284</v>
      </c>
      <c r="C4508" t="s">
        <v>8925</v>
      </c>
      <c r="D4508" t="s">
        <v>41</v>
      </c>
      <c r="E4508" t="s">
        <v>9</v>
      </c>
      <c r="F4508">
        <v>349</v>
      </c>
      <c r="G4508" t="s">
        <v>10</v>
      </c>
      <c r="H4508" t="str">
        <f t="shared" si="215"/>
        <v>ORD26004507</v>
      </c>
      <c r="I4508">
        <f>COUNTIFS(PG_Transactions!$AK:$AK,$H4508,PG_Transactions!$E:$E,"CAPTURE",PG_Transactions!$AQ:$AQ,1)</f>
        <v>1</v>
      </c>
      <c r="J4508">
        <f>SUMIFS(PG_Transactions!$G:$G,PG_Transactions!$AK:$AK,$H4508,PG_Transactions!$E:$E,"CAPTURE",PG_Transactions!$AQ:$AQ,1)</f>
        <v>349</v>
      </c>
      <c r="K4508">
        <f t="shared" si="216"/>
        <v>0</v>
      </c>
      <c r="L4508" t="str">
        <f t="shared" si="217"/>
        <v>Amount Match</v>
      </c>
    </row>
    <row r="4509" spans="1:12" hidden="1" x14ac:dyDescent="0.3">
      <c r="A4509" t="s">
        <v>8926</v>
      </c>
      <c r="B4509" s="1">
        <v>46279</v>
      </c>
      <c r="C4509" t="s">
        <v>8927</v>
      </c>
      <c r="D4509" t="s">
        <v>41</v>
      </c>
      <c r="E4509" t="s">
        <v>9</v>
      </c>
      <c r="F4509">
        <v>6498</v>
      </c>
      <c r="G4509" t="s">
        <v>105</v>
      </c>
      <c r="H4509" t="str">
        <f t="shared" si="215"/>
        <v>ORD26004508</v>
      </c>
      <c r="I4509">
        <f>COUNTIFS(PG_Transactions!$AK:$AK,$H4509,PG_Transactions!$E:$E,"CAPTURE",PG_Transactions!$AQ:$AQ,1)</f>
        <v>0</v>
      </c>
      <c r="J4509">
        <f>SUMIFS(PG_Transactions!$G:$G,PG_Transactions!$AK:$AK,$H4509,PG_Transactions!$E:$E,"CAPTURE",PG_Transactions!$AQ:$AQ,1)</f>
        <v>0</v>
      </c>
      <c r="K4509">
        <f t="shared" si="216"/>
        <v>-6498</v>
      </c>
      <c r="L4509" t="str">
        <f t="shared" si="217"/>
        <v>No Capture</v>
      </c>
    </row>
    <row r="4510" spans="1:12" hidden="1" x14ac:dyDescent="0.3">
      <c r="A4510" t="s">
        <v>8928</v>
      </c>
      <c r="B4510" s="1">
        <v>46289</v>
      </c>
      <c r="C4510" t="s">
        <v>8929</v>
      </c>
      <c r="D4510" t="s">
        <v>41</v>
      </c>
      <c r="E4510" t="s">
        <v>33</v>
      </c>
      <c r="F4510">
        <v>499</v>
      </c>
      <c r="G4510" t="s">
        <v>56</v>
      </c>
      <c r="H4510" t="str">
        <f t="shared" si="215"/>
        <v>ORD26004509</v>
      </c>
      <c r="I4510">
        <f>COUNTIFS(PG_Transactions!$AK:$AK,$H4510,PG_Transactions!$E:$E,"CAPTURE",PG_Transactions!$AQ:$AQ,1)</f>
        <v>1</v>
      </c>
      <c r="J4510">
        <f>SUMIFS(PG_Transactions!$G:$G,PG_Transactions!$AK:$AK,$H4510,PG_Transactions!$E:$E,"CAPTURE",PG_Transactions!$AQ:$AQ,1)</f>
        <v>499</v>
      </c>
      <c r="K4510">
        <f t="shared" si="216"/>
        <v>0</v>
      </c>
      <c r="L4510" t="str">
        <f t="shared" si="217"/>
        <v>Amount Match</v>
      </c>
    </row>
    <row r="4511" spans="1:12" hidden="1" x14ac:dyDescent="0.3">
      <c r="A4511" t="s">
        <v>8930</v>
      </c>
      <c r="B4511" s="1">
        <v>46289</v>
      </c>
      <c r="C4511" t="s">
        <v>8931</v>
      </c>
      <c r="D4511" t="s">
        <v>24</v>
      </c>
      <c r="E4511" t="s">
        <v>33</v>
      </c>
      <c r="F4511">
        <v>11597</v>
      </c>
      <c r="G4511" t="s">
        <v>10</v>
      </c>
      <c r="H4511" t="str">
        <f t="shared" si="215"/>
        <v>ORD26004510</v>
      </c>
      <c r="I4511">
        <f>COUNTIFS(PG_Transactions!$AK:$AK,$H4511,PG_Transactions!$E:$E,"CAPTURE",PG_Transactions!$AQ:$AQ,1)</f>
        <v>1</v>
      </c>
      <c r="J4511">
        <f>SUMIFS(PG_Transactions!$G:$G,PG_Transactions!$AK:$AK,$H4511,PG_Transactions!$E:$E,"CAPTURE",PG_Transactions!$AQ:$AQ,1)</f>
        <v>11597</v>
      </c>
      <c r="K4511">
        <f t="shared" si="216"/>
        <v>0</v>
      </c>
      <c r="L4511" t="str">
        <f t="shared" si="217"/>
        <v>Amount Match</v>
      </c>
    </row>
    <row r="4512" spans="1:12" hidden="1" x14ac:dyDescent="0.3">
      <c r="A4512" t="s">
        <v>8932</v>
      </c>
      <c r="B4512" s="1">
        <v>46280</v>
      </c>
      <c r="C4512" t="s">
        <v>8933</v>
      </c>
      <c r="D4512" t="s">
        <v>16</v>
      </c>
      <c r="E4512" t="s">
        <v>9</v>
      </c>
      <c r="F4512">
        <v>7999</v>
      </c>
      <c r="G4512" t="s">
        <v>10</v>
      </c>
      <c r="H4512" t="str">
        <f t="shared" si="215"/>
        <v>ORD26004511</v>
      </c>
      <c r="I4512">
        <f>COUNTIFS(PG_Transactions!$AK:$AK,$H4512,PG_Transactions!$E:$E,"CAPTURE",PG_Transactions!$AQ:$AQ,1)</f>
        <v>1</v>
      </c>
      <c r="J4512">
        <f>SUMIFS(PG_Transactions!$G:$G,PG_Transactions!$AK:$AK,$H4512,PG_Transactions!$E:$E,"CAPTURE",PG_Transactions!$AQ:$AQ,1)</f>
        <v>7999</v>
      </c>
      <c r="K4512">
        <f t="shared" si="216"/>
        <v>0</v>
      </c>
      <c r="L4512" t="str">
        <f t="shared" si="217"/>
        <v>Amount Match</v>
      </c>
    </row>
    <row r="4513" spans="1:12" hidden="1" x14ac:dyDescent="0.3">
      <c r="A4513" t="s">
        <v>8934</v>
      </c>
      <c r="B4513" s="1">
        <v>46271</v>
      </c>
      <c r="C4513" t="s">
        <v>8935</v>
      </c>
      <c r="D4513" t="s">
        <v>38</v>
      </c>
      <c r="E4513" t="s">
        <v>9</v>
      </c>
      <c r="F4513">
        <v>1398</v>
      </c>
      <c r="G4513" t="s">
        <v>70</v>
      </c>
      <c r="H4513" t="str">
        <f t="shared" si="215"/>
        <v>ORD26004512</v>
      </c>
      <c r="I4513">
        <f>COUNTIFS(PG_Transactions!$AK:$AK,$H4513,PG_Transactions!$E:$E,"CAPTURE",PG_Transactions!$AQ:$AQ,1)</f>
        <v>0</v>
      </c>
      <c r="J4513">
        <f>SUMIFS(PG_Transactions!$G:$G,PG_Transactions!$AK:$AK,$H4513,PG_Transactions!$E:$E,"CAPTURE",PG_Transactions!$AQ:$AQ,1)</f>
        <v>0</v>
      </c>
      <c r="K4513">
        <f t="shared" si="216"/>
        <v>-1398</v>
      </c>
      <c r="L4513" t="str">
        <f t="shared" si="217"/>
        <v>No Capture</v>
      </c>
    </row>
    <row r="4514" spans="1:12" hidden="1" x14ac:dyDescent="0.3">
      <c r="A4514" t="s">
        <v>8936</v>
      </c>
      <c r="B4514" s="1">
        <v>46274</v>
      </c>
      <c r="C4514" t="s">
        <v>8937</v>
      </c>
      <c r="D4514" t="s">
        <v>65</v>
      </c>
      <c r="E4514" t="s">
        <v>9</v>
      </c>
      <c r="F4514">
        <v>3499</v>
      </c>
      <c r="G4514" t="s">
        <v>10</v>
      </c>
      <c r="H4514" t="str">
        <f t="shared" si="215"/>
        <v>ORD26004513</v>
      </c>
      <c r="I4514">
        <f>COUNTIFS(PG_Transactions!$AK:$AK,$H4514,PG_Transactions!$E:$E,"CAPTURE",PG_Transactions!$AQ:$AQ,1)</f>
        <v>1</v>
      </c>
      <c r="J4514">
        <f>SUMIFS(PG_Transactions!$G:$G,PG_Transactions!$AK:$AK,$H4514,PG_Transactions!$E:$E,"CAPTURE",PG_Transactions!$AQ:$AQ,1)</f>
        <v>3499</v>
      </c>
      <c r="K4514">
        <f t="shared" si="216"/>
        <v>0</v>
      </c>
      <c r="L4514" t="str">
        <f t="shared" si="217"/>
        <v>Amount Match</v>
      </c>
    </row>
    <row r="4515" spans="1:12" hidden="1" x14ac:dyDescent="0.3">
      <c r="A4515" t="s">
        <v>8938</v>
      </c>
      <c r="B4515" s="1">
        <v>46292</v>
      </c>
      <c r="C4515" t="s">
        <v>8939</v>
      </c>
      <c r="D4515" t="s">
        <v>27</v>
      </c>
      <c r="E4515" t="s">
        <v>17</v>
      </c>
      <c r="F4515">
        <v>8998</v>
      </c>
      <c r="G4515" t="s">
        <v>10</v>
      </c>
      <c r="H4515" t="str">
        <f t="shared" si="215"/>
        <v>ORD26004514</v>
      </c>
      <c r="I4515">
        <f>COUNTIFS(PG_Transactions!$AK:$AK,$H4515,PG_Transactions!$E:$E,"CAPTURE",PG_Transactions!$AQ:$AQ,1)</f>
        <v>1</v>
      </c>
      <c r="J4515">
        <f>SUMIFS(PG_Transactions!$G:$G,PG_Transactions!$AK:$AK,$H4515,PG_Transactions!$E:$E,"CAPTURE",PG_Transactions!$AQ:$AQ,1)</f>
        <v>8998</v>
      </c>
      <c r="K4515">
        <f t="shared" si="216"/>
        <v>0</v>
      </c>
      <c r="L4515" t="str">
        <f t="shared" si="217"/>
        <v>Amount Match</v>
      </c>
    </row>
    <row r="4516" spans="1:12" hidden="1" x14ac:dyDescent="0.3">
      <c r="A4516" t="s">
        <v>8940</v>
      </c>
      <c r="B4516" s="1">
        <v>46269</v>
      </c>
      <c r="C4516" t="s">
        <v>8941</v>
      </c>
      <c r="D4516" t="s">
        <v>51</v>
      </c>
      <c r="E4516" t="s">
        <v>9</v>
      </c>
      <c r="F4516">
        <v>2148</v>
      </c>
      <c r="G4516" t="s">
        <v>10</v>
      </c>
      <c r="H4516" t="str">
        <f t="shared" si="215"/>
        <v>ORD26004515</v>
      </c>
      <c r="I4516">
        <f>COUNTIFS(PG_Transactions!$AK:$AK,$H4516,PG_Transactions!$E:$E,"CAPTURE",PG_Transactions!$AQ:$AQ,1)</f>
        <v>1</v>
      </c>
      <c r="J4516">
        <f>SUMIFS(PG_Transactions!$G:$G,PG_Transactions!$AK:$AK,$H4516,PG_Transactions!$E:$E,"CAPTURE",PG_Transactions!$AQ:$AQ,1)</f>
        <v>2148</v>
      </c>
      <c r="K4516">
        <f t="shared" si="216"/>
        <v>0</v>
      </c>
      <c r="L4516" t="str">
        <f t="shared" si="217"/>
        <v>Amount Match</v>
      </c>
    </row>
    <row r="4517" spans="1:12" hidden="1" x14ac:dyDescent="0.3">
      <c r="A4517" t="s">
        <v>8942</v>
      </c>
      <c r="B4517" s="1">
        <v>46284</v>
      </c>
      <c r="C4517" t="s">
        <v>8943</v>
      </c>
      <c r="D4517" t="s">
        <v>41</v>
      </c>
      <c r="E4517" t="s">
        <v>9</v>
      </c>
      <c r="F4517">
        <v>5097</v>
      </c>
      <c r="G4517" t="s">
        <v>10</v>
      </c>
      <c r="H4517" t="str">
        <f t="shared" si="215"/>
        <v>ORD26004516</v>
      </c>
      <c r="I4517">
        <f>COUNTIFS(PG_Transactions!$AK:$AK,$H4517,PG_Transactions!$E:$E,"CAPTURE",PG_Transactions!$AQ:$AQ,1)</f>
        <v>1</v>
      </c>
      <c r="J4517">
        <f>SUMIFS(PG_Transactions!$G:$G,PG_Transactions!$AK:$AK,$H4517,PG_Transactions!$E:$E,"CAPTURE",PG_Transactions!$AQ:$AQ,1)</f>
        <v>5097</v>
      </c>
      <c r="K4517">
        <f t="shared" si="216"/>
        <v>0</v>
      </c>
      <c r="L4517" t="str">
        <f t="shared" si="217"/>
        <v>Amount Match</v>
      </c>
    </row>
    <row r="4518" spans="1:12" hidden="1" x14ac:dyDescent="0.3">
      <c r="A4518" t="s">
        <v>8944</v>
      </c>
      <c r="B4518" s="1">
        <v>46272</v>
      </c>
      <c r="C4518" t="s">
        <v>8945</v>
      </c>
      <c r="D4518" t="s">
        <v>13</v>
      </c>
      <c r="E4518" t="s">
        <v>9</v>
      </c>
      <c r="F4518">
        <v>2447</v>
      </c>
      <c r="G4518" t="s">
        <v>10</v>
      </c>
      <c r="H4518" t="str">
        <f t="shared" si="215"/>
        <v>ORD26004517</v>
      </c>
      <c r="I4518">
        <f>COUNTIFS(PG_Transactions!$AK:$AK,$H4518,PG_Transactions!$E:$E,"CAPTURE",PG_Transactions!$AQ:$AQ,1)</f>
        <v>1</v>
      </c>
      <c r="J4518">
        <f>SUMIFS(PG_Transactions!$G:$G,PG_Transactions!$AK:$AK,$H4518,PG_Transactions!$E:$E,"CAPTURE",PG_Transactions!$AQ:$AQ,1)</f>
        <v>2447</v>
      </c>
      <c r="K4518">
        <f t="shared" si="216"/>
        <v>0</v>
      </c>
      <c r="L4518" t="str">
        <f t="shared" si="217"/>
        <v>Amount Match</v>
      </c>
    </row>
    <row r="4519" spans="1:12" hidden="1" x14ac:dyDescent="0.3">
      <c r="A4519" t="s">
        <v>8946</v>
      </c>
      <c r="B4519" s="1">
        <v>46282</v>
      </c>
      <c r="C4519" t="s">
        <v>8947</v>
      </c>
      <c r="D4519" t="s">
        <v>41</v>
      </c>
      <c r="E4519" t="s">
        <v>9</v>
      </c>
      <c r="F4519">
        <v>6497</v>
      </c>
      <c r="G4519" t="s">
        <v>10</v>
      </c>
      <c r="H4519" t="str">
        <f t="shared" si="215"/>
        <v>ORD26004518</v>
      </c>
      <c r="I4519">
        <f>COUNTIFS(PG_Transactions!$AK:$AK,$H4519,PG_Transactions!$E:$E,"CAPTURE",PG_Transactions!$AQ:$AQ,1)</f>
        <v>1</v>
      </c>
      <c r="J4519">
        <f>SUMIFS(PG_Transactions!$G:$G,PG_Transactions!$AK:$AK,$H4519,PG_Transactions!$E:$E,"CAPTURE",PG_Transactions!$AQ:$AQ,1)</f>
        <v>6497</v>
      </c>
      <c r="K4519">
        <f t="shared" si="216"/>
        <v>0</v>
      </c>
      <c r="L4519" t="str">
        <f t="shared" si="217"/>
        <v>Amount Match</v>
      </c>
    </row>
    <row r="4520" spans="1:12" hidden="1" x14ac:dyDescent="0.3">
      <c r="A4520" t="s">
        <v>8948</v>
      </c>
      <c r="B4520" s="1">
        <v>46278</v>
      </c>
      <c r="C4520" t="s">
        <v>8949</v>
      </c>
      <c r="D4520" t="s">
        <v>41</v>
      </c>
      <c r="E4520" t="s">
        <v>9</v>
      </c>
      <c r="F4520">
        <v>2499</v>
      </c>
      <c r="G4520" t="s">
        <v>105</v>
      </c>
      <c r="H4520" t="str">
        <f t="shared" si="215"/>
        <v>ORD26004519</v>
      </c>
      <c r="I4520">
        <f>COUNTIFS(PG_Transactions!$AK:$AK,$H4520,PG_Transactions!$E:$E,"CAPTURE",PG_Transactions!$AQ:$AQ,1)</f>
        <v>0</v>
      </c>
      <c r="J4520">
        <f>SUMIFS(PG_Transactions!$G:$G,PG_Transactions!$AK:$AK,$H4520,PG_Transactions!$E:$E,"CAPTURE",PG_Transactions!$AQ:$AQ,1)</f>
        <v>0</v>
      </c>
      <c r="K4520">
        <f t="shared" si="216"/>
        <v>-2499</v>
      </c>
      <c r="L4520" t="str">
        <f t="shared" si="217"/>
        <v>No Capture</v>
      </c>
    </row>
    <row r="4521" spans="1:12" hidden="1" x14ac:dyDescent="0.3">
      <c r="A4521" t="s">
        <v>8950</v>
      </c>
      <c r="B4521" s="1">
        <v>46275</v>
      </c>
      <c r="C4521" t="s">
        <v>8951</v>
      </c>
      <c r="D4521" t="s">
        <v>13</v>
      </c>
      <c r="E4521" t="s">
        <v>9</v>
      </c>
      <c r="F4521">
        <v>6297</v>
      </c>
      <c r="G4521" t="s">
        <v>10</v>
      </c>
      <c r="H4521" t="str">
        <f t="shared" si="215"/>
        <v>ORD26004520</v>
      </c>
      <c r="I4521">
        <f>COUNTIFS(PG_Transactions!$AK:$AK,$H4521,PG_Transactions!$E:$E,"CAPTURE",PG_Transactions!$AQ:$AQ,1)</f>
        <v>1</v>
      </c>
      <c r="J4521">
        <f>SUMIFS(PG_Transactions!$G:$G,PG_Transactions!$AK:$AK,$H4521,PG_Transactions!$E:$E,"CAPTURE",PG_Transactions!$AQ:$AQ,1)</f>
        <v>6297</v>
      </c>
      <c r="K4521">
        <f t="shared" si="216"/>
        <v>0</v>
      </c>
      <c r="L4521" t="str">
        <f t="shared" si="217"/>
        <v>Amount Match</v>
      </c>
    </row>
    <row r="4522" spans="1:12" hidden="1" x14ac:dyDescent="0.3">
      <c r="A4522" t="s">
        <v>8952</v>
      </c>
      <c r="B4522" s="1">
        <v>46290</v>
      </c>
      <c r="C4522" t="s">
        <v>8953</v>
      </c>
      <c r="D4522" t="s">
        <v>27</v>
      </c>
      <c r="E4522" t="s">
        <v>9</v>
      </c>
      <c r="F4522">
        <v>3298</v>
      </c>
      <c r="G4522" t="s">
        <v>10</v>
      </c>
      <c r="H4522" t="str">
        <f t="shared" si="215"/>
        <v>ORD26004521</v>
      </c>
      <c r="I4522">
        <f>COUNTIFS(PG_Transactions!$AK:$AK,$H4522,PG_Transactions!$E:$E,"CAPTURE",PG_Transactions!$AQ:$AQ,1)</f>
        <v>1</v>
      </c>
      <c r="J4522">
        <f>SUMIFS(PG_Transactions!$G:$G,PG_Transactions!$AK:$AK,$H4522,PG_Transactions!$E:$E,"CAPTURE",PG_Transactions!$AQ:$AQ,1)</f>
        <v>3298</v>
      </c>
      <c r="K4522">
        <f t="shared" si="216"/>
        <v>0</v>
      </c>
      <c r="L4522" t="str">
        <f t="shared" si="217"/>
        <v>Amount Match</v>
      </c>
    </row>
    <row r="4523" spans="1:12" hidden="1" x14ac:dyDescent="0.3">
      <c r="A4523" t="s">
        <v>8954</v>
      </c>
      <c r="B4523" s="1">
        <v>46271</v>
      </c>
      <c r="C4523" t="s">
        <v>8955</v>
      </c>
      <c r="D4523" t="s">
        <v>65</v>
      </c>
      <c r="E4523" t="s">
        <v>17</v>
      </c>
      <c r="F4523">
        <v>3499</v>
      </c>
      <c r="G4523" t="s">
        <v>10</v>
      </c>
      <c r="H4523" t="str">
        <f t="shared" si="215"/>
        <v>ORD26004522</v>
      </c>
      <c r="I4523">
        <f>COUNTIFS(PG_Transactions!$AK:$AK,$H4523,PG_Transactions!$E:$E,"CAPTURE",PG_Transactions!$AQ:$AQ,1)</f>
        <v>1</v>
      </c>
      <c r="J4523">
        <f>SUMIFS(PG_Transactions!$G:$G,PG_Transactions!$AK:$AK,$H4523,PG_Transactions!$E:$E,"CAPTURE",PG_Transactions!$AQ:$AQ,1)</f>
        <v>3499</v>
      </c>
      <c r="K4523">
        <f t="shared" si="216"/>
        <v>0</v>
      </c>
      <c r="L4523" t="str">
        <f t="shared" si="217"/>
        <v>Amount Match</v>
      </c>
    </row>
    <row r="4524" spans="1:12" hidden="1" x14ac:dyDescent="0.3">
      <c r="A4524" t="s">
        <v>8956</v>
      </c>
      <c r="B4524" s="1">
        <v>46281</v>
      </c>
      <c r="C4524" t="s">
        <v>8957</v>
      </c>
      <c r="D4524" t="s">
        <v>41</v>
      </c>
      <c r="E4524" t="s">
        <v>9</v>
      </c>
      <c r="F4524">
        <v>4098</v>
      </c>
      <c r="G4524" t="s">
        <v>10</v>
      </c>
      <c r="H4524" t="str">
        <f t="shared" si="215"/>
        <v>ORD26004523</v>
      </c>
      <c r="I4524">
        <f>COUNTIFS(PG_Transactions!$AK:$AK,$H4524,PG_Transactions!$E:$E,"CAPTURE",PG_Transactions!$AQ:$AQ,1)</f>
        <v>1</v>
      </c>
      <c r="J4524">
        <f>SUMIFS(PG_Transactions!$G:$G,PG_Transactions!$AK:$AK,$H4524,PG_Transactions!$E:$E,"CAPTURE",PG_Transactions!$AQ:$AQ,1)</f>
        <v>4098</v>
      </c>
      <c r="K4524">
        <f t="shared" si="216"/>
        <v>0</v>
      </c>
      <c r="L4524" t="str">
        <f t="shared" si="217"/>
        <v>Amount Match</v>
      </c>
    </row>
    <row r="4525" spans="1:12" hidden="1" x14ac:dyDescent="0.3">
      <c r="A4525" t="s">
        <v>8958</v>
      </c>
      <c r="B4525" s="1">
        <v>46284</v>
      </c>
      <c r="C4525" t="s">
        <v>8959</v>
      </c>
      <c r="D4525" t="s">
        <v>8</v>
      </c>
      <c r="E4525" t="s">
        <v>17</v>
      </c>
      <c r="F4525">
        <v>1848</v>
      </c>
      <c r="G4525" t="s">
        <v>56</v>
      </c>
      <c r="H4525" t="str">
        <f t="shared" si="215"/>
        <v>ORD26004524</v>
      </c>
      <c r="I4525">
        <f>COUNTIFS(PG_Transactions!$AK:$AK,$H4525,PG_Transactions!$E:$E,"CAPTURE",PG_Transactions!$AQ:$AQ,1)</f>
        <v>1</v>
      </c>
      <c r="J4525">
        <f>SUMIFS(PG_Transactions!$G:$G,PG_Transactions!$AK:$AK,$H4525,PG_Transactions!$E:$E,"CAPTURE",PG_Transactions!$AQ:$AQ,1)</f>
        <v>1848</v>
      </c>
      <c r="K4525">
        <f t="shared" si="216"/>
        <v>0</v>
      </c>
      <c r="L4525" t="str">
        <f t="shared" si="217"/>
        <v>Amount Match</v>
      </c>
    </row>
    <row r="4526" spans="1:12" hidden="1" x14ac:dyDescent="0.3">
      <c r="A4526" t="s">
        <v>8960</v>
      </c>
      <c r="B4526" s="1">
        <v>46276</v>
      </c>
      <c r="C4526" t="s">
        <v>8961</v>
      </c>
      <c r="E4526" t="s">
        <v>17</v>
      </c>
      <c r="F4526">
        <v>3797</v>
      </c>
      <c r="G4526" t="s">
        <v>10</v>
      </c>
      <c r="H4526" t="str">
        <f t="shared" si="215"/>
        <v>ORD26004525</v>
      </c>
      <c r="I4526">
        <f>COUNTIFS(PG_Transactions!$AK:$AK,$H4526,PG_Transactions!$E:$E,"CAPTURE",PG_Transactions!$AQ:$AQ,1)</f>
        <v>1</v>
      </c>
      <c r="J4526">
        <f>SUMIFS(PG_Transactions!$G:$G,PG_Transactions!$AK:$AK,$H4526,PG_Transactions!$E:$E,"CAPTURE",PG_Transactions!$AQ:$AQ,1)</f>
        <v>3797</v>
      </c>
      <c r="K4526">
        <f t="shared" si="216"/>
        <v>0</v>
      </c>
      <c r="L4526" t="str">
        <f t="shared" si="217"/>
        <v>Amount Match</v>
      </c>
    </row>
    <row r="4527" spans="1:12" hidden="1" x14ac:dyDescent="0.3">
      <c r="A4527" t="s">
        <v>8962</v>
      </c>
      <c r="B4527" s="1">
        <v>46273</v>
      </c>
      <c r="C4527" t="s">
        <v>8963</v>
      </c>
      <c r="D4527" t="s">
        <v>51</v>
      </c>
      <c r="E4527" t="s">
        <v>9</v>
      </c>
      <c r="F4527">
        <v>11347</v>
      </c>
      <c r="G4527" t="s">
        <v>10</v>
      </c>
      <c r="H4527" t="str">
        <f t="shared" si="215"/>
        <v>ORD26004526</v>
      </c>
      <c r="I4527">
        <f>COUNTIFS(PG_Transactions!$AK:$AK,$H4527,PG_Transactions!$E:$E,"CAPTURE",PG_Transactions!$AQ:$AQ,1)</f>
        <v>1</v>
      </c>
      <c r="J4527">
        <f>SUMIFS(PG_Transactions!$G:$G,PG_Transactions!$AK:$AK,$H4527,PG_Transactions!$E:$E,"CAPTURE",PG_Transactions!$AQ:$AQ,1)</f>
        <v>11347</v>
      </c>
      <c r="K4527">
        <f t="shared" si="216"/>
        <v>0</v>
      </c>
      <c r="L4527" t="str">
        <f t="shared" si="217"/>
        <v>Amount Match</v>
      </c>
    </row>
    <row r="4528" spans="1:12" hidden="1" x14ac:dyDescent="0.3">
      <c r="A4528" t="s">
        <v>8964</v>
      </c>
      <c r="B4528" s="1">
        <v>46277</v>
      </c>
      <c r="C4528" t="s">
        <v>8965</v>
      </c>
      <c r="D4528" t="s">
        <v>8</v>
      </c>
      <c r="E4528" t="s">
        <v>9</v>
      </c>
      <c r="F4528">
        <v>1499</v>
      </c>
      <c r="G4528" t="s">
        <v>56</v>
      </c>
      <c r="H4528" t="str">
        <f t="shared" si="215"/>
        <v>ORD26004527</v>
      </c>
      <c r="I4528">
        <f>COUNTIFS(PG_Transactions!$AK:$AK,$H4528,PG_Transactions!$E:$E,"CAPTURE",PG_Transactions!$AQ:$AQ,1)</f>
        <v>1</v>
      </c>
      <c r="J4528">
        <f>SUMIFS(PG_Transactions!$G:$G,PG_Transactions!$AK:$AK,$H4528,PG_Transactions!$E:$E,"CAPTURE",PG_Transactions!$AQ:$AQ,1)</f>
        <v>1499</v>
      </c>
      <c r="K4528">
        <f t="shared" si="216"/>
        <v>0</v>
      </c>
      <c r="L4528" t="str">
        <f t="shared" si="217"/>
        <v>Amount Match</v>
      </c>
    </row>
    <row r="4529" spans="1:12" hidden="1" x14ac:dyDescent="0.3">
      <c r="A4529" t="s">
        <v>8966</v>
      </c>
      <c r="B4529" s="1">
        <v>46273</v>
      </c>
      <c r="C4529" t="s">
        <v>8967</v>
      </c>
      <c r="D4529" t="s">
        <v>32</v>
      </c>
      <c r="E4529" t="s">
        <v>17</v>
      </c>
      <c r="F4529">
        <v>799</v>
      </c>
      <c r="G4529" t="s">
        <v>10</v>
      </c>
      <c r="H4529" t="str">
        <f t="shared" si="215"/>
        <v>ORD26004528</v>
      </c>
      <c r="I4529">
        <f>COUNTIFS(PG_Transactions!$AK:$AK,$H4529,PG_Transactions!$E:$E,"CAPTURE",PG_Transactions!$AQ:$AQ,1)</f>
        <v>1</v>
      </c>
      <c r="J4529">
        <f>SUMIFS(PG_Transactions!$G:$G,PG_Transactions!$AK:$AK,$H4529,PG_Transactions!$E:$E,"CAPTURE",PG_Transactions!$AQ:$AQ,1)</f>
        <v>799</v>
      </c>
      <c r="K4529">
        <f t="shared" si="216"/>
        <v>0</v>
      </c>
      <c r="L4529" t="str">
        <f t="shared" si="217"/>
        <v>Amount Match</v>
      </c>
    </row>
    <row r="4530" spans="1:12" hidden="1" x14ac:dyDescent="0.3">
      <c r="A4530" t="s">
        <v>8968</v>
      </c>
      <c r="B4530" s="1">
        <v>46269</v>
      </c>
      <c r="C4530" t="s">
        <v>8969</v>
      </c>
      <c r="D4530" t="s">
        <v>27</v>
      </c>
      <c r="E4530" t="s">
        <v>9</v>
      </c>
      <c r="F4530">
        <v>2798</v>
      </c>
      <c r="G4530" t="s">
        <v>10</v>
      </c>
      <c r="H4530" t="str">
        <f t="shared" si="215"/>
        <v>ORD26004529</v>
      </c>
      <c r="I4530">
        <f>COUNTIFS(PG_Transactions!$AK:$AK,$H4530,PG_Transactions!$E:$E,"CAPTURE",PG_Transactions!$AQ:$AQ,1)</f>
        <v>1</v>
      </c>
      <c r="J4530">
        <f>SUMIFS(PG_Transactions!$G:$G,PG_Transactions!$AK:$AK,$H4530,PG_Transactions!$E:$E,"CAPTURE",PG_Transactions!$AQ:$AQ,1)</f>
        <v>2798</v>
      </c>
      <c r="K4530">
        <f t="shared" si="216"/>
        <v>0</v>
      </c>
      <c r="L4530" t="str">
        <f t="shared" si="217"/>
        <v>Amount Match</v>
      </c>
    </row>
    <row r="4531" spans="1:12" hidden="1" x14ac:dyDescent="0.3">
      <c r="A4531" t="s">
        <v>8970</v>
      </c>
      <c r="B4531" s="1">
        <v>46287</v>
      </c>
      <c r="C4531" t="s">
        <v>8971</v>
      </c>
      <c r="D4531" t="s">
        <v>41</v>
      </c>
      <c r="E4531" t="s">
        <v>9</v>
      </c>
      <c r="F4531">
        <v>499</v>
      </c>
      <c r="G4531" t="s">
        <v>10</v>
      </c>
      <c r="H4531" t="str">
        <f t="shared" si="215"/>
        <v>ORD26004530</v>
      </c>
      <c r="I4531">
        <f>COUNTIFS(PG_Transactions!$AK:$AK,$H4531,PG_Transactions!$E:$E,"CAPTURE",PG_Transactions!$AQ:$AQ,1)</f>
        <v>1</v>
      </c>
      <c r="J4531">
        <f>SUMIFS(PG_Transactions!$G:$G,PG_Transactions!$AK:$AK,$H4531,PG_Transactions!$E:$E,"CAPTURE",PG_Transactions!$AQ:$AQ,1)</f>
        <v>499</v>
      </c>
      <c r="K4531">
        <f t="shared" si="216"/>
        <v>0</v>
      </c>
      <c r="L4531" t="str">
        <f t="shared" si="217"/>
        <v>Amount Match</v>
      </c>
    </row>
    <row r="4532" spans="1:12" hidden="1" x14ac:dyDescent="0.3">
      <c r="A4532" t="s">
        <v>8972</v>
      </c>
      <c r="B4532" s="1">
        <v>46277</v>
      </c>
      <c r="C4532" t="s">
        <v>8973</v>
      </c>
      <c r="D4532" t="s">
        <v>24</v>
      </c>
      <c r="E4532" t="s">
        <v>17</v>
      </c>
      <c r="F4532">
        <v>8298</v>
      </c>
      <c r="G4532" t="s">
        <v>10</v>
      </c>
      <c r="H4532" t="str">
        <f t="shared" si="215"/>
        <v>ORD26004531</v>
      </c>
      <c r="I4532">
        <f>COUNTIFS(PG_Transactions!$AK:$AK,$H4532,PG_Transactions!$E:$E,"CAPTURE",PG_Transactions!$AQ:$AQ,1)</f>
        <v>1</v>
      </c>
      <c r="J4532">
        <f>SUMIFS(PG_Transactions!$G:$G,PG_Transactions!$AK:$AK,$H4532,PG_Transactions!$E:$E,"CAPTURE",PG_Transactions!$AQ:$AQ,1)</f>
        <v>8298</v>
      </c>
      <c r="K4532">
        <f t="shared" si="216"/>
        <v>0</v>
      </c>
      <c r="L4532" t="str">
        <f t="shared" si="217"/>
        <v>Amount Match</v>
      </c>
    </row>
    <row r="4533" spans="1:12" hidden="1" x14ac:dyDescent="0.3">
      <c r="A4533" t="s">
        <v>8974</v>
      </c>
      <c r="B4533" s="1">
        <v>46289</v>
      </c>
      <c r="C4533" t="s">
        <v>8975</v>
      </c>
      <c r="D4533" t="s">
        <v>16</v>
      </c>
      <c r="E4533" t="s">
        <v>44</v>
      </c>
      <c r="F4533">
        <v>8798</v>
      </c>
      <c r="G4533" t="s">
        <v>10</v>
      </c>
      <c r="H4533" t="str">
        <f t="shared" si="215"/>
        <v>ORD26004532</v>
      </c>
      <c r="I4533">
        <f>COUNTIFS(PG_Transactions!$AK:$AK,$H4533,PG_Transactions!$E:$E,"CAPTURE",PG_Transactions!$AQ:$AQ,1)</f>
        <v>1</v>
      </c>
      <c r="J4533">
        <f>SUMIFS(PG_Transactions!$G:$G,PG_Transactions!$AK:$AK,$H4533,PG_Transactions!$E:$E,"CAPTURE",PG_Transactions!$AQ:$AQ,1)</f>
        <v>8798</v>
      </c>
      <c r="K4533">
        <f t="shared" si="216"/>
        <v>0</v>
      </c>
      <c r="L4533" t="str">
        <f t="shared" si="217"/>
        <v>Amount Match</v>
      </c>
    </row>
    <row r="4534" spans="1:12" hidden="1" x14ac:dyDescent="0.3">
      <c r="A4534" t="s">
        <v>8976</v>
      </c>
      <c r="B4534" s="1">
        <v>46278</v>
      </c>
      <c r="C4534" t="s">
        <v>8977</v>
      </c>
      <c r="D4534" t="s">
        <v>8</v>
      </c>
      <c r="E4534" t="s">
        <v>44</v>
      </c>
      <c r="F4534">
        <v>499</v>
      </c>
      <c r="G4534" t="s">
        <v>10</v>
      </c>
      <c r="H4534" t="str">
        <f t="shared" si="215"/>
        <v>ORD26004533</v>
      </c>
      <c r="I4534">
        <f>COUNTIFS(PG_Transactions!$AK:$AK,$H4534,PG_Transactions!$E:$E,"CAPTURE",PG_Transactions!$AQ:$AQ,1)</f>
        <v>1</v>
      </c>
      <c r="J4534">
        <f>SUMIFS(PG_Transactions!$G:$G,PG_Transactions!$AK:$AK,$H4534,PG_Transactions!$E:$E,"CAPTURE",PG_Transactions!$AQ:$AQ,1)</f>
        <v>499</v>
      </c>
      <c r="K4534">
        <f t="shared" si="216"/>
        <v>0</v>
      </c>
      <c r="L4534" t="str">
        <f t="shared" si="217"/>
        <v>Amount Match</v>
      </c>
    </row>
    <row r="4535" spans="1:12" hidden="1" x14ac:dyDescent="0.3">
      <c r="A4535" t="s">
        <v>8978</v>
      </c>
      <c r="B4535" s="1">
        <v>46290</v>
      </c>
      <c r="C4535" t="s">
        <v>8979</v>
      </c>
      <c r="D4535" t="s">
        <v>32</v>
      </c>
      <c r="E4535" t="s">
        <v>9</v>
      </c>
      <c r="F4535">
        <v>1299</v>
      </c>
      <c r="G4535" t="s">
        <v>10</v>
      </c>
      <c r="H4535" t="str">
        <f t="shared" si="215"/>
        <v>ORD26004534</v>
      </c>
      <c r="I4535">
        <f>COUNTIFS(PG_Transactions!$AK:$AK,$H4535,PG_Transactions!$E:$E,"CAPTURE",PG_Transactions!$AQ:$AQ,1)</f>
        <v>1</v>
      </c>
      <c r="J4535">
        <f>SUMIFS(PG_Transactions!$G:$G,PG_Transactions!$AK:$AK,$H4535,PG_Transactions!$E:$E,"CAPTURE",PG_Transactions!$AQ:$AQ,1)</f>
        <v>1299</v>
      </c>
      <c r="K4535">
        <f t="shared" si="216"/>
        <v>0</v>
      </c>
      <c r="L4535" t="str">
        <f t="shared" si="217"/>
        <v>Amount Match</v>
      </c>
    </row>
    <row r="4536" spans="1:12" hidden="1" x14ac:dyDescent="0.3">
      <c r="A4536" t="s">
        <v>8980</v>
      </c>
      <c r="B4536" s="1">
        <v>46280</v>
      </c>
      <c r="C4536" t="s">
        <v>8981</v>
      </c>
      <c r="D4536" t="s">
        <v>27</v>
      </c>
      <c r="E4536" t="s">
        <v>9</v>
      </c>
      <c r="F4536">
        <v>799</v>
      </c>
      <c r="G4536" t="s">
        <v>10</v>
      </c>
      <c r="H4536" t="str">
        <f t="shared" si="215"/>
        <v>ORD26004535</v>
      </c>
      <c r="I4536">
        <f>COUNTIFS(PG_Transactions!$AK:$AK,$H4536,PG_Transactions!$E:$E,"CAPTURE",PG_Transactions!$AQ:$AQ,1)</f>
        <v>1</v>
      </c>
      <c r="J4536">
        <f>SUMIFS(PG_Transactions!$G:$G,PG_Transactions!$AK:$AK,$H4536,PG_Transactions!$E:$E,"CAPTURE",PG_Transactions!$AQ:$AQ,1)</f>
        <v>799</v>
      </c>
      <c r="K4536">
        <f t="shared" si="216"/>
        <v>0</v>
      </c>
      <c r="L4536" t="str">
        <f t="shared" si="217"/>
        <v>Amount Match</v>
      </c>
    </row>
    <row r="4537" spans="1:12" hidden="1" x14ac:dyDescent="0.3">
      <c r="A4537" t="s">
        <v>8982</v>
      </c>
      <c r="B4537" s="1">
        <v>46280</v>
      </c>
      <c r="C4537" t="s">
        <v>8983</v>
      </c>
      <c r="D4537" t="s">
        <v>24</v>
      </c>
      <c r="E4537" t="s">
        <v>9</v>
      </c>
      <c r="F4537">
        <v>4647</v>
      </c>
      <c r="G4537" t="s">
        <v>10</v>
      </c>
      <c r="H4537" t="str">
        <f t="shared" si="215"/>
        <v>ORD26004536</v>
      </c>
      <c r="I4537">
        <f>COUNTIFS(PG_Transactions!$AK:$AK,$H4537,PG_Transactions!$E:$E,"CAPTURE",PG_Transactions!$AQ:$AQ,1)</f>
        <v>1</v>
      </c>
      <c r="J4537">
        <f>SUMIFS(PG_Transactions!$G:$G,PG_Transactions!$AK:$AK,$H4537,PG_Transactions!$E:$E,"CAPTURE",PG_Transactions!$AQ:$AQ,1)</f>
        <v>4647</v>
      </c>
      <c r="K4537">
        <f t="shared" si="216"/>
        <v>0</v>
      </c>
      <c r="L4537" t="str">
        <f t="shared" si="217"/>
        <v>Amount Match</v>
      </c>
    </row>
    <row r="4538" spans="1:12" hidden="1" x14ac:dyDescent="0.3">
      <c r="A4538" t="s">
        <v>8984</v>
      </c>
      <c r="B4538" s="1">
        <v>46289</v>
      </c>
      <c r="C4538" t="s">
        <v>8985</v>
      </c>
      <c r="D4538" t="s">
        <v>41</v>
      </c>
      <c r="E4538" t="s">
        <v>17</v>
      </c>
      <c r="F4538">
        <v>1747</v>
      </c>
      <c r="G4538" t="s">
        <v>10</v>
      </c>
      <c r="H4538" t="str">
        <f t="shared" si="215"/>
        <v>ORD26004537</v>
      </c>
      <c r="I4538">
        <f>COUNTIFS(PG_Transactions!$AK:$AK,$H4538,PG_Transactions!$E:$E,"CAPTURE",PG_Transactions!$AQ:$AQ,1)</f>
        <v>1</v>
      </c>
      <c r="J4538">
        <f>SUMIFS(PG_Transactions!$G:$G,PG_Transactions!$AK:$AK,$H4538,PG_Transactions!$E:$E,"CAPTURE",PG_Transactions!$AQ:$AQ,1)</f>
        <v>1747</v>
      </c>
      <c r="K4538">
        <f t="shared" si="216"/>
        <v>0</v>
      </c>
      <c r="L4538" t="str">
        <f t="shared" si="217"/>
        <v>Amount Match</v>
      </c>
    </row>
    <row r="4539" spans="1:12" hidden="1" x14ac:dyDescent="0.3">
      <c r="A4539" t="s">
        <v>8986</v>
      </c>
      <c r="B4539" s="1">
        <v>46267</v>
      </c>
      <c r="C4539" t="s">
        <v>8987</v>
      </c>
      <c r="D4539" t="s">
        <v>65</v>
      </c>
      <c r="E4539" t="s">
        <v>9</v>
      </c>
      <c r="F4539">
        <v>4098</v>
      </c>
      <c r="G4539" t="s">
        <v>10</v>
      </c>
      <c r="H4539" t="str">
        <f t="shared" si="215"/>
        <v>ORD26004538</v>
      </c>
      <c r="I4539">
        <f>COUNTIFS(PG_Transactions!$AK:$AK,$H4539,PG_Transactions!$E:$E,"CAPTURE",PG_Transactions!$AQ:$AQ,1)</f>
        <v>1</v>
      </c>
      <c r="J4539">
        <f>SUMIFS(PG_Transactions!$G:$G,PG_Transactions!$AK:$AK,$H4539,PG_Transactions!$E:$E,"CAPTURE",PG_Transactions!$AQ:$AQ,1)</f>
        <v>4098</v>
      </c>
      <c r="K4539">
        <f t="shared" si="216"/>
        <v>0</v>
      </c>
      <c r="L4539" t="str">
        <f t="shared" si="217"/>
        <v>Amount Match</v>
      </c>
    </row>
    <row r="4540" spans="1:12" hidden="1" x14ac:dyDescent="0.3">
      <c r="A4540" t="s">
        <v>8988</v>
      </c>
      <c r="B4540" s="1">
        <v>46269</v>
      </c>
      <c r="C4540" t="s">
        <v>8989</v>
      </c>
      <c r="D4540" t="s">
        <v>8</v>
      </c>
      <c r="E4540" t="s">
        <v>9</v>
      </c>
      <c r="F4540">
        <v>898</v>
      </c>
      <c r="G4540" t="s">
        <v>10</v>
      </c>
      <c r="H4540" t="str">
        <f t="shared" si="215"/>
        <v>ORD26004539</v>
      </c>
      <c r="I4540">
        <f>COUNTIFS(PG_Transactions!$AK:$AK,$H4540,PG_Transactions!$E:$E,"CAPTURE",PG_Transactions!$AQ:$AQ,1)</f>
        <v>1</v>
      </c>
      <c r="J4540">
        <f>SUMIFS(PG_Transactions!$G:$G,PG_Transactions!$AK:$AK,$H4540,PG_Transactions!$E:$E,"CAPTURE",PG_Transactions!$AQ:$AQ,1)</f>
        <v>898</v>
      </c>
      <c r="K4540">
        <f t="shared" si="216"/>
        <v>0</v>
      </c>
      <c r="L4540" t="str">
        <f t="shared" si="217"/>
        <v>Amount Match</v>
      </c>
    </row>
    <row r="4541" spans="1:12" hidden="1" x14ac:dyDescent="0.3">
      <c r="A4541" t="s">
        <v>8990</v>
      </c>
      <c r="B4541" s="1">
        <v>46280</v>
      </c>
      <c r="C4541" t="s">
        <v>8991</v>
      </c>
      <c r="D4541" t="s">
        <v>8</v>
      </c>
      <c r="E4541" t="s">
        <v>17</v>
      </c>
      <c r="F4541">
        <v>2499</v>
      </c>
      <c r="G4541" t="s">
        <v>10</v>
      </c>
      <c r="H4541" t="str">
        <f t="shared" si="215"/>
        <v>ORD26004540</v>
      </c>
      <c r="I4541">
        <f>COUNTIFS(PG_Transactions!$AK:$AK,$H4541,PG_Transactions!$E:$E,"CAPTURE",PG_Transactions!$AQ:$AQ,1)</f>
        <v>1</v>
      </c>
      <c r="J4541">
        <f>SUMIFS(PG_Transactions!$G:$G,PG_Transactions!$AK:$AK,$H4541,PG_Transactions!$E:$E,"CAPTURE",PG_Transactions!$AQ:$AQ,1)</f>
        <v>2499</v>
      </c>
      <c r="K4541">
        <f t="shared" si="216"/>
        <v>0</v>
      </c>
      <c r="L4541" t="str">
        <f t="shared" si="217"/>
        <v>Amount Match</v>
      </c>
    </row>
    <row r="4542" spans="1:12" hidden="1" x14ac:dyDescent="0.3">
      <c r="A4542" t="s">
        <v>8992</v>
      </c>
      <c r="B4542" s="1">
        <v>46280</v>
      </c>
      <c r="C4542" t="s">
        <v>8993</v>
      </c>
      <c r="D4542" t="s">
        <v>65</v>
      </c>
      <c r="E4542" t="s">
        <v>17</v>
      </c>
      <c r="F4542">
        <v>3097</v>
      </c>
      <c r="G4542" t="s">
        <v>10</v>
      </c>
      <c r="H4542" t="str">
        <f t="shared" si="215"/>
        <v>ORD26004541</v>
      </c>
      <c r="I4542">
        <f>COUNTIFS(PG_Transactions!$AK:$AK,$H4542,PG_Transactions!$E:$E,"CAPTURE",PG_Transactions!$AQ:$AQ,1)</f>
        <v>1</v>
      </c>
      <c r="J4542">
        <f>SUMIFS(PG_Transactions!$G:$G,PG_Transactions!$AK:$AK,$H4542,PG_Transactions!$E:$E,"CAPTURE",PG_Transactions!$AQ:$AQ,1)</f>
        <v>3097</v>
      </c>
      <c r="K4542">
        <f t="shared" si="216"/>
        <v>0</v>
      </c>
      <c r="L4542" t="str">
        <f t="shared" si="217"/>
        <v>Amount Match</v>
      </c>
    </row>
    <row r="4543" spans="1:12" hidden="1" x14ac:dyDescent="0.3">
      <c r="A4543" t="s">
        <v>8994</v>
      </c>
      <c r="B4543" s="1">
        <v>46281</v>
      </c>
      <c r="C4543" t="s">
        <v>8995</v>
      </c>
      <c r="D4543" t="s">
        <v>41</v>
      </c>
      <c r="E4543" t="s">
        <v>44</v>
      </c>
      <c r="F4543">
        <v>4798</v>
      </c>
      <c r="G4543" t="s">
        <v>10</v>
      </c>
      <c r="H4543" t="str">
        <f t="shared" si="215"/>
        <v>ORD26004542</v>
      </c>
      <c r="I4543">
        <f>COUNTIFS(PG_Transactions!$AK:$AK,$H4543,PG_Transactions!$E:$E,"CAPTURE",PG_Transactions!$AQ:$AQ,1)</f>
        <v>1</v>
      </c>
      <c r="J4543">
        <f>SUMIFS(PG_Transactions!$G:$G,PG_Transactions!$AK:$AK,$H4543,PG_Transactions!$E:$E,"CAPTURE",PG_Transactions!$AQ:$AQ,1)</f>
        <v>4798</v>
      </c>
      <c r="K4543">
        <f t="shared" si="216"/>
        <v>0</v>
      </c>
      <c r="L4543" t="str">
        <f t="shared" si="217"/>
        <v>Amount Match</v>
      </c>
    </row>
    <row r="4544" spans="1:12" hidden="1" x14ac:dyDescent="0.3">
      <c r="A4544" t="s">
        <v>8996</v>
      </c>
      <c r="B4544" s="1">
        <v>46287</v>
      </c>
      <c r="C4544" t="s">
        <v>8997</v>
      </c>
      <c r="D4544" t="s">
        <v>27</v>
      </c>
      <c r="E4544" t="s">
        <v>9</v>
      </c>
      <c r="F4544">
        <v>1299</v>
      </c>
      <c r="G4544" t="s">
        <v>105</v>
      </c>
      <c r="H4544" t="str">
        <f t="shared" si="215"/>
        <v>ORD26004543</v>
      </c>
      <c r="I4544">
        <f>COUNTIFS(PG_Transactions!$AK:$AK,$H4544,PG_Transactions!$E:$E,"CAPTURE",PG_Transactions!$AQ:$AQ,1)</f>
        <v>0</v>
      </c>
      <c r="J4544">
        <f>SUMIFS(PG_Transactions!$G:$G,PG_Transactions!$AK:$AK,$H4544,PG_Transactions!$E:$E,"CAPTURE",PG_Transactions!$AQ:$AQ,1)</f>
        <v>0</v>
      </c>
      <c r="K4544">
        <f t="shared" si="216"/>
        <v>-1299</v>
      </c>
      <c r="L4544" t="str">
        <f t="shared" si="217"/>
        <v>No Capture</v>
      </c>
    </row>
    <row r="4545" spans="1:12" hidden="1" x14ac:dyDescent="0.3">
      <c r="A4545" t="s">
        <v>8998</v>
      </c>
      <c r="B4545" s="1">
        <v>46291</v>
      </c>
      <c r="C4545" t="s">
        <v>8999</v>
      </c>
      <c r="D4545" t="s">
        <v>16</v>
      </c>
      <c r="E4545" t="s">
        <v>17</v>
      </c>
      <c r="F4545">
        <v>2999</v>
      </c>
      <c r="G4545" t="s">
        <v>10</v>
      </c>
      <c r="H4545" t="str">
        <f t="shared" si="215"/>
        <v>ORD26004544</v>
      </c>
      <c r="I4545">
        <f>COUNTIFS(PG_Transactions!$AK:$AK,$H4545,PG_Transactions!$E:$E,"CAPTURE",PG_Transactions!$AQ:$AQ,1)</f>
        <v>1</v>
      </c>
      <c r="J4545">
        <f>SUMIFS(PG_Transactions!$G:$G,PG_Transactions!$AK:$AK,$H4545,PG_Transactions!$E:$E,"CAPTURE",PG_Transactions!$AQ:$AQ,1)</f>
        <v>2999</v>
      </c>
      <c r="K4545">
        <f t="shared" si="216"/>
        <v>0</v>
      </c>
      <c r="L4545" t="str">
        <f t="shared" si="217"/>
        <v>Amount Match</v>
      </c>
    </row>
    <row r="4546" spans="1:12" hidden="1" x14ac:dyDescent="0.3">
      <c r="A4546" t="s">
        <v>9000</v>
      </c>
      <c r="B4546" s="1">
        <v>46280</v>
      </c>
      <c r="C4546" t="s">
        <v>9001</v>
      </c>
      <c r="D4546" t="s">
        <v>24</v>
      </c>
      <c r="E4546" t="s">
        <v>9</v>
      </c>
      <c r="F4546">
        <v>3598</v>
      </c>
      <c r="G4546" t="s">
        <v>10</v>
      </c>
      <c r="H4546" t="str">
        <f t="shared" si="215"/>
        <v>ORD26004545</v>
      </c>
      <c r="I4546">
        <f>COUNTIFS(PG_Transactions!$AK:$AK,$H4546,PG_Transactions!$E:$E,"CAPTURE",PG_Transactions!$AQ:$AQ,1)</f>
        <v>1</v>
      </c>
      <c r="J4546">
        <f>SUMIFS(PG_Transactions!$G:$G,PG_Transactions!$AK:$AK,$H4546,PG_Transactions!$E:$E,"CAPTURE",PG_Transactions!$AQ:$AQ,1)</f>
        <v>3598</v>
      </c>
      <c r="K4546">
        <f t="shared" si="216"/>
        <v>0</v>
      </c>
      <c r="L4546" t="str">
        <f t="shared" si="217"/>
        <v>Amount Match</v>
      </c>
    </row>
    <row r="4547" spans="1:12" hidden="1" x14ac:dyDescent="0.3">
      <c r="A4547" t="s">
        <v>9002</v>
      </c>
      <c r="B4547" s="1">
        <v>46273</v>
      </c>
      <c r="C4547" t="s">
        <v>9003</v>
      </c>
      <c r="E4547" t="s">
        <v>17</v>
      </c>
      <c r="F4547">
        <v>2999</v>
      </c>
      <c r="G4547" t="s">
        <v>10</v>
      </c>
      <c r="H4547" t="str">
        <f t="shared" ref="H4547:H4610" si="218">UPPER(SUBSTITUTE(TRIM(A4547),"-",""))</f>
        <v>ORD26004546</v>
      </c>
      <c r="I4547">
        <f>COUNTIFS(PG_Transactions!$AK:$AK,$H4547,PG_Transactions!$E:$E,"CAPTURE",PG_Transactions!$AQ:$AQ,1)</f>
        <v>1</v>
      </c>
      <c r="J4547">
        <f>SUMIFS(PG_Transactions!$G:$G,PG_Transactions!$AK:$AK,$H4547,PG_Transactions!$E:$E,"CAPTURE",PG_Transactions!$AQ:$AQ,1)</f>
        <v>2999</v>
      </c>
      <c r="K4547">
        <f t="shared" ref="K4547:K4610" si="219">ROUND(J4547-F4547,2)</f>
        <v>0</v>
      </c>
      <c r="L4547" t="str">
        <f t="shared" ref="L4547:L4610" si="220">IF(I4547=0,"No Capture",IF(I4547&gt;1,"Multiple Capture Rows - Review",IF(ABS(K4547)&lt;0.01,"Amount Match",IF(K4547&lt;0,"Captured Less Than Order","Captured More Than Order"))))</f>
        <v>Amount Match</v>
      </c>
    </row>
    <row r="4548" spans="1:12" hidden="1" x14ac:dyDescent="0.3">
      <c r="A4548" t="s">
        <v>9004</v>
      </c>
      <c r="B4548" s="1">
        <v>46267</v>
      </c>
      <c r="C4548" t="s">
        <v>9005</v>
      </c>
      <c r="E4548" t="s">
        <v>9</v>
      </c>
      <c r="F4548">
        <v>1798</v>
      </c>
      <c r="G4548" t="s">
        <v>10</v>
      </c>
      <c r="H4548" t="str">
        <f t="shared" si="218"/>
        <v>ORD26004547</v>
      </c>
      <c r="I4548">
        <f>COUNTIFS(PG_Transactions!$AK:$AK,$H4548,PG_Transactions!$E:$E,"CAPTURE",PG_Transactions!$AQ:$AQ,1)</f>
        <v>1</v>
      </c>
      <c r="J4548">
        <f>SUMIFS(PG_Transactions!$G:$G,PG_Transactions!$AK:$AK,$H4548,PG_Transactions!$E:$E,"CAPTURE",PG_Transactions!$AQ:$AQ,1)</f>
        <v>1798</v>
      </c>
      <c r="K4548">
        <f t="shared" si="219"/>
        <v>0</v>
      </c>
      <c r="L4548" t="str">
        <f t="shared" si="220"/>
        <v>Amount Match</v>
      </c>
    </row>
    <row r="4549" spans="1:12" hidden="1" x14ac:dyDescent="0.3">
      <c r="A4549" t="s">
        <v>9006</v>
      </c>
      <c r="B4549" s="1">
        <v>46290</v>
      </c>
      <c r="C4549" t="s">
        <v>9007</v>
      </c>
      <c r="D4549" t="s">
        <v>13</v>
      </c>
      <c r="E4549" t="s">
        <v>9</v>
      </c>
      <c r="F4549">
        <v>599</v>
      </c>
      <c r="G4549" t="s">
        <v>10</v>
      </c>
      <c r="H4549" t="str">
        <f t="shared" si="218"/>
        <v>ORD26004548</v>
      </c>
      <c r="I4549">
        <f>COUNTIFS(PG_Transactions!$AK:$AK,$H4549,PG_Transactions!$E:$E,"CAPTURE",PG_Transactions!$AQ:$AQ,1)</f>
        <v>1</v>
      </c>
      <c r="J4549">
        <f>SUMIFS(PG_Transactions!$G:$G,PG_Transactions!$AK:$AK,$H4549,PG_Transactions!$E:$E,"CAPTURE",PG_Transactions!$AQ:$AQ,1)</f>
        <v>599</v>
      </c>
      <c r="K4549">
        <f t="shared" si="219"/>
        <v>0</v>
      </c>
      <c r="L4549" t="str">
        <f t="shared" si="220"/>
        <v>Amount Match</v>
      </c>
    </row>
    <row r="4550" spans="1:12" hidden="1" x14ac:dyDescent="0.3">
      <c r="A4550" t="s">
        <v>9008</v>
      </c>
      <c r="B4550" s="1">
        <v>46285</v>
      </c>
      <c r="C4550" t="s">
        <v>9009</v>
      </c>
      <c r="D4550" t="s">
        <v>32</v>
      </c>
      <c r="E4550" t="s">
        <v>9</v>
      </c>
      <c r="F4550">
        <v>349</v>
      </c>
      <c r="G4550" t="s">
        <v>10</v>
      </c>
      <c r="H4550" t="str">
        <f t="shared" si="218"/>
        <v>ORD26004549</v>
      </c>
      <c r="I4550">
        <f>COUNTIFS(PG_Transactions!$AK:$AK,$H4550,PG_Transactions!$E:$E,"CAPTURE",PG_Transactions!$AQ:$AQ,1)</f>
        <v>1</v>
      </c>
      <c r="J4550">
        <f>SUMIFS(PG_Transactions!$G:$G,PG_Transactions!$AK:$AK,$H4550,PG_Transactions!$E:$E,"CAPTURE",PG_Transactions!$AQ:$AQ,1)</f>
        <v>349</v>
      </c>
      <c r="K4550">
        <f t="shared" si="219"/>
        <v>0</v>
      </c>
      <c r="L4550" t="str">
        <f t="shared" si="220"/>
        <v>Amount Match</v>
      </c>
    </row>
    <row r="4551" spans="1:12" hidden="1" x14ac:dyDescent="0.3">
      <c r="A4551" t="s">
        <v>9010</v>
      </c>
      <c r="B4551" s="1">
        <v>46271</v>
      </c>
      <c r="C4551" t="s">
        <v>9011</v>
      </c>
      <c r="D4551" t="s">
        <v>13</v>
      </c>
      <c r="E4551" t="s">
        <v>9</v>
      </c>
      <c r="F4551">
        <v>3798</v>
      </c>
      <c r="G4551" t="s">
        <v>56</v>
      </c>
      <c r="H4551" t="str">
        <f t="shared" si="218"/>
        <v>ORD26004550</v>
      </c>
      <c r="I4551">
        <f>COUNTIFS(PG_Transactions!$AK:$AK,$H4551,PG_Transactions!$E:$E,"CAPTURE",PG_Transactions!$AQ:$AQ,1)</f>
        <v>1</v>
      </c>
      <c r="J4551">
        <f>SUMIFS(PG_Transactions!$G:$G,PG_Transactions!$AK:$AK,$H4551,PG_Transactions!$E:$E,"CAPTURE",PG_Transactions!$AQ:$AQ,1)</f>
        <v>3798</v>
      </c>
      <c r="K4551">
        <f t="shared" si="219"/>
        <v>0</v>
      </c>
      <c r="L4551" t="str">
        <f t="shared" si="220"/>
        <v>Amount Match</v>
      </c>
    </row>
    <row r="4552" spans="1:12" hidden="1" x14ac:dyDescent="0.3">
      <c r="A4552" t="s">
        <v>9012</v>
      </c>
      <c r="B4552" s="1">
        <v>46276</v>
      </c>
      <c r="C4552" t="s">
        <v>9013</v>
      </c>
      <c r="D4552" t="s">
        <v>32</v>
      </c>
      <c r="E4552" t="s">
        <v>9</v>
      </c>
      <c r="F4552">
        <v>8498</v>
      </c>
      <c r="G4552" t="s">
        <v>10</v>
      </c>
      <c r="H4552" t="str">
        <f t="shared" si="218"/>
        <v>ORD26004551</v>
      </c>
      <c r="I4552">
        <f>COUNTIFS(PG_Transactions!$AK:$AK,$H4552,PG_Transactions!$E:$E,"CAPTURE",PG_Transactions!$AQ:$AQ,1)</f>
        <v>1</v>
      </c>
      <c r="J4552">
        <f>SUMIFS(PG_Transactions!$G:$G,PG_Transactions!$AK:$AK,$H4552,PG_Transactions!$E:$E,"CAPTURE",PG_Transactions!$AQ:$AQ,1)</f>
        <v>8498</v>
      </c>
      <c r="K4552">
        <f t="shared" si="219"/>
        <v>0</v>
      </c>
      <c r="L4552" t="str">
        <f t="shared" si="220"/>
        <v>Amount Match</v>
      </c>
    </row>
    <row r="4553" spans="1:12" hidden="1" x14ac:dyDescent="0.3">
      <c r="A4553" t="s">
        <v>9014</v>
      </c>
      <c r="B4553" s="1">
        <v>46282</v>
      </c>
      <c r="C4553" t="s">
        <v>9015</v>
      </c>
      <c r="D4553" t="s">
        <v>65</v>
      </c>
      <c r="E4553" t="s">
        <v>33</v>
      </c>
      <c r="F4553">
        <v>599</v>
      </c>
      <c r="G4553" t="s">
        <v>10</v>
      </c>
      <c r="H4553" t="str">
        <f t="shared" si="218"/>
        <v>ORD26004552</v>
      </c>
      <c r="I4553">
        <f>COUNTIFS(PG_Transactions!$AK:$AK,$H4553,PG_Transactions!$E:$E,"CAPTURE",PG_Transactions!$AQ:$AQ,1)</f>
        <v>1</v>
      </c>
      <c r="J4553">
        <f>SUMIFS(PG_Transactions!$G:$G,PG_Transactions!$AK:$AK,$H4553,PG_Transactions!$E:$E,"CAPTURE",PG_Transactions!$AQ:$AQ,1)</f>
        <v>599</v>
      </c>
      <c r="K4553">
        <f t="shared" si="219"/>
        <v>0</v>
      </c>
      <c r="L4553" t="str">
        <f t="shared" si="220"/>
        <v>Amount Match</v>
      </c>
    </row>
    <row r="4554" spans="1:12" hidden="1" x14ac:dyDescent="0.3">
      <c r="A4554" t="s">
        <v>9016</v>
      </c>
      <c r="B4554" s="1">
        <v>46287</v>
      </c>
      <c r="C4554" t="s">
        <v>9017</v>
      </c>
      <c r="D4554" t="s">
        <v>16</v>
      </c>
      <c r="E4554" t="s">
        <v>9</v>
      </c>
      <c r="F4554">
        <v>1499</v>
      </c>
      <c r="G4554" t="s">
        <v>10</v>
      </c>
      <c r="H4554" t="str">
        <f t="shared" si="218"/>
        <v>ORD26004553</v>
      </c>
      <c r="I4554">
        <f>COUNTIFS(PG_Transactions!$AK:$AK,$H4554,PG_Transactions!$E:$E,"CAPTURE",PG_Transactions!$AQ:$AQ,1)</f>
        <v>1</v>
      </c>
      <c r="J4554">
        <f>SUMIFS(PG_Transactions!$G:$G,PG_Transactions!$AK:$AK,$H4554,PG_Transactions!$E:$E,"CAPTURE",PG_Transactions!$AQ:$AQ,1)</f>
        <v>1499</v>
      </c>
      <c r="K4554">
        <f t="shared" si="219"/>
        <v>0</v>
      </c>
      <c r="L4554" t="str">
        <f t="shared" si="220"/>
        <v>Amount Match</v>
      </c>
    </row>
    <row r="4555" spans="1:12" hidden="1" x14ac:dyDescent="0.3">
      <c r="A4555" t="s">
        <v>9018</v>
      </c>
      <c r="B4555" s="1">
        <v>46292</v>
      </c>
      <c r="C4555" t="s">
        <v>9019</v>
      </c>
      <c r="D4555" t="s">
        <v>38</v>
      </c>
      <c r="E4555" t="s">
        <v>9</v>
      </c>
      <c r="F4555">
        <v>1799</v>
      </c>
      <c r="G4555" t="s">
        <v>10</v>
      </c>
      <c r="H4555" t="str">
        <f t="shared" si="218"/>
        <v>ORD26004554</v>
      </c>
      <c r="I4555">
        <f>COUNTIFS(PG_Transactions!$AK:$AK,$H4555,PG_Transactions!$E:$E,"CAPTURE",PG_Transactions!$AQ:$AQ,1)</f>
        <v>1</v>
      </c>
      <c r="J4555">
        <f>SUMIFS(PG_Transactions!$G:$G,PG_Transactions!$AK:$AK,$H4555,PG_Transactions!$E:$E,"CAPTURE",PG_Transactions!$AQ:$AQ,1)</f>
        <v>1799</v>
      </c>
      <c r="K4555">
        <f t="shared" si="219"/>
        <v>0</v>
      </c>
      <c r="L4555" t="str">
        <f t="shared" si="220"/>
        <v>Amount Match</v>
      </c>
    </row>
    <row r="4556" spans="1:12" hidden="1" x14ac:dyDescent="0.3">
      <c r="A4556" t="s">
        <v>9020</v>
      </c>
      <c r="B4556" s="1">
        <v>46271</v>
      </c>
      <c r="C4556" t="s">
        <v>9021</v>
      </c>
      <c r="D4556" t="s">
        <v>24</v>
      </c>
      <c r="E4556" t="s">
        <v>17</v>
      </c>
      <c r="F4556">
        <v>499</v>
      </c>
      <c r="G4556" t="s">
        <v>70</v>
      </c>
      <c r="H4556" t="str">
        <f t="shared" si="218"/>
        <v>ORD26004555</v>
      </c>
      <c r="I4556">
        <f>COUNTIFS(PG_Transactions!$AK:$AK,$H4556,PG_Transactions!$E:$E,"CAPTURE",PG_Transactions!$AQ:$AQ,1)</f>
        <v>0</v>
      </c>
      <c r="J4556">
        <f>SUMIFS(PG_Transactions!$G:$G,PG_Transactions!$AK:$AK,$H4556,PG_Transactions!$E:$E,"CAPTURE",PG_Transactions!$AQ:$AQ,1)</f>
        <v>0</v>
      </c>
      <c r="K4556">
        <f t="shared" si="219"/>
        <v>-499</v>
      </c>
      <c r="L4556" t="str">
        <f t="shared" si="220"/>
        <v>No Capture</v>
      </c>
    </row>
    <row r="4557" spans="1:12" hidden="1" x14ac:dyDescent="0.3">
      <c r="A4557" t="s">
        <v>9022</v>
      </c>
      <c r="B4557" s="1">
        <v>46291</v>
      </c>
      <c r="C4557" t="s">
        <v>9023</v>
      </c>
      <c r="D4557" t="s">
        <v>38</v>
      </c>
      <c r="E4557" t="s">
        <v>9</v>
      </c>
      <c r="F4557">
        <v>4298</v>
      </c>
      <c r="G4557" t="s">
        <v>10</v>
      </c>
      <c r="H4557" t="str">
        <f t="shared" si="218"/>
        <v>ORD26004556</v>
      </c>
      <c r="I4557">
        <f>COUNTIFS(PG_Transactions!$AK:$AK,$H4557,PG_Transactions!$E:$E,"CAPTURE",PG_Transactions!$AQ:$AQ,1)</f>
        <v>1</v>
      </c>
      <c r="J4557">
        <f>SUMIFS(PG_Transactions!$G:$G,PG_Transactions!$AK:$AK,$H4557,PG_Transactions!$E:$E,"CAPTURE",PG_Transactions!$AQ:$AQ,1)</f>
        <v>4298</v>
      </c>
      <c r="K4557">
        <f t="shared" si="219"/>
        <v>0</v>
      </c>
      <c r="L4557" t="str">
        <f t="shared" si="220"/>
        <v>Amount Match</v>
      </c>
    </row>
    <row r="4558" spans="1:12" hidden="1" x14ac:dyDescent="0.3">
      <c r="A4558" t="s">
        <v>9024</v>
      </c>
      <c r="B4558" s="1">
        <v>46278</v>
      </c>
      <c r="C4558" t="s">
        <v>9025</v>
      </c>
      <c r="D4558" t="s">
        <v>13</v>
      </c>
      <c r="E4558" t="s">
        <v>9</v>
      </c>
      <c r="F4558">
        <v>2848</v>
      </c>
      <c r="G4558" t="s">
        <v>10</v>
      </c>
      <c r="H4558" t="str">
        <f t="shared" si="218"/>
        <v>ORD26004557</v>
      </c>
      <c r="I4558">
        <f>COUNTIFS(PG_Transactions!$AK:$AK,$H4558,PG_Transactions!$E:$E,"CAPTURE",PG_Transactions!$AQ:$AQ,1)</f>
        <v>1</v>
      </c>
      <c r="J4558">
        <f>SUMIFS(PG_Transactions!$G:$G,PG_Transactions!$AK:$AK,$H4558,PG_Transactions!$E:$E,"CAPTURE",PG_Transactions!$AQ:$AQ,1)</f>
        <v>2848</v>
      </c>
      <c r="K4558">
        <f t="shared" si="219"/>
        <v>0</v>
      </c>
      <c r="L4558" t="str">
        <f t="shared" si="220"/>
        <v>Amount Match</v>
      </c>
    </row>
    <row r="4559" spans="1:12" hidden="1" x14ac:dyDescent="0.3">
      <c r="A4559" t="s">
        <v>9026</v>
      </c>
      <c r="B4559" s="1">
        <v>46291</v>
      </c>
      <c r="C4559" t="s">
        <v>9027</v>
      </c>
      <c r="D4559" t="s">
        <v>51</v>
      </c>
      <c r="E4559" t="s">
        <v>17</v>
      </c>
      <c r="F4559">
        <v>349</v>
      </c>
      <c r="G4559" t="s">
        <v>10</v>
      </c>
      <c r="H4559" t="str">
        <f t="shared" si="218"/>
        <v>ORD26004558</v>
      </c>
      <c r="I4559">
        <f>COUNTIFS(PG_Transactions!$AK:$AK,$H4559,PG_Transactions!$E:$E,"CAPTURE",PG_Transactions!$AQ:$AQ,1)</f>
        <v>1</v>
      </c>
      <c r="J4559">
        <f>SUMIFS(PG_Transactions!$G:$G,PG_Transactions!$AK:$AK,$H4559,PG_Transactions!$E:$E,"CAPTURE",PG_Transactions!$AQ:$AQ,1)</f>
        <v>349</v>
      </c>
      <c r="K4559">
        <f t="shared" si="219"/>
        <v>0</v>
      </c>
      <c r="L4559" t="str">
        <f t="shared" si="220"/>
        <v>Amount Match</v>
      </c>
    </row>
    <row r="4560" spans="1:12" hidden="1" x14ac:dyDescent="0.3">
      <c r="A4560" t="s">
        <v>9028</v>
      </c>
      <c r="B4560" s="1">
        <v>46291</v>
      </c>
      <c r="C4560" t="s">
        <v>9029</v>
      </c>
      <c r="D4560" t="s">
        <v>27</v>
      </c>
      <c r="E4560" t="s">
        <v>17</v>
      </c>
      <c r="F4560">
        <v>698</v>
      </c>
      <c r="G4560" t="s">
        <v>10</v>
      </c>
      <c r="H4560" t="str">
        <f t="shared" si="218"/>
        <v>ORD26004559</v>
      </c>
      <c r="I4560">
        <f>COUNTIFS(PG_Transactions!$AK:$AK,$H4560,PG_Transactions!$E:$E,"CAPTURE",PG_Transactions!$AQ:$AQ,1)</f>
        <v>1</v>
      </c>
      <c r="J4560">
        <f>SUMIFS(PG_Transactions!$G:$G,PG_Transactions!$AK:$AK,$H4560,PG_Transactions!$E:$E,"CAPTURE",PG_Transactions!$AQ:$AQ,1)</f>
        <v>698</v>
      </c>
      <c r="K4560">
        <f t="shared" si="219"/>
        <v>0</v>
      </c>
      <c r="L4560" t="str">
        <f t="shared" si="220"/>
        <v>Amount Match</v>
      </c>
    </row>
    <row r="4561" spans="1:12" hidden="1" x14ac:dyDescent="0.3">
      <c r="A4561" t="s">
        <v>9030</v>
      </c>
      <c r="B4561" s="1">
        <v>46291</v>
      </c>
      <c r="C4561" t="s">
        <v>9031</v>
      </c>
      <c r="D4561" t="s">
        <v>16</v>
      </c>
      <c r="E4561" t="s">
        <v>17</v>
      </c>
      <c r="F4561">
        <v>7999</v>
      </c>
      <c r="G4561" t="s">
        <v>10</v>
      </c>
      <c r="H4561" t="str">
        <f t="shared" si="218"/>
        <v>ORD26004560</v>
      </c>
      <c r="I4561">
        <f>COUNTIFS(PG_Transactions!$AK:$AK,$H4561,PG_Transactions!$E:$E,"CAPTURE",PG_Transactions!$AQ:$AQ,1)</f>
        <v>1</v>
      </c>
      <c r="J4561">
        <f>SUMIFS(PG_Transactions!$G:$G,PG_Transactions!$AK:$AK,$H4561,PG_Transactions!$E:$E,"CAPTURE",PG_Transactions!$AQ:$AQ,1)</f>
        <v>7999</v>
      </c>
      <c r="K4561">
        <f t="shared" si="219"/>
        <v>0</v>
      </c>
      <c r="L4561" t="str">
        <f t="shared" si="220"/>
        <v>Amount Match</v>
      </c>
    </row>
    <row r="4562" spans="1:12" hidden="1" x14ac:dyDescent="0.3">
      <c r="A4562" t="s">
        <v>9032</v>
      </c>
      <c r="B4562" s="1">
        <v>46290</v>
      </c>
      <c r="C4562" t="s">
        <v>9033</v>
      </c>
      <c r="D4562" t="s">
        <v>16</v>
      </c>
      <c r="E4562" t="s">
        <v>17</v>
      </c>
      <c r="F4562">
        <v>1499</v>
      </c>
      <c r="G4562" t="s">
        <v>56</v>
      </c>
      <c r="H4562" t="str">
        <f t="shared" si="218"/>
        <v>ORD26004561</v>
      </c>
      <c r="I4562">
        <f>COUNTIFS(PG_Transactions!$AK:$AK,$H4562,PG_Transactions!$E:$E,"CAPTURE",PG_Transactions!$AQ:$AQ,1)</f>
        <v>1</v>
      </c>
      <c r="J4562">
        <f>SUMIFS(PG_Transactions!$G:$G,PG_Transactions!$AK:$AK,$H4562,PG_Transactions!$E:$E,"CAPTURE",PG_Transactions!$AQ:$AQ,1)</f>
        <v>1499</v>
      </c>
      <c r="K4562">
        <f t="shared" si="219"/>
        <v>0</v>
      </c>
      <c r="L4562" t="str">
        <f t="shared" si="220"/>
        <v>Amount Match</v>
      </c>
    </row>
    <row r="4563" spans="1:12" hidden="1" x14ac:dyDescent="0.3">
      <c r="A4563" t="s">
        <v>9034</v>
      </c>
      <c r="B4563" s="1">
        <v>46295</v>
      </c>
      <c r="C4563" t="s">
        <v>9035</v>
      </c>
      <c r="D4563" t="s">
        <v>32</v>
      </c>
      <c r="E4563" t="s">
        <v>9</v>
      </c>
      <c r="F4563">
        <v>3499</v>
      </c>
      <c r="G4563" t="s">
        <v>10</v>
      </c>
      <c r="H4563" t="str">
        <f t="shared" si="218"/>
        <v>ORD26004562</v>
      </c>
      <c r="I4563">
        <f>COUNTIFS(PG_Transactions!$AK:$AK,$H4563,PG_Transactions!$E:$E,"CAPTURE",PG_Transactions!$AQ:$AQ,1)</f>
        <v>1</v>
      </c>
      <c r="J4563">
        <f>SUMIFS(PG_Transactions!$G:$G,PG_Transactions!$AK:$AK,$H4563,PG_Transactions!$E:$E,"CAPTURE",PG_Transactions!$AQ:$AQ,1)</f>
        <v>3499</v>
      </c>
      <c r="K4563">
        <f t="shared" si="219"/>
        <v>0</v>
      </c>
      <c r="L4563" t="str">
        <f t="shared" si="220"/>
        <v>Amount Match</v>
      </c>
    </row>
    <row r="4564" spans="1:12" hidden="1" x14ac:dyDescent="0.3">
      <c r="A4564" t="s">
        <v>9036</v>
      </c>
      <c r="B4564" s="1">
        <v>46275</v>
      </c>
      <c r="C4564" t="s">
        <v>9037</v>
      </c>
      <c r="D4564" t="s">
        <v>41</v>
      </c>
      <c r="E4564" t="s">
        <v>17</v>
      </c>
      <c r="F4564">
        <v>349</v>
      </c>
      <c r="G4564" t="s">
        <v>10</v>
      </c>
      <c r="H4564" t="str">
        <f t="shared" si="218"/>
        <v>ORD26004563</v>
      </c>
      <c r="I4564">
        <f>COUNTIFS(PG_Transactions!$AK:$AK,$H4564,PG_Transactions!$E:$E,"CAPTURE",PG_Transactions!$AQ:$AQ,1)</f>
        <v>1</v>
      </c>
      <c r="J4564">
        <f>SUMIFS(PG_Transactions!$G:$G,PG_Transactions!$AK:$AK,$H4564,PG_Transactions!$E:$E,"CAPTURE",PG_Transactions!$AQ:$AQ,1)</f>
        <v>349</v>
      </c>
      <c r="K4564">
        <f t="shared" si="219"/>
        <v>0</v>
      </c>
      <c r="L4564" t="str">
        <f t="shared" si="220"/>
        <v>Amount Match</v>
      </c>
    </row>
    <row r="4565" spans="1:12" hidden="1" x14ac:dyDescent="0.3">
      <c r="A4565" t="s">
        <v>9038</v>
      </c>
      <c r="B4565" s="1">
        <v>46268</v>
      </c>
      <c r="C4565" t="s">
        <v>9039</v>
      </c>
      <c r="D4565" t="s">
        <v>41</v>
      </c>
      <c r="E4565" t="s">
        <v>9</v>
      </c>
      <c r="F4565">
        <v>1299</v>
      </c>
      <c r="G4565" t="s">
        <v>105</v>
      </c>
      <c r="H4565" t="str">
        <f t="shared" si="218"/>
        <v>ORD26004564</v>
      </c>
      <c r="I4565">
        <f>COUNTIFS(PG_Transactions!$AK:$AK,$H4565,PG_Transactions!$E:$E,"CAPTURE",PG_Transactions!$AQ:$AQ,1)</f>
        <v>0</v>
      </c>
      <c r="J4565">
        <f>SUMIFS(PG_Transactions!$G:$G,PG_Transactions!$AK:$AK,$H4565,PG_Transactions!$E:$E,"CAPTURE",PG_Transactions!$AQ:$AQ,1)</f>
        <v>0</v>
      </c>
      <c r="K4565">
        <f t="shared" si="219"/>
        <v>-1299</v>
      </c>
      <c r="L4565" t="str">
        <f t="shared" si="220"/>
        <v>No Capture</v>
      </c>
    </row>
    <row r="4566" spans="1:12" hidden="1" x14ac:dyDescent="0.3">
      <c r="A4566" t="s">
        <v>9040</v>
      </c>
      <c r="B4566" s="1">
        <v>46270</v>
      </c>
      <c r="C4566" t="s">
        <v>9041</v>
      </c>
      <c r="D4566" t="s">
        <v>8</v>
      </c>
      <c r="E4566" t="s">
        <v>17</v>
      </c>
      <c r="F4566">
        <v>599</v>
      </c>
      <c r="G4566" t="s">
        <v>10</v>
      </c>
      <c r="H4566" t="str">
        <f t="shared" si="218"/>
        <v>ORD26004565</v>
      </c>
      <c r="I4566">
        <f>COUNTIFS(PG_Transactions!$AK:$AK,$H4566,PG_Transactions!$E:$E,"CAPTURE",PG_Transactions!$AQ:$AQ,1)</f>
        <v>1</v>
      </c>
      <c r="J4566">
        <f>SUMIFS(PG_Transactions!$G:$G,PG_Transactions!$AK:$AK,$H4566,PG_Transactions!$E:$E,"CAPTURE",PG_Transactions!$AQ:$AQ,1)</f>
        <v>599</v>
      </c>
      <c r="K4566">
        <f t="shared" si="219"/>
        <v>0</v>
      </c>
      <c r="L4566" t="str">
        <f t="shared" si="220"/>
        <v>Amount Match</v>
      </c>
    </row>
    <row r="4567" spans="1:12" hidden="1" x14ac:dyDescent="0.3">
      <c r="A4567" t="s">
        <v>9042</v>
      </c>
      <c r="B4567" s="1">
        <v>46288</v>
      </c>
      <c r="C4567" t="s">
        <v>9043</v>
      </c>
      <c r="D4567" t="s">
        <v>32</v>
      </c>
      <c r="E4567" t="s">
        <v>17</v>
      </c>
      <c r="F4567" s="2">
        <v>2098</v>
      </c>
      <c r="G4567" t="s">
        <v>10</v>
      </c>
      <c r="H4567" t="str">
        <f t="shared" si="218"/>
        <v>ORD26004566</v>
      </c>
      <c r="I4567">
        <f>COUNTIFS(PG_Transactions!$AK:$AK,$H4567,PG_Transactions!$E:$E,"CAPTURE",PG_Transactions!$AQ:$AQ,1)</f>
        <v>1</v>
      </c>
      <c r="J4567">
        <f>SUMIFS(PG_Transactions!$G:$G,PG_Transactions!$AK:$AK,$H4567,PG_Transactions!$E:$E,"CAPTURE",PG_Transactions!$AQ:$AQ,1)</f>
        <v>2098</v>
      </c>
      <c r="K4567">
        <f t="shared" si="219"/>
        <v>0</v>
      </c>
      <c r="L4567" t="str">
        <f t="shared" si="220"/>
        <v>Amount Match</v>
      </c>
    </row>
    <row r="4568" spans="1:12" hidden="1" x14ac:dyDescent="0.3">
      <c r="A4568" t="s">
        <v>9044</v>
      </c>
      <c r="B4568" s="1">
        <v>46290</v>
      </c>
      <c r="C4568" t="s">
        <v>9045</v>
      </c>
      <c r="D4568" t="s">
        <v>8</v>
      </c>
      <c r="E4568" t="s">
        <v>9</v>
      </c>
      <c r="F4568">
        <v>1799</v>
      </c>
      <c r="G4568" t="s">
        <v>10</v>
      </c>
      <c r="H4568" t="str">
        <f t="shared" si="218"/>
        <v>ORD26004567</v>
      </c>
      <c r="I4568">
        <f>COUNTIFS(PG_Transactions!$AK:$AK,$H4568,PG_Transactions!$E:$E,"CAPTURE",PG_Transactions!$AQ:$AQ,1)</f>
        <v>1</v>
      </c>
      <c r="J4568">
        <f>SUMIFS(PG_Transactions!$G:$G,PG_Transactions!$AK:$AK,$H4568,PG_Transactions!$E:$E,"CAPTURE",PG_Transactions!$AQ:$AQ,1)</f>
        <v>1799</v>
      </c>
      <c r="K4568">
        <f t="shared" si="219"/>
        <v>0</v>
      </c>
      <c r="L4568" t="str">
        <f t="shared" si="220"/>
        <v>Amount Match</v>
      </c>
    </row>
    <row r="4569" spans="1:12" hidden="1" x14ac:dyDescent="0.3">
      <c r="A4569" t="s">
        <v>9046</v>
      </c>
      <c r="B4569" s="1">
        <v>46274</v>
      </c>
      <c r="C4569" t="s">
        <v>9047</v>
      </c>
      <c r="D4569" t="s">
        <v>38</v>
      </c>
      <c r="E4569" t="s">
        <v>44</v>
      </c>
      <c r="F4569">
        <v>3498</v>
      </c>
      <c r="G4569" t="s">
        <v>10</v>
      </c>
      <c r="H4569" t="str">
        <f t="shared" si="218"/>
        <v>ORD26004568</v>
      </c>
      <c r="I4569">
        <f>COUNTIFS(PG_Transactions!$AK:$AK,$H4569,PG_Transactions!$E:$E,"CAPTURE",PG_Transactions!$AQ:$AQ,1)</f>
        <v>1</v>
      </c>
      <c r="J4569">
        <f>SUMIFS(PG_Transactions!$G:$G,PG_Transactions!$AK:$AK,$H4569,PG_Transactions!$E:$E,"CAPTURE",PG_Transactions!$AQ:$AQ,1)</f>
        <v>3498</v>
      </c>
      <c r="K4569">
        <f t="shared" si="219"/>
        <v>0</v>
      </c>
      <c r="L4569" t="str">
        <f t="shared" si="220"/>
        <v>Amount Match</v>
      </c>
    </row>
    <row r="4570" spans="1:12" hidden="1" x14ac:dyDescent="0.3">
      <c r="A4570" t="s">
        <v>9048</v>
      </c>
      <c r="B4570" s="1">
        <v>46273</v>
      </c>
      <c r="C4570" t="s">
        <v>9049</v>
      </c>
      <c r="D4570" t="s">
        <v>8</v>
      </c>
      <c r="E4570" t="s">
        <v>44</v>
      </c>
      <c r="F4570">
        <v>599</v>
      </c>
      <c r="G4570" t="s">
        <v>10</v>
      </c>
      <c r="H4570" t="str">
        <f t="shared" si="218"/>
        <v>ORD26004569</v>
      </c>
      <c r="I4570">
        <f>COUNTIFS(PG_Transactions!$AK:$AK,$H4570,PG_Transactions!$E:$E,"CAPTURE",PG_Transactions!$AQ:$AQ,1)</f>
        <v>1</v>
      </c>
      <c r="J4570">
        <f>SUMIFS(PG_Transactions!$G:$G,PG_Transactions!$AK:$AK,$H4570,PG_Transactions!$E:$E,"CAPTURE",PG_Transactions!$AQ:$AQ,1)</f>
        <v>599</v>
      </c>
      <c r="K4570">
        <f t="shared" si="219"/>
        <v>0</v>
      </c>
      <c r="L4570" t="str">
        <f t="shared" si="220"/>
        <v>Amount Match</v>
      </c>
    </row>
    <row r="4571" spans="1:12" hidden="1" x14ac:dyDescent="0.3">
      <c r="A4571" t="s">
        <v>9050</v>
      </c>
      <c r="B4571" s="1">
        <v>46271</v>
      </c>
      <c r="C4571" t="s">
        <v>9051</v>
      </c>
      <c r="D4571" t="s">
        <v>65</v>
      </c>
      <c r="E4571" t="s">
        <v>9</v>
      </c>
      <c r="F4571">
        <v>2298</v>
      </c>
      <c r="G4571" t="s">
        <v>10</v>
      </c>
      <c r="H4571" t="str">
        <f t="shared" si="218"/>
        <v>ORD26004570</v>
      </c>
      <c r="I4571">
        <f>COUNTIFS(PG_Transactions!$AK:$AK,$H4571,PG_Transactions!$E:$E,"CAPTURE",PG_Transactions!$AQ:$AQ,1)</f>
        <v>1</v>
      </c>
      <c r="J4571">
        <f>SUMIFS(PG_Transactions!$G:$G,PG_Transactions!$AK:$AK,$H4571,PG_Transactions!$E:$E,"CAPTURE",PG_Transactions!$AQ:$AQ,1)</f>
        <v>2298</v>
      </c>
      <c r="K4571">
        <f t="shared" si="219"/>
        <v>0</v>
      </c>
      <c r="L4571" t="str">
        <f t="shared" si="220"/>
        <v>Amount Match</v>
      </c>
    </row>
    <row r="4572" spans="1:12" hidden="1" x14ac:dyDescent="0.3">
      <c r="A4572" t="s">
        <v>9052</v>
      </c>
      <c r="B4572" s="1">
        <v>46282</v>
      </c>
      <c r="C4572" t="s">
        <v>9053</v>
      </c>
      <c r="D4572" t="s">
        <v>65</v>
      </c>
      <c r="E4572" t="s">
        <v>9</v>
      </c>
      <c r="F4572">
        <v>6298</v>
      </c>
      <c r="G4572" t="s">
        <v>105</v>
      </c>
      <c r="H4572" t="str">
        <f t="shared" si="218"/>
        <v>ORD26004571</v>
      </c>
      <c r="I4572">
        <f>COUNTIFS(PG_Transactions!$AK:$AK,$H4572,PG_Transactions!$E:$E,"CAPTURE",PG_Transactions!$AQ:$AQ,1)</f>
        <v>0</v>
      </c>
      <c r="J4572">
        <f>SUMIFS(PG_Transactions!$G:$G,PG_Transactions!$AK:$AK,$H4572,PG_Transactions!$E:$E,"CAPTURE",PG_Transactions!$AQ:$AQ,1)</f>
        <v>0</v>
      </c>
      <c r="K4572">
        <f t="shared" si="219"/>
        <v>-6298</v>
      </c>
      <c r="L4572" t="str">
        <f t="shared" si="220"/>
        <v>No Capture</v>
      </c>
    </row>
    <row r="4573" spans="1:12" hidden="1" x14ac:dyDescent="0.3">
      <c r="A4573" t="s">
        <v>9054</v>
      </c>
      <c r="B4573" s="1">
        <v>46289</v>
      </c>
      <c r="C4573" t="s">
        <v>9055</v>
      </c>
      <c r="D4573" t="s">
        <v>38</v>
      </c>
      <c r="E4573" t="s">
        <v>9</v>
      </c>
      <c r="F4573">
        <v>1598</v>
      </c>
      <c r="G4573" t="s">
        <v>10</v>
      </c>
      <c r="H4573" t="str">
        <f t="shared" si="218"/>
        <v>ORD26004572</v>
      </c>
      <c r="I4573">
        <f>COUNTIFS(PG_Transactions!$AK:$AK,$H4573,PG_Transactions!$E:$E,"CAPTURE",PG_Transactions!$AQ:$AQ,1)</f>
        <v>1</v>
      </c>
      <c r="J4573">
        <f>SUMIFS(PG_Transactions!$G:$G,PG_Transactions!$AK:$AK,$H4573,PG_Transactions!$E:$E,"CAPTURE",PG_Transactions!$AQ:$AQ,1)</f>
        <v>1598</v>
      </c>
      <c r="K4573">
        <f t="shared" si="219"/>
        <v>0</v>
      </c>
      <c r="L4573" t="str">
        <f t="shared" si="220"/>
        <v>Amount Match</v>
      </c>
    </row>
    <row r="4574" spans="1:12" hidden="1" x14ac:dyDescent="0.3">
      <c r="A4574" t="s">
        <v>9056</v>
      </c>
      <c r="B4574" s="1">
        <v>46273</v>
      </c>
      <c r="C4574" t="s">
        <v>9057</v>
      </c>
      <c r="D4574" t="s">
        <v>16</v>
      </c>
      <c r="E4574" t="s">
        <v>9</v>
      </c>
      <c r="F4574">
        <v>1798</v>
      </c>
      <c r="G4574" t="s">
        <v>10</v>
      </c>
      <c r="H4574" t="str">
        <f t="shared" si="218"/>
        <v>ORD26004573</v>
      </c>
      <c r="I4574">
        <f>COUNTIFS(PG_Transactions!$AK:$AK,$H4574,PG_Transactions!$E:$E,"CAPTURE",PG_Transactions!$AQ:$AQ,1)</f>
        <v>1</v>
      </c>
      <c r="J4574">
        <f>SUMIFS(PG_Transactions!$G:$G,PG_Transactions!$AK:$AK,$H4574,PG_Transactions!$E:$E,"CAPTURE",PG_Transactions!$AQ:$AQ,1)</f>
        <v>1798</v>
      </c>
      <c r="K4574">
        <f t="shared" si="219"/>
        <v>0</v>
      </c>
      <c r="L4574" t="str">
        <f t="shared" si="220"/>
        <v>Amount Match</v>
      </c>
    </row>
    <row r="4575" spans="1:12" hidden="1" x14ac:dyDescent="0.3">
      <c r="A4575" t="s">
        <v>9058</v>
      </c>
      <c r="B4575" s="1">
        <v>46286</v>
      </c>
      <c r="C4575" t="s">
        <v>9059</v>
      </c>
      <c r="D4575" t="s">
        <v>24</v>
      </c>
      <c r="E4575" t="s">
        <v>9</v>
      </c>
      <c r="F4575">
        <v>11498</v>
      </c>
      <c r="G4575" t="s">
        <v>10</v>
      </c>
      <c r="H4575" t="str">
        <f t="shared" si="218"/>
        <v>ORD26004574</v>
      </c>
      <c r="I4575">
        <f>COUNTIFS(PG_Transactions!$AK:$AK,$H4575,PG_Transactions!$E:$E,"CAPTURE",PG_Transactions!$AQ:$AQ,1)</f>
        <v>1</v>
      </c>
      <c r="J4575">
        <f>SUMIFS(PG_Transactions!$G:$G,PG_Transactions!$AK:$AK,$H4575,PG_Transactions!$E:$E,"CAPTURE",PG_Transactions!$AQ:$AQ,1)</f>
        <v>11498</v>
      </c>
      <c r="K4575">
        <f t="shared" si="219"/>
        <v>0</v>
      </c>
      <c r="L4575" t="str">
        <f t="shared" si="220"/>
        <v>Amount Match</v>
      </c>
    </row>
    <row r="4576" spans="1:12" hidden="1" x14ac:dyDescent="0.3">
      <c r="A4576" t="s">
        <v>9060</v>
      </c>
      <c r="B4576" s="1">
        <v>46270</v>
      </c>
      <c r="C4576" t="s">
        <v>9061</v>
      </c>
      <c r="D4576" t="s">
        <v>38</v>
      </c>
      <c r="E4576" t="s">
        <v>33</v>
      </c>
      <c r="F4576">
        <v>799</v>
      </c>
      <c r="G4576" t="s">
        <v>10</v>
      </c>
      <c r="H4576" t="str">
        <f t="shared" si="218"/>
        <v>ORD26004575</v>
      </c>
      <c r="I4576">
        <f>COUNTIFS(PG_Transactions!$AK:$AK,$H4576,PG_Transactions!$E:$E,"CAPTURE",PG_Transactions!$AQ:$AQ,1)</f>
        <v>1</v>
      </c>
      <c r="J4576">
        <f>SUMIFS(PG_Transactions!$G:$G,PG_Transactions!$AK:$AK,$H4576,PG_Transactions!$E:$E,"CAPTURE",PG_Transactions!$AQ:$AQ,1)</f>
        <v>799</v>
      </c>
      <c r="K4576">
        <f t="shared" si="219"/>
        <v>0</v>
      </c>
      <c r="L4576" t="str">
        <f t="shared" si="220"/>
        <v>Amount Match</v>
      </c>
    </row>
    <row r="4577" spans="1:12" hidden="1" x14ac:dyDescent="0.3">
      <c r="A4577" t="s">
        <v>9062</v>
      </c>
      <c r="B4577" s="1">
        <v>46267</v>
      </c>
      <c r="C4577" t="s">
        <v>4320</v>
      </c>
      <c r="D4577" t="s">
        <v>13</v>
      </c>
      <c r="E4577" t="s">
        <v>17</v>
      </c>
      <c r="F4577">
        <v>2947</v>
      </c>
      <c r="G4577" t="s">
        <v>10</v>
      </c>
      <c r="H4577" t="str">
        <f t="shared" si="218"/>
        <v>ORD26004576</v>
      </c>
      <c r="I4577">
        <f>COUNTIFS(PG_Transactions!$AK:$AK,$H4577,PG_Transactions!$E:$E,"CAPTURE",PG_Transactions!$AQ:$AQ,1)</f>
        <v>1</v>
      </c>
      <c r="J4577">
        <f>SUMIFS(PG_Transactions!$G:$G,PG_Transactions!$AK:$AK,$H4577,PG_Transactions!$E:$E,"CAPTURE",PG_Transactions!$AQ:$AQ,1)</f>
        <v>2947</v>
      </c>
      <c r="K4577">
        <f t="shared" si="219"/>
        <v>0</v>
      </c>
      <c r="L4577" t="str">
        <f t="shared" si="220"/>
        <v>Amount Match</v>
      </c>
    </row>
    <row r="4578" spans="1:12" hidden="1" x14ac:dyDescent="0.3">
      <c r="A4578" t="s">
        <v>9063</v>
      </c>
      <c r="B4578" s="1">
        <v>46294</v>
      </c>
      <c r="C4578" t="s">
        <v>9064</v>
      </c>
      <c r="D4578" t="s">
        <v>32</v>
      </c>
      <c r="E4578" t="s">
        <v>9</v>
      </c>
      <c r="F4578">
        <v>9797</v>
      </c>
      <c r="G4578" t="s">
        <v>10</v>
      </c>
      <c r="H4578" t="str">
        <f t="shared" si="218"/>
        <v>ORD26004577</v>
      </c>
      <c r="I4578">
        <f>COUNTIFS(PG_Transactions!$AK:$AK,$H4578,PG_Transactions!$E:$E,"CAPTURE",PG_Transactions!$AQ:$AQ,1)</f>
        <v>1</v>
      </c>
      <c r="J4578">
        <f>SUMIFS(PG_Transactions!$G:$G,PG_Transactions!$AK:$AK,$H4578,PG_Transactions!$E:$E,"CAPTURE",PG_Transactions!$AQ:$AQ,1)</f>
        <v>9797</v>
      </c>
      <c r="K4578">
        <f t="shared" si="219"/>
        <v>0</v>
      </c>
      <c r="L4578" t="str">
        <f t="shared" si="220"/>
        <v>Amount Match</v>
      </c>
    </row>
    <row r="4579" spans="1:12" hidden="1" x14ac:dyDescent="0.3">
      <c r="A4579" t="s">
        <v>9065</v>
      </c>
      <c r="B4579" s="1">
        <v>46285</v>
      </c>
      <c r="C4579" t="s">
        <v>9066</v>
      </c>
      <c r="D4579" t="s">
        <v>65</v>
      </c>
      <c r="E4579" t="s">
        <v>17</v>
      </c>
      <c r="F4579">
        <v>2298</v>
      </c>
      <c r="G4579" t="s">
        <v>10</v>
      </c>
      <c r="H4579" t="str">
        <f t="shared" si="218"/>
        <v>ORD26004578</v>
      </c>
      <c r="I4579">
        <f>COUNTIFS(PG_Transactions!$AK:$AK,$H4579,PG_Transactions!$E:$E,"CAPTURE",PG_Transactions!$AQ:$AQ,1)</f>
        <v>1</v>
      </c>
      <c r="J4579">
        <f>SUMIFS(PG_Transactions!$G:$G,PG_Transactions!$AK:$AK,$H4579,PG_Transactions!$E:$E,"CAPTURE",PG_Transactions!$AQ:$AQ,1)</f>
        <v>2298</v>
      </c>
      <c r="K4579">
        <f t="shared" si="219"/>
        <v>0</v>
      </c>
      <c r="L4579" t="str">
        <f t="shared" si="220"/>
        <v>Amount Match</v>
      </c>
    </row>
    <row r="4580" spans="1:12" hidden="1" x14ac:dyDescent="0.3">
      <c r="A4580" t="s">
        <v>9067</v>
      </c>
      <c r="B4580" s="1">
        <v>46276</v>
      </c>
      <c r="C4580" t="s">
        <v>9068</v>
      </c>
      <c r="D4580" t="s">
        <v>27</v>
      </c>
      <c r="E4580" t="s">
        <v>9</v>
      </c>
      <c r="F4580">
        <v>8597</v>
      </c>
      <c r="G4580" t="s">
        <v>10</v>
      </c>
      <c r="H4580" t="str">
        <f t="shared" si="218"/>
        <v>ORD26004579</v>
      </c>
      <c r="I4580">
        <f>COUNTIFS(PG_Transactions!$AK:$AK,$H4580,PG_Transactions!$E:$E,"CAPTURE",PG_Transactions!$AQ:$AQ,1)</f>
        <v>1</v>
      </c>
      <c r="J4580">
        <f>SUMIFS(PG_Transactions!$G:$G,PG_Transactions!$AK:$AK,$H4580,PG_Transactions!$E:$E,"CAPTURE",PG_Transactions!$AQ:$AQ,1)</f>
        <v>8597</v>
      </c>
      <c r="K4580">
        <f t="shared" si="219"/>
        <v>0</v>
      </c>
      <c r="L4580" t="str">
        <f t="shared" si="220"/>
        <v>Amount Match</v>
      </c>
    </row>
    <row r="4581" spans="1:12" hidden="1" x14ac:dyDescent="0.3">
      <c r="A4581" t="s">
        <v>9069</v>
      </c>
      <c r="B4581" s="1">
        <v>46267</v>
      </c>
      <c r="C4581" t="s">
        <v>9070</v>
      </c>
      <c r="D4581" t="s">
        <v>32</v>
      </c>
      <c r="E4581" t="s">
        <v>17</v>
      </c>
      <c r="F4581">
        <v>6998</v>
      </c>
      <c r="G4581" t="s">
        <v>10</v>
      </c>
      <c r="H4581" t="str">
        <f t="shared" si="218"/>
        <v>ORD26004580</v>
      </c>
      <c r="I4581">
        <f>COUNTIFS(PG_Transactions!$AK:$AK,$H4581,PG_Transactions!$E:$E,"CAPTURE",PG_Transactions!$AQ:$AQ,1)</f>
        <v>1</v>
      </c>
      <c r="J4581">
        <f>SUMIFS(PG_Transactions!$G:$G,PG_Transactions!$AK:$AK,$H4581,PG_Transactions!$E:$E,"CAPTURE",PG_Transactions!$AQ:$AQ,1)</f>
        <v>6998</v>
      </c>
      <c r="K4581">
        <f t="shared" si="219"/>
        <v>0</v>
      </c>
      <c r="L4581" t="str">
        <f t="shared" si="220"/>
        <v>Amount Match</v>
      </c>
    </row>
    <row r="4582" spans="1:12" hidden="1" x14ac:dyDescent="0.3">
      <c r="A4582" t="s">
        <v>9071</v>
      </c>
      <c r="B4582" s="1">
        <v>46270</v>
      </c>
      <c r="C4582" t="s">
        <v>9072</v>
      </c>
      <c r="D4582" t="s">
        <v>24</v>
      </c>
      <c r="E4582" t="s">
        <v>9</v>
      </c>
      <c r="F4582">
        <v>7999</v>
      </c>
      <c r="G4582" t="s">
        <v>10</v>
      </c>
      <c r="H4582" t="str">
        <f t="shared" si="218"/>
        <v>ORD26004581</v>
      </c>
      <c r="I4582">
        <f>COUNTIFS(PG_Transactions!$AK:$AK,$H4582,PG_Transactions!$E:$E,"CAPTURE",PG_Transactions!$AQ:$AQ,1)</f>
        <v>1</v>
      </c>
      <c r="J4582">
        <f>SUMIFS(PG_Transactions!$G:$G,PG_Transactions!$AK:$AK,$H4582,PG_Transactions!$E:$E,"CAPTURE",PG_Transactions!$AQ:$AQ,1)</f>
        <v>7999</v>
      </c>
      <c r="K4582">
        <f t="shared" si="219"/>
        <v>0</v>
      </c>
      <c r="L4582" t="str">
        <f t="shared" si="220"/>
        <v>Amount Match</v>
      </c>
    </row>
    <row r="4583" spans="1:12" hidden="1" x14ac:dyDescent="0.3">
      <c r="A4583" t="s">
        <v>9073</v>
      </c>
      <c r="B4583" s="1">
        <v>46287</v>
      </c>
      <c r="C4583" t="s">
        <v>9074</v>
      </c>
      <c r="D4583" t="s">
        <v>38</v>
      </c>
      <c r="E4583" t="s">
        <v>17</v>
      </c>
      <c r="F4583">
        <v>349</v>
      </c>
      <c r="G4583" t="s">
        <v>10</v>
      </c>
      <c r="H4583" t="str">
        <f t="shared" si="218"/>
        <v>ORD26004582</v>
      </c>
      <c r="I4583">
        <f>COUNTIFS(PG_Transactions!$AK:$AK,$H4583,PG_Transactions!$E:$E,"CAPTURE",PG_Transactions!$AQ:$AQ,1)</f>
        <v>1</v>
      </c>
      <c r="J4583">
        <f>SUMIFS(PG_Transactions!$G:$G,PG_Transactions!$AK:$AK,$H4583,PG_Transactions!$E:$E,"CAPTURE",PG_Transactions!$AQ:$AQ,1)</f>
        <v>349</v>
      </c>
      <c r="K4583">
        <f t="shared" si="219"/>
        <v>0</v>
      </c>
      <c r="L4583" t="str">
        <f t="shared" si="220"/>
        <v>Amount Match</v>
      </c>
    </row>
    <row r="4584" spans="1:12" hidden="1" x14ac:dyDescent="0.3">
      <c r="A4584" t="s">
        <v>9075</v>
      </c>
      <c r="B4584" s="1">
        <v>46284</v>
      </c>
      <c r="C4584" t="s">
        <v>9076</v>
      </c>
      <c r="D4584" t="s">
        <v>16</v>
      </c>
      <c r="E4584" t="s">
        <v>9</v>
      </c>
      <c r="F4584">
        <v>599</v>
      </c>
      <c r="G4584" t="s">
        <v>10</v>
      </c>
      <c r="H4584" t="str">
        <f t="shared" si="218"/>
        <v>ORD26004583</v>
      </c>
      <c r="I4584">
        <f>COUNTIFS(PG_Transactions!$AK:$AK,$H4584,PG_Transactions!$E:$E,"CAPTURE",PG_Transactions!$AQ:$AQ,1)</f>
        <v>1</v>
      </c>
      <c r="J4584">
        <f>SUMIFS(PG_Transactions!$G:$G,PG_Transactions!$AK:$AK,$H4584,PG_Transactions!$E:$E,"CAPTURE",PG_Transactions!$AQ:$AQ,1)</f>
        <v>599</v>
      </c>
      <c r="K4584">
        <f t="shared" si="219"/>
        <v>0</v>
      </c>
      <c r="L4584" t="str">
        <f t="shared" si="220"/>
        <v>Amount Match</v>
      </c>
    </row>
    <row r="4585" spans="1:12" hidden="1" x14ac:dyDescent="0.3">
      <c r="A4585" t="s">
        <v>9077</v>
      </c>
      <c r="B4585" s="1">
        <v>46280</v>
      </c>
      <c r="C4585" t="s">
        <v>9078</v>
      </c>
      <c r="D4585" t="s">
        <v>13</v>
      </c>
      <c r="E4585" t="s">
        <v>9</v>
      </c>
      <c r="F4585">
        <v>1499</v>
      </c>
      <c r="G4585" t="s">
        <v>10</v>
      </c>
      <c r="H4585" t="str">
        <f t="shared" si="218"/>
        <v>ORD26004584</v>
      </c>
      <c r="I4585">
        <f>COUNTIFS(PG_Transactions!$AK:$AK,$H4585,PG_Transactions!$E:$E,"CAPTURE",PG_Transactions!$AQ:$AQ,1)</f>
        <v>1</v>
      </c>
      <c r="J4585">
        <f>SUMIFS(PG_Transactions!$G:$G,PG_Transactions!$AK:$AK,$H4585,PG_Transactions!$E:$E,"CAPTURE",PG_Transactions!$AQ:$AQ,1)</f>
        <v>1499</v>
      </c>
      <c r="K4585">
        <f t="shared" si="219"/>
        <v>0</v>
      </c>
      <c r="L4585" t="str">
        <f t="shared" si="220"/>
        <v>Amount Match</v>
      </c>
    </row>
    <row r="4586" spans="1:12" hidden="1" x14ac:dyDescent="0.3">
      <c r="A4586" t="s">
        <v>9079</v>
      </c>
      <c r="B4586" s="1">
        <v>46268</v>
      </c>
      <c r="C4586" t="s">
        <v>9080</v>
      </c>
      <c r="D4586" t="s">
        <v>51</v>
      </c>
      <c r="E4586" t="s">
        <v>17</v>
      </c>
      <c r="F4586">
        <v>3598</v>
      </c>
      <c r="G4586" t="s">
        <v>105</v>
      </c>
      <c r="H4586" t="str">
        <f t="shared" si="218"/>
        <v>ORD26004585</v>
      </c>
      <c r="I4586">
        <f>COUNTIFS(PG_Transactions!$AK:$AK,$H4586,PG_Transactions!$E:$E,"CAPTURE",PG_Transactions!$AQ:$AQ,1)</f>
        <v>0</v>
      </c>
      <c r="J4586">
        <f>SUMIFS(PG_Transactions!$G:$G,PG_Transactions!$AK:$AK,$H4586,PG_Transactions!$E:$E,"CAPTURE",PG_Transactions!$AQ:$AQ,1)</f>
        <v>0</v>
      </c>
      <c r="K4586">
        <f t="shared" si="219"/>
        <v>-3598</v>
      </c>
      <c r="L4586" t="str">
        <f t="shared" si="220"/>
        <v>No Capture</v>
      </c>
    </row>
    <row r="4587" spans="1:12" hidden="1" x14ac:dyDescent="0.3">
      <c r="A4587" t="s">
        <v>9081</v>
      </c>
      <c r="B4587" s="1">
        <v>46278</v>
      </c>
      <c r="C4587" t="s">
        <v>9082</v>
      </c>
      <c r="E4587" t="s">
        <v>9</v>
      </c>
      <c r="F4587">
        <v>499</v>
      </c>
      <c r="G4587" t="s">
        <v>10</v>
      </c>
      <c r="H4587" t="str">
        <f t="shared" si="218"/>
        <v>ORD26004586</v>
      </c>
      <c r="I4587">
        <f>COUNTIFS(PG_Transactions!$AK:$AK,$H4587,PG_Transactions!$E:$E,"CAPTURE",PG_Transactions!$AQ:$AQ,1)</f>
        <v>1</v>
      </c>
      <c r="J4587">
        <f>SUMIFS(PG_Transactions!$G:$G,PG_Transactions!$AK:$AK,$H4587,PG_Transactions!$E:$E,"CAPTURE",PG_Transactions!$AQ:$AQ,1)</f>
        <v>499</v>
      </c>
      <c r="K4587">
        <f t="shared" si="219"/>
        <v>0</v>
      </c>
      <c r="L4587" t="str">
        <f t="shared" si="220"/>
        <v>Amount Match</v>
      </c>
    </row>
    <row r="4588" spans="1:12" hidden="1" x14ac:dyDescent="0.3">
      <c r="A4588" t="s">
        <v>9083</v>
      </c>
      <c r="B4588" s="1">
        <v>46288</v>
      </c>
      <c r="C4588" t="s">
        <v>9084</v>
      </c>
      <c r="E4588" t="s">
        <v>9</v>
      </c>
      <c r="F4588">
        <v>2498</v>
      </c>
      <c r="G4588" t="s">
        <v>10</v>
      </c>
      <c r="H4588" t="str">
        <f t="shared" si="218"/>
        <v>ORD26004587</v>
      </c>
      <c r="I4588">
        <f>COUNTIFS(PG_Transactions!$AK:$AK,$H4588,PG_Transactions!$E:$E,"CAPTURE",PG_Transactions!$AQ:$AQ,1)</f>
        <v>1</v>
      </c>
      <c r="J4588">
        <f>SUMIFS(PG_Transactions!$G:$G,PG_Transactions!$AK:$AK,$H4588,PG_Transactions!$E:$E,"CAPTURE",PG_Transactions!$AQ:$AQ,1)</f>
        <v>2498</v>
      </c>
      <c r="K4588">
        <f t="shared" si="219"/>
        <v>0</v>
      </c>
      <c r="L4588" t="str">
        <f t="shared" si="220"/>
        <v>Amount Match</v>
      </c>
    </row>
    <row r="4589" spans="1:12" hidden="1" x14ac:dyDescent="0.3">
      <c r="A4589" t="s">
        <v>9085</v>
      </c>
      <c r="B4589" s="1">
        <v>46273</v>
      </c>
      <c r="C4589" t="s">
        <v>9086</v>
      </c>
      <c r="D4589" t="s">
        <v>32</v>
      </c>
      <c r="E4589" t="s">
        <v>9</v>
      </c>
      <c r="F4589">
        <v>4999</v>
      </c>
      <c r="G4589" t="s">
        <v>56</v>
      </c>
      <c r="H4589" t="str">
        <f t="shared" si="218"/>
        <v>ORD26004588</v>
      </c>
      <c r="I4589">
        <f>COUNTIFS(PG_Transactions!$AK:$AK,$H4589,PG_Transactions!$E:$E,"CAPTURE",PG_Transactions!$AQ:$AQ,1)</f>
        <v>1</v>
      </c>
      <c r="J4589">
        <f>SUMIFS(PG_Transactions!$G:$G,PG_Transactions!$AK:$AK,$H4589,PG_Transactions!$E:$E,"CAPTURE",PG_Transactions!$AQ:$AQ,1)</f>
        <v>4999</v>
      </c>
      <c r="K4589">
        <f t="shared" si="219"/>
        <v>0</v>
      </c>
      <c r="L4589" t="str">
        <f t="shared" si="220"/>
        <v>Amount Match</v>
      </c>
    </row>
    <row r="4590" spans="1:12" hidden="1" x14ac:dyDescent="0.3">
      <c r="A4590" t="s">
        <v>9087</v>
      </c>
      <c r="B4590" s="1">
        <v>46272</v>
      </c>
      <c r="C4590" t="s">
        <v>9088</v>
      </c>
      <c r="D4590" t="s">
        <v>13</v>
      </c>
      <c r="E4590" t="s">
        <v>9</v>
      </c>
      <c r="F4590" s="2">
        <v>13497</v>
      </c>
      <c r="G4590" t="s">
        <v>10</v>
      </c>
      <c r="H4590" t="str">
        <f t="shared" si="218"/>
        <v>ORD26004589</v>
      </c>
      <c r="I4590">
        <f>COUNTIFS(PG_Transactions!$AK:$AK,$H4590,PG_Transactions!$E:$E,"CAPTURE",PG_Transactions!$AQ:$AQ,1)</f>
        <v>1</v>
      </c>
      <c r="J4590">
        <f>SUMIFS(PG_Transactions!$G:$G,PG_Transactions!$AK:$AK,$H4590,PG_Transactions!$E:$E,"CAPTURE",PG_Transactions!$AQ:$AQ,1)</f>
        <v>13497</v>
      </c>
      <c r="K4590">
        <f t="shared" si="219"/>
        <v>0</v>
      </c>
      <c r="L4590" t="str">
        <f t="shared" si="220"/>
        <v>Amount Match</v>
      </c>
    </row>
    <row r="4591" spans="1:12" hidden="1" x14ac:dyDescent="0.3">
      <c r="A4591" t="s">
        <v>9089</v>
      </c>
      <c r="B4591" s="1">
        <v>46294</v>
      </c>
      <c r="C4591" t="s">
        <v>9090</v>
      </c>
      <c r="D4591" t="s">
        <v>16</v>
      </c>
      <c r="E4591" t="s">
        <v>9</v>
      </c>
      <c r="F4591">
        <v>7999</v>
      </c>
      <c r="G4591" t="s">
        <v>10</v>
      </c>
      <c r="H4591" t="str">
        <f t="shared" si="218"/>
        <v>ORD26004590</v>
      </c>
      <c r="I4591">
        <f>COUNTIFS(PG_Transactions!$AK:$AK,$H4591,PG_Transactions!$E:$E,"CAPTURE",PG_Transactions!$AQ:$AQ,1)</f>
        <v>1</v>
      </c>
      <c r="J4591">
        <f>SUMIFS(PG_Transactions!$G:$G,PG_Transactions!$AK:$AK,$H4591,PG_Transactions!$E:$E,"CAPTURE",PG_Transactions!$AQ:$AQ,1)</f>
        <v>7999</v>
      </c>
      <c r="K4591">
        <f t="shared" si="219"/>
        <v>0</v>
      </c>
      <c r="L4591" t="str">
        <f t="shared" si="220"/>
        <v>Amount Match</v>
      </c>
    </row>
    <row r="4592" spans="1:12" hidden="1" x14ac:dyDescent="0.3">
      <c r="A4592" t="s">
        <v>9091</v>
      </c>
      <c r="B4592" s="1">
        <v>46284</v>
      </c>
      <c r="C4592" t="s">
        <v>9092</v>
      </c>
      <c r="D4592" t="s">
        <v>51</v>
      </c>
      <c r="E4592" t="s">
        <v>9</v>
      </c>
      <c r="F4592">
        <v>4999</v>
      </c>
      <c r="G4592" t="s">
        <v>10</v>
      </c>
      <c r="H4592" t="str">
        <f t="shared" si="218"/>
        <v>ORD26004591</v>
      </c>
      <c r="I4592">
        <f>COUNTIFS(PG_Transactions!$AK:$AK,$H4592,PG_Transactions!$E:$E,"CAPTURE",PG_Transactions!$AQ:$AQ,1)</f>
        <v>1</v>
      </c>
      <c r="J4592">
        <f>SUMIFS(PG_Transactions!$G:$G,PG_Transactions!$AK:$AK,$H4592,PG_Transactions!$E:$E,"CAPTURE",PG_Transactions!$AQ:$AQ,1)</f>
        <v>4999</v>
      </c>
      <c r="K4592">
        <f t="shared" si="219"/>
        <v>0</v>
      </c>
      <c r="L4592" t="str">
        <f t="shared" si="220"/>
        <v>Amount Match</v>
      </c>
    </row>
    <row r="4593" spans="1:12" hidden="1" x14ac:dyDescent="0.3">
      <c r="A4593" t="s">
        <v>9093</v>
      </c>
      <c r="B4593" s="1">
        <v>46289</v>
      </c>
      <c r="C4593" t="s">
        <v>9094</v>
      </c>
      <c r="D4593" t="s">
        <v>51</v>
      </c>
      <c r="E4593" t="s">
        <v>33</v>
      </c>
      <c r="F4593">
        <v>799</v>
      </c>
      <c r="G4593" t="s">
        <v>10</v>
      </c>
      <c r="H4593" t="str">
        <f t="shared" si="218"/>
        <v>ORD26004592</v>
      </c>
      <c r="I4593">
        <f>COUNTIFS(PG_Transactions!$AK:$AK,$H4593,PG_Transactions!$E:$E,"CAPTURE",PG_Transactions!$AQ:$AQ,1)</f>
        <v>1</v>
      </c>
      <c r="J4593">
        <f>SUMIFS(PG_Transactions!$G:$G,PG_Transactions!$AK:$AK,$H4593,PG_Transactions!$E:$E,"CAPTURE",PG_Transactions!$AQ:$AQ,1)</f>
        <v>799</v>
      </c>
      <c r="K4593">
        <f t="shared" si="219"/>
        <v>0</v>
      </c>
      <c r="L4593" t="str">
        <f t="shared" si="220"/>
        <v>Amount Match</v>
      </c>
    </row>
    <row r="4594" spans="1:12" hidden="1" x14ac:dyDescent="0.3">
      <c r="A4594" t="s">
        <v>9095</v>
      </c>
      <c r="B4594" s="1">
        <v>46295</v>
      </c>
      <c r="C4594" t="s">
        <v>9096</v>
      </c>
      <c r="D4594" t="s">
        <v>27</v>
      </c>
      <c r="E4594" t="s">
        <v>9</v>
      </c>
      <c r="F4594">
        <v>1198</v>
      </c>
      <c r="G4594" t="s">
        <v>10</v>
      </c>
      <c r="H4594" t="str">
        <f t="shared" si="218"/>
        <v>ORD26004593</v>
      </c>
      <c r="I4594">
        <f>COUNTIFS(PG_Transactions!$AK:$AK,$H4594,PG_Transactions!$E:$E,"CAPTURE",PG_Transactions!$AQ:$AQ,1)</f>
        <v>1</v>
      </c>
      <c r="J4594">
        <f>SUMIFS(PG_Transactions!$G:$G,PG_Transactions!$AK:$AK,$H4594,PG_Transactions!$E:$E,"CAPTURE",PG_Transactions!$AQ:$AQ,1)</f>
        <v>1198</v>
      </c>
      <c r="K4594">
        <f t="shared" si="219"/>
        <v>0</v>
      </c>
      <c r="L4594" t="str">
        <f t="shared" si="220"/>
        <v>Amount Match</v>
      </c>
    </row>
    <row r="4595" spans="1:12" hidden="1" x14ac:dyDescent="0.3">
      <c r="A4595" t="s">
        <v>9097</v>
      </c>
      <c r="B4595" s="1">
        <v>46288</v>
      </c>
      <c r="C4595" t="s">
        <v>9098</v>
      </c>
      <c r="D4595" t="s">
        <v>24</v>
      </c>
      <c r="E4595" t="s">
        <v>9</v>
      </c>
      <c r="F4595">
        <v>4998</v>
      </c>
      <c r="G4595" t="s">
        <v>10</v>
      </c>
      <c r="H4595" t="str">
        <f t="shared" si="218"/>
        <v>ORD26004594</v>
      </c>
      <c r="I4595">
        <f>COUNTIFS(PG_Transactions!$AK:$AK,$H4595,PG_Transactions!$E:$E,"CAPTURE",PG_Transactions!$AQ:$AQ,1)</f>
        <v>1</v>
      </c>
      <c r="J4595">
        <f>SUMIFS(PG_Transactions!$G:$G,PG_Transactions!$AK:$AK,$H4595,PG_Transactions!$E:$E,"CAPTURE",PG_Transactions!$AQ:$AQ,1)</f>
        <v>4998</v>
      </c>
      <c r="K4595">
        <f t="shared" si="219"/>
        <v>0</v>
      </c>
      <c r="L4595" t="str">
        <f t="shared" si="220"/>
        <v>Amount Match</v>
      </c>
    </row>
    <row r="4596" spans="1:12" hidden="1" x14ac:dyDescent="0.3">
      <c r="A4596" t="s">
        <v>9099</v>
      </c>
      <c r="B4596" s="1">
        <v>46269</v>
      </c>
      <c r="C4596" t="s">
        <v>4876</v>
      </c>
      <c r="D4596" t="s">
        <v>65</v>
      </c>
      <c r="E4596" t="s">
        <v>17</v>
      </c>
      <c r="F4596">
        <v>1848</v>
      </c>
      <c r="G4596" t="s">
        <v>10</v>
      </c>
      <c r="H4596" t="str">
        <f t="shared" si="218"/>
        <v>ORD26004595</v>
      </c>
      <c r="I4596">
        <f>COUNTIFS(PG_Transactions!$AK:$AK,$H4596,PG_Transactions!$E:$E,"CAPTURE",PG_Transactions!$AQ:$AQ,1)</f>
        <v>1</v>
      </c>
      <c r="J4596">
        <f>SUMIFS(PG_Transactions!$G:$G,PG_Transactions!$AK:$AK,$H4596,PG_Transactions!$E:$E,"CAPTURE",PG_Transactions!$AQ:$AQ,1)</f>
        <v>1848</v>
      </c>
      <c r="K4596">
        <f t="shared" si="219"/>
        <v>0</v>
      </c>
      <c r="L4596" t="str">
        <f t="shared" si="220"/>
        <v>Amount Match</v>
      </c>
    </row>
    <row r="4597" spans="1:12" hidden="1" x14ac:dyDescent="0.3">
      <c r="A4597" t="s">
        <v>9100</v>
      </c>
      <c r="B4597" s="1">
        <v>46277</v>
      </c>
      <c r="C4597" t="s">
        <v>9101</v>
      </c>
      <c r="D4597" t="s">
        <v>8</v>
      </c>
      <c r="E4597" t="s">
        <v>44</v>
      </c>
      <c r="F4597">
        <v>3298</v>
      </c>
      <c r="G4597" t="s">
        <v>105</v>
      </c>
      <c r="H4597" t="str">
        <f t="shared" si="218"/>
        <v>ORD26004596</v>
      </c>
      <c r="I4597">
        <f>COUNTIFS(PG_Transactions!$AK:$AK,$H4597,PG_Transactions!$E:$E,"CAPTURE",PG_Transactions!$AQ:$AQ,1)</f>
        <v>0</v>
      </c>
      <c r="J4597">
        <f>SUMIFS(PG_Transactions!$G:$G,PG_Transactions!$AK:$AK,$H4597,PG_Transactions!$E:$E,"CAPTURE",PG_Transactions!$AQ:$AQ,1)</f>
        <v>0</v>
      </c>
      <c r="K4597">
        <f t="shared" si="219"/>
        <v>-3298</v>
      </c>
      <c r="L4597" t="str">
        <f t="shared" si="220"/>
        <v>No Capture</v>
      </c>
    </row>
    <row r="4598" spans="1:12" hidden="1" x14ac:dyDescent="0.3">
      <c r="A4598" t="s">
        <v>9102</v>
      </c>
      <c r="B4598" s="1">
        <v>46270</v>
      </c>
      <c r="C4598" t="s">
        <v>9103</v>
      </c>
      <c r="D4598" t="s">
        <v>32</v>
      </c>
      <c r="E4598" t="s">
        <v>9</v>
      </c>
      <c r="F4598">
        <v>3499</v>
      </c>
      <c r="G4598" t="s">
        <v>10</v>
      </c>
      <c r="H4598" t="str">
        <f t="shared" si="218"/>
        <v>ORD26004597</v>
      </c>
      <c r="I4598">
        <f>COUNTIFS(PG_Transactions!$AK:$AK,$H4598,PG_Transactions!$E:$E,"CAPTURE",PG_Transactions!$AQ:$AQ,1)</f>
        <v>1</v>
      </c>
      <c r="J4598">
        <f>SUMIFS(PG_Transactions!$G:$G,PG_Transactions!$AK:$AK,$H4598,PG_Transactions!$E:$E,"CAPTURE",PG_Transactions!$AQ:$AQ,1)</f>
        <v>3499</v>
      </c>
      <c r="K4598">
        <f t="shared" si="219"/>
        <v>0</v>
      </c>
      <c r="L4598" t="str">
        <f t="shared" si="220"/>
        <v>Amount Match</v>
      </c>
    </row>
    <row r="4599" spans="1:12" hidden="1" x14ac:dyDescent="0.3">
      <c r="A4599" t="s">
        <v>9104</v>
      </c>
      <c r="B4599" s="1">
        <v>46283</v>
      </c>
      <c r="C4599" t="s">
        <v>9105</v>
      </c>
      <c r="D4599" t="s">
        <v>13</v>
      </c>
      <c r="E4599" t="s">
        <v>17</v>
      </c>
      <c r="F4599">
        <v>4999</v>
      </c>
      <c r="G4599" t="s">
        <v>10</v>
      </c>
      <c r="H4599" t="str">
        <f t="shared" si="218"/>
        <v>ORD26004598</v>
      </c>
      <c r="I4599">
        <f>COUNTIFS(PG_Transactions!$AK:$AK,$H4599,PG_Transactions!$E:$E,"CAPTURE",PG_Transactions!$AQ:$AQ,1)</f>
        <v>1</v>
      </c>
      <c r="J4599">
        <f>SUMIFS(PG_Transactions!$G:$G,PG_Transactions!$AK:$AK,$H4599,PG_Transactions!$E:$E,"CAPTURE",PG_Transactions!$AQ:$AQ,1)</f>
        <v>4999</v>
      </c>
      <c r="K4599">
        <f t="shared" si="219"/>
        <v>0</v>
      </c>
      <c r="L4599" t="str">
        <f t="shared" si="220"/>
        <v>Amount Match</v>
      </c>
    </row>
    <row r="4600" spans="1:12" hidden="1" x14ac:dyDescent="0.3">
      <c r="A4600" t="s">
        <v>9106</v>
      </c>
      <c r="B4600" s="1">
        <v>46273</v>
      </c>
      <c r="C4600" t="s">
        <v>9107</v>
      </c>
      <c r="D4600" t="s">
        <v>16</v>
      </c>
      <c r="E4600" t="s">
        <v>17</v>
      </c>
      <c r="F4600">
        <v>3098</v>
      </c>
      <c r="G4600" t="s">
        <v>10</v>
      </c>
      <c r="H4600" t="str">
        <f t="shared" si="218"/>
        <v>ORD26004599</v>
      </c>
      <c r="I4600">
        <f>COUNTIFS(PG_Transactions!$AK:$AK,$H4600,PG_Transactions!$E:$E,"CAPTURE",PG_Transactions!$AQ:$AQ,1)</f>
        <v>1</v>
      </c>
      <c r="J4600">
        <f>SUMIFS(PG_Transactions!$G:$G,PG_Transactions!$AK:$AK,$H4600,PG_Transactions!$E:$E,"CAPTURE",PG_Transactions!$AQ:$AQ,1)</f>
        <v>3098</v>
      </c>
      <c r="K4600">
        <f t="shared" si="219"/>
        <v>0</v>
      </c>
      <c r="L4600" t="str">
        <f t="shared" si="220"/>
        <v>Amount Match</v>
      </c>
    </row>
    <row r="4601" spans="1:12" hidden="1" x14ac:dyDescent="0.3">
      <c r="A4601" t="s">
        <v>9108</v>
      </c>
      <c r="B4601" s="1">
        <v>46280</v>
      </c>
      <c r="C4601" t="s">
        <v>9109</v>
      </c>
      <c r="D4601" t="s">
        <v>32</v>
      </c>
      <c r="E4601" t="s">
        <v>9</v>
      </c>
      <c r="F4601">
        <v>10998</v>
      </c>
      <c r="G4601" t="s">
        <v>10</v>
      </c>
      <c r="H4601" t="str">
        <f t="shared" si="218"/>
        <v>ORD26004600</v>
      </c>
      <c r="I4601">
        <f>COUNTIFS(PG_Transactions!$AK:$AK,$H4601,PG_Transactions!$E:$E,"CAPTURE",PG_Transactions!$AQ:$AQ,1)</f>
        <v>1</v>
      </c>
      <c r="J4601">
        <f>SUMIFS(PG_Transactions!$G:$G,PG_Transactions!$AK:$AK,$H4601,PG_Transactions!$E:$E,"CAPTURE",PG_Transactions!$AQ:$AQ,1)</f>
        <v>10998</v>
      </c>
      <c r="K4601">
        <f t="shared" si="219"/>
        <v>0</v>
      </c>
      <c r="L4601" t="str">
        <f t="shared" si="220"/>
        <v>Amount Match</v>
      </c>
    </row>
    <row r="4602" spans="1:12" hidden="1" x14ac:dyDescent="0.3">
      <c r="A4602" t="s">
        <v>9110</v>
      </c>
      <c r="B4602" s="1">
        <v>46273</v>
      </c>
      <c r="C4602" t="s">
        <v>9111</v>
      </c>
      <c r="D4602" t="s">
        <v>24</v>
      </c>
      <c r="E4602" t="s">
        <v>17</v>
      </c>
      <c r="F4602">
        <v>999</v>
      </c>
      <c r="G4602" t="s">
        <v>70</v>
      </c>
      <c r="H4602" t="str">
        <f t="shared" si="218"/>
        <v>ORD26004601</v>
      </c>
      <c r="I4602">
        <f>COUNTIFS(PG_Transactions!$AK:$AK,$H4602,PG_Transactions!$E:$E,"CAPTURE",PG_Transactions!$AQ:$AQ,1)</f>
        <v>0</v>
      </c>
      <c r="J4602">
        <f>SUMIFS(PG_Transactions!$G:$G,PG_Transactions!$AK:$AK,$H4602,PG_Transactions!$E:$E,"CAPTURE",PG_Transactions!$AQ:$AQ,1)</f>
        <v>0</v>
      </c>
      <c r="K4602">
        <f t="shared" si="219"/>
        <v>-999</v>
      </c>
      <c r="L4602" t="str">
        <f t="shared" si="220"/>
        <v>No Capture</v>
      </c>
    </row>
    <row r="4603" spans="1:12" hidden="1" x14ac:dyDescent="0.3">
      <c r="A4603" t="s">
        <v>9112</v>
      </c>
      <c r="B4603" s="1">
        <v>46287</v>
      </c>
      <c r="C4603" t="s">
        <v>9113</v>
      </c>
      <c r="D4603" t="s">
        <v>13</v>
      </c>
      <c r="E4603" t="s">
        <v>17</v>
      </c>
      <c r="F4603">
        <v>11597</v>
      </c>
      <c r="G4603" t="s">
        <v>10</v>
      </c>
      <c r="H4603" t="str">
        <f t="shared" si="218"/>
        <v>ORD26004602</v>
      </c>
      <c r="I4603">
        <f>COUNTIFS(PG_Transactions!$AK:$AK,$H4603,PG_Transactions!$E:$E,"CAPTURE",PG_Transactions!$AQ:$AQ,1)</f>
        <v>1</v>
      </c>
      <c r="J4603">
        <f>SUMIFS(PG_Transactions!$G:$G,PG_Transactions!$AK:$AK,$H4603,PG_Transactions!$E:$E,"CAPTURE",PG_Transactions!$AQ:$AQ,1)</f>
        <v>11597</v>
      </c>
      <c r="K4603">
        <f t="shared" si="219"/>
        <v>0</v>
      </c>
      <c r="L4603" t="str">
        <f t="shared" si="220"/>
        <v>Amount Match</v>
      </c>
    </row>
    <row r="4604" spans="1:12" hidden="1" x14ac:dyDescent="0.3">
      <c r="A4604" t="s">
        <v>9114</v>
      </c>
      <c r="B4604" s="1">
        <v>46267</v>
      </c>
      <c r="C4604" t="s">
        <v>9115</v>
      </c>
      <c r="D4604" t="s">
        <v>24</v>
      </c>
      <c r="E4604" t="s">
        <v>17</v>
      </c>
      <c r="F4604">
        <v>599</v>
      </c>
      <c r="G4604" t="s">
        <v>10</v>
      </c>
      <c r="H4604" t="str">
        <f t="shared" si="218"/>
        <v>ORD26004603</v>
      </c>
      <c r="I4604">
        <f>COUNTIFS(PG_Transactions!$AK:$AK,$H4604,PG_Transactions!$E:$E,"CAPTURE",PG_Transactions!$AQ:$AQ,1)</f>
        <v>1</v>
      </c>
      <c r="J4604">
        <f>SUMIFS(PG_Transactions!$G:$G,PG_Transactions!$AK:$AK,$H4604,PG_Transactions!$E:$E,"CAPTURE",PG_Transactions!$AQ:$AQ,1)</f>
        <v>599</v>
      </c>
      <c r="K4604">
        <f t="shared" si="219"/>
        <v>0</v>
      </c>
      <c r="L4604" t="str">
        <f t="shared" si="220"/>
        <v>Amount Match</v>
      </c>
    </row>
    <row r="4605" spans="1:12" hidden="1" x14ac:dyDescent="0.3">
      <c r="A4605" t="s">
        <v>9116</v>
      </c>
      <c r="B4605" s="1">
        <v>46276</v>
      </c>
      <c r="C4605" t="s">
        <v>9117</v>
      </c>
      <c r="D4605" t="s">
        <v>38</v>
      </c>
      <c r="E4605" t="s">
        <v>17</v>
      </c>
      <c r="F4605">
        <v>8798</v>
      </c>
      <c r="G4605" t="s">
        <v>10</v>
      </c>
      <c r="H4605" t="str">
        <f t="shared" si="218"/>
        <v>ORD26004604</v>
      </c>
      <c r="I4605">
        <f>COUNTIFS(PG_Transactions!$AK:$AK,$H4605,PG_Transactions!$E:$E,"CAPTURE",PG_Transactions!$AQ:$AQ,1)</f>
        <v>1</v>
      </c>
      <c r="J4605">
        <f>SUMIFS(PG_Transactions!$G:$G,PG_Transactions!$AK:$AK,$H4605,PG_Transactions!$E:$E,"CAPTURE",PG_Transactions!$AQ:$AQ,1)</f>
        <v>8798</v>
      </c>
      <c r="K4605">
        <f t="shared" si="219"/>
        <v>0</v>
      </c>
      <c r="L4605" t="str">
        <f t="shared" si="220"/>
        <v>Amount Match</v>
      </c>
    </row>
    <row r="4606" spans="1:12" hidden="1" x14ac:dyDescent="0.3">
      <c r="A4606" t="s">
        <v>9118</v>
      </c>
      <c r="B4606" s="1">
        <v>46274</v>
      </c>
      <c r="C4606" t="s">
        <v>9119</v>
      </c>
      <c r="D4606" t="s">
        <v>13</v>
      </c>
      <c r="E4606" t="s">
        <v>17</v>
      </c>
      <c r="F4606">
        <v>8298</v>
      </c>
      <c r="G4606" t="s">
        <v>10</v>
      </c>
      <c r="H4606" t="str">
        <f t="shared" si="218"/>
        <v>ORD26004605</v>
      </c>
      <c r="I4606">
        <f>COUNTIFS(PG_Transactions!$AK:$AK,$H4606,PG_Transactions!$E:$E,"CAPTURE",PG_Transactions!$AQ:$AQ,1)</f>
        <v>1</v>
      </c>
      <c r="J4606">
        <f>SUMIFS(PG_Transactions!$G:$G,PG_Transactions!$AK:$AK,$H4606,PG_Transactions!$E:$E,"CAPTURE",PG_Transactions!$AQ:$AQ,1)</f>
        <v>8298</v>
      </c>
      <c r="K4606">
        <f t="shared" si="219"/>
        <v>0</v>
      </c>
      <c r="L4606" t="str">
        <f t="shared" si="220"/>
        <v>Amount Match</v>
      </c>
    </row>
    <row r="4607" spans="1:12" hidden="1" x14ac:dyDescent="0.3">
      <c r="A4607" t="s">
        <v>9120</v>
      </c>
      <c r="B4607" s="1">
        <v>46292</v>
      </c>
      <c r="C4607" t="s">
        <v>9121</v>
      </c>
      <c r="D4607" t="s">
        <v>41</v>
      </c>
      <c r="E4607" t="s">
        <v>9</v>
      </c>
      <c r="F4607">
        <v>1799</v>
      </c>
      <c r="G4607" t="s">
        <v>10</v>
      </c>
      <c r="H4607" t="str">
        <f t="shared" si="218"/>
        <v>ORD26004606</v>
      </c>
      <c r="I4607">
        <f>COUNTIFS(PG_Transactions!$AK:$AK,$H4607,PG_Transactions!$E:$E,"CAPTURE",PG_Transactions!$AQ:$AQ,1)</f>
        <v>1</v>
      </c>
      <c r="J4607">
        <f>SUMIFS(PG_Transactions!$G:$G,PG_Transactions!$AK:$AK,$H4607,PG_Transactions!$E:$E,"CAPTURE",PG_Transactions!$AQ:$AQ,1)</f>
        <v>1799</v>
      </c>
      <c r="K4607">
        <f t="shared" si="219"/>
        <v>0</v>
      </c>
      <c r="L4607" t="str">
        <f t="shared" si="220"/>
        <v>Amount Match</v>
      </c>
    </row>
    <row r="4608" spans="1:12" hidden="1" x14ac:dyDescent="0.3">
      <c r="A4608" t="s">
        <v>9122</v>
      </c>
      <c r="B4608" s="1">
        <v>46293</v>
      </c>
      <c r="C4608" t="s">
        <v>9123</v>
      </c>
      <c r="D4608" t="s">
        <v>41</v>
      </c>
      <c r="E4608" t="s">
        <v>9</v>
      </c>
      <c r="F4608">
        <v>499</v>
      </c>
      <c r="G4608" t="s">
        <v>10</v>
      </c>
      <c r="H4608" t="str">
        <f t="shared" si="218"/>
        <v>ORD26004607</v>
      </c>
      <c r="I4608">
        <f>COUNTIFS(PG_Transactions!$AK:$AK,$H4608,PG_Transactions!$E:$E,"CAPTURE",PG_Transactions!$AQ:$AQ,1)</f>
        <v>1</v>
      </c>
      <c r="J4608">
        <f>SUMIFS(PG_Transactions!$G:$G,PG_Transactions!$AK:$AK,$H4608,PG_Transactions!$E:$E,"CAPTURE",PG_Transactions!$AQ:$AQ,1)</f>
        <v>499</v>
      </c>
      <c r="K4608">
        <f t="shared" si="219"/>
        <v>0</v>
      </c>
      <c r="L4608" t="str">
        <f t="shared" si="220"/>
        <v>Amount Match</v>
      </c>
    </row>
    <row r="4609" spans="1:12" hidden="1" x14ac:dyDescent="0.3">
      <c r="A4609" t="s">
        <v>9124</v>
      </c>
      <c r="B4609" s="1">
        <v>46292</v>
      </c>
      <c r="C4609" t="s">
        <v>9125</v>
      </c>
      <c r="D4609" t="s">
        <v>8</v>
      </c>
      <c r="E4609" t="s">
        <v>9</v>
      </c>
      <c r="F4609">
        <v>4298</v>
      </c>
      <c r="G4609" t="s">
        <v>10</v>
      </c>
      <c r="H4609" t="str">
        <f t="shared" si="218"/>
        <v>ORD26004608</v>
      </c>
      <c r="I4609">
        <f>COUNTIFS(PG_Transactions!$AK:$AK,$H4609,PG_Transactions!$E:$E,"CAPTURE",PG_Transactions!$AQ:$AQ,1)</f>
        <v>1</v>
      </c>
      <c r="J4609">
        <f>SUMIFS(PG_Transactions!$G:$G,PG_Transactions!$AK:$AK,$H4609,PG_Transactions!$E:$E,"CAPTURE",PG_Transactions!$AQ:$AQ,1)</f>
        <v>4298</v>
      </c>
      <c r="K4609">
        <f t="shared" si="219"/>
        <v>0</v>
      </c>
      <c r="L4609" t="str">
        <f t="shared" si="220"/>
        <v>Amount Match</v>
      </c>
    </row>
    <row r="4610" spans="1:12" hidden="1" x14ac:dyDescent="0.3">
      <c r="A4610" t="s">
        <v>9126</v>
      </c>
      <c r="B4610" s="1">
        <v>46269</v>
      </c>
      <c r="C4610" t="s">
        <v>9127</v>
      </c>
      <c r="D4610" t="s">
        <v>32</v>
      </c>
      <c r="E4610" t="s">
        <v>17</v>
      </c>
      <c r="F4610">
        <v>1499</v>
      </c>
      <c r="G4610" t="s">
        <v>70</v>
      </c>
      <c r="H4610" t="str">
        <f t="shared" si="218"/>
        <v>ORD26004609</v>
      </c>
      <c r="I4610">
        <f>COUNTIFS(PG_Transactions!$AK:$AK,$H4610,PG_Transactions!$E:$E,"CAPTURE",PG_Transactions!$AQ:$AQ,1)</f>
        <v>0</v>
      </c>
      <c r="J4610">
        <f>SUMIFS(PG_Transactions!$G:$G,PG_Transactions!$AK:$AK,$H4610,PG_Transactions!$E:$E,"CAPTURE",PG_Transactions!$AQ:$AQ,1)</f>
        <v>0</v>
      </c>
      <c r="K4610">
        <f t="shared" si="219"/>
        <v>-1499</v>
      </c>
      <c r="L4610" t="str">
        <f t="shared" si="220"/>
        <v>No Capture</v>
      </c>
    </row>
    <row r="4611" spans="1:12" hidden="1" x14ac:dyDescent="0.3">
      <c r="A4611" t="s">
        <v>9128</v>
      </c>
      <c r="B4611" s="1">
        <v>46294</v>
      </c>
      <c r="C4611" t="s">
        <v>9129</v>
      </c>
      <c r="D4611" t="s">
        <v>24</v>
      </c>
      <c r="E4611" t="s">
        <v>9</v>
      </c>
      <c r="F4611">
        <v>1798</v>
      </c>
      <c r="G4611" t="s">
        <v>10</v>
      </c>
      <c r="H4611" t="str">
        <f t="shared" ref="H4611:H4674" si="221">UPPER(SUBSTITUTE(TRIM(A4611),"-",""))</f>
        <v>ORD26004610</v>
      </c>
      <c r="I4611">
        <f>COUNTIFS(PG_Transactions!$AK:$AK,$H4611,PG_Transactions!$E:$E,"CAPTURE",PG_Transactions!$AQ:$AQ,1)</f>
        <v>1</v>
      </c>
      <c r="J4611">
        <f>SUMIFS(PG_Transactions!$G:$G,PG_Transactions!$AK:$AK,$H4611,PG_Transactions!$E:$E,"CAPTURE",PG_Transactions!$AQ:$AQ,1)</f>
        <v>1798</v>
      </c>
      <c r="K4611">
        <f t="shared" ref="K4611:K4674" si="222">ROUND(J4611-F4611,2)</f>
        <v>0</v>
      </c>
      <c r="L4611" t="str">
        <f t="shared" ref="L4611:L4674" si="223">IF(I4611=0,"No Capture",IF(I4611&gt;1,"Multiple Capture Rows - Review",IF(ABS(K4611)&lt;0.01,"Amount Match",IF(K4611&lt;0,"Captured Less Than Order","Captured More Than Order"))))</f>
        <v>Amount Match</v>
      </c>
    </row>
    <row r="4612" spans="1:12" hidden="1" x14ac:dyDescent="0.3">
      <c r="A4612" t="s">
        <v>9130</v>
      </c>
      <c r="B4612" s="1">
        <v>46270</v>
      </c>
      <c r="C4612" t="s">
        <v>9131</v>
      </c>
      <c r="D4612" t="s">
        <v>27</v>
      </c>
      <c r="E4612" t="s">
        <v>9</v>
      </c>
      <c r="F4612" s="2">
        <v>7498</v>
      </c>
      <c r="G4612" t="s">
        <v>10</v>
      </c>
      <c r="H4612" t="str">
        <f t="shared" si="221"/>
        <v>ORD26004611</v>
      </c>
      <c r="I4612">
        <f>COUNTIFS(PG_Transactions!$AK:$AK,$H4612,PG_Transactions!$E:$E,"CAPTURE",PG_Transactions!$AQ:$AQ,1)</f>
        <v>1</v>
      </c>
      <c r="J4612">
        <f>SUMIFS(PG_Transactions!$G:$G,PG_Transactions!$AK:$AK,$H4612,PG_Transactions!$E:$E,"CAPTURE",PG_Transactions!$AQ:$AQ,1)</f>
        <v>7498</v>
      </c>
      <c r="K4612">
        <f t="shared" si="222"/>
        <v>0</v>
      </c>
      <c r="L4612" t="str">
        <f t="shared" si="223"/>
        <v>Amount Match</v>
      </c>
    </row>
    <row r="4613" spans="1:12" hidden="1" x14ac:dyDescent="0.3">
      <c r="A4613" t="s">
        <v>9132</v>
      </c>
      <c r="B4613" s="1">
        <v>46272</v>
      </c>
      <c r="C4613" t="s">
        <v>9133</v>
      </c>
      <c r="D4613" t="s">
        <v>65</v>
      </c>
      <c r="E4613" t="s">
        <v>44</v>
      </c>
      <c r="F4613">
        <v>1799</v>
      </c>
      <c r="G4613" t="s">
        <v>10</v>
      </c>
      <c r="H4613" t="str">
        <f t="shared" si="221"/>
        <v>ORD26004612</v>
      </c>
      <c r="I4613">
        <f>COUNTIFS(PG_Transactions!$AK:$AK,$H4613,PG_Transactions!$E:$E,"CAPTURE",PG_Transactions!$AQ:$AQ,1)</f>
        <v>1</v>
      </c>
      <c r="J4613">
        <f>SUMIFS(PG_Transactions!$G:$G,PG_Transactions!$AK:$AK,$H4613,PG_Transactions!$E:$E,"CAPTURE",PG_Transactions!$AQ:$AQ,1)</f>
        <v>1799</v>
      </c>
      <c r="K4613">
        <f t="shared" si="222"/>
        <v>0</v>
      </c>
      <c r="L4613" t="str">
        <f t="shared" si="223"/>
        <v>Amount Match</v>
      </c>
    </row>
    <row r="4614" spans="1:12" hidden="1" x14ac:dyDescent="0.3">
      <c r="A4614" t="s">
        <v>9134</v>
      </c>
      <c r="B4614" s="1">
        <v>46290</v>
      </c>
      <c r="C4614" t="s">
        <v>9135</v>
      </c>
      <c r="D4614" t="s">
        <v>16</v>
      </c>
      <c r="E4614" t="s">
        <v>9</v>
      </c>
      <c r="F4614">
        <v>2499</v>
      </c>
      <c r="G4614" t="s">
        <v>10</v>
      </c>
      <c r="H4614" t="str">
        <f t="shared" si="221"/>
        <v>ORD26004613</v>
      </c>
      <c r="I4614">
        <f>COUNTIFS(PG_Transactions!$AK:$AK,$H4614,PG_Transactions!$E:$E,"CAPTURE",PG_Transactions!$AQ:$AQ,1)</f>
        <v>1</v>
      </c>
      <c r="J4614">
        <f>SUMIFS(PG_Transactions!$G:$G,PG_Transactions!$AK:$AK,$H4614,PG_Transactions!$E:$E,"CAPTURE",PG_Transactions!$AQ:$AQ,1)</f>
        <v>2499</v>
      </c>
      <c r="K4614">
        <f t="shared" si="222"/>
        <v>0</v>
      </c>
      <c r="L4614" t="str">
        <f t="shared" si="223"/>
        <v>Amount Match</v>
      </c>
    </row>
    <row r="4615" spans="1:12" hidden="1" x14ac:dyDescent="0.3">
      <c r="A4615" t="s">
        <v>9136</v>
      </c>
      <c r="B4615" s="1">
        <v>46282</v>
      </c>
      <c r="C4615" t="s">
        <v>9137</v>
      </c>
      <c r="D4615" t="s">
        <v>27</v>
      </c>
      <c r="E4615" t="s">
        <v>33</v>
      </c>
      <c r="F4615">
        <v>3499</v>
      </c>
      <c r="G4615" t="s">
        <v>10</v>
      </c>
      <c r="H4615" t="str">
        <f t="shared" si="221"/>
        <v>ORD26004614</v>
      </c>
      <c r="I4615">
        <f>COUNTIFS(PG_Transactions!$AK:$AK,$H4615,PG_Transactions!$E:$E,"CAPTURE",PG_Transactions!$AQ:$AQ,1)</f>
        <v>1</v>
      </c>
      <c r="J4615">
        <f>SUMIFS(PG_Transactions!$G:$G,PG_Transactions!$AK:$AK,$H4615,PG_Transactions!$E:$E,"CAPTURE",PG_Transactions!$AQ:$AQ,1)</f>
        <v>3499</v>
      </c>
      <c r="K4615">
        <f t="shared" si="222"/>
        <v>0</v>
      </c>
      <c r="L4615" t="str">
        <f t="shared" si="223"/>
        <v>Amount Match</v>
      </c>
    </row>
    <row r="4616" spans="1:12" hidden="1" x14ac:dyDescent="0.3">
      <c r="A4616" t="s">
        <v>9138</v>
      </c>
      <c r="B4616" s="1">
        <v>46289</v>
      </c>
      <c r="C4616" t="s">
        <v>9139</v>
      </c>
      <c r="D4616" t="s">
        <v>8</v>
      </c>
      <c r="E4616" t="s">
        <v>17</v>
      </c>
      <c r="F4616">
        <v>8498</v>
      </c>
      <c r="G4616" t="s">
        <v>70</v>
      </c>
      <c r="H4616" t="str">
        <f t="shared" si="221"/>
        <v>ORD26004615</v>
      </c>
      <c r="I4616">
        <f>COUNTIFS(PG_Transactions!$AK:$AK,$H4616,PG_Transactions!$E:$E,"CAPTURE",PG_Transactions!$AQ:$AQ,1)</f>
        <v>0</v>
      </c>
      <c r="J4616">
        <f>SUMIFS(PG_Transactions!$G:$G,PG_Transactions!$AK:$AK,$H4616,PG_Transactions!$E:$E,"CAPTURE",PG_Transactions!$AQ:$AQ,1)</f>
        <v>0</v>
      </c>
      <c r="K4616">
        <f t="shared" si="222"/>
        <v>-8498</v>
      </c>
      <c r="L4616" t="str">
        <f t="shared" si="223"/>
        <v>No Capture</v>
      </c>
    </row>
    <row r="4617" spans="1:12" hidden="1" x14ac:dyDescent="0.3">
      <c r="A4617" t="s">
        <v>9140</v>
      </c>
      <c r="B4617" s="1">
        <v>46272</v>
      </c>
      <c r="C4617" t="s">
        <v>9141</v>
      </c>
      <c r="D4617" t="s">
        <v>24</v>
      </c>
      <c r="E4617" t="s">
        <v>9</v>
      </c>
      <c r="F4617">
        <v>1798</v>
      </c>
      <c r="G4617" t="s">
        <v>10</v>
      </c>
      <c r="H4617" t="str">
        <f t="shared" si="221"/>
        <v>ORD26004616</v>
      </c>
      <c r="I4617">
        <f>COUNTIFS(PG_Transactions!$AK:$AK,$H4617,PG_Transactions!$E:$E,"CAPTURE",PG_Transactions!$AQ:$AQ,1)</f>
        <v>1</v>
      </c>
      <c r="J4617">
        <f>SUMIFS(PG_Transactions!$G:$G,PG_Transactions!$AK:$AK,$H4617,PG_Transactions!$E:$E,"CAPTURE",PG_Transactions!$AQ:$AQ,1)</f>
        <v>1798</v>
      </c>
      <c r="K4617">
        <f t="shared" si="222"/>
        <v>0</v>
      </c>
      <c r="L4617" t="str">
        <f t="shared" si="223"/>
        <v>Amount Match</v>
      </c>
    </row>
    <row r="4618" spans="1:12" hidden="1" x14ac:dyDescent="0.3">
      <c r="A4618" t="s">
        <v>9142</v>
      </c>
      <c r="B4618" s="1">
        <v>46294</v>
      </c>
      <c r="C4618" t="s">
        <v>9143</v>
      </c>
      <c r="D4618" t="s">
        <v>13</v>
      </c>
      <c r="E4618" t="s">
        <v>9</v>
      </c>
      <c r="F4618">
        <v>2998</v>
      </c>
      <c r="G4618" t="s">
        <v>10</v>
      </c>
      <c r="H4618" t="str">
        <f t="shared" si="221"/>
        <v>ORD26004617</v>
      </c>
      <c r="I4618">
        <f>COUNTIFS(PG_Transactions!$AK:$AK,$H4618,PG_Transactions!$E:$E,"CAPTURE",PG_Transactions!$AQ:$AQ,1)</f>
        <v>1</v>
      </c>
      <c r="J4618">
        <f>SUMIFS(PG_Transactions!$G:$G,PG_Transactions!$AK:$AK,$H4618,PG_Transactions!$E:$E,"CAPTURE",PG_Transactions!$AQ:$AQ,1)</f>
        <v>2998</v>
      </c>
      <c r="K4618">
        <f t="shared" si="222"/>
        <v>0</v>
      </c>
      <c r="L4618" t="str">
        <f t="shared" si="223"/>
        <v>Amount Match</v>
      </c>
    </row>
    <row r="4619" spans="1:12" hidden="1" x14ac:dyDescent="0.3">
      <c r="A4619" t="s">
        <v>9144</v>
      </c>
      <c r="B4619" s="1">
        <v>46284</v>
      </c>
      <c r="C4619" t="s">
        <v>9145</v>
      </c>
      <c r="E4619" t="s">
        <v>9</v>
      </c>
      <c r="F4619">
        <v>9298</v>
      </c>
      <c r="G4619" t="s">
        <v>10</v>
      </c>
      <c r="H4619" t="str">
        <f t="shared" si="221"/>
        <v>ORD26004618</v>
      </c>
      <c r="I4619">
        <f>COUNTIFS(PG_Transactions!$AK:$AK,$H4619,PG_Transactions!$E:$E,"CAPTURE",PG_Transactions!$AQ:$AQ,1)</f>
        <v>1</v>
      </c>
      <c r="J4619">
        <f>SUMIFS(PG_Transactions!$G:$G,PG_Transactions!$AK:$AK,$H4619,PG_Transactions!$E:$E,"CAPTURE",PG_Transactions!$AQ:$AQ,1)</f>
        <v>9298</v>
      </c>
      <c r="K4619">
        <f t="shared" si="222"/>
        <v>0</v>
      </c>
      <c r="L4619" t="str">
        <f t="shared" si="223"/>
        <v>Amount Match</v>
      </c>
    </row>
    <row r="4620" spans="1:12" hidden="1" x14ac:dyDescent="0.3">
      <c r="A4620" t="s">
        <v>9146</v>
      </c>
      <c r="B4620" s="1">
        <v>46271</v>
      </c>
      <c r="C4620" t="s">
        <v>9147</v>
      </c>
      <c r="D4620" t="s">
        <v>24</v>
      </c>
      <c r="E4620" t="s">
        <v>17</v>
      </c>
      <c r="F4620">
        <v>11497</v>
      </c>
      <c r="G4620" t="s">
        <v>10</v>
      </c>
      <c r="H4620" t="str">
        <f t="shared" si="221"/>
        <v>ORD26004619</v>
      </c>
      <c r="I4620">
        <f>COUNTIFS(PG_Transactions!$AK:$AK,$H4620,PG_Transactions!$E:$E,"CAPTURE",PG_Transactions!$AQ:$AQ,1)</f>
        <v>1</v>
      </c>
      <c r="J4620">
        <f>SUMIFS(PG_Transactions!$G:$G,PG_Transactions!$AK:$AK,$H4620,PG_Transactions!$E:$E,"CAPTURE",PG_Transactions!$AQ:$AQ,1)</f>
        <v>11497</v>
      </c>
      <c r="K4620">
        <f t="shared" si="222"/>
        <v>0</v>
      </c>
      <c r="L4620" t="str">
        <f t="shared" si="223"/>
        <v>Amount Match</v>
      </c>
    </row>
    <row r="4621" spans="1:12" hidden="1" x14ac:dyDescent="0.3">
      <c r="A4621" t="s">
        <v>9148</v>
      </c>
      <c r="B4621" s="1">
        <v>46290</v>
      </c>
      <c r="C4621" t="s">
        <v>9149</v>
      </c>
      <c r="D4621" t="s">
        <v>51</v>
      </c>
      <c r="E4621" t="s">
        <v>17</v>
      </c>
      <c r="F4621">
        <v>999</v>
      </c>
      <c r="G4621" t="s">
        <v>10</v>
      </c>
      <c r="H4621" t="str">
        <f t="shared" si="221"/>
        <v>ORD26004620</v>
      </c>
      <c r="I4621">
        <f>COUNTIFS(PG_Transactions!$AK:$AK,$H4621,PG_Transactions!$E:$E,"CAPTURE",PG_Transactions!$AQ:$AQ,1)</f>
        <v>1</v>
      </c>
      <c r="J4621">
        <f>SUMIFS(PG_Transactions!$G:$G,PG_Transactions!$AK:$AK,$H4621,PG_Transactions!$E:$E,"CAPTURE",PG_Transactions!$AQ:$AQ,1)</f>
        <v>999</v>
      </c>
      <c r="K4621">
        <f t="shared" si="222"/>
        <v>0</v>
      </c>
      <c r="L4621" t="str">
        <f t="shared" si="223"/>
        <v>Amount Match</v>
      </c>
    </row>
    <row r="4622" spans="1:12" hidden="1" x14ac:dyDescent="0.3">
      <c r="A4622" t="s">
        <v>9150</v>
      </c>
      <c r="B4622" s="1">
        <v>46271</v>
      </c>
      <c r="C4622" t="s">
        <v>9151</v>
      </c>
      <c r="D4622" t="s">
        <v>32</v>
      </c>
      <c r="E4622" t="s">
        <v>44</v>
      </c>
      <c r="F4622">
        <v>6597</v>
      </c>
      <c r="G4622" t="s">
        <v>10</v>
      </c>
      <c r="H4622" t="str">
        <f t="shared" si="221"/>
        <v>ORD26004621</v>
      </c>
      <c r="I4622">
        <f>COUNTIFS(PG_Transactions!$AK:$AK,$H4622,PG_Transactions!$E:$E,"CAPTURE",PG_Transactions!$AQ:$AQ,1)</f>
        <v>1</v>
      </c>
      <c r="J4622">
        <f>SUMIFS(PG_Transactions!$G:$G,PG_Transactions!$AK:$AK,$H4622,PG_Transactions!$E:$E,"CAPTURE",PG_Transactions!$AQ:$AQ,1)</f>
        <v>6597</v>
      </c>
      <c r="K4622">
        <f t="shared" si="222"/>
        <v>0</v>
      </c>
      <c r="L4622" t="str">
        <f t="shared" si="223"/>
        <v>Amount Match</v>
      </c>
    </row>
    <row r="4623" spans="1:12" hidden="1" x14ac:dyDescent="0.3">
      <c r="A4623" t="s">
        <v>9152</v>
      </c>
      <c r="B4623" s="1">
        <v>46272</v>
      </c>
      <c r="C4623" t="s">
        <v>9153</v>
      </c>
      <c r="D4623" t="s">
        <v>65</v>
      </c>
      <c r="E4623" t="s">
        <v>44</v>
      </c>
      <c r="F4623">
        <v>599</v>
      </c>
      <c r="G4623" t="s">
        <v>10</v>
      </c>
      <c r="H4623" t="str">
        <f t="shared" si="221"/>
        <v>ORD26004622</v>
      </c>
      <c r="I4623">
        <f>COUNTIFS(PG_Transactions!$AK:$AK,$H4623,PG_Transactions!$E:$E,"CAPTURE",PG_Transactions!$AQ:$AQ,1)</f>
        <v>1</v>
      </c>
      <c r="J4623">
        <f>SUMIFS(PG_Transactions!$G:$G,PG_Transactions!$AK:$AK,$H4623,PG_Transactions!$E:$E,"CAPTURE",PG_Transactions!$AQ:$AQ,1)</f>
        <v>599</v>
      </c>
      <c r="K4623">
        <f t="shared" si="222"/>
        <v>0</v>
      </c>
      <c r="L4623" t="str">
        <f t="shared" si="223"/>
        <v>Amount Match</v>
      </c>
    </row>
    <row r="4624" spans="1:12" hidden="1" x14ac:dyDescent="0.3">
      <c r="A4624" t="s">
        <v>9154</v>
      </c>
      <c r="B4624" s="1">
        <v>46291</v>
      </c>
      <c r="C4624" t="s">
        <v>9155</v>
      </c>
      <c r="D4624" t="s">
        <v>32</v>
      </c>
      <c r="E4624" t="s">
        <v>44</v>
      </c>
      <c r="F4624">
        <v>599</v>
      </c>
      <c r="G4624" t="s">
        <v>10</v>
      </c>
      <c r="H4624" t="str">
        <f t="shared" si="221"/>
        <v>ORD26004623</v>
      </c>
      <c r="I4624">
        <f>COUNTIFS(PG_Transactions!$AK:$AK,$H4624,PG_Transactions!$E:$E,"CAPTURE",PG_Transactions!$AQ:$AQ,1)</f>
        <v>1</v>
      </c>
      <c r="J4624">
        <f>SUMIFS(PG_Transactions!$G:$G,PG_Transactions!$AK:$AK,$H4624,PG_Transactions!$E:$E,"CAPTURE",PG_Transactions!$AQ:$AQ,1)</f>
        <v>599</v>
      </c>
      <c r="K4624">
        <f t="shared" si="222"/>
        <v>0</v>
      </c>
      <c r="L4624" t="str">
        <f t="shared" si="223"/>
        <v>Amount Match</v>
      </c>
    </row>
    <row r="4625" spans="1:12" hidden="1" x14ac:dyDescent="0.3">
      <c r="A4625" t="s">
        <v>9156</v>
      </c>
      <c r="B4625" s="1">
        <v>46278</v>
      </c>
      <c r="C4625" t="s">
        <v>9157</v>
      </c>
      <c r="D4625" t="s">
        <v>16</v>
      </c>
      <c r="E4625" t="s">
        <v>17</v>
      </c>
      <c r="F4625">
        <v>4999</v>
      </c>
      <c r="G4625" t="s">
        <v>10</v>
      </c>
      <c r="H4625" t="str">
        <f t="shared" si="221"/>
        <v>ORD26004624</v>
      </c>
      <c r="I4625">
        <f>COUNTIFS(PG_Transactions!$AK:$AK,$H4625,PG_Transactions!$E:$E,"CAPTURE",PG_Transactions!$AQ:$AQ,1)</f>
        <v>1</v>
      </c>
      <c r="J4625">
        <f>SUMIFS(PG_Transactions!$G:$G,PG_Transactions!$AK:$AK,$H4625,PG_Transactions!$E:$E,"CAPTURE",PG_Transactions!$AQ:$AQ,1)</f>
        <v>4999</v>
      </c>
      <c r="K4625">
        <f t="shared" si="222"/>
        <v>0</v>
      </c>
      <c r="L4625" t="str">
        <f t="shared" si="223"/>
        <v>Amount Match</v>
      </c>
    </row>
    <row r="4626" spans="1:12" hidden="1" x14ac:dyDescent="0.3">
      <c r="A4626" t="s">
        <v>9158</v>
      </c>
      <c r="B4626" s="1">
        <v>46284</v>
      </c>
      <c r="C4626" t="s">
        <v>9159</v>
      </c>
      <c r="D4626" t="s">
        <v>27</v>
      </c>
      <c r="E4626" t="s">
        <v>44</v>
      </c>
      <c r="F4626">
        <v>3499</v>
      </c>
      <c r="G4626" t="s">
        <v>10</v>
      </c>
      <c r="H4626" t="str">
        <f t="shared" si="221"/>
        <v>ORD26004625</v>
      </c>
      <c r="I4626">
        <f>COUNTIFS(PG_Transactions!$AK:$AK,$H4626,PG_Transactions!$E:$E,"CAPTURE",PG_Transactions!$AQ:$AQ,1)</f>
        <v>1</v>
      </c>
      <c r="J4626">
        <f>SUMIFS(PG_Transactions!$G:$G,PG_Transactions!$AK:$AK,$H4626,PG_Transactions!$E:$E,"CAPTURE",PG_Transactions!$AQ:$AQ,1)</f>
        <v>3499</v>
      </c>
      <c r="K4626">
        <f t="shared" si="222"/>
        <v>0</v>
      </c>
      <c r="L4626" t="str">
        <f t="shared" si="223"/>
        <v>Amount Match</v>
      </c>
    </row>
    <row r="4627" spans="1:12" hidden="1" x14ac:dyDescent="0.3">
      <c r="A4627" t="s">
        <v>9160</v>
      </c>
      <c r="B4627" s="1">
        <v>46277</v>
      </c>
      <c r="C4627" t="s">
        <v>9161</v>
      </c>
      <c r="D4627" t="s">
        <v>51</v>
      </c>
      <c r="E4627" t="s">
        <v>33</v>
      </c>
      <c r="F4627">
        <v>2097</v>
      </c>
      <c r="G4627" t="s">
        <v>10</v>
      </c>
      <c r="H4627" t="str">
        <f t="shared" si="221"/>
        <v>ORD26004626</v>
      </c>
      <c r="I4627">
        <f>COUNTIFS(PG_Transactions!$AK:$AK,$H4627,PG_Transactions!$E:$E,"CAPTURE",PG_Transactions!$AQ:$AQ,1)</f>
        <v>1</v>
      </c>
      <c r="J4627">
        <f>SUMIFS(PG_Transactions!$G:$G,PG_Transactions!$AK:$AK,$H4627,PG_Transactions!$E:$E,"CAPTURE",PG_Transactions!$AQ:$AQ,1)</f>
        <v>2097</v>
      </c>
      <c r="K4627">
        <f t="shared" si="222"/>
        <v>0</v>
      </c>
      <c r="L4627" t="str">
        <f t="shared" si="223"/>
        <v>Amount Match</v>
      </c>
    </row>
    <row r="4628" spans="1:12" hidden="1" x14ac:dyDescent="0.3">
      <c r="A4628" t="s">
        <v>9162</v>
      </c>
      <c r="B4628" s="1">
        <v>46285</v>
      </c>
      <c r="C4628" t="s">
        <v>9163</v>
      </c>
      <c r="D4628" t="s">
        <v>65</v>
      </c>
      <c r="E4628" t="s">
        <v>9</v>
      </c>
      <c r="F4628">
        <v>349</v>
      </c>
      <c r="G4628" t="s">
        <v>10</v>
      </c>
      <c r="H4628" t="str">
        <f t="shared" si="221"/>
        <v>ORD26004627</v>
      </c>
      <c r="I4628">
        <f>COUNTIFS(PG_Transactions!$AK:$AK,$H4628,PG_Transactions!$E:$E,"CAPTURE",PG_Transactions!$AQ:$AQ,1)</f>
        <v>1</v>
      </c>
      <c r="J4628">
        <f>SUMIFS(PG_Transactions!$G:$G,PG_Transactions!$AK:$AK,$H4628,PG_Transactions!$E:$E,"CAPTURE",PG_Transactions!$AQ:$AQ,1)</f>
        <v>349</v>
      </c>
      <c r="K4628">
        <f t="shared" si="222"/>
        <v>0</v>
      </c>
      <c r="L4628" t="str">
        <f t="shared" si="223"/>
        <v>Amount Match</v>
      </c>
    </row>
    <row r="4629" spans="1:12" hidden="1" x14ac:dyDescent="0.3">
      <c r="A4629" t="s">
        <v>9164</v>
      </c>
      <c r="B4629" s="1">
        <v>46267</v>
      </c>
      <c r="C4629" t="s">
        <v>9165</v>
      </c>
      <c r="D4629" t="s">
        <v>41</v>
      </c>
      <c r="E4629" t="s">
        <v>44</v>
      </c>
      <c r="F4629">
        <v>8798</v>
      </c>
      <c r="G4629" t="s">
        <v>10</v>
      </c>
      <c r="H4629" t="str">
        <f t="shared" si="221"/>
        <v>ORD26004628</v>
      </c>
      <c r="I4629">
        <f>COUNTIFS(PG_Transactions!$AK:$AK,$H4629,PG_Transactions!$E:$E,"CAPTURE",PG_Transactions!$AQ:$AQ,1)</f>
        <v>1</v>
      </c>
      <c r="J4629">
        <f>SUMIFS(PG_Transactions!$G:$G,PG_Transactions!$AK:$AK,$H4629,PG_Transactions!$E:$E,"CAPTURE",PG_Transactions!$AQ:$AQ,1)</f>
        <v>8798</v>
      </c>
      <c r="K4629">
        <f t="shared" si="222"/>
        <v>0</v>
      </c>
      <c r="L4629" t="str">
        <f t="shared" si="223"/>
        <v>Amount Match</v>
      </c>
    </row>
    <row r="4630" spans="1:12" hidden="1" x14ac:dyDescent="0.3">
      <c r="A4630" t="s">
        <v>9166</v>
      </c>
      <c r="B4630" s="1">
        <v>46275</v>
      </c>
      <c r="C4630" t="s">
        <v>9167</v>
      </c>
      <c r="D4630" t="s">
        <v>27</v>
      </c>
      <c r="E4630" t="s">
        <v>9</v>
      </c>
      <c r="F4630">
        <v>6498</v>
      </c>
      <c r="G4630" t="s">
        <v>70</v>
      </c>
      <c r="H4630" t="str">
        <f t="shared" si="221"/>
        <v>ORD26004629</v>
      </c>
      <c r="I4630">
        <f>COUNTIFS(PG_Transactions!$AK:$AK,$H4630,PG_Transactions!$E:$E,"CAPTURE",PG_Transactions!$AQ:$AQ,1)</f>
        <v>0</v>
      </c>
      <c r="J4630">
        <f>SUMIFS(PG_Transactions!$G:$G,PG_Transactions!$AK:$AK,$H4630,PG_Transactions!$E:$E,"CAPTURE",PG_Transactions!$AQ:$AQ,1)</f>
        <v>0</v>
      </c>
      <c r="K4630">
        <f t="shared" si="222"/>
        <v>-6498</v>
      </c>
      <c r="L4630" t="str">
        <f t="shared" si="223"/>
        <v>No Capture</v>
      </c>
    </row>
    <row r="4631" spans="1:12" hidden="1" x14ac:dyDescent="0.3">
      <c r="A4631" t="s">
        <v>9168</v>
      </c>
      <c r="B4631" s="1">
        <v>46286</v>
      </c>
      <c r="C4631" t="s">
        <v>9169</v>
      </c>
      <c r="E4631" t="s">
        <v>9</v>
      </c>
      <c r="F4631">
        <v>5298</v>
      </c>
      <c r="G4631" t="s">
        <v>10</v>
      </c>
      <c r="H4631" t="str">
        <f t="shared" si="221"/>
        <v>ORD26004630</v>
      </c>
      <c r="I4631">
        <f>COUNTIFS(PG_Transactions!$AK:$AK,$H4631,PG_Transactions!$E:$E,"CAPTURE",PG_Transactions!$AQ:$AQ,1)</f>
        <v>1</v>
      </c>
      <c r="J4631">
        <f>SUMIFS(PG_Transactions!$G:$G,PG_Transactions!$AK:$AK,$H4631,PG_Transactions!$E:$E,"CAPTURE",PG_Transactions!$AQ:$AQ,1)</f>
        <v>5298</v>
      </c>
      <c r="K4631">
        <f t="shared" si="222"/>
        <v>0</v>
      </c>
      <c r="L4631" t="str">
        <f t="shared" si="223"/>
        <v>Amount Match</v>
      </c>
    </row>
    <row r="4632" spans="1:12" hidden="1" x14ac:dyDescent="0.3">
      <c r="A4632" t="s">
        <v>9170</v>
      </c>
      <c r="B4632" s="1">
        <v>46282</v>
      </c>
      <c r="C4632" t="s">
        <v>9171</v>
      </c>
      <c r="D4632" t="s">
        <v>51</v>
      </c>
      <c r="E4632" t="s">
        <v>9</v>
      </c>
      <c r="F4632">
        <v>999</v>
      </c>
      <c r="G4632" t="s">
        <v>10</v>
      </c>
      <c r="H4632" t="str">
        <f t="shared" si="221"/>
        <v>ORD26004631</v>
      </c>
      <c r="I4632">
        <f>COUNTIFS(PG_Transactions!$AK:$AK,$H4632,PG_Transactions!$E:$E,"CAPTURE",PG_Transactions!$AQ:$AQ,1)</f>
        <v>1</v>
      </c>
      <c r="J4632">
        <f>SUMIFS(PG_Transactions!$G:$G,PG_Transactions!$AK:$AK,$H4632,PG_Transactions!$E:$E,"CAPTURE",PG_Transactions!$AQ:$AQ,1)</f>
        <v>999</v>
      </c>
      <c r="K4632">
        <f t="shared" si="222"/>
        <v>0</v>
      </c>
      <c r="L4632" t="str">
        <f t="shared" si="223"/>
        <v>Amount Match</v>
      </c>
    </row>
    <row r="4633" spans="1:12" hidden="1" x14ac:dyDescent="0.3">
      <c r="A4633" t="s">
        <v>9172</v>
      </c>
      <c r="B4633" s="1">
        <v>46277</v>
      </c>
      <c r="C4633" t="s">
        <v>9173</v>
      </c>
      <c r="D4633" t="s">
        <v>38</v>
      </c>
      <c r="E4633" t="s">
        <v>17</v>
      </c>
      <c r="F4633">
        <v>4999</v>
      </c>
      <c r="G4633" t="s">
        <v>10</v>
      </c>
      <c r="H4633" t="str">
        <f t="shared" si="221"/>
        <v>ORD26004632</v>
      </c>
      <c r="I4633">
        <f>COUNTIFS(PG_Transactions!$AK:$AK,$H4633,PG_Transactions!$E:$E,"CAPTURE",PG_Transactions!$AQ:$AQ,1)</f>
        <v>1</v>
      </c>
      <c r="J4633">
        <f>SUMIFS(PG_Transactions!$G:$G,PG_Transactions!$AK:$AK,$H4633,PG_Transactions!$E:$E,"CAPTURE",PG_Transactions!$AQ:$AQ,1)</f>
        <v>4999</v>
      </c>
      <c r="K4633">
        <f t="shared" si="222"/>
        <v>0</v>
      </c>
      <c r="L4633" t="str">
        <f t="shared" si="223"/>
        <v>Amount Match</v>
      </c>
    </row>
    <row r="4634" spans="1:12" hidden="1" x14ac:dyDescent="0.3">
      <c r="A4634" t="s">
        <v>9174</v>
      </c>
      <c r="B4634" s="1">
        <v>46282</v>
      </c>
      <c r="C4634" t="s">
        <v>9175</v>
      </c>
      <c r="D4634" t="s">
        <v>27</v>
      </c>
      <c r="E4634" t="s">
        <v>9</v>
      </c>
      <c r="F4634">
        <v>4597</v>
      </c>
      <c r="G4634" t="s">
        <v>10</v>
      </c>
      <c r="H4634" t="str">
        <f t="shared" si="221"/>
        <v>ORD26004633</v>
      </c>
      <c r="I4634">
        <f>COUNTIFS(PG_Transactions!$AK:$AK,$H4634,PG_Transactions!$E:$E,"CAPTURE",PG_Transactions!$AQ:$AQ,1)</f>
        <v>1</v>
      </c>
      <c r="J4634">
        <f>SUMIFS(PG_Transactions!$G:$G,PG_Transactions!$AK:$AK,$H4634,PG_Transactions!$E:$E,"CAPTURE",PG_Transactions!$AQ:$AQ,1)</f>
        <v>4597</v>
      </c>
      <c r="K4634">
        <f t="shared" si="222"/>
        <v>0</v>
      </c>
      <c r="L4634" t="str">
        <f t="shared" si="223"/>
        <v>Amount Match</v>
      </c>
    </row>
    <row r="4635" spans="1:12" hidden="1" x14ac:dyDescent="0.3">
      <c r="A4635" t="s">
        <v>9176</v>
      </c>
      <c r="B4635" s="1">
        <v>46270</v>
      </c>
      <c r="C4635" t="s">
        <v>9177</v>
      </c>
      <c r="D4635" t="s">
        <v>65</v>
      </c>
      <c r="E4635" t="s">
        <v>9</v>
      </c>
      <c r="F4635">
        <v>349</v>
      </c>
      <c r="G4635" t="s">
        <v>10</v>
      </c>
      <c r="H4635" t="str">
        <f t="shared" si="221"/>
        <v>ORD26004634</v>
      </c>
      <c r="I4635">
        <f>COUNTIFS(PG_Transactions!$AK:$AK,$H4635,PG_Transactions!$E:$E,"CAPTURE",PG_Transactions!$AQ:$AQ,1)</f>
        <v>1</v>
      </c>
      <c r="J4635">
        <f>SUMIFS(PG_Transactions!$G:$G,PG_Transactions!$AK:$AK,$H4635,PG_Transactions!$E:$E,"CAPTURE",PG_Transactions!$AQ:$AQ,1)</f>
        <v>349</v>
      </c>
      <c r="K4635">
        <f t="shared" si="222"/>
        <v>0</v>
      </c>
      <c r="L4635" t="str">
        <f t="shared" si="223"/>
        <v>Amount Match</v>
      </c>
    </row>
    <row r="4636" spans="1:12" hidden="1" x14ac:dyDescent="0.3">
      <c r="A4636" t="s">
        <v>9178</v>
      </c>
      <c r="B4636" s="1">
        <v>46294</v>
      </c>
      <c r="C4636" t="s">
        <v>4709</v>
      </c>
      <c r="D4636" t="s">
        <v>16</v>
      </c>
      <c r="E4636" t="s">
        <v>44</v>
      </c>
      <c r="F4636">
        <v>2499</v>
      </c>
      <c r="G4636" t="s">
        <v>56</v>
      </c>
      <c r="H4636" t="str">
        <f t="shared" si="221"/>
        <v>ORD26004635</v>
      </c>
      <c r="I4636">
        <f>COUNTIFS(PG_Transactions!$AK:$AK,$H4636,PG_Transactions!$E:$E,"CAPTURE",PG_Transactions!$AQ:$AQ,1)</f>
        <v>1</v>
      </c>
      <c r="J4636">
        <f>SUMIFS(PG_Transactions!$G:$G,PG_Transactions!$AK:$AK,$H4636,PG_Transactions!$E:$E,"CAPTURE",PG_Transactions!$AQ:$AQ,1)</f>
        <v>2499</v>
      </c>
      <c r="K4636">
        <f t="shared" si="222"/>
        <v>0</v>
      </c>
      <c r="L4636" t="str">
        <f t="shared" si="223"/>
        <v>Amount Match</v>
      </c>
    </row>
    <row r="4637" spans="1:12" hidden="1" x14ac:dyDescent="0.3">
      <c r="A4637" t="s">
        <v>9179</v>
      </c>
      <c r="B4637" s="1">
        <v>46279</v>
      </c>
      <c r="C4637" t="s">
        <v>9180</v>
      </c>
      <c r="D4637" t="s">
        <v>24</v>
      </c>
      <c r="E4637" t="s">
        <v>17</v>
      </c>
      <c r="F4637">
        <v>2499</v>
      </c>
      <c r="G4637" t="s">
        <v>10</v>
      </c>
      <c r="H4637" t="str">
        <f t="shared" si="221"/>
        <v>ORD26004636</v>
      </c>
      <c r="I4637">
        <f>COUNTIFS(PG_Transactions!$AK:$AK,$H4637,PG_Transactions!$E:$E,"CAPTURE",PG_Transactions!$AQ:$AQ,1)</f>
        <v>1</v>
      </c>
      <c r="J4637">
        <f>SUMIFS(PG_Transactions!$G:$G,PG_Transactions!$AK:$AK,$H4637,PG_Transactions!$E:$E,"CAPTURE",PG_Transactions!$AQ:$AQ,1)</f>
        <v>2499</v>
      </c>
      <c r="K4637">
        <f t="shared" si="222"/>
        <v>0</v>
      </c>
      <c r="L4637" t="str">
        <f t="shared" si="223"/>
        <v>Amount Match</v>
      </c>
    </row>
    <row r="4638" spans="1:12" hidden="1" x14ac:dyDescent="0.3">
      <c r="A4638" t="s">
        <v>9181</v>
      </c>
      <c r="B4638" s="1">
        <v>46284</v>
      </c>
      <c r="C4638" t="s">
        <v>9182</v>
      </c>
      <c r="D4638" t="s">
        <v>13</v>
      </c>
      <c r="E4638" t="s">
        <v>44</v>
      </c>
      <c r="F4638">
        <v>6498</v>
      </c>
      <c r="G4638" t="s">
        <v>10</v>
      </c>
      <c r="H4638" t="str">
        <f t="shared" si="221"/>
        <v>ORD26004637</v>
      </c>
      <c r="I4638">
        <f>COUNTIFS(PG_Transactions!$AK:$AK,$H4638,PG_Transactions!$E:$E,"CAPTURE",PG_Transactions!$AQ:$AQ,1)</f>
        <v>1</v>
      </c>
      <c r="J4638">
        <f>SUMIFS(PG_Transactions!$G:$G,PG_Transactions!$AK:$AK,$H4638,PG_Transactions!$E:$E,"CAPTURE",PG_Transactions!$AQ:$AQ,1)</f>
        <v>6498</v>
      </c>
      <c r="K4638">
        <f t="shared" si="222"/>
        <v>0</v>
      </c>
      <c r="L4638" t="str">
        <f t="shared" si="223"/>
        <v>Amount Match</v>
      </c>
    </row>
    <row r="4639" spans="1:12" hidden="1" x14ac:dyDescent="0.3">
      <c r="A4639" t="s">
        <v>9183</v>
      </c>
      <c r="B4639" s="1">
        <v>46292</v>
      </c>
      <c r="C4639" t="s">
        <v>3611</v>
      </c>
      <c r="D4639" t="s">
        <v>16</v>
      </c>
      <c r="E4639" t="s">
        <v>9</v>
      </c>
      <c r="F4639">
        <v>6147</v>
      </c>
      <c r="G4639" t="s">
        <v>10</v>
      </c>
      <c r="H4639" t="str">
        <f t="shared" si="221"/>
        <v>ORD26004638</v>
      </c>
      <c r="I4639">
        <f>COUNTIFS(PG_Transactions!$AK:$AK,$H4639,PG_Transactions!$E:$E,"CAPTURE",PG_Transactions!$AQ:$AQ,1)</f>
        <v>1</v>
      </c>
      <c r="J4639">
        <f>SUMIFS(PG_Transactions!$G:$G,PG_Transactions!$AK:$AK,$H4639,PG_Transactions!$E:$E,"CAPTURE",PG_Transactions!$AQ:$AQ,1)</f>
        <v>6147</v>
      </c>
      <c r="K4639">
        <f t="shared" si="222"/>
        <v>0</v>
      </c>
      <c r="L4639" t="str">
        <f t="shared" si="223"/>
        <v>Amount Match</v>
      </c>
    </row>
    <row r="4640" spans="1:12" hidden="1" x14ac:dyDescent="0.3">
      <c r="A4640" t="s">
        <v>9184</v>
      </c>
      <c r="B4640" s="1">
        <v>46271</v>
      </c>
      <c r="C4640" t="s">
        <v>9185</v>
      </c>
      <c r="D4640" t="s">
        <v>32</v>
      </c>
      <c r="E4640" t="s">
        <v>17</v>
      </c>
      <c r="F4640">
        <v>8348</v>
      </c>
      <c r="G4640" t="s">
        <v>10</v>
      </c>
      <c r="H4640" t="str">
        <f t="shared" si="221"/>
        <v>ORD26004639</v>
      </c>
      <c r="I4640">
        <f>COUNTIFS(PG_Transactions!$AK:$AK,$H4640,PG_Transactions!$E:$E,"CAPTURE",PG_Transactions!$AQ:$AQ,1)</f>
        <v>1</v>
      </c>
      <c r="J4640">
        <f>SUMIFS(PG_Transactions!$G:$G,PG_Transactions!$AK:$AK,$H4640,PG_Transactions!$E:$E,"CAPTURE",PG_Transactions!$AQ:$AQ,1)</f>
        <v>8348</v>
      </c>
      <c r="K4640">
        <f t="shared" si="222"/>
        <v>0</v>
      </c>
      <c r="L4640" t="str">
        <f t="shared" si="223"/>
        <v>Amount Match</v>
      </c>
    </row>
    <row r="4641" spans="1:12" hidden="1" x14ac:dyDescent="0.3">
      <c r="A4641" t="s">
        <v>9186</v>
      </c>
      <c r="B4641" s="1">
        <v>46275</v>
      </c>
      <c r="C4641" t="s">
        <v>7156</v>
      </c>
      <c r="D4641" t="s">
        <v>38</v>
      </c>
      <c r="E4641" t="s">
        <v>9</v>
      </c>
      <c r="F4641">
        <v>1299</v>
      </c>
      <c r="G4641" t="s">
        <v>10</v>
      </c>
      <c r="H4641" t="str">
        <f t="shared" si="221"/>
        <v>ORD26004640</v>
      </c>
      <c r="I4641">
        <f>COUNTIFS(PG_Transactions!$AK:$AK,$H4641,PG_Transactions!$E:$E,"CAPTURE",PG_Transactions!$AQ:$AQ,1)</f>
        <v>1</v>
      </c>
      <c r="J4641">
        <f>SUMIFS(PG_Transactions!$G:$G,PG_Transactions!$AK:$AK,$H4641,PG_Transactions!$E:$E,"CAPTURE",PG_Transactions!$AQ:$AQ,1)</f>
        <v>1299</v>
      </c>
      <c r="K4641">
        <f t="shared" si="222"/>
        <v>0</v>
      </c>
      <c r="L4641" t="str">
        <f t="shared" si="223"/>
        <v>Amount Match</v>
      </c>
    </row>
    <row r="4642" spans="1:12" hidden="1" x14ac:dyDescent="0.3">
      <c r="A4642" t="s">
        <v>9187</v>
      </c>
      <c r="B4642" s="1">
        <v>46283</v>
      </c>
      <c r="C4642" t="s">
        <v>9188</v>
      </c>
      <c r="D4642" t="s">
        <v>51</v>
      </c>
      <c r="E4642" t="s">
        <v>9</v>
      </c>
      <c r="F4642" s="2">
        <v>1798</v>
      </c>
      <c r="G4642" t="s">
        <v>10</v>
      </c>
      <c r="H4642" t="str">
        <f t="shared" si="221"/>
        <v>ORD26004641</v>
      </c>
      <c r="I4642">
        <f>COUNTIFS(PG_Transactions!$AK:$AK,$H4642,PG_Transactions!$E:$E,"CAPTURE",PG_Transactions!$AQ:$AQ,1)</f>
        <v>1</v>
      </c>
      <c r="J4642">
        <f>SUMIFS(PG_Transactions!$G:$G,PG_Transactions!$AK:$AK,$H4642,PG_Transactions!$E:$E,"CAPTURE",PG_Transactions!$AQ:$AQ,1)</f>
        <v>1798</v>
      </c>
      <c r="K4642">
        <f t="shared" si="222"/>
        <v>0</v>
      </c>
      <c r="L4642" t="str">
        <f t="shared" si="223"/>
        <v>Amount Match</v>
      </c>
    </row>
    <row r="4643" spans="1:12" hidden="1" x14ac:dyDescent="0.3">
      <c r="A4643" t="s">
        <v>9189</v>
      </c>
      <c r="B4643" s="1">
        <v>46282</v>
      </c>
      <c r="C4643" t="s">
        <v>9190</v>
      </c>
      <c r="D4643" t="s">
        <v>51</v>
      </c>
      <c r="E4643" t="s">
        <v>9</v>
      </c>
      <c r="F4643">
        <v>1798</v>
      </c>
      <c r="G4643" t="s">
        <v>10</v>
      </c>
      <c r="H4643" t="str">
        <f t="shared" si="221"/>
        <v>ORD26004642</v>
      </c>
      <c r="I4643">
        <f>COUNTIFS(PG_Transactions!$AK:$AK,$H4643,PG_Transactions!$E:$E,"CAPTURE",PG_Transactions!$AQ:$AQ,1)</f>
        <v>1</v>
      </c>
      <c r="J4643">
        <f>SUMIFS(PG_Transactions!$G:$G,PG_Transactions!$AK:$AK,$H4643,PG_Transactions!$E:$E,"CAPTURE",PG_Transactions!$AQ:$AQ,1)</f>
        <v>1798</v>
      </c>
      <c r="K4643">
        <f t="shared" si="222"/>
        <v>0</v>
      </c>
      <c r="L4643" t="str">
        <f t="shared" si="223"/>
        <v>Amount Match</v>
      </c>
    </row>
    <row r="4644" spans="1:12" hidden="1" x14ac:dyDescent="0.3">
      <c r="A4644" t="s">
        <v>9191</v>
      </c>
      <c r="B4644" s="1">
        <v>46287</v>
      </c>
      <c r="C4644" t="s">
        <v>9192</v>
      </c>
      <c r="D4644" t="s">
        <v>24</v>
      </c>
      <c r="E4644" t="s">
        <v>17</v>
      </c>
      <c r="F4644">
        <v>3499</v>
      </c>
      <c r="G4644" t="s">
        <v>10</v>
      </c>
      <c r="H4644" t="str">
        <f t="shared" si="221"/>
        <v>ORD26004643</v>
      </c>
      <c r="I4644">
        <f>COUNTIFS(PG_Transactions!$AK:$AK,$H4644,PG_Transactions!$E:$E,"CAPTURE",PG_Transactions!$AQ:$AQ,1)</f>
        <v>1</v>
      </c>
      <c r="J4644">
        <f>SUMIFS(PG_Transactions!$G:$G,PG_Transactions!$AK:$AK,$H4644,PG_Transactions!$E:$E,"CAPTURE",PG_Transactions!$AQ:$AQ,1)</f>
        <v>3499</v>
      </c>
      <c r="K4644">
        <f t="shared" si="222"/>
        <v>0</v>
      </c>
      <c r="L4644" t="str">
        <f t="shared" si="223"/>
        <v>Amount Match</v>
      </c>
    </row>
    <row r="4645" spans="1:12" hidden="1" x14ac:dyDescent="0.3">
      <c r="A4645" t="s">
        <v>9193</v>
      </c>
      <c r="B4645" s="1">
        <v>46277</v>
      </c>
      <c r="C4645" t="s">
        <v>9194</v>
      </c>
      <c r="D4645" t="s">
        <v>38</v>
      </c>
      <c r="E4645" t="s">
        <v>9</v>
      </c>
      <c r="F4645">
        <v>999</v>
      </c>
      <c r="G4645" t="s">
        <v>70</v>
      </c>
      <c r="H4645" t="str">
        <f t="shared" si="221"/>
        <v>ORD26004644</v>
      </c>
      <c r="I4645">
        <f>COUNTIFS(PG_Transactions!$AK:$AK,$H4645,PG_Transactions!$E:$E,"CAPTURE",PG_Transactions!$AQ:$AQ,1)</f>
        <v>0</v>
      </c>
      <c r="J4645">
        <f>SUMIFS(PG_Transactions!$G:$G,PG_Transactions!$AK:$AK,$H4645,PG_Transactions!$E:$E,"CAPTURE",PG_Transactions!$AQ:$AQ,1)</f>
        <v>0</v>
      </c>
      <c r="K4645">
        <f t="shared" si="222"/>
        <v>-999</v>
      </c>
      <c r="L4645" t="str">
        <f t="shared" si="223"/>
        <v>No Capture</v>
      </c>
    </row>
    <row r="4646" spans="1:12" hidden="1" x14ac:dyDescent="0.3">
      <c r="A4646" t="s">
        <v>9195</v>
      </c>
      <c r="B4646" s="1">
        <v>46281</v>
      </c>
      <c r="C4646" t="s">
        <v>9196</v>
      </c>
      <c r="D4646" t="s">
        <v>16</v>
      </c>
      <c r="E4646" t="s">
        <v>9</v>
      </c>
      <c r="F4646">
        <v>3498</v>
      </c>
      <c r="G4646" t="s">
        <v>10</v>
      </c>
      <c r="H4646" t="str">
        <f t="shared" si="221"/>
        <v>ORD26004645</v>
      </c>
      <c r="I4646">
        <f>COUNTIFS(PG_Transactions!$AK:$AK,$H4646,PG_Transactions!$E:$E,"CAPTURE",PG_Transactions!$AQ:$AQ,1)</f>
        <v>1</v>
      </c>
      <c r="J4646">
        <f>SUMIFS(PG_Transactions!$G:$G,PG_Transactions!$AK:$AK,$H4646,PG_Transactions!$E:$E,"CAPTURE",PG_Transactions!$AQ:$AQ,1)</f>
        <v>3498</v>
      </c>
      <c r="K4646">
        <f t="shared" si="222"/>
        <v>0</v>
      </c>
      <c r="L4646" t="str">
        <f t="shared" si="223"/>
        <v>Amount Match</v>
      </c>
    </row>
    <row r="4647" spans="1:12" hidden="1" x14ac:dyDescent="0.3">
      <c r="A4647" t="s">
        <v>9197</v>
      </c>
      <c r="B4647" s="1">
        <v>46279</v>
      </c>
      <c r="C4647" t="s">
        <v>9198</v>
      </c>
      <c r="D4647" t="s">
        <v>8</v>
      </c>
      <c r="E4647" t="s">
        <v>17</v>
      </c>
      <c r="F4647">
        <v>7999</v>
      </c>
      <c r="G4647" t="s">
        <v>10</v>
      </c>
      <c r="H4647" t="str">
        <f t="shared" si="221"/>
        <v>ORD26004646</v>
      </c>
      <c r="I4647">
        <f>COUNTIFS(PG_Transactions!$AK:$AK,$H4647,PG_Transactions!$E:$E,"CAPTURE",PG_Transactions!$AQ:$AQ,1)</f>
        <v>1</v>
      </c>
      <c r="J4647">
        <f>SUMIFS(PG_Transactions!$G:$G,PG_Transactions!$AK:$AK,$H4647,PG_Transactions!$E:$E,"CAPTURE",PG_Transactions!$AQ:$AQ,1)</f>
        <v>7999</v>
      </c>
      <c r="K4647">
        <f t="shared" si="222"/>
        <v>0</v>
      </c>
      <c r="L4647" t="str">
        <f t="shared" si="223"/>
        <v>Amount Match</v>
      </c>
    </row>
    <row r="4648" spans="1:12" hidden="1" x14ac:dyDescent="0.3">
      <c r="A4648" t="s">
        <v>9199</v>
      </c>
      <c r="B4648" s="1">
        <v>46277</v>
      </c>
      <c r="C4648" t="s">
        <v>9200</v>
      </c>
      <c r="D4648" t="s">
        <v>32</v>
      </c>
      <c r="E4648" t="s">
        <v>17</v>
      </c>
      <c r="F4648">
        <v>1299</v>
      </c>
      <c r="G4648" t="s">
        <v>10</v>
      </c>
      <c r="H4648" t="str">
        <f t="shared" si="221"/>
        <v>ORD26004647</v>
      </c>
      <c r="I4648">
        <f>COUNTIFS(PG_Transactions!$AK:$AK,$H4648,PG_Transactions!$E:$E,"CAPTURE",PG_Transactions!$AQ:$AQ,1)</f>
        <v>1</v>
      </c>
      <c r="J4648">
        <f>SUMIFS(PG_Transactions!$G:$G,PG_Transactions!$AK:$AK,$H4648,PG_Transactions!$E:$E,"CAPTURE",PG_Transactions!$AQ:$AQ,1)</f>
        <v>1299</v>
      </c>
      <c r="K4648">
        <f t="shared" si="222"/>
        <v>0</v>
      </c>
      <c r="L4648" t="str">
        <f t="shared" si="223"/>
        <v>Amount Match</v>
      </c>
    </row>
    <row r="4649" spans="1:12" hidden="1" x14ac:dyDescent="0.3">
      <c r="A4649" t="s">
        <v>9201</v>
      </c>
      <c r="B4649" s="1">
        <v>46271</v>
      </c>
      <c r="C4649" t="s">
        <v>9202</v>
      </c>
      <c r="D4649" t="s">
        <v>38</v>
      </c>
      <c r="E4649" t="s">
        <v>9</v>
      </c>
      <c r="F4649">
        <v>599</v>
      </c>
      <c r="G4649" t="s">
        <v>10</v>
      </c>
      <c r="H4649" t="str">
        <f t="shared" si="221"/>
        <v>ORD26004648</v>
      </c>
      <c r="I4649">
        <f>COUNTIFS(PG_Transactions!$AK:$AK,$H4649,PG_Transactions!$E:$E,"CAPTURE",PG_Transactions!$AQ:$AQ,1)</f>
        <v>1</v>
      </c>
      <c r="J4649">
        <f>SUMIFS(PG_Transactions!$G:$G,PG_Transactions!$AK:$AK,$H4649,PG_Transactions!$E:$E,"CAPTURE",PG_Transactions!$AQ:$AQ,1)</f>
        <v>599</v>
      </c>
      <c r="K4649">
        <f t="shared" si="222"/>
        <v>0</v>
      </c>
      <c r="L4649" t="str">
        <f t="shared" si="223"/>
        <v>Amount Match</v>
      </c>
    </row>
    <row r="4650" spans="1:12" hidden="1" x14ac:dyDescent="0.3">
      <c r="A4650" t="s">
        <v>9203</v>
      </c>
      <c r="B4650" s="1">
        <v>46295</v>
      </c>
      <c r="C4650" t="s">
        <v>9204</v>
      </c>
      <c r="D4650" t="s">
        <v>13</v>
      </c>
      <c r="E4650" t="s">
        <v>44</v>
      </c>
      <c r="F4650">
        <v>799</v>
      </c>
      <c r="G4650" t="s">
        <v>10</v>
      </c>
      <c r="H4650" t="str">
        <f t="shared" si="221"/>
        <v>ORD26004649</v>
      </c>
      <c r="I4650">
        <f>COUNTIFS(PG_Transactions!$AK:$AK,$H4650,PG_Transactions!$E:$E,"CAPTURE",PG_Transactions!$AQ:$AQ,1)</f>
        <v>1</v>
      </c>
      <c r="J4650">
        <f>SUMIFS(PG_Transactions!$G:$G,PG_Transactions!$AK:$AK,$H4650,PG_Transactions!$E:$E,"CAPTURE",PG_Transactions!$AQ:$AQ,1)</f>
        <v>799</v>
      </c>
      <c r="K4650">
        <f t="shared" si="222"/>
        <v>0</v>
      </c>
      <c r="L4650" t="str">
        <f t="shared" si="223"/>
        <v>Amount Match</v>
      </c>
    </row>
    <row r="4651" spans="1:12" hidden="1" x14ac:dyDescent="0.3">
      <c r="A4651" t="s">
        <v>9205</v>
      </c>
      <c r="B4651" s="1">
        <v>46266</v>
      </c>
      <c r="C4651" t="s">
        <v>9206</v>
      </c>
      <c r="D4651" t="s">
        <v>38</v>
      </c>
      <c r="E4651" t="s">
        <v>9</v>
      </c>
      <c r="F4651">
        <v>2798</v>
      </c>
      <c r="G4651" t="s">
        <v>70</v>
      </c>
      <c r="H4651" t="str">
        <f t="shared" si="221"/>
        <v>ORD26004650</v>
      </c>
      <c r="I4651">
        <f>COUNTIFS(PG_Transactions!$AK:$AK,$H4651,PG_Transactions!$E:$E,"CAPTURE",PG_Transactions!$AQ:$AQ,1)</f>
        <v>0</v>
      </c>
      <c r="J4651">
        <f>SUMIFS(PG_Transactions!$G:$G,PG_Transactions!$AK:$AK,$H4651,PG_Transactions!$E:$E,"CAPTURE",PG_Transactions!$AQ:$AQ,1)</f>
        <v>0</v>
      </c>
      <c r="K4651">
        <f t="shared" si="222"/>
        <v>-2798</v>
      </c>
      <c r="L4651" t="str">
        <f t="shared" si="223"/>
        <v>No Capture</v>
      </c>
    </row>
    <row r="4652" spans="1:12" hidden="1" x14ac:dyDescent="0.3">
      <c r="A4652" t="s">
        <v>9207</v>
      </c>
      <c r="B4652" s="1">
        <v>46272</v>
      </c>
      <c r="C4652" t="s">
        <v>9208</v>
      </c>
      <c r="D4652" t="s">
        <v>32</v>
      </c>
      <c r="E4652" t="s">
        <v>9</v>
      </c>
      <c r="F4652" s="2">
        <v>5298</v>
      </c>
      <c r="G4652" t="s">
        <v>10</v>
      </c>
      <c r="H4652" t="str">
        <f t="shared" si="221"/>
        <v>ORD26004651</v>
      </c>
      <c r="I4652">
        <f>COUNTIFS(PG_Transactions!$AK:$AK,$H4652,PG_Transactions!$E:$E,"CAPTURE",PG_Transactions!$AQ:$AQ,1)</f>
        <v>1</v>
      </c>
      <c r="J4652">
        <f>SUMIFS(PG_Transactions!$G:$G,PG_Transactions!$AK:$AK,$H4652,PG_Transactions!$E:$E,"CAPTURE",PG_Transactions!$AQ:$AQ,1)</f>
        <v>5298</v>
      </c>
      <c r="K4652">
        <f t="shared" si="222"/>
        <v>0</v>
      </c>
      <c r="L4652" t="str">
        <f t="shared" si="223"/>
        <v>Amount Match</v>
      </c>
    </row>
    <row r="4653" spans="1:12" hidden="1" x14ac:dyDescent="0.3">
      <c r="A4653" t="s">
        <v>9209</v>
      </c>
      <c r="B4653" s="1">
        <v>46276</v>
      </c>
      <c r="C4653" t="s">
        <v>9210</v>
      </c>
      <c r="D4653" t="s">
        <v>32</v>
      </c>
      <c r="E4653" t="s">
        <v>9</v>
      </c>
      <c r="F4653">
        <v>2998</v>
      </c>
      <c r="G4653" t="s">
        <v>10</v>
      </c>
      <c r="H4653" t="str">
        <f t="shared" si="221"/>
        <v>ORD26004652</v>
      </c>
      <c r="I4653">
        <f>COUNTIFS(PG_Transactions!$AK:$AK,$H4653,PG_Transactions!$E:$E,"CAPTURE",PG_Transactions!$AQ:$AQ,1)</f>
        <v>1</v>
      </c>
      <c r="J4653">
        <f>SUMIFS(PG_Transactions!$G:$G,PG_Transactions!$AK:$AK,$H4653,PG_Transactions!$E:$E,"CAPTURE",PG_Transactions!$AQ:$AQ,1)</f>
        <v>2998</v>
      </c>
      <c r="K4653">
        <f t="shared" si="222"/>
        <v>0</v>
      </c>
      <c r="L4653" t="str">
        <f t="shared" si="223"/>
        <v>Amount Match</v>
      </c>
    </row>
    <row r="4654" spans="1:12" hidden="1" x14ac:dyDescent="0.3">
      <c r="A4654" t="s">
        <v>9211</v>
      </c>
      <c r="B4654" s="1">
        <v>46289</v>
      </c>
      <c r="C4654" t="s">
        <v>143</v>
      </c>
      <c r="D4654" t="s">
        <v>65</v>
      </c>
      <c r="E4654" t="s">
        <v>17</v>
      </c>
      <c r="F4654">
        <v>4597</v>
      </c>
      <c r="G4654" t="s">
        <v>10</v>
      </c>
      <c r="H4654" t="str">
        <f t="shared" si="221"/>
        <v>ORD26004653</v>
      </c>
      <c r="I4654">
        <f>COUNTIFS(PG_Transactions!$AK:$AK,$H4654,PG_Transactions!$E:$E,"CAPTURE",PG_Transactions!$AQ:$AQ,1)</f>
        <v>1</v>
      </c>
      <c r="J4654">
        <f>SUMIFS(PG_Transactions!$G:$G,PG_Transactions!$AK:$AK,$H4654,PG_Transactions!$E:$E,"CAPTURE",PG_Transactions!$AQ:$AQ,1)</f>
        <v>4597</v>
      </c>
      <c r="K4654">
        <f t="shared" si="222"/>
        <v>0</v>
      </c>
      <c r="L4654" t="str">
        <f t="shared" si="223"/>
        <v>Amount Match</v>
      </c>
    </row>
    <row r="4655" spans="1:12" hidden="1" x14ac:dyDescent="0.3">
      <c r="A4655" t="s">
        <v>9212</v>
      </c>
      <c r="B4655" s="1">
        <v>46269</v>
      </c>
      <c r="C4655" t="s">
        <v>9213</v>
      </c>
      <c r="D4655" t="s">
        <v>27</v>
      </c>
      <c r="E4655" t="s">
        <v>17</v>
      </c>
      <c r="F4655">
        <v>299</v>
      </c>
      <c r="G4655" t="s">
        <v>10</v>
      </c>
      <c r="H4655" t="str">
        <f t="shared" si="221"/>
        <v>ORD26004654</v>
      </c>
      <c r="I4655">
        <f>COUNTIFS(PG_Transactions!$AK:$AK,$H4655,PG_Transactions!$E:$E,"CAPTURE",PG_Transactions!$AQ:$AQ,1)</f>
        <v>1</v>
      </c>
      <c r="J4655">
        <f>SUMIFS(PG_Transactions!$G:$G,PG_Transactions!$AK:$AK,$H4655,PG_Transactions!$E:$E,"CAPTURE",PG_Transactions!$AQ:$AQ,1)</f>
        <v>299</v>
      </c>
      <c r="K4655">
        <f t="shared" si="222"/>
        <v>0</v>
      </c>
      <c r="L4655" t="str">
        <f t="shared" si="223"/>
        <v>Amount Match</v>
      </c>
    </row>
    <row r="4656" spans="1:12" hidden="1" x14ac:dyDescent="0.3">
      <c r="A4656" t="s">
        <v>9214</v>
      </c>
      <c r="B4656" s="1">
        <v>46293</v>
      </c>
      <c r="C4656" t="s">
        <v>9215</v>
      </c>
      <c r="D4656" t="s">
        <v>27</v>
      </c>
      <c r="E4656" t="s">
        <v>9</v>
      </c>
      <c r="F4656">
        <v>3498</v>
      </c>
      <c r="G4656" t="s">
        <v>10</v>
      </c>
      <c r="H4656" t="str">
        <f t="shared" si="221"/>
        <v>ORD26004655</v>
      </c>
      <c r="I4656">
        <f>COUNTIFS(PG_Transactions!$AK:$AK,$H4656,PG_Transactions!$E:$E,"CAPTURE",PG_Transactions!$AQ:$AQ,1)</f>
        <v>1</v>
      </c>
      <c r="J4656">
        <f>SUMIFS(PG_Transactions!$G:$G,PG_Transactions!$AK:$AK,$H4656,PG_Transactions!$E:$E,"CAPTURE",PG_Transactions!$AQ:$AQ,1)</f>
        <v>3498</v>
      </c>
      <c r="K4656">
        <f t="shared" si="222"/>
        <v>0</v>
      </c>
      <c r="L4656" t="str">
        <f t="shared" si="223"/>
        <v>Amount Match</v>
      </c>
    </row>
    <row r="4657" spans="1:12" hidden="1" x14ac:dyDescent="0.3">
      <c r="A4657" t="s">
        <v>9216</v>
      </c>
      <c r="B4657" s="1">
        <v>46270</v>
      </c>
      <c r="C4657" t="s">
        <v>9217</v>
      </c>
      <c r="D4657" t="s">
        <v>51</v>
      </c>
      <c r="E4657" t="s">
        <v>9</v>
      </c>
      <c r="F4657">
        <v>349</v>
      </c>
      <c r="G4657" t="s">
        <v>10</v>
      </c>
      <c r="H4657" t="str">
        <f t="shared" si="221"/>
        <v>ORD26004656</v>
      </c>
      <c r="I4657">
        <f>COUNTIFS(PG_Transactions!$AK:$AK,$H4657,PG_Transactions!$E:$E,"CAPTURE",PG_Transactions!$AQ:$AQ,1)</f>
        <v>1</v>
      </c>
      <c r="J4657">
        <f>SUMIFS(PG_Transactions!$G:$G,PG_Transactions!$AK:$AK,$H4657,PG_Transactions!$E:$E,"CAPTURE",PG_Transactions!$AQ:$AQ,1)</f>
        <v>349</v>
      </c>
      <c r="K4657">
        <f t="shared" si="222"/>
        <v>0</v>
      </c>
      <c r="L4657" t="str">
        <f t="shared" si="223"/>
        <v>Amount Match</v>
      </c>
    </row>
    <row r="4658" spans="1:12" hidden="1" x14ac:dyDescent="0.3">
      <c r="A4658" t="s">
        <v>9218</v>
      </c>
      <c r="B4658" s="1">
        <v>46273</v>
      </c>
      <c r="C4658" t="s">
        <v>9219</v>
      </c>
      <c r="D4658" t="s">
        <v>32</v>
      </c>
      <c r="E4658" t="s">
        <v>17</v>
      </c>
      <c r="F4658">
        <v>3499</v>
      </c>
      <c r="G4658" t="s">
        <v>10</v>
      </c>
      <c r="H4658" t="str">
        <f t="shared" si="221"/>
        <v>ORD26004657</v>
      </c>
      <c r="I4658">
        <f>COUNTIFS(PG_Transactions!$AK:$AK,$H4658,PG_Transactions!$E:$E,"CAPTURE",PG_Transactions!$AQ:$AQ,1)</f>
        <v>1</v>
      </c>
      <c r="J4658">
        <f>SUMIFS(PG_Transactions!$G:$G,PG_Transactions!$AK:$AK,$H4658,PG_Transactions!$E:$E,"CAPTURE",PG_Transactions!$AQ:$AQ,1)</f>
        <v>3499</v>
      </c>
      <c r="K4658">
        <f t="shared" si="222"/>
        <v>0</v>
      </c>
      <c r="L4658" t="str">
        <f t="shared" si="223"/>
        <v>Amount Match</v>
      </c>
    </row>
    <row r="4659" spans="1:12" hidden="1" x14ac:dyDescent="0.3">
      <c r="A4659" t="s">
        <v>9220</v>
      </c>
      <c r="B4659" s="1">
        <v>46284</v>
      </c>
      <c r="C4659" t="s">
        <v>9221</v>
      </c>
      <c r="D4659" t="s">
        <v>27</v>
      </c>
      <c r="E4659" t="s">
        <v>9</v>
      </c>
      <c r="F4659">
        <v>13597</v>
      </c>
      <c r="G4659" t="s">
        <v>10</v>
      </c>
      <c r="H4659" t="str">
        <f t="shared" si="221"/>
        <v>ORD26004658</v>
      </c>
      <c r="I4659">
        <f>COUNTIFS(PG_Transactions!$AK:$AK,$H4659,PG_Transactions!$E:$E,"CAPTURE",PG_Transactions!$AQ:$AQ,1)</f>
        <v>1</v>
      </c>
      <c r="J4659">
        <f>SUMIFS(PG_Transactions!$G:$G,PG_Transactions!$AK:$AK,$H4659,PG_Transactions!$E:$E,"CAPTURE",PG_Transactions!$AQ:$AQ,1)</f>
        <v>13597</v>
      </c>
      <c r="K4659">
        <f t="shared" si="222"/>
        <v>0</v>
      </c>
      <c r="L4659" t="str">
        <f t="shared" si="223"/>
        <v>Amount Match</v>
      </c>
    </row>
    <row r="4660" spans="1:12" hidden="1" x14ac:dyDescent="0.3">
      <c r="A4660" t="s">
        <v>9222</v>
      </c>
      <c r="B4660" s="1">
        <v>46295</v>
      </c>
      <c r="C4660" t="s">
        <v>9223</v>
      </c>
      <c r="D4660" t="s">
        <v>41</v>
      </c>
      <c r="E4660" t="s">
        <v>44</v>
      </c>
      <c r="F4660">
        <v>999</v>
      </c>
      <c r="G4660" t="s">
        <v>10</v>
      </c>
      <c r="H4660" t="str">
        <f t="shared" si="221"/>
        <v>ORD26004659</v>
      </c>
      <c r="I4660">
        <f>COUNTIFS(PG_Transactions!$AK:$AK,$H4660,PG_Transactions!$E:$E,"CAPTURE",PG_Transactions!$AQ:$AQ,1)</f>
        <v>1</v>
      </c>
      <c r="J4660">
        <f>SUMIFS(PG_Transactions!$G:$G,PG_Transactions!$AK:$AK,$H4660,PG_Transactions!$E:$E,"CAPTURE",PG_Transactions!$AQ:$AQ,1)</f>
        <v>999</v>
      </c>
      <c r="K4660">
        <f t="shared" si="222"/>
        <v>0</v>
      </c>
      <c r="L4660" t="str">
        <f t="shared" si="223"/>
        <v>Amount Match</v>
      </c>
    </row>
    <row r="4661" spans="1:12" hidden="1" x14ac:dyDescent="0.3">
      <c r="A4661" t="s">
        <v>9224</v>
      </c>
      <c r="B4661" s="1">
        <v>46291</v>
      </c>
      <c r="C4661" t="s">
        <v>9225</v>
      </c>
      <c r="D4661" t="s">
        <v>24</v>
      </c>
      <c r="E4661" t="s">
        <v>9</v>
      </c>
      <c r="F4661">
        <v>349</v>
      </c>
      <c r="G4661" t="s">
        <v>10</v>
      </c>
      <c r="H4661" t="str">
        <f t="shared" si="221"/>
        <v>ORD26004660</v>
      </c>
      <c r="I4661">
        <f>COUNTIFS(PG_Transactions!$AK:$AK,$H4661,PG_Transactions!$E:$E,"CAPTURE",PG_Transactions!$AQ:$AQ,1)</f>
        <v>1</v>
      </c>
      <c r="J4661">
        <f>SUMIFS(PG_Transactions!$G:$G,PG_Transactions!$AK:$AK,$H4661,PG_Transactions!$E:$E,"CAPTURE",PG_Transactions!$AQ:$AQ,1)</f>
        <v>349</v>
      </c>
      <c r="K4661">
        <f t="shared" si="222"/>
        <v>0</v>
      </c>
      <c r="L4661" t="str">
        <f t="shared" si="223"/>
        <v>Amount Match</v>
      </c>
    </row>
    <row r="4662" spans="1:12" hidden="1" x14ac:dyDescent="0.3">
      <c r="A4662" t="s">
        <v>9226</v>
      </c>
      <c r="B4662" s="1">
        <v>46268</v>
      </c>
      <c r="C4662" t="s">
        <v>9227</v>
      </c>
      <c r="D4662" t="s">
        <v>41</v>
      </c>
      <c r="E4662" t="s">
        <v>9</v>
      </c>
      <c r="F4662">
        <v>2499</v>
      </c>
      <c r="G4662" t="s">
        <v>10</v>
      </c>
      <c r="H4662" t="str">
        <f t="shared" si="221"/>
        <v>ORD26004661</v>
      </c>
      <c r="I4662">
        <f>COUNTIFS(PG_Transactions!$AK:$AK,$H4662,PG_Transactions!$E:$E,"CAPTURE",PG_Transactions!$AQ:$AQ,1)</f>
        <v>1</v>
      </c>
      <c r="J4662">
        <f>SUMIFS(PG_Transactions!$G:$G,PG_Transactions!$AK:$AK,$H4662,PG_Transactions!$E:$E,"CAPTURE",PG_Transactions!$AQ:$AQ,1)</f>
        <v>2499</v>
      </c>
      <c r="K4662">
        <f t="shared" si="222"/>
        <v>0</v>
      </c>
      <c r="L4662" t="str">
        <f t="shared" si="223"/>
        <v>Amount Match</v>
      </c>
    </row>
    <row r="4663" spans="1:12" hidden="1" x14ac:dyDescent="0.3">
      <c r="A4663" t="s">
        <v>9228</v>
      </c>
      <c r="B4663" s="1">
        <v>46292</v>
      </c>
      <c r="C4663" t="s">
        <v>9229</v>
      </c>
      <c r="D4663" t="s">
        <v>51</v>
      </c>
      <c r="E4663" t="s">
        <v>44</v>
      </c>
      <c r="F4663">
        <v>4298</v>
      </c>
      <c r="G4663" t="s">
        <v>10</v>
      </c>
      <c r="H4663" t="str">
        <f t="shared" si="221"/>
        <v>ORD26004662</v>
      </c>
      <c r="I4663">
        <f>COUNTIFS(PG_Transactions!$AK:$AK,$H4663,PG_Transactions!$E:$E,"CAPTURE",PG_Transactions!$AQ:$AQ,1)</f>
        <v>1</v>
      </c>
      <c r="J4663">
        <f>SUMIFS(PG_Transactions!$G:$G,PG_Transactions!$AK:$AK,$H4663,PG_Transactions!$E:$E,"CAPTURE",PG_Transactions!$AQ:$AQ,1)</f>
        <v>4298</v>
      </c>
      <c r="K4663">
        <f t="shared" si="222"/>
        <v>0</v>
      </c>
      <c r="L4663" t="str">
        <f t="shared" si="223"/>
        <v>Amount Match</v>
      </c>
    </row>
    <row r="4664" spans="1:12" hidden="1" x14ac:dyDescent="0.3">
      <c r="A4664" t="s">
        <v>9230</v>
      </c>
      <c r="B4664" s="1">
        <v>46275</v>
      </c>
      <c r="C4664" t="s">
        <v>9231</v>
      </c>
      <c r="D4664" t="s">
        <v>16</v>
      </c>
      <c r="E4664" t="s">
        <v>17</v>
      </c>
      <c r="F4664">
        <v>6498</v>
      </c>
      <c r="G4664" t="s">
        <v>10</v>
      </c>
      <c r="H4664" t="str">
        <f t="shared" si="221"/>
        <v>ORD26004663</v>
      </c>
      <c r="I4664">
        <f>COUNTIFS(PG_Transactions!$AK:$AK,$H4664,PG_Transactions!$E:$E,"CAPTURE",PG_Transactions!$AQ:$AQ,1)</f>
        <v>1</v>
      </c>
      <c r="J4664">
        <f>SUMIFS(PG_Transactions!$G:$G,PG_Transactions!$AK:$AK,$H4664,PG_Transactions!$E:$E,"CAPTURE",PG_Transactions!$AQ:$AQ,1)</f>
        <v>6498</v>
      </c>
      <c r="K4664">
        <f t="shared" si="222"/>
        <v>0</v>
      </c>
      <c r="L4664" t="str">
        <f t="shared" si="223"/>
        <v>Amount Match</v>
      </c>
    </row>
    <row r="4665" spans="1:12" hidden="1" x14ac:dyDescent="0.3">
      <c r="A4665" t="s">
        <v>9232</v>
      </c>
      <c r="B4665" s="1">
        <v>46270</v>
      </c>
      <c r="C4665" t="s">
        <v>9233</v>
      </c>
      <c r="D4665" t="s">
        <v>8</v>
      </c>
      <c r="E4665" t="s">
        <v>44</v>
      </c>
      <c r="F4665">
        <v>2499</v>
      </c>
      <c r="G4665" t="s">
        <v>10</v>
      </c>
      <c r="H4665" t="str">
        <f t="shared" si="221"/>
        <v>ORD26004664</v>
      </c>
      <c r="I4665">
        <f>COUNTIFS(PG_Transactions!$AK:$AK,$H4665,PG_Transactions!$E:$E,"CAPTURE",PG_Transactions!$AQ:$AQ,1)</f>
        <v>1</v>
      </c>
      <c r="J4665">
        <f>SUMIFS(PG_Transactions!$G:$G,PG_Transactions!$AK:$AK,$H4665,PG_Transactions!$E:$E,"CAPTURE",PG_Transactions!$AQ:$AQ,1)</f>
        <v>2499</v>
      </c>
      <c r="K4665">
        <f t="shared" si="222"/>
        <v>0</v>
      </c>
      <c r="L4665" t="str">
        <f t="shared" si="223"/>
        <v>Amount Match</v>
      </c>
    </row>
    <row r="4666" spans="1:12" hidden="1" x14ac:dyDescent="0.3">
      <c r="A4666" t="s">
        <v>9234</v>
      </c>
      <c r="B4666" s="1">
        <v>46271</v>
      </c>
      <c r="C4666" t="s">
        <v>9235</v>
      </c>
      <c r="D4666" t="s">
        <v>24</v>
      </c>
      <c r="E4666" t="s">
        <v>44</v>
      </c>
      <c r="F4666">
        <v>2999</v>
      </c>
      <c r="G4666" t="s">
        <v>10</v>
      </c>
      <c r="H4666" t="str">
        <f t="shared" si="221"/>
        <v>ORD26004665</v>
      </c>
      <c r="I4666">
        <f>COUNTIFS(PG_Transactions!$AK:$AK,$H4666,PG_Transactions!$E:$E,"CAPTURE",PG_Transactions!$AQ:$AQ,1)</f>
        <v>1</v>
      </c>
      <c r="J4666">
        <f>SUMIFS(PG_Transactions!$G:$G,PG_Transactions!$AK:$AK,$H4666,PG_Transactions!$E:$E,"CAPTURE",PG_Transactions!$AQ:$AQ,1)</f>
        <v>2999</v>
      </c>
      <c r="K4666">
        <f t="shared" si="222"/>
        <v>0</v>
      </c>
      <c r="L4666" t="str">
        <f t="shared" si="223"/>
        <v>Amount Match</v>
      </c>
    </row>
    <row r="4667" spans="1:12" hidden="1" x14ac:dyDescent="0.3">
      <c r="A4667" t="s">
        <v>9236</v>
      </c>
      <c r="B4667" s="1">
        <v>46273</v>
      </c>
      <c r="C4667" t="s">
        <v>1106</v>
      </c>
      <c r="D4667" t="s">
        <v>32</v>
      </c>
      <c r="E4667" t="s">
        <v>9</v>
      </c>
      <c r="F4667">
        <v>9797</v>
      </c>
      <c r="G4667" t="s">
        <v>10</v>
      </c>
      <c r="H4667" t="str">
        <f t="shared" si="221"/>
        <v>ORD26004666</v>
      </c>
      <c r="I4667">
        <f>COUNTIFS(PG_Transactions!$AK:$AK,$H4667,PG_Transactions!$E:$E,"CAPTURE",PG_Transactions!$AQ:$AQ,1)</f>
        <v>1</v>
      </c>
      <c r="J4667">
        <f>SUMIFS(PG_Transactions!$G:$G,PG_Transactions!$AK:$AK,$H4667,PG_Transactions!$E:$E,"CAPTURE",PG_Transactions!$AQ:$AQ,1)</f>
        <v>9797</v>
      </c>
      <c r="K4667">
        <f t="shared" si="222"/>
        <v>0</v>
      </c>
      <c r="L4667" t="str">
        <f t="shared" si="223"/>
        <v>Amount Match</v>
      </c>
    </row>
    <row r="4668" spans="1:12" hidden="1" x14ac:dyDescent="0.3">
      <c r="A4668" t="s">
        <v>9237</v>
      </c>
      <c r="B4668" s="1">
        <v>46272</v>
      </c>
      <c r="C4668" t="s">
        <v>9238</v>
      </c>
      <c r="D4668" t="s">
        <v>24</v>
      </c>
      <c r="E4668" t="s">
        <v>33</v>
      </c>
      <c r="F4668">
        <v>4397</v>
      </c>
      <c r="G4668" t="s">
        <v>105</v>
      </c>
      <c r="H4668" t="str">
        <f t="shared" si="221"/>
        <v>ORD26004667</v>
      </c>
      <c r="I4668">
        <f>COUNTIFS(PG_Transactions!$AK:$AK,$H4668,PG_Transactions!$E:$E,"CAPTURE",PG_Transactions!$AQ:$AQ,1)</f>
        <v>0</v>
      </c>
      <c r="J4668">
        <f>SUMIFS(PG_Transactions!$G:$G,PG_Transactions!$AK:$AK,$H4668,PG_Transactions!$E:$E,"CAPTURE",PG_Transactions!$AQ:$AQ,1)</f>
        <v>0</v>
      </c>
      <c r="K4668">
        <f t="shared" si="222"/>
        <v>-4397</v>
      </c>
      <c r="L4668" t="str">
        <f t="shared" si="223"/>
        <v>No Capture</v>
      </c>
    </row>
    <row r="4669" spans="1:12" hidden="1" x14ac:dyDescent="0.3">
      <c r="A4669" t="s">
        <v>9239</v>
      </c>
      <c r="B4669" s="1">
        <v>46282</v>
      </c>
      <c r="C4669" t="s">
        <v>9240</v>
      </c>
      <c r="D4669" t="s">
        <v>8</v>
      </c>
      <c r="E4669" t="s">
        <v>9</v>
      </c>
      <c r="F4669">
        <v>2998</v>
      </c>
      <c r="G4669" t="s">
        <v>56</v>
      </c>
      <c r="H4669" t="str">
        <f t="shared" si="221"/>
        <v>ORD26004668</v>
      </c>
      <c r="I4669">
        <f>COUNTIFS(PG_Transactions!$AK:$AK,$H4669,PG_Transactions!$E:$E,"CAPTURE",PG_Transactions!$AQ:$AQ,1)</f>
        <v>1</v>
      </c>
      <c r="J4669">
        <f>SUMIFS(PG_Transactions!$G:$G,PG_Transactions!$AK:$AK,$H4669,PG_Transactions!$E:$E,"CAPTURE",PG_Transactions!$AQ:$AQ,1)</f>
        <v>2998</v>
      </c>
      <c r="K4669">
        <f t="shared" si="222"/>
        <v>0</v>
      </c>
      <c r="L4669" t="str">
        <f t="shared" si="223"/>
        <v>Amount Match</v>
      </c>
    </row>
    <row r="4670" spans="1:12" hidden="1" x14ac:dyDescent="0.3">
      <c r="A4670" t="s">
        <v>9241</v>
      </c>
      <c r="B4670" s="1">
        <v>46276</v>
      </c>
      <c r="C4670" t="s">
        <v>9242</v>
      </c>
      <c r="D4670" t="s">
        <v>65</v>
      </c>
      <c r="E4670" t="s">
        <v>9</v>
      </c>
      <c r="F4670">
        <v>8498</v>
      </c>
      <c r="G4670" t="s">
        <v>10</v>
      </c>
      <c r="H4670" t="str">
        <f t="shared" si="221"/>
        <v>ORD26004669</v>
      </c>
      <c r="I4670">
        <f>COUNTIFS(PG_Transactions!$AK:$AK,$H4670,PG_Transactions!$E:$E,"CAPTURE",PG_Transactions!$AQ:$AQ,1)</f>
        <v>1</v>
      </c>
      <c r="J4670">
        <f>SUMIFS(PG_Transactions!$G:$G,PG_Transactions!$AK:$AK,$H4670,PG_Transactions!$E:$E,"CAPTURE",PG_Transactions!$AQ:$AQ,1)</f>
        <v>8498</v>
      </c>
      <c r="K4670">
        <f t="shared" si="222"/>
        <v>0</v>
      </c>
      <c r="L4670" t="str">
        <f t="shared" si="223"/>
        <v>Amount Match</v>
      </c>
    </row>
    <row r="4671" spans="1:12" hidden="1" x14ac:dyDescent="0.3">
      <c r="A4671" t="s">
        <v>9243</v>
      </c>
      <c r="B4671" s="1">
        <v>46292</v>
      </c>
      <c r="C4671" t="s">
        <v>9244</v>
      </c>
      <c r="D4671" t="s">
        <v>32</v>
      </c>
      <c r="E4671" t="s">
        <v>9</v>
      </c>
      <c r="F4671">
        <v>2499</v>
      </c>
      <c r="G4671" t="s">
        <v>105</v>
      </c>
      <c r="H4671" t="str">
        <f t="shared" si="221"/>
        <v>ORD26004670</v>
      </c>
      <c r="I4671">
        <f>COUNTIFS(PG_Transactions!$AK:$AK,$H4671,PG_Transactions!$E:$E,"CAPTURE",PG_Transactions!$AQ:$AQ,1)</f>
        <v>0</v>
      </c>
      <c r="J4671">
        <f>SUMIFS(PG_Transactions!$G:$G,PG_Transactions!$AK:$AK,$H4671,PG_Transactions!$E:$E,"CAPTURE",PG_Transactions!$AQ:$AQ,1)</f>
        <v>0</v>
      </c>
      <c r="K4671">
        <f t="shared" si="222"/>
        <v>-2499</v>
      </c>
      <c r="L4671" t="str">
        <f t="shared" si="223"/>
        <v>No Capture</v>
      </c>
    </row>
    <row r="4672" spans="1:12" hidden="1" x14ac:dyDescent="0.3">
      <c r="A4672" t="s">
        <v>9245</v>
      </c>
      <c r="B4672" s="1">
        <v>46295</v>
      </c>
      <c r="C4672" t="s">
        <v>9246</v>
      </c>
      <c r="D4672" t="s">
        <v>27</v>
      </c>
      <c r="E4672" t="s">
        <v>9</v>
      </c>
      <c r="F4672">
        <v>3298</v>
      </c>
      <c r="G4672" t="s">
        <v>10</v>
      </c>
      <c r="H4672" t="str">
        <f t="shared" si="221"/>
        <v>ORD26004671</v>
      </c>
      <c r="I4672">
        <f>COUNTIFS(PG_Transactions!$AK:$AK,$H4672,PG_Transactions!$E:$E,"CAPTURE",PG_Transactions!$AQ:$AQ,1)</f>
        <v>1</v>
      </c>
      <c r="J4672">
        <f>SUMIFS(PG_Transactions!$G:$G,PG_Transactions!$AK:$AK,$H4672,PG_Transactions!$E:$E,"CAPTURE",PG_Transactions!$AQ:$AQ,1)</f>
        <v>3298</v>
      </c>
      <c r="K4672">
        <f t="shared" si="222"/>
        <v>0</v>
      </c>
      <c r="L4672" t="str">
        <f t="shared" si="223"/>
        <v>Amount Match</v>
      </c>
    </row>
    <row r="4673" spans="1:12" hidden="1" x14ac:dyDescent="0.3">
      <c r="A4673" t="s">
        <v>9247</v>
      </c>
      <c r="B4673" s="1">
        <v>46293</v>
      </c>
      <c r="C4673" t="s">
        <v>9248</v>
      </c>
      <c r="D4673" t="s">
        <v>65</v>
      </c>
      <c r="E4673" t="s">
        <v>9</v>
      </c>
      <c r="F4673">
        <v>3298</v>
      </c>
      <c r="G4673" t="s">
        <v>10</v>
      </c>
      <c r="H4673" t="str">
        <f t="shared" si="221"/>
        <v>ORD26004672</v>
      </c>
      <c r="I4673">
        <f>COUNTIFS(PG_Transactions!$AK:$AK,$H4673,PG_Transactions!$E:$E,"CAPTURE",PG_Transactions!$AQ:$AQ,1)</f>
        <v>1</v>
      </c>
      <c r="J4673">
        <f>SUMIFS(PG_Transactions!$G:$G,PG_Transactions!$AK:$AK,$H4673,PG_Transactions!$E:$E,"CAPTURE",PG_Transactions!$AQ:$AQ,1)</f>
        <v>3298</v>
      </c>
      <c r="K4673">
        <f t="shared" si="222"/>
        <v>0</v>
      </c>
      <c r="L4673" t="str">
        <f t="shared" si="223"/>
        <v>Amount Match</v>
      </c>
    </row>
    <row r="4674" spans="1:12" hidden="1" x14ac:dyDescent="0.3">
      <c r="A4674" t="s">
        <v>9249</v>
      </c>
      <c r="B4674" s="1">
        <v>46285</v>
      </c>
      <c r="C4674" t="s">
        <v>9250</v>
      </c>
      <c r="D4674" t="s">
        <v>16</v>
      </c>
      <c r="E4674" t="s">
        <v>9</v>
      </c>
      <c r="F4674">
        <v>1299</v>
      </c>
      <c r="G4674" t="s">
        <v>10</v>
      </c>
      <c r="H4674" t="str">
        <f t="shared" si="221"/>
        <v>ORD26004673</v>
      </c>
      <c r="I4674">
        <f>COUNTIFS(PG_Transactions!$AK:$AK,$H4674,PG_Transactions!$E:$E,"CAPTURE",PG_Transactions!$AQ:$AQ,1)</f>
        <v>1</v>
      </c>
      <c r="J4674">
        <f>SUMIFS(PG_Transactions!$G:$G,PG_Transactions!$AK:$AK,$H4674,PG_Transactions!$E:$E,"CAPTURE",PG_Transactions!$AQ:$AQ,1)</f>
        <v>1299</v>
      </c>
      <c r="K4674">
        <f t="shared" si="222"/>
        <v>0</v>
      </c>
      <c r="L4674" t="str">
        <f t="shared" si="223"/>
        <v>Amount Match</v>
      </c>
    </row>
    <row r="4675" spans="1:12" hidden="1" x14ac:dyDescent="0.3">
      <c r="A4675" t="s">
        <v>9251</v>
      </c>
      <c r="B4675" s="1">
        <v>46270</v>
      </c>
      <c r="C4675" t="s">
        <v>9252</v>
      </c>
      <c r="D4675" t="s">
        <v>51</v>
      </c>
      <c r="E4675" t="s">
        <v>17</v>
      </c>
      <c r="F4675">
        <v>499</v>
      </c>
      <c r="G4675" t="s">
        <v>10</v>
      </c>
      <c r="H4675" t="str">
        <f t="shared" ref="H4675:H4738" si="224">UPPER(SUBSTITUTE(TRIM(A4675),"-",""))</f>
        <v>ORD26004674</v>
      </c>
      <c r="I4675">
        <f>COUNTIFS(PG_Transactions!$AK:$AK,$H4675,PG_Transactions!$E:$E,"CAPTURE",PG_Transactions!$AQ:$AQ,1)</f>
        <v>1</v>
      </c>
      <c r="J4675">
        <f>SUMIFS(PG_Transactions!$G:$G,PG_Transactions!$AK:$AK,$H4675,PG_Transactions!$E:$E,"CAPTURE",PG_Transactions!$AQ:$AQ,1)</f>
        <v>499</v>
      </c>
      <c r="K4675">
        <f t="shared" ref="K4675:K4738" si="225">ROUND(J4675-F4675,2)</f>
        <v>0</v>
      </c>
      <c r="L4675" t="str">
        <f t="shared" ref="L4675:L4738" si="226">IF(I4675=0,"No Capture",IF(I4675&gt;1,"Multiple Capture Rows - Review",IF(ABS(K4675)&lt;0.01,"Amount Match",IF(K4675&lt;0,"Captured Less Than Order","Captured More Than Order"))))</f>
        <v>Amount Match</v>
      </c>
    </row>
    <row r="4676" spans="1:12" hidden="1" x14ac:dyDescent="0.3">
      <c r="A4676" t="s">
        <v>9253</v>
      </c>
      <c r="B4676" s="1">
        <v>46277</v>
      </c>
      <c r="C4676" t="s">
        <v>9254</v>
      </c>
      <c r="D4676" t="s">
        <v>27</v>
      </c>
      <c r="E4676" t="s">
        <v>9</v>
      </c>
      <c r="F4676">
        <v>2499</v>
      </c>
      <c r="G4676" t="s">
        <v>10</v>
      </c>
      <c r="H4676" t="str">
        <f t="shared" si="224"/>
        <v>ORD26004675</v>
      </c>
      <c r="I4676">
        <f>COUNTIFS(PG_Transactions!$AK:$AK,$H4676,PG_Transactions!$E:$E,"CAPTURE",PG_Transactions!$AQ:$AQ,1)</f>
        <v>1</v>
      </c>
      <c r="J4676">
        <f>SUMIFS(PG_Transactions!$G:$G,PG_Transactions!$AK:$AK,$H4676,PG_Transactions!$E:$E,"CAPTURE",PG_Transactions!$AQ:$AQ,1)</f>
        <v>2499</v>
      </c>
      <c r="K4676">
        <f t="shared" si="225"/>
        <v>0</v>
      </c>
      <c r="L4676" t="str">
        <f t="shared" si="226"/>
        <v>Amount Match</v>
      </c>
    </row>
    <row r="4677" spans="1:12" hidden="1" x14ac:dyDescent="0.3">
      <c r="A4677" t="s">
        <v>9255</v>
      </c>
      <c r="B4677" s="1">
        <v>46273</v>
      </c>
      <c r="C4677" t="s">
        <v>9256</v>
      </c>
      <c r="D4677" t="s">
        <v>65</v>
      </c>
      <c r="E4677" t="s">
        <v>17</v>
      </c>
      <c r="F4677">
        <v>2499</v>
      </c>
      <c r="G4677" t="s">
        <v>10</v>
      </c>
      <c r="H4677" t="str">
        <f t="shared" si="224"/>
        <v>ORD26004676</v>
      </c>
      <c r="I4677">
        <f>COUNTIFS(PG_Transactions!$AK:$AK,$H4677,PG_Transactions!$E:$E,"CAPTURE",PG_Transactions!$AQ:$AQ,1)</f>
        <v>1</v>
      </c>
      <c r="J4677">
        <f>SUMIFS(PG_Transactions!$G:$G,PG_Transactions!$AK:$AK,$H4677,PG_Transactions!$E:$E,"CAPTURE",PG_Transactions!$AQ:$AQ,1)</f>
        <v>2499</v>
      </c>
      <c r="K4677">
        <f t="shared" si="225"/>
        <v>0</v>
      </c>
      <c r="L4677" t="str">
        <f t="shared" si="226"/>
        <v>Amount Match</v>
      </c>
    </row>
    <row r="4678" spans="1:12" hidden="1" x14ac:dyDescent="0.3">
      <c r="A4678" t="s">
        <v>9257</v>
      </c>
      <c r="B4678" s="1">
        <v>46295</v>
      </c>
      <c r="C4678" t="s">
        <v>9258</v>
      </c>
      <c r="D4678" t="s">
        <v>8</v>
      </c>
      <c r="E4678" t="s">
        <v>9</v>
      </c>
      <c r="F4678">
        <v>2999</v>
      </c>
      <c r="G4678" t="s">
        <v>10</v>
      </c>
      <c r="H4678" t="str">
        <f t="shared" si="224"/>
        <v>ORD26004677</v>
      </c>
      <c r="I4678">
        <f>COUNTIFS(PG_Transactions!$AK:$AK,$H4678,PG_Transactions!$E:$E,"CAPTURE",PG_Transactions!$AQ:$AQ,1)</f>
        <v>1</v>
      </c>
      <c r="J4678">
        <f>SUMIFS(PG_Transactions!$G:$G,PG_Transactions!$AK:$AK,$H4678,PG_Transactions!$E:$E,"CAPTURE",PG_Transactions!$AQ:$AQ,1)</f>
        <v>2999</v>
      </c>
      <c r="K4678">
        <f t="shared" si="225"/>
        <v>0</v>
      </c>
      <c r="L4678" t="str">
        <f t="shared" si="226"/>
        <v>Amount Match</v>
      </c>
    </row>
    <row r="4679" spans="1:12" hidden="1" x14ac:dyDescent="0.3">
      <c r="A4679" t="s">
        <v>9259</v>
      </c>
      <c r="B4679" s="1">
        <v>46290</v>
      </c>
      <c r="C4679" t="s">
        <v>9260</v>
      </c>
      <c r="D4679" t="s">
        <v>32</v>
      </c>
      <c r="E4679" t="s">
        <v>9</v>
      </c>
      <c r="F4679">
        <v>8498</v>
      </c>
      <c r="G4679" t="s">
        <v>10</v>
      </c>
      <c r="H4679" t="str">
        <f t="shared" si="224"/>
        <v>ORD26004678</v>
      </c>
      <c r="I4679">
        <f>COUNTIFS(PG_Transactions!$AK:$AK,$H4679,PG_Transactions!$E:$E,"CAPTURE",PG_Transactions!$AQ:$AQ,1)</f>
        <v>1</v>
      </c>
      <c r="J4679">
        <f>SUMIFS(PG_Transactions!$G:$G,PG_Transactions!$AK:$AK,$H4679,PG_Transactions!$E:$E,"CAPTURE",PG_Transactions!$AQ:$AQ,1)</f>
        <v>8498</v>
      </c>
      <c r="K4679">
        <f t="shared" si="225"/>
        <v>0</v>
      </c>
      <c r="L4679" t="str">
        <f t="shared" si="226"/>
        <v>Amount Match</v>
      </c>
    </row>
    <row r="4680" spans="1:12" hidden="1" x14ac:dyDescent="0.3">
      <c r="A4680" t="s">
        <v>9261</v>
      </c>
      <c r="B4680" s="1">
        <v>46281</v>
      </c>
      <c r="C4680" t="s">
        <v>9262</v>
      </c>
      <c r="D4680" t="s">
        <v>8</v>
      </c>
      <c r="E4680" t="s">
        <v>17</v>
      </c>
      <c r="F4680">
        <v>1299</v>
      </c>
      <c r="G4680" t="s">
        <v>10</v>
      </c>
      <c r="H4680" t="str">
        <f t="shared" si="224"/>
        <v>ORD26004679</v>
      </c>
      <c r="I4680">
        <f>COUNTIFS(PG_Transactions!$AK:$AK,$H4680,PG_Transactions!$E:$E,"CAPTURE",PG_Transactions!$AQ:$AQ,1)</f>
        <v>1</v>
      </c>
      <c r="J4680">
        <f>SUMIFS(PG_Transactions!$G:$G,PG_Transactions!$AK:$AK,$H4680,PG_Transactions!$E:$E,"CAPTURE",PG_Transactions!$AQ:$AQ,1)</f>
        <v>1299</v>
      </c>
      <c r="K4680">
        <f t="shared" si="225"/>
        <v>0</v>
      </c>
      <c r="L4680" t="str">
        <f t="shared" si="226"/>
        <v>Amount Match</v>
      </c>
    </row>
    <row r="4681" spans="1:12" hidden="1" x14ac:dyDescent="0.3">
      <c r="A4681" t="s">
        <v>9263</v>
      </c>
      <c r="B4681" s="1">
        <v>46282</v>
      </c>
      <c r="C4681" t="s">
        <v>9264</v>
      </c>
      <c r="D4681" t="s">
        <v>41</v>
      </c>
      <c r="E4681" t="s">
        <v>17</v>
      </c>
      <c r="F4681">
        <v>499</v>
      </c>
      <c r="G4681" t="s">
        <v>105</v>
      </c>
      <c r="H4681" t="str">
        <f t="shared" si="224"/>
        <v>ORD26004680</v>
      </c>
      <c r="I4681">
        <f>COUNTIFS(PG_Transactions!$AK:$AK,$H4681,PG_Transactions!$E:$E,"CAPTURE",PG_Transactions!$AQ:$AQ,1)</f>
        <v>0</v>
      </c>
      <c r="J4681">
        <f>SUMIFS(PG_Transactions!$G:$G,PG_Transactions!$AK:$AK,$H4681,PG_Transactions!$E:$E,"CAPTURE",PG_Transactions!$AQ:$AQ,1)</f>
        <v>0</v>
      </c>
      <c r="K4681">
        <f t="shared" si="225"/>
        <v>-499</v>
      </c>
      <c r="L4681" t="str">
        <f t="shared" si="226"/>
        <v>No Capture</v>
      </c>
    </row>
    <row r="4682" spans="1:12" hidden="1" x14ac:dyDescent="0.3">
      <c r="A4682" t="s">
        <v>9265</v>
      </c>
      <c r="B4682" s="1">
        <v>46285</v>
      </c>
      <c r="C4682" t="s">
        <v>9266</v>
      </c>
      <c r="D4682" t="s">
        <v>27</v>
      </c>
      <c r="E4682" t="s">
        <v>9</v>
      </c>
      <c r="F4682">
        <v>4298</v>
      </c>
      <c r="G4682" t="s">
        <v>10</v>
      </c>
      <c r="H4682" t="str">
        <f t="shared" si="224"/>
        <v>ORD26004681</v>
      </c>
      <c r="I4682">
        <f>COUNTIFS(PG_Transactions!$AK:$AK,$H4682,PG_Transactions!$E:$E,"CAPTURE",PG_Transactions!$AQ:$AQ,1)</f>
        <v>1</v>
      </c>
      <c r="J4682">
        <f>SUMIFS(PG_Transactions!$G:$G,PG_Transactions!$AK:$AK,$H4682,PG_Transactions!$E:$E,"CAPTURE",PG_Transactions!$AQ:$AQ,1)</f>
        <v>4298</v>
      </c>
      <c r="K4682">
        <f t="shared" si="225"/>
        <v>0</v>
      </c>
      <c r="L4682" t="str">
        <f t="shared" si="226"/>
        <v>Amount Match</v>
      </c>
    </row>
    <row r="4683" spans="1:12" hidden="1" x14ac:dyDescent="0.3">
      <c r="A4683" t="s">
        <v>9267</v>
      </c>
      <c r="B4683" s="1">
        <v>46283</v>
      </c>
      <c r="C4683" t="s">
        <v>9268</v>
      </c>
      <c r="D4683" t="s">
        <v>27</v>
      </c>
      <c r="E4683" t="s">
        <v>17</v>
      </c>
      <c r="F4683">
        <v>13597</v>
      </c>
      <c r="G4683" t="s">
        <v>56</v>
      </c>
      <c r="H4683" t="str">
        <f t="shared" si="224"/>
        <v>ORD26004682</v>
      </c>
      <c r="I4683">
        <f>COUNTIFS(PG_Transactions!$AK:$AK,$H4683,PG_Transactions!$E:$E,"CAPTURE",PG_Transactions!$AQ:$AQ,1)</f>
        <v>1</v>
      </c>
      <c r="J4683">
        <f>SUMIFS(PG_Transactions!$G:$G,PG_Transactions!$AK:$AK,$H4683,PG_Transactions!$E:$E,"CAPTURE",PG_Transactions!$AQ:$AQ,1)</f>
        <v>13597</v>
      </c>
      <c r="K4683">
        <f t="shared" si="225"/>
        <v>0</v>
      </c>
      <c r="L4683" t="str">
        <f t="shared" si="226"/>
        <v>Amount Match</v>
      </c>
    </row>
    <row r="4684" spans="1:12" hidden="1" x14ac:dyDescent="0.3">
      <c r="A4684" t="s">
        <v>9269</v>
      </c>
      <c r="B4684" s="1">
        <v>46279</v>
      </c>
      <c r="C4684" t="s">
        <v>9270</v>
      </c>
      <c r="D4684" t="s">
        <v>41</v>
      </c>
      <c r="E4684" t="s">
        <v>17</v>
      </c>
      <c r="F4684">
        <v>6297</v>
      </c>
      <c r="G4684" t="s">
        <v>10</v>
      </c>
      <c r="H4684" t="str">
        <f t="shared" si="224"/>
        <v>ORD26004683</v>
      </c>
      <c r="I4684">
        <f>COUNTIFS(PG_Transactions!$AK:$AK,$H4684,PG_Transactions!$E:$E,"CAPTURE",PG_Transactions!$AQ:$AQ,1)</f>
        <v>1</v>
      </c>
      <c r="J4684">
        <f>SUMIFS(PG_Transactions!$G:$G,PG_Transactions!$AK:$AK,$H4684,PG_Transactions!$E:$E,"CAPTURE",PG_Transactions!$AQ:$AQ,1)</f>
        <v>6297</v>
      </c>
      <c r="K4684">
        <f t="shared" si="225"/>
        <v>0</v>
      </c>
      <c r="L4684" t="str">
        <f t="shared" si="226"/>
        <v>Amount Match</v>
      </c>
    </row>
    <row r="4685" spans="1:12" hidden="1" x14ac:dyDescent="0.3">
      <c r="A4685" t="s">
        <v>9271</v>
      </c>
      <c r="B4685" s="1">
        <v>46273</v>
      </c>
      <c r="C4685" t="s">
        <v>9272</v>
      </c>
      <c r="D4685" t="s">
        <v>32</v>
      </c>
      <c r="E4685" t="s">
        <v>9</v>
      </c>
      <c r="F4685">
        <v>5298</v>
      </c>
      <c r="G4685" t="s">
        <v>10</v>
      </c>
      <c r="H4685" t="str">
        <f t="shared" si="224"/>
        <v>ORD26004684</v>
      </c>
      <c r="I4685">
        <f>COUNTIFS(PG_Transactions!$AK:$AK,$H4685,PG_Transactions!$E:$E,"CAPTURE",PG_Transactions!$AQ:$AQ,1)</f>
        <v>1</v>
      </c>
      <c r="J4685">
        <f>SUMIFS(PG_Transactions!$G:$G,PG_Transactions!$AK:$AK,$H4685,PG_Transactions!$E:$E,"CAPTURE",PG_Transactions!$AQ:$AQ,1)</f>
        <v>5298</v>
      </c>
      <c r="K4685">
        <f t="shared" si="225"/>
        <v>0</v>
      </c>
      <c r="L4685" t="str">
        <f t="shared" si="226"/>
        <v>Amount Match</v>
      </c>
    </row>
    <row r="4686" spans="1:12" hidden="1" x14ac:dyDescent="0.3">
      <c r="A4686" t="s">
        <v>9273</v>
      </c>
      <c r="B4686" s="1">
        <v>46280</v>
      </c>
      <c r="C4686" t="s">
        <v>9274</v>
      </c>
      <c r="D4686" t="s">
        <v>51</v>
      </c>
      <c r="E4686" t="s">
        <v>9</v>
      </c>
      <c r="F4686">
        <v>6897</v>
      </c>
      <c r="G4686" t="s">
        <v>10</v>
      </c>
      <c r="H4686" t="str">
        <f t="shared" si="224"/>
        <v>ORD26004685</v>
      </c>
      <c r="I4686">
        <f>COUNTIFS(PG_Transactions!$AK:$AK,$H4686,PG_Transactions!$E:$E,"CAPTURE",PG_Transactions!$AQ:$AQ,1)</f>
        <v>1</v>
      </c>
      <c r="J4686">
        <f>SUMIFS(PG_Transactions!$G:$G,PG_Transactions!$AK:$AK,$H4686,PG_Transactions!$E:$E,"CAPTURE",PG_Transactions!$AQ:$AQ,1)</f>
        <v>6897</v>
      </c>
      <c r="K4686">
        <f t="shared" si="225"/>
        <v>0</v>
      </c>
      <c r="L4686" t="str">
        <f t="shared" si="226"/>
        <v>Amount Match</v>
      </c>
    </row>
    <row r="4687" spans="1:12" hidden="1" x14ac:dyDescent="0.3">
      <c r="A4687" t="s">
        <v>9275</v>
      </c>
      <c r="B4687" s="1">
        <v>46285</v>
      </c>
      <c r="C4687" t="s">
        <v>9276</v>
      </c>
      <c r="D4687" t="s">
        <v>16</v>
      </c>
      <c r="E4687" t="s">
        <v>44</v>
      </c>
      <c r="F4687">
        <v>2798</v>
      </c>
      <c r="G4687" t="s">
        <v>10</v>
      </c>
      <c r="H4687" t="str">
        <f t="shared" si="224"/>
        <v>ORD26004686</v>
      </c>
      <c r="I4687">
        <f>COUNTIFS(PG_Transactions!$AK:$AK,$H4687,PG_Transactions!$E:$E,"CAPTURE",PG_Transactions!$AQ:$AQ,1)</f>
        <v>1</v>
      </c>
      <c r="J4687">
        <f>SUMIFS(PG_Transactions!$G:$G,PG_Transactions!$AK:$AK,$H4687,PG_Transactions!$E:$E,"CAPTURE",PG_Transactions!$AQ:$AQ,1)</f>
        <v>2798</v>
      </c>
      <c r="K4687">
        <f t="shared" si="225"/>
        <v>0</v>
      </c>
      <c r="L4687" t="str">
        <f t="shared" si="226"/>
        <v>Amount Match</v>
      </c>
    </row>
    <row r="4688" spans="1:12" hidden="1" x14ac:dyDescent="0.3">
      <c r="A4688" t="s">
        <v>9277</v>
      </c>
      <c r="B4688" s="1">
        <v>46275</v>
      </c>
      <c r="C4688" t="s">
        <v>9278</v>
      </c>
      <c r="D4688" t="s">
        <v>51</v>
      </c>
      <c r="E4688" t="s">
        <v>17</v>
      </c>
      <c r="F4688">
        <v>1648</v>
      </c>
      <c r="G4688" t="s">
        <v>10</v>
      </c>
      <c r="H4688" t="str">
        <f t="shared" si="224"/>
        <v>ORD26004687</v>
      </c>
      <c r="I4688">
        <f>COUNTIFS(PG_Transactions!$AK:$AK,$H4688,PG_Transactions!$E:$E,"CAPTURE",PG_Transactions!$AQ:$AQ,1)</f>
        <v>1</v>
      </c>
      <c r="J4688">
        <f>SUMIFS(PG_Transactions!$G:$G,PG_Transactions!$AK:$AK,$H4688,PG_Transactions!$E:$E,"CAPTURE",PG_Transactions!$AQ:$AQ,1)</f>
        <v>1648</v>
      </c>
      <c r="K4688">
        <f t="shared" si="225"/>
        <v>0</v>
      </c>
      <c r="L4688" t="str">
        <f t="shared" si="226"/>
        <v>Amount Match</v>
      </c>
    </row>
    <row r="4689" spans="1:12" hidden="1" x14ac:dyDescent="0.3">
      <c r="A4689" t="s">
        <v>9279</v>
      </c>
      <c r="B4689" s="1">
        <v>46280</v>
      </c>
      <c r="C4689" t="s">
        <v>9280</v>
      </c>
      <c r="D4689" t="s">
        <v>32</v>
      </c>
      <c r="E4689" t="s">
        <v>17</v>
      </c>
      <c r="F4689">
        <v>2098</v>
      </c>
      <c r="G4689" t="s">
        <v>10</v>
      </c>
      <c r="H4689" t="str">
        <f t="shared" si="224"/>
        <v>ORD26004688</v>
      </c>
      <c r="I4689">
        <f>COUNTIFS(PG_Transactions!$AK:$AK,$H4689,PG_Transactions!$E:$E,"CAPTURE",PG_Transactions!$AQ:$AQ,1)</f>
        <v>1</v>
      </c>
      <c r="J4689">
        <f>SUMIFS(PG_Transactions!$G:$G,PG_Transactions!$AK:$AK,$H4689,PG_Transactions!$E:$E,"CAPTURE",PG_Transactions!$AQ:$AQ,1)</f>
        <v>2098</v>
      </c>
      <c r="K4689">
        <f t="shared" si="225"/>
        <v>0</v>
      </c>
      <c r="L4689" t="str">
        <f t="shared" si="226"/>
        <v>Amount Match</v>
      </c>
    </row>
    <row r="4690" spans="1:12" hidden="1" x14ac:dyDescent="0.3">
      <c r="A4690" t="s">
        <v>9281</v>
      </c>
      <c r="B4690" s="1">
        <v>46287</v>
      </c>
      <c r="C4690" t="s">
        <v>9282</v>
      </c>
      <c r="D4690" t="s">
        <v>8</v>
      </c>
      <c r="E4690" t="s">
        <v>9</v>
      </c>
      <c r="F4690">
        <v>3499</v>
      </c>
      <c r="G4690" t="s">
        <v>105</v>
      </c>
      <c r="H4690" t="str">
        <f t="shared" si="224"/>
        <v>ORD26004689</v>
      </c>
      <c r="I4690">
        <f>COUNTIFS(PG_Transactions!$AK:$AK,$H4690,PG_Transactions!$E:$E,"CAPTURE",PG_Transactions!$AQ:$AQ,1)</f>
        <v>0</v>
      </c>
      <c r="J4690">
        <f>SUMIFS(PG_Transactions!$G:$G,PG_Transactions!$AK:$AK,$H4690,PG_Transactions!$E:$E,"CAPTURE",PG_Transactions!$AQ:$AQ,1)</f>
        <v>0</v>
      </c>
      <c r="K4690">
        <f t="shared" si="225"/>
        <v>-3499</v>
      </c>
      <c r="L4690" t="str">
        <f t="shared" si="226"/>
        <v>No Capture</v>
      </c>
    </row>
    <row r="4691" spans="1:12" hidden="1" x14ac:dyDescent="0.3">
      <c r="A4691" t="s">
        <v>9283</v>
      </c>
      <c r="B4691" s="1">
        <v>46278</v>
      </c>
      <c r="C4691" t="s">
        <v>9284</v>
      </c>
      <c r="D4691" t="s">
        <v>16</v>
      </c>
      <c r="E4691" t="s">
        <v>17</v>
      </c>
      <c r="F4691">
        <v>3998</v>
      </c>
      <c r="G4691" t="s">
        <v>10</v>
      </c>
      <c r="H4691" t="str">
        <f t="shared" si="224"/>
        <v>ORD26004690</v>
      </c>
      <c r="I4691">
        <f>COUNTIFS(PG_Transactions!$AK:$AK,$H4691,PG_Transactions!$E:$E,"CAPTURE",PG_Transactions!$AQ:$AQ,1)</f>
        <v>1</v>
      </c>
      <c r="J4691">
        <f>SUMIFS(PG_Transactions!$G:$G,PG_Transactions!$AK:$AK,$H4691,PG_Transactions!$E:$E,"CAPTURE",PG_Transactions!$AQ:$AQ,1)</f>
        <v>3998</v>
      </c>
      <c r="K4691">
        <f t="shared" si="225"/>
        <v>0</v>
      </c>
      <c r="L4691" t="str">
        <f t="shared" si="226"/>
        <v>Amount Match</v>
      </c>
    </row>
    <row r="4692" spans="1:12" hidden="1" x14ac:dyDescent="0.3">
      <c r="A4692" t="s">
        <v>9285</v>
      </c>
      <c r="B4692" s="1">
        <v>46280</v>
      </c>
      <c r="C4692" t="s">
        <v>9286</v>
      </c>
      <c r="D4692" t="s">
        <v>27</v>
      </c>
      <c r="E4692" t="s">
        <v>44</v>
      </c>
      <c r="F4692">
        <v>4999</v>
      </c>
      <c r="G4692" t="s">
        <v>10</v>
      </c>
      <c r="H4692" t="str">
        <f t="shared" si="224"/>
        <v>ORD26004691</v>
      </c>
      <c r="I4692">
        <f>COUNTIFS(PG_Transactions!$AK:$AK,$H4692,PG_Transactions!$E:$E,"CAPTURE",PG_Transactions!$AQ:$AQ,1)</f>
        <v>1</v>
      </c>
      <c r="J4692">
        <f>SUMIFS(PG_Transactions!$G:$G,PG_Transactions!$AK:$AK,$H4692,PG_Transactions!$E:$E,"CAPTURE",PG_Transactions!$AQ:$AQ,1)</f>
        <v>4999</v>
      </c>
      <c r="K4692">
        <f t="shared" si="225"/>
        <v>0</v>
      </c>
      <c r="L4692" t="str">
        <f t="shared" si="226"/>
        <v>Amount Match</v>
      </c>
    </row>
    <row r="4693" spans="1:12" hidden="1" x14ac:dyDescent="0.3">
      <c r="A4693" t="s">
        <v>9287</v>
      </c>
      <c r="B4693" s="1">
        <v>46272</v>
      </c>
      <c r="C4693" t="s">
        <v>9288</v>
      </c>
      <c r="D4693" t="s">
        <v>32</v>
      </c>
      <c r="E4693" t="s">
        <v>9</v>
      </c>
      <c r="F4693">
        <v>599</v>
      </c>
      <c r="G4693" t="s">
        <v>10</v>
      </c>
      <c r="H4693" t="str">
        <f t="shared" si="224"/>
        <v>ORD26004692</v>
      </c>
      <c r="I4693">
        <f>COUNTIFS(PG_Transactions!$AK:$AK,$H4693,PG_Transactions!$E:$E,"CAPTURE",PG_Transactions!$AQ:$AQ,1)</f>
        <v>1</v>
      </c>
      <c r="J4693">
        <f>SUMIFS(PG_Transactions!$G:$G,PG_Transactions!$AK:$AK,$H4693,PG_Transactions!$E:$E,"CAPTURE",PG_Transactions!$AQ:$AQ,1)</f>
        <v>599</v>
      </c>
      <c r="K4693">
        <f t="shared" si="225"/>
        <v>0</v>
      </c>
      <c r="L4693" t="str">
        <f t="shared" si="226"/>
        <v>Amount Match</v>
      </c>
    </row>
    <row r="4694" spans="1:12" hidden="1" x14ac:dyDescent="0.3">
      <c r="A4694" t="s">
        <v>9289</v>
      </c>
      <c r="B4694" s="1">
        <v>46276</v>
      </c>
      <c r="C4694" t="s">
        <v>9290</v>
      </c>
      <c r="D4694" t="s">
        <v>41</v>
      </c>
      <c r="E4694" t="s">
        <v>17</v>
      </c>
      <c r="F4694">
        <v>3499</v>
      </c>
      <c r="G4694" t="s">
        <v>10</v>
      </c>
      <c r="H4694" t="str">
        <f t="shared" si="224"/>
        <v>ORD26004693</v>
      </c>
      <c r="I4694">
        <f>COUNTIFS(PG_Transactions!$AK:$AK,$H4694,PG_Transactions!$E:$E,"CAPTURE",PG_Transactions!$AQ:$AQ,1)</f>
        <v>1</v>
      </c>
      <c r="J4694">
        <f>SUMIFS(PG_Transactions!$G:$G,PG_Transactions!$AK:$AK,$H4694,PG_Transactions!$E:$E,"CAPTURE",PG_Transactions!$AQ:$AQ,1)</f>
        <v>3499</v>
      </c>
      <c r="K4694">
        <f t="shared" si="225"/>
        <v>0</v>
      </c>
      <c r="L4694" t="str">
        <f t="shared" si="226"/>
        <v>Amount Match</v>
      </c>
    </row>
    <row r="4695" spans="1:12" hidden="1" x14ac:dyDescent="0.3">
      <c r="A4695" t="s">
        <v>9291</v>
      </c>
      <c r="B4695" s="1">
        <v>46271</v>
      </c>
      <c r="C4695" t="s">
        <v>9292</v>
      </c>
      <c r="D4695" t="s">
        <v>13</v>
      </c>
      <c r="E4695" t="s">
        <v>9</v>
      </c>
      <c r="F4695">
        <v>3298</v>
      </c>
      <c r="G4695" t="s">
        <v>10</v>
      </c>
      <c r="H4695" t="str">
        <f t="shared" si="224"/>
        <v>ORD26004694</v>
      </c>
      <c r="I4695">
        <f>COUNTIFS(PG_Transactions!$AK:$AK,$H4695,PG_Transactions!$E:$E,"CAPTURE",PG_Transactions!$AQ:$AQ,1)</f>
        <v>1</v>
      </c>
      <c r="J4695">
        <f>SUMIFS(PG_Transactions!$G:$G,PG_Transactions!$AK:$AK,$H4695,PG_Transactions!$E:$E,"CAPTURE",PG_Transactions!$AQ:$AQ,1)</f>
        <v>3298</v>
      </c>
      <c r="K4695">
        <f t="shared" si="225"/>
        <v>0</v>
      </c>
      <c r="L4695" t="str">
        <f t="shared" si="226"/>
        <v>Amount Match</v>
      </c>
    </row>
    <row r="4696" spans="1:12" hidden="1" x14ac:dyDescent="0.3">
      <c r="A4696" t="s">
        <v>9293</v>
      </c>
      <c r="B4696" s="1">
        <v>46292</v>
      </c>
      <c r="C4696" t="s">
        <v>9294</v>
      </c>
      <c r="D4696" t="s">
        <v>32</v>
      </c>
      <c r="E4696" t="s">
        <v>44</v>
      </c>
      <c r="F4696">
        <v>948</v>
      </c>
      <c r="G4696" t="s">
        <v>10</v>
      </c>
      <c r="H4696" t="str">
        <f t="shared" si="224"/>
        <v>ORD26004695</v>
      </c>
      <c r="I4696">
        <f>COUNTIFS(PG_Transactions!$AK:$AK,$H4696,PG_Transactions!$E:$E,"CAPTURE",PG_Transactions!$AQ:$AQ,1)</f>
        <v>1</v>
      </c>
      <c r="J4696">
        <f>SUMIFS(PG_Transactions!$G:$G,PG_Transactions!$AK:$AK,$H4696,PG_Transactions!$E:$E,"CAPTURE",PG_Transactions!$AQ:$AQ,1)</f>
        <v>948</v>
      </c>
      <c r="K4696">
        <f t="shared" si="225"/>
        <v>0</v>
      </c>
      <c r="L4696" t="str">
        <f t="shared" si="226"/>
        <v>Amount Match</v>
      </c>
    </row>
    <row r="4697" spans="1:12" hidden="1" x14ac:dyDescent="0.3">
      <c r="A4697" t="s">
        <v>9295</v>
      </c>
      <c r="B4697" s="1">
        <v>46276</v>
      </c>
      <c r="C4697" t="s">
        <v>9296</v>
      </c>
      <c r="D4697" t="s">
        <v>51</v>
      </c>
      <c r="E4697" t="s">
        <v>17</v>
      </c>
      <c r="F4697">
        <v>2999</v>
      </c>
      <c r="G4697" t="s">
        <v>105</v>
      </c>
      <c r="H4697" t="str">
        <f t="shared" si="224"/>
        <v>ORD26004696</v>
      </c>
      <c r="I4697">
        <f>COUNTIFS(PG_Transactions!$AK:$AK,$H4697,PG_Transactions!$E:$E,"CAPTURE",PG_Transactions!$AQ:$AQ,1)</f>
        <v>0</v>
      </c>
      <c r="J4697">
        <f>SUMIFS(PG_Transactions!$G:$G,PG_Transactions!$AK:$AK,$H4697,PG_Transactions!$E:$E,"CAPTURE",PG_Transactions!$AQ:$AQ,1)</f>
        <v>0</v>
      </c>
      <c r="K4697">
        <f t="shared" si="225"/>
        <v>-2999</v>
      </c>
      <c r="L4697" t="str">
        <f t="shared" si="226"/>
        <v>No Capture</v>
      </c>
    </row>
    <row r="4698" spans="1:12" hidden="1" x14ac:dyDescent="0.3">
      <c r="A4698" t="s">
        <v>9297</v>
      </c>
      <c r="B4698" s="1">
        <v>46273</v>
      </c>
      <c r="C4698" t="s">
        <v>9298</v>
      </c>
      <c r="D4698" t="s">
        <v>32</v>
      </c>
      <c r="E4698" t="s">
        <v>9</v>
      </c>
      <c r="F4698">
        <v>1148</v>
      </c>
      <c r="G4698" t="s">
        <v>10</v>
      </c>
      <c r="H4698" t="str">
        <f t="shared" si="224"/>
        <v>ORD26004697</v>
      </c>
      <c r="I4698">
        <f>COUNTIFS(PG_Transactions!$AK:$AK,$H4698,PG_Transactions!$E:$E,"CAPTURE",PG_Transactions!$AQ:$AQ,1)</f>
        <v>1</v>
      </c>
      <c r="J4698">
        <f>SUMIFS(PG_Transactions!$G:$G,PG_Transactions!$AK:$AK,$H4698,PG_Transactions!$E:$E,"CAPTURE",PG_Transactions!$AQ:$AQ,1)</f>
        <v>1148</v>
      </c>
      <c r="K4698">
        <f t="shared" si="225"/>
        <v>0</v>
      </c>
      <c r="L4698" t="str">
        <f t="shared" si="226"/>
        <v>Amount Match</v>
      </c>
    </row>
    <row r="4699" spans="1:12" hidden="1" x14ac:dyDescent="0.3">
      <c r="A4699" t="s">
        <v>9299</v>
      </c>
      <c r="B4699" s="1">
        <v>46266</v>
      </c>
      <c r="C4699" t="s">
        <v>9300</v>
      </c>
      <c r="D4699" t="s">
        <v>65</v>
      </c>
      <c r="E4699" t="s">
        <v>33</v>
      </c>
      <c r="F4699">
        <v>5297</v>
      </c>
      <c r="G4699" t="s">
        <v>10</v>
      </c>
      <c r="H4699" t="str">
        <f t="shared" si="224"/>
        <v>ORD26004698</v>
      </c>
      <c r="I4699">
        <f>COUNTIFS(PG_Transactions!$AK:$AK,$H4699,PG_Transactions!$E:$E,"CAPTURE",PG_Transactions!$AQ:$AQ,1)</f>
        <v>1</v>
      </c>
      <c r="J4699">
        <f>SUMIFS(PG_Transactions!$G:$G,PG_Transactions!$AK:$AK,$H4699,PG_Transactions!$E:$E,"CAPTURE",PG_Transactions!$AQ:$AQ,1)</f>
        <v>5297</v>
      </c>
      <c r="K4699">
        <f t="shared" si="225"/>
        <v>0</v>
      </c>
      <c r="L4699" t="str">
        <f t="shared" si="226"/>
        <v>Amount Match</v>
      </c>
    </row>
    <row r="4700" spans="1:12" hidden="1" x14ac:dyDescent="0.3">
      <c r="A4700" t="s">
        <v>9301</v>
      </c>
      <c r="B4700" s="1">
        <v>46273</v>
      </c>
      <c r="C4700" t="s">
        <v>9302</v>
      </c>
      <c r="D4700" t="s">
        <v>65</v>
      </c>
      <c r="E4700" t="s">
        <v>44</v>
      </c>
      <c r="F4700">
        <v>999</v>
      </c>
      <c r="G4700" t="s">
        <v>10</v>
      </c>
      <c r="H4700" t="str">
        <f t="shared" si="224"/>
        <v>ORD26004699</v>
      </c>
      <c r="I4700">
        <f>COUNTIFS(PG_Transactions!$AK:$AK,$H4700,PG_Transactions!$E:$E,"CAPTURE",PG_Transactions!$AQ:$AQ,1)</f>
        <v>1</v>
      </c>
      <c r="J4700">
        <f>SUMIFS(PG_Transactions!$G:$G,PG_Transactions!$AK:$AK,$H4700,PG_Transactions!$E:$E,"CAPTURE",PG_Transactions!$AQ:$AQ,1)</f>
        <v>999</v>
      </c>
      <c r="K4700">
        <f t="shared" si="225"/>
        <v>0</v>
      </c>
      <c r="L4700" t="str">
        <f t="shared" si="226"/>
        <v>Amount Match</v>
      </c>
    </row>
    <row r="4701" spans="1:12" hidden="1" x14ac:dyDescent="0.3">
      <c r="A4701" t="s">
        <v>9303</v>
      </c>
      <c r="B4701" s="1">
        <v>46270</v>
      </c>
      <c r="C4701" t="s">
        <v>9304</v>
      </c>
      <c r="D4701" t="s">
        <v>24</v>
      </c>
      <c r="E4701" t="s">
        <v>9</v>
      </c>
      <c r="F4701">
        <v>7999</v>
      </c>
      <c r="G4701" t="s">
        <v>10</v>
      </c>
      <c r="H4701" t="str">
        <f t="shared" si="224"/>
        <v>ORD26004700</v>
      </c>
      <c r="I4701">
        <f>COUNTIFS(PG_Transactions!$AK:$AK,$H4701,PG_Transactions!$E:$E,"CAPTURE",PG_Transactions!$AQ:$AQ,1)</f>
        <v>1</v>
      </c>
      <c r="J4701">
        <f>SUMIFS(PG_Transactions!$G:$G,PG_Transactions!$AK:$AK,$H4701,PG_Transactions!$E:$E,"CAPTURE",PG_Transactions!$AQ:$AQ,1)</f>
        <v>7999</v>
      </c>
      <c r="K4701">
        <f t="shared" si="225"/>
        <v>0</v>
      </c>
      <c r="L4701" t="str">
        <f t="shared" si="226"/>
        <v>Amount Match</v>
      </c>
    </row>
    <row r="4702" spans="1:12" hidden="1" x14ac:dyDescent="0.3">
      <c r="A4702" t="s">
        <v>9305</v>
      </c>
      <c r="B4702" s="1">
        <v>46288</v>
      </c>
      <c r="C4702" t="s">
        <v>9306</v>
      </c>
      <c r="D4702" t="s">
        <v>65</v>
      </c>
      <c r="E4702" t="s">
        <v>9</v>
      </c>
      <c r="F4702">
        <v>999</v>
      </c>
      <c r="G4702" t="s">
        <v>70</v>
      </c>
      <c r="H4702" t="str">
        <f t="shared" si="224"/>
        <v>ORD26004701</v>
      </c>
      <c r="I4702">
        <f>COUNTIFS(PG_Transactions!$AK:$AK,$H4702,PG_Transactions!$E:$E,"CAPTURE",PG_Transactions!$AQ:$AQ,1)</f>
        <v>0</v>
      </c>
      <c r="J4702">
        <f>SUMIFS(PG_Transactions!$G:$G,PG_Transactions!$AK:$AK,$H4702,PG_Transactions!$E:$E,"CAPTURE",PG_Transactions!$AQ:$AQ,1)</f>
        <v>0</v>
      </c>
      <c r="K4702">
        <f t="shared" si="225"/>
        <v>-999</v>
      </c>
      <c r="L4702" t="str">
        <f t="shared" si="226"/>
        <v>No Capture</v>
      </c>
    </row>
    <row r="4703" spans="1:12" hidden="1" x14ac:dyDescent="0.3">
      <c r="A4703" t="s">
        <v>9307</v>
      </c>
      <c r="B4703" s="1">
        <v>46291</v>
      </c>
      <c r="C4703" t="s">
        <v>9308</v>
      </c>
      <c r="D4703" t="s">
        <v>51</v>
      </c>
      <c r="E4703" t="s">
        <v>9</v>
      </c>
      <c r="F4703">
        <v>3798</v>
      </c>
      <c r="G4703" t="s">
        <v>56</v>
      </c>
      <c r="H4703" t="str">
        <f t="shared" si="224"/>
        <v>ORD26004702</v>
      </c>
      <c r="I4703">
        <f>COUNTIFS(PG_Transactions!$AK:$AK,$H4703,PG_Transactions!$E:$E,"CAPTURE",PG_Transactions!$AQ:$AQ,1)</f>
        <v>1</v>
      </c>
      <c r="J4703">
        <f>SUMIFS(PG_Transactions!$G:$G,PG_Transactions!$AK:$AK,$H4703,PG_Transactions!$E:$E,"CAPTURE",PG_Transactions!$AQ:$AQ,1)</f>
        <v>3798</v>
      </c>
      <c r="K4703">
        <f t="shared" si="225"/>
        <v>0</v>
      </c>
      <c r="L4703" t="str">
        <f t="shared" si="226"/>
        <v>Amount Match</v>
      </c>
    </row>
    <row r="4704" spans="1:12" hidden="1" x14ac:dyDescent="0.3">
      <c r="A4704" t="s">
        <v>9309</v>
      </c>
      <c r="B4704" s="1">
        <v>46294</v>
      </c>
      <c r="C4704" t="s">
        <v>9310</v>
      </c>
      <c r="D4704" t="s">
        <v>8</v>
      </c>
      <c r="E4704" t="s">
        <v>9</v>
      </c>
      <c r="F4704">
        <v>13997</v>
      </c>
      <c r="G4704" t="s">
        <v>10</v>
      </c>
      <c r="H4704" t="str">
        <f t="shared" si="224"/>
        <v>ORD26004703</v>
      </c>
      <c r="I4704">
        <f>COUNTIFS(PG_Transactions!$AK:$AK,$H4704,PG_Transactions!$E:$E,"CAPTURE",PG_Transactions!$AQ:$AQ,1)</f>
        <v>1</v>
      </c>
      <c r="J4704">
        <f>SUMIFS(PG_Transactions!$G:$G,PG_Transactions!$AK:$AK,$H4704,PG_Transactions!$E:$E,"CAPTURE",PG_Transactions!$AQ:$AQ,1)</f>
        <v>13997</v>
      </c>
      <c r="K4704">
        <f t="shared" si="225"/>
        <v>0</v>
      </c>
      <c r="L4704" t="str">
        <f t="shared" si="226"/>
        <v>Amount Match</v>
      </c>
    </row>
    <row r="4705" spans="1:12" hidden="1" x14ac:dyDescent="0.3">
      <c r="A4705" t="s">
        <v>9311</v>
      </c>
      <c r="B4705" s="1">
        <v>46268</v>
      </c>
      <c r="C4705" t="s">
        <v>9312</v>
      </c>
      <c r="D4705" t="s">
        <v>51</v>
      </c>
      <c r="E4705" t="s">
        <v>9</v>
      </c>
      <c r="F4705">
        <v>2998</v>
      </c>
      <c r="G4705" t="s">
        <v>10</v>
      </c>
      <c r="H4705" t="str">
        <f t="shared" si="224"/>
        <v>ORD26004704</v>
      </c>
      <c r="I4705">
        <f>COUNTIFS(PG_Transactions!$AK:$AK,$H4705,PG_Transactions!$E:$E,"CAPTURE",PG_Transactions!$AQ:$AQ,1)</f>
        <v>1</v>
      </c>
      <c r="J4705">
        <f>SUMIFS(PG_Transactions!$G:$G,PG_Transactions!$AK:$AK,$H4705,PG_Transactions!$E:$E,"CAPTURE",PG_Transactions!$AQ:$AQ,1)</f>
        <v>2998</v>
      </c>
      <c r="K4705">
        <f t="shared" si="225"/>
        <v>0</v>
      </c>
      <c r="L4705" t="str">
        <f t="shared" si="226"/>
        <v>Amount Match</v>
      </c>
    </row>
    <row r="4706" spans="1:12" hidden="1" x14ac:dyDescent="0.3">
      <c r="A4706" t="s">
        <v>9313</v>
      </c>
      <c r="B4706" s="1">
        <v>46276</v>
      </c>
      <c r="C4706" t="s">
        <v>9314</v>
      </c>
      <c r="D4706" t="s">
        <v>38</v>
      </c>
      <c r="E4706" t="s">
        <v>9</v>
      </c>
      <c r="F4706">
        <v>1799</v>
      </c>
      <c r="G4706" t="s">
        <v>10</v>
      </c>
      <c r="H4706" t="str">
        <f t="shared" si="224"/>
        <v>ORD26004705</v>
      </c>
      <c r="I4706">
        <f>COUNTIFS(PG_Transactions!$AK:$AK,$H4706,PG_Transactions!$E:$E,"CAPTURE",PG_Transactions!$AQ:$AQ,1)</f>
        <v>1</v>
      </c>
      <c r="J4706">
        <f>SUMIFS(PG_Transactions!$G:$G,PG_Transactions!$AK:$AK,$H4706,PG_Transactions!$E:$E,"CAPTURE",PG_Transactions!$AQ:$AQ,1)</f>
        <v>1799</v>
      </c>
      <c r="K4706">
        <f t="shared" si="225"/>
        <v>0</v>
      </c>
      <c r="L4706" t="str">
        <f t="shared" si="226"/>
        <v>Amount Match</v>
      </c>
    </row>
    <row r="4707" spans="1:12" hidden="1" x14ac:dyDescent="0.3">
      <c r="A4707" t="s">
        <v>9315</v>
      </c>
      <c r="B4707" s="1">
        <v>46268</v>
      </c>
      <c r="C4707" t="s">
        <v>9316</v>
      </c>
      <c r="D4707" t="s">
        <v>65</v>
      </c>
      <c r="E4707" t="s">
        <v>44</v>
      </c>
      <c r="F4707" s="2">
        <v>8348</v>
      </c>
      <c r="G4707" t="s">
        <v>10</v>
      </c>
      <c r="H4707" t="str">
        <f t="shared" si="224"/>
        <v>ORD26004706</v>
      </c>
      <c r="I4707">
        <f>COUNTIFS(PG_Transactions!$AK:$AK,$H4707,PG_Transactions!$E:$E,"CAPTURE",PG_Transactions!$AQ:$AQ,1)</f>
        <v>1</v>
      </c>
      <c r="J4707">
        <f>SUMIFS(PG_Transactions!$G:$G,PG_Transactions!$AK:$AK,$H4707,PG_Transactions!$E:$E,"CAPTURE",PG_Transactions!$AQ:$AQ,1)</f>
        <v>8348</v>
      </c>
      <c r="K4707">
        <f t="shared" si="225"/>
        <v>0</v>
      </c>
      <c r="L4707" t="str">
        <f t="shared" si="226"/>
        <v>Amount Match</v>
      </c>
    </row>
    <row r="4708" spans="1:12" hidden="1" x14ac:dyDescent="0.3">
      <c r="A4708" t="s">
        <v>9317</v>
      </c>
      <c r="B4708" s="1">
        <v>46277</v>
      </c>
      <c r="C4708" t="s">
        <v>9318</v>
      </c>
      <c r="D4708" t="s">
        <v>8</v>
      </c>
      <c r="E4708" t="s">
        <v>17</v>
      </c>
      <c r="F4708">
        <v>7597</v>
      </c>
      <c r="G4708" t="s">
        <v>10</v>
      </c>
      <c r="H4708" t="str">
        <f t="shared" si="224"/>
        <v>ORD26004707</v>
      </c>
      <c r="I4708">
        <f>COUNTIFS(PG_Transactions!$AK:$AK,$H4708,PG_Transactions!$E:$E,"CAPTURE",PG_Transactions!$AQ:$AQ,1)</f>
        <v>1</v>
      </c>
      <c r="J4708">
        <f>SUMIFS(PG_Transactions!$G:$G,PG_Transactions!$AK:$AK,$H4708,PG_Transactions!$E:$E,"CAPTURE",PG_Transactions!$AQ:$AQ,1)</f>
        <v>7597</v>
      </c>
      <c r="K4708">
        <f t="shared" si="225"/>
        <v>0</v>
      </c>
      <c r="L4708" t="str">
        <f t="shared" si="226"/>
        <v>Amount Match</v>
      </c>
    </row>
    <row r="4709" spans="1:12" hidden="1" x14ac:dyDescent="0.3">
      <c r="A4709" t="s">
        <v>9319</v>
      </c>
      <c r="B4709" s="1">
        <v>46285</v>
      </c>
      <c r="C4709" t="s">
        <v>9320</v>
      </c>
      <c r="D4709" t="s">
        <v>41</v>
      </c>
      <c r="E4709" t="s">
        <v>9</v>
      </c>
      <c r="F4709">
        <v>9847</v>
      </c>
      <c r="G4709" t="s">
        <v>10</v>
      </c>
      <c r="H4709" t="str">
        <f t="shared" si="224"/>
        <v>ORD26004708</v>
      </c>
      <c r="I4709">
        <f>COUNTIFS(PG_Transactions!$AK:$AK,$H4709,PG_Transactions!$E:$E,"CAPTURE",PG_Transactions!$AQ:$AQ,1)</f>
        <v>1</v>
      </c>
      <c r="J4709">
        <f>SUMIFS(PG_Transactions!$G:$G,PG_Transactions!$AK:$AK,$H4709,PG_Transactions!$E:$E,"CAPTURE",PG_Transactions!$AQ:$AQ,1)</f>
        <v>9847</v>
      </c>
      <c r="K4709">
        <f t="shared" si="225"/>
        <v>0</v>
      </c>
      <c r="L4709" t="str">
        <f t="shared" si="226"/>
        <v>Amount Match</v>
      </c>
    </row>
    <row r="4710" spans="1:12" hidden="1" x14ac:dyDescent="0.3">
      <c r="A4710" t="s">
        <v>9321</v>
      </c>
      <c r="B4710" s="1">
        <v>46281</v>
      </c>
      <c r="C4710" t="s">
        <v>9322</v>
      </c>
      <c r="D4710" t="s">
        <v>51</v>
      </c>
      <c r="E4710" t="s">
        <v>9</v>
      </c>
      <c r="F4710">
        <v>1299</v>
      </c>
      <c r="G4710" t="s">
        <v>10</v>
      </c>
      <c r="H4710" t="str">
        <f t="shared" si="224"/>
        <v>ORD26004709</v>
      </c>
      <c r="I4710">
        <f>COUNTIFS(PG_Transactions!$AK:$AK,$H4710,PG_Transactions!$E:$E,"CAPTURE",PG_Transactions!$AQ:$AQ,1)</f>
        <v>1</v>
      </c>
      <c r="J4710">
        <f>SUMIFS(PG_Transactions!$G:$G,PG_Transactions!$AK:$AK,$H4710,PG_Transactions!$E:$E,"CAPTURE",PG_Transactions!$AQ:$AQ,1)</f>
        <v>1299</v>
      </c>
      <c r="K4710">
        <f t="shared" si="225"/>
        <v>0</v>
      </c>
      <c r="L4710" t="str">
        <f t="shared" si="226"/>
        <v>Amount Match</v>
      </c>
    </row>
    <row r="4711" spans="1:12" hidden="1" x14ac:dyDescent="0.3">
      <c r="A4711" t="s">
        <v>9323</v>
      </c>
      <c r="B4711" s="1">
        <v>46274</v>
      </c>
      <c r="C4711" t="s">
        <v>9324</v>
      </c>
      <c r="D4711" t="s">
        <v>51</v>
      </c>
      <c r="E4711" t="s">
        <v>9</v>
      </c>
      <c r="F4711">
        <v>898</v>
      </c>
      <c r="G4711" t="s">
        <v>10</v>
      </c>
      <c r="H4711" t="str">
        <f t="shared" si="224"/>
        <v>ORD26004710</v>
      </c>
      <c r="I4711">
        <f>COUNTIFS(PG_Transactions!$AK:$AK,$H4711,PG_Transactions!$E:$E,"CAPTURE",PG_Transactions!$AQ:$AQ,1)</f>
        <v>1</v>
      </c>
      <c r="J4711">
        <f>SUMIFS(PG_Transactions!$G:$G,PG_Transactions!$AK:$AK,$H4711,PG_Transactions!$E:$E,"CAPTURE",PG_Transactions!$AQ:$AQ,1)</f>
        <v>898</v>
      </c>
      <c r="K4711">
        <f t="shared" si="225"/>
        <v>0</v>
      </c>
      <c r="L4711" t="str">
        <f t="shared" si="226"/>
        <v>Amount Match</v>
      </c>
    </row>
    <row r="4712" spans="1:12" hidden="1" x14ac:dyDescent="0.3">
      <c r="A4712" t="s">
        <v>9325</v>
      </c>
      <c r="B4712" s="1">
        <v>46293</v>
      </c>
      <c r="C4712" t="s">
        <v>9326</v>
      </c>
      <c r="D4712" t="s">
        <v>16</v>
      </c>
      <c r="E4712" t="s">
        <v>9</v>
      </c>
      <c r="F4712">
        <v>2999</v>
      </c>
      <c r="G4712" t="s">
        <v>10</v>
      </c>
      <c r="H4712" t="str">
        <f t="shared" si="224"/>
        <v>ORD26004711</v>
      </c>
      <c r="I4712">
        <f>COUNTIFS(PG_Transactions!$AK:$AK,$H4712,PG_Transactions!$E:$E,"CAPTURE",PG_Transactions!$AQ:$AQ,1)</f>
        <v>0</v>
      </c>
      <c r="J4712">
        <f>SUMIFS(PG_Transactions!$G:$G,PG_Transactions!$AK:$AK,$H4712,PG_Transactions!$E:$E,"CAPTURE",PG_Transactions!$AQ:$AQ,1)</f>
        <v>0</v>
      </c>
      <c r="K4712">
        <f t="shared" si="225"/>
        <v>-2999</v>
      </c>
      <c r="L4712" t="str">
        <f t="shared" si="226"/>
        <v>No Capture</v>
      </c>
    </row>
    <row r="4713" spans="1:12" hidden="1" x14ac:dyDescent="0.3">
      <c r="A4713" t="s">
        <v>9327</v>
      </c>
      <c r="B4713" s="1">
        <v>46273</v>
      </c>
      <c r="C4713" t="s">
        <v>4214</v>
      </c>
      <c r="D4713" t="s">
        <v>16</v>
      </c>
      <c r="E4713" t="s">
        <v>17</v>
      </c>
      <c r="F4713">
        <v>499</v>
      </c>
      <c r="G4713" t="s">
        <v>10</v>
      </c>
      <c r="H4713" t="str">
        <f t="shared" si="224"/>
        <v>ORD26004712</v>
      </c>
      <c r="I4713">
        <f>COUNTIFS(PG_Transactions!$AK:$AK,$H4713,PG_Transactions!$E:$E,"CAPTURE",PG_Transactions!$AQ:$AQ,1)</f>
        <v>1</v>
      </c>
      <c r="J4713">
        <f>SUMIFS(PG_Transactions!$G:$G,PG_Transactions!$AK:$AK,$H4713,PG_Transactions!$E:$E,"CAPTURE",PG_Transactions!$AQ:$AQ,1)</f>
        <v>499</v>
      </c>
      <c r="K4713">
        <f t="shared" si="225"/>
        <v>0</v>
      </c>
      <c r="L4713" t="str">
        <f t="shared" si="226"/>
        <v>Amount Match</v>
      </c>
    </row>
    <row r="4714" spans="1:12" hidden="1" x14ac:dyDescent="0.3">
      <c r="A4714" t="s">
        <v>9328</v>
      </c>
      <c r="B4714" s="1">
        <v>46268</v>
      </c>
      <c r="C4714" t="s">
        <v>9329</v>
      </c>
      <c r="D4714" t="s">
        <v>38</v>
      </c>
      <c r="E4714" t="s">
        <v>9</v>
      </c>
      <c r="F4714">
        <v>299</v>
      </c>
      <c r="G4714" t="s">
        <v>10</v>
      </c>
      <c r="H4714" t="str">
        <f t="shared" si="224"/>
        <v>ORD26004713</v>
      </c>
      <c r="I4714">
        <f>COUNTIFS(PG_Transactions!$AK:$AK,$H4714,PG_Transactions!$E:$E,"CAPTURE",PG_Transactions!$AQ:$AQ,1)</f>
        <v>1</v>
      </c>
      <c r="J4714">
        <f>SUMIFS(PG_Transactions!$G:$G,PG_Transactions!$AK:$AK,$H4714,PG_Transactions!$E:$E,"CAPTURE",PG_Transactions!$AQ:$AQ,1)</f>
        <v>299</v>
      </c>
      <c r="K4714">
        <f t="shared" si="225"/>
        <v>0</v>
      </c>
      <c r="L4714" t="str">
        <f t="shared" si="226"/>
        <v>Amount Match</v>
      </c>
    </row>
    <row r="4715" spans="1:12" hidden="1" x14ac:dyDescent="0.3">
      <c r="A4715" t="s">
        <v>9330</v>
      </c>
      <c r="B4715" s="1">
        <v>46287</v>
      </c>
      <c r="C4715" t="s">
        <v>9331</v>
      </c>
      <c r="D4715" t="s">
        <v>24</v>
      </c>
      <c r="E4715" t="s">
        <v>17</v>
      </c>
      <c r="F4715">
        <v>6798</v>
      </c>
      <c r="G4715" t="s">
        <v>10</v>
      </c>
      <c r="H4715" t="str">
        <f t="shared" si="224"/>
        <v>ORD26004714</v>
      </c>
      <c r="I4715">
        <f>COUNTIFS(PG_Transactions!$AK:$AK,$H4715,PG_Transactions!$E:$E,"CAPTURE",PG_Transactions!$AQ:$AQ,1)</f>
        <v>1</v>
      </c>
      <c r="J4715">
        <f>SUMIFS(PG_Transactions!$G:$G,PG_Transactions!$AK:$AK,$H4715,PG_Transactions!$E:$E,"CAPTURE",PG_Transactions!$AQ:$AQ,1)</f>
        <v>6798</v>
      </c>
      <c r="K4715">
        <f t="shared" si="225"/>
        <v>0</v>
      </c>
      <c r="L4715" t="str">
        <f t="shared" si="226"/>
        <v>Amount Match</v>
      </c>
    </row>
    <row r="4716" spans="1:12" hidden="1" x14ac:dyDescent="0.3">
      <c r="A4716" t="s">
        <v>9332</v>
      </c>
      <c r="B4716" s="1">
        <v>46280</v>
      </c>
      <c r="C4716" t="s">
        <v>1728</v>
      </c>
      <c r="D4716" t="s">
        <v>65</v>
      </c>
      <c r="E4716" t="s">
        <v>9</v>
      </c>
      <c r="F4716">
        <v>799</v>
      </c>
      <c r="G4716" t="s">
        <v>10</v>
      </c>
      <c r="H4716" t="str">
        <f t="shared" si="224"/>
        <v>ORD26004715</v>
      </c>
      <c r="I4716">
        <f>COUNTIFS(PG_Transactions!$AK:$AK,$H4716,PG_Transactions!$E:$E,"CAPTURE",PG_Transactions!$AQ:$AQ,1)</f>
        <v>1</v>
      </c>
      <c r="J4716">
        <f>SUMIFS(PG_Transactions!$G:$G,PG_Transactions!$AK:$AK,$H4716,PG_Transactions!$E:$E,"CAPTURE",PG_Transactions!$AQ:$AQ,1)</f>
        <v>799</v>
      </c>
      <c r="K4716">
        <f t="shared" si="225"/>
        <v>0</v>
      </c>
      <c r="L4716" t="str">
        <f t="shared" si="226"/>
        <v>Amount Match</v>
      </c>
    </row>
    <row r="4717" spans="1:12" hidden="1" x14ac:dyDescent="0.3">
      <c r="A4717" t="s">
        <v>9333</v>
      </c>
      <c r="B4717" s="1">
        <v>46295</v>
      </c>
      <c r="C4717" t="s">
        <v>9334</v>
      </c>
      <c r="D4717" t="s">
        <v>8</v>
      </c>
      <c r="E4717" t="s">
        <v>9</v>
      </c>
      <c r="F4717">
        <v>3798</v>
      </c>
      <c r="G4717" t="s">
        <v>10</v>
      </c>
      <c r="H4717" t="str">
        <f t="shared" si="224"/>
        <v>ORD26004716</v>
      </c>
      <c r="I4717">
        <f>COUNTIFS(PG_Transactions!$AK:$AK,$H4717,PG_Transactions!$E:$E,"CAPTURE",PG_Transactions!$AQ:$AQ,1)</f>
        <v>1</v>
      </c>
      <c r="J4717">
        <f>SUMIFS(PG_Transactions!$G:$G,PG_Transactions!$AK:$AK,$H4717,PG_Transactions!$E:$E,"CAPTURE",PG_Transactions!$AQ:$AQ,1)</f>
        <v>3798</v>
      </c>
      <c r="K4717">
        <f t="shared" si="225"/>
        <v>0</v>
      </c>
      <c r="L4717" t="str">
        <f t="shared" si="226"/>
        <v>Amount Match</v>
      </c>
    </row>
    <row r="4718" spans="1:12" hidden="1" x14ac:dyDescent="0.3">
      <c r="A4718" t="s">
        <v>9335</v>
      </c>
      <c r="B4718" s="1">
        <v>46295</v>
      </c>
      <c r="C4718" t="s">
        <v>9336</v>
      </c>
      <c r="D4718" t="s">
        <v>13</v>
      </c>
      <c r="E4718" t="s">
        <v>17</v>
      </c>
      <c r="F4718">
        <v>4999</v>
      </c>
      <c r="G4718" t="s">
        <v>10</v>
      </c>
      <c r="H4718" t="str">
        <f t="shared" si="224"/>
        <v>ORD26004717</v>
      </c>
      <c r="I4718">
        <f>COUNTIFS(PG_Transactions!$AK:$AK,$H4718,PG_Transactions!$E:$E,"CAPTURE",PG_Transactions!$AQ:$AQ,1)</f>
        <v>1</v>
      </c>
      <c r="J4718">
        <f>SUMIFS(PG_Transactions!$G:$G,PG_Transactions!$AK:$AK,$H4718,PG_Transactions!$E:$E,"CAPTURE",PG_Transactions!$AQ:$AQ,1)</f>
        <v>4999</v>
      </c>
      <c r="K4718">
        <f t="shared" si="225"/>
        <v>0</v>
      </c>
      <c r="L4718" t="str">
        <f t="shared" si="226"/>
        <v>Amount Match</v>
      </c>
    </row>
    <row r="4719" spans="1:12" hidden="1" x14ac:dyDescent="0.3">
      <c r="A4719" t="s">
        <v>9337</v>
      </c>
      <c r="B4719" s="1">
        <v>46285</v>
      </c>
      <c r="C4719" t="s">
        <v>9338</v>
      </c>
      <c r="D4719" t="s">
        <v>8</v>
      </c>
      <c r="E4719" t="s">
        <v>9</v>
      </c>
      <c r="F4719">
        <v>1499</v>
      </c>
      <c r="G4719" t="s">
        <v>10</v>
      </c>
      <c r="H4719" t="str">
        <f t="shared" si="224"/>
        <v>ORD26004718</v>
      </c>
      <c r="I4719">
        <f>COUNTIFS(PG_Transactions!$AK:$AK,$H4719,PG_Transactions!$E:$E,"CAPTURE",PG_Transactions!$AQ:$AQ,1)</f>
        <v>1</v>
      </c>
      <c r="J4719">
        <f>SUMIFS(PG_Transactions!$G:$G,PG_Transactions!$AK:$AK,$H4719,PG_Transactions!$E:$E,"CAPTURE",PG_Transactions!$AQ:$AQ,1)</f>
        <v>1499</v>
      </c>
      <c r="K4719">
        <f t="shared" si="225"/>
        <v>0</v>
      </c>
      <c r="L4719" t="str">
        <f t="shared" si="226"/>
        <v>Amount Match</v>
      </c>
    </row>
    <row r="4720" spans="1:12" hidden="1" x14ac:dyDescent="0.3">
      <c r="A4720" t="s">
        <v>9339</v>
      </c>
      <c r="B4720" s="1">
        <v>46283</v>
      </c>
      <c r="C4720" t="s">
        <v>9340</v>
      </c>
      <c r="D4720" t="s">
        <v>8</v>
      </c>
      <c r="E4720" t="s">
        <v>44</v>
      </c>
      <c r="F4720">
        <v>898</v>
      </c>
      <c r="G4720" t="s">
        <v>10</v>
      </c>
      <c r="H4720" t="str">
        <f t="shared" si="224"/>
        <v>ORD26004719</v>
      </c>
      <c r="I4720">
        <f>COUNTIFS(PG_Transactions!$AK:$AK,$H4720,PG_Transactions!$E:$E,"CAPTURE",PG_Transactions!$AQ:$AQ,1)</f>
        <v>1</v>
      </c>
      <c r="J4720">
        <f>SUMIFS(PG_Transactions!$G:$G,PG_Transactions!$AK:$AK,$H4720,PG_Transactions!$E:$E,"CAPTURE",PG_Transactions!$AQ:$AQ,1)</f>
        <v>898</v>
      </c>
      <c r="K4720">
        <f t="shared" si="225"/>
        <v>0</v>
      </c>
      <c r="L4720" t="str">
        <f t="shared" si="226"/>
        <v>Amount Match</v>
      </c>
    </row>
    <row r="4721" spans="1:12" hidden="1" x14ac:dyDescent="0.3">
      <c r="A4721" t="s">
        <v>9341</v>
      </c>
      <c r="B4721" s="1">
        <v>46278</v>
      </c>
      <c r="C4721" t="s">
        <v>9342</v>
      </c>
      <c r="D4721" t="s">
        <v>24</v>
      </c>
      <c r="E4721" t="s">
        <v>9</v>
      </c>
      <c r="F4721">
        <v>1799</v>
      </c>
      <c r="G4721" t="s">
        <v>10</v>
      </c>
      <c r="H4721" t="str">
        <f t="shared" si="224"/>
        <v>ORD26004720</v>
      </c>
      <c r="I4721">
        <f>COUNTIFS(PG_Transactions!$AK:$AK,$H4721,PG_Transactions!$E:$E,"CAPTURE",PG_Transactions!$AQ:$AQ,1)</f>
        <v>1</v>
      </c>
      <c r="J4721">
        <f>SUMIFS(PG_Transactions!$G:$G,PG_Transactions!$AK:$AK,$H4721,PG_Transactions!$E:$E,"CAPTURE",PG_Transactions!$AQ:$AQ,1)</f>
        <v>1799</v>
      </c>
      <c r="K4721">
        <f t="shared" si="225"/>
        <v>0</v>
      </c>
      <c r="L4721" t="str">
        <f t="shared" si="226"/>
        <v>Amount Match</v>
      </c>
    </row>
    <row r="4722" spans="1:12" hidden="1" x14ac:dyDescent="0.3">
      <c r="A4722" t="s">
        <v>9343</v>
      </c>
      <c r="B4722" s="1">
        <v>46288</v>
      </c>
      <c r="C4722" t="s">
        <v>9344</v>
      </c>
      <c r="D4722" t="s">
        <v>16</v>
      </c>
      <c r="E4722" t="s">
        <v>33</v>
      </c>
      <c r="F4722" s="2">
        <v>4498</v>
      </c>
      <c r="G4722" t="s">
        <v>10</v>
      </c>
      <c r="H4722" t="str">
        <f t="shared" si="224"/>
        <v>ORD26004721</v>
      </c>
      <c r="I4722">
        <f>COUNTIFS(PG_Transactions!$AK:$AK,$H4722,PG_Transactions!$E:$E,"CAPTURE",PG_Transactions!$AQ:$AQ,1)</f>
        <v>1</v>
      </c>
      <c r="J4722">
        <f>SUMIFS(PG_Transactions!$G:$G,PG_Transactions!$AK:$AK,$H4722,PG_Transactions!$E:$E,"CAPTURE",PG_Transactions!$AQ:$AQ,1)</f>
        <v>4498</v>
      </c>
      <c r="K4722">
        <f t="shared" si="225"/>
        <v>0</v>
      </c>
      <c r="L4722" t="str">
        <f t="shared" si="226"/>
        <v>Amount Match</v>
      </c>
    </row>
    <row r="4723" spans="1:12" hidden="1" x14ac:dyDescent="0.3">
      <c r="A4723" t="s">
        <v>9345</v>
      </c>
      <c r="B4723" s="1">
        <v>46295</v>
      </c>
      <c r="C4723" t="s">
        <v>9346</v>
      </c>
      <c r="D4723" t="s">
        <v>41</v>
      </c>
      <c r="E4723" t="s">
        <v>17</v>
      </c>
      <c r="F4723">
        <v>1298</v>
      </c>
      <c r="G4723" t="s">
        <v>10</v>
      </c>
      <c r="H4723" t="str">
        <f t="shared" si="224"/>
        <v>ORD26004722</v>
      </c>
      <c r="I4723">
        <f>COUNTIFS(PG_Transactions!$AK:$AK,$H4723,PG_Transactions!$E:$E,"CAPTURE",PG_Transactions!$AQ:$AQ,1)</f>
        <v>1</v>
      </c>
      <c r="J4723">
        <f>SUMIFS(PG_Transactions!$G:$G,PG_Transactions!$AK:$AK,$H4723,PG_Transactions!$E:$E,"CAPTURE",PG_Transactions!$AQ:$AQ,1)</f>
        <v>1298</v>
      </c>
      <c r="K4723">
        <f t="shared" si="225"/>
        <v>0</v>
      </c>
      <c r="L4723" t="str">
        <f t="shared" si="226"/>
        <v>Amount Match</v>
      </c>
    </row>
    <row r="4724" spans="1:12" hidden="1" x14ac:dyDescent="0.3">
      <c r="A4724" t="s">
        <v>9347</v>
      </c>
      <c r="B4724" s="1">
        <v>46278</v>
      </c>
      <c r="C4724" t="s">
        <v>9348</v>
      </c>
      <c r="D4724" t="s">
        <v>65</v>
      </c>
      <c r="E4724" t="s">
        <v>9</v>
      </c>
      <c r="F4724">
        <v>6798</v>
      </c>
      <c r="G4724" t="s">
        <v>10</v>
      </c>
      <c r="H4724" t="str">
        <f t="shared" si="224"/>
        <v>ORD26004723</v>
      </c>
      <c r="I4724">
        <f>COUNTIFS(PG_Transactions!$AK:$AK,$H4724,PG_Transactions!$E:$E,"CAPTURE",PG_Transactions!$AQ:$AQ,1)</f>
        <v>1</v>
      </c>
      <c r="J4724">
        <f>SUMIFS(PG_Transactions!$G:$G,PG_Transactions!$AK:$AK,$H4724,PG_Transactions!$E:$E,"CAPTURE",PG_Transactions!$AQ:$AQ,1)</f>
        <v>6798</v>
      </c>
      <c r="K4724">
        <f t="shared" si="225"/>
        <v>0</v>
      </c>
      <c r="L4724" t="str">
        <f t="shared" si="226"/>
        <v>Amount Match</v>
      </c>
    </row>
    <row r="4725" spans="1:12" hidden="1" x14ac:dyDescent="0.3">
      <c r="A4725" t="s">
        <v>9349</v>
      </c>
      <c r="B4725" s="1">
        <v>46266</v>
      </c>
      <c r="C4725" t="s">
        <v>9350</v>
      </c>
      <c r="D4725" t="s">
        <v>38</v>
      </c>
      <c r="E4725" t="s">
        <v>33</v>
      </c>
      <c r="F4725">
        <v>3998</v>
      </c>
      <c r="G4725" t="s">
        <v>10</v>
      </c>
      <c r="H4725" t="str">
        <f t="shared" si="224"/>
        <v>ORD26004724</v>
      </c>
      <c r="I4725">
        <f>COUNTIFS(PG_Transactions!$AK:$AK,$H4725,PG_Transactions!$E:$E,"CAPTURE",PG_Transactions!$AQ:$AQ,1)</f>
        <v>1</v>
      </c>
      <c r="J4725">
        <f>SUMIFS(PG_Transactions!$G:$G,PG_Transactions!$AK:$AK,$H4725,PG_Transactions!$E:$E,"CAPTURE",PG_Transactions!$AQ:$AQ,1)</f>
        <v>3998</v>
      </c>
      <c r="K4725">
        <f t="shared" si="225"/>
        <v>0</v>
      </c>
      <c r="L4725" t="str">
        <f t="shared" si="226"/>
        <v>Amount Match</v>
      </c>
    </row>
    <row r="4726" spans="1:12" hidden="1" x14ac:dyDescent="0.3">
      <c r="A4726" t="s">
        <v>9351</v>
      </c>
      <c r="B4726" s="1">
        <v>46269</v>
      </c>
      <c r="C4726" t="s">
        <v>9352</v>
      </c>
      <c r="D4726" t="s">
        <v>13</v>
      </c>
      <c r="E4726" t="s">
        <v>17</v>
      </c>
      <c r="F4726">
        <v>11797</v>
      </c>
      <c r="G4726" t="s">
        <v>10</v>
      </c>
      <c r="H4726" t="str">
        <f t="shared" si="224"/>
        <v>ORD26004725</v>
      </c>
      <c r="I4726">
        <f>COUNTIFS(PG_Transactions!$AK:$AK,$H4726,PG_Transactions!$E:$E,"CAPTURE",PG_Transactions!$AQ:$AQ,1)</f>
        <v>1</v>
      </c>
      <c r="J4726">
        <f>SUMIFS(PG_Transactions!$G:$G,PG_Transactions!$AK:$AK,$H4726,PG_Transactions!$E:$E,"CAPTURE",PG_Transactions!$AQ:$AQ,1)</f>
        <v>11797</v>
      </c>
      <c r="K4726">
        <f t="shared" si="225"/>
        <v>0</v>
      </c>
      <c r="L4726" t="str">
        <f t="shared" si="226"/>
        <v>Amount Match</v>
      </c>
    </row>
    <row r="4727" spans="1:12" hidden="1" x14ac:dyDescent="0.3">
      <c r="A4727" t="s">
        <v>9353</v>
      </c>
      <c r="B4727" s="1">
        <v>46277</v>
      </c>
      <c r="C4727" t="s">
        <v>9354</v>
      </c>
      <c r="D4727" t="s">
        <v>38</v>
      </c>
      <c r="E4727" t="s">
        <v>9</v>
      </c>
      <c r="F4727">
        <v>1098</v>
      </c>
      <c r="G4727" t="s">
        <v>10</v>
      </c>
      <c r="H4727" t="str">
        <f t="shared" si="224"/>
        <v>ORD26004726</v>
      </c>
      <c r="I4727">
        <f>COUNTIFS(PG_Transactions!$AK:$AK,$H4727,PG_Transactions!$E:$E,"CAPTURE",PG_Transactions!$AQ:$AQ,1)</f>
        <v>1</v>
      </c>
      <c r="J4727">
        <f>SUMIFS(PG_Transactions!$G:$G,PG_Transactions!$AK:$AK,$H4727,PG_Transactions!$E:$E,"CAPTURE",PG_Transactions!$AQ:$AQ,1)</f>
        <v>1098</v>
      </c>
      <c r="K4727">
        <f t="shared" si="225"/>
        <v>0</v>
      </c>
      <c r="L4727" t="str">
        <f t="shared" si="226"/>
        <v>Amount Match</v>
      </c>
    </row>
    <row r="4728" spans="1:12" hidden="1" x14ac:dyDescent="0.3">
      <c r="A4728" t="s">
        <v>9355</v>
      </c>
      <c r="B4728" s="1">
        <v>46273</v>
      </c>
      <c r="C4728" t="s">
        <v>9356</v>
      </c>
      <c r="D4728" t="s">
        <v>27</v>
      </c>
      <c r="E4728" t="s">
        <v>9</v>
      </c>
      <c r="F4728">
        <v>4999</v>
      </c>
      <c r="G4728" t="s">
        <v>10</v>
      </c>
      <c r="H4728" t="str">
        <f t="shared" si="224"/>
        <v>ORD26004727</v>
      </c>
      <c r="I4728">
        <f>COUNTIFS(PG_Transactions!$AK:$AK,$H4728,PG_Transactions!$E:$E,"CAPTURE",PG_Transactions!$AQ:$AQ,1)</f>
        <v>1</v>
      </c>
      <c r="J4728">
        <f>SUMIFS(PG_Transactions!$G:$G,PG_Transactions!$AK:$AK,$H4728,PG_Transactions!$E:$E,"CAPTURE",PG_Transactions!$AQ:$AQ,1)</f>
        <v>4999</v>
      </c>
      <c r="K4728">
        <f t="shared" si="225"/>
        <v>0</v>
      </c>
      <c r="L4728" t="str">
        <f t="shared" si="226"/>
        <v>Amount Match</v>
      </c>
    </row>
    <row r="4729" spans="1:12" hidden="1" x14ac:dyDescent="0.3">
      <c r="A4729" t="s">
        <v>9357</v>
      </c>
      <c r="B4729" s="1">
        <v>46284</v>
      </c>
      <c r="C4729" t="s">
        <v>9358</v>
      </c>
      <c r="D4729" t="s">
        <v>27</v>
      </c>
      <c r="E4729" t="s">
        <v>9</v>
      </c>
      <c r="F4729">
        <v>3847</v>
      </c>
      <c r="G4729" t="s">
        <v>10</v>
      </c>
      <c r="H4729" t="str">
        <f t="shared" si="224"/>
        <v>ORD26004728</v>
      </c>
      <c r="I4729">
        <f>COUNTIFS(PG_Transactions!$AK:$AK,$H4729,PG_Transactions!$E:$E,"CAPTURE",PG_Transactions!$AQ:$AQ,1)</f>
        <v>1</v>
      </c>
      <c r="J4729">
        <f>SUMIFS(PG_Transactions!$G:$G,PG_Transactions!$AK:$AK,$H4729,PG_Transactions!$E:$E,"CAPTURE",PG_Transactions!$AQ:$AQ,1)</f>
        <v>3847</v>
      </c>
      <c r="K4729">
        <f t="shared" si="225"/>
        <v>0</v>
      </c>
      <c r="L4729" t="str">
        <f t="shared" si="226"/>
        <v>Amount Match</v>
      </c>
    </row>
    <row r="4730" spans="1:12" hidden="1" x14ac:dyDescent="0.3">
      <c r="A4730" t="s">
        <v>9359</v>
      </c>
      <c r="B4730" s="1">
        <v>46283</v>
      </c>
      <c r="C4730" t="s">
        <v>9360</v>
      </c>
      <c r="D4730" t="s">
        <v>24</v>
      </c>
      <c r="E4730" t="s">
        <v>9</v>
      </c>
      <c r="F4730">
        <v>1299</v>
      </c>
      <c r="G4730" t="s">
        <v>10</v>
      </c>
      <c r="H4730" t="str">
        <f t="shared" si="224"/>
        <v>ORD26004729</v>
      </c>
      <c r="I4730">
        <f>COUNTIFS(PG_Transactions!$AK:$AK,$H4730,PG_Transactions!$E:$E,"CAPTURE",PG_Transactions!$AQ:$AQ,1)</f>
        <v>1</v>
      </c>
      <c r="J4730">
        <f>SUMIFS(PG_Transactions!$G:$G,PG_Transactions!$AK:$AK,$H4730,PG_Transactions!$E:$E,"CAPTURE",PG_Transactions!$AQ:$AQ,1)</f>
        <v>1299</v>
      </c>
      <c r="K4730">
        <f t="shared" si="225"/>
        <v>0</v>
      </c>
      <c r="L4730" t="str">
        <f t="shared" si="226"/>
        <v>Amount Match</v>
      </c>
    </row>
    <row r="4731" spans="1:12" hidden="1" x14ac:dyDescent="0.3">
      <c r="A4731" t="s">
        <v>9361</v>
      </c>
      <c r="B4731" s="1">
        <v>46274</v>
      </c>
      <c r="C4731" t="s">
        <v>9362</v>
      </c>
      <c r="D4731" t="s">
        <v>24</v>
      </c>
      <c r="E4731" t="s">
        <v>9</v>
      </c>
      <c r="F4731">
        <v>1598</v>
      </c>
      <c r="G4731" t="s">
        <v>10</v>
      </c>
      <c r="H4731" t="str">
        <f t="shared" si="224"/>
        <v>ORD26004730</v>
      </c>
      <c r="I4731">
        <f>COUNTIFS(PG_Transactions!$AK:$AK,$H4731,PG_Transactions!$E:$E,"CAPTURE",PG_Transactions!$AQ:$AQ,1)</f>
        <v>1</v>
      </c>
      <c r="J4731">
        <f>SUMIFS(PG_Transactions!$G:$G,PG_Transactions!$AK:$AK,$H4731,PG_Transactions!$E:$E,"CAPTURE",PG_Transactions!$AQ:$AQ,1)</f>
        <v>1598</v>
      </c>
      <c r="K4731">
        <f t="shared" si="225"/>
        <v>0</v>
      </c>
      <c r="L4731" t="str">
        <f t="shared" si="226"/>
        <v>Amount Match</v>
      </c>
    </row>
    <row r="4732" spans="1:12" hidden="1" x14ac:dyDescent="0.3">
      <c r="A4732" t="s">
        <v>9363</v>
      </c>
      <c r="B4732" s="1">
        <v>46277</v>
      </c>
      <c r="C4732" t="s">
        <v>9364</v>
      </c>
      <c r="D4732" t="s">
        <v>8</v>
      </c>
      <c r="E4732" t="s">
        <v>17</v>
      </c>
      <c r="F4732">
        <v>7999</v>
      </c>
      <c r="G4732" t="s">
        <v>10</v>
      </c>
      <c r="H4732" t="str">
        <f t="shared" si="224"/>
        <v>ORD26004731</v>
      </c>
      <c r="I4732">
        <f>COUNTIFS(PG_Transactions!$AK:$AK,$H4732,PG_Transactions!$E:$E,"CAPTURE",PG_Transactions!$AQ:$AQ,1)</f>
        <v>1</v>
      </c>
      <c r="J4732">
        <f>SUMIFS(PG_Transactions!$G:$G,PG_Transactions!$AK:$AK,$H4732,PG_Transactions!$E:$E,"CAPTURE",PG_Transactions!$AQ:$AQ,1)</f>
        <v>7999</v>
      </c>
      <c r="K4732">
        <f t="shared" si="225"/>
        <v>0</v>
      </c>
      <c r="L4732" t="str">
        <f t="shared" si="226"/>
        <v>Amount Match</v>
      </c>
    </row>
    <row r="4733" spans="1:12" hidden="1" x14ac:dyDescent="0.3">
      <c r="A4733" t="s">
        <v>9365</v>
      </c>
      <c r="B4733" s="1">
        <v>46279</v>
      </c>
      <c r="C4733" t="s">
        <v>4560</v>
      </c>
      <c r="D4733" t="s">
        <v>41</v>
      </c>
      <c r="E4733" t="s">
        <v>9</v>
      </c>
      <c r="F4733">
        <v>999</v>
      </c>
      <c r="G4733" t="s">
        <v>10</v>
      </c>
      <c r="H4733" t="str">
        <f t="shared" si="224"/>
        <v>ORD26004732</v>
      </c>
      <c r="I4733">
        <f>COUNTIFS(PG_Transactions!$AK:$AK,$H4733,PG_Transactions!$E:$E,"CAPTURE",PG_Transactions!$AQ:$AQ,1)</f>
        <v>1</v>
      </c>
      <c r="J4733">
        <f>SUMIFS(PG_Transactions!$G:$G,PG_Transactions!$AK:$AK,$H4733,PG_Transactions!$E:$E,"CAPTURE",PG_Transactions!$AQ:$AQ,1)</f>
        <v>999</v>
      </c>
      <c r="K4733">
        <f t="shared" si="225"/>
        <v>0</v>
      </c>
      <c r="L4733" t="str">
        <f t="shared" si="226"/>
        <v>Amount Match</v>
      </c>
    </row>
    <row r="4734" spans="1:12" hidden="1" x14ac:dyDescent="0.3">
      <c r="A4734" t="s">
        <v>9366</v>
      </c>
      <c r="B4734" s="1">
        <v>46292</v>
      </c>
      <c r="C4734" t="s">
        <v>9367</v>
      </c>
      <c r="D4734" t="s">
        <v>65</v>
      </c>
      <c r="E4734" t="s">
        <v>17</v>
      </c>
      <c r="F4734">
        <v>1398</v>
      </c>
      <c r="G4734" t="s">
        <v>10</v>
      </c>
      <c r="H4734" t="str">
        <f t="shared" si="224"/>
        <v>ORD26004733</v>
      </c>
      <c r="I4734">
        <f>COUNTIFS(PG_Transactions!$AK:$AK,$H4734,PG_Transactions!$E:$E,"CAPTURE",PG_Transactions!$AQ:$AQ,1)</f>
        <v>1</v>
      </c>
      <c r="J4734">
        <f>SUMIFS(PG_Transactions!$G:$G,PG_Transactions!$AK:$AK,$H4734,PG_Transactions!$E:$E,"CAPTURE",PG_Transactions!$AQ:$AQ,1)</f>
        <v>1398</v>
      </c>
      <c r="K4734">
        <f t="shared" si="225"/>
        <v>0</v>
      </c>
      <c r="L4734" t="str">
        <f t="shared" si="226"/>
        <v>Amount Match</v>
      </c>
    </row>
    <row r="4735" spans="1:12" hidden="1" x14ac:dyDescent="0.3">
      <c r="A4735" t="s">
        <v>9368</v>
      </c>
      <c r="B4735" s="1">
        <v>46295</v>
      </c>
      <c r="C4735" t="s">
        <v>9369</v>
      </c>
      <c r="D4735" t="s">
        <v>51</v>
      </c>
      <c r="E4735" t="s">
        <v>9</v>
      </c>
      <c r="F4735" s="2">
        <v>5097</v>
      </c>
      <c r="G4735" t="s">
        <v>10</v>
      </c>
      <c r="H4735" t="str">
        <f t="shared" si="224"/>
        <v>ORD26004734</v>
      </c>
      <c r="I4735">
        <f>COUNTIFS(PG_Transactions!$AK:$AK,$H4735,PG_Transactions!$E:$E,"CAPTURE",PG_Transactions!$AQ:$AQ,1)</f>
        <v>1</v>
      </c>
      <c r="J4735">
        <f>SUMIFS(PG_Transactions!$G:$G,PG_Transactions!$AK:$AK,$H4735,PG_Transactions!$E:$E,"CAPTURE",PG_Transactions!$AQ:$AQ,1)</f>
        <v>5097</v>
      </c>
      <c r="K4735">
        <f t="shared" si="225"/>
        <v>0</v>
      </c>
      <c r="L4735" t="str">
        <f t="shared" si="226"/>
        <v>Amount Match</v>
      </c>
    </row>
    <row r="4736" spans="1:12" hidden="1" x14ac:dyDescent="0.3">
      <c r="A4736" t="s">
        <v>9370</v>
      </c>
      <c r="B4736" s="1">
        <v>46277</v>
      </c>
      <c r="C4736" t="s">
        <v>9371</v>
      </c>
      <c r="D4736" t="s">
        <v>13</v>
      </c>
      <c r="E4736" t="s">
        <v>17</v>
      </c>
      <c r="F4736">
        <v>8998</v>
      </c>
      <c r="G4736" t="s">
        <v>10</v>
      </c>
      <c r="H4736" t="str">
        <f t="shared" si="224"/>
        <v>ORD26004735</v>
      </c>
      <c r="I4736">
        <f>COUNTIFS(PG_Transactions!$AK:$AK,$H4736,PG_Transactions!$E:$E,"CAPTURE",PG_Transactions!$AQ:$AQ,1)</f>
        <v>1</v>
      </c>
      <c r="J4736">
        <f>SUMIFS(PG_Transactions!$G:$G,PG_Transactions!$AK:$AK,$H4736,PG_Transactions!$E:$E,"CAPTURE",PG_Transactions!$AQ:$AQ,1)</f>
        <v>8998</v>
      </c>
      <c r="K4736">
        <f t="shared" si="225"/>
        <v>0</v>
      </c>
      <c r="L4736" t="str">
        <f t="shared" si="226"/>
        <v>Amount Match</v>
      </c>
    </row>
    <row r="4737" spans="1:12" hidden="1" x14ac:dyDescent="0.3">
      <c r="A4737" t="s">
        <v>9372</v>
      </c>
      <c r="B4737" s="1">
        <v>46290</v>
      </c>
      <c r="C4737" t="s">
        <v>9373</v>
      </c>
      <c r="E4737" t="s">
        <v>9</v>
      </c>
      <c r="F4737">
        <v>4998</v>
      </c>
      <c r="G4737" t="s">
        <v>10</v>
      </c>
      <c r="H4737" t="str">
        <f t="shared" si="224"/>
        <v>ORD26004736</v>
      </c>
      <c r="I4737">
        <f>COUNTIFS(PG_Transactions!$AK:$AK,$H4737,PG_Transactions!$E:$E,"CAPTURE",PG_Transactions!$AQ:$AQ,1)</f>
        <v>1</v>
      </c>
      <c r="J4737">
        <f>SUMIFS(PG_Transactions!$G:$G,PG_Transactions!$AK:$AK,$H4737,PG_Transactions!$E:$E,"CAPTURE",PG_Transactions!$AQ:$AQ,1)</f>
        <v>4998</v>
      </c>
      <c r="K4737">
        <f t="shared" si="225"/>
        <v>0</v>
      </c>
      <c r="L4737" t="str">
        <f t="shared" si="226"/>
        <v>Amount Match</v>
      </c>
    </row>
    <row r="4738" spans="1:12" hidden="1" x14ac:dyDescent="0.3">
      <c r="A4738" t="s">
        <v>9374</v>
      </c>
      <c r="B4738" s="1">
        <v>46269</v>
      </c>
      <c r="C4738" t="s">
        <v>6415</v>
      </c>
      <c r="D4738" t="s">
        <v>16</v>
      </c>
      <c r="E4738" t="s">
        <v>9</v>
      </c>
      <c r="F4738">
        <v>4998</v>
      </c>
      <c r="G4738" t="s">
        <v>10</v>
      </c>
      <c r="H4738" t="str">
        <f t="shared" si="224"/>
        <v>ORD26004737</v>
      </c>
      <c r="I4738">
        <f>COUNTIFS(PG_Transactions!$AK:$AK,$H4738,PG_Transactions!$E:$E,"CAPTURE",PG_Transactions!$AQ:$AQ,1)</f>
        <v>1</v>
      </c>
      <c r="J4738">
        <f>SUMIFS(PG_Transactions!$G:$G,PG_Transactions!$AK:$AK,$H4738,PG_Transactions!$E:$E,"CAPTURE",PG_Transactions!$AQ:$AQ,1)</f>
        <v>4998</v>
      </c>
      <c r="K4738">
        <f t="shared" si="225"/>
        <v>0</v>
      </c>
      <c r="L4738" t="str">
        <f t="shared" si="226"/>
        <v>Amount Match</v>
      </c>
    </row>
    <row r="4739" spans="1:12" hidden="1" x14ac:dyDescent="0.3">
      <c r="A4739" t="s">
        <v>9375</v>
      </c>
      <c r="B4739" s="1">
        <v>46269</v>
      </c>
      <c r="C4739" t="s">
        <v>5773</v>
      </c>
      <c r="D4739" t="s">
        <v>8</v>
      </c>
      <c r="E4739" t="s">
        <v>17</v>
      </c>
      <c r="F4739">
        <v>799</v>
      </c>
      <c r="G4739" t="s">
        <v>10</v>
      </c>
      <c r="H4739" t="str">
        <f t="shared" ref="H4739:H4802" si="227">UPPER(SUBSTITUTE(TRIM(A4739),"-",""))</f>
        <v>ORD26004738</v>
      </c>
      <c r="I4739">
        <f>COUNTIFS(PG_Transactions!$AK:$AK,$H4739,PG_Transactions!$E:$E,"CAPTURE",PG_Transactions!$AQ:$AQ,1)</f>
        <v>1</v>
      </c>
      <c r="J4739">
        <f>SUMIFS(PG_Transactions!$G:$G,PG_Transactions!$AK:$AK,$H4739,PG_Transactions!$E:$E,"CAPTURE",PG_Transactions!$AQ:$AQ,1)</f>
        <v>799</v>
      </c>
      <c r="K4739">
        <f t="shared" ref="K4739:K4802" si="228">ROUND(J4739-F4739,2)</f>
        <v>0</v>
      </c>
      <c r="L4739" t="str">
        <f t="shared" ref="L4739:L4802" si="229">IF(I4739=0,"No Capture",IF(I4739&gt;1,"Multiple Capture Rows - Review",IF(ABS(K4739)&lt;0.01,"Amount Match",IF(K4739&lt;0,"Captured Less Than Order","Captured More Than Order"))))</f>
        <v>Amount Match</v>
      </c>
    </row>
    <row r="4740" spans="1:12" hidden="1" x14ac:dyDescent="0.3">
      <c r="A4740" t="s">
        <v>9376</v>
      </c>
      <c r="B4740" s="1">
        <v>46270</v>
      </c>
      <c r="C4740" t="s">
        <v>9377</v>
      </c>
      <c r="D4740" t="s">
        <v>41</v>
      </c>
      <c r="E4740" t="s">
        <v>44</v>
      </c>
      <c r="F4740">
        <v>2999</v>
      </c>
      <c r="G4740" t="s">
        <v>10</v>
      </c>
      <c r="H4740" t="str">
        <f t="shared" si="227"/>
        <v>ORD26004739</v>
      </c>
      <c r="I4740">
        <f>COUNTIFS(PG_Transactions!$AK:$AK,$H4740,PG_Transactions!$E:$E,"CAPTURE",PG_Transactions!$AQ:$AQ,1)</f>
        <v>1</v>
      </c>
      <c r="J4740">
        <f>SUMIFS(PG_Transactions!$G:$G,PG_Transactions!$AK:$AK,$H4740,PG_Transactions!$E:$E,"CAPTURE",PG_Transactions!$AQ:$AQ,1)</f>
        <v>2999</v>
      </c>
      <c r="K4740">
        <f t="shared" si="228"/>
        <v>0</v>
      </c>
      <c r="L4740" t="str">
        <f t="shared" si="229"/>
        <v>Amount Match</v>
      </c>
    </row>
    <row r="4741" spans="1:12" hidden="1" x14ac:dyDescent="0.3">
      <c r="A4741" t="s">
        <v>9378</v>
      </c>
      <c r="B4741" s="1">
        <v>46276</v>
      </c>
      <c r="C4741" t="s">
        <v>9379</v>
      </c>
      <c r="D4741" t="s">
        <v>65</v>
      </c>
      <c r="E4741" t="s">
        <v>9</v>
      </c>
      <c r="F4741">
        <v>2999</v>
      </c>
      <c r="G4741" t="s">
        <v>10</v>
      </c>
      <c r="H4741" t="str">
        <f t="shared" si="227"/>
        <v>ORD26004740</v>
      </c>
      <c r="I4741">
        <f>COUNTIFS(PG_Transactions!$AK:$AK,$H4741,PG_Transactions!$E:$E,"CAPTURE",PG_Transactions!$AQ:$AQ,1)</f>
        <v>1</v>
      </c>
      <c r="J4741">
        <f>SUMIFS(PG_Transactions!$G:$G,PG_Transactions!$AK:$AK,$H4741,PG_Transactions!$E:$E,"CAPTURE",PG_Transactions!$AQ:$AQ,1)</f>
        <v>2999</v>
      </c>
      <c r="K4741">
        <f t="shared" si="228"/>
        <v>0</v>
      </c>
      <c r="L4741" t="str">
        <f t="shared" si="229"/>
        <v>Amount Match</v>
      </c>
    </row>
    <row r="4742" spans="1:12" hidden="1" x14ac:dyDescent="0.3">
      <c r="A4742" t="s">
        <v>9380</v>
      </c>
      <c r="B4742" s="1">
        <v>46282</v>
      </c>
      <c r="C4742" t="s">
        <v>9381</v>
      </c>
      <c r="D4742" t="s">
        <v>27</v>
      </c>
      <c r="E4742" t="s">
        <v>44</v>
      </c>
      <c r="F4742">
        <v>6797</v>
      </c>
      <c r="G4742" t="s">
        <v>10</v>
      </c>
      <c r="H4742" t="str">
        <f t="shared" si="227"/>
        <v>ORD26004741</v>
      </c>
      <c r="I4742">
        <f>COUNTIFS(PG_Transactions!$AK:$AK,$H4742,PG_Transactions!$E:$E,"CAPTURE",PG_Transactions!$AQ:$AQ,1)</f>
        <v>1</v>
      </c>
      <c r="J4742">
        <f>SUMIFS(PG_Transactions!$G:$G,PG_Transactions!$AK:$AK,$H4742,PG_Transactions!$E:$E,"CAPTURE",PG_Transactions!$AQ:$AQ,1)</f>
        <v>6797</v>
      </c>
      <c r="K4742">
        <f t="shared" si="228"/>
        <v>0</v>
      </c>
      <c r="L4742" t="str">
        <f t="shared" si="229"/>
        <v>Amount Match</v>
      </c>
    </row>
    <row r="4743" spans="1:12" hidden="1" x14ac:dyDescent="0.3">
      <c r="A4743" t="s">
        <v>9382</v>
      </c>
      <c r="B4743" s="1">
        <v>46293</v>
      </c>
      <c r="C4743" t="s">
        <v>9383</v>
      </c>
      <c r="D4743" t="s">
        <v>51</v>
      </c>
      <c r="E4743" t="s">
        <v>9</v>
      </c>
      <c r="F4743">
        <v>4298</v>
      </c>
      <c r="G4743" t="s">
        <v>10</v>
      </c>
      <c r="H4743" t="str">
        <f t="shared" si="227"/>
        <v>ORD26004742</v>
      </c>
      <c r="I4743">
        <f>COUNTIFS(PG_Transactions!$AK:$AK,$H4743,PG_Transactions!$E:$E,"CAPTURE",PG_Transactions!$AQ:$AQ,1)</f>
        <v>1</v>
      </c>
      <c r="J4743">
        <f>SUMIFS(PG_Transactions!$G:$G,PG_Transactions!$AK:$AK,$H4743,PG_Transactions!$E:$E,"CAPTURE",PG_Transactions!$AQ:$AQ,1)</f>
        <v>4298</v>
      </c>
      <c r="K4743">
        <f t="shared" si="228"/>
        <v>0</v>
      </c>
      <c r="L4743" t="str">
        <f t="shared" si="229"/>
        <v>Amount Match</v>
      </c>
    </row>
    <row r="4744" spans="1:12" hidden="1" x14ac:dyDescent="0.3">
      <c r="A4744" t="s">
        <v>9384</v>
      </c>
      <c r="B4744" s="1">
        <v>46275</v>
      </c>
      <c r="C4744" t="s">
        <v>9385</v>
      </c>
      <c r="D4744" t="s">
        <v>13</v>
      </c>
      <c r="E4744" t="s">
        <v>9</v>
      </c>
      <c r="F4744">
        <v>1648</v>
      </c>
      <c r="G4744" t="s">
        <v>10</v>
      </c>
      <c r="H4744" t="str">
        <f t="shared" si="227"/>
        <v>ORD26004743</v>
      </c>
      <c r="I4744">
        <f>COUNTIFS(PG_Transactions!$AK:$AK,$H4744,PG_Transactions!$E:$E,"CAPTURE",PG_Transactions!$AQ:$AQ,1)</f>
        <v>1</v>
      </c>
      <c r="J4744">
        <f>SUMIFS(PG_Transactions!$G:$G,PG_Transactions!$AK:$AK,$H4744,PG_Transactions!$E:$E,"CAPTURE",PG_Transactions!$AQ:$AQ,1)</f>
        <v>1648</v>
      </c>
      <c r="K4744">
        <f t="shared" si="228"/>
        <v>0</v>
      </c>
      <c r="L4744" t="str">
        <f t="shared" si="229"/>
        <v>Amount Match</v>
      </c>
    </row>
    <row r="4745" spans="1:12" hidden="1" x14ac:dyDescent="0.3">
      <c r="A4745" t="s">
        <v>9386</v>
      </c>
      <c r="B4745" s="1">
        <v>46282</v>
      </c>
      <c r="C4745" t="s">
        <v>9387</v>
      </c>
      <c r="D4745" t="s">
        <v>8</v>
      </c>
      <c r="E4745" t="s">
        <v>9</v>
      </c>
      <c r="F4745">
        <v>4999</v>
      </c>
      <c r="G4745" t="s">
        <v>10</v>
      </c>
      <c r="H4745" t="str">
        <f t="shared" si="227"/>
        <v>ORD26004744</v>
      </c>
      <c r="I4745">
        <f>COUNTIFS(PG_Transactions!$AK:$AK,$H4745,PG_Transactions!$E:$E,"CAPTURE",PG_Transactions!$AQ:$AQ,1)</f>
        <v>1</v>
      </c>
      <c r="J4745">
        <f>SUMIFS(PG_Transactions!$G:$G,PG_Transactions!$AK:$AK,$H4745,PG_Transactions!$E:$E,"CAPTURE",PG_Transactions!$AQ:$AQ,1)</f>
        <v>4999</v>
      </c>
      <c r="K4745">
        <f t="shared" si="228"/>
        <v>0</v>
      </c>
      <c r="L4745" t="str">
        <f t="shared" si="229"/>
        <v>Amount Match</v>
      </c>
    </row>
    <row r="4746" spans="1:12" hidden="1" x14ac:dyDescent="0.3">
      <c r="A4746" t="s">
        <v>9388</v>
      </c>
      <c r="B4746" s="1">
        <v>46275</v>
      </c>
      <c r="C4746" t="s">
        <v>9389</v>
      </c>
      <c r="D4746" t="s">
        <v>65</v>
      </c>
      <c r="E4746" t="s">
        <v>9</v>
      </c>
      <c r="F4746">
        <v>999</v>
      </c>
      <c r="G4746" t="s">
        <v>10</v>
      </c>
      <c r="H4746" t="str">
        <f t="shared" si="227"/>
        <v>ORD26004745</v>
      </c>
      <c r="I4746">
        <f>COUNTIFS(PG_Transactions!$AK:$AK,$H4746,PG_Transactions!$E:$E,"CAPTURE",PG_Transactions!$AQ:$AQ,1)</f>
        <v>1</v>
      </c>
      <c r="J4746">
        <f>SUMIFS(PG_Transactions!$G:$G,PG_Transactions!$AK:$AK,$H4746,PG_Transactions!$E:$E,"CAPTURE",PG_Transactions!$AQ:$AQ,1)</f>
        <v>999</v>
      </c>
      <c r="K4746">
        <f t="shared" si="228"/>
        <v>0</v>
      </c>
      <c r="L4746" t="str">
        <f t="shared" si="229"/>
        <v>Amount Match</v>
      </c>
    </row>
    <row r="4747" spans="1:12" hidden="1" x14ac:dyDescent="0.3">
      <c r="A4747" t="s">
        <v>9390</v>
      </c>
      <c r="B4747" s="1">
        <v>46281</v>
      </c>
      <c r="C4747" t="s">
        <v>9391</v>
      </c>
      <c r="D4747" t="s">
        <v>16</v>
      </c>
      <c r="E4747" t="s">
        <v>17</v>
      </c>
      <c r="F4747">
        <v>4647</v>
      </c>
      <c r="G4747" t="s">
        <v>10</v>
      </c>
      <c r="H4747" t="str">
        <f t="shared" si="227"/>
        <v>ORD26004746</v>
      </c>
      <c r="I4747">
        <f>COUNTIFS(PG_Transactions!$AK:$AK,$H4747,PG_Transactions!$E:$E,"CAPTURE",PG_Transactions!$AQ:$AQ,1)</f>
        <v>1</v>
      </c>
      <c r="J4747">
        <f>SUMIFS(PG_Transactions!$G:$G,PG_Transactions!$AK:$AK,$H4747,PG_Transactions!$E:$E,"CAPTURE",PG_Transactions!$AQ:$AQ,1)</f>
        <v>4647</v>
      </c>
      <c r="K4747">
        <f t="shared" si="228"/>
        <v>0</v>
      </c>
      <c r="L4747" t="str">
        <f t="shared" si="229"/>
        <v>Amount Match</v>
      </c>
    </row>
    <row r="4748" spans="1:12" hidden="1" x14ac:dyDescent="0.3">
      <c r="A4748" t="s">
        <v>9392</v>
      </c>
      <c r="B4748" s="1">
        <v>46276</v>
      </c>
      <c r="C4748" t="s">
        <v>9393</v>
      </c>
      <c r="D4748" t="s">
        <v>24</v>
      </c>
      <c r="E4748" t="s">
        <v>9</v>
      </c>
      <c r="F4748">
        <v>1299</v>
      </c>
      <c r="G4748" t="s">
        <v>10</v>
      </c>
      <c r="H4748" t="str">
        <f t="shared" si="227"/>
        <v>ORD26004747</v>
      </c>
      <c r="I4748">
        <f>COUNTIFS(PG_Transactions!$AK:$AK,$H4748,PG_Transactions!$E:$E,"CAPTURE",PG_Transactions!$AQ:$AQ,1)</f>
        <v>1</v>
      </c>
      <c r="J4748">
        <f>SUMIFS(PG_Transactions!$G:$G,PG_Transactions!$AK:$AK,$H4748,PG_Transactions!$E:$E,"CAPTURE",PG_Transactions!$AQ:$AQ,1)</f>
        <v>1299</v>
      </c>
      <c r="K4748">
        <f t="shared" si="228"/>
        <v>0</v>
      </c>
      <c r="L4748" t="str">
        <f t="shared" si="229"/>
        <v>Amount Match</v>
      </c>
    </row>
    <row r="4749" spans="1:12" hidden="1" x14ac:dyDescent="0.3">
      <c r="A4749" t="s">
        <v>9394</v>
      </c>
      <c r="B4749" s="1">
        <v>46288</v>
      </c>
      <c r="C4749" t="s">
        <v>9395</v>
      </c>
      <c r="D4749" t="s">
        <v>51</v>
      </c>
      <c r="E4749" t="s">
        <v>17</v>
      </c>
      <c r="F4749">
        <v>999</v>
      </c>
      <c r="G4749" t="s">
        <v>10</v>
      </c>
      <c r="H4749" t="str">
        <f t="shared" si="227"/>
        <v>ORD26004748</v>
      </c>
      <c r="I4749">
        <f>COUNTIFS(PG_Transactions!$AK:$AK,$H4749,PG_Transactions!$E:$E,"CAPTURE",PG_Transactions!$AQ:$AQ,1)</f>
        <v>1</v>
      </c>
      <c r="J4749">
        <f>SUMIFS(PG_Transactions!$G:$G,PG_Transactions!$AK:$AK,$H4749,PG_Transactions!$E:$E,"CAPTURE",PG_Transactions!$AQ:$AQ,1)</f>
        <v>999</v>
      </c>
      <c r="K4749">
        <f t="shared" si="228"/>
        <v>0</v>
      </c>
      <c r="L4749" t="str">
        <f t="shared" si="229"/>
        <v>Amount Match</v>
      </c>
    </row>
    <row r="4750" spans="1:12" hidden="1" x14ac:dyDescent="0.3">
      <c r="A4750" t="s">
        <v>9396</v>
      </c>
      <c r="B4750" s="1">
        <v>46270</v>
      </c>
      <c r="C4750" t="s">
        <v>9397</v>
      </c>
      <c r="D4750" t="s">
        <v>65</v>
      </c>
      <c r="E4750" t="s">
        <v>9</v>
      </c>
      <c r="F4750">
        <v>499</v>
      </c>
      <c r="G4750" t="s">
        <v>10</v>
      </c>
      <c r="H4750" t="str">
        <f t="shared" si="227"/>
        <v>ORD26004749</v>
      </c>
      <c r="I4750">
        <f>COUNTIFS(PG_Transactions!$AK:$AK,$H4750,PG_Transactions!$E:$E,"CAPTURE",PG_Transactions!$AQ:$AQ,1)</f>
        <v>1</v>
      </c>
      <c r="J4750">
        <f>SUMIFS(PG_Transactions!$G:$G,PG_Transactions!$AK:$AK,$H4750,PG_Transactions!$E:$E,"CAPTURE",PG_Transactions!$AQ:$AQ,1)</f>
        <v>499</v>
      </c>
      <c r="K4750">
        <f t="shared" si="228"/>
        <v>0</v>
      </c>
      <c r="L4750" t="str">
        <f t="shared" si="229"/>
        <v>Amount Match</v>
      </c>
    </row>
    <row r="4751" spans="1:12" hidden="1" x14ac:dyDescent="0.3">
      <c r="A4751" t="s">
        <v>9398</v>
      </c>
      <c r="B4751" s="1">
        <v>46266</v>
      </c>
      <c r="C4751" t="s">
        <v>9399</v>
      </c>
      <c r="D4751" t="s">
        <v>65</v>
      </c>
      <c r="E4751" t="s">
        <v>9</v>
      </c>
      <c r="F4751">
        <v>499</v>
      </c>
      <c r="G4751" t="s">
        <v>10</v>
      </c>
      <c r="H4751" t="str">
        <f t="shared" si="227"/>
        <v>ORD26004750</v>
      </c>
      <c r="I4751">
        <f>COUNTIFS(PG_Transactions!$AK:$AK,$H4751,PG_Transactions!$E:$E,"CAPTURE",PG_Transactions!$AQ:$AQ,1)</f>
        <v>1</v>
      </c>
      <c r="J4751">
        <f>SUMIFS(PG_Transactions!$G:$G,PG_Transactions!$AK:$AK,$H4751,PG_Transactions!$E:$E,"CAPTURE",PG_Transactions!$AQ:$AQ,1)</f>
        <v>499</v>
      </c>
      <c r="K4751">
        <f t="shared" si="228"/>
        <v>0</v>
      </c>
      <c r="L4751" t="str">
        <f t="shared" si="229"/>
        <v>Amount Match</v>
      </c>
    </row>
    <row r="4752" spans="1:12" hidden="1" x14ac:dyDescent="0.3">
      <c r="A4752" t="s">
        <v>9400</v>
      </c>
      <c r="B4752" s="1">
        <v>46277</v>
      </c>
      <c r="C4752" t="s">
        <v>9401</v>
      </c>
      <c r="D4752" t="s">
        <v>51</v>
      </c>
      <c r="E4752" t="s">
        <v>33</v>
      </c>
      <c r="F4752">
        <v>4998</v>
      </c>
      <c r="G4752" t="s">
        <v>10</v>
      </c>
      <c r="H4752" t="str">
        <f t="shared" si="227"/>
        <v>ORD26004751</v>
      </c>
      <c r="I4752">
        <f>COUNTIFS(PG_Transactions!$AK:$AK,$H4752,PG_Transactions!$E:$E,"CAPTURE",PG_Transactions!$AQ:$AQ,1)</f>
        <v>1</v>
      </c>
      <c r="J4752">
        <f>SUMIFS(PG_Transactions!$G:$G,PG_Transactions!$AK:$AK,$H4752,PG_Transactions!$E:$E,"CAPTURE",PG_Transactions!$AQ:$AQ,1)</f>
        <v>4998</v>
      </c>
      <c r="K4752">
        <f t="shared" si="228"/>
        <v>0</v>
      </c>
      <c r="L4752" t="str">
        <f t="shared" si="229"/>
        <v>Amount Match</v>
      </c>
    </row>
    <row r="4753" spans="1:12" hidden="1" x14ac:dyDescent="0.3">
      <c r="A4753" t="s">
        <v>9402</v>
      </c>
      <c r="B4753" s="1">
        <v>46277</v>
      </c>
      <c r="C4753" t="s">
        <v>9403</v>
      </c>
      <c r="D4753" t="s">
        <v>32</v>
      </c>
      <c r="E4753" t="s">
        <v>17</v>
      </c>
      <c r="F4753">
        <v>2999</v>
      </c>
      <c r="G4753" t="s">
        <v>10</v>
      </c>
      <c r="H4753" t="str">
        <f t="shared" si="227"/>
        <v>ORD26004752</v>
      </c>
      <c r="I4753">
        <f>COUNTIFS(PG_Transactions!$AK:$AK,$H4753,PG_Transactions!$E:$E,"CAPTURE",PG_Transactions!$AQ:$AQ,1)</f>
        <v>1</v>
      </c>
      <c r="J4753">
        <f>SUMIFS(PG_Transactions!$G:$G,PG_Transactions!$AK:$AK,$H4753,PG_Transactions!$E:$E,"CAPTURE",PG_Transactions!$AQ:$AQ,1)</f>
        <v>2999</v>
      </c>
      <c r="K4753">
        <f t="shared" si="228"/>
        <v>0</v>
      </c>
      <c r="L4753" t="str">
        <f t="shared" si="229"/>
        <v>Amount Match</v>
      </c>
    </row>
    <row r="4754" spans="1:12" hidden="1" x14ac:dyDescent="0.3">
      <c r="A4754" t="s">
        <v>9404</v>
      </c>
      <c r="B4754" s="1">
        <v>46269</v>
      </c>
      <c r="C4754" t="s">
        <v>9405</v>
      </c>
      <c r="D4754" t="s">
        <v>41</v>
      </c>
      <c r="E4754" t="s">
        <v>33</v>
      </c>
      <c r="F4754">
        <v>10998</v>
      </c>
      <c r="G4754" t="s">
        <v>10</v>
      </c>
      <c r="H4754" t="str">
        <f t="shared" si="227"/>
        <v>ORD26004753</v>
      </c>
      <c r="I4754">
        <f>COUNTIFS(PG_Transactions!$AK:$AK,$H4754,PG_Transactions!$E:$E,"CAPTURE",PG_Transactions!$AQ:$AQ,1)</f>
        <v>1</v>
      </c>
      <c r="J4754">
        <f>SUMIFS(PG_Transactions!$G:$G,PG_Transactions!$AK:$AK,$H4754,PG_Transactions!$E:$E,"CAPTURE",PG_Transactions!$AQ:$AQ,1)</f>
        <v>10998</v>
      </c>
      <c r="K4754">
        <f t="shared" si="228"/>
        <v>0</v>
      </c>
      <c r="L4754" t="str">
        <f t="shared" si="229"/>
        <v>Amount Match</v>
      </c>
    </row>
    <row r="4755" spans="1:12" hidden="1" x14ac:dyDescent="0.3">
      <c r="A4755" t="s">
        <v>9406</v>
      </c>
      <c r="B4755" s="1">
        <v>46268</v>
      </c>
      <c r="C4755" t="s">
        <v>9407</v>
      </c>
      <c r="D4755" t="s">
        <v>51</v>
      </c>
      <c r="E4755" t="s">
        <v>9</v>
      </c>
      <c r="F4755" s="2">
        <v>2598</v>
      </c>
      <c r="G4755" t="s">
        <v>10</v>
      </c>
      <c r="H4755" t="str">
        <f t="shared" si="227"/>
        <v>ORD26004754</v>
      </c>
      <c r="I4755">
        <f>COUNTIFS(PG_Transactions!$AK:$AK,$H4755,PG_Transactions!$E:$E,"CAPTURE",PG_Transactions!$AQ:$AQ,1)</f>
        <v>1</v>
      </c>
      <c r="J4755">
        <f>SUMIFS(PG_Transactions!$G:$G,PG_Transactions!$AK:$AK,$H4755,PG_Transactions!$E:$E,"CAPTURE",PG_Transactions!$AQ:$AQ,1)</f>
        <v>2598</v>
      </c>
      <c r="K4755">
        <f t="shared" si="228"/>
        <v>0</v>
      </c>
      <c r="L4755" t="str">
        <f t="shared" si="229"/>
        <v>Amount Match</v>
      </c>
    </row>
    <row r="4756" spans="1:12" hidden="1" x14ac:dyDescent="0.3">
      <c r="A4756" t="s">
        <v>9408</v>
      </c>
      <c r="B4756" s="1">
        <v>46272</v>
      </c>
      <c r="C4756" t="s">
        <v>9409</v>
      </c>
      <c r="E4756" t="s">
        <v>9</v>
      </c>
      <c r="F4756">
        <v>1998</v>
      </c>
      <c r="G4756" t="s">
        <v>10</v>
      </c>
      <c r="H4756" t="str">
        <f t="shared" si="227"/>
        <v>ORD26004755</v>
      </c>
      <c r="I4756">
        <f>COUNTIFS(PG_Transactions!$AK:$AK,$H4756,PG_Transactions!$E:$E,"CAPTURE",PG_Transactions!$AQ:$AQ,1)</f>
        <v>1</v>
      </c>
      <c r="J4756">
        <f>SUMIFS(PG_Transactions!$G:$G,PG_Transactions!$AK:$AK,$H4756,PG_Transactions!$E:$E,"CAPTURE",PG_Transactions!$AQ:$AQ,1)</f>
        <v>1998</v>
      </c>
      <c r="K4756">
        <f t="shared" si="228"/>
        <v>0</v>
      </c>
      <c r="L4756" t="str">
        <f t="shared" si="229"/>
        <v>Amount Match</v>
      </c>
    </row>
    <row r="4757" spans="1:12" hidden="1" x14ac:dyDescent="0.3">
      <c r="A4757" t="s">
        <v>9410</v>
      </c>
      <c r="B4757" s="1">
        <v>46286</v>
      </c>
      <c r="C4757" t="s">
        <v>9411</v>
      </c>
      <c r="D4757" t="s">
        <v>8</v>
      </c>
      <c r="E4757" t="s">
        <v>17</v>
      </c>
      <c r="F4757">
        <v>2798</v>
      </c>
      <c r="G4757" t="s">
        <v>10</v>
      </c>
      <c r="H4757" t="str">
        <f t="shared" si="227"/>
        <v>ORD26004756</v>
      </c>
      <c r="I4757">
        <f>COUNTIFS(PG_Transactions!$AK:$AK,$H4757,PG_Transactions!$E:$E,"CAPTURE",PG_Transactions!$AQ:$AQ,1)</f>
        <v>1</v>
      </c>
      <c r="J4757">
        <f>SUMIFS(PG_Transactions!$G:$G,PG_Transactions!$AK:$AK,$H4757,PG_Transactions!$E:$E,"CAPTURE",PG_Transactions!$AQ:$AQ,1)</f>
        <v>2798</v>
      </c>
      <c r="K4757">
        <f t="shared" si="228"/>
        <v>0</v>
      </c>
      <c r="L4757" t="str">
        <f t="shared" si="229"/>
        <v>Amount Match</v>
      </c>
    </row>
    <row r="4758" spans="1:12" hidden="1" x14ac:dyDescent="0.3">
      <c r="A4758" t="s">
        <v>9412</v>
      </c>
      <c r="B4758" s="1">
        <v>46276</v>
      </c>
      <c r="C4758" t="s">
        <v>9413</v>
      </c>
      <c r="D4758" t="s">
        <v>32</v>
      </c>
      <c r="E4758" t="s">
        <v>9</v>
      </c>
      <c r="F4758">
        <v>1499</v>
      </c>
      <c r="G4758" t="s">
        <v>10</v>
      </c>
      <c r="H4758" t="str">
        <f t="shared" si="227"/>
        <v>ORD26004757</v>
      </c>
      <c r="I4758">
        <f>COUNTIFS(PG_Transactions!$AK:$AK,$H4758,PG_Transactions!$E:$E,"CAPTURE",PG_Transactions!$AQ:$AQ,1)</f>
        <v>1</v>
      </c>
      <c r="J4758">
        <f>SUMIFS(PG_Transactions!$G:$G,PG_Transactions!$AK:$AK,$H4758,PG_Transactions!$E:$E,"CAPTURE",PG_Transactions!$AQ:$AQ,1)</f>
        <v>1499</v>
      </c>
      <c r="K4758">
        <f t="shared" si="228"/>
        <v>0</v>
      </c>
      <c r="L4758" t="str">
        <f t="shared" si="229"/>
        <v>Amount Match</v>
      </c>
    </row>
    <row r="4759" spans="1:12" hidden="1" x14ac:dyDescent="0.3">
      <c r="A4759" t="s">
        <v>9414</v>
      </c>
      <c r="B4759" s="1">
        <v>46275</v>
      </c>
      <c r="C4759" t="s">
        <v>9415</v>
      </c>
      <c r="D4759" t="s">
        <v>38</v>
      </c>
      <c r="E4759" t="s">
        <v>9</v>
      </c>
      <c r="F4759">
        <v>499</v>
      </c>
      <c r="G4759" t="s">
        <v>10</v>
      </c>
      <c r="H4759" t="str">
        <f t="shared" si="227"/>
        <v>ORD26004758</v>
      </c>
      <c r="I4759">
        <f>COUNTIFS(PG_Transactions!$AK:$AK,$H4759,PG_Transactions!$E:$E,"CAPTURE",PG_Transactions!$AQ:$AQ,1)</f>
        <v>1</v>
      </c>
      <c r="J4759">
        <f>SUMIFS(PG_Transactions!$G:$G,PG_Transactions!$AK:$AK,$H4759,PG_Transactions!$E:$E,"CAPTURE",PG_Transactions!$AQ:$AQ,1)</f>
        <v>499</v>
      </c>
      <c r="K4759">
        <f t="shared" si="228"/>
        <v>0</v>
      </c>
      <c r="L4759" t="str">
        <f t="shared" si="229"/>
        <v>Amount Match</v>
      </c>
    </row>
    <row r="4760" spans="1:12" hidden="1" x14ac:dyDescent="0.3">
      <c r="A4760" t="s">
        <v>9416</v>
      </c>
      <c r="B4760" s="1">
        <v>46270</v>
      </c>
      <c r="C4760" t="s">
        <v>9417</v>
      </c>
      <c r="D4760" t="s">
        <v>13</v>
      </c>
      <c r="E4760" t="s">
        <v>9</v>
      </c>
      <c r="F4760">
        <v>1799</v>
      </c>
      <c r="G4760" t="s">
        <v>10</v>
      </c>
      <c r="H4760" t="str">
        <f t="shared" si="227"/>
        <v>ORD26004759</v>
      </c>
      <c r="I4760">
        <f>COUNTIFS(PG_Transactions!$AK:$AK,$H4760,PG_Transactions!$E:$E,"CAPTURE",PG_Transactions!$AQ:$AQ,1)</f>
        <v>1</v>
      </c>
      <c r="J4760">
        <f>SUMIFS(PG_Transactions!$G:$G,PG_Transactions!$AK:$AK,$H4760,PG_Transactions!$E:$E,"CAPTURE",PG_Transactions!$AQ:$AQ,1)</f>
        <v>1799</v>
      </c>
      <c r="K4760">
        <f t="shared" si="228"/>
        <v>0</v>
      </c>
      <c r="L4760" t="str">
        <f t="shared" si="229"/>
        <v>Amount Match</v>
      </c>
    </row>
    <row r="4761" spans="1:12" hidden="1" x14ac:dyDescent="0.3">
      <c r="A4761" t="s">
        <v>9418</v>
      </c>
      <c r="B4761" s="1">
        <v>46293</v>
      </c>
      <c r="C4761" t="s">
        <v>9419</v>
      </c>
      <c r="D4761" t="s">
        <v>8</v>
      </c>
      <c r="E4761" t="s">
        <v>9</v>
      </c>
      <c r="F4761">
        <v>2098</v>
      </c>
      <c r="G4761" t="s">
        <v>10</v>
      </c>
      <c r="H4761" t="str">
        <f t="shared" si="227"/>
        <v>ORD26004760</v>
      </c>
      <c r="I4761">
        <f>COUNTIFS(PG_Transactions!$AK:$AK,$H4761,PG_Transactions!$E:$E,"CAPTURE",PG_Transactions!$AQ:$AQ,1)</f>
        <v>1</v>
      </c>
      <c r="J4761">
        <f>SUMIFS(PG_Transactions!$G:$G,PG_Transactions!$AK:$AK,$H4761,PG_Transactions!$E:$E,"CAPTURE",PG_Transactions!$AQ:$AQ,1)</f>
        <v>2098</v>
      </c>
      <c r="K4761">
        <f t="shared" si="228"/>
        <v>0</v>
      </c>
      <c r="L4761" t="str">
        <f t="shared" si="229"/>
        <v>Amount Match</v>
      </c>
    </row>
    <row r="4762" spans="1:12" hidden="1" x14ac:dyDescent="0.3">
      <c r="A4762" t="s">
        <v>9420</v>
      </c>
      <c r="B4762" s="1">
        <v>46292</v>
      </c>
      <c r="C4762" t="s">
        <v>9421</v>
      </c>
      <c r="D4762" t="s">
        <v>16</v>
      </c>
      <c r="E4762" t="s">
        <v>9</v>
      </c>
      <c r="F4762" s="2">
        <v>1799</v>
      </c>
      <c r="G4762" t="s">
        <v>10</v>
      </c>
      <c r="H4762" t="str">
        <f t="shared" si="227"/>
        <v>ORD26004761</v>
      </c>
      <c r="I4762">
        <f>COUNTIFS(PG_Transactions!$AK:$AK,$H4762,PG_Transactions!$E:$E,"CAPTURE",PG_Transactions!$AQ:$AQ,1)</f>
        <v>1</v>
      </c>
      <c r="J4762">
        <f>SUMIFS(PG_Transactions!$G:$G,PG_Transactions!$AK:$AK,$H4762,PG_Transactions!$E:$E,"CAPTURE",PG_Transactions!$AQ:$AQ,1)</f>
        <v>1799</v>
      </c>
      <c r="K4762">
        <f t="shared" si="228"/>
        <v>0</v>
      </c>
      <c r="L4762" t="str">
        <f t="shared" si="229"/>
        <v>Amount Match</v>
      </c>
    </row>
    <row r="4763" spans="1:12" hidden="1" x14ac:dyDescent="0.3">
      <c r="A4763" t="s">
        <v>9422</v>
      </c>
      <c r="B4763" s="1">
        <v>46286</v>
      </c>
      <c r="C4763" t="s">
        <v>9423</v>
      </c>
      <c r="D4763" t="s">
        <v>13</v>
      </c>
      <c r="E4763" t="s">
        <v>17</v>
      </c>
      <c r="F4763">
        <v>5348</v>
      </c>
      <c r="G4763" t="s">
        <v>105</v>
      </c>
      <c r="H4763" t="str">
        <f t="shared" si="227"/>
        <v>ORD26004762</v>
      </c>
      <c r="I4763">
        <f>COUNTIFS(PG_Transactions!$AK:$AK,$H4763,PG_Transactions!$E:$E,"CAPTURE",PG_Transactions!$AQ:$AQ,1)</f>
        <v>0</v>
      </c>
      <c r="J4763">
        <f>SUMIFS(PG_Transactions!$G:$G,PG_Transactions!$AK:$AK,$H4763,PG_Transactions!$E:$E,"CAPTURE",PG_Transactions!$AQ:$AQ,1)</f>
        <v>0</v>
      </c>
      <c r="K4763">
        <f t="shared" si="228"/>
        <v>-5348</v>
      </c>
      <c r="L4763" t="str">
        <f t="shared" si="229"/>
        <v>No Capture</v>
      </c>
    </row>
    <row r="4764" spans="1:12" hidden="1" x14ac:dyDescent="0.3">
      <c r="A4764" t="s">
        <v>9424</v>
      </c>
      <c r="B4764" s="1">
        <v>46287</v>
      </c>
      <c r="C4764" t="s">
        <v>9425</v>
      </c>
      <c r="D4764" t="s">
        <v>8</v>
      </c>
      <c r="E4764" t="s">
        <v>9</v>
      </c>
      <c r="F4764">
        <v>1598</v>
      </c>
      <c r="G4764" t="s">
        <v>10</v>
      </c>
      <c r="H4764" t="str">
        <f t="shared" si="227"/>
        <v>ORD26004763</v>
      </c>
      <c r="I4764">
        <f>COUNTIFS(PG_Transactions!$AK:$AK,$H4764,PG_Transactions!$E:$E,"CAPTURE",PG_Transactions!$AQ:$AQ,1)</f>
        <v>1</v>
      </c>
      <c r="J4764">
        <f>SUMIFS(PG_Transactions!$G:$G,PG_Transactions!$AK:$AK,$H4764,PG_Transactions!$E:$E,"CAPTURE",PG_Transactions!$AQ:$AQ,1)</f>
        <v>1598</v>
      </c>
      <c r="K4764">
        <f t="shared" si="228"/>
        <v>0</v>
      </c>
      <c r="L4764" t="str">
        <f t="shared" si="229"/>
        <v>Amount Match</v>
      </c>
    </row>
    <row r="4765" spans="1:12" hidden="1" x14ac:dyDescent="0.3">
      <c r="A4765" t="s">
        <v>9426</v>
      </c>
      <c r="B4765" s="1">
        <v>46293</v>
      </c>
      <c r="C4765" t="s">
        <v>3942</v>
      </c>
      <c r="D4765" t="s">
        <v>27</v>
      </c>
      <c r="E4765" t="s">
        <v>33</v>
      </c>
      <c r="F4765">
        <v>10498</v>
      </c>
      <c r="G4765" t="s">
        <v>10</v>
      </c>
      <c r="H4765" t="str">
        <f t="shared" si="227"/>
        <v>ORD26004764</v>
      </c>
      <c r="I4765">
        <f>COUNTIFS(PG_Transactions!$AK:$AK,$H4765,PG_Transactions!$E:$E,"CAPTURE",PG_Transactions!$AQ:$AQ,1)</f>
        <v>1</v>
      </c>
      <c r="J4765">
        <f>SUMIFS(PG_Transactions!$G:$G,PG_Transactions!$AK:$AK,$H4765,PG_Transactions!$E:$E,"CAPTURE",PG_Transactions!$AQ:$AQ,1)</f>
        <v>10498</v>
      </c>
      <c r="K4765">
        <f t="shared" si="228"/>
        <v>0</v>
      </c>
      <c r="L4765" t="str">
        <f t="shared" si="229"/>
        <v>Amount Match</v>
      </c>
    </row>
    <row r="4766" spans="1:12" hidden="1" x14ac:dyDescent="0.3">
      <c r="A4766" t="s">
        <v>9427</v>
      </c>
      <c r="B4766" s="1">
        <v>46270</v>
      </c>
      <c r="C4766" t="s">
        <v>9428</v>
      </c>
      <c r="D4766" t="s">
        <v>32</v>
      </c>
      <c r="E4766" t="s">
        <v>17</v>
      </c>
      <c r="F4766">
        <v>10297</v>
      </c>
      <c r="G4766" t="s">
        <v>70</v>
      </c>
      <c r="H4766" t="str">
        <f t="shared" si="227"/>
        <v>ORD26004765</v>
      </c>
      <c r="I4766">
        <f>COUNTIFS(PG_Transactions!$AK:$AK,$H4766,PG_Transactions!$E:$E,"CAPTURE",PG_Transactions!$AQ:$AQ,1)</f>
        <v>0</v>
      </c>
      <c r="J4766">
        <f>SUMIFS(PG_Transactions!$G:$G,PG_Transactions!$AK:$AK,$H4766,PG_Transactions!$E:$E,"CAPTURE",PG_Transactions!$AQ:$AQ,1)</f>
        <v>0</v>
      </c>
      <c r="K4766">
        <f t="shared" si="228"/>
        <v>-10297</v>
      </c>
      <c r="L4766" t="str">
        <f t="shared" si="229"/>
        <v>No Capture</v>
      </c>
    </row>
    <row r="4767" spans="1:12" hidden="1" x14ac:dyDescent="0.3">
      <c r="A4767" t="s">
        <v>9429</v>
      </c>
      <c r="B4767" s="1">
        <v>46289</v>
      </c>
      <c r="C4767" t="s">
        <v>9430</v>
      </c>
      <c r="D4767" t="s">
        <v>8</v>
      </c>
      <c r="E4767" t="s">
        <v>17</v>
      </c>
      <c r="F4767">
        <v>3098</v>
      </c>
      <c r="G4767" t="s">
        <v>10</v>
      </c>
      <c r="H4767" t="str">
        <f t="shared" si="227"/>
        <v>ORD26004766</v>
      </c>
      <c r="I4767">
        <f>COUNTIFS(PG_Transactions!$AK:$AK,$H4767,PG_Transactions!$E:$E,"CAPTURE",PG_Transactions!$AQ:$AQ,1)</f>
        <v>1</v>
      </c>
      <c r="J4767">
        <f>SUMIFS(PG_Transactions!$G:$G,PG_Transactions!$AK:$AK,$H4767,PG_Transactions!$E:$E,"CAPTURE",PG_Transactions!$AQ:$AQ,1)</f>
        <v>3098</v>
      </c>
      <c r="K4767">
        <f t="shared" si="228"/>
        <v>0</v>
      </c>
      <c r="L4767" t="str">
        <f t="shared" si="229"/>
        <v>Amount Match</v>
      </c>
    </row>
    <row r="4768" spans="1:12" hidden="1" x14ac:dyDescent="0.3">
      <c r="A4768" t="s">
        <v>9431</v>
      </c>
      <c r="B4768" s="1">
        <v>46267</v>
      </c>
      <c r="C4768" t="s">
        <v>9432</v>
      </c>
      <c r="D4768" t="s">
        <v>38</v>
      </c>
      <c r="E4768" t="s">
        <v>9</v>
      </c>
      <c r="F4768">
        <v>799</v>
      </c>
      <c r="G4768" t="s">
        <v>10</v>
      </c>
      <c r="H4768" t="str">
        <f t="shared" si="227"/>
        <v>ORD26004767</v>
      </c>
      <c r="I4768">
        <f>COUNTIFS(PG_Transactions!$AK:$AK,$H4768,PG_Transactions!$E:$E,"CAPTURE",PG_Transactions!$AQ:$AQ,1)</f>
        <v>1</v>
      </c>
      <c r="J4768">
        <f>SUMIFS(PG_Transactions!$G:$G,PG_Transactions!$AK:$AK,$H4768,PG_Transactions!$E:$E,"CAPTURE",PG_Transactions!$AQ:$AQ,1)</f>
        <v>799</v>
      </c>
      <c r="K4768">
        <f t="shared" si="228"/>
        <v>0</v>
      </c>
      <c r="L4768" t="str">
        <f t="shared" si="229"/>
        <v>Amount Match</v>
      </c>
    </row>
    <row r="4769" spans="1:12" hidden="1" x14ac:dyDescent="0.3">
      <c r="A4769" t="s">
        <v>9433</v>
      </c>
      <c r="B4769" s="1">
        <v>46269</v>
      </c>
      <c r="C4769" t="s">
        <v>9434</v>
      </c>
      <c r="D4769" t="s">
        <v>32</v>
      </c>
      <c r="E4769" t="s">
        <v>17</v>
      </c>
      <c r="F4769">
        <v>7999</v>
      </c>
      <c r="G4769" t="s">
        <v>56</v>
      </c>
      <c r="H4769" t="str">
        <f t="shared" si="227"/>
        <v>ORD26004768</v>
      </c>
      <c r="I4769">
        <f>COUNTIFS(PG_Transactions!$AK:$AK,$H4769,PG_Transactions!$E:$E,"CAPTURE",PG_Transactions!$AQ:$AQ,1)</f>
        <v>1</v>
      </c>
      <c r="J4769">
        <f>SUMIFS(PG_Transactions!$G:$G,PG_Transactions!$AK:$AK,$H4769,PG_Transactions!$E:$E,"CAPTURE",PG_Transactions!$AQ:$AQ,1)</f>
        <v>7999</v>
      </c>
      <c r="K4769">
        <f t="shared" si="228"/>
        <v>0</v>
      </c>
      <c r="L4769" t="str">
        <f t="shared" si="229"/>
        <v>Amount Match</v>
      </c>
    </row>
    <row r="4770" spans="1:12" hidden="1" x14ac:dyDescent="0.3">
      <c r="A4770" t="s">
        <v>9435</v>
      </c>
      <c r="B4770" s="1">
        <v>46266</v>
      </c>
      <c r="C4770" t="s">
        <v>9436</v>
      </c>
      <c r="D4770" t="s">
        <v>8</v>
      </c>
      <c r="E4770" t="s">
        <v>9</v>
      </c>
      <c r="F4770">
        <v>349</v>
      </c>
      <c r="G4770" t="s">
        <v>10</v>
      </c>
      <c r="H4770" t="str">
        <f t="shared" si="227"/>
        <v>ORD26004769</v>
      </c>
      <c r="I4770">
        <f>COUNTIFS(PG_Transactions!$AK:$AK,$H4770,PG_Transactions!$E:$E,"CAPTURE",PG_Transactions!$AQ:$AQ,1)</f>
        <v>1</v>
      </c>
      <c r="J4770">
        <f>SUMIFS(PG_Transactions!$G:$G,PG_Transactions!$AK:$AK,$H4770,PG_Transactions!$E:$E,"CAPTURE",PG_Transactions!$AQ:$AQ,1)</f>
        <v>349</v>
      </c>
      <c r="K4770">
        <f t="shared" si="228"/>
        <v>0</v>
      </c>
      <c r="L4770" t="str">
        <f t="shared" si="229"/>
        <v>Amount Match</v>
      </c>
    </row>
    <row r="4771" spans="1:12" hidden="1" x14ac:dyDescent="0.3">
      <c r="A4771" t="s">
        <v>9437</v>
      </c>
      <c r="B4771" s="1">
        <v>46280</v>
      </c>
      <c r="C4771" t="s">
        <v>3020</v>
      </c>
      <c r="D4771" t="s">
        <v>41</v>
      </c>
      <c r="E4771" t="s">
        <v>9</v>
      </c>
      <c r="F4771">
        <v>3298</v>
      </c>
      <c r="G4771" t="s">
        <v>10</v>
      </c>
      <c r="H4771" t="str">
        <f t="shared" si="227"/>
        <v>ORD26004770</v>
      </c>
      <c r="I4771">
        <f>COUNTIFS(PG_Transactions!$AK:$AK,$H4771,PG_Transactions!$E:$E,"CAPTURE",PG_Transactions!$AQ:$AQ,1)</f>
        <v>1</v>
      </c>
      <c r="J4771">
        <f>SUMIFS(PG_Transactions!$G:$G,PG_Transactions!$AK:$AK,$H4771,PG_Transactions!$E:$E,"CAPTURE",PG_Transactions!$AQ:$AQ,1)</f>
        <v>3298</v>
      </c>
      <c r="K4771">
        <f t="shared" si="228"/>
        <v>0</v>
      </c>
      <c r="L4771" t="str">
        <f t="shared" si="229"/>
        <v>Amount Match</v>
      </c>
    </row>
    <row r="4772" spans="1:12" hidden="1" x14ac:dyDescent="0.3">
      <c r="A4772" t="s">
        <v>9438</v>
      </c>
      <c r="B4772" s="1">
        <v>46279</v>
      </c>
      <c r="C4772" t="s">
        <v>9439</v>
      </c>
      <c r="D4772" t="s">
        <v>24</v>
      </c>
      <c r="E4772" t="s">
        <v>17</v>
      </c>
      <c r="F4772">
        <v>2499</v>
      </c>
      <c r="G4772" t="s">
        <v>10</v>
      </c>
      <c r="H4772" t="str">
        <f t="shared" si="227"/>
        <v>ORD26004771</v>
      </c>
      <c r="I4772">
        <f>COUNTIFS(PG_Transactions!$AK:$AK,$H4772,PG_Transactions!$E:$E,"CAPTURE",PG_Transactions!$AQ:$AQ,1)</f>
        <v>1</v>
      </c>
      <c r="J4772">
        <f>SUMIFS(PG_Transactions!$G:$G,PG_Transactions!$AK:$AK,$H4772,PG_Transactions!$E:$E,"CAPTURE",PG_Transactions!$AQ:$AQ,1)</f>
        <v>2499</v>
      </c>
      <c r="K4772">
        <f t="shared" si="228"/>
        <v>0</v>
      </c>
      <c r="L4772" t="str">
        <f t="shared" si="229"/>
        <v>Amount Match</v>
      </c>
    </row>
    <row r="4773" spans="1:12" hidden="1" x14ac:dyDescent="0.3">
      <c r="A4773" t="s">
        <v>9440</v>
      </c>
      <c r="B4773" s="1">
        <v>46269</v>
      </c>
      <c r="C4773" t="s">
        <v>9441</v>
      </c>
      <c r="D4773" t="s">
        <v>8</v>
      </c>
      <c r="E4773" t="s">
        <v>9</v>
      </c>
      <c r="F4773">
        <v>2999</v>
      </c>
      <c r="G4773" t="s">
        <v>10</v>
      </c>
      <c r="H4773" t="str">
        <f t="shared" si="227"/>
        <v>ORD26004772</v>
      </c>
      <c r="I4773">
        <f>COUNTIFS(PG_Transactions!$AK:$AK,$H4773,PG_Transactions!$E:$E,"CAPTURE",PG_Transactions!$AQ:$AQ,1)</f>
        <v>1</v>
      </c>
      <c r="J4773">
        <f>SUMIFS(PG_Transactions!$G:$G,PG_Transactions!$AK:$AK,$H4773,PG_Transactions!$E:$E,"CAPTURE",PG_Transactions!$AQ:$AQ,1)</f>
        <v>2999</v>
      </c>
      <c r="K4773">
        <f t="shared" si="228"/>
        <v>0</v>
      </c>
      <c r="L4773" t="str">
        <f t="shared" si="229"/>
        <v>Amount Match</v>
      </c>
    </row>
    <row r="4774" spans="1:12" hidden="1" x14ac:dyDescent="0.3">
      <c r="A4774" t="s">
        <v>9442</v>
      </c>
      <c r="B4774" s="1">
        <v>46266</v>
      </c>
      <c r="C4774" t="s">
        <v>9443</v>
      </c>
      <c r="D4774" t="s">
        <v>32</v>
      </c>
      <c r="E4774" t="s">
        <v>33</v>
      </c>
      <c r="F4774">
        <v>349</v>
      </c>
      <c r="G4774" t="s">
        <v>10</v>
      </c>
      <c r="H4774" t="str">
        <f t="shared" si="227"/>
        <v>ORD26004773</v>
      </c>
      <c r="I4774">
        <f>COUNTIFS(PG_Transactions!$AK:$AK,$H4774,PG_Transactions!$E:$E,"CAPTURE",PG_Transactions!$AQ:$AQ,1)</f>
        <v>1</v>
      </c>
      <c r="J4774">
        <f>SUMIFS(PG_Transactions!$G:$G,PG_Transactions!$AK:$AK,$H4774,PG_Transactions!$E:$E,"CAPTURE",PG_Transactions!$AQ:$AQ,1)</f>
        <v>349</v>
      </c>
      <c r="K4774">
        <f t="shared" si="228"/>
        <v>0</v>
      </c>
      <c r="L4774" t="str">
        <f t="shared" si="229"/>
        <v>Amount Match</v>
      </c>
    </row>
    <row r="4775" spans="1:12" hidden="1" x14ac:dyDescent="0.3">
      <c r="A4775" t="s">
        <v>9444</v>
      </c>
      <c r="B4775" s="1">
        <v>46276</v>
      </c>
      <c r="C4775" t="s">
        <v>9445</v>
      </c>
      <c r="D4775" t="s">
        <v>27</v>
      </c>
      <c r="E4775" t="s">
        <v>9</v>
      </c>
      <c r="F4775">
        <v>5498</v>
      </c>
      <c r="G4775" t="s">
        <v>10</v>
      </c>
      <c r="H4775" t="str">
        <f t="shared" si="227"/>
        <v>ORD26004774</v>
      </c>
      <c r="I4775">
        <f>COUNTIFS(PG_Transactions!$AK:$AK,$H4775,PG_Transactions!$E:$E,"CAPTURE",PG_Transactions!$AQ:$AQ,1)</f>
        <v>1</v>
      </c>
      <c r="J4775">
        <f>SUMIFS(PG_Transactions!$G:$G,PG_Transactions!$AK:$AK,$H4775,PG_Transactions!$E:$E,"CAPTURE",PG_Transactions!$AQ:$AQ,1)</f>
        <v>5498</v>
      </c>
      <c r="K4775">
        <f t="shared" si="228"/>
        <v>0</v>
      </c>
      <c r="L4775" t="str">
        <f t="shared" si="229"/>
        <v>Amount Match</v>
      </c>
    </row>
    <row r="4776" spans="1:12" hidden="1" x14ac:dyDescent="0.3">
      <c r="A4776" t="s">
        <v>9446</v>
      </c>
      <c r="B4776" s="1">
        <v>46274</v>
      </c>
      <c r="C4776" t="s">
        <v>861</v>
      </c>
      <c r="D4776" t="s">
        <v>24</v>
      </c>
      <c r="E4776" t="s">
        <v>9</v>
      </c>
      <c r="F4776">
        <v>1499</v>
      </c>
      <c r="G4776" t="s">
        <v>10</v>
      </c>
      <c r="H4776" t="str">
        <f t="shared" si="227"/>
        <v>ORD26004775</v>
      </c>
      <c r="I4776">
        <f>COUNTIFS(PG_Transactions!$AK:$AK,$H4776,PG_Transactions!$E:$E,"CAPTURE",PG_Transactions!$AQ:$AQ,1)</f>
        <v>1</v>
      </c>
      <c r="J4776">
        <f>SUMIFS(PG_Transactions!$G:$G,PG_Transactions!$AK:$AK,$H4776,PG_Transactions!$E:$E,"CAPTURE",PG_Transactions!$AQ:$AQ,1)</f>
        <v>1499</v>
      </c>
      <c r="K4776">
        <f t="shared" si="228"/>
        <v>0</v>
      </c>
      <c r="L4776" t="str">
        <f t="shared" si="229"/>
        <v>Amount Match</v>
      </c>
    </row>
    <row r="4777" spans="1:12" hidden="1" x14ac:dyDescent="0.3">
      <c r="A4777" t="s">
        <v>9447</v>
      </c>
      <c r="B4777" s="1">
        <v>46274</v>
      </c>
      <c r="C4777" t="s">
        <v>9448</v>
      </c>
      <c r="D4777" t="s">
        <v>24</v>
      </c>
      <c r="E4777" t="s">
        <v>17</v>
      </c>
      <c r="F4777">
        <v>2499</v>
      </c>
      <c r="G4777" t="s">
        <v>10</v>
      </c>
      <c r="H4777" t="str">
        <f t="shared" si="227"/>
        <v>ORD26004776</v>
      </c>
      <c r="I4777">
        <f>COUNTIFS(PG_Transactions!$AK:$AK,$H4777,PG_Transactions!$E:$E,"CAPTURE",PG_Transactions!$AQ:$AQ,1)</f>
        <v>1</v>
      </c>
      <c r="J4777">
        <f>SUMIFS(PG_Transactions!$G:$G,PG_Transactions!$AK:$AK,$H4777,PG_Transactions!$E:$E,"CAPTURE",PG_Transactions!$AQ:$AQ,1)</f>
        <v>2499</v>
      </c>
      <c r="K4777">
        <f t="shared" si="228"/>
        <v>0</v>
      </c>
      <c r="L4777" t="str">
        <f t="shared" si="229"/>
        <v>Amount Match</v>
      </c>
    </row>
    <row r="4778" spans="1:12" hidden="1" x14ac:dyDescent="0.3">
      <c r="A4778" t="s">
        <v>9449</v>
      </c>
      <c r="B4778" s="1">
        <v>46266</v>
      </c>
      <c r="C4778" t="s">
        <v>9450</v>
      </c>
      <c r="D4778" t="s">
        <v>27</v>
      </c>
      <c r="E4778" t="s">
        <v>17</v>
      </c>
      <c r="F4778">
        <v>1198</v>
      </c>
      <c r="G4778" t="s">
        <v>10</v>
      </c>
      <c r="H4778" t="str">
        <f t="shared" si="227"/>
        <v>ORD26004777</v>
      </c>
      <c r="I4778">
        <f>COUNTIFS(PG_Transactions!$AK:$AK,$H4778,PG_Transactions!$E:$E,"CAPTURE",PG_Transactions!$AQ:$AQ,1)</f>
        <v>1</v>
      </c>
      <c r="J4778">
        <f>SUMIFS(PG_Transactions!$G:$G,PG_Transactions!$AK:$AK,$H4778,PG_Transactions!$E:$E,"CAPTURE",PG_Transactions!$AQ:$AQ,1)</f>
        <v>1198</v>
      </c>
      <c r="K4778">
        <f t="shared" si="228"/>
        <v>0</v>
      </c>
      <c r="L4778" t="str">
        <f t="shared" si="229"/>
        <v>Amount Match</v>
      </c>
    </row>
    <row r="4779" spans="1:12" hidden="1" x14ac:dyDescent="0.3">
      <c r="A4779" t="s">
        <v>9451</v>
      </c>
      <c r="B4779" s="1">
        <v>46275</v>
      </c>
      <c r="C4779" t="s">
        <v>9452</v>
      </c>
      <c r="D4779" t="s">
        <v>8</v>
      </c>
      <c r="E4779" t="s">
        <v>9</v>
      </c>
      <c r="F4779">
        <v>499</v>
      </c>
      <c r="G4779" t="s">
        <v>10</v>
      </c>
      <c r="H4779" t="str">
        <f t="shared" si="227"/>
        <v>ORD26004778</v>
      </c>
      <c r="I4779">
        <f>COUNTIFS(PG_Transactions!$AK:$AK,$H4779,PG_Transactions!$E:$E,"CAPTURE",PG_Transactions!$AQ:$AQ,1)</f>
        <v>1</v>
      </c>
      <c r="J4779">
        <f>SUMIFS(PG_Transactions!$G:$G,PG_Transactions!$AK:$AK,$H4779,PG_Transactions!$E:$E,"CAPTURE",PG_Transactions!$AQ:$AQ,1)</f>
        <v>499</v>
      </c>
      <c r="K4779">
        <f t="shared" si="228"/>
        <v>0</v>
      </c>
      <c r="L4779" t="str">
        <f t="shared" si="229"/>
        <v>Amount Match</v>
      </c>
    </row>
    <row r="4780" spans="1:12" hidden="1" x14ac:dyDescent="0.3">
      <c r="A4780" t="s">
        <v>9453</v>
      </c>
      <c r="B4780" s="1">
        <v>46266</v>
      </c>
      <c r="C4780" t="s">
        <v>9454</v>
      </c>
      <c r="D4780" t="s">
        <v>41</v>
      </c>
      <c r="E4780" t="s">
        <v>17</v>
      </c>
      <c r="F4780">
        <v>898</v>
      </c>
      <c r="G4780" t="s">
        <v>10</v>
      </c>
      <c r="H4780" t="str">
        <f t="shared" si="227"/>
        <v>ORD26004779</v>
      </c>
      <c r="I4780">
        <f>COUNTIFS(PG_Transactions!$AK:$AK,$H4780,PG_Transactions!$E:$E,"CAPTURE",PG_Transactions!$AQ:$AQ,1)</f>
        <v>1</v>
      </c>
      <c r="J4780">
        <f>SUMIFS(PG_Transactions!$G:$G,PG_Transactions!$AK:$AK,$H4780,PG_Transactions!$E:$E,"CAPTURE",PG_Transactions!$AQ:$AQ,1)</f>
        <v>898</v>
      </c>
      <c r="K4780">
        <f t="shared" si="228"/>
        <v>0</v>
      </c>
      <c r="L4780" t="str">
        <f t="shared" si="229"/>
        <v>Amount Match</v>
      </c>
    </row>
    <row r="4781" spans="1:12" hidden="1" x14ac:dyDescent="0.3">
      <c r="A4781" t="s">
        <v>9455</v>
      </c>
      <c r="B4781" s="1">
        <v>46273</v>
      </c>
      <c r="C4781" t="s">
        <v>9456</v>
      </c>
      <c r="D4781" t="s">
        <v>16</v>
      </c>
      <c r="E4781" t="s">
        <v>9</v>
      </c>
      <c r="F4781">
        <v>3499</v>
      </c>
      <c r="G4781" t="s">
        <v>10</v>
      </c>
      <c r="H4781" t="str">
        <f t="shared" si="227"/>
        <v>ORD26004780</v>
      </c>
      <c r="I4781">
        <f>COUNTIFS(PG_Transactions!$AK:$AK,$H4781,PG_Transactions!$E:$E,"CAPTURE",PG_Transactions!$AQ:$AQ,1)</f>
        <v>1</v>
      </c>
      <c r="J4781">
        <f>SUMIFS(PG_Transactions!$G:$G,PG_Transactions!$AK:$AK,$H4781,PG_Transactions!$E:$E,"CAPTURE",PG_Transactions!$AQ:$AQ,1)</f>
        <v>3499</v>
      </c>
      <c r="K4781">
        <f t="shared" si="228"/>
        <v>0</v>
      </c>
      <c r="L4781" t="str">
        <f t="shared" si="229"/>
        <v>Amount Match</v>
      </c>
    </row>
    <row r="4782" spans="1:12" hidden="1" x14ac:dyDescent="0.3">
      <c r="A4782" t="s">
        <v>9457</v>
      </c>
      <c r="B4782" s="1">
        <v>46273</v>
      </c>
      <c r="C4782" t="s">
        <v>9458</v>
      </c>
      <c r="D4782" t="s">
        <v>27</v>
      </c>
      <c r="E4782" t="s">
        <v>9</v>
      </c>
      <c r="F4782">
        <v>2999</v>
      </c>
      <c r="G4782" t="s">
        <v>10</v>
      </c>
      <c r="H4782" t="str">
        <f t="shared" si="227"/>
        <v>ORD26004781</v>
      </c>
      <c r="I4782">
        <f>COUNTIFS(PG_Transactions!$AK:$AK,$H4782,PG_Transactions!$E:$E,"CAPTURE",PG_Transactions!$AQ:$AQ,1)</f>
        <v>1</v>
      </c>
      <c r="J4782">
        <f>SUMIFS(PG_Transactions!$G:$G,PG_Transactions!$AK:$AK,$H4782,PG_Transactions!$E:$E,"CAPTURE",PG_Transactions!$AQ:$AQ,1)</f>
        <v>2999</v>
      </c>
      <c r="K4782">
        <f t="shared" si="228"/>
        <v>0</v>
      </c>
      <c r="L4782" t="str">
        <f t="shared" si="229"/>
        <v>Amount Match</v>
      </c>
    </row>
    <row r="4783" spans="1:12" hidden="1" x14ac:dyDescent="0.3">
      <c r="A4783" t="s">
        <v>9459</v>
      </c>
      <c r="B4783" s="1">
        <v>46278</v>
      </c>
      <c r="C4783" t="s">
        <v>9460</v>
      </c>
      <c r="D4783" t="s">
        <v>16</v>
      </c>
      <c r="E4783" t="s">
        <v>9</v>
      </c>
      <c r="F4783">
        <v>3097</v>
      </c>
      <c r="G4783" t="s">
        <v>10</v>
      </c>
      <c r="H4783" t="str">
        <f t="shared" si="227"/>
        <v>ORD26004782</v>
      </c>
      <c r="I4783">
        <f>COUNTIFS(PG_Transactions!$AK:$AK,$H4783,PG_Transactions!$E:$E,"CAPTURE",PG_Transactions!$AQ:$AQ,1)</f>
        <v>1</v>
      </c>
      <c r="J4783">
        <f>SUMIFS(PG_Transactions!$G:$G,PG_Transactions!$AK:$AK,$H4783,PG_Transactions!$E:$E,"CAPTURE",PG_Transactions!$AQ:$AQ,1)</f>
        <v>3097</v>
      </c>
      <c r="K4783">
        <f t="shared" si="228"/>
        <v>0</v>
      </c>
      <c r="L4783" t="str">
        <f t="shared" si="229"/>
        <v>Amount Match</v>
      </c>
    </row>
    <row r="4784" spans="1:12" hidden="1" x14ac:dyDescent="0.3">
      <c r="A4784" t="s">
        <v>9461</v>
      </c>
      <c r="B4784" s="1">
        <v>46267</v>
      </c>
      <c r="C4784" t="s">
        <v>9462</v>
      </c>
      <c r="D4784" t="s">
        <v>16</v>
      </c>
      <c r="E4784" t="s">
        <v>9</v>
      </c>
      <c r="F4784">
        <v>1098</v>
      </c>
      <c r="G4784" t="s">
        <v>10</v>
      </c>
      <c r="H4784" t="str">
        <f t="shared" si="227"/>
        <v>ORD26004783</v>
      </c>
      <c r="I4784">
        <f>COUNTIFS(PG_Transactions!$AK:$AK,$H4784,PG_Transactions!$E:$E,"CAPTURE",PG_Transactions!$AQ:$AQ,1)</f>
        <v>1</v>
      </c>
      <c r="J4784">
        <f>SUMIFS(PG_Transactions!$G:$G,PG_Transactions!$AK:$AK,$H4784,PG_Transactions!$E:$E,"CAPTURE",PG_Transactions!$AQ:$AQ,1)</f>
        <v>1098</v>
      </c>
      <c r="K4784">
        <f t="shared" si="228"/>
        <v>0</v>
      </c>
      <c r="L4784" t="str">
        <f t="shared" si="229"/>
        <v>Amount Match</v>
      </c>
    </row>
    <row r="4785" spans="1:12" hidden="1" x14ac:dyDescent="0.3">
      <c r="A4785" t="s">
        <v>9463</v>
      </c>
      <c r="B4785" s="1">
        <v>46280</v>
      </c>
      <c r="C4785" t="s">
        <v>9464</v>
      </c>
      <c r="D4785" t="s">
        <v>38</v>
      </c>
      <c r="E4785" t="s">
        <v>17</v>
      </c>
      <c r="F4785">
        <v>2598</v>
      </c>
      <c r="G4785" t="s">
        <v>10</v>
      </c>
      <c r="H4785" t="str">
        <f t="shared" si="227"/>
        <v>ORD26004784</v>
      </c>
      <c r="I4785">
        <f>COUNTIFS(PG_Transactions!$AK:$AK,$H4785,PG_Transactions!$E:$E,"CAPTURE",PG_Transactions!$AQ:$AQ,1)</f>
        <v>1</v>
      </c>
      <c r="J4785">
        <f>SUMIFS(PG_Transactions!$G:$G,PG_Transactions!$AK:$AK,$H4785,PG_Transactions!$E:$E,"CAPTURE",PG_Transactions!$AQ:$AQ,1)</f>
        <v>2598</v>
      </c>
      <c r="K4785">
        <f t="shared" si="228"/>
        <v>0</v>
      </c>
      <c r="L4785" t="str">
        <f t="shared" si="229"/>
        <v>Amount Match</v>
      </c>
    </row>
    <row r="4786" spans="1:12" hidden="1" x14ac:dyDescent="0.3">
      <c r="A4786" t="s">
        <v>9465</v>
      </c>
      <c r="B4786" s="1">
        <v>46284</v>
      </c>
      <c r="C4786" t="s">
        <v>9466</v>
      </c>
      <c r="D4786" t="s">
        <v>13</v>
      </c>
      <c r="E4786" t="s">
        <v>9</v>
      </c>
      <c r="F4786">
        <v>1799</v>
      </c>
      <c r="G4786" t="s">
        <v>10</v>
      </c>
      <c r="H4786" t="str">
        <f t="shared" si="227"/>
        <v>ORD26004785</v>
      </c>
      <c r="I4786">
        <f>COUNTIFS(PG_Transactions!$AK:$AK,$H4786,PG_Transactions!$E:$E,"CAPTURE",PG_Transactions!$AQ:$AQ,1)</f>
        <v>1</v>
      </c>
      <c r="J4786">
        <f>SUMIFS(PG_Transactions!$G:$G,PG_Transactions!$AK:$AK,$H4786,PG_Transactions!$E:$E,"CAPTURE",PG_Transactions!$AQ:$AQ,1)</f>
        <v>1799</v>
      </c>
      <c r="K4786">
        <f t="shared" si="228"/>
        <v>0</v>
      </c>
      <c r="L4786" t="str">
        <f t="shared" si="229"/>
        <v>Amount Match</v>
      </c>
    </row>
    <row r="4787" spans="1:12" hidden="1" x14ac:dyDescent="0.3">
      <c r="A4787" t="s">
        <v>9467</v>
      </c>
      <c r="B4787" s="1">
        <v>46278</v>
      </c>
      <c r="C4787" t="s">
        <v>9468</v>
      </c>
      <c r="D4787" t="s">
        <v>24</v>
      </c>
      <c r="E4787" t="s">
        <v>44</v>
      </c>
      <c r="F4787">
        <v>299</v>
      </c>
      <c r="G4787" t="s">
        <v>56</v>
      </c>
      <c r="H4787" t="str">
        <f t="shared" si="227"/>
        <v>ORD26004786</v>
      </c>
      <c r="I4787">
        <f>COUNTIFS(PG_Transactions!$AK:$AK,$H4787,PG_Transactions!$E:$E,"CAPTURE",PG_Transactions!$AQ:$AQ,1)</f>
        <v>1</v>
      </c>
      <c r="J4787">
        <f>SUMIFS(PG_Transactions!$G:$G,PG_Transactions!$AK:$AK,$H4787,PG_Transactions!$E:$E,"CAPTURE",PG_Transactions!$AQ:$AQ,1)</f>
        <v>299</v>
      </c>
      <c r="K4787">
        <f t="shared" si="228"/>
        <v>0</v>
      </c>
      <c r="L4787" t="str">
        <f t="shared" si="229"/>
        <v>Amount Match</v>
      </c>
    </row>
    <row r="4788" spans="1:12" hidden="1" x14ac:dyDescent="0.3">
      <c r="A4788" t="s">
        <v>9469</v>
      </c>
      <c r="B4788" s="1">
        <v>46266</v>
      </c>
      <c r="C4788" t="s">
        <v>9470</v>
      </c>
      <c r="D4788" t="s">
        <v>24</v>
      </c>
      <c r="E4788" t="s">
        <v>44</v>
      </c>
      <c r="F4788">
        <v>1499</v>
      </c>
      <c r="G4788" t="s">
        <v>10</v>
      </c>
      <c r="H4788" t="str">
        <f t="shared" si="227"/>
        <v>ORD26004787</v>
      </c>
      <c r="I4788">
        <f>COUNTIFS(PG_Transactions!$AK:$AK,$H4788,PG_Transactions!$E:$E,"CAPTURE",PG_Transactions!$AQ:$AQ,1)</f>
        <v>1</v>
      </c>
      <c r="J4788">
        <f>SUMIFS(PG_Transactions!$G:$G,PG_Transactions!$AK:$AK,$H4788,PG_Transactions!$E:$E,"CAPTURE",PG_Transactions!$AQ:$AQ,1)</f>
        <v>1499</v>
      </c>
      <c r="K4788">
        <f t="shared" si="228"/>
        <v>0</v>
      </c>
      <c r="L4788" t="str">
        <f t="shared" si="229"/>
        <v>Amount Match</v>
      </c>
    </row>
    <row r="4789" spans="1:12" hidden="1" x14ac:dyDescent="0.3">
      <c r="A4789" t="s">
        <v>9471</v>
      </c>
      <c r="B4789" s="1">
        <v>46276</v>
      </c>
      <c r="C4789" t="s">
        <v>9472</v>
      </c>
      <c r="D4789" t="s">
        <v>24</v>
      </c>
      <c r="E4789" t="s">
        <v>9</v>
      </c>
      <c r="F4789">
        <v>3298</v>
      </c>
      <c r="G4789" t="s">
        <v>10</v>
      </c>
      <c r="H4789" t="str">
        <f t="shared" si="227"/>
        <v>ORD26004788</v>
      </c>
      <c r="I4789">
        <f>COUNTIFS(PG_Transactions!$AK:$AK,$H4789,PG_Transactions!$E:$E,"CAPTURE",PG_Transactions!$AQ:$AQ,1)</f>
        <v>1</v>
      </c>
      <c r="J4789">
        <f>SUMIFS(PG_Transactions!$G:$G,PG_Transactions!$AK:$AK,$H4789,PG_Transactions!$E:$E,"CAPTURE",PG_Transactions!$AQ:$AQ,1)</f>
        <v>3298</v>
      </c>
      <c r="K4789">
        <f t="shared" si="228"/>
        <v>0</v>
      </c>
      <c r="L4789" t="str">
        <f t="shared" si="229"/>
        <v>Amount Match</v>
      </c>
    </row>
    <row r="4790" spans="1:12" hidden="1" x14ac:dyDescent="0.3">
      <c r="A4790" t="s">
        <v>9473</v>
      </c>
      <c r="B4790" s="1">
        <v>46282</v>
      </c>
      <c r="C4790" t="s">
        <v>9474</v>
      </c>
      <c r="D4790" t="s">
        <v>27</v>
      </c>
      <c r="E4790" t="s">
        <v>9</v>
      </c>
      <c r="F4790">
        <v>349</v>
      </c>
      <c r="G4790" t="s">
        <v>70</v>
      </c>
      <c r="H4790" t="str">
        <f t="shared" si="227"/>
        <v>ORD26004789</v>
      </c>
      <c r="I4790">
        <f>COUNTIFS(PG_Transactions!$AK:$AK,$H4790,PG_Transactions!$E:$E,"CAPTURE",PG_Transactions!$AQ:$AQ,1)</f>
        <v>0</v>
      </c>
      <c r="J4790">
        <f>SUMIFS(PG_Transactions!$G:$G,PG_Transactions!$AK:$AK,$H4790,PG_Transactions!$E:$E,"CAPTURE",PG_Transactions!$AQ:$AQ,1)</f>
        <v>0</v>
      </c>
      <c r="K4790">
        <f t="shared" si="228"/>
        <v>-349</v>
      </c>
      <c r="L4790" t="str">
        <f t="shared" si="229"/>
        <v>No Capture</v>
      </c>
    </row>
    <row r="4791" spans="1:12" hidden="1" x14ac:dyDescent="0.3">
      <c r="A4791" t="s">
        <v>9475</v>
      </c>
      <c r="B4791" s="1">
        <v>46288</v>
      </c>
      <c r="C4791" t="s">
        <v>9476</v>
      </c>
      <c r="D4791" t="s">
        <v>51</v>
      </c>
      <c r="E4791" t="s">
        <v>9</v>
      </c>
      <c r="F4791">
        <v>8298</v>
      </c>
      <c r="G4791" t="s">
        <v>56</v>
      </c>
      <c r="H4791" t="str">
        <f t="shared" si="227"/>
        <v>ORD26004790</v>
      </c>
      <c r="I4791">
        <f>COUNTIFS(PG_Transactions!$AK:$AK,$H4791,PG_Transactions!$E:$E,"CAPTURE",PG_Transactions!$AQ:$AQ,1)</f>
        <v>1</v>
      </c>
      <c r="J4791">
        <f>SUMIFS(PG_Transactions!$G:$G,PG_Transactions!$AK:$AK,$H4791,PG_Transactions!$E:$E,"CAPTURE",PG_Transactions!$AQ:$AQ,1)</f>
        <v>8298</v>
      </c>
      <c r="K4791">
        <f t="shared" si="228"/>
        <v>0</v>
      </c>
      <c r="L4791" t="str">
        <f t="shared" si="229"/>
        <v>Amount Match</v>
      </c>
    </row>
    <row r="4792" spans="1:12" hidden="1" x14ac:dyDescent="0.3">
      <c r="A4792" t="s">
        <v>9477</v>
      </c>
      <c r="B4792" s="1">
        <v>46295</v>
      </c>
      <c r="C4792" t="s">
        <v>9478</v>
      </c>
      <c r="D4792" t="s">
        <v>41</v>
      </c>
      <c r="E4792" t="s">
        <v>9</v>
      </c>
      <c r="F4792">
        <v>799</v>
      </c>
      <c r="G4792" t="s">
        <v>10</v>
      </c>
      <c r="H4792" t="str">
        <f t="shared" si="227"/>
        <v>ORD26004791</v>
      </c>
      <c r="I4792">
        <f>COUNTIFS(PG_Transactions!$AK:$AK,$H4792,PG_Transactions!$E:$E,"CAPTURE",PG_Transactions!$AQ:$AQ,1)</f>
        <v>1</v>
      </c>
      <c r="J4792">
        <f>SUMIFS(PG_Transactions!$G:$G,PG_Transactions!$AK:$AK,$H4792,PG_Transactions!$E:$E,"CAPTURE",PG_Transactions!$AQ:$AQ,1)</f>
        <v>799</v>
      </c>
      <c r="K4792">
        <f t="shared" si="228"/>
        <v>0</v>
      </c>
      <c r="L4792" t="str">
        <f t="shared" si="229"/>
        <v>Amount Match</v>
      </c>
    </row>
    <row r="4793" spans="1:12" hidden="1" x14ac:dyDescent="0.3">
      <c r="A4793" t="s">
        <v>9479</v>
      </c>
      <c r="B4793" s="1">
        <v>46293</v>
      </c>
      <c r="C4793" t="s">
        <v>9480</v>
      </c>
      <c r="D4793" t="s">
        <v>38</v>
      </c>
      <c r="E4793" t="s">
        <v>9</v>
      </c>
      <c r="F4793">
        <v>2798</v>
      </c>
      <c r="G4793" t="s">
        <v>10</v>
      </c>
      <c r="H4793" t="str">
        <f t="shared" si="227"/>
        <v>ORD26004792</v>
      </c>
      <c r="I4793">
        <f>COUNTIFS(PG_Transactions!$AK:$AK,$H4793,PG_Transactions!$E:$E,"CAPTURE",PG_Transactions!$AQ:$AQ,1)</f>
        <v>1</v>
      </c>
      <c r="J4793">
        <f>SUMIFS(PG_Transactions!$G:$G,PG_Transactions!$AK:$AK,$H4793,PG_Transactions!$E:$E,"CAPTURE",PG_Transactions!$AQ:$AQ,1)</f>
        <v>2798</v>
      </c>
      <c r="K4793">
        <f t="shared" si="228"/>
        <v>0</v>
      </c>
      <c r="L4793" t="str">
        <f t="shared" si="229"/>
        <v>Amount Match</v>
      </c>
    </row>
    <row r="4794" spans="1:12" hidden="1" x14ac:dyDescent="0.3">
      <c r="A4794" t="s">
        <v>9481</v>
      </c>
      <c r="B4794" s="1">
        <v>46275</v>
      </c>
      <c r="C4794" t="s">
        <v>9482</v>
      </c>
      <c r="D4794" t="s">
        <v>51</v>
      </c>
      <c r="E4794" t="s">
        <v>44</v>
      </c>
      <c r="F4794">
        <v>7297</v>
      </c>
      <c r="G4794" t="s">
        <v>56</v>
      </c>
      <c r="H4794" t="str">
        <f t="shared" si="227"/>
        <v>ORD26004793</v>
      </c>
      <c r="I4794">
        <f>COUNTIFS(PG_Transactions!$AK:$AK,$H4794,PG_Transactions!$E:$E,"CAPTURE",PG_Transactions!$AQ:$AQ,1)</f>
        <v>1</v>
      </c>
      <c r="J4794">
        <f>SUMIFS(PG_Transactions!$G:$G,PG_Transactions!$AK:$AK,$H4794,PG_Transactions!$E:$E,"CAPTURE",PG_Transactions!$AQ:$AQ,1)</f>
        <v>7297</v>
      </c>
      <c r="K4794">
        <f t="shared" si="228"/>
        <v>0</v>
      </c>
      <c r="L4794" t="str">
        <f t="shared" si="229"/>
        <v>Amount Match</v>
      </c>
    </row>
    <row r="4795" spans="1:12" hidden="1" x14ac:dyDescent="0.3">
      <c r="A4795" t="s">
        <v>9483</v>
      </c>
      <c r="B4795" s="1">
        <v>46273</v>
      </c>
      <c r="C4795" t="s">
        <v>9484</v>
      </c>
      <c r="D4795" t="s">
        <v>13</v>
      </c>
      <c r="E4795" t="s">
        <v>9</v>
      </c>
      <c r="F4795">
        <v>1848</v>
      </c>
      <c r="G4795" t="s">
        <v>10</v>
      </c>
      <c r="H4795" t="str">
        <f t="shared" si="227"/>
        <v>ORD26004794</v>
      </c>
      <c r="I4795">
        <f>COUNTIFS(PG_Transactions!$AK:$AK,$H4795,PG_Transactions!$E:$E,"CAPTURE",PG_Transactions!$AQ:$AQ,1)</f>
        <v>1</v>
      </c>
      <c r="J4795">
        <f>SUMIFS(PG_Transactions!$G:$G,PG_Transactions!$AK:$AK,$H4795,PG_Transactions!$E:$E,"CAPTURE",PG_Transactions!$AQ:$AQ,1)</f>
        <v>1848</v>
      </c>
      <c r="K4795">
        <f t="shared" si="228"/>
        <v>0</v>
      </c>
      <c r="L4795" t="str">
        <f t="shared" si="229"/>
        <v>Amount Match</v>
      </c>
    </row>
    <row r="4796" spans="1:12" hidden="1" x14ac:dyDescent="0.3">
      <c r="A4796" t="s">
        <v>9485</v>
      </c>
      <c r="B4796" s="1">
        <v>46277</v>
      </c>
      <c r="C4796" t="s">
        <v>9486</v>
      </c>
      <c r="D4796" t="s">
        <v>27</v>
      </c>
      <c r="E4796" t="s">
        <v>17</v>
      </c>
      <c r="F4796">
        <v>299</v>
      </c>
      <c r="G4796" t="s">
        <v>10</v>
      </c>
      <c r="H4796" t="str">
        <f t="shared" si="227"/>
        <v>ORD26004795</v>
      </c>
      <c r="I4796">
        <f>COUNTIFS(PG_Transactions!$AK:$AK,$H4796,PG_Transactions!$E:$E,"CAPTURE",PG_Transactions!$AQ:$AQ,1)</f>
        <v>1</v>
      </c>
      <c r="J4796">
        <f>SUMIFS(PG_Transactions!$G:$G,PG_Transactions!$AK:$AK,$H4796,PG_Transactions!$E:$E,"CAPTURE",PG_Transactions!$AQ:$AQ,1)</f>
        <v>299</v>
      </c>
      <c r="K4796">
        <f t="shared" si="228"/>
        <v>0</v>
      </c>
      <c r="L4796" t="str">
        <f t="shared" si="229"/>
        <v>Amount Match</v>
      </c>
    </row>
    <row r="4797" spans="1:12" hidden="1" x14ac:dyDescent="0.3">
      <c r="A4797" t="s">
        <v>9487</v>
      </c>
      <c r="B4797" s="1">
        <v>46288</v>
      </c>
      <c r="C4797" t="s">
        <v>9488</v>
      </c>
      <c r="D4797" t="s">
        <v>13</v>
      </c>
      <c r="E4797" t="s">
        <v>9</v>
      </c>
      <c r="F4797">
        <v>2998</v>
      </c>
      <c r="G4797" t="s">
        <v>10</v>
      </c>
      <c r="H4797" t="str">
        <f t="shared" si="227"/>
        <v>ORD26004796</v>
      </c>
      <c r="I4797">
        <f>COUNTIFS(PG_Transactions!$AK:$AK,$H4797,PG_Transactions!$E:$E,"CAPTURE",PG_Transactions!$AQ:$AQ,1)</f>
        <v>1</v>
      </c>
      <c r="J4797">
        <f>SUMIFS(PG_Transactions!$G:$G,PG_Transactions!$AK:$AK,$H4797,PG_Transactions!$E:$E,"CAPTURE",PG_Transactions!$AQ:$AQ,1)</f>
        <v>2998</v>
      </c>
      <c r="K4797">
        <f t="shared" si="228"/>
        <v>0</v>
      </c>
      <c r="L4797" t="str">
        <f t="shared" si="229"/>
        <v>Amount Match</v>
      </c>
    </row>
    <row r="4798" spans="1:12" hidden="1" x14ac:dyDescent="0.3">
      <c r="A4798" t="s">
        <v>9489</v>
      </c>
      <c r="B4798" s="1">
        <v>46289</v>
      </c>
      <c r="C4798" t="s">
        <v>9490</v>
      </c>
      <c r="D4798" t="s">
        <v>24</v>
      </c>
      <c r="E4798" t="s">
        <v>17</v>
      </c>
      <c r="F4798">
        <v>3848</v>
      </c>
      <c r="G4798" t="s">
        <v>70</v>
      </c>
      <c r="H4798" t="str">
        <f t="shared" si="227"/>
        <v>ORD26004797</v>
      </c>
      <c r="I4798">
        <f>COUNTIFS(PG_Transactions!$AK:$AK,$H4798,PG_Transactions!$E:$E,"CAPTURE",PG_Transactions!$AQ:$AQ,1)</f>
        <v>0</v>
      </c>
      <c r="J4798">
        <f>SUMIFS(PG_Transactions!$G:$G,PG_Transactions!$AK:$AK,$H4798,PG_Transactions!$E:$E,"CAPTURE",PG_Transactions!$AQ:$AQ,1)</f>
        <v>0</v>
      </c>
      <c r="K4798">
        <f t="shared" si="228"/>
        <v>-3848</v>
      </c>
      <c r="L4798" t="str">
        <f t="shared" si="229"/>
        <v>No Capture</v>
      </c>
    </row>
    <row r="4799" spans="1:12" hidden="1" x14ac:dyDescent="0.3">
      <c r="A4799" t="s">
        <v>9491</v>
      </c>
      <c r="B4799" s="1">
        <v>46273</v>
      </c>
      <c r="C4799" t="s">
        <v>9492</v>
      </c>
      <c r="D4799" t="s">
        <v>16</v>
      </c>
      <c r="E4799" t="s">
        <v>17</v>
      </c>
      <c r="F4799">
        <v>1499</v>
      </c>
      <c r="G4799" t="s">
        <v>10</v>
      </c>
      <c r="H4799" t="str">
        <f t="shared" si="227"/>
        <v>ORD26004798</v>
      </c>
      <c r="I4799">
        <f>COUNTIFS(PG_Transactions!$AK:$AK,$H4799,PG_Transactions!$E:$E,"CAPTURE",PG_Transactions!$AQ:$AQ,1)</f>
        <v>1</v>
      </c>
      <c r="J4799">
        <f>SUMIFS(PG_Transactions!$G:$G,PG_Transactions!$AK:$AK,$H4799,PG_Transactions!$E:$E,"CAPTURE",PG_Transactions!$AQ:$AQ,1)</f>
        <v>1499</v>
      </c>
      <c r="K4799">
        <f t="shared" si="228"/>
        <v>0</v>
      </c>
      <c r="L4799" t="str">
        <f t="shared" si="229"/>
        <v>Amount Match</v>
      </c>
    </row>
    <row r="4800" spans="1:12" hidden="1" x14ac:dyDescent="0.3">
      <c r="A4800" t="s">
        <v>9493</v>
      </c>
      <c r="B4800" s="1">
        <v>46288</v>
      </c>
      <c r="C4800" t="s">
        <v>9494</v>
      </c>
      <c r="D4800" t="s">
        <v>13</v>
      </c>
      <c r="E4800" t="s">
        <v>17</v>
      </c>
      <c r="F4800">
        <v>799</v>
      </c>
      <c r="G4800" t="s">
        <v>10</v>
      </c>
      <c r="H4800" t="str">
        <f t="shared" si="227"/>
        <v>ORD26004799</v>
      </c>
      <c r="I4800">
        <f>COUNTIFS(PG_Transactions!$AK:$AK,$H4800,PG_Transactions!$E:$E,"CAPTURE",PG_Transactions!$AQ:$AQ,1)</f>
        <v>1</v>
      </c>
      <c r="J4800">
        <f>SUMIFS(PG_Transactions!$G:$G,PG_Transactions!$AK:$AK,$H4800,PG_Transactions!$E:$E,"CAPTURE",PG_Transactions!$AQ:$AQ,1)</f>
        <v>799</v>
      </c>
      <c r="K4800">
        <f t="shared" si="228"/>
        <v>0</v>
      </c>
      <c r="L4800" t="str">
        <f t="shared" si="229"/>
        <v>Amount Match</v>
      </c>
    </row>
    <row r="4801" spans="1:12" hidden="1" x14ac:dyDescent="0.3">
      <c r="A4801" t="s">
        <v>9495</v>
      </c>
      <c r="B4801" s="1">
        <v>46291</v>
      </c>
      <c r="C4801" t="s">
        <v>9496</v>
      </c>
      <c r="D4801" t="s">
        <v>13</v>
      </c>
      <c r="E4801" t="s">
        <v>9</v>
      </c>
      <c r="F4801">
        <v>14797</v>
      </c>
      <c r="G4801" t="s">
        <v>10</v>
      </c>
      <c r="H4801" t="str">
        <f t="shared" si="227"/>
        <v>ORD26004800</v>
      </c>
      <c r="I4801">
        <f>COUNTIFS(PG_Transactions!$AK:$AK,$H4801,PG_Transactions!$E:$E,"CAPTURE",PG_Transactions!$AQ:$AQ,1)</f>
        <v>1</v>
      </c>
      <c r="J4801">
        <f>SUMIFS(PG_Transactions!$G:$G,PG_Transactions!$AK:$AK,$H4801,PG_Transactions!$E:$E,"CAPTURE",PG_Transactions!$AQ:$AQ,1)</f>
        <v>14797</v>
      </c>
      <c r="K4801">
        <f t="shared" si="228"/>
        <v>0</v>
      </c>
      <c r="L4801" t="str">
        <f t="shared" si="229"/>
        <v>Amount Match</v>
      </c>
    </row>
    <row r="4802" spans="1:12" hidden="1" x14ac:dyDescent="0.3">
      <c r="A4802" t="s">
        <v>9497</v>
      </c>
      <c r="B4802" s="1">
        <v>46292</v>
      </c>
      <c r="C4802" t="s">
        <v>9498</v>
      </c>
      <c r="D4802" t="s">
        <v>24</v>
      </c>
      <c r="E4802" t="s">
        <v>33</v>
      </c>
      <c r="F4802">
        <v>8498</v>
      </c>
      <c r="G4802" t="s">
        <v>10</v>
      </c>
      <c r="H4802" t="str">
        <f t="shared" si="227"/>
        <v>ORD26004801</v>
      </c>
      <c r="I4802">
        <f>COUNTIFS(PG_Transactions!$AK:$AK,$H4802,PG_Transactions!$E:$E,"CAPTURE",PG_Transactions!$AQ:$AQ,1)</f>
        <v>1</v>
      </c>
      <c r="J4802">
        <f>SUMIFS(PG_Transactions!$G:$G,PG_Transactions!$AK:$AK,$H4802,PG_Transactions!$E:$E,"CAPTURE",PG_Transactions!$AQ:$AQ,1)</f>
        <v>8498</v>
      </c>
      <c r="K4802">
        <f t="shared" si="228"/>
        <v>0</v>
      </c>
      <c r="L4802" t="str">
        <f t="shared" si="229"/>
        <v>Amount Match</v>
      </c>
    </row>
    <row r="4803" spans="1:12" hidden="1" x14ac:dyDescent="0.3">
      <c r="A4803" t="s">
        <v>9499</v>
      </c>
      <c r="B4803" s="1">
        <v>46287</v>
      </c>
      <c r="C4803" t="s">
        <v>9500</v>
      </c>
      <c r="D4803" t="s">
        <v>32</v>
      </c>
      <c r="E4803" t="s">
        <v>44</v>
      </c>
      <c r="F4803">
        <v>799</v>
      </c>
      <c r="G4803" t="s">
        <v>10</v>
      </c>
      <c r="H4803" t="str">
        <f t="shared" ref="H4803:H4866" si="230">UPPER(SUBSTITUTE(TRIM(A4803),"-",""))</f>
        <v>ORD26004802</v>
      </c>
      <c r="I4803">
        <f>COUNTIFS(PG_Transactions!$AK:$AK,$H4803,PG_Transactions!$E:$E,"CAPTURE",PG_Transactions!$AQ:$AQ,1)</f>
        <v>1</v>
      </c>
      <c r="J4803">
        <f>SUMIFS(PG_Transactions!$G:$G,PG_Transactions!$AK:$AK,$H4803,PG_Transactions!$E:$E,"CAPTURE",PG_Transactions!$AQ:$AQ,1)</f>
        <v>799</v>
      </c>
      <c r="K4803">
        <f t="shared" ref="K4803:K4866" si="231">ROUND(J4803-F4803,2)</f>
        <v>0</v>
      </c>
      <c r="L4803" t="str">
        <f t="shared" ref="L4803:L4866" si="232">IF(I4803=0,"No Capture",IF(I4803&gt;1,"Multiple Capture Rows - Review",IF(ABS(K4803)&lt;0.01,"Amount Match",IF(K4803&lt;0,"Captured Less Than Order","Captured More Than Order"))))</f>
        <v>Amount Match</v>
      </c>
    </row>
    <row r="4804" spans="1:12" hidden="1" x14ac:dyDescent="0.3">
      <c r="A4804" t="s">
        <v>9501</v>
      </c>
      <c r="B4804" s="1">
        <v>46284</v>
      </c>
      <c r="C4804" t="s">
        <v>9502</v>
      </c>
      <c r="D4804" t="s">
        <v>16</v>
      </c>
      <c r="E4804" t="s">
        <v>17</v>
      </c>
      <c r="F4804">
        <v>4999</v>
      </c>
      <c r="G4804" t="s">
        <v>10</v>
      </c>
      <c r="H4804" t="str">
        <f t="shared" si="230"/>
        <v>ORD26004803</v>
      </c>
      <c r="I4804">
        <f>COUNTIFS(PG_Transactions!$AK:$AK,$H4804,PG_Transactions!$E:$E,"CAPTURE",PG_Transactions!$AQ:$AQ,1)</f>
        <v>1</v>
      </c>
      <c r="J4804">
        <f>SUMIFS(PG_Transactions!$G:$G,PG_Transactions!$AK:$AK,$H4804,PG_Transactions!$E:$E,"CAPTURE",PG_Transactions!$AQ:$AQ,1)</f>
        <v>4999</v>
      </c>
      <c r="K4804">
        <f t="shared" si="231"/>
        <v>0</v>
      </c>
      <c r="L4804" t="str">
        <f t="shared" si="232"/>
        <v>Amount Match</v>
      </c>
    </row>
    <row r="4805" spans="1:12" hidden="1" x14ac:dyDescent="0.3">
      <c r="A4805" t="s">
        <v>9503</v>
      </c>
      <c r="B4805" s="1">
        <v>46280</v>
      </c>
      <c r="C4805" t="s">
        <v>9504</v>
      </c>
      <c r="D4805" t="s">
        <v>8</v>
      </c>
      <c r="E4805" t="s">
        <v>9</v>
      </c>
      <c r="F4805">
        <v>1299</v>
      </c>
      <c r="G4805" t="s">
        <v>10</v>
      </c>
      <c r="H4805" t="str">
        <f t="shared" si="230"/>
        <v>ORD26004804</v>
      </c>
      <c r="I4805">
        <f>COUNTIFS(PG_Transactions!$AK:$AK,$H4805,PG_Transactions!$E:$E,"CAPTURE",PG_Transactions!$AQ:$AQ,1)</f>
        <v>1</v>
      </c>
      <c r="J4805">
        <f>SUMIFS(PG_Transactions!$G:$G,PG_Transactions!$AK:$AK,$H4805,PG_Transactions!$E:$E,"CAPTURE",PG_Transactions!$AQ:$AQ,1)</f>
        <v>1299</v>
      </c>
      <c r="K4805">
        <f t="shared" si="231"/>
        <v>0</v>
      </c>
      <c r="L4805" t="str">
        <f t="shared" si="232"/>
        <v>Amount Match</v>
      </c>
    </row>
    <row r="4806" spans="1:12" hidden="1" x14ac:dyDescent="0.3">
      <c r="A4806" t="s">
        <v>9505</v>
      </c>
      <c r="B4806" s="1">
        <v>46281</v>
      </c>
      <c r="C4806" t="s">
        <v>9506</v>
      </c>
      <c r="D4806" t="s">
        <v>8</v>
      </c>
      <c r="E4806" t="s">
        <v>17</v>
      </c>
      <c r="F4806">
        <v>7999</v>
      </c>
      <c r="G4806" t="s">
        <v>10</v>
      </c>
      <c r="H4806" t="str">
        <f t="shared" si="230"/>
        <v>ORD26004805</v>
      </c>
      <c r="I4806">
        <f>COUNTIFS(PG_Transactions!$AK:$AK,$H4806,PG_Transactions!$E:$E,"CAPTURE",PG_Transactions!$AQ:$AQ,1)</f>
        <v>1</v>
      </c>
      <c r="J4806">
        <f>SUMIFS(PG_Transactions!$G:$G,PG_Transactions!$AK:$AK,$H4806,PG_Transactions!$E:$E,"CAPTURE",PG_Transactions!$AQ:$AQ,1)</f>
        <v>7999</v>
      </c>
      <c r="K4806">
        <f t="shared" si="231"/>
        <v>0</v>
      </c>
      <c r="L4806" t="str">
        <f t="shared" si="232"/>
        <v>Amount Match</v>
      </c>
    </row>
    <row r="4807" spans="1:12" hidden="1" x14ac:dyDescent="0.3">
      <c r="A4807" t="s">
        <v>9507</v>
      </c>
      <c r="B4807" s="1">
        <v>46278</v>
      </c>
      <c r="C4807" t="s">
        <v>4267</v>
      </c>
      <c r="D4807" t="s">
        <v>38</v>
      </c>
      <c r="E4807" t="s">
        <v>17</v>
      </c>
      <c r="F4807">
        <v>999</v>
      </c>
      <c r="G4807" t="s">
        <v>10</v>
      </c>
      <c r="H4807" t="str">
        <f t="shared" si="230"/>
        <v>ORD26004806</v>
      </c>
      <c r="I4807">
        <f>COUNTIFS(PG_Transactions!$AK:$AK,$H4807,PG_Transactions!$E:$E,"CAPTURE",PG_Transactions!$AQ:$AQ,1)</f>
        <v>1</v>
      </c>
      <c r="J4807">
        <f>SUMIFS(PG_Transactions!$G:$G,PG_Transactions!$AK:$AK,$H4807,PG_Transactions!$E:$E,"CAPTURE",PG_Transactions!$AQ:$AQ,1)</f>
        <v>999</v>
      </c>
      <c r="K4807">
        <f t="shared" si="231"/>
        <v>0</v>
      </c>
      <c r="L4807" t="str">
        <f t="shared" si="232"/>
        <v>Amount Match</v>
      </c>
    </row>
    <row r="4808" spans="1:12" hidden="1" x14ac:dyDescent="0.3">
      <c r="A4808" t="s">
        <v>9508</v>
      </c>
      <c r="B4808" s="1">
        <v>46285</v>
      </c>
      <c r="C4808" t="s">
        <v>9509</v>
      </c>
      <c r="D4808" t="s">
        <v>13</v>
      </c>
      <c r="E4808" t="s">
        <v>9</v>
      </c>
      <c r="F4808">
        <v>999</v>
      </c>
      <c r="G4808" t="s">
        <v>10</v>
      </c>
      <c r="H4808" t="str">
        <f t="shared" si="230"/>
        <v>ORD26004807</v>
      </c>
      <c r="I4808">
        <f>COUNTIFS(PG_Transactions!$AK:$AK,$H4808,PG_Transactions!$E:$E,"CAPTURE",PG_Transactions!$AQ:$AQ,1)</f>
        <v>1</v>
      </c>
      <c r="J4808">
        <f>SUMIFS(PG_Transactions!$G:$G,PG_Transactions!$AK:$AK,$H4808,PG_Transactions!$E:$E,"CAPTURE",PG_Transactions!$AQ:$AQ,1)</f>
        <v>999</v>
      </c>
      <c r="K4808">
        <f t="shared" si="231"/>
        <v>0</v>
      </c>
      <c r="L4808" t="str">
        <f t="shared" si="232"/>
        <v>Amount Match</v>
      </c>
    </row>
    <row r="4809" spans="1:12" hidden="1" x14ac:dyDescent="0.3">
      <c r="A4809" t="s">
        <v>9510</v>
      </c>
      <c r="B4809" s="1">
        <v>46292</v>
      </c>
      <c r="C4809" t="s">
        <v>9511</v>
      </c>
      <c r="D4809" t="s">
        <v>41</v>
      </c>
      <c r="E4809" t="s">
        <v>9</v>
      </c>
      <c r="F4809">
        <v>5298</v>
      </c>
      <c r="G4809" t="s">
        <v>10</v>
      </c>
      <c r="H4809" t="str">
        <f t="shared" si="230"/>
        <v>ORD26004808</v>
      </c>
      <c r="I4809">
        <f>COUNTIFS(PG_Transactions!$AK:$AK,$H4809,PG_Transactions!$E:$E,"CAPTURE",PG_Transactions!$AQ:$AQ,1)</f>
        <v>1</v>
      </c>
      <c r="J4809">
        <f>SUMIFS(PG_Transactions!$G:$G,PG_Transactions!$AK:$AK,$H4809,PG_Transactions!$E:$E,"CAPTURE",PG_Transactions!$AQ:$AQ,1)</f>
        <v>5298</v>
      </c>
      <c r="K4809">
        <f t="shared" si="231"/>
        <v>0</v>
      </c>
      <c r="L4809" t="str">
        <f t="shared" si="232"/>
        <v>Amount Match</v>
      </c>
    </row>
    <row r="4810" spans="1:12" hidden="1" x14ac:dyDescent="0.3">
      <c r="A4810" t="s">
        <v>9512</v>
      </c>
      <c r="B4810" s="1">
        <v>46277</v>
      </c>
      <c r="C4810" t="s">
        <v>9513</v>
      </c>
      <c r="D4810" t="s">
        <v>32</v>
      </c>
      <c r="E4810" t="s">
        <v>17</v>
      </c>
      <c r="F4810">
        <v>8298</v>
      </c>
      <c r="G4810" t="s">
        <v>10</v>
      </c>
      <c r="H4810" t="str">
        <f t="shared" si="230"/>
        <v>ORD26004809</v>
      </c>
      <c r="I4810">
        <f>COUNTIFS(PG_Transactions!$AK:$AK,$H4810,PG_Transactions!$E:$E,"CAPTURE",PG_Transactions!$AQ:$AQ,1)</f>
        <v>1</v>
      </c>
      <c r="J4810">
        <f>SUMIFS(PG_Transactions!$G:$G,PG_Transactions!$AK:$AK,$H4810,PG_Transactions!$E:$E,"CAPTURE",PG_Transactions!$AQ:$AQ,1)</f>
        <v>8298</v>
      </c>
      <c r="K4810">
        <f t="shared" si="231"/>
        <v>0</v>
      </c>
      <c r="L4810" t="str">
        <f t="shared" si="232"/>
        <v>Amount Match</v>
      </c>
    </row>
    <row r="4811" spans="1:12" hidden="1" x14ac:dyDescent="0.3">
      <c r="A4811" t="s">
        <v>9514</v>
      </c>
      <c r="B4811" s="1">
        <v>46287</v>
      </c>
      <c r="C4811" t="s">
        <v>9515</v>
      </c>
      <c r="D4811" t="s">
        <v>16</v>
      </c>
      <c r="E4811" t="s">
        <v>44</v>
      </c>
      <c r="F4811">
        <v>1499</v>
      </c>
      <c r="G4811" t="s">
        <v>10</v>
      </c>
      <c r="H4811" t="str">
        <f t="shared" si="230"/>
        <v>ORD26004810</v>
      </c>
      <c r="I4811">
        <f>COUNTIFS(PG_Transactions!$AK:$AK,$H4811,PG_Transactions!$E:$E,"CAPTURE",PG_Transactions!$AQ:$AQ,1)</f>
        <v>1</v>
      </c>
      <c r="J4811">
        <f>SUMIFS(PG_Transactions!$G:$G,PG_Transactions!$AK:$AK,$H4811,PG_Transactions!$E:$E,"CAPTURE",PG_Transactions!$AQ:$AQ,1)</f>
        <v>1499</v>
      </c>
      <c r="K4811">
        <f t="shared" si="231"/>
        <v>0</v>
      </c>
      <c r="L4811" t="str">
        <f t="shared" si="232"/>
        <v>Amount Match</v>
      </c>
    </row>
    <row r="4812" spans="1:12" hidden="1" x14ac:dyDescent="0.3">
      <c r="A4812" t="s">
        <v>9516</v>
      </c>
      <c r="B4812" s="1">
        <v>46278</v>
      </c>
      <c r="C4812" t="s">
        <v>9517</v>
      </c>
      <c r="D4812" t="s">
        <v>65</v>
      </c>
      <c r="E4812" t="s">
        <v>17</v>
      </c>
      <c r="F4812">
        <v>3997</v>
      </c>
      <c r="G4812" t="s">
        <v>10</v>
      </c>
      <c r="H4812" t="str">
        <f t="shared" si="230"/>
        <v>ORD26004811</v>
      </c>
      <c r="I4812">
        <f>COUNTIFS(PG_Transactions!$AK:$AK,$H4812,PG_Transactions!$E:$E,"CAPTURE",PG_Transactions!$AQ:$AQ,1)</f>
        <v>1</v>
      </c>
      <c r="J4812">
        <f>SUMIFS(PG_Transactions!$G:$G,PG_Transactions!$AK:$AK,$H4812,PG_Transactions!$E:$E,"CAPTURE",PG_Transactions!$AQ:$AQ,1)</f>
        <v>3997</v>
      </c>
      <c r="K4812">
        <f t="shared" si="231"/>
        <v>0</v>
      </c>
      <c r="L4812" t="str">
        <f t="shared" si="232"/>
        <v>Amount Match</v>
      </c>
    </row>
    <row r="4813" spans="1:12" hidden="1" x14ac:dyDescent="0.3">
      <c r="A4813" t="s">
        <v>9518</v>
      </c>
      <c r="B4813" s="1">
        <v>46276</v>
      </c>
      <c r="C4813" t="s">
        <v>9519</v>
      </c>
      <c r="D4813" t="s">
        <v>65</v>
      </c>
      <c r="E4813" t="s">
        <v>9</v>
      </c>
      <c r="F4813">
        <v>2499</v>
      </c>
      <c r="G4813" t="s">
        <v>105</v>
      </c>
      <c r="H4813" t="str">
        <f t="shared" si="230"/>
        <v>ORD26004812</v>
      </c>
      <c r="I4813">
        <f>COUNTIFS(PG_Transactions!$AK:$AK,$H4813,PG_Transactions!$E:$E,"CAPTURE",PG_Transactions!$AQ:$AQ,1)</f>
        <v>0</v>
      </c>
      <c r="J4813">
        <f>SUMIFS(PG_Transactions!$G:$G,PG_Transactions!$AK:$AK,$H4813,PG_Transactions!$E:$E,"CAPTURE",PG_Transactions!$AQ:$AQ,1)</f>
        <v>0</v>
      </c>
      <c r="K4813">
        <f t="shared" si="231"/>
        <v>-2499</v>
      </c>
      <c r="L4813" t="str">
        <f t="shared" si="232"/>
        <v>No Capture</v>
      </c>
    </row>
    <row r="4814" spans="1:12" hidden="1" x14ac:dyDescent="0.3">
      <c r="A4814" t="s">
        <v>9520</v>
      </c>
      <c r="B4814" s="1">
        <v>46267</v>
      </c>
      <c r="C4814" t="s">
        <v>9521</v>
      </c>
      <c r="D4814" t="s">
        <v>8</v>
      </c>
      <c r="E4814" t="s">
        <v>17</v>
      </c>
      <c r="F4814">
        <v>10347</v>
      </c>
      <c r="G4814" t="s">
        <v>10</v>
      </c>
      <c r="H4814" t="str">
        <f t="shared" si="230"/>
        <v>ORD26004813</v>
      </c>
      <c r="I4814">
        <f>COUNTIFS(PG_Transactions!$AK:$AK,$H4814,PG_Transactions!$E:$E,"CAPTURE",PG_Transactions!$AQ:$AQ,1)</f>
        <v>1</v>
      </c>
      <c r="J4814">
        <f>SUMIFS(PG_Transactions!$G:$G,PG_Transactions!$AK:$AK,$H4814,PG_Transactions!$E:$E,"CAPTURE",PG_Transactions!$AQ:$AQ,1)</f>
        <v>10347</v>
      </c>
      <c r="K4814">
        <f t="shared" si="231"/>
        <v>0</v>
      </c>
      <c r="L4814" t="str">
        <f t="shared" si="232"/>
        <v>Amount Match</v>
      </c>
    </row>
    <row r="4815" spans="1:12" hidden="1" x14ac:dyDescent="0.3">
      <c r="A4815" t="s">
        <v>9522</v>
      </c>
      <c r="B4815" s="1">
        <v>46292</v>
      </c>
      <c r="C4815" t="s">
        <v>9523</v>
      </c>
      <c r="D4815" t="s">
        <v>24</v>
      </c>
      <c r="E4815" t="s">
        <v>9</v>
      </c>
      <c r="F4815">
        <v>1299</v>
      </c>
      <c r="G4815" t="s">
        <v>10</v>
      </c>
      <c r="H4815" t="str">
        <f t="shared" si="230"/>
        <v>ORD26004814</v>
      </c>
      <c r="I4815">
        <f>COUNTIFS(PG_Transactions!$AK:$AK,$H4815,PG_Transactions!$E:$E,"CAPTURE",PG_Transactions!$AQ:$AQ,1)</f>
        <v>1</v>
      </c>
      <c r="J4815">
        <f>SUMIFS(PG_Transactions!$G:$G,PG_Transactions!$AK:$AK,$H4815,PG_Transactions!$E:$E,"CAPTURE",PG_Transactions!$AQ:$AQ,1)</f>
        <v>1299</v>
      </c>
      <c r="K4815">
        <f t="shared" si="231"/>
        <v>0</v>
      </c>
      <c r="L4815" t="str">
        <f t="shared" si="232"/>
        <v>Amount Match</v>
      </c>
    </row>
    <row r="4816" spans="1:12" hidden="1" x14ac:dyDescent="0.3">
      <c r="A4816" t="s">
        <v>9524</v>
      </c>
      <c r="B4816" s="1">
        <v>46272</v>
      </c>
      <c r="C4816" t="s">
        <v>9525</v>
      </c>
      <c r="D4816" t="s">
        <v>38</v>
      </c>
      <c r="E4816" t="s">
        <v>17</v>
      </c>
      <c r="F4816">
        <v>5798</v>
      </c>
      <c r="G4816" t="s">
        <v>10</v>
      </c>
      <c r="H4816" t="str">
        <f t="shared" si="230"/>
        <v>ORD26004815</v>
      </c>
      <c r="I4816">
        <f>COUNTIFS(PG_Transactions!$AK:$AK,$H4816,PG_Transactions!$E:$E,"CAPTURE",PG_Transactions!$AQ:$AQ,1)</f>
        <v>1</v>
      </c>
      <c r="J4816">
        <f>SUMIFS(PG_Transactions!$G:$G,PG_Transactions!$AK:$AK,$H4816,PG_Transactions!$E:$E,"CAPTURE",PG_Transactions!$AQ:$AQ,1)</f>
        <v>5798</v>
      </c>
      <c r="K4816">
        <f t="shared" si="231"/>
        <v>0</v>
      </c>
      <c r="L4816" t="str">
        <f t="shared" si="232"/>
        <v>Amount Match</v>
      </c>
    </row>
    <row r="4817" spans="1:12" hidden="1" x14ac:dyDescent="0.3">
      <c r="A4817" t="s">
        <v>9526</v>
      </c>
      <c r="B4817" s="1">
        <v>46268</v>
      </c>
      <c r="C4817" t="s">
        <v>9527</v>
      </c>
      <c r="D4817" t="s">
        <v>38</v>
      </c>
      <c r="E4817" t="s">
        <v>9</v>
      </c>
      <c r="F4817">
        <v>349</v>
      </c>
      <c r="G4817" t="s">
        <v>10</v>
      </c>
      <c r="H4817" t="str">
        <f t="shared" si="230"/>
        <v>ORD26004816</v>
      </c>
      <c r="I4817">
        <f>COUNTIFS(PG_Transactions!$AK:$AK,$H4817,PG_Transactions!$E:$E,"CAPTURE",PG_Transactions!$AQ:$AQ,1)</f>
        <v>1</v>
      </c>
      <c r="J4817">
        <f>SUMIFS(PG_Transactions!$G:$G,PG_Transactions!$AK:$AK,$H4817,PG_Transactions!$E:$E,"CAPTURE",PG_Transactions!$AQ:$AQ,1)</f>
        <v>349</v>
      </c>
      <c r="K4817">
        <f t="shared" si="231"/>
        <v>0</v>
      </c>
      <c r="L4817" t="str">
        <f t="shared" si="232"/>
        <v>Amount Match</v>
      </c>
    </row>
    <row r="4818" spans="1:12" hidden="1" x14ac:dyDescent="0.3">
      <c r="A4818" t="s">
        <v>9528</v>
      </c>
      <c r="B4818" s="1">
        <v>46282</v>
      </c>
      <c r="C4818" t="s">
        <v>9529</v>
      </c>
      <c r="D4818" t="s">
        <v>16</v>
      </c>
      <c r="E4818" t="s">
        <v>9</v>
      </c>
      <c r="F4818">
        <v>2999</v>
      </c>
      <c r="G4818" t="s">
        <v>10</v>
      </c>
      <c r="H4818" t="str">
        <f t="shared" si="230"/>
        <v>ORD26004817</v>
      </c>
      <c r="I4818">
        <f>COUNTIFS(PG_Transactions!$AK:$AK,$H4818,PG_Transactions!$E:$E,"CAPTURE",PG_Transactions!$AQ:$AQ,1)</f>
        <v>1</v>
      </c>
      <c r="J4818">
        <f>SUMIFS(PG_Transactions!$G:$G,PG_Transactions!$AK:$AK,$H4818,PG_Transactions!$E:$E,"CAPTURE",PG_Transactions!$AQ:$AQ,1)</f>
        <v>2999</v>
      </c>
      <c r="K4818">
        <f t="shared" si="231"/>
        <v>0</v>
      </c>
      <c r="L4818" t="str">
        <f t="shared" si="232"/>
        <v>Amount Match</v>
      </c>
    </row>
    <row r="4819" spans="1:12" hidden="1" x14ac:dyDescent="0.3">
      <c r="A4819" t="s">
        <v>9530</v>
      </c>
      <c r="B4819" s="1">
        <v>46292</v>
      </c>
      <c r="C4819" t="s">
        <v>9531</v>
      </c>
      <c r="D4819" t="s">
        <v>16</v>
      </c>
      <c r="E4819" t="s">
        <v>17</v>
      </c>
      <c r="F4819">
        <v>2798</v>
      </c>
      <c r="G4819" t="s">
        <v>10</v>
      </c>
      <c r="H4819" t="str">
        <f t="shared" si="230"/>
        <v>ORD26004818</v>
      </c>
      <c r="I4819">
        <f>COUNTIFS(PG_Transactions!$AK:$AK,$H4819,PG_Transactions!$E:$E,"CAPTURE",PG_Transactions!$AQ:$AQ,1)</f>
        <v>1</v>
      </c>
      <c r="J4819">
        <f>SUMIFS(PG_Transactions!$G:$G,PG_Transactions!$AK:$AK,$H4819,PG_Transactions!$E:$E,"CAPTURE",PG_Transactions!$AQ:$AQ,1)</f>
        <v>2798</v>
      </c>
      <c r="K4819">
        <f t="shared" si="231"/>
        <v>0</v>
      </c>
      <c r="L4819" t="str">
        <f t="shared" si="232"/>
        <v>Amount Match</v>
      </c>
    </row>
    <row r="4820" spans="1:12" hidden="1" x14ac:dyDescent="0.3">
      <c r="A4820" t="s">
        <v>9532</v>
      </c>
      <c r="B4820" s="1">
        <v>46281</v>
      </c>
      <c r="C4820" t="s">
        <v>9533</v>
      </c>
      <c r="D4820" t="s">
        <v>32</v>
      </c>
      <c r="E4820" t="s">
        <v>9</v>
      </c>
      <c r="F4820">
        <v>599</v>
      </c>
      <c r="G4820" t="s">
        <v>10</v>
      </c>
      <c r="H4820" t="str">
        <f t="shared" si="230"/>
        <v>ORD26004819</v>
      </c>
      <c r="I4820">
        <f>COUNTIFS(PG_Transactions!$AK:$AK,$H4820,PG_Transactions!$E:$E,"CAPTURE",PG_Transactions!$AQ:$AQ,1)</f>
        <v>1</v>
      </c>
      <c r="J4820">
        <f>SUMIFS(PG_Transactions!$G:$G,PG_Transactions!$AK:$AK,$H4820,PG_Transactions!$E:$E,"CAPTURE",PG_Transactions!$AQ:$AQ,1)</f>
        <v>599</v>
      </c>
      <c r="K4820">
        <f t="shared" si="231"/>
        <v>0</v>
      </c>
      <c r="L4820" t="str">
        <f t="shared" si="232"/>
        <v>Amount Match</v>
      </c>
    </row>
    <row r="4821" spans="1:12" hidden="1" x14ac:dyDescent="0.3">
      <c r="A4821" t="s">
        <v>9534</v>
      </c>
      <c r="B4821" s="1">
        <v>46287</v>
      </c>
      <c r="C4821" t="s">
        <v>9535</v>
      </c>
      <c r="D4821" t="s">
        <v>13</v>
      </c>
      <c r="E4821" t="s">
        <v>17</v>
      </c>
      <c r="F4821">
        <v>1799</v>
      </c>
      <c r="G4821" t="s">
        <v>10</v>
      </c>
      <c r="H4821" t="str">
        <f t="shared" si="230"/>
        <v>ORD26004820</v>
      </c>
      <c r="I4821">
        <f>COUNTIFS(PG_Transactions!$AK:$AK,$H4821,PG_Transactions!$E:$E,"CAPTURE",PG_Transactions!$AQ:$AQ,1)</f>
        <v>1</v>
      </c>
      <c r="J4821">
        <f>SUMIFS(PG_Transactions!$G:$G,PG_Transactions!$AK:$AK,$H4821,PG_Transactions!$E:$E,"CAPTURE",PG_Transactions!$AQ:$AQ,1)</f>
        <v>1799</v>
      </c>
      <c r="K4821">
        <f t="shared" si="231"/>
        <v>0</v>
      </c>
      <c r="L4821" t="str">
        <f t="shared" si="232"/>
        <v>Amount Match</v>
      </c>
    </row>
    <row r="4822" spans="1:12" hidden="1" x14ac:dyDescent="0.3">
      <c r="A4822" t="s">
        <v>9536</v>
      </c>
      <c r="B4822" s="1">
        <v>46286</v>
      </c>
      <c r="C4822" t="s">
        <v>9537</v>
      </c>
      <c r="D4822" t="s">
        <v>27</v>
      </c>
      <c r="E4822" t="s">
        <v>17</v>
      </c>
      <c r="F4822">
        <v>8998</v>
      </c>
      <c r="G4822" t="s">
        <v>56</v>
      </c>
      <c r="H4822" t="str">
        <f t="shared" si="230"/>
        <v>ORD26004821</v>
      </c>
      <c r="I4822">
        <f>COUNTIFS(PG_Transactions!$AK:$AK,$H4822,PG_Transactions!$E:$E,"CAPTURE",PG_Transactions!$AQ:$AQ,1)</f>
        <v>1</v>
      </c>
      <c r="J4822">
        <f>SUMIFS(PG_Transactions!$G:$G,PG_Transactions!$AK:$AK,$H4822,PG_Transactions!$E:$E,"CAPTURE",PG_Transactions!$AQ:$AQ,1)</f>
        <v>8998</v>
      </c>
      <c r="K4822">
        <f t="shared" si="231"/>
        <v>0</v>
      </c>
      <c r="L4822" t="str">
        <f t="shared" si="232"/>
        <v>Amount Match</v>
      </c>
    </row>
    <row r="4823" spans="1:12" hidden="1" x14ac:dyDescent="0.3">
      <c r="A4823" t="s">
        <v>9538</v>
      </c>
      <c r="B4823" s="1">
        <v>46270</v>
      </c>
      <c r="C4823" t="s">
        <v>9539</v>
      </c>
      <c r="D4823" t="s">
        <v>51</v>
      </c>
      <c r="E4823" t="s">
        <v>9</v>
      </c>
      <c r="F4823">
        <v>349</v>
      </c>
      <c r="G4823" t="s">
        <v>10</v>
      </c>
      <c r="H4823" t="str">
        <f t="shared" si="230"/>
        <v>ORD26004822</v>
      </c>
      <c r="I4823">
        <f>COUNTIFS(PG_Transactions!$AK:$AK,$H4823,PG_Transactions!$E:$E,"CAPTURE",PG_Transactions!$AQ:$AQ,1)</f>
        <v>1</v>
      </c>
      <c r="J4823">
        <f>SUMIFS(PG_Transactions!$G:$G,PG_Transactions!$AK:$AK,$H4823,PG_Transactions!$E:$E,"CAPTURE",PG_Transactions!$AQ:$AQ,1)</f>
        <v>349</v>
      </c>
      <c r="K4823">
        <f t="shared" si="231"/>
        <v>0</v>
      </c>
      <c r="L4823" t="str">
        <f t="shared" si="232"/>
        <v>Amount Match</v>
      </c>
    </row>
    <row r="4824" spans="1:12" hidden="1" x14ac:dyDescent="0.3">
      <c r="A4824" t="s">
        <v>9540</v>
      </c>
      <c r="B4824" s="1">
        <v>46266</v>
      </c>
      <c r="C4824" t="s">
        <v>9541</v>
      </c>
      <c r="D4824" t="s">
        <v>32</v>
      </c>
      <c r="E4824" t="s">
        <v>17</v>
      </c>
      <c r="F4824">
        <v>5598</v>
      </c>
      <c r="G4824" t="s">
        <v>10</v>
      </c>
      <c r="H4824" t="str">
        <f t="shared" si="230"/>
        <v>ORD26004823</v>
      </c>
      <c r="I4824">
        <f>COUNTIFS(PG_Transactions!$AK:$AK,$H4824,PG_Transactions!$E:$E,"CAPTURE",PG_Transactions!$AQ:$AQ,1)</f>
        <v>1</v>
      </c>
      <c r="J4824">
        <f>SUMIFS(PG_Transactions!$G:$G,PG_Transactions!$AK:$AK,$H4824,PG_Transactions!$E:$E,"CAPTURE",PG_Transactions!$AQ:$AQ,1)</f>
        <v>5598</v>
      </c>
      <c r="K4824">
        <f t="shared" si="231"/>
        <v>0</v>
      </c>
      <c r="L4824" t="str">
        <f t="shared" si="232"/>
        <v>Amount Match</v>
      </c>
    </row>
    <row r="4825" spans="1:12" hidden="1" x14ac:dyDescent="0.3">
      <c r="A4825" t="s">
        <v>9542</v>
      </c>
      <c r="B4825" s="1">
        <v>46269</v>
      </c>
      <c r="C4825" t="s">
        <v>9543</v>
      </c>
      <c r="D4825" t="s">
        <v>65</v>
      </c>
      <c r="E4825" t="s">
        <v>17</v>
      </c>
      <c r="F4825">
        <v>1648</v>
      </c>
      <c r="G4825" t="s">
        <v>10</v>
      </c>
      <c r="H4825" t="str">
        <f t="shared" si="230"/>
        <v>ORD26004824</v>
      </c>
      <c r="I4825">
        <f>COUNTIFS(PG_Transactions!$AK:$AK,$H4825,PG_Transactions!$E:$E,"CAPTURE",PG_Transactions!$AQ:$AQ,1)</f>
        <v>1</v>
      </c>
      <c r="J4825">
        <f>SUMIFS(PG_Transactions!$G:$G,PG_Transactions!$AK:$AK,$H4825,PG_Transactions!$E:$E,"CAPTURE",PG_Transactions!$AQ:$AQ,1)</f>
        <v>1648</v>
      </c>
      <c r="K4825">
        <f t="shared" si="231"/>
        <v>0</v>
      </c>
      <c r="L4825" t="str">
        <f t="shared" si="232"/>
        <v>Amount Match</v>
      </c>
    </row>
    <row r="4826" spans="1:12" hidden="1" x14ac:dyDescent="0.3">
      <c r="A4826" t="s">
        <v>9544</v>
      </c>
      <c r="B4826" s="1">
        <v>46270</v>
      </c>
      <c r="C4826" t="s">
        <v>9545</v>
      </c>
      <c r="D4826" t="s">
        <v>16</v>
      </c>
      <c r="E4826" t="s">
        <v>9</v>
      </c>
      <c r="F4826">
        <v>1299</v>
      </c>
      <c r="G4826" t="s">
        <v>10</v>
      </c>
      <c r="H4826" t="str">
        <f t="shared" si="230"/>
        <v>ORD26004825</v>
      </c>
      <c r="I4826">
        <f>COUNTIFS(PG_Transactions!$AK:$AK,$H4826,PG_Transactions!$E:$E,"CAPTURE",PG_Transactions!$AQ:$AQ,1)</f>
        <v>1</v>
      </c>
      <c r="J4826">
        <f>SUMIFS(PG_Transactions!$G:$G,PG_Transactions!$AK:$AK,$H4826,PG_Transactions!$E:$E,"CAPTURE",PG_Transactions!$AQ:$AQ,1)</f>
        <v>1299</v>
      </c>
      <c r="K4826">
        <f t="shared" si="231"/>
        <v>0</v>
      </c>
      <c r="L4826" t="str">
        <f t="shared" si="232"/>
        <v>Amount Match</v>
      </c>
    </row>
    <row r="4827" spans="1:12" hidden="1" x14ac:dyDescent="0.3">
      <c r="A4827" t="s">
        <v>9546</v>
      </c>
      <c r="B4827" s="1">
        <v>46285</v>
      </c>
      <c r="C4827" t="s">
        <v>9547</v>
      </c>
      <c r="D4827" t="s">
        <v>27</v>
      </c>
      <c r="E4827" t="s">
        <v>9</v>
      </c>
      <c r="F4827">
        <v>1299</v>
      </c>
      <c r="G4827" t="s">
        <v>10</v>
      </c>
      <c r="H4827" t="str">
        <f t="shared" si="230"/>
        <v>ORD26004826</v>
      </c>
      <c r="I4827">
        <f>COUNTIFS(PG_Transactions!$AK:$AK,$H4827,PG_Transactions!$E:$E,"CAPTURE",PG_Transactions!$AQ:$AQ,1)</f>
        <v>1</v>
      </c>
      <c r="J4827">
        <f>SUMIFS(PG_Transactions!$G:$G,PG_Transactions!$AK:$AK,$H4827,PG_Transactions!$E:$E,"CAPTURE",PG_Transactions!$AQ:$AQ,1)</f>
        <v>1299</v>
      </c>
      <c r="K4827">
        <f t="shared" si="231"/>
        <v>0</v>
      </c>
      <c r="L4827" t="str">
        <f t="shared" si="232"/>
        <v>Amount Match</v>
      </c>
    </row>
    <row r="4828" spans="1:12" hidden="1" x14ac:dyDescent="0.3">
      <c r="A4828" t="s">
        <v>9548</v>
      </c>
      <c r="B4828" s="1">
        <v>46284</v>
      </c>
      <c r="C4828" t="s">
        <v>8025</v>
      </c>
      <c r="D4828" t="s">
        <v>13</v>
      </c>
      <c r="E4828" t="s">
        <v>9</v>
      </c>
      <c r="F4828">
        <v>1299</v>
      </c>
      <c r="G4828" t="s">
        <v>10</v>
      </c>
      <c r="H4828" t="str">
        <f t="shared" si="230"/>
        <v>ORD26004827</v>
      </c>
      <c r="I4828">
        <f>COUNTIFS(PG_Transactions!$AK:$AK,$H4828,PG_Transactions!$E:$E,"CAPTURE",PG_Transactions!$AQ:$AQ,1)</f>
        <v>1</v>
      </c>
      <c r="J4828">
        <f>SUMIFS(PG_Transactions!$G:$G,PG_Transactions!$AK:$AK,$H4828,PG_Transactions!$E:$E,"CAPTURE",PG_Transactions!$AQ:$AQ,1)</f>
        <v>1299</v>
      </c>
      <c r="K4828">
        <f t="shared" si="231"/>
        <v>0</v>
      </c>
      <c r="L4828" t="str">
        <f t="shared" si="232"/>
        <v>Amount Match</v>
      </c>
    </row>
    <row r="4829" spans="1:12" hidden="1" x14ac:dyDescent="0.3">
      <c r="A4829" t="s">
        <v>9549</v>
      </c>
      <c r="B4829" s="1">
        <v>46270</v>
      </c>
      <c r="C4829" t="s">
        <v>9550</v>
      </c>
      <c r="D4829" t="s">
        <v>13</v>
      </c>
      <c r="E4829" t="s">
        <v>9</v>
      </c>
      <c r="F4829" s="2">
        <v>4999</v>
      </c>
      <c r="G4829" t="s">
        <v>10</v>
      </c>
      <c r="H4829" t="str">
        <f t="shared" si="230"/>
        <v>ORD26004828</v>
      </c>
      <c r="I4829">
        <f>COUNTIFS(PG_Transactions!$AK:$AK,$H4829,PG_Transactions!$E:$E,"CAPTURE",PG_Transactions!$AQ:$AQ,1)</f>
        <v>1</v>
      </c>
      <c r="J4829">
        <f>SUMIFS(PG_Transactions!$G:$G,PG_Transactions!$AK:$AK,$H4829,PG_Transactions!$E:$E,"CAPTURE",PG_Transactions!$AQ:$AQ,1)</f>
        <v>4999</v>
      </c>
      <c r="K4829">
        <f t="shared" si="231"/>
        <v>0</v>
      </c>
      <c r="L4829" t="str">
        <f t="shared" si="232"/>
        <v>Amount Match</v>
      </c>
    </row>
    <row r="4830" spans="1:12" hidden="1" x14ac:dyDescent="0.3">
      <c r="A4830" t="s">
        <v>9551</v>
      </c>
      <c r="B4830" s="1">
        <v>46287</v>
      </c>
      <c r="C4830" t="s">
        <v>9552</v>
      </c>
      <c r="D4830" t="s">
        <v>16</v>
      </c>
      <c r="E4830" t="s">
        <v>44</v>
      </c>
      <c r="F4830">
        <v>999</v>
      </c>
      <c r="G4830" t="s">
        <v>10</v>
      </c>
      <c r="H4830" t="str">
        <f t="shared" si="230"/>
        <v>ORD26004829</v>
      </c>
      <c r="I4830">
        <f>COUNTIFS(PG_Transactions!$AK:$AK,$H4830,PG_Transactions!$E:$E,"CAPTURE",PG_Transactions!$AQ:$AQ,1)</f>
        <v>1</v>
      </c>
      <c r="J4830">
        <f>SUMIFS(PG_Transactions!$G:$G,PG_Transactions!$AK:$AK,$H4830,PG_Transactions!$E:$E,"CAPTURE",PG_Transactions!$AQ:$AQ,1)</f>
        <v>999</v>
      </c>
      <c r="K4830">
        <f t="shared" si="231"/>
        <v>0</v>
      </c>
      <c r="L4830" t="str">
        <f t="shared" si="232"/>
        <v>Amount Match</v>
      </c>
    </row>
    <row r="4831" spans="1:12" hidden="1" x14ac:dyDescent="0.3">
      <c r="A4831" t="s">
        <v>9553</v>
      </c>
      <c r="B4831" s="1">
        <v>46291</v>
      </c>
      <c r="C4831" t="s">
        <v>9554</v>
      </c>
      <c r="D4831" t="s">
        <v>27</v>
      </c>
      <c r="E4831" t="s">
        <v>17</v>
      </c>
      <c r="F4831">
        <v>848</v>
      </c>
      <c r="G4831" t="s">
        <v>10</v>
      </c>
      <c r="H4831" t="str">
        <f t="shared" si="230"/>
        <v>ORD26004830</v>
      </c>
      <c r="I4831">
        <f>COUNTIFS(PG_Transactions!$AK:$AK,$H4831,PG_Transactions!$E:$E,"CAPTURE",PG_Transactions!$AQ:$AQ,1)</f>
        <v>1</v>
      </c>
      <c r="J4831">
        <f>SUMIFS(PG_Transactions!$G:$G,PG_Transactions!$AK:$AK,$H4831,PG_Transactions!$E:$E,"CAPTURE",PG_Transactions!$AQ:$AQ,1)</f>
        <v>848</v>
      </c>
      <c r="K4831">
        <f t="shared" si="231"/>
        <v>0</v>
      </c>
      <c r="L4831" t="str">
        <f t="shared" si="232"/>
        <v>Amount Match</v>
      </c>
    </row>
    <row r="4832" spans="1:12" hidden="1" x14ac:dyDescent="0.3">
      <c r="A4832" t="s">
        <v>9555</v>
      </c>
      <c r="B4832" s="1">
        <v>46274</v>
      </c>
      <c r="C4832" t="s">
        <v>9556</v>
      </c>
      <c r="D4832" t="s">
        <v>51</v>
      </c>
      <c r="E4832" t="s">
        <v>33</v>
      </c>
      <c r="F4832">
        <v>10498</v>
      </c>
      <c r="G4832" t="s">
        <v>10</v>
      </c>
      <c r="H4832" t="str">
        <f t="shared" si="230"/>
        <v>ORD26004831</v>
      </c>
      <c r="I4832">
        <f>COUNTIFS(PG_Transactions!$AK:$AK,$H4832,PG_Transactions!$E:$E,"CAPTURE",PG_Transactions!$AQ:$AQ,1)</f>
        <v>1</v>
      </c>
      <c r="J4832">
        <f>SUMIFS(PG_Transactions!$G:$G,PG_Transactions!$AK:$AK,$H4832,PG_Transactions!$E:$E,"CAPTURE",PG_Transactions!$AQ:$AQ,1)</f>
        <v>10498</v>
      </c>
      <c r="K4832">
        <f t="shared" si="231"/>
        <v>0</v>
      </c>
      <c r="L4832" t="str">
        <f t="shared" si="232"/>
        <v>Amount Match</v>
      </c>
    </row>
    <row r="4833" spans="1:12" hidden="1" x14ac:dyDescent="0.3">
      <c r="A4833" t="s">
        <v>9557</v>
      </c>
      <c r="B4833" s="1">
        <v>46276</v>
      </c>
      <c r="C4833" t="s">
        <v>9558</v>
      </c>
      <c r="D4833" t="s">
        <v>38</v>
      </c>
      <c r="E4833" t="s">
        <v>9</v>
      </c>
      <c r="F4833">
        <v>2499</v>
      </c>
      <c r="G4833" t="s">
        <v>10</v>
      </c>
      <c r="H4833" t="str">
        <f t="shared" si="230"/>
        <v>ORD26004832</v>
      </c>
      <c r="I4833">
        <f>COUNTIFS(PG_Transactions!$AK:$AK,$H4833,PG_Transactions!$E:$E,"CAPTURE",PG_Transactions!$AQ:$AQ,1)</f>
        <v>1</v>
      </c>
      <c r="J4833">
        <f>SUMIFS(PG_Transactions!$G:$G,PG_Transactions!$AK:$AK,$H4833,PG_Transactions!$E:$E,"CAPTURE",PG_Transactions!$AQ:$AQ,1)</f>
        <v>2499</v>
      </c>
      <c r="K4833">
        <f t="shared" si="231"/>
        <v>0</v>
      </c>
      <c r="L4833" t="str">
        <f t="shared" si="232"/>
        <v>Amount Match</v>
      </c>
    </row>
    <row r="4834" spans="1:12" hidden="1" x14ac:dyDescent="0.3">
      <c r="A4834" t="s">
        <v>9559</v>
      </c>
      <c r="B4834" s="1">
        <v>46274</v>
      </c>
      <c r="C4834" t="s">
        <v>9560</v>
      </c>
      <c r="D4834" t="s">
        <v>16</v>
      </c>
      <c r="E4834" t="s">
        <v>17</v>
      </c>
      <c r="F4834">
        <v>4999</v>
      </c>
      <c r="G4834" t="s">
        <v>105</v>
      </c>
      <c r="H4834" t="str">
        <f t="shared" si="230"/>
        <v>ORD26004833</v>
      </c>
      <c r="I4834">
        <f>COUNTIFS(PG_Transactions!$AK:$AK,$H4834,PG_Transactions!$E:$E,"CAPTURE",PG_Transactions!$AQ:$AQ,1)</f>
        <v>0</v>
      </c>
      <c r="J4834">
        <f>SUMIFS(PG_Transactions!$G:$G,PG_Transactions!$AK:$AK,$H4834,PG_Transactions!$E:$E,"CAPTURE",PG_Transactions!$AQ:$AQ,1)</f>
        <v>0</v>
      </c>
      <c r="K4834">
        <f t="shared" si="231"/>
        <v>-4999</v>
      </c>
      <c r="L4834" t="str">
        <f t="shared" si="232"/>
        <v>No Capture</v>
      </c>
    </row>
    <row r="4835" spans="1:12" hidden="1" x14ac:dyDescent="0.3">
      <c r="A4835" t="s">
        <v>9561</v>
      </c>
      <c r="B4835" s="1">
        <v>46282</v>
      </c>
      <c r="C4835" t="s">
        <v>9562</v>
      </c>
      <c r="D4835" t="s">
        <v>13</v>
      </c>
      <c r="E4835" t="s">
        <v>9</v>
      </c>
      <c r="F4835">
        <v>7999</v>
      </c>
      <c r="G4835" t="s">
        <v>56</v>
      </c>
      <c r="H4835" t="str">
        <f t="shared" si="230"/>
        <v>ORD26004834</v>
      </c>
      <c r="I4835">
        <f>COUNTIFS(PG_Transactions!$AK:$AK,$H4835,PG_Transactions!$E:$E,"CAPTURE",PG_Transactions!$AQ:$AQ,1)</f>
        <v>1</v>
      </c>
      <c r="J4835">
        <f>SUMIFS(PG_Transactions!$G:$G,PG_Transactions!$AK:$AK,$H4835,PG_Transactions!$E:$E,"CAPTURE",PG_Transactions!$AQ:$AQ,1)</f>
        <v>7999</v>
      </c>
      <c r="K4835">
        <f t="shared" si="231"/>
        <v>0</v>
      </c>
      <c r="L4835" t="str">
        <f t="shared" si="232"/>
        <v>Amount Match</v>
      </c>
    </row>
    <row r="4836" spans="1:12" hidden="1" x14ac:dyDescent="0.3">
      <c r="A4836" t="s">
        <v>9563</v>
      </c>
      <c r="B4836" s="1">
        <v>46273</v>
      </c>
      <c r="C4836" t="s">
        <v>9564</v>
      </c>
      <c r="D4836" t="s">
        <v>65</v>
      </c>
      <c r="E4836" t="s">
        <v>17</v>
      </c>
      <c r="F4836">
        <v>1299</v>
      </c>
      <c r="G4836" t="s">
        <v>10</v>
      </c>
      <c r="H4836" t="str">
        <f t="shared" si="230"/>
        <v>ORD26004835</v>
      </c>
      <c r="I4836">
        <f>COUNTIFS(PG_Transactions!$AK:$AK,$H4836,PG_Transactions!$E:$E,"CAPTURE",PG_Transactions!$AQ:$AQ,1)</f>
        <v>1</v>
      </c>
      <c r="J4836">
        <f>SUMIFS(PG_Transactions!$G:$G,PG_Transactions!$AK:$AK,$H4836,PG_Transactions!$E:$E,"CAPTURE",PG_Transactions!$AQ:$AQ,1)</f>
        <v>1299</v>
      </c>
      <c r="K4836">
        <f t="shared" si="231"/>
        <v>0</v>
      </c>
      <c r="L4836" t="str">
        <f t="shared" si="232"/>
        <v>Amount Match</v>
      </c>
    </row>
    <row r="4837" spans="1:12" hidden="1" x14ac:dyDescent="0.3">
      <c r="A4837" t="s">
        <v>9565</v>
      </c>
      <c r="B4837" s="1">
        <v>46276</v>
      </c>
      <c r="C4837" t="s">
        <v>9566</v>
      </c>
      <c r="D4837" t="s">
        <v>27</v>
      </c>
      <c r="E4837" t="s">
        <v>9</v>
      </c>
      <c r="F4837">
        <v>2998</v>
      </c>
      <c r="G4837" t="s">
        <v>10</v>
      </c>
      <c r="H4837" t="str">
        <f t="shared" si="230"/>
        <v>ORD26004836</v>
      </c>
      <c r="I4837">
        <f>COUNTIFS(PG_Transactions!$AK:$AK,$H4837,PG_Transactions!$E:$E,"CAPTURE",PG_Transactions!$AQ:$AQ,1)</f>
        <v>1</v>
      </c>
      <c r="J4837">
        <f>SUMIFS(PG_Transactions!$G:$G,PG_Transactions!$AK:$AK,$H4837,PG_Transactions!$E:$E,"CAPTURE",PG_Transactions!$AQ:$AQ,1)</f>
        <v>2998</v>
      </c>
      <c r="K4837">
        <f t="shared" si="231"/>
        <v>0</v>
      </c>
      <c r="L4837" t="str">
        <f t="shared" si="232"/>
        <v>Amount Match</v>
      </c>
    </row>
    <row r="4838" spans="1:12" hidden="1" x14ac:dyDescent="0.3">
      <c r="A4838" t="s">
        <v>9567</v>
      </c>
      <c r="B4838" s="1">
        <v>46287</v>
      </c>
      <c r="C4838" t="s">
        <v>9568</v>
      </c>
      <c r="D4838" t="s">
        <v>24</v>
      </c>
      <c r="E4838" t="s">
        <v>44</v>
      </c>
      <c r="F4838">
        <v>8797</v>
      </c>
      <c r="G4838" t="s">
        <v>10</v>
      </c>
      <c r="H4838" t="str">
        <f t="shared" si="230"/>
        <v>ORD26004837</v>
      </c>
      <c r="I4838">
        <f>COUNTIFS(PG_Transactions!$AK:$AK,$H4838,PG_Transactions!$E:$E,"CAPTURE",PG_Transactions!$AQ:$AQ,1)</f>
        <v>1</v>
      </c>
      <c r="J4838">
        <f>SUMIFS(PG_Transactions!$G:$G,PG_Transactions!$AK:$AK,$H4838,PG_Transactions!$E:$E,"CAPTURE",PG_Transactions!$AQ:$AQ,1)</f>
        <v>8797</v>
      </c>
      <c r="K4838">
        <f t="shared" si="231"/>
        <v>0</v>
      </c>
      <c r="L4838" t="str">
        <f t="shared" si="232"/>
        <v>Amount Match</v>
      </c>
    </row>
    <row r="4839" spans="1:12" hidden="1" x14ac:dyDescent="0.3">
      <c r="A4839" t="s">
        <v>9569</v>
      </c>
      <c r="B4839" s="1">
        <v>46282</v>
      </c>
      <c r="C4839" t="s">
        <v>9570</v>
      </c>
      <c r="D4839" t="s">
        <v>51</v>
      </c>
      <c r="E4839" t="s">
        <v>9</v>
      </c>
      <c r="F4839">
        <v>2798</v>
      </c>
      <c r="G4839" t="s">
        <v>10</v>
      </c>
      <c r="H4839" t="str">
        <f t="shared" si="230"/>
        <v>ORD26004838</v>
      </c>
      <c r="I4839">
        <f>COUNTIFS(PG_Transactions!$AK:$AK,$H4839,PG_Transactions!$E:$E,"CAPTURE",PG_Transactions!$AQ:$AQ,1)</f>
        <v>1</v>
      </c>
      <c r="J4839">
        <f>SUMIFS(PG_Transactions!$G:$G,PG_Transactions!$AK:$AK,$H4839,PG_Transactions!$E:$E,"CAPTURE",PG_Transactions!$AQ:$AQ,1)</f>
        <v>2798</v>
      </c>
      <c r="K4839">
        <f t="shared" si="231"/>
        <v>0</v>
      </c>
      <c r="L4839" t="str">
        <f t="shared" si="232"/>
        <v>Amount Match</v>
      </c>
    </row>
    <row r="4840" spans="1:12" hidden="1" x14ac:dyDescent="0.3">
      <c r="A4840" t="s">
        <v>9571</v>
      </c>
      <c r="B4840" s="1">
        <v>46266</v>
      </c>
      <c r="C4840" t="s">
        <v>9572</v>
      </c>
      <c r="D4840" t="s">
        <v>16</v>
      </c>
      <c r="E4840" t="s">
        <v>9</v>
      </c>
      <c r="F4840">
        <v>5597</v>
      </c>
      <c r="G4840" t="s">
        <v>70</v>
      </c>
      <c r="H4840" t="str">
        <f t="shared" si="230"/>
        <v>ORD26004839</v>
      </c>
      <c r="I4840">
        <f>COUNTIFS(PG_Transactions!$AK:$AK,$H4840,PG_Transactions!$E:$E,"CAPTURE",PG_Transactions!$AQ:$AQ,1)</f>
        <v>0</v>
      </c>
      <c r="J4840">
        <f>SUMIFS(PG_Transactions!$G:$G,PG_Transactions!$AK:$AK,$H4840,PG_Transactions!$E:$E,"CAPTURE",PG_Transactions!$AQ:$AQ,1)</f>
        <v>0</v>
      </c>
      <c r="K4840">
        <f t="shared" si="231"/>
        <v>-5597</v>
      </c>
      <c r="L4840" t="str">
        <f t="shared" si="232"/>
        <v>No Capture</v>
      </c>
    </row>
    <row r="4841" spans="1:12" hidden="1" x14ac:dyDescent="0.3">
      <c r="A4841" t="s">
        <v>9573</v>
      </c>
      <c r="B4841" s="1">
        <v>46271</v>
      </c>
      <c r="C4841" t="s">
        <v>9574</v>
      </c>
      <c r="D4841" t="s">
        <v>38</v>
      </c>
      <c r="E4841" t="s">
        <v>9</v>
      </c>
      <c r="F4841">
        <v>6097</v>
      </c>
      <c r="G4841" t="s">
        <v>10</v>
      </c>
      <c r="H4841" t="str">
        <f t="shared" si="230"/>
        <v>ORD26004840</v>
      </c>
      <c r="I4841">
        <f>COUNTIFS(PG_Transactions!$AK:$AK,$H4841,PG_Transactions!$E:$E,"CAPTURE",PG_Transactions!$AQ:$AQ,1)</f>
        <v>1</v>
      </c>
      <c r="J4841">
        <f>SUMIFS(PG_Transactions!$G:$G,PG_Transactions!$AK:$AK,$H4841,PG_Transactions!$E:$E,"CAPTURE",PG_Transactions!$AQ:$AQ,1)</f>
        <v>6097</v>
      </c>
      <c r="K4841">
        <f t="shared" si="231"/>
        <v>0</v>
      </c>
      <c r="L4841" t="str">
        <f t="shared" si="232"/>
        <v>Amount Match</v>
      </c>
    </row>
    <row r="4842" spans="1:12" hidden="1" x14ac:dyDescent="0.3">
      <c r="A4842" t="s">
        <v>9575</v>
      </c>
      <c r="B4842" s="1">
        <v>46275</v>
      </c>
      <c r="C4842" t="s">
        <v>9576</v>
      </c>
      <c r="D4842" t="s">
        <v>41</v>
      </c>
      <c r="E4842" t="s">
        <v>9</v>
      </c>
      <c r="F4842">
        <v>1799</v>
      </c>
      <c r="G4842" t="s">
        <v>10</v>
      </c>
      <c r="H4842" t="str">
        <f t="shared" si="230"/>
        <v>ORD26004841</v>
      </c>
      <c r="I4842">
        <f>COUNTIFS(PG_Transactions!$AK:$AK,$H4842,PG_Transactions!$E:$E,"CAPTURE",PG_Transactions!$AQ:$AQ,1)</f>
        <v>1</v>
      </c>
      <c r="J4842">
        <f>SUMIFS(PG_Transactions!$G:$G,PG_Transactions!$AK:$AK,$H4842,PG_Transactions!$E:$E,"CAPTURE",PG_Transactions!$AQ:$AQ,1)</f>
        <v>1799</v>
      </c>
      <c r="K4842">
        <f t="shared" si="231"/>
        <v>0</v>
      </c>
      <c r="L4842" t="str">
        <f t="shared" si="232"/>
        <v>Amount Match</v>
      </c>
    </row>
    <row r="4843" spans="1:12" hidden="1" x14ac:dyDescent="0.3">
      <c r="A4843" t="s">
        <v>9577</v>
      </c>
      <c r="B4843" s="1">
        <v>46287</v>
      </c>
      <c r="C4843" t="s">
        <v>9578</v>
      </c>
      <c r="D4843" t="s">
        <v>24</v>
      </c>
      <c r="E4843" t="s">
        <v>9</v>
      </c>
      <c r="F4843">
        <v>4998</v>
      </c>
      <c r="G4843" t="s">
        <v>70</v>
      </c>
      <c r="H4843" t="str">
        <f t="shared" si="230"/>
        <v>ORD26004842</v>
      </c>
      <c r="I4843">
        <f>COUNTIFS(PG_Transactions!$AK:$AK,$H4843,PG_Transactions!$E:$E,"CAPTURE",PG_Transactions!$AQ:$AQ,1)</f>
        <v>0</v>
      </c>
      <c r="J4843">
        <f>SUMIFS(PG_Transactions!$G:$G,PG_Transactions!$AK:$AK,$H4843,PG_Transactions!$E:$E,"CAPTURE",PG_Transactions!$AQ:$AQ,1)</f>
        <v>0</v>
      </c>
      <c r="K4843">
        <f t="shared" si="231"/>
        <v>-4998</v>
      </c>
      <c r="L4843" t="str">
        <f t="shared" si="232"/>
        <v>No Capture</v>
      </c>
    </row>
    <row r="4844" spans="1:12" hidden="1" x14ac:dyDescent="0.3">
      <c r="A4844" t="s">
        <v>9579</v>
      </c>
      <c r="B4844" s="1">
        <v>46295</v>
      </c>
      <c r="C4844" t="s">
        <v>9580</v>
      </c>
      <c r="D4844" t="s">
        <v>41</v>
      </c>
      <c r="E4844" t="s">
        <v>44</v>
      </c>
      <c r="F4844">
        <v>3098</v>
      </c>
      <c r="G4844" t="s">
        <v>10</v>
      </c>
      <c r="H4844" t="str">
        <f t="shared" si="230"/>
        <v>ORD26004843</v>
      </c>
      <c r="I4844">
        <f>COUNTIFS(PG_Transactions!$AK:$AK,$H4844,PG_Transactions!$E:$E,"CAPTURE",PG_Transactions!$AQ:$AQ,1)</f>
        <v>1</v>
      </c>
      <c r="J4844">
        <f>SUMIFS(PG_Transactions!$G:$G,PG_Transactions!$AK:$AK,$H4844,PG_Transactions!$E:$E,"CAPTURE",PG_Transactions!$AQ:$AQ,1)</f>
        <v>3098</v>
      </c>
      <c r="K4844">
        <f t="shared" si="231"/>
        <v>0</v>
      </c>
      <c r="L4844" t="str">
        <f t="shared" si="232"/>
        <v>Amount Match</v>
      </c>
    </row>
    <row r="4845" spans="1:12" hidden="1" x14ac:dyDescent="0.3">
      <c r="A4845" t="s">
        <v>9581</v>
      </c>
      <c r="B4845" s="1">
        <v>46290</v>
      </c>
      <c r="C4845" t="s">
        <v>511</v>
      </c>
      <c r="D4845" t="s">
        <v>32</v>
      </c>
      <c r="E4845" t="s">
        <v>17</v>
      </c>
      <c r="F4845">
        <v>349</v>
      </c>
      <c r="G4845" t="s">
        <v>10</v>
      </c>
      <c r="H4845" t="str">
        <f t="shared" si="230"/>
        <v>ORD26004844</v>
      </c>
      <c r="I4845">
        <f>COUNTIFS(PG_Transactions!$AK:$AK,$H4845,PG_Transactions!$E:$E,"CAPTURE",PG_Transactions!$AQ:$AQ,1)</f>
        <v>1</v>
      </c>
      <c r="J4845">
        <f>SUMIFS(PG_Transactions!$G:$G,PG_Transactions!$AK:$AK,$H4845,PG_Transactions!$E:$E,"CAPTURE",PG_Transactions!$AQ:$AQ,1)</f>
        <v>349</v>
      </c>
      <c r="K4845">
        <f t="shared" si="231"/>
        <v>0</v>
      </c>
      <c r="L4845" t="str">
        <f t="shared" si="232"/>
        <v>Amount Match</v>
      </c>
    </row>
    <row r="4846" spans="1:12" hidden="1" x14ac:dyDescent="0.3">
      <c r="A4846" t="s">
        <v>9582</v>
      </c>
      <c r="B4846" s="1">
        <v>46289</v>
      </c>
      <c r="C4846" t="s">
        <v>9583</v>
      </c>
      <c r="D4846" t="s">
        <v>13</v>
      </c>
      <c r="E4846" t="s">
        <v>9</v>
      </c>
      <c r="F4846">
        <v>3798</v>
      </c>
      <c r="G4846" t="s">
        <v>10</v>
      </c>
      <c r="H4846" t="str">
        <f t="shared" si="230"/>
        <v>ORD26004845</v>
      </c>
      <c r="I4846">
        <f>COUNTIFS(PG_Transactions!$AK:$AK,$H4846,PG_Transactions!$E:$E,"CAPTURE",PG_Transactions!$AQ:$AQ,1)</f>
        <v>1</v>
      </c>
      <c r="J4846">
        <f>SUMIFS(PG_Transactions!$G:$G,PG_Transactions!$AK:$AK,$H4846,PG_Transactions!$E:$E,"CAPTURE",PG_Transactions!$AQ:$AQ,1)</f>
        <v>3798</v>
      </c>
      <c r="K4846">
        <f t="shared" si="231"/>
        <v>0</v>
      </c>
      <c r="L4846" t="str">
        <f t="shared" si="232"/>
        <v>Amount Match</v>
      </c>
    </row>
    <row r="4847" spans="1:12" hidden="1" x14ac:dyDescent="0.3">
      <c r="A4847" t="s">
        <v>9584</v>
      </c>
      <c r="B4847" s="1">
        <v>46278</v>
      </c>
      <c r="C4847" t="s">
        <v>9585</v>
      </c>
      <c r="D4847" t="s">
        <v>16</v>
      </c>
      <c r="E4847" t="s">
        <v>9</v>
      </c>
      <c r="F4847">
        <v>898</v>
      </c>
      <c r="G4847" t="s">
        <v>10</v>
      </c>
      <c r="H4847" t="str">
        <f t="shared" si="230"/>
        <v>ORD26004846</v>
      </c>
      <c r="I4847">
        <f>COUNTIFS(PG_Transactions!$AK:$AK,$H4847,PG_Transactions!$E:$E,"CAPTURE",PG_Transactions!$AQ:$AQ,1)</f>
        <v>1</v>
      </c>
      <c r="J4847">
        <f>SUMIFS(PG_Transactions!$G:$G,PG_Transactions!$AK:$AK,$H4847,PG_Transactions!$E:$E,"CAPTURE",PG_Transactions!$AQ:$AQ,1)</f>
        <v>898</v>
      </c>
      <c r="K4847">
        <f t="shared" si="231"/>
        <v>0</v>
      </c>
      <c r="L4847" t="str">
        <f t="shared" si="232"/>
        <v>Amount Match</v>
      </c>
    </row>
    <row r="4848" spans="1:12" hidden="1" x14ac:dyDescent="0.3">
      <c r="A4848" t="s">
        <v>9586</v>
      </c>
      <c r="B4848" s="1">
        <v>46286</v>
      </c>
      <c r="C4848" t="s">
        <v>9587</v>
      </c>
      <c r="D4848" t="s">
        <v>32</v>
      </c>
      <c r="E4848" t="s">
        <v>9</v>
      </c>
      <c r="F4848" s="2">
        <v>9298</v>
      </c>
      <c r="G4848" t="s">
        <v>10</v>
      </c>
      <c r="H4848" t="str">
        <f t="shared" si="230"/>
        <v>ORD26004847</v>
      </c>
      <c r="I4848">
        <f>COUNTIFS(PG_Transactions!$AK:$AK,$H4848,PG_Transactions!$E:$E,"CAPTURE",PG_Transactions!$AQ:$AQ,1)</f>
        <v>1</v>
      </c>
      <c r="J4848">
        <f>SUMIFS(PG_Transactions!$G:$G,PG_Transactions!$AK:$AK,$H4848,PG_Transactions!$E:$E,"CAPTURE",PG_Transactions!$AQ:$AQ,1)</f>
        <v>9298</v>
      </c>
      <c r="K4848">
        <f t="shared" si="231"/>
        <v>0</v>
      </c>
      <c r="L4848" t="str">
        <f t="shared" si="232"/>
        <v>Amount Match</v>
      </c>
    </row>
    <row r="4849" spans="1:12" hidden="1" x14ac:dyDescent="0.3">
      <c r="A4849" t="s">
        <v>9588</v>
      </c>
      <c r="B4849" s="1">
        <v>46289</v>
      </c>
      <c r="C4849" t="s">
        <v>9589</v>
      </c>
      <c r="D4849" t="s">
        <v>65</v>
      </c>
      <c r="E4849" t="s">
        <v>17</v>
      </c>
      <c r="F4849">
        <v>599</v>
      </c>
      <c r="G4849" t="s">
        <v>10</v>
      </c>
      <c r="H4849" t="str">
        <f t="shared" si="230"/>
        <v>ORD26004848</v>
      </c>
      <c r="I4849">
        <f>COUNTIFS(PG_Transactions!$AK:$AK,$H4849,PG_Transactions!$E:$E,"CAPTURE",PG_Transactions!$AQ:$AQ,1)</f>
        <v>1</v>
      </c>
      <c r="J4849">
        <f>SUMIFS(PG_Transactions!$G:$G,PG_Transactions!$AK:$AK,$H4849,PG_Transactions!$E:$E,"CAPTURE",PG_Transactions!$AQ:$AQ,1)</f>
        <v>599</v>
      </c>
      <c r="K4849">
        <f t="shared" si="231"/>
        <v>0</v>
      </c>
      <c r="L4849" t="str">
        <f t="shared" si="232"/>
        <v>Amount Match</v>
      </c>
    </row>
    <row r="4850" spans="1:12" hidden="1" x14ac:dyDescent="0.3">
      <c r="A4850" t="s">
        <v>9590</v>
      </c>
      <c r="B4850" s="1">
        <v>46277</v>
      </c>
      <c r="C4850" t="s">
        <v>9591</v>
      </c>
      <c r="E4850" t="s">
        <v>9</v>
      </c>
      <c r="F4850">
        <v>898</v>
      </c>
      <c r="G4850" t="s">
        <v>10</v>
      </c>
      <c r="H4850" t="str">
        <f t="shared" si="230"/>
        <v>ORD26004849</v>
      </c>
      <c r="I4850">
        <f>COUNTIFS(PG_Transactions!$AK:$AK,$H4850,PG_Transactions!$E:$E,"CAPTURE",PG_Transactions!$AQ:$AQ,1)</f>
        <v>1</v>
      </c>
      <c r="J4850">
        <f>SUMIFS(PG_Transactions!$G:$G,PG_Transactions!$AK:$AK,$H4850,PG_Transactions!$E:$E,"CAPTURE",PG_Transactions!$AQ:$AQ,1)</f>
        <v>898</v>
      </c>
      <c r="K4850">
        <f t="shared" si="231"/>
        <v>0</v>
      </c>
      <c r="L4850" t="str">
        <f t="shared" si="232"/>
        <v>Amount Match</v>
      </c>
    </row>
    <row r="4851" spans="1:12" hidden="1" x14ac:dyDescent="0.3">
      <c r="A4851" t="s">
        <v>9592</v>
      </c>
      <c r="B4851" s="1">
        <v>46271</v>
      </c>
      <c r="C4851" t="s">
        <v>9593</v>
      </c>
      <c r="D4851" t="s">
        <v>8</v>
      </c>
      <c r="E4851" t="s">
        <v>9</v>
      </c>
      <c r="F4851">
        <v>5597</v>
      </c>
      <c r="G4851" t="s">
        <v>10</v>
      </c>
      <c r="H4851" t="str">
        <f t="shared" si="230"/>
        <v>ORD26004850</v>
      </c>
      <c r="I4851">
        <f>COUNTIFS(PG_Transactions!$AK:$AK,$H4851,PG_Transactions!$E:$E,"CAPTURE",PG_Transactions!$AQ:$AQ,1)</f>
        <v>1</v>
      </c>
      <c r="J4851">
        <f>SUMIFS(PG_Transactions!$G:$G,PG_Transactions!$AK:$AK,$H4851,PG_Transactions!$E:$E,"CAPTURE",PG_Transactions!$AQ:$AQ,1)</f>
        <v>5597</v>
      </c>
      <c r="K4851">
        <f t="shared" si="231"/>
        <v>0</v>
      </c>
      <c r="L4851" t="str">
        <f t="shared" si="232"/>
        <v>Amount Match</v>
      </c>
    </row>
    <row r="4852" spans="1:12" hidden="1" x14ac:dyDescent="0.3">
      <c r="A4852" t="s">
        <v>9594</v>
      </c>
      <c r="B4852" s="1">
        <v>46267</v>
      </c>
      <c r="C4852" t="s">
        <v>9595</v>
      </c>
      <c r="D4852" t="s">
        <v>24</v>
      </c>
      <c r="E4852" t="s">
        <v>9</v>
      </c>
      <c r="F4852">
        <v>6498</v>
      </c>
      <c r="G4852" t="s">
        <v>10</v>
      </c>
      <c r="H4852" t="str">
        <f t="shared" si="230"/>
        <v>ORD26004851</v>
      </c>
      <c r="I4852">
        <f>COUNTIFS(PG_Transactions!$AK:$AK,$H4852,PG_Transactions!$E:$E,"CAPTURE",PG_Transactions!$AQ:$AQ,1)</f>
        <v>1</v>
      </c>
      <c r="J4852">
        <f>SUMIFS(PG_Transactions!$G:$G,PG_Transactions!$AK:$AK,$H4852,PG_Transactions!$E:$E,"CAPTURE",PG_Transactions!$AQ:$AQ,1)</f>
        <v>6498</v>
      </c>
      <c r="K4852">
        <f t="shared" si="231"/>
        <v>0</v>
      </c>
      <c r="L4852" t="str">
        <f t="shared" si="232"/>
        <v>Amount Match</v>
      </c>
    </row>
    <row r="4853" spans="1:12" hidden="1" x14ac:dyDescent="0.3">
      <c r="A4853" t="s">
        <v>9596</v>
      </c>
      <c r="B4853" s="1">
        <v>46273</v>
      </c>
      <c r="C4853" t="s">
        <v>9597</v>
      </c>
      <c r="D4853" t="s">
        <v>51</v>
      </c>
      <c r="E4853" t="s">
        <v>9</v>
      </c>
      <c r="F4853">
        <v>7297</v>
      </c>
      <c r="G4853" t="s">
        <v>105</v>
      </c>
      <c r="H4853" t="str">
        <f t="shared" si="230"/>
        <v>ORD26004852</v>
      </c>
      <c r="I4853">
        <f>COUNTIFS(PG_Transactions!$AK:$AK,$H4853,PG_Transactions!$E:$E,"CAPTURE",PG_Transactions!$AQ:$AQ,1)</f>
        <v>0</v>
      </c>
      <c r="J4853">
        <f>SUMIFS(PG_Transactions!$G:$G,PG_Transactions!$AK:$AK,$H4853,PG_Transactions!$E:$E,"CAPTURE",PG_Transactions!$AQ:$AQ,1)</f>
        <v>0</v>
      </c>
      <c r="K4853">
        <f t="shared" si="231"/>
        <v>-7297</v>
      </c>
      <c r="L4853" t="str">
        <f t="shared" si="232"/>
        <v>No Capture</v>
      </c>
    </row>
    <row r="4854" spans="1:12" hidden="1" x14ac:dyDescent="0.3">
      <c r="A4854" t="s">
        <v>9598</v>
      </c>
      <c r="B4854" s="1">
        <v>46266</v>
      </c>
      <c r="C4854" t="s">
        <v>9599</v>
      </c>
      <c r="D4854" t="s">
        <v>38</v>
      </c>
      <c r="E4854" t="s">
        <v>9</v>
      </c>
      <c r="F4854">
        <v>798</v>
      </c>
      <c r="G4854" t="s">
        <v>10</v>
      </c>
      <c r="H4854" t="str">
        <f t="shared" si="230"/>
        <v>ORD26004853</v>
      </c>
      <c r="I4854">
        <f>COUNTIFS(PG_Transactions!$AK:$AK,$H4854,PG_Transactions!$E:$E,"CAPTURE",PG_Transactions!$AQ:$AQ,1)</f>
        <v>1</v>
      </c>
      <c r="J4854">
        <f>SUMIFS(PG_Transactions!$G:$G,PG_Transactions!$AK:$AK,$H4854,PG_Transactions!$E:$E,"CAPTURE",PG_Transactions!$AQ:$AQ,1)</f>
        <v>798</v>
      </c>
      <c r="K4854">
        <f t="shared" si="231"/>
        <v>0</v>
      </c>
      <c r="L4854" t="str">
        <f t="shared" si="232"/>
        <v>Amount Match</v>
      </c>
    </row>
    <row r="4855" spans="1:12" hidden="1" x14ac:dyDescent="0.3">
      <c r="A4855" t="s">
        <v>9600</v>
      </c>
      <c r="B4855" s="1">
        <v>46275</v>
      </c>
      <c r="C4855" t="s">
        <v>9601</v>
      </c>
      <c r="D4855" t="s">
        <v>16</v>
      </c>
      <c r="E4855" t="s">
        <v>33</v>
      </c>
      <c r="F4855">
        <v>1799</v>
      </c>
      <c r="G4855" t="s">
        <v>10</v>
      </c>
      <c r="H4855" t="str">
        <f t="shared" si="230"/>
        <v>ORD26004854</v>
      </c>
      <c r="I4855">
        <f>COUNTIFS(PG_Transactions!$AK:$AK,$H4855,PG_Transactions!$E:$E,"CAPTURE",PG_Transactions!$AQ:$AQ,1)</f>
        <v>1</v>
      </c>
      <c r="J4855">
        <f>SUMIFS(PG_Transactions!$G:$G,PG_Transactions!$AK:$AK,$H4855,PG_Transactions!$E:$E,"CAPTURE",PG_Transactions!$AQ:$AQ,1)</f>
        <v>1799</v>
      </c>
      <c r="K4855">
        <f t="shared" si="231"/>
        <v>0</v>
      </c>
      <c r="L4855" t="str">
        <f t="shared" si="232"/>
        <v>Amount Match</v>
      </c>
    </row>
    <row r="4856" spans="1:12" hidden="1" x14ac:dyDescent="0.3">
      <c r="A4856" t="s">
        <v>9602</v>
      </c>
      <c r="B4856" s="1">
        <v>46287</v>
      </c>
      <c r="C4856" t="s">
        <v>9603</v>
      </c>
      <c r="D4856" t="s">
        <v>16</v>
      </c>
      <c r="E4856" t="s">
        <v>17</v>
      </c>
      <c r="F4856">
        <v>4497</v>
      </c>
      <c r="G4856" t="s">
        <v>10</v>
      </c>
      <c r="H4856" t="str">
        <f t="shared" si="230"/>
        <v>ORD26004855</v>
      </c>
      <c r="I4856">
        <f>COUNTIFS(PG_Transactions!$AK:$AK,$H4856,PG_Transactions!$E:$E,"CAPTURE",PG_Transactions!$AQ:$AQ,1)</f>
        <v>1</v>
      </c>
      <c r="J4856">
        <f>SUMIFS(PG_Transactions!$G:$G,PG_Transactions!$AK:$AK,$H4856,PG_Transactions!$E:$E,"CAPTURE",PG_Transactions!$AQ:$AQ,1)</f>
        <v>4497</v>
      </c>
      <c r="K4856">
        <f t="shared" si="231"/>
        <v>0</v>
      </c>
      <c r="L4856" t="str">
        <f t="shared" si="232"/>
        <v>Amount Match</v>
      </c>
    </row>
    <row r="4857" spans="1:12" hidden="1" x14ac:dyDescent="0.3">
      <c r="A4857" t="s">
        <v>9604</v>
      </c>
      <c r="B4857" s="1">
        <v>46276</v>
      </c>
      <c r="C4857" t="s">
        <v>9605</v>
      </c>
      <c r="D4857" t="s">
        <v>41</v>
      </c>
      <c r="E4857" t="s">
        <v>17</v>
      </c>
      <c r="F4857">
        <v>499</v>
      </c>
      <c r="G4857" t="s">
        <v>10</v>
      </c>
      <c r="H4857" t="str">
        <f t="shared" si="230"/>
        <v>ORD26004856</v>
      </c>
      <c r="I4857">
        <f>COUNTIFS(PG_Transactions!$AK:$AK,$H4857,PG_Transactions!$E:$E,"CAPTURE",PG_Transactions!$AQ:$AQ,1)</f>
        <v>1</v>
      </c>
      <c r="J4857">
        <f>SUMIFS(PG_Transactions!$G:$G,PG_Transactions!$AK:$AK,$H4857,PG_Transactions!$E:$E,"CAPTURE",PG_Transactions!$AQ:$AQ,1)</f>
        <v>499</v>
      </c>
      <c r="K4857">
        <f t="shared" si="231"/>
        <v>0</v>
      </c>
      <c r="L4857" t="str">
        <f t="shared" si="232"/>
        <v>Amount Match</v>
      </c>
    </row>
    <row r="4858" spans="1:12" hidden="1" x14ac:dyDescent="0.3">
      <c r="A4858" t="s">
        <v>9606</v>
      </c>
      <c r="B4858" s="1">
        <v>46268</v>
      </c>
      <c r="C4858" t="s">
        <v>9607</v>
      </c>
      <c r="D4858" t="s">
        <v>38</v>
      </c>
      <c r="E4858" t="s">
        <v>44</v>
      </c>
      <c r="F4858">
        <v>4097</v>
      </c>
      <c r="G4858" t="s">
        <v>70</v>
      </c>
      <c r="H4858" t="str">
        <f t="shared" si="230"/>
        <v>ORD26004857</v>
      </c>
      <c r="I4858">
        <f>COUNTIFS(PG_Transactions!$AK:$AK,$H4858,PG_Transactions!$E:$E,"CAPTURE",PG_Transactions!$AQ:$AQ,1)</f>
        <v>0</v>
      </c>
      <c r="J4858">
        <f>SUMIFS(PG_Transactions!$G:$G,PG_Transactions!$AK:$AK,$H4858,PG_Transactions!$E:$E,"CAPTURE",PG_Transactions!$AQ:$AQ,1)</f>
        <v>0</v>
      </c>
      <c r="K4858">
        <f t="shared" si="231"/>
        <v>-4097</v>
      </c>
      <c r="L4858" t="str">
        <f t="shared" si="232"/>
        <v>No Capture</v>
      </c>
    </row>
    <row r="4859" spans="1:12" hidden="1" x14ac:dyDescent="0.3">
      <c r="A4859" t="s">
        <v>9608</v>
      </c>
      <c r="B4859" s="1">
        <v>46269</v>
      </c>
      <c r="C4859" t="s">
        <v>9609</v>
      </c>
      <c r="D4859" t="s">
        <v>51</v>
      </c>
      <c r="E4859" t="s">
        <v>9</v>
      </c>
      <c r="F4859">
        <v>4298</v>
      </c>
      <c r="G4859" t="s">
        <v>10</v>
      </c>
      <c r="H4859" t="str">
        <f t="shared" si="230"/>
        <v>ORD26004858</v>
      </c>
      <c r="I4859">
        <f>COUNTIFS(PG_Transactions!$AK:$AK,$H4859,PG_Transactions!$E:$E,"CAPTURE",PG_Transactions!$AQ:$AQ,1)</f>
        <v>1</v>
      </c>
      <c r="J4859">
        <f>SUMIFS(PG_Transactions!$G:$G,PG_Transactions!$AK:$AK,$H4859,PG_Transactions!$E:$E,"CAPTURE",PG_Transactions!$AQ:$AQ,1)</f>
        <v>4298</v>
      </c>
      <c r="K4859">
        <f t="shared" si="231"/>
        <v>0</v>
      </c>
      <c r="L4859" t="str">
        <f t="shared" si="232"/>
        <v>Amount Match</v>
      </c>
    </row>
    <row r="4860" spans="1:12" hidden="1" x14ac:dyDescent="0.3">
      <c r="A4860" t="s">
        <v>9610</v>
      </c>
      <c r="B4860" s="1">
        <v>46279</v>
      </c>
      <c r="C4860" t="s">
        <v>9611</v>
      </c>
      <c r="D4860" t="s">
        <v>65</v>
      </c>
      <c r="E4860" t="s">
        <v>9</v>
      </c>
      <c r="F4860">
        <v>599</v>
      </c>
      <c r="G4860" t="s">
        <v>10</v>
      </c>
      <c r="H4860" t="str">
        <f t="shared" si="230"/>
        <v>ORD26004859</v>
      </c>
      <c r="I4860">
        <f>COUNTIFS(PG_Transactions!$AK:$AK,$H4860,PG_Transactions!$E:$E,"CAPTURE",PG_Transactions!$AQ:$AQ,1)</f>
        <v>1</v>
      </c>
      <c r="J4860">
        <f>SUMIFS(PG_Transactions!$G:$G,PG_Transactions!$AK:$AK,$H4860,PG_Transactions!$E:$E,"CAPTURE",PG_Transactions!$AQ:$AQ,1)</f>
        <v>599</v>
      </c>
      <c r="K4860">
        <f t="shared" si="231"/>
        <v>0</v>
      </c>
      <c r="L4860" t="str">
        <f t="shared" si="232"/>
        <v>Amount Match</v>
      </c>
    </row>
    <row r="4861" spans="1:12" hidden="1" x14ac:dyDescent="0.3">
      <c r="A4861" t="s">
        <v>9612</v>
      </c>
      <c r="B4861" s="1">
        <v>46280</v>
      </c>
      <c r="C4861" t="s">
        <v>9613</v>
      </c>
      <c r="D4861" t="s">
        <v>38</v>
      </c>
      <c r="E4861" t="s">
        <v>9</v>
      </c>
      <c r="F4861">
        <v>499</v>
      </c>
      <c r="G4861" t="s">
        <v>10</v>
      </c>
      <c r="H4861" t="str">
        <f t="shared" si="230"/>
        <v>ORD26004860</v>
      </c>
      <c r="I4861">
        <f>COUNTIFS(PG_Transactions!$AK:$AK,$H4861,PG_Transactions!$E:$E,"CAPTURE",PG_Transactions!$AQ:$AQ,1)</f>
        <v>1</v>
      </c>
      <c r="J4861">
        <f>SUMIFS(PG_Transactions!$G:$G,PG_Transactions!$AK:$AK,$H4861,PG_Transactions!$E:$E,"CAPTURE",PG_Transactions!$AQ:$AQ,1)</f>
        <v>499</v>
      </c>
      <c r="K4861">
        <f t="shared" si="231"/>
        <v>0</v>
      </c>
      <c r="L4861" t="str">
        <f t="shared" si="232"/>
        <v>Amount Match</v>
      </c>
    </row>
    <row r="4862" spans="1:12" hidden="1" x14ac:dyDescent="0.3">
      <c r="A4862" t="s">
        <v>9614</v>
      </c>
      <c r="B4862" s="1">
        <v>46273</v>
      </c>
      <c r="C4862" t="s">
        <v>9615</v>
      </c>
      <c r="D4862" t="s">
        <v>51</v>
      </c>
      <c r="E4862" t="s">
        <v>17</v>
      </c>
      <c r="F4862">
        <v>3499</v>
      </c>
      <c r="G4862" t="s">
        <v>105</v>
      </c>
      <c r="H4862" t="str">
        <f t="shared" si="230"/>
        <v>ORD26004861</v>
      </c>
      <c r="I4862">
        <f>COUNTIFS(PG_Transactions!$AK:$AK,$H4862,PG_Transactions!$E:$E,"CAPTURE",PG_Transactions!$AQ:$AQ,1)</f>
        <v>0</v>
      </c>
      <c r="J4862">
        <f>SUMIFS(PG_Transactions!$G:$G,PG_Transactions!$AK:$AK,$H4862,PG_Transactions!$E:$E,"CAPTURE",PG_Transactions!$AQ:$AQ,1)</f>
        <v>0</v>
      </c>
      <c r="K4862">
        <f t="shared" si="231"/>
        <v>-3499</v>
      </c>
      <c r="L4862" t="str">
        <f t="shared" si="232"/>
        <v>No Capture</v>
      </c>
    </row>
    <row r="4863" spans="1:12" hidden="1" x14ac:dyDescent="0.3">
      <c r="A4863" t="s">
        <v>9616</v>
      </c>
      <c r="B4863" s="1">
        <v>46294</v>
      </c>
      <c r="C4863" t="s">
        <v>9617</v>
      </c>
      <c r="D4863" t="s">
        <v>16</v>
      </c>
      <c r="E4863" t="s">
        <v>9</v>
      </c>
      <c r="F4863">
        <v>2897</v>
      </c>
      <c r="G4863" t="s">
        <v>10</v>
      </c>
      <c r="H4863" t="str">
        <f t="shared" si="230"/>
        <v>ORD26004862</v>
      </c>
      <c r="I4863">
        <f>COUNTIFS(PG_Transactions!$AK:$AK,$H4863,PG_Transactions!$E:$E,"CAPTURE",PG_Transactions!$AQ:$AQ,1)</f>
        <v>1</v>
      </c>
      <c r="J4863">
        <f>SUMIFS(PG_Transactions!$G:$G,PG_Transactions!$AK:$AK,$H4863,PG_Transactions!$E:$E,"CAPTURE",PG_Transactions!$AQ:$AQ,1)</f>
        <v>2897</v>
      </c>
      <c r="K4863">
        <f t="shared" si="231"/>
        <v>0</v>
      </c>
      <c r="L4863" t="str">
        <f t="shared" si="232"/>
        <v>Amount Match</v>
      </c>
    </row>
    <row r="4864" spans="1:12" hidden="1" x14ac:dyDescent="0.3">
      <c r="A4864" t="s">
        <v>9618</v>
      </c>
      <c r="B4864" s="1">
        <v>46290</v>
      </c>
      <c r="C4864" t="s">
        <v>9619</v>
      </c>
      <c r="D4864" t="s">
        <v>8</v>
      </c>
      <c r="E4864" t="s">
        <v>9</v>
      </c>
      <c r="F4864">
        <v>8498</v>
      </c>
      <c r="G4864" t="s">
        <v>70</v>
      </c>
      <c r="H4864" t="str">
        <f t="shared" si="230"/>
        <v>ORD26004863</v>
      </c>
      <c r="I4864">
        <f>COUNTIFS(PG_Transactions!$AK:$AK,$H4864,PG_Transactions!$E:$E,"CAPTURE",PG_Transactions!$AQ:$AQ,1)</f>
        <v>0</v>
      </c>
      <c r="J4864">
        <f>SUMIFS(PG_Transactions!$G:$G,PG_Transactions!$AK:$AK,$H4864,PG_Transactions!$E:$E,"CAPTURE",PG_Transactions!$AQ:$AQ,1)</f>
        <v>0</v>
      </c>
      <c r="K4864">
        <f t="shared" si="231"/>
        <v>-8498</v>
      </c>
      <c r="L4864" t="str">
        <f t="shared" si="232"/>
        <v>No Capture</v>
      </c>
    </row>
    <row r="4865" spans="1:12" hidden="1" x14ac:dyDescent="0.3">
      <c r="A4865" t="s">
        <v>9620</v>
      </c>
      <c r="B4865" s="1">
        <v>46293</v>
      </c>
      <c r="C4865" t="s">
        <v>9621</v>
      </c>
      <c r="D4865" t="s">
        <v>27</v>
      </c>
      <c r="E4865" t="s">
        <v>9</v>
      </c>
      <c r="F4865">
        <v>4798</v>
      </c>
      <c r="G4865" t="s">
        <v>10</v>
      </c>
      <c r="H4865" t="str">
        <f t="shared" si="230"/>
        <v>ORD26004864</v>
      </c>
      <c r="I4865">
        <f>COUNTIFS(PG_Transactions!$AK:$AK,$H4865,PG_Transactions!$E:$E,"CAPTURE",PG_Transactions!$AQ:$AQ,1)</f>
        <v>1</v>
      </c>
      <c r="J4865">
        <f>SUMIFS(PG_Transactions!$G:$G,PG_Transactions!$AK:$AK,$H4865,PG_Transactions!$E:$E,"CAPTURE",PG_Transactions!$AQ:$AQ,1)</f>
        <v>4798</v>
      </c>
      <c r="K4865">
        <f t="shared" si="231"/>
        <v>0</v>
      </c>
      <c r="L4865" t="str">
        <f t="shared" si="232"/>
        <v>Amount Match</v>
      </c>
    </row>
    <row r="4866" spans="1:12" hidden="1" x14ac:dyDescent="0.3">
      <c r="A4866" t="s">
        <v>9622</v>
      </c>
      <c r="B4866" s="1">
        <v>46278</v>
      </c>
      <c r="C4866" t="s">
        <v>9623</v>
      </c>
      <c r="D4866" t="s">
        <v>65</v>
      </c>
      <c r="E4866" t="s">
        <v>9</v>
      </c>
      <c r="F4866">
        <v>4998</v>
      </c>
      <c r="G4866" t="s">
        <v>10</v>
      </c>
      <c r="H4866" t="str">
        <f t="shared" si="230"/>
        <v>ORD26004865</v>
      </c>
      <c r="I4866">
        <f>COUNTIFS(PG_Transactions!$AK:$AK,$H4866,PG_Transactions!$E:$E,"CAPTURE",PG_Transactions!$AQ:$AQ,1)</f>
        <v>1</v>
      </c>
      <c r="J4866">
        <f>SUMIFS(PG_Transactions!$G:$G,PG_Transactions!$AK:$AK,$H4866,PG_Transactions!$E:$E,"CAPTURE",PG_Transactions!$AQ:$AQ,1)</f>
        <v>4998</v>
      </c>
      <c r="K4866">
        <f t="shared" si="231"/>
        <v>0</v>
      </c>
      <c r="L4866" t="str">
        <f t="shared" si="232"/>
        <v>Amount Match</v>
      </c>
    </row>
    <row r="4867" spans="1:12" hidden="1" x14ac:dyDescent="0.3">
      <c r="A4867" t="s">
        <v>9624</v>
      </c>
      <c r="B4867" s="1">
        <v>46274</v>
      </c>
      <c r="C4867" t="s">
        <v>7802</v>
      </c>
      <c r="D4867" t="s">
        <v>16</v>
      </c>
      <c r="E4867" t="s">
        <v>9</v>
      </c>
      <c r="F4867">
        <v>799</v>
      </c>
      <c r="G4867" t="s">
        <v>105</v>
      </c>
      <c r="H4867" t="str">
        <f t="shared" ref="H4867:H4930" si="233">UPPER(SUBSTITUTE(TRIM(A4867),"-",""))</f>
        <v>ORD26004866</v>
      </c>
      <c r="I4867">
        <f>COUNTIFS(PG_Transactions!$AK:$AK,$H4867,PG_Transactions!$E:$E,"CAPTURE",PG_Transactions!$AQ:$AQ,1)</f>
        <v>0</v>
      </c>
      <c r="J4867">
        <f>SUMIFS(PG_Transactions!$G:$G,PG_Transactions!$AK:$AK,$H4867,PG_Transactions!$E:$E,"CAPTURE",PG_Transactions!$AQ:$AQ,1)</f>
        <v>0</v>
      </c>
      <c r="K4867">
        <f t="shared" ref="K4867:K4930" si="234">ROUND(J4867-F4867,2)</f>
        <v>-799</v>
      </c>
      <c r="L4867" t="str">
        <f t="shared" ref="L4867:L4930" si="235">IF(I4867=0,"No Capture",IF(I4867&gt;1,"Multiple Capture Rows - Review",IF(ABS(K4867)&lt;0.01,"Amount Match",IF(K4867&lt;0,"Captured Less Than Order","Captured More Than Order"))))</f>
        <v>No Capture</v>
      </c>
    </row>
    <row r="4868" spans="1:12" hidden="1" x14ac:dyDescent="0.3">
      <c r="A4868" t="s">
        <v>9625</v>
      </c>
      <c r="B4868" s="1">
        <v>46269</v>
      </c>
      <c r="C4868" t="s">
        <v>9626</v>
      </c>
      <c r="D4868" t="s">
        <v>38</v>
      </c>
      <c r="E4868" t="s">
        <v>9</v>
      </c>
      <c r="F4868">
        <v>2098</v>
      </c>
      <c r="G4868" t="s">
        <v>10</v>
      </c>
      <c r="H4868" t="str">
        <f t="shared" si="233"/>
        <v>ORD26004867</v>
      </c>
      <c r="I4868">
        <f>COUNTIFS(PG_Transactions!$AK:$AK,$H4868,PG_Transactions!$E:$E,"CAPTURE",PG_Transactions!$AQ:$AQ,1)</f>
        <v>1</v>
      </c>
      <c r="J4868">
        <f>SUMIFS(PG_Transactions!$G:$G,PG_Transactions!$AK:$AK,$H4868,PG_Transactions!$E:$E,"CAPTURE",PG_Transactions!$AQ:$AQ,1)</f>
        <v>2098</v>
      </c>
      <c r="K4868">
        <f t="shared" si="234"/>
        <v>0</v>
      </c>
      <c r="L4868" t="str">
        <f t="shared" si="235"/>
        <v>Amount Match</v>
      </c>
    </row>
    <row r="4869" spans="1:12" hidden="1" x14ac:dyDescent="0.3">
      <c r="A4869" t="s">
        <v>9627</v>
      </c>
      <c r="B4869" s="1">
        <v>46275</v>
      </c>
      <c r="C4869" t="s">
        <v>9628</v>
      </c>
      <c r="D4869" t="s">
        <v>41</v>
      </c>
      <c r="E4869" t="s">
        <v>17</v>
      </c>
      <c r="F4869">
        <v>4999</v>
      </c>
      <c r="G4869" t="s">
        <v>10</v>
      </c>
      <c r="H4869" t="str">
        <f t="shared" si="233"/>
        <v>ORD26004868</v>
      </c>
      <c r="I4869">
        <f>COUNTIFS(PG_Transactions!$AK:$AK,$H4869,PG_Transactions!$E:$E,"CAPTURE",PG_Transactions!$AQ:$AQ,1)</f>
        <v>1</v>
      </c>
      <c r="J4869">
        <f>SUMIFS(PG_Transactions!$G:$G,PG_Transactions!$AK:$AK,$H4869,PG_Transactions!$E:$E,"CAPTURE",PG_Transactions!$AQ:$AQ,1)</f>
        <v>4999</v>
      </c>
      <c r="K4869">
        <f t="shared" si="234"/>
        <v>0</v>
      </c>
      <c r="L4869" t="str">
        <f t="shared" si="235"/>
        <v>Amount Match</v>
      </c>
    </row>
    <row r="4870" spans="1:12" hidden="1" x14ac:dyDescent="0.3">
      <c r="A4870" t="s">
        <v>9629</v>
      </c>
      <c r="B4870" s="1">
        <v>46289</v>
      </c>
      <c r="C4870" t="s">
        <v>6793</v>
      </c>
      <c r="D4870" t="s">
        <v>51</v>
      </c>
      <c r="E4870" t="s">
        <v>17</v>
      </c>
      <c r="F4870">
        <v>3147</v>
      </c>
      <c r="G4870" t="s">
        <v>10</v>
      </c>
      <c r="H4870" t="str">
        <f t="shared" si="233"/>
        <v>ORD26004869</v>
      </c>
      <c r="I4870">
        <f>COUNTIFS(PG_Transactions!$AK:$AK,$H4870,PG_Transactions!$E:$E,"CAPTURE",PG_Transactions!$AQ:$AQ,1)</f>
        <v>1</v>
      </c>
      <c r="J4870">
        <f>SUMIFS(PG_Transactions!$G:$G,PG_Transactions!$AK:$AK,$H4870,PG_Transactions!$E:$E,"CAPTURE",PG_Transactions!$AQ:$AQ,1)</f>
        <v>3147</v>
      </c>
      <c r="K4870">
        <f t="shared" si="234"/>
        <v>0</v>
      </c>
      <c r="L4870" t="str">
        <f t="shared" si="235"/>
        <v>Amount Match</v>
      </c>
    </row>
    <row r="4871" spans="1:12" hidden="1" x14ac:dyDescent="0.3">
      <c r="A4871" t="s">
        <v>9630</v>
      </c>
      <c r="B4871" s="1">
        <v>46282</v>
      </c>
      <c r="C4871" t="s">
        <v>9631</v>
      </c>
      <c r="D4871" t="s">
        <v>65</v>
      </c>
      <c r="E4871" t="s">
        <v>9</v>
      </c>
      <c r="F4871">
        <v>2499</v>
      </c>
      <c r="G4871" t="s">
        <v>10</v>
      </c>
      <c r="H4871" t="str">
        <f t="shared" si="233"/>
        <v>ORD26004870</v>
      </c>
      <c r="I4871">
        <f>COUNTIFS(PG_Transactions!$AK:$AK,$H4871,PG_Transactions!$E:$E,"CAPTURE",PG_Transactions!$AQ:$AQ,1)</f>
        <v>1</v>
      </c>
      <c r="J4871">
        <f>SUMIFS(PG_Transactions!$G:$G,PG_Transactions!$AK:$AK,$H4871,PG_Transactions!$E:$E,"CAPTURE",PG_Transactions!$AQ:$AQ,1)</f>
        <v>2499</v>
      </c>
      <c r="K4871">
        <f t="shared" si="234"/>
        <v>0</v>
      </c>
      <c r="L4871" t="str">
        <f t="shared" si="235"/>
        <v>Amount Match</v>
      </c>
    </row>
    <row r="4872" spans="1:12" hidden="1" x14ac:dyDescent="0.3">
      <c r="A4872" t="s">
        <v>9632</v>
      </c>
      <c r="B4872" s="1">
        <v>46276</v>
      </c>
      <c r="C4872" t="s">
        <v>9633</v>
      </c>
      <c r="D4872" t="s">
        <v>27</v>
      </c>
      <c r="E4872" t="s">
        <v>33</v>
      </c>
      <c r="F4872">
        <v>2999</v>
      </c>
      <c r="G4872" t="s">
        <v>10</v>
      </c>
      <c r="H4872" t="str">
        <f t="shared" si="233"/>
        <v>ORD26004871</v>
      </c>
      <c r="I4872">
        <f>COUNTIFS(PG_Transactions!$AK:$AK,$H4872,PG_Transactions!$E:$E,"CAPTURE",PG_Transactions!$AQ:$AQ,1)</f>
        <v>1</v>
      </c>
      <c r="J4872">
        <f>SUMIFS(PG_Transactions!$G:$G,PG_Transactions!$AK:$AK,$H4872,PG_Transactions!$E:$E,"CAPTURE",PG_Transactions!$AQ:$AQ,1)</f>
        <v>2999</v>
      </c>
      <c r="K4872">
        <f t="shared" si="234"/>
        <v>0</v>
      </c>
      <c r="L4872" t="str">
        <f t="shared" si="235"/>
        <v>Amount Match</v>
      </c>
    </row>
    <row r="4873" spans="1:12" hidden="1" x14ac:dyDescent="0.3">
      <c r="A4873" t="s">
        <v>9634</v>
      </c>
      <c r="B4873" s="1">
        <v>46288</v>
      </c>
      <c r="C4873" t="s">
        <v>9635</v>
      </c>
      <c r="D4873" t="s">
        <v>51</v>
      </c>
      <c r="E4873" t="s">
        <v>9</v>
      </c>
      <c r="F4873">
        <v>3848</v>
      </c>
      <c r="G4873" t="s">
        <v>10</v>
      </c>
      <c r="H4873" t="str">
        <f t="shared" si="233"/>
        <v>ORD26004872</v>
      </c>
      <c r="I4873">
        <f>COUNTIFS(PG_Transactions!$AK:$AK,$H4873,PG_Transactions!$E:$E,"CAPTURE",PG_Transactions!$AQ:$AQ,1)</f>
        <v>1</v>
      </c>
      <c r="J4873">
        <f>SUMIFS(PG_Transactions!$G:$G,PG_Transactions!$AK:$AK,$H4873,PG_Transactions!$E:$E,"CAPTURE",PG_Transactions!$AQ:$AQ,1)</f>
        <v>3848</v>
      </c>
      <c r="K4873">
        <f t="shared" si="234"/>
        <v>0</v>
      </c>
      <c r="L4873" t="str">
        <f t="shared" si="235"/>
        <v>Amount Match</v>
      </c>
    </row>
    <row r="4874" spans="1:12" hidden="1" x14ac:dyDescent="0.3">
      <c r="A4874" t="s">
        <v>9636</v>
      </c>
      <c r="B4874" s="1">
        <v>46288</v>
      </c>
      <c r="C4874" t="s">
        <v>9637</v>
      </c>
      <c r="D4874" t="s">
        <v>51</v>
      </c>
      <c r="E4874" t="s">
        <v>9</v>
      </c>
      <c r="F4874">
        <v>999</v>
      </c>
      <c r="G4874" t="s">
        <v>10</v>
      </c>
      <c r="H4874" t="str">
        <f t="shared" si="233"/>
        <v>ORD26004873</v>
      </c>
      <c r="I4874">
        <f>COUNTIFS(PG_Transactions!$AK:$AK,$H4874,PG_Transactions!$E:$E,"CAPTURE",PG_Transactions!$AQ:$AQ,1)</f>
        <v>1</v>
      </c>
      <c r="J4874">
        <f>SUMIFS(PG_Transactions!$G:$G,PG_Transactions!$AK:$AK,$H4874,PG_Transactions!$E:$E,"CAPTURE",PG_Transactions!$AQ:$AQ,1)</f>
        <v>999</v>
      </c>
      <c r="K4874">
        <f t="shared" si="234"/>
        <v>0</v>
      </c>
      <c r="L4874" t="str">
        <f t="shared" si="235"/>
        <v>Amount Match</v>
      </c>
    </row>
    <row r="4875" spans="1:12" hidden="1" x14ac:dyDescent="0.3">
      <c r="A4875" t="s">
        <v>9638</v>
      </c>
      <c r="B4875" s="1">
        <v>46287</v>
      </c>
      <c r="C4875" t="s">
        <v>1872</v>
      </c>
      <c r="D4875" t="s">
        <v>24</v>
      </c>
      <c r="E4875" t="s">
        <v>9</v>
      </c>
      <c r="F4875">
        <v>1298</v>
      </c>
      <c r="G4875" t="s">
        <v>10</v>
      </c>
      <c r="H4875" t="str">
        <f t="shared" si="233"/>
        <v>ORD26004874</v>
      </c>
      <c r="I4875">
        <f>COUNTIFS(PG_Transactions!$AK:$AK,$H4875,PG_Transactions!$E:$E,"CAPTURE",PG_Transactions!$AQ:$AQ,1)</f>
        <v>1</v>
      </c>
      <c r="J4875">
        <f>SUMIFS(PG_Transactions!$G:$G,PG_Transactions!$AK:$AK,$H4875,PG_Transactions!$E:$E,"CAPTURE",PG_Transactions!$AQ:$AQ,1)</f>
        <v>1298</v>
      </c>
      <c r="K4875">
        <f t="shared" si="234"/>
        <v>0</v>
      </c>
      <c r="L4875" t="str">
        <f t="shared" si="235"/>
        <v>Amount Match</v>
      </c>
    </row>
    <row r="4876" spans="1:12" hidden="1" x14ac:dyDescent="0.3">
      <c r="A4876" t="s">
        <v>9639</v>
      </c>
      <c r="B4876" s="1">
        <v>46286</v>
      </c>
      <c r="C4876" t="s">
        <v>9640</v>
      </c>
      <c r="D4876" t="s">
        <v>32</v>
      </c>
      <c r="E4876" t="s">
        <v>9</v>
      </c>
      <c r="F4876">
        <v>599</v>
      </c>
      <c r="G4876" t="s">
        <v>10</v>
      </c>
      <c r="H4876" t="str">
        <f t="shared" si="233"/>
        <v>ORD26004875</v>
      </c>
      <c r="I4876">
        <f>COUNTIFS(PG_Transactions!$AK:$AK,$H4876,PG_Transactions!$E:$E,"CAPTURE",PG_Transactions!$AQ:$AQ,1)</f>
        <v>1</v>
      </c>
      <c r="J4876">
        <f>SUMIFS(PG_Transactions!$G:$G,PG_Transactions!$AK:$AK,$H4876,PG_Transactions!$E:$E,"CAPTURE",PG_Transactions!$AQ:$AQ,1)</f>
        <v>599</v>
      </c>
      <c r="K4876">
        <f t="shared" si="234"/>
        <v>0</v>
      </c>
      <c r="L4876" t="str">
        <f t="shared" si="235"/>
        <v>Amount Match</v>
      </c>
    </row>
    <row r="4877" spans="1:12" hidden="1" x14ac:dyDescent="0.3">
      <c r="A4877" t="s">
        <v>9641</v>
      </c>
      <c r="B4877" s="1">
        <v>46281</v>
      </c>
      <c r="C4877" t="s">
        <v>9642</v>
      </c>
      <c r="D4877" t="s">
        <v>41</v>
      </c>
      <c r="E4877" t="s">
        <v>17</v>
      </c>
      <c r="F4877" s="2">
        <v>1498</v>
      </c>
      <c r="G4877" t="s">
        <v>10</v>
      </c>
      <c r="H4877" t="str">
        <f t="shared" si="233"/>
        <v>ORD26004876</v>
      </c>
      <c r="I4877">
        <f>COUNTIFS(PG_Transactions!$AK:$AK,$H4877,PG_Transactions!$E:$E,"CAPTURE",PG_Transactions!$AQ:$AQ,1)</f>
        <v>1</v>
      </c>
      <c r="J4877">
        <f>SUMIFS(PG_Transactions!$G:$G,PG_Transactions!$AK:$AK,$H4877,PG_Transactions!$E:$E,"CAPTURE",PG_Transactions!$AQ:$AQ,1)</f>
        <v>1498</v>
      </c>
      <c r="K4877">
        <f t="shared" si="234"/>
        <v>0</v>
      </c>
      <c r="L4877" t="str">
        <f t="shared" si="235"/>
        <v>Amount Match</v>
      </c>
    </row>
    <row r="4878" spans="1:12" hidden="1" x14ac:dyDescent="0.3">
      <c r="A4878" t="s">
        <v>9643</v>
      </c>
      <c r="B4878" s="1">
        <v>46267</v>
      </c>
      <c r="C4878" t="s">
        <v>9644</v>
      </c>
      <c r="D4878" t="s">
        <v>41</v>
      </c>
      <c r="E4878" t="s">
        <v>9</v>
      </c>
      <c r="F4878">
        <v>349</v>
      </c>
      <c r="G4878" t="s">
        <v>10</v>
      </c>
      <c r="H4878" t="str">
        <f t="shared" si="233"/>
        <v>ORD26004877</v>
      </c>
      <c r="I4878">
        <f>COUNTIFS(PG_Transactions!$AK:$AK,$H4878,PG_Transactions!$E:$E,"CAPTURE",PG_Transactions!$AQ:$AQ,1)</f>
        <v>1</v>
      </c>
      <c r="J4878">
        <f>SUMIFS(PG_Transactions!$G:$G,PG_Transactions!$AK:$AK,$H4878,PG_Transactions!$E:$E,"CAPTURE",PG_Transactions!$AQ:$AQ,1)</f>
        <v>349</v>
      </c>
      <c r="K4878">
        <f t="shared" si="234"/>
        <v>0</v>
      </c>
      <c r="L4878" t="str">
        <f t="shared" si="235"/>
        <v>Amount Match</v>
      </c>
    </row>
    <row r="4879" spans="1:12" hidden="1" x14ac:dyDescent="0.3">
      <c r="A4879" t="s">
        <v>9645</v>
      </c>
      <c r="B4879" s="1">
        <v>46276</v>
      </c>
      <c r="C4879" t="s">
        <v>9646</v>
      </c>
      <c r="D4879" t="s">
        <v>38</v>
      </c>
      <c r="E4879" t="s">
        <v>9</v>
      </c>
      <c r="F4879">
        <v>4298</v>
      </c>
      <c r="G4879" t="s">
        <v>10</v>
      </c>
      <c r="H4879" t="str">
        <f t="shared" si="233"/>
        <v>ORD26004878</v>
      </c>
      <c r="I4879">
        <f>COUNTIFS(PG_Transactions!$AK:$AK,$H4879,PG_Transactions!$E:$E,"CAPTURE",PG_Transactions!$AQ:$AQ,1)</f>
        <v>1</v>
      </c>
      <c r="J4879">
        <f>SUMIFS(PG_Transactions!$G:$G,PG_Transactions!$AK:$AK,$H4879,PG_Transactions!$E:$E,"CAPTURE",PG_Transactions!$AQ:$AQ,1)</f>
        <v>4298</v>
      </c>
      <c r="K4879">
        <f t="shared" si="234"/>
        <v>0</v>
      </c>
      <c r="L4879" t="str">
        <f t="shared" si="235"/>
        <v>Amount Match</v>
      </c>
    </row>
    <row r="4880" spans="1:12" hidden="1" x14ac:dyDescent="0.3">
      <c r="A4880" t="s">
        <v>9647</v>
      </c>
      <c r="B4880" s="1">
        <v>46283</v>
      </c>
      <c r="C4880" t="s">
        <v>9648</v>
      </c>
      <c r="D4880" t="s">
        <v>32</v>
      </c>
      <c r="E4880" t="s">
        <v>9</v>
      </c>
      <c r="F4880">
        <v>1299</v>
      </c>
      <c r="G4880" t="s">
        <v>10</v>
      </c>
      <c r="H4880" t="str">
        <f t="shared" si="233"/>
        <v>ORD26004879</v>
      </c>
      <c r="I4880">
        <f>COUNTIFS(PG_Transactions!$AK:$AK,$H4880,PG_Transactions!$E:$E,"CAPTURE",PG_Transactions!$AQ:$AQ,1)</f>
        <v>1</v>
      </c>
      <c r="J4880">
        <f>SUMIFS(PG_Transactions!$G:$G,PG_Transactions!$AK:$AK,$H4880,PG_Transactions!$E:$E,"CAPTURE",PG_Transactions!$AQ:$AQ,1)</f>
        <v>1299</v>
      </c>
      <c r="K4880">
        <f t="shared" si="234"/>
        <v>0</v>
      </c>
      <c r="L4880" t="str">
        <f t="shared" si="235"/>
        <v>Amount Match</v>
      </c>
    </row>
    <row r="4881" spans="1:12" hidden="1" x14ac:dyDescent="0.3">
      <c r="A4881" t="s">
        <v>9649</v>
      </c>
      <c r="B4881" s="1">
        <v>46283</v>
      </c>
      <c r="C4881" t="s">
        <v>9650</v>
      </c>
      <c r="D4881" t="s">
        <v>38</v>
      </c>
      <c r="E4881" t="s">
        <v>44</v>
      </c>
      <c r="F4881">
        <v>898</v>
      </c>
      <c r="G4881" t="s">
        <v>10</v>
      </c>
      <c r="H4881" t="str">
        <f t="shared" si="233"/>
        <v>ORD26004880</v>
      </c>
      <c r="I4881">
        <f>COUNTIFS(PG_Transactions!$AK:$AK,$H4881,PG_Transactions!$E:$E,"CAPTURE",PG_Transactions!$AQ:$AQ,1)</f>
        <v>1</v>
      </c>
      <c r="J4881">
        <f>SUMIFS(PG_Transactions!$G:$G,PG_Transactions!$AK:$AK,$H4881,PG_Transactions!$E:$E,"CAPTURE",PG_Transactions!$AQ:$AQ,1)</f>
        <v>898</v>
      </c>
      <c r="K4881">
        <f t="shared" si="234"/>
        <v>0</v>
      </c>
      <c r="L4881" t="str">
        <f t="shared" si="235"/>
        <v>Amount Match</v>
      </c>
    </row>
    <row r="4882" spans="1:12" hidden="1" x14ac:dyDescent="0.3">
      <c r="A4882" t="s">
        <v>9651</v>
      </c>
      <c r="B4882" s="1">
        <v>46294</v>
      </c>
      <c r="C4882" t="s">
        <v>9652</v>
      </c>
      <c r="D4882" t="s">
        <v>16</v>
      </c>
      <c r="E4882" t="s">
        <v>9</v>
      </c>
      <c r="F4882">
        <v>3798</v>
      </c>
      <c r="G4882" t="s">
        <v>10</v>
      </c>
      <c r="H4882" t="str">
        <f t="shared" si="233"/>
        <v>ORD26004881</v>
      </c>
      <c r="I4882">
        <f>COUNTIFS(PG_Transactions!$AK:$AK,$H4882,PG_Transactions!$E:$E,"CAPTURE",PG_Transactions!$AQ:$AQ,1)</f>
        <v>1</v>
      </c>
      <c r="J4882">
        <f>SUMIFS(PG_Transactions!$G:$G,PG_Transactions!$AK:$AK,$H4882,PG_Transactions!$E:$E,"CAPTURE",PG_Transactions!$AQ:$AQ,1)</f>
        <v>3798</v>
      </c>
      <c r="K4882">
        <f t="shared" si="234"/>
        <v>0</v>
      </c>
      <c r="L4882" t="str">
        <f t="shared" si="235"/>
        <v>Amount Match</v>
      </c>
    </row>
    <row r="4883" spans="1:12" hidden="1" x14ac:dyDescent="0.3">
      <c r="A4883" t="s">
        <v>9653</v>
      </c>
      <c r="B4883" s="1">
        <v>46268</v>
      </c>
      <c r="C4883" t="s">
        <v>9654</v>
      </c>
      <c r="D4883" t="s">
        <v>41</v>
      </c>
      <c r="E4883" t="s">
        <v>9</v>
      </c>
      <c r="F4883">
        <v>7999</v>
      </c>
      <c r="G4883" t="s">
        <v>105</v>
      </c>
      <c r="H4883" t="str">
        <f t="shared" si="233"/>
        <v>ORD26004882</v>
      </c>
      <c r="I4883">
        <f>COUNTIFS(PG_Transactions!$AK:$AK,$H4883,PG_Transactions!$E:$E,"CAPTURE",PG_Transactions!$AQ:$AQ,1)</f>
        <v>0</v>
      </c>
      <c r="J4883">
        <f>SUMIFS(PG_Transactions!$G:$G,PG_Transactions!$AK:$AK,$H4883,PG_Transactions!$E:$E,"CAPTURE",PG_Transactions!$AQ:$AQ,1)</f>
        <v>0</v>
      </c>
      <c r="K4883">
        <f t="shared" si="234"/>
        <v>-7999</v>
      </c>
      <c r="L4883" t="str">
        <f t="shared" si="235"/>
        <v>No Capture</v>
      </c>
    </row>
    <row r="4884" spans="1:12" hidden="1" x14ac:dyDescent="0.3">
      <c r="A4884" t="s">
        <v>9655</v>
      </c>
      <c r="B4884" s="1">
        <v>46288</v>
      </c>
      <c r="C4884" t="s">
        <v>9656</v>
      </c>
      <c r="D4884" t="s">
        <v>27</v>
      </c>
      <c r="E4884" t="s">
        <v>17</v>
      </c>
      <c r="F4884">
        <v>3499</v>
      </c>
      <c r="G4884" t="s">
        <v>10</v>
      </c>
      <c r="H4884" t="str">
        <f t="shared" si="233"/>
        <v>ORD26004883</v>
      </c>
      <c r="I4884">
        <f>COUNTIFS(PG_Transactions!$AK:$AK,$H4884,PG_Transactions!$E:$E,"CAPTURE",PG_Transactions!$AQ:$AQ,1)</f>
        <v>1</v>
      </c>
      <c r="J4884">
        <f>SUMIFS(PG_Transactions!$G:$G,PG_Transactions!$AK:$AK,$H4884,PG_Transactions!$E:$E,"CAPTURE",PG_Transactions!$AQ:$AQ,1)</f>
        <v>3499</v>
      </c>
      <c r="K4884">
        <f t="shared" si="234"/>
        <v>0</v>
      </c>
      <c r="L4884" t="str">
        <f t="shared" si="235"/>
        <v>Amount Match</v>
      </c>
    </row>
    <row r="4885" spans="1:12" hidden="1" x14ac:dyDescent="0.3">
      <c r="A4885" t="s">
        <v>9657</v>
      </c>
      <c r="B4885" s="1">
        <v>46294</v>
      </c>
      <c r="C4885" t="s">
        <v>9658</v>
      </c>
      <c r="D4885" t="s">
        <v>16</v>
      </c>
      <c r="E4885" t="s">
        <v>17</v>
      </c>
      <c r="F4885">
        <v>299</v>
      </c>
      <c r="G4885" t="s">
        <v>10</v>
      </c>
      <c r="H4885" t="str">
        <f t="shared" si="233"/>
        <v>ORD26004884</v>
      </c>
      <c r="I4885">
        <f>COUNTIFS(PG_Transactions!$AK:$AK,$H4885,PG_Transactions!$E:$E,"CAPTURE",PG_Transactions!$AQ:$AQ,1)</f>
        <v>1</v>
      </c>
      <c r="J4885">
        <f>SUMIFS(PG_Transactions!$G:$G,PG_Transactions!$AK:$AK,$H4885,PG_Transactions!$E:$E,"CAPTURE",PG_Transactions!$AQ:$AQ,1)</f>
        <v>299</v>
      </c>
      <c r="K4885">
        <f t="shared" si="234"/>
        <v>0</v>
      </c>
      <c r="L4885" t="str">
        <f t="shared" si="235"/>
        <v>Amount Match</v>
      </c>
    </row>
    <row r="4886" spans="1:12" hidden="1" x14ac:dyDescent="0.3">
      <c r="A4886" t="s">
        <v>9659</v>
      </c>
      <c r="B4886" s="1">
        <v>46280</v>
      </c>
      <c r="C4886" t="s">
        <v>9660</v>
      </c>
      <c r="D4886" t="s">
        <v>8</v>
      </c>
      <c r="E4886" t="s">
        <v>17</v>
      </c>
      <c r="F4886">
        <v>1499</v>
      </c>
      <c r="G4886" t="s">
        <v>10</v>
      </c>
      <c r="H4886" t="str">
        <f t="shared" si="233"/>
        <v>ORD26004885</v>
      </c>
      <c r="I4886">
        <f>COUNTIFS(PG_Transactions!$AK:$AK,$H4886,PG_Transactions!$E:$E,"CAPTURE",PG_Transactions!$AQ:$AQ,1)</f>
        <v>1</v>
      </c>
      <c r="J4886">
        <f>SUMIFS(PG_Transactions!$G:$G,PG_Transactions!$AK:$AK,$H4886,PG_Transactions!$E:$E,"CAPTURE",PG_Transactions!$AQ:$AQ,1)</f>
        <v>1499</v>
      </c>
      <c r="K4886">
        <f t="shared" si="234"/>
        <v>0</v>
      </c>
      <c r="L4886" t="str">
        <f t="shared" si="235"/>
        <v>Amount Match</v>
      </c>
    </row>
    <row r="4887" spans="1:12" hidden="1" x14ac:dyDescent="0.3">
      <c r="A4887" t="s">
        <v>9661</v>
      </c>
      <c r="B4887" s="1">
        <v>46287</v>
      </c>
      <c r="C4887" t="s">
        <v>9662</v>
      </c>
      <c r="D4887" t="s">
        <v>13</v>
      </c>
      <c r="E4887" t="s">
        <v>17</v>
      </c>
      <c r="F4887" s="2">
        <v>4999</v>
      </c>
      <c r="G4887" t="s">
        <v>10</v>
      </c>
      <c r="H4887" t="str">
        <f t="shared" si="233"/>
        <v>ORD26004886</v>
      </c>
      <c r="I4887">
        <f>COUNTIFS(PG_Transactions!$AK:$AK,$H4887,PG_Transactions!$E:$E,"CAPTURE",PG_Transactions!$AQ:$AQ,1)</f>
        <v>1</v>
      </c>
      <c r="J4887">
        <f>SUMIFS(PG_Transactions!$G:$G,PG_Transactions!$AK:$AK,$H4887,PG_Transactions!$E:$E,"CAPTURE",PG_Transactions!$AQ:$AQ,1)</f>
        <v>4999</v>
      </c>
      <c r="K4887">
        <f t="shared" si="234"/>
        <v>0</v>
      </c>
      <c r="L4887" t="str">
        <f t="shared" si="235"/>
        <v>Amount Match</v>
      </c>
    </row>
    <row r="4888" spans="1:12" hidden="1" x14ac:dyDescent="0.3">
      <c r="A4888" t="s">
        <v>9663</v>
      </c>
      <c r="B4888" s="1">
        <v>46266</v>
      </c>
      <c r="C4888" t="s">
        <v>9664</v>
      </c>
      <c r="D4888" t="s">
        <v>32</v>
      </c>
      <c r="E4888" t="s">
        <v>44</v>
      </c>
      <c r="F4888">
        <v>6797</v>
      </c>
      <c r="G4888" t="s">
        <v>10</v>
      </c>
      <c r="H4888" t="str">
        <f t="shared" si="233"/>
        <v>ORD26004887</v>
      </c>
      <c r="I4888">
        <f>COUNTIFS(PG_Transactions!$AK:$AK,$H4888,PG_Transactions!$E:$E,"CAPTURE",PG_Transactions!$AQ:$AQ,1)</f>
        <v>1</v>
      </c>
      <c r="J4888">
        <f>SUMIFS(PG_Transactions!$G:$G,PG_Transactions!$AK:$AK,$H4888,PG_Transactions!$E:$E,"CAPTURE",PG_Transactions!$AQ:$AQ,1)</f>
        <v>6797</v>
      </c>
      <c r="K4888">
        <f t="shared" si="234"/>
        <v>0</v>
      </c>
      <c r="L4888" t="str">
        <f t="shared" si="235"/>
        <v>Amount Match</v>
      </c>
    </row>
    <row r="4889" spans="1:12" hidden="1" x14ac:dyDescent="0.3">
      <c r="A4889" t="s">
        <v>9665</v>
      </c>
      <c r="B4889" s="1">
        <v>46276</v>
      </c>
      <c r="C4889" t="s">
        <v>3163</v>
      </c>
      <c r="D4889" t="s">
        <v>38</v>
      </c>
      <c r="E4889" t="s">
        <v>17</v>
      </c>
      <c r="F4889">
        <v>1997</v>
      </c>
      <c r="G4889" t="s">
        <v>10</v>
      </c>
      <c r="H4889" t="str">
        <f t="shared" si="233"/>
        <v>ORD26004888</v>
      </c>
      <c r="I4889">
        <f>COUNTIFS(PG_Transactions!$AK:$AK,$H4889,PG_Transactions!$E:$E,"CAPTURE",PG_Transactions!$AQ:$AQ,1)</f>
        <v>1</v>
      </c>
      <c r="J4889">
        <f>SUMIFS(PG_Transactions!$G:$G,PG_Transactions!$AK:$AK,$H4889,PG_Transactions!$E:$E,"CAPTURE",PG_Transactions!$AQ:$AQ,1)</f>
        <v>1997</v>
      </c>
      <c r="K4889">
        <f t="shared" si="234"/>
        <v>0</v>
      </c>
      <c r="L4889" t="str">
        <f t="shared" si="235"/>
        <v>Amount Match</v>
      </c>
    </row>
    <row r="4890" spans="1:12" hidden="1" x14ac:dyDescent="0.3">
      <c r="A4890" t="s">
        <v>9666</v>
      </c>
      <c r="B4890" s="1">
        <v>46284</v>
      </c>
      <c r="C4890" t="s">
        <v>9667</v>
      </c>
      <c r="D4890" t="s">
        <v>51</v>
      </c>
      <c r="E4890" t="s">
        <v>33</v>
      </c>
      <c r="F4890">
        <v>5298</v>
      </c>
      <c r="G4890" t="s">
        <v>10</v>
      </c>
      <c r="H4890" t="str">
        <f t="shared" si="233"/>
        <v>ORD26004889</v>
      </c>
      <c r="I4890">
        <f>COUNTIFS(PG_Transactions!$AK:$AK,$H4890,PG_Transactions!$E:$E,"CAPTURE",PG_Transactions!$AQ:$AQ,1)</f>
        <v>1</v>
      </c>
      <c r="J4890">
        <f>SUMIFS(PG_Transactions!$G:$G,PG_Transactions!$AK:$AK,$H4890,PG_Transactions!$E:$E,"CAPTURE",PG_Transactions!$AQ:$AQ,1)</f>
        <v>5298</v>
      </c>
      <c r="K4890">
        <f t="shared" si="234"/>
        <v>0</v>
      </c>
      <c r="L4890" t="str">
        <f t="shared" si="235"/>
        <v>Amount Match</v>
      </c>
    </row>
    <row r="4891" spans="1:12" hidden="1" x14ac:dyDescent="0.3">
      <c r="A4891" t="s">
        <v>9668</v>
      </c>
      <c r="B4891" s="1">
        <v>46271</v>
      </c>
      <c r="C4891" t="s">
        <v>9669</v>
      </c>
      <c r="D4891" t="s">
        <v>27</v>
      </c>
      <c r="E4891" t="s">
        <v>9</v>
      </c>
      <c r="F4891">
        <v>4999</v>
      </c>
      <c r="G4891" t="s">
        <v>10</v>
      </c>
      <c r="H4891" t="str">
        <f t="shared" si="233"/>
        <v>ORD26004890</v>
      </c>
      <c r="I4891">
        <f>COUNTIFS(PG_Transactions!$AK:$AK,$H4891,PG_Transactions!$E:$E,"CAPTURE",PG_Transactions!$AQ:$AQ,1)</f>
        <v>1</v>
      </c>
      <c r="J4891">
        <f>SUMIFS(PG_Transactions!$G:$G,PG_Transactions!$AK:$AK,$H4891,PG_Transactions!$E:$E,"CAPTURE",PG_Transactions!$AQ:$AQ,1)</f>
        <v>4999</v>
      </c>
      <c r="K4891">
        <f t="shared" si="234"/>
        <v>0</v>
      </c>
      <c r="L4891" t="str">
        <f t="shared" si="235"/>
        <v>Amount Match</v>
      </c>
    </row>
    <row r="4892" spans="1:12" hidden="1" x14ac:dyDescent="0.3">
      <c r="A4892" t="s">
        <v>9670</v>
      </c>
      <c r="B4892" s="1">
        <v>46290</v>
      </c>
      <c r="C4892" t="s">
        <v>9671</v>
      </c>
      <c r="D4892" t="s">
        <v>16</v>
      </c>
      <c r="E4892" t="s">
        <v>9</v>
      </c>
      <c r="F4892">
        <v>598</v>
      </c>
      <c r="G4892" t="s">
        <v>105</v>
      </c>
      <c r="H4892" t="str">
        <f t="shared" si="233"/>
        <v>ORD26004891</v>
      </c>
      <c r="I4892">
        <f>COUNTIFS(PG_Transactions!$AK:$AK,$H4892,PG_Transactions!$E:$E,"CAPTURE",PG_Transactions!$AQ:$AQ,1)</f>
        <v>0</v>
      </c>
      <c r="J4892">
        <f>SUMIFS(PG_Transactions!$G:$G,PG_Transactions!$AK:$AK,$H4892,PG_Transactions!$E:$E,"CAPTURE",PG_Transactions!$AQ:$AQ,1)</f>
        <v>0</v>
      </c>
      <c r="K4892">
        <f t="shared" si="234"/>
        <v>-598</v>
      </c>
      <c r="L4892" t="str">
        <f t="shared" si="235"/>
        <v>No Capture</v>
      </c>
    </row>
    <row r="4893" spans="1:12" hidden="1" x14ac:dyDescent="0.3">
      <c r="A4893" t="s">
        <v>9672</v>
      </c>
      <c r="B4893" s="1">
        <v>46287</v>
      </c>
      <c r="C4893" t="s">
        <v>9673</v>
      </c>
      <c r="D4893" t="s">
        <v>27</v>
      </c>
      <c r="E4893" t="s">
        <v>17</v>
      </c>
      <c r="F4893">
        <v>3847</v>
      </c>
      <c r="G4893" t="s">
        <v>10</v>
      </c>
      <c r="H4893" t="str">
        <f t="shared" si="233"/>
        <v>ORD26004892</v>
      </c>
      <c r="I4893">
        <f>COUNTIFS(PG_Transactions!$AK:$AK,$H4893,PG_Transactions!$E:$E,"CAPTURE",PG_Transactions!$AQ:$AQ,1)</f>
        <v>1</v>
      </c>
      <c r="J4893">
        <f>SUMIFS(PG_Transactions!$G:$G,PG_Transactions!$AK:$AK,$H4893,PG_Transactions!$E:$E,"CAPTURE",PG_Transactions!$AQ:$AQ,1)</f>
        <v>3847</v>
      </c>
      <c r="K4893">
        <f t="shared" si="234"/>
        <v>0</v>
      </c>
      <c r="L4893" t="str">
        <f t="shared" si="235"/>
        <v>Amount Match</v>
      </c>
    </row>
    <row r="4894" spans="1:12" hidden="1" x14ac:dyDescent="0.3">
      <c r="A4894" t="s">
        <v>9674</v>
      </c>
      <c r="B4894" s="1">
        <v>46285</v>
      </c>
      <c r="C4894" t="s">
        <v>9675</v>
      </c>
      <c r="D4894" t="s">
        <v>8</v>
      </c>
      <c r="E4894" t="s">
        <v>9</v>
      </c>
      <c r="F4894">
        <v>3897</v>
      </c>
      <c r="G4894" t="s">
        <v>56</v>
      </c>
      <c r="H4894" t="str">
        <f t="shared" si="233"/>
        <v>ORD26004893</v>
      </c>
      <c r="I4894">
        <f>COUNTIFS(PG_Transactions!$AK:$AK,$H4894,PG_Transactions!$E:$E,"CAPTURE",PG_Transactions!$AQ:$AQ,1)</f>
        <v>1</v>
      </c>
      <c r="J4894">
        <f>SUMIFS(PG_Transactions!$G:$G,PG_Transactions!$AK:$AK,$H4894,PG_Transactions!$E:$E,"CAPTURE",PG_Transactions!$AQ:$AQ,1)</f>
        <v>3897</v>
      </c>
      <c r="K4894">
        <f t="shared" si="234"/>
        <v>0</v>
      </c>
      <c r="L4894" t="str">
        <f t="shared" si="235"/>
        <v>Amount Match</v>
      </c>
    </row>
    <row r="4895" spans="1:12" hidden="1" x14ac:dyDescent="0.3">
      <c r="A4895" t="s">
        <v>9676</v>
      </c>
      <c r="B4895" s="1">
        <v>46289</v>
      </c>
      <c r="C4895" t="s">
        <v>9677</v>
      </c>
      <c r="D4895" t="s">
        <v>24</v>
      </c>
      <c r="E4895" t="s">
        <v>33</v>
      </c>
      <c r="F4895">
        <v>3499</v>
      </c>
      <c r="G4895" t="s">
        <v>10</v>
      </c>
      <c r="H4895" t="str">
        <f t="shared" si="233"/>
        <v>ORD26004894</v>
      </c>
      <c r="I4895">
        <f>COUNTIFS(PG_Transactions!$AK:$AK,$H4895,PG_Transactions!$E:$E,"CAPTURE",PG_Transactions!$AQ:$AQ,1)</f>
        <v>1</v>
      </c>
      <c r="J4895">
        <f>SUMIFS(PG_Transactions!$G:$G,PG_Transactions!$AK:$AK,$H4895,PG_Transactions!$E:$E,"CAPTURE",PG_Transactions!$AQ:$AQ,1)</f>
        <v>3499</v>
      </c>
      <c r="K4895">
        <f t="shared" si="234"/>
        <v>0</v>
      </c>
      <c r="L4895" t="str">
        <f t="shared" si="235"/>
        <v>Amount Match</v>
      </c>
    </row>
    <row r="4896" spans="1:12" hidden="1" x14ac:dyDescent="0.3">
      <c r="A4896" t="s">
        <v>9678</v>
      </c>
      <c r="B4896" s="1">
        <v>46284</v>
      </c>
      <c r="C4896" t="s">
        <v>9679</v>
      </c>
      <c r="D4896" t="s">
        <v>16</v>
      </c>
      <c r="E4896" t="s">
        <v>44</v>
      </c>
      <c r="F4896">
        <v>1998</v>
      </c>
      <c r="G4896" t="s">
        <v>10</v>
      </c>
      <c r="H4896" t="str">
        <f t="shared" si="233"/>
        <v>ORD26004895</v>
      </c>
      <c r="I4896">
        <f>COUNTIFS(PG_Transactions!$AK:$AK,$H4896,PG_Transactions!$E:$E,"CAPTURE",PG_Transactions!$AQ:$AQ,1)</f>
        <v>1</v>
      </c>
      <c r="J4896">
        <f>SUMIFS(PG_Transactions!$G:$G,PG_Transactions!$AK:$AK,$H4896,PG_Transactions!$E:$E,"CAPTURE",PG_Transactions!$AQ:$AQ,1)</f>
        <v>1998</v>
      </c>
      <c r="K4896">
        <f t="shared" si="234"/>
        <v>0</v>
      </c>
      <c r="L4896" t="str">
        <f t="shared" si="235"/>
        <v>Amount Match</v>
      </c>
    </row>
    <row r="4897" spans="1:12" hidden="1" x14ac:dyDescent="0.3">
      <c r="A4897" t="s">
        <v>9680</v>
      </c>
      <c r="B4897" s="1">
        <v>46295</v>
      </c>
      <c r="C4897" t="s">
        <v>9681</v>
      </c>
      <c r="D4897" t="s">
        <v>24</v>
      </c>
      <c r="E4897" t="s">
        <v>9</v>
      </c>
      <c r="F4897">
        <v>4999</v>
      </c>
      <c r="G4897" t="s">
        <v>10</v>
      </c>
      <c r="H4897" t="str">
        <f t="shared" si="233"/>
        <v>ORD26004896</v>
      </c>
      <c r="I4897">
        <f>COUNTIFS(PG_Transactions!$AK:$AK,$H4897,PG_Transactions!$E:$E,"CAPTURE",PG_Transactions!$AQ:$AQ,1)</f>
        <v>1</v>
      </c>
      <c r="J4897">
        <f>SUMIFS(PG_Transactions!$G:$G,PG_Transactions!$AK:$AK,$H4897,PG_Transactions!$E:$E,"CAPTURE",PG_Transactions!$AQ:$AQ,1)</f>
        <v>4999</v>
      </c>
      <c r="K4897">
        <f t="shared" si="234"/>
        <v>0</v>
      </c>
      <c r="L4897" t="str">
        <f t="shared" si="235"/>
        <v>Amount Match</v>
      </c>
    </row>
    <row r="4898" spans="1:12" hidden="1" x14ac:dyDescent="0.3">
      <c r="A4898" t="s">
        <v>9682</v>
      </c>
      <c r="B4898" s="1">
        <v>46289</v>
      </c>
      <c r="C4898" t="s">
        <v>9683</v>
      </c>
      <c r="D4898" t="s">
        <v>41</v>
      </c>
      <c r="E4898" t="s">
        <v>33</v>
      </c>
      <c r="F4898">
        <v>4798</v>
      </c>
      <c r="G4898" t="s">
        <v>10</v>
      </c>
      <c r="H4898" t="str">
        <f t="shared" si="233"/>
        <v>ORD26004897</v>
      </c>
      <c r="I4898">
        <f>COUNTIFS(PG_Transactions!$AK:$AK,$H4898,PG_Transactions!$E:$E,"CAPTURE",PG_Transactions!$AQ:$AQ,1)</f>
        <v>1</v>
      </c>
      <c r="J4898">
        <f>SUMIFS(PG_Transactions!$G:$G,PG_Transactions!$AK:$AK,$H4898,PG_Transactions!$E:$E,"CAPTURE",PG_Transactions!$AQ:$AQ,1)</f>
        <v>4798</v>
      </c>
      <c r="K4898">
        <f t="shared" si="234"/>
        <v>0</v>
      </c>
      <c r="L4898" t="str">
        <f t="shared" si="235"/>
        <v>Amount Match</v>
      </c>
    </row>
    <row r="4899" spans="1:12" hidden="1" x14ac:dyDescent="0.3">
      <c r="A4899" t="s">
        <v>9684</v>
      </c>
      <c r="B4899" s="1">
        <v>46289</v>
      </c>
      <c r="C4899" t="s">
        <v>9685</v>
      </c>
      <c r="D4899" t="s">
        <v>38</v>
      </c>
      <c r="E4899" t="s">
        <v>9</v>
      </c>
      <c r="F4899">
        <v>12297</v>
      </c>
      <c r="G4899" t="s">
        <v>10</v>
      </c>
      <c r="H4899" t="str">
        <f t="shared" si="233"/>
        <v>ORD26004898</v>
      </c>
      <c r="I4899">
        <f>COUNTIFS(PG_Transactions!$AK:$AK,$H4899,PG_Transactions!$E:$E,"CAPTURE",PG_Transactions!$AQ:$AQ,1)</f>
        <v>1</v>
      </c>
      <c r="J4899">
        <f>SUMIFS(PG_Transactions!$G:$G,PG_Transactions!$AK:$AK,$H4899,PG_Transactions!$E:$E,"CAPTURE",PG_Transactions!$AQ:$AQ,1)</f>
        <v>12297</v>
      </c>
      <c r="K4899">
        <f t="shared" si="234"/>
        <v>0</v>
      </c>
      <c r="L4899" t="str">
        <f t="shared" si="235"/>
        <v>Amount Match</v>
      </c>
    </row>
    <row r="4900" spans="1:12" hidden="1" x14ac:dyDescent="0.3">
      <c r="A4900" t="s">
        <v>9686</v>
      </c>
      <c r="B4900" s="1">
        <v>46290</v>
      </c>
      <c r="C4900" t="s">
        <v>9687</v>
      </c>
      <c r="D4900" t="s">
        <v>13</v>
      </c>
      <c r="E4900" t="s">
        <v>17</v>
      </c>
      <c r="F4900">
        <v>4999</v>
      </c>
      <c r="G4900" t="s">
        <v>10</v>
      </c>
      <c r="H4900" t="str">
        <f t="shared" si="233"/>
        <v>ORD26004899</v>
      </c>
      <c r="I4900">
        <f>COUNTIFS(PG_Transactions!$AK:$AK,$H4900,PG_Transactions!$E:$E,"CAPTURE",PG_Transactions!$AQ:$AQ,1)</f>
        <v>1</v>
      </c>
      <c r="J4900">
        <f>SUMIFS(PG_Transactions!$G:$G,PG_Transactions!$AK:$AK,$H4900,PG_Transactions!$E:$E,"CAPTURE",PG_Transactions!$AQ:$AQ,1)</f>
        <v>4999</v>
      </c>
      <c r="K4900">
        <f t="shared" si="234"/>
        <v>0</v>
      </c>
      <c r="L4900" t="str">
        <f t="shared" si="235"/>
        <v>Amount Match</v>
      </c>
    </row>
    <row r="4901" spans="1:12" hidden="1" x14ac:dyDescent="0.3">
      <c r="A4901" t="s">
        <v>9688</v>
      </c>
      <c r="B4901" s="1">
        <v>46267</v>
      </c>
      <c r="C4901" t="s">
        <v>9689</v>
      </c>
      <c r="D4901" t="s">
        <v>32</v>
      </c>
      <c r="E4901" t="s">
        <v>9</v>
      </c>
      <c r="F4901">
        <v>5797</v>
      </c>
      <c r="G4901" t="s">
        <v>10</v>
      </c>
      <c r="H4901" t="str">
        <f t="shared" si="233"/>
        <v>ORD26004900</v>
      </c>
      <c r="I4901">
        <f>COUNTIFS(PG_Transactions!$AK:$AK,$H4901,PG_Transactions!$E:$E,"CAPTURE",PG_Transactions!$AQ:$AQ,1)</f>
        <v>1</v>
      </c>
      <c r="J4901">
        <f>SUMIFS(PG_Transactions!$G:$G,PG_Transactions!$AK:$AK,$H4901,PG_Transactions!$E:$E,"CAPTURE",PG_Transactions!$AQ:$AQ,1)</f>
        <v>5797</v>
      </c>
      <c r="K4901">
        <f t="shared" si="234"/>
        <v>0</v>
      </c>
      <c r="L4901" t="str">
        <f t="shared" si="235"/>
        <v>Amount Match</v>
      </c>
    </row>
    <row r="4902" spans="1:12" hidden="1" x14ac:dyDescent="0.3">
      <c r="A4902" t="s">
        <v>9690</v>
      </c>
      <c r="B4902" s="1">
        <v>46285</v>
      </c>
      <c r="C4902" t="s">
        <v>9691</v>
      </c>
      <c r="D4902" t="s">
        <v>32</v>
      </c>
      <c r="E4902" t="s">
        <v>17</v>
      </c>
      <c r="F4902">
        <v>10498</v>
      </c>
      <c r="G4902" t="s">
        <v>10</v>
      </c>
      <c r="H4902" t="str">
        <f t="shared" si="233"/>
        <v>ORD26004901</v>
      </c>
      <c r="I4902">
        <f>COUNTIFS(PG_Transactions!$AK:$AK,$H4902,PG_Transactions!$E:$E,"CAPTURE",PG_Transactions!$AQ:$AQ,1)</f>
        <v>1</v>
      </c>
      <c r="J4902">
        <f>SUMIFS(PG_Transactions!$G:$G,PG_Transactions!$AK:$AK,$H4902,PG_Transactions!$E:$E,"CAPTURE",PG_Transactions!$AQ:$AQ,1)</f>
        <v>10498</v>
      </c>
      <c r="K4902">
        <f t="shared" si="234"/>
        <v>0</v>
      </c>
      <c r="L4902" t="str">
        <f t="shared" si="235"/>
        <v>Amount Match</v>
      </c>
    </row>
    <row r="4903" spans="1:12" hidden="1" x14ac:dyDescent="0.3">
      <c r="A4903" t="s">
        <v>9692</v>
      </c>
      <c r="B4903" s="1">
        <v>46276</v>
      </c>
      <c r="C4903" t="s">
        <v>9693</v>
      </c>
      <c r="D4903" t="s">
        <v>32</v>
      </c>
      <c r="E4903" t="s">
        <v>33</v>
      </c>
      <c r="F4903">
        <v>5998</v>
      </c>
      <c r="G4903" t="s">
        <v>10</v>
      </c>
      <c r="H4903" t="str">
        <f t="shared" si="233"/>
        <v>ORD26004902</v>
      </c>
      <c r="I4903">
        <f>COUNTIFS(PG_Transactions!$AK:$AK,$H4903,PG_Transactions!$E:$E,"CAPTURE",PG_Transactions!$AQ:$AQ,1)</f>
        <v>1</v>
      </c>
      <c r="J4903">
        <f>SUMIFS(PG_Transactions!$G:$G,PG_Transactions!$AK:$AK,$H4903,PG_Transactions!$E:$E,"CAPTURE",PG_Transactions!$AQ:$AQ,1)</f>
        <v>5998</v>
      </c>
      <c r="K4903">
        <f t="shared" si="234"/>
        <v>0</v>
      </c>
      <c r="L4903" t="str">
        <f t="shared" si="235"/>
        <v>Amount Match</v>
      </c>
    </row>
    <row r="4904" spans="1:12" hidden="1" x14ac:dyDescent="0.3">
      <c r="A4904" t="s">
        <v>9694</v>
      </c>
      <c r="B4904" s="1">
        <v>46269</v>
      </c>
      <c r="C4904" t="s">
        <v>9695</v>
      </c>
      <c r="D4904" t="s">
        <v>16</v>
      </c>
      <c r="E4904" t="s">
        <v>44</v>
      </c>
      <c r="F4904">
        <v>1499</v>
      </c>
      <c r="G4904" t="s">
        <v>10</v>
      </c>
      <c r="H4904" t="str">
        <f t="shared" si="233"/>
        <v>ORD26004903</v>
      </c>
      <c r="I4904">
        <f>COUNTIFS(PG_Transactions!$AK:$AK,$H4904,PG_Transactions!$E:$E,"CAPTURE",PG_Transactions!$AQ:$AQ,1)</f>
        <v>1</v>
      </c>
      <c r="J4904">
        <f>SUMIFS(PG_Transactions!$G:$G,PG_Transactions!$AK:$AK,$H4904,PG_Transactions!$E:$E,"CAPTURE",PG_Transactions!$AQ:$AQ,1)</f>
        <v>1499</v>
      </c>
      <c r="K4904">
        <f t="shared" si="234"/>
        <v>0</v>
      </c>
      <c r="L4904" t="str">
        <f t="shared" si="235"/>
        <v>Amount Match</v>
      </c>
    </row>
    <row r="4905" spans="1:12" hidden="1" x14ac:dyDescent="0.3">
      <c r="A4905" t="s">
        <v>9696</v>
      </c>
      <c r="B4905" s="1">
        <v>46270</v>
      </c>
      <c r="C4905" t="s">
        <v>9697</v>
      </c>
      <c r="D4905" t="s">
        <v>32</v>
      </c>
      <c r="E4905" t="s">
        <v>9</v>
      </c>
      <c r="F4905" s="2">
        <v>7998</v>
      </c>
      <c r="G4905" t="s">
        <v>105</v>
      </c>
      <c r="H4905" t="str">
        <f t="shared" si="233"/>
        <v>ORD26004904</v>
      </c>
      <c r="I4905">
        <f>COUNTIFS(PG_Transactions!$AK:$AK,$H4905,PG_Transactions!$E:$E,"CAPTURE",PG_Transactions!$AQ:$AQ,1)</f>
        <v>0</v>
      </c>
      <c r="J4905">
        <f>SUMIFS(PG_Transactions!$G:$G,PG_Transactions!$AK:$AK,$H4905,PG_Transactions!$E:$E,"CAPTURE",PG_Transactions!$AQ:$AQ,1)</f>
        <v>0</v>
      </c>
      <c r="K4905">
        <f t="shared" si="234"/>
        <v>-7998</v>
      </c>
      <c r="L4905" t="str">
        <f t="shared" si="235"/>
        <v>No Capture</v>
      </c>
    </row>
    <row r="4906" spans="1:12" hidden="1" x14ac:dyDescent="0.3">
      <c r="A4906" t="s">
        <v>9698</v>
      </c>
      <c r="B4906" s="1">
        <v>46290</v>
      </c>
      <c r="C4906" t="s">
        <v>4174</v>
      </c>
      <c r="D4906" t="s">
        <v>65</v>
      </c>
      <c r="E4906" t="s">
        <v>9</v>
      </c>
      <c r="F4906">
        <v>8998</v>
      </c>
      <c r="G4906" t="s">
        <v>56</v>
      </c>
      <c r="H4906" t="str">
        <f t="shared" si="233"/>
        <v>ORD26004905</v>
      </c>
      <c r="I4906">
        <f>COUNTIFS(PG_Transactions!$AK:$AK,$H4906,PG_Transactions!$E:$E,"CAPTURE",PG_Transactions!$AQ:$AQ,1)</f>
        <v>1</v>
      </c>
      <c r="J4906">
        <f>SUMIFS(PG_Transactions!$G:$G,PG_Transactions!$AK:$AK,$H4906,PG_Transactions!$E:$E,"CAPTURE",PG_Transactions!$AQ:$AQ,1)</f>
        <v>8998</v>
      </c>
      <c r="K4906">
        <f t="shared" si="234"/>
        <v>0</v>
      </c>
      <c r="L4906" t="str">
        <f t="shared" si="235"/>
        <v>Amount Match</v>
      </c>
    </row>
    <row r="4907" spans="1:12" hidden="1" x14ac:dyDescent="0.3">
      <c r="A4907" t="s">
        <v>9699</v>
      </c>
      <c r="B4907" s="1">
        <v>46295</v>
      </c>
      <c r="C4907" t="s">
        <v>9700</v>
      </c>
      <c r="D4907" t="s">
        <v>27</v>
      </c>
      <c r="E4907" t="s">
        <v>44</v>
      </c>
      <c r="F4907">
        <v>2397</v>
      </c>
      <c r="G4907" t="s">
        <v>10</v>
      </c>
      <c r="H4907" t="str">
        <f t="shared" si="233"/>
        <v>ORD26004906</v>
      </c>
      <c r="I4907">
        <f>COUNTIFS(PG_Transactions!$AK:$AK,$H4907,PG_Transactions!$E:$E,"CAPTURE",PG_Transactions!$AQ:$AQ,1)</f>
        <v>1</v>
      </c>
      <c r="J4907">
        <f>SUMIFS(PG_Transactions!$G:$G,PG_Transactions!$AK:$AK,$H4907,PG_Transactions!$E:$E,"CAPTURE",PG_Transactions!$AQ:$AQ,1)</f>
        <v>2397</v>
      </c>
      <c r="K4907">
        <f t="shared" si="234"/>
        <v>0</v>
      </c>
      <c r="L4907" t="str">
        <f t="shared" si="235"/>
        <v>Amount Match</v>
      </c>
    </row>
    <row r="4908" spans="1:12" hidden="1" x14ac:dyDescent="0.3">
      <c r="A4908" t="s">
        <v>9701</v>
      </c>
      <c r="B4908" s="1">
        <v>46282</v>
      </c>
      <c r="C4908" t="s">
        <v>9702</v>
      </c>
      <c r="E4908" t="s">
        <v>33</v>
      </c>
      <c r="F4908">
        <v>2999</v>
      </c>
      <c r="G4908" t="s">
        <v>10</v>
      </c>
      <c r="H4908" t="str">
        <f t="shared" si="233"/>
        <v>ORD26004907</v>
      </c>
      <c r="I4908">
        <f>COUNTIFS(PG_Transactions!$AK:$AK,$H4908,PG_Transactions!$E:$E,"CAPTURE",PG_Transactions!$AQ:$AQ,1)</f>
        <v>1</v>
      </c>
      <c r="J4908">
        <f>SUMIFS(PG_Transactions!$G:$G,PG_Transactions!$AK:$AK,$H4908,PG_Transactions!$E:$E,"CAPTURE",PG_Transactions!$AQ:$AQ,1)</f>
        <v>2999</v>
      </c>
      <c r="K4908">
        <f t="shared" si="234"/>
        <v>0</v>
      </c>
      <c r="L4908" t="str">
        <f t="shared" si="235"/>
        <v>Amount Match</v>
      </c>
    </row>
    <row r="4909" spans="1:12" hidden="1" x14ac:dyDescent="0.3">
      <c r="A4909" t="s">
        <v>9703</v>
      </c>
      <c r="B4909" s="1">
        <v>46291</v>
      </c>
      <c r="C4909" t="s">
        <v>9704</v>
      </c>
      <c r="D4909" t="s">
        <v>41</v>
      </c>
      <c r="E4909" t="s">
        <v>9</v>
      </c>
      <c r="F4909">
        <v>8498</v>
      </c>
      <c r="G4909" t="s">
        <v>10</v>
      </c>
      <c r="H4909" t="str">
        <f t="shared" si="233"/>
        <v>ORD26004908</v>
      </c>
      <c r="I4909">
        <f>COUNTIFS(PG_Transactions!$AK:$AK,$H4909,PG_Transactions!$E:$E,"CAPTURE",PG_Transactions!$AQ:$AQ,1)</f>
        <v>1</v>
      </c>
      <c r="J4909">
        <f>SUMIFS(PG_Transactions!$G:$G,PG_Transactions!$AK:$AK,$H4909,PG_Transactions!$E:$E,"CAPTURE",PG_Transactions!$AQ:$AQ,1)</f>
        <v>8498</v>
      </c>
      <c r="K4909">
        <f t="shared" si="234"/>
        <v>0</v>
      </c>
      <c r="L4909" t="str">
        <f t="shared" si="235"/>
        <v>Amount Match</v>
      </c>
    </row>
    <row r="4910" spans="1:12" hidden="1" x14ac:dyDescent="0.3">
      <c r="A4910" t="s">
        <v>9705</v>
      </c>
      <c r="B4910" s="1">
        <v>46280</v>
      </c>
      <c r="C4910" t="s">
        <v>9706</v>
      </c>
      <c r="D4910" t="s">
        <v>38</v>
      </c>
      <c r="E4910" t="s">
        <v>9</v>
      </c>
      <c r="F4910">
        <v>5598</v>
      </c>
      <c r="G4910" t="s">
        <v>105</v>
      </c>
      <c r="H4910" t="str">
        <f t="shared" si="233"/>
        <v>ORD26004909</v>
      </c>
      <c r="I4910">
        <f>COUNTIFS(PG_Transactions!$AK:$AK,$H4910,PG_Transactions!$E:$E,"CAPTURE",PG_Transactions!$AQ:$AQ,1)</f>
        <v>0</v>
      </c>
      <c r="J4910">
        <f>SUMIFS(PG_Transactions!$G:$G,PG_Transactions!$AK:$AK,$H4910,PG_Transactions!$E:$E,"CAPTURE",PG_Transactions!$AQ:$AQ,1)</f>
        <v>0</v>
      </c>
      <c r="K4910">
        <f t="shared" si="234"/>
        <v>-5598</v>
      </c>
      <c r="L4910" t="str">
        <f t="shared" si="235"/>
        <v>No Capture</v>
      </c>
    </row>
    <row r="4911" spans="1:12" hidden="1" x14ac:dyDescent="0.3">
      <c r="A4911" t="s">
        <v>9707</v>
      </c>
      <c r="B4911" s="1">
        <v>46268</v>
      </c>
      <c r="C4911" t="s">
        <v>9708</v>
      </c>
      <c r="D4911" t="s">
        <v>65</v>
      </c>
      <c r="E4911" t="s">
        <v>33</v>
      </c>
      <c r="F4911">
        <v>3298</v>
      </c>
      <c r="G4911" t="s">
        <v>10</v>
      </c>
      <c r="H4911" t="str">
        <f t="shared" si="233"/>
        <v>ORD26004910</v>
      </c>
      <c r="I4911">
        <f>COUNTIFS(PG_Transactions!$AK:$AK,$H4911,PG_Transactions!$E:$E,"CAPTURE",PG_Transactions!$AQ:$AQ,1)</f>
        <v>1</v>
      </c>
      <c r="J4911">
        <f>SUMIFS(PG_Transactions!$G:$G,PG_Transactions!$AK:$AK,$H4911,PG_Transactions!$E:$E,"CAPTURE",PG_Transactions!$AQ:$AQ,1)</f>
        <v>3298</v>
      </c>
      <c r="K4911">
        <f t="shared" si="234"/>
        <v>0</v>
      </c>
      <c r="L4911" t="str">
        <f t="shared" si="235"/>
        <v>Amount Match</v>
      </c>
    </row>
    <row r="4912" spans="1:12" hidden="1" x14ac:dyDescent="0.3">
      <c r="A4912" t="s">
        <v>9709</v>
      </c>
      <c r="B4912" s="1">
        <v>46281</v>
      </c>
      <c r="C4912" t="s">
        <v>9710</v>
      </c>
      <c r="D4912" t="s">
        <v>24</v>
      </c>
      <c r="E4912" t="s">
        <v>9</v>
      </c>
      <c r="F4912">
        <v>2397</v>
      </c>
      <c r="G4912" t="s">
        <v>10</v>
      </c>
      <c r="H4912" t="str">
        <f t="shared" si="233"/>
        <v>ORD26004911</v>
      </c>
      <c r="I4912">
        <f>COUNTIFS(PG_Transactions!$AK:$AK,$H4912,PG_Transactions!$E:$E,"CAPTURE",PG_Transactions!$AQ:$AQ,1)</f>
        <v>1</v>
      </c>
      <c r="J4912">
        <f>SUMIFS(PG_Transactions!$G:$G,PG_Transactions!$AK:$AK,$H4912,PG_Transactions!$E:$E,"CAPTURE",PG_Transactions!$AQ:$AQ,1)</f>
        <v>2397</v>
      </c>
      <c r="K4912">
        <f t="shared" si="234"/>
        <v>0</v>
      </c>
      <c r="L4912" t="str">
        <f t="shared" si="235"/>
        <v>Amount Match</v>
      </c>
    </row>
    <row r="4913" spans="1:12" hidden="1" x14ac:dyDescent="0.3">
      <c r="A4913" t="s">
        <v>9711</v>
      </c>
      <c r="B4913" s="1">
        <v>46278</v>
      </c>
      <c r="C4913" t="s">
        <v>9712</v>
      </c>
      <c r="E4913" t="s">
        <v>9</v>
      </c>
      <c r="F4913">
        <v>2999</v>
      </c>
      <c r="G4913" t="s">
        <v>10</v>
      </c>
      <c r="H4913" t="str">
        <f t="shared" si="233"/>
        <v>ORD26004912</v>
      </c>
      <c r="I4913">
        <f>COUNTIFS(PG_Transactions!$AK:$AK,$H4913,PG_Transactions!$E:$E,"CAPTURE",PG_Transactions!$AQ:$AQ,1)</f>
        <v>1</v>
      </c>
      <c r="J4913">
        <f>SUMIFS(PG_Transactions!$G:$G,PG_Transactions!$AK:$AK,$H4913,PG_Transactions!$E:$E,"CAPTURE",PG_Transactions!$AQ:$AQ,1)</f>
        <v>2999</v>
      </c>
      <c r="K4913">
        <f t="shared" si="234"/>
        <v>0</v>
      </c>
      <c r="L4913" t="str">
        <f t="shared" si="235"/>
        <v>Amount Match</v>
      </c>
    </row>
    <row r="4914" spans="1:12" hidden="1" x14ac:dyDescent="0.3">
      <c r="A4914" t="s">
        <v>9713</v>
      </c>
      <c r="B4914" s="1">
        <v>46286</v>
      </c>
      <c r="C4914" t="s">
        <v>4390</v>
      </c>
      <c r="D4914" t="s">
        <v>51</v>
      </c>
      <c r="E4914" t="s">
        <v>9</v>
      </c>
      <c r="F4914">
        <v>3597</v>
      </c>
      <c r="G4914" t="s">
        <v>10</v>
      </c>
      <c r="H4914" t="str">
        <f t="shared" si="233"/>
        <v>ORD26004913</v>
      </c>
      <c r="I4914">
        <f>COUNTIFS(PG_Transactions!$AK:$AK,$H4914,PG_Transactions!$E:$E,"CAPTURE",PG_Transactions!$AQ:$AQ,1)</f>
        <v>1</v>
      </c>
      <c r="J4914">
        <f>SUMIFS(PG_Transactions!$G:$G,PG_Transactions!$AK:$AK,$H4914,PG_Transactions!$E:$E,"CAPTURE",PG_Transactions!$AQ:$AQ,1)</f>
        <v>3597</v>
      </c>
      <c r="K4914">
        <f t="shared" si="234"/>
        <v>0</v>
      </c>
      <c r="L4914" t="str">
        <f t="shared" si="235"/>
        <v>Amount Match</v>
      </c>
    </row>
    <row r="4915" spans="1:12" hidden="1" x14ac:dyDescent="0.3">
      <c r="A4915" t="s">
        <v>9714</v>
      </c>
      <c r="B4915" s="1">
        <v>46272</v>
      </c>
      <c r="C4915" t="s">
        <v>9715</v>
      </c>
      <c r="D4915" t="s">
        <v>13</v>
      </c>
      <c r="E4915" t="s">
        <v>9</v>
      </c>
      <c r="F4915">
        <v>3499</v>
      </c>
      <c r="G4915" t="s">
        <v>10</v>
      </c>
      <c r="H4915" t="str">
        <f t="shared" si="233"/>
        <v>ORD26004914</v>
      </c>
      <c r="I4915">
        <f>COUNTIFS(PG_Transactions!$AK:$AK,$H4915,PG_Transactions!$E:$E,"CAPTURE",PG_Transactions!$AQ:$AQ,1)</f>
        <v>1</v>
      </c>
      <c r="J4915">
        <f>SUMIFS(PG_Transactions!$G:$G,PG_Transactions!$AK:$AK,$H4915,PG_Transactions!$E:$E,"CAPTURE",PG_Transactions!$AQ:$AQ,1)</f>
        <v>3499</v>
      </c>
      <c r="K4915">
        <f t="shared" si="234"/>
        <v>0</v>
      </c>
      <c r="L4915" t="str">
        <f t="shared" si="235"/>
        <v>Amount Match</v>
      </c>
    </row>
    <row r="4916" spans="1:12" hidden="1" x14ac:dyDescent="0.3">
      <c r="A4916" t="s">
        <v>9716</v>
      </c>
      <c r="B4916" s="1">
        <v>46294</v>
      </c>
      <c r="C4916" t="s">
        <v>9717</v>
      </c>
      <c r="D4916" t="s">
        <v>38</v>
      </c>
      <c r="E4916" t="s">
        <v>17</v>
      </c>
      <c r="F4916">
        <v>1299</v>
      </c>
      <c r="G4916" t="s">
        <v>10</v>
      </c>
      <c r="H4916" t="str">
        <f t="shared" si="233"/>
        <v>ORD26004915</v>
      </c>
      <c r="I4916">
        <f>COUNTIFS(PG_Transactions!$AK:$AK,$H4916,PG_Transactions!$E:$E,"CAPTURE",PG_Transactions!$AQ:$AQ,1)</f>
        <v>1</v>
      </c>
      <c r="J4916">
        <f>SUMIFS(PG_Transactions!$G:$G,PG_Transactions!$AK:$AK,$H4916,PG_Transactions!$E:$E,"CAPTURE",PG_Transactions!$AQ:$AQ,1)</f>
        <v>1299</v>
      </c>
      <c r="K4916">
        <f t="shared" si="234"/>
        <v>0</v>
      </c>
      <c r="L4916" t="str">
        <f t="shared" si="235"/>
        <v>Amount Match</v>
      </c>
    </row>
    <row r="4917" spans="1:12" hidden="1" x14ac:dyDescent="0.3">
      <c r="A4917" t="s">
        <v>9718</v>
      </c>
      <c r="B4917" s="1">
        <v>46276</v>
      </c>
      <c r="C4917" t="s">
        <v>9719</v>
      </c>
      <c r="D4917" t="s">
        <v>16</v>
      </c>
      <c r="E4917" t="s">
        <v>9</v>
      </c>
      <c r="F4917">
        <v>8797</v>
      </c>
      <c r="G4917" t="s">
        <v>10</v>
      </c>
      <c r="H4917" t="str">
        <f t="shared" si="233"/>
        <v>ORD26004916</v>
      </c>
      <c r="I4917">
        <f>COUNTIFS(PG_Transactions!$AK:$AK,$H4917,PG_Transactions!$E:$E,"CAPTURE",PG_Transactions!$AQ:$AQ,1)</f>
        <v>1</v>
      </c>
      <c r="J4917">
        <f>SUMIFS(PG_Transactions!$G:$G,PG_Transactions!$AK:$AK,$H4917,PG_Transactions!$E:$E,"CAPTURE",PG_Transactions!$AQ:$AQ,1)</f>
        <v>8797</v>
      </c>
      <c r="K4917">
        <f t="shared" si="234"/>
        <v>0</v>
      </c>
      <c r="L4917" t="str">
        <f t="shared" si="235"/>
        <v>Amount Match</v>
      </c>
    </row>
    <row r="4918" spans="1:12" hidden="1" x14ac:dyDescent="0.3">
      <c r="A4918" t="s">
        <v>9720</v>
      </c>
      <c r="B4918" s="1">
        <v>46276</v>
      </c>
      <c r="C4918" t="s">
        <v>9721</v>
      </c>
      <c r="E4918" t="s">
        <v>9</v>
      </c>
      <c r="F4918">
        <v>499</v>
      </c>
      <c r="G4918" t="s">
        <v>10</v>
      </c>
      <c r="H4918" t="str">
        <f t="shared" si="233"/>
        <v>ORD26004917</v>
      </c>
      <c r="I4918">
        <f>COUNTIFS(PG_Transactions!$AK:$AK,$H4918,PG_Transactions!$E:$E,"CAPTURE",PG_Transactions!$AQ:$AQ,1)</f>
        <v>1</v>
      </c>
      <c r="J4918">
        <f>SUMIFS(PG_Transactions!$G:$G,PG_Transactions!$AK:$AK,$H4918,PG_Transactions!$E:$E,"CAPTURE",PG_Transactions!$AQ:$AQ,1)</f>
        <v>499</v>
      </c>
      <c r="K4918">
        <f t="shared" si="234"/>
        <v>0</v>
      </c>
      <c r="L4918" t="str">
        <f t="shared" si="235"/>
        <v>Amount Match</v>
      </c>
    </row>
    <row r="4919" spans="1:12" hidden="1" x14ac:dyDescent="0.3">
      <c r="A4919" t="s">
        <v>9722</v>
      </c>
      <c r="B4919" s="1">
        <v>46291</v>
      </c>
      <c r="C4919" t="s">
        <v>9723</v>
      </c>
      <c r="D4919" t="s">
        <v>65</v>
      </c>
      <c r="E4919" t="s">
        <v>9</v>
      </c>
      <c r="F4919">
        <v>799</v>
      </c>
      <c r="G4919" t="s">
        <v>10</v>
      </c>
      <c r="H4919" t="str">
        <f t="shared" si="233"/>
        <v>ORD26004918</v>
      </c>
      <c r="I4919">
        <f>COUNTIFS(PG_Transactions!$AK:$AK,$H4919,PG_Transactions!$E:$E,"CAPTURE",PG_Transactions!$AQ:$AQ,1)</f>
        <v>1</v>
      </c>
      <c r="J4919">
        <f>SUMIFS(PG_Transactions!$G:$G,PG_Transactions!$AK:$AK,$H4919,PG_Transactions!$E:$E,"CAPTURE",PG_Transactions!$AQ:$AQ,1)</f>
        <v>799</v>
      </c>
      <c r="K4919">
        <f t="shared" si="234"/>
        <v>0</v>
      </c>
      <c r="L4919" t="str">
        <f t="shared" si="235"/>
        <v>Amount Match</v>
      </c>
    </row>
    <row r="4920" spans="1:12" hidden="1" x14ac:dyDescent="0.3">
      <c r="A4920" t="s">
        <v>9724</v>
      </c>
      <c r="B4920" s="1">
        <v>46272</v>
      </c>
      <c r="C4920" t="s">
        <v>9725</v>
      </c>
      <c r="D4920" t="s">
        <v>32</v>
      </c>
      <c r="E4920" t="s">
        <v>9</v>
      </c>
      <c r="F4920">
        <v>499</v>
      </c>
      <c r="G4920" t="s">
        <v>10</v>
      </c>
      <c r="H4920" t="str">
        <f t="shared" si="233"/>
        <v>ORD26004919</v>
      </c>
      <c r="I4920">
        <f>COUNTIFS(PG_Transactions!$AK:$AK,$H4920,PG_Transactions!$E:$E,"CAPTURE",PG_Transactions!$AQ:$AQ,1)</f>
        <v>1</v>
      </c>
      <c r="J4920">
        <f>SUMIFS(PG_Transactions!$G:$G,PG_Transactions!$AK:$AK,$H4920,PG_Transactions!$E:$E,"CAPTURE",PG_Transactions!$AQ:$AQ,1)</f>
        <v>499</v>
      </c>
      <c r="K4920">
        <f t="shared" si="234"/>
        <v>0</v>
      </c>
      <c r="L4920" t="str">
        <f t="shared" si="235"/>
        <v>Amount Match</v>
      </c>
    </row>
    <row r="4921" spans="1:12" hidden="1" x14ac:dyDescent="0.3">
      <c r="A4921" t="s">
        <v>9726</v>
      </c>
      <c r="B4921" s="1">
        <v>46279</v>
      </c>
      <c r="C4921" t="s">
        <v>9727</v>
      </c>
      <c r="D4921" t="s">
        <v>41</v>
      </c>
      <c r="E4921" t="s">
        <v>17</v>
      </c>
      <c r="F4921">
        <v>1298</v>
      </c>
      <c r="G4921" t="s">
        <v>10</v>
      </c>
      <c r="H4921" t="str">
        <f t="shared" si="233"/>
        <v>ORD26004920</v>
      </c>
      <c r="I4921">
        <f>COUNTIFS(PG_Transactions!$AK:$AK,$H4921,PG_Transactions!$E:$E,"CAPTURE",PG_Transactions!$AQ:$AQ,1)</f>
        <v>1</v>
      </c>
      <c r="J4921">
        <f>SUMIFS(PG_Transactions!$G:$G,PG_Transactions!$AK:$AK,$H4921,PG_Transactions!$E:$E,"CAPTURE",PG_Transactions!$AQ:$AQ,1)</f>
        <v>1298</v>
      </c>
      <c r="K4921">
        <f t="shared" si="234"/>
        <v>0</v>
      </c>
      <c r="L4921" t="str">
        <f t="shared" si="235"/>
        <v>Amount Match</v>
      </c>
    </row>
    <row r="4922" spans="1:12" hidden="1" x14ac:dyDescent="0.3">
      <c r="A4922" t="s">
        <v>9728</v>
      </c>
      <c r="B4922" s="1">
        <v>46277</v>
      </c>
      <c r="C4922" t="s">
        <v>9729</v>
      </c>
      <c r="E4922" t="s">
        <v>9</v>
      </c>
      <c r="F4922">
        <v>2297</v>
      </c>
      <c r="G4922" t="s">
        <v>10</v>
      </c>
      <c r="H4922" t="str">
        <f t="shared" si="233"/>
        <v>ORD26004921</v>
      </c>
      <c r="I4922">
        <f>COUNTIFS(PG_Transactions!$AK:$AK,$H4922,PG_Transactions!$E:$E,"CAPTURE",PG_Transactions!$AQ:$AQ,1)</f>
        <v>1</v>
      </c>
      <c r="J4922">
        <f>SUMIFS(PG_Transactions!$G:$G,PG_Transactions!$AK:$AK,$H4922,PG_Transactions!$E:$E,"CAPTURE",PG_Transactions!$AQ:$AQ,1)</f>
        <v>2297</v>
      </c>
      <c r="K4922">
        <f t="shared" si="234"/>
        <v>0</v>
      </c>
      <c r="L4922" t="str">
        <f t="shared" si="235"/>
        <v>Amount Match</v>
      </c>
    </row>
    <row r="4923" spans="1:12" hidden="1" x14ac:dyDescent="0.3">
      <c r="A4923" t="s">
        <v>9730</v>
      </c>
      <c r="B4923" s="1">
        <v>46268</v>
      </c>
      <c r="C4923" t="s">
        <v>9731</v>
      </c>
      <c r="D4923" t="s">
        <v>27</v>
      </c>
      <c r="E4923" t="s">
        <v>9</v>
      </c>
      <c r="F4923" s="2">
        <v>1299</v>
      </c>
      <c r="G4923" t="s">
        <v>56</v>
      </c>
      <c r="H4923" t="str">
        <f t="shared" si="233"/>
        <v>ORD26004922</v>
      </c>
      <c r="I4923">
        <f>COUNTIFS(PG_Transactions!$AK:$AK,$H4923,PG_Transactions!$E:$E,"CAPTURE",PG_Transactions!$AQ:$AQ,1)</f>
        <v>1</v>
      </c>
      <c r="J4923">
        <f>SUMIFS(PG_Transactions!$G:$G,PG_Transactions!$AK:$AK,$H4923,PG_Transactions!$E:$E,"CAPTURE",PG_Transactions!$AQ:$AQ,1)</f>
        <v>1299</v>
      </c>
      <c r="K4923">
        <f t="shared" si="234"/>
        <v>0</v>
      </c>
      <c r="L4923" t="str">
        <f t="shared" si="235"/>
        <v>Amount Match</v>
      </c>
    </row>
    <row r="4924" spans="1:12" hidden="1" x14ac:dyDescent="0.3">
      <c r="A4924" t="s">
        <v>9732</v>
      </c>
      <c r="B4924" s="1">
        <v>46274</v>
      </c>
      <c r="C4924" t="s">
        <v>9733</v>
      </c>
      <c r="D4924" t="s">
        <v>27</v>
      </c>
      <c r="E4924" t="s">
        <v>9</v>
      </c>
      <c r="F4924">
        <v>6298</v>
      </c>
      <c r="G4924" t="s">
        <v>10</v>
      </c>
      <c r="H4924" t="str">
        <f t="shared" si="233"/>
        <v>ORD26004923</v>
      </c>
      <c r="I4924">
        <f>COUNTIFS(PG_Transactions!$AK:$AK,$H4924,PG_Transactions!$E:$E,"CAPTURE",PG_Transactions!$AQ:$AQ,1)</f>
        <v>1</v>
      </c>
      <c r="J4924">
        <f>SUMIFS(PG_Transactions!$G:$G,PG_Transactions!$AK:$AK,$H4924,PG_Transactions!$E:$E,"CAPTURE",PG_Transactions!$AQ:$AQ,1)</f>
        <v>6298</v>
      </c>
      <c r="K4924">
        <f t="shared" si="234"/>
        <v>0</v>
      </c>
      <c r="L4924" t="str">
        <f t="shared" si="235"/>
        <v>Amount Match</v>
      </c>
    </row>
    <row r="4925" spans="1:12" hidden="1" x14ac:dyDescent="0.3">
      <c r="A4925" t="s">
        <v>9734</v>
      </c>
      <c r="B4925" s="1">
        <v>46273</v>
      </c>
      <c r="C4925" t="s">
        <v>9735</v>
      </c>
      <c r="D4925" t="s">
        <v>16</v>
      </c>
      <c r="E4925" t="s">
        <v>17</v>
      </c>
      <c r="F4925">
        <v>5847</v>
      </c>
      <c r="G4925" t="s">
        <v>10</v>
      </c>
      <c r="H4925" t="str">
        <f t="shared" si="233"/>
        <v>ORD26004924</v>
      </c>
      <c r="I4925">
        <f>COUNTIFS(PG_Transactions!$AK:$AK,$H4925,PG_Transactions!$E:$E,"CAPTURE",PG_Transactions!$AQ:$AQ,1)</f>
        <v>1</v>
      </c>
      <c r="J4925">
        <f>SUMIFS(PG_Transactions!$G:$G,PG_Transactions!$AK:$AK,$H4925,PG_Transactions!$E:$E,"CAPTURE",PG_Transactions!$AQ:$AQ,1)</f>
        <v>5847</v>
      </c>
      <c r="K4925">
        <f t="shared" si="234"/>
        <v>0</v>
      </c>
      <c r="L4925" t="str">
        <f t="shared" si="235"/>
        <v>Amount Match</v>
      </c>
    </row>
    <row r="4926" spans="1:12" hidden="1" x14ac:dyDescent="0.3">
      <c r="A4926" t="s">
        <v>9736</v>
      </c>
      <c r="B4926" s="1">
        <v>46276</v>
      </c>
      <c r="C4926" t="s">
        <v>9737</v>
      </c>
      <c r="D4926" t="s">
        <v>51</v>
      </c>
      <c r="E4926" t="s">
        <v>9</v>
      </c>
      <c r="F4926" s="2">
        <v>1499</v>
      </c>
      <c r="G4926" t="s">
        <v>10</v>
      </c>
      <c r="H4926" t="str">
        <f t="shared" si="233"/>
        <v>ORD26004925</v>
      </c>
      <c r="I4926">
        <f>COUNTIFS(PG_Transactions!$AK:$AK,$H4926,PG_Transactions!$E:$E,"CAPTURE",PG_Transactions!$AQ:$AQ,1)</f>
        <v>1</v>
      </c>
      <c r="J4926">
        <f>SUMIFS(PG_Transactions!$G:$G,PG_Transactions!$AK:$AK,$H4926,PG_Transactions!$E:$E,"CAPTURE",PG_Transactions!$AQ:$AQ,1)</f>
        <v>1499</v>
      </c>
      <c r="K4926">
        <f t="shared" si="234"/>
        <v>0</v>
      </c>
      <c r="L4926" t="str">
        <f t="shared" si="235"/>
        <v>Amount Match</v>
      </c>
    </row>
    <row r="4927" spans="1:12" hidden="1" x14ac:dyDescent="0.3">
      <c r="A4927" t="s">
        <v>9738</v>
      </c>
      <c r="B4927" s="1">
        <v>46293</v>
      </c>
      <c r="C4927" t="s">
        <v>9739</v>
      </c>
      <c r="D4927" t="s">
        <v>65</v>
      </c>
      <c r="E4927" t="s">
        <v>17</v>
      </c>
      <c r="F4927" s="2">
        <v>1799</v>
      </c>
      <c r="G4927" t="s">
        <v>10</v>
      </c>
      <c r="H4927" t="str">
        <f t="shared" si="233"/>
        <v>ORD26004926</v>
      </c>
      <c r="I4927">
        <f>COUNTIFS(PG_Transactions!$AK:$AK,$H4927,PG_Transactions!$E:$E,"CAPTURE",PG_Transactions!$AQ:$AQ,1)</f>
        <v>1</v>
      </c>
      <c r="J4927">
        <f>SUMIFS(PG_Transactions!$G:$G,PG_Transactions!$AK:$AK,$H4927,PG_Transactions!$E:$E,"CAPTURE",PG_Transactions!$AQ:$AQ,1)</f>
        <v>1799</v>
      </c>
      <c r="K4927">
        <f t="shared" si="234"/>
        <v>0</v>
      </c>
      <c r="L4927" t="str">
        <f t="shared" si="235"/>
        <v>Amount Match</v>
      </c>
    </row>
    <row r="4928" spans="1:12" hidden="1" x14ac:dyDescent="0.3">
      <c r="A4928" t="s">
        <v>9740</v>
      </c>
      <c r="B4928" s="1">
        <v>46277</v>
      </c>
      <c r="C4928" t="s">
        <v>9741</v>
      </c>
      <c r="D4928" t="s">
        <v>65</v>
      </c>
      <c r="E4928" t="s">
        <v>17</v>
      </c>
      <c r="F4928">
        <v>1598</v>
      </c>
      <c r="G4928" t="s">
        <v>10</v>
      </c>
      <c r="H4928" t="str">
        <f t="shared" si="233"/>
        <v>ORD26004927</v>
      </c>
      <c r="I4928">
        <f>COUNTIFS(PG_Transactions!$AK:$AK,$H4928,PG_Transactions!$E:$E,"CAPTURE",PG_Transactions!$AQ:$AQ,1)</f>
        <v>1</v>
      </c>
      <c r="J4928">
        <f>SUMIFS(PG_Transactions!$G:$G,PG_Transactions!$AK:$AK,$H4928,PG_Transactions!$E:$E,"CAPTURE",PG_Transactions!$AQ:$AQ,1)</f>
        <v>1598</v>
      </c>
      <c r="K4928">
        <f t="shared" si="234"/>
        <v>0</v>
      </c>
      <c r="L4928" t="str">
        <f t="shared" si="235"/>
        <v>Amount Match</v>
      </c>
    </row>
    <row r="4929" spans="1:12" hidden="1" x14ac:dyDescent="0.3">
      <c r="A4929" t="s">
        <v>9742</v>
      </c>
      <c r="B4929" s="1">
        <v>46295</v>
      </c>
      <c r="C4929" t="s">
        <v>9743</v>
      </c>
      <c r="D4929" t="s">
        <v>27</v>
      </c>
      <c r="E4929" t="s">
        <v>33</v>
      </c>
      <c r="F4929">
        <v>999</v>
      </c>
      <c r="G4929" t="s">
        <v>10</v>
      </c>
      <c r="H4929" t="str">
        <f t="shared" si="233"/>
        <v>ORD26004928</v>
      </c>
      <c r="I4929">
        <f>COUNTIFS(PG_Transactions!$AK:$AK,$H4929,PG_Transactions!$E:$E,"CAPTURE",PG_Transactions!$AQ:$AQ,1)</f>
        <v>1</v>
      </c>
      <c r="J4929">
        <f>SUMIFS(PG_Transactions!$G:$G,PG_Transactions!$AK:$AK,$H4929,PG_Transactions!$E:$E,"CAPTURE",PG_Transactions!$AQ:$AQ,1)</f>
        <v>999</v>
      </c>
      <c r="K4929">
        <f t="shared" si="234"/>
        <v>0</v>
      </c>
      <c r="L4929" t="str">
        <f t="shared" si="235"/>
        <v>Amount Match</v>
      </c>
    </row>
    <row r="4930" spans="1:12" hidden="1" x14ac:dyDescent="0.3">
      <c r="A4930" t="s">
        <v>9744</v>
      </c>
      <c r="B4930" s="1">
        <v>46276</v>
      </c>
      <c r="C4930" t="s">
        <v>9745</v>
      </c>
      <c r="D4930" t="s">
        <v>16</v>
      </c>
      <c r="E4930" t="s">
        <v>9</v>
      </c>
      <c r="F4930">
        <v>499</v>
      </c>
      <c r="G4930" t="s">
        <v>56</v>
      </c>
      <c r="H4930" t="str">
        <f t="shared" si="233"/>
        <v>ORD26004929</v>
      </c>
      <c r="I4930">
        <f>COUNTIFS(PG_Transactions!$AK:$AK,$H4930,PG_Transactions!$E:$E,"CAPTURE",PG_Transactions!$AQ:$AQ,1)</f>
        <v>1</v>
      </c>
      <c r="J4930">
        <f>SUMIFS(PG_Transactions!$G:$G,PG_Transactions!$AK:$AK,$H4930,PG_Transactions!$E:$E,"CAPTURE",PG_Transactions!$AQ:$AQ,1)</f>
        <v>499</v>
      </c>
      <c r="K4930">
        <f t="shared" si="234"/>
        <v>0</v>
      </c>
      <c r="L4930" t="str">
        <f t="shared" si="235"/>
        <v>Amount Match</v>
      </c>
    </row>
    <row r="4931" spans="1:12" hidden="1" x14ac:dyDescent="0.3">
      <c r="A4931" t="s">
        <v>9746</v>
      </c>
      <c r="B4931" s="1">
        <v>46266</v>
      </c>
      <c r="C4931" t="s">
        <v>9747</v>
      </c>
      <c r="D4931" t="s">
        <v>32</v>
      </c>
      <c r="E4931" t="s">
        <v>17</v>
      </c>
      <c r="F4931">
        <v>2998</v>
      </c>
      <c r="G4931" t="s">
        <v>10</v>
      </c>
      <c r="H4931" t="str">
        <f t="shared" ref="H4931:H4994" si="236">UPPER(SUBSTITUTE(TRIM(A4931),"-",""))</f>
        <v>ORD26004930</v>
      </c>
      <c r="I4931">
        <f>COUNTIFS(PG_Transactions!$AK:$AK,$H4931,PG_Transactions!$E:$E,"CAPTURE",PG_Transactions!$AQ:$AQ,1)</f>
        <v>1</v>
      </c>
      <c r="J4931">
        <f>SUMIFS(PG_Transactions!$G:$G,PG_Transactions!$AK:$AK,$H4931,PG_Transactions!$E:$E,"CAPTURE",PG_Transactions!$AQ:$AQ,1)</f>
        <v>2998</v>
      </c>
      <c r="K4931">
        <f t="shared" ref="K4931:K4994" si="237">ROUND(J4931-F4931,2)</f>
        <v>0</v>
      </c>
      <c r="L4931" t="str">
        <f t="shared" ref="L4931:L4994" si="238">IF(I4931=0,"No Capture",IF(I4931&gt;1,"Multiple Capture Rows - Review",IF(ABS(K4931)&lt;0.01,"Amount Match",IF(K4931&lt;0,"Captured Less Than Order","Captured More Than Order"))))</f>
        <v>Amount Match</v>
      </c>
    </row>
    <row r="4932" spans="1:12" hidden="1" x14ac:dyDescent="0.3">
      <c r="A4932" t="s">
        <v>9748</v>
      </c>
      <c r="B4932" s="1">
        <v>46295</v>
      </c>
      <c r="C4932" t="s">
        <v>9749</v>
      </c>
      <c r="D4932" t="s">
        <v>27</v>
      </c>
      <c r="E4932" t="s">
        <v>9</v>
      </c>
      <c r="F4932">
        <v>599</v>
      </c>
      <c r="G4932" t="s">
        <v>10</v>
      </c>
      <c r="H4932" t="str">
        <f t="shared" si="236"/>
        <v>ORD26004931</v>
      </c>
      <c r="I4932">
        <f>COUNTIFS(PG_Transactions!$AK:$AK,$H4932,PG_Transactions!$E:$E,"CAPTURE",PG_Transactions!$AQ:$AQ,1)</f>
        <v>1</v>
      </c>
      <c r="J4932">
        <f>SUMIFS(PG_Transactions!$G:$G,PG_Transactions!$AK:$AK,$H4932,PG_Transactions!$E:$E,"CAPTURE",PG_Transactions!$AQ:$AQ,1)</f>
        <v>599</v>
      </c>
      <c r="K4932">
        <f t="shared" si="237"/>
        <v>0</v>
      </c>
      <c r="L4932" t="str">
        <f t="shared" si="238"/>
        <v>Amount Match</v>
      </c>
    </row>
    <row r="4933" spans="1:12" hidden="1" x14ac:dyDescent="0.3">
      <c r="A4933" t="s">
        <v>9750</v>
      </c>
      <c r="B4933" s="1">
        <v>46289</v>
      </c>
      <c r="C4933" t="s">
        <v>9751</v>
      </c>
      <c r="D4933" t="s">
        <v>38</v>
      </c>
      <c r="E4933" t="s">
        <v>9</v>
      </c>
      <c r="F4933">
        <v>1098</v>
      </c>
      <c r="G4933" t="s">
        <v>10</v>
      </c>
      <c r="H4933" t="str">
        <f t="shared" si="236"/>
        <v>ORD26004932</v>
      </c>
      <c r="I4933">
        <f>COUNTIFS(PG_Transactions!$AK:$AK,$H4933,PG_Transactions!$E:$E,"CAPTURE",PG_Transactions!$AQ:$AQ,1)</f>
        <v>1</v>
      </c>
      <c r="J4933">
        <f>SUMIFS(PG_Transactions!$G:$G,PG_Transactions!$AK:$AK,$H4933,PG_Transactions!$E:$E,"CAPTURE",PG_Transactions!$AQ:$AQ,1)</f>
        <v>1098</v>
      </c>
      <c r="K4933">
        <f t="shared" si="237"/>
        <v>0</v>
      </c>
      <c r="L4933" t="str">
        <f t="shared" si="238"/>
        <v>Amount Match</v>
      </c>
    </row>
    <row r="4934" spans="1:12" hidden="1" x14ac:dyDescent="0.3">
      <c r="A4934" t="s">
        <v>9752</v>
      </c>
      <c r="B4934" s="1">
        <v>46271</v>
      </c>
      <c r="C4934" t="s">
        <v>9753</v>
      </c>
      <c r="D4934" t="s">
        <v>51</v>
      </c>
      <c r="E4934" t="s">
        <v>9</v>
      </c>
      <c r="F4934">
        <v>12097</v>
      </c>
      <c r="G4934" t="s">
        <v>10</v>
      </c>
      <c r="H4934" t="str">
        <f t="shared" si="236"/>
        <v>ORD26004933</v>
      </c>
      <c r="I4934">
        <f>COUNTIFS(PG_Transactions!$AK:$AK,$H4934,PG_Transactions!$E:$E,"CAPTURE",PG_Transactions!$AQ:$AQ,1)</f>
        <v>1</v>
      </c>
      <c r="J4934">
        <f>SUMIFS(PG_Transactions!$G:$G,PG_Transactions!$AK:$AK,$H4934,PG_Transactions!$E:$E,"CAPTURE",PG_Transactions!$AQ:$AQ,1)</f>
        <v>12097</v>
      </c>
      <c r="K4934">
        <f t="shared" si="237"/>
        <v>0</v>
      </c>
      <c r="L4934" t="str">
        <f t="shared" si="238"/>
        <v>Amount Match</v>
      </c>
    </row>
    <row r="4935" spans="1:12" hidden="1" x14ac:dyDescent="0.3">
      <c r="A4935" t="s">
        <v>9754</v>
      </c>
      <c r="B4935" s="1">
        <v>46279</v>
      </c>
      <c r="C4935" t="s">
        <v>9755</v>
      </c>
      <c r="D4935" t="s">
        <v>27</v>
      </c>
      <c r="E4935" t="s">
        <v>9</v>
      </c>
      <c r="F4935">
        <v>798</v>
      </c>
      <c r="G4935" t="s">
        <v>70</v>
      </c>
      <c r="H4935" t="str">
        <f t="shared" si="236"/>
        <v>ORD26004934</v>
      </c>
      <c r="I4935">
        <f>COUNTIFS(PG_Transactions!$AK:$AK,$H4935,PG_Transactions!$E:$E,"CAPTURE",PG_Transactions!$AQ:$AQ,1)</f>
        <v>0</v>
      </c>
      <c r="J4935">
        <f>SUMIFS(PG_Transactions!$G:$G,PG_Transactions!$AK:$AK,$H4935,PG_Transactions!$E:$E,"CAPTURE",PG_Transactions!$AQ:$AQ,1)</f>
        <v>0</v>
      </c>
      <c r="K4935">
        <f t="shared" si="237"/>
        <v>-798</v>
      </c>
      <c r="L4935" t="str">
        <f t="shared" si="238"/>
        <v>No Capture</v>
      </c>
    </row>
    <row r="4936" spans="1:12" hidden="1" x14ac:dyDescent="0.3">
      <c r="A4936" t="s">
        <v>9756</v>
      </c>
      <c r="B4936" s="1">
        <v>46280</v>
      </c>
      <c r="C4936" t="s">
        <v>9757</v>
      </c>
      <c r="D4936" t="s">
        <v>27</v>
      </c>
      <c r="E4936" t="s">
        <v>9</v>
      </c>
      <c r="F4936">
        <v>999</v>
      </c>
      <c r="G4936" t="s">
        <v>10</v>
      </c>
      <c r="H4936" t="str">
        <f t="shared" si="236"/>
        <v>ORD26004935</v>
      </c>
      <c r="I4936">
        <f>COUNTIFS(PG_Transactions!$AK:$AK,$H4936,PG_Transactions!$E:$E,"CAPTURE",PG_Transactions!$AQ:$AQ,1)</f>
        <v>1</v>
      </c>
      <c r="J4936">
        <f>SUMIFS(PG_Transactions!$G:$G,PG_Transactions!$AK:$AK,$H4936,PG_Transactions!$E:$E,"CAPTURE",PG_Transactions!$AQ:$AQ,1)</f>
        <v>999</v>
      </c>
      <c r="K4936">
        <f t="shared" si="237"/>
        <v>0</v>
      </c>
      <c r="L4936" t="str">
        <f t="shared" si="238"/>
        <v>Amount Match</v>
      </c>
    </row>
    <row r="4937" spans="1:12" hidden="1" x14ac:dyDescent="0.3">
      <c r="A4937" t="s">
        <v>9758</v>
      </c>
      <c r="B4937" s="1">
        <v>46267</v>
      </c>
      <c r="C4937" t="s">
        <v>9759</v>
      </c>
      <c r="D4937" t="s">
        <v>8</v>
      </c>
      <c r="E4937" t="s">
        <v>17</v>
      </c>
      <c r="F4937">
        <v>4498</v>
      </c>
      <c r="G4937" t="s">
        <v>10</v>
      </c>
      <c r="H4937" t="str">
        <f t="shared" si="236"/>
        <v>ORD26004936</v>
      </c>
      <c r="I4937">
        <f>COUNTIFS(PG_Transactions!$AK:$AK,$H4937,PG_Transactions!$E:$E,"CAPTURE",PG_Transactions!$AQ:$AQ,1)</f>
        <v>1</v>
      </c>
      <c r="J4937">
        <f>SUMIFS(PG_Transactions!$G:$G,PG_Transactions!$AK:$AK,$H4937,PG_Transactions!$E:$E,"CAPTURE",PG_Transactions!$AQ:$AQ,1)</f>
        <v>4498</v>
      </c>
      <c r="K4937">
        <f t="shared" si="237"/>
        <v>0</v>
      </c>
      <c r="L4937" t="str">
        <f t="shared" si="238"/>
        <v>Amount Match</v>
      </c>
    </row>
    <row r="4938" spans="1:12" hidden="1" x14ac:dyDescent="0.3">
      <c r="A4938" t="s">
        <v>9760</v>
      </c>
      <c r="B4938" s="1">
        <v>46271</v>
      </c>
      <c r="C4938" t="s">
        <v>9761</v>
      </c>
      <c r="D4938" t="s">
        <v>32</v>
      </c>
      <c r="E4938" t="s">
        <v>33</v>
      </c>
      <c r="F4938">
        <v>299</v>
      </c>
      <c r="G4938" t="s">
        <v>10</v>
      </c>
      <c r="H4938" t="str">
        <f t="shared" si="236"/>
        <v>ORD26004937</v>
      </c>
      <c r="I4938">
        <f>COUNTIFS(PG_Transactions!$AK:$AK,$H4938,PG_Transactions!$E:$E,"CAPTURE",PG_Transactions!$AQ:$AQ,1)</f>
        <v>1</v>
      </c>
      <c r="J4938">
        <f>SUMIFS(PG_Transactions!$G:$G,PG_Transactions!$AK:$AK,$H4938,PG_Transactions!$E:$E,"CAPTURE",PG_Transactions!$AQ:$AQ,1)</f>
        <v>299</v>
      </c>
      <c r="K4938">
        <f t="shared" si="237"/>
        <v>0</v>
      </c>
      <c r="L4938" t="str">
        <f t="shared" si="238"/>
        <v>Amount Match</v>
      </c>
    </row>
    <row r="4939" spans="1:12" hidden="1" x14ac:dyDescent="0.3">
      <c r="A4939" t="s">
        <v>9762</v>
      </c>
      <c r="B4939" s="1">
        <v>46285</v>
      </c>
      <c r="C4939" t="s">
        <v>9763</v>
      </c>
      <c r="D4939" t="s">
        <v>8</v>
      </c>
      <c r="E4939" t="s">
        <v>9</v>
      </c>
      <c r="F4939" s="2">
        <v>1499</v>
      </c>
      <c r="G4939" t="s">
        <v>10</v>
      </c>
      <c r="H4939" t="str">
        <f t="shared" si="236"/>
        <v>ORD26004938</v>
      </c>
      <c r="I4939">
        <f>COUNTIFS(PG_Transactions!$AK:$AK,$H4939,PG_Transactions!$E:$E,"CAPTURE",PG_Transactions!$AQ:$AQ,1)</f>
        <v>1</v>
      </c>
      <c r="J4939">
        <f>SUMIFS(PG_Transactions!$G:$G,PG_Transactions!$AK:$AK,$H4939,PG_Transactions!$E:$E,"CAPTURE",PG_Transactions!$AQ:$AQ,1)</f>
        <v>1499</v>
      </c>
      <c r="K4939">
        <f t="shared" si="237"/>
        <v>0</v>
      </c>
      <c r="L4939" t="str">
        <f t="shared" si="238"/>
        <v>Amount Match</v>
      </c>
    </row>
    <row r="4940" spans="1:12" hidden="1" x14ac:dyDescent="0.3">
      <c r="A4940" t="s">
        <v>9764</v>
      </c>
      <c r="B4940" s="1">
        <v>46278</v>
      </c>
      <c r="C4940" t="s">
        <v>9765</v>
      </c>
      <c r="D4940" t="s">
        <v>13</v>
      </c>
      <c r="E4940" t="s">
        <v>17</v>
      </c>
      <c r="F4940">
        <v>3499</v>
      </c>
      <c r="G4940" t="s">
        <v>10</v>
      </c>
      <c r="H4940" t="str">
        <f t="shared" si="236"/>
        <v>ORD26004939</v>
      </c>
      <c r="I4940">
        <f>COUNTIFS(PG_Transactions!$AK:$AK,$H4940,PG_Transactions!$E:$E,"CAPTURE",PG_Transactions!$AQ:$AQ,1)</f>
        <v>1</v>
      </c>
      <c r="J4940">
        <f>SUMIFS(PG_Transactions!$G:$G,PG_Transactions!$AK:$AK,$H4940,PG_Transactions!$E:$E,"CAPTURE",PG_Transactions!$AQ:$AQ,1)</f>
        <v>3499</v>
      </c>
      <c r="K4940">
        <f t="shared" si="237"/>
        <v>0</v>
      </c>
      <c r="L4940" t="str">
        <f t="shared" si="238"/>
        <v>Amount Match</v>
      </c>
    </row>
    <row r="4941" spans="1:12" hidden="1" x14ac:dyDescent="0.3">
      <c r="A4941" t="s">
        <v>9766</v>
      </c>
      <c r="B4941" s="1">
        <v>46290</v>
      </c>
      <c r="C4941" t="s">
        <v>9767</v>
      </c>
      <c r="D4941" t="s">
        <v>27</v>
      </c>
      <c r="E4941" t="s">
        <v>33</v>
      </c>
      <c r="F4941">
        <v>11097</v>
      </c>
      <c r="G4941" t="s">
        <v>10</v>
      </c>
      <c r="H4941" t="str">
        <f t="shared" si="236"/>
        <v>ORD26004940</v>
      </c>
      <c r="I4941">
        <f>COUNTIFS(PG_Transactions!$AK:$AK,$H4941,PG_Transactions!$E:$E,"CAPTURE",PG_Transactions!$AQ:$AQ,1)</f>
        <v>1</v>
      </c>
      <c r="J4941">
        <f>SUMIFS(PG_Transactions!$G:$G,PG_Transactions!$AK:$AK,$H4941,PG_Transactions!$E:$E,"CAPTURE",PG_Transactions!$AQ:$AQ,1)</f>
        <v>11097</v>
      </c>
      <c r="K4941">
        <f t="shared" si="237"/>
        <v>0</v>
      </c>
      <c r="L4941" t="str">
        <f t="shared" si="238"/>
        <v>Amount Match</v>
      </c>
    </row>
    <row r="4942" spans="1:12" hidden="1" x14ac:dyDescent="0.3">
      <c r="A4942" t="s">
        <v>9768</v>
      </c>
      <c r="B4942" s="1">
        <v>46271</v>
      </c>
      <c r="C4942" t="s">
        <v>2109</v>
      </c>
      <c r="D4942" t="s">
        <v>41</v>
      </c>
      <c r="E4942" t="s">
        <v>9</v>
      </c>
      <c r="F4942">
        <v>6298</v>
      </c>
      <c r="G4942" t="s">
        <v>10</v>
      </c>
      <c r="H4942" t="str">
        <f t="shared" si="236"/>
        <v>ORD26004941</v>
      </c>
      <c r="I4942">
        <f>COUNTIFS(PG_Transactions!$AK:$AK,$H4942,PG_Transactions!$E:$E,"CAPTURE",PG_Transactions!$AQ:$AQ,1)</f>
        <v>1</v>
      </c>
      <c r="J4942">
        <f>SUMIFS(PG_Transactions!$G:$G,PG_Transactions!$AK:$AK,$H4942,PG_Transactions!$E:$E,"CAPTURE",PG_Transactions!$AQ:$AQ,1)</f>
        <v>6298</v>
      </c>
      <c r="K4942">
        <f t="shared" si="237"/>
        <v>0</v>
      </c>
      <c r="L4942" t="str">
        <f t="shared" si="238"/>
        <v>Amount Match</v>
      </c>
    </row>
    <row r="4943" spans="1:12" hidden="1" x14ac:dyDescent="0.3">
      <c r="A4943" t="s">
        <v>9769</v>
      </c>
      <c r="B4943" s="1">
        <v>46273</v>
      </c>
      <c r="C4943" t="s">
        <v>9770</v>
      </c>
      <c r="D4943" t="s">
        <v>65</v>
      </c>
      <c r="E4943" t="s">
        <v>9</v>
      </c>
      <c r="F4943">
        <v>1499</v>
      </c>
      <c r="G4943" t="s">
        <v>10</v>
      </c>
      <c r="H4943" t="str">
        <f t="shared" si="236"/>
        <v>ORD26004942</v>
      </c>
      <c r="I4943">
        <f>COUNTIFS(PG_Transactions!$AK:$AK,$H4943,PG_Transactions!$E:$E,"CAPTURE",PG_Transactions!$AQ:$AQ,1)</f>
        <v>1</v>
      </c>
      <c r="J4943">
        <f>SUMIFS(PG_Transactions!$G:$G,PG_Transactions!$AK:$AK,$H4943,PG_Transactions!$E:$E,"CAPTURE",PG_Transactions!$AQ:$AQ,1)</f>
        <v>1499</v>
      </c>
      <c r="K4943">
        <f t="shared" si="237"/>
        <v>0</v>
      </c>
      <c r="L4943" t="str">
        <f t="shared" si="238"/>
        <v>Amount Match</v>
      </c>
    </row>
    <row r="4944" spans="1:12" hidden="1" x14ac:dyDescent="0.3">
      <c r="A4944" t="s">
        <v>9771</v>
      </c>
      <c r="B4944" s="1">
        <v>46293</v>
      </c>
      <c r="C4944" t="s">
        <v>9772</v>
      </c>
      <c r="E4944" t="s">
        <v>9</v>
      </c>
      <c r="F4944">
        <v>1799</v>
      </c>
      <c r="G4944" t="s">
        <v>10</v>
      </c>
      <c r="H4944" t="str">
        <f t="shared" si="236"/>
        <v>ORD26004943</v>
      </c>
      <c r="I4944">
        <f>COUNTIFS(PG_Transactions!$AK:$AK,$H4944,PG_Transactions!$E:$E,"CAPTURE",PG_Transactions!$AQ:$AQ,1)</f>
        <v>1</v>
      </c>
      <c r="J4944">
        <f>SUMIFS(PG_Transactions!$G:$G,PG_Transactions!$AK:$AK,$H4944,PG_Transactions!$E:$E,"CAPTURE",PG_Transactions!$AQ:$AQ,1)</f>
        <v>1799</v>
      </c>
      <c r="K4944">
        <f t="shared" si="237"/>
        <v>0</v>
      </c>
      <c r="L4944" t="str">
        <f t="shared" si="238"/>
        <v>Amount Match</v>
      </c>
    </row>
    <row r="4945" spans="1:12" hidden="1" x14ac:dyDescent="0.3">
      <c r="A4945" t="s">
        <v>9773</v>
      </c>
      <c r="B4945" s="1">
        <v>46280</v>
      </c>
      <c r="C4945" t="s">
        <v>9774</v>
      </c>
      <c r="D4945" t="s">
        <v>38</v>
      </c>
      <c r="E4945" t="s">
        <v>9</v>
      </c>
      <c r="F4945">
        <v>2797</v>
      </c>
      <c r="G4945" t="s">
        <v>10</v>
      </c>
      <c r="H4945" t="str">
        <f t="shared" si="236"/>
        <v>ORD26004944</v>
      </c>
      <c r="I4945">
        <f>COUNTIFS(PG_Transactions!$AK:$AK,$H4945,PG_Transactions!$E:$E,"CAPTURE",PG_Transactions!$AQ:$AQ,1)</f>
        <v>1</v>
      </c>
      <c r="J4945">
        <f>SUMIFS(PG_Transactions!$G:$G,PG_Transactions!$AK:$AK,$H4945,PG_Transactions!$E:$E,"CAPTURE",PG_Transactions!$AQ:$AQ,1)</f>
        <v>2797</v>
      </c>
      <c r="K4945">
        <f t="shared" si="237"/>
        <v>0</v>
      </c>
      <c r="L4945" t="str">
        <f t="shared" si="238"/>
        <v>Amount Match</v>
      </c>
    </row>
    <row r="4946" spans="1:12" hidden="1" x14ac:dyDescent="0.3">
      <c r="A4946" t="s">
        <v>9775</v>
      </c>
      <c r="B4946" s="1">
        <v>46276</v>
      </c>
      <c r="C4946" t="s">
        <v>9776</v>
      </c>
      <c r="D4946" t="s">
        <v>38</v>
      </c>
      <c r="E4946" t="s">
        <v>9</v>
      </c>
      <c r="F4946">
        <v>5298</v>
      </c>
      <c r="G4946" t="s">
        <v>10</v>
      </c>
      <c r="H4946" t="str">
        <f t="shared" si="236"/>
        <v>ORD26004945</v>
      </c>
      <c r="I4946">
        <f>COUNTIFS(PG_Transactions!$AK:$AK,$H4946,PG_Transactions!$E:$E,"CAPTURE",PG_Transactions!$AQ:$AQ,1)</f>
        <v>1</v>
      </c>
      <c r="J4946">
        <f>SUMIFS(PG_Transactions!$G:$G,PG_Transactions!$AK:$AK,$H4946,PG_Transactions!$E:$E,"CAPTURE",PG_Transactions!$AQ:$AQ,1)</f>
        <v>5298</v>
      </c>
      <c r="K4946">
        <f t="shared" si="237"/>
        <v>0</v>
      </c>
      <c r="L4946" t="str">
        <f t="shared" si="238"/>
        <v>Amount Match</v>
      </c>
    </row>
    <row r="4947" spans="1:12" hidden="1" x14ac:dyDescent="0.3">
      <c r="A4947" t="s">
        <v>9777</v>
      </c>
      <c r="B4947" s="1">
        <v>46295</v>
      </c>
      <c r="C4947" t="s">
        <v>9778</v>
      </c>
      <c r="D4947" t="s">
        <v>38</v>
      </c>
      <c r="E4947" t="s">
        <v>9</v>
      </c>
      <c r="F4947">
        <v>299</v>
      </c>
      <c r="G4947" t="s">
        <v>10</v>
      </c>
      <c r="H4947" t="str">
        <f t="shared" si="236"/>
        <v>ORD26004946</v>
      </c>
      <c r="I4947">
        <f>COUNTIFS(PG_Transactions!$AK:$AK,$H4947,PG_Transactions!$E:$E,"CAPTURE",PG_Transactions!$AQ:$AQ,1)</f>
        <v>1</v>
      </c>
      <c r="J4947">
        <f>SUMIFS(PG_Transactions!$G:$G,PG_Transactions!$AK:$AK,$H4947,PG_Transactions!$E:$E,"CAPTURE",PG_Transactions!$AQ:$AQ,1)</f>
        <v>299</v>
      </c>
      <c r="K4947">
        <f t="shared" si="237"/>
        <v>0</v>
      </c>
      <c r="L4947" t="str">
        <f t="shared" si="238"/>
        <v>Amount Match</v>
      </c>
    </row>
    <row r="4948" spans="1:12" hidden="1" x14ac:dyDescent="0.3">
      <c r="A4948" t="s">
        <v>9779</v>
      </c>
      <c r="B4948" s="1">
        <v>46292</v>
      </c>
      <c r="C4948" t="s">
        <v>9780</v>
      </c>
      <c r="D4948" t="s">
        <v>16</v>
      </c>
      <c r="E4948" t="s">
        <v>44</v>
      </c>
      <c r="F4948">
        <v>7297</v>
      </c>
      <c r="G4948" t="s">
        <v>70</v>
      </c>
      <c r="H4948" t="str">
        <f t="shared" si="236"/>
        <v>ORD26004947</v>
      </c>
      <c r="I4948">
        <f>COUNTIFS(PG_Transactions!$AK:$AK,$H4948,PG_Transactions!$E:$E,"CAPTURE",PG_Transactions!$AQ:$AQ,1)</f>
        <v>0</v>
      </c>
      <c r="J4948">
        <f>SUMIFS(PG_Transactions!$G:$G,PG_Transactions!$AK:$AK,$H4948,PG_Transactions!$E:$E,"CAPTURE",PG_Transactions!$AQ:$AQ,1)</f>
        <v>0</v>
      </c>
      <c r="K4948">
        <f t="shared" si="237"/>
        <v>-7297</v>
      </c>
      <c r="L4948" t="str">
        <f t="shared" si="238"/>
        <v>No Capture</v>
      </c>
    </row>
    <row r="4949" spans="1:12" hidden="1" x14ac:dyDescent="0.3">
      <c r="A4949" t="s">
        <v>9781</v>
      </c>
      <c r="B4949" s="1">
        <v>46284</v>
      </c>
      <c r="C4949" t="s">
        <v>9782</v>
      </c>
      <c r="D4949" t="s">
        <v>38</v>
      </c>
      <c r="E4949" t="s">
        <v>17</v>
      </c>
      <c r="F4949">
        <v>1098</v>
      </c>
      <c r="G4949" t="s">
        <v>10</v>
      </c>
      <c r="H4949" t="str">
        <f t="shared" si="236"/>
        <v>ORD26004948</v>
      </c>
      <c r="I4949">
        <f>COUNTIFS(PG_Transactions!$AK:$AK,$H4949,PG_Transactions!$E:$E,"CAPTURE",PG_Transactions!$AQ:$AQ,1)</f>
        <v>1</v>
      </c>
      <c r="J4949">
        <f>SUMIFS(PG_Transactions!$G:$G,PG_Transactions!$AK:$AK,$H4949,PG_Transactions!$E:$E,"CAPTURE",PG_Transactions!$AQ:$AQ,1)</f>
        <v>1098</v>
      </c>
      <c r="K4949">
        <f t="shared" si="237"/>
        <v>0</v>
      </c>
      <c r="L4949" t="str">
        <f t="shared" si="238"/>
        <v>Amount Match</v>
      </c>
    </row>
    <row r="4950" spans="1:12" hidden="1" x14ac:dyDescent="0.3">
      <c r="A4950" t="s">
        <v>9783</v>
      </c>
      <c r="B4950" s="1">
        <v>46284</v>
      </c>
      <c r="C4950" t="s">
        <v>9784</v>
      </c>
      <c r="D4950" t="s">
        <v>65</v>
      </c>
      <c r="E4950" t="s">
        <v>9</v>
      </c>
      <c r="F4950">
        <v>499</v>
      </c>
      <c r="G4950" t="s">
        <v>10</v>
      </c>
      <c r="H4950" t="str">
        <f t="shared" si="236"/>
        <v>ORD26004949</v>
      </c>
      <c r="I4950">
        <f>COUNTIFS(PG_Transactions!$AK:$AK,$H4950,PG_Transactions!$E:$E,"CAPTURE",PG_Transactions!$AQ:$AQ,1)</f>
        <v>1</v>
      </c>
      <c r="J4950">
        <f>SUMIFS(PG_Transactions!$G:$G,PG_Transactions!$AK:$AK,$H4950,PG_Transactions!$E:$E,"CAPTURE",PG_Transactions!$AQ:$AQ,1)</f>
        <v>499</v>
      </c>
      <c r="K4950">
        <f t="shared" si="237"/>
        <v>0</v>
      </c>
      <c r="L4950" t="str">
        <f t="shared" si="238"/>
        <v>Amount Match</v>
      </c>
    </row>
    <row r="4951" spans="1:12" hidden="1" x14ac:dyDescent="0.3">
      <c r="A4951" t="s">
        <v>9785</v>
      </c>
      <c r="B4951" s="1">
        <v>46293</v>
      </c>
      <c r="C4951" t="s">
        <v>9786</v>
      </c>
      <c r="D4951" t="s">
        <v>32</v>
      </c>
      <c r="E4951" t="s">
        <v>9</v>
      </c>
      <c r="F4951">
        <v>9298</v>
      </c>
      <c r="G4951" t="s">
        <v>10</v>
      </c>
      <c r="H4951" t="str">
        <f t="shared" si="236"/>
        <v>ORD26004950</v>
      </c>
      <c r="I4951">
        <f>COUNTIFS(PG_Transactions!$AK:$AK,$H4951,PG_Transactions!$E:$E,"CAPTURE",PG_Transactions!$AQ:$AQ,1)</f>
        <v>1</v>
      </c>
      <c r="J4951">
        <f>SUMIFS(PG_Transactions!$G:$G,PG_Transactions!$AK:$AK,$H4951,PG_Transactions!$E:$E,"CAPTURE",PG_Transactions!$AQ:$AQ,1)</f>
        <v>9298</v>
      </c>
      <c r="K4951">
        <f t="shared" si="237"/>
        <v>0</v>
      </c>
      <c r="L4951" t="str">
        <f t="shared" si="238"/>
        <v>Amount Match</v>
      </c>
    </row>
    <row r="4952" spans="1:12" hidden="1" x14ac:dyDescent="0.3">
      <c r="A4952" t="s">
        <v>9787</v>
      </c>
      <c r="B4952" s="1">
        <v>46280</v>
      </c>
      <c r="C4952" t="s">
        <v>9788</v>
      </c>
      <c r="D4952" t="s">
        <v>51</v>
      </c>
      <c r="E4952" t="s">
        <v>44</v>
      </c>
      <c r="F4952">
        <v>3499</v>
      </c>
      <c r="G4952" t="s">
        <v>10</v>
      </c>
      <c r="H4952" t="str">
        <f t="shared" si="236"/>
        <v>ORD26004951</v>
      </c>
      <c r="I4952">
        <f>COUNTIFS(PG_Transactions!$AK:$AK,$H4952,PG_Transactions!$E:$E,"CAPTURE",PG_Transactions!$AQ:$AQ,1)</f>
        <v>1</v>
      </c>
      <c r="J4952">
        <f>SUMIFS(PG_Transactions!$G:$G,PG_Transactions!$AK:$AK,$H4952,PG_Transactions!$E:$E,"CAPTURE",PG_Transactions!$AQ:$AQ,1)</f>
        <v>3499</v>
      </c>
      <c r="K4952">
        <f t="shared" si="237"/>
        <v>0</v>
      </c>
      <c r="L4952" t="str">
        <f t="shared" si="238"/>
        <v>Amount Match</v>
      </c>
    </row>
    <row r="4953" spans="1:12" hidden="1" x14ac:dyDescent="0.3">
      <c r="A4953" t="s">
        <v>9789</v>
      </c>
      <c r="B4953" s="1">
        <v>46277</v>
      </c>
      <c r="C4953" t="s">
        <v>9790</v>
      </c>
      <c r="D4953" t="s">
        <v>24</v>
      </c>
      <c r="E4953" t="s">
        <v>17</v>
      </c>
      <c r="F4953">
        <v>2098</v>
      </c>
      <c r="G4953" t="s">
        <v>10</v>
      </c>
      <c r="H4953" t="str">
        <f t="shared" si="236"/>
        <v>ORD26004952</v>
      </c>
      <c r="I4953">
        <f>COUNTIFS(PG_Transactions!$AK:$AK,$H4953,PG_Transactions!$E:$E,"CAPTURE",PG_Transactions!$AQ:$AQ,1)</f>
        <v>1</v>
      </c>
      <c r="J4953">
        <f>SUMIFS(PG_Transactions!$G:$G,PG_Transactions!$AK:$AK,$H4953,PG_Transactions!$E:$E,"CAPTURE",PG_Transactions!$AQ:$AQ,1)</f>
        <v>2098</v>
      </c>
      <c r="K4953">
        <f t="shared" si="237"/>
        <v>0</v>
      </c>
      <c r="L4953" t="str">
        <f t="shared" si="238"/>
        <v>Amount Match</v>
      </c>
    </row>
    <row r="4954" spans="1:12" hidden="1" x14ac:dyDescent="0.3">
      <c r="A4954" t="s">
        <v>9791</v>
      </c>
      <c r="B4954" s="1">
        <v>46283</v>
      </c>
      <c r="C4954" t="s">
        <v>7967</v>
      </c>
      <c r="D4954" t="s">
        <v>32</v>
      </c>
      <c r="E4954" t="s">
        <v>33</v>
      </c>
      <c r="F4954">
        <v>1098</v>
      </c>
      <c r="G4954" t="s">
        <v>10</v>
      </c>
      <c r="H4954" t="str">
        <f t="shared" si="236"/>
        <v>ORD26004953</v>
      </c>
      <c r="I4954">
        <f>COUNTIFS(PG_Transactions!$AK:$AK,$H4954,PG_Transactions!$E:$E,"CAPTURE",PG_Transactions!$AQ:$AQ,1)</f>
        <v>1</v>
      </c>
      <c r="J4954">
        <f>SUMIFS(PG_Transactions!$G:$G,PG_Transactions!$AK:$AK,$H4954,PG_Transactions!$E:$E,"CAPTURE",PG_Transactions!$AQ:$AQ,1)</f>
        <v>1098</v>
      </c>
      <c r="K4954">
        <f t="shared" si="237"/>
        <v>0</v>
      </c>
      <c r="L4954" t="str">
        <f t="shared" si="238"/>
        <v>Amount Match</v>
      </c>
    </row>
    <row r="4955" spans="1:12" hidden="1" x14ac:dyDescent="0.3">
      <c r="A4955" t="s">
        <v>9792</v>
      </c>
      <c r="B4955" s="1">
        <v>46279</v>
      </c>
      <c r="C4955" t="s">
        <v>9793</v>
      </c>
      <c r="D4955" t="s">
        <v>16</v>
      </c>
      <c r="E4955" t="s">
        <v>17</v>
      </c>
      <c r="F4955">
        <v>1499</v>
      </c>
      <c r="G4955" t="s">
        <v>10</v>
      </c>
      <c r="H4955" t="str">
        <f t="shared" si="236"/>
        <v>ORD26004954</v>
      </c>
      <c r="I4955">
        <f>COUNTIFS(PG_Transactions!$AK:$AK,$H4955,PG_Transactions!$E:$E,"CAPTURE",PG_Transactions!$AQ:$AQ,1)</f>
        <v>1</v>
      </c>
      <c r="J4955">
        <f>SUMIFS(PG_Transactions!$G:$G,PG_Transactions!$AK:$AK,$H4955,PG_Transactions!$E:$E,"CAPTURE",PG_Transactions!$AQ:$AQ,1)</f>
        <v>1499</v>
      </c>
      <c r="K4955">
        <f t="shared" si="237"/>
        <v>0</v>
      </c>
      <c r="L4955" t="str">
        <f t="shared" si="238"/>
        <v>Amount Match</v>
      </c>
    </row>
    <row r="4956" spans="1:12" hidden="1" x14ac:dyDescent="0.3">
      <c r="A4956" t="s">
        <v>9794</v>
      </c>
      <c r="B4956" s="1">
        <v>46268</v>
      </c>
      <c r="C4956" t="s">
        <v>9795</v>
      </c>
      <c r="D4956" t="s">
        <v>38</v>
      </c>
      <c r="E4956" t="s">
        <v>17</v>
      </c>
      <c r="F4956">
        <v>2499</v>
      </c>
      <c r="G4956" t="s">
        <v>10</v>
      </c>
      <c r="H4956" t="str">
        <f t="shared" si="236"/>
        <v>ORD26004955</v>
      </c>
      <c r="I4956">
        <f>COUNTIFS(PG_Transactions!$AK:$AK,$H4956,PG_Transactions!$E:$E,"CAPTURE",PG_Transactions!$AQ:$AQ,1)</f>
        <v>1</v>
      </c>
      <c r="J4956">
        <f>SUMIFS(PG_Transactions!$G:$G,PG_Transactions!$AK:$AK,$H4956,PG_Transactions!$E:$E,"CAPTURE",PG_Transactions!$AQ:$AQ,1)</f>
        <v>2499</v>
      </c>
      <c r="K4956">
        <f t="shared" si="237"/>
        <v>0</v>
      </c>
      <c r="L4956" t="str">
        <f t="shared" si="238"/>
        <v>Amount Match</v>
      </c>
    </row>
    <row r="4957" spans="1:12" hidden="1" x14ac:dyDescent="0.3">
      <c r="A4957" t="s">
        <v>9796</v>
      </c>
      <c r="B4957" s="1">
        <v>46275</v>
      </c>
      <c r="C4957" t="s">
        <v>9797</v>
      </c>
      <c r="D4957" t="s">
        <v>38</v>
      </c>
      <c r="E4957" t="s">
        <v>17</v>
      </c>
      <c r="F4957">
        <v>1299</v>
      </c>
      <c r="G4957" t="s">
        <v>10</v>
      </c>
      <c r="H4957" t="str">
        <f t="shared" si="236"/>
        <v>ORD26004956</v>
      </c>
      <c r="I4957">
        <f>COUNTIFS(PG_Transactions!$AK:$AK,$H4957,PG_Transactions!$E:$E,"CAPTURE",PG_Transactions!$AQ:$AQ,1)</f>
        <v>1</v>
      </c>
      <c r="J4957">
        <f>SUMIFS(PG_Transactions!$G:$G,PG_Transactions!$AK:$AK,$H4957,PG_Transactions!$E:$E,"CAPTURE",PG_Transactions!$AQ:$AQ,1)</f>
        <v>1299</v>
      </c>
      <c r="K4957">
        <f t="shared" si="237"/>
        <v>0</v>
      </c>
      <c r="L4957" t="str">
        <f t="shared" si="238"/>
        <v>Amount Match</v>
      </c>
    </row>
    <row r="4958" spans="1:12" hidden="1" x14ac:dyDescent="0.3">
      <c r="A4958" t="s">
        <v>9798</v>
      </c>
      <c r="B4958" s="1">
        <v>46291</v>
      </c>
      <c r="C4958" t="s">
        <v>9799</v>
      </c>
      <c r="D4958" t="s">
        <v>16</v>
      </c>
      <c r="E4958" t="s">
        <v>9</v>
      </c>
      <c r="F4958" s="2">
        <v>1299</v>
      </c>
      <c r="G4958" t="s">
        <v>10</v>
      </c>
      <c r="H4958" t="str">
        <f t="shared" si="236"/>
        <v>ORD26004957</v>
      </c>
      <c r="I4958">
        <f>COUNTIFS(PG_Transactions!$AK:$AK,$H4958,PG_Transactions!$E:$E,"CAPTURE",PG_Transactions!$AQ:$AQ,1)</f>
        <v>1</v>
      </c>
      <c r="J4958">
        <f>SUMIFS(PG_Transactions!$G:$G,PG_Transactions!$AK:$AK,$H4958,PG_Transactions!$E:$E,"CAPTURE",PG_Transactions!$AQ:$AQ,1)</f>
        <v>1299</v>
      </c>
      <c r="K4958">
        <f t="shared" si="237"/>
        <v>0</v>
      </c>
      <c r="L4958" t="str">
        <f t="shared" si="238"/>
        <v>Amount Match</v>
      </c>
    </row>
    <row r="4959" spans="1:12" hidden="1" x14ac:dyDescent="0.3">
      <c r="A4959" t="s">
        <v>9800</v>
      </c>
      <c r="B4959" s="1">
        <v>46274</v>
      </c>
      <c r="C4959" t="s">
        <v>9801</v>
      </c>
      <c r="D4959" t="s">
        <v>8</v>
      </c>
      <c r="E4959" t="s">
        <v>9</v>
      </c>
      <c r="F4959">
        <v>1499</v>
      </c>
      <c r="G4959" t="s">
        <v>10</v>
      </c>
      <c r="H4959" t="str">
        <f t="shared" si="236"/>
        <v>ORD26004958</v>
      </c>
      <c r="I4959">
        <f>COUNTIFS(PG_Transactions!$AK:$AK,$H4959,PG_Transactions!$E:$E,"CAPTURE",PG_Transactions!$AQ:$AQ,1)</f>
        <v>1</v>
      </c>
      <c r="J4959">
        <f>SUMIFS(PG_Transactions!$G:$G,PG_Transactions!$AK:$AK,$H4959,PG_Transactions!$E:$E,"CAPTURE",PG_Transactions!$AQ:$AQ,1)</f>
        <v>1499</v>
      </c>
      <c r="K4959">
        <f t="shared" si="237"/>
        <v>0</v>
      </c>
      <c r="L4959" t="str">
        <f t="shared" si="238"/>
        <v>Amount Match</v>
      </c>
    </row>
    <row r="4960" spans="1:12" hidden="1" x14ac:dyDescent="0.3">
      <c r="A4960" t="s">
        <v>9802</v>
      </c>
      <c r="B4960" s="1">
        <v>46286</v>
      </c>
      <c r="C4960" t="s">
        <v>9803</v>
      </c>
      <c r="D4960" t="s">
        <v>38</v>
      </c>
      <c r="E4960" t="s">
        <v>17</v>
      </c>
      <c r="F4960">
        <v>1598</v>
      </c>
      <c r="G4960" t="s">
        <v>10</v>
      </c>
      <c r="H4960" t="str">
        <f t="shared" si="236"/>
        <v>ORD26004959</v>
      </c>
      <c r="I4960">
        <f>COUNTIFS(PG_Transactions!$AK:$AK,$H4960,PG_Transactions!$E:$E,"CAPTURE",PG_Transactions!$AQ:$AQ,1)</f>
        <v>1</v>
      </c>
      <c r="J4960">
        <f>SUMIFS(PG_Transactions!$G:$G,PG_Transactions!$AK:$AK,$H4960,PG_Transactions!$E:$E,"CAPTURE",PG_Transactions!$AQ:$AQ,1)</f>
        <v>1598</v>
      </c>
      <c r="K4960">
        <f t="shared" si="237"/>
        <v>0</v>
      </c>
      <c r="L4960" t="str">
        <f t="shared" si="238"/>
        <v>Amount Match</v>
      </c>
    </row>
    <row r="4961" spans="1:12" hidden="1" x14ac:dyDescent="0.3">
      <c r="A4961" t="s">
        <v>9804</v>
      </c>
      <c r="B4961" s="1">
        <v>46282</v>
      </c>
      <c r="C4961" t="s">
        <v>9805</v>
      </c>
      <c r="D4961" t="s">
        <v>16</v>
      </c>
      <c r="E4961" t="s">
        <v>17</v>
      </c>
      <c r="F4961">
        <v>4999</v>
      </c>
      <c r="G4961" t="s">
        <v>10</v>
      </c>
      <c r="H4961" t="str">
        <f t="shared" si="236"/>
        <v>ORD26004960</v>
      </c>
      <c r="I4961">
        <f>COUNTIFS(PG_Transactions!$AK:$AK,$H4961,PG_Transactions!$E:$E,"CAPTURE",PG_Transactions!$AQ:$AQ,1)</f>
        <v>1</v>
      </c>
      <c r="J4961">
        <f>SUMIFS(PG_Transactions!$G:$G,PG_Transactions!$AK:$AK,$H4961,PG_Transactions!$E:$E,"CAPTURE",PG_Transactions!$AQ:$AQ,1)</f>
        <v>4999</v>
      </c>
      <c r="K4961">
        <f t="shared" si="237"/>
        <v>0</v>
      </c>
      <c r="L4961" t="str">
        <f t="shared" si="238"/>
        <v>Amount Match</v>
      </c>
    </row>
    <row r="4962" spans="1:12" hidden="1" x14ac:dyDescent="0.3">
      <c r="A4962" t="s">
        <v>9806</v>
      </c>
      <c r="B4962" s="1">
        <v>46278</v>
      </c>
      <c r="C4962" t="s">
        <v>9807</v>
      </c>
      <c r="D4962" t="s">
        <v>8</v>
      </c>
      <c r="E4962" t="s">
        <v>17</v>
      </c>
      <c r="F4962">
        <v>1499</v>
      </c>
      <c r="G4962" t="s">
        <v>56</v>
      </c>
      <c r="H4962" t="str">
        <f t="shared" si="236"/>
        <v>ORD26004961</v>
      </c>
      <c r="I4962">
        <f>COUNTIFS(PG_Transactions!$AK:$AK,$H4962,PG_Transactions!$E:$E,"CAPTURE",PG_Transactions!$AQ:$AQ,1)</f>
        <v>1</v>
      </c>
      <c r="J4962">
        <f>SUMIFS(PG_Transactions!$G:$G,PG_Transactions!$AK:$AK,$H4962,PG_Transactions!$E:$E,"CAPTURE",PG_Transactions!$AQ:$AQ,1)</f>
        <v>1499</v>
      </c>
      <c r="K4962">
        <f t="shared" si="237"/>
        <v>0</v>
      </c>
      <c r="L4962" t="str">
        <f t="shared" si="238"/>
        <v>Amount Match</v>
      </c>
    </row>
    <row r="4963" spans="1:12" hidden="1" x14ac:dyDescent="0.3">
      <c r="A4963" t="s">
        <v>9808</v>
      </c>
      <c r="B4963" s="1">
        <v>46270</v>
      </c>
      <c r="C4963" t="s">
        <v>9809</v>
      </c>
      <c r="D4963" t="s">
        <v>32</v>
      </c>
      <c r="E4963" t="s">
        <v>9</v>
      </c>
      <c r="F4963">
        <v>4298</v>
      </c>
      <c r="G4963" t="s">
        <v>10</v>
      </c>
      <c r="H4963" t="str">
        <f t="shared" si="236"/>
        <v>ORD26004962</v>
      </c>
      <c r="I4963">
        <f>COUNTIFS(PG_Transactions!$AK:$AK,$H4963,PG_Transactions!$E:$E,"CAPTURE",PG_Transactions!$AQ:$AQ,1)</f>
        <v>1</v>
      </c>
      <c r="J4963">
        <f>SUMIFS(PG_Transactions!$G:$G,PG_Transactions!$AK:$AK,$H4963,PG_Transactions!$E:$E,"CAPTURE",PG_Transactions!$AQ:$AQ,1)</f>
        <v>4298</v>
      </c>
      <c r="K4963">
        <f t="shared" si="237"/>
        <v>0</v>
      </c>
      <c r="L4963" t="str">
        <f t="shared" si="238"/>
        <v>Amount Match</v>
      </c>
    </row>
    <row r="4964" spans="1:12" hidden="1" x14ac:dyDescent="0.3">
      <c r="A4964" t="s">
        <v>9810</v>
      </c>
      <c r="B4964" s="1">
        <v>46270</v>
      </c>
      <c r="C4964" t="s">
        <v>5266</v>
      </c>
      <c r="D4964" t="s">
        <v>32</v>
      </c>
      <c r="E4964" t="s">
        <v>9</v>
      </c>
      <c r="F4964">
        <v>3998</v>
      </c>
      <c r="G4964" t="s">
        <v>10</v>
      </c>
      <c r="H4964" t="str">
        <f t="shared" si="236"/>
        <v>ORD26004963</v>
      </c>
      <c r="I4964">
        <f>COUNTIFS(PG_Transactions!$AK:$AK,$H4964,PG_Transactions!$E:$E,"CAPTURE",PG_Transactions!$AQ:$AQ,1)</f>
        <v>1</v>
      </c>
      <c r="J4964">
        <f>SUMIFS(PG_Transactions!$G:$G,PG_Transactions!$AK:$AK,$H4964,PG_Transactions!$E:$E,"CAPTURE",PG_Transactions!$AQ:$AQ,1)</f>
        <v>3998</v>
      </c>
      <c r="K4964">
        <f t="shared" si="237"/>
        <v>0</v>
      </c>
      <c r="L4964" t="str">
        <f t="shared" si="238"/>
        <v>Amount Match</v>
      </c>
    </row>
    <row r="4965" spans="1:12" hidden="1" x14ac:dyDescent="0.3">
      <c r="A4965" t="s">
        <v>9811</v>
      </c>
      <c r="B4965" s="1">
        <v>46268</v>
      </c>
      <c r="C4965" t="s">
        <v>9812</v>
      </c>
      <c r="D4965" t="s">
        <v>38</v>
      </c>
      <c r="E4965" t="s">
        <v>17</v>
      </c>
      <c r="F4965">
        <v>5298</v>
      </c>
      <c r="G4965" t="s">
        <v>10</v>
      </c>
      <c r="H4965" t="str">
        <f t="shared" si="236"/>
        <v>ORD26004964</v>
      </c>
      <c r="I4965">
        <f>COUNTIFS(PG_Transactions!$AK:$AK,$H4965,PG_Transactions!$E:$E,"CAPTURE",PG_Transactions!$AQ:$AQ,1)</f>
        <v>1</v>
      </c>
      <c r="J4965">
        <f>SUMIFS(PG_Transactions!$G:$G,PG_Transactions!$AK:$AK,$H4965,PG_Transactions!$E:$E,"CAPTURE",PG_Transactions!$AQ:$AQ,1)</f>
        <v>5298</v>
      </c>
      <c r="K4965">
        <f t="shared" si="237"/>
        <v>0</v>
      </c>
      <c r="L4965" t="str">
        <f t="shared" si="238"/>
        <v>Amount Match</v>
      </c>
    </row>
    <row r="4966" spans="1:12" hidden="1" x14ac:dyDescent="0.3">
      <c r="A4966" t="s">
        <v>9813</v>
      </c>
      <c r="B4966" s="1">
        <v>46287</v>
      </c>
      <c r="C4966" t="s">
        <v>9814</v>
      </c>
      <c r="D4966" t="s">
        <v>24</v>
      </c>
      <c r="E4966" t="s">
        <v>9</v>
      </c>
      <c r="F4966">
        <v>1799</v>
      </c>
      <c r="G4966" t="s">
        <v>10</v>
      </c>
      <c r="H4966" t="str">
        <f t="shared" si="236"/>
        <v>ORD26004965</v>
      </c>
      <c r="I4966">
        <f>COUNTIFS(PG_Transactions!$AK:$AK,$H4966,PG_Transactions!$E:$E,"CAPTURE",PG_Transactions!$AQ:$AQ,1)</f>
        <v>1</v>
      </c>
      <c r="J4966">
        <f>SUMIFS(PG_Transactions!$G:$G,PG_Transactions!$AK:$AK,$H4966,PG_Transactions!$E:$E,"CAPTURE",PG_Transactions!$AQ:$AQ,1)</f>
        <v>1799</v>
      </c>
      <c r="K4966">
        <f t="shared" si="237"/>
        <v>0</v>
      </c>
      <c r="L4966" t="str">
        <f t="shared" si="238"/>
        <v>Amount Match</v>
      </c>
    </row>
    <row r="4967" spans="1:12" hidden="1" x14ac:dyDescent="0.3">
      <c r="A4967" t="s">
        <v>9815</v>
      </c>
      <c r="B4967" s="1">
        <v>46266</v>
      </c>
      <c r="C4967" t="s">
        <v>9816</v>
      </c>
      <c r="D4967" t="s">
        <v>41</v>
      </c>
      <c r="E4967" t="s">
        <v>9</v>
      </c>
      <c r="F4967">
        <v>10297</v>
      </c>
      <c r="G4967" t="s">
        <v>10</v>
      </c>
      <c r="H4967" t="str">
        <f t="shared" si="236"/>
        <v>ORD26004966</v>
      </c>
      <c r="I4967">
        <f>COUNTIFS(PG_Transactions!$AK:$AK,$H4967,PG_Transactions!$E:$E,"CAPTURE",PG_Transactions!$AQ:$AQ,1)</f>
        <v>1</v>
      </c>
      <c r="J4967">
        <f>SUMIFS(PG_Transactions!$G:$G,PG_Transactions!$AK:$AK,$H4967,PG_Transactions!$E:$E,"CAPTURE",PG_Transactions!$AQ:$AQ,1)</f>
        <v>10297</v>
      </c>
      <c r="K4967">
        <f t="shared" si="237"/>
        <v>0</v>
      </c>
      <c r="L4967" t="str">
        <f t="shared" si="238"/>
        <v>Amount Match</v>
      </c>
    </row>
    <row r="4968" spans="1:12" hidden="1" x14ac:dyDescent="0.3">
      <c r="A4968" t="s">
        <v>9817</v>
      </c>
      <c r="B4968" s="1">
        <v>46271</v>
      </c>
      <c r="C4968" t="s">
        <v>9818</v>
      </c>
      <c r="D4968" t="s">
        <v>24</v>
      </c>
      <c r="E4968" t="s">
        <v>9</v>
      </c>
      <c r="F4968">
        <v>1499</v>
      </c>
      <c r="G4968" t="s">
        <v>10</v>
      </c>
      <c r="H4968" t="str">
        <f t="shared" si="236"/>
        <v>ORD26004967</v>
      </c>
      <c r="I4968">
        <f>COUNTIFS(PG_Transactions!$AK:$AK,$H4968,PG_Transactions!$E:$E,"CAPTURE",PG_Transactions!$AQ:$AQ,1)</f>
        <v>1</v>
      </c>
      <c r="J4968">
        <f>SUMIFS(PG_Transactions!$G:$G,PG_Transactions!$AK:$AK,$H4968,PG_Transactions!$E:$E,"CAPTURE",PG_Transactions!$AQ:$AQ,1)</f>
        <v>1499</v>
      </c>
      <c r="K4968">
        <f t="shared" si="237"/>
        <v>0</v>
      </c>
      <c r="L4968" t="str">
        <f t="shared" si="238"/>
        <v>Amount Match</v>
      </c>
    </row>
    <row r="4969" spans="1:12" hidden="1" x14ac:dyDescent="0.3">
      <c r="A4969" t="s">
        <v>9819</v>
      </c>
      <c r="B4969" s="1">
        <v>46292</v>
      </c>
      <c r="C4969" t="s">
        <v>9820</v>
      </c>
      <c r="D4969" t="s">
        <v>27</v>
      </c>
      <c r="E4969" t="s">
        <v>9</v>
      </c>
      <c r="F4969">
        <v>299</v>
      </c>
      <c r="G4969" t="s">
        <v>10</v>
      </c>
      <c r="H4969" t="str">
        <f t="shared" si="236"/>
        <v>ORD26004968</v>
      </c>
      <c r="I4969">
        <f>COUNTIFS(PG_Transactions!$AK:$AK,$H4969,PG_Transactions!$E:$E,"CAPTURE",PG_Transactions!$AQ:$AQ,1)</f>
        <v>1</v>
      </c>
      <c r="J4969">
        <f>SUMIFS(PG_Transactions!$G:$G,PG_Transactions!$AK:$AK,$H4969,PG_Transactions!$E:$E,"CAPTURE",PG_Transactions!$AQ:$AQ,1)</f>
        <v>299</v>
      </c>
      <c r="K4969">
        <f t="shared" si="237"/>
        <v>0</v>
      </c>
      <c r="L4969" t="str">
        <f t="shared" si="238"/>
        <v>Amount Match</v>
      </c>
    </row>
    <row r="4970" spans="1:12" hidden="1" x14ac:dyDescent="0.3">
      <c r="A4970" t="s">
        <v>9821</v>
      </c>
      <c r="B4970" s="1">
        <v>46277</v>
      </c>
      <c r="C4970" t="s">
        <v>9822</v>
      </c>
      <c r="D4970" t="s">
        <v>16</v>
      </c>
      <c r="E4970" t="s">
        <v>9</v>
      </c>
      <c r="F4970">
        <v>5297</v>
      </c>
      <c r="G4970" t="s">
        <v>10</v>
      </c>
      <c r="H4970" t="str">
        <f t="shared" si="236"/>
        <v>ORD26004969</v>
      </c>
      <c r="I4970">
        <f>COUNTIFS(PG_Transactions!$AK:$AK,$H4970,PG_Transactions!$E:$E,"CAPTURE",PG_Transactions!$AQ:$AQ,1)</f>
        <v>1</v>
      </c>
      <c r="J4970">
        <f>SUMIFS(PG_Transactions!$G:$G,PG_Transactions!$AK:$AK,$H4970,PG_Transactions!$E:$E,"CAPTURE",PG_Transactions!$AQ:$AQ,1)</f>
        <v>5297</v>
      </c>
      <c r="K4970">
        <f t="shared" si="237"/>
        <v>0</v>
      </c>
      <c r="L4970" t="str">
        <f t="shared" si="238"/>
        <v>Amount Match</v>
      </c>
    </row>
    <row r="4971" spans="1:12" hidden="1" x14ac:dyDescent="0.3">
      <c r="A4971" t="s">
        <v>9823</v>
      </c>
      <c r="B4971" s="1">
        <v>46268</v>
      </c>
      <c r="C4971" t="s">
        <v>9824</v>
      </c>
      <c r="D4971" t="s">
        <v>65</v>
      </c>
      <c r="E4971" t="s">
        <v>44</v>
      </c>
      <c r="F4971">
        <v>1647</v>
      </c>
      <c r="G4971" t="s">
        <v>10</v>
      </c>
      <c r="H4971" t="str">
        <f t="shared" si="236"/>
        <v>ORD26004970</v>
      </c>
      <c r="I4971">
        <f>COUNTIFS(PG_Transactions!$AK:$AK,$H4971,PG_Transactions!$E:$E,"CAPTURE",PG_Transactions!$AQ:$AQ,1)</f>
        <v>1</v>
      </c>
      <c r="J4971">
        <f>SUMIFS(PG_Transactions!$G:$G,PG_Transactions!$AK:$AK,$H4971,PG_Transactions!$E:$E,"CAPTURE",PG_Transactions!$AQ:$AQ,1)</f>
        <v>1647</v>
      </c>
      <c r="K4971">
        <f t="shared" si="237"/>
        <v>0</v>
      </c>
      <c r="L4971" t="str">
        <f t="shared" si="238"/>
        <v>Amount Match</v>
      </c>
    </row>
    <row r="4972" spans="1:12" hidden="1" x14ac:dyDescent="0.3">
      <c r="A4972" t="s">
        <v>9825</v>
      </c>
      <c r="B4972" s="1">
        <v>46267</v>
      </c>
      <c r="C4972" t="s">
        <v>9826</v>
      </c>
      <c r="D4972" t="s">
        <v>65</v>
      </c>
      <c r="E4972" t="s">
        <v>17</v>
      </c>
      <c r="F4972">
        <v>9797</v>
      </c>
      <c r="G4972" t="s">
        <v>10</v>
      </c>
      <c r="H4972" t="str">
        <f t="shared" si="236"/>
        <v>ORD26004971</v>
      </c>
      <c r="I4972">
        <f>COUNTIFS(PG_Transactions!$AK:$AK,$H4972,PG_Transactions!$E:$E,"CAPTURE",PG_Transactions!$AQ:$AQ,1)</f>
        <v>1</v>
      </c>
      <c r="J4972">
        <f>SUMIFS(PG_Transactions!$G:$G,PG_Transactions!$AK:$AK,$H4972,PG_Transactions!$E:$E,"CAPTURE",PG_Transactions!$AQ:$AQ,1)</f>
        <v>9797</v>
      </c>
      <c r="K4972">
        <f t="shared" si="237"/>
        <v>0</v>
      </c>
      <c r="L4972" t="str">
        <f t="shared" si="238"/>
        <v>Amount Match</v>
      </c>
    </row>
    <row r="4973" spans="1:12" hidden="1" x14ac:dyDescent="0.3">
      <c r="A4973" t="s">
        <v>9827</v>
      </c>
      <c r="B4973" s="1">
        <v>46289</v>
      </c>
      <c r="C4973" t="s">
        <v>9828</v>
      </c>
      <c r="D4973" t="s">
        <v>32</v>
      </c>
      <c r="E4973" t="s">
        <v>9</v>
      </c>
      <c r="F4973">
        <v>299</v>
      </c>
      <c r="G4973" t="s">
        <v>10</v>
      </c>
      <c r="H4973" t="str">
        <f t="shared" si="236"/>
        <v>ORD26004972</v>
      </c>
      <c r="I4973">
        <f>COUNTIFS(PG_Transactions!$AK:$AK,$H4973,PG_Transactions!$E:$E,"CAPTURE",PG_Transactions!$AQ:$AQ,1)</f>
        <v>1</v>
      </c>
      <c r="J4973">
        <f>SUMIFS(PG_Transactions!$G:$G,PG_Transactions!$AK:$AK,$H4973,PG_Transactions!$E:$E,"CAPTURE",PG_Transactions!$AQ:$AQ,1)</f>
        <v>299</v>
      </c>
      <c r="K4973">
        <f t="shared" si="237"/>
        <v>0</v>
      </c>
      <c r="L4973" t="str">
        <f t="shared" si="238"/>
        <v>Amount Match</v>
      </c>
    </row>
    <row r="4974" spans="1:12" hidden="1" x14ac:dyDescent="0.3">
      <c r="A4974" t="s">
        <v>9829</v>
      </c>
      <c r="B4974" s="1">
        <v>46284</v>
      </c>
      <c r="C4974" t="s">
        <v>9830</v>
      </c>
      <c r="D4974" t="s">
        <v>27</v>
      </c>
      <c r="E4974" t="s">
        <v>17</v>
      </c>
      <c r="F4974">
        <v>3498</v>
      </c>
      <c r="G4974" t="s">
        <v>10</v>
      </c>
      <c r="H4974" t="str">
        <f t="shared" si="236"/>
        <v>ORD26004973</v>
      </c>
      <c r="I4974">
        <f>COUNTIFS(PG_Transactions!$AK:$AK,$H4974,PG_Transactions!$E:$E,"CAPTURE",PG_Transactions!$AQ:$AQ,1)</f>
        <v>1</v>
      </c>
      <c r="J4974">
        <f>SUMIFS(PG_Transactions!$G:$G,PG_Transactions!$AK:$AK,$H4974,PG_Transactions!$E:$E,"CAPTURE",PG_Transactions!$AQ:$AQ,1)</f>
        <v>3498</v>
      </c>
      <c r="K4974">
        <f t="shared" si="237"/>
        <v>0</v>
      </c>
      <c r="L4974" t="str">
        <f t="shared" si="238"/>
        <v>Amount Match</v>
      </c>
    </row>
    <row r="4975" spans="1:12" hidden="1" x14ac:dyDescent="0.3">
      <c r="A4975" t="s">
        <v>9831</v>
      </c>
      <c r="B4975" s="1">
        <v>46271</v>
      </c>
      <c r="C4975" t="s">
        <v>9832</v>
      </c>
      <c r="D4975" t="s">
        <v>24</v>
      </c>
      <c r="E4975" t="s">
        <v>17</v>
      </c>
      <c r="F4975">
        <v>349</v>
      </c>
      <c r="G4975" t="s">
        <v>10</v>
      </c>
      <c r="H4975" t="str">
        <f t="shared" si="236"/>
        <v>ORD26004974</v>
      </c>
      <c r="I4975">
        <f>COUNTIFS(PG_Transactions!$AK:$AK,$H4975,PG_Transactions!$E:$E,"CAPTURE",PG_Transactions!$AQ:$AQ,1)</f>
        <v>1</v>
      </c>
      <c r="J4975">
        <f>SUMIFS(PG_Transactions!$G:$G,PG_Transactions!$AK:$AK,$H4975,PG_Transactions!$E:$E,"CAPTURE",PG_Transactions!$AQ:$AQ,1)</f>
        <v>349</v>
      </c>
      <c r="K4975">
        <f t="shared" si="237"/>
        <v>0</v>
      </c>
      <c r="L4975" t="str">
        <f t="shared" si="238"/>
        <v>Amount Match</v>
      </c>
    </row>
    <row r="4976" spans="1:12" hidden="1" x14ac:dyDescent="0.3">
      <c r="A4976" t="s">
        <v>9833</v>
      </c>
      <c r="B4976" s="1">
        <v>46277</v>
      </c>
      <c r="C4976" t="s">
        <v>9834</v>
      </c>
      <c r="D4976" t="s">
        <v>41</v>
      </c>
      <c r="E4976" t="s">
        <v>17</v>
      </c>
      <c r="F4976">
        <v>7498</v>
      </c>
      <c r="G4976" t="s">
        <v>10</v>
      </c>
      <c r="H4976" t="str">
        <f t="shared" si="236"/>
        <v>ORD26004975</v>
      </c>
      <c r="I4976">
        <f>COUNTIFS(PG_Transactions!$AK:$AK,$H4976,PG_Transactions!$E:$E,"CAPTURE",PG_Transactions!$AQ:$AQ,1)</f>
        <v>1</v>
      </c>
      <c r="J4976">
        <f>SUMIFS(PG_Transactions!$G:$G,PG_Transactions!$AK:$AK,$H4976,PG_Transactions!$E:$E,"CAPTURE",PG_Transactions!$AQ:$AQ,1)</f>
        <v>7498</v>
      </c>
      <c r="K4976">
        <f t="shared" si="237"/>
        <v>0</v>
      </c>
      <c r="L4976" t="str">
        <f t="shared" si="238"/>
        <v>Amount Match</v>
      </c>
    </row>
    <row r="4977" spans="1:12" hidden="1" x14ac:dyDescent="0.3">
      <c r="A4977" t="s">
        <v>9835</v>
      </c>
      <c r="B4977" s="1">
        <v>46286</v>
      </c>
      <c r="C4977" t="s">
        <v>9836</v>
      </c>
      <c r="D4977" t="s">
        <v>32</v>
      </c>
      <c r="E4977" t="s">
        <v>9</v>
      </c>
      <c r="F4977">
        <v>7999</v>
      </c>
      <c r="G4977" t="s">
        <v>10</v>
      </c>
      <c r="H4977" t="str">
        <f t="shared" si="236"/>
        <v>ORD26004976</v>
      </c>
      <c r="I4977">
        <f>COUNTIFS(PG_Transactions!$AK:$AK,$H4977,PG_Transactions!$E:$E,"CAPTURE",PG_Transactions!$AQ:$AQ,1)</f>
        <v>1</v>
      </c>
      <c r="J4977">
        <f>SUMIFS(PG_Transactions!$G:$G,PG_Transactions!$AK:$AK,$H4977,PG_Transactions!$E:$E,"CAPTURE",PG_Transactions!$AQ:$AQ,1)</f>
        <v>7999</v>
      </c>
      <c r="K4977">
        <f t="shared" si="237"/>
        <v>0</v>
      </c>
      <c r="L4977" t="str">
        <f t="shared" si="238"/>
        <v>Amount Match</v>
      </c>
    </row>
    <row r="4978" spans="1:12" hidden="1" x14ac:dyDescent="0.3">
      <c r="A4978" t="s">
        <v>9837</v>
      </c>
      <c r="B4978" s="1">
        <v>46274</v>
      </c>
      <c r="C4978" t="s">
        <v>9838</v>
      </c>
      <c r="D4978" t="s">
        <v>27</v>
      </c>
      <c r="E4978" t="s">
        <v>17</v>
      </c>
      <c r="F4978">
        <v>999</v>
      </c>
      <c r="G4978" t="s">
        <v>10</v>
      </c>
      <c r="H4978" t="str">
        <f t="shared" si="236"/>
        <v>ORD26004977</v>
      </c>
      <c r="I4978">
        <f>COUNTIFS(PG_Transactions!$AK:$AK,$H4978,PG_Transactions!$E:$E,"CAPTURE",PG_Transactions!$AQ:$AQ,1)</f>
        <v>1</v>
      </c>
      <c r="J4978">
        <f>SUMIFS(PG_Transactions!$G:$G,PG_Transactions!$AK:$AK,$H4978,PG_Transactions!$E:$E,"CAPTURE",PG_Transactions!$AQ:$AQ,1)</f>
        <v>999</v>
      </c>
      <c r="K4978">
        <f t="shared" si="237"/>
        <v>0</v>
      </c>
      <c r="L4978" t="str">
        <f t="shared" si="238"/>
        <v>Amount Match</v>
      </c>
    </row>
    <row r="4979" spans="1:12" hidden="1" x14ac:dyDescent="0.3">
      <c r="A4979" t="s">
        <v>9839</v>
      </c>
      <c r="B4979" s="1">
        <v>46290</v>
      </c>
      <c r="C4979" t="s">
        <v>9840</v>
      </c>
      <c r="D4979" t="s">
        <v>32</v>
      </c>
      <c r="E4979" t="s">
        <v>9</v>
      </c>
      <c r="F4979">
        <v>6797</v>
      </c>
      <c r="G4979" t="s">
        <v>10</v>
      </c>
      <c r="H4979" t="str">
        <f t="shared" si="236"/>
        <v>ORD26004978</v>
      </c>
      <c r="I4979">
        <f>COUNTIFS(PG_Transactions!$AK:$AK,$H4979,PG_Transactions!$E:$E,"CAPTURE",PG_Transactions!$AQ:$AQ,1)</f>
        <v>1</v>
      </c>
      <c r="J4979">
        <f>SUMIFS(PG_Transactions!$G:$G,PG_Transactions!$AK:$AK,$H4979,PG_Transactions!$E:$E,"CAPTURE",PG_Transactions!$AQ:$AQ,1)</f>
        <v>6797</v>
      </c>
      <c r="K4979">
        <f t="shared" si="237"/>
        <v>0</v>
      </c>
      <c r="L4979" t="str">
        <f t="shared" si="238"/>
        <v>Amount Match</v>
      </c>
    </row>
    <row r="4980" spans="1:12" hidden="1" x14ac:dyDescent="0.3">
      <c r="A4980" t="s">
        <v>9841</v>
      </c>
      <c r="B4980" s="1">
        <v>46269</v>
      </c>
      <c r="C4980" t="s">
        <v>9842</v>
      </c>
      <c r="D4980" t="s">
        <v>41</v>
      </c>
      <c r="E4980" t="s">
        <v>9</v>
      </c>
      <c r="F4980">
        <v>4999</v>
      </c>
      <c r="G4980" t="s">
        <v>10</v>
      </c>
      <c r="H4980" t="str">
        <f t="shared" si="236"/>
        <v>ORD26004979</v>
      </c>
      <c r="I4980">
        <f>COUNTIFS(PG_Transactions!$AK:$AK,$H4980,PG_Transactions!$E:$E,"CAPTURE",PG_Transactions!$AQ:$AQ,1)</f>
        <v>1</v>
      </c>
      <c r="J4980">
        <f>SUMIFS(PG_Transactions!$G:$G,PG_Transactions!$AK:$AK,$H4980,PG_Transactions!$E:$E,"CAPTURE",PG_Transactions!$AQ:$AQ,1)</f>
        <v>4999</v>
      </c>
      <c r="K4980">
        <f t="shared" si="237"/>
        <v>0</v>
      </c>
      <c r="L4980" t="str">
        <f t="shared" si="238"/>
        <v>Amount Match</v>
      </c>
    </row>
    <row r="4981" spans="1:12" hidden="1" x14ac:dyDescent="0.3">
      <c r="A4981" t="s">
        <v>9843</v>
      </c>
      <c r="B4981" s="1">
        <v>46268</v>
      </c>
      <c r="C4981" t="s">
        <v>9844</v>
      </c>
      <c r="D4981" t="s">
        <v>13</v>
      </c>
      <c r="E4981" t="s">
        <v>17</v>
      </c>
      <c r="F4981">
        <v>599</v>
      </c>
      <c r="G4981" t="s">
        <v>10</v>
      </c>
      <c r="H4981" t="str">
        <f t="shared" si="236"/>
        <v>ORD26004980</v>
      </c>
      <c r="I4981">
        <f>COUNTIFS(PG_Transactions!$AK:$AK,$H4981,PG_Transactions!$E:$E,"CAPTURE",PG_Transactions!$AQ:$AQ,1)</f>
        <v>1</v>
      </c>
      <c r="J4981">
        <f>SUMIFS(PG_Transactions!$G:$G,PG_Transactions!$AK:$AK,$H4981,PG_Transactions!$E:$E,"CAPTURE",PG_Transactions!$AQ:$AQ,1)</f>
        <v>599</v>
      </c>
      <c r="K4981">
        <f t="shared" si="237"/>
        <v>0</v>
      </c>
      <c r="L4981" t="str">
        <f t="shared" si="238"/>
        <v>Amount Match</v>
      </c>
    </row>
    <row r="4982" spans="1:12" hidden="1" x14ac:dyDescent="0.3">
      <c r="A4982" t="s">
        <v>9845</v>
      </c>
      <c r="B4982" s="1">
        <v>46293</v>
      </c>
      <c r="C4982" t="s">
        <v>9846</v>
      </c>
      <c r="D4982" t="s">
        <v>27</v>
      </c>
      <c r="E4982" t="s">
        <v>9</v>
      </c>
      <c r="F4982">
        <v>6298</v>
      </c>
      <c r="G4982" t="s">
        <v>10</v>
      </c>
      <c r="H4982" t="str">
        <f t="shared" si="236"/>
        <v>ORD26004981</v>
      </c>
      <c r="I4982">
        <f>COUNTIFS(PG_Transactions!$AK:$AK,$H4982,PG_Transactions!$E:$E,"CAPTURE",PG_Transactions!$AQ:$AQ,1)</f>
        <v>1</v>
      </c>
      <c r="J4982">
        <f>SUMIFS(PG_Transactions!$G:$G,PG_Transactions!$AK:$AK,$H4982,PG_Transactions!$E:$E,"CAPTURE",PG_Transactions!$AQ:$AQ,1)</f>
        <v>6298</v>
      </c>
      <c r="K4982">
        <f t="shared" si="237"/>
        <v>0</v>
      </c>
      <c r="L4982" t="str">
        <f t="shared" si="238"/>
        <v>Amount Match</v>
      </c>
    </row>
    <row r="4983" spans="1:12" hidden="1" x14ac:dyDescent="0.3">
      <c r="A4983" t="s">
        <v>9847</v>
      </c>
      <c r="B4983" s="1">
        <v>46280</v>
      </c>
      <c r="C4983" t="s">
        <v>9848</v>
      </c>
      <c r="D4983" t="s">
        <v>38</v>
      </c>
      <c r="E4983" t="s">
        <v>44</v>
      </c>
      <c r="F4983">
        <v>2148</v>
      </c>
      <c r="G4983" t="s">
        <v>10</v>
      </c>
      <c r="H4983" t="str">
        <f t="shared" si="236"/>
        <v>ORD26004982</v>
      </c>
      <c r="I4983">
        <f>COUNTIFS(PG_Transactions!$AK:$AK,$H4983,PG_Transactions!$E:$E,"CAPTURE",PG_Transactions!$AQ:$AQ,1)</f>
        <v>1</v>
      </c>
      <c r="J4983">
        <f>SUMIFS(PG_Transactions!$G:$G,PG_Transactions!$AK:$AK,$H4983,PG_Transactions!$E:$E,"CAPTURE",PG_Transactions!$AQ:$AQ,1)</f>
        <v>2148</v>
      </c>
      <c r="K4983">
        <f t="shared" si="237"/>
        <v>0</v>
      </c>
      <c r="L4983" t="str">
        <f t="shared" si="238"/>
        <v>Amount Match</v>
      </c>
    </row>
    <row r="4984" spans="1:12" hidden="1" x14ac:dyDescent="0.3">
      <c r="A4984" t="s">
        <v>9849</v>
      </c>
      <c r="B4984" s="1">
        <v>46276</v>
      </c>
      <c r="C4984" t="s">
        <v>9850</v>
      </c>
      <c r="D4984" t="s">
        <v>32</v>
      </c>
      <c r="E4984" t="s">
        <v>33</v>
      </c>
      <c r="F4984">
        <v>1499</v>
      </c>
      <c r="G4984" t="s">
        <v>10</v>
      </c>
      <c r="H4984" t="str">
        <f t="shared" si="236"/>
        <v>ORD26004983</v>
      </c>
      <c r="I4984">
        <f>COUNTIFS(PG_Transactions!$AK:$AK,$H4984,PG_Transactions!$E:$E,"CAPTURE",PG_Transactions!$AQ:$AQ,1)</f>
        <v>1</v>
      </c>
      <c r="J4984">
        <f>SUMIFS(PG_Transactions!$G:$G,PG_Transactions!$AK:$AK,$H4984,PG_Transactions!$E:$E,"CAPTURE",PG_Transactions!$AQ:$AQ,1)</f>
        <v>1499</v>
      </c>
      <c r="K4984">
        <f t="shared" si="237"/>
        <v>0</v>
      </c>
      <c r="L4984" t="str">
        <f t="shared" si="238"/>
        <v>Amount Match</v>
      </c>
    </row>
    <row r="4985" spans="1:12" hidden="1" x14ac:dyDescent="0.3">
      <c r="A4985" t="s">
        <v>9851</v>
      </c>
      <c r="B4985" s="1">
        <v>46285</v>
      </c>
      <c r="C4985" t="s">
        <v>9852</v>
      </c>
      <c r="D4985" t="s">
        <v>38</v>
      </c>
      <c r="E4985" t="s">
        <v>17</v>
      </c>
      <c r="F4985">
        <v>6297</v>
      </c>
      <c r="G4985" t="s">
        <v>10</v>
      </c>
      <c r="H4985" t="str">
        <f t="shared" si="236"/>
        <v>ORD26004984</v>
      </c>
      <c r="I4985">
        <f>COUNTIFS(PG_Transactions!$AK:$AK,$H4985,PG_Transactions!$E:$E,"CAPTURE",PG_Transactions!$AQ:$AQ,1)</f>
        <v>1</v>
      </c>
      <c r="J4985">
        <f>SUMIFS(PG_Transactions!$G:$G,PG_Transactions!$AK:$AK,$H4985,PG_Transactions!$E:$E,"CAPTURE",PG_Transactions!$AQ:$AQ,1)</f>
        <v>6297</v>
      </c>
      <c r="K4985">
        <f t="shared" si="237"/>
        <v>0</v>
      </c>
      <c r="L4985" t="str">
        <f t="shared" si="238"/>
        <v>Amount Match</v>
      </c>
    </row>
    <row r="4986" spans="1:12" hidden="1" x14ac:dyDescent="0.3">
      <c r="A4986" t="s">
        <v>9853</v>
      </c>
      <c r="B4986" s="1">
        <v>46282</v>
      </c>
      <c r="C4986" t="s">
        <v>9854</v>
      </c>
      <c r="D4986" t="s">
        <v>65</v>
      </c>
      <c r="E4986" t="s">
        <v>17</v>
      </c>
      <c r="F4986">
        <v>799</v>
      </c>
      <c r="G4986" t="s">
        <v>10</v>
      </c>
      <c r="H4986" t="str">
        <f t="shared" si="236"/>
        <v>ORD26004985</v>
      </c>
      <c r="I4986">
        <f>COUNTIFS(PG_Transactions!$AK:$AK,$H4986,PG_Transactions!$E:$E,"CAPTURE",PG_Transactions!$AQ:$AQ,1)</f>
        <v>1</v>
      </c>
      <c r="J4986">
        <f>SUMIFS(PG_Transactions!$G:$G,PG_Transactions!$AK:$AK,$H4986,PG_Transactions!$E:$E,"CAPTURE",PG_Transactions!$AQ:$AQ,1)</f>
        <v>799</v>
      </c>
      <c r="K4986">
        <f t="shared" si="237"/>
        <v>0</v>
      </c>
      <c r="L4986" t="str">
        <f t="shared" si="238"/>
        <v>Amount Match</v>
      </c>
    </row>
    <row r="4987" spans="1:12" hidden="1" x14ac:dyDescent="0.3">
      <c r="A4987" t="s">
        <v>9855</v>
      </c>
      <c r="B4987" s="1">
        <v>46272</v>
      </c>
      <c r="C4987" t="s">
        <v>9856</v>
      </c>
      <c r="D4987" t="s">
        <v>41</v>
      </c>
      <c r="E4987" t="s">
        <v>9</v>
      </c>
      <c r="F4987" s="2">
        <v>1799</v>
      </c>
      <c r="G4987" t="s">
        <v>10</v>
      </c>
      <c r="H4987" t="str">
        <f t="shared" si="236"/>
        <v>ORD26004986</v>
      </c>
      <c r="I4987">
        <f>COUNTIFS(PG_Transactions!$AK:$AK,$H4987,PG_Transactions!$E:$E,"CAPTURE",PG_Transactions!$AQ:$AQ,1)</f>
        <v>1</v>
      </c>
      <c r="J4987">
        <f>SUMIFS(PG_Transactions!$G:$G,PG_Transactions!$AK:$AK,$H4987,PG_Transactions!$E:$E,"CAPTURE",PG_Transactions!$AQ:$AQ,1)</f>
        <v>1799</v>
      </c>
      <c r="K4987">
        <f t="shared" si="237"/>
        <v>0</v>
      </c>
      <c r="L4987" t="str">
        <f t="shared" si="238"/>
        <v>Amount Match</v>
      </c>
    </row>
    <row r="4988" spans="1:12" hidden="1" x14ac:dyDescent="0.3">
      <c r="A4988" t="s">
        <v>9857</v>
      </c>
      <c r="B4988" s="1">
        <v>46280</v>
      </c>
      <c r="C4988" t="s">
        <v>9858</v>
      </c>
      <c r="D4988" t="s">
        <v>38</v>
      </c>
      <c r="E4988" t="s">
        <v>17</v>
      </c>
      <c r="F4988">
        <v>799</v>
      </c>
      <c r="G4988" t="s">
        <v>10</v>
      </c>
      <c r="H4988" t="str">
        <f t="shared" si="236"/>
        <v>ORD26004987</v>
      </c>
      <c r="I4988">
        <f>COUNTIFS(PG_Transactions!$AK:$AK,$H4988,PG_Transactions!$E:$E,"CAPTURE",PG_Transactions!$AQ:$AQ,1)</f>
        <v>1</v>
      </c>
      <c r="J4988">
        <f>SUMIFS(PG_Transactions!$G:$G,PG_Transactions!$AK:$AK,$H4988,PG_Transactions!$E:$E,"CAPTURE",PG_Transactions!$AQ:$AQ,1)</f>
        <v>799</v>
      </c>
      <c r="K4988">
        <f t="shared" si="237"/>
        <v>0</v>
      </c>
      <c r="L4988" t="str">
        <f t="shared" si="238"/>
        <v>Amount Match</v>
      </c>
    </row>
    <row r="4989" spans="1:12" hidden="1" x14ac:dyDescent="0.3">
      <c r="A4989" t="s">
        <v>9859</v>
      </c>
      <c r="B4989" s="1">
        <v>46279</v>
      </c>
      <c r="C4989" t="s">
        <v>9860</v>
      </c>
      <c r="D4989" t="s">
        <v>51</v>
      </c>
      <c r="E4989" t="s">
        <v>17</v>
      </c>
      <c r="F4989">
        <v>499</v>
      </c>
      <c r="G4989" t="s">
        <v>10</v>
      </c>
      <c r="H4989" t="str">
        <f t="shared" si="236"/>
        <v>ORD26004988</v>
      </c>
      <c r="I4989">
        <f>COUNTIFS(PG_Transactions!$AK:$AK,$H4989,PG_Transactions!$E:$E,"CAPTURE",PG_Transactions!$AQ:$AQ,1)</f>
        <v>1</v>
      </c>
      <c r="J4989">
        <f>SUMIFS(PG_Transactions!$G:$G,PG_Transactions!$AK:$AK,$H4989,PG_Transactions!$E:$E,"CAPTURE",PG_Transactions!$AQ:$AQ,1)</f>
        <v>499</v>
      </c>
      <c r="K4989">
        <f t="shared" si="237"/>
        <v>0</v>
      </c>
      <c r="L4989" t="str">
        <f t="shared" si="238"/>
        <v>Amount Match</v>
      </c>
    </row>
    <row r="4990" spans="1:12" hidden="1" x14ac:dyDescent="0.3">
      <c r="A4990" t="s">
        <v>9861</v>
      </c>
      <c r="B4990" s="1">
        <v>46280</v>
      </c>
      <c r="C4990" t="s">
        <v>9862</v>
      </c>
      <c r="D4990" t="s">
        <v>38</v>
      </c>
      <c r="E4990" t="s">
        <v>9</v>
      </c>
      <c r="F4990">
        <v>3197</v>
      </c>
      <c r="G4990" t="s">
        <v>105</v>
      </c>
      <c r="H4990" t="str">
        <f t="shared" si="236"/>
        <v>ORD26004989</v>
      </c>
      <c r="I4990">
        <f>COUNTIFS(PG_Transactions!$AK:$AK,$H4990,PG_Transactions!$E:$E,"CAPTURE",PG_Transactions!$AQ:$AQ,1)</f>
        <v>0</v>
      </c>
      <c r="J4990">
        <f>SUMIFS(PG_Transactions!$G:$G,PG_Transactions!$AK:$AK,$H4990,PG_Transactions!$E:$E,"CAPTURE",PG_Transactions!$AQ:$AQ,1)</f>
        <v>0</v>
      </c>
      <c r="K4990">
        <f t="shared" si="237"/>
        <v>-3197</v>
      </c>
      <c r="L4990" t="str">
        <f t="shared" si="238"/>
        <v>No Capture</v>
      </c>
    </row>
    <row r="4991" spans="1:12" hidden="1" x14ac:dyDescent="0.3">
      <c r="A4991" t="s">
        <v>9863</v>
      </c>
      <c r="B4991" s="1">
        <v>46277</v>
      </c>
      <c r="C4991" t="s">
        <v>9864</v>
      </c>
      <c r="D4991" t="s">
        <v>27</v>
      </c>
      <c r="E4991" t="s">
        <v>17</v>
      </c>
      <c r="F4991">
        <v>10147</v>
      </c>
      <c r="G4991" t="s">
        <v>10</v>
      </c>
      <c r="H4991" t="str">
        <f t="shared" si="236"/>
        <v>ORD26004990</v>
      </c>
      <c r="I4991">
        <f>COUNTIFS(PG_Transactions!$AK:$AK,$H4991,PG_Transactions!$E:$E,"CAPTURE",PG_Transactions!$AQ:$AQ,1)</f>
        <v>1</v>
      </c>
      <c r="J4991">
        <f>SUMIFS(PG_Transactions!$G:$G,PG_Transactions!$AK:$AK,$H4991,PG_Transactions!$E:$E,"CAPTURE",PG_Transactions!$AQ:$AQ,1)</f>
        <v>10147</v>
      </c>
      <c r="K4991">
        <f t="shared" si="237"/>
        <v>0</v>
      </c>
      <c r="L4991" t="str">
        <f t="shared" si="238"/>
        <v>Amount Match</v>
      </c>
    </row>
    <row r="4992" spans="1:12" hidden="1" x14ac:dyDescent="0.3">
      <c r="A4992" t="s">
        <v>9865</v>
      </c>
      <c r="B4992" s="1">
        <v>46283</v>
      </c>
      <c r="C4992" t="s">
        <v>9866</v>
      </c>
      <c r="D4992" t="s">
        <v>41</v>
      </c>
      <c r="E4992" t="s">
        <v>9</v>
      </c>
      <c r="F4992">
        <v>6997</v>
      </c>
      <c r="G4992" t="s">
        <v>10</v>
      </c>
      <c r="H4992" t="str">
        <f t="shared" si="236"/>
        <v>ORD26004991</v>
      </c>
      <c r="I4992">
        <f>COUNTIFS(PG_Transactions!$AK:$AK,$H4992,PG_Transactions!$E:$E,"CAPTURE",PG_Transactions!$AQ:$AQ,1)</f>
        <v>1</v>
      </c>
      <c r="J4992">
        <f>SUMIFS(PG_Transactions!$G:$G,PG_Transactions!$AK:$AK,$H4992,PG_Transactions!$E:$E,"CAPTURE",PG_Transactions!$AQ:$AQ,1)</f>
        <v>6997</v>
      </c>
      <c r="K4992">
        <f t="shared" si="237"/>
        <v>0</v>
      </c>
      <c r="L4992" t="str">
        <f t="shared" si="238"/>
        <v>Amount Match</v>
      </c>
    </row>
    <row r="4993" spans="1:12" hidden="1" x14ac:dyDescent="0.3">
      <c r="A4993" t="s">
        <v>9867</v>
      </c>
      <c r="B4993" s="1">
        <v>46292</v>
      </c>
      <c r="C4993" t="s">
        <v>9868</v>
      </c>
      <c r="D4993" t="s">
        <v>24</v>
      </c>
      <c r="E4993" t="s">
        <v>9</v>
      </c>
      <c r="F4993">
        <v>1648</v>
      </c>
      <c r="G4993" t="s">
        <v>10</v>
      </c>
      <c r="H4993" t="str">
        <f t="shared" si="236"/>
        <v>ORD26004992</v>
      </c>
      <c r="I4993">
        <f>COUNTIFS(PG_Transactions!$AK:$AK,$H4993,PG_Transactions!$E:$E,"CAPTURE",PG_Transactions!$AQ:$AQ,1)</f>
        <v>1</v>
      </c>
      <c r="J4993">
        <f>SUMIFS(PG_Transactions!$G:$G,PG_Transactions!$AK:$AK,$H4993,PG_Transactions!$E:$E,"CAPTURE",PG_Transactions!$AQ:$AQ,1)</f>
        <v>1648</v>
      </c>
      <c r="K4993">
        <f t="shared" si="237"/>
        <v>0</v>
      </c>
      <c r="L4993" t="str">
        <f t="shared" si="238"/>
        <v>Amount Match</v>
      </c>
    </row>
    <row r="4994" spans="1:12" hidden="1" x14ac:dyDescent="0.3">
      <c r="A4994" t="s">
        <v>9869</v>
      </c>
      <c r="B4994" s="1">
        <v>46289</v>
      </c>
      <c r="C4994" t="s">
        <v>9870</v>
      </c>
      <c r="D4994" t="s">
        <v>65</v>
      </c>
      <c r="E4994" t="s">
        <v>33</v>
      </c>
      <c r="F4994">
        <v>4397</v>
      </c>
      <c r="G4994" t="s">
        <v>10</v>
      </c>
      <c r="H4994" t="str">
        <f t="shared" si="236"/>
        <v>ORD26004993</v>
      </c>
      <c r="I4994">
        <f>COUNTIFS(PG_Transactions!$AK:$AK,$H4994,PG_Transactions!$E:$E,"CAPTURE",PG_Transactions!$AQ:$AQ,1)</f>
        <v>1</v>
      </c>
      <c r="J4994">
        <f>SUMIFS(PG_Transactions!$G:$G,PG_Transactions!$AK:$AK,$H4994,PG_Transactions!$E:$E,"CAPTURE",PG_Transactions!$AQ:$AQ,1)</f>
        <v>4397</v>
      </c>
      <c r="K4994">
        <f t="shared" si="237"/>
        <v>0</v>
      </c>
      <c r="L4994" t="str">
        <f t="shared" si="238"/>
        <v>Amount Match</v>
      </c>
    </row>
    <row r="4995" spans="1:12" hidden="1" x14ac:dyDescent="0.3">
      <c r="A4995" t="s">
        <v>9871</v>
      </c>
      <c r="B4995" s="1">
        <v>46294</v>
      </c>
      <c r="C4995" t="s">
        <v>9872</v>
      </c>
      <c r="D4995" t="s">
        <v>41</v>
      </c>
      <c r="E4995" t="s">
        <v>9</v>
      </c>
      <c r="F4995">
        <v>499</v>
      </c>
      <c r="G4995" t="s">
        <v>10</v>
      </c>
      <c r="H4995" t="str">
        <f t="shared" ref="H4995:H5058" si="239">UPPER(SUBSTITUTE(TRIM(A4995),"-",""))</f>
        <v>ORD26004994</v>
      </c>
      <c r="I4995">
        <f>COUNTIFS(PG_Transactions!$AK:$AK,$H4995,PG_Transactions!$E:$E,"CAPTURE",PG_Transactions!$AQ:$AQ,1)</f>
        <v>1</v>
      </c>
      <c r="J4995">
        <f>SUMIFS(PG_Transactions!$G:$G,PG_Transactions!$AK:$AK,$H4995,PG_Transactions!$E:$E,"CAPTURE",PG_Transactions!$AQ:$AQ,1)</f>
        <v>499</v>
      </c>
      <c r="K4995">
        <f t="shared" ref="K4995:K5058" si="240">ROUND(J4995-F4995,2)</f>
        <v>0</v>
      </c>
      <c r="L4995" t="str">
        <f t="shared" ref="L4995:L5058" si="241">IF(I4995=0,"No Capture",IF(I4995&gt;1,"Multiple Capture Rows - Review",IF(ABS(K4995)&lt;0.01,"Amount Match",IF(K4995&lt;0,"Captured Less Than Order","Captured More Than Order"))))</f>
        <v>Amount Match</v>
      </c>
    </row>
    <row r="4996" spans="1:12" hidden="1" x14ac:dyDescent="0.3">
      <c r="A4996" t="s">
        <v>9873</v>
      </c>
      <c r="B4996" s="1">
        <v>46285</v>
      </c>
      <c r="C4996" t="s">
        <v>9874</v>
      </c>
      <c r="D4996" t="s">
        <v>38</v>
      </c>
      <c r="E4996" t="s">
        <v>33</v>
      </c>
      <c r="F4996">
        <v>3498</v>
      </c>
      <c r="G4996" t="s">
        <v>10</v>
      </c>
      <c r="H4996" t="str">
        <f t="shared" si="239"/>
        <v>ORD26004995</v>
      </c>
      <c r="I4996">
        <f>COUNTIFS(PG_Transactions!$AK:$AK,$H4996,PG_Transactions!$E:$E,"CAPTURE",PG_Transactions!$AQ:$AQ,1)</f>
        <v>1</v>
      </c>
      <c r="J4996">
        <f>SUMIFS(PG_Transactions!$G:$G,PG_Transactions!$AK:$AK,$H4996,PG_Transactions!$E:$E,"CAPTURE",PG_Transactions!$AQ:$AQ,1)</f>
        <v>3498</v>
      </c>
      <c r="K4996">
        <f t="shared" si="240"/>
        <v>0</v>
      </c>
      <c r="L4996" t="str">
        <f t="shared" si="241"/>
        <v>Amount Match</v>
      </c>
    </row>
    <row r="4997" spans="1:12" hidden="1" x14ac:dyDescent="0.3">
      <c r="A4997" t="s">
        <v>9875</v>
      </c>
      <c r="B4997" s="1">
        <v>46292</v>
      </c>
      <c r="C4997" t="s">
        <v>9876</v>
      </c>
      <c r="D4997" t="s">
        <v>38</v>
      </c>
      <c r="E4997" t="s">
        <v>33</v>
      </c>
      <c r="F4997">
        <v>7999</v>
      </c>
      <c r="G4997" t="s">
        <v>10</v>
      </c>
      <c r="H4997" t="str">
        <f t="shared" si="239"/>
        <v>ORD26004996</v>
      </c>
      <c r="I4997">
        <f>COUNTIFS(PG_Transactions!$AK:$AK,$H4997,PG_Transactions!$E:$E,"CAPTURE",PG_Transactions!$AQ:$AQ,1)</f>
        <v>1</v>
      </c>
      <c r="J4997">
        <f>SUMIFS(PG_Transactions!$G:$G,PG_Transactions!$AK:$AK,$H4997,PG_Transactions!$E:$E,"CAPTURE",PG_Transactions!$AQ:$AQ,1)</f>
        <v>7999</v>
      </c>
      <c r="K4997">
        <f t="shared" si="240"/>
        <v>0</v>
      </c>
      <c r="L4997" t="str">
        <f t="shared" si="241"/>
        <v>Amount Match</v>
      </c>
    </row>
    <row r="4998" spans="1:12" hidden="1" x14ac:dyDescent="0.3">
      <c r="A4998" t="s">
        <v>9877</v>
      </c>
      <c r="B4998" s="1">
        <v>46293</v>
      </c>
      <c r="C4998" t="s">
        <v>9878</v>
      </c>
      <c r="D4998" t="s">
        <v>24</v>
      </c>
      <c r="E4998" t="s">
        <v>44</v>
      </c>
      <c r="F4998">
        <v>3499</v>
      </c>
      <c r="G4998" t="s">
        <v>10</v>
      </c>
      <c r="H4998" t="str">
        <f t="shared" si="239"/>
        <v>ORD26004997</v>
      </c>
      <c r="I4998">
        <f>COUNTIFS(PG_Transactions!$AK:$AK,$H4998,PG_Transactions!$E:$E,"CAPTURE",PG_Transactions!$AQ:$AQ,1)</f>
        <v>1</v>
      </c>
      <c r="J4998">
        <f>SUMIFS(PG_Transactions!$G:$G,PG_Transactions!$AK:$AK,$H4998,PG_Transactions!$E:$E,"CAPTURE",PG_Transactions!$AQ:$AQ,1)</f>
        <v>3499</v>
      </c>
      <c r="K4998">
        <f t="shared" si="240"/>
        <v>0</v>
      </c>
      <c r="L4998" t="str">
        <f t="shared" si="241"/>
        <v>Amount Match</v>
      </c>
    </row>
    <row r="4999" spans="1:12" hidden="1" x14ac:dyDescent="0.3">
      <c r="A4999" t="s">
        <v>9879</v>
      </c>
      <c r="B4999" s="1">
        <v>46287</v>
      </c>
      <c r="C4999" t="s">
        <v>9880</v>
      </c>
      <c r="D4999" t="s">
        <v>16</v>
      </c>
      <c r="E4999" t="s">
        <v>9</v>
      </c>
      <c r="F4999">
        <v>2499</v>
      </c>
      <c r="G4999" t="s">
        <v>10</v>
      </c>
      <c r="H4999" t="str">
        <f t="shared" si="239"/>
        <v>ORD26004998</v>
      </c>
      <c r="I4999">
        <f>COUNTIFS(PG_Transactions!$AK:$AK,$H4999,PG_Transactions!$E:$E,"CAPTURE",PG_Transactions!$AQ:$AQ,1)</f>
        <v>1</v>
      </c>
      <c r="J4999">
        <f>SUMIFS(PG_Transactions!$G:$G,PG_Transactions!$AK:$AK,$H4999,PG_Transactions!$E:$E,"CAPTURE",PG_Transactions!$AQ:$AQ,1)</f>
        <v>2499</v>
      </c>
      <c r="K4999">
        <f t="shared" si="240"/>
        <v>0</v>
      </c>
      <c r="L4999" t="str">
        <f t="shared" si="241"/>
        <v>Amount Match</v>
      </c>
    </row>
    <row r="5000" spans="1:12" hidden="1" x14ac:dyDescent="0.3">
      <c r="A5000" t="s">
        <v>9881</v>
      </c>
      <c r="B5000" s="1">
        <v>46266</v>
      </c>
      <c r="C5000" t="s">
        <v>9882</v>
      </c>
      <c r="D5000" t="s">
        <v>24</v>
      </c>
      <c r="E5000" t="s">
        <v>44</v>
      </c>
      <c r="F5000">
        <v>499</v>
      </c>
      <c r="G5000" t="s">
        <v>10</v>
      </c>
      <c r="H5000" t="str">
        <f t="shared" si="239"/>
        <v>ORD26004999</v>
      </c>
      <c r="I5000">
        <f>COUNTIFS(PG_Transactions!$AK:$AK,$H5000,PG_Transactions!$E:$E,"CAPTURE",PG_Transactions!$AQ:$AQ,1)</f>
        <v>1</v>
      </c>
      <c r="J5000">
        <f>SUMIFS(PG_Transactions!$G:$G,PG_Transactions!$AK:$AK,$H5000,PG_Transactions!$E:$E,"CAPTURE",PG_Transactions!$AQ:$AQ,1)</f>
        <v>499</v>
      </c>
      <c r="K5000">
        <f t="shared" si="240"/>
        <v>0</v>
      </c>
      <c r="L5000" t="str">
        <f t="shared" si="241"/>
        <v>Amount Match</v>
      </c>
    </row>
    <row r="5001" spans="1:12" hidden="1" x14ac:dyDescent="0.3">
      <c r="A5001" t="s">
        <v>9883</v>
      </c>
      <c r="B5001" s="1">
        <v>46289</v>
      </c>
      <c r="C5001" t="s">
        <v>9884</v>
      </c>
      <c r="D5001" t="s">
        <v>8</v>
      </c>
      <c r="E5001" t="s">
        <v>17</v>
      </c>
      <c r="F5001">
        <v>3798</v>
      </c>
      <c r="G5001" t="s">
        <v>10</v>
      </c>
      <c r="H5001" t="str">
        <f t="shared" si="239"/>
        <v>ORD26005000</v>
      </c>
      <c r="I5001">
        <f>COUNTIFS(PG_Transactions!$AK:$AK,$H5001,PG_Transactions!$E:$E,"CAPTURE",PG_Transactions!$AQ:$AQ,1)</f>
        <v>1</v>
      </c>
      <c r="J5001">
        <f>SUMIFS(PG_Transactions!$G:$G,PG_Transactions!$AK:$AK,$H5001,PG_Transactions!$E:$E,"CAPTURE",PG_Transactions!$AQ:$AQ,1)</f>
        <v>3798</v>
      </c>
      <c r="K5001">
        <f t="shared" si="240"/>
        <v>0</v>
      </c>
      <c r="L5001" t="str">
        <f t="shared" si="241"/>
        <v>Amount Match</v>
      </c>
    </row>
    <row r="5002" spans="1:12" hidden="1" x14ac:dyDescent="0.3">
      <c r="A5002" t="s">
        <v>9885</v>
      </c>
      <c r="B5002" s="1">
        <v>46274</v>
      </c>
      <c r="C5002" t="s">
        <v>9886</v>
      </c>
      <c r="D5002" t="s">
        <v>32</v>
      </c>
      <c r="E5002" t="s">
        <v>9</v>
      </c>
      <c r="F5002">
        <v>1848</v>
      </c>
      <c r="G5002" t="s">
        <v>10</v>
      </c>
      <c r="H5002" t="str">
        <f t="shared" si="239"/>
        <v>ORD26005001</v>
      </c>
      <c r="I5002">
        <f>COUNTIFS(PG_Transactions!$AK:$AK,$H5002,PG_Transactions!$E:$E,"CAPTURE",PG_Transactions!$AQ:$AQ,1)</f>
        <v>1</v>
      </c>
      <c r="J5002">
        <f>SUMIFS(PG_Transactions!$G:$G,PG_Transactions!$AK:$AK,$H5002,PG_Transactions!$E:$E,"CAPTURE",PG_Transactions!$AQ:$AQ,1)</f>
        <v>1848</v>
      </c>
      <c r="K5002">
        <f t="shared" si="240"/>
        <v>0</v>
      </c>
      <c r="L5002" t="str">
        <f t="shared" si="241"/>
        <v>Amount Match</v>
      </c>
    </row>
    <row r="5003" spans="1:12" hidden="1" x14ac:dyDescent="0.3">
      <c r="A5003" t="s">
        <v>9887</v>
      </c>
      <c r="B5003" s="1">
        <v>46277</v>
      </c>
      <c r="C5003" t="s">
        <v>9888</v>
      </c>
      <c r="D5003" t="s">
        <v>16</v>
      </c>
      <c r="E5003" t="s">
        <v>9</v>
      </c>
      <c r="F5003">
        <v>2499</v>
      </c>
      <c r="G5003" t="s">
        <v>10</v>
      </c>
      <c r="H5003" t="str">
        <f t="shared" si="239"/>
        <v>ORD26005002</v>
      </c>
      <c r="I5003">
        <f>COUNTIFS(PG_Transactions!$AK:$AK,$H5003,PG_Transactions!$E:$E,"CAPTURE",PG_Transactions!$AQ:$AQ,1)</f>
        <v>1</v>
      </c>
      <c r="J5003">
        <f>SUMIFS(PG_Transactions!$G:$G,PG_Transactions!$AK:$AK,$H5003,PG_Transactions!$E:$E,"CAPTURE",PG_Transactions!$AQ:$AQ,1)</f>
        <v>2499</v>
      </c>
      <c r="K5003">
        <f t="shared" si="240"/>
        <v>0</v>
      </c>
      <c r="L5003" t="str">
        <f t="shared" si="241"/>
        <v>Amount Match</v>
      </c>
    </row>
    <row r="5004" spans="1:12" hidden="1" x14ac:dyDescent="0.3">
      <c r="A5004" t="s">
        <v>9889</v>
      </c>
      <c r="B5004" s="1">
        <v>46285</v>
      </c>
      <c r="C5004" t="s">
        <v>7454</v>
      </c>
      <c r="D5004" t="s">
        <v>38</v>
      </c>
      <c r="E5004" t="s">
        <v>17</v>
      </c>
      <c r="F5004">
        <v>4798</v>
      </c>
      <c r="G5004" t="s">
        <v>10</v>
      </c>
      <c r="H5004" t="str">
        <f t="shared" si="239"/>
        <v>ORD26005003</v>
      </c>
      <c r="I5004">
        <f>COUNTIFS(PG_Transactions!$AK:$AK,$H5004,PG_Transactions!$E:$E,"CAPTURE",PG_Transactions!$AQ:$AQ,1)</f>
        <v>1</v>
      </c>
      <c r="J5004">
        <f>SUMIFS(PG_Transactions!$G:$G,PG_Transactions!$AK:$AK,$H5004,PG_Transactions!$E:$E,"CAPTURE",PG_Transactions!$AQ:$AQ,1)</f>
        <v>4798</v>
      </c>
      <c r="K5004">
        <f t="shared" si="240"/>
        <v>0</v>
      </c>
      <c r="L5004" t="str">
        <f t="shared" si="241"/>
        <v>Amount Match</v>
      </c>
    </row>
    <row r="5005" spans="1:12" hidden="1" x14ac:dyDescent="0.3">
      <c r="A5005" t="s">
        <v>9890</v>
      </c>
      <c r="B5005" s="1">
        <v>46280</v>
      </c>
      <c r="C5005" t="s">
        <v>2843</v>
      </c>
      <c r="D5005" t="s">
        <v>32</v>
      </c>
      <c r="E5005" t="s">
        <v>9</v>
      </c>
      <c r="F5005">
        <v>1798</v>
      </c>
      <c r="G5005" t="s">
        <v>10</v>
      </c>
      <c r="H5005" t="str">
        <f t="shared" si="239"/>
        <v>ORD26005004</v>
      </c>
      <c r="I5005">
        <f>COUNTIFS(PG_Transactions!$AK:$AK,$H5005,PG_Transactions!$E:$E,"CAPTURE",PG_Transactions!$AQ:$AQ,1)</f>
        <v>1</v>
      </c>
      <c r="J5005">
        <f>SUMIFS(PG_Transactions!$G:$G,PG_Transactions!$AK:$AK,$H5005,PG_Transactions!$E:$E,"CAPTURE",PG_Transactions!$AQ:$AQ,1)</f>
        <v>1798</v>
      </c>
      <c r="K5005">
        <f t="shared" si="240"/>
        <v>0</v>
      </c>
      <c r="L5005" t="str">
        <f t="shared" si="241"/>
        <v>Amount Match</v>
      </c>
    </row>
    <row r="5006" spans="1:12" hidden="1" x14ac:dyDescent="0.3">
      <c r="A5006" t="s">
        <v>9891</v>
      </c>
      <c r="B5006" s="1">
        <v>46268</v>
      </c>
      <c r="C5006" t="s">
        <v>9892</v>
      </c>
      <c r="D5006" t="s">
        <v>27</v>
      </c>
      <c r="E5006" t="s">
        <v>44</v>
      </c>
      <c r="F5006">
        <v>799</v>
      </c>
      <c r="G5006" t="s">
        <v>10</v>
      </c>
      <c r="H5006" t="str">
        <f t="shared" si="239"/>
        <v>ORD26005005</v>
      </c>
      <c r="I5006">
        <f>COUNTIFS(PG_Transactions!$AK:$AK,$H5006,PG_Transactions!$E:$E,"CAPTURE",PG_Transactions!$AQ:$AQ,1)</f>
        <v>1</v>
      </c>
      <c r="J5006">
        <f>SUMIFS(PG_Transactions!$G:$G,PG_Transactions!$AK:$AK,$H5006,PG_Transactions!$E:$E,"CAPTURE",PG_Transactions!$AQ:$AQ,1)</f>
        <v>799</v>
      </c>
      <c r="K5006">
        <f t="shared" si="240"/>
        <v>0</v>
      </c>
      <c r="L5006" t="str">
        <f t="shared" si="241"/>
        <v>Amount Match</v>
      </c>
    </row>
    <row r="5007" spans="1:12" hidden="1" x14ac:dyDescent="0.3">
      <c r="A5007" t="s">
        <v>9893</v>
      </c>
      <c r="B5007" s="1">
        <v>46288</v>
      </c>
      <c r="C5007" t="s">
        <v>9894</v>
      </c>
      <c r="D5007" t="s">
        <v>27</v>
      </c>
      <c r="E5007" t="s">
        <v>44</v>
      </c>
      <c r="F5007" s="2">
        <v>1299</v>
      </c>
      <c r="G5007" t="s">
        <v>56</v>
      </c>
      <c r="H5007" t="str">
        <f t="shared" si="239"/>
        <v>ORD26005006</v>
      </c>
      <c r="I5007">
        <f>COUNTIFS(PG_Transactions!$AK:$AK,$H5007,PG_Transactions!$E:$E,"CAPTURE",PG_Transactions!$AQ:$AQ,1)</f>
        <v>1</v>
      </c>
      <c r="J5007">
        <f>SUMIFS(PG_Transactions!$G:$G,PG_Transactions!$AK:$AK,$H5007,PG_Transactions!$E:$E,"CAPTURE",PG_Transactions!$AQ:$AQ,1)</f>
        <v>1299</v>
      </c>
      <c r="K5007">
        <f t="shared" si="240"/>
        <v>0</v>
      </c>
      <c r="L5007" t="str">
        <f t="shared" si="241"/>
        <v>Amount Match</v>
      </c>
    </row>
    <row r="5008" spans="1:12" hidden="1" x14ac:dyDescent="0.3">
      <c r="A5008" t="s">
        <v>9895</v>
      </c>
      <c r="B5008" s="1">
        <v>46279</v>
      </c>
      <c r="C5008" t="s">
        <v>9896</v>
      </c>
      <c r="D5008" t="s">
        <v>27</v>
      </c>
      <c r="E5008" t="s">
        <v>17</v>
      </c>
      <c r="F5008">
        <v>3499</v>
      </c>
      <c r="G5008" t="s">
        <v>10</v>
      </c>
      <c r="H5008" t="str">
        <f t="shared" si="239"/>
        <v>ORD26005007</v>
      </c>
      <c r="I5008">
        <f>COUNTIFS(PG_Transactions!$AK:$AK,$H5008,PG_Transactions!$E:$E,"CAPTURE",PG_Transactions!$AQ:$AQ,1)</f>
        <v>1</v>
      </c>
      <c r="J5008">
        <f>SUMIFS(PG_Transactions!$G:$G,PG_Transactions!$AK:$AK,$H5008,PG_Transactions!$E:$E,"CAPTURE",PG_Transactions!$AQ:$AQ,1)</f>
        <v>3499</v>
      </c>
      <c r="K5008">
        <f t="shared" si="240"/>
        <v>0</v>
      </c>
      <c r="L5008" t="str">
        <f t="shared" si="241"/>
        <v>Amount Match</v>
      </c>
    </row>
    <row r="5009" spans="1:12" hidden="1" x14ac:dyDescent="0.3">
      <c r="A5009" t="s">
        <v>9897</v>
      </c>
      <c r="B5009" s="1">
        <v>46272</v>
      </c>
      <c r="C5009" t="s">
        <v>9898</v>
      </c>
      <c r="D5009" t="s">
        <v>8</v>
      </c>
      <c r="E5009" t="s">
        <v>9</v>
      </c>
      <c r="F5009">
        <v>1299</v>
      </c>
      <c r="G5009" t="s">
        <v>105</v>
      </c>
      <c r="H5009" t="str">
        <f t="shared" si="239"/>
        <v>ORD26005008</v>
      </c>
      <c r="I5009">
        <f>COUNTIFS(PG_Transactions!$AK:$AK,$H5009,PG_Transactions!$E:$E,"CAPTURE",PG_Transactions!$AQ:$AQ,1)</f>
        <v>0</v>
      </c>
      <c r="J5009">
        <f>SUMIFS(PG_Transactions!$G:$G,PG_Transactions!$AK:$AK,$H5009,PG_Transactions!$E:$E,"CAPTURE",PG_Transactions!$AQ:$AQ,1)</f>
        <v>0</v>
      </c>
      <c r="K5009">
        <f t="shared" si="240"/>
        <v>-1299</v>
      </c>
      <c r="L5009" t="str">
        <f t="shared" si="241"/>
        <v>No Capture</v>
      </c>
    </row>
    <row r="5010" spans="1:12" hidden="1" x14ac:dyDescent="0.3">
      <c r="A5010" t="s">
        <v>9899</v>
      </c>
      <c r="B5010" s="1">
        <v>46270</v>
      </c>
      <c r="C5010" t="s">
        <v>9900</v>
      </c>
      <c r="D5010" t="s">
        <v>24</v>
      </c>
      <c r="E5010" t="s">
        <v>9</v>
      </c>
      <c r="F5010">
        <v>7999</v>
      </c>
      <c r="G5010" t="s">
        <v>56</v>
      </c>
      <c r="H5010" t="str">
        <f t="shared" si="239"/>
        <v>ORD26005009</v>
      </c>
      <c r="I5010">
        <f>COUNTIFS(PG_Transactions!$AK:$AK,$H5010,PG_Transactions!$E:$E,"CAPTURE",PG_Transactions!$AQ:$AQ,1)</f>
        <v>1</v>
      </c>
      <c r="J5010">
        <f>SUMIFS(PG_Transactions!$G:$G,PG_Transactions!$AK:$AK,$H5010,PG_Transactions!$E:$E,"CAPTURE",PG_Transactions!$AQ:$AQ,1)</f>
        <v>7999</v>
      </c>
      <c r="K5010">
        <f t="shared" si="240"/>
        <v>0</v>
      </c>
      <c r="L5010" t="str">
        <f t="shared" si="241"/>
        <v>Amount Match</v>
      </c>
    </row>
    <row r="5011" spans="1:12" hidden="1" x14ac:dyDescent="0.3">
      <c r="A5011" t="s">
        <v>9901</v>
      </c>
      <c r="B5011" s="1">
        <v>46285</v>
      </c>
      <c r="C5011" t="s">
        <v>9902</v>
      </c>
      <c r="D5011" t="s">
        <v>8</v>
      </c>
      <c r="E5011" t="s">
        <v>17</v>
      </c>
      <c r="F5011" s="2">
        <v>1299</v>
      </c>
      <c r="G5011" t="s">
        <v>10</v>
      </c>
      <c r="H5011" t="str">
        <f t="shared" si="239"/>
        <v>ORD26005010</v>
      </c>
      <c r="I5011">
        <f>COUNTIFS(PG_Transactions!$AK:$AK,$H5011,PG_Transactions!$E:$E,"CAPTURE",PG_Transactions!$AQ:$AQ,1)</f>
        <v>1</v>
      </c>
      <c r="J5011">
        <f>SUMIFS(PG_Transactions!$G:$G,PG_Transactions!$AK:$AK,$H5011,PG_Transactions!$E:$E,"CAPTURE",PG_Transactions!$AQ:$AQ,1)</f>
        <v>1299</v>
      </c>
      <c r="K5011">
        <f t="shared" si="240"/>
        <v>0</v>
      </c>
      <c r="L5011" t="str">
        <f t="shared" si="241"/>
        <v>Amount Match</v>
      </c>
    </row>
    <row r="5012" spans="1:12" hidden="1" x14ac:dyDescent="0.3">
      <c r="A5012" t="s">
        <v>9903</v>
      </c>
      <c r="B5012" s="1">
        <v>46295</v>
      </c>
      <c r="C5012" t="s">
        <v>9904</v>
      </c>
      <c r="D5012" t="s">
        <v>51</v>
      </c>
      <c r="E5012" t="s">
        <v>33</v>
      </c>
      <c r="F5012">
        <v>999</v>
      </c>
      <c r="G5012" t="s">
        <v>10</v>
      </c>
      <c r="H5012" t="str">
        <f t="shared" si="239"/>
        <v>ORD26005011</v>
      </c>
      <c r="I5012">
        <f>COUNTIFS(PG_Transactions!$AK:$AK,$H5012,PG_Transactions!$E:$E,"CAPTURE",PG_Transactions!$AQ:$AQ,1)</f>
        <v>1</v>
      </c>
      <c r="J5012">
        <f>SUMIFS(PG_Transactions!$G:$G,PG_Transactions!$AK:$AK,$H5012,PG_Transactions!$E:$E,"CAPTURE",PG_Transactions!$AQ:$AQ,1)</f>
        <v>999</v>
      </c>
      <c r="K5012">
        <f t="shared" si="240"/>
        <v>0</v>
      </c>
      <c r="L5012" t="str">
        <f t="shared" si="241"/>
        <v>Amount Match</v>
      </c>
    </row>
    <row r="5013" spans="1:12" hidden="1" x14ac:dyDescent="0.3">
      <c r="A5013" t="s">
        <v>9905</v>
      </c>
      <c r="B5013" s="1">
        <v>46288</v>
      </c>
      <c r="C5013" t="s">
        <v>9906</v>
      </c>
      <c r="D5013" t="s">
        <v>65</v>
      </c>
      <c r="E5013" t="s">
        <v>44</v>
      </c>
      <c r="F5013">
        <v>7999</v>
      </c>
      <c r="G5013" t="s">
        <v>105</v>
      </c>
      <c r="H5013" t="str">
        <f t="shared" si="239"/>
        <v>ORD26005012</v>
      </c>
      <c r="I5013">
        <f>COUNTIFS(PG_Transactions!$AK:$AK,$H5013,PG_Transactions!$E:$E,"CAPTURE",PG_Transactions!$AQ:$AQ,1)</f>
        <v>0</v>
      </c>
      <c r="J5013">
        <f>SUMIFS(PG_Transactions!$G:$G,PG_Transactions!$AK:$AK,$H5013,PG_Transactions!$E:$E,"CAPTURE",PG_Transactions!$AQ:$AQ,1)</f>
        <v>0</v>
      </c>
      <c r="K5013">
        <f t="shared" si="240"/>
        <v>-7999</v>
      </c>
      <c r="L5013" t="str">
        <f t="shared" si="241"/>
        <v>No Capture</v>
      </c>
    </row>
    <row r="5014" spans="1:12" hidden="1" x14ac:dyDescent="0.3">
      <c r="A5014" t="s">
        <v>9907</v>
      </c>
      <c r="B5014" s="1">
        <v>46287</v>
      </c>
      <c r="C5014" t="s">
        <v>9908</v>
      </c>
      <c r="D5014" t="s">
        <v>13</v>
      </c>
      <c r="E5014" t="s">
        <v>9</v>
      </c>
      <c r="F5014">
        <v>3498</v>
      </c>
      <c r="G5014" t="s">
        <v>10</v>
      </c>
      <c r="H5014" t="str">
        <f t="shared" si="239"/>
        <v>ORD26005013</v>
      </c>
      <c r="I5014">
        <f>COUNTIFS(PG_Transactions!$AK:$AK,$H5014,PG_Transactions!$E:$E,"CAPTURE",PG_Transactions!$AQ:$AQ,1)</f>
        <v>1</v>
      </c>
      <c r="J5014">
        <f>SUMIFS(PG_Transactions!$G:$G,PG_Transactions!$AK:$AK,$H5014,PG_Transactions!$E:$E,"CAPTURE",PG_Transactions!$AQ:$AQ,1)</f>
        <v>3498</v>
      </c>
      <c r="K5014">
        <f t="shared" si="240"/>
        <v>0</v>
      </c>
      <c r="L5014" t="str">
        <f t="shared" si="241"/>
        <v>Amount Match</v>
      </c>
    </row>
    <row r="5015" spans="1:12" hidden="1" x14ac:dyDescent="0.3">
      <c r="A5015" t="s">
        <v>9909</v>
      </c>
      <c r="B5015" s="1">
        <v>46269</v>
      </c>
      <c r="C5015" t="s">
        <v>3139</v>
      </c>
      <c r="D5015" t="s">
        <v>13</v>
      </c>
      <c r="E5015" t="s">
        <v>9</v>
      </c>
      <c r="F5015">
        <v>798</v>
      </c>
      <c r="G5015" t="s">
        <v>10</v>
      </c>
      <c r="H5015" t="str">
        <f t="shared" si="239"/>
        <v>ORD26005014</v>
      </c>
      <c r="I5015">
        <f>COUNTIFS(PG_Transactions!$AK:$AK,$H5015,PG_Transactions!$E:$E,"CAPTURE",PG_Transactions!$AQ:$AQ,1)</f>
        <v>1</v>
      </c>
      <c r="J5015">
        <f>SUMIFS(PG_Transactions!$G:$G,PG_Transactions!$AK:$AK,$H5015,PG_Transactions!$E:$E,"CAPTURE",PG_Transactions!$AQ:$AQ,1)</f>
        <v>798</v>
      </c>
      <c r="K5015">
        <f t="shared" si="240"/>
        <v>0</v>
      </c>
      <c r="L5015" t="str">
        <f t="shared" si="241"/>
        <v>Amount Match</v>
      </c>
    </row>
    <row r="5016" spans="1:12" hidden="1" x14ac:dyDescent="0.3">
      <c r="A5016" t="s">
        <v>9910</v>
      </c>
      <c r="B5016" s="1">
        <v>46273</v>
      </c>
      <c r="C5016" t="s">
        <v>9911</v>
      </c>
      <c r="D5016" t="s">
        <v>24</v>
      </c>
      <c r="E5016" t="s">
        <v>44</v>
      </c>
      <c r="F5016">
        <v>599</v>
      </c>
      <c r="G5016" t="s">
        <v>10</v>
      </c>
      <c r="H5016" t="str">
        <f t="shared" si="239"/>
        <v>ORD26005015</v>
      </c>
      <c r="I5016">
        <f>COUNTIFS(PG_Transactions!$AK:$AK,$H5016,PG_Transactions!$E:$E,"CAPTURE",PG_Transactions!$AQ:$AQ,1)</f>
        <v>1</v>
      </c>
      <c r="J5016">
        <f>SUMIFS(PG_Transactions!$G:$G,PG_Transactions!$AK:$AK,$H5016,PG_Transactions!$E:$E,"CAPTURE",PG_Transactions!$AQ:$AQ,1)</f>
        <v>599</v>
      </c>
      <c r="K5016">
        <f t="shared" si="240"/>
        <v>0</v>
      </c>
      <c r="L5016" t="str">
        <f t="shared" si="241"/>
        <v>Amount Match</v>
      </c>
    </row>
    <row r="5017" spans="1:12" hidden="1" x14ac:dyDescent="0.3">
      <c r="A5017" t="s">
        <v>9912</v>
      </c>
      <c r="B5017" s="1">
        <v>46268</v>
      </c>
      <c r="C5017" t="s">
        <v>9913</v>
      </c>
      <c r="D5017" t="s">
        <v>41</v>
      </c>
      <c r="E5017" t="s">
        <v>9</v>
      </c>
      <c r="F5017">
        <v>4298</v>
      </c>
      <c r="G5017" t="s">
        <v>10</v>
      </c>
      <c r="H5017" t="str">
        <f t="shared" si="239"/>
        <v>ORD26005016</v>
      </c>
      <c r="I5017">
        <f>COUNTIFS(PG_Transactions!$AK:$AK,$H5017,PG_Transactions!$E:$E,"CAPTURE",PG_Transactions!$AQ:$AQ,1)</f>
        <v>1</v>
      </c>
      <c r="J5017">
        <f>SUMIFS(PG_Transactions!$G:$G,PG_Transactions!$AK:$AK,$H5017,PG_Transactions!$E:$E,"CAPTURE",PG_Transactions!$AQ:$AQ,1)</f>
        <v>4298</v>
      </c>
      <c r="K5017">
        <f t="shared" si="240"/>
        <v>0</v>
      </c>
      <c r="L5017" t="str">
        <f t="shared" si="241"/>
        <v>Amount Match</v>
      </c>
    </row>
    <row r="5018" spans="1:12" hidden="1" x14ac:dyDescent="0.3">
      <c r="A5018" t="s">
        <v>9914</v>
      </c>
      <c r="B5018" s="1">
        <v>46279</v>
      </c>
      <c r="C5018" t="s">
        <v>9915</v>
      </c>
      <c r="D5018" t="s">
        <v>8</v>
      </c>
      <c r="E5018" t="s">
        <v>33</v>
      </c>
      <c r="F5018">
        <v>7999</v>
      </c>
      <c r="G5018" t="s">
        <v>10</v>
      </c>
      <c r="H5018" t="str">
        <f t="shared" si="239"/>
        <v>ORD26005017</v>
      </c>
      <c r="I5018">
        <f>COUNTIFS(PG_Transactions!$AK:$AK,$H5018,PG_Transactions!$E:$E,"CAPTURE",PG_Transactions!$AQ:$AQ,1)</f>
        <v>1</v>
      </c>
      <c r="J5018">
        <f>SUMIFS(PG_Transactions!$G:$G,PG_Transactions!$AK:$AK,$H5018,PG_Transactions!$E:$E,"CAPTURE",PG_Transactions!$AQ:$AQ,1)</f>
        <v>7999</v>
      </c>
      <c r="K5018">
        <f t="shared" si="240"/>
        <v>0</v>
      </c>
      <c r="L5018" t="str">
        <f t="shared" si="241"/>
        <v>Amount Match</v>
      </c>
    </row>
    <row r="5019" spans="1:12" hidden="1" x14ac:dyDescent="0.3">
      <c r="A5019" t="s">
        <v>9916</v>
      </c>
      <c r="B5019" s="1">
        <v>46272</v>
      </c>
      <c r="C5019" t="s">
        <v>9917</v>
      </c>
      <c r="D5019" t="s">
        <v>24</v>
      </c>
      <c r="E5019" t="s">
        <v>33</v>
      </c>
      <c r="F5019">
        <v>3798</v>
      </c>
      <c r="G5019" t="s">
        <v>10</v>
      </c>
      <c r="H5019" t="str">
        <f t="shared" si="239"/>
        <v>ORD26005018</v>
      </c>
      <c r="I5019">
        <f>COUNTIFS(PG_Transactions!$AK:$AK,$H5019,PG_Transactions!$E:$E,"CAPTURE",PG_Transactions!$AQ:$AQ,1)</f>
        <v>1</v>
      </c>
      <c r="J5019">
        <f>SUMIFS(PG_Transactions!$G:$G,PG_Transactions!$AK:$AK,$H5019,PG_Transactions!$E:$E,"CAPTURE",PG_Transactions!$AQ:$AQ,1)</f>
        <v>3798</v>
      </c>
      <c r="K5019">
        <f t="shared" si="240"/>
        <v>0</v>
      </c>
      <c r="L5019" t="str">
        <f t="shared" si="241"/>
        <v>Amount Match</v>
      </c>
    </row>
    <row r="5020" spans="1:12" hidden="1" x14ac:dyDescent="0.3">
      <c r="A5020" t="s">
        <v>9918</v>
      </c>
      <c r="B5020" s="1">
        <v>46283</v>
      </c>
      <c r="C5020" t="s">
        <v>9919</v>
      </c>
      <c r="D5020" t="s">
        <v>41</v>
      </c>
      <c r="E5020" t="s">
        <v>9</v>
      </c>
      <c r="F5020">
        <v>1299</v>
      </c>
      <c r="G5020" t="s">
        <v>10</v>
      </c>
      <c r="H5020" t="str">
        <f t="shared" si="239"/>
        <v>ORD26005019</v>
      </c>
      <c r="I5020">
        <f>COUNTIFS(PG_Transactions!$AK:$AK,$H5020,PG_Transactions!$E:$E,"CAPTURE",PG_Transactions!$AQ:$AQ,1)</f>
        <v>1</v>
      </c>
      <c r="J5020">
        <f>SUMIFS(PG_Transactions!$G:$G,PG_Transactions!$AK:$AK,$H5020,PG_Transactions!$E:$E,"CAPTURE",PG_Transactions!$AQ:$AQ,1)</f>
        <v>1299</v>
      </c>
      <c r="K5020">
        <f t="shared" si="240"/>
        <v>0</v>
      </c>
      <c r="L5020" t="str">
        <f t="shared" si="241"/>
        <v>Amount Match</v>
      </c>
    </row>
    <row r="5021" spans="1:12" hidden="1" x14ac:dyDescent="0.3">
      <c r="A5021" t="s">
        <v>9920</v>
      </c>
      <c r="B5021" s="1">
        <v>46285</v>
      </c>
      <c r="C5021" t="s">
        <v>9921</v>
      </c>
      <c r="D5021" t="s">
        <v>41</v>
      </c>
      <c r="E5021" t="s">
        <v>9</v>
      </c>
      <c r="F5021">
        <v>2798</v>
      </c>
      <c r="G5021" t="s">
        <v>10</v>
      </c>
      <c r="H5021" t="str">
        <f t="shared" si="239"/>
        <v>ORD26005020</v>
      </c>
      <c r="I5021">
        <f>COUNTIFS(PG_Transactions!$AK:$AK,$H5021,PG_Transactions!$E:$E,"CAPTURE",PG_Transactions!$AQ:$AQ,1)</f>
        <v>1</v>
      </c>
      <c r="J5021">
        <f>SUMIFS(PG_Transactions!$G:$G,PG_Transactions!$AK:$AK,$H5021,PG_Transactions!$E:$E,"CAPTURE",PG_Transactions!$AQ:$AQ,1)</f>
        <v>2798</v>
      </c>
      <c r="K5021">
        <f t="shared" si="240"/>
        <v>0</v>
      </c>
      <c r="L5021" t="str">
        <f t="shared" si="241"/>
        <v>Amount Match</v>
      </c>
    </row>
    <row r="5022" spans="1:12" hidden="1" x14ac:dyDescent="0.3">
      <c r="A5022" t="s">
        <v>9922</v>
      </c>
      <c r="B5022" s="1">
        <v>46288</v>
      </c>
      <c r="C5022" t="s">
        <v>9923</v>
      </c>
      <c r="D5022" t="s">
        <v>38</v>
      </c>
      <c r="E5022" t="s">
        <v>9</v>
      </c>
      <c r="F5022">
        <v>349</v>
      </c>
      <c r="G5022" t="s">
        <v>10</v>
      </c>
      <c r="H5022" t="str">
        <f t="shared" si="239"/>
        <v>ORD26005021</v>
      </c>
      <c r="I5022">
        <f>COUNTIFS(PG_Transactions!$AK:$AK,$H5022,PG_Transactions!$E:$E,"CAPTURE",PG_Transactions!$AQ:$AQ,1)</f>
        <v>1</v>
      </c>
      <c r="J5022">
        <f>SUMIFS(PG_Transactions!$G:$G,PG_Transactions!$AK:$AK,$H5022,PG_Transactions!$E:$E,"CAPTURE",PG_Transactions!$AQ:$AQ,1)</f>
        <v>349</v>
      </c>
      <c r="K5022">
        <f t="shared" si="240"/>
        <v>0</v>
      </c>
      <c r="L5022" t="str">
        <f t="shared" si="241"/>
        <v>Amount Match</v>
      </c>
    </row>
    <row r="5023" spans="1:12" hidden="1" x14ac:dyDescent="0.3">
      <c r="A5023" t="s">
        <v>9924</v>
      </c>
      <c r="B5023" s="1">
        <v>46287</v>
      </c>
      <c r="C5023" t="s">
        <v>9925</v>
      </c>
      <c r="D5023" t="s">
        <v>38</v>
      </c>
      <c r="E5023" t="s">
        <v>44</v>
      </c>
      <c r="F5023">
        <v>1498</v>
      </c>
      <c r="G5023" t="s">
        <v>10</v>
      </c>
      <c r="H5023" t="str">
        <f t="shared" si="239"/>
        <v>ORD26005022</v>
      </c>
      <c r="I5023">
        <f>COUNTIFS(PG_Transactions!$AK:$AK,$H5023,PG_Transactions!$E:$E,"CAPTURE",PG_Transactions!$AQ:$AQ,1)</f>
        <v>1</v>
      </c>
      <c r="J5023">
        <f>SUMIFS(PG_Transactions!$G:$G,PG_Transactions!$AK:$AK,$H5023,PG_Transactions!$E:$E,"CAPTURE",PG_Transactions!$AQ:$AQ,1)</f>
        <v>1498</v>
      </c>
      <c r="K5023">
        <f t="shared" si="240"/>
        <v>0</v>
      </c>
      <c r="L5023" t="str">
        <f t="shared" si="241"/>
        <v>Amount Match</v>
      </c>
    </row>
    <row r="5024" spans="1:12" hidden="1" x14ac:dyDescent="0.3">
      <c r="A5024" t="s">
        <v>9926</v>
      </c>
      <c r="B5024" s="1">
        <v>46288</v>
      </c>
      <c r="C5024" t="s">
        <v>9927</v>
      </c>
      <c r="D5024" t="s">
        <v>27</v>
      </c>
      <c r="E5024" t="s">
        <v>44</v>
      </c>
      <c r="F5024">
        <v>2598</v>
      </c>
      <c r="G5024" t="s">
        <v>10</v>
      </c>
      <c r="H5024" t="str">
        <f t="shared" si="239"/>
        <v>ORD26005023</v>
      </c>
      <c r="I5024">
        <f>COUNTIFS(PG_Transactions!$AK:$AK,$H5024,PG_Transactions!$E:$E,"CAPTURE",PG_Transactions!$AQ:$AQ,1)</f>
        <v>1</v>
      </c>
      <c r="J5024">
        <f>SUMIFS(PG_Transactions!$G:$G,PG_Transactions!$AK:$AK,$H5024,PG_Transactions!$E:$E,"CAPTURE",PG_Transactions!$AQ:$AQ,1)</f>
        <v>2598</v>
      </c>
      <c r="K5024">
        <f t="shared" si="240"/>
        <v>0</v>
      </c>
      <c r="L5024" t="str">
        <f t="shared" si="241"/>
        <v>Amount Match</v>
      </c>
    </row>
    <row r="5025" spans="1:12" hidden="1" x14ac:dyDescent="0.3">
      <c r="A5025" t="s">
        <v>9928</v>
      </c>
      <c r="B5025" s="1">
        <v>46274</v>
      </c>
      <c r="C5025" t="s">
        <v>9929</v>
      </c>
      <c r="D5025" t="s">
        <v>38</v>
      </c>
      <c r="E5025" t="s">
        <v>17</v>
      </c>
      <c r="F5025">
        <v>5998</v>
      </c>
      <c r="G5025" t="s">
        <v>10</v>
      </c>
      <c r="H5025" t="str">
        <f t="shared" si="239"/>
        <v>ORD26005024</v>
      </c>
      <c r="I5025">
        <f>COUNTIFS(PG_Transactions!$AK:$AK,$H5025,PG_Transactions!$E:$E,"CAPTURE",PG_Transactions!$AQ:$AQ,1)</f>
        <v>1</v>
      </c>
      <c r="J5025">
        <f>SUMIFS(PG_Transactions!$G:$G,PG_Transactions!$AK:$AK,$H5025,PG_Transactions!$E:$E,"CAPTURE",PG_Transactions!$AQ:$AQ,1)</f>
        <v>5998</v>
      </c>
      <c r="K5025">
        <f t="shared" si="240"/>
        <v>0</v>
      </c>
      <c r="L5025" t="str">
        <f t="shared" si="241"/>
        <v>Amount Match</v>
      </c>
    </row>
    <row r="5026" spans="1:12" hidden="1" x14ac:dyDescent="0.3">
      <c r="A5026" t="s">
        <v>9930</v>
      </c>
      <c r="B5026" s="1">
        <v>46282</v>
      </c>
      <c r="C5026" t="s">
        <v>9931</v>
      </c>
      <c r="D5026" t="s">
        <v>65</v>
      </c>
      <c r="E5026" t="s">
        <v>44</v>
      </c>
      <c r="F5026">
        <v>3499</v>
      </c>
      <c r="G5026" t="s">
        <v>10</v>
      </c>
      <c r="H5026" t="str">
        <f t="shared" si="239"/>
        <v>ORD26005025</v>
      </c>
      <c r="I5026">
        <f>COUNTIFS(PG_Transactions!$AK:$AK,$H5026,PG_Transactions!$E:$E,"CAPTURE",PG_Transactions!$AQ:$AQ,1)</f>
        <v>1</v>
      </c>
      <c r="J5026">
        <f>SUMIFS(PG_Transactions!$G:$G,PG_Transactions!$AK:$AK,$H5026,PG_Transactions!$E:$E,"CAPTURE",PG_Transactions!$AQ:$AQ,1)</f>
        <v>3499</v>
      </c>
      <c r="K5026">
        <f t="shared" si="240"/>
        <v>0</v>
      </c>
      <c r="L5026" t="str">
        <f t="shared" si="241"/>
        <v>Amount Match</v>
      </c>
    </row>
    <row r="5027" spans="1:12" hidden="1" x14ac:dyDescent="0.3">
      <c r="A5027" t="s">
        <v>9932</v>
      </c>
      <c r="B5027" s="1">
        <v>46276</v>
      </c>
      <c r="C5027" t="s">
        <v>9933</v>
      </c>
      <c r="D5027" t="s">
        <v>51</v>
      </c>
      <c r="E5027" t="s">
        <v>17</v>
      </c>
      <c r="F5027">
        <v>299</v>
      </c>
      <c r="G5027" t="s">
        <v>10</v>
      </c>
      <c r="H5027" t="str">
        <f t="shared" si="239"/>
        <v>ORD26005026</v>
      </c>
      <c r="I5027">
        <f>COUNTIFS(PG_Transactions!$AK:$AK,$H5027,PG_Transactions!$E:$E,"CAPTURE",PG_Transactions!$AQ:$AQ,1)</f>
        <v>1</v>
      </c>
      <c r="J5027">
        <f>SUMIFS(PG_Transactions!$G:$G,PG_Transactions!$AK:$AK,$H5027,PG_Transactions!$E:$E,"CAPTURE",PG_Transactions!$AQ:$AQ,1)</f>
        <v>299</v>
      </c>
      <c r="K5027">
        <f t="shared" si="240"/>
        <v>0</v>
      </c>
      <c r="L5027" t="str">
        <f t="shared" si="241"/>
        <v>Amount Match</v>
      </c>
    </row>
    <row r="5028" spans="1:12" hidden="1" x14ac:dyDescent="0.3">
      <c r="A5028" t="s">
        <v>9934</v>
      </c>
      <c r="B5028" s="1">
        <v>46292</v>
      </c>
      <c r="C5028" t="s">
        <v>9935</v>
      </c>
      <c r="D5028" t="s">
        <v>13</v>
      </c>
      <c r="E5028" t="s">
        <v>9</v>
      </c>
      <c r="F5028">
        <v>3598</v>
      </c>
      <c r="G5028" t="s">
        <v>10</v>
      </c>
      <c r="H5028" t="str">
        <f t="shared" si="239"/>
        <v>ORD26005027</v>
      </c>
      <c r="I5028">
        <f>COUNTIFS(PG_Transactions!$AK:$AK,$H5028,PG_Transactions!$E:$E,"CAPTURE",PG_Transactions!$AQ:$AQ,1)</f>
        <v>1</v>
      </c>
      <c r="J5028">
        <f>SUMIFS(PG_Transactions!$G:$G,PG_Transactions!$AK:$AK,$H5028,PG_Transactions!$E:$E,"CAPTURE",PG_Transactions!$AQ:$AQ,1)</f>
        <v>3598</v>
      </c>
      <c r="K5028">
        <f t="shared" si="240"/>
        <v>0</v>
      </c>
      <c r="L5028" t="str">
        <f t="shared" si="241"/>
        <v>Amount Match</v>
      </c>
    </row>
    <row r="5029" spans="1:12" hidden="1" x14ac:dyDescent="0.3">
      <c r="A5029" t="s">
        <v>9936</v>
      </c>
      <c r="B5029" s="1">
        <v>46289</v>
      </c>
      <c r="C5029" t="s">
        <v>9937</v>
      </c>
      <c r="D5029" t="s">
        <v>38</v>
      </c>
      <c r="E5029" t="s">
        <v>9</v>
      </c>
      <c r="F5029">
        <v>299</v>
      </c>
      <c r="G5029" t="s">
        <v>10</v>
      </c>
      <c r="H5029" t="str">
        <f t="shared" si="239"/>
        <v>ORD26005028</v>
      </c>
      <c r="I5029">
        <f>COUNTIFS(PG_Transactions!$AK:$AK,$H5029,PG_Transactions!$E:$E,"CAPTURE",PG_Transactions!$AQ:$AQ,1)</f>
        <v>1</v>
      </c>
      <c r="J5029">
        <f>SUMIFS(PG_Transactions!$G:$G,PG_Transactions!$AK:$AK,$H5029,PG_Transactions!$E:$E,"CAPTURE",PG_Transactions!$AQ:$AQ,1)</f>
        <v>299</v>
      </c>
      <c r="K5029">
        <f t="shared" si="240"/>
        <v>0</v>
      </c>
      <c r="L5029" t="str">
        <f t="shared" si="241"/>
        <v>Amount Match</v>
      </c>
    </row>
    <row r="5030" spans="1:12" hidden="1" x14ac:dyDescent="0.3">
      <c r="A5030" t="s">
        <v>9938</v>
      </c>
      <c r="B5030" s="1">
        <v>46279</v>
      </c>
      <c r="C5030" t="s">
        <v>9177</v>
      </c>
      <c r="D5030" t="s">
        <v>38</v>
      </c>
      <c r="E5030" t="s">
        <v>44</v>
      </c>
      <c r="F5030">
        <v>499</v>
      </c>
      <c r="G5030" t="s">
        <v>10</v>
      </c>
      <c r="H5030" t="str">
        <f t="shared" si="239"/>
        <v>ORD26005029</v>
      </c>
      <c r="I5030">
        <f>COUNTIFS(PG_Transactions!$AK:$AK,$H5030,PG_Transactions!$E:$E,"CAPTURE",PG_Transactions!$AQ:$AQ,1)</f>
        <v>1</v>
      </c>
      <c r="J5030">
        <f>SUMIFS(PG_Transactions!$G:$G,PG_Transactions!$AK:$AK,$H5030,PG_Transactions!$E:$E,"CAPTURE",PG_Transactions!$AQ:$AQ,1)</f>
        <v>499</v>
      </c>
      <c r="K5030">
        <f t="shared" si="240"/>
        <v>0</v>
      </c>
      <c r="L5030" t="str">
        <f t="shared" si="241"/>
        <v>Amount Match</v>
      </c>
    </row>
    <row r="5031" spans="1:12" hidden="1" x14ac:dyDescent="0.3">
      <c r="A5031" t="s">
        <v>9939</v>
      </c>
      <c r="B5031" s="1">
        <v>46278</v>
      </c>
      <c r="C5031" t="s">
        <v>9940</v>
      </c>
      <c r="D5031" t="s">
        <v>51</v>
      </c>
      <c r="E5031" t="s">
        <v>17</v>
      </c>
      <c r="F5031">
        <v>1299</v>
      </c>
      <c r="G5031" t="s">
        <v>70</v>
      </c>
      <c r="H5031" t="str">
        <f t="shared" si="239"/>
        <v>ORD26005030</v>
      </c>
      <c r="I5031">
        <f>COUNTIFS(PG_Transactions!$AK:$AK,$H5031,PG_Transactions!$E:$E,"CAPTURE",PG_Transactions!$AQ:$AQ,1)</f>
        <v>0</v>
      </c>
      <c r="J5031">
        <f>SUMIFS(PG_Transactions!$G:$G,PG_Transactions!$AK:$AK,$H5031,PG_Transactions!$E:$E,"CAPTURE",PG_Transactions!$AQ:$AQ,1)</f>
        <v>0</v>
      </c>
      <c r="K5031">
        <f t="shared" si="240"/>
        <v>-1299</v>
      </c>
      <c r="L5031" t="str">
        <f t="shared" si="241"/>
        <v>No Capture</v>
      </c>
    </row>
    <row r="5032" spans="1:12" hidden="1" x14ac:dyDescent="0.3">
      <c r="A5032" t="s">
        <v>9941</v>
      </c>
      <c r="B5032" s="1">
        <v>46281</v>
      </c>
      <c r="C5032" t="s">
        <v>9942</v>
      </c>
      <c r="D5032" t="s">
        <v>13</v>
      </c>
      <c r="E5032" t="s">
        <v>9</v>
      </c>
      <c r="F5032" s="2">
        <v>1799</v>
      </c>
      <c r="G5032" t="s">
        <v>10</v>
      </c>
      <c r="H5032" t="str">
        <f t="shared" si="239"/>
        <v>ORD26005031</v>
      </c>
      <c r="I5032">
        <f>COUNTIFS(PG_Transactions!$AK:$AK,$H5032,PG_Transactions!$E:$E,"CAPTURE",PG_Transactions!$AQ:$AQ,1)</f>
        <v>1</v>
      </c>
      <c r="J5032">
        <f>SUMIFS(PG_Transactions!$G:$G,PG_Transactions!$AK:$AK,$H5032,PG_Transactions!$E:$E,"CAPTURE",PG_Transactions!$AQ:$AQ,1)</f>
        <v>1799</v>
      </c>
      <c r="K5032">
        <f t="shared" si="240"/>
        <v>0</v>
      </c>
      <c r="L5032" t="str">
        <f t="shared" si="241"/>
        <v>Amount Match</v>
      </c>
    </row>
    <row r="5033" spans="1:12" hidden="1" x14ac:dyDescent="0.3">
      <c r="A5033" t="s">
        <v>9943</v>
      </c>
      <c r="B5033" s="1">
        <v>46270</v>
      </c>
      <c r="C5033" t="s">
        <v>9944</v>
      </c>
      <c r="D5033" t="s">
        <v>13</v>
      </c>
      <c r="E5033" t="s">
        <v>9</v>
      </c>
      <c r="F5033">
        <v>1799</v>
      </c>
      <c r="G5033" t="s">
        <v>56</v>
      </c>
      <c r="H5033" t="str">
        <f t="shared" si="239"/>
        <v>ORD26005032</v>
      </c>
      <c r="I5033">
        <f>COUNTIFS(PG_Transactions!$AK:$AK,$H5033,PG_Transactions!$E:$E,"CAPTURE",PG_Transactions!$AQ:$AQ,1)</f>
        <v>1</v>
      </c>
      <c r="J5033">
        <f>SUMIFS(PG_Transactions!$G:$G,PG_Transactions!$AK:$AK,$H5033,PG_Transactions!$E:$E,"CAPTURE",PG_Transactions!$AQ:$AQ,1)</f>
        <v>1799</v>
      </c>
      <c r="K5033">
        <f t="shared" si="240"/>
        <v>0</v>
      </c>
      <c r="L5033" t="str">
        <f t="shared" si="241"/>
        <v>Amount Match</v>
      </c>
    </row>
    <row r="5034" spans="1:12" hidden="1" x14ac:dyDescent="0.3">
      <c r="A5034" t="s">
        <v>9945</v>
      </c>
      <c r="B5034" s="1">
        <v>46292</v>
      </c>
      <c r="C5034" t="s">
        <v>9946</v>
      </c>
      <c r="D5034" t="s">
        <v>16</v>
      </c>
      <c r="E5034" t="s">
        <v>44</v>
      </c>
      <c r="F5034">
        <v>1499</v>
      </c>
      <c r="G5034" t="s">
        <v>56</v>
      </c>
      <c r="H5034" t="str">
        <f t="shared" si="239"/>
        <v>ORD26005033</v>
      </c>
      <c r="I5034">
        <f>COUNTIFS(PG_Transactions!$AK:$AK,$H5034,PG_Transactions!$E:$E,"CAPTURE",PG_Transactions!$AQ:$AQ,1)</f>
        <v>1</v>
      </c>
      <c r="J5034">
        <f>SUMIFS(PG_Transactions!$G:$G,PG_Transactions!$AK:$AK,$H5034,PG_Transactions!$E:$E,"CAPTURE",PG_Transactions!$AQ:$AQ,1)</f>
        <v>1499</v>
      </c>
      <c r="K5034">
        <f t="shared" si="240"/>
        <v>0</v>
      </c>
      <c r="L5034" t="str">
        <f t="shared" si="241"/>
        <v>Amount Match</v>
      </c>
    </row>
    <row r="5035" spans="1:12" hidden="1" x14ac:dyDescent="0.3">
      <c r="A5035" t="s">
        <v>9947</v>
      </c>
      <c r="B5035" s="1">
        <v>46271</v>
      </c>
      <c r="C5035" t="s">
        <v>9948</v>
      </c>
      <c r="D5035" t="s">
        <v>41</v>
      </c>
      <c r="E5035" t="s">
        <v>17</v>
      </c>
      <c r="F5035">
        <v>10397</v>
      </c>
      <c r="G5035" t="s">
        <v>10</v>
      </c>
      <c r="H5035" t="str">
        <f t="shared" si="239"/>
        <v>ORD26005034</v>
      </c>
      <c r="I5035">
        <f>COUNTIFS(PG_Transactions!$AK:$AK,$H5035,PG_Transactions!$E:$E,"CAPTURE",PG_Transactions!$AQ:$AQ,1)</f>
        <v>1</v>
      </c>
      <c r="J5035">
        <f>SUMIFS(PG_Transactions!$G:$G,PG_Transactions!$AK:$AK,$H5035,PG_Transactions!$E:$E,"CAPTURE",PG_Transactions!$AQ:$AQ,1)</f>
        <v>10397</v>
      </c>
      <c r="K5035">
        <f t="shared" si="240"/>
        <v>0</v>
      </c>
      <c r="L5035" t="str">
        <f t="shared" si="241"/>
        <v>Amount Match</v>
      </c>
    </row>
    <row r="5036" spans="1:12" hidden="1" x14ac:dyDescent="0.3">
      <c r="A5036" t="s">
        <v>9949</v>
      </c>
      <c r="B5036" s="1">
        <v>46281</v>
      </c>
      <c r="C5036" t="s">
        <v>9950</v>
      </c>
      <c r="D5036" t="s">
        <v>51</v>
      </c>
      <c r="E5036" t="s">
        <v>9</v>
      </c>
      <c r="F5036">
        <v>999</v>
      </c>
      <c r="G5036" t="s">
        <v>105</v>
      </c>
      <c r="H5036" t="str">
        <f t="shared" si="239"/>
        <v>ORD26005035</v>
      </c>
      <c r="I5036">
        <f>COUNTIFS(PG_Transactions!$AK:$AK,$H5036,PG_Transactions!$E:$E,"CAPTURE",PG_Transactions!$AQ:$AQ,1)</f>
        <v>0</v>
      </c>
      <c r="J5036">
        <f>SUMIFS(PG_Transactions!$G:$G,PG_Transactions!$AK:$AK,$H5036,PG_Transactions!$E:$E,"CAPTURE",PG_Transactions!$AQ:$AQ,1)</f>
        <v>0</v>
      </c>
      <c r="K5036">
        <f t="shared" si="240"/>
        <v>-999</v>
      </c>
      <c r="L5036" t="str">
        <f t="shared" si="241"/>
        <v>No Capture</v>
      </c>
    </row>
    <row r="5037" spans="1:12" hidden="1" x14ac:dyDescent="0.3">
      <c r="A5037" t="s">
        <v>9951</v>
      </c>
      <c r="B5037" s="1">
        <v>46293</v>
      </c>
      <c r="C5037" t="s">
        <v>9952</v>
      </c>
      <c r="D5037" t="s">
        <v>41</v>
      </c>
      <c r="E5037" t="s">
        <v>9</v>
      </c>
      <c r="F5037">
        <v>4498</v>
      </c>
      <c r="G5037" t="s">
        <v>10</v>
      </c>
      <c r="H5037" t="str">
        <f t="shared" si="239"/>
        <v>ORD26005036</v>
      </c>
      <c r="I5037">
        <f>COUNTIFS(PG_Transactions!$AK:$AK,$H5037,PG_Transactions!$E:$E,"CAPTURE",PG_Transactions!$AQ:$AQ,1)</f>
        <v>1</v>
      </c>
      <c r="J5037">
        <f>SUMIFS(PG_Transactions!$G:$G,PG_Transactions!$AK:$AK,$H5037,PG_Transactions!$E:$E,"CAPTURE",PG_Transactions!$AQ:$AQ,1)</f>
        <v>4498</v>
      </c>
      <c r="K5037">
        <f t="shared" si="240"/>
        <v>0</v>
      </c>
      <c r="L5037" t="str">
        <f t="shared" si="241"/>
        <v>Amount Match</v>
      </c>
    </row>
    <row r="5038" spans="1:12" hidden="1" x14ac:dyDescent="0.3">
      <c r="A5038" t="s">
        <v>9953</v>
      </c>
      <c r="B5038" s="1">
        <v>46272</v>
      </c>
      <c r="C5038" t="s">
        <v>9954</v>
      </c>
      <c r="D5038" t="s">
        <v>65</v>
      </c>
      <c r="E5038" t="s">
        <v>17</v>
      </c>
      <c r="F5038" s="2">
        <v>1799</v>
      </c>
      <c r="G5038" t="s">
        <v>10</v>
      </c>
      <c r="H5038" t="str">
        <f t="shared" si="239"/>
        <v>ORD26005037</v>
      </c>
      <c r="I5038">
        <f>COUNTIFS(PG_Transactions!$AK:$AK,$H5038,PG_Transactions!$E:$E,"CAPTURE",PG_Transactions!$AQ:$AQ,1)</f>
        <v>1</v>
      </c>
      <c r="J5038">
        <f>SUMIFS(PG_Transactions!$G:$G,PG_Transactions!$AK:$AK,$H5038,PG_Transactions!$E:$E,"CAPTURE",PG_Transactions!$AQ:$AQ,1)</f>
        <v>1799</v>
      </c>
      <c r="K5038">
        <f t="shared" si="240"/>
        <v>0</v>
      </c>
      <c r="L5038" t="str">
        <f t="shared" si="241"/>
        <v>Amount Match</v>
      </c>
    </row>
    <row r="5039" spans="1:12" hidden="1" x14ac:dyDescent="0.3">
      <c r="A5039" t="s">
        <v>9955</v>
      </c>
      <c r="B5039" s="1">
        <v>46270</v>
      </c>
      <c r="C5039" t="s">
        <v>9956</v>
      </c>
      <c r="D5039" t="s">
        <v>38</v>
      </c>
      <c r="E5039" t="s">
        <v>33</v>
      </c>
      <c r="F5039">
        <v>4098</v>
      </c>
      <c r="G5039" t="s">
        <v>10</v>
      </c>
      <c r="H5039" t="str">
        <f t="shared" si="239"/>
        <v>ORD26005038</v>
      </c>
      <c r="I5039">
        <f>COUNTIFS(PG_Transactions!$AK:$AK,$H5039,PG_Transactions!$E:$E,"CAPTURE",PG_Transactions!$AQ:$AQ,1)</f>
        <v>1</v>
      </c>
      <c r="J5039">
        <f>SUMIFS(PG_Transactions!$G:$G,PG_Transactions!$AK:$AK,$H5039,PG_Transactions!$E:$E,"CAPTURE",PG_Transactions!$AQ:$AQ,1)</f>
        <v>4098</v>
      </c>
      <c r="K5039">
        <f t="shared" si="240"/>
        <v>0</v>
      </c>
      <c r="L5039" t="str">
        <f t="shared" si="241"/>
        <v>Amount Match</v>
      </c>
    </row>
    <row r="5040" spans="1:12" hidden="1" x14ac:dyDescent="0.3">
      <c r="A5040" t="s">
        <v>9957</v>
      </c>
      <c r="B5040" s="1">
        <v>46277</v>
      </c>
      <c r="C5040" t="s">
        <v>9958</v>
      </c>
      <c r="D5040" t="s">
        <v>51</v>
      </c>
      <c r="E5040" t="s">
        <v>17</v>
      </c>
      <c r="F5040" s="2">
        <v>1098</v>
      </c>
      <c r="G5040" t="s">
        <v>10</v>
      </c>
      <c r="H5040" t="str">
        <f t="shared" si="239"/>
        <v>ORD26005039</v>
      </c>
      <c r="I5040">
        <f>COUNTIFS(PG_Transactions!$AK:$AK,$H5040,PG_Transactions!$E:$E,"CAPTURE",PG_Transactions!$AQ:$AQ,1)</f>
        <v>1</v>
      </c>
      <c r="J5040">
        <f>SUMIFS(PG_Transactions!$G:$G,PG_Transactions!$AK:$AK,$H5040,PG_Transactions!$E:$E,"CAPTURE",PG_Transactions!$AQ:$AQ,1)</f>
        <v>1098</v>
      </c>
      <c r="K5040">
        <f t="shared" si="240"/>
        <v>0</v>
      </c>
      <c r="L5040" t="str">
        <f t="shared" si="241"/>
        <v>Amount Match</v>
      </c>
    </row>
    <row r="5041" spans="1:12" hidden="1" x14ac:dyDescent="0.3">
      <c r="A5041" t="s">
        <v>9959</v>
      </c>
      <c r="B5041" s="1">
        <v>46276</v>
      </c>
      <c r="C5041" t="s">
        <v>2015</v>
      </c>
      <c r="D5041" t="s">
        <v>13</v>
      </c>
      <c r="E5041" t="s">
        <v>9</v>
      </c>
      <c r="F5041">
        <v>999</v>
      </c>
      <c r="G5041" t="s">
        <v>10</v>
      </c>
      <c r="H5041" t="str">
        <f t="shared" si="239"/>
        <v>ORD26005040</v>
      </c>
      <c r="I5041">
        <f>COUNTIFS(PG_Transactions!$AK:$AK,$H5041,PG_Transactions!$E:$E,"CAPTURE",PG_Transactions!$AQ:$AQ,1)</f>
        <v>1</v>
      </c>
      <c r="J5041">
        <f>SUMIFS(PG_Transactions!$G:$G,PG_Transactions!$AK:$AK,$H5041,PG_Transactions!$E:$E,"CAPTURE",PG_Transactions!$AQ:$AQ,1)</f>
        <v>999</v>
      </c>
      <c r="K5041">
        <f t="shared" si="240"/>
        <v>0</v>
      </c>
      <c r="L5041" t="str">
        <f t="shared" si="241"/>
        <v>Amount Match</v>
      </c>
    </row>
    <row r="5042" spans="1:12" hidden="1" x14ac:dyDescent="0.3">
      <c r="A5042" t="s">
        <v>9960</v>
      </c>
      <c r="B5042" s="1">
        <v>46284</v>
      </c>
      <c r="C5042" t="s">
        <v>9961</v>
      </c>
      <c r="D5042" t="s">
        <v>24</v>
      </c>
      <c r="E5042" t="s">
        <v>9</v>
      </c>
      <c r="F5042">
        <v>4498</v>
      </c>
      <c r="G5042" t="s">
        <v>10</v>
      </c>
      <c r="H5042" t="str">
        <f t="shared" si="239"/>
        <v>ORD26005041</v>
      </c>
      <c r="I5042">
        <f>COUNTIFS(PG_Transactions!$AK:$AK,$H5042,PG_Transactions!$E:$E,"CAPTURE",PG_Transactions!$AQ:$AQ,1)</f>
        <v>1</v>
      </c>
      <c r="J5042">
        <f>SUMIFS(PG_Transactions!$G:$G,PG_Transactions!$AK:$AK,$H5042,PG_Transactions!$E:$E,"CAPTURE",PG_Transactions!$AQ:$AQ,1)</f>
        <v>4498</v>
      </c>
      <c r="K5042">
        <f t="shared" si="240"/>
        <v>0</v>
      </c>
      <c r="L5042" t="str">
        <f t="shared" si="241"/>
        <v>Amount Match</v>
      </c>
    </row>
    <row r="5043" spans="1:12" hidden="1" x14ac:dyDescent="0.3">
      <c r="A5043" t="s">
        <v>9962</v>
      </c>
      <c r="B5043" s="1">
        <v>46283</v>
      </c>
      <c r="C5043" t="s">
        <v>8000</v>
      </c>
      <c r="D5043" t="s">
        <v>32</v>
      </c>
      <c r="E5043" t="s">
        <v>17</v>
      </c>
      <c r="F5043">
        <v>8348</v>
      </c>
      <c r="G5043" t="s">
        <v>10</v>
      </c>
      <c r="H5043" t="str">
        <f t="shared" si="239"/>
        <v>ORD26005042</v>
      </c>
      <c r="I5043">
        <f>COUNTIFS(PG_Transactions!$AK:$AK,$H5043,PG_Transactions!$E:$E,"CAPTURE",PG_Transactions!$AQ:$AQ,1)</f>
        <v>1</v>
      </c>
      <c r="J5043">
        <f>SUMIFS(PG_Transactions!$G:$G,PG_Transactions!$AK:$AK,$H5043,PG_Transactions!$E:$E,"CAPTURE",PG_Transactions!$AQ:$AQ,1)</f>
        <v>8348</v>
      </c>
      <c r="K5043">
        <f t="shared" si="240"/>
        <v>0</v>
      </c>
      <c r="L5043" t="str">
        <f t="shared" si="241"/>
        <v>Amount Match</v>
      </c>
    </row>
    <row r="5044" spans="1:12" hidden="1" x14ac:dyDescent="0.3">
      <c r="A5044" t="s">
        <v>9963</v>
      </c>
      <c r="B5044" s="1">
        <v>46278</v>
      </c>
      <c r="C5044" t="s">
        <v>1669</v>
      </c>
      <c r="D5044" t="s">
        <v>16</v>
      </c>
      <c r="E5044" t="s">
        <v>17</v>
      </c>
      <c r="F5044">
        <v>3897</v>
      </c>
      <c r="G5044" t="s">
        <v>10</v>
      </c>
      <c r="H5044" t="str">
        <f t="shared" si="239"/>
        <v>ORD26005043</v>
      </c>
      <c r="I5044">
        <f>COUNTIFS(PG_Transactions!$AK:$AK,$H5044,PG_Transactions!$E:$E,"CAPTURE",PG_Transactions!$AQ:$AQ,1)</f>
        <v>1</v>
      </c>
      <c r="J5044">
        <f>SUMIFS(PG_Transactions!$G:$G,PG_Transactions!$AK:$AK,$H5044,PG_Transactions!$E:$E,"CAPTURE",PG_Transactions!$AQ:$AQ,1)</f>
        <v>3897</v>
      </c>
      <c r="K5044">
        <f t="shared" si="240"/>
        <v>0</v>
      </c>
      <c r="L5044" t="str">
        <f t="shared" si="241"/>
        <v>Amount Match</v>
      </c>
    </row>
    <row r="5045" spans="1:12" hidden="1" x14ac:dyDescent="0.3">
      <c r="A5045" t="s">
        <v>9964</v>
      </c>
      <c r="B5045" s="1">
        <v>46285</v>
      </c>
      <c r="C5045" t="s">
        <v>9965</v>
      </c>
      <c r="D5045" t="s">
        <v>32</v>
      </c>
      <c r="E5045" t="s">
        <v>9</v>
      </c>
      <c r="F5045">
        <v>799</v>
      </c>
      <c r="G5045" t="s">
        <v>56</v>
      </c>
      <c r="H5045" t="str">
        <f t="shared" si="239"/>
        <v>ORD26005044</v>
      </c>
      <c r="I5045">
        <f>COUNTIFS(PG_Transactions!$AK:$AK,$H5045,PG_Transactions!$E:$E,"CAPTURE",PG_Transactions!$AQ:$AQ,1)</f>
        <v>1</v>
      </c>
      <c r="J5045">
        <f>SUMIFS(PG_Transactions!$G:$G,PG_Transactions!$AK:$AK,$H5045,PG_Transactions!$E:$E,"CAPTURE",PG_Transactions!$AQ:$AQ,1)</f>
        <v>799</v>
      </c>
      <c r="K5045">
        <f t="shared" si="240"/>
        <v>0</v>
      </c>
      <c r="L5045" t="str">
        <f t="shared" si="241"/>
        <v>Amount Match</v>
      </c>
    </row>
    <row r="5046" spans="1:12" hidden="1" x14ac:dyDescent="0.3">
      <c r="A5046" t="s">
        <v>9966</v>
      </c>
      <c r="B5046" s="1">
        <v>46289</v>
      </c>
      <c r="C5046" t="s">
        <v>9967</v>
      </c>
      <c r="D5046" t="s">
        <v>27</v>
      </c>
      <c r="E5046" t="s">
        <v>9</v>
      </c>
      <c r="F5046">
        <v>6297</v>
      </c>
      <c r="G5046" t="s">
        <v>10</v>
      </c>
      <c r="H5046" t="str">
        <f t="shared" si="239"/>
        <v>ORD26005045</v>
      </c>
      <c r="I5046">
        <f>COUNTIFS(PG_Transactions!$AK:$AK,$H5046,PG_Transactions!$E:$E,"CAPTURE",PG_Transactions!$AQ:$AQ,1)</f>
        <v>1</v>
      </c>
      <c r="J5046">
        <f>SUMIFS(PG_Transactions!$G:$G,PG_Transactions!$AK:$AK,$H5046,PG_Transactions!$E:$E,"CAPTURE",PG_Transactions!$AQ:$AQ,1)</f>
        <v>6297</v>
      </c>
      <c r="K5046">
        <f t="shared" si="240"/>
        <v>0</v>
      </c>
      <c r="L5046" t="str">
        <f t="shared" si="241"/>
        <v>Amount Match</v>
      </c>
    </row>
    <row r="5047" spans="1:12" hidden="1" x14ac:dyDescent="0.3">
      <c r="A5047" t="s">
        <v>9968</v>
      </c>
      <c r="B5047" s="1">
        <v>46293</v>
      </c>
      <c r="C5047" t="s">
        <v>9969</v>
      </c>
      <c r="D5047" t="s">
        <v>41</v>
      </c>
      <c r="E5047" t="s">
        <v>9</v>
      </c>
      <c r="F5047">
        <v>3499</v>
      </c>
      <c r="G5047" t="s">
        <v>10</v>
      </c>
      <c r="H5047" t="str">
        <f t="shared" si="239"/>
        <v>ORD26005046</v>
      </c>
      <c r="I5047">
        <f>COUNTIFS(PG_Transactions!$AK:$AK,$H5047,PG_Transactions!$E:$E,"CAPTURE",PG_Transactions!$AQ:$AQ,1)</f>
        <v>1</v>
      </c>
      <c r="J5047">
        <f>SUMIFS(PG_Transactions!$G:$G,PG_Transactions!$AK:$AK,$H5047,PG_Transactions!$E:$E,"CAPTURE",PG_Transactions!$AQ:$AQ,1)</f>
        <v>3499</v>
      </c>
      <c r="K5047">
        <f t="shared" si="240"/>
        <v>0</v>
      </c>
      <c r="L5047" t="str">
        <f t="shared" si="241"/>
        <v>Amount Match</v>
      </c>
    </row>
    <row r="5048" spans="1:12" hidden="1" x14ac:dyDescent="0.3">
      <c r="A5048" t="s">
        <v>9970</v>
      </c>
      <c r="B5048" s="1">
        <v>46283</v>
      </c>
      <c r="C5048" t="s">
        <v>9971</v>
      </c>
      <c r="D5048" t="s">
        <v>51</v>
      </c>
      <c r="E5048" t="s">
        <v>17</v>
      </c>
      <c r="F5048">
        <v>4998</v>
      </c>
      <c r="G5048" t="s">
        <v>10</v>
      </c>
      <c r="H5048" t="str">
        <f t="shared" si="239"/>
        <v>ORD26005047</v>
      </c>
      <c r="I5048">
        <f>COUNTIFS(PG_Transactions!$AK:$AK,$H5048,PG_Transactions!$E:$E,"CAPTURE",PG_Transactions!$AQ:$AQ,1)</f>
        <v>1</v>
      </c>
      <c r="J5048">
        <f>SUMIFS(PG_Transactions!$G:$G,PG_Transactions!$AK:$AK,$H5048,PG_Transactions!$E:$E,"CAPTURE",PG_Transactions!$AQ:$AQ,1)</f>
        <v>4998</v>
      </c>
      <c r="K5048">
        <f t="shared" si="240"/>
        <v>0</v>
      </c>
      <c r="L5048" t="str">
        <f t="shared" si="241"/>
        <v>Amount Match</v>
      </c>
    </row>
    <row r="5049" spans="1:12" hidden="1" x14ac:dyDescent="0.3">
      <c r="A5049" t="s">
        <v>9972</v>
      </c>
      <c r="B5049" s="1">
        <v>46273</v>
      </c>
      <c r="C5049" t="s">
        <v>9973</v>
      </c>
      <c r="D5049" t="s">
        <v>51</v>
      </c>
      <c r="E5049" t="s">
        <v>17</v>
      </c>
      <c r="F5049">
        <v>4297</v>
      </c>
      <c r="G5049" t="s">
        <v>10</v>
      </c>
      <c r="H5049" t="str">
        <f t="shared" si="239"/>
        <v>ORD26005048</v>
      </c>
      <c r="I5049">
        <f>COUNTIFS(PG_Transactions!$AK:$AK,$H5049,PG_Transactions!$E:$E,"CAPTURE",PG_Transactions!$AQ:$AQ,1)</f>
        <v>1</v>
      </c>
      <c r="J5049">
        <f>SUMIFS(PG_Transactions!$G:$G,PG_Transactions!$AK:$AK,$H5049,PG_Transactions!$E:$E,"CAPTURE",PG_Transactions!$AQ:$AQ,1)</f>
        <v>4297</v>
      </c>
      <c r="K5049">
        <f t="shared" si="240"/>
        <v>0</v>
      </c>
      <c r="L5049" t="str">
        <f t="shared" si="241"/>
        <v>Amount Match</v>
      </c>
    </row>
    <row r="5050" spans="1:12" hidden="1" x14ac:dyDescent="0.3">
      <c r="A5050" t="s">
        <v>9974</v>
      </c>
      <c r="B5050" s="1">
        <v>46279</v>
      </c>
      <c r="C5050" t="s">
        <v>9975</v>
      </c>
      <c r="D5050" t="s">
        <v>27</v>
      </c>
      <c r="E5050" t="s">
        <v>9</v>
      </c>
      <c r="F5050">
        <v>299</v>
      </c>
      <c r="G5050" t="s">
        <v>10</v>
      </c>
      <c r="H5050" t="str">
        <f t="shared" si="239"/>
        <v>ORD26005049</v>
      </c>
      <c r="I5050">
        <f>COUNTIFS(PG_Transactions!$AK:$AK,$H5050,PG_Transactions!$E:$E,"CAPTURE",PG_Transactions!$AQ:$AQ,1)</f>
        <v>1</v>
      </c>
      <c r="J5050">
        <f>SUMIFS(PG_Transactions!$G:$G,PG_Transactions!$AK:$AK,$H5050,PG_Transactions!$E:$E,"CAPTURE",PG_Transactions!$AQ:$AQ,1)</f>
        <v>299</v>
      </c>
      <c r="K5050">
        <f t="shared" si="240"/>
        <v>0</v>
      </c>
      <c r="L5050" t="str">
        <f t="shared" si="241"/>
        <v>Amount Match</v>
      </c>
    </row>
    <row r="5051" spans="1:12" hidden="1" x14ac:dyDescent="0.3">
      <c r="A5051" t="s">
        <v>9976</v>
      </c>
      <c r="B5051" s="1">
        <v>46276</v>
      </c>
      <c r="C5051" t="s">
        <v>9977</v>
      </c>
      <c r="D5051" t="s">
        <v>13</v>
      </c>
      <c r="E5051" t="s">
        <v>44</v>
      </c>
      <c r="F5051">
        <v>299</v>
      </c>
      <c r="G5051" t="s">
        <v>10</v>
      </c>
      <c r="H5051" t="str">
        <f t="shared" si="239"/>
        <v>ORD26005050</v>
      </c>
      <c r="I5051">
        <f>COUNTIFS(PG_Transactions!$AK:$AK,$H5051,PG_Transactions!$E:$E,"CAPTURE",PG_Transactions!$AQ:$AQ,1)</f>
        <v>1</v>
      </c>
      <c r="J5051">
        <f>SUMIFS(PG_Transactions!$G:$G,PG_Transactions!$AK:$AK,$H5051,PG_Transactions!$E:$E,"CAPTURE",PG_Transactions!$AQ:$AQ,1)</f>
        <v>299</v>
      </c>
      <c r="K5051">
        <f t="shared" si="240"/>
        <v>0</v>
      </c>
      <c r="L5051" t="str">
        <f t="shared" si="241"/>
        <v>Amount Match</v>
      </c>
    </row>
    <row r="5052" spans="1:12" hidden="1" x14ac:dyDescent="0.3">
      <c r="A5052" t="s">
        <v>9978</v>
      </c>
      <c r="B5052" s="1">
        <v>46293</v>
      </c>
      <c r="C5052" t="s">
        <v>9979</v>
      </c>
      <c r="D5052" t="s">
        <v>38</v>
      </c>
      <c r="E5052" t="s">
        <v>17</v>
      </c>
      <c r="F5052">
        <v>2499</v>
      </c>
      <c r="G5052" t="s">
        <v>10</v>
      </c>
      <c r="H5052" t="str">
        <f t="shared" si="239"/>
        <v>ORD26005051</v>
      </c>
      <c r="I5052">
        <f>COUNTIFS(PG_Transactions!$AK:$AK,$H5052,PG_Transactions!$E:$E,"CAPTURE",PG_Transactions!$AQ:$AQ,1)</f>
        <v>1</v>
      </c>
      <c r="J5052">
        <f>SUMIFS(PG_Transactions!$G:$G,PG_Transactions!$AK:$AK,$H5052,PG_Transactions!$E:$E,"CAPTURE",PG_Transactions!$AQ:$AQ,1)</f>
        <v>2499</v>
      </c>
      <c r="K5052">
        <f t="shared" si="240"/>
        <v>0</v>
      </c>
      <c r="L5052" t="str">
        <f t="shared" si="241"/>
        <v>Amount Match</v>
      </c>
    </row>
    <row r="5053" spans="1:12" hidden="1" x14ac:dyDescent="0.3">
      <c r="A5053" t="s">
        <v>9980</v>
      </c>
      <c r="B5053" s="1">
        <v>46281</v>
      </c>
      <c r="C5053" t="s">
        <v>9981</v>
      </c>
      <c r="D5053" t="s">
        <v>13</v>
      </c>
      <c r="E5053" t="s">
        <v>9</v>
      </c>
      <c r="F5053">
        <v>7999</v>
      </c>
      <c r="G5053" t="s">
        <v>10</v>
      </c>
      <c r="H5053" t="str">
        <f t="shared" si="239"/>
        <v>ORD26005052</v>
      </c>
      <c r="I5053">
        <f>COUNTIFS(PG_Transactions!$AK:$AK,$H5053,PG_Transactions!$E:$E,"CAPTURE",PG_Transactions!$AQ:$AQ,1)</f>
        <v>1</v>
      </c>
      <c r="J5053">
        <f>SUMIFS(PG_Transactions!$G:$G,PG_Transactions!$AK:$AK,$H5053,PG_Transactions!$E:$E,"CAPTURE",PG_Transactions!$AQ:$AQ,1)</f>
        <v>7999</v>
      </c>
      <c r="K5053">
        <f t="shared" si="240"/>
        <v>0</v>
      </c>
      <c r="L5053" t="str">
        <f t="shared" si="241"/>
        <v>Amount Match</v>
      </c>
    </row>
    <row r="5054" spans="1:12" hidden="1" x14ac:dyDescent="0.3">
      <c r="A5054" t="s">
        <v>9982</v>
      </c>
      <c r="B5054" s="1">
        <v>46277</v>
      </c>
      <c r="C5054" t="s">
        <v>9983</v>
      </c>
      <c r="D5054" t="s">
        <v>8</v>
      </c>
      <c r="E5054" t="s">
        <v>44</v>
      </c>
      <c r="F5054">
        <v>4298</v>
      </c>
      <c r="G5054" t="s">
        <v>10</v>
      </c>
      <c r="H5054" t="str">
        <f t="shared" si="239"/>
        <v>ORD26005053</v>
      </c>
      <c r="I5054">
        <f>COUNTIFS(PG_Transactions!$AK:$AK,$H5054,PG_Transactions!$E:$E,"CAPTURE",PG_Transactions!$AQ:$AQ,1)</f>
        <v>1</v>
      </c>
      <c r="J5054">
        <f>SUMIFS(PG_Transactions!$G:$G,PG_Transactions!$AK:$AK,$H5054,PG_Transactions!$E:$E,"CAPTURE",PG_Transactions!$AQ:$AQ,1)</f>
        <v>4298</v>
      </c>
      <c r="K5054">
        <f t="shared" si="240"/>
        <v>0</v>
      </c>
      <c r="L5054" t="str">
        <f t="shared" si="241"/>
        <v>Amount Match</v>
      </c>
    </row>
    <row r="5055" spans="1:12" hidden="1" x14ac:dyDescent="0.3">
      <c r="A5055" t="s">
        <v>9984</v>
      </c>
      <c r="B5055" s="1">
        <v>46267</v>
      </c>
      <c r="C5055" t="s">
        <v>9985</v>
      </c>
      <c r="D5055" t="s">
        <v>13</v>
      </c>
      <c r="E5055" t="s">
        <v>9</v>
      </c>
      <c r="F5055">
        <v>3298</v>
      </c>
      <c r="G5055" t="s">
        <v>70</v>
      </c>
      <c r="H5055" t="str">
        <f t="shared" si="239"/>
        <v>ORD26005054</v>
      </c>
      <c r="I5055">
        <f>COUNTIFS(PG_Transactions!$AK:$AK,$H5055,PG_Transactions!$E:$E,"CAPTURE",PG_Transactions!$AQ:$AQ,1)</f>
        <v>0</v>
      </c>
      <c r="J5055">
        <f>SUMIFS(PG_Transactions!$G:$G,PG_Transactions!$AK:$AK,$H5055,PG_Transactions!$E:$E,"CAPTURE",PG_Transactions!$AQ:$AQ,1)</f>
        <v>0</v>
      </c>
      <c r="K5055">
        <f t="shared" si="240"/>
        <v>-3298</v>
      </c>
      <c r="L5055" t="str">
        <f t="shared" si="241"/>
        <v>No Capture</v>
      </c>
    </row>
    <row r="5056" spans="1:12" hidden="1" x14ac:dyDescent="0.3">
      <c r="A5056" t="s">
        <v>9986</v>
      </c>
      <c r="B5056" s="1">
        <v>46280</v>
      </c>
      <c r="C5056" t="s">
        <v>9987</v>
      </c>
      <c r="D5056" t="s">
        <v>65</v>
      </c>
      <c r="E5056" t="s">
        <v>9</v>
      </c>
      <c r="F5056">
        <v>7999</v>
      </c>
      <c r="G5056" t="s">
        <v>10</v>
      </c>
      <c r="H5056" t="str">
        <f t="shared" si="239"/>
        <v>ORD26005055</v>
      </c>
      <c r="I5056">
        <f>COUNTIFS(PG_Transactions!$AK:$AK,$H5056,PG_Transactions!$E:$E,"CAPTURE",PG_Transactions!$AQ:$AQ,1)</f>
        <v>1</v>
      </c>
      <c r="J5056">
        <f>SUMIFS(PG_Transactions!$G:$G,PG_Transactions!$AK:$AK,$H5056,PG_Transactions!$E:$E,"CAPTURE",PG_Transactions!$AQ:$AQ,1)</f>
        <v>7999</v>
      </c>
      <c r="K5056">
        <f t="shared" si="240"/>
        <v>0</v>
      </c>
      <c r="L5056" t="str">
        <f t="shared" si="241"/>
        <v>Amount Match</v>
      </c>
    </row>
    <row r="5057" spans="1:12" hidden="1" x14ac:dyDescent="0.3">
      <c r="A5057" t="s">
        <v>9988</v>
      </c>
      <c r="B5057" s="1">
        <v>46270</v>
      </c>
      <c r="C5057" t="s">
        <v>9989</v>
      </c>
      <c r="D5057" t="s">
        <v>41</v>
      </c>
      <c r="E5057" t="s">
        <v>17</v>
      </c>
      <c r="F5057">
        <v>5997</v>
      </c>
      <c r="G5057" t="s">
        <v>10</v>
      </c>
      <c r="H5057" t="str">
        <f t="shared" si="239"/>
        <v>ORD26005056</v>
      </c>
      <c r="I5057">
        <f>COUNTIFS(PG_Transactions!$AK:$AK,$H5057,PG_Transactions!$E:$E,"CAPTURE",PG_Transactions!$AQ:$AQ,1)</f>
        <v>1</v>
      </c>
      <c r="J5057">
        <f>SUMIFS(PG_Transactions!$G:$G,PG_Transactions!$AK:$AK,$H5057,PG_Transactions!$E:$E,"CAPTURE",PG_Transactions!$AQ:$AQ,1)</f>
        <v>5997</v>
      </c>
      <c r="K5057">
        <f t="shared" si="240"/>
        <v>0</v>
      </c>
      <c r="L5057" t="str">
        <f t="shared" si="241"/>
        <v>Amount Match</v>
      </c>
    </row>
    <row r="5058" spans="1:12" hidden="1" x14ac:dyDescent="0.3">
      <c r="A5058" t="s">
        <v>9990</v>
      </c>
      <c r="B5058" s="1">
        <v>46295</v>
      </c>
      <c r="C5058" t="s">
        <v>9991</v>
      </c>
      <c r="D5058" t="s">
        <v>27</v>
      </c>
      <c r="E5058" t="s">
        <v>17</v>
      </c>
      <c r="F5058">
        <v>3498</v>
      </c>
      <c r="G5058" t="s">
        <v>10</v>
      </c>
      <c r="H5058" t="str">
        <f t="shared" si="239"/>
        <v>ORD26005057</v>
      </c>
      <c r="I5058">
        <f>COUNTIFS(PG_Transactions!$AK:$AK,$H5058,PG_Transactions!$E:$E,"CAPTURE",PG_Transactions!$AQ:$AQ,1)</f>
        <v>1</v>
      </c>
      <c r="J5058">
        <f>SUMIFS(PG_Transactions!$G:$G,PG_Transactions!$AK:$AK,$H5058,PG_Transactions!$E:$E,"CAPTURE",PG_Transactions!$AQ:$AQ,1)</f>
        <v>3498</v>
      </c>
      <c r="K5058">
        <f t="shared" si="240"/>
        <v>0</v>
      </c>
      <c r="L5058" t="str">
        <f t="shared" si="241"/>
        <v>Amount Match</v>
      </c>
    </row>
    <row r="5059" spans="1:12" hidden="1" x14ac:dyDescent="0.3">
      <c r="A5059" t="s">
        <v>9992</v>
      </c>
      <c r="B5059" s="1">
        <v>46287</v>
      </c>
      <c r="C5059" t="s">
        <v>9993</v>
      </c>
      <c r="D5059" t="s">
        <v>27</v>
      </c>
      <c r="E5059" t="s">
        <v>9</v>
      </c>
      <c r="F5059">
        <v>999</v>
      </c>
      <c r="G5059" t="s">
        <v>56</v>
      </c>
      <c r="H5059" t="str">
        <f t="shared" ref="H5059:H5122" si="242">UPPER(SUBSTITUTE(TRIM(A5059),"-",""))</f>
        <v>ORD26005058</v>
      </c>
      <c r="I5059">
        <f>COUNTIFS(PG_Transactions!$AK:$AK,$H5059,PG_Transactions!$E:$E,"CAPTURE",PG_Transactions!$AQ:$AQ,1)</f>
        <v>1</v>
      </c>
      <c r="J5059">
        <f>SUMIFS(PG_Transactions!$G:$G,PG_Transactions!$AK:$AK,$H5059,PG_Transactions!$E:$E,"CAPTURE",PG_Transactions!$AQ:$AQ,1)</f>
        <v>999</v>
      </c>
      <c r="K5059">
        <f t="shared" ref="K5059:K5122" si="243">ROUND(J5059-F5059,2)</f>
        <v>0</v>
      </c>
      <c r="L5059" t="str">
        <f t="shared" ref="L5059:L5122" si="244">IF(I5059=0,"No Capture",IF(I5059&gt;1,"Multiple Capture Rows - Review",IF(ABS(K5059)&lt;0.01,"Amount Match",IF(K5059&lt;0,"Captured Less Than Order","Captured More Than Order"))))</f>
        <v>Amount Match</v>
      </c>
    </row>
    <row r="5060" spans="1:12" hidden="1" x14ac:dyDescent="0.3">
      <c r="A5060" t="s">
        <v>9994</v>
      </c>
      <c r="B5060" s="1">
        <v>46284</v>
      </c>
      <c r="C5060" t="s">
        <v>9995</v>
      </c>
      <c r="D5060" t="s">
        <v>13</v>
      </c>
      <c r="E5060" t="s">
        <v>9</v>
      </c>
      <c r="F5060">
        <v>999</v>
      </c>
      <c r="G5060" t="s">
        <v>10</v>
      </c>
      <c r="H5060" t="str">
        <f t="shared" si="242"/>
        <v>ORD26005059</v>
      </c>
      <c r="I5060">
        <f>COUNTIFS(PG_Transactions!$AK:$AK,$H5060,PG_Transactions!$E:$E,"CAPTURE",PG_Transactions!$AQ:$AQ,1)</f>
        <v>1</v>
      </c>
      <c r="J5060">
        <f>SUMIFS(PG_Transactions!$G:$G,PG_Transactions!$AK:$AK,$H5060,PG_Transactions!$E:$E,"CAPTURE",PG_Transactions!$AQ:$AQ,1)</f>
        <v>999</v>
      </c>
      <c r="K5060">
        <f t="shared" si="243"/>
        <v>0</v>
      </c>
      <c r="L5060" t="str">
        <f t="shared" si="244"/>
        <v>Amount Match</v>
      </c>
    </row>
    <row r="5061" spans="1:12" hidden="1" x14ac:dyDescent="0.3">
      <c r="A5061" t="s">
        <v>9996</v>
      </c>
      <c r="B5061" s="1">
        <v>46288</v>
      </c>
      <c r="C5061" t="s">
        <v>9997</v>
      </c>
      <c r="D5061" t="s">
        <v>32</v>
      </c>
      <c r="E5061" t="s">
        <v>9</v>
      </c>
      <c r="F5061">
        <v>4297</v>
      </c>
      <c r="G5061" t="s">
        <v>10</v>
      </c>
      <c r="H5061" t="str">
        <f t="shared" si="242"/>
        <v>ORD26005060</v>
      </c>
      <c r="I5061">
        <f>COUNTIFS(PG_Transactions!$AK:$AK,$H5061,PG_Transactions!$E:$E,"CAPTURE",PG_Transactions!$AQ:$AQ,1)</f>
        <v>1</v>
      </c>
      <c r="J5061">
        <f>SUMIFS(PG_Transactions!$G:$G,PG_Transactions!$AK:$AK,$H5061,PG_Transactions!$E:$E,"CAPTURE",PG_Transactions!$AQ:$AQ,1)</f>
        <v>4297</v>
      </c>
      <c r="K5061">
        <f t="shared" si="243"/>
        <v>0</v>
      </c>
      <c r="L5061" t="str">
        <f t="shared" si="244"/>
        <v>Amount Match</v>
      </c>
    </row>
    <row r="5062" spans="1:12" hidden="1" x14ac:dyDescent="0.3">
      <c r="A5062" t="s">
        <v>9998</v>
      </c>
      <c r="B5062" s="1">
        <v>46282</v>
      </c>
      <c r="C5062" t="s">
        <v>9999</v>
      </c>
      <c r="D5062" t="s">
        <v>27</v>
      </c>
      <c r="E5062" t="s">
        <v>9</v>
      </c>
      <c r="F5062">
        <v>7999</v>
      </c>
      <c r="G5062" t="s">
        <v>10</v>
      </c>
      <c r="H5062" t="str">
        <f t="shared" si="242"/>
        <v>ORD26005061</v>
      </c>
      <c r="I5062">
        <f>COUNTIFS(PG_Transactions!$AK:$AK,$H5062,PG_Transactions!$E:$E,"CAPTURE",PG_Transactions!$AQ:$AQ,1)</f>
        <v>1</v>
      </c>
      <c r="J5062">
        <f>SUMIFS(PG_Transactions!$G:$G,PG_Transactions!$AK:$AK,$H5062,PG_Transactions!$E:$E,"CAPTURE",PG_Transactions!$AQ:$AQ,1)</f>
        <v>7999</v>
      </c>
      <c r="K5062">
        <f t="shared" si="243"/>
        <v>0</v>
      </c>
      <c r="L5062" t="str">
        <f t="shared" si="244"/>
        <v>Amount Match</v>
      </c>
    </row>
    <row r="5063" spans="1:12" hidden="1" x14ac:dyDescent="0.3">
      <c r="A5063" t="s">
        <v>10000</v>
      </c>
      <c r="B5063" s="1">
        <v>46277</v>
      </c>
      <c r="C5063" t="s">
        <v>10001</v>
      </c>
      <c r="D5063" t="s">
        <v>41</v>
      </c>
      <c r="E5063" t="s">
        <v>17</v>
      </c>
      <c r="F5063">
        <v>3499</v>
      </c>
      <c r="G5063" t="s">
        <v>10</v>
      </c>
      <c r="H5063" t="str">
        <f t="shared" si="242"/>
        <v>ORD26005062</v>
      </c>
      <c r="I5063">
        <f>COUNTIFS(PG_Transactions!$AK:$AK,$H5063,PG_Transactions!$E:$E,"CAPTURE",PG_Transactions!$AQ:$AQ,1)</f>
        <v>1</v>
      </c>
      <c r="J5063">
        <f>SUMIFS(PG_Transactions!$G:$G,PG_Transactions!$AK:$AK,$H5063,PG_Transactions!$E:$E,"CAPTURE",PG_Transactions!$AQ:$AQ,1)</f>
        <v>3499</v>
      </c>
      <c r="K5063">
        <f t="shared" si="243"/>
        <v>0</v>
      </c>
      <c r="L5063" t="str">
        <f t="shared" si="244"/>
        <v>Amount Match</v>
      </c>
    </row>
    <row r="5064" spans="1:12" hidden="1" x14ac:dyDescent="0.3">
      <c r="A5064" t="s">
        <v>10002</v>
      </c>
      <c r="B5064" s="1">
        <v>46270</v>
      </c>
      <c r="C5064" t="s">
        <v>10003</v>
      </c>
      <c r="D5064" t="s">
        <v>38</v>
      </c>
      <c r="E5064" t="s">
        <v>17</v>
      </c>
      <c r="F5064" s="2">
        <v>1499</v>
      </c>
      <c r="G5064" t="s">
        <v>105</v>
      </c>
      <c r="H5064" t="str">
        <f t="shared" si="242"/>
        <v>ORD26005063</v>
      </c>
      <c r="I5064">
        <f>COUNTIFS(PG_Transactions!$AK:$AK,$H5064,PG_Transactions!$E:$E,"CAPTURE",PG_Transactions!$AQ:$AQ,1)</f>
        <v>0</v>
      </c>
      <c r="J5064">
        <f>SUMIFS(PG_Transactions!$G:$G,PG_Transactions!$AK:$AK,$H5064,PG_Transactions!$E:$E,"CAPTURE",PG_Transactions!$AQ:$AQ,1)</f>
        <v>0</v>
      </c>
      <c r="K5064">
        <f t="shared" si="243"/>
        <v>-1499</v>
      </c>
      <c r="L5064" t="str">
        <f t="shared" si="244"/>
        <v>No Capture</v>
      </c>
    </row>
    <row r="5065" spans="1:12" hidden="1" x14ac:dyDescent="0.3">
      <c r="A5065" t="s">
        <v>10004</v>
      </c>
      <c r="B5065" s="1">
        <v>46271</v>
      </c>
      <c r="C5065" t="s">
        <v>10005</v>
      </c>
      <c r="D5065" t="s">
        <v>27</v>
      </c>
      <c r="E5065" t="s">
        <v>9</v>
      </c>
      <c r="F5065">
        <v>1299</v>
      </c>
      <c r="G5065" t="s">
        <v>10</v>
      </c>
      <c r="H5065" t="str">
        <f t="shared" si="242"/>
        <v>ORD26005064</v>
      </c>
      <c r="I5065">
        <f>COUNTIFS(PG_Transactions!$AK:$AK,$H5065,PG_Transactions!$E:$E,"CAPTURE",PG_Transactions!$AQ:$AQ,1)</f>
        <v>1</v>
      </c>
      <c r="J5065">
        <f>SUMIFS(PG_Transactions!$G:$G,PG_Transactions!$AK:$AK,$H5065,PG_Transactions!$E:$E,"CAPTURE",PG_Transactions!$AQ:$AQ,1)</f>
        <v>1299</v>
      </c>
      <c r="K5065">
        <f t="shared" si="243"/>
        <v>0</v>
      </c>
      <c r="L5065" t="str">
        <f t="shared" si="244"/>
        <v>Amount Match</v>
      </c>
    </row>
    <row r="5066" spans="1:12" hidden="1" x14ac:dyDescent="0.3">
      <c r="A5066" t="s">
        <v>10006</v>
      </c>
      <c r="B5066" s="1">
        <v>46286</v>
      </c>
      <c r="C5066" t="s">
        <v>10007</v>
      </c>
      <c r="D5066" t="s">
        <v>32</v>
      </c>
      <c r="E5066" t="s">
        <v>9</v>
      </c>
      <c r="F5066">
        <v>1647</v>
      </c>
      <c r="G5066" t="s">
        <v>10</v>
      </c>
      <c r="H5066" t="str">
        <f t="shared" si="242"/>
        <v>ORD26005065</v>
      </c>
      <c r="I5066">
        <f>COUNTIFS(PG_Transactions!$AK:$AK,$H5066,PG_Transactions!$E:$E,"CAPTURE",PG_Transactions!$AQ:$AQ,1)</f>
        <v>1</v>
      </c>
      <c r="J5066">
        <f>SUMIFS(PG_Transactions!$G:$G,PG_Transactions!$AK:$AK,$H5066,PG_Transactions!$E:$E,"CAPTURE",PG_Transactions!$AQ:$AQ,1)</f>
        <v>1647</v>
      </c>
      <c r="K5066">
        <f t="shared" si="243"/>
        <v>0</v>
      </c>
      <c r="L5066" t="str">
        <f t="shared" si="244"/>
        <v>Amount Match</v>
      </c>
    </row>
    <row r="5067" spans="1:12" hidden="1" x14ac:dyDescent="0.3">
      <c r="A5067" t="s">
        <v>10008</v>
      </c>
      <c r="B5067" s="1">
        <v>46276</v>
      </c>
      <c r="C5067" t="s">
        <v>10009</v>
      </c>
      <c r="D5067" t="s">
        <v>51</v>
      </c>
      <c r="E5067" t="s">
        <v>9</v>
      </c>
      <c r="F5067">
        <v>299</v>
      </c>
      <c r="G5067" t="s">
        <v>10</v>
      </c>
      <c r="H5067" t="str">
        <f t="shared" si="242"/>
        <v>ORD26005066</v>
      </c>
      <c r="I5067">
        <f>COUNTIFS(PG_Transactions!$AK:$AK,$H5067,PG_Transactions!$E:$E,"CAPTURE",PG_Transactions!$AQ:$AQ,1)</f>
        <v>1</v>
      </c>
      <c r="J5067">
        <f>SUMIFS(PG_Transactions!$G:$G,PG_Transactions!$AK:$AK,$H5067,PG_Transactions!$E:$E,"CAPTURE",PG_Transactions!$AQ:$AQ,1)</f>
        <v>299</v>
      </c>
      <c r="K5067">
        <f t="shared" si="243"/>
        <v>0</v>
      </c>
      <c r="L5067" t="str">
        <f t="shared" si="244"/>
        <v>Amount Match</v>
      </c>
    </row>
    <row r="5068" spans="1:12" hidden="1" x14ac:dyDescent="0.3">
      <c r="A5068" t="s">
        <v>10010</v>
      </c>
      <c r="B5068" s="1">
        <v>46281</v>
      </c>
      <c r="C5068" t="s">
        <v>10011</v>
      </c>
      <c r="D5068" t="s">
        <v>38</v>
      </c>
      <c r="E5068" t="s">
        <v>9</v>
      </c>
      <c r="F5068">
        <v>8797</v>
      </c>
      <c r="G5068" t="s">
        <v>105</v>
      </c>
      <c r="H5068" t="str">
        <f t="shared" si="242"/>
        <v>ORD26005067</v>
      </c>
      <c r="I5068">
        <f>COUNTIFS(PG_Transactions!$AK:$AK,$H5068,PG_Transactions!$E:$E,"CAPTURE",PG_Transactions!$AQ:$AQ,1)</f>
        <v>0</v>
      </c>
      <c r="J5068">
        <f>SUMIFS(PG_Transactions!$G:$G,PG_Transactions!$AK:$AK,$H5068,PG_Transactions!$E:$E,"CAPTURE",PG_Transactions!$AQ:$AQ,1)</f>
        <v>0</v>
      </c>
      <c r="K5068">
        <f t="shared" si="243"/>
        <v>-8797</v>
      </c>
      <c r="L5068" t="str">
        <f t="shared" si="244"/>
        <v>No Capture</v>
      </c>
    </row>
    <row r="5069" spans="1:12" hidden="1" x14ac:dyDescent="0.3">
      <c r="A5069" t="s">
        <v>10012</v>
      </c>
      <c r="B5069" s="1">
        <v>46289</v>
      </c>
      <c r="C5069" t="s">
        <v>10013</v>
      </c>
      <c r="D5069" t="s">
        <v>13</v>
      </c>
      <c r="E5069" t="s">
        <v>9</v>
      </c>
      <c r="F5069">
        <v>1298</v>
      </c>
      <c r="G5069" t="s">
        <v>70</v>
      </c>
      <c r="H5069" t="str">
        <f t="shared" si="242"/>
        <v>ORD26005068</v>
      </c>
      <c r="I5069">
        <f>COUNTIFS(PG_Transactions!$AK:$AK,$H5069,PG_Transactions!$E:$E,"CAPTURE",PG_Transactions!$AQ:$AQ,1)</f>
        <v>0</v>
      </c>
      <c r="J5069">
        <f>SUMIFS(PG_Transactions!$G:$G,PG_Transactions!$AK:$AK,$H5069,PG_Transactions!$E:$E,"CAPTURE",PG_Transactions!$AQ:$AQ,1)</f>
        <v>0</v>
      </c>
      <c r="K5069">
        <f t="shared" si="243"/>
        <v>-1298</v>
      </c>
      <c r="L5069" t="str">
        <f t="shared" si="244"/>
        <v>No Capture</v>
      </c>
    </row>
    <row r="5070" spans="1:12" hidden="1" x14ac:dyDescent="0.3">
      <c r="A5070" t="s">
        <v>10014</v>
      </c>
      <c r="B5070" s="1">
        <v>46271</v>
      </c>
      <c r="C5070" t="s">
        <v>10015</v>
      </c>
      <c r="D5070" t="s">
        <v>65</v>
      </c>
      <c r="E5070" t="s">
        <v>9</v>
      </c>
      <c r="F5070">
        <v>5847</v>
      </c>
      <c r="G5070" t="s">
        <v>10</v>
      </c>
      <c r="H5070" t="str">
        <f t="shared" si="242"/>
        <v>ORD26005069</v>
      </c>
      <c r="I5070">
        <f>COUNTIFS(PG_Transactions!$AK:$AK,$H5070,PG_Transactions!$E:$E,"CAPTURE",PG_Transactions!$AQ:$AQ,1)</f>
        <v>1</v>
      </c>
      <c r="J5070">
        <f>SUMIFS(PG_Transactions!$G:$G,PG_Transactions!$AK:$AK,$H5070,PG_Transactions!$E:$E,"CAPTURE",PG_Transactions!$AQ:$AQ,1)</f>
        <v>5847</v>
      </c>
      <c r="K5070">
        <f t="shared" si="243"/>
        <v>0</v>
      </c>
      <c r="L5070" t="str">
        <f t="shared" si="244"/>
        <v>Amount Match</v>
      </c>
    </row>
    <row r="5071" spans="1:12" hidden="1" x14ac:dyDescent="0.3">
      <c r="A5071" t="s">
        <v>10016</v>
      </c>
      <c r="B5071" s="1">
        <v>46289</v>
      </c>
      <c r="C5071" t="s">
        <v>10017</v>
      </c>
      <c r="D5071" t="s">
        <v>65</v>
      </c>
      <c r="E5071" t="s">
        <v>9</v>
      </c>
      <c r="F5071">
        <v>3597</v>
      </c>
      <c r="G5071" t="s">
        <v>56</v>
      </c>
      <c r="H5071" t="str">
        <f t="shared" si="242"/>
        <v>ORD26005070</v>
      </c>
      <c r="I5071">
        <f>COUNTIFS(PG_Transactions!$AK:$AK,$H5071,PG_Transactions!$E:$E,"CAPTURE",PG_Transactions!$AQ:$AQ,1)</f>
        <v>1</v>
      </c>
      <c r="J5071">
        <f>SUMIFS(PG_Transactions!$G:$G,PG_Transactions!$AK:$AK,$H5071,PG_Transactions!$E:$E,"CAPTURE",PG_Transactions!$AQ:$AQ,1)</f>
        <v>3597</v>
      </c>
      <c r="K5071">
        <f t="shared" si="243"/>
        <v>0</v>
      </c>
      <c r="L5071" t="str">
        <f t="shared" si="244"/>
        <v>Amount Match</v>
      </c>
    </row>
    <row r="5072" spans="1:12" hidden="1" x14ac:dyDescent="0.3">
      <c r="A5072" t="s">
        <v>10018</v>
      </c>
      <c r="B5072" s="1">
        <v>46284</v>
      </c>
      <c r="C5072" t="s">
        <v>10019</v>
      </c>
      <c r="D5072" t="s">
        <v>65</v>
      </c>
      <c r="E5072" t="s">
        <v>17</v>
      </c>
      <c r="F5072">
        <v>349</v>
      </c>
      <c r="G5072" t="s">
        <v>10</v>
      </c>
      <c r="H5072" t="str">
        <f t="shared" si="242"/>
        <v>ORD26005071</v>
      </c>
      <c r="I5072">
        <f>COUNTIFS(PG_Transactions!$AK:$AK,$H5072,PG_Transactions!$E:$E,"CAPTURE",PG_Transactions!$AQ:$AQ,1)</f>
        <v>1</v>
      </c>
      <c r="J5072">
        <f>SUMIFS(PG_Transactions!$G:$G,PG_Transactions!$AK:$AK,$H5072,PG_Transactions!$E:$E,"CAPTURE",PG_Transactions!$AQ:$AQ,1)</f>
        <v>349</v>
      </c>
      <c r="K5072">
        <f t="shared" si="243"/>
        <v>0</v>
      </c>
      <c r="L5072" t="str">
        <f t="shared" si="244"/>
        <v>Amount Match</v>
      </c>
    </row>
    <row r="5073" spans="1:12" hidden="1" x14ac:dyDescent="0.3">
      <c r="A5073" t="s">
        <v>10020</v>
      </c>
      <c r="B5073" s="1">
        <v>46277</v>
      </c>
      <c r="C5073" t="s">
        <v>10021</v>
      </c>
      <c r="D5073" t="s">
        <v>27</v>
      </c>
      <c r="E5073" t="s">
        <v>17</v>
      </c>
      <c r="F5073">
        <v>11497</v>
      </c>
      <c r="G5073" t="s">
        <v>10</v>
      </c>
      <c r="H5073" t="str">
        <f t="shared" si="242"/>
        <v>ORD26005072</v>
      </c>
      <c r="I5073">
        <f>COUNTIFS(PG_Transactions!$AK:$AK,$H5073,PG_Transactions!$E:$E,"CAPTURE",PG_Transactions!$AQ:$AQ,1)</f>
        <v>1</v>
      </c>
      <c r="J5073">
        <f>SUMIFS(PG_Transactions!$G:$G,PG_Transactions!$AK:$AK,$H5073,PG_Transactions!$E:$E,"CAPTURE",PG_Transactions!$AQ:$AQ,1)</f>
        <v>11497</v>
      </c>
      <c r="K5073">
        <f t="shared" si="243"/>
        <v>0</v>
      </c>
      <c r="L5073" t="str">
        <f t="shared" si="244"/>
        <v>Amount Match</v>
      </c>
    </row>
    <row r="5074" spans="1:12" hidden="1" x14ac:dyDescent="0.3">
      <c r="A5074" t="s">
        <v>10022</v>
      </c>
      <c r="B5074" s="1">
        <v>46267</v>
      </c>
      <c r="C5074" t="s">
        <v>10023</v>
      </c>
      <c r="D5074" t="s">
        <v>51</v>
      </c>
      <c r="E5074" t="s">
        <v>44</v>
      </c>
      <c r="F5074">
        <v>9097</v>
      </c>
      <c r="G5074" t="s">
        <v>10</v>
      </c>
      <c r="H5074" t="str">
        <f t="shared" si="242"/>
        <v>ORD26005073</v>
      </c>
      <c r="I5074">
        <f>COUNTIFS(PG_Transactions!$AK:$AK,$H5074,PG_Transactions!$E:$E,"CAPTURE",PG_Transactions!$AQ:$AQ,1)</f>
        <v>1</v>
      </c>
      <c r="J5074">
        <f>SUMIFS(PG_Transactions!$G:$G,PG_Transactions!$AK:$AK,$H5074,PG_Transactions!$E:$E,"CAPTURE",PG_Transactions!$AQ:$AQ,1)</f>
        <v>9097</v>
      </c>
      <c r="K5074">
        <f t="shared" si="243"/>
        <v>0</v>
      </c>
      <c r="L5074" t="str">
        <f t="shared" si="244"/>
        <v>Amount Match</v>
      </c>
    </row>
    <row r="5075" spans="1:12" hidden="1" x14ac:dyDescent="0.3">
      <c r="A5075" t="s">
        <v>10024</v>
      </c>
      <c r="B5075" s="1">
        <v>46291</v>
      </c>
      <c r="C5075" t="s">
        <v>10025</v>
      </c>
      <c r="D5075" t="s">
        <v>27</v>
      </c>
      <c r="E5075" t="s">
        <v>9</v>
      </c>
      <c r="F5075">
        <v>2097</v>
      </c>
      <c r="G5075" t="s">
        <v>10</v>
      </c>
      <c r="H5075" t="str">
        <f t="shared" si="242"/>
        <v>ORD26005074</v>
      </c>
      <c r="I5075">
        <f>COUNTIFS(PG_Transactions!$AK:$AK,$H5075,PG_Transactions!$E:$E,"CAPTURE",PG_Transactions!$AQ:$AQ,1)</f>
        <v>1</v>
      </c>
      <c r="J5075">
        <f>SUMIFS(PG_Transactions!$G:$G,PG_Transactions!$AK:$AK,$H5075,PG_Transactions!$E:$E,"CAPTURE",PG_Transactions!$AQ:$AQ,1)</f>
        <v>2097</v>
      </c>
      <c r="K5075">
        <f t="shared" si="243"/>
        <v>0</v>
      </c>
      <c r="L5075" t="str">
        <f t="shared" si="244"/>
        <v>Amount Match</v>
      </c>
    </row>
    <row r="5076" spans="1:12" hidden="1" x14ac:dyDescent="0.3">
      <c r="A5076" t="s">
        <v>10026</v>
      </c>
      <c r="B5076" s="1">
        <v>46268</v>
      </c>
      <c r="C5076" t="s">
        <v>10027</v>
      </c>
      <c r="D5076" t="s">
        <v>32</v>
      </c>
      <c r="E5076" t="s">
        <v>17</v>
      </c>
      <c r="F5076">
        <v>599</v>
      </c>
      <c r="G5076" t="s">
        <v>10</v>
      </c>
      <c r="H5076" t="str">
        <f t="shared" si="242"/>
        <v>ORD26005075</v>
      </c>
      <c r="I5076">
        <f>COUNTIFS(PG_Transactions!$AK:$AK,$H5076,PG_Transactions!$E:$E,"CAPTURE",PG_Transactions!$AQ:$AQ,1)</f>
        <v>1</v>
      </c>
      <c r="J5076">
        <f>SUMIFS(PG_Transactions!$G:$G,PG_Transactions!$AK:$AK,$H5076,PG_Transactions!$E:$E,"CAPTURE",PG_Transactions!$AQ:$AQ,1)</f>
        <v>599</v>
      </c>
      <c r="K5076">
        <f t="shared" si="243"/>
        <v>0</v>
      </c>
      <c r="L5076" t="str">
        <f t="shared" si="244"/>
        <v>Amount Match</v>
      </c>
    </row>
    <row r="5077" spans="1:12" hidden="1" x14ac:dyDescent="0.3">
      <c r="A5077" t="s">
        <v>10028</v>
      </c>
      <c r="B5077" s="1">
        <v>46291</v>
      </c>
      <c r="C5077" t="s">
        <v>10029</v>
      </c>
      <c r="D5077" t="s">
        <v>27</v>
      </c>
      <c r="E5077" t="s">
        <v>9</v>
      </c>
      <c r="F5077">
        <v>4498</v>
      </c>
      <c r="G5077" t="s">
        <v>10</v>
      </c>
      <c r="H5077" t="str">
        <f t="shared" si="242"/>
        <v>ORD26005076</v>
      </c>
      <c r="I5077">
        <f>COUNTIFS(PG_Transactions!$AK:$AK,$H5077,PG_Transactions!$E:$E,"CAPTURE",PG_Transactions!$AQ:$AQ,1)</f>
        <v>1</v>
      </c>
      <c r="J5077">
        <f>SUMIFS(PG_Transactions!$G:$G,PG_Transactions!$AK:$AK,$H5077,PG_Transactions!$E:$E,"CAPTURE",PG_Transactions!$AQ:$AQ,1)</f>
        <v>4498</v>
      </c>
      <c r="K5077">
        <f t="shared" si="243"/>
        <v>0</v>
      </c>
      <c r="L5077" t="str">
        <f t="shared" si="244"/>
        <v>Amount Match</v>
      </c>
    </row>
    <row r="5078" spans="1:12" hidden="1" x14ac:dyDescent="0.3">
      <c r="A5078" t="s">
        <v>10030</v>
      </c>
      <c r="B5078" s="1">
        <v>46279</v>
      </c>
      <c r="C5078" t="s">
        <v>10031</v>
      </c>
      <c r="D5078" t="s">
        <v>13</v>
      </c>
      <c r="E5078" t="s">
        <v>9</v>
      </c>
      <c r="F5078">
        <v>3297</v>
      </c>
      <c r="G5078" t="s">
        <v>10</v>
      </c>
      <c r="H5078" t="str">
        <f t="shared" si="242"/>
        <v>ORD26005077</v>
      </c>
      <c r="I5078">
        <f>COUNTIFS(PG_Transactions!$AK:$AK,$H5078,PG_Transactions!$E:$E,"CAPTURE",PG_Transactions!$AQ:$AQ,1)</f>
        <v>1</v>
      </c>
      <c r="J5078">
        <f>SUMIFS(PG_Transactions!$G:$G,PG_Transactions!$AK:$AK,$H5078,PG_Transactions!$E:$E,"CAPTURE",PG_Transactions!$AQ:$AQ,1)</f>
        <v>3297</v>
      </c>
      <c r="K5078">
        <f t="shared" si="243"/>
        <v>0</v>
      </c>
      <c r="L5078" t="str">
        <f t="shared" si="244"/>
        <v>Amount Match</v>
      </c>
    </row>
    <row r="5079" spans="1:12" hidden="1" x14ac:dyDescent="0.3">
      <c r="A5079" t="s">
        <v>10032</v>
      </c>
      <c r="B5079" s="1">
        <v>46275</v>
      </c>
      <c r="C5079" t="s">
        <v>10033</v>
      </c>
      <c r="D5079" t="s">
        <v>27</v>
      </c>
      <c r="E5079" t="s">
        <v>9</v>
      </c>
      <c r="F5079">
        <v>349</v>
      </c>
      <c r="G5079" t="s">
        <v>10</v>
      </c>
      <c r="H5079" t="str">
        <f t="shared" si="242"/>
        <v>ORD26005078</v>
      </c>
      <c r="I5079">
        <f>COUNTIFS(PG_Transactions!$AK:$AK,$H5079,PG_Transactions!$E:$E,"CAPTURE",PG_Transactions!$AQ:$AQ,1)</f>
        <v>1</v>
      </c>
      <c r="J5079">
        <f>SUMIFS(PG_Transactions!$G:$G,PG_Transactions!$AK:$AK,$H5079,PG_Transactions!$E:$E,"CAPTURE",PG_Transactions!$AQ:$AQ,1)</f>
        <v>349</v>
      </c>
      <c r="K5079">
        <f t="shared" si="243"/>
        <v>0</v>
      </c>
      <c r="L5079" t="str">
        <f t="shared" si="244"/>
        <v>Amount Match</v>
      </c>
    </row>
    <row r="5080" spans="1:12" hidden="1" x14ac:dyDescent="0.3">
      <c r="A5080" t="s">
        <v>10034</v>
      </c>
      <c r="B5080" s="1">
        <v>46268</v>
      </c>
      <c r="C5080" t="s">
        <v>10035</v>
      </c>
      <c r="D5080" t="s">
        <v>32</v>
      </c>
      <c r="E5080" t="s">
        <v>9</v>
      </c>
      <c r="F5080">
        <v>5897</v>
      </c>
      <c r="G5080" t="s">
        <v>10</v>
      </c>
      <c r="H5080" t="str">
        <f t="shared" si="242"/>
        <v>ORD26005079</v>
      </c>
      <c r="I5080">
        <f>COUNTIFS(PG_Transactions!$AK:$AK,$H5080,PG_Transactions!$E:$E,"CAPTURE",PG_Transactions!$AQ:$AQ,1)</f>
        <v>1</v>
      </c>
      <c r="J5080">
        <f>SUMIFS(PG_Transactions!$G:$G,PG_Transactions!$AK:$AK,$H5080,PG_Transactions!$E:$E,"CAPTURE",PG_Transactions!$AQ:$AQ,1)</f>
        <v>5897</v>
      </c>
      <c r="K5080">
        <f t="shared" si="243"/>
        <v>0</v>
      </c>
      <c r="L5080" t="str">
        <f t="shared" si="244"/>
        <v>Amount Match</v>
      </c>
    </row>
    <row r="5081" spans="1:12" hidden="1" x14ac:dyDescent="0.3">
      <c r="A5081" t="s">
        <v>10036</v>
      </c>
      <c r="B5081" s="1">
        <v>46284</v>
      </c>
      <c r="C5081" t="s">
        <v>10037</v>
      </c>
      <c r="D5081" t="s">
        <v>65</v>
      </c>
      <c r="E5081" t="s">
        <v>17</v>
      </c>
      <c r="F5081">
        <v>1799</v>
      </c>
      <c r="G5081" t="s">
        <v>10</v>
      </c>
      <c r="H5081" t="str">
        <f t="shared" si="242"/>
        <v>ORD26005080</v>
      </c>
      <c r="I5081">
        <f>COUNTIFS(PG_Transactions!$AK:$AK,$H5081,PG_Transactions!$E:$E,"CAPTURE",PG_Transactions!$AQ:$AQ,1)</f>
        <v>1</v>
      </c>
      <c r="J5081">
        <f>SUMIFS(PG_Transactions!$G:$G,PG_Transactions!$AK:$AK,$H5081,PG_Transactions!$E:$E,"CAPTURE",PG_Transactions!$AQ:$AQ,1)</f>
        <v>1799</v>
      </c>
      <c r="K5081">
        <f t="shared" si="243"/>
        <v>0</v>
      </c>
      <c r="L5081" t="str">
        <f t="shared" si="244"/>
        <v>Amount Match</v>
      </c>
    </row>
    <row r="5082" spans="1:12" hidden="1" x14ac:dyDescent="0.3">
      <c r="A5082" t="s">
        <v>10038</v>
      </c>
      <c r="B5082" s="1">
        <v>46283</v>
      </c>
      <c r="C5082" t="s">
        <v>10039</v>
      </c>
      <c r="D5082" t="s">
        <v>16</v>
      </c>
      <c r="E5082" t="s">
        <v>17</v>
      </c>
      <c r="F5082">
        <v>4798</v>
      </c>
      <c r="G5082" t="s">
        <v>10</v>
      </c>
      <c r="H5082" t="str">
        <f t="shared" si="242"/>
        <v>ORD26005081</v>
      </c>
      <c r="I5082">
        <f>COUNTIFS(PG_Transactions!$AK:$AK,$H5082,PG_Transactions!$E:$E,"CAPTURE",PG_Transactions!$AQ:$AQ,1)</f>
        <v>1</v>
      </c>
      <c r="J5082">
        <f>SUMIFS(PG_Transactions!$G:$G,PG_Transactions!$AK:$AK,$H5082,PG_Transactions!$E:$E,"CAPTURE",PG_Transactions!$AQ:$AQ,1)</f>
        <v>4798</v>
      </c>
      <c r="K5082">
        <f t="shared" si="243"/>
        <v>0</v>
      </c>
      <c r="L5082" t="str">
        <f t="shared" si="244"/>
        <v>Amount Match</v>
      </c>
    </row>
    <row r="5083" spans="1:12" hidden="1" x14ac:dyDescent="0.3">
      <c r="A5083" t="s">
        <v>10040</v>
      </c>
      <c r="B5083" s="1">
        <v>46275</v>
      </c>
      <c r="C5083" t="s">
        <v>10041</v>
      </c>
      <c r="D5083" t="s">
        <v>27</v>
      </c>
      <c r="E5083" t="s">
        <v>33</v>
      </c>
      <c r="F5083">
        <v>499</v>
      </c>
      <c r="G5083" t="s">
        <v>10</v>
      </c>
      <c r="H5083" t="str">
        <f t="shared" si="242"/>
        <v>ORD26005082</v>
      </c>
      <c r="I5083">
        <f>COUNTIFS(PG_Transactions!$AK:$AK,$H5083,PG_Transactions!$E:$E,"CAPTURE",PG_Transactions!$AQ:$AQ,1)</f>
        <v>1</v>
      </c>
      <c r="J5083">
        <f>SUMIFS(PG_Transactions!$G:$G,PG_Transactions!$AK:$AK,$H5083,PG_Transactions!$E:$E,"CAPTURE",PG_Transactions!$AQ:$AQ,1)</f>
        <v>499</v>
      </c>
      <c r="K5083">
        <f t="shared" si="243"/>
        <v>0</v>
      </c>
      <c r="L5083" t="str">
        <f t="shared" si="244"/>
        <v>Amount Match</v>
      </c>
    </row>
    <row r="5084" spans="1:12" hidden="1" x14ac:dyDescent="0.3">
      <c r="A5084" t="s">
        <v>10042</v>
      </c>
      <c r="B5084" s="1">
        <v>46293</v>
      </c>
      <c r="C5084" t="s">
        <v>10043</v>
      </c>
      <c r="D5084" t="s">
        <v>41</v>
      </c>
      <c r="E5084" t="s">
        <v>17</v>
      </c>
      <c r="F5084">
        <v>2098</v>
      </c>
      <c r="G5084" t="s">
        <v>10</v>
      </c>
      <c r="H5084" t="str">
        <f t="shared" si="242"/>
        <v>ORD26005083</v>
      </c>
      <c r="I5084">
        <f>COUNTIFS(PG_Transactions!$AK:$AK,$H5084,PG_Transactions!$E:$E,"CAPTURE",PG_Transactions!$AQ:$AQ,1)</f>
        <v>1</v>
      </c>
      <c r="J5084">
        <f>SUMIFS(PG_Transactions!$G:$G,PG_Transactions!$AK:$AK,$H5084,PG_Transactions!$E:$E,"CAPTURE",PG_Transactions!$AQ:$AQ,1)</f>
        <v>2098</v>
      </c>
      <c r="K5084">
        <f t="shared" si="243"/>
        <v>0</v>
      </c>
      <c r="L5084" t="str">
        <f t="shared" si="244"/>
        <v>Amount Match</v>
      </c>
    </row>
    <row r="5085" spans="1:12" hidden="1" x14ac:dyDescent="0.3">
      <c r="A5085" t="s">
        <v>10044</v>
      </c>
      <c r="B5085" s="1">
        <v>46278</v>
      </c>
      <c r="C5085" t="s">
        <v>10045</v>
      </c>
      <c r="D5085" t="s">
        <v>13</v>
      </c>
      <c r="E5085" t="s">
        <v>9</v>
      </c>
      <c r="F5085">
        <v>11498</v>
      </c>
      <c r="G5085" t="s">
        <v>10</v>
      </c>
      <c r="H5085" t="str">
        <f t="shared" si="242"/>
        <v>ORD26005084</v>
      </c>
      <c r="I5085">
        <f>COUNTIFS(PG_Transactions!$AK:$AK,$H5085,PG_Transactions!$E:$E,"CAPTURE",PG_Transactions!$AQ:$AQ,1)</f>
        <v>1</v>
      </c>
      <c r="J5085">
        <f>SUMIFS(PG_Transactions!$G:$G,PG_Transactions!$AK:$AK,$H5085,PG_Transactions!$E:$E,"CAPTURE",PG_Transactions!$AQ:$AQ,1)</f>
        <v>11498</v>
      </c>
      <c r="K5085">
        <f t="shared" si="243"/>
        <v>0</v>
      </c>
      <c r="L5085" t="str">
        <f t="shared" si="244"/>
        <v>Amount Match</v>
      </c>
    </row>
    <row r="5086" spans="1:12" hidden="1" x14ac:dyDescent="0.3">
      <c r="A5086" t="s">
        <v>10046</v>
      </c>
      <c r="B5086" s="1">
        <v>46290</v>
      </c>
      <c r="C5086" t="s">
        <v>1641</v>
      </c>
      <c r="D5086" t="s">
        <v>8</v>
      </c>
      <c r="E5086" t="s">
        <v>9</v>
      </c>
      <c r="F5086">
        <v>10998</v>
      </c>
      <c r="G5086" t="s">
        <v>10</v>
      </c>
      <c r="H5086" t="str">
        <f t="shared" si="242"/>
        <v>ORD26005085</v>
      </c>
      <c r="I5086">
        <f>COUNTIFS(PG_Transactions!$AK:$AK,$H5086,PG_Transactions!$E:$E,"CAPTURE",PG_Transactions!$AQ:$AQ,1)</f>
        <v>1</v>
      </c>
      <c r="J5086">
        <f>SUMIFS(PG_Transactions!$G:$G,PG_Transactions!$AK:$AK,$H5086,PG_Transactions!$E:$E,"CAPTURE",PG_Transactions!$AQ:$AQ,1)</f>
        <v>10998</v>
      </c>
      <c r="K5086">
        <f t="shared" si="243"/>
        <v>0</v>
      </c>
      <c r="L5086" t="str">
        <f t="shared" si="244"/>
        <v>Amount Match</v>
      </c>
    </row>
    <row r="5087" spans="1:12" hidden="1" x14ac:dyDescent="0.3">
      <c r="A5087" t="s">
        <v>10047</v>
      </c>
      <c r="B5087" s="1">
        <v>46295</v>
      </c>
      <c r="C5087" t="s">
        <v>10048</v>
      </c>
      <c r="D5087" t="s">
        <v>27</v>
      </c>
      <c r="E5087" t="s">
        <v>9</v>
      </c>
      <c r="F5087">
        <v>648</v>
      </c>
      <c r="G5087" t="s">
        <v>10</v>
      </c>
      <c r="H5087" t="str">
        <f t="shared" si="242"/>
        <v>ORD26005086</v>
      </c>
      <c r="I5087">
        <f>COUNTIFS(PG_Transactions!$AK:$AK,$H5087,PG_Transactions!$E:$E,"CAPTURE",PG_Transactions!$AQ:$AQ,1)</f>
        <v>1</v>
      </c>
      <c r="J5087">
        <f>SUMIFS(PG_Transactions!$G:$G,PG_Transactions!$AK:$AK,$H5087,PG_Transactions!$E:$E,"CAPTURE",PG_Transactions!$AQ:$AQ,1)</f>
        <v>648</v>
      </c>
      <c r="K5087">
        <f t="shared" si="243"/>
        <v>0</v>
      </c>
      <c r="L5087" t="str">
        <f t="shared" si="244"/>
        <v>Amount Match</v>
      </c>
    </row>
    <row r="5088" spans="1:12" hidden="1" x14ac:dyDescent="0.3">
      <c r="A5088" t="s">
        <v>10049</v>
      </c>
      <c r="B5088" s="1">
        <v>46268</v>
      </c>
      <c r="C5088" t="s">
        <v>10050</v>
      </c>
      <c r="D5088" t="s">
        <v>41</v>
      </c>
      <c r="E5088" t="s">
        <v>9</v>
      </c>
      <c r="F5088">
        <v>2148</v>
      </c>
      <c r="G5088" t="s">
        <v>10</v>
      </c>
      <c r="H5088" t="str">
        <f t="shared" si="242"/>
        <v>ORD26005087</v>
      </c>
      <c r="I5088">
        <f>COUNTIFS(PG_Transactions!$AK:$AK,$H5088,PG_Transactions!$E:$E,"CAPTURE",PG_Transactions!$AQ:$AQ,1)</f>
        <v>1</v>
      </c>
      <c r="J5088">
        <f>SUMIFS(PG_Transactions!$G:$G,PG_Transactions!$AK:$AK,$H5088,PG_Transactions!$E:$E,"CAPTURE",PG_Transactions!$AQ:$AQ,1)</f>
        <v>2148</v>
      </c>
      <c r="K5088">
        <f t="shared" si="243"/>
        <v>0</v>
      </c>
      <c r="L5088" t="str">
        <f t="shared" si="244"/>
        <v>Amount Match</v>
      </c>
    </row>
    <row r="5089" spans="1:12" hidden="1" x14ac:dyDescent="0.3">
      <c r="A5089" t="s">
        <v>10051</v>
      </c>
      <c r="B5089" s="1">
        <v>46292</v>
      </c>
      <c r="C5089" t="s">
        <v>10052</v>
      </c>
      <c r="D5089" t="s">
        <v>65</v>
      </c>
      <c r="E5089" t="s">
        <v>9</v>
      </c>
      <c r="F5089">
        <v>349</v>
      </c>
      <c r="G5089" t="s">
        <v>10</v>
      </c>
      <c r="H5089" t="str">
        <f t="shared" si="242"/>
        <v>ORD26005088</v>
      </c>
      <c r="I5089">
        <f>COUNTIFS(PG_Transactions!$AK:$AK,$H5089,PG_Transactions!$E:$E,"CAPTURE",PG_Transactions!$AQ:$AQ,1)</f>
        <v>1</v>
      </c>
      <c r="J5089">
        <f>SUMIFS(PG_Transactions!$G:$G,PG_Transactions!$AK:$AK,$H5089,PG_Transactions!$E:$E,"CAPTURE",PG_Transactions!$AQ:$AQ,1)</f>
        <v>349</v>
      </c>
      <c r="K5089">
        <f t="shared" si="243"/>
        <v>0</v>
      </c>
      <c r="L5089" t="str">
        <f t="shared" si="244"/>
        <v>Amount Match</v>
      </c>
    </row>
    <row r="5090" spans="1:12" hidden="1" x14ac:dyDescent="0.3">
      <c r="A5090" t="s">
        <v>10053</v>
      </c>
      <c r="B5090" s="1">
        <v>46290</v>
      </c>
      <c r="C5090" t="s">
        <v>10054</v>
      </c>
      <c r="D5090" t="s">
        <v>16</v>
      </c>
      <c r="E5090" t="s">
        <v>9</v>
      </c>
      <c r="F5090">
        <v>799</v>
      </c>
      <c r="G5090" t="s">
        <v>70</v>
      </c>
      <c r="H5090" t="str">
        <f t="shared" si="242"/>
        <v>ORD26005089</v>
      </c>
      <c r="I5090">
        <f>COUNTIFS(PG_Transactions!$AK:$AK,$H5090,PG_Transactions!$E:$E,"CAPTURE",PG_Transactions!$AQ:$AQ,1)</f>
        <v>0</v>
      </c>
      <c r="J5090">
        <f>SUMIFS(PG_Transactions!$G:$G,PG_Transactions!$AK:$AK,$H5090,PG_Transactions!$E:$E,"CAPTURE",PG_Transactions!$AQ:$AQ,1)</f>
        <v>0</v>
      </c>
      <c r="K5090">
        <f t="shared" si="243"/>
        <v>-799</v>
      </c>
      <c r="L5090" t="str">
        <f t="shared" si="244"/>
        <v>No Capture</v>
      </c>
    </row>
    <row r="5091" spans="1:12" hidden="1" x14ac:dyDescent="0.3">
      <c r="A5091" t="s">
        <v>10055</v>
      </c>
      <c r="B5091" s="1">
        <v>46266</v>
      </c>
      <c r="C5091" t="s">
        <v>10056</v>
      </c>
      <c r="D5091" t="s">
        <v>41</v>
      </c>
      <c r="E5091" t="s">
        <v>9</v>
      </c>
      <c r="F5091">
        <v>1148</v>
      </c>
      <c r="G5091" t="s">
        <v>105</v>
      </c>
      <c r="H5091" t="str">
        <f t="shared" si="242"/>
        <v>ORD26005090</v>
      </c>
      <c r="I5091">
        <f>COUNTIFS(PG_Transactions!$AK:$AK,$H5091,PG_Transactions!$E:$E,"CAPTURE",PG_Transactions!$AQ:$AQ,1)</f>
        <v>0</v>
      </c>
      <c r="J5091">
        <f>SUMIFS(PG_Transactions!$G:$G,PG_Transactions!$AK:$AK,$H5091,PG_Transactions!$E:$E,"CAPTURE",PG_Transactions!$AQ:$AQ,1)</f>
        <v>0</v>
      </c>
      <c r="K5091">
        <f t="shared" si="243"/>
        <v>-1148</v>
      </c>
      <c r="L5091" t="str">
        <f t="shared" si="244"/>
        <v>No Capture</v>
      </c>
    </row>
    <row r="5092" spans="1:12" hidden="1" x14ac:dyDescent="0.3">
      <c r="A5092" t="s">
        <v>10057</v>
      </c>
      <c r="B5092" s="1">
        <v>46267</v>
      </c>
      <c r="C5092" t="s">
        <v>10058</v>
      </c>
      <c r="E5092" t="s">
        <v>9</v>
      </c>
      <c r="F5092">
        <v>3997</v>
      </c>
      <c r="G5092" t="s">
        <v>10</v>
      </c>
      <c r="H5092" t="str">
        <f t="shared" si="242"/>
        <v>ORD26005091</v>
      </c>
      <c r="I5092">
        <f>COUNTIFS(PG_Transactions!$AK:$AK,$H5092,PG_Transactions!$E:$E,"CAPTURE",PG_Transactions!$AQ:$AQ,1)</f>
        <v>1</v>
      </c>
      <c r="J5092">
        <f>SUMIFS(PG_Transactions!$G:$G,PG_Transactions!$AK:$AK,$H5092,PG_Transactions!$E:$E,"CAPTURE",PG_Transactions!$AQ:$AQ,1)</f>
        <v>3997</v>
      </c>
      <c r="K5092">
        <f t="shared" si="243"/>
        <v>0</v>
      </c>
      <c r="L5092" t="str">
        <f t="shared" si="244"/>
        <v>Amount Match</v>
      </c>
    </row>
    <row r="5093" spans="1:12" hidden="1" x14ac:dyDescent="0.3">
      <c r="A5093" t="s">
        <v>10059</v>
      </c>
      <c r="B5093" s="1">
        <v>46270</v>
      </c>
      <c r="C5093" t="s">
        <v>10060</v>
      </c>
      <c r="D5093" t="s">
        <v>8</v>
      </c>
      <c r="E5093" t="s">
        <v>17</v>
      </c>
      <c r="F5093">
        <v>349</v>
      </c>
      <c r="G5093" t="s">
        <v>10</v>
      </c>
      <c r="H5093" t="str">
        <f t="shared" si="242"/>
        <v>ORD26005092</v>
      </c>
      <c r="I5093">
        <f>COUNTIFS(PG_Transactions!$AK:$AK,$H5093,PG_Transactions!$E:$E,"CAPTURE",PG_Transactions!$AQ:$AQ,1)</f>
        <v>1</v>
      </c>
      <c r="J5093">
        <f>SUMIFS(PG_Transactions!$G:$G,PG_Transactions!$AK:$AK,$H5093,PG_Transactions!$E:$E,"CAPTURE",PG_Transactions!$AQ:$AQ,1)</f>
        <v>349</v>
      </c>
      <c r="K5093">
        <f t="shared" si="243"/>
        <v>0</v>
      </c>
      <c r="L5093" t="str">
        <f t="shared" si="244"/>
        <v>Amount Match</v>
      </c>
    </row>
    <row r="5094" spans="1:12" hidden="1" x14ac:dyDescent="0.3">
      <c r="A5094" t="s">
        <v>10061</v>
      </c>
      <c r="B5094" s="1">
        <v>46278</v>
      </c>
      <c r="C5094" t="s">
        <v>10062</v>
      </c>
      <c r="D5094" t="s">
        <v>38</v>
      </c>
      <c r="E5094" t="s">
        <v>9</v>
      </c>
      <c r="F5094">
        <v>7999</v>
      </c>
      <c r="G5094" t="s">
        <v>10</v>
      </c>
      <c r="H5094" t="str">
        <f t="shared" si="242"/>
        <v>ORD26005093</v>
      </c>
      <c r="I5094">
        <f>COUNTIFS(PG_Transactions!$AK:$AK,$H5094,PG_Transactions!$E:$E,"CAPTURE",PG_Transactions!$AQ:$AQ,1)</f>
        <v>1</v>
      </c>
      <c r="J5094">
        <f>SUMIFS(PG_Transactions!$G:$G,PG_Transactions!$AK:$AK,$H5094,PG_Transactions!$E:$E,"CAPTURE",PG_Transactions!$AQ:$AQ,1)</f>
        <v>7999</v>
      </c>
      <c r="K5094">
        <f t="shared" si="243"/>
        <v>0</v>
      </c>
      <c r="L5094" t="str">
        <f t="shared" si="244"/>
        <v>Amount Match</v>
      </c>
    </row>
    <row r="5095" spans="1:12" hidden="1" x14ac:dyDescent="0.3">
      <c r="A5095" t="s">
        <v>10063</v>
      </c>
      <c r="B5095" s="1">
        <v>46289</v>
      </c>
      <c r="C5095" t="s">
        <v>10064</v>
      </c>
      <c r="D5095" t="s">
        <v>41</v>
      </c>
      <c r="E5095" t="s">
        <v>33</v>
      </c>
      <c r="F5095">
        <v>349</v>
      </c>
      <c r="G5095" t="s">
        <v>10</v>
      </c>
      <c r="H5095" t="str">
        <f t="shared" si="242"/>
        <v>ORD26005094</v>
      </c>
      <c r="I5095">
        <f>COUNTIFS(PG_Transactions!$AK:$AK,$H5095,PG_Transactions!$E:$E,"CAPTURE",PG_Transactions!$AQ:$AQ,1)</f>
        <v>1</v>
      </c>
      <c r="J5095">
        <f>SUMIFS(PG_Transactions!$G:$G,PG_Transactions!$AK:$AK,$H5095,PG_Transactions!$E:$E,"CAPTURE",PG_Transactions!$AQ:$AQ,1)</f>
        <v>349</v>
      </c>
      <c r="K5095">
        <f t="shared" si="243"/>
        <v>0</v>
      </c>
      <c r="L5095" t="str">
        <f t="shared" si="244"/>
        <v>Amount Match</v>
      </c>
    </row>
    <row r="5096" spans="1:12" hidden="1" x14ac:dyDescent="0.3">
      <c r="A5096" t="s">
        <v>10065</v>
      </c>
      <c r="B5096" s="1">
        <v>46290</v>
      </c>
      <c r="C5096" t="s">
        <v>6789</v>
      </c>
      <c r="D5096" t="s">
        <v>27</v>
      </c>
      <c r="E5096" t="s">
        <v>44</v>
      </c>
      <c r="F5096" s="2">
        <v>14497</v>
      </c>
      <c r="G5096" t="s">
        <v>56</v>
      </c>
      <c r="H5096" t="str">
        <f t="shared" si="242"/>
        <v>ORD26005095</v>
      </c>
      <c r="I5096">
        <f>COUNTIFS(PG_Transactions!$AK:$AK,$H5096,PG_Transactions!$E:$E,"CAPTURE",PG_Transactions!$AQ:$AQ,1)</f>
        <v>1</v>
      </c>
      <c r="J5096">
        <f>SUMIFS(PG_Transactions!$G:$G,PG_Transactions!$AK:$AK,$H5096,PG_Transactions!$E:$E,"CAPTURE",PG_Transactions!$AQ:$AQ,1)</f>
        <v>14497</v>
      </c>
      <c r="K5096">
        <f t="shared" si="243"/>
        <v>0</v>
      </c>
      <c r="L5096" t="str">
        <f t="shared" si="244"/>
        <v>Amount Match</v>
      </c>
    </row>
    <row r="5097" spans="1:12" hidden="1" x14ac:dyDescent="0.3">
      <c r="A5097" t="s">
        <v>10066</v>
      </c>
      <c r="B5097" s="1">
        <v>46278</v>
      </c>
      <c r="C5097" t="s">
        <v>10067</v>
      </c>
      <c r="D5097" t="s">
        <v>65</v>
      </c>
      <c r="E5097" t="s">
        <v>33</v>
      </c>
      <c r="F5097">
        <v>299</v>
      </c>
      <c r="G5097" t="s">
        <v>10</v>
      </c>
      <c r="H5097" t="str">
        <f t="shared" si="242"/>
        <v>ORD26005096</v>
      </c>
      <c r="I5097">
        <f>COUNTIFS(PG_Transactions!$AK:$AK,$H5097,PG_Transactions!$E:$E,"CAPTURE",PG_Transactions!$AQ:$AQ,1)</f>
        <v>1</v>
      </c>
      <c r="J5097">
        <f>SUMIFS(PG_Transactions!$G:$G,PG_Transactions!$AK:$AK,$H5097,PG_Transactions!$E:$E,"CAPTURE",PG_Transactions!$AQ:$AQ,1)</f>
        <v>299</v>
      </c>
      <c r="K5097">
        <f t="shared" si="243"/>
        <v>0</v>
      </c>
      <c r="L5097" t="str">
        <f t="shared" si="244"/>
        <v>Amount Match</v>
      </c>
    </row>
    <row r="5098" spans="1:12" hidden="1" x14ac:dyDescent="0.3">
      <c r="A5098" t="s">
        <v>10068</v>
      </c>
      <c r="B5098" s="1">
        <v>46277</v>
      </c>
      <c r="C5098" t="s">
        <v>10069</v>
      </c>
      <c r="D5098" t="s">
        <v>16</v>
      </c>
      <c r="E5098" t="s">
        <v>17</v>
      </c>
      <c r="F5098">
        <v>3298</v>
      </c>
      <c r="G5098" t="s">
        <v>10</v>
      </c>
      <c r="H5098" t="str">
        <f t="shared" si="242"/>
        <v>ORD26005097</v>
      </c>
      <c r="I5098">
        <f>COUNTIFS(PG_Transactions!$AK:$AK,$H5098,PG_Transactions!$E:$E,"CAPTURE",PG_Transactions!$AQ:$AQ,1)</f>
        <v>1</v>
      </c>
      <c r="J5098">
        <f>SUMIFS(PG_Transactions!$G:$G,PG_Transactions!$AK:$AK,$H5098,PG_Transactions!$E:$E,"CAPTURE",PG_Transactions!$AQ:$AQ,1)</f>
        <v>3298</v>
      </c>
      <c r="K5098">
        <f t="shared" si="243"/>
        <v>0</v>
      </c>
      <c r="L5098" t="str">
        <f t="shared" si="244"/>
        <v>Amount Match</v>
      </c>
    </row>
    <row r="5099" spans="1:12" hidden="1" x14ac:dyDescent="0.3">
      <c r="A5099" t="s">
        <v>10070</v>
      </c>
      <c r="B5099" s="1">
        <v>46287</v>
      </c>
      <c r="C5099" t="s">
        <v>10071</v>
      </c>
      <c r="D5099" t="s">
        <v>13</v>
      </c>
      <c r="E5099" t="s">
        <v>44</v>
      </c>
      <c r="F5099">
        <v>8598</v>
      </c>
      <c r="G5099" t="s">
        <v>10</v>
      </c>
      <c r="H5099" t="str">
        <f t="shared" si="242"/>
        <v>ORD26005098</v>
      </c>
      <c r="I5099">
        <f>COUNTIFS(PG_Transactions!$AK:$AK,$H5099,PG_Transactions!$E:$E,"CAPTURE",PG_Transactions!$AQ:$AQ,1)</f>
        <v>1</v>
      </c>
      <c r="J5099">
        <f>SUMIFS(PG_Transactions!$G:$G,PG_Transactions!$AK:$AK,$H5099,PG_Transactions!$E:$E,"CAPTURE",PG_Transactions!$AQ:$AQ,1)</f>
        <v>8598</v>
      </c>
      <c r="K5099">
        <f t="shared" si="243"/>
        <v>0</v>
      </c>
      <c r="L5099" t="str">
        <f t="shared" si="244"/>
        <v>Amount Match</v>
      </c>
    </row>
    <row r="5100" spans="1:12" hidden="1" x14ac:dyDescent="0.3">
      <c r="A5100" t="s">
        <v>10072</v>
      </c>
      <c r="B5100" s="1">
        <v>46288</v>
      </c>
      <c r="C5100" t="s">
        <v>7590</v>
      </c>
      <c r="D5100" t="s">
        <v>38</v>
      </c>
      <c r="E5100" t="s">
        <v>17</v>
      </c>
      <c r="F5100">
        <v>598</v>
      </c>
      <c r="G5100" t="s">
        <v>10</v>
      </c>
      <c r="H5100" t="str">
        <f t="shared" si="242"/>
        <v>ORD26005099</v>
      </c>
      <c r="I5100">
        <f>COUNTIFS(PG_Transactions!$AK:$AK,$H5100,PG_Transactions!$E:$E,"CAPTURE",PG_Transactions!$AQ:$AQ,1)</f>
        <v>1</v>
      </c>
      <c r="J5100">
        <f>SUMIFS(PG_Transactions!$G:$G,PG_Transactions!$AK:$AK,$H5100,PG_Transactions!$E:$E,"CAPTURE",PG_Transactions!$AQ:$AQ,1)</f>
        <v>598</v>
      </c>
      <c r="K5100">
        <f t="shared" si="243"/>
        <v>0</v>
      </c>
      <c r="L5100" t="str">
        <f t="shared" si="244"/>
        <v>Amount Match</v>
      </c>
    </row>
    <row r="5101" spans="1:12" hidden="1" x14ac:dyDescent="0.3">
      <c r="A5101" t="s">
        <v>10073</v>
      </c>
      <c r="B5101" s="1">
        <v>46292</v>
      </c>
      <c r="C5101" t="s">
        <v>10074</v>
      </c>
      <c r="D5101" t="s">
        <v>32</v>
      </c>
      <c r="E5101" t="s">
        <v>9</v>
      </c>
      <c r="F5101">
        <v>4999</v>
      </c>
      <c r="G5101" t="s">
        <v>10</v>
      </c>
      <c r="H5101" t="str">
        <f t="shared" si="242"/>
        <v>ORD26005100</v>
      </c>
      <c r="I5101">
        <f>COUNTIFS(PG_Transactions!$AK:$AK,$H5101,PG_Transactions!$E:$E,"CAPTURE",PG_Transactions!$AQ:$AQ,1)</f>
        <v>1</v>
      </c>
      <c r="J5101">
        <f>SUMIFS(PG_Transactions!$G:$G,PG_Transactions!$AK:$AK,$H5101,PG_Transactions!$E:$E,"CAPTURE",PG_Transactions!$AQ:$AQ,1)</f>
        <v>4999</v>
      </c>
      <c r="K5101">
        <f t="shared" si="243"/>
        <v>0</v>
      </c>
      <c r="L5101" t="str">
        <f t="shared" si="244"/>
        <v>Amount Match</v>
      </c>
    </row>
    <row r="5102" spans="1:12" hidden="1" x14ac:dyDescent="0.3">
      <c r="A5102" t="s">
        <v>10075</v>
      </c>
      <c r="B5102" s="1">
        <v>46286</v>
      </c>
      <c r="C5102" t="s">
        <v>10076</v>
      </c>
      <c r="D5102" t="s">
        <v>32</v>
      </c>
      <c r="E5102" t="s">
        <v>9</v>
      </c>
      <c r="F5102">
        <v>1799</v>
      </c>
      <c r="G5102" t="s">
        <v>10</v>
      </c>
      <c r="H5102" t="str">
        <f t="shared" si="242"/>
        <v>ORD26005101</v>
      </c>
      <c r="I5102">
        <f>COUNTIFS(PG_Transactions!$AK:$AK,$H5102,PG_Transactions!$E:$E,"CAPTURE",PG_Transactions!$AQ:$AQ,1)</f>
        <v>1</v>
      </c>
      <c r="J5102">
        <f>SUMIFS(PG_Transactions!$G:$G,PG_Transactions!$AK:$AK,$H5102,PG_Transactions!$E:$E,"CAPTURE",PG_Transactions!$AQ:$AQ,1)</f>
        <v>1799</v>
      </c>
      <c r="K5102">
        <f t="shared" si="243"/>
        <v>0</v>
      </c>
      <c r="L5102" t="str">
        <f t="shared" si="244"/>
        <v>Amount Match</v>
      </c>
    </row>
    <row r="5103" spans="1:12" hidden="1" x14ac:dyDescent="0.3">
      <c r="A5103" t="s">
        <v>10077</v>
      </c>
      <c r="B5103" s="1">
        <v>46272</v>
      </c>
      <c r="C5103" t="s">
        <v>10078</v>
      </c>
      <c r="D5103" t="s">
        <v>24</v>
      </c>
      <c r="E5103" t="s">
        <v>9</v>
      </c>
      <c r="F5103">
        <v>4999</v>
      </c>
      <c r="G5103" t="s">
        <v>10</v>
      </c>
      <c r="H5103" t="str">
        <f t="shared" si="242"/>
        <v>ORD26005102</v>
      </c>
      <c r="I5103">
        <f>COUNTIFS(PG_Transactions!$AK:$AK,$H5103,PG_Transactions!$E:$E,"CAPTURE",PG_Transactions!$AQ:$AQ,1)</f>
        <v>1</v>
      </c>
      <c r="J5103">
        <f>SUMIFS(PG_Transactions!$G:$G,PG_Transactions!$AK:$AK,$H5103,PG_Transactions!$E:$E,"CAPTURE",PG_Transactions!$AQ:$AQ,1)</f>
        <v>4999</v>
      </c>
      <c r="K5103">
        <f t="shared" si="243"/>
        <v>0</v>
      </c>
      <c r="L5103" t="str">
        <f t="shared" si="244"/>
        <v>Amount Match</v>
      </c>
    </row>
    <row r="5104" spans="1:12" hidden="1" x14ac:dyDescent="0.3">
      <c r="A5104" t="s">
        <v>10079</v>
      </c>
      <c r="B5104" s="1">
        <v>46275</v>
      </c>
      <c r="C5104" t="s">
        <v>10080</v>
      </c>
      <c r="D5104" t="s">
        <v>27</v>
      </c>
      <c r="E5104" t="s">
        <v>9</v>
      </c>
      <c r="F5104">
        <v>3499</v>
      </c>
      <c r="G5104" t="s">
        <v>10</v>
      </c>
      <c r="H5104" t="str">
        <f t="shared" si="242"/>
        <v>ORD26005103</v>
      </c>
      <c r="I5104">
        <f>COUNTIFS(PG_Transactions!$AK:$AK,$H5104,PG_Transactions!$E:$E,"CAPTURE",PG_Transactions!$AQ:$AQ,1)</f>
        <v>1</v>
      </c>
      <c r="J5104">
        <f>SUMIFS(PG_Transactions!$G:$G,PG_Transactions!$AK:$AK,$H5104,PG_Transactions!$E:$E,"CAPTURE",PG_Transactions!$AQ:$AQ,1)</f>
        <v>3499</v>
      </c>
      <c r="K5104">
        <f t="shared" si="243"/>
        <v>0</v>
      </c>
      <c r="L5104" t="str">
        <f t="shared" si="244"/>
        <v>Amount Match</v>
      </c>
    </row>
    <row r="5105" spans="1:12" hidden="1" x14ac:dyDescent="0.3">
      <c r="A5105" t="s">
        <v>10081</v>
      </c>
      <c r="B5105" s="1">
        <v>46294</v>
      </c>
      <c r="C5105" t="s">
        <v>10082</v>
      </c>
      <c r="D5105" t="s">
        <v>24</v>
      </c>
      <c r="E5105" t="s">
        <v>17</v>
      </c>
      <c r="F5105">
        <v>2597</v>
      </c>
      <c r="G5105" t="s">
        <v>10</v>
      </c>
      <c r="H5105" t="str">
        <f t="shared" si="242"/>
        <v>ORD26005104</v>
      </c>
      <c r="I5105">
        <f>COUNTIFS(PG_Transactions!$AK:$AK,$H5105,PG_Transactions!$E:$E,"CAPTURE",PG_Transactions!$AQ:$AQ,1)</f>
        <v>1</v>
      </c>
      <c r="J5105">
        <f>SUMIFS(PG_Transactions!$G:$G,PG_Transactions!$AK:$AK,$H5105,PG_Transactions!$E:$E,"CAPTURE",PG_Transactions!$AQ:$AQ,1)</f>
        <v>2597</v>
      </c>
      <c r="K5105">
        <f t="shared" si="243"/>
        <v>0</v>
      </c>
      <c r="L5105" t="str">
        <f t="shared" si="244"/>
        <v>Amount Match</v>
      </c>
    </row>
    <row r="5106" spans="1:12" hidden="1" x14ac:dyDescent="0.3">
      <c r="A5106" t="s">
        <v>10083</v>
      </c>
      <c r="B5106" s="1">
        <v>46271</v>
      </c>
      <c r="C5106" t="s">
        <v>10084</v>
      </c>
      <c r="D5106" t="s">
        <v>51</v>
      </c>
      <c r="E5106" t="s">
        <v>9</v>
      </c>
      <c r="F5106">
        <v>1799</v>
      </c>
      <c r="G5106" t="s">
        <v>10</v>
      </c>
      <c r="H5106" t="str">
        <f t="shared" si="242"/>
        <v>ORD26005105</v>
      </c>
      <c r="I5106">
        <f>COUNTIFS(PG_Transactions!$AK:$AK,$H5106,PG_Transactions!$E:$E,"CAPTURE",PG_Transactions!$AQ:$AQ,1)</f>
        <v>1</v>
      </c>
      <c r="J5106">
        <f>SUMIFS(PG_Transactions!$G:$G,PG_Transactions!$AK:$AK,$H5106,PG_Transactions!$E:$E,"CAPTURE",PG_Transactions!$AQ:$AQ,1)</f>
        <v>1799</v>
      </c>
      <c r="K5106">
        <f t="shared" si="243"/>
        <v>0</v>
      </c>
      <c r="L5106" t="str">
        <f t="shared" si="244"/>
        <v>Amount Match</v>
      </c>
    </row>
    <row r="5107" spans="1:12" hidden="1" x14ac:dyDescent="0.3">
      <c r="A5107" t="s">
        <v>10085</v>
      </c>
      <c r="B5107" s="1">
        <v>46287</v>
      </c>
      <c r="C5107" t="s">
        <v>10086</v>
      </c>
      <c r="D5107" t="s">
        <v>41</v>
      </c>
      <c r="E5107" t="s">
        <v>17</v>
      </c>
      <c r="F5107">
        <v>1799</v>
      </c>
      <c r="G5107" t="s">
        <v>70</v>
      </c>
      <c r="H5107" t="str">
        <f t="shared" si="242"/>
        <v>ORD26005106</v>
      </c>
      <c r="I5107">
        <f>COUNTIFS(PG_Transactions!$AK:$AK,$H5107,PG_Transactions!$E:$E,"CAPTURE",PG_Transactions!$AQ:$AQ,1)</f>
        <v>0</v>
      </c>
      <c r="J5107">
        <f>SUMIFS(PG_Transactions!$G:$G,PG_Transactions!$AK:$AK,$H5107,PG_Transactions!$E:$E,"CAPTURE",PG_Transactions!$AQ:$AQ,1)</f>
        <v>0</v>
      </c>
      <c r="K5107">
        <f t="shared" si="243"/>
        <v>-1799</v>
      </c>
      <c r="L5107" t="str">
        <f t="shared" si="244"/>
        <v>No Capture</v>
      </c>
    </row>
    <row r="5108" spans="1:12" hidden="1" x14ac:dyDescent="0.3">
      <c r="A5108" t="s">
        <v>10087</v>
      </c>
      <c r="B5108" s="1">
        <v>46293</v>
      </c>
      <c r="C5108" t="s">
        <v>8386</v>
      </c>
      <c r="D5108" t="s">
        <v>16</v>
      </c>
      <c r="E5108" t="s">
        <v>9</v>
      </c>
      <c r="F5108">
        <v>599</v>
      </c>
      <c r="G5108" t="s">
        <v>10</v>
      </c>
      <c r="H5108" t="str">
        <f t="shared" si="242"/>
        <v>ORD26005107</v>
      </c>
      <c r="I5108">
        <f>COUNTIFS(PG_Transactions!$AK:$AK,$H5108,PG_Transactions!$E:$E,"CAPTURE",PG_Transactions!$AQ:$AQ,1)</f>
        <v>1</v>
      </c>
      <c r="J5108">
        <f>SUMIFS(PG_Transactions!$G:$G,PG_Transactions!$AK:$AK,$H5108,PG_Transactions!$E:$E,"CAPTURE",PG_Transactions!$AQ:$AQ,1)</f>
        <v>599</v>
      </c>
      <c r="K5108">
        <f t="shared" si="243"/>
        <v>0</v>
      </c>
      <c r="L5108" t="str">
        <f t="shared" si="244"/>
        <v>Amount Match</v>
      </c>
    </row>
    <row r="5109" spans="1:12" hidden="1" x14ac:dyDescent="0.3">
      <c r="A5109" t="s">
        <v>10088</v>
      </c>
      <c r="B5109" s="1">
        <v>46291</v>
      </c>
      <c r="C5109" t="s">
        <v>10089</v>
      </c>
      <c r="D5109" t="s">
        <v>13</v>
      </c>
      <c r="E5109" t="s">
        <v>9</v>
      </c>
      <c r="F5109">
        <v>599</v>
      </c>
      <c r="G5109" t="s">
        <v>105</v>
      </c>
      <c r="H5109" t="str">
        <f t="shared" si="242"/>
        <v>ORD26005108</v>
      </c>
      <c r="I5109">
        <f>COUNTIFS(PG_Transactions!$AK:$AK,$H5109,PG_Transactions!$E:$E,"CAPTURE",PG_Transactions!$AQ:$AQ,1)</f>
        <v>0</v>
      </c>
      <c r="J5109">
        <f>SUMIFS(PG_Transactions!$G:$G,PG_Transactions!$AK:$AK,$H5109,PG_Transactions!$E:$E,"CAPTURE",PG_Transactions!$AQ:$AQ,1)</f>
        <v>0</v>
      </c>
      <c r="K5109">
        <f t="shared" si="243"/>
        <v>-599</v>
      </c>
      <c r="L5109" t="str">
        <f t="shared" si="244"/>
        <v>No Capture</v>
      </c>
    </row>
    <row r="5110" spans="1:12" hidden="1" x14ac:dyDescent="0.3">
      <c r="A5110" t="s">
        <v>10090</v>
      </c>
      <c r="B5110" s="1">
        <v>46279</v>
      </c>
      <c r="C5110" t="s">
        <v>10091</v>
      </c>
      <c r="D5110" t="s">
        <v>13</v>
      </c>
      <c r="E5110" t="s">
        <v>9</v>
      </c>
      <c r="F5110">
        <v>3598</v>
      </c>
      <c r="G5110" t="s">
        <v>105</v>
      </c>
      <c r="H5110" t="str">
        <f t="shared" si="242"/>
        <v>ORD26005109</v>
      </c>
      <c r="I5110">
        <f>COUNTIFS(PG_Transactions!$AK:$AK,$H5110,PG_Transactions!$E:$E,"CAPTURE",PG_Transactions!$AQ:$AQ,1)</f>
        <v>0</v>
      </c>
      <c r="J5110">
        <f>SUMIFS(PG_Transactions!$G:$G,PG_Transactions!$AK:$AK,$H5110,PG_Transactions!$E:$E,"CAPTURE",PG_Transactions!$AQ:$AQ,1)</f>
        <v>0</v>
      </c>
      <c r="K5110">
        <f t="shared" si="243"/>
        <v>-3598</v>
      </c>
      <c r="L5110" t="str">
        <f t="shared" si="244"/>
        <v>No Capture</v>
      </c>
    </row>
    <row r="5111" spans="1:12" hidden="1" x14ac:dyDescent="0.3">
      <c r="A5111" t="s">
        <v>10092</v>
      </c>
      <c r="B5111" s="1">
        <v>46278</v>
      </c>
      <c r="C5111" t="s">
        <v>10093</v>
      </c>
      <c r="D5111" t="s">
        <v>65</v>
      </c>
      <c r="E5111" t="s">
        <v>44</v>
      </c>
      <c r="F5111">
        <v>10998</v>
      </c>
      <c r="G5111" t="s">
        <v>10</v>
      </c>
      <c r="H5111" t="str">
        <f t="shared" si="242"/>
        <v>ORD26005110</v>
      </c>
      <c r="I5111">
        <f>COUNTIFS(PG_Transactions!$AK:$AK,$H5111,PG_Transactions!$E:$E,"CAPTURE",PG_Transactions!$AQ:$AQ,1)</f>
        <v>1</v>
      </c>
      <c r="J5111">
        <f>SUMIFS(PG_Transactions!$G:$G,PG_Transactions!$AK:$AK,$H5111,PG_Transactions!$E:$E,"CAPTURE",PG_Transactions!$AQ:$AQ,1)</f>
        <v>10998</v>
      </c>
      <c r="K5111">
        <f t="shared" si="243"/>
        <v>0</v>
      </c>
      <c r="L5111" t="str">
        <f t="shared" si="244"/>
        <v>Amount Match</v>
      </c>
    </row>
    <row r="5112" spans="1:12" hidden="1" x14ac:dyDescent="0.3">
      <c r="A5112" t="s">
        <v>10094</v>
      </c>
      <c r="B5112" s="1">
        <v>46267</v>
      </c>
      <c r="C5112" t="s">
        <v>10095</v>
      </c>
      <c r="D5112" t="s">
        <v>38</v>
      </c>
      <c r="E5112" t="s">
        <v>9</v>
      </c>
      <c r="F5112">
        <v>3499</v>
      </c>
      <c r="G5112" t="s">
        <v>10</v>
      </c>
      <c r="H5112" t="str">
        <f t="shared" si="242"/>
        <v>ORD26005111</v>
      </c>
      <c r="I5112">
        <f>COUNTIFS(PG_Transactions!$AK:$AK,$H5112,PG_Transactions!$E:$E,"CAPTURE",PG_Transactions!$AQ:$AQ,1)</f>
        <v>1</v>
      </c>
      <c r="J5112">
        <f>SUMIFS(PG_Transactions!$G:$G,PG_Transactions!$AK:$AK,$H5112,PG_Transactions!$E:$E,"CAPTURE",PG_Transactions!$AQ:$AQ,1)</f>
        <v>3499</v>
      </c>
      <c r="K5112">
        <f t="shared" si="243"/>
        <v>0</v>
      </c>
      <c r="L5112" t="str">
        <f t="shared" si="244"/>
        <v>Amount Match</v>
      </c>
    </row>
    <row r="5113" spans="1:12" hidden="1" x14ac:dyDescent="0.3">
      <c r="A5113" t="s">
        <v>10096</v>
      </c>
      <c r="B5113" s="1">
        <v>46275</v>
      </c>
      <c r="C5113" t="s">
        <v>10097</v>
      </c>
      <c r="D5113" t="s">
        <v>32</v>
      </c>
      <c r="E5113" t="s">
        <v>9</v>
      </c>
      <c r="F5113">
        <v>6298</v>
      </c>
      <c r="G5113" t="s">
        <v>10</v>
      </c>
      <c r="H5113" t="str">
        <f t="shared" si="242"/>
        <v>ORD26005112</v>
      </c>
      <c r="I5113">
        <f>COUNTIFS(PG_Transactions!$AK:$AK,$H5113,PG_Transactions!$E:$E,"CAPTURE",PG_Transactions!$AQ:$AQ,1)</f>
        <v>1</v>
      </c>
      <c r="J5113">
        <f>SUMIFS(PG_Transactions!$G:$G,PG_Transactions!$AK:$AK,$H5113,PG_Transactions!$E:$E,"CAPTURE",PG_Transactions!$AQ:$AQ,1)</f>
        <v>6298</v>
      </c>
      <c r="K5113">
        <f t="shared" si="243"/>
        <v>0</v>
      </c>
      <c r="L5113" t="str">
        <f t="shared" si="244"/>
        <v>Amount Match</v>
      </c>
    </row>
    <row r="5114" spans="1:12" hidden="1" x14ac:dyDescent="0.3">
      <c r="A5114" t="s">
        <v>10098</v>
      </c>
      <c r="B5114" s="1">
        <v>46269</v>
      </c>
      <c r="C5114" t="s">
        <v>10099</v>
      </c>
      <c r="D5114" t="s">
        <v>13</v>
      </c>
      <c r="E5114" t="s">
        <v>9</v>
      </c>
      <c r="F5114">
        <v>2098</v>
      </c>
      <c r="G5114" t="s">
        <v>10</v>
      </c>
      <c r="H5114" t="str">
        <f t="shared" si="242"/>
        <v>ORD26005113</v>
      </c>
      <c r="I5114">
        <f>COUNTIFS(PG_Transactions!$AK:$AK,$H5114,PG_Transactions!$E:$E,"CAPTURE",PG_Transactions!$AQ:$AQ,1)</f>
        <v>1</v>
      </c>
      <c r="J5114">
        <f>SUMIFS(PG_Transactions!$G:$G,PG_Transactions!$AK:$AK,$H5114,PG_Transactions!$E:$E,"CAPTURE",PG_Transactions!$AQ:$AQ,1)</f>
        <v>2098</v>
      </c>
      <c r="K5114">
        <f t="shared" si="243"/>
        <v>0</v>
      </c>
      <c r="L5114" t="str">
        <f t="shared" si="244"/>
        <v>Amount Match</v>
      </c>
    </row>
    <row r="5115" spans="1:12" hidden="1" x14ac:dyDescent="0.3">
      <c r="A5115" t="s">
        <v>10100</v>
      </c>
      <c r="B5115" s="1">
        <v>46269</v>
      </c>
      <c r="C5115" t="s">
        <v>10101</v>
      </c>
      <c r="D5115" t="s">
        <v>16</v>
      </c>
      <c r="E5115" t="s">
        <v>17</v>
      </c>
      <c r="F5115">
        <v>1998</v>
      </c>
      <c r="G5115" t="s">
        <v>105</v>
      </c>
      <c r="H5115" t="str">
        <f t="shared" si="242"/>
        <v>ORD26005114</v>
      </c>
      <c r="I5115">
        <f>COUNTIFS(PG_Transactions!$AK:$AK,$H5115,PG_Transactions!$E:$E,"CAPTURE",PG_Transactions!$AQ:$AQ,1)</f>
        <v>0</v>
      </c>
      <c r="J5115">
        <f>SUMIFS(PG_Transactions!$G:$G,PG_Transactions!$AK:$AK,$H5115,PG_Transactions!$E:$E,"CAPTURE",PG_Transactions!$AQ:$AQ,1)</f>
        <v>0</v>
      </c>
      <c r="K5115">
        <f t="shared" si="243"/>
        <v>-1998</v>
      </c>
      <c r="L5115" t="str">
        <f t="shared" si="244"/>
        <v>No Capture</v>
      </c>
    </row>
    <row r="5116" spans="1:12" hidden="1" x14ac:dyDescent="0.3">
      <c r="A5116" t="s">
        <v>10102</v>
      </c>
      <c r="B5116" s="1">
        <v>46267</v>
      </c>
      <c r="C5116" t="s">
        <v>10103</v>
      </c>
      <c r="D5116" t="s">
        <v>8</v>
      </c>
      <c r="E5116" t="s">
        <v>9</v>
      </c>
      <c r="F5116">
        <v>799</v>
      </c>
      <c r="G5116" t="s">
        <v>10</v>
      </c>
      <c r="H5116" t="str">
        <f t="shared" si="242"/>
        <v>ORD26005115</v>
      </c>
      <c r="I5116">
        <f>COUNTIFS(PG_Transactions!$AK:$AK,$H5116,PG_Transactions!$E:$E,"CAPTURE",PG_Transactions!$AQ:$AQ,1)</f>
        <v>1</v>
      </c>
      <c r="J5116">
        <f>SUMIFS(PG_Transactions!$G:$G,PG_Transactions!$AK:$AK,$H5116,PG_Transactions!$E:$E,"CAPTURE",PG_Transactions!$AQ:$AQ,1)</f>
        <v>799</v>
      </c>
      <c r="K5116">
        <f t="shared" si="243"/>
        <v>0</v>
      </c>
      <c r="L5116" t="str">
        <f t="shared" si="244"/>
        <v>Amount Match</v>
      </c>
    </row>
    <row r="5117" spans="1:12" hidden="1" x14ac:dyDescent="0.3">
      <c r="A5117" t="s">
        <v>10104</v>
      </c>
      <c r="B5117" s="1">
        <v>46269</v>
      </c>
      <c r="C5117" t="s">
        <v>10105</v>
      </c>
      <c r="D5117" t="s">
        <v>38</v>
      </c>
      <c r="E5117" t="s">
        <v>9</v>
      </c>
      <c r="F5117">
        <v>6597</v>
      </c>
      <c r="G5117" t="s">
        <v>10</v>
      </c>
      <c r="H5117" t="str">
        <f t="shared" si="242"/>
        <v>ORD26005116</v>
      </c>
      <c r="I5117">
        <f>COUNTIFS(PG_Transactions!$AK:$AK,$H5117,PG_Transactions!$E:$E,"CAPTURE",PG_Transactions!$AQ:$AQ,1)</f>
        <v>1</v>
      </c>
      <c r="J5117">
        <f>SUMIFS(PG_Transactions!$G:$G,PG_Transactions!$AK:$AK,$H5117,PG_Transactions!$E:$E,"CAPTURE",PG_Transactions!$AQ:$AQ,1)</f>
        <v>6597</v>
      </c>
      <c r="K5117">
        <f t="shared" si="243"/>
        <v>0</v>
      </c>
      <c r="L5117" t="str">
        <f t="shared" si="244"/>
        <v>Amount Match</v>
      </c>
    </row>
    <row r="5118" spans="1:12" hidden="1" x14ac:dyDescent="0.3">
      <c r="A5118" t="s">
        <v>10106</v>
      </c>
      <c r="B5118" s="1">
        <v>46269</v>
      </c>
      <c r="C5118" t="s">
        <v>10107</v>
      </c>
      <c r="D5118" t="s">
        <v>16</v>
      </c>
      <c r="E5118" t="s">
        <v>44</v>
      </c>
      <c r="F5118">
        <v>4897</v>
      </c>
      <c r="G5118" t="s">
        <v>10</v>
      </c>
      <c r="H5118" t="str">
        <f t="shared" si="242"/>
        <v>ORD26005117</v>
      </c>
      <c r="I5118">
        <f>COUNTIFS(PG_Transactions!$AK:$AK,$H5118,PG_Transactions!$E:$E,"CAPTURE",PG_Transactions!$AQ:$AQ,1)</f>
        <v>1</v>
      </c>
      <c r="J5118">
        <f>SUMIFS(PG_Transactions!$G:$G,PG_Transactions!$AK:$AK,$H5118,PG_Transactions!$E:$E,"CAPTURE",PG_Transactions!$AQ:$AQ,1)</f>
        <v>4897</v>
      </c>
      <c r="K5118">
        <f t="shared" si="243"/>
        <v>0</v>
      </c>
      <c r="L5118" t="str">
        <f t="shared" si="244"/>
        <v>Amount Match</v>
      </c>
    </row>
    <row r="5119" spans="1:12" hidden="1" x14ac:dyDescent="0.3">
      <c r="A5119" t="s">
        <v>10108</v>
      </c>
      <c r="B5119" s="1">
        <v>46283</v>
      </c>
      <c r="C5119" t="s">
        <v>10109</v>
      </c>
      <c r="D5119" t="s">
        <v>16</v>
      </c>
      <c r="E5119" t="s">
        <v>44</v>
      </c>
      <c r="F5119">
        <v>698</v>
      </c>
      <c r="G5119" t="s">
        <v>10</v>
      </c>
      <c r="H5119" t="str">
        <f t="shared" si="242"/>
        <v>ORD26005118</v>
      </c>
      <c r="I5119">
        <f>COUNTIFS(PG_Transactions!$AK:$AK,$H5119,PG_Transactions!$E:$E,"CAPTURE",PG_Transactions!$AQ:$AQ,1)</f>
        <v>1</v>
      </c>
      <c r="J5119">
        <f>SUMIFS(PG_Transactions!$G:$G,PG_Transactions!$AK:$AK,$H5119,PG_Transactions!$E:$E,"CAPTURE",PG_Transactions!$AQ:$AQ,1)</f>
        <v>698</v>
      </c>
      <c r="K5119">
        <f t="shared" si="243"/>
        <v>0</v>
      </c>
      <c r="L5119" t="str">
        <f t="shared" si="244"/>
        <v>Amount Match</v>
      </c>
    </row>
    <row r="5120" spans="1:12" hidden="1" x14ac:dyDescent="0.3">
      <c r="A5120" t="s">
        <v>10110</v>
      </c>
      <c r="B5120" s="1">
        <v>46268</v>
      </c>
      <c r="C5120" t="s">
        <v>10111</v>
      </c>
      <c r="D5120" t="s">
        <v>41</v>
      </c>
      <c r="E5120" t="s">
        <v>9</v>
      </c>
      <c r="F5120">
        <v>1799</v>
      </c>
      <c r="G5120" t="s">
        <v>10</v>
      </c>
      <c r="H5120" t="str">
        <f t="shared" si="242"/>
        <v>ORD26005119</v>
      </c>
      <c r="I5120">
        <f>COUNTIFS(PG_Transactions!$AK:$AK,$H5120,PG_Transactions!$E:$E,"CAPTURE",PG_Transactions!$AQ:$AQ,1)</f>
        <v>1</v>
      </c>
      <c r="J5120">
        <f>SUMIFS(PG_Transactions!$G:$G,PG_Transactions!$AK:$AK,$H5120,PG_Transactions!$E:$E,"CAPTURE",PG_Transactions!$AQ:$AQ,1)</f>
        <v>1799</v>
      </c>
      <c r="K5120">
        <f t="shared" si="243"/>
        <v>0</v>
      </c>
      <c r="L5120" t="str">
        <f t="shared" si="244"/>
        <v>Amount Match</v>
      </c>
    </row>
    <row r="5121" spans="1:12" hidden="1" x14ac:dyDescent="0.3">
      <c r="A5121" t="s">
        <v>10112</v>
      </c>
      <c r="B5121" s="1">
        <v>46276</v>
      </c>
      <c r="C5121" t="s">
        <v>10113</v>
      </c>
      <c r="D5121" t="s">
        <v>32</v>
      </c>
      <c r="E5121" t="s">
        <v>9</v>
      </c>
      <c r="F5121">
        <v>3499</v>
      </c>
      <c r="G5121" t="s">
        <v>10</v>
      </c>
      <c r="H5121" t="str">
        <f t="shared" si="242"/>
        <v>ORD26005120</v>
      </c>
      <c r="I5121">
        <f>COUNTIFS(PG_Transactions!$AK:$AK,$H5121,PG_Transactions!$E:$E,"CAPTURE",PG_Transactions!$AQ:$AQ,1)</f>
        <v>1</v>
      </c>
      <c r="J5121">
        <f>SUMIFS(PG_Transactions!$G:$G,PG_Transactions!$AK:$AK,$H5121,PG_Transactions!$E:$E,"CAPTURE",PG_Transactions!$AQ:$AQ,1)</f>
        <v>3499</v>
      </c>
      <c r="K5121">
        <f t="shared" si="243"/>
        <v>0</v>
      </c>
      <c r="L5121" t="str">
        <f t="shared" si="244"/>
        <v>Amount Match</v>
      </c>
    </row>
    <row r="5122" spans="1:12" hidden="1" x14ac:dyDescent="0.3">
      <c r="A5122" t="s">
        <v>10114</v>
      </c>
      <c r="B5122" s="1">
        <v>46271</v>
      </c>
      <c r="C5122" t="s">
        <v>992</v>
      </c>
      <c r="D5122" t="s">
        <v>24</v>
      </c>
      <c r="E5122" t="s">
        <v>17</v>
      </c>
      <c r="F5122">
        <v>3697</v>
      </c>
      <c r="G5122" t="s">
        <v>10</v>
      </c>
      <c r="H5122" t="str">
        <f t="shared" si="242"/>
        <v>ORD26005121</v>
      </c>
      <c r="I5122">
        <f>COUNTIFS(PG_Transactions!$AK:$AK,$H5122,PG_Transactions!$E:$E,"CAPTURE",PG_Transactions!$AQ:$AQ,1)</f>
        <v>1</v>
      </c>
      <c r="J5122">
        <f>SUMIFS(PG_Transactions!$G:$G,PG_Transactions!$AK:$AK,$H5122,PG_Transactions!$E:$E,"CAPTURE",PG_Transactions!$AQ:$AQ,1)</f>
        <v>3697</v>
      </c>
      <c r="K5122">
        <f t="shared" si="243"/>
        <v>0</v>
      </c>
      <c r="L5122" t="str">
        <f t="shared" si="244"/>
        <v>Amount Match</v>
      </c>
    </row>
    <row r="5123" spans="1:12" hidden="1" x14ac:dyDescent="0.3">
      <c r="A5123" t="s">
        <v>10115</v>
      </c>
      <c r="B5123" s="1">
        <v>46280</v>
      </c>
      <c r="C5123" t="s">
        <v>10116</v>
      </c>
      <c r="D5123" t="s">
        <v>32</v>
      </c>
      <c r="E5123" t="s">
        <v>9</v>
      </c>
      <c r="F5123">
        <v>799</v>
      </c>
      <c r="G5123" t="s">
        <v>10</v>
      </c>
      <c r="H5123" t="str">
        <f t="shared" ref="H5123:H5186" si="245">UPPER(SUBSTITUTE(TRIM(A5123),"-",""))</f>
        <v>ORD26005122</v>
      </c>
      <c r="I5123">
        <f>COUNTIFS(PG_Transactions!$AK:$AK,$H5123,PG_Transactions!$E:$E,"CAPTURE",PG_Transactions!$AQ:$AQ,1)</f>
        <v>1</v>
      </c>
      <c r="J5123">
        <f>SUMIFS(PG_Transactions!$G:$G,PG_Transactions!$AK:$AK,$H5123,PG_Transactions!$E:$E,"CAPTURE",PG_Transactions!$AQ:$AQ,1)</f>
        <v>799</v>
      </c>
      <c r="K5123">
        <f t="shared" ref="K5123:K5186" si="246">ROUND(J5123-F5123,2)</f>
        <v>0</v>
      </c>
      <c r="L5123" t="str">
        <f t="shared" ref="L5123:L5186" si="247">IF(I5123=0,"No Capture",IF(I5123&gt;1,"Multiple Capture Rows - Review",IF(ABS(K5123)&lt;0.01,"Amount Match",IF(K5123&lt;0,"Captured Less Than Order","Captured More Than Order"))))</f>
        <v>Amount Match</v>
      </c>
    </row>
    <row r="5124" spans="1:12" hidden="1" x14ac:dyDescent="0.3">
      <c r="A5124" t="s">
        <v>10117</v>
      </c>
      <c r="B5124" s="1">
        <v>46286</v>
      </c>
      <c r="C5124" t="s">
        <v>10118</v>
      </c>
      <c r="D5124" t="s">
        <v>16</v>
      </c>
      <c r="E5124" t="s">
        <v>9</v>
      </c>
      <c r="F5124" s="2">
        <v>2797</v>
      </c>
      <c r="G5124" t="s">
        <v>10</v>
      </c>
      <c r="H5124" t="str">
        <f t="shared" si="245"/>
        <v>ORD26005123</v>
      </c>
      <c r="I5124">
        <f>COUNTIFS(PG_Transactions!$AK:$AK,$H5124,PG_Transactions!$E:$E,"CAPTURE",PG_Transactions!$AQ:$AQ,1)</f>
        <v>1</v>
      </c>
      <c r="J5124">
        <f>SUMIFS(PG_Transactions!$G:$G,PG_Transactions!$AK:$AK,$H5124,PG_Transactions!$E:$E,"CAPTURE",PG_Transactions!$AQ:$AQ,1)</f>
        <v>2797</v>
      </c>
      <c r="K5124">
        <f t="shared" si="246"/>
        <v>0</v>
      </c>
      <c r="L5124" t="str">
        <f t="shared" si="247"/>
        <v>Amount Match</v>
      </c>
    </row>
    <row r="5125" spans="1:12" hidden="1" x14ac:dyDescent="0.3">
      <c r="A5125" t="s">
        <v>10119</v>
      </c>
      <c r="B5125" s="1">
        <v>46266</v>
      </c>
      <c r="C5125" t="s">
        <v>10120</v>
      </c>
      <c r="D5125" t="s">
        <v>27</v>
      </c>
      <c r="E5125" t="s">
        <v>33</v>
      </c>
      <c r="F5125">
        <v>599</v>
      </c>
      <c r="G5125" t="s">
        <v>56</v>
      </c>
      <c r="H5125" t="str">
        <f t="shared" si="245"/>
        <v>ORD26005124</v>
      </c>
      <c r="I5125">
        <f>COUNTIFS(PG_Transactions!$AK:$AK,$H5125,PG_Transactions!$E:$E,"CAPTURE",PG_Transactions!$AQ:$AQ,1)</f>
        <v>1</v>
      </c>
      <c r="J5125">
        <f>SUMIFS(PG_Transactions!$G:$G,PG_Transactions!$AK:$AK,$H5125,PG_Transactions!$E:$E,"CAPTURE",PG_Transactions!$AQ:$AQ,1)</f>
        <v>599</v>
      </c>
      <c r="K5125">
        <f t="shared" si="246"/>
        <v>0</v>
      </c>
      <c r="L5125" t="str">
        <f t="shared" si="247"/>
        <v>Amount Match</v>
      </c>
    </row>
    <row r="5126" spans="1:12" hidden="1" x14ac:dyDescent="0.3">
      <c r="A5126" t="s">
        <v>10121</v>
      </c>
      <c r="B5126" s="1">
        <v>46279</v>
      </c>
      <c r="C5126" t="s">
        <v>10122</v>
      </c>
      <c r="D5126" t="s">
        <v>16</v>
      </c>
      <c r="E5126" t="s">
        <v>44</v>
      </c>
      <c r="F5126">
        <v>2497</v>
      </c>
      <c r="G5126" t="s">
        <v>10</v>
      </c>
      <c r="H5126" t="str">
        <f t="shared" si="245"/>
        <v>ORD26005125</v>
      </c>
      <c r="I5126">
        <f>COUNTIFS(PG_Transactions!$AK:$AK,$H5126,PG_Transactions!$E:$E,"CAPTURE",PG_Transactions!$AQ:$AQ,1)</f>
        <v>1</v>
      </c>
      <c r="J5126">
        <f>SUMIFS(PG_Transactions!$G:$G,PG_Transactions!$AK:$AK,$H5126,PG_Transactions!$E:$E,"CAPTURE",PG_Transactions!$AQ:$AQ,1)</f>
        <v>2497</v>
      </c>
      <c r="K5126">
        <f t="shared" si="246"/>
        <v>0</v>
      </c>
      <c r="L5126" t="str">
        <f t="shared" si="247"/>
        <v>Amount Match</v>
      </c>
    </row>
    <row r="5127" spans="1:12" hidden="1" x14ac:dyDescent="0.3">
      <c r="A5127" t="s">
        <v>10123</v>
      </c>
      <c r="B5127" s="1">
        <v>46291</v>
      </c>
      <c r="C5127" t="s">
        <v>10124</v>
      </c>
      <c r="D5127" t="s">
        <v>24</v>
      </c>
      <c r="E5127" t="s">
        <v>17</v>
      </c>
      <c r="F5127">
        <v>2298</v>
      </c>
      <c r="G5127" t="s">
        <v>10</v>
      </c>
      <c r="H5127" t="str">
        <f t="shared" si="245"/>
        <v>ORD26005126</v>
      </c>
      <c r="I5127">
        <f>COUNTIFS(PG_Transactions!$AK:$AK,$H5127,PG_Transactions!$E:$E,"CAPTURE",PG_Transactions!$AQ:$AQ,1)</f>
        <v>1</v>
      </c>
      <c r="J5127">
        <f>SUMIFS(PG_Transactions!$G:$G,PG_Transactions!$AK:$AK,$H5127,PG_Transactions!$E:$E,"CAPTURE",PG_Transactions!$AQ:$AQ,1)</f>
        <v>2298</v>
      </c>
      <c r="K5127">
        <f t="shared" si="246"/>
        <v>0</v>
      </c>
      <c r="L5127" t="str">
        <f t="shared" si="247"/>
        <v>Amount Match</v>
      </c>
    </row>
    <row r="5128" spans="1:12" hidden="1" x14ac:dyDescent="0.3">
      <c r="A5128" t="s">
        <v>10125</v>
      </c>
      <c r="B5128" s="1">
        <v>46289</v>
      </c>
      <c r="C5128" t="s">
        <v>10126</v>
      </c>
      <c r="D5128" t="s">
        <v>65</v>
      </c>
      <c r="E5128" t="s">
        <v>9</v>
      </c>
      <c r="F5128">
        <v>1299</v>
      </c>
      <c r="G5128" t="s">
        <v>10</v>
      </c>
      <c r="H5128" t="str">
        <f t="shared" si="245"/>
        <v>ORD26005127</v>
      </c>
      <c r="I5128">
        <f>COUNTIFS(PG_Transactions!$AK:$AK,$H5128,PG_Transactions!$E:$E,"CAPTURE",PG_Transactions!$AQ:$AQ,1)</f>
        <v>1</v>
      </c>
      <c r="J5128">
        <f>SUMIFS(PG_Transactions!$G:$G,PG_Transactions!$AK:$AK,$H5128,PG_Transactions!$E:$E,"CAPTURE",PG_Transactions!$AQ:$AQ,1)</f>
        <v>1299</v>
      </c>
      <c r="K5128">
        <f t="shared" si="246"/>
        <v>0</v>
      </c>
      <c r="L5128" t="str">
        <f t="shared" si="247"/>
        <v>Amount Match</v>
      </c>
    </row>
    <row r="5129" spans="1:12" hidden="1" x14ac:dyDescent="0.3">
      <c r="A5129" t="s">
        <v>10127</v>
      </c>
      <c r="B5129" s="1">
        <v>46284</v>
      </c>
      <c r="C5129" t="s">
        <v>10128</v>
      </c>
      <c r="D5129" t="s">
        <v>13</v>
      </c>
      <c r="E5129" t="s">
        <v>9</v>
      </c>
      <c r="F5129">
        <v>7999</v>
      </c>
      <c r="G5129" t="s">
        <v>10</v>
      </c>
      <c r="H5129" t="str">
        <f t="shared" si="245"/>
        <v>ORD26005128</v>
      </c>
      <c r="I5129">
        <f>COUNTIFS(PG_Transactions!$AK:$AK,$H5129,PG_Transactions!$E:$E,"CAPTURE",PG_Transactions!$AQ:$AQ,1)</f>
        <v>1</v>
      </c>
      <c r="J5129">
        <f>SUMIFS(PG_Transactions!$G:$G,PG_Transactions!$AK:$AK,$H5129,PG_Transactions!$E:$E,"CAPTURE",PG_Transactions!$AQ:$AQ,1)</f>
        <v>7999</v>
      </c>
      <c r="K5129">
        <f t="shared" si="246"/>
        <v>0</v>
      </c>
      <c r="L5129" t="str">
        <f t="shared" si="247"/>
        <v>Amount Match</v>
      </c>
    </row>
    <row r="5130" spans="1:12" hidden="1" x14ac:dyDescent="0.3">
      <c r="A5130" t="s">
        <v>10129</v>
      </c>
      <c r="B5130" s="1">
        <v>46274</v>
      </c>
      <c r="C5130" t="s">
        <v>10130</v>
      </c>
      <c r="D5130" t="s">
        <v>41</v>
      </c>
      <c r="E5130" t="s">
        <v>17</v>
      </c>
      <c r="F5130">
        <v>4999</v>
      </c>
      <c r="G5130" t="s">
        <v>10</v>
      </c>
      <c r="H5130" t="str">
        <f t="shared" si="245"/>
        <v>ORD26005129</v>
      </c>
      <c r="I5130">
        <f>COUNTIFS(PG_Transactions!$AK:$AK,$H5130,PG_Transactions!$E:$E,"CAPTURE",PG_Transactions!$AQ:$AQ,1)</f>
        <v>1</v>
      </c>
      <c r="J5130">
        <f>SUMIFS(PG_Transactions!$G:$G,PG_Transactions!$AK:$AK,$H5130,PG_Transactions!$E:$E,"CAPTURE",PG_Transactions!$AQ:$AQ,1)</f>
        <v>4999</v>
      </c>
      <c r="K5130">
        <f t="shared" si="246"/>
        <v>0</v>
      </c>
      <c r="L5130" t="str">
        <f t="shared" si="247"/>
        <v>Amount Match</v>
      </c>
    </row>
    <row r="5131" spans="1:12" hidden="1" x14ac:dyDescent="0.3">
      <c r="A5131" t="s">
        <v>10131</v>
      </c>
      <c r="B5131" s="1">
        <v>46267</v>
      </c>
      <c r="C5131" t="s">
        <v>10132</v>
      </c>
      <c r="D5131" t="s">
        <v>65</v>
      </c>
      <c r="E5131" t="s">
        <v>33</v>
      </c>
      <c r="F5131">
        <v>698</v>
      </c>
      <c r="G5131" t="s">
        <v>10</v>
      </c>
      <c r="H5131" t="str">
        <f t="shared" si="245"/>
        <v>ORD26005130</v>
      </c>
      <c r="I5131">
        <f>COUNTIFS(PG_Transactions!$AK:$AK,$H5131,PG_Transactions!$E:$E,"CAPTURE",PG_Transactions!$AQ:$AQ,1)</f>
        <v>1</v>
      </c>
      <c r="J5131">
        <f>SUMIFS(PG_Transactions!$G:$G,PG_Transactions!$AK:$AK,$H5131,PG_Transactions!$E:$E,"CAPTURE",PG_Transactions!$AQ:$AQ,1)</f>
        <v>698</v>
      </c>
      <c r="K5131">
        <f t="shared" si="246"/>
        <v>0</v>
      </c>
      <c r="L5131" t="str">
        <f t="shared" si="247"/>
        <v>Amount Match</v>
      </c>
    </row>
    <row r="5132" spans="1:12" hidden="1" x14ac:dyDescent="0.3">
      <c r="A5132" t="s">
        <v>10133</v>
      </c>
      <c r="B5132" s="1">
        <v>46273</v>
      </c>
      <c r="C5132" t="s">
        <v>10134</v>
      </c>
      <c r="D5132" t="s">
        <v>13</v>
      </c>
      <c r="E5132" t="s">
        <v>9</v>
      </c>
      <c r="F5132">
        <v>7999</v>
      </c>
      <c r="G5132" t="s">
        <v>10</v>
      </c>
      <c r="H5132" t="str">
        <f t="shared" si="245"/>
        <v>ORD26005131</v>
      </c>
      <c r="I5132">
        <f>COUNTIFS(PG_Transactions!$AK:$AK,$H5132,PG_Transactions!$E:$E,"CAPTURE",PG_Transactions!$AQ:$AQ,1)</f>
        <v>1</v>
      </c>
      <c r="J5132">
        <f>SUMIFS(PG_Transactions!$G:$G,PG_Transactions!$AK:$AK,$H5132,PG_Transactions!$E:$E,"CAPTURE",PG_Transactions!$AQ:$AQ,1)</f>
        <v>7999</v>
      </c>
      <c r="K5132">
        <f t="shared" si="246"/>
        <v>0</v>
      </c>
      <c r="L5132" t="str">
        <f t="shared" si="247"/>
        <v>Amount Match</v>
      </c>
    </row>
    <row r="5133" spans="1:12" hidden="1" x14ac:dyDescent="0.3">
      <c r="A5133" t="s">
        <v>10135</v>
      </c>
      <c r="B5133" s="1">
        <v>46293</v>
      </c>
      <c r="C5133" t="s">
        <v>10136</v>
      </c>
      <c r="D5133" t="s">
        <v>24</v>
      </c>
      <c r="E5133" t="s">
        <v>17</v>
      </c>
      <c r="F5133">
        <v>10997</v>
      </c>
      <c r="G5133" t="s">
        <v>10</v>
      </c>
      <c r="H5133" t="str">
        <f t="shared" si="245"/>
        <v>ORD26005132</v>
      </c>
      <c r="I5133">
        <f>COUNTIFS(PG_Transactions!$AK:$AK,$H5133,PG_Transactions!$E:$E,"CAPTURE",PG_Transactions!$AQ:$AQ,1)</f>
        <v>1</v>
      </c>
      <c r="J5133">
        <f>SUMIFS(PG_Transactions!$G:$G,PG_Transactions!$AK:$AK,$H5133,PG_Transactions!$E:$E,"CAPTURE",PG_Transactions!$AQ:$AQ,1)</f>
        <v>10997</v>
      </c>
      <c r="K5133">
        <f t="shared" si="246"/>
        <v>0</v>
      </c>
      <c r="L5133" t="str">
        <f t="shared" si="247"/>
        <v>Amount Match</v>
      </c>
    </row>
    <row r="5134" spans="1:12" hidden="1" x14ac:dyDescent="0.3">
      <c r="A5134" t="s">
        <v>10137</v>
      </c>
      <c r="B5134" s="1">
        <v>46295</v>
      </c>
      <c r="C5134" t="s">
        <v>10138</v>
      </c>
      <c r="D5134" t="s">
        <v>32</v>
      </c>
      <c r="E5134" t="s">
        <v>9</v>
      </c>
      <c r="F5134">
        <v>4498</v>
      </c>
      <c r="G5134" t="s">
        <v>10</v>
      </c>
      <c r="H5134" t="str">
        <f t="shared" si="245"/>
        <v>ORD26005133</v>
      </c>
      <c r="I5134">
        <f>COUNTIFS(PG_Transactions!$AK:$AK,$H5134,PG_Transactions!$E:$E,"CAPTURE",PG_Transactions!$AQ:$AQ,1)</f>
        <v>1</v>
      </c>
      <c r="J5134">
        <f>SUMIFS(PG_Transactions!$G:$G,PG_Transactions!$AK:$AK,$H5134,PG_Transactions!$E:$E,"CAPTURE",PG_Transactions!$AQ:$AQ,1)</f>
        <v>4498</v>
      </c>
      <c r="K5134">
        <f t="shared" si="246"/>
        <v>0</v>
      </c>
      <c r="L5134" t="str">
        <f t="shared" si="247"/>
        <v>Amount Match</v>
      </c>
    </row>
    <row r="5135" spans="1:12" hidden="1" x14ac:dyDescent="0.3">
      <c r="A5135" t="s">
        <v>10139</v>
      </c>
      <c r="B5135" s="1">
        <v>46291</v>
      </c>
      <c r="C5135" t="s">
        <v>4719</v>
      </c>
      <c r="D5135" t="s">
        <v>16</v>
      </c>
      <c r="E5135" t="s">
        <v>9</v>
      </c>
      <c r="F5135">
        <v>2499</v>
      </c>
      <c r="G5135" t="s">
        <v>70</v>
      </c>
      <c r="H5135" t="str">
        <f t="shared" si="245"/>
        <v>ORD26005134</v>
      </c>
      <c r="I5135">
        <f>COUNTIFS(PG_Transactions!$AK:$AK,$H5135,PG_Transactions!$E:$E,"CAPTURE",PG_Transactions!$AQ:$AQ,1)</f>
        <v>0</v>
      </c>
      <c r="J5135">
        <f>SUMIFS(PG_Transactions!$G:$G,PG_Transactions!$AK:$AK,$H5135,PG_Transactions!$E:$E,"CAPTURE",PG_Transactions!$AQ:$AQ,1)</f>
        <v>0</v>
      </c>
      <c r="K5135">
        <f t="shared" si="246"/>
        <v>-2499</v>
      </c>
      <c r="L5135" t="str">
        <f t="shared" si="247"/>
        <v>No Capture</v>
      </c>
    </row>
    <row r="5136" spans="1:12" hidden="1" x14ac:dyDescent="0.3">
      <c r="A5136" t="s">
        <v>10140</v>
      </c>
      <c r="B5136" s="1">
        <v>46279</v>
      </c>
      <c r="C5136" t="s">
        <v>10141</v>
      </c>
      <c r="D5136" t="s">
        <v>41</v>
      </c>
      <c r="E5136" t="s">
        <v>9</v>
      </c>
      <c r="F5136">
        <v>1798</v>
      </c>
      <c r="G5136" t="s">
        <v>10</v>
      </c>
      <c r="H5136" t="str">
        <f t="shared" si="245"/>
        <v>ORD26005135</v>
      </c>
      <c r="I5136">
        <f>COUNTIFS(PG_Transactions!$AK:$AK,$H5136,PG_Transactions!$E:$E,"CAPTURE",PG_Transactions!$AQ:$AQ,1)</f>
        <v>1</v>
      </c>
      <c r="J5136">
        <f>SUMIFS(PG_Transactions!$G:$G,PG_Transactions!$AK:$AK,$H5136,PG_Transactions!$E:$E,"CAPTURE",PG_Transactions!$AQ:$AQ,1)</f>
        <v>1798</v>
      </c>
      <c r="K5136">
        <f t="shared" si="246"/>
        <v>0</v>
      </c>
      <c r="L5136" t="str">
        <f t="shared" si="247"/>
        <v>Amount Match</v>
      </c>
    </row>
    <row r="5137" spans="1:12" hidden="1" x14ac:dyDescent="0.3">
      <c r="A5137" t="s">
        <v>10142</v>
      </c>
      <c r="B5137" s="1">
        <v>46293</v>
      </c>
      <c r="C5137" t="s">
        <v>10143</v>
      </c>
      <c r="D5137" t="s">
        <v>8</v>
      </c>
      <c r="E5137" t="s">
        <v>9</v>
      </c>
      <c r="F5137" s="2">
        <v>1998</v>
      </c>
      <c r="G5137" t="s">
        <v>10</v>
      </c>
      <c r="H5137" t="str">
        <f t="shared" si="245"/>
        <v>ORD26005136</v>
      </c>
      <c r="I5137">
        <f>COUNTIFS(PG_Transactions!$AK:$AK,$H5137,PG_Transactions!$E:$E,"CAPTURE",PG_Transactions!$AQ:$AQ,1)</f>
        <v>1</v>
      </c>
      <c r="J5137">
        <f>SUMIFS(PG_Transactions!$G:$G,PG_Transactions!$AK:$AK,$H5137,PG_Transactions!$E:$E,"CAPTURE",PG_Transactions!$AQ:$AQ,1)</f>
        <v>1998</v>
      </c>
      <c r="K5137">
        <f t="shared" si="246"/>
        <v>0</v>
      </c>
      <c r="L5137" t="str">
        <f t="shared" si="247"/>
        <v>Amount Match</v>
      </c>
    </row>
    <row r="5138" spans="1:12" hidden="1" x14ac:dyDescent="0.3">
      <c r="A5138" t="s">
        <v>10144</v>
      </c>
      <c r="B5138" s="1">
        <v>46279</v>
      </c>
      <c r="C5138" t="s">
        <v>10145</v>
      </c>
      <c r="D5138" t="s">
        <v>32</v>
      </c>
      <c r="E5138" t="s">
        <v>9</v>
      </c>
      <c r="F5138">
        <v>11847</v>
      </c>
      <c r="G5138" t="s">
        <v>10</v>
      </c>
      <c r="H5138" t="str">
        <f t="shared" si="245"/>
        <v>ORD26005137</v>
      </c>
      <c r="I5138">
        <f>COUNTIFS(PG_Transactions!$AK:$AK,$H5138,PG_Transactions!$E:$E,"CAPTURE",PG_Transactions!$AQ:$AQ,1)</f>
        <v>1</v>
      </c>
      <c r="J5138">
        <f>SUMIFS(PG_Transactions!$G:$G,PG_Transactions!$AK:$AK,$H5138,PG_Transactions!$E:$E,"CAPTURE",PG_Transactions!$AQ:$AQ,1)</f>
        <v>11847</v>
      </c>
      <c r="K5138">
        <f t="shared" si="246"/>
        <v>0</v>
      </c>
      <c r="L5138" t="str">
        <f t="shared" si="247"/>
        <v>Amount Match</v>
      </c>
    </row>
    <row r="5139" spans="1:12" hidden="1" x14ac:dyDescent="0.3">
      <c r="A5139" t="s">
        <v>10146</v>
      </c>
      <c r="B5139" s="1">
        <v>46280</v>
      </c>
      <c r="C5139" t="s">
        <v>6912</v>
      </c>
      <c r="D5139" t="s">
        <v>51</v>
      </c>
      <c r="E5139" t="s">
        <v>17</v>
      </c>
      <c r="F5139">
        <v>7998</v>
      </c>
      <c r="G5139" t="s">
        <v>10</v>
      </c>
      <c r="H5139" t="str">
        <f t="shared" si="245"/>
        <v>ORD26005138</v>
      </c>
      <c r="I5139">
        <f>COUNTIFS(PG_Transactions!$AK:$AK,$H5139,PG_Transactions!$E:$E,"CAPTURE",PG_Transactions!$AQ:$AQ,1)</f>
        <v>1</v>
      </c>
      <c r="J5139">
        <f>SUMIFS(PG_Transactions!$G:$G,PG_Transactions!$AK:$AK,$H5139,PG_Transactions!$E:$E,"CAPTURE",PG_Transactions!$AQ:$AQ,1)</f>
        <v>7998</v>
      </c>
      <c r="K5139">
        <f t="shared" si="246"/>
        <v>0</v>
      </c>
      <c r="L5139" t="str">
        <f t="shared" si="247"/>
        <v>Amount Match</v>
      </c>
    </row>
    <row r="5140" spans="1:12" hidden="1" x14ac:dyDescent="0.3">
      <c r="A5140" t="s">
        <v>10147</v>
      </c>
      <c r="B5140" s="1">
        <v>46273</v>
      </c>
      <c r="C5140" t="s">
        <v>10148</v>
      </c>
      <c r="D5140" t="s">
        <v>38</v>
      </c>
      <c r="E5140" t="s">
        <v>9</v>
      </c>
      <c r="F5140">
        <v>2999</v>
      </c>
      <c r="G5140" t="s">
        <v>10</v>
      </c>
      <c r="H5140" t="str">
        <f t="shared" si="245"/>
        <v>ORD26005139</v>
      </c>
      <c r="I5140">
        <f>COUNTIFS(PG_Transactions!$AK:$AK,$H5140,PG_Transactions!$E:$E,"CAPTURE",PG_Transactions!$AQ:$AQ,1)</f>
        <v>1</v>
      </c>
      <c r="J5140">
        <f>SUMIFS(PG_Transactions!$G:$G,PG_Transactions!$AK:$AK,$H5140,PG_Transactions!$E:$E,"CAPTURE",PG_Transactions!$AQ:$AQ,1)</f>
        <v>2999</v>
      </c>
      <c r="K5140">
        <f t="shared" si="246"/>
        <v>0</v>
      </c>
      <c r="L5140" t="str">
        <f t="shared" si="247"/>
        <v>Amount Match</v>
      </c>
    </row>
    <row r="5141" spans="1:12" hidden="1" x14ac:dyDescent="0.3">
      <c r="A5141" t="s">
        <v>10149</v>
      </c>
      <c r="B5141" s="1">
        <v>46273</v>
      </c>
      <c r="C5141" t="s">
        <v>10150</v>
      </c>
      <c r="D5141" t="s">
        <v>24</v>
      </c>
      <c r="E5141" t="s">
        <v>17</v>
      </c>
      <c r="F5141">
        <v>1299</v>
      </c>
      <c r="G5141" t="s">
        <v>10</v>
      </c>
      <c r="H5141" t="str">
        <f t="shared" si="245"/>
        <v>ORD26005140</v>
      </c>
      <c r="I5141">
        <f>COUNTIFS(PG_Transactions!$AK:$AK,$H5141,PG_Transactions!$E:$E,"CAPTURE",PG_Transactions!$AQ:$AQ,1)</f>
        <v>1</v>
      </c>
      <c r="J5141">
        <f>SUMIFS(PG_Transactions!$G:$G,PG_Transactions!$AK:$AK,$H5141,PG_Transactions!$E:$E,"CAPTURE",PG_Transactions!$AQ:$AQ,1)</f>
        <v>1299</v>
      </c>
      <c r="K5141">
        <f t="shared" si="246"/>
        <v>0</v>
      </c>
      <c r="L5141" t="str">
        <f t="shared" si="247"/>
        <v>Amount Match</v>
      </c>
    </row>
    <row r="5142" spans="1:12" hidden="1" x14ac:dyDescent="0.3">
      <c r="A5142" t="s">
        <v>10151</v>
      </c>
      <c r="B5142" s="1">
        <v>46288</v>
      </c>
      <c r="C5142" t="s">
        <v>10152</v>
      </c>
      <c r="D5142" t="s">
        <v>8</v>
      </c>
      <c r="E5142" t="s">
        <v>33</v>
      </c>
      <c r="F5142">
        <v>2999</v>
      </c>
      <c r="G5142" t="s">
        <v>70</v>
      </c>
      <c r="H5142" t="str">
        <f t="shared" si="245"/>
        <v>ORD26005141</v>
      </c>
      <c r="I5142">
        <f>COUNTIFS(PG_Transactions!$AK:$AK,$H5142,PG_Transactions!$E:$E,"CAPTURE",PG_Transactions!$AQ:$AQ,1)</f>
        <v>0</v>
      </c>
      <c r="J5142">
        <f>SUMIFS(PG_Transactions!$G:$G,PG_Transactions!$AK:$AK,$H5142,PG_Transactions!$E:$E,"CAPTURE",PG_Transactions!$AQ:$AQ,1)</f>
        <v>0</v>
      </c>
      <c r="K5142">
        <f t="shared" si="246"/>
        <v>-2999</v>
      </c>
      <c r="L5142" t="str">
        <f t="shared" si="247"/>
        <v>No Capture</v>
      </c>
    </row>
    <row r="5143" spans="1:12" hidden="1" x14ac:dyDescent="0.3">
      <c r="A5143" t="s">
        <v>10153</v>
      </c>
      <c r="B5143" s="1">
        <v>46280</v>
      </c>
      <c r="C5143" t="s">
        <v>10154</v>
      </c>
      <c r="D5143" t="s">
        <v>27</v>
      </c>
      <c r="E5143" t="s">
        <v>44</v>
      </c>
      <c r="F5143">
        <v>1499</v>
      </c>
      <c r="G5143" t="s">
        <v>10</v>
      </c>
      <c r="H5143" t="str">
        <f t="shared" si="245"/>
        <v>ORD26005142</v>
      </c>
      <c r="I5143">
        <f>COUNTIFS(PG_Transactions!$AK:$AK,$H5143,PG_Transactions!$E:$E,"CAPTURE",PG_Transactions!$AQ:$AQ,1)</f>
        <v>1</v>
      </c>
      <c r="J5143">
        <f>SUMIFS(PG_Transactions!$G:$G,PG_Transactions!$AK:$AK,$H5143,PG_Transactions!$E:$E,"CAPTURE",PG_Transactions!$AQ:$AQ,1)</f>
        <v>1499</v>
      </c>
      <c r="K5143">
        <f t="shared" si="246"/>
        <v>0</v>
      </c>
      <c r="L5143" t="str">
        <f t="shared" si="247"/>
        <v>Amount Match</v>
      </c>
    </row>
    <row r="5144" spans="1:12" hidden="1" x14ac:dyDescent="0.3">
      <c r="A5144" t="s">
        <v>10155</v>
      </c>
      <c r="B5144" s="1">
        <v>46275</v>
      </c>
      <c r="C5144" t="s">
        <v>10156</v>
      </c>
      <c r="D5144" t="s">
        <v>65</v>
      </c>
      <c r="E5144" t="s">
        <v>9</v>
      </c>
      <c r="F5144">
        <v>5497</v>
      </c>
      <c r="G5144" t="s">
        <v>10</v>
      </c>
      <c r="H5144" t="str">
        <f t="shared" si="245"/>
        <v>ORD26005143</v>
      </c>
      <c r="I5144">
        <f>COUNTIFS(PG_Transactions!$AK:$AK,$H5144,PG_Transactions!$E:$E,"CAPTURE",PG_Transactions!$AQ:$AQ,1)</f>
        <v>0</v>
      </c>
      <c r="J5144">
        <f>SUMIFS(PG_Transactions!$G:$G,PG_Transactions!$AK:$AK,$H5144,PG_Transactions!$E:$E,"CAPTURE",PG_Transactions!$AQ:$AQ,1)</f>
        <v>0</v>
      </c>
      <c r="K5144">
        <f t="shared" si="246"/>
        <v>-5497</v>
      </c>
      <c r="L5144" t="str">
        <f t="shared" si="247"/>
        <v>No Capture</v>
      </c>
    </row>
    <row r="5145" spans="1:12" hidden="1" x14ac:dyDescent="0.3">
      <c r="A5145" t="s">
        <v>10157</v>
      </c>
      <c r="B5145" s="1">
        <v>46293</v>
      </c>
      <c r="C5145" t="s">
        <v>10158</v>
      </c>
      <c r="D5145" t="s">
        <v>32</v>
      </c>
      <c r="E5145" t="s">
        <v>44</v>
      </c>
      <c r="F5145">
        <v>7999</v>
      </c>
      <c r="G5145" t="s">
        <v>56</v>
      </c>
      <c r="H5145" t="str">
        <f t="shared" si="245"/>
        <v>ORD26005144</v>
      </c>
      <c r="I5145">
        <f>COUNTIFS(PG_Transactions!$AK:$AK,$H5145,PG_Transactions!$E:$E,"CAPTURE",PG_Transactions!$AQ:$AQ,1)</f>
        <v>1</v>
      </c>
      <c r="J5145">
        <f>SUMIFS(PG_Transactions!$G:$G,PG_Transactions!$AK:$AK,$H5145,PG_Transactions!$E:$E,"CAPTURE",PG_Transactions!$AQ:$AQ,1)</f>
        <v>7999</v>
      </c>
      <c r="K5145">
        <f t="shared" si="246"/>
        <v>0</v>
      </c>
      <c r="L5145" t="str">
        <f t="shared" si="247"/>
        <v>Amount Match</v>
      </c>
    </row>
    <row r="5146" spans="1:12" hidden="1" x14ac:dyDescent="0.3">
      <c r="A5146" t="s">
        <v>10159</v>
      </c>
      <c r="B5146" s="1">
        <v>46283</v>
      </c>
      <c r="C5146" t="s">
        <v>10160</v>
      </c>
      <c r="D5146" t="s">
        <v>13</v>
      </c>
      <c r="E5146" t="s">
        <v>33</v>
      </c>
      <c r="F5146">
        <v>349</v>
      </c>
      <c r="G5146" t="s">
        <v>10</v>
      </c>
      <c r="H5146" t="str">
        <f t="shared" si="245"/>
        <v>ORD26005145</v>
      </c>
      <c r="I5146">
        <f>COUNTIFS(PG_Transactions!$AK:$AK,$H5146,PG_Transactions!$E:$E,"CAPTURE",PG_Transactions!$AQ:$AQ,1)</f>
        <v>1</v>
      </c>
      <c r="J5146">
        <f>SUMIFS(PG_Transactions!$G:$G,PG_Transactions!$AK:$AK,$H5146,PG_Transactions!$E:$E,"CAPTURE",PG_Transactions!$AQ:$AQ,1)</f>
        <v>349</v>
      </c>
      <c r="K5146">
        <f t="shared" si="246"/>
        <v>0</v>
      </c>
      <c r="L5146" t="str">
        <f t="shared" si="247"/>
        <v>Amount Match</v>
      </c>
    </row>
    <row r="5147" spans="1:12" hidden="1" x14ac:dyDescent="0.3">
      <c r="A5147" t="s">
        <v>10161</v>
      </c>
      <c r="B5147" s="1">
        <v>46276</v>
      </c>
      <c r="C5147" t="s">
        <v>10162</v>
      </c>
      <c r="D5147" t="s">
        <v>13</v>
      </c>
      <c r="E5147" t="s">
        <v>44</v>
      </c>
      <c r="F5147">
        <v>6497</v>
      </c>
      <c r="G5147" t="s">
        <v>10</v>
      </c>
      <c r="H5147" t="str">
        <f t="shared" si="245"/>
        <v>ORD26005146</v>
      </c>
      <c r="I5147">
        <f>COUNTIFS(PG_Transactions!$AK:$AK,$H5147,PG_Transactions!$E:$E,"CAPTURE",PG_Transactions!$AQ:$AQ,1)</f>
        <v>1</v>
      </c>
      <c r="J5147">
        <f>SUMIFS(PG_Transactions!$G:$G,PG_Transactions!$AK:$AK,$H5147,PG_Transactions!$E:$E,"CAPTURE",PG_Transactions!$AQ:$AQ,1)</f>
        <v>6497</v>
      </c>
      <c r="K5147">
        <f t="shared" si="246"/>
        <v>0</v>
      </c>
      <c r="L5147" t="str">
        <f t="shared" si="247"/>
        <v>Amount Match</v>
      </c>
    </row>
    <row r="5148" spans="1:12" hidden="1" x14ac:dyDescent="0.3">
      <c r="A5148" t="s">
        <v>10163</v>
      </c>
      <c r="B5148" s="1">
        <v>46286</v>
      </c>
      <c r="C5148" t="s">
        <v>10164</v>
      </c>
      <c r="D5148" t="s">
        <v>41</v>
      </c>
      <c r="E5148" t="s">
        <v>9</v>
      </c>
      <c r="F5148">
        <v>1499</v>
      </c>
      <c r="G5148" t="s">
        <v>10</v>
      </c>
      <c r="H5148" t="str">
        <f t="shared" si="245"/>
        <v>ORD26005147</v>
      </c>
      <c r="I5148">
        <f>COUNTIFS(PG_Transactions!$AK:$AK,$H5148,PG_Transactions!$E:$E,"CAPTURE",PG_Transactions!$AQ:$AQ,1)</f>
        <v>1</v>
      </c>
      <c r="J5148">
        <f>SUMIFS(PG_Transactions!$G:$G,PG_Transactions!$AK:$AK,$H5148,PG_Transactions!$E:$E,"CAPTURE",PG_Transactions!$AQ:$AQ,1)</f>
        <v>1499</v>
      </c>
      <c r="K5148">
        <f t="shared" si="246"/>
        <v>0</v>
      </c>
      <c r="L5148" t="str">
        <f t="shared" si="247"/>
        <v>Amount Match</v>
      </c>
    </row>
    <row r="5149" spans="1:12" hidden="1" x14ac:dyDescent="0.3">
      <c r="A5149" t="s">
        <v>10165</v>
      </c>
      <c r="B5149" s="1">
        <v>46293</v>
      </c>
      <c r="C5149" t="s">
        <v>10166</v>
      </c>
      <c r="D5149" t="s">
        <v>13</v>
      </c>
      <c r="E5149" t="s">
        <v>17</v>
      </c>
      <c r="F5149">
        <v>4498</v>
      </c>
      <c r="G5149" t="s">
        <v>10</v>
      </c>
      <c r="H5149" t="str">
        <f t="shared" si="245"/>
        <v>ORD26005148</v>
      </c>
      <c r="I5149">
        <f>COUNTIFS(PG_Transactions!$AK:$AK,$H5149,PG_Transactions!$E:$E,"CAPTURE",PG_Transactions!$AQ:$AQ,1)</f>
        <v>1</v>
      </c>
      <c r="J5149">
        <f>SUMIFS(PG_Transactions!$G:$G,PG_Transactions!$AK:$AK,$H5149,PG_Transactions!$E:$E,"CAPTURE",PG_Transactions!$AQ:$AQ,1)</f>
        <v>4498</v>
      </c>
      <c r="K5149">
        <f t="shared" si="246"/>
        <v>0</v>
      </c>
      <c r="L5149" t="str">
        <f t="shared" si="247"/>
        <v>Amount Match</v>
      </c>
    </row>
    <row r="5150" spans="1:12" hidden="1" x14ac:dyDescent="0.3">
      <c r="A5150" t="s">
        <v>10167</v>
      </c>
      <c r="B5150" s="1">
        <v>46267</v>
      </c>
      <c r="C5150" t="s">
        <v>10168</v>
      </c>
      <c r="D5150" t="s">
        <v>24</v>
      </c>
      <c r="E5150" t="s">
        <v>9</v>
      </c>
      <c r="F5150">
        <v>1299</v>
      </c>
      <c r="G5150" t="s">
        <v>105</v>
      </c>
      <c r="H5150" t="str">
        <f t="shared" si="245"/>
        <v>ORD26005149</v>
      </c>
      <c r="I5150">
        <f>COUNTIFS(PG_Transactions!$AK:$AK,$H5150,PG_Transactions!$E:$E,"CAPTURE",PG_Transactions!$AQ:$AQ,1)</f>
        <v>0</v>
      </c>
      <c r="J5150">
        <f>SUMIFS(PG_Transactions!$G:$G,PG_Transactions!$AK:$AK,$H5150,PG_Transactions!$E:$E,"CAPTURE",PG_Transactions!$AQ:$AQ,1)</f>
        <v>0</v>
      </c>
      <c r="K5150">
        <f t="shared" si="246"/>
        <v>-1299</v>
      </c>
      <c r="L5150" t="str">
        <f t="shared" si="247"/>
        <v>No Capture</v>
      </c>
    </row>
    <row r="5151" spans="1:12" hidden="1" x14ac:dyDescent="0.3">
      <c r="A5151" t="s">
        <v>10169</v>
      </c>
      <c r="B5151" s="1">
        <v>46288</v>
      </c>
      <c r="C5151" t="s">
        <v>9717</v>
      </c>
      <c r="D5151" t="s">
        <v>8</v>
      </c>
      <c r="E5151" t="s">
        <v>9</v>
      </c>
      <c r="F5151">
        <v>8348</v>
      </c>
      <c r="G5151" t="s">
        <v>10</v>
      </c>
      <c r="H5151" t="str">
        <f t="shared" si="245"/>
        <v>ORD26005150</v>
      </c>
      <c r="I5151">
        <f>COUNTIFS(PG_Transactions!$AK:$AK,$H5151,PG_Transactions!$E:$E,"CAPTURE",PG_Transactions!$AQ:$AQ,1)</f>
        <v>1</v>
      </c>
      <c r="J5151">
        <f>SUMIFS(PG_Transactions!$G:$G,PG_Transactions!$AK:$AK,$H5151,PG_Transactions!$E:$E,"CAPTURE",PG_Transactions!$AQ:$AQ,1)</f>
        <v>8348</v>
      </c>
      <c r="K5151">
        <f t="shared" si="246"/>
        <v>0</v>
      </c>
      <c r="L5151" t="str">
        <f t="shared" si="247"/>
        <v>Amount Match</v>
      </c>
    </row>
    <row r="5152" spans="1:12" hidden="1" x14ac:dyDescent="0.3">
      <c r="A5152" t="s">
        <v>10170</v>
      </c>
      <c r="B5152" s="1">
        <v>46292</v>
      </c>
      <c r="C5152" t="s">
        <v>10171</v>
      </c>
      <c r="D5152" t="s">
        <v>27</v>
      </c>
      <c r="E5152" t="s">
        <v>17</v>
      </c>
      <c r="F5152">
        <v>9498</v>
      </c>
      <c r="G5152" t="s">
        <v>70</v>
      </c>
      <c r="H5152" t="str">
        <f t="shared" si="245"/>
        <v>ORD26005151</v>
      </c>
      <c r="I5152">
        <f>COUNTIFS(PG_Transactions!$AK:$AK,$H5152,PG_Transactions!$E:$E,"CAPTURE",PG_Transactions!$AQ:$AQ,1)</f>
        <v>0</v>
      </c>
      <c r="J5152">
        <f>SUMIFS(PG_Transactions!$G:$G,PG_Transactions!$AK:$AK,$H5152,PG_Transactions!$E:$E,"CAPTURE",PG_Transactions!$AQ:$AQ,1)</f>
        <v>0</v>
      </c>
      <c r="K5152">
        <f t="shared" si="246"/>
        <v>-9498</v>
      </c>
      <c r="L5152" t="str">
        <f t="shared" si="247"/>
        <v>No Capture</v>
      </c>
    </row>
    <row r="5153" spans="1:12" hidden="1" x14ac:dyDescent="0.3">
      <c r="A5153" t="s">
        <v>10172</v>
      </c>
      <c r="B5153" s="1">
        <v>46274</v>
      </c>
      <c r="C5153" t="s">
        <v>4084</v>
      </c>
      <c r="D5153" t="s">
        <v>8</v>
      </c>
      <c r="E5153" t="s">
        <v>9</v>
      </c>
      <c r="F5153">
        <v>3499</v>
      </c>
      <c r="G5153" t="s">
        <v>70</v>
      </c>
      <c r="H5153" t="str">
        <f t="shared" si="245"/>
        <v>ORD26005152</v>
      </c>
      <c r="I5153">
        <f>COUNTIFS(PG_Transactions!$AK:$AK,$H5153,PG_Transactions!$E:$E,"CAPTURE",PG_Transactions!$AQ:$AQ,1)</f>
        <v>0</v>
      </c>
      <c r="J5153">
        <f>SUMIFS(PG_Transactions!$G:$G,PG_Transactions!$AK:$AK,$H5153,PG_Transactions!$E:$E,"CAPTURE",PG_Transactions!$AQ:$AQ,1)</f>
        <v>0</v>
      </c>
      <c r="K5153">
        <f t="shared" si="246"/>
        <v>-3499</v>
      </c>
      <c r="L5153" t="str">
        <f t="shared" si="247"/>
        <v>No Capture</v>
      </c>
    </row>
    <row r="5154" spans="1:12" hidden="1" x14ac:dyDescent="0.3">
      <c r="A5154" t="s">
        <v>10173</v>
      </c>
      <c r="B5154" s="1">
        <v>46269</v>
      </c>
      <c r="C5154" t="s">
        <v>10174</v>
      </c>
      <c r="D5154" t="s">
        <v>16</v>
      </c>
      <c r="E5154" t="s">
        <v>9</v>
      </c>
      <c r="F5154">
        <v>698</v>
      </c>
      <c r="G5154" t="s">
        <v>10</v>
      </c>
      <c r="H5154" t="str">
        <f t="shared" si="245"/>
        <v>ORD26005153</v>
      </c>
      <c r="I5154">
        <f>COUNTIFS(PG_Transactions!$AK:$AK,$H5154,PG_Transactions!$E:$E,"CAPTURE",PG_Transactions!$AQ:$AQ,1)</f>
        <v>1</v>
      </c>
      <c r="J5154">
        <f>SUMIFS(PG_Transactions!$G:$G,PG_Transactions!$AK:$AK,$H5154,PG_Transactions!$E:$E,"CAPTURE",PG_Transactions!$AQ:$AQ,1)</f>
        <v>698</v>
      </c>
      <c r="K5154">
        <f t="shared" si="246"/>
        <v>0</v>
      </c>
      <c r="L5154" t="str">
        <f t="shared" si="247"/>
        <v>Amount Match</v>
      </c>
    </row>
    <row r="5155" spans="1:12" hidden="1" x14ac:dyDescent="0.3">
      <c r="A5155" t="s">
        <v>10175</v>
      </c>
      <c r="B5155" s="1">
        <v>46288</v>
      </c>
      <c r="C5155" t="s">
        <v>10176</v>
      </c>
      <c r="D5155" t="s">
        <v>24</v>
      </c>
      <c r="E5155" t="s">
        <v>9</v>
      </c>
      <c r="F5155">
        <v>3197</v>
      </c>
      <c r="G5155" t="s">
        <v>10</v>
      </c>
      <c r="H5155" t="str">
        <f t="shared" si="245"/>
        <v>ORD26005154</v>
      </c>
      <c r="I5155">
        <f>COUNTIFS(PG_Transactions!$AK:$AK,$H5155,PG_Transactions!$E:$E,"CAPTURE",PG_Transactions!$AQ:$AQ,1)</f>
        <v>1</v>
      </c>
      <c r="J5155">
        <f>SUMIFS(PG_Transactions!$G:$G,PG_Transactions!$AK:$AK,$H5155,PG_Transactions!$E:$E,"CAPTURE",PG_Transactions!$AQ:$AQ,1)</f>
        <v>3197</v>
      </c>
      <c r="K5155">
        <f t="shared" si="246"/>
        <v>0</v>
      </c>
      <c r="L5155" t="str">
        <f t="shared" si="247"/>
        <v>Amount Match</v>
      </c>
    </row>
    <row r="5156" spans="1:12" hidden="1" x14ac:dyDescent="0.3">
      <c r="A5156" t="s">
        <v>10177</v>
      </c>
      <c r="B5156" s="1">
        <v>46277</v>
      </c>
      <c r="C5156" t="s">
        <v>10178</v>
      </c>
      <c r="D5156" t="s">
        <v>13</v>
      </c>
      <c r="E5156" t="s">
        <v>9</v>
      </c>
      <c r="F5156">
        <v>499</v>
      </c>
      <c r="G5156" t="s">
        <v>10</v>
      </c>
      <c r="H5156" t="str">
        <f t="shared" si="245"/>
        <v>ORD26005155</v>
      </c>
      <c r="I5156">
        <f>COUNTIFS(PG_Transactions!$AK:$AK,$H5156,PG_Transactions!$E:$E,"CAPTURE",PG_Transactions!$AQ:$AQ,1)</f>
        <v>1</v>
      </c>
      <c r="J5156">
        <f>SUMIFS(PG_Transactions!$G:$G,PG_Transactions!$AK:$AK,$H5156,PG_Transactions!$E:$E,"CAPTURE",PG_Transactions!$AQ:$AQ,1)</f>
        <v>499</v>
      </c>
      <c r="K5156">
        <f t="shared" si="246"/>
        <v>0</v>
      </c>
      <c r="L5156" t="str">
        <f t="shared" si="247"/>
        <v>Amount Match</v>
      </c>
    </row>
    <row r="5157" spans="1:12" hidden="1" x14ac:dyDescent="0.3">
      <c r="A5157" t="s">
        <v>10179</v>
      </c>
      <c r="B5157" s="1">
        <v>46289</v>
      </c>
      <c r="C5157" t="s">
        <v>10180</v>
      </c>
      <c r="D5157" t="s">
        <v>13</v>
      </c>
      <c r="E5157" t="s">
        <v>9</v>
      </c>
      <c r="F5157">
        <v>11597</v>
      </c>
      <c r="G5157" t="s">
        <v>10</v>
      </c>
      <c r="H5157" t="str">
        <f t="shared" si="245"/>
        <v>ORD26005156</v>
      </c>
      <c r="I5157">
        <f>COUNTIFS(PG_Transactions!$AK:$AK,$H5157,PG_Transactions!$E:$E,"CAPTURE",PG_Transactions!$AQ:$AQ,1)</f>
        <v>1</v>
      </c>
      <c r="J5157">
        <f>SUMIFS(PG_Transactions!$G:$G,PG_Transactions!$AK:$AK,$H5157,PG_Transactions!$E:$E,"CAPTURE",PG_Transactions!$AQ:$AQ,1)</f>
        <v>11597</v>
      </c>
      <c r="K5157">
        <f t="shared" si="246"/>
        <v>0</v>
      </c>
      <c r="L5157" t="str">
        <f t="shared" si="247"/>
        <v>Amount Match</v>
      </c>
    </row>
    <row r="5158" spans="1:12" hidden="1" x14ac:dyDescent="0.3">
      <c r="A5158" t="s">
        <v>10181</v>
      </c>
      <c r="B5158" s="1">
        <v>46281</v>
      </c>
      <c r="C5158" t="s">
        <v>10182</v>
      </c>
      <c r="D5158" t="s">
        <v>24</v>
      </c>
      <c r="E5158" t="s">
        <v>33</v>
      </c>
      <c r="F5158">
        <v>5297</v>
      </c>
      <c r="G5158" t="s">
        <v>10</v>
      </c>
      <c r="H5158" t="str">
        <f t="shared" si="245"/>
        <v>ORD26005157</v>
      </c>
      <c r="I5158">
        <f>COUNTIFS(PG_Transactions!$AK:$AK,$H5158,PG_Transactions!$E:$E,"CAPTURE",PG_Transactions!$AQ:$AQ,1)</f>
        <v>1</v>
      </c>
      <c r="J5158">
        <f>SUMIFS(PG_Transactions!$G:$G,PG_Transactions!$AK:$AK,$H5158,PG_Transactions!$E:$E,"CAPTURE",PG_Transactions!$AQ:$AQ,1)</f>
        <v>5297</v>
      </c>
      <c r="K5158">
        <f t="shared" si="246"/>
        <v>0</v>
      </c>
      <c r="L5158" t="str">
        <f t="shared" si="247"/>
        <v>Amount Match</v>
      </c>
    </row>
    <row r="5159" spans="1:12" hidden="1" x14ac:dyDescent="0.3">
      <c r="A5159" t="s">
        <v>10183</v>
      </c>
      <c r="B5159" s="1">
        <v>46266</v>
      </c>
      <c r="C5159" t="s">
        <v>10184</v>
      </c>
      <c r="D5159" t="s">
        <v>51</v>
      </c>
      <c r="E5159" t="s">
        <v>44</v>
      </c>
      <c r="F5159">
        <v>1499</v>
      </c>
      <c r="G5159" t="s">
        <v>10</v>
      </c>
      <c r="H5159" t="str">
        <f t="shared" si="245"/>
        <v>ORD26005158</v>
      </c>
      <c r="I5159">
        <f>COUNTIFS(PG_Transactions!$AK:$AK,$H5159,PG_Transactions!$E:$E,"CAPTURE",PG_Transactions!$AQ:$AQ,1)</f>
        <v>1</v>
      </c>
      <c r="J5159">
        <f>SUMIFS(PG_Transactions!$G:$G,PG_Transactions!$AK:$AK,$H5159,PG_Transactions!$E:$E,"CAPTURE",PG_Transactions!$AQ:$AQ,1)</f>
        <v>1499</v>
      </c>
      <c r="K5159">
        <f t="shared" si="246"/>
        <v>0</v>
      </c>
      <c r="L5159" t="str">
        <f t="shared" si="247"/>
        <v>Amount Match</v>
      </c>
    </row>
    <row r="5160" spans="1:12" hidden="1" x14ac:dyDescent="0.3">
      <c r="A5160" t="s">
        <v>10185</v>
      </c>
      <c r="B5160" s="1">
        <v>46276</v>
      </c>
      <c r="C5160" t="s">
        <v>10186</v>
      </c>
      <c r="D5160" t="s">
        <v>38</v>
      </c>
      <c r="E5160" t="s">
        <v>9</v>
      </c>
      <c r="F5160">
        <v>499</v>
      </c>
      <c r="G5160" t="s">
        <v>10</v>
      </c>
      <c r="H5160" t="str">
        <f t="shared" si="245"/>
        <v>ORD26005159</v>
      </c>
      <c r="I5160">
        <f>COUNTIFS(PG_Transactions!$AK:$AK,$H5160,PG_Transactions!$E:$E,"CAPTURE",PG_Transactions!$AQ:$AQ,1)</f>
        <v>1</v>
      </c>
      <c r="J5160">
        <f>SUMIFS(PG_Transactions!$G:$G,PG_Transactions!$AK:$AK,$H5160,PG_Transactions!$E:$E,"CAPTURE",PG_Transactions!$AQ:$AQ,1)</f>
        <v>499</v>
      </c>
      <c r="K5160">
        <f t="shared" si="246"/>
        <v>0</v>
      </c>
      <c r="L5160" t="str">
        <f t="shared" si="247"/>
        <v>Amount Match</v>
      </c>
    </row>
    <row r="5161" spans="1:12" hidden="1" x14ac:dyDescent="0.3">
      <c r="A5161" t="s">
        <v>10187</v>
      </c>
      <c r="B5161" s="1">
        <v>46292</v>
      </c>
      <c r="C5161" t="s">
        <v>10188</v>
      </c>
      <c r="D5161" t="s">
        <v>24</v>
      </c>
      <c r="E5161" t="s">
        <v>17</v>
      </c>
      <c r="F5161">
        <v>1799</v>
      </c>
      <c r="G5161" t="s">
        <v>56</v>
      </c>
      <c r="H5161" t="str">
        <f t="shared" si="245"/>
        <v>ORD26005160</v>
      </c>
      <c r="I5161">
        <f>COUNTIFS(PG_Transactions!$AK:$AK,$H5161,PG_Transactions!$E:$E,"CAPTURE",PG_Transactions!$AQ:$AQ,1)</f>
        <v>1</v>
      </c>
      <c r="J5161">
        <f>SUMIFS(PG_Transactions!$G:$G,PG_Transactions!$AK:$AK,$H5161,PG_Transactions!$E:$E,"CAPTURE",PG_Transactions!$AQ:$AQ,1)</f>
        <v>1799</v>
      </c>
      <c r="K5161">
        <f t="shared" si="246"/>
        <v>0</v>
      </c>
      <c r="L5161" t="str">
        <f t="shared" si="247"/>
        <v>Amount Match</v>
      </c>
    </row>
    <row r="5162" spans="1:12" hidden="1" x14ac:dyDescent="0.3">
      <c r="A5162" t="s">
        <v>10189</v>
      </c>
      <c r="B5162" s="1">
        <v>46284</v>
      </c>
      <c r="C5162" t="s">
        <v>1028</v>
      </c>
      <c r="D5162" t="s">
        <v>51</v>
      </c>
      <c r="E5162" t="s">
        <v>9</v>
      </c>
      <c r="F5162">
        <v>2798</v>
      </c>
      <c r="G5162" t="s">
        <v>10</v>
      </c>
      <c r="H5162" t="str">
        <f t="shared" si="245"/>
        <v>ORD26005161</v>
      </c>
      <c r="I5162">
        <f>COUNTIFS(PG_Transactions!$AK:$AK,$H5162,PG_Transactions!$E:$E,"CAPTURE",PG_Transactions!$AQ:$AQ,1)</f>
        <v>1</v>
      </c>
      <c r="J5162">
        <f>SUMIFS(PG_Transactions!$G:$G,PG_Transactions!$AK:$AK,$H5162,PG_Transactions!$E:$E,"CAPTURE",PG_Transactions!$AQ:$AQ,1)</f>
        <v>2798</v>
      </c>
      <c r="K5162">
        <f t="shared" si="246"/>
        <v>0</v>
      </c>
      <c r="L5162" t="str">
        <f t="shared" si="247"/>
        <v>Amount Match</v>
      </c>
    </row>
    <row r="5163" spans="1:12" hidden="1" x14ac:dyDescent="0.3">
      <c r="A5163" t="s">
        <v>10190</v>
      </c>
      <c r="B5163" s="1">
        <v>46283</v>
      </c>
      <c r="C5163" t="s">
        <v>10191</v>
      </c>
      <c r="D5163" t="s">
        <v>27</v>
      </c>
      <c r="E5163" t="s">
        <v>9</v>
      </c>
      <c r="F5163">
        <v>4498</v>
      </c>
      <c r="G5163" t="s">
        <v>10</v>
      </c>
      <c r="H5163" t="str">
        <f t="shared" si="245"/>
        <v>ORD26005162</v>
      </c>
      <c r="I5163">
        <f>COUNTIFS(PG_Transactions!$AK:$AK,$H5163,PG_Transactions!$E:$E,"CAPTURE",PG_Transactions!$AQ:$AQ,1)</f>
        <v>1</v>
      </c>
      <c r="J5163">
        <f>SUMIFS(PG_Transactions!$G:$G,PG_Transactions!$AK:$AK,$H5163,PG_Transactions!$E:$E,"CAPTURE",PG_Transactions!$AQ:$AQ,1)</f>
        <v>4498</v>
      </c>
      <c r="K5163">
        <f t="shared" si="246"/>
        <v>0</v>
      </c>
      <c r="L5163" t="str">
        <f t="shared" si="247"/>
        <v>Amount Match</v>
      </c>
    </row>
    <row r="5164" spans="1:12" hidden="1" x14ac:dyDescent="0.3">
      <c r="A5164" t="s">
        <v>10192</v>
      </c>
      <c r="B5164" s="1">
        <v>46286</v>
      </c>
      <c r="C5164" t="s">
        <v>10193</v>
      </c>
      <c r="D5164" t="s">
        <v>38</v>
      </c>
      <c r="E5164" t="s">
        <v>9</v>
      </c>
      <c r="F5164">
        <v>1499</v>
      </c>
      <c r="G5164" t="s">
        <v>10</v>
      </c>
      <c r="H5164" t="str">
        <f t="shared" si="245"/>
        <v>ORD26005163</v>
      </c>
      <c r="I5164">
        <f>COUNTIFS(PG_Transactions!$AK:$AK,$H5164,PG_Transactions!$E:$E,"CAPTURE",PG_Transactions!$AQ:$AQ,1)</f>
        <v>1</v>
      </c>
      <c r="J5164">
        <f>SUMIFS(PG_Transactions!$G:$G,PG_Transactions!$AK:$AK,$H5164,PG_Transactions!$E:$E,"CAPTURE",PG_Transactions!$AQ:$AQ,1)</f>
        <v>1499</v>
      </c>
      <c r="K5164">
        <f t="shared" si="246"/>
        <v>0</v>
      </c>
      <c r="L5164" t="str">
        <f t="shared" si="247"/>
        <v>Amount Match</v>
      </c>
    </row>
    <row r="5165" spans="1:12" hidden="1" x14ac:dyDescent="0.3">
      <c r="A5165" t="s">
        <v>10194</v>
      </c>
      <c r="B5165" s="1">
        <v>46270</v>
      </c>
      <c r="C5165" t="s">
        <v>5643</v>
      </c>
      <c r="D5165" t="s">
        <v>24</v>
      </c>
      <c r="E5165" t="s">
        <v>33</v>
      </c>
      <c r="F5165">
        <v>4999</v>
      </c>
      <c r="G5165" t="s">
        <v>10</v>
      </c>
      <c r="H5165" t="str">
        <f t="shared" si="245"/>
        <v>ORD26005164</v>
      </c>
      <c r="I5165">
        <f>COUNTIFS(PG_Transactions!$AK:$AK,$H5165,PG_Transactions!$E:$E,"CAPTURE",PG_Transactions!$AQ:$AQ,1)</f>
        <v>1</v>
      </c>
      <c r="J5165">
        <f>SUMIFS(PG_Transactions!$G:$G,PG_Transactions!$AK:$AK,$H5165,PG_Transactions!$E:$E,"CAPTURE",PG_Transactions!$AQ:$AQ,1)</f>
        <v>4999</v>
      </c>
      <c r="K5165">
        <f t="shared" si="246"/>
        <v>0</v>
      </c>
      <c r="L5165" t="str">
        <f t="shared" si="247"/>
        <v>Amount Match</v>
      </c>
    </row>
    <row r="5166" spans="1:12" hidden="1" x14ac:dyDescent="0.3">
      <c r="A5166" t="s">
        <v>10195</v>
      </c>
      <c r="B5166" s="1">
        <v>46266</v>
      </c>
      <c r="C5166" t="s">
        <v>10196</v>
      </c>
      <c r="E5166" t="s">
        <v>33</v>
      </c>
      <c r="F5166">
        <v>10797</v>
      </c>
      <c r="G5166" t="s">
        <v>10</v>
      </c>
      <c r="H5166" t="str">
        <f t="shared" si="245"/>
        <v>ORD26005165</v>
      </c>
      <c r="I5166">
        <f>COUNTIFS(PG_Transactions!$AK:$AK,$H5166,PG_Transactions!$E:$E,"CAPTURE",PG_Transactions!$AQ:$AQ,1)</f>
        <v>1</v>
      </c>
      <c r="J5166">
        <f>SUMIFS(PG_Transactions!$G:$G,PG_Transactions!$AK:$AK,$H5166,PG_Transactions!$E:$E,"CAPTURE",PG_Transactions!$AQ:$AQ,1)</f>
        <v>10797</v>
      </c>
      <c r="K5166">
        <f t="shared" si="246"/>
        <v>0</v>
      </c>
      <c r="L5166" t="str">
        <f t="shared" si="247"/>
        <v>Amount Match</v>
      </c>
    </row>
    <row r="5167" spans="1:12" hidden="1" x14ac:dyDescent="0.3">
      <c r="A5167" t="s">
        <v>10197</v>
      </c>
      <c r="B5167" s="1">
        <v>46290</v>
      </c>
      <c r="C5167" t="s">
        <v>10198</v>
      </c>
      <c r="D5167" t="s">
        <v>16</v>
      </c>
      <c r="E5167" t="s">
        <v>17</v>
      </c>
      <c r="F5167">
        <v>1799</v>
      </c>
      <c r="G5167" t="s">
        <v>10</v>
      </c>
      <c r="H5167" t="str">
        <f t="shared" si="245"/>
        <v>ORD26005166</v>
      </c>
      <c r="I5167">
        <f>COUNTIFS(PG_Transactions!$AK:$AK,$H5167,PG_Transactions!$E:$E,"CAPTURE",PG_Transactions!$AQ:$AQ,1)</f>
        <v>1</v>
      </c>
      <c r="J5167">
        <f>SUMIFS(PG_Transactions!$G:$G,PG_Transactions!$AK:$AK,$H5167,PG_Transactions!$E:$E,"CAPTURE",PG_Transactions!$AQ:$AQ,1)</f>
        <v>1799</v>
      </c>
      <c r="K5167">
        <f t="shared" si="246"/>
        <v>0</v>
      </c>
      <c r="L5167" t="str">
        <f t="shared" si="247"/>
        <v>Amount Match</v>
      </c>
    </row>
    <row r="5168" spans="1:12" hidden="1" x14ac:dyDescent="0.3">
      <c r="A5168" t="s">
        <v>10199</v>
      </c>
      <c r="B5168" s="1">
        <v>46290</v>
      </c>
      <c r="C5168" t="s">
        <v>10200</v>
      </c>
      <c r="D5168" t="s">
        <v>27</v>
      </c>
      <c r="E5168" t="s">
        <v>33</v>
      </c>
      <c r="F5168">
        <v>1098</v>
      </c>
      <c r="G5168" t="s">
        <v>10</v>
      </c>
      <c r="H5168" t="str">
        <f t="shared" si="245"/>
        <v>ORD26005167</v>
      </c>
      <c r="I5168">
        <f>COUNTIFS(PG_Transactions!$AK:$AK,$H5168,PG_Transactions!$E:$E,"CAPTURE",PG_Transactions!$AQ:$AQ,1)</f>
        <v>1</v>
      </c>
      <c r="J5168">
        <f>SUMIFS(PG_Transactions!$G:$G,PG_Transactions!$AK:$AK,$H5168,PG_Transactions!$E:$E,"CAPTURE",PG_Transactions!$AQ:$AQ,1)</f>
        <v>1098</v>
      </c>
      <c r="K5168">
        <f t="shared" si="246"/>
        <v>0</v>
      </c>
      <c r="L5168" t="str">
        <f t="shared" si="247"/>
        <v>Amount Match</v>
      </c>
    </row>
    <row r="5169" spans="1:12" hidden="1" x14ac:dyDescent="0.3">
      <c r="A5169" t="s">
        <v>10201</v>
      </c>
      <c r="B5169" s="1">
        <v>46294</v>
      </c>
      <c r="C5169" t="s">
        <v>10202</v>
      </c>
      <c r="D5169" t="s">
        <v>16</v>
      </c>
      <c r="E5169" t="s">
        <v>17</v>
      </c>
      <c r="F5169">
        <v>1398</v>
      </c>
      <c r="G5169" t="s">
        <v>10</v>
      </c>
      <c r="H5169" t="str">
        <f t="shared" si="245"/>
        <v>ORD26005168</v>
      </c>
      <c r="I5169">
        <f>COUNTIFS(PG_Transactions!$AK:$AK,$H5169,PG_Transactions!$E:$E,"CAPTURE",PG_Transactions!$AQ:$AQ,1)</f>
        <v>1</v>
      </c>
      <c r="J5169">
        <f>SUMIFS(PG_Transactions!$G:$G,PG_Transactions!$AK:$AK,$H5169,PG_Transactions!$E:$E,"CAPTURE",PG_Transactions!$AQ:$AQ,1)</f>
        <v>1398</v>
      </c>
      <c r="K5169">
        <f t="shared" si="246"/>
        <v>0</v>
      </c>
      <c r="L5169" t="str">
        <f t="shared" si="247"/>
        <v>Amount Match</v>
      </c>
    </row>
    <row r="5170" spans="1:12" hidden="1" x14ac:dyDescent="0.3">
      <c r="A5170" t="s">
        <v>10203</v>
      </c>
      <c r="B5170" s="1">
        <v>46281</v>
      </c>
      <c r="C5170" t="s">
        <v>10204</v>
      </c>
      <c r="D5170" t="s">
        <v>27</v>
      </c>
      <c r="E5170" t="s">
        <v>44</v>
      </c>
      <c r="F5170">
        <v>4097</v>
      </c>
      <c r="G5170" t="s">
        <v>10</v>
      </c>
      <c r="H5170" t="str">
        <f t="shared" si="245"/>
        <v>ORD26005169</v>
      </c>
      <c r="I5170">
        <f>COUNTIFS(PG_Transactions!$AK:$AK,$H5170,PG_Transactions!$E:$E,"CAPTURE",PG_Transactions!$AQ:$AQ,1)</f>
        <v>1</v>
      </c>
      <c r="J5170">
        <f>SUMIFS(PG_Transactions!$G:$G,PG_Transactions!$AK:$AK,$H5170,PG_Transactions!$E:$E,"CAPTURE",PG_Transactions!$AQ:$AQ,1)</f>
        <v>4097</v>
      </c>
      <c r="K5170">
        <f t="shared" si="246"/>
        <v>0</v>
      </c>
      <c r="L5170" t="str">
        <f t="shared" si="247"/>
        <v>Amount Match</v>
      </c>
    </row>
    <row r="5171" spans="1:12" hidden="1" x14ac:dyDescent="0.3">
      <c r="A5171" t="s">
        <v>10205</v>
      </c>
      <c r="B5171" s="1">
        <v>46279</v>
      </c>
      <c r="C5171" t="s">
        <v>10206</v>
      </c>
      <c r="D5171" t="s">
        <v>32</v>
      </c>
      <c r="E5171" t="s">
        <v>17</v>
      </c>
      <c r="F5171">
        <v>299</v>
      </c>
      <c r="G5171" t="s">
        <v>10</v>
      </c>
      <c r="H5171" t="str">
        <f t="shared" si="245"/>
        <v>ORD26005170</v>
      </c>
      <c r="I5171">
        <f>COUNTIFS(PG_Transactions!$AK:$AK,$H5171,PG_Transactions!$E:$E,"CAPTURE",PG_Transactions!$AQ:$AQ,1)</f>
        <v>1</v>
      </c>
      <c r="J5171">
        <f>SUMIFS(PG_Transactions!$G:$G,PG_Transactions!$AK:$AK,$H5171,PG_Transactions!$E:$E,"CAPTURE",PG_Transactions!$AQ:$AQ,1)</f>
        <v>299</v>
      </c>
      <c r="K5171">
        <f t="shared" si="246"/>
        <v>0</v>
      </c>
      <c r="L5171" t="str">
        <f t="shared" si="247"/>
        <v>Amount Match</v>
      </c>
    </row>
    <row r="5172" spans="1:12" hidden="1" x14ac:dyDescent="0.3">
      <c r="A5172" t="s">
        <v>10207</v>
      </c>
      <c r="B5172" s="1">
        <v>46291</v>
      </c>
      <c r="C5172" t="s">
        <v>10208</v>
      </c>
      <c r="D5172" t="s">
        <v>16</v>
      </c>
      <c r="E5172" t="s">
        <v>9</v>
      </c>
      <c r="F5172">
        <v>1299</v>
      </c>
      <c r="G5172" t="s">
        <v>10</v>
      </c>
      <c r="H5172" t="str">
        <f t="shared" si="245"/>
        <v>ORD26005171</v>
      </c>
      <c r="I5172">
        <f>COUNTIFS(PG_Transactions!$AK:$AK,$H5172,PG_Transactions!$E:$E,"CAPTURE",PG_Transactions!$AQ:$AQ,1)</f>
        <v>1</v>
      </c>
      <c r="J5172">
        <f>SUMIFS(PG_Transactions!$G:$G,PG_Transactions!$AK:$AK,$H5172,PG_Transactions!$E:$E,"CAPTURE",PG_Transactions!$AQ:$AQ,1)</f>
        <v>1299</v>
      </c>
      <c r="K5172">
        <f t="shared" si="246"/>
        <v>0</v>
      </c>
      <c r="L5172" t="str">
        <f t="shared" si="247"/>
        <v>Amount Match</v>
      </c>
    </row>
    <row r="5173" spans="1:12" hidden="1" x14ac:dyDescent="0.3">
      <c r="A5173" t="s">
        <v>10209</v>
      </c>
      <c r="B5173" s="1">
        <v>46277</v>
      </c>
      <c r="C5173" t="s">
        <v>10210</v>
      </c>
      <c r="D5173" t="s">
        <v>24</v>
      </c>
      <c r="E5173" t="s">
        <v>9</v>
      </c>
      <c r="F5173" s="2">
        <v>6147</v>
      </c>
      <c r="G5173" t="s">
        <v>10</v>
      </c>
      <c r="H5173" t="str">
        <f t="shared" si="245"/>
        <v>ORD26005172</v>
      </c>
      <c r="I5173">
        <f>COUNTIFS(PG_Transactions!$AK:$AK,$H5173,PG_Transactions!$E:$E,"CAPTURE",PG_Transactions!$AQ:$AQ,1)</f>
        <v>1</v>
      </c>
      <c r="J5173">
        <f>SUMIFS(PG_Transactions!$G:$G,PG_Transactions!$AK:$AK,$H5173,PG_Transactions!$E:$E,"CAPTURE",PG_Transactions!$AQ:$AQ,1)</f>
        <v>6147</v>
      </c>
      <c r="K5173">
        <f t="shared" si="246"/>
        <v>0</v>
      </c>
      <c r="L5173" t="str">
        <f t="shared" si="247"/>
        <v>Amount Match</v>
      </c>
    </row>
    <row r="5174" spans="1:12" hidden="1" x14ac:dyDescent="0.3">
      <c r="A5174" t="s">
        <v>10211</v>
      </c>
      <c r="B5174" s="1">
        <v>46284</v>
      </c>
      <c r="C5174" t="s">
        <v>10212</v>
      </c>
      <c r="D5174" t="s">
        <v>13</v>
      </c>
      <c r="E5174" t="s">
        <v>9</v>
      </c>
      <c r="F5174">
        <v>1499</v>
      </c>
      <c r="G5174" t="s">
        <v>10</v>
      </c>
      <c r="H5174" t="str">
        <f t="shared" si="245"/>
        <v>ORD26005173</v>
      </c>
      <c r="I5174">
        <f>COUNTIFS(PG_Transactions!$AK:$AK,$H5174,PG_Transactions!$E:$E,"CAPTURE",PG_Transactions!$AQ:$AQ,1)</f>
        <v>1</v>
      </c>
      <c r="J5174">
        <f>SUMIFS(PG_Transactions!$G:$G,PG_Transactions!$AK:$AK,$H5174,PG_Transactions!$E:$E,"CAPTURE",PG_Transactions!$AQ:$AQ,1)</f>
        <v>1499</v>
      </c>
      <c r="K5174">
        <f t="shared" si="246"/>
        <v>0</v>
      </c>
      <c r="L5174" t="str">
        <f t="shared" si="247"/>
        <v>Amount Match</v>
      </c>
    </row>
    <row r="5175" spans="1:12" hidden="1" x14ac:dyDescent="0.3">
      <c r="A5175" t="s">
        <v>10213</v>
      </c>
      <c r="B5175" s="1">
        <v>46275</v>
      </c>
      <c r="C5175" t="s">
        <v>10214</v>
      </c>
      <c r="D5175" t="s">
        <v>16</v>
      </c>
      <c r="E5175" t="s">
        <v>9</v>
      </c>
      <c r="F5175">
        <v>4999</v>
      </c>
      <c r="G5175" t="s">
        <v>10</v>
      </c>
      <c r="H5175" t="str">
        <f t="shared" si="245"/>
        <v>ORD26005174</v>
      </c>
      <c r="I5175">
        <f>COUNTIFS(PG_Transactions!$AK:$AK,$H5175,PG_Transactions!$E:$E,"CAPTURE",PG_Transactions!$AQ:$AQ,1)</f>
        <v>1</v>
      </c>
      <c r="J5175">
        <f>SUMIFS(PG_Transactions!$G:$G,PG_Transactions!$AK:$AK,$H5175,PG_Transactions!$E:$E,"CAPTURE",PG_Transactions!$AQ:$AQ,1)</f>
        <v>4999</v>
      </c>
      <c r="K5175">
        <f t="shared" si="246"/>
        <v>0</v>
      </c>
      <c r="L5175" t="str">
        <f t="shared" si="247"/>
        <v>Amount Match</v>
      </c>
    </row>
    <row r="5176" spans="1:12" hidden="1" x14ac:dyDescent="0.3">
      <c r="A5176" t="s">
        <v>10215</v>
      </c>
      <c r="B5176" s="1">
        <v>46271</v>
      </c>
      <c r="C5176" t="s">
        <v>10216</v>
      </c>
      <c r="D5176" t="s">
        <v>32</v>
      </c>
      <c r="E5176" t="s">
        <v>9</v>
      </c>
      <c r="F5176">
        <v>3098</v>
      </c>
      <c r="G5176" t="s">
        <v>10</v>
      </c>
      <c r="H5176" t="str">
        <f t="shared" si="245"/>
        <v>ORD26005175</v>
      </c>
      <c r="I5176">
        <f>COUNTIFS(PG_Transactions!$AK:$AK,$H5176,PG_Transactions!$E:$E,"CAPTURE",PG_Transactions!$AQ:$AQ,1)</f>
        <v>1</v>
      </c>
      <c r="J5176">
        <f>SUMIFS(PG_Transactions!$G:$G,PG_Transactions!$AK:$AK,$H5176,PG_Transactions!$E:$E,"CAPTURE",PG_Transactions!$AQ:$AQ,1)</f>
        <v>3098</v>
      </c>
      <c r="K5176">
        <f t="shared" si="246"/>
        <v>0</v>
      </c>
      <c r="L5176" t="str">
        <f t="shared" si="247"/>
        <v>Amount Match</v>
      </c>
    </row>
    <row r="5177" spans="1:12" hidden="1" x14ac:dyDescent="0.3">
      <c r="A5177" t="s">
        <v>10217</v>
      </c>
      <c r="B5177" s="1">
        <v>46277</v>
      </c>
      <c r="C5177" t="s">
        <v>10218</v>
      </c>
      <c r="D5177" t="s">
        <v>27</v>
      </c>
      <c r="E5177" t="s">
        <v>9</v>
      </c>
      <c r="F5177">
        <v>999</v>
      </c>
      <c r="G5177" t="s">
        <v>70</v>
      </c>
      <c r="H5177" t="str">
        <f t="shared" si="245"/>
        <v>ORD26005176</v>
      </c>
      <c r="I5177">
        <f>COUNTIFS(PG_Transactions!$AK:$AK,$H5177,PG_Transactions!$E:$E,"CAPTURE",PG_Transactions!$AQ:$AQ,1)</f>
        <v>0</v>
      </c>
      <c r="J5177">
        <f>SUMIFS(PG_Transactions!$G:$G,PG_Transactions!$AK:$AK,$H5177,PG_Transactions!$E:$E,"CAPTURE",PG_Transactions!$AQ:$AQ,1)</f>
        <v>0</v>
      </c>
      <c r="K5177">
        <f t="shared" si="246"/>
        <v>-999</v>
      </c>
      <c r="L5177" t="str">
        <f t="shared" si="247"/>
        <v>No Capture</v>
      </c>
    </row>
    <row r="5178" spans="1:12" hidden="1" x14ac:dyDescent="0.3">
      <c r="A5178" t="s">
        <v>10219</v>
      </c>
      <c r="B5178" s="1">
        <v>46295</v>
      </c>
      <c r="C5178" t="s">
        <v>10220</v>
      </c>
      <c r="D5178" t="s">
        <v>16</v>
      </c>
      <c r="E5178" t="s">
        <v>33</v>
      </c>
      <c r="F5178" s="2">
        <v>6797</v>
      </c>
      <c r="G5178" t="s">
        <v>10</v>
      </c>
      <c r="H5178" t="str">
        <f t="shared" si="245"/>
        <v>ORD26005177</v>
      </c>
      <c r="I5178">
        <f>COUNTIFS(PG_Transactions!$AK:$AK,$H5178,PG_Transactions!$E:$E,"CAPTURE",PG_Transactions!$AQ:$AQ,1)</f>
        <v>1</v>
      </c>
      <c r="J5178">
        <f>SUMIFS(PG_Transactions!$G:$G,PG_Transactions!$AK:$AK,$H5178,PG_Transactions!$E:$E,"CAPTURE",PG_Transactions!$AQ:$AQ,1)</f>
        <v>6797</v>
      </c>
      <c r="K5178">
        <f t="shared" si="246"/>
        <v>0</v>
      </c>
      <c r="L5178" t="str">
        <f t="shared" si="247"/>
        <v>Amount Match</v>
      </c>
    </row>
    <row r="5179" spans="1:12" hidden="1" x14ac:dyDescent="0.3">
      <c r="A5179" t="s">
        <v>10221</v>
      </c>
      <c r="B5179" s="1">
        <v>46273</v>
      </c>
      <c r="C5179" t="s">
        <v>10222</v>
      </c>
      <c r="D5179" t="s">
        <v>51</v>
      </c>
      <c r="E5179" t="s">
        <v>9</v>
      </c>
      <c r="F5179">
        <v>349</v>
      </c>
      <c r="G5179" t="s">
        <v>10</v>
      </c>
      <c r="H5179" t="str">
        <f t="shared" si="245"/>
        <v>ORD26005178</v>
      </c>
      <c r="I5179">
        <f>COUNTIFS(PG_Transactions!$AK:$AK,$H5179,PG_Transactions!$E:$E,"CAPTURE",PG_Transactions!$AQ:$AQ,1)</f>
        <v>1</v>
      </c>
      <c r="J5179">
        <f>SUMIFS(PG_Transactions!$G:$G,PG_Transactions!$AK:$AK,$H5179,PG_Transactions!$E:$E,"CAPTURE",PG_Transactions!$AQ:$AQ,1)</f>
        <v>349</v>
      </c>
      <c r="K5179">
        <f t="shared" si="246"/>
        <v>0</v>
      </c>
      <c r="L5179" t="str">
        <f t="shared" si="247"/>
        <v>Amount Match</v>
      </c>
    </row>
    <row r="5180" spans="1:12" hidden="1" x14ac:dyDescent="0.3">
      <c r="A5180" t="s">
        <v>10223</v>
      </c>
      <c r="B5180" s="1">
        <v>46274</v>
      </c>
      <c r="C5180" t="s">
        <v>10224</v>
      </c>
      <c r="D5180" t="s">
        <v>38</v>
      </c>
      <c r="E5180" t="s">
        <v>9</v>
      </c>
      <c r="F5180">
        <v>4798</v>
      </c>
      <c r="G5180" t="s">
        <v>10</v>
      </c>
      <c r="H5180" t="str">
        <f t="shared" si="245"/>
        <v>ORD26005179</v>
      </c>
      <c r="I5180">
        <f>COUNTIFS(PG_Transactions!$AK:$AK,$H5180,PG_Transactions!$E:$E,"CAPTURE",PG_Transactions!$AQ:$AQ,1)</f>
        <v>1</v>
      </c>
      <c r="J5180">
        <f>SUMIFS(PG_Transactions!$G:$G,PG_Transactions!$AK:$AK,$H5180,PG_Transactions!$E:$E,"CAPTURE",PG_Transactions!$AQ:$AQ,1)</f>
        <v>4798</v>
      </c>
      <c r="K5180">
        <f t="shared" si="246"/>
        <v>0</v>
      </c>
      <c r="L5180" t="str">
        <f t="shared" si="247"/>
        <v>Amount Match</v>
      </c>
    </row>
    <row r="5181" spans="1:12" hidden="1" x14ac:dyDescent="0.3">
      <c r="A5181" t="s">
        <v>10225</v>
      </c>
      <c r="B5181" s="1">
        <v>46272</v>
      </c>
      <c r="C5181" t="s">
        <v>10226</v>
      </c>
      <c r="D5181" t="s">
        <v>41</v>
      </c>
      <c r="E5181" t="s">
        <v>44</v>
      </c>
      <c r="F5181">
        <v>7998</v>
      </c>
      <c r="G5181" t="s">
        <v>10</v>
      </c>
      <c r="H5181" t="str">
        <f t="shared" si="245"/>
        <v>ORD26005180</v>
      </c>
      <c r="I5181">
        <f>COUNTIFS(PG_Transactions!$AK:$AK,$H5181,PG_Transactions!$E:$E,"CAPTURE",PG_Transactions!$AQ:$AQ,1)</f>
        <v>1</v>
      </c>
      <c r="J5181">
        <f>SUMIFS(PG_Transactions!$G:$G,PG_Transactions!$AK:$AK,$H5181,PG_Transactions!$E:$E,"CAPTURE",PG_Transactions!$AQ:$AQ,1)</f>
        <v>7998</v>
      </c>
      <c r="K5181">
        <f t="shared" si="246"/>
        <v>0</v>
      </c>
      <c r="L5181" t="str">
        <f t="shared" si="247"/>
        <v>Amount Match</v>
      </c>
    </row>
    <row r="5182" spans="1:12" hidden="1" x14ac:dyDescent="0.3">
      <c r="A5182" t="s">
        <v>10227</v>
      </c>
      <c r="B5182" s="1">
        <v>46292</v>
      </c>
      <c r="C5182" t="s">
        <v>10228</v>
      </c>
      <c r="D5182" t="s">
        <v>13</v>
      </c>
      <c r="E5182" t="s">
        <v>17</v>
      </c>
      <c r="F5182">
        <v>1299</v>
      </c>
      <c r="G5182" t="s">
        <v>10</v>
      </c>
      <c r="H5182" t="str">
        <f t="shared" si="245"/>
        <v>ORD26005181</v>
      </c>
      <c r="I5182">
        <f>COUNTIFS(PG_Transactions!$AK:$AK,$H5182,PG_Transactions!$E:$E,"CAPTURE",PG_Transactions!$AQ:$AQ,1)</f>
        <v>1</v>
      </c>
      <c r="J5182">
        <f>SUMIFS(PG_Transactions!$G:$G,PG_Transactions!$AK:$AK,$H5182,PG_Transactions!$E:$E,"CAPTURE",PG_Transactions!$AQ:$AQ,1)</f>
        <v>1299</v>
      </c>
      <c r="K5182">
        <f t="shared" si="246"/>
        <v>0</v>
      </c>
      <c r="L5182" t="str">
        <f t="shared" si="247"/>
        <v>Amount Match</v>
      </c>
    </row>
    <row r="5183" spans="1:12" hidden="1" x14ac:dyDescent="0.3">
      <c r="A5183" t="s">
        <v>10229</v>
      </c>
      <c r="B5183" s="1">
        <v>46272</v>
      </c>
      <c r="C5183" t="s">
        <v>10230</v>
      </c>
      <c r="D5183" t="s">
        <v>51</v>
      </c>
      <c r="E5183" t="s">
        <v>9</v>
      </c>
      <c r="F5183">
        <v>1499</v>
      </c>
      <c r="G5183" t="s">
        <v>10</v>
      </c>
      <c r="H5183" t="str">
        <f t="shared" si="245"/>
        <v>ORD26005182</v>
      </c>
      <c r="I5183">
        <f>COUNTIFS(PG_Transactions!$AK:$AK,$H5183,PG_Transactions!$E:$E,"CAPTURE",PG_Transactions!$AQ:$AQ,1)</f>
        <v>1</v>
      </c>
      <c r="J5183">
        <f>SUMIFS(PG_Transactions!$G:$G,PG_Transactions!$AK:$AK,$H5183,PG_Transactions!$E:$E,"CAPTURE",PG_Transactions!$AQ:$AQ,1)</f>
        <v>1499</v>
      </c>
      <c r="K5183">
        <f t="shared" si="246"/>
        <v>0</v>
      </c>
      <c r="L5183" t="str">
        <f t="shared" si="247"/>
        <v>Amount Match</v>
      </c>
    </row>
    <row r="5184" spans="1:12" hidden="1" x14ac:dyDescent="0.3">
      <c r="A5184" t="s">
        <v>10231</v>
      </c>
      <c r="B5184" s="1">
        <v>46270</v>
      </c>
      <c r="C5184" t="s">
        <v>10232</v>
      </c>
      <c r="D5184" t="s">
        <v>13</v>
      </c>
      <c r="E5184" t="s">
        <v>17</v>
      </c>
      <c r="F5184">
        <v>4498</v>
      </c>
      <c r="G5184" t="s">
        <v>10</v>
      </c>
      <c r="H5184" t="str">
        <f t="shared" si="245"/>
        <v>ORD26005183</v>
      </c>
      <c r="I5184">
        <f>COUNTIFS(PG_Transactions!$AK:$AK,$H5184,PG_Transactions!$E:$E,"CAPTURE",PG_Transactions!$AQ:$AQ,1)</f>
        <v>1</v>
      </c>
      <c r="J5184">
        <f>SUMIFS(PG_Transactions!$G:$G,PG_Transactions!$AK:$AK,$H5184,PG_Transactions!$E:$E,"CAPTURE",PG_Transactions!$AQ:$AQ,1)</f>
        <v>4498</v>
      </c>
      <c r="K5184">
        <f t="shared" si="246"/>
        <v>0</v>
      </c>
      <c r="L5184" t="str">
        <f t="shared" si="247"/>
        <v>Amount Match</v>
      </c>
    </row>
    <row r="5185" spans="1:12" hidden="1" x14ac:dyDescent="0.3">
      <c r="A5185" t="s">
        <v>10233</v>
      </c>
      <c r="B5185" s="1">
        <v>46280</v>
      </c>
      <c r="C5185" t="s">
        <v>10234</v>
      </c>
      <c r="D5185" t="s">
        <v>51</v>
      </c>
      <c r="E5185" t="s">
        <v>33</v>
      </c>
      <c r="F5185">
        <v>4999</v>
      </c>
      <c r="G5185" t="s">
        <v>10</v>
      </c>
      <c r="H5185" t="str">
        <f t="shared" si="245"/>
        <v>ORD26005184</v>
      </c>
      <c r="I5185">
        <f>COUNTIFS(PG_Transactions!$AK:$AK,$H5185,PG_Transactions!$E:$E,"CAPTURE",PG_Transactions!$AQ:$AQ,1)</f>
        <v>1</v>
      </c>
      <c r="J5185">
        <f>SUMIFS(PG_Transactions!$G:$G,PG_Transactions!$AK:$AK,$H5185,PG_Transactions!$E:$E,"CAPTURE",PG_Transactions!$AQ:$AQ,1)</f>
        <v>4999</v>
      </c>
      <c r="K5185">
        <f t="shared" si="246"/>
        <v>0</v>
      </c>
      <c r="L5185" t="str">
        <f t="shared" si="247"/>
        <v>Amount Match</v>
      </c>
    </row>
    <row r="5186" spans="1:12" hidden="1" x14ac:dyDescent="0.3">
      <c r="A5186" t="s">
        <v>10235</v>
      </c>
      <c r="B5186" s="1">
        <v>46271</v>
      </c>
      <c r="C5186" t="s">
        <v>10236</v>
      </c>
      <c r="D5186" t="s">
        <v>13</v>
      </c>
      <c r="E5186" t="s">
        <v>9</v>
      </c>
      <c r="F5186">
        <v>4999</v>
      </c>
      <c r="G5186" t="s">
        <v>10</v>
      </c>
      <c r="H5186" t="str">
        <f t="shared" si="245"/>
        <v>ORD26005185</v>
      </c>
      <c r="I5186">
        <f>COUNTIFS(PG_Transactions!$AK:$AK,$H5186,PG_Transactions!$E:$E,"CAPTURE",PG_Transactions!$AQ:$AQ,1)</f>
        <v>1</v>
      </c>
      <c r="J5186">
        <f>SUMIFS(PG_Transactions!$G:$G,PG_Transactions!$AK:$AK,$H5186,PG_Transactions!$E:$E,"CAPTURE",PG_Transactions!$AQ:$AQ,1)</f>
        <v>4999</v>
      </c>
      <c r="K5186">
        <f t="shared" si="246"/>
        <v>0</v>
      </c>
      <c r="L5186" t="str">
        <f t="shared" si="247"/>
        <v>Amount Match</v>
      </c>
    </row>
    <row r="5187" spans="1:12" hidden="1" x14ac:dyDescent="0.3">
      <c r="A5187" t="s">
        <v>10237</v>
      </c>
      <c r="B5187" s="1">
        <v>46288</v>
      </c>
      <c r="C5187" t="s">
        <v>10238</v>
      </c>
      <c r="D5187" t="s">
        <v>65</v>
      </c>
      <c r="E5187" t="s">
        <v>17</v>
      </c>
      <c r="F5187">
        <v>12998</v>
      </c>
      <c r="G5187" t="s">
        <v>10</v>
      </c>
      <c r="H5187" t="str">
        <f t="shared" ref="H5187:H5250" si="248">UPPER(SUBSTITUTE(TRIM(A5187),"-",""))</f>
        <v>ORD26005186</v>
      </c>
      <c r="I5187">
        <f>COUNTIFS(PG_Transactions!$AK:$AK,$H5187,PG_Transactions!$E:$E,"CAPTURE",PG_Transactions!$AQ:$AQ,1)</f>
        <v>1</v>
      </c>
      <c r="J5187">
        <f>SUMIFS(PG_Transactions!$G:$G,PG_Transactions!$AK:$AK,$H5187,PG_Transactions!$E:$E,"CAPTURE",PG_Transactions!$AQ:$AQ,1)</f>
        <v>12998</v>
      </c>
      <c r="K5187">
        <f t="shared" ref="K5187:K5250" si="249">ROUND(J5187-F5187,2)</f>
        <v>0</v>
      </c>
      <c r="L5187" t="str">
        <f t="shared" ref="L5187:L5250" si="250">IF(I5187=0,"No Capture",IF(I5187&gt;1,"Multiple Capture Rows - Review",IF(ABS(K5187)&lt;0.01,"Amount Match",IF(K5187&lt;0,"Captured Less Than Order","Captured More Than Order"))))</f>
        <v>Amount Match</v>
      </c>
    </row>
    <row r="5188" spans="1:12" hidden="1" x14ac:dyDescent="0.3">
      <c r="A5188" t="s">
        <v>10239</v>
      </c>
      <c r="B5188" s="1">
        <v>46283</v>
      </c>
      <c r="C5188" t="s">
        <v>10240</v>
      </c>
      <c r="D5188" t="s">
        <v>13</v>
      </c>
      <c r="E5188" t="s">
        <v>9</v>
      </c>
      <c r="F5188">
        <v>3797</v>
      </c>
      <c r="G5188" t="s">
        <v>10</v>
      </c>
      <c r="H5188" t="str">
        <f t="shared" si="248"/>
        <v>ORD26005187</v>
      </c>
      <c r="I5188">
        <f>COUNTIFS(PG_Transactions!$AK:$AK,$H5188,PG_Transactions!$E:$E,"CAPTURE",PG_Transactions!$AQ:$AQ,1)</f>
        <v>1</v>
      </c>
      <c r="J5188">
        <f>SUMIFS(PG_Transactions!$G:$G,PG_Transactions!$AK:$AK,$H5188,PG_Transactions!$E:$E,"CAPTURE",PG_Transactions!$AQ:$AQ,1)</f>
        <v>3797</v>
      </c>
      <c r="K5188">
        <f t="shared" si="249"/>
        <v>0</v>
      </c>
      <c r="L5188" t="str">
        <f t="shared" si="250"/>
        <v>Amount Match</v>
      </c>
    </row>
    <row r="5189" spans="1:12" hidden="1" x14ac:dyDescent="0.3">
      <c r="A5189" t="s">
        <v>10241</v>
      </c>
      <c r="B5189" s="1">
        <v>46289</v>
      </c>
      <c r="C5189" t="s">
        <v>10242</v>
      </c>
      <c r="D5189" t="s">
        <v>8</v>
      </c>
      <c r="E5189" t="s">
        <v>9</v>
      </c>
      <c r="F5189">
        <v>1098</v>
      </c>
      <c r="G5189" t="s">
        <v>10</v>
      </c>
      <c r="H5189" t="str">
        <f t="shared" si="248"/>
        <v>ORD26005188</v>
      </c>
      <c r="I5189">
        <f>COUNTIFS(PG_Transactions!$AK:$AK,$H5189,PG_Transactions!$E:$E,"CAPTURE",PG_Transactions!$AQ:$AQ,1)</f>
        <v>1</v>
      </c>
      <c r="J5189">
        <f>SUMIFS(PG_Transactions!$G:$G,PG_Transactions!$AK:$AK,$H5189,PG_Transactions!$E:$E,"CAPTURE",PG_Transactions!$AQ:$AQ,1)</f>
        <v>1098</v>
      </c>
      <c r="K5189">
        <f t="shared" si="249"/>
        <v>0</v>
      </c>
      <c r="L5189" t="str">
        <f t="shared" si="250"/>
        <v>Amount Match</v>
      </c>
    </row>
    <row r="5190" spans="1:12" hidden="1" x14ac:dyDescent="0.3">
      <c r="A5190" t="s">
        <v>10243</v>
      </c>
      <c r="B5190" s="1">
        <v>46286</v>
      </c>
      <c r="C5190" t="s">
        <v>10244</v>
      </c>
      <c r="D5190" t="s">
        <v>8</v>
      </c>
      <c r="E5190" t="s">
        <v>9</v>
      </c>
      <c r="F5190">
        <v>8597</v>
      </c>
      <c r="G5190" t="s">
        <v>10</v>
      </c>
      <c r="H5190" t="str">
        <f t="shared" si="248"/>
        <v>ORD26005189</v>
      </c>
      <c r="I5190">
        <f>COUNTIFS(PG_Transactions!$AK:$AK,$H5190,PG_Transactions!$E:$E,"CAPTURE",PG_Transactions!$AQ:$AQ,1)</f>
        <v>1</v>
      </c>
      <c r="J5190">
        <f>SUMIFS(PG_Transactions!$G:$G,PG_Transactions!$AK:$AK,$H5190,PG_Transactions!$E:$E,"CAPTURE",PG_Transactions!$AQ:$AQ,1)</f>
        <v>8597</v>
      </c>
      <c r="K5190">
        <f t="shared" si="249"/>
        <v>0</v>
      </c>
      <c r="L5190" t="str">
        <f t="shared" si="250"/>
        <v>Amount Match</v>
      </c>
    </row>
    <row r="5191" spans="1:12" hidden="1" x14ac:dyDescent="0.3">
      <c r="A5191" t="s">
        <v>10245</v>
      </c>
      <c r="B5191" s="1">
        <v>46270</v>
      </c>
      <c r="C5191" t="s">
        <v>10246</v>
      </c>
      <c r="D5191" t="s">
        <v>32</v>
      </c>
      <c r="E5191" t="s">
        <v>9</v>
      </c>
      <c r="F5191">
        <v>2999</v>
      </c>
      <c r="G5191" t="s">
        <v>10</v>
      </c>
      <c r="H5191" t="str">
        <f t="shared" si="248"/>
        <v>ORD26005190</v>
      </c>
      <c r="I5191">
        <f>COUNTIFS(PG_Transactions!$AK:$AK,$H5191,PG_Transactions!$E:$E,"CAPTURE",PG_Transactions!$AQ:$AQ,1)</f>
        <v>1</v>
      </c>
      <c r="J5191">
        <f>SUMIFS(PG_Transactions!$G:$G,PG_Transactions!$AK:$AK,$H5191,PG_Transactions!$E:$E,"CAPTURE",PG_Transactions!$AQ:$AQ,1)</f>
        <v>2999</v>
      </c>
      <c r="K5191">
        <f t="shared" si="249"/>
        <v>0</v>
      </c>
      <c r="L5191" t="str">
        <f t="shared" si="250"/>
        <v>Amount Match</v>
      </c>
    </row>
    <row r="5192" spans="1:12" hidden="1" x14ac:dyDescent="0.3">
      <c r="A5192" t="s">
        <v>10247</v>
      </c>
      <c r="B5192" s="1">
        <v>46280</v>
      </c>
      <c r="C5192" t="s">
        <v>10248</v>
      </c>
      <c r="D5192" t="s">
        <v>41</v>
      </c>
      <c r="E5192" t="s">
        <v>9</v>
      </c>
      <c r="F5192">
        <v>1499</v>
      </c>
      <c r="G5192" t="s">
        <v>10</v>
      </c>
      <c r="H5192" t="str">
        <f t="shared" si="248"/>
        <v>ORD26005191</v>
      </c>
      <c r="I5192">
        <f>COUNTIFS(PG_Transactions!$AK:$AK,$H5192,PG_Transactions!$E:$E,"CAPTURE",PG_Transactions!$AQ:$AQ,1)</f>
        <v>1</v>
      </c>
      <c r="J5192">
        <f>SUMIFS(PG_Transactions!$G:$G,PG_Transactions!$AK:$AK,$H5192,PG_Transactions!$E:$E,"CAPTURE",PG_Transactions!$AQ:$AQ,1)</f>
        <v>1499</v>
      </c>
      <c r="K5192">
        <f t="shared" si="249"/>
        <v>0</v>
      </c>
      <c r="L5192" t="str">
        <f t="shared" si="250"/>
        <v>Amount Match</v>
      </c>
    </row>
    <row r="5193" spans="1:12" hidden="1" x14ac:dyDescent="0.3">
      <c r="A5193" t="s">
        <v>10249</v>
      </c>
      <c r="B5193" s="1">
        <v>46290</v>
      </c>
      <c r="C5193" t="s">
        <v>10250</v>
      </c>
      <c r="D5193" t="s">
        <v>38</v>
      </c>
      <c r="E5193" t="s">
        <v>17</v>
      </c>
      <c r="F5193">
        <v>4847</v>
      </c>
      <c r="G5193" t="s">
        <v>70</v>
      </c>
      <c r="H5193" t="str">
        <f t="shared" si="248"/>
        <v>ORD26005192</v>
      </c>
      <c r="I5193">
        <f>COUNTIFS(PG_Transactions!$AK:$AK,$H5193,PG_Transactions!$E:$E,"CAPTURE",PG_Transactions!$AQ:$AQ,1)</f>
        <v>0</v>
      </c>
      <c r="J5193">
        <f>SUMIFS(PG_Transactions!$G:$G,PG_Transactions!$AK:$AK,$H5193,PG_Transactions!$E:$E,"CAPTURE",PG_Transactions!$AQ:$AQ,1)</f>
        <v>0</v>
      </c>
      <c r="K5193">
        <f t="shared" si="249"/>
        <v>-4847</v>
      </c>
      <c r="L5193" t="str">
        <f t="shared" si="250"/>
        <v>No Capture</v>
      </c>
    </row>
    <row r="5194" spans="1:12" hidden="1" x14ac:dyDescent="0.3">
      <c r="A5194" t="s">
        <v>10251</v>
      </c>
      <c r="B5194" s="1">
        <v>46266</v>
      </c>
      <c r="C5194" t="s">
        <v>10252</v>
      </c>
      <c r="D5194" t="s">
        <v>32</v>
      </c>
      <c r="E5194" t="s">
        <v>17</v>
      </c>
      <c r="F5194">
        <v>5097</v>
      </c>
      <c r="G5194" t="s">
        <v>10</v>
      </c>
      <c r="H5194" t="str">
        <f t="shared" si="248"/>
        <v>ORD26005193</v>
      </c>
      <c r="I5194">
        <f>COUNTIFS(PG_Transactions!$AK:$AK,$H5194,PG_Transactions!$E:$E,"CAPTURE",PG_Transactions!$AQ:$AQ,1)</f>
        <v>1</v>
      </c>
      <c r="J5194">
        <f>SUMIFS(PG_Transactions!$G:$G,PG_Transactions!$AK:$AK,$H5194,PG_Transactions!$E:$E,"CAPTURE",PG_Transactions!$AQ:$AQ,1)</f>
        <v>5097</v>
      </c>
      <c r="K5194">
        <f t="shared" si="249"/>
        <v>0</v>
      </c>
      <c r="L5194" t="str">
        <f t="shared" si="250"/>
        <v>Amount Match</v>
      </c>
    </row>
    <row r="5195" spans="1:12" hidden="1" x14ac:dyDescent="0.3">
      <c r="A5195" t="s">
        <v>10253</v>
      </c>
      <c r="B5195" s="1">
        <v>46289</v>
      </c>
      <c r="C5195" t="s">
        <v>10254</v>
      </c>
      <c r="D5195" t="s">
        <v>24</v>
      </c>
      <c r="E5195" t="s">
        <v>17</v>
      </c>
      <c r="F5195">
        <v>1847</v>
      </c>
      <c r="G5195" t="s">
        <v>10</v>
      </c>
      <c r="H5195" t="str">
        <f t="shared" si="248"/>
        <v>ORD26005194</v>
      </c>
      <c r="I5195">
        <f>COUNTIFS(PG_Transactions!$AK:$AK,$H5195,PG_Transactions!$E:$E,"CAPTURE",PG_Transactions!$AQ:$AQ,1)</f>
        <v>1</v>
      </c>
      <c r="J5195">
        <f>SUMIFS(PG_Transactions!$G:$G,PG_Transactions!$AK:$AK,$H5195,PG_Transactions!$E:$E,"CAPTURE",PG_Transactions!$AQ:$AQ,1)</f>
        <v>1847</v>
      </c>
      <c r="K5195">
        <f t="shared" si="249"/>
        <v>0</v>
      </c>
      <c r="L5195" t="str">
        <f t="shared" si="250"/>
        <v>Amount Match</v>
      </c>
    </row>
    <row r="5196" spans="1:12" hidden="1" x14ac:dyDescent="0.3">
      <c r="A5196" t="s">
        <v>10255</v>
      </c>
      <c r="B5196" s="1">
        <v>46285</v>
      </c>
      <c r="C5196" t="s">
        <v>10256</v>
      </c>
      <c r="D5196" t="s">
        <v>24</v>
      </c>
      <c r="E5196" t="s">
        <v>9</v>
      </c>
      <c r="F5196">
        <v>2597</v>
      </c>
      <c r="G5196" t="s">
        <v>10</v>
      </c>
      <c r="H5196" t="str">
        <f t="shared" si="248"/>
        <v>ORD26005195</v>
      </c>
      <c r="I5196">
        <f>COUNTIFS(PG_Transactions!$AK:$AK,$H5196,PG_Transactions!$E:$E,"CAPTURE",PG_Transactions!$AQ:$AQ,1)</f>
        <v>1</v>
      </c>
      <c r="J5196">
        <f>SUMIFS(PG_Transactions!$G:$G,PG_Transactions!$AK:$AK,$H5196,PG_Transactions!$E:$E,"CAPTURE",PG_Transactions!$AQ:$AQ,1)</f>
        <v>2597</v>
      </c>
      <c r="K5196">
        <f t="shared" si="249"/>
        <v>0</v>
      </c>
      <c r="L5196" t="str">
        <f t="shared" si="250"/>
        <v>Amount Match</v>
      </c>
    </row>
    <row r="5197" spans="1:12" hidden="1" x14ac:dyDescent="0.3">
      <c r="A5197" t="s">
        <v>10257</v>
      </c>
      <c r="B5197" s="1">
        <v>46272</v>
      </c>
      <c r="C5197" t="s">
        <v>3672</v>
      </c>
      <c r="D5197" t="s">
        <v>51</v>
      </c>
      <c r="E5197" t="s">
        <v>17</v>
      </c>
      <c r="F5197">
        <v>5597</v>
      </c>
      <c r="G5197" t="s">
        <v>10</v>
      </c>
      <c r="H5197" t="str">
        <f t="shared" si="248"/>
        <v>ORD26005196</v>
      </c>
      <c r="I5197">
        <f>COUNTIFS(PG_Transactions!$AK:$AK,$H5197,PG_Transactions!$E:$E,"CAPTURE",PG_Transactions!$AQ:$AQ,1)</f>
        <v>1</v>
      </c>
      <c r="J5197">
        <f>SUMIFS(PG_Transactions!$G:$G,PG_Transactions!$AK:$AK,$H5197,PG_Transactions!$E:$E,"CAPTURE",PG_Transactions!$AQ:$AQ,1)</f>
        <v>5597</v>
      </c>
      <c r="K5197">
        <f t="shared" si="249"/>
        <v>0</v>
      </c>
      <c r="L5197" t="str">
        <f t="shared" si="250"/>
        <v>Amount Match</v>
      </c>
    </row>
    <row r="5198" spans="1:12" hidden="1" x14ac:dyDescent="0.3">
      <c r="A5198" t="s">
        <v>10258</v>
      </c>
      <c r="B5198" s="1">
        <v>46282</v>
      </c>
      <c r="C5198" t="s">
        <v>10259</v>
      </c>
      <c r="D5198" t="s">
        <v>24</v>
      </c>
      <c r="E5198" t="s">
        <v>9</v>
      </c>
      <c r="F5198">
        <v>3598</v>
      </c>
      <c r="G5198" t="s">
        <v>10</v>
      </c>
      <c r="H5198" t="str">
        <f t="shared" si="248"/>
        <v>ORD26005197</v>
      </c>
      <c r="I5198">
        <f>COUNTIFS(PG_Transactions!$AK:$AK,$H5198,PG_Transactions!$E:$E,"CAPTURE",PG_Transactions!$AQ:$AQ,1)</f>
        <v>1</v>
      </c>
      <c r="J5198">
        <f>SUMIFS(PG_Transactions!$G:$G,PG_Transactions!$AK:$AK,$H5198,PG_Transactions!$E:$E,"CAPTURE",PG_Transactions!$AQ:$AQ,1)</f>
        <v>3598</v>
      </c>
      <c r="K5198">
        <f t="shared" si="249"/>
        <v>0</v>
      </c>
      <c r="L5198" t="str">
        <f t="shared" si="250"/>
        <v>Amount Match</v>
      </c>
    </row>
    <row r="5199" spans="1:12" hidden="1" x14ac:dyDescent="0.3">
      <c r="A5199" t="s">
        <v>10260</v>
      </c>
      <c r="B5199" s="1">
        <v>46285</v>
      </c>
      <c r="C5199" t="s">
        <v>10261</v>
      </c>
      <c r="D5199" t="s">
        <v>13</v>
      </c>
      <c r="E5199" t="s">
        <v>33</v>
      </c>
      <c r="F5199">
        <v>4498</v>
      </c>
      <c r="G5199" t="s">
        <v>10</v>
      </c>
      <c r="H5199" t="str">
        <f t="shared" si="248"/>
        <v>ORD26005198</v>
      </c>
      <c r="I5199">
        <f>COUNTIFS(PG_Transactions!$AK:$AK,$H5199,PG_Transactions!$E:$E,"CAPTURE",PG_Transactions!$AQ:$AQ,1)</f>
        <v>1</v>
      </c>
      <c r="J5199">
        <f>SUMIFS(PG_Transactions!$G:$G,PG_Transactions!$AK:$AK,$H5199,PG_Transactions!$E:$E,"CAPTURE",PG_Transactions!$AQ:$AQ,1)</f>
        <v>4498</v>
      </c>
      <c r="K5199">
        <f t="shared" si="249"/>
        <v>0</v>
      </c>
      <c r="L5199" t="str">
        <f t="shared" si="250"/>
        <v>Amount Match</v>
      </c>
    </row>
    <row r="5200" spans="1:12" hidden="1" x14ac:dyDescent="0.3">
      <c r="A5200" t="s">
        <v>10262</v>
      </c>
      <c r="B5200" s="1">
        <v>46268</v>
      </c>
      <c r="C5200" t="s">
        <v>10263</v>
      </c>
      <c r="D5200" t="s">
        <v>27</v>
      </c>
      <c r="E5200" t="s">
        <v>17</v>
      </c>
      <c r="F5200">
        <v>1897</v>
      </c>
      <c r="G5200" t="s">
        <v>10</v>
      </c>
      <c r="H5200" t="str">
        <f t="shared" si="248"/>
        <v>ORD26005199</v>
      </c>
      <c r="I5200">
        <f>COUNTIFS(PG_Transactions!$AK:$AK,$H5200,PG_Transactions!$E:$E,"CAPTURE",PG_Transactions!$AQ:$AQ,1)</f>
        <v>1</v>
      </c>
      <c r="J5200">
        <f>SUMIFS(PG_Transactions!$G:$G,PG_Transactions!$AK:$AK,$H5200,PG_Transactions!$E:$E,"CAPTURE",PG_Transactions!$AQ:$AQ,1)</f>
        <v>1897</v>
      </c>
      <c r="K5200">
        <f t="shared" si="249"/>
        <v>0</v>
      </c>
      <c r="L5200" t="str">
        <f t="shared" si="250"/>
        <v>Amount Match</v>
      </c>
    </row>
    <row r="5201" spans="1:12" hidden="1" x14ac:dyDescent="0.3">
      <c r="A5201" t="s">
        <v>10264</v>
      </c>
      <c r="B5201" s="1">
        <v>46292</v>
      </c>
      <c r="C5201" t="s">
        <v>10265</v>
      </c>
      <c r="D5201" t="s">
        <v>65</v>
      </c>
      <c r="E5201" t="s">
        <v>9</v>
      </c>
      <c r="F5201">
        <v>7297</v>
      </c>
      <c r="G5201" t="s">
        <v>10</v>
      </c>
      <c r="H5201" t="str">
        <f t="shared" si="248"/>
        <v>ORD26005200</v>
      </c>
      <c r="I5201">
        <f>COUNTIFS(PG_Transactions!$AK:$AK,$H5201,PG_Transactions!$E:$E,"CAPTURE",PG_Transactions!$AQ:$AQ,1)</f>
        <v>1</v>
      </c>
      <c r="J5201">
        <f>SUMIFS(PG_Transactions!$G:$G,PG_Transactions!$AK:$AK,$H5201,PG_Transactions!$E:$E,"CAPTURE",PG_Transactions!$AQ:$AQ,1)</f>
        <v>7297</v>
      </c>
      <c r="K5201">
        <f t="shared" si="249"/>
        <v>0</v>
      </c>
      <c r="L5201" t="str">
        <f t="shared" si="250"/>
        <v>Amount Match</v>
      </c>
    </row>
    <row r="5202" spans="1:12" hidden="1" x14ac:dyDescent="0.3">
      <c r="A5202" t="s">
        <v>10266</v>
      </c>
      <c r="B5202" s="1">
        <v>46270</v>
      </c>
      <c r="C5202" t="s">
        <v>10267</v>
      </c>
      <c r="D5202" t="s">
        <v>38</v>
      </c>
      <c r="E5202" t="s">
        <v>9</v>
      </c>
      <c r="F5202">
        <v>299</v>
      </c>
      <c r="G5202" t="s">
        <v>10</v>
      </c>
      <c r="H5202" t="str">
        <f t="shared" si="248"/>
        <v>ORD26005201</v>
      </c>
      <c r="I5202">
        <f>COUNTIFS(PG_Transactions!$AK:$AK,$H5202,PG_Transactions!$E:$E,"CAPTURE",PG_Transactions!$AQ:$AQ,1)</f>
        <v>1</v>
      </c>
      <c r="J5202">
        <f>SUMIFS(PG_Transactions!$G:$G,PG_Transactions!$AK:$AK,$H5202,PG_Transactions!$E:$E,"CAPTURE",PG_Transactions!$AQ:$AQ,1)</f>
        <v>299</v>
      </c>
      <c r="K5202">
        <f t="shared" si="249"/>
        <v>0</v>
      </c>
      <c r="L5202" t="str">
        <f t="shared" si="250"/>
        <v>Amount Match</v>
      </c>
    </row>
    <row r="5203" spans="1:12" hidden="1" x14ac:dyDescent="0.3">
      <c r="A5203" t="s">
        <v>10268</v>
      </c>
      <c r="B5203" s="1">
        <v>46278</v>
      </c>
      <c r="C5203" t="s">
        <v>10269</v>
      </c>
      <c r="D5203" t="s">
        <v>24</v>
      </c>
      <c r="E5203" t="s">
        <v>9</v>
      </c>
      <c r="F5203">
        <v>8297</v>
      </c>
      <c r="G5203" t="s">
        <v>10</v>
      </c>
      <c r="H5203" t="str">
        <f t="shared" si="248"/>
        <v>ORD26005202</v>
      </c>
      <c r="I5203">
        <f>COUNTIFS(PG_Transactions!$AK:$AK,$H5203,PG_Transactions!$E:$E,"CAPTURE",PG_Transactions!$AQ:$AQ,1)</f>
        <v>1</v>
      </c>
      <c r="J5203">
        <f>SUMIFS(PG_Transactions!$G:$G,PG_Transactions!$AK:$AK,$H5203,PG_Transactions!$E:$E,"CAPTURE",PG_Transactions!$AQ:$AQ,1)</f>
        <v>8297</v>
      </c>
      <c r="K5203">
        <f t="shared" si="249"/>
        <v>0</v>
      </c>
      <c r="L5203" t="str">
        <f t="shared" si="250"/>
        <v>Amount Match</v>
      </c>
    </row>
    <row r="5204" spans="1:12" hidden="1" x14ac:dyDescent="0.3">
      <c r="A5204" t="s">
        <v>10270</v>
      </c>
      <c r="B5204" s="1">
        <v>46279</v>
      </c>
      <c r="C5204" t="s">
        <v>10271</v>
      </c>
      <c r="D5204" t="s">
        <v>38</v>
      </c>
      <c r="E5204" t="s">
        <v>17</v>
      </c>
      <c r="F5204">
        <v>8348</v>
      </c>
      <c r="G5204" t="s">
        <v>10</v>
      </c>
      <c r="H5204" t="str">
        <f t="shared" si="248"/>
        <v>ORD26005203</v>
      </c>
      <c r="I5204">
        <f>COUNTIFS(PG_Transactions!$AK:$AK,$H5204,PG_Transactions!$E:$E,"CAPTURE",PG_Transactions!$AQ:$AQ,1)</f>
        <v>1</v>
      </c>
      <c r="J5204">
        <f>SUMIFS(PG_Transactions!$G:$G,PG_Transactions!$AK:$AK,$H5204,PG_Transactions!$E:$E,"CAPTURE",PG_Transactions!$AQ:$AQ,1)</f>
        <v>8348</v>
      </c>
      <c r="K5204">
        <f t="shared" si="249"/>
        <v>0</v>
      </c>
      <c r="L5204" t="str">
        <f t="shared" si="250"/>
        <v>Amount Match</v>
      </c>
    </row>
    <row r="5205" spans="1:12" hidden="1" x14ac:dyDescent="0.3">
      <c r="A5205" t="s">
        <v>10272</v>
      </c>
      <c r="B5205" s="1">
        <v>46279</v>
      </c>
      <c r="C5205" t="s">
        <v>10273</v>
      </c>
      <c r="D5205" t="s">
        <v>8</v>
      </c>
      <c r="E5205" t="s">
        <v>9</v>
      </c>
      <c r="F5205">
        <v>499</v>
      </c>
      <c r="G5205" t="s">
        <v>10</v>
      </c>
      <c r="H5205" t="str">
        <f t="shared" si="248"/>
        <v>ORD26005204</v>
      </c>
      <c r="I5205">
        <f>COUNTIFS(PG_Transactions!$AK:$AK,$H5205,PG_Transactions!$E:$E,"CAPTURE",PG_Transactions!$AQ:$AQ,1)</f>
        <v>1</v>
      </c>
      <c r="J5205">
        <f>SUMIFS(PG_Transactions!$G:$G,PG_Transactions!$AK:$AK,$H5205,PG_Transactions!$E:$E,"CAPTURE",PG_Transactions!$AQ:$AQ,1)</f>
        <v>499</v>
      </c>
      <c r="K5205">
        <f t="shared" si="249"/>
        <v>0</v>
      </c>
      <c r="L5205" t="str">
        <f t="shared" si="250"/>
        <v>Amount Match</v>
      </c>
    </row>
    <row r="5206" spans="1:12" hidden="1" x14ac:dyDescent="0.3">
      <c r="A5206" t="s">
        <v>10274</v>
      </c>
      <c r="B5206" s="1">
        <v>46294</v>
      </c>
      <c r="C5206" t="s">
        <v>10275</v>
      </c>
      <c r="D5206" t="s">
        <v>16</v>
      </c>
      <c r="E5206" t="s">
        <v>9</v>
      </c>
      <c r="F5206">
        <v>2697</v>
      </c>
      <c r="G5206" t="s">
        <v>10</v>
      </c>
      <c r="H5206" t="str">
        <f t="shared" si="248"/>
        <v>ORD26005205</v>
      </c>
      <c r="I5206">
        <f>COUNTIFS(PG_Transactions!$AK:$AK,$H5206,PG_Transactions!$E:$E,"CAPTURE",PG_Transactions!$AQ:$AQ,1)</f>
        <v>1</v>
      </c>
      <c r="J5206">
        <f>SUMIFS(PG_Transactions!$G:$G,PG_Transactions!$AK:$AK,$H5206,PG_Transactions!$E:$E,"CAPTURE",PG_Transactions!$AQ:$AQ,1)</f>
        <v>2697</v>
      </c>
      <c r="K5206">
        <f t="shared" si="249"/>
        <v>0</v>
      </c>
      <c r="L5206" t="str">
        <f t="shared" si="250"/>
        <v>Amount Match</v>
      </c>
    </row>
    <row r="5207" spans="1:12" hidden="1" x14ac:dyDescent="0.3">
      <c r="A5207" t="s">
        <v>10276</v>
      </c>
      <c r="B5207" s="1">
        <v>46271</v>
      </c>
      <c r="C5207" t="s">
        <v>10277</v>
      </c>
      <c r="D5207" t="s">
        <v>13</v>
      </c>
      <c r="E5207" t="s">
        <v>17</v>
      </c>
      <c r="F5207">
        <v>349</v>
      </c>
      <c r="G5207" t="s">
        <v>10</v>
      </c>
      <c r="H5207" t="str">
        <f t="shared" si="248"/>
        <v>ORD26005206</v>
      </c>
      <c r="I5207">
        <f>COUNTIFS(PG_Transactions!$AK:$AK,$H5207,PG_Transactions!$E:$E,"CAPTURE",PG_Transactions!$AQ:$AQ,1)</f>
        <v>1</v>
      </c>
      <c r="J5207">
        <f>SUMIFS(PG_Transactions!$G:$G,PG_Transactions!$AK:$AK,$H5207,PG_Transactions!$E:$E,"CAPTURE",PG_Transactions!$AQ:$AQ,1)</f>
        <v>349</v>
      </c>
      <c r="K5207">
        <f t="shared" si="249"/>
        <v>0</v>
      </c>
      <c r="L5207" t="str">
        <f t="shared" si="250"/>
        <v>Amount Match</v>
      </c>
    </row>
    <row r="5208" spans="1:12" hidden="1" x14ac:dyDescent="0.3">
      <c r="A5208" t="s">
        <v>10278</v>
      </c>
      <c r="B5208" s="1">
        <v>46295</v>
      </c>
      <c r="C5208" t="s">
        <v>10279</v>
      </c>
      <c r="D5208" t="s">
        <v>27</v>
      </c>
      <c r="E5208" t="s">
        <v>44</v>
      </c>
      <c r="F5208">
        <v>2897</v>
      </c>
      <c r="G5208" t="s">
        <v>10</v>
      </c>
      <c r="H5208" t="str">
        <f t="shared" si="248"/>
        <v>ORD26005207</v>
      </c>
      <c r="I5208">
        <f>COUNTIFS(PG_Transactions!$AK:$AK,$H5208,PG_Transactions!$E:$E,"CAPTURE",PG_Transactions!$AQ:$AQ,1)</f>
        <v>1</v>
      </c>
      <c r="J5208">
        <f>SUMIFS(PG_Transactions!$G:$G,PG_Transactions!$AK:$AK,$H5208,PG_Transactions!$E:$E,"CAPTURE",PG_Transactions!$AQ:$AQ,1)</f>
        <v>2897</v>
      </c>
      <c r="K5208">
        <f t="shared" si="249"/>
        <v>0</v>
      </c>
      <c r="L5208" t="str">
        <f t="shared" si="250"/>
        <v>Amount Match</v>
      </c>
    </row>
    <row r="5209" spans="1:12" hidden="1" x14ac:dyDescent="0.3">
      <c r="A5209" t="s">
        <v>10280</v>
      </c>
      <c r="B5209" s="1">
        <v>46285</v>
      </c>
      <c r="C5209" t="s">
        <v>10281</v>
      </c>
      <c r="D5209" t="s">
        <v>13</v>
      </c>
      <c r="E5209" t="s">
        <v>17</v>
      </c>
      <c r="F5209">
        <v>2499</v>
      </c>
      <c r="G5209" t="s">
        <v>10</v>
      </c>
      <c r="H5209" t="str">
        <f t="shared" si="248"/>
        <v>ORD26005208</v>
      </c>
      <c r="I5209">
        <f>COUNTIFS(PG_Transactions!$AK:$AK,$H5209,PG_Transactions!$E:$E,"CAPTURE",PG_Transactions!$AQ:$AQ,1)</f>
        <v>1</v>
      </c>
      <c r="J5209">
        <f>SUMIFS(PG_Transactions!$G:$G,PG_Transactions!$AK:$AK,$H5209,PG_Transactions!$E:$E,"CAPTURE",PG_Transactions!$AQ:$AQ,1)</f>
        <v>2499</v>
      </c>
      <c r="K5209">
        <f t="shared" si="249"/>
        <v>0</v>
      </c>
      <c r="L5209" t="str">
        <f t="shared" si="250"/>
        <v>Amount Match</v>
      </c>
    </row>
    <row r="5210" spans="1:12" hidden="1" x14ac:dyDescent="0.3">
      <c r="A5210" t="s">
        <v>10282</v>
      </c>
      <c r="B5210" s="1">
        <v>46283</v>
      </c>
      <c r="C5210" t="s">
        <v>3611</v>
      </c>
      <c r="D5210" t="s">
        <v>16</v>
      </c>
      <c r="E5210" t="s">
        <v>9</v>
      </c>
      <c r="F5210">
        <v>1998</v>
      </c>
      <c r="G5210" t="s">
        <v>10</v>
      </c>
      <c r="H5210" t="str">
        <f t="shared" si="248"/>
        <v>ORD26005209</v>
      </c>
      <c r="I5210">
        <f>COUNTIFS(PG_Transactions!$AK:$AK,$H5210,PG_Transactions!$E:$E,"CAPTURE",PG_Transactions!$AQ:$AQ,1)</f>
        <v>1</v>
      </c>
      <c r="J5210">
        <f>SUMIFS(PG_Transactions!$G:$G,PG_Transactions!$AK:$AK,$H5210,PG_Transactions!$E:$E,"CAPTURE",PG_Transactions!$AQ:$AQ,1)</f>
        <v>1998</v>
      </c>
      <c r="K5210">
        <f t="shared" si="249"/>
        <v>0</v>
      </c>
      <c r="L5210" t="str">
        <f t="shared" si="250"/>
        <v>Amount Match</v>
      </c>
    </row>
    <row r="5211" spans="1:12" hidden="1" x14ac:dyDescent="0.3">
      <c r="A5211" t="s">
        <v>10283</v>
      </c>
      <c r="B5211" s="1">
        <v>46290</v>
      </c>
      <c r="C5211" t="s">
        <v>10284</v>
      </c>
      <c r="D5211" t="s">
        <v>13</v>
      </c>
      <c r="E5211" t="s">
        <v>9</v>
      </c>
      <c r="F5211">
        <v>4597</v>
      </c>
      <c r="G5211" t="s">
        <v>10</v>
      </c>
      <c r="H5211" t="str">
        <f t="shared" si="248"/>
        <v>ORD26005210</v>
      </c>
      <c r="I5211">
        <f>COUNTIFS(PG_Transactions!$AK:$AK,$H5211,PG_Transactions!$E:$E,"CAPTURE",PG_Transactions!$AQ:$AQ,1)</f>
        <v>1</v>
      </c>
      <c r="J5211">
        <f>SUMIFS(PG_Transactions!$G:$G,PG_Transactions!$AK:$AK,$H5211,PG_Transactions!$E:$E,"CAPTURE",PG_Transactions!$AQ:$AQ,1)</f>
        <v>4597</v>
      </c>
      <c r="K5211">
        <f t="shared" si="249"/>
        <v>0</v>
      </c>
      <c r="L5211" t="str">
        <f t="shared" si="250"/>
        <v>Amount Match</v>
      </c>
    </row>
    <row r="5212" spans="1:12" hidden="1" x14ac:dyDescent="0.3">
      <c r="A5212" t="s">
        <v>10285</v>
      </c>
      <c r="B5212" s="1">
        <v>46267</v>
      </c>
      <c r="C5212" t="s">
        <v>10286</v>
      </c>
      <c r="D5212" t="s">
        <v>51</v>
      </c>
      <c r="E5212" t="s">
        <v>9</v>
      </c>
      <c r="F5212">
        <v>499</v>
      </c>
      <c r="G5212" t="s">
        <v>10</v>
      </c>
      <c r="H5212" t="str">
        <f t="shared" si="248"/>
        <v>ORD26005211</v>
      </c>
      <c r="I5212">
        <f>COUNTIFS(PG_Transactions!$AK:$AK,$H5212,PG_Transactions!$E:$E,"CAPTURE",PG_Transactions!$AQ:$AQ,1)</f>
        <v>1</v>
      </c>
      <c r="J5212">
        <f>SUMIFS(PG_Transactions!$G:$G,PG_Transactions!$AK:$AK,$H5212,PG_Transactions!$E:$E,"CAPTURE",PG_Transactions!$AQ:$AQ,1)</f>
        <v>499</v>
      </c>
      <c r="K5212">
        <f t="shared" si="249"/>
        <v>0</v>
      </c>
      <c r="L5212" t="str">
        <f t="shared" si="250"/>
        <v>Amount Match</v>
      </c>
    </row>
    <row r="5213" spans="1:12" hidden="1" x14ac:dyDescent="0.3">
      <c r="A5213" t="s">
        <v>10287</v>
      </c>
      <c r="B5213" s="1">
        <v>46289</v>
      </c>
      <c r="C5213" t="s">
        <v>10288</v>
      </c>
      <c r="D5213" t="s">
        <v>41</v>
      </c>
      <c r="E5213" t="s">
        <v>9</v>
      </c>
      <c r="F5213">
        <v>1898</v>
      </c>
      <c r="G5213" t="s">
        <v>10</v>
      </c>
      <c r="H5213" t="str">
        <f t="shared" si="248"/>
        <v>ORD26005212</v>
      </c>
      <c r="I5213">
        <f>COUNTIFS(PG_Transactions!$AK:$AK,$H5213,PG_Transactions!$E:$E,"CAPTURE",PG_Transactions!$AQ:$AQ,1)</f>
        <v>1</v>
      </c>
      <c r="J5213">
        <f>SUMIFS(PG_Transactions!$G:$G,PG_Transactions!$AK:$AK,$H5213,PG_Transactions!$E:$E,"CAPTURE",PG_Transactions!$AQ:$AQ,1)</f>
        <v>1898</v>
      </c>
      <c r="K5213">
        <f t="shared" si="249"/>
        <v>0</v>
      </c>
      <c r="L5213" t="str">
        <f t="shared" si="250"/>
        <v>Amount Match</v>
      </c>
    </row>
    <row r="5214" spans="1:12" hidden="1" x14ac:dyDescent="0.3">
      <c r="A5214" t="s">
        <v>10289</v>
      </c>
      <c r="B5214" s="1">
        <v>46289</v>
      </c>
      <c r="C5214" t="s">
        <v>10290</v>
      </c>
      <c r="D5214" t="s">
        <v>51</v>
      </c>
      <c r="E5214" t="s">
        <v>17</v>
      </c>
      <c r="F5214">
        <v>7998</v>
      </c>
      <c r="G5214" t="s">
        <v>10</v>
      </c>
      <c r="H5214" t="str">
        <f t="shared" si="248"/>
        <v>ORD26005213</v>
      </c>
      <c r="I5214">
        <f>COUNTIFS(PG_Transactions!$AK:$AK,$H5214,PG_Transactions!$E:$E,"CAPTURE",PG_Transactions!$AQ:$AQ,1)</f>
        <v>1</v>
      </c>
      <c r="J5214">
        <f>SUMIFS(PG_Transactions!$G:$G,PG_Transactions!$AK:$AK,$H5214,PG_Transactions!$E:$E,"CAPTURE",PG_Transactions!$AQ:$AQ,1)</f>
        <v>7998</v>
      </c>
      <c r="K5214">
        <f t="shared" si="249"/>
        <v>0</v>
      </c>
      <c r="L5214" t="str">
        <f t="shared" si="250"/>
        <v>Amount Match</v>
      </c>
    </row>
    <row r="5215" spans="1:12" hidden="1" x14ac:dyDescent="0.3">
      <c r="A5215" t="s">
        <v>10291</v>
      </c>
      <c r="B5215" s="1">
        <v>46289</v>
      </c>
      <c r="C5215" t="s">
        <v>10292</v>
      </c>
      <c r="D5215" t="s">
        <v>13</v>
      </c>
      <c r="E5215" t="s">
        <v>9</v>
      </c>
      <c r="F5215">
        <v>799</v>
      </c>
      <c r="G5215" t="s">
        <v>105</v>
      </c>
      <c r="H5215" t="str">
        <f t="shared" si="248"/>
        <v>ORD26005214</v>
      </c>
      <c r="I5215">
        <f>COUNTIFS(PG_Transactions!$AK:$AK,$H5215,PG_Transactions!$E:$E,"CAPTURE",PG_Transactions!$AQ:$AQ,1)</f>
        <v>0</v>
      </c>
      <c r="J5215">
        <f>SUMIFS(PG_Transactions!$G:$G,PG_Transactions!$AK:$AK,$H5215,PG_Transactions!$E:$E,"CAPTURE",PG_Transactions!$AQ:$AQ,1)</f>
        <v>0</v>
      </c>
      <c r="K5215">
        <f t="shared" si="249"/>
        <v>-799</v>
      </c>
      <c r="L5215" t="str">
        <f t="shared" si="250"/>
        <v>No Capture</v>
      </c>
    </row>
    <row r="5216" spans="1:12" hidden="1" x14ac:dyDescent="0.3">
      <c r="A5216" t="s">
        <v>10293</v>
      </c>
      <c r="B5216" s="1">
        <v>46285</v>
      </c>
      <c r="C5216" t="s">
        <v>10294</v>
      </c>
      <c r="D5216" t="s">
        <v>27</v>
      </c>
      <c r="E5216" t="s">
        <v>9</v>
      </c>
      <c r="F5216">
        <v>1299</v>
      </c>
      <c r="G5216" t="s">
        <v>10</v>
      </c>
      <c r="H5216" t="str">
        <f t="shared" si="248"/>
        <v>ORD26005215</v>
      </c>
      <c r="I5216">
        <f>COUNTIFS(PG_Transactions!$AK:$AK,$H5216,PG_Transactions!$E:$E,"CAPTURE",PG_Transactions!$AQ:$AQ,1)</f>
        <v>1</v>
      </c>
      <c r="J5216">
        <f>SUMIFS(PG_Transactions!$G:$G,PG_Transactions!$AK:$AK,$H5216,PG_Transactions!$E:$E,"CAPTURE",PG_Transactions!$AQ:$AQ,1)</f>
        <v>1299</v>
      </c>
      <c r="K5216">
        <f t="shared" si="249"/>
        <v>0</v>
      </c>
      <c r="L5216" t="str">
        <f t="shared" si="250"/>
        <v>Amount Match</v>
      </c>
    </row>
    <row r="5217" spans="1:12" hidden="1" x14ac:dyDescent="0.3">
      <c r="A5217" t="s">
        <v>10295</v>
      </c>
      <c r="B5217" s="1">
        <v>46269</v>
      </c>
      <c r="C5217" t="s">
        <v>10296</v>
      </c>
      <c r="D5217" t="s">
        <v>16</v>
      </c>
      <c r="E5217" t="s">
        <v>9</v>
      </c>
      <c r="F5217">
        <v>2499</v>
      </c>
      <c r="G5217" t="s">
        <v>10</v>
      </c>
      <c r="H5217" t="str">
        <f t="shared" si="248"/>
        <v>ORD26005216</v>
      </c>
      <c r="I5217">
        <f>COUNTIFS(PG_Transactions!$AK:$AK,$H5217,PG_Transactions!$E:$E,"CAPTURE",PG_Transactions!$AQ:$AQ,1)</f>
        <v>1</v>
      </c>
      <c r="J5217">
        <f>SUMIFS(PG_Transactions!$G:$G,PG_Transactions!$AK:$AK,$H5217,PG_Transactions!$E:$E,"CAPTURE",PG_Transactions!$AQ:$AQ,1)</f>
        <v>2499</v>
      </c>
      <c r="K5217">
        <f t="shared" si="249"/>
        <v>0</v>
      </c>
      <c r="L5217" t="str">
        <f t="shared" si="250"/>
        <v>Amount Match</v>
      </c>
    </row>
    <row r="5218" spans="1:12" hidden="1" x14ac:dyDescent="0.3">
      <c r="A5218" t="s">
        <v>10297</v>
      </c>
      <c r="B5218" s="1">
        <v>46289</v>
      </c>
      <c r="C5218" t="s">
        <v>10298</v>
      </c>
      <c r="D5218" t="s">
        <v>16</v>
      </c>
      <c r="E5218" t="s">
        <v>33</v>
      </c>
      <c r="F5218">
        <v>5297</v>
      </c>
      <c r="G5218" t="s">
        <v>10</v>
      </c>
      <c r="H5218" t="str">
        <f t="shared" si="248"/>
        <v>ORD26005217</v>
      </c>
      <c r="I5218">
        <f>COUNTIFS(PG_Transactions!$AK:$AK,$H5218,PG_Transactions!$E:$E,"CAPTURE",PG_Transactions!$AQ:$AQ,1)</f>
        <v>1</v>
      </c>
      <c r="J5218">
        <f>SUMIFS(PG_Transactions!$G:$G,PG_Transactions!$AK:$AK,$H5218,PG_Transactions!$E:$E,"CAPTURE",PG_Transactions!$AQ:$AQ,1)</f>
        <v>5297</v>
      </c>
      <c r="K5218">
        <f t="shared" si="249"/>
        <v>0</v>
      </c>
      <c r="L5218" t="str">
        <f t="shared" si="250"/>
        <v>Amount Match</v>
      </c>
    </row>
    <row r="5219" spans="1:12" hidden="1" x14ac:dyDescent="0.3">
      <c r="A5219" t="s">
        <v>10299</v>
      </c>
      <c r="B5219" s="1">
        <v>46275</v>
      </c>
      <c r="C5219" t="s">
        <v>10300</v>
      </c>
      <c r="D5219" t="s">
        <v>13</v>
      </c>
      <c r="E5219" t="s">
        <v>17</v>
      </c>
      <c r="F5219">
        <v>4999</v>
      </c>
      <c r="G5219" t="s">
        <v>10</v>
      </c>
      <c r="H5219" t="str">
        <f t="shared" si="248"/>
        <v>ORD26005218</v>
      </c>
      <c r="I5219">
        <f>COUNTIFS(PG_Transactions!$AK:$AK,$H5219,PG_Transactions!$E:$E,"CAPTURE",PG_Transactions!$AQ:$AQ,1)</f>
        <v>1</v>
      </c>
      <c r="J5219">
        <f>SUMIFS(PG_Transactions!$G:$G,PG_Transactions!$AK:$AK,$H5219,PG_Transactions!$E:$E,"CAPTURE",PG_Transactions!$AQ:$AQ,1)</f>
        <v>4999</v>
      </c>
      <c r="K5219">
        <f t="shared" si="249"/>
        <v>0</v>
      </c>
      <c r="L5219" t="str">
        <f t="shared" si="250"/>
        <v>Amount Match</v>
      </c>
    </row>
    <row r="5220" spans="1:12" hidden="1" x14ac:dyDescent="0.3">
      <c r="A5220" t="s">
        <v>10301</v>
      </c>
      <c r="B5220" s="1">
        <v>46287</v>
      </c>
      <c r="C5220" t="s">
        <v>10302</v>
      </c>
      <c r="D5220" t="s">
        <v>8</v>
      </c>
      <c r="E5220" t="s">
        <v>17</v>
      </c>
      <c r="F5220" s="2">
        <v>2798</v>
      </c>
      <c r="G5220" t="s">
        <v>10</v>
      </c>
      <c r="H5220" t="str">
        <f t="shared" si="248"/>
        <v>ORD26005219</v>
      </c>
      <c r="I5220">
        <f>COUNTIFS(PG_Transactions!$AK:$AK,$H5220,PG_Transactions!$E:$E,"CAPTURE",PG_Transactions!$AQ:$AQ,1)</f>
        <v>1</v>
      </c>
      <c r="J5220">
        <f>SUMIFS(PG_Transactions!$G:$G,PG_Transactions!$AK:$AK,$H5220,PG_Transactions!$E:$E,"CAPTURE",PG_Transactions!$AQ:$AQ,1)</f>
        <v>2798</v>
      </c>
      <c r="K5220">
        <f t="shared" si="249"/>
        <v>0</v>
      </c>
      <c r="L5220" t="str">
        <f t="shared" si="250"/>
        <v>Amount Match</v>
      </c>
    </row>
    <row r="5221" spans="1:12" hidden="1" x14ac:dyDescent="0.3">
      <c r="A5221" t="s">
        <v>10303</v>
      </c>
      <c r="B5221" s="1">
        <v>46281</v>
      </c>
      <c r="C5221" t="s">
        <v>10304</v>
      </c>
      <c r="D5221" t="s">
        <v>27</v>
      </c>
      <c r="E5221" t="s">
        <v>17</v>
      </c>
      <c r="F5221">
        <v>5298</v>
      </c>
      <c r="G5221" t="s">
        <v>10</v>
      </c>
      <c r="H5221" t="str">
        <f t="shared" si="248"/>
        <v>ORD26005220</v>
      </c>
      <c r="I5221">
        <f>COUNTIFS(PG_Transactions!$AK:$AK,$H5221,PG_Transactions!$E:$E,"CAPTURE",PG_Transactions!$AQ:$AQ,1)</f>
        <v>1</v>
      </c>
      <c r="J5221">
        <f>SUMIFS(PG_Transactions!$G:$G,PG_Transactions!$AK:$AK,$H5221,PG_Transactions!$E:$E,"CAPTURE",PG_Transactions!$AQ:$AQ,1)</f>
        <v>5298</v>
      </c>
      <c r="K5221">
        <f t="shared" si="249"/>
        <v>0</v>
      </c>
      <c r="L5221" t="str">
        <f t="shared" si="250"/>
        <v>Amount Match</v>
      </c>
    </row>
    <row r="5222" spans="1:12" hidden="1" x14ac:dyDescent="0.3">
      <c r="A5222" t="s">
        <v>10305</v>
      </c>
      <c r="B5222" s="1">
        <v>46272</v>
      </c>
      <c r="C5222" t="s">
        <v>1691</v>
      </c>
      <c r="D5222" t="s">
        <v>41</v>
      </c>
      <c r="E5222" t="s">
        <v>44</v>
      </c>
      <c r="F5222">
        <v>1648</v>
      </c>
      <c r="G5222" t="s">
        <v>10</v>
      </c>
      <c r="H5222" t="str">
        <f t="shared" si="248"/>
        <v>ORD26005221</v>
      </c>
      <c r="I5222">
        <f>COUNTIFS(PG_Transactions!$AK:$AK,$H5222,PG_Transactions!$E:$E,"CAPTURE",PG_Transactions!$AQ:$AQ,1)</f>
        <v>1</v>
      </c>
      <c r="J5222">
        <f>SUMIFS(PG_Transactions!$G:$G,PG_Transactions!$AK:$AK,$H5222,PG_Transactions!$E:$E,"CAPTURE",PG_Transactions!$AQ:$AQ,1)</f>
        <v>1648</v>
      </c>
      <c r="K5222">
        <f t="shared" si="249"/>
        <v>0</v>
      </c>
      <c r="L5222" t="str">
        <f t="shared" si="250"/>
        <v>Amount Match</v>
      </c>
    </row>
    <row r="5223" spans="1:12" hidden="1" x14ac:dyDescent="0.3">
      <c r="A5223" t="s">
        <v>10306</v>
      </c>
      <c r="B5223" s="1">
        <v>46286</v>
      </c>
      <c r="C5223" t="s">
        <v>10307</v>
      </c>
      <c r="D5223" t="s">
        <v>32</v>
      </c>
      <c r="E5223" t="s">
        <v>17</v>
      </c>
      <c r="F5223">
        <v>648</v>
      </c>
      <c r="G5223" t="s">
        <v>10</v>
      </c>
      <c r="H5223" t="str">
        <f t="shared" si="248"/>
        <v>ORD26005222</v>
      </c>
      <c r="I5223">
        <f>COUNTIFS(PG_Transactions!$AK:$AK,$H5223,PG_Transactions!$E:$E,"CAPTURE",PG_Transactions!$AQ:$AQ,1)</f>
        <v>1</v>
      </c>
      <c r="J5223">
        <f>SUMIFS(PG_Transactions!$G:$G,PG_Transactions!$AK:$AK,$H5223,PG_Transactions!$E:$E,"CAPTURE",PG_Transactions!$AQ:$AQ,1)</f>
        <v>648</v>
      </c>
      <c r="K5223">
        <f t="shared" si="249"/>
        <v>0</v>
      </c>
      <c r="L5223" t="str">
        <f t="shared" si="250"/>
        <v>Amount Match</v>
      </c>
    </row>
    <row r="5224" spans="1:12" hidden="1" x14ac:dyDescent="0.3">
      <c r="A5224" t="s">
        <v>10308</v>
      </c>
      <c r="B5224" s="1">
        <v>46279</v>
      </c>
      <c r="C5224" t="s">
        <v>10309</v>
      </c>
      <c r="D5224" t="s">
        <v>13</v>
      </c>
      <c r="E5224" t="s">
        <v>44</v>
      </c>
      <c r="F5224" s="2">
        <v>10498</v>
      </c>
      <c r="G5224" t="s">
        <v>10</v>
      </c>
      <c r="H5224" t="str">
        <f t="shared" si="248"/>
        <v>ORD26005223</v>
      </c>
      <c r="I5224">
        <f>COUNTIFS(PG_Transactions!$AK:$AK,$H5224,PG_Transactions!$E:$E,"CAPTURE",PG_Transactions!$AQ:$AQ,1)</f>
        <v>1</v>
      </c>
      <c r="J5224">
        <f>SUMIFS(PG_Transactions!$G:$G,PG_Transactions!$AK:$AK,$H5224,PG_Transactions!$E:$E,"CAPTURE",PG_Transactions!$AQ:$AQ,1)</f>
        <v>10498</v>
      </c>
      <c r="K5224">
        <f t="shared" si="249"/>
        <v>0</v>
      </c>
      <c r="L5224" t="str">
        <f t="shared" si="250"/>
        <v>Amount Match</v>
      </c>
    </row>
    <row r="5225" spans="1:12" hidden="1" x14ac:dyDescent="0.3">
      <c r="A5225" t="s">
        <v>10310</v>
      </c>
      <c r="B5225" s="1">
        <v>46283</v>
      </c>
      <c r="C5225" t="s">
        <v>10311</v>
      </c>
      <c r="D5225" t="s">
        <v>51</v>
      </c>
      <c r="E5225" t="s">
        <v>17</v>
      </c>
      <c r="F5225">
        <v>6798</v>
      </c>
      <c r="G5225" t="s">
        <v>105</v>
      </c>
      <c r="H5225" t="str">
        <f t="shared" si="248"/>
        <v>ORD26005224</v>
      </c>
      <c r="I5225">
        <f>COUNTIFS(PG_Transactions!$AK:$AK,$H5225,PG_Transactions!$E:$E,"CAPTURE",PG_Transactions!$AQ:$AQ,1)</f>
        <v>0</v>
      </c>
      <c r="J5225">
        <f>SUMIFS(PG_Transactions!$G:$G,PG_Transactions!$AK:$AK,$H5225,PG_Transactions!$E:$E,"CAPTURE",PG_Transactions!$AQ:$AQ,1)</f>
        <v>0</v>
      </c>
      <c r="K5225">
        <f t="shared" si="249"/>
        <v>-6798</v>
      </c>
      <c r="L5225" t="str">
        <f t="shared" si="250"/>
        <v>No Capture</v>
      </c>
    </row>
    <row r="5226" spans="1:12" hidden="1" x14ac:dyDescent="0.3">
      <c r="A5226" t="s">
        <v>10312</v>
      </c>
      <c r="B5226" s="1">
        <v>46282</v>
      </c>
      <c r="C5226" t="s">
        <v>10313</v>
      </c>
      <c r="D5226" t="s">
        <v>38</v>
      </c>
      <c r="E5226" t="s">
        <v>9</v>
      </c>
      <c r="F5226">
        <v>3298</v>
      </c>
      <c r="G5226" t="s">
        <v>10</v>
      </c>
      <c r="H5226" t="str">
        <f t="shared" si="248"/>
        <v>ORD26005225</v>
      </c>
      <c r="I5226">
        <f>COUNTIFS(PG_Transactions!$AK:$AK,$H5226,PG_Transactions!$E:$E,"CAPTURE",PG_Transactions!$AQ:$AQ,1)</f>
        <v>1</v>
      </c>
      <c r="J5226">
        <f>SUMIFS(PG_Transactions!$G:$G,PG_Transactions!$AK:$AK,$H5226,PG_Transactions!$E:$E,"CAPTURE",PG_Transactions!$AQ:$AQ,1)</f>
        <v>3298</v>
      </c>
      <c r="K5226">
        <f t="shared" si="249"/>
        <v>0</v>
      </c>
      <c r="L5226" t="str">
        <f t="shared" si="250"/>
        <v>Amount Match</v>
      </c>
    </row>
    <row r="5227" spans="1:12" hidden="1" x14ac:dyDescent="0.3">
      <c r="A5227" t="s">
        <v>10314</v>
      </c>
      <c r="B5227" s="1">
        <v>46272</v>
      </c>
      <c r="C5227" t="s">
        <v>10315</v>
      </c>
      <c r="D5227" t="s">
        <v>8</v>
      </c>
      <c r="E5227" t="s">
        <v>17</v>
      </c>
      <c r="F5227">
        <v>6798</v>
      </c>
      <c r="G5227" t="s">
        <v>105</v>
      </c>
      <c r="H5227" t="str">
        <f t="shared" si="248"/>
        <v>ORD26005226</v>
      </c>
      <c r="I5227">
        <f>COUNTIFS(PG_Transactions!$AK:$AK,$H5227,PG_Transactions!$E:$E,"CAPTURE",PG_Transactions!$AQ:$AQ,1)</f>
        <v>0</v>
      </c>
      <c r="J5227">
        <f>SUMIFS(PG_Transactions!$G:$G,PG_Transactions!$AK:$AK,$H5227,PG_Transactions!$E:$E,"CAPTURE",PG_Transactions!$AQ:$AQ,1)</f>
        <v>0</v>
      </c>
      <c r="K5227">
        <f t="shared" si="249"/>
        <v>-6798</v>
      </c>
      <c r="L5227" t="str">
        <f t="shared" si="250"/>
        <v>No Capture</v>
      </c>
    </row>
    <row r="5228" spans="1:12" hidden="1" x14ac:dyDescent="0.3">
      <c r="A5228" t="s">
        <v>10316</v>
      </c>
      <c r="B5228" s="1">
        <v>46284</v>
      </c>
      <c r="C5228" t="s">
        <v>10317</v>
      </c>
      <c r="D5228" t="s">
        <v>13</v>
      </c>
      <c r="E5228" t="s">
        <v>44</v>
      </c>
      <c r="F5228">
        <v>6798</v>
      </c>
      <c r="G5228" t="s">
        <v>10</v>
      </c>
      <c r="H5228" t="str">
        <f t="shared" si="248"/>
        <v>ORD26005227</v>
      </c>
      <c r="I5228">
        <f>COUNTIFS(PG_Transactions!$AK:$AK,$H5228,PG_Transactions!$E:$E,"CAPTURE",PG_Transactions!$AQ:$AQ,1)</f>
        <v>1</v>
      </c>
      <c r="J5228">
        <f>SUMIFS(PG_Transactions!$G:$G,PG_Transactions!$AK:$AK,$H5228,PG_Transactions!$E:$E,"CAPTURE",PG_Transactions!$AQ:$AQ,1)</f>
        <v>6798</v>
      </c>
      <c r="K5228">
        <f t="shared" si="249"/>
        <v>0</v>
      </c>
      <c r="L5228" t="str">
        <f t="shared" si="250"/>
        <v>Amount Match</v>
      </c>
    </row>
    <row r="5229" spans="1:12" hidden="1" x14ac:dyDescent="0.3">
      <c r="A5229" t="s">
        <v>10318</v>
      </c>
      <c r="B5229" s="1">
        <v>46292</v>
      </c>
      <c r="C5229" t="s">
        <v>10319</v>
      </c>
      <c r="D5229" t="s">
        <v>41</v>
      </c>
      <c r="E5229" t="s">
        <v>33</v>
      </c>
      <c r="F5229">
        <v>999</v>
      </c>
      <c r="G5229" t="s">
        <v>10</v>
      </c>
      <c r="H5229" t="str">
        <f t="shared" si="248"/>
        <v>ORD26005228</v>
      </c>
      <c r="I5229">
        <f>COUNTIFS(PG_Transactions!$AK:$AK,$H5229,PG_Transactions!$E:$E,"CAPTURE",PG_Transactions!$AQ:$AQ,1)</f>
        <v>1</v>
      </c>
      <c r="J5229">
        <f>SUMIFS(PG_Transactions!$G:$G,PG_Transactions!$AK:$AK,$H5229,PG_Transactions!$E:$E,"CAPTURE",PG_Transactions!$AQ:$AQ,1)</f>
        <v>999</v>
      </c>
      <c r="K5229">
        <f t="shared" si="249"/>
        <v>0</v>
      </c>
      <c r="L5229" t="str">
        <f t="shared" si="250"/>
        <v>Amount Match</v>
      </c>
    </row>
    <row r="5230" spans="1:12" hidden="1" x14ac:dyDescent="0.3">
      <c r="A5230" t="s">
        <v>10320</v>
      </c>
      <c r="B5230" s="1">
        <v>46285</v>
      </c>
      <c r="C5230" t="s">
        <v>10321</v>
      </c>
      <c r="D5230" t="s">
        <v>65</v>
      </c>
      <c r="E5230" t="s">
        <v>9</v>
      </c>
      <c r="F5230">
        <v>1799</v>
      </c>
      <c r="G5230" t="s">
        <v>10</v>
      </c>
      <c r="H5230" t="str">
        <f t="shared" si="248"/>
        <v>ORD26005229</v>
      </c>
      <c r="I5230">
        <f>COUNTIFS(PG_Transactions!$AK:$AK,$H5230,PG_Transactions!$E:$E,"CAPTURE",PG_Transactions!$AQ:$AQ,1)</f>
        <v>1</v>
      </c>
      <c r="J5230">
        <f>SUMIFS(PG_Transactions!$G:$G,PG_Transactions!$AK:$AK,$H5230,PG_Transactions!$E:$E,"CAPTURE",PG_Transactions!$AQ:$AQ,1)</f>
        <v>1799</v>
      </c>
      <c r="K5230">
        <f t="shared" si="249"/>
        <v>0</v>
      </c>
      <c r="L5230" t="str">
        <f t="shared" si="250"/>
        <v>Amount Match</v>
      </c>
    </row>
    <row r="5231" spans="1:12" hidden="1" x14ac:dyDescent="0.3">
      <c r="A5231" t="s">
        <v>10322</v>
      </c>
      <c r="B5231" s="1">
        <v>46270</v>
      </c>
      <c r="C5231" t="s">
        <v>984</v>
      </c>
      <c r="D5231" t="s">
        <v>16</v>
      </c>
      <c r="E5231" t="s">
        <v>17</v>
      </c>
      <c r="F5231">
        <v>299</v>
      </c>
      <c r="G5231" t="s">
        <v>10</v>
      </c>
      <c r="H5231" t="str">
        <f t="shared" si="248"/>
        <v>ORD26005230</v>
      </c>
      <c r="I5231">
        <f>COUNTIFS(PG_Transactions!$AK:$AK,$H5231,PG_Transactions!$E:$E,"CAPTURE",PG_Transactions!$AQ:$AQ,1)</f>
        <v>1</v>
      </c>
      <c r="J5231">
        <f>SUMIFS(PG_Transactions!$G:$G,PG_Transactions!$AK:$AK,$H5231,PG_Transactions!$E:$E,"CAPTURE",PG_Transactions!$AQ:$AQ,1)</f>
        <v>299</v>
      </c>
      <c r="K5231">
        <f t="shared" si="249"/>
        <v>0</v>
      </c>
      <c r="L5231" t="str">
        <f t="shared" si="250"/>
        <v>Amount Match</v>
      </c>
    </row>
    <row r="5232" spans="1:12" hidden="1" x14ac:dyDescent="0.3">
      <c r="A5232" t="s">
        <v>10323</v>
      </c>
      <c r="B5232" s="1">
        <v>46274</v>
      </c>
      <c r="C5232" t="s">
        <v>10324</v>
      </c>
      <c r="D5232" t="s">
        <v>32</v>
      </c>
      <c r="E5232" t="s">
        <v>9</v>
      </c>
      <c r="F5232">
        <v>7498</v>
      </c>
      <c r="G5232" t="s">
        <v>70</v>
      </c>
      <c r="H5232" t="str">
        <f t="shared" si="248"/>
        <v>ORD26005231</v>
      </c>
      <c r="I5232">
        <f>COUNTIFS(PG_Transactions!$AK:$AK,$H5232,PG_Transactions!$E:$E,"CAPTURE",PG_Transactions!$AQ:$AQ,1)</f>
        <v>0</v>
      </c>
      <c r="J5232">
        <f>SUMIFS(PG_Transactions!$G:$G,PG_Transactions!$AK:$AK,$H5232,PG_Transactions!$E:$E,"CAPTURE",PG_Transactions!$AQ:$AQ,1)</f>
        <v>0</v>
      </c>
      <c r="K5232">
        <f t="shared" si="249"/>
        <v>-7498</v>
      </c>
      <c r="L5232" t="str">
        <f t="shared" si="250"/>
        <v>No Capture</v>
      </c>
    </row>
    <row r="5233" spans="1:12" hidden="1" x14ac:dyDescent="0.3">
      <c r="A5233" t="s">
        <v>10325</v>
      </c>
      <c r="B5233" s="1">
        <v>46290</v>
      </c>
      <c r="C5233" t="s">
        <v>10326</v>
      </c>
      <c r="D5233" t="s">
        <v>51</v>
      </c>
      <c r="E5233" t="s">
        <v>9</v>
      </c>
      <c r="F5233">
        <v>999</v>
      </c>
      <c r="G5233" t="s">
        <v>10</v>
      </c>
      <c r="H5233" t="str">
        <f t="shared" si="248"/>
        <v>ORD26005232</v>
      </c>
      <c r="I5233">
        <f>COUNTIFS(PG_Transactions!$AK:$AK,$H5233,PG_Transactions!$E:$E,"CAPTURE",PG_Transactions!$AQ:$AQ,1)</f>
        <v>1</v>
      </c>
      <c r="J5233">
        <f>SUMIFS(PG_Transactions!$G:$G,PG_Transactions!$AK:$AK,$H5233,PG_Transactions!$E:$E,"CAPTURE",PG_Transactions!$AQ:$AQ,1)</f>
        <v>999</v>
      </c>
      <c r="K5233">
        <f t="shared" si="249"/>
        <v>0</v>
      </c>
      <c r="L5233" t="str">
        <f t="shared" si="250"/>
        <v>Amount Match</v>
      </c>
    </row>
    <row r="5234" spans="1:12" hidden="1" x14ac:dyDescent="0.3">
      <c r="A5234" t="s">
        <v>10327</v>
      </c>
      <c r="B5234" s="1">
        <v>46269</v>
      </c>
      <c r="C5234" t="s">
        <v>10328</v>
      </c>
      <c r="D5234" t="s">
        <v>13</v>
      </c>
      <c r="E5234" t="s">
        <v>9</v>
      </c>
      <c r="F5234">
        <v>7999</v>
      </c>
      <c r="G5234" t="s">
        <v>10</v>
      </c>
      <c r="H5234" t="str">
        <f t="shared" si="248"/>
        <v>ORD26005233</v>
      </c>
      <c r="I5234">
        <f>COUNTIFS(PG_Transactions!$AK:$AK,$H5234,PG_Transactions!$E:$E,"CAPTURE",PG_Transactions!$AQ:$AQ,1)</f>
        <v>1</v>
      </c>
      <c r="J5234">
        <f>SUMIFS(PG_Transactions!$G:$G,PG_Transactions!$AK:$AK,$H5234,PG_Transactions!$E:$E,"CAPTURE",PG_Transactions!$AQ:$AQ,1)</f>
        <v>7999</v>
      </c>
      <c r="K5234">
        <f t="shared" si="249"/>
        <v>0</v>
      </c>
      <c r="L5234" t="str">
        <f t="shared" si="250"/>
        <v>Amount Match</v>
      </c>
    </row>
    <row r="5235" spans="1:12" hidden="1" x14ac:dyDescent="0.3">
      <c r="A5235" t="s">
        <v>10329</v>
      </c>
      <c r="B5235" s="1">
        <v>46282</v>
      </c>
      <c r="C5235" t="s">
        <v>10330</v>
      </c>
      <c r="D5235" t="s">
        <v>32</v>
      </c>
      <c r="E5235" t="s">
        <v>9</v>
      </c>
      <c r="F5235">
        <v>648</v>
      </c>
      <c r="G5235" t="s">
        <v>10</v>
      </c>
      <c r="H5235" t="str">
        <f t="shared" si="248"/>
        <v>ORD26005234</v>
      </c>
      <c r="I5235">
        <f>COUNTIFS(PG_Transactions!$AK:$AK,$H5235,PG_Transactions!$E:$E,"CAPTURE",PG_Transactions!$AQ:$AQ,1)</f>
        <v>1</v>
      </c>
      <c r="J5235">
        <f>SUMIFS(PG_Transactions!$G:$G,PG_Transactions!$AK:$AK,$H5235,PG_Transactions!$E:$E,"CAPTURE",PG_Transactions!$AQ:$AQ,1)</f>
        <v>648</v>
      </c>
      <c r="K5235">
        <f t="shared" si="249"/>
        <v>0</v>
      </c>
      <c r="L5235" t="str">
        <f t="shared" si="250"/>
        <v>Amount Match</v>
      </c>
    </row>
    <row r="5236" spans="1:12" hidden="1" x14ac:dyDescent="0.3">
      <c r="A5236" t="s">
        <v>10331</v>
      </c>
      <c r="B5236" s="1">
        <v>46279</v>
      </c>
      <c r="C5236" t="s">
        <v>10332</v>
      </c>
      <c r="D5236" t="s">
        <v>65</v>
      </c>
      <c r="E5236" t="s">
        <v>44</v>
      </c>
      <c r="F5236">
        <v>2098</v>
      </c>
      <c r="G5236" t="s">
        <v>10</v>
      </c>
      <c r="H5236" t="str">
        <f t="shared" si="248"/>
        <v>ORD26005235</v>
      </c>
      <c r="I5236">
        <f>COUNTIFS(PG_Transactions!$AK:$AK,$H5236,PG_Transactions!$E:$E,"CAPTURE",PG_Transactions!$AQ:$AQ,1)</f>
        <v>1</v>
      </c>
      <c r="J5236">
        <f>SUMIFS(PG_Transactions!$G:$G,PG_Transactions!$AK:$AK,$H5236,PG_Transactions!$E:$E,"CAPTURE",PG_Transactions!$AQ:$AQ,1)</f>
        <v>2098</v>
      </c>
      <c r="K5236">
        <f t="shared" si="249"/>
        <v>0</v>
      </c>
      <c r="L5236" t="str">
        <f t="shared" si="250"/>
        <v>Amount Match</v>
      </c>
    </row>
    <row r="5237" spans="1:12" hidden="1" x14ac:dyDescent="0.3">
      <c r="A5237" t="s">
        <v>10333</v>
      </c>
      <c r="B5237" s="1">
        <v>46272</v>
      </c>
      <c r="C5237" t="s">
        <v>10334</v>
      </c>
      <c r="D5237" t="s">
        <v>8</v>
      </c>
      <c r="E5237" t="s">
        <v>9</v>
      </c>
      <c r="F5237">
        <v>2098</v>
      </c>
      <c r="G5237" t="s">
        <v>10</v>
      </c>
      <c r="H5237" t="str">
        <f t="shared" si="248"/>
        <v>ORD26005236</v>
      </c>
      <c r="I5237">
        <f>COUNTIFS(PG_Transactions!$AK:$AK,$H5237,PG_Transactions!$E:$E,"CAPTURE",PG_Transactions!$AQ:$AQ,1)</f>
        <v>1</v>
      </c>
      <c r="J5237">
        <f>SUMIFS(PG_Transactions!$G:$G,PG_Transactions!$AK:$AK,$H5237,PG_Transactions!$E:$E,"CAPTURE",PG_Transactions!$AQ:$AQ,1)</f>
        <v>2098</v>
      </c>
      <c r="K5237">
        <f t="shared" si="249"/>
        <v>0</v>
      </c>
      <c r="L5237" t="str">
        <f t="shared" si="250"/>
        <v>Amount Match</v>
      </c>
    </row>
    <row r="5238" spans="1:12" hidden="1" x14ac:dyDescent="0.3">
      <c r="A5238" t="s">
        <v>10335</v>
      </c>
      <c r="B5238" s="1">
        <v>46287</v>
      </c>
      <c r="C5238" t="s">
        <v>10336</v>
      </c>
      <c r="D5238" t="s">
        <v>65</v>
      </c>
      <c r="E5238" t="s">
        <v>9</v>
      </c>
      <c r="F5238">
        <v>1997</v>
      </c>
      <c r="G5238" t="s">
        <v>10</v>
      </c>
      <c r="H5238" t="str">
        <f t="shared" si="248"/>
        <v>ORD26005237</v>
      </c>
      <c r="I5238">
        <f>COUNTIFS(PG_Transactions!$AK:$AK,$H5238,PG_Transactions!$E:$E,"CAPTURE",PG_Transactions!$AQ:$AQ,1)</f>
        <v>1</v>
      </c>
      <c r="J5238">
        <f>SUMIFS(PG_Transactions!$G:$G,PG_Transactions!$AK:$AK,$H5238,PG_Transactions!$E:$E,"CAPTURE",PG_Transactions!$AQ:$AQ,1)</f>
        <v>1997</v>
      </c>
      <c r="K5238">
        <f t="shared" si="249"/>
        <v>0</v>
      </c>
      <c r="L5238" t="str">
        <f t="shared" si="250"/>
        <v>Amount Match</v>
      </c>
    </row>
    <row r="5239" spans="1:12" hidden="1" x14ac:dyDescent="0.3">
      <c r="A5239" t="s">
        <v>10337</v>
      </c>
      <c r="B5239" s="1">
        <v>46290</v>
      </c>
      <c r="C5239" t="s">
        <v>10338</v>
      </c>
      <c r="D5239" t="s">
        <v>41</v>
      </c>
      <c r="E5239" t="s">
        <v>17</v>
      </c>
      <c r="F5239">
        <v>3499</v>
      </c>
      <c r="G5239" t="s">
        <v>10</v>
      </c>
      <c r="H5239" t="str">
        <f t="shared" si="248"/>
        <v>ORD26005238</v>
      </c>
      <c r="I5239">
        <f>COUNTIFS(PG_Transactions!$AK:$AK,$H5239,PG_Transactions!$E:$E,"CAPTURE",PG_Transactions!$AQ:$AQ,1)</f>
        <v>1</v>
      </c>
      <c r="J5239">
        <f>SUMIFS(PG_Transactions!$G:$G,PG_Transactions!$AK:$AK,$H5239,PG_Transactions!$E:$E,"CAPTURE",PG_Transactions!$AQ:$AQ,1)</f>
        <v>3499</v>
      </c>
      <c r="K5239">
        <f t="shared" si="249"/>
        <v>0</v>
      </c>
      <c r="L5239" t="str">
        <f t="shared" si="250"/>
        <v>Amount Match</v>
      </c>
    </row>
    <row r="5240" spans="1:12" hidden="1" x14ac:dyDescent="0.3">
      <c r="A5240" t="s">
        <v>10339</v>
      </c>
      <c r="B5240" s="1">
        <v>46283</v>
      </c>
      <c r="C5240" t="s">
        <v>10340</v>
      </c>
      <c r="D5240" t="s">
        <v>27</v>
      </c>
      <c r="E5240" t="s">
        <v>17</v>
      </c>
      <c r="F5240">
        <v>5298</v>
      </c>
      <c r="G5240" t="s">
        <v>10</v>
      </c>
      <c r="H5240" t="str">
        <f t="shared" si="248"/>
        <v>ORD26005239</v>
      </c>
      <c r="I5240">
        <f>COUNTIFS(PG_Transactions!$AK:$AK,$H5240,PG_Transactions!$E:$E,"CAPTURE",PG_Transactions!$AQ:$AQ,1)</f>
        <v>1</v>
      </c>
      <c r="J5240">
        <f>SUMIFS(PG_Transactions!$G:$G,PG_Transactions!$AK:$AK,$H5240,PG_Transactions!$E:$E,"CAPTURE",PG_Transactions!$AQ:$AQ,1)</f>
        <v>5298</v>
      </c>
      <c r="K5240">
        <f t="shared" si="249"/>
        <v>0</v>
      </c>
      <c r="L5240" t="str">
        <f t="shared" si="250"/>
        <v>Amount Match</v>
      </c>
    </row>
    <row r="5241" spans="1:12" hidden="1" x14ac:dyDescent="0.3">
      <c r="A5241" t="s">
        <v>10341</v>
      </c>
      <c r="B5241" s="1">
        <v>46294</v>
      </c>
      <c r="C5241" t="s">
        <v>10342</v>
      </c>
      <c r="D5241" t="s">
        <v>27</v>
      </c>
      <c r="E5241" t="s">
        <v>9</v>
      </c>
      <c r="F5241">
        <v>5597</v>
      </c>
      <c r="G5241" t="s">
        <v>10</v>
      </c>
      <c r="H5241" t="str">
        <f t="shared" si="248"/>
        <v>ORD26005240</v>
      </c>
      <c r="I5241">
        <f>COUNTIFS(PG_Transactions!$AK:$AK,$H5241,PG_Transactions!$E:$E,"CAPTURE",PG_Transactions!$AQ:$AQ,1)</f>
        <v>1</v>
      </c>
      <c r="J5241">
        <f>SUMIFS(PG_Transactions!$G:$G,PG_Transactions!$AK:$AK,$H5241,PG_Transactions!$E:$E,"CAPTURE",PG_Transactions!$AQ:$AQ,1)</f>
        <v>5597</v>
      </c>
      <c r="K5241">
        <f t="shared" si="249"/>
        <v>0</v>
      </c>
      <c r="L5241" t="str">
        <f t="shared" si="250"/>
        <v>Amount Match</v>
      </c>
    </row>
    <row r="5242" spans="1:12" hidden="1" x14ac:dyDescent="0.3">
      <c r="A5242" t="s">
        <v>10343</v>
      </c>
      <c r="B5242" s="1">
        <v>46273</v>
      </c>
      <c r="C5242" t="s">
        <v>2415</v>
      </c>
      <c r="D5242" t="s">
        <v>16</v>
      </c>
      <c r="E5242" t="s">
        <v>33</v>
      </c>
      <c r="F5242">
        <v>599</v>
      </c>
      <c r="G5242" t="s">
        <v>10</v>
      </c>
      <c r="H5242" t="str">
        <f t="shared" si="248"/>
        <v>ORD26005241</v>
      </c>
      <c r="I5242">
        <f>COUNTIFS(PG_Transactions!$AK:$AK,$H5242,PG_Transactions!$E:$E,"CAPTURE",PG_Transactions!$AQ:$AQ,1)</f>
        <v>1</v>
      </c>
      <c r="J5242">
        <f>SUMIFS(PG_Transactions!$G:$G,PG_Transactions!$AK:$AK,$H5242,PG_Transactions!$E:$E,"CAPTURE",PG_Transactions!$AQ:$AQ,1)</f>
        <v>599</v>
      </c>
      <c r="K5242">
        <f t="shared" si="249"/>
        <v>0</v>
      </c>
      <c r="L5242" t="str">
        <f t="shared" si="250"/>
        <v>Amount Match</v>
      </c>
    </row>
    <row r="5243" spans="1:12" hidden="1" x14ac:dyDescent="0.3">
      <c r="A5243" t="s">
        <v>10344</v>
      </c>
      <c r="B5243" s="1">
        <v>46266</v>
      </c>
      <c r="C5243" t="s">
        <v>10345</v>
      </c>
      <c r="D5243" t="s">
        <v>65</v>
      </c>
      <c r="E5243" t="s">
        <v>9</v>
      </c>
      <c r="F5243">
        <v>7999</v>
      </c>
      <c r="G5243" t="s">
        <v>10</v>
      </c>
      <c r="H5243" t="str">
        <f t="shared" si="248"/>
        <v>ORD26005242</v>
      </c>
      <c r="I5243">
        <f>COUNTIFS(PG_Transactions!$AK:$AK,$H5243,PG_Transactions!$E:$E,"CAPTURE",PG_Transactions!$AQ:$AQ,1)</f>
        <v>1</v>
      </c>
      <c r="J5243">
        <f>SUMIFS(PG_Transactions!$G:$G,PG_Transactions!$AK:$AK,$H5243,PG_Transactions!$E:$E,"CAPTURE",PG_Transactions!$AQ:$AQ,1)</f>
        <v>7999</v>
      </c>
      <c r="K5243">
        <f t="shared" si="249"/>
        <v>0</v>
      </c>
      <c r="L5243" t="str">
        <f t="shared" si="250"/>
        <v>Amount Match</v>
      </c>
    </row>
    <row r="5244" spans="1:12" hidden="1" x14ac:dyDescent="0.3">
      <c r="A5244" t="s">
        <v>10346</v>
      </c>
      <c r="B5244" s="1">
        <v>46271</v>
      </c>
      <c r="C5244" t="s">
        <v>10347</v>
      </c>
      <c r="D5244" t="s">
        <v>65</v>
      </c>
      <c r="E5244" t="s">
        <v>9</v>
      </c>
      <c r="F5244">
        <v>5998</v>
      </c>
      <c r="G5244" t="s">
        <v>10</v>
      </c>
      <c r="H5244" t="str">
        <f t="shared" si="248"/>
        <v>ORD26005243</v>
      </c>
      <c r="I5244">
        <f>COUNTIFS(PG_Transactions!$AK:$AK,$H5244,PG_Transactions!$E:$E,"CAPTURE",PG_Transactions!$AQ:$AQ,1)</f>
        <v>1</v>
      </c>
      <c r="J5244">
        <f>SUMIFS(PG_Transactions!$G:$G,PG_Transactions!$AK:$AK,$H5244,PG_Transactions!$E:$E,"CAPTURE",PG_Transactions!$AQ:$AQ,1)</f>
        <v>5998</v>
      </c>
      <c r="K5244">
        <f t="shared" si="249"/>
        <v>0</v>
      </c>
      <c r="L5244" t="str">
        <f t="shared" si="250"/>
        <v>Amount Match</v>
      </c>
    </row>
    <row r="5245" spans="1:12" hidden="1" x14ac:dyDescent="0.3">
      <c r="A5245" t="s">
        <v>10348</v>
      </c>
      <c r="B5245" s="1">
        <v>46269</v>
      </c>
      <c r="C5245" t="s">
        <v>10349</v>
      </c>
      <c r="D5245" t="s">
        <v>24</v>
      </c>
      <c r="E5245" t="s">
        <v>9</v>
      </c>
      <c r="F5245">
        <v>349</v>
      </c>
      <c r="G5245" t="s">
        <v>10</v>
      </c>
      <c r="H5245" t="str">
        <f t="shared" si="248"/>
        <v>ORD26005244</v>
      </c>
      <c r="I5245">
        <f>COUNTIFS(PG_Transactions!$AK:$AK,$H5245,PG_Transactions!$E:$E,"CAPTURE",PG_Transactions!$AQ:$AQ,1)</f>
        <v>1</v>
      </c>
      <c r="J5245">
        <f>SUMIFS(PG_Transactions!$G:$G,PG_Transactions!$AK:$AK,$H5245,PG_Transactions!$E:$E,"CAPTURE",PG_Transactions!$AQ:$AQ,1)</f>
        <v>349</v>
      </c>
      <c r="K5245">
        <f t="shared" si="249"/>
        <v>0</v>
      </c>
      <c r="L5245" t="str">
        <f t="shared" si="250"/>
        <v>Amount Match</v>
      </c>
    </row>
    <row r="5246" spans="1:12" hidden="1" x14ac:dyDescent="0.3">
      <c r="A5246" t="s">
        <v>10350</v>
      </c>
      <c r="B5246" s="1">
        <v>46269</v>
      </c>
      <c r="C5246" t="s">
        <v>10351</v>
      </c>
      <c r="D5246" t="s">
        <v>8</v>
      </c>
      <c r="E5246" t="s">
        <v>9</v>
      </c>
      <c r="F5246">
        <v>1348</v>
      </c>
      <c r="G5246" t="s">
        <v>10</v>
      </c>
      <c r="H5246" t="str">
        <f t="shared" si="248"/>
        <v>ORD26005245</v>
      </c>
      <c r="I5246">
        <f>COUNTIFS(PG_Transactions!$AK:$AK,$H5246,PG_Transactions!$E:$E,"CAPTURE",PG_Transactions!$AQ:$AQ,1)</f>
        <v>1</v>
      </c>
      <c r="J5246">
        <f>SUMIFS(PG_Transactions!$G:$G,PG_Transactions!$AK:$AK,$H5246,PG_Transactions!$E:$E,"CAPTURE",PG_Transactions!$AQ:$AQ,1)</f>
        <v>1348</v>
      </c>
      <c r="K5246">
        <f t="shared" si="249"/>
        <v>0</v>
      </c>
      <c r="L5246" t="str">
        <f t="shared" si="250"/>
        <v>Amount Match</v>
      </c>
    </row>
    <row r="5247" spans="1:12" hidden="1" x14ac:dyDescent="0.3">
      <c r="A5247" t="s">
        <v>10352</v>
      </c>
      <c r="B5247" s="1">
        <v>46285</v>
      </c>
      <c r="C5247" t="s">
        <v>10353</v>
      </c>
      <c r="D5247" t="s">
        <v>16</v>
      </c>
      <c r="E5247" t="s">
        <v>17</v>
      </c>
      <c r="F5247">
        <v>2499</v>
      </c>
      <c r="G5247" t="s">
        <v>10</v>
      </c>
      <c r="H5247" t="str">
        <f t="shared" si="248"/>
        <v>ORD26005246</v>
      </c>
      <c r="I5247">
        <f>COUNTIFS(PG_Transactions!$AK:$AK,$H5247,PG_Transactions!$E:$E,"CAPTURE",PG_Transactions!$AQ:$AQ,1)</f>
        <v>1</v>
      </c>
      <c r="J5247">
        <f>SUMIFS(PG_Transactions!$G:$G,PG_Transactions!$AK:$AK,$H5247,PG_Transactions!$E:$E,"CAPTURE",PG_Transactions!$AQ:$AQ,1)</f>
        <v>2499</v>
      </c>
      <c r="K5247">
        <f t="shared" si="249"/>
        <v>0</v>
      </c>
      <c r="L5247" t="str">
        <f t="shared" si="250"/>
        <v>Amount Match</v>
      </c>
    </row>
    <row r="5248" spans="1:12" hidden="1" x14ac:dyDescent="0.3">
      <c r="A5248" t="s">
        <v>10354</v>
      </c>
      <c r="B5248" s="1">
        <v>46286</v>
      </c>
      <c r="C5248" t="s">
        <v>10355</v>
      </c>
      <c r="D5248" t="s">
        <v>27</v>
      </c>
      <c r="E5248" t="s">
        <v>17</v>
      </c>
      <c r="F5248">
        <v>2297</v>
      </c>
      <c r="G5248" t="s">
        <v>10</v>
      </c>
      <c r="H5248" t="str">
        <f t="shared" si="248"/>
        <v>ORD26005247</v>
      </c>
      <c r="I5248">
        <f>COUNTIFS(PG_Transactions!$AK:$AK,$H5248,PG_Transactions!$E:$E,"CAPTURE",PG_Transactions!$AQ:$AQ,1)</f>
        <v>1</v>
      </c>
      <c r="J5248">
        <f>SUMIFS(PG_Transactions!$G:$G,PG_Transactions!$AK:$AK,$H5248,PG_Transactions!$E:$E,"CAPTURE",PG_Transactions!$AQ:$AQ,1)</f>
        <v>2297</v>
      </c>
      <c r="K5248">
        <f t="shared" si="249"/>
        <v>0</v>
      </c>
      <c r="L5248" t="str">
        <f t="shared" si="250"/>
        <v>Amount Match</v>
      </c>
    </row>
    <row r="5249" spans="1:12" hidden="1" x14ac:dyDescent="0.3">
      <c r="A5249" t="s">
        <v>10356</v>
      </c>
      <c r="B5249" s="1">
        <v>46273</v>
      </c>
      <c r="C5249" t="s">
        <v>10357</v>
      </c>
      <c r="D5249" t="s">
        <v>24</v>
      </c>
      <c r="E5249" t="s">
        <v>9</v>
      </c>
      <c r="F5249">
        <v>3098</v>
      </c>
      <c r="G5249" t="s">
        <v>10</v>
      </c>
      <c r="H5249" t="str">
        <f t="shared" si="248"/>
        <v>ORD26005248</v>
      </c>
      <c r="I5249">
        <f>COUNTIFS(PG_Transactions!$AK:$AK,$H5249,PG_Transactions!$E:$E,"CAPTURE",PG_Transactions!$AQ:$AQ,1)</f>
        <v>1</v>
      </c>
      <c r="J5249">
        <f>SUMIFS(PG_Transactions!$G:$G,PG_Transactions!$AK:$AK,$H5249,PG_Transactions!$E:$E,"CAPTURE",PG_Transactions!$AQ:$AQ,1)</f>
        <v>3098</v>
      </c>
      <c r="K5249">
        <f t="shared" si="249"/>
        <v>0</v>
      </c>
      <c r="L5249" t="str">
        <f t="shared" si="250"/>
        <v>Amount Match</v>
      </c>
    </row>
    <row r="5250" spans="1:12" hidden="1" x14ac:dyDescent="0.3">
      <c r="A5250" t="s">
        <v>10358</v>
      </c>
      <c r="B5250" s="1">
        <v>46268</v>
      </c>
      <c r="C5250" t="s">
        <v>10359</v>
      </c>
      <c r="D5250" t="s">
        <v>27</v>
      </c>
      <c r="E5250" t="s">
        <v>9</v>
      </c>
      <c r="F5250">
        <v>2098</v>
      </c>
      <c r="G5250" t="s">
        <v>10</v>
      </c>
      <c r="H5250" t="str">
        <f t="shared" si="248"/>
        <v>ORD26005249</v>
      </c>
      <c r="I5250">
        <f>COUNTIFS(PG_Transactions!$AK:$AK,$H5250,PG_Transactions!$E:$E,"CAPTURE",PG_Transactions!$AQ:$AQ,1)</f>
        <v>1</v>
      </c>
      <c r="J5250">
        <f>SUMIFS(PG_Transactions!$G:$G,PG_Transactions!$AK:$AK,$H5250,PG_Transactions!$E:$E,"CAPTURE",PG_Transactions!$AQ:$AQ,1)</f>
        <v>2098</v>
      </c>
      <c r="K5250">
        <f t="shared" si="249"/>
        <v>0</v>
      </c>
      <c r="L5250" t="str">
        <f t="shared" si="250"/>
        <v>Amount Match</v>
      </c>
    </row>
    <row r="5251" spans="1:12" hidden="1" x14ac:dyDescent="0.3">
      <c r="A5251" t="s">
        <v>10360</v>
      </c>
      <c r="B5251" s="1">
        <v>46293</v>
      </c>
      <c r="C5251" t="s">
        <v>10361</v>
      </c>
      <c r="D5251" t="s">
        <v>41</v>
      </c>
      <c r="E5251" t="s">
        <v>33</v>
      </c>
      <c r="F5251">
        <v>3499</v>
      </c>
      <c r="G5251" t="s">
        <v>10</v>
      </c>
      <c r="H5251" t="str">
        <f t="shared" ref="H5251:H5314" si="251">UPPER(SUBSTITUTE(TRIM(A5251),"-",""))</f>
        <v>ORD26005250</v>
      </c>
      <c r="I5251">
        <f>COUNTIFS(PG_Transactions!$AK:$AK,$H5251,PG_Transactions!$E:$E,"CAPTURE",PG_Transactions!$AQ:$AQ,1)</f>
        <v>1</v>
      </c>
      <c r="J5251">
        <f>SUMIFS(PG_Transactions!$G:$G,PG_Transactions!$AK:$AK,$H5251,PG_Transactions!$E:$E,"CAPTURE",PG_Transactions!$AQ:$AQ,1)</f>
        <v>3499</v>
      </c>
      <c r="K5251">
        <f t="shared" ref="K5251:K5314" si="252">ROUND(J5251-F5251,2)</f>
        <v>0</v>
      </c>
      <c r="L5251" t="str">
        <f t="shared" ref="L5251:L5314" si="253">IF(I5251=0,"No Capture",IF(I5251&gt;1,"Multiple Capture Rows - Review",IF(ABS(K5251)&lt;0.01,"Amount Match",IF(K5251&lt;0,"Captured Less Than Order","Captured More Than Order"))))</f>
        <v>Amount Match</v>
      </c>
    </row>
    <row r="5252" spans="1:12" hidden="1" x14ac:dyDescent="0.3">
      <c r="A5252" t="s">
        <v>10362</v>
      </c>
      <c r="B5252" s="1">
        <v>46266</v>
      </c>
      <c r="C5252" t="s">
        <v>10363</v>
      </c>
      <c r="D5252" t="s">
        <v>13</v>
      </c>
      <c r="E5252" t="s">
        <v>9</v>
      </c>
      <c r="F5252">
        <v>3848</v>
      </c>
      <c r="G5252" t="s">
        <v>10</v>
      </c>
      <c r="H5252" t="str">
        <f t="shared" si="251"/>
        <v>ORD26005251</v>
      </c>
      <c r="I5252">
        <f>COUNTIFS(PG_Transactions!$AK:$AK,$H5252,PG_Transactions!$E:$E,"CAPTURE",PG_Transactions!$AQ:$AQ,1)</f>
        <v>1</v>
      </c>
      <c r="J5252">
        <f>SUMIFS(PG_Transactions!$G:$G,PG_Transactions!$AK:$AK,$H5252,PG_Transactions!$E:$E,"CAPTURE",PG_Transactions!$AQ:$AQ,1)</f>
        <v>3848</v>
      </c>
      <c r="K5252">
        <f t="shared" si="252"/>
        <v>0</v>
      </c>
      <c r="L5252" t="str">
        <f t="shared" si="253"/>
        <v>Amount Match</v>
      </c>
    </row>
    <row r="5253" spans="1:12" hidden="1" x14ac:dyDescent="0.3">
      <c r="A5253" t="s">
        <v>10364</v>
      </c>
      <c r="B5253" s="1">
        <v>46272</v>
      </c>
      <c r="C5253" t="s">
        <v>10365</v>
      </c>
      <c r="D5253" t="s">
        <v>51</v>
      </c>
      <c r="E5253" t="s">
        <v>9</v>
      </c>
      <c r="F5253">
        <v>349</v>
      </c>
      <c r="G5253" t="s">
        <v>10</v>
      </c>
      <c r="H5253" t="str">
        <f t="shared" si="251"/>
        <v>ORD26005252</v>
      </c>
      <c r="I5253">
        <f>COUNTIFS(PG_Transactions!$AK:$AK,$H5253,PG_Transactions!$E:$E,"CAPTURE",PG_Transactions!$AQ:$AQ,1)</f>
        <v>1</v>
      </c>
      <c r="J5253">
        <f>SUMIFS(PG_Transactions!$G:$G,PG_Transactions!$AK:$AK,$H5253,PG_Transactions!$E:$E,"CAPTURE",PG_Transactions!$AQ:$AQ,1)</f>
        <v>349</v>
      </c>
      <c r="K5253">
        <f t="shared" si="252"/>
        <v>0</v>
      </c>
      <c r="L5253" t="str">
        <f t="shared" si="253"/>
        <v>Amount Match</v>
      </c>
    </row>
    <row r="5254" spans="1:12" hidden="1" x14ac:dyDescent="0.3">
      <c r="A5254" t="s">
        <v>10366</v>
      </c>
      <c r="B5254" s="1">
        <v>46270</v>
      </c>
      <c r="C5254" t="s">
        <v>10367</v>
      </c>
      <c r="D5254" t="s">
        <v>65</v>
      </c>
      <c r="E5254" t="s">
        <v>33</v>
      </c>
      <c r="F5254">
        <v>2499</v>
      </c>
      <c r="G5254" t="s">
        <v>10</v>
      </c>
      <c r="H5254" t="str">
        <f t="shared" si="251"/>
        <v>ORD26005253</v>
      </c>
      <c r="I5254">
        <f>COUNTIFS(PG_Transactions!$AK:$AK,$H5254,PG_Transactions!$E:$E,"CAPTURE",PG_Transactions!$AQ:$AQ,1)</f>
        <v>1</v>
      </c>
      <c r="J5254">
        <f>SUMIFS(PG_Transactions!$G:$G,PG_Transactions!$AK:$AK,$H5254,PG_Transactions!$E:$E,"CAPTURE",PG_Transactions!$AQ:$AQ,1)</f>
        <v>2499</v>
      </c>
      <c r="K5254">
        <f t="shared" si="252"/>
        <v>0</v>
      </c>
      <c r="L5254" t="str">
        <f t="shared" si="253"/>
        <v>Amount Match</v>
      </c>
    </row>
    <row r="5255" spans="1:12" hidden="1" x14ac:dyDescent="0.3">
      <c r="A5255" t="s">
        <v>10368</v>
      </c>
      <c r="B5255" s="1">
        <v>46287</v>
      </c>
      <c r="C5255" t="s">
        <v>10369</v>
      </c>
      <c r="D5255" t="s">
        <v>24</v>
      </c>
      <c r="E5255" t="s">
        <v>33</v>
      </c>
      <c r="F5255">
        <v>7999</v>
      </c>
      <c r="G5255" t="s">
        <v>10</v>
      </c>
      <c r="H5255" t="str">
        <f t="shared" si="251"/>
        <v>ORD26005254</v>
      </c>
      <c r="I5255">
        <f>COUNTIFS(PG_Transactions!$AK:$AK,$H5255,PG_Transactions!$E:$E,"CAPTURE",PG_Transactions!$AQ:$AQ,1)</f>
        <v>1</v>
      </c>
      <c r="J5255">
        <f>SUMIFS(PG_Transactions!$G:$G,PG_Transactions!$AK:$AK,$H5255,PG_Transactions!$E:$E,"CAPTURE",PG_Transactions!$AQ:$AQ,1)</f>
        <v>7999</v>
      </c>
      <c r="K5255">
        <f t="shared" si="252"/>
        <v>0</v>
      </c>
      <c r="L5255" t="str">
        <f t="shared" si="253"/>
        <v>Amount Match</v>
      </c>
    </row>
    <row r="5256" spans="1:12" hidden="1" x14ac:dyDescent="0.3">
      <c r="A5256" t="s">
        <v>10370</v>
      </c>
      <c r="B5256" s="1">
        <v>46281</v>
      </c>
      <c r="C5256" t="s">
        <v>10371</v>
      </c>
      <c r="D5256" t="s">
        <v>32</v>
      </c>
      <c r="E5256" t="s">
        <v>9</v>
      </c>
      <c r="F5256">
        <v>1799</v>
      </c>
      <c r="G5256" t="s">
        <v>10</v>
      </c>
      <c r="H5256" t="str">
        <f t="shared" si="251"/>
        <v>ORD26005255</v>
      </c>
      <c r="I5256">
        <f>COUNTIFS(PG_Transactions!$AK:$AK,$H5256,PG_Transactions!$E:$E,"CAPTURE",PG_Transactions!$AQ:$AQ,1)</f>
        <v>1</v>
      </c>
      <c r="J5256">
        <f>SUMIFS(PG_Transactions!$G:$G,PG_Transactions!$AK:$AK,$H5256,PG_Transactions!$E:$E,"CAPTURE",PG_Transactions!$AQ:$AQ,1)</f>
        <v>1799</v>
      </c>
      <c r="K5256">
        <f t="shared" si="252"/>
        <v>0</v>
      </c>
      <c r="L5256" t="str">
        <f t="shared" si="253"/>
        <v>Amount Match</v>
      </c>
    </row>
    <row r="5257" spans="1:12" hidden="1" x14ac:dyDescent="0.3">
      <c r="A5257" t="s">
        <v>10372</v>
      </c>
      <c r="B5257" s="1">
        <v>46283</v>
      </c>
      <c r="C5257" t="s">
        <v>10373</v>
      </c>
      <c r="D5257" t="s">
        <v>16</v>
      </c>
      <c r="E5257" t="s">
        <v>9</v>
      </c>
      <c r="F5257">
        <v>1299</v>
      </c>
      <c r="G5257" t="s">
        <v>10</v>
      </c>
      <c r="H5257" t="str">
        <f t="shared" si="251"/>
        <v>ORD26005256</v>
      </c>
      <c r="I5257">
        <f>COUNTIFS(PG_Transactions!$AK:$AK,$H5257,PG_Transactions!$E:$E,"CAPTURE",PG_Transactions!$AQ:$AQ,1)</f>
        <v>1</v>
      </c>
      <c r="J5257">
        <f>SUMIFS(PG_Transactions!$G:$G,PG_Transactions!$AK:$AK,$H5257,PG_Transactions!$E:$E,"CAPTURE",PG_Transactions!$AQ:$AQ,1)</f>
        <v>1299</v>
      </c>
      <c r="K5257">
        <f t="shared" si="252"/>
        <v>0</v>
      </c>
      <c r="L5257" t="str">
        <f t="shared" si="253"/>
        <v>Amount Match</v>
      </c>
    </row>
    <row r="5258" spans="1:12" hidden="1" x14ac:dyDescent="0.3">
      <c r="A5258" t="s">
        <v>10374</v>
      </c>
      <c r="B5258" s="1">
        <v>46291</v>
      </c>
      <c r="C5258" t="s">
        <v>10375</v>
      </c>
      <c r="D5258" t="s">
        <v>27</v>
      </c>
      <c r="E5258" t="s">
        <v>44</v>
      </c>
      <c r="F5258" s="2">
        <v>4297</v>
      </c>
      <c r="G5258" t="s">
        <v>10</v>
      </c>
      <c r="H5258" t="str">
        <f t="shared" si="251"/>
        <v>ORD26005257</v>
      </c>
      <c r="I5258">
        <f>COUNTIFS(PG_Transactions!$AK:$AK,$H5258,PG_Transactions!$E:$E,"CAPTURE",PG_Transactions!$AQ:$AQ,1)</f>
        <v>1</v>
      </c>
      <c r="J5258">
        <f>SUMIFS(PG_Transactions!$G:$G,PG_Transactions!$AK:$AK,$H5258,PG_Transactions!$E:$E,"CAPTURE",PG_Transactions!$AQ:$AQ,1)</f>
        <v>4297</v>
      </c>
      <c r="K5258">
        <f t="shared" si="252"/>
        <v>0</v>
      </c>
      <c r="L5258" t="str">
        <f t="shared" si="253"/>
        <v>Amount Match</v>
      </c>
    </row>
    <row r="5259" spans="1:12" hidden="1" x14ac:dyDescent="0.3">
      <c r="A5259" t="s">
        <v>10376</v>
      </c>
      <c r="B5259" s="1">
        <v>46292</v>
      </c>
      <c r="C5259" t="s">
        <v>10377</v>
      </c>
      <c r="D5259" t="s">
        <v>51</v>
      </c>
      <c r="E5259" t="s">
        <v>9</v>
      </c>
      <c r="F5259">
        <v>349</v>
      </c>
      <c r="G5259" t="s">
        <v>10</v>
      </c>
      <c r="H5259" t="str">
        <f t="shared" si="251"/>
        <v>ORD26005258</v>
      </c>
      <c r="I5259">
        <f>COUNTIFS(PG_Transactions!$AK:$AK,$H5259,PG_Transactions!$E:$E,"CAPTURE",PG_Transactions!$AQ:$AQ,1)</f>
        <v>1</v>
      </c>
      <c r="J5259">
        <f>SUMIFS(PG_Transactions!$G:$G,PG_Transactions!$AK:$AK,$H5259,PG_Transactions!$E:$E,"CAPTURE",PG_Transactions!$AQ:$AQ,1)</f>
        <v>349</v>
      </c>
      <c r="K5259">
        <f t="shared" si="252"/>
        <v>0</v>
      </c>
      <c r="L5259" t="str">
        <f t="shared" si="253"/>
        <v>Amount Match</v>
      </c>
    </row>
    <row r="5260" spans="1:12" hidden="1" x14ac:dyDescent="0.3">
      <c r="A5260" t="s">
        <v>10378</v>
      </c>
      <c r="B5260" s="1">
        <v>46269</v>
      </c>
      <c r="C5260" t="s">
        <v>10379</v>
      </c>
      <c r="D5260" t="s">
        <v>38</v>
      </c>
      <c r="E5260" t="s">
        <v>33</v>
      </c>
      <c r="F5260">
        <v>1799</v>
      </c>
      <c r="G5260" t="s">
        <v>10</v>
      </c>
      <c r="H5260" t="str">
        <f t="shared" si="251"/>
        <v>ORD26005259</v>
      </c>
      <c r="I5260">
        <f>COUNTIFS(PG_Transactions!$AK:$AK,$H5260,PG_Transactions!$E:$E,"CAPTURE",PG_Transactions!$AQ:$AQ,1)</f>
        <v>1</v>
      </c>
      <c r="J5260">
        <f>SUMIFS(PG_Transactions!$G:$G,PG_Transactions!$AK:$AK,$H5260,PG_Transactions!$E:$E,"CAPTURE",PG_Transactions!$AQ:$AQ,1)</f>
        <v>1799</v>
      </c>
      <c r="K5260">
        <f t="shared" si="252"/>
        <v>0</v>
      </c>
      <c r="L5260" t="str">
        <f t="shared" si="253"/>
        <v>Amount Match</v>
      </c>
    </row>
    <row r="5261" spans="1:12" hidden="1" x14ac:dyDescent="0.3">
      <c r="A5261" t="s">
        <v>10380</v>
      </c>
      <c r="B5261" s="1">
        <v>46268</v>
      </c>
      <c r="C5261" t="s">
        <v>10381</v>
      </c>
      <c r="D5261" t="s">
        <v>13</v>
      </c>
      <c r="E5261" t="s">
        <v>33</v>
      </c>
      <c r="F5261" s="2">
        <v>2999</v>
      </c>
      <c r="G5261" t="s">
        <v>10</v>
      </c>
      <c r="H5261" t="str">
        <f t="shared" si="251"/>
        <v>ORD26005260</v>
      </c>
      <c r="I5261">
        <f>COUNTIFS(PG_Transactions!$AK:$AK,$H5261,PG_Transactions!$E:$E,"CAPTURE",PG_Transactions!$AQ:$AQ,1)</f>
        <v>1</v>
      </c>
      <c r="J5261">
        <f>SUMIFS(PG_Transactions!$G:$G,PG_Transactions!$AK:$AK,$H5261,PG_Transactions!$E:$E,"CAPTURE",PG_Transactions!$AQ:$AQ,1)</f>
        <v>2999</v>
      </c>
      <c r="K5261">
        <f t="shared" si="252"/>
        <v>0</v>
      </c>
      <c r="L5261" t="str">
        <f t="shared" si="253"/>
        <v>Amount Match</v>
      </c>
    </row>
    <row r="5262" spans="1:12" hidden="1" x14ac:dyDescent="0.3">
      <c r="A5262" t="s">
        <v>10382</v>
      </c>
      <c r="B5262" s="1">
        <v>46293</v>
      </c>
      <c r="C5262" t="s">
        <v>10383</v>
      </c>
      <c r="D5262" t="s">
        <v>41</v>
      </c>
      <c r="E5262" t="s">
        <v>9</v>
      </c>
      <c r="F5262">
        <v>12997</v>
      </c>
      <c r="G5262" t="s">
        <v>105</v>
      </c>
      <c r="H5262" t="str">
        <f t="shared" si="251"/>
        <v>ORD26005261</v>
      </c>
      <c r="I5262">
        <f>COUNTIFS(PG_Transactions!$AK:$AK,$H5262,PG_Transactions!$E:$E,"CAPTURE",PG_Transactions!$AQ:$AQ,1)</f>
        <v>0</v>
      </c>
      <c r="J5262">
        <f>SUMIFS(PG_Transactions!$G:$G,PG_Transactions!$AK:$AK,$H5262,PG_Transactions!$E:$E,"CAPTURE",PG_Transactions!$AQ:$AQ,1)</f>
        <v>0</v>
      </c>
      <c r="K5262">
        <f t="shared" si="252"/>
        <v>-12997</v>
      </c>
      <c r="L5262" t="str">
        <f t="shared" si="253"/>
        <v>No Capture</v>
      </c>
    </row>
    <row r="5263" spans="1:12" hidden="1" x14ac:dyDescent="0.3">
      <c r="A5263" t="s">
        <v>10384</v>
      </c>
      <c r="B5263" s="1">
        <v>46277</v>
      </c>
      <c r="C5263" t="s">
        <v>10385</v>
      </c>
      <c r="D5263" t="s">
        <v>65</v>
      </c>
      <c r="E5263" t="s">
        <v>9</v>
      </c>
      <c r="F5263">
        <v>11498</v>
      </c>
      <c r="G5263" t="s">
        <v>10</v>
      </c>
      <c r="H5263" t="str">
        <f t="shared" si="251"/>
        <v>ORD26005262</v>
      </c>
      <c r="I5263">
        <f>COUNTIFS(PG_Transactions!$AK:$AK,$H5263,PG_Transactions!$E:$E,"CAPTURE",PG_Transactions!$AQ:$AQ,1)</f>
        <v>1</v>
      </c>
      <c r="J5263">
        <f>SUMIFS(PG_Transactions!$G:$G,PG_Transactions!$AK:$AK,$H5263,PG_Transactions!$E:$E,"CAPTURE",PG_Transactions!$AQ:$AQ,1)</f>
        <v>11498</v>
      </c>
      <c r="K5263">
        <f t="shared" si="252"/>
        <v>0</v>
      </c>
      <c r="L5263" t="str">
        <f t="shared" si="253"/>
        <v>Amount Match</v>
      </c>
    </row>
    <row r="5264" spans="1:12" hidden="1" x14ac:dyDescent="0.3">
      <c r="A5264" t="s">
        <v>10386</v>
      </c>
      <c r="B5264" s="1">
        <v>46279</v>
      </c>
      <c r="C5264" t="s">
        <v>10387</v>
      </c>
      <c r="D5264" t="s">
        <v>41</v>
      </c>
      <c r="E5264" t="s">
        <v>9</v>
      </c>
      <c r="F5264">
        <v>599</v>
      </c>
      <c r="G5264" t="s">
        <v>10</v>
      </c>
      <c r="H5264" t="str">
        <f t="shared" si="251"/>
        <v>ORD26005263</v>
      </c>
      <c r="I5264">
        <f>COUNTIFS(PG_Transactions!$AK:$AK,$H5264,PG_Transactions!$E:$E,"CAPTURE",PG_Transactions!$AQ:$AQ,1)</f>
        <v>1</v>
      </c>
      <c r="J5264">
        <f>SUMIFS(PG_Transactions!$G:$G,PG_Transactions!$AK:$AK,$H5264,PG_Transactions!$E:$E,"CAPTURE",PG_Transactions!$AQ:$AQ,1)</f>
        <v>599</v>
      </c>
      <c r="K5264">
        <f t="shared" si="252"/>
        <v>0</v>
      </c>
      <c r="L5264" t="str">
        <f t="shared" si="253"/>
        <v>Amount Match</v>
      </c>
    </row>
    <row r="5265" spans="1:12" hidden="1" x14ac:dyDescent="0.3">
      <c r="A5265" t="s">
        <v>10388</v>
      </c>
      <c r="B5265" s="1">
        <v>46285</v>
      </c>
      <c r="C5265" t="s">
        <v>10389</v>
      </c>
      <c r="D5265" t="s">
        <v>65</v>
      </c>
      <c r="E5265" t="s">
        <v>17</v>
      </c>
      <c r="F5265">
        <v>4798</v>
      </c>
      <c r="G5265" t="s">
        <v>10</v>
      </c>
      <c r="H5265" t="str">
        <f t="shared" si="251"/>
        <v>ORD26005264</v>
      </c>
      <c r="I5265">
        <f>COUNTIFS(PG_Transactions!$AK:$AK,$H5265,PG_Transactions!$E:$E,"CAPTURE",PG_Transactions!$AQ:$AQ,1)</f>
        <v>1</v>
      </c>
      <c r="J5265">
        <f>SUMIFS(PG_Transactions!$G:$G,PG_Transactions!$AK:$AK,$H5265,PG_Transactions!$E:$E,"CAPTURE",PG_Transactions!$AQ:$AQ,1)</f>
        <v>4798</v>
      </c>
      <c r="K5265">
        <f t="shared" si="252"/>
        <v>0</v>
      </c>
      <c r="L5265" t="str">
        <f t="shared" si="253"/>
        <v>Amount Match</v>
      </c>
    </row>
    <row r="5266" spans="1:12" hidden="1" x14ac:dyDescent="0.3">
      <c r="A5266" t="s">
        <v>10390</v>
      </c>
      <c r="B5266" s="1">
        <v>46294</v>
      </c>
      <c r="C5266" t="s">
        <v>10391</v>
      </c>
      <c r="D5266" t="s">
        <v>38</v>
      </c>
      <c r="E5266" t="s">
        <v>17</v>
      </c>
      <c r="F5266">
        <v>4798</v>
      </c>
      <c r="G5266" t="s">
        <v>10</v>
      </c>
      <c r="H5266" t="str">
        <f t="shared" si="251"/>
        <v>ORD26005265</v>
      </c>
      <c r="I5266">
        <f>COUNTIFS(PG_Transactions!$AK:$AK,$H5266,PG_Transactions!$E:$E,"CAPTURE",PG_Transactions!$AQ:$AQ,1)</f>
        <v>1</v>
      </c>
      <c r="J5266">
        <f>SUMIFS(PG_Transactions!$G:$G,PG_Transactions!$AK:$AK,$H5266,PG_Transactions!$E:$E,"CAPTURE",PG_Transactions!$AQ:$AQ,1)</f>
        <v>4798</v>
      </c>
      <c r="K5266">
        <f t="shared" si="252"/>
        <v>0</v>
      </c>
      <c r="L5266" t="str">
        <f t="shared" si="253"/>
        <v>Amount Match</v>
      </c>
    </row>
    <row r="5267" spans="1:12" hidden="1" x14ac:dyDescent="0.3">
      <c r="A5267" t="s">
        <v>10392</v>
      </c>
      <c r="B5267" s="1">
        <v>46267</v>
      </c>
      <c r="C5267" t="s">
        <v>10393</v>
      </c>
      <c r="E5267" t="s">
        <v>9</v>
      </c>
      <c r="F5267">
        <v>999</v>
      </c>
      <c r="G5267" t="s">
        <v>10</v>
      </c>
      <c r="H5267" t="str">
        <f t="shared" si="251"/>
        <v>ORD26005266</v>
      </c>
      <c r="I5267">
        <f>COUNTIFS(PG_Transactions!$AK:$AK,$H5267,PG_Transactions!$E:$E,"CAPTURE",PG_Transactions!$AQ:$AQ,1)</f>
        <v>1</v>
      </c>
      <c r="J5267">
        <f>SUMIFS(PG_Transactions!$G:$G,PG_Transactions!$AK:$AK,$H5267,PG_Transactions!$E:$E,"CAPTURE",PG_Transactions!$AQ:$AQ,1)</f>
        <v>999</v>
      </c>
      <c r="K5267">
        <f t="shared" si="252"/>
        <v>0</v>
      </c>
      <c r="L5267" t="str">
        <f t="shared" si="253"/>
        <v>Amount Match</v>
      </c>
    </row>
    <row r="5268" spans="1:12" hidden="1" x14ac:dyDescent="0.3">
      <c r="A5268" t="s">
        <v>10394</v>
      </c>
      <c r="B5268" s="1">
        <v>46290</v>
      </c>
      <c r="C5268" t="s">
        <v>10395</v>
      </c>
      <c r="D5268" t="s">
        <v>8</v>
      </c>
      <c r="E5268" t="s">
        <v>9</v>
      </c>
      <c r="F5268">
        <v>7999</v>
      </c>
      <c r="G5268" t="s">
        <v>10</v>
      </c>
      <c r="H5268" t="str">
        <f t="shared" si="251"/>
        <v>ORD26005267</v>
      </c>
      <c r="I5268">
        <f>COUNTIFS(PG_Transactions!$AK:$AK,$H5268,PG_Transactions!$E:$E,"CAPTURE",PG_Transactions!$AQ:$AQ,1)</f>
        <v>1</v>
      </c>
      <c r="J5268">
        <f>SUMIFS(PG_Transactions!$G:$G,PG_Transactions!$AK:$AK,$H5268,PG_Transactions!$E:$E,"CAPTURE",PG_Transactions!$AQ:$AQ,1)</f>
        <v>7999</v>
      </c>
      <c r="K5268">
        <f t="shared" si="252"/>
        <v>0</v>
      </c>
      <c r="L5268" t="str">
        <f t="shared" si="253"/>
        <v>Amount Match</v>
      </c>
    </row>
    <row r="5269" spans="1:12" hidden="1" x14ac:dyDescent="0.3">
      <c r="A5269" t="s">
        <v>10396</v>
      </c>
      <c r="B5269" s="1">
        <v>46278</v>
      </c>
      <c r="C5269" t="s">
        <v>10397</v>
      </c>
      <c r="D5269" t="s">
        <v>65</v>
      </c>
      <c r="E5269" t="s">
        <v>17</v>
      </c>
      <c r="F5269">
        <v>4999</v>
      </c>
      <c r="G5269" t="s">
        <v>10</v>
      </c>
      <c r="H5269" t="str">
        <f t="shared" si="251"/>
        <v>ORD26005268</v>
      </c>
      <c r="I5269">
        <f>COUNTIFS(PG_Transactions!$AK:$AK,$H5269,PG_Transactions!$E:$E,"CAPTURE",PG_Transactions!$AQ:$AQ,1)</f>
        <v>1</v>
      </c>
      <c r="J5269">
        <f>SUMIFS(PG_Transactions!$G:$G,PG_Transactions!$AK:$AK,$H5269,PG_Transactions!$E:$E,"CAPTURE",PG_Transactions!$AQ:$AQ,1)</f>
        <v>4999</v>
      </c>
      <c r="K5269">
        <f t="shared" si="252"/>
        <v>0</v>
      </c>
      <c r="L5269" t="str">
        <f t="shared" si="253"/>
        <v>Amount Match</v>
      </c>
    </row>
    <row r="5270" spans="1:12" hidden="1" x14ac:dyDescent="0.3">
      <c r="A5270" t="s">
        <v>10398</v>
      </c>
      <c r="B5270" s="1">
        <v>46274</v>
      </c>
      <c r="C5270" t="s">
        <v>10399</v>
      </c>
      <c r="D5270" t="s">
        <v>38</v>
      </c>
      <c r="E5270" t="s">
        <v>9</v>
      </c>
      <c r="F5270">
        <v>3499</v>
      </c>
      <c r="G5270" t="s">
        <v>10</v>
      </c>
      <c r="H5270" t="str">
        <f t="shared" si="251"/>
        <v>ORD26005269</v>
      </c>
      <c r="I5270">
        <f>COUNTIFS(PG_Transactions!$AK:$AK,$H5270,PG_Transactions!$E:$E,"CAPTURE",PG_Transactions!$AQ:$AQ,1)</f>
        <v>1</v>
      </c>
      <c r="J5270">
        <f>SUMIFS(PG_Transactions!$G:$G,PG_Transactions!$AK:$AK,$H5270,PG_Transactions!$E:$E,"CAPTURE",PG_Transactions!$AQ:$AQ,1)</f>
        <v>3499</v>
      </c>
      <c r="K5270">
        <f t="shared" si="252"/>
        <v>0</v>
      </c>
      <c r="L5270" t="str">
        <f t="shared" si="253"/>
        <v>Amount Match</v>
      </c>
    </row>
    <row r="5271" spans="1:12" hidden="1" x14ac:dyDescent="0.3">
      <c r="A5271" t="s">
        <v>10400</v>
      </c>
      <c r="B5271" s="1">
        <v>46288</v>
      </c>
      <c r="C5271" t="s">
        <v>1066</v>
      </c>
      <c r="D5271" t="s">
        <v>65</v>
      </c>
      <c r="E5271" t="s">
        <v>44</v>
      </c>
      <c r="F5271">
        <v>3499</v>
      </c>
      <c r="G5271" t="s">
        <v>10</v>
      </c>
      <c r="H5271" t="str">
        <f t="shared" si="251"/>
        <v>ORD26005270</v>
      </c>
      <c r="I5271">
        <f>COUNTIFS(PG_Transactions!$AK:$AK,$H5271,PG_Transactions!$E:$E,"CAPTURE",PG_Transactions!$AQ:$AQ,1)</f>
        <v>1</v>
      </c>
      <c r="J5271">
        <f>SUMIFS(PG_Transactions!$G:$G,PG_Transactions!$AK:$AK,$H5271,PG_Transactions!$E:$E,"CAPTURE",PG_Transactions!$AQ:$AQ,1)</f>
        <v>3499</v>
      </c>
      <c r="K5271">
        <f t="shared" si="252"/>
        <v>0</v>
      </c>
      <c r="L5271" t="str">
        <f t="shared" si="253"/>
        <v>Amount Match</v>
      </c>
    </row>
    <row r="5272" spans="1:12" hidden="1" x14ac:dyDescent="0.3">
      <c r="A5272" t="s">
        <v>10401</v>
      </c>
      <c r="B5272" s="1">
        <v>46291</v>
      </c>
      <c r="C5272" t="s">
        <v>10402</v>
      </c>
      <c r="D5272" t="s">
        <v>32</v>
      </c>
      <c r="E5272" t="s">
        <v>17</v>
      </c>
      <c r="F5272">
        <v>8598</v>
      </c>
      <c r="G5272" t="s">
        <v>10</v>
      </c>
      <c r="H5272" t="str">
        <f t="shared" si="251"/>
        <v>ORD26005271</v>
      </c>
      <c r="I5272">
        <f>COUNTIFS(PG_Transactions!$AK:$AK,$H5272,PG_Transactions!$E:$E,"CAPTURE",PG_Transactions!$AQ:$AQ,1)</f>
        <v>1</v>
      </c>
      <c r="J5272">
        <f>SUMIFS(PG_Transactions!$G:$G,PG_Transactions!$AK:$AK,$H5272,PG_Transactions!$E:$E,"CAPTURE",PG_Transactions!$AQ:$AQ,1)</f>
        <v>8598</v>
      </c>
      <c r="K5272">
        <f t="shared" si="252"/>
        <v>0</v>
      </c>
      <c r="L5272" t="str">
        <f t="shared" si="253"/>
        <v>Amount Match</v>
      </c>
    </row>
    <row r="5273" spans="1:12" hidden="1" x14ac:dyDescent="0.3">
      <c r="A5273" t="s">
        <v>10403</v>
      </c>
      <c r="B5273" s="1">
        <v>46284</v>
      </c>
      <c r="C5273" t="s">
        <v>5394</v>
      </c>
      <c r="D5273" t="s">
        <v>41</v>
      </c>
      <c r="E5273" t="s">
        <v>9</v>
      </c>
      <c r="F5273">
        <v>299</v>
      </c>
      <c r="G5273" t="s">
        <v>10</v>
      </c>
      <c r="H5273" t="str">
        <f t="shared" si="251"/>
        <v>ORD26005272</v>
      </c>
      <c r="I5273">
        <f>COUNTIFS(PG_Transactions!$AK:$AK,$H5273,PG_Transactions!$E:$E,"CAPTURE",PG_Transactions!$AQ:$AQ,1)</f>
        <v>1</v>
      </c>
      <c r="J5273">
        <f>SUMIFS(PG_Transactions!$G:$G,PG_Transactions!$AK:$AK,$H5273,PG_Transactions!$E:$E,"CAPTURE",PG_Transactions!$AQ:$AQ,1)</f>
        <v>299</v>
      </c>
      <c r="K5273">
        <f t="shared" si="252"/>
        <v>0</v>
      </c>
      <c r="L5273" t="str">
        <f t="shared" si="253"/>
        <v>Amount Match</v>
      </c>
    </row>
    <row r="5274" spans="1:12" hidden="1" x14ac:dyDescent="0.3">
      <c r="A5274" t="s">
        <v>10404</v>
      </c>
      <c r="B5274" s="1">
        <v>46292</v>
      </c>
      <c r="C5274" t="s">
        <v>10405</v>
      </c>
      <c r="D5274" t="s">
        <v>32</v>
      </c>
      <c r="E5274" t="s">
        <v>17</v>
      </c>
      <c r="F5274">
        <v>1598</v>
      </c>
      <c r="G5274" t="s">
        <v>10</v>
      </c>
      <c r="H5274" t="str">
        <f t="shared" si="251"/>
        <v>ORD26005273</v>
      </c>
      <c r="I5274">
        <f>COUNTIFS(PG_Transactions!$AK:$AK,$H5274,PG_Transactions!$E:$E,"CAPTURE",PG_Transactions!$AQ:$AQ,1)</f>
        <v>1</v>
      </c>
      <c r="J5274">
        <f>SUMIFS(PG_Transactions!$G:$G,PG_Transactions!$AK:$AK,$H5274,PG_Transactions!$E:$E,"CAPTURE",PG_Transactions!$AQ:$AQ,1)</f>
        <v>1598</v>
      </c>
      <c r="K5274">
        <f t="shared" si="252"/>
        <v>0</v>
      </c>
      <c r="L5274" t="str">
        <f t="shared" si="253"/>
        <v>Amount Match</v>
      </c>
    </row>
    <row r="5275" spans="1:12" hidden="1" x14ac:dyDescent="0.3">
      <c r="A5275" t="s">
        <v>10406</v>
      </c>
      <c r="B5275" s="1">
        <v>46276</v>
      </c>
      <c r="C5275" t="s">
        <v>10407</v>
      </c>
      <c r="D5275" t="s">
        <v>38</v>
      </c>
      <c r="E5275" t="s">
        <v>17</v>
      </c>
      <c r="F5275">
        <v>3798</v>
      </c>
      <c r="G5275" t="s">
        <v>10</v>
      </c>
      <c r="H5275" t="str">
        <f t="shared" si="251"/>
        <v>ORD26005274</v>
      </c>
      <c r="I5275">
        <f>COUNTIFS(PG_Transactions!$AK:$AK,$H5275,PG_Transactions!$E:$E,"CAPTURE",PG_Transactions!$AQ:$AQ,1)</f>
        <v>1</v>
      </c>
      <c r="J5275">
        <f>SUMIFS(PG_Transactions!$G:$G,PG_Transactions!$AK:$AK,$H5275,PG_Transactions!$E:$E,"CAPTURE",PG_Transactions!$AQ:$AQ,1)</f>
        <v>3798</v>
      </c>
      <c r="K5275">
        <f t="shared" si="252"/>
        <v>0</v>
      </c>
      <c r="L5275" t="str">
        <f t="shared" si="253"/>
        <v>Amount Match</v>
      </c>
    </row>
    <row r="5276" spans="1:12" hidden="1" x14ac:dyDescent="0.3">
      <c r="A5276" t="s">
        <v>10408</v>
      </c>
      <c r="B5276" s="1">
        <v>46295</v>
      </c>
      <c r="C5276" t="s">
        <v>10409</v>
      </c>
      <c r="D5276" t="s">
        <v>27</v>
      </c>
      <c r="E5276" t="s">
        <v>9</v>
      </c>
      <c r="F5276">
        <v>2499</v>
      </c>
      <c r="G5276" t="s">
        <v>10</v>
      </c>
      <c r="H5276" t="str">
        <f t="shared" si="251"/>
        <v>ORD26005275</v>
      </c>
      <c r="I5276">
        <f>COUNTIFS(PG_Transactions!$AK:$AK,$H5276,PG_Transactions!$E:$E,"CAPTURE",PG_Transactions!$AQ:$AQ,1)</f>
        <v>1</v>
      </c>
      <c r="J5276">
        <f>SUMIFS(PG_Transactions!$G:$G,PG_Transactions!$AK:$AK,$H5276,PG_Transactions!$E:$E,"CAPTURE",PG_Transactions!$AQ:$AQ,1)</f>
        <v>2499</v>
      </c>
      <c r="K5276">
        <f t="shared" si="252"/>
        <v>0</v>
      </c>
      <c r="L5276" t="str">
        <f t="shared" si="253"/>
        <v>Amount Match</v>
      </c>
    </row>
    <row r="5277" spans="1:12" hidden="1" x14ac:dyDescent="0.3">
      <c r="A5277" t="s">
        <v>10410</v>
      </c>
      <c r="B5277" s="1">
        <v>46274</v>
      </c>
      <c r="C5277" t="s">
        <v>10411</v>
      </c>
      <c r="D5277" t="s">
        <v>32</v>
      </c>
      <c r="E5277" t="s">
        <v>17</v>
      </c>
      <c r="F5277">
        <v>799</v>
      </c>
      <c r="G5277" t="s">
        <v>10</v>
      </c>
      <c r="H5277" t="str">
        <f t="shared" si="251"/>
        <v>ORD26005276</v>
      </c>
      <c r="I5277">
        <f>COUNTIFS(PG_Transactions!$AK:$AK,$H5277,PG_Transactions!$E:$E,"CAPTURE",PG_Transactions!$AQ:$AQ,1)</f>
        <v>1</v>
      </c>
      <c r="J5277">
        <f>SUMIFS(PG_Transactions!$G:$G,PG_Transactions!$AK:$AK,$H5277,PG_Transactions!$E:$E,"CAPTURE",PG_Transactions!$AQ:$AQ,1)</f>
        <v>799</v>
      </c>
      <c r="K5277">
        <f t="shared" si="252"/>
        <v>0</v>
      </c>
      <c r="L5277" t="str">
        <f t="shared" si="253"/>
        <v>Amount Match</v>
      </c>
    </row>
    <row r="5278" spans="1:12" hidden="1" x14ac:dyDescent="0.3">
      <c r="A5278" t="s">
        <v>10412</v>
      </c>
      <c r="B5278" s="1">
        <v>46285</v>
      </c>
      <c r="C5278" t="s">
        <v>1299</v>
      </c>
      <c r="D5278" t="s">
        <v>16</v>
      </c>
      <c r="E5278" t="s">
        <v>44</v>
      </c>
      <c r="F5278">
        <v>1499</v>
      </c>
      <c r="G5278" t="s">
        <v>105</v>
      </c>
      <c r="H5278" t="str">
        <f t="shared" si="251"/>
        <v>ORD26005277</v>
      </c>
      <c r="I5278">
        <f>COUNTIFS(PG_Transactions!$AK:$AK,$H5278,PG_Transactions!$E:$E,"CAPTURE",PG_Transactions!$AQ:$AQ,1)</f>
        <v>0</v>
      </c>
      <c r="J5278">
        <f>SUMIFS(PG_Transactions!$G:$G,PG_Transactions!$AK:$AK,$H5278,PG_Transactions!$E:$E,"CAPTURE",PG_Transactions!$AQ:$AQ,1)</f>
        <v>0</v>
      </c>
      <c r="K5278">
        <f t="shared" si="252"/>
        <v>-1499</v>
      </c>
      <c r="L5278" t="str">
        <f t="shared" si="253"/>
        <v>No Capture</v>
      </c>
    </row>
    <row r="5279" spans="1:12" hidden="1" x14ac:dyDescent="0.3">
      <c r="A5279" t="s">
        <v>10413</v>
      </c>
      <c r="B5279" s="1">
        <v>46271</v>
      </c>
      <c r="C5279" t="s">
        <v>4790</v>
      </c>
      <c r="D5279" t="s">
        <v>32</v>
      </c>
      <c r="E5279" t="s">
        <v>17</v>
      </c>
      <c r="F5279">
        <v>7999</v>
      </c>
      <c r="G5279" t="s">
        <v>10</v>
      </c>
      <c r="H5279" t="str">
        <f t="shared" si="251"/>
        <v>ORD26005278</v>
      </c>
      <c r="I5279">
        <f>COUNTIFS(PG_Transactions!$AK:$AK,$H5279,PG_Transactions!$E:$E,"CAPTURE",PG_Transactions!$AQ:$AQ,1)</f>
        <v>1</v>
      </c>
      <c r="J5279">
        <f>SUMIFS(PG_Transactions!$G:$G,PG_Transactions!$AK:$AK,$H5279,PG_Transactions!$E:$E,"CAPTURE",PG_Transactions!$AQ:$AQ,1)</f>
        <v>7999</v>
      </c>
      <c r="K5279">
        <f t="shared" si="252"/>
        <v>0</v>
      </c>
      <c r="L5279" t="str">
        <f t="shared" si="253"/>
        <v>Amount Match</v>
      </c>
    </row>
    <row r="5280" spans="1:12" hidden="1" x14ac:dyDescent="0.3">
      <c r="A5280" t="s">
        <v>10414</v>
      </c>
      <c r="B5280" s="1">
        <v>46280</v>
      </c>
      <c r="C5280" t="s">
        <v>10415</v>
      </c>
      <c r="D5280" t="s">
        <v>13</v>
      </c>
      <c r="E5280" t="s">
        <v>33</v>
      </c>
      <c r="F5280">
        <v>6298</v>
      </c>
      <c r="G5280" t="s">
        <v>10</v>
      </c>
      <c r="H5280" t="str">
        <f t="shared" si="251"/>
        <v>ORD26005279</v>
      </c>
      <c r="I5280">
        <f>COUNTIFS(PG_Transactions!$AK:$AK,$H5280,PG_Transactions!$E:$E,"CAPTURE",PG_Transactions!$AQ:$AQ,1)</f>
        <v>1</v>
      </c>
      <c r="J5280">
        <f>SUMIFS(PG_Transactions!$G:$G,PG_Transactions!$AK:$AK,$H5280,PG_Transactions!$E:$E,"CAPTURE",PG_Transactions!$AQ:$AQ,1)</f>
        <v>6298</v>
      </c>
      <c r="K5280">
        <f t="shared" si="252"/>
        <v>0</v>
      </c>
      <c r="L5280" t="str">
        <f t="shared" si="253"/>
        <v>Amount Match</v>
      </c>
    </row>
    <row r="5281" spans="1:12" hidden="1" x14ac:dyDescent="0.3">
      <c r="A5281" t="s">
        <v>10416</v>
      </c>
      <c r="B5281" s="1">
        <v>46267</v>
      </c>
      <c r="C5281" t="s">
        <v>10417</v>
      </c>
      <c r="D5281" t="s">
        <v>51</v>
      </c>
      <c r="E5281" t="s">
        <v>44</v>
      </c>
      <c r="F5281">
        <v>1299</v>
      </c>
      <c r="G5281" t="s">
        <v>70</v>
      </c>
      <c r="H5281" t="str">
        <f t="shared" si="251"/>
        <v>ORD26005280</v>
      </c>
      <c r="I5281">
        <f>COUNTIFS(PG_Transactions!$AK:$AK,$H5281,PG_Transactions!$E:$E,"CAPTURE",PG_Transactions!$AQ:$AQ,1)</f>
        <v>0</v>
      </c>
      <c r="J5281">
        <f>SUMIFS(PG_Transactions!$G:$G,PG_Transactions!$AK:$AK,$H5281,PG_Transactions!$E:$E,"CAPTURE",PG_Transactions!$AQ:$AQ,1)</f>
        <v>0</v>
      </c>
      <c r="K5281">
        <f t="shared" si="252"/>
        <v>-1299</v>
      </c>
      <c r="L5281" t="str">
        <f t="shared" si="253"/>
        <v>No Capture</v>
      </c>
    </row>
    <row r="5282" spans="1:12" hidden="1" x14ac:dyDescent="0.3">
      <c r="A5282" t="s">
        <v>10418</v>
      </c>
      <c r="B5282" s="1">
        <v>46282</v>
      </c>
      <c r="C5282" t="s">
        <v>10419</v>
      </c>
      <c r="D5282" t="s">
        <v>38</v>
      </c>
      <c r="E5282" t="s">
        <v>17</v>
      </c>
      <c r="F5282">
        <v>3147</v>
      </c>
      <c r="G5282" t="s">
        <v>56</v>
      </c>
      <c r="H5282" t="str">
        <f t="shared" si="251"/>
        <v>ORD26005281</v>
      </c>
      <c r="I5282">
        <f>COUNTIFS(PG_Transactions!$AK:$AK,$H5282,PG_Transactions!$E:$E,"CAPTURE",PG_Transactions!$AQ:$AQ,1)</f>
        <v>1</v>
      </c>
      <c r="J5282">
        <f>SUMIFS(PG_Transactions!$G:$G,PG_Transactions!$AK:$AK,$H5282,PG_Transactions!$E:$E,"CAPTURE",PG_Transactions!$AQ:$AQ,1)</f>
        <v>3147</v>
      </c>
      <c r="K5282">
        <f t="shared" si="252"/>
        <v>0</v>
      </c>
      <c r="L5282" t="str">
        <f t="shared" si="253"/>
        <v>Amount Match</v>
      </c>
    </row>
    <row r="5283" spans="1:12" hidden="1" x14ac:dyDescent="0.3">
      <c r="A5283" t="s">
        <v>10420</v>
      </c>
      <c r="B5283" s="1">
        <v>46276</v>
      </c>
      <c r="C5283" t="s">
        <v>10421</v>
      </c>
      <c r="D5283" t="s">
        <v>51</v>
      </c>
      <c r="E5283" t="s">
        <v>44</v>
      </c>
      <c r="F5283">
        <v>798</v>
      </c>
      <c r="G5283" t="s">
        <v>56</v>
      </c>
      <c r="H5283" t="str">
        <f t="shared" si="251"/>
        <v>ORD26005282</v>
      </c>
      <c r="I5283">
        <f>COUNTIFS(PG_Transactions!$AK:$AK,$H5283,PG_Transactions!$E:$E,"CAPTURE",PG_Transactions!$AQ:$AQ,1)</f>
        <v>1</v>
      </c>
      <c r="J5283">
        <f>SUMIFS(PG_Transactions!$G:$G,PG_Transactions!$AK:$AK,$H5283,PG_Transactions!$E:$E,"CAPTURE",PG_Transactions!$AQ:$AQ,1)</f>
        <v>798</v>
      </c>
      <c r="K5283">
        <f t="shared" si="252"/>
        <v>0</v>
      </c>
      <c r="L5283" t="str">
        <f t="shared" si="253"/>
        <v>Amount Match</v>
      </c>
    </row>
    <row r="5284" spans="1:12" hidden="1" x14ac:dyDescent="0.3">
      <c r="A5284" t="s">
        <v>10422</v>
      </c>
      <c r="B5284" s="1">
        <v>46285</v>
      </c>
      <c r="C5284" t="s">
        <v>10423</v>
      </c>
      <c r="D5284" t="s">
        <v>38</v>
      </c>
      <c r="E5284" t="s">
        <v>9</v>
      </c>
      <c r="F5284">
        <v>1648</v>
      </c>
      <c r="G5284" t="s">
        <v>10</v>
      </c>
      <c r="H5284" t="str">
        <f t="shared" si="251"/>
        <v>ORD26005283</v>
      </c>
      <c r="I5284">
        <f>COUNTIFS(PG_Transactions!$AK:$AK,$H5284,PG_Transactions!$E:$E,"CAPTURE",PG_Transactions!$AQ:$AQ,1)</f>
        <v>1</v>
      </c>
      <c r="J5284">
        <f>SUMIFS(PG_Transactions!$G:$G,PG_Transactions!$AK:$AK,$H5284,PG_Transactions!$E:$E,"CAPTURE",PG_Transactions!$AQ:$AQ,1)</f>
        <v>1648</v>
      </c>
      <c r="K5284">
        <f t="shared" si="252"/>
        <v>0</v>
      </c>
      <c r="L5284" t="str">
        <f t="shared" si="253"/>
        <v>Amount Match</v>
      </c>
    </row>
    <row r="5285" spans="1:12" hidden="1" x14ac:dyDescent="0.3">
      <c r="A5285" t="s">
        <v>10424</v>
      </c>
      <c r="B5285" s="1">
        <v>46278</v>
      </c>
      <c r="C5285" t="s">
        <v>10425</v>
      </c>
      <c r="D5285" t="s">
        <v>32</v>
      </c>
      <c r="E5285" t="s">
        <v>17</v>
      </c>
      <c r="F5285" s="2">
        <v>5298</v>
      </c>
      <c r="G5285" t="s">
        <v>10</v>
      </c>
      <c r="H5285" t="str">
        <f t="shared" si="251"/>
        <v>ORD26005284</v>
      </c>
      <c r="I5285">
        <f>COUNTIFS(PG_Transactions!$AK:$AK,$H5285,PG_Transactions!$E:$E,"CAPTURE",PG_Transactions!$AQ:$AQ,1)</f>
        <v>1</v>
      </c>
      <c r="J5285">
        <f>SUMIFS(PG_Transactions!$G:$G,PG_Transactions!$AK:$AK,$H5285,PG_Transactions!$E:$E,"CAPTURE",PG_Transactions!$AQ:$AQ,1)</f>
        <v>5298</v>
      </c>
      <c r="K5285">
        <f t="shared" si="252"/>
        <v>0</v>
      </c>
      <c r="L5285" t="str">
        <f t="shared" si="253"/>
        <v>Amount Match</v>
      </c>
    </row>
    <row r="5286" spans="1:12" hidden="1" x14ac:dyDescent="0.3">
      <c r="A5286" t="s">
        <v>10426</v>
      </c>
      <c r="B5286" s="1">
        <v>46291</v>
      </c>
      <c r="C5286" t="s">
        <v>10427</v>
      </c>
      <c r="D5286" t="s">
        <v>16</v>
      </c>
      <c r="E5286" t="s">
        <v>44</v>
      </c>
      <c r="F5286">
        <v>4298</v>
      </c>
      <c r="G5286" t="s">
        <v>105</v>
      </c>
      <c r="H5286" t="str">
        <f t="shared" si="251"/>
        <v>ORD26005285</v>
      </c>
      <c r="I5286">
        <f>COUNTIFS(PG_Transactions!$AK:$AK,$H5286,PG_Transactions!$E:$E,"CAPTURE",PG_Transactions!$AQ:$AQ,1)</f>
        <v>0</v>
      </c>
      <c r="J5286">
        <f>SUMIFS(PG_Transactions!$G:$G,PG_Transactions!$AK:$AK,$H5286,PG_Transactions!$E:$E,"CAPTURE",PG_Transactions!$AQ:$AQ,1)</f>
        <v>0</v>
      </c>
      <c r="K5286">
        <f t="shared" si="252"/>
        <v>-4298</v>
      </c>
      <c r="L5286" t="str">
        <f t="shared" si="253"/>
        <v>No Capture</v>
      </c>
    </row>
    <row r="5287" spans="1:12" hidden="1" x14ac:dyDescent="0.3">
      <c r="A5287" t="s">
        <v>10428</v>
      </c>
      <c r="B5287" s="1">
        <v>46281</v>
      </c>
      <c r="C5287" t="s">
        <v>10429</v>
      </c>
      <c r="D5287" t="s">
        <v>24</v>
      </c>
      <c r="E5287" t="s">
        <v>9</v>
      </c>
      <c r="F5287">
        <v>1947</v>
      </c>
      <c r="G5287" t="s">
        <v>10</v>
      </c>
      <c r="H5287" t="str">
        <f t="shared" si="251"/>
        <v>ORD26005286</v>
      </c>
      <c r="I5287">
        <f>COUNTIFS(PG_Transactions!$AK:$AK,$H5287,PG_Transactions!$E:$E,"CAPTURE",PG_Transactions!$AQ:$AQ,1)</f>
        <v>1</v>
      </c>
      <c r="J5287">
        <f>SUMIFS(PG_Transactions!$G:$G,PG_Transactions!$AK:$AK,$H5287,PG_Transactions!$E:$E,"CAPTURE",PG_Transactions!$AQ:$AQ,1)</f>
        <v>1947</v>
      </c>
      <c r="K5287">
        <f t="shared" si="252"/>
        <v>0</v>
      </c>
      <c r="L5287" t="str">
        <f t="shared" si="253"/>
        <v>Amount Match</v>
      </c>
    </row>
    <row r="5288" spans="1:12" hidden="1" x14ac:dyDescent="0.3">
      <c r="A5288" t="s">
        <v>10430</v>
      </c>
      <c r="B5288" s="1">
        <v>46292</v>
      </c>
      <c r="C5288" t="s">
        <v>10431</v>
      </c>
      <c r="D5288" t="s">
        <v>51</v>
      </c>
      <c r="E5288" t="s">
        <v>9</v>
      </c>
      <c r="F5288">
        <v>1597</v>
      </c>
      <c r="G5288" t="s">
        <v>10</v>
      </c>
      <c r="H5288" t="str">
        <f t="shared" si="251"/>
        <v>ORD26005287</v>
      </c>
      <c r="I5288">
        <f>COUNTIFS(PG_Transactions!$AK:$AK,$H5288,PG_Transactions!$E:$E,"CAPTURE",PG_Transactions!$AQ:$AQ,1)</f>
        <v>1</v>
      </c>
      <c r="J5288">
        <f>SUMIFS(PG_Transactions!$G:$G,PG_Transactions!$AK:$AK,$H5288,PG_Transactions!$E:$E,"CAPTURE",PG_Transactions!$AQ:$AQ,1)</f>
        <v>1597</v>
      </c>
      <c r="K5288">
        <f t="shared" si="252"/>
        <v>0</v>
      </c>
      <c r="L5288" t="str">
        <f t="shared" si="253"/>
        <v>Amount Match</v>
      </c>
    </row>
    <row r="5289" spans="1:12" hidden="1" x14ac:dyDescent="0.3">
      <c r="A5289" t="s">
        <v>10432</v>
      </c>
      <c r="B5289" s="1">
        <v>46272</v>
      </c>
      <c r="C5289" t="s">
        <v>10433</v>
      </c>
      <c r="D5289" t="s">
        <v>51</v>
      </c>
      <c r="E5289" t="s">
        <v>9</v>
      </c>
      <c r="F5289">
        <v>3499</v>
      </c>
      <c r="G5289" t="s">
        <v>70</v>
      </c>
      <c r="H5289" t="str">
        <f t="shared" si="251"/>
        <v>ORD26005288</v>
      </c>
      <c r="I5289">
        <f>COUNTIFS(PG_Transactions!$AK:$AK,$H5289,PG_Transactions!$E:$E,"CAPTURE",PG_Transactions!$AQ:$AQ,1)</f>
        <v>0</v>
      </c>
      <c r="J5289">
        <f>SUMIFS(PG_Transactions!$G:$G,PG_Transactions!$AK:$AK,$H5289,PG_Transactions!$E:$E,"CAPTURE",PG_Transactions!$AQ:$AQ,1)</f>
        <v>0</v>
      </c>
      <c r="K5289">
        <f t="shared" si="252"/>
        <v>-3499</v>
      </c>
      <c r="L5289" t="str">
        <f t="shared" si="253"/>
        <v>No Capture</v>
      </c>
    </row>
    <row r="5290" spans="1:12" hidden="1" x14ac:dyDescent="0.3">
      <c r="A5290" t="s">
        <v>10434</v>
      </c>
      <c r="B5290" s="1">
        <v>46272</v>
      </c>
      <c r="C5290" t="s">
        <v>10435</v>
      </c>
      <c r="D5290" t="s">
        <v>65</v>
      </c>
      <c r="E5290" t="s">
        <v>17</v>
      </c>
      <c r="F5290">
        <v>499</v>
      </c>
      <c r="G5290" t="s">
        <v>10</v>
      </c>
      <c r="H5290" t="str">
        <f t="shared" si="251"/>
        <v>ORD26005289</v>
      </c>
      <c r="I5290">
        <f>COUNTIFS(PG_Transactions!$AK:$AK,$H5290,PG_Transactions!$E:$E,"CAPTURE",PG_Transactions!$AQ:$AQ,1)</f>
        <v>1</v>
      </c>
      <c r="J5290">
        <f>SUMIFS(PG_Transactions!$G:$G,PG_Transactions!$AK:$AK,$H5290,PG_Transactions!$E:$E,"CAPTURE",PG_Transactions!$AQ:$AQ,1)</f>
        <v>499</v>
      </c>
      <c r="K5290">
        <f t="shared" si="252"/>
        <v>0</v>
      </c>
      <c r="L5290" t="str">
        <f t="shared" si="253"/>
        <v>Amount Match</v>
      </c>
    </row>
    <row r="5291" spans="1:12" hidden="1" x14ac:dyDescent="0.3">
      <c r="A5291" t="s">
        <v>10436</v>
      </c>
      <c r="B5291" s="1">
        <v>46282</v>
      </c>
      <c r="C5291" t="s">
        <v>10437</v>
      </c>
      <c r="D5291" t="s">
        <v>27</v>
      </c>
      <c r="E5291" t="s">
        <v>33</v>
      </c>
      <c r="F5291">
        <v>3499</v>
      </c>
      <c r="G5291" t="s">
        <v>10</v>
      </c>
      <c r="H5291" t="str">
        <f t="shared" si="251"/>
        <v>ORD26005290</v>
      </c>
      <c r="I5291">
        <f>COUNTIFS(PG_Transactions!$AK:$AK,$H5291,PG_Transactions!$E:$E,"CAPTURE",PG_Transactions!$AQ:$AQ,1)</f>
        <v>1</v>
      </c>
      <c r="J5291">
        <f>SUMIFS(PG_Transactions!$G:$G,PG_Transactions!$AK:$AK,$H5291,PG_Transactions!$E:$E,"CAPTURE",PG_Transactions!$AQ:$AQ,1)</f>
        <v>3499</v>
      </c>
      <c r="K5291">
        <f t="shared" si="252"/>
        <v>0</v>
      </c>
      <c r="L5291" t="str">
        <f t="shared" si="253"/>
        <v>Amount Match</v>
      </c>
    </row>
    <row r="5292" spans="1:12" hidden="1" x14ac:dyDescent="0.3">
      <c r="A5292" t="s">
        <v>10438</v>
      </c>
      <c r="B5292" s="1">
        <v>46278</v>
      </c>
      <c r="C5292" t="s">
        <v>10439</v>
      </c>
      <c r="D5292" t="s">
        <v>41</v>
      </c>
      <c r="E5292" t="s">
        <v>9</v>
      </c>
      <c r="F5292">
        <v>1499</v>
      </c>
      <c r="G5292" t="s">
        <v>10</v>
      </c>
      <c r="H5292" t="str">
        <f t="shared" si="251"/>
        <v>ORD26005291</v>
      </c>
      <c r="I5292">
        <f>COUNTIFS(PG_Transactions!$AK:$AK,$H5292,PG_Transactions!$E:$E,"CAPTURE",PG_Transactions!$AQ:$AQ,1)</f>
        <v>1</v>
      </c>
      <c r="J5292">
        <f>SUMIFS(PG_Transactions!$G:$G,PG_Transactions!$AK:$AK,$H5292,PG_Transactions!$E:$E,"CAPTURE",PG_Transactions!$AQ:$AQ,1)</f>
        <v>1499</v>
      </c>
      <c r="K5292">
        <f t="shared" si="252"/>
        <v>0</v>
      </c>
      <c r="L5292" t="str">
        <f t="shared" si="253"/>
        <v>Amount Match</v>
      </c>
    </row>
    <row r="5293" spans="1:12" hidden="1" x14ac:dyDescent="0.3">
      <c r="A5293" t="s">
        <v>10440</v>
      </c>
      <c r="B5293" s="1">
        <v>46290</v>
      </c>
      <c r="C5293" t="s">
        <v>10441</v>
      </c>
      <c r="D5293" t="s">
        <v>41</v>
      </c>
      <c r="E5293" t="s">
        <v>44</v>
      </c>
      <c r="F5293">
        <v>299</v>
      </c>
      <c r="G5293" t="s">
        <v>10</v>
      </c>
      <c r="H5293" t="str">
        <f t="shared" si="251"/>
        <v>ORD26005292</v>
      </c>
      <c r="I5293">
        <f>COUNTIFS(PG_Transactions!$AK:$AK,$H5293,PG_Transactions!$E:$E,"CAPTURE",PG_Transactions!$AQ:$AQ,1)</f>
        <v>1</v>
      </c>
      <c r="J5293">
        <f>SUMIFS(PG_Transactions!$G:$G,PG_Transactions!$AK:$AK,$H5293,PG_Transactions!$E:$E,"CAPTURE",PG_Transactions!$AQ:$AQ,1)</f>
        <v>299</v>
      </c>
      <c r="K5293">
        <f t="shared" si="252"/>
        <v>0</v>
      </c>
      <c r="L5293" t="str">
        <f t="shared" si="253"/>
        <v>Amount Match</v>
      </c>
    </row>
    <row r="5294" spans="1:12" hidden="1" x14ac:dyDescent="0.3">
      <c r="A5294" t="s">
        <v>10442</v>
      </c>
      <c r="B5294" s="1">
        <v>46272</v>
      </c>
      <c r="C5294" t="s">
        <v>10443</v>
      </c>
      <c r="E5294" t="s">
        <v>9</v>
      </c>
      <c r="F5294">
        <v>599</v>
      </c>
      <c r="G5294" t="s">
        <v>10</v>
      </c>
      <c r="H5294" t="str">
        <f t="shared" si="251"/>
        <v>ORD26005293</v>
      </c>
      <c r="I5294">
        <f>COUNTIFS(PG_Transactions!$AK:$AK,$H5294,PG_Transactions!$E:$E,"CAPTURE",PG_Transactions!$AQ:$AQ,1)</f>
        <v>1</v>
      </c>
      <c r="J5294">
        <f>SUMIFS(PG_Transactions!$G:$G,PG_Transactions!$AK:$AK,$H5294,PG_Transactions!$E:$E,"CAPTURE",PG_Transactions!$AQ:$AQ,1)</f>
        <v>599</v>
      </c>
      <c r="K5294">
        <f t="shared" si="252"/>
        <v>0</v>
      </c>
      <c r="L5294" t="str">
        <f t="shared" si="253"/>
        <v>Amount Match</v>
      </c>
    </row>
    <row r="5295" spans="1:12" hidden="1" x14ac:dyDescent="0.3">
      <c r="A5295" t="s">
        <v>10444</v>
      </c>
      <c r="B5295" s="1">
        <v>46266</v>
      </c>
      <c r="C5295" t="s">
        <v>10445</v>
      </c>
      <c r="D5295" t="s">
        <v>51</v>
      </c>
      <c r="E5295" t="s">
        <v>17</v>
      </c>
      <c r="F5295">
        <v>2499</v>
      </c>
      <c r="G5295" t="s">
        <v>56</v>
      </c>
      <c r="H5295" t="str">
        <f t="shared" si="251"/>
        <v>ORD26005294</v>
      </c>
      <c r="I5295">
        <f>COUNTIFS(PG_Transactions!$AK:$AK,$H5295,PG_Transactions!$E:$E,"CAPTURE",PG_Transactions!$AQ:$AQ,1)</f>
        <v>1</v>
      </c>
      <c r="J5295">
        <f>SUMIFS(PG_Transactions!$G:$G,PG_Transactions!$AK:$AK,$H5295,PG_Transactions!$E:$E,"CAPTURE",PG_Transactions!$AQ:$AQ,1)</f>
        <v>2499</v>
      </c>
      <c r="K5295">
        <f t="shared" si="252"/>
        <v>0</v>
      </c>
      <c r="L5295" t="str">
        <f t="shared" si="253"/>
        <v>Amount Match</v>
      </c>
    </row>
    <row r="5296" spans="1:12" hidden="1" x14ac:dyDescent="0.3">
      <c r="A5296" t="s">
        <v>10446</v>
      </c>
      <c r="B5296" s="1">
        <v>46273</v>
      </c>
      <c r="C5296" t="s">
        <v>1483</v>
      </c>
      <c r="D5296" t="s">
        <v>27</v>
      </c>
      <c r="E5296" t="s">
        <v>17</v>
      </c>
      <c r="F5296">
        <v>499</v>
      </c>
      <c r="G5296" t="s">
        <v>10</v>
      </c>
      <c r="H5296" t="str">
        <f t="shared" si="251"/>
        <v>ORD26005295</v>
      </c>
      <c r="I5296">
        <f>COUNTIFS(PG_Transactions!$AK:$AK,$H5296,PG_Transactions!$E:$E,"CAPTURE",PG_Transactions!$AQ:$AQ,1)</f>
        <v>1</v>
      </c>
      <c r="J5296">
        <f>SUMIFS(PG_Transactions!$G:$G,PG_Transactions!$AK:$AK,$H5296,PG_Transactions!$E:$E,"CAPTURE",PG_Transactions!$AQ:$AQ,1)</f>
        <v>499</v>
      </c>
      <c r="K5296">
        <f t="shared" si="252"/>
        <v>0</v>
      </c>
      <c r="L5296" t="str">
        <f t="shared" si="253"/>
        <v>Amount Match</v>
      </c>
    </row>
    <row r="5297" spans="1:12" hidden="1" x14ac:dyDescent="0.3">
      <c r="A5297" t="s">
        <v>10447</v>
      </c>
      <c r="B5297" s="1">
        <v>46268</v>
      </c>
      <c r="C5297" t="s">
        <v>10448</v>
      </c>
      <c r="D5297" t="s">
        <v>8</v>
      </c>
      <c r="E5297" t="s">
        <v>9</v>
      </c>
      <c r="F5297">
        <v>2499</v>
      </c>
      <c r="G5297" t="s">
        <v>10</v>
      </c>
      <c r="H5297" t="str">
        <f t="shared" si="251"/>
        <v>ORD26005296</v>
      </c>
      <c r="I5297">
        <f>COUNTIFS(PG_Transactions!$AK:$AK,$H5297,PG_Transactions!$E:$E,"CAPTURE",PG_Transactions!$AQ:$AQ,1)</f>
        <v>1</v>
      </c>
      <c r="J5297">
        <f>SUMIFS(PG_Transactions!$G:$G,PG_Transactions!$AK:$AK,$H5297,PG_Transactions!$E:$E,"CAPTURE",PG_Transactions!$AQ:$AQ,1)</f>
        <v>2499</v>
      </c>
      <c r="K5297">
        <f t="shared" si="252"/>
        <v>0</v>
      </c>
      <c r="L5297" t="str">
        <f t="shared" si="253"/>
        <v>Amount Match</v>
      </c>
    </row>
    <row r="5298" spans="1:12" hidden="1" x14ac:dyDescent="0.3">
      <c r="A5298" t="s">
        <v>10449</v>
      </c>
      <c r="B5298" s="1">
        <v>46291</v>
      </c>
      <c r="C5298" t="s">
        <v>10450</v>
      </c>
      <c r="D5298" t="s">
        <v>38</v>
      </c>
      <c r="E5298" t="s">
        <v>9</v>
      </c>
      <c r="F5298">
        <v>3499</v>
      </c>
      <c r="G5298" t="s">
        <v>10</v>
      </c>
      <c r="H5298" t="str">
        <f t="shared" si="251"/>
        <v>ORD26005297</v>
      </c>
      <c r="I5298">
        <f>COUNTIFS(PG_Transactions!$AK:$AK,$H5298,PG_Transactions!$E:$E,"CAPTURE",PG_Transactions!$AQ:$AQ,1)</f>
        <v>1</v>
      </c>
      <c r="J5298">
        <f>SUMIFS(PG_Transactions!$G:$G,PG_Transactions!$AK:$AK,$H5298,PG_Transactions!$E:$E,"CAPTURE",PG_Transactions!$AQ:$AQ,1)</f>
        <v>3499</v>
      </c>
      <c r="K5298">
        <f t="shared" si="252"/>
        <v>0</v>
      </c>
      <c r="L5298" t="str">
        <f t="shared" si="253"/>
        <v>Amount Match</v>
      </c>
    </row>
    <row r="5299" spans="1:12" hidden="1" x14ac:dyDescent="0.3">
      <c r="A5299" t="s">
        <v>10451</v>
      </c>
      <c r="B5299" s="1">
        <v>46295</v>
      </c>
      <c r="C5299" t="s">
        <v>10452</v>
      </c>
      <c r="D5299" t="s">
        <v>24</v>
      </c>
      <c r="E5299" t="s">
        <v>44</v>
      </c>
      <c r="F5299">
        <v>2398</v>
      </c>
      <c r="G5299" t="s">
        <v>10</v>
      </c>
      <c r="H5299" t="str">
        <f t="shared" si="251"/>
        <v>ORD26005298</v>
      </c>
      <c r="I5299">
        <f>COUNTIFS(PG_Transactions!$AK:$AK,$H5299,PG_Transactions!$E:$E,"CAPTURE",PG_Transactions!$AQ:$AQ,1)</f>
        <v>1</v>
      </c>
      <c r="J5299">
        <f>SUMIFS(PG_Transactions!$G:$G,PG_Transactions!$AK:$AK,$H5299,PG_Transactions!$E:$E,"CAPTURE",PG_Transactions!$AQ:$AQ,1)</f>
        <v>2398</v>
      </c>
      <c r="K5299">
        <f t="shared" si="252"/>
        <v>0</v>
      </c>
      <c r="L5299" t="str">
        <f t="shared" si="253"/>
        <v>Amount Match</v>
      </c>
    </row>
    <row r="5300" spans="1:12" hidden="1" x14ac:dyDescent="0.3">
      <c r="A5300" t="s">
        <v>10453</v>
      </c>
      <c r="B5300" s="1">
        <v>46294</v>
      </c>
      <c r="C5300" t="s">
        <v>10454</v>
      </c>
      <c r="D5300" t="s">
        <v>65</v>
      </c>
      <c r="E5300" t="s">
        <v>17</v>
      </c>
      <c r="F5300">
        <v>7498</v>
      </c>
      <c r="G5300" t="s">
        <v>10</v>
      </c>
      <c r="H5300" t="str">
        <f t="shared" si="251"/>
        <v>ORD26005299</v>
      </c>
      <c r="I5300">
        <f>COUNTIFS(PG_Transactions!$AK:$AK,$H5300,PG_Transactions!$E:$E,"CAPTURE",PG_Transactions!$AQ:$AQ,1)</f>
        <v>1</v>
      </c>
      <c r="J5300">
        <f>SUMIFS(PG_Transactions!$G:$G,PG_Transactions!$AK:$AK,$H5300,PG_Transactions!$E:$E,"CAPTURE",PG_Transactions!$AQ:$AQ,1)</f>
        <v>7498</v>
      </c>
      <c r="K5300">
        <f t="shared" si="252"/>
        <v>0</v>
      </c>
      <c r="L5300" t="str">
        <f t="shared" si="253"/>
        <v>Amount Match</v>
      </c>
    </row>
    <row r="5301" spans="1:12" hidden="1" x14ac:dyDescent="0.3">
      <c r="A5301" t="s">
        <v>10455</v>
      </c>
      <c r="B5301" s="1">
        <v>46290</v>
      </c>
      <c r="C5301" t="s">
        <v>10456</v>
      </c>
      <c r="D5301" t="s">
        <v>51</v>
      </c>
      <c r="E5301" t="s">
        <v>9</v>
      </c>
      <c r="F5301">
        <v>349</v>
      </c>
      <c r="G5301" t="s">
        <v>105</v>
      </c>
      <c r="H5301" t="str">
        <f t="shared" si="251"/>
        <v>ORD26005300</v>
      </c>
      <c r="I5301">
        <f>COUNTIFS(PG_Transactions!$AK:$AK,$H5301,PG_Transactions!$E:$E,"CAPTURE",PG_Transactions!$AQ:$AQ,1)</f>
        <v>0</v>
      </c>
      <c r="J5301">
        <f>SUMIFS(PG_Transactions!$G:$G,PG_Transactions!$AK:$AK,$H5301,PG_Transactions!$E:$E,"CAPTURE",PG_Transactions!$AQ:$AQ,1)</f>
        <v>0</v>
      </c>
      <c r="K5301">
        <f t="shared" si="252"/>
        <v>-349</v>
      </c>
      <c r="L5301" t="str">
        <f t="shared" si="253"/>
        <v>No Capture</v>
      </c>
    </row>
    <row r="5302" spans="1:12" hidden="1" x14ac:dyDescent="0.3">
      <c r="A5302" t="s">
        <v>10457</v>
      </c>
      <c r="B5302" s="1">
        <v>46273</v>
      </c>
      <c r="C5302" t="s">
        <v>10458</v>
      </c>
      <c r="E5302" t="s">
        <v>44</v>
      </c>
      <c r="F5302">
        <v>599</v>
      </c>
      <c r="G5302" t="s">
        <v>10</v>
      </c>
      <c r="H5302" t="str">
        <f t="shared" si="251"/>
        <v>ORD26005301</v>
      </c>
      <c r="I5302">
        <f>COUNTIFS(PG_Transactions!$AK:$AK,$H5302,PG_Transactions!$E:$E,"CAPTURE",PG_Transactions!$AQ:$AQ,1)</f>
        <v>1</v>
      </c>
      <c r="J5302">
        <f>SUMIFS(PG_Transactions!$G:$G,PG_Transactions!$AK:$AK,$H5302,PG_Transactions!$E:$E,"CAPTURE",PG_Transactions!$AQ:$AQ,1)</f>
        <v>599</v>
      </c>
      <c r="K5302">
        <f t="shared" si="252"/>
        <v>0</v>
      </c>
      <c r="L5302" t="str">
        <f t="shared" si="253"/>
        <v>Amount Match</v>
      </c>
    </row>
    <row r="5303" spans="1:12" hidden="1" x14ac:dyDescent="0.3">
      <c r="A5303" t="s">
        <v>10459</v>
      </c>
      <c r="B5303" s="1">
        <v>46268</v>
      </c>
      <c r="C5303" t="s">
        <v>10460</v>
      </c>
      <c r="D5303" t="s">
        <v>27</v>
      </c>
      <c r="E5303" t="s">
        <v>9</v>
      </c>
      <c r="F5303">
        <v>3348</v>
      </c>
      <c r="G5303" t="s">
        <v>10</v>
      </c>
      <c r="H5303" t="str">
        <f t="shared" si="251"/>
        <v>ORD26005302</v>
      </c>
      <c r="I5303">
        <f>COUNTIFS(PG_Transactions!$AK:$AK,$H5303,PG_Transactions!$E:$E,"CAPTURE",PG_Transactions!$AQ:$AQ,1)</f>
        <v>1</v>
      </c>
      <c r="J5303">
        <f>SUMIFS(PG_Transactions!$G:$G,PG_Transactions!$AK:$AK,$H5303,PG_Transactions!$E:$E,"CAPTURE",PG_Transactions!$AQ:$AQ,1)</f>
        <v>3348</v>
      </c>
      <c r="K5303">
        <f t="shared" si="252"/>
        <v>0</v>
      </c>
      <c r="L5303" t="str">
        <f t="shared" si="253"/>
        <v>Amount Match</v>
      </c>
    </row>
    <row r="5304" spans="1:12" hidden="1" x14ac:dyDescent="0.3">
      <c r="A5304" t="s">
        <v>10461</v>
      </c>
      <c r="B5304" s="1">
        <v>46278</v>
      </c>
      <c r="C5304" t="s">
        <v>10462</v>
      </c>
      <c r="D5304" t="s">
        <v>24</v>
      </c>
      <c r="E5304" t="s">
        <v>44</v>
      </c>
      <c r="F5304">
        <v>7999</v>
      </c>
      <c r="G5304" t="s">
        <v>10</v>
      </c>
      <c r="H5304" t="str">
        <f t="shared" si="251"/>
        <v>ORD26005303</v>
      </c>
      <c r="I5304">
        <f>COUNTIFS(PG_Transactions!$AK:$AK,$H5304,PG_Transactions!$E:$E,"CAPTURE",PG_Transactions!$AQ:$AQ,1)</f>
        <v>1</v>
      </c>
      <c r="J5304">
        <f>SUMIFS(PG_Transactions!$G:$G,PG_Transactions!$AK:$AK,$H5304,PG_Transactions!$E:$E,"CAPTURE",PG_Transactions!$AQ:$AQ,1)</f>
        <v>7999</v>
      </c>
      <c r="K5304">
        <f t="shared" si="252"/>
        <v>0</v>
      </c>
      <c r="L5304" t="str">
        <f t="shared" si="253"/>
        <v>Amount Match</v>
      </c>
    </row>
    <row r="5305" spans="1:12" hidden="1" x14ac:dyDescent="0.3">
      <c r="A5305" t="s">
        <v>10463</v>
      </c>
      <c r="B5305" s="1">
        <v>46282</v>
      </c>
      <c r="C5305" t="s">
        <v>10464</v>
      </c>
      <c r="D5305" t="s">
        <v>41</v>
      </c>
      <c r="E5305" t="s">
        <v>9</v>
      </c>
      <c r="F5305">
        <v>9998</v>
      </c>
      <c r="G5305" t="s">
        <v>10</v>
      </c>
      <c r="H5305" t="str">
        <f t="shared" si="251"/>
        <v>ORD26005304</v>
      </c>
      <c r="I5305">
        <f>COUNTIFS(PG_Transactions!$AK:$AK,$H5305,PG_Transactions!$E:$E,"CAPTURE",PG_Transactions!$AQ:$AQ,1)</f>
        <v>1</v>
      </c>
      <c r="J5305">
        <f>SUMIFS(PG_Transactions!$G:$G,PG_Transactions!$AK:$AK,$H5305,PG_Transactions!$E:$E,"CAPTURE",PG_Transactions!$AQ:$AQ,1)</f>
        <v>9998</v>
      </c>
      <c r="K5305">
        <f t="shared" si="252"/>
        <v>0</v>
      </c>
      <c r="L5305" t="str">
        <f t="shared" si="253"/>
        <v>Amount Match</v>
      </c>
    </row>
    <row r="5306" spans="1:12" hidden="1" x14ac:dyDescent="0.3">
      <c r="A5306" t="s">
        <v>10465</v>
      </c>
      <c r="B5306" s="1">
        <v>46282</v>
      </c>
      <c r="C5306" t="s">
        <v>10466</v>
      </c>
      <c r="D5306" t="s">
        <v>16</v>
      </c>
      <c r="E5306" t="s">
        <v>33</v>
      </c>
      <c r="F5306">
        <v>2298</v>
      </c>
      <c r="G5306" t="s">
        <v>10</v>
      </c>
      <c r="H5306" t="str">
        <f t="shared" si="251"/>
        <v>ORD26005305</v>
      </c>
      <c r="I5306">
        <f>COUNTIFS(PG_Transactions!$AK:$AK,$H5306,PG_Transactions!$E:$E,"CAPTURE",PG_Transactions!$AQ:$AQ,1)</f>
        <v>1</v>
      </c>
      <c r="J5306">
        <f>SUMIFS(PG_Transactions!$G:$G,PG_Transactions!$AK:$AK,$H5306,PG_Transactions!$E:$E,"CAPTURE",PG_Transactions!$AQ:$AQ,1)</f>
        <v>2298</v>
      </c>
      <c r="K5306">
        <f t="shared" si="252"/>
        <v>0</v>
      </c>
      <c r="L5306" t="str">
        <f t="shared" si="253"/>
        <v>Amount Match</v>
      </c>
    </row>
    <row r="5307" spans="1:12" hidden="1" x14ac:dyDescent="0.3">
      <c r="A5307" t="s">
        <v>10467</v>
      </c>
      <c r="B5307" s="1">
        <v>46272</v>
      </c>
      <c r="C5307" t="s">
        <v>10468</v>
      </c>
      <c r="D5307" t="s">
        <v>51</v>
      </c>
      <c r="E5307" t="s">
        <v>9</v>
      </c>
      <c r="F5307">
        <v>4397</v>
      </c>
      <c r="G5307" t="s">
        <v>70</v>
      </c>
      <c r="H5307" t="str">
        <f t="shared" si="251"/>
        <v>ORD26005306</v>
      </c>
      <c r="I5307">
        <f>COUNTIFS(PG_Transactions!$AK:$AK,$H5307,PG_Transactions!$E:$E,"CAPTURE",PG_Transactions!$AQ:$AQ,1)</f>
        <v>0</v>
      </c>
      <c r="J5307">
        <f>SUMIFS(PG_Transactions!$G:$G,PG_Transactions!$AK:$AK,$H5307,PG_Transactions!$E:$E,"CAPTURE",PG_Transactions!$AQ:$AQ,1)</f>
        <v>0</v>
      </c>
      <c r="K5307">
        <f t="shared" si="252"/>
        <v>-4397</v>
      </c>
      <c r="L5307" t="str">
        <f t="shared" si="253"/>
        <v>No Capture</v>
      </c>
    </row>
    <row r="5308" spans="1:12" hidden="1" x14ac:dyDescent="0.3">
      <c r="A5308" t="s">
        <v>10469</v>
      </c>
      <c r="B5308" s="1">
        <v>46276</v>
      </c>
      <c r="C5308" t="s">
        <v>10470</v>
      </c>
      <c r="D5308" t="s">
        <v>13</v>
      </c>
      <c r="E5308" t="s">
        <v>9</v>
      </c>
      <c r="F5308">
        <v>799</v>
      </c>
      <c r="G5308" t="s">
        <v>10</v>
      </c>
      <c r="H5308" t="str">
        <f t="shared" si="251"/>
        <v>ORD26005307</v>
      </c>
      <c r="I5308">
        <f>COUNTIFS(PG_Transactions!$AK:$AK,$H5308,PG_Transactions!$E:$E,"CAPTURE",PG_Transactions!$AQ:$AQ,1)</f>
        <v>1</v>
      </c>
      <c r="J5308">
        <f>SUMIFS(PG_Transactions!$G:$G,PG_Transactions!$AK:$AK,$H5308,PG_Transactions!$E:$E,"CAPTURE",PG_Transactions!$AQ:$AQ,1)</f>
        <v>799</v>
      </c>
      <c r="K5308">
        <f t="shared" si="252"/>
        <v>0</v>
      </c>
      <c r="L5308" t="str">
        <f t="shared" si="253"/>
        <v>Amount Match</v>
      </c>
    </row>
    <row r="5309" spans="1:12" hidden="1" x14ac:dyDescent="0.3">
      <c r="A5309" t="s">
        <v>10471</v>
      </c>
      <c r="B5309" s="1">
        <v>46276</v>
      </c>
      <c r="C5309" t="s">
        <v>10472</v>
      </c>
      <c r="D5309" t="s">
        <v>38</v>
      </c>
      <c r="E5309" t="s">
        <v>44</v>
      </c>
      <c r="F5309">
        <v>349</v>
      </c>
      <c r="G5309" t="s">
        <v>105</v>
      </c>
      <c r="H5309" t="str">
        <f t="shared" si="251"/>
        <v>ORD26005308</v>
      </c>
      <c r="I5309">
        <f>COUNTIFS(PG_Transactions!$AK:$AK,$H5309,PG_Transactions!$E:$E,"CAPTURE",PG_Transactions!$AQ:$AQ,1)</f>
        <v>0</v>
      </c>
      <c r="J5309">
        <f>SUMIFS(PG_Transactions!$G:$G,PG_Transactions!$AK:$AK,$H5309,PG_Transactions!$E:$E,"CAPTURE",PG_Transactions!$AQ:$AQ,1)</f>
        <v>0</v>
      </c>
      <c r="K5309">
        <f t="shared" si="252"/>
        <v>-349</v>
      </c>
      <c r="L5309" t="str">
        <f t="shared" si="253"/>
        <v>No Capture</v>
      </c>
    </row>
    <row r="5310" spans="1:12" hidden="1" x14ac:dyDescent="0.3">
      <c r="A5310" t="s">
        <v>10473</v>
      </c>
      <c r="B5310" s="1">
        <v>46290</v>
      </c>
      <c r="C5310" t="s">
        <v>10474</v>
      </c>
      <c r="D5310" t="s">
        <v>32</v>
      </c>
      <c r="E5310" t="s">
        <v>9</v>
      </c>
      <c r="F5310">
        <v>1799</v>
      </c>
      <c r="G5310" t="s">
        <v>10</v>
      </c>
      <c r="H5310" t="str">
        <f t="shared" si="251"/>
        <v>ORD26005309</v>
      </c>
      <c r="I5310">
        <f>COUNTIFS(PG_Transactions!$AK:$AK,$H5310,PG_Transactions!$E:$E,"CAPTURE",PG_Transactions!$AQ:$AQ,1)</f>
        <v>1</v>
      </c>
      <c r="J5310">
        <f>SUMIFS(PG_Transactions!$G:$G,PG_Transactions!$AK:$AK,$H5310,PG_Transactions!$E:$E,"CAPTURE",PG_Transactions!$AQ:$AQ,1)</f>
        <v>1799</v>
      </c>
      <c r="K5310">
        <f t="shared" si="252"/>
        <v>0</v>
      </c>
      <c r="L5310" t="str">
        <f t="shared" si="253"/>
        <v>Amount Match</v>
      </c>
    </row>
    <row r="5311" spans="1:12" hidden="1" x14ac:dyDescent="0.3">
      <c r="A5311" t="s">
        <v>10475</v>
      </c>
      <c r="B5311" s="1">
        <v>46276</v>
      </c>
      <c r="C5311" t="s">
        <v>10476</v>
      </c>
      <c r="D5311" t="s">
        <v>24</v>
      </c>
      <c r="E5311" t="s">
        <v>9</v>
      </c>
      <c r="F5311">
        <v>599</v>
      </c>
      <c r="G5311" t="s">
        <v>10</v>
      </c>
      <c r="H5311" t="str">
        <f t="shared" si="251"/>
        <v>ORD26005310</v>
      </c>
      <c r="I5311">
        <f>COUNTIFS(PG_Transactions!$AK:$AK,$H5311,PG_Transactions!$E:$E,"CAPTURE",PG_Transactions!$AQ:$AQ,1)</f>
        <v>1</v>
      </c>
      <c r="J5311">
        <f>SUMIFS(PG_Transactions!$G:$G,PG_Transactions!$AK:$AK,$H5311,PG_Transactions!$E:$E,"CAPTURE",PG_Transactions!$AQ:$AQ,1)</f>
        <v>599</v>
      </c>
      <c r="K5311">
        <f t="shared" si="252"/>
        <v>0</v>
      </c>
      <c r="L5311" t="str">
        <f t="shared" si="253"/>
        <v>Amount Match</v>
      </c>
    </row>
    <row r="5312" spans="1:12" hidden="1" x14ac:dyDescent="0.3">
      <c r="A5312" t="s">
        <v>10477</v>
      </c>
      <c r="B5312" s="1">
        <v>46271</v>
      </c>
      <c r="C5312" t="s">
        <v>10478</v>
      </c>
      <c r="D5312" t="s">
        <v>16</v>
      </c>
      <c r="E5312" t="s">
        <v>9</v>
      </c>
      <c r="F5312">
        <v>799</v>
      </c>
      <c r="G5312" t="s">
        <v>10</v>
      </c>
      <c r="H5312" t="str">
        <f t="shared" si="251"/>
        <v>ORD26005311</v>
      </c>
      <c r="I5312">
        <f>COUNTIFS(PG_Transactions!$AK:$AK,$H5312,PG_Transactions!$E:$E,"CAPTURE",PG_Transactions!$AQ:$AQ,1)</f>
        <v>1</v>
      </c>
      <c r="J5312">
        <f>SUMIFS(PG_Transactions!$G:$G,PG_Transactions!$AK:$AK,$H5312,PG_Transactions!$E:$E,"CAPTURE",PG_Transactions!$AQ:$AQ,1)</f>
        <v>799</v>
      </c>
      <c r="K5312">
        <f t="shared" si="252"/>
        <v>0</v>
      </c>
      <c r="L5312" t="str">
        <f t="shared" si="253"/>
        <v>Amount Match</v>
      </c>
    </row>
    <row r="5313" spans="1:12" hidden="1" x14ac:dyDescent="0.3">
      <c r="A5313" t="s">
        <v>10479</v>
      </c>
      <c r="B5313" s="1">
        <v>46288</v>
      </c>
      <c r="C5313" t="s">
        <v>10480</v>
      </c>
      <c r="D5313" t="s">
        <v>32</v>
      </c>
      <c r="E5313" t="s">
        <v>9</v>
      </c>
      <c r="F5313">
        <v>1799</v>
      </c>
      <c r="G5313" t="s">
        <v>10</v>
      </c>
      <c r="H5313" t="str">
        <f t="shared" si="251"/>
        <v>ORD26005312</v>
      </c>
      <c r="I5313">
        <f>COUNTIFS(PG_Transactions!$AK:$AK,$H5313,PG_Transactions!$E:$E,"CAPTURE",PG_Transactions!$AQ:$AQ,1)</f>
        <v>1</v>
      </c>
      <c r="J5313">
        <f>SUMIFS(PG_Transactions!$G:$G,PG_Transactions!$AK:$AK,$H5313,PG_Transactions!$E:$E,"CAPTURE",PG_Transactions!$AQ:$AQ,1)</f>
        <v>1799</v>
      </c>
      <c r="K5313">
        <f t="shared" si="252"/>
        <v>0</v>
      </c>
      <c r="L5313" t="str">
        <f t="shared" si="253"/>
        <v>Amount Match</v>
      </c>
    </row>
    <row r="5314" spans="1:12" hidden="1" x14ac:dyDescent="0.3">
      <c r="A5314" t="s">
        <v>10481</v>
      </c>
      <c r="B5314" s="1">
        <v>46276</v>
      </c>
      <c r="C5314" t="s">
        <v>10482</v>
      </c>
      <c r="D5314" t="s">
        <v>65</v>
      </c>
      <c r="E5314" t="s">
        <v>17</v>
      </c>
      <c r="F5314">
        <v>13297</v>
      </c>
      <c r="G5314" t="s">
        <v>10</v>
      </c>
      <c r="H5314" t="str">
        <f t="shared" si="251"/>
        <v>ORD26005313</v>
      </c>
      <c r="I5314">
        <f>COUNTIFS(PG_Transactions!$AK:$AK,$H5314,PG_Transactions!$E:$E,"CAPTURE",PG_Transactions!$AQ:$AQ,1)</f>
        <v>1</v>
      </c>
      <c r="J5314">
        <f>SUMIFS(PG_Transactions!$G:$G,PG_Transactions!$AK:$AK,$H5314,PG_Transactions!$E:$E,"CAPTURE",PG_Transactions!$AQ:$AQ,1)</f>
        <v>13297</v>
      </c>
      <c r="K5314">
        <f t="shared" si="252"/>
        <v>0</v>
      </c>
      <c r="L5314" t="str">
        <f t="shared" si="253"/>
        <v>Amount Match</v>
      </c>
    </row>
    <row r="5315" spans="1:12" hidden="1" x14ac:dyDescent="0.3">
      <c r="A5315" t="s">
        <v>10483</v>
      </c>
      <c r="B5315" s="1">
        <v>46286</v>
      </c>
      <c r="C5315" t="s">
        <v>10484</v>
      </c>
      <c r="D5315" t="s">
        <v>16</v>
      </c>
      <c r="E5315" t="s">
        <v>33</v>
      </c>
      <c r="F5315">
        <v>1598</v>
      </c>
      <c r="G5315" t="s">
        <v>10</v>
      </c>
      <c r="H5315" t="str">
        <f t="shared" ref="H5315:H5378" si="254">UPPER(SUBSTITUTE(TRIM(A5315),"-",""))</f>
        <v>ORD26005314</v>
      </c>
      <c r="I5315">
        <f>COUNTIFS(PG_Transactions!$AK:$AK,$H5315,PG_Transactions!$E:$E,"CAPTURE",PG_Transactions!$AQ:$AQ,1)</f>
        <v>1</v>
      </c>
      <c r="J5315">
        <f>SUMIFS(PG_Transactions!$G:$G,PG_Transactions!$AK:$AK,$H5315,PG_Transactions!$E:$E,"CAPTURE",PG_Transactions!$AQ:$AQ,1)</f>
        <v>1598</v>
      </c>
      <c r="K5315">
        <f t="shared" ref="K5315:K5378" si="255">ROUND(J5315-F5315,2)</f>
        <v>0</v>
      </c>
      <c r="L5315" t="str">
        <f t="shared" ref="L5315:L5378" si="256">IF(I5315=0,"No Capture",IF(I5315&gt;1,"Multiple Capture Rows - Review",IF(ABS(K5315)&lt;0.01,"Amount Match",IF(K5315&lt;0,"Captured Less Than Order","Captured More Than Order"))))</f>
        <v>Amount Match</v>
      </c>
    </row>
    <row r="5316" spans="1:12" hidden="1" x14ac:dyDescent="0.3">
      <c r="A5316" t="s">
        <v>10485</v>
      </c>
      <c r="B5316" s="1">
        <v>46283</v>
      </c>
      <c r="C5316" t="s">
        <v>10486</v>
      </c>
      <c r="D5316" t="s">
        <v>16</v>
      </c>
      <c r="E5316" t="s">
        <v>9</v>
      </c>
      <c r="F5316">
        <v>2499</v>
      </c>
      <c r="G5316" t="s">
        <v>10</v>
      </c>
      <c r="H5316" t="str">
        <f t="shared" si="254"/>
        <v>ORD26005315</v>
      </c>
      <c r="I5316">
        <f>COUNTIFS(PG_Transactions!$AK:$AK,$H5316,PG_Transactions!$E:$E,"CAPTURE",PG_Transactions!$AQ:$AQ,1)</f>
        <v>1</v>
      </c>
      <c r="J5316">
        <f>SUMIFS(PG_Transactions!$G:$G,PG_Transactions!$AK:$AK,$H5316,PG_Transactions!$E:$E,"CAPTURE",PG_Transactions!$AQ:$AQ,1)</f>
        <v>2499</v>
      </c>
      <c r="K5316">
        <f t="shared" si="255"/>
        <v>0</v>
      </c>
      <c r="L5316" t="str">
        <f t="shared" si="256"/>
        <v>Amount Match</v>
      </c>
    </row>
    <row r="5317" spans="1:12" hidden="1" x14ac:dyDescent="0.3">
      <c r="A5317" t="s">
        <v>10487</v>
      </c>
      <c r="B5317" s="1">
        <v>46270</v>
      </c>
      <c r="C5317" t="s">
        <v>10488</v>
      </c>
      <c r="D5317" t="s">
        <v>8</v>
      </c>
      <c r="E5317" t="s">
        <v>9</v>
      </c>
      <c r="F5317">
        <v>2999</v>
      </c>
      <c r="G5317" t="s">
        <v>10</v>
      </c>
      <c r="H5317" t="str">
        <f t="shared" si="254"/>
        <v>ORD26005316</v>
      </c>
      <c r="I5317">
        <f>COUNTIFS(PG_Transactions!$AK:$AK,$H5317,PG_Transactions!$E:$E,"CAPTURE",PG_Transactions!$AQ:$AQ,1)</f>
        <v>1</v>
      </c>
      <c r="J5317">
        <f>SUMIFS(PG_Transactions!$G:$G,PG_Transactions!$AK:$AK,$H5317,PG_Transactions!$E:$E,"CAPTURE",PG_Transactions!$AQ:$AQ,1)</f>
        <v>2999</v>
      </c>
      <c r="K5317">
        <f t="shared" si="255"/>
        <v>0</v>
      </c>
      <c r="L5317" t="str">
        <f t="shared" si="256"/>
        <v>Amount Match</v>
      </c>
    </row>
    <row r="5318" spans="1:12" hidden="1" x14ac:dyDescent="0.3">
      <c r="A5318" t="s">
        <v>10489</v>
      </c>
      <c r="B5318" s="1">
        <v>46274</v>
      </c>
      <c r="C5318" t="s">
        <v>10490</v>
      </c>
      <c r="D5318" t="s">
        <v>16</v>
      </c>
      <c r="E5318" t="s">
        <v>33</v>
      </c>
      <c r="F5318">
        <v>599</v>
      </c>
      <c r="G5318" t="s">
        <v>10</v>
      </c>
      <c r="H5318" t="str">
        <f t="shared" si="254"/>
        <v>ORD26005317</v>
      </c>
      <c r="I5318">
        <f>COUNTIFS(PG_Transactions!$AK:$AK,$H5318,PG_Transactions!$E:$E,"CAPTURE",PG_Transactions!$AQ:$AQ,1)</f>
        <v>1</v>
      </c>
      <c r="J5318">
        <f>SUMIFS(PG_Transactions!$G:$G,PG_Transactions!$AK:$AK,$H5318,PG_Transactions!$E:$E,"CAPTURE",PG_Transactions!$AQ:$AQ,1)</f>
        <v>599</v>
      </c>
      <c r="K5318">
        <f t="shared" si="255"/>
        <v>0</v>
      </c>
      <c r="L5318" t="str">
        <f t="shared" si="256"/>
        <v>Amount Match</v>
      </c>
    </row>
    <row r="5319" spans="1:12" hidden="1" x14ac:dyDescent="0.3">
      <c r="A5319" t="s">
        <v>10491</v>
      </c>
      <c r="B5319" s="1">
        <v>46268</v>
      </c>
      <c r="C5319" t="s">
        <v>10492</v>
      </c>
      <c r="D5319" t="s">
        <v>16</v>
      </c>
      <c r="E5319" t="s">
        <v>17</v>
      </c>
      <c r="F5319">
        <v>799</v>
      </c>
      <c r="G5319" t="s">
        <v>10</v>
      </c>
      <c r="H5319" t="str">
        <f t="shared" si="254"/>
        <v>ORD26005318</v>
      </c>
      <c r="I5319">
        <f>COUNTIFS(PG_Transactions!$AK:$AK,$H5319,PG_Transactions!$E:$E,"CAPTURE",PG_Transactions!$AQ:$AQ,1)</f>
        <v>1</v>
      </c>
      <c r="J5319">
        <f>SUMIFS(PG_Transactions!$G:$G,PG_Transactions!$AK:$AK,$H5319,PG_Transactions!$E:$E,"CAPTURE",PG_Transactions!$AQ:$AQ,1)</f>
        <v>799</v>
      </c>
      <c r="K5319">
        <f t="shared" si="255"/>
        <v>0</v>
      </c>
      <c r="L5319" t="str">
        <f t="shared" si="256"/>
        <v>Amount Match</v>
      </c>
    </row>
    <row r="5320" spans="1:12" hidden="1" x14ac:dyDescent="0.3">
      <c r="A5320" t="s">
        <v>10493</v>
      </c>
      <c r="B5320" s="1">
        <v>46295</v>
      </c>
      <c r="C5320" t="s">
        <v>10494</v>
      </c>
      <c r="D5320" t="s">
        <v>13</v>
      </c>
      <c r="E5320" t="s">
        <v>9</v>
      </c>
      <c r="F5320">
        <v>999</v>
      </c>
      <c r="G5320" t="s">
        <v>10</v>
      </c>
      <c r="H5320" t="str">
        <f t="shared" si="254"/>
        <v>ORD26005319</v>
      </c>
      <c r="I5320">
        <f>COUNTIFS(PG_Transactions!$AK:$AK,$H5320,PG_Transactions!$E:$E,"CAPTURE",PG_Transactions!$AQ:$AQ,1)</f>
        <v>1</v>
      </c>
      <c r="J5320">
        <f>SUMIFS(PG_Transactions!$G:$G,PG_Transactions!$AK:$AK,$H5320,PG_Transactions!$E:$E,"CAPTURE",PG_Transactions!$AQ:$AQ,1)</f>
        <v>999</v>
      </c>
      <c r="K5320">
        <f t="shared" si="255"/>
        <v>0</v>
      </c>
      <c r="L5320" t="str">
        <f t="shared" si="256"/>
        <v>Amount Match</v>
      </c>
    </row>
    <row r="5321" spans="1:12" hidden="1" x14ac:dyDescent="0.3">
      <c r="A5321" t="s">
        <v>10495</v>
      </c>
      <c r="B5321" s="1">
        <v>46268</v>
      </c>
      <c r="C5321" t="s">
        <v>10496</v>
      </c>
      <c r="D5321" t="s">
        <v>41</v>
      </c>
      <c r="E5321" t="s">
        <v>9</v>
      </c>
      <c r="F5321">
        <v>7498</v>
      </c>
      <c r="G5321" t="s">
        <v>10</v>
      </c>
      <c r="H5321" t="str">
        <f t="shared" si="254"/>
        <v>ORD26005320</v>
      </c>
      <c r="I5321">
        <f>COUNTIFS(PG_Transactions!$AK:$AK,$H5321,PG_Transactions!$E:$E,"CAPTURE",PG_Transactions!$AQ:$AQ,1)</f>
        <v>1</v>
      </c>
      <c r="J5321">
        <f>SUMIFS(PG_Transactions!$G:$G,PG_Transactions!$AK:$AK,$H5321,PG_Transactions!$E:$E,"CAPTURE",PG_Transactions!$AQ:$AQ,1)</f>
        <v>7498</v>
      </c>
      <c r="K5321">
        <f t="shared" si="255"/>
        <v>0</v>
      </c>
      <c r="L5321" t="str">
        <f t="shared" si="256"/>
        <v>Amount Match</v>
      </c>
    </row>
    <row r="5322" spans="1:12" hidden="1" x14ac:dyDescent="0.3">
      <c r="A5322" t="s">
        <v>10497</v>
      </c>
      <c r="B5322" s="1">
        <v>46273</v>
      </c>
      <c r="C5322" t="s">
        <v>10498</v>
      </c>
      <c r="D5322" t="s">
        <v>24</v>
      </c>
      <c r="E5322" t="s">
        <v>9</v>
      </c>
      <c r="F5322">
        <v>7999</v>
      </c>
      <c r="G5322" t="s">
        <v>10</v>
      </c>
      <c r="H5322" t="str">
        <f t="shared" si="254"/>
        <v>ORD26005321</v>
      </c>
      <c r="I5322">
        <f>COUNTIFS(PG_Transactions!$AK:$AK,$H5322,PG_Transactions!$E:$E,"CAPTURE",PG_Transactions!$AQ:$AQ,1)</f>
        <v>1</v>
      </c>
      <c r="J5322">
        <f>SUMIFS(PG_Transactions!$G:$G,PG_Transactions!$AK:$AK,$H5322,PG_Transactions!$E:$E,"CAPTURE",PG_Transactions!$AQ:$AQ,1)</f>
        <v>7999</v>
      </c>
      <c r="K5322">
        <f t="shared" si="255"/>
        <v>0</v>
      </c>
      <c r="L5322" t="str">
        <f t="shared" si="256"/>
        <v>Amount Match</v>
      </c>
    </row>
    <row r="5323" spans="1:12" hidden="1" x14ac:dyDescent="0.3">
      <c r="A5323" t="s">
        <v>10499</v>
      </c>
      <c r="B5323" s="1">
        <v>46271</v>
      </c>
      <c r="C5323" t="s">
        <v>10500</v>
      </c>
      <c r="D5323" t="s">
        <v>65</v>
      </c>
      <c r="E5323" t="s">
        <v>9</v>
      </c>
      <c r="F5323">
        <v>9298</v>
      </c>
      <c r="G5323" t="s">
        <v>10</v>
      </c>
      <c r="H5323" t="str">
        <f t="shared" si="254"/>
        <v>ORD26005322</v>
      </c>
      <c r="I5323">
        <f>COUNTIFS(PG_Transactions!$AK:$AK,$H5323,PG_Transactions!$E:$E,"CAPTURE",PG_Transactions!$AQ:$AQ,1)</f>
        <v>1</v>
      </c>
      <c r="J5323">
        <f>SUMIFS(PG_Transactions!$G:$G,PG_Transactions!$AK:$AK,$H5323,PG_Transactions!$E:$E,"CAPTURE",PG_Transactions!$AQ:$AQ,1)</f>
        <v>9298</v>
      </c>
      <c r="K5323">
        <f t="shared" si="255"/>
        <v>0</v>
      </c>
      <c r="L5323" t="str">
        <f t="shared" si="256"/>
        <v>Amount Match</v>
      </c>
    </row>
    <row r="5324" spans="1:12" hidden="1" x14ac:dyDescent="0.3">
      <c r="A5324" t="s">
        <v>10501</v>
      </c>
      <c r="B5324" s="1">
        <v>46289</v>
      </c>
      <c r="C5324" t="s">
        <v>10502</v>
      </c>
      <c r="D5324" t="s">
        <v>27</v>
      </c>
      <c r="E5324" t="s">
        <v>9</v>
      </c>
      <c r="F5324">
        <v>4999</v>
      </c>
      <c r="G5324" t="s">
        <v>10</v>
      </c>
      <c r="H5324" t="str">
        <f t="shared" si="254"/>
        <v>ORD26005323</v>
      </c>
      <c r="I5324">
        <f>COUNTIFS(PG_Transactions!$AK:$AK,$H5324,PG_Transactions!$E:$E,"CAPTURE",PG_Transactions!$AQ:$AQ,1)</f>
        <v>1</v>
      </c>
      <c r="J5324">
        <f>SUMIFS(PG_Transactions!$G:$G,PG_Transactions!$AK:$AK,$H5324,PG_Transactions!$E:$E,"CAPTURE",PG_Transactions!$AQ:$AQ,1)</f>
        <v>4999</v>
      </c>
      <c r="K5324">
        <f t="shared" si="255"/>
        <v>0</v>
      </c>
      <c r="L5324" t="str">
        <f t="shared" si="256"/>
        <v>Amount Match</v>
      </c>
    </row>
    <row r="5325" spans="1:12" hidden="1" x14ac:dyDescent="0.3">
      <c r="A5325" t="s">
        <v>10503</v>
      </c>
      <c r="B5325" s="1">
        <v>46285</v>
      </c>
      <c r="C5325" t="s">
        <v>10504</v>
      </c>
      <c r="D5325" t="s">
        <v>16</v>
      </c>
      <c r="E5325" t="s">
        <v>17</v>
      </c>
      <c r="F5325">
        <v>4498</v>
      </c>
      <c r="G5325" t="s">
        <v>10</v>
      </c>
      <c r="H5325" t="str">
        <f t="shared" si="254"/>
        <v>ORD26005324</v>
      </c>
      <c r="I5325">
        <f>COUNTIFS(PG_Transactions!$AK:$AK,$H5325,PG_Transactions!$E:$E,"CAPTURE",PG_Transactions!$AQ:$AQ,1)</f>
        <v>1</v>
      </c>
      <c r="J5325">
        <f>SUMIFS(PG_Transactions!$G:$G,PG_Transactions!$AK:$AK,$H5325,PG_Transactions!$E:$E,"CAPTURE",PG_Transactions!$AQ:$AQ,1)</f>
        <v>4498</v>
      </c>
      <c r="K5325">
        <f t="shared" si="255"/>
        <v>0</v>
      </c>
      <c r="L5325" t="str">
        <f t="shared" si="256"/>
        <v>Amount Match</v>
      </c>
    </row>
    <row r="5326" spans="1:12" hidden="1" x14ac:dyDescent="0.3">
      <c r="A5326" t="s">
        <v>10505</v>
      </c>
      <c r="B5326" s="1">
        <v>46286</v>
      </c>
      <c r="C5326" t="s">
        <v>10506</v>
      </c>
      <c r="D5326" t="s">
        <v>38</v>
      </c>
      <c r="E5326" t="s">
        <v>9</v>
      </c>
      <c r="F5326">
        <v>3499</v>
      </c>
      <c r="G5326" t="s">
        <v>10</v>
      </c>
      <c r="H5326" t="str">
        <f t="shared" si="254"/>
        <v>ORD26005325</v>
      </c>
      <c r="I5326">
        <f>COUNTIFS(PG_Transactions!$AK:$AK,$H5326,PG_Transactions!$E:$E,"CAPTURE",PG_Transactions!$AQ:$AQ,1)</f>
        <v>1</v>
      </c>
      <c r="J5326">
        <f>SUMIFS(PG_Transactions!$G:$G,PG_Transactions!$AK:$AK,$H5326,PG_Transactions!$E:$E,"CAPTURE",PG_Transactions!$AQ:$AQ,1)</f>
        <v>3499</v>
      </c>
      <c r="K5326">
        <f t="shared" si="255"/>
        <v>0</v>
      </c>
      <c r="L5326" t="str">
        <f t="shared" si="256"/>
        <v>Amount Match</v>
      </c>
    </row>
    <row r="5327" spans="1:12" hidden="1" x14ac:dyDescent="0.3">
      <c r="A5327" t="s">
        <v>10507</v>
      </c>
      <c r="B5327" s="1">
        <v>46278</v>
      </c>
      <c r="C5327" t="s">
        <v>10508</v>
      </c>
      <c r="D5327" t="s">
        <v>8</v>
      </c>
      <c r="E5327" t="s">
        <v>33</v>
      </c>
      <c r="F5327">
        <v>3499</v>
      </c>
      <c r="G5327" t="s">
        <v>56</v>
      </c>
      <c r="H5327" t="str">
        <f t="shared" si="254"/>
        <v>ORD26005326</v>
      </c>
      <c r="I5327">
        <f>COUNTIFS(PG_Transactions!$AK:$AK,$H5327,PG_Transactions!$E:$E,"CAPTURE",PG_Transactions!$AQ:$AQ,1)</f>
        <v>1</v>
      </c>
      <c r="J5327">
        <f>SUMIFS(PG_Transactions!$G:$G,PG_Transactions!$AK:$AK,$H5327,PG_Transactions!$E:$E,"CAPTURE",PG_Transactions!$AQ:$AQ,1)</f>
        <v>3499</v>
      </c>
      <c r="K5327">
        <f t="shared" si="255"/>
        <v>0</v>
      </c>
      <c r="L5327" t="str">
        <f t="shared" si="256"/>
        <v>Amount Match</v>
      </c>
    </row>
    <row r="5328" spans="1:12" hidden="1" x14ac:dyDescent="0.3">
      <c r="A5328" t="s">
        <v>10509</v>
      </c>
      <c r="B5328" s="1">
        <v>46277</v>
      </c>
      <c r="C5328" t="s">
        <v>10510</v>
      </c>
      <c r="D5328" t="s">
        <v>16</v>
      </c>
      <c r="E5328" t="s">
        <v>9</v>
      </c>
      <c r="F5328" s="2">
        <v>2998</v>
      </c>
      <c r="G5328" t="s">
        <v>10</v>
      </c>
      <c r="H5328" t="str">
        <f t="shared" si="254"/>
        <v>ORD26005327</v>
      </c>
      <c r="I5328">
        <f>COUNTIFS(PG_Transactions!$AK:$AK,$H5328,PG_Transactions!$E:$E,"CAPTURE",PG_Transactions!$AQ:$AQ,1)</f>
        <v>1</v>
      </c>
      <c r="J5328">
        <f>SUMIFS(PG_Transactions!$G:$G,PG_Transactions!$AK:$AK,$H5328,PG_Transactions!$E:$E,"CAPTURE",PG_Transactions!$AQ:$AQ,1)</f>
        <v>2998</v>
      </c>
      <c r="K5328">
        <f t="shared" si="255"/>
        <v>0</v>
      </c>
      <c r="L5328" t="str">
        <f t="shared" si="256"/>
        <v>Amount Match</v>
      </c>
    </row>
    <row r="5329" spans="1:12" hidden="1" x14ac:dyDescent="0.3">
      <c r="A5329" t="s">
        <v>10511</v>
      </c>
      <c r="B5329" s="1">
        <v>46295</v>
      </c>
      <c r="C5329" t="s">
        <v>10512</v>
      </c>
      <c r="D5329" t="s">
        <v>65</v>
      </c>
      <c r="E5329" t="s">
        <v>44</v>
      </c>
      <c r="F5329">
        <v>1799</v>
      </c>
      <c r="G5329" t="s">
        <v>10</v>
      </c>
      <c r="H5329" t="str">
        <f t="shared" si="254"/>
        <v>ORD26005328</v>
      </c>
      <c r="I5329">
        <f>COUNTIFS(PG_Transactions!$AK:$AK,$H5329,PG_Transactions!$E:$E,"CAPTURE",PG_Transactions!$AQ:$AQ,1)</f>
        <v>1</v>
      </c>
      <c r="J5329">
        <f>SUMIFS(PG_Transactions!$G:$G,PG_Transactions!$AK:$AK,$H5329,PG_Transactions!$E:$E,"CAPTURE",PG_Transactions!$AQ:$AQ,1)</f>
        <v>1799</v>
      </c>
      <c r="K5329">
        <f t="shared" si="255"/>
        <v>0</v>
      </c>
      <c r="L5329" t="str">
        <f t="shared" si="256"/>
        <v>Amount Match</v>
      </c>
    </row>
    <row r="5330" spans="1:12" hidden="1" x14ac:dyDescent="0.3">
      <c r="A5330" t="s">
        <v>10513</v>
      </c>
      <c r="B5330" s="1">
        <v>46295</v>
      </c>
      <c r="C5330" t="s">
        <v>10514</v>
      </c>
      <c r="D5330" t="s">
        <v>27</v>
      </c>
      <c r="E5330" t="s">
        <v>9</v>
      </c>
      <c r="F5330">
        <v>599</v>
      </c>
      <c r="G5330" t="s">
        <v>10</v>
      </c>
      <c r="H5330" t="str">
        <f t="shared" si="254"/>
        <v>ORD26005329</v>
      </c>
      <c r="I5330">
        <f>COUNTIFS(PG_Transactions!$AK:$AK,$H5330,PG_Transactions!$E:$E,"CAPTURE",PG_Transactions!$AQ:$AQ,1)</f>
        <v>1</v>
      </c>
      <c r="J5330">
        <f>SUMIFS(PG_Transactions!$G:$G,PG_Transactions!$AK:$AK,$H5330,PG_Transactions!$E:$E,"CAPTURE",PG_Transactions!$AQ:$AQ,1)</f>
        <v>599</v>
      </c>
      <c r="K5330">
        <f t="shared" si="255"/>
        <v>0</v>
      </c>
      <c r="L5330" t="str">
        <f t="shared" si="256"/>
        <v>Amount Match</v>
      </c>
    </row>
    <row r="5331" spans="1:12" hidden="1" x14ac:dyDescent="0.3">
      <c r="A5331" t="s">
        <v>10515</v>
      </c>
      <c r="B5331" s="1">
        <v>46276</v>
      </c>
      <c r="C5331" t="s">
        <v>10516</v>
      </c>
      <c r="D5331" t="s">
        <v>32</v>
      </c>
      <c r="E5331" t="s">
        <v>33</v>
      </c>
      <c r="F5331">
        <v>1799</v>
      </c>
      <c r="G5331" t="s">
        <v>10</v>
      </c>
      <c r="H5331" t="str">
        <f t="shared" si="254"/>
        <v>ORD26005330</v>
      </c>
      <c r="I5331">
        <f>COUNTIFS(PG_Transactions!$AK:$AK,$H5331,PG_Transactions!$E:$E,"CAPTURE",PG_Transactions!$AQ:$AQ,1)</f>
        <v>1</v>
      </c>
      <c r="J5331">
        <f>SUMIFS(PG_Transactions!$G:$G,PG_Transactions!$AK:$AK,$H5331,PG_Transactions!$E:$E,"CAPTURE",PG_Transactions!$AQ:$AQ,1)</f>
        <v>1799</v>
      </c>
      <c r="K5331">
        <f t="shared" si="255"/>
        <v>0</v>
      </c>
      <c r="L5331" t="str">
        <f t="shared" si="256"/>
        <v>Amount Match</v>
      </c>
    </row>
    <row r="5332" spans="1:12" hidden="1" x14ac:dyDescent="0.3">
      <c r="A5332" t="s">
        <v>10517</v>
      </c>
      <c r="B5332" s="1">
        <v>46280</v>
      </c>
      <c r="C5332" t="s">
        <v>10518</v>
      </c>
      <c r="D5332" t="s">
        <v>13</v>
      </c>
      <c r="E5332" t="s">
        <v>9</v>
      </c>
      <c r="F5332">
        <v>2999</v>
      </c>
      <c r="G5332" t="s">
        <v>10</v>
      </c>
      <c r="H5332" t="str">
        <f t="shared" si="254"/>
        <v>ORD26005331</v>
      </c>
      <c r="I5332">
        <f>COUNTIFS(PG_Transactions!$AK:$AK,$H5332,PG_Transactions!$E:$E,"CAPTURE",PG_Transactions!$AQ:$AQ,1)</f>
        <v>1</v>
      </c>
      <c r="J5332">
        <f>SUMIFS(PG_Transactions!$G:$G,PG_Transactions!$AK:$AK,$H5332,PG_Transactions!$E:$E,"CAPTURE",PG_Transactions!$AQ:$AQ,1)</f>
        <v>2999</v>
      </c>
      <c r="K5332">
        <f t="shared" si="255"/>
        <v>0</v>
      </c>
      <c r="L5332" t="str">
        <f t="shared" si="256"/>
        <v>Amount Match</v>
      </c>
    </row>
    <row r="5333" spans="1:12" hidden="1" x14ac:dyDescent="0.3">
      <c r="A5333" t="s">
        <v>10519</v>
      </c>
      <c r="B5333" s="1">
        <v>46291</v>
      </c>
      <c r="C5333" t="s">
        <v>10520</v>
      </c>
      <c r="D5333" t="s">
        <v>32</v>
      </c>
      <c r="E5333" t="s">
        <v>9</v>
      </c>
      <c r="F5333">
        <v>3298</v>
      </c>
      <c r="G5333" t="s">
        <v>10</v>
      </c>
      <c r="H5333" t="str">
        <f t="shared" si="254"/>
        <v>ORD26005332</v>
      </c>
      <c r="I5333">
        <f>COUNTIFS(PG_Transactions!$AK:$AK,$H5333,PG_Transactions!$E:$E,"CAPTURE",PG_Transactions!$AQ:$AQ,1)</f>
        <v>1</v>
      </c>
      <c r="J5333">
        <f>SUMIFS(PG_Transactions!$G:$G,PG_Transactions!$AK:$AK,$H5333,PG_Transactions!$E:$E,"CAPTURE",PG_Transactions!$AQ:$AQ,1)</f>
        <v>3298</v>
      </c>
      <c r="K5333">
        <f t="shared" si="255"/>
        <v>0</v>
      </c>
      <c r="L5333" t="str">
        <f t="shared" si="256"/>
        <v>Amount Match</v>
      </c>
    </row>
    <row r="5334" spans="1:12" hidden="1" x14ac:dyDescent="0.3">
      <c r="A5334" t="s">
        <v>10521</v>
      </c>
      <c r="B5334" s="1">
        <v>46266</v>
      </c>
      <c r="C5334" t="s">
        <v>10522</v>
      </c>
      <c r="D5334" t="s">
        <v>16</v>
      </c>
      <c r="E5334" t="s">
        <v>9</v>
      </c>
      <c r="F5334">
        <v>898</v>
      </c>
      <c r="G5334" t="s">
        <v>10</v>
      </c>
      <c r="H5334" t="str">
        <f t="shared" si="254"/>
        <v>ORD26005333</v>
      </c>
      <c r="I5334">
        <f>COUNTIFS(PG_Transactions!$AK:$AK,$H5334,PG_Transactions!$E:$E,"CAPTURE",PG_Transactions!$AQ:$AQ,1)</f>
        <v>1</v>
      </c>
      <c r="J5334">
        <f>SUMIFS(PG_Transactions!$G:$G,PG_Transactions!$AK:$AK,$H5334,PG_Transactions!$E:$E,"CAPTURE",PG_Transactions!$AQ:$AQ,1)</f>
        <v>898</v>
      </c>
      <c r="K5334">
        <f t="shared" si="255"/>
        <v>0</v>
      </c>
      <c r="L5334" t="str">
        <f t="shared" si="256"/>
        <v>Amount Match</v>
      </c>
    </row>
    <row r="5335" spans="1:12" hidden="1" x14ac:dyDescent="0.3">
      <c r="A5335" t="s">
        <v>10523</v>
      </c>
      <c r="B5335" s="1">
        <v>46266</v>
      </c>
      <c r="C5335" t="s">
        <v>10524</v>
      </c>
      <c r="D5335" t="s">
        <v>51</v>
      </c>
      <c r="E5335" t="s">
        <v>9</v>
      </c>
      <c r="F5335">
        <v>2999</v>
      </c>
      <c r="G5335" t="s">
        <v>56</v>
      </c>
      <c r="H5335" t="str">
        <f t="shared" si="254"/>
        <v>ORD26005334</v>
      </c>
      <c r="I5335">
        <f>COUNTIFS(PG_Transactions!$AK:$AK,$H5335,PG_Transactions!$E:$E,"CAPTURE",PG_Transactions!$AQ:$AQ,1)</f>
        <v>1</v>
      </c>
      <c r="J5335">
        <f>SUMIFS(PG_Transactions!$G:$G,PG_Transactions!$AK:$AK,$H5335,PG_Transactions!$E:$E,"CAPTURE",PG_Transactions!$AQ:$AQ,1)</f>
        <v>2999</v>
      </c>
      <c r="K5335">
        <f t="shared" si="255"/>
        <v>0</v>
      </c>
      <c r="L5335" t="str">
        <f t="shared" si="256"/>
        <v>Amount Match</v>
      </c>
    </row>
    <row r="5336" spans="1:12" hidden="1" x14ac:dyDescent="0.3">
      <c r="A5336" t="s">
        <v>10525</v>
      </c>
      <c r="B5336" s="1">
        <v>46293</v>
      </c>
      <c r="C5336" t="s">
        <v>10526</v>
      </c>
      <c r="D5336" t="s">
        <v>38</v>
      </c>
      <c r="E5336" t="s">
        <v>44</v>
      </c>
      <c r="F5336">
        <v>8498</v>
      </c>
      <c r="G5336" t="s">
        <v>10</v>
      </c>
      <c r="H5336" t="str">
        <f t="shared" si="254"/>
        <v>ORD26005335</v>
      </c>
      <c r="I5336">
        <f>COUNTIFS(PG_Transactions!$AK:$AK,$H5336,PG_Transactions!$E:$E,"CAPTURE",PG_Transactions!$AQ:$AQ,1)</f>
        <v>1</v>
      </c>
      <c r="J5336">
        <f>SUMIFS(PG_Transactions!$G:$G,PG_Transactions!$AK:$AK,$H5336,PG_Transactions!$E:$E,"CAPTURE",PG_Transactions!$AQ:$AQ,1)</f>
        <v>8498</v>
      </c>
      <c r="K5336">
        <f t="shared" si="255"/>
        <v>0</v>
      </c>
      <c r="L5336" t="str">
        <f t="shared" si="256"/>
        <v>Amount Match</v>
      </c>
    </row>
    <row r="5337" spans="1:12" hidden="1" x14ac:dyDescent="0.3">
      <c r="A5337" t="s">
        <v>10527</v>
      </c>
      <c r="B5337" s="1">
        <v>46270</v>
      </c>
      <c r="C5337" t="s">
        <v>10528</v>
      </c>
      <c r="D5337" t="s">
        <v>16</v>
      </c>
      <c r="E5337" t="s">
        <v>9</v>
      </c>
      <c r="F5337">
        <v>2499</v>
      </c>
      <c r="G5337" t="s">
        <v>10</v>
      </c>
      <c r="H5337" t="str">
        <f t="shared" si="254"/>
        <v>ORD26005336</v>
      </c>
      <c r="I5337">
        <f>COUNTIFS(PG_Transactions!$AK:$AK,$H5337,PG_Transactions!$E:$E,"CAPTURE",PG_Transactions!$AQ:$AQ,1)</f>
        <v>1</v>
      </c>
      <c r="J5337">
        <f>SUMIFS(PG_Transactions!$G:$G,PG_Transactions!$AK:$AK,$H5337,PG_Transactions!$E:$E,"CAPTURE",PG_Transactions!$AQ:$AQ,1)</f>
        <v>2499</v>
      </c>
      <c r="K5337">
        <f t="shared" si="255"/>
        <v>0</v>
      </c>
      <c r="L5337" t="str">
        <f t="shared" si="256"/>
        <v>Amount Match</v>
      </c>
    </row>
    <row r="5338" spans="1:12" hidden="1" x14ac:dyDescent="0.3">
      <c r="A5338" t="s">
        <v>10529</v>
      </c>
      <c r="B5338" s="1">
        <v>46293</v>
      </c>
      <c r="C5338" t="s">
        <v>10530</v>
      </c>
      <c r="D5338" t="s">
        <v>51</v>
      </c>
      <c r="E5338" t="s">
        <v>9</v>
      </c>
      <c r="F5338">
        <v>1998</v>
      </c>
      <c r="G5338" t="s">
        <v>10</v>
      </c>
      <c r="H5338" t="str">
        <f t="shared" si="254"/>
        <v>ORD26005337</v>
      </c>
      <c r="I5338">
        <f>COUNTIFS(PG_Transactions!$AK:$AK,$H5338,PG_Transactions!$E:$E,"CAPTURE",PG_Transactions!$AQ:$AQ,1)</f>
        <v>1</v>
      </c>
      <c r="J5338">
        <f>SUMIFS(PG_Transactions!$G:$G,PG_Transactions!$AK:$AK,$H5338,PG_Transactions!$E:$E,"CAPTURE",PG_Transactions!$AQ:$AQ,1)</f>
        <v>1998</v>
      </c>
      <c r="K5338">
        <f t="shared" si="255"/>
        <v>0</v>
      </c>
      <c r="L5338" t="str">
        <f t="shared" si="256"/>
        <v>Amount Match</v>
      </c>
    </row>
    <row r="5339" spans="1:12" hidden="1" x14ac:dyDescent="0.3">
      <c r="A5339" t="s">
        <v>10531</v>
      </c>
      <c r="B5339" s="1">
        <v>46279</v>
      </c>
      <c r="C5339" t="s">
        <v>10532</v>
      </c>
      <c r="D5339" t="s">
        <v>65</v>
      </c>
      <c r="E5339" t="s">
        <v>17</v>
      </c>
      <c r="F5339" s="2">
        <v>3499</v>
      </c>
      <c r="G5339" t="s">
        <v>10</v>
      </c>
      <c r="H5339" t="str">
        <f t="shared" si="254"/>
        <v>ORD26005338</v>
      </c>
      <c r="I5339">
        <f>COUNTIFS(PG_Transactions!$AK:$AK,$H5339,PG_Transactions!$E:$E,"CAPTURE",PG_Transactions!$AQ:$AQ,1)</f>
        <v>1</v>
      </c>
      <c r="J5339">
        <f>SUMIFS(PG_Transactions!$G:$G,PG_Transactions!$AK:$AK,$H5339,PG_Transactions!$E:$E,"CAPTURE",PG_Transactions!$AQ:$AQ,1)</f>
        <v>3499</v>
      </c>
      <c r="K5339">
        <f t="shared" si="255"/>
        <v>0</v>
      </c>
      <c r="L5339" t="str">
        <f t="shared" si="256"/>
        <v>Amount Match</v>
      </c>
    </row>
    <row r="5340" spans="1:12" hidden="1" x14ac:dyDescent="0.3">
      <c r="A5340" t="s">
        <v>10533</v>
      </c>
      <c r="B5340" s="1">
        <v>46295</v>
      </c>
      <c r="C5340" t="s">
        <v>10534</v>
      </c>
      <c r="D5340" t="s">
        <v>27</v>
      </c>
      <c r="E5340" t="s">
        <v>17</v>
      </c>
      <c r="F5340">
        <v>3499</v>
      </c>
      <c r="G5340" t="s">
        <v>10</v>
      </c>
      <c r="H5340" t="str">
        <f t="shared" si="254"/>
        <v>ORD26005339</v>
      </c>
      <c r="I5340">
        <f>COUNTIFS(PG_Transactions!$AK:$AK,$H5340,PG_Transactions!$E:$E,"CAPTURE",PG_Transactions!$AQ:$AQ,1)</f>
        <v>1</v>
      </c>
      <c r="J5340">
        <f>SUMIFS(PG_Transactions!$G:$G,PG_Transactions!$AK:$AK,$H5340,PG_Transactions!$E:$E,"CAPTURE",PG_Transactions!$AQ:$AQ,1)</f>
        <v>3499</v>
      </c>
      <c r="K5340">
        <f t="shared" si="255"/>
        <v>0</v>
      </c>
      <c r="L5340" t="str">
        <f t="shared" si="256"/>
        <v>Amount Match</v>
      </c>
    </row>
    <row r="5341" spans="1:12" hidden="1" x14ac:dyDescent="0.3">
      <c r="A5341" t="s">
        <v>10535</v>
      </c>
      <c r="B5341" s="1">
        <v>46271</v>
      </c>
      <c r="C5341" t="s">
        <v>10536</v>
      </c>
      <c r="D5341" t="s">
        <v>32</v>
      </c>
      <c r="E5341" t="s">
        <v>44</v>
      </c>
      <c r="F5341">
        <v>6597</v>
      </c>
      <c r="G5341" t="s">
        <v>10</v>
      </c>
      <c r="H5341" t="str">
        <f t="shared" si="254"/>
        <v>ORD26005340</v>
      </c>
      <c r="I5341">
        <f>COUNTIFS(PG_Transactions!$AK:$AK,$H5341,PG_Transactions!$E:$E,"CAPTURE",PG_Transactions!$AQ:$AQ,1)</f>
        <v>1</v>
      </c>
      <c r="J5341">
        <f>SUMIFS(PG_Transactions!$G:$G,PG_Transactions!$AK:$AK,$H5341,PG_Transactions!$E:$E,"CAPTURE",PG_Transactions!$AQ:$AQ,1)</f>
        <v>6597</v>
      </c>
      <c r="K5341">
        <f t="shared" si="255"/>
        <v>0</v>
      </c>
      <c r="L5341" t="str">
        <f t="shared" si="256"/>
        <v>Amount Match</v>
      </c>
    </row>
    <row r="5342" spans="1:12" hidden="1" x14ac:dyDescent="0.3">
      <c r="A5342" t="s">
        <v>10537</v>
      </c>
      <c r="B5342" s="1">
        <v>46283</v>
      </c>
      <c r="C5342" t="s">
        <v>4819</v>
      </c>
      <c r="D5342" t="s">
        <v>32</v>
      </c>
      <c r="E5342" t="s">
        <v>9</v>
      </c>
      <c r="F5342">
        <v>599</v>
      </c>
      <c r="G5342" t="s">
        <v>10</v>
      </c>
      <c r="H5342" t="str">
        <f t="shared" si="254"/>
        <v>ORD26005341</v>
      </c>
      <c r="I5342">
        <f>COUNTIFS(PG_Transactions!$AK:$AK,$H5342,PG_Transactions!$E:$E,"CAPTURE",PG_Transactions!$AQ:$AQ,1)</f>
        <v>1</v>
      </c>
      <c r="J5342">
        <f>SUMIFS(PG_Transactions!$G:$G,PG_Transactions!$AK:$AK,$H5342,PG_Transactions!$E:$E,"CAPTURE",PG_Transactions!$AQ:$AQ,1)</f>
        <v>599</v>
      </c>
      <c r="K5342">
        <f t="shared" si="255"/>
        <v>0</v>
      </c>
      <c r="L5342" t="str">
        <f t="shared" si="256"/>
        <v>Amount Match</v>
      </c>
    </row>
    <row r="5343" spans="1:12" hidden="1" x14ac:dyDescent="0.3">
      <c r="A5343" t="s">
        <v>10538</v>
      </c>
      <c r="B5343" s="1">
        <v>46272</v>
      </c>
      <c r="C5343" t="s">
        <v>10539</v>
      </c>
      <c r="D5343" t="s">
        <v>8</v>
      </c>
      <c r="E5343" t="s">
        <v>9</v>
      </c>
      <c r="F5343">
        <v>1799</v>
      </c>
      <c r="G5343" t="s">
        <v>10</v>
      </c>
      <c r="H5343" t="str">
        <f t="shared" si="254"/>
        <v>ORD26005342</v>
      </c>
      <c r="I5343">
        <f>COUNTIFS(PG_Transactions!$AK:$AK,$H5343,PG_Transactions!$E:$E,"CAPTURE",PG_Transactions!$AQ:$AQ,1)</f>
        <v>1</v>
      </c>
      <c r="J5343">
        <f>SUMIFS(PG_Transactions!$G:$G,PG_Transactions!$AK:$AK,$H5343,PG_Transactions!$E:$E,"CAPTURE",PG_Transactions!$AQ:$AQ,1)</f>
        <v>1799</v>
      </c>
      <c r="K5343">
        <f t="shared" si="255"/>
        <v>0</v>
      </c>
      <c r="L5343" t="str">
        <f t="shared" si="256"/>
        <v>Amount Match</v>
      </c>
    </row>
    <row r="5344" spans="1:12" hidden="1" x14ac:dyDescent="0.3">
      <c r="A5344" t="s">
        <v>10540</v>
      </c>
      <c r="B5344" s="1">
        <v>46269</v>
      </c>
      <c r="C5344" t="s">
        <v>10541</v>
      </c>
      <c r="D5344" t="s">
        <v>8</v>
      </c>
      <c r="E5344" t="s">
        <v>17</v>
      </c>
      <c r="F5344">
        <v>3798</v>
      </c>
      <c r="G5344" t="s">
        <v>56</v>
      </c>
      <c r="H5344" t="str">
        <f t="shared" si="254"/>
        <v>ORD26005343</v>
      </c>
      <c r="I5344">
        <f>COUNTIFS(PG_Transactions!$AK:$AK,$H5344,PG_Transactions!$E:$E,"CAPTURE",PG_Transactions!$AQ:$AQ,1)</f>
        <v>1</v>
      </c>
      <c r="J5344">
        <f>SUMIFS(PG_Transactions!$G:$G,PG_Transactions!$AK:$AK,$H5344,PG_Transactions!$E:$E,"CAPTURE",PG_Transactions!$AQ:$AQ,1)</f>
        <v>3798</v>
      </c>
      <c r="K5344">
        <f t="shared" si="255"/>
        <v>0</v>
      </c>
      <c r="L5344" t="str">
        <f t="shared" si="256"/>
        <v>Amount Match</v>
      </c>
    </row>
    <row r="5345" spans="1:12" hidden="1" x14ac:dyDescent="0.3">
      <c r="A5345" t="s">
        <v>10542</v>
      </c>
      <c r="B5345" s="1">
        <v>46270</v>
      </c>
      <c r="C5345" t="s">
        <v>10543</v>
      </c>
      <c r="D5345" t="s">
        <v>24</v>
      </c>
      <c r="E5345" t="s">
        <v>33</v>
      </c>
      <c r="F5345">
        <v>499</v>
      </c>
      <c r="G5345" t="s">
        <v>10</v>
      </c>
      <c r="H5345" t="str">
        <f t="shared" si="254"/>
        <v>ORD26005344</v>
      </c>
      <c r="I5345">
        <f>COUNTIFS(PG_Transactions!$AK:$AK,$H5345,PG_Transactions!$E:$E,"CAPTURE",PG_Transactions!$AQ:$AQ,1)</f>
        <v>1</v>
      </c>
      <c r="J5345">
        <f>SUMIFS(PG_Transactions!$G:$G,PG_Transactions!$AK:$AK,$H5345,PG_Transactions!$E:$E,"CAPTURE",PG_Transactions!$AQ:$AQ,1)</f>
        <v>499</v>
      </c>
      <c r="K5345">
        <f t="shared" si="255"/>
        <v>0</v>
      </c>
      <c r="L5345" t="str">
        <f t="shared" si="256"/>
        <v>Amount Match</v>
      </c>
    </row>
    <row r="5346" spans="1:12" hidden="1" x14ac:dyDescent="0.3">
      <c r="A5346" t="s">
        <v>10544</v>
      </c>
      <c r="B5346" s="1">
        <v>46283</v>
      </c>
      <c r="C5346" t="s">
        <v>10545</v>
      </c>
      <c r="D5346" t="s">
        <v>16</v>
      </c>
      <c r="E5346" t="s">
        <v>9</v>
      </c>
      <c r="F5346">
        <v>6847</v>
      </c>
      <c r="G5346" t="s">
        <v>10</v>
      </c>
      <c r="H5346" t="str">
        <f t="shared" si="254"/>
        <v>ORD26005345</v>
      </c>
      <c r="I5346">
        <f>COUNTIFS(PG_Transactions!$AK:$AK,$H5346,PG_Transactions!$E:$E,"CAPTURE",PG_Transactions!$AQ:$AQ,1)</f>
        <v>1</v>
      </c>
      <c r="J5346">
        <f>SUMIFS(PG_Transactions!$G:$G,PG_Transactions!$AK:$AK,$H5346,PG_Transactions!$E:$E,"CAPTURE",PG_Transactions!$AQ:$AQ,1)</f>
        <v>6847</v>
      </c>
      <c r="K5346">
        <f t="shared" si="255"/>
        <v>0</v>
      </c>
      <c r="L5346" t="str">
        <f t="shared" si="256"/>
        <v>Amount Match</v>
      </c>
    </row>
    <row r="5347" spans="1:12" hidden="1" x14ac:dyDescent="0.3">
      <c r="A5347" t="s">
        <v>10546</v>
      </c>
      <c r="B5347" s="1">
        <v>46274</v>
      </c>
      <c r="C5347" t="s">
        <v>10547</v>
      </c>
      <c r="D5347" t="s">
        <v>41</v>
      </c>
      <c r="E5347" t="s">
        <v>17</v>
      </c>
      <c r="F5347">
        <v>2497</v>
      </c>
      <c r="G5347" t="s">
        <v>10</v>
      </c>
      <c r="H5347" t="str">
        <f t="shared" si="254"/>
        <v>ORD26005346</v>
      </c>
      <c r="I5347">
        <f>COUNTIFS(PG_Transactions!$AK:$AK,$H5347,PG_Transactions!$E:$E,"CAPTURE",PG_Transactions!$AQ:$AQ,1)</f>
        <v>1</v>
      </c>
      <c r="J5347">
        <f>SUMIFS(PG_Transactions!$G:$G,PG_Transactions!$AK:$AK,$H5347,PG_Transactions!$E:$E,"CAPTURE",PG_Transactions!$AQ:$AQ,1)</f>
        <v>2497</v>
      </c>
      <c r="K5347">
        <f t="shared" si="255"/>
        <v>0</v>
      </c>
      <c r="L5347" t="str">
        <f t="shared" si="256"/>
        <v>Amount Match</v>
      </c>
    </row>
    <row r="5348" spans="1:12" hidden="1" x14ac:dyDescent="0.3">
      <c r="A5348" t="s">
        <v>10548</v>
      </c>
      <c r="B5348" s="1">
        <v>46295</v>
      </c>
      <c r="C5348" t="s">
        <v>10549</v>
      </c>
      <c r="D5348" t="s">
        <v>41</v>
      </c>
      <c r="E5348" t="s">
        <v>17</v>
      </c>
      <c r="F5348">
        <v>3499</v>
      </c>
      <c r="G5348" t="s">
        <v>56</v>
      </c>
      <c r="H5348" t="str">
        <f t="shared" si="254"/>
        <v>ORD26005347</v>
      </c>
      <c r="I5348">
        <f>COUNTIFS(PG_Transactions!$AK:$AK,$H5348,PG_Transactions!$E:$E,"CAPTURE",PG_Transactions!$AQ:$AQ,1)</f>
        <v>1</v>
      </c>
      <c r="J5348">
        <f>SUMIFS(PG_Transactions!$G:$G,PG_Transactions!$AK:$AK,$H5348,PG_Transactions!$E:$E,"CAPTURE",PG_Transactions!$AQ:$AQ,1)</f>
        <v>3499</v>
      </c>
      <c r="K5348">
        <f t="shared" si="255"/>
        <v>0</v>
      </c>
      <c r="L5348" t="str">
        <f t="shared" si="256"/>
        <v>Amount Match</v>
      </c>
    </row>
    <row r="5349" spans="1:12" hidden="1" x14ac:dyDescent="0.3">
      <c r="A5349" t="s">
        <v>10550</v>
      </c>
      <c r="B5349" s="1">
        <v>46284</v>
      </c>
      <c r="C5349" t="s">
        <v>10551</v>
      </c>
      <c r="D5349" t="s">
        <v>13</v>
      </c>
      <c r="E5349" t="s">
        <v>9</v>
      </c>
      <c r="F5349">
        <v>499</v>
      </c>
      <c r="G5349" t="s">
        <v>10</v>
      </c>
      <c r="H5349" t="str">
        <f t="shared" si="254"/>
        <v>ORD26005348</v>
      </c>
      <c r="I5349">
        <f>COUNTIFS(PG_Transactions!$AK:$AK,$H5349,PG_Transactions!$E:$E,"CAPTURE",PG_Transactions!$AQ:$AQ,1)</f>
        <v>1</v>
      </c>
      <c r="J5349">
        <f>SUMIFS(PG_Transactions!$G:$G,PG_Transactions!$AK:$AK,$H5349,PG_Transactions!$E:$E,"CAPTURE",PG_Transactions!$AQ:$AQ,1)</f>
        <v>499</v>
      </c>
      <c r="K5349">
        <f t="shared" si="255"/>
        <v>0</v>
      </c>
      <c r="L5349" t="str">
        <f t="shared" si="256"/>
        <v>Amount Match</v>
      </c>
    </row>
    <row r="5350" spans="1:12" hidden="1" x14ac:dyDescent="0.3">
      <c r="A5350" t="s">
        <v>10552</v>
      </c>
      <c r="B5350" s="1">
        <v>46295</v>
      </c>
      <c r="C5350" t="s">
        <v>10553</v>
      </c>
      <c r="D5350" t="s">
        <v>41</v>
      </c>
      <c r="E5350" t="s">
        <v>9</v>
      </c>
      <c r="F5350">
        <v>599</v>
      </c>
      <c r="G5350" t="s">
        <v>10</v>
      </c>
      <c r="H5350" t="str">
        <f t="shared" si="254"/>
        <v>ORD26005349</v>
      </c>
      <c r="I5350">
        <f>COUNTIFS(PG_Transactions!$AK:$AK,$H5350,PG_Transactions!$E:$E,"CAPTURE",PG_Transactions!$AQ:$AQ,1)</f>
        <v>1</v>
      </c>
      <c r="J5350">
        <f>SUMIFS(PG_Transactions!$G:$G,PG_Transactions!$AK:$AK,$H5350,PG_Transactions!$E:$E,"CAPTURE",PG_Transactions!$AQ:$AQ,1)</f>
        <v>599</v>
      </c>
      <c r="K5350">
        <f t="shared" si="255"/>
        <v>0</v>
      </c>
      <c r="L5350" t="str">
        <f t="shared" si="256"/>
        <v>Amount Match</v>
      </c>
    </row>
    <row r="5351" spans="1:12" hidden="1" x14ac:dyDescent="0.3">
      <c r="A5351" t="s">
        <v>10554</v>
      </c>
      <c r="B5351" s="1">
        <v>46284</v>
      </c>
      <c r="C5351" t="s">
        <v>10555</v>
      </c>
      <c r="D5351" t="s">
        <v>24</v>
      </c>
      <c r="E5351" t="s">
        <v>9</v>
      </c>
      <c r="F5351" s="2">
        <v>1998</v>
      </c>
      <c r="G5351" t="s">
        <v>10</v>
      </c>
      <c r="H5351" t="str">
        <f t="shared" si="254"/>
        <v>ORD26005350</v>
      </c>
      <c r="I5351">
        <f>COUNTIFS(PG_Transactions!$AK:$AK,$H5351,PG_Transactions!$E:$E,"CAPTURE",PG_Transactions!$AQ:$AQ,1)</f>
        <v>1</v>
      </c>
      <c r="J5351">
        <f>SUMIFS(PG_Transactions!$G:$G,PG_Transactions!$AK:$AK,$H5351,PG_Transactions!$E:$E,"CAPTURE",PG_Transactions!$AQ:$AQ,1)</f>
        <v>1998</v>
      </c>
      <c r="K5351">
        <f t="shared" si="255"/>
        <v>0</v>
      </c>
      <c r="L5351" t="str">
        <f t="shared" si="256"/>
        <v>Amount Match</v>
      </c>
    </row>
    <row r="5352" spans="1:12" hidden="1" x14ac:dyDescent="0.3">
      <c r="A5352" t="s">
        <v>10556</v>
      </c>
      <c r="B5352" s="1">
        <v>46281</v>
      </c>
      <c r="C5352" t="s">
        <v>10557</v>
      </c>
      <c r="D5352" t="s">
        <v>8</v>
      </c>
      <c r="E5352" t="s">
        <v>17</v>
      </c>
      <c r="F5352">
        <v>2499</v>
      </c>
      <c r="G5352" t="s">
        <v>10</v>
      </c>
      <c r="H5352" t="str">
        <f t="shared" si="254"/>
        <v>ORD26005351</v>
      </c>
      <c r="I5352">
        <f>COUNTIFS(PG_Transactions!$AK:$AK,$H5352,PG_Transactions!$E:$E,"CAPTURE",PG_Transactions!$AQ:$AQ,1)</f>
        <v>1</v>
      </c>
      <c r="J5352">
        <f>SUMIFS(PG_Transactions!$G:$G,PG_Transactions!$AK:$AK,$H5352,PG_Transactions!$E:$E,"CAPTURE",PG_Transactions!$AQ:$AQ,1)</f>
        <v>2499</v>
      </c>
      <c r="K5352">
        <f t="shared" si="255"/>
        <v>0</v>
      </c>
      <c r="L5352" t="str">
        <f t="shared" si="256"/>
        <v>Amount Match</v>
      </c>
    </row>
    <row r="5353" spans="1:12" hidden="1" x14ac:dyDescent="0.3">
      <c r="A5353" t="s">
        <v>10558</v>
      </c>
      <c r="B5353" s="1">
        <v>46272</v>
      </c>
      <c r="C5353" t="s">
        <v>10559</v>
      </c>
      <c r="D5353" t="s">
        <v>27</v>
      </c>
      <c r="E5353" t="s">
        <v>44</v>
      </c>
      <c r="F5353">
        <v>349</v>
      </c>
      <c r="G5353" t="s">
        <v>10</v>
      </c>
      <c r="H5353" t="str">
        <f t="shared" si="254"/>
        <v>ORD26005352</v>
      </c>
      <c r="I5353">
        <f>COUNTIFS(PG_Transactions!$AK:$AK,$H5353,PG_Transactions!$E:$E,"CAPTURE",PG_Transactions!$AQ:$AQ,1)</f>
        <v>1</v>
      </c>
      <c r="J5353">
        <f>SUMIFS(PG_Transactions!$G:$G,PG_Transactions!$AK:$AK,$H5353,PG_Transactions!$E:$E,"CAPTURE",PG_Transactions!$AQ:$AQ,1)</f>
        <v>349</v>
      </c>
      <c r="K5353">
        <f t="shared" si="255"/>
        <v>0</v>
      </c>
      <c r="L5353" t="str">
        <f t="shared" si="256"/>
        <v>Amount Match</v>
      </c>
    </row>
    <row r="5354" spans="1:12" hidden="1" x14ac:dyDescent="0.3">
      <c r="A5354" t="s">
        <v>10560</v>
      </c>
      <c r="B5354" s="1">
        <v>46277</v>
      </c>
      <c r="C5354" t="s">
        <v>10561</v>
      </c>
      <c r="D5354" t="s">
        <v>38</v>
      </c>
      <c r="E5354" t="s">
        <v>17</v>
      </c>
      <c r="F5354">
        <v>4999</v>
      </c>
      <c r="G5354" t="s">
        <v>10</v>
      </c>
      <c r="H5354" t="str">
        <f t="shared" si="254"/>
        <v>ORD26005353</v>
      </c>
      <c r="I5354">
        <f>COUNTIFS(PG_Transactions!$AK:$AK,$H5354,PG_Transactions!$E:$E,"CAPTURE",PG_Transactions!$AQ:$AQ,1)</f>
        <v>1</v>
      </c>
      <c r="J5354">
        <f>SUMIFS(PG_Transactions!$G:$G,PG_Transactions!$AK:$AK,$H5354,PG_Transactions!$E:$E,"CAPTURE",PG_Transactions!$AQ:$AQ,1)</f>
        <v>4999</v>
      </c>
      <c r="K5354">
        <f t="shared" si="255"/>
        <v>0</v>
      </c>
      <c r="L5354" t="str">
        <f t="shared" si="256"/>
        <v>Amount Match</v>
      </c>
    </row>
    <row r="5355" spans="1:12" hidden="1" x14ac:dyDescent="0.3">
      <c r="A5355" t="s">
        <v>10562</v>
      </c>
      <c r="B5355" s="1">
        <v>46291</v>
      </c>
      <c r="C5355" t="s">
        <v>10563</v>
      </c>
      <c r="D5355" t="s">
        <v>13</v>
      </c>
      <c r="E5355" t="s">
        <v>9</v>
      </c>
      <c r="F5355">
        <v>499</v>
      </c>
      <c r="G5355" t="s">
        <v>10</v>
      </c>
      <c r="H5355" t="str">
        <f t="shared" si="254"/>
        <v>ORD26005354</v>
      </c>
      <c r="I5355">
        <f>COUNTIFS(PG_Transactions!$AK:$AK,$H5355,PG_Transactions!$E:$E,"CAPTURE",PG_Transactions!$AQ:$AQ,1)</f>
        <v>1</v>
      </c>
      <c r="J5355">
        <f>SUMIFS(PG_Transactions!$G:$G,PG_Transactions!$AK:$AK,$H5355,PG_Transactions!$E:$E,"CAPTURE",PG_Transactions!$AQ:$AQ,1)</f>
        <v>499</v>
      </c>
      <c r="K5355">
        <f t="shared" si="255"/>
        <v>0</v>
      </c>
      <c r="L5355" t="str">
        <f t="shared" si="256"/>
        <v>Amount Match</v>
      </c>
    </row>
    <row r="5356" spans="1:12" hidden="1" x14ac:dyDescent="0.3">
      <c r="A5356" t="s">
        <v>10564</v>
      </c>
      <c r="B5356" s="1">
        <v>46272</v>
      </c>
      <c r="C5356" t="s">
        <v>10565</v>
      </c>
      <c r="D5356" t="s">
        <v>8</v>
      </c>
      <c r="E5356" t="s">
        <v>9</v>
      </c>
      <c r="F5356">
        <v>2798</v>
      </c>
      <c r="G5356" t="s">
        <v>10</v>
      </c>
      <c r="H5356" t="str">
        <f t="shared" si="254"/>
        <v>ORD26005355</v>
      </c>
      <c r="I5356">
        <f>COUNTIFS(PG_Transactions!$AK:$AK,$H5356,PG_Transactions!$E:$E,"CAPTURE",PG_Transactions!$AQ:$AQ,1)</f>
        <v>1</v>
      </c>
      <c r="J5356">
        <f>SUMIFS(PG_Transactions!$G:$G,PG_Transactions!$AK:$AK,$H5356,PG_Transactions!$E:$E,"CAPTURE",PG_Transactions!$AQ:$AQ,1)</f>
        <v>2798</v>
      </c>
      <c r="K5356">
        <f t="shared" si="255"/>
        <v>0</v>
      </c>
      <c r="L5356" t="str">
        <f t="shared" si="256"/>
        <v>Amount Match</v>
      </c>
    </row>
    <row r="5357" spans="1:12" hidden="1" x14ac:dyDescent="0.3">
      <c r="A5357" t="s">
        <v>10566</v>
      </c>
      <c r="B5357" s="1">
        <v>46277</v>
      </c>
      <c r="C5357" t="s">
        <v>10567</v>
      </c>
      <c r="D5357" t="s">
        <v>8</v>
      </c>
      <c r="E5357" t="s">
        <v>9</v>
      </c>
      <c r="F5357">
        <v>299</v>
      </c>
      <c r="G5357" t="s">
        <v>10</v>
      </c>
      <c r="H5357" t="str">
        <f t="shared" si="254"/>
        <v>ORD26005356</v>
      </c>
      <c r="I5357">
        <f>COUNTIFS(PG_Transactions!$AK:$AK,$H5357,PG_Transactions!$E:$E,"CAPTURE",PG_Transactions!$AQ:$AQ,1)</f>
        <v>1</v>
      </c>
      <c r="J5357">
        <f>SUMIFS(PG_Transactions!$G:$G,PG_Transactions!$AK:$AK,$H5357,PG_Transactions!$E:$E,"CAPTURE",PG_Transactions!$AQ:$AQ,1)</f>
        <v>299</v>
      </c>
      <c r="K5357">
        <f t="shared" si="255"/>
        <v>0</v>
      </c>
      <c r="L5357" t="str">
        <f t="shared" si="256"/>
        <v>Amount Match</v>
      </c>
    </row>
    <row r="5358" spans="1:12" hidden="1" x14ac:dyDescent="0.3">
      <c r="A5358" t="s">
        <v>10568</v>
      </c>
      <c r="B5358" s="1">
        <v>46276</v>
      </c>
      <c r="C5358" t="s">
        <v>10569</v>
      </c>
      <c r="D5358" t="s">
        <v>13</v>
      </c>
      <c r="E5358" t="s">
        <v>9</v>
      </c>
      <c r="F5358">
        <v>1799</v>
      </c>
      <c r="G5358" t="s">
        <v>56</v>
      </c>
      <c r="H5358" t="str">
        <f t="shared" si="254"/>
        <v>ORD26005357</v>
      </c>
      <c r="I5358">
        <f>COUNTIFS(PG_Transactions!$AK:$AK,$H5358,PG_Transactions!$E:$E,"CAPTURE",PG_Transactions!$AQ:$AQ,1)</f>
        <v>1</v>
      </c>
      <c r="J5358">
        <f>SUMIFS(PG_Transactions!$G:$G,PG_Transactions!$AK:$AK,$H5358,PG_Transactions!$E:$E,"CAPTURE",PG_Transactions!$AQ:$AQ,1)</f>
        <v>1799</v>
      </c>
      <c r="K5358">
        <f t="shared" si="255"/>
        <v>0</v>
      </c>
      <c r="L5358" t="str">
        <f t="shared" si="256"/>
        <v>Amount Match</v>
      </c>
    </row>
    <row r="5359" spans="1:12" hidden="1" x14ac:dyDescent="0.3">
      <c r="A5359" t="s">
        <v>10570</v>
      </c>
      <c r="B5359" s="1">
        <v>46279</v>
      </c>
      <c r="C5359" t="s">
        <v>10571</v>
      </c>
      <c r="D5359" t="s">
        <v>27</v>
      </c>
      <c r="E5359" t="s">
        <v>17</v>
      </c>
      <c r="F5359">
        <v>1499</v>
      </c>
      <c r="G5359" t="s">
        <v>10</v>
      </c>
      <c r="H5359" t="str">
        <f t="shared" si="254"/>
        <v>ORD26005358</v>
      </c>
      <c r="I5359">
        <f>COUNTIFS(PG_Transactions!$AK:$AK,$H5359,PG_Transactions!$E:$E,"CAPTURE",PG_Transactions!$AQ:$AQ,1)</f>
        <v>1</v>
      </c>
      <c r="J5359">
        <f>SUMIFS(PG_Transactions!$G:$G,PG_Transactions!$AK:$AK,$H5359,PG_Transactions!$E:$E,"CAPTURE",PG_Transactions!$AQ:$AQ,1)</f>
        <v>1499</v>
      </c>
      <c r="K5359">
        <f t="shared" si="255"/>
        <v>0</v>
      </c>
      <c r="L5359" t="str">
        <f t="shared" si="256"/>
        <v>Amount Match</v>
      </c>
    </row>
    <row r="5360" spans="1:12" hidden="1" x14ac:dyDescent="0.3">
      <c r="A5360" t="s">
        <v>10572</v>
      </c>
      <c r="B5360" s="1">
        <v>46285</v>
      </c>
      <c r="C5360" t="s">
        <v>10573</v>
      </c>
      <c r="D5360" t="s">
        <v>8</v>
      </c>
      <c r="E5360" t="s">
        <v>17</v>
      </c>
      <c r="F5360">
        <v>349</v>
      </c>
      <c r="G5360" t="s">
        <v>10</v>
      </c>
      <c r="H5360" t="str">
        <f t="shared" si="254"/>
        <v>ORD26005359</v>
      </c>
      <c r="I5360">
        <f>COUNTIFS(PG_Transactions!$AK:$AK,$H5360,PG_Transactions!$E:$E,"CAPTURE",PG_Transactions!$AQ:$AQ,1)</f>
        <v>1</v>
      </c>
      <c r="J5360">
        <f>SUMIFS(PG_Transactions!$G:$G,PG_Transactions!$AK:$AK,$H5360,PG_Transactions!$E:$E,"CAPTURE",PG_Transactions!$AQ:$AQ,1)</f>
        <v>349</v>
      </c>
      <c r="K5360">
        <f t="shared" si="255"/>
        <v>0</v>
      </c>
      <c r="L5360" t="str">
        <f t="shared" si="256"/>
        <v>Amount Match</v>
      </c>
    </row>
    <row r="5361" spans="1:12" hidden="1" x14ac:dyDescent="0.3">
      <c r="A5361" t="s">
        <v>10574</v>
      </c>
      <c r="B5361" s="1">
        <v>46291</v>
      </c>
      <c r="C5361" t="s">
        <v>10575</v>
      </c>
      <c r="D5361" t="s">
        <v>27</v>
      </c>
      <c r="E5361" t="s">
        <v>9</v>
      </c>
      <c r="F5361">
        <v>12998</v>
      </c>
      <c r="G5361" t="s">
        <v>105</v>
      </c>
      <c r="H5361" t="str">
        <f t="shared" si="254"/>
        <v>ORD26005360</v>
      </c>
      <c r="I5361">
        <f>COUNTIFS(PG_Transactions!$AK:$AK,$H5361,PG_Transactions!$E:$E,"CAPTURE",PG_Transactions!$AQ:$AQ,1)</f>
        <v>0</v>
      </c>
      <c r="J5361">
        <f>SUMIFS(PG_Transactions!$G:$G,PG_Transactions!$AK:$AK,$H5361,PG_Transactions!$E:$E,"CAPTURE",PG_Transactions!$AQ:$AQ,1)</f>
        <v>0</v>
      </c>
      <c r="K5361">
        <f t="shared" si="255"/>
        <v>-12998</v>
      </c>
      <c r="L5361" t="str">
        <f t="shared" si="256"/>
        <v>No Capture</v>
      </c>
    </row>
    <row r="5362" spans="1:12" hidden="1" x14ac:dyDescent="0.3">
      <c r="A5362" t="s">
        <v>10576</v>
      </c>
      <c r="B5362" s="1">
        <v>46266</v>
      </c>
      <c r="C5362" t="s">
        <v>10577</v>
      </c>
      <c r="D5362" t="s">
        <v>27</v>
      </c>
      <c r="E5362" t="s">
        <v>33</v>
      </c>
      <c r="F5362">
        <v>7999</v>
      </c>
      <c r="G5362" t="s">
        <v>10</v>
      </c>
      <c r="H5362" t="str">
        <f t="shared" si="254"/>
        <v>ORD26005361</v>
      </c>
      <c r="I5362">
        <f>COUNTIFS(PG_Transactions!$AK:$AK,$H5362,PG_Transactions!$E:$E,"CAPTURE",PG_Transactions!$AQ:$AQ,1)</f>
        <v>1</v>
      </c>
      <c r="J5362">
        <f>SUMIFS(PG_Transactions!$G:$G,PG_Transactions!$AK:$AK,$H5362,PG_Transactions!$E:$E,"CAPTURE",PG_Transactions!$AQ:$AQ,1)</f>
        <v>7999</v>
      </c>
      <c r="K5362">
        <f t="shared" si="255"/>
        <v>0</v>
      </c>
      <c r="L5362" t="str">
        <f t="shared" si="256"/>
        <v>Amount Match</v>
      </c>
    </row>
    <row r="5363" spans="1:12" hidden="1" x14ac:dyDescent="0.3">
      <c r="A5363" t="s">
        <v>10578</v>
      </c>
      <c r="B5363" s="1">
        <v>46268</v>
      </c>
      <c r="C5363" t="s">
        <v>10579</v>
      </c>
      <c r="D5363" t="s">
        <v>16</v>
      </c>
      <c r="E5363" t="s">
        <v>17</v>
      </c>
      <c r="F5363">
        <v>1499</v>
      </c>
      <c r="G5363" t="s">
        <v>10</v>
      </c>
      <c r="H5363" t="str">
        <f t="shared" si="254"/>
        <v>ORD26005362</v>
      </c>
      <c r="I5363">
        <f>COUNTIFS(PG_Transactions!$AK:$AK,$H5363,PG_Transactions!$E:$E,"CAPTURE",PG_Transactions!$AQ:$AQ,1)</f>
        <v>1</v>
      </c>
      <c r="J5363">
        <f>SUMIFS(PG_Transactions!$G:$G,PG_Transactions!$AK:$AK,$H5363,PG_Transactions!$E:$E,"CAPTURE",PG_Transactions!$AQ:$AQ,1)</f>
        <v>1499</v>
      </c>
      <c r="K5363">
        <f t="shared" si="255"/>
        <v>0</v>
      </c>
      <c r="L5363" t="str">
        <f t="shared" si="256"/>
        <v>Amount Match</v>
      </c>
    </row>
    <row r="5364" spans="1:12" hidden="1" x14ac:dyDescent="0.3">
      <c r="A5364" t="s">
        <v>10580</v>
      </c>
      <c r="B5364" s="1">
        <v>46280</v>
      </c>
      <c r="C5364" t="s">
        <v>10581</v>
      </c>
      <c r="D5364" t="s">
        <v>51</v>
      </c>
      <c r="E5364" t="s">
        <v>9</v>
      </c>
      <c r="F5364">
        <v>3798</v>
      </c>
      <c r="G5364" t="s">
        <v>10</v>
      </c>
      <c r="H5364" t="str">
        <f t="shared" si="254"/>
        <v>ORD26005363</v>
      </c>
      <c r="I5364">
        <f>COUNTIFS(PG_Transactions!$AK:$AK,$H5364,PG_Transactions!$E:$E,"CAPTURE",PG_Transactions!$AQ:$AQ,1)</f>
        <v>1</v>
      </c>
      <c r="J5364">
        <f>SUMIFS(PG_Transactions!$G:$G,PG_Transactions!$AK:$AK,$H5364,PG_Transactions!$E:$E,"CAPTURE",PG_Transactions!$AQ:$AQ,1)</f>
        <v>3798</v>
      </c>
      <c r="K5364">
        <f t="shared" si="255"/>
        <v>0</v>
      </c>
      <c r="L5364" t="str">
        <f t="shared" si="256"/>
        <v>Amount Match</v>
      </c>
    </row>
    <row r="5365" spans="1:12" hidden="1" x14ac:dyDescent="0.3">
      <c r="A5365" t="s">
        <v>10582</v>
      </c>
      <c r="B5365" s="1">
        <v>46267</v>
      </c>
      <c r="C5365" t="s">
        <v>10583</v>
      </c>
      <c r="D5365" t="s">
        <v>24</v>
      </c>
      <c r="E5365" t="s">
        <v>33</v>
      </c>
      <c r="F5365">
        <v>4298</v>
      </c>
      <c r="G5365" t="s">
        <v>10</v>
      </c>
      <c r="H5365" t="str">
        <f t="shared" si="254"/>
        <v>ORD26005364</v>
      </c>
      <c r="I5365">
        <f>COUNTIFS(PG_Transactions!$AK:$AK,$H5365,PG_Transactions!$E:$E,"CAPTURE",PG_Transactions!$AQ:$AQ,1)</f>
        <v>1</v>
      </c>
      <c r="J5365">
        <f>SUMIFS(PG_Transactions!$G:$G,PG_Transactions!$AK:$AK,$H5365,PG_Transactions!$E:$E,"CAPTURE",PG_Transactions!$AQ:$AQ,1)</f>
        <v>4298</v>
      </c>
      <c r="K5365">
        <f t="shared" si="255"/>
        <v>0</v>
      </c>
      <c r="L5365" t="str">
        <f t="shared" si="256"/>
        <v>Amount Match</v>
      </c>
    </row>
    <row r="5366" spans="1:12" hidden="1" x14ac:dyDescent="0.3">
      <c r="A5366" t="s">
        <v>10584</v>
      </c>
      <c r="B5366" s="1">
        <v>46271</v>
      </c>
      <c r="C5366" t="s">
        <v>10585</v>
      </c>
      <c r="D5366" t="s">
        <v>16</v>
      </c>
      <c r="E5366" t="s">
        <v>9</v>
      </c>
      <c r="F5366">
        <v>1398</v>
      </c>
      <c r="G5366" t="s">
        <v>10</v>
      </c>
      <c r="H5366" t="str">
        <f t="shared" si="254"/>
        <v>ORD26005365</v>
      </c>
      <c r="I5366">
        <f>COUNTIFS(PG_Transactions!$AK:$AK,$H5366,PG_Transactions!$E:$E,"CAPTURE",PG_Transactions!$AQ:$AQ,1)</f>
        <v>1</v>
      </c>
      <c r="J5366">
        <f>SUMIFS(PG_Transactions!$G:$G,PG_Transactions!$AK:$AK,$H5366,PG_Transactions!$E:$E,"CAPTURE",PG_Transactions!$AQ:$AQ,1)</f>
        <v>1398</v>
      </c>
      <c r="K5366">
        <f t="shared" si="255"/>
        <v>0</v>
      </c>
      <c r="L5366" t="str">
        <f t="shared" si="256"/>
        <v>Amount Match</v>
      </c>
    </row>
    <row r="5367" spans="1:12" hidden="1" x14ac:dyDescent="0.3">
      <c r="A5367" t="s">
        <v>10586</v>
      </c>
      <c r="B5367" s="1">
        <v>46284</v>
      </c>
      <c r="C5367" t="s">
        <v>10587</v>
      </c>
      <c r="D5367" t="s">
        <v>24</v>
      </c>
      <c r="E5367" t="s">
        <v>44</v>
      </c>
      <c r="F5367">
        <v>1998</v>
      </c>
      <c r="G5367" t="s">
        <v>105</v>
      </c>
      <c r="H5367" t="str">
        <f t="shared" si="254"/>
        <v>ORD26005366</v>
      </c>
      <c r="I5367">
        <f>COUNTIFS(PG_Transactions!$AK:$AK,$H5367,PG_Transactions!$E:$E,"CAPTURE",PG_Transactions!$AQ:$AQ,1)</f>
        <v>0</v>
      </c>
      <c r="J5367">
        <f>SUMIFS(PG_Transactions!$G:$G,PG_Transactions!$AK:$AK,$H5367,PG_Transactions!$E:$E,"CAPTURE",PG_Transactions!$AQ:$AQ,1)</f>
        <v>0</v>
      </c>
      <c r="K5367">
        <f t="shared" si="255"/>
        <v>-1998</v>
      </c>
      <c r="L5367" t="str">
        <f t="shared" si="256"/>
        <v>No Capture</v>
      </c>
    </row>
    <row r="5368" spans="1:12" hidden="1" x14ac:dyDescent="0.3">
      <c r="A5368" t="s">
        <v>10588</v>
      </c>
      <c r="B5368" s="1">
        <v>46269</v>
      </c>
      <c r="C5368" t="s">
        <v>10589</v>
      </c>
      <c r="D5368" t="s">
        <v>27</v>
      </c>
      <c r="E5368" t="s">
        <v>44</v>
      </c>
      <c r="F5368" s="2">
        <v>15997</v>
      </c>
      <c r="G5368" t="s">
        <v>10</v>
      </c>
      <c r="H5368" t="str">
        <f t="shared" si="254"/>
        <v>ORD26005367</v>
      </c>
      <c r="I5368">
        <f>COUNTIFS(PG_Transactions!$AK:$AK,$H5368,PG_Transactions!$E:$E,"CAPTURE",PG_Transactions!$AQ:$AQ,1)</f>
        <v>1</v>
      </c>
      <c r="J5368">
        <f>SUMIFS(PG_Transactions!$G:$G,PG_Transactions!$AK:$AK,$H5368,PG_Transactions!$E:$E,"CAPTURE",PG_Transactions!$AQ:$AQ,1)</f>
        <v>15997</v>
      </c>
      <c r="K5368">
        <f t="shared" si="255"/>
        <v>0</v>
      </c>
      <c r="L5368" t="str">
        <f t="shared" si="256"/>
        <v>Amount Match</v>
      </c>
    </row>
    <row r="5369" spans="1:12" hidden="1" x14ac:dyDescent="0.3">
      <c r="A5369" t="s">
        <v>10590</v>
      </c>
      <c r="B5369" s="1">
        <v>46272</v>
      </c>
      <c r="C5369" t="s">
        <v>10591</v>
      </c>
      <c r="D5369" t="s">
        <v>8</v>
      </c>
      <c r="E5369" t="s">
        <v>9</v>
      </c>
      <c r="F5369">
        <v>4999</v>
      </c>
      <c r="G5369" t="s">
        <v>10</v>
      </c>
      <c r="H5369" t="str">
        <f t="shared" si="254"/>
        <v>ORD26005368</v>
      </c>
      <c r="I5369">
        <f>COUNTIFS(PG_Transactions!$AK:$AK,$H5369,PG_Transactions!$E:$E,"CAPTURE",PG_Transactions!$AQ:$AQ,1)</f>
        <v>1</v>
      </c>
      <c r="J5369">
        <f>SUMIFS(PG_Transactions!$G:$G,PG_Transactions!$AK:$AK,$H5369,PG_Transactions!$E:$E,"CAPTURE",PG_Transactions!$AQ:$AQ,1)</f>
        <v>4999</v>
      </c>
      <c r="K5369">
        <f t="shared" si="255"/>
        <v>0</v>
      </c>
      <c r="L5369" t="str">
        <f t="shared" si="256"/>
        <v>Amount Match</v>
      </c>
    </row>
    <row r="5370" spans="1:12" hidden="1" x14ac:dyDescent="0.3">
      <c r="A5370" t="s">
        <v>10592</v>
      </c>
      <c r="B5370" s="1">
        <v>46287</v>
      </c>
      <c r="C5370" t="s">
        <v>10593</v>
      </c>
      <c r="D5370" t="s">
        <v>24</v>
      </c>
      <c r="E5370" t="s">
        <v>9</v>
      </c>
      <c r="F5370">
        <v>799</v>
      </c>
      <c r="G5370" t="s">
        <v>10</v>
      </c>
      <c r="H5370" t="str">
        <f t="shared" si="254"/>
        <v>ORD26005369</v>
      </c>
      <c r="I5370">
        <f>COUNTIFS(PG_Transactions!$AK:$AK,$H5370,PG_Transactions!$E:$E,"CAPTURE",PG_Transactions!$AQ:$AQ,1)</f>
        <v>1</v>
      </c>
      <c r="J5370">
        <f>SUMIFS(PG_Transactions!$G:$G,PG_Transactions!$AK:$AK,$H5370,PG_Transactions!$E:$E,"CAPTURE",PG_Transactions!$AQ:$AQ,1)</f>
        <v>799</v>
      </c>
      <c r="K5370">
        <f t="shared" si="255"/>
        <v>0</v>
      </c>
      <c r="L5370" t="str">
        <f t="shared" si="256"/>
        <v>Amount Match</v>
      </c>
    </row>
    <row r="5371" spans="1:12" hidden="1" x14ac:dyDescent="0.3">
      <c r="A5371" t="s">
        <v>10594</v>
      </c>
      <c r="B5371" s="1">
        <v>46272</v>
      </c>
      <c r="C5371" t="s">
        <v>10595</v>
      </c>
      <c r="D5371" t="s">
        <v>16</v>
      </c>
      <c r="E5371" t="s">
        <v>9</v>
      </c>
      <c r="F5371" s="2">
        <v>8997</v>
      </c>
      <c r="G5371" t="s">
        <v>10</v>
      </c>
      <c r="H5371" t="str">
        <f t="shared" si="254"/>
        <v>ORD26005370</v>
      </c>
      <c r="I5371">
        <f>COUNTIFS(PG_Transactions!$AK:$AK,$H5371,PG_Transactions!$E:$E,"CAPTURE",PG_Transactions!$AQ:$AQ,1)</f>
        <v>1</v>
      </c>
      <c r="J5371">
        <f>SUMIFS(PG_Transactions!$G:$G,PG_Transactions!$AK:$AK,$H5371,PG_Transactions!$E:$E,"CAPTURE",PG_Transactions!$AQ:$AQ,1)</f>
        <v>8997</v>
      </c>
      <c r="K5371">
        <f t="shared" si="255"/>
        <v>0</v>
      </c>
      <c r="L5371" t="str">
        <f t="shared" si="256"/>
        <v>Amount Match</v>
      </c>
    </row>
    <row r="5372" spans="1:12" hidden="1" x14ac:dyDescent="0.3">
      <c r="A5372" t="s">
        <v>10596</v>
      </c>
      <c r="B5372" s="1">
        <v>46282</v>
      </c>
      <c r="C5372" t="s">
        <v>10597</v>
      </c>
      <c r="D5372" t="s">
        <v>38</v>
      </c>
      <c r="E5372" t="s">
        <v>17</v>
      </c>
      <c r="F5372">
        <v>1299</v>
      </c>
      <c r="G5372" t="s">
        <v>10</v>
      </c>
      <c r="H5372" t="str">
        <f t="shared" si="254"/>
        <v>ORD26005371</v>
      </c>
      <c r="I5372">
        <f>COUNTIFS(PG_Transactions!$AK:$AK,$H5372,PG_Transactions!$E:$E,"CAPTURE",PG_Transactions!$AQ:$AQ,1)</f>
        <v>1</v>
      </c>
      <c r="J5372">
        <f>SUMIFS(PG_Transactions!$G:$G,PG_Transactions!$AK:$AK,$H5372,PG_Transactions!$E:$E,"CAPTURE",PG_Transactions!$AQ:$AQ,1)</f>
        <v>1299</v>
      </c>
      <c r="K5372">
        <f t="shared" si="255"/>
        <v>0</v>
      </c>
      <c r="L5372" t="str">
        <f t="shared" si="256"/>
        <v>Amount Match</v>
      </c>
    </row>
    <row r="5373" spans="1:12" hidden="1" x14ac:dyDescent="0.3">
      <c r="A5373" t="s">
        <v>10598</v>
      </c>
      <c r="B5373" s="1">
        <v>46279</v>
      </c>
      <c r="C5373" t="s">
        <v>10599</v>
      </c>
      <c r="D5373" t="s">
        <v>27</v>
      </c>
      <c r="E5373" t="s">
        <v>9</v>
      </c>
      <c r="F5373">
        <v>299</v>
      </c>
      <c r="G5373" t="s">
        <v>105</v>
      </c>
      <c r="H5373" t="str">
        <f t="shared" si="254"/>
        <v>ORD26005372</v>
      </c>
      <c r="I5373">
        <f>COUNTIFS(PG_Transactions!$AK:$AK,$H5373,PG_Transactions!$E:$E,"CAPTURE",PG_Transactions!$AQ:$AQ,1)</f>
        <v>0</v>
      </c>
      <c r="J5373">
        <f>SUMIFS(PG_Transactions!$G:$G,PG_Transactions!$AK:$AK,$H5373,PG_Transactions!$E:$E,"CAPTURE",PG_Transactions!$AQ:$AQ,1)</f>
        <v>0</v>
      </c>
      <c r="K5373">
        <f t="shared" si="255"/>
        <v>-299</v>
      </c>
      <c r="L5373" t="str">
        <f t="shared" si="256"/>
        <v>No Capture</v>
      </c>
    </row>
    <row r="5374" spans="1:12" hidden="1" x14ac:dyDescent="0.3">
      <c r="A5374" t="s">
        <v>10600</v>
      </c>
      <c r="B5374" s="1">
        <v>46281</v>
      </c>
      <c r="C5374" t="s">
        <v>10601</v>
      </c>
      <c r="D5374" t="s">
        <v>27</v>
      </c>
      <c r="E5374" t="s">
        <v>44</v>
      </c>
      <c r="F5374">
        <v>999</v>
      </c>
      <c r="G5374" t="s">
        <v>10</v>
      </c>
      <c r="H5374" t="str">
        <f t="shared" si="254"/>
        <v>ORD26005373</v>
      </c>
      <c r="I5374">
        <f>COUNTIFS(PG_Transactions!$AK:$AK,$H5374,PG_Transactions!$E:$E,"CAPTURE",PG_Transactions!$AQ:$AQ,1)</f>
        <v>1</v>
      </c>
      <c r="J5374">
        <f>SUMIFS(PG_Transactions!$G:$G,PG_Transactions!$AK:$AK,$H5374,PG_Transactions!$E:$E,"CAPTURE",PG_Transactions!$AQ:$AQ,1)</f>
        <v>999</v>
      </c>
      <c r="K5374">
        <f t="shared" si="255"/>
        <v>0</v>
      </c>
      <c r="L5374" t="str">
        <f t="shared" si="256"/>
        <v>Amount Match</v>
      </c>
    </row>
    <row r="5375" spans="1:12" hidden="1" x14ac:dyDescent="0.3">
      <c r="A5375" t="s">
        <v>10602</v>
      </c>
      <c r="B5375" s="1">
        <v>46275</v>
      </c>
      <c r="C5375" t="s">
        <v>10603</v>
      </c>
      <c r="D5375" t="s">
        <v>32</v>
      </c>
      <c r="E5375" t="s">
        <v>44</v>
      </c>
      <c r="F5375">
        <v>3499</v>
      </c>
      <c r="G5375" t="s">
        <v>105</v>
      </c>
      <c r="H5375" t="str">
        <f t="shared" si="254"/>
        <v>ORD26005374</v>
      </c>
      <c r="I5375">
        <f>COUNTIFS(PG_Transactions!$AK:$AK,$H5375,PG_Transactions!$E:$E,"CAPTURE",PG_Transactions!$AQ:$AQ,1)</f>
        <v>0</v>
      </c>
      <c r="J5375">
        <f>SUMIFS(PG_Transactions!$G:$G,PG_Transactions!$AK:$AK,$H5375,PG_Transactions!$E:$E,"CAPTURE",PG_Transactions!$AQ:$AQ,1)</f>
        <v>0</v>
      </c>
      <c r="K5375">
        <f t="shared" si="255"/>
        <v>-3499</v>
      </c>
      <c r="L5375" t="str">
        <f t="shared" si="256"/>
        <v>No Capture</v>
      </c>
    </row>
    <row r="5376" spans="1:12" hidden="1" x14ac:dyDescent="0.3">
      <c r="A5376" t="s">
        <v>10604</v>
      </c>
      <c r="B5376" s="1">
        <v>46274</v>
      </c>
      <c r="C5376" t="s">
        <v>10605</v>
      </c>
      <c r="D5376" t="s">
        <v>24</v>
      </c>
      <c r="E5376" t="s">
        <v>9</v>
      </c>
      <c r="F5376">
        <v>798</v>
      </c>
      <c r="G5376" t="s">
        <v>10</v>
      </c>
      <c r="H5376" t="str">
        <f t="shared" si="254"/>
        <v>ORD26005375</v>
      </c>
      <c r="I5376">
        <f>COUNTIFS(PG_Transactions!$AK:$AK,$H5376,PG_Transactions!$E:$E,"CAPTURE",PG_Transactions!$AQ:$AQ,1)</f>
        <v>1</v>
      </c>
      <c r="J5376">
        <f>SUMIFS(PG_Transactions!$G:$G,PG_Transactions!$AK:$AK,$H5376,PG_Transactions!$E:$E,"CAPTURE",PG_Transactions!$AQ:$AQ,1)</f>
        <v>798</v>
      </c>
      <c r="K5376">
        <f t="shared" si="255"/>
        <v>0</v>
      </c>
      <c r="L5376" t="str">
        <f t="shared" si="256"/>
        <v>Amount Match</v>
      </c>
    </row>
    <row r="5377" spans="1:12" hidden="1" x14ac:dyDescent="0.3">
      <c r="A5377" t="s">
        <v>10606</v>
      </c>
      <c r="B5377" s="1">
        <v>46287</v>
      </c>
      <c r="C5377" t="s">
        <v>10607</v>
      </c>
      <c r="D5377" t="s">
        <v>41</v>
      </c>
      <c r="E5377" t="s">
        <v>17</v>
      </c>
      <c r="F5377">
        <v>9998</v>
      </c>
      <c r="G5377" t="s">
        <v>10</v>
      </c>
      <c r="H5377" t="str">
        <f t="shared" si="254"/>
        <v>ORD26005376</v>
      </c>
      <c r="I5377">
        <f>COUNTIFS(PG_Transactions!$AK:$AK,$H5377,PG_Transactions!$E:$E,"CAPTURE",PG_Transactions!$AQ:$AQ,1)</f>
        <v>1</v>
      </c>
      <c r="J5377">
        <f>SUMIFS(PG_Transactions!$G:$G,PG_Transactions!$AK:$AK,$H5377,PG_Transactions!$E:$E,"CAPTURE",PG_Transactions!$AQ:$AQ,1)</f>
        <v>9998</v>
      </c>
      <c r="K5377">
        <f t="shared" si="255"/>
        <v>0</v>
      </c>
      <c r="L5377" t="str">
        <f t="shared" si="256"/>
        <v>Amount Match</v>
      </c>
    </row>
    <row r="5378" spans="1:12" hidden="1" x14ac:dyDescent="0.3">
      <c r="A5378" t="s">
        <v>10608</v>
      </c>
      <c r="B5378" s="1">
        <v>46282</v>
      </c>
      <c r="C5378" t="s">
        <v>10512</v>
      </c>
      <c r="D5378" t="s">
        <v>32</v>
      </c>
      <c r="E5378" t="s">
        <v>17</v>
      </c>
      <c r="F5378" s="2">
        <v>6498</v>
      </c>
      <c r="G5378" t="s">
        <v>10</v>
      </c>
      <c r="H5378" t="str">
        <f t="shared" si="254"/>
        <v>ORD26005377</v>
      </c>
      <c r="I5378">
        <f>COUNTIFS(PG_Transactions!$AK:$AK,$H5378,PG_Transactions!$E:$E,"CAPTURE",PG_Transactions!$AQ:$AQ,1)</f>
        <v>1</v>
      </c>
      <c r="J5378">
        <f>SUMIFS(PG_Transactions!$G:$G,PG_Transactions!$AK:$AK,$H5378,PG_Transactions!$E:$E,"CAPTURE",PG_Transactions!$AQ:$AQ,1)</f>
        <v>6498</v>
      </c>
      <c r="K5378">
        <f t="shared" si="255"/>
        <v>0</v>
      </c>
      <c r="L5378" t="str">
        <f t="shared" si="256"/>
        <v>Amount Match</v>
      </c>
    </row>
    <row r="5379" spans="1:12" hidden="1" x14ac:dyDescent="0.3">
      <c r="A5379" t="s">
        <v>10609</v>
      </c>
      <c r="B5379" s="1">
        <v>46280</v>
      </c>
      <c r="C5379" t="s">
        <v>10610</v>
      </c>
      <c r="D5379" t="s">
        <v>32</v>
      </c>
      <c r="E5379" t="s">
        <v>33</v>
      </c>
      <c r="F5379">
        <v>2347</v>
      </c>
      <c r="G5379" t="s">
        <v>10</v>
      </c>
      <c r="H5379" t="str">
        <f t="shared" ref="H5379:H5442" si="257">UPPER(SUBSTITUTE(TRIM(A5379),"-",""))</f>
        <v>ORD26005378</v>
      </c>
      <c r="I5379">
        <f>COUNTIFS(PG_Transactions!$AK:$AK,$H5379,PG_Transactions!$E:$E,"CAPTURE",PG_Transactions!$AQ:$AQ,1)</f>
        <v>1</v>
      </c>
      <c r="J5379">
        <f>SUMIFS(PG_Transactions!$G:$G,PG_Transactions!$AK:$AK,$H5379,PG_Transactions!$E:$E,"CAPTURE",PG_Transactions!$AQ:$AQ,1)</f>
        <v>2347</v>
      </c>
      <c r="K5379">
        <f t="shared" ref="K5379:K5442" si="258">ROUND(J5379-F5379,2)</f>
        <v>0</v>
      </c>
      <c r="L5379" t="str">
        <f t="shared" ref="L5379:L5442" si="259">IF(I5379=0,"No Capture",IF(I5379&gt;1,"Multiple Capture Rows - Review",IF(ABS(K5379)&lt;0.01,"Amount Match",IF(K5379&lt;0,"Captured Less Than Order","Captured More Than Order"))))</f>
        <v>Amount Match</v>
      </c>
    </row>
    <row r="5380" spans="1:12" hidden="1" x14ac:dyDescent="0.3">
      <c r="A5380" t="s">
        <v>10611</v>
      </c>
      <c r="B5380" s="1">
        <v>46293</v>
      </c>
      <c r="C5380" t="s">
        <v>10612</v>
      </c>
      <c r="D5380" t="s">
        <v>51</v>
      </c>
      <c r="E5380" t="s">
        <v>9</v>
      </c>
      <c r="F5380">
        <v>8798</v>
      </c>
      <c r="G5380" t="s">
        <v>10</v>
      </c>
      <c r="H5380" t="str">
        <f t="shared" si="257"/>
        <v>ORD26005379</v>
      </c>
      <c r="I5380">
        <f>COUNTIFS(PG_Transactions!$AK:$AK,$H5380,PG_Transactions!$E:$E,"CAPTURE",PG_Transactions!$AQ:$AQ,1)</f>
        <v>1</v>
      </c>
      <c r="J5380">
        <f>SUMIFS(PG_Transactions!$G:$G,PG_Transactions!$AK:$AK,$H5380,PG_Transactions!$E:$E,"CAPTURE",PG_Transactions!$AQ:$AQ,1)</f>
        <v>8798</v>
      </c>
      <c r="K5380">
        <f t="shared" si="258"/>
        <v>0</v>
      </c>
      <c r="L5380" t="str">
        <f t="shared" si="259"/>
        <v>Amount Match</v>
      </c>
    </row>
    <row r="5381" spans="1:12" hidden="1" x14ac:dyDescent="0.3">
      <c r="A5381" t="s">
        <v>10613</v>
      </c>
      <c r="B5381" s="1">
        <v>46274</v>
      </c>
      <c r="C5381" t="s">
        <v>10614</v>
      </c>
      <c r="D5381" t="s">
        <v>27</v>
      </c>
      <c r="E5381" t="s">
        <v>9</v>
      </c>
      <c r="F5381">
        <v>4999</v>
      </c>
      <c r="G5381" t="s">
        <v>10</v>
      </c>
      <c r="H5381" t="str">
        <f t="shared" si="257"/>
        <v>ORD26005380</v>
      </c>
      <c r="I5381">
        <f>COUNTIFS(PG_Transactions!$AK:$AK,$H5381,PG_Transactions!$E:$E,"CAPTURE",PG_Transactions!$AQ:$AQ,1)</f>
        <v>1</v>
      </c>
      <c r="J5381">
        <f>SUMIFS(PG_Transactions!$G:$G,PG_Transactions!$AK:$AK,$H5381,PG_Transactions!$E:$E,"CAPTURE",PG_Transactions!$AQ:$AQ,1)</f>
        <v>4999</v>
      </c>
      <c r="K5381">
        <f t="shared" si="258"/>
        <v>0</v>
      </c>
      <c r="L5381" t="str">
        <f t="shared" si="259"/>
        <v>Amount Match</v>
      </c>
    </row>
    <row r="5382" spans="1:12" hidden="1" x14ac:dyDescent="0.3">
      <c r="A5382" t="s">
        <v>10615</v>
      </c>
      <c r="B5382" s="1">
        <v>46286</v>
      </c>
      <c r="C5382" t="s">
        <v>10616</v>
      </c>
      <c r="D5382" t="s">
        <v>27</v>
      </c>
      <c r="E5382" t="s">
        <v>17</v>
      </c>
      <c r="F5382">
        <v>1799</v>
      </c>
      <c r="G5382" t="s">
        <v>10</v>
      </c>
      <c r="H5382" t="str">
        <f t="shared" si="257"/>
        <v>ORD26005381</v>
      </c>
      <c r="I5382">
        <f>COUNTIFS(PG_Transactions!$AK:$AK,$H5382,PG_Transactions!$E:$E,"CAPTURE",PG_Transactions!$AQ:$AQ,1)</f>
        <v>1</v>
      </c>
      <c r="J5382">
        <f>SUMIFS(PG_Transactions!$G:$G,PG_Transactions!$AK:$AK,$H5382,PG_Transactions!$E:$E,"CAPTURE",PG_Transactions!$AQ:$AQ,1)</f>
        <v>1799</v>
      </c>
      <c r="K5382">
        <f t="shared" si="258"/>
        <v>0</v>
      </c>
      <c r="L5382" t="str">
        <f t="shared" si="259"/>
        <v>Amount Match</v>
      </c>
    </row>
    <row r="5383" spans="1:12" hidden="1" x14ac:dyDescent="0.3">
      <c r="A5383" t="s">
        <v>10617</v>
      </c>
      <c r="B5383" s="1">
        <v>46278</v>
      </c>
      <c r="C5383" t="s">
        <v>10618</v>
      </c>
      <c r="D5383" t="s">
        <v>13</v>
      </c>
      <c r="E5383" t="s">
        <v>9</v>
      </c>
      <c r="F5383">
        <v>599</v>
      </c>
      <c r="G5383" t="s">
        <v>10</v>
      </c>
      <c r="H5383" t="str">
        <f t="shared" si="257"/>
        <v>ORD26005382</v>
      </c>
      <c r="I5383">
        <f>COUNTIFS(PG_Transactions!$AK:$AK,$H5383,PG_Transactions!$E:$E,"CAPTURE",PG_Transactions!$AQ:$AQ,1)</f>
        <v>1</v>
      </c>
      <c r="J5383">
        <f>SUMIFS(PG_Transactions!$G:$G,PG_Transactions!$AK:$AK,$H5383,PG_Transactions!$E:$E,"CAPTURE",PG_Transactions!$AQ:$AQ,1)</f>
        <v>599</v>
      </c>
      <c r="K5383">
        <f t="shared" si="258"/>
        <v>0</v>
      </c>
      <c r="L5383" t="str">
        <f t="shared" si="259"/>
        <v>Amount Match</v>
      </c>
    </row>
    <row r="5384" spans="1:12" hidden="1" x14ac:dyDescent="0.3">
      <c r="A5384" t="s">
        <v>10619</v>
      </c>
      <c r="B5384" s="1">
        <v>46280</v>
      </c>
      <c r="C5384" t="s">
        <v>10620</v>
      </c>
      <c r="D5384" t="s">
        <v>38</v>
      </c>
      <c r="E5384" t="s">
        <v>44</v>
      </c>
      <c r="F5384">
        <v>799</v>
      </c>
      <c r="G5384" t="s">
        <v>10</v>
      </c>
      <c r="H5384" t="str">
        <f t="shared" si="257"/>
        <v>ORD26005383</v>
      </c>
      <c r="I5384">
        <f>COUNTIFS(PG_Transactions!$AK:$AK,$H5384,PG_Transactions!$E:$E,"CAPTURE",PG_Transactions!$AQ:$AQ,1)</f>
        <v>1</v>
      </c>
      <c r="J5384">
        <f>SUMIFS(PG_Transactions!$G:$G,PG_Transactions!$AK:$AK,$H5384,PG_Transactions!$E:$E,"CAPTURE",PG_Transactions!$AQ:$AQ,1)</f>
        <v>799</v>
      </c>
      <c r="K5384">
        <f t="shared" si="258"/>
        <v>0</v>
      </c>
      <c r="L5384" t="str">
        <f t="shared" si="259"/>
        <v>Amount Match</v>
      </c>
    </row>
    <row r="5385" spans="1:12" hidden="1" x14ac:dyDescent="0.3">
      <c r="A5385" t="s">
        <v>10621</v>
      </c>
      <c r="B5385" s="1">
        <v>46266</v>
      </c>
      <c r="C5385" t="s">
        <v>10622</v>
      </c>
      <c r="D5385" t="s">
        <v>41</v>
      </c>
      <c r="E5385" t="s">
        <v>9</v>
      </c>
      <c r="F5385">
        <v>599</v>
      </c>
      <c r="G5385" t="s">
        <v>10</v>
      </c>
      <c r="H5385" t="str">
        <f t="shared" si="257"/>
        <v>ORD26005384</v>
      </c>
      <c r="I5385">
        <f>COUNTIFS(PG_Transactions!$AK:$AK,$H5385,PG_Transactions!$E:$E,"CAPTURE",PG_Transactions!$AQ:$AQ,1)</f>
        <v>1</v>
      </c>
      <c r="J5385">
        <f>SUMIFS(PG_Transactions!$G:$G,PG_Transactions!$AK:$AK,$H5385,PG_Transactions!$E:$E,"CAPTURE",PG_Transactions!$AQ:$AQ,1)</f>
        <v>599</v>
      </c>
      <c r="K5385">
        <f t="shared" si="258"/>
        <v>0</v>
      </c>
      <c r="L5385" t="str">
        <f t="shared" si="259"/>
        <v>Amount Match</v>
      </c>
    </row>
    <row r="5386" spans="1:12" hidden="1" x14ac:dyDescent="0.3">
      <c r="A5386" t="s">
        <v>10623</v>
      </c>
      <c r="B5386" s="1">
        <v>46295</v>
      </c>
      <c r="C5386" t="s">
        <v>10624</v>
      </c>
      <c r="D5386" t="s">
        <v>16</v>
      </c>
      <c r="E5386" t="s">
        <v>17</v>
      </c>
      <c r="F5386" s="2">
        <v>3098</v>
      </c>
      <c r="G5386" t="s">
        <v>10</v>
      </c>
      <c r="H5386" t="str">
        <f t="shared" si="257"/>
        <v>ORD26005385</v>
      </c>
      <c r="I5386">
        <f>COUNTIFS(PG_Transactions!$AK:$AK,$H5386,PG_Transactions!$E:$E,"CAPTURE",PG_Transactions!$AQ:$AQ,1)</f>
        <v>1</v>
      </c>
      <c r="J5386">
        <f>SUMIFS(PG_Transactions!$G:$G,PG_Transactions!$AK:$AK,$H5386,PG_Transactions!$E:$E,"CAPTURE",PG_Transactions!$AQ:$AQ,1)</f>
        <v>3098</v>
      </c>
      <c r="K5386">
        <f t="shared" si="258"/>
        <v>0</v>
      </c>
      <c r="L5386" t="str">
        <f t="shared" si="259"/>
        <v>Amount Match</v>
      </c>
    </row>
    <row r="5387" spans="1:12" hidden="1" x14ac:dyDescent="0.3">
      <c r="A5387" t="s">
        <v>10625</v>
      </c>
      <c r="B5387" s="1">
        <v>46285</v>
      </c>
      <c r="C5387" t="s">
        <v>10626</v>
      </c>
      <c r="D5387" t="s">
        <v>65</v>
      </c>
      <c r="E5387" t="s">
        <v>17</v>
      </c>
      <c r="F5387">
        <v>4298</v>
      </c>
      <c r="G5387" t="s">
        <v>10</v>
      </c>
      <c r="H5387" t="str">
        <f t="shared" si="257"/>
        <v>ORD26005386</v>
      </c>
      <c r="I5387">
        <f>COUNTIFS(PG_Transactions!$AK:$AK,$H5387,PG_Transactions!$E:$E,"CAPTURE",PG_Transactions!$AQ:$AQ,1)</f>
        <v>1</v>
      </c>
      <c r="J5387">
        <f>SUMIFS(PG_Transactions!$G:$G,PG_Transactions!$AK:$AK,$H5387,PG_Transactions!$E:$E,"CAPTURE",PG_Transactions!$AQ:$AQ,1)</f>
        <v>4298</v>
      </c>
      <c r="K5387">
        <f t="shared" si="258"/>
        <v>0</v>
      </c>
      <c r="L5387" t="str">
        <f t="shared" si="259"/>
        <v>Amount Match</v>
      </c>
    </row>
    <row r="5388" spans="1:12" hidden="1" x14ac:dyDescent="0.3">
      <c r="A5388" t="s">
        <v>10627</v>
      </c>
      <c r="B5388" s="1">
        <v>46281</v>
      </c>
      <c r="C5388" t="s">
        <v>10628</v>
      </c>
      <c r="D5388" t="s">
        <v>8</v>
      </c>
      <c r="E5388" t="s">
        <v>44</v>
      </c>
      <c r="F5388">
        <v>1499</v>
      </c>
      <c r="G5388" t="s">
        <v>10</v>
      </c>
      <c r="H5388" t="str">
        <f t="shared" si="257"/>
        <v>ORD26005387</v>
      </c>
      <c r="I5388">
        <f>COUNTIFS(PG_Transactions!$AK:$AK,$H5388,PG_Transactions!$E:$E,"CAPTURE",PG_Transactions!$AQ:$AQ,1)</f>
        <v>1</v>
      </c>
      <c r="J5388">
        <f>SUMIFS(PG_Transactions!$G:$G,PG_Transactions!$AK:$AK,$H5388,PG_Transactions!$E:$E,"CAPTURE",PG_Transactions!$AQ:$AQ,1)</f>
        <v>1499</v>
      </c>
      <c r="K5388">
        <f t="shared" si="258"/>
        <v>0</v>
      </c>
      <c r="L5388" t="str">
        <f t="shared" si="259"/>
        <v>Amount Match</v>
      </c>
    </row>
    <row r="5389" spans="1:12" hidden="1" x14ac:dyDescent="0.3">
      <c r="A5389" t="s">
        <v>10629</v>
      </c>
      <c r="B5389" s="1">
        <v>46277</v>
      </c>
      <c r="C5389" t="s">
        <v>10630</v>
      </c>
      <c r="D5389" t="s">
        <v>65</v>
      </c>
      <c r="E5389" t="s">
        <v>9</v>
      </c>
      <c r="F5389">
        <v>3499</v>
      </c>
      <c r="G5389" t="s">
        <v>10</v>
      </c>
      <c r="H5389" t="str">
        <f t="shared" si="257"/>
        <v>ORD26005388</v>
      </c>
      <c r="I5389">
        <f>COUNTIFS(PG_Transactions!$AK:$AK,$H5389,PG_Transactions!$E:$E,"CAPTURE",PG_Transactions!$AQ:$AQ,1)</f>
        <v>1</v>
      </c>
      <c r="J5389">
        <f>SUMIFS(PG_Transactions!$G:$G,PG_Transactions!$AK:$AK,$H5389,PG_Transactions!$E:$E,"CAPTURE",PG_Transactions!$AQ:$AQ,1)</f>
        <v>3499</v>
      </c>
      <c r="K5389">
        <f t="shared" si="258"/>
        <v>0</v>
      </c>
      <c r="L5389" t="str">
        <f t="shared" si="259"/>
        <v>Amount Match</v>
      </c>
    </row>
    <row r="5390" spans="1:12" hidden="1" x14ac:dyDescent="0.3">
      <c r="A5390" t="s">
        <v>10631</v>
      </c>
      <c r="B5390" s="1">
        <v>46276</v>
      </c>
      <c r="C5390" t="s">
        <v>10632</v>
      </c>
      <c r="D5390" t="s">
        <v>41</v>
      </c>
      <c r="E5390" t="s">
        <v>33</v>
      </c>
      <c r="F5390">
        <v>299</v>
      </c>
      <c r="G5390" t="s">
        <v>10</v>
      </c>
      <c r="H5390" t="str">
        <f t="shared" si="257"/>
        <v>ORD26005389</v>
      </c>
      <c r="I5390">
        <f>COUNTIFS(PG_Transactions!$AK:$AK,$H5390,PG_Transactions!$E:$E,"CAPTURE",PG_Transactions!$AQ:$AQ,1)</f>
        <v>1</v>
      </c>
      <c r="J5390">
        <f>SUMIFS(PG_Transactions!$G:$G,PG_Transactions!$AK:$AK,$H5390,PG_Transactions!$E:$E,"CAPTURE",PG_Transactions!$AQ:$AQ,1)</f>
        <v>299</v>
      </c>
      <c r="K5390">
        <f t="shared" si="258"/>
        <v>0</v>
      </c>
      <c r="L5390" t="str">
        <f t="shared" si="259"/>
        <v>Amount Match</v>
      </c>
    </row>
    <row r="5391" spans="1:12" hidden="1" x14ac:dyDescent="0.3">
      <c r="A5391" t="s">
        <v>10633</v>
      </c>
      <c r="B5391" s="1">
        <v>46282</v>
      </c>
      <c r="C5391" t="s">
        <v>10634</v>
      </c>
      <c r="D5391" t="s">
        <v>13</v>
      </c>
      <c r="E5391" t="s">
        <v>17</v>
      </c>
      <c r="F5391">
        <v>7999</v>
      </c>
      <c r="G5391" t="s">
        <v>10</v>
      </c>
      <c r="H5391" t="str">
        <f t="shared" si="257"/>
        <v>ORD26005390</v>
      </c>
      <c r="I5391">
        <f>COUNTIFS(PG_Transactions!$AK:$AK,$H5391,PG_Transactions!$E:$E,"CAPTURE",PG_Transactions!$AQ:$AQ,1)</f>
        <v>1</v>
      </c>
      <c r="J5391">
        <f>SUMIFS(PG_Transactions!$G:$G,PG_Transactions!$AK:$AK,$H5391,PG_Transactions!$E:$E,"CAPTURE",PG_Transactions!$AQ:$AQ,1)</f>
        <v>7999</v>
      </c>
      <c r="K5391">
        <f t="shared" si="258"/>
        <v>0</v>
      </c>
      <c r="L5391" t="str">
        <f t="shared" si="259"/>
        <v>Amount Match</v>
      </c>
    </row>
    <row r="5392" spans="1:12" hidden="1" x14ac:dyDescent="0.3">
      <c r="A5392" t="s">
        <v>10635</v>
      </c>
      <c r="B5392" s="1">
        <v>46272</v>
      </c>
      <c r="C5392" t="s">
        <v>10636</v>
      </c>
      <c r="D5392" t="s">
        <v>16</v>
      </c>
      <c r="E5392" t="s">
        <v>17</v>
      </c>
      <c r="F5392">
        <v>1299</v>
      </c>
      <c r="G5392" t="s">
        <v>10</v>
      </c>
      <c r="H5392" t="str">
        <f t="shared" si="257"/>
        <v>ORD26005391</v>
      </c>
      <c r="I5392">
        <f>COUNTIFS(PG_Transactions!$AK:$AK,$H5392,PG_Transactions!$E:$E,"CAPTURE",PG_Transactions!$AQ:$AQ,1)</f>
        <v>1</v>
      </c>
      <c r="J5392">
        <f>SUMIFS(PG_Transactions!$G:$G,PG_Transactions!$AK:$AK,$H5392,PG_Transactions!$E:$E,"CAPTURE",PG_Transactions!$AQ:$AQ,1)</f>
        <v>1299</v>
      </c>
      <c r="K5392">
        <f t="shared" si="258"/>
        <v>0</v>
      </c>
      <c r="L5392" t="str">
        <f t="shared" si="259"/>
        <v>Amount Match</v>
      </c>
    </row>
    <row r="5393" spans="1:12" hidden="1" x14ac:dyDescent="0.3">
      <c r="A5393" t="s">
        <v>10637</v>
      </c>
      <c r="B5393" s="1">
        <v>46293</v>
      </c>
      <c r="C5393" t="s">
        <v>10638</v>
      </c>
      <c r="D5393" t="s">
        <v>24</v>
      </c>
      <c r="E5393" t="s">
        <v>33</v>
      </c>
      <c r="F5393">
        <v>3798</v>
      </c>
      <c r="G5393" t="s">
        <v>10</v>
      </c>
      <c r="H5393" t="str">
        <f t="shared" si="257"/>
        <v>ORD26005392</v>
      </c>
      <c r="I5393">
        <f>COUNTIFS(PG_Transactions!$AK:$AK,$H5393,PG_Transactions!$E:$E,"CAPTURE",PG_Transactions!$AQ:$AQ,1)</f>
        <v>1</v>
      </c>
      <c r="J5393">
        <f>SUMIFS(PG_Transactions!$G:$G,PG_Transactions!$AK:$AK,$H5393,PG_Transactions!$E:$E,"CAPTURE",PG_Transactions!$AQ:$AQ,1)</f>
        <v>3798</v>
      </c>
      <c r="K5393">
        <f t="shared" si="258"/>
        <v>0</v>
      </c>
      <c r="L5393" t="str">
        <f t="shared" si="259"/>
        <v>Amount Match</v>
      </c>
    </row>
    <row r="5394" spans="1:12" hidden="1" x14ac:dyDescent="0.3">
      <c r="A5394" t="s">
        <v>10639</v>
      </c>
      <c r="B5394" s="1">
        <v>46272</v>
      </c>
      <c r="C5394" t="s">
        <v>10640</v>
      </c>
      <c r="D5394" t="s">
        <v>65</v>
      </c>
      <c r="E5394" t="s">
        <v>9</v>
      </c>
      <c r="F5394">
        <v>3998</v>
      </c>
      <c r="G5394" t="s">
        <v>10</v>
      </c>
      <c r="H5394" t="str">
        <f t="shared" si="257"/>
        <v>ORD26005393</v>
      </c>
      <c r="I5394">
        <f>COUNTIFS(PG_Transactions!$AK:$AK,$H5394,PG_Transactions!$E:$E,"CAPTURE",PG_Transactions!$AQ:$AQ,1)</f>
        <v>1</v>
      </c>
      <c r="J5394">
        <f>SUMIFS(PG_Transactions!$G:$G,PG_Transactions!$AK:$AK,$H5394,PG_Transactions!$E:$E,"CAPTURE",PG_Transactions!$AQ:$AQ,1)</f>
        <v>3998</v>
      </c>
      <c r="K5394">
        <f t="shared" si="258"/>
        <v>0</v>
      </c>
      <c r="L5394" t="str">
        <f t="shared" si="259"/>
        <v>Amount Match</v>
      </c>
    </row>
    <row r="5395" spans="1:12" hidden="1" x14ac:dyDescent="0.3">
      <c r="A5395" t="s">
        <v>10641</v>
      </c>
      <c r="B5395" s="1">
        <v>46288</v>
      </c>
      <c r="C5395" t="s">
        <v>10642</v>
      </c>
      <c r="D5395" t="s">
        <v>65</v>
      </c>
      <c r="E5395" t="s">
        <v>9</v>
      </c>
      <c r="F5395">
        <v>8798</v>
      </c>
      <c r="G5395" t="s">
        <v>10</v>
      </c>
      <c r="H5395" t="str">
        <f t="shared" si="257"/>
        <v>ORD26005394</v>
      </c>
      <c r="I5395">
        <f>COUNTIFS(PG_Transactions!$AK:$AK,$H5395,PG_Transactions!$E:$E,"CAPTURE",PG_Transactions!$AQ:$AQ,1)</f>
        <v>1</v>
      </c>
      <c r="J5395">
        <f>SUMIFS(PG_Transactions!$G:$G,PG_Transactions!$AK:$AK,$H5395,PG_Transactions!$E:$E,"CAPTURE",PG_Transactions!$AQ:$AQ,1)</f>
        <v>8798</v>
      </c>
      <c r="K5395">
        <f t="shared" si="258"/>
        <v>0</v>
      </c>
      <c r="L5395" t="str">
        <f t="shared" si="259"/>
        <v>Amount Match</v>
      </c>
    </row>
    <row r="5396" spans="1:12" hidden="1" x14ac:dyDescent="0.3">
      <c r="A5396" t="s">
        <v>10643</v>
      </c>
      <c r="B5396" s="1">
        <v>46271</v>
      </c>
      <c r="C5396" t="s">
        <v>10644</v>
      </c>
      <c r="D5396" t="s">
        <v>27</v>
      </c>
      <c r="E5396" t="s">
        <v>9</v>
      </c>
      <c r="F5396">
        <v>3097</v>
      </c>
      <c r="G5396" t="s">
        <v>10</v>
      </c>
      <c r="H5396" t="str">
        <f t="shared" si="257"/>
        <v>ORD26005395</v>
      </c>
      <c r="I5396">
        <f>COUNTIFS(PG_Transactions!$AK:$AK,$H5396,PG_Transactions!$E:$E,"CAPTURE",PG_Transactions!$AQ:$AQ,1)</f>
        <v>1</v>
      </c>
      <c r="J5396">
        <f>SUMIFS(PG_Transactions!$G:$G,PG_Transactions!$AK:$AK,$H5396,PG_Transactions!$E:$E,"CAPTURE",PG_Transactions!$AQ:$AQ,1)</f>
        <v>3097</v>
      </c>
      <c r="K5396">
        <f t="shared" si="258"/>
        <v>0</v>
      </c>
      <c r="L5396" t="str">
        <f t="shared" si="259"/>
        <v>Amount Match</v>
      </c>
    </row>
    <row r="5397" spans="1:12" hidden="1" x14ac:dyDescent="0.3">
      <c r="A5397" t="s">
        <v>10645</v>
      </c>
      <c r="B5397" s="1">
        <v>46276</v>
      </c>
      <c r="C5397" t="s">
        <v>10646</v>
      </c>
      <c r="D5397" t="s">
        <v>24</v>
      </c>
      <c r="E5397" t="s">
        <v>9</v>
      </c>
      <c r="F5397">
        <v>1299</v>
      </c>
      <c r="G5397" t="s">
        <v>10</v>
      </c>
      <c r="H5397" t="str">
        <f t="shared" si="257"/>
        <v>ORD26005396</v>
      </c>
      <c r="I5397">
        <f>COUNTIFS(PG_Transactions!$AK:$AK,$H5397,PG_Transactions!$E:$E,"CAPTURE",PG_Transactions!$AQ:$AQ,1)</f>
        <v>1</v>
      </c>
      <c r="J5397">
        <f>SUMIFS(PG_Transactions!$G:$G,PG_Transactions!$AK:$AK,$H5397,PG_Transactions!$E:$E,"CAPTURE",PG_Transactions!$AQ:$AQ,1)</f>
        <v>1299</v>
      </c>
      <c r="K5397">
        <f t="shared" si="258"/>
        <v>0</v>
      </c>
      <c r="L5397" t="str">
        <f t="shared" si="259"/>
        <v>Amount Match</v>
      </c>
    </row>
    <row r="5398" spans="1:12" hidden="1" x14ac:dyDescent="0.3">
      <c r="A5398" t="s">
        <v>10647</v>
      </c>
      <c r="B5398" s="1">
        <v>46281</v>
      </c>
      <c r="C5398" t="s">
        <v>10648</v>
      </c>
      <c r="D5398" t="s">
        <v>65</v>
      </c>
      <c r="E5398" t="s">
        <v>9</v>
      </c>
      <c r="F5398">
        <v>4498</v>
      </c>
      <c r="G5398" t="s">
        <v>10</v>
      </c>
      <c r="H5398" t="str">
        <f t="shared" si="257"/>
        <v>ORD26005397</v>
      </c>
      <c r="I5398">
        <f>COUNTIFS(PG_Transactions!$AK:$AK,$H5398,PG_Transactions!$E:$E,"CAPTURE",PG_Transactions!$AQ:$AQ,1)</f>
        <v>1</v>
      </c>
      <c r="J5398">
        <f>SUMIFS(PG_Transactions!$G:$G,PG_Transactions!$AK:$AK,$H5398,PG_Transactions!$E:$E,"CAPTURE",PG_Transactions!$AQ:$AQ,1)</f>
        <v>4498</v>
      </c>
      <c r="K5398">
        <f t="shared" si="258"/>
        <v>0</v>
      </c>
      <c r="L5398" t="str">
        <f t="shared" si="259"/>
        <v>Amount Match</v>
      </c>
    </row>
    <row r="5399" spans="1:12" hidden="1" x14ac:dyDescent="0.3">
      <c r="A5399" t="s">
        <v>10649</v>
      </c>
      <c r="B5399" s="1">
        <v>46279</v>
      </c>
      <c r="C5399" t="s">
        <v>10650</v>
      </c>
      <c r="D5399" t="s">
        <v>41</v>
      </c>
      <c r="E5399" t="s">
        <v>44</v>
      </c>
      <c r="F5399">
        <v>799</v>
      </c>
      <c r="G5399" t="s">
        <v>10</v>
      </c>
      <c r="H5399" t="str">
        <f t="shared" si="257"/>
        <v>ORD26005398</v>
      </c>
      <c r="I5399">
        <f>COUNTIFS(PG_Transactions!$AK:$AK,$H5399,PG_Transactions!$E:$E,"CAPTURE",PG_Transactions!$AQ:$AQ,1)</f>
        <v>1</v>
      </c>
      <c r="J5399">
        <f>SUMIFS(PG_Transactions!$G:$G,PG_Transactions!$AK:$AK,$H5399,PG_Transactions!$E:$E,"CAPTURE",PG_Transactions!$AQ:$AQ,1)</f>
        <v>799</v>
      </c>
      <c r="K5399">
        <f t="shared" si="258"/>
        <v>0</v>
      </c>
      <c r="L5399" t="str">
        <f t="shared" si="259"/>
        <v>Amount Match</v>
      </c>
    </row>
    <row r="5400" spans="1:12" hidden="1" x14ac:dyDescent="0.3">
      <c r="A5400" t="s">
        <v>10651</v>
      </c>
      <c r="B5400" s="1">
        <v>46274</v>
      </c>
      <c r="C5400" t="s">
        <v>10652</v>
      </c>
      <c r="D5400" t="s">
        <v>51</v>
      </c>
      <c r="E5400" t="s">
        <v>9</v>
      </c>
      <c r="F5400">
        <v>5797</v>
      </c>
      <c r="G5400" t="s">
        <v>10</v>
      </c>
      <c r="H5400" t="str">
        <f t="shared" si="257"/>
        <v>ORD26005399</v>
      </c>
      <c r="I5400">
        <f>COUNTIFS(PG_Transactions!$AK:$AK,$H5400,PG_Transactions!$E:$E,"CAPTURE",PG_Transactions!$AQ:$AQ,1)</f>
        <v>1</v>
      </c>
      <c r="J5400">
        <f>SUMIFS(PG_Transactions!$G:$G,PG_Transactions!$AK:$AK,$H5400,PG_Transactions!$E:$E,"CAPTURE",PG_Transactions!$AQ:$AQ,1)</f>
        <v>5797</v>
      </c>
      <c r="K5400">
        <f t="shared" si="258"/>
        <v>0</v>
      </c>
      <c r="L5400" t="str">
        <f t="shared" si="259"/>
        <v>Amount Match</v>
      </c>
    </row>
    <row r="5401" spans="1:12" hidden="1" x14ac:dyDescent="0.3">
      <c r="A5401" t="s">
        <v>10653</v>
      </c>
      <c r="B5401" s="1">
        <v>46279</v>
      </c>
      <c r="C5401" t="s">
        <v>10654</v>
      </c>
      <c r="D5401" t="s">
        <v>38</v>
      </c>
      <c r="E5401" t="s">
        <v>9</v>
      </c>
      <c r="F5401">
        <v>499</v>
      </c>
      <c r="G5401" t="s">
        <v>10</v>
      </c>
      <c r="H5401" t="str">
        <f t="shared" si="257"/>
        <v>ORD26005400</v>
      </c>
      <c r="I5401">
        <f>COUNTIFS(PG_Transactions!$AK:$AK,$H5401,PG_Transactions!$E:$E,"CAPTURE",PG_Transactions!$AQ:$AQ,1)</f>
        <v>1</v>
      </c>
      <c r="J5401">
        <f>SUMIFS(PG_Transactions!$G:$G,PG_Transactions!$AK:$AK,$H5401,PG_Transactions!$E:$E,"CAPTURE",PG_Transactions!$AQ:$AQ,1)</f>
        <v>499</v>
      </c>
      <c r="K5401">
        <f t="shared" si="258"/>
        <v>0</v>
      </c>
      <c r="L5401" t="str">
        <f t="shared" si="259"/>
        <v>Amount Match</v>
      </c>
    </row>
    <row r="5402" spans="1:12" hidden="1" x14ac:dyDescent="0.3">
      <c r="A5402" t="s">
        <v>10655</v>
      </c>
      <c r="B5402" s="1">
        <v>46281</v>
      </c>
      <c r="C5402" t="s">
        <v>10656</v>
      </c>
      <c r="D5402" t="s">
        <v>38</v>
      </c>
      <c r="E5402" t="s">
        <v>9</v>
      </c>
      <c r="F5402">
        <v>1299</v>
      </c>
      <c r="G5402" t="s">
        <v>10</v>
      </c>
      <c r="H5402" t="str">
        <f t="shared" si="257"/>
        <v>ORD26005401</v>
      </c>
      <c r="I5402">
        <f>COUNTIFS(PG_Transactions!$AK:$AK,$H5402,PG_Transactions!$E:$E,"CAPTURE",PG_Transactions!$AQ:$AQ,1)</f>
        <v>1</v>
      </c>
      <c r="J5402">
        <f>SUMIFS(PG_Transactions!$G:$G,PG_Transactions!$AK:$AK,$H5402,PG_Transactions!$E:$E,"CAPTURE",PG_Transactions!$AQ:$AQ,1)</f>
        <v>1299</v>
      </c>
      <c r="K5402">
        <f t="shared" si="258"/>
        <v>0</v>
      </c>
      <c r="L5402" t="str">
        <f t="shared" si="259"/>
        <v>Amount Match</v>
      </c>
    </row>
    <row r="5403" spans="1:12" hidden="1" x14ac:dyDescent="0.3">
      <c r="A5403" t="s">
        <v>10657</v>
      </c>
      <c r="B5403" s="1">
        <v>46287</v>
      </c>
      <c r="C5403" t="s">
        <v>10658</v>
      </c>
      <c r="D5403" t="s">
        <v>8</v>
      </c>
      <c r="E5403" t="s">
        <v>9</v>
      </c>
      <c r="F5403">
        <v>499</v>
      </c>
      <c r="G5403" t="s">
        <v>10</v>
      </c>
      <c r="H5403" t="str">
        <f t="shared" si="257"/>
        <v>ORD26005402</v>
      </c>
      <c r="I5403">
        <f>COUNTIFS(PG_Transactions!$AK:$AK,$H5403,PG_Transactions!$E:$E,"CAPTURE",PG_Transactions!$AQ:$AQ,1)</f>
        <v>1</v>
      </c>
      <c r="J5403">
        <f>SUMIFS(PG_Transactions!$G:$G,PG_Transactions!$AK:$AK,$H5403,PG_Transactions!$E:$E,"CAPTURE",PG_Transactions!$AQ:$AQ,1)</f>
        <v>499</v>
      </c>
      <c r="K5403">
        <f t="shared" si="258"/>
        <v>0</v>
      </c>
      <c r="L5403" t="str">
        <f t="shared" si="259"/>
        <v>Amount Match</v>
      </c>
    </row>
    <row r="5404" spans="1:12" hidden="1" x14ac:dyDescent="0.3">
      <c r="A5404" t="s">
        <v>10659</v>
      </c>
      <c r="B5404" s="1">
        <v>46293</v>
      </c>
      <c r="C5404" t="s">
        <v>10660</v>
      </c>
      <c r="D5404" t="s">
        <v>32</v>
      </c>
      <c r="E5404" t="s">
        <v>9</v>
      </c>
      <c r="F5404">
        <v>2499</v>
      </c>
      <c r="G5404" t="s">
        <v>10</v>
      </c>
      <c r="H5404" t="str">
        <f t="shared" si="257"/>
        <v>ORD26005403</v>
      </c>
      <c r="I5404">
        <f>COUNTIFS(PG_Transactions!$AK:$AK,$H5404,PG_Transactions!$E:$E,"CAPTURE",PG_Transactions!$AQ:$AQ,1)</f>
        <v>1</v>
      </c>
      <c r="J5404">
        <f>SUMIFS(PG_Transactions!$G:$G,PG_Transactions!$AK:$AK,$H5404,PG_Transactions!$E:$E,"CAPTURE",PG_Transactions!$AQ:$AQ,1)</f>
        <v>2499</v>
      </c>
      <c r="K5404">
        <f t="shared" si="258"/>
        <v>0</v>
      </c>
      <c r="L5404" t="str">
        <f t="shared" si="259"/>
        <v>Amount Match</v>
      </c>
    </row>
    <row r="5405" spans="1:12" hidden="1" x14ac:dyDescent="0.3">
      <c r="A5405" t="s">
        <v>10661</v>
      </c>
      <c r="B5405" s="1">
        <v>46277</v>
      </c>
      <c r="C5405" t="s">
        <v>10662</v>
      </c>
      <c r="D5405" t="s">
        <v>8</v>
      </c>
      <c r="E5405" t="s">
        <v>9</v>
      </c>
      <c r="F5405">
        <v>5498</v>
      </c>
      <c r="G5405" t="s">
        <v>10</v>
      </c>
      <c r="H5405" t="str">
        <f t="shared" si="257"/>
        <v>ORD26005404</v>
      </c>
      <c r="I5405">
        <f>COUNTIFS(PG_Transactions!$AK:$AK,$H5405,PG_Transactions!$E:$E,"CAPTURE",PG_Transactions!$AQ:$AQ,1)</f>
        <v>1</v>
      </c>
      <c r="J5405">
        <f>SUMIFS(PG_Transactions!$G:$G,PG_Transactions!$AK:$AK,$H5405,PG_Transactions!$E:$E,"CAPTURE",PG_Transactions!$AQ:$AQ,1)</f>
        <v>5498</v>
      </c>
      <c r="K5405">
        <f t="shared" si="258"/>
        <v>0</v>
      </c>
      <c r="L5405" t="str">
        <f t="shared" si="259"/>
        <v>Amount Match</v>
      </c>
    </row>
    <row r="5406" spans="1:12" hidden="1" x14ac:dyDescent="0.3">
      <c r="A5406" t="s">
        <v>10663</v>
      </c>
      <c r="B5406" s="1">
        <v>46288</v>
      </c>
      <c r="C5406" t="s">
        <v>10664</v>
      </c>
      <c r="D5406" t="s">
        <v>41</v>
      </c>
      <c r="E5406" t="s">
        <v>9</v>
      </c>
      <c r="F5406">
        <v>2697</v>
      </c>
      <c r="G5406" t="s">
        <v>10</v>
      </c>
      <c r="H5406" t="str">
        <f t="shared" si="257"/>
        <v>ORD26005405</v>
      </c>
      <c r="I5406">
        <f>COUNTIFS(PG_Transactions!$AK:$AK,$H5406,PG_Transactions!$E:$E,"CAPTURE",PG_Transactions!$AQ:$AQ,1)</f>
        <v>1</v>
      </c>
      <c r="J5406">
        <f>SUMIFS(PG_Transactions!$G:$G,PG_Transactions!$AK:$AK,$H5406,PG_Transactions!$E:$E,"CAPTURE",PG_Transactions!$AQ:$AQ,1)</f>
        <v>2697</v>
      </c>
      <c r="K5406">
        <f t="shared" si="258"/>
        <v>0</v>
      </c>
      <c r="L5406" t="str">
        <f t="shared" si="259"/>
        <v>Amount Match</v>
      </c>
    </row>
    <row r="5407" spans="1:12" hidden="1" x14ac:dyDescent="0.3">
      <c r="A5407" t="s">
        <v>10665</v>
      </c>
      <c r="B5407" s="1">
        <v>46295</v>
      </c>
      <c r="C5407" t="s">
        <v>10666</v>
      </c>
      <c r="D5407" t="s">
        <v>16</v>
      </c>
      <c r="E5407" t="s">
        <v>9</v>
      </c>
      <c r="F5407">
        <v>7097</v>
      </c>
      <c r="G5407" t="s">
        <v>10</v>
      </c>
      <c r="H5407" t="str">
        <f t="shared" si="257"/>
        <v>ORD26005406</v>
      </c>
      <c r="I5407">
        <f>COUNTIFS(PG_Transactions!$AK:$AK,$H5407,PG_Transactions!$E:$E,"CAPTURE",PG_Transactions!$AQ:$AQ,1)</f>
        <v>1</v>
      </c>
      <c r="J5407">
        <f>SUMIFS(PG_Transactions!$G:$G,PG_Transactions!$AK:$AK,$H5407,PG_Transactions!$E:$E,"CAPTURE",PG_Transactions!$AQ:$AQ,1)</f>
        <v>7097</v>
      </c>
      <c r="K5407">
        <f t="shared" si="258"/>
        <v>0</v>
      </c>
      <c r="L5407" t="str">
        <f t="shared" si="259"/>
        <v>Amount Match</v>
      </c>
    </row>
    <row r="5408" spans="1:12" hidden="1" x14ac:dyDescent="0.3">
      <c r="A5408" t="s">
        <v>10667</v>
      </c>
      <c r="B5408" s="1">
        <v>46293</v>
      </c>
      <c r="C5408" t="s">
        <v>10668</v>
      </c>
      <c r="D5408" t="s">
        <v>65</v>
      </c>
      <c r="E5408" t="s">
        <v>9</v>
      </c>
      <c r="F5408">
        <v>1647</v>
      </c>
      <c r="G5408" t="s">
        <v>10</v>
      </c>
      <c r="H5408" t="str">
        <f t="shared" si="257"/>
        <v>ORD26005407</v>
      </c>
      <c r="I5408">
        <f>COUNTIFS(PG_Transactions!$AK:$AK,$H5408,PG_Transactions!$E:$E,"CAPTURE",PG_Transactions!$AQ:$AQ,1)</f>
        <v>1</v>
      </c>
      <c r="J5408">
        <f>SUMIFS(PG_Transactions!$G:$G,PG_Transactions!$AK:$AK,$H5408,PG_Transactions!$E:$E,"CAPTURE",PG_Transactions!$AQ:$AQ,1)</f>
        <v>1647</v>
      </c>
      <c r="K5408">
        <f t="shared" si="258"/>
        <v>0</v>
      </c>
      <c r="L5408" t="str">
        <f t="shared" si="259"/>
        <v>Amount Match</v>
      </c>
    </row>
    <row r="5409" spans="1:12" hidden="1" x14ac:dyDescent="0.3">
      <c r="A5409" t="s">
        <v>10669</v>
      </c>
      <c r="B5409" s="1">
        <v>46280</v>
      </c>
      <c r="C5409" t="s">
        <v>10670</v>
      </c>
      <c r="D5409" t="s">
        <v>38</v>
      </c>
      <c r="E5409" t="s">
        <v>17</v>
      </c>
      <c r="F5409">
        <v>5598</v>
      </c>
      <c r="G5409" t="s">
        <v>10</v>
      </c>
      <c r="H5409" t="str">
        <f t="shared" si="257"/>
        <v>ORD26005408</v>
      </c>
      <c r="I5409">
        <f>COUNTIFS(PG_Transactions!$AK:$AK,$H5409,PG_Transactions!$E:$E,"CAPTURE",PG_Transactions!$AQ:$AQ,1)</f>
        <v>1</v>
      </c>
      <c r="J5409">
        <f>SUMIFS(PG_Transactions!$G:$G,PG_Transactions!$AK:$AK,$H5409,PG_Transactions!$E:$E,"CAPTURE",PG_Transactions!$AQ:$AQ,1)</f>
        <v>5598</v>
      </c>
      <c r="K5409">
        <f t="shared" si="258"/>
        <v>0</v>
      </c>
      <c r="L5409" t="str">
        <f t="shared" si="259"/>
        <v>Amount Match</v>
      </c>
    </row>
    <row r="5410" spans="1:12" hidden="1" x14ac:dyDescent="0.3">
      <c r="A5410" t="s">
        <v>10671</v>
      </c>
      <c r="B5410" s="1">
        <v>46289</v>
      </c>
      <c r="C5410" t="s">
        <v>10672</v>
      </c>
      <c r="D5410" t="s">
        <v>32</v>
      </c>
      <c r="E5410" t="s">
        <v>33</v>
      </c>
      <c r="F5410">
        <v>1799</v>
      </c>
      <c r="G5410" t="s">
        <v>56</v>
      </c>
      <c r="H5410" t="str">
        <f t="shared" si="257"/>
        <v>ORD26005409</v>
      </c>
      <c r="I5410">
        <f>COUNTIFS(PG_Transactions!$AK:$AK,$H5410,PG_Transactions!$E:$E,"CAPTURE",PG_Transactions!$AQ:$AQ,1)</f>
        <v>1</v>
      </c>
      <c r="J5410">
        <f>SUMIFS(PG_Transactions!$G:$G,PG_Transactions!$AK:$AK,$H5410,PG_Transactions!$E:$E,"CAPTURE",PG_Transactions!$AQ:$AQ,1)</f>
        <v>1799</v>
      </c>
      <c r="K5410">
        <f t="shared" si="258"/>
        <v>0</v>
      </c>
      <c r="L5410" t="str">
        <f t="shared" si="259"/>
        <v>Amount Match</v>
      </c>
    </row>
    <row r="5411" spans="1:12" hidden="1" x14ac:dyDescent="0.3">
      <c r="A5411" t="s">
        <v>10673</v>
      </c>
      <c r="B5411" s="1">
        <v>46282</v>
      </c>
      <c r="C5411" t="s">
        <v>10674</v>
      </c>
      <c r="D5411" t="s">
        <v>32</v>
      </c>
      <c r="E5411" t="s">
        <v>44</v>
      </c>
      <c r="F5411">
        <v>1499</v>
      </c>
      <c r="G5411" t="s">
        <v>10</v>
      </c>
      <c r="H5411" t="str">
        <f t="shared" si="257"/>
        <v>ORD26005410</v>
      </c>
      <c r="I5411">
        <f>COUNTIFS(PG_Transactions!$AK:$AK,$H5411,PG_Transactions!$E:$E,"CAPTURE",PG_Transactions!$AQ:$AQ,1)</f>
        <v>1</v>
      </c>
      <c r="J5411">
        <f>SUMIFS(PG_Transactions!$G:$G,PG_Transactions!$AK:$AK,$H5411,PG_Transactions!$E:$E,"CAPTURE",PG_Transactions!$AQ:$AQ,1)</f>
        <v>1499</v>
      </c>
      <c r="K5411">
        <f t="shared" si="258"/>
        <v>0</v>
      </c>
      <c r="L5411" t="str">
        <f t="shared" si="259"/>
        <v>Amount Match</v>
      </c>
    </row>
    <row r="5412" spans="1:12" hidden="1" x14ac:dyDescent="0.3">
      <c r="A5412" t="s">
        <v>10675</v>
      </c>
      <c r="B5412" s="1">
        <v>46288</v>
      </c>
      <c r="C5412" t="s">
        <v>10676</v>
      </c>
      <c r="D5412" t="s">
        <v>51</v>
      </c>
      <c r="E5412" t="s">
        <v>17</v>
      </c>
      <c r="F5412">
        <v>9097</v>
      </c>
      <c r="G5412" t="s">
        <v>10</v>
      </c>
      <c r="H5412" t="str">
        <f t="shared" si="257"/>
        <v>ORD26005411</v>
      </c>
      <c r="I5412">
        <f>COUNTIFS(PG_Transactions!$AK:$AK,$H5412,PG_Transactions!$E:$E,"CAPTURE",PG_Transactions!$AQ:$AQ,1)</f>
        <v>1</v>
      </c>
      <c r="J5412">
        <f>SUMIFS(PG_Transactions!$G:$G,PG_Transactions!$AK:$AK,$H5412,PG_Transactions!$E:$E,"CAPTURE",PG_Transactions!$AQ:$AQ,1)</f>
        <v>9097</v>
      </c>
      <c r="K5412">
        <f t="shared" si="258"/>
        <v>0</v>
      </c>
      <c r="L5412" t="str">
        <f t="shared" si="259"/>
        <v>Amount Match</v>
      </c>
    </row>
    <row r="5413" spans="1:12" hidden="1" x14ac:dyDescent="0.3">
      <c r="A5413" t="s">
        <v>10677</v>
      </c>
      <c r="B5413" s="1">
        <v>46282</v>
      </c>
      <c r="C5413" t="s">
        <v>10678</v>
      </c>
      <c r="D5413" t="s">
        <v>38</v>
      </c>
      <c r="E5413" t="s">
        <v>9</v>
      </c>
      <c r="F5413">
        <v>2499</v>
      </c>
      <c r="G5413" t="s">
        <v>10</v>
      </c>
      <c r="H5413" t="str">
        <f t="shared" si="257"/>
        <v>ORD26005412</v>
      </c>
      <c r="I5413">
        <f>COUNTIFS(PG_Transactions!$AK:$AK,$H5413,PG_Transactions!$E:$E,"CAPTURE",PG_Transactions!$AQ:$AQ,1)</f>
        <v>1</v>
      </c>
      <c r="J5413">
        <f>SUMIFS(PG_Transactions!$G:$G,PG_Transactions!$AK:$AK,$H5413,PG_Transactions!$E:$E,"CAPTURE",PG_Transactions!$AQ:$AQ,1)</f>
        <v>2499</v>
      </c>
      <c r="K5413">
        <f t="shared" si="258"/>
        <v>0</v>
      </c>
      <c r="L5413" t="str">
        <f t="shared" si="259"/>
        <v>Amount Match</v>
      </c>
    </row>
    <row r="5414" spans="1:12" hidden="1" x14ac:dyDescent="0.3">
      <c r="A5414" t="s">
        <v>10679</v>
      </c>
      <c r="B5414" s="1">
        <v>46293</v>
      </c>
      <c r="C5414" t="s">
        <v>10680</v>
      </c>
      <c r="D5414" t="s">
        <v>13</v>
      </c>
      <c r="E5414" t="s">
        <v>9</v>
      </c>
      <c r="F5414" s="2">
        <v>5598</v>
      </c>
      <c r="G5414" t="s">
        <v>10</v>
      </c>
      <c r="H5414" t="str">
        <f t="shared" si="257"/>
        <v>ORD26005413</v>
      </c>
      <c r="I5414">
        <f>COUNTIFS(PG_Transactions!$AK:$AK,$H5414,PG_Transactions!$E:$E,"CAPTURE",PG_Transactions!$AQ:$AQ,1)</f>
        <v>1</v>
      </c>
      <c r="J5414">
        <f>SUMIFS(PG_Transactions!$G:$G,PG_Transactions!$AK:$AK,$H5414,PG_Transactions!$E:$E,"CAPTURE",PG_Transactions!$AQ:$AQ,1)</f>
        <v>5598</v>
      </c>
      <c r="K5414">
        <f t="shared" si="258"/>
        <v>0</v>
      </c>
      <c r="L5414" t="str">
        <f t="shared" si="259"/>
        <v>Amount Match</v>
      </c>
    </row>
    <row r="5415" spans="1:12" hidden="1" x14ac:dyDescent="0.3">
      <c r="A5415" t="s">
        <v>10681</v>
      </c>
      <c r="B5415" s="1">
        <v>46289</v>
      </c>
      <c r="C5415" t="s">
        <v>4432</v>
      </c>
      <c r="D5415" t="s">
        <v>38</v>
      </c>
      <c r="E5415" t="s">
        <v>9</v>
      </c>
      <c r="F5415">
        <v>1299</v>
      </c>
      <c r="G5415" t="s">
        <v>10</v>
      </c>
      <c r="H5415" t="str">
        <f t="shared" si="257"/>
        <v>ORD26005414</v>
      </c>
      <c r="I5415">
        <f>COUNTIFS(PG_Transactions!$AK:$AK,$H5415,PG_Transactions!$E:$E,"CAPTURE",PG_Transactions!$AQ:$AQ,1)</f>
        <v>1</v>
      </c>
      <c r="J5415">
        <f>SUMIFS(PG_Transactions!$G:$G,PG_Transactions!$AK:$AK,$H5415,PG_Transactions!$E:$E,"CAPTURE",PG_Transactions!$AQ:$AQ,1)</f>
        <v>1299</v>
      </c>
      <c r="K5415">
        <f t="shared" si="258"/>
        <v>0</v>
      </c>
      <c r="L5415" t="str">
        <f t="shared" si="259"/>
        <v>Amount Match</v>
      </c>
    </row>
    <row r="5416" spans="1:12" hidden="1" x14ac:dyDescent="0.3">
      <c r="A5416" t="s">
        <v>10682</v>
      </c>
      <c r="B5416" s="1">
        <v>46292</v>
      </c>
      <c r="C5416" t="s">
        <v>10683</v>
      </c>
      <c r="D5416" t="s">
        <v>38</v>
      </c>
      <c r="E5416" t="s">
        <v>44</v>
      </c>
      <c r="F5416">
        <v>799</v>
      </c>
      <c r="G5416" t="s">
        <v>56</v>
      </c>
      <c r="H5416" t="str">
        <f t="shared" si="257"/>
        <v>ORD26005415</v>
      </c>
      <c r="I5416">
        <f>COUNTIFS(PG_Transactions!$AK:$AK,$H5416,PG_Transactions!$E:$E,"CAPTURE",PG_Transactions!$AQ:$AQ,1)</f>
        <v>1</v>
      </c>
      <c r="J5416">
        <f>SUMIFS(PG_Transactions!$G:$G,PG_Transactions!$AK:$AK,$H5416,PG_Transactions!$E:$E,"CAPTURE",PG_Transactions!$AQ:$AQ,1)</f>
        <v>799</v>
      </c>
      <c r="K5416">
        <f t="shared" si="258"/>
        <v>0</v>
      </c>
      <c r="L5416" t="str">
        <f t="shared" si="259"/>
        <v>Amount Match</v>
      </c>
    </row>
    <row r="5417" spans="1:12" hidden="1" x14ac:dyDescent="0.3">
      <c r="A5417" t="s">
        <v>10684</v>
      </c>
      <c r="B5417" s="1">
        <v>46287</v>
      </c>
      <c r="C5417" t="s">
        <v>10685</v>
      </c>
      <c r="D5417" t="s">
        <v>65</v>
      </c>
      <c r="E5417" t="s">
        <v>9</v>
      </c>
      <c r="F5417">
        <v>4498</v>
      </c>
      <c r="G5417" t="s">
        <v>10</v>
      </c>
      <c r="H5417" t="str">
        <f t="shared" si="257"/>
        <v>ORD26005416</v>
      </c>
      <c r="I5417">
        <f>COUNTIFS(PG_Transactions!$AK:$AK,$H5417,PG_Transactions!$E:$E,"CAPTURE",PG_Transactions!$AQ:$AQ,1)</f>
        <v>1</v>
      </c>
      <c r="J5417">
        <f>SUMIFS(PG_Transactions!$G:$G,PG_Transactions!$AK:$AK,$H5417,PG_Transactions!$E:$E,"CAPTURE",PG_Transactions!$AQ:$AQ,1)</f>
        <v>4498</v>
      </c>
      <c r="K5417">
        <f t="shared" si="258"/>
        <v>0</v>
      </c>
      <c r="L5417" t="str">
        <f t="shared" si="259"/>
        <v>Amount Match</v>
      </c>
    </row>
    <row r="5418" spans="1:12" hidden="1" x14ac:dyDescent="0.3">
      <c r="A5418" t="s">
        <v>10686</v>
      </c>
      <c r="B5418" s="1">
        <v>46280</v>
      </c>
      <c r="C5418" t="s">
        <v>10687</v>
      </c>
      <c r="D5418" t="s">
        <v>16</v>
      </c>
      <c r="E5418" t="s">
        <v>33</v>
      </c>
      <c r="F5418">
        <v>2597</v>
      </c>
      <c r="G5418" t="s">
        <v>10</v>
      </c>
      <c r="H5418" t="str">
        <f t="shared" si="257"/>
        <v>ORD26005417</v>
      </c>
      <c r="I5418">
        <f>COUNTIFS(PG_Transactions!$AK:$AK,$H5418,PG_Transactions!$E:$E,"CAPTURE",PG_Transactions!$AQ:$AQ,1)</f>
        <v>1</v>
      </c>
      <c r="J5418">
        <f>SUMIFS(PG_Transactions!$G:$G,PG_Transactions!$AK:$AK,$H5418,PG_Transactions!$E:$E,"CAPTURE",PG_Transactions!$AQ:$AQ,1)</f>
        <v>2597</v>
      </c>
      <c r="K5418">
        <f t="shared" si="258"/>
        <v>0</v>
      </c>
      <c r="L5418" t="str">
        <f t="shared" si="259"/>
        <v>Amount Match</v>
      </c>
    </row>
    <row r="5419" spans="1:12" hidden="1" x14ac:dyDescent="0.3">
      <c r="A5419" t="s">
        <v>10688</v>
      </c>
      <c r="B5419" s="1">
        <v>46285</v>
      </c>
      <c r="C5419" t="s">
        <v>10689</v>
      </c>
      <c r="D5419" t="s">
        <v>65</v>
      </c>
      <c r="E5419" t="s">
        <v>9</v>
      </c>
      <c r="F5419">
        <v>5298</v>
      </c>
      <c r="G5419" t="s">
        <v>10</v>
      </c>
      <c r="H5419" t="str">
        <f t="shared" si="257"/>
        <v>ORD26005418</v>
      </c>
      <c r="I5419">
        <f>COUNTIFS(PG_Transactions!$AK:$AK,$H5419,PG_Transactions!$E:$E,"CAPTURE",PG_Transactions!$AQ:$AQ,1)</f>
        <v>1</v>
      </c>
      <c r="J5419">
        <f>SUMIFS(PG_Transactions!$G:$G,PG_Transactions!$AK:$AK,$H5419,PG_Transactions!$E:$E,"CAPTURE",PG_Transactions!$AQ:$AQ,1)</f>
        <v>5298</v>
      </c>
      <c r="K5419">
        <f t="shared" si="258"/>
        <v>0</v>
      </c>
      <c r="L5419" t="str">
        <f t="shared" si="259"/>
        <v>Amount Match</v>
      </c>
    </row>
    <row r="5420" spans="1:12" hidden="1" x14ac:dyDescent="0.3">
      <c r="A5420" t="s">
        <v>10690</v>
      </c>
      <c r="B5420" s="1">
        <v>46294</v>
      </c>
      <c r="C5420" t="s">
        <v>10691</v>
      </c>
      <c r="D5420" t="s">
        <v>16</v>
      </c>
      <c r="E5420" t="s">
        <v>17</v>
      </c>
      <c r="F5420">
        <v>2499</v>
      </c>
      <c r="G5420" t="s">
        <v>70</v>
      </c>
      <c r="H5420" t="str">
        <f t="shared" si="257"/>
        <v>ORD26005419</v>
      </c>
      <c r="I5420">
        <f>COUNTIFS(PG_Transactions!$AK:$AK,$H5420,PG_Transactions!$E:$E,"CAPTURE",PG_Transactions!$AQ:$AQ,1)</f>
        <v>0</v>
      </c>
      <c r="J5420">
        <f>SUMIFS(PG_Transactions!$G:$G,PG_Transactions!$AK:$AK,$H5420,PG_Transactions!$E:$E,"CAPTURE",PG_Transactions!$AQ:$AQ,1)</f>
        <v>0</v>
      </c>
      <c r="K5420">
        <f t="shared" si="258"/>
        <v>-2499</v>
      </c>
      <c r="L5420" t="str">
        <f t="shared" si="259"/>
        <v>No Capture</v>
      </c>
    </row>
    <row r="5421" spans="1:12" hidden="1" x14ac:dyDescent="0.3">
      <c r="A5421" t="s">
        <v>10692</v>
      </c>
      <c r="B5421" s="1">
        <v>46272</v>
      </c>
      <c r="C5421" t="s">
        <v>10693</v>
      </c>
      <c r="D5421" t="s">
        <v>13</v>
      </c>
      <c r="E5421" t="s">
        <v>33</v>
      </c>
      <c r="F5421">
        <v>299</v>
      </c>
      <c r="G5421" t="s">
        <v>70</v>
      </c>
      <c r="H5421" t="str">
        <f t="shared" si="257"/>
        <v>ORD26005420</v>
      </c>
      <c r="I5421">
        <f>COUNTIFS(PG_Transactions!$AK:$AK,$H5421,PG_Transactions!$E:$E,"CAPTURE",PG_Transactions!$AQ:$AQ,1)</f>
        <v>0</v>
      </c>
      <c r="J5421">
        <f>SUMIFS(PG_Transactions!$G:$G,PG_Transactions!$AK:$AK,$H5421,PG_Transactions!$E:$E,"CAPTURE",PG_Transactions!$AQ:$AQ,1)</f>
        <v>0</v>
      </c>
      <c r="K5421">
        <f t="shared" si="258"/>
        <v>-299</v>
      </c>
      <c r="L5421" t="str">
        <f t="shared" si="259"/>
        <v>No Capture</v>
      </c>
    </row>
    <row r="5422" spans="1:12" hidden="1" x14ac:dyDescent="0.3">
      <c r="A5422" t="s">
        <v>10694</v>
      </c>
      <c r="B5422" s="1">
        <v>46277</v>
      </c>
      <c r="C5422" t="s">
        <v>10695</v>
      </c>
      <c r="D5422" t="s">
        <v>24</v>
      </c>
      <c r="E5422" t="s">
        <v>44</v>
      </c>
      <c r="F5422">
        <v>1798</v>
      </c>
      <c r="G5422" t="s">
        <v>56</v>
      </c>
      <c r="H5422" t="str">
        <f t="shared" si="257"/>
        <v>ORD26005421</v>
      </c>
      <c r="I5422">
        <f>COUNTIFS(PG_Transactions!$AK:$AK,$H5422,PG_Transactions!$E:$E,"CAPTURE",PG_Transactions!$AQ:$AQ,1)</f>
        <v>1</v>
      </c>
      <c r="J5422">
        <f>SUMIFS(PG_Transactions!$G:$G,PG_Transactions!$AK:$AK,$H5422,PG_Transactions!$E:$E,"CAPTURE",PG_Transactions!$AQ:$AQ,1)</f>
        <v>1798</v>
      </c>
      <c r="K5422">
        <f t="shared" si="258"/>
        <v>0</v>
      </c>
      <c r="L5422" t="str">
        <f t="shared" si="259"/>
        <v>Amount Match</v>
      </c>
    </row>
    <row r="5423" spans="1:12" hidden="1" x14ac:dyDescent="0.3">
      <c r="A5423" t="s">
        <v>10696</v>
      </c>
      <c r="B5423" s="1">
        <v>46285</v>
      </c>
      <c r="C5423" t="s">
        <v>10697</v>
      </c>
      <c r="D5423" t="s">
        <v>51</v>
      </c>
      <c r="E5423" t="s">
        <v>33</v>
      </c>
      <c r="F5423">
        <v>7847</v>
      </c>
      <c r="G5423" t="s">
        <v>10</v>
      </c>
      <c r="H5423" t="str">
        <f t="shared" si="257"/>
        <v>ORD26005422</v>
      </c>
      <c r="I5423">
        <f>COUNTIFS(PG_Transactions!$AK:$AK,$H5423,PG_Transactions!$E:$E,"CAPTURE",PG_Transactions!$AQ:$AQ,1)</f>
        <v>1</v>
      </c>
      <c r="J5423">
        <f>SUMIFS(PG_Transactions!$G:$G,PG_Transactions!$AK:$AK,$H5423,PG_Transactions!$E:$E,"CAPTURE",PG_Transactions!$AQ:$AQ,1)</f>
        <v>7847</v>
      </c>
      <c r="K5423">
        <f t="shared" si="258"/>
        <v>0</v>
      </c>
      <c r="L5423" t="str">
        <f t="shared" si="259"/>
        <v>Amount Match</v>
      </c>
    </row>
    <row r="5424" spans="1:12" hidden="1" x14ac:dyDescent="0.3">
      <c r="A5424" t="s">
        <v>10698</v>
      </c>
      <c r="B5424" s="1">
        <v>46287</v>
      </c>
      <c r="C5424" t="s">
        <v>10699</v>
      </c>
      <c r="D5424" t="s">
        <v>27</v>
      </c>
      <c r="E5424" t="s">
        <v>9</v>
      </c>
      <c r="F5424">
        <v>1098</v>
      </c>
      <c r="G5424" t="s">
        <v>10</v>
      </c>
      <c r="H5424" t="str">
        <f t="shared" si="257"/>
        <v>ORD26005423</v>
      </c>
      <c r="I5424">
        <f>COUNTIFS(PG_Transactions!$AK:$AK,$H5424,PG_Transactions!$E:$E,"CAPTURE",PG_Transactions!$AQ:$AQ,1)</f>
        <v>1</v>
      </c>
      <c r="J5424">
        <f>SUMIFS(PG_Transactions!$G:$G,PG_Transactions!$AK:$AK,$H5424,PG_Transactions!$E:$E,"CAPTURE",PG_Transactions!$AQ:$AQ,1)</f>
        <v>1098</v>
      </c>
      <c r="K5424">
        <f t="shared" si="258"/>
        <v>0</v>
      </c>
      <c r="L5424" t="str">
        <f t="shared" si="259"/>
        <v>Amount Match</v>
      </c>
    </row>
    <row r="5425" spans="1:12" hidden="1" x14ac:dyDescent="0.3">
      <c r="A5425" t="s">
        <v>10700</v>
      </c>
      <c r="B5425" s="1">
        <v>46277</v>
      </c>
      <c r="C5425" t="s">
        <v>10701</v>
      </c>
      <c r="D5425" t="s">
        <v>65</v>
      </c>
      <c r="E5425" t="s">
        <v>44</v>
      </c>
      <c r="F5425">
        <v>349</v>
      </c>
      <c r="G5425" t="s">
        <v>10</v>
      </c>
      <c r="H5425" t="str">
        <f t="shared" si="257"/>
        <v>ORD26005424</v>
      </c>
      <c r="I5425">
        <f>COUNTIFS(PG_Transactions!$AK:$AK,$H5425,PG_Transactions!$E:$E,"CAPTURE",PG_Transactions!$AQ:$AQ,1)</f>
        <v>1</v>
      </c>
      <c r="J5425">
        <f>SUMIFS(PG_Transactions!$G:$G,PG_Transactions!$AK:$AK,$H5425,PG_Transactions!$E:$E,"CAPTURE",PG_Transactions!$AQ:$AQ,1)</f>
        <v>349</v>
      </c>
      <c r="K5425">
        <f t="shared" si="258"/>
        <v>0</v>
      </c>
      <c r="L5425" t="str">
        <f t="shared" si="259"/>
        <v>Amount Match</v>
      </c>
    </row>
    <row r="5426" spans="1:12" hidden="1" x14ac:dyDescent="0.3">
      <c r="A5426" t="s">
        <v>10702</v>
      </c>
      <c r="B5426" s="1">
        <v>46275</v>
      </c>
      <c r="C5426" t="s">
        <v>10703</v>
      </c>
      <c r="D5426" t="s">
        <v>65</v>
      </c>
      <c r="E5426" t="s">
        <v>44</v>
      </c>
      <c r="F5426">
        <v>599</v>
      </c>
      <c r="G5426" t="s">
        <v>10</v>
      </c>
      <c r="H5426" t="str">
        <f t="shared" si="257"/>
        <v>ORD26005425</v>
      </c>
      <c r="I5426">
        <f>COUNTIFS(PG_Transactions!$AK:$AK,$H5426,PG_Transactions!$E:$E,"CAPTURE",PG_Transactions!$AQ:$AQ,1)</f>
        <v>1</v>
      </c>
      <c r="J5426">
        <f>SUMIFS(PG_Transactions!$G:$G,PG_Transactions!$AK:$AK,$H5426,PG_Transactions!$E:$E,"CAPTURE",PG_Transactions!$AQ:$AQ,1)</f>
        <v>599</v>
      </c>
      <c r="K5426">
        <f t="shared" si="258"/>
        <v>0</v>
      </c>
      <c r="L5426" t="str">
        <f t="shared" si="259"/>
        <v>Amount Match</v>
      </c>
    </row>
    <row r="5427" spans="1:12" hidden="1" x14ac:dyDescent="0.3">
      <c r="A5427" t="s">
        <v>10704</v>
      </c>
      <c r="B5427" s="1">
        <v>46290</v>
      </c>
      <c r="C5427" t="s">
        <v>10705</v>
      </c>
      <c r="D5427" t="s">
        <v>38</v>
      </c>
      <c r="E5427" t="s">
        <v>44</v>
      </c>
      <c r="F5427">
        <v>11097</v>
      </c>
      <c r="G5427" t="s">
        <v>10</v>
      </c>
      <c r="H5427" t="str">
        <f t="shared" si="257"/>
        <v>ORD26005426</v>
      </c>
      <c r="I5427">
        <f>COUNTIFS(PG_Transactions!$AK:$AK,$H5427,PG_Transactions!$E:$E,"CAPTURE",PG_Transactions!$AQ:$AQ,1)</f>
        <v>1</v>
      </c>
      <c r="J5427">
        <f>SUMIFS(PG_Transactions!$G:$G,PG_Transactions!$AK:$AK,$H5427,PG_Transactions!$E:$E,"CAPTURE",PG_Transactions!$AQ:$AQ,1)</f>
        <v>11097</v>
      </c>
      <c r="K5427">
        <f t="shared" si="258"/>
        <v>0</v>
      </c>
      <c r="L5427" t="str">
        <f t="shared" si="259"/>
        <v>Amount Match</v>
      </c>
    </row>
    <row r="5428" spans="1:12" hidden="1" x14ac:dyDescent="0.3">
      <c r="A5428" t="s">
        <v>10706</v>
      </c>
      <c r="B5428" s="1">
        <v>46293</v>
      </c>
      <c r="C5428" t="s">
        <v>1036</v>
      </c>
      <c r="D5428" t="s">
        <v>41</v>
      </c>
      <c r="E5428" t="s">
        <v>17</v>
      </c>
      <c r="F5428">
        <v>4999</v>
      </c>
      <c r="G5428" t="s">
        <v>10</v>
      </c>
      <c r="H5428" t="str">
        <f t="shared" si="257"/>
        <v>ORD26005427</v>
      </c>
      <c r="I5428">
        <f>COUNTIFS(PG_Transactions!$AK:$AK,$H5428,PG_Transactions!$E:$E,"CAPTURE",PG_Transactions!$AQ:$AQ,1)</f>
        <v>1</v>
      </c>
      <c r="J5428">
        <f>SUMIFS(PG_Transactions!$G:$G,PG_Transactions!$AK:$AK,$H5428,PG_Transactions!$E:$E,"CAPTURE",PG_Transactions!$AQ:$AQ,1)</f>
        <v>4999</v>
      </c>
      <c r="K5428">
        <f t="shared" si="258"/>
        <v>0</v>
      </c>
      <c r="L5428" t="str">
        <f t="shared" si="259"/>
        <v>Amount Match</v>
      </c>
    </row>
    <row r="5429" spans="1:12" hidden="1" x14ac:dyDescent="0.3">
      <c r="A5429" t="s">
        <v>10707</v>
      </c>
      <c r="B5429" s="1">
        <v>46275</v>
      </c>
      <c r="C5429" t="s">
        <v>10708</v>
      </c>
      <c r="D5429" t="s">
        <v>24</v>
      </c>
      <c r="E5429" t="s">
        <v>44</v>
      </c>
      <c r="F5429">
        <v>4298</v>
      </c>
      <c r="G5429" t="s">
        <v>10</v>
      </c>
      <c r="H5429" t="str">
        <f t="shared" si="257"/>
        <v>ORD26005428</v>
      </c>
      <c r="I5429">
        <f>COUNTIFS(PG_Transactions!$AK:$AK,$H5429,PG_Transactions!$E:$E,"CAPTURE",PG_Transactions!$AQ:$AQ,1)</f>
        <v>1</v>
      </c>
      <c r="J5429">
        <f>SUMIFS(PG_Transactions!$G:$G,PG_Transactions!$AK:$AK,$H5429,PG_Transactions!$E:$E,"CAPTURE",PG_Transactions!$AQ:$AQ,1)</f>
        <v>4298</v>
      </c>
      <c r="K5429">
        <f t="shared" si="258"/>
        <v>0</v>
      </c>
      <c r="L5429" t="str">
        <f t="shared" si="259"/>
        <v>Amount Match</v>
      </c>
    </row>
    <row r="5430" spans="1:12" hidden="1" x14ac:dyDescent="0.3">
      <c r="A5430" t="s">
        <v>10709</v>
      </c>
      <c r="B5430" s="1">
        <v>46290</v>
      </c>
      <c r="C5430" t="s">
        <v>10710</v>
      </c>
      <c r="D5430" t="s">
        <v>51</v>
      </c>
      <c r="E5430" t="s">
        <v>17</v>
      </c>
      <c r="F5430">
        <v>3998</v>
      </c>
      <c r="G5430" t="s">
        <v>105</v>
      </c>
      <c r="H5430" t="str">
        <f t="shared" si="257"/>
        <v>ORD26005429</v>
      </c>
      <c r="I5430">
        <f>COUNTIFS(PG_Transactions!$AK:$AK,$H5430,PG_Transactions!$E:$E,"CAPTURE",PG_Transactions!$AQ:$AQ,1)</f>
        <v>0</v>
      </c>
      <c r="J5430">
        <f>SUMIFS(PG_Transactions!$G:$G,PG_Transactions!$AK:$AK,$H5430,PG_Transactions!$E:$E,"CAPTURE",PG_Transactions!$AQ:$AQ,1)</f>
        <v>0</v>
      </c>
      <c r="K5430">
        <f t="shared" si="258"/>
        <v>-3998</v>
      </c>
      <c r="L5430" t="str">
        <f t="shared" si="259"/>
        <v>No Capture</v>
      </c>
    </row>
    <row r="5431" spans="1:12" hidden="1" x14ac:dyDescent="0.3">
      <c r="A5431" t="s">
        <v>10711</v>
      </c>
      <c r="B5431" s="1">
        <v>46274</v>
      </c>
      <c r="C5431" t="s">
        <v>10712</v>
      </c>
      <c r="D5431" t="s">
        <v>41</v>
      </c>
      <c r="E5431" t="s">
        <v>9</v>
      </c>
      <c r="F5431">
        <v>6997</v>
      </c>
      <c r="G5431" t="s">
        <v>10</v>
      </c>
      <c r="H5431" t="str">
        <f t="shared" si="257"/>
        <v>ORD26005430</v>
      </c>
      <c r="I5431">
        <f>COUNTIFS(PG_Transactions!$AK:$AK,$H5431,PG_Transactions!$E:$E,"CAPTURE",PG_Transactions!$AQ:$AQ,1)</f>
        <v>1</v>
      </c>
      <c r="J5431">
        <f>SUMIFS(PG_Transactions!$G:$G,PG_Transactions!$AK:$AK,$H5431,PG_Transactions!$E:$E,"CAPTURE",PG_Transactions!$AQ:$AQ,1)</f>
        <v>6997</v>
      </c>
      <c r="K5431">
        <f t="shared" si="258"/>
        <v>0</v>
      </c>
      <c r="L5431" t="str">
        <f t="shared" si="259"/>
        <v>Amount Match</v>
      </c>
    </row>
    <row r="5432" spans="1:12" hidden="1" x14ac:dyDescent="0.3">
      <c r="A5432" t="s">
        <v>10713</v>
      </c>
      <c r="B5432" s="1">
        <v>46293</v>
      </c>
      <c r="C5432" t="s">
        <v>10714</v>
      </c>
      <c r="D5432" t="s">
        <v>13</v>
      </c>
      <c r="E5432" t="s">
        <v>9</v>
      </c>
      <c r="F5432">
        <v>1799</v>
      </c>
      <c r="G5432" t="s">
        <v>10</v>
      </c>
      <c r="H5432" t="str">
        <f t="shared" si="257"/>
        <v>ORD26005431</v>
      </c>
      <c r="I5432">
        <f>COUNTIFS(PG_Transactions!$AK:$AK,$H5432,PG_Transactions!$E:$E,"CAPTURE",PG_Transactions!$AQ:$AQ,1)</f>
        <v>1</v>
      </c>
      <c r="J5432">
        <f>SUMIFS(PG_Transactions!$G:$G,PG_Transactions!$AK:$AK,$H5432,PG_Transactions!$E:$E,"CAPTURE",PG_Transactions!$AQ:$AQ,1)</f>
        <v>1799</v>
      </c>
      <c r="K5432">
        <f t="shared" si="258"/>
        <v>0</v>
      </c>
      <c r="L5432" t="str">
        <f t="shared" si="259"/>
        <v>Amount Match</v>
      </c>
    </row>
    <row r="5433" spans="1:12" hidden="1" x14ac:dyDescent="0.3">
      <c r="A5433" t="s">
        <v>10715</v>
      </c>
      <c r="B5433" s="1">
        <v>46290</v>
      </c>
      <c r="C5433" t="s">
        <v>10716</v>
      </c>
      <c r="D5433" t="s">
        <v>27</v>
      </c>
      <c r="E5433" t="s">
        <v>9</v>
      </c>
      <c r="F5433">
        <v>8498</v>
      </c>
      <c r="G5433" t="s">
        <v>10</v>
      </c>
      <c r="H5433" t="str">
        <f t="shared" si="257"/>
        <v>ORD26005432</v>
      </c>
      <c r="I5433">
        <f>COUNTIFS(PG_Transactions!$AK:$AK,$H5433,PG_Transactions!$E:$E,"CAPTURE",PG_Transactions!$AQ:$AQ,1)</f>
        <v>1</v>
      </c>
      <c r="J5433">
        <f>SUMIFS(PG_Transactions!$G:$G,PG_Transactions!$AK:$AK,$H5433,PG_Transactions!$E:$E,"CAPTURE",PG_Transactions!$AQ:$AQ,1)</f>
        <v>8498</v>
      </c>
      <c r="K5433">
        <f t="shared" si="258"/>
        <v>0</v>
      </c>
      <c r="L5433" t="str">
        <f t="shared" si="259"/>
        <v>Amount Match</v>
      </c>
    </row>
    <row r="5434" spans="1:12" hidden="1" x14ac:dyDescent="0.3">
      <c r="A5434" t="s">
        <v>10717</v>
      </c>
      <c r="B5434" s="1">
        <v>46277</v>
      </c>
      <c r="C5434" t="s">
        <v>10718</v>
      </c>
      <c r="D5434" t="s">
        <v>24</v>
      </c>
      <c r="E5434" t="s">
        <v>33</v>
      </c>
      <c r="F5434">
        <v>1799</v>
      </c>
      <c r="G5434" t="s">
        <v>10</v>
      </c>
      <c r="H5434" t="str">
        <f t="shared" si="257"/>
        <v>ORD26005433</v>
      </c>
      <c r="I5434">
        <f>COUNTIFS(PG_Transactions!$AK:$AK,$H5434,PG_Transactions!$E:$E,"CAPTURE",PG_Transactions!$AQ:$AQ,1)</f>
        <v>1</v>
      </c>
      <c r="J5434">
        <f>SUMIFS(PG_Transactions!$G:$G,PG_Transactions!$AK:$AK,$H5434,PG_Transactions!$E:$E,"CAPTURE",PG_Transactions!$AQ:$AQ,1)</f>
        <v>1799</v>
      </c>
      <c r="K5434">
        <f t="shared" si="258"/>
        <v>0</v>
      </c>
      <c r="L5434" t="str">
        <f t="shared" si="259"/>
        <v>Amount Match</v>
      </c>
    </row>
    <row r="5435" spans="1:12" hidden="1" x14ac:dyDescent="0.3">
      <c r="A5435" t="s">
        <v>10719</v>
      </c>
      <c r="B5435" s="1">
        <v>46287</v>
      </c>
      <c r="C5435" t="s">
        <v>10720</v>
      </c>
      <c r="E5435" t="s">
        <v>17</v>
      </c>
      <c r="F5435">
        <v>6798</v>
      </c>
      <c r="G5435" t="s">
        <v>10</v>
      </c>
      <c r="H5435" t="str">
        <f t="shared" si="257"/>
        <v>ORD26005434</v>
      </c>
      <c r="I5435">
        <f>COUNTIFS(PG_Transactions!$AK:$AK,$H5435,PG_Transactions!$E:$E,"CAPTURE",PG_Transactions!$AQ:$AQ,1)</f>
        <v>1</v>
      </c>
      <c r="J5435">
        <f>SUMIFS(PG_Transactions!$G:$G,PG_Transactions!$AK:$AK,$H5435,PG_Transactions!$E:$E,"CAPTURE",PG_Transactions!$AQ:$AQ,1)</f>
        <v>6798</v>
      </c>
      <c r="K5435">
        <f t="shared" si="258"/>
        <v>0</v>
      </c>
      <c r="L5435" t="str">
        <f t="shared" si="259"/>
        <v>Amount Match</v>
      </c>
    </row>
    <row r="5436" spans="1:12" hidden="1" x14ac:dyDescent="0.3">
      <c r="A5436" t="s">
        <v>10721</v>
      </c>
      <c r="B5436" s="1">
        <v>46294</v>
      </c>
      <c r="C5436" t="s">
        <v>10722</v>
      </c>
      <c r="D5436" t="s">
        <v>8</v>
      </c>
      <c r="E5436" t="s">
        <v>9</v>
      </c>
      <c r="F5436">
        <v>2499</v>
      </c>
      <c r="G5436" t="s">
        <v>10</v>
      </c>
      <c r="H5436" t="str">
        <f t="shared" si="257"/>
        <v>ORD26005435</v>
      </c>
      <c r="I5436">
        <f>COUNTIFS(PG_Transactions!$AK:$AK,$H5436,PG_Transactions!$E:$E,"CAPTURE",PG_Transactions!$AQ:$AQ,1)</f>
        <v>1</v>
      </c>
      <c r="J5436">
        <f>SUMIFS(PG_Transactions!$G:$G,PG_Transactions!$AK:$AK,$H5436,PG_Transactions!$E:$E,"CAPTURE",PG_Transactions!$AQ:$AQ,1)</f>
        <v>2499</v>
      </c>
      <c r="K5436">
        <f t="shared" si="258"/>
        <v>0</v>
      </c>
      <c r="L5436" t="str">
        <f t="shared" si="259"/>
        <v>Amount Match</v>
      </c>
    </row>
    <row r="5437" spans="1:12" hidden="1" x14ac:dyDescent="0.3">
      <c r="A5437" t="s">
        <v>10723</v>
      </c>
      <c r="B5437" s="1">
        <v>46284</v>
      </c>
      <c r="C5437" t="s">
        <v>10724</v>
      </c>
      <c r="D5437" t="s">
        <v>32</v>
      </c>
      <c r="E5437" t="s">
        <v>17</v>
      </c>
      <c r="F5437">
        <v>6998</v>
      </c>
      <c r="G5437" t="s">
        <v>10</v>
      </c>
      <c r="H5437" t="str">
        <f t="shared" si="257"/>
        <v>ORD26005436</v>
      </c>
      <c r="I5437">
        <f>COUNTIFS(PG_Transactions!$AK:$AK,$H5437,PG_Transactions!$E:$E,"CAPTURE",PG_Transactions!$AQ:$AQ,1)</f>
        <v>1</v>
      </c>
      <c r="J5437">
        <f>SUMIFS(PG_Transactions!$G:$G,PG_Transactions!$AK:$AK,$H5437,PG_Transactions!$E:$E,"CAPTURE",PG_Transactions!$AQ:$AQ,1)</f>
        <v>6998</v>
      </c>
      <c r="K5437">
        <f t="shared" si="258"/>
        <v>0</v>
      </c>
      <c r="L5437" t="str">
        <f t="shared" si="259"/>
        <v>Amount Match</v>
      </c>
    </row>
    <row r="5438" spans="1:12" hidden="1" x14ac:dyDescent="0.3">
      <c r="A5438" t="s">
        <v>10725</v>
      </c>
      <c r="B5438" s="1">
        <v>46289</v>
      </c>
      <c r="C5438" t="s">
        <v>10726</v>
      </c>
      <c r="D5438" t="s">
        <v>32</v>
      </c>
      <c r="E5438" t="s">
        <v>17</v>
      </c>
      <c r="F5438" s="2">
        <v>2798</v>
      </c>
      <c r="G5438" t="s">
        <v>10</v>
      </c>
      <c r="H5438" t="str">
        <f t="shared" si="257"/>
        <v>ORD26005437</v>
      </c>
      <c r="I5438">
        <f>COUNTIFS(PG_Transactions!$AK:$AK,$H5438,PG_Transactions!$E:$E,"CAPTURE",PG_Transactions!$AQ:$AQ,1)</f>
        <v>1</v>
      </c>
      <c r="J5438">
        <f>SUMIFS(PG_Transactions!$G:$G,PG_Transactions!$AK:$AK,$H5438,PG_Transactions!$E:$E,"CAPTURE",PG_Transactions!$AQ:$AQ,1)</f>
        <v>2798</v>
      </c>
      <c r="K5438">
        <f t="shared" si="258"/>
        <v>0</v>
      </c>
      <c r="L5438" t="str">
        <f t="shared" si="259"/>
        <v>Amount Match</v>
      </c>
    </row>
    <row r="5439" spans="1:12" hidden="1" x14ac:dyDescent="0.3">
      <c r="A5439" t="s">
        <v>10727</v>
      </c>
      <c r="B5439" s="1">
        <v>46282</v>
      </c>
      <c r="C5439" t="s">
        <v>10728</v>
      </c>
      <c r="D5439" t="s">
        <v>65</v>
      </c>
      <c r="E5439" t="s">
        <v>44</v>
      </c>
      <c r="F5439">
        <v>3298</v>
      </c>
      <c r="G5439" t="s">
        <v>10</v>
      </c>
      <c r="H5439" t="str">
        <f t="shared" si="257"/>
        <v>ORD26005438</v>
      </c>
      <c r="I5439">
        <f>COUNTIFS(PG_Transactions!$AK:$AK,$H5439,PG_Transactions!$E:$E,"CAPTURE",PG_Transactions!$AQ:$AQ,1)</f>
        <v>1</v>
      </c>
      <c r="J5439">
        <f>SUMIFS(PG_Transactions!$G:$G,PG_Transactions!$AK:$AK,$H5439,PG_Transactions!$E:$E,"CAPTURE",PG_Transactions!$AQ:$AQ,1)</f>
        <v>3298</v>
      </c>
      <c r="K5439">
        <f t="shared" si="258"/>
        <v>0</v>
      </c>
      <c r="L5439" t="str">
        <f t="shared" si="259"/>
        <v>Amount Match</v>
      </c>
    </row>
    <row r="5440" spans="1:12" hidden="1" x14ac:dyDescent="0.3">
      <c r="A5440" t="s">
        <v>10729</v>
      </c>
      <c r="B5440" s="1">
        <v>46282</v>
      </c>
      <c r="C5440" t="s">
        <v>10730</v>
      </c>
      <c r="D5440" t="s">
        <v>65</v>
      </c>
      <c r="E5440" t="s">
        <v>9</v>
      </c>
      <c r="F5440">
        <v>3498</v>
      </c>
      <c r="G5440" t="s">
        <v>10</v>
      </c>
      <c r="H5440" t="str">
        <f t="shared" si="257"/>
        <v>ORD26005439</v>
      </c>
      <c r="I5440">
        <f>COUNTIFS(PG_Transactions!$AK:$AK,$H5440,PG_Transactions!$E:$E,"CAPTURE",PG_Transactions!$AQ:$AQ,1)</f>
        <v>1</v>
      </c>
      <c r="J5440">
        <f>SUMIFS(PG_Transactions!$G:$G,PG_Transactions!$AK:$AK,$H5440,PG_Transactions!$E:$E,"CAPTURE",PG_Transactions!$AQ:$AQ,1)</f>
        <v>3498</v>
      </c>
      <c r="K5440">
        <f t="shared" si="258"/>
        <v>0</v>
      </c>
      <c r="L5440" t="str">
        <f t="shared" si="259"/>
        <v>Amount Match</v>
      </c>
    </row>
    <row r="5441" spans="1:12" hidden="1" x14ac:dyDescent="0.3">
      <c r="A5441" t="s">
        <v>10731</v>
      </c>
      <c r="B5441" s="1">
        <v>46273</v>
      </c>
      <c r="C5441" t="s">
        <v>10732</v>
      </c>
      <c r="D5441" t="s">
        <v>41</v>
      </c>
      <c r="E5441" t="s">
        <v>33</v>
      </c>
      <c r="F5441">
        <v>299</v>
      </c>
      <c r="G5441" t="s">
        <v>10</v>
      </c>
      <c r="H5441" t="str">
        <f t="shared" si="257"/>
        <v>ORD26005440</v>
      </c>
      <c r="I5441">
        <f>COUNTIFS(PG_Transactions!$AK:$AK,$H5441,PG_Transactions!$E:$E,"CAPTURE",PG_Transactions!$AQ:$AQ,1)</f>
        <v>1</v>
      </c>
      <c r="J5441">
        <f>SUMIFS(PG_Transactions!$G:$G,PG_Transactions!$AK:$AK,$H5441,PG_Transactions!$E:$E,"CAPTURE",PG_Transactions!$AQ:$AQ,1)</f>
        <v>299</v>
      </c>
      <c r="K5441">
        <f t="shared" si="258"/>
        <v>0</v>
      </c>
      <c r="L5441" t="str">
        <f t="shared" si="259"/>
        <v>Amount Match</v>
      </c>
    </row>
    <row r="5442" spans="1:12" hidden="1" x14ac:dyDescent="0.3">
      <c r="A5442" t="s">
        <v>10733</v>
      </c>
      <c r="B5442" s="1">
        <v>46277</v>
      </c>
      <c r="C5442" t="s">
        <v>10734</v>
      </c>
      <c r="D5442" t="s">
        <v>41</v>
      </c>
      <c r="E5442" t="s">
        <v>17</v>
      </c>
      <c r="F5442">
        <v>2499</v>
      </c>
      <c r="G5442" t="s">
        <v>10</v>
      </c>
      <c r="H5442" t="str">
        <f t="shared" si="257"/>
        <v>ORD26005441</v>
      </c>
      <c r="I5442">
        <f>COUNTIFS(PG_Transactions!$AK:$AK,$H5442,PG_Transactions!$E:$E,"CAPTURE",PG_Transactions!$AQ:$AQ,1)</f>
        <v>1</v>
      </c>
      <c r="J5442">
        <f>SUMIFS(PG_Transactions!$G:$G,PG_Transactions!$AK:$AK,$H5442,PG_Transactions!$E:$E,"CAPTURE",PG_Transactions!$AQ:$AQ,1)</f>
        <v>2499</v>
      </c>
      <c r="K5442">
        <f t="shared" si="258"/>
        <v>0</v>
      </c>
      <c r="L5442" t="str">
        <f t="shared" si="259"/>
        <v>Amount Match</v>
      </c>
    </row>
    <row r="5443" spans="1:12" hidden="1" x14ac:dyDescent="0.3">
      <c r="A5443" t="s">
        <v>10735</v>
      </c>
      <c r="B5443" s="1">
        <v>46293</v>
      </c>
      <c r="C5443" t="s">
        <v>10736</v>
      </c>
      <c r="D5443" t="s">
        <v>51</v>
      </c>
      <c r="E5443" t="s">
        <v>33</v>
      </c>
      <c r="F5443">
        <v>1799</v>
      </c>
      <c r="G5443" t="s">
        <v>10</v>
      </c>
      <c r="H5443" t="str">
        <f t="shared" ref="H5443:H5506" si="260">UPPER(SUBSTITUTE(TRIM(A5443),"-",""))</f>
        <v>ORD26005442</v>
      </c>
      <c r="I5443">
        <f>COUNTIFS(PG_Transactions!$AK:$AK,$H5443,PG_Transactions!$E:$E,"CAPTURE",PG_Transactions!$AQ:$AQ,1)</f>
        <v>1</v>
      </c>
      <c r="J5443">
        <f>SUMIFS(PG_Transactions!$G:$G,PG_Transactions!$AK:$AK,$H5443,PG_Transactions!$E:$E,"CAPTURE",PG_Transactions!$AQ:$AQ,1)</f>
        <v>1799</v>
      </c>
      <c r="K5443">
        <f t="shared" ref="K5443:K5506" si="261">ROUND(J5443-F5443,2)</f>
        <v>0</v>
      </c>
      <c r="L5443" t="str">
        <f t="shared" ref="L5443:L5506" si="262">IF(I5443=0,"No Capture",IF(I5443&gt;1,"Multiple Capture Rows - Review",IF(ABS(K5443)&lt;0.01,"Amount Match",IF(K5443&lt;0,"Captured Less Than Order","Captured More Than Order"))))</f>
        <v>Amount Match</v>
      </c>
    </row>
    <row r="5444" spans="1:12" hidden="1" x14ac:dyDescent="0.3">
      <c r="A5444" t="s">
        <v>10737</v>
      </c>
      <c r="B5444" s="1">
        <v>46287</v>
      </c>
      <c r="C5444" t="s">
        <v>10738</v>
      </c>
      <c r="D5444" t="s">
        <v>24</v>
      </c>
      <c r="E5444" t="s">
        <v>9</v>
      </c>
      <c r="F5444">
        <v>1499</v>
      </c>
      <c r="G5444" t="s">
        <v>10</v>
      </c>
      <c r="H5444" t="str">
        <f t="shared" si="260"/>
        <v>ORD26005443</v>
      </c>
      <c r="I5444">
        <f>COUNTIFS(PG_Transactions!$AK:$AK,$H5444,PG_Transactions!$E:$E,"CAPTURE",PG_Transactions!$AQ:$AQ,1)</f>
        <v>1</v>
      </c>
      <c r="J5444">
        <f>SUMIFS(PG_Transactions!$G:$G,PG_Transactions!$AK:$AK,$H5444,PG_Transactions!$E:$E,"CAPTURE",PG_Transactions!$AQ:$AQ,1)</f>
        <v>1499</v>
      </c>
      <c r="K5444">
        <f t="shared" si="261"/>
        <v>0</v>
      </c>
      <c r="L5444" t="str">
        <f t="shared" si="262"/>
        <v>Amount Match</v>
      </c>
    </row>
    <row r="5445" spans="1:12" hidden="1" x14ac:dyDescent="0.3">
      <c r="A5445" t="s">
        <v>10739</v>
      </c>
      <c r="B5445" s="1">
        <v>46286</v>
      </c>
      <c r="C5445" t="s">
        <v>6094</v>
      </c>
      <c r="D5445" t="s">
        <v>32</v>
      </c>
      <c r="E5445" t="s">
        <v>33</v>
      </c>
      <c r="F5445">
        <v>2298</v>
      </c>
      <c r="G5445" t="s">
        <v>10</v>
      </c>
      <c r="H5445" t="str">
        <f t="shared" si="260"/>
        <v>ORD26005444</v>
      </c>
      <c r="I5445">
        <f>COUNTIFS(PG_Transactions!$AK:$AK,$H5445,PG_Transactions!$E:$E,"CAPTURE",PG_Transactions!$AQ:$AQ,1)</f>
        <v>1</v>
      </c>
      <c r="J5445">
        <f>SUMIFS(PG_Transactions!$G:$G,PG_Transactions!$AK:$AK,$H5445,PG_Transactions!$E:$E,"CAPTURE",PG_Transactions!$AQ:$AQ,1)</f>
        <v>2298</v>
      </c>
      <c r="K5445">
        <f t="shared" si="261"/>
        <v>0</v>
      </c>
      <c r="L5445" t="str">
        <f t="shared" si="262"/>
        <v>Amount Match</v>
      </c>
    </row>
    <row r="5446" spans="1:12" hidden="1" x14ac:dyDescent="0.3">
      <c r="A5446" t="s">
        <v>10740</v>
      </c>
      <c r="B5446" s="1">
        <v>46294</v>
      </c>
      <c r="C5446" t="s">
        <v>10741</v>
      </c>
      <c r="D5446" t="s">
        <v>27</v>
      </c>
      <c r="E5446" t="s">
        <v>9</v>
      </c>
      <c r="F5446">
        <v>1447</v>
      </c>
      <c r="G5446" t="s">
        <v>10</v>
      </c>
      <c r="H5446" t="str">
        <f t="shared" si="260"/>
        <v>ORD26005445</v>
      </c>
      <c r="I5446">
        <f>COUNTIFS(PG_Transactions!$AK:$AK,$H5446,PG_Transactions!$E:$E,"CAPTURE",PG_Transactions!$AQ:$AQ,1)</f>
        <v>1</v>
      </c>
      <c r="J5446">
        <f>SUMIFS(PG_Transactions!$G:$G,PG_Transactions!$AK:$AK,$H5446,PG_Transactions!$E:$E,"CAPTURE",PG_Transactions!$AQ:$AQ,1)</f>
        <v>1447</v>
      </c>
      <c r="K5446">
        <f t="shared" si="261"/>
        <v>0</v>
      </c>
      <c r="L5446" t="str">
        <f t="shared" si="262"/>
        <v>Amount Match</v>
      </c>
    </row>
    <row r="5447" spans="1:12" hidden="1" x14ac:dyDescent="0.3">
      <c r="A5447" t="s">
        <v>10742</v>
      </c>
      <c r="B5447" s="1">
        <v>46291</v>
      </c>
      <c r="C5447" t="s">
        <v>10743</v>
      </c>
      <c r="D5447" t="s">
        <v>24</v>
      </c>
      <c r="E5447" t="s">
        <v>17</v>
      </c>
      <c r="F5447">
        <v>1499</v>
      </c>
      <c r="G5447" t="s">
        <v>10</v>
      </c>
      <c r="H5447" t="str">
        <f t="shared" si="260"/>
        <v>ORD26005446</v>
      </c>
      <c r="I5447">
        <f>COUNTIFS(PG_Transactions!$AK:$AK,$H5447,PG_Transactions!$E:$E,"CAPTURE",PG_Transactions!$AQ:$AQ,1)</f>
        <v>1</v>
      </c>
      <c r="J5447">
        <f>SUMIFS(PG_Transactions!$G:$G,PG_Transactions!$AK:$AK,$H5447,PG_Transactions!$E:$E,"CAPTURE",PG_Transactions!$AQ:$AQ,1)</f>
        <v>1499</v>
      </c>
      <c r="K5447">
        <f t="shared" si="261"/>
        <v>0</v>
      </c>
      <c r="L5447" t="str">
        <f t="shared" si="262"/>
        <v>Amount Match</v>
      </c>
    </row>
    <row r="5448" spans="1:12" hidden="1" x14ac:dyDescent="0.3">
      <c r="A5448" t="s">
        <v>10744</v>
      </c>
      <c r="B5448" s="1">
        <v>46267</v>
      </c>
      <c r="C5448" t="s">
        <v>10745</v>
      </c>
      <c r="D5448" t="s">
        <v>38</v>
      </c>
      <c r="E5448" t="s">
        <v>17</v>
      </c>
      <c r="F5448">
        <v>9797</v>
      </c>
      <c r="G5448" t="s">
        <v>105</v>
      </c>
      <c r="H5448" t="str">
        <f t="shared" si="260"/>
        <v>ORD26005447</v>
      </c>
      <c r="I5448">
        <f>COUNTIFS(PG_Transactions!$AK:$AK,$H5448,PG_Transactions!$E:$E,"CAPTURE",PG_Transactions!$AQ:$AQ,1)</f>
        <v>0</v>
      </c>
      <c r="J5448">
        <f>SUMIFS(PG_Transactions!$G:$G,PG_Transactions!$AK:$AK,$H5448,PG_Transactions!$E:$E,"CAPTURE",PG_Transactions!$AQ:$AQ,1)</f>
        <v>0</v>
      </c>
      <c r="K5448">
        <f t="shared" si="261"/>
        <v>-9797</v>
      </c>
      <c r="L5448" t="str">
        <f t="shared" si="262"/>
        <v>No Capture</v>
      </c>
    </row>
    <row r="5449" spans="1:12" hidden="1" x14ac:dyDescent="0.3">
      <c r="A5449" t="s">
        <v>10746</v>
      </c>
      <c r="B5449" s="1">
        <v>46292</v>
      </c>
      <c r="C5449" t="s">
        <v>10747</v>
      </c>
      <c r="D5449" t="s">
        <v>8</v>
      </c>
      <c r="E5449" t="s">
        <v>9</v>
      </c>
      <c r="F5449">
        <v>2499</v>
      </c>
      <c r="G5449" t="s">
        <v>10</v>
      </c>
      <c r="H5449" t="str">
        <f t="shared" si="260"/>
        <v>ORD26005448</v>
      </c>
      <c r="I5449">
        <f>COUNTIFS(PG_Transactions!$AK:$AK,$H5449,PG_Transactions!$E:$E,"CAPTURE",PG_Transactions!$AQ:$AQ,1)</f>
        <v>1</v>
      </c>
      <c r="J5449">
        <f>SUMIFS(PG_Transactions!$G:$G,PG_Transactions!$AK:$AK,$H5449,PG_Transactions!$E:$E,"CAPTURE",PG_Transactions!$AQ:$AQ,1)</f>
        <v>2499</v>
      </c>
      <c r="K5449">
        <f t="shared" si="261"/>
        <v>0</v>
      </c>
      <c r="L5449" t="str">
        <f t="shared" si="262"/>
        <v>Amount Match</v>
      </c>
    </row>
    <row r="5450" spans="1:12" hidden="1" x14ac:dyDescent="0.3">
      <c r="A5450" t="s">
        <v>10748</v>
      </c>
      <c r="B5450" s="1">
        <v>46279</v>
      </c>
      <c r="C5450" t="s">
        <v>10749</v>
      </c>
      <c r="D5450" t="s">
        <v>24</v>
      </c>
      <c r="E5450" t="s">
        <v>9</v>
      </c>
      <c r="F5450">
        <v>1098</v>
      </c>
      <c r="G5450" t="s">
        <v>10</v>
      </c>
      <c r="H5450" t="str">
        <f t="shared" si="260"/>
        <v>ORD26005449</v>
      </c>
      <c r="I5450">
        <f>COUNTIFS(PG_Transactions!$AK:$AK,$H5450,PG_Transactions!$E:$E,"CAPTURE",PG_Transactions!$AQ:$AQ,1)</f>
        <v>1</v>
      </c>
      <c r="J5450">
        <f>SUMIFS(PG_Transactions!$G:$G,PG_Transactions!$AK:$AK,$H5450,PG_Transactions!$E:$E,"CAPTURE",PG_Transactions!$AQ:$AQ,1)</f>
        <v>1098</v>
      </c>
      <c r="K5450">
        <f t="shared" si="261"/>
        <v>0</v>
      </c>
      <c r="L5450" t="str">
        <f t="shared" si="262"/>
        <v>Amount Match</v>
      </c>
    </row>
    <row r="5451" spans="1:12" hidden="1" x14ac:dyDescent="0.3">
      <c r="A5451" t="s">
        <v>10750</v>
      </c>
      <c r="B5451" s="1">
        <v>46269</v>
      </c>
      <c r="C5451" t="s">
        <v>10751</v>
      </c>
      <c r="D5451" t="s">
        <v>51</v>
      </c>
      <c r="E5451" t="s">
        <v>9</v>
      </c>
      <c r="F5451">
        <v>999</v>
      </c>
      <c r="G5451" t="s">
        <v>10</v>
      </c>
      <c r="H5451" t="str">
        <f t="shared" si="260"/>
        <v>ORD26005450</v>
      </c>
      <c r="I5451">
        <f>COUNTIFS(PG_Transactions!$AK:$AK,$H5451,PG_Transactions!$E:$E,"CAPTURE",PG_Transactions!$AQ:$AQ,1)</f>
        <v>1</v>
      </c>
      <c r="J5451">
        <f>SUMIFS(PG_Transactions!$G:$G,PG_Transactions!$AK:$AK,$H5451,PG_Transactions!$E:$E,"CAPTURE",PG_Transactions!$AQ:$AQ,1)</f>
        <v>999</v>
      </c>
      <c r="K5451">
        <f t="shared" si="261"/>
        <v>0</v>
      </c>
      <c r="L5451" t="str">
        <f t="shared" si="262"/>
        <v>Amount Match</v>
      </c>
    </row>
    <row r="5452" spans="1:12" hidden="1" x14ac:dyDescent="0.3">
      <c r="A5452" t="s">
        <v>10752</v>
      </c>
      <c r="B5452" s="1">
        <v>46290</v>
      </c>
      <c r="C5452" t="s">
        <v>10753</v>
      </c>
      <c r="D5452" t="s">
        <v>16</v>
      </c>
      <c r="E5452" t="s">
        <v>17</v>
      </c>
      <c r="F5452">
        <v>2798</v>
      </c>
      <c r="G5452" t="s">
        <v>10</v>
      </c>
      <c r="H5452" t="str">
        <f t="shared" si="260"/>
        <v>ORD26005451</v>
      </c>
      <c r="I5452">
        <f>COUNTIFS(PG_Transactions!$AK:$AK,$H5452,PG_Transactions!$E:$E,"CAPTURE",PG_Transactions!$AQ:$AQ,1)</f>
        <v>1</v>
      </c>
      <c r="J5452">
        <f>SUMIFS(PG_Transactions!$G:$G,PG_Transactions!$AK:$AK,$H5452,PG_Transactions!$E:$E,"CAPTURE",PG_Transactions!$AQ:$AQ,1)</f>
        <v>2798</v>
      </c>
      <c r="K5452">
        <f t="shared" si="261"/>
        <v>0</v>
      </c>
      <c r="L5452" t="str">
        <f t="shared" si="262"/>
        <v>Amount Match</v>
      </c>
    </row>
    <row r="5453" spans="1:12" hidden="1" x14ac:dyDescent="0.3">
      <c r="A5453" t="s">
        <v>10754</v>
      </c>
      <c r="B5453" s="1">
        <v>46275</v>
      </c>
      <c r="C5453" t="s">
        <v>10755</v>
      </c>
      <c r="D5453" t="s">
        <v>24</v>
      </c>
      <c r="E5453" t="s">
        <v>17</v>
      </c>
      <c r="F5453">
        <v>4999</v>
      </c>
      <c r="G5453" t="s">
        <v>10</v>
      </c>
      <c r="H5453" t="str">
        <f t="shared" si="260"/>
        <v>ORD26005452</v>
      </c>
      <c r="I5453">
        <f>COUNTIFS(PG_Transactions!$AK:$AK,$H5453,PG_Transactions!$E:$E,"CAPTURE",PG_Transactions!$AQ:$AQ,1)</f>
        <v>1</v>
      </c>
      <c r="J5453">
        <f>SUMIFS(PG_Transactions!$G:$G,PG_Transactions!$AK:$AK,$H5453,PG_Transactions!$E:$E,"CAPTURE",PG_Transactions!$AQ:$AQ,1)</f>
        <v>4999</v>
      </c>
      <c r="K5453">
        <f t="shared" si="261"/>
        <v>0</v>
      </c>
      <c r="L5453" t="str">
        <f t="shared" si="262"/>
        <v>Amount Match</v>
      </c>
    </row>
    <row r="5454" spans="1:12" hidden="1" x14ac:dyDescent="0.3">
      <c r="A5454" t="s">
        <v>10756</v>
      </c>
      <c r="B5454" s="1">
        <v>46270</v>
      </c>
      <c r="C5454" t="s">
        <v>10757</v>
      </c>
      <c r="D5454" t="s">
        <v>41</v>
      </c>
      <c r="E5454" t="s">
        <v>9</v>
      </c>
      <c r="F5454">
        <v>3797</v>
      </c>
      <c r="G5454" t="s">
        <v>10</v>
      </c>
      <c r="H5454" t="str">
        <f t="shared" si="260"/>
        <v>ORD26005453</v>
      </c>
      <c r="I5454">
        <f>COUNTIFS(PG_Transactions!$AK:$AK,$H5454,PG_Transactions!$E:$E,"CAPTURE",PG_Transactions!$AQ:$AQ,1)</f>
        <v>1</v>
      </c>
      <c r="J5454">
        <f>SUMIFS(PG_Transactions!$G:$G,PG_Transactions!$AK:$AK,$H5454,PG_Transactions!$E:$E,"CAPTURE",PG_Transactions!$AQ:$AQ,1)</f>
        <v>3797</v>
      </c>
      <c r="K5454">
        <f t="shared" si="261"/>
        <v>0</v>
      </c>
      <c r="L5454" t="str">
        <f t="shared" si="262"/>
        <v>Amount Match</v>
      </c>
    </row>
    <row r="5455" spans="1:12" hidden="1" x14ac:dyDescent="0.3">
      <c r="A5455" t="s">
        <v>10758</v>
      </c>
      <c r="B5455" s="1">
        <v>46269</v>
      </c>
      <c r="C5455" t="s">
        <v>10759</v>
      </c>
      <c r="D5455" t="s">
        <v>65</v>
      </c>
      <c r="E5455" t="s">
        <v>44</v>
      </c>
      <c r="F5455">
        <v>4397</v>
      </c>
      <c r="G5455" t="s">
        <v>10</v>
      </c>
      <c r="H5455" t="str">
        <f t="shared" si="260"/>
        <v>ORD26005454</v>
      </c>
      <c r="I5455">
        <f>COUNTIFS(PG_Transactions!$AK:$AK,$H5455,PG_Transactions!$E:$E,"CAPTURE",PG_Transactions!$AQ:$AQ,1)</f>
        <v>1</v>
      </c>
      <c r="J5455">
        <f>SUMIFS(PG_Transactions!$G:$G,PG_Transactions!$AK:$AK,$H5455,PG_Transactions!$E:$E,"CAPTURE",PG_Transactions!$AQ:$AQ,1)</f>
        <v>4397</v>
      </c>
      <c r="K5455">
        <f t="shared" si="261"/>
        <v>0</v>
      </c>
      <c r="L5455" t="str">
        <f t="shared" si="262"/>
        <v>Amount Match</v>
      </c>
    </row>
    <row r="5456" spans="1:12" hidden="1" x14ac:dyDescent="0.3">
      <c r="A5456" t="s">
        <v>10760</v>
      </c>
      <c r="B5456" s="1">
        <v>46267</v>
      </c>
      <c r="C5456" t="s">
        <v>10761</v>
      </c>
      <c r="D5456" t="s">
        <v>32</v>
      </c>
      <c r="E5456" t="s">
        <v>9</v>
      </c>
      <c r="F5456">
        <v>799</v>
      </c>
      <c r="G5456" t="s">
        <v>56</v>
      </c>
      <c r="H5456" t="str">
        <f t="shared" si="260"/>
        <v>ORD26005455</v>
      </c>
      <c r="I5456">
        <f>COUNTIFS(PG_Transactions!$AK:$AK,$H5456,PG_Transactions!$E:$E,"CAPTURE",PG_Transactions!$AQ:$AQ,1)</f>
        <v>1</v>
      </c>
      <c r="J5456">
        <f>SUMIFS(PG_Transactions!$G:$G,PG_Transactions!$AK:$AK,$H5456,PG_Transactions!$E:$E,"CAPTURE",PG_Transactions!$AQ:$AQ,1)</f>
        <v>799</v>
      </c>
      <c r="K5456">
        <f t="shared" si="261"/>
        <v>0</v>
      </c>
      <c r="L5456" t="str">
        <f t="shared" si="262"/>
        <v>Amount Match</v>
      </c>
    </row>
    <row r="5457" spans="1:12" hidden="1" x14ac:dyDescent="0.3">
      <c r="A5457" t="s">
        <v>10762</v>
      </c>
      <c r="B5457" s="1">
        <v>46277</v>
      </c>
      <c r="C5457" t="s">
        <v>10763</v>
      </c>
      <c r="D5457" t="s">
        <v>16</v>
      </c>
      <c r="E5457" t="s">
        <v>44</v>
      </c>
      <c r="F5457">
        <v>2499</v>
      </c>
      <c r="G5457" t="s">
        <v>56</v>
      </c>
      <c r="H5457" t="str">
        <f t="shared" si="260"/>
        <v>ORD26005456</v>
      </c>
      <c r="I5457">
        <f>COUNTIFS(PG_Transactions!$AK:$AK,$H5457,PG_Transactions!$E:$E,"CAPTURE",PG_Transactions!$AQ:$AQ,1)</f>
        <v>1</v>
      </c>
      <c r="J5457">
        <f>SUMIFS(PG_Transactions!$G:$G,PG_Transactions!$AK:$AK,$H5457,PG_Transactions!$E:$E,"CAPTURE",PG_Transactions!$AQ:$AQ,1)</f>
        <v>2499</v>
      </c>
      <c r="K5457">
        <f t="shared" si="261"/>
        <v>0</v>
      </c>
      <c r="L5457" t="str">
        <f t="shared" si="262"/>
        <v>Amount Match</v>
      </c>
    </row>
    <row r="5458" spans="1:12" hidden="1" x14ac:dyDescent="0.3">
      <c r="A5458" t="s">
        <v>10764</v>
      </c>
      <c r="B5458" s="1">
        <v>46291</v>
      </c>
      <c r="C5458" t="s">
        <v>10765</v>
      </c>
      <c r="D5458" t="s">
        <v>13</v>
      </c>
      <c r="E5458" t="s">
        <v>17</v>
      </c>
      <c r="F5458">
        <v>349</v>
      </c>
      <c r="G5458" t="s">
        <v>10</v>
      </c>
      <c r="H5458" t="str">
        <f t="shared" si="260"/>
        <v>ORD26005457</v>
      </c>
      <c r="I5458">
        <f>COUNTIFS(PG_Transactions!$AK:$AK,$H5458,PG_Transactions!$E:$E,"CAPTURE",PG_Transactions!$AQ:$AQ,1)</f>
        <v>1</v>
      </c>
      <c r="J5458">
        <f>SUMIFS(PG_Transactions!$G:$G,PG_Transactions!$AK:$AK,$H5458,PG_Transactions!$E:$E,"CAPTURE",PG_Transactions!$AQ:$AQ,1)</f>
        <v>349</v>
      </c>
      <c r="K5458">
        <f t="shared" si="261"/>
        <v>0</v>
      </c>
      <c r="L5458" t="str">
        <f t="shared" si="262"/>
        <v>Amount Match</v>
      </c>
    </row>
    <row r="5459" spans="1:12" hidden="1" x14ac:dyDescent="0.3">
      <c r="A5459" t="s">
        <v>10766</v>
      </c>
      <c r="B5459" s="1">
        <v>46272</v>
      </c>
      <c r="C5459" t="s">
        <v>10767</v>
      </c>
      <c r="D5459" t="s">
        <v>16</v>
      </c>
      <c r="E5459" t="s">
        <v>17</v>
      </c>
      <c r="F5459">
        <v>4999</v>
      </c>
      <c r="G5459" t="s">
        <v>56</v>
      </c>
      <c r="H5459" t="str">
        <f t="shared" si="260"/>
        <v>ORD26005458</v>
      </c>
      <c r="I5459">
        <f>COUNTIFS(PG_Transactions!$AK:$AK,$H5459,PG_Transactions!$E:$E,"CAPTURE",PG_Transactions!$AQ:$AQ,1)</f>
        <v>1</v>
      </c>
      <c r="J5459">
        <f>SUMIFS(PG_Transactions!$G:$G,PG_Transactions!$AK:$AK,$H5459,PG_Transactions!$E:$E,"CAPTURE",PG_Transactions!$AQ:$AQ,1)</f>
        <v>4999</v>
      </c>
      <c r="K5459">
        <f t="shared" si="261"/>
        <v>0</v>
      </c>
      <c r="L5459" t="str">
        <f t="shared" si="262"/>
        <v>Amount Match</v>
      </c>
    </row>
    <row r="5460" spans="1:12" hidden="1" x14ac:dyDescent="0.3">
      <c r="A5460" t="s">
        <v>10768</v>
      </c>
      <c r="B5460" s="1">
        <v>46282</v>
      </c>
      <c r="C5460" t="s">
        <v>10769</v>
      </c>
      <c r="D5460" t="s">
        <v>32</v>
      </c>
      <c r="E5460" t="s">
        <v>17</v>
      </c>
      <c r="F5460">
        <v>1799</v>
      </c>
      <c r="G5460" t="s">
        <v>10</v>
      </c>
      <c r="H5460" t="str">
        <f t="shared" si="260"/>
        <v>ORD26005459</v>
      </c>
      <c r="I5460">
        <f>COUNTIFS(PG_Transactions!$AK:$AK,$H5460,PG_Transactions!$E:$E,"CAPTURE",PG_Transactions!$AQ:$AQ,1)</f>
        <v>1</v>
      </c>
      <c r="J5460">
        <f>SUMIFS(PG_Transactions!$G:$G,PG_Transactions!$AK:$AK,$H5460,PG_Transactions!$E:$E,"CAPTURE",PG_Transactions!$AQ:$AQ,1)</f>
        <v>1799</v>
      </c>
      <c r="K5460">
        <f t="shared" si="261"/>
        <v>0</v>
      </c>
      <c r="L5460" t="str">
        <f t="shared" si="262"/>
        <v>Amount Match</v>
      </c>
    </row>
    <row r="5461" spans="1:12" hidden="1" x14ac:dyDescent="0.3">
      <c r="A5461" t="s">
        <v>10770</v>
      </c>
      <c r="B5461" s="1">
        <v>46291</v>
      </c>
      <c r="C5461" t="s">
        <v>10771</v>
      </c>
      <c r="D5461" t="s">
        <v>32</v>
      </c>
      <c r="E5461" t="s">
        <v>17</v>
      </c>
      <c r="F5461">
        <v>3147</v>
      </c>
      <c r="G5461" t="s">
        <v>10</v>
      </c>
      <c r="H5461" t="str">
        <f t="shared" si="260"/>
        <v>ORD26005460</v>
      </c>
      <c r="I5461">
        <f>COUNTIFS(PG_Transactions!$AK:$AK,$H5461,PG_Transactions!$E:$E,"CAPTURE",PG_Transactions!$AQ:$AQ,1)</f>
        <v>1</v>
      </c>
      <c r="J5461">
        <f>SUMIFS(PG_Transactions!$G:$G,PG_Transactions!$AK:$AK,$H5461,PG_Transactions!$E:$E,"CAPTURE",PG_Transactions!$AQ:$AQ,1)</f>
        <v>3147</v>
      </c>
      <c r="K5461">
        <f t="shared" si="261"/>
        <v>0</v>
      </c>
      <c r="L5461" t="str">
        <f t="shared" si="262"/>
        <v>Amount Match</v>
      </c>
    </row>
    <row r="5462" spans="1:12" hidden="1" x14ac:dyDescent="0.3">
      <c r="A5462" t="s">
        <v>10772</v>
      </c>
      <c r="B5462" s="1">
        <v>46272</v>
      </c>
      <c r="C5462" t="s">
        <v>10773</v>
      </c>
      <c r="D5462" t="s">
        <v>24</v>
      </c>
      <c r="E5462" t="s">
        <v>44</v>
      </c>
      <c r="F5462">
        <v>1499</v>
      </c>
      <c r="G5462" t="s">
        <v>10</v>
      </c>
      <c r="H5462" t="str">
        <f t="shared" si="260"/>
        <v>ORD26005461</v>
      </c>
      <c r="I5462">
        <f>COUNTIFS(PG_Transactions!$AK:$AK,$H5462,PG_Transactions!$E:$E,"CAPTURE",PG_Transactions!$AQ:$AQ,1)</f>
        <v>1</v>
      </c>
      <c r="J5462">
        <f>SUMIFS(PG_Transactions!$G:$G,PG_Transactions!$AK:$AK,$H5462,PG_Transactions!$E:$E,"CAPTURE",PG_Transactions!$AQ:$AQ,1)</f>
        <v>1499</v>
      </c>
      <c r="K5462">
        <f t="shared" si="261"/>
        <v>0</v>
      </c>
      <c r="L5462" t="str">
        <f t="shared" si="262"/>
        <v>Amount Match</v>
      </c>
    </row>
    <row r="5463" spans="1:12" hidden="1" x14ac:dyDescent="0.3">
      <c r="A5463" t="s">
        <v>10774</v>
      </c>
      <c r="B5463" s="1">
        <v>46283</v>
      </c>
      <c r="C5463" t="s">
        <v>10775</v>
      </c>
      <c r="E5463" t="s">
        <v>17</v>
      </c>
      <c r="F5463">
        <v>4999</v>
      </c>
      <c r="G5463" t="s">
        <v>10</v>
      </c>
      <c r="H5463" t="str">
        <f t="shared" si="260"/>
        <v>ORD26005462</v>
      </c>
      <c r="I5463">
        <f>COUNTIFS(PG_Transactions!$AK:$AK,$H5463,PG_Transactions!$E:$E,"CAPTURE",PG_Transactions!$AQ:$AQ,1)</f>
        <v>1</v>
      </c>
      <c r="J5463">
        <f>SUMIFS(PG_Transactions!$G:$G,PG_Transactions!$AK:$AK,$H5463,PG_Transactions!$E:$E,"CAPTURE",PG_Transactions!$AQ:$AQ,1)</f>
        <v>4999</v>
      </c>
      <c r="K5463">
        <f t="shared" si="261"/>
        <v>0</v>
      </c>
      <c r="L5463" t="str">
        <f t="shared" si="262"/>
        <v>Amount Match</v>
      </c>
    </row>
    <row r="5464" spans="1:12" hidden="1" x14ac:dyDescent="0.3">
      <c r="A5464" t="s">
        <v>10776</v>
      </c>
      <c r="B5464" s="1">
        <v>46284</v>
      </c>
      <c r="C5464" t="s">
        <v>10777</v>
      </c>
      <c r="D5464" t="s">
        <v>27</v>
      </c>
      <c r="E5464" t="s">
        <v>9</v>
      </c>
      <c r="F5464">
        <v>599</v>
      </c>
      <c r="G5464" t="s">
        <v>10</v>
      </c>
      <c r="H5464" t="str">
        <f t="shared" si="260"/>
        <v>ORD26005463</v>
      </c>
      <c r="I5464">
        <f>COUNTIFS(PG_Transactions!$AK:$AK,$H5464,PG_Transactions!$E:$E,"CAPTURE",PG_Transactions!$AQ:$AQ,1)</f>
        <v>1</v>
      </c>
      <c r="J5464">
        <f>SUMIFS(PG_Transactions!$G:$G,PG_Transactions!$AK:$AK,$H5464,PG_Transactions!$E:$E,"CAPTURE",PG_Transactions!$AQ:$AQ,1)</f>
        <v>599</v>
      </c>
      <c r="K5464">
        <f t="shared" si="261"/>
        <v>0</v>
      </c>
      <c r="L5464" t="str">
        <f t="shared" si="262"/>
        <v>Amount Match</v>
      </c>
    </row>
    <row r="5465" spans="1:12" hidden="1" x14ac:dyDescent="0.3">
      <c r="A5465" t="s">
        <v>10778</v>
      </c>
      <c r="B5465" s="1">
        <v>46287</v>
      </c>
      <c r="C5465" t="s">
        <v>10779</v>
      </c>
      <c r="D5465" t="s">
        <v>38</v>
      </c>
      <c r="E5465" t="s">
        <v>17</v>
      </c>
      <c r="F5465">
        <v>7999</v>
      </c>
      <c r="G5465" t="s">
        <v>10</v>
      </c>
      <c r="H5465" t="str">
        <f t="shared" si="260"/>
        <v>ORD26005464</v>
      </c>
      <c r="I5465">
        <f>COUNTIFS(PG_Transactions!$AK:$AK,$H5465,PG_Transactions!$E:$E,"CAPTURE",PG_Transactions!$AQ:$AQ,1)</f>
        <v>1</v>
      </c>
      <c r="J5465">
        <f>SUMIFS(PG_Transactions!$G:$G,PG_Transactions!$AK:$AK,$H5465,PG_Transactions!$E:$E,"CAPTURE",PG_Transactions!$AQ:$AQ,1)</f>
        <v>7999</v>
      </c>
      <c r="K5465">
        <f t="shared" si="261"/>
        <v>0</v>
      </c>
      <c r="L5465" t="str">
        <f t="shared" si="262"/>
        <v>Amount Match</v>
      </c>
    </row>
    <row r="5466" spans="1:12" hidden="1" x14ac:dyDescent="0.3">
      <c r="A5466" t="s">
        <v>10780</v>
      </c>
      <c r="B5466" s="1">
        <v>46284</v>
      </c>
      <c r="C5466" t="s">
        <v>10781</v>
      </c>
      <c r="D5466" t="s">
        <v>65</v>
      </c>
      <c r="E5466" t="s">
        <v>17</v>
      </c>
      <c r="F5466">
        <v>3598</v>
      </c>
      <c r="G5466" t="s">
        <v>10</v>
      </c>
      <c r="H5466" t="str">
        <f t="shared" si="260"/>
        <v>ORD26005465</v>
      </c>
      <c r="I5466">
        <f>COUNTIFS(PG_Transactions!$AK:$AK,$H5466,PG_Transactions!$E:$E,"CAPTURE",PG_Transactions!$AQ:$AQ,1)</f>
        <v>1</v>
      </c>
      <c r="J5466">
        <f>SUMIFS(PG_Transactions!$G:$G,PG_Transactions!$AK:$AK,$H5466,PG_Transactions!$E:$E,"CAPTURE",PG_Transactions!$AQ:$AQ,1)</f>
        <v>3598</v>
      </c>
      <c r="K5466">
        <f t="shared" si="261"/>
        <v>0</v>
      </c>
      <c r="L5466" t="str">
        <f t="shared" si="262"/>
        <v>Amount Match</v>
      </c>
    </row>
    <row r="5467" spans="1:12" hidden="1" x14ac:dyDescent="0.3">
      <c r="A5467" t="s">
        <v>10782</v>
      </c>
      <c r="B5467" s="1">
        <v>46277</v>
      </c>
      <c r="C5467" t="s">
        <v>10783</v>
      </c>
      <c r="D5467" t="s">
        <v>8</v>
      </c>
      <c r="E5467" t="s">
        <v>9</v>
      </c>
      <c r="F5467">
        <v>4999</v>
      </c>
      <c r="G5467" t="s">
        <v>10</v>
      </c>
      <c r="H5467" t="str">
        <f t="shared" si="260"/>
        <v>ORD26005466</v>
      </c>
      <c r="I5467">
        <f>COUNTIFS(PG_Transactions!$AK:$AK,$H5467,PG_Transactions!$E:$E,"CAPTURE",PG_Transactions!$AQ:$AQ,1)</f>
        <v>1</v>
      </c>
      <c r="J5467">
        <f>SUMIFS(PG_Transactions!$G:$G,PG_Transactions!$AK:$AK,$H5467,PG_Transactions!$E:$E,"CAPTURE",PG_Transactions!$AQ:$AQ,1)</f>
        <v>4999</v>
      </c>
      <c r="K5467">
        <f t="shared" si="261"/>
        <v>0</v>
      </c>
      <c r="L5467" t="str">
        <f t="shared" si="262"/>
        <v>Amount Match</v>
      </c>
    </row>
    <row r="5468" spans="1:12" hidden="1" x14ac:dyDescent="0.3">
      <c r="A5468" t="s">
        <v>10784</v>
      </c>
      <c r="B5468" s="1">
        <v>46269</v>
      </c>
      <c r="C5468" t="s">
        <v>10785</v>
      </c>
      <c r="D5468" t="s">
        <v>32</v>
      </c>
      <c r="E5468" t="s">
        <v>9</v>
      </c>
      <c r="F5468">
        <v>7999</v>
      </c>
      <c r="G5468" t="s">
        <v>10</v>
      </c>
      <c r="H5468" t="str">
        <f t="shared" si="260"/>
        <v>ORD26005467</v>
      </c>
      <c r="I5468">
        <f>COUNTIFS(PG_Transactions!$AK:$AK,$H5468,PG_Transactions!$E:$E,"CAPTURE",PG_Transactions!$AQ:$AQ,1)</f>
        <v>1</v>
      </c>
      <c r="J5468">
        <f>SUMIFS(PG_Transactions!$G:$G,PG_Transactions!$AK:$AK,$H5468,PG_Transactions!$E:$E,"CAPTURE",PG_Transactions!$AQ:$AQ,1)</f>
        <v>7999</v>
      </c>
      <c r="K5468">
        <f t="shared" si="261"/>
        <v>0</v>
      </c>
      <c r="L5468" t="str">
        <f t="shared" si="262"/>
        <v>Amount Match</v>
      </c>
    </row>
    <row r="5469" spans="1:12" hidden="1" x14ac:dyDescent="0.3">
      <c r="A5469" t="s">
        <v>10786</v>
      </c>
      <c r="B5469" s="1">
        <v>46267</v>
      </c>
      <c r="C5469" t="s">
        <v>10787</v>
      </c>
      <c r="D5469" t="s">
        <v>13</v>
      </c>
      <c r="E5469" t="s">
        <v>17</v>
      </c>
      <c r="F5469">
        <v>2499</v>
      </c>
      <c r="G5469" t="s">
        <v>10</v>
      </c>
      <c r="H5469" t="str">
        <f t="shared" si="260"/>
        <v>ORD26005468</v>
      </c>
      <c r="I5469">
        <f>COUNTIFS(PG_Transactions!$AK:$AK,$H5469,PG_Transactions!$E:$E,"CAPTURE",PG_Transactions!$AQ:$AQ,1)</f>
        <v>1</v>
      </c>
      <c r="J5469">
        <f>SUMIFS(PG_Transactions!$G:$G,PG_Transactions!$AK:$AK,$H5469,PG_Transactions!$E:$E,"CAPTURE",PG_Transactions!$AQ:$AQ,1)</f>
        <v>2499</v>
      </c>
      <c r="K5469">
        <f t="shared" si="261"/>
        <v>0</v>
      </c>
      <c r="L5469" t="str">
        <f t="shared" si="262"/>
        <v>Amount Match</v>
      </c>
    </row>
    <row r="5470" spans="1:12" hidden="1" x14ac:dyDescent="0.3">
      <c r="A5470" t="s">
        <v>10788</v>
      </c>
      <c r="B5470" s="1">
        <v>46284</v>
      </c>
      <c r="C5470" t="s">
        <v>10789</v>
      </c>
      <c r="D5470" t="s">
        <v>13</v>
      </c>
      <c r="E5470" t="s">
        <v>9</v>
      </c>
      <c r="F5470">
        <v>2098</v>
      </c>
      <c r="G5470" t="s">
        <v>10</v>
      </c>
      <c r="H5470" t="str">
        <f t="shared" si="260"/>
        <v>ORD26005469</v>
      </c>
      <c r="I5470">
        <f>COUNTIFS(PG_Transactions!$AK:$AK,$H5470,PG_Transactions!$E:$E,"CAPTURE",PG_Transactions!$AQ:$AQ,1)</f>
        <v>1</v>
      </c>
      <c r="J5470">
        <f>SUMIFS(PG_Transactions!$G:$G,PG_Transactions!$AK:$AK,$H5470,PG_Transactions!$E:$E,"CAPTURE",PG_Transactions!$AQ:$AQ,1)</f>
        <v>2098</v>
      </c>
      <c r="K5470">
        <f t="shared" si="261"/>
        <v>0</v>
      </c>
      <c r="L5470" t="str">
        <f t="shared" si="262"/>
        <v>Amount Match</v>
      </c>
    </row>
    <row r="5471" spans="1:12" hidden="1" x14ac:dyDescent="0.3">
      <c r="A5471" t="s">
        <v>10790</v>
      </c>
      <c r="B5471" s="1">
        <v>46283</v>
      </c>
      <c r="C5471" t="s">
        <v>10791</v>
      </c>
      <c r="D5471" t="s">
        <v>38</v>
      </c>
      <c r="E5471" t="s">
        <v>44</v>
      </c>
      <c r="F5471">
        <v>4498</v>
      </c>
      <c r="G5471" t="s">
        <v>10</v>
      </c>
      <c r="H5471" t="str">
        <f t="shared" si="260"/>
        <v>ORD26005470</v>
      </c>
      <c r="I5471">
        <f>COUNTIFS(PG_Transactions!$AK:$AK,$H5471,PG_Transactions!$E:$E,"CAPTURE",PG_Transactions!$AQ:$AQ,1)</f>
        <v>1</v>
      </c>
      <c r="J5471">
        <f>SUMIFS(PG_Transactions!$G:$G,PG_Transactions!$AK:$AK,$H5471,PG_Transactions!$E:$E,"CAPTURE",PG_Transactions!$AQ:$AQ,1)</f>
        <v>4498</v>
      </c>
      <c r="K5471">
        <f t="shared" si="261"/>
        <v>0</v>
      </c>
      <c r="L5471" t="str">
        <f t="shared" si="262"/>
        <v>Amount Match</v>
      </c>
    </row>
    <row r="5472" spans="1:12" hidden="1" x14ac:dyDescent="0.3">
      <c r="A5472" t="s">
        <v>10792</v>
      </c>
      <c r="B5472" s="1">
        <v>46283</v>
      </c>
      <c r="C5472" t="s">
        <v>10793</v>
      </c>
      <c r="D5472" t="s">
        <v>38</v>
      </c>
      <c r="E5472" t="s">
        <v>44</v>
      </c>
      <c r="F5472">
        <v>2398</v>
      </c>
      <c r="G5472" t="s">
        <v>10</v>
      </c>
      <c r="H5472" t="str">
        <f t="shared" si="260"/>
        <v>ORD26005471</v>
      </c>
      <c r="I5472">
        <f>COUNTIFS(PG_Transactions!$AK:$AK,$H5472,PG_Transactions!$E:$E,"CAPTURE",PG_Transactions!$AQ:$AQ,1)</f>
        <v>1</v>
      </c>
      <c r="J5472">
        <f>SUMIFS(PG_Transactions!$G:$G,PG_Transactions!$AK:$AK,$H5472,PG_Transactions!$E:$E,"CAPTURE",PG_Transactions!$AQ:$AQ,1)</f>
        <v>2398</v>
      </c>
      <c r="K5472">
        <f t="shared" si="261"/>
        <v>0</v>
      </c>
      <c r="L5472" t="str">
        <f t="shared" si="262"/>
        <v>Amount Match</v>
      </c>
    </row>
    <row r="5473" spans="1:12" hidden="1" x14ac:dyDescent="0.3">
      <c r="A5473" t="s">
        <v>10794</v>
      </c>
      <c r="B5473" s="1">
        <v>46269</v>
      </c>
      <c r="C5473" t="s">
        <v>10795</v>
      </c>
      <c r="D5473" t="s">
        <v>51</v>
      </c>
      <c r="E5473" t="s">
        <v>9</v>
      </c>
      <c r="F5473">
        <v>6498</v>
      </c>
      <c r="G5473" t="s">
        <v>10</v>
      </c>
      <c r="H5473" t="str">
        <f t="shared" si="260"/>
        <v>ORD26005472</v>
      </c>
      <c r="I5473">
        <f>COUNTIFS(PG_Transactions!$AK:$AK,$H5473,PG_Transactions!$E:$E,"CAPTURE",PG_Transactions!$AQ:$AQ,1)</f>
        <v>1</v>
      </c>
      <c r="J5473">
        <f>SUMIFS(PG_Transactions!$G:$G,PG_Transactions!$AK:$AK,$H5473,PG_Transactions!$E:$E,"CAPTURE",PG_Transactions!$AQ:$AQ,1)</f>
        <v>6498</v>
      </c>
      <c r="K5473">
        <f t="shared" si="261"/>
        <v>0</v>
      </c>
      <c r="L5473" t="str">
        <f t="shared" si="262"/>
        <v>Amount Match</v>
      </c>
    </row>
    <row r="5474" spans="1:12" hidden="1" x14ac:dyDescent="0.3">
      <c r="A5474" t="s">
        <v>10796</v>
      </c>
      <c r="B5474" s="1">
        <v>46289</v>
      </c>
      <c r="C5474" t="s">
        <v>10797</v>
      </c>
      <c r="D5474" t="s">
        <v>51</v>
      </c>
      <c r="E5474" t="s">
        <v>9</v>
      </c>
      <c r="F5474">
        <v>1799</v>
      </c>
      <c r="G5474" t="s">
        <v>10</v>
      </c>
      <c r="H5474" t="str">
        <f t="shared" si="260"/>
        <v>ORD26005473</v>
      </c>
      <c r="I5474">
        <f>COUNTIFS(PG_Transactions!$AK:$AK,$H5474,PG_Transactions!$E:$E,"CAPTURE",PG_Transactions!$AQ:$AQ,1)</f>
        <v>1</v>
      </c>
      <c r="J5474">
        <f>SUMIFS(PG_Transactions!$G:$G,PG_Transactions!$AK:$AK,$H5474,PG_Transactions!$E:$E,"CAPTURE",PG_Transactions!$AQ:$AQ,1)</f>
        <v>1799</v>
      </c>
      <c r="K5474">
        <f t="shared" si="261"/>
        <v>0</v>
      </c>
      <c r="L5474" t="str">
        <f t="shared" si="262"/>
        <v>Amount Match</v>
      </c>
    </row>
    <row r="5475" spans="1:12" hidden="1" x14ac:dyDescent="0.3">
      <c r="A5475" t="s">
        <v>10798</v>
      </c>
      <c r="B5475" s="1">
        <v>46275</v>
      </c>
      <c r="C5475" t="s">
        <v>8209</v>
      </c>
      <c r="D5475" t="s">
        <v>32</v>
      </c>
      <c r="E5475" t="s">
        <v>9</v>
      </c>
      <c r="F5475" s="2">
        <v>3499</v>
      </c>
      <c r="G5475" t="s">
        <v>10</v>
      </c>
      <c r="H5475" t="str">
        <f t="shared" si="260"/>
        <v>ORD26005474</v>
      </c>
      <c r="I5475">
        <f>COUNTIFS(PG_Transactions!$AK:$AK,$H5475,PG_Transactions!$E:$E,"CAPTURE",PG_Transactions!$AQ:$AQ,1)</f>
        <v>1</v>
      </c>
      <c r="J5475">
        <f>SUMIFS(PG_Transactions!$G:$G,PG_Transactions!$AK:$AK,$H5475,PG_Transactions!$E:$E,"CAPTURE",PG_Transactions!$AQ:$AQ,1)</f>
        <v>3499</v>
      </c>
      <c r="K5475">
        <f t="shared" si="261"/>
        <v>0</v>
      </c>
      <c r="L5475" t="str">
        <f t="shared" si="262"/>
        <v>Amount Match</v>
      </c>
    </row>
    <row r="5476" spans="1:12" hidden="1" x14ac:dyDescent="0.3">
      <c r="A5476" t="s">
        <v>10799</v>
      </c>
      <c r="B5476" s="1">
        <v>46270</v>
      </c>
      <c r="C5476" t="s">
        <v>10800</v>
      </c>
      <c r="D5476" t="s">
        <v>38</v>
      </c>
      <c r="E5476" t="s">
        <v>9</v>
      </c>
      <c r="F5476">
        <v>10097</v>
      </c>
      <c r="G5476" t="s">
        <v>10</v>
      </c>
      <c r="H5476" t="str">
        <f t="shared" si="260"/>
        <v>ORD26005475</v>
      </c>
      <c r="I5476">
        <f>COUNTIFS(PG_Transactions!$AK:$AK,$H5476,PG_Transactions!$E:$E,"CAPTURE",PG_Transactions!$AQ:$AQ,1)</f>
        <v>1</v>
      </c>
      <c r="J5476">
        <f>SUMIFS(PG_Transactions!$G:$G,PG_Transactions!$AK:$AK,$H5476,PG_Transactions!$E:$E,"CAPTURE",PG_Transactions!$AQ:$AQ,1)</f>
        <v>10097</v>
      </c>
      <c r="K5476">
        <f t="shared" si="261"/>
        <v>0</v>
      </c>
      <c r="L5476" t="str">
        <f t="shared" si="262"/>
        <v>Amount Match</v>
      </c>
    </row>
    <row r="5477" spans="1:12" hidden="1" x14ac:dyDescent="0.3">
      <c r="A5477" t="s">
        <v>10801</v>
      </c>
      <c r="B5477" s="1">
        <v>46272</v>
      </c>
      <c r="C5477" t="s">
        <v>10802</v>
      </c>
      <c r="D5477" t="s">
        <v>13</v>
      </c>
      <c r="E5477" t="s">
        <v>33</v>
      </c>
      <c r="F5477" s="2">
        <v>10497</v>
      </c>
      <c r="G5477" t="s">
        <v>10</v>
      </c>
      <c r="H5477" t="str">
        <f t="shared" si="260"/>
        <v>ORD26005476</v>
      </c>
      <c r="I5477">
        <f>COUNTIFS(PG_Transactions!$AK:$AK,$H5477,PG_Transactions!$E:$E,"CAPTURE",PG_Transactions!$AQ:$AQ,1)</f>
        <v>1</v>
      </c>
      <c r="J5477">
        <f>SUMIFS(PG_Transactions!$G:$G,PG_Transactions!$AK:$AK,$H5477,PG_Transactions!$E:$E,"CAPTURE",PG_Transactions!$AQ:$AQ,1)</f>
        <v>10497</v>
      </c>
      <c r="K5477">
        <f t="shared" si="261"/>
        <v>0</v>
      </c>
      <c r="L5477" t="str">
        <f t="shared" si="262"/>
        <v>Amount Match</v>
      </c>
    </row>
    <row r="5478" spans="1:12" hidden="1" x14ac:dyDescent="0.3">
      <c r="A5478" t="s">
        <v>10803</v>
      </c>
      <c r="B5478" s="1">
        <v>46280</v>
      </c>
      <c r="C5478" t="s">
        <v>10804</v>
      </c>
      <c r="D5478" t="s">
        <v>24</v>
      </c>
      <c r="E5478" t="s">
        <v>9</v>
      </c>
      <c r="F5478">
        <v>7998</v>
      </c>
      <c r="G5478" t="s">
        <v>10</v>
      </c>
      <c r="H5478" t="str">
        <f t="shared" si="260"/>
        <v>ORD26005477</v>
      </c>
      <c r="I5478">
        <f>COUNTIFS(PG_Transactions!$AK:$AK,$H5478,PG_Transactions!$E:$E,"CAPTURE",PG_Transactions!$AQ:$AQ,1)</f>
        <v>1</v>
      </c>
      <c r="J5478">
        <f>SUMIFS(PG_Transactions!$G:$G,PG_Transactions!$AK:$AK,$H5478,PG_Transactions!$E:$E,"CAPTURE",PG_Transactions!$AQ:$AQ,1)</f>
        <v>7998</v>
      </c>
      <c r="K5478">
        <f t="shared" si="261"/>
        <v>0</v>
      </c>
      <c r="L5478" t="str">
        <f t="shared" si="262"/>
        <v>Amount Match</v>
      </c>
    </row>
    <row r="5479" spans="1:12" hidden="1" x14ac:dyDescent="0.3">
      <c r="A5479" t="s">
        <v>10805</v>
      </c>
      <c r="B5479" s="1">
        <v>46280</v>
      </c>
      <c r="C5479" t="s">
        <v>10806</v>
      </c>
      <c r="E5479" t="s">
        <v>9</v>
      </c>
      <c r="F5479">
        <v>799</v>
      </c>
      <c r="G5479" t="s">
        <v>10</v>
      </c>
      <c r="H5479" t="str">
        <f t="shared" si="260"/>
        <v>ORD26005478</v>
      </c>
      <c r="I5479">
        <f>COUNTIFS(PG_Transactions!$AK:$AK,$H5479,PG_Transactions!$E:$E,"CAPTURE",PG_Transactions!$AQ:$AQ,1)</f>
        <v>1</v>
      </c>
      <c r="J5479">
        <f>SUMIFS(PG_Transactions!$G:$G,PG_Transactions!$AK:$AK,$H5479,PG_Transactions!$E:$E,"CAPTURE",PG_Transactions!$AQ:$AQ,1)</f>
        <v>799</v>
      </c>
      <c r="K5479">
        <f t="shared" si="261"/>
        <v>0</v>
      </c>
      <c r="L5479" t="str">
        <f t="shared" si="262"/>
        <v>Amount Match</v>
      </c>
    </row>
    <row r="5480" spans="1:12" hidden="1" x14ac:dyDescent="0.3">
      <c r="A5480" t="s">
        <v>10807</v>
      </c>
      <c r="B5480" s="1">
        <v>46280</v>
      </c>
      <c r="C5480" t="s">
        <v>10808</v>
      </c>
      <c r="D5480" t="s">
        <v>27</v>
      </c>
      <c r="E5480" t="s">
        <v>17</v>
      </c>
      <c r="F5480">
        <v>1947</v>
      </c>
      <c r="G5480" t="s">
        <v>10</v>
      </c>
      <c r="H5480" t="str">
        <f t="shared" si="260"/>
        <v>ORD26005479</v>
      </c>
      <c r="I5480">
        <f>COUNTIFS(PG_Transactions!$AK:$AK,$H5480,PG_Transactions!$E:$E,"CAPTURE",PG_Transactions!$AQ:$AQ,1)</f>
        <v>1</v>
      </c>
      <c r="J5480">
        <f>SUMIFS(PG_Transactions!$G:$G,PG_Transactions!$AK:$AK,$H5480,PG_Transactions!$E:$E,"CAPTURE",PG_Transactions!$AQ:$AQ,1)</f>
        <v>1947</v>
      </c>
      <c r="K5480">
        <f t="shared" si="261"/>
        <v>0</v>
      </c>
      <c r="L5480" t="str">
        <f t="shared" si="262"/>
        <v>Amount Match</v>
      </c>
    </row>
    <row r="5481" spans="1:12" hidden="1" x14ac:dyDescent="0.3">
      <c r="A5481" t="s">
        <v>10809</v>
      </c>
      <c r="B5481" s="1">
        <v>46288</v>
      </c>
      <c r="C5481" t="s">
        <v>10810</v>
      </c>
      <c r="D5481" t="s">
        <v>16</v>
      </c>
      <c r="E5481" t="s">
        <v>9</v>
      </c>
      <c r="F5481">
        <v>599</v>
      </c>
      <c r="G5481" t="s">
        <v>10</v>
      </c>
      <c r="H5481" t="str">
        <f t="shared" si="260"/>
        <v>ORD26005480</v>
      </c>
      <c r="I5481">
        <f>COUNTIFS(PG_Transactions!$AK:$AK,$H5481,PG_Transactions!$E:$E,"CAPTURE",PG_Transactions!$AQ:$AQ,1)</f>
        <v>1</v>
      </c>
      <c r="J5481">
        <f>SUMIFS(PG_Transactions!$G:$G,PG_Transactions!$AK:$AK,$H5481,PG_Transactions!$E:$E,"CAPTURE",PG_Transactions!$AQ:$AQ,1)</f>
        <v>599</v>
      </c>
      <c r="K5481">
        <f t="shared" si="261"/>
        <v>0</v>
      </c>
      <c r="L5481" t="str">
        <f t="shared" si="262"/>
        <v>Amount Match</v>
      </c>
    </row>
    <row r="5482" spans="1:12" hidden="1" x14ac:dyDescent="0.3">
      <c r="A5482" t="s">
        <v>10811</v>
      </c>
      <c r="B5482" s="1">
        <v>46275</v>
      </c>
      <c r="C5482" t="s">
        <v>10812</v>
      </c>
      <c r="D5482" t="s">
        <v>16</v>
      </c>
      <c r="E5482" t="s">
        <v>44</v>
      </c>
      <c r="F5482">
        <v>3597</v>
      </c>
      <c r="G5482" t="s">
        <v>10</v>
      </c>
      <c r="H5482" t="str">
        <f t="shared" si="260"/>
        <v>ORD26005481</v>
      </c>
      <c r="I5482">
        <f>COUNTIFS(PG_Transactions!$AK:$AK,$H5482,PG_Transactions!$E:$E,"CAPTURE",PG_Transactions!$AQ:$AQ,1)</f>
        <v>1</v>
      </c>
      <c r="J5482">
        <f>SUMIFS(PG_Transactions!$G:$G,PG_Transactions!$AK:$AK,$H5482,PG_Transactions!$E:$E,"CAPTURE",PG_Transactions!$AQ:$AQ,1)</f>
        <v>3597</v>
      </c>
      <c r="K5482">
        <f t="shared" si="261"/>
        <v>0</v>
      </c>
      <c r="L5482" t="str">
        <f t="shared" si="262"/>
        <v>Amount Match</v>
      </c>
    </row>
    <row r="5483" spans="1:12" hidden="1" x14ac:dyDescent="0.3">
      <c r="A5483" t="s">
        <v>10813</v>
      </c>
      <c r="B5483" s="1">
        <v>46291</v>
      </c>
      <c r="C5483" t="s">
        <v>10814</v>
      </c>
      <c r="D5483" t="s">
        <v>32</v>
      </c>
      <c r="E5483" t="s">
        <v>44</v>
      </c>
      <c r="F5483">
        <v>5298</v>
      </c>
      <c r="G5483" t="s">
        <v>10</v>
      </c>
      <c r="H5483" t="str">
        <f t="shared" si="260"/>
        <v>ORD26005482</v>
      </c>
      <c r="I5483">
        <f>COUNTIFS(PG_Transactions!$AK:$AK,$H5483,PG_Transactions!$E:$E,"CAPTURE",PG_Transactions!$AQ:$AQ,1)</f>
        <v>1</v>
      </c>
      <c r="J5483">
        <f>SUMIFS(PG_Transactions!$G:$G,PG_Transactions!$AK:$AK,$H5483,PG_Transactions!$E:$E,"CAPTURE",PG_Transactions!$AQ:$AQ,1)</f>
        <v>5298</v>
      </c>
      <c r="K5483">
        <f t="shared" si="261"/>
        <v>0</v>
      </c>
      <c r="L5483" t="str">
        <f t="shared" si="262"/>
        <v>Amount Match</v>
      </c>
    </row>
    <row r="5484" spans="1:12" hidden="1" x14ac:dyDescent="0.3">
      <c r="A5484" t="s">
        <v>10815</v>
      </c>
      <c r="B5484" s="1">
        <v>46290</v>
      </c>
      <c r="C5484" t="s">
        <v>10816</v>
      </c>
      <c r="E5484" t="s">
        <v>44</v>
      </c>
      <c r="F5484">
        <v>2598</v>
      </c>
      <c r="G5484" t="s">
        <v>10</v>
      </c>
      <c r="H5484" t="str">
        <f t="shared" si="260"/>
        <v>ORD26005483</v>
      </c>
      <c r="I5484">
        <f>COUNTIFS(PG_Transactions!$AK:$AK,$H5484,PG_Transactions!$E:$E,"CAPTURE",PG_Transactions!$AQ:$AQ,1)</f>
        <v>1</v>
      </c>
      <c r="J5484">
        <f>SUMIFS(PG_Transactions!$G:$G,PG_Transactions!$AK:$AK,$H5484,PG_Transactions!$E:$E,"CAPTURE",PG_Transactions!$AQ:$AQ,1)</f>
        <v>2598</v>
      </c>
      <c r="K5484">
        <f t="shared" si="261"/>
        <v>0</v>
      </c>
      <c r="L5484" t="str">
        <f t="shared" si="262"/>
        <v>Amount Match</v>
      </c>
    </row>
    <row r="5485" spans="1:12" hidden="1" x14ac:dyDescent="0.3">
      <c r="A5485" t="s">
        <v>10817</v>
      </c>
      <c r="B5485" s="1">
        <v>46294</v>
      </c>
      <c r="C5485" t="s">
        <v>10818</v>
      </c>
      <c r="D5485" t="s">
        <v>27</v>
      </c>
      <c r="E5485" t="s">
        <v>9</v>
      </c>
      <c r="F5485">
        <v>2999</v>
      </c>
      <c r="G5485" t="s">
        <v>56</v>
      </c>
      <c r="H5485" t="str">
        <f t="shared" si="260"/>
        <v>ORD26005484</v>
      </c>
      <c r="I5485">
        <f>COUNTIFS(PG_Transactions!$AK:$AK,$H5485,PG_Transactions!$E:$E,"CAPTURE",PG_Transactions!$AQ:$AQ,1)</f>
        <v>1</v>
      </c>
      <c r="J5485">
        <f>SUMIFS(PG_Transactions!$G:$G,PG_Transactions!$AK:$AK,$H5485,PG_Transactions!$E:$E,"CAPTURE",PG_Transactions!$AQ:$AQ,1)</f>
        <v>2999</v>
      </c>
      <c r="K5485">
        <f t="shared" si="261"/>
        <v>0</v>
      </c>
      <c r="L5485" t="str">
        <f t="shared" si="262"/>
        <v>Amount Match</v>
      </c>
    </row>
    <row r="5486" spans="1:12" hidden="1" x14ac:dyDescent="0.3">
      <c r="A5486" t="s">
        <v>10819</v>
      </c>
      <c r="B5486" s="1">
        <v>46291</v>
      </c>
      <c r="C5486" t="s">
        <v>10820</v>
      </c>
      <c r="D5486" t="s">
        <v>51</v>
      </c>
      <c r="E5486" t="s">
        <v>17</v>
      </c>
      <c r="F5486">
        <v>599</v>
      </c>
      <c r="G5486" t="s">
        <v>10</v>
      </c>
      <c r="H5486" t="str">
        <f t="shared" si="260"/>
        <v>ORD26005485</v>
      </c>
      <c r="I5486">
        <f>COUNTIFS(PG_Transactions!$AK:$AK,$H5486,PG_Transactions!$E:$E,"CAPTURE",PG_Transactions!$AQ:$AQ,1)</f>
        <v>1</v>
      </c>
      <c r="J5486">
        <f>SUMIFS(PG_Transactions!$G:$G,PG_Transactions!$AK:$AK,$H5486,PG_Transactions!$E:$E,"CAPTURE",PG_Transactions!$AQ:$AQ,1)</f>
        <v>599</v>
      </c>
      <c r="K5486">
        <f t="shared" si="261"/>
        <v>0</v>
      </c>
      <c r="L5486" t="str">
        <f t="shared" si="262"/>
        <v>Amount Match</v>
      </c>
    </row>
    <row r="5487" spans="1:12" hidden="1" x14ac:dyDescent="0.3">
      <c r="A5487" t="s">
        <v>10821</v>
      </c>
      <c r="B5487" s="1">
        <v>46274</v>
      </c>
      <c r="C5487" t="s">
        <v>10822</v>
      </c>
      <c r="D5487" t="s">
        <v>24</v>
      </c>
      <c r="E5487" t="s">
        <v>44</v>
      </c>
      <c r="F5487">
        <v>3298</v>
      </c>
      <c r="G5487" t="s">
        <v>10</v>
      </c>
      <c r="H5487" t="str">
        <f t="shared" si="260"/>
        <v>ORD26005486</v>
      </c>
      <c r="I5487">
        <f>COUNTIFS(PG_Transactions!$AK:$AK,$H5487,PG_Transactions!$E:$E,"CAPTURE",PG_Transactions!$AQ:$AQ,1)</f>
        <v>1</v>
      </c>
      <c r="J5487">
        <f>SUMIFS(PG_Transactions!$G:$G,PG_Transactions!$AK:$AK,$H5487,PG_Transactions!$E:$E,"CAPTURE",PG_Transactions!$AQ:$AQ,1)</f>
        <v>3298</v>
      </c>
      <c r="K5487">
        <f t="shared" si="261"/>
        <v>0</v>
      </c>
      <c r="L5487" t="str">
        <f t="shared" si="262"/>
        <v>Amount Match</v>
      </c>
    </row>
    <row r="5488" spans="1:12" hidden="1" x14ac:dyDescent="0.3">
      <c r="A5488" t="s">
        <v>10823</v>
      </c>
      <c r="B5488" s="1">
        <v>46272</v>
      </c>
      <c r="C5488" t="s">
        <v>10824</v>
      </c>
      <c r="D5488" t="s">
        <v>16</v>
      </c>
      <c r="E5488" t="s">
        <v>17</v>
      </c>
      <c r="F5488">
        <v>1499</v>
      </c>
      <c r="G5488" t="s">
        <v>10</v>
      </c>
      <c r="H5488" t="str">
        <f t="shared" si="260"/>
        <v>ORD26005487</v>
      </c>
      <c r="I5488">
        <f>COUNTIFS(PG_Transactions!$AK:$AK,$H5488,PG_Transactions!$E:$E,"CAPTURE",PG_Transactions!$AQ:$AQ,1)</f>
        <v>1</v>
      </c>
      <c r="J5488">
        <f>SUMIFS(PG_Transactions!$G:$G,PG_Transactions!$AK:$AK,$H5488,PG_Transactions!$E:$E,"CAPTURE",PG_Transactions!$AQ:$AQ,1)</f>
        <v>1499</v>
      </c>
      <c r="K5488">
        <f t="shared" si="261"/>
        <v>0</v>
      </c>
      <c r="L5488" t="str">
        <f t="shared" si="262"/>
        <v>Amount Match</v>
      </c>
    </row>
    <row r="5489" spans="1:12" hidden="1" x14ac:dyDescent="0.3">
      <c r="A5489" t="s">
        <v>10825</v>
      </c>
      <c r="B5489" s="1">
        <v>46287</v>
      </c>
      <c r="C5489" t="s">
        <v>10826</v>
      </c>
      <c r="D5489" t="s">
        <v>41</v>
      </c>
      <c r="E5489" t="s">
        <v>44</v>
      </c>
      <c r="F5489">
        <v>2747</v>
      </c>
      <c r="G5489" t="s">
        <v>10</v>
      </c>
      <c r="H5489" t="str">
        <f t="shared" si="260"/>
        <v>ORD26005488</v>
      </c>
      <c r="I5489">
        <f>COUNTIFS(PG_Transactions!$AK:$AK,$H5489,PG_Transactions!$E:$E,"CAPTURE",PG_Transactions!$AQ:$AQ,1)</f>
        <v>1</v>
      </c>
      <c r="J5489">
        <f>SUMIFS(PG_Transactions!$G:$G,PG_Transactions!$AK:$AK,$H5489,PG_Transactions!$E:$E,"CAPTURE",PG_Transactions!$AQ:$AQ,1)</f>
        <v>2747</v>
      </c>
      <c r="K5489">
        <f t="shared" si="261"/>
        <v>0</v>
      </c>
      <c r="L5489" t="str">
        <f t="shared" si="262"/>
        <v>Amount Match</v>
      </c>
    </row>
    <row r="5490" spans="1:12" hidden="1" x14ac:dyDescent="0.3">
      <c r="A5490" t="s">
        <v>10827</v>
      </c>
      <c r="B5490" s="1">
        <v>46281</v>
      </c>
      <c r="C5490" t="s">
        <v>10828</v>
      </c>
      <c r="D5490" t="s">
        <v>27</v>
      </c>
      <c r="E5490" t="s">
        <v>17</v>
      </c>
      <c r="F5490">
        <v>898</v>
      </c>
      <c r="G5490" t="s">
        <v>105</v>
      </c>
      <c r="H5490" t="str">
        <f t="shared" si="260"/>
        <v>ORD26005489</v>
      </c>
      <c r="I5490">
        <f>COUNTIFS(PG_Transactions!$AK:$AK,$H5490,PG_Transactions!$E:$E,"CAPTURE",PG_Transactions!$AQ:$AQ,1)</f>
        <v>0</v>
      </c>
      <c r="J5490">
        <f>SUMIFS(PG_Transactions!$G:$G,PG_Transactions!$AK:$AK,$H5490,PG_Transactions!$E:$E,"CAPTURE",PG_Transactions!$AQ:$AQ,1)</f>
        <v>0</v>
      </c>
      <c r="K5490">
        <f t="shared" si="261"/>
        <v>-898</v>
      </c>
      <c r="L5490" t="str">
        <f t="shared" si="262"/>
        <v>No Capture</v>
      </c>
    </row>
    <row r="5491" spans="1:12" hidden="1" x14ac:dyDescent="0.3">
      <c r="A5491" t="s">
        <v>10829</v>
      </c>
      <c r="B5491" s="1">
        <v>46278</v>
      </c>
      <c r="C5491" t="s">
        <v>10830</v>
      </c>
      <c r="D5491" t="s">
        <v>41</v>
      </c>
      <c r="E5491" t="s">
        <v>17</v>
      </c>
      <c r="F5491">
        <v>8997</v>
      </c>
      <c r="G5491" t="s">
        <v>10</v>
      </c>
      <c r="H5491" t="str">
        <f t="shared" si="260"/>
        <v>ORD26005490</v>
      </c>
      <c r="I5491">
        <f>COUNTIFS(PG_Transactions!$AK:$AK,$H5491,PG_Transactions!$E:$E,"CAPTURE",PG_Transactions!$AQ:$AQ,1)</f>
        <v>1</v>
      </c>
      <c r="J5491">
        <f>SUMIFS(PG_Transactions!$G:$G,PG_Transactions!$AK:$AK,$H5491,PG_Transactions!$E:$E,"CAPTURE",PG_Transactions!$AQ:$AQ,1)</f>
        <v>8997</v>
      </c>
      <c r="K5491">
        <f t="shared" si="261"/>
        <v>0</v>
      </c>
      <c r="L5491" t="str">
        <f t="shared" si="262"/>
        <v>Amount Match</v>
      </c>
    </row>
    <row r="5492" spans="1:12" hidden="1" x14ac:dyDescent="0.3">
      <c r="A5492" t="s">
        <v>10831</v>
      </c>
      <c r="B5492" s="1">
        <v>46292</v>
      </c>
      <c r="C5492" t="s">
        <v>10832</v>
      </c>
      <c r="D5492" t="s">
        <v>41</v>
      </c>
      <c r="E5492" t="s">
        <v>9</v>
      </c>
      <c r="F5492">
        <v>3098</v>
      </c>
      <c r="G5492" t="s">
        <v>10</v>
      </c>
      <c r="H5492" t="str">
        <f t="shared" si="260"/>
        <v>ORD26005491</v>
      </c>
      <c r="I5492">
        <f>COUNTIFS(PG_Transactions!$AK:$AK,$H5492,PG_Transactions!$E:$E,"CAPTURE",PG_Transactions!$AQ:$AQ,1)</f>
        <v>1</v>
      </c>
      <c r="J5492">
        <f>SUMIFS(PG_Transactions!$G:$G,PG_Transactions!$AK:$AK,$H5492,PG_Transactions!$E:$E,"CAPTURE",PG_Transactions!$AQ:$AQ,1)</f>
        <v>3098</v>
      </c>
      <c r="K5492">
        <f t="shared" si="261"/>
        <v>0</v>
      </c>
      <c r="L5492" t="str">
        <f t="shared" si="262"/>
        <v>Amount Match</v>
      </c>
    </row>
    <row r="5493" spans="1:12" hidden="1" x14ac:dyDescent="0.3">
      <c r="A5493" t="s">
        <v>10833</v>
      </c>
      <c r="B5493" s="1">
        <v>46268</v>
      </c>
      <c r="C5493" t="s">
        <v>2669</v>
      </c>
      <c r="D5493" t="s">
        <v>32</v>
      </c>
      <c r="E5493" t="s">
        <v>17</v>
      </c>
      <c r="F5493">
        <v>4797</v>
      </c>
      <c r="G5493" t="s">
        <v>10</v>
      </c>
      <c r="H5493" t="str">
        <f t="shared" si="260"/>
        <v>ORD26005492</v>
      </c>
      <c r="I5493">
        <f>COUNTIFS(PG_Transactions!$AK:$AK,$H5493,PG_Transactions!$E:$E,"CAPTURE",PG_Transactions!$AQ:$AQ,1)</f>
        <v>1</v>
      </c>
      <c r="J5493">
        <f>SUMIFS(PG_Transactions!$G:$G,PG_Transactions!$AK:$AK,$H5493,PG_Transactions!$E:$E,"CAPTURE",PG_Transactions!$AQ:$AQ,1)</f>
        <v>4797</v>
      </c>
      <c r="K5493">
        <f t="shared" si="261"/>
        <v>0</v>
      </c>
      <c r="L5493" t="str">
        <f t="shared" si="262"/>
        <v>Amount Match</v>
      </c>
    </row>
    <row r="5494" spans="1:12" hidden="1" x14ac:dyDescent="0.3">
      <c r="A5494" t="s">
        <v>10834</v>
      </c>
      <c r="B5494" s="1">
        <v>46285</v>
      </c>
      <c r="C5494" t="s">
        <v>4842</v>
      </c>
      <c r="E5494" t="s">
        <v>44</v>
      </c>
      <c r="F5494">
        <v>599</v>
      </c>
      <c r="G5494" t="s">
        <v>56</v>
      </c>
      <c r="H5494" t="str">
        <f t="shared" si="260"/>
        <v>ORD26005493</v>
      </c>
      <c r="I5494">
        <f>COUNTIFS(PG_Transactions!$AK:$AK,$H5494,PG_Transactions!$E:$E,"CAPTURE",PG_Transactions!$AQ:$AQ,1)</f>
        <v>1</v>
      </c>
      <c r="J5494">
        <f>SUMIFS(PG_Transactions!$G:$G,PG_Transactions!$AK:$AK,$H5494,PG_Transactions!$E:$E,"CAPTURE",PG_Transactions!$AQ:$AQ,1)</f>
        <v>599</v>
      </c>
      <c r="K5494">
        <f t="shared" si="261"/>
        <v>0</v>
      </c>
      <c r="L5494" t="str">
        <f t="shared" si="262"/>
        <v>Amount Match</v>
      </c>
    </row>
    <row r="5495" spans="1:12" hidden="1" x14ac:dyDescent="0.3">
      <c r="A5495" t="s">
        <v>10835</v>
      </c>
      <c r="B5495" s="1">
        <v>46267</v>
      </c>
      <c r="C5495" t="s">
        <v>10836</v>
      </c>
      <c r="D5495" t="s">
        <v>13</v>
      </c>
      <c r="E5495" t="s">
        <v>44</v>
      </c>
      <c r="F5495">
        <v>1299</v>
      </c>
      <c r="G5495" t="s">
        <v>10</v>
      </c>
      <c r="H5495" t="str">
        <f t="shared" si="260"/>
        <v>ORD26005494</v>
      </c>
      <c r="I5495">
        <f>COUNTIFS(PG_Transactions!$AK:$AK,$H5495,PG_Transactions!$E:$E,"CAPTURE",PG_Transactions!$AQ:$AQ,1)</f>
        <v>1</v>
      </c>
      <c r="J5495">
        <f>SUMIFS(PG_Transactions!$G:$G,PG_Transactions!$AK:$AK,$H5495,PG_Transactions!$E:$E,"CAPTURE",PG_Transactions!$AQ:$AQ,1)</f>
        <v>1299</v>
      </c>
      <c r="K5495">
        <f t="shared" si="261"/>
        <v>0</v>
      </c>
      <c r="L5495" t="str">
        <f t="shared" si="262"/>
        <v>Amount Match</v>
      </c>
    </row>
    <row r="5496" spans="1:12" hidden="1" x14ac:dyDescent="0.3">
      <c r="A5496" t="s">
        <v>10837</v>
      </c>
      <c r="B5496" s="1">
        <v>46294</v>
      </c>
      <c r="C5496" t="s">
        <v>10838</v>
      </c>
      <c r="D5496" t="s">
        <v>51</v>
      </c>
      <c r="E5496" t="s">
        <v>9</v>
      </c>
      <c r="F5496">
        <v>4999</v>
      </c>
      <c r="G5496" t="s">
        <v>10</v>
      </c>
      <c r="H5496" t="str">
        <f t="shared" si="260"/>
        <v>ORD26005495</v>
      </c>
      <c r="I5496">
        <f>COUNTIFS(PG_Transactions!$AK:$AK,$H5496,PG_Transactions!$E:$E,"CAPTURE",PG_Transactions!$AQ:$AQ,1)</f>
        <v>1</v>
      </c>
      <c r="J5496">
        <f>SUMIFS(PG_Transactions!$G:$G,PG_Transactions!$AK:$AK,$H5496,PG_Transactions!$E:$E,"CAPTURE",PG_Transactions!$AQ:$AQ,1)</f>
        <v>4999</v>
      </c>
      <c r="K5496">
        <f t="shared" si="261"/>
        <v>0</v>
      </c>
      <c r="L5496" t="str">
        <f t="shared" si="262"/>
        <v>Amount Match</v>
      </c>
    </row>
    <row r="5497" spans="1:12" hidden="1" x14ac:dyDescent="0.3">
      <c r="A5497" t="s">
        <v>10839</v>
      </c>
      <c r="B5497" s="1">
        <v>46268</v>
      </c>
      <c r="C5497" t="s">
        <v>10840</v>
      </c>
      <c r="D5497" t="s">
        <v>51</v>
      </c>
      <c r="E5497" t="s">
        <v>17</v>
      </c>
      <c r="F5497">
        <v>4597</v>
      </c>
      <c r="G5497" t="s">
        <v>10</v>
      </c>
      <c r="H5497" t="str">
        <f t="shared" si="260"/>
        <v>ORD26005496</v>
      </c>
      <c r="I5497">
        <f>COUNTIFS(PG_Transactions!$AK:$AK,$H5497,PG_Transactions!$E:$E,"CAPTURE",PG_Transactions!$AQ:$AQ,1)</f>
        <v>1</v>
      </c>
      <c r="J5497">
        <f>SUMIFS(PG_Transactions!$G:$G,PG_Transactions!$AK:$AK,$H5497,PG_Transactions!$E:$E,"CAPTURE",PG_Transactions!$AQ:$AQ,1)</f>
        <v>4597</v>
      </c>
      <c r="K5497">
        <f t="shared" si="261"/>
        <v>0</v>
      </c>
      <c r="L5497" t="str">
        <f t="shared" si="262"/>
        <v>Amount Match</v>
      </c>
    </row>
    <row r="5498" spans="1:12" hidden="1" x14ac:dyDescent="0.3">
      <c r="A5498" t="s">
        <v>10841</v>
      </c>
      <c r="B5498" s="1">
        <v>46267</v>
      </c>
      <c r="C5498" t="s">
        <v>10842</v>
      </c>
      <c r="D5498" t="s">
        <v>38</v>
      </c>
      <c r="E5498" t="s">
        <v>17</v>
      </c>
      <c r="F5498">
        <v>999</v>
      </c>
      <c r="G5498" t="s">
        <v>10</v>
      </c>
      <c r="H5498" t="str">
        <f t="shared" si="260"/>
        <v>ORD26005497</v>
      </c>
      <c r="I5498">
        <f>COUNTIFS(PG_Transactions!$AK:$AK,$H5498,PG_Transactions!$E:$E,"CAPTURE",PG_Transactions!$AQ:$AQ,1)</f>
        <v>1</v>
      </c>
      <c r="J5498">
        <f>SUMIFS(PG_Transactions!$G:$G,PG_Transactions!$AK:$AK,$H5498,PG_Transactions!$E:$E,"CAPTURE",PG_Transactions!$AQ:$AQ,1)</f>
        <v>999</v>
      </c>
      <c r="K5498">
        <f t="shared" si="261"/>
        <v>0</v>
      </c>
      <c r="L5498" t="str">
        <f t="shared" si="262"/>
        <v>Amount Match</v>
      </c>
    </row>
    <row r="5499" spans="1:12" hidden="1" x14ac:dyDescent="0.3">
      <c r="A5499" t="s">
        <v>10843</v>
      </c>
      <c r="B5499" s="1">
        <v>46277</v>
      </c>
      <c r="C5499" t="s">
        <v>4817</v>
      </c>
      <c r="D5499" t="s">
        <v>13</v>
      </c>
      <c r="E5499" t="s">
        <v>9</v>
      </c>
      <c r="F5499">
        <v>8297</v>
      </c>
      <c r="G5499" t="s">
        <v>10</v>
      </c>
      <c r="H5499" t="str">
        <f t="shared" si="260"/>
        <v>ORD26005498</v>
      </c>
      <c r="I5499">
        <f>COUNTIFS(PG_Transactions!$AK:$AK,$H5499,PG_Transactions!$E:$E,"CAPTURE",PG_Transactions!$AQ:$AQ,1)</f>
        <v>1</v>
      </c>
      <c r="J5499">
        <f>SUMIFS(PG_Transactions!$G:$G,PG_Transactions!$AK:$AK,$H5499,PG_Transactions!$E:$E,"CAPTURE",PG_Transactions!$AQ:$AQ,1)</f>
        <v>8297</v>
      </c>
      <c r="K5499">
        <f t="shared" si="261"/>
        <v>0</v>
      </c>
      <c r="L5499" t="str">
        <f t="shared" si="262"/>
        <v>Amount Match</v>
      </c>
    </row>
    <row r="5500" spans="1:12" hidden="1" x14ac:dyDescent="0.3">
      <c r="A5500" t="s">
        <v>10844</v>
      </c>
      <c r="B5500" s="1">
        <v>46273</v>
      </c>
      <c r="C5500" t="s">
        <v>10845</v>
      </c>
      <c r="D5500" t="s">
        <v>32</v>
      </c>
      <c r="E5500" t="s">
        <v>9</v>
      </c>
      <c r="F5500">
        <v>7999</v>
      </c>
      <c r="G5500" t="s">
        <v>10</v>
      </c>
      <c r="H5500" t="str">
        <f t="shared" si="260"/>
        <v>ORD26005499</v>
      </c>
      <c r="I5500">
        <f>COUNTIFS(PG_Transactions!$AK:$AK,$H5500,PG_Transactions!$E:$E,"CAPTURE",PG_Transactions!$AQ:$AQ,1)</f>
        <v>1</v>
      </c>
      <c r="J5500">
        <f>SUMIFS(PG_Transactions!$G:$G,PG_Transactions!$AK:$AK,$H5500,PG_Transactions!$E:$E,"CAPTURE",PG_Transactions!$AQ:$AQ,1)</f>
        <v>7999</v>
      </c>
      <c r="K5500">
        <f t="shared" si="261"/>
        <v>0</v>
      </c>
      <c r="L5500" t="str">
        <f t="shared" si="262"/>
        <v>Amount Match</v>
      </c>
    </row>
    <row r="5501" spans="1:12" hidden="1" x14ac:dyDescent="0.3">
      <c r="A5501" t="s">
        <v>10846</v>
      </c>
      <c r="B5501" s="1">
        <v>46272</v>
      </c>
      <c r="C5501" t="s">
        <v>10847</v>
      </c>
      <c r="D5501" t="s">
        <v>16</v>
      </c>
      <c r="E5501" t="s">
        <v>17</v>
      </c>
      <c r="F5501">
        <v>7999</v>
      </c>
      <c r="G5501" t="s">
        <v>10</v>
      </c>
      <c r="H5501" t="str">
        <f t="shared" si="260"/>
        <v>ORD26005500</v>
      </c>
      <c r="I5501">
        <f>COUNTIFS(PG_Transactions!$AK:$AK,$H5501,PG_Transactions!$E:$E,"CAPTURE",PG_Transactions!$AQ:$AQ,1)</f>
        <v>1</v>
      </c>
      <c r="J5501">
        <f>SUMIFS(PG_Transactions!$G:$G,PG_Transactions!$AK:$AK,$H5501,PG_Transactions!$E:$E,"CAPTURE",PG_Transactions!$AQ:$AQ,1)</f>
        <v>7999</v>
      </c>
      <c r="K5501">
        <f t="shared" si="261"/>
        <v>0</v>
      </c>
      <c r="L5501" t="str">
        <f t="shared" si="262"/>
        <v>Amount Match</v>
      </c>
    </row>
    <row r="5502" spans="1:12" hidden="1" x14ac:dyDescent="0.3">
      <c r="A5502" t="s">
        <v>10848</v>
      </c>
      <c r="B5502" s="1">
        <v>46279</v>
      </c>
      <c r="C5502" t="s">
        <v>10849</v>
      </c>
      <c r="D5502" t="s">
        <v>32</v>
      </c>
      <c r="E5502" t="s">
        <v>17</v>
      </c>
      <c r="F5502">
        <v>9097</v>
      </c>
      <c r="G5502" t="s">
        <v>10</v>
      </c>
      <c r="H5502" t="str">
        <f t="shared" si="260"/>
        <v>ORD26005501</v>
      </c>
      <c r="I5502">
        <f>COUNTIFS(PG_Transactions!$AK:$AK,$H5502,PG_Transactions!$E:$E,"CAPTURE",PG_Transactions!$AQ:$AQ,1)</f>
        <v>1</v>
      </c>
      <c r="J5502">
        <f>SUMIFS(PG_Transactions!$G:$G,PG_Transactions!$AK:$AK,$H5502,PG_Transactions!$E:$E,"CAPTURE",PG_Transactions!$AQ:$AQ,1)</f>
        <v>9097</v>
      </c>
      <c r="K5502">
        <f t="shared" si="261"/>
        <v>0</v>
      </c>
      <c r="L5502" t="str">
        <f t="shared" si="262"/>
        <v>Amount Match</v>
      </c>
    </row>
    <row r="5503" spans="1:12" hidden="1" x14ac:dyDescent="0.3">
      <c r="A5503" t="s">
        <v>10850</v>
      </c>
      <c r="B5503" s="1">
        <v>46270</v>
      </c>
      <c r="C5503" t="s">
        <v>10851</v>
      </c>
      <c r="D5503" t="s">
        <v>38</v>
      </c>
      <c r="E5503" t="s">
        <v>9</v>
      </c>
      <c r="F5503">
        <v>599</v>
      </c>
      <c r="G5503" t="s">
        <v>10</v>
      </c>
      <c r="H5503" t="str">
        <f t="shared" si="260"/>
        <v>ORD26005502</v>
      </c>
      <c r="I5503">
        <f>COUNTIFS(PG_Transactions!$AK:$AK,$H5503,PG_Transactions!$E:$E,"CAPTURE",PG_Transactions!$AQ:$AQ,1)</f>
        <v>1</v>
      </c>
      <c r="J5503">
        <f>SUMIFS(PG_Transactions!$G:$G,PG_Transactions!$AK:$AK,$H5503,PG_Transactions!$E:$E,"CAPTURE",PG_Transactions!$AQ:$AQ,1)</f>
        <v>599</v>
      </c>
      <c r="K5503">
        <f t="shared" si="261"/>
        <v>0</v>
      </c>
      <c r="L5503" t="str">
        <f t="shared" si="262"/>
        <v>Amount Match</v>
      </c>
    </row>
    <row r="5504" spans="1:12" hidden="1" x14ac:dyDescent="0.3">
      <c r="A5504" t="s">
        <v>10852</v>
      </c>
      <c r="B5504" s="1">
        <v>46285</v>
      </c>
      <c r="C5504" t="s">
        <v>10853</v>
      </c>
      <c r="D5504" t="s">
        <v>51</v>
      </c>
      <c r="E5504" t="s">
        <v>9</v>
      </c>
      <c r="F5504">
        <v>3499</v>
      </c>
      <c r="G5504" t="s">
        <v>10</v>
      </c>
      <c r="H5504" t="str">
        <f t="shared" si="260"/>
        <v>ORD26005503</v>
      </c>
      <c r="I5504">
        <f>COUNTIFS(PG_Transactions!$AK:$AK,$H5504,PG_Transactions!$E:$E,"CAPTURE",PG_Transactions!$AQ:$AQ,1)</f>
        <v>1</v>
      </c>
      <c r="J5504">
        <f>SUMIFS(PG_Transactions!$G:$G,PG_Transactions!$AK:$AK,$H5504,PG_Transactions!$E:$E,"CAPTURE",PG_Transactions!$AQ:$AQ,1)</f>
        <v>3499</v>
      </c>
      <c r="K5504">
        <f t="shared" si="261"/>
        <v>0</v>
      </c>
      <c r="L5504" t="str">
        <f t="shared" si="262"/>
        <v>Amount Match</v>
      </c>
    </row>
    <row r="5505" spans="1:12" hidden="1" x14ac:dyDescent="0.3">
      <c r="A5505" t="s">
        <v>10854</v>
      </c>
      <c r="B5505" s="1">
        <v>46270</v>
      </c>
      <c r="C5505" t="s">
        <v>10855</v>
      </c>
      <c r="D5505" t="s">
        <v>32</v>
      </c>
      <c r="E5505" t="s">
        <v>9</v>
      </c>
      <c r="F5505">
        <v>2148</v>
      </c>
      <c r="G5505" t="s">
        <v>10</v>
      </c>
      <c r="H5505" t="str">
        <f t="shared" si="260"/>
        <v>ORD26005504</v>
      </c>
      <c r="I5505">
        <f>COUNTIFS(PG_Transactions!$AK:$AK,$H5505,PG_Transactions!$E:$E,"CAPTURE",PG_Transactions!$AQ:$AQ,1)</f>
        <v>1</v>
      </c>
      <c r="J5505">
        <f>SUMIFS(PG_Transactions!$G:$G,PG_Transactions!$AK:$AK,$H5505,PG_Transactions!$E:$E,"CAPTURE",PG_Transactions!$AQ:$AQ,1)</f>
        <v>2148</v>
      </c>
      <c r="K5505">
        <f t="shared" si="261"/>
        <v>0</v>
      </c>
      <c r="L5505" t="str">
        <f t="shared" si="262"/>
        <v>Amount Match</v>
      </c>
    </row>
    <row r="5506" spans="1:12" hidden="1" x14ac:dyDescent="0.3">
      <c r="A5506" t="s">
        <v>10856</v>
      </c>
      <c r="B5506" s="1">
        <v>46284</v>
      </c>
      <c r="C5506" t="s">
        <v>10857</v>
      </c>
      <c r="D5506" t="s">
        <v>24</v>
      </c>
      <c r="E5506" t="s">
        <v>9</v>
      </c>
      <c r="F5506">
        <v>3498</v>
      </c>
      <c r="G5506" t="s">
        <v>10</v>
      </c>
      <c r="H5506" t="str">
        <f t="shared" si="260"/>
        <v>ORD26005505</v>
      </c>
      <c r="I5506">
        <f>COUNTIFS(PG_Transactions!$AK:$AK,$H5506,PG_Transactions!$E:$E,"CAPTURE",PG_Transactions!$AQ:$AQ,1)</f>
        <v>1</v>
      </c>
      <c r="J5506">
        <f>SUMIFS(PG_Transactions!$G:$G,PG_Transactions!$AK:$AK,$H5506,PG_Transactions!$E:$E,"CAPTURE",PG_Transactions!$AQ:$AQ,1)</f>
        <v>3498</v>
      </c>
      <c r="K5506">
        <f t="shared" si="261"/>
        <v>0</v>
      </c>
      <c r="L5506" t="str">
        <f t="shared" si="262"/>
        <v>Amount Match</v>
      </c>
    </row>
    <row r="5507" spans="1:12" hidden="1" x14ac:dyDescent="0.3">
      <c r="A5507" t="s">
        <v>10858</v>
      </c>
      <c r="B5507" s="1">
        <v>46266</v>
      </c>
      <c r="C5507" t="s">
        <v>10859</v>
      </c>
      <c r="D5507" t="s">
        <v>32</v>
      </c>
      <c r="E5507" t="s">
        <v>9</v>
      </c>
      <c r="F5507">
        <v>3997</v>
      </c>
      <c r="G5507" t="s">
        <v>10</v>
      </c>
      <c r="H5507" t="str">
        <f t="shared" ref="H5507:H5570" si="263">UPPER(SUBSTITUTE(TRIM(A5507),"-",""))</f>
        <v>ORD26005506</v>
      </c>
      <c r="I5507">
        <f>COUNTIFS(PG_Transactions!$AK:$AK,$H5507,PG_Transactions!$E:$E,"CAPTURE",PG_Transactions!$AQ:$AQ,1)</f>
        <v>1</v>
      </c>
      <c r="J5507">
        <f>SUMIFS(PG_Transactions!$G:$G,PG_Transactions!$AK:$AK,$H5507,PG_Transactions!$E:$E,"CAPTURE",PG_Transactions!$AQ:$AQ,1)</f>
        <v>3997</v>
      </c>
      <c r="K5507">
        <f t="shared" ref="K5507:K5570" si="264">ROUND(J5507-F5507,2)</f>
        <v>0</v>
      </c>
      <c r="L5507" t="str">
        <f t="shared" ref="L5507:L5570" si="265">IF(I5507=0,"No Capture",IF(I5507&gt;1,"Multiple Capture Rows - Review",IF(ABS(K5507)&lt;0.01,"Amount Match",IF(K5507&lt;0,"Captured Less Than Order","Captured More Than Order"))))</f>
        <v>Amount Match</v>
      </c>
    </row>
    <row r="5508" spans="1:12" hidden="1" x14ac:dyDescent="0.3">
      <c r="A5508" t="s">
        <v>10860</v>
      </c>
      <c r="B5508" s="1">
        <v>46272</v>
      </c>
      <c r="C5508" t="s">
        <v>10861</v>
      </c>
      <c r="D5508" t="s">
        <v>24</v>
      </c>
      <c r="E5508" t="s">
        <v>9</v>
      </c>
      <c r="F5508">
        <v>1799</v>
      </c>
      <c r="G5508" t="s">
        <v>10</v>
      </c>
      <c r="H5508" t="str">
        <f t="shared" si="263"/>
        <v>ORD26005507</v>
      </c>
      <c r="I5508">
        <f>COUNTIFS(PG_Transactions!$AK:$AK,$H5508,PG_Transactions!$E:$E,"CAPTURE",PG_Transactions!$AQ:$AQ,1)</f>
        <v>1</v>
      </c>
      <c r="J5508">
        <f>SUMIFS(PG_Transactions!$G:$G,PG_Transactions!$AK:$AK,$H5508,PG_Transactions!$E:$E,"CAPTURE",PG_Transactions!$AQ:$AQ,1)</f>
        <v>1799</v>
      </c>
      <c r="K5508">
        <f t="shared" si="264"/>
        <v>0</v>
      </c>
      <c r="L5508" t="str">
        <f t="shared" si="265"/>
        <v>Amount Match</v>
      </c>
    </row>
    <row r="5509" spans="1:12" hidden="1" x14ac:dyDescent="0.3">
      <c r="A5509" t="s">
        <v>10862</v>
      </c>
      <c r="B5509" s="1">
        <v>46281</v>
      </c>
      <c r="C5509" t="s">
        <v>10863</v>
      </c>
      <c r="D5509" t="s">
        <v>65</v>
      </c>
      <c r="E5509" t="s">
        <v>9</v>
      </c>
      <c r="F5509">
        <v>7997</v>
      </c>
      <c r="G5509" t="s">
        <v>10</v>
      </c>
      <c r="H5509" t="str">
        <f t="shared" si="263"/>
        <v>ORD26005508</v>
      </c>
      <c r="I5509">
        <f>COUNTIFS(PG_Transactions!$AK:$AK,$H5509,PG_Transactions!$E:$E,"CAPTURE",PG_Transactions!$AQ:$AQ,1)</f>
        <v>1</v>
      </c>
      <c r="J5509">
        <f>SUMIFS(PG_Transactions!$G:$G,PG_Transactions!$AK:$AK,$H5509,PG_Transactions!$E:$E,"CAPTURE",PG_Transactions!$AQ:$AQ,1)</f>
        <v>7997</v>
      </c>
      <c r="K5509">
        <f t="shared" si="264"/>
        <v>0</v>
      </c>
      <c r="L5509" t="str">
        <f t="shared" si="265"/>
        <v>Amount Match</v>
      </c>
    </row>
    <row r="5510" spans="1:12" hidden="1" x14ac:dyDescent="0.3">
      <c r="A5510" t="s">
        <v>10864</v>
      </c>
      <c r="B5510" s="1">
        <v>46285</v>
      </c>
      <c r="C5510" t="s">
        <v>10865</v>
      </c>
      <c r="D5510" t="s">
        <v>32</v>
      </c>
      <c r="E5510" t="s">
        <v>9</v>
      </c>
      <c r="F5510">
        <v>499</v>
      </c>
      <c r="G5510" t="s">
        <v>10</v>
      </c>
      <c r="H5510" t="str">
        <f t="shared" si="263"/>
        <v>ORD26005509</v>
      </c>
      <c r="I5510">
        <f>COUNTIFS(PG_Transactions!$AK:$AK,$H5510,PG_Transactions!$E:$E,"CAPTURE",PG_Transactions!$AQ:$AQ,1)</f>
        <v>1</v>
      </c>
      <c r="J5510">
        <f>SUMIFS(PG_Transactions!$G:$G,PG_Transactions!$AK:$AK,$H5510,PG_Transactions!$E:$E,"CAPTURE",PG_Transactions!$AQ:$AQ,1)</f>
        <v>499</v>
      </c>
      <c r="K5510">
        <f t="shared" si="264"/>
        <v>0</v>
      </c>
      <c r="L5510" t="str">
        <f t="shared" si="265"/>
        <v>Amount Match</v>
      </c>
    </row>
    <row r="5511" spans="1:12" hidden="1" x14ac:dyDescent="0.3">
      <c r="A5511" t="s">
        <v>10866</v>
      </c>
      <c r="B5511" s="1">
        <v>46276</v>
      </c>
      <c r="C5511" t="s">
        <v>10867</v>
      </c>
      <c r="D5511" t="s">
        <v>13</v>
      </c>
      <c r="E5511" t="s">
        <v>9</v>
      </c>
      <c r="F5511">
        <v>7999</v>
      </c>
      <c r="G5511" t="s">
        <v>10</v>
      </c>
      <c r="H5511" t="str">
        <f t="shared" si="263"/>
        <v>ORD26005510</v>
      </c>
      <c r="I5511">
        <f>COUNTIFS(PG_Transactions!$AK:$AK,$H5511,PG_Transactions!$E:$E,"CAPTURE",PG_Transactions!$AQ:$AQ,1)</f>
        <v>1</v>
      </c>
      <c r="J5511">
        <f>SUMIFS(PG_Transactions!$G:$G,PG_Transactions!$AK:$AK,$H5511,PG_Transactions!$E:$E,"CAPTURE",PG_Transactions!$AQ:$AQ,1)</f>
        <v>7999</v>
      </c>
      <c r="K5511">
        <f t="shared" si="264"/>
        <v>0</v>
      </c>
      <c r="L5511" t="str">
        <f t="shared" si="265"/>
        <v>Amount Match</v>
      </c>
    </row>
    <row r="5512" spans="1:12" hidden="1" x14ac:dyDescent="0.3">
      <c r="A5512" t="s">
        <v>10868</v>
      </c>
      <c r="B5512" s="1">
        <v>46292</v>
      </c>
      <c r="C5512" t="s">
        <v>10869</v>
      </c>
      <c r="D5512" t="s">
        <v>24</v>
      </c>
      <c r="E5512" t="s">
        <v>9</v>
      </c>
      <c r="F5512">
        <v>299</v>
      </c>
      <c r="G5512" t="s">
        <v>10</v>
      </c>
      <c r="H5512" t="str">
        <f t="shared" si="263"/>
        <v>ORD26005511</v>
      </c>
      <c r="I5512">
        <f>COUNTIFS(PG_Transactions!$AK:$AK,$H5512,PG_Transactions!$E:$E,"CAPTURE",PG_Transactions!$AQ:$AQ,1)</f>
        <v>1</v>
      </c>
      <c r="J5512">
        <f>SUMIFS(PG_Transactions!$G:$G,PG_Transactions!$AK:$AK,$H5512,PG_Transactions!$E:$E,"CAPTURE",PG_Transactions!$AQ:$AQ,1)</f>
        <v>299</v>
      </c>
      <c r="K5512">
        <f t="shared" si="264"/>
        <v>0</v>
      </c>
      <c r="L5512" t="str">
        <f t="shared" si="265"/>
        <v>Amount Match</v>
      </c>
    </row>
    <row r="5513" spans="1:12" hidden="1" x14ac:dyDescent="0.3">
      <c r="A5513" t="s">
        <v>10870</v>
      </c>
      <c r="B5513" s="1">
        <v>46275</v>
      </c>
      <c r="C5513" t="s">
        <v>10871</v>
      </c>
      <c r="D5513" t="s">
        <v>41</v>
      </c>
      <c r="E5513" t="s">
        <v>9</v>
      </c>
      <c r="F5513">
        <v>4999</v>
      </c>
      <c r="G5513" t="s">
        <v>10</v>
      </c>
      <c r="H5513" t="str">
        <f t="shared" si="263"/>
        <v>ORD26005512</v>
      </c>
      <c r="I5513">
        <f>COUNTIFS(PG_Transactions!$AK:$AK,$H5513,PG_Transactions!$E:$E,"CAPTURE",PG_Transactions!$AQ:$AQ,1)</f>
        <v>1</v>
      </c>
      <c r="J5513">
        <f>SUMIFS(PG_Transactions!$G:$G,PG_Transactions!$AK:$AK,$H5513,PG_Transactions!$E:$E,"CAPTURE",PG_Transactions!$AQ:$AQ,1)</f>
        <v>4999</v>
      </c>
      <c r="K5513">
        <f t="shared" si="264"/>
        <v>0</v>
      </c>
      <c r="L5513" t="str">
        <f t="shared" si="265"/>
        <v>Amount Match</v>
      </c>
    </row>
    <row r="5514" spans="1:12" hidden="1" x14ac:dyDescent="0.3">
      <c r="A5514" t="s">
        <v>10872</v>
      </c>
      <c r="B5514" s="1">
        <v>46278</v>
      </c>
      <c r="C5514" t="s">
        <v>10873</v>
      </c>
      <c r="D5514" t="s">
        <v>41</v>
      </c>
      <c r="E5514" t="s">
        <v>9</v>
      </c>
      <c r="F5514">
        <v>499</v>
      </c>
      <c r="G5514" t="s">
        <v>10</v>
      </c>
      <c r="H5514" t="str">
        <f t="shared" si="263"/>
        <v>ORD26005513</v>
      </c>
      <c r="I5514">
        <f>COUNTIFS(PG_Transactions!$AK:$AK,$H5514,PG_Transactions!$E:$E,"CAPTURE",PG_Transactions!$AQ:$AQ,1)</f>
        <v>1</v>
      </c>
      <c r="J5514">
        <f>SUMIFS(PG_Transactions!$G:$G,PG_Transactions!$AK:$AK,$H5514,PG_Transactions!$E:$E,"CAPTURE",PG_Transactions!$AQ:$AQ,1)</f>
        <v>499</v>
      </c>
      <c r="K5514">
        <f t="shared" si="264"/>
        <v>0</v>
      </c>
      <c r="L5514" t="str">
        <f t="shared" si="265"/>
        <v>Amount Match</v>
      </c>
    </row>
    <row r="5515" spans="1:12" hidden="1" x14ac:dyDescent="0.3">
      <c r="A5515" t="s">
        <v>10874</v>
      </c>
      <c r="B5515" s="1">
        <v>46276</v>
      </c>
      <c r="C5515" t="s">
        <v>10875</v>
      </c>
      <c r="D5515" t="s">
        <v>41</v>
      </c>
      <c r="E5515" t="s">
        <v>9</v>
      </c>
      <c r="F5515">
        <v>1598</v>
      </c>
      <c r="G5515" t="s">
        <v>10</v>
      </c>
      <c r="H5515" t="str">
        <f t="shared" si="263"/>
        <v>ORD26005514</v>
      </c>
      <c r="I5515">
        <f>COUNTIFS(PG_Transactions!$AK:$AK,$H5515,PG_Transactions!$E:$E,"CAPTURE",PG_Transactions!$AQ:$AQ,1)</f>
        <v>1</v>
      </c>
      <c r="J5515">
        <f>SUMIFS(PG_Transactions!$G:$G,PG_Transactions!$AK:$AK,$H5515,PG_Transactions!$E:$E,"CAPTURE",PG_Transactions!$AQ:$AQ,1)</f>
        <v>1598</v>
      </c>
      <c r="K5515">
        <f t="shared" si="264"/>
        <v>0</v>
      </c>
      <c r="L5515" t="str">
        <f t="shared" si="265"/>
        <v>Amount Match</v>
      </c>
    </row>
    <row r="5516" spans="1:12" hidden="1" x14ac:dyDescent="0.3">
      <c r="A5516" t="s">
        <v>10876</v>
      </c>
      <c r="B5516" s="1">
        <v>46276</v>
      </c>
      <c r="C5516" t="s">
        <v>10877</v>
      </c>
      <c r="D5516" t="s">
        <v>13</v>
      </c>
      <c r="E5516" t="s">
        <v>9</v>
      </c>
      <c r="F5516">
        <v>1299</v>
      </c>
      <c r="G5516" t="s">
        <v>10</v>
      </c>
      <c r="H5516" t="str">
        <f t="shared" si="263"/>
        <v>ORD26005515</v>
      </c>
      <c r="I5516">
        <f>COUNTIFS(PG_Transactions!$AK:$AK,$H5516,PG_Transactions!$E:$E,"CAPTURE",PG_Transactions!$AQ:$AQ,1)</f>
        <v>1</v>
      </c>
      <c r="J5516">
        <f>SUMIFS(PG_Transactions!$G:$G,PG_Transactions!$AK:$AK,$H5516,PG_Transactions!$E:$E,"CAPTURE",PG_Transactions!$AQ:$AQ,1)</f>
        <v>1299</v>
      </c>
      <c r="K5516">
        <f t="shared" si="264"/>
        <v>0</v>
      </c>
      <c r="L5516" t="str">
        <f t="shared" si="265"/>
        <v>Amount Match</v>
      </c>
    </row>
    <row r="5517" spans="1:12" hidden="1" x14ac:dyDescent="0.3">
      <c r="A5517" t="s">
        <v>10878</v>
      </c>
      <c r="B5517" s="1">
        <v>46278</v>
      </c>
      <c r="C5517" t="s">
        <v>10879</v>
      </c>
      <c r="D5517" t="s">
        <v>65</v>
      </c>
      <c r="E5517" t="s">
        <v>17</v>
      </c>
      <c r="F5517">
        <v>5297</v>
      </c>
      <c r="G5517" t="s">
        <v>10</v>
      </c>
      <c r="H5517" t="str">
        <f t="shared" si="263"/>
        <v>ORD26005516</v>
      </c>
      <c r="I5517">
        <f>COUNTIFS(PG_Transactions!$AK:$AK,$H5517,PG_Transactions!$E:$E,"CAPTURE",PG_Transactions!$AQ:$AQ,1)</f>
        <v>1</v>
      </c>
      <c r="J5517">
        <f>SUMIFS(PG_Transactions!$G:$G,PG_Transactions!$AK:$AK,$H5517,PG_Transactions!$E:$E,"CAPTURE",PG_Transactions!$AQ:$AQ,1)</f>
        <v>5297</v>
      </c>
      <c r="K5517">
        <f t="shared" si="264"/>
        <v>0</v>
      </c>
      <c r="L5517" t="str">
        <f t="shared" si="265"/>
        <v>Amount Match</v>
      </c>
    </row>
    <row r="5518" spans="1:12" hidden="1" x14ac:dyDescent="0.3">
      <c r="A5518" t="s">
        <v>10880</v>
      </c>
      <c r="B5518" s="1">
        <v>46266</v>
      </c>
      <c r="C5518" t="s">
        <v>10881</v>
      </c>
      <c r="D5518" t="s">
        <v>38</v>
      </c>
      <c r="E5518" t="s">
        <v>44</v>
      </c>
      <c r="F5518">
        <v>3499</v>
      </c>
      <c r="G5518" t="s">
        <v>10</v>
      </c>
      <c r="H5518" t="str">
        <f t="shared" si="263"/>
        <v>ORD26005517</v>
      </c>
      <c r="I5518">
        <f>COUNTIFS(PG_Transactions!$AK:$AK,$H5518,PG_Transactions!$E:$E,"CAPTURE",PG_Transactions!$AQ:$AQ,1)</f>
        <v>1</v>
      </c>
      <c r="J5518">
        <f>SUMIFS(PG_Transactions!$G:$G,PG_Transactions!$AK:$AK,$H5518,PG_Transactions!$E:$E,"CAPTURE",PG_Transactions!$AQ:$AQ,1)</f>
        <v>3499</v>
      </c>
      <c r="K5518">
        <f t="shared" si="264"/>
        <v>0</v>
      </c>
      <c r="L5518" t="str">
        <f t="shared" si="265"/>
        <v>Amount Match</v>
      </c>
    </row>
    <row r="5519" spans="1:12" hidden="1" x14ac:dyDescent="0.3">
      <c r="A5519" t="s">
        <v>10882</v>
      </c>
      <c r="B5519" s="1">
        <v>46281</v>
      </c>
      <c r="C5519" t="s">
        <v>795</v>
      </c>
      <c r="D5519" t="s">
        <v>8</v>
      </c>
      <c r="E5519" t="s">
        <v>9</v>
      </c>
      <c r="F5519">
        <v>1299</v>
      </c>
      <c r="G5519" t="s">
        <v>10</v>
      </c>
      <c r="H5519" t="str">
        <f t="shared" si="263"/>
        <v>ORD26005518</v>
      </c>
      <c r="I5519">
        <f>COUNTIFS(PG_Transactions!$AK:$AK,$H5519,PG_Transactions!$E:$E,"CAPTURE",PG_Transactions!$AQ:$AQ,1)</f>
        <v>1</v>
      </c>
      <c r="J5519">
        <f>SUMIFS(PG_Transactions!$G:$G,PG_Transactions!$AK:$AK,$H5519,PG_Transactions!$E:$E,"CAPTURE",PG_Transactions!$AQ:$AQ,1)</f>
        <v>1299</v>
      </c>
      <c r="K5519">
        <f t="shared" si="264"/>
        <v>0</v>
      </c>
      <c r="L5519" t="str">
        <f t="shared" si="265"/>
        <v>Amount Match</v>
      </c>
    </row>
    <row r="5520" spans="1:12" hidden="1" x14ac:dyDescent="0.3">
      <c r="A5520" t="s">
        <v>10883</v>
      </c>
      <c r="B5520" s="1">
        <v>46271</v>
      </c>
      <c r="C5520" t="s">
        <v>10884</v>
      </c>
      <c r="D5520" t="s">
        <v>27</v>
      </c>
      <c r="E5520" t="s">
        <v>33</v>
      </c>
      <c r="F5520">
        <v>3499</v>
      </c>
      <c r="G5520" t="s">
        <v>10</v>
      </c>
      <c r="H5520" t="str">
        <f t="shared" si="263"/>
        <v>ORD26005519</v>
      </c>
      <c r="I5520">
        <f>COUNTIFS(PG_Transactions!$AK:$AK,$H5520,PG_Transactions!$E:$E,"CAPTURE",PG_Transactions!$AQ:$AQ,1)</f>
        <v>1</v>
      </c>
      <c r="J5520">
        <f>SUMIFS(PG_Transactions!$G:$G,PG_Transactions!$AK:$AK,$H5520,PG_Transactions!$E:$E,"CAPTURE",PG_Transactions!$AQ:$AQ,1)</f>
        <v>3499</v>
      </c>
      <c r="K5520">
        <f t="shared" si="264"/>
        <v>0</v>
      </c>
      <c r="L5520" t="str">
        <f t="shared" si="265"/>
        <v>Amount Match</v>
      </c>
    </row>
    <row r="5521" spans="1:12" hidden="1" x14ac:dyDescent="0.3">
      <c r="A5521" t="s">
        <v>10885</v>
      </c>
      <c r="B5521" s="1">
        <v>46272</v>
      </c>
      <c r="C5521" t="s">
        <v>10886</v>
      </c>
      <c r="E5521" t="s">
        <v>17</v>
      </c>
      <c r="F5521">
        <v>599</v>
      </c>
      <c r="G5521" t="s">
        <v>10</v>
      </c>
      <c r="H5521" t="str">
        <f t="shared" si="263"/>
        <v>ORD26005520</v>
      </c>
      <c r="I5521">
        <f>COUNTIFS(PG_Transactions!$AK:$AK,$H5521,PG_Transactions!$E:$E,"CAPTURE",PG_Transactions!$AQ:$AQ,1)</f>
        <v>1</v>
      </c>
      <c r="J5521">
        <f>SUMIFS(PG_Transactions!$G:$G,PG_Transactions!$AK:$AK,$H5521,PG_Transactions!$E:$E,"CAPTURE",PG_Transactions!$AQ:$AQ,1)</f>
        <v>599</v>
      </c>
      <c r="K5521">
        <f t="shared" si="264"/>
        <v>0</v>
      </c>
      <c r="L5521" t="str">
        <f t="shared" si="265"/>
        <v>Amount Match</v>
      </c>
    </row>
    <row r="5522" spans="1:12" hidden="1" x14ac:dyDescent="0.3">
      <c r="A5522" t="s">
        <v>10887</v>
      </c>
      <c r="B5522" s="1">
        <v>46290</v>
      </c>
      <c r="C5522" t="s">
        <v>10888</v>
      </c>
      <c r="D5522" t="s">
        <v>27</v>
      </c>
      <c r="E5522" t="s">
        <v>9</v>
      </c>
      <c r="F5522">
        <v>3897</v>
      </c>
      <c r="G5522" t="s">
        <v>10</v>
      </c>
      <c r="H5522" t="str">
        <f t="shared" si="263"/>
        <v>ORD26005521</v>
      </c>
      <c r="I5522">
        <f>COUNTIFS(PG_Transactions!$AK:$AK,$H5522,PG_Transactions!$E:$E,"CAPTURE",PG_Transactions!$AQ:$AQ,1)</f>
        <v>1</v>
      </c>
      <c r="J5522">
        <f>SUMIFS(PG_Transactions!$G:$G,PG_Transactions!$AK:$AK,$H5522,PG_Transactions!$E:$E,"CAPTURE",PG_Transactions!$AQ:$AQ,1)</f>
        <v>3897</v>
      </c>
      <c r="K5522">
        <f t="shared" si="264"/>
        <v>0</v>
      </c>
      <c r="L5522" t="str">
        <f t="shared" si="265"/>
        <v>Amount Match</v>
      </c>
    </row>
    <row r="5523" spans="1:12" hidden="1" x14ac:dyDescent="0.3">
      <c r="A5523" t="s">
        <v>10889</v>
      </c>
      <c r="B5523" s="1">
        <v>46288</v>
      </c>
      <c r="C5523" t="s">
        <v>10890</v>
      </c>
      <c r="D5523" t="s">
        <v>65</v>
      </c>
      <c r="E5523" t="s">
        <v>9</v>
      </c>
      <c r="F5523">
        <v>349</v>
      </c>
      <c r="G5523" t="s">
        <v>10</v>
      </c>
      <c r="H5523" t="str">
        <f t="shared" si="263"/>
        <v>ORD26005522</v>
      </c>
      <c r="I5523">
        <f>COUNTIFS(PG_Transactions!$AK:$AK,$H5523,PG_Transactions!$E:$E,"CAPTURE",PG_Transactions!$AQ:$AQ,1)</f>
        <v>1</v>
      </c>
      <c r="J5523">
        <f>SUMIFS(PG_Transactions!$G:$G,PG_Transactions!$AK:$AK,$H5523,PG_Transactions!$E:$E,"CAPTURE",PG_Transactions!$AQ:$AQ,1)</f>
        <v>349</v>
      </c>
      <c r="K5523">
        <f t="shared" si="264"/>
        <v>0</v>
      </c>
      <c r="L5523" t="str">
        <f t="shared" si="265"/>
        <v>Amount Match</v>
      </c>
    </row>
    <row r="5524" spans="1:12" hidden="1" x14ac:dyDescent="0.3">
      <c r="A5524" t="s">
        <v>10891</v>
      </c>
      <c r="B5524" s="1">
        <v>46294</v>
      </c>
      <c r="C5524" t="s">
        <v>10892</v>
      </c>
      <c r="D5524" t="s">
        <v>13</v>
      </c>
      <c r="E5524" t="s">
        <v>33</v>
      </c>
      <c r="F5524">
        <v>3298</v>
      </c>
      <c r="G5524" t="s">
        <v>10</v>
      </c>
      <c r="H5524" t="str">
        <f t="shared" si="263"/>
        <v>ORD26005523</v>
      </c>
      <c r="I5524">
        <f>COUNTIFS(PG_Transactions!$AK:$AK,$H5524,PG_Transactions!$E:$E,"CAPTURE",PG_Transactions!$AQ:$AQ,1)</f>
        <v>1</v>
      </c>
      <c r="J5524">
        <f>SUMIFS(PG_Transactions!$G:$G,PG_Transactions!$AK:$AK,$H5524,PG_Transactions!$E:$E,"CAPTURE",PG_Transactions!$AQ:$AQ,1)</f>
        <v>3298</v>
      </c>
      <c r="K5524">
        <f t="shared" si="264"/>
        <v>0</v>
      </c>
      <c r="L5524" t="str">
        <f t="shared" si="265"/>
        <v>Amount Match</v>
      </c>
    </row>
    <row r="5525" spans="1:12" hidden="1" x14ac:dyDescent="0.3">
      <c r="A5525" t="s">
        <v>10893</v>
      </c>
      <c r="B5525" s="1">
        <v>46267</v>
      </c>
      <c r="C5525" t="s">
        <v>10894</v>
      </c>
      <c r="D5525" t="s">
        <v>38</v>
      </c>
      <c r="E5525" t="s">
        <v>17</v>
      </c>
      <c r="F5525">
        <v>799</v>
      </c>
      <c r="G5525" t="s">
        <v>10</v>
      </c>
      <c r="H5525" t="str">
        <f t="shared" si="263"/>
        <v>ORD26005524</v>
      </c>
      <c r="I5525">
        <f>COUNTIFS(PG_Transactions!$AK:$AK,$H5525,PG_Transactions!$E:$E,"CAPTURE",PG_Transactions!$AQ:$AQ,1)</f>
        <v>1</v>
      </c>
      <c r="J5525">
        <f>SUMIFS(PG_Transactions!$G:$G,PG_Transactions!$AK:$AK,$H5525,PG_Transactions!$E:$E,"CAPTURE",PG_Transactions!$AQ:$AQ,1)</f>
        <v>799</v>
      </c>
      <c r="K5525">
        <f t="shared" si="264"/>
        <v>0</v>
      </c>
      <c r="L5525" t="str">
        <f t="shared" si="265"/>
        <v>Amount Match</v>
      </c>
    </row>
    <row r="5526" spans="1:12" hidden="1" x14ac:dyDescent="0.3">
      <c r="A5526" t="s">
        <v>10895</v>
      </c>
      <c r="B5526" s="1">
        <v>46291</v>
      </c>
      <c r="C5526" t="s">
        <v>10896</v>
      </c>
      <c r="D5526" t="s">
        <v>27</v>
      </c>
      <c r="E5526" t="s">
        <v>9</v>
      </c>
      <c r="F5526">
        <v>2999</v>
      </c>
      <c r="G5526" t="s">
        <v>105</v>
      </c>
      <c r="H5526" t="str">
        <f t="shared" si="263"/>
        <v>ORD26005525</v>
      </c>
      <c r="I5526">
        <f>COUNTIFS(PG_Transactions!$AK:$AK,$H5526,PG_Transactions!$E:$E,"CAPTURE",PG_Transactions!$AQ:$AQ,1)</f>
        <v>0</v>
      </c>
      <c r="J5526">
        <f>SUMIFS(PG_Transactions!$G:$G,PG_Transactions!$AK:$AK,$H5526,PG_Transactions!$E:$E,"CAPTURE",PG_Transactions!$AQ:$AQ,1)</f>
        <v>0</v>
      </c>
      <c r="K5526">
        <f t="shared" si="264"/>
        <v>-2999</v>
      </c>
      <c r="L5526" t="str">
        <f t="shared" si="265"/>
        <v>No Capture</v>
      </c>
    </row>
    <row r="5527" spans="1:12" hidden="1" x14ac:dyDescent="0.3">
      <c r="A5527" t="s">
        <v>10897</v>
      </c>
      <c r="B5527" s="1">
        <v>46266</v>
      </c>
      <c r="C5527" t="s">
        <v>10898</v>
      </c>
      <c r="D5527" t="s">
        <v>8</v>
      </c>
      <c r="E5527" t="s">
        <v>9</v>
      </c>
      <c r="F5527">
        <v>3499</v>
      </c>
      <c r="G5527" t="s">
        <v>10</v>
      </c>
      <c r="H5527" t="str">
        <f t="shared" si="263"/>
        <v>ORD26005526</v>
      </c>
      <c r="I5527">
        <f>COUNTIFS(PG_Transactions!$AK:$AK,$H5527,PG_Transactions!$E:$E,"CAPTURE",PG_Transactions!$AQ:$AQ,1)</f>
        <v>1</v>
      </c>
      <c r="J5527">
        <f>SUMIFS(PG_Transactions!$G:$G,PG_Transactions!$AK:$AK,$H5527,PG_Transactions!$E:$E,"CAPTURE",PG_Transactions!$AQ:$AQ,1)</f>
        <v>3499</v>
      </c>
      <c r="K5527">
        <f t="shared" si="264"/>
        <v>0</v>
      </c>
      <c r="L5527" t="str">
        <f t="shared" si="265"/>
        <v>Amount Match</v>
      </c>
    </row>
    <row r="5528" spans="1:12" hidden="1" x14ac:dyDescent="0.3">
      <c r="A5528" t="s">
        <v>10899</v>
      </c>
      <c r="B5528" s="1">
        <v>46276</v>
      </c>
      <c r="C5528" t="s">
        <v>10900</v>
      </c>
      <c r="E5528" t="s">
        <v>9</v>
      </c>
      <c r="F5528">
        <v>4397</v>
      </c>
      <c r="G5528" t="s">
        <v>10</v>
      </c>
      <c r="H5528" t="str">
        <f t="shared" si="263"/>
        <v>ORD26005527</v>
      </c>
      <c r="I5528">
        <f>COUNTIFS(PG_Transactions!$AK:$AK,$H5528,PG_Transactions!$E:$E,"CAPTURE",PG_Transactions!$AQ:$AQ,1)</f>
        <v>1</v>
      </c>
      <c r="J5528">
        <f>SUMIFS(PG_Transactions!$G:$G,PG_Transactions!$AK:$AK,$H5528,PG_Transactions!$E:$E,"CAPTURE",PG_Transactions!$AQ:$AQ,1)</f>
        <v>4397</v>
      </c>
      <c r="K5528">
        <f t="shared" si="264"/>
        <v>0</v>
      </c>
      <c r="L5528" t="str">
        <f t="shared" si="265"/>
        <v>Amount Match</v>
      </c>
    </row>
    <row r="5529" spans="1:12" hidden="1" x14ac:dyDescent="0.3">
      <c r="A5529" t="s">
        <v>10901</v>
      </c>
      <c r="B5529" s="1">
        <v>46273</v>
      </c>
      <c r="C5529" t="s">
        <v>10902</v>
      </c>
      <c r="D5529" t="s">
        <v>13</v>
      </c>
      <c r="E5529" t="s">
        <v>9</v>
      </c>
      <c r="F5529">
        <v>799</v>
      </c>
      <c r="G5529" t="s">
        <v>10</v>
      </c>
      <c r="H5529" t="str">
        <f t="shared" si="263"/>
        <v>ORD26005528</v>
      </c>
      <c r="I5529">
        <f>COUNTIFS(PG_Transactions!$AK:$AK,$H5529,PG_Transactions!$E:$E,"CAPTURE",PG_Transactions!$AQ:$AQ,1)</f>
        <v>1</v>
      </c>
      <c r="J5529">
        <f>SUMIFS(PG_Transactions!$G:$G,PG_Transactions!$AK:$AK,$H5529,PG_Transactions!$E:$E,"CAPTURE",PG_Transactions!$AQ:$AQ,1)</f>
        <v>799</v>
      </c>
      <c r="K5529">
        <f t="shared" si="264"/>
        <v>0</v>
      </c>
      <c r="L5529" t="str">
        <f t="shared" si="265"/>
        <v>Amount Match</v>
      </c>
    </row>
    <row r="5530" spans="1:12" hidden="1" x14ac:dyDescent="0.3">
      <c r="A5530" t="s">
        <v>10903</v>
      </c>
      <c r="B5530" s="1">
        <v>46279</v>
      </c>
      <c r="C5530" t="s">
        <v>10904</v>
      </c>
      <c r="D5530" t="s">
        <v>32</v>
      </c>
      <c r="E5530" t="s">
        <v>9</v>
      </c>
      <c r="F5530">
        <v>4999</v>
      </c>
      <c r="G5530" t="s">
        <v>10</v>
      </c>
      <c r="H5530" t="str">
        <f t="shared" si="263"/>
        <v>ORD26005529</v>
      </c>
      <c r="I5530">
        <f>COUNTIFS(PG_Transactions!$AK:$AK,$H5530,PG_Transactions!$E:$E,"CAPTURE",PG_Transactions!$AQ:$AQ,1)</f>
        <v>1</v>
      </c>
      <c r="J5530">
        <f>SUMIFS(PG_Transactions!$G:$G,PG_Transactions!$AK:$AK,$H5530,PG_Transactions!$E:$E,"CAPTURE",PG_Transactions!$AQ:$AQ,1)</f>
        <v>4999</v>
      </c>
      <c r="K5530">
        <f t="shared" si="264"/>
        <v>0</v>
      </c>
      <c r="L5530" t="str">
        <f t="shared" si="265"/>
        <v>Amount Match</v>
      </c>
    </row>
    <row r="5531" spans="1:12" hidden="1" x14ac:dyDescent="0.3">
      <c r="A5531" t="s">
        <v>10905</v>
      </c>
      <c r="B5531" s="1">
        <v>46272</v>
      </c>
      <c r="C5531" t="s">
        <v>10906</v>
      </c>
      <c r="D5531" t="s">
        <v>32</v>
      </c>
      <c r="E5531" t="s">
        <v>17</v>
      </c>
      <c r="F5531">
        <v>11498</v>
      </c>
      <c r="G5531" t="s">
        <v>10</v>
      </c>
      <c r="H5531" t="str">
        <f t="shared" si="263"/>
        <v>ORD26005530</v>
      </c>
      <c r="I5531">
        <f>COUNTIFS(PG_Transactions!$AK:$AK,$H5531,PG_Transactions!$E:$E,"CAPTURE",PG_Transactions!$AQ:$AQ,1)</f>
        <v>1</v>
      </c>
      <c r="J5531">
        <f>SUMIFS(PG_Transactions!$G:$G,PG_Transactions!$AK:$AK,$H5531,PG_Transactions!$E:$E,"CAPTURE",PG_Transactions!$AQ:$AQ,1)</f>
        <v>11498</v>
      </c>
      <c r="K5531">
        <f t="shared" si="264"/>
        <v>0</v>
      </c>
      <c r="L5531" t="str">
        <f t="shared" si="265"/>
        <v>Amount Match</v>
      </c>
    </row>
    <row r="5532" spans="1:12" hidden="1" x14ac:dyDescent="0.3">
      <c r="A5532" t="s">
        <v>10907</v>
      </c>
      <c r="B5532" s="1">
        <v>46269</v>
      </c>
      <c r="C5532" t="s">
        <v>10908</v>
      </c>
      <c r="D5532" t="s">
        <v>51</v>
      </c>
      <c r="E5532" t="s">
        <v>44</v>
      </c>
      <c r="F5532">
        <v>5798</v>
      </c>
      <c r="G5532" t="s">
        <v>10</v>
      </c>
      <c r="H5532" t="str">
        <f t="shared" si="263"/>
        <v>ORD26005531</v>
      </c>
      <c r="I5532">
        <f>COUNTIFS(PG_Transactions!$AK:$AK,$H5532,PG_Transactions!$E:$E,"CAPTURE",PG_Transactions!$AQ:$AQ,1)</f>
        <v>1</v>
      </c>
      <c r="J5532">
        <f>SUMIFS(PG_Transactions!$G:$G,PG_Transactions!$AK:$AK,$H5532,PG_Transactions!$E:$E,"CAPTURE",PG_Transactions!$AQ:$AQ,1)</f>
        <v>5798</v>
      </c>
      <c r="K5532">
        <f t="shared" si="264"/>
        <v>0</v>
      </c>
      <c r="L5532" t="str">
        <f t="shared" si="265"/>
        <v>Amount Match</v>
      </c>
    </row>
    <row r="5533" spans="1:12" hidden="1" x14ac:dyDescent="0.3">
      <c r="A5533" t="s">
        <v>10909</v>
      </c>
      <c r="B5533" s="1">
        <v>46269</v>
      </c>
      <c r="C5533" t="s">
        <v>10910</v>
      </c>
      <c r="D5533" t="s">
        <v>8</v>
      </c>
      <c r="E5533" t="s">
        <v>9</v>
      </c>
      <c r="F5533">
        <v>8298</v>
      </c>
      <c r="G5533" t="s">
        <v>56</v>
      </c>
      <c r="H5533" t="str">
        <f t="shared" si="263"/>
        <v>ORD26005532</v>
      </c>
      <c r="I5533">
        <f>COUNTIFS(PG_Transactions!$AK:$AK,$H5533,PG_Transactions!$E:$E,"CAPTURE",PG_Transactions!$AQ:$AQ,1)</f>
        <v>1</v>
      </c>
      <c r="J5533">
        <f>SUMIFS(PG_Transactions!$G:$G,PG_Transactions!$AK:$AK,$H5533,PG_Transactions!$E:$E,"CAPTURE",PG_Transactions!$AQ:$AQ,1)</f>
        <v>8298</v>
      </c>
      <c r="K5533">
        <f t="shared" si="264"/>
        <v>0</v>
      </c>
      <c r="L5533" t="str">
        <f t="shared" si="265"/>
        <v>Amount Match</v>
      </c>
    </row>
    <row r="5534" spans="1:12" hidden="1" x14ac:dyDescent="0.3">
      <c r="A5534" t="s">
        <v>10911</v>
      </c>
      <c r="B5534" s="1">
        <v>46292</v>
      </c>
      <c r="C5534" t="s">
        <v>10912</v>
      </c>
      <c r="D5534" t="s">
        <v>38</v>
      </c>
      <c r="E5534" t="s">
        <v>33</v>
      </c>
      <c r="F5534">
        <v>999</v>
      </c>
      <c r="G5534" t="s">
        <v>10</v>
      </c>
      <c r="H5534" t="str">
        <f t="shared" si="263"/>
        <v>ORD26005533</v>
      </c>
      <c r="I5534">
        <f>COUNTIFS(PG_Transactions!$AK:$AK,$H5534,PG_Transactions!$E:$E,"CAPTURE",PG_Transactions!$AQ:$AQ,1)</f>
        <v>1</v>
      </c>
      <c r="J5534">
        <f>SUMIFS(PG_Transactions!$G:$G,PG_Transactions!$AK:$AK,$H5534,PG_Transactions!$E:$E,"CAPTURE",PG_Transactions!$AQ:$AQ,1)</f>
        <v>999</v>
      </c>
      <c r="K5534">
        <f t="shared" si="264"/>
        <v>0</v>
      </c>
      <c r="L5534" t="str">
        <f t="shared" si="265"/>
        <v>Amount Match</v>
      </c>
    </row>
    <row r="5535" spans="1:12" hidden="1" x14ac:dyDescent="0.3">
      <c r="A5535" t="s">
        <v>10913</v>
      </c>
      <c r="B5535" s="1">
        <v>46294</v>
      </c>
      <c r="C5535" t="s">
        <v>10914</v>
      </c>
      <c r="D5535" t="s">
        <v>27</v>
      </c>
      <c r="E5535" t="s">
        <v>44</v>
      </c>
      <c r="F5535">
        <v>13597</v>
      </c>
      <c r="G5535" t="s">
        <v>10</v>
      </c>
      <c r="H5535" t="str">
        <f t="shared" si="263"/>
        <v>ORD26005534</v>
      </c>
      <c r="I5535">
        <f>COUNTIFS(PG_Transactions!$AK:$AK,$H5535,PG_Transactions!$E:$E,"CAPTURE",PG_Transactions!$AQ:$AQ,1)</f>
        <v>1</v>
      </c>
      <c r="J5535">
        <f>SUMIFS(PG_Transactions!$G:$G,PG_Transactions!$AK:$AK,$H5535,PG_Transactions!$E:$E,"CAPTURE",PG_Transactions!$AQ:$AQ,1)</f>
        <v>13597</v>
      </c>
      <c r="K5535">
        <f t="shared" si="264"/>
        <v>0</v>
      </c>
      <c r="L5535" t="str">
        <f t="shared" si="265"/>
        <v>Amount Match</v>
      </c>
    </row>
    <row r="5536" spans="1:12" hidden="1" x14ac:dyDescent="0.3">
      <c r="A5536" t="s">
        <v>10915</v>
      </c>
      <c r="B5536" s="1">
        <v>46289</v>
      </c>
      <c r="C5536" t="s">
        <v>10916</v>
      </c>
      <c r="D5536" t="s">
        <v>16</v>
      </c>
      <c r="E5536" t="s">
        <v>33</v>
      </c>
      <c r="F5536">
        <v>1848</v>
      </c>
      <c r="G5536" t="s">
        <v>10</v>
      </c>
      <c r="H5536" t="str">
        <f t="shared" si="263"/>
        <v>ORD26005535</v>
      </c>
      <c r="I5536">
        <f>COUNTIFS(PG_Transactions!$AK:$AK,$H5536,PG_Transactions!$E:$E,"CAPTURE",PG_Transactions!$AQ:$AQ,1)</f>
        <v>1</v>
      </c>
      <c r="J5536">
        <f>SUMIFS(PG_Transactions!$G:$G,PG_Transactions!$AK:$AK,$H5536,PG_Transactions!$E:$E,"CAPTURE",PG_Transactions!$AQ:$AQ,1)</f>
        <v>1848</v>
      </c>
      <c r="K5536">
        <f t="shared" si="264"/>
        <v>0</v>
      </c>
      <c r="L5536" t="str">
        <f t="shared" si="265"/>
        <v>Amount Match</v>
      </c>
    </row>
    <row r="5537" spans="1:12" hidden="1" x14ac:dyDescent="0.3">
      <c r="A5537" t="s">
        <v>10917</v>
      </c>
      <c r="B5537" s="1">
        <v>46282</v>
      </c>
      <c r="C5537" t="s">
        <v>10918</v>
      </c>
      <c r="D5537" t="s">
        <v>41</v>
      </c>
      <c r="E5537" t="s">
        <v>9</v>
      </c>
      <c r="F5537">
        <v>1499</v>
      </c>
      <c r="G5537" t="s">
        <v>10</v>
      </c>
      <c r="H5537" t="str">
        <f t="shared" si="263"/>
        <v>ORD26005536</v>
      </c>
      <c r="I5537">
        <f>COUNTIFS(PG_Transactions!$AK:$AK,$H5537,PG_Transactions!$E:$E,"CAPTURE",PG_Transactions!$AQ:$AQ,1)</f>
        <v>1</v>
      </c>
      <c r="J5537">
        <f>SUMIFS(PG_Transactions!$G:$G,PG_Transactions!$AK:$AK,$H5537,PG_Transactions!$E:$E,"CAPTURE",PG_Transactions!$AQ:$AQ,1)</f>
        <v>1499</v>
      </c>
      <c r="K5537">
        <f t="shared" si="264"/>
        <v>0</v>
      </c>
      <c r="L5537" t="str">
        <f t="shared" si="265"/>
        <v>Amount Match</v>
      </c>
    </row>
    <row r="5538" spans="1:12" hidden="1" x14ac:dyDescent="0.3">
      <c r="A5538" t="s">
        <v>10919</v>
      </c>
      <c r="B5538" s="1">
        <v>46285</v>
      </c>
      <c r="C5538" t="s">
        <v>10920</v>
      </c>
      <c r="D5538" t="s">
        <v>13</v>
      </c>
      <c r="E5538" t="s">
        <v>9</v>
      </c>
      <c r="F5538">
        <v>1499</v>
      </c>
      <c r="G5538" t="s">
        <v>70</v>
      </c>
      <c r="H5538" t="str">
        <f t="shared" si="263"/>
        <v>ORD26005537</v>
      </c>
      <c r="I5538">
        <f>COUNTIFS(PG_Transactions!$AK:$AK,$H5538,PG_Transactions!$E:$E,"CAPTURE",PG_Transactions!$AQ:$AQ,1)</f>
        <v>0</v>
      </c>
      <c r="J5538">
        <f>SUMIFS(PG_Transactions!$G:$G,PG_Transactions!$AK:$AK,$H5538,PG_Transactions!$E:$E,"CAPTURE",PG_Transactions!$AQ:$AQ,1)</f>
        <v>0</v>
      </c>
      <c r="K5538">
        <f t="shared" si="264"/>
        <v>-1499</v>
      </c>
      <c r="L5538" t="str">
        <f t="shared" si="265"/>
        <v>No Capture</v>
      </c>
    </row>
    <row r="5539" spans="1:12" hidden="1" x14ac:dyDescent="0.3">
      <c r="A5539" t="s">
        <v>10921</v>
      </c>
      <c r="B5539" s="1">
        <v>46266</v>
      </c>
      <c r="C5539" t="s">
        <v>10922</v>
      </c>
      <c r="D5539" t="s">
        <v>8</v>
      </c>
      <c r="E5539" t="s">
        <v>9</v>
      </c>
      <c r="F5539">
        <v>3647</v>
      </c>
      <c r="G5539" t="s">
        <v>10</v>
      </c>
      <c r="H5539" t="str">
        <f t="shared" si="263"/>
        <v>ORD26005538</v>
      </c>
      <c r="I5539">
        <f>COUNTIFS(PG_Transactions!$AK:$AK,$H5539,PG_Transactions!$E:$E,"CAPTURE",PG_Transactions!$AQ:$AQ,1)</f>
        <v>1</v>
      </c>
      <c r="J5539">
        <f>SUMIFS(PG_Transactions!$G:$G,PG_Transactions!$AK:$AK,$H5539,PG_Transactions!$E:$E,"CAPTURE",PG_Transactions!$AQ:$AQ,1)</f>
        <v>3647</v>
      </c>
      <c r="K5539">
        <f t="shared" si="264"/>
        <v>0</v>
      </c>
      <c r="L5539" t="str">
        <f t="shared" si="265"/>
        <v>Amount Match</v>
      </c>
    </row>
    <row r="5540" spans="1:12" hidden="1" x14ac:dyDescent="0.3">
      <c r="A5540" t="s">
        <v>10923</v>
      </c>
      <c r="B5540" s="1">
        <v>46290</v>
      </c>
      <c r="C5540" t="s">
        <v>4562</v>
      </c>
      <c r="D5540" t="s">
        <v>8</v>
      </c>
      <c r="E5540" t="s">
        <v>9</v>
      </c>
      <c r="F5540">
        <v>7498</v>
      </c>
      <c r="G5540" t="s">
        <v>10</v>
      </c>
      <c r="H5540" t="str">
        <f t="shared" si="263"/>
        <v>ORD26005539</v>
      </c>
      <c r="I5540">
        <f>COUNTIFS(PG_Transactions!$AK:$AK,$H5540,PG_Transactions!$E:$E,"CAPTURE",PG_Transactions!$AQ:$AQ,1)</f>
        <v>1</v>
      </c>
      <c r="J5540">
        <f>SUMIFS(PG_Transactions!$G:$G,PG_Transactions!$AK:$AK,$H5540,PG_Transactions!$E:$E,"CAPTURE",PG_Transactions!$AQ:$AQ,1)</f>
        <v>7498</v>
      </c>
      <c r="K5540">
        <f t="shared" si="264"/>
        <v>0</v>
      </c>
      <c r="L5540" t="str">
        <f t="shared" si="265"/>
        <v>Amount Match</v>
      </c>
    </row>
    <row r="5541" spans="1:12" hidden="1" x14ac:dyDescent="0.3">
      <c r="A5541" t="s">
        <v>10924</v>
      </c>
      <c r="B5541" s="1">
        <v>46281</v>
      </c>
      <c r="C5541" t="s">
        <v>10925</v>
      </c>
      <c r="D5541" t="s">
        <v>27</v>
      </c>
      <c r="E5541" t="s">
        <v>9</v>
      </c>
      <c r="F5541">
        <v>1898</v>
      </c>
      <c r="G5541" t="s">
        <v>10</v>
      </c>
      <c r="H5541" t="str">
        <f t="shared" si="263"/>
        <v>ORD26005540</v>
      </c>
      <c r="I5541">
        <f>COUNTIFS(PG_Transactions!$AK:$AK,$H5541,PG_Transactions!$E:$E,"CAPTURE",PG_Transactions!$AQ:$AQ,1)</f>
        <v>1</v>
      </c>
      <c r="J5541">
        <f>SUMIFS(PG_Transactions!$G:$G,PG_Transactions!$AK:$AK,$H5541,PG_Transactions!$E:$E,"CAPTURE",PG_Transactions!$AQ:$AQ,1)</f>
        <v>1898</v>
      </c>
      <c r="K5541">
        <f t="shared" si="264"/>
        <v>0</v>
      </c>
      <c r="L5541" t="str">
        <f t="shared" si="265"/>
        <v>Amount Match</v>
      </c>
    </row>
    <row r="5542" spans="1:12" hidden="1" x14ac:dyDescent="0.3">
      <c r="A5542" t="s">
        <v>10926</v>
      </c>
      <c r="B5542" s="1">
        <v>46288</v>
      </c>
      <c r="C5542" t="s">
        <v>10927</v>
      </c>
      <c r="D5542" t="s">
        <v>32</v>
      </c>
      <c r="E5542" t="s">
        <v>9</v>
      </c>
      <c r="F5542">
        <v>3499</v>
      </c>
      <c r="G5542" t="s">
        <v>10</v>
      </c>
      <c r="H5542" t="str">
        <f t="shared" si="263"/>
        <v>ORD26005541</v>
      </c>
      <c r="I5542">
        <f>COUNTIFS(PG_Transactions!$AK:$AK,$H5542,PG_Transactions!$E:$E,"CAPTURE",PG_Transactions!$AQ:$AQ,1)</f>
        <v>1</v>
      </c>
      <c r="J5542">
        <f>SUMIFS(PG_Transactions!$G:$G,PG_Transactions!$AK:$AK,$H5542,PG_Transactions!$E:$E,"CAPTURE",PG_Transactions!$AQ:$AQ,1)</f>
        <v>3499</v>
      </c>
      <c r="K5542">
        <f t="shared" si="264"/>
        <v>0</v>
      </c>
      <c r="L5542" t="str">
        <f t="shared" si="265"/>
        <v>Amount Match</v>
      </c>
    </row>
    <row r="5543" spans="1:12" hidden="1" x14ac:dyDescent="0.3">
      <c r="A5543" t="s">
        <v>10928</v>
      </c>
      <c r="B5543" s="1">
        <v>46295</v>
      </c>
      <c r="C5543" t="s">
        <v>10929</v>
      </c>
      <c r="D5543" t="s">
        <v>13</v>
      </c>
      <c r="E5543" t="s">
        <v>17</v>
      </c>
      <c r="F5543">
        <v>7999</v>
      </c>
      <c r="G5543" t="s">
        <v>10</v>
      </c>
      <c r="H5543" t="str">
        <f t="shared" si="263"/>
        <v>ORD26005542</v>
      </c>
      <c r="I5543">
        <f>COUNTIFS(PG_Transactions!$AK:$AK,$H5543,PG_Transactions!$E:$E,"CAPTURE",PG_Transactions!$AQ:$AQ,1)</f>
        <v>1</v>
      </c>
      <c r="J5543">
        <f>SUMIFS(PG_Transactions!$G:$G,PG_Transactions!$AK:$AK,$H5543,PG_Transactions!$E:$E,"CAPTURE",PG_Transactions!$AQ:$AQ,1)</f>
        <v>7999</v>
      </c>
      <c r="K5543">
        <f t="shared" si="264"/>
        <v>0</v>
      </c>
      <c r="L5543" t="str">
        <f t="shared" si="265"/>
        <v>Amount Match</v>
      </c>
    </row>
    <row r="5544" spans="1:12" hidden="1" x14ac:dyDescent="0.3">
      <c r="A5544" t="s">
        <v>10930</v>
      </c>
      <c r="B5544" s="1">
        <v>46295</v>
      </c>
      <c r="C5544" t="s">
        <v>10931</v>
      </c>
      <c r="D5544" t="s">
        <v>41</v>
      </c>
      <c r="E5544" t="s">
        <v>9</v>
      </c>
      <c r="F5544">
        <v>1499</v>
      </c>
      <c r="G5544" t="s">
        <v>10</v>
      </c>
      <c r="H5544" t="str">
        <f t="shared" si="263"/>
        <v>ORD26005543</v>
      </c>
      <c r="I5544">
        <f>COUNTIFS(PG_Transactions!$AK:$AK,$H5544,PG_Transactions!$E:$E,"CAPTURE",PG_Transactions!$AQ:$AQ,1)</f>
        <v>1</v>
      </c>
      <c r="J5544">
        <f>SUMIFS(PG_Transactions!$G:$G,PG_Transactions!$AK:$AK,$H5544,PG_Transactions!$E:$E,"CAPTURE",PG_Transactions!$AQ:$AQ,1)</f>
        <v>1499</v>
      </c>
      <c r="K5544">
        <f t="shared" si="264"/>
        <v>0</v>
      </c>
      <c r="L5544" t="str">
        <f t="shared" si="265"/>
        <v>Amount Match</v>
      </c>
    </row>
    <row r="5545" spans="1:12" hidden="1" x14ac:dyDescent="0.3">
      <c r="A5545" t="s">
        <v>10932</v>
      </c>
      <c r="B5545" s="1">
        <v>46266</v>
      </c>
      <c r="C5545" t="s">
        <v>10933</v>
      </c>
      <c r="D5545" t="s">
        <v>41</v>
      </c>
      <c r="E5545" t="s">
        <v>9</v>
      </c>
      <c r="F5545">
        <v>2098</v>
      </c>
      <c r="G5545" t="s">
        <v>10</v>
      </c>
      <c r="H5545" t="str">
        <f t="shared" si="263"/>
        <v>ORD26005544</v>
      </c>
      <c r="I5545">
        <f>COUNTIFS(PG_Transactions!$AK:$AK,$H5545,PG_Transactions!$E:$E,"CAPTURE",PG_Transactions!$AQ:$AQ,1)</f>
        <v>1</v>
      </c>
      <c r="J5545">
        <f>SUMIFS(PG_Transactions!$G:$G,PG_Transactions!$AK:$AK,$H5545,PG_Transactions!$E:$E,"CAPTURE",PG_Transactions!$AQ:$AQ,1)</f>
        <v>2098</v>
      </c>
      <c r="K5545">
        <f t="shared" si="264"/>
        <v>0</v>
      </c>
      <c r="L5545" t="str">
        <f t="shared" si="265"/>
        <v>Amount Match</v>
      </c>
    </row>
    <row r="5546" spans="1:12" hidden="1" x14ac:dyDescent="0.3">
      <c r="A5546" t="s">
        <v>10934</v>
      </c>
      <c r="B5546" s="1">
        <v>46279</v>
      </c>
      <c r="C5546" t="s">
        <v>10935</v>
      </c>
      <c r="D5546" t="s">
        <v>27</v>
      </c>
      <c r="E5546" t="s">
        <v>9</v>
      </c>
      <c r="F5546">
        <v>2999</v>
      </c>
      <c r="G5546" t="s">
        <v>70</v>
      </c>
      <c r="H5546" t="str">
        <f t="shared" si="263"/>
        <v>ORD26005545</v>
      </c>
      <c r="I5546">
        <f>COUNTIFS(PG_Transactions!$AK:$AK,$H5546,PG_Transactions!$E:$E,"CAPTURE",PG_Transactions!$AQ:$AQ,1)</f>
        <v>0</v>
      </c>
      <c r="J5546">
        <f>SUMIFS(PG_Transactions!$G:$G,PG_Transactions!$AK:$AK,$H5546,PG_Transactions!$E:$E,"CAPTURE",PG_Transactions!$AQ:$AQ,1)</f>
        <v>0</v>
      </c>
      <c r="K5546">
        <f t="shared" si="264"/>
        <v>-2999</v>
      </c>
      <c r="L5546" t="str">
        <f t="shared" si="265"/>
        <v>No Capture</v>
      </c>
    </row>
    <row r="5547" spans="1:12" hidden="1" x14ac:dyDescent="0.3">
      <c r="A5547" t="s">
        <v>10936</v>
      </c>
      <c r="B5547" s="1">
        <v>46287</v>
      </c>
      <c r="C5547" t="s">
        <v>10937</v>
      </c>
      <c r="D5547" t="s">
        <v>16</v>
      </c>
      <c r="E5547" t="s">
        <v>9</v>
      </c>
      <c r="F5547">
        <v>1299</v>
      </c>
      <c r="G5547" t="s">
        <v>10</v>
      </c>
      <c r="H5547" t="str">
        <f t="shared" si="263"/>
        <v>ORD26005546</v>
      </c>
      <c r="I5547">
        <f>COUNTIFS(PG_Transactions!$AK:$AK,$H5547,PG_Transactions!$E:$E,"CAPTURE",PG_Transactions!$AQ:$AQ,1)</f>
        <v>1</v>
      </c>
      <c r="J5547">
        <f>SUMIFS(PG_Transactions!$G:$G,PG_Transactions!$AK:$AK,$H5547,PG_Transactions!$E:$E,"CAPTURE",PG_Transactions!$AQ:$AQ,1)</f>
        <v>1299</v>
      </c>
      <c r="K5547">
        <f t="shared" si="264"/>
        <v>0</v>
      </c>
      <c r="L5547" t="str">
        <f t="shared" si="265"/>
        <v>Amount Match</v>
      </c>
    </row>
    <row r="5548" spans="1:12" hidden="1" x14ac:dyDescent="0.3">
      <c r="A5548" t="s">
        <v>10938</v>
      </c>
      <c r="B5548" s="1">
        <v>46291</v>
      </c>
      <c r="C5548" t="s">
        <v>10939</v>
      </c>
      <c r="D5548" t="s">
        <v>8</v>
      </c>
      <c r="E5548" t="s">
        <v>9</v>
      </c>
      <c r="F5548">
        <v>8697</v>
      </c>
      <c r="G5548" t="s">
        <v>10</v>
      </c>
      <c r="H5548" t="str">
        <f t="shared" si="263"/>
        <v>ORD26005547</v>
      </c>
      <c r="I5548">
        <f>COUNTIFS(PG_Transactions!$AK:$AK,$H5548,PG_Transactions!$E:$E,"CAPTURE",PG_Transactions!$AQ:$AQ,1)</f>
        <v>1</v>
      </c>
      <c r="J5548">
        <f>SUMIFS(PG_Transactions!$G:$G,PG_Transactions!$AK:$AK,$H5548,PG_Transactions!$E:$E,"CAPTURE",PG_Transactions!$AQ:$AQ,1)</f>
        <v>8697</v>
      </c>
      <c r="K5548">
        <f t="shared" si="264"/>
        <v>0</v>
      </c>
      <c r="L5548" t="str">
        <f t="shared" si="265"/>
        <v>Amount Match</v>
      </c>
    </row>
    <row r="5549" spans="1:12" hidden="1" x14ac:dyDescent="0.3">
      <c r="A5549" t="s">
        <v>10940</v>
      </c>
      <c r="B5549" s="1">
        <v>46266</v>
      </c>
      <c r="C5549" t="s">
        <v>10941</v>
      </c>
      <c r="D5549" t="s">
        <v>8</v>
      </c>
      <c r="E5549" t="s">
        <v>9</v>
      </c>
      <c r="F5549">
        <v>5598</v>
      </c>
      <c r="G5549" t="s">
        <v>10</v>
      </c>
      <c r="H5549" t="str">
        <f t="shared" si="263"/>
        <v>ORD26005548</v>
      </c>
      <c r="I5549">
        <f>COUNTIFS(PG_Transactions!$AK:$AK,$H5549,PG_Transactions!$E:$E,"CAPTURE",PG_Transactions!$AQ:$AQ,1)</f>
        <v>1</v>
      </c>
      <c r="J5549">
        <f>SUMIFS(PG_Transactions!$G:$G,PG_Transactions!$AK:$AK,$H5549,PG_Transactions!$E:$E,"CAPTURE",PG_Transactions!$AQ:$AQ,1)</f>
        <v>5598</v>
      </c>
      <c r="K5549">
        <f t="shared" si="264"/>
        <v>0</v>
      </c>
      <c r="L5549" t="str">
        <f t="shared" si="265"/>
        <v>Amount Match</v>
      </c>
    </row>
    <row r="5550" spans="1:12" hidden="1" x14ac:dyDescent="0.3">
      <c r="A5550" t="s">
        <v>10942</v>
      </c>
      <c r="B5550" s="1">
        <v>46284</v>
      </c>
      <c r="C5550" t="s">
        <v>10943</v>
      </c>
      <c r="D5550" t="s">
        <v>24</v>
      </c>
      <c r="E5550" t="s">
        <v>33</v>
      </c>
      <c r="F5550">
        <v>7999</v>
      </c>
      <c r="G5550" t="s">
        <v>10</v>
      </c>
      <c r="H5550" t="str">
        <f t="shared" si="263"/>
        <v>ORD26005549</v>
      </c>
      <c r="I5550">
        <f>COUNTIFS(PG_Transactions!$AK:$AK,$H5550,PG_Transactions!$E:$E,"CAPTURE",PG_Transactions!$AQ:$AQ,1)</f>
        <v>1</v>
      </c>
      <c r="J5550">
        <f>SUMIFS(PG_Transactions!$G:$G,PG_Transactions!$AK:$AK,$H5550,PG_Transactions!$E:$E,"CAPTURE",PG_Transactions!$AQ:$AQ,1)</f>
        <v>7999</v>
      </c>
      <c r="K5550">
        <f t="shared" si="264"/>
        <v>0</v>
      </c>
      <c r="L5550" t="str">
        <f t="shared" si="265"/>
        <v>Amount Match</v>
      </c>
    </row>
    <row r="5551" spans="1:12" hidden="1" x14ac:dyDescent="0.3">
      <c r="A5551" t="s">
        <v>10944</v>
      </c>
      <c r="B5551" s="1">
        <v>46267</v>
      </c>
      <c r="C5551" t="s">
        <v>10945</v>
      </c>
      <c r="D5551" t="s">
        <v>51</v>
      </c>
      <c r="E5551" t="s">
        <v>9</v>
      </c>
      <c r="F5551">
        <v>7999</v>
      </c>
      <c r="G5551" t="s">
        <v>10</v>
      </c>
      <c r="H5551" t="str">
        <f t="shared" si="263"/>
        <v>ORD26005550</v>
      </c>
      <c r="I5551">
        <f>COUNTIFS(PG_Transactions!$AK:$AK,$H5551,PG_Transactions!$E:$E,"CAPTURE",PG_Transactions!$AQ:$AQ,1)</f>
        <v>1</v>
      </c>
      <c r="J5551">
        <f>SUMIFS(PG_Transactions!$G:$G,PG_Transactions!$AK:$AK,$H5551,PG_Transactions!$E:$E,"CAPTURE",PG_Transactions!$AQ:$AQ,1)</f>
        <v>7999</v>
      </c>
      <c r="K5551">
        <f t="shared" si="264"/>
        <v>0</v>
      </c>
      <c r="L5551" t="str">
        <f t="shared" si="265"/>
        <v>Amount Match</v>
      </c>
    </row>
    <row r="5552" spans="1:12" hidden="1" x14ac:dyDescent="0.3">
      <c r="A5552" t="s">
        <v>10946</v>
      </c>
      <c r="B5552" s="1">
        <v>46282</v>
      </c>
      <c r="C5552" t="s">
        <v>10947</v>
      </c>
      <c r="D5552" t="s">
        <v>38</v>
      </c>
      <c r="E5552" t="s">
        <v>33</v>
      </c>
      <c r="F5552">
        <v>999</v>
      </c>
      <c r="G5552" t="s">
        <v>105</v>
      </c>
      <c r="H5552" t="str">
        <f t="shared" si="263"/>
        <v>ORD26005551</v>
      </c>
      <c r="I5552">
        <f>COUNTIFS(PG_Transactions!$AK:$AK,$H5552,PG_Transactions!$E:$E,"CAPTURE",PG_Transactions!$AQ:$AQ,1)</f>
        <v>0</v>
      </c>
      <c r="J5552">
        <f>SUMIFS(PG_Transactions!$G:$G,PG_Transactions!$AK:$AK,$H5552,PG_Transactions!$E:$E,"CAPTURE",PG_Transactions!$AQ:$AQ,1)</f>
        <v>0</v>
      </c>
      <c r="K5552">
        <f t="shared" si="264"/>
        <v>-999</v>
      </c>
      <c r="L5552" t="str">
        <f t="shared" si="265"/>
        <v>No Capture</v>
      </c>
    </row>
    <row r="5553" spans="1:12" hidden="1" x14ac:dyDescent="0.3">
      <c r="A5553" t="s">
        <v>10948</v>
      </c>
      <c r="B5553" s="1">
        <v>46280</v>
      </c>
      <c r="C5553" t="s">
        <v>10949</v>
      </c>
      <c r="D5553" t="s">
        <v>32</v>
      </c>
      <c r="E5553" t="s">
        <v>17</v>
      </c>
      <c r="F5553">
        <v>9498</v>
      </c>
      <c r="G5553" t="s">
        <v>10</v>
      </c>
      <c r="H5553" t="str">
        <f t="shared" si="263"/>
        <v>ORD26005552</v>
      </c>
      <c r="I5553">
        <f>COUNTIFS(PG_Transactions!$AK:$AK,$H5553,PG_Transactions!$E:$E,"CAPTURE",PG_Transactions!$AQ:$AQ,1)</f>
        <v>1</v>
      </c>
      <c r="J5553">
        <f>SUMIFS(PG_Transactions!$G:$G,PG_Transactions!$AK:$AK,$H5553,PG_Transactions!$E:$E,"CAPTURE",PG_Transactions!$AQ:$AQ,1)</f>
        <v>9498</v>
      </c>
      <c r="K5553">
        <f t="shared" si="264"/>
        <v>0</v>
      </c>
      <c r="L5553" t="str">
        <f t="shared" si="265"/>
        <v>Amount Match</v>
      </c>
    </row>
    <row r="5554" spans="1:12" hidden="1" x14ac:dyDescent="0.3">
      <c r="A5554" t="s">
        <v>10950</v>
      </c>
      <c r="B5554" s="1">
        <v>46287</v>
      </c>
      <c r="C5554" t="s">
        <v>10951</v>
      </c>
      <c r="D5554" t="s">
        <v>8</v>
      </c>
      <c r="E5554" t="s">
        <v>9</v>
      </c>
      <c r="F5554">
        <v>1998</v>
      </c>
      <c r="G5554" t="s">
        <v>10</v>
      </c>
      <c r="H5554" t="str">
        <f t="shared" si="263"/>
        <v>ORD26005553</v>
      </c>
      <c r="I5554">
        <f>COUNTIFS(PG_Transactions!$AK:$AK,$H5554,PG_Transactions!$E:$E,"CAPTURE",PG_Transactions!$AQ:$AQ,1)</f>
        <v>1</v>
      </c>
      <c r="J5554">
        <f>SUMIFS(PG_Transactions!$G:$G,PG_Transactions!$AK:$AK,$H5554,PG_Transactions!$E:$E,"CAPTURE",PG_Transactions!$AQ:$AQ,1)</f>
        <v>1998</v>
      </c>
      <c r="K5554">
        <f t="shared" si="264"/>
        <v>0</v>
      </c>
      <c r="L5554" t="str">
        <f t="shared" si="265"/>
        <v>Amount Match</v>
      </c>
    </row>
    <row r="5555" spans="1:12" hidden="1" x14ac:dyDescent="0.3">
      <c r="A5555" t="s">
        <v>10952</v>
      </c>
      <c r="B5555" s="1">
        <v>46284</v>
      </c>
      <c r="C5555" t="s">
        <v>10953</v>
      </c>
      <c r="D5555" t="s">
        <v>16</v>
      </c>
      <c r="E5555" t="s">
        <v>17</v>
      </c>
      <c r="F5555">
        <v>1299</v>
      </c>
      <c r="G5555" t="s">
        <v>10</v>
      </c>
      <c r="H5555" t="str">
        <f t="shared" si="263"/>
        <v>ORD26005554</v>
      </c>
      <c r="I5555">
        <f>COUNTIFS(PG_Transactions!$AK:$AK,$H5555,PG_Transactions!$E:$E,"CAPTURE",PG_Transactions!$AQ:$AQ,1)</f>
        <v>1</v>
      </c>
      <c r="J5555">
        <f>SUMIFS(PG_Transactions!$G:$G,PG_Transactions!$AK:$AK,$H5555,PG_Transactions!$E:$E,"CAPTURE",PG_Transactions!$AQ:$AQ,1)</f>
        <v>1299</v>
      </c>
      <c r="K5555">
        <f t="shared" si="264"/>
        <v>0</v>
      </c>
      <c r="L5555" t="str">
        <f t="shared" si="265"/>
        <v>Amount Match</v>
      </c>
    </row>
    <row r="5556" spans="1:12" hidden="1" x14ac:dyDescent="0.3">
      <c r="A5556" t="s">
        <v>10954</v>
      </c>
      <c r="B5556" s="1">
        <v>46275</v>
      </c>
      <c r="C5556" t="s">
        <v>10955</v>
      </c>
      <c r="D5556" t="s">
        <v>41</v>
      </c>
      <c r="E5556" t="s">
        <v>17</v>
      </c>
      <c r="F5556">
        <v>1798</v>
      </c>
      <c r="G5556" t="s">
        <v>10</v>
      </c>
      <c r="H5556" t="str">
        <f t="shared" si="263"/>
        <v>ORD26005555</v>
      </c>
      <c r="I5556">
        <f>COUNTIFS(PG_Transactions!$AK:$AK,$H5556,PG_Transactions!$E:$E,"CAPTURE",PG_Transactions!$AQ:$AQ,1)</f>
        <v>1</v>
      </c>
      <c r="J5556">
        <f>SUMIFS(PG_Transactions!$G:$G,PG_Transactions!$AK:$AK,$H5556,PG_Transactions!$E:$E,"CAPTURE",PG_Transactions!$AQ:$AQ,1)</f>
        <v>1798</v>
      </c>
      <c r="K5556">
        <f t="shared" si="264"/>
        <v>0</v>
      </c>
      <c r="L5556" t="str">
        <f t="shared" si="265"/>
        <v>Amount Match</v>
      </c>
    </row>
    <row r="5557" spans="1:12" hidden="1" x14ac:dyDescent="0.3">
      <c r="A5557" t="s">
        <v>10956</v>
      </c>
      <c r="B5557" s="1">
        <v>46278</v>
      </c>
      <c r="C5557" t="s">
        <v>10957</v>
      </c>
      <c r="D5557" t="s">
        <v>51</v>
      </c>
      <c r="E5557" t="s">
        <v>17</v>
      </c>
      <c r="F5557" s="2">
        <v>10497</v>
      </c>
      <c r="G5557" t="s">
        <v>10</v>
      </c>
      <c r="H5557" t="str">
        <f t="shared" si="263"/>
        <v>ORD26005556</v>
      </c>
      <c r="I5557">
        <f>COUNTIFS(PG_Transactions!$AK:$AK,$H5557,PG_Transactions!$E:$E,"CAPTURE",PG_Transactions!$AQ:$AQ,1)</f>
        <v>1</v>
      </c>
      <c r="J5557">
        <f>SUMIFS(PG_Transactions!$G:$G,PG_Transactions!$AK:$AK,$H5557,PG_Transactions!$E:$E,"CAPTURE",PG_Transactions!$AQ:$AQ,1)</f>
        <v>10497</v>
      </c>
      <c r="K5557">
        <f t="shared" si="264"/>
        <v>0</v>
      </c>
      <c r="L5557" t="str">
        <f t="shared" si="265"/>
        <v>Amount Match</v>
      </c>
    </row>
    <row r="5558" spans="1:12" hidden="1" x14ac:dyDescent="0.3">
      <c r="A5558" t="s">
        <v>10958</v>
      </c>
      <c r="B5558" s="1">
        <v>46267</v>
      </c>
      <c r="C5558" t="s">
        <v>10959</v>
      </c>
      <c r="D5558" t="s">
        <v>41</v>
      </c>
      <c r="E5558" t="s">
        <v>33</v>
      </c>
      <c r="F5558">
        <v>7999</v>
      </c>
      <c r="G5558" t="s">
        <v>10</v>
      </c>
      <c r="H5558" t="str">
        <f t="shared" si="263"/>
        <v>ORD26005557</v>
      </c>
      <c r="I5558">
        <f>COUNTIFS(PG_Transactions!$AK:$AK,$H5558,PG_Transactions!$E:$E,"CAPTURE",PG_Transactions!$AQ:$AQ,1)</f>
        <v>1</v>
      </c>
      <c r="J5558">
        <f>SUMIFS(PG_Transactions!$G:$G,PG_Transactions!$AK:$AK,$H5558,PG_Transactions!$E:$E,"CAPTURE",PG_Transactions!$AQ:$AQ,1)</f>
        <v>7999</v>
      </c>
      <c r="K5558">
        <f t="shared" si="264"/>
        <v>0</v>
      </c>
      <c r="L5558" t="str">
        <f t="shared" si="265"/>
        <v>Amount Match</v>
      </c>
    </row>
    <row r="5559" spans="1:12" hidden="1" x14ac:dyDescent="0.3">
      <c r="A5559" t="s">
        <v>10960</v>
      </c>
      <c r="B5559" s="1">
        <v>46278</v>
      </c>
      <c r="C5559" t="s">
        <v>10961</v>
      </c>
      <c r="D5559" t="s">
        <v>24</v>
      </c>
      <c r="E5559" t="s">
        <v>33</v>
      </c>
      <c r="F5559">
        <v>7999</v>
      </c>
      <c r="G5559" t="s">
        <v>105</v>
      </c>
      <c r="H5559" t="str">
        <f t="shared" si="263"/>
        <v>ORD26005558</v>
      </c>
      <c r="I5559">
        <f>COUNTIFS(PG_Transactions!$AK:$AK,$H5559,PG_Transactions!$E:$E,"CAPTURE",PG_Transactions!$AQ:$AQ,1)</f>
        <v>0</v>
      </c>
      <c r="J5559">
        <f>SUMIFS(PG_Transactions!$G:$G,PG_Transactions!$AK:$AK,$H5559,PG_Transactions!$E:$E,"CAPTURE",PG_Transactions!$AQ:$AQ,1)</f>
        <v>0</v>
      </c>
      <c r="K5559">
        <f t="shared" si="264"/>
        <v>-7999</v>
      </c>
      <c r="L5559" t="str">
        <f t="shared" si="265"/>
        <v>No Capture</v>
      </c>
    </row>
    <row r="5560" spans="1:12" hidden="1" x14ac:dyDescent="0.3">
      <c r="A5560" t="s">
        <v>10962</v>
      </c>
      <c r="B5560" s="1">
        <v>46291</v>
      </c>
      <c r="C5560" t="s">
        <v>10963</v>
      </c>
      <c r="D5560" t="s">
        <v>41</v>
      </c>
      <c r="E5560" t="s">
        <v>17</v>
      </c>
      <c r="F5560">
        <v>3499</v>
      </c>
      <c r="G5560" t="s">
        <v>10</v>
      </c>
      <c r="H5560" t="str">
        <f t="shared" si="263"/>
        <v>ORD26005559</v>
      </c>
      <c r="I5560">
        <f>COUNTIFS(PG_Transactions!$AK:$AK,$H5560,PG_Transactions!$E:$E,"CAPTURE",PG_Transactions!$AQ:$AQ,1)</f>
        <v>1</v>
      </c>
      <c r="J5560">
        <f>SUMIFS(PG_Transactions!$G:$G,PG_Transactions!$AK:$AK,$H5560,PG_Transactions!$E:$E,"CAPTURE",PG_Transactions!$AQ:$AQ,1)</f>
        <v>3499</v>
      </c>
      <c r="K5560">
        <f t="shared" si="264"/>
        <v>0</v>
      </c>
      <c r="L5560" t="str">
        <f t="shared" si="265"/>
        <v>Amount Match</v>
      </c>
    </row>
    <row r="5561" spans="1:12" hidden="1" x14ac:dyDescent="0.3">
      <c r="A5561" t="s">
        <v>10964</v>
      </c>
      <c r="B5561" s="1">
        <v>46267</v>
      </c>
      <c r="C5561" t="s">
        <v>10965</v>
      </c>
      <c r="D5561" t="s">
        <v>38</v>
      </c>
      <c r="E5561" t="s">
        <v>9</v>
      </c>
      <c r="F5561">
        <v>1499</v>
      </c>
      <c r="G5561" t="s">
        <v>10</v>
      </c>
      <c r="H5561" t="str">
        <f t="shared" si="263"/>
        <v>ORD26005560</v>
      </c>
      <c r="I5561">
        <f>COUNTIFS(PG_Transactions!$AK:$AK,$H5561,PG_Transactions!$E:$E,"CAPTURE",PG_Transactions!$AQ:$AQ,1)</f>
        <v>1</v>
      </c>
      <c r="J5561">
        <f>SUMIFS(PG_Transactions!$G:$G,PG_Transactions!$AK:$AK,$H5561,PG_Transactions!$E:$E,"CAPTURE",PG_Transactions!$AQ:$AQ,1)</f>
        <v>1499</v>
      </c>
      <c r="K5561">
        <f t="shared" si="264"/>
        <v>0</v>
      </c>
      <c r="L5561" t="str">
        <f t="shared" si="265"/>
        <v>Amount Match</v>
      </c>
    </row>
    <row r="5562" spans="1:12" hidden="1" x14ac:dyDescent="0.3">
      <c r="A5562" t="s">
        <v>10966</v>
      </c>
      <c r="B5562" s="1">
        <v>46279</v>
      </c>
      <c r="C5562" t="s">
        <v>10967</v>
      </c>
      <c r="D5562" t="s">
        <v>24</v>
      </c>
      <c r="E5562" t="s">
        <v>17</v>
      </c>
      <c r="F5562">
        <v>3097</v>
      </c>
      <c r="G5562" t="s">
        <v>10</v>
      </c>
      <c r="H5562" t="str">
        <f t="shared" si="263"/>
        <v>ORD26005561</v>
      </c>
      <c r="I5562">
        <f>COUNTIFS(PG_Transactions!$AK:$AK,$H5562,PG_Transactions!$E:$E,"CAPTURE",PG_Transactions!$AQ:$AQ,1)</f>
        <v>1</v>
      </c>
      <c r="J5562">
        <f>SUMIFS(PG_Transactions!$G:$G,PG_Transactions!$AK:$AK,$H5562,PG_Transactions!$E:$E,"CAPTURE",PG_Transactions!$AQ:$AQ,1)</f>
        <v>3097</v>
      </c>
      <c r="K5562">
        <f t="shared" si="264"/>
        <v>0</v>
      </c>
      <c r="L5562" t="str">
        <f t="shared" si="265"/>
        <v>Amount Match</v>
      </c>
    </row>
    <row r="5563" spans="1:12" hidden="1" x14ac:dyDescent="0.3">
      <c r="A5563" t="s">
        <v>10968</v>
      </c>
      <c r="B5563" s="1">
        <v>46289</v>
      </c>
      <c r="C5563" t="s">
        <v>10969</v>
      </c>
      <c r="D5563" t="s">
        <v>24</v>
      </c>
      <c r="E5563" t="s">
        <v>44</v>
      </c>
      <c r="F5563" s="2">
        <v>2598</v>
      </c>
      <c r="G5563" t="s">
        <v>10</v>
      </c>
      <c r="H5563" t="str">
        <f t="shared" si="263"/>
        <v>ORD26005562</v>
      </c>
      <c r="I5563">
        <f>COUNTIFS(PG_Transactions!$AK:$AK,$H5563,PG_Transactions!$E:$E,"CAPTURE",PG_Transactions!$AQ:$AQ,1)</f>
        <v>1</v>
      </c>
      <c r="J5563">
        <f>SUMIFS(PG_Transactions!$G:$G,PG_Transactions!$AK:$AK,$H5563,PG_Transactions!$E:$E,"CAPTURE",PG_Transactions!$AQ:$AQ,1)</f>
        <v>2598</v>
      </c>
      <c r="K5563">
        <f t="shared" si="264"/>
        <v>0</v>
      </c>
      <c r="L5563" t="str">
        <f t="shared" si="265"/>
        <v>Amount Match</v>
      </c>
    </row>
    <row r="5564" spans="1:12" hidden="1" x14ac:dyDescent="0.3">
      <c r="A5564" t="s">
        <v>10970</v>
      </c>
      <c r="B5564" s="1">
        <v>46285</v>
      </c>
      <c r="C5564" t="s">
        <v>10971</v>
      </c>
      <c r="D5564" t="s">
        <v>41</v>
      </c>
      <c r="E5564" t="s">
        <v>17</v>
      </c>
      <c r="F5564">
        <v>999</v>
      </c>
      <c r="G5564" t="s">
        <v>10</v>
      </c>
      <c r="H5564" t="str">
        <f t="shared" si="263"/>
        <v>ORD26005563</v>
      </c>
      <c r="I5564">
        <f>COUNTIFS(PG_Transactions!$AK:$AK,$H5564,PG_Transactions!$E:$E,"CAPTURE",PG_Transactions!$AQ:$AQ,1)</f>
        <v>1</v>
      </c>
      <c r="J5564">
        <f>SUMIFS(PG_Transactions!$G:$G,PG_Transactions!$AK:$AK,$H5564,PG_Transactions!$E:$E,"CAPTURE",PG_Transactions!$AQ:$AQ,1)</f>
        <v>999</v>
      </c>
      <c r="K5564">
        <f t="shared" si="264"/>
        <v>0</v>
      </c>
      <c r="L5564" t="str">
        <f t="shared" si="265"/>
        <v>Amount Match</v>
      </c>
    </row>
    <row r="5565" spans="1:12" hidden="1" x14ac:dyDescent="0.3">
      <c r="A5565" t="s">
        <v>10972</v>
      </c>
      <c r="B5565" s="1">
        <v>46286</v>
      </c>
      <c r="C5565" t="s">
        <v>10973</v>
      </c>
      <c r="D5565" t="s">
        <v>27</v>
      </c>
      <c r="E5565" t="s">
        <v>9</v>
      </c>
      <c r="F5565">
        <v>1398</v>
      </c>
      <c r="G5565" t="s">
        <v>10</v>
      </c>
      <c r="H5565" t="str">
        <f t="shared" si="263"/>
        <v>ORD26005564</v>
      </c>
      <c r="I5565">
        <f>COUNTIFS(PG_Transactions!$AK:$AK,$H5565,PG_Transactions!$E:$E,"CAPTURE",PG_Transactions!$AQ:$AQ,1)</f>
        <v>1</v>
      </c>
      <c r="J5565">
        <f>SUMIFS(PG_Transactions!$G:$G,PG_Transactions!$AK:$AK,$H5565,PG_Transactions!$E:$E,"CAPTURE",PG_Transactions!$AQ:$AQ,1)</f>
        <v>1398</v>
      </c>
      <c r="K5565">
        <f t="shared" si="264"/>
        <v>0</v>
      </c>
      <c r="L5565" t="str">
        <f t="shared" si="265"/>
        <v>Amount Match</v>
      </c>
    </row>
    <row r="5566" spans="1:12" hidden="1" x14ac:dyDescent="0.3">
      <c r="A5566" t="s">
        <v>10974</v>
      </c>
      <c r="B5566" s="1">
        <v>46284</v>
      </c>
      <c r="C5566" t="s">
        <v>10975</v>
      </c>
      <c r="D5566" t="s">
        <v>8</v>
      </c>
      <c r="E5566" t="s">
        <v>9</v>
      </c>
      <c r="F5566">
        <v>5348</v>
      </c>
      <c r="G5566" t="s">
        <v>10</v>
      </c>
      <c r="H5566" t="str">
        <f t="shared" si="263"/>
        <v>ORD26005565</v>
      </c>
      <c r="I5566">
        <f>COUNTIFS(PG_Transactions!$AK:$AK,$H5566,PG_Transactions!$E:$E,"CAPTURE",PG_Transactions!$AQ:$AQ,1)</f>
        <v>1</v>
      </c>
      <c r="J5566">
        <f>SUMIFS(PG_Transactions!$G:$G,PG_Transactions!$AK:$AK,$H5566,PG_Transactions!$E:$E,"CAPTURE",PG_Transactions!$AQ:$AQ,1)</f>
        <v>5348</v>
      </c>
      <c r="K5566">
        <f t="shared" si="264"/>
        <v>0</v>
      </c>
      <c r="L5566" t="str">
        <f t="shared" si="265"/>
        <v>Amount Match</v>
      </c>
    </row>
    <row r="5567" spans="1:12" hidden="1" x14ac:dyDescent="0.3">
      <c r="A5567" t="s">
        <v>10976</v>
      </c>
      <c r="B5567" s="1">
        <v>46285</v>
      </c>
      <c r="C5567" t="s">
        <v>10977</v>
      </c>
      <c r="D5567" t="s">
        <v>27</v>
      </c>
      <c r="E5567" t="s">
        <v>44</v>
      </c>
      <c r="F5567">
        <v>299</v>
      </c>
      <c r="G5567" t="s">
        <v>10</v>
      </c>
      <c r="H5567" t="str">
        <f t="shared" si="263"/>
        <v>ORD26005566</v>
      </c>
      <c r="I5567">
        <f>COUNTIFS(PG_Transactions!$AK:$AK,$H5567,PG_Transactions!$E:$E,"CAPTURE",PG_Transactions!$AQ:$AQ,1)</f>
        <v>1</v>
      </c>
      <c r="J5567">
        <f>SUMIFS(PG_Transactions!$G:$G,PG_Transactions!$AK:$AK,$H5567,PG_Transactions!$E:$E,"CAPTURE",PG_Transactions!$AQ:$AQ,1)</f>
        <v>299</v>
      </c>
      <c r="K5567">
        <f t="shared" si="264"/>
        <v>0</v>
      </c>
      <c r="L5567" t="str">
        <f t="shared" si="265"/>
        <v>Amount Match</v>
      </c>
    </row>
    <row r="5568" spans="1:12" hidden="1" x14ac:dyDescent="0.3">
      <c r="A5568" t="s">
        <v>10978</v>
      </c>
      <c r="B5568" s="1">
        <v>46269</v>
      </c>
      <c r="C5568" t="s">
        <v>10979</v>
      </c>
      <c r="D5568" t="s">
        <v>27</v>
      </c>
      <c r="E5568" t="s">
        <v>9</v>
      </c>
      <c r="F5568">
        <v>1299</v>
      </c>
      <c r="G5568" t="s">
        <v>10</v>
      </c>
      <c r="H5568" t="str">
        <f t="shared" si="263"/>
        <v>ORD26005567</v>
      </c>
      <c r="I5568">
        <f>COUNTIFS(PG_Transactions!$AK:$AK,$H5568,PG_Transactions!$E:$E,"CAPTURE",PG_Transactions!$AQ:$AQ,1)</f>
        <v>1</v>
      </c>
      <c r="J5568">
        <f>SUMIFS(PG_Transactions!$G:$G,PG_Transactions!$AK:$AK,$H5568,PG_Transactions!$E:$E,"CAPTURE",PG_Transactions!$AQ:$AQ,1)</f>
        <v>1299</v>
      </c>
      <c r="K5568">
        <f t="shared" si="264"/>
        <v>0</v>
      </c>
      <c r="L5568" t="str">
        <f t="shared" si="265"/>
        <v>Amount Match</v>
      </c>
    </row>
    <row r="5569" spans="1:12" hidden="1" x14ac:dyDescent="0.3">
      <c r="A5569" t="s">
        <v>10980</v>
      </c>
      <c r="B5569" s="1">
        <v>46279</v>
      </c>
      <c r="C5569" t="s">
        <v>10981</v>
      </c>
      <c r="D5569" t="s">
        <v>13</v>
      </c>
      <c r="E5569" t="s">
        <v>9</v>
      </c>
      <c r="F5569">
        <v>3098</v>
      </c>
      <c r="G5569" t="s">
        <v>10</v>
      </c>
      <c r="H5569" t="str">
        <f t="shared" si="263"/>
        <v>ORD26005568</v>
      </c>
      <c r="I5569">
        <f>COUNTIFS(PG_Transactions!$AK:$AK,$H5569,PG_Transactions!$E:$E,"CAPTURE",PG_Transactions!$AQ:$AQ,1)</f>
        <v>1</v>
      </c>
      <c r="J5569">
        <f>SUMIFS(PG_Transactions!$G:$G,PG_Transactions!$AK:$AK,$H5569,PG_Transactions!$E:$E,"CAPTURE",PG_Transactions!$AQ:$AQ,1)</f>
        <v>3098</v>
      </c>
      <c r="K5569">
        <f t="shared" si="264"/>
        <v>0</v>
      </c>
      <c r="L5569" t="str">
        <f t="shared" si="265"/>
        <v>Amount Match</v>
      </c>
    </row>
    <row r="5570" spans="1:12" hidden="1" x14ac:dyDescent="0.3">
      <c r="A5570" t="s">
        <v>10982</v>
      </c>
      <c r="B5570" s="1">
        <v>46286</v>
      </c>
      <c r="C5570" t="s">
        <v>10983</v>
      </c>
      <c r="D5570" t="s">
        <v>65</v>
      </c>
      <c r="E5570" t="s">
        <v>9</v>
      </c>
      <c r="F5570">
        <v>599</v>
      </c>
      <c r="G5570" t="s">
        <v>10</v>
      </c>
      <c r="H5570" t="str">
        <f t="shared" si="263"/>
        <v>ORD26005569</v>
      </c>
      <c r="I5570">
        <f>COUNTIFS(PG_Transactions!$AK:$AK,$H5570,PG_Transactions!$E:$E,"CAPTURE",PG_Transactions!$AQ:$AQ,1)</f>
        <v>1</v>
      </c>
      <c r="J5570">
        <f>SUMIFS(PG_Transactions!$G:$G,PG_Transactions!$AK:$AK,$H5570,PG_Transactions!$E:$E,"CAPTURE",PG_Transactions!$AQ:$AQ,1)</f>
        <v>599</v>
      </c>
      <c r="K5570">
        <f t="shared" si="264"/>
        <v>0</v>
      </c>
      <c r="L5570" t="str">
        <f t="shared" si="265"/>
        <v>Amount Match</v>
      </c>
    </row>
    <row r="5571" spans="1:12" hidden="1" x14ac:dyDescent="0.3">
      <c r="A5571" t="s">
        <v>10984</v>
      </c>
      <c r="B5571" s="1">
        <v>46276</v>
      </c>
      <c r="C5571" t="s">
        <v>10985</v>
      </c>
      <c r="E5571" t="s">
        <v>17</v>
      </c>
      <c r="F5571">
        <v>3597</v>
      </c>
      <c r="G5571" t="s">
        <v>10</v>
      </c>
      <c r="H5571" t="str">
        <f t="shared" ref="H5571:H5634" si="266">UPPER(SUBSTITUTE(TRIM(A5571),"-",""))</f>
        <v>ORD26005570</v>
      </c>
      <c r="I5571">
        <f>COUNTIFS(PG_Transactions!$AK:$AK,$H5571,PG_Transactions!$E:$E,"CAPTURE",PG_Transactions!$AQ:$AQ,1)</f>
        <v>1</v>
      </c>
      <c r="J5571">
        <f>SUMIFS(PG_Transactions!$G:$G,PG_Transactions!$AK:$AK,$H5571,PG_Transactions!$E:$E,"CAPTURE",PG_Transactions!$AQ:$AQ,1)</f>
        <v>3597</v>
      </c>
      <c r="K5571">
        <f t="shared" ref="K5571:K5634" si="267">ROUND(J5571-F5571,2)</f>
        <v>0</v>
      </c>
      <c r="L5571" t="str">
        <f t="shared" ref="L5571:L5634" si="268">IF(I5571=0,"No Capture",IF(I5571&gt;1,"Multiple Capture Rows - Review",IF(ABS(K5571)&lt;0.01,"Amount Match",IF(K5571&lt;0,"Captured Less Than Order","Captured More Than Order"))))</f>
        <v>Amount Match</v>
      </c>
    </row>
    <row r="5572" spans="1:12" hidden="1" x14ac:dyDescent="0.3">
      <c r="A5572" t="s">
        <v>10986</v>
      </c>
      <c r="B5572" s="1">
        <v>46273</v>
      </c>
      <c r="C5572" t="s">
        <v>10987</v>
      </c>
      <c r="D5572" t="s">
        <v>65</v>
      </c>
      <c r="E5572" t="s">
        <v>9</v>
      </c>
      <c r="F5572">
        <v>999</v>
      </c>
      <c r="G5572" t="s">
        <v>10</v>
      </c>
      <c r="H5572" t="str">
        <f t="shared" si="266"/>
        <v>ORD26005571</v>
      </c>
      <c r="I5572">
        <f>COUNTIFS(PG_Transactions!$AK:$AK,$H5572,PG_Transactions!$E:$E,"CAPTURE",PG_Transactions!$AQ:$AQ,1)</f>
        <v>1</v>
      </c>
      <c r="J5572">
        <f>SUMIFS(PG_Transactions!$G:$G,PG_Transactions!$AK:$AK,$H5572,PG_Transactions!$E:$E,"CAPTURE",PG_Transactions!$AQ:$AQ,1)</f>
        <v>999</v>
      </c>
      <c r="K5572">
        <f t="shared" si="267"/>
        <v>0</v>
      </c>
      <c r="L5572" t="str">
        <f t="shared" si="268"/>
        <v>Amount Match</v>
      </c>
    </row>
    <row r="5573" spans="1:12" hidden="1" x14ac:dyDescent="0.3">
      <c r="A5573" t="s">
        <v>10988</v>
      </c>
      <c r="B5573" s="1">
        <v>46270</v>
      </c>
      <c r="C5573" t="s">
        <v>10989</v>
      </c>
      <c r="D5573" t="s">
        <v>24</v>
      </c>
      <c r="E5573" t="s">
        <v>44</v>
      </c>
      <c r="F5573">
        <v>3798</v>
      </c>
      <c r="G5573" t="s">
        <v>10</v>
      </c>
      <c r="H5573" t="str">
        <f t="shared" si="266"/>
        <v>ORD26005572</v>
      </c>
      <c r="I5573">
        <f>COUNTIFS(PG_Transactions!$AK:$AK,$H5573,PG_Transactions!$E:$E,"CAPTURE",PG_Transactions!$AQ:$AQ,1)</f>
        <v>1</v>
      </c>
      <c r="J5573">
        <f>SUMIFS(PG_Transactions!$G:$G,PG_Transactions!$AK:$AK,$H5573,PG_Transactions!$E:$E,"CAPTURE",PG_Transactions!$AQ:$AQ,1)</f>
        <v>3798</v>
      </c>
      <c r="K5573">
        <f t="shared" si="267"/>
        <v>0</v>
      </c>
      <c r="L5573" t="str">
        <f t="shared" si="268"/>
        <v>Amount Match</v>
      </c>
    </row>
    <row r="5574" spans="1:12" hidden="1" x14ac:dyDescent="0.3">
      <c r="A5574" t="s">
        <v>10990</v>
      </c>
      <c r="B5574" s="1">
        <v>46282</v>
      </c>
      <c r="C5574" t="s">
        <v>4919</v>
      </c>
      <c r="D5574" t="s">
        <v>27</v>
      </c>
      <c r="E5574" t="s">
        <v>9</v>
      </c>
      <c r="F5574">
        <v>349</v>
      </c>
      <c r="G5574" t="s">
        <v>10</v>
      </c>
      <c r="H5574" t="str">
        <f t="shared" si="266"/>
        <v>ORD26005573</v>
      </c>
      <c r="I5574">
        <f>COUNTIFS(PG_Transactions!$AK:$AK,$H5574,PG_Transactions!$E:$E,"CAPTURE",PG_Transactions!$AQ:$AQ,1)</f>
        <v>1</v>
      </c>
      <c r="J5574">
        <f>SUMIFS(PG_Transactions!$G:$G,PG_Transactions!$AK:$AK,$H5574,PG_Transactions!$E:$E,"CAPTURE",PG_Transactions!$AQ:$AQ,1)</f>
        <v>349</v>
      </c>
      <c r="K5574">
        <f t="shared" si="267"/>
        <v>0</v>
      </c>
      <c r="L5574" t="str">
        <f t="shared" si="268"/>
        <v>Amount Match</v>
      </c>
    </row>
    <row r="5575" spans="1:12" hidden="1" x14ac:dyDescent="0.3">
      <c r="A5575" t="s">
        <v>10991</v>
      </c>
      <c r="B5575" s="1">
        <v>46272</v>
      </c>
      <c r="C5575" t="s">
        <v>10992</v>
      </c>
      <c r="D5575" t="s">
        <v>51</v>
      </c>
      <c r="E5575" t="s">
        <v>9</v>
      </c>
      <c r="F5575">
        <v>3499</v>
      </c>
      <c r="G5575" t="s">
        <v>10</v>
      </c>
      <c r="H5575" t="str">
        <f t="shared" si="266"/>
        <v>ORD26005574</v>
      </c>
      <c r="I5575">
        <f>COUNTIFS(PG_Transactions!$AK:$AK,$H5575,PG_Transactions!$E:$E,"CAPTURE",PG_Transactions!$AQ:$AQ,1)</f>
        <v>1</v>
      </c>
      <c r="J5575">
        <f>SUMIFS(PG_Transactions!$G:$G,PG_Transactions!$AK:$AK,$H5575,PG_Transactions!$E:$E,"CAPTURE",PG_Transactions!$AQ:$AQ,1)</f>
        <v>3499</v>
      </c>
      <c r="K5575">
        <f t="shared" si="267"/>
        <v>0</v>
      </c>
      <c r="L5575" t="str">
        <f t="shared" si="268"/>
        <v>Amount Match</v>
      </c>
    </row>
    <row r="5576" spans="1:12" hidden="1" x14ac:dyDescent="0.3">
      <c r="A5576" t="s">
        <v>10993</v>
      </c>
      <c r="B5576" s="1">
        <v>46291</v>
      </c>
      <c r="C5576" t="s">
        <v>10994</v>
      </c>
      <c r="D5576" t="s">
        <v>24</v>
      </c>
      <c r="E5576" t="s">
        <v>9</v>
      </c>
      <c r="F5576">
        <v>499</v>
      </c>
      <c r="G5576" t="s">
        <v>10</v>
      </c>
      <c r="H5576" t="str">
        <f t="shared" si="266"/>
        <v>ORD26005575</v>
      </c>
      <c r="I5576">
        <f>COUNTIFS(PG_Transactions!$AK:$AK,$H5576,PG_Transactions!$E:$E,"CAPTURE",PG_Transactions!$AQ:$AQ,1)</f>
        <v>1</v>
      </c>
      <c r="J5576">
        <f>SUMIFS(PG_Transactions!$G:$G,PG_Transactions!$AK:$AK,$H5576,PG_Transactions!$E:$E,"CAPTURE",PG_Transactions!$AQ:$AQ,1)</f>
        <v>499</v>
      </c>
      <c r="K5576">
        <f t="shared" si="267"/>
        <v>0</v>
      </c>
      <c r="L5576" t="str">
        <f t="shared" si="268"/>
        <v>Amount Match</v>
      </c>
    </row>
    <row r="5577" spans="1:12" hidden="1" x14ac:dyDescent="0.3">
      <c r="A5577" t="s">
        <v>10995</v>
      </c>
      <c r="B5577" s="1">
        <v>46282</v>
      </c>
      <c r="C5577" t="s">
        <v>3468</v>
      </c>
      <c r="D5577" t="s">
        <v>24</v>
      </c>
      <c r="E5577" t="s">
        <v>17</v>
      </c>
      <c r="F5577">
        <v>1298</v>
      </c>
      <c r="G5577" t="s">
        <v>10</v>
      </c>
      <c r="H5577" t="str">
        <f t="shared" si="266"/>
        <v>ORD26005576</v>
      </c>
      <c r="I5577">
        <f>COUNTIFS(PG_Transactions!$AK:$AK,$H5577,PG_Transactions!$E:$E,"CAPTURE",PG_Transactions!$AQ:$AQ,1)</f>
        <v>1</v>
      </c>
      <c r="J5577">
        <f>SUMIFS(PG_Transactions!$G:$G,PG_Transactions!$AK:$AK,$H5577,PG_Transactions!$E:$E,"CAPTURE",PG_Transactions!$AQ:$AQ,1)</f>
        <v>1298</v>
      </c>
      <c r="K5577">
        <f t="shared" si="267"/>
        <v>0</v>
      </c>
      <c r="L5577" t="str">
        <f t="shared" si="268"/>
        <v>Amount Match</v>
      </c>
    </row>
    <row r="5578" spans="1:12" hidden="1" x14ac:dyDescent="0.3">
      <c r="A5578" t="s">
        <v>10996</v>
      </c>
      <c r="B5578" s="1">
        <v>46277</v>
      </c>
      <c r="C5578" t="s">
        <v>10997</v>
      </c>
      <c r="D5578" t="s">
        <v>24</v>
      </c>
      <c r="E5578" t="s">
        <v>9</v>
      </c>
      <c r="F5578">
        <v>4297</v>
      </c>
      <c r="G5578" t="s">
        <v>10</v>
      </c>
      <c r="H5578" t="str">
        <f t="shared" si="266"/>
        <v>ORD26005577</v>
      </c>
      <c r="I5578">
        <f>COUNTIFS(PG_Transactions!$AK:$AK,$H5578,PG_Transactions!$E:$E,"CAPTURE",PG_Transactions!$AQ:$AQ,1)</f>
        <v>1</v>
      </c>
      <c r="J5578">
        <f>SUMIFS(PG_Transactions!$G:$G,PG_Transactions!$AK:$AK,$H5578,PG_Transactions!$E:$E,"CAPTURE",PG_Transactions!$AQ:$AQ,1)</f>
        <v>4297</v>
      </c>
      <c r="K5578">
        <f t="shared" si="267"/>
        <v>0</v>
      </c>
      <c r="L5578" t="str">
        <f t="shared" si="268"/>
        <v>Amount Match</v>
      </c>
    </row>
    <row r="5579" spans="1:12" hidden="1" x14ac:dyDescent="0.3">
      <c r="A5579" t="s">
        <v>10998</v>
      </c>
      <c r="B5579" s="1">
        <v>46289</v>
      </c>
      <c r="C5579" t="s">
        <v>10999</v>
      </c>
      <c r="D5579" t="s">
        <v>8</v>
      </c>
      <c r="E5579" t="s">
        <v>9</v>
      </c>
      <c r="F5579">
        <v>12998</v>
      </c>
      <c r="G5579" t="s">
        <v>10</v>
      </c>
      <c r="H5579" t="str">
        <f t="shared" si="266"/>
        <v>ORD26005578</v>
      </c>
      <c r="I5579">
        <f>COUNTIFS(PG_Transactions!$AK:$AK,$H5579,PG_Transactions!$E:$E,"CAPTURE",PG_Transactions!$AQ:$AQ,1)</f>
        <v>1</v>
      </c>
      <c r="J5579">
        <f>SUMIFS(PG_Transactions!$G:$G,PG_Transactions!$AK:$AK,$H5579,PG_Transactions!$E:$E,"CAPTURE",PG_Transactions!$AQ:$AQ,1)</f>
        <v>12998</v>
      </c>
      <c r="K5579">
        <f t="shared" si="267"/>
        <v>0</v>
      </c>
      <c r="L5579" t="str">
        <f t="shared" si="268"/>
        <v>Amount Match</v>
      </c>
    </row>
    <row r="5580" spans="1:12" hidden="1" x14ac:dyDescent="0.3">
      <c r="A5580" t="s">
        <v>11000</v>
      </c>
      <c r="B5580" s="1">
        <v>46295</v>
      </c>
      <c r="C5580" t="s">
        <v>11001</v>
      </c>
      <c r="E5580" t="s">
        <v>9</v>
      </c>
      <c r="F5580">
        <v>2999</v>
      </c>
      <c r="G5580" t="s">
        <v>10</v>
      </c>
      <c r="H5580" t="str">
        <f t="shared" si="266"/>
        <v>ORD26005579</v>
      </c>
      <c r="I5580">
        <f>COUNTIFS(PG_Transactions!$AK:$AK,$H5580,PG_Transactions!$E:$E,"CAPTURE",PG_Transactions!$AQ:$AQ,1)</f>
        <v>1</v>
      </c>
      <c r="J5580">
        <f>SUMIFS(PG_Transactions!$G:$G,PG_Transactions!$AK:$AK,$H5580,PG_Transactions!$E:$E,"CAPTURE",PG_Transactions!$AQ:$AQ,1)</f>
        <v>2999</v>
      </c>
      <c r="K5580">
        <f t="shared" si="267"/>
        <v>0</v>
      </c>
      <c r="L5580" t="str">
        <f t="shared" si="268"/>
        <v>Amount Match</v>
      </c>
    </row>
    <row r="5581" spans="1:12" hidden="1" x14ac:dyDescent="0.3">
      <c r="A5581" t="s">
        <v>11002</v>
      </c>
      <c r="B5581" s="1">
        <v>46277</v>
      </c>
      <c r="C5581" t="s">
        <v>11003</v>
      </c>
      <c r="D5581" t="s">
        <v>24</v>
      </c>
      <c r="E5581" t="s">
        <v>9</v>
      </c>
      <c r="F5581">
        <v>1799</v>
      </c>
      <c r="G5581" t="s">
        <v>105</v>
      </c>
      <c r="H5581" t="str">
        <f t="shared" si="266"/>
        <v>ORD26005580</v>
      </c>
      <c r="I5581">
        <f>COUNTIFS(PG_Transactions!$AK:$AK,$H5581,PG_Transactions!$E:$E,"CAPTURE",PG_Transactions!$AQ:$AQ,1)</f>
        <v>0</v>
      </c>
      <c r="J5581">
        <f>SUMIFS(PG_Transactions!$G:$G,PG_Transactions!$AK:$AK,$H5581,PG_Transactions!$E:$E,"CAPTURE",PG_Transactions!$AQ:$AQ,1)</f>
        <v>0</v>
      </c>
      <c r="K5581">
        <f t="shared" si="267"/>
        <v>-1799</v>
      </c>
      <c r="L5581" t="str">
        <f t="shared" si="268"/>
        <v>No Capture</v>
      </c>
    </row>
    <row r="5582" spans="1:12" hidden="1" x14ac:dyDescent="0.3">
      <c r="A5582" t="s">
        <v>11004</v>
      </c>
      <c r="B5582" s="1">
        <v>46277</v>
      </c>
      <c r="C5582" t="s">
        <v>11005</v>
      </c>
      <c r="D5582" t="s">
        <v>51</v>
      </c>
      <c r="E5582" t="s">
        <v>44</v>
      </c>
      <c r="F5582">
        <v>7999</v>
      </c>
      <c r="G5582" t="s">
        <v>10</v>
      </c>
      <c r="H5582" t="str">
        <f t="shared" si="266"/>
        <v>ORD26005581</v>
      </c>
      <c r="I5582">
        <f>COUNTIFS(PG_Transactions!$AK:$AK,$H5582,PG_Transactions!$E:$E,"CAPTURE",PG_Transactions!$AQ:$AQ,1)</f>
        <v>1</v>
      </c>
      <c r="J5582">
        <f>SUMIFS(PG_Transactions!$G:$G,PG_Transactions!$AK:$AK,$H5582,PG_Transactions!$E:$E,"CAPTURE",PG_Transactions!$AQ:$AQ,1)</f>
        <v>7999</v>
      </c>
      <c r="K5582">
        <f t="shared" si="267"/>
        <v>0</v>
      </c>
      <c r="L5582" t="str">
        <f t="shared" si="268"/>
        <v>Amount Match</v>
      </c>
    </row>
    <row r="5583" spans="1:12" hidden="1" x14ac:dyDescent="0.3">
      <c r="A5583" t="s">
        <v>11006</v>
      </c>
      <c r="B5583" s="1">
        <v>46267</v>
      </c>
      <c r="C5583" t="s">
        <v>8816</v>
      </c>
      <c r="D5583" t="s">
        <v>27</v>
      </c>
      <c r="E5583" t="s">
        <v>17</v>
      </c>
      <c r="F5583">
        <v>2598</v>
      </c>
      <c r="G5583" t="s">
        <v>10</v>
      </c>
      <c r="H5583" t="str">
        <f t="shared" si="266"/>
        <v>ORD26005582</v>
      </c>
      <c r="I5583">
        <f>COUNTIFS(PG_Transactions!$AK:$AK,$H5583,PG_Transactions!$E:$E,"CAPTURE",PG_Transactions!$AQ:$AQ,1)</f>
        <v>1</v>
      </c>
      <c r="J5583">
        <f>SUMIFS(PG_Transactions!$G:$G,PG_Transactions!$AK:$AK,$H5583,PG_Transactions!$E:$E,"CAPTURE",PG_Transactions!$AQ:$AQ,1)</f>
        <v>2598</v>
      </c>
      <c r="K5583">
        <f t="shared" si="267"/>
        <v>0</v>
      </c>
      <c r="L5583" t="str">
        <f t="shared" si="268"/>
        <v>Amount Match</v>
      </c>
    </row>
    <row r="5584" spans="1:12" hidden="1" x14ac:dyDescent="0.3">
      <c r="A5584" t="s">
        <v>11007</v>
      </c>
      <c r="B5584" s="1">
        <v>46288</v>
      </c>
      <c r="C5584" t="s">
        <v>11008</v>
      </c>
      <c r="D5584" t="s">
        <v>27</v>
      </c>
      <c r="E5584" t="s">
        <v>44</v>
      </c>
      <c r="F5584">
        <v>1499</v>
      </c>
      <c r="G5584" t="s">
        <v>10</v>
      </c>
      <c r="H5584" t="str">
        <f t="shared" si="266"/>
        <v>ORD26005583</v>
      </c>
      <c r="I5584">
        <f>COUNTIFS(PG_Transactions!$AK:$AK,$H5584,PG_Transactions!$E:$E,"CAPTURE",PG_Transactions!$AQ:$AQ,1)</f>
        <v>1</v>
      </c>
      <c r="J5584">
        <f>SUMIFS(PG_Transactions!$G:$G,PG_Transactions!$AK:$AK,$H5584,PG_Transactions!$E:$E,"CAPTURE",PG_Transactions!$AQ:$AQ,1)</f>
        <v>1499</v>
      </c>
      <c r="K5584">
        <f t="shared" si="267"/>
        <v>0</v>
      </c>
      <c r="L5584" t="str">
        <f t="shared" si="268"/>
        <v>Amount Match</v>
      </c>
    </row>
    <row r="5585" spans="1:12" hidden="1" x14ac:dyDescent="0.3">
      <c r="A5585" t="s">
        <v>11009</v>
      </c>
      <c r="B5585" s="1">
        <v>46274</v>
      </c>
      <c r="C5585" t="s">
        <v>11010</v>
      </c>
      <c r="D5585" t="s">
        <v>24</v>
      </c>
      <c r="E5585" t="s">
        <v>9</v>
      </c>
      <c r="F5585">
        <v>599</v>
      </c>
      <c r="G5585" t="s">
        <v>10</v>
      </c>
      <c r="H5585" t="str">
        <f t="shared" si="266"/>
        <v>ORD26005584</v>
      </c>
      <c r="I5585">
        <f>COUNTIFS(PG_Transactions!$AK:$AK,$H5585,PG_Transactions!$E:$E,"CAPTURE",PG_Transactions!$AQ:$AQ,1)</f>
        <v>1</v>
      </c>
      <c r="J5585">
        <f>SUMIFS(PG_Transactions!$G:$G,PG_Transactions!$AK:$AK,$H5585,PG_Transactions!$E:$E,"CAPTURE",PG_Transactions!$AQ:$AQ,1)</f>
        <v>599</v>
      </c>
      <c r="K5585">
        <f t="shared" si="267"/>
        <v>0</v>
      </c>
      <c r="L5585" t="str">
        <f t="shared" si="268"/>
        <v>Amount Match</v>
      </c>
    </row>
    <row r="5586" spans="1:12" hidden="1" x14ac:dyDescent="0.3">
      <c r="A5586" t="s">
        <v>11011</v>
      </c>
      <c r="B5586" s="1">
        <v>46266</v>
      </c>
      <c r="C5586" t="s">
        <v>11012</v>
      </c>
      <c r="D5586" t="s">
        <v>13</v>
      </c>
      <c r="E5586" t="s">
        <v>9</v>
      </c>
      <c r="F5586">
        <v>2798</v>
      </c>
      <c r="G5586" t="s">
        <v>10</v>
      </c>
      <c r="H5586" t="str">
        <f t="shared" si="266"/>
        <v>ORD26005585</v>
      </c>
      <c r="I5586">
        <f>COUNTIFS(PG_Transactions!$AK:$AK,$H5586,PG_Transactions!$E:$E,"CAPTURE",PG_Transactions!$AQ:$AQ,1)</f>
        <v>1</v>
      </c>
      <c r="J5586">
        <f>SUMIFS(PG_Transactions!$G:$G,PG_Transactions!$AK:$AK,$H5586,PG_Transactions!$E:$E,"CAPTURE",PG_Transactions!$AQ:$AQ,1)</f>
        <v>2798</v>
      </c>
      <c r="K5586">
        <f t="shared" si="267"/>
        <v>0</v>
      </c>
      <c r="L5586" t="str">
        <f t="shared" si="268"/>
        <v>Amount Match</v>
      </c>
    </row>
    <row r="5587" spans="1:12" hidden="1" x14ac:dyDescent="0.3">
      <c r="A5587" t="s">
        <v>11013</v>
      </c>
      <c r="B5587" s="1">
        <v>46290</v>
      </c>
      <c r="C5587" t="s">
        <v>11014</v>
      </c>
      <c r="D5587" t="s">
        <v>65</v>
      </c>
      <c r="E5587" t="s">
        <v>9</v>
      </c>
      <c r="F5587">
        <v>3798</v>
      </c>
      <c r="G5587" t="s">
        <v>10</v>
      </c>
      <c r="H5587" t="str">
        <f t="shared" si="266"/>
        <v>ORD26005586</v>
      </c>
      <c r="I5587">
        <f>COUNTIFS(PG_Transactions!$AK:$AK,$H5587,PG_Transactions!$E:$E,"CAPTURE",PG_Transactions!$AQ:$AQ,1)</f>
        <v>1</v>
      </c>
      <c r="J5587">
        <f>SUMIFS(PG_Transactions!$G:$G,PG_Transactions!$AK:$AK,$H5587,PG_Transactions!$E:$E,"CAPTURE",PG_Transactions!$AQ:$AQ,1)</f>
        <v>3798</v>
      </c>
      <c r="K5587">
        <f t="shared" si="267"/>
        <v>0</v>
      </c>
      <c r="L5587" t="str">
        <f t="shared" si="268"/>
        <v>Amount Match</v>
      </c>
    </row>
    <row r="5588" spans="1:12" hidden="1" x14ac:dyDescent="0.3">
      <c r="A5588" t="s">
        <v>11015</v>
      </c>
      <c r="B5588" s="1">
        <v>46275</v>
      </c>
      <c r="C5588" t="s">
        <v>11016</v>
      </c>
      <c r="D5588" t="s">
        <v>32</v>
      </c>
      <c r="E5588" t="s">
        <v>17</v>
      </c>
      <c r="F5588">
        <v>7999</v>
      </c>
      <c r="G5588" t="s">
        <v>10</v>
      </c>
      <c r="H5588" t="str">
        <f t="shared" si="266"/>
        <v>ORD26005587</v>
      </c>
      <c r="I5588">
        <f>COUNTIFS(PG_Transactions!$AK:$AK,$H5588,PG_Transactions!$E:$E,"CAPTURE",PG_Transactions!$AQ:$AQ,1)</f>
        <v>1</v>
      </c>
      <c r="J5588">
        <f>SUMIFS(PG_Transactions!$G:$G,PG_Transactions!$AK:$AK,$H5588,PG_Transactions!$E:$E,"CAPTURE",PG_Transactions!$AQ:$AQ,1)</f>
        <v>7999</v>
      </c>
      <c r="K5588">
        <f t="shared" si="267"/>
        <v>0</v>
      </c>
      <c r="L5588" t="str">
        <f t="shared" si="268"/>
        <v>Amount Match</v>
      </c>
    </row>
    <row r="5589" spans="1:12" hidden="1" x14ac:dyDescent="0.3">
      <c r="A5589" t="s">
        <v>11017</v>
      </c>
      <c r="B5589" s="1">
        <v>46285</v>
      </c>
      <c r="C5589" t="s">
        <v>9997</v>
      </c>
      <c r="D5589" t="s">
        <v>65</v>
      </c>
      <c r="E5589" t="s">
        <v>17</v>
      </c>
      <c r="F5589">
        <v>999</v>
      </c>
      <c r="G5589" t="s">
        <v>10</v>
      </c>
      <c r="H5589" t="str">
        <f t="shared" si="266"/>
        <v>ORD26005588</v>
      </c>
      <c r="I5589">
        <f>COUNTIFS(PG_Transactions!$AK:$AK,$H5589,PG_Transactions!$E:$E,"CAPTURE",PG_Transactions!$AQ:$AQ,1)</f>
        <v>1</v>
      </c>
      <c r="J5589">
        <f>SUMIFS(PG_Transactions!$G:$G,PG_Transactions!$AK:$AK,$H5589,PG_Transactions!$E:$E,"CAPTURE",PG_Transactions!$AQ:$AQ,1)</f>
        <v>999</v>
      </c>
      <c r="K5589">
        <f t="shared" si="267"/>
        <v>0</v>
      </c>
      <c r="L5589" t="str">
        <f t="shared" si="268"/>
        <v>Amount Match</v>
      </c>
    </row>
    <row r="5590" spans="1:12" hidden="1" x14ac:dyDescent="0.3">
      <c r="A5590" t="s">
        <v>11018</v>
      </c>
      <c r="B5590" s="1">
        <v>46269</v>
      </c>
      <c r="C5590" t="s">
        <v>11019</v>
      </c>
      <c r="D5590" t="s">
        <v>16</v>
      </c>
      <c r="E5590" t="s">
        <v>33</v>
      </c>
      <c r="F5590">
        <v>5348</v>
      </c>
      <c r="G5590" t="s">
        <v>10</v>
      </c>
      <c r="H5590" t="str">
        <f t="shared" si="266"/>
        <v>ORD26005589</v>
      </c>
      <c r="I5590">
        <f>COUNTIFS(PG_Transactions!$AK:$AK,$H5590,PG_Transactions!$E:$E,"CAPTURE",PG_Transactions!$AQ:$AQ,1)</f>
        <v>1</v>
      </c>
      <c r="J5590">
        <f>SUMIFS(PG_Transactions!$G:$G,PG_Transactions!$AK:$AK,$H5590,PG_Transactions!$E:$E,"CAPTURE",PG_Transactions!$AQ:$AQ,1)</f>
        <v>5348</v>
      </c>
      <c r="K5590">
        <f t="shared" si="267"/>
        <v>0</v>
      </c>
      <c r="L5590" t="str">
        <f t="shared" si="268"/>
        <v>Amount Match</v>
      </c>
    </row>
    <row r="5591" spans="1:12" hidden="1" x14ac:dyDescent="0.3">
      <c r="A5591" t="s">
        <v>11020</v>
      </c>
      <c r="B5591" s="1">
        <v>46285</v>
      </c>
      <c r="C5591" t="s">
        <v>11021</v>
      </c>
      <c r="D5591" t="s">
        <v>27</v>
      </c>
      <c r="E5591" t="s">
        <v>9</v>
      </c>
      <c r="F5591">
        <v>3348</v>
      </c>
      <c r="G5591" t="s">
        <v>10</v>
      </c>
      <c r="H5591" t="str">
        <f t="shared" si="266"/>
        <v>ORD26005590</v>
      </c>
      <c r="I5591">
        <f>COUNTIFS(PG_Transactions!$AK:$AK,$H5591,PG_Transactions!$E:$E,"CAPTURE",PG_Transactions!$AQ:$AQ,1)</f>
        <v>1</v>
      </c>
      <c r="J5591">
        <f>SUMIFS(PG_Transactions!$G:$G,PG_Transactions!$AK:$AK,$H5591,PG_Transactions!$E:$E,"CAPTURE",PG_Transactions!$AQ:$AQ,1)</f>
        <v>3348</v>
      </c>
      <c r="K5591">
        <f t="shared" si="267"/>
        <v>0</v>
      </c>
      <c r="L5591" t="str">
        <f t="shared" si="268"/>
        <v>Amount Match</v>
      </c>
    </row>
    <row r="5592" spans="1:12" hidden="1" x14ac:dyDescent="0.3">
      <c r="A5592" t="s">
        <v>11022</v>
      </c>
      <c r="B5592" s="1">
        <v>46273</v>
      </c>
      <c r="C5592" t="s">
        <v>11023</v>
      </c>
      <c r="D5592" t="s">
        <v>32</v>
      </c>
      <c r="E5592" t="s">
        <v>9</v>
      </c>
      <c r="F5592">
        <v>1499</v>
      </c>
      <c r="G5592" t="s">
        <v>56</v>
      </c>
      <c r="H5592" t="str">
        <f t="shared" si="266"/>
        <v>ORD26005591</v>
      </c>
      <c r="I5592">
        <f>COUNTIFS(PG_Transactions!$AK:$AK,$H5592,PG_Transactions!$E:$E,"CAPTURE",PG_Transactions!$AQ:$AQ,1)</f>
        <v>1</v>
      </c>
      <c r="J5592">
        <f>SUMIFS(PG_Transactions!$G:$G,PG_Transactions!$AK:$AK,$H5592,PG_Transactions!$E:$E,"CAPTURE",PG_Transactions!$AQ:$AQ,1)</f>
        <v>1499</v>
      </c>
      <c r="K5592">
        <f t="shared" si="267"/>
        <v>0</v>
      </c>
      <c r="L5592" t="str">
        <f t="shared" si="268"/>
        <v>Amount Match</v>
      </c>
    </row>
    <row r="5593" spans="1:12" hidden="1" x14ac:dyDescent="0.3">
      <c r="A5593" t="s">
        <v>11024</v>
      </c>
      <c r="B5593" s="1">
        <v>46291</v>
      </c>
      <c r="C5593" t="s">
        <v>11025</v>
      </c>
      <c r="D5593" t="s">
        <v>65</v>
      </c>
      <c r="E5593" t="s">
        <v>9</v>
      </c>
      <c r="F5593">
        <v>3348</v>
      </c>
      <c r="G5593" t="s">
        <v>10</v>
      </c>
      <c r="H5593" t="str">
        <f t="shared" si="266"/>
        <v>ORD26005592</v>
      </c>
      <c r="I5593">
        <f>COUNTIFS(PG_Transactions!$AK:$AK,$H5593,PG_Transactions!$E:$E,"CAPTURE",PG_Transactions!$AQ:$AQ,1)</f>
        <v>1</v>
      </c>
      <c r="J5593">
        <f>SUMIFS(PG_Transactions!$G:$G,PG_Transactions!$AK:$AK,$H5593,PG_Transactions!$E:$E,"CAPTURE",PG_Transactions!$AQ:$AQ,1)</f>
        <v>3348</v>
      </c>
      <c r="K5593">
        <f t="shared" si="267"/>
        <v>0</v>
      </c>
      <c r="L5593" t="str">
        <f t="shared" si="268"/>
        <v>Amount Match</v>
      </c>
    </row>
    <row r="5594" spans="1:12" hidden="1" x14ac:dyDescent="0.3">
      <c r="A5594" t="s">
        <v>11026</v>
      </c>
      <c r="B5594" s="1">
        <v>46293</v>
      </c>
      <c r="C5594" t="s">
        <v>11027</v>
      </c>
      <c r="D5594" t="s">
        <v>8</v>
      </c>
      <c r="E5594" t="s">
        <v>9</v>
      </c>
      <c r="F5594">
        <v>799</v>
      </c>
      <c r="G5594" t="s">
        <v>10</v>
      </c>
      <c r="H5594" t="str">
        <f t="shared" si="266"/>
        <v>ORD26005593</v>
      </c>
      <c r="I5594">
        <f>COUNTIFS(PG_Transactions!$AK:$AK,$H5594,PG_Transactions!$E:$E,"CAPTURE",PG_Transactions!$AQ:$AQ,1)</f>
        <v>1</v>
      </c>
      <c r="J5594">
        <f>SUMIFS(PG_Transactions!$G:$G,PG_Transactions!$AK:$AK,$H5594,PG_Transactions!$E:$E,"CAPTURE",PG_Transactions!$AQ:$AQ,1)</f>
        <v>799</v>
      </c>
      <c r="K5594">
        <f t="shared" si="267"/>
        <v>0</v>
      </c>
      <c r="L5594" t="str">
        <f t="shared" si="268"/>
        <v>Amount Match</v>
      </c>
    </row>
    <row r="5595" spans="1:12" hidden="1" x14ac:dyDescent="0.3">
      <c r="A5595" t="s">
        <v>11028</v>
      </c>
      <c r="B5595" s="1">
        <v>46293</v>
      </c>
      <c r="C5595" t="s">
        <v>11029</v>
      </c>
      <c r="D5595" t="s">
        <v>51</v>
      </c>
      <c r="E5595" t="s">
        <v>17</v>
      </c>
      <c r="F5595">
        <v>8798</v>
      </c>
      <c r="G5595" t="s">
        <v>70</v>
      </c>
      <c r="H5595" t="str">
        <f t="shared" si="266"/>
        <v>ORD26005594</v>
      </c>
      <c r="I5595">
        <f>COUNTIFS(PG_Transactions!$AK:$AK,$H5595,PG_Transactions!$E:$E,"CAPTURE",PG_Transactions!$AQ:$AQ,1)</f>
        <v>0</v>
      </c>
      <c r="J5595">
        <f>SUMIFS(PG_Transactions!$G:$G,PG_Transactions!$AK:$AK,$H5595,PG_Transactions!$E:$E,"CAPTURE",PG_Transactions!$AQ:$AQ,1)</f>
        <v>0</v>
      </c>
      <c r="K5595">
        <f t="shared" si="267"/>
        <v>-8798</v>
      </c>
      <c r="L5595" t="str">
        <f t="shared" si="268"/>
        <v>No Capture</v>
      </c>
    </row>
    <row r="5596" spans="1:12" hidden="1" x14ac:dyDescent="0.3">
      <c r="A5596" t="s">
        <v>11030</v>
      </c>
      <c r="B5596" s="1">
        <v>46275</v>
      </c>
      <c r="C5596" t="s">
        <v>11031</v>
      </c>
      <c r="D5596" t="s">
        <v>51</v>
      </c>
      <c r="E5596" t="s">
        <v>44</v>
      </c>
      <c r="F5596">
        <v>999</v>
      </c>
      <c r="G5596" t="s">
        <v>10</v>
      </c>
      <c r="H5596" t="str">
        <f t="shared" si="266"/>
        <v>ORD26005595</v>
      </c>
      <c r="I5596">
        <f>COUNTIFS(PG_Transactions!$AK:$AK,$H5596,PG_Transactions!$E:$E,"CAPTURE",PG_Transactions!$AQ:$AQ,1)</f>
        <v>1</v>
      </c>
      <c r="J5596">
        <f>SUMIFS(PG_Transactions!$G:$G,PG_Transactions!$AK:$AK,$H5596,PG_Transactions!$E:$E,"CAPTURE",PG_Transactions!$AQ:$AQ,1)</f>
        <v>999</v>
      </c>
      <c r="K5596">
        <f t="shared" si="267"/>
        <v>0</v>
      </c>
      <c r="L5596" t="str">
        <f t="shared" si="268"/>
        <v>Amount Match</v>
      </c>
    </row>
    <row r="5597" spans="1:12" hidden="1" x14ac:dyDescent="0.3">
      <c r="A5597" t="s">
        <v>11032</v>
      </c>
      <c r="B5597" s="1">
        <v>46269</v>
      </c>
      <c r="C5597" t="s">
        <v>11033</v>
      </c>
      <c r="D5597" t="s">
        <v>51</v>
      </c>
      <c r="E5597" t="s">
        <v>17</v>
      </c>
      <c r="F5597">
        <v>999</v>
      </c>
      <c r="G5597" t="s">
        <v>10</v>
      </c>
      <c r="H5597" t="str">
        <f t="shared" si="266"/>
        <v>ORD26005596</v>
      </c>
      <c r="I5597">
        <f>COUNTIFS(PG_Transactions!$AK:$AK,$H5597,PG_Transactions!$E:$E,"CAPTURE",PG_Transactions!$AQ:$AQ,1)</f>
        <v>1</v>
      </c>
      <c r="J5597">
        <f>SUMIFS(PG_Transactions!$G:$G,PG_Transactions!$AK:$AK,$H5597,PG_Transactions!$E:$E,"CAPTURE",PG_Transactions!$AQ:$AQ,1)</f>
        <v>999</v>
      </c>
      <c r="K5597">
        <f t="shared" si="267"/>
        <v>0</v>
      </c>
      <c r="L5597" t="str">
        <f t="shared" si="268"/>
        <v>Amount Match</v>
      </c>
    </row>
    <row r="5598" spans="1:12" hidden="1" x14ac:dyDescent="0.3">
      <c r="A5598" t="s">
        <v>11034</v>
      </c>
      <c r="B5598" s="1">
        <v>46270</v>
      </c>
      <c r="C5598" t="s">
        <v>11035</v>
      </c>
      <c r="D5598" t="s">
        <v>24</v>
      </c>
      <c r="E5598" t="s">
        <v>33</v>
      </c>
      <c r="F5598">
        <v>3897</v>
      </c>
      <c r="G5598" t="s">
        <v>10</v>
      </c>
      <c r="H5598" t="str">
        <f t="shared" si="266"/>
        <v>ORD26005597</v>
      </c>
      <c r="I5598">
        <f>COUNTIFS(PG_Transactions!$AK:$AK,$H5598,PG_Transactions!$E:$E,"CAPTURE",PG_Transactions!$AQ:$AQ,1)</f>
        <v>1</v>
      </c>
      <c r="J5598">
        <f>SUMIFS(PG_Transactions!$G:$G,PG_Transactions!$AK:$AK,$H5598,PG_Transactions!$E:$E,"CAPTURE",PG_Transactions!$AQ:$AQ,1)</f>
        <v>3897</v>
      </c>
      <c r="K5598">
        <f t="shared" si="267"/>
        <v>0</v>
      </c>
      <c r="L5598" t="str">
        <f t="shared" si="268"/>
        <v>Amount Match</v>
      </c>
    </row>
    <row r="5599" spans="1:12" hidden="1" x14ac:dyDescent="0.3">
      <c r="A5599" t="s">
        <v>11036</v>
      </c>
      <c r="B5599" s="1">
        <v>46273</v>
      </c>
      <c r="C5599" t="s">
        <v>11037</v>
      </c>
      <c r="D5599" t="s">
        <v>41</v>
      </c>
      <c r="E5599" t="s">
        <v>44</v>
      </c>
      <c r="F5599">
        <v>2197</v>
      </c>
      <c r="G5599" t="s">
        <v>10</v>
      </c>
      <c r="H5599" t="str">
        <f t="shared" si="266"/>
        <v>ORD26005598</v>
      </c>
      <c r="I5599">
        <f>COUNTIFS(PG_Transactions!$AK:$AK,$H5599,PG_Transactions!$E:$E,"CAPTURE",PG_Transactions!$AQ:$AQ,1)</f>
        <v>1</v>
      </c>
      <c r="J5599">
        <f>SUMIFS(PG_Transactions!$G:$G,PG_Transactions!$AK:$AK,$H5599,PG_Transactions!$E:$E,"CAPTURE",PG_Transactions!$AQ:$AQ,1)</f>
        <v>2197</v>
      </c>
      <c r="K5599">
        <f t="shared" si="267"/>
        <v>0</v>
      </c>
      <c r="L5599" t="str">
        <f t="shared" si="268"/>
        <v>Amount Match</v>
      </c>
    </row>
    <row r="5600" spans="1:12" hidden="1" x14ac:dyDescent="0.3">
      <c r="A5600" t="s">
        <v>11038</v>
      </c>
      <c r="B5600" s="1">
        <v>46292</v>
      </c>
      <c r="C5600" t="s">
        <v>11039</v>
      </c>
      <c r="D5600" t="s">
        <v>16</v>
      </c>
      <c r="E5600" t="s">
        <v>17</v>
      </c>
      <c r="F5600">
        <v>1499</v>
      </c>
      <c r="G5600" t="s">
        <v>10</v>
      </c>
      <c r="H5600" t="str">
        <f t="shared" si="266"/>
        <v>ORD26005599</v>
      </c>
      <c r="I5600">
        <f>COUNTIFS(PG_Transactions!$AK:$AK,$H5600,PG_Transactions!$E:$E,"CAPTURE",PG_Transactions!$AQ:$AQ,1)</f>
        <v>1</v>
      </c>
      <c r="J5600">
        <f>SUMIFS(PG_Transactions!$G:$G,PG_Transactions!$AK:$AK,$H5600,PG_Transactions!$E:$E,"CAPTURE",PG_Transactions!$AQ:$AQ,1)</f>
        <v>1499</v>
      </c>
      <c r="K5600">
        <f t="shared" si="267"/>
        <v>0</v>
      </c>
      <c r="L5600" t="str">
        <f t="shared" si="268"/>
        <v>Amount Match</v>
      </c>
    </row>
    <row r="5601" spans="1:12" hidden="1" x14ac:dyDescent="0.3">
      <c r="A5601" t="s">
        <v>11040</v>
      </c>
      <c r="B5601" s="1">
        <v>46267</v>
      </c>
      <c r="C5601" t="s">
        <v>11041</v>
      </c>
      <c r="D5601" t="s">
        <v>24</v>
      </c>
      <c r="E5601" t="s">
        <v>44</v>
      </c>
      <c r="F5601" s="2">
        <v>2499</v>
      </c>
      <c r="G5601" t="s">
        <v>10</v>
      </c>
      <c r="H5601" t="str">
        <f t="shared" si="266"/>
        <v>ORD26005600</v>
      </c>
      <c r="I5601">
        <f>COUNTIFS(PG_Transactions!$AK:$AK,$H5601,PG_Transactions!$E:$E,"CAPTURE",PG_Transactions!$AQ:$AQ,1)</f>
        <v>1</v>
      </c>
      <c r="J5601">
        <f>SUMIFS(PG_Transactions!$G:$G,PG_Transactions!$AK:$AK,$H5601,PG_Transactions!$E:$E,"CAPTURE",PG_Transactions!$AQ:$AQ,1)</f>
        <v>2499</v>
      </c>
      <c r="K5601">
        <f t="shared" si="267"/>
        <v>0</v>
      </c>
      <c r="L5601" t="str">
        <f t="shared" si="268"/>
        <v>Amount Match</v>
      </c>
    </row>
    <row r="5602" spans="1:12" hidden="1" x14ac:dyDescent="0.3">
      <c r="A5602" t="s">
        <v>11042</v>
      </c>
      <c r="B5602" s="1">
        <v>46284</v>
      </c>
      <c r="C5602" t="s">
        <v>11043</v>
      </c>
      <c r="D5602" t="s">
        <v>32</v>
      </c>
      <c r="E5602" t="s">
        <v>9</v>
      </c>
      <c r="F5602">
        <v>349</v>
      </c>
      <c r="G5602" t="s">
        <v>10</v>
      </c>
      <c r="H5602" t="str">
        <f t="shared" si="266"/>
        <v>ORD26005601</v>
      </c>
      <c r="I5602">
        <f>COUNTIFS(PG_Transactions!$AK:$AK,$H5602,PG_Transactions!$E:$E,"CAPTURE",PG_Transactions!$AQ:$AQ,1)</f>
        <v>1</v>
      </c>
      <c r="J5602">
        <f>SUMIFS(PG_Transactions!$G:$G,PG_Transactions!$AK:$AK,$H5602,PG_Transactions!$E:$E,"CAPTURE",PG_Transactions!$AQ:$AQ,1)</f>
        <v>349</v>
      </c>
      <c r="K5602">
        <f t="shared" si="267"/>
        <v>0</v>
      </c>
      <c r="L5602" t="str">
        <f t="shared" si="268"/>
        <v>Amount Match</v>
      </c>
    </row>
    <row r="5603" spans="1:12" hidden="1" x14ac:dyDescent="0.3">
      <c r="A5603" t="s">
        <v>11044</v>
      </c>
      <c r="B5603" s="1">
        <v>46286</v>
      </c>
      <c r="C5603" t="s">
        <v>11045</v>
      </c>
      <c r="D5603" t="s">
        <v>8</v>
      </c>
      <c r="E5603" t="s">
        <v>9</v>
      </c>
      <c r="F5603">
        <v>4347</v>
      </c>
      <c r="G5603" t="s">
        <v>10</v>
      </c>
      <c r="H5603" t="str">
        <f t="shared" si="266"/>
        <v>ORD26005602</v>
      </c>
      <c r="I5603">
        <f>COUNTIFS(PG_Transactions!$AK:$AK,$H5603,PG_Transactions!$E:$E,"CAPTURE",PG_Transactions!$AQ:$AQ,1)</f>
        <v>1</v>
      </c>
      <c r="J5603">
        <f>SUMIFS(PG_Transactions!$G:$G,PG_Transactions!$AK:$AK,$H5603,PG_Transactions!$E:$E,"CAPTURE",PG_Transactions!$AQ:$AQ,1)</f>
        <v>4347</v>
      </c>
      <c r="K5603">
        <f t="shared" si="267"/>
        <v>0</v>
      </c>
      <c r="L5603" t="str">
        <f t="shared" si="268"/>
        <v>Amount Match</v>
      </c>
    </row>
    <row r="5604" spans="1:12" hidden="1" x14ac:dyDescent="0.3">
      <c r="A5604" t="s">
        <v>11046</v>
      </c>
      <c r="B5604" s="1">
        <v>46281</v>
      </c>
      <c r="C5604" t="s">
        <v>11047</v>
      </c>
      <c r="D5604" t="s">
        <v>41</v>
      </c>
      <c r="E5604" t="s">
        <v>9</v>
      </c>
      <c r="F5604">
        <v>1299</v>
      </c>
      <c r="G5604" t="s">
        <v>10</v>
      </c>
      <c r="H5604" t="str">
        <f t="shared" si="266"/>
        <v>ORD26005603</v>
      </c>
      <c r="I5604">
        <f>COUNTIFS(PG_Transactions!$AK:$AK,$H5604,PG_Transactions!$E:$E,"CAPTURE",PG_Transactions!$AQ:$AQ,1)</f>
        <v>1</v>
      </c>
      <c r="J5604">
        <f>SUMIFS(PG_Transactions!$G:$G,PG_Transactions!$AK:$AK,$H5604,PG_Transactions!$E:$E,"CAPTURE",PG_Transactions!$AQ:$AQ,1)</f>
        <v>1299</v>
      </c>
      <c r="K5604">
        <f t="shared" si="267"/>
        <v>0</v>
      </c>
      <c r="L5604" t="str">
        <f t="shared" si="268"/>
        <v>Amount Match</v>
      </c>
    </row>
    <row r="5605" spans="1:12" hidden="1" x14ac:dyDescent="0.3">
      <c r="A5605" t="s">
        <v>11048</v>
      </c>
      <c r="B5605" s="1">
        <v>46279</v>
      </c>
      <c r="C5605" t="s">
        <v>11049</v>
      </c>
      <c r="D5605" t="s">
        <v>32</v>
      </c>
      <c r="E5605" t="s">
        <v>9</v>
      </c>
      <c r="F5605">
        <v>2999</v>
      </c>
      <c r="G5605" t="s">
        <v>10</v>
      </c>
      <c r="H5605" t="str">
        <f t="shared" si="266"/>
        <v>ORD26005604</v>
      </c>
      <c r="I5605">
        <f>COUNTIFS(PG_Transactions!$AK:$AK,$H5605,PG_Transactions!$E:$E,"CAPTURE",PG_Transactions!$AQ:$AQ,1)</f>
        <v>1</v>
      </c>
      <c r="J5605">
        <f>SUMIFS(PG_Transactions!$G:$G,PG_Transactions!$AK:$AK,$H5605,PG_Transactions!$E:$E,"CAPTURE",PG_Transactions!$AQ:$AQ,1)</f>
        <v>2999</v>
      </c>
      <c r="K5605">
        <f t="shared" si="267"/>
        <v>0</v>
      </c>
      <c r="L5605" t="str">
        <f t="shared" si="268"/>
        <v>Amount Match</v>
      </c>
    </row>
    <row r="5606" spans="1:12" hidden="1" x14ac:dyDescent="0.3">
      <c r="A5606" t="s">
        <v>11050</v>
      </c>
      <c r="B5606" s="1">
        <v>46269</v>
      </c>
      <c r="C5606" t="s">
        <v>11051</v>
      </c>
      <c r="D5606" t="s">
        <v>65</v>
      </c>
      <c r="E5606" t="s">
        <v>9</v>
      </c>
      <c r="F5606">
        <v>599</v>
      </c>
      <c r="G5606" t="s">
        <v>10</v>
      </c>
      <c r="H5606" t="str">
        <f t="shared" si="266"/>
        <v>ORD26005605</v>
      </c>
      <c r="I5606">
        <f>COUNTIFS(PG_Transactions!$AK:$AK,$H5606,PG_Transactions!$E:$E,"CAPTURE",PG_Transactions!$AQ:$AQ,1)</f>
        <v>1</v>
      </c>
      <c r="J5606">
        <f>SUMIFS(PG_Transactions!$G:$G,PG_Transactions!$AK:$AK,$H5606,PG_Transactions!$E:$E,"CAPTURE",PG_Transactions!$AQ:$AQ,1)</f>
        <v>599</v>
      </c>
      <c r="K5606">
        <f t="shared" si="267"/>
        <v>0</v>
      </c>
      <c r="L5606" t="str">
        <f t="shared" si="268"/>
        <v>Amount Match</v>
      </c>
    </row>
    <row r="5607" spans="1:12" hidden="1" x14ac:dyDescent="0.3">
      <c r="A5607" t="s">
        <v>11052</v>
      </c>
      <c r="B5607" s="1">
        <v>46270</v>
      </c>
      <c r="C5607" t="s">
        <v>11053</v>
      </c>
      <c r="D5607" t="s">
        <v>41</v>
      </c>
      <c r="E5607" t="s">
        <v>9</v>
      </c>
      <c r="F5607">
        <v>3498</v>
      </c>
      <c r="G5607" t="s">
        <v>10</v>
      </c>
      <c r="H5607" t="str">
        <f t="shared" si="266"/>
        <v>ORD26005606</v>
      </c>
      <c r="I5607">
        <f>COUNTIFS(PG_Transactions!$AK:$AK,$H5607,PG_Transactions!$E:$E,"CAPTURE",PG_Transactions!$AQ:$AQ,1)</f>
        <v>1</v>
      </c>
      <c r="J5607">
        <f>SUMIFS(PG_Transactions!$G:$G,PG_Transactions!$AK:$AK,$H5607,PG_Transactions!$E:$E,"CAPTURE",PG_Transactions!$AQ:$AQ,1)</f>
        <v>3498</v>
      </c>
      <c r="K5607">
        <f t="shared" si="267"/>
        <v>0</v>
      </c>
      <c r="L5607" t="str">
        <f t="shared" si="268"/>
        <v>Amount Match</v>
      </c>
    </row>
    <row r="5608" spans="1:12" hidden="1" x14ac:dyDescent="0.3">
      <c r="A5608" t="s">
        <v>11054</v>
      </c>
      <c r="B5608" s="1">
        <v>46283</v>
      </c>
      <c r="C5608" t="s">
        <v>11055</v>
      </c>
      <c r="D5608" t="s">
        <v>24</v>
      </c>
      <c r="E5608" t="s">
        <v>9</v>
      </c>
      <c r="F5608">
        <v>1499</v>
      </c>
      <c r="G5608" t="s">
        <v>10</v>
      </c>
      <c r="H5608" t="str">
        <f t="shared" si="266"/>
        <v>ORD26005607</v>
      </c>
      <c r="I5608">
        <f>COUNTIFS(PG_Transactions!$AK:$AK,$H5608,PG_Transactions!$E:$E,"CAPTURE",PG_Transactions!$AQ:$AQ,1)</f>
        <v>1</v>
      </c>
      <c r="J5608">
        <f>SUMIFS(PG_Transactions!$G:$G,PG_Transactions!$AK:$AK,$H5608,PG_Transactions!$E:$E,"CAPTURE",PG_Transactions!$AQ:$AQ,1)</f>
        <v>1499</v>
      </c>
      <c r="K5608">
        <f t="shared" si="267"/>
        <v>0</v>
      </c>
      <c r="L5608" t="str">
        <f t="shared" si="268"/>
        <v>Amount Match</v>
      </c>
    </row>
    <row r="5609" spans="1:12" hidden="1" x14ac:dyDescent="0.3">
      <c r="A5609" t="s">
        <v>11056</v>
      </c>
      <c r="B5609" s="1">
        <v>46283</v>
      </c>
      <c r="C5609" t="s">
        <v>11057</v>
      </c>
      <c r="D5609" t="s">
        <v>27</v>
      </c>
      <c r="E5609" t="s">
        <v>9</v>
      </c>
      <c r="F5609">
        <v>2499</v>
      </c>
      <c r="G5609" t="s">
        <v>10</v>
      </c>
      <c r="H5609" t="str">
        <f t="shared" si="266"/>
        <v>ORD26005608</v>
      </c>
      <c r="I5609">
        <f>COUNTIFS(PG_Transactions!$AK:$AK,$H5609,PG_Transactions!$E:$E,"CAPTURE",PG_Transactions!$AQ:$AQ,1)</f>
        <v>1</v>
      </c>
      <c r="J5609">
        <f>SUMIFS(PG_Transactions!$G:$G,PG_Transactions!$AK:$AK,$H5609,PG_Transactions!$E:$E,"CAPTURE",PG_Transactions!$AQ:$AQ,1)</f>
        <v>2499</v>
      </c>
      <c r="K5609">
        <f t="shared" si="267"/>
        <v>0</v>
      </c>
      <c r="L5609" t="str">
        <f t="shared" si="268"/>
        <v>Amount Match</v>
      </c>
    </row>
    <row r="5610" spans="1:12" hidden="1" x14ac:dyDescent="0.3">
      <c r="A5610" t="s">
        <v>11058</v>
      </c>
      <c r="B5610" s="1">
        <v>46271</v>
      </c>
      <c r="C5610" t="s">
        <v>11059</v>
      </c>
      <c r="D5610" t="s">
        <v>8</v>
      </c>
      <c r="E5610" t="s">
        <v>33</v>
      </c>
      <c r="F5610">
        <v>349</v>
      </c>
      <c r="G5610" t="s">
        <v>10</v>
      </c>
      <c r="H5610" t="str">
        <f t="shared" si="266"/>
        <v>ORD26005609</v>
      </c>
      <c r="I5610">
        <f>COUNTIFS(PG_Transactions!$AK:$AK,$H5610,PG_Transactions!$E:$E,"CAPTURE",PG_Transactions!$AQ:$AQ,1)</f>
        <v>1</v>
      </c>
      <c r="J5610">
        <f>SUMIFS(PG_Transactions!$G:$G,PG_Transactions!$AK:$AK,$H5610,PG_Transactions!$E:$E,"CAPTURE",PG_Transactions!$AQ:$AQ,1)</f>
        <v>349</v>
      </c>
      <c r="K5610">
        <f t="shared" si="267"/>
        <v>0</v>
      </c>
      <c r="L5610" t="str">
        <f t="shared" si="268"/>
        <v>Amount Match</v>
      </c>
    </row>
    <row r="5611" spans="1:12" hidden="1" x14ac:dyDescent="0.3">
      <c r="A5611" t="s">
        <v>11060</v>
      </c>
      <c r="B5611" s="1">
        <v>46286</v>
      </c>
      <c r="C5611" t="s">
        <v>11061</v>
      </c>
      <c r="D5611" t="s">
        <v>38</v>
      </c>
      <c r="E5611" t="s">
        <v>44</v>
      </c>
      <c r="F5611">
        <v>499</v>
      </c>
      <c r="G5611" t="s">
        <v>10</v>
      </c>
      <c r="H5611" t="str">
        <f t="shared" si="266"/>
        <v>ORD26005610</v>
      </c>
      <c r="I5611">
        <f>COUNTIFS(PG_Transactions!$AK:$AK,$H5611,PG_Transactions!$E:$E,"CAPTURE",PG_Transactions!$AQ:$AQ,1)</f>
        <v>1</v>
      </c>
      <c r="J5611">
        <f>SUMIFS(PG_Transactions!$G:$G,PG_Transactions!$AK:$AK,$H5611,PG_Transactions!$E:$E,"CAPTURE",PG_Transactions!$AQ:$AQ,1)</f>
        <v>499</v>
      </c>
      <c r="K5611">
        <f t="shared" si="267"/>
        <v>0</v>
      </c>
      <c r="L5611" t="str">
        <f t="shared" si="268"/>
        <v>Amount Match</v>
      </c>
    </row>
    <row r="5612" spans="1:12" hidden="1" x14ac:dyDescent="0.3">
      <c r="A5612" t="s">
        <v>11062</v>
      </c>
      <c r="B5612" s="1">
        <v>46269</v>
      </c>
      <c r="C5612" t="s">
        <v>11063</v>
      </c>
      <c r="D5612" t="s">
        <v>38</v>
      </c>
      <c r="E5612" t="s">
        <v>17</v>
      </c>
      <c r="F5612">
        <v>349</v>
      </c>
      <c r="G5612" t="s">
        <v>10</v>
      </c>
      <c r="H5612" t="str">
        <f t="shared" si="266"/>
        <v>ORD26005611</v>
      </c>
      <c r="I5612">
        <f>COUNTIFS(PG_Transactions!$AK:$AK,$H5612,PG_Transactions!$E:$E,"CAPTURE",PG_Transactions!$AQ:$AQ,1)</f>
        <v>1</v>
      </c>
      <c r="J5612">
        <f>SUMIFS(PG_Transactions!$G:$G,PG_Transactions!$AK:$AK,$H5612,PG_Transactions!$E:$E,"CAPTURE",PG_Transactions!$AQ:$AQ,1)</f>
        <v>349</v>
      </c>
      <c r="K5612">
        <f t="shared" si="267"/>
        <v>0</v>
      </c>
      <c r="L5612" t="str">
        <f t="shared" si="268"/>
        <v>Amount Match</v>
      </c>
    </row>
    <row r="5613" spans="1:12" hidden="1" x14ac:dyDescent="0.3">
      <c r="A5613" t="s">
        <v>11064</v>
      </c>
      <c r="B5613" s="1">
        <v>46277</v>
      </c>
      <c r="C5613" t="s">
        <v>11065</v>
      </c>
      <c r="D5613" t="s">
        <v>51</v>
      </c>
      <c r="E5613" t="s">
        <v>17</v>
      </c>
      <c r="F5613">
        <v>7297</v>
      </c>
      <c r="G5613" t="s">
        <v>10</v>
      </c>
      <c r="H5613" t="str">
        <f t="shared" si="266"/>
        <v>ORD26005612</v>
      </c>
      <c r="I5613">
        <f>COUNTIFS(PG_Transactions!$AK:$AK,$H5613,PG_Transactions!$E:$E,"CAPTURE",PG_Transactions!$AQ:$AQ,1)</f>
        <v>1</v>
      </c>
      <c r="J5613">
        <f>SUMIFS(PG_Transactions!$G:$G,PG_Transactions!$AK:$AK,$H5613,PG_Transactions!$E:$E,"CAPTURE",PG_Transactions!$AQ:$AQ,1)</f>
        <v>7297</v>
      </c>
      <c r="K5613">
        <f t="shared" si="267"/>
        <v>0</v>
      </c>
      <c r="L5613" t="str">
        <f t="shared" si="268"/>
        <v>Amount Match</v>
      </c>
    </row>
    <row r="5614" spans="1:12" hidden="1" x14ac:dyDescent="0.3">
      <c r="A5614" t="s">
        <v>11066</v>
      </c>
      <c r="B5614" s="1">
        <v>46279</v>
      </c>
      <c r="C5614" t="s">
        <v>11067</v>
      </c>
      <c r="D5614" t="s">
        <v>65</v>
      </c>
      <c r="E5614" t="s">
        <v>9</v>
      </c>
      <c r="F5614">
        <v>499</v>
      </c>
      <c r="G5614" t="s">
        <v>10</v>
      </c>
      <c r="H5614" t="str">
        <f t="shared" si="266"/>
        <v>ORD26005613</v>
      </c>
      <c r="I5614">
        <f>COUNTIFS(PG_Transactions!$AK:$AK,$H5614,PG_Transactions!$E:$E,"CAPTURE",PG_Transactions!$AQ:$AQ,1)</f>
        <v>1</v>
      </c>
      <c r="J5614">
        <f>SUMIFS(PG_Transactions!$G:$G,PG_Transactions!$AK:$AK,$H5614,PG_Transactions!$E:$E,"CAPTURE",PG_Transactions!$AQ:$AQ,1)</f>
        <v>499</v>
      </c>
      <c r="K5614">
        <f t="shared" si="267"/>
        <v>0</v>
      </c>
      <c r="L5614" t="str">
        <f t="shared" si="268"/>
        <v>Amount Match</v>
      </c>
    </row>
    <row r="5615" spans="1:12" hidden="1" x14ac:dyDescent="0.3">
      <c r="A5615" t="s">
        <v>11068</v>
      </c>
      <c r="B5615" s="1">
        <v>46269</v>
      </c>
      <c r="C5615" t="s">
        <v>11069</v>
      </c>
      <c r="D5615" t="s">
        <v>32</v>
      </c>
      <c r="E5615" t="s">
        <v>17</v>
      </c>
      <c r="F5615">
        <v>1098</v>
      </c>
      <c r="G5615" t="s">
        <v>10</v>
      </c>
      <c r="H5615" t="str">
        <f t="shared" si="266"/>
        <v>ORD26005614</v>
      </c>
      <c r="I5615">
        <f>COUNTIFS(PG_Transactions!$AK:$AK,$H5615,PG_Transactions!$E:$E,"CAPTURE",PG_Transactions!$AQ:$AQ,1)</f>
        <v>1</v>
      </c>
      <c r="J5615">
        <f>SUMIFS(PG_Transactions!$G:$G,PG_Transactions!$AK:$AK,$H5615,PG_Transactions!$E:$E,"CAPTURE",PG_Transactions!$AQ:$AQ,1)</f>
        <v>1098</v>
      </c>
      <c r="K5615">
        <f t="shared" si="267"/>
        <v>0</v>
      </c>
      <c r="L5615" t="str">
        <f t="shared" si="268"/>
        <v>Amount Match</v>
      </c>
    </row>
    <row r="5616" spans="1:12" hidden="1" x14ac:dyDescent="0.3">
      <c r="A5616" t="s">
        <v>11070</v>
      </c>
      <c r="B5616" s="1">
        <v>46288</v>
      </c>
      <c r="C5616" t="s">
        <v>11071</v>
      </c>
      <c r="D5616" t="s">
        <v>16</v>
      </c>
      <c r="E5616" t="s">
        <v>9</v>
      </c>
      <c r="F5616">
        <v>1299</v>
      </c>
      <c r="G5616" t="s">
        <v>10</v>
      </c>
      <c r="H5616" t="str">
        <f t="shared" si="266"/>
        <v>ORD26005615</v>
      </c>
      <c r="I5616">
        <f>COUNTIFS(PG_Transactions!$AK:$AK,$H5616,PG_Transactions!$E:$E,"CAPTURE",PG_Transactions!$AQ:$AQ,1)</f>
        <v>1</v>
      </c>
      <c r="J5616">
        <f>SUMIFS(PG_Transactions!$G:$G,PG_Transactions!$AK:$AK,$H5616,PG_Transactions!$E:$E,"CAPTURE",PG_Transactions!$AQ:$AQ,1)</f>
        <v>1299</v>
      </c>
      <c r="K5616">
        <f t="shared" si="267"/>
        <v>0</v>
      </c>
      <c r="L5616" t="str">
        <f t="shared" si="268"/>
        <v>Amount Match</v>
      </c>
    </row>
    <row r="5617" spans="1:12" hidden="1" x14ac:dyDescent="0.3">
      <c r="A5617" t="s">
        <v>11072</v>
      </c>
      <c r="B5617" s="1">
        <v>46278</v>
      </c>
      <c r="C5617" t="s">
        <v>11073</v>
      </c>
      <c r="D5617" t="s">
        <v>51</v>
      </c>
      <c r="E5617" t="s">
        <v>9</v>
      </c>
      <c r="F5617">
        <v>2499</v>
      </c>
      <c r="G5617" t="s">
        <v>10</v>
      </c>
      <c r="H5617" t="str">
        <f t="shared" si="266"/>
        <v>ORD26005616</v>
      </c>
      <c r="I5617">
        <f>COUNTIFS(PG_Transactions!$AK:$AK,$H5617,PG_Transactions!$E:$E,"CAPTURE",PG_Transactions!$AQ:$AQ,1)</f>
        <v>1</v>
      </c>
      <c r="J5617">
        <f>SUMIFS(PG_Transactions!$G:$G,PG_Transactions!$AK:$AK,$H5617,PG_Transactions!$E:$E,"CAPTURE",PG_Transactions!$AQ:$AQ,1)</f>
        <v>2499</v>
      </c>
      <c r="K5617">
        <f t="shared" si="267"/>
        <v>0</v>
      </c>
      <c r="L5617" t="str">
        <f t="shared" si="268"/>
        <v>Amount Match</v>
      </c>
    </row>
    <row r="5618" spans="1:12" hidden="1" x14ac:dyDescent="0.3">
      <c r="A5618" t="s">
        <v>11074</v>
      </c>
      <c r="B5618" s="1">
        <v>46280</v>
      </c>
      <c r="C5618" t="s">
        <v>11075</v>
      </c>
      <c r="D5618" t="s">
        <v>24</v>
      </c>
      <c r="E5618" t="s">
        <v>9</v>
      </c>
      <c r="F5618">
        <v>4999</v>
      </c>
      <c r="G5618" t="s">
        <v>10</v>
      </c>
      <c r="H5618" t="str">
        <f t="shared" si="266"/>
        <v>ORD26005617</v>
      </c>
      <c r="I5618">
        <f>COUNTIFS(PG_Transactions!$AK:$AK,$H5618,PG_Transactions!$E:$E,"CAPTURE",PG_Transactions!$AQ:$AQ,1)</f>
        <v>1</v>
      </c>
      <c r="J5618">
        <f>SUMIFS(PG_Transactions!$G:$G,PG_Transactions!$AK:$AK,$H5618,PG_Transactions!$E:$E,"CAPTURE",PG_Transactions!$AQ:$AQ,1)</f>
        <v>4999</v>
      </c>
      <c r="K5618">
        <f t="shared" si="267"/>
        <v>0</v>
      </c>
      <c r="L5618" t="str">
        <f t="shared" si="268"/>
        <v>Amount Match</v>
      </c>
    </row>
    <row r="5619" spans="1:12" hidden="1" x14ac:dyDescent="0.3">
      <c r="A5619" t="s">
        <v>11076</v>
      </c>
      <c r="B5619" s="1">
        <v>46294</v>
      </c>
      <c r="C5619" t="s">
        <v>11077</v>
      </c>
      <c r="D5619" t="s">
        <v>27</v>
      </c>
      <c r="E5619" t="s">
        <v>9</v>
      </c>
      <c r="F5619">
        <v>3847</v>
      </c>
      <c r="G5619" t="s">
        <v>105</v>
      </c>
      <c r="H5619" t="str">
        <f t="shared" si="266"/>
        <v>ORD26005618</v>
      </c>
      <c r="I5619">
        <f>COUNTIFS(PG_Transactions!$AK:$AK,$H5619,PG_Transactions!$E:$E,"CAPTURE",PG_Transactions!$AQ:$AQ,1)</f>
        <v>0</v>
      </c>
      <c r="J5619">
        <f>SUMIFS(PG_Transactions!$G:$G,PG_Transactions!$AK:$AK,$H5619,PG_Transactions!$E:$E,"CAPTURE",PG_Transactions!$AQ:$AQ,1)</f>
        <v>0</v>
      </c>
      <c r="K5619">
        <f t="shared" si="267"/>
        <v>-3847</v>
      </c>
      <c r="L5619" t="str">
        <f t="shared" si="268"/>
        <v>No Capture</v>
      </c>
    </row>
    <row r="5620" spans="1:12" hidden="1" x14ac:dyDescent="0.3">
      <c r="A5620" t="s">
        <v>11078</v>
      </c>
      <c r="B5620" s="1">
        <v>46269</v>
      </c>
      <c r="C5620" t="s">
        <v>11079</v>
      </c>
      <c r="D5620" t="s">
        <v>65</v>
      </c>
      <c r="E5620" t="s">
        <v>17</v>
      </c>
      <c r="F5620">
        <v>599</v>
      </c>
      <c r="G5620" t="s">
        <v>10</v>
      </c>
      <c r="H5620" t="str">
        <f t="shared" si="266"/>
        <v>ORD26005619</v>
      </c>
      <c r="I5620">
        <f>COUNTIFS(PG_Transactions!$AK:$AK,$H5620,PG_Transactions!$E:$E,"CAPTURE",PG_Transactions!$AQ:$AQ,1)</f>
        <v>1</v>
      </c>
      <c r="J5620">
        <f>SUMIFS(PG_Transactions!$G:$G,PG_Transactions!$AK:$AK,$H5620,PG_Transactions!$E:$E,"CAPTURE",PG_Transactions!$AQ:$AQ,1)</f>
        <v>599</v>
      </c>
      <c r="K5620">
        <f t="shared" si="267"/>
        <v>0</v>
      </c>
      <c r="L5620" t="str">
        <f t="shared" si="268"/>
        <v>Amount Match</v>
      </c>
    </row>
    <row r="5621" spans="1:12" hidden="1" x14ac:dyDescent="0.3">
      <c r="A5621" t="s">
        <v>11080</v>
      </c>
      <c r="B5621" s="1">
        <v>46294</v>
      </c>
      <c r="C5621" t="s">
        <v>11081</v>
      </c>
      <c r="D5621" t="s">
        <v>13</v>
      </c>
      <c r="E5621" t="s">
        <v>9</v>
      </c>
      <c r="F5621">
        <v>349</v>
      </c>
      <c r="G5621" t="s">
        <v>10</v>
      </c>
      <c r="H5621" t="str">
        <f t="shared" si="266"/>
        <v>ORD26005620</v>
      </c>
      <c r="I5621">
        <f>COUNTIFS(PG_Transactions!$AK:$AK,$H5621,PG_Transactions!$E:$E,"CAPTURE",PG_Transactions!$AQ:$AQ,1)</f>
        <v>1</v>
      </c>
      <c r="J5621">
        <f>SUMIFS(PG_Transactions!$G:$G,PG_Transactions!$AK:$AK,$H5621,PG_Transactions!$E:$E,"CAPTURE",PG_Transactions!$AQ:$AQ,1)</f>
        <v>349</v>
      </c>
      <c r="K5621">
        <f t="shared" si="267"/>
        <v>0</v>
      </c>
      <c r="L5621" t="str">
        <f t="shared" si="268"/>
        <v>Amount Match</v>
      </c>
    </row>
    <row r="5622" spans="1:12" hidden="1" x14ac:dyDescent="0.3">
      <c r="A5622" t="s">
        <v>11082</v>
      </c>
      <c r="B5622" s="1">
        <v>46269</v>
      </c>
      <c r="C5622" t="s">
        <v>11083</v>
      </c>
      <c r="D5622" t="s">
        <v>13</v>
      </c>
      <c r="E5622" t="s">
        <v>9</v>
      </c>
      <c r="F5622">
        <v>1299</v>
      </c>
      <c r="G5622" t="s">
        <v>10</v>
      </c>
      <c r="H5622" t="str">
        <f t="shared" si="266"/>
        <v>ORD26005621</v>
      </c>
      <c r="I5622">
        <f>COUNTIFS(PG_Transactions!$AK:$AK,$H5622,PG_Transactions!$E:$E,"CAPTURE",PG_Transactions!$AQ:$AQ,1)</f>
        <v>1</v>
      </c>
      <c r="J5622">
        <f>SUMIFS(PG_Transactions!$G:$G,PG_Transactions!$AK:$AK,$H5622,PG_Transactions!$E:$E,"CAPTURE",PG_Transactions!$AQ:$AQ,1)</f>
        <v>1299</v>
      </c>
      <c r="K5622">
        <f t="shared" si="267"/>
        <v>0</v>
      </c>
      <c r="L5622" t="str">
        <f t="shared" si="268"/>
        <v>Amount Match</v>
      </c>
    </row>
    <row r="5623" spans="1:12" hidden="1" x14ac:dyDescent="0.3">
      <c r="A5623" t="s">
        <v>11084</v>
      </c>
      <c r="B5623" s="1">
        <v>46275</v>
      </c>
      <c r="C5623" t="s">
        <v>11085</v>
      </c>
      <c r="D5623" t="s">
        <v>51</v>
      </c>
      <c r="E5623" t="s">
        <v>17</v>
      </c>
      <c r="F5623">
        <v>1799</v>
      </c>
      <c r="G5623" t="s">
        <v>10</v>
      </c>
      <c r="H5623" t="str">
        <f t="shared" si="266"/>
        <v>ORD26005622</v>
      </c>
      <c r="I5623">
        <f>COUNTIFS(PG_Transactions!$AK:$AK,$H5623,PG_Transactions!$E:$E,"CAPTURE",PG_Transactions!$AQ:$AQ,1)</f>
        <v>1</v>
      </c>
      <c r="J5623">
        <f>SUMIFS(PG_Transactions!$G:$G,PG_Transactions!$AK:$AK,$H5623,PG_Transactions!$E:$E,"CAPTURE",PG_Transactions!$AQ:$AQ,1)</f>
        <v>1799</v>
      </c>
      <c r="K5623">
        <f t="shared" si="267"/>
        <v>0</v>
      </c>
      <c r="L5623" t="str">
        <f t="shared" si="268"/>
        <v>Amount Match</v>
      </c>
    </row>
    <row r="5624" spans="1:12" hidden="1" x14ac:dyDescent="0.3">
      <c r="A5624" t="s">
        <v>11086</v>
      </c>
      <c r="B5624" s="1">
        <v>46270</v>
      </c>
      <c r="C5624" t="s">
        <v>11087</v>
      </c>
      <c r="D5624" t="s">
        <v>13</v>
      </c>
      <c r="E5624" t="s">
        <v>9</v>
      </c>
      <c r="F5624">
        <v>5597</v>
      </c>
      <c r="G5624" t="s">
        <v>10</v>
      </c>
      <c r="H5624" t="str">
        <f t="shared" si="266"/>
        <v>ORD26005623</v>
      </c>
      <c r="I5624">
        <f>COUNTIFS(PG_Transactions!$AK:$AK,$H5624,PG_Transactions!$E:$E,"CAPTURE",PG_Transactions!$AQ:$AQ,1)</f>
        <v>1</v>
      </c>
      <c r="J5624">
        <f>SUMIFS(PG_Transactions!$G:$G,PG_Transactions!$AK:$AK,$H5624,PG_Transactions!$E:$E,"CAPTURE",PG_Transactions!$AQ:$AQ,1)</f>
        <v>5597</v>
      </c>
      <c r="K5624">
        <f t="shared" si="267"/>
        <v>0</v>
      </c>
      <c r="L5624" t="str">
        <f t="shared" si="268"/>
        <v>Amount Match</v>
      </c>
    </row>
    <row r="5625" spans="1:12" hidden="1" x14ac:dyDescent="0.3">
      <c r="A5625" t="s">
        <v>11088</v>
      </c>
      <c r="B5625" s="1">
        <v>46290</v>
      </c>
      <c r="C5625" t="s">
        <v>11089</v>
      </c>
      <c r="D5625" t="s">
        <v>51</v>
      </c>
      <c r="E5625" t="s">
        <v>9</v>
      </c>
      <c r="F5625">
        <v>299</v>
      </c>
      <c r="G5625" t="s">
        <v>56</v>
      </c>
      <c r="H5625" t="str">
        <f t="shared" si="266"/>
        <v>ORD26005624</v>
      </c>
      <c r="I5625">
        <f>COUNTIFS(PG_Transactions!$AK:$AK,$H5625,PG_Transactions!$E:$E,"CAPTURE",PG_Transactions!$AQ:$AQ,1)</f>
        <v>1</v>
      </c>
      <c r="J5625">
        <f>SUMIFS(PG_Transactions!$G:$G,PG_Transactions!$AK:$AK,$H5625,PG_Transactions!$E:$E,"CAPTURE",PG_Transactions!$AQ:$AQ,1)</f>
        <v>299</v>
      </c>
      <c r="K5625">
        <f t="shared" si="267"/>
        <v>0</v>
      </c>
      <c r="L5625" t="str">
        <f t="shared" si="268"/>
        <v>Amount Match</v>
      </c>
    </row>
    <row r="5626" spans="1:12" hidden="1" x14ac:dyDescent="0.3">
      <c r="A5626" t="s">
        <v>11090</v>
      </c>
      <c r="B5626" s="1">
        <v>46273</v>
      </c>
      <c r="C5626" t="s">
        <v>11091</v>
      </c>
      <c r="D5626" t="s">
        <v>16</v>
      </c>
      <c r="E5626" t="s">
        <v>33</v>
      </c>
      <c r="F5626">
        <v>2798</v>
      </c>
      <c r="G5626" t="s">
        <v>10</v>
      </c>
      <c r="H5626" t="str">
        <f t="shared" si="266"/>
        <v>ORD26005625</v>
      </c>
      <c r="I5626">
        <f>COUNTIFS(PG_Transactions!$AK:$AK,$H5626,PG_Transactions!$E:$E,"CAPTURE",PG_Transactions!$AQ:$AQ,1)</f>
        <v>1</v>
      </c>
      <c r="J5626">
        <f>SUMIFS(PG_Transactions!$G:$G,PG_Transactions!$AK:$AK,$H5626,PG_Transactions!$E:$E,"CAPTURE",PG_Transactions!$AQ:$AQ,1)</f>
        <v>2798</v>
      </c>
      <c r="K5626">
        <f t="shared" si="267"/>
        <v>0</v>
      </c>
      <c r="L5626" t="str">
        <f t="shared" si="268"/>
        <v>Amount Match</v>
      </c>
    </row>
    <row r="5627" spans="1:12" hidden="1" x14ac:dyDescent="0.3">
      <c r="A5627" t="s">
        <v>11092</v>
      </c>
      <c r="B5627" s="1">
        <v>46266</v>
      </c>
      <c r="C5627" t="s">
        <v>11093</v>
      </c>
      <c r="D5627" t="s">
        <v>27</v>
      </c>
      <c r="E5627" t="s">
        <v>44</v>
      </c>
      <c r="F5627">
        <v>4999</v>
      </c>
      <c r="G5627" t="s">
        <v>10</v>
      </c>
      <c r="H5627" t="str">
        <f t="shared" si="266"/>
        <v>ORD26005626</v>
      </c>
      <c r="I5627">
        <f>COUNTIFS(PG_Transactions!$AK:$AK,$H5627,PG_Transactions!$E:$E,"CAPTURE",PG_Transactions!$AQ:$AQ,1)</f>
        <v>1</v>
      </c>
      <c r="J5627">
        <f>SUMIFS(PG_Transactions!$G:$G,PG_Transactions!$AK:$AK,$H5627,PG_Transactions!$E:$E,"CAPTURE",PG_Transactions!$AQ:$AQ,1)</f>
        <v>4999</v>
      </c>
      <c r="K5627">
        <f t="shared" si="267"/>
        <v>0</v>
      </c>
      <c r="L5627" t="str">
        <f t="shared" si="268"/>
        <v>Amount Match</v>
      </c>
    </row>
    <row r="5628" spans="1:12" hidden="1" x14ac:dyDescent="0.3">
      <c r="A5628" t="s">
        <v>11094</v>
      </c>
      <c r="B5628" s="1">
        <v>46290</v>
      </c>
      <c r="C5628" t="s">
        <v>11095</v>
      </c>
      <c r="D5628" t="s">
        <v>24</v>
      </c>
      <c r="E5628" t="s">
        <v>44</v>
      </c>
      <c r="F5628">
        <v>4498</v>
      </c>
      <c r="G5628" t="s">
        <v>10</v>
      </c>
      <c r="H5628" t="str">
        <f t="shared" si="266"/>
        <v>ORD26005627</v>
      </c>
      <c r="I5628">
        <f>COUNTIFS(PG_Transactions!$AK:$AK,$H5628,PG_Transactions!$E:$E,"CAPTURE",PG_Transactions!$AQ:$AQ,1)</f>
        <v>1</v>
      </c>
      <c r="J5628">
        <f>SUMIFS(PG_Transactions!$G:$G,PG_Transactions!$AK:$AK,$H5628,PG_Transactions!$E:$E,"CAPTURE",PG_Transactions!$AQ:$AQ,1)</f>
        <v>4498</v>
      </c>
      <c r="K5628">
        <f t="shared" si="267"/>
        <v>0</v>
      </c>
      <c r="L5628" t="str">
        <f t="shared" si="268"/>
        <v>Amount Match</v>
      </c>
    </row>
    <row r="5629" spans="1:12" hidden="1" x14ac:dyDescent="0.3">
      <c r="A5629" t="s">
        <v>11096</v>
      </c>
      <c r="B5629" s="1">
        <v>46275</v>
      </c>
      <c r="C5629" t="s">
        <v>11097</v>
      </c>
      <c r="E5629" t="s">
        <v>44</v>
      </c>
      <c r="F5629">
        <v>1799</v>
      </c>
      <c r="G5629" t="s">
        <v>10</v>
      </c>
      <c r="H5629" t="str">
        <f t="shared" si="266"/>
        <v>ORD26005628</v>
      </c>
      <c r="I5629">
        <f>COUNTIFS(PG_Transactions!$AK:$AK,$H5629,PG_Transactions!$E:$E,"CAPTURE",PG_Transactions!$AQ:$AQ,1)</f>
        <v>1</v>
      </c>
      <c r="J5629">
        <f>SUMIFS(PG_Transactions!$G:$G,PG_Transactions!$AK:$AK,$H5629,PG_Transactions!$E:$E,"CAPTURE",PG_Transactions!$AQ:$AQ,1)</f>
        <v>1799</v>
      </c>
      <c r="K5629">
        <f t="shared" si="267"/>
        <v>0</v>
      </c>
      <c r="L5629" t="str">
        <f t="shared" si="268"/>
        <v>Amount Match</v>
      </c>
    </row>
    <row r="5630" spans="1:12" hidden="1" x14ac:dyDescent="0.3">
      <c r="A5630" t="s">
        <v>11098</v>
      </c>
      <c r="B5630" s="1">
        <v>46293</v>
      </c>
      <c r="C5630" t="s">
        <v>11099</v>
      </c>
      <c r="D5630" t="s">
        <v>32</v>
      </c>
      <c r="E5630" t="s">
        <v>17</v>
      </c>
      <c r="F5630">
        <v>349</v>
      </c>
      <c r="G5630" t="s">
        <v>10</v>
      </c>
      <c r="H5630" t="str">
        <f t="shared" si="266"/>
        <v>ORD26005629</v>
      </c>
      <c r="I5630">
        <f>COUNTIFS(PG_Transactions!$AK:$AK,$H5630,PG_Transactions!$E:$E,"CAPTURE",PG_Transactions!$AQ:$AQ,1)</f>
        <v>1</v>
      </c>
      <c r="J5630">
        <f>SUMIFS(PG_Transactions!$G:$G,PG_Transactions!$AK:$AK,$H5630,PG_Transactions!$E:$E,"CAPTURE",PG_Transactions!$AQ:$AQ,1)</f>
        <v>349</v>
      </c>
      <c r="K5630">
        <f t="shared" si="267"/>
        <v>0</v>
      </c>
      <c r="L5630" t="str">
        <f t="shared" si="268"/>
        <v>Amount Match</v>
      </c>
    </row>
    <row r="5631" spans="1:12" hidden="1" x14ac:dyDescent="0.3">
      <c r="A5631" t="s">
        <v>11100</v>
      </c>
      <c r="B5631" s="1">
        <v>46292</v>
      </c>
      <c r="C5631" t="s">
        <v>11101</v>
      </c>
      <c r="D5631" t="s">
        <v>8</v>
      </c>
      <c r="E5631" t="s">
        <v>17</v>
      </c>
      <c r="F5631">
        <v>1197</v>
      </c>
      <c r="G5631" t="s">
        <v>10</v>
      </c>
      <c r="H5631" t="str">
        <f t="shared" si="266"/>
        <v>ORD26005630</v>
      </c>
      <c r="I5631">
        <f>COUNTIFS(PG_Transactions!$AK:$AK,$H5631,PG_Transactions!$E:$E,"CAPTURE",PG_Transactions!$AQ:$AQ,1)</f>
        <v>1</v>
      </c>
      <c r="J5631">
        <f>SUMIFS(PG_Transactions!$G:$G,PG_Transactions!$AK:$AK,$H5631,PG_Transactions!$E:$E,"CAPTURE",PG_Transactions!$AQ:$AQ,1)</f>
        <v>1197</v>
      </c>
      <c r="K5631">
        <f t="shared" si="267"/>
        <v>0</v>
      </c>
      <c r="L5631" t="str">
        <f t="shared" si="268"/>
        <v>Amount Match</v>
      </c>
    </row>
    <row r="5632" spans="1:12" hidden="1" x14ac:dyDescent="0.3">
      <c r="A5632" t="s">
        <v>11102</v>
      </c>
      <c r="B5632" s="1">
        <v>46266</v>
      </c>
      <c r="C5632" t="s">
        <v>11103</v>
      </c>
      <c r="D5632" t="s">
        <v>51</v>
      </c>
      <c r="E5632" t="s">
        <v>17</v>
      </c>
      <c r="F5632">
        <v>15997</v>
      </c>
      <c r="G5632" t="s">
        <v>10</v>
      </c>
      <c r="H5632" t="str">
        <f t="shared" si="266"/>
        <v>ORD26005631</v>
      </c>
      <c r="I5632">
        <f>COUNTIFS(PG_Transactions!$AK:$AK,$H5632,PG_Transactions!$E:$E,"CAPTURE",PG_Transactions!$AQ:$AQ,1)</f>
        <v>1</v>
      </c>
      <c r="J5632">
        <f>SUMIFS(PG_Transactions!$G:$G,PG_Transactions!$AK:$AK,$H5632,PG_Transactions!$E:$E,"CAPTURE",PG_Transactions!$AQ:$AQ,1)</f>
        <v>15997</v>
      </c>
      <c r="K5632">
        <f t="shared" si="267"/>
        <v>0</v>
      </c>
      <c r="L5632" t="str">
        <f t="shared" si="268"/>
        <v>Amount Match</v>
      </c>
    </row>
    <row r="5633" spans="1:12" hidden="1" x14ac:dyDescent="0.3">
      <c r="A5633" t="s">
        <v>11104</v>
      </c>
      <c r="B5633" s="1">
        <v>46275</v>
      </c>
      <c r="C5633" t="s">
        <v>11105</v>
      </c>
      <c r="D5633" t="s">
        <v>32</v>
      </c>
      <c r="E5633" t="s">
        <v>9</v>
      </c>
      <c r="F5633">
        <v>5498</v>
      </c>
      <c r="G5633" t="s">
        <v>10</v>
      </c>
      <c r="H5633" t="str">
        <f t="shared" si="266"/>
        <v>ORD26005632</v>
      </c>
      <c r="I5633">
        <f>COUNTIFS(PG_Transactions!$AK:$AK,$H5633,PG_Transactions!$E:$E,"CAPTURE",PG_Transactions!$AQ:$AQ,1)</f>
        <v>1</v>
      </c>
      <c r="J5633">
        <f>SUMIFS(PG_Transactions!$G:$G,PG_Transactions!$AK:$AK,$H5633,PG_Transactions!$E:$E,"CAPTURE",PG_Transactions!$AQ:$AQ,1)</f>
        <v>5498</v>
      </c>
      <c r="K5633">
        <f t="shared" si="267"/>
        <v>0</v>
      </c>
      <c r="L5633" t="str">
        <f t="shared" si="268"/>
        <v>Amount Match</v>
      </c>
    </row>
    <row r="5634" spans="1:12" hidden="1" x14ac:dyDescent="0.3">
      <c r="A5634" t="s">
        <v>11106</v>
      </c>
      <c r="B5634" s="1">
        <v>46294</v>
      </c>
      <c r="C5634" t="s">
        <v>11107</v>
      </c>
      <c r="D5634" t="s">
        <v>27</v>
      </c>
      <c r="E5634" t="s">
        <v>17</v>
      </c>
      <c r="F5634">
        <v>1299</v>
      </c>
      <c r="G5634" t="s">
        <v>10</v>
      </c>
      <c r="H5634" t="str">
        <f t="shared" si="266"/>
        <v>ORD26005633</v>
      </c>
      <c r="I5634">
        <f>COUNTIFS(PG_Transactions!$AK:$AK,$H5634,PG_Transactions!$E:$E,"CAPTURE",PG_Transactions!$AQ:$AQ,1)</f>
        <v>1</v>
      </c>
      <c r="J5634">
        <f>SUMIFS(PG_Transactions!$G:$G,PG_Transactions!$AK:$AK,$H5634,PG_Transactions!$E:$E,"CAPTURE",PG_Transactions!$AQ:$AQ,1)</f>
        <v>1299</v>
      </c>
      <c r="K5634">
        <f t="shared" si="267"/>
        <v>0</v>
      </c>
      <c r="L5634" t="str">
        <f t="shared" si="268"/>
        <v>Amount Match</v>
      </c>
    </row>
    <row r="5635" spans="1:12" hidden="1" x14ac:dyDescent="0.3">
      <c r="A5635" t="s">
        <v>11108</v>
      </c>
      <c r="B5635" s="1">
        <v>46287</v>
      </c>
      <c r="C5635" t="s">
        <v>11109</v>
      </c>
      <c r="D5635" t="s">
        <v>13</v>
      </c>
      <c r="E5635" t="s">
        <v>44</v>
      </c>
      <c r="F5635">
        <v>2499</v>
      </c>
      <c r="G5635" t="s">
        <v>10</v>
      </c>
      <c r="H5635" t="str">
        <f t="shared" ref="H5635:H5698" si="269">UPPER(SUBSTITUTE(TRIM(A5635),"-",""))</f>
        <v>ORD26005634</v>
      </c>
      <c r="I5635">
        <f>COUNTIFS(PG_Transactions!$AK:$AK,$H5635,PG_Transactions!$E:$E,"CAPTURE",PG_Transactions!$AQ:$AQ,1)</f>
        <v>1</v>
      </c>
      <c r="J5635">
        <f>SUMIFS(PG_Transactions!$G:$G,PG_Transactions!$AK:$AK,$H5635,PG_Transactions!$E:$E,"CAPTURE",PG_Transactions!$AQ:$AQ,1)</f>
        <v>2499</v>
      </c>
      <c r="K5635">
        <f t="shared" ref="K5635:K5698" si="270">ROUND(J5635-F5635,2)</f>
        <v>0</v>
      </c>
      <c r="L5635" t="str">
        <f t="shared" ref="L5635:L5698" si="271">IF(I5635=0,"No Capture",IF(I5635&gt;1,"Multiple Capture Rows - Review",IF(ABS(K5635)&lt;0.01,"Amount Match",IF(K5635&lt;0,"Captured Less Than Order","Captured More Than Order"))))</f>
        <v>Amount Match</v>
      </c>
    </row>
    <row r="5636" spans="1:12" hidden="1" x14ac:dyDescent="0.3">
      <c r="A5636" t="s">
        <v>11110</v>
      </c>
      <c r="B5636" s="1">
        <v>46284</v>
      </c>
      <c r="C5636" t="s">
        <v>11111</v>
      </c>
      <c r="D5636" t="s">
        <v>38</v>
      </c>
      <c r="E5636" t="s">
        <v>17</v>
      </c>
      <c r="F5636">
        <v>4498</v>
      </c>
      <c r="G5636" t="s">
        <v>10</v>
      </c>
      <c r="H5636" t="str">
        <f t="shared" si="269"/>
        <v>ORD26005635</v>
      </c>
      <c r="I5636">
        <f>COUNTIFS(PG_Transactions!$AK:$AK,$H5636,PG_Transactions!$E:$E,"CAPTURE",PG_Transactions!$AQ:$AQ,1)</f>
        <v>1</v>
      </c>
      <c r="J5636">
        <f>SUMIFS(PG_Transactions!$G:$G,PG_Transactions!$AK:$AK,$H5636,PG_Transactions!$E:$E,"CAPTURE",PG_Transactions!$AQ:$AQ,1)</f>
        <v>4498</v>
      </c>
      <c r="K5636">
        <f t="shared" si="270"/>
        <v>0</v>
      </c>
      <c r="L5636" t="str">
        <f t="shared" si="271"/>
        <v>Amount Match</v>
      </c>
    </row>
    <row r="5637" spans="1:12" hidden="1" x14ac:dyDescent="0.3">
      <c r="A5637" t="s">
        <v>11112</v>
      </c>
      <c r="B5637" s="1">
        <v>46271</v>
      </c>
      <c r="C5637" t="s">
        <v>11113</v>
      </c>
      <c r="D5637" t="s">
        <v>51</v>
      </c>
      <c r="E5637" t="s">
        <v>17</v>
      </c>
      <c r="F5637">
        <v>3098</v>
      </c>
      <c r="G5637" t="s">
        <v>105</v>
      </c>
      <c r="H5637" t="str">
        <f t="shared" si="269"/>
        <v>ORD26005636</v>
      </c>
      <c r="I5637">
        <f>COUNTIFS(PG_Transactions!$AK:$AK,$H5637,PG_Transactions!$E:$E,"CAPTURE",PG_Transactions!$AQ:$AQ,1)</f>
        <v>0</v>
      </c>
      <c r="J5637">
        <f>SUMIFS(PG_Transactions!$G:$G,PG_Transactions!$AK:$AK,$H5637,PG_Transactions!$E:$E,"CAPTURE",PG_Transactions!$AQ:$AQ,1)</f>
        <v>0</v>
      </c>
      <c r="K5637">
        <f t="shared" si="270"/>
        <v>-3098</v>
      </c>
      <c r="L5637" t="str">
        <f t="shared" si="271"/>
        <v>No Capture</v>
      </c>
    </row>
    <row r="5638" spans="1:12" hidden="1" x14ac:dyDescent="0.3">
      <c r="A5638" t="s">
        <v>11114</v>
      </c>
      <c r="B5638" s="1">
        <v>46290</v>
      </c>
      <c r="C5638" t="s">
        <v>11115</v>
      </c>
      <c r="D5638" t="s">
        <v>32</v>
      </c>
      <c r="E5638" t="s">
        <v>9</v>
      </c>
      <c r="F5638">
        <v>4798</v>
      </c>
      <c r="G5638" t="s">
        <v>10</v>
      </c>
      <c r="H5638" t="str">
        <f t="shared" si="269"/>
        <v>ORD26005637</v>
      </c>
      <c r="I5638">
        <f>COUNTIFS(PG_Transactions!$AK:$AK,$H5638,PG_Transactions!$E:$E,"CAPTURE",PG_Transactions!$AQ:$AQ,1)</f>
        <v>1</v>
      </c>
      <c r="J5638">
        <f>SUMIFS(PG_Transactions!$G:$G,PG_Transactions!$AK:$AK,$H5638,PG_Transactions!$E:$E,"CAPTURE",PG_Transactions!$AQ:$AQ,1)</f>
        <v>4798</v>
      </c>
      <c r="K5638">
        <f t="shared" si="270"/>
        <v>0</v>
      </c>
      <c r="L5638" t="str">
        <f t="shared" si="271"/>
        <v>Amount Match</v>
      </c>
    </row>
    <row r="5639" spans="1:12" hidden="1" x14ac:dyDescent="0.3">
      <c r="A5639" t="s">
        <v>11116</v>
      </c>
      <c r="B5639" s="1">
        <v>46271</v>
      </c>
      <c r="C5639" t="s">
        <v>11117</v>
      </c>
      <c r="D5639" t="s">
        <v>27</v>
      </c>
      <c r="E5639" t="s">
        <v>9</v>
      </c>
      <c r="F5639">
        <v>3097</v>
      </c>
      <c r="G5639" t="s">
        <v>10</v>
      </c>
      <c r="H5639" t="str">
        <f t="shared" si="269"/>
        <v>ORD26005638</v>
      </c>
      <c r="I5639">
        <f>COUNTIFS(PG_Transactions!$AK:$AK,$H5639,PG_Transactions!$E:$E,"CAPTURE",PG_Transactions!$AQ:$AQ,1)</f>
        <v>1</v>
      </c>
      <c r="J5639">
        <f>SUMIFS(PG_Transactions!$G:$G,PG_Transactions!$AK:$AK,$H5639,PG_Transactions!$E:$E,"CAPTURE",PG_Transactions!$AQ:$AQ,1)</f>
        <v>3097</v>
      </c>
      <c r="K5639">
        <f t="shared" si="270"/>
        <v>0</v>
      </c>
      <c r="L5639" t="str">
        <f t="shared" si="271"/>
        <v>Amount Match</v>
      </c>
    </row>
    <row r="5640" spans="1:12" hidden="1" x14ac:dyDescent="0.3">
      <c r="A5640" t="s">
        <v>11118</v>
      </c>
      <c r="B5640" s="1">
        <v>46285</v>
      </c>
      <c r="C5640" t="s">
        <v>11119</v>
      </c>
      <c r="D5640" t="s">
        <v>27</v>
      </c>
      <c r="E5640" t="s">
        <v>33</v>
      </c>
      <c r="F5640">
        <v>2499</v>
      </c>
      <c r="G5640" t="s">
        <v>10</v>
      </c>
      <c r="H5640" t="str">
        <f t="shared" si="269"/>
        <v>ORD26005639</v>
      </c>
      <c r="I5640">
        <f>COUNTIFS(PG_Transactions!$AK:$AK,$H5640,PG_Transactions!$E:$E,"CAPTURE",PG_Transactions!$AQ:$AQ,1)</f>
        <v>1</v>
      </c>
      <c r="J5640">
        <f>SUMIFS(PG_Transactions!$G:$G,PG_Transactions!$AK:$AK,$H5640,PG_Transactions!$E:$E,"CAPTURE",PG_Transactions!$AQ:$AQ,1)</f>
        <v>2499</v>
      </c>
      <c r="K5640">
        <f t="shared" si="270"/>
        <v>0</v>
      </c>
      <c r="L5640" t="str">
        <f t="shared" si="271"/>
        <v>Amount Match</v>
      </c>
    </row>
    <row r="5641" spans="1:12" hidden="1" x14ac:dyDescent="0.3">
      <c r="A5641" t="s">
        <v>11120</v>
      </c>
      <c r="B5641" s="1">
        <v>46284</v>
      </c>
      <c r="C5641" t="s">
        <v>11121</v>
      </c>
      <c r="D5641" t="s">
        <v>32</v>
      </c>
      <c r="E5641" t="s">
        <v>9</v>
      </c>
      <c r="F5641">
        <v>2999</v>
      </c>
      <c r="G5641" t="s">
        <v>10</v>
      </c>
      <c r="H5641" t="str">
        <f t="shared" si="269"/>
        <v>ORD26005640</v>
      </c>
      <c r="I5641">
        <f>COUNTIFS(PG_Transactions!$AK:$AK,$H5641,PG_Transactions!$E:$E,"CAPTURE",PG_Transactions!$AQ:$AQ,1)</f>
        <v>1</v>
      </c>
      <c r="J5641">
        <f>SUMIFS(PG_Transactions!$G:$G,PG_Transactions!$AK:$AK,$H5641,PG_Transactions!$E:$E,"CAPTURE",PG_Transactions!$AQ:$AQ,1)</f>
        <v>2999</v>
      </c>
      <c r="K5641">
        <f t="shared" si="270"/>
        <v>0</v>
      </c>
      <c r="L5641" t="str">
        <f t="shared" si="271"/>
        <v>Amount Match</v>
      </c>
    </row>
    <row r="5642" spans="1:12" hidden="1" x14ac:dyDescent="0.3">
      <c r="A5642" t="s">
        <v>11122</v>
      </c>
      <c r="B5642" s="1">
        <v>46288</v>
      </c>
      <c r="C5642" t="s">
        <v>11123</v>
      </c>
      <c r="D5642" t="s">
        <v>65</v>
      </c>
      <c r="E5642" t="s">
        <v>33</v>
      </c>
      <c r="F5642">
        <v>3798</v>
      </c>
      <c r="G5642" t="s">
        <v>10</v>
      </c>
      <c r="H5642" t="str">
        <f t="shared" si="269"/>
        <v>ORD26005641</v>
      </c>
      <c r="I5642">
        <f>COUNTIFS(PG_Transactions!$AK:$AK,$H5642,PG_Transactions!$E:$E,"CAPTURE",PG_Transactions!$AQ:$AQ,1)</f>
        <v>1</v>
      </c>
      <c r="J5642">
        <f>SUMIFS(PG_Transactions!$G:$G,PG_Transactions!$AK:$AK,$H5642,PG_Transactions!$E:$E,"CAPTURE",PG_Transactions!$AQ:$AQ,1)</f>
        <v>3798</v>
      </c>
      <c r="K5642">
        <f t="shared" si="270"/>
        <v>0</v>
      </c>
      <c r="L5642" t="str">
        <f t="shared" si="271"/>
        <v>Amount Match</v>
      </c>
    </row>
    <row r="5643" spans="1:12" hidden="1" x14ac:dyDescent="0.3">
      <c r="A5643" t="s">
        <v>11124</v>
      </c>
      <c r="B5643" s="1">
        <v>46281</v>
      </c>
      <c r="C5643" t="s">
        <v>11125</v>
      </c>
      <c r="D5643" t="s">
        <v>27</v>
      </c>
      <c r="E5643" t="s">
        <v>17</v>
      </c>
      <c r="F5643">
        <v>1298</v>
      </c>
      <c r="G5643" t="s">
        <v>10</v>
      </c>
      <c r="H5643" t="str">
        <f t="shared" si="269"/>
        <v>ORD26005642</v>
      </c>
      <c r="I5643">
        <f>COUNTIFS(PG_Transactions!$AK:$AK,$H5643,PG_Transactions!$E:$E,"CAPTURE",PG_Transactions!$AQ:$AQ,1)</f>
        <v>1</v>
      </c>
      <c r="J5643">
        <f>SUMIFS(PG_Transactions!$G:$G,PG_Transactions!$AK:$AK,$H5643,PG_Transactions!$E:$E,"CAPTURE",PG_Transactions!$AQ:$AQ,1)</f>
        <v>1298</v>
      </c>
      <c r="K5643">
        <f t="shared" si="270"/>
        <v>0</v>
      </c>
      <c r="L5643" t="str">
        <f t="shared" si="271"/>
        <v>Amount Match</v>
      </c>
    </row>
    <row r="5644" spans="1:12" hidden="1" x14ac:dyDescent="0.3">
      <c r="A5644" t="s">
        <v>11126</v>
      </c>
      <c r="B5644" s="1">
        <v>46275</v>
      </c>
      <c r="C5644" t="s">
        <v>11127</v>
      </c>
      <c r="D5644" t="s">
        <v>24</v>
      </c>
      <c r="E5644" t="s">
        <v>9</v>
      </c>
      <c r="F5644">
        <v>7497</v>
      </c>
      <c r="G5644" t="s">
        <v>10</v>
      </c>
      <c r="H5644" t="str">
        <f t="shared" si="269"/>
        <v>ORD26005643</v>
      </c>
      <c r="I5644">
        <f>COUNTIFS(PG_Transactions!$AK:$AK,$H5644,PG_Transactions!$E:$E,"CAPTURE",PG_Transactions!$AQ:$AQ,1)</f>
        <v>1</v>
      </c>
      <c r="J5644">
        <f>SUMIFS(PG_Transactions!$G:$G,PG_Transactions!$AK:$AK,$H5644,PG_Transactions!$E:$E,"CAPTURE",PG_Transactions!$AQ:$AQ,1)</f>
        <v>7497</v>
      </c>
      <c r="K5644">
        <f t="shared" si="270"/>
        <v>0</v>
      </c>
      <c r="L5644" t="str">
        <f t="shared" si="271"/>
        <v>Amount Match</v>
      </c>
    </row>
    <row r="5645" spans="1:12" hidden="1" x14ac:dyDescent="0.3">
      <c r="A5645" t="s">
        <v>11128</v>
      </c>
      <c r="B5645" s="1">
        <v>46278</v>
      </c>
      <c r="C5645" t="s">
        <v>11129</v>
      </c>
      <c r="D5645" t="s">
        <v>13</v>
      </c>
      <c r="E5645" t="s">
        <v>9</v>
      </c>
      <c r="F5645">
        <v>4798</v>
      </c>
      <c r="G5645" t="s">
        <v>70</v>
      </c>
      <c r="H5645" t="str">
        <f t="shared" si="269"/>
        <v>ORD26005644</v>
      </c>
      <c r="I5645">
        <f>COUNTIFS(PG_Transactions!$AK:$AK,$H5645,PG_Transactions!$E:$E,"CAPTURE",PG_Transactions!$AQ:$AQ,1)</f>
        <v>0</v>
      </c>
      <c r="J5645">
        <f>SUMIFS(PG_Transactions!$G:$G,PG_Transactions!$AK:$AK,$H5645,PG_Transactions!$E:$E,"CAPTURE",PG_Transactions!$AQ:$AQ,1)</f>
        <v>0</v>
      </c>
      <c r="K5645">
        <f t="shared" si="270"/>
        <v>-4798</v>
      </c>
      <c r="L5645" t="str">
        <f t="shared" si="271"/>
        <v>No Capture</v>
      </c>
    </row>
    <row r="5646" spans="1:12" hidden="1" x14ac:dyDescent="0.3">
      <c r="A5646" t="s">
        <v>11130</v>
      </c>
      <c r="B5646" s="1">
        <v>46283</v>
      </c>
      <c r="C5646" t="s">
        <v>11131</v>
      </c>
      <c r="D5646" t="s">
        <v>27</v>
      </c>
      <c r="E5646" t="s">
        <v>17</v>
      </c>
      <c r="F5646">
        <v>4999</v>
      </c>
      <c r="G5646" t="s">
        <v>10</v>
      </c>
      <c r="H5646" t="str">
        <f t="shared" si="269"/>
        <v>ORD26005645</v>
      </c>
      <c r="I5646">
        <f>COUNTIFS(PG_Transactions!$AK:$AK,$H5646,PG_Transactions!$E:$E,"CAPTURE",PG_Transactions!$AQ:$AQ,1)</f>
        <v>1</v>
      </c>
      <c r="J5646">
        <f>SUMIFS(PG_Transactions!$G:$G,PG_Transactions!$AK:$AK,$H5646,PG_Transactions!$E:$E,"CAPTURE",PG_Transactions!$AQ:$AQ,1)</f>
        <v>4999</v>
      </c>
      <c r="K5646">
        <f t="shared" si="270"/>
        <v>0</v>
      </c>
      <c r="L5646" t="str">
        <f t="shared" si="271"/>
        <v>Amount Match</v>
      </c>
    </row>
    <row r="5647" spans="1:12" hidden="1" x14ac:dyDescent="0.3">
      <c r="A5647" t="s">
        <v>11132</v>
      </c>
      <c r="B5647" s="1">
        <v>46290</v>
      </c>
      <c r="C5647" t="s">
        <v>11133</v>
      </c>
      <c r="E5647" t="s">
        <v>9</v>
      </c>
      <c r="F5647">
        <v>1799</v>
      </c>
      <c r="G5647" t="s">
        <v>10</v>
      </c>
      <c r="H5647" t="str">
        <f t="shared" si="269"/>
        <v>ORD26005646</v>
      </c>
      <c r="I5647">
        <f>COUNTIFS(PG_Transactions!$AK:$AK,$H5647,PG_Transactions!$E:$E,"CAPTURE",PG_Transactions!$AQ:$AQ,1)</f>
        <v>1</v>
      </c>
      <c r="J5647">
        <f>SUMIFS(PG_Transactions!$G:$G,PG_Transactions!$AK:$AK,$H5647,PG_Transactions!$E:$E,"CAPTURE",PG_Transactions!$AQ:$AQ,1)</f>
        <v>1799</v>
      </c>
      <c r="K5647">
        <f t="shared" si="270"/>
        <v>0</v>
      </c>
      <c r="L5647" t="str">
        <f t="shared" si="271"/>
        <v>Amount Match</v>
      </c>
    </row>
    <row r="5648" spans="1:12" hidden="1" x14ac:dyDescent="0.3">
      <c r="A5648" t="s">
        <v>11134</v>
      </c>
      <c r="B5648" s="1">
        <v>46294</v>
      </c>
      <c r="C5648" t="s">
        <v>11135</v>
      </c>
      <c r="D5648" t="s">
        <v>65</v>
      </c>
      <c r="E5648" t="s">
        <v>9</v>
      </c>
      <c r="F5648">
        <v>2499</v>
      </c>
      <c r="G5648" t="s">
        <v>10</v>
      </c>
      <c r="H5648" t="str">
        <f t="shared" si="269"/>
        <v>ORD26005647</v>
      </c>
      <c r="I5648">
        <f>COUNTIFS(PG_Transactions!$AK:$AK,$H5648,PG_Transactions!$E:$E,"CAPTURE",PG_Transactions!$AQ:$AQ,1)</f>
        <v>1</v>
      </c>
      <c r="J5648">
        <f>SUMIFS(PG_Transactions!$G:$G,PG_Transactions!$AK:$AK,$H5648,PG_Transactions!$E:$E,"CAPTURE",PG_Transactions!$AQ:$AQ,1)</f>
        <v>2499</v>
      </c>
      <c r="K5648">
        <f t="shared" si="270"/>
        <v>0</v>
      </c>
      <c r="L5648" t="str">
        <f t="shared" si="271"/>
        <v>Amount Match</v>
      </c>
    </row>
    <row r="5649" spans="1:12" hidden="1" x14ac:dyDescent="0.3">
      <c r="A5649" t="s">
        <v>11136</v>
      </c>
      <c r="B5649" s="1">
        <v>46289</v>
      </c>
      <c r="C5649" t="s">
        <v>11137</v>
      </c>
      <c r="D5649" t="s">
        <v>16</v>
      </c>
      <c r="E5649" t="s">
        <v>9</v>
      </c>
      <c r="F5649">
        <v>2499</v>
      </c>
      <c r="G5649" t="s">
        <v>10</v>
      </c>
      <c r="H5649" t="str">
        <f t="shared" si="269"/>
        <v>ORD26005648</v>
      </c>
      <c r="I5649">
        <f>COUNTIFS(PG_Transactions!$AK:$AK,$H5649,PG_Transactions!$E:$E,"CAPTURE",PG_Transactions!$AQ:$AQ,1)</f>
        <v>1</v>
      </c>
      <c r="J5649">
        <f>SUMIFS(PG_Transactions!$G:$G,PG_Transactions!$AK:$AK,$H5649,PG_Transactions!$E:$E,"CAPTURE",PG_Transactions!$AQ:$AQ,1)</f>
        <v>2499</v>
      </c>
      <c r="K5649">
        <f t="shared" si="270"/>
        <v>0</v>
      </c>
      <c r="L5649" t="str">
        <f t="shared" si="271"/>
        <v>Amount Match</v>
      </c>
    </row>
    <row r="5650" spans="1:12" hidden="1" x14ac:dyDescent="0.3">
      <c r="A5650" t="s">
        <v>11138</v>
      </c>
      <c r="B5650" s="1">
        <v>46272</v>
      </c>
      <c r="C5650" t="s">
        <v>11139</v>
      </c>
      <c r="D5650" t="s">
        <v>65</v>
      </c>
      <c r="E5650" t="s">
        <v>17</v>
      </c>
      <c r="F5650">
        <v>4847</v>
      </c>
      <c r="G5650" t="s">
        <v>105</v>
      </c>
      <c r="H5650" t="str">
        <f t="shared" si="269"/>
        <v>ORD26005649</v>
      </c>
      <c r="I5650">
        <f>COUNTIFS(PG_Transactions!$AK:$AK,$H5650,PG_Transactions!$E:$E,"CAPTURE",PG_Transactions!$AQ:$AQ,1)</f>
        <v>0</v>
      </c>
      <c r="J5650">
        <f>SUMIFS(PG_Transactions!$G:$G,PG_Transactions!$AK:$AK,$H5650,PG_Transactions!$E:$E,"CAPTURE",PG_Transactions!$AQ:$AQ,1)</f>
        <v>0</v>
      </c>
      <c r="K5650">
        <f t="shared" si="270"/>
        <v>-4847</v>
      </c>
      <c r="L5650" t="str">
        <f t="shared" si="271"/>
        <v>No Capture</v>
      </c>
    </row>
    <row r="5651" spans="1:12" hidden="1" x14ac:dyDescent="0.3">
      <c r="A5651" t="s">
        <v>11140</v>
      </c>
      <c r="B5651" s="1">
        <v>46285</v>
      </c>
      <c r="C5651" t="s">
        <v>11141</v>
      </c>
      <c r="D5651" t="s">
        <v>13</v>
      </c>
      <c r="E5651" t="s">
        <v>17</v>
      </c>
      <c r="F5651">
        <v>2298</v>
      </c>
      <c r="G5651" t="s">
        <v>10</v>
      </c>
      <c r="H5651" t="str">
        <f t="shared" si="269"/>
        <v>ORD26005650</v>
      </c>
      <c r="I5651">
        <f>COUNTIFS(PG_Transactions!$AK:$AK,$H5651,PG_Transactions!$E:$E,"CAPTURE",PG_Transactions!$AQ:$AQ,1)</f>
        <v>1</v>
      </c>
      <c r="J5651">
        <f>SUMIFS(PG_Transactions!$G:$G,PG_Transactions!$AK:$AK,$H5651,PG_Transactions!$E:$E,"CAPTURE",PG_Transactions!$AQ:$AQ,1)</f>
        <v>2298</v>
      </c>
      <c r="K5651">
        <f t="shared" si="270"/>
        <v>0</v>
      </c>
      <c r="L5651" t="str">
        <f t="shared" si="271"/>
        <v>Amount Match</v>
      </c>
    </row>
    <row r="5652" spans="1:12" hidden="1" x14ac:dyDescent="0.3">
      <c r="A5652" t="s">
        <v>11142</v>
      </c>
      <c r="B5652" s="1">
        <v>46278</v>
      </c>
      <c r="C5652" t="s">
        <v>11143</v>
      </c>
      <c r="D5652" t="s">
        <v>65</v>
      </c>
      <c r="E5652" t="s">
        <v>44</v>
      </c>
      <c r="F5652">
        <v>3499</v>
      </c>
      <c r="G5652" t="s">
        <v>10</v>
      </c>
      <c r="H5652" t="str">
        <f t="shared" si="269"/>
        <v>ORD26005651</v>
      </c>
      <c r="I5652">
        <f>COUNTIFS(PG_Transactions!$AK:$AK,$H5652,PG_Transactions!$E:$E,"CAPTURE",PG_Transactions!$AQ:$AQ,1)</f>
        <v>1</v>
      </c>
      <c r="J5652">
        <f>SUMIFS(PG_Transactions!$G:$G,PG_Transactions!$AK:$AK,$H5652,PG_Transactions!$E:$E,"CAPTURE",PG_Transactions!$AQ:$AQ,1)</f>
        <v>3299</v>
      </c>
      <c r="K5652">
        <f t="shared" si="270"/>
        <v>-200</v>
      </c>
      <c r="L5652" t="str">
        <f t="shared" si="271"/>
        <v>Captured Less Than Order</v>
      </c>
    </row>
    <row r="5653" spans="1:12" hidden="1" x14ac:dyDescent="0.3">
      <c r="A5653" t="s">
        <v>11144</v>
      </c>
      <c r="B5653" s="1">
        <v>46274</v>
      </c>
      <c r="C5653" t="s">
        <v>2141</v>
      </c>
      <c r="D5653" t="s">
        <v>51</v>
      </c>
      <c r="E5653" t="s">
        <v>44</v>
      </c>
      <c r="F5653">
        <v>1499</v>
      </c>
      <c r="G5653" t="s">
        <v>10</v>
      </c>
      <c r="H5653" t="str">
        <f t="shared" si="269"/>
        <v>ORD26005652</v>
      </c>
      <c r="I5653">
        <f>COUNTIFS(PG_Transactions!$AK:$AK,$H5653,PG_Transactions!$E:$E,"CAPTURE",PG_Transactions!$AQ:$AQ,1)</f>
        <v>1</v>
      </c>
      <c r="J5653">
        <f>SUMIFS(PG_Transactions!$G:$G,PG_Transactions!$AK:$AK,$H5653,PG_Transactions!$E:$E,"CAPTURE",PG_Transactions!$AQ:$AQ,1)</f>
        <v>1499</v>
      </c>
      <c r="K5653">
        <f t="shared" si="270"/>
        <v>0</v>
      </c>
      <c r="L5653" t="str">
        <f t="shared" si="271"/>
        <v>Amount Match</v>
      </c>
    </row>
    <row r="5654" spans="1:12" hidden="1" x14ac:dyDescent="0.3">
      <c r="A5654" t="s">
        <v>11145</v>
      </c>
      <c r="B5654" s="1">
        <v>46273</v>
      </c>
      <c r="C5654" t="s">
        <v>3020</v>
      </c>
      <c r="D5654" t="s">
        <v>24</v>
      </c>
      <c r="E5654" t="s">
        <v>17</v>
      </c>
      <c r="F5654">
        <v>499</v>
      </c>
      <c r="G5654" t="s">
        <v>10</v>
      </c>
      <c r="H5654" t="str">
        <f t="shared" si="269"/>
        <v>ORD26005653</v>
      </c>
      <c r="I5654">
        <f>COUNTIFS(PG_Transactions!$AK:$AK,$H5654,PG_Transactions!$E:$E,"CAPTURE",PG_Transactions!$AQ:$AQ,1)</f>
        <v>1</v>
      </c>
      <c r="J5654">
        <f>SUMIFS(PG_Transactions!$G:$G,PG_Transactions!$AK:$AK,$H5654,PG_Transactions!$E:$E,"CAPTURE",PG_Transactions!$AQ:$AQ,1)</f>
        <v>499</v>
      </c>
      <c r="K5654">
        <f t="shared" si="270"/>
        <v>0</v>
      </c>
      <c r="L5654" t="str">
        <f t="shared" si="271"/>
        <v>Amount Match</v>
      </c>
    </row>
    <row r="5655" spans="1:12" hidden="1" x14ac:dyDescent="0.3">
      <c r="A5655" t="s">
        <v>11146</v>
      </c>
      <c r="B5655" s="1">
        <v>46293</v>
      </c>
      <c r="C5655" t="s">
        <v>11147</v>
      </c>
      <c r="D5655" t="s">
        <v>51</v>
      </c>
      <c r="E5655" t="s">
        <v>44</v>
      </c>
      <c r="F5655">
        <v>3499</v>
      </c>
      <c r="G5655" t="s">
        <v>10</v>
      </c>
      <c r="H5655" t="str">
        <f t="shared" si="269"/>
        <v>ORD26005654</v>
      </c>
      <c r="I5655">
        <f>COUNTIFS(PG_Transactions!$AK:$AK,$H5655,PG_Transactions!$E:$E,"CAPTURE",PG_Transactions!$AQ:$AQ,1)</f>
        <v>1</v>
      </c>
      <c r="J5655">
        <f>SUMIFS(PG_Transactions!$G:$G,PG_Transactions!$AK:$AK,$H5655,PG_Transactions!$E:$E,"CAPTURE",PG_Transactions!$AQ:$AQ,1)</f>
        <v>3499</v>
      </c>
      <c r="K5655">
        <f t="shared" si="270"/>
        <v>0</v>
      </c>
      <c r="L5655" t="str">
        <f t="shared" si="271"/>
        <v>Amount Match</v>
      </c>
    </row>
    <row r="5656" spans="1:12" hidden="1" x14ac:dyDescent="0.3">
      <c r="A5656" t="s">
        <v>11148</v>
      </c>
      <c r="B5656" s="1">
        <v>46272</v>
      </c>
      <c r="C5656" t="s">
        <v>11149</v>
      </c>
      <c r="D5656" t="s">
        <v>38</v>
      </c>
      <c r="E5656" t="s">
        <v>9</v>
      </c>
      <c r="F5656">
        <v>10147</v>
      </c>
      <c r="G5656" t="s">
        <v>10</v>
      </c>
      <c r="H5656" t="str">
        <f t="shared" si="269"/>
        <v>ORD26005655</v>
      </c>
      <c r="I5656">
        <f>COUNTIFS(PG_Transactions!$AK:$AK,$H5656,PG_Transactions!$E:$E,"CAPTURE",PG_Transactions!$AQ:$AQ,1)</f>
        <v>1</v>
      </c>
      <c r="J5656">
        <f>SUMIFS(PG_Transactions!$G:$G,PG_Transactions!$AK:$AK,$H5656,PG_Transactions!$E:$E,"CAPTURE",PG_Transactions!$AQ:$AQ,1)</f>
        <v>10147</v>
      </c>
      <c r="K5656">
        <f t="shared" si="270"/>
        <v>0</v>
      </c>
      <c r="L5656" t="str">
        <f t="shared" si="271"/>
        <v>Amount Match</v>
      </c>
    </row>
    <row r="5657" spans="1:12" hidden="1" x14ac:dyDescent="0.3">
      <c r="A5657" t="s">
        <v>11150</v>
      </c>
      <c r="B5657" s="1">
        <v>46292</v>
      </c>
      <c r="C5657" t="s">
        <v>11151</v>
      </c>
      <c r="D5657" t="s">
        <v>24</v>
      </c>
      <c r="E5657" t="s">
        <v>9</v>
      </c>
      <c r="F5657">
        <v>6498</v>
      </c>
      <c r="G5657" t="s">
        <v>10</v>
      </c>
      <c r="H5657" t="str">
        <f t="shared" si="269"/>
        <v>ORD26005656</v>
      </c>
      <c r="I5657">
        <f>COUNTIFS(PG_Transactions!$AK:$AK,$H5657,PG_Transactions!$E:$E,"CAPTURE",PG_Transactions!$AQ:$AQ,1)</f>
        <v>1</v>
      </c>
      <c r="J5657">
        <f>SUMIFS(PG_Transactions!$G:$G,PG_Transactions!$AK:$AK,$H5657,PG_Transactions!$E:$E,"CAPTURE",PG_Transactions!$AQ:$AQ,1)</f>
        <v>6498</v>
      </c>
      <c r="K5657">
        <f t="shared" si="270"/>
        <v>0</v>
      </c>
      <c r="L5657" t="str">
        <f t="shared" si="271"/>
        <v>Amount Match</v>
      </c>
    </row>
    <row r="5658" spans="1:12" hidden="1" x14ac:dyDescent="0.3">
      <c r="A5658" t="s">
        <v>11152</v>
      </c>
      <c r="B5658" s="1">
        <v>46289</v>
      </c>
      <c r="C5658" t="s">
        <v>11153</v>
      </c>
      <c r="D5658" t="s">
        <v>8</v>
      </c>
      <c r="E5658" t="s">
        <v>44</v>
      </c>
      <c r="F5658">
        <v>12497</v>
      </c>
      <c r="G5658" t="s">
        <v>10</v>
      </c>
      <c r="H5658" t="str">
        <f t="shared" si="269"/>
        <v>ORD26005657</v>
      </c>
      <c r="I5658">
        <f>COUNTIFS(PG_Transactions!$AK:$AK,$H5658,PG_Transactions!$E:$E,"CAPTURE",PG_Transactions!$AQ:$AQ,1)</f>
        <v>1</v>
      </c>
      <c r="J5658">
        <f>SUMIFS(PG_Transactions!$G:$G,PG_Transactions!$AK:$AK,$H5658,PG_Transactions!$E:$E,"CAPTURE",PG_Transactions!$AQ:$AQ,1)</f>
        <v>12497</v>
      </c>
      <c r="K5658">
        <f t="shared" si="270"/>
        <v>0</v>
      </c>
      <c r="L5658" t="str">
        <f t="shared" si="271"/>
        <v>Amount Match</v>
      </c>
    </row>
    <row r="5659" spans="1:12" hidden="1" x14ac:dyDescent="0.3">
      <c r="A5659" t="s">
        <v>11154</v>
      </c>
      <c r="B5659" s="1">
        <v>46294</v>
      </c>
      <c r="C5659" t="s">
        <v>11155</v>
      </c>
      <c r="D5659" t="s">
        <v>13</v>
      </c>
      <c r="E5659" t="s">
        <v>44</v>
      </c>
      <c r="F5659" s="2">
        <v>1499</v>
      </c>
      <c r="G5659" t="s">
        <v>10</v>
      </c>
      <c r="H5659" t="str">
        <f t="shared" si="269"/>
        <v>ORD26005658</v>
      </c>
      <c r="I5659">
        <f>COUNTIFS(PG_Transactions!$AK:$AK,$H5659,PG_Transactions!$E:$E,"CAPTURE",PG_Transactions!$AQ:$AQ,1)</f>
        <v>1</v>
      </c>
      <c r="J5659">
        <f>SUMIFS(PG_Transactions!$G:$G,PG_Transactions!$AK:$AK,$H5659,PG_Transactions!$E:$E,"CAPTURE",PG_Transactions!$AQ:$AQ,1)</f>
        <v>1499</v>
      </c>
      <c r="K5659">
        <f t="shared" si="270"/>
        <v>0</v>
      </c>
      <c r="L5659" t="str">
        <f t="shared" si="271"/>
        <v>Amount Match</v>
      </c>
    </row>
    <row r="5660" spans="1:12" hidden="1" x14ac:dyDescent="0.3">
      <c r="A5660" t="s">
        <v>11156</v>
      </c>
      <c r="B5660" s="1">
        <v>46290</v>
      </c>
      <c r="C5660" t="s">
        <v>11157</v>
      </c>
      <c r="D5660" t="s">
        <v>13</v>
      </c>
      <c r="E5660" t="s">
        <v>9</v>
      </c>
      <c r="F5660">
        <v>8598</v>
      </c>
      <c r="G5660" t="s">
        <v>10</v>
      </c>
      <c r="H5660" t="str">
        <f t="shared" si="269"/>
        <v>ORD26005659</v>
      </c>
      <c r="I5660">
        <f>COUNTIFS(PG_Transactions!$AK:$AK,$H5660,PG_Transactions!$E:$E,"CAPTURE",PG_Transactions!$AQ:$AQ,1)</f>
        <v>1</v>
      </c>
      <c r="J5660">
        <f>SUMIFS(PG_Transactions!$G:$G,PG_Transactions!$AK:$AK,$H5660,PG_Transactions!$E:$E,"CAPTURE",PG_Transactions!$AQ:$AQ,1)</f>
        <v>8598</v>
      </c>
      <c r="K5660">
        <f t="shared" si="270"/>
        <v>0</v>
      </c>
      <c r="L5660" t="str">
        <f t="shared" si="271"/>
        <v>Amount Match</v>
      </c>
    </row>
    <row r="5661" spans="1:12" hidden="1" x14ac:dyDescent="0.3">
      <c r="A5661" t="s">
        <v>11158</v>
      </c>
      <c r="B5661" s="1">
        <v>46269</v>
      </c>
      <c r="C5661" t="s">
        <v>11159</v>
      </c>
      <c r="D5661" t="s">
        <v>65</v>
      </c>
      <c r="E5661" t="s">
        <v>9</v>
      </c>
      <c r="F5661">
        <v>1799</v>
      </c>
      <c r="G5661" t="s">
        <v>10</v>
      </c>
      <c r="H5661" t="str">
        <f t="shared" si="269"/>
        <v>ORD26005660</v>
      </c>
      <c r="I5661">
        <f>COUNTIFS(PG_Transactions!$AK:$AK,$H5661,PG_Transactions!$E:$E,"CAPTURE",PG_Transactions!$AQ:$AQ,1)</f>
        <v>1</v>
      </c>
      <c r="J5661">
        <f>SUMIFS(PG_Transactions!$G:$G,PG_Transactions!$AK:$AK,$H5661,PG_Transactions!$E:$E,"CAPTURE",PG_Transactions!$AQ:$AQ,1)</f>
        <v>1799</v>
      </c>
      <c r="K5661">
        <f t="shared" si="270"/>
        <v>0</v>
      </c>
      <c r="L5661" t="str">
        <f t="shared" si="271"/>
        <v>Amount Match</v>
      </c>
    </row>
    <row r="5662" spans="1:12" hidden="1" x14ac:dyDescent="0.3">
      <c r="A5662" t="s">
        <v>11160</v>
      </c>
      <c r="B5662" s="1">
        <v>46292</v>
      </c>
      <c r="C5662" t="s">
        <v>11161</v>
      </c>
      <c r="D5662" t="s">
        <v>65</v>
      </c>
      <c r="E5662" t="s">
        <v>44</v>
      </c>
      <c r="F5662">
        <v>8498</v>
      </c>
      <c r="G5662" t="s">
        <v>10</v>
      </c>
      <c r="H5662" t="str">
        <f t="shared" si="269"/>
        <v>ORD26005661</v>
      </c>
      <c r="I5662">
        <f>COUNTIFS(PG_Transactions!$AK:$AK,$H5662,PG_Transactions!$E:$E,"CAPTURE",PG_Transactions!$AQ:$AQ,1)</f>
        <v>1</v>
      </c>
      <c r="J5662">
        <f>SUMIFS(PG_Transactions!$G:$G,PG_Transactions!$AK:$AK,$H5662,PG_Transactions!$E:$E,"CAPTURE",PG_Transactions!$AQ:$AQ,1)</f>
        <v>8498</v>
      </c>
      <c r="K5662">
        <f t="shared" si="270"/>
        <v>0</v>
      </c>
      <c r="L5662" t="str">
        <f t="shared" si="271"/>
        <v>Amount Match</v>
      </c>
    </row>
    <row r="5663" spans="1:12" hidden="1" x14ac:dyDescent="0.3">
      <c r="A5663" t="s">
        <v>11162</v>
      </c>
      <c r="B5663" s="1">
        <v>46266</v>
      </c>
      <c r="C5663" t="s">
        <v>11163</v>
      </c>
      <c r="D5663" t="s">
        <v>13</v>
      </c>
      <c r="E5663" t="s">
        <v>9</v>
      </c>
      <c r="F5663">
        <v>7999</v>
      </c>
      <c r="G5663" t="s">
        <v>105</v>
      </c>
      <c r="H5663" t="str">
        <f t="shared" si="269"/>
        <v>ORD26005662</v>
      </c>
      <c r="I5663">
        <f>COUNTIFS(PG_Transactions!$AK:$AK,$H5663,PG_Transactions!$E:$E,"CAPTURE",PG_Transactions!$AQ:$AQ,1)</f>
        <v>0</v>
      </c>
      <c r="J5663">
        <f>SUMIFS(PG_Transactions!$G:$G,PG_Transactions!$AK:$AK,$H5663,PG_Transactions!$E:$E,"CAPTURE",PG_Transactions!$AQ:$AQ,1)</f>
        <v>0</v>
      </c>
      <c r="K5663">
        <f t="shared" si="270"/>
        <v>-7999</v>
      </c>
      <c r="L5663" t="str">
        <f t="shared" si="271"/>
        <v>No Capture</v>
      </c>
    </row>
    <row r="5664" spans="1:12" hidden="1" x14ac:dyDescent="0.3">
      <c r="A5664" t="s">
        <v>11164</v>
      </c>
      <c r="B5664" s="1">
        <v>46288</v>
      </c>
      <c r="C5664" t="s">
        <v>11165</v>
      </c>
      <c r="D5664" t="s">
        <v>65</v>
      </c>
      <c r="E5664" t="s">
        <v>17</v>
      </c>
      <c r="F5664">
        <v>2598</v>
      </c>
      <c r="G5664" t="s">
        <v>70</v>
      </c>
      <c r="H5664" t="str">
        <f t="shared" si="269"/>
        <v>ORD26005663</v>
      </c>
      <c r="I5664">
        <f>COUNTIFS(PG_Transactions!$AK:$AK,$H5664,PG_Transactions!$E:$E,"CAPTURE",PG_Transactions!$AQ:$AQ,1)</f>
        <v>0</v>
      </c>
      <c r="J5664">
        <f>SUMIFS(PG_Transactions!$G:$G,PG_Transactions!$AK:$AK,$H5664,PG_Transactions!$E:$E,"CAPTURE",PG_Transactions!$AQ:$AQ,1)</f>
        <v>0</v>
      </c>
      <c r="K5664">
        <f t="shared" si="270"/>
        <v>-2598</v>
      </c>
      <c r="L5664" t="str">
        <f t="shared" si="271"/>
        <v>No Capture</v>
      </c>
    </row>
    <row r="5665" spans="1:12" hidden="1" x14ac:dyDescent="0.3">
      <c r="A5665" t="s">
        <v>11166</v>
      </c>
      <c r="B5665" s="1">
        <v>46295</v>
      </c>
      <c r="C5665" t="s">
        <v>11167</v>
      </c>
      <c r="D5665" t="s">
        <v>32</v>
      </c>
      <c r="E5665" t="s">
        <v>9</v>
      </c>
      <c r="F5665">
        <v>499</v>
      </c>
      <c r="G5665" t="s">
        <v>10</v>
      </c>
      <c r="H5665" t="str">
        <f t="shared" si="269"/>
        <v>ORD26005664</v>
      </c>
      <c r="I5665">
        <f>COUNTIFS(PG_Transactions!$AK:$AK,$H5665,PG_Transactions!$E:$E,"CAPTURE",PG_Transactions!$AQ:$AQ,1)</f>
        <v>1</v>
      </c>
      <c r="J5665">
        <f>SUMIFS(PG_Transactions!$G:$G,PG_Transactions!$AK:$AK,$H5665,PG_Transactions!$E:$E,"CAPTURE",PG_Transactions!$AQ:$AQ,1)</f>
        <v>499</v>
      </c>
      <c r="K5665">
        <f t="shared" si="270"/>
        <v>0</v>
      </c>
      <c r="L5665" t="str">
        <f t="shared" si="271"/>
        <v>Amount Match</v>
      </c>
    </row>
    <row r="5666" spans="1:12" hidden="1" x14ac:dyDescent="0.3">
      <c r="A5666" t="s">
        <v>11168</v>
      </c>
      <c r="B5666" s="1">
        <v>46266</v>
      </c>
      <c r="C5666" t="s">
        <v>11169</v>
      </c>
      <c r="D5666" t="s">
        <v>8</v>
      </c>
      <c r="E5666" t="s">
        <v>9</v>
      </c>
      <c r="F5666">
        <v>1848</v>
      </c>
      <c r="G5666" t="s">
        <v>10</v>
      </c>
      <c r="H5666" t="str">
        <f t="shared" si="269"/>
        <v>ORD26005665</v>
      </c>
      <c r="I5666">
        <f>COUNTIFS(PG_Transactions!$AK:$AK,$H5666,PG_Transactions!$E:$E,"CAPTURE",PG_Transactions!$AQ:$AQ,1)</f>
        <v>1</v>
      </c>
      <c r="J5666">
        <f>SUMIFS(PG_Transactions!$G:$G,PG_Transactions!$AK:$AK,$H5666,PG_Transactions!$E:$E,"CAPTURE",PG_Transactions!$AQ:$AQ,1)</f>
        <v>1848</v>
      </c>
      <c r="K5666">
        <f t="shared" si="270"/>
        <v>0</v>
      </c>
      <c r="L5666" t="str">
        <f t="shared" si="271"/>
        <v>Amount Match</v>
      </c>
    </row>
    <row r="5667" spans="1:12" hidden="1" x14ac:dyDescent="0.3">
      <c r="A5667" t="s">
        <v>11170</v>
      </c>
      <c r="B5667" s="1">
        <v>46279</v>
      </c>
      <c r="C5667" t="s">
        <v>11171</v>
      </c>
      <c r="D5667" t="s">
        <v>51</v>
      </c>
      <c r="E5667" t="s">
        <v>17</v>
      </c>
      <c r="F5667">
        <v>5097</v>
      </c>
      <c r="G5667" t="s">
        <v>10</v>
      </c>
      <c r="H5667" t="str">
        <f t="shared" si="269"/>
        <v>ORD26005666</v>
      </c>
      <c r="I5667">
        <f>COUNTIFS(PG_Transactions!$AK:$AK,$H5667,PG_Transactions!$E:$E,"CAPTURE",PG_Transactions!$AQ:$AQ,1)</f>
        <v>1</v>
      </c>
      <c r="J5667">
        <f>SUMIFS(PG_Transactions!$G:$G,PG_Transactions!$AK:$AK,$H5667,PG_Transactions!$E:$E,"CAPTURE",PG_Transactions!$AQ:$AQ,1)</f>
        <v>5097</v>
      </c>
      <c r="K5667">
        <f t="shared" si="270"/>
        <v>0</v>
      </c>
      <c r="L5667" t="str">
        <f t="shared" si="271"/>
        <v>Amount Match</v>
      </c>
    </row>
    <row r="5668" spans="1:12" hidden="1" x14ac:dyDescent="0.3">
      <c r="A5668" t="s">
        <v>11172</v>
      </c>
      <c r="B5668" s="1">
        <v>46290</v>
      </c>
      <c r="C5668" t="s">
        <v>11173</v>
      </c>
      <c r="E5668" t="s">
        <v>17</v>
      </c>
      <c r="F5668">
        <v>799</v>
      </c>
      <c r="G5668" t="s">
        <v>10</v>
      </c>
      <c r="H5668" t="str">
        <f t="shared" si="269"/>
        <v>ORD26005667</v>
      </c>
      <c r="I5668">
        <f>COUNTIFS(PG_Transactions!$AK:$AK,$H5668,PG_Transactions!$E:$E,"CAPTURE",PG_Transactions!$AQ:$AQ,1)</f>
        <v>1</v>
      </c>
      <c r="J5668">
        <f>SUMIFS(PG_Transactions!$G:$G,PG_Transactions!$AK:$AK,$H5668,PG_Transactions!$E:$E,"CAPTURE",PG_Transactions!$AQ:$AQ,1)</f>
        <v>799</v>
      </c>
      <c r="K5668">
        <f t="shared" si="270"/>
        <v>0</v>
      </c>
      <c r="L5668" t="str">
        <f t="shared" si="271"/>
        <v>Amount Match</v>
      </c>
    </row>
    <row r="5669" spans="1:12" hidden="1" x14ac:dyDescent="0.3">
      <c r="A5669" t="s">
        <v>11174</v>
      </c>
      <c r="B5669" s="1">
        <v>46287</v>
      </c>
      <c r="C5669" t="s">
        <v>11175</v>
      </c>
      <c r="D5669" t="s">
        <v>24</v>
      </c>
      <c r="E5669" t="s">
        <v>17</v>
      </c>
      <c r="F5669">
        <v>299</v>
      </c>
      <c r="G5669" t="s">
        <v>10</v>
      </c>
      <c r="H5669" t="str">
        <f t="shared" si="269"/>
        <v>ORD26005668</v>
      </c>
      <c r="I5669">
        <f>COUNTIFS(PG_Transactions!$AK:$AK,$H5669,PG_Transactions!$E:$E,"CAPTURE",PG_Transactions!$AQ:$AQ,1)</f>
        <v>1</v>
      </c>
      <c r="J5669">
        <f>SUMIFS(PG_Transactions!$G:$G,PG_Transactions!$AK:$AK,$H5669,PG_Transactions!$E:$E,"CAPTURE",PG_Transactions!$AQ:$AQ,1)</f>
        <v>299</v>
      </c>
      <c r="K5669">
        <f t="shared" si="270"/>
        <v>0</v>
      </c>
      <c r="L5669" t="str">
        <f t="shared" si="271"/>
        <v>Amount Match</v>
      </c>
    </row>
    <row r="5670" spans="1:12" hidden="1" x14ac:dyDescent="0.3">
      <c r="A5670" t="s">
        <v>11176</v>
      </c>
      <c r="B5670" s="1">
        <v>46274</v>
      </c>
      <c r="C5670" t="s">
        <v>11177</v>
      </c>
      <c r="D5670" t="s">
        <v>65</v>
      </c>
      <c r="E5670" t="s">
        <v>9</v>
      </c>
      <c r="F5670">
        <v>3499</v>
      </c>
      <c r="G5670" t="s">
        <v>10</v>
      </c>
      <c r="H5670" t="str">
        <f t="shared" si="269"/>
        <v>ORD26005669</v>
      </c>
      <c r="I5670">
        <f>COUNTIFS(PG_Transactions!$AK:$AK,$H5670,PG_Transactions!$E:$E,"CAPTURE",PG_Transactions!$AQ:$AQ,1)</f>
        <v>1</v>
      </c>
      <c r="J5670">
        <f>SUMIFS(PG_Transactions!$G:$G,PG_Transactions!$AK:$AK,$H5670,PG_Transactions!$E:$E,"CAPTURE",PG_Transactions!$AQ:$AQ,1)</f>
        <v>3499</v>
      </c>
      <c r="K5670">
        <f t="shared" si="270"/>
        <v>0</v>
      </c>
      <c r="L5670" t="str">
        <f t="shared" si="271"/>
        <v>Amount Match</v>
      </c>
    </row>
    <row r="5671" spans="1:12" hidden="1" x14ac:dyDescent="0.3">
      <c r="A5671" t="s">
        <v>11178</v>
      </c>
      <c r="B5671" s="1">
        <v>46279</v>
      </c>
      <c r="C5671" t="s">
        <v>11179</v>
      </c>
      <c r="D5671" t="s">
        <v>16</v>
      </c>
      <c r="E5671" t="s">
        <v>33</v>
      </c>
      <c r="F5671">
        <v>349</v>
      </c>
      <c r="G5671" t="s">
        <v>10</v>
      </c>
      <c r="H5671" t="str">
        <f t="shared" si="269"/>
        <v>ORD26005670</v>
      </c>
      <c r="I5671">
        <f>COUNTIFS(PG_Transactions!$AK:$AK,$H5671,PG_Transactions!$E:$E,"CAPTURE",PG_Transactions!$AQ:$AQ,1)</f>
        <v>1</v>
      </c>
      <c r="J5671">
        <f>SUMIFS(PG_Transactions!$G:$G,PG_Transactions!$AK:$AK,$H5671,PG_Transactions!$E:$E,"CAPTURE",PG_Transactions!$AQ:$AQ,1)</f>
        <v>349</v>
      </c>
      <c r="K5671">
        <f t="shared" si="270"/>
        <v>0</v>
      </c>
      <c r="L5671" t="str">
        <f t="shared" si="271"/>
        <v>Amount Match</v>
      </c>
    </row>
    <row r="5672" spans="1:12" hidden="1" x14ac:dyDescent="0.3">
      <c r="A5672" t="s">
        <v>11180</v>
      </c>
      <c r="B5672" s="1">
        <v>46266</v>
      </c>
      <c r="C5672" t="s">
        <v>11181</v>
      </c>
      <c r="D5672" t="s">
        <v>13</v>
      </c>
      <c r="E5672" t="s">
        <v>9</v>
      </c>
      <c r="F5672">
        <v>299</v>
      </c>
      <c r="G5672" t="s">
        <v>10</v>
      </c>
      <c r="H5672" t="str">
        <f t="shared" si="269"/>
        <v>ORD26005671</v>
      </c>
      <c r="I5672">
        <f>COUNTIFS(PG_Transactions!$AK:$AK,$H5672,PG_Transactions!$E:$E,"CAPTURE",PG_Transactions!$AQ:$AQ,1)</f>
        <v>1</v>
      </c>
      <c r="J5672">
        <f>SUMIFS(PG_Transactions!$G:$G,PG_Transactions!$AK:$AK,$H5672,PG_Transactions!$E:$E,"CAPTURE",PG_Transactions!$AQ:$AQ,1)</f>
        <v>299</v>
      </c>
      <c r="K5672">
        <f t="shared" si="270"/>
        <v>0</v>
      </c>
      <c r="L5672" t="str">
        <f t="shared" si="271"/>
        <v>Amount Match</v>
      </c>
    </row>
    <row r="5673" spans="1:12" hidden="1" x14ac:dyDescent="0.3">
      <c r="A5673" t="s">
        <v>11182</v>
      </c>
      <c r="B5673" s="1">
        <v>46276</v>
      </c>
      <c r="C5673" t="s">
        <v>9101</v>
      </c>
      <c r="D5673" t="s">
        <v>51</v>
      </c>
      <c r="E5673" t="s">
        <v>9</v>
      </c>
      <c r="F5673">
        <v>999</v>
      </c>
      <c r="G5673" t="s">
        <v>56</v>
      </c>
      <c r="H5673" t="str">
        <f t="shared" si="269"/>
        <v>ORD26005672</v>
      </c>
      <c r="I5673">
        <f>COUNTIFS(PG_Transactions!$AK:$AK,$H5673,PG_Transactions!$E:$E,"CAPTURE",PG_Transactions!$AQ:$AQ,1)</f>
        <v>1</v>
      </c>
      <c r="J5673">
        <f>SUMIFS(PG_Transactions!$G:$G,PG_Transactions!$AK:$AK,$H5673,PG_Transactions!$E:$E,"CAPTURE",PG_Transactions!$AQ:$AQ,1)</f>
        <v>999</v>
      </c>
      <c r="K5673">
        <f t="shared" si="270"/>
        <v>0</v>
      </c>
      <c r="L5673" t="str">
        <f t="shared" si="271"/>
        <v>Amount Match</v>
      </c>
    </row>
    <row r="5674" spans="1:12" hidden="1" x14ac:dyDescent="0.3">
      <c r="A5674" t="s">
        <v>11183</v>
      </c>
      <c r="B5674" s="1">
        <v>46267</v>
      </c>
      <c r="C5674" t="s">
        <v>11184</v>
      </c>
      <c r="D5674" t="s">
        <v>27</v>
      </c>
      <c r="E5674" t="s">
        <v>9</v>
      </c>
      <c r="F5674">
        <v>6997</v>
      </c>
      <c r="G5674" t="s">
        <v>10</v>
      </c>
      <c r="H5674" t="str">
        <f t="shared" si="269"/>
        <v>ORD26005673</v>
      </c>
      <c r="I5674">
        <f>COUNTIFS(PG_Transactions!$AK:$AK,$H5674,PG_Transactions!$E:$E,"CAPTURE",PG_Transactions!$AQ:$AQ,1)</f>
        <v>1</v>
      </c>
      <c r="J5674">
        <f>SUMIFS(PG_Transactions!$G:$G,PG_Transactions!$AK:$AK,$H5674,PG_Transactions!$E:$E,"CAPTURE",PG_Transactions!$AQ:$AQ,1)</f>
        <v>6997</v>
      </c>
      <c r="K5674">
        <f t="shared" si="270"/>
        <v>0</v>
      </c>
      <c r="L5674" t="str">
        <f t="shared" si="271"/>
        <v>Amount Match</v>
      </c>
    </row>
    <row r="5675" spans="1:12" hidden="1" x14ac:dyDescent="0.3">
      <c r="A5675" t="s">
        <v>11185</v>
      </c>
      <c r="B5675" s="1">
        <v>46277</v>
      </c>
      <c r="C5675" t="s">
        <v>1691</v>
      </c>
      <c r="D5675" t="s">
        <v>8</v>
      </c>
      <c r="E5675" t="s">
        <v>9</v>
      </c>
      <c r="F5675">
        <v>12998</v>
      </c>
      <c r="G5675" t="s">
        <v>56</v>
      </c>
      <c r="H5675" t="str">
        <f t="shared" si="269"/>
        <v>ORD26005674</v>
      </c>
      <c r="I5675">
        <f>COUNTIFS(PG_Transactions!$AK:$AK,$H5675,PG_Transactions!$E:$E,"CAPTURE",PG_Transactions!$AQ:$AQ,1)</f>
        <v>1</v>
      </c>
      <c r="J5675">
        <f>SUMIFS(PG_Transactions!$G:$G,PG_Transactions!$AK:$AK,$H5675,PG_Transactions!$E:$E,"CAPTURE",PG_Transactions!$AQ:$AQ,1)</f>
        <v>12998</v>
      </c>
      <c r="K5675">
        <f t="shared" si="270"/>
        <v>0</v>
      </c>
      <c r="L5675" t="str">
        <f t="shared" si="271"/>
        <v>Amount Match</v>
      </c>
    </row>
    <row r="5676" spans="1:12" hidden="1" x14ac:dyDescent="0.3">
      <c r="A5676" t="s">
        <v>11186</v>
      </c>
      <c r="B5676" s="1">
        <v>46281</v>
      </c>
      <c r="C5676" t="s">
        <v>11187</v>
      </c>
      <c r="D5676" t="s">
        <v>38</v>
      </c>
      <c r="E5676" t="s">
        <v>9</v>
      </c>
      <c r="F5676">
        <v>9998</v>
      </c>
      <c r="G5676" t="s">
        <v>10</v>
      </c>
      <c r="H5676" t="str">
        <f t="shared" si="269"/>
        <v>ORD26005675</v>
      </c>
      <c r="I5676">
        <f>COUNTIFS(PG_Transactions!$AK:$AK,$H5676,PG_Transactions!$E:$E,"CAPTURE",PG_Transactions!$AQ:$AQ,1)</f>
        <v>1</v>
      </c>
      <c r="J5676">
        <f>SUMIFS(PG_Transactions!$G:$G,PG_Transactions!$AK:$AK,$H5676,PG_Transactions!$E:$E,"CAPTURE",PG_Transactions!$AQ:$AQ,1)</f>
        <v>9998</v>
      </c>
      <c r="K5676">
        <f t="shared" si="270"/>
        <v>0</v>
      </c>
      <c r="L5676" t="str">
        <f t="shared" si="271"/>
        <v>Amount Match</v>
      </c>
    </row>
    <row r="5677" spans="1:12" hidden="1" x14ac:dyDescent="0.3">
      <c r="A5677" t="s">
        <v>11188</v>
      </c>
      <c r="B5677" s="1">
        <v>46284</v>
      </c>
      <c r="C5677" t="s">
        <v>11189</v>
      </c>
      <c r="D5677" t="s">
        <v>24</v>
      </c>
      <c r="E5677" t="s">
        <v>33</v>
      </c>
      <c r="F5677">
        <v>4998</v>
      </c>
      <c r="G5677" t="s">
        <v>10</v>
      </c>
      <c r="H5677" t="str">
        <f t="shared" si="269"/>
        <v>ORD26005676</v>
      </c>
      <c r="I5677">
        <f>COUNTIFS(PG_Transactions!$AK:$AK,$H5677,PG_Transactions!$E:$E,"CAPTURE",PG_Transactions!$AQ:$AQ,1)</f>
        <v>1</v>
      </c>
      <c r="J5677">
        <f>SUMIFS(PG_Transactions!$G:$G,PG_Transactions!$AK:$AK,$H5677,PG_Transactions!$E:$E,"CAPTURE",PG_Transactions!$AQ:$AQ,1)</f>
        <v>4998</v>
      </c>
      <c r="K5677">
        <f t="shared" si="270"/>
        <v>0</v>
      </c>
      <c r="L5677" t="str">
        <f t="shared" si="271"/>
        <v>Amount Match</v>
      </c>
    </row>
    <row r="5678" spans="1:12" hidden="1" x14ac:dyDescent="0.3">
      <c r="A5678" t="s">
        <v>11190</v>
      </c>
      <c r="B5678" s="1">
        <v>46279</v>
      </c>
      <c r="C5678" t="s">
        <v>11191</v>
      </c>
      <c r="D5678" t="s">
        <v>38</v>
      </c>
      <c r="E5678" t="s">
        <v>33</v>
      </c>
      <c r="F5678">
        <v>4998</v>
      </c>
      <c r="G5678" t="s">
        <v>105</v>
      </c>
      <c r="H5678" t="str">
        <f t="shared" si="269"/>
        <v>ORD26005677</v>
      </c>
      <c r="I5678">
        <f>COUNTIFS(PG_Transactions!$AK:$AK,$H5678,PG_Transactions!$E:$E,"CAPTURE",PG_Transactions!$AQ:$AQ,1)</f>
        <v>0</v>
      </c>
      <c r="J5678">
        <f>SUMIFS(PG_Transactions!$G:$G,PG_Transactions!$AK:$AK,$H5678,PG_Transactions!$E:$E,"CAPTURE",PG_Transactions!$AQ:$AQ,1)</f>
        <v>0</v>
      </c>
      <c r="K5678">
        <f t="shared" si="270"/>
        <v>-4998</v>
      </c>
      <c r="L5678" t="str">
        <f t="shared" si="271"/>
        <v>No Capture</v>
      </c>
    </row>
    <row r="5679" spans="1:12" hidden="1" x14ac:dyDescent="0.3">
      <c r="A5679" t="s">
        <v>11192</v>
      </c>
      <c r="B5679" s="1">
        <v>46281</v>
      </c>
      <c r="C5679" t="s">
        <v>11193</v>
      </c>
      <c r="D5679" t="s">
        <v>8</v>
      </c>
      <c r="E5679" t="s">
        <v>9</v>
      </c>
      <c r="F5679">
        <v>3348</v>
      </c>
      <c r="G5679" t="s">
        <v>10</v>
      </c>
      <c r="H5679" t="str">
        <f t="shared" si="269"/>
        <v>ORD26005678</v>
      </c>
      <c r="I5679">
        <f>COUNTIFS(PG_Transactions!$AK:$AK,$H5679,PG_Transactions!$E:$E,"CAPTURE",PG_Transactions!$AQ:$AQ,1)</f>
        <v>1</v>
      </c>
      <c r="J5679">
        <f>SUMIFS(PG_Transactions!$G:$G,PG_Transactions!$AK:$AK,$H5679,PG_Transactions!$E:$E,"CAPTURE",PG_Transactions!$AQ:$AQ,1)</f>
        <v>3348</v>
      </c>
      <c r="K5679">
        <f t="shared" si="270"/>
        <v>0</v>
      </c>
      <c r="L5679" t="str">
        <f t="shared" si="271"/>
        <v>Amount Match</v>
      </c>
    </row>
    <row r="5680" spans="1:12" hidden="1" x14ac:dyDescent="0.3">
      <c r="A5680" t="s">
        <v>11194</v>
      </c>
      <c r="B5680" s="1">
        <v>46283</v>
      </c>
      <c r="C5680" t="s">
        <v>11195</v>
      </c>
      <c r="D5680" t="s">
        <v>65</v>
      </c>
      <c r="E5680" t="s">
        <v>17</v>
      </c>
      <c r="F5680">
        <v>3098</v>
      </c>
      <c r="G5680" t="s">
        <v>10</v>
      </c>
      <c r="H5680" t="str">
        <f t="shared" si="269"/>
        <v>ORD26005679</v>
      </c>
      <c r="I5680">
        <f>COUNTIFS(PG_Transactions!$AK:$AK,$H5680,PG_Transactions!$E:$E,"CAPTURE",PG_Transactions!$AQ:$AQ,1)</f>
        <v>1</v>
      </c>
      <c r="J5680">
        <f>SUMIFS(PG_Transactions!$G:$G,PG_Transactions!$AK:$AK,$H5680,PG_Transactions!$E:$E,"CAPTURE",PG_Transactions!$AQ:$AQ,1)</f>
        <v>3098</v>
      </c>
      <c r="K5680">
        <f t="shared" si="270"/>
        <v>0</v>
      </c>
      <c r="L5680" t="str">
        <f t="shared" si="271"/>
        <v>Amount Match</v>
      </c>
    </row>
    <row r="5681" spans="1:12" hidden="1" x14ac:dyDescent="0.3">
      <c r="A5681" t="s">
        <v>11196</v>
      </c>
      <c r="B5681" s="1">
        <v>46274</v>
      </c>
      <c r="C5681" t="s">
        <v>11197</v>
      </c>
      <c r="D5681" t="s">
        <v>32</v>
      </c>
      <c r="E5681" t="s">
        <v>9</v>
      </c>
      <c r="F5681">
        <v>2098</v>
      </c>
      <c r="G5681" t="s">
        <v>10</v>
      </c>
      <c r="H5681" t="str">
        <f t="shared" si="269"/>
        <v>ORD26005680</v>
      </c>
      <c r="I5681">
        <f>COUNTIFS(PG_Transactions!$AK:$AK,$H5681,PG_Transactions!$E:$E,"CAPTURE",PG_Transactions!$AQ:$AQ,1)</f>
        <v>1</v>
      </c>
      <c r="J5681">
        <f>SUMIFS(PG_Transactions!$G:$G,PG_Transactions!$AK:$AK,$H5681,PG_Transactions!$E:$E,"CAPTURE",PG_Transactions!$AQ:$AQ,1)</f>
        <v>2098</v>
      </c>
      <c r="K5681">
        <f t="shared" si="270"/>
        <v>0</v>
      </c>
      <c r="L5681" t="str">
        <f t="shared" si="271"/>
        <v>Amount Match</v>
      </c>
    </row>
    <row r="5682" spans="1:12" hidden="1" x14ac:dyDescent="0.3">
      <c r="A5682" t="s">
        <v>11198</v>
      </c>
      <c r="B5682" s="1">
        <v>46276</v>
      </c>
      <c r="C5682" t="s">
        <v>3554</v>
      </c>
      <c r="D5682" t="s">
        <v>24</v>
      </c>
      <c r="E5682" t="s">
        <v>44</v>
      </c>
      <c r="F5682">
        <v>3499</v>
      </c>
      <c r="G5682" t="s">
        <v>10</v>
      </c>
      <c r="H5682" t="str">
        <f t="shared" si="269"/>
        <v>ORD26005681</v>
      </c>
      <c r="I5682">
        <f>COUNTIFS(PG_Transactions!$AK:$AK,$H5682,PG_Transactions!$E:$E,"CAPTURE",PG_Transactions!$AQ:$AQ,1)</f>
        <v>1</v>
      </c>
      <c r="J5682">
        <f>SUMIFS(PG_Transactions!$G:$G,PG_Transactions!$AK:$AK,$H5682,PG_Transactions!$E:$E,"CAPTURE",PG_Transactions!$AQ:$AQ,1)</f>
        <v>3499</v>
      </c>
      <c r="K5682">
        <f t="shared" si="270"/>
        <v>0</v>
      </c>
      <c r="L5682" t="str">
        <f t="shared" si="271"/>
        <v>Amount Match</v>
      </c>
    </row>
    <row r="5683" spans="1:12" hidden="1" x14ac:dyDescent="0.3">
      <c r="A5683" t="s">
        <v>11199</v>
      </c>
      <c r="B5683" s="1">
        <v>46292</v>
      </c>
      <c r="C5683" t="s">
        <v>11200</v>
      </c>
      <c r="D5683" t="s">
        <v>24</v>
      </c>
      <c r="E5683" t="s">
        <v>44</v>
      </c>
      <c r="F5683">
        <v>1747</v>
      </c>
      <c r="G5683" t="s">
        <v>10</v>
      </c>
      <c r="H5683" t="str">
        <f t="shared" si="269"/>
        <v>ORD26005682</v>
      </c>
      <c r="I5683">
        <f>COUNTIFS(PG_Transactions!$AK:$AK,$H5683,PG_Transactions!$E:$E,"CAPTURE",PG_Transactions!$AQ:$AQ,1)</f>
        <v>1</v>
      </c>
      <c r="J5683">
        <f>SUMIFS(PG_Transactions!$G:$G,PG_Transactions!$AK:$AK,$H5683,PG_Transactions!$E:$E,"CAPTURE",PG_Transactions!$AQ:$AQ,1)</f>
        <v>1747</v>
      </c>
      <c r="K5683">
        <f t="shared" si="270"/>
        <v>0</v>
      </c>
      <c r="L5683" t="str">
        <f t="shared" si="271"/>
        <v>Amount Match</v>
      </c>
    </row>
    <row r="5684" spans="1:12" hidden="1" x14ac:dyDescent="0.3">
      <c r="A5684" t="s">
        <v>11201</v>
      </c>
      <c r="B5684" s="1">
        <v>46284</v>
      </c>
      <c r="C5684" t="s">
        <v>11202</v>
      </c>
      <c r="D5684" t="s">
        <v>8</v>
      </c>
      <c r="E5684" t="s">
        <v>9</v>
      </c>
      <c r="F5684" s="2">
        <v>7097</v>
      </c>
      <c r="G5684" t="s">
        <v>10</v>
      </c>
      <c r="H5684" t="str">
        <f t="shared" si="269"/>
        <v>ORD26005683</v>
      </c>
      <c r="I5684">
        <f>COUNTIFS(PG_Transactions!$AK:$AK,$H5684,PG_Transactions!$E:$E,"CAPTURE",PG_Transactions!$AQ:$AQ,1)</f>
        <v>1</v>
      </c>
      <c r="J5684">
        <f>SUMIFS(PG_Transactions!$G:$G,PG_Transactions!$AK:$AK,$H5684,PG_Transactions!$E:$E,"CAPTURE",PG_Transactions!$AQ:$AQ,1)</f>
        <v>7097</v>
      </c>
      <c r="K5684">
        <f t="shared" si="270"/>
        <v>0</v>
      </c>
      <c r="L5684" t="str">
        <f t="shared" si="271"/>
        <v>Amount Match</v>
      </c>
    </row>
    <row r="5685" spans="1:12" hidden="1" x14ac:dyDescent="0.3">
      <c r="A5685" t="s">
        <v>11203</v>
      </c>
      <c r="B5685" s="1">
        <v>46277</v>
      </c>
      <c r="C5685" t="s">
        <v>11204</v>
      </c>
      <c r="D5685" t="s">
        <v>8</v>
      </c>
      <c r="E5685" t="s">
        <v>17</v>
      </c>
      <c r="F5685">
        <v>5998</v>
      </c>
      <c r="G5685" t="s">
        <v>10</v>
      </c>
      <c r="H5685" t="str">
        <f t="shared" si="269"/>
        <v>ORD26005684</v>
      </c>
      <c r="I5685">
        <f>COUNTIFS(PG_Transactions!$AK:$AK,$H5685,PG_Transactions!$E:$E,"CAPTURE",PG_Transactions!$AQ:$AQ,1)</f>
        <v>1</v>
      </c>
      <c r="J5685">
        <f>SUMIFS(PG_Transactions!$G:$G,PG_Transactions!$AK:$AK,$H5685,PG_Transactions!$E:$E,"CAPTURE",PG_Transactions!$AQ:$AQ,1)</f>
        <v>5998</v>
      </c>
      <c r="K5685">
        <f t="shared" si="270"/>
        <v>0</v>
      </c>
      <c r="L5685" t="str">
        <f t="shared" si="271"/>
        <v>Amount Match</v>
      </c>
    </row>
    <row r="5686" spans="1:12" hidden="1" x14ac:dyDescent="0.3">
      <c r="A5686" t="s">
        <v>11205</v>
      </c>
      <c r="B5686" s="1">
        <v>46290</v>
      </c>
      <c r="C5686" t="s">
        <v>11206</v>
      </c>
      <c r="D5686" t="s">
        <v>65</v>
      </c>
      <c r="E5686" t="s">
        <v>9</v>
      </c>
      <c r="F5686">
        <v>3998</v>
      </c>
      <c r="G5686" t="s">
        <v>10</v>
      </c>
      <c r="H5686" t="str">
        <f t="shared" si="269"/>
        <v>ORD26005685</v>
      </c>
      <c r="I5686">
        <f>COUNTIFS(PG_Transactions!$AK:$AK,$H5686,PG_Transactions!$E:$E,"CAPTURE",PG_Transactions!$AQ:$AQ,1)</f>
        <v>1</v>
      </c>
      <c r="J5686">
        <f>SUMIFS(PG_Transactions!$G:$G,PG_Transactions!$AK:$AK,$H5686,PG_Transactions!$E:$E,"CAPTURE",PG_Transactions!$AQ:$AQ,1)</f>
        <v>3998</v>
      </c>
      <c r="K5686">
        <f t="shared" si="270"/>
        <v>0</v>
      </c>
      <c r="L5686" t="str">
        <f t="shared" si="271"/>
        <v>Amount Match</v>
      </c>
    </row>
    <row r="5687" spans="1:12" hidden="1" x14ac:dyDescent="0.3">
      <c r="A5687" t="s">
        <v>11207</v>
      </c>
      <c r="B5687" s="1">
        <v>46277</v>
      </c>
      <c r="C5687" t="s">
        <v>11208</v>
      </c>
      <c r="D5687" t="s">
        <v>27</v>
      </c>
      <c r="E5687" t="s">
        <v>9</v>
      </c>
      <c r="F5687">
        <v>7999</v>
      </c>
      <c r="G5687" t="s">
        <v>10</v>
      </c>
      <c r="H5687" t="str">
        <f t="shared" si="269"/>
        <v>ORD26005686</v>
      </c>
      <c r="I5687">
        <f>COUNTIFS(PG_Transactions!$AK:$AK,$H5687,PG_Transactions!$E:$E,"CAPTURE",PG_Transactions!$AQ:$AQ,1)</f>
        <v>1</v>
      </c>
      <c r="J5687">
        <f>SUMIFS(PG_Transactions!$G:$G,PG_Transactions!$AK:$AK,$H5687,PG_Transactions!$E:$E,"CAPTURE",PG_Transactions!$AQ:$AQ,1)</f>
        <v>7999</v>
      </c>
      <c r="K5687">
        <f t="shared" si="270"/>
        <v>0</v>
      </c>
      <c r="L5687" t="str">
        <f t="shared" si="271"/>
        <v>Amount Match</v>
      </c>
    </row>
    <row r="5688" spans="1:12" hidden="1" x14ac:dyDescent="0.3">
      <c r="A5688" t="s">
        <v>11209</v>
      </c>
      <c r="B5688" s="1">
        <v>46271</v>
      </c>
      <c r="C5688" t="s">
        <v>11210</v>
      </c>
      <c r="D5688" t="s">
        <v>13</v>
      </c>
      <c r="E5688" t="s">
        <v>9</v>
      </c>
      <c r="F5688" s="2">
        <v>3348</v>
      </c>
      <c r="G5688" t="s">
        <v>10</v>
      </c>
      <c r="H5688" t="str">
        <f t="shared" si="269"/>
        <v>ORD26005687</v>
      </c>
      <c r="I5688">
        <f>COUNTIFS(PG_Transactions!$AK:$AK,$H5688,PG_Transactions!$E:$E,"CAPTURE",PG_Transactions!$AQ:$AQ,1)</f>
        <v>1</v>
      </c>
      <c r="J5688">
        <f>SUMIFS(PG_Transactions!$G:$G,PG_Transactions!$AK:$AK,$H5688,PG_Transactions!$E:$E,"CAPTURE",PG_Transactions!$AQ:$AQ,1)</f>
        <v>3348</v>
      </c>
      <c r="K5688">
        <f t="shared" si="270"/>
        <v>0</v>
      </c>
      <c r="L5688" t="str">
        <f t="shared" si="271"/>
        <v>Amount Match</v>
      </c>
    </row>
    <row r="5689" spans="1:12" hidden="1" x14ac:dyDescent="0.3">
      <c r="A5689" t="s">
        <v>11211</v>
      </c>
      <c r="B5689" s="1">
        <v>46282</v>
      </c>
      <c r="C5689" t="s">
        <v>11212</v>
      </c>
      <c r="D5689" t="s">
        <v>65</v>
      </c>
      <c r="E5689" t="s">
        <v>9</v>
      </c>
      <c r="F5689">
        <v>7999</v>
      </c>
      <c r="G5689" t="s">
        <v>10</v>
      </c>
      <c r="H5689" t="str">
        <f t="shared" si="269"/>
        <v>ORD26005688</v>
      </c>
      <c r="I5689">
        <f>COUNTIFS(PG_Transactions!$AK:$AK,$H5689,PG_Transactions!$E:$E,"CAPTURE",PG_Transactions!$AQ:$AQ,1)</f>
        <v>1</v>
      </c>
      <c r="J5689">
        <f>SUMIFS(PG_Transactions!$G:$G,PG_Transactions!$AK:$AK,$H5689,PG_Transactions!$E:$E,"CAPTURE",PG_Transactions!$AQ:$AQ,1)</f>
        <v>7999</v>
      </c>
      <c r="K5689">
        <f t="shared" si="270"/>
        <v>0</v>
      </c>
      <c r="L5689" t="str">
        <f t="shared" si="271"/>
        <v>Amount Match</v>
      </c>
    </row>
    <row r="5690" spans="1:12" hidden="1" x14ac:dyDescent="0.3">
      <c r="A5690" t="s">
        <v>11213</v>
      </c>
      <c r="B5690" s="1">
        <v>46289</v>
      </c>
      <c r="C5690" t="s">
        <v>11214</v>
      </c>
      <c r="D5690" t="s">
        <v>32</v>
      </c>
      <c r="E5690" t="s">
        <v>9</v>
      </c>
      <c r="F5690">
        <v>3348</v>
      </c>
      <c r="G5690" t="s">
        <v>10</v>
      </c>
      <c r="H5690" t="str">
        <f t="shared" si="269"/>
        <v>ORD26005689</v>
      </c>
      <c r="I5690">
        <f>COUNTIFS(PG_Transactions!$AK:$AK,$H5690,PG_Transactions!$E:$E,"CAPTURE",PG_Transactions!$AQ:$AQ,1)</f>
        <v>1</v>
      </c>
      <c r="J5690">
        <f>SUMIFS(PG_Transactions!$G:$G,PG_Transactions!$AK:$AK,$H5690,PG_Transactions!$E:$E,"CAPTURE",PG_Transactions!$AQ:$AQ,1)</f>
        <v>3348</v>
      </c>
      <c r="K5690">
        <f t="shared" si="270"/>
        <v>0</v>
      </c>
      <c r="L5690" t="str">
        <f t="shared" si="271"/>
        <v>Amount Match</v>
      </c>
    </row>
    <row r="5691" spans="1:12" hidden="1" x14ac:dyDescent="0.3">
      <c r="A5691" t="s">
        <v>11215</v>
      </c>
      <c r="B5691" s="1">
        <v>46271</v>
      </c>
      <c r="C5691" t="s">
        <v>11216</v>
      </c>
      <c r="D5691" t="s">
        <v>41</v>
      </c>
      <c r="E5691" t="s">
        <v>9</v>
      </c>
      <c r="F5691">
        <v>2999</v>
      </c>
      <c r="G5691" t="s">
        <v>105</v>
      </c>
      <c r="H5691" t="str">
        <f t="shared" si="269"/>
        <v>ORD26005690</v>
      </c>
      <c r="I5691">
        <f>COUNTIFS(PG_Transactions!$AK:$AK,$H5691,PG_Transactions!$E:$E,"CAPTURE",PG_Transactions!$AQ:$AQ,1)</f>
        <v>0</v>
      </c>
      <c r="J5691">
        <f>SUMIFS(PG_Transactions!$G:$G,PG_Transactions!$AK:$AK,$H5691,PG_Transactions!$E:$E,"CAPTURE",PG_Transactions!$AQ:$AQ,1)</f>
        <v>0</v>
      </c>
      <c r="K5691">
        <f t="shared" si="270"/>
        <v>-2999</v>
      </c>
      <c r="L5691" t="str">
        <f t="shared" si="271"/>
        <v>No Capture</v>
      </c>
    </row>
    <row r="5692" spans="1:12" hidden="1" x14ac:dyDescent="0.3">
      <c r="A5692" t="s">
        <v>11217</v>
      </c>
      <c r="B5692" s="1">
        <v>46289</v>
      </c>
      <c r="C5692" t="s">
        <v>11218</v>
      </c>
      <c r="D5692" t="s">
        <v>65</v>
      </c>
      <c r="E5692" t="s">
        <v>9</v>
      </c>
      <c r="F5692">
        <v>4999</v>
      </c>
      <c r="G5692" t="s">
        <v>10</v>
      </c>
      <c r="H5692" t="str">
        <f t="shared" si="269"/>
        <v>ORD26005691</v>
      </c>
      <c r="I5692">
        <f>COUNTIFS(PG_Transactions!$AK:$AK,$H5692,PG_Transactions!$E:$E,"CAPTURE",PG_Transactions!$AQ:$AQ,1)</f>
        <v>1</v>
      </c>
      <c r="J5692">
        <f>SUMIFS(PG_Transactions!$G:$G,PG_Transactions!$AK:$AK,$H5692,PG_Transactions!$E:$E,"CAPTURE",PG_Transactions!$AQ:$AQ,1)</f>
        <v>4999</v>
      </c>
      <c r="K5692">
        <f t="shared" si="270"/>
        <v>0</v>
      </c>
      <c r="L5692" t="str">
        <f t="shared" si="271"/>
        <v>Amount Match</v>
      </c>
    </row>
    <row r="5693" spans="1:12" hidden="1" x14ac:dyDescent="0.3">
      <c r="A5693" t="s">
        <v>11219</v>
      </c>
      <c r="B5693" s="1">
        <v>46280</v>
      </c>
      <c r="C5693" t="s">
        <v>11220</v>
      </c>
      <c r="D5693" t="s">
        <v>38</v>
      </c>
      <c r="E5693" t="s">
        <v>9</v>
      </c>
      <c r="F5693">
        <v>5998</v>
      </c>
      <c r="G5693" t="s">
        <v>10</v>
      </c>
      <c r="H5693" t="str">
        <f t="shared" si="269"/>
        <v>ORD26005692</v>
      </c>
      <c r="I5693">
        <f>COUNTIFS(PG_Transactions!$AK:$AK,$H5693,PG_Transactions!$E:$E,"CAPTURE",PG_Transactions!$AQ:$AQ,1)</f>
        <v>1</v>
      </c>
      <c r="J5693">
        <f>SUMIFS(PG_Transactions!$G:$G,PG_Transactions!$AK:$AK,$H5693,PG_Transactions!$E:$E,"CAPTURE",PG_Transactions!$AQ:$AQ,1)</f>
        <v>5998</v>
      </c>
      <c r="K5693">
        <f t="shared" si="270"/>
        <v>0</v>
      </c>
      <c r="L5693" t="str">
        <f t="shared" si="271"/>
        <v>Amount Match</v>
      </c>
    </row>
    <row r="5694" spans="1:12" hidden="1" x14ac:dyDescent="0.3">
      <c r="A5694" t="s">
        <v>11221</v>
      </c>
      <c r="B5694" s="1">
        <v>46283</v>
      </c>
      <c r="C5694" t="s">
        <v>11222</v>
      </c>
      <c r="D5694" t="s">
        <v>65</v>
      </c>
      <c r="E5694" t="s">
        <v>17</v>
      </c>
      <c r="F5694">
        <v>3498</v>
      </c>
      <c r="G5694" t="s">
        <v>10</v>
      </c>
      <c r="H5694" t="str">
        <f t="shared" si="269"/>
        <v>ORD26005693</v>
      </c>
      <c r="I5694">
        <f>COUNTIFS(PG_Transactions!$AK:$AK,$H5694,PG_Transactions!$E:$E,"CAPTURE",PG_Transactions!$AQ:$AQ,1)</f>
        <v>1</v>
      </c>
      <c r="J5694">
        <f>SUMIFS(PG_Transactions!$G:$G,PG_Transactions!$AK:$AK,$H5694,PG_Transactions!$E:$E,"CAPTURE",PG_Transactions!$AQ:$AQ,1)</f>
        <v>3498</v>
      </c>
      <c r="K5694">
        <f t="shared" si="270"/>
        <v>0</v>
      </c>
      <c r="L5694" t="str">
        <f t="shared" si="271"/>
        <v>Amount Match</v>
      </c>
    </row>
    <row r="5695" spans="1:12" hidden="1" x14ac:dyDescent="0.3">
      <c r="A5695" t="s">
        <v>11223</v>
      </c>
      <c r="B5695" s="1">
        <v>46289</v>
      </c>
      <c r="C5695" t="s">
        <v>8015</v>
      </c>
      <c r="D5695" t="s">
        <v>32</v>
      </c>
      <c r="E5695" t="s">
        <v>17</v>
      </c>
      <c r="F5695">
        <v>1499</v>
      </c>
      <c r="G5695" t="s">
        <v>10</v>
      </c>
      <c r="H5695" t="str">
        <f t="shared" si="269"/>
        <v>ORD26005694</v>
      </c>
      <c r="I5695">
        <f>COUNTIFS(PG_Transactions!$AK:$AK,$H5695,PG_Transactions!$E:$E,"CAPTURE",PG_Transactions!$AQ:$AQ,1)</f>
        <v>1</v>
      </c>
      <c r="J5695">
        <f>SUMIFS(PG_Transactions!$G:$G,PG_Transactions!$AK:$AK,$H5695,PG_Transactions!$E:$E,"CAPTURE",PG_Transactions!$AQ:$AQ,1)</f>
        <v>1499</v>
      </c>
      <c r="K5695">
        <f t="shared" si="270"/>
        <v>0</v>
      </c>
      <c r="L5695" t="str">
        <f t="shared" si="271"/>
        <v>Amount Match</v>
      </c>
    </row>
    <row r="5696" spans="1:12" hidden="1" x14ac:dyDescent="0.3">
      <c r="A5696" t="s">
        <v>11224</v>
      </c>
      <c r="B5696" s="1">
        <v>46266</v>
      </c>
      <c r="C5696" t="s">
        <v>11225</v>
      </c>
      <c r="D5696" t="s">
        <v>51</v>
      </c>
      <c r="E5696" t="s">
        <v>9</v>
      </c>
      <c r="F5696">
        <v>2298</v>
      </c>
      <c r="G5696" t="s">
        <v>10</v>
      </c>
      <c r="H5696" t="str">
        <f t="shared" si="269"/>
        <v>ORD26005695</v>
      </c>
      <c r="I5696">
        <f>COUNTIFS(PG_Transactions!$AK:$AK,$H5696,PG_Transactions!$E:$E,"CAPTURE",PG_Transactions!$AQ:$AQ,1)</f>
        <v>1</v>
      </c>
      <c r="J5696">
        <f>SUMIFS(PG_Transactions!$G:$G,PG_Transactions!$AK:$AK,$H5696,PG_Transactions!$E:$E,"CAPTURE",PG_Transactions!$AQ:$AQ,1)</f>
        <v>2298</v>
      </c>
      <c r="K5696">
        <f t="shared" si="270"/>
        <v>0</v>
      </c>
      <c r="L5696" t="str">
        <f t="shared" si="271"/>
        <v>Amount Match</v>
      </c>
    </row>
    <row r="5697" spans="1:12" hidden="1" x14ac:dyDescent="0.3">
      <c r="A5697" t="s">
        <v>11226</v>
      </c>
      <c r="B5697" s="1">
        <v>46275</v>
      </c>
      <c r="C5697" t="s">
        <v>11227</v>
      </c>
      <c r="D5697" t="s">
        <v>65</v>
      </c>
      <c r="E5697" t="s">
        <v>17</v>
      </c>
      <c r="F5697">
        <v>3848</v>
      </c>
      <c r="G5697" t="s">
        <v>10</v>
      </c>
      <c r="H5697" t="str">
        <f t="shared" si="269"/>
        <v>ORD26005696</v>
      </c>
      <c r="I5697">
        <f>COUNTIFS(PG_Transactions!$AK:$AK,$H5697,PG_Transactions!$E:$E,"CAPTURE",PG_Transactions!$AQ:$AQ,1)</f>
        <v>1</v>
      </c>
      <c r="J5697">
        <f>SUMIFS(PG_Transactions!$G:$G,PG_Transactions!$AK:$AK,$H5697,PG_Transactions!$E:$E,"CAPTURE",PG_Transactions!$AQ:$AQ,1)</f>
        <v>3848</v>
      </c>
      <c r="K5697">
        <f t="shared" si="270"/>
        <v>0</v>
      </c>
      <c r="L5697" t="str">
        <f t="shared" si="271"/>
        <v>Amount Match</v>
      </c>
    </row>
    <row r="5698" spans="1:12" hidden="1" x14ac:dyDescent="0.3">
      <c r="A5698" t="s">
        <v>11228</v>
      </c>
      <c r="B5698" s="1">
        <v>46294</v>
      </c>
      <c r="C5698" t="s">
        <v>11229</v>
      </c>
      <c r="D5698" t="s">
        <v>38</v>
      </c>
      <c r="E5698" t="s">
        <v>9</v>
      </c>
      <c r="F5698">
        <v>349</v>
      </c>
      <c r="G5698" t="s">
        <v>70</v>
      </c>
      <c r="H5698" t="str">
        <f t="shared" si="269"/>
        <v>ORD26005697</v>
      </c>
      <c r="I5698">
        <f>COUNTIFS(PG_Transactions!$AK:$AK,$H5698,PG_Transactions!$E:$E,"CAPTURE",PG_Transactions!$AQ:$AQ,1)</f>
        <v>0</v>
      </c>
      <c r="J5698">
        <f>SUMIFS(PG_Transactions!$G:$G,PG_Transactions!$AK:$AK,$H5698,PG_Transactions!$E:$E,"CAPTURE",PG_Transactions!$AQ:$AQ,1)</f>
        <v>0</v>
      </c>
      <c r="K5698">
        <f t="shared" si="270"/>
        <v>-349</v>
      </c>
      <c r="L5698" t="str">
        <f t="shared" si="271"/>
        <v>No Capture</v>
      </c>
    </row>
    <row r="5699" spans="1:12" hidden="1" x14ac:dyDescent="0.3">
      <c r="A5699" t="s">
        <v>11230</v>
      </c>
      <c r="B5699" s="1">
        <v>46279</v>
      </c>
      <c r="C5699" t="s">
        <v>11231</v>
      </c>
      <c r="D5699" t="s">
        <v>51</v>
      </c>
      <c r="E5699" t="s">
        <v>9</v>
      </c>
      <c r="F5699">
        <v>1848</v>
      </c>
      <c r="G5699" t="s">
        <v>10</v>
      </c>
      <c r="H5699" t="str">
        <f t="shared" ref="H5699:H5762" si="272">UPPER(SUBSTITUTE(TRIM(A5699),"-",""))</f>
        <v>ORD26005698</v>
      </c>
      <c r="I5699">
        <f>COUNTIFS(PG_Transactions!$AK:$AK,$H5699,PG_Transactions!$E:$E,"CAPTURE",PG_Transactions!$AQ:$AQ,1)</f>
        <v>1</v>
      </c>
      <c r="J5699">
        <f>SUMIFS(PG_Transactions!$G:$G,PG_Transactions!$AK:$AK,$H5699,PG_Transactions!$E:$E,"CAPTURE",PG_Transactions!$AQ:$AQ,1)</f>
        <v>1848</v>
      </c>
      <c r="K5699">
        <f t="shared" ref="K5699:K5762" si="273">ROUND(J5699-F5699,2)</f>
        <v>0</v>
      </c>
      <c r="L5699" t="str">
        <f t="shared" ref="L5699:L5762" si="274">IF(I5699=0,"No Capture",IF(I5699&gt;1,"Multiple Capture Rows - Review",IF(ABS(K5699)&lt;0.01,"Amount Match",IF(K5699&lt;0,"Captured Less Than Order","Captured More Than Order"))))</f>
        <v>Amount Match</v>
      </c>
    </row>
    <row r="5700" spans="1:12" hidden="1" x14ac:dyDescent="0.3">
      <c r="A5700" t="s">
        <v>11232</v>
      </c>
      <c r="B5700" s="1">
        <v>46279</v>
      </c>
      <c r="C5700" t="s">
        <v>11233</v>
      </c>
      <c r="D5700" t="s">
        <v>65</v>
      </c>
      <c r="E5700" t="s">
        <v>33</v>
      </c>
      <c r="F5700">
        <v>4999</v>
      </c>
      <c r="G5700" t="s">
        <v>10</v>
      </c>
      <c r="H5700" t="str">
        <f t="shared" si="272"/>
        <v>ORD26005699</v>
      </c>
      <c r="I5700">
        <f>COUNTIFS(PG_Transactions!$AK:$AK,$H5700,PG_Transactions!$E:$E,"CAPTURE",PG_Transactions!$AQ:$AQ,1)</f>
        <v>1</v>
      </c>
      <c r="J5700">
        <f>SUMIFS(PG_Transactions!$G:$G,PG_Transactions!$AK:$AK,$H5700,PG_Transactions!$E:$E,"CAPTURE",PG_Transactions!$AQ:$AQ,1)</f>
        <v>4999</v>
      </c>
      <c r="K5700">
        <f t="shared" si="273"/>
        <v>0</v>
      </c>
      <c r="L5700" t="str">
        <f t="shared" si="274"/>
        <v>Amount Match</v>
      </c>
    </row>
    <row r="5701" spans="1:12" hidden="1" x14ac:dyDescent="0.3">
      <c r="A5701" t="s">
        <v>11234</v>
      </c>
      <c r="B5701" s="1">
        <v>46288</v>
      </c>
      <c r="C5701" t="s">
        <v>11235</v>
      </c>
      <c r="D5701" t="s">
        <v>65</v>
      </c>
      <c r="E5701" t="s">
        <v>9</v>
      </c>
      <c r="F5701">
        <v>2499</v>
      </c>
      <c r="G5701" t="s">
        <v>10</v>
      </c>
      <c r="H5701" t="str">
        <f t="shared" si="272"/>
        <v>ORD26005700</v>
      </c>
      <c r="I5701">
        <f>COUNTIFS(PG_Transactions!$AK:$AK,$H5701,PG_Transactions!$E:$E,"CAPTURE",PG_Transactions!$AQ:$AQ,1)</f>
        <v>1</v>
      </c>
      <c r="J5701">
        <f>SUMIFS(PG_Transactions!$G:$G,PG_Transactions!$AK:$AK,$H5701,PG_Transactions!$E:$E,"CAPTURE",PG_Transactions!$AQ:$AQ,1)</f>
        <v>2499</v>
      </c>
      <c r="K5701">
        <f t="shared" si="273"/>
        <v>0</v>
      </c>
      <c r="L5701" t="str">
        <f t="shared" si="274"/>
        <v>Amount Match</v>
      </c>
    </row>
    <row r="5702" spans="1:12" hidden="1" x14ac:dyDescent="0.3">
      <c r="A5702" t="s">
        <v>11236</v>
      </c>
      <c r="B5702" s="1">
        <v>46269</v>
      </c>
      <c r="C5702" t="s">
        <v>11237</v>
      </c>
      <c r="D5702" t="s">
        <v>41</v>
      </c>
      <c r="E5702" t="s">
        <v>9</v>
      </c>
      <c r="F5702">
        <v>2998</v>
      </c>
      <c r="G5702" t="s">
        <v>10</v>
      </c>
      <c r="H5702" t="str">
        <f t="shared" si="272"/>
        <v>ORD26005701</v>
      </c>
      <c r="I5702">
        <f>COUNTIFS(PG_Transactions!$AK:$AK,$H5702,PG_Transactions!$E:$E,"CAPTURE",PG_Transactions!$AQ:$AQ,1)</f>
        <v>1</v>
      </c>
      <c r="J5702">
        <f>SUMIFS(PG_Transactions!$G:$G,PG_Transactions!$AK:$AK,$H5702,PG_Transactions!$E:$E,"CAPTURE",PG_Transactions!$AQ:$AQ,1)</f>
        <v>2998</v>
      </c>
      <c r="K5702">
        <f t="shared" si="273"/>
        <v>0</v>
      </c>
      <c r="L5702" t="str">
        <f t="shared" si="274"/>
        <v>Amount Match</v>
      </c>
    </row>
    <row r="5703" spans="1:12" hidden="1" x14ac:dyDescent="0.3">
      <c r="A5703" t="s">
        <v>11238</v>
      </c>
      <c r="B5703" s="1">
        <v>46280</v>
      </c>
      <c r="C5703" t="s">
        <v>11239</v>
      </c>
      <c r="D5703" t="s">
        <v>24</v>
      </c>
      <c r="E5703" t="s">
        <v>9</v>
      </c>
      <c r="F5703">
        <v>3499</v>
      </c>
      <c r="G5703" t="s">
        <v>10</v>
      </c>
      <c r="H5703" t="str">
        <f t="shared" si="272"/>
        <v>ORD26005702</v>
      </c>
      <c r="I5703">
        <f>COUNTIFS(PG_Transactions!$AK:$AK,$H5703,PG_Transactions!$E:$E,"CAPTURE",PG_Transactions!$AQ:$AQ,1)</f>
        <v>1</v>
      </c>
      <c r="J5703">
        <f>SUMIFS(PG_Transactions!$G:$G,PG_Transactions!$AK:$AK,$H5703,PG_Transactions!$E:$E,"CAPTURE",PG_Transactions!$AQ:$AQ,1)</f>
        <v>3499</v>
      </c>
      <c r="K5703">
        <f t="shared" si="273"/>
        <v>0</v>
      </c>
      <c r="L5703" t="str">
        <f t="shared" si="274"/>
        <v>Amount Match</v>
      </c>
    </row>
    <row r="5704" spans="1:12" hidden="1" x14ac:dyDescent="0.3">
      <c r="A5704" t="s">
        <v>11240</v>
      </c>
      <c r="B5704" s="1">
        <v>46273</v>
      </c>
      <c r="C5704" t="s">
        <v>11241</v>
      </c>
      <c r="D5704" t="s">
        <v>27</v>
      </c>
      <c r="E5704" t="s">
        <v>17</v>
      </c>
      <c r="F5704">
        <v>799</v>
      </c>
      <c r="G5704" t="s">
        <v>10</v>
      </c>
      <c r="H5704" t="str">
        <f t="shared" si="272"/>
        <v>ORD26005703</v>
      </c>
      <c r="I5704">
        <f>COUNTIFS(PG_Transactions!$AK:$AK,$H5704,PG_Transactions!$E:$E,"CAPTURE",PG_Transactions!$AQ:$AQ,1)</f>
        <v>1</v>
      </c>
      <c r="J5704">
        <f>SUMIFS(PG_Transactions!$G:$G,PG_Transactions!$AK:$AK,$H5704,PG_Transactions!$E:$E,"CAPTURE",PG_Transactions!$AQ:$AQ,1)</f>
        <v>799</v>
      </c>
      <c r="K5704">
        <f t="shared" si="273"/>
        <v>0</v>
      </c>
      <c r="L5704" t="str">
        <f t="shared" si="274"/>
        <v>Amount Match</v>
      </c>
    </row>
    <row r="5705" spans="1:12" hidden="1" x14ac:dyDescent="0.3">
      <c r="A5705" t="s">
        <v>11242</v>
      </c>
      <c r="B5705" s="1">
        <v>46285</v>
      </c>
      <c r="C5705" t="s">
        <v>11243</v>
      </c>
      <c r="D5705" t="s">
        <v>13</v>
      </c>
      <c r="E5705" t="s">
        <v>33</v>
      </c>
      <c r="F5705">
        <v>3798</v>
      </c>
      <c r="G5705" t="s">
        <v>10</v>
      </c>
      <c r="H5705" t="str">
        <f t="shared" si="272"/>
        <v>ORD26005704</v>
      </c>
      <c r="I5705">
        <f>COUNTIFS(PG_Transactions!$AK:$AK,$H5705,PG_Transactions!$E:$E,"CAPTURE",PG_Transactions!$AQ:$AQ,1)</f>
        <v>1</v>
      </c>
      <c r="J5705">
        <f>SUMIFS(PG_Transactions!$G:$G,PG_Transactions!$AK:$AK,$H5705,PG_Transactions!$E:$E,"CAPTURE",PG_Transactions!$AQ:$AQ,1)</f>
        <v>3798</v>
      </c>
      <c r="K5705">
        <f t="shared" si="273"/>
        <v>0</v>
      </c>
      <c r="L5705" t="str">
        <f t="shared" si="274"/>
        <v>Amount Match</v>
      </c>
    </row>
    <row r="5706" spans="1:12" hidden="1" x14ac:dyDescent="0.3">
      <c r="A5706" t="s">
        <v>11244</v>
      </c>
      <c r="B5706" s="1">
        <v>46286</v>
      </c>
      <c r="C5706" t="s">
        <v>11245</v>
      </c>
      <c r="E5706" t="s">
        <v>9</v>
      </c>
      <c r="F5706">
        <v>799</v>
      </c>
      <c r="G5706" t="s">
        <v>10</v>
      </c>
      <c r="H5706" t="str">
        <f t="shared" si="272"/>
        <v>ORD26005705</v>
      </c>
      <c r="I5706">
        <f>COUNTIFS(PG_Transactions!$AK:$AK,$H5706,PG_Transactions!$E:$E,"CAPTURE",PG_Transactions!$AQ:$AQ,1)</f>
        <v>1</v>
      </c>
      <c r="J5706">
        <f>SUMIFS(PG_Transactions!$G:$G,PG_Transactions!$AK:$AK,$H5706,PG_Transactions!$E:$E,"CAPTURE",PG_Transactions!$AQ:$AQ,1)</f>
        <v>799</v>
      </c>
      <c r="K5706">
        <f t="shared" si="273"/>
        <v>0</v>
      </c>
      <c r="L5706" t="str">
        <f t="shared" si="274"/>
        <v>Amount Match</v>
      </c>
    </row>
    <row r="5707" spans="1:12" hidden="1" x14ac:dyDescent="0.3">
      <c r="A5707" t="s">
        <v>11246</v>
      </c>
      <c r="B5707" s="1">
        <v>46280</v>
      </c>
      <c r="C5707" t="s">
        <v>11247</v>
      </c>
      <c r="D5707" t="s">
        <v>32</v>
      </c>
      <c r="E5707" t="s">
        <v>17</v>
      </c>
      <c r="F5707">
        <v>5998</v>
      </c>
      <c r="G5707" t="s">
        <v>10</v>
      </c>
      <c r="H5707" t="str">
        <f t="shared" si="272"/>
        <v>ORD26005706</v>
      </c>
      <c r="I5707">
        <f>COUNTIFS(PG_Transactions!$AK:$AK,$H5707,PG_Transactions!$E:$E,"CAPTURE",PG_Transactions!$AQ:$AQ,1)</f>
        <v>1</v>
      </c>
      <c r="J5707">
        <f>SUMIFS(PG_Transactions!$G:$G,PG_Transactions!$AK:$AK,$H5707,PG_Transactions!$E:$E,"CAPTURE",PG_Transactions!$AQ:$AQ,1)</f>
        <v>5998</v>
      </c>
      <c r="K5707">
        <f t="shared" si="273"/>
        <v>0</v>
      </c>
      <c r="L5707" t="str">
        <f t="shared" si="274"/>
        <v>Amount Match</v>
      </c>
    </row>
    <row r="5708" spans="1:12" hidden="1" x14ac:dyDescent="0.3">
      <c r="A5708" t="s">
        <v>11248</v>
      </c>
      <c r="B5708" s="1">
        <v>46278</v>
      </c>
      <c r="C5708" t="s">
        <v>11249</v>
      </c>
      <c r="D5708" t="s">
        <v>8</v>
      </c>
      <c r="E5708" t="s">
        <v>9</v>
      </c>
      <c r="F5708">
        <v>1298</v>
      </c>
      <c r="G5708" t="s">
        <v>10</v>
      </c>
      <c r="H5708" t="str">
        <f t="shared" si="272"/>
        <v>ORD26005707</v>
      </c>
      <c r="I5708">
        <f>COUNTIFS(PG_Transactions!$AK:$AK,$H5708,PG_Transactions!$E:$E,"CAPTURE",PG_Transactions!$AQ:$AQ,1)</f>
        <v>1</v>
      </c>
      <c r="J5708">
        <f>SUMIFS(PG_Transactions!$G:$G,PG_Transactions!$AK:$AK,$H5708,PG_Transactions!$E:$E,"CAPTURE",PG_Transactions!$AQ:$AQ,1)</f>
        <v>1298</v>
      </c>
      <c r="K5708">
        <f t="shared" si="273"/>
        <v>0</v>
      </c>
      <c r="L5708" t="str">
        <f t="shared" si="274"/>
        <v>Amount Match</v>
      </c>
    </row>
    <row r="5709" spans="1:12" hidden="1" x14ac:dyDescent="0.3">
      <c r="A5709" t="s">
        <v>11250</v>
      </c>
      <c r="B5709" s="1">
        <v>46269</v>
      </c>
      <c r="C5709" t="s">
        <v>11251</v>
      </c>
      <c r="D5709" t="s">
        <v>13</v>
      </c>
      <c r="E5709" t="s">
        <v>17</v>
      </c>
      <c r="F5709">
        <v>1247</v>
      </c>
      <c r="G5709" t="s">
        <v>10</v>
      </c>
      <c r="H5709" t="str">
        <f t="shared" si="272"/>
        <v>ORD26005708</v>
      </c>
      <c r="I5709">
        <f>COUNTIFS(PG_Transactions!$AK:$AK,$H5709,PG_Transactions!$E:$E,"CAPTURE",PG_Transactions!$AQ:$AQ,1)</f>
        <v>1</v>
      </c>
      <c r="J5709">
        <f>SUMIFS(PG_Transactions!$G:$G,PG_Transactions!$AK:$AK,$H5709,PG_Transactions!$E:$E,"CAPTURE",PG_Transactions!$AQ:$AQ,1)</f>
        <v>1247</v>
      </c>
      <c r="K5709">
        <f t="shared" si="273"/>
        <v>0</v>
      </c>
      <c r="L5709" t="str">
        <f t="shared" si="274"/>
        <v>Amount Match</v>
      </c>
    </row>
    <row r="5710" spans="1:12" hidden="1" x14ac:dyDescent="0.3">
      <c r="A5710" t="s">
        <v>11252</v>
      </c>
      <c r="B5710" s="1">
        <v>46270</v>
      </c>
      <c r="C5710" t="s">
        <v>9137</v>
      </c>
      <c r="D5710" t="s">
        <v>41</v>
      </c>
      <c r="E5710" t="s">
        <v>44</v>
      </c>
      <c r="F5710">
        <v>349</v>
      </c>
      <c r="G5710" t="s">
        <v>10</v>
      </c>
      <c r="H5710" t="str">
        <f t="shared" si="272"/>
        <v>ORD26005709</v>
      </c>
      <c r="I5710">
        <f>COUNTIFS(PG_Transactions!$AK:$AK,$H5710,PG_Transactions!$E:$E,"CAPTURE",PG_Transactions!$AQ:$AQ,1)</f>
        <v>1</v>
      </c>
      <c r="J5710">
        <f>SUMIFS(PG_Transactions!$G:$G,PG_Transactions!$AK:$AK,$H5710,PG_Transactions!$E:$E,"CAPTURE",PG_Transactions!$AQ:$AQ,1)</f>
        <v>349</v>
      </c>
      <c r="K5710">
        <f t="shared" si="273"/>
        <v>0</v>
      </c>
      <c r="L5710" t="str">
        <f t="shared" si="274"/>
        <v>Amount Match</v>
      </c>
    </row>
    <row r="5711" spans="1:12" hidden="1" x14ac:dyDescent="0.3">
      <c r="A5711" t="s">
        <v>11253</v>
      </c>
      <c r="B5711" s="1">
        <v>46269</v>
      </c>
      <c r="C5711" t="s">
        <v>11254</v>
      </c>
      <c r="D5711" t="s">
        <v>24</v>
      </c>
      <c r="E5711" t="s">
        <v>9</v>
      </c>
      <c r="F5711">
        <v>5348</v>
      </c>
      <c r="G5711" t="s">
        <v>10</v>
      </c>
      <c r="H5711" t="str">
        <f t="shared" si="272"/>
        <v>ORD26005710</v>
      </c>
      <c r="I5711">
        <f>COUNTIFS(PG_Transactions!$AK:$AK,$H5711,PG_Transactions!$E:$E,"CAPTURE",PG_Transactions!$AQ:$AQ,1)</f>
        <v>1</v>
      </c>
      <c r="J5711">
        <f>SUMIFS(PG_Transactions!$G:$G,PG_Transactions!$AK:$AK,$H5711,PG_Transactions!$E:$E,"CAPTURE",PG_Transactions!$AQ:$AQ,1)</f>
        <v>5348</v>
      </c>
      <c r="K5711">
        <f t="shared" si="273"/>
        <v>0</v>
      </c>
      <c r="L5711" t="str">
        <f t="shared" si="274"/>
        <v>Amount Match</v>
      </c>
    </row>
    <row r="5712" spans="1:12" hidden="1" x14ac:dyDescent="0.3">
      <c r="A5712" t="s">
        <v>11255</v>
      </c>
      <c r="B5712" s="1">
        <v>46267</v>
      </c>
      <c r="C5712" t="s">
        <v>11256</v>
      </c>
      <c r="D5712" t="s">
        <v>32</v>
      </c>
      <c r="E5712" t="s">
        <v>44</v>
      </c>
      <c r="F5712">
        <v>599</v>
      </c>
      <c r="G5712" t="s">
        <v>10</v>
      </c>
      <c r="H5712" t="str">
        <f t="shared" si="272"/>
        <v>ORD26005711</v>
      </c>
      <c r="I5712">
        <f>COUNTIFS(PG_Transactions!$AK:$AK,$H5712,PG_Transactions!$E:$E,"CAPTURE",PG_Transactions!$AQ:$AQ,1)</f>
        <v>1</v>
      </c>
      <c r="J5712">
        <f>SUMIFS(PG_Transactions!$G:$G,PG_Transactions!$AK:$AK,$H5712,PG_Transactions!$E:$E,"CAPTURE",PG_Transactions!$AQ:$AQ,1)</f>
        <v>599</v>
      </c>
      <c r="K5712">
        <f t="shared" si="273"/>
        <v>0</v>
      </c>
      <c r="L5712" t="str">
        <f t="shared" si="274"/>
        <v>Amount Match</v>
      </c>
    </row>
    <row r="5713" spans="1:12" hidden="1" x14ac:dyDescent="0.3">
      <c r="A5713" t="s">
        <v>11257</v>
      </c>
      <c r="B5713" s="1">
        <v>46272</v>
      </c>
      <c r="C5713" t="s">
        <v>11258</v>
      </c>
      <c r="D5713" t="s">
        <v>32</v>
      </c>
      <c r="E5713" t="s">
        <v>33</v>
      </c>
      <c r="F5713">
        <v>9497</v>
      </c>
      <c r="G5713" t="s">
        <v>105</v>
      </c>
      <c r="H5713" t="str">
        <f t="shared" si="272"/>
        <v>ORD26005712</v>
      </c>
      <c r="I5713">
        <f>COUNTIFS(PG_Transactions!$AK:$AK,$H5713,PG_Transactions!$E:$E,"CAPTURE",PG_Transactions!$AQ:$AQ,1)</f>
        <v>0</v>
      </c>
      <c r="J5713">
        <f>SUMIFS(PG_Transactions!$G:$G,PG_Transactions!$AK:$AK,$H5713,PG_Transactions!$E:$E,"CAPTURE",PG_Transactions!$AQ:$AQ,1)</f>
        <v>0</v>
      </c>
      <c r="K5713">
        <f t="shared" si="273"/>
        <v>-9497</v>
      </c>
      <c r="L5713" t="str">
        <f t="shared" si="274"/>
        <v>No Capture</v>
      </c>
    </row>
    <row r="5714" spans="1:12" hidden="1" x14ac:dyDescent="0.3">
      <c r="A5714" t="s">
        <v>11259</v>
      </c>
      <c r="B5714" s="1">
        <v>46266</v>
      </c>
      <c r="C5714" t="s">
        <v>3633</v>
      </c>
      <c r="D5714" t="s">
        <v>51</v>
      </c>
      <c r="E5714" t="s">
        <v>9</v>
      </c>
      <c r="F5714">
        <v>2897</v>
      </c>
      <c r="G5714" t="s">
        <v>10</v>
      </c>
      <c r="H5714" t="str">
        <f t="shared" si="272"/>
        <v>ORD26005713</v>
      </c>
      <c r="I5714">
        <f>COUNTIFS(PG_Transactions!$AK:$AK,$H5714,PG_Transactions!$E:$E,"CAPTURE",PG_Transactions!$AQ:$AQ,1)</f>
        <v>1</v>
      </c>
      <c r="J5714">
        <f>SUMIFS(PG_Transactions!$G:$G,PG_Transactions!$AK:$AK,$H5714,PG_Transactions!$E:$E,"CAPTURE",PG_Transactions!$AQ:$AQ,1)</f>
        <v>2897</v>
      </c>
      <c r="K5714">
        <f t="shared" si="273"/>
        <v>0</v>
      </c>
      <c r="L5714" t="str">
        <f t="shared" si="274"/>
        <v>Amount Match</v>
      </c>
    </row>
    <row r="5715" spans="1:12" hidden="1" x14ac:dyDescent="0.3">
      <c r="A5715" t="s">
        <v>11260</v>
      </c>
      <c r="B5715" s="1">
        <v>46272</v>
      </c>
      <c r="C5715" t="s">
        <v>11261</v>
      </c>
      <c r="D5715" t="s">
        <v>8</v>
      </c>
      <c r="E5715" t="s">
        <v>9</v>
      </c>
      <c r="F5715">
        <v>349</v>
      </c>
      <c r="G5715" t="s">
        <v>10</v>
      </c>
      <c r="H5715" t="str">
        <f t="shared" si="272"/>
        <v>ORD26005714</v>
      </c>
      <c r="I5715">
        <f>COUNTIFS(PG_Transactions!$AK:$AK,$H5715,PG_Transactions!$E:$E,"CAPTURE",PG_Transactions!$AQ:$AQ,1)</f>
        <v>1</v>
      </c>
      <c r="J5715">
        <f>SUMIFS(PG_Transactions!$G:$G,PG_Transactions!$AK:$AK,$H5715,PG_Transactions!$E:$E,"CAPTURE",PG_Transactions!$AQ:$AQ,1)</f>
        <v>349</v>
      </c>
      <c r="K5715">
        <f t="shared" si="273"/>
        <v>0</v>
      </c>
      <c r="L5715" t="str">
        <f t="shared" si="274"/>
        <v>Amount Match</v>
      </c>
    </row>
    <row r="5716" spans="1:12" hidden="1" x14ac:dyDescent="0.3">
      <c r="A5716" t="s">
        <v>11262</v>
      </c>
      <c r="B5716" s="1">
        <v>46269</v>
      </c>
      <c r="C5716" t="s">
        <v>11263</v>
      </c>
      <c r="D5716" t="s">
        <v>24</v>
      </c>
      <c r="E5716" t="s">
        <v>9</v>
      </c>
      <c r="F5716">
        <v>8298</v>
      </c>
      <c r="G5716" t="s">
        <v>10</v>
      </c>
      <c r="H5716" t="str">
        <f t="shared" si="272"/>
        <v>ORD26005715</v>
      </c>
      <c r="I5716">
        <f>COUNTIFS(PG_Transactions!$AK:$AK,$H5716,PG_Transactions!$E:$E,"CAPTURE",PG_Transactions!$AQ:$AQ,1)</f>
        <v>1</v>
      </c>
      <c r="J5716">
        <f>SUMIFS(PG_Transactions!$G:$G,PG_Transactions!$AK:$AK,$H5716,PG_Transactions!$E:$E,"CAPTURE",PG_Transactions!$AQ:$AQ,1)</f>
        <v>8298</v>
      </c>
      <c r="K5716">
        <f t="shared" si="273"/>
        <v>0</v>
      </c>
      <c r="L5716" t="str">
        <f t="shared" si="274"/>
        <v>Amount Match</v>
      </c>
    </row>
    <row r="5717" spans="1:12" hidden="1" x14ac:dyDescent="0.3">
      <c r="A5717" t="s">
        <v>11264</v>
      </c>
      <c r="B5717" s="1">
        <v>46269</v>
      </c>
      <c r="C5717" t="s">
        <v>11265</v>
      </c>
      <c r="D5717" t="s">
        <v>65</v>
      </c>
      <c r="E5717" t="s">
        <v>17</v>
      </c>
      <c r="F5717">
        <v>3499</v>
      </c>
      <c r="G5717" t="s">
        <v>10</v>
      </c>
      <c r="H5717" t="str">
        <f t="shared" si="272"/>
        <v>ORD26005716</v>
      </c>
      <c r="I5717">
        <f>COUNTIFS(PG_Transactions!$AK:$AK,$H5717,PG_Transactions!$E:$E,"CAPTURE",PG_Transactions!$AQ:$AQ,1)</f>
        <v>1</v>
      </c>
      <c r="J5717">
        <f>SUMIFS(PG_Transactions!$G:$G,PG_Transactions!$AK:$AK,$H5717,PG_Transactions!$E:$E,"CAPTURE",PG_Transactions!$AQ:$AQ,1)</f>
        <v>3499</v>
      </c>
      <c r="K5717">
        <f t="shared" si="273"/>
        <v>0</v>
      </c>
      <c r="L5717" t="str">
        <f t="shared" si="274"/>
        <v>Amount Match</v>
      </c>
    </row>
    <row r="5718" spans="1:12" hidden="1" x14ac:dyDescent="0.3">
      <c r="A5718" t="s">
        <v>11266</v>
      </c>
      <c r="B5718" s="1">
        <v>46277</v>
      </c>
      <c r="C5718" t="s">
        <v>11267</v>
      </c>
      <c r="D5718" t="s">
        <v>51</v>
      </c>
      <c r="E5718" t="s">
        <v>17</v>
      </c>
      <c r="F5718">
        <v>499</v>
      </c>
      <c r="G5718" t="s">
        <v>10</v>
      </c>
      <c r="H5718" t="str">
        <f t="shared" si="272"/>
        <v>ORD26005717</v>
      </c>
      <c r="I5718">
        <f>COUNTIFS(PG_Transactions!$AK:$AK,$H5718,PG_Transactions!$E:$E,"CAPTURE",PG_Transactions!$AQ:$AQ,1)</f>
        <v>1</v>
      </c>
      <c r="J5718">
        <f>SUMIFS(PG_Transactions!$G:$G,PG_Transactions!$AK:$AK,$H5718,PG_Transactions!$E:$E,"CAPTURE",PG_Transactions!$AQ:$AQ,1)</f>
        <v>499</v>
      </c>
      <c r="K5718">
        <f t="shared" si="273"/>
        <v>0</v>
      </c>
      <c r="L5718" t="str">
        <f t="shared" si="274"/>
        <v>Amount Match</v>
      </c>
    </row>
    <row r="5719" spans="1:12" hidden="1" x14ac:dyDescent="0.3">
      <c r="A5719" t="s">
        <v>11268</v>
      </c>
      <c r="B5719" s="1">
        <v>46286</v>
      </c>
      <c r="C5719" t="s">
        <v>11269</v>
      </c>
      <c r="D5719" t="s">
        <v>13</v>
      </c>
      <c r="E5719" t="s">
        <v>44</v>
      </c>
      <c r="F5719" s="2">
        <v>6498</v>
      </c>
      <c r="G5719" t="s">
        <v>10</v>
      </c>
      <c r="H5719" t="str">
        <f t="shared" si="272"/>
        <v>ORD26005718</v>
      </c>
      <c r="I5719">
        <f>COUNTIFS(PG_Transactions!$AK:$AK,$H5719,PG_Transactions!$E:$E,"CAPTURE",PG_Transactions!$AQ:$AQ,1)</f>
        <v>1</v>
      </c>
      <c r="J5719">
        <f>SUMIFS(PG_Transactions!$G:$G,PG_Transactions!$AK:$AK,$H5719,PG_Transactions!$E:$E,"CAPTURE",PG_Transactions!$AQ:$AQ,1)</f>
        <v>6498</v>
      </c>
      <c r="K5719">
        <f t="shared" si="273"/>
        <v>0</v>
      </c>
      <c r="L5719" t="str">
        <f t="shared" si="274"/>
        <v>Amount Match</v>
      </c>
    </row>
    <row r="5720" spans="1:12" hidden="1" x14ac:dyDescent="0.3">
      <c r="A5720" t="s">
        <v>11270</v>
      </c>
      <c r="B5720" s="1">
        <v>46283</v>
      </c>
      <c r="C5720" t="s">
        <v>11271</v>
      </c>
      <c r="E5720" t="s">
        <v>17</v>
      </c>
      <c r="F5720">
        <v>2999</v>
      </c>
      <c r="G5720" t="s">
        <v>10</v>
      </c>
      <c r="H5720" t="str">
        <f t="shared" si="272"/>
        <v>ORD26005719</v>
      </c>
      <c r="I5720">
        <f>COUNTIFS(PG_Transactions!$AK:$AK,$H5720,PG_Transactions!$E:$E,"CAPTURE",PG_Transactions!$AQ:$AQ,1)</f>
        <v>1</v>
      </c>
      <c r="J5720">
        <f>SUMIFS(PG_Transactions!$G:$G,PG_Transactions!$AK:$AK,$H5720,PG_Transactions!$E:$E,"CAPTURE",PG_Transactions!$AQ:$AQ,1)</f>
        <v>2999</v>
      </c>
      <c r="K5720">
        <f t="shared" si="273"/>
        <v>0</v>
      </c>
      <c r="L5720" t="str">
        <f t="shared" si="274"/>
        <v>Amount Match</v>
      </c>
    </row>
    <row r="5721" spans="1:12" hidden="1" x14ac:dyDescent="0.3">
      <c r="A5721" t="s">
        <v>11272</v>
      </c>
      <c r="B5721" s="1">
        <v>46292</v>
      </c>
      <c r="C5721" t="s">
        <v>11273</v>
      </c>
      <c r="D5721" t="s">
        <v>27</v>
      </c>
      <c r="E5721" t="s">
        <v>17</v>
      </c>
      <c r="F5721">
        <v>3348</v>
      </c>
      <c r="G5721" t="s">
        <v>10</v>
      </c>
      <c r="H5721" t="str">
        <f t="shared" si="272"/>
        <v>ORD26005720</v>
      </c>
      <c r="I5721">
        <f>COUNTIFS(PG_Transactions!$AK:$AK,$H5721,PG_Transactions!$E:$E,"CAPTURE",PG_Transactions!$AQ:$AQ,1)</f>
        <v>1</v>
      </c>
      <c r="J5721">
        <f>SUMIFS(PG_Transactions!$G:$G,PG_Transactions!$AK:$AK,$H5721,PG_Transactions!$E:$E,"CAPTURE",PG_Transactions!$AQ:$AQ,1)</f>
        <v>3348</v>
      </c>
      <c r="K5721">
        <f t="shared" si="273"/>
        <v>0</v>
      </c>
      <c r="L5721" t="str">
        <f t="shared" si="274"/>
        <v>Amount Match</v>
      </c>
    </row>
    <row r="5722" spans="1:12" hidden="1" x14ac:dyDescent="0.3">
      <c r="A5722" t="s">
        <v>11274</v>
      </c>
      <c r="B5722" s="1">
        <v>46275</v>
      </c>
      <c r="C5722" t="s">
        <v>11275</v>
      </c>
      <c r="D5722" t="s">
        <v>38</v>
      </c>
      <c r="E5722" t="s">
        <v>17</v>
      </c>
      <c r="F5722">
        <v>3499</v>
      </c>
      <c r="G5722" t="s">
        <v>10</v>
      </c>
      <c r="H5722" t="str">
        <f t="shared" si="272"/>
        <v>ORD26005721</v>
      </c>
      <c r="I5722">
        <f>COUNTIFS(PG_Transactions!$AK:$AK,$H5722,PG_Transactions!$E:$E,"CAPTURE",PG_Transactions!$AQ:$AQ,1)</f>
        <v>1</v>
      </c>
      <c r="J5722">
        <f>SUMIFS(PG_Transactions!$G:$G,PG_Transactions!$AK:$AK,$H5722,PG_Transactions!$E:$E,"CAPTURE",PG_Transactions!$AQ:$AQ,1)</f>
        <v>3499</v>
      </c>
      <c r="K5722">
        <f t="shared" si="273"/>
        <v>0</v>
      </c>
      <c r="L5722" t="str">
        <f t="shared" si="274"/>
        <v>Amount Match</v>
      </c>
    </row>
    <row r="5723" spans="1:12" hidden="1" x14ac:dyDescent="0.3">
      <c r="A5723" t="s">
        <v>11276</v>
      </c>
      <c r="B5723" s="1">
        <v>46274</v>
      </c>
      <c r="C5723" t="s">
        <v>11277</v>
      </c>
      <c r="D5723" t="s">
        <v>38</v>
      </c>
      <c r="E5723" t="s">
        <v>17</v>
      </c>
      <c r="F5723">
        <v>999</v>
      </c>
      <c r="G5723" t="s">
        <v>10</v>
      </c>
      <c r="H5723" t="str">
        <f t="shared" si="272"/>
        <v>ORD26005722</v>
      </c>
      <c r="I5723">
        <f>COUNTIFS(PG_Transactions!$AK:$AK,$H5723,PG_Transactions!$E:$E,"CAPTURE",PG_Transactions!$AQ:$AQ,1)</f>
        <v>1</v>
      </c>
      <c r="J5723">
        <f>SUMIFS(PG_Transactions!$G:$G,PG_Transactions!$AK:$AK,$H5723,PG_Transactions!$E:$E,"CAPTURE",PG_Transactions!$AQ:$AQ,1)</f>
        <v>999</v>
      </c>
      <c r="K5723">
        <f t="shared" si="273"/>
        <v>0</v>
      </c>
      <c r="L5723" t="str">
        <f t="shared" si="274"/>
        <v>Amount Match</v>
      </c>
    </row>
    <row r="5724" spans="1:12" hidden="1" x14ac:dyDescent="0.3">
      <c r="A5724" t="s">
        <v>11278</v>
      </c>
      <c r="B5724" s="1">
        <v>46270</v>
      </c>
      <c r="C5724" t="s">
        <v>11279</v>
      </c>
      <c r="D5724" t="s">
        <v>38</v>
      </c>
      <c r="E5724" t="s">
        <v>17</v>
      </c>
      <c r="F5724">
        <v>2298</v>
      </c>
      <c r="G5724" t="s">
        <v>10</v>
      </c>
      <c r="H5724" t="str">
        <f t="shared" si="272"/>
        <v>ORD26005723</v>
      </c>
      <c r="I5724">
        <f>COUNTIFS(PG_Transactions!$AK:$AK,$H5724,PG_Transactions!$E:$E,"CAPTURE",PG_Transactions!$AQ:$AQ,1)</f>
        <v>1</v>
      </c>
      <c r="J5724">
        <f>SUMIFS(PG_Transactions!$G:$G,PG_Transactions!$AK:$AK,$H5724,PG_Transactions!$E:$E,"CAPTURE",PG_Transactions!$AQ:$AQ,1)</f>
        <v>2298</v>
      </c>
      <c r="K5724">
        <f t="shared" si="273"/>
        <v>0</v>
      </c>
      <c r="L5724" t="str">
        <f t="shared" si="274"/>
        <v>Amount Match</v>
      </c>
    </row>
    <row r="5725" spans="1:12" hidden="1" x14ac:dyDescent="0.3">
      <c r="A5725" t="s">
        <v>11280</v>
      </c>
      <c r="B5725" s="1">
        <v>46269</v>
      </c>
      <c r="C5725" t="s">
        <v>11281</v>
      </c>
      <c r="D5725" t="s">
        <v>32</v>
      </c>
      <c r="E5725" t="s">
        <v>33</v>
      </c>
      <c r="F5725">
        <v>7999</v>
      </c>
      <c r="G5725" t="s">
        <v>10</v>
      </c>
      <c r="H5725" t="str">
        <f t="shared" si="272"/>
        <v>ORD26005724</v>
      </c>
      <c r="I5725">
        <f>COUNTIFS(PG_Transactions!$AK:$AK,$H5725,PG_Transactions!$E:$E,"CAPTURE",PG_Transactions!$AQ:$AQ,1)</f>
        <v>1</v>
      </c>
      <c r="J5725">
        <f>SUMIFS(PG_Transactions!$G:$G,PG_Transactions!$AK:$AK,$H5725,PG_Transactions!$E:$E,"CAPTURE",PG_Transactions!$AQ:$AQ,1)</f>
        <v>7999</v>
      </c>
      <c r="K5725">
        <f t="shared" si="273"/>
        <v>0</v>
      </c>
      <c r="L5725" t="str">
        <f t="shared" si="274"/>
        <v>Amount Match</v>
      </c>
    </row>
    <row r="5726" spans="1:12" hidden="1" x14ac:dyDescent="0.3">
      <c r="A5726" t="s">
        <v>11282</v>
      </c>
      <c r="B5726" s="1">
        <v>46267</v>
      </c>
      <c r="C5726" t="s">
        <v>9975</v>
      </c>
      <c r="D5726" t="s">
        <v>41</v>
      </c>
      <c r="E5726" t="s">
        <v>9</v>
      </c>
      <c r="F5726">
        <v>4999</v>
      </c>
      <c r="G5726" t="s">
        <v>10</v>
      </c>
      <c r="H5726" t="str">
        <f t="shared" si="272"/>
        <v>ORD26005725</v>
      </c>
      <c r="I5726">
        <f>COUNTIFS(PG_Transactions!$AK:$AK,$H5726,PG_Transactions!$E:$E,"CAPTURE",PG_Transactions!$AQ:$AQ,1)</f>
        <v>1</v>
      </c>
      <c r="J5726">
        <f>SUMIFS(PG_Transactions!$G:$G,PG_Transactions!$AK:$AK,$H5726,PG_Transactions!$E:$E,"CAPTURE",PG_Transactions!$AQ:$AQ,1)</f>
        <v>4999</v>
      </c>
      <c r="K5726">
        <f t="shared" si="273"/>
        <v>0</v>
      </c>
      <c r="L5726" t="str">
        <f t="shared" si="274"/>
        <v>Amount Match</v>
      </c>
    </row>
    <row r="5727" spans="1:12" hidden="1" x14ac:dyDescent="0.3">
      <c r="A5727" t="s">
        <v>11283</v>
      </c>
      <c r="B5727" s="1">
        <v>46284</v>
      </c>
      <c r="C5727" t="s">
        <v>11284</v>
      </c>
      <c r="D5727" t="s">
        <v>41</v>
      </c>
      <c r="E5727" t="s">
        <v>9</v>
      </c>
      <c r="F5727">
        <v>7999</v>
      </c>
      <c r="G5727" t="s">
        <v>10</v>
      </c>
      <c r="H5727" t="str">
        <f t="shared" si="272"/>
        <v>ORD26005726</v>
      </c>
      <c r="I5727">
        <f>COUNTIFS(PG_Transactions!$AK:$AK,$H5727,PG_Transactions!$E:$E,"CAPTURE",PG_Transactions!$AQ:$AQ,1)</f>
        <v>1</v>
      </c>
      <c r="J5727">
        <f>SUMIFS(PG_Transactions!$G:$G,PG_Transactions!$AK:$AK,$H5727,PG_Transactions!$E:$E,"CAPTURE",PG_Transactions!$AQ:$AQ,1)</f>
        <v>7999</v>
      </c>
      <c r="K5727">
        <f t="shared" si="273"/>
        <v>0</v>
      </c>
      <c r="L5727" t="str">
        <f t="shared" si="274"/>
        <v>Amount Match</v>
      </c>
    </row>
    <row r="5728" spans="1:12" hidden="1" x14ac:dyDescent="0.3">
      <c r="A5728" t="s">
        <v>11285</v>
      </c>
      <c r="B5728" s="1">
        <v>46294</v>
      </c>
      <c r="C5728" t="s">
        <v>11286</v>
      </c>
      <c r="D5728" t="s">
        <v>41</v>
      </c>
      <c r="E5728" t="s">
        <v>9</v>
      </c>
      <c r="F5728">
        <v>4097</v>
      </c>
      <c r="G5728" t="s">
        <v>10</v>
      </c>
      <c r="H5728" t="str">
        <f t="shared" si="272"/>
        <v>ORD26005727</v>
      </c>
      <c r="I5728">
        <f>COUNTIFS(PG_Transactions!$AK:$AK,$H5728,PG_Transactions!$E:$E,"CAPTURE",PG_Transactions!$AQ:$AQ,1)</f>
        <v>1</v>
      </c>
      <c r="J5728">
        <f>SUMIFS(PG_Transactions!$G:$G,PG_Transactions!$AK:$AK,$H5728,PG_Transactions!$E:$E,"CAPTURE",PG_Transactions!$AQ:$AQ,1)</f>
        <v>4097</v>
      </c>
      <c r="K5728">
        <f t="shared" si="273"/>
        <v>0</v>
      </c>
      <c r="L5728" t="str">
        <f t="shared" si="274"/>
        <v>Amount Match</v>
      </c>
    </row>
    <row r="5729" spans="1:12" hidden="1" x14ac:dyDescent="0.3">
      <c r="A5729" t="s">
        <v>11287</v>
      </c>
      <c r="B5729" s="1">
        <v>46267</v>
      </c>
      <c r="C5729" t="s">
        <v>11288</v>
      </c>
      <c r="D5729" t="s">
        <v>24</v>
      </c>
      <c r="E5729" t="s">
        <v>17</v>
      </c>
      <c r="F5729" s="2">
        <v>6498</v>
      </c>
      <c r="G5729" t="s">
        <v>10</v>
      </c>
      <c r="H5729" t="str">
        <f t="shared" si="272"/>
        <v>ORD26005728</v>
      </c>
      <c r="I5729">
        <f>COUNTIFS(PG_Transactions!$AK:$AK,$H5729,PG_Transactions!$E:$E,"CAPTURE",PG_Transactions!$AQ:$AQ,1)</f>
        <v>1</v>
      </c>
      <c r="J5729">
        <f>SUMIFS(PG_Transactions!$G:$G,PG_Transactions!$AK:$AK,$H5729,PG_Transactions!$E:$E,"CAPTURE",PG_Transactions!$AQ:$AQ,1)</f>
        <v>6498</v>
      </c>
      <c r="K5729">
        <f t="shared" si="273"/>
        <v>0</v>
      </c>
      <c r="L5729" t="str">
        <f t="shared" si="274"/>
        <v>Amount Match</v>
      </c>
    </row>
    <row r="5730" spans="1:12" hidden="1" x14ac:dyDescent="0.3">
      <c r="A5730" t="s">
        <v>11289</v>
      </c>
      <c r="B5730" s="1">
        <v>46291</v>
      </c>
      <c r="C5730" t="s">
        <v>11290</v>
      </c>
      <c r="D5730" t="s">
        <v>51</v>
      </c>
      <c r="E5730" t="s">
        <v>17</v>
      </c>
      <c r="F5730">
        <v>999</v>
      </c>
      <c r="G5730" t="s">
        <v>10</v>
      </c>
      <c r="H5730" t="str">
        <f t="shared" si="272"/>
        <v>ORD26005729</v>
      </c>
      <c r="I5730">
        <f>COUNTIFS(PG_Transactions!$AK:$AK,$H5730,PG_Transactions!$E:$E,"CAPTURE",PG_Transactions!$AQ:$AQ,1)</f>
        <v>1</v>
      </c>
      <c r="J5730">
        <f>SUMIFS(PG_Transactions!$G:$G,PG_Transactions!$AK:$AK,$H5730,PG_Transactions!$E:$E,"CAPTURE",PG_Transactions!$AQ:$AQ,1)</f>
        <v>999</v>
      </c>
      <c r="K5730">
        <f t="shared" si="273"/>
        <v>0</v>
      </c>
      <c r="L5730" t="str">
        <f t="shared" si="274"/>
        <v>Amount Match</v>
      </c>
    </row>
    <row r="5731" spans="1:12" x14ac:dyDescent="0.3">
      <c r="A5731" t="s">
        <v>11291</v>
      </c>
      <c r="B5731" s="1">
        <v>46277</v>
      </c>
      <c r="C5731" t="s">
        <v>11292</v>
      </c>
      <c r="D5731" t="s">
        <v>24</v>
      </c>
      <c r="E5731" t="s">
        <v>9</v>
      </c>
      <c r="F5731">
        <v>799</v>
      </c>
      <c r="G5731" t="s">
        <v>10</v>
      </c>
      <c r="H5731" t="str">
        <f t="shared" si="272"/>
        <v>ORD26005730</v>
      </c>
      <c r="I5731">
        <f>COUNTIFS(PG_Transactions!$AK:$AK,$H5731,PG_Transactions!$E:$E,"CAPTURE",PG_Transactions!$AQ:$AQ,1)</f>
        <v>2</v>
      </c>
      <c r="J5731">
        <f>SUMIFS(PG_Transactions!$G:$G,PG_Transactions!$AK:$AK,$H5731,PG_Transactions!$E:$E,"CAPTURE",PG_Transactions!$AQ:$AQ,1)</f>
        <v>1598</v>
      </c>
      <c r="K5731">
        <f t="shared" si="273"/>
        <v>799</v>
      </c>
      <c r="L5731" t="str">
        <f t="shared" si="274"/>
        <v>Multiple Capture Rows - Review</v>
      </c>
    </row>
    <row r="5732" spans="1:12" hidden="1" x14ac:dyDescent="0.3">
      <c r="A5732" t="s">
        <v>11293</v>
      </c>
      <c r="B5732" s="1">
        <v>46274</v>
      </c>
      <c r="C5732" t="s">
        <v>11294</v>
      </c>
      <c r="D5732" t="s">
        <v>27</v>
      </c>
      <c r="E5732" t="s">
        <v>17</v>
      </c>
      <c r="F5732">
        <v>4999</v>
      </c>
      <c r="G5732" t="s">
        <v>105</v>
      </c>
      <c r="H5732" t="str">
        <f t="shared" si="272"/>
        <v>ORD26005731</v>
      </c>
      <c r="I5732">
        <f>COUNTIFS(PG_Transactions!$AK:$AK,$H5732,PG_Transactions!$E:$E,"CAPTURE",PG_Transactions!$AQ:$AQ,1)</f>
        <v>0</v>
      </c>
      <c r="J5732">
        <f>SUMIFS(PG_Transactions!$G:$G,PG_Transactions!$AK:$AK,$H5732,PG_Transactions!$E:$E,"CAPTURE",PG_Transactions!$AQ:$AQ,1)</f>
        <v>0</v>
      </c>
      <c r="K5732">
        <f t="shared" si="273"/>
        <v>-4999</v>
      </c>
      <c r="L5732" t="str">
        <f t="shared" si="274"/>
        <v>No Capture</v>
      </c>
    </row>
    <row r="5733" spans="1:12" hidden="1" x14ac:dyDescent="0.3">
      <c r="A5733" t="s">
        <v>11295</v>
      </c>
      <c r="B5733" s="1">
        <v>46273</v>
      </c>
      <c r="C5733" t="s">
        <v>11296</v>
      </c>
      <c r="D5733" t="s">
        <v>16</v>
      </c>
      <c r="E5733" t="s">
        <v>33</v>
      </c>
      <c r="F5733">
        <v>799</v>
      </c>
      <c r="G5733" t="s">
        <v>10</v>
      </c>
      <c r="H5733" t="str">
        <f t="shared" si="272"/>
        <v>ORD26005732</v>
      </c>
      <c r="I5733">
        <f>COUNTIFS(PG_Transactions!$AK:$AK,$H5733,PG_Transactions!$E:$E,"CAPTURE",PG_Transactions!$AQ:$AQ,1)</f>
        <v>1</v>
      </c>
      <c r="J5733">
        <f>SUMIFS(PG_Transactions!$G:$G,PG_Transactions!$AK:$AK,$H5733,PG_Transactions!$E:$E,"CAPTURE",PG_Transactions!$AQ:$AQ,1)</f>
        <v>799</v>
      </c>
      <c r="K5733">
        <f t="shared" si="273"/>
        <v>0</v>
      </c>
      <c r="L5733" t="str">
        <f t="shared" si="274"/>
        <v>Amount Match</v>
      </c>
    </row>
    <row r="5734" spans="1:12" hidden="1" x14ac:dyDescent="0.3">
      <c r="A5734" t="s">
        <v>11297</v>
      </c>
      <c r="B5734" s="1">
        <v>46266</v>
      </c>
      <c r="C5734" t="s">
        <v>11298</v>
      </c>
      <c r="D5734" t="s">
        <v>32</v>
      </c>
      <c r="E5734" t="s">
        <v>44</v>
      </c>
      <c r="F5734">
        <v>4298</v>
      </c>
      <c r="G5734" t="s">
        <v>10</v>
      </c>
      <c r="H5734" t="str">
        <f t="shared" si="272"/>
        <v>ORD26005733</v>
      </c>
      <c r="I5734">
        <f>COUNTIFS(PG_Transactions!$AK:$AK,$H5734,PG_Transactions!$E:$E,"CAPTURE",PG_Transactions!$AQ:$AQ,1)</f>
        <v>1</v>
      </c>
      <c r="J5734">
        <f>SUMIFS(PG_Transactions!$G:$G,PG_Transactions!$AK:$AK,$H5734,PG_Transactions!$E:$E,"CAPTURE",PG_Transactions!$AQ:$AQ,1)</f>
        <v>4298</v>
      </c>
      <c r="K5734">
        <f t="shared" si="273"/>
        <v>0</v>
      </c>
      <c r="L5734" t="str">
        <f t="shared" si="274"/>
        <v>Amount Match</v>
      </c>
    </row>
    <row r="5735" spans="1:12" hidden="1" x14ac:dyDescent="0.3">
      <c r="A5735" t="s">
        <v>11299</v>
      </c>
      <c r="B5735" s="1">
        <v>46283</v>
      </c>
      <c r="C5735" t="s">
        <v>11300</v>
      </c>
      <c r="D5735" t="s">
        <v>13</v>
      </c>
      <c r="E5735" t="s">
        <v>9</v>
      </c>
      <c r="F5735">
        <v>3998</v>
      </c>
      <c r="G5735" t="s">
        <v>10</v>
      </c>
      <c r="H5735" t="str">
        <f t="shared" si="272"/>
        <v>ORD26005734</v>
      </c>
      <c r="I5735">
        <f>COUNTIFS(PG_Transactions!$AK:$AK,$H5735,PG_Transactions!$E:$E,"CAPTURE",PG_Transactions!$AQ:$AQ,1)</f>
        <v>1</v>
      </c>
      <c r="J5735">
        <f>SUMIFS(PG_Transactions!$G:$G,PG_Transactions!$AK:$AK,$H5735,PG_Transactions!$E:$E,"CAPTURE",PG_Transactions!$AQ:$AQ,1)</f>
        <v>3998</v>
      </c>
      <c r="K5735">
        <f t="shared" si="273"/>
        <v>0</v>
      </c>
      <c r="L5735" t="str">
        <f t="shared" si="274"/>
        <v>Amount Match</v>
      </c>
    </row>
    <row r="5736" spans="1:12" hidden="1" x14ac:dyDescent="0.3">
      <c r="A5736" t="s">
        <v>11301</v>
      </c>
      <c r="B5736" s="1">
        <v>46281</v>
      </c>
      <c r="C5736" t="s">
        <v>11302</v>
      </c>
      <c r="D5736" t="s">
        <v>41</v>
      </c>
      <c r="E5736" t="s">
        <v>33</v>
      </c>
      <c r="F5736">
        <v>3098</v>
      </c>
      <c r="G5736" t="s">
        <v>10</v>
      </c>
      <c r="H5736" t="str">
        <f t="shared" si="272"/>
        <v>ORD26005735</v>
      </c>
      <c r="I5736">
        <f>COUNTIFS(PG_Transactions!$AK:$AK,$H5736,PG_Transactions!$E:$E,"CAPTURE",PG_Transactions!$AQ:$AQ,1)</f>
        <v>1</v>
      </c>
      <c r="J5736">
        <f>SUMIFS(PG_Transactions!$G:$G,PG_Transactions!$AK:$AK,$H5736,PG_Transactions!$E:$E,"CAPTURE",PG_Transactions!$AQ:$AQ,1)</f>
        <v>3098</v>
      </c>
      <c r="K5736">
        <f t="shared" si="273"/>
        <v>0</v>
      </c>
      <c r="L5736" t="str">
        <f t="shared" si="274"/>
        <v>Amount Match</v>
      </c>
    </row>
    <row r="5737" spans="1:12" hidden="1" x14ac:dyDescent="0.3">
      <c r="A5737" t="s">
        <v>11303</v>
      </c>
      <c r="B5737" s="1">
        <v>46294</v>
      </c>
      <c r="C5737" t="s">
        <v>11304</v>
      </c>
      <c r="D5737" t="s">
        <v>51</v>
      </c>
      <c r="E5737" t="s">
        <v>9</v>
      </c>
      <c r="F5737">
        <v>11797</v>
      </c>
      <c r="G5737" t="s">
        <v>10</v>
      </c>
      <c r="H5737" t="str">
        <f t="shared" si="272"/>
        <v>ORD26005736</v>
      </c>
      <c r="I5737">
        <f>COUNTIFS(PG_Transactions!$AK:$AK,$H5737,PG_Transactions!$E:$E,"CAPTURE",PG_Transactions!$AQ:$AQ,1)</f>
        <v>1</v>
      </c>
      <c r="J5737">
        <f>SUMIFS(PG_Transactions!$G:$G,PG_Transactions!$AK:$AK,$H5737,PG_Transactions!$E:$E,"CAPTURE",PG_Transactions!$AQ:$AQ,1)</f>
        <v>11797</v>
      </c>
      <c r="K5737">
        <f t="shared" si="273"/>
        <v>0</v>
      </c>
      <c r="L5737" t="str">
        <f t="shared" si="274"/>
        <v>Amount Match</v>
      </c>
    </row>
    <row r="5738" spans="1:12" hidden="1" x14ac:dyDescent="0.3">
      <c r="A5738" t="s">
        <v>11305</v>
      </c>
      <c r="B5738" s="1">
        <v>46269</v>
      </c>
      <c r="C5738" t="s">
        <v>11306</v>
      </c>
      <c r="D5738" t="s">
        <v>32</v>
      </c>
      <c r="E5738" t="s">
        <v>9</v>
      </c>
      <c r="F5738">
        <v>7999</v>
      </c>
      <c r="G5738" t="s">
        <v>10</v>
      </c>
      <c r="H5738" t="str">
        <f t="shared" si="272"/>
        <v>ORD26005737</v>
      </c>
      <c r="I5738">
        <f>COUNTIFS(PG_Transactions!$AK:$AK,$H5738,PG_Transactions!$E:$E,"CAPTURE",PG_Transactions!$AQ:$AQ,1)</f>
        <v>1</v>
      </c>
      <c r="J5738">
        <f>SUMIFS(PG_Transactions!$G:$G,PG_Transactions!$AK:$AK,$H5738,PG_Transactions!$E:$E,"CAPTURE",PG_Transactions!$AQ:$AQ,1)</f>
        <v>7999</v>
      </c>
      <c r="K5738">
        <f t="shared" si="273"/>
        <v>0</v>
      </c>
      <c r="L5738" t="str">
        <f t="shared" si="274"/>
        <v>Amount Match</v>
      </c>
    </row>
    <row r="5739" spans="1:12" hidden="1" x14ac:dyDescent="0.3">
      <c r="A5739" t="s">
        <v>11307</v>
      </c>
      <c r="B5739" s="1">
        <v>46291</v>
      </c>
      <c r="C5739" t="s">
        <v>11308</v>
      </c>
      <c r="D5739" t="s">
        <v>16</v>
      </c>
      <c r="E5739" t="s">
        <v>9</v>
      </c>
      <c r="F5739" s="2">
        <v>3499</v>
      </c>
      <c r="G5739" t="s">
        <v>10</v>
      </c>
      <c r="H5739" t="str">
        <f t="shared" si="272"/>
        <v>ORD26005738</v>
      </c>
      <c r="I5739">
        <f>COUNTIFS(PG_Transactions!$AK:$AK,$H5739,PG_Transactions!$E:$E,"CAPTURE",PG_Transactions!$AQ:$AQ,1)</f>
        <v>1</v>
      </c>
      <c r="J5739">
        <f>SUMIFS(PG_Transactions!$G:$G,PG_Transactions!$AK:$AK,$H5739,PG_Transactions!$E:$E,"CAPTURE",PG_Transactions!$AQ:$AQ,1)</f>
        <v>3499</v>
      </c>
      <c r="K5739">
        <f t="shared" si="273"/>
        <v>0</v>
      </c>
      <c r="L5739" t="str">
        <f t="shared" si="274"/>
        <v>Amount Match</v>
      </c>
    </row>
    <row r="5740" spans="1:12" hidden="1" x14ac:dyDescent="0.3">
      <c r="A5740" t="s">
        <v>11309</v>
      </c>
      <c r="B5740" s="1">
        <v>46267</v>
      </c>
      <c r="C5740" t="s">
        <v>11310</v>
      </c>
      <c r="D5740" t="s">
        <v>32</v>
      </c>
      <c r="E5740" t="s">
        <v>33</v>
      </c>
      <c r="F5740">
        <v>10498</v>
      </c>
      <c r="G5740" t="s">
        <v>10</v>
      </c>
      <c r="H5740" t="str">
        <f t="shared" si="272"/>
        <v>ORD26005739</v>
      </c>
      <c r="I5740">
        <f>COUNTIFS(PG_Transactions!$AK:$AK,$H5740,PG_Transactions!$E:$E,"CAPTURE",PG_Transactions!$AQ:$AQ,1)</f>
        <v>1</v>
      </c>
      <c r="J5740">
        <f>SUMIFS(PG_Transactions!$G:$G,PG_Transactions!$AK:$AK,$H5740,PG_Transactions!$E:$E,"CAPTURE",PG_Transactions!$AQ:$AQ,1)</f>
        <v>10498</v>
      </c>
      <c r="K5740">
        <f t="shared" si="273"/>
        <v>0</v>
      </c>
      <c r="L5740" t="str">
        <f t="shared" si="274"/>
        <v>Amount Match</v>
      </c>
    </row>
    <row r="5741" spans="1:12" hidden="1" x14ac:dyDescent="0.3">
      <c r="A5741" t="s">
        <v>11311</v>
      </c>
      <c r="B5741" s="1">
        <v>46280</v>
      </c>
      <c r="C5741" t="s">
        <v>11312</v>
      </c>
      <c r="D5741" t="s">
        <v>41</v>
      </c>
      <c r="E5741" t="s">
        <v>9</v>
      </c>
      <c r="F5741" s="2">
        <v>1499</v>
      </c>
      <c r="G5741" t="s">
        <v>10</v>
      </c>
      <c r="H5741" t="str">
        <f t="shared" si="272"/>
        <v>ORD26005740</v>
      </c>
      <c r="I5741">
        <f>COUNTIFS(PG_Transactions!$AK:$AK,$H5741,PG_Transactions!$E:$E,"CAPTURE",PG_Transactions!$AQ:$AQ,1)</f>
        <v>1</v>
      </c>
      <c r="J5741">
        <f>SUMIFS(PG_Transactions!$G:$G,PG_Transactions!$AK:$AK,$H5741,PG_Transactions!$E:$E,"CAPTURE",PG_Transactions!$AQ:$AQ,1)</f>
        <v>1499</v>
      </c>
      <c r="K5741">
        <f t="shared" si="273"/>
        <v>0</v>
      </c>
      <c r="L5741" t="str">
        <f t="shared" si="274"/>
        <v>Amount Match</v>
      </c>
    </row>
    <row r="5742" spans="1:12" hidden="1" x14ac:dyDescent="0.3">
      <c r="A5742" t="s">
        <v>11313</v>
      </c>
      <c r="B5742" s="1">
        <v>46287</v>
      </c>
      <c r="C5742" t="s">
        <v>11314</v>
      </c>
      <c r="D5742" t="s">
        <v>16</v>
      </c>
      <c r="E5742" t="s">
        <v>9</v>
      </c>
      <c r="F5742">
        <v>3499</v>
      </c>
      <c r="G5742" t="s">
        <v>10</v>
      </c>
      <c r="H5742" t="str">
        <f t="shared" si="272"/>
        <v>ORD26005741</v>
      </c>
      <c r="I5742">
        <f>COUNTIFS(PG_Transactions!$AK:$AK,$H5742,PG_Transactions!$E:$E,"CAPTURE",PG_Transactions!$AQ:$AQ,1)</f>
        <v>1</v>
      </c>
      <c r="J5742">
        <f>SUMIFS(PG_Transactions!$G:$G,PG_Transactions!$AK:$AK,$H5742,PG_Transactions!$E:$E,"CAPTURE",PG_Transactions!$AQ:$AQ,1)</f>
        <v>3499</v>
      </c>
      <c r="K5742">
        <f t="shared" si="273"/>
        <v>0</v>
      </c>
      <c r="L5742" t="str">
        <f t="shared" si="274"/>
        <v>Amount Match</v>
      </c>
    </row>
    <row r="5743" spans="1:12" hidden="1" x14ac:dyDescent="0.3">
      <c r="A5743" t="s">
        <v>11315</v>
      </c>
      <c r="B5743" s="1">
        <v>46290</v>
      </c>
      <c r="C5743" t="s">
        <v>11316</v>
      </c>
      <c r="D5743" t="s">
        <v>27</v>
      </c>
      <c r="E5743" t="s">
        <v>9</v>
      </c>
      <c r="F5743">
        <v>599</v>
      </c>
      <c r="G5743" t="s">
        <v>10</v>
      </c>
      <c r="H5743" t="str">
        <f t="shared" si="272"/>
        <v>ORD26005742</v>
      </c>
      <c r="I5743">
        <f>COUNTIFS(PG_Transactions!$AK:$AK,$H5743,PG_Transactions!$E:$E,"CAPTURE",PG_Transactions!$AQ:$AQ,1)</f>
        <v>1</v>
      </c>
      <c r="J5743">
        <f>SUMIFS(PG_Transactions!$G:$G,PG_Transactions!$AK:$AK,$H5743,PG_Transactions!$E:$E,"CAPTURE",PG_Transactions!$AQ:$AQ,1)</f>
        <v>599</v>
      </c>
      <c r="K5743">
        <f t="shared" si="273"/>
        <v>0</v>
      </c>
      <c r="L5743" t="str">
        <f t="shared" si="274"/>
        <v>Amount Match</v>
      </c>
    </row>
    <row r="5744" spans="1:12" hidden="1" x14ac:dyDescent="0.3">
      <c r="A5744" t="s">
        <v>11317</v>
      </c>
      <c r="B5744" s="1">
        <v>46275</v>
      </c>
      <c r="C5744" t="s">
        <v>11318</v>
      </c>
      <c r="D5744" t="s">
        <v>32</v>
      </c>
      <c r="E5744" t="s">
        <v>9</v>
      </c>
      <c r="F5744">
        <v>2999</v>
      </c>
      <c r="G5744" t="s">
        <v>10</v>
      </c>
      <c r="H5744" t="str">
        <f t="shared" si="272"/>
        <v>ORD26005743</v>
      </c>
      <c r="I5744">
        <f>COUNTIFS(PG_Transactions!$AK:$AK,$H5744,PG_Transactions!$E:$E,"CAPTURE",PG_Transactions!$AQ:$AQ,1)</f>
        <v>1</v>
      </c>
      <c r="J5744">
        <f>SUMIFS(PG_Transactions!$G:$G,PG_Transactions!$AK:$AK,$H5744,PG_Transactions!$E:$E,"CAPTURE",PG_Transactions!$AQ:$AQ,1)</f>
        <v>2999</v>
      </c>
      <c r="K5744">
        <f t="shared" si="273"/>
        <v>0</v>
      </c>
      <c r="L5744" t="str">
        <f t="shared" si="274"/>
        <v>Amount Match</v>
      </c>
    </row>
    <row r="5745" spans="1:12" hidden="1" x14ac:dyDescent="0.3">
      <c r="A5745" t="s">
        <v>11319</v>
      </c>
      <c r="B5745" s="1">
        <v>46274</v>
      </c>
      <c r="C5745" t="s">
        <v>11320</v>
      </c>
      <c r="D5745" t="s">
        <v>13</v>
      </c>
      <c r="E5745" t="s">
        <v>9</v>
      </c>
      <c r="F5745">
        <v>1499</v>
      </c>
      <c r="G5745" t="s">
        <v>10</v>
      </c>
      <c r="H5745" t="str">
        <f t="shared" si="272"/>
        <v>ORD26005744</v>
      </c>
      <c r="I5745">
        <f>COUNTIFS(PG_Transactions!$AK:$AK,$H5745,PG_Transactions!$E:$E,"CAPTURE",PG_Transactions!$AQ:$AQ,1)</f>
        <v>1</v>
      </c>
      <c r="J5745">
        <f>SUMIFS(PG_Transactions!$G:$G,PG_Transactions!$AK:$AK,$H5745,PG_Transactions!$E:$E,"CAPTURE",PG_Transactions!$AQ:$AQ,1)</f>
        <v>1499</v>
      </c>
      <c r="K5745">
        <f t="shared" si="273"/>
        <v>0</v>
      </c>
      <c r="L5745" t="str">
        <f t="shared" si="274"/>
        <v>Amount Match</v>
      </c>
    </row>
    <row r="5746" spans="1:12" hidden="1" x14ac:dyDescent="0.3">
      <c r="A5746" t="s">
        <v>11321</v>
      </c>
      <c r="B5746" s="1">
        <v>46279</v>
      </c>
      <c r="C5746" t="s">
        <v>11322</v>
      </c>
      <c r="D5746" t="s">
        <v>27</v>
      </c>
      <c r="E5746" t="s">
        <v>17</v>
      </c>
      <c r="F5746">
        <v>4999</v>
      </c>
      <c r="G5746" t="s">
        <v>10</v>
      </c>
      <c r="H5746" t="str">
        <f t="shared" si="272"/>
        <v>ORD26005745</v>
      </c>
      <c r="I5746">
        <f>COUNTIFS(PG_Transactions!$AK:$AK,$H5746,PG_Transactions!$E:$E,"CAPTURE",PG_Transactions!$AQ:$AQ,1)</f>
        <v>1</v>
      </c>
      <c r="J5746">
        <f>SUMIFS(PG_Transactions!$G:$G,PG_Transactions!$AK:$AK,$H5746,PG_Transactions!$E:$E,"CAPTURE",PG_Transactions!$AQ:$AQ,1)</f>
        <v>4999</v>
      </c>
      <c r="K5746">
        <f t="shared" si="273"/>
        <v>0</v>
      </c>
      <c r="L5746" t="str">
        <f t="shared" si="274"/>
        <v>Amount Match</v>
      </c>
    </row>
    <row r="5747" spans="1:12" hidden="1" x14ac:dyDescent="0.3">
      <c r="A5747" t="s">
        <v>11323</v>
      </c>
      <c r="B5747" s="1">
        <v>46279</v>
      </c>
      <c r="C5747" t="s">
        <v>11324</v>
      </c>
      <c r="D5747" t="s">
        <v>27</v>
      </c>
      <c r="E5747" t="s">
        <v>17</v>
      </c>
      <c r="F5747">
        <v>6797</v>
      </c>
      <c r="G5747" t="s">
        <v>10</v>
      </c>
      <c r="H5747" t="str">
        <f t="shared" si="272"/>
        <v>ORD26005746</v>
      </c>
      <c r="I5747">
        <f>COUNTIFS(PG_Transactions!$AK:$AK,$H5747,PG_Transactions!$E:$E,"CAPTURE",PG_Transactions!$AQ:$AQ,1)</f>
        <v>1</v>
      </c>
      <c r="J5747">
        <f>SUMIFS(PG_Transactions!$G:$G,PG_Transactions!$AK:$AK,$H5747,PG_Transactions!$E:$E,"CAPTURE",PG_Transactions!$AQ:$AQ,1)</f>
        <v>6797</v>
      </c>
      <c r="K5747">
        <f t="shared" si="273"/>
        <v>0</v>
      </c>
      <c r="L5747" t="str">
        <f t="shared" si="274"/>
        <v>Amount Match</v>
      </c>
    </row>
    <row r="5748" spans="1:12" hidden="1" x14ac:dyDescent="0.3">
      <c r="A5748" t="s">
        <v>11325</v>
      </c>
      <c r="B5748" s="1">
        <v>46277</v>
      </c>
      <c r="C5748" t="s">
        <v>11326</v>
      </c>
      <c r="D5748" t="s">
        <v>8</v>
      </c>
      <c r="E5748" t="s">
        <v>9</v>
      </c>
      <c r="F5748">
        <v>5298</v>
      </c>
      <c r="G5748" t="s">
        <v>10</v>
      </c>
      <c r="H5748" t="str">
        <f t="shared" si="272"/>
        <v>ORD26005747</v>
      </c>
      <c r="I5748">
        <f>COUNTIFS(PG_Transactions!$AK:$AK,$H5748,PG_Transactions!$E:$E,"CAPTURE",PG_Transactions!$AQ:$AQ,1)</f>
        <v>1</v>
      </c>
      <c r="J5748">
        <f>SUMIFS(PG_Transactions!$G:$G,PG_Transactions!$AK:$AK,$H5748,PG_Transactions!$E:$E,"CAPTURE",PG_Transactions!$AQ:$AQ,1)</f>
        <v>5298</v>
      </c>
      <c r="K5748">
        <f t="shared" si="273"/>
        <v>0</v>
      </c>
      <c r="L5748" t="str">
        <f t="shared" si="274"/>
        <v>Amount Match</v>
      </c>
    </row>
    <row r="5749" spans="1:12" hidden="1" x14ac:dyDescent="0.3">
      <c r="A5749" t="s">
        <v>11327</v>
      </c>
      <c r="B5749" s="1">
        <v>46281</v>
      </c>
      <c r="C5749" t="s">
        <v>11328</v>
      </c>
      <c r="D5749" t="s">
        <v>24</v>
      </c>
      <c r="E5749" t="s">
        <v>17</v>
      </c>
      <c r="F5749">
        <v>11797</v>
      </c>
      <c r="G5749" t="s">
        <v>10</v>
      </c>
      <c r="H5749" t="str">
        <f t="shared" si="272"/>
        <v>ORD26005748</v>
      </c>
      <c r="I5749">
        <f>COUNTIFS(PG_Transactions!$AK:$AK,$H5749,PG_Transactions!$E:$E,"CAPTURE",PG_Transactions!$AQ:$AQ,1)</f>
        <v>1</v>
      </c>
      <c r="J5749">
        <f>SUMIFS(PG_Transactions!$G:$G,PG_Transactions!$AK:$AK,$H5749,PG_Transactions!$E:$E,"CAPTURE",PG_Transactions!$AQ:$AQ,1)</f>
        <v>11797</v>
      </c>
      <c r="K5749">
        <f t="shared" si="273"/>
        <v>0</v>
      </c>
      <c r="L5749" t="str">
        <f t="shared" si="274"/>
        <v>Amount Match</v>
      </c>
    </row>
    <row r="5750" spans="1:12" hidden="1" x14ac:dyDescent="0.3">
      <c r="A5750" t="s">
        <v>11329</v>
      </c>
      <c r="B5750" s="1">
        <v>46289</v>
      </c>
      <c r="C5750" t="s">
        <v>11330</v>
      </c>
      <c r="D5750" t="s">
        <v>32</v>
      </c>
      <c r="E5750" t="s">
        <v>33</v>
      </c>
      <c r="F5750">
        <v>1799</v>
      </c>
      <c r="G5750" t="s">
        <v>10</v>
      </c>
      <c r="H5750" t="str">
        <f t="shared" si="272"/>
        <v>ORD26005749</v>
      </c>
      <c r="I5750">
        <f>COUNTIFS(PG_Transactions!$AK:$AK,$H5750,PG_Transactions!$E:$E,"CAPTURE",PG_Transactions!$AQ:$AQ,1)</f>
        <v>1</v>
      </c>
      <c r="J5750">
        <f>SUMIFS(PG_Transactions!$G:$G,PG_Transactions!$AK:$AK,$H5750,PG_Transactions!$E:$E,"CAPTURE",PG_Transactions!$AQ:$AQ,1)</f>
        <v>1799</v>
      </c>
      <c r="K5750">
        <f t="shared" si="273"/>
        <v>0</v>
      </c>
      <c r="L5750" t="str">
        <f t="shared" si="274"/>
        <v>Amount Match</v>
      </c>
    </row>
    <row r="5751" spans="1:12" hidden="1" x14ac:dyDescent="0.3">
      <c r="A5751" t="s">
        <v>11331</v>
      </c>
      <c r="B5751" s="1">
        <v>46294</v>
      </c>
      <c r="C5751" t="s">
        <v>11332</v>
      </c>
      <c r="D5751" t="s">
        <v>51</v>
      </c>
      <c r="E5751" t="s">
        <v>44</v>
      </c>
      <c r="F5751">
        <v>499</v>
      </c>
      <c r="G5751" t="s">
        <v>10</v>
      </c>
      <c r="H5751" t="str">
        <f t="shared" si="272"/>
        <v>ORD26005750</v>
      </c>
      <c r="I5751">
        <f>COUNTIFS(PG_Transactions!$AK:$AK,$H5751,PG_Transactions!$E:$E,"CAPTURE",PG_Transactions!$AQ:$AQ,1)</f>
        <v>1</v>
      </c>
      <c r="J5751">
        <f>SUMIFS(PG_Transactions!$G:$G,PG_Transactions!$AK:$AK,$H5751,PG_Transactions!$E:$E,"CAPTURE",PG_Transactions!$AQ:$AQ,1)</f>
        <v>499</v>
      </c>
      <c r="K5751">
        <f t="shared" si="273"/>
        <v>0</v>
      </c>
      <c r="L5751" t="str">
        <f t="shared" si="274"/>
        <v>Amount Match</v>
      </c>
    </row>
    <row r="5752" spans="1:12" hidden="1" x14ac:dyDescent="0.3">
      <c r="A5752" t="s">
        <v>11333</v>
      </c>
      <c r="B5752" s="1">
        <v>46281</v>
      </c>
      <c r="C5752" t="s">
        <v>11334</v>
      </c>
      <c r="D5752" t="s">
        <v>32</v>
      </c>
      <c r="E5752" t="s">
        <v>33</v>
      </c>
      <c r="F5752">
        <v>1848</v>
      </c>
      <c r="G5752" t="s">
        <v>10</v>
      </c>
      <c r="H5752" t="str">
        <f t="shared" si="272"/>
        <v>ORD26005751</v>
      </c>
      <c r="I5752">
        <f>COUNTIFS(PG_Transactions!$AK:$AK,$H5752,PG_Transactions!$E:$E,"CAPTURE",PG_Transactions!$AQ:$AQ,1)</f>
        <v>1</v>
      </c>
      <c r="J5752">
        <f>SUMIFS(PG_Transactions!$G:$G,PG_Transactions!$AK:$AK,$H5752,PG_Transactions!$E:$E,"CAPTURE",PG_Transactions!$AQ:$AQ,1)</f>
        <v>1848</v>
      </c>
      <c r="K5752">
        <f t="shared" si="273"/>
        <v>0</v>
      </c>
      <c r="L5752" t="str">
        <f t="shared" si="274"/>
        <v>Amount Match</v>
      </c>
    </row>
    <row r="5753" spans="1:12" hidden="1" x14ac:dyDescent="0.3">
      <c r="A5753" t="s">
        <v>11335</v>
      </c>
      <c r="B5753" s="1">
        <v>46267</v>
      </c>
      <c r="C5753" t="s">
        <v>11336</v>
      </c>
      <c r="D5753" t="s">
        <v>8</v>
      </c>
      <c r="E5753" t="s">
        <v>9</v>
      </c>
      <c r="F5753">
        <v>3499</v>
      </c>
      <c r="G5753" t="s">
        <v>105</v>
      </c>
      <c r="H5753" t="str">
        <f t="shared" si="272"/>
        <v>ORD26005752</v>
      </c>
      <c r="I5753">
        <f>COUNTIFS(PG_Transactions!$AK:$AK,$H5753,PG_Transactions!$E:$E,"CAPTURE",PG_Transactions!$AQ:$AQ,1)</f>
        <v>0</v>
      </c>
      <c r="J5753">
        <f>SUMIFS(PG_Transactions!$G:$G,PG_Transactions!$AK:$AK,$H5753,PG_Transactions!$E:$E,"CAPTURE",PG_Transactions!$AQ:$AQ,1)</f>
        <v>0</v>
      </c>
      <c r="K5753">
        <f t="shared" si="273"/>
        <v>-3499</v>
      </c>
      <c r="L5753" t="str">
        <f t="shared" si="274"/>
        <v>No Capture</v>
      </c>
    </row>
    <row r="5754" spans="1:12" hidden="1" x14ac:dyDescent="0.3">
      <c r="A5754" t="s">
        <v>11337</v>
      </c>
      <c r="B5754" s="1">
        <v>46268</v>
      </c>
      <c r="C5754" t="s">
        <v>11338</v>
      </c>
      <c r="D5754" t="s">
        <v>65</v>
      </c>
      <c r="E5754" t="s">
        <v>9</v>
      </c>
      <c r="F5754" s="2">
        <v>1799</v>
      </c>
      <c r="G5754" t="s">
        <v>10</v>
      </c>
      <c r="H5754" t="str">
        <f t="shared" si="272"/>
        <v>ORD26005753</v>
      </c>
      <c r="I5754">
        <f>COUNTIFS(PG_Transactions!$AK:$AK,$H5754,PG_Transactions!$E:$E,"CAPTURE",PG_Transactions!$AQ:$AQ,1)</f>
        <v>1</v>
      </c>
      <c r="J5754">
        <f>SUMIFS(PG_Transactions!$G:$G,PG_Transactions!$AK:$AK,$H5754,PG_Transactions!$E:$E,"CAPTURE",PG_Transactions!$AQ:$AQ,1)</f>
        <v>1799</v>
      </c>
      <c r="K5754">
        <f t="shared" si="273"/>
        <v>0</v>
      </c>
      <c r="L5754" t="str">
        <f t="shared" si="274"/>
        <v>Amount Match</v>
      </c>
    </row>
    <row r="5755" spans="1:12" hidden="1" x14ac:dyDescent="0.3">
      <c r="A5755" t="s">
        <v>11339</v>
      </c>
      <c r="B5755" s="1">
        <v>46277</v>
      </c>
      <c r="C5755" t="s">
        <v>11340</v>
      </c>
      <c r="D5755" t="s">
        <v>27</v>
      </c>
      <c r="E5755" t="s">
        <v>33</v>
      </c>
      <c r="F5755">
        <v>499</v>
      </c>
      <c r="G5755" t="s">
        <v>10</v>
      </c>
      <c r="H5755" t="str">
        <f t="shared" si="272"/>
        <v>ORD26005754</v>
      </c>
      <c r="I5755">
        <f>COUNTIFS(PG_Transactions!$AK:$AK,$H5755,PG_Transactions!$E:$E,"CAPTURE",PG_Transactions!$AQ:$AQ,1)</f>
        <v>1</v>
      </c>
      <c r="J5755">
        <f>SUMIFS(PG_Transactions!$G:$G,PG_Transactions!$AK:$AK,$H5755,PG_Transactions!$E:$E,"CAPTURE",PG_Transactions!$AQ:$AQ,1)</f>
        <v>499</v>
      </c>
      <c r="K5755">
        <f t="shared" si="273"/>
        <v>0</v>
      </c>
      <c r="L5755" t="str">
        <f t="shared" si="274"/>
        <v>Amount Match</v>
      </c>
    </row>
    <row r="5756" spans="1:12" hidden="1" x14ac:dyDescent="0.3">
      <c r="A5756" t="s">
        <v>11341</v>
      </c>
      <c r="B5756" s="1">
        <v>46271</v>
      </c>
      <c r="C5756" t="s">
        <v>11342</v>
      </c>
      <c r="D5756" t="s">
        <v>41</v>
      </c>
      <c r="E5756" t="s">
        <v>9</v>
      </c>
      <c r="F5756">
        <v>1499</v>
      </c>
      <c r="G5756" t="s">
        <v>10</v>
      </c>
      <c r="H5756" t="str">
        <f t="shared" si="272"/>
        <v>ORD26005755</v>
      </c>
      <c r="I5756">
        <f>COUNTIFS(PG_Transactions!$AK:$AK,$H5756,PG_Transactions!$E:$E,"CAPTURE",PG_Transactions!$AQ:$AQ,1)</f>
        <v>1</v>
      </c>
      <c r="J5756">
        <f>SUMIFS(PG_Transactions!$G:$G,PG_Transactions!$AK:$AK,$H5756,PG_Transactions!$E:$E,"CAPTURE",PG_Transactions!$AQ:$AQ,1)</f>
        <v>1499</v>
      </c>
      <c r="K5756">
        <f t="shared" si="273"/>
        <v>0</v>
      </c>
      <c r="L5756" t="str">
        <f t="shared" si="274"/>
        <v>Amount Match</v>
      </c>
    </row>
    <row r="5757" spans="1:12" hidden="1" x14ac:dyDescent="0.3">
      <c r="A5757" t="s">
        <v>11343</v>
      </c>
      <c r="B5757" s="1">
        <v>46284</v>
      </c>
      <c r="C5757" t="s">
        <v>11344</v>
      </c>
      <c r="D5757" t="s">
        <v>24</v>
      </c>
      <c r="E5757" t="s">
        <v>44</v>
      </c>
      <c r="F5757">
        <v>499</v>
      </c>
      <c r="G5757" t="s">
        <v>10</v>
      </c>
      <c r="H5757" t="str">
        <f t="shared" si="272"/>
        <v>ORD26005756</v>
      </c>
      <c r="I5757">
        <f>COUNTIFS(PG_Transactions!$AK:$AK,$H5757,PG_Transactions!$E:$E,"CAPTURE",PG_Transactions!$AQ:$AQ,1)</f>
        <v>1</v>
      </c>
      <c r="J5757">
        <f>SUMIFS(PG_Transactions!$G:$G,PG_Transactions!$AK:$AK,$H5757,PG_Transactions!$E:$E,"CAPTURE",PG_Transactions!$AQ:$AQ,1)</f>
        <v>499</v>
      </c>
      <c r="K5757">
        <f t="shared" si="273"/>
        <v>0</v>
      </c>
      <c r="L5757" t="str">
        <f t="shared" si="274"/>
        <v>Amount Match</v>
      </c>
    </row>
    <row r="5758" spans="1:12" hidden="1" x14ac:dyDescent="0.3">
      <c r="A5758" t="s">
        <v>11345</v>
      </c>
      <c r="B5758" s="1">
        <v>46290</v>
      </c>
      <c r="C5758" t="s">
        <v>8074</v>
      </c>
      <c r="D5758" t="s">
        <v>13</v>
      </c>
      <c r="E5758" t="s">
        <v>9</v>
      </c>
      <c r="F5758">
        <v>2998</v>
      </c>
      <c r="G5758" t="s">
        <v>10</v>
      </c>
      <c r="H5758" t="str">
        <f t="shared" si="272"/>
        <v>ORD26005757</v>
      </c>
      <c r="I5758">
        <f>COUNTIFS(PG_Transactions!$AK:$AK,$H5758,PG_Transactions!$E:$E,"CAPTURE",PG_Transactions!$AQ:$AQ,1)</f>
        <v>1</v>
      </c>
      <c r="J5758">
        <f>SUMIFS(PG_Transactions!$G:$G,PG_Transactions!$AK:$AK,$H5758,PG_Transactions!$E:$E,"CAPTURE",PG_Transactions!$AQ:$AQ,1)</f>
        <v>2998</v>
      </c>
      <c r="K5758">
        <f t="shared" si="273"/>
        <v>0</v>
      </c>
      <c r="L5758" t="str">
        <f t="shared" si="274"/>
        <v>Amount Match</v>
      </c>
    </row>
    <row r="5759" spans="1:12" hidden="1" x14ac:dyDescent="0.3">
      <c r="A5759" t="s">
        <v>11346</v>
      </c>
      <c r="B5759" s="1">
        <v>46276</v>
      </c>
      <c r="C5759" t="s">
        <v>11347</v>
      </c>
      <c r="D5759" t="s">
        <v>13</v>
      </c>
      <c r="E5759" t="s">
        <v>17</v>
      </c>
      <c r="F5759">
        <v>6397</v>
      </c>
      <c r="G5759" t="s">
        <v>10</v>
      </c>
      <c r="H5759" t="str">
        <f t="shared" si="272"/>
        <v>ORD26005758</v>
      </c>
      <c r="I5759">
        <f>COUNTIFS(PG_Transactions!$AK:$AK,$H5759,PG_Transactions!$E:$E,"CAPTURE",PG_Transactions!$AQ:$AQ,1)</f>
        <v>1</v>
      </c>
      <c r="J5759">
        <f>SUMIFS(PG_Transactions!$G:$G,PG_Transactions!$AK:$AK,$H5759,PG_Transactions!$E:$E,"CAPTURE",PG_Transactions!$AQ:$AQ,1)</f>
        <v>6397</v>
      </c>
      <c r="K5759">
        <f t="shared" si="273"/>
        <v>0</v>
      </c>
      <c r="L5759" t="str">
        <f t="shared" si="274"/>
        <v>Amount Match</v>
      </c>
    </row>
    <row r="5760" spans="1:12" hidden="1" x14ac:dyDescent="0.3">
      <c r="A5760" t="s">
        <v>11348</v>
      </c>
      <c r="B5760" s="1">
        <v>46289</v>
      </c>
      <c r="C5760" t="s">
        <v>11349</v>
      </c>
      <c r="D5760" t="s">
        <v>16</v>
      </c>
      <c r="E5760" t="s">
        <v>44</v>
      </c>
      <c r="F5760" s="2">
        <v>3499</v>
      </c>
      <c r="G5760" t="s">
        <v>10</v>
      </c>
      <c r="H5760" t="str">
        <f t="shared" si="272"/>
        <v>ORD26005759</v>
      </c>
      <c r="I5760">
        <f>COUNTIFS(PG_Transactions!$AK:$AK,$H5760,PG_Transactions!$E:$E,"CAPTURE",PG_Transactions!$AQ:$AQ,1)</f>
        <v>1</v>
      </c>
      <c r="J5760">
        <f>SUMIFS(PG_Transactions!$G:$G,PG_Transactions!$AK:$AK,$H5760,PG_Transactions!$E:$E,"CAPTURE",PG_Transactions!$AQ:$AQ,1)</f>
        <v>3499</v>
      </c>
      <c r="K5760">
        <f t="shared" si="273"/>
        <v>0</v>
      </c>
      <c r="L5760" t="str">
        <f t="shared" si="274"/>
        <v>Amount Match</v>
      </c>
    </row>
    <row r="5761" spans="1:12" hidden="1" x14ac:dyDescent="0.3">
      <c r="A5761" t="s">
        <v>11350</v>
      </c>
      <c r="B5761" s="1">
        <v>46290</v>
      </c>
      <c r="C5761" t="s">
        <v>11351</v>
      </c>
      <c r="D5761" t="s">
        <v>65</v>
      </c>
      <c r="E5761" t="s">
        <v>9</v>
      </c>
      <c r="F5761">
        <v>3347</v>
      </c>
      <c r="G5761" t="s">
        <v>10</v>
      </c>
      <c r="H5761" t="str">
        <f t="shared" si="272"/>
        <v>ORD26005760</v>
      </c>
      <c r="I5761">
        <f>COUNTIFS(PG_Transactions!$AK:$AK,$H5761,PG_Transactions!$E:$E,"CAPTURE",PG_Transactions!$AQ:$AQ,1)</f>
        <v>1</v>
      </c>
      <c r="J5761">
        <f>SUMIFS(PG_Transactions!$G:$G,PG_Transactions!$AK:$AK,$H5761,PG_Transactions!$E:$E,"CAPTURE",PG_Transactions!$AQ:$AQ,1)</f>
        <v>3347</v>
      </c>
      <c r="K5761">
        <f t="shared" si="273"/>
        <v>0</v>
      </c>
      <c r="L5761" t="str">
        <f t="shared" si="274"/>
        <v>Amount Match</v>
      </c>
    </row>
    <row r="5762" spans="1:12" hidden="1" x14ac:dyDescent="0.3">
      <c r="A5762" t="s">
        <v>11352</v>
      </c>
      <c r="B5762" s="1">
        <v>46270</v>
      </c>
      <c r="C5762" t="s">
        <v>11353</v>
      </c>
      <c r="D5762" t="s">
        <v>13</v>
      </c>
      <c r="E5762" t="s">
        <v>9</v>
      </c>
      <c r="F5762">
        <v>1798</v>
      </c>
      <c r="G5762" t="s">
        <v>10</v>
      </c>
      <c r="H5762" t="str">
        <f t="shared" si="272"/>
        <v>ORD26005761</v>
      </c>
      <c r="I5762">
        <f>COUNTIFS(PG_Transactions!$AK:$AK,$H5762,PG_Transactions!$E:$E,"CAPTURE",PG_Transactions!$AQ:$AQ,1)</f>
        <v>1</v>
      </c>
      <c r="J5762">
        <f>SUMIFS(PG_Transactions!$G:$G,PG_Transactions!$AK:$AK,$H5762,PG_Transactions!$E:$E,"CAPTURE",PG_Transactions!$AQ:$AQ,1)</f>
        <v>1798</v>
      </c>
      <c r="K5762">
        <f t="shared" si="273"/>
        <v>0</v>
      </c>
      <c r="L5762" t="str">
        <f t="shared" si="274"/>
        <v>Amount Match</v>
      </c>
    </row>
    <row r="5763" spans="1:12" hidden="1" x14ac:dyDescent="0.3">
      <c r="A5763" t="s">
        <v>11354</v>
      </c>
      <c r="B5763" s="1">
        <v>46294</v>
      </c>
      <c r="C5763" t="s">
        <v>11355</v>
      </c>
      <c r="E5763" t="s">
        <v>44</v>
      </c>
      <c r="F5763">
        <v>7297</v>
      </c>
      <c r="G5763" t="s">
        <v>10</v>
      </c>
      <c r="H5763" t="str">
        <f t="shared" ref="H5763:H5826" si="275">UPPER(SUBSTITUTE(TRIM(A5763),"-",""))</f>
        <v>ORD26005762</v>
      </c>
      <c r="I5763">
        <f>COUNTIFS(PG_Transactions!$AK:$AK,$H5763,PG_Transactions!$E:$E,"CAPTURE",PG_Transactions!$AQ:$AQ,1)</f>
        <v>1</v>
      </c>
      <c r="J5763">
        <f>SUMIFS(PG_Transactions!$G:$G,PG_Transactions!$AK:$AK,$H5763,PG_Transactions!$E:$E,"CAPTURE",PG_Transactions!$AQ:$AQ,1)</f>
        <v>7297</v>
      </c>
      <c r="K5763">
        <f t="shared" ref="K5763:K5826" si="276">ROUND(J5763-F5763,2)</f>
        <v>0</v>
      </c>
      <c r="L5763" t="str">
        <f t="shared" ref="L5763:L5826" si="277">IF(I5763=0,"No Capture",IF(I5763&gt;1,"Multiple Capture Rows - Review",IF(ABS(K5763)&lt;0.01,"Amount Match",IF(K5763&lt;0,"Captured Less Than Order","Captured More Than Order"))))</f>
        <v>Amount Match</v>
      </c>
    </row>
    <row r="5764" spans="1:12" hidden="1" x14ac:dyDescent="0.3">
      <c r="A5764" t="s">
        <v>11356</v>
      </c>
      <c r="B5764" s="1">
        <v>46291</v>
      </c>
      <c r="C5764" t="s">
        <v>11357</v>
      </c>
      <c r="D5764" t="s">
        <v>24</v>
      </c>
      <c r="E5764" t="s">
        <v>9</v>
      </c>
      <c r="F5764">
        <v>599</v>
      </c>
      <c r="G5764" t="s">
        <v>10</v>
      </c>
      <c r="H5764" t="str">
        <f t="shared" si="275"/>
        <v>ORD26005763</v>
      </c>
      <c r="I5764">
        <f>COUNTIFS(PG_Transactions!$AK:$AK,$H5764,PG_Transactions!$E:$E,"CAPTURE",PG_Transactions!$AQ:$AQ,1)</f>
        <v>1</v>
      </c>
      <c r="J5764">
        <f>SUMIFS(PG_Transactions!$G:$G,PG_Transactions!$AK:$AK,$H5764,PG_Transactions!$E:$E,"CAPTURE",PG_Transactions!$AQ:$AQ,1)</f>
        <v>599</v>
      </c>
      <c r="K5764">
        <f t="shared" si="276"/>
        <v>0</v>
      </c>
      <c r="L5764" t="str">
        <f t="shared" si="277"/>
        <v>Amount Match</v>
      </c>
    </row>
    <row r="5765" spans="1:12" hidden="1" x14ac:dyDescent="0.3">
      <c r="A5765" t="s">
        <v>11358</v>
      </c>
      <c r="B5765" s="1">
        <v>46273</v>
      </c>
      <c r="C5765" t="s">
        <v>11359</v>
      </c>
      <c r="D5765" t="s">
        <v>38</v>
      </c>
      <c r="E5765" t="s">
        <v>9</v>
      </c>
      <c r="F5765">
        <v>299</v>
      </c>
      <c r="G5765" t="s">
        <v>10</v>
      </c>
      <c r="H5765" t="str">
        <f t="shared" si="275"/>
        <v>ORD26005764</v>
      </c>
      <c r="I5765">
        <f>COUNTIFS(PG_Transactions!$AK:$AK,$H5765,PG_Transactions!$E:$E,"CAPTURE",PG_Transactions!$AQ:$AQ,1)</f>
        <v>1</v>
      </c>
      <c r="J5765">
        <f>SUMIFS(PG_Transactions!$G:$G,PG_Transactions!$AK:$AK,$H5765,PG_Transactions!$E:$E,"CAPTURE",PG_Transactions!$AQ:$AQ,1)</f>
        <v>299</v>
      </c>
      <c r="K5765">
        <f t="shared" si="276"/>
        <v>0</v>
      </c>
      <c r="L5765" t="str">
        <f t="shared" si="277"/>
        <v>Amount Match</v>
      </c>
    </row>
    <row r="5766" spans="1:12" hidden="1" x14ac:dyDescent="0.3">
      <c r="A5766" t="s">
        <v>11360</v>
      </c>
      <c r="B5766" s="1">
        <v>46272</v>
      </c>
      <c r="C5766" t="s">
        <v>11361</v>
      </c>
      <c r="D5766" t="s">
        <v>41</v>
      </c>
      <c r="E5766" t="s">
        <v>9</v>
      </c>
      <c r="F5766">
        <v>1799</v>
      </c>
      <c r="G5766" t="s">
        <v>10</v>
      </c>
      <c r="H5766" t="str">
        <f t="shared" si="275"/>
        <v>ORD26005765</v>
      </c>
      <c r="I5766">
        <f>COUNTIFS(PG_Transactions!$AK:$AK,$H5766,PG_Transactions!$E:$E,"CAPTURE",PG_Transactions!$AQ:$AQ,1)</f>
        <v>1</v>
      </c>
      <c r="J5766">
        <f>SUMIFS(PG_Transactions!$G:$G,PG_Transactions!$AK:$AK,$H5766,PG_Transactions!$E:$E,"CAPTURE",PG_Transactions!$AQ:$AQ,1)</f>
        <v>1799</v>
      </c>
      <c r="K5766">
        <f t="shared" si="276"/>
        <v>0</v>
      </c>
      <c r="L5766" t="str">
        <f t="shared" si="277"/>
        <v>Amount Match</v>
      </c>
    </row>
    <row r="5767" spans="1:12" hidden="1" x14ac:dyDescent="0.3">
      <c r="A5767" t="s">
        <v>11362</v>
      </c>
      <c r="B5767" s="1">
        <v>46267</v>
      </c>
      <c r="C5767" t="s">
        <v>11363</v>
      </c>
      <c r="D5767" t="s">
        <v>8</v>
      </c>
      <c r="E5767" t="s">
        <v>9</v>
      </c>
      <c r="F5767">
        <v>3098</v>
      </c>
      <c r="G5767" t="s">
        <v>10</v>
      </c>
      <c r="H5767" t="str">
        <f t="shared" si="275"/>
        <v>ORD26005766</v>
      </c>
      <c r="I5767">
        <f>COUNTIFS(PG_Transactions!$AK:$AK,$H5767,PG_Transactions!$E:$E,"CAPTURE",PG_Transactions!$AQ:$AQ,1)</f>
        <v>1</v>
      </c>
      <c r="J5767">
        <f>SUMIFS(PG_Transactions!$G:$G,PG_Transactions!$AK:$AK,$H5767,PG_Transactions!$E:$E,"CAPTURE",PG_Transactions!$AQ:$AQ,1)</f>
        <v>3098</v>
      </c>
      <c r="K5767">
        <f t="shared" si="276"/>
        <v>0</v>
      </c>
      <c r="L5767" t="str">
        <f t="shared" si="277"/>
        <v>Amount Match</v>
      </c>
    </row>
    <row r="5768" spans="1:12" hidden="1" x14ac:dyDescent="0.3">
      <c r="A5768" t="s">
        <v>11364</v>
      </c>
      <c r="B5768" s="1">
        <v>46270</v>
      </c>
      <c r="C5768" t="s">
        <v>11365</v>
      </c>
      <c r="D5768" t="s">
        <v>32</v>
      </c>
      <c r="E5768" t="s">
        <v>9</v>
      </c>
      <c r="F5768">
        <v>2098</v>
      </c>
      <c r="G5768" t="s">
        <v>105</v>
      </c>
      <c r="H5768" t="str">
        <f t="shared" si="275"/>
        <v>ORD26005767</v>
      </c>
      <c r="I5768">
        <f>COUNTIFS(PG_Transactions!$AK:$AK,$H5768,PG_Transactions!$E:$E,"CAPTURE",PG_Transactions!$AQ:$AQ,1)</f>
        <v>0</v>
      </c>
      <c r="J5768">
        <f>SUMIFS(PG_Transactions!$G:$G,PG_Transactions!$AK:$AK,$H5768,PG_Transactions!$E:$E,"CAPTURE",PG_Transactions!$AQ:$AQ,1)</f>
        <v>0</v>
      </c>
      <c r="K5768">
        <f t="shared" si="276"/>
        <v>-2098</v>
      </c>
      <c r="L5768" t="str">
        <f t="shared" si="277"/>
        <v>No Capture</v>
      </c>
    </row>
    <row r="5769" spans="1:12" hidden="1" x14ac:dyDescent="0.3">
      <c r="A5769" t="s">
        <v>11366</v>
      </c>
      <c r="B5769" s="1">
        <v>46282</v>
      </c>
      <c r="C5769" t="s">
        <v>11367</v>
      </c>
      <c r="D5769" t="s">
        <v>24</v>
      </c>
      <c r="E5769" t="s">
        <v>17</v>
      </c>
      <c r="F5769">
        <v>299</v>
      </c>
      <c r="G5769" t="s">
        <v>105</v>
      </c>
      <c r="H5769" t="str">
        <f t="shared" si="275"/>
        <v>ORD26005768</v>
      </c>
      <c r="I5769">
        <f>COUNTIFS(PG_Transactions!$AK:$AK,$H5769,PG_Transactions!$E:$E,"CAPTURE",PG_Transactions!$AQ:$AQ,1)</f>
        <v>0</v>
      </c>
      <c r="J5769">
        <f>SUMIFS(PG_Transactions!$G:$G,PG_Transactions!$AK:$AK,$H5769,PG_Transactions!$E:$E,"CAPTURE",PG_Transactions!$AQ:$AQ,1)</f>
        <v>0</v>
      </c>
      <c r="K5769">
        <f t="shared" si="276"/>
        <v>-299</v>
      </c>
      <c r="L5769" t="str">
        <f t="shared" si="277"/>
        <v>No Capture</v>
      </c>
    </row>
    <row r="5770" spans="1:12" hidden="1" x14ac:dyDescent="0.3">
      <c r="A5770" t="s">
        <v>11368</v>
      </c>
      <c r="B5770" s="1">
        <v>46287</v>
      </c>
      <c r="C5770" t="s">
        <v>11369</v>
      </c>
      <c r="D5770" t="s">
        <v>38</v>
      </c>
      <c r="E5770" t="s">
        <v>44</v>
      </c>
      <c r="F5770">
        <v>2499</v>
      </c>
      <c r="G5770" t="s">
        <v>10</v>
      </c>
      <c r="H5770" t="str">
        <f t="shared" si="275"/>
        <v>ORD26005769</v>
      </c>
      <c r="I5770">
        <f>COUNTIFS(PG_Transactions!$AK:$AK,$H5770,PG_Transactions!$E:$E,"CAPTURE",PG_Transactions!$AQ:$AQ,1)</f>
        <v>1</v>
      </c>
      <c r="J5770">
        <f>SUMIFS(PG_Transactions!$G:$G,PG_Transactions!$AK:$AK,$H5770,PG_Transactions!$E:$E,"CAPTURE",PG_Transactions!$AQ:$AQ,1)</f>
        <v>2499</v>
      </c>
      <c r="K5770">
        <f t="shared" si="276"/>
        <v>0</v>
      </c>
      <c r="L5770" t="str">
        <f t="shared" si="277"/>
        <v>Amount Match</v>
      </c>
    </row>
    <row r="5771" spans="1:12" hidden="1" x14ac:dyDescent="0.3">
      <c r="A5771" t="s">
        <v>11370</v>
      </c>
      <c r="B5771" s="1">
        <v>46270</v>
      </c>
      <c r="C5771" t="s">
        <v>11371</v>
      </c>
      <c r="D5771" t="s">
        <v>51</v>
      </c>
      <c r="E5771" t="s">
        <v>17</v>
      </c>
      <c r="F5771">
        <v>5298</v>
      </c>
      <c r="G5771" t="s">
        <v>10</v>
      </c>
      <c r="H5771" t="str">
        <f t="shared" si="275"/>
        <v>ORD26005770</v>
      </c>
      <c r="I5771">
        <f>COUNTIFS(PG_Transactions!$AK:$AK,$H5771,PG_Transactions!$E:$E,"CAPTURE",PG_Transactions!$AQ:$AQ,1)</f>
        <v>1</v>
      </c>
      <c r="J5771">
        <f>SUMIFS(PG_Transactions!$G:$G,PG_Transactions!$AK:$AK,$H5771,PG_Transactions!$E:$E,"CAPTURE",PG_Transactions!$AQ:$AQ,1)</f>
        <v>5298</v>
      </c>
      <c r="K5771">
        <f t="shared" si="276"/>
        <v>0</v>
      </c>
      <c r="L5771" t="str">
        <f t="shared" si="277"/>
        <v>Amount Match</v>
      </c>
    </row>
    <row r="5772" spans="1:12" hidden="1" x14ac:dyDescent="0.3">
      <c r="A5772" t="s">
        <v>11372</v>
      </c>
      <c r="B5772" s="1">
        <v>46271</v>
      </c>
      <c r="C5772" t="s">
        <v>11373</v>
      </c>
      <c r="D5772" t="s">
        <v>8</v>
      </c>
      <c r="E5772" t="s">
        <v>9</v>
      </c>
      <c r="F5772">
        <v>1799</v>
      </c>
      <c r="G5772" t="s">
        <v>10</v>
      </c>
      <c r="H5772" t="str">
        <f t="shared" si="275"/>
        <v>ORD26005771</v>
      </c>
      <c r="I5772">
        <f>COUNTIFS(PG_Transactions!$AK:$AK,$H5772,PG_Transactions!$E:$E,"CAPTURE",PG_Transactions!$AQ:$AQ,1)</f>
        <v>1</v>
      </c>
      <c r="J5772">
        <f>SUMIFS(PG_Transactions!$G:$G,PG_Transactions!$AK:$AK,$H5772,PG_Transactions!$E:$E,"CAPTURE",PG_Transactions!$AQ:$AQ,1)</f>
        <v>1799</v>
      </c>
      <c r="K5772">
        <f t="shared" si="276"/>
        <v>0</v>
      </c>
      <c r="L5772" t="str">
        <f t="shared" si="277"/>
        <v>Amount Match</v>
      </c>
    </row>
    <row r="5773" spans="1:12" hidden="1" x14ac:dyDescent="0.3">
      <c r="A5773" t="s">
        <v>11374</v>
      </c>
      <c r="B5773" s="1">
        <v>46282</v>
      </c>
      <c r="C5773" t="s">
        <v>7755</v>
      </c>
      <c r="D5773" t="s">
        <v>27</v>
      </c>
      <c r="E5773" t="s">
        <v>9</v>
      </c>
      <c r="F5773">
        <v>12998</v>
      </c>
      <c r="G5773" t="s">
        <v>56</v>
      </c>
      <c r="H5773" t="str">
        <f t="shared" si="275"/>
        <v>ORD26005772</v>
      </c>
      <c r="I5773">
        <f>COUNTIFS(PG_Transactions!$AK:$AK,$H5773,PG_Transactions!$E:$E,"CAPTURE",PG_Transactions!$AQ:$AQ,1)</f>
        <v>1</v>
      </c>
      <c r="J5773">
        <f>SUMIFS(PG_Transactions!$G:$G,PG_Transactions!$AK:$AK,$H5773,PG_Transactions!$E:$E,"CAPTURE",PG_Transactions!$AQ:$AQ,1)</f>
        <v>12998</v>
      </c>
      <c r="K5773">
        <f t="shared" si="276"/>
        <v>0</v>
      </c>
      <c r="L5773" t="str">
        <f t="shared" si="277"/>
        <v>Amount Match</v>
      </c>
    </row>
    <row r="5774" spans="1:12" hidden="1" x14ac:dyDescent="0.3">
      <c r="A5774" t="s">
        <v>11375</v>
      </c>
      <c r="B5774" s="1">
        <v>46286</v>
      </c>
      <c r="C5774" t="s">
        <v>11376</v>
      </c>
      <c r="D5774" t="s">
        <v>8</v>
      </c>
      <c r="E5774" t="s">
        <v>9</v>
      </c>
      <c r="F5774">
        <v>4797</v>
      </c>
      <c r="G5774" t="s">
        <v>10</v>
      </c>
      <c r="H5774" t="str">
        <f t="shared" si="275"/>
        <v>ORD26005773</v>
      </c>
      <c r="I5774">
        <f>COUNTIFS(PG_Transactions!$AK:$AK,$H5774,PG_Transactions!$E:$E,"CAPTURE",PG_Transactions!$AQ:$AQ,1)</f>
        <v>1</v>
      </c>
      <c r="J5774">
        <f>SUMIFS(PG_Transactions!$G:$G,PG_Transactions!$AK:$AK,$H5774,PG_Transactions!$E:$E,"CAPTURE",PG_Transactions!$AQ:$AQ,1)</f>
        <v>4797</v>
      </c>
      <c r="K5774">
        <f t="shared" si="276"/>
        <v>0</v>
      </c>
      <c r="L5774" t="str">
        <f t="shared" si="277"/>
        <v>Amount Match</v>
      </c>
    </row>
    <row r="5775" spans="1:12" hidden="1" x14ac:dyDescent="0.3">
      <c r="A5775" t="s">
        <v>11377</v>
      </c>
      <c r="B5775" s="1">
        <v>46292</v>
      </c>
      <c r="C5775" t="s">
        <v>11378</v>
      </c>
      <c r="D5775" t="s">
        <v>38</v>
      </c>
      <c r="E5775" t="s">
        <v>17</v>
      </c>
      <c r="F5775">
        <v>4999</v>
      </c>
      <c r="G5775" t="s">
        <v>10</v>
      </c>
      <c r="H5775" t="str">
        <f t="shared" si="275"/>
        <v>ORD26005774</v>
      </c>
      <c r="I5775">
        <f>COUNTIFS(PG_Transactions!$AK:$AK,$H5775,PG_Transactions!$E:$E,"CAPTURE",PG_Transactions!$AQ:$AQ,1)</f>
        <v>1</v>
      </c>
      <c r="J5775">
        <f>SUMIFS(PG_Transactions!$G:$G,PG_Transactions!$AK:$AK,$H5775,PG_Transactions!$E:$E,"CAPTURE",PG_Transactions!$AQ:$AQ,1)</f>
        <v>4999</v>
      </c>
      <c r="K5775">
        <f t="shared" si="276"/>
        <v>0</v>
      </c>
      <c r="L5775" t="str">
        <f t="shared" si="277"/>
        <v>Amount Match</v>
      </c>
    </row>
    <row r="5776" spans="1:12" hidden="1" x14ac:dyDescent="0.3">
      <c r="A5776" t="s">
        <v>11379</v>
      </c>
      <c r="B5776" s="1">
        <v>46289</v>
      </c>
      <c r="C5776" t="s">
        <v>11380</v>
      </c>
      <c r="D5776" t="s">
        <v>65</v>
      </c>
      <c r="E5776" t="s">
        <v>9</v>
      </c>
      <c r="F5776">
        <v>1348</v>
      </c>
      <c r="G5776" t="s">
        <v>10</v>
      </c>
      <c r="H5776" t="str">
        <f t="shared" si="275"/>
        <v>ORD26005775</v>
      </c>
      <c r="I5776">
        <f>COUNTIFS(PG_Transactions!$AK:$AK,$H5776,PG_Transactions!$E:$E,"CAPTURE",PG_Transactions!$AQ:$AQ,1)</f>
        <v>1</v>
      </c>
      <c r="J5776">
        <f>SUMIFS(PG_Transactions!$G:$G,PG_Transactions!$AK:$AK,$H5776,PG_Transactions!$E:$E,"CAPTURE",PG_Transactions!$AQ:$AQ,1)</f>
        <v>1348</v>
      </c>
      <c r="K5776">
        <f t="shared" si="276"/>
        <v>0</v>
      </c>
      <c r="L5776" t="str">
        <f t="shared" si="277"/>
        <v>Amount Match</v>
      </c>
    </row>
    <row r="5777" spans="1:12" hidden="1" x14ac:dyDescent="0.3">
      <c r="A5777" t="s">
        <v>11381</v>
      </c>
      <c r="B5777" s="1">
        <v>46272</v>
      </c>
      <c r="C5777" t="s">
        <v>11382</v>
      </c>
      <c r="D5777" t="s">
        <v>38</v>
      </c>
      <c r="E5777" t="s">
        <v>44</v>
      </c>
      <c r="F5777">
        <v>599</v>
      </c>
      <c r="G5777" t="s">
        <v>10</v>
      </c>
      <c r="H5777" t="str">
        <f t="shared" si="275"/>
        <v>ORD26005776</v>
      </c>
      <c r="I5777">
        <f>COUNTIFS(PG_Transactions!$AK:$AK,$H5777,PG_Transactions!$E:$E,"CAPTURE",PG_Transactions!$AQ:$AQ,1)</f>
        <v>1</v>
      </c>
      <c r="J5777">
        <f>SUMIFS(PG_Transactions!$G:$G,PG_Transactions!$AK:$AK,$H5777,PG_Transactions!$E:$E,"CAPTURE",PG_Transactions!$AQ:$AQ,1)</f>
        <v>599</v>
      </c>
      <c r="K5777">
        <f t="shared" si="276"/>
        <v>0</v>
      </c>
      <c r="L5777" t="str">
        <f t="shared" si="277"/>
        <v>Amount Match</v>
      </c>
    </row>
    <row r="5778" spans="1:12" hidden="1" x14ac:dyDescent="0.3">
      <c r="A5778" t="s">
        <v>11383</v>
      </c>
      <c r="B5778" s="1">
        <v>46267</v>
      </c>
      <c r="C5778" t="s">
        <v>11384</v>
      </c>
      <c r="D5778" t="s">
        <v>24</v>
      </c>
      <c r="E5778" t="s">
        <v>9</v>
      </c>
      <c r="F5778">
        <v>8298</v>
      </c>
      <c r="G5778" t="s">
        <v>105</v>
      </c>
      <c r="H5778" t="str">
        <f t="shared" si="275"/>
        <v>ORD26005777</v>
      </c>
      <c r="I5778">
        <f>COUNTIFS(PG_Transactions!$AK:$AK,$H5778,PG_Transactions!$E:$E,"CAPTURE",PG_Transactions!$AQ:$AQ,1)</f>
        <v>0</v>
      </c>
      <c r="J5778">
        <f>SUMIFS(PG_Transactions!$G:$G,PG_Transactions!$AK:$AK,$H5778,PG_Transactions!$E:$E,"CAPTURE",PG_Transactions!$AQ:$AQ,1)</f>
        <v>0</v>
      </c>
      <c r="K5778">
        <f t="shared" si="276"/>
        <v>-8298</v>
      </c>
      <c r="L5778" t="str">
        <f t="shared" si="277"/>
        <v>No Capture</v>
      </c>
    </row>
    <row r="5779" spans="1:12" hidden="1" x14ac:dyDescent="0.3">
      <c r="A5779" t="s">
        <v>11385</v>
      </c>
      <c r="B5779" s="1">
        <v>46276</v>
      </c>
      <c r="C5779" t="s">
        <v>11386</v>
      </c>
      <c r="D5779" t="s">
        <v>13</v>
      </c>
      <c r="E5779" t="s">
        <v>17</v>
      </c>
      <c r="F5779">
        <v>499</v>
      </c>
      <c r="G5779" t="s">
        <v>70</v>
      </c>
      <c r="H5779" t="str">
        <f t="shared" si="275"/>
        <v>ORD26005778</v>
      </c>
      <c r="I5779">
        <f>COUNTIFS(PG_Transactions!$AK:$AK,$H5779,PG_Transactions!$E:$E,"CAPTURE",PG_Transactions!$AQ:$AQ,1)</f>
        <v>0</v>
      </c>
      <c r="J5779">
        <f>SUMIFS(PG_Transactions!$G:$G,PG_Transactions!$AK:$AK,$H5779,PG_Transactions!$E:$E,"CAPTURE",PG_Transactions!$AQ:$AQ,1)</f>
        <v>0</v>
      </c>
      <c r="K5779">
        <f t="shared" si="276"/>
        <v>-499</v>
      </c>
      <c r="L5779" t="str">
        <f t="shared" si="277"/>
        <v>No Capture</v>
      </c>
    </row>
    <row r="5780" spans="1:12" hidden="1" x14ac:dyDescent="0.3">
      <c r="A5780" t="s">
        <v>11387</v>
      </c>
      <c r="B5780" s="1">
        <v>46295</v>
      </c>
      <c r="C5780" t="s">
        <v>11388</v>
      </c>
      <c r="D5780" t="s">
        <v>24</v>
      </c>
      <c r="E5780" t="s">
        <v>17</v>
      </c>
      <c r="F5780">
        <v>299</v>
      </c>
      <c r="G5780" t="s">
        <v>10</v>
      </c>
      <c r="H5780" t="str">
        <f t="shared" si="275"/>
        <v>ORD26005779</v>
      </c>
      <c r="I5780">
        <f>COUNTIFS(PG_Transactions!$AK:$AK,$H5780,PG_Transactions!$E:$E,"CAPTURE",PG_Transactions!$AQ:$AQ,1)</f>
        <v>1</v>
      </c>
      <c r="J5780">
        <f>SUMIFS(PG_Transactions!$G:$G,PG_Transactions!$AK:$AK,$H5780,PG_Transactions!$E:$E,"CAPTURE",PG_Transactions!$AQ:$AQ,1)</f>
        <v>299</v>
      </c>
      <c r="K5780">
        <f t="shared" si="276"/>
        <v>0</v>
      </c>
      <c r="L5780" t="str">
        <f t="shared" si="277"/>
        <v>Amount Match</v>
      </c>
    </row>
    <row r="5781" spans="1:12" hidden="1" x14ac:dyDescent="0.3">
      <c r="A5781" t="s">
        <v>11389</v>
      </c>
      <c r="B5781" s="1">
        <v>46286</v>
      </c>
      <c r="C5781" t="s">
        <v>11390</v>
      </c>
      <c r="D5781" t="s">
        <v>38</v>
      </c>
      <c r="E5781" t="s">
        <v>9</v>
      </c>
      <c r="F5781">
        <v>1799</v>
      </c>
      <c r="G5781" t="s">
        <v>10</v>
      </c>
      <c r="H5781" t="str">
        <f t="shared" si="275"/>
        <v>ORD26005780</v>
      </c>
      <c r="I5781">
        <f>COUNTIFS(PG_Transactions!$AK:$AK,$H5781,PG_Transactions!$E:$E,"CAPTURE",PG_Transactions!$AQ:$AQ,1)</f>
        <v>1</v>
      </c>
      <c r="J5781">
        <f>SUMIFS(PG_Transactions!$G:$G,PG_Transactions!$AK:$AK,$H5781,PG_Transactions!$E:$E,"CAPTURE",PG_Transactions!$AQ:$AQ,1)</f>
        <v>1799</v>
      </c>
      <c r="K5781">
        <f t="shared" si="276"/>
        <v>0</v>
      </c>
      <c r="L5781" t="str">
        <f t="shared" si="277"/>
        <v>Amount Match</v>
      </c>
    </row>
    <row r="5782" spans="1:12" hidden="1" x14ac:dyDescent="0.3">
      <c r="A5782" t="s">
        <v>11391</v>
      </c>
      <c r="B5782" s="1">
        <v>46276</v>
      </c>
      <c r="C5782" t="s">
        <v>11392</v>
      </c>
      <c r="D5782" t="s">
        <v>41</v>
      </c>
      <c r="E5782" t="s">
        <v>17</v>
      </c>
      <c r="F5782">
        <v>2499</v>
      </c>
      <c r="G5782" t="s">
        <v>10</v>
      </c>
      <c r="H5782" t="str">
        <f t="shared" si="275"/>
        <v>ORD26005781</v>
      </c>
      <c r="I5782">
        <f>COUNTIFS(PG_Transactions!$AK:$AK,$H5782,PG_Transactions!$E:$E,"CAPTURE",PG_Transactions!$AQ:$AQ,1)</f>
        <v>1</v>
      </c>
      <c r="J5782">
        <f>SUMIFS(PG_Transactions!$G:$G,PG_Transactions!$AK:$AK,$H5782,PG_Transactions!$E:$E,"CAPTURE",PG_Transactions!$AQ:$AQ,1)</f>
        <v>2499</v>
      </c>
      <c r="K5782">
        <f t="shared" si="276"/>
        <v>0</v>
      </c>
      <c r="L5782" t="str">
        <f t="shared" si="277"/>
        <v>Amount Match</v>
      </c>
    </row>
    <row r="5783" spans="1:12" hidden="1" x14ac:dyDescent="0.3">
      <c r="A5783" t="s">
        <v>11393</v>
      </c>
      <c r="B5783" s="1">
        <v>46267</v>
      </c>
      <c r="C5783" t="s">
        <v>11394</v>
      </c>
      <c r="D5783" t="s">
        <v>16</v>
      </c>
      <c r="E5783" t="s">
        <v>9</v>
      </c>
      <c r="F5783">
        <v>2499</v>
      </c>
      <c r="G5783" t="s">
        <v>10</v>
      </c>
      <c r="H5783" t="str">
        <f t="shared" si="275"/>
        <v>ORD26005782</v>
      </c>
      <c r="I5783">
        <f>COUNTIFS(PG_Transactions!$AK:$AK,$H5783,PG_Transactions!$E:$E,"CAPTURE",PG_Transactions!$AQ:$AQ,1)</f>
        <v>1</v>
      </c>
      <c r="J5783">
        <f>SUMIFS(PG_Transactions!$G:$G,PG_Transactions!$AK:$AK,$H5783,PG_Transactions!$E:$E,"CAPTURE",PG_Transactions!$AQ:$AQ,1)</f>
        <v>2499</v>
      </c>
      <c r="K5783">
        <f t="shared" si="276"/>
        <v>0</v>
      </c>
      <c r="L5783" t="str">
        <f t="shared" si="277"/>
        <v>Amount Match</v>
      </c>
    </row>
    <row r="5784" spans="1:12" hidden="1" x14ac:dyDescent="0.3">
      <c r="A5784" t="s">
        <v>11395</v>
      </c>
      <c r="B5784" s="1">
        <v>46279</v>
      </c>
      <c r="C5784" t="s">
        <v>11396</v>
      </c>
      <c r="D5784" t="s">
        <v>16</v>
      </c>
      <c r="E5784" t="s">
        <v>9</v>
      </c>
      <c r="F5784">
        <v>3798</v>
      </c>
      <c r="G5784" t="s">
        <v>10</v>
      </c>
      <c r="H5784" t="str">
        <f t="shared" si="275"/>
        <v>ORD26005783</v>
      </c>
      <c r="I5784">
        <f>COUNTIFS(PG_Transactions!$AK:$AK,$H5784,PG_Transactions!$E:$E,"CAPTURE",PG_Transactions!$AQ:$AQ,1)</f>
        <v>1</v>
      </c>
      <c r="J5784">
        <f>SUMIFS(PG_Transactions!$G:$G,PG_Transactions!$AK:$AK,$H5784,PG_Transactions!$E:$E,"CAPTURE",PG_Transactions!$AQ:$AQ,1)</f>
        <v>3798</v>
      </c>
      <c r="K5784">
        <f t="shared" si="276"/>
        <v>0</v>
      </c>
      <c r="L5784" t="str">
        <f t="shared" si="277"/>
        <v>Amount Match</v>
      </c>
    </row>
    <row r="5785" spans="1:12" hidden="1" x14ac:dyDescent="0.3">
      <c r="A5785" t="s">
        <v>11397</v>
      </c>
      <c r="B5785" s="1">
        <v>46276</v>
      </c>
      <c r="C5785" t="s">
        <v>11398</v>
      </c>
      <c r="D5785" t="s">
        <v>65</v>
      </c>
      <c r="E5785" t="s">
        <v>9</v>
      </c>
      <c r="F5785">
        <v>1799</v>
      </c>
      <c r="G5785" t="s">
        <v>105</v>
      </c>
      <c r="H5785" t="str">
        <f t="shared" si="275"/>
        <v>ORD26005784</v>
      </c>
      <c r="I5785">
        <f>COUNTIFS(PG_Transactions!$AK:$AK,$H5785,PG_Transactions!$E:$E,"CAPTURE",PG_Transactions!$AQ:$AQ,1)</f>
        <v>0</v>
      </c>
      <c r="J5785">
        <f>SUMIFS(PG_Transactions!$G:$G,PG_Transactions!$AK:$AK,$H5785,PG_Transactions!$E:$E,"CAPTURE",PG_Transactions!$AQ:$AQ,1)</f>
        <v>0</v>
      </c>
      <c r="K5785">
        <f t="shared" si="276"/>
        <v>-1799</v>
      </c>
      <c r="L5785" t="str">
        <f t="shared" si="277"/>
        <v>No Capture</v>
      </c>
    </row>
    <row r="5786" spans="1:12" hidden="1" x14ac:dyDescent="0.3">
      <c r="A5786" t="s">
        <v>11399</v>
      </c>
      <c r="B5786" s="1">
        <v>46275</v>
      </c>
      <c r="C5786" t="s">
        <v>11400</v>
      </c>
      <c r="D5786" t="s">
        <v>65</v>
      </c>
      <c r="E5786" t="s">
        <v>17</v>
      </c>
      <c r="F5786">
        <v>2999</v>
      </c>
      <c r="G5786" t="s">
        <v>10</v>
      </c>
      <c r="H5786" t="str">
        <f t="shared" si="275"/>
        <v>ORD26005785</v>
      </c>
      <c r="I5786">
        <f>COUNTIFS(PG_Transactions!$AK:$AK,$H5786,PG_Transactions!$E:$E,"CAPTURE",PG_Transactions!$AQ:$AQ,1)</f>
        <v>1</v>
      </c>
      <c r="J5786">
        <f>SUMIFS(PG_Transactions!$G:$G,PG_Transactions!$AK:$AK,$H5786,PG_Transactions!$E:$E,"CAPTURE",PG_Transactions!$AQ:$AQ,1)</f>
        <v>2999</v>
      </c>
      <c r="K5786">
        <f t="shared" si="276"/>
        <v>0</v>
      </c>
      <c r="L5786" t="str">
        <f t="shared" si="277"/>
        <v>Amount Match</v>
      </c>
    </row>
    <row r="5787" spans="1:12" hidden="1" x14ac:dyDescent="0.3">
      <c r="A5787" t="s">
        <v>11401</v>
      </c>
      <c r="B5787" s="1">
        <v>46287</v>
      </c>
      <c r="C5787" t="s">
        <v>11402</v>
      </c>
      <c r="D5787" t="s">
        <v>13</v>
      </c>
      <c r="E5787" t="s">
        <v>33</v>
      </c>
      <c r="F5787">
        <v>2597</v>
      </c>
      <c r="G5787" t="s">
        <v>10</v>
      </c>
      <c r="H5787" t="str">
        <f t="shared" si="275"/>
        <v>ORD26005786</v>
      </c>
      <c r="I5787">
        <f>COUNTIFS(PG_Transactions!$AK:$AK,$H5787,PG_Transactions!$E:$E,"CAPTURE",PG_Transactions!$AQ:$AQ,1)</f>
        <v>1</v>
      </c>
      <c r="J5787">
        <f>SUMIFS(PG_Transactions!$G:$G,PG_Transactions!$AK:$AK,$H5787,PG_Transactions!$E:$E,"CAPTURE",PG_Transactions!$AQ:$AQ,1)</f>
        <v>2597</v>
      </c>
      <c r="K5787">
        <f t="shared" si="276"/>
        <v>0</v>
      </c>
      <c r="L5787" t="str">
        <f t="shared" si="277"/>
        <v>Amount Match</v>
      </c>
    </row>
    <row r="5788" spans="1:12" hidden="1" x14ac:dyDescent="0.3">
      <c r="A5788" t="s">
        <v>11403</v>
      </c>
      <c r="B5788" s="1">
        <v>46295</v>
      </c>
      <c r="C5788" t="s">
        <v>11404</v>
      </c>
      <c r="D5788" t="s">
        <v>8</v>
      </c>
      <c r="E5788" t="s">
        <v>33</v>
      </c>
      <c r="F5788">
        <v>2499</v>
      </c>
      <c r="G5788" t="s">
        <v>10</v>
      </c>
      <c r="H5788" t="str">
        <f t="shared" si="275"/>
        <v>ORD26005787</v>
      </c>
      <c r="I5788">
        <f>COUNTIFS(PG_Transactions!$AK:$AK,$H5788,PG_Transactions!$E:$E,"CAPTURE",PG_Transactions!$AQ:$AQ,1)</f>
        <v>1</v>
      </c>
      <c r="J5788">
        <f>SUMIFS(PG_Transactions!$G:$G,PG_Transactions!$AK:$AK,$H5788,PG_Transactions!$E:$E,"CAPTURE",PG_Transactions!$AQ:$AQ,1)</f>
        <v>2499</v>
      </c>
      <c r="K5788">
        <f t="shared" si="276"/>
        <v>0</v>
      </c>
      <c r="L5788" t="str">
        <f t="shared" si="277"/>
        <v>Amount Match</v>
      </c>
    </row>
    <row r="5789" spans="1:12" hidden="1" x14ac:dyDescent="0.3">
      <c r="A5789" t="s">
        <v>11405</v>
      </c>
      <c r="B5789" s="1">
        <v>46279</v>
      </c>
      <c r="C5789" t="s">
        <v>11406</v>
      </c>
      <c r="D5789" t="s">
        <v>38</v>
      </c>
      <c r="E5789" t="s">
        <v>9</v>
      </c>
      <c r="F5789">
        <v>7797</v>
      </c>
      <c r="G5789" t="s">
        <v>10</v>
      </c>
      <c r="H5789" t="str">
        <f t="shared" si="275"/>
        <v>ORD26005788</v>
      </c>
      <c r="I5789">
        <f>COUNTIFS(PG_Transactions!$AK:$AK,$H5789,PG_Transactions!$E:$E,"CAPTURE",PG_Transactions!$AQ:$AQ,1)</f>
        <v>1</v>
      </c>
      <c r="J5789">
        <f>SUMIFS(PG_Transactions!$G:$G,PG_Transactions!$AK:$AK,$H5789,PG_Transactions!$E:$E,"CAPTURE",PG_Transactions!$AQ:$AQ,1)</f>
        <v>7797</v>
      </c>
      <c r="K5789">
        <f t="shared" si="276"/>
        <v>0</v>
      </c>
      <c r="L5789" t="str">
        <f t="shared" si="277"/>
        <v>Amount Match</v>
      </c>
    </row>
    <row r="5790" spans="1:12" hidden="1" x14ac:dyDescent="0.3">
      <c r="A5790" t="s">
        <v>11407</v>
      </c>
      <c r="B5790" s="1">
        <v>46287</v>
      </c>
      <c r="C5790" t="s">
        <v>6030</v>
      </c>
      <c r="E5790" t="s">
        <v>33</v>
      </c>
      <c r="F5790">
        <v>5597</v>
      </c>
      <c r="G5790" t="s">
        <v>10</v>
      </c>
      <c r="H5790" t="str">
        <f t="shared" si="275"/>
        <v>ORD26005789</v>
      </c>
      <c r="I5790">
        <f>COUNTIFS(PG_Transactions!$AK:$AK,$H5790,PG_Transactions!$E:$E,"CAPTURE",PG_Transactions!$AQ:$AQ,1)</f>
        <v>1</v>
      </c>
      <c r="J5790">
        <f>SUMIFS(PG_Transactions!$G:$G,PG_Transactions!$AK:$AK,$H5790,PG_Transactions!$E:$E,"CAPTURE",PG_Transactions!$AQ:$AQ,1)</f>
        <v>5597</v>
      </c>
      <c r="K5790">
        <f t="shared" si="276"/>
        <v>0</v>
      </c>
      <c r="L5790" t="str">
        <f t="shared" si="277"/>
        <v>Amount Match</v>
      </c>
    </row>
    <row r="5791" spans="1:12" hidden="1" x14ac:dyDescent="0.3">
      <c r="A5791" t="s">
        <v>11408</v>
      </c>
      <c r="B5791" s="1">
        <v>46276</v>
      </c>
      <c r="C5791" t="s">
        <v>11409</v>
      </c>
      <c r="E5791" t="s">
        <v>17</v>
      </c>
      <c r="F5791">
        <v>3298</v>
      </c>
      <c r="G5791" t="s">
        <v>10</v>
      </c>
      <c r="H5791" t="str">
        <f t="shared" si="275"/>
        <v>ORD26005790</v>
      </c>
      <c r="I5791">
        <f>COUNTIFS(PG_Transactions!$AK:$AK,$H5791,PG_Transactions!$E:$E,"CAPTURE",PG_Transactions!$AQ:$AQ,1)</f>
        <v>1</v>
      </c>
      <c r="J5791">
        <f>SUMIFS(PG_Transactions!$G:$G,PG_Transactions!$AK:$AK,$H5791,PG_Transactions!$E:$E,"CAPTURE",PG_Transactions!$AQ:$AQ,1)</f>
        <v>3298</v>
      </c>
      <c r="K5791">
        <f t="shared" si="276"/>
        <v>0</v>
      </c>
      <c r="L5791" t="str">
        <f t="shared" si="277"/>
        <v>Amount Match</v>
      </c>
    </row>
    <row r="5792" spans="1:12" hidden="1" x14ac:dyDescent="0.3">
      <c r="A5792" t="s">
        <v>11410</v>
      </c>
      <c r="B5792" s="1">
        <v>46286</v>
      </c>
      <c r="C5792" t="s">
        <v>11411</v>
      </c>
      <c r="D5792" t="s">
        <v>38</v>
      </c>
      <c r="E5792" t="s">
        <v>9</v>
      </c>
      <c r="F5792">
        <v>4498</v>
      </c>
      <c r="G5792" t="s">
        <v>10</v>
      </c>
      <c r="H5792" t="str">
        <f t="shared" si="275"/>
        <v>ORD26005791</v>
      </c>
      <c r="I5792">
        <f>COUNTIFS(PG_Transactions!$AK:$AK,$H5792,PG_Transactions!$E:$E,"CAPTURE",PG_Transactions!$AQ:$AQ,1)</f>
        <v>1</v>
      </c>
      <c r="J5792">
        <f>SUMIFS(PG_Transactions!$G:$G,PG_Transactions!$AK:$AK,$H5792,PG_Transactions!$E:$E,"CAPTURE",PG_Transactions!$AQ:$AQ,1)</f>
        <v>4498</v>
      </c>
      <c r="K5792">
        <f t="shared" si="276"/>
        <v>0</v>
      </c>
      <c r="L5792" t="str">
        <f t="shared" si="277"/>
        <v>Amount Match</v>
      </c>
    </row>
    <row r="5793" spans="1:12" hidden="1" x14ac:dyDescent="0.3">
      <c r="A5793" t="s">
        <v>11412</v>
      </c>
      <c r="B5793" s="1">
        <v>46280</v>
      </c>
      <c r="C5793" t="s">
        <v>9035</v>
      </c>
      <c r="D5793" t="s">
        <v>13</v>
      </c>
      <c r="E5793" t="s">
        <v>9</v>
      </c>
      <c r="F5793">
        <v>3598</v>
      </c>
      <c r="G5793" t="s">
        <v>10</v>
      </c>
      <c r="H5793" t="str">
        <f t="shared" si="275"/>
        <v>ORD26005792</v>
      </c>
      <c r="I5793">
        <f>COUNTIFS(PG_Transactions!$AK:$AK,$H5793,PG_Transactions!$E:$E,"CAPTURE",PG_Transactions!$AQ:$AQ,1)</f>
        <v>1</v>
      </c>
      <c r="J5793">
        <f>SUMIFS(PG_Transactions!$G:$G,PG_Transactions!$AK:$AK,$H5793,PG_Transactions!$E:$E,"CAPTURE",PG_Transactions!$AQ:$AQ,1)</f>
        <v>3598</v>
      </c>
      <c r="K5793">
        <f t="shared" si="276"/>
        <v>0</v>
      </c>
      <c r="L5793" t="str">
        <f t="shared" si="277"/>
        <v>Amount Match</v>
      </c>
    </row>
    <row r="5794" spans="1:12" hidden="1" x14ac:dyDescent="0.3">
      <c r="A5794" t="s">
        <v>11413</v>
      </c>
      <c r="B5794" s="1">
        <v>46280</v>
      </c>
      <c r="C5794" t="s">
        <v>2749</v>
      </c>
      <c r="D5794" t="s">
        <v>8</v>
      </c>
      <c r="E5794" t="s">
        <v>9</v>
      </c>
      <c r="F5794">
        <v>648</v>
      </c>
      <c r="G5794" t="s">
        <v>56</v>
      </c>
      <c r="H5794" t="str">
        <f t="shared" si="275"/>
        <v>ORD26005793</v>
      </c>
      <c r="I5794">
        <f>COUNTIFS(PG_Transactions!$AK:$AK,$H5794,PG_Transactions!$E:$E,"CAPTURE",PG_Transactions!$AQ:$AQ,1)</f>
        <v>1</v>
      </c>
      <c r="J5794">
        <f>SUMIFS(PG_Transactions!$G:$G,PG_Transactions!$AK:$AK,$H5794,PG_Transactions!$E:$E,"CAPTURE",PG_Transactions!$AQ:$AQ,1)</f>
        <v>648</v>
      </c>
      <c r="K5794">
        <f t="shared" si="276"/>
        <v>0</v>
      </c>
      <c r="L5794" t="str">
        <f t="shared" si="277"/>
        <v>Amount Match</v>
      </c>
    </row>
    <row r="5795" spans="1:12" hidden="1" x14ac:dyDescent="0.3">
      <c r="A5795" t="s">
        <v>11414</v>
      </c>
      <c r="B5795" s="1">
        <v>46279</v>
      </c>
      <c r="C5795" t="s">
        <v>11415</v>
      </c>
      <c r="D5795" t="s">
        <v>32</v>
      </c>
      <c r="E5795" t="s">
        <v>9</v>
      </c>
      <c r="F5795">
        <v>4797</v>
      </c>
      <c r="G5795" t="s">
        <v>10</v>
      </c>
      <c r="H5795" t="str">
        <f t="shared" si="275"/>
        <v>ORD26005794</v>
      </c>
      <c r="I5795">
        <f>COUNTIFS(PG_Transactions!$AK:$AK,$H5795,PG_Transactions!$E:$E,"CAPTURE",PG_Transactions!$AQ:$AQ,1)</f>
        <v>1</v>
      </c>
      <c r="J5795">
        <f>SUMIFS(PG_Transactions!$G:$G,PG_Transactions!$AK:$AK,$H5795,PG_Transactions!$E:$E,"CAPTURE",PG_Transactions!$AQ:$AQ,1)</f>
        <v>4797</v>
      </c>
      <c r="K5795">
        <f t="shared" si="276"/>
        <v>0</v>
      </c>
      <c r="L5795" t="str">
        <f t="shared" si="277"/>
        <v>Amount Match</v>
      </c>
    </row>
    <row r="5796" spans="1:12" hidden="1" x14ac:dyDescent="0.3">
      <c r="A5796" t="s">
        <v>11416</v>
      </c>
      <c r="B5796" s="1">
        <v>46273</v>
      </c>
      <c r="C5796" t="s">
        <v>11417</v>
      </c>
      <c r="D5796" t="s">
        <v>24</v>
      </c>
      <c r="E5796" t="s">
        <v>9</v>
      </c>
      <c r="F5796">
        <v>2098</v>
      </c>
      <c r="G5796" t="s">
        <v>10</v>
      </c>
      <c r="H5796" t="str">
        <f t="shared" si="275"/>
        <v>ORD26005795</v>
      </c>
      <c r="I5796">
        <f>COUNTIFS(PG_Transactions!$AK:$AK,$H5796,PG_Transactions!$E:$E,"CAPTURE",PG_Transactions!$AQ:$AQ,1)</f>
        <v>1</v>
      </c>
      <c r="J5796">
        <f>SUMIFS(PG_Transactions!$G:$G,PG_Transactions!$AK:$AK,$H5796,PG_Transactions!$E:$E,"CAPTURE",PG_Transactions!$AQ:$AQ,1)</f>
        <v>2098</v>
      </c>
      <c r="K5796">
        <f t="shared" si="276"/>
        <v>0</v>
      </c>
      <c r="L5796" t="str">
        <f t="shared" si="277"/>
        <v>Amount Match</v>
      </c>
    </row>
    <row r="5797" spans="1:12" hidden="1" x14ac:dyDescent="0.3">
      <c r="A5797" t="s">
        <v>11418</v>
      </c>
      <c r="B5797" s="1">
        <v>46286</v>
      </c>
      <c r="C5797" t="s">
        <v>11419</v>
      </c>
      <c r="D5797" t="s">
        <v>41</v>
      </c>
      <c r="E5797" t="s">
        <v>33</v>
      </c>
      <c r="F5797" s="2">
        <v>1898</v>
      </c>
      <c r="G5797" t="s">
        <v>10</v>
      </c>
      <c r="H5797" t="str">
        <f t="shared" si="275"/>
        <v>ORD26005796</v>
      </c>
      <c r="I5797">
        <f>COUNTIFS(PG_Transactions!$AK:$AK,$H5797,PG_Transactions!$E:$E,"CAPTURE",PG_Transactions!$AQ:$AQ,1)</f>
        <v>1</v>
      </c>
      <c r="J5797">
        <f>SUMIFS(PG_Transactions!$G:$G,PG_Transactions!$AK:$AK,$H5797,PG_Transactions!$E:$E,"CAPTURE",PG_Transactions!$AQ:$AQ,1)</f>
        <v>1898</v>
      </c>
      <c r="K5797">
        <f t="shared" si="276"/>
        <v>0</v>
      </c>
      <c r="L5797" t="str">
        <f t="shared" si="277"/>
        <v>Amount Match</v>
      </c>
    </row>
    <row r="5798" spans="1:12" hidden="1" x14ac:dyDescent="0.3">
      <c r="A5798" t="s">
        <v>11420</v>
      </c>
      <c r="B5798" s="1">
        <v>46278</v>
      </c>
      <c r="C5798" t="s">
        <v>11421</v>
      </c>
      <c r="D5798" t="s">
        <v>65</v>
      </c>
      <c r="E5798" t="s">
        <v>44</v>
      </c>
      <c r="F5798">
        <v>1798</v>
      </c>
      <c r="G5798" t="s">
        <v>105</v>
      </c>
      <c r="H5798" t="str">
        <f t="shared" si="275"/>
        <v>ORD26005797</v>
      </c>
      <c r="I5798">
        <f>COUNTIFS(PG_Transactions!$AK:$AK,$H5798,PG_Transactions!$E:$E,"CAPTURE",PG_Transactions!$AQ:$AQ,1)</f>
        <v>0</v>
      </c>
      <c r="J5798">
        <f>SUMIFS(PG_Transactions!$G:$G,PG_Transactions!$AK:$AK,$H5798,PG_Transactions!$E:$E,"CAPTURE",PG_Transactions!$AQ:$AQ,1)</f>
        <v>0</v>
      </c>
      <c r="K5798">
        <f t="shared" si="276"/>
        <v>-1798</v>
      </c>
      <c r="L5798" t="str">
        <f t="shared" si="277"/>
        <v>No Capture</v>
      </c>
    </row>
    <row r="5799" spans="1:12" hidden="1" x14ac:dyDescent="0.3">
      <c r="A5799" t="s">
        <v>11422</v>
      </c>
      <c r="B5799" s="1">
        <v>46292</v>
      </c>
      <c r="C5799" t="s">
        <v>11423</v>
      </c>
      <c r="D5799" t="s">
        <v>13</v>
      </c>
      <c r="E5799" t="s">
        <v>17</v>
      </c>
      <c r="F5799">
        <v>2999</v>
      </c>
      <c r="G5799" t="s">
        <v>56</v>
      </c>
      <c r="H5799" t="str">
        <f t="shared" si="275"/>
        <v>ORD26005798</v>
      </c>
      <c r="I5799">
        <f>COUNTIFS(PG_Transactions!$AK:$AK,$H5799,PG_Transactions!$E:$E,"CAPTURE",PG_Transactions!$AQ:$AQ,1)</f>
        <v>1</v>
      </c>
      <c r="J5799">
        <f>SUMIFS(PG_Transactions!$G:$G,PG_Transactions!$AK:$AK,$H5799,PG_Transactions!$E:$E,"CAPTURE",PG_Transactions!$AQ:$AQ,1)</f>
        <v>2999</v>
      </c>
      <c r="K5799">
        <f t="shared" si="276"/>
        <v>0</v>
      </c>
      <c r="L5799" t="str">
        <f t="shared" si="277"/>
        <v>Amount Match</v>
      </c>
    </row>
    <row r="5800" spans="1:12" hidden="1" x14ac:dyDescent="0.3">
      <c r="A5800" t="s">
        <v>11424</v>
      </c>
      <c r="B5800" s="1">
        <v>46276</v>
      </c>
      <c r="C5800" t="s">
        <v>11425</v>
      </c>
      <c r="E5800" t="s">
        <v>44</v>
      </c>
      <c r="F5800">
        <v>848</v>
      </c>
      <c r="G5800" t="s">
        <v>10</v>
      </c>
      <c r="H5800" t="str">
        <f t="shared" si="275"/>
        <v>ORD26005799</v>
      </c>
      <c r="I5800">
        <f>COUNTIFS(PG_Transactions!$AK:$AK,$H5800,PG_Transactions!$E:$E,"CAPTURE",PG_Transactions!$AQ:$AQ,1)</f>
        <v>1</v>
      </c>
      <c r="J5800">
        <f>SUMIFS(PG_Transactions!$G:$G,PG_Transactions!$AK:$AK,$H5800,PG_Transactions!$E:$E,"CAPTURE",PG_Transactions!$AQ:$AQ,1)</f>
        <v>848</v>
      </c>
      <c r="K5800">
        <f t="shared" si="276"/>
        <v>0</v>
      </c>
      <c r="L5800" t="str">
        <f t="shared" si="277"/>
        <v>Amount Match</v>
      </c>
    </row>
    <row r="5801" spans="1:12" hidden="1" x14ac:dyDescent="0.3">
      <c r="A5801" t="s">
        <v>11426</v>
      </c>
      <c r="B5801" s="1">
        <v>46270</v>
      </c>
      <c r="C5801" t="s">
        <v>11427</v>
      </c>
      <c r="D5801" t="s">
        <v>38</v>
      </c>
      <c r="E5801" t="s">
        <v>17</v>
      </c>
      <c r="F5801">
        <v>299</v>
      </c>
      <c r="G5801" t="s">
        <v>10</v>
      </c>
      <c r="H5801" t="str">
        <f t="shared" si="275"/>
        <v>ORD26005800</v>
      </c>
      <c r="I5801">
        <f>COUNTIFS(PG_Transactions!$AK:$AK,$H5801,PG_Transactions!$E:$E,"CAPTURE",PG_Transactions!$AQ:$AQ,1)</f>
        <v>1</v>
      </c>
      <c r="J5801">
        <f>SUMIFS(PG_Transactions!$G:$G,PG_Transactions!$AK:$AK,$H5801,PG_Transactions!$E:$E,"CAPTURE",PG_Transactions!$AQ:$AQ,1)</f>
        <v>299</v>
      </c>
      <c r="K5801">
        <f t="shared" si="276"/>
        <v>0</v>
      </c>
      <c r="L5801" t="str">
        <f t="shared" si="277"/>
        <v>Amount Match</v>
      </c>
    </row>
    <row r="5802" spans="1:12" hidden="1" x14ac:dyDescent="0.3">
      <c r="A5802" t="s">
        <v>11428</v>
      </c>
      <c r="B5802" s="1">
        <v>46293</v>
      </c>
      <c r="C5802" t="s">
        <v>11429</v>
      </c>
      <c r="D5802" t="s">
        <v>32</v>
      </c>
      <c r="E5802" t="s">
        <v>9</v>
      </c>
      <c r="F5802">
        <v>5998</v>
      </c>
      <c r="G5802" t="s">
        <v>10</v>
      </c>
      <c r="H5802" t="str">
        <f t="shared" si="275"/>
        <v>ORD26005801</v>
      </c>
      <c r="I5802">
        <f>COUNTIFS(PG_Transactions!$AK:$AK,$H5802,PG_Transactions!$E:$E,"CAPTURE",PG_Transactions!$AQ:$AQ,1)</f>
        <v>1</v>
      </c>
      <c r="J5802">
        <f>SUMIFS(PG_Transactions!$G:$G,PG_Transactions!$AK:$AK,$H5802,PG_Transactions!$E:$E,"CAPTURE",PG_Transactions!$AQ:$AQ,1)</f>
        <v>5998</v>
      </c>
      <c r="K5802">
        <f t="shared" si="276"/>
        <v>0</v>
      </c>
      <c r="L5802" t="str">
        <f t="shared" si="277"/>
        <v>Amount Match</v>
      </c>
    </row>
    <row r="5803" spans="1:12" hidden="1" x14ac:dyDescent="0.3">
      <c r="A5803" t="s">
        <v>11430</v>
      </c>
      <c r="B5803" s="1">
        <v>46271</v>
      </c>
      <c r="C5803" t="s">
        <v>11431</v>
      </c>
      <c r="D5803" t="s">
        <v>38</v>
      </c>
      <c r="E5803" t="s">
        <v>9</v>
      </c>
      <c r="F5803">
        <v>4999</v>
      </c>
      <c r="G5803" t="s">
        <v>10</v>
      </c>
      <c r="H5803" t="str">
        <f t="shared" si="275"/>
        <v>ORD26005802</v>
      </c>
      <c r="I5803">
        <f>COUNTIFS(PG_Transactions!$AK:$AK,$H5803,PG_Transactions!$E:$E,"CAPTURE",PG_Transactions!$AQ:$AQ,1)</f>
        <v>1</v>
      </c>
      <c r="J5803">
        <f>SUMIFS(PG_Transactions!$G:$G,PG_Transactions!$AK:$AK,$H5803,PG_Transactions!$E:$E,"CAPTURE",PG_Transactions!$AQ:$AQ,1)</f>
        <v>4999</v>
      </c>
      <c r="K5803">
        <f t="shared" si="276"/>
        <v>0</v>
      </c>
      <c r="L5803" t="str">
        <f t="shared" si="277"/>
        <v>Amount Match</v>
      </c>
    </row>
    <row r="5804" spans="1:12" hidden="1" x14ac:dyDescent="0.3">
      <c r="A5804" t="s">
        <v>11432</v>
      </c>
      <c r="B5804" s="1">
        <v>46291</v>
      </c>
      <c r="C5804" t="s">
        <v>11433</v>
      </c>
      <c r="D5804" t="s">
        <v>13</v>
      </c>
      <c r="E5804" t="s">
        <v>9</v>
      </c>
      <c r="F5804">
        <v>16297</v>
      </c>
      <c r="G5804" t="s">
        <v>10</v>
      </c>
      <c r="H5804" t="str">
        <f t="shared" si="275"/>
        <v>ORD26005803</v>
      </c>
      <c r="I5804">
        <f>COUNTIFS(PG_Transactions!$AK:$AK,$H5804,PG_Transactions!$E:$E,"CAPTURE",PG_Transactions!$AQ:$AQ,1)</f>
        <v>1</v>
      </c>
      <c r="J5804">
        <f>SUMIFS(PG_Transactions!$G:$G,PG_Transactions!$AK:$AK,$H5804,PG_Transactions!$E:$E,"CAPTURE",PG_Transactions!$AQ:$AQ,1)</f>
        <v>16297</v>
      </c>
      <c r="K5804">
        <f t="shared" si="276"/>
        <v>0</v>
      </c>
      <c r="L5804" t="str">
        <f t="shared" si="277"/>
        <v>Amount Match</v>
      </c>
    </row>
    <row r="5805" spans="1:12" hidden="1" x14ac:dyDescent="0.3">
      <c r="A5805" t="s">
        <v>11434</v>
      </c>
      <c r="B5805" s="1">
        <v>46279</v>
      </c>
      <c r="C5805" t="s">
        <v>11435</v>
      </c>
      <c r="D5805" t="s">
        <v>8</v>
      </c>
      <c r="E5805" t="s">
        <v>9</v>
      </c>
      <c r="F5805">
        <v>6297</v>
      </c>
      <c r="G5805" t="s">
        <v>70</v>
      </c>
      <c r="H5805" t="str">
        <f t="shared" si="275"/>
        <v>ORD26005804</v>
      </c>
      <c r="I5805">
        <f>COUNTIFS(PG_Transactions!$AK:$AK,$H5805,PG_Transactions!$E:$E,"CAPTURE",PG_Transactions!$AQ:$AQ,1)</f>
        <v>0</v>
      </c>
      <c r="J5805">
        <f>SUMIFS(PG_Transactions!$G:$G,PG_Transactions!$AK:$AK,$H5805,PG_Transactions!$E:$E,"CAPTURE",PG_Transactions!$AQ:$AQ,1)</f>
        <v>0</v>
      </c>
      <c r="K5805">
        <f t="shared" si="276"/>
        <v>-6297</v>
      </c>
      <c r="L5805" t="str">
        <f t="shared" si="277"/>
        <v>No Capture</v>
      </c>
    </row>
    <row r="5806" spans="1:12" hidden="1" x14ac:dyDescent="0.3">
      <c r="A5806" t="s">
        <v>11436</v>
      </c>
      <c r="B5806" s="1">
        <v>46292</v>
      </c>
      <c r="C5806" t="s">
        <v>11437</v>
      </c>
      <c r="D5806" t="s">
        <v>51</v>
      </c>
      <c r="E5806" t="s">
        <v>9</v>
      </c>
      <c r="F5806">
        <v>7999</v>
      </c>
      <c r="G5806" t="s">
        <v>10</v>
      </c>
      <c r="H5806" t="str">
        <f t="shared" si="275"/>
        <v>ORD26005805</v>
      </c>
      <c r="I5806">
        <f>COUNTIFS(PG_Transactions!$AK:$AK,$H5806,PG_Transactions!$E:$E,"CAPTURE",PG_Transactions!$AQ:$AQ,1)</f>
        <v>1</v>
      </c>
      <c r="J5806">
        <f>SUMIFS(PG_Transactions!$G:$G,PG_Transactions!$AK:$AK,$H5806,PG_Transactions!$E:$E,"CAPTURE",PG_Transactions!$AQ:$AQ,1)</f>
        <v>7999</v>
      </c>
      <c r="K5806">
        <f t="shared" si="276"/>
        <v>0</v>
      </c>
      <c r="L5806" t="str">
        <f t="shared" si="277"/>
        <v>Amount Match</v>
      </c>
    </row>
    <row r="5807" spans="1:12" hidden="1" x14ac:dyDescent="0.3">
      <c r="A5807" t="s">
        <v>11438</v>
      </c>
      <c r="B5807" s="1">
        <v>46284</v>
      </c>
      <c r="C5807" t="s">
        <v>11439</v>
      </c>
      <c r="D5807" t="s">
        <v>27</v>
      </c>
      <c r="E5807" t="s">
        <v>9</v>
      </c>
      <c r="F5807">
        <v>2298</v>
      </c>
      <c r="G5807" t="s">
        <v>10</v>
      </c>
      <c r="H5807" t="str">
        <f t="shared" si="275"/>
        <v>ORD26005806</v>
      </c>
      <c r="I5807">
        <f>COUNTIFS(PG_Transactions!$AK:$AK,$H5807,PG_Transactions!$E:$E,"CAPTURE",PG_Transactions!$AQ:$AQ,1)</f>
        <v>1</v>
      </c>
      <c r="J5807">
        <f>SUMIFS(PG_Transactions!$G:$G,PG_Transactions!$AK:$AK,$H5807,PG_Transactions!$E:$E,"CAPTURE",PG_Transactions!$AQ:$AQ,1)</f>
        <v>2298</v>
      </c>
      <c r="K5807">
        <f t="shared" si="276"/>
        <v>0</v>
      </c>
      <c r="L5807" t="str">
        <f t="shared" si="277"/>
        <v>Amount Match</v>
      </c>
    </row>
    <row r="5808" spans="1:12" hidden="1" x14ac:dyDescent="0.3">
      <c r="A5808" t="s">
        <v>11440</v>
      </c>
      <c r="B5808" s="1">
        <v>46293</v>
      </c>
      <c r="C5808" t="s">
        <v>11441</v>
      </c>
      <c r="D5808" t="s">
        <v>24</v>
      </c>
      <c r="E5808" t="s">
        <v>33</v>
      </c>
      <c r="F5808">
        <v>11498</v>
      </c>
      <c r="G5808" t="s">
        <v>10</v>
      </c>
      <c r="H5808" t="str">
        <f t="shared" si="275"/>
        <v>ORD26005807</v>
      </c>
      <c r="I5808">
        <f>COUNTIFS(PG_Transactions!$AK:$AK,$H5808,PG_Transactions!$E:$E,"CAPTURE",PG_Transactions!$AQ:$AQ,1)</f>
        <v>1</v>
      </c>
      <c r="J5808">
        <f>SUMIFS(PG_Transactions!$G:$G,PG_Transactions!$AK:$AK,$H5808,PG_Transactions!$E:$E,"CAPTURE",PG_Transactions!$AQ:$AQ,1)</f>
        <v>11498</v>
      </c>
      <c r="K5808">
        <f t="shared" si="276"/>
        <v>0</v>
      </c>
      <c r="L5808" t="str">
        <f t="shared" si="277"/>
        <v>Amount Match</v>
      </c>
    </row>
    <row r="5809" spans="1:12" hidden="1" x14ac:dyDescent="0.3">
      <c r="A5809" t="s">
        <v>11442</v>
      </c>
      <c r="B5809" s="1">
        <v>46291</v>
      </c>
      <c r="C5809" t="s">
        <v>11443</v>
      </c>
      <c r="D5809" t="s">
        <v>8</v>
      </c>
      <c r="E5809" t="s">
        <v>9</v>
      </c>
      <c r="F5809">
        <v>1299</v>
      </c>
      <c r="G5809" t="s">
        <v>10</v>
      </c>
      <c r="H5809" t="str">
        <f t="shared" si="275"/>
        <v>ORD26005808</v>
      </c>
      <c r="I5809">
        <f>COUNTIFS(PG_Transactions!$AK:$AK,$H5809,PG_Transactions!$E:$E,"CAPTURE",PG_Transactions!$AQ:$AQ,1)</f>
        <v>1</v>
      </c>
      <c r="J5809">
        <f>SUMIFS(PG_Transactions!$G:$G,PG_Transactions!$AK:$AK,$H5809,PG_Transactions!$E:$E,"CAPTURE",PG_Transactions!$AQ:$AQ,1)</f>
        <v>1299</v>
      </c>
      <c r="K5809">
        <f t="shared" si="276"/>
        <v>0</v>
      </c>
      <c r="L5809" t="str">
        <f t="shared" si="277"/>
        <v>Amount Match</v>
      </c>
    </row>
    <row r="5810" spans="1:12" hidden="1" x14ac:dyDescent="0.3">
      <c r="A5810" t="s">
        <v>11444</v>
      </c>
      <c r="B5810" s="1">
        <v>46292</v>
      </c>
      <c r="C5810" t="s">
        <v>11445</v>
      </c>
      <c r="D5810" t="s">
        <v>65</v>
      </c>
      <c r="E5810" t="s">
        <v>33</v>
      </c>
      <c r="F5810">
        <v>4999</v>
      </c>
      <c r="G5810" t="s">
        <v>10</v>
      </c>
      <c r="H5810" t="str">
        <f t="shared" si="275"/>
        <v>ORD26005809</v>
      </c>
      <c r="I5810">
        <f>COUNTIFS(PG_Transactions!$AK:$AK,$H5810,PG_Transactions!$E:$E,"CAPTURE",PG_Transactions!$AQ:$AQ,1)</f>
        <v>1</v>
      </c>
      <c r="J5810">
        <f>SUMIFS(PG_Transactions!$G:$G,PG_Transactions!$AK:$AK,$H5810,PG_Transactions!$E:$E,"CAPTURE",PG_Transactions!$AQ:$AQ,1)</f>
        <v>4999</v>
      </c>
      <c r="K5810">
        <f t="shared" si="276"/>
        <v>0</v>
      </c>
      <c r="L5810" t="str">
        <f t="shared" si="277"/>
        <v>Amount Match</v>
      </c>
    </row>
    <row r="5811" spans="1:12" hidden="1" x14ac:dyDescent="0.3">
      <c r="A5811" t="s">
        <v>11446</v>
      </c>
      <c r="B5811" s="1">
        <v>46291</v>
      </c>
      <c r="C5811" t="s">
        <v>11447</v>
      </c>
      <c r="D5811" t="s">
        <v>24</v>
      </c>
      <c r="E5811" t="s">
        <v>17</v>
      </c>
      <c r="F5811">
        <v>3499</v>
      </c>
      <c r="G5811" t="s">
        <v>10</v>
      </c>
      <c r="H5811" t="str">
        <f t="shared" si="275"/>
        <v>ORD26005810</v>
      </c>
      <c r="I5811">
        <f>COUNTIFS(PG_Transactions!$AK:$AK,$H5811,PG_Transactions!$E:$E,"CAPTURE",PG_Transactions!$AQ:$AQ,1)</f>
        <v>1</v>
      </c>
      <c r="J5811">
        <f>SUMIFS(PG_Transactions!$G:$G,PG_Transactions!$AK:$AK,$H5811,PG_Transactions!$E:$E,"CAPTURE",PG_Transactions!$AQ:$AQ,1)</f>
        <v>3499</v>
      </c>
      <c r="K5811">
        <f t="shared" si="276"/>
        <v>0</v>
      </c>
      <c r="L5811" t="str">
        <f t="shared" si="277"/>
        <v>Amount Match</v>
      </c>
    </row>
    <row r="5812" spans="1:12" hidden="1" x14ac:dyDescent="0.3">
      <c r="A5812" t="s">
        <v>11448</v>
      </c>
      <c r="B5812" s="1">
        <v>46275</v>
      </c>
      <c r="C5812" t="s">
        <v>5621</v>
      </c>
      <c r="E5812" t="s">
        <v>9</v>
      </c>
      <c r="F5812">
        <v>599</v>
      </c>
      <c r="G5812" t="s">
        <v>10</v>
      </c>
      <c r="H5812" t="str">
        <f t="shared" si="275"/>
        <v>ORD26005811</v>
      </c>
      <c r="I5812">
        <f>COUNTIFS(PG_Transactions!$AK:$AK,$H5812,PG_Transactions!$E:$E,"CAPTURE",PG_Transactions!$AQ:$AQ,1)</f>
        <v>1</v>
      </c>
      <c r="J5812">
        <f>SUMIFS(PG_Transactions!$G:$G,PG_Transactions!$AK:$AK,$H5812,PG_Transactions!$E:$E,"CAPTURE",PG_Transactions!$AQ:$AQ,1)</f>
        <v>599</v>
      </c>
      <c r="K5812">
        <f t="shared" si="276"/>
        <v>0</v>
      </c>
      <c r="L5812" t="str">
        <f t="shared" si="277"/>
        <v>Amount Match</v>
      </c>
    </row>
    <row r="5813" spans="1:12" hidden="1" x14ac:dyDescent="0.3">
      <c r="A5813" t="s">
        <v>11449</v>
      </c>
      <c r="B5813" s="1">
        <v>46273</v>
      </c>
      <c r="C5813" t="s">
        <v>11450</v>
      </c>
      <c r="D5813" t="s">
        <v>24</v>
      </c>
      <c r="E5813" t="s">
        <v>33</v>
      </c>
      <c r="F5813">
        <v>4998</v>
      </c>
      <c r="G5813" t="s">
        <v>10</v>
      </c>
      <c r="H5813" t="str">
        <f t="shared" si="275"/>
        <v>ORD26005812</v>
      </c>
      <c r="I5813">
        <f>COUNTIFS(PG_Transactions!$AK:$AK,$H5813,PG_Transactions!$E:$E,"CAPTURE",PG_Transactions!$AQ:$AQ,1)</f>
        <v>1</v>
      </c>
      <c r="J5813">
        <f>SUMIFS(PG_Transactions!$G:$G,PG_Transactions!$AK:$AK,$H5813,PG_Transactions!$E:$E,"CAPTURE",PG_Transactions!$AQ:$AQ,1)</f>
        <v>4998</v>
      </c>
      <c r="K5813">
        <f t="shared" si="276"/>
        <v>0</v>
      </c>
      <c r="L5813" t="str">
        <f t="shared" si="277"/>
        <v>Amount Match</v>
      </c>
    </row>
    <row r="5814" spans="1:12" hidden="1" x14ac:dyDescent="0.3">
      <c r="A5814" t="s">
        <v>11451</v>
      </c>
      <c r="B5814" s="1">
        <v>46288</v>
      </c>
      <c r="C5814" t="s">
        <v>11452</v>
      </c>
      <c r="D5814" t="s">
        <v>41</v>
      </c>
      <c r="E5814" t="s">
        <v>17</v>
      </c>
      <c r="F5814" s="2">
        <v>5798</v>
      </c>
      <c r="G5814" t="s">
        <v>10</v>
      </c>
      <c r="H5814" t="str">
        <f t="shared" si="275"/>
        <v>ORD26005813</v>
      </c>
      <c r="I5814">
        <f>COUNTIFS(PG_Transactions!$AK:$AK,$H5814,PG_Transactions!$E:$E,"CAPTURE",PG_Transactions!$AQ:$AQ,1)</f>
        <v>1</v>
      </c>
      <c r="J5814">
        <f>SUMIFS(PG_Transactions!$G:$G,PG_Transactions!$AK:$AK,$H5814,PG_Transactions!$E:$E,"CAPTURE",PG_Transactions!$AQ:$AQ,1)</f>
        <v>5798</v>
      </c>
      <c r="K5814">
        <f t="shared" si="276"/>
        <v>0</v>
      </c>
      <c r="L5814" t="str">
        <f t="shared" si="277"/>
        <v>Amount Match</v>
      </c>
    </row>
    <row r="5815" spans="1:12" hidden="1" x14ac:dyDescent="0.3">
      <c r="A5815" t="s">
        <v>11453</v>
      </c>
      <c r="B5815" s="1">
        <v>46292</v>
      </c>
      <c r="C5815" t="s">
        <v>11454</v>
      </c>
      <c r="D5815" t="s">
        <v>24</v>
      </c>
      <c r="E5815" t="s">
        <v>9</v>
      </c>
      <c r="F5815">
        <v>2598</v>
      </c>
      <c r="G5815" t="s">
        <v>10</v>
      </c>
      <c r="H5815" t="str">
        <f t="shared" si="275"/>
        <v>ORD26005814</v>
      </c>
      <c r="I5815">
        <f>COUNTIFS(PG_Transactions!$AK:$AK,$H5815,PG_Transactions!$E:$E,"CAPTURE",PG_Transactions!$AQ:$AQ,1)</f>
        <v>1</v>
      </c>
      <c r="J5815">
        <f>SUMIFS(PG_Transactions!$G:$G,PG_Transactions!$AK:$AK,$H5815,PG_Transactions!$E:$E,"CAPTURE",PG_Transactions!$AQ:$AQ,1)</f>
        <v>2598</v>
      </c>
      <c r="K5815">
        <f t="shared" si="276"/>
        <v>0</v>
      </c>
      <c r="L5815" t="str">
        <f t="shared" si="277"/>
        <v>Amount Match</v>
      </c>
    </row>
    <row r="5816" spans="1:12" hidden="1" x14ac:dyDescent="0.3">
      <c r="A5816" t="s">
        <v>11455</v>
      </c>
      <c r="B5816" s="1">
        <v>46275</v>
      </c>
      <c r="C5816" t="s">
        <v>11456</v>
      </c>
      <c r="D5816" t="s">
        <v>8</v>
      </c>
      <c r="E5816" t="s">
        <v>9</v>
      </c>
      <c r="F5816">
        <v>799</v>
      </c>
      <c r="G5816" t="s">
        <v>10</v>
      </c>
      <c r="H5816" t="str">
        <f t="shared" si="275"/>
        <v>ORD26005815</v>
      </c>
      <c r="I5816">
        <f>COUNTIFS(PG_Transactions!$AK:$AK,$H5816,PG_Transactions!$E:$E,"CAPTURE",PG_Transactions!$AQ:$AQ,1)</f>
        <v>1</v>
      </c>
      <c r="J5816">
        <f>SUMIFS(PG_Transactions!$G:$G,PG_Transactions!$AK:$AK,$H5816,PG_Transactions!$E:$E,"CAPTURE",PG_Transactions!$AQ:$AQ,1)</f>
        <v>799</v>
      </c>
      <c r="K5816">
        <f t="shared" si="276"/>
        <v>0</v>
      </c>
      <c r="L5816" t="str">
        <f t="shared" si="277"/>
        <v>Amount Match</v>
      </c>
    </row>
    <row r="5817" spans="1:12" hidden="1" x14ac:dyDescent="0.3">
      <c r="A5817" t="s">
        <v>11457</v>
      </c>
      <c r="B5817" s="1">
        <v>46274</v>
      </c>
      <c r="C5817" t="s">
        <v>11458</v>
      </c>
      <c r="E5817" t="s">
        <v>9</v>
      </c>
      <c r="F5817" s="2">
        <v>3499</v>
      </c>
      <c r="G5817" t="s">
        <v>10</v>
      </c>
      <c r="H5817" t="str">
        <f t="shared" si="275"/>
        <v>ORD26005816</v>
      </c>
      <c r="I5817">
        <f>COUNTIFS(PG_Transactions!$AK:$AK,$H5817,PG_Transactions!$E:$E,"CAPTURE",PG_Transactions!$AQ:$AQ,1)</f>
        <v>1</v>
      </c>
      <c r="J5817">
        <f>SUMIFS(PG_Transactions!$G:$G,PG_Transactions!$AK:$AK,$H5817,PG_Transactions!$E:$E,"CAPTURE",PG_Transactions!$AQ:$AQ,1)</f>
        <v>3499</v>
      </c>
      <c r="K5817">
        <f t="shared" si="276"/>
        <v>0</v>
      </c>
      <c r="L5817" t="str">
        <f t="shared" si="277"/>
        <v>Amount Match</v>
      </c>
    </row>
    <row r="5818" spans="1:12" hidden="1" x14ac:dyDescent="0.3">
      <c r="A5818" t="s">
        <v>11459</v>
      </c>
      <c r="B5818" s="1">
        <v>46279</v>
      </c>
      <c r="C5818" t="s">
        <v>11460</v>
      </c>
      <c r="D5818" t="s">
        <v>51</v>
      </c>
      <c r="E5818" t="s">
        <v>17</v>
      </c>
      <c r="F5818">
        <v>3499</v>
      </c>
      <c r="G5818" t="s">
        <v>10</v>
      </c>
      <c r="H5818" t="str">
        <f t="shared" si="275"/>
        <v>ORD26005817</v>
      </c>
      <c r="I5818">
        <f>COUNTIFS(PG_Transactions!$AK:$AK,$H5818,PG_Transactions!$E:$E,"CAPTURE",PG_Transactions!$AQ:$AQ,1)</f>
        <v>1</v>
      </c>
      <c r="J5818">
        <f>SUMIFS(PG_Transactions!$G:$G,PG_Transactions!$AK:$AK,$H5818,PG_Transactions!$E:$E,"CAPTURE",PG_Transactions!$AQ:$AQ,1)</f>
        <v>3499</v>
      </c>
      <c r="K5818">
        <f t="shared" si="276"/>
        <v>0</v>
      </c>
      <c r="L5818" t="str">
        <f t="shared" si="277"/>
        <v>Amount Match</v>
      </c>
    </row>
    <row r="5819" spans="1:12" hidden="1" x14ac:dyDescent="0.3">
      <c r="A5819" t="s">
        <v>11461</v>
      </c>
      <c r="B5819" s="1">
        <v>46270</v>
      </c>
      <c r="C5819" t="s">
        <v>11462</v>
      </c>
      <c r="D5819" t="s">
        <v>51</v>
      </c>
      <c r="E5819" t="s">
        <v>33</v>
      </c>
      <c r="F5819">
        <v>3499</v>
      </c>
      <c r="G5819" t="s">
        <v>10</v>
      </c>
      <c r="H5819" t="str">
        <f t="shared" si="275"/>
        <v>ORD26005818</v>
      </c>
      <c r="I5819">
        <f>COUNTIFS(PG_Transactions!$AK:$AK,$H5819,PG_Transactions!$E:$E,"CAPTURE",PG_Transactions!$AQ:$AQ,1)</f>
        <v>1</v>
      </c>
      <c r="J5819">
        <f>SUMIFS(PG_Transactions!$G:$G,PG_Transactions!$AK:$AK,$H5819,PG_Transactions!$E:$E,"CAPTURE",PG_Transactions!$AQ:$AQ,1)</f>
        <v>3499</v>
      </c>
      <c r="K5819">
        <f t="shared" si="276"/>
        <v>0</v>
      </c>
      <c r="L5819" t="str">
        <f t="shared" si="277"/>
        <v>Amount Match</v>
      </c>
    </row>
    <row r="5820" spans="1:12" hidden="1" x14ac:dyDescent="0.3">
      <c r="A5820" t="s">
        <v>11463</v>
      </c>
      <c r="B5820" s="1">
        <v>46269</v>
      </c>
      <c r="C5820" t="s">
        <v>11464</v>
      </c>
      <c r="D5820" t="s">
        <v>13</v>
      </c>
      <c r="E5820" t="s">
        <v>9</v>
      </c>
      <c r="F5820">
        <v>2499</v>
      </c>
      <c r="G5820" t="s">
        <v>10</v>
      </c>
      <c r="H5820" t="str">
        <f t="shared" si="275"/>
        <v>ORD26005819</v>
      </c>
      <c r="I5820">
        <f>COUNTIFS(PG_Transactions!$AK:$AK,$H5820,PG_Transactions!$E:$E,"CAPTURE",PG_Transactions!$AQ:$AQ,1)</f>
        <v>1</v>
      </c>
      <c r="J5820">
        <f>SUMIFS(PG_Transactions!$G:$G,PG_Transactions!$AK:$AK,$H5820,PG_Transactions!$E:$E,"CAPTURE",PG_Transactions!$AQ:$AQ,1)</f>
        <v>2499</v>
      </c>
      <c r="K5820">
        <f t="shared" si="276"/>
        <v>0</v>
      </c>
      <c r="L5820" t="str">
        <f t="shared" si="277"/>
        <v>Amount Match</v>
      </c>
    </row>
    <row r="5821" spans="1:12" hidden="1" x14ac:dyDescent="0.3">
      <c r="A5821" t="s">
        <v>11465</v>
      </c>
      <c r="B5821" s="1">
        <v>46293</v>
      </c>
      <c r="C5821" t="s">
        <v>11466</v>
      </c>
      <c r="D5821" t="s">
        <v>38</v>
      </c>
      <c r="E5821" t="s">
        <v>9</v>
      </c>
      <c r="F5821" s="2">
        <v>2999</v>
      </c>
      <c r="G5821" t="s">
        <v>10</v>
      </c>
      <c r="H5821" t="str">
        <f t="shared" si="275"/>
        <v>ORD26005820</v>
      </c>
      <c r="I5821">
        <f>COUNTIFS(PG_Transactions!$AK:$AK,$H5821,PG_Transactions!$E:$E,"CAPTURE",PG_Transactions!$AQ:$AQ,1)</f>
        <v>1</v>
      </c>
      <c r="J5821">
        <f>SUMIFS(PG_Transactions!$G:$G,PG_Transactions!$AK:$AK,$H5821,PG_Transactions!$E:$E,"CAPTURE",PG_Transactions!$AQ:$AQ,1)</f>
        <v>2999</v>
      </c>
      <c r="K5821">
        <f t="shared" si="276"/>
        <v>0</v>
      </c>
      <c r="L5821" t="str">
        <f t="shared" si="277"/>
        <v>Amount Match</v>
      </c>
    </row>
    <row r="5822" spans="1:12" hidden="1" x14ac:dyDescent="0.3">
      <c r="A5822" t="s">
        <v>11467</v>
      </c>
      <c r="B5822" s="1">
        <v>46274</v>
      </c>
      <c r="C5822" t="s">
        <v>11468</v>
      </c>
      <c r="D5822" t="s">
        <v>41</v>
      </c>
      <c r="E5822" t="s">
        <v>17</v>
      </c>
      <c r="F5822">
        <v>1299</v>
      </c>
      <c r="G5822" t="s">
        <v>10</v>
      </c>
      <c r="H5822" t="str">
        <f t="shared" si="275"/>
        <v>ORD26005821</v>
      </c>
      <c r="I5822">
        <f>COUNTIFS(PG_Transactions!$AK:$AK,$H5822,PG_Transactions!$E:$E,"CAPTURE",PG_Transactions!$AQ:$AQ,1)</f>
        <v>1</v>
      </c>
      <c r="J5822">
        <f>SUMIFS(PG_Transactions!$G:$G,PG_Transactions!$AK:$AK,$H5822,PG_Transactions!$E:$E,"CAPTURE",PG_Transactions!$AQ:$AQ,1)</f>
        <v>1299</v>
      </c>
      <c r="K5822">
        <f t="shared" si="276"/>
        <v>0</v>
      </c>
      <c r="L5822" t="str">
        <f t="shared" si="277"/>
        <v>Amount Match</v>
      </c>
    </row>
    <row r="5823" spans="1:12" hidden="1" x14ac:dyDescent="0.3">
      <c r="A5823" t="s">
        <v>11469</v>
      </c>
      <c r="B5823" s="1">
        <v>46292</v>
      </c>
      <c r="C5823" t="s">
        <v>11470</v>
      </c>
      <c r="D5823" t="s">
        <v>16</v>
      </c>
      <c r="E5823" t="s">
        <v>17</v>
      </c>
      <c r="F5823">
        <v>4647</v>
      </c>
      <c r="G5823" t="s">
        <v>70</v>
      </c>
      <c r="H5823" t="str">
        <f t="shared" si="275"/>
        <v>ORD26005822</v>
      </c>
      <c r="I5823">
        <f>COUNTIFS(PG_Transactions!$AK:$AK,$H5823,PG_Transactions!$E:$E,"CAPTURE",PG_Transactions!$AQ:$AQ,1)</f>
        <v>0</v>
      </c>
      <c r="J5823">
        <f>SUMIFS(PG_Transactions!$G:$G,PG_Transactions!$AK:$AK,$H5823,PG_Transactions!$E:$E,"CAPTURE",PG_Transactions!$AQ:$AQ,1)</f>
        <v>0</v>
      </c>
      <c r="K5823">
        <f t="shared" si="276"/>
        <v>-4647</v>
      </c>
      <c r="L5823" t="str">
        <f t="shared" si="277"/>
        <v>No Capture</v>
      </c>
    </row>
    <row r="5824" spans="1:12" hidden="1" x14ac:dyDescent="0.3">
      <c r="A5824" t="s">
        <v>11471</v>
      </c>
      <c r="B5824" s="1">
        <v>46266</v>
      </c>
      <c r="C5824" t="s">
        <v>11472</v>
      </c>
      <c r="D5824" t="s">
        <v>27</v>
      </c>
      <c r="E5824" t="s">
        <v>17</v>
      </c>
      <c r="F5824">
        <v>999</v>
      </c>
      <c r="G5824" t="s">
        <v>10</v>
      </c>
      <c r="H5824" t="str">
        <f t="shared" si="275"/>
        <v>ORD26005823</v>
      </c>
      <c r="I5824">
        <f>COUNTIFS(PG_Transactions!$AK:$AK,$H5824,PG_Transactions!$E:$E,"CAPTURE",PG_Transactions!$AQ:$AQ,1)</f>
        <v>1</v>
      </c>
      <c r="J5824">
        <f>SUMIFS(PG_Transactions!$G:$G,PG_Transactions!$AK:$AK,$H5824,PG_Transactions!$E:$E,"CAPTURE",PG_Transactions!$AQ:$AQ,1)</f>
        <v>999</v>
      </c>
      <c r="K5824">
        <f t="shared" si="276"/>
        <v>0</v>
      </c>
      <c r="L5824" t="str">
        <f t="shared" si="277"/>
        <v>Amount Match</v>
      </c>
    </row>
    <row r="5825" spans="1:12" hidden="1" x14ac:dyDescent="0.3">
      <c r="A5825" t="s">
        <v>11473</v>
      </c>
      <c r="B5825" s="1">
        <v>46268</v>
      </c>
      <c r="C5825" t="s">
        <v>11474</v>
      </c>
      <c r="D5825" t="s">
        <v>24</v>
      </c>
      <c r="E5825" t="s">
        <v>17</v>
      </c>
      <c r="F5825">
        <v>1299</v>
      </c>
      <c r="G5825" t="s">
        <v>10</v>
      </c>
      <c r="H5825" t="str">
        <f t="shared" si="275"/>
        <v>ORD26005824</v>
      </c>
      <c r="I5825">
        <f>COUNTIFS(PG_Transactions!$AK:$AK,$H5825,PG_Transactions!$E:$E,"CAPTURE",PG_Transactions!$AQ:$AQ,1)</f>
        <v>1</v>
      </c>
      <c r="J5825">
        <f>SUMIFS(PG_Transactions!$G:$G,PG_Transactions!$AK:$AK,$H5825,PG_Transactions!$E:$E,"CAPTURE",PG_Transactions!$AQ:$AQ,1)</f>
        <v>1299</v>
      </c>
      <c r="K5825">
        <f t="shared" si="276"/>
        <v>0</v>
      </c>
      <c r="L5825" t="str">
        <f t="shared" si="277"/>
        <v>Amount Match</v>
      </c>
    </row>
    <row r="5826" spans="1:12" hidden="1" x14ac:dyDescent="0.3">
      <c r="A5826" t="s">
        <v>11475</v>
      </c>
      <c r="B5826" s="1">
        <v>46286</v>
      </c>
      <c r="C5826" t="s">
        <v>11476</v>
      </c>
      <c r="D5826" t="s">
        <v>41</v>
      </c>
      <c r="E5826" t="s">
        <v>44</v>
      </c>
      <c r="F5826">
        <v>6498</v>
      </c>
      <c r="G5826" t="s">
        <v>10</v>
      </c>
      <c r="H5826" t="str">
        <f t="shared" si="275"/>
        <v>ORD26005825</v>
      </c>
      <c r="I5826">
        <f>COUNTIFS(PG_Transactions!$AK:$AK,$H5826,PG_Transactions!$E:$E,"CAPTURE",PG_Transactions!$AQ:$AQ,1)</f>
        <v>1</v>
      </c>
      <c r="J5826">
        <f>SUMIFS(PG_Transactions!$G:$G,PG_Transactions!$AK:$AK,$H5826,PG_Transactions!$E:$E,"CAPTURE",PG_Transactions!$AQ:$AQ,1)</f>
        <v>6498</v>
      </c>
      <c r="K5826">
        <f t="shared" si="276"/>
        <v>0</v>
      </c>
      <c r="L5826" t="str">
        <f t="shared" si="277"/>
        <v>Amount Match</v>
      </c>
    </row>
    <row r="5827" spans="1:12" hidden="1" x14ac:dyDescent="0.3">
      <c r="A5827" t="s">
        <v>11477</v>
      </c>
      <c r="B5827" s="1">
        <v>46292</v>
      </c>
      <c r="C5827" t="s">
        <v>3869</v>
      </c>
      <c r="D5827" t="s">
        <v>16</v>
      </c>
      <c r="E5827" t="s">
        <v>33</v>
      </c>
      <c r="F5827">
        <v>4798</v>
      </c>
      <c r="G5827" t="s">
        <v>10</v>
      </c>
      <c r="H5827" t="str">
        <f t="shared" ref="H5827:H5890" si="278">UPPER(SUBSTITUTE(TRIM(A5827),"-",""))</f>
        <v>ORD26005826</v>
      </c>
      <c r="I5827">
        <f>COUNTIFS(PG_Transactions!$AK:$AK,$H5827,PG_Transactions!$E:$E,"CAPTURE",PG_Transactions!$AQ:$AQ,1)</f>
        <v>1</v>
      </c>
      <c r="J5827">
        <f>SUMIFS(PG_Transactions!$G:$G,PG_Transactions!$AK:$AK,$H5827,PG_Transactions!$E:$E,"CAPTURE",PG_Transactions!$AQ:$AQ,1)</f>
        <v>4798</v>
      </c>
      <c r="K5827">
        <f t="shared" ref="K5827:K5890" si="279">ROUND(J5827-F5827,2)</f>
        <v>0</v>
      </c>
      <c r="L5827" t="str">
        <f t="shared" ref="L5827:L5890" si="280">IF(I5827=0,"No Capture",IF(I5827&gt;1,"Multiple Capture Rows - Review",IF(ABS(K5827)&lt;0.01,"Amount Match",IF(K5827&lt;0,"Captured Less Than Order","Captured More Than Order"))))</f>
        <v>Amount Match</v>
      </c>
    </row>
    <row r="5828" spans="1:12" hidden="1" x14ac:dyDescent="0.3">
      <c r="A5828" t="s">
        <v>11478</v>
      </c>
      <c r="B5828" s="1">
        <v>46267</v>
      </c>
      <c r="C5828" t="s">
        <v>8569</v>
      </c>
      <c r="D5828" t="s">
        <v>51</v>
      </c>
      <c r="E5828" t="s">
        <v>17</v>
      </c>
      <c r="F5828">
        <v>1498</v>
      </c>
      <c r="G5828" t="s">
        <v>10</v>
      </c>
      <c r="H5828" t="str">
        <f t="shared" si="278"/>
        <v>ORD26005827</v>
      </c>
      <c r="I5828">
        <f>COUNTIFS(PG_Transactions!$AK:$AK,$H5828,PG_Transactions!$E:$E,"CAPTURE",PG_Transactions!$AQ:$AQ,1)</f>
        <v>1</v>
      </c>
      <c r="J5828">
        <f>SUMIFS(PG_Transactions!$G:$G,PG_Transactions!$AK:$AK,$H5828,PG_Transactions!$E:$E,"CAPTURE",PG_Transactions!$AQ:$AQ,1)</f>
        <v>1498</v>
      </c>
      <c r="K5828">
        <f t="shared" si="279"/>
        <v>0</v>
      </c>
      <c r="L5828" t="str">
        <f t="shared" si="280"/>
        <v>Amount Match</v>
      </c>
    </row>
    <row r="5829" spans="1:12" hidden="1" x14ac:dyDescent="0.3">
      <c r="A5829" t="s">
        <v>11479</v>
      </c>
      <c r="B5829" s="1">
        <v>46284</v>
      </c>
      <c r="C5829" t="s">
        <v>11480</v>
      </c>
      <c r="D5829" t="s">
        <v>24</v>
      </c>
      <c r="E5829" t="s">
        <v>44</v>
      </c>
      <c r="F5829">
        <v>1798</v>
      </c>
      <c r="G5829" t="s">
        <v>105</v>
      </c>
      <c r="H5829" t="str">
        <f t="shared" si="278"/>
        <v>ORD26005828</v>
      </c>
      <c r="I5829">
        <f>COUNTIFS(PG_Transactions!$AK:$AK,$H5829,PG_Transactions!$E:$E,"CAPTURE",PG_Transactions!$AQ:$AQ,1)</f>
        <v>0</v>
      </c>
      <c r="J5829">
        <f>SUMIFS(PG_Transactions!$G:$G,PG_Transactions!$AK:$AK,$H5829,PG_Transactions!$E:$E,"CAPTURE",PG_Transactions!$AQ:$AQ,1)</f>
        <v>0</v>
      </c>
      <c r="K5829">
        <f t="shared" si="279"/>
        <v>-1798</v>
      </c>
      <c r="L5829" t="str">
        <f t="shared" si="280"/>
        <v>No Capture</v>
      </c>
    </row>
    <row r="5830" spans="1:12" hidden="1" x14ac:dyDescent="0.3">
      <c r="A5830" t="s">
        <v>11481</v>
      </c>
      <c r="B5830" s="1">
        <v>46277</v>
      </c>
      <c r="C5830" t="s">
        <v>11482</v>
      </c>
      <c r="D5830" t="s">
        <v>38</v>
      </c>
      <c r="E5830" t="s">
        <v>9</v>
      </c>
      <c r="F5830">
        <v>799</v>
      </c>
      <c r="G5830" t="s">
        <v>10</v>
      </c>
      <c r="H5830" t="str">
        <f t="shared" si="278"/>
        <v>ORD26005829</v>
      </c>
      <c r="I5830">
        <f>COUNTIFS(PG_Transactions!$AK:$AK,$H5830,PG_Transactions!$E:$E,"CAPTURE",PG_Transactions!$AQ:$AQ,1)</f>
        <v>1</v>
      </c>
      <c r="J5830">
        <f>SUMIFS(PG_Transactions!$G:$G,PG_Transactions!$AK:$AK,$H5830,PG_Transactions!$E:$E,"CAPTURE",PG_Transactions!$AQ:$AQ,1)</f>
        <v>799</v>
      </c>
      <c r="K5830">
        <f t="shared" si="279"/>
        <v>0</v>
      </c>
      <c r="L5830" t="str">
        <f t="shared" si="280"/>
        <v>Amount Match</v>
      </c>
    </row>
    <row r="5831" spans="1:12" hidden="1" x14ac:dyDescent="0.3">
      <c r="A5831" t="s">
        <v>11483</v>
      </c>
      <c r="B5831" s="1">
        <v>46270</v>
      </c>
      <c r="C5831" t="s">
        <v>2324</v>
      </c>
      <c r="D5831" t="s">
        <v>32</v>
      </c>
      <c r="E5831" t="s">
        <v>9</v>
      </c>
      <c r="F5831">
        <v>3598</v>
      </c>
      <c r="G5831" t="s">
        <v>10</v>
      </c>
      <c r="H5831" t="str">
        <f t="shared" si="278"/>
        <v>ORD26005830</v>
      </c>
      <c r="I5831">
        <f>COUNTIFS(PG_Transactions!$AK:$AK,$H5831,PG_Transactions!$E:$E,"CAPTURE",PG_Transactions!$AQ:$AQ,1)</f>
        <v>1</v>
      </c>
      <c r="J5831">
        <f>SUMIFS(PG_Transactions!$G:$G,PG_Transactions!$AK:$AK,$H5831,PG_Transactions!$E:$E,"CAPTURE",PG_Transactions!$AQ:$AQ,1)</f>
        <v>3598</v>
      </c>
      <c r="K5831">
        <f t="shared" si="279"/>
        <v>0</v>
      </c>
      <c r="L5831" t="str">
        <f t="shared" si="280"/>
        <v>Amount Match</v>
      </c>
    </row>
    <row r="5832" spans="1:12" hidden="1" x14ac:dyDescent="0.3">
      <c r="A5832" t="s">
        <v>11484</v>
      </c>
      <c r="B5832" s="1">
        <v>46289</v>
      </c>
      <c r="C5832" t="s">
        <v>11485</v>
      </c>
      <c r="D5832" t="s">
        <v>41</v>
      </c>
      <c r="E5832" t="s">
        <v>9</v>
      </c>
      <c r="F5832">
        <v>499</v>
      </c>
      <c r="G5832" t="s">
        <v>10</v>
      </c>
      <c r="H5832" t="str">
        <f t="shared" si="278"/>
        <v>ORD26005831</v>
      </c>
      <c r="I5832">
        <f>COUNTIFS(PG_Transactions!$AK:$AK,$H5832,PG_Transactions!$E:$E,"CAPTURE",PG_Transactions!$AQ:$AQ,1)</f>
        <v>1</v>
      </c>
      <c r="J5832">
        <f>SUMIFS(PG_Transactions!$G:$G,PG_Transactions!$AK:$AK,$H5832,PG_Transactions!$E:$E,"CAPTURE",PG_Transactions!$AQ:$AQ,1)</f>
        <v>499</v>
      </c>
      <c r="K5832">
        <f t="shared" si="279"/>
        <v>0</v>
      </c>
      <c r="L5832" t="str">
        <f t="shared" si="280"/>
        <v>Amount Match</v>
      </c>
    </row>
    <row r="5833" spans="1:12" hidden="1" x14ac:dyDescent="0.3">
      <c r="A5833" t="s">
        <v>11486</v>
      </c>
      <c r="B5833" s="1">
        <v>46288</v>
      </c>
      <c r="C5833" t="s">
        <v>3121</v>
      </c>
      <c r="D5833" t="s">
        <v>24</v>
      </c>
      <c r="E5833" t="s">
        <v>9</v>
      </c>
      <c r="F5833">
        <v>1299</v>
      </c>
      <c r="G5833" t="s">
        <v>105</v>
      </c>
      <c r="H5833" t="str">
        <f t="shared" si="278"/>
        <v>ORD26005832</v>
      </c>
      <c r="I5833">
        <f>COUNTIFS(PG_Transactions!$AK:$AK,$H5833,PG_Transactions!$E:$E,"CAPTURE",PG_Transactions!$AQ:$AQ,1)</f>
        <v>0</v>
      </c>
      <c r="J5833">
        <f>SUMIFS(PG_Transactions!$G:$G,PG_Transactions!$AK:$AK,$H5833,PG_Transactions!$E:$E,"CAPTURE",PG_Transactions!$AQ:$AQ,1)</f>
        <v>0</v>
      </c>
      <c r="K5833">
        <f t="shared" si="279"/>
        <v>-1299</v>
      </c>
      <c r="L5833" t="str">
        <f t="shared" si="280"/>
        <v>No Capture</v>
      </c>
    </row>
    <row r="5834" spans="1:12" hidden="1" x14ac:dyDescent="0.3">
      <c r="A5834" t="s">
        <v>11487</v>
      </c>
      <c r="B5834" s="1">
        <v>46291</v>
      </c>
      <c r="C5834" t="s">
        <v>11488</v>
      </c>
      <c r="D5834" t="s">
        <v>65</v>
      </c>
      <c r="E5834" t="s">
        <v>17</v>
      </c>
      <c r="F5834">
        <v>5397</v>
      </c>
      <c r="G5834" t="s">
        <v>10</v>
      </c>
      <c r="H5834" t="str">
        <f t="shared" si="278"/>
        <v>ORD26005833</v>
      </c>
      <c r="I5834">
        <f>COUNTIFS(PG_Transactions!$AK:$AK,$H5834,PG_Transactions!$E:$E,"CAPTURE",PG_Transactions!$AQ:$AQ,1)</f>
        <v>1</v>
      </c>
      <c r="J5834">
        <f>SUMIFS(PG_Transactions!$G:$G,PG_Transactions!$AK:$AK,$H5834,PG_Transactions!$E:$E,"CAPTURE",PG_Transactions!$AQ:$AQ,1)</f>
        <v>5397</v>
      </c>
      <c r="K5834">
        <f t="shared" si="279"/>
        <v>0</v>
      </c>
      <c r="L5834" t="str">
        <f t="shared" si="280"/>
        <v>Amount Match</v>
      </c>
    </row>
    <row r="5835" spans="1:12" hidden="1" x14ac:dyDescent="0.3">
      <c r="A5835" t="s">
        <v>11489</v>
      </c>
      <c r="B5835" s="1">
        <v>46278</v>
      </c>
      <c r="C5835" t="s">
        <v>11490</v>
      </c>
      <c r="D5835" t="s">
        <v>27</v>
      </c>
      <c r="E5835" t="s">
        <v>44</v>
      </c>
      <c r="F5835">
        <v>1298</v>
      </c>
      <c r="G5835" t="s">
        <v>10</v>
      </c>
      <c r="H5835" t="str">
        <f t="shared" si="278"/>
        <v>ORD26005834</v>
      </c>
      <c r="I5835">
        <f>COUNTIFS(PG_Transactions!$AK:$AK,$H5835,PG_Transactions!$E:$E,"CAPTURE",PG_Transactions!$AQ:$AQ,1)</f>
        <v>1</v>
      </c>
      <c r="J5835">
        <f>SUMIFS(PG_Transactions!$G:$G,PG_Transactions!$AK:$AK,$H5835,PG_Transactions!$E:$E,"CAPTURE",PG_Transactions!$AQ:$AQ,1)</f>
        <v>1298</v>
      </c>
      <c r="K5835">
        <f t="shared" si="279"/>
        <v>0</v>
      </c>
      <c r="L5835" t="str">
        <f t="shared" si="280"/>
        <v>Amount Match</v>
      </c>
    </row>
    <row r="5836" spans="1:12" hidden="1" x14ac:dyDescent="0.3">
      <c r="A5836" t="s">
        <v>11491</v>
      </c>
      <c r="B5836" s="1">
        <v>46267</v>
      </c>
      <c r="C5836" t="s">
        <v>11492</v>
      </c>
      <c r="D5836" t="s">
        <v>65</v>
      </c>
      <c r="E5836" t="s">
        <v>9</v>
      </c>
      <c r="F5836">
        <v>499</v>
      </c>
      <c r="G5836" t="s">
        <v>10</v>
      </c>
      <c r="H5836" t="str">
        <f t="shared" si="278"/>
        <v>ORD26005835</v>
      </c>
      <c r="I5836">
        <f>COUNTIFS(PG_Transactions!$AK:$AK,$H5836,PG_Transactions!$E:$E,"CAPTURE",PG_Transactions!$AQ:$AQ,1)</f>
        <v>1</v>
      </c>
      <c r="J5836">
        <f>SUMIFS(PG_Transactions!$G:$G,PG_Transactions!$AK:$AK,$H5836,PG_Transactions!$E:$E,"CAPTURE",PG_Transactions!$AQ:$AQ,1)</f>
        <v>499</v>
      </c>
      <c r="K5836">
        <f t="shared" si="279"/>
        <v>0</v>
      </c>
      <c r="L5836" t="str">
        <f t="shared" si="280"/>
        <v>Amount Match</v>
      </c>
    </row>
    <row r="5837" spans="1:12" hidden="1" x14ac:dyDescent="0.3">
      <c r="A5837" t="s">
        <v>11493</v>
      </c>
      <c r="B5837" s="1">
        <v>46272</v>
      </c>
      <c r="C5837" t="s">
        <v>11494</v>
      </c>
      <c r="D5837" t="s">
        <v>13</v>
      </c>
      <c r="E5837" t="s">
        <v>44</v>
      </c>
      <c r="F5837">
        <v>1799</v>
      </c>
      <c r="G5837" t="s">
        <v>10</v>
      </c>
      <c r="H5837" t="str">
        <f t="shared" si="278"/>
        <v>ORD26005836</v>
      </c>
      <c r="I5837">
        <f>COUNTIFS(PG_Transactions!$AK:$AK,$H5837,PG_Transactions!$E:$E,"CAPTURE",PG_Transactions!$AQ:$AQ,1)</f>
        <v>1</v>
      </c>
      <c r="J5837">
        <f>SUMIFS(PG_Transactions!$G:$G,PG_Transactions!$AK:$AK,$H5837,PG_Transactions!$E:$E,"CAPTURE",PG_Transactions!$AQ:$AQ,1)</f>
        <v>1799</v>
      </c>
      <c r="K5837">
        <f t="shared" si="279"/>
        <v>0</v>
      </c>
      <c r="L5837" t="str">
        <f t="shared" si="280"/>
        <v>Amount Match</v>
      </c>
    </row>
    <row r="5838" spans="1:12" hidden="1" x14ac:dyDescent="0.3">
      <c r="A5838" t="s">
        <v>11495</v>
      </c>
      <c r="B5838" s="1">
        <v>46292</v>
      </c>
      <c r="C5838" t="s">
        <v>11496</v>
      </c>
      <c r="D5838" t="s">
        <v>32</v>
      </c>
      <c r="E5838" t="s">
        <v>9</v>
      </c>
      <c r="F5838">
        <v>349</v>
      </c>
      <c r="G5838" t="s">
        <v>10</v>
      </c>
      <c r="H5838" t="str">
        <f t="shared" si="278"/>
        <v>ORD26005837</v>
      </c>
      <c r="I5838">
        <f>COUNTIFS(PG_Transactions!$AK:$AK,$H5838,PG_Transactions!$E:$E,"CAPTURE",PG_Transactions!$AQ:$AQ,1)</f>
        <v>1</v>
      </c>
      <c r="J5838">
        <f>SUMIFS(PG_Transactions!$G:$G,PG_Transactions!$AK:$AK,$H5838,PG_Transactions!$E:$E,"CAPTURE",PG_Transactions!$AQ:$AQ,1)</f>
        <v>349</v>
      </c>
      <c r="K5838">
        <f t="shared" si="279"/>
        <v>0</v>
      </c>
      <c r="L5838" t="str">
        <f t="shared" si="280"/>
        <v>Amount Match</v>
      </c>
    </row>
    <row r="5839" spans="1:12" hidden="1" x14ac:dyDescent="0.3">
      <c r="A5839" t="s">
        <v>11497</v>
      </c>
      <c r="B5839" s="1">
        <v>46287</v>
      </c>
      <c r="C5839" t="s">
        <v>11498</v>
      </c>
      <c r="D5839" t="s">
        <v>41</v>
      </c>
      <c r="E5839" t="s">
        <v>9</v>
      </c>
      <c r="F5839">
        <v>1299</v>
      </c>
      <c r="G5839" t="s">
        <v>10</v>
      </c>
      <c r="H5839" t="str">
        <f t="shared" si="278"/>
        <v>ORD26005838</v>
      </c>
      <c r="I5839">
        <f>COUNTIFS(PG_Transactions!$AK:$AK,$H5839,PG_Transactions!$E:$E,"CAPTURE",PG_Transactions!$AQ:$AQ,1)</f>
        <v>1</v>
      </c>
      <c r="J5839">
        <f>SUMIFS(PG_Transactions!$G:$G,PG_Transactions!$AK:$AK,$H5839,PG_Transactions!$E:$E,"CAPTURE",PG_Transactions!$AQ:$AQ,1)</f>
        <v>1299</v>
      </c>
      <c r="K5839">
        <f t="shared" si="279"/>
        <v>0</v>
      </c>
      <c r="L5839" t="str">
        <f t="shared" si="280"/>
        <v>Amount Match</v>
      </c>
    </row>
    <row r="5840" spans="1:12" hidden="1" x14ac:dyDescent="0.3">
      <c r="A5840" t="s">
        <v>11499</v>
      </c>
      <c r="B5840" s="1">
        <v>46282</v>
      </c>
      <c r="C5840" t="s">
        <v>11500</v>
      </c>
      <c r="D5840" t="s">
        <v>27</v>
      </c>
      <c r="E5840" t="s">
        <v>9</v>
      </c>
      <c r="F5840">
        <v>1998</v>
      </c>
      <c r="G5840" t="s">
        <v>10</v>
      </c>
      <c r="H5840" t="str">
        <f t="shared" si="278"/>
        <v>ORD26005839</v>
      </c>
      <c r="I5840">
        <f>COUNTIFS(PG_Transactions!$AK:$AK,$H5840,PG_Transactions!$E:$E,"CAPTURE",PG_Transactions!$AQ:$AQ,1)</f>
        <v>1</v>
      </c>
      <c r="J5840">
        <f>SUMIFS(PG_Transactions!$G:$G,PG_Transactions!$AK:$AK,$H5840,PG_Transactions!$E:$E,"CAPTURE",PG_Transactions!$AQ:$AQ,1)</f>
        <v>1998</v>
      </c>
      <c r="K5840">
        <f t="shared" si="279"/>
        <v>0</v>
      </c>
      <c r="L5840" t="str">
        <f t="shared" si="280"/>
        <v>Amount Match</v>
      </c>
    </row>
    <row r="5841" spans="1:12" hidden="1" x14ac:dyDescent="0.3">
      <c r="A5841" t="s">
        <v>11501</v>
      </c>
      <c r="B5841" s="1">
        <v>46278</v>
      </c>
      <c r="C5841" t="s">
        <v>11502</v>
      </c>
      <c r="E5841" t="s">
        <v>9</v>
      </c>
      <c r="F5841">
        <v>999</v>
      </c>
      <c r="G5841" t="s">
        <v>10</v>
      </c>
      <c r="H5841" t="str">
        <f t="shared" si="278"/>
        <v>ORD26005840</v>
      </c>
      <c r="I5841">
        <f>COUNTIFS(PG_Transactions!$AK:$AK,$H5841,PG_Transactions!$E:$E,"CAPTURE",PG_Transactions!$AQ:$AQ,1)</f>
        <v>1</v>
      </c>
      <c r="J5841">
        <f>SUMIFS(PG_Transactions!$G:$G,PG_Transactions!$AK:$AK,$H5841,PG_Transactions!$E:$E,"CAPTURE",PG_Transactions!$AQ:$AQ,1)</f>
        <v>999</v>
      </c>
      <c r="K5841">
        <f t="shared" si="279"/>
        <v>0</v>
      </c>
      <c r="L5841" t="str">
        <f t="shared" si="280"/>
        <v>Amount Match</v>
      </c>
    </row>
    <row r="5842" spans="1:12" hidden="1" x14ac:dyDescent="0.3">
      <c r="A5842" t="s">
        <v>11503</v>
      </c>
      <c r="B5842" s="1">
        <v>46295</v>
      </c>
      <c r="C5842" t="s">
        <v>11504</v>
      </c>
      <c r="D5842" t="s">
        <v>41</v>
      </c>
      <c r="E5842" t="s">
        <v>44</v>
      </c>
      <c r="F5842">
        <v>999</v>
      </c>
      <c r="G5842" t="s">
        <v>10</v>
      </c>
      <c r="H5842" t="str">
        <f t="shared" si="278"/>
        <v>ORD26005841</v>
      </c>
      <c r="I5842">
        <f>COUNTIFS(PG_Transactions!$AK:$AK,$H5842,PG_Transactions!$E:$E,"CAPTURE",PG_Transactions!$AQ:$AQ,1)</f>
        <v>1</v>
      </c>
      <c r="J5842">
        <f>SUMIFS(PG_Transactions!$G:$G,PG_Transactions!$AK:$AK,$H5842,PG_Transactions!$E:$E,"CAPTURE",PG_Transactions!$AQ:$AQ,1)</f>
        <v>999</v>
      </c>
      <c r="K5842">
        <f t="shared" si="279"/>
        <v>0</v>
      </c>
      <c r="L5842" t="str">
        <f t="shared" si="280"/>
        <v>Amount Match</v>
      </c>
    </row>
    <row r="5843" spans="1:12" hidden="1" x14ac:dyDescent="0.3">
      <c r="A5843" t="s">
        <v>11505</v>
      </c>
      <c r="B5843" s="1">
        <v>46268</v>
      </c>
      <c r="C5843" t="s">
        <v>11506</v>
      </c>
      <c r="D5843" t="s">
        <v>13</v>
      </c>
      <c r="E5843" t="s">
        <v>9</v>
      </c>
      <c r="F5843">
        <v>4298</v>
      </c>
      <c r="G5843" t="s">
        <v>10</v>
      </c>
      <c r="H5843" t="str">
        <f t="shared" si="278"/>
        <v>ORD26005842</v>
      </c>
      <c r="I5843">
        <f>COUNTIFS(PG_Transactions!$AK:$AK,$H5843,PG_Transactions!$E:$E,"CAPTURE",PG_Transactions!$AQ:$AQ,1)</f>
        <v>1</v>
      </c>
      <c r="J5843">
        <f>SUMIFS(PG_Transactions!$G:$G,PG_Transactions!$AK:$AK,$H5843,PG_Transactions!$E:$E,"CAPTURE",PG_Transactions!$AQ:$AQ,1)</f>
        <v>4298</v>
      </c>
      <c r="K5843">
        <f t="shared" si="279"/>
        <v>0</v>
      </c>
      <c r="L5843" t="str">
        <f t="shared" si="280"/>
        <v>Amount Match</v>
      </c>
    </row>
    <row r="5844" spans="1:12" hidden="1" x14ac:dyDescent="0.3">
      <c r="A5844" t="s">
        <v>11507</v>
      </c>
      <c r="B5844" s="1">
        <v>46276</v>
      </c>
      <c r="C5844" t="s">
        <v>11508</v>
      </c>
      <c r="D5844" t="s">
        <v>13</v>
      </c>
      <c r="E5844" t="s">
        <v>44</v>
      </c>
      <c r="F5844">
        <v>1299</v>
      </c>
      <c r="G5844" t="s">
        <v>70</v>
      </c>
      <c r="H5844" t="str">
        <f t="shared" si="278"/>
        <v>ORD26005843</v>
      </c>
      <c r="I5844">
        <f>COUNTIFS(PG_Transactions!$AK:$AK,$H5844,PG_Transactions!$E:$E,"CAPTURE",PG_Transactions!$AQ:$AQ,1)</f>
        <v>0</v>
      </c>
      <c r="J5844">
        <f>SUMIFS(PG_Transactions!$G:$G,PG_Transactions!$AK:$AK,$H5844,PG_Transactions!$E:$E,"CAPTURE",PG_Transactions!$AQ:$AQ,1)</f>
        <v>0</v>
      </c>
      <c r="K5844">
        <f t="shared" si="279"/>
        <v>-1299</v>
      </c>
      <c r="L5844" t="str">
        <f t="shared" si="280"/>
        <v>No Capture</v>
      </c>
    </row>
    <row r="5845" spans="1:12" hidden="1" x14ac:dyDescent="0.3">
      <c r="A5845" t="s">
        <v>11509</v>
      </c>
      <c r="B5845" s="1">
        <v>46287</v>
      </c>
      <c r="C5845" t="s">
        <v>11510</v>
      </c>
      <c r="D5845" t="s">
        <v>41</v>
      </c>
      <c r="E5845" t="s">
        <v>17</v>
      </c>
      <c r="F5845">
        <v>4999</v>
      </c>
      <c r="G5845" t="s">
        <v>10</v>
      </c>
      <c r="H5845" t="str">
        <f t="shared" si="278"/>
        <v>ORD26005844</v>
      </c>
      <c r="I5845">
        <f>COUNTIFS(PG_Transactions!$AK:$AK,$H5845,PG_Transactions!$E:$E,"CAPTURE",PG_Transactions!$AQ:$AQ,1)</f>
        <v>1</v>
      </c>
      <c r="J5845">
        <f>SUMIFS(PG_Transactions!$G:$G,PG_Transactions!$AK:$AK,$H5845,PG_Transactions!$E:$E,"CAPTURE",PG_Transactions!$AQ:$AQ,1)</f>
        <v>4999</v>
      </c>
      <c r="K5845">
        <f t="shared" si="279"/>
        <v>0</v>
      </c>
      <c r="L5845" t="str">
        <f t="shared" si="280"/>
        <v>Amount Match</v>
      </c>
    </row>
    <row r="5846" spans="1:12" hidden="1" x14ac:dyDescent="0.3">
      <c r="A5846" t="s">
        <v>11511</v>
      </c>
      <c r="B5846" s="1">
        <v>46288</v>
      </c>
      <c r="C5846" t="s">
        <v>11512</v>
      </c>
      <c r="D5846" t="s">
        <v>51</v>
      </c>
      <c r="E5846" t="s">
        <v>9</v>
      </c>
      <c r="F5846">
        <v>6097</v>
      </c>
      <c r="G5846" t="s">
        <v>10</v>
      </c>
      <c r="H5846" t="str">
        <f t="shared" si="278"/>
        <v>ORD26005845</v>
      </c>
      <c r="I5846">
        <f>COUNTIFS(PG_Transactions!$AK:$AK,$H5846,PG_Transactions!$E:$E,"CAPTURE",PG_Transactions!$AQ:$AQ,1)</f>
        <v>1</v>
      </c>
      <c r="J5846">
        <f>SUMIFS(PG_Transactions!$G:$G,PG_Transactions!$AK:$AK,$H5846,PG_Transactions!$E:$E,"CAPTURE",PG_Transactions!$AQ:$AQ,1)</f>
        <v>6097</v>
      </c>
      <c r="K5846">
        <f t="shared" si="279"/>
        <v>0</v>
      </c>
      <c r="L5846" t="str">
        <f t="shared" si="280"/>
        <v>Amount Match</v>
      </c>
    </row>
    <row r="5847" spans="1:12" hidden="1" x14ac:dyDescent="0.3">
      <c r="A5847" t="s">
        <v>11513</v>
      </c>
      <c r="B5847" s="1">
        <v>46276</v>
      </c>
      <c r="C5847" t="s">
        <v>11514</v>
      </c>
      <c r="E5847" t="s">
        <v>17</v>
      </c>
      <c r="F5847">
        <v>5097</v>
      </c>
      <c r="G5847" t="s">
        <v>10</v>
      </c>
      <c r="H5847" t="str">
        <f t="shared" si="278"/>
        <v>ORD26005846</v>
      </c>
      <c r="I5847">
        <f>COUNTIFS(PG_Transactions!$AK:$AK,$H5847,PG_Transactions!$E:$E,"CAPTURE",PG_Transactions!$AQ:$AQ,1)</f>
        <v>1</v>
      </c>
      <c r="J5847">
        <f>SUMIFS(PG_Transactions!$G:$G,PG_Transactions!$AK:$AK,$H5847,PG_Transactions!$E:$E,"CAPTURE",PG_Transactions!$AQ:$AQ,1)</f>
        <v>5097</v>
      </c>
      <c r="K5847">
        <f t="shared" si="279"/>
        <v>0</v>
      </c>
      <c r="L5847" t="str">
        <f t="shared" si="280"/>
        <v>Amount Match</v>
      </c>
    </row>
    <row r="5848" spans="1:12" hidden="1" x14ac:dyDescent="0.3">
      <c r="A5848" t="s">
        <v>11515</v>
      </c>
      <c r="B5848" s="1">
        <v>46290</v>
      </c>
      <c r="C5848" t="s">
        <v>11516</v>
      </c>
      <c r="D5848" t="s">
        <v>24</v>
      </c>
      <c r="E5848" t="s">
        <v>44</v>
      </c>
      <c r="F5848">
        <v>2597</v>
      </c>
      <c r="G5848" t="s">
        <v>10</v>
      </c>
      <c r="H5848" t="str">
        <f t="shared" si="278"/>
        <v>ORD26005847</v>
      </c>
      <c r="I5848">
        <f>COUNTIFS(PG_Transactions!$AK:$AK,$H5848,PG_Transactions!$E:$E,"CAPTURE",PG_Transactions!$AQ:$AQ,1)</f>
        <v>1</v>
      </c>
      <c r="J5848">
        <f>SUMIFS(PG_Transactions!$G:$G,PG_Transactions!$AK:$AK,$H5848,PG_Transactions!$E:$E,"CAPTURE",PG_Transactions!$AQ:$AQ,1)</f>
        <v>2597</v>
      </c>
      <c r="K5848">
        <f t="shared" si="279"/>
        <v>0</v>
      </c>
      <c r="L5848" t="str">
        <f t="shared" si="280"/>
        <v>Amount Match</v>
      </c>
    </row>
    <row r="5849" spans="1:12" hidden="1" x14ac:dyDescent="0.3">
      <c r="A5849" t="s">
        <v>11517</v>
      </c>
      <c r="B5849" s="1">
        <v>46279</v>
      </c>
      <c r="C5849" t="s">
        <v>11518</v>
      </c>
      <c r="D5849" t="s">
        <v>32</v>
      </c>
      <c r="E5849" t="s">
        <v>44</v>
      </c>
      <c r="F5849">
        <v>3597</v>
      </c>
      <c r="G5849" t="s">
        <v>10</v>
      </c>
      <c r="H5849" t="str">
        <f t="shared" si="278"/>
        <v>ORD26005848</v>
      </c>
      <c r="I5849">
        <f>COUNTIFS(PG_Transactions!$AK:$AK,$H5849,PG_Transactions!$E:$E,"CAPTURE",PG_Transactions!$AQ:$AQ,1)</f>
        <v>1</v>
      </c>
      <c r="J5849">
        <f>SUMIFS(PG_Transactions!$G:$G,PG_Transactions!$AK:$AK,$H5849,PG_Transactions!$E:$E,"CAPTURE",PG_Transactions!$AQ:$AQ,1)</f>
        <v>3597</v>
      </c>
      <c r="K5849">
        <f t="shared" si="279"/>
        <v>0</v>
      </c>
      <c r="L5849" t="str">
        <f t="shared" si="280"/>
        <v>Amount Match</v>
      </c>
    </row>
    <row r="5850" spans="1:12" hidden="1" x14ac:dyDescent="0.3">
      <c r="A5850" t="s">
        <v>11519</v>
      </c>
      <c r="B5850" s="1">
        <v>46270</v>
      </c>
      <c r="C5850" t="s">
        <v>9379</v>
      </c>
      <c r="D5850" t="s">
        <v>24</v>
      </c>
      <c r="E5850" t="s">
        <v>9</v>
      </c>
      <c r="F5850">
        <v>9798</v>
      </c>
      <c r="G5850" t="s">
        <v>10</v>
      </c>
      <c r="H5850" t="str">
        <f t="shared" si="278"/>
        <v>ORD26005849</v>
      </c>
      <c r="I5850">
        <f>COUNTIFS(PG_Transactions!$AK:$AK,$H5850,PG_Transactions!$E:$E,"CAPTURE",PG_Transactions!$AQ:$AQ,1)</f>
        <v>1</v>
      </c>
      <c r="J5850">
        <f>SUMIFS(PG_Transactions!$G:$G,PG_Transactions!$AK:$AK,$H5850,PG_Transactions!$E:$E,"CAPTURE",PG_Transactions!$AQ:$AQ,1)</f>
        <v>9798</v>
      </c>
      <c r="K5850">
        <f t="shared" si="279"/>
        <v>0</v>
      </c>
      <c r="L5850" t="str">
        <f t="shared" si="280"/>
        <v>Amount Match</v>
      </c>
    </row>
    <row r="5851" spans="1:12" hidden="1" x14ac:dyDescent="0.3">
      <c r="A5851" t="s">
        <v>11520</v>
      </c>
      <c r="B5851" s="1">
        <v>46272</v>
      </c>
      <c r="C5851" t="s">
        <v>11521</v>
      </c>
      <c r="D5851" t="s">
        <v>8</v>
      </c>
      <c r="E5851" t="s">
        <v>17</v>
      </c>
      <c r="F5851">
        <v>3998</v>
      </c>
      <c r="G5851" t="s">
        <v>10</v>
      </c>
      <c r="H5851" t="str">
        <f t="shared" si="278"/>
        <v>ORD26005850</v>
      </c>
      <c r="I5851">
        <f>COUNTIFS(PG_Transactions!$AK:$AK,$H5851,PG_Transactions!$E:$E,"CAPTURE",PG_Transactions!$AQ:$AQ,1)</f>
        <v>1</v>
      </c>
      <c r="J5851">
        <f>SUMIFS(PG_Transactions!$G:$G,PG_Transactions!$AK:$AK,$H5851,PG_Transactions!$E:$E,"CAPTURE",PG_Transactions!$AQ:$AQ,1)</f>
        <v>3998</v>
      </c>
      <c r="K5851">
        <f t="shared" si="279"/>
        <v>0</v>
      </c>
      <c r="L5851" t="str">
        <f t="shared" si="280"/>
        <v>Amount Match</v>
      </c>
    </row>
    <row r="5852" spans="1:12" hidden="1" x14ac:dyDescent="0.3">
      <c r="A5852" t="s">
        <v>11522</v>
      </c>
      <c r="B5852" s="1">
        <v>46292</v>
      </c>
      <c r="C5852" t="s">
        <v>11523</v>
      </c>
      <c r="D5852" t="s">
        <v>8</v>
      </c>
      <c r="E5852" t="s">
        <v>44</v>
      </c>
      <c r="F5852">
        <v>499</v>
      </c>
      <c r="G5852" t="s">
        <v>10</v>
      </c>
      <c r="H5852" t="str">
        <f t="shared" si="278"/>
        <v>ORD26005851</v>
      </c>
      <c r="I5852">
        <f>COUNTIFS(PG_Transactions!$AK:$AK,$H5852,PG_Transactions!$E:$E,"CAPTURE",PG_Transactions!$AQ:$AQ,1)</f>
        <v>1</v>
      </c>
      <c r="J5852">
        <f>SUMIFS(PG_Transactions!$G:$G,PG_Transactions!$AK:$AK,$H5852,PG_Transactions!$E:$E,"CAPTURE",PG_Transactions!$AQ:$AQ,1)</f>
        <v>499</v>
      </c>
      <c r="K5852">
        <f t="shared" si="279"/>
        <v>0</v>
      </c>
      <c r="L5852" t="str">
        <f t="shared" si="280"/>
        <v>Amount Match</v>
      </c>
    </row>
    <row r="5853" spans="1:12" hidden="1" x14ac:dyDescent="0.3">
      <c r="A5853" t="s">
        <v>11524</v>
      </c>
      <c r="B5853" s="1">
        <v>46285</v>
      </c>
      <c r="C5853" t="s">
        <v>4717</v>
      </c>
      <c r="E5853" t="s">
        <v>17</v>
      </c>
      <c r="F5853">
        <v>2999</v>
      </c>
      <c r="G5853" t="s">
        <v>10</v>
      </c>
      <c r="H5853" t="str">
        <f t="shared" si="278"/>
        <v>ORD26005852</v>
      </c>
      <c r="I5853">
        <f>COUNTIFS(PG_Transactions!$AK:$AK,$H5853,PG_Transactions!$E:$E,"CAPTURE",PG_Transactions!$AQ:$AQ,1)</f>
        <v>1</v>
      </c>
      <c r="J5853">
        <f>SUMIFS(PG_Transactions!$G:$G,PG_Transactions!$AK:$AK,$H5853,PG_Transactions!$E:$E,"CAPTURE",PG_Transactions!$AQ:$AQ,1)</f>
        <v>2999</v>
      </c>
      <c r="K5853">
        <f t="shared" si="279"/>
        <v>0</v>
      </c>
      <c r="L5853" t="str">
        <f t="shared" si="280"/>
        <v>Amount Match</v>
      </c>
    </row>
    <row r="5854" spans="1:12" hidden="1" x14ac:dyDescent="0.3">
      <c r="A5854" t="s">
        <v>11525</v>
      </c>
      <c r="B5854" s="1">
        <v>46292</v>
      </c>
      <c r="C5854" t="s">
        <v>11526</v>
      </c>
      <c r="D5854" t="s">
        <v>8</v>
      </c>
      <c r="E5854" t="s">
        <v>17</v>
      </c>
      <c r="F5854">
        <v>599</v>
      </c>
      <c r="G5854" t="s">
        <v>10</v>
      </c>
      <c r="H5854" t="str">
        <f t="shared" si="278"/>
        <v>ORD26005853</v>
      </c>
      <c r="I5854">
        <f>COUNTIFS(PG_Transactions!$AK:$AK,$H5854,PG_Transactions!$E:$E,"CAPTURE",PG_Transactions!$AQ:$AQ,1)</f>
        <v>1</v>
      </c>
      <c r="J5854">
        <f>SUMIFS(PG_Transactions!$G:$G,PG_Transactions!$AK:$AK,$H5854,PG_Transactions!$E:$E,"CAPTURE",PG_Transactions!$AQ:$AQ,1)</f>
        <v>599</v>
      </c>
      <c r="K5854">
        <f t="shared" si="279"/>
        <v>0</v>
      </c>
      <c r="L5854" t="str">
        <f t="shared" si="280"/>
        <v>Amount Match</v>
      </c>
    </row>
    <row r="5855" spans="1:12" hidden="1" x14ac:dyDescent="0.3">
      <c r="A5855" t="s">
        <v>11527</v>
      </c>
      <c r="B5855" s="1">
        <v>46295</v>
      </c>
      <c r="C5855" t="s">
        <v>11528</v>
      </c>
      <c r="D5855" t="s">
        <v>8</v>
      </c>
      <c r="E5855" t="s">
        <v>33</v>
      </c>
      <c r="F5855">
        <v>349</v>
      </c>
      <c r="G5855" t="s">
        <v>10</v>
      </c>
      <c r="H5855" t="str">
        <f t="shared" si="278"/>
        <v>ORD26005854</v>
      </c>
      <c r="I5855">
        <f>COUNTIFS(PG_Transactions!$AK:$AK,$H5855,PG_Transactions!$E:$E,"CAPTURE",PG_Transactions!$AQ:$AQ,1)</f>
        <v>1</v>
      </c>
      <c r="J5855">
        <f>SUMIFS(PG_Transactions!$G:$G,PG_Transactions!$AK:$AK,$H5855,PG_Transactions!$E:$E,"CAPTURE",PG_Transactions!$AQ:$AQ,1)</f>
        <v>349</v>
      </c>
      <c r="K5855">
        <f t="shared" si="279"/>
        <v>0</v>
      </c>
      <c r="L5855" t="str">
        <f t="shared" si="280"/>
        <v>Amount Match</v>
      </c>
    </row>
    <row r="5856" spans="1:12" hidden="1" x14ac:dyDescent="0.3">
      <c r="A5856" t="s">
        <v>11529</v>
      </c>
      <c r="B5856" s="1">
        <v>46284</v>
      </c>
      <c r="C5856" t="s">
        <v>11530</v>
      </c>
      <c r="D5856" t="s">
        <v>51</v>
      </c>
      <c r="E5856" t="s">
        <v>9</v>
      </c>
      <c r="F5856">
        <v>2999</v>
      </c>
      <c r="G5856" t="s">
        <v>10</v>
      </c>
      <c r="H5856" t="str">
        <f t="shared" si="278"/>
        <v>ORD26005855</v>
      </c>
      <c r="I5856">
        <f>COUNTIFS(PG_Transactions!$AK:$AK,$H5856,PG_Transactions!$E:$E,"CAPTURE",PG_Transactions!$AQ:$AQ,1)</f>
        <v>1</v>
      </c>
      <c r="J5856">
        <f>SUMIFS(PG_Transactions!$G:$G,PG_Transactions!$AK:$AK,$H5856,PG_Transactions!$E:$E,"CAPTURE",PG_Transactions!$AQ:$AQ,1)</f>
        <v>2999</v>
      </c>
      <c r="K5856">
        <f t="shared" si="279"/>
        <v>0</v>
      </c>
      <c r="L5856" t="str">
        <f t="shared" si="280"/>
        <v>Amount Match</v>
      </c>
    </row>
    <row r="5857" spans="1:12" hidden="1" x14ac:dyDescent="0.3">
      <c r="A5857" t="s">
        <v>11531</v>
      </c>
      <c r="B5857" s="1">
        <v>46292</v>
      </c>
      <c r="C5857" t="s">
        <v>11532</v>
      </c>
      <c r="D5857" t="s">
        <v>51</v>
      </c>
      <c r="E5857" t="s">
        <v>9</v>
      </c>
      <c r="F5857">
        <v>7999</v>
      </c>
      <c r="G5857" t="s">
        <v>56</v>
      </c>
      <c r="H5857" t="str">
        <f t="shared" si="278"/>
        <v>ORD26005856</v>
      </c>
      <c r="I5857">
        <f>COUNTIFS(PG_Transactions!$AK:$AK,$H5857,PG_Transactions!$E:$E,"CAPTURE",PG_Transactions!$AQ:$AQ,1)</f>
        <v>1</v>
      </c>
      <c r="J5857">
        <f>SUMIFS(PG_Transactions!$G:$G,PG_Transactions!$AK:$AK,$H5857,PG_Transactions!$E:$E,"CAPTURE",PG_Transactions!$AQ:$AQ,1)</f>
        <v>7999</v>
      </c>
      <c r="K5857">
        <f t="shared" si="279"/>
        <v>0</v>
      </c>
      <c r="L5857" t="str">
        <f t="shared" si="280"/>
        <v>Amount Match</v>
      </c>
    </row>
    <row r="5858" spans="1:12" hidden="1" x14ac:dyDescent="0.3">
      <c r="A5858" t="s">
        <v>11533</v>
      </c>
      <c r="B5858" s="1">
        <v>46267</v>
      </c>
      <c r="C5858" t="s">
        <v>11534</v>
      </c>
      <c r="D5858" t="s">
        <v>13</v>
      </c>
      <c r="E5858" t="s">
        <v>9</v>
      </c>
      <c r="F5858">
        <v>1299</v>
      </c>
      <c r="G5858" t="s">
        <v>10</v>
      </c>
      <c r="H5858" t="str">
        <f t="shared" si="278"/>
        <v>ORD26005857</v>
      </c>
      <c r="I5858">
        <f>COUNTIFS(PG_Transactions!$AK:$AK,$H5858,PG_Transactions!$E:$E,"CAPTURE",PG_Transactions!$AQ:$AQ,1)</f>
        <v>1</v>
      </c>
      <c r="J5858">
        <f>SUMIFS(PG_Transactions!$G:$G,PG_Transactions!$AK:$AK,$H5858,PG_Transactions!$E:$E,"CAPTURE",PG_Transactions!$AQ:$AQ,1)</f>
        <v>1299</v>
      </c>
      <c r="K5858">
        <f t="shared" si="279"/>
        <v>0</v>
      </c>
      <c r="L5858" t="str">
        <f t="shared" si="280"/>
        <v>Amount Match</v>
      </c>
    </row>
    <row r="5859" spans="1:12" hidden="1" x14ac:dyDescent="0.3">
      <c r="A5859" t="s">
        <v>11535</v>
      </c>
      <c r="B5859" s="1">
        <v>46285</v>
      </c>
      <c r="C5859" t="s">
        <v>11536</v>
      </c>
      <c r="D5859" t="s">
        <v>13</v>
      </c>
      <c r="E5859" t="s">
        <v>9</v>
      </c>
      <c r="F5859">
        <v>2999</v>
      </c>
      <c r="G5859" t="s">
        <v>10</v>
      </c>
      <c r="H5859" t="str">
        <f t="shared" si="278"/>
        <v>ORD26005858</v>
      </c>
      <c r="I5859">
        <f>COUNTIFS(PG_Transactions!$AK:$AK,$H5859,PG_Transactions!$E:$E,"CAPTURE",PG_Transactions!$AQ:$AQ,1)</f>
        <v>1</v>
      </c>
      <c r="J5859">
        <f>SUMIFS(PG_Transactions!$G:$G,PG_Transactions!$AK:$AK,$H5859,PG_Transactions!$E:$E,"CAPTURE",PG_Transactions!$AQ:$AQ,1)</f>
        <v>2999</v>
      </c>
      <c r="K5859">
        <f t="shared" si="279"/>
        <v>0</v>
      </c>
      <c r="L5859" t="str">
        <f t="shared" si="280"/>
        <v>Amount Match</v>
      </c>
    </row>
    <row r="5860" spans="1:12" hidden="1" x14ac:dyDescent="0.3">
      <c r="A5860" t="s">
        <v>11537</v>
      </c>
      <c r="B5860" s="1">
        <v>46289</v>
      </c>
      <c r="C5860" t="s">
        <v>11538</v>
      </c>
      <c r="D5860" t="s">
        <v>8</v>
      </c>
      <c r="E5860" t="s">
        <v>9</v>
      </c>
      <c r="F5860">
        <v>1299</v>
      </c>
      <c r="G5860" t="s">
        <v>10</v>
      </c>
      <c r="H5860" t="str">
        <f t="shared" si="278"/>
        <v>ORD26005859</v>
      </c>
      <c r="I5860">
        <f>COUNTIFS(PG_Transactions!$AK:$AK,$H5860,PG_Transactions!$E:$E,"CAPTURE",PG_Transactions!$AQ:$AQ,1)</f>
        <v>1</v>
      </c>
      <c r="J5860">
        <f>SUMIFS(PG_Transactions!$G:$G,PG_Transactions!$AK:$AK,$H5860,PG_Transactions!$E:$E,"CAPTURE",PG_Transactions!$AQ:$AQ,1)</f>
        <v>1299</v>
      </c>
      <c r="K5860">
        <f t="shared" si="279"/>
        <v>0</v>
      </c>
      <c r="L5860" t="str">
        <f t="shared" si="280"/>
        <v>Amount Match</v>
      </c>
    </row>
    <row r="5861" spans="1:12" hidden="1" x14ac:dyDescent="0.3">
      <c r="A5861" t="s">
        <v>11539</v>
      </c>
      <c r="B5861" s="1">
        <v>46274</v>
      </c>
      <c r="C5861" t="s">
        <v>11540</v>
      </c>
      <c r="E5861" t="s">
        <v>9</v>
      </c>
      <c r="F5861">
        <v>599</v>
      </c>
      <c r="G5861" t="s">
        <v>10</v>
      </c>
      <c r="H5861" t="str">
        <f t="shared" si="278"/>
        <v>ORD26005860</v>
      </c>
      <c r="I5861">
        <f>COUNTIFS(PG_Transactions!$AK:$AK,$H5861,PG_Transactions!$E:$E,"CAPTURE",PG_Transactions!$AQ:$AQ,1)</f>
        <v>1</v>
      </c>
      <c r="J5861">
        <f>SUMIFS(PG_Transactions!$G:$G,PG_Transactions!$AK:$AK,$H5861,PG_Transactions!$E:$E,"CAPTURE",PG_Transactions!$AQ:$AQ,1)</f>
        <v>599</v>
      </c>
      <c r="K5861">
        <f t="shared" si="279"/>
        <v>0</v>
      </c>
      <c r="L5861" t="str">
        <f t="shared" si="280"/>
        <v>Amount Match</v>
      </c>
    </row>
    <row r="5862" spans="1:12" hidden="1" x14ac:dyDescent="0.3">
      <c r="A5862" t="s">
        <v>11541</v>
      </c>
      <c r="B5862" s="1">
        <v>46290</v>
      </c>
      <c r="C5862" t="s">
        <v>1034</v>
      </c>
      <c r="D5862" t="s">
        <v>65</v>
      </c>
      <c r="E5862" t="s">
        <v>9</v>
      </c>
      <c r="F5862">
        <v>8798</v>
      </c>
      <c r="G5862" t="s">
        <v>10</v>
      </c>
      <c r="H5862" t="str">
        <f t="shared" si="278"/>
        <v>ORD26005861</v>
      </c>
      <c r="I5862">
        <f>COUNTIFS(PG_Transactions!$AK:$AK,$H5862,PG_Transactions!$E:$E,"CAPTURE",PG_Transactions!$AQ:$AQ,1)</f>
        <v>1</v>
      </c>
      <c r="J5862">
        <f>SUMIFS(PG_Transactions!$G:$G,PG_Transactions!$AK:$AK,$H5862,PG_Transactions!$E:$E,"CAPTURE",PG_Transactions!$AQ:$AQ,1)</f>
        <v>8798</v>
      </c>
      <c r="K5862">
        <f t="shared" si="279"/>
        <v>0</v>
      </c>
      <c r="L5862" t="str">
        <f t="shared" si="280"/>
        <v>Amount Match</v>
      </c>
    </row>
    <row r="5863" spans="1:12" hidden="1" x14ac:dyDescent="0.3">
      <c r="A5863" t="s">
        <v>11542</v>
      </c>
      <c r="B5863" s="1">
        <v>46270</v>
      </c>
      <c r="C5863" t="s">
        <v>11543</v>
      </c>
      <c r="D5863" t="s">
        <v>65</v>
      </c>
      <c r="E5863" t="s">
        <v>17</v>
      </c>
      <c r="F5863">
        <v>1799</v>
      </c>
      <c r="G5863" t="s">
        <v>10</v>
      </c>
      <c r="H5863" t="str">
        <f t="shared" si="278"/>
        <v>ORD26005862</v>
      </c>
      <c r="I5863">
        <f>COUNTIFS(PG_Transactions!$AK:$AK,$H5863,PG_Transactions!$E:$E,"CAPTURE",PG_Transactions!$AQ:$AQ,1)</f>
        <v>1</v>
      </c>
      <c r="J5863">
        <f>SUMIFS(PG_Transactions!$G:$G,PG_Transactions!$AK:$AK,$H5863,PG_Transactions!$E:$E,"CAPTURE",PG_Transactions!$AQ:$AQ,1)</f>
        <v>1799</v>
      </c>
      <c r="K5863">
        <f t="shared" si="279"/>
        <v>0</v>
      </c>
      <c r="L5863" t="str">
        <f t="shared" si="280"/>
        <v>Amount Match</v>
      </c>
    </row>
    <row r="5864" spans="1:12" hidden="1" x14ac:dyDescent="0.3">
      <c r="A5864" t="s">
        <v>11544</v>
      </c>
      <c r="B5864" s="1">
        <v>46281</v>
      </c>
      <c r="C5864" t="s">
        <v>11545</v>
      </c>
      <c r="D5864" t="s">
        <v>13</v>
      </c>
      <c r="E5864" t="s">
        <v>44</v>
      </c>
      <c r="F5864">
        <v>999</v>
      </c>
      <c r="G5864" t="s">
        <v>10</v>
      </c>
      <c r="H5864" t="str">
        <f t="shared" si="278"/>
        <v>ORD26005863</v>
      </c>
      <c r="I5864">
        <f>COUNTIFS(PG_Transactions!$AK:$AK,$H5864,PG_Transactions!$E:$E,"CAPTURE",PG_Transactions!$AQ:$AQ,1)</f>
        <v>1</v>
      </c>
      <c r="J5864">
        <f>SUMIFS(PG_Transactions!$G:$G,PG_Transactions!$AK:$AK,$H5864,PG_Transactions!$E:$E,"CAPTURE",PG_Transactions!$AQ:$AQ,1)</f>
        <v>999</v>
      </c>
      <c r="K5864">
        <f t="shared" si="279"/>
        <v>0</v>
      </c>
      <c r="L5864" t="str">
        <f t="shared" si="280"/>
        <v>Amount Match</v>
      </c>
    </row>
    <row r="5865" spans="1:12" hidden="1" x14ac:dyDescent="0.3">
      <c r="A5865" t="s">
        <v>11546</v>
      </c>
      <c r="B5865" s="1">
        <v>46289</v>
      </c>
      <c r="C5865" t="s">
        <v>11547</v>
      </c>
      <c r="D5865" t="s">
        <v>27</v>
      </c>
      <c r="E5865" t="s">
        <v>33</v>
      </c>
      <c r="F5865">
        <v>499</v>
      </c>
      <c r="G5865" t="s">
        <v>10</v>
      </c>
      <c r="H5865" t="str">
        <f t="shared" si="278"/>
        <v>ORD26005864</v>
      </c>
      <c r="I5865">
        <f>COUNTIFS(PG_Transactions!$AK:$AK,$H5865,PG_Transactions!$E:$E,"CAPTURE",PG_Transactions!$AQ:$AQ,1)</f>
        <v>1</v>
      </c>
      <c r="J5865">
        <f>SUMIFS(PG_Transactions!$G:$G,PG_Transactions!$AK:$AK,$H5865,PG_Transactions!$E:$E,"CAPTURE",PG_Transactions!$AQ:$AQ,1)</f>
        <v>499</v>
      </c>
      <c r="K5865">
        <f t="shared" si="279"/>
        <v>0</v>
      </c>
      <c r="L5865" t="str">
        <f t="shared" si="280"/>
        <v>Amount Match</v>
      </c>
    </row>
    <row r="5866" spans="1:12" hidden="1" x14ac:dyDescent="0.3">
      <c r="A5866" t="s">
        <v>11548</v>
      </c>
      <c r="B5866" s="1">
        <v>46285</v>
      </c>
      <c r="C5866" t="s">
        <v>2011</v>
      </c>
      <c r="D5866" t="s">
        <v>8</v>
      </c>
      <c r="E5866" t="s">
        <v>9</v>
      </c>
      <c r="F5866">
        <v>798</v>
      </c>
      <c r="G5866" t="s">
        <v>10</v>
      </c>
      <c r="H5866" t="str">
        <f t="shared" si="278"/>
        <v>ORD26005865</v>
      </c>
      <c r="I5866">
        <f>COUNTIFS(PG_Transactions!$AK:$AK,$H5866,PG_Transactions!$E:$E,"CAPTURE",PG_Transactions!$AQ:$AQ,1)</f>
        <v>1</v>
      </c>
      <c r="J5866">
        <f>SUMIFS(PG_Transactions!$G:$G,PG_Transactions!$AK:$AK,$H5866,PG_Transactions!$E:$E,"CAPTURE",PG_Transactions!$AQ:$AQ,1)</f>
        <v>798</v>
      </c>
      <c r="K5866">
        <f t="shared" si="279"/>
        <v>0</v>
      </c>
      <c r="L5866" t="str">
        <f t="shared" si="280"/>
        <v>Amount Match</v>
      </c>
    </row>
    <row r="5867" spans="1:12" hidden="1" x14ac:dyDescent="0.3">
      <c r="A5867" t="s">
        <v>11549</v>
      </c>
      <c r="B5867" s="1">
        <v>46266</v>
      </c>
      <c r="C5867" t="s">
        <v>11550</v>
      </c>
      <c r="D5867" t="s">
        <v>13</v>
      </c>
      <c r="E5867" t="s">
        <v>17</v>
      </c>
      <c r="F5867">
        <v>1798</v>
      </c>
      <c r="G5867" t="s">
        <v>10</v>
      </c>
      <c r="H5867" t="str">
        <f t="shared" si="278"/>
        <v>ORD26005866</v>
      </c>
      <c r="I5867">
        <f>COUNTIFS(PG_Transactions!$AK:$AK,$H5867,PG_Transactions!$E:$E,"CAPTURE",PG_Transactions!$AQ:$AQ,1)</f>
        <v>1</v>
      </c>
      <c r="J5867">
        <f>SUMIFS(PG_Transactions!$G:$G,PG_Transactions!$AK:$AK,$H5867,PG_Transactions!$E:$E,"CAPTURE",PG_Transactions!$AQ:$AQ,1)</f>
        <v>1798</v>
      </c>
      <c r="K5867">
        <f t="shared" si="279"/>
        <v>0</v>
      </c>
      <c r="L5867" t="str">
        <f t="shared" si="280"/>
        <v>Amount Match</v>
      </c>
    </row>
    <row r="5868" spans="1:12" hidden="1" x14ac:dyDescent="0.3">
      <c r="A5868" t="s">
        <v>11551</v>
      </c>
      <c r="B5868" s="1">
        <v>46287</v>
      </c>
      <c r="C5868" t="s">
        <v>11552</v>
      </c>
      <c r="D5868" t="s">
        <v>24</v>
      </c>
      <c r="E5868" t="s">
        <v>44</v>
      </c>
      <c r="F5868">
        <v>3499</v>
      </c>
      <c r="G5868" t="s">
        <v>10</v>
      </c>
      <c r="H5868" t="str">
        <f t="shared" si="278"/>
        <v>ORD26005867</v>
      </c>
      <c r="I5868">
        <f>COUNTIFS(PG_Transactions!$AK:$AK,$H5868,PG_Transactions!$E:$E,"CAPTURE",PG_Transactions!$AQ:$AQ,1)</f>
        <v>1</v>
      </c>
      <c r="J5868">
        <f>SUMIFS(PG_Transactions!$G:$G,PG_Transactions!$AK:$AK,$H5868,PG_Transactions!$E:$E,"CAPTURE",PG_Transactions!$AQ:$AQ,1)</f>
        <v>3499</v>
      </c>
      <c r="K5868">
        <f t="shared" si="279"/>
        <v>0</v>
      </c>
      <c r="L5868" t="str">
        <f t="shared" si="280"/>
        <v>Amount Match</v>
      </c>
    </row>
    <row r="5869" spans="1:12" hidden="1" x14ac:dyDescent="0.3">
      <c r="A5869" t="s">
        <v>11553</v>
      </c>
      <c r="B5869" s="1">
        <v>46281</v>
      </c>
      <c r="C5869" t="s">
        <v>11554</v>
      </c>
      <c r="D5869" t="s">
        <v>16</v>
      </c>
      <c r="E5869" t="s">
        <v>9</v>
      </c>
      <c r="F5869">
        <v>5097</v>
      </c>
      <c r="G5869" t="s">
        <v>10</v>
      </c>
      <c r="H5869" t="str">
        <f t="shared" si="278"/>
        <v>ORD26005868</v>
      </c>
      <c r="I5869">
        <f>COUNTIFS(PG_Transactions!$AK:$AK,$H5869,PG_Transactions!$E:$E,"CAPTURE",PG_Transactions!$AQ:$AQ,1)</f>
        <v>1</v>
      </c>
      <c r="J5869">
        <f>SUMIFS(PG_Transactions!$G:$G,PG_Transactions!$AK:$AK,$H5869,PG_Transactions!$E:$E,"CAPTURE",PG_Transactions!$AQ:$AQ,1)</f>
        <v>5097</v>
      </c>
      <c r="K5869">
        <f t="shared" si="279"/>
        <v>0</v>
      </c>
      <c r="L5869" t="str">
        <f t="shared" si="280"/>
        <v>Amount Match</v>
      </c>
    </row>
    <row r="5870" spans="1:12" hidden="1" x14ac:dyDescent="0.3">
      <c r="A5870" t="s">
        <v>11555</v>
      </c>
      <c r="B5870" s="1">
        <v>46268</v>
      </c>
      <c r="C5870" t="s">
        <v>11556</v>
      </c>
      <c r="D5870" t="s">
        <v>41</v>
      </c>
      <c r="E5870" t="s">
        <v>44</v>
      </c>
      <c r="F5870">
        <v>1998</v>
      </c>
      <c r="G5870" t="s">
        <v>10</v>
      </c>
      <c r="H5870" t="str">
        <f t="shared" si="278"/>
        <v>ORD26005869</v>
      </c>
      <c r="I5870">
        <f>COUNTIFS(PG_Transactions!$AK:$AK,$H5870,PG_Transactions!$E:$E,"CAPTURE",PG_Transactions!$AQ:$AQ,1)</f>
        <v>1</v>
      </c>
      <c r="J5870">
        <f>SUMIFS(PG_Transactions!$G:$G,PG_Transactions!$AK:$AK,$H5870,PG_Transactions!$E:$E,"CAPTURE",PG_Transactions!$AQ:$AQ,1)</f>
        <v>1998</v>
      </c>
      <c r="K5870">
        <f t="shared" si="279"/>
        <v>0</v>
      </c>
      <c r="L5870" t="str">
        <f t="shared" si="280"/>
        <v>Amount Match</v>
      </c>
    </row>
    <row r="5871" spans="1:12" hidden="1" x14ac:dyDescent="0.3">
      <c r="A5871" t="s">
        <v>11557</v>
      </c>
      <c r="B5871" s="1">
        <v>46275</v>
      </c>
      <c r="C5871" t="s">
        <v>11558</v>
      </c>
      <c r="D5871" t="s">
        <v>16</v>
      </c>
      <c r="E5871" t="s">
        <v>9</v>
      </c>
      <c r="F5871">
        <v>1148</v>
      </c>
      <c r="G5871" t="s">
        <v>10</v>
      </c>
      <c r="H5871" t="str">
        <f t="shared" si="278"/>
        <v>ORD26005870</v>
      </c>
      <c r="I5871">
        <f>COUNTIFS(PG_Transactions!$AK:$AK,$H5871,PG_Transactions!$E:$E,"CAPTURE",PG_Transactions!$AQ:$AQ,1)</f>
        <v>1</v>
      </c>
      <c r="J5871">
        <f>SUMIFS(PG_Transactions!$G:$G,PG_Transactions!$AK:$AK,$H5871,PG_Transactions!$E:$E,"CAPTURE",PG_Transactions!$AQ:$AQ,1)</f>
        <v>1148</v>
      </c>
      <c r="K5871">
        <f t="shared" si="279"/>
        <v>0</v>
      </c>
      <c r="L5871" t="str">
        <f t="shared" si="280"/>
        <v>Amount Match</v>
      </c>
    </row>
    <row r="5872" spans="1:12" hidden="1" x14ac:dyDescent="0.3">
      <c r="A5872" t="s">
        <v>11559</v>
      </c>
      <c r="B5872" s="1">
        <v>46279</v>
      </c>
      <c r="C5872" t="s">
        <v>11560</v>
      </c>
      <c r="D5872" t="s">
        <v>27</v>
      </c>
      <c r="E5872" t="s">
        <v>9</v>
      </c>
      <c r="F5872">
        <v>999</v>
      </c>
      <c r="G5872" t="s">
        <v>105</v>
      </c>
      <c r="H5872" t="str">
        <f t="shared" si="278"/>
        <v>ORD26005871</v>
      </c>
      <c r="I5872">
        <f>COUNTIFS(PG_Transactions!$AK:$AK,$H5872,PG_Transactions!$E:$E,"CAPTURE",PG_Transactions!$AQ:$AQ,1)</f>
        <v>0</v>
      </c>
      <c r="J5872">
        <f>SUMIFS(PG_Transactions!$G:$G,PG_Transactions!$AK:$AK,$H5872,PG_Transactions!$E:$E,"CAPTURE",PG_Transactions!$AQ:$AQ,1)</f>
        <v>0</v>
      </c>
      <c r="K5872">
        <f t="shared" si="279"/>
        <v>-999</v>
      </c>
      <c r="L5872" t="str">
        <f t="shared" si="280"/>
        <v>No Capture</v>
      </c>
    </row>
    <row r="5873" spans="1:12" hidden="1" x14ac:dyDescent="0.3">
      <c r="A5873" t="s">
        <v>11561</v>
      </c>
      <c r="B5873" s="1">
        <v>46289</v>
      </c>
      <c r="C5873" t="s">
        <v>11562</v>
      </c>
      <c r="D5873" t="s">
        <v>51</v>
      </c>
      <c r="E5873" t="s">
        <v>9</v>
      </c>
      <c r="F5873">
        <v>2499</v>
      </c>
      <c r="G5873" t="s">
        <v>10</v>
      </c>
      <c r="H5873" t="str">
        <f t="shared" si="278"/>
        <v>ORD26005872</v>
      </c>
      <c r="I5873">
        <f>COUNTIFS(PG_Transactions!$AK:$AK,$H5873,PG_Transactions!$E:$E,"CAPTURE",PG_Transactions!$AQ:$AQ,1)</f>
        <v>1</v>
      </c>
      <c r="J5873">
        <f>SUMIFS(PG_Transactions!$G:$G,PG_Transactions!$AK:$AK,$H5873,PG_Transactions!$E:$E,"CAPTURE",PG_Transactions!$AQ:$AQ,1)</f>
        <v>2499</v>
      </c>
      <c r="K5873">
        <f t="shared" si="279"/>
        <v>0</v>
      </c>
      <c r="L5873" t="str">
        <f t="shared" si="280"/>
        <v>Amount Match</v>
      </c>
    </row>
    <row r="5874" spans="1:12" hidden="1" x14ac:dyDescent="0.3">
      <c r="A5874" t="s">
        <v>11563</v>
      </c>
      <c r="B5874" s="1">
        <v>46268</v>
      </c>
      <c r="C5874" t="s">
        <v>11564</v>
      </c>
      <c r="D5874" t="s">
        <v>13</v>
      </c>
      <c r="E5874" t="s">
        <v>9</v>
      </c>
      <c r="F5874">
        <v>299</v>
      </c>
      <c r="G5874" t="s">
        <v>70</v>
      </c>
      <c r="H5874" t="str">
        <f t="shared" si="278"/>
        <v>ORD26005873</v>
      </c>
      <c r="I5874">
        <f>COUNTIFS(PG_Transactions!$AK:$AK,$H5874,PG_Transactions!$E:$E,"CAPTURE",PG_Transactions!$AQ:$AQ,1)</f>
        <v>0</v>
      </c>
      <c r="J5874">
        <f>SUMIFS(PG_Transactions!$G:$G,PG_Transactions!$AK:$AK,$H5874,PG_Transactions!$E:$E,"CAPTURE",PG_Transactions!$AQ:$AQ,1)</f>
        <v>0</v>
      </c>
      <c r="K5874">
        <f t="shared" si="279"/>
        <v>-299</v>
      </c>
      <c r="L5874" t="str">
        <f t="shared" si="280"/>
        <v>No Capture</v>
      </c>
    </row>
    <row r="5875" spans="1:12" hidden="1" x14ac:dyDescent="0.3">
      <c r="A5875" t="s">
        <v>11565</v>
      </c>
      <c r="B5875" s="1">
        <v>46286</v>
      </c>
      <c r="C5875" t="s">
        <v>8285</v>
      </c>
      <c r="D5875" t="s">
        <v>38</v>
      </c>
      <c r="E5875" t="s">
        <v>9</v>
      </c>
      <c r="F5875">
        <v>2499</v>
      </c>
      <c r="G5875" t="s">
        <v>10</v>
      </c>
      <c r="H5875" t="str">
        <f t="shared" si="278"/>
        <v>ORD26005874</v>
      </c>
      <c r="I5875">
        <f>COUNTIFS(PG_Transactions!$AK:$AK,$H5875,PG_Transactions!$E:$E,"CAPTURE",PG_Transactions!$AQ:$AQ,1)</f>
        <v>1</v>
      </c>
      <c r="J5875">
        <f>SUMIFS(PG_Transactions!$G:$G,PG_Transactions!$AK:$AK,$H5875,PG_Transactions!$E:$E,"CAPTURE",PG_Transactions!$AQ:$AQ,1)</f>
        <v>2499</v>
      </c>
      <c r="K5875">
        <f t="shared" si="279"/>
        <v>0</v>
      </c>
      <c r="L5875" t="str">
        <f t="shared" si="280"/>
        <v>Amount Match</v>
      </c>
    </row>
    <row r="5876" spans="1:12" hidden="1" x14ac:dyDescent="0.3">
      <c r="A5876" t="s">
        <v>11566</v>
      </c>
      <c r="B5876" s="1">
        <v>46285</v>
      </c>
      <c r="C5876" t="s">
        <v>11567</v>
      </c>
      <c r="D5876" t="s">
        <v>13</v>
      </c>
      <c r="E5876" t="s">
        <v>33</v>
      </c>
      <c r="F5876">
        <v>3297</v>
      </c>
      <c r="G5876" t="s">
        <v>105</v>
      </c>
      <c r="H5876" t="str">
        <f t="shared" si="278"/>
        <v>ORD26005875</v>
      </c>
      <c r="I5876">
        <f>COUNTIFS(PG_Transactions!$AK:$AK,$H5876,PG_Transactions!$E:$E,"CAPTURE",PG_Transactions!$AQ:$AQ,1)</f>
        <v>0</v>
      </c>
      <c r="J5876">
        <f>SUMIFS(PG_Transactions!$G:$G,PG_Transactions!$AK:$AK,$H5876,PG_Transactions!$E:$E,"CAPTURE",PG_Transactions!$AQ:$AQ,1)</f>
        <v>0</v>
      </c>
      <c r="K5876">
        <f t="shared" si="279"/>
        <v>-3297</v>
      </c>
      <c r="L5876" t="str">
        <f t="shared" si="280"/>
        <v>No Capture</v>
      </c>
    </row>
    <row r="5877" spans="1:12" hidden="1" x14ac:dyDescent="0.3">
      <c r="A5877" t="s">
        <v>11568</v>
      </c>
      <c r="B5877" s="1">
        <v>46272</v>
      </c>
      <c r="C5877" t="s">
        <v>11569</v>
      </c>
      <c r="D5877" t="s">
        <v>65</v>
      </c>
      <c r="E5877" t="s">
        <v>17</v>
      </c>
      <c r="F5877">
        <v>10847</v>
      </c>
      <c r="G5877" t="s">
        <v>10</v>
      </c>
      <c r="H5877" t="str">
        <f t="shared" si="278"/>
        <v>ORD26005876</v>
      </c>
      <c r="I5877">
        <f>COUNTIFS(PG_Transactions!$AK:$AK,$H5877,PG_Transactions!$E:$E,"CAPTURE",PG_Transactions!$AQ:$AQ,1)</f>
        <v>1</v>
      </c>
      <c r="J5877">
        <f>SUMIFS(PG_Transactions!$G:$G,PG_Transactions!$AK:$AK,$H5877,PG_Transactions!$E:$E,"CAPTURE",PG_Transactions!$AQ:$AQ,1)</f>
        <v>10847</v>
      </c>
      <c r="K5877">
        <f t="shared" si="279"/>
        <v>0</v>
      </c>
      <c r="L5877" t="str">
        <f t="shared" si="280"/>
        <v>Amount Match</v>
      </c>
    </row>
    <row r="5878" spans="1:12" hidden="1" x14ac:dyDescent="0.3">
      <c r="A5878" t="s">
        <v>11570</v>
      </c>
      <c r="B5878" s="1">
        <v>46273</v>
      </c>
      <c r="C5878" t="s">
        <v>11571</v>
      </c>
      <c r="D5878" t="s">
        <v>41</v>
      </c>
      <c r="E5878" t="s">
        <v>9</v>
      </c>
      <c r="F5878">
        <v>3848</v>
      </c>
      <c r="G5878" t="s">
        <v>10</v>
      </c>
      <c r="H5878" t="str">
        <f t="shared" si="278"/>
        <v>ORD26005877</v>
      </c>
      <c r="I5878">
        <f>COUNTIFS(PG_Transactions!$AK:$AK,$H5878,PG_Transactions!$E:$E,"CAPTURE",PG_Transactions!$AQ:$AQ,1)</f>
        <v>1</v>
      </c>
      <c r="J5878">
        <f>SUMIFS(PG_Transactions!$G:$G,PG_Transactions!$AK:$AK,$H5878,PG_Transactions!$E:$E,"CAPTURE",PG_Transactions!$AQ:$AQ,1)</f>
        <v>3848</v>
      </c>
      <c r="K5878">
        <f t="shared" si="279"/>
        <v>0</v>
      </c>
      <c r="L5878" t="str">
        <f t="shared" si="280"/>
        <v>Amount Match</v>
      </c>
    </row>
    <row r="5879" spans="1:12" hidden="1" x14ac:dyDescent="0.3">
      <c r="A5879" t="s">
        <v>11572</v>
      </c>
      <c r="B5879" s="1">
        <v>46285</v>
      </c>
      <c r="C5879" t="s">
        <v>11573</v>
      </c>
      <c r="D5879" t="s">
        <v>8</v>
      </c>
      <c r="E5879" t="s">
        <v>9</v>
      </c>
      <c r="F5879">
        <v>2499</v>
      </c>
      <c r="G5879" t="s">
        <v>10</v>
      </c>
      <c r="H5879" t="str">
        <f t="shared" si="278"/>
        <v>ORD26005878</v>
      </c>
      <c r="I5879">
        <f>COUNTIFS(PG_Transactions!$AK:$AK,$H5879,PG_Transactions!$E:$E,"CAPTURE",PG_Transactions!$AQ:$AQ,1)</f>
        <v>1</v>
      </c>
      <c r="J5879">
        <f>SUMIFS(PG_Transactions!$G:$G,PG_Transactions!$AK:$AK,$H5879,PG_Transactions!$E:$E,"CAPTURE",PG_Transactions!$AQ:$AQ,1)</f>
        <v>2499</v>
      </c>
      <c r="K5879">
        <f t="shared" si="279"/>
        <v>0</v>
      </c>
      <c r="L5879" t="str">
        <f t="shared" si="280"/>
        <v>Amount Match</v>
      </c>
    </row>
    <row r="5880" spans="1:12" hidden="1" x14ac:dyDescent="0.3">
      <c r="A5880" t="s">
        <v>11574</v>
      </c>
      <c r="B5880" s="1">
        <v>46275</v>
      </c>
      <c r="C5880" t="s">
        <v>11575</v>
      </c>
      <c r="D5880" t="s">
        <v>51</v>
      </c>
      <c r="E5880" t="s">
        <v>9</v>
      </c>
      <c r="F5880">
        <v>349</v>
      </c>
      <c r="G5880" t="s">
        <v>10</v>
      </c>
      <c r="H5880" t="str">
        <f t="shared" si="278"/>
        <v>ORD26005879</v>
      </c>
      <c r="I5880">
        <f>COUNTIFS(PG_Transactions!$AK:$AK,$H5880,PG_Transactions!$E:$E,"CAPTURE",PG_Transactions!$AQ:$AQ,1)</f>
        <v>1</v>
      </c>
      <c r="J5880">
        <f>SUMIFS(PG_Transactions!$G:$G,PG_Transactions!$AK:$AK,$H5880,PG_Transactions!$E:$E,"CAPTURE",PG_Transactions!$AQ:$AQ,1)</f>
        <v>349</v>
      </c>
      <c r="K5880">
        <f t="shared" si="279"/>
        <v>0</v>
      </c>
      <c r="L5880" t="str">
        <f t="shared" si="280"/>
        <v>Amount Match</v>
      </c>
    </row>
    <row r="5881" spans="1:12" hidden="1" x14ac:dyDescent="0.3">
      <c r="A5881" t="s">
        <v>11576</v>
      </c>
      <c r="B5881" s="1">
        <v>46271</v>
      </c>
      <c r="C5881" t="s">
        <v>11577</v>
      </c>
      <c r="D5881" t="s">
        <v>41</v>
      </c>
      <c r="E5881" t="s">
        <v>9</v>
      </c>
      <c r="F5881">
        <v>7999</v>
      </c>
      <c r="G5881" t="s">
        <v>105</v>
      </c>
      <c r="H5881" t="str">
        <f t="shared" si="278"/>
        <v>ORD26005880</v>
      </c>
      <c r="I5881">
        <f>COUNTIFS(PG_Transactions!$AK:$AK,$H5881,PG_Transactions!$E:$E,"CAPTURE",PG_Transactions!$AQ:$AQ,1)</f>
        <v>0</v>
      </c>
      <c r="J5881">
        <f>SUMIFS(PG_Transactions!$G:$G,PG_Transactions!$AK:$AK,$H5881,PG_Transactions!$E:$E,"CAPTURE",PG_Transactions!$AQ:$AQ,1)</f>
        <v>0</v>
      </c>
      <c r="K5881">
        <f t="shared" si="279"/>
        <v>-7999</v>
      </c>
      <c r="L5881" t="str">
        <f t="shared" si="280"/>
        <v>No Capture</v>
      </c>
    </row>
    <row r="5882" spans="1:12" hidden="1" x14ac:dyDescent="0.3">
      <c r="A5882" t="s">
        <v>11578</v>
      </c>
      <c r="B5882" s="1">
        <v>46285</v>
      </c>
      <c r="C5882" t="s">
        <v>4804</v>
      </c>
      <c r="E5882" t="s">
        <v>9</v>
      </c>
      <c r="F5882">
        <v>299</v>
      </c>
      <c r="G5882" t="s">
        <v>10</v>
      </c>
      <c r="H5882" t="str">
        <f t="shared" si="278"/>
        <v>ORD26005881</v>
      </c>
      <c r="I5882">
        <f>COUNTIFS(PG_Transactions!$AK:$AK,$H5882,PG_Transactions!$E:$E,"CAPTURE",PG_Transactions!$AQ:$AQ,1)</f>
        <v>1</v>
      </c>
      <c r="J5882">
        <f>SUMIFS(PG_Transactions!$G:$G,PG_Transactions!$AK:$AK,$H5882,PG_Transactions!$E:$E,"CAPTURE",PG_Transactions!$AQ:$AQ,1)</f>
        <v>299</v>
      </c>
      <c r="K5882">
        <f t="shared" si="279"/>
        <v>0</v>
      </c>
      <c r="L5882" t="str">
        <f t="shared" si="280"/>
        <v>Amount Match</v>
      </c>
    </row>
    <row r="5883" spans="1:12" hidden="1" x14ac:dyDescent="0.3">
      <c r="A5883" t="s">
        <v>11579</v>
      </c>
      <c r="B5883" s="1">
        <v>46278</v>
      </c>
      <c r="C5883" t="s">
        <v>5787</v>
      </c>
      <c r="D5883" t="s">
        <v>51</v>
      </c>
      <c r="E5883" t="s">
        <v>9</v>
      </c>
      <c r="F5883">
        <v>599</v>
      </c>
      <c r="G5883" t="s">
        <v>10</v>
      </c>
      <c r="H5883" t="str">
        <f t="shared" si="278"/>
        <v>ORD26005882</v>
      </c>
      <c r="I5883">
        <f>COUNTIFS(PG_Transactions!$AK:$AK,$H5883,PG_Transactions!$E:$E,"CAPTURE",PG_Transactions!$AQ:$AQ,1)</f>
        <v>1</v>
      </c>
      <c r="J5883">
        <f>SUMIFS(PG_Transactions!$G:$G,PG_Transactions!$AK:$AK,$H5883,PG_Transactions!$E:$E,"CAPTURE",PG_Transactions!$AQ:$AQ,1)</f>
        <v>599</v>
      </c>
      <c r="K5883">
        <f t="shared" si="279"/>
        <v>0</v>
      </c>
      <c r="L5883" t="str">
        <f t="shared" si="280"/>
        <v>Amount Match</v>
      </c>
    </row>
    <row r="5884" spans="1:12" hidden="1" x14ac:dyDescent="0.3">
      <c r="A5884" t="s">
        <v>11580</v>
      </c>
      <c r="B5884" s="1">
        <v>46289</v>
      </c>
      <c r="C5884" t="s">
        <v>11581</v>
      </c>
      <c r="D5884" t="s">
        <v>51</v>
      </c>
      <c r="E5884" t="s">
        <v>9</v>
      </c>
      <c r="F5884">
        <v>9998</v>
      </c>
      <c r="G5884" t="s">
        <v>10</v>
      </c>
      <c r="H5884" t="str">
        <f t="shared" si="278"/>
        <v>ORD26005883</v>
      </c>
      <c r="I5884">
        <f>COUNTIFS(PG_Transactions!$AK:$AK,$H5884,PG_Transactions!$E:$E,"CAPTURE",PG_Transactions!$AQ:$AQ,1)</f>
        <v>1</v>
      </c>
      <c r="J5884">
        <f>SUMIFS(PG_Transactions!$G:$G,PG_Transactions!$AK:$AK,$H5884,PG_Transactions!$E:$E,"CAPTURE",PG_Transactions!$AQ:$AQ,1)</f>
        <v>9998</v>
      </c>
      <c r="K5884">
        <f t="shared" si="279"/>
        <v>0</v>
      </c>
      <c r="L5884" t="str">
        <f t="shared" si="280"/>
        <v>Amount Match</v>
      </c>
    </row>
    <row r="5885" spans="1:12" hidden="1" x14ac:dyDescent="0.3">
      <c r="A5885" t="s">
        <v>11582</v>
      </c>
      <c r="B5885" s="1">
        <v>46288</v>
      </c>
      <c r="C5885" t="s">
        <v>11583</v>
      </c>
      <c r="D5885" t="s">
        <v>16</v>
      </c>
      <c r="E5885" t="s">
        <v>9</v>
      </c>
      <c r="F5885">
        <v>3597</v>
      </c>
      <c r="G5885" t="s">
        <v>10</v>
      </c>
      <c r="H5885" t="str">
        <f t="shared" si="278"/>
        <v>ORD26005884</v>
      </c>
      <c r="I5885">
        <f>COUNTIFS(PG_Transactions!$AK:$AK,$H5885,PG_Transactions!$E:$E,"CAPTURE",PG_Transactions!$AQ:$AQ,1)</f>
        <v>1</v>
      </c>
      <c r="J5885">
        <f>SUMIFS(PG_Transactions!$G:$G,PG_Transactions!$AK:$AK,$H5885,PG_Transactions!$E:$E,"CAPTURE",PG_Transactions!$AQ:$AQ,1)</f>
        <v>3597</v>
      </c>
      <c r="K5885">
        <f t="shared" si="279"/>
        <v>0</v>
      </c>
      <c r="L5885" t="str">
        <f t="shared" si="280"/>
        <v>Amount Match</v>
      </c>
    </row>
    <row r="5886" spans="1:12" hidden="1" x14ac:dyDescent="0.3">
      <c r="A5886" t="s">
        <v>11584</v>
      </c>
      <c r="B5886" s="1">
        <v>46288</v>
      </c>
      <c r="C5886" t="s">
        <v>1784</v>
      </c>
      <c r="E5886" t="s">
        <v>9</v>
      </c>
      <c r="F5886">
        <v>1598</v>
      </c>
      <c r="G5886" t="s">
        <v>10</v>
      </c>
      <c r="H5886" t="str">
        <f t="shared" si="278"/>
        <v>ORD26005885</v>
      </c>
      <c r="I5886">
        <f>COUNTIFS(PG_Transactions!$AK:$AK,$H5886,PG_Transactions!$E:$E,"CAPTURE",PG_Transactions!$AQ:$AQ,1)</f>
        <v>1</v>
      </c>
      <c r="J5886">
        <f>SUMIFS(PG_Transactions!$G:$G,PG_Transactions!$AK:$AK,$H5886,PG_Transactions!$E:$E,"CAPTURE",PG_Transactions!$AQ:$AQ,1)</f>
        <v>1598</v>
      </c>
      <c r="K5886">
        <f t="shared" si="279"/>
        <v>0</v>
      </c>
      <c r="L5886" t="str">
        <f t="shared" si="280"/>
        <v>Amount Match</v>
      </c>
    </row>
    <row r="5887" spans="1:12" hidden="1" x14ac:dyDescent="0.3">
      <c r="A5887" t="s">
        <v>11585</v>
      </c>
      <c r="B5887" s="1">
        <v>46294</v>
      </c>
      <c r="C5887" t="s">
        <v>11586</v>
      </c>
      <c r="D5887" t="s">
        <v>13</v>
      </c>
      <c r="E5887" t="s">
        <v>9</v>
      </c>
      <c r="F5887">
        <v>2798</v>
      </c>
      <c r="G5887" t="s">
        <v>10</v>
      </c>
      <c r="H5887" t="str">
        <f t="shared" si="278"/>
        <v>ORD26005886</v>
      </c>
      <c r="I5887">
        <f>COUNTIFS(PG_Transactions!$AK:$AK,$H5887,PG_Transactions!$E:$E,"CAPTURE",PG_Transactions!$AQ:$AQ,1)</f>
        <v>1</v>
      </c>
      <c r="J5887">
        <f>SUMIFS(PG_Transactions!$G:$G,PG_Transactions!$AK:$AK,$H5887,PG_Transactions!$E:$E,"CAPTURE",PG_Transactions!$AQ:$AQ,1)</f>
        <v>2798</v>
      </c>
      <c r="K5887">
        <f t="shared" si="279"/>
        <v>0</v>
      </c>
      <c r="L5887" t="str">
        <f t="shared" si="280"/>
        <v>Amount Match</v>
      </c>
    </row>
    <row r="5888" spans="1:12" hidden="1" x14ac:dyDescent="0.3">
      <c r="A5888" t="s">
        <v>11587</v>
      </c>
      <c r="B5888" s="1">
        <v>46272</v>
      </c>
      <c r="C5888" t="s">
        <v>11588</v>
      </c>
      <c r="D5888" t="s">
        <v>65</v>
      </c>
      <c r="E5888" t="s">
        <v>9</v>
      </c>
      <c r="F5888">
        <v>5998</v>
      </c>
      <c r="G5888" t="s">
        <v>10</v>
      </c>
      <c r="H5888" t="str">
        <f t="shared" si="278"/>
        <v>ORD26005887</v>
      </c>
      <c r="I5888">
        <f>COUNTIFS(PG_Transactions!$AK:$AK,$H5888,PG_Transactions!$E:$E,"CAPTURE",PG_Transactions!$AQ:$AQ,1)</f>
        <v>1</v>
      </c>
      <c r="J5888">
        <f>SUMIFS(PG_Transactions!$G:$G,PG_Transactions!$AK:$AK,$H5888,PG_Transactions!$E:$E,"CAPTURE",PG_Transactions!$AQ:$AQ,1)</f>
        <v>5998</v>
      </c>
      <c r="K5888">
        <f t="shared" si="279"/>
        <v>0</v>
      </c>
      <c r="L5888" t="str">
        <f t="shared" si="280"/>
        <v>Amount Match</v>
      </c>
    </row>
    <row r="5889" spans="1:12" hidden="1" x14ac:dyDescent="0.3">
      <c r="A5889" t="s">
        <v>11589</v>
      </c>
      <c r="B5889" s="1">
        <v>46294</v>
      </c>
      <c r="C5889" t="s">
        <v>11590</v>
      </c>
      <c r="D5889" t="s">
        <v>41</v>
      </c>
      <c r="E5889" t="s">
        <v>17</v>
      </c>
      <c r="F5889">
        <v>2999</v>
      </c>
      <c r="G5889" t="s">
        <v>10</v>
      </c>
      <c r="H5889" t="str">
        <f t="shared" si="278"/>
        <v>ORD26005888</v>
      </c>
      <c r="I5889">
        <f>COUNTIFS(PG_Transactions!$AK:$AK,$H5889,PG_Transactions!$E:$E,"CAPTURE",PG_Transactions!$AQ:$AQ,1)</f>
        <v>1</v>
      </c>
      <c r="J5889">
        <f>SUMIFS(PG_Transactions!$G:$G,PG_Transactions!$AK:$AK,$H5889,PG_Transactions!$E:$E,"CAPTURE",PG_Transactions!$AQ:$AQ,1)</f>
        <v>2999</v>
      </c>
      <c r="K5889">
        <f t="shared" si="279"/>
        <v>0</v>
      </c>
      <c r="L5889" t="str">
        <f t="shared" si="280"/>
        <v>Amount Match</v>
      </c>
    </row>
    <row r="5890" spans="1:12" hidden="1" x14ac:dyDescent="0.3">
      <c r="A5890" t="s">
        <v>11591</v>
      </c>
      <c r="B5890" s="1">
        <v>46282</v>
      </c>
      <c r="C5890" t="s">
        <v>11592</v>
      </c>
      <c r="D5890" t="s">
        <v>32</v>
      </c>
      <c r="E5890" t="s">
        <v>44</v>
      </c>
      <c r="F5890">
        <v>12297</v>
      </c>
      <c r="G5890" t="s">
        <v>70</v>
      </c>
      <c r="H5890" t="str">
        <f t="shared" si="278"/>
        <v>ORD26005889</v>
      </c>
      <c r="I5890">
        <f>COUNTIFS(PG_Transactions!$AK:$AK,$H5890,PG_Transactions!$E:$E,"CAPTURE",PG_Transactions!$AQ:$AQ,1)</f>
        <v>0</v>
      </c>
      <c r="J5890">
        <f>SUMIFS(PG_Transactions!$G:$G,PG_Transactions!$AK:$AK,$H5890,PG_Transactions!$E:$E,"CAPTURE",PG_Transactions!$AQ:$AQ,1)</f>
        <v>0</v>
      </c>
      <c r="K5890">
        <f t="shared" si="279"/>
        <v>-12297</v>
      </c>
      <c r="L5890" t="str">
        <f t="shared" si="280"/>
        <v>No Capture</v>
      </c>
    </row>
    <row r="5891" spans="1:12" hidden="1" x14ac:dyDescent="0.3">
      <c r="A5891" t="s">
        <v>11593</v>
      </c>
      <c r="B5891" s="1">
        <v>46278</v>
      </c>
      <c r="C5891" t="s">
        <v>11594</v>
      </c>
      <c r="D5891" t="s">
        <v>32</v>
      </c>
      <c r="E5891" t="s">
        <v>9</v>
      </c>
      <c r="F5891">
        <v>1799</v>
      </c>
      <c r="G5891" t="s">
        <v>10</v>
      </c>
      <c r="H5891" t="str">
        <f t="shared" ref="H5891:H5954" si="281">UPPER(SUBSTITUTE(TRIM(A5891),"-",""))</f>
        <v>ORD26005890</v>
      </c>
      <c r="I5891">
        <f>COUNTIFS(PG_Transactions!$AK:$AK,$H5891,PG_Transactions!$E:$E,"CAPTURE",PG_Transactions!$AQ:$AQ,1)</f>
        <v>1</v>
      </c>
      <c r="J5891">
        <f>SUMIFS(PG_Transactions!$G:$G,PG_Transactions!$AK:$AK,$H5891,PG_Transactions!$E:$E,"CAPTURE",PG_Transactions!$AQ:$AQ,1)</f>
        <v>1799</v>
      </c>
      <c r="K5891">
        <f t="shared" ref="K5891:K5954" si="282">ROUND(J5891-F5891,2)</f>
        <v>0</v>
      </c>
      <c r="L5891" t="str">
        <f t="shared" ref="L5891:L5954" si="283">IF(I5891=0,"No Capture",IF(I5891&gt;1,"Multiple Capture Rows - Review",IF(ABS(K5891)&lt;0.01,"Amount Match",IF(K5891&lt;0,"Captured Less Than Order","Captured More Than Order"))))</f>
        <v>Amount Match</v>
      </c>
    </row>
    <row r="5892" spans="1:12" hidden="1" x14ac:dyDescent="0.3">
      <c r="A5892" t="s">
        <v>11595</v>
      </c>
      <c r="B5892" s="1">
        <v>46280</v>
      </c>
      <c r="C5892" t="s">
        <v>11596</v>
      </c>
      <c r="D5892" t="s">
        <v>13</v>
      </c>
      <c r="E5892" t="s">
        <v>9</v>
      </c>
      <c r="F5892">
        <v>1697</v>
      </c>
      <c r="G5892" t="s">
        <v>10</v>
      </c>
      <c r="H5892" t="str">
        <f t="shared" si="281"/>
        <v>ORD26005891</v>
      </c>
      <c r="I5892">
        <f>COUNTIFS(PG_Transactions!$AK:$AK,$H5892,PG_Transactions!$E:$E,"CAPTURE",PG_Transactions!$AQ:$AQ,1)</f>
        <v>1</v>
      </c>
      <c r="J5892">
        <f>SUMIFS(PG_Transactions!$G:$G,PG_Transactions!$AK:$AK,$H5892,PG_Transactions!$E:$E,"CAPTURE",PG_Transactions!$AQ:$AQ,1)</f>
        <v>1697</v>
      </c>
      <c r="K5892">
        <f t="shared" si="282"/>
        <v>0</v>
      </c>
      <c r="L5892" t="str">
        <f t="shared" si="283"/>
        <v>Amount Match</v>
      </c>
    </row>
    <row r="5893" spans="1:12" hidden="1" x14ac:dyDescent="0.3">
      <c r="A5893" t="s">
        <v>11597</v>
      </c>
      <c r="B5893" s="1">
        <v>46271</v>
      </c>
      <c r="C5893" t="s">
        <v>11598</v>
      </c>
      <c r="D5893" t="s">
        <v>16</v>
      </c>
      <c r="E5893" t="s">
        <v>17</v>
      </c>
      <c r="F5893">
        <v>10097</v>
      </c>
      <c r="G5893" t="s">
        <v>10</v>
      </c>
      <c r="H5893" t="str">
        <f t="shared" si="281"/>
        <v>ORD26005892</v>
      </c>
      <c r="I5893">
        <f>COUNTIFS(PG_Transactions!$AK:$AK,$H5893,PG_Transactions!$E:$E,"CAPTURE",PG_Transactions!$AQ:$AQ,1)</f>
        <v>0</v>
      </c>
      <c r="J5893">
        <f>SUMIFS(PG_Transactions!$G:$G,PG_Transactions!$AK:$AK,$H5893,PG_Transactions!$E:$E,"CAPTURE",PG_Transactions!$AQ:$AQ,1)</f>
        <v>0</v>
      </c>
      <c r="K5893">
        <f t="shared" si="282"/>
        <v>-10097</v>
      </c>
      <c r="L5893" t="str">
        <f t="shared" si="283"/>
        <v>No Capture</v>
      </c>
    </row>
    <row r="5894" spans="1:12" hidden="1" x14ac:dyDescent="0.3">
      <c r="A5894" t="s">
        <v>11599</v>
      </c>
      <c r="B5894" s="1">
        <v>46293</v>
      </c>
      <c r="C5894" t="s">
        <v>11600</v>
      </c>
      <c r="D5894" t="s">
        <v>13</v>
      </c>
      <c r="E5894" t="s">
        <v>9</v>
      </c>
      <c r="F5894">
        <v>8798</v>
      </c>
      <c r="G5894" t="s">
        <v>10</v>
      </c>
      <c r="H5894" t="str">
        <f t="shared" si="281"/>
        <v>ORD26005893</v>
      </c>
      <c r="I5894">
        <f>COUNTIFS(PG_Transactions!$AK:$AK,$H5894,PG_Transactions!$E:$E,"CAPTURE",PG_Transactions!$AQ:$AQ,1)</f>
        <v>1</v>
      </c>
      <c r="J5894">
        <f>SUMIFS(PG_Transactions!$G:$G,PG_Transactions!$AK:$AK,$H5894,PG_Transactions!$E:$E,"CAPTURE",PG_Transactions!$AQ:$AQ,1)</f>
        <v>8798</v>
      </c>
      <c r="K5894">
        <f t="shared" si="282"/>
        <v>0</v>
      </c>
      <c r="L5894" t="str">
        <f t="shared" si="283"/>
        <v>Amount Match</v>
      </c>
    </row>
    <row r="5895" spans="1:12" hidden="1" x14ac:dyDescent="0.3">
      <c r="A5895" t="s">
        <v>11601</v>
      </c>
      <c r="B5895" s="1">
        <v>46276</v>
      </c>
      <c r="C5895" t="s">
        <v>11602</v>
      </c>
      <c r="D5895" t="s">
        <v>38</v>
      </c>
      <c r="E5895" t="s">
        <v>9</v>
      </c>
      <c r="F5895">
        <v>1499</v>
      </c>
      <c r="G5895" t="s">
        <v>10</v>
      </c>
      <c r="H5895" t="str">
        <f t="shared" si="281"/>
        <v>ORD26005894</v>
      </c>
      <c r="I5895">
        <f>COUNTIFS(PG_Transactions!$AK:$AK,$H5895,PG_Transactions!$E:$E,"CAPTURE",PG_Transactions!$AQ:$AQ,1)</f>
        <v>1</v>
      </c>
      <c r="J5895">
        <f>SUMIFS(PG_Transactions!$G:$G,PG_Transactions!$AK:$AK,$H5895,PG_Transactions!$E:$E,"CAPTURE",PG_Transactions!$AQ:$AQ,1)</f>
        <v>1499</v>
      </c>
      <c r="K5895">
        <f t="shared" si="282"/>
        <v>0</v>
      </c>
      <c r="L5895" t="str">
        <f t="shared" si="283"/>
        <v>Amount Match</v>
      </c>
    </row>
    <row r="5896" spans="1:12" hidden="1" x14ac:dyDescent="0.3">
      <c r="A5896" t="s">
        <v>11603</v>
      </c>
      <c r="B5896" s="1">
        <v>46277</v>
      </c>
      <c r="C5896" t="s">
        <v>11604</v>
      </c>
      <c r="D5896" t="s">
        <v>27</v>
      </c>
      <c r="E5896" t="s">
        <v>44</v>
      </c>
      <c r="F5896">
        <v>4999</v>
      </c>
      <c r="G5896" t="s">
        <v>10</v>
      </c>
      <c r="H5896" t="str">
        <f t="shared" si="281"/>
        <v>ORD26005895</v>
      </c>
      <c r="I5896">
        <f>COUNTIFS(PG_Transactions!$AK:$AK,$H5896,PG_Transactions!$E:$E,"CAPTURE",PG_Transactions!$AQ:$AQ,1)</f>
        <v>1</v>
      </c>
      <c r="J5896">
        <f>SUMIFS(PG_Transactions!$G:$G,PG_Transactions!$AK:$AK,$H5896,PG_Transactions!$E:$E,"CAPTURE",PG_Transactions!$AQ:$AQ,1)</f>
        <v>4999</v>
      </c>
      <c r="K5896">
        <f t="shared" si="282"/>
        <v>0</v>
      </c>
      <c r="L5896" t="str">
        <f t="shared" si="283"/>
        <v>Amount Match</v>
      </c>
    </row>
    <row r="5897" spans="1:12" hidden="1" x14ac:dyDescent="0.3">
      <c r="A5897" t="s">
        <v>11605</v>
      </c>
      <c r="B5897" s="1">
        <v>46287</v>
      </c>
      <c r="C5897" t="s">
        <v>11606</v>
      </c>
      <c r="D5897" t="s">
        <v>16</v>
      </c>
      <c r="E5897" t="s">
        <v>9</v>
      </c>
      <c r="F5897">
        <v>4498</v>
      </c>
      <c r="G5897" t="s">
        <v>10</v>
      </c>
      <c r="H5897" t="str">
        <f t="shared" si="281"/>
        <v>ORD26005896</v>
      </c>
      <c r="I5897">
        <f>COUNTIFS(PG_Transactions!$AK:$AK,$H5897,PG_Transactions!$E:$E,"CAPTURE",PG_Transactions!$AQ:$AQ,1)</f>
        <v>1</v>
      </c>
      <c r="J5897">
        <f>SUMIFS(PG_Transactions!$G:$G,PG_Transactions!$AK:$AK,$H5897,PG_Transactions!$E:$E,"CAPTURE",PG_Transactions!$AQ:$AQ,1)</f>
        <v>4498</v>
      </c>
      <c r="K5897">
        <f t="shared" si="282"/>
        <v>0</v>
      </c>
      <c r="L5897" t="str">
        <f t="shared" si="283"/>
        <v>Amount Match</v>
      </c>
    </row>
    <row r="5898" spans="1:12" hidden="1" x14ac:dyDescent="0.3">
      <c r="A5898" t="s">
        <v>11607</v>
      </c>
      <c r="B5898" s="1">
        <v>46276</v>
      </c>
      <c r="C5898" t="s">
        <v>11608</v>
      </c>
      <c r="D5898" t="s">
        <v>13</v>
      </c>
      <c r="E5898" t="s">
        <v>17</v>
      </c>
      <c r="F5898">
        <v>598</v>
      </c>
      <c r="G5898" t="s">
        <v>10</v>
      </c>
      <c r="H5898" t="str">
        <f t="shared" si="281"/>
        <v>ORD26005897</v>
      </c>
      <c r="I5898">
        <f>COUNTIFS(PG_Transactions!$AK:$AK,$H5898,PG_Transactions!$E:$E,"CAPTURE",PG_Transactions!$AQ:$AQ,1)</f>
        <v>1</v>
      </c>
      <c r="J5898">
        <f>SUMIFS(PG_Transactions!$G:$G,PG_Transactions!$AK:$AK,$H5898,PG_Transactions!$E:$E,"CAPTURE",PG_Transactions!$AQ:$AQ,1)</f>
        <v>598</v>
      </c>
      <c r="K5898">
        <f t="shared" si="282"/>
        <v>0</v>
      </c>
      <c r="L5898" t="str">
        <f t="shared" si="283"/>
        <v>Amount Match</v>
      </c>
    </row>
    <row r="5899" spans="1:12" hidden="1" x14ac:dyDescent="0.3">
      <c r="A5899" t="s">
        <v>11609</v>
      </c>
      <c r="B5899" s="1">
        <v>46280</v>
      </c>
      <c r="C5899" t="s">
        <v>11610</v>
      </c>
      <c r="D5899" t="s">
        <v>38</v>
      </c>
      <c r="E5899" t="s">
        <v>9</v>
      </c>
      <c r="F5899">
        <v>1997</v>
      </c>
      <c r="G5899" t="s">
        <v>10</v>
      </c>
      <c r="H5899" t="str">
        <f t="shared" si="281"/>
        <v>ORD26005898</v>
      </c>
      <c r="I5899">
        <f>COUNTIFS(PG_Transactions!$AK:$AK,$H5899,PG_Transactions!$E:$E,"CAPTURE",PG_Transactions!$AQ:$AQ,1)</f>
        <v>1</v>
      </c>
      <c r="J5899">
        <f>SUMIFS(PG_Transactions!$G:$G,PG_Transactions!$AK:$AK,$H5899,PG_Transactions!$E:$E,"CAPTURE",PG_Transactions!$AQ:$AQ,1)</f>
        <v>1997</v>
      </c>
      <c r="K5899">
        <f t="shared" si="282"/>
        <v>0</v>
      </c>
      <c r="L5899" t="str">
        <f t="shared" si="283"/>
        <v>Amount Match</v>
      </c>
    </row>
    <row r="5900" spans="1:12" hidden="1" x14ac:dyDescent="0.3">
      <c r="A5900" t="s">
        <v>11611</v>
      </c>
      <c r="B5900" s="1">
        <v>46274</v>
      </c>
      <c r="C5900" t="s">
        <v>11612</v>
      </c>
      <c r="D5900" t="s">
        <v>41</v>
      </c>
      <c r="E5900" t="s">
        <v>9</v>
      </c>
      <c r="F5900">
        <v>1147</v>
      </c>
      <c r="G5900" t="s">
        <v>10</v>
      </c>
      <c r="H5900" t="str">
        <f t="shared" si="281"/>
        <v>ORD26005899</v>
      </c>
      <c r="I5900">
        <f>COUNTIFS(PG_Transactions!$AK:$AK,$H5900,PG_Transactions!$E:$E,"CAPTURE",PG_Transactions!$AQ:$AQ,1)</f>
        <v>1</v>
      </c>
      <c r="J5900">
        <f>SUMIFS(PG_Transactions!$G:$G,PG_Transactions!$AK:$AK,$H5900,PG_Transactions!$E:$E,"CAPTURE",PG_Transactions!$AQ:$AQ,1)</f>
        <v>1147</v>
      </c>
      <c r="K5900">
        <f t="shared" si="282"/>
        <v>0</v>
      </c>
      <c r="L5900" t="str">
        <f t="shared" si="283"/>
        <v>Amount Match</v>
      </c>
    </row>
    <row r="5901" spans="1:12" hidden="1" x14ac:dyDescent="0.3">
      <c r="A5901" t="s">
        <v>11613</v>
      </c>
      <c r="B5901" s="1">
        <v>46268</v>
      </c>
      <c r="C5901" t="s">
        <v>11614</v>
      </c>
      <c r="D5901" t="s">
        <v>13</v>
      </c>
      <c r="E5901" t="s">
        <v>17</v>
      </c>
      <c r="F5901">
        <v>2797</v>
      </c>
      <c r="G5901" t="s">
        <v>10</v>
      </c>
      <c r="H5901" t="str">
        <f t="shared" si="281"/>
        <v>ORD26005900</v>
      </c>
      <c r="I5901">
        <f>COUNTIFS(PG_Transactions!$AK:$AK,$H5901,PG_Transactions!$E:$E,"CAPTURE",PG_Transactions!$AQ:$AQ,1)</f>
        <v>1</v>
      </c>
      <c r="J5901">
        <f>SUMIFS(PG_Transactions!$G:$G,PG_Transactions!$AK:$AK,$H5901,PG_Transactions!$E:$E,"CAPTURE",PG_Transactions!$AQ:$AQ,1)</f>
        <v>2797</v>
      </c>
      <c r="K5901">
        <f t="shared" si="282"/>
        <v>0</v>
      </c>
      <c r="L5901" t="str">
        <f t="shared" si="283"/>
        <v>Amount Match</v>
      </c>
    </row>
    <row r="5902" spans="1:12" hidden="1" x14ac:dyDescent="0.3">
      <c r="A5902" t="s">
        <v>11615</v>
      </c>
      <c r="B5902" s="1">
        <v>46280</v>
      </c>
      <c r="C5902" t="s">
        <v>11616</v>
      </c>
      <c r="D5902" t="s">
        <v>32</v>
      </c>
      <c r="E5902" t="s">
        <v>9</v>
      </c>
      <c r="F5902">
        <v>2597</v>
      </c>
      <c r="G5902" t="s">
        <v>10</v>
      </c>
      <c r="H5902" t="str">
        <f t="shared" si="281"/>
        <v>ORD26005901</v>
      </c>
      <c r="I5902">
        <f>COUNTIFS(PG_Transactions!$AK:$AK,$H5902,PG_Transactions!$E:$E,"CAPTURE",PG_Transactions!$AQ:$AQ,1)</f>
        <v>1</v>
      </c>
      <c r="J5902">
        <f>SUMIFS(PG_Transactions!$G:$G,PG_Transactions!$AK:$AK,$H5902,PG_Transactions!$E:$E,"CAPTURE",PG_Transactions!$AQ:$AQ,1)</f>
        <v>2597</v>
      </c>
      <c r="K5902">
        <f t="shared" si="282"/>
        <v>0</v>
      </c>
      <c r="L5902" t="str">
        <f t="shared" si="283"/>
        <v>Amount Match</v>
      </c>
    </row>
    <row r="5903" spans="1:12" hidden="1" x14ac:dyDescent="0.3">
      <c r="A5903" t="s">
        <v>11617</v>
      </c>
      <c r="B5903" s="1">
        <v>46270</v>
      </c>
      <c r="C5903" t="s">
        <v>11618</v>
      </c>
      <c r="D5903" t="s">
        <v>65</v>
      </c>
      <c r="E5903" t="s">
        <v>17</v>
      </c>
      <c r="F5903">
        <v>1398</v>
      </c>
      <c r="G5903" t="s">
        <v>10</v>
      </c>
      <c r="H5903" t="str">
        <f t="shared" si="281"/>
        <v>ORD26005902</v>
      </c>
      <c r="I5903">
        <f>COUNTIFS(PG_Transactions!$AK:$AK,$H5903,PG_Transactions!$E:$E,"CAPTURE",PG_Transactions!$AQ:$AQ,1)</f>
        <v>1</v>
      </c>
      <c r="J5903">
        <f>SUMIFS(PG_Transactions!$G:$G,PG_Transactions!$AK:$AK,$H5903,PG_Transactions!$E:$E,"CAPTURE",PG_Transactions!$AQ:$AQ,1)</f>
        <v>1398</v>
      </c>
      <c r="K5903">
        <f t="shared" si="282"/>
        <v>0</v>
      </c>
      <c r="L5903" t="str">
        <f t="shared" si="283"/>
        <v>Amount Match</v>
      </c>
    </row>
    <row r="5904" spans="1:12" hidden="1" x14ac:dyDescent="0.3">
      <c r="A5904" t="s">
        <v>11619</v>
      </c>
      <c r="B5904" s="1">
        <v>46283</v>
      </c>
      <c r="C5904" t="s">
        <v>11620</v>
      </c>
      <c r="D5904" t="s">
        <v>38</v>
      </c>
      <c r="E5904" t="s">
        <v>9</v>
      </c>
      <c r="F5904">
        <v>599</v>
      </c>
      <c r="G5904" t="s">
        <v>10</v>
      </c>
      <c r="H5904" t="str">
        <f t="shared" si="281"/>
        <v>ORD26005903</v>
      </c>
      <c r="I5904">
        <f>COUNTIFS(PG_Transactions!$AK:$AK,$H5904,PG_Transactions!$E:$E,"CAPTURE",PG_Transactions!$AQ:$AQ,1)</f>
        <v>1</v>
      </c>
      <c r="J5904">
        <f>SUMIFS(PG_Transactions!$G:$G,PG_Transactions!$AK:$AK,$H5904,PG_Transactions!$E:$E,"CAPTURE",PG_Transactions!$AQ:$AQ,1)</f>
        <v>599</v>
      </c>
      <c r="K5904">
        <f t="shared" si="282"/>
        <v>0</v>
      </c>
      <c r="L5904" t="str">
        <f t="shared" si="283"/>
        <v>Amount Match</v>
      </c>
    </row>
    <row r="5905" spans="1:12" hidden="1" x14ac:dyDescent="0.3">
      <c r="A5905" t="s">
        <v>11621</v>
      </c>
      <c r="B5905" s="1">
        <v>46270</v>
      </c>
      <c r="C5905" t="s">
        <v>11622</v>
      </c>
      <c r="D5905" t="s">
        <v>51</v>
      </c>
      <c r="E5905" t="s">
        <v>9</v>
      </c>
      <c r="F5905">
        <v>299</v>
      </c>
      <c r="G5905" t="s">
        <v>10</v>
      </c>
      <c r="H5905" t="str">
        <f t="shared" si="281"/>
        <v>ORD26005904</v>
      </c>
      <c r="I5905">
        <f>COUNTIFS(PG_Transactions!$AK:$AK,$H5905,PG_Transactions!$E:$E,"CAPTURE",PG_Transactions!$AQ:$AQ,1)</f>
        <v>1</v>
      </c>
      <c r="J5905">
        <f>SUMIFS(PG_Transactions!$G:$G,PG_Transactions!$AK:$AK,$H5905,PG_Transactions!$E:$E,"CAPTURE",PG_Transactions!$AQ:$AQ,1)</f>
        <v>299</v>
      </c>
      <c r="K5905">
        <f t="shared" si="282"/>
        <v>0</v>
      </c>
      <c r="L5905" t="str">
        <f t="shared" si="283"/>
        <v>Amount Match</v>
      </c>
    </row>
    <row r="5906" spans="1:12" hidden="1" x14ac:dyDescent="0.3">
      <c r="A5906" t="s">
        <v>11623</v>
      </c>
      <c r="B5906" s="1">
        <v>46275</v>
      </c>
      <c r="C5906" t="s">
        <v>11624</v>
      </c>
      <c r="D5906" t="s">
        <v>8</v>
      </c>
      <c r="E5906" t="s">
        <v>17</v>
      </c>
      <c r="F5906">
        <v>3597</v>
      </c>
      <c r="G5906" t="s">
        <v>10</v>
      </c>
      <c r="H5906" t="str">
        <f t="shared" si="281"/>
        <v>ORD26005905</v>
      </c>
      <c r="I5906">
        <f>COUNTIFS(PG_Transactions!$AK:$AK,$H5906,PG_Transactions!$E:$E,"CAPTURE",PG_Transactions!$AQ:$AQ,1)</f>
        <v>1</v>
      </c>
      <c r="J5906">
        <f>SUMIFS(PG_Transactions!$G:$G,PG_Transactions!$AK:$AK,$H5906,PG_Transactions!$E:$E,"CAPTURE",PG_Transactions!$AQ:$AQ,1)</f>
        <v>3597</v>
      </c>
      <c r="K5906">
        <f t="shared" si="282"/>
        <v>0</v>
      </c>
      <c r="L5906" t="str">
        <f t="shared" si="283"/>
        <v>Amount Match</v>
      </c>
    </row>
    <row r="5907" spans="1:12" hidden="1" x14ac:dyDescent="0.3">
      <c r="A5907" t="s">
        <v>11625</v>
      </c>
      <c r="B5907" s="1">
        <v>46288</v>
      </c>
      <c r="C5907" t="s">
        <v>11626</v>
      </c>
      <c r="D5907" t="s">
        <v>65</v>
      </c>
      <c r="E5907" t="s">
        <v>9</v>
      </c>
      <c r="F5907">
        <v>6297</v>
      </c>
      <c r="G5907" t="s">
        <v>10</v>
      </c>
      <c r="H5907" t="str">
        <f t="shared" si="281"/>
        <v>ORD26005906</v>
      </c>
      <c r="I5907">
        <f>COUNTIFS(PG_Transactions!$AK:$AK,$H5907,PG_Transactions!$E:$E,"CAPTURE",PG_Transactions!$AQ:$AQ,1)</f>
        <v>1</v>
      </c>
      <c r="J5907">
        <f>SUMIFS(PG_Transactions!$G:$G,PG_Transactions!$AK:$AK,$H5907,PG_Transactions!$E:$E,"CAPTURE",PG_Transactions!$AQ:$AQ,1)</f>
        <v>6297</v>
      </c>
      <c r="K5907">
        <f t="shared" si="282"/>
        <v>0</v>
      </c>
      <c r="L5907" t="str">
        <f t="shared" si="283"/>
        <v>Amount Match</v>
      </c>
    </row>
    <row r="5908" spans="1:12" hidden="1" x14ac:dyDescent="0.3">
      <c r="A5908" t="s">
        <v>11627</v>
      </c>
      <c r="B5908" s="1">
        <v>46280</v>
      </c>
      <c r="C5908" t="s">
        <v>11628</v>
      </c>
      <c r="D5908" t="s">
        <v>27</v>
      </c>
      <c r="E5908" t="s">
        <v>33</v>
      </c>
      <c r="F5908">
        <v>5998</v>
      </c>
      <c r="G5908" t="s">
        <v>10</v>
      </c>
      <c r="H5908" t="str">
        <f t="shared" si="281"/>
        <v>ORD26005907</v>
      </c>
      <c r="I5908">
        <f>COUNTIFS(PG_Transactions!$AK:$AK,$H5908,PG_Transactions!$E:$E,"CAPTURE",PG_Transactions!$AQ:$AQ,1)</f>
        <v>1</v>
      </c>
      <c r="J5908">
        <f>SUMIFS(PG_Transactions!$G:$G,PG_Transactions!$AK:$AK,$H5908,PG_Transactions!$E:$E,"CAPTURE",PG_Transactions!$AQ:$AQ,1)</f>
        <v>5998</v>
      </c>
      <c r="K5908">
        <f t="shared" si="282"/>
        <v>0</v>
      </c>
      <c r="L5908" t="str">
        <f t="shared" si="283"/>
        <v>Amount Match</v>
      </c>
    </row>
    <row r="5909" spans="1:12" hidden="1" x14ac:dyDescent="0.3">
      <c r="A5909" t="s">
        <v>11629</v>
      </c>
      <c r="B5909" s="1">
        <v>46267</v>
      </c>
      <c r="C5909" t="s">
        <v>11630</v>
      </c>
      <c r="D5909" t="s">
        <v>32</v>
      </c>
      <c r="E5909" t="s">
        <v>17</v>
      </c>
      <c r="F5909">
        <v>3298</v>
      </c>
      <c r="G5909" t="s">
        <v>70</v>
      </c>
      <c r="H5909" t="str">
        <f t="shared" si="281"/>
        <v>ORD26005908</v>
      </c>
      <c r="I5909">
        <f>COUNTIFS(PG_Transactions!$AK:$AK,$H5909,PG_Transactions!$E:$E,"CAPTURE",PG_Transactions!$AQ:$AQ,1)</f>
        <v>0</v>
      </c>
      <c r="J5909">
        <f>SUMIFS(PG_Transactions!$G:$G,PG_Transactions!$AK:$AK,$H5909,PG_Transactions!$E:$E,"CAPTURE",PG_Transactions!$AQ:$AQ,1)</f>
        <v>0</v>
      </c>
      <c r="K5909">
        <f t="shared" si="282"/>
        <v>-3298</v>
      </c>
      <c r="L5909" t="str">
        <f t="shared" si="283"/>
        <v>No Capture</v>
      </c>
    </row>
    <row r="5910" spans="1:12" hidden="1" x14ac:dyDescent="0.3">
      <c r="A5910" t="s">
        <v>11631</v>
      </c>
      <c r="B5910" s="1">
        <v>46290</v>
      </c>
      <c r="C5910" t="s">
        <v>11632</v>
      </c>
      <c r="E5910" t="s">
        <v>9</v>
      </c>
      <c r="F5910">
        <v>2798</v>
      </c>
      <c r="G5910" t="s">
        <v>10</v>
      </c>
      <c r="H5910" t="str">
        <f t="shared" si="281"/>
        <v>ORD26005909</v>
      </c>
      <c r="I5910">
        <f>COUNTIFS(PG_Transactions!$AK:$AK,$H5910,PG_Transactions!$E:$E,"CAPTURE",PG_Transactions!$AQ:$AQ,1)</f>
        <v>1</v>
      </c>
      <c r="J5910">
        <f>SUMIFS(PG_Transactions!$G:$G,PG_Transactions!$AK:$AK,$H5910,PG_Transactions!$E:$E,"CAPTURE",PG_Transactions!$AQ:$AQ,1)</f>
        <v>2798</v>
      </c>
      <c r="K5910">
        <f t="shared" si="282"/>
        <v>0</v>
      </c>
      <c r="L5910" t="str">
        <f t="shared" si="283"/>
        <v>Amount Match</v>
      </c>
    </row>
    <row r="5911" spans="1:12" hidden="1" x14ac:dyDescent="0.3">
      <c r="A5911" t="s">
        <v>11633</v>
      </c>
      <c r="B5911" s="1">
        <v>46270</v>
      </c>
      <c r="C5911" t="s">
        <v>11634</v>
      </c>
      <c r="D5911" t="s">
        <v>27</v>
      </c>
      <c r="E5911" t="s">
        <v>44</v>
      </c>
      <c r="F5911">
        <v>799</v>
      </c>
      <c r="G5911" t="s">
        <v>10</v>
      </c>
      <c r="H5911" t="str">
        <f t="shared" si="281"/>
        <v>ORD26005910</v>
      </c>
      <c r="I5911">
        <f>COUNTIFS(PG_Transactions!$AK:$AK,$H5911,PG_Transactions!$E:$E,"CAPTURE",PG_Transactions!$AQ:$AQ,1)</f>
        <v>1</v>
      </c>
      <c r="J5911">
        <f>SUMIFS(PG_Transactions!$G:$G,PG_Transactions!$AK:$AK,$H5911,PG_Transactions!$E:$E,"CAPTURE",PG_Transactions!$AQ:$AQ,1)</f>
        <v>799</v>
      </c>
      <c r="K5911">
        <f t="shared" si="282"/>
        <v>0</v>
      </c>
      <c r="L5911" t="str">
        <f t="shared" si="283"/>
        <v>Amount Match</v>
      </c>
    </row>
    <row r="5912" spans="1:12" hidden="1" x14ac:dyDescent="0.3">
      <c r="A5912" t="s">
        <v>11635</v>
      </c>
      <c r="B5912" s="1">
        <v>46275</v>
      </c>
      <c r="C5912" t="s">
        <v>11636</v>
      </c>
      <c r="D5912" t="s">
        <v>27</v>
      </c>
      <c r="E5912" t="s">
        <v>33</v>
      </c>
      <c r="F5912">
        <v>3697</v>
      </c>
      <c r="G5912" t="s">
        <v>105</v>
      </c>
      <c r="H5912" t="str">
        <f t="shared" si="281"/>
        <v>ORD26005911</v>
      </c>
      <c r="I5912">
        <f>COUNTIFS(PG_Transactions!$AK:$AK,$H5912,PG_Transactions!$E:$E,"CAPTURE",PG_Transactions!$AQ:$AQ,1)</f>
        <v>0</v>
      </c>
      <c r="J5912">
        <f>SUMIFS(PG_Transactions!$G:$G,PG_Transactions!$AK:$AK,$H5912,PG_Transactions!$E:$E,"CAPTURE",PG_Transactions!$AQ:$AQ,1)</f>
        <v>0</v>
      </c>
      <c r="K5912">
        <f t="shared" si="282"/>
        <v>-3697</v>
      </c>
      <c r="L5912" t="str">
        <f t="shared" si="283"/>
        <v>No Capture</v>
      </c>
    </row>
    <row r="5913" spans="1:12" hidden="1" x14ac:dyDescent="0.3">
      <c r="A5913" t="s">
        <v>11637</v>
      </c>
      <c r="B5913" s="1">
        <v>46286</v>
      </c>
      <c r="C5913" t="s">
        <v>11638</v>
      </c>
      <c r="D5913" t="s">
        <v>41</v>
      </c>
      <c r="E5913" t="s">
        <v>9</v>
      </c>
      <c r="F5913">
        <v>599</v>
      </c>
      <c r="G5913" t="s">
        <v>10</v>
      </c>
      <c r="H5913" t="str">
        <f t="shared" si="281"/>
        <v>ORD26005912</v>
      </c>
      <c r="I5913">
        <f>COUNTIFS(PG_Transactions!$AK:$AK,$H5913,PG_Transactions!$E:$E,"CAPTURE",PG_Transactions!$AQ:$AQ,1)</f>
        <v>1</v>
      </c>
      <c r="J5913">
        <f>SUMIFS(PG_Transactions!$G:$G,PG_Transactions!$AK:$AK,$H5913,PG_Transactions!$E:$E,"CAPTURE",PG_Transactions!$AQ:$AQ,1)</f>
        <v>599</v>
      </c>
      <c r="K5913">
        <f t="shared" si="282"/>
        <v>0</v>
      </c>
      <c r="L5913" t="str">
        <f t="shared" si="283"/>
        <v>Amount Match</v>
      </c>
    </row>
    <row r="5914" spans="1:12" hidden="1" x14ac:dyDescent="0.3">
      <c r="A5914" t="s">
        <v>11639</v>
      </c>
      <c r="B5914" s="1">
        <v>46294</v>
      </c>
      <c r="C5914" t="s">
        <v>11640</v>
      </c>
      <c r="D5914" t="s">
        <v>16</v>
      </c>
      <c r="E5914" t="s">
        <v>9</v>
      </c>
      <c r="F5914">
        <v>3097</v>
      </c>
      <c r="G5914" t="s">
        <v>10</v>
      </c>
      <c r="H5914" t="str">
        <f t="shared" si="281"/>
        <v>ORD26005913</v>
      </c>
      <c r="I5914">
        <f>COUNTIFS(PG_Transactions!$AK:$AK,$H5914,PG_Transactions!$E:$E,"CAPTURE",PG_Transactions!$AQ:$AQ,1)</f>
        <v>1</v>
      </c>
      <c r="J5914">
        <f>SUMIFS(PG_Transactions!$G:$G,PG_Transactions!$AK:$AK,$H5914,PG_Transactions!$E:$E,"CAPTURE",PG_Transactions!$AQ:$AQ,1)</f>
        <v>3097</v>
      </c>
      <c r="K5914">
        <f t="shared" si="282"/>
        <v>0</v>
      </c>
      <c r="L5914" t="str">
        <f t="shared" si="283"/>
        <v>Amount Match</v>
      </c>
    </row>
    <row r="5915" spans="1:12" hidden="1" x14ac:dyDescent="0.3">
      <c r="A5915" t="s">
        <v>11641</v>
      </c>
      <c r="B5915" s="1">
        <v>46271</v>
      </c>
      <c r="C5915" t="s">
        <v>11642</v>
      </c>
      <c r="D5915" t="s">
        <v>13</v>
      </c>
      <c r="E5915" t="s">
        <v>9</v>
      </c>
      <c r="F5915">
        <v>6498</v>
      </c>
      <c r="G5915" t="s">
        <v>10</v>
      </c>
      <c r="H5915" t="str">
        <f t="shared" si="281"/>
        <v>ORD26005914</v>
      </c>
      <c r="I5915">
        <f>COUNTIFS(PG_Transactions!$AK:$AK,$H5915,PG_Transactions!$E:$E,"CAPTURE",PG_Transactions!$AQ:$AQ,1)</f>
        <v>1</v>
      </c>
      <c r="J5915">
        <f>SUMIFS(PG_Transactions!$G:$G,PG_Transactions!$AK:$AK,$H5915,PG_Transactions!$E:$E,"CAPTURE",PG_Transactions!$AQ:$AQ,1)</f>
        <v>6498</v>
      </c>
      <c r="K5915">
        <f t="shared" si="282"/>
        <v>0</v>
      </c>
      <c r="L5915" t="str">
        <f t="shared" si="283"/>
        <v>Amount Match</v>
      </c>
    </row>
    <row r="5916" spans="1:12" hidden="1" x14ac:dyDescent="0.3">
      <c r="A5916" t="s">
        <v>11643</v>
      </c>
      <c r="B5916" s="1">
        <v>46291</v>
      </c>
      <c r="C5916" t="s">
        <v>11644</v>
      </c>
      <c r="D5916" t="s">
        <v>13</v>
      </c>
      <c r="E5916" t="s">
        <v>33</v>
      </c>
      <c r="F5916">
        <v>999</v>
      </c>
      <c r="G5916" t="s">
        <v>10</v>
      </c>
      <c r="H5916" t="str">
        <f t="shared" si="281"/>
        <v>ORD26005915</v>
      </c>
      <c r="I5916">
        <f>COUNTIFS(PG_Transactions!$AK:$AK,$H5916,PG_Transactions!$E:$E,"CAPTURE",PG_Transactions!$AQ:$AQ,1)</f>
        <v>1</v>
      </c>
      <c r="J5916">
        <f>SUMIFS(PG_Transactions!$G:$G,PG_Transactions!$AK:$AK,$H5916,PG_Transactions!$E:$E,"CAPTURE",PG_Transactions!$AQ:$AQ,1)</f>
        <v>999</v>
      </c>
      <c r="K5916">
        <f t="shared" si="282"/>
        <v>0</v>
      </c>
      <c r="L5916" t="str">
        <f t="shared" si="283"/>
        <v>Amount Match</v>
      </c>
    </row>
    <row r="5917" spans="1:12" hidden="1" x14ac:dyDescent="0.3">
      <c r="A5917" t="s">
        <v>11645</v>
      </c>
      <c r="B5917" s="1">
        <v>46286</v>
      </c>
      <c r="C5917" t="s">
        <v>11646</v>
      </c>
      <c r="D5917" t="s">
        <v>27</v>
      </c>
      <c r="E5917" t="s">
        <v>9</v>
      </c>
      <c r="F5917">
        <v>3499</v>
      </c>
      <c r="G5917" t="s">
        <v>10</v>
      </c>
      <c r="H5917" t="str">
        <f t="shared" si="281"/>
        <v>ORD26005916</v>
      </c>
      <c r="I5917">
        <f>COUNTIFS(PG_Transactions!$AK:$AK,$H5917,PG_Transactions!$E:$E,"CAPTURE",PG_Transactions!$AQ:$AQ,1)</f>
        <v>1</v>
      </c>
      <c r="J5917">
        <f>SUMIFS(PG_Transactions!$G:$G,PG_Transactions!$AK:$AK,$H5917,PG_Transactions!$E:$E,"CAPTURE",PG_Transactions!$AQ:$AQ,1)</f>
        <v>3499</v>
      </c>
      <c r="K5917">
        <f t="shared" si="282"/>
        <v>0</v>
      </c>
      <c r="L5917" t="str">
        <f t="shared" si="283"/>
        <v>Amount Match</v>
      </c>
    </row>
    <row r="5918" spans="1:12" hidden="1" x14ac:dyDescent="0.3">
      <c r="A5918" t="s">
        <v>11647</v>
      </c>
      <c r="B5918" s="1">
        <v>46288</v>
      </c>
      <c r="C5918" t="s">
        <v>11648</v>
      </c>
      <c r="D5918" t="s">
        <v>24</v>
      </c>
      <c r="E5918" t="s">
        <v>17</v>
      </c>
      <c r="F5918">
        <v>1499</v>
      </c>
      <c r="G5918" t="s">
        <v>56</v>
      </c>
      <c r="H5918" t="str">
        <f t="shared" si="281"/>
        <v>ORD26005917</v>
      </c>
      <c r="I5918">
        <f>COUNTIFS(PG_Transactions!$AK:$AK,$H5918,PG_Transactions!$E:$E,"CAPTURE",PG_Transactions!$AQ:$AQ,1)</f>
        <v>1</v>
      </c>
      <c r="J5918">
        <f>SUMIFS(PG_Transactions!$G:$G,PG_Transactions!$AK:$AK,$H5918,PG_Transactions!$E:$E,"CAPTURE",PG_Transactions!$AQ:$AQ,1)</f>
        <v>1499</v>
      </c>
      <c r="K5918">
        <f t="shared" si="282"/>
        <v>0</v>
      </c>
      <c r="L5918" t="str">
        <f t="shared" si="283"/>
        <v>Amount Match</v>
      </c>
    </row>
    <row r="5919" spans="1:12" hidden="1" x14ac:dyDescent="0.3">
      <c r="A5919" t="s">
        <v>11649</v>
      </c>
      <c r="B5919" s="1">
        <v>46271</v>
      </c>
      <c r="C5919" t="s">
        <v>11650</v>
      </c>
      <c r="D5919" t="s">
        <v>32</v>
      </c>
      <c r="E5919" t="s">
        <v>9</v>
      </c>
      <c r="F5919">
        <v>4999</v>
      </c>
      <c r="G5919" t="s">
        <v>10</v>
      </c>
      <c r="H5919" t="str">
        <f t="shared" si="281"/>
        <v>ORD26005918</v>
      </c>
      <c r="I5919">
        <f>COUNTIFS(PG_Transactions!$AK:$AK,$H5919,PG_Transactions!$E:$E,"CAPTURE",PG_Transactions!$AQ:$AQ,1)</f>
        <v>1</v>
      </c>
      <c r="J5919">
        <f>SUMIFS(PG_Transactions!$G:$G,PG_Transactions!$AK:$AK,$H5919,PG_Transactions!$E:$E,"CAPTURE",PG_Transactions!$AQ:$AQ,1)</f>
        <v>4999</v>
      </c>
      <c r="K5919">
        <f t="shared" si="282"/>
        <v>0</v>
      </c>
      <c r="L5919" t="str">
        <f t="shared" si="283"/>
        <v>Amount Match</v>
      </c>
    </row>
    <row r="5920" spans="1:12" hidden="1" x14ac:dyDescent="0.3">
      <c r="A5920" t="s">
        <v>11651</v>
      </c>
      <c r="B5920" s="1">
        <v>46294</v>
      </c>
      <c r="C5920" t="s">
        <v>11652</v>
      </c>
      <c r="D5920" t="s">
        <v>27</v>
      </c>
      <c r="E5920" t="s">
        <v>9</v>
      </c>
      <c r="F5920">
        <v>2598</v>
      </c>
      <c r="G5920" t="s">
        <v>10</v>
      </c>
      <c r="H5920" t="str">
        <f t="shared" si="281"/>
        <v>ORD26005919</v>
      </c>
      <c r="I5920">
        <f>COUNTIFS(PG_Transactions!$AK:$AK,$H5920,PG_Transactions!$E:$E,"CAPTURE",PG_Transactions!$AQ:$AQ,1)</f>
        <v>1</v>
      </c>
      <c r="J5920">
        <f>SUMIFS(PG_Transactions!$G:$G,PG_Transactions!$AK:$AK,$H5920,PG_Transactions!$E:$E,"CAPTURE",PG_Transactions!$AQ:$AQ,1)</f>
        <v>2598</v>
      </c>
      <c r="K5920">
        <f t="shared" si="282"/>
        <v>0</v>
      </c>
      <c r="L5920" t="str">
        <f t="shared" si="283"/>
        <v>Amount Match</v>
      </c>
    </row>
    <row r="5921" spans="1:12" hidden="1" x14ac:dyDescent="0.3">
      <c r="A5921" t="s">
        <v>11653</v>
      </c>
      <c r="B5921" s="1">
        <v>46289</v>
      </c>
      <c r="C5921" t="s">
        <v>11654</v>
      </c>
      <c r="D5921" t="s">
        <v>16</v>
      </c>
      <c r="E5921" t="s">
        <v>9</v>
      </c>
      <c r="F5921">
        <v>3447</v>
      </c>
      <c r="G5921" t="s">
        <v>10</v>
      </c>
      <c r="H5921" t="str">
        <f t="shared" si="281"/>
        <v>ORD26005920</v>
      </c>
      <c r="I5921">
        <f>COUNTIFS(PG_Transactions!$AK:$AK,$H5921,PG_Transactions!$E:$E,"CAPTURE",PG_Transactions!$AQ:$AQ,1)</f>
        <v>1</v>
      </c>
      <c r="J5921">
        <f>SUMIFS(PG_Transactions!$G:$G,PG_Transactions!$AK:$AK,$H5921,PG_Transactions!$E:$E,"CAPTURE",PG_Transactions!$AQ:$AQ,1)</f>
        <v>3447</v>
      </c>
      <c r="K5921">
        <f t="shared" si="282"/>
        <v>0</v>
      </c>
      <c r="L5921" t="str">
        <f t="shared" si="283"/>
        <v>Amount Match</v>
      </c>
    </row>
    <row r="5922" spans="1:12" hidden="1" x14ac:dyDescent="0.3">
      <c r="A5922" t="s">
        <v>11655</v>
      </c>
      <c r="B5922" s="1">
        <v>46271</v>
      </c>
      <c r="C5922" t="s">
        <v>1919</v>
      </c>
      <c r="D5922" t="s">
        <v>38</v>
      </c>
      <c r="E5922" t="s">
        <v>17</v>
      </c>
      <c r="F5922">
        <v>9798</v>
      </c>
      <c r="G5922" t="s">
        <v>10</v>
      </c>
      <c r="H5922" t="str">
        <f t="shared" si="281"/>
        <v>ORD26005921</v>
      </c>
      <c r="I5922">
        <f>COUNTIFS(PG_Transactions!$AK:$AK,$H5922,PG_Transactions!$E:$E,"CAPTURE",PG_Transactions!$AQ:$AQ,1)</f>
        <v>1</v>
      </c>
      <c r="J5922">
        <f>SUMIFS(PG_Transactions!$G:$G,PG_Transactions!$AK:$AK,$H5922,PG_Transactions!$E:$E,"CAPTURE",PG_Transactions!$AQ:$AQ,1)</f>
        <v>9798</v>
      </c>
      <c r="K5922">
        <f t="shared" si="282"/>
        <v>0</v>
      </c>
      <c r="L5922" t="str">
        <f t="shared" si="283"/>
        <v>Amount Match</v>
      </c>
    </row>
    <row r="5923" spans="1:12" hidden="1" x14ac:dyDescent="0.3">
      <c r="A5923" t="s">
        <v>11656</v>
      </c>
      <c r="B5923" s="1">
        <v>46281</v>
      </c>
      <c r="C5923" t="s">
        <v>11657</v>
      </c>
      <c r="D5923" t="s">
        <v>65</v>
      </c>
      <c r="E5923" t="s">
        <v>17</v>
      </c>
      <c r="F5923">
        <v>1298</v>
      </c>
      <c r="G5923" t="s">
        <v>56</v>
      </c>
      <c r="H5923" t="str">
        <f t="shared" si="281"/>
        <v>ORD26005922</v>
      </c>
      <c r="I5923">
        <f>COUNTIFS(PG_Transactions!$AK:$AK,$H5923,PG_Transactions!$E:$E,"CAPTURE",PG_Transactions!$AQ:$AQ,1)</f>
        <v>1</v>
      </c>
      <c r="J5923">
        <f>SUMIFS(PG_Transactions!$G:$G,PG_Transactions!$AK:$AK,$H5923,PG_Transactions!$E:$E,"CAPTURE",PG_Transactions!$AQ:$AQ,1)</f>
        <v>1298</v>
      </c>
      <c r="K5923">
        <f t="shared" si="282"/>
        <v>0</v>
      </c>
      <c r="L5923" t="str">
        <f t="shared" si="283"/>
        <v>Amount Match</v>
      </c>
    </row>
    <row r="5924" spans="1:12" hidden="1" x14ac:dyDescent="0.3">
      <c r="A5924" t="s">
        <v>11658</v>
      </c>
      <c r="B5924" s="1">
        <v>46290</v>
      </c>
      <c r="C5924" t="s">
        <v>11659</v>
      </c>
      <c r="D5924" t="s">
        <v>27</v>
      </c>
      <c r="E5924" t="s">
        <v>17</v>
      </c>
      <c r="F5924">
        <v>2999</v>
      </c>
      <c r="G5924" t="s">
        <v>70</v>
      </c>
      <c r="H5924" t="str">
        <f t="shared" si="281"/>
        <v>ORD26005923</v>
      </c>
      <c r="I5924">
        <f>COUNTIFS(PG_Transactions!$AK:$AK,$H5924,PG_Transactions!$E:$E,"CAPTURE",PG_Transactions!$AQ:$AQ,1)</f>
        <v>0</v>
      </c>
      <c r="J5924">
        <f>SUMIFS(PG_Transactions!$G:$G,PG_Transactions!$AK:$AK,$H5924,PG_Transactions!$E:$E,"CAPTURE",PG_Transactions!$AQ:$AQ,1)</f>
        <v>0</v>
      </c>
      <c r="K5924">
        <f t="shared" si="282"/>
        <v>-2999</v>
      </c>
      <c r="L5924" t="str">
        <f t="shared" si="283"/>
        <v>No Capture</v>
      </c>
    </row>
    <row r="5925" spans="1:12" hidden="1" x14ac:dyDescent="0.3">
      <c r="A5925" t="s">
        <v>11660</v>
      </c>
      <c r="B5925" s="1">
        <v>46277</v>
      </c>
      <c r="C5925" t="s">
        <v>11661</v>
      </c>
      <c r="D5925" t="s">
        <v>16</v>
      </c>
      <c r="E5925" t="s">
        <v>17</v>
      </c>
      <c r="F5925">
        <v>1799</v>
      </c>
      <c r="G5925" t="s">
        <v>70</v>
      </c>
      <c r="H5925" t="str">
        <f t="shared" si="281"/>
        <v>ORD26005924</v>
      </c>
      <c r="I5925">
        <f>COUNTIFS(PG_Transactions!$AK:$AK,$H5925,PG_Transactions!$E:$E,"CAPTURE",PG_Transactions!$AQ:$AQ,1)</f>
        <v>0</v>
      </c>
      <c r="J5925">
        <f>SUMIFS(PG_Transactions!$G:$G,PG_Transactions!$AK:$AK,$H5925,PG_Transactions!$E:$E,"CAPTURE",PG_Transactions!$AQ:$AQ,1)</f>
        <v>0</v>
      </c>
      <c r="K5925">
        <f t="shared" si="282"/>
        <v>-1799</v>
      </c>
      <c r="L5925" t="str">
        <f t="shared" si="283"/>
        <v>No Capture</v>
      </c>
    </row>
    <row r="5926" spans="1:12" hidden="1" x14ac:dyDescent="0.3">
      <c r="A5926" t="s">
        <v>11662</v>
      </c>
      <c r="B5926" s="1">
        <v>46291</v>
      </c>
      <c r="C5926" t="s">
        <v>11663</v>
      </c>
      <c r="D5926" t="s">
        <v>38</v>
      </c>
      <c r="E5926" t="s">
        <v>9</v>
      </c>
      <c r="F5926">
        <v>599</v>
      </c>
      <c r="G5926" t="s">
        <v>10</v>
      </c>
      <c r="H5926" t="str">
        <f t="shared" si="281"/>
        <v>ORD26005925</v>
      </c>
      <c r="I5926">
        <f>COUNTIFS(PG_Transactions!$AK:$AK,$H5926,PG_Transactions!$E:$E,"CAPTURE",PG_Transactions!$AQ:$AQ,1)</f>
        <v>1</v>
      </c>
      <c r="J5926">
        <f>SUMIFS(PG_Transactions!$G:$G,PG_Transactions!$AK:$AK,$H5926,PG_Transactions!$E:$E,"CAPTURE",PG_Transactions!$AQ:$AQ,1)</f>
        <v>599</v>
      </c>
      <c r="K5926">
        <f t="shared" si="282"/>
        <v>0</v>
      </c>
      <c r="L5926" t="str">
        <f t="shared" si="283"/>
        <v>Amount Match</v>
      </c>
    </row>
    <row r="5927" spans="1:12" hidden="1" x14ac:dyDescent="0.3">
      <c r="A5927" t="s">
        <v>11664</v>
      </c>
      <c r="B5927" s="1">
        <v>46273</v>
      </c>
      <c r="C5927" t="s">
        <v>11665</v>
      </c>
      <c r="D5927" t="s">
        <v>8</v>
      </c>
      <c r="E5927" t="s">
        <v>9</v>
      </c>
      <c r="F5927">
        <v>11597</v>
      </c>
      <c r="G5927" t="s">
        <v>10</v>
      </c>
      <c r="H5927" t="str">
        <f t="shared" si="281"/>
        <v>ORD26005926</v>
      </c>
      <c r="I5927">
        <f>COUNTIFS(PG_Transactions!$AK:$AK,$H5927,PG_Transactions!$E:$E,"CAPTURE",PG_Transactions!$AQ:$AQ,1)</f>
        <v>1</v>
      </c>
      <c r="J5927">
        <f>SUMIFS(PG_Transactions!$G:$G,PG_Transactions!$AK:$AK,$H5927,PG_Transactions!$E:$E,"CAPTURE",PG_Transactions!$AQ:$AQ,1)</f>
        <v>11597</v>
      </c>
      <c r="K5927">
        <f t="shared" si="282"/>
        <v>0</v>
      </c>
      <c r="L5927" t="str">
        <f t="shared" si="283"/>
        <v>Amount Match</v>
      </c>
    </row>
    <row r="5928" spans="1:12" hidden="1" x14ac:dyDescent="0.3">
      <c r="A5928" t="s">
        <v>11666</v>
      </c>
      <c r="B5928" s="1">
        <v>46278</v>
      </c>
      <c r="C5928" t="s">
        <v>11667</v>
      </c>
      <c r="D5928" t="s">
        <v>51</v>
      </c>
      <c r="E5928" t="s">
        <v>9</v>
      </c>
      <c r="F5928">
        <v>4098</v>
      </c>
      <c r="G5928" t="s">
        <v>10</v>
      </c>
      <c r="H5928" t="str">
        <f t="shared" si="281"/>
        <v>ORD26005927</v>
      </c>
      <c r="I5928">
        <f>COUNTIFS(PG_Transactions!$AK:$AK,$H5928,PG_Transactions!$E:$E,"CAPTURE",PG_Transactions!$AQ:$AQ,1)</f>
        <v>1</v>
      </c>
      <c r="J5928">
        <f>SUMIFS(PG_Transactions!$G:$G,PG_Transactions!$AK:$AK,$H5928,PG_Transactions!$E:$E,"CAPTURE",PG_Transactions!$AQ:$AQ,1)</f>
        <v>4098</v>
      </c>
      <c r="K5928">
        <f t="shared" si="282"/>
        <v>0</v>
      </c>
      <c r="L5928" t="str">
        <f t="shared" si="283"/>
        <v>Amount Match</v>
      </c>
    </row>
    <row r="5929" spans="1:12" hidden="1" x14ac:dyDescent="0.3">
      <c r="A5929" t="s">
        <v>11668</v>
      </c>
      <c r="B5929" s="1">
        <v>46286</v>
      </c>
      <c r="C5929" t="s">
        <v>11669</v>
      </c>
      <c r="D5929" t="s">
        <v>27</v>
      </c>
      <c r="E5929" t="s">
        <v>17</v>
      </c>
      <c r="F5929">
        <v>1499</v>
      </c>
      <c r="G5929" t="s">
        <v>56</v>
      </c>
      <c r="H5929" t="str">
        <f t="shared" si="281"/>
        <v>ORD26005928</v>
      </c>
      <c r="I5929">
        <f>COUNTIFS(PG_Transactions!$AK:$AK,$H5929,PG_Transactions!$E:$E,"CAPTURE",PG_Transactions!$AQ:$AQ,1)</f>
        <v>1</v>
      </c>
      <c r="J5929">
        <f>SUMIFS(PG_Transactions!$G:$G,PG_Transactions!$AK:$AK,$H5929,PG_Transactions!$E:$E,"CAPTURE",PG_Transactions!$AQ:$AQ,1)</f>
        <v>1499</v>
      </c>
      <c r="K5929">
        <f t="shared" si="282"/>
        <v>0</v>
      </c>
      <c r="L5929" t="str">
        <f t="shared" si="283"/>
        <v>Amount Match</v>
      </c>
    </row>
    <row r="5930" spans="1:12" hidden="1" x14ac:dyDescent="0.3">
      <c r="A5930" t="s">
        <v>11670</v>
      </c>
      <c r="B5930" s="1">
        <v>46283</v>
      </c>
      <c r="C5930" t="s">
        <v>11671</v>
      </c>
      <c r="D5930" t="s">
        <v>65</v>
      </c>
      <c r="E5930" t="s">
        <v>33</v>
      </c>
      <c r="F5930">
        <v>349</v>
      </c>
      <c r="G5930" t="s">
        <v>10</v>
      </c>
      <c r="H5930" t="str">
        <f t="shared" si="281"/>
        <v>ORD26005929</v>
      </c>
      <c r="I5930">
        <f>COUNTIFS(PG_Transactions!$AK:$AK,$H5930,PG_Transactions!$E:$E,"CAPTURE",PG_Transactions!$AQ:$AQ,1)</f>
        <v>1</v>
      </c>
      <c r="J5930">
        <f>SUMIFS(PG_Transactions!$G:$G,PG_Transactions!$AK:$AK,$H5930,PG_Transactions!$E:$E,"CAPTURE",PG_Transactions!$AQ:$AQ,1)</f>
        <v>349</v>
      </c>
      <c r="K5930">
        <f t="shared" si="282"/>
        <v>0</v>
      </c>
      <c r="L5930" t="str">
        <f t="shared" si="283"/>
        <v>Amount Match</v>
      </c>
    </row>
    <row r="5931" spans="1:12" hidden="1" x14ac:dyDescent="0.3">
      <c r="A5931" t="s">
        <v>11672</v>
      </c>
      <c r="B5931" s="1">
        <v>46268</v>
      </c>
      <c r="C5931" t="s">
        <v>11673</v>
      </c>
      <c r="D5931" t="s">
        <v>65</v>
      </c>
      <c r="E5931" t="s">
        <v>9</v>
      </c>
      <c r="F5931">
        <v>948</v>
      </c>
      <c r="G5931" t="s">
        <v>10</v>
      </c>
      <c r="H5931" t="str">
        <f t="shared" si="281"/>
        <v>ORD26005930</v>
      </c>
      <c r="I5931">
        <f>COUNTIFS(PG_Transactions!$AK:$AK,$H5931,PG_Transactions!$E:$E,"CAPTURE",PG_Transactions!$AQ:$AQ,1)</f>
        <v>1</v>
      </c>
      <c r="J5931">
        <f>SUMIFS(PG_Transactions!$G:$G,PG_Transactions!$AK:$AK,$H5931,PG_Transactions!$E:$E,"CAPTURE",PG_Transactions!$AQ:$AQ,1)</f>
        <v>948</v>
      </c>
      <c r="K5931">
        <f t="shared" si="282"/>
        <v>0</v>
      </c>
      <c r="L5931" t="str">
        <f t="shared" si="283"/>
        <v>Amount Match</v>
      </c>
    </row>
    <row r="5932" spans="1:12" hidden="1" x14ac:dyDescent="0.3">
      <c r="A5932" t="s">
        <v>11674</v>
      </c>
      <c r="B5932" s="1">
        <v>46286</v>
      </c>
      <c r="C5932" t="s">
        <v>11675</v>
      </c>
      <c r="D5932" t="s">
        <v>8</v>
      </c>
      <c r="E5932" t="s">
        <v>9</v>
      </c>
      <c r="F5932">
        <v>599</v>
      </c>
      <c r="G5932" t="s">
        <v>10</v>
      </c>
      <c r="H5932" t="str">
        <f t="shared" si="281"/>
        <v>ORD26005931</v>
      </c>
      <c r="I5932">
        <f>COUNTIFS(PG_Transactions!$AK:$AK,$H5932,PG_Transactions!$E:$E,"CAPTURE",PG_Transactions!$AQ:$AQ,1)</f>
        <v>1</v>
      </c>
      <c r="J5932">
        <f>SUMIFS(PG_Transactions!$G:$G,PG_Transactions!$AK:$AK,$H5932,PG_Transactions!$E:$E,"CAPTURE",PG_Transactions!$AQ:$AQ,1)</f>
        <v>599</v>
      </c>
      <c r="K5932">
        <f t="shared" si="282"/>
        <v>0</v>
      </c>
      <c r="L5932" t="str">
        <f t="shared" si="283"/>
        <v>Amount Match</v>
      </c>
    </row>
    <row r="5933" spans="1:12" hidden="1" x14ac:dyDescent="0.3">
      <c r="A5933" t="s">
        <v>11676</v>
      </c>
      <c r="B5933" s="1">
        <v>46295</v>
      </c>
      <c r="C5933" t="s">
        <v>11677</v>
      </c>
      <c r="D5933" t="s">
        <v>13</v>
      </c>
      <c r="E5933" t="s">
        <v>9</v>
      </c>
      <c r="F5933">
        <v>599</v>
      </c>
      <c r="G5933" t="s">
        <v>10</v>
      </c>
      <c r="H5933" t="str">
        <f t="shared" si="281"/>
        <v>ORD26005932</v>
      </c>
      <c r="I5933">
        <f>COUNTIFS(PG_Transactions!$AK:$AK,$H5933,PG_Transactions!$E:$E,"CAPTURE",PG_Transactions!$AQ:$AQ,1)</f>
        <v>1</v>
      </c>
      <c r="J5933">
        <f>SUMIFS(PG_Transactions!$G:$G,PG_Transactions!$AK:$AK,$H5933,PG_Transactions!$E:$E,"CAPTURE",PG_Transactions!$AQ:$AQ,1)</f>
        <v>599</v>
      </c>
      <c r="K5933">
        <f t="shared" si="282"/>
        <v>0</v>
      </c>
      <c r="L5933" t="str">
        <f t="shared" si="283"/>
        <v>Amount Match</v>
      </c>
    </row>
    <row r="5934" spans="1:12" hidden="1" x14ac:dyDescent="0.3">
      <c r="A5934" t="s">
        <v>11678</v>
      </c>
      <c r="B5934" s="1">
        <v>46287</v>
      </c>
      <c r="C5934" t="s">
        <v>11679</v>
      </c>
      <c r="D5934" t="s">
        <v>8</v>
      </c>
      <c r="E5934" t="s">
        <v>17</v>
      </c>
      <c r="F5934">
        <v>799</v>
      </c>
      <c r="G5934" t="s">
        <v>10</v>
      </c>
      <c r="H5934" t="str">
        <f t="shared" si="281"/>
        <v>ORD26005933</v>
      </c>
      <c r="I5934">
        <f>COUNTIFS(PG_Transactions!$AK:$AK,$H5934,PG_Transactions!$E:$E,"CAPTURE",PG_Transactions!$AQ:$AQ,1)</f>
        <v>1</v>
      </c>
      <c r="J5934">
        <f>SUMIFS(PG_Transactions!$G:$G,PG_Transactions!$AK:$AK,$H5934,PG_Transactions!$E:$E,"CAPTURE",PG_Transactions!$AQ:$AQ,1)</f>
        <v>799</v>
      </c>
      <c r="K5934">
        <f t="shared" si="282"/>
        <v>0</v>
      </c>
      <c r="L5934" t="str">
        <f t="shared" si="283"/>
        <v>Amount Match</v>
      </c>
    </row>
    <row r="5935" spans="1:12" hidden="1" x14ac:dyDescent="0.3">
      <c r="A5935" t="s">
        <v>11680</v>
      </c>
      <c r="B5935" s="1">
        <v>46271</v>
      </c>
      <c r="C5935" t="s">
        <v>4936</v>
      </c>
      <c r="D5935" t="s">
        <v>24</v>
      </c>
      <c r="E5935" t="s">
        <v>9</v>
      </c>
      <c r="F5935">
        <v>798</v>
      </c>
      <c r="G5935" t="s">
        <v>10</v>
      </c>
      <c r="H5935" t="str">
        <f t="shared" si="281"/>
        <v>ORD26005934</v>
      </c>
      <c r="I5935">
        <f>COUNTIFS(PG_Transactions!$AK:$AK,$H5935,PG_Transactions!$E:$E,"CAPTURE",PG_Transactions!$AQ:$AQ,1)</f>
        <v>1</v>
      </c>
      <c r="J5935">
        <f>SUMIFS(PG_Transactions!$G:$G,PG_Transactions!$AK:$AK,$H5935,PG_Transactions!$E:$E,"CAPTURE",PG_Transactions!$AQ:$AQ,1)</f>
        <v>798</v>
      </c>
      <c r="K5935">
        <f t="shared" si="282"/>
        <v>0</v>
      </c>
      <c r="L5935" t="str">
        <f t="shared" si="283"/>
        <v>Amount Match</v>
      </c>
    </row>
    <row r="5936" spans="1:12" hidden="1" x14ac:dyDescent="0.3">
      <c r="A5936" t="s">
        <v>11681</v>
      </c>
      <c r="B5936" s="1">
        <v>46271</v>
      </c>
      <c r="C5936" t="s">
        <v>11682</v>
      </c>
      <c r="D5936" t="s">
        <v>65</v>
      </c>
      <c r="E5936" t="s">
        <v>17</v>
      </c>
      <c r="F5936">
        <v>7999</v>
      </c>
      <c r="G5936" t="s">
        <v>10</v>
      </c>
      <c r="H5936" t="str">
        <f t="shared" si="281"/>
        <v>ORD26005935</v>
      </c>
      <c r="I5936">
        <f>COUNTIFS(PG_Transactions!$AK:$AK,$H5936,PG_Transactions!$E:$E,"CAPTURE",PG_Transactions!$AQ:$AQ,1)</f>
        <v>1</v>
      </c>
      <c r="J5936">
        <f>SUMIFS(PG_Transactions!$G:$G,PG_Transactions!$AK:$AK,$H5936,PG_Transactions!$E:$E,"CAPTURE",PG_Transactions!$AQ:$AQ,1)</f>
        <v>7999</v>
      </c>
      <c r="K5936">
        <f t="shared" si="282"/>
        <v>0</v>
      </c>
      <c r="L5936" t="str">
        <f t="shared" si="283"/>
        <v>Amount Match</v>
      </c>
    </row>
    <row r="5937" spans="1:12" hidden="1" x14ac:dyDescent="0.3">
      <c r="A5937" t="s">
        <v>11683</v>
      </c>
      <c r="B5937" s="1">
        <v>46294</v>
      </c>
      <c r="C5937" t="s">
        <v>11684</v>
      </c>
      <c r="D5937" t="s">
        <v>41</v>
      </c>
      <c r="E5937" t="s">
        <v>9</v>
      </c>
      <c r="F5937">
        <v>349</v>
      </c>
      <c r="G5937" t="s">
        <v>10</v>
      </c>
      <c r="H5937" t="str">
        <f t="shared" si="281"/>
        <v>ORD26005936</v>
      </c>
      <c r="I5937">
        <f>COUNTIFS(PG_Transactions!$AK:$AK,$H5937,PG_Transactions!$E:$E,"CAPTURE",PG_Transactions!$AQ:$AQ,1)</f>
        <v>1</v>
      </c>
      <c r="J5937">
        <f>SUMIFS(PG_Transactions!$G:$G,PG_Transactions!$AK:$AK,$H5937,PG_Transactions!$E:$E,"CAPTURE",PG_Transactions!$AQ:$AQ,1)</f>
        <v>349</v>
      </c>
      <c r="K5937">
        <f t="shared" si="282"/>
        <v>0</v>
      </c>
      <c r="L5937" t="str">
        <f t="shared" si="283"/>
        <v>Amount Match</v>
      </c>
    </row>
    <row r="5938" spans="1:12" hidden="1" x14ac:dyDescent="0.3">
      <c r="A5938" t="s">
        <v>11685</v>
      </c>
      <c r="B5938" s="1">
        <v>46278</v>
      </c>
      <c r="C5938" t="s">
        <v>11686</v>
      </c>
      <c r="D5938" t="s">
        <v>27</v>
      </c>
      <c r="E5938" t="s">
        <v>17</v>
      </c>
      <c r="F5938">
        <v>6998</v>
      </c>
      <c r="G5938" t="s">
        <v>10</v>
      </c>
      <c r="H5938" t="str">
        <f t="shared" si="281"/>
        <v>ORD26005937</v>
      </c>
      <c r="I5938">
        <f>COUNTIFS(PG_Transactions!$AK:$AK,$H5938,PG_Transactions!$E:$E,"CAPTURE",PG_Transactions!$AQ:$AQ,1)</f>
        <v>1</v>
      </c>
      <c r="J5938">
        <f>SUMIFS(PG_Transactions!$G:$G,PG_Transactions!$AK:$AK,$H5938,PG_Transactions!$E:$E,"CAPTURE",PG_Transactions!$AQ:$AQ,1)</f>
        <v>6998</v>
      </c>
      <c r="K5938">
        <f t="shared" si="282"/>
        <v>0</v>
      </c>
      <c r="L5938" t="str">
        <f t="shared" si="283"/>
        <v>Amount Match</v>
      </c>
    </row>
    <row r="5939" spans="1:12" hidden="1" x14ac:dyDescent="0.3">
      <c r="A5939" t="s">
        <v>11687</v>
      </c>
      <c r="B5939" s="1">
        <v>46286</v>
      </c>
      <c r="C5939" t="s">
        <v>11688</v>
      </c>
      <c r="D5939" t="s">
        <v>51</v>
      </c>
      <c r="E5939" t="s">
        <v>33</v>
      </c>
      <c r="F5939">
        <v>3147</v>
      </c>
      <c r="G5939" t="s">
        <v>10</v>
      </c>
      <c r="H5939" t="str">
        <f t="shared" si="281"/>
        <v>ORD26005938</v>
      </c>
      <c r="I5939">
        <f>COUNTIFS(PG_Transactions!$AK:$AK,$H5939,PG_Transactions!$E:$E,"CAPTURE",PG_Transactions!$AQ:$AQ,1)</f>
        <v>1</v>
      </c>
      <c r="J5939">
        <f>SUMIFS(PG_Transactions!$G:$G,PG_Transactions!$AK:$AK,$H5939,PG_Transactions!$E:$E,"CAPTURE",PG_Transactions!$AQ:$AQ,1)</f>
        <v>3147</v>
      </c>
      <c r="K5939">
        <f t="shared" si="282"/>
        <v>0</v>
      </c>
      <c r="L5939" t="str">
        <f t="shared" si="283"/>
        <v>Amount Match</v>
      </c>
    </row>
    <row r="5940" spans="1:12" hidden="1" x14ac:dyDescent="0.3">
      <c r="A5940" t="s">
        <v>11689</v>
      </c>
      <c r="B5940" s="1">
        <v>46275</v>
      </c>
      <c r="C5940" t="s">
        <v>11690</v>
      </c>
      <c r="D5940" t="s">
        <v>24</v>
      </c>
      <c r="E5940" t="s">
        <v>44</v>
      </c>
      <c r="F5940">
        <v>1799</v>
      </c>
      <c r="G5940" t="s">
        <v>10</v>
      </c>
      <c r="H5940" t="str">
        <f t="shared" si="281"/>
        <v>ORD26005939</v>
      </c>
      <c r="I5940">
        <f>COUNTIFS(PG_Transactions!$AK:$AK,$H5940,PG_Transactions!$E:$E,"CAPTURE",PG_Transactions!$AQ:$AQ,1)</f>
        <v>1</v>
      </c>
      <c r="J5940">
        <f>SUMIFS(PG_Transactions!$G:$G,PG_Transactions!$AK:$AK,$H5940,PG_Transactions!$E:$E,"CAPTURE",PG_Transactions!$AQ:$AQ,1)</f>
        <v>1799</v>
      </c>
      <c r="K5940">
        <f t="shared" si="282"/>
        <v>0</v>
      </c>
      <c r="L5940" t="str">
        <f t="shared" si="283"/>
        <v>Amount Match</v>
      </c>
    </row>
    <row r="5941" spans="1:12" hidden="1" x14ac:dyDescent="0.3">
      <c r="A5941" t="s">
        <v>11691</v>
      </c>
      <c r="B5941" s="1">
        <v>46269</v>
      </c>
      <c r="C5941" t="s">
        <v>11692</v>
      </c>
      <c r="D5941" t="s">
        <v>16</v>
      </c>
      <c r="E5941" t="s">
        <v>17</v>
      </c>
      <c r="F5941">
        <v>349</v>
      </c>
      <c r="G5941" t="s">
        <v>10</v>
      </c>
      <c r="H5941" t="str">
        <f t="shared" si="281"/>
        <v>ORD26005940</v>
      </c>
      <c r="I5941">
        <f>COUNTIFS(PG_Transactions!$AK:$AK,$H5941,PG_Transactions!$E:$E,"CAPTURE",PG_Transactions!$AQ:$AQ,1)</f>
        <v>1</v>
      </c>
      <c r="J5941">
        <f>SUMIFS(PG_Transactions!$G:$G,PG_Transactions!$AK:$AK,$H5941,PG_Transactions!$E:$E,"CAPTURE",PG_Transactions!$AQ:$AQ,1)</f>
        <v>349</v>
      </c>
      <c r="K5941">
        <f t="shared" si="282"/>
        <v>0</v>
      </c>
      <c r="L5941" t="str">
        <f t="shared" si="283"/>
        <v>Amount Match</v>
      </c>
    </row>
    <row r="5942" spans="1:12" hidden="1" x14ac:dyDescent="0.3">
      <c r="A5942" t="s">
        <v>11693</v>
      </c>
      <c r="B5942" s="1">
        <v>46285</v>
      </c>
      <c r="C5942" t="s">
        <v>11694</v>
      </c>
      <c r="D5942" t="s">
        <v>24</v>
      </c>
      <c r="E5942" t="s">
        <v>17</v>
      </c>
      <c r="F5942">
        <v>349</v>
      </c>
      <c r="G5942" t="s">
        <v>10</v>
      </c>
      <c r="H5942" t="str">
        <f t="shared" si="281"/>
        <v>ORD26005941</v>
      </c>
      <c r="I5942">
        <f>COUNTIFS(PG_Transactions!$AK:$AK,$H5942,PG_Transactions!$E:$E,"CAPTURE",PG_Transactions!$AQ:$AQ,1)</f>
        <v>1</v>
      </c>
      <c r="J5942">
        <f>SUMIFS(PG_Transactions!$G:$G,PG_Transactions!$AK:$AK,$H5942,PG_Transactions!$E:$E,"CAPTURE",PG_Transactions!$AQ:$AQ,1)</f>
        <v>349</v>
      </c>
      <c r="K5942">
        <f t="shared" si="282"/>
        <v>0</v>
      </c>
      <c r="L5942" t="str">
        <f t="shared" si="283"/>
        <v>Amount Match</v>
      </c>
    </row>
    <row r="5943" spans="1:12" hidden="1" x14ac:dyDescent="0.3">
      <c r="A5943" t="s">
        <v>11695</v>
      </c>
      <c r="B5943" s="1">
        <v>46266</v>
      </c>
      <c r="C5943" t="s">
        <v>11696</v>
      </c>
      <c r="D5943" t="s">
        <v>32</v>
      </c>
      <c r="E5943" t="s">
        <v>44</v>
      </c>
      <c r="F5943">
        <v>1499</v>
      </c>
      <c r="G5943" t="s">
        <v>10</v>
      </c>
      <c r="H5943" t="str">
        <f t="shared" si="281"/>
        <v>ORD26005942</v>
      </c>
      <c r="I5943">
        <f>COUNTIFS(PG_Transactions!$AK:$AK,$H5943,PG_Transactions!$E:$E,"CAPTURE",PG_Transactions!$AQ:$AQ,1)</f>
        <v>1</v>
      </c>
      <c r="J5943">
        <f>SUMIFS(PG_Transactions!$G:$G,PG_Transactions!$AK:$AK,$H5943,PG_Transactions!$E:$E,"CAPTURE",PG_Transactions!$AQ:$AQ,1)</f>
        <v>1499</v>
      </c>
      <c r="K5943">
        <f t="shared" si="282"/>
        <v>0</v>
      </c>
      <c r="L5943" t="str">
        <f t="shared" si="283"/>
        <v>Amount Match</v>
      </c>
    </row>
    <row r="5944" spans="1:12" hidden="1" x14ac:dyDescent="0.3">
      <c r="A5944" t="s">
        <v>11697</v>
      </c>
      <c r="B5944" s="1">
        <v>46267</v>
      </c>
      <c r="C5944" t="s">
        <v>2587</v>
      </c>
      <c r="D5944" t="s">
        <v>65</v>
      </c>
      <c r="E5944" t="s">
        <v>44</v>
      </c>
      <c r="F5944">
        <v>2499</v>
      </c>
      <c r="G5944" t="s">
        <v>10</v>
      </c>
      <c r="H5944" t="str">
        <f t="shared" si="281"/>
        <v>ORD26005943</v>
      </c>
      <c r="I5944">
        <f>COUNTIFS(PG_Transactions!$AK:$AK,$H5944,PG_Transactions!$E:$E,"CAPTURE",PG_Transactions!$AQ:$AQ,1)</f>
        <v>1</v>
      </c>
      <c r="J5944">
        <f>SUMIFS(PG_Transactions!$G:$G,PG_Transactions!$AK:$AK,$H5944,PG_Transactions!$E:$E,"CAPTURE",PG_Transactions!$AQ:$AQ,1)</f>
        <v>2499</v>
      </c>
      <c r="K5944">
        <f t="shared" si="282"/>
        <v>0</v>
      </c>
      <c r="L5944" t="str">
        <f t="shared" si="283"/>
        <v>Amount Match</v>
      </c>
    </row>
    <row r="5945" spans="1:12" hidden="1" x14ac:dyDescent="0.3">
      <c r="A5945" t="s">
        <v>11698</v>
      </c>
      <c r="B5945" s="1">
        <v>46293</v>
      </c>
      <c r="C5945" t="s">
        <v>5769</v>
      </c>
      <c r="D5945" t="s">
        <v>8</v>
      </c>
      <c r="E5945" t="s">
        <v>17</v>
      </c>
      <c r="F5945">
        <v>4098</v>
      </c>
      <c r="G5945" t="s">
        <v>10</v>
      </c>
      <c r="H5945" t="str">
        <f t="shared" si="281"/>
        <v>ORD26005944</v>
      </c>
      <c r="I5945">
        <f>COUNTIFS(PG_Transactions!$AK:$AK,$H5945,PG_Transactions!$E:$E,"CAPTURE",PG_Transactions!$AQ:$AQ,1)</f>
        <v>1</v>
      </c>
      <c r="J5945">
        <f>SUMIFS(PG_Transactions!$G:$G,PG_Transactions!$AK:$AK,$H5945,PG_Transactions!$E:$E,"CAPTURE",PG_Transactions!$AQ:$AQ,1)</f>
        <v>4098</v>
      </c>
      <c r="K5945">
        <f t="shared" si="282"/>
        <v>0</v>
      </c>
      <c r="L5945" t="str">
        <f t="shared" si="283"/>
        <v>Amount Match</v>
      </c>
    </row>
    <row r="5946" spans="1:12" hidden="1" x14ac:dyDescent="0.3">
      <c r="A5946" t="s">
        <v>11699</v>
      </c>
      <c r="B5946" s="1">
        <v>46271</v>
      </c>
      <c r="C5946" t="s">
        <v>5773</v>
      </c>
      <c r="D5946" t="s">
        <v>65</v>
      </c>
      <c r="E5946" t="s">
        <v>17</v>
      </c>
      <c r="F5946">
        <v>499</v>
      </c>
      <c r="G5946" t="s">
        <v>10</v>
      </c>
      <c r="H5946" t="str">
        <f t="shared" si="281"/>
        <v>ORD26005945</v>
      </c>
      <c r="I5946">
        <f>COUNTIFS(PG_Transactions!$AK:$AK,$H5946,PG_Transactions!$E:$E,"CAPTURE",PG_Transactions!$AQ:$AQ,1)</f>
        <v>1</v>
      </c>
      <c r="J5946">
        <f>SUMIFS(PG_Transactions!$G:$G,PG_Transactions!$AK:$AK,$H5946,PG_Transactions!$E:$E,"CAPTURE",PG_Transactions!$AQ:$AQ,1)</f>
        <v>499</v>
      </c>
      <c r="K5946">
        <f t="shared" si="282"/>
        <v>0</v>
      </c>
      <c r="L5946" t="str">
        <f t="shared" si="283"/>
        <v>Amount Match</v>
      </c>
    </row>
    <row r="5947" spans="1:12" hidden="1" x14ac:dyDescent="0.3">
      <c r="A5947" t="s">
        <v>11700</v>
      </c>
      <c r="B5947" s="1">
        <v>46277</v>
      </c>
      <c r="C5947" t="s">
        <v>11701</v>
      </c>
      <c r="D5947" t="s">
        <v>38</v>
      </c>
      <c r="E5947" t="s">
        <v>9</v>
      </c>
      <c r="F5947">
        <v>11498</v>
      </c>
      <c r="G5947" t="s">
        <v>10</v>
      </c>
      <c r="H5947" t="str">
        <f t="shared" si="281"/>
        <v>ORD26005946</v>
      </c>
      <c r="I5947">
        <f>COUNTIFS(PG_Transactions!$AK:$AK,$H5947,PG_Transactions!$E:$E,"CAPTURE",PG_Transactions!$AQ:$AQ,1)</f>
        <v>1</v>
      </c>
      <c r="J5947">
        <f>SUMIFS(PG_Transactions!$G:$G,PG_Transactions!$AK:$AK,$H5947,PG_Transactions!$E:$E,"CAPTURE",PG_Transactions!$AQ:$AQ,1)</f>
        <v>11498</v>
      </c>
      <c r="K5947">
        <f t="shared" si="282"/>
        <v>0</v>
      </c>
      <c r="L5947" t="str">
        <f t="shared" si="283"/>
        <v>Amount Match</v>
      </c>
    </row>
    <row r="5948" spans="1:12" hidden="1" x14ac:dyDescent="0.3">
      <c r="A5948" t="s">
        <v>11702</v>
      </c>
      <c r="B5948" s="1">
        <v>46273</v>
      </c>
      <c r="C5948" t="s">
        <v>11703</v>
      </c>
      <c r="D5948" t="s">
        <v>16</v>
      </c>
      <c r="E5948" t="s">
        <v>9</v>
      </c>
      <c r="F5948">
        <v>2999</v>
      </c>
      <c r="G5948" t="s">
        <v>10</v>
      </c>
      <c r="H5948" t="str">
        <f t="shared" si="281"/>
        <v>ORD26005947</v>
      </c>
      <c r="I5948">
        <f>COUNTIFS(PG_Transactions!$AK:$AK,$H5948,PG_Transactions!$E:$E,"CAPTURE",PG_Transactions!$AQ:$AQ,1)</f>
        <v>1</v>
      </c>
      <c r="J5948">
        <f>SUMIFS(PG_Transactions!$G:$G,PG_Transactions!$AK:$AK,$H5948,PG_Transactions!$E:$E,"CAPTURE",PG_Transactions!$AQ:$AQ,1)</f>
        <v>2999</v>
      </c>
      <c r="K5948">
        <f t="shared" si="282"/>
        <v>0</v>
      </c>
      <c r="L5948" t="str">
        <f t="shared" si="283"/>
        <v>Amount Match</v>
      </c>
    </row>
    <row r="5949" spans="1:12" hidden="1" x14ac:dyDescent="0.3">
      <c r="A5949" t="s">
        <v>11704</v>
      </c>
      <c r="B5949" s="1">
        <v>46271</v>
      </c>
      <c r="C5949" t="s">
        <v>11705</v>
      </c>
      <c r="D5949" t="s">
        <v>8</v>
      </c>
      <c r="E5949" t="s">
        <v>9</v>
      </c>
      <c r="F5949">
        <v>499</v>
      </c>
      <c r="G5949" t="s">
        <v>10</v>
      </c>
      <c r="H5949" t="str">
        <f t="shared" si="281"/>
        <v>ORD26005948</v>
      </c>
      <c r="I5949">
        <f>COUNTIFS(PG_Transactions!$AK:$AK,$H5949,PG_Transactions!$E:$E,"CAPTURE",PG_Transactions!$AQ:$AQ,1)</f>
        <v>1</v>
      </c>
      <c r="J5949">
        <f>SUMIFS(PG_Transactions!$G:$G,PG_Transactions!$AK:$AK,$H5949,PG_Transactions!$E:$E,"CAPTURE",PG_Transactions!$AQ:$AQ,1)</f>
        <v>499</v>
      </c>
      <c r="K5949">
        <f t="shared" si="282"/>
        <v>0</v>
      </c>
      <c r="L5949" t="str">
        <f t="shared" si="283"/>
        <v>Amount Match</v>
      </c>
    </row>
    <row r="5950" spans="1:12" hidden="1" x14ac:dyDescent="0.3">
      <c r="A5950" t="s">
        <v>11706</v>
      </c>
      <c r="B5950" s="1">
        <v>46273</v>
      </c>
      <c r="C5950" t="s">
        <v>11707</v>
      </c>
      <c r="D5950" t="s">
        <v>51</v>
      </c>
      <c r="E5950" t="s">
        <v>17</v>
      </c>
      <c r="F5950">
        <v>349</v>
      </c>
      <c r="G5950" t="s">
        <v>10</v>
      </c>
      <c r="H5950" t="str">
        <f t="shared" si="281"/>
        <v>ORD26005949</v>
      </c>
      <c r="I5950">
        <f>COUNTIFS(PG_Transactions!$AK:$AK,$H5950,PG_Transactions!$E:$E,"CAPTURE",PG_Transactions!$AQ:$AQ,1)</f>
        <v>1</v>
      </c>
      <c r="J5950">
        <f>SUMIFS(PG_Transactions!$G:$G,PG_Transactions!$AK:$AK,$H5950,PG_Transactions!$E:$E,"CAPTURE",PG_Transactions!$AQ:$AQ,1)</f>
        <v>349</v>
      </c>
      <c r="K5950">
        <f t="shared" si="282"/>
        <v>0</v>
      </c>
      <c r="L5950" t="str">
        <f t="shared" si="283"/>
        <v>Amount Match</v>
      </c>
    </row>
    <row r="5951" spans="1:12" hidden="1" x14ac:dyDescent="0.3">
      <c r="A5951" t="s">
        <v>11708</v>
      </c>
      <c r="B5951" s="1">
        <v>46282</v>
      </c>
      <c r="C5951" t="s">
        <v>11709</v>
      </c>
      <c r="D5951" t="s">
        <v>16</v>
      </c>
      <c r="E5951" t="s">
        <v>9</v>
      </c>
      <c r="F5951">
        <v>2397</v>
      </c>
      <c r="G5951" t="s">
        <v>10</v>
      </c>
      <c r="H5951" t="str">
        <f t="shared" si="281"/>
        <v>ORD26005950</v>
      </c>
      <c r="I5951">
        <f>COUNTIFS(PG_Transactions!$AK:$AK,$H5951,PG_Transactions!$E:$E,"CAPTURE",PG_Transactions!$AQ:$AQ,1)</f>
        <v>1</v>
      </c>
      <c r="J5951">
        <f>SUMIFS(PG_Transactions!$G:$G,PG_Transactions!$AK:$AK,$H5951,PG_Transactions!$E:$E,"CAPTURE",PG_Transactions!$AQ:$AQ,1)</f>
        <v>2397</v>
      </c>
      <c r="K5951">
        <f t="shared" si="282"/>
        <v>0</v>
      </c>
      <c r="L5951" t="str">
        <f t="shared" si="283"/>
        <v>Amount Match</v>
      </c>
    </row>
    <row r="5952" spans="1:12" hidden="1" x14ac:dyDescent="0.3">
      <c r="A5952" t="s">
        <v>11710</v>
      </c>
      <c r="B5952" s="1">
        <v>46280</v>
      </c>
      <c r="C5952" t="s">
        <v>11711</v>
      </c>
      <c r="D5952" t="s">
        <v>38</v>
      </c>
      <c r="E5952" t="s">
        <v>44</v>
      </c>
      <c r="F5952">
        <v>698</v>
      </c>
      <c r="G5952" t="s">
        <v>10</v>
      </c>
      <c r="H5952" t="str">
        <f t="shared" si="281"/>
        <v>ORD26005951</v>
      </c>
      <c r="I5952">
        <f>COUNTIFS(PG_Transactions!$AK:$AK,$H5952,PG_Transactions!$E:$E,"CAPTURE",PG_Transactions!$AQ:$AQ,1)</f>
        <v>1</v>
      </c>
      <c r="J5952">
        <f>SUMIFS(PG_Transactions!$G:$G,PG_Transactions!$AK:$AK,$H5952,PG_Transactions!$E:$E,"CAPTURE",PG_Transactions!$AQ:$AQ,1)</f>
        <v>698</v>
      </c>
      <c r="K5952">
        <f t="shared" si="282"/>
        <v>0</v>
      </c>
      <c r="L5952" t="str">
        <f t="shared" si="283"/>
        <v>Amount Match</v>
      </c>
    </row>
    <row r="5953" spans="1:12" hidden="1" x14ac:dyDescent="0.3">
      <c r="A5953" t="s">
        <v>11712</v>
      </c>
      <c r="B5953" s="1">
        <v>46279</v>
      </c>
      <c r="C5953" t="s">
        <v>11713</v>
      </c>
      <c r="D5953" t="s">
        <v>38</v>
      </c>
      <c r="E5953" t="s">
        <v>9</v>
      </c>
      <c r="F5953">
        <v>3297</v>
      </c>
      <c r="G5953" t="s">
        <v>10</v>
      </c>
      <c r="H5953" t="str">
        <f t="shared" si="281"/>
        <v>ORD26005952</v>
      </c>
      <c r="I5953">
        <f>COUNTIFS(PG_Transactions!$AK:$AK,$H5953,PG_Transactions!$E:$E,"CAPTURE",PG_Transactions!$AQ:$AQ,1)</f>
        <v>1</v>
      </c>
      <c r="J5953">
        <f>SUMIFS(PG_Transactions!$G:$G,PG_Transactions!$AK:$AK,$H5953,PG_Transactions!$E:$E,"CAPTURE",PG_Transactions!$AQ:$AQ,1)</f>
        <v>3297</v>
      </c>
      <c r="K5953">
        <f t="shared" si="282"/>
        <v>0</v>
      </c>
      <c r="L5953" t="str">
        <f t="shared" si="283"/>
        <v>Amount Match</v>
      </c>
    </row>
    <row r="5954" spans="1:12" hidden="1" x14ac:dyDescent="0.3">
      <c r="A5954" t="s">
        <v>11714</v>
      </c>
      <c r="B5954" s="1">
        <v>46278</v>
      </c>
      <c r="C5954" t="s">
        <v>11715</v>
      </c>
      <c r="D5954" t="s">
        <v>51</v>
      </c>
      <c r="E5954" t="s">
        <v>9</v>
      </c>
      <c r="F5954">
        <v>4999</v>
      </c>
      <c r="G5954" t="s">
        <v>10</v>
      </c>
      <c r="H5954" t="str">
        <f t="shared" si="281"/>
        <v>ORD26005953</v>
      </c>
      <c r="I5954">
        <f>COUNTIFS(PG_Transactions!$AK:$AK,$H5954,PG_Transactions!$E:$E,"CAPTURE",PG_Transactions!$AQ:$AQ,1)</f>
        <v>1</v>
      </c>
      <c r="J5954">
        <f>SUMIFS(PG_Transactions!$G:$G,PG_Transactions!$AK:$AK,$H5954,PG_Transactions!$E:$E,"CAPTURE",PG_Transactions!$AQ:$AQ,1)</f>
        <v>4999</v>
      </c>
      <c r="K5954">
        <f t="shared" si="282"/>
        <v>0</v>
      </c>
      <c r="L5954" t="str">
        <f t="shared" si="283"/>
        <v>Amount Match</v>
      </c>
    </row>
    <row r="5955" spans="1:12" hidden="1" x14ac:dyDescent="0.3">
      <c r="A5955" t="s">
        <v>11716</v>
      </c>
      <c r="B5955" s="1">
        <v>46271</v>
      </c>
      <c r="C5955" t="s">
        <v>9626</v>
      </c>
      <c r="D5955" t="s">
        <v>41</v>
      </c>
      <c r="E5955" t="s">
        <v>9</v>
      </c>
      <c r="F5955">
        <v>2499</v>
      </c>
      <c r="G5955" t="s">
        <v>10</v>
      </c>
      <c r="H5955" t="str">
        <f t="shared" ref="H5955:H6001" si="284">UPPER(SUBSTITUTE(TRIM(A5955),"-",""))</f>
        <v>ORD26005954</v>
      </c>
      <c r="I5955">
        <f>COUNTIFS(PG_Transactions!$AK:$AK,$H5955,PG_Transactions!$E:$E,"CAPTURE",PG_Transactions!$AQ:$AQ,1)</f>
        <v>1</v>
      </c>
      <c r="J5955">
        <f>SUMIFS(PG_Transactions!$G:$G,PG_Transactions!$AK:$AK,$H5955,PG_Transactions!$E:$E,"CAPTURE",PG_Transactions!$AQ:$AQ,1)</f>
        <v>2499</v>
      </c>
      <c r="K5955">
        <f t="shared" ref="K5955:K6001" si="285">ROUND(J5955-F5955,2)</f>
        <v>0</v>
      </c>
      <c r="L5955" t="str">
        <f t="shared" ref="L5955:L6001" si="286">IF(I5955=0,"No Capture",IF(I5955&gt;1,"Multiple Capture Rows - Review",IF(ABS(K5955)&lt;0.01,"Amount Match",IF(K5955&lt;0,"Captured Less Than Order","Captured More Than Order"))))</f>
        <v>Amount Match</v>
      </c>
    </row>
    <row r="5956" spans="1:12" hidden="1" x14ac:dyDescent="0.3">
      <c r="A5956" t="s">
        <v>11717</v>
      </c>
      <c r="B5956" s="1">
        <v>46272</v>
      </c>
      <c r="C5956" t="s">
        <v>11718</v>
      </c>
      <c r="D5956" t="s">
        <v>8</v>
      </c>
      <c r="E5956" t="s">
        <v>9</v>
      </c>
      <c r="F5956">
        <v>9097</v>
      </c>
      <c r="G5956" t="s">
        <v>70</v>
      </c>
      <c r="H5956" t="str">
        <f t="shared" si="284"/>
        <v>ORD26005955</v>
      </c>
      <c r="I5956">
        <f>COUNTIFS(PG_Transactions!$AK:$AK,$H5956,PG_Transactions!$E:$E,"CAPTURE",PG_Transactions!$AQ:$AQ,1)</f>
        <v>0</v>
      </c>
      <c r="J5956">
        <f>SUMIFS(PG_Transactions!$G:$G,PG_Transactions!$AK:$AK,$H5956,PG_Transactions!$E:$E,"CAPTURE",PG_Transactions!$AQ:$AQ,1)</f>
        <v>0</v>
      </c>
      <c r="K5956">
        <f t="shared" si="285"/>
        <v>-9097</v>
      </c>
      <c r="L5956" t="str">
        <f t="shared" si="286"/>
        <v>No Capture</v>
      </c>
    </row>
    <row r="5957" spans="1:12" hidden="1" x14ac:dyDescent="0.3">
      <c r="A5957" t="s">
        <v>11719</v>
      </c>
      <c r="B5957" s="1">
        <v>46285</v>
      </c>
      <c r="C5957" t="s">
        <v>11720</v>
      </c>
      <c r="D5957" t="s">
        <v>24</v>
      </c>
      <c r="E5957" t="s">
        <v>17</v>
      </c>
      <c r="F5957">
        <v>5798</v>
      </c>
      <c r="G5957" t="s">
        <v>10</v>
      </c>
      <c r="H5957" t="str">
        <f t="shared" si="284"/>
        <v>ORD26005956</v>
      </c>
      <c r="I5957">
        <f>COUNTIFS(PG_Transactions!$AK:$AK,$H5957,PG_Transactions!$E:$E,"CAPTURE",PG_Transactions!$AQ:$AQ,1)</f>
        <v>1</v>
      </c>
      <c r="J5957">
        <f>SUMIFS(PG_Transactions!$G:$G,PG_Transactions!$AK:$AK,$H5957,PG_Transactions!$E:$E,"CAPTURE",PG_Transactions!$AQ:$AQ,1)</f>
        <v>5798</v>
      </c>
      <c r="K5957">
        <f t="shared" si="285"/>
        <v>0</v>
      </c>
      <c r="L5957" t="str">
        <f t="shared" si="286"/>
        <v>Amount Match</v>
      </c>
    </row>
    <row r="5958" spans="1:12" hidden="1" x14ac:dyDescent="0.3">
      <c r="A5958" t="s">
        <v>11721</v>
      </c>
      <c r="B5958" s="1">
        <v>46276</v>
      </c>
      <c r="C5958" t="s">
        <v>11722</v>
      </c>
      <c r="D5958" t="s">
        <v>38</v>
      </c>
      <c r="E5958" t="s">
        <v>9</v>
      </c>
      <c r="F5958">
        <v>299</v>
      </c>
      <c r="G5958" t="s">
        <v>10</v>
      </c>
      <c r="H5958" t="str">
        <f t="shared" si="284"/>
        <v>ORD26005957</v>
      </c>
      <c r="I5958">
        <f>COUNTIFS(PG_Transactions!$AK:$AK,$H5958,PG_Transactions!$E:$E,"CAPTURE",PG_Transactions!$AQ:$AQ,1)</f>
        <v>1</v>
      </c>
      <c r="J5958">
        <f>SUMIFS(PG_Transactions!$G:$G,PG_Transactions!$AK:$AK,$H5958,PG_Transactions!$E:$E,"CAPTURE",PG_Transactions!$AQ:$AQ,1)</f>
        <v>299</v>
      </c>
      <c r="K5958">
        <f t="shared" si="285"/>
        <v>0</v>
      </c>
      <c r="L5958" t="str">
        <f t="shared" si="286"/>
        <v>Amount Match</v>
      </c>
    </row>
    <row r="5959" spans="1:12" hidden="1" x14ac:dyDescent="0.3">
      <c r="A5959" t="s">
        <v>11723</v>
      </c>
      <c r="B5959" s="1">
        <v>46275</v>
      </c>
      <c r="C5959" t="s">
        <v>11724</v>
      </c>
      <c r="D5959" t="s">
        <v>32</v>
      </c>
      <c r="E5959" t="s">
        <v>17</v>
      </c>
      <c r="F5959">
        <v>2998</v>
      </c>
      <c r="G5959" t="s">
        <v>10</v>
      </c>
      <c r="H5959" t="str">
        <f t="shared" si="284"/>
        <v>ORD26005958</v>
      </c>
      <c r="I5959">
        <f>COUNTIFS(PG_Transactions!$AK:$AK,$H5959,PG_Transactions!$E:$E,"CAPTURE",PG_Transactions!$AQ:$AQ,1)</f>
        <v>1</v>
      </c>
      <c r="J5959">
        <f>SUMIFS(PG_Transactions!$G:$G,PG_Transactions!$AK:$AK,$H5959,PG_Transactions!$E:$E,"CAPTURE",PG_Transactions!$AQ:$AQ,1)</f>
        <v>2998</v>
      </c>
      <c r="K5959">
        <f t="shared" si="285"/>
        <v>0</v>
      </c>
      <c r="L5959" t="str">
        <f t="shared" si="286"/>
        <v>Amount Match</v>
      </c>
    </row>
    <row r="5960" spans="1:12" hidden="1" x14ac:dyDescent="0.3">
      <c r="A5960" t="s">
        <v>11725</v>
      </c>
      <c r="B5960" s="1">
        <v>46279</v>
      </c>
      <c r="C5960" t="s">
        <v>11726</v>
      </c>
      <c r="D5960" t="s">
        <v>13</v>
      </c>
      <c r="E5960" t="s">
        <v>9</v>
      </c>
      <c r="F5960">
        <v>3998</v>
      </c>
      <c r="G5960" t="s">
        <v>10</v>
      </c>
      <c r="H5960" t="str">
        <f t="shared" si="284"/>
        <v>ORD26005959</v>
      </c>
      <c r="I5960">
        <f>COUNTIFS(PG_Transactions!$AK:$AK,$H5960,PG_Transactions!$E:$E,"CAPTURE",PG_Transactions!$AQ:$AQ,1)</f>
        <v>1</v>
      </c>
      <c r="J5960">
        <f>SUMIFS(PG_Transactions!$G:$G,PG_Transactions!$AK:$AK,$H5960,PG_Transactions!$E:$E,"CAPTURE",PG_Transactions!$AQ:$AQ,1)</f>
        <v>3998</v>
      </c>
      <c r="K5960">
        <f t="shared" si="285"/>
        <v>0</v>
      </c>
      <c r="L5960" t="str">
        <f t="shared" si="286"/>
        <v>Amount Match</v>
      </c>
    </row>
    <row r="5961" spans="1:12" hidden="1" x14ac:dyDescent="0.3">
      <c r="A5961" t="s">
        <v>11727</v>
      </c>
      <c r="B5961" s="1">
        <v>46266</v>
      </c>
      <c r="C5961" t="s">
        <v>11728</v>
      </c>
      <c r="D5961" t="s">
        <v>38</v>
      </c>
      <c r="E5961" t="s">
        <v>33</v>
      </c>
      <c r="F5961">
        <v>3597</v>
      </c>
      <c r="G5961" t="s">
        <v>10</v>
      </c>
      <c r="H5961" t="str">
        <f t="shared" si="284"/>
        <v>ORD26005960</v>
      </c>
      <c r="I5961">
        <f>COUNTIFS(PG_Transactions!$AK:$AK,$H5961,PG_Transactions!$E:$E,"CAPTURE",PG_Transactions!$AQ:$AQ,1)</f>
        <v>1</v>
      </c>
      <c r="J5961">
        <f>SUMIFS(PG_Transactions!$G:$G,PG_Transactions!$AK:$AK,$H5961,PG_Transactions!$E:$E,"CAPTURE",PG_Transactions!$AQ:$AQ,1)</f>
        <v>3597</v>
      </c>
      <c r="K5961">
        <f t="shared" si="285"/>
        <v>0</v>
      </c>
      <c r="L5961" t="str">
        <f t="shared" si="286"/>
        <v>Amount Match</v>
      </c>
    </row>
    <row r="5962" spans="1:12" hidden="1" x14ac:dyDescent="0.3">
      <c r="A5962" t="s">
        <v>11729</v>
      </c>
      <c r="B5962" s="1">
        <v>46273</v>
      </c>
      <c r="C5962" t="s">
        <v>11730</v>
      </c>
      <c r="D5962" t="s">
        <v>51</v>
      </c>
      <c r="E5962" t="s">
        <v>9</v>
      </c>
      <c r="F5962">
        <v>999</v>
      </c>
      <c r="G5962" t="s">
        <v>10</v>
      </c>
      <c r="H5962" t="str">
        <f t="shared" si="284"/>
        <v>ORD26005961</v>
      </c>
      <c r="I5962">
        <f>COUNTIFS(PG_Transactions!$AK:$AK,$H5962,PG_Transactions!$E:$E,"CAPTURE",PG_Transactions!$AQ:$AQ,1)</f>
        <v>1</v>
      </c>
      <c r="J5962">
        <f>SUMIFS(PG_Transactions!$G:$G,PG_Transactions!$AK:$AK,$H5962,PG_Transactions!$E:$E,"CAPTURE",PG_Transactions!$AQ:$AQ,1)</f>
        <v>999</v>
      </c>
      <c r="K5962">
        <f t="shared" si="285"/>
        <v>0</v>
      </c>
      <c r="L5962" t="str">
        <f t="shared" si="286"/>
        <v>Amount Match</v>
      </c>
    </row>
    <row r="5963" spans="1:12" hidden="1" x14ac:dyDescent="0.3">
      <c r="A5963" t="s">
        <v>11731</v>
      </c>
      <c r="B5963" s="1">
        <v>46280</v>
      </c>
      <c r="C5963" t="s">
        <v>11732</v>
      </c>
      <c r="D5963" t="s">
        <v>51</v>
      </c>
      <c r="E5963" t="s">
        <v>44</v>
      </c>
      <c r="F5963" s="2">
        <v>1499</v>
      </c>
      <c r="G5963" t="s">
        <v>10</v>
      </c>
      <c r="H5963" t="str">
        <f t="shared" si="284"/>
        <v>ORD26005962</v>
      </c>
      <c r="I5963">
        <f>COUNTIFS(PG_Transactions!$AK:$AK,$H5963,PG_Transactions!$E:$E,"CAPTURE",PG_Transactions!$AQ:$AQ,1)</f>
        <v>1</v>
      </c>
      <c r="J5963">
        <f>SUMIFS(PG_Transactions!$G:$G,PG_Transactions!$AK:$AK,$H5963,PG_Transactions!$E:$E,"CAPTURE",PG_Transactions!$AQ:$AQ,1)</f>
        <v>1499</v>
      </c>
      <c r="K5963">
        <f t="shared" si="285"/>
        <v>0</v>
      </c>
      <c r="L5963" t="str">
        <f t="shared" si="286"/>
        <v>Amount Match</v>
      </c>
    </row>
    <row r="5964" spans="1:12" hidden="1" x14ac:dyDescent="0.3">
      <c r="A5964" t="s">
        <v>11733</v>
      </c>
      <c r="B5964" s="1">
        <v>46283</v>
      </c>
      <c r="C5964" t="s">
        <v>11734</v>
      </c>
      <c r="E5964" t="s">
        <v>33</v>
      </c>
      <c r="F5964">
        <v>2499</v>
      </c>
      <c r="G5964" t="s">
        <v>10</v>
      </c>
      <c r="H5964" t="str">
        <f t="shared" si="284"/>
        <v>ORD26005963</v>
      </c>
      <c r="I5964">
        <f>COUNTIFS(PG_Transactions!$AK:$AK,$H5964,PG_Transactions!$E:$E,"CAPTURE",PG_Transactions!$AQ:$AQ,1)</f>
        <v>1</v>
      </c>
      <c r="J5964">
        <f>SUMIFS(PG_Transactions!$G:$G,PG_Transactions!$AK:$AK,$H5964,PG_Transactions!$E:$E,"CAPTURE",PG_Transactions!$AQ:$AQ,1)</f>
        <v>2499</v>
      </c>
      <c r="K5964">
        <f t="shared" si="285"/>
        <v>0</v>
      </c>
      <c r="L5964" t="str">
        <f t="shared" si="286"/>
        <v>Amount Match</v>
      </c>
    </row>
    <row r="5965" spans="1:12" hidden="1" x14ac:dyDescent="0.3">
      <c r="A5965" t="s">
        <v>11735</v>
      </c>
      <c r="B5965" s="1">
        <v>46270</v>
      </c>
      <c r="C5965" t="s">
        <v>367</v>
      </c>
      <c r="D5965" t="s">
        <v>13</v>
      </c>
      <c r="E5965" t="s">
        <v>17</v>
      </c>
      <c r="F5965">
        <v>999</v>
      </c>
      <c r="G5965" t="s">
        <v>10</v>
      </c>
      <c r="H5965" t="str">
        <f t="shared" si="284"/>
        <v>ORD26005964</v>
      </c>
      <c r="I5965">
        <f>COUNTIFS(PG_Transactions!$AK:$AK,$H5965,PG_Transactions!$E:$E,"CAPTURE",PG_Transactions!$AQ:$AQ,1)</f>
        <v>1</v>
      </c>
      <c r="J5965">
        <f>SUMIFS(PG_Transactions!$G:$G,PG_Transactions!$AK:$AK,$H5965,PG_Transactions!$E:$E,"CAPTURE",PG_Transactions!$AQ:$AQ,1)</f>
        <v>999</v>
      </c>
      <c r="K5965">
        <f t="shared" si="285"/>
        <v>0</v>
      </c>
      <c r="L5965" t="str">
        <f t="shared" si="286"/>
        <v>Amount Match</v>
      </c>
    </row>
    <row r="5966" spans="1:12" hidden="1" x14ac:dyDescent="0.3">
      <c r="A5966" t="s">
        <v>11736</v>
      </c>
      <c r="B5966" s="1">
        <v>46274</v>
      </c>
      <c r="C5966" t="s">
        <v>11737</v>
      </c>
      <c r="D5966" t="s">
        <v>65</v>
      </c>
      <c r="E5966" t="s">
        <v>33</v>
      </c>
      <c r="F5966">
        <v>1299</v>
      </c>
      <c r="G5966" t="s">
        <v>105</v>
      </c>
      <c r="H5966" t="str">
        <f t="shared" si="284"/>
        <v>ORD26005965</v>
      </c>
      <c r="I5966">
        <f>COUNTIFS(PG_Transactions!$AK:$AK,$H5966,PG_Transactions!$E:$E,"CAPTURE",PG_Transactions!$AQ:$AQ,1)</f>
        <v>0</v>
      </c>
      <c r="J5966">
        <f>SUMIFS(PG_Transactions!$G:$G,PG_Transactions!$AK:$AK,$H5966,PG_Transactions!$E:$E,"CAPTURE",PG_Transactions!$AQ:$AQ,1)</f>
        <v>0</v>
      </c>
      <c r="K5966">
        <f t="shared" si="285"/>
        <v>-1299</v>
      </c>
      <c r="L5966" t="str">
        <f t="shared" si="286"/>
        <v>No Capture</v>
      </c>
    </row>
    <row r="5967" spans="1:12" hidden="1" x14ac:dyDescent="0.3">
      <c r="A5967" t="s">
        <v>11738</v>
      </c>
      <c r="B5967" s="1">
        <v>46268</v>
      </c>
      <c r="C5967" t="s">
        <v>11739</v>
      </c>
      <c r="D5967" t="s">
        <v>16</v>
      </c>
      <c r="E5967" t="s">
        <v>9</v>
      </c>
      <c r="F5967">
        <v>2798</v>
      </c>
      <c r="G5967" t="s">
        <v>10</v>
      </c>
      <c r="H5967" t="str">
        <f t="shared" si="284"/>
        <v>ORD26005966</v>
      </c>
      <c r="I5967">
        <f>COUNTIFS(PG_Transactions!$AK:$AK,$H5967,PG_Transactions!$E:$E,"CAPTURE",PG_Transactions!$AQ:$AQ,1)</f>
        <v>1</v>
      </c>
      <c r="J5967">
        <f>SUMIFS(PG_Transactions!$G:$G,PG_Transactions!$AK:$AK,$H5967,PG_Transactions!$E:$E,"CAPTURE",PG_Transactions!$AQ:$AQ,1)</f>
        <v>2798</v>
      </c>
      <c r="K5967">
        <f t="shared" si="285"/>
        <v>0</v>
      </c>
      <c r="L5967" t="str">
        <f t="shared" si="286"/>
        <v>Amount Match</v>
      </c>
    </row>
    <row r="5968" spans="1:12" hidden="1" x14ac:dyDescent="0.3">
      <c r="A5968" t="s">
        <v>11740</v>
      </c>
      <c r="B5968" s="1">
        <v>46276</v>
      </c>
      <c r="C5968" t="s">
        <v>433</v>
      </c>
      <c r="D5968" t="s">
        <v>24</v>
      </c>
      <c r="E5968" t="s">
        <v>17</v>
      </c>
      <c r="F5968">
        <v>349</v>
      </c>
      <c r="G5968" t="s">
        <v>10</v>
      </c>
      <c r="H5968" t="str">
        <f t="shared" si="284"/>
        <v>ORD26005967</v>
      </c>
      <c r="I5968">
        <f>COUNTIFS(PG_Transactions!$AK:$AK,$H5968,PG_Transactions!$E:$E,"CAPTURE",PG_Transactions!$AQ:$AQ,1)</f>
        <v>1</v>
      </c>
      <c r="J5968">
        <f>SUMIFS(PG_Transactions!$G:$G,PG_Transactions!$AK:$AK,$H5968,PG_Transactions!$E:$E,"CAPTURE",PG_Transactions!$AQ:$AQ,1)</f>
        <v>349</v>
      </c>
      <c r="K5968">
        <f t="shared" si="285"/>
        <v>0</v>
      </c>
      <c r="L5968" t="str">
        <f t="shared" si="286"/>
        <v>Amount Match</v>
      </c>
    </row>
    <row r="5969" spans="1:12" hidden="1" x14ac:dyDescent="0.3">
      <c r="A5969" t="s">
        <v>11741</v>
      </c>
      <c r="B5969" s="1">
        <v>46291</v>
      </c>
      <c r="C5969" t="s">
        <v>11742</v>
      </c>
      <c r="D5969" t="s">
        <v>32</v>
      </c>
      <c r="E5969" t="s">
        <v>9</v>
      </c>
      <c r="F5969">
        <v>3499</v>
      </c>
      <c r="G5969" t="s">
        <v>10</v>
      </c>
      <c r="H5969" t="str">
        <f t="shared" si="284"/>
        <v>ORD26005968</v>
      </c>
      <c r="I5969">
        <f>COUNTIFS(PG_Transactions!$AK:$AK,$H5969,PG_Transactions!$E:$E,"CAPTURE",PG_Transactions!$AQ:$AQ,1)</f>
        <v>1</v>
      </c>
      <c r="J5969">
        <f>SUMIFS(PG_Transactions!$G:$G,PG_Transactions!$AK:$AK,$H5969,PG_Transactions!$E:$E,"CAPTURE",PG_Transactions!$AQ:$AQ,1)</f>
        <v>3499</v>
      </c>
      <c r="K5969">
        <f t="shared" si="285"/>
        <v>0</v>
      </c>
      <c r="L5969" t="str">
        <f t="shared" si="286"/>
        <v>Amount Match</v>
      </c>
    </row>
    <row r="5970" spans="1:12" hidden="1" x14ac:dyDescent="0.3">
      <c r="A5970" t="s">
        <v>11743</v>
      </c>
      <c r="B5970" s="1">
        <v>46283</v>
      </c>
      <c r="C5970" t="s">
        <v>11744</v>
      </c>
      <c r="D5970" t="s">
        <v>38</v>
      </c>
      <c r="E5970" t="s">
        <v>17</v>
      </c>
      <c r="F5970">
        <v>4999</v>
      </c>
      <c r="G5970" t="s">
        <v>10</v>
      </c>
      <c r="H5970" t="str">
        <f t="shared" si="284"/>
        <v>ORD26005969</v>
      </c>
      <c r="I5970">
        <f>COUNTIFS(PG_Transactions!$AK:$AK,$H5970,PG_Transactions!$E:$E,"CAPTURE",PG_Transactions!$AQ:$AQ,1)</f>
        <v>1</v>
      </c>
      <c r="J5970">
        <f>SUMIFS(PG_Transactions!$G:$G,PG_Transactions!$AK:$AK,$H5970,PG_Transactions!$E:$E,"CAPTURE",PG_Transactions!$AQ:$AQ,1)</f>
        <v>4999</v>
      </c>
      <c r="K5970">
        <f t="shared" si="285"/>
        <v>0</v>
      </c>
      <c r="L5970" t="str">
        <f t="shared" si="286"/>
        <v>Amount Match</v>
      </c>
    </row>
    <row r="5971" spans="1:12" hidden="1" x14ac:dyDescent="0.3">
      <c r="A5971" t="s">
        <v>11745</v>
      </c>
      <c r="B5971" s="1">
        <v>46278</v>
      </c>
      <c r="C5971" t="s">
        <v>11746</v>
      </c>
      <c r="D5971" t="s">
        <v>65</v>
      </c>
      <c r="E5971" t="s">
        <v>9</v>
      </c>
      <c r="F5971">
        <v>2999</v>
      </c>
      <c r="G5971" t="s">
        <v>10</v>
      </c>
      <c r="H5971" t="str">
        <f t="shared" si="284"/>
        <v>ORD26005970</v>
      </c>
      <c r="I5971">
        <f>COUNTIFS(PG_Transactions!$AK:$AK,$H5971,PG_Transactions!$E:$E,"CAPTURE",PG_Transactions!$AQ:$AQ,1)</f>
        <v>1</v>
      </c>
      <c r="J5971">
        <f>SUMIFS(PG_Transactions!$G:$G,PG_Transactions!$AK:$AK,$H5971,PG_Transactions!$E:$E,"CAPTURE",PG_Transactions!$AQ:$AQ,1)</f>
        <v>2999</v>
      </c>
      <c r="K5971">
        <f t="shared" si="285"/>
        <v>0</v>
      </c>
      <c r="L5971" t="str">
        <f t="shared" si="286"/>
        <v>Amount Match</v>
      </c>
    </row>
    <row r="5972" spans="1:12" hidden="1" x14ac:dyDescent="0.3">
      <c r="A5972" t="s">
        <v>11747</v>
      </c>
      <c r="B5972" s="1">
        <v>46280</v>
      </c>
      <c r="C5972" t="s">
        <v>11748</v>
      </c>
      <c r="E5972" t="s">
        <v>9</v>
      </c>
      <c r="F5972">
        <v>5797</v>
      </c>
      <c r="G5972" t="s">
        <v>10</v>
      </c>
      <c r="H5972" t="str">
        <f t="shared" si="284"/>
        <v>ORD26005971</v>
      </c>
      <c r="I5972">
        <f>COUNTIFS(PG_Transactions!$AK:$AK,$H5972,PG_Transactions!$E:$E,"CAPTURE",PG_Transactions!$AQ:$AQ,1)</f>
        <v>1</v>
      </c>
      <c r="J5972">
        <f>SUMIFS(PG_Transactions!$G:$G,PG_Transactions!$AK:$AK,$H5972,PG_Transactions!$E:$E,"CAPTURE",PG_Transactions!$AQ:$AQ,1)</f>
        <v>5797</v>
      </c>
      <c r="K5972">
        <f t="shared" si="285"/>
        <v>0</v>
      </c>
      <c r="L5972" t="str">
        <f t="shared" si="286"/>
        <v>Amount Match</v>
      </c>
    </row>
    <row r="5973" spans="1:12" hidden="1" x14ac:dyDescent="0.3">
      <c r="A5973" t="s">
        <v>11749</v>
      </c>
      <c r="B5973" s="1">
        <v>46273</v>
      </c>
      <c r="C5973" t="s">
        <v>11750</v>
      </c>
      <c r="D5973" t="s">
        <v>8</v>
      </c>
      <c r="E5973" t="s">
        <v>9</v>
      </c>
      <c r="F5973">
        <v>4798</v>
      </c>
      <c r="G5973" t="s">
        <v>10</v>
      </c>
      <c r="H5973" t="str">
        <f t="shared" si="284"/>
        <v>ORD26005972</v>
      </c>
      <c r="I5973">
        <f>COUNTIFS(PG_Transactions!$AK:$AK,$H5973,PG_Transactions!$E:$E,"CAPTURE",PG_Transactions!$AQ:$AQ,1)</f>
        <v>1</v>
      </c>
      <c r="J5973">
        <f>SUMIFS(PG_Transactions!$G:$G,PG_Transactions!$AK:$AK,$H5973,PG_Transactions!$E:$E,"CAPTURE",PG_Transactions!$AQ:$AQ,1)</f>
        <v>4798</v>
      </c>
      <c r="K5973">
        <f t="shared" si="285"/>
        <v>0</v>
      </c>
      <c r="L5973" t="str">
        <f t="shared" si="286"/>
        <v>Amount Match</v>
      </c>
    </row>
    <row r="5974" spans="1:12" hidden="1" x14ac:dyDescent="0.3">
      <c r="A5974" t="s">
        <v>11751</v>
      </c>
      <c r="B5974" s="1">
        <v>46290</v>
      </c>
      <c r="C5974" t="s">
        <v>11752</v>
      </c>
      <c r="D5974" t="s">
        <v>16</v>
      </c>
      <c r="E5974" t="s">
        <v>17</v>
      </c>
      <c r="F5974">
        <v>7999</v>
      </c>
      <c r="G5974" t="s">
        <v>105</v>
      </c>
      <c r="H5974" t="str">
        <f t="shared" si="284"/>
        <v>ORD26005973</v>
      </c>
      <c r="I5974">
        <f>COUNTIFS(PG_Transactions!$AK:$AK,$H5974,PG_Transactions!$E:$E,"CAPTURE",PG_Transactions!$AQ:$AQ,1)</f>
        <v>0</v>
      </c>
      <c r="J5974">
        <f>SUMIFS(PG_Transactions!$G:$G,PG_Transactions!$AK:$AK,$H5974,PG_Transactions!$E:$E,"CAPTURE",PG_Transactions!$AQ:$AQ,1)</f>
        <v>0</v>
      </c>
      <c r="K5974">
        <f t="shared" si="285"/>
        <v>-7999</v>
      </c>
      <c r="L5974" t="str">
        <f t="shared" si="286"/>
        <v>No Capture</v>
      </c>
    </row>
    <row r="5975" spans="1:12" hidden="1" x14ac:dyDescent="0.3">
      <c r="A5975" t="s">
        <v>11753</v>
      </c>
      <c r="B5975" s="1">
        <v>46280</v>
      </c>
      <c r="C5975" t="s">
        <v>11754</v>
      </c>
      <c r="D5975" t="s">
        <v>27</v>
      </c>
      <c r="E5975" t="s">
        <v>9</v>
      </c>
      <c r="F5975">
        <v>1648</v>
      </c>
      <c r="G5975" t="s">
        <v>10</v>
      </c>
      <c r="H5975" t="str">
        <f t="shared" si="284"/>
        <v>ORD26005974</v>
      </c>
      <c r="I5975">
        <f>COUNTIFS(PG_Transactions!$AK:$AK,$H5975,PG_Transactions!$E:$E,"CAPTURE",PG_Transactions!$AQ:$AQ,1)</f>
        <v>1</v>
      </c>
      <c r="J5975">
        <f>SUMIFS(PG_Transactions!$G:$G,PG_Transactions!$AK:$AK,$H5975,PG_Transactions!$E:$E,"CAPTURE",PG_Transactions!$AQ:$AQ,1)</f>
        <v>1648</v>
      </c>
      <c r="K5975">
        <f t="shared" si="285"/>
        <v>0</v>
      </c>
      <c r="L5975" t="str">
        <f t="shared" si="286"/>
        <v>Amount Match</v>
      </c>
    </row>
    <row r="5976" spans="1:12" hidden="1" x14ac:dyDescent="0.3">
      <c r="A5976" t="s">
        <v>11755</v>
      </c>
      <c r="B5976" s="1">
        <v>46278</v>
      </c>
      <c r="C5976" t="s">
        <v>11756</v>
      </c>
      <c r="D5976" t="s">
        <v>24</v>
      </c>
      <c r="E5976" t="s">
        <v>9</v>
      </c>
      <c r="F5976">
        <v>2147</v>
      </c>
      <c r="G5976" t="s">
        <v>10</v>
      </c>
      <c r="H5976" t="str">
        <f t="shared" si="284"/>
        <v>ORD26005975</v>
      </c>
      <c r="I5976">
        <f>COUNTIFS(PG_Transactions!$AK:$AK,$H5976,PG_Transactions!$E:$E,"CAPTURE",PG_Transactions!$AQ:$AQ,1)</f>
        <v>1</v>
      </c>
      <c r="J5976">
        <f>SUMIFS(PG_Transactions!$G:$G,PG_Transactions!$AK:$AK,$H5976,PG_Transactions!$E:$E,"CAPTURE",PG_Transactions!$AQ:$AQ,1)</f>
        <v>2147</v>
      </c>
      <c r="K5976">
        <f t="shared" si="285"/>
        <v>0</v>
      </c>
      <c r="L5976" t="str">
        <f t="shared" si="286"/>
        <v>Amount Match</v>
      </c>
    </row>
    <row r="5977" spans="1:12" hidden="1" x14ac:dyDescent="0.3">
      <c r="A5977" t="s">
        <v>11757</v>
      </c>
      <c r="B5977" s="1">
        <v>46279</v>
      </c>
      <c r="C5977" t="s">
        <v>11758</v>
      </c>
      <c r="D5977" t="s">
        <v>65</v>
      </c>
      <c r="E5977" t="s">
        <v>44</v>
      </c>
      <c r="F5977">
        <v>999</v>
      </c>
      <c r="G5977" t="s">
        <v>10</v>
      </c>
      <c r="H5977" t="str">
        <f t="shared" si="284"/>
        <v>ORD26005976</v>
      </c>
      <c r="I5977">
        <f>COUNTIFS(PG_Transactions!$AK:$AK,$H5977,PG_Transactions!$E:$E,"CAPTURE",PG_Transactions!$AQ:$AQ,1)</f>
        <v>1</v>
      </c>
      <c r="J5977">
        <f>SUMIFS(PG_Transactions!$G:$G,PG_Transactions!$AK:$AK,$H5977,PG_Transactions!$E:$E,"CAPTURE",PG_Transactions!$AQ:$AQ,1)</f>
        <v>999</v>
      </c>
      <c r="K5977">
        <f t="shared" si="285"/>
        <v>0</v>
      </c>
      <c r="L5977" t="str">
        <f t="shared" si="286"/>
        <v>Amount Match</v>
      </c>
    </row>
    <row r="5978" spans="1:12" hidden="1" x14ac:dyDescent="0.3">
      <c r="A5978" t="s">
        <v>11759</v>
      </c>
      <c r="B5978" s="1">
        <v>46270</v>
      </c>
      <c r="C5978" t="s">
        <v>6151</v>
      </c>
      <c r="D5978" t="s">
        <v>13</v>
      </c>
      <c r="E5978" t="s">
        <v>9</v>
      </c>
      <c r="F5978">
        <v>2999</v>
      </c>
      <c r="G5978" t="s">
        <v>10</v>
      </c>
      <c r="H5978" t="str">
        <f t="shared" si="284"/>
        <v>ORD26005977</v>
      </c>
      <c r="I5978">
        <f>COUNTIFS(PG_Transactions!$AK:$AK,$H5978,PG_Transactions!$E:$E,"CAPTURE",PG_Transactions!$AQ:$AQ,1)</f>
        <v>1</v>
      </c>
      <c r="J5978">
        <f>SUMIFS(PG_Transactions!$G:$G,PG_Transactions!$AK:$AK,$H5978,PG_Transactions!$E:$E,"CAPTURE",PG_Transactions!$AQ:$AQ,1)</f>
        <v>2999</v>
      </c>
      <c r="K5978">
        <f t="shared" si="285"/>
        <v>0</v>
      </c>
      <c r="L5978" t="str">
        <f t="shared" si="286"/>
        <v>Amount Match</v>
      </c>
    </row>
    <row r="5979" spans="1:12" hidden="1" x14ac:dyDescent="0.3">
      <c r="A5979" t="s">
        <v>11760</v>
      </c>
      <c r="B5979" s="1">
        <v>46275</v>
      </c>
      <c r="C5979" t="s">
        <v>11761</v>
      </c>
      <c r="D5979" t="s">
        <v>41</v>
      </c>
      <c r="E5979" t="s">
        <v>9</v>
      </c>
      <c r="F5979">
        <v>9798</v>
      </c>
      <c r="G5979" t="s">
        <v>10</v>
      </c>
      <c r="H5979" t="str">
        <f t="shared" si="284"/>
        <v>ORD26005978</v>
      </c>
      <c r="I5979">
        <f>COUNTIFS(PG_Transactions!$AK:$AK,$H5979,PG_Transactions!$E:$E,"CAPTURE",PG_Transactions!$AQ:$AQ,1)</f>
        <v>1</v>
      </c>
      <c r="J5979">
        <f>SUMIFS(PG_Transactions!$G:$G,PG_Transactions!$AK:$AK,$H5979,PG_Transactions!$E:$E,"CAPTURE",PG_Transactions!$AQ:$AQ,1)</f>
        <v>9798</v>
      </c>
      <c r="K5979">
        <f t="shared" si="285"/>
        <v>0</v>
      </c>
      <c r="L5979" t="str">
        <f t="shared" si="286"/>
        <v>Amount Match</v>
      </c>
    </row>
    <row r="5980" spans="1:12" hidden="1" x14ac:dyDescent="0.3">
      <c r="A5980" t="s">
        <v>11762</v>
      </c>
      <c r="B5980" s="1">
        <v>46293</v>
      </c>
      <c r="C5980" t="s">
        <v>11763</v>
      </c>
      <c r="D5980" t="s">
        <v>27</v>
      </c>
      <c r="E5980" t="s">
        <v>17</v>
      </c>
      <c r="F5980">
        <v>3499</v>
      </c>
      <c r="G5980" t="s">
        <v>10</v>
      </c>
      <c r="H5980" t="str">
        <f t="shared" si="284"/>
        <v>ORD26005979</v>
      </c>
      <c r="I5980">
        <f>COUNTIFS(PG_Transactions!$AK:$AK,$H5980,PG_Transactions!$E:$E,"CAPTURE",PG_Transactions!$AQ:$AQ,1)</f>
        <v>1</v>
      </c>
      <c r="J5980">
        <f>SUMIFS(PG_Transactions!$G:$G,PG_Transactions!$AK:$AK,$H5980,PG_Transactions!$E:$E,"CAPTURE",PG_Transactions!$AQ:$AQ,1)</f>
        <v>3499</v>
      </c>
      <c r="K5980">
        <f t="shared" si="285"/>
        <v>0</v>
      </c>
      <c r="L5980" t="str">
        <f t="shared" si="286"/>
        <v>Amount Match</v>
      </c>
    </row>
    <row r="5981" spans="1:12" hidden="1" x14ac:dyDescent="0.3">
      <c r="A5981" t="s">
        <v>11764</v>
      </c>
      <c r="B5981" s="1">
        <v>46286</v>
      </c>
      <c r="C5981" t="s">
        <v>11765</v>
      </c>
      <c r="D5981" t="s">
        <v>41</v>
      </c>
      <c r="E5981" t="s">
        <v>17</v>
      </c>
      <c r="F5981">
        <v>3097</v>
      </c>
      <c r="G5981" t="s">
        <v>10</v>
      </c>
      <c r="H5981" t="str">
        <f t="shared" si="284"/>
        <v>ORD26005980</v>
      </c>
      <c r="I5981">
        <f>COUNTIFS(PG_Transactions!$AK:$AK,$H5981,PG_Transactions!$E:$E,"CAPTURE",PG_Transactions!$AQ:$AQ,1)</f>
        <v>1</v>
      </c>
      <c r="J5981">
        <f>SUMIFS(PG_Transactions!$G:$G,PG_Transactions!$AK:$AK,$H5981,PG_Transactions!$E:$E,"CAPTURE",PG_Transactions!$AQ:$AQ,1)</f>
        <v>3097</v>
      </c>
      <c r="K5981">
        <f t="shared" si="285"/>
        <v>0</v>
      </c>
      <c r="L5981" t="str">
        <f t="shared" si="286"/>
        <v>Amount Match</v>
      </c>
    </row>
    <row r="5982" spans="1:12" hidden="1" x14ac:dyDescent="0.3">
      <c r="A5982" t="s">
        <v>11766</v>
      </c>
      <c r="B5982" s="1">
        <v>46288</v>
      </c>
      <c r="C5982" t="s">
        <v>11767</v>
      </c>
      <c r="D5982" t="s">
        <v>27</v>
      </c>
      <c r="E5982" t="s">
        <v>44</v>
      </c>
      <c r="F5982">
        <v>1998</v>
      </c>
      <c r="G5982" t="s">
        <v>56</v>
      </c>
      <c r="H5982" t="str">
        <f t="shared" si="284"/>
        <v>ORD26005981</v>
      </c>
      <c r="I5982">
        <f>COUNTIFS(PG_Transactions!$AK:$AK,$H5982,PG_Transactions!$E:$E,"CAPTURE",PG_Transactions!$AQ:$AQ,1)</f>
        <v>1</v>
      </c>
      <c r="J5982">
        <f>SUMIFS(PG_Transactions!$G:$G,PG_Transactions!$AK:$AK,$H5982,PG_Transactions!$E:$E,"CAPTURE",PG_Transactions!$AQ:$AQ,1)</f>
        <v>1998</v>
      </c>
      <c r="K5982">
        <f t="shared" si="285"/>
        <v>0</v>
      </c>
      <c r="L5982" t="str">
        <f t="shared" si="286"/>
        <v>Amount Match</v>
      </c>
    </row>
    <row r="5983" spans="1:12" hidden="1" x14ac:dyDescent="0.3">
      <c r="A5983" t="s">
        <v>11768</v>
      </c>
      <c r="B5983" s="1">
        <v>46294</v>
      </c>
      <c r="C5983" t="s">
        <v>11769</v>
      </c>
      <c r="D5983" t="s">
        <v>65</v>
      </c>
      <c r="E5983" t="s">
        <v>9</v>
      </c>
      <c r="F5983">
        <v>599</v>
      </c>
      <c r="G5983" t="s">
        <v>10</v>
      </c>
      <c r="H5983" t="str">
        <f t="shared" si="284"/>
        <v>ORD26005982</v>
      </c>
      <c r="I5983">
        <f>COUNTIFS(PG_Transactions!$AK:$AK,$H5983,PG_Transactions!$E:$E,"CAPTURE",PG_Transactions!$AQ:$AQ,1)</f>
        <v>1</v>
      </c>
      <c r="J5983">
        <f>SUMIFS(PG_Transactions!$G:$G,PG_Transactions!$AK:$AK,$H5983,PG_Transactions!$E:$E,"CAPTURE",PG_Transactions!$AQ:$AQ,1)</f>
        <v>599</v>
      </c>
      <c r="K5983">
        <f t="shared" si="285"/>
        <v>0</v>
      </c>
      <c r="L5983" t="str">
        <f t="shared" si="286"/>
        <v>Amount Match</v>
      </c>
    </row>
    <row r="5984" spans="1:12" hidden="1" x14ac:dyDescent="0.3">
      <c r="A5984" t="s">
        <v>11770</v>
      </c>
      <c r="B5984" s="1">
        <v>46271</v>
      </c>
      <c r="C5984" t="s">
        <v>11771</v>
      </c>
      <c r="D5984" t="s">
        <v>16</v>
      </c>
      <c r="E5984" t="s">
        <v>17</v>
      </c>
      <c r="F5984">
        <v>9097</v>
      </c>
      <c r="G5984" t="s">
        <v>10</v>
      </c>
      <c r="H5984" t="str">
        <f t="shared" si="284"/>
        <v>ORD26005983</v>
      </c>
      <c r="I5984">
        <f>COUNTIFS(PG_Transactions!$AK:$AK,$H5984,PG_Transactions!$E:$E,"CAPTURE",PG_Transactions!$AQ:$AQ,1)</f>
        <v>1</v>
      </c>
      <c r="J5984">
        <f>SUMIFS(PG_Transactions!$G:$G,PG_Transactions!$AK:$AK,$H5984,PG_Transactions!$E:$E,"CAPTURE",PG_Transactions!$AQ:$AQ,1)</f>
        <v>9097</v>
      </c>
      <c r="K5984">
        <f t="shared" si="285"/>
        <v>0</v>
      </c>
      <c r="L5984" t="str">
        <f t="shared" si="286"/>
        <v>Amount Match</v>
      </c>
    </row>
    <row r="5985" spans="1:12" hidden="1" x14ac:dyDescent="0.3">
      <c r="A5985" t="s">
        <v>11772</v>
      </c>
      <c r="B5985" s="1">
        <v>46272</v>
      </c>
      <c r="C5985" t="s">
        <v>11773</v>
      </c>
      <c r="D5985" t="s">
        <v>32</v>
      </c>
      <c r="E5985" t="s">
        <v>9</v>
      </c>
      <c r="F5985">
        <v>9297</v>
      </c>
      <c r="G5985" t="s">
        <v>10</v>
      </c>
      <c r="H5985" t="str">
        <f t="shared" si="284"/>
        <v>ORD26005984</v>
      </c>
      <c r="I5985">
        <f>COUNTIFS(PG_Transactions!$AK:$AK,$H5985,PG_Transactions!$E:$E,"CAPTURE",PG_Transactions!$AQ:$AQ,1)</f>
        <v>1</v>
      </c>
      <c r="J5985">
        <f>SUMIFS(PG_Transactions!$G:$G,PG_Transactions!$AK:$AK,$H5985,PG_Transactions!$E:$E,"CAPTURE",PG_Transactions!$AQ:$AQ,1)</f>
        <v>9297</v>
      </c>
      <c r="K5985">
        <f t="shared" si="285"/>
        <v>0</v>
      </c>
      <c r="L5985" t="str">
        <f t="shared" si="286"/>
        <v>Amount Match</v>
      </c>
    </row>
    <row r="5986" spans="1:12" hidden="1" x14ac:dyDescent="0.3">
      <c r="A5986" t="s">
        <v>11774</v>
      </c>
      <c r="B5986" s="1">
        <v>46274</v>
      </c>
      <c r="C5986" t="s">
        <v>11775</v>
      </c>
      <c r="D5986" t="s">
        <v>41</v>
      </c>
      <c r="E5986" t="s">
        <v>17</v>
      </c>
      <c r="F5986">
        <v>2999</v>
      </c>
      <c r="G5986" t="s">
        <v>10</v>
      </c>
      <c r="H5986" t="str">
        <f t="shared" si="284"/>
        <v>ORD26005985</v>
      </c>
      <c r="I5986">
        <f>COUNTIFS(PG_Transactions!$AK:$AK,$H5986,PG_Transactions!$E:$E,"CAPTURE",PG_Transactions!$AQ:$AQ,1)</f>
        <v>1</v>
      </c>
      <c r="J5986">
        <f>SUMIFS(PG_Transactions!$G:$G,PG_Transactions!$AK:$AK,$H5986,PG_Transactions!$E:$E,"CAPTURE",PG_Transactions!$AQ:$AQ,1)</f>
        <v>2999</v>
      </c>
      <c r="K5986">
        <f t="shared" si="285"/>
        <v>0</v>
      </c>
      <c r="L5986" t="str">
        <f t="shared" si="286"/>
        <v>Amount Match</v>
      </c>
    </row>
    <row r="5987" spans="1:12" hidden="1" x14ac:dyDescent="0.3">
      <c r="A5987" t="s">
        <v>11776</v>
      </c>
      <c r="B5987" s="1">
        <v>46289</v>
      </c>
      <c r="C5987" t="s">
        <v>11777</v>
      </c>
      <c r="D5987" t="s">
        <v>8</v>
      </c>
      <c r="E5987" t="s">
        <v>17</v>
      </c>
      <c r="F5987">
        <v>7998</v>
      </c>
      <c r="G5987" t="s">
        <v>10</v>
      </c>
      <c r="H5987" t="str">
        <f t="shared" si="284"/>
        <v>ORD26005986</v>
      </c>
      <c r="I5987">
        <f>COUNTIFS(PG_Transactions!$AK:$AK,$H5987,PG_Transactions!$E:$E,"CAPTURE",PG_Transactions!$AQ:$AQ,1)</f>
        <v>1</v>
      </c>
      <c r="J5987">
        <f>SUMIFS(PG_Transactions!$G:$G,PG_Transactions!$AK:$AK,$H5987,PG_Transactions!$E:$E,"CAPTURE",PG_Transactions!$AQ:$AQ,1)</f>
        <v>7998</v>
      </c>
      <c r="K5987">
        <f t="shared" si="285"/>
        <v>0</v>
      </c>
      <c r="L5987" t="str">
        <f t="shared" si="286"/>
        <v>Amount Match</v>
      </c>
    </row>
    <row r="5988" spans="1:12" hidden="1" x14ac:dyDescent="0.3">
      <c r="A5988" t="s">
        <v>11778</v>
      </c>
      <c r="B5988" s="1">
        <v>46283</v>
      </c>
      <c r="C5988" t="s">
        <v>11779</v>
      </c>
      <c r="D5988" t="s">
        <v>24</v>
      </c>
      <c r="E5988" t="s">
        <v>9</v>
      </c>
      <c r="F5988">
        <v>6097</v>
      </c>
      <c r="G5988" t="s">
        <v>10</v>
      </c>
      <c r="H5988" t="str">
        <f t="shared" si="284"/>
        <v>ORD26005987</v>
      </c>
      <c r="I5988">
        <f>COUNTIFS(PG_Transactions!$AK:$AK,$H5988,PG_Transactions!$E:$E,"CAPTURE",PG_Transactions!$AQ:$AQ,1)</f>
        <v>1</v>
      </c>
      <c r="J5988">
        <f>SUMIFS(PG_Transactions!$G:$G,PG_Transactions!$AK:$AK,$H5988,PG_Transactions!$E:$E,"CAPTURE",PG_Transactions!$AQ:$AQ,1)</f>
        <v>6097</v>
      </c>
      <c r="K5988">
        <f t="shared" si="285"/>
        <v>0</v>
      </c>
      <c r="L5988" t="str">
        <f t="shared" si="286"/>
        <v>Amount Match</v>
      </c>
    </row>
    <row r="5989" spans="1:12" hidden="1" x14ac:dyDescent="0.3">
      <c r="A5989" t="s">
        <v>11780</v>
      </c>
      <c r="B5989" s="1">
        <v>46273</v>
      </c>
      <c r="C5989" t="s">
        <v>11781</v>
      </c>
      <c r="D5989" t="s">
        <v>65</v>
      </c>
      <c r="E5989" t="s">
        <v>9</v>
      </c>
      <c r="F5989">
        <v>7999</v>
      </c>
      <c r="G5989" t="s">
        <v>10</v>
      </c>
      <c r="H5989" t="str">
        <f t="shared" si="284"/>
        <v>ORD26005988</v>
      </c>
      <c r="I5989">
        <f>COUNTIFS(PG_Transactions!$AK:$AK,$H5989,PG_Transactions!$E:$E,"CAPTURE",PG_Transactions!$AQ:$AQ,1)</f>
        <v>1</v>
      </c>
      <c r="J5989">
        <f>SUMIFS(PG_Transactions!$G:$G,PG_Transactions!$AK:$AK,$H5989,PG_Transactions!$E:$E,"CAPTURE",PG_Transactions!$AQ:$AQ,1)</f>
        <v>7999</v>
      </c>
      <c r="K5989">
        <f t="shared" si="285"/>
        <v>0</v>
      </c>
      <c r="L5989" t="str">
        <f t="shared" si="286"/>
        <v>Amount Match</v>
      </c>
    </row>
    <row r="5990" spans="1:12" hidden="1" x14ac:dyDescent="0.3">
      <c r="A5990" t="s">
        <v>11782</v>
      </c>
      <c r="B5990" s="1">
        <v>46278</v>
      </c>
      <c r="C5990" t="s">
        <v>11783</v>
      </c>
      <c r="E5990" t="s">
        <v>9</v>
      </c>
      <c r="F5990" s="2">
        <v>8797</v>
      </c>
      <c r="G5990" t="s">
        <v>10</v>
      </c>
      <c r="H5990" t="str">
        <f t="shared" si="284"/>
        <v>ORD26005989</v>
      </c>
      <c r="I5990">
        <f>COUNTIFS(PG_Transactions!$AK:$AK,$H5990,PG_Transactions!$E:$E,"CAPTURE",PG_Transactions!$AQ:$AQ,1)</f>
        <v>1</v>
      </c>
      <c r="J5990">
        <f>SUMIFS(PG_Transactions!$G:$G,PG_Transactions!$AK:$AK,$H5990,PG_Transactions!$E:$E,"CAPTURE",PG_Transactions!$AQ:$AQ,1)</f>
        <v>8797</v>
      </c>
      <c r="K5990">
        <f t="shared" si="285"/>
        <v>0</v>
      </c>
      <c r="L5990" t="str">
        <f t="shared" si="286"/>
        <v>Amount Match</v>
      </c>
    </row>
    <row r="5991" spans="1:12" hidden="1" x14ac:dyDescent="0.3">
      <c r="A5991" t="s">
        <v>11784</v>
      </c>
      <c r="B5991" s="1">
        <v>46290</v>
      </c>
      <c r="C5991" t="s">
        <v>11785</v>
      </c>
      <c r="E5991" t="s">
        <v>33</v>
      </c>
      <c r="F5991">
        <v>349</v>
      </c>
      <c r="G5991" t="s">
        <v>10</v>
      </c>
      <c r="H5991" t="str">
        <f t="shared" si="284"/>
        <v>ORD26005990</v>
      </c>
      <c r="I5991">
        <f>COUNTIFS(PG_Transactions!$AK:$AK,$H5991,PG_Transactions!$E:$E,"CAPTURE",PG_Transactions!$AQ:$AQ,1)</f>
        <v>1</v>
      </c>
      <c r="J5991">
        <f>SUMIFS(PG_Transactions!$G:$G,PG_Transactions!$AK:$AK,$H5991,PG_Transactions!$E:$E,"CAPTURE",PG_Transactions!$AQ:$AQ,1)</f>
        <v>349</v>
      </c>
      <c r="K5991">
        <f t="shared" si="285"/>
        <v>0</v>
      </c>
      <c r="L5991" t="str">
        <f t="shared" si="286"/>
        <v>Amount Match</v>
      </c>
    </row>
    <row r="5992" spans="1:12" hidden="1" x14ac:dyDescent="0.3">
      <c r="A5992" t="s">
        <v>11786</v>
      </c>
      <c r="B5992" s="1">
        <v>46278</v>
      </c>
      <c r="C5992" t="s">
        <v>11787</v>
      </c>
      <c r="D5992" t="s">
        <v>13</v>
      </c>
      <c r="E5992" t="s">
        <v>9</v>
      </c>
      <c r="F5992">
        <v>4897</v>
      </c>
      <c r="G5992" t="s">
        <v>56</v>
      </c>
      <c r="H5992" t="str">
        <f t="shared" si="284"/>
        <v>ORD26005991</v>
      </c>
      <c r="I5992">
        <f>COUNTIFS(PG_Transactions!$AK:$AK,$H5992,PG_Transactions!$E:$E,"CAPTURE",PG_Transactions!$AQ:$AQ,1)</f>
        <v>1</v>
      </c>
      <c r="J5992">
        <f>SUMIFS(PG_Transactions!$G:$G,PG_Transactions!$AK:$AK,$H5992,PG_Transactions!$E:$E,"CAPTURE",PG_Transactions!$AQ:$AQ,1)</f>
        <v>4897</v>
      </c>
      <c r="K5992">
        <f t="shared" si="285"/>
        <v>0</v>
      </c>
      <c r="L5992" t="str">
        <f t="shared" si="286"/>
        <v>Amount Match</v>
      </c>
    </row>
    <row r="5993" spans="1:12" hidden="1" x14ac:dyDescent="0.3">
      <c r="A5993" t="s">
        <v>11788</v>
      </c>
      <c r="B5993" s="1">
        <v>46278</v>
      </c>
      <c r="C5993" t="s">
        <v>11789</v>
      </c>
      <c r="D5993" t="s">
        <v>13</v>
      </c>
      <c r="E5993" t="s">
        <v>17</v>
      </c>
      <c r="F5993">
        <v>4999</v>
      </c>
      <c r="G5993" t="s">
        <v>10</v>
      </c>
      <c r="H5993" t="str">
        <f t="shared" si="284"/>
        <v>ORD26005992</v>
      </c>
      <c r="I5993">
        <f>COUNTIFS(PG_Transactions!$AK:$AK,$H5993,PG_Transactions!$E:$E,"CAPTURE",PG_Transactions!$AQ:$AQ,1)</f>
        <v>1</v>
      </c>
      <c r="J5993">
        <f>SUMIFS(PG_Transactions!$G:$G,PG_Transactions!$AK:$AK,$H5993,PG_Transactions!$E:$E,"CAPTURE",PG_Transactions!$AQ:$AQ,1)</f>
        <v>4999</v>
      </c>
      <c r="K5993">
        <f t="shared" si="285"/>
        <v>0</v>
      </c>
      <c r="L5993" t="str">
        <f t="shared" si="286"/>
        <v>Amount Match</v>
      </c>
    </row>
    <row r="5994" spans="1:12" hidden="1" x14ac:dyDescent="0.3">
      <c r="A5994" t="s">
        <v>11790</v>
      </c>
      <c r="B5994" s="1">
        <v>46272</v>
      </c>
      <c r="C5994" t="s">
        <v>11791</v>
      </c>
      <c r="D5994" t="s">
        <v>41</v>
      </c>
      <c r="E5994" t="s">
        <v>9</v>
      </c>
      <c r="F5994">
        <v>1499</v>
      </c>
      <c r="G5994" t="s">
        <v>10</v>
      </c>
      <c r="H5994" t="str">
        <f t="shared" si="284"/>
        <v>ORD26005993</v>
      </c>
      <c r="I5994">
        <f>COUNTIFS(PG_Transactions!$AK:$AK,$H5994,PG_Transactions!$E:$E,"CAPTURE",PG_Transactions!$AQ:$AQ,1)</f>
        <v>1</v>
      </c>
      <c r="J5994">
        <f>SUMIFS(PG_Transactions!$G:$G,PG_Transactions!$AK:$AK,$H5994,PG_Transactions!$E:$E,"CAPTURE",PG_Transactions!$AQ:$AQ,1)</f>
        <v>1499</v>
      </c>
      <c r="K5994">
        <f t="shared" si="285"/>
        <v>0</v>
      </c>
      <c r="L5994" t="str">
        <f t="shared" si="286"/>
        <v>Amount Match</v>
      </c>
    </row>
    <row r="5995" spans="1:12" hidden="1" x14ac:dyDescent="0.3">
      <c r="A5995" t="s">
        <v>11792</v>
      </c>
      <c r="B5995" s="1">
        <v>46291</v>
      </c>
      <c r="C5995" t="s">
        <v>11793</v>
      </c>
      <c r="D5995" t="s">
        <v>51</v>
      </c>
      <c r="E5995" t="s">
        <v>9</v>
      </c>
      <c r="F5995">
        <v>6847</v>
      </c>
      <c r="G5995" t="s">
        <v>70</v>
      </c>
      <c r="H5995" t="str">
        <f t="shared" si="284"/>
        <v>ORD26005994</v>
      </c>
      <c r="I5995">
        <f>COUNTIFS(PG_Transactions!$AK:$AK,$H5995,PG_Transactions!$E:$E,"CAPTURE",PG_Transactions!$AQ:$AQ,1)</f>
        <v>0</v>
      </c>
      <c r="J5995">
        <f>SUMIFS(PG_Transactions!$G:$G,PG_Transactions!$AK:$AK,$H5995,PG_Transactions!$E:$E,"CAPTURE",PG_Transactions!$AQ:$AQ,1)</f>
        <v>0</v>
      </c>
      <c r="K5995">
        <f t="shared" si="285"/>
        <v>-6847</v>
      </c>
      <c r="L5995" t="str">
        <f t="shared" si="286"/>
        <v>No Capture</v>
      </c>
    </row>
    <row r="5996" spans="1:12" hidden="1" x14ac:dyDescent="0.3">
      <c r="A5996" t="s">
        <v>11794</v>
      </c>
      <c r="B5996" s="1">
        <v>46268</v>
      </c>
      <c r="C5996" t="s">
        <v>11795</v>
      </c>
      <c r="D5996" t="s">
        <v>32</v>
      </c>
      <c r="E5996" t="s">
        <v>9</v>
      </c>
      <c r="F5996">
        <v>349</v>
      </c>
      <c r="G5996" t="s">
        <v>10</v>
      </c>
      <c r="H5996" t="str">
        <f t="shared" si="284"/>
        <v>ORD26005995</v>
      </c>
      <c r="I5996">
        <f>COUNTIFS(PG_Transactions!$AK:$AK,$H5996,PG_Transactions!$E:$E,"CAPTURE",PG_Transactions!$AQ:$AQ,1)</f>
        <v>1</v>
      </c>
      <c r="J5996">
        <f>SUMIFS(PG_Transactions!$G:$G,PG_Transactions!$AK:$AK,$H5996,PG_Transactions!$E:$E,"CAPTURE",PG_Transactions!$AQ:$AQ,1)</f>
        <v>349</v>
      </c>
      <c r="K5996">
        <f t="shared" si="285"/>
        <v>0</v>
      </c>
      <c r="L5996" t="str">
        <f t="shared" si="286"/>
        <v>Amount Match</v>
      </c>
    </row>
    <row r="5997" spans="1:12" hidden="1" x14ac:dyDescent="0.3">
      <c r="A5997" t="s">
        <v>11796</v>
      </c>
      <c r="B5997" s="1">
        <v>46275</v>
      </c>
      <c r="C5997" t="s">
        <v>11797</v>
      </c>
      <c r="D5997" t="s">
        <v>38</v>
      </c>
      <c r="E5997" t="s">
        <v>9</v>
      </c>
      <c r="F5997" s="2">
        <v>2498</v>
      </c>
      <c r="G5997" t="s">
        <v>10</v>
      </c>
      <c r="H5997" t="str">
        <f t="shared" si="284"/>
        <v>ORD26005996</v>
      </c>
      <c r="I5997">
        <f>COUNTIFS(PG_Transactions!$AK:$AK,$H5997,PG_Transactions!$E:$E,"CAPTURE",PG_Transactions!$AQ:$AQ,1)</f>
        <v>1</v>
      </c>
      <c r="J5997">
        <f>SUMIFS(PG_Transactions!$G:$G,PG_Transactions!$AK:$AK,$H5997,PG_Transactions!$E:$E,"CAPTURE",PG_Transactions!$AQ:$AQ,1)</f>
        <v>2498</v>
      </c>
      <c r="K5997">
        <f t="shared" si="285"/>
        <v>0</v>
      </c>
      <c r="L5997" t="str">
        <f t="shared" si="286"/>
        <v>Amount Match</v>
      </c>
    </row>
    <row r="5998" spans="1:12" hidden="1" x14ac:dyDescent="0.3">
      <c r="A5998" t="s">
        <v>11798</v>
      </c>
      <c r="B5998" s="1">
        <v>46283</v>
      </c>
      <c r="C5998" t="s">
        <v>11799</v>
      </c>
      <c r="D5998" t="s">
        <v>38</v>
      </c>
      <c r="E5998" t="s">
        <v>9</v>
      </c>
      <c r="F5998">
        <v>9297</v>
      </c>
      <c r="G5998" t="s">
        <v>10</v>
      </c>
      <c r="H5998" t="str">
        <f t="shared" si="284"/>
        <v>ORD26005997</v>
      </c>
      <c r="I5998">
        <f>COUNTIFS(PG_Transactions!$AK:$AK,$H5998,PG_Transactions!$E:$E,"CAPTURE",PG_Transactions!$AQ:$AQ,1)</f>
        <v>1</v>
      </c>
      <c r="J5998">
        <f>SUMIFS(PG_Transactions!$G:$G,PG_Transactions!$AK:$AK,$H5998,PG_Transactions!$E:$E,"CAPTURE",PG_Transactions!$AQ:$AQ,1)</f>
        <v>9297</v>
      </c>
      <c r="K5998">
        <f t="shared" si="285"/>
        <v>0</v>
      </c>
      <c r="L5998" t="str">
        <f t="shared" si="286"/>
        <v>Amount Match</v>
      </c>
    </row>
    <row r="5999" spans="1:12" hidden="1" x14ac:dyDescent="0.3">
      <c r="A5999" t="s">
        <v>11800</v>
      </c>
      <c r="B5999" s="1">
        <v>46269</v>
      </c>
      <c r="C5999" t="s">
        <v>11801</v>
      </c>
      <c r="D5999" t="s">
        <v>32</v>
      </c>
      <c r="E5999" t="s">
        <v>9</v>
      </c>
      <c r="F5999">
        <v>349</v>
      </c>
      <c r="G5999" t="s">
        <v>10</v>
      </c>
      <c r="H5999" t="str">
        <f t="shared" si="284"/>
        <v>ORD26005998</v>
      </c>
      <c r="I5999">
        <f>COUNTIFS(PG_Transactions!$AK:$AK,$H5999,PG_Transactions!$E:$E,"CAPTURE",PG_Transactions!$AQ:$AQ,1)</f>
        <v>1</v>
      </c>
      <c r="J5999">
        <f>SUMIFS(PG_Transactions!$G:$G,PG_Transactions!$AK:$AK,$H5999,PG_Transactions!$E:$E,"CAPTURE",PG_Transactions!$AQ:$AQ,1)</f>
        <v>349</v>
      </c>
      <c r="K5999">
        <f t="shared" si="285"/>
        <v>0</v>
      </c>
      <c r="L5999" t="str">
        <f t="shared" si="286"/>
        <v>Amount Match</v>
      </c>
    </row>
    <row r="6000" spans="1:12" hidden="1" x14ac:dyDescent="0.3">
      <c r="A6000" t="s">
        <v>11802</v>
      </c>
      <c r="B6000" s="1">
        <v>46290</v>
      </c>
      <c r="C6000" t="s">
        <v>11803</v>
      </c>
      <c r="D6000" t="s">
        <v>32</v>
      </c>
      <c r="E6000" t="s">
        <v>9</v>
      </c>
      <c r="F6000">
        <v>5498</v>
      </c>
      <c r="G6000" t="s">
        <v>10</v>
      </c>
      <c r="H6000" t="str">
        <f t="shared" si="284"/>
        <v>ORD26005999</v>
      </c>
      <c r="I6000">
        <f>COUNTIFS(PG_Transactions!$AK:$AK,$H6000,PG_Transactions!$E:$E,"CAPTURE",PG_Transactions!$AQ:$AQ,1)</f>
        <v>1</v>
      </c>
      <c r="J6000">
        <f>SUMIFS(PG_Transactions!$G:$G,PG_Transactions!$AK:$AK,$H6000,PG_Transactions!$E:$E,"CAPTURE",PG_Transactions!$AQ:$AQ,1)</f>
        <v>5498</v>
      </c>
      <c r="K6000">
        <f t="shared" si="285"/>
        <v>0</v>
      </c>
      <c r="L6000" t="str">
        <f t="shared" si="286"/>
        <v>Amount Match</v>
      </c>
    </row>
    <row r="6001" spans="1:12" hidden="1" x14ac:dyDescent="0.3">
      <c r="A6001" t="s">
        <v>11804</v>
      </c>
      <c r="B6001" s="1">
        <v>46271</v>
      </c>
      <c r="C6001" t="s">
        <v>11805</v>
      </c>
      <c r="D6001" t="s">
        <v>13</v>
      </c>
      <c r="E6001" t="s">
        <v>9</v>
      </c>
      <c r="F6001">
        <v>4298</v>
      </c>
      <c r="G6001" t="s">
        <v>56</v>
      </c>
      <c r="H6001" t="str">
        <f t="shared" si="284"/>
        <v>ORD26006000</v>
      </c>
      <c r="I6001">
        <f>COUNTIFS(PG_Transactions!$AK:$AK,$H6001,PG_Transactions!$E:$E,"CAPTURE",PG_Transactions!$AQ:$AQ,1)</f>
        <v>1</v>
      </c>
      <c r="J6001">
        <f>SUMIFS(PG_Transactions!$G:$G,PG_Transactions!$AK:$AK,$H6001,PG_Transactions!$E:$E,"CAPTURE",PG_Transactions!$AQ:$AQ,1)</f>
        <v>4298</v>
      </c>
      <c r="K6001">
        <f t="shared" si="285"/>
        <v>0</v>
      </c>
      <c r="L6001" t="str">
        <f t="shared" si="286"/>
        <v>Amount Match</v>
      </c>
    </row>
  </sheetData>
  <autoFilter ref="A1:L6001" xr:uid="{77963CF9-086E-45E0-8A0F-FE8DED5F43E8}">
    <filterColumn colId="11">
      <filters>
        <filter val="Multiple Capture Rows - Review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8C343-E82F-4AE7-A2B1-3750FF5ED66C}">
  <dimension ref="A1:AR5753"/>
  <sheetViews>
    <sheetView tabSelected="1" topLeftCell="D5494" zoomScale="96" workbookViewId="0">
      <selection activeCell="J5507" sqref="J5507"/>
    </sheetView>
  </sheetViews>
  <sheetFormatPr defaultRowHeight="14.4" x14ac:dyDescent="0.3"/>
  <cols>
    <col min="3" max="3" width="20" bestFit="1" customWidth="1"/>
    <col min="4" max="4" width="11" bestFit="1" customWidth="1"/>
    <col min="7" max="10" width="9.109375" bestFit="1" customWidth="1"/>
    <col min="11" max="11" width="10.33203125" bestFit="1" customWidth="1"/>
    <col min="13" max="15" width="9" bestFit="1" customWidth="1"/>
    <col min="34" max="34" width="29.109375" bestFit="1" customWidth="1"/>
    <col min="35" max="35" width="23.33203125" bestFit="1" customWidth="1"/>
    <col min="36" max="36" width="21.21875" bestFit="1" customWidth="1"/>
    <col min="37" max="37" width="20.77734375" bestFit="1" customWidth="1"/>
    <col min="38" max="38" width="21.77734375" bestFit="1" customWidth="1"/>
  </cols>
  <sheetData>
    <row r="1" spans="1:44" x14ac:dyDescent="0.3">
      <c r="A1" t="s">
        <v>11807</v>
      </c>
      <c r="B1" t="s">
        <v>11808</v>
      </c>
      <c r="C1" t="s">
        <v>11809</v>
      </c>
      <c r="D1" t="s">
        <v>11810</v>
      </c>
      <c r="E1" t="s">
        <v>11811</v>
      </c>
      <c r="F1" t="s">
        <v>3</v>
      </c>
      <c r="G1" t="s">
        <v>11812</v>
      </c>
      <c r="H1" t="s">
        <v>11813</v>
      </c>
      <c r="I1" t="s">
        <v>11814</v>
      </c>
      <c r="J1" t="s">
        <v>11815</v>
      </c>
      <c r="K1" t="s">
        <v>11816</v>
      </c>
      <c r="L1" t="s">
        <v>11817</v>
      </c>
      <c r="M1" t="s">
        <v>18540</v>
      </c>
      <c r="N1" t="s">
        <v>18541</v>
      </c>
      <c r="O1" t="s">
        <v>18542</v>
      </c>
      <c r="P1" t="s">
        <v>18543</v>
      </c>
      <c r="Q1" t="s">
        <v>18544</v>
      </c>
      <c r="R1" t="s">
        <v>18545</v>
      </c>
      <c r="S1" t="s">
        <v>18552</v>
      </c>
      <c r="T1" t="s">
        <v>18546</v>
      </c>
      <c r="U1" t="s">
        <v>18547</v>
      </c>
      <c r="V1" t="s">
        <v>18554</v>
      </c>
      <c r="W1" t="s">
        <v>18555</v>
      </c>
      <c r="X1" t="s">
        <v>18556</v>
      </c>
      <c r="Y1" t="s">
        <v>18557</v>
      </c>
      <c r="Z1" t="s">
        <v>18558</v>
      </c>
      <c r="AA1" t="s">
        <v>18579</v>
      </c>
      <c r="AB1" t="s">
        <v>18559</v>
      </c>
      <c r="AD1" t="s">
        <v>18580</v>
      </c>
      <c r="AE1" t="s">
        <v>18571</v>
      </c>
      <c r="AF1" t="s">
        <v>18581</v>
      </c>
      <c r="AG1" t="s">
        <v>18582</v>
      </c>
      <c r="AH1" t="s">
        <v>18583</v>
      </c>
      <c r="AI1" t="s">
        <v>18584</v>
      </c>
      <c r="AJ1" t="s">
        <v>18585</v>
      </c>
      <c r="AK1" t="s">
        <v>18586</v>
      </c>
      <c r="AL1" t="s">
        <v>18587</v>
      </c>
      <c r="AN1" t="s">
        <v>18588</v>
      </c>
      <c r="AP1" t="s">
        <v>18592</v>
      </c>
      <c r="AQ1" t="s">
        <v>18594</v>
      </c>
      <c r="AR1" t="s">
        <v>18610</v>
      </c>
    </row>
    <row r="2" spans="1:44" x14ac:dyDescent="0.3">
      <c r="A2" t="s">
        <v>11818</v>
      </c>
      <c r="C2" t="s">
        <v>154</v>
      </c>
      <c r="D2" s="1">
        <v>46266</v>
      </c>
      <c r="E2" t="s">
        <v>11819</v>
      </c>
      <c r="F2" t="s">
        <v>44</v>
      </c>
      <c r="G2">
        <v>6798</v>
      </c>
      <c r="H2">
        <v>163.15</v>
      </c>
      <c r="I2">
        <v>29.37</v>
      </c>
      <c r="J2">
        <v>6605.48</v>
      </c>
      <c r="K2" s="1">
        <v>46268</v>
      </c>
      <c r="L2" t="s">
        <v>11820</v>
      </c>
      <c r="M2">
        <f>COUNTIF($A:$A,A2)</f>
        <v>1</v>
      </c>
      <c r="N2">
        <f>COUNTIF(Orders!$A:$A,C2)</f>
        <v>1</v>
      </c>
      <c r="O2">
        <f>COUNTIF(N2:N5753,0)</f>
        <v>651</v>
      </c>
      <c r="P2">
        <f>COUNTIF(Orders!$H:$H,UPPER(SUBSTITUTE(TRIM(C2),"-","")))</f>
        <v>1</v>
      </c>
      <c r="Q2">
        <f>COUNTIF(P2:P5753,0)</f>
        <v>8</v>
      </c>
      <c r="R2" t="str">
        <f>IF(E2="REFUND","Refund",IF(P2=0,"Unmatched Order Reference","Matched Order Reference"))</f>
        <v>Matched Order Reference</v>
      </c>
      <c r="S2">
        <f>COUNTIFS($C$2:$C$5753,C2,$E$2:$E$5753,"CAPTURE")</f>
        <v>1</v>
      </c>
      <c r="T2" t="s">
        <v>18548</v>
      </c>
      <c r="U2">
        <f>COUNTIF(R2:R5753,T2)</f>
        <v>5501</v>
      </c>
      <c r="V2" cm="1">
        <f t="array" ref="V2">IF(E2&lt;&gt;"CAPTURE",0,SUMPRODUCT((MDR_Rates!$A$2:$A$10=F2)*(G2&gt;MDR_Rates!$B$2:$B$10)*((MDR_Rates!$C$2:$C$10="")+(G2&lt;=MDR_Rates!$C$2:$C$10))*MDR_Rates!$D$2:$D$10))</f>
        <v>1.7</v>
      </c>
      <c r="W2">
        <f>IF(E2&lt;&gt;"CAPTURE",0,ROUND(G2*V2/100,2))</f>
        <v>115.57</v>
      </c>
      <c r="X2">
        <f>IF(E2&lt;&gt;"CAPTURE",0,ROUND(W2*18/100,2))</f>
        <v>20.8</v>
      </c>
      <c r="Y2">
        <f>IF(E2&lt;&gt;"CAPTURE",0,ROUND(H2-W2,2))</f>
        <v>47.58</v>
      </c>
      <c r="Z2">
        <f>IF(E2&lt;&gt;"CAPTURE",0,ROUND(I2-X2,2))</f>
        <v>8.57</v>
      </c>
      <c r="AA2">
        <f>COUNTIF(M2:M5753,"&gt;1")</f>
        <v>20</v>
      </c>
      <c r="AB2" t="s">
        <v>18560</v>
      </c>
      <c r="AC2">
        <f>SUM(Y2:Y5753)</f>
        <v>1004.42</v>
      </c>
      <c r="AD2" cm="1">
        <f t="array" ref="AD2">SUMPRODUCT((M2:M5753&gt;1)/M2:M5753)</f>
        <v>10</v>
      </c>
      <c r="AF2">
        <f>COUNTIF($A:$A,"pay_420002554")</f>
        <v>1</v>
      </c>
      <c r="AG2" t="str">
        <f>IF(E2&lt;&gt;"REFUND","",IF(COUNTIFS($A:$A,B2,$E:$E,"CAPTURE")=0,"Missing Original Capture","Original Capture Found"))</f>
        <v/>
      </c>
      <c r="AH2">
        <f>COUNTIF(AG2:AG5753,"Missing Original Capture")</f>
        <v>0</v>
      </c>
      <c r="AI2" t="str">
        <f>IF(E2="REFUND",_xlfn.MAXIFS($G:$G,$A:$A,B2,$E:$E,"CAPTURE"),"")</f>
        <v/>
      </c>
      <c r="AJ2" t="str">
        <f>IF(E2&lt;&gt;"REFUND","",IF(G2&gt;AI2,"Refund Exceeds Capture",IF(ABS(G2-AI2)&lt;0.01,"Full Refund","Partial Refund")))</f>
        <v/>
      </c>
      <c r="AK2" t="str">
        <f>UPPER(SUBSTITUTE(TRIM(C2),"-",""))</f>
        <v>ORD26000066</v>
      </c>
      <c r="AL2">
        <f>IF(E2&lt;&gt;"CAPTURE","",COUNTIF(Orders!$H:$H,AK2))</f>
        <v>1</v>
      </c>
      <c r="AM2">
        <f>COUNTIF(E2:E5753,"REFUND")</f>
        <v>243</v>
      </c>
      <c r="AN2" t="s">
        <v>18589</v>
      </c>
      <c r="AO2">
        <f>COUNTIFS($E$2:$E$5753,"CAPTURE",$AL$2:$AL$5753,1)</f>
        <v>5501</v>
      </c>
      <c r="AP2" t="str">
        <f>IF(E2&lt;&gt;"CAPTURE","",IF(M2&gt;1,"Duplicate ID - Review",IF(AL2=0,"Unmatched Order",IF(AL2=1,"Matched to Order","Multiple Order Matches"))))</f>
        <v>Matched to Order</v>
      </c>
      <c r="AQ2">
        <f>IF(COUNTIF($A$2:A2,A2)=1,1,0)</f>
        <v>1</v>
      </c>
      <c r="AR2">
        <f>COUNTIF($B:$B,"pay_420000300")</f>
        <v>0</v>
      </c>
    </row>
    <row r="3" spans="1:44" x14ac:dyDescent="0.3">
      <c r="A3" t="s">
        <v>11821</v>
      </c>
      <c r="C3" t="s">
        <v>11822</v>
      </c>
      <c r="D3" s="1">
        <v>46266</v>
      </c>
      <c r="E3" t="s">
        <v>11819</v>
      </c>
      <c r="F3" t="s">
        <v>17</v>
      </c>
      <c r="G3">
        <v>11297</v>
      </c>
      <c r="H3">
        <v>180.75</v>
      </c>
      <c r="I3">
        <v>32.54</v>
      </c>
      <c r="J3">
        <v>11083.71</v>
      </c>
      <c r="K3" s="1">
        <v>46268</v>
      </c>
      <c r="L3" t="s">
        <v>11820</v>
      </c>
      <c r="M3">
        <f t="shared" ref="M3:M66" si="0">COUNTIF($A:$A,A3)</f>
        <v>1</v>
      </c>
      <c r="N3">
        <f>COUNTIF(Orders!$A:$A,C3)</f>
        <v>0</v>
      </c>
      <c r="P3">
        <f>COUNTIF(Orders!$H:$H,UPPER(SUBSTITUTE(TRIM(C3),"-","")))</f>
        <v>1</v>
      </c>
      <c r="R3" t="str">
        <f t="shared" ref="R3:R66" si="1">IF(E3="REFUND","Refund",IF(P3=0,"Unmatched Order Reference","Matched Order Reference"))</f>
        <v>Matched Order Reference</v>
      </c>
      <c r="S3">
        <f t="shared" ref="S3:S66" si="2">COUNTIFS($C$2:$C$5753,C3,$E$2:$E$5753,"CAPTURE")</f>
        <v>1</v>
      </c>
      <c r="T3" t="s">
        <v>18549</v>
      </c>
      <c r="U3">
        <f>COUNTIF(R2:R5753,T3)</f>
        <v>8</v>
      </c>
      <c r="V3" cm="1">
        <f t="array" ref="V3">IF(E3&lt;&gt;"CAPTURE",0,SUMPRODUCT((MDR_Rates!$A$2:$A$10=F3)*(G3&gt;MDR_Rates!$B$2:$B$10)*((MDR_Rates!$C$2:$C$10="")+(G3&lt;=MDR_Rates!$C$2:$C$10))*MDR_Rates!$D$2:$D$10))</f>
        <v>1.6</v>
      </c>
      <c r="W3">
        <f t="shared" ref="W3:W66" si="3">IF(E3&lt;&gt;"CAPTURE",0,ROUND(G3*V3/100,2))</f>
        <v>180.75</v>
      </c>
      <c r="X3">
        <f t="shared" ref="X3:X66" si="4">IF(E3&lt;&gt;"CAPTURE",0,ROUND(W3*18/100,2))</f>
        <v>32.54</v>
      </c>
      <c r="Y3">
        <f t="shared" ref="Y3:Y66" si="5">IF(E3&lt;&gt;"CAPTURE",0,ROUND(H3-W3,2))</f>
        <v>0</v>
      </c>
      <c r="Z3">
        <f t="shared" ref="Z3:Z66" si="6">IF(E3&lt;&gt;"CAPTURE",0,ROUND(I3-X3,2))</f>
        <v>0</v>
      </c>
      <c r="AB3" t="s">
        <v>18561</v>
      </c>
      <c r="AC3">
        <f>SUM(Z2:Z5753)</f>
        <v>180.78000000000006</v>
      </c>
      <c r="AF3">
        <f>COUNTIFS($A:$A,"pay_420002554",$E:$E,"CAPTURE")</f>
        <v>1</v>
      </c>
      <c r="AG3" t="str">
        <f t="shared" ref="AG3:AG66" si="7">IF(E3&lt;&gt;"REFUND","",IF(COUNTIFS($A:$A,B3,$E:$E,"CAPTURE")=0,"Missing Original Capture","Original Capture Found"))</f>
        <v/>
      </c>
      <c r="AI3" t="str">
        <f t="shared" ref="AI3:AI66" si="8">IF(E3="REFUND",_xlfn.MAXIFS($G:$G,$A:$A,B3,$E:$E,"CAPTURE"),"")</f>
        <v/>
      </c>
      <c r="AJ3" t="str">
        <f t="shared" ref="AJ3:AJ66" si="9">IF(E3&lt;&gt;"REFUND","",IF(G3&gt;AI3,"Refund Exceeds Capture",IF(ABS(G3-AI3)&lt;0.01,"Full Refund","Partial Refund")))</f>
        <v/>
      </c>
      <c r="AK3" t="str">
        <f t="shared" ref="AK3:AK66" si="10">UPPER(SUBSTITUTE(TRIM(C3),"-",""))</f>
        <v>ORD26000130</v>
      </c>
      <c r="AL3">
        <f>IF(E3&lt;&gt;"CAPTURE","",COUNTIF(Orders!$H:$H,AK3))</f>
        <v>1</v>
      </c>
      <c r="AM3">
        <f>SUMIF(E2:E5753,"REFUND",G2:G5753)</f>
        <v>893888</v>
      </c>
      <c r="AN3" t="s">
        <v>18590</v>
      </c>
      <c r="AO3">
        <f>COUNTIFS($E$2:$E$5753,"CAPTURE",$AL$2:$AL$5753,0)</f>
        <v>8</v>
      </c>
      <c r="AP3" t="str">
        <f t="shared" ref="AP3:AP66" si="11">IF(E3&lt;&gt;"CAPTURE","",IF(M3&gt;1,"Duplicate ID - Review",IF(AL3=0,"Unmatched Order",IF(AL3=1,"Matched to Order","Multiple Order Matches"))))</f>
        <v>Matched to Order</v>
      </c>
      <c r="AQ3">
        <f>IF(COUNTIF($A$2:A3,A3)=1,1,0)</f>
        <v>1</v>
      </c>
    </row>
    <row r="4" spans="1:44" x14ac:dyDescent="0.3">
      <c r="A4" t="s">
        <v>11823</v>
      </c>
      <c r="C4" t="s">
        <v>390</v>
      </c>
      <c r="D4" s="1">
        <v>46266</v>
      </c>
      <c r="E4" t="s">
        <v>11819</v>
      </c>
      <c r="F4" t="s">
        <v>17</v>
      </c>
      <c r="G4">
        <v>4999</v>
      </c>
      <c r="H4">
        <v>79.98</v>
      </c>
      <c r="I4">
        <v>14.4</v>
      </c>
      <c r="J4">
        <v>4904.62</v>
      </c>
      <c r="K4" s="1">
        <v>46268</v>
      </c>
      <c r="L4" t="s">
        <v>11820</v>
      </c>
      <c r="M4">
        <f t="shared" si="0"/>
        <v>1</v>
      </c>
      <c r="N4">
        <f>COUNTIF(Orders!$A:$A,C4)</f>
        <v>1</v>
      </c>
      <c r="P4">
        <f>COUNTIF(Orders!$H:$H,UPPER(SUBSTITUTE(TRIM(C4),"-","")))</f>
        <v>1</v>
      </c>
      <c r="R4" t="str">
        <f t="shared" si="1"/>
        <v>Matched Order Reference</v>
      </c>
      <c r="S4">
        <f t="shared" si="2"/>
        <v>1</v>
      </c>
      <c r="T4" t="s">
        <v>18550</v>
      </c>
      <c r="U4">
        <f>COUNTIF(R2:R5753,T4)</f>
        <v>243</v>
      </c>
      <c r="V4" cm="1">
        <f t="array" ref="V4">IF(E4&lt;&gt;"CAPTURE",0,SUMPRODUCT((MDR_Rates!$A$2:$A$10=F4)*(G4&gt;MDR_Rates!$B$2:$B$10)*((MDR_Rates!$C$2:$C$10="")+(G4&lt;=MDR_Rates!$C$2:$C$10))*MDR_Rates!$D$2:$D$10))</f>
        <v>1.6</v>
      </c>
      <c r="W4">
        <f t="shared" si="3"/>
        <v>79.98</v>
      </c>
      <c r="X4">
        <f t="shared" si="4"/>
        <v>14.4</v>
      </c>
      <c r="Y4">
        <f t="shared" si="5"/>
        <v>0</v>
      </c>
      <c r="Z4">
        <f t="shared" si="6"/>
        <v>0</v>
      </c>
      <c r="AF4">
        <f>SUMIFS($G:$G,$A:$A,"pay_420002554",$E:$E,"CAPTURE")</f>
        <v>1799</v>
      </c>
      <c r="AG4" t="str">
        <f t="shared" si="7"/>
        <v/>
      </c>
      <c r="AI4" t="str">
        <f t="shared" si="8"/>
        <v/>
      </c>
      <c r="AJ4" t="str">
        <f t="shared" si="9"/>
        <v/>
      </c>
      <c r="AK4" t="str">
        <f t="shared" si="10"/>
        <v>ORD26000184</v>
      </c>
      <c r="AL4">
        <f>IF(E4&lt;&gt;"CAPTURE","",COUNTIF(Orders!$H:$H,AK4))</f>
        <v>1</v>
      </c>
      <c r="AM4">
        <f>COUNTIF(AJ2:AJ5753,"Refund Exceeds Capture")</f>
        <v>0</v>
      </c>
      <c r="AN4" t="s">
        <v>18591</v>
      </c>
      <c r="AO4">
        <f>COUNTIFS($E$2:$E$5753,"CAPTURE",$AL$2:$AL$5753,"&gt;1")</f>
        <v>0</v>
      </c>
      <c r="AP4" t="str">
        <f t="shared" si="11"/>
        <v>Matched to Order</v>
      </c>
      <c r="AQ4">
        <f>IF(COUNTIF($A$2:A4,A4)=1,1,0)</f>
        <v>1</v>
      </c>
    </row>
    <row r="5" spans="1:44" x14ac:dyDescent="0.3">
      <c r="A5" t="s">
        <v>11824</v>
      </c>
      <c r="C5" t="s">
        <v>510</v>
      </c>
      <c r="D5" s="1">
        <v>46266</v>
      </c>
      <c r="E5" t="s">
        <v>11819</v>
      </c>
      <c r="F5" t="s">
        <v>17</v>
      </c>
      <c r="G5">
        <v>349</v>
      </c>
      <c r="H5">
        <v>6.28</v>
      </c>
      <c r="I5">
        <v>1.1299999999999999</v>
      </c>
      <c r="J5">
        <v>341.59</v>
      </c>
      <c r="K5" s="1">
        <v>46268</v>
      </c>
      <c r="L5" t="s">
        <v>11820</v>
      </c>
      <c r="M5">
        <f t="shared" si="0"/>
        <v>1</v>
      </c>
      <c r="N5">
        <f>COUNTIF(Orders!$A:$A,C5)</f>
        <v>1</v>
      </c>
      <c r="P5">
        <f>COUNTIF(Orders!$H:$H,UPPER(SUBSTITUTE(TRIM(C5),"-","")))</f>
        <v>1</v>
      </c>
      <c r="Q5">
        <f>COUNTIF(P2:P5753,0)</f>
        <v>8</v>
      </c>
      <c r="R5" t="str">
        <f t="shared" si="1"/>
        <v>Matched Order Reference</v>
      </c>
      <c r="S5">
        <f t="shared" si="2"/>
        <v>1</v>
      </c>
      <c r="V5" cm="1">
        <f t="array" ref="V5">IF(E5&lt;&gt;"CAPTURE",0,SUMPRODUCT((MDR_Rates!$A$2:$A$10=F5)*(G5&gt;MDR_Rates!$B$2:$B$10)*((MDR_Rates!$C$2:$C$10="")+(G5&lt;=MDR_Rates!$C$2:$C$10))*MDR_Rates!$D$2:$D$10))</f>
        <v>1.8</v>
      </c>
      <c r="W5">
        <f t="shared" si="3"/>
        <v>6.28</v>
      </c>
      <c r="X5">
        <f t="shared" si="4"/>
        <v>1.1299999999999999</v>
      </c>
      <c r="Y5">
        <f t="shared" si="5"/>
        <v>0</v>
      </c>
      <c r="Z5">
        <f t="shared" si="6"/>
        <v>0</v>
      </c>
      <c r="AG5" t="str">
        <f t="shared" si="7"/>
        <v/>
      </c>
      <c r="AI5" t="str">
        <f t="shared" si="8"/>
        <v/>
      </c>
      <c r="AJ5" t="str">
        <f t="shared" si="9"/>
        <v/>
      </c>
      <c r="AK5" t="str">
        <f t="shared" si="10"/>
        <v>ORD26000244</v>
      </c>
      <c r="AL5">
        <f>IF(E5&lt;&gt;"CAPTURE","",COUNTIF(Orders!$H:$H,AK5))</f>
        <v>1</v>
      </c>
      <c r="AP5" t="str">
        <f t="shared" si="11"/>
        <v>Matched to Order</v>
      </c>
      <c r="AQ5">
        <f>IF(COUNTIF($A$2:A5,A5)=1,1,0)</f>
        <v>1</v>
      </c>
    </row>
    <row r="6" spans="1:44" x14ac:dyDescent="0.3">
      <c r="A6" t="s">
        <v>11825</v>
      </c>
      <c r="C6" t="s">
        <v>526</v>
      </c>
      <c r="D6" s="1">
        <v>46266</v>
      </c>
      <c r="E6" t="s">
        <v>11819</v>
      </c>
      <c r="F6" t="s">
        <v>9</v>
      </c>
      <c r="G6">
        <v>9498</v>
      </c>
      <c r="H6">
        <v>28.49</v>
      </c>
      <c r="I6">
        <v>5.13</v>
      </c>
      <c r="J6">
        <v>9464.3799999999992</v>
      </c>
      <c r="K6" s="1">
        <v>46268</v>
      </c>
      <c r="L6" t="s">
        <v>11820</v>
      </c>
      <c r="M6">
        <f t="shared" si="0"/>
        <v>1</v>
      </c>
      <c r="N6">
        <f>COUNTIF(Orders!$A:$A,C6)</f>
        <v>1</v>
      </c>
      <c r="P6">
        <f>COUNTIF(Orders!$H:$H,UPPER(SUBSTITUTE(TRIM(C6),"-","")))</f>
        <v>1</v>
      </c>
      <c r="R6" t="str">
        <f t="shared" si="1"/>
        <v>Matched Order Reference</v>
      </c>
      <c r="S6">
        <f t="shared" si="2"/>
        <v>1</v>
      </c>
      <c r="T6" t="s">
        <v>18551</v>
      </c>
      <c r="U6">
        <f>SUMIF(P2:P5753,0,G2:G5753)</f>
        <v>24992</v>
      </c>
      <c r="V6" cm="1">
        <f t="array" ref="V6">IF(E6&lt;&gt;"CAPTURE",0,SUMPRODUCT((MDR_Rates!$A$2:$A$10=F6)*(G6&gt;MDR_Rates!$B$2:$B$10)*((MDR_Rates!$C$2:$C$10="")+(G6&lt;=MDR_Rates!$C$2:$C$10))*MDR_Rates!$D$2:$D$10))</f>
        <v>0.3</v>
      </c>
      <c r="W6">
        <f t="shared" si="3"/>
        <v>28.49</v>
      </c>
      <c r="X6">
        <f t="shared" si="4"/>
        <v>5.13</v>
      </c>
      <c r="Y6">
        <f t="shared" si="5"/>
        <v>0</v>
      </c>
      <c r="Z6">
        <f t="shared" si="6"/>
        <v>0</v>
      </c>
      <c r="AG6" t="str">
        <f t="shared" si="7"/>
        <v/>
      </c>
      <c r="AI6" t="str">
        <f t="shared" si="8"/>
        <v/>
      </c>
      <c r="AJ6" t="str">
        <f t="shared" si="9"/>
        <v/>
      </c>
      <c r="AK6" t="str">
        <f t="shared" si="10"/>
        <v>ORD26000252</v>
      </c>
      <c r="AL6">
        <f>IF(E6&lt;&gt;"CAPTURE","",COUNTIF(Orders!$H:$H,AK6))</f>
        <v>1</v>
      </c>
      <c r="AP6" t="str">
        <f t="shared" si="11"/>
        <v>Matched to Order</v>
      </c>
      <c r="AQ6">
        <f>IF(COUNTIF($A$2:A6,A6)=1,1,0)</f>
        <v>1</v>
      </c>
    </row>
    <row r="7" spans="1:44" x14ac:dyDescent="0.3">
      <c r="A7" t="s">
        <v>11826</v>
      </c>
      <c r="C7" t="s">
        <v>554</v>
      </c>
      <c r="D7" s="1">
        <v>46266</v>
      </c>
      <c r="E7" t="s">
        <v>11819</v>
      </c>
      <c r="F7" t="s">
        <v>17</v>
      </c>
      <c r="G7">
        <v>7999</v>
      </c>
      <c r="H7">
        <v>127.98</v>
      </c>
      <c r="I7">
        <v>23.04</v>
      </c>
      <c r="J7">
        <v>7847.98</v>
      </c>
      <c r="K7" s="1">
        <v>46268</v>
      </c>
      <c r="L7" t="s">
        <v>11820</v>
      </c>
      <c r="M7">
        <f t="shared" si="0"/>
        <v>1</v>
      </c>
      <c r="N7">
        <f>COUNTIF(Orders!$A:$A,C7)</f>
        <v>1</v>
      </c>
      <c r="P7">
        <f>COUNTIF(Orders!$H:$H,UPPER(SUBSTITUTE(TRIM(C7),"-","")))</f>
        <v>1</v>
      </c>
      <c r="R7" t="str">
        <f t="shared" si="1"/>
        <v>Matched Order Reference</v>
      </c>
      <c r="S7">
        <f t="shared" si="2"/>
        <v>1</v>
      </c>
      <c r="V7" cm="1">
        <f t="array" ref="V7">IF(E7&lt;&gt;"CAPTURE",0,SUMPRODUCT((MDR_Rates!$A$2:$A$10=F7)*(G7&gt;MDR_Rates!$B$2:$B$10)*((MDR_Rates!$C$2:$C$10="")+(G7&lt;=MDR_Rates!$C$2:$C$10))*MDR_Rates!$D$2:$D$10))</f>
        <v>1.6</v>
      </c>
      <c r="W7">
        <f t="shared" si="3"/>
        <v>127.98</v>
      </c>
      <c r="X7">
        <f t="shared" si="4"/>
        <v>23.04</v>
      </c>
      <c r="Y7">
        <f t="shared" si="5"/>
        <v>0</v>
      </c>
      <c r="Z7">
        <f t="shared" si="6"/>
        <v>0</v>
      </c>
      <c r="AG7" t="str">
        <f t="shared" si="7"/>
        <v/>
      </c>
      <c r="AI7" t="str">
        <f t="shared" si="8"/>
        <v/>
      </c>
      <c r="AJ7" t="str">
        <f t="shared" si="9"/>
        <v/>
      </c>
      <c r="AK7" t="str">
        <f t="shared" si="10"/>
        <v>ORD26000266</v>
      </c>
      <c r="AL7">
        <f>IF(E7&lt;&gt;"CAPTURE","",COUNTIF(Orders!$H:$H,AK7))</f>
        <v>1</v>
      </c>
      <c r="AP7" t="str">
        <f t="shared" si="11"/>
        <v>Matched to Order</v>
      </c>
      <c r="AQ7">
        <f>IF(COUNTIF($A$2:A7,A7)=1,1,0)</f>
        <v>1</v>
      </c>
    </row>
    <row r="8" spans="1:44" x14ac:dyDescent="0.3">
      <c r="A8" t="s">
        <v>11827</v>
      </c>
      <c r="C8" t="s">
        <v>684</v>
      </c>
      <c r="D8" s="1">
        <v>46266</v>
      </c>
      <c r="E8" t="s">
        <v>11819</v>
      </c>
      <c r="F8" t="s">
        <v>17</v>
      </c>
      <c r="G8">
        <v>1299</v>
      </c>
      <c r="H8">
        <v>23.38</v>
      </c>
      <c r="I8">
        <v>4.21</v>
      </c>
      <c r="J8">
        <v>1271.4100000000001</v>
      </c>
      <c r="K8" s="1">
        <v>46268</v>
      </c>
      <c r="L8" t="s">
        <v>11820</v>
      </c>
      <c r="M8">
        <f t="shared" si="0"/>
        <v>1</v>
      </c>
      <c r="N8">
        <f>COUNTIF(Orders!$A:$A,C8)</f>
        <v>1</v>
      </c>
      <c r="P8">
        <f>COUNTIF(Orders!$H:$H,UPPER(SUBSTITUTE(TRIM(C8),"-","")))</f>
        <v>1</v>
      </c>
      <c r="R8" t="str">
        <f t="shared" si="1"/>
        <v>Matched Order Reference</v>
      </c>
      <c r="S8">
        <f t="shared" si="2"/>
        <v>1</v>
      </c>
      <c r="V8" cm="1">
        <f t="array" ref="V8">IF(E8&lt;&gt;"CAPTURE",0,SUMPRODUCT((MDR_Rates!$A$2:$A$10=F8)*(G8&gt;MDR_Rates!$B$2:$B$10)*((MDR_Rates!$C$2:$C$10="")+(G8&lt;=MDR_Rates!$C$2:$C$10))*MDR_Rates!$D$2:$D$10))</f>
        <v>1.8</v>
      </c>
      <c r="W8">
        <f t="shared" si="3"/>
        <v>23.38</v>
      </c>
      <c r="X8">
        <f t="shared" si="4"/>
        <v>4.21</v>
      </c>
      <c r="Y8">
        <f t="shared" si="5"/>
        <v>0</v>
      </c>
      <c r="Z8">
        <f t="shared" si="6"/>
        <v>0</v>
      </c>
      <c r="AG8" t="str">
        <f t="shared" si="7"/>
        <v/>
      </c>
      <c r="AI8" t="str">
        <f t="shared" si="8"/>
        <v/>
      </c>
      <c r="AJ8" t="str">
        <f t="shared" si="9"/>
        <v/>
      </c>
      <c r="AK8" t="str">
        <f t="shared" si="10"/>
        <v>ORD26000331</v>
      </c>
      <c r="AL8">
        <f>IF(E8&lt;&gt;"CAPTURE","",COUNTIF(Orders!$H:$H,AK8))</f>
        <v>1</v>
      </c>
      <c r="AP8" t="str">
        <f t="shared" si="11"/>
        <v>Matched to Order</v>
      </c>
      <c r="AQ8">
        <f>IF(COUNTIF($A$2:A8,A8)=1,1,0)</f>
        <v>1</v>
      </c>
    </row>
    <row r="9" spans="1:44" x14ac:dyDescent="0.3">
      <c r="A9" t="s">
        <v>11828</v>
      </c>
      <c r="C9" t="s">
        <v>768</v>
      </c>
      <c r="D9" s="1">
        <v>46266</v>
      </c>
      <c r="E9" t="s">
        <v>11819</v>
      </c>
      <c r="F9" t="s">
        <v>9</v>
      </c>
      <c r="G9">
        <v>1799</v>
      </c>
      <c r="H9">
        <v>0</v>
      </c>
      <c r="I9">
        <v>0</v>
      </c>
      <c r="J9">
        <v>1799</v>
      </c>
      <c r="K9" s="1">
        <v>46268</v>
      </c>
      <c r="L9" t="s">
        <v>11820</v>
      </c>
      <c r="M9">
        <f t="shared" si="0"/>
        <v>1</v>
      </c>
      <c r="N9">
        <f>COUNTIF(Orders!$A:$A,C9)</f>
        <v>1</v>
      </c>
      <c r="P9">
        <f>COUNTIF(Orders!$H:$H,UPPER(SUBSTITUTE(TRIM(C9),"-","")))</f>
        <v>1</v>
      </c>
      <c r="R9" t="str">
        <f t="shared" si="1"/>
        <v>Matched Order Reference</v>
      </c>
      <c r="S9">
        <f t="shared" si="2"/>
        <v>1</v>
      </c>
      <c r="V9" cm="1">
        <f t="array" ref="V9">IF(E9&lt;&gt;"CAPTURE",0,SUMPRODUCT((MDR_Rates!$A$2:$A$10=F9)*(G9&gt;MDR_Rates!$B$2:$B$10)*((MDR_Rates!$C$2:$C$10="")+(G9&lt;=MDR_Rates!$C$2:$C$10))*MDR_Rates!$D$2:$D$10))</f>
        <v>0</v>
      </c>
      <c r="W9">
        <f t="shared" si="3"/>
        <v>0</v>
      </c>
      <c r="X9">
        <f t="shared" si="4"/>
        <v>0</v>
      </c>
      <c r="Y9">
        <f t="shared" si="5"/>
        <v>0</v>
      </c>
      <c r="Z9">
        <f t="shared" si="6"/>
        <v>0</v>
      </c>
      <c r="AG9" t="str">
        <f t="shared" si="7"/>
        <v/>
      </c>
      <c r="AI9" t="str">
        <f t="shared" si="8"/>
        <v/>
      </c>
      <c r="AJ9" t="str">
        <f t="shared" si="9"/>
        <v/>
      </c>
      <c r="AK9" t="str">
        <f t="shared" si="10"/>
        <v>ORD26000373</v>
      </c>
      <c r="AL9">
        <f>IF(E9&lt;&gt;"CAPTURE","",COUNTIF(Orders!$H:$H,AK9))</f>
        <v>1</v>
      </c>
      <c r="AP9" t="str">
        <f t="shared" si="11"/>
        <v>Matched to Order</v>
      </c>
      <c r="AQ9">
        <f>IF(COUNTIF($A$2:A9,A9)=1,1,0)</f>
        <v>1</v>
      </c>
    </row>
    <row r="10" spans="1:44" x14ac:dyDescent="0.3">
      <c r="A10" t="s">
        <v>11829</v>
      </c>
      <c r="C10" t="s">
        <v>772</v>
      </c>
      <c r="D10" s="1">
        <v>46266</v>
      </c>
      <c r="E10" t="s">
        <v>11819</v>
      </c>
      <c r="F10" t="s">
        <v>9</v>
      </c>
      <c r="G10">
        <v>4298</v>
      </c>
      <c r="H10">
        <v>12.89</v>
      </c>
      <c r="I10">
        <v>2.3199999999999998</v>
      </c>
      <c r="J10">
        <v>4282.79</v>
      </c>
      <c r="K10" s="1">
        <v>46268</v>
      </c>
      <c r="L10" t="s">
        <v>11820</v>
      </c>
      <c r="M10">
        <f t="shared" si="0"/>
        <v>1</v>
      </c>
      <c r="N10">
        <f>COUNTIF(Orders!$A:$A,C10)</f>
        <v>1</v>
      </c>
      <c r="P10">
        <f>COUNTIF(Orders!$H:$H,UPPER(SUBSTITUTE(TRIM(C10),"-","")))</f>
        <v>1</v>
      </c>
      <c r="R10" t="str">
        <f t="shared" si="1"/>
        <v>Matched Order Reference</v>
      </c>
      <c r="S10">
        <f t="shared" si="2"/>
        <v>1</v>
      </c>
      <c r="V10" cm="1">
        <f t="array" ref="V10">IF(E10&lt;&gt;"CAPTURE",0,SUMPRODUCT((MDR_Rates!$A$2:$A$10=F10)*(G10&gt;MDR_Rates!$B$2:$B$10)*((MDR_Rates!$C$2:$C$10="")+(G10&lt;=MDR_Rates!$C$2:$C$10))*MDR_Rates!$D$2:$D$10))</f>
        <v>0.3</v>
      </c>
      <c r="W10">
        <f t="shared" si="3"/>
        <v>12.89</v>
      </c>
      <c r="X10">
        <f t="shared" si="4"/>
        <v>2.3199999999999998</v>
      </c>
      <c r="Y10">
        <f t="shared" si="5"/>
        <v>0</v>
      </c>
      <c r="Z10">
        <f t="shared" si="6"/>
        <v>0</v>
      </c>
      <c r="AG10" t="str">
        <f t="shared" si="7"/>
        <v/>
      </c>
      <c r="AI10" t="str">
        <f t="shared" si="8"/>
        <v/>
      </c>
      <c r="AJ10" t="str">
        <f t="shared" si="9"/>
        <v/>
      </c>
      <c r="AK10" t="str">
        <f t="shared" si="10"/>
        <v>ORD26000375</v>
      </c>
      <c r="AL10">
        <f>IF(E10&lt;&gt;"CAPTURE","",COUNTIF(Orders!$H:$H,AK10))</f>
        <v>1</v>
      </c>
      <c r="AP10" t="str">
        <f t="shared" si="11"/>
        <v>Matched to Order</v>
      </c>
      <c r="AQ10">
        <f>IF(COUNTIF($A$2:A10,A10)=1,1,0)</f>
        <v>1</v>
      </c>
    </row>
    <row r="11" spans="1:44" x14ac:dyDescent="0.3">
      <c r="A11" t="s">
        <v>11830</v>
      </c>
      <c r="C11" t="s">
        <v>842</v>
      </c>
      <c r="D11" s="1">
        <v>46266</v>
      </c>
      <c r="E11" t="s">
        <v>11819</v>
      </c>
      <c r="F11" t="s">
        <v>17</v>
      </c>
      <c r="G11">
        <v>799</v>
      </c>
      <c r="H11">
        <v>14.38</v>
      </c>
      <c r="I11">
        <v>2.59</v>
      </c>
      <c r="J11">
        <v>782.03</v>
      </c>
      <c r="K11" s="1">
        <v>46268</v>
      </c>
      <c r="L11" t="s">
        <v>11820</v>
      </c>
      <c r="M11">
        <f t="shared" si="0"/>
        <v>1</v>
      </c>
      <c r="N11">
        <f>COUNTIF(Orders!$A:$A,C11)</f>
        <v>1</v>
      </c>
      <c r="P11">
        <f>COUNTIF(Orders!$H:$H,UPPER(SUBSTITUTE(TRIM(C11),"-","")))</f>
        <v>1</v>
      </c>
      <c r="R11" t="str">
        <f t="shared" si="1"/>
        <v>Matched Order Reference</v>
      </c>
      <c r="S11">
        <f t="shared" si="2"/>
        <v>1</v>
      </c>
      <c r="V11" cm="1">
        <f t="array" ref="V11">IF(E11&lt;&gt;"CAPTURE",0,SUMPRODUCT((MDR_Rates!$A$2:$A$10=F11)*(G11&gt;MDR_Rates!$B$2:$B$10)*((MDR_Rates!$C$2:$C$10="")+(G11&lt;=MDR_Rates!$C$2:$C$10))*MDR_Rates!$D$2:$D$10))</f>
        <v>1.8</v>
      </c>
      <c r="W11">
        <f t="shared" si="3"/>
        <v>14.38</v>
      </c>
      <c r="X11">
        <f t="shared" si="4"/>
        <v>2.59</v>
      </c>
      <c r="Y11">
        <f t="shared" si="5"/>
        <v>0</v>
      </c>
      <c r="Z11">
        <f t="shared" si="6"/>
        <v>0</v>
      </c>
      <c r="AG11" t="str">
        <f t="shared" si="7"/>
        <v/>
      </c>
      <c r="AI11" t="str">
        <f t="shared" si="8"/>
        <v/>
      </c>
      <c r="AJ11" t="str">
        <f t="shared" si="9"/>
        <v/>
      </c>
      <c r="AK11" t="str">
        <f t="shared" si="10"/>
        <v>ORD26000410</v>
      </c>
      <c r="AL11">
        <f>IF(E11&lt;&gt;"CAPTURE","",COUNTIF(Orders!$H:$H,AK11))</f>
        <v>1</v>
      </c>
      <c r="AP11" t="str">
        <f t="shared" si="11"/>
        <v>Matched to Order</v>
      </c>
      <c r="AQ11">
        <f>IF(COUNTIF($A$2:A11,A11)=1,1,0)</f>
        <v>1</v>
      </c>
    </row>
    <row r="12" spans="1:44" x14ac:dyDescent="0.3">
      <c r="A12" t="s">
        <v>11831</v>
      </c>
      <c r="C12" t="s">
        <v>961</v>
      </c>
      <c r="D12" s="1">
        <v>46266</v>
      </c>
      <c r="E12" t="s">
        <v>11819</v>
      </c>
      <c r="F12" t="s">
        <v>44</v>
      </c>
      <c r="G12">
        <v>4297</v>
      </c>
      <c r="H12">
        <v>73.05</v>
      </c>
      <c r="I12">
        <v>13.15</v>
      </c>
      <c r="J12">
        <v>4210.8</v>
      </c>
      <c r="K12" s="1">
        <v>46268</v>
      </c>
      <c r="L12" t="s">
        <v>11820</v>
      </c>
      <c r="M12">
        <f t="shared" si="0"/>
        <v>1</v>
      </c>
      <c r="N12">
        <f>COUNTIF(Orders!$A:$A,C12)</f>
        <v>1</v>
      </c>
      <c r="P12">
        <f>COUNTIF(Orders!$H:$H,UPPER(SUBSTITUTE(TRIM(C12),"-","")))</f>
        <v>1</v>
      </c>
      <c r="R12" t="str">
        <f t="shared" si="1"/>
        <v>Matched Order Reference</v>
      </c>
      <c r="S12">
        <f t="shared" si="2"/>
        <v>1</v>
      </c>
      <c r="V12" cm="1">
        <f t="array" ref="V12">IF(E12&lt;&gt;"CAPTURE",0,SUMPRODUCT((MDR_Rates!$A$2:$A$10=F12)*(G12&gt;MDR_Rates!$B$2:$B$10)*((MDR_Rates!$C$2:$C$10="")+(G12&lt;=MDR_Rates!$C$2:$C$10))*MDR_Rates!$D$2:$D$10))</f>
        <v>1.7</v>
      </c>
      <c r="W12">
        <f t="shared" si="3"/>
        <v>73.05</v>
      </c>
      <c r="X12">
        <f t="shared" si="4"/>
        <v>13.15</v>
      </c>
      <c r="Y12">
        <f t="shared" si="5"/>
        <v>0</v>
      </c>
      <c r="Z12">
        <f t="shared" si="6"/>
        <v>0</v>
      </c>
      <c r="AG12" t="str">
        <f t="shared" si="7"/>
        <v/>
      </c>
      <c r="AI12" t="str">
        <f t="shared" si="8"/>
        <v/>
      </c>
      <c r="AJ12" t="str">
        <f t="shared" si="9"/>
        <v/>
      </c>
      <c r="AK12" t="str">
        <f t="shared" si="10"/>
        <v>ORD26000470</v>
      </c>
      <c r="AL12">
        <f>IF(E12&lt;&gt;"CAPTURE","",COUNTIF(Orders!$H:$H,AK12))</f>
        <v>1</v>
      </c>
      <c r="AP12" t="str">
        <f t="shared" si="11"/>
        <v>Matched to Order</v>
      </c>
      <c r="AQ12">
        <f>IF(COUNTIF($A$2:A12,A12)=1,1,0)</f>
        <v>1</v>
      </c>
    </row>
    <row r="13" spans="1:44" x14ac:dyDescent="0.3">
      <c r="A13" t="s">
        <v>11832</v>
      </c>
      <c r="C13" t="s">
        <v>987</v>
      </c>
      <c r="D13" s="1">
        <v>46266</v>
      </c>
      <c r="E13" t="s">
        <v>11819</v>
      </c>
      <c r="F13" t="s">
        <v>17</v>
      </c>
      <c r="G13">
        <v>898</v>
      </c>
      <c r="H13">
        <v>16.16</v>
      </c>
      <c r="I13">
        <v>2.91</v>
      </c>
      <c r="J13">
        <v>878.93</v>
      </c>
      <c r="K13" s="1">
        <v>46268</v>
      </c>
      <c r="L13" t="s">
        <v>11820</v>
      </c>
      <c r="M13">
        <f t="shared" si="0"/>
        <v>1</v>
      </c>
      <c r="N13">
        <f>COUNTIF(Orders!$A:$A,C13)</f>
        <v>1</v>
      </c>
      <c r="P13">
        <f>COUNTIF(Orders!$H:$H,UPPER(SUBSTITUTE(TRIM(C13),"-","")))</f>
        <v>1</v>
      </c>
      <c r="R13" t="str">
        <f t="shared" si="1"/>
        <v>Matched Order Reference</v>
      </c>
      <c r="S13">
        <f t="shared" si="2"/>
        <v>1</v>
      </c>
      <c r="V13" cm="1">
        <f t="array" ref="V13">IF(E13&lt;&gt;"CAPTURE",0,SUMPRODUCT((MDR_Rates!$A$2:$A$10=F13)*(G13&gt;MDR_Rates!$B$2:$B$10)*((MDR_Rates!$C$2:$C$10="")+(G13&lt;=MDR_Rates!$C$2:$C$10))*MDR_Rates!$D$2:$D$10))</f>
        <v>1.8</v>
      </c>
      <c r="W13">
        <f t="shared" si="3"/>
        <v>16.16</v>
      </c>
      <c r="X13">
        <f t="shared" si="4"/>
        <v>2.91</v>
      </c>
      <c r="Y13">
        <f t="shared" si="5"/>
        <v>0</v>
      </c>
      <c r="Z13">
        <f t="shared" si="6"/>
        <v>0</v>
      </c>
      <c r="AG13" t="str">
        <f t="shared" si="7"/>
        <v/>
      </c>
      <c r="AI13" t="str">
        <f t="shared" si="8"/>
        <v/>
      </c>
      <c r="AJ13" t="str">
        <f t="shared" si="9"/>
        <v/>
      </c>
      <c r="AK13" t="str">
        <f t="shared" si="10"/>
        <v>ORD26000483</v>
      </c>
      <c r="AL13">
        <f>IF(E13&lt;&gt;"CAPTURE","",COUNTIF(Orders!$H:$H,AK13))</f>
        <v>1</v>
      </c>
      <c r="AP13" t="str">
        <f t="shared" si="11"/>
        <v>Matched to Order</v>
      </c>
      <c r="AQ13">
        <f>IF(COUNTIF($A$2:A13,A13)=1,1,0)</f>
        <v>1</v>
      </c>
    </row>
    <row r="14" spans="1:44" x14ac:dyDescent="0.3">
      <c r="A14" t="s">
        <v>11833</v>
      </c>
      <c r="C14" t="s">
        <v>1009</v>
      </c>
      <c r="D14" s="1">
        <v>46266</v>
      </c>
      <c r="E14" t="s">
        <v>11819</v>
      </c>
      <c r="F14" t="s">
        <v>17</v>
      </c>
      <c r="G14">
        <v>9498</v>
      </c>
      <c r="H14">
        <v>151.97</v>
      </c>
      <c r="I14">
        <v>27.35</v>
      </c>
      <c r="J14">
        <v>9318.68</v>
      </c>
      <c r="K14" s="1">
        <v>46268</v>
      </c>
      <c r="L14" t="s">
        <v>11820</v>
      </c>
      <c r="M14">
        <f t="shared" si="0"/>
        <v>1</v>
      </c>
      <c r="N14">
        <f>COUNTIF(Orders!$A:$A,C14)</f>
        <v>1</v>
      </c>
      <c r="P14">
        <f>COUNTIF(Orders!$H:$H,UPPER(SUBSTITUTE(TRIM(C14),"-","")))</f>
        <v>1</v>
      </c>
      <c r="R14" t="str">
        <f t="shared" si="1"/>
        <v>Matched Order Reference</v>
      </c>
      <c r="S14">
        <f t="shared" si="2"/>
        <v>1</v>
      </c>
      <c r="V14" cm="1">
        <f t="array" ref="V14">IF(E14&lt;&gt;"CAPTURE",0,SUMPRODUCT((MDR_Rates!$A$2:$A$10=F14)*(G14&gt;MDR_Rates!$B$2:$B$10)*((MDR_Rates!$C$2:$C$10="")+(G14&lt;=MDR_Rates!$C$2:$C$10))*MDR_Rates!$D$2:$D$10))</f>
        <v>1.6</v>
      </c>
      <c r="W14">
        <f t="shared" si="3"/>
        <v>151.97</v>
      </c>
      <c r="X14">
        <f t="shared" si="4"/>
        <v>27.35</v>
      </c>
      <c r="Y14">
        <f t="shared" si="5"/>
        <v>0</v>
      </c>
      <c r="Z14">
        <f t="shared" si="6"/>
        <v>0</v>
      </c>
      <c r="AG14" t="str">
        <f t="shared" si="7"/>
        <v/>
      </c>
      <c r="AI14" t="str">
        <f t="shared" si="8"/>
        <v/>
      </c>
      <c r="AJ14" t="str">
        <f t="shared" si="9"/>
        <v/>
      </c>
      <c r="AK14" t="str">
        <f t="shared" si="10"/>
        <v>ORD26000494</v>
      </c>
      <c r="AL14">
        <f>IF(E14&lt;&gt;"CAPTURE","",COUNTIF(Orders!$H:$H,AK14))</f>
        <v>1</v>
      </c>
      <c r="AP14" t="str">
        <f t="shared" si="11"/>
        <v>Matched to Order</v>
      </c>
      <c r="AQ14">
        <f>IF(COUNTIF($A$2:A14,A14)=1,1,0)</f>
        <v>1</v>
      </c>
    </row>
    <row r="15" spans="1:44" x14ac:dyDescent="0.3">
      <c r="A15" t="s">
        <v>11834</v>
      </c>
      <c r="C15" t="s">
        <v>1045</v>
      </c>
      <c r="D15" s="1">
        <v>46266</v>
      </c>
      <c r="E15" t="s">
        <v>11819</v>
      </c>
      <c r="F15" t="s">
        <v>17</v>
      </c>
      <c r="G15">
        <v>1798</v>
      </c>
      <c r="H15">
        <v>32.36</v>
      </c>
      <c r="I15">
        <v>5.82</v>
      </c>
      <c r="J15">
        <v>1759.82</v>
      </c>
      <c r="K15" s="1">
        <v>46268</v>
      </c>
      <c r="L15" t="s">
        <v>11820</v>
      </c>
      <c r="M15">
        <f t="shared" si="0"/>
        <v>1</v>
      </c>
      <c r="N15">
        <f>COUNTIF(Orders!$A:$A,C15)</f>
        <v>1</v>
      </c>
      <c r="P15">
        <f>COUNTIF(Orders!$H:$H,UPPER(SUBSTITUTE(TRIM(C15),"-","")))</f>
        <v>1</v>
      </c>
      <c r="R15" t="str">
        <f t="shared" si="1"/>
        <v>Matched Order Reference</v>
      </c>
      <c r="S15">
        <f t="shared" si="2"/>
        <v>1</v>
      </c>
      <c r="V15" cm="1">
        <f t="array" ref="V15">IF(E15&lt;&gt;"CAPTURE",0,SUMPRODUCT((MDR_Rates!$A$2:$A$10=F15)*(G15&gt;MDR_Rates!$B$2:$B$10)*((MDR_Rates!$C$2:$C$10="")+(G15&lt;=MDR_Rates!$C$2:$C$10))*MDR_Rates!$D$2:$D$10))</f>
        <v>1.8</v>
      </c>
      <c r="W15">
        <f t="shared" si="3"/>
        <v>32.36</v>
      </c>
      <c r="X15">
        <f t="shared" si="4"/>
        <v>5.82</v>
      </c>
      <c r="Y15">
        <f t="shared" si="5"/>
        <v>0</v>
      </c>
      <c r="Z15">
        <f t="shared" si="6"/>
        <v>0</v>
      </c>
      <c r="AG15" t="str">
        <f t="shared" si="7"/>
        <v/>
      </c>
      <c r="AI15" t="str">
        <f t="shared" si="8"/>
        <v/>
      </c>
      <c r="AJ15" t="str">
        <f t="shared" si="9"/>
        <v/>
      </c>
      <c r="AK15" t="str">
        <f t="shared" si="10"/>
        <v>ORD26000512</v>
      </c>
      <c r="AL15">
        <f>IF(E15&lt;&gt;"CAPTURE","",COUNTIF(Orders!$H:$H,AK15))</f>
        <v>1</v>
      </c>
      <c r="AP15" t="str">
        <f t="shared" si="11"/>
        <v>Matched to Order</v>
      </c>
      <c r="AQ15">
        <f>IF(COUNTIF($A$2:A15,A15)=1,1,0)</f>
        <v>1</v>
      </c>
    </row>
    <row r="16" spans="1:44" x14ac:dyDescent="0.3">
      <c r="A16" t="s">
        <v>11835</v>
      </c>
      <c r="C16" t="s">
        <v>1121</v>
      </c>
      <c r="D16" s="1">
        <v>46266</v>
      </c>
      <c r="E16" t="s">
        <v>11819</v>
      </c>
      <c r="F16" t="s">
        <v>9</v>
      </c>
      <c r="G16">
        <v>7999</v>
      </c>
      <c r="H16">
        <v>24</v>
      </c>
      <c r="I16">
        <v>4.32</v>
      </c>
      <c r="J16">
        <v>7970.68</v>
      </c>
      <c r="K16" s="1">
        <v>46268</v>
      </c>
      <c r="L16" t="s">
        <v>11820</v>
      </c>
      <c r="M16">
        <f t="shared" si="0"/>
        <v>1</v>
      </c>
      <c r="N16">
        <f>COUNTIF(Orders!$A:$A,C16)</f>
        <v>1</v>
      </c>
      <c r="P16">
        <f>COUNTIF(Orders!$H:$H,UPPER(SUBSTITUTE(TRIM(C16),"-","")))</f>
        <v>1</v>
      </c>
      <c r="R16" t="str">
        <f t="shared" si="1"/>
        <v>Matched Order Reference</v>
      </c>
      <c r="S16">
        <f t="shared" si="2"/>
        <v>1</v>
      </c>
      <c r="V16" cm="1">
        <f t="array" ref="V16">IF(E16&lt;&gt;"CAPTURE",0,SUMPRODUCT((MDR_Rates!$A$2:$A$10=F16)*(G16&gt;MDR_Rates!$B$2:$B$10)*((MDR_Rates!$C$2:$C$10="")+(G16&lt;=MDR_Rates!$C$2:$C$10))*MDR_Rates!$D$2:$D$10))</f>
        <v>0.3</v>
      </c>
      <c r="W16">
        <f t="shared" si="3"/>
        <v>24</v>
      </c>
      <c r="X16">
        <f t="shared" si="4"/>
        <v>4.32</v>
      </c>
      <c r="Y16">
        <f t="shared" si="5"/>
        <v>0</v>
      </c>
      <c r="Z16">
        <f t="shared" si="6"/>
        <v>0</v>
      </c>
      <c r="AG16" t="str">
        <f t="shared" si="7"/>
        <v/>
      </c>
      <c r="AI16" t="str">
        <f t="shared" si="8"/>
        <v/>
      </c>
      <c r="AJ16" t="str">
        <f t="shared" si="9"/>
        <v/>
      </c>
      <c r="AK16" t="str">
        <f t="shared" si="10"/>
        <v>ORD26000550</v>
      </c>
      <c r="AL16">
        <f>IF(E16&lt;&gt;"CAPTURE","",COUNTIF(Orders!$H:$H,AK16))</f>
        <v>1</v>
      </c>
      <c r="AP16" t="str">
        <f t="shared" si="11"/>
        <v>Matched to Order</v>
      </c>
      <c r="AQ16">
        <f>IF(COUNTIF($A$2:A16,A16)=1,1,0)</f>
        <v>1</v>
      </c>
    </row>
    <row r="17" spans="1:43" x14ac:dyDescent="0.3">
      <c r="A17" t="s">
        <v>11836</v>
      </c>
      <c r="C17" t="s">
        <v>1232</v>
      </c>
      <c r="D17" s="1">
        <v>46266</v>
      </c>
      <c r="E17" t="s">
        <v>11819</v>
      </c>
      <c r="F17" t="s">
        <v>9</v>
      </c>
      <c r="G17">
        <v>11997</v>
      </c>
      <c r="H17">
        <v>35.99</v>
      </c>
      <c r="I17">
        <v>6.48</v>
      </c>
      <c r="J17">
        <v>11954.53</v>
      </c>
      <c r="K17" s="1">
        <v>46268</v>
      </c>
      <c r="L17" t="s">
        <v>11820</v>
      </c>
      <c r="M17">
        <f t="shared" si="0"/>
        <v>1</v>
      </c>
      <c r="N17">
        <f>COUNTIF(Orders!$A:$A,C17)</f>
        <v>1</v>
      </c>
      <c r="P17">
        <f>COUNTIF(Orders!$H:$H,UPPER(SUBSTITUTE(TRIM(C17),"-","")))</f>
        <v>1</v>
      </c>
      <c r="R17" t="str">
        <f t="shared" si="1"/>
        <v>Matched Order Reference</v>
      </c>
      <c r="S17">
        <f t="shared" si="2"/>
        <v>1</v>
      </c>
      <c r="V17" cm="1">
        <f t="array" ref="V17">IF(E17&lt;&gt;"CAPTURE",0,SUMPRODUCT((MDR_Rates!$A$2:$A$10=F17)*(G17&gt;MDR_Rates!$B$2:$B$10)*((MDR_Rates!$C$2:$C$10="")+(G17&lt;=MDR_Rates!$C$2:$C$10))*MDR_Rates!$D$2:$D$10))</f>
        <v>0.3</v>
      </c>
      <c r="W17">
        <f t="shared" si="3"/>
        <v>35.99</v>
      </c>
      <c r="X17">
        <f t="shared" si="4"/>
        <v>6.48</v>
      </c>
      <c r="Y17">
        <f t="shared" si="5"/>
        <v>0</v>
      </c>
      <c r="Z17">
        <f t="shared" si="6"/>
        <v>0</v>
      </c>
      <c r="AG17" t="str">
        <f t="shared" si="7"/>
        <v/>
      </c>
      <c r="AI17" t="str">
        <f t="shared" si="8"/>
        <v/>
      </c>
      <c r="AJ17" t="str">
        <f t="shared" si="9"/>
        <v/>
      </c>
      <c r="AK17" t="str">
        <f t="shared" si="10"/>
        <v>ORD26000606</v>
      </c>
      <c r="AL17">
        <f>IF(E17&lt;&gt;"CAPTURE","",COUNTIF(Orders!$H:$H,AK17))</f>
        <v>1</v>
      </c>
      <c r="AP17" t="str">
        <f t="shared" si="11"/>
        <v>Matched to Order</v>
      </c>
      <c r="AQ17">
        <f>IF(COUNTIF($A$2:A17,A17)=1,1,0)</f>
        <v>1</v>
      </c>
    </row>
    <row r="18" spans="1:43" x14ac:dyDescent="0.3">
      <c r="A18" t="s">
        <v>11837</v>
      </c>
      <c r="C18" t="s">
        <v>1258</v>
      </c>
      <c r="D18" s="1">
        <v>46266</v>
      </c>
      <c r="E18" t="s">
        <v>11819</v>
      </c>
      <c r="F18" t="s">
        <v>44</v>
      </c>
      <c r="G18">
        <v>999</v>
      </c>
      <c r="H18">
        <v>18.98</v>
      </c>
      <c r="I18">
        <v>3.42</v>
      </c>
      <c r="J18">
        <v>976.6</v>
      </c>
      <c r="K18" s="1">
        <v>46268</v>
      </c>
      <c r="L18" t="s">
        <v>11820</v>
      </c>
      <c r="M18">
        <f t="shared" si="0"/>
        <v>1</v>
      </c>
      <c r="N18">
        <f>COUNTIF(Orders!$A:$A,C18)</f>
        <v>1</v>
      </c>
      <c r="P18">
        <f>COUNTIF(Orders!$H:$H,UPPER(SUBSTITUTE(TRIM(C18),"-","")))</f>
        <v>1</v>
      </c>
      <c r="R18" t="str">
        <f t="shared" si="1"/>
        <v>Matched Order Reference</v>
      </c>
      <c r="S18">
        <f t="shared" si="2"/>
        <v>1</v>
      </c>
      <c r="V18" cm="1">
        <f t="array" ref="V18">IF(E18&lt;&gt;"CAPTURE",0,SUMPRODUCT((MDR_Rates!$A$2:$A$10=F18)*(G18&gt;MDR_Rates!$B$2:$B$10)*((MDR_Rates!$C$2:$C$10="")+(G18&lt;=MDR_Rates!$C$2:$C$10))*MDR_Rates!$D$2:$D$10))</f>
        <v>1.9</v>
      </c>
      <c r="W18">
        <f t="shared" si="3"/>
        <v>18.98</v>
      </c>
      <c r="X18">
        <f t="shared" si="4"/>
        <v>3.42</v>
      </c>
      <c r="Y18">
        <f t="shared" si="5"/>
        <v>0</v>
      </c>
      <c r="Z18">
        <f t="shared" si="6"/>
        <v>0</v>
      </c>
      <c r="AG18" t="str">
        <f t="shared" si="7"/>
        <v/>
      </c>
      <c r="AI18" t="str">
        <f t="shared" si="8"/>
        <v/>
      </c>
      <c r="AJ18" t="str">
        <f t="shared" si="9"/>
        <v/>
      </c>
      <c r="AK18" t="str">
        <f t="shared" si="10"/>
        <v>ORD26000619</v>
      </c>
      <c r="AL18">
        <f>IF(E18&lt;&gt;"CAPTURE","",COUNTIF(Orders!$H:$H,AK18))</f>
        <v>1</v>
      </c>
      <c r="AP18" t="str">
        <f t="shared" si="11"/>
        <v>Matched to Order</v>
      </c>
      <c r="AQ18">
        <f>IF(COUNTIF($A$2:A18,A18)=1,1,0)</f>
        <v>1</v>
      </c>
    </row>
    <row r="19" spans="1:43" x14ac:dyDescent="0.3">
      <c r="A19" t="s">
        <v>11838</v>
      </c>
      <c r="C19" t="s">
        <v>1346</v>
      </c>
      <c r="D19" s="1">
        <v>46266</v>
      </c>
      <c r="E19" t="s">
        <v>11819</v>
      </c>
      <c r="F19" t="s">
        <v>9</v>
      </c>
      <c r="G19">
        <v>9798</v>
      </c>
      <c r="H19">
        <v>29.39</v>
      </c>
      <c r="I19">
        <v>5.29</v>
      </c>
      <c r="J19">
        <v>9763.32</v>
      </c>
      <c r="K19" s="1">
        <v>46268</v>
      </c>
      <c r="L19" t="s">
        <v>11820</v>
      </c>
      <c r="M19">
        <f t="shared" si="0"/>
        <v>1</v>
      </c>
      <c r="N19">
        <f>COUNTIF(Orders!$A:$A,C19)</f>
        <v>1</v>
      </c>
      <c r="P19">
        <f>COUNTIF(Orders!$H:$H,UPPER(SUBSTITUTE(TRIM(C19),"-","")))</f>
        <v>1</v>
      </c>
      <c r="R19" t="str">
        <f t="shared" si="1"/>
        <v>Matched Order Reference</v>
      </c>
      <c r="S19">
        <f t="shared" si="2"/>
        <v>1</v>
      </c>
      <c r="V19" cm="1">
        <f t="array" ref="V19">IF(E19&lt;&gt;"CAPTURE",0,SUMPRODUCT((MDR_Rates!$A$2:$A$10=F19)*(G19&gt;MDR_Rates!$B$2:$B$10)*((MDR_Rates!$C$2:$C$10="")+(G19&lt;=MDR_Rates!$C$2:$C$10))*MDR_Rates!$D$2:$D$10))</f>
        <v>0.3</v>
      </c>
      <c r="W19">
        <f t="shared" si="3"/>
        <v>29.39</v>
      </c>
      <c r="X19">
        <f t="shared" si="4"/>
        <v>5.29</v>
      </c>
      <c r="Y19">
        <f t="shared" si="5"/>
        <v>0</v>
      </c>
      <c r="Z19">
        <f t="shared" si="6"/>
        <v>0</v>
      </c>
      <c r="AG19" t="str">
        <f t="shared" si="7"/>
        <v/>
      </c>
      <c r="AI19" t="str">
        <f t="shared" si="8"/>
        <v/>
      </c>
      <c r="AJ19" t="str">
        <f t="shared" si="9"/>
        <v/>
      </c>
      <c r="AK19" t="str">
        <f t="shared" si="10"/>
        <v>ORD26000663</v>
      </c>
      <c r="AL19">
        <f>IF(E19&lt;&gt;"CAPTURE","",COUNTIF(Orders!$H:$H,AK19))</f>
        <v>1</v>
      </c>
      <c r="AP19" t="str">
        <f t="shared" si="11"/>
        <v>Matched to Order</v>
      </c>
      <c r="AQ19">
        <f>IF(COUNTIF($A$2:A19,A19)=1,1,0)</f>
        <v>1</v>
      </c>
    </row>
    <row r="20" spans="1:43" x14ac:dyDescent="0.3">
      <c r="A20" t="s">
        <v>11839</v>
      </c>
      <c r="C20" t="s">
        <v>1362</v>
      </c>
      <c r="D20" s="1">
        <v>46266</v>
      </c>
      <c r="E20" t="s">
        <v>11819</v>
      </c>
      <c r="F20" t="s">
        <v>17</v>
      </c>
      <c r="G20">
        <v>599</v>
      </c>
      <c r="H20">
        <v>10.78</v>
      </c>
      <c r="I20">
        <v>1.94</v>
      </c>
      <c r="J20">
        <v>586.28</v>
      </c>
      <c r="K20" s="1">
        <v>46268</v>
      </c>
      <c r="L20" t="s">
        <v>11820</v>
      </c>
      <c r="M20">
        <f t="shared" si="0"/>
        <v>1</v>
      </c>
      <c r="N20">
        <f>COUNTIF(Orders!$A:$A,C20)</f>
        <v>1</v>
      </c>
      <c r="P20">
        <f>COUNTIF(Orders!$H:$H,UPPER(SUBSTITUTE(TRIM(C20),"-","")))</f>
        <v>1</v>
      </c>
      <c r="R20" t="str">
        <f t="shared" si="1"/>
        <v>Matched Order Reference</v>
      </c>
      <c r="S20">
        <f t="shared" si="2"/>
        <v>1</v>
      </c>
      <c r="V20" cm="1">
        <f t="array" ref="V20">IF(E20&lt;&gt;"CAPTURE",0,SUMPRODUCT((MDR_Rates!$A$2:$A$10=F20)*(G20&gt;MDR_Rates!$B$2:$B$10)*((MDR_Rates!$C$2:$C$10="")+(G20&lt;=MDR_Rates!$C$2:$C$10))*MDR_Rates!$D$2:$D$10))</f>
        <v>1.8</v>
      </c>
      <c r="W20">
        <f t="shared" si="3"/>
        <v>10.78</v>
      </c>
      <c r="X20">
        <f t="shared" si="4"/>
        <v>1.94</v>
      </c>
      <c r="Y20">
        <f t="shared" si="5"/>
        <v>0</v>
      </c>
      <c r="Z20">
        <f t="shared" si="6"/>
        <v>0</v>
      </c>
      <c r="AG20" t="str">
        <f t="shared" si="7"/>
        <v/>
      </c>
      <c r="AI20" t="str">
        <f t="shared" si="8"/>
        <v/>
      </c>
      <c r="AJ20" t="str">
        <f t="shared" si="9"/>
        <v/>
      </c>
      <c r="AK20" t="str">
        <f t="shared" si="10"/>
        <v>ORD26000671</v>
      </c>
      <c r="AL20">
        <f>IF(E20&lt;&gt;"CAPTURE","",COUNTIF(Orders!$H:$H,AK20))</f>
        <v>1</v>
      </c>
      <c r="AP20" t="str">
        <f t="shared" si="11"/>
        <v>Matched to Order</v>
      </c>
      <c r="AQ20">
        <f>IF(COUNTIF($A$2:A20,A20)=1,1,0)</f>
        <v>1</v>
      </c>
    </row>
    <row r="21" spans="1:43" x14ac:dyDescent="0.3">
      <c r="A21" t="s">
        <v>11840</v>
      </c>
      <c r="C21" t="s">
        <v>1394</v>
      </c>
      <c r="D21" s="1">
        <v>46266</v>
      </c>
      <c r="E21" t="s">
        <v>11819</v>
      </c>
      <c r="F21" t="s">
        <v>9</v>
      </c>
      <c r="G21">
        <v>1998</v>
      </c>
      <c r="H21">
        <v>0</v>
      </c>
      <c r="I21">
        <v>0</v>
      </c>
      <c r="J21">
        <v>1998</v>
      </c>
      <c r="K21" s="1">
        <v>46268</v>
      </c>
      <c r="L21" t="s">
        <v>11820</v>
      </c>
      <c r="M21">
        <f t="shared" si="0"/>
        <v>1</v>
      </c>
      <c r="N21">
        <f>COUNTIF(Orders!$A:$A,C21)</f>
        <v>1</v>
      </c>
      <c r="P21">
        <f>COUNTIF(Orders!$H:$H,UPPER(SUBSTITUTE(TRIM(C21),"-","")))</f>
        <v>1</v>
      </c>
      <c r="R21" t="str">
        <f t="shared" si="1"/>
        <v>Matched Order Reference</v>
      </c>
      <c r="S21">
        <f t="shared" si="2"/>
        <v>1</v>
      </c>
      <c r="V21" cm="1">
        <f t="array" ref="V21">IF(E21&lt;&gt;"CAPTURE",0,SUMPRODUCT((MDR_Rates!$A$2:$A$10=F21)*(G21&gt;MDR_Rates!$B$2:$B$10)*((MDR_Rates!$C$2:$C$10="")+(G21&lt;=MDR_Rates!$C$2:$C$10))*MDR_Rates!$D$2:$D$10))</f>
        <v>0</v>
      </c>
      <c r="W21">
        <f t="shared" si="3"/>
        <v>0</v>
      </c>
      <c r="X21">
        <f t="shared" si="4"/>
        <v>0</v>
      </c>
      <c r="Y21">
        <f t="shared" si="5"/>
        <v>0</v>
      </c>
      <c r="Z21">
        <f t="shared" si="6"/>
        <v>0</v>
      </c>
      <c r="AG21" t="str">
        <f t="shared" si="7"/>
        <v/>
      </c>
      <c r="AI21" t="str">
        <f t="shared" si="8"/>
        <v/>
      </c>
      <c r="AJ21" t="str">
        <f t="shared" si="9"/>
        <v/>
      </c>
      <c r="AK21" t="str">
        <f t="shared" si="10"/>
        <v>ORD26000687</v>
      </c>
      <c r="AL21">
        <f>IF(E21&lt;&gt;"CAPTURE","",COUNTIF(Orders!$H:$H,AK21))</f>
        <v>1</v>
      </c>
      <c r="AP21" t="str">
        <f t="shared" si="11"/>
        <v>Matched to Order</v>
      </c>
      <c r="AQ21">
        <f>IF(COUNTIF($A$2:A21,A21)=1,1,0)</f>
        <v>1</v>
      </c>
    </row>
    <row r="22" spans="1:43" x14ac:dyDescent="0.3">
      <c r="A22" t="s">
        <v>11841</v>
      </c>
      <c r="C22" t="s">
        <v>1462</v>
      </c>
      <c r="D22" s="1">
        <v>46266</v>
      </c>
      <c r="E22" t="s">
        <v>11819</v>
      </c>
      <c r="F22" t="s">
        <v>9</v>
      </c>
      <c r="G22">
        <v>499</v>
      </c>
      <c r="H22">
        <v>0</v>
      </c>
      <c r="I22">
        <v>0</v>
      </c>
      <c r="J22">
        <v>499</v>
      </c>
      <c r="K22" s="1">
        <v>46268</v>
      </c>
      <c r="L22" t="s">
        <v>11820</v>
      </c>
      <c r="M22">
        <f t="shared" si="0"/>
        <v>1</v>
      </c>
      <c r="N22">
        <f>COUNTIF(Orders!$A:$A,C22)</f>
        <v>1</v>
      </c>
      <c r="P22">
        <f>COUNTIF(Orders!$H:$H,UPPER(SUBSTITUTE(TRIM(C22),"-","")))</f>
        <v>1</v>
      </c>
      <c r="R22" t="str">
        <f t="shared" si="1"/>
        <v>Matched Order Reference</v>
      </c>
      <c r="S22">
        <f t="shared" si="2"/>
        <v>1</v>
      </c>
      <c r="V22" cm="1">
        <f t="array" ref="V22">IF(E22&lt;&gt;"CAPTURE",0,SUMPRODUCT((MDR_Rates!$A$2:$A$10=F22)*(G22&gt;MDR_Rates!$B$2:$B$10)*((MDR_Rates!$C$2:$C$10="")+(G22&lt;=MDR_Rates!$C$2:$C$10))*MDR_Rates!$D$2:$D$10))</f>
        <v>0</v>
      </c>
      <c r="W22">
        <f t="shared" si="3"/>
        <v>0</v>
      </c>
      <c r="X22">
        <f t="shared" si="4"/>
        <v>0</v>
      </c>
      <c r="Y22">
        <f t="shared" si="5"/>
        <v>0</v>
      </c>
      <c r="Z22">
        <f t="shared" si="6"/>
        <v>0</v>
      </c>
      <c r="AG22" t="str">
        <f t="shared" si="7"/>
        <v/>
      </c>
      <c r="AI22" t="str">
        <f t="shared" si="8"/>
        <v/>
      </c>
      <c r="AJ22" t="str">
        <f t="shared" si="9"/>
        <v/>
      </c>
      <c r="AK22" t="str">
        <f t="shared" si="10"/>
        <v>ORD26000721</v>
      </c>
      <c r="AL22">
        <f>IF(E22&lt;&gt;"CAPTURE","",COUNTIF(Orders!$H:$H,AK22))</f>
        <v>1</v>
      </c>
      <c r="AP22" t="str">
        <f t="shared" si="11"/>
        <v>Matched to Order</v>
      </c>
      <c r="AQ22">
        <f>IF(COUNTIF($A$2:A22,A22)=1,1,0)</f>
        <v>1</v>
      </c>
    </row>
    <row r="23" spans="1:43" x14ac:dyDescent="0.3">
      <c r="A23" t="s">
        <v>11842</v>
      </c>
      <c r="C23" t="s">
        <v>1543</v>
      </c>
      <c r="D23" s="1">
        <v>46266</v>
      </c>
      <c r="E23" t="s">
        <v>11819</v>
      </c>
      <c r="F23" t="s">
        <v>33</v>
      </c>
      <c r="G23">
        <v>1799</v>
      </c>
      <c r="H23">
        <v>26.99</v>
      </c>
      <c r="I23">
        <v>4.8600000000000003</v>
      </c>
      <c r="J23">
        <v>1767.15</v>
      </c>
      <c r="K23" s="1">
        <v>46268</v>
      </c>
      <c r="L23" t="s">
        <v>11820</v>
      </c>
      <c r="M23">
        <f t="shared" si="0"/>
        <v>1</v>
      </c>
      <c r="N23">
        <f>COUNTIF(Orders!$A:$A,C23)</f>
        <v>1</v>
      </c>
      <c r="P23">
        <f>COUNTIF(Orders!$H:$H,UPPER(SUBSTITUTE(TRIM(C23),"-","")))</f>
        <v>1</v>
      </c>
      <c r="R23" t="str">
        <f t="shared" si="1"/>
        <v>Matched Order Reference</v>
      </c>
      <c r="S23">
        <f t="shared" si="2"/>
        <v>1</v>
      </c>
      <c r="V23" cm="1">
        <f t="array" ref="V23">IF(E23&lt;&gt;"CAPTURE",0,SUMPRODUCT((MDR_Rates!$A$2:$A$10=F23)*(G23&gt;MDR_Rates!$B$2:$B$10)*((MDR_Rates!$C$2:$C$10="")+(G23&lt;=MDR_Rates!$C$2:$C$10))*MDR_Rates!$D$2:$D$10))</f>
        <v>1.5</v>
      </c>
      <c r="W23">
        <f t="shared" si="3"/>
        <v>26.99</v>
      </c>
      <c r="X23">
        <f t="shared" si="4"/>
        <v>4.8600000000000003</v>
      </c>
      <c r="Y23">
        <f t="shared" si="5"/>
        <v>0</v>
      </c>
      <c r="Z23">
        <f t="shared" si="6"/>
        <v>0</v>
      </c>
      <c r="AG23" t="str">
        <f t="shared" si="7"/>
        <v/>
      </c>
      <c r="AI23" t="str">
        <f t="shared" si="8"/>
        <v/>
      </c>
      <c r="AJ23" t="str">
        <f t="shared" si="9"/>
        <v/>
      </c>
      <c r="AK23" t="str">
        <f t="shared" si="10"/>
        <v>ORD26000762</v>
      </c>
      <c r="AL23">
        <f>IF(E23&lt;&gt;"CAPTURE","",COUNTIF(Orders!$H:$H,AK23))</f>
        <v>1</v>
      </c>
      <c r="AP23" t="str">
        <f t="shared" si="11"/>
        <v>Matched to Order</v>
      </c>
      <c r="AQ23">
        <f>IF(COUNTIF($A$2:A23,A23)=1,1,0)</f>
        <v>1</v>
      </c>
    </row>
    <row r="24" spans="1:43" x14ac:dyDescent="0.3">
      <c r="A24" t="s">
        <v>11843</v>
      </c>
      <c r="C24" t="s">
        <v>1630</v>
      </c>
      <c r="D24" s="1">
        <v>46266</v>
      </c>
      <c r="E24" t="s">
        <v>11819</v>
      </c>
      <c r="F24" t="s">
        <v>44</v>
      </c>
      <c r="G24">
        <v>1298</v>
      </c>
      <c r="H24">
        <v>24.66</v>
      </c>
      <c r="I24">
        <v>4.4400000000000004</v>
      </c>
      <c r="J24">
        <v>1268.9000000000001</v>
      </c>
      <c r="K24" s="1">
        <v>46268</v>
      </c>
      <c r="L24" t="s">
        <v>11820</v>
      </c>
      <c r="M24">
        <f t="shared" si="0"/>
        <v>1</v>
      </c>
      <c r="N24">
        <f>COUNTIF(Orders!$A:$A,C24)</f>
        <v>1</v>
      </c>
      <c r="P24">
        <f>COUNTIF(Orders!$H:$H,UPPER(SUBSTITUTE(TRIM(C24),"-","")))</f>
        <v>1</v>
      </c>
      <c r="R24" t="str">
        <f t="shared" si="1"/>
        <v>Matched Order Reference</v>
      </c>
      <c r="S24">
        <f t="shared" si="2"/>
        <v>1</v>
      </c>
      <c r="V24" cm="1">
        <f t="array" ref="V24">IF(E24&lt;&gt;"CAPTURE",0,SUMPRODUCT((MDR_Rates!$A$2:$A$10=F24)*(G24&gt;MDR_Rates!$B$2:$B$10)*((MDR_Rates!$C$2:$C$10="")+(G24&lt;=MDR_Rates!$C$2:$C$10))*MDR_Rates!$D$2:$D$10))</f>
        <v>1.9</v>
      </c>
      <c r="W24">
        <f t="shared" si="3"/>
        <v>24.66</v>
      </c>
      <c r="X24">
        <f t="shared" si="4"/>
        <v>4.4400000000000004</v>
      </c>
      <c r="Y24">
        <f t="shared" si="5"/>
        <v>0</v>
      </c>
      <c r="Z24">
        <f t="shared" si="6"/>
        <v>0</v>
      </c>
      <c r="AG24" t="str">
        <f t="shared" si="7"/>
        <v/>
      </c>
      <c r="AI24" t="str">
        <f t="shared" si="8"/>
        <v/>
      </c>
      <c r="AJ24" t="str">
        <f t="shared" si="9"/>
        <v/>
      </c>
      <c r="AK24" t="str">
        <f t="shared" si="10"/>
        <v>ORD26000806</v>
      </c>
      <c r="AL24">
        <f>IF(E24&lt;&gt;"CAPTURE","",COUNTIF(Orders!$H:$H,AK24))</f>
        <v>1</v>
      </c>
      <c r="AP24" t="str">
        <f t="shared" si="11"/>
        <v>Matched to Order</v>
      </c>
      <c r="AQ24">
        <f>IF(COUNTIF($A$2:A24,A24)=1,1,0)</f>
        <v>1</v>
      </c>
    </row>
    <row r="25" spans="1:43" x14ac:dyDescent="0.3">
      <c r="A25" t="s">
        <v>11844</v>
      </c>
      <c r="C25" t="s">
        <v>1632</v>
      </c>
      <c r="D25" s="1">
        <v>46266</v>
      </c>
      <c r="E25" t="s">
        <v>11819</v>
      </c>
      <c r="F25" t="s">
        <v>17</v>
      </c>
      <c r="G25">
        <v>10597</v>
      </c>
      <c r="H25">
        <v>169.55</v>
      </c>
      <c r="I25">
        <v>30.52</v>
      </c>
      <c r="J25">
        <v>10396.93</v>
      </c>
      <c r="K25" s="1">
        <v>46268</v>
      </c>
      <c r="L25" t="s">
        <v>11820</v>
      </c>
      <c r="M25">
        <f t="shared" si="0"/>
        <v>1</v>
      </c>
      <c r="N25">
        <f>COUNTIF(Orders!$A:$A,C25)</f>
        <v>1</v>
      </c>
      <c r="P25">
        <f>COUNTIF(Orders!$H:$H,UPPER(SUBSTITUTE(TRIM(C25),"-","")))</f>
        <v>1</v>
      </c>
      <c r="R25" t="str">
        <f t="shared" si="1"/>
        <v>Matched Order Reference</v>
      </c>
      <c r="S25">
        <f t="shared" si="2"/>
        <v>1</v>
      </c>
      <c r="V25" cm="1">
        <f t="array" ref="V25">IF(E25&lt;&gt;"CAPTURE",0,SUMPRODUCT((MDR_Rates!$A$2:$A$10=F25)*(G25&gt;MDR_Rates!$B$2:$B$10)*((MDR_Rates!$C$2:$C$10="")+(G25&lt;=MDR_Rates!$C$2:$C$10))*MDR_Rates!$D$2:$D$10))</f>
        <v>1.6</v>
      </c>
      <c r="W25">
        <f t="shared" si="3"/>
        <v>169.55</v>
      </c>
      <c r="X25">
        <f t="shared" si="4"/>
        <v>30.52</v>
      </c>
      <c r="Y25">
        <f t="shared" si="5"/>
        <v>0</v>
      </c>
      <c r="Z25">
        <f t="shared" si="6"/>
        <v>0</v>
      </c>
      <c r="AG25" t="str">
        <f t="shared" si="7"/>
        <v/>
      </c>
      <c r="AI25" t="str">
        <f t="shared" si="8"/>
        <v/>
      </c>
      <c r="AJ25" t="str">
        <f t="shared" si="9"/>
        <v/>
      </c>
      <c r="AK25" t="str">
        <f t="shared" si="10"/>
        <v>ORD26000807</v>
      </c>
      <c r="AL25">
        <f>IF(E25&lt;&gt;"CAPTURE","",COUNTIF(Orders!$H:$H,AK25))</f>
        <v>1</v>
      </c>
      <c r="AP25" t="str">
        <f t="shared" si="11"/>
        <v>Matched to Order</v>
      </c>
      <c r="AQ25">
        <f>IF(COUNTIF($A$2:A25,A25)=1,1,0)</f>
        <v>1</v>
      </c>
    </row>
    <row r="26" spans="1:43" x14ac:dyDescent="0.3">
      <c r="A26" t="s">
        <v>11845</v>
      </c>
      <c r="C26" t="s">
        <v>1861</v>
      </c>
      <c r="D26" s="1">
        <v>46266</v>
      </c>
      <c r="E26" t="s">
        <v>11819</v>
      </c>
      <c r="F26" t="s">
        <v>9</v>
      </c>
      <c r="G26">
        <v>10797</v>
      </c>
      <c r="H26">
        <v>32.39</v>
      </c>
      <c r="I26">
        <v>5.83</v>
      </c>
      <c r="J26">
        <v>10758.78</v>
      </c>
      <c r="K26" s="1">
        <v>46268</v>
      </c>
      <c r="L26" t="s">
        <v>11820</v>
      </c>
      <c r="M26">
        <f t="shared" si="0"/>
        <v>1</v>
      </c>
      <c r="N26">
        <f>COUNTIF(Orders!$A:$A,C26)</f>
        <v>1</v>
      </c>
      <c r="P26">
        <f>COUNTIF(Orders!$H:$H,UPPER(SUBSTITUTE(TRIM(C26),"-","")))</f>
        <v>1</v>
      </c>
      <c r="R26" t="str">
        <f t="shared" si="1"/>
        <v>Matched Order Reference</v>
      </c>
      <c r="S26">
        <f t="shared" si="2"/>
        <v>1</v>
      </c>
      <c r="V26" cm="1">
        <f t="array" ref="V26">IF(E26&lt;&gt;"CAPTURE",0,SUMPRODUCT((MDR_Rates!$A$2:$A$10=F26)*(G26&gt;MDR_Rates!$B$2:$B$10)*((MDR_Rates!$C$2:$C$10="")+(G26&lt;=MDR_Rates!$C$2:$C$10))*MDR_Rates!$D$2:$D$10))</f>
        <v>0.3</v>
      </c>
      <c r="W26">
        <f t="shared" si="3"/>
        <v>32.39</v>
      </c>
      <c r="X26">
        <f t="shared" si="4"/>
        <v>5.83</v>
      </c>
      <c r="Y26">
        <f t="shared" si="5"/>
        <v>0</v>
      </c>
      <c r="Z26">
        <f t="shared" si="6"/>
        <v>0</v>
      </c>
      <c r="AG26" t="str">
        <f t="shared" si="7"/>
        <v/>
      </c>
      <c r="AI26" t="str">
        <f t="shared" si="8"/>
        <v/>
      </c>
      <c r="AJ26" t="str">
        <f t="shared" si="9"/>
        <v/>
      </c>
      <c r="AK26" t="str">
        <f t="shared" si="10"/>
        <v>ORD26000922</v>
      </c>
      <c r="AL26">
        <f>IF(E26&lt;&gt;"CAPTURE","",COUNTIF(Orders!$H:$H,AK26))</f>
        <v>1</v>
      </c>
      <c r="AP26" t="str">
        <f t="shared" si="11"/>
        <v>Matched to Order</v>
      </c>
      <c r="AQ26">
        <f>IF(COUNTIF($A$2:A26,A26)=1,1,0)</f>
        <v>1</v>
      </c>
    </row>
    <row r="27" spans="1:43" x14ac:dyDescent="0.3">
      <c r="A27" t="s">
        <v>11846</v>
      </c>
      <c r="C27" t="s">
        <v>2144</v>
      </c>
      <c r="D27" s="1">
        <v>46266</v>
      </c>
      <c r="E27" t="s">
        <v>11819</v>
      </c>
      <c r="F27" t="s">
        <v>9</v>
      </c>
      <c r="G27">
        <v>6298</v>
      </c>
      <c r="H27">
        <v>18.89</v>
      </c>
      <c r="I27">
        <v>3.4</v>
      </c>
      <c r="J27">
        <v>6275.71</v>
      </c>
      <c r="K27" s="1">
        <v>46268</v>
      </c>
      <c r="L27" t="s">
        <v>11820</v>
      </c>
      <c r="M27">
        <f t="shared" si="0"/>
        <v>1</v>
      </c>
      <c r="N27">
        <f>COUNTIF(Orders!$A:$A,C27)</f>
        <v>1</v>
      </c>
      <c r="P27">
        <f>COUNTIF(Orders!$H:$H,UPPER(SUBSTITUTE(TRIM(C27),"-","")))</f>
        <v>1</v>
      </c>
      <c r="R27" t="str">
        <f t="shared" si="1"/>
        <v>Matched Order Reference</v>
      </c>
      <c r="S27">
        <f t="shared" si="2"/>
        <v>1</v>
      </c>
      <c r="V27" cm="1">
        <f t="array" ref="V27">IF(E27&lt;&gt;"CAPTURE",0,SUMPRODUCT((MDR_Rates!$A$2:$A$10=F27)*(G27&gt;MDR_Rates!$B$2:$B$10)*((MDR_Rates!$C$2:$C$10="")+(G27&lt;=MDR_Rates!$C$2:$C$10))*MDR_Rates!$D$2:$D$10))</f>
        <v>0.3</v>
      </c>
      <c r="W27">
        <f t="shared" si="3"/>
        <v>18.89</v>
      </c>
      <c r="X27">
        <f t="shared" si="4"/>
        <v>3.4</v>
      </c>
      <c r="Y27">
        <f t="shared" si="5"/>
        <v>0</v>
      </c>
      <c r="Z27">
        <f t="shared" si="6"/>
        <v>0</v>
      </c>
      <c r="AG27" t="str">
        <f t="shared" si="7"/>
        <v/>
      </c>
      <c r="AI27" t="str">
        <f t="shared" si="8"/>
        <v/>
      </c>
      <c r="AJ27" t="str">
        <f t="shared" si="9"/>
        <v/>
      </c>
      <c r="AK27" t="str">
        <f t="shared" si="10"/>
        <v>ORD26001064</v>
      </c>
      <c r="AL27">
        <f>IF(E27&lt;&gt;"CAPTURE","",COUNTIF(Orders!$H:$H,AK27))</f>
        <v>1</v>
      </c>
      <c r="AP27" t="str">
        <f t="shared" si="11"/>
        <v>Matched to Order</v>
      </c>
      <c r="AQ27">
        <f>IF(COUNTIF($A$2:A27,A27)=1,1,0)</f>
        <v>1</v>
      </c>
    </row>
    <row r="28" spans="1:43" x14ac:dyDescent="0.3">
      <c r="A28" t="s">
        <v>11847</v>
      </c>
      <c r="C28" t="s">
        <v>2283</v>
      </c>
      <c r="D28" s="1">
        <v>46266</v>
      </c>
      <c r="E28" t="s">
        <v>11819</v>
      </c>
      <c r="F28" t="s">
        <v>17</v>
      </c>
      <c r="G28">
        <v>3598</v>
      </c>
      <c r="H28">
        <v>57.57</v>
      </c>
      <c r="I28">
        <v>10.36</v>
      </c>
      <c r="J28">
        <v>3530.07</v>
      </c>
      <c r="K28" s="1">
        <v>46268</v>
      </c>
      <c r="L28" t="s">
        <v>11820</v>
      </c>
      <c r="M28">
        <f t="shared" si="0"/>
        <v>1</v>
      </c>
      <c r="N28">
        <f>COUNTIF(Orders!$A:$A,C28)</f>
        <v>1</v>
      </c>
      <c r="P28">
        <f>COUNTIF(Orders!$H:$H,UPPER(SUBSTITUTE(TRIM(C28),"-","")))</f>
        <v>1</v>
      </c>
      <c r="R28" t="str">
        <f t="shared" si="1"/>
        <v>Matched Order Reference</v>
      </c>
      <c r="S28">
        <f t="shared" si="2"/>
        <v>1</v>
      </c>
      <c r="V28" cm="1">
        <f t="array" ref="V28">IF(E28&lt;&gt;"CAPTURE",0,SUMPRODUCT((MDR_Rates!$A$2:$A$10=F28)*(G28&gt;MDR_Rates!$B$2:$B$10)*((MDR_Rates!$C$2:$C$10="")+(G28&lt;=MDR_Rates!$C$2:$C$10))*MDR_Rates!$D$2:$D$10))</f>
        <v>1.6</v>
      </c>
      <c r="W28">
        <f t="shared" si="3"/>
        <v>57.57</v>
      </c>
      <c r="X28">
        <f t="shared" si="4"/>
        <v>10.36</v>
      </c>
      <c r="Y28">
        <f t="shared" si="5"/>
        <v>0</v>
      </c>
      <c r="Z28">
        <f t="shared" si="6"/>
        <v>0</v>
      </c>
      <c r="AG28" t="str">
        <f t="shared" si="7"/>
        <v/>
      </c>
      <c r="AI28" t="str">
        <f t="shared" si="8"/>
        <v/>
      </c>
      <c r="AJ28" t="str">
        <f t="shared" si="9"/>
        <v/>
      </c>
      <c r="AK28" t="str">
        <f t="shared" si="10"/>
        <v>ORD26001134</v>
      </c>
      <c r="AL28">
        <f>IF(E28&lt;&gt;"CAPTURE","",COUNTIF(Orders!$H:$H,AK28))</f>
        <v>1</v>
      </c>
      <c r="AP28" t="str">
        <f t="shared" si="11"/>
        <v>Matched to Order</v>
      </c>
      <c r="AQ28">
        <f>IF(COUNTIF($A$2:A28,A28)=1,1,0)</f>
        <v>1</v>
      </c>
    </row>
    <row r="29" spans="1:43" x14ac:dyDescent="0.3">
      <c r="A29" t="s">
        <v>11848</v>
      </c>
      <c r="C29" t="s">
        <v>2536</v>
      </c>
      <c r="D29" s="1">
        <v>46266</v>
      </c>
      <c r="E29" t="s">
        <v>11819</v>
      </c>
      <c r="F29" t="s">
        <v>9</v>
      </c>
      <c r="G29">
        <v>1499</v>
      </c>
      <c r="H29">
        <v>0</v>
      </c>
      <c r="I29">
        <v>0</v>
      </c>
      <c r="J29">
        <v>1499</v>
      </c>
      <c r="K29" s="1">
        <v>46268</v>
      </c>
      <c r="L29" t="s">
        <v>11820</v>
      </c>
      <c r="M29">
        <f t="shared" si="0"/>
        <v>1</v>
      </c>
      <c r="N29">
        <f>COUNTIF(Orders!$A:$A,C29)</f>
        <v>1</v>
      </c>
      <c r="P29">
        <f>COUNTIF(Orders!$H:$H,UPPER(SUBSTITUTE(TRIM(C29),"-","")))</f>
        <v>1</v>
      </c>
      <c r="R29" t="str">
        <f t="shared" si="1"/>
        <v>Matched Order Reference</v>
      </c>
      <c r="S29">
        <f t="shared" si="2"/>
        <v>1</v>
      </c>
      <c r="V29" cm="1">
        <f t="array" ref="V29">IF(E29&lt;&gt;"CAPTURE",0,SUMPRODUCT((MDR_Rates!$A$2:$A$10=F29)*(G29&gt;MDR_Rates!$B$2:$B$10)*((MDR_Rates!$C$2:$C$10="")+(G29&lt;=MDR_Rates!$C$2:$C$10))*MDR_Rates!$D$2:$D$10))</f>
        <v>0</v>
      </c>
      <c r="W29">
        <f t="shared" si="3"/>
        <v>0</v>
      </c>
      <c r="X29">
        <f t="shared" si="4"/>
        <v>0</v>
      </c>
      <c r="Y29">
        <f t="shared" si="5"/>
        <v>0</v>
      </c>
      <c r="Z29">
        <f t="shared" si="6"/>
        <v>0</v>
      </c>
      <c r="AG29" t="str">
        <f t="shared" si="7"/>
        <v/>
      </c>
      <c r="AI29" t="str">
        <f t="shared" si="8"/>
        <v/>
      </c>
      <c r="AJ29" t="str">
        <f t="shared" si="9"/>
        <v/>
      </c>
      <c r="AK29" t="str">
        <f t="shared" si="10"/>
        <v>ORD26001261</v>
      </c>
      <c r="AL29">
        <f>IF(E29&lt;&gt;"CAPTURE","",COUNTIF(Orders!$H:$H,AK29))</f>
        <v>1</v>
      </c>
      <c r="AP29" t="str">
        <f t="shared" si="11"/>
        <v>Matched to Order</v>
      </c>
      <c r="AQ29">
        <f>IF(COUNTIF($A$2:A29,A29)=1,1,0)</f>
        <v>1</v>
      </c>
    </row>
    <row r="30" spans="1:43" x14ac:dyDescent="0.3">
      <c r="A30" t="s">
        <v>11849</v>
      </c>
      <c r="C30" t="s">
        <v>2626</v>
      </c>
      <c r="D30" s="1">
        <v>46266</v>
      </c>
      <c r="E30" t="s">
        <v>11819</v>
      </c>
      <c r="F30" t="s">
        <v>9</v>
      </c>
      <c r="G30">
        <v>848</v>
      </c>
      <c r="H30">
        <v>0</v>
      </c>
      <c r="I30">
        <v>0</v>
      </c>
      <c r="J30">
        <v>848</v>
      </c>
      <c r="K30" s="1">
        <v>46268</v>
      </c>
      <c r="L30" t="s">
        <v>11820</v>
      </c>
      <c r="M30">
        <f t="shared" si="0"/>
        <v>1</v>
      </c>
      <c r="N30">
        <f>COUNTIF(Orders!$A:$A,C30)</f>
        <v>1</v>
      </c>
      <c r="P30">
        <f>COUNTIF(Orders!$H:$H,UPPER(SUBSTITUTE(TRIM(C30),"-","")))</f>
        <v>1</v>
      </c>
      <c r="R30" t="str">
        <f t="shared" si="1"/>
        <v>Matched Order Reference</v>
      </c>
      <c r="S30">
        <f t="shared" si="2"/>
        <v>1</v>
      </c>
      <c r="V30" cm="1">
        <f t="array" ref="V30">IF(E30&lt;&gt;"CAPTURE",0,SUMPRODUCT((MDR_Rates!$A$2:$A$10=F30)*(G30&gt;MDR_Rates!$B$2:$B$10)*((MDR_Rates!$C$2:$C$10="")+(G30&lt;=MDR_Rates!$C$2:$C$10))*MDR_Rates!$D$2:$D$10))</f>
        <v>0</v>
      </c>
      <c r="W30">
        <f t="shared" si="3"/>
        <v>0</v>
      </c>
      <c r="X30">
        <f t="shared" si="4"/>
        <v>0</v>
      </c>
      <c r="Y30">
        <f t="shared" si="5"/>
        <v>0</v>
      </c>
      <c r="Z30">
        <f t="shared" si="6"/>
        <v>0</v>
      </c>
      <c r="AG30" t="str">
        <f t="shared" si="7"/>
        <v/>
      </c>
      <c r="AI30" t="str">
        <f t="shared" si="8"/>
        <v/>
      </c>
      <c r="AJ30" t="str">
        <f t="shared" si="9"/>
        <v/>
      </c>
      <c r="AK30" t="str">
        <f t="shared" si="10"/>
        <v>ORD26001306</v>
      </c>
      <c r="AL30">
        <f>IF(E30&lt;&gt;"CAPTURE","",COUNTIF(Orders!$H:$H,AK30))</f>
        <v>1</v>
      </c>
      <c r="AP30" t="str">
        <f t="shared" si="11"/>
        <v>Matched to Order</v>
      </c>
      <c r="AQ30">
        <f>IF(COUNTIF($A$2:A30,A30)=1,1,0)</f>
        <v>1</v>
      </c>
    </row>
    <row r="31" spans="1:43" x14ac:dyDescent="0.3">
      <c r="A31" t="s">
        <v>11850</v>
      </c>
      <c r="C31" t="s">
        <v>2632</v>
      </c>
      <c r="D31" s="1">
        <v>46266</v>
      </c>
      <c r="E31" t="s">
        <v>11819</v>
      </c>
      <c r="F31" t="s">
        <v>9</v>
      </c>
      <c r="G31">
        <v>4797</v>
      </c>
      <c r="H31">
        <v>14.39</v>
      </c>
      <c r="I31">
        <v>2.59</v>
      </c>
      <c r="J31">
        <v>4780.0200000000004</v>
      </c>
      <c r="K31" s="1">
        <v>46268</v>
      </c>
      <c r="L31" t="s">
        <v>11820</v>
      </c>
      <c r="M31">
        <f t="shared" si="0"/>
        <v>1</v>
      </c>
      <c r="N31">
        <f>COUNTIF(Orders!$A:$A,C31)</f>
        <v>1</v>
      </c>
      <c r="P31">
        <f>COUNTIF(Orders!$H:$H,UPPER(SUBSTITUTE(TRIM(C31),"-","")))</f>
        <v>1</v>
      </c>
      <c r="R31" t="str">
        <f t="shared" si="1"/>
        <v>Matched Order Reference</v>
      </c>
      <c r="S31">
        <f t="shared" si="2"/>
        <v>1</v>
      </c>
      <c r="V31" cm="1">
        <f t="array" ref="V31">IF(E31&lt;&gt;"CAPTURE",0,SUMPRODUCT((MDR_Rates!$A$2:$A$10=F31)*(G31&gt;MDR_Rates!$B$2:$B$10)*((MDR_Rates!$C$2:$C$10="")+(G31&lt;=MDR_Rates!$C$2:$C$10))*MDR_Rates!$D$2:$D$10))</f>
        <v>0.3</v>
      </c>
      <c r="W31">
        <f t="shared" si="3"/>
        <v>14.39</v>
      </c>
      <c r="X31">
        <f t="shared" si="4"/>
        <v>2.59</v>
      </c>
      <c r="Y31">
        <f t="shared" si="5"/>
        <v>0</v>
      </c>
      <c r="Z31">
        <f t="shared" si="6"/>
        <v>0</v>
      </c>
      <c r="AG31" t="str">
        <f t="shared" si="7"/>
        <v/>
      </c>
      <c r="AI31" t="str">
        <f t="shared" si="8"/>
        <v/>
      </c>
      <c r="AJ31" t="str">
        <f t="shared" si="9"/>
        <v/>
      </c>
      <c r="AK31" t="str">
        <f t="shared" si="10"/>
        <v>ORD26001309</v>
      </c>
      <c r="AL31">
        <f>IF(E31&lt;&gt;"CAPTURE","",COUNTIF(Orders!$H:$H,AK31))</f>
        <v>1</v>
      </c>
      <c r="AP31" t="str">
        <f t="shared" si="11"/>
        <v>Matched to Order</v>
      </c>
      <c r="AQ31">
        <f>IF(COUNTIF($A$2:A31,A31)=1,1,0)</f>
        <v>1</v>
      </c>
    </row>
    <row r="32" spans="1:43" x14ac:dyDescent="0.3">
      <c r="A32" t="s">
        <v>11851</v>
      </c>
      <c r="C32" t="s">
        <v>11852</v>
      </c>
      <c r="D32" s="1">
        <v>46266</v>
      </c>
      <c r="E32" t="s">
        <v>11819</v>
      </c>
      <c r="F32" t="s">
        <v>17</v>
      </c>
      <c r="G32">
        <v>9297</v>
      </c>
      <c r="H32">
        <v>148.75</v>
      </c>
      <c r="I32">
        <v>26.78</v>
      </c>
      <c r="J32">
        <v>9121.4699999999993</v>
      </c>
      <c r="K32" s="1">
        <v>46268</v>
      </c>
      <c r="L32" t="s">
        <v>11820</v>
      </c>
      <c r="M32">
        <f t="shared" si="0"/>
        <v>1</v>
      </c>
      <c r="N32">
        <f>COUNTIF(Orders!$A:$A,C32)</f>
        <v>1</v>
      </c>
      <c r="P32">
        <f>COUNTIF(Orders!$H:$H,UPPER(SUBSTITUTE(TRIM(C32),"-","")))</f>
        <v>1</v>
      </c>
      <c r="R32" t="str">
        <f t="shared" si="1"/>
        <v>Matched Order Reference</v>
      </c>
      <c r="S32">
        <f t="shared" si="2"/>
        <v>1</v>
      </c>
      <c r="V32" cm="1">
        <f t="array" ref="V32">IF(E32&lt;&gt;"CAPTURE",0,SUMPRODUCT((MDR_Rates!$A$2:$A$10=F32)*(G32&gt;MDR_Rates!$B$2:$B$10)*((MDR_Rates!$C$2:$C$10="")+(G32&lt;=MDR_Rates!$C$2:$C$10))*MDR_Rates!$D$2:$D$10))</f>
        <v>1.6</v>
      </c>
      <c r="W32">
        <f t="shared" si="3"/>
        <v>148.75</v>
      </c>
      <c r="X32">
        <f t="shared" si="4"/>
        <v>26.78</v>
      </c>
      <c r="Y32">
        <f t="shared" si="5"/>
        <v>0</v>
      </c>
      <c r="Z32">
        <f t="shared" si="6"/>
        <v>0</v>
      </c>
      <c r="AG32" t="str">
        <f t="shared" si="7"/>
        <v/>
      </c>
      <c r="AI32" t="str">
        <f t="shared" si="8"/>
        <v/>
      </c>
      <c r="AJ32" t="str">
        <f t="shared" si="9"/>
        <v/>
      </c>
      <c r="AK32" t="str">
        <f t="shared" si="10"/>
        <v>ORD26001416</v>
      </c>
      <c r="AL32">
        <f>IF(E32&lt;&gt;"CAPTURE","",COUNTIF(Orders!$H:$H,AK32))</f>
        <v>1</v>
      </c>
      <c r="AP32" t="str">
        <f t="shared" si="11"/>
        <v>Matched to Order</v>
      </c>
      <c r="AQ32">
        <f>IF(COUNTIF($A$2:A32,A32)=1,1,0)</f>
        <v>1</v>
      </c>
    </row>
    <row r="33" spans="1:43" x14ac:dyDescent="0.3">
      <c r="A33" t="s">
        <v>11853</v>
      </c>
      <c r="C33" t="s">
        <v>11854</v>
      </c>
      <c r="D33" s="1">
        <v>46266</v>
      </c>
      <c r="E33" t="s">
        <v>11819</v>
      </c>
      <c r="F33" t="s">
        <v>33</v>
      </c>
      <c r="G33">
        <v>9498</v>
      </c>
      <c r="H33">
        <v>113.98</v>
      </c>
      <c r="I33">
        <v>20.52</v>
      </c>
      <c r="J33">
        <v>9363.5</v>
      </c>
      <c r="K33" s="1">
        <v>46268</v>
      </c>
      <c r="L33" t="s">
        <v>11820</v>
      </c>
      <c r="M33">
        <f t="shared" si="0"/>
        <v>1</v>
      </c>
      <c r="N33">
        <f>COUNTIF(Orders!$A:$A,C33)</f>
        <v>0</v>
      </c>
      <c r="P33">
        <f>COUNTIF(Orders!$H:$H,UPPER(SUBSTITUTE(TRIM(C33),"-","")))</f>
        <v>1</v>
      </c>
      <c r="R33" t="str">
        <f t="shared" si="1"/>
        <v>Matched Order Reference</v>
      </c>
      <c r="S33">
        <f t="shared" si="2"/>
        <v>1</v>
      </c>
      <c r="V33" cm="1">
        <f t="array" ref="V33">IF(E33&lt;&gt;"CAPTURE",0,SUMPRODUCT((MDR_Rates!$A$2:$A$10=F33)*(G33&gt;MDR_Rates!$B$2:$B$10)*((MDR_Rates!$C$2:$C$10="")+(G33&lt;=MDR_Rates!$C$2:$C$10))*MDR_Rates!$D$2:$D$10))</f>
        <v>1.2</v>
      </c>
      <c r="W33">
        <f t="shared" si="3"/>
        <v>113.98</v>
      </c>
      <c r="X33">
        <f t="shared" si="4"/>
        <v>20.52</v>
      </c>
      <c r="Y33">
        <f t="shared" si="5"/>
        <v>0</v>
      </c>
      <c r="Z33">
        <f t="shared" si="6"/>
        <v>0</v>
      </c>
      <c r="AG33" t="str">
        <f t="shared" si="7"/>
        <v/>
      </c>
      <c r="AI33" t="str">
        <f t="shared" si="8"/>
        <v/>
      </c>
      <c r="AJ33" t="str">
        <f t="shared" si="9"/>
        <v/>
      </c>
      <c r="AK33" t="str">
        <f t="shared" si="10"/>
        <v>ORD26001432</v>
      </c>
      <c r="AL33">
        <f>IF(E33&lt;&gt;"CAPTURE","",COUNTIF(Orders!$H:$H,AK33))</f>
        <v>1</v>
      </c>
      <c r="AP33" t="str">
        <f t="shared" si="11"/>
        <v>Matched to Order</v>
      </c>
      <c r="AQ33">
        <f>IF(COUNTIF($A$2:A33,A33)=1,1,0)</f>
        <v>1</v>
      </c>
    </row>
    <row r="34" spans="1:43" x14ac:dyDescent="0.3">
      <c r="A34" t="s">
        <v>11855</v>
      </c>
      <c r="C34" t="s">
        <v>2921</v>
      </c>
      <c r="D34" s="1">
        <v>46266</v>
      </c>
      <c r="E34" t="s">
        <v>11819</v>
      </c>
      <c r="F34" t="s">
        <v>9</v>
      </c>
      <c r="G34">
        <v>6498</v>
      </c>
      <c r="H34">
        <v>19.489999999999998</v>
      </c>
      <c r="I34">
        <v>3.51</v>
      </c>
      <c r="J34">
        <v>6475</v>
      </c>
      <c r="K34" s="1">
        <v>46268</v>
      </c>
      <c r="L34" t="s">
        <v>11820</v>
      </c>
      <c r="M34">
        <f t="shared" si="0"/>
        <v>1</v>
      </c>
      <c r="N34">
        <f>COUNTIF(Orders!$A:$A,C34)</f>
        <v>1</v>
      </c>
      <c r="P34">
        <f>COUNTIF(Orders!$H:$H,UPPER(SUBSTITUTE(TRIM(C34),"-","")))</f>
        <v>1</v>
      </c>
      <c r="R34" t="str">
        <f t="shared" si="1"/>
        <v>Matched Order Reference</v>
      </c>
      <c r="S34">
        <f t="shared" si="2"/>
        <v>1</v>
      </c>
      <c r="V34" cm="1">
        <f t="array" ref="V34">IF(E34&lt;&gt;"CAPTURE",0,SUMPRODUCT((MDR_Rates!$A$2:$A$10=F34)*(G34&gt;MDR_Rates!$B$2:$B$10)*((MDR_Rates!$C$2:$C$10="")+(G34&lt;=MDR_Rates!$C$2:$C$10))*MDR_Rates!$D$2:$D$10))</f>
        <v>0.3</v>
      </c>
      <c r="W34">
        <f t="shared" si="3"/>
        <v>19.489999999999998</v>
      </c>
      <c r="X34">
        <f t="shared" si="4"/>
        <v>3.51</v>
      </c>
      <c r="Y34">
        <f t="shared" si="5"/>
        <v>0</v>
      </c>
      <c r="Z34">
        <f t="shared" si="6"/>
        <v>0</v>
      </c>
      <c r="AG34" t="str">
        <f t="shared" si="7"/>
        <v/>
      </c>
      <c r="AI34" t="str">
        <f t="shared" si="8"/>
        <v/>
      </c>
      <c r="AJ34" t="str">
        <f t="shared" si="9"/>
        <v/>
      </c>
      <c r="AK34" t="str">
        <f t="shared" si="10"/>
        <v>ORD26001455</v>
      </c>
      <c r="AL34">
        <f>IF(E34&lt;&gt;"CAPTURE","",COUNTIF(Orders!$H:$H,AK34))</f>
        <v>1</v>
      </c>
      <c r="AP34" t="str">
        <f t="shared" si="11"/>
        <v>Matched to Order</v>
      </c>
      <c r="AQ34">
        <f>IF(COUNTIF($A$2:A34,A34)=1,1,0)</f>
        <v>1</v>
      </c>
    </row>
    <row r="35" spans="1:43" x14ac:dyDescent="0.3">
      <c r="A35" t="s">
        <v>11856</v>
      </c>
      <c r="C35" t="s">
        <v>3230</v>
      </c>
      <c r="D35" s="1">
        <v>46266</v>
      </c>
      <c r="E35" t="s">
        <v>11819</v>
      </c>
      <c r="F35" t="s">
        <v>9</v>
      </c>
      <c r="G35">
        <v>7999</v>
      </c>
      <c r="H35">
        <v>24</v>
      </c>
      <c r="I35">
        <v>4.32</v>
      </c>
      <c r="J35">
        <v>7970.68</v>
      </c>
      <c r="K35" s="1">
        <v>46268</v>
      </c>
      <c r="L35" t="s">
        <v>11820</v>
      </c>
      <c r="M35">
        <f t="shared" si="0"/>
        <v>1</v>
      </c>
      <c r="N35">
        <f>COUNTIF(Orders!$A:$A,C35)</f>
        <v>1</v>
      </c>
      <c r="P35">
        <f>COUNTIF(Orders!$H:$H,UPPER(SUBSTITUTE(TRIM(C35),"-","")))</f>
        <v>1</v>
      </c>
      <c r="R35" t="str">
        <f t="shared" si="1"/>
        <v>Matched Order Reference</v>
      </c>
      <c r="S35">
        <f t="shared" si="2"/>
        <v>1</v>
      </c>
      <c r="V35" cm="1">
        <f t="array" ref="V35">IF(E35&lt;&gt;"CAPTURE",0,SUMPRODUCT((MDR_Rates!$A$2:$A$10=F35)*(G35&gt;MDR_Rates!$B$2:$B$10)*((MDR_Rates!$C$2:$C$10="")+(G35&lt;=MDR_Rates!$C$2:$C$10))*MDR_Rates!$D$2:$D$10))</f>
        <v>0.3</v>
      </c>
      <c r="W35">
        <f t="shared" si="3"/>
        <v>24</v>
      </c>
      <c r="X35">
        <f t="shared" si="4"/>
        <v>4.32</v>
      </c>
      <c r="Y35">
        <f t="shared" si="5"/>
        <v>0</v>
      </c>
      <c r="Z35">
        <f t="shared" si="6"/>
        <v>0</v>
      </c>
      <c r="AG35" t="str">
        <f t="shared" si="7"/>
        <v/>
      </c>
      <c r="AI35" t="str">
        <f t="shared" si="8"/>
        <v/>
      </c>
      <c r="AJ35" t="str">
        <f t="shared" si="9"/>
        <v/>
      </c>
      <c r="AK35" t="str">
        <f t="shared" si="10"/>
        <v>ORD26001611</v>
      </c>
      <c r="AL35">
        <f>IF(E35&lt;&gt;"CAPTURE","",COUNTIF(Orders!$H:$H,AK35))</f>
        <v>1</v>
      </c>
      <c r="AP35" t="str">
        <f t="shared" si="11"/>
        <v>Matched to Order</v>
      </c>
      <c r="AQ35">
        <f>IF(COUNTIF($A$2:A35,A35)=1,1,0)</f>
        <v>1</v>
      </c>
    </row>
    <row r="36" spans="1:43" x14ac:dyDescent="0.3">
      <c r="A36" t="s">
        <v>11857</v>
      </c>
      <c r="C36" t="s">
        <v>3254</v>
      </c>
      <c r="D36" s="1">
        <v>46266</v>
      </c>
      <c r="E36" t="s">
        <v>11819</v>
      </c>
      <c r="F36" t="s">
        <v>33</v>
      </c>
      <c r="G36">
        <v>4999</v>
      </c>
      <c r="H36">
        <v>59.99</v>
      </c>
      <c r="I36">
        <v>10.8</v>
      </c>
      <c r="J36">
        <v>4928.21</v>
      </c>
      <c r="K36" s="1">
        <v>46268</v>
      </c>
      <c r="L36" t="s">
        <v>11820</v>
      </c>
      <c r="M36">
        <f t="shared" si="0"/>
        <v>1</v>
      </c>
      <c r="N36">
        <f>COUNTIF(Orders!$A:$A,C36)</f>
        <v>1</v>
      </c>
      <c r="P36">
        <f>COUNTIF(Orders!$H:$H,UPPER(SUBSTITUTE(TRIM(C36),"-","")))</f>
        <v>1</v>
      </c>
      <c r="R36" t="str">
        <f t="shared" si="1"/>
        <v>Matched Order Reference</v>
      </c>
      <c r="S36">
        <f t="shared" si="2"/>
        <v>1</v>
      </c>
      <c r="V36" cm="1">
        <f t="array" ref="V36">IF(E36&lt;&gt;"CAPTURE",0,SUMPRODUCT((MDR_Rates!$A$2:$A$10=F36)*(G36&gt;MDR_Rates!$B$2:$B$10)*((MDR_Rates!$C$2:$C$10="")+(G36&lt;=MDR_Rates!$C$2:$C$10))*MDR_Rates!$D$2:$D$10))</f>
        <v>1.2</v>
      </c>
      <c r="W36">
        <f t="shared" si="3"/>
        <v>59.99</v>
      </c>
      <c r="X36">
        <f t="shared" si="4"/>
        <v>10.8</v>
      </c>
      <c r="Y36">
        <f t="shared" si="5"/>
        <v>0</v>
      </c>
      <c r="Z36">
        <f t="shared" si="6"/>
        <v>0</v>
      </c>
      <c r="AG36" t="str">
        <f t="shared" si="7"/>
        <v/>
      </c>
      <c r="AI36" t="str">
        <f t="shared" si="8"/>
        <v/>
      </c>
      <c r="AJ36" t="str">
        <f t="shared" si="9"/>
        <v/>
      </c>
      <c r="AK36" t="str">
        <f t="shared" si="10"/>
        <v>ORD26001623</v>
      </c>
      <c r="AL36">
        <f>IF(E36&lt;&gt;"CAPTURE","",COUNTIF(Orders!$H:$H,AK36))</f>
        <v>1</v>
      </c>
      <c r="AP36" t="str">
        <f t="shared" si="11"/>
        <v>Matched to Order</v>
      </c>
      <c r="AQ36">
        <f>IF(COUNTIF($A$2:A36,A36)=1,1,0)</f>
        <v>1</v>
      </c>
    </row>
    <row r="37" spans="1:43" x14ac:dyDescent="0.3">
      <c r="A37" t="s">
        <v>11858</v>
      </c>
      <c r="C37" t="s">
        <v>3576</v>
      </c>
      <c r="D37" s="1">
        <v>46266</v>
      </c>
      <c r="E37" t="s">
        <v>11819</v>
      </c>
      <c r="F37" t="s">
        <v>33</v>
      </c>
      <c r="G37">
        <v>1298</v>
      </c>
      <c r="H37">
        <v>19.47</v>
      </c>
      <c r="I37">
        <v>3.5</v>
      </c>
      <c r="J37">
        <v>1275.03</v>
      </c>
      <c r="K37" s="1">
        <v>46268</v>
      </c>
      <c r="L37" t="s">
        <v>11820</v>
      </c>
      <c r="M37">
        <f t="shared" si="0"/>
        <v>1</v>
      </c>
      <c r="N37">
        <f>COUNTIF(Orders!$A:$A,C37)</f>
        <v>1</v>
      </c>
      <c r="P37">
        <f>COUNTIF(Orders!$H:$H,UPPER(SUBSTITUTE(TRIM(C37),"-","")))</f>
        <v>1</v>
      </c>
      <c r="R37" t="str">
        <f t="shared" si="1"/>
        <v>Matched Order Reference</v>
      </c>
      <c r="S37">
        <f t="shared" si="2"/>
        <v>1</v>
      </c>
      <c r="V37" cm="1">
        <f t="array" ref="V37">IF(E37&lt;&gt;"CAPTURE",0,SUMPRODUCT((MDR_Rates!$A$2:$A$10=F37)*(G37&gt;MDR_Rates!$B$2:$B$10)*((MDR_Rates!$C$2:$C$10="")+(G37&lt;=MDR_Rates!$C$2:$C$10))*MDR_Rates!$D$2:$D$10))</f>
        <v>1.5</v>
      </c>
      <c r="W37">
        <f t="shared" si="3"/>
        <v>19.47</v>
      </c>
      <c r="X37">
        <f t="shared" si="4"/>
        <v>3.5</v>
      </c>
      <c r="Y37">
        <f t="shared" si="5"/>
        <v>0</v>
      </c>
      <c r="Z37">
        <f t="shared" si="6"/>
        <v>0</v>
      </c>
      <c r="AG37" t="str">
        <f t="shared" si="7"/>
        <v/>
      </c>
      <c r="AI37" t="str">
        <f t="shared" si="8"/>
        <v/>
      </c>
      <c r="AJ37" t="str">
        <f t="shared" si="9"/>
        <v/>
      </c>
      <c r="AK37" t="str">
        <f t="shared" si="10"/>
        <v>ORD26001787</v>
      </c>
      <c r="AL37">
        <f>IF(E37&lt;&gt;"CAPTURE","",COUNTIF(Orders!$H:$H,AK37))</f>
        <v>1</v>
      </c>
      <c r="AP37" t="str">
        <f t="shared" si="11"/>
        <v>Matched to Order</v>
      </c>
      <c r="AQ37">
        <f>IF(COUNTIF($A$2:A37,A37)=1,1,0)</f>
        <v>1</v>
      </c>
    </row>
    <row r="38" spans="1:43" x14ac:dyDescent="0.3">
      <c r="A38" t="s">
        <v>11859</v>
      </c>
      <c r="C38" t="s">
        <v>3622</v>
      </c>
      <c r="D38" s="1">
        <v>46266</v>
      </c>
      <c r="E38" t="s">
        <v>11819</v>
      </c>
      <c r="F38" t="s">
        <v>9</v>
      </c>
      <c r="G38">
        <v>1347</v>
      </c>
      <c r="H38">
        <v>0</v>
      </c>
      <c r="I38">
        <v>0</v>
      </c>
      <c r="J38">
        <v>1347</v>
      </c>
      <c r="K38" s="1">
        <v>46268</v>
      </c>
      <c r="L38" t="s">
        <v>11820</v>
      </c>
      <c r="M38">
        <f t="shared" si="0"/>
        <v>1</v>
      </c>
      <c r="N38">
        <f>COUNTIF(Orders!$A:$A,C38)</f>
        <v>1</v>
      </c>
      <c r="P38">
        <f>COUNTIF(Orders!$H:$H,UPPER(SUBSTITUTE(TRIM(C38),"-","")))</f>
        <v>1</v>
      </c>
      <c r="R38" t="str">
        <f t="shared" si="1"/>
        <v>Matched Order Reference</v>
      </c>
      <c r="S38">
        <f t="shared" si="2"/>
        <v>1</v>
      </c>
      <c r="V38" cm="1">
        <f t="array" ref="V38">IF(E38&lt;&gt;"CAPTURE",0,SUMPRODUCT((MDR_Rates!$A$2:$A$10=F38)*(G38&gt;MDR_Rates!$B$2:$B$10)*((MDR_Rates!$C$2:$C$10="")+(G38&lt;=MDR_Rates!$C$2:$C$10))*MDR_Rates!$D$2:$D$10))</f>
        <v>0</v>
      </c>
      <c r="W38">
        <f t="shared" si="3"/>
        <v>0</v>
      </c>
      <c r="X38">
        <f t="shared" si="4"/>
        <v>0</v>
      </c>
      <c r="Y38">
        <f t="shared" si="5"/>
        <v>0</v>
      </c>
      <c r="Z38">
        <f t="shared" si="6"/>
        <v>0</v>
      </c>
      <c r="AG38" t="str">
        <f t="shared" si="7"/>
        <v/>
      </c>
      <c r="AI38" t="str">
        <f t="shared" si="8"/>
        <v/>
      </c>
      <c r="AJ38" t="str">
        <f t="shared" si="9"/>
        <v/>
      </c>
      <c r="AK38" t="str">
        <f t="shared" si="10"/>
        <v>ORD26001810</v>
      </c>
      <c r="AL38">
        <f>IF(E38&lt;&gt;"CAPTURE","",COUNTIF(Orders!$H:$H,AK38))</f>
        <v>1</v>
      </c>
      <c r="AP38" t="str">
        <f t="shared" si="11"/>
        <v>Matched to Order</v>
      </c>
      <c r="AQ38">
        <f>IF(COUNTIF($A$2:A38,A38)=1,1,0)</f>
        <v>1</v>
      </c>
    </row>
    <row r="39" spans="1:43" x14ac:dyDescent="0.3">
      <c r="A39" t="s">
        <v>11860</v>
      </c>
      <c r="C39" t="s">
        <v>3748</v>
      </c>
      <c r="D39" s="1">
        <v>46266</v>
      </c>
      <c r="E39" t="s">
        <v>11819</v>
      </c>
      <c r="F39" t="s">
        <v>17</v>
      </c>
      <c r="G39">
        <v>3499</v>
      </c>
      <c r="H39">
        <v>55.98</v>
      </c>
      <c r="I39">
        <v>10.08</v>
      </c>
      <c r="J39">
        <v>3432.94</v>
      </c>
      <c r="K39" s="1">
        <v>46268</v>
      </c>
      <c r="L39" t="s">
        <v>11820</v>
      </c>
      <c r="M39">
        <f t="shared" si="0"/>
        <v>1</v>
      </c>
      <c r="N39">
        <f>COUNTIF(Orders!$A:$A,C39)</f>
        <v>1</v>
      </c>
      <c r="P39">
        <f>COUNTIF(Orders!$H:$H,UPPER(SUBSTITUTE(TRIM(C39),"-","")))</f>
        <v>1</v>
      </c>
      <c r="R39" t="str">
        <f t="shared" si="1"/>
        <v>Matched Order Reference</v>
      </c>
      <c r="S39">
        <f t="shared" si="2"/>
        <v>1</v>
      </c>
      <c r="V39" cm="1">
        <f t="array" ref="V39">IF(E39&lt;&gt;"CAPTURE",0,SUMPRODUCT((MDR_Rates!$A$2:$A$10=F39)*(G39&gt;MDR_Rates!$B$2:$B$10)*((MDR_Rates!$C$2:$C$10="")+(G39&lt;=MDR_Rates!$C$2:$C$10))*MDR_Rates!$D$2:$D$10))</f>
        <v>1.6</v>
      </c>
      <c r="W39">
        <f t="shared" si="3"/>
        <v>55.98</v>
      </c>
      <c r="X39">
        <f t="shared" si="4"/>
        <v>10.08</v>
      </c>
      <c r="Y39">
        <f t="shared" si="5"/>
        <v>0</v>
      </c>
      <c r="Z39">
        <f t="shared" si="6"/>
        <v>0</v>
      </c>
      <c r="AG39" t="str">
        <f t="shared" si="7"/>
        <v/>
      </c>
      <c r="AI39" t="str">
        <f t="shared" si="8"/>
        <v/>
      </c>
      <c r="AJ39" t="str">
        <f t="shared" si="9"/>
        <v/>
      </c>
      <c r="AK39" t="str">
        <f t="shared" si="10"/>
        <v>ORD26001874</v>
      </c>
      <c r="AL39">
        <f>IF(E39&lt;&gt;"CAPTURE","",COUNTIF(Orders!$H:$H,AK39))</f>
        <v>1</v>
      </c>
      <c r="AP39" t="str">
        <f t="shared" si="11"/>
        <v>Matched to Order</v>
      </c>
      <c r="AQ39">
        <f>IF(COUNTIF($A$2:A39,A39)=1,1,0)</f>
        <v>1</v>
      </c>
    </row>
    <row r="40" spans="1:43" x14ac:dyDescent="0.3">
      <c r="A40" t="s">
        <v>11861</v>
      </c>
      <c r="C40" t="s">
        <v>3800</v>
      </c>
      <c r="D40" s="1">
        <v>46266</v>
      </c>
      <c r="E40" t="s">
        <v>11819</v>
      </c>
      <c r="F40" t="s">
        <v>9</v>
      </c>
      <c r="G40">
        <v>10597</v>
      </c>
      <c r="H40">
        <v>31.79</v>
      </c>
      <c r="I40">
        <v>5.72</v>
      </c>
      <c r="J40">
        <v>10559.49</v>
      </c>
      <c r="K40" s="1">
        <v>46268</v>
      </c>
      <c r="L40" t="s">
        <v>11820</v>
      </c>
      <c r="M40">
        <f t="shared" si="0"/>
        <v>1</v>
      </c>
      <c r="N40">
        <f>COUNTIF(Orders!$A:$A,C40)</f>
        <v>1</v>
      </c>
      <c r="P40">
        <f>COUNTIF(Orders!$H:$H,UPPER(SUBSTITUTE(TRIM(C40),"-","")))</f>
        <v>1</v>
      </c>
      <c r="R40" t="str">
        <f t="shared" si="1"/>
        <v>Matched Order Reference</v>
      </c>
      <c r="S40">
        <f t="shared" si="2"/>
        <v>1</v>
      </c>
      <c r="V40" cm="1">
        <f t="array" ref="V40">IF(E40&lt;&gt;"CAPTURE",0,SUMPRODUCT((MDR_Rates!$A$2:$A$10=F40)*(G40&gt;MDR_Rates!$B$2:$B$10)*((MDR_Rates!$C$2:$C$10="")+(G40&lt;=MDR_Rates!$C$2:$C$10))*MDR_Rates!$D$2:$D$10))</f>
        <v>0.3</v>
      </c>
      <c r="W40">
        <f t="shared" si="3"/>
        <v>31.79</v>
      </c>
      <c r="X40">
        <f t="shared" si="4"/>
        <v>5.72</v>
      </c>
      <c r="Y40">
        <f t="shared" si="5"/>
        <v>0</v>
      </c>
      <c r="Z40">
        <f t="shared" si="6"/>
        <v>0</v>
      </c>
      <c r="AG40" t="str">
        <f t="shared" si="7"/>
        <v/>
      </c>
      <c r="AI40" t="str">
        <f t="shared" si="8"/>
        <v/>
      </c>
      <c r="AJ40" t="str">
        <f t="shared" si="9"/>
        <v/>
      </c>
      <c r="AK40" t="str">
        <f t="shared" si="10"/>
        <v>ORD26001900</v>
      </c>
      <c r="AL40">
        <f>IF(E40&lt;&gt;"CAPTURE","",COUNTIF(Orders!$H:$H,AK40))</f>
        <v>1</v>
      </c>
      <c r="AP40" t="str">
        <f t="shared" si="11"/>
        <v>Matched to Order</v>
      </c>
      <c r="AQ40">
        <f>IF(COUNTIF($A$2:A40,A40)=1,1,0)</f>
        <v>1</v>
      </c>
    </row>
    <row r="41" spans="1:43" x14ac:dyDescent="0.3">
      <c r="A41" t="s">
        <v>11862</v>
      </c>
      <c r="C41" t="s">
        <v>11863</v>
      </c>
      <c r="D41" s="1">
        <v>46266</v>
      </c>
      <c r="E41" t="s">
        <v>11819</v>
      </c>
      <c r="F41" t="s">
        <v>9</v>
      </c>
      <c r="G41">
        <v>10497</v>
      </c>
      <c r="H41">
        <v>31.49</v>
      </c>
      <c r="I41">
        <v>5.67</v>
      </c>
      <c r="J41">
        <v>10459.84</v>
      </c>
      <c r="K41" s="1">
        <v>46268</v>
      </c>
      <c r="L41" t="s">
        <v>11820</v>
      </c>
      <c r="M41">
        <f t="shared" si="0"/>
        <v>1</v>
      </c>
      <c r="N41">
        <f>COUNTIF(Orders!$A:$A,C41)</f>
        <v>0</v>
      </c>
      <c r="P41">
        <f>COUNTIF(Orders!$H:$H,UPPER(SUBSTITUTE(TRIM(C41),"-","")))</f>
        <v>1</v>
      </c>
      <c r="R41" t="str">
        <f t="shared" si="1"/>
        <v>Matched Order Reference</v>
      </c>
      <c r="S41">
        <f t="shared" si="2"/>
        <v>1</v>
      </c>
      <c r="V41" cm="1">
        <f t="array" ref="V41">IF(E41&lt;&gt;"CAPTURE",0,SUMPRODUCT((MDR_Rates!$A$2:$A$10=F41)*(G41&gt;MDR_Rates!$B$2:$B$10)*((MDR_Rates!$C$2:$C$10="")+(G41&lt;=MDR_Rates!$C$2:$C$10))*MDR_Rates!$D$2:$D$10))</f>
        <v>0.3</v>
      </c>
      <c r="W41">
        <f t="shared" si="3"/>
        <v>31.49</v>
      </c>
      <c r="X41">
        <f t="shared" si="4"/>
        <v>5.67</v>
      </c>
      <c r="Y41">
        <f t="shared" si="5"/>
        <v>0</v>
      </c>
      <c r="Z41">
        <f t="shared" si="6"/>
        <v>0</v>
      </c>
      <c r="AG41" t="str">
        <f t="shared" si="7"/>
        <v/>
      </c>
      <c r="AI41" t="str">
        <f t="shared" si="8"/>
        <v/>
      </c>
      <c r="AJ41" t="str">
        <f t="shared" si="9"/>
        <v/>
      </c>
      <c r="AK41" t="str">
        <f t="shared" si="10"/>
        <v>ORD26001976</v>
      </c>
      <c r="AL41">
        <f>IF(E41&lt;&gt;"CAPTURE","",COUNTIF(Orders!$H:$H,AK41))</f>
        <v>1</v>
      </c>
      <c r="AP41" t="str">
        <f t="shared" si="11"/>
        <v>Matched to Order</v>
      </c>
      <c r="AQ41">
        <f>IF(COUNTIF($A$2:A41,A41)=1,1,0)</f>
        <v>1</v>
      </c>
    </row>
    <row r="42" spans="1:43" x14ac:dyDescent="0.3">
      <c r="A42" t="s">
        <v>11864</v>
      </c>
      <c r="C42" t="s">
        <v>3985</v>
      </c>
      <c r="D42" s="1">
        <v>46266</v>
      </c>
      <c r="E42" t="s">
        <v>11819</v>
      </c>
      <c r="F42" t="s">
        <v>17</v>
      </c>
      <c r="G42">
        <v>999</v>
      </c>
      <c r="H42">
        <v>17.98</v>
      </c>
      <c r="I42">
        <v>3.24</v>
      </c>
      <c r="J42">
        <v>977.78</v>
      </c>
      <c r="K42" s="1">
        <v>46268</v>
      </c>
      <c r="L42" t="s">
        <v>11820</v>
      </c>
      <c r="M42">
        <f t="shared" si="0"/>
        <v>1</v>
      </c>
      <c r="N42">
        <f>COUNTIF(Orders!$A:$A,C42)</f>
        <v>1</v>
      </c>
      <c r="P42">
        <f>COUNTIF(Orders!$H:$H,UPPER(SUBSTITUTE(TRIM(C42),"-","")))</f>
        <v>1</v>
      </c>
      <c r="R42" t="str">
        <f t="shared" si="1"/>
        <v>Matched Order Reference</v>
      </c>
      <c r="S42">
        <f t="shared" si="2"/>
        <v>1</v>
      </c>
      <c r="V42" cm="1">
        <f t="array" ref="V42">IF(E42&lt;&gt;"CAPTURE",0,SUMPRODUCT((MDR_Rates!$A$2:$A$10=F42)*(G42&gt;MDR_Rates!$B$2:$B$10)*((MDR_Rates!$C$2:$C$10="")+(G42&lt;=MDR_Rates!$C$2:$C$10))*MDR_Rates!$D$2:$D$10))</f>
        <v>1.8</v>
      </c>
      <c r="W42">
        <f t="shared" si="3"/>
        <v>17.98</v>
      </c>
      <c r="X42">
        <f t="shared" si="4"/>
        <v>3.24</v>
      </c>
      <c r="Y42">
        <f t="shared" si="5"/>
        <v>0</v>
      </c>
      <c r="Z42">
        <f t="shared" si="6"/>
        <v>0</v>
      </c>
      <c r="AG42" t="str">
        <f t="shared" si="7"/>
        <v/>
      </c>
      <c r="AI42" t="str">
        <f t="shared" si="8"/>
        <v/>
      </c>
      <c r="AJ42" t="str">
        <f t="shared" si="9"/>
        <v/>
      </c>
      <c r="AK42" t="str">
        <f t="shared" si="10"/>
        <v>ORD26001994</v>
      </c>
      <c r="AL42">
        <f>IF(E42&lt;&gt;"CAPTURE","",COUNTIF(Orders!$H:$H,AK42))</f>
        <v>1</v>
      </c>
      <c r="AP42" t="str">
        <f t="shared" si="11"/>
        <v>Matched to Order</v>
      </c>
      <c r="AQ42">
        <f>IF(COUNTIF($A$2:A42,A42)=1,1,0)</f>
        <v>1</v>
      </c>
    </row>
    <row r="43" spans="1:43" x14ac:dyDescent="0.3">
      <c r="A43" t="s">
        <v>11865</v>
      </c>
      <c r="C43" t="s">
        <v>4021</v>
      </c>
      <c r="D43" s="1">
        <v>46266</v>
      </c>
      <c r="E43" t="s">
        <v>11819</v>
      </c>
      <c r="F43" t="s">
        <v>9</v>
      </c>
      <c r="G43">
        <v>1799</v>
      </c>
      <c r="H43">
        <v>0</v>
      </c>
      <c r="I43">
        <v>0</v>
      </c>
      <c r="J43">
        <v>1799</v>
      </c>
      <c r="K43" s="1">
        <v>46268</v>
      </c>
      <c r="L43" t="s">
        <v>11820</v>
      </c>
      <c r="M43">
        <f t="shared" si="0"/>
        <v>1</v>
      </c>
      <c r="N43">
        <f>COUNTIF(Orders!$A:$A,C43)</f>
        <v>1</v>
      </c>
      <c r="P43">
        <f>COUNTIF(Orders!$H:$H,UPPER(SUBSTITUTE(TRIM(C43),"-","")))</f>
        <v>1</v>
      </c>
      <c r="R43" t="str">
        <f t="shared" si="1"/>
        <v>Matched Order Reference</v>
      </c>
      <c r="S43">
        <f t="shared" si="2"/>
        <v>1</v>
      </c>
      <c r="V43" cm="1">
        <f t="array" ref="V43">IF(E43&lt;&gt;"CAPTURE",0,SUMPRODUCT((MDR_Rates!$A$2:$A$10=F43)*(G43&gt;MDR_Rates!$B$2:$B$10)*((MDR_Rates!$C$2:$C$10="")+(G43&lt;=MDR_Rates!$C$2:$C$10))*MDR_Rates!$D$2:$D$10))</f>
        <v>0</v>
      </c>
      <c r="W43">
        <f t="shared" si="3"/>
        <v>0</v>
      </c>
      <c r="X43">
        <f t="shared" si="4"/>
        <v>0</v>
      </c>
      <c r="Y43">
        <f t="shared" si="5"/>
        <v>0</v>
      </c>
      <c r="Z43">
        <f t="shared" si="6"/>
        <v>0</v>
      </c>
      <c r="AG43" t="str">
        <f t="shared" si="7"/>
        <v/>
      </c>
      <c r="AI43" t="str">
        <f t="shared" si="8"/>
        <v/>
      </c>
      <c r="AJ43" t="str">
        <f t="shared" si="9"/>
        <v/>
      </c>
      <c r="AK43" t="str">
        <f t="shared" si="10"/>
        <v>ORD26002013</v>
      </c>
      <c r="AL43">
        <f>IF(E43&lt;&gt;"CAPTURE","",COUNTIF(Orders!$H:$H,AK43))</f>
        <v>1</v>
      </c>
      <c r="AP43" t="str">
        <f t="shared" si="11"/>
        <v>Matched to Order</v>
      </c>
      <c r="AQ43">
        <f>IF(COUNTIF($A$2:A43,A43)=1,1,0)</f>
        <v>1</v>
      </c>
    </row>
    <row r="44" spans="1:43" x14ac:dyDescent="0.3">
      <c r="A44" t="s">
        <v>11866</v>
      </c>
      <c r="C44" t="s">
        <v>4109</v>
      </c>
      <c r="D44" s="1">
        <v>46266</v>
      </c>
      <c r="E44" t="s">
        <v>11819</v>
      </c>
      <c r="F44" t="s">
        <v>9</v>
      </c>
      <c r="G44">
        <v>3499</v>
      </c>
      <c r="H44">
        <v>10.5</v>
      </c>
      <c r="I44">
        <v>1.89</v>
      </c>
      <c r="J44">
        <v>3486.61</v>
      </c>
      <c r="K44" s="1">
        <v>46268</v>
      </c>
      <c r="L44" t="s">
        <v>11820</v>
      </c>
      <c r="M44">
        <f t="shared" si="0"/>
        <v>1</v>
      </c>
      <c r="N44">
        <f>COUNTIF(Orders!$A:$A,C44)</f>
        <v>1</v>
      </c>
      <c r="P44">
        <f>COUNTIF(Orders!$H:$H,UPPER(SUBSTITUTE(TRIM(C44),"-","")))</f>
        <v>1</v>
      </c>
      <c r="R44" t="str">
        <f t="shared" si="1"/>
        <v>Matched Order Reference</v>
      </c>
      <c r="S44">
        <f t="shared" si="2"/>
        <v>1</v>
      </c>
      <c r="V44" cm="1">
        <f t="array" ref="V44">IF(E44&lt;&gt;"CAPTURE",0,SUMPRODUCT((MDR_Rates!$A$2:$A$10=F44)*(G44&gt;MDR_Rates!$B$2:$B$10)*((MDR_Rates!$C$2:$C$10="")+(G44&lt;=MDR_Rates!$C$2:$C$10))*MDR_Rates!$D$2:$D$10))</f>
        <v>0.3</v>
      </c>
      <c r="W44">
        <f t="shared" si="3"/>
        <v>10.5</v>
      </c>
      <c r="X44">
        <f t="shared" si="4"/>
        <v>1.89</v>
      </c>
      <c r="Y44">
        <f t="shared" si="5"/>
        <v>0</v>
      </c>
      <c r="Z44">
        <f t="shared" si="6"/>
        <v>0</v>
      </c>
      <c r="AG44" t="str">
        <f t="shared" si="7"/>
        <v/>
      </c>
      <c r="AI44" t="str">
        <f t="shared" si="8"/>
        <v/>
      </c>
      <c r="AJ44" t="str">
        <f t="shared" si="9"/>
        <v/>
      </c>
      <c r="AK44" t="str">
        <f t="shared" si="10"/>
        <v>ORD26002057</v>
      </c>
      <c r="AL44">
        <f>IF(E44&lt;&gt;"CAPTURE","",COUNTIF(Orders!$H:$H,AK44))</f>
        <v>1</v>
      </c>
      <c r="AP44" t="str">
        <f t="shared" si="11"/>
        <v>Matched to Order</v>
      </c>
      <c r="AQ44">
        <f>IF(COUNTIF($A$2:A44,A44)=1,1,0)</f>
        <v>1</v>
      </c>
    </row>
    <row r="45" spans="1:43" x14ac:dyDescent="0.3">
      <c r="A45" t="s">
        <v>11867</v>
      </c>
      <c r="C45" t="s">
        <v>11868</v>
      </c>
      <c r="D45" s="1">
        <v>46266</v>
      </c>
      <c r="E45" t="s">
        <v>11819</v>
      </c>
      <c r="F45" t="s">
        <v>44</v>
      </c>
      <c r="G45">
        <v>3798</v>
      </c>
      <c r="H45">
        <v>64.569999999999993</v>
      </c>
      <c r="I45">
        <v>11.62</v>
      </c>
      <c r="J45">
        <v>3721.81</v>
      </c>
      <c r="K45" s="1">
        <v>46268</v>
      </c>
      <c r="L45" t="s">
        <v>11820</v>
      </c>
      <c r="M45">
        <f t="shared" si="0"/>
        <v>1</v>
      </c>
      <c r="N45">
        <f>COUNTIF(Orders!$A:$A,C45)</f>
        <v>1</v>
      </c>
      <c r="P45">
        <f>COUNTIF(Orders!$H:$H,UPPER(SUBSTITUTE(TRIM(C45),"-","")))</f>
        <v>1</v>
      </c>
      <c r="R45" t="str">
        <f t="shared" si="1"/>
        <v>Matched Order Reference</v>
      </c>
      <c r="S45">
        <f t="shared" si="2"/>
        <v>1</v>
      </c>
      <c r="V45" cm="1">
        <f t="array" ref="V45">IF(E45&lt;&gt;"CAPTURE",0,SUMPRODUCT((MDR_Rates!$A$2:$A$10=F45)*(G45&gt;MDR_Rates!$B$2:$B$10)*((MDR_Rates!$C$2:$C$10="")+(G45&lt;=MDR_Rates!$C$2:$C$10))*MDR_Rates!$D$2:$D$10))</f>
        <v>1.7</v>
      </c>
      <c r="W45">
        <f t="shared" si="3"/>
        <v>64.569999999999993</v>
      </c>
      <c r="X45">
        <f t="shared" si="4"/>
        <v>11.62</v>
      </c>
      <c r="Y45">
        <f t="shared" si="5"/>
        <v>0</v>
      </c>
      <c r="Z45">
        <f t="shared" si="6"/>
        <v>0</v>
      </c>
      <c r="AG45" t="str">
        <f t="shared" si="7"/>
        <v/>
      </c>
      <c r="AI45" t="str">
        <f t="shared" si="8"/>
        <v/>
      </c>
      <c r="AJ45" t="str">
        <f t="shared" si="9"/>
        <v/>
      </c>
      <c r="AK45" t="str">
        <f t="shared" si="10"/>
        <v>ORD26002063</v>
      </c>
      <c r="AL45">
        <f>IF(E45&lt;&gt;"CAPTURE","",COUNTIF(Orders!$H:$H,AK45))</f>
        <v>1</v>
      </c>
      <c r="AP45" t="str">
        <f t="shared" si="11"/>
        <v>Matched to Order</v>
      </c>
      <c r="AQ45">
        <f>IF(COUNTIF($A$2:A45,A45)=1,1,0)</f>
        <v>1</v>
      </c>
    </row>
    <row r="46" spans="1:43" x14ac:dyDescent="0.3">
      <c r="A46" t="s">
        <v>11869</v>
      </c>
      <c r="C46" t="s">
        <v>4169</v>
      </c>
      <c r="D46" s="1">
        <v>46266</v>
      </c>
      <c r="E46" t="s">
        <v>11819</v>
      </c>
      <c r="F46" t="s">
        <v>17</v>
      </c>
      <c r="G46">
        <v>799</v>
      </c>
      <c r="H46">
        <v>14.38</v>
      </c>
      <c r="I46">
        <v>2.59</v>
      </c>
      <c r="J46">
        <v>782.03</v>
      </c>
      <c r="K46" s="1">
        <v>46268</v>
      </c>
      <c r="L46" t="s">
        <v>11820</v>
      </c>
      <c r="M46">
        <f t="shared" si="0"/>
        <v>1</v>
      </c>
      <c r="N46">
        <f>COUNTIF(Orders!$A:$A,C46)</f>
        <v>1</v>
      </c>
      <c r="P46">
        <f>COUNTIF(Orders!$H:$H,UPPER(SUBSTITUTE(TRIM(C46),"-","")))</f>
        <v>1</v>
      </c>
      <c r="R46" t="str">
        <f t="shared" si="1"/>
        <v>Matched Order Reference</v>
      </c>
      <c r="S46">
        <f t="shared" si="2"/>
        <v>1</v>
      </c>
      <c r="V46" cm="1">
        <f t="array" ref="V46">IF(E46&lt;&gt;"CAPTURE",0,SUMPRODUCT((MDR_Rates!$A$2:$A$10=F46)*(G46&gt;MDR_Rates!$B$2:$B$10)*((MDR_Rates!$C$2:$C$10="")+(G46&lt;=MDR_Rates!$C$2:$C$10))*MDR_Rates!$D$2:$D$10))</f>
        <v>1.8</v>
      </c>
      <c r="W46">
        <f t="shared" si="3"/>
        <v>14.38</v>
      </c>
      <c r="X46">
        <f t="shared" si="4"/>
        <v>2.59</v>
      </c>
      <c r="Y46">
        <f t="shared" si="5"/>
        <v>0</v>
      </c>
      <c r="Z46">
        <f t="shared" si="6"/>
        <v>0</v>
      </c>
      <c r="AG46" t="str">
        <f t="shared" si="7"/>
        <v/>
      </c>
      <c r="AI46" t="str">
        <f t="shared" si="8"/>
        <v/>
      </c>
      <c r="AJ46" t="str">
        <f t="shared" si="9"/>
        <v/>
      </c>
      <c r="AK46" t="str">
        <f t="shared" si="10"/>
        <v>ORD26002088</v>
      </c>
      <c r="AL46">
        <f>IF(E46&lt;&gt;"CAPTURE","",COUNTIF(Orders!$H:$H,AK46))</f>
        <v>1</v>
      </c>
      <c r="AP46" t="str">
        <f t="shared" si="11"/>
        <v>Matched to Order</v>
      </c>
      <c r="AQ46">
        <f>IF(COUNTIF($A$2:A46,A46)=1,1,0)</f>
        <v>1</v>
      </c>
    </row>
    <row r="47" spans="1:43" x14ac:dyDescent="0.3">
      <c r="A47" t="s">
        <v>11870</v>
      </c>
      <c r="C47" t="s">
        <v>4284</v>
      </c>
      <c r="D47" s="1">
        <v>46266</v>
      </c>
      <c r="E47" t="s">
        <v>11819</v>
      </c>
      <c r="F47" t="s">
        <v>33</v>
      </c>
      <c r="G47">
        <v>1299</v>
      </c>
      <c r="H47">
        <v>19.489999999999998</v>
      </c>
      <c r="I47">
        <v>3.51</v>
      </c>
      <c r="J47">
        <v>1276</v>
      </c>
      <c r="K47" s="1">
        <v>46268</v>
      </c>
      <c r="L47" t="s">
        <v>11820</v>
      </c>
      <c r="M47">
        <f t="shared" si="0"/>
        <v>1</v>
      </c>
      <c r="N47">
        <f>COUNTIF(Orders!$A:$A,C47)</f>
        <v>1</v>
      </c>
      <c r="P47">
        <f>COUNTIF(Orders!$H:$H,UPPER(SUBSTITUTE(TRIM(C47),"-","")))</f>
        <v>1</v>
      </c>
      <c r="R47" t="str">
        <f t="shared" si="1"/>
        <v>Matched Order Reference</v>
      </c>
      <c r="S47">
        <f t="shared" si="2"/>
        <v>1</v>
      </c>
      <c r="V47" cm="1">
        <f t="array" ref="V47">IF(E47&lt;&gt;"CAPTURE",0,SUMPRODUCT((MDR_Rates!$A$2:$A$10=F47)*(G47&gt;MDR_Rates!$B$2:$B$10)*((MDR_Rates!$C$2:$C$10="")+(G47&lt;=MDR_Rates!$C$2:$C$10))*MDR_Rates!$D$2:$D$10))</f>
        <v>1.5</v>
      </c>
      <c r="W47">
        <f t="shared" si="3"/>
        <v>19.489999999999998</v>
      </c>
      <c r="X47">
        <f t="shared" si="4"/>
        <v>3.51</v>
      </c>
      <c r="Y47">
        <f t="shared" si="5"/>
        <v>0</v>
      </c>
      <c r="Z47">
        <f t="shared" si="6"/>
        <v>0</v>
      </c>
      <c r="AG47" t="str">
        <f t="shared" si="7"/>
        <v/>
      </c>
      <c r="AI47" t="str">
        <f t="shared" si="8"/>
        <v/>
      </c>
      <c r="AJ47" t="str">
        <f t="shared" si="9"/>
        <v/>
      </c>
      <c r="AK47" t="str">
        <f t="shared" si="10"/>
        <v>ORD26002146</v>
      </c>
      <c r="AL47">
        <f>IF(E47&lt;&gt;"CAPTURE","",COUNTIF(Orders!$H:$H,AK47))</f>
        <v>1</v>
      </c>
      <c r="AP47" t="str">
        <f t="shared" si="11"/>
        <v>Matched to Order</v>
      </c>
      <c r="AQ47">
        <f>IF(COUNTIF($A$2:A47,A47)=1,1,0)</f>
        <v>1</v>
      </c>
    </row>
    <row r="48" spans="1:43" x14ac:dyDescent="0.3">
      <c r="A48" t="s">
        <v>11871</v>
      </c>
      <c r="C48" t="s">
        <v>4589</v>
      </c>
      <c r="D48" s="1">
        <v>46266</v>
      </c>
      <c r="E48" t="s">
        <v>11819</v>
      </c>
      <c r="F48" t="s">
        <v>9</v>
      </c>
      <c r="G48">
        <v>349</v>
      </c>
      <c r="H48">
        <v>0</v>
      </c>
      <c r="I48">
        <v>0</v>
      </c>
      <c r="J48">
        <v>349</v>
      </c>
      <c r="K48" s="1">
        <v>46268</v>
      </c>
      <c r="L48" t="s">
        <v>11820</v>
      </c>
      <c r="M48">
        <f t="shared" si="0"/>
        <v>1</v>
      </c>
      <c r="N48">
        <f>COUNTIF(Orders!$A:$A,C48)</f>
        <v>1</v>
      </c>
      <c r="P48">
        <f>COUNTIF(Orders!$H:$H,UPPER(SUBSTITUTE(TRIM(C48),"-","")))</f>
        <v>1</v>
      </c>
      <c r="R48" t="str">
        <f t="shared" si="1"/>
        <v>Matched Order Reference</v>
      </c>
      <c r="S48">
        <f t="shared" si="2"/>
        <v>1</v>
      </c>
      <c r="V48" cm="1">
        <f t="array" ref="V48">IF(E48&lt;&gt;"CAPTURE",0,SUMPRODUCT((MDR_Rates!$A$2:$A$10=F48)*(G48&gt;MDR_Rates!$B$2:$B$10)*((MDR_Rates!$C$2:$C$10="")+(G48&lt;=MDR_Rates!$C$2:$C$10))*MDR_Rates!$D$2:$D$10))</f>
        <v>0</v>
      </c>
      <c r="W48">
        <f t="shared" si="3"/>
        <v>0</v>
      </c>
      <c r="X48">
        <f t="shared" si="4"/>
        <v>0</v>
      </c>
      <c r="Y48">
        <f t="shared" si="5"/>
        <v>0</v>
      </c>
      <c r="Z48">
        <f t="shared" si="6"/>
        <v>0</v>
      </c>
      <c r="AG48" t="str">
        <f t="shared" si="7"/>
        <v/>
      </c>
      <c r="AI48" t="str">
        <f t="shared" si="8"/>
        <v/>
      </c>
      <c r="AJ48" t="str">
        <f t="shared" si="9"/>
        <v/>
      </c>
      <c r="AK48" t="str">
        <f t="shared" si="10"/>
        <v>ORD26002300</v>
      </c>
      <c r="AL48">
        <f>IF(E48&lt;&gt;"CAPTURE","",COUNTIF(Orders!$H:$H,AK48))</f>
        <v>1</v>
      </c>
      <c r="AP48" t="str">
        <f t="shared" si="11"/>
        <v>Matched to Order</v>
      </c>
      <c r="AQ48">
        <f>IF(COUNTIF($A$2:A48,A48)=1,1,0)</f>
        <v>1</v>
      </c>
    </row>
    <row r="49" spans="1:43" x14ac:dyDescent="0.3">
      <c r="A49" t="s">
        <v>11872</v>
      </c>
      <c r="C49" t="s">
        <v>4633</v>
      </c>
      <c r="D49" s="1">
        <v>46266</v>
      </c>
      <c r="E49" t="s">
        <v>11819</v>
      </c>
      <c r="F49" t="s">
        <v>9</v>
      </c>
      <c r="G49">
        <v>799</v>
      </c>
      <c r="H49">
        <v>0</v>
      </c>
      <c r="I49">
        <v>0</v>
      </c>
      <c r="J49">
        <v>799</v>
      </c>
      <c r="K49" s="1">
        <v>46268</v>
      </c>
      <c r="L49" t="s">
        <v>11820</v>
      </c>
      <c r="M49">
        <f t="shared" si="0"/>
        <v>1</v>
      </c>
      <c r="N49">
        <f>COUNTIF(Orders!$A:$A,C49)</f>
        <v>1</v>
      </c>
      <c r="P49">
        <f>COUNTIF(Orders!$H:$H,UPPER(SUBSTITUTE(TRIM(C49),"-","")))</f>
        <v>1</v>
      </c>
      <c r="R49" t="str">
        <f t="shared" si="1"/>
        <v>Matched Order Reference</v>
      </c>
      <c r="S49">
        <f t="shared" si="2"/>
        <v>1</v>
      </c>
      <c r="V49" cm="1">
        <f t="array" ref="V49">IF(E49&lt;&gt;"CAPTURE",0,SUMPRODUCT((MDR_Rates!$A$2:$A$10=F49)*(G49&gt;MDR_Rates!$B$2:$B$10)*((MDR_Rates!$C$2:$C$10="")+(G49&lt;=MDR_Rates!$C$2:$C$10))*MDR_Rates!$D$2:$D$10))</f>
        <v>0</v>
      </c>
      <c r="W49">
        <f t="shared" si="3"/>
        <v>0</v>
      </c>
      <c r="X49">
        <f t="shared" si="4"/>
        <v>0</v>
      </c>
      <c r="Y49">
        <f t="shared" si="5"/>
        <v>0</v>
      </c>
      <c r="Z49">
        <f t="shared" si="6"/>
        <v>0</v>
      </c>
      <c r="AG49" t="str">
        <f t="shared" si="7"/>
        <v/>
      </c>
      <c r="AI49" t="str">
        <f t="shared" si="8"/>
        <v/>
      </c>
      <c r="AJ49" t="str">
        <f t="shared" si="9"/>
        <v/>
      </c>
      <c r="AK49" t="str">
        <f t="shared" si="10"/>
        <v>ORD26002322</v>
      </c>
      <c r="AL49">
        <f>IF(E49&lt;&gt;"CAPTURE","",COUNTIF(Orders!$H:$H,AK49))</f>
        <v>1</v>
      </c>
      <c r="AP49" t="str">
        <f t="shared" si="11"/>
        <v>Matched to Order</v>
      </c>
      <c r="AQ49">
        <f>IF(COUNTIF($A$2:A49,A49)=1,1,0)</f>
        <v>1</v>
      </c>
    </row>
    <row r="50" spans="1:43" x14ac:dyDescent="0.3">
      <c r="A50" t="s">
        <v>11873</v>
      </c>
      <c r="C50" t="s">
        <v>11874</v>
      </c>
      <c r="D50" s="1">
        <v>46266</v>
      </c>
      <c r="E50" t="s">
        <v>11819</v>
      </c>
      <c r="F50" t="s">
        <v>9</v>
      </c>
      <c r="G50">
        <v>1798</v>
      </c>
      <c r="H50">
        <v>0</v>
      </c>
      <c r="I50">
        <v>0</v>
      </c>
      <c r="J50">
        <v>1798</v>
      </c>
      <c r="K50" s="1">
        <v>46268</v>
      </c>
      <c r="L50" t="s">
        <v>11820</v>
      </c>
      <c r="M50">
        <f t="shared" si="0"/>
        <v>1</v>
      </c>
      <c r="N50">
        <f>COUNTIF(Orders!$A:$A,C50)</f>
        <v>1</v>
      </c>
      <c r="P50">
        <f>COUNTIF(Orders!$H:$H,UPPER(SUBSTITUTE(TRIM(C50),"-","")))</f>
        <v>1</v>
      </c>
      <c r="R50" t="str">
        <f t="shared" si="1"/>
        <v>Matched Order Reference</v>
      </c>
      <c r="S50">
        <f t="shared" si="2"/>
        <v>1</v>
      </c>
      <c r="V50" cm="1">
        <f t="array" ref="V50">IF(E50&lt;&gt;"CAPTURE",0,SUMPRODUCT((MDR_Rates!$A$2:$A$10=F50)*(G50&gt;MDR_Rates!$B$2:$B$10)*((MDR_Rates!$C$2:$C$10="")+(G50&lt;=MDR_Rates!$C$2:$C$10))*MDR_Rates!$D$2:$D$10))</f>
        <v>0</v>
      </c>
      <c r="W50">
        <f t="shared" si="3"/>
        <v>0</v>
      </c>
      <c r="X50">
        <f t="shared" si="4"/>
        <v>0</v>
      </c>
      <c r="Y50">
        <f t="shared" si="5"/>
        <v>0</v>
      </c>
      <c r="Z50">
        <f t="shared" si="6"/>
        <v>0</v>
      </c>
      <c r="AG50" t="str">
        <f t="shared" si="7"/>
        <v/>
      </c>
      <c r="AI50" t="str">
        <f t="shared" si="8"/>
        <v/>
      </c>
      <c r="AJ50" t="str">
        <f t="shared" si="9"/>
        <v/>
      </c>
      <c r="AK50" t="str">
        <f t="shared" si="10"/>
        <v>ORD26002328</v>
      </c>
      <c r="AL50">
        <f>IF(E50&lt;&gt;"CAPTURE","",COUNTIF(Orders!$H:$H,AK50))</f>
        <v>1</v>
      </c>
      <c r="AP50" t="str">
        <f t="shared" si="11"/>
        <v>Matched to Order</v>
      </c>
      <c r="AQ50">
        <f>IF(COUNTIF($A$2:A50,A50)=1,1,0)</f>
        <v>1</v>
      </c>
    </row>
    <row r="51" spans="1:43" x14ac:dyDescent="0.3">
      <c r="A51" t="s">
        <v>11875</v>
      </c>
      <c r="C51" t="s">
        <v>11876</v>
      </c>
      <c r="D51" s="1">
        <v>46266</v>
      </c>
      <c r="E51" t="s">
        <v>11819</v>
      </c>
      <c r="F51" t="s">
        <v>9</v>
      </c>
      <c r="G51">
        <v>2999</v>
      </c>
      <c r="H51">
        <v>9</v>
      </c>
      <c r="I51">
        <v>1.62</v>
      </c>
      <c r="J51">
        <v>2988.38</v>
      </c>
      <c r="K51" s="1">
        <v>46268</v>
      </c>
      <c r="L51" t="s">
        <v>11820</v>
      </c>
      <c r="M51">
        <f t="shared" si="0"/>
        <v>1</v>
      </c>
      <c r="N51">
        <f>COUNTIF(Orders!$A:$A,C51)</f>
        <v>0</v>
      </c>
      <c r="P51">
        <f>COUNTIF(Orders!$H:$H,UPPER(SUBSTITUTE(TRIM(C51),"-","")))</f>
        <v>1</v>
      </c>
      <c r="R51" t="str">
        <f t="shared" si="1"/>
        <v>Matched Order Reference</v>
      </c>
      <c r="S51">
        <f t="shared" si="2"/>
        <v>1</v>
      </c>
      <c r="V51" cm="1">
        <f t="array" ref="V51">IF(E51&lt;&gt;"CAPTURE",0,SUMPRODUCT((MDR_Rates!$A$2:$A$10=F51)*(G51&gt;MDR_Rates!$B$2:$B$10)*((MDR_Rates!$C$2:$C$10="")+(G51&lt;=MDR_Rates!$C$2:$C$10))*MDR_Rates!$D$2:$D$10))</f>
        <v>0.3</v>
      </c>
      <c r="W51">
        <f t="shared" si="3"/>
        <v>9</v>
      </c>
      <c r="X51">
        <f t="shared" si="4"/>
        <v>1.62</v>
      </c>
      <c r="Y51">
        <f t="shared" si="5"/>
        <v>0</v>
      </c>
      <c r="Z51">
        <f t="shared" si="6"/>
        <v>0</v>
      </c>
      <c r="AG51" t="str">
        <f t="shared" si="7"/>
        <v/>
      </c>
      <c r="AI51" t="str">
        <f t="shared" si="8"/>
        <v/>
      </c>
      <c r="AJ51" t="str">
        <f t="shared" si="9"/>
        <v/>
      </c>
      <c r="AK51" t="str">
        <f t="shared" si="10"/>
        <v>ORD26002354</v>
      </c>
      <c r="AL51">
        <f>IF(E51&lt;&gt;"CAPTURE","",COUNTIF(Orders!$H:$H,AK51))</f>
        <v>1</v>
      </c>
      <c r="AP51" t="str">
        <f t="shared" si="11"/>
        <v>Matched to Order</v>
      </c>
      <c r="AQ51">
        <f>IF(COUNTIF($A$2:A51,A51)=1,1,0)</f>
        <v>1</v>
      </c>
    </row>
    <row r="52" spans="1:43" x14ac:dyDescent="0.3">
      <c r="A52" t="s">
        <v>11877</v>
      </c>
      <c r="C52" t="s">
        <v>4976</v>
      </c>
      <c r="D52" s="1">
        <v>46266</v>
      </c>
      <c r="E52" t="s">
        <v>11819</v>
      </c>
      <c r="F52" t="s">
        <v>9</v>
      </c>
      <c r="G52">
        <v>999</v>
      </c>
      <c r="H52">
        <v>0</v>
      </c>
      <c r="I52">
        <v>0</v>
      </c>
      <c r="J52">
        <v>999</v>
      </c>
      <c r="K52" s="1">
        <v>46268</v>
      </c>
      <c r="L52" t="s">
        <v>11820</v>
      </c>
      <c r="M52">
        <f t="shared" si="0"/>
        <v>1</v>
      </c>
      <c r="N52">
        <f>COUNTIF(Orders!$A:$A,C52)</f>
        <v>1</v>
      </c>
      <c r="P52">
        <f>COUNTIF(Orders!$H:$H,UPPER(SUBSTITUTE(TRIM(C52),"-","")))</f>
        <v>1</v>
      </c>
      <c r="R52" t="str">
        <f t="shared" si="1"/>
        <v>Matched Order Reference</v>
      </c>
      <c r="S52">
        <f t="shared" si="2"/>
        <v>1</v>
      </c>
      <c r="V52" cm="1">
        <f t="array" ref="V52">IF(E52&lt;&gt;"CAPTURE",0,SUMPRODUCT((MDR_Rates!$A$2:$A$10=F52)*(G52&gt;MDR_Rates!$B$2:$B$10)*((MDR_Rates!$C$2:$C$10="")+(G52&lt;=MDR_Rates!$C$2:$C$10))*MDR_Rates!$D$2:$D$10))</f>
        <v>0</v>
      </c>
      <c r="W52">
        <f t="shared" si="3"/>
        <v>0</v>
      </c>
      <c r="X52">
        <f t="shared" si="4"/>
        <v>0</v>
      </c>
      <c r="Y52">
        <f t="shared" si="5"/>
        <v>0</v>
      </c>
      <c r="Z52">
        <f t="shared" si="6"/>
        <v>0</v>
      </c>
      <c r="AG52" t="str">
        <f t="shared" si="7"/>
        <v/>
      </c>
      <c r="AI52" t="str">
        <f t="shared" si="8"/>
        <v/>
      </c>
      <c r="AJ52" t="str">
        <f t="shared" si="9"/>
        <v/>
      </c>
      <c r="AK52" t="str">
        <f t="shared" si="10"/>
        <v>ORD26002497</v>
      </c>
      <c r="AL52">
        <f>IF(E52&lt;&gt;"CAPTURE","",COUNTIF(Orders!$H:$H,AK52))</f>
        <v>1</v>
      </c>
      <c r="AP52" t="str">
        <f t="shared" si="11"/>
        <v>Matched to Order</v>
      </c>
      <c r="AQ52">
        <f>IF(COUNTIF($A$2:A52,A52)=1,1,0)</f>
        <v>1</v>
      </c>
    </row>
    <row r="53" spans="1:43" x14ac:dyDescent="0.3">
      <c r="A53" t="s">
        <v>11878</v>
      </c>
      <c r="C53" t="s">
        <v>11879</v>
      </c>
      <c r="D53" s="1">
        <v>46266</v>
      </c>
      <c r="E53" t="s">
        <v>11819</v>
      </c>
      <c r="F53" t="s">
        <v>17</v>
      </c>
      <c r="G53">
        <v>1648</v>
      </c>
      <c r="H53">
        <v>29.66</v>
      </c>
      <c r="I53">
        <v>5.34</v>
      </c>
      <c r="J53">
        <v>1613</v>
      </c>
      <c r="K53" s="1">
        <v>46268</v>
      </c>
      <c r="L53" t="s">
        <v>11820</v>
      </c>
      <c r="M53">
        <f t="shared" si="0"/>
        <v>1</v>
      </c>
      <c r="N53">
        <f>COUNTIF(Orders!$A:$A,C53)</f>
        <v>1</v>
      </c>
      <c r="P53">
        <f>COUNTIF(Orders!$H:$H,UPPER(SUBSTITUTE(TRIM(C53),"-","")))</f>
        <v>1</v>
      </c>
      <c r="R53" t="str">
        <f t="shared" si="1"/>
        <v>Matched Order Reference</v>
      </c>
      <c r="S53">
        <f t="shared" si="2"/>
        <v>1</v>
      </c>
      <c r="V53" cm="1">
        <f t="array" ref="V53">IF(E53&lt;&gt;"CAPTURE",0,SUMPRODUCT((MDR_Rates!$A$2:$A$10=F53)*(G53&gt;MDR_Rates!$B$2:$B$10)*((MDR_Rates!$C$2:$C$10="")+(G53&lt;=MDR_Rates!$C$2:$C$10))*MDR_Rates!$D$2:$D$10))</f>
        <v>1.8</v>
      </c>
      <c r="W53">
        <f t="shared" si="3"/>
        <v>29.66</v>
      </c>
      <c r="X53">
        <f t="shared" si="4"/>
        <v>5.34</v>
      </c>
      <c r="Y53">
        <f t="shared" si="5"/>
        <v>0</v>
      </c>
      <c r="Z53">
        <f t="shared" si="6"/>
        <v>0</v>
      </c>
      <c r="AG53" t="str">
        <f t="shared" si="7"/>
        <v/>
      </c>
      <c r="AI53" t="str">
        <f t="shared" si="8"/>
        <v/>
      </c>
      <c r="AJ53" t="str">
        <f t="shared" si="9"/>
        <v/>
      </c>
      <c r="AK53" t="str">
        <f t="shared" si="10"/>
        <v>ORD26002538</v>
      </c>
      <c r="AL53">
        <f>IF(E53&lt;&gt;"CAPTURE","",COUNTIF(Orders!$H:$H,AK53))</f>
        <v>1</v>
      </c>
      <c r="AP53" t="str">
        <f t="shared" si="11"/>
        <v>Matched to Order</v>
      </c>
      <c r="AQ53">
        <f>IF(COUNTIF($A$2:A53,A53)=1,1,0)</f>
        <v>1</v>
      </c>
    </row>
    <row r="54" spans="1:43" x14ac:dyDescent="0.3">
      <c r="A54" t="s">
        <v>11880</v>
      </c>
      <c r="C54" t="s">
        <v>5185</v>
      </c>
      <c r="D54" s="1">
        <v>46266</v>
      </c>
      <c r="E54" t="s">
        <v>11819</v>
      </c>
      <c r="F54" t="s">
        <v>44</v>
      </c>
      <c r="G54">
        <v>599</v>
      </c>
      <c r="H54">
        <v>11.38</v>
      </c>
      <c r="I54">
        <v>2.0499999999999998</v>
      </c>
      <c r="J54">
        <v>585.57000000000005</v>
      </c>
      <c r="K54" s="1">
        <v>46268</v>
      </c>
      <c r="L54" t="s">
        <v>11820</v>
      </c>
      <c r="M54">
        <f t="shared" si="0"/>
        <v>1</v>
      </c>
      <c r="N54">
        <f>COUNTIF(Orders!$A:$A,C54)</f>
        <v>1</v>
      </c>
      <c r="P54">
        <f>COUNTIF(Orders!$H:$H,UPPER(SUBSTITUTE(TRIM(C54),"-","")))</f>
        <v>1</v>
      </c>
      <c r="R54" t="str">
        <f t="shared" si="1"/>
        <v>Matched Order Reference</v>
      </c>
      <c r="S54">
        <f t="shared" si="2"/>
        <v>1</v>
      </c>
      <c r="V54" cm="1">
        <f t="array" ref="V54">IF(E54&lt;&gt;"CAPTURE",0,SUMPRODUCT((MDR_Rates!$A$2:$A$10=F54)*(G54&gt;MDR_Rates!$B$2:$B$10)*((MDR_Rates!$C$2:$C$10="")+(G54&lt;=MDR_Rates!$C$2:$C$10))*MDR_Rates!$D$2:$D$10))</f>
        <v>1.9</v>
      </c>
      <c r="W54">
        <f t="shared" si="3"/>
        <v>11.38</v>
      </c>
      <c r="X54">
        <f t="shared" si="4"/>
        <v>2.0499999999999998</v>
      </c>
      <c r="Y54">
        <f t="shared" si="5"/>
        <v>0</v>
      </c>
      <c r="Z54">
        <f t="shared" si="6"/>
        <v>0</v>
      </c>
      <c r="AG54" t="str">
        <f t="shared" si="7"/>
        <v/>
      </c>
      <c r="AI54" t="str">
        <f t="shared" si="8"/>
        <v/>
      </c>
      <c r="AJ54" t="str">
        <f t="shared" si="9"/>
        <v/>
      </c>
      <c r="AK54" t="str">
        <f t="shared" si="10"/>
        <v>ORD26002603</v>
      </c>
      <c r="AL54">
        <f>IF(E54&lt;&gt;"CAPTURE","",COUNTIF(Orders!$H:$H,AK54))</f>
        <v>1</v>
      </c>
      <c r="AP54" t="str">
        <f t="shared" si="11"/>
        <v>Matched to Order</v>
      </c>
      <c r="AQ54">
        <f>IF(COUNTIF($A$2:A54,A54)=1,1,0)</f>
        <v>1</v>
      </c>
    </row>
    <row r="55" spans="1:43" x14ac:dyDescent="0.3">
      <c r="A55" t="s">
        <v>11881</v>
      </c>
      <c r="C55" t="s">
        <v>5265</v>
      </c>
      <c r="D55" s="1">
        <v>46266</v>
      </c>
      <c r="E55" t="s">
        <v>11819</v>
      </c>
      <c r="F55" t="s">
        <v>17</v>
      </c>
      <c r="G55">
        <v>6498</v>
      </c>
      <c r="H55">
        <v>103.97</v>
      </c>
      <c r="I55">
        <v>18.71</v>
      </c>
      <c r="J55">
        <v>6375.32</v>
      </c>
      <c r="K55" s="1">
        <v>46268</v>
      </c>
      <c r="L55" t="s">
        <v>11820</v>
      </c>
      <c r="M55">
        <f t="shared" si="0"/>
        <v>1</v>
      </c>
      <c r="N55">
        <f>COUNTIF(Orders!$A:$A,C55)</f>
        <v>1</v>
      </c>
      <c r="P55">
        <f>COUNTIF(Orders!$H:$H,UPPER(SUBSTITUTE(TRIM(C55),"-","")))</f>
        <v>1</v>
      </c>
      <c r="R55" t="str">
        <f t="shared" si="1"/>
        <v>Matched Order Reference</v>
      </c>
      <c r="S55">
        <f t="shared" si="2"/>
        <v>1</v>
      </c>
      <c r="V55" cm="1">
        <f t="array" ref="V55">IF(E55&lt;&gt;"CAPTURE",0,SUMPRODUCT((MDR_Rates!$A$2:$A$10=F55)*(G55&gt;MDR_Rates!$B$2:$B$10)*((MDR_Rates!$C$2:$C$10="")+(G55&lt;=MDR_Rates!$C$2:$C$10))*MDR_Rates!$D$2:$D$10))</f>
        <v>1.6</v>
      </c>
      <c r="W55">
        <f t="shared" si="3"/>
        <v>103.97</v>
      </c>
      <c r="X55">
        <f t="shared" si="4"/>
        <v>18.71</v>
      </c>
      <c r="Y55">
        <f t="shared" si="5"/>
        <v>0</v>
      </c>
      <c r="Z55">
        <f t="shared" si="6"/>
        <v>0</v>
      </c>
      <c r="AG55" t="str">
        <f t="shared" si="7"/>
        <v/>
      </c>
      <c r="AI55" t="str">
        <f t="shared" si="8"/>
        <v/>
      </c>
      <c r="AJ55" t="str">
        <f t="shared" si="9"/>
        <v/>
      </c>
      <c r="AK55" t="str">
        <f t="shared" si="10"/>
        <v>ORD26002643</v>
      </c>
      <c r="AL55">
        <f>IF(E55&lt;&gt;"CAPTURE","",COUNTIF(Orders!$H:$H,AK55))</f>
        <v>1</v>
      </c>
      <c r="AP55" t="str">
        <f t="shared" si="11"/>
        <v>Matched to Order</v>
      </c>
      <c r="AQ55">
        <f>IF(COUNTIF($A$2:A55,A55)=1,1,0)</f>
        <v>1</v>
      </c>
    </row>
    <row r="56" spans="1:43" x14ac:dyDescent="0.3">
      <c r="A56" t="s">
        <v>11882</v>
      </c>
      <c r="C56" t="s">
        <v>5291</v>
      </c>
      <c r="D56" s="1">
        <v>46266</v>
      </c>
      <c r="E56" t="s">
        <v>11819</v>
      </c>
      <c r="F56" t="s">
        <v>9</v>
      </c>
      <c r="G56">
        <v>5348</v>
      </c>
      <c r="H56">
        <v>16.04</v>
      </c>
      <c r="I56">
        <v>2.89</v>
      </c>
      <c r="J56">
        <v>5329.07</v>
      </c>
      <c r="K56" s="1">
        <v>46268</v>
      </c>
      <c r="L56" t="s">
        <v>11820</v>
      </c>
      <c r="M56">
        <f t="shared" si="0"/>
        <v>1</v>
      </c>
      <c r="N56">
        <f>COUNTIF(Orders!$A:$A,C56)</f>
        <v>1</v>
      </c>
      <c r="P56">
        <f>COUNTIF(Orders!$H:$H,UPPER(SUBSTITUTE(TRIM(C56),"-","")))</f>
        <v>1</v>
      </c>
      <c r="R56" t="str">
        <f t="shared" si="1"/>
        <v>Matched Order Reference</v>
      </c>
      <c r="S56">
        <f t="shared" si="2"/>
        <v>1</v>
      </c>
      <c r="V56" cm="1">
        <f t="array" ref="V56">IF(E56&lt;&gt;"CAPTURE",0,SUMPRODUCT((MDR_Rates!$A$2:$A$10=F56)*(G56&gt;MDR_Rates!$B$2:$B$10)*((MDR_Rates!$C$2:$C$10="")+(G56&lt;=MDR_Rates!$C$2:$C$10))*MDR_Rates!$D$2:$D$10))</f>
        <v>0.3</v>
      </c>
      <c r="W56">
        <f t="shared" si="3"/>
        <v>16.04</v>
      </c>
      <c r="X56">
        <f t="shared" si="4"/>
        <v>2.89</v>
      </c>
      <c r="Y56">
        <f t="shared" si="5"/>
        <v>0</v>
      </c>
      <c r="Z56">
        <f t="shared" si="6"/>
        <v>0</v>
      </c>
      <c r="AG56" t="str">
        <f t="shared" si="7"/>
        <v/>
      </c>
      <c r="AI56" t="str">
        <f t="shared" si="8"/>
        <v/>
      </c>
      <c r="AJ56" t="str">
        <f t="shared" si="9"/>
        <v/>
      </c>
      <c r="AK56" t="str">
        <f t="shared" si="10"/>
        <v>ORD26002656</v>
      </c>
      <c r="AL56">
        <f>IF(E56&lt;&gt;"CAPTURE","",COUNTIF(Orders!$H:$H,AK56))</f>
        <v>1</v>
      </c>
      <c r="AP56" t="str">
        <f t="shared" si="11"/>
        <v>Matched to Order</v>
      </c>
      <c r="AQ56">
        <f>IF(COUNTIF($A$2:A56,A56)=1,1,0)</f>
        <v>1</v>
      </c>
    </row>
    <row r="57" spans="1:43" x14ac:dyDescent="0.3">
      <c r="A57" t="s">
        <v>11883</v>
      </c>
      <c r="C57" t="s">
        <v>5295</v>
      </c>
      <c r="D57" s="1">
        <v>46266</v>
      </c>
      <c r="E57" t="s">
        <v>11819</v>
      </c>
      <c r="F57" t="s">
        <v>9</v>
      </c>
      <c r="G57">
        <v>4798</v>
      </c>
      <c r="H57">
        <v>14.39</v>
      </c>
      <c r="I57">
        <v>2.59</v>
      </c>
      <c r="J57">
        <v>4781.0200000000004</v>
      </c>
      <c r="K57" s="1">
        <v>46268</v>
      </c>
      <c r="L57" t="s">
        <v>11820</v>
      </c>
      <c r="M57">
        <f t="shared" si="0"/>
        <v>1</v>
      </c>
      <c r="N57">
        <f>COUNTIF(Orders!$A:$A,C57)</f>
        <v>1</v>
      </c>
      <c r="P57">
        <f>COUNTIF(Orders!$H:$H,UPPER(SUBSTITUTE(TRIM(C57),"-","")))</f>
        <v>1</v>
      </c>
      <c r="R57" t="str">
        <f t="shared" si="1"/>
        <v>Matched Order Reference</v>
      </c>
      <c r="S57">
        <f t="shared" si="2"/>
        <v>1</v>
      </c>
      <c r="V57" cm="1">
        <f t="array" ref="V57">IF(E57&lt;&gt;"CAPTURE",0,SUMPRODUCT((MDR_Rates!$A$2:$A$10=F57)*(G57&gt;MDR_Rates!$B$2:$B$10)*((MDR_Rates!$C$2:$C$10="")+(G57&lt;=MDR_Rates!$C$2:$C$10))*MDR_Rates!$D$2:$D$10))</f>
        <v>0.3</v>
      </c>
      <c r="W57">
        <f t="shared" si="3"/>
        <v>14.39</v>
      </c>
      <c r="X57">
        <f t="shared" si="4"/>
        <v>2.59</v>
      </c>
      <c r="Y57">
        <f t="shared" si="5"/>
        <v>0</v>
      </c>
      <c r="Z57">
        <f t="shared" si="6"/>
        <v>0</v>
      </c>
      <c r="AG57" t="str">
        <f t="shared" si="7"/>
        <v/>
      </c>
      <c r="AI57" t="str">
        <f t="shared" si="8"/>
        <v/>
      </c>
      <c r="AJ57" t="str">
        <f t="shared" si="9"/>
        <v/>
      </c>
      <c r="AK57" t="str">
        <f t="shared" si="10"/>
        <v>ORD26002658</v>
      </c>
      <c r="AL57">
        <f>IF(E57&lt;&gt;"CAPTURE","",COUNTIF(Orders!$H:$H,AK57))</f>
        <v>1</v>
      </c>
      <c r="AP57" t="str">
        <f t="shared" si="11"/>
        <v>Matched to Order</v>
      </c>
      <c r="AQ57">
        <f>IF(COUNTIF($A$2:A57,A57)=1,1,0)</f>
        <v>1</v>
      </c>
    </row>
    <row r="58" spans="1:43" x14ac:dyDescent="0.3">
      <c r="A58" t="s">
        <v>11884</v>
      </c>
      <c r="C58" t="s">
        <v>5339</v>
      </c>
      <c r="D58" s="1">
        <v>46266</v>
      </c>
      <c r="E58" t="s">
        <v>11819</v>
      </c>
      <c r="F58" t="s">
        <v>44</v>
      </c>
      <c r="G58">
        <v>1799</v>
      </c>
      <c r="H58">
        <v>34.18</v>
      </c>
      <c r="I58">
        <v>6.15</v>
      </c>
      <c r="J58">
        <v>1758.67</v>
      </c>
      <c r="K58" s="1">
        <v>46268</v>
      </c>
      <c r="L58" t="s">
        <v>11820</v>
      </c>
      <c r="M58">
        <f t="shared" si="0"/>
        <v>1</v>
      </c>
      <c r="N58">
        <f>COUNTIF(Orders!$A:$A,C58)</f>
        <v>1</v>
      </c>
      <c r="P58">
        <f>COUNTIF(Orders!$H:$H,UPPER(SUBSTITUTE(TRIM(C58),"-","")))</f>
        <v>1</v>
      </c>
      <c r="R58" t="str">
        <f t="shared" si="1"/>
        <v>Matched Order Reference</v>
      </c>
      <c r="S58">
        <f t="shared" si="2"/>
        <v>1</v>
      </c>
      <c r="V58" cm="1">
        <f t="array" ref="V58">IF(E58&lt;&gt;"CAPTURE",0,SUMPRODUCT((MDR_Rates!$A$2:$A$10=F58)*(G58&gt;MDR_Rates!$B$2:$B$10)*((MDR_Rates!$C$2:$C$10="")+(G58&lt;=MDR_Rates!$C$2:$C$10))*MDR_Rates!$D$2:$D$10))</f>
        <v>1.9</v>
      </c>
      <c r="W58">
        <f t="shared" si="3"/>
        <v>34.18</v>
      </c>
      <c r="X58">
        <f t="shared" si="4"/>
        <v>6.15</v>
      </c>
      <c r="Y58">
        <f t="shared" si="5"/>
        <v>0</v>
      </c>
      <c r="Z58">
        <f t="shared" si="6"/>
        <v>0</v>
      </c>
      <c r="AG58" t="str">
        <f t="shared" si="7"/>
        <v/>
      </c>
      <c r="AI58" t="str">
        <f t="shared" si="8"/>
        <v/>
      </c>
      <c r="AJ58" t="str">
        <f t="shared" si="9"/>
        <v/>
      </c>
      <c r="AK58" t="str">
        <f t="shared" si="10"/>
        <v>ORD26002680</v>
      </c>
      <c r="AL58">
        <f>IF(E58&lt;&gt;"CAPTURE","",COUNTIF(Orders!$H:$H,AK58))</f>
        <v>1</v>
      </c>
      <c r="AP58" t="str">
        <f t="shared" si="11"/>
        <v>Matched to Order</v>
      </c>
      <c r="AQ58">
        <f>IF(COUNTIF($A$2:A58,A58)=1,1,0)</f>
        <v>1</v>
      </c>
    </row>
    <row r="59" spans="1:43" x14ac:dyDescent="0.3">
      <c r="A59" t="s">
        <v>11885</v>
      </c>
      <c r="C59" t="s">
        <v>11886</v>
      </c>
      <c r="D59" s="1">
        <v>46266</v>
      </c>
      <c r="E59" t="s">
        <v>11819</v>
      </c>
      <c r="F59" t="s">
        <v>33</v>
      </c>
      <c r="G59">
        <v>8798</v>
      </c>
      <c r="H59">
        <v>105.58</v>
      </c>
      <c r="I59">
        <v>19</v>
      </c>
      <c r="J59">
        <v>8673.42</v>
      </c>
      <c r="K59" s="1">
        <v>46268</v>
      </c>
      <c r="L59" t="s">
        <v>11820</v>
      </c>
      <c r="M59">
        <f t="shared" si="0"/>
        <v>1</v>
      </c>
      <c r="N59">
        <f>COUNTIF(Orders!$A:$A,C59)</f>
        <v>0</v>
      </c>
      <c r="P59">
        <f>COUNTIF(Orders!$H:$H,UPPER(SUBSTITUTE(TRIM(C59),"-","")))</f>
        <v>1</v>
      </c>
      <c r="R59" t="str">
        <f t="shared" si="1"/>
        <v>Matched Order Reference</v>
      </c>
      <c r="S59">
        <f t="shared" si="2"/>
        <v>1</v>
      </c>
      <c r="V59" cm="1">
        <f t="array" ref="V59">IF(E59&lt;&gt;"CAPTURE",0,SUMPRODUCT((MDR_Rates!$A$2:$A$10=F59)*(G59&gt;MDR_Rates!$B$2:$B$10)*((MDR_Rates!$C$2:$C$10="")+(G59&lt;=MDR_Rates!$C$2:$C$10))*MDR_Rates!$D$2:$D$10))</f>
        <v>1.2</v>
      </c>
      <c r="W59">
        <f t="shared" si="3"/>
        <v>105.58</v>
      </c>
      <c r="X59">
        <f t="shared" si="4"/>
        <v>19</v>
      </c>
      <c r="Y59">
        <f t="shared" si="5"/>
        <v>0</v>
      </c>
      <c r="Z59">
        <f t="shared" si="6"/>
        <v>0</v>
      </c>
      <c r="AG59" t="str">
        <f t="shared" si="7"/>
        <v/>
      </c>
      <c r="AI59" t="str">
        <f t="shared" si="8"/>
        <v/>
      </c>
      <c r="AJ59" t="str">
        <f t="shared" si="9"/>
        <v/>
      </c>
      <c r="AK59" t="str">
        <f t="shared" si="10"/>
        <v>ORD26002715</v>
      </c>
      <c r="AL59">
        <f>IF(E59&lt;&gt;"CAPTURE","",COUNTIF(Orders!$H:$H,AK59))</f>
        <v>1</v>
      </c>
      <c r="AP59" t="str">
        <f t="shared" si="11"/>
        <v>Matched to Order</v>
      </c>
      <c r="AQ59">
        <f>IF(COUNTIF($A$2:A59,A59)=1,1,0)</f>
        <v>1</v>
      </c>
    </row>
    <row r="60" spans="1:43" x14ac:dyDescent="0.3">
      <c r="A60" t="s">
        <v>11887</v>
      </c>
      <c r="C60" t="s">
        <v>5431</v>
      </c>
      <c r="D60" s="1">
        <v>46266</v>
      </c>
      <c r="E60" t="s">
        <v>11819</v>
      </c>
      <c r="F60" t="s">
        <v>9</v>
      </c>
      <c r="G60">
        <v>7999</v>
      </c>
      <c r="H60">
        <v>24</v>
      </c>
      <c r="I60">
        <v>4.32</v>
      </c>
      <c r="J60">
        <v>7970.68</v>
      </c>
      <c r="K60" s="1">
        <v>46268</v>
      </c>
      <c r="L60" t="s">
        <v>11820</v>
      </c>
      <c r="M60">
        <f t="shared" si="0"/>
        <v>1</v>
      </c>
      <c r="N60">
        <f>COUNTIF(Orders!$A:$A,C60)</f>
        <v>1</v>
      </c>
      <c r="P60">
        <f>COUNTIF(Orders!$H:$H,UPPER(SUBSTITUTE(TRIM(C60),"-","")))</f>
        <v>1</v>
      </c>
      <c r="R60" t="str">
        <f t="shared" si="1"/>
        <v>Matched Order Reference</v>
      </c>
      <c r="S60">
        <f t="shared" si="2"/>
        <v>1</v>
      </c>
      <c r="V60" cm="1">
        <f t="array" ref="V60">IF(E60&lt;&gt;"CAPTURE",0,SUMPRODUCT((MDR_Rates!$A$2:$A$10=F60)*(G60&gt;MDR_Rates!$B$2:$B$10)*((MDR_Rates!$C$2:$C$10="")+(G60&lt;=MDR_Rates!$C$2:$C$10))*MDR_Rates!$D$2:$D$10))</f>
        <v>0.3</v>
      </c>
      <c r="W60">
        <f t="shared" si="3"/>
        <v>24</v>
      </c>
      <c r="X60">
        <f t="shared" si="4"/>
        <v>4.32</v>
      </c>
      <c r="Y60">
        <f t="shared" si="5"/>
        <v>0</v>
      </c>
      <c r="Z60">
        <f t="shared" si="6"/>
        <v>0</v>
      </c>
      <c r="AG60" t="str">
        <f t="shared" si="7"/>
        <v/>
      </c>
      <c r="AI60" t="str">
        <f t="shared" si="8"/>
        <v/>
      </c>
      <c r="AJ60" t="str">
        <f t="shared" si="9"/>
        <v/>
      </c>
      <c r="AK60" t="str">
        <f t="shared" si="10"/>
        <v>ORD26002726</v>
      </c>
      <c r="AL60">
        <f>IF(E60&lt;&gt;"CAPTURE","",COUNTIF(Orders!$H:$H,AK60))</f>
        <v>1</v>
      </c>
      <c r="AP60" t="str">
        <f t="shared" si="11"/>
        <v>Matched to Order</v>
      </c>
      <c r="AQ60">
        <f>IF(COUNTIF($A$2:A60,A60)=1,1,0)</f>
        <v>1</v>
      </c>
    </row>
    <row r="61" spans="1:43" x14ac:dyDescent="0.3">
      <c r="A61" t="s">
        <v>11888</v>
      </c>
      <c r="C61" t="s">
        <v>5487</v>
      </c>
      <c r="D61" s="1">
        <v>46266</v>
      </c>
      <c r="E61" t="s">
        <v>11819</v>
      </c>
      <c r="F61" t="s">
        <v>9</v>
      </c>
      <c r="G61">
        <v>2499</v>
      </c>
      <c r="H61">
        <v>7.5</v>
      </c>
      <c r="I61">
        <v>1.35</v>
      </c>
      <c r="J61">
        <v>2490.15</v>
      </c>
      <c r="K61" s="1">
        <v>46268</v>
      </c>
      <c r="L61" t="s">
        <v>11820</v>
      </c>
      <c r="M61">
        <f t="shared" si="0"/>
        <v>1</v>
      </c>
      <c r="N61">
        <f>COUNTIF(Orders!$A:$A,C61)</f>
        <v>1</v>
      </c>
      <c r="P61">
        <f>COUNTIF(Orders!$H:$H,UPPER(SUBSTITUTE(TRIM(C61),"-","")))</f>
        <v>1</v>
      </c>
      <c r="R61" t="str">
        <f t="shared" si="1"/>
        <v>Matched Order Reference</v>
      </c>
      <c r="S61">
        <f t="shared" si="2"/>
        <v>1</v>
      </c>
      <c r="V61" cm="1">
        <f t="array" ref="V61">IF(E61&lt;&gt;"CAPTURE",0,SUMPRODUCT((MDR_Rates!$A$2:$A$10=F61)*(G61&gt;MDR_Rates!$B$2:$B$10)*((MDR_Rates!$C$2:$C$10="")+(G61&lt;=MDR_Rates!$C$2:$C$10))*MDR_Rates!$D$2:$D$10))</f>
        <v>0.3</v>
      </c>
      <c r="W61">
        <f t="shared" si="3"/>
        <v>7.5</v>
      </c>
      <c r="X61">
        <f t="shared" si="4"/>
        <v>1.35</v>
      </c>
      <c r="Y61">
        <f t="shared" si="5"/>
        <v>0</v>
      </c>
      <c r="Z61">
        <f t="shared" si="6"/>
        <v>0</v>
      </c>
      <c r="AG61" t="str">
        <f t="shared" si="7"/>
        <v/>
      </c>
      <c r="AI61" t="str">
        <f t="shared" si="8"/>
        <v/>
      </c>
      <c r="AJ61" t="str">
        <f t="shared" si="9"/>
        <v/>
      </c>
      <c r="AK61" t="str">
        <f t="shared" si="10"/>
        <v>ORD26002754</v>
      </c>
      <c r="AL61">
        <f>IF(E61&lt;&gt;"CAPTURE","",COUNTIF(Orders!$H:$H,AK61))</f>
        <v>1</v>
      </c>
      <c r="AP61" t="str">
        <f t="shared" si="11"/>
        <v>Matched to Order</v>
      </c>
      <c r="AQ61">
        <f>IF(COUNTIF($A$2:A61,A61)=1,1,0)</f>
        <v>1</v>
      </c>
    </row>
    <row r="62" spans="1:43" x14ac:dyDescent="0.3">
      <c r="A62" t="s">
        <v>11889</v>
      </c>
      <c r="C62" t="s">
        <v>5622</v>
      </c>
      <c r="D62" s="1">
        <v>46266</v>
      </c>
      <c r="E62" t="s">
        <v>11819</v>
      </c>
      <c r="F62" t="s">
        <v>9</v>
      </c>
      <c r="G62">
        <v>1499</v>
      </c>
      <c r="H62">
        <v>0</v>
      </c>
      <c r="I62">
        <v>0</v>
      </c>
      <c r="J62">
        <v>1499</v>
      </c>
      <c r="K62" s="1">
        <v>46268</v>
      </c>
      <c r="L62" t="s">
        <v>11820</v>
      </c>
      <c r="M62">
        <f t="shared" si="0"/>
        <v>1</v>
      </c>
      <c r="N62">
        <f>COUNTIF(Orders!$A:$A,C62)</f>
        <v>1</v>
      </c>
      <c r="P62">
        <f>COUNTIF(Orders!$H:$H,UPPER(SUBSTITUTE(TRIM(C62),"-","")))</f>
        <v>1</v>
      </c>
      <c r="R62" t="str">
        <f t="shared" si="1"/>
        <v>Matched Order Reference</v>
      </c>
      <c r="S62">
        <f t="shared" si="2"/>
        <v>1</v>
      </c>
      <c r="V62" cm="1">
        <f t="array" ref="V62">IF(E62&lt;&gt;"CAPTURE",0,SUMPRODUCT((MDR_Rates!$A$2:$A$10=F62)*(G62&gt;MDR_Rates!$B$2:$B$10)*((MDR_Rates!$C$2:$C$10="")+(G62&lt;=MDR_Rates!$C$2:$C$10))*MDR_Rates!$D$2:$D$10))</f>
        <v>0</v>
      </c>
      <c r="W62">
        <f t="shared" si="3"/>
        <v>0</v>
      </c>
      <c r="X62">
        <f t="shared" si="4"/>
        <v>0</v>
      </c>
      <c r="Y62">
        <f t="shared" si="5"/>
        <v>0</v>
      </c>
      <c r="Z62">
        <f t="shared" si="6"/>
        <v>0</v>
      </c>
      <c r="AG62" t="str">
        <f t="shared" si="7"/>
        <v/>
      </c>
      <c r="AI62" t="str">
        <f t="shared" si="8"/>
        <v/>
      </c>
      <c r="AJ62" t="str">
        <f t="shared" si="9"/>
        <v/>
      </c>
      <c r="AK62" t="str">
        <f t="shared" si="10"/>
        <v>ORD26002823</v>
      </c>
      <c r="AL62">
        <f>IF(E62&lt;&gt;"CAPTURE","",COUNTIF(Orders!$H:$H,AK62))</f>
        <v>1</v>
      </c>
      <c r="AP62" t="str">
        <f t="shared" si="11"/>
        <v>Matched to Order</v>
      </c>
      <c r="AQ62">
        <f>IF(COUNTIF($A$2:A62,A62)=1,1,0)</f>
        <v>1</v>
      </c>
    </row>
    <row r="63" spans="1:43" x14ac:dyDescent="0.3">
      <c r="A63" t="s">
        <v>11890</v>
      </c>
      <c r="C63" t="s">
        <v>5663</v>
      </c>
      <c r="D63" s="1">
        <v>46266</v>
      </c>
      <c r="E63" t="s">
        <v>11819</v>
      </c>
      <c r="F63" t="s">
        <v>9</v>
      </c>
      <c r="G63">
        <v>1499</v>
      </c>
      <c r="H63">
        <v>0</v>
      </c>
      <c r="I63">
        <v>0</v>
      </c>
      <c r="J63">
        <v>1499</v>
      </c>
      <c r="K63" s="1">
        <v>46268</v>
      </c>
      <c r="L63" t="s">
        <v>11820</v>
      </c>
      <c r="M63">
        <f t="shared" si="0"/>
        <v>1</v>
      </c>
      <c r="N63">
        <f>COUNTIF(Orders!$A:$A,C63)</f>
        <v>1</v>
      </c>
      <c r="P63">
        <f>COUNTIF(Orders!$H:$H,UPPER(SUBSTITUTE(TRIM(C63),"-","")))</f>
        <v>1</v>
      </c>
      <c r="R63" t="str">
        <f t="shared" si="1"/>
        <v>Matched Order Reference</v>
      </c>
      <c r="S63">
        <f t="shared" si="2"/>
        <v>1</v>
      </c>
      <c r="V63" cm="1">
        <f t="array" ref="V63">IF(E63&lt;&gt;"CAPTURE",0,SUMPRODUCT((MDR_Rates!$A$2:$A$10=F63)*(G63&gt;MDR_Rates!$B$2:$B$10)*((MDR_Rates!$C$2:$C$10="")+(G63&lt;=MDR_Rates!$C$2:$C$10))*MDR_Rates!$D$2:$D$10))</f>
        <v>0</v>
      </c>
      <c r="W63">
        <f t="shared" si="3"/>
        <v>0</v>
      </c>
      <c r="X63">
        <f t="shared" si="4"/>
        <v>0</v>
      </c>
      <c r="Y63">
        <f t="shared" si="5"/>
        <v>0</v>
      </c>
      <c r="Z63">
        <f t="shared" si="6"/>
        <v>0</v>
      </c>
      <c r="AG63" t="str">
        <f t="shared" si="7"/>
        <v/>
      </c>
      <c r="AI63" t="str">
        <f t="shared" si="8"/>
        <v/>
      </c>
      <c r="AJ63" t="str">
        <f t="shared" si="9"/>
        <v/>
      </c>
      <c r="AK63" t="str">
        <f t="shared" si="10"/>
        <v>ORD26002844</v>
      </c>
      <c r="AL63">
        <f>IF(E63&lt;&gt;"CAPTURE","",COUNTIF(Orders!$H:$H,AK63))</f>
        <v>1</v>
      </c>
      <c r="AP63" t="str">
        <f t="shared" si="11"/>
        <v>Matched to Order</v>
      </c>
      <c r="AQ63">
        <f>IF(COUNTIF($A$2:A63,A63)=1,1,0)</f>
        <v>1</v>
      </c>
    </row>
    <row r="64" spans="1:43" x14ac:dyDescent="0.3">
      <c r="A64" t="s">
        <v>11891</v>
      </c>
      <c r="C64" t="s">
        <v>5688</v>
      </c>
      <c r="D64" s="1">
        <v>46266</v>
      </c>
      <c r="E64" t="s">
        <v>11819</v>
      </c>
      <c r="F64" t="s">
        <v>9</v>
      </c>
      <c r="G64">
        <v>2598</v>
      </c>
      <c r="H64">
        <v>7.79</v>
      </c>
      <c r="I64">
        <v>1.4</v>
      </c>
      <c r="J64">
        <v>2588.81</v>
      </c>
      <c r="K64" s="1">
        <v>46268</v>
      </c>
      <c r="L64" t="s">
        <v>11820</v>
      </c>
      <c r="M64">
        <f t="shared" si="0"/>
        <v>1</v>
      </c>
      <c r="N64">
        <f>COUNTIF(Orders!$A:$A,C64)</f>
        <v>1</v>
      </c>
      <c r="P64">
        <f>COUNTIF(Orders!$H:$H,UPPER(SUBSTITUTE(TRIM(C64),"-","")))</f>
        <v>1</v>
      </c>
      <c r="R64" t="str">
        <f t="shared" si="1"/>
        <v>Matched Order Reference</v>
      </c>
      <c r="S64">
        <f t="shared" si="2"/>
        <v>1</v>
      </c>
      <c r="V64" cm="1">
        <f t="array" ref="V64">IF(E64&lt;&gt;"CAPTURE",0,SUMPRODUCT((MDR_Rates!$A$2:$A$10=F64)*(G64&gt;MDR_Rates!$B$2:$B$10)*((MDR_Rates!$C$2:$C$10="")+(G64&lt;=MDR_Rates!$C$2:$C$10))*MDR_Rates!$D$2:$D$10))</f>
        <v>0.3</v>
      </c>
      <c r="W64">
        <f t="shared" si="3"/>
        <v>7.79</v>
      </c>
      <c r="X64">
        <f t="shared" si="4"/>
        <v>1.4</v>
      </c>
      <c r="Y64">
        <f t="shared" si="5"/>
        <v>0</v>
      </c>
      <c r="Z64">
        <f t="shared" si="6"/>
        <v>0</v>
      </c>
      <c r="AG64" t="str">
        <f t="shared" si="7"/>
        <v/>
      </c>
      <c r="AI64" t="str">
        <f t="shared" si="8"/>
        <v/>
      </c>
      <c r="AJ64" t="str">
        <f t="shared" si="9"/>
        <v/>
      </c>
      <c r="AK64" t="str">
        <f t="shared" si="10"/>
        <v>ORD26002857</v>
      </c>
      <c r="AL64">
        <f>IF(E64&lt;&gt;"CAPTURE","",COUNTIF(Orders!$H:$H,AK64))</f>
        <v>1</v>
      </c>
      <c r="AP64" t="str">
        <f t="shared" si="11"/>
        <v>Matched to Order</v>
      </c>
      <c r="AQ64">
        <f>IF(COUNTIF($A$2:A64,A64)=1,1,0)</f>
        <v>1</v>
      </c>
    </row>
    <row r="65" spans="1:43" x14ac:dyDescent="0.3">
      <c r="A65" t="s">
        <v>11892</v>
      </c>
      <c r="C65" t="s">
        <v>5727</v>
      </c>
      <c r="D65" s="1">
        <v>46266</v>
      </c>
      <c r="E65" t="s">
        <v>11819</v>
      </c>
      <c r="F65" t="s">
        <v>9</v>
      </c>
      <c r="G65">
        <v>1098</v>
      </c>
      <c r="H65">
        <v>0</v>
      </c>
      <c r="I65">
        <v>0</v>
      </c>
      <c r="J65">
        <v>1098</v>
      </c>
      <c r="K65" s="1">
        <v>46268</v>
      </c>
      <c r="L65" t="s">
        <v>11820</v>
      </c>
      <c r="M65">
        <f t="shared" si="0"/>
        <v>1</v>
      </c>
      <c r="N65">
        <f>COUNTIF(Orders!$A:$A,C65)</f>
        <v>1</v>
      </c>
      <c r="P65">
        <f>COUNTIF(Orders!$H:$H,UPPER(SUBSTITUTE(TRIM(C65),"-","")))</f>
        <v>1</v>
      </c>
      <c r="R65" t="str">
        <f t="shared" si="1"/>
        <v>Matched Order Reference</v>
      </c>
      <c r="S65">
        <f t="shared" si="2"/>
        <v>1</v>
      </c>
      <c r="V65" cm="1">
        <f t="array" ref="V65">IF(E65&lt;&gt;"CAPTURE",0,SUMPRODUCT((MDR_Rates!$A$2:$A$10=F65)*(G65&gt;MDR_Rates!$B$2:$B$10)*((MDR_Rates!$C$2:$C$10="")+(G65&lt;=MDR_Rates!$C$2:$C$10))*MDR_Rates!$D$2:$D$10))</f>
        <v>0</v>
      </c>
      <c r="W65">
        <f t="shared" si="3"/>
        <v>0</v>
      </c>
      <c r="X65">
        <f t="shared" si="4"/>
        <v>0</v>
      </c>
      <c r="Y65">
        <f t="shared" si="5"/>
        <v>0</v>
      </c>
      <c r="Z65">
        <f t="shared" si="6"/>
        <v>0</v>
      </c>
      <c r="AG65" t="str">
        <f t="shared" si="7"/>
        <v/>
      </c>
      <c r="AI65" t="str">
        <f t="shared" si="8"/>
        <v/>
      </c>
      <c r="AJ65" t="str">
        <f t="shared" si="9"/>
        <v/>
      </c>
      <c r="AK65" t="str">
        <f t="shared" si="10"/>
        <v>ORD26002877</v>
      </c>
      <c r="AL65">
        <f>IF(E65&lt;&gt;"CAPTURE","",COUNTIF(Orders!$H:$H,AK65))</f>
        <v>1</v>
      </c>
      <c r="AP65" t="str">
        <f t="shared" si="11"/>
        <v>Matched to Order</v>
      </c>
      <c r="AQ65">
        <f>IF(COUNTIF($A$2:A65,A65)=1,1,0)</f>
        <v>1</v>
      </c>
    </row>
    <row r="66" spans="1:43" x14ac:dyDescent="0.3">
      <c r="A66" t="s">
        <v>11893</v>
      </c>
      <c r="C66" t="s">
        <v>5743</v>
      </c>
      <c r="D66" s="1">
        <v>46266</v>
      </c>
      <c r="E66" t="s">
        <v>11819</v>
      </c>
      <c r="F66" t="s">
        <v>9</v>
      </c>
      <c r="G66">
        <v>648</v>
      </c>
      <c r="H66">
        <v>0</v>
      </c>
      <c r="I66">
        <v>0</v>
      </c>
      <c r="J66">
        <v>648</v>
      </c>
      <c r="K66" s="1">
        <v>46268</v>
      </c>
      <c r="L66" t="s">
        <v>11820</v>
      </c>
      <c r="M66">
        <f t="shared" si="0"/>
        <v>1</v>
      </c>
      <c r="N66">
        <f>COUNTIF(Orders!$A:$A,C66)</f>
        <v>1</v>
      </c>
      <c r="P66">
        <f>COUNTIF(Orders!$H:$H,UPPER(SUBSTITUTE(TRIM(C66),"-","")))</f>
        <v>1</v>
      </c>
      <c r="R66" t="str">
        <f t="shared" si="1"/>
        <v>Matched Order Reference</v>
      </c>
      <c r="S66">
        <f t="shared" si="2"/>
        <v>1</v>
      </c>
      <c r="V66" cm="1">
        <f t="array" ref="V66">IF(E66&lt;&gt;"CAPTURE",0,SUMPRODUCT((MDR_Rates!$A$2:$A$10=F66)*(G66&gt;MDR_Rates!$B$2:$B$10)*((MDR_Rates!$C$2:$C$10="")+(G66&lt;=MDR_Rates!$C$2:$C$10))*MDR_Rates!$D$2:$D$10))</f>
        <v>0</v>
      </c>
      <c r="W66">
        <f t="shared" si="3"/>
        <v>0</v>
      </c>
      <c r="X66">
        <f t="shared" si="4"/>
        <v>0</v>
      </c>
      <c r="Y66">
        <f t="shared" si="5"/>
        <v>0</v>
      </c>
      <c r="Z66">
        <f t="shared" si="6"/>
        <v>0</v>
      </c>
      <c r="AG66" t="str">
        <f t="shared" si="7"/>
        <v/>
      </c>
      <c r="AI66" t="str">
        <f t="shared" si="8"/>
        <v/>
      </c>
      <c r="AJ66" t="str">
        <f t="shared" si="9"/>
        <v/>
      </c>
      <c r="AK66" t="str">
        <f t="shared" si="10"/>
        <v>ORD26002885</v>
      </c>
      <c r="AL66">
        <f>IF(E66&lt;&gt;"CAPTURE","",COUNTIF(Orders!$H:$H,AK66))</f>
        <v>1</v>
      </c>
      <c r="AP66" t="str">
        <f t="shared" si="11"/>
        <v>Matched to Order</v>
      </c>
      <c r="AQ66">
        <f>IF(COUNTIF($A$2:A66,A66)=1,1,0)</f>
        <v>1</v>
      </c>
    </row>
    <row r="67" spans="1:43" x14ac:dyDescent="0.3">
      <c r="A67" t="s">
        <v>11894</v>
      </c>
      <c r="C67" t="s">
        <v>11895</v>
      </c>
      <c r="D67" s="1">
        <v>46266</v>
      </c>
      <c r="E67" t="s">
        <v>11819</v>
      </c>
      <c r="F67" t="s">
        <v>9</v>
      </c>
      <c r="G67">
        <v>4999</v>
      </c>
      <c r="H67">
        <v>15</v>
      </c>
      <c r="I67">
        <v>2.7</v>
      </c>
      <c r="J67">
        <v>4981.3</v>
      </c>
      <c r="K67" s="1">
        <v>46268</v>
      </c>
      <c r="L67" t="s">
        <v>11820</v>
      </c>
      <c r="M67">
        <f t="shared" ref="M67:M130" si="12">COUNTIF($A:$A,A67)</f>
        <v>1</v>
      </c>
      <c r="N67">
        <f>COUNTIF(Orders!$A:$A,C67)</f>
        <v>1</v>
      </c>
      <c r="P67">
        <f>COUNTIF(Orders!$H:$H,UPPER(SUBSTITUTE(TRIM(C67),"-","")))</f>
        <v>1</v>
      </c>
      <c r="R67" t="str">
        <f t="shared" ref="R67:R130" si="13">IF(E67="REFUND","Refund",IF(P67=0,"Unmatched Order Reference","Matched Order Reference"))</f>
        <v>Matched Order Reference</v>
      </c>
      <c r="S67">
        <f t="shared" ref="S67:S130" si="14">COUNTIFS($C$2:$C$5753,C67,$E$2:$E$5753,"CAPTURE")</f>
        <v>1</v>
      </c>
      <c r="V67" cm="1">
        <f t="array" ref="V67">IF(E67&lt;&gt;"CAPTURE",0,SUMPRODUCT((MDR_Rates!$A$2:$A$10=F67)*(G67&gt;MDR_Rates!$B$2:$B$10)*((MDR_Rates!$C$2:$C$10="")+(G67&lt;=MDR_Rates!$C$2:$C$10))*MDR_Rates!$D$2:$D$10))</f>
        <v>0.3</v>
      </c>
      <c r="W67">
        <f t="shared" ref="W67:W130" si="15">IF(E67&lt;&gt;"CAPTURE",0,ROUND(G67*V67/100,2))</f>
        <v>15</v>
      </c>
      <c r="X67">
        <f t="shared" ref="X67:X130" si="16">IF(E67&lt;&gt;"CAPTURE",0,ROUND(W67*18/100,2))</f>
        <v>2.7</v>
      </c>
      <c r="Y67">
        <f t="shared" ref="Y67:Y130" si="17">IF(E67&lt;&gt;"CAPTURE",0,ROUND(H67-W67,2))</f>
        <v>0</v>
      </c>
      <c r="Z67">
        <f t="shared" ref="Z67:Z130" si="18">IF(E67&lt;&gt;"CAPTURE",0,ROUND(I67-X67,2))</f>
        <v>0</v>
      </c>
      <c r="AG67" t="str">
        <f t="shared" ref="AG67:AG130" si="19">IF(E67&lt;&gt;"REFUND","",IF(COUNTIFS($A:$A,B67,$E:$E,"CAPTURE")=0,"Missing Original Capture","Original Capture Found"))</f>
        <v/>
      </c>
      <c r="AI67" t="str">
        <f t="shared" ref="AI67:AI130" si="20">IF(E67="REFUND",_xlfn.MAXIFS($G:$G,$A:$A,B67,$E:$E,"CAPTURE"),"")</f>
        <v/>
      </c>
      <c r="AJ67" t="str">
        <f t="shared" ref="AJ67:AJ130" si="21">IF(E67&lt;&gt;"REFUND","",IF(G67&gt;AI67,"Refund Exceeds Capture",IF(ABS(G67-AI67)&lt;0.01,"Full Refund","Partial Refund")))</f>
        <v/>
      </c>
      <c r="AK67" t="str">
        <f t="shared" ref="AK67:AK130" si="22">UPPER(SUBSTITUTE(TRIM(C67),"-",""))</f>
        <v>ORD26002939</v>
      </c>
      <c r="AL67">
        <f>IF(E67&lt;&gt;"CAPTURE","",COUNTIF(Orders!$H:$H,AK67))</f>
        <v>1</v>
      </c>
      <c r="AP67" t="str">
        <f t="shared" ref="AP67:AP130" si="23">IF(E67&lt;&gt;"CAPTURE","",IF(M67&gt;1,"Duplicate ID - Review",IF(AL67=0,"Unmatched Order",IF(AL67=1,"Matched to Order","Multiple Order Matches"))))</f>
        <v>Matched to Order</v>
      </c>
      <c r="AQ67">
        <f>IF(COUNTIF($A$2:A67,A67)=1,1,0)</f>
        <v>1</v>
      </c>
    </row>
    <row r="68" spans="1:43" x14ac:dyDescent="0.3">
      <c r="A68" t="s">
        <v>11896</v>
      </c>
      <c r="C68" t="s">
        <v>5876</v>
      </c>
      <c r="D68" s="1">
        <v>46266</v>
      </c>
      <c r="E68" t="s">
        <v>11819</v>
      </c>
      <c r="F68" t="s">
        <v>44</v>
      </c>
      <c r="G68">
        <v>3647</v>
      </c>
      <c r="H68">
        <v>62</v>
      </c>
      <c r="I68">
        <v>11.16</v>
      </c>
      <c r="J68">
        <v>3573.84</v>
      </c>
      <c r="K68" s="1">
        <v>46268</v>
      </c>
      <c r="L68" t="s">
        <v>11820</v>
      </c>
      <c r="M68">
        <f t="shared" si="12"/>
        <v>1</v>
      </c>
      <c r="N68">
        <f>COUNTIF(Orders!$A:$A,C68)</f>
        <v>1</v>
      </c>
      <c r="P68">
        <f>COUNTIF(Orders!$H:$H,UPPER(SUBSTITUTE(TRIM(C68),"-","")))</f>
        <v>1</v>
      </c>
      <c r="R68" t="str">
        <f t="shared" si="13"/>
        <v>Matched Order Reference</v>
      </c>
      <c r="S68">
        <f t="shared" si="14"/>
        <v>1</v>
      </c>
      <c r="V68" cm="1">
        <f t="array" ref="V68">IF(E68&lt;&gt;"CAPTURE",0,SUMPRODUCT((MDR_Rates!$A$2:$A$10=F68)*(G68&gt;MDR_Rates!$B$2:$B$10)*((MDR_Rates!$C$2:$C$10="")+(G68&lt;=MDR_Rates!$C$2:$C$10))*MDR_Rates!$D$2:$D$10))</f>
        <v>1.7</v>
      </c>
      <c r="W68">
        <f t="shared" si="15"/>
        <v>62</v>
      </c>
      <c r="X68">
        <f t="shared" si="16"/>
        <v>11.16</v>
      </c>
      <c r="Y68">
        <f t="shared" si="17"/>
        <v>0</v>
      </c>
      <c r="Z68">
        <f t="shared" si="18"/>
        <v>0</v>
      </c>
      <c r="AG68" t="str">
        <f t="shared" si="19"/>
        <v/>
      </c>
      <c r="AI68" t="str">
        <f t="shared" si="20"/>
        <v/>
      </c>
      <c r="AJ68" t="str">
        <f t="shared" si="21"/>
        <v/>
      </c>
      <c r="AK68" t="str">
        <f t="shared" si="22"/>
        <v>ORD26002953</v>
      </c>
      <c r="AL68">
        <f>IF(E68&lt;&gt;"CAPTURE","",COUNTIF(Orders!$H:$H,AK68))</f>
        <v>1</v>
      </c>
      <c r="AP68" t="str">
        <f t="shared" si="23"/>
        <v>Matched to Order</v>
      </c>
      <c r="AQ68">
        <f>IF(COUNTIF($A$2:A68,A68)=1,1,0)</f>
        <v>1</v>
      </c>
    </row>
    <row r="69" spans="1:43" x14ac:dyDescent="0.3">
      <c r="A69" t="s">
        <v>11897</v>
      </c>
      <c r="C69" t="s">
        <v>5956</v>
      </c>
      <c r="D69" s="1">
        <v>46266</v>
      </c>
      <c r="E69" t="s">
        <v>11819</v>
      </c>
      <c r="F69" t="s">
        <v>9</v>
      </c>
      <c r="G69">
        <v>999</v>
      </c>
      <c r="H69">
        <v>0</v>
      </c>
      <c r="I69">
        <v>0</v>
      </c>
      <c r="J69">
        <v>999</v>
      </c>
      <c r="K69" s="1">
        <v>46268</v>
      </c>
      <c r="L69" t="s">
        <v>11820</v>
      </c>
      <c r="M69">
        <f t="shared" si="12"/>
        <v>1</v>
      </c>
      <c r="N69">
        <f>COUNTIF(Orders!$A:$A,C69)</f>
        <v>1</v>
      </c>
      <c r="P69">
        <f>COUNTIF(Orders!$H:$H,UPPER(SUBSTITUTE(TRIM(C69),"-","")))</f>
        <v>1</v>
      </c>
      <c r="R69" t="str">
        <f t="shared" si="13"/>
        <v>Matched Order Reference</v>
      </c>
      <c r="S69">
        <f t="shared" si="14"/>
        <v>1</v>
      </c>
      <c r="V69" cm="1">
        <f t="array" ref="V69">IF(E69&lt;&gt;"CAPTURE",0,SUMPRODUCT((MDR_Rates!$A$2:$A$10=F69)*(G69&gt;MDR_Rates!$B$2:$B$10)*((MDR_Rates!$C$2:$C$10="")+(G69&lt;=MDR_Rates!$C$2:$C$10))*MDR_Rates!$D$2:$D$10))</f>
        <v>0</v>
      </c>
      <c r="W69">
        <f t="shared" si="15"/>
        <v>0</v>
      </c>
      <c r="X69">
        <f t="shared" si="16"/>
        <v>0</v>
      </c>
      <c r="Y69">
        <f t="shared" si="17"/>
        <v>0</v>
      </c>
      <c r="Z69">
        <f t="shared" si="18"/>
        <v>0</v>
      </c>
      <c r="AG69" t="str">
        <f t="shared" si="19"/>
        <v/>
      </c>
      <c r="AI69" t="str">
        <f t="shared" si="20"/>
        <v/>
      </c>
      <c r="AJ69" t="str">
        <f t="shared" si="21"/>
        <v/>
      </c>
      <c r="AK69" t="str">
        <f t="shared" si="22"/>
        <v>ORD26002994</v>
      </c>
      <c r="AL69">
        <f>IF(E69&lt;&gt;"CAPTURE","",COUNTIF(Orders!$H:$H,AK69))</f>
        <v>1</v>
      </c>
      <c r="AP69" t="str">
        <f t="shared" si="23"/>
        <v>Matched to Order</v>
      </c>
      <c r="AQ69">
        <f>IF(COUNTIF($A$2:A69,A69)=1,1,0)</f>
        <v>1</v>
      </c>
    </row>
    <row r="70" spans="1:43" x14ac:dyDescent="0.3">
      <c r="A70" t="s">
        <v>11898</v>
      </c>
      <c r="C70" t="s">
        <v>11899</v>
      </c>
      <c r="D70" s="1">
        <v>46266</v>
      </c>
      <c r="E70" t="s">
        <v>11819</v>
      </c>
      <c r="F70" t="s">
        <v>9</v>
      </c>
      <c r="G70">
        <v>1299</v>
      </c>
      <c r="H70">
        <v>0</v>
      </c>
      <c r="I70">
        <v>0</v>
      </c>
      <c r="J70">
        <v>1299</v>
      </c>
      <c r="K70" s="1">
        <v>46268</v>
      </c>
      <c r="L70" t="s">
        <v>11820</v>
      </c>
      <c r="M70">
        <f t="shared" si="12"/>
        <v>1</v>
      </c>
      <c r="N70">
        <f>COUNTIF(Orders!$A:$A,C70)</f>
        <v>1</v>
      </c>
      <c r="P70">
        <f>COUNTIF(Orders!$H:$H,UPPER(SUBSTITUTE(TRIM(C70),"-","")))</f>
        <v>1</v>
      </c>
      <c r="R70" t="str">
        <f t="shared" si="13"/>
        <v>Matched Order Reference</v>
      </c>
      <c r="S70">
        <f t="shared" si="14"/>
        <v>1</v>
      </c>
      <c r="V70" cm="1">
        <f t="array" ref="V70">IF(E70&lt;&gt;"CAPTURE",0,SUMPRODUCT((MDR_Rates!$A$2:$A$10=F70)*(G70&gt;MDR_Rates!$B$2:$B$10)*((MDR_Rates!$C$2:$C$10="")+(G70&lt;=MDR_Rates!$C$2:$C$10))*MDR_Rates!$D$2:$D$10))</f>
        <v>0</v>
      </c>
      <c r="W70">
        <f t="shared" si="15"/>
        <v>0</v>
      </c>
      <c r="X70">
        <f t="shared" si="16"/>
        <v>0</v>
      </c>
      <c r="Y70">
        <f t="shared" si="17"/>
        <v>0</v>
      </c>
      <c r="Z70">
        <f t="shared" si="18"/>
        <v>0</v>
      </c>
      <c r="AG70" t="str">
        <f t="shared" si="19"/>
        <v/>
      </c>
      <c r="AI70" t="str">
        <f t="shared" si="20"/>
        <v/>
      </c>
      <c r="AJ70" t="str">
        <f t="shared" si="21"/>
        <v/>
      </c>
      <c r="AK70" t="str">
        <f t="shared" si="22"/>
        <v>ORD26003003</v>
      </c>
      <c r="AL70">
        <f>IF(E70&lt;&gt;"CAPTURE","",COUNTIF(Orders!$H:$H,AK70))</f>
        <v>1</v>
      </c>
      <c r="AP70" t="str">
        <f t="shared" si="23"/>
        <v>Matched to Order</v>
      </c>
      <c r="AQ70">
        <f>IF(COUNTIF($A$2:A70,A70)=1,1,0)</f>
        <v>1</v>
      </c>
    </row>
    <row r="71" spans="1:43" x14ac:dyDescent="0.3">
      <c r="A71" t="s">
        <v>11900</v>
      </c>
      <c r="C71" t="s">
        <v>6023</v>
      </c>
      <c r="D71" s="1">
        <v>46266</v>
      </c>
      <c r="E71" t="s">
        <v>11819</v>
      </c>
      <c r="F71" t="s">
        <v>17</v>
      </c>
      <c r="G71">
        <v>499</v>
      </c>
      <c r="H71">
        <v>8.98</v>
      </c>
      <c r="I71">
        <v>1.62</v>
      </c>
      <c r="J71">
        <v>488.4</v>
      </c>
      <c r="K71" s="1">
        <v>46268</v>
      </c>
      <c r="L71" t="s">
        <v>11820</v>
      </c>
      <c r="M71">
        <f t="shared" si="12"/>
        <v>1</v>
      </c>
      <c r="N71">
        <f>COUNTIF(Orders!$A:$A,C71)</f>
        <v>1</v>
      </c>
      <c r="P71">
        <f>COUNTIF(Orders!$H:$H,UPPER(SUBSTITUTE(TRIM(C71),"-","")))</f>
        <v>1</v>
      </c>
      <c r="R71" t="str">
        <f t="shared" si="13"/>
        <v>Matched Order Reference</v>
      </c>
      <c r="S71">
        <f t="shared" si="14"/>
        <v>1</v>
      </c>
      <c r="V71" cm="1">
        <f t="array" ref="V71">IF(E71&lt;&gt;"CAPTURE",0,SUMPRODUCT((MDR_Rates!$A$2:$A$10=F71)*(G71&gt;MDR_Rates!$B$2:$B$10)*((MDR_Rates!$C$2:$C$10="")+(G71&lt;=MDR_Rates!$C$2:$C$10))*MDR_Rates!$D$2:$D$10))</f>
        <v>1.8</v>
      </c>
      <c r="W71">
        <f t="shared" si="15"/>
        <v>8.98</v>
      </c>
      <c r="X71">
        <f t="shared" si="16"/>
        <v>1.62</v>
      </c>
      <c r="Y71">
        <f t="shared" si="17"/>
        <v>0</v>
      </c>
      <c r="Z71">
        <f t="shared" si="18"/>
        <v>0</v>
      </c>
      <c r="AG71" t="str">
        <f t="shared" si="19"/>
        <v/>
      </c>
      <c r="AI71" t="str">
        <f t="shared" si="20"/>
        <v/>
      </c>
      <c r="AJ71" t="str">
        <f t="shared" si="21"/>
        <v/>
      </c>
      <c r="AK71" t="str">
        <f t="shared" si="22"/>
        <v>ORD26003028</v>
      </c>
      <c r="AL71">
        <f>IF(E71&lt;&gt;"CAPTURE","",COUNTIF(Orders!$H:$H,AK71))</f>
        <v>1</v>
      </c>
      <c r="AP71" t="str">
        <f t="shared" si="23"/>
        <v>Matched to Order</v>
      </c>
      <c r="AQ71">
        <f>IF(COUNTIF($A$2:A71,A71)=1,1,0)</f>
        <v>1</v>
      </c>
    </row>
    <row r="72" spans="1:43" x14ac:dyDescent="0.3">
      <c r="A72" t="s">
        <v>11901</v>
      </c>
      <c r="C72" t="s">
        <v>11902</v>
      </c>
      <c r="D72" s="1">
        <v>46266</v>
      </c>
      <c r="E72" t="s">
        <v>11819</v>
      </c>
      <c r="F72" t="s">
        <v>9</v>
      </c>
      <c r="G72">
        <v>2999</v>
      </c>
      <c r="H72">
        <v>9</v>
      </c>
      <c r="I72">
        <v>1.62</v>
      </c>
      <c r="J72">
        <v>2988.38</v>
      </c>
      <c r="K72" s="1">
        <v>46268</v>
      </c>
      <c r="L72" t="s">
        <v>11820</v>
      </c>
      <c r="M72">
        <f t="shared" si="12"/>
        <v>1</v>
      </c>
      <c r="N72">
        <f>COUNTIF(Orders!$A:$A,C72)</f>
        <v>1</v>
      </c>
      <c r="P72">
        <f>COUNTIF(Orders!$H:$H,UPPER(SUBSTITUTE(TRIM(C72),"-","")))</f>
        <v>1</v>
      </c>
      <c r="R72" t="str">
        <f t="shared" si="13"/>
        <v>Matched Order Reference</v>
      </c>
      <c r="S72">
        <f t="shared" si="14"/>
        <v>1</v>
      </c>
      <c r="V72" cm="1">
        <f t="array" ref="V72">IF(E72&lt;&gt;"CAPTURE",0,SUMPRODUCT((MDR_Rates!$A$2:$A$10=F72)*(G72&gt;MDR_Rates!$B$2:$B$10)*((MDR_Rates!$C$2:$C$10="")+(G72&lt;=MDR_Rates!$C$2:$C$10))*MDR_Rates!$D$2:$D$10))</f>
        <v>0.3</v>
      </c>
      <c r="W72">
        <f t="shared" si="15"/>
        <v>9</v>
      </c>
      <c r="X72">
        <f t="shared" si="16"/>
        <v>1.62</v>
      </c>
      <c r="Y72">
        <f t="shared" si="17"/>
        <v>0</v>
      </c>
      <c r="Z72">
        <f t="shared" si="18"/>
        <v>0</v>
      </c>
      <c r="AG72" t="str">
        <f t="shared" si="19"/>
        <v/>
      </c>
      <c r="AI72" t="str">
        <f t="shared" si="20"/>
        <v/>
      </c>
      <c r="AJ72" t="str">
        <f t="shared" si="21"/>
        <v/>
      </c>
      <c r="AK72" t="str">
        <f t="shared" si="22"/>
        <v>ORD26003049</v>
      </c>
      <c r="AL72">
        <f>IF(E72&lt;&gt;"CAPTURE","",COUNTIF(Orders!$H:$H,AK72))</f>
        <v>1</v>
      </c>
      <c r="AP72" t="str">
        <f t="shared" si="23"/>
        <v>Matched to Order</v>
      </c>
      <c r="AQ72">
        <f>IF(COUNTIF($A$2:A72,A72)=1,1,0)</f>
        <v>1</v>
      </c>
    </row>
    <row r="73" spans="1:43" x14ac:dyDescent="0.3">
      <c r="A73" t="s">
        <v>11903</v>
      </c>
      <c r="C73" t="s">
        <v>11904</v>
      </c>
      <c r="D73" s="1">
        <v>46266</v>
      </c>
      <c r="E73" t="s">
        <v>11819</v>
      </c>
      <c r="F73" t="s">
        <v>9</v>
      </c>
      <c r="G73">
        <v>5998</v>
      </c>
      <c r="H73">
        <v>17.989999999999998</v>
      </c>
      <c r="I73">
        <v>3.24</v>
      </c>
      <c r="J73">
        <v>5976.77</v>
      </c>
      <c r="K73" s="1">
        <v>46268</v>
      </c>
      <c r="L73" t="s">
        <v>11820</v>
      </c>
      <c r="M73">
        <f t="shared" si="12"/>
        <v>1</v>
      </c>
      <c r="N73">
        <f>COUNTIF(Orders!$A:$A,C73)</f>
        <v>0</v>
      </c>
      <c r="P73">
        <f>COUNTIF(Orders!$H:$H,UPPER(SUBSTITUTE(TRIM(C73),"-","")))</f>
        <v>1</v>
      </c>
      <c r="R73" t="str">
        <f t="shared" si="13"/>
        <v>Matched Order Reference</v>
      </c>
      <c r="S73">
        <f t="shared" si="14"/>
        <v>1</v>
      </c>
      <c r="V73" cm="1">
        <f t="array" ref="V73">IF(E73&lt;&gt;"CAPTURE",0,SUMPRODUCT((MDR_Rates!$A$2:$A$10=F73)*(G73&gt;MDR_Rates!$B$2:$B$10)*((MDR_Rates!$C$2:$C$10="")+(G73&lt;=MDR_Rates!$C$2:$C$10))*MDR_Rates!$D$2:$D$10))</f>
        <v>0.3</v>
      </c>
      <c r="W73">
        <f t="shared" si="15"/>
        <v>17.989999999999998</v>
      </c>
      <c r="X73">
        <f t="shared" si="16"/>
        <v>3.24</v>
      </c>
      <c r="Y73">
        <f t="shared" si="17"/>
        <v>0</v>
      </c>
      <c r="Z73">
        <f t="shared" si="18"/>
        <v>0</v>
      </c>
      <c r="AG73" t="str">
        <f t="shared" si="19"/>
        <v/>
      </c>
      <c r="AI73" t="str">
        <f t="shared" si="20"/>
        <v/>
      </c>
      <c r="AJ73" t="str">
        <f t="shared" si="21"/>
        <v/>
      </c>
      <c r="AK73" t="str">
        <f t="shared" si="22"/>
        <v>ORD26003073</v>
      </c>
      <c r="AL73">
        <f>IF(E73&lt;&gt;"CAPTURE","",COUNTIF(Orders!$H:$H,AK73))</f>
        <v>1</v>
      </c>
      <c r="AP73" t="str">
        <f t="shared" si="23"/>
        <v>Matched to Order</v>
      </c>
      <c r="AQ73">
        <f>IF(COUNTIF($A$2:A73,A73)=1,1,0)</f>
        <v>1</v>
      </c>
    </row>
    <row r="74" spans="1:43" x14ac:dyDescent="0.3">
      <c r="A74" t="s">
        <v>11905</v>
      </c>
      <c r="C74" t="s">
        <v>6130</v>
      </c>
      <c r="D74" s="1">
        <v>46266</v>
      </c>
      <c r="E74" t="s">
        <v>11819</v>
      </c>
      <c r="F74" t="s">
        <v>9</v>
      </c>
      <c r="G74">
        <v>1499</v>
      </c>
      <c r="H74">
        <v>0</v>
      </c>
      <c r="I74">
        <v>0</v>
      </c>
      <c r="J74">
        <v>1499</v>
      </c>
      <c r="K74" s="1">
        <v>46268</v>
      </c>
      <c r="L74" t="s">
        <v>11820</v>
      </c>
      <c r="M74">
        <f t="shared" si="12"/>
        <v>1</v>
      </c>
      <c r="N74">
        <f>COUNTIF(Orders!$A:$A,C74)</f>
        <v>1</v>
      </c>
      <c r="P74">
        <f>COUNTIF(Orders!$H:$H,UPPER(SUBSTITUTE(TRIM(C74),"-","")))</f>
        <v>1</v>
      </c>
      <c r="R74" t="str">
        <f t="shared" si="13"/>
        <v>Matched Order Reference</v>
      </c>
      <c r="S74">
        <f t="shared" si="14"/>
        <v>1</v>
      </c>
      <c r="V74" cm="1">
        <f t="array" ref="V74">IF(E74&lt;&gt;"CAPTURE",0,SUMPRODUCT((MDR_Rates!$A$2:$A$10=F74)*(G74&gt;MDR_Rates!$B$2:$B$10)*((MDR_Rates!$C$2:$C$10="")+(G74&lt;=MDR_Rates!$C$2:$C$10))*MDR_Rates!$D$2:$D$10))</f>
        <v>0</v>
      </c>
      <c r="W74">
        <f t="shared" si="15"/>
        <v>0</v>
      </c>
      <c r="X74">
        <f t="shared" si="16"/>
        <v>0</v>
      </c>
      <c r="Y74">
        <f t="shared" si="17"/>
        <v>0</v>
      </c>
      <c r="Z74">
        <f t="shared" si="18"/>
        <v>0</v>
      </c>
      <c r="AG74" t="str">
        <f t="shared" si="19"/>
        <v/>
      </c>
      <c r="AI74" t="str">
        <f t="shared" si="20"/>
        <v/>
      </c>
      <c r="AJ74" t="str">
        <f t="shared" si="21"/>
        <v/>
      </c>
      <c r="AK74" t="str">
        <f t="shared" si="22"/>
        <v>ORD26003083</v>
      </c>
      <c r="AL74">
        <f>IF(E74&lt;&gt;"CAPTURE","",COUNTIF(Orders!$H:$H,AK74))</f>
        <v>1</v>
      </c>
      <c r="AP74" t="str">
        <f t="shared" si="23"/>
        <v>Matched to Order</v>
      </c>
      <c r="AQ74">
        <f>IF(COUNTIF($A$2:A74,A74)=1,1,0)</f>
        <v>1</v>
      </c>
    </row>
    <row r="75" spans="1:43" x14ac:dyDescent="0.3">
      <c r="A75" t="s">
        <v>11906</v>
      </c>
      <c r="C75" t="s">
        <v>11907</v>
      </c>
      <c r="D75" s="1">
        <v>46266</v>
      </c>
      <c r="E75" t="s">
        <v>11819</v>
      </c>
      <c r="F75" t="s">
        <v>33</v>
      </c>
      <c r="G75">
        <v>3498</v>
      </c>
      <c r="H75">
        <v>41.98</v>
      </c>
      <c r="I75">
        <v>7.56</v>
      </c>
      <c r="J75">
        <v>3448.46</v>
      </c>
      <c r="K75" s="1">
        <v>46268</v>
      </c>
      <c r="L75" t="s">
        <v>11820</v>
      </c>
      <c r="M75">
        <f t="shared" si="12"/>
        <v>1</v>
      </c>
      <c r="N75">
        <f>COUNTIF(Orders!$A:$A,C75)</f>
        <v>1</v>
      </c>
      <c r="P75">
        <f>COUNTIF(Orders!$H:$H,UPPER(SUBSTITUTE(TRIM(C75),"-","")))</f>
        <v>1</v>
      </c>
      <c r="R75" t="str">
        <f t="shared" si="13"/>
        <v>Matched Order Reference</v>
      </c>
      <c r="S75">
        <f t="shared" si="14"/>
        <v>1</v>
      </c>
      <c r="V75" cm="1">
        <f t="array" ref="V75">IF(E75&lt;&gt;"CAPTURE",0,SUMPRODUCT((MDR_Rates!$A$2:$A$10=F75)*(G75&gt;MDR_Rates!$B$2:$B$10)*((MDR_Rates!$C$2:$C$10="")+(G75&lt;=MDR_Rates!$C$2:$C$10))*MDR_Rates!$D$2:$D$10))</f>
        <v>1.2</v>
      </c>
      <c r="W75">
        <f t="shared" si="15"/>
        <v>41.98</v>
      </c>
      <c r="X75">
        <f t="shared" si="16"/>
        <v>7.56</v>
      </c>
      <c r="Y75">
        <f t="shared" si="17"/>
        <v>0</v>
      </c>
      <c r="Z75">
        <f t="shared" si="18"/>
        <v>0</v>
      </c>
      <c r="AG75" t="str">
        <f t="shared" si="19"/>
        <v/>
      </c>
      <c r="AI75" t="str">
        <f t="shared" si="20"/>
        <v/>
      </c>
      <c r="AJ75" t="str">
        <f t="shared" si="21"/>
        <v/>
      </c>
      <c r="AK75" t="str">
        <f t="shared" si="22"/>
        <v>ORD26003260</v>
      </c>
      <c r="AL75">
        <f>IF(E75&lt;&gt;"CAPTURE","",COUNTIF(Orders!$H:$H,AK75))</f>
        <v>1</v>
      </c>
      <c r="AP75" t="str">
        <f t="shared" si="23"/>
        <v>Matched to Order</v>
      </c>
      <c r="AQ75">
        <f>IF(COUNTIF($A$2:A75,A75)=1,1,0)</f>
        <v>1</v>
      </c>
    </row>
    <row r="76" spans="1:43" x14ac:dyDescent="0.3">
      <c r="A76" t="s">
        <v>11908</v>
      </c>
      <c r="C76" t="s">
        <v>6520</v>
      </c>
      <c r="D76" s="1">
        <v>46266</v>
      </c>
      <c r="E76" t="s">
        <v>11819</v>
      </c>
      <c r="F76" t="s">
        <v>17</v>
      </c>
      <c r="G76">
        <v>599</v>
      </c>
      <c r="H76">
        <v>10.78</v>
      </c>
      <c r="I76">
        <v>1.94</v>
      </c>
      <c r="J76">
        <v>586.28</v>
      </c>
      <c r="K76" s="1">
        <v>46268</v>
      </c>
      <c r="L76" t="s">
        <v>11820</v>
      </c>
      <c r="M76">
        <f t="shared" si="12"/>
        <v>1</v>
      </c>
      <c r="N76">
        <f>COUNTIF(Orders!$A:$A,C76)</f>
        <v>1</v>
      </c>
      <c r="P76">
        <f>COUNTIF(Orders!$H:$H,UPPER(SUBSTITUTE(TRIM(C76),"-","")))</f>
        <v>1</v>
      </c>
      <c r="R76" t="str">
        <f t="shared" si="13"/>
        <v>Matched Order Reference</v>
      </c>
      <c r="S76">
        <f t="shared" si="14"/>
        <v>1</v>
      </c>
      <c r="V76" cm="1">
        <f t="array" ref="V76">IF(E76&lt;&gt;"CAPTURE",0,SUMPRODUCT((MDR_Rates!$A$2:$A$10=F76)*(G76&gt;MDR_Rates!$B$2:$B$10)*((MDR_Rates!$C$2:$C$10="")+(G76&lt;=MDR_Rates!$C$2:$C$10))*MDR_Rates!$D$2:$D$10))</f>
        <v>1.8</v>
      </c>
      <c r="W76">
        <f t="shared" si="15"/>
        <v>10.78</v>
      </c>
      <c r="X76">
        <f t="shared" si="16"/>
        <v>1.94</v>
      </c>
      <c r="Y76">
        <f t="shared" si="17"/>
        <v>0</v>
      </c>
      <c r="Z76">
        <f t="shared" si="18"/>
        <v>0</v>
      </c>
      <c r="AG76" t="str">
        <f t="shared" si="19"/>
        <v/>
      </c>
      <c r="AI76" t="str">
        <f t="shared" si="20"/>
        <v/>
      </c>
      <c r="AJ76" t="str">
        <f t="shared" si="21"/>
        <v/>
      </c>
      <c r="AK76" t="str">
        <f t="shared" si="22"/>
        <v>ORD26003280</v>
      </c>
      <c r="AL76">
        <f>IF(E76&lt;&gt;"CAPTURE","",COUNTIF(Orders!$H:$H,AK76))</f>
        <v>1</v>
      </c>
      <c r="AP76" t="str">
        <f t="shared" si="23"/>
        <v>Matched to Order</v>
      </c>
      <c r="AQ76">
        <f>IF(COUNTIF($A$2:A76,A76)=1,1,0)</f>
        <v>1</v>
      </c>
    </row>
    <row r="77" spans="1:43" x14ac:dyDescent="0.3">
      <c r="A77" t="s">
        <v>11909</v>
      </c>
      <c r="C77" t="s">
        <v>6532</v>
      </c>
      <c r="D77" s="1">
        <v>46266</v>
      </c>
      <c r="E77" t="s">
        <v>11819</v>
      </c>
      <c r="F77" t="s">
        <v>44</v>
      </c>
      <c r="G77">
        <v>2397</v>
      </c>
      <c r="H77">
        <v>40.75</v>
      </c>
      <c r="I77">
        <v>7.34</v>
      </c>
      <c r="J77">
        <v>2348.91</v>
      </c>
      <c r="K77" s="1">
        <v>46268</v>
      </c>
      <c r="L77" t="s">
        <v>11820</v>
      </c>
      <c r="M77">
        <f t="shared" si="12"/>
        <v>1</v>
      </c>
      <c r="N77">
        <f>COUNTIF(Orders!$A:$A,C77)</f>
        <v>1</v>
      </c>
      <c r="P77">
        <f>COUNTIF(Orders!$H:$H,UPPER(SUBSTITUTE(TRIM(C77),"-","")))</f>
        <v>1</v>
      </c>
      <c r="R77" t="str">
        <f t="shared" si="13"/>
        <v>Matched Order Reference</v>
      </c>
      <c r="S77">
        <f t="shared" si="14"/>
        <v>1</v>
      </c>
      <c r="V77" cm="1">
        <f t="array" ref="V77">IF(E77&lt;&gt;"CAPTURE",0,SUMPRODUCT((MDR_Rates!$A$2:$A$10=F77)*(G77&gt;MDR_Rates!$B$2:$B$10)*((MDR_Rates!$C$2:$C$10="")+(G77&lt;=MDR_Rates!$C$2:$C$10))*MDR_Rates!$D$2:$D$10))</f>
        <v>1.7</v>
      </c>
      <c r="W77">
        <f t="shared" si="15"/>
        <v>40.75</v>
      </c>
      <c r="X77">
        <f t="shared" si="16"/>
        <v>7.34</v>
      </c>
      <c r="Y77">
        <f t="shared" si="17"/>
        <v>0</v>
      </c>
      <c r="Z77">
        <f t="shared" si="18"/>
        <v>0</v>
      </c>
      <c r="AG77" t="str">
        <f t="shared" si="19"/>
        <v/>
      </c>
      <c r="AI77" t="str">
        <f t="shared" si="20"/>
        <v/>
      </c>
      <c r="AJ77" t="str">
        <f t="shared" si="21"/>
        <v/>
      </c>
      <c r="AK77" t="str">
        <f t="shared" si="22"/>
        <v>ORD26003286</v>
      </c>
      <c r="AL77">
        <f>IF(E77&lt;&gt;"CAPTURE","",COUNTIF(Orders!$H:$H,AK77))</f>
        <v>1</v>
      </c>
      <c r="AP77" t="str">
        <f t="shared" si="23"/>
        <v>Matched to Order</v>
      </c>
      <c r="AQ77">
        <f>IF(COUNTIF($A$2:A77,A77)=1,1,0)</f>
        <v>1</v>
      </c>
    </row>
    <row r="78" spans="1:43" x14ac:dyDescent="0.3">
      <c r="A78" t="s">
        <v>11910</v>
      </c>
      <c r="C78" t="s">
        <v>6684</v>
      </c>
      <c r="D78" s="1">
        <v>46266</v>
      </c>
      <c r="E78" t="s">
        <v>11819</v>
      </c>
      <c r="F78" t="s">
        <v>17</v>
      </c>
      <c r="G78">
        <v>3499</v>
      </c>
      <c r="H78">
        <v>55.98</v>
      </c>
      <c r="I78">
        <v>10.08</v>
      </c>
      <c r="J78">
        <v>3432.94</v>
      </c>
      <c r="K78" s="1">
        <v>46268</v>
      </c>
      <c r="L78" t="s">
        <v>11820</v>
      </c>
      <c r="M78">
        <f t="shared" si="12"/>
        <v>1</v>
      </c>
      <c r="N78">
        <f>COUNTIF(Orders!$A:$A,C78)</f>
        <v>1</v>
      </c>
      <c r="P78">
        <f>COUNTIF(Orders!$H:$H,UPPER(SUBSTITUTE(TRIM(C78),"-","")))</f>
        <v>1</v>
      </c>
      <c r="R78" t="str">
        <f t="shared" si="13"/>
        <v>Matched Order Reference</v>
      </c>
      <c r="S78">
        <f t="shared" si="14"/>
        <v>1</v>
      </c>
      <c r="V78" cm="1">
        <f t="array" ref="V78">IF(E78&lt;&gt;"CAPTURE",0,SUMPRODUCT((MDR_Rates!$A$2:$A$10=F78)*(G78&gt;MDR_Rates!$B$2:$B$10)*((MDR_Rates!$C$2:$C$10="")+(G78&lt;=MDR_Rates!$C$2:$C$10))*MDR_Rates!$D$2:$D$10))</f>
        <v>1.6</v>
      </c>
      <c r="W78">
        <f t="shared" si="15"/>
        <v>55.98</v>
      </c>
      <c r="X78">
        <f t="shared" si="16"/>
        <v>10.08</v>
      </c>
      <c r="Y78">
        <f t="shared" si="17"/>
        <v>0</v>
      </c>
      <c r="Z78">
        <f t="shared" si="18"/>
        <v>0</v>
      </c>
      <c r="AG78" t="str">
        <f t="shared" si="19"/>
        <v/>
      </c>
      <c r="AI78" t="str">
        <f t="shared" si="20"/>
        <v/>
      </c>
      <c r="AJ78" t="str">
        <f t="shared" si="21"/>
        <v/>
      </c>
      <c r="AK78" t="str">
        <f t="shared" si="22"/>
        <v>ORD26003363</v>
      </c>
      <c r="AL78">
        <f>IF(E78&lt;&gt;"CAPTURE","",COUNTIF(Orders!$H:$H,AK78))</f>
        <v>1</v>
      </c>
      <c r="AP78" t="str">
        <f t="shared" si="23"/>
        <v>Matched to Order</v>
      </c>
      <c r="AQ78">
        <f>IF(COUNTIF($A$2:A78,A78)=1,1,0)</f>
        <v>1</v>
      </c>
    </row>
    <row r="79" spans="1:43" x14ac:dyDescent="0.3">
      <c r="A79" t="s">
        <v>11911</v>
      </c>
      <c r="C79" t="s">
        <v>6702</v>
      </c>
      <c r="D79" s="1">
        <v>46266</v>
      </c>
      <c r="E79" t="s">
        <v>11819</v>
      </c>
      <c r="F79" t="s">
        <v>17</v>
      </c>
      <c r="G79">
        <v>1799</v>
      </c>
      <c r="H79">
        <v>32.380000000000003</v>
      </c>
      <c r="I79">
        <v>5.83</v>
      </c>
      <c r="J79">
        <v>1760.79</v>
      </c>
      <c r="K79" s="1">
        <v>46268</v>
      </c>
      <c r="L79" t="s">
        <v>11820</v>
      </c>
      <c r="M79">
        <f t="shared" si="12"/>
        <v>1</v>
      </c>
      <c r="N79">
        <f>COUNTIF(Orders!$A:$A,C79)</f>
        <v>1</v>
      </c>
      <c r="P79">
        <f>COUNTIF(Orders!$H:$H,UPPER(SUBSTITUTE(TRIM(C79),"-","")))</f>
        <v>1</v>
      </c>
      <c r="R79" t="str">
        <f t="shared" si="13"/>
        <v>Matched Order Reference</v>
      </c>
      <c r="S79">
        <f t="shared" si="14"/>
        <v>1</v>
      </c>
      <c r="V79" cm="1">
        <f t="array" ref="V79">IF(E79&lt;&gt;"CAPTURE",0,SUMPRODUCT((MDR_Rates!$A$2:$A$10=F79)*(G79&gt;MDR_Rates!$B$2:$B$10)*((MDR_Rates!$C$2:$C$10="")+(G79&lt;=MDR_Rates!$C$2:$C$10))*MDR_Rates!$D$2:$D$10))</f>
        <v>1.8</v>
      </c>
      <c r="W79">
        <f t="shared" si="15"/>
        <v>32.380000000000003</v>
      </c>
      <c r="X79">
        <f t="shared" si="16"/>
        <v>5.83</v>
      </c>
      <c r="Y79">
        <f t="shared" si="17"/>
        <v>0</v>
      </c>
      <c r="Z79">
        <f t="shared" si="18"/>
        <v>0</v>
      </c>
      <c r="AG79" t="str">
        <f t="shared" si="19"/>
        <v/>
      </c>
      <c r="AI79" t="str">
        <f t="shared" si="20"/>
        <v/>
      </c>
      <c r="AJ79" t="str">
        <f t="shared" si="21"/>
        <v/>
      </c>
      <c r="AK79" t="str">
        <f t="shared" si="22"/>
        <v>ORD26003372</v>
      </c>
      <c r="AL79">
        <f>IF(E79&lt;&gt;"CAPTURE","",COUNTIF(Orders!$H:$H,AK79))</f>
        <v>1</v>
      </c>
      <c r="AP79" t="str">
        <f t="shared" si="23"/>
        <v>Matched to Order</v>
      </c>
      <c r="AQ79">
        <f>IF(COUNTIF($A$2:A79,A79)=1,1,0)</f>
        <v>1</v>
      </c>
    </row>
    <row r="80" spans="1:43" x14ac:dyDescent="0.3">
      <c r="A80" t="s">
        <v>11912</v>
      </c>
      <c r="C80" t="s">
        <v>6712</v>
      </c>
      <c r="D80" s="1">
        <v>46266</v>
      </c>
      <c r="E80" t="s">
        <v>11819</v>
      </c>
      <c r="F80" t="s">
        <v>9</v>
      </c>
      <c r="G80">
        <v>3098</v>
      </c>
      <c r="H80">
        <v>9.2899999999999991</v>
      </c>
      <c r="I80">
        <v>1.67</v>
      </c>
      <c r="J80">
        <v>3087.04</v>
      </c>
      <c r="K80" s="1">
        <v>46268</v>
      </c>
      <c r="L80" t="s">
        <v>11820</v>
      </c>
      <c r="M80">
        <f t="shared" si="12"/>
        <v>1</v>
      </c>
      <c r="N80">
        <f>COUNTIF(Orders!$A:$A,C80)</f>
        <v>1</v>
      </c>
      <c r="P80">
        <f>COUNTIF(Orders!$H:$H,UPPER(SUBSTITUTE(TRIM(C80),"-","")))</f>
        <v>1</v>
      </c>
      <c r="R80" t="str">
        <f t="shared" si="13"/>
        <v>Matched Order Reference</v>
      </c>
      <c r="S80">
        <f t="shared" si="14"/>
        <v>1</v>
      </c>
      <c r="V80" cm="1">
        <f t="array" ref="V80">IF(E80&lt;&gt;"CAPTURE",0,SUMPRODUCT((MDR_Rates!$A$2:$A$10=F80)*(G80&gt;MDR_Rates!$B$2:$B$10)*((MDR_Rates!$C$2:$C$10="")+(G80&lt;=MDR_Rates!$C$2:$C$10))*MDR_Rates!$D$2:$D$10))</f>
        <v>0.3</v>
      </c>
      <c r="W80">
        <f t="shared" si="15"/>
        <v>9.2899999999999991</v>
      </c>
      <c r="X80">
        <f t="shared" si="16"/>
        <v>1.67</v>
      </c>
      <c r="Y80">
        <f t="shared" si="17"/>
        <v>0</v>
      </c>
      <c r="Z80">
        <f t="shared" si="18"/>
        <v>0</v>
      </c>
      <c r="AG80" t="str">
        <f t="shared" si="19"/>
        <v/>
      </c>
      <c r="AI80" t="str">
        <f t="shared" si="20"/>
        <v/>
      </c>
      <c r="AJ80" t="str">
        <f t="shared" si="21"/>
        <v/>
      </c>
      <c r="AK80" t="str">
        <f t="shared" si="22"/>
        <v>ORD26003377</v>
      </c>
      <c r="AL80">
        <f>IF(E80&lt;&gt;"CAPTURE","",COUNTIF(Orders!$H:$H,AK80))</f>
        <v>1</v>
      </c>
      <c r="AP80" t="str">
        <f t="shared" si="23"/>
        <v>Matched to Order</v>
      </c>
      <c r="AQ80">
        <f>IF(COUNTIF($A$2:A80,A80)=1,1,0)</f>
        <v>1</v>
      </c>
    </row>
    <row r="81" spans="1:43" x14ac:dyDescent="0.3">
      <c r="A81" t="s">
        <v>11913</v>
      </c>
      <c r="C81" t="s">
        <v>11914</v>
      </c>
      <c r="D81" s="1">
        <v>46266</v>
      </c>
      <c r="E81" t="s">
        <v>11819</v>
      </c>
      <c r="F81" t="s">
        <v>9</v>
      </c>
      <c r="G81">
        <v>4999</v>
      </c>
      <c r="H81">
        <v>15</v>
      </c>
      <c r="I81">
        <v>2.7</v>
      </c>
      <c r="J81">
        <v>4981.3</v>
      </c>
      <c r="K81" s="1">
        <v>46268</v>
      </c>
      <c r="L81" t="s">
        <v>11820</v>
      </c>
      <c r="M81">
        <f t="shared" si="12"/>
        <v>1</v>
      </c>
      <c r="N81">
        <f>COUNTIF(Orders!$A:$A,C81)</f>
        <v>0</v>
      </c>
      <c r="P81">
        <f>COUNTIF(Orders!$H:$H,UPPER(SUBSTITUTE(TRIM(C81),"-","")))</f>
        <v>1</v>
      </c>
      <c r="R81" t="str">
        <f t="shared" si="13"/>
        <v>Matched Order Reference</v>
      </c>
      <c r="S81">
        <f t="shared" si="14"/>
        <v>1</v>
      </c>
      <c r="V81" cm="1">
        <f t="array" ref="V81">IF(E81&lt;&gt;"CAPTURE",0,SUMPRODUCT((MDR_Rates!$A$2:$A$10=F81)*(G81&gt;MDR_Rates!$B$2:$B$10)*((MDR_Rates!$C$2:$C$10="")+(G81&lt;=MDR_Rates!$C$2:$C$10))*MDR_Rates!$D$2:$D$10))</f>
        <v>0.3</v>
      </c>
      <c r="W81">
        <f t="shared" si="15"/>
        <v>15</v>
      </c>
      <c r="X81">
        <f t="shared" si="16"/>
        <v>2.7</v>
      </c>
      <c r="Y81">
        <f t="shared" si="17"/>
        <v>0</v>
      </c>
      <c r="Z81">
        <f t="shared" si="18"/>
        <v>0</v>
      </c>
      <c r="AG81" t="str">
        <f t="shared" si="19"/>
        <v/>
      </c>
      <c r="AI81" t="str">
        <f t="shared" si="20"/>
        <v/>
      </c>
      <c r="AJ81" t="str">
        <f t="shared" si="21"/>
        <v/>
      </c>
      <c r="AK81" t="str">
        <f t="shared" si="22"/>
        <v>ORD26003490</v>
      </c>
      <c r="AL81">
        <f>IF(E81&lt;&gt;"CAPTURE","",COUNTIF(Orders!$H:$H,AK81))</f>
        <v>1</v>
      </c>
      <c r="AP81" t="str">
        <f t="shared" si="23"/>
        <v>Matched to Order</v>
      </c>
      <c r="AQ81">
        <f>IF(COUNTIF($A$2:A81,A81)=1,1,0)</f>
        <v>1</v>
      </c>
    </row>
    <row r="82" spans="1:43" x14ac:dyDescent="0.3">
      <c r="A82" t="s">
        <v>11915</v>
      </c>
      <c r="C82" t="s">
        <v>6978</v>
      </c>
      <c r="D82" s="1">
        <v>46266</v>
      </c>
      <c r="E82" t="s">
        <v>11819</v>
      </c>
      <c r="F82" t="s">
        <v>9</v>
      </c>
      <c r="G82">
        <v>4999</v>
      </c>
      <c r="H82">
        <v>15</v>
      </c>
      <c r="I82">
        <v>2.7</v>
      </c>
      <c r="J82">
        <v>4981.3</v>
      </c>
      <c r="K82" s="1">
        <v>46268</v>
      </c>
      <c r="L82" t="s">
        <v>11820</v>
      </c>
      <c r="M82">
        <f t="shared" si="12"/>
        <v>1</v>
      </c>
      <c r="N82">
        <f>COUNTIF(Orders!$A:$A,C82)</f>
        <v>1</v>
      </c>
      <c r="P82">
        <f>COUNTIF(Orders!$H:$H,UPPER(SUBSTITUTE(TRIM(C82),"-","")))</f>
        <v>1</v>
      </c>
      <c r="R82" t="str">
        <f t="shared" si="13"/>
        <v>Matched Order Reference</v>
      </c>
      <c r="S82">
        <f t="shared" si="14"/>
        <v>1</v>
      </c>
      <c r="V82" cm="1">
        <f t="array" ref="V82">IF(E82&lt;&gt;"CAPTURE",0,SUMPRODUCT((MDR_Rates!$A$2:$A$10=F82)*(G82&gt;MDR_Rates!$B$2:$B$10)*((MDR_Rates!$C$2:$C$10="")+(G82&lt;=MDR_Rates!$C$2:$C$10))*MDR_Rates!$D$2:$D$10))</f>
        <v>0.3</v>
      </c>
      <c r="W82">
        <f t="shared" si="15"/>
        <v>15</v>
      </c>
      <c r="X82">
        <f t="shared" si="16"/>
        <v>2.7</v>
      </c>
      <c r="Y82">
        <f t="shared" si="17"/>
        <v>0</v>
      </c>
      <c r="Z82">
        <f t="shared" si="18"/>
        <v>0</v>
      </c>
      <c r="AG82" t="str">
        <f t="shared" si="19"/>
        <v/>
      </c>
      <c r="AI82" t="str">
        <f t="shared" si="20"/>
        <v/>
      </c>
      <c r="AJ82" t="str">
        <f t="shared" si="21"/>
        <v/>
      </c>
      <c r="AK82" t="str">
        <f t="shared" si="22"/>
        <v>ORD26003511</v>
      </c>
      <c r="AL82">
        <f>IF(E82&lt;&gt;"CAPTURE","",COUNTIF(Orders!$H:$H,AK82))</f>
        <v>1</v>
      </c>
      <c r="AP82" t="str">
        <f t="shared" si="23"/>
        <v>Matched to Order</v>
      </c>
      <c r="AQ82">
        <f>IF(COUNTIF($A$2:A82,A82)=1,1,0)</f>
        <v>1</v>
      </c>
    </row>
    <row r="83" spans="1:43" x14ac:dyDescent="0.3">
      <c r="A83" t="s">
        <v>11916</v>
      </c>
      <c r="C83" t="s">
        <v>7016</v>
      </c>
      <c r="D83" s="1">
        <v>46266</v>
      </c>
      <c r="E83" t="s">
        <v>11819</v>
      </c>
      <c r="F83" t="s">
        <v>9</v>
      </c>
      <c r="G83">
        <v>3098</v>
      </c>
      <c r="H83">
        <v>9.2899999999999991</v>
      </c>
      <c r="I83">
        <v>1.67</v>
      </c>
      <c r="J83">
        <v>3087.04</v>
      </c>
      <c r="K83" s="1">
        <v>46268</v>
      </c>
      <c r="L83" t="s">
        <v>11820</v>
      </c>
      <c r="M83">
        <f t="shared" si="12"/>
        <v>1</v>
      </c>
      <c r="N83">
        <f>COUNTIF(Orders!$A:$A,C83)</f>
        <v>1</v>
      </c>
      <c r="P83">
        <f>COUNTIF(Orders!$H:$H,UPPER(SUBSTITUTE(TRIM(C83),"-","")))</f>
        <v>1</v>
      </c>
      <c r="R83" t="str">
        <f t="shared" si="13"/>
        <v>Matched Order Reference</v>
      </c>
      <c r="S83">
        <f t="shared" si="14"/>
        <v>1</v>
      </c>
      <c r="V83" cm="1">
        <f t="array" ref="V83">IF(E83&lt;&gt;"CAPTURE",0,SUMPRODUCT((MDR_Rates!$A$2:$A$10=F83)*(G83&gt;MDR_Rates!$B$2:$B$10)*((MDR_Rates!$C$2:$C$10="")+(G83&lt;=MDR_Rates!$C$2:$C$10))*MDR_Rates!$D$2:$D$10))</f>
        <v>0.3</v>
      </c>
      <c r="W83">
        <f t="shared" si="15"/>
        <v>9.2899999999999991</v>
      </c>
      <c r="X83">
        <f t="shared" si="16"/>
        <v>1.67</v>
      </c>
      <c r="Y83">
        <f t="shared" si="17"/>
        <v>0</v>
      </c>
      <c r="Z83">
        <f t="shared" si="18"/>
        <v>0</v>
      </c>
      <c r="AG83" t="str">
        <f t="shared" si="19"/>
        <v/>
      </c>
      <c r="AI83" t="str">
        <f t="shared" si="20"/>
        <v/>
      </c>
      <c r="AJ83" t="str">
        <f t="shared" si="21"/>
        <v/>
      </c>
      <c r="AK83" t="str">
        <f t="shared" si="22"/>
        <v>ORD26003531</v>
      </c>
      <c r="AL83">
        <f>IF(E83&lt;&gt;"CAPTURE","",COUNTIF(Orders!$H:$H,AK83))</f>
        <v>1</v>
      </c>
      <c r="AP83" t="str">
        <f t="shared" si="23"/>
        <v>Matched to Order</v>
      </c>
      <c r="AQ83">
        <f>IF(COUNTIF($A$2:A83,A83)=1,1,0)</f>
        <v>1</v>
      </c>
    </row>
    <row r="84" spans="1:43" x14ac:dyDescent="0.3">
      <c r="A84" t="s">
        <v>11917</v>
      </c>
      <c r="C84" t="s">
        <v>7127</v>
      </c>
      <c r="D84" s="1">
        <v>46266</v>
      </c>
      <c r="E84" t="s">
        <v>11819</v>
      </c>
      <c r="F84" t="s">
        <v>17</v>
      </c>
      <c r="G84">
        <v>3447</v>
      </c>
      <c r="H84">
        <v>55.15</v>
      </c>
      <c r="I84">
        <v>9.93</v>
      </c>
      <c r="J84">
        <v>3381.92</v>
      </c>
      <c r="K84" s="1">
        <v>46268</v>
      </c>
      <c r="L84" t="s">
        <v>11820</v>
      </c>
      <c r="M84">
        <f t="shared" si="12"/>
        <v>1</v>
      </c>
      <c r="N84">
        <f>COUNTIF(Orders!$A:$A,C84)</f>
        <v>1</v>
      </c>
      <c r="P84">
        <f>COUNTIF(Orders!$H:$H,UPPER(SUBSTITUTE(TRIM(C84),"-","")))</f>
        <v>1</v>
      </c>
      <c r="R84" t="str">
        <f t="shared" si="13"/>
        <v>Matched Order Reference</v>
      </c>
      <c r="S84">
        <f t="shared" si="14"/>
        <v>1</v>
      </c>
      <c r="V84" cm="1">
        <f t="array" ref="V84">IF(E84&lt;&gt;"CAPTURE",0,SUMPRODUCT((MDR_Rates!$A$2:$A$10=F84)*(G84&gt;MDR_Rates!$B$2:$B$10)*((MDR_Rates!$C$2:$C$10="")+(G84&lt;=MDR_Rates!$C$2:$C$10))*MDR_Rates!$D$2:$D$10))</f>
        <v>1.6</v>
      </c>
      <c r="W84">
        <f t="shared" si="15"/>
        <v>55.15</v>
      </c>
      <c r="X84">
        <f t="shared" si="16"/>
        <v>9.93</v>
      </c>
      <c r="Y84">
        <f t="shared" si="17"/>
        <v>0</v>
      </c>
      <c r="Z84">
        <f t="shared" si="18"/>
        <v>0</v>
      </c>
      <c r="AG84" t="str">
        <f t="shared" si="19"/>
        <v/>
      </c>
      <c r="AI84" t="str">
        <f t="shared" si="20"/>
        <v/>
      </c>
      <c r="AJ84" t="str">
        <f t="shared" si="21"/>
        <v/>
      </c>
      <c r="AK84" t="str">
        <f t="shared" si="22"/>
        <v>ORD26003587</v>
      </c>
      <c r="AL84">
        <f>IF(E84&lt;&gt;"CAPTURE","",COUNTIF(Orders!$H:$H,AK84))</f>
        <v>1</v>
      </c>
      <c r="AP84" t="str">
        <f t="shared" si="23"/>
        <v>Matched to Order</v>
      </c>
      <c r="AQ84">
        <f>IF(COUNTIF($A$2:A84,A84)=1,1,0)</f>
        <v>1</v>
      </c>
    </row>
    <row r="85" spans="1:43" x14ac:dyDescent="0.3">
      <c r="A85" t="s">
        <v>11918</v>
      </c>
      <c r="C85" t="s">
        <v>7138</v>
      </c>
      <c r="D85" s="1">
        <v>46266</v>
      </c>
      <c r="E85" t="s">
        <v>11819</v>
      </c>
      <c r="F85" t="s">
        <v>9</v>
      </c>
      <c r="G85">
        <v>2499</v>
      </c>
      <c r="H85">
        <v>7.5</v>
      </c>
      <c r="I85">
        <v>1.35</v>
      </c>
      <c r="J85">
        <v>2490.15</v>
      </c>
      <c r="K85" s="1">
        <v>46268</v>
      </c>
      <c r="L85" t="s">
        <v>11820</v>
      </c>
      <c r="M85">
        <f t="shared" si="12"/>
        <v>1</v>
      </c>
      <c r="N85">
        <f>COUNTIF(Orders!$A:$A,C85)</f>
        <v>1</v>
      </c>
      <c r="P85">
        <f>COUNTIF(Orders!$H:$H,UPPER(SUBSTITUTE(TRIM(C85),"-","")))</f>
        <v>1</v>
      </c>
      <c r="R85" t="str">
        <f t="shared" si="13"/>
        <v>Matched Order Reference</v>
      </c>
      <c r="S85">
        <f t="shared" si="14"/>
        <v>1</v>
      </c>
      <c r="V85" cm="1">
        <f t="array" ref="V85">IF(E85&lt;&gt;"CAPTURE",0,SUMPRODUCT((MDR_Rates!$A$2:$A$10=F85)*(G85&gt;MDR_Rates!$B$2:$B$10)*((MDR_Rates!$C$2:$C$10="")+(G85&lt;=MDR_Rates!$C$2:$C$10))*MDR_Rates!$D$2:$D$10))</f>
        <v>0.3</v>
      </c>
      <c r="W85">
        <f t="shared" si="15"/>
        <v>7.5</v>
      </c>
      <c r="X85">
        <f t="shared" si="16"/>
        <v>1.35</v>
      </c>
      <c r="Y85">
        <f t="shared" si="17"/>
        <v>0</v>
      </c>
      <c r="Z85">
        <f t="shared" si="18"/>
        <v>0</v>
      </c>
      <c r="AG85" t="str">
        <f t="shared" si="19"/>
        <v/>
      </c>
      <c r="AI85" t="str">
        <f t="shared" si="20"/>
        <v/>
      </c>
      <c r="AJ85" t="str">
        <f t="shared" si="21"/>
        <v/>
      </c>
      <c r="AK85" t="str">
        <f t="shared" si="22"/>
        <v>ORD26003593</v>
      </c>
      <c r="AL85">
        <f>IF(E85&lt;&gt;"CAPTURE","",COUNTIF(Orders!$H:$H,AK85))</f>
        <v>1</v>
      </c>
      <c r="AP85" t="str">
        <f t="shared" si="23"/>
        <v>Matched to Order</v>
      </c>
      <c r="AQ85">
        <f>IF(COUNTIF($A$2:A85,A85)=1,1,0)</f>
        <v>1</v>
      </c>
    </row>
    <row r="86" spans="1:43" x14ac:dyDescent="0.3">
      <c r="A86" t="s">
        <v>11919</v>
      </c>
      <c r="C86" t="s">
        <v>7227</v>
      </c>
      <c r="D86" s="1">
        <v>46266</v>
      </c>
      <c r="E86" t="s">
        <v>11819</v>
      </c>
      <c r="F86" t="s">
        <v>9</v>
      </c>
      <c r="G86">
        <v>3499</v>
      </c>
      <c r="H86">
        <v>10.5</v>
      </c>
      <c r="I86">
        <v>1.89</v>
      </c>
      <c r="J86">
        <v>3486.61</v>
      </c>
      <c r="K86" s="1">
        <v>46268</v>
      </c>
      <c r="L86" t="s">
        <v>11820</v>
      </c>
      <c r="M86">
        <f t="shared" si="12"/>
        <v>1</v>
      </c>
      <c r="N86">
        <f>COUNTIF(Orders!$A:$A,C86)</f>
        <v>1</v>
      </c>
      <c r="P86">
        <f>COUNTIF(Orders!$H:$H,UPPER(SUBSTITUTE(TRIM(C86),"-","")))</f>
        <v>1</v>
      </c>
      <c r="R86" t="str">
        <f t="shared" si="13"/>
        <v>Matched Order Reference</v>
      </c>
      <c r="S86">
        <f t="shared" si="14"/>
        <v>1</v>
      </c>
      <c r="V86" cm="1">
        <f t="array" ref="V86">IF(E86&lt;&gt;"CAPTURE",0,SUMPRODUCT((MDR_Rates!$A$2:$A$10=F86)*(G86&gt;MDR_Rates!$B$2:$B$10)*((MDR_Rates!$C$2:$C$10="")+(G86&lt;=MDR_Rates!$C$2:$C$10))*MDR_Rates!$D$2:$D$10))</f>
        <v>0.3</v>
      </c>
      <c r="W86">
        <f t="shared" si="15"/>
        <v>10.5</v>
      </c>
      <c r="X86">
        <f t="shared" si="16"/>
        <v>1.89</v>
      </c>
      <c r="Y86">
        <f t="shared" si="17"/>
        <v>0</v>
      </c>
      <c r="Z86">
        <f t="shared" si="18"/>
        <v>0</v>
      </c>
      <c r="AG86" t="str">
        <f t="shared" si="19"/>
        <v/>
      </c>
      <c r="AI86" t="str">
        <f t="shared" si="20"/>
        <v/>
      </c>
      <c r="AJ86" t="str">
        <f t="shared" si="21"/>
        <v/>
      </c>
      <c r="AK86" t="str">
        <f t="shared" si="22"/>
        <v>ORD26003639</v>
      </c>
      <c r="AL86">
        <f>IF(E86&lt;&gt;"CAPTURE","",COUNTIF(Orders!$H:$H,AK86))</f>
        <v>1</v>
      </c>
      <c r="AP86" t="str">
        <f t="shared" si="23"/>
        <v>Matched to Order</v>
      </c>
      <c r="AQ86">
        <f>IF(COUNTIF($A$2:A86,A86)=1,1,0)</f>
        <v>1</v>
      </c>
    </row>
    <row r="87" spans="1:43" x14ac:dyDescent="0.3">
      <c r="A87" t="s">
        <v>11920</v>
      </c>
      <c r="C87" t="s">
        <v>7457</v>
      </c>
      <c r="D87" s="1">
        <v>46266</v>
      </c>
      <c r="E87" t="s">
        <v>11819</v>
      </c>
      <c r="F87" t="s">
        <v>44</v>
      </c>
      <c r="G87">
        <v>599</v>
      </c>
      <c r="H87">
        <v>11.38</v>
      </c>
      <c r="I87">
        <v>2.0499999999999998</v>
      </c>
      <c r="J87">
        <v>585.57000000000005</v>
      </c>
      <c r="K87" s="1">
        <v>46268</v>
      </c>
      <c r="L87" t="s">
        <v>11820</v>
      </c>
      <c r="M87">
        <f t="shared" si="12"/>
        <v>1</v>
      </c>
      <c r="N87">
        <f>COUNTIF(Orders!$A:$A,C87)</f>
        <v>1</v>
      </c>
      <c r="P87">
        <f>COUNTIF(Orders!$H:$H,UPPER(SUBSTITUTE(TRIM(C87),"-","")))</f>
        <v>1</v>
      </c>
      <c r="R87" t="str">
        <f t="shared" si="13"/>
        <v>Matched Order Reference</v>
      </c>
      <c r="S87">
        <f t="shared" si="14"/>
        <v>1</v>
      </c>
      <c r="V87" cm="1">
        <f t="array" ref="V87">IF(E87&lt;&gt;"CAPTURE",0,SUMPRODUCT((MDR_Rates!$A$2:$A$10=F87)*(G87&gt;MDR_Rates!$B$2:$B$10)*((MDR_Rates!$C$2:$C$10="")+(G87&lt;=MDR_Rates!$C$2:$C$10))*MDR_Rates!$D$2:$D$10))</f>
        <v>1.9</v>
      </c>
      <c r="W87">
        <f t="shared" si="15"/>
        <v>11.38</v>
      </c>
      <c r="X87">
        <f t="shared" si="16"/>
        <v>2.0499999999999998</v>
      </c>
      <c r="Y87">
        <f t="shared" si="17"/>
        <v>0</v>
      </c>
      <c r="Z87">
        <f t="shared" si="18"/>
        <v>0</v>
      </c>
      <c r="AG87" t="str">
        <f t="shared" si="19"/>
        <v/>
      </c>
      <c r="AI87" t="str">
        <f t="shared" si="20"/>
        <v/>
      </c>
      <c r="AJ87" t="str">
        <f t="shared" si="21"/>
        <v/>
      </c>
      <c r="AK87" t="str">
        <f t="shared" si="22"/>
        <v>ORD26003757</v>
      </c>
      <c r="AL87">
        <f>IF(E87&lt;&gt;"CAPTURE","",COUNTIF(Orders!$H:$H,AK87))</f>
        <v>1</v>
      </c>
      <c r="AP87" t="str">
        <f t="shared" si="23"/>
        <v>Matched to Order</v>
      </c>
      <c r="AQ87">
        <f>IF(COUNTIF($A$2:A87,A87)=1,1,0)</f>
        <v>1</v>
      </c>
    </row>
    <row r="88" spans="1:43" x14ac:dyDescent="0.3">
      <c r="A88" t="s">
        <v>11921</v>
      </c>
      <c r="C88" t="s">
        <v>7805</v>
      </c>
      <c r="D88" s="1">
        <v>46266</v>
      </c>
      <c r="E88" t="s">
        <v>11819</v>
      </c>
      <c r="F88" t="s">
        <v>9</v>
      </c>
      <c r="G88">
        <v>2798</v>
      </c>
      <c r="H88">
        <v>8.39</v>
      </c>
      <c r="I88">
        <v>1.51</v>
      </c>
      <c r="J88">
        <v>2788.1</v>
      </c>
      <c r="K88" s="1">
        <v>46268</v>
      </c>
      <c r="L88" t="s">
        <v>11820</v>
      </c>
      <c r="M88">
        <f t="shared" si="12"/>
        <v>1</v>
      </c>
      <c r="N88">
        <f>COUNTIF(Orders!$A:$A,C88)</f>
        <v>1</v>
      </c>
      <c r="P88">
        <f>COUNTIF(Orders!$H:$H,UPPER(SUBSTITUTE(TRIM(C88),"-","")))</f>
        <v>1</v>
      </c>
      <c r="R88" t="str">
        <f t="shared" si="13"/>
        <v>Matched Order Reference</v>
      </c>
      <c r="S88">
        <f t="shared" si="14"/>
        <v>1</v>
      </c>
      <c r="V88" cm="1">
        <f t="array" ref="V88">IF(E88&lt;&gt;"CAPTURE",0,SUMPRODUCT((MDR_Rates!$A$2:$A$10=F88)*(G88&gt;MDR_Rates!$B$2:$B$10)*((MDR_Rates!$C$2:$C$10="")+(G88&lt;=MDR_Rates!$C$2:$C$10))*MDR_Rates!$D$2:$D$10))</f>
        <v>0.3</v>
      </c>
      <c r="W88">
        <f t="shared" si="15"/>
        <v>8.39</v>
      </c>
      <c r="X88">
        <f t="shared" si="16"/>
        <v>1.51</v>
      </c>
      <c r="Y88">
        <f t="shared" si="17"/>
        <v>0</v>
      </c>
      <c r="Z88">
        <f t="shared" si="18"/>
        <v>0</v>
      </c>
      <c r="AG88" t="str">
        <f t="shared" si="19"/>
        <v/>
      </c>
      <c r="AI88" t="str">
        <f t="shared" si="20"/>
        <v/>
      </c>
      <c r="AJ88" t="str">
        <f t="shared" si="21"/>
        <v/>
      </c>
      <c r="AK88" t="str">
        <f t="shared" si="22"/>
        <v>ORD26003933</v>
      </c>
      <c r="AL88">
        <f>IF(E88&lt;&gt;"CAPTURE","",COUNTIF(Orders!$H:$H,AK88))</f>
        <v>1</v>
      </c>
      <c r="AP88" t="str">
        <f t="shared" si="23"/>
        <v>Matched to Order</v>
      </c>
      <c r="AQ88">
        <f>IF(COUNTIF($A$2:A88,A88)=1,1,0)</f>
        <v>1</v>
      </c>
    </row>
    <row r="89" spans="1:43" x14ac:dyDescent="0.3">
      <c r="A89" t="s">
        <v>11922</v>
      </c>
      <c r="C89" t="s">
        <v>7878</v>
      </c>
      <c r="D89" s="1">
        <v>46266</v>
      </c>
      <c r="E89" t="s">
        <v>11819</v>
      </c>
      <c r="F89" t="s">
        <v>9</v>
      </c>
      <c r="G89">
        <v>1299</v>
      </c>
      <c r="H89">
        <v>0</v>
      </c>
      <c r="I89">
        <v>0</v>
      </c>
      <c r="J89">
        <v>1299</v>
      </c>
      <c r="K89" s="1">
        <v>46268</v>
      </c>
      <c r="L89" t="s">
        <v>11820</v>
      </c>
      <c r="M89">
        <f t="shared" si="12"/>
        <v>1</v>
      </c>
      <c r="N89">
        <f>COUNTIF(Orders!$A:$A,C89)</f>
        <v>1</v>
      </c>
      <c r="P89">
        <f>COUNTIF(Orders!$H:$H,UPPER(SUBSTITUTE(TRIM(C89),"-","")))</f>
        <v>1</v>
      </c>
      <c r="R89" t="str">
        <f t="shared" si="13"/>
        <v>Matched Order Reference</v>
      </c>
      <c r="S89">
        <f t="shared" si="14"/>
        <v>1</v>
      </c>
      <c r="V89" cm="1">
        <f t="array" ref="V89">IF(E89&lt;&gt;"CAPTURE",0,SUMPRODUCT((MDR_Rates!$A$2:$A$10=F89)*(G89&gt;MDR_Rates!$B$2:$B$10)*((MDR_Rates!$C$2:$C$10="")+(G89&lt;=MDR_Rates!$C$2:$C$10))*MDR_Rates!$D$2:$D$10))</f>
        <v>0</v>
      </c>
      <c r="W89">
        <f t="shared" si="15"/>
        <v>0</v>
      </c>
      <c r="X89">
        <f t="shared" si="16"/>
        <v>0</v>
      </c>
      <c r="Y89">
        <f t="shared" si="17"/>
        <v>0</v>
      </c>
      <c r="Z89">
        <f t="shared" si="18"/>
        <v>0</v>
      </c>
      <c r="AG89" t="str">
        <f t="shared" si="19"/>
        <v/>
      </c>
      <c r="AI89" t="str">
        <f t="shared" si="20"/>
        <v/>
      </c>
      <c r="AJ89" t="str">
        <f t="shared" si="21"/>
        <v/>
      </c>
      <c r="AK89" t="str">
        <f t="shared" si="22"/>
        <v>ORD26003970</v>
      </c>
      <c r="AL89">
        <f>IF(E89&lt;&gt;"CAPTURE","",COUNTIF(Orders!$H:$H,AK89))</f>
        <v>1</v>
      </c>
      <c r="AP89" t="str">
        <f t="shared" si="23"/>
        <v>Matched to Order</v>
      </c>
      <c r="AQ89">
        <f>IF(COUNTIF($A$2:A89,A89)=1,1,0)</f>
        <v>1</v>
      </c>
    </row>
    <row r="90" spans="1:43" x14ac:dyDescent="0.3">
      <c r="A90" t="s">
        <v>11923</v>
      </c>
      <c r="C90" t="s">
        <v>7938</v>
      </c>
      <c r="D90" s="1">
        <v>46266</v>
      </c>
      <c r="E90" t="s">
        <v>11819</v>
      </c>
      <c r="F90" t="s">
        <v>9</v>
      </c>
      <c r="G90">
        <v>2999</v>
      </c>
      <c r="H90">
        <v>9</v>
      </c>
      <c r="I90">
        <v>1.62</v>
      </c>
      <c r="J90">
        <v>2988.38</v>
      </c>
      <c r="K90" s="1">
        <v>46268</v>
      </c>
      <c r="L90" t="s">
        <v>11820</v>
      </c>
      <c r="M90">
        <f t="shared" si="12"/>
        <v>1</v>
      </c>
      <c r="N90">
        <f>COUNTIF(Orders!$A:$A,C90)</f>
        <v>1</v>
      </c>
      <c r="P90">
        <f>COUNTIF(Orders!$H:$H,UPPER(SUBSTITUTE(TRIM(C90),"-","")))</f>
        <v>1</v>
      </c>
      <c r="R90" t="str">
        <f t="shared" si="13"/>
        <v>Matched Order Reference</v>
      </c>
      <c r="S90">
        <f t="shared" si="14"/>
        <v>1</v>
      </c>
      <c r="V90" cm="1">
        <f t="array" ref="V90">IF(E90&lt;&gt;"CAPTURE",0,SUMPRODUCT((MDR_Rates!$A$2:$A$10=F90)*(G90&gt;MDR_Rates!$B$2:$B$10)*((MDR_Rates!$C$2:$C$10="")+(G90&lt;=MDR_Rates!$C$2:$C$10))*MDR_Rates!$D$2:$D$10))</f>
        <v>0.3</v>
      </c>
      <c r="W90">
        <f t="shared" si="15"/>
        <v>9</v>
      </c>
      <c r="X90">
        <f t="shared" si="16"/>
        <v>1.62</v>
      </c>
      <c r="Y90">
        <f t="shared" si="17"/>
        <v>0</v>
      </c>
      <c r="Z90">
        <f t="shared" si="18"/>
        <v>0</v>
      </c>
      <c r="AG90" t="str">
        <f t="shared" si="19"/>
        <v/>
      </c>
      <c r="AI90" t="str">
        <f t="shared" si="20"/>
        <v/>
      </c>
      <c r="AJ90" t="str">
        <f t="shared" si="21"/>
        <v/>
      </c>
      <c r="AK90" t="str">
        <f t="shared" si="22"/>
        <v>ORD26004000</v>
      </c>
      <c r="AL90">
        <f>IF(E90&lt;&gt;"CAPTURE","",COUNTIF(Orders!$H:$H,AK90))</f>
        <v>1</v>
      </c>
      <c r="AP90" t="str">
        <f t="shared" si="23"/>
        <v>Matched to Order</v>
      </c>
      <c r="AQ90">
        <f>IF(COUNTIF($A$2:A90,A90)=1,1,0)</f>
        <v>1</v>
      </c>
    </row>
    <row r="91" spans="1:43" x14ac:dyDescent="0.3">
      <c r="A91" t="s">
        <v>11924</v>
      </c>
      <c r="C91" t="s">
        <v>8003</v>
      </c>
      <c r="D91" s="1">
        <v>46266</v>
      </c>
      <c r="E91" t="s">
        <v>11819</v>
      </c>
      <c r="F91" t="s">
        <v>9</v>
      </c>
      <c r="G91">
        <v>3848</v>
      </c>
      <c r="H91">
        <v>11.54</v>
      </c>
      <c r="I91">
        <v>2.08</v>
      </c>
      <c r="J91">
        <v>3834.38</v>
      </c>
      <c r="K91" s="1">
        <v>46268</v>
      </c>
      <c r="L91" t="s">
        <v>11820</v>
      </c>
      <c r="M91">
        <f t="shared" si="12"/>
        <v>1</v>
      </c>
      <c r="N91">
        <f>COUNTIF(Orders!$A:$A,C91)</f>
        <v>1</v>
      </c>
      <c r="P91">
        <f>COUNTIF(Orders!$H:$H,UPPER(SUBSTITUTE(TRIM(C91),"-","")))</f>
        <v>1</v>
      </c>
      <c r="R91" t="str">
        <f t="shared" si="13"/>
        <v>Matched Order Reference</v>
      </c>
      <c r="S91">
        <f t="shared" si="14"/>
        <v>1</v>
      </c>
      <c r="V91" cm="1">
        <f t="array" ref="V91">IF(E91&lt;&gt;"CAPTURE",0,SUMPRODUCT((MDR_Rates!$A$2:$A$10=F91)*(G91&gt;MDR_Rates!$B$2:$B$10)*((MDR_Rates!$C$2:$C$10="")+(G91&lt;=MDR_Rates!$C$2:$C$10))*MDR_Rates!$D$2:$D$10))</f>
        <v>0.3</v>
      </c>
      <c r="W91">
        <f t="shared" si="15"/>
        <v>11.54</v>
      </c>
      <c r="X91">
        <f t="shared" si="16"/>
        <v>2.08</v>
      </c>
      <c r="Y91">
        <f t="shared" si="17"/>
        <v>0</v>
      </c>
      <c r="Z91">
        <f t="shared" si="18"/>
        <v>0</v>
      </c>
      <c r="AG91" t="str">
        <f t="shared" si="19"/>
        <v/>
      </c>
      <c r="AI91" t="str">
        <f t="shared" si="20"/>
        <v/>
      </c>
      <c r="AJ91" t="str">
        <f t="shared" si="21"/>
        <v/>
      </c>
      <c r="AK91" t="str">
        <f t="shared" si="22"/>
        <v>ORD26004034</v>
      </c>
      <c r="AL91">
        <f>IF(E91&lt;&gt;"CAPTURE","",COUNTIF(Orders!$H:$H,AK91))</f>
        <v>1</v>
      </c>
      <c r="AP91" t="str">
        <f t="shared" si="23"/>
        <v>Matched to Order</v>
      </c>
      <c r="AQ91">
        <f>IF(COUNTIF($A$2:A91,A91)=1,1,0)</f>
        <v>1</v>
      </c>
    </row>
    <row r="92" spans="1:43" x14ac:dyDescent="0.3">
      <c r="A92" t="s">
        <v>11925</v>
      </c>
      <c r="C92" t="s">
        <v>11926</v>
      </c>
      <c r="D92" s="1">
        <v>46266</v>
      </c>
      <c r="E92" t="s">
        <v>11819</v>
      </c>
      <c r="F92" t="s">
        <v>44</v>
      </c>
      <c r="G92">
        <v>10097</v>
      </c>
      <c r="H92">
        <v>171.65</v>
      </c>
      <c r="I92">
        <v>30.9</v>
      </c>
      <c r="J92">
        <v>9894.4500000000007</v>
      </c>
      <c r="K92" s="1">
        <v>46268</v>
      </c>
      <c r="L92" t="s">
        <v>11820</v>
      </c>
      <c r="M92">
        <f t="shared" si="12"/>
        <v>1</v>
      </c>
      <c r="N92">
        <f>COUNTIF(Orders!$A:$A,C92)</f>
        <v>1</v>
      </c>
      <c r="P92">
        <f>COUNTIF(Orders!$H:$H,UPPER(SUBSTITUTE(TRIM(C92),"-","")))</f>
        <v>1</v>
      </c>
      <c r="R92" t="str">
        <f t="shared" si="13"/>
        <v>Matched Order Reference</v>
      </c>
      <c r="S92">
        <f t="shared" si="14"/>
        <v>1</v>
      </c>
      <c r="V92" cm="1">
        <f t="array" ref="V92">IF(E92&lt;&gt;"CAPTURE",0,SUMPRODUCT((MDR_Rates!$A$2:$A$10=F92)*(G92&gt;MDR_Rates!$B$2:$B$10)*((MDR_Rates!$C$2:$C$10="")+(G92&lt;=MDR_Rates!$C$2:$C$10))*MDR_Rates!$D$2:$D$10))</f>
        <v>1.7</v>
      </c>
      <c r="W92">
        <f t="shared" si="15"/>
        <v>171.65</v>
      </c>
      <c r="X92">
        <f t="shared" si="16"/>
        <v>30.9</v>
      </c>
      <c r="Y92">
        <f t="shared" si="17"/>
        <v>0</v>
      </c>
      <c r="Z92">
        <f t="shared" si="18"/>
        <v>0</v>
      </c>
      <c r="AG92" t="str">
        <f t="shared" si="19"/>
        <v/>
      </c>
      <c r="AI92" t="str">
        <f t="shared" si="20"/>
        <v/>
      </c>
      <c r="AJ92" t="str">
        <f t="shared" si="21"/>
        <v/>
      </c>
      <c r="AK92" t="str">
        <f t="shared" si="22"/>
        <v>ORD26004077</v>
      </c>
      <c r="AL92">
        <f>IF(E92&lt;&gt;"CAPTURE","",COUNTIF(Orders!$H:$H,AK92))</f>
        <v>1</v>
      </c>
      <c r="AP92" t="str">
        <f t="shared" si="23"/>
        <v>Matched to Order</v>
      </c>
      <c r="AQ92">
        <f>IF(COUNTIF($A$2:A92,A92)=1,1,0)</f>
        <v>1</v>
      </c>
    </row>
    <row r="93" spans="1:43" x14ac:dyDescent="0.3">
      <c r="A93" t="s">
        <v>11927</v>
      </c>
      <c r="C93" t="s">
        <v>8296</v>
      </c>
      <c r="D93" s="1">
        <v>46266</v>
      </c>
      <c r="E93" t="s">
        <v>11819</v>
      </c>
      <c r="F93" t="s">
        <v>33</v>
      </c>
      <c r="G93">
        <v>3499</v>
      </c>
      <c r="H93">
        <v>41.99</v>
      </c>
      <c r="I93">
        <v>7.56</v>
      </c>
      <c r="J93">
        <v>3449.45</v>
      </c>
      <c r="K93" s="1">
        <v>46268</v>
      </c>
      <c r="L93" t="s">
        <v>11820</v>
      </c>
      <c r="M93">
        <f t="shared" si="12"/>
        <v>1</v>
      </c>
      <c r="N93">
        <f>COUNTIF(Orders!$A:$A,C93)</f>
        <v>1</v>
      </c>
      <c r="P93">
        <f>COUNTIF(Orders!$H:$H,UPPER(SUBSTITUTE(TRIM(C93),"-","")))</f>
        <v>1</v>
      </c>
      <c r="R93" t="str">
        <f t="shared" si="13"/>
        <v>Matched Order Reference</v>
      </c>
      <c r="S93">
        <f t="shared" si="14"/>
        <v>1</v>
      </c>
      <c r="V93" cm="1">
        <f t="array" ref="V93">IF(E93&lt;&gt;"CAPTURE",0,SUMPRODUCT((MDR_Rates!$A$2:$A$10=F93)*(G93&gt;MDR_Rates!$B$2:$B$10)*((MDR_Rates!$C$2:$C$10="")+(G93&lt;=MDR_Rates!$C$2:$C$10))*MDR_Rates!$D$2:$D$10))</f>
        <v>1.2</v>
      </c>
      <c r="W93">
        <f t="shared" si="15"/>
        <v>41.99</v>
      </c>
      <c r="X93">
        <f t="shared" si="16"/>
        <v>7.56</v>
      </c>
      <c r="Y93">
        <f t="shared" si="17"/>
        <v>0</v>
      </c>
      <c r="Z93">
        <f t="shared" si="18"/>
        <v>0</v>
      </c>
      <c r="AG93" t="str">
        <f t="shared" si="19"/>
        <v/>
      </c>
      <c r="AI93" t="str">
        <f t="shared" si="20"/>
        <v/>
      </c>
      <c r="AJ93" t="str">
        <f t="shared" si="21"/>
        <v/>
      </c>
      <c r="AK93" t="str">
        <f t="shared" si="22"/>
        <v>ORD26004186</v>
      </c>
      <c r="AL93">
        <f>IF(E93&lt;&gt;"CAPTURE","",COUNTIF(Orders!$H:$H,AK93))</f>
        <v>1</v>
      </c>
      <c r="AP93" t="str">
        <f t="shared" si="23"/>
        <v>Matched to Order</v>
      </c>
      <c r="AQ93">
        <f>IF(COUNTIF($A$2:A93,A93)=1,1,0)</f>
        <v>1</v>
      </c>
    </row>
    <row r="94" spans="1:43" x14ac:dyDescent="0.3">
      <c r="A94" t="s">
        <v>11928</v>
      </c>
      <c r="C94" t="s">
        <v>8409</v>
      </c>
      <c r="D94" s="1">
        <v>46266</v>
      </c>
      <c r="E94" t="s">
        <v>11819</v>
      </c>
      <c r="F94" t="s">
        <v>44</v>
      </c>
      <c r="G94">
        <v>2499</v>
      </c>
      <c r="H94">
        <v>42.48</v>
      </c>
      <c r="I94">
        <v>7.65</v>
      </c>
      <c r="J94">
        <v>2448.87</v>
      </c>
      <c r="K94" s="1">
        <v>46268</v>
      </c>
      <c r="L94" t="s">
        <v>11820</v>
      </c>
      <c r="M94">
        <f t="shared" si="12"/>
        <v>1</v>
      </c>
      <c r="N94">
        <f>COUNTIF(Orders!$A:$A,C94)</f>
        <v>1</v>
      </c>
      <c r="P94">
        <f>COUNTIF(Orders!$H:$H,UPPER(SUBSTITUTE(TRIM(C94),"-","")))</f>
        <v>1</v>
      </c>
      <c r="R94" t="str">
        <f t="shared" si="13"/>
        <v>Matched Order Reference</v>
      </c>
      <c r="S94">
        <f t="shared" si="14"/>
        <v>1</v>
      </c>
      <c r="V94" cm="1">
        <f t="array" ref="V94">IF(E94&lt;&gt;"CAPTURE",0,SUMPRODUCT((MDR_Rates!$A$2:$A$10=F94)*(G94&gt;MDR_Rates!$B$2:$B$10)*((MDR_Rates!$C$2:$C$10="")+(G94&lt;=MDR_Rates!$C$2:$C$10))*MDR_Rates!$D$2:$D$10))</f>
        <v>1.7</v>
      </c>
      <c r="W94">
        <f t="shared" si="15"/>
        <v>42.48</v>
      </c>
      <c r="X94">
        <f t="shared" si="16"/>
        <v>7.65</v>
      </c>
      <c r="Y94">
        <f t="shared" si="17"/>
        <v>0</v>
      </c>
      <c r="Z94">
        <f t="shared" si="18"/>
        <v>0</v>
      </c>
      <c r="AG94" t="str">
        <f t="shared" si="19"/>
        <v/>
      </c>
      <c r="AI94" t="str">
        <f t="shared" si="20"/>
        <v/>
      </c>
      <c r="AJ94" t="str">
        <f t="shared" si="21"/>
        <v/>
      </c>
      <c r="AK94" t="str">
        <f t="shared" si="22"/>
        <v>ORD26004244</v>
      </c>
      <c r="AL94">
        <f>IF(E94&lt;&gt;"CAPTURE","",COUNTIF(Orders!$H:$H,AK94))</f>
        <v>1</v>
      </c>
      <c r="AP94" t="str">
        <f t="shared" si="23"/>
        <v>Matched to Order</v>
      </c>
      <c r="AQ94">
        <f>IF(COUNTIF($A$2:A94,A94)=1,1,0)</f>
        <v>1</v>
      </c>
    </row>
    <row r="95" spans="1:43" x14ac:dyDescent="0.3">
      <c r="A95" t="s">
        <v>11929</v>
      </c>
      <c r="C95" t="s">
        <v>8447</v>
      </c>
      <c r="D95" s="1">
        <v>46266</v>
      </c>
      <c r="E95" t="s">
        <v>11819</v>
      </c>
      <c r="F95" t="s">
        <v>17</v>
      </c>
      <c r="G95">
        <v>3798</v>
      </c>
      <c r="H95">
        <v>60.77</v>
      </c>
      <c r="I95">
        <v>10.94</v>
      </c>
      <c r="J95">
        <v>3726.29</v>
      </c>
      <c r="K95" s="1">
        <v>46268</v>
      </c>
      <c r="L95" t="s">
        <v>11820</v>
      </c>
      <c r="M95">
        <f t="shared" si="12"/>
        <v>1</v>
      </c>
      <c r="N95">
        <f>COUNTIF(Orders!$A:$A,C95)</f>
        <v>1</v>
      </c>
      <c r="P95">
        <f>COUNTIF(Orders!$H:$H,UPPER(SUBSTITUTE(TRIM(C95),"-","")))</f>
        <v>1</v>
      </c>
      <c r="R95" t="str">
        <f t="shared" si="13"/>
        <v>Matched Order Reference</v>
      </c>
      <c r="S95">
        <f t="shared" si="14"/>
        <v>1</v>
      </c>
      <c r="V95" cm="1">
        <f t="array" ref="V95">IF(E95&lt;&gt;"CAPTURE",0,SUMPRODUCT((MDR_Rates!$A$2:$A$10=F95)*(G95&gt;MDR_Rates!$B$2:$B$10)*((MDR_Rates!$C$2:$C$10="")+(G95&lt;=MDR_Rates!$C$2:$C$10))*MDR_Rates!$D$2:$D$10))</f>
        <v>1.6</v>
      </c>
      <c r="W95">
        <f t="shared" si="15"/>
        <v>60.77</v>
      </c>
      <c r="X95">
        <f t="shared" si="16"/>
        <v>10.94</v>
      </c>
      <c r="Y95">
        <f t="shared" si="17"/>
        <v>0</v>
      </c>
      <c r="Z95">
        <f t="shared" si="18"/>
        <v>0</v>
      </c>
      <c r="AG95" t="str">
        <f t="shared" si="19"/>
        <v/>
      </c>
      <c r="AI95" t="str">
        <f t="shared" si="20"/>
        <v/>
      </c>
      <c r="AJ95" t="str">
        <f t="shared" si="21"/>
        <v/>
      </c>
      <c r="AK95" t="str">
        <f t="shared" si="22"/>
        <v>ORD26004263</v>
      </c>
      <c r="AL95">
        <f>IF(E95&lt;&gt;"CAPTURE","",COUNTIF(Orders!$H:$H,AK95))</f>
        <v>1</v>
      </c>
      <c r="AP95" t="str">
        <f t="shared" si="23"/>
        <v>Matched to Order</v>
      </c>
      <c r="AQ95">
        <f>IF(COUNTIF($A$2:A95,A95)=1,1,0)</f>
        <v>1</v>
      </c>
    </row>
    <row r="96" spans="1:43" x14ac:dyDescent="0.3">
      <c r="A96" t="s">
        <v>11930</v>
      </c>
      <c r="C96" t="s">
        <v>8451</v>
      </c>
      <c r="D96" s="1">
        <v>46266</v>
      </c>
      <c r="E96" t="s">
        <v>11819</v>
      </c>
      <c r="F96" t="s">
        <v>17</v>
      </c>
      <c r="G96">
        <v>4999</v>
      </c>
      <c r="H96">
        <v>79.98</v>
      </c>
      <c r="I96">
        <v>14.4</v>
      </c>
      <c r="J96">
        <v>4904.62</v>
      </c>
      <c r="K96" s="1">
        <v>46268</v>
      </c>
      <c r="L96" t="s">
        <v>11820</v>
      </c>
      <c r="M96">
        <f t="shared" si="12"/>
        <v>1</v>
      </c>
      <c r="N96">
        <f>COUNTIF(Orders!$A:$A,C96)</f>
        <v>1</v>
      </c>
      <c r="P96">
        <f>COUNTIF(Orders!$H:$H,UPPER(SUBSTITUTE(TRIM(C96),"-","")))</f>
        <v>1</v>
      </c>
      <c r="R96" t="str">
        <f t="shared" si="13"/>
        <v>Matched Order Reference</v>
      </c>
      <c r="S96">
        <f t="shared" si="14"/>
        <v>1</v>
      </c>
      <c r="V96" cm="1">
        <f t="array" ref="V96">IF(E96&lt;&gt;"CAPTURE",0,SUMPRODUCT((MDR_Rates!$A$2:$A$10=F96)*(G96&gt;MDR_Rates!$B$2:$B$10)*((MDR_Rates!$C$2:$C$10="")+(G96&lt;=MDR_Rates!$C$2:$C$10))*MDR_Rates!$D$2:$D$10))</f>
        <v>1.6</v>
      </c>
      <c r="W96">
        <f t="shared" si="15"/>
        <v>79.98</v>
      </c>
      <c r="X96">
        <f t="shared" si="16"/>
        <v>14.4</v>
      </c>
      <c r="Y96">
        <f t="shared" si="17"/>
        <v>0</v>
      </c>
      <c r="Z96">
        <f t="shared" si="18"/>
        <v>0</v>
      </c>
      <c r="AG96" t="str">
        <f t="shared" si="19"/>
        <v/>
      </c>
      <c r="AI96" t="str">
        <f t="shared" si="20"/>
        <v/>
      </c>
      <c r="AJ96" t="str">
        <f t="shared" si="21"/>
        <v/>
      </c>
      <c r="AK96" t="str">
        <f t="shared" si="22"/>
        <v>ORD26004265</v>
      </c>
      <c r="AL96">
        <f>IF(E96&lt;&gt;"CAPTURE","",COUNTIF(Orders!$H:$H,AK96))</f>
        <v>1</v>
      </c>
      <c r="AP96" t="str">
        <f t="shared" si="23"/>
        <v>Matched to Order</v>
      </c>
      <c r="AQ96">
        <f>IF(COUNTIF($A$2:A96,A96)=1,1,0)</f>
        <v>1</v>
      </c>
    </row>
    <row r="97" spans="1:43" x14ac:dyDescent="0.3">
      <c r="A97" t="s">
        <v>11931</v>
      </c>
      <c r="C97" t="s">
        <v>8478</v>
      </c>
      <c r="D97" s="1">
        <v>46266</v>
      </c>
      <c r="E97" t="s">
        <v>11819</v>
      </c>
      <c r="F97" t="s">
        <v>17</v>
      </c>
      <c r="G97">
        <v>499</v>
      </c>
      <c r="H97">
        <v>8.98</v>
      </c>
      <c r="I97">
        <v>1.62</v>
      </c>
      <c r="J97">
        <v>488.4</v>
      </c>
      <c r="K97" s="1">
        <v>46268</v>
      </c>
      <c r="L97" t="s">
        <v>11820</v>
      </c>
      <c r="M97">
        <f t="shared" si="12"/>
        <v>1</v>
      </c>
      <c r="N97">
        <f>COUNTIF(Orders!$A:$A,C97)</f>
        <v>1</v>
      </c>
      <c r="P97">
        <f>COUNTIF(Orders!$H:$H,UPPER(SUBSTITUTE(TRIM(C97),"-","")))</f>
        <v>1</v>
      </c>
      <c r="R97" t="str">
        <f t="shared" si="13"/>
        <v>Matched Order Reference</v>
      </c>
      <c r="S97">
        <f t="shared" si="14"/>
        <v>1</v>
      </c>
      <c r="V97" cm="1">
        <f t="array" ref="V97">IF(E97&lt;&gt;"CAPTURE",0,SUMPRODUCT((MDR_Rates!$A$2:$A$10=F97)*(G97&gt;MDR_Rates!$B$2:$B$10)*((MDR_Rates!$C$2:$C$10="")+(G97&lt;=MDR_Rates!$C$2:$C$10))*MDR_Rates!$D$2:$D$10))</f>
        <v>1.8</v>
      </c>
      <c r="W97">
        <f t="shared" si="15"/>
        <v>8.98</v>
      </c>
      <c r="X97">
        <f t="shared" si="16"/>
        <v>1.62</v>
      </c>
      <c r="Y97">
        <f t="shared" si="17"/>
        <v>0</v>
      </c>
      <c r="Z97">
        <f t="shared" si="18"/>
        <v>0</v>
      </c>
      <c r="AG97" t="str">
        <f t="shared" si="19"/>
        <v/>
      </c>
      <c r="AI97" t="str">
        <f t="shared" si="20"/>
        <v/>
      </c>
      <c r="AJ97" t="str">
        <f t="shared" si="21"/>
        <v/>
      </c>
      <c r="AK97" t="str">
        <f t="shared" si="22"/>
        <v>ORD26004279</v>
      </c>
      <c r="AL97">
        <f>IF(E97&lt;&gt;"CAPTURE","",COUNTIF(Orders!$H:$H,AK97))</f>
        <v>1</v>
      </c>
      <c r="AP97" t="str">
        <f t="shared" si="23"/>
        <v>Matched to Order</v>
      </c>
      <c r="AQ97">
        <f>IF(COUNTIF($A$2:A97,A97)=1,1,0)</f>
        <v>1</v>
      </c>
    </row>
    <row r="98" spans="1:43" x14ac:dyDescent="0.3">
      <c r="A98" t="s">
        <v>11932</v>
      </c>
      <c r="C98" t="s">
        <v>11933</v>
      </c>
      <c r="D98" s="1">
        <v>46266</v>
      </c>
      <c r="E98" t="s">
        <v>11819</v>
      </c>
      <c r="F98" t="s">
        <v>9</v>
      </c>
      <c r="G98">
        <v>1299</v>
      </c>
      <c r="H98">
        <v>0</v>
      </c>
      <c r="I98">
        <v>0</v>
      </c>
      <c r="J98">
        <v>1299</v>
      </c>
      <c r="K98" s="1">
        <v>46268</v>
      </c>
      <c r="L98" t="s">
        <v>11820</v>
      </c>
      <c r="M98">
        <f t="shared" si="12"/>
        <v>1</v>
      </c>
      <c r="N98">
        <f>COUNTIF(Orders!$A:$A,C98)</f>
        <v>1</v>
      </c>
      <c r="P98">
        <f>COUNTIF(Orders!$H:$H,UPPER(SUBSTITUTE(TRIM(C98),"-","")))</f>
        <v>1</v>
      </c>
      <c r="R98" t="str">
        <f t="shared" si="13"/>
        <v>Matched Order Reference</v>
      </c>
      <c r="S98">
        <f t="shared" si="14"/>
        <v>1</v>
      </c>
      <c r="V98" cm="1">
        <f t="array" ref="V98">IF(E98&lt;&gt;"CAPTURE",0,SUMPRODUCT((MDR_Rates!$A$2:$A$10=F98)*(G98&gt;MDR_Rates!$B$2:$B$10)*((MDR_Rates!$C$2:$C$10="")+(G98&lt;=MDR_Rates!$C$2:$C$10))*MDR_Rates!$D$2:$D$10))</f>
        <v>0</v>
      </c>
      <c r="W98">
        <f t="shared" si="15"/>
        <v>0</v>
      </c>
      <c r="X98">
        <f t="shared" si="16"/>
        <v>0</v>
      </c>
      <c r="Y98">
        <f t="shared" si="17"/>
        <v>0</v>
      </c>
      <c r="Z98">
        <f t="shared" si="18"/>
        <v>0</v>
      </c>
      <c r="AG98" t="str">
        <f t="shared" si="19"/>
        <v/>
      </c>
      <c r="AI98" t="str">
        <f t="shared" si="20"/>
        <v/>
      </c>
      <c r="AJ98" t="str">
        <f t="shared" si="21"/>
        <v/>
      </c>
      <c r="AK98" t="str">
        <f t="shared" si="22"/>
        <v>ORD26004296</v>
      </c>
      <c r="AL98">
        <f>IF(E98&lt;&gt;"CAPTURE","",COUNTIF(Orders!$H:$H,AK98))</f>
        <v>1</v>
      </c>
      <c r="AP98" t="str">
        <f t="shared" si="23"/>
        <v>Matched to Order</v>
      </c>
      <c r="AQ98">
        <f>IF(COUNTIF($A$2:A98,A98)=1,1,0)</f>
        <v>1</v>
      </c>
    </row>
    <row r="99" spans="1:43" x14ac:dyDescent="0.3">
      <c r="A99" t="s">
        <v>11934</v>
      </c>
      <c r="C99" t="s">
        <v>8687</v>
      </c>
      <c r="D99" s="1">
        <v>46266</v>
      </c>
      <c r="E99" t="s">
        <v>11819</v>
      </c>
      <c r="F99" t="s">
        <v>33</v>
      </c>
      <c r="G99">
        <v>8647</v>
      </c>
      <c r="H99">
        <v>103.76</v>
      </c>
      <c r="I99">
        <v>18.68</v>
      </c>
      <c r="J99">
        <v>8524.56</v>
      </c>
      <c r="K99" s="1">
        <v>46268</v>
      </c>
      <c r="L99" t="s">
        <v>11820</v>
      </c>
      <c r="M99">
        <f t="shared" si="12"/>
        <v>1</v>
      </c>
      <c r="N99">
        <f>COUNTIF(Orders!$A:$A,C99)</f>
        <v>1</v>
      </c>
      <c r="P99">
        <f>COUNTIF(Orders!$H:$H,UPPER(SUBSTITUTE(TRIM(C99),"-","")))</f>
        <v>1</v>
      </c>
      <c r="R99" t="str">
        <f t="shared" si="13"/>
        <v>Matched Order Reference</v>
      </c>
      <c r="S99">
        <f t="shared" si="14"/>
        <v>1</v>
      </c>
      <c r="V99" cm="1">
        <f t="array" ref="V99">IF(E99&lt;&gt;"CAPTURE",0,SUMPRODUCT((MDR_Rates!$A$2:$A$10=F99)*(G99&gt;MDR_Rates!$B$2:$B$10)*((MDR_Rates!$C$2:$C$10="")+(G99&lt;=MDR_Rates!$C$2:$C$10))*MDR_Rates!$D$2:$D$10))</f>
        <v>1.2</v>
      </c>
      <c r="W99">
        <f t="shared" si="15"/>
        <v>103.76</v>
      </c>
      <c r="X99">
        <f t="shared" si="16"/>
        <v>18.68</v>
      </c>
      <c r="Y99">
        <f t="shared" si="17"/>
        <v>0</v>
      </c>
      <c r="Z99">
        <f t="shared" si="18"/>
        <v>0</v>
      </c>
      <c r="AG99" t="str">
        <f t="shared" si="19"/>
        <v/>
      </c>
      <c r="AI99" t="str">
        <f t="shared" si="20"/>
        <v/>
      </c>
      <c r="AJ99" t="str">
        <f t="shared" si="21"/>
        <v/>
      </c>
      <c r="AK99" t="str">
        <f t="shared" si="22"/>
        <v>ORD26004385</v>
      </c>
      <c r="AL99">
        <f>IF(E99&lt;&gt;"CAPTURE","",COUNTIF(Orders!$H:$H,AK99))</f>
        <v>1</v>
      </c>
      <c r="AP99" t="str">
        <f t="shared" si="23"/>
        <v>Matched to Order</v>
      </c>
      <c r="AQ99">
        <f>IF(COUNTIF($A$2:A99,A99)=1,1,0)</f>
        <v>1</v>
      </c>
    </row>
    <row r="100" spans="1:43" x14ac:dyDescent="0.3">
      <c r="A100" t="s">
        <v>11935</v>
      </c>
      <c r="C100" t="s">
        <v>8815</v>
      </c>
      <c r="D100" s="1">
        <v>46266</v>
      </c>
      <c r="E100" t="s">
        <v>11819</v>
      </c>
      <c r="F100" t="s">
        <v>44</v>
      </c>
      <c r="G100">
        <v>3848</v>
      </c>
      <c r="H100">
        <v>65.42</v>
      </c>
      <c r="I100">
        <v>11.78</v>
      </c>
      <c r="J100">
        <v>3770.8</v>
      </c>
      <c r="K100" s="1">
        <v>46268</v>
      </c>
      <c r="L100" t="s">
        <v>11820</v>
      </c>
      <c r="M100">
        <f t="shared" si="12"/>
        <v>1</v>
      </c>
      <c r="N100">
        <f>COUNTIF(Orders!$A:$A,C100)</f>
        <v>1</v>
      </c>
      <c r="P100">
        <f>COUNTIF(Orders!$H:$H,UPPER(SUBSTITUTE(TRIM(C100),"-","")))</f>
        <v>1</v>
      </c>
      <c r="R100" t="str">
        <f t="shared" si="13"/>
        <v>Matched Order Reference</v>
      </c>
      <c r="S100">
        <f t="shared" si="14"/>
        <v>1</v>
      </c>
      <c r="V100" cm="1">
        <f t="array" ref="V100">IF(E100&lt;&gt;"CAPTURE",0,SUMPRODUCT((MDR_Rates!$A$2:$A$10=F100)*(G100&gt;MDR_Rates!$B$2:$B$10)*((MDR_Rates!$C$2:$C$10="")+(G100&lt;=MDR_Rates!$C$2:$C$10))*MDR_Rates!$D$2:$D$10))</f>
        <v>1.7</v>
      </c>
      <c r="W100">
        <f t="shared" si="15"/>
        <v>65.42</v>
      </c>
      <c r="X100">
        <f t="shared" si="16"/>
        <v>11.78</v>
      </c>
      <c r="Y100">
        <f t="shared" si="17"/>
        <v>0</v>
      </c>
      <c r="Z100">
        <f t="shared" si="18"/>
        <v>0</v>
      </c>
      <c r="AG100" t="str">
        <f t="shared" si="19"/>
        <v/>
      </c>
      <c r="AI100" t="str">
        <f t="shared" si="20"/>
        <v/>
      </c>
      <c r="AJ100" t="str">
        <f t="shared" si="21"/>
        <v/>
      </c>
      <c r="AK100" t="str">
        <f t="shared" si="22"/>
        <v>ORD26004450</v>
      </c>
      <c r="AL100">
        <f>IF(E100&lt;&gt;"CAPTURE","",COUNTIF(Orders!$H:$H,AK100))</f>
        <v>1</v>
      </c>
      <c r="AP100" t="str">
        <f t="shared" si="23"/>
        <v>Matched to Order</v>
      </c>
      <c r="AQ100">
        <f>IF(COUNTIF($A$2:A100,A100)=1,1,0)</f>
        <v>1</v>
      </c>
    </row>
    <row r="101" spans="1:43" x14ac:dyDescent="0.3">
      <c r="A101" t="s">
        <v>11936</v>
      </c>
      <c r="C101" t="s">
        <v>8856</v>
      </c>
      <c r="D101" s="1">
        <v>46266</v>
      </c>
      <c r="E101" t="s">
        <v>11819</v>
      </c>
      <c r="F101" t="s">
        <v>9</v>
      </c>
      <c r="G101">
        <v>1499</v>
      </c>
      <c r="H101">
        <v>0</v>
      </c>
      <c r="I101">
        <v>0</v>
      </c>
      <c r="J101">
        <v>1499</v>
      </c>
      <c r="K101" s="1">
        <v>46268</v>
      </c>
      <c r="L101" t="s">
        <v>11820</v>
      </c>
      <c r="M101">
        <f t="shared" si="12"/>
        <v>1</v>
      </c>
      <c r="N101">
        <f>COUNTIF(Orders!$A:$A,C101)</f>
        <v>1</v>
      </c>
      <c r="P101">
        <f>COUNTIF(Orders!$H:$H,UPPER(SUBSTITUTE(TRIM(C101),"-","")))</f>
        <v>1</v>
      </c>
      <c r="R101" t="str">
        <f t="shared" si="13"/>
        <v>Matched Order Reference</v>
      </c>
      <c r="S101">
        <f t="shared" si="14"/>
        <v>1</v>
      </c>
      <c r="V101" cm="1">
        <f t="array" ref="V101">IF(E101&lt;&gt;"CAPTURE",0,SUMPRODUCT((MDR_Rates!$A$2:$A$10=F101)*(G101&gt;MDR_Rates!$B$2:$B$10)*((MDR_Rates!$C$2:$C$10="")+(G101&lt;=MDR_Rates!$C$2:$C$10))*MDR_Rates!$D$2:$D$10))</f>
        <v>0</v>
      </c>
      <c r="W101">
        <f t="shared" si="15"/>
        <v>0</v>
      </c>
      <c r="X101">
        <f t="shared" si="16"/>
        <v>0</v>
      </c>
      <c r="Y101">
        <f t="shared" si="17"/>
        <v>0</v>
      </c>
      <c r="Z101">
        <f t="shared" si="18"/>
        <v>0</v>
      </c>
      <c r="AG101" t="str">
        <f t="shared" si="19"/>
        <v/>
      </c>
      <c r="AI101" t="str">
        <f t="shared" si="20"/>
        <v/>
      </c>
      <c r="AJ101" t="str">
        <f t="shared" si="21"/>
        <v/>
      </c>
      <c r="AK101" t="str">
        <f t="shared" si="22"/>
        <v>ORD26004472</v>
      </c>
      <c r="AL101">
        <f>IF(E101&lt;&gt;"CAPTURE","",COUNTIF(Orders!$H:$H,AK101))</f>
        <v>1</v>
      </c>
      <c r="AP101" t="str">
        <f t="shared" si="23"/>
        <v>Matched to Order</v>
      </c>
      <c r="AQ101">
        <f>IF(COUNTIF($A$2:A101,A101)=1,1,0)</f>
        <v>1</v>
      </c>
    </row>
    <row r="102" spans="1:43" x14ac:dyDescent="0.3">
      <c r="A102" t="s">
        <v>11937</v>
      </c>
      <c r="C102" t="s">
        <v>9299</v>
      </c>
      <c r="D102" s="1">
        <v>46266</v>
      </c>
      <c r="E102" t="s">
        <v>11819</v>
      </c>
      <c r="F102" t="s">
        <v>33</v>
      </c>
      <c r="G102">
        <v>5297</v>
      </c>
      <c r="H102">
        <v>63.56</v>
      </c>
      <c r="I102">
        <v>11.44</v>
      </c>
      <c r="J102">
        <v>5222</v>
      </c>
      <c r="K102" s="1">
        <v>46268</v>
      </c>
      <c r="L102" t="s">
        <v>11820</v>
      </c>
      <c r="M102">
        <f t="shared" si="12"/>
        <v>1</v>
      </c>
      <c r="N102">
        <f>COUNTIF(Orders!$A:$A,C102)</f>
        <v>1</v>
      </c>
      <c r="P102">
        <f>COUNTIF(Orders!$H:$H,UPPER(SUBSTITUTE(TRIM(C102),"-","")))</f>
        <v>1</v>
      </c>
      <c r="R102" t="str">
        <f t="shared" si="13"/>
        <v>Matched Order Reference</v>
      </c>
      <c r="S102">
        <f t="shared" si="14"/>
        <v>1</v>
      </c>
      <c r="V102" cm="1">
        <f t="array" ref="V102">IF(E102&lt;&gt;"CAPTURE",0,SUMPRODUCT((MDR_Rates!$A$2:$A$10=F102)*(G102&gt;MDR_Rates!$B$2:$B$10)*((MDR_Rates!$C$2:$C$10="")+(G102&lt;=MDR_Rates!$C$2:$C$10))*MDR_Rates!$D$2:$D$10))</f>
        <v>1.2</v>
      </c>
      <c r="W102">
        <f t="shared" si="15"/>
        <v>63.56</v>
      </c>
      <c r="X102">
        <f t="shared" si="16"/>
        <v>11.44</v>
      </c>
      <c r="Y102">
        <f t="shared" si="17"/>
        <v>0</v>
      </c>
      <c r="Z102">
        <f t="shared" si="18"/>
        <v>0</v>
      </c>
      <c r="AG102" t="str">
        <f t="shared" si="19"/>
        <v/>
      </c>
      <c r="AI102" t="str">
        <f t="shared" si="20"/>
        <v/>
      </c>
      <c r="AJ102" t="str">
        <f t="shared" si="21"/>
        <v/>
      </c>
      <c r="AK102" t="str">
        <f t="shared" si="22"/>
        <v>ORD26004698</v>
      </c>
      <c r="AL102">
        <f>IF(E102&lt;&gt;"CAPTURE","",COUNTIF(Orders!$H:$H,AK102))</f>
        <v>1</v>
      </c>
      <c r="AP102" t="str">
        <f t="shared" si="23"/>
        <v>Matched to Order</v>
      </c>
      <c r="AQ102">
        <f>IF(COUNTIF($A$2:A102,A102)=1,1,0)</f>
        <v>1</v>
      </c>
    </row>
    <row r="103" spans="1:43" x14ac:dyDescent="0.3">
      <c r="A103" t="s">
        <v>11938</v>
      </c>
      <c r="C103" t="s">
        <v>9435</v>
      </c>
      <c r="D103" s="1">
        <v>46266</v>
      </c>
      <c r="E103" t="s">
        <v>11819</v>
      </c>
      <c r="F103" t="s">
        <v>9</v>
      </c>
      <c r="G103">
        <v>349</v>
      </c>
      <c r="H103">
        <v>0</v>
      </c>
      <c r="I103">
        <v>0</v>
      </c>
      <c r="J103">
        <v>349</v>
      </c>
      <c r="K103" s="1">
        <v>46268</v>
      </c>
      <c r="L103" t="s">
        <v>11820</v>
      </c>
      <c r="M103">
        <f t="shared" si="12"/>
        <v>1</v>
      </c>
      <c r="N103">
        <f>COUNTIF(Orders!$A:$A,C103)</f>
        <v>1</v>
      </c>
      <c r="P103">
        <f>COUNTIF(Orders!$H:$H,UPPER(SUBSTITUTE(TRIM(C103),"-","")))</f>
        <v>1</v>
      </c>
      <c r="R103" t="str">
        <f t="shared" si="13"/>
        <v>Matched Order Reference</v>
      </c>
      <c r="S103">
        <f t="shared" si="14"/>
        <v>1</v>
      </c>
      <c r="V103" cm="1">
        <f t="array" ref="V103">IF(E103&lt;&gt;"CAPTURE",0,SUMPRODUCT((MDR_Rates!$A$2:$A$10=F103)*(G103&gt;MDR_Rates!$B$2:$B$10)*((MDR_Rates!$C$2:$C$10="")+(G103&lt;=MDR_Rates!$C$2:$C$10))*MDR_Rates!$D$2:$D$10))</f>
        <v>0</v>
      </c>
      <c r="W103">
        <f t="shared" si="15"/>
        <v>0</v>
      </c>
      <c r="X103">
        <f t="shared" si="16"/>
        <v>0</v>
      </c>
      <c r="Y103">
        <f t="shared" si="17"/>
        <v>0</v>
      </c>
      <c r="Z103">
        <f t="shared" si="18"/>
        <v>0</v>
      </c>
      <c r="AG103" t="str">
        <f t="shared" si="19"/>
        <v/>
      </c>
      <c r="AI103" t="str">
        <f t="shared" si="20"/>
        <v/>
      </c>
      <c r="AJ103" t="str">
        <f t="shared" si="21"/>
        <v/>
      </c>
      <c r="AK103" t="str">
        <f t="shared" si="22"/>
        <v>ORD26004769</v>
      </c>
      <c r="AL103">
        <f>IF(E103&lt;&gt;"CAPTURE","",COUNTIF(Orders!$H:$H,AK103))</f>
        <v>1</v>
      </c>
      <c r="AP103" t="str">
        <f t="shared" si="23"/>
        <v>Matched to Order</v>
      </c>
      <c r="AQ103">
        <f>IF(COUNTIF($A$2:A103,A103)=1,1,0)</f>
        <v>1</v>
      </c>
    </row>
    <row r="104" spans="1:43" x14ac:dyDescent="0.3">
      <c r="A104" t="s">
        <v>11939</v>
      </c>
      <c r="C104" t="s">
        <v>11940</v>
      </c>
      <c r="D104" s="1">
        <v>46266</v>
      </c>
      <c r="E104" t="s">
        <v>11819</v>
      </c>
      <c r="F104" t="s">
        <v>17</v>
      </c>
      <c r="G104">
        <v>1198</v>
      </c>
      <c r="H104">
        <v>21.56</v>
      </c>
      <c r="I104">
        <v>3.88</v>
      </c>
      <c r="J104">
        <v>1172.56</v>
      </c>
      <c r="K104" s="1">
        <v>46268</v>
      </c>
      <c r="L104" t="s">
        <v>11820</v>
      </c>
      <c r="M104">
        <f t="shared" si="12"/>
        <v>1</v>
      </c>
      <c r="N104">
        <f>COUNTIF(Orders!$A:$A,C104)</f>
        <v>1</v>
      </c>
      <c r="P104">
        <f>COUNTIF(Orders!$H:$H,UPPER(SUBSTITUTE(TRIM(C104),"-","")))</f>
        <v>1</v>
      </c>
      <c r="R104" t="str">
        <f t="shared" si="13"/>
        <v>Matched Order Reference</v>
      </c>
      <c r="S104">
        <f t="shared" si="14"/>
        <v>1</v>
      </c>
      <c r="V104" cm="1">
        <f t="array" ref="V104">IF(E104&lt;&gt;"CAPTURE",0,SUMPRODUCT((MDR_Rates!$A$2:$A$10=F104)*(G104&gt;MDR_Rates!$B$2:$B$10)*((MDR_Rates!$C$2:$C$10="")+(G104&lt;=MDR_Rates!$C$2:$C$10))*MDR_Rates!$D$2:$D$10))</f>
        <v>1.8</v>
      </c>
      <c r="W104">
        <f t="shared" si="15"/>
        <v>21.56</v>
      </c>
      <c r="X104">
        <f t="shared" si="16"/>
        <v>3.88</v>
      </c>
      <c r="Y104">
        <f t="shared" si="17"/>
        <v>0</v>
      </c>
      <c r="Z104">
        <f t="shared" si="18"/>
        <v>0</v>
      </c>
      <c r="AG104" t="str">
        <f t="shared" si="19"/>
        <v/>
      </c>
      <c r="AI104" t="str">
        <f t="shared" si="20"/>
        <v/>
      </c>
      <c r="AJ104" t="str">
        <f t="shared" si="21"/>
        <v/>
      </c>
      <c r="AK104" t="str">
        <f t="shared" si="22"/>
        <v>ORD26004777</v>
      </c>
      <c r="AL104">
        <f>IF(E104&lt;&gt;"CAPTURE","",COUNTIF(Orders!$H:$H,AK104))</f>
        <v>1</v>
      </c>
      <c r="AP104" t="str">
        <f t="shared" si="23"/>
        <v>Matched to Order</v>
      </c>
      <c r="AQ104">
        <f>IF(COUNTIF($A$2:A104,A104)=1,1,0)</f>
        <v>1</v>
      </c>
    </row>
    <row r="105" spans="1:43" x14ac:dyDescent="0.3">
      <c r="A105" t="s">
        <v>11941</v>
      </c>
      <c r="C105" t="s">
        <v>9453</v>
      </c>
      <c r="D105" s="1">
        <v>46266</v>
      </c>
      <c r="E105" t="s">
        <v>11819</v>
      </c>
      <c r="F105" t="s">
        <v>17</v>
      </c>
      <c r="G105">
        <v>898</v>
      </c>
      <c r="H105">
        <v>16.16</v>
      </c>
      <c r="I105">
        <v>2.91</v>
      </c>
      <c r="J105">
        <v>878.93</v>
      </c>
      <c r="K105" s="1">
        <v>46268</v>
      </c>
      <c r="L105" t="s">
        <v>11820</v>
      </c>
      <c r="M105">
        <f t="shared" si="12"/>
        <v>1</v>
      </c>
      <c r="N105">
        <f>COUNTIF(Orders!$A:$A,C105)</f>
        <v>1</v>
      </c>
      <c r="P105">
        <f>COUNTIF(Orders!$H:$H,UPPER(SUBSTITUTE(TRIM(C105),"-","")))</f>
        <v>1</v>
      </c>
      <c r="R105" t="str">
        <f t="shared" si="13"/>
        <v>Matched Order Reference</v>
      </c>
      <c r="S105">
        <f t="shared" si="14"/>
        <v>1</v>
      </c>
      <c r="V105" cm="1">
        <f t="array" ref="V105">IF(E105&lt;&gt;"CAPTURE",0,SUMPRODUCT((MDR_Rates!$A$2:$A$10=F105)*(G105&gt;MDR_Rates!$B$2:$B$10)*((MDR_Rates!$C$2:$C$10="")+(G105&lt;=MDR_Rates!$C$2:$C$10))*MDR_Rates!$D$2:$D$10))</f>
        <v>1.8</v>
      </c>
      <c r="W105">
        <f t="shared" si="15"/>
        <v>16.16</v>
      </c>
      <c r="X105">
        <f t="shared" si="16"/>
        <v>2.91</v>
      </c>
      <c r="Y105">
        <f t="shared" si="17"/>
        <v>0</v>
      </c>
      <c r="Z105">
        <f t="shared" si="18"/>
        <v>0</v>
      </c>
      <c r="AG105" t="str">
        <f t="shared" si="19"/>
        <v/>
      </c>
      <c r="AI105" t="str">
        <f t="shared" si="20"/>
        <v/>
      </c>
      <c r="AJ105" t="str">
        <f t="shared" si="21"/>
        <v/>
      </c>
      <c r="AK105" t="str">
        <f t="shared" si="22"/>
        <v>ORD26004779</v>
      </c>
      <c r="AL105">
        <f>IF(E105&lt;&gt;"CAPTURE","",COUNTIF(Orders!$H:$H,AK105))</f>
        <v>1</v>
      </c>
      <c r="AP105" t="str">
        <f t="shared" si="23"/>
        <v>Matched to Order</v>
      </c>
      <c r="AQ105">
        <f>IF(COUNTIF($A$2:A105,A105)=1,1,0)</f>
        <v>1</v>
      </c>
    </row>
    <row r="106" spans="1:43" x14ac:dyDescent="0.3">
      <c r="A106" t="s">
        <v>11942</v>
      </c>
      <c r="C106" t="s">
        <v>9469</v>
      </c>
      <c r="D106" s="1">
        <v>46266</v>
      </c>
      <c r="E106" t="s">
        <v>11819</v>
      </c>
      <c r="F106" t="s">
        <v>44</v>
      </c>
      <c r="G106">
        <v>1499</v>
      </c>
      <c r="H106">
        <v>28.48</v>
      </c>
      <c r="I106">
        <v>5.13</v>
      </c>
      <c r="J106">
        <v>1465.39</v>
      </c>
      <c r="K106" s="1">
        <v>46268</v>
      </c>
      <c r="L106" t="s">
        <v>11820</v>
      </c>
      <c r="M106">
        <f t="shared" si="12"/>
        <v>1</v>
      </c>
      <c r="N106">
        <f>COUNTIF(Orders!$A:$A,C106)</f>
        <v>1</v>
      </c>
      <c r="P106">
        <f>COUNTIF(Orders!$H:$H,UPPER(SUBSTITUTE(TRIM(C106),"-","")))</f>
        <v>1</v>
      </c>
      <c r="R106" t="str">
        <f t="shared" si="13"/>
        <v>Matched Order Reference</v>
      </c>
      <c r="S106">
        <f t="shared" si="14"/>
        <v>1</v>
      </c>
      <c r="V106" cm="1">
        <f t="array" ref="V106">IF(E106&lt;&gt;"CAPTURE",0,SUMPRODUCT((MDR_Rates!$A$2:$A$10=F106)*(G106&gt;MDR_Rates!$B$2:$B$10)*((MDR_Rates!$C$2:$C$10="")+(G106&lt;=MDR_Rates!$C$2:$C$10))*MDR_Rates!$D$2:$D$10))</f>
        <v>1.9</v>
      </c>
      <c r="W106">
        <f t="shared" si="15"/>
        <v>28.48</v>
      </c>
      <c r="X106">
        <f t="shared" si="16"/>
        <v>5.13</v>
      </c>
      <c r="Y106">
        <f t="shared" si="17"/>
        <v>0</v>
      </c>
      <c r="Z106">
        <f t="shared" si="18"/>
        <v>0</v>
      </c>
      <c r="AG106" t="str">
        <f t="shared" si="19"/>
        <v/>
      </c>
      <c r="AI106" t="str">
        <f t="shared" si="20"/>
        <v/>
      </c>
      <c r="AJ106" t="str">
        <f t="shared" si="21"/>
        <v/>
      </c>
      <c r="AK106" t="str">
        <f t="shared" si="22"/>
        <v>ORD26004787</v>
      </c>
      <c r="AL106">
        <f>IF(E106&lt;&gt;"CAPTURE","",COUNTIF(Orders!$H:$H,AK106))</f>
        <v>1</v>
      </c>
      <c r="AP106" t="str">
        <f t="shared" si="23"/>
        <v>Matched to Order</v>
      </c>
      <c r="AQ106">
        <f>IF(COUNTIF($A$2:A106,A106)=1,1,0)</f>
        <v>1</v>
      </c>
    </row>
    <row r="107" spans="1:43" x14ac:dyDescent="0.3">
      <c r="A107" t="s">
        <v>11943</v>
      </c>
      <c r="C107" t="s">
        <v>9598</v>
      </c>
      <c r="D107" s="1">
        <v>46266</v>
      </c>
      <c r="E107" t="s">
        <v>11819</v>
      </c>
      <c r="F107" t="s">
        <v>9</v>
      </c>
      <c r="G107">
        <v>798</v>
      </c>
      <c r="H107">
        <v>0</v>
      </c>
      <c r="I107">
        <v>0</v>
      </c>
      <c r="J107">
        <v>798</v>
      </c>
      <c r="K107" s="1">
        <v>46268</v>
      </c>
      <c r="L107" t="s">
        <v>11820</v>
      </c>
      <c r="M107">
        <f t="shared" si="12"/>
        <v>1</v>
      </c>
      <c r="N107">
        <f>COUNTIF(Orders!$A:$A,C107)</f>
        <v>1</v>
      </c>
      <c r="P107">
        <f>COUNTIF(Orders!$H:$H,UPPER(SUBSTITUTE(TRIM(C107),"-","")))</f>
        <v>1</v>
      </c>
      <c r="R107" t="str">
        <f t="shared" si="13"/>
        <v>Matched Order Reference</v>
      </c>
      <c r="S107">
        <f t="shared" si="14"/>
        <v>1</v>
      </c>
      <c r="V107" cm="1">
        <f t="array" ref="V107">IF(E107&lt;&gt;"CAPTURE",0,SUMPRODUCT((MDR_Rates!$A$2:$A$10=F107)*(G107&gt;MDR_Rates!$B$2:$B$10)*((MDR_Rates!$C$2:$C$10="")+(G107&lt;=MDR_Rates!$C$2:$C$10))*MDR_Rates!$D$2:$D$10))</f>
        <v>0</v>
      </c>
      <c r="W107">
        <f t="shared" si="15"/>
        <v>0</v>
      </c>
      <c r="X107">
        <f t="shared" si="16"/>
        <v>0</v>
      </c>
      <c r="Y107">
        <f t="shared" si="17"/>
        <v>0</v>
      </c>
      <c r="Z107">
        <f t="shared" si="18"/>
        <v>0</v>
      </c>
      <c r="AG107" t="str">
        <f t="shared" si="19"/>
        <v/>
      </c>
      <c r="AI107" t="str">
        <f t="shared" si="20"/>
        <v/>
      </c>
      <c r="AJ107" t="str">
        <f t="shared" si="21"/>
        <v/>
      </c>
      <c r="AK107" t="str">
        <f t="shared" si="22"/>
        <v>ORD26004853</v>
      </c>
      <c r="AL107">
        <f>IF(E107&lt;&gt;"CAPTURE","",COUNTIF(Orders!$H:$H,AK107))</f>
        <v>1</v>
      </c>
      <c r="AP107" t="str">
        <f t="shared" si="23"/>
        <v>Matched to Order</v>
      </c>
      <c r="AQ107">
        <f>IF(COUNTIF($A$2:A107,A107)=1,1,0)</f>
        <v>1</v>
      </c>
    </row>
    <row r="108" spans="1:43" x14ac:dyDescent="0.3">
      <c r="A108" t="s">
        <v>11944</v>
      </c>
      <c r="C108" t="s">
        <v>9881</v>
      </c>
      <c r="D108" s="1">
        <v>46266</v>
      </c>
      <c r="E108" t="s">
        <v>11819</v>
      </c>
      <c r="F108" t="s">
        <v>44</v>
      </c>
      <c r="G108">
        <v>499</v>
      </c>
      <c r="H108">
        <v>9.48</v>
      </c>
      <c r="I108">
        <v>1.71</v>
      </c>
      <c r="J108">
        <v>487.81</v>
      </c>
      <c r="K108" s="1">
        <v>46268</v>
      </c>
      <c r="L108" t="s">
        <v>11820</v>
      </c>
      <c r="M108">
        <f t="shared" si="12"/>
        <v>1</v>
      </c>
      <c r="N108">
        <f>COUNTIF(Orders!$A:$A,C108)</f>
        <v>1</v>
      </c>
      <c r="P108">
        <f>COUNTIF(Orders!$H:$H,UPPER(SUBSTITUTE(TRIM(C108),"-","")))</f>
        <v>1</v>
      </c>
      <c r="R108" t="str">
        <f t="shared" si="13"/>
        <v>Matched Order Reference</v>
      </c>
      <c r="S108">
        <f t="shared" si="14"/>
        <v>1</v>
      </c>
      <c r="V108" cm="1">
        <f t="array" ref="V108">IF(E108&lt;&gt;"CAPTURE",0,SUMPRODUCT((MDR_Rates!$A$2:$A$10=F108)*(G108&gt;MDR_Rates!$B$2:$B$10)*((MDR_Rates!$C$2:$C$10="")+(G108&lt;=MDR_Rates!$C$2:$C$10))*MDR_Rates!$D$2:$D$10))</f>
        <v>1.9</v>
      </c>
      <c r="W108">
        <f t="shared" si="15"/>
        <v>9.48</v>
      </c>
      <c r="X108">
        <f t="shared" si="16"/>
        <v>1.71</v>
      </c>
      <c r="Y108">
        <f t="shared" si="17"/>
        <v>0</v>
      </c>
      <c r="Z108">
        <f t="shared" si="18"/>
        <v>0</v>
      </c>
      <c r="AG108" t="str">
        <f t="shared" si="19"/>
        <v/>
      </c>
      <c r="AI108" t="str">
        <f t="shared" si="20"/>
        <v/>
      </c>
      <c r="AJ108" t="str">
        <f t="shared" si="21"/>
        <v/>
      </c>
      <c r="AK108" t="str">
        <f t="shared" si="22"/>
        <v>ORD26004999</v>
      </c>
      <c r="AL108">
        <f>IF(E108&lt;&gt;"CAPTURE","",COUNTIF(Orders!$H:$H,AK108))</f>
        <v>1</v>
      </c>
      <c r="AP108" t="str">
        <f t="shared" si="23"/>
        <v>Matched to Order</v>
      </c>
      <c r="AQ108">
        <f>IF(COUNTIF($A$2:A108,A108)=1,1,0)</f>
        <v>1</v>
      </c>
    </row>
    <row r="109" spans="1:43" x14ac:dyDescent="0.3">
      <c r="A109" t="s">
        <v>11945</v>
      </c>
      <c r="C109" t="s">
        <v>10119</v>
      </c>
      <c r="D109" s="1">
        <v>46266</v>
      </c>
      <c r="E109" t="s">
        <v>11819</v>
      </c>
      <c r="F109" t="s">
        <v>33</v>
      </c>
      <c r="G109">
        <v>599</v>
      </c>
      <c r="H109">
        <v>8.99</v>
      </c>
      <c r="I109">
        <v>1.62</v>
      </c>
      <c r="J109">
        <v>588.39</v>
      </c>
      <c r="K109" s="1">
        <v>46268</v>
      </c>
      <c r="L109" t="s">
        <v>11820</v>
      </c>
      <c r="M109">
        <f t="shared" si="12"/>
        <v>1</v>
      </c>
      <c r="N109">
        <f>COUNTIF(Orders!$A:$A,C109)</f>
        <v>1</v>
      </c>
      <c r="P109">
        <f>COUNTIF(Orders!$H:$H,UPPER(SUBSTITUTE(TRIM(C109),"-","")))</f>
        <v>1</v>
      </c>
      <c r="R109" t="str">
        <f t="shared" si="13"/>
        <v>Matched Order Reference</v>
      </c>
      <c r="S109">
        <f t="shared" si="14"/>
        <v>1</v>
      </c>
      <c r="V109" cm="1">
        <f t="array" ref="V109">IF(E109&lt;&gt;"CAPTURE",0,SUMPRODUCT((MDR_Rates!$A$2:$A$10=F109)*(G109&gt;MDR_Rates!$B$2:$B$10)*((MDR_Rates!$C$2:$C$10="")+(G109&lt;=MDR_Rates!$C$2:$C$10))*MDR_Rates!$D$2:$D$10))</f>
        <v>1.5</v>
      </c>
      <c r="W109">
        <f t="shared" si="15"/>
        <v>8.99</v>
      </c>
      <c r="X109">
        <f t="shared" si="16"/>
        <v>1.62</v>
      </c>
      <c r="Y109">
        <f t="shared" si="17"/>
        <v>0</v>
      </c>
      <c r="Z109">
        <f t="shared" si="18"/>
        <v>0</v>
      </c>
      <c r="AG109" t="str">
        <f t="shared" si="19"/>
        <v/>
      </c>
      <c r="AI109" t="str">
        <f t="shared" si="20"/>
        <v/>
      </c>
      <c r="AJ109" t="str">
        <f t="shared" si="21"/>
        <v/>
      </c>
      <c r="AK109" t="str">
        <f t="shared" si="22"/>
        <v>ORD26005124</v>
      </c>
      <c r="AL109">
        <f>IF(E109&lt;&gt;"CAPTURE","",COUNTIF(Orders!$H:$H,AK109))</f>
        <v>1</v>
      </c>
      <c r="AP109" t="str">
        <f t="shared" si="23"/>
        <v>Matched to Order</v>
      </c>
      <c r="AQ109">
        <f>IF(COUNTIF($A$2:A109,A109)=1,1,0)</f>
        <v>1</v>
      </c>
    </row>
    <row r="110" spans="1:43" x14ac:dyDescent="0.3">
      <c r="A110" t="s">
        <v>11946</v>
      </c>
      <c r="C110" t="s">
        <v>10183</v>
      </c>
      <c r="D110" s="1">
        <v>46266</v>
      </c>
      <c r="E110" t="s">
        <v>11819</v>
      </c>
      <c r="F110" t="s">
        <v>44</v>
      </c>
      <c r="G110">
        <v>1499</v>
      </c>
      <c r="H110">
        <v>28.48</v>
      </c>
      <c r="I110">
        <v>5.13</v>
      </c>
      <c r="J110">
        <v>1465.39</v>
      </c>
      <c r="K110" s="1">
        <v>46268</v>
      </c>
      <c r="L110" t="s">
        <v>11820</v>
      </c>
      <c r="M110">
        <f t="shared" si="12"/>
        <v>1</v>
      </c>
      <c r="N110">
        <f>COUNTIF(Orders!$A:$A,C110)</f>
        <v>1</v>
      </c>
      <c r="P110">
        <f>COUNTIF(Orders!$H:$H,UPPER(SUBSTITUTE(TRIM(C110),"-","")))</f>
        <v>1</v>
      </c>
      <c r="R110" t="str">
        <f t="shared" si="13"/>
        <v>Matched Order Reference</v>
      </c>
      <c r="S110">
        <f t="shared" si="14"/>
        <v>1</v>
      </c>
      <c r="V110" cm="1">
        <f t="array" ref="V110">IF(E110&lt;&gt;"CAPTURE",0,SUMPRODUCT((MDR_Rates!$A$2:$A$10=F110)*(G110&gt;MDR_Rates!$B$2:$B$10)*((MDR_Rates!$C$2:$C$10="")+(G110&lt;=MDR_Rates!$C$2:$C$10))*MDR_Rates!$D$2:$D$10))</f>
        <v>1.9</v>
      </c>
      <c r="W110">
        <f t="shared" si="15"/>
        <v>28.48</v>
      </c>
      <c r="X110">
        <f t="shared" si="16"/>
        <v>5.13</v>
      </c>
      <c r="Y110">
        <f t="shared" si="17"/>
        <v>0</v>
      </c>
      <c r="Z110">
        <f t="shared" si="18"/>
        <v>0</v>
      </c>
      <c r="AG110" t="str">
        <f t="shared" si="19"/>
        <v/>
      </c>
      <c r="AI110" t="str">
        <f t="shared" si="20"/>
        <v/>
      </c>
      <c r="AJ110" t="str">
        <f t="shared" si="21"/>
        <v/>
      </c>
      <c r="AK110" t="str">
        <f t="shared" si="22"/>
        <v>ORD26005158</v>
      </c>
      <c r="AL110">
        <f>IF(E110&lt;&gt;"CAPTURE","",COUNTIF(Orders!$H:$H,AK110))</f>
        <v>1</v>
      </c>
      <c r="AP110" t="str">
        <f t="shared" si="23"/>
        <v>Matched to Order</v>
      </c>
      <c r="AQ110">
        <f>IF(COUNTIF($A$2:A110,A110)=1,1,0)</f>
        <v>1</v>
      </c>
    </row>
    <row r="111" spans="1:43" x14ac:dyDescent="0.3">
      <c r="A111" t="s">
        <v>11947</v>
      </c>
      <c r="C111" t="s">
        <v>10195</v>
      </c>
      <c r="D111" s="1">
        <v>46266</v>
      </c>
      <c r="E111" t="s">
        <v>11819</v>
      </c>
      <c r="F111" t="s">
        <v>33</v>
      </c>
      <c r="G111">
        <v>10797</v>
      </c>
      <c r="H111">
        <v>97.17</v>
      </c>
      <c r="I111">
        <v>17.489999999999998</v>
      </c>
      <c r="J111">
        <v>10682.34</v>
      </c>
      <c r="K111" s="1">
        <v>46268</v>
      </c>
      <c r="L111" t="s">
        <v>11820</v>
      </c>
      <c r="M111">
        <f t="shared" si="12"/>
        <v>1</v>
      </c>
      <c r="N111">
        <f>COUNTIF(Orders!$A:$A,C111)</f>
        <v>1</v>
      </c>
      <c r="P111">
        <f>COUNTIF(Orders!$H:$H,UPPER(SUBSTITUTE(TRIM(C111),"-","")))</f>
        <v>1</v>
      </c>
      <c r="R111" t="str">
        <f t="shared" si="13"/>
        <v>Matched Order Reference</v>
      </c>
      <c r="S111">
        <f t="shared" si="14"/>
        <v>1</v>
      </c>
      <c r="V111" cm="1">
        <f t="array" ref="V111">IF(E111&lt;&gt;"CAPTURE",0,SUMPRODUCT((MDR_Rates!$A$2:$A$10=F111)*(G111&gt;MDR_Rates!$B$2:$B$10)*((MDR_Rates!$C$2:$C$10="")+(G111&lt;=MDR_Rates!$C$2:$C$10))*MDR_Rates!$D$2:$D$10))</f>
        <v>0.9</v>
      </c>
      <c r="W111">
        <f t="shared" si="15"/>
        <v>97.17</v>
      </c>
      <c r="X111">
        <f t="shared" si="16"/>
        <v>17.489999999999998</v>
      </c>
      <c r="Y111">
        <f t="shared" si="17"/>
        <v>0</v>
      </c>
      <c r="Z111">
        <f t="shared" si="18"/>
        <v>0</v>
      </c>
      <c r="AG111" t="str">
        <f t="shared" si="19"/>
        <v/>
      </c>
      <c r="AI111" t="str">
        <f t="shared" si="20"/>
        <v/>
      </c>
      <c r="AJ111" t="str">
        <f t="shared" si="21"/>
        <v/>
      </c>
      <c r="AK111" t="str">
        <f t="shared" si="22"/>
        <v>ORD26005165</v>
      </c>
      <c r="AL111">
        <f>IF(E111&lt;&gt;"CAPTURE","",COUNTIF(Orders!$H:$H,AK111))</f>
        <v>1</v>
      </c>
      <c r="AP111" t="str">
        <f t="shared" si="23"/>
        <v>Matched to Order</v>
      </c>
      <c r="AQ111">
        <f>IF(COUNTIF($A$2:A111,A111)=1,1,0)</f>
        <v>1</v>
      </c>
    </row>
    <row r="112" spans="1:43" x14ac:dyDescent="0.3">
      <c r="A112" t="s">
        <v>11948</v>
      </c>
      <c r="C112" t="s">
        <v>10344</v>
      </c>
      <c r="D112" s="1">
        <v>46266</v>
      </c>
      <c r="E112" t="s">
        <v>11819</v>
      </c>
      <c r="F112" t="s">
        <v>9</v>
      </c>
      <c r="G112">
        <v>7999</v>
      </c>
      <c r="H112">
        <v>24</v>
      </c>
      <c r="I112">
        <v>4.32</v>
      </c>
      <c r="J112">
        <v>7970.68</v>
      </c>
      <c r="K112" s="1">
        <v>46268</v>
      </c>
      <c r="L112" t="s">
        <v>11820</v>
      </c>
      <c r="M112">
        <f t="shared" si="12"/>
        <v>1</v>
      </c>
      <c r="N112">
        <f>COUNTIF(Orders!$A:$A,C112)</f>
        <v>1</v>
      </c>
      <c r="P112">
        <f>COUNTIF(Orders!$H:$H,UPPER(SUBSTITUTE(TRIM(C112),"-","")))</f>
        <v>1</v>
      </c>
      <c r="R112" t="str">
        <f t="shared" si="13"/>
        <v>Matched Order Reference</v>
      </c>
      <c r="S112">
        <f t="shared" si="14"/>
        <v>1</v>
      </c>
      <c r="V112" cm="1">
        <f t="array" ref="V112">IF(E112&lt;&gt;"CAPTURE",0,SUMPRODUCT((MDR_Rates!$A$2:$A$10=F112)*(G112&gt;MDR_Rates!$B$2:$B$10)*((MDR_Rates!$C$2:$C$10="")+(G112&lt;=MDR_Rates!$C$2:$C$10))*MDR_Rates!$D$2:$D$10))</f>
        <v>0.3</v>
      </c>
      <c r="W112">
        <f t="shared" si="15"/>
        <v>24</v>
      </c>
      <c r="X112">
        <f t="shared" si="16"/>
        <v>4.32</v>
      </c>
      <c r="Y112">
        <f t="shared" si="17"/>
        <v>0</v>
      </c>
      <c r="Z112">
        <f t="shared" si="18"/>
        <v>0</v>
      </c>
      <c r="AG112" t="str">
        <f t="shared" si="19"/>
        <v/>
      </c>
      <c r="AI112" t="str">
        <f t="shared" si="20"/>
        <v/>
      </c>
      <c r="AJ112" t="str">
        <f t="shared" si="21"/>
        <v/>
      </c>
      <c r="AK112" t="str">
        <f t="shared" si="22"/>
        <v>ORD26005242</v>
      </c>
      <c r="AL112">
        <f>IF(E112&lt;&gt;"CAPTURE","",COUNTIF(Orders!$H:$H,AK112))</f>
        <v>1</v>
      </c>
      <c r="AP112" t="str">
        <f t="shared" si="23"/>
        <v>Matched to Order</v>
      </c>
      <c r="AQ112">
        <f>IF(COUNTIF($A$2:A112,A112)=1,1,0)</f>
        <v>1</v>
      </c>
    </row>
    <row r="113" spans="1:43" x14ac:dyDescent="0.3">
      <c r="A113" t="s">
        <v>11949</v>
      </c>
      <c r="C113" t="s">
        <v>10362</v>
      </c>
      <c r="D113" s="1">
        <v>46266</v>
      </c>
      <c r="E113" t="s">
        <v>11819</v>
      </c>
      <c r="F113" t="s">
        <v>9</v>
      </c>
      <c r="G113">
        <v>3848</v>
      </c>
      <c r="H113">
        <v>11.54</v>
      </c>
      <c r="I113">
        <v>2.08</v>
      </c>
      <c r="J113">
        <v>3834.38</v>
      </c>
      <c r="K113" s="1">
        <v>46268</v>
      </c>
      <c r="L113" t="s">
        <v>11820</v>
      </c>
      <c r="M113">
        <f t="shared" si="12"/>
        <v>1</v>
      </c>
      <c r="N113">
        <f>COUNTIF(Orders!$A:$A,C113)</f>
        <v>1</v>
      </c>
      <c r="P113">
        <f>COUNTIF(Orders!$H:$H,UPPER(SUBSTITUTE(TRIM(C113),"-","")))</f>
        <v>1</v>
      </c>
      <c r="R113" t="str">
        <f t="shared" si="13"/>
        <v>Matched Order Reference</v>
      </c>
      <c r="S113">
        <f t="shared" si="14"/>
        <v>1</v>
      </c>
      <c r="V113" cm="1">
        <f t="array" ref="V113">IF(E113&lt;&gt;"CAPTURE",0,SUMPRODUCT((MDR_Rates!$A$2:$A$10=F113)*(G113&gt;MDR_Rates!$B$2:$B$10)*((MDR_Rates!$C$2:$C$10="")+(G113&lt;=MDR_Rates!$C$2:$C$10))*MDR_Rates!$D$2:$D$10))</f>
        <v>0.3</v>
      </c>
      <c r="W113">
        <f t="shared" si="15"/>
        <v>11.54</v>
      </c>
      <c r="X113">
        <f t="shared" si="16"/>
        <v>2.08</v>
      </c>
      <c r="Y113">
        <f t="shared" si="17"/>
        <v>0</v>
      </c>
      <c r="Z113">
        <f t="shared" si="18"/>
        <v>0</v>
      </c>
      <c r="AG113" t="str">
        <f t="shared" si="19"/>
        <v/>
      </c>
      <c r="AI113" t="str">
        <f t="shared" si="20"/>
        <v/>
      </c>
      <c r="AJ113" t="str">
        <f t="shared" si="21"/>
        <v/>
      </c>
      <c r="AK113" t="str">
        <f t="shared" si="22"/>
        <v>ORD26005251</v>
      </c>
      <c r="AL113">
        <f>IF(E113&lt;&gt;"CAPTURE","",COUNTIF(Orders!$H:$H,AK113))</f>
        <v>1</v>
      </c>
      <c r="AP113" t="str">
        <f t="shared" si="23"/>
        <v>Matched to Order</v>
      </c>
      <c r="AQ113">
        <f>IF(COUNTIF($A$2:A113,A113)=1,1,0)</f>
        <v>1</v>
      </c>
    </row>
    <row r="114" spans="1:43" x14ac:dyDescent="0.3">
      <c r="A114" t="s">
        <v>11950</v>
      </c>
      <c r="C114" t="s">
        <v>10444</v>
      </c>
      <c r="D114" s="1">
        <v>46266</v>
      </c>
      <c r="E114" t="s">
        <v>11819</v>
      </c>
      <c r="F114" t="s">
        <v>17</v>
      </c>
      <c r="G114">
        <v>2499</v>
      </c>
      <c r="H114">
        <v>39.979999999999997</v>
      </c>
      <c r="I114">
        <v>7.2</v>
      </c>
      <c r="J114">
        <v>2451.8200000000002</v>
      </c>
      <c r="K114" s="1">
        <v>46268</v>
      </c>
      <c r="L114" t="s">
        <v>11820</v>
      </c>
      <c r="M114">
        <f t="shared" si="12"/>
        <v>1</v>
      </c>
      <c r="N114">
        <f>COUNTIF(Orders!$A:$A,C114)</f>
        <v>1</v>
      </c>
      <c r="P114">
        <f>COUNTIF(Orders!$H:$H,UPPER(SUBSTITUTE(TRIM(C114),"-","")))</f>
        <v>1</v>
      </c>
      <c r="R114" t="str">
        <f t="shared" si="13"/>
        <v>Matched Order Reference</v>
      </c>
      <c r="S114">
        <f t="shared" si="14"/>
        <v>1</v>
      </c>
      <c r="V114" cm="1">
        <f t="array" ref="V114">IF(E114&lt;&gt;"CAPTURE",0,SUMPRODUCT((MDR_Rates!$A$2:$A$10=F114)*(G114&gt;MDR_Rates!$B$2:$B$10)*((MDR_Rates!$C$2:$C$10="")+(G114&lt;=MDR_Rates!$C$2:$C$10))*MDR_Rates!$D$2:$D$10))</f>
        <v>1.6</v>
      </c>
      <c r="W114">
        <f t="shared" si="15"/>
        <v>39.979999999999997</v>
      </c>
      <c r="X114">
        <f t="shared" si="16"/>
        <v>7.2</v>
      </c>
      <c r="Y114">
        <f t="shared" si="17"/>
        <v>0</v>
      </c>
      <c r="Z114">
        <f t="shared" si="18"/>
        <v>0</v>
      </c>
      <c r="AG114" t="str">
        <f t="shared" si="19"/>
        <v/>
      </c>
      <c r="AI114" t="str">
        <f t="shared" si="20"/>
        <v/>
      </c>
      <c r="AJ114" t="str">
        <f t="shared" si="21"/>
        <v/>
      </c>
      <c r="AK114" t="str">
        <f t="shared" si="22"/>
        <v>ORD26005294</v>
      </c>
      <c r="AL114">
        <f>IF(E114&lt;&gt;"CAPTURE","",COUNTIF(Orders!$H:$H,AK114))</f>
        <v>1</v>
      </c>
      <c r="AP114" t="str">
        <f t="shared" si="23"/>
        <v>Matched to Order</v>
      </c>
      <c r="AQ114">
        <f>IF(COUNTIF($A$2:A114,A114)=1,1,0)</f>
        <v>1</v>
      </c>
    </row>
    <row r="115" spans="1:43" x14ac:dyDescent="0.3">
      <c r="A115" t="s">
        <v>11951</v>
      </c>
      <c r="C115" t="s">
        <v>10521</v>
      </c>
      <c r="D115" s="1">
        <v>46266</v>
      </c>
      <c r="E115" t="s">
        <v>11819</v>
      </c>
      <c r="F115" t="s">
        <v>9</v>
      </c>
      <c r="G115">
        <v>898</v>
      </c>
      <c r="H115">
        <v>0</v>
      </c>
      <c r="I115">
        <v>0</v>
      </c>
      <c r="J115">
        <v>898</v>
      </c>
      <c r="K115" s="1">
        <v>46268</v>
      </c>
      <c r="L115" t="s">
        <v>11820</v>
      </c>
      <c r="M115">
        <f t="shared" si="12"/>
        <v>1</v>
      </c>
      <c r="N115">
        <f>COUNTIF(Orders!$A:$A,C115)</f>
        <v>1</v>
      </c>
      <c r="P115">
        <f>COUNTIF(Orders!$H:$H,UPPER(SUBSTITUTE(TRIM(C115),"-","")))</f>
        <v>1</v>
      </c>
      <c r="R115" t="str">
        <f t="shared" si="13"/>
        <v>Matched Order Reference</v>
      </c>
      <c r="S115">
        <f t="shared" si="14"/>
        <v>1</v>
      </c>
      <c r="V115" cm="1">
        <f t="array" ref="V115">IF(E115&lt;&gt;"CAPTURE",0,SUMPRODUCT((MDR_Rates!$A$2:$A$10=F115)*(G115&gt;MDR_Rates!$B$2:$B$10)*((MDR_Rates!$C$2:$C$10="")+(G115&lt;=MDR_Rates!$C$2:$C$10))*MDR_Rates!$D$2:$D$10))</f>
        <v>0</v>
      </c>
      <c r="W115">
        <f t="shared" si="15"/>
        <v>0</v>
      </c>
      <c r="X115">
        <f t="shared" si="16"/>
        <v>0</v>
      </c>
      <c r="Y115">
        <f t="shared" si="17"/>
        <v>0</v>
      </c>
      <c r="Z115">
        <f t="shared" si="18"/>
        <v>0</v>
      </c>
      <c r="AG115" t="str">
        <f t="shared" si="19"/>
        <v/>
      </c>
      <c r="AI115" t="str">
        <f t="shared" si="20"/>
        <v/>
      </c>
      <c r="AJ115" t="str">
        <f t="shared" si="21"/>
        <v/>
      </c>
      <c r="AK115" t="str">
        <f t="shared" si="22"/>
        <v>ORD26005333</v>
      </c>
      <c r="AL115">
        <f>IF(E115&lt;&gt;"CAPTURE","",COUNTIF(Orders!$H:$H,AK115))</f>
        <v>1</v>
      </c>
      <c r="AP115" t="str">
        <f t="shared" si="23"/>
        <v>Matched to Order</v>
      </c>
      <c r="AQ115">
        <f>IF(COUNTIF($A$2:A115,A115)=1,1,0)</f>
        <v>1</v>
      </c>
    </row>
    <row r="116" spans="1:43" x14ac:dyDescent="0.3">
      <c r="A116" t="s">
        <v>11952</v>
      </c>
      <c r="C116" t="s">
        <v>10523</v>
      </c>
      <c r="D116" s="1">
        <v>46266</v>
      </c>
      <c r="E116" t="s">
        <v>11819</v>
      </c>
      <c r="F116" t="s">
        <v>9</v>
      </c>
      <c r="G116">
        <v>2999</v>
      </c>
      <c r="H116">
        <v>9</v>
      </c>
      <c r="I116">
        <v>1.62</v>
      </c>
      <c r="J116">
        <v>2988.38</v>
      </c>
      <c r="K116" s="1">
        <v>46268</v>
      </c>
      <c r="L116" t="s">
        <v>11820</v>
      </c>
      <c r="M116">
        <f t="shared" si="12"/>
        <v>1</v>
      </c>
      <c r="N116">
        <f>COUNTIF(Orders!$A:$A,C116)</f>
        <v>1</v>
      </c>
      <c r="P116">
        <f>COUNTIF(Orders!$H:$H,UPPER(SUBSTITUTE(TRIM(C116),"-","")))</f>
        <v>1</v>
      </c>
      <c r="R116" t="str">
        <f t="shared" si="13"/>
        <v>Matched Order Reference</v>
      </c>
      <c r="S116">
        <f t="shared" si="14"/>
        <v>1</v>
      </c>
      <c r="V116" cm="1">
        <f t="array" ref="V116">IF(E116&lt;&gt;"CAPTURE",0,SUMPRODUCT((MDR_Rates!$A$2:$A$10=F116)*(G116&gt;MDR_Rates!$B$2:$B$10)*((MDR_Rates!$C$2:$C$10="")+(G116&lt;=MDR_Rates!$C$2:$C$10))*MDR_Rates!$D$2:$D$10))</f>
        <v>0.3</v>
      </c>
      <c r="W116">
        <f t="shared" si="15"/>
        <v>9</v>
      </c>
      <c r="X116">
        <f t="shared" si="16"/>
        <v>1.62</v>
      </c>
      <c r="Y116">
        <f t="shared" si="17"/>
        <v>0</v>
      </c>
      <c r="Z116">
        <f t="shared" si="18"/>
        <v>0</v>
      </c>
      <c r="AG116" t="str">
        <f t="shared" si="19"/>
        <v/>
      </c>
      <c r="AI116" t="str">
        <f t="shared" si="20"/>
        <v/>
      </c>
      <c r="AJ116" t="str">
        <f t="shared" si="21"/>
        <v/>
      </c>
      <c r="AK116" t="str">
        <f t="shared" si="22"/>
        <v>ORD26005334</v>
      </c>
      <c r="AL116">
        <f>IF(E116&lt;&gt;"CAPTURE","",COUNTIF(Orders!$H:$H,AK116))</f>
        <v>1</v>
      </c>
      <c r="AP116" t="str">
        <f t="shared" si="23"/>
        <v>Matched to Order</v>
      </c>
      <c r="AQ116">
        <f>IF(COUNTIF($A$2:A116,A116)=1,1,0)</f>
        <v>1</v>
      </c>
    </row>
    <row r="117" spans="1:43" x14ac:dyDescent="0.3">
      <c r="A117" t="s">
        <v>11953</v>
      </c>
      <c r="C117" t="s">
        <v>10621</v>
      </c>
      <c r="D117" s="1">
        <v>46266</v>
      </c>
      <c r="E117" t="s">
        <v>11819</v>
      </c>
      <c r="F117" t="s">
        <v>9</v>
      </c>
      <c r="G117">
        <v>599</v>
      </c>
      <c r="H117">
        <v>0</v>
      </c>
      <c r="I117">
        <v>0</v>
      </c>
      <c r="J117">
        <v>599</v>
      </c>
      <c r="K117" s="1">
        <v>46268</v>
      </c>
      <c r="L117" t="s">
        <v>11820</v>
      </c>
      <c r="M117">
        <f t="shared" si="12"/>
        <v>1</v>
      </c>
      <c r="N117">
        <f>COUNTIF(Orders!$A:$A,C117)</f>
        <v>1</v>
      </c>
      <c r="P117">
        <f>COUNTIF(Orders!$H:$H,UPPER(SUBSTITUTE(TRIM(C117),"-","")))</f>
        <v>1</v>
      </c>
      <c r="R117" t="str">
        <f t="shared" si="13"/>
        <v>Matched Order Reference</v>
      </c>
      <c r="S117">
        <f t="shared" si="14"/>
        <v>1</v>
      </c>
      <c r="V117" cm="1">
        <f t="array" ref="V117">IF(E117&lt;&gt;"CAPTURE",0,SUMPRODUCT((MDR_Rates!$A$2:$A$10=F117)*(G117&gt;MDR_Rates!$B$2:$B$10)*((MDR_Rates!$C$2:$C$10="")+(G117&lt;=MDR_Rates!$C$2:$C$10))*MDR_Rates!$D$2:$D$10))</f>
        <v>0</v>
      </c>
      <c r="W117">
        <f t="shared" si="15"/>
        <v>0</v>
      </c>
      <c r="X117">
        <f t="shared" si="16"/>
        <v>0</v>
      </c>
      <c r="Y117">
        <f t="shared" si="17"/>
        <v>0</v>
      </c>
      <c r="Z117">
        <f t="shared" si="18"/>
        <v>0</v>
      </c>
      <c r="AG117" t="str">
        <f t="shared" si="19"/>
        <v/>
      </c>
      <c r="AI117" t="str">
        <f t="shared" si="20"/>
        <v/>
      </c>
      <c r="AJ117" t="str">
        <f t="shared" si="21"/>
        <v/>
      </c>
      <c r="AK117" t="str">
        <f t="shared" si="22"/>
        <v>ORD26005384</v>
      </c>
      <c r="AL117">
        <f>IF(E117&lt;&gt;"CAPTURE","",COUNTIF(Orders!$H:$H,AK117))</f>
        <v>1</v>
      </c>
      <c r="AP117" t="str">
        <f t="shared" si="23"/>
        <v>Matched to Order</v>
      </c>
      <c r="AQ117">
        <f>IF(COUNTIF($A$2:A117,A117)=1,1,0)</f>
        <v>1</v>
      </c>
    </row>
    <row r="118" spans="1:43" x14ac:dyDescent="0.3">
      <c r="A118" t="s">
        <v>11954</v>
      </c>
      <c r="C118" t="s">
        <v>10858</v>
      </c>
      <c r="D118" s="1">
        <v>46266</v>
      </c>
      <c r="E118" t="s">
        <v>11819</v>
      </c>
      <c r="F118" t="s">
        <v>9</v>
      </c>
      <c r="G118">
        <v>3997</v>
      </c>
      <c r="H118">
        <v>11.99</v>
      </c>
      <c r="I118">
        <v>2.16</v>
      </c>
      <c r="J118">
        <v>3982.85</v>
      </c>
      <c r="K118" s="1">
        <v>46268</v>
      </c>
      <c r="L118" t="s">
        <v>11820</v>
      </c>
      <c r="M118">
        <f t="shared" si="12"/>
        <v>1</v>
      </c>
      <c r="N118">
        <f>COUNTIF(Orders!$A:$A,C118)</f>
        <v>1</v>
      </c>
      <c r="P118">
        <f>COUNTIF(Orders!$H:$H,UPPER(SUBSTITUTE(TRIM(C118),"-","")))</f>
        <v>1</v>
      </c>
      <c r="R118" t="str">
        <f t="shared" si="13"/>
        <v>Matched Order Reference</v>
      </c>
      <c r="S118">
        <f t="shared" si="14"/>
        <v>1</v>
      </c>
      <c r="V118" cm="1">
        <f t="array" ref="V118">IF(E118&lt;&gt;"CAPTURE",0,SUMPRODUCT((MDR_Rates!$A$2:$A$10=F118)*(G118&gt;MDR_Rates!$B$2:$B$10)*((MDR_Rates!$C$2:$C$10="")+(G118&lt;=MDR_Rates!$C$2:$C$10))*MDR_Rates!$D$2:$D$10))</f>
        <v>0.3</v>
      </c>
      <c r="W118">
        <f t="shared" si="15"/>
        <v>11.99</v>
      </c>
      <c r="X118">
        <f t="shared" si="16"/>
        <v>2.16</v>
      </c>
      <c r="Y118">
        <f t="shared" si="17"/>
        <v>0</v>
      </c>
      <c r="Z118">
        <f t="shared" si="18"/>
        <v>0</v>
      </c>
      <c r="AG118" t="str">
        <f t="shared" si="19"/>
        <v/>
      </c>
      <c r="AI118" t="str">
        <f t="shared" si="20"/>
        <v/>
      </c>
      <c r="AJ118" t="str">
        <f t="shared" si="21"/>
        <v/>
      </c>
      <c r="AK118" t="str">
        <f t="shared" si="22"/>
        <v>ORD26005506</v>
      </c>
      <c r="AL118">
        <f>IF(E118&lt;&gt;"CAPTURE","",COUNTIF(Orders!$H:$H,AK118))</f>
        <v>1</v>
      </c>
      <c r="AP118" t="str">
        <f t="shared" si="23"/>
        <v>Matched to Order</v>
      </c>
      <c r="AQ118">
        <f>IF(COUNTIF($A$2:A118,A118)=1,1,0)</f>
        <v>1</v>
      </c>
    </row>
    <row r="119" spans="1:43" x14ac:dyDescent="0.3">
      <c r="A119" t="s">
        <v>11955</v>
      </c>
      <c r="C119" t="s">
        <v>11956</v>
      </c>
      <c r="D119" s="1">
        <v>46266</v>
      </c>
      <c r="E119" t="s">
        <v>11819</v>
      </c>
      <c r="F119" t="s">
        <v>9</v>
      </c>
      <c r="G119">
        <v>3499</v>
      </c>
      <c r="H119">
        <v>10.5</v>
      </c>
      <c r="I119">
        <v>1.89</v>
      </c>
      <c r="J119">
        <v>3486.61</v>
      </c>
      <c r="K119" s="1">
        <v>46268</v>
      </c>
      <c r="L119" t="s">
        <v>11820</v>
      </c>
      <c r="M119">
        <f t="shared" si="12"/>
        <v>1</v>
      </c>
      <c r="N119">
        <f>COUNTIF(Orders!$A:$A,C119)</f>
        <v>0</v>
      </c>
      <c r="P119">
        <f>COUNTIF(Orders!$H:$H,UPPER(SUBSTITUTE(TRIM(C119),"-","")))</f>
        <v>1</v>
      </c>
      <c r="R119" t="str">
        <f t="shared" si="13"/>
        <v>Matched Order Reference</v>
      </c>
      <c r="S119">
        <f t="shared" si="14"/>
        <v>1</v>
      </c>
      <c r="V119" cm="1">
        <f t="array" ref="V119">IF(E119&lt;&gt;"CAPTURE",0,SUMPRODUCT((MDR_Rates!$A$2:$A$10=F119)*(G119&gt;MDR_Rates!$B$2:$B$10)*((MDR_Rates!$C$2:$C$10="")+(G119&lt;=MDR_Rates!$C$2:$C$10))*MDR_Rates!$D$2:$D$10))</f>
        <v>0.3</v>
      </c>
      <c r="W119">
        <f t="shared" si="15"/>
        <v>10.5</v>
      </c>
      <c r="X119">
        <f t="shared" si="16"/>
        <v>1.89</v>
      </c>
      <c r="Y119">
        <f t="shared" si="17"/>
        <v>0</v>
      </c>
      <c r="Z119">
        <f t="shared" si="18"/>
        <v>0</v>
      </c>
      <c r="AG119" t="str">
        <f t="shared" si="19"/>
        <v/>
      </c>
      <c r="AI119" t="str">
        <f t="shared" si="20"/>
        <v/>
      </c>
      <c r="AJ119" t="str">
        <f t="shared" si="21"/>
        <v/>
      </c>
      <c r="AK119" t="str">
        <f t="shared" si="22"/>
        <v>ORD26005526</v>
      </c>
      <c r="AL119">
        <f>IF(E119&lt;&gt;"CAPTURE","",COUNTIF(Orders!$H:$H,AK119))</f>
        <v>1</v>
      </c>
      <c r="AP119" t="str">
        <f t="shared" si="23"/>
        <v>Matched to Order</v>
      </c>
      <c r="AQ119">
        <f>IF(COUNTIF($A$2:A119,A119)=1,1,0)</f>
        <v>1</v>
      </c>
    </row>
    <row r="120" spans="1:43" x14ac:dyDescent="0.3">
      <c r="A120" t="s">
        <v>11957</v>
      </c>
      <c r="C120" t="s">
        <v>10932</v>
      </c>
      <c r="D120" s="1">
        <v>46266</v>
      </c>
      <c r="E120" t="s">
        <v>11819</v>
      </c>
      <c r="F120" t="s">
        <v>9</v>
      </c>
      <c r="G120">
        <v>2098</v>
      </c>
      <c r="H120">
        <v>6.29</v>
      </c>
      <c r="I120">
        <v>1.1299999999999999</v>
      </c>
      <c r="J120">
        <v>2090.58</v>
      </c>
      <c r="K120" s="1">
        <v>46268</v>
      </c>
      <c r="L120" t="s">
        <v>11820</v>
      </c>
      <c r="M120">
        <f t="shared" si="12"/>
        <v>1</v>
      </c>
      <c r="N120">
        <f>COUNTIF(Orders!$A:$A,C120)</f>
        <v>1</v>
      </c>
      <c r="P120">
        <f>COUNTIF(Orders!$H:$H,UPPER(SUBSTITUTE(TRIM(C120),"-","")))</f>
        <v>1</v>
      </c>
      <c r="R120" t="str">
        <f t="shared" si="13"/>
        <v>Matched Order Reference</v>
      </c>
      <c r="S120">
        <f t="shared" si="14"/>
        <v>1</v>
      </c>
      <c r="V120" cm="1">
        <f t="array" ref="V120">IF(E120&lt;&gt;"CAPTURE",0,SUMPRODUCT((MDR_Rates!$A$2:$A$10=F120)*(G120&gt;MDR_Rates!$B$2:$B$10)*((MDR_Rates!$C$2:$C$10="")+(G120&lt;=MDR_Rates!$C$2:$C$10))*MDR_Rates!$D$2:$D$10))</f>
        <v>0.3</v>
      </c>
      <c r="W120">
        <f t="shared" si="15"/>
        <v>6.29</v>
      </c>
      <c r="X120">
        <f t="shared" si="16"/>
        <v>1.1299999999999999</v>
      </c>
      <c r="Y120">
        <f t="shared" si="17"/>
        <v>0</v>
      </c>
      <c r="Z120">
        <f t="shared" si="18"/>
        <v>0</v>
      </c>
      <c r="AG120" t="str">
        <f t="shared" si="19"/>
        <v/>
      </c>
      <c r="AI120" t="str">
        <f t="shared" si="20"/>
        <v/>
      </c>
      <c r="AJ120" t="str">
        <f t="shared" si="21"/>
        <v/>
      </c>
      <c r="AK120" t="str">
        <f t="shared" si="22"/>
        <v>ORD26005544</v>
      </c>
      <c r="AL120">
        <f>IF(E120&lt;&gt;"CAPTURE","",COUNTIF(Orders!$H:$H,AK120))</f>
        <v>1</v>
      </c>
      <c r="AP120" t="str">
        <f t="shared" si="23"/>
        <v>Matched to Order</v>
      </c>
      <c r="AQ120">
        <f>IF(COUNTIF($A$2:A120,A120)=1,1,0)</f>
        <v>1</v>
      </c>
    </row>
    <row r="121" spans="1:43" x14ac:dyDescent="0.3">
      <c r="A121" t="s">
        <v>11958</v>
      </c>
      <c r="C121" t="s">
        <v>10940</v>
      </c>
      <c r="D121" s="1">
        <v>46266</v>
      </c>
      <c r="E121" t="s">
        <v>11819</v>
      </c>
      <c r="F121" t="s">
        <v>9</v>
      </c>
      <c r="G121">
        <v>5598</v>
      </c>
      <c r="H121">
        <v>16.79</v>
      </c>
      <c r="I121">
        <v>3.02</v>
      </c>
      <c r="J121">
        <v>5578.19</v>
      </c>
      <c r="K121" s="1">
        <v>46268</v>
      </c>
      <c r="L121" t="s">
        <v>11820</v>
      </c>
      <c r="M121">
        <f t="shared" si="12"/>
        <v>1</v>
      </c>
      <c r="N121">
        <f>COUNTIF(Orders!$A:$A,C121)</f>
        <v>1</v>
      </c>
      <c r="P121">
        <f>COUNTIF(Orders!$H:$H,UPPER(SUBSTITUTE(TRIM(C121),"-","")))</f>
        <v>1</v>
      </c>
      <c r="R121" t="str">
        <f t="shared" si="13"/>
        <v>Matched Order Reference</v>
      </c>
      <c r="S121">
        <f t="shared" si="14"/>
        <v>1</v>
      </c>
      <c r="V121" cm="1">
        <f t="array" ref="V121">IF(E121&lt;&gt;"CAPTURE",0,SUMPRODUCT((MDR_Rates!$A$2:$A$10=F121)*(G121&gt;MDR_Rates!$B$2:$B$10)*((MDR_Rates!$C$2:$C$10="")+(G121&lt;=MDR_Rates!$C$2:$C$10))*MDR_Rates!$D$2:$D$10))</f>
        <v>0.3</v>
      </c>
      <c r="W121">
        <f t="shared" si="15"/>
        <v>16.79</v>
      </c>
      <c r="X121">
        <f t="shared" si="16"/>
        <v>3.02</v>
      </c>
      <c r="Y121">
        <f t="shared" si="17"/>
        <v>0</v>
      </c>
      <c r="Z121">
        <f t="shared" si="18"/>
        <v>0</v>
      </c>
      <c r="AG121" t="str">
        <f t="shared" si="19"/>
        <v/>
      </c>
      <c r="AI121" t="str">
        <f t="shared" si="20"/>
        <v/>
      </c>
      <c r="AJ121" t="str">
        <f t="shared" si="21"/>
        <v/>
      </c>
      <c r="AK121" t="str">
        <f t="shared" si="22"/>
        <v>ORD26005548</v>
      </c>
      <c r="AL121">
        <f>IF(E121&lt;&gt;"CAPTURE","",COUNTIF(Orders!$H:$H,AK121))</f>
        <v>1</v>
      </c>
      <c r="AP121" t="str">
        <f t="shared" si="23"/>
        <v>Matched to Order</v>
      </c>
      <c r="AQ121">
        <f>IF(COUNTIF($A$2:A121,A121)=1,1,0)</f>
        <v>1</v>
      </c>
    </row>
    <row r="122" spans="1:43" x14ac:dyDescent="0.3">
      <c r="A122" t="s">
        <v>11959</v>
      </c>
      <c r="C122" t="s">
        <v>11011</v>
      </c>
      <c r="D122" s="1">
        <v>46266</v>
      </c>
      <c r="E122" t="s">
        <v>11819</v>
      </c>
      <c r="F122" t="s">
        <v>9</v>
      </c>
      <c r="G122">
        <v>2798</v>
      </c>
      <c r="H122">
        <v>8.39</v>
      </c>
      <c r="I122">
        <v>1.51</v>
      </c>
      <c r="J122">
        <v>2788.1</v>
      </c>
      <c r="K122" s="1">
        <v>46268</v>
      </c>
      <c r="L122" t="s">
        <v>11820</v>
      </c>
      <c r="M122">
        <f t="shared" si="12"/>
        <v>1</v>
      </c>
      <c r="N122">
        <f>COUNTIF(Orders!$A:$A,C122)</f>
        <v>1</v>
      </c>
      <c r="P122">
        <f>COUNTIF(Orders!$H:$H,UPPER(SUBSTITUTE(TRIM(C122),"-","")))</f>
        <v>1</v>
      </c>
      <c r="R122" t="str">
        <f t="shared" si="13"/>
        <v>Matched Order Reference</v>
      </c>
      <c r="S122">
        <f t="shared" si="14"/>
        <v>1</v>
      </c>
      <c r="V122" cm="1">
        <f t="array" ref="V122">IF(E122&lt;&gt;"CAPTURE",0,SUMPRODUCT((MDR_Rates!$A$2:$A$10=F122)*(G122&gt;MDR_Rates!$B$2:$B$10)*((MDR_Rates!$C$2:$C$10="")+(G122&lt;=MDR_Rates!$C$2:$C$10))*MDR_Rates!$D$2:$D$10))</f>
        <v>0.3</v>
      </c>
      <c r="W122">
        <f t="shared" si="15"/>
        <v>8.39</v>
      </c>
      <c r="X122">
        <f t="shared" si="16"/>
        <v>1.51</v>
      </c>
      <c r="Y122">
        <f t="shared" si="17"/>
        <v>0</v>
      </c>
      <c r="Z122">
        <f t="shared" si="18"/>
        <v>0</v>
      </c>
      <c r="AG122" t="str">
        <f t="shared" si="19"/>
        <v/>
      </c>
      <c r="AI122" t="str">
        <f t="shared" si="20"/>
        <v/>
      </c>
      <c r="AJ122" t="str">
        <f t="shared" si="21"/>
        <v/>
      </c>
      <c r="AK122" t="str">
        <f t="shared" si="22"/>
        <v>ORD26005585</v>
      </c>
      <c r="AL122">
        <f>IF(E122&lt;&gt;"CAPTURE","",COUNTIF(Orders!$H:$H,AK122))</f>
        <v>1</v>
      </c>
      <c r="AP122" t="str">
        <f t="shared" si="23"/>
        <v>Matched to Order</v>
      </c>
      <c r="AQ122">
        <f>IF(COUNTIF($A$2:A122,A122)=1,1,0)</f>
        <v>1</v>
      </c>
    </row>
    <row r="123" spans="1:43" x14ac:dyDescent="0.3">
      <c r="A123" t="s">
        <v>11960</v>
      </c>
      <c r="C123" t="s">
        <v>11168</v>
      </c>
      <c r="D123" s="1">
        <v>46266</v>
      </c>
      <c r="E123" t="s">
        <v>11819</v>
      </c>
      <c r="F123" t="s">
        <v>9</v>
      </c>
      <c r="G123">
        <v>1848</v>
      </c>
      <c r="H123">
        <v>0</v>
      </c>
      <c r="I123">
        <v>0</v>
      </c>
      <c r="J123">
        <v>1848</v>
      </c>
      <c r="K123" s="1">
        <v>46268</v>
      </c>
      <c r="L123" t="s">
        <v>11820</v>
      </c>
      <c r="M123">
        <f t="shared" si="12"/>
        <v>1</v>
      </c>
      <c r="N123">
        <f>COUNTIF(Orders!$A:$A,C123)</f>
        <v>1</v>
      </c>
      <c r="P123">
        <f>COUNTIF(Orders!$H:$H,UPPER(SUBSTITUTE(TRIM(C123),"-","")))</f>
        <v>1</v>
      </c>
      <c r="R123" t="str">
        <f t="shared" si="13"/>
        <v>Matched Order Reference</v>
      </c>
      <c r="S123">
        <f t="shared" si="14"/>
        <v>1</v>
      </c>
      <c r="V123" cm="1">
        <f t="array" ref="V123">IF(E123&lt;&gt;"CAPTURE",0,SUMPRODUCT((MDR_Rates!$A$2:$A$10=F123)*(G123&gt;MDR_Rates!$B$2:$B$10)*((MDR_Rates!$C$2:$C$10="")+(G123&lt;=MDR_Rates!$C$2:$C$10))*MDR_Rates!$D$2:$D$10))</f>
        <v>0</v>
      </c>
      <c r="W123">
        <f t="shared" si="15"/>
        <v>0</v>
      </c>
      <c r="X123">
        <f t="shared" si="16"/>
        <v>0</v>
      </c>
      <c r="Y123">
        <f t="shared" si="17"/>
        <v>0</v>
      </c>
      <c r="Z123">
        <f t="shared" si="18"/>
        <v>0</v>
      </c>
      <c r="AG123" t="str">
        <f t="shared" si="19"/>
        <v/>
      </c>
      <c r="AI123" t="str">
        <f t="shared" si="20"/>
        <v/>
      </c>
      <c r="AJ123" t="str">
        <f t="shared" si="21"/>
        <v/>
      </c>
      <c r="AK123" t="str">
        <f t="shared" si="22"/>
        <v>ORD26005665</v>
      </c>
      <c r="AL123">
        <f>IF(E123&lt;&gt;"CAPTURE","",COUNTIF(Orders!$H:$H,AK123))</f>
        <v>1</v>
      </c>
      <c r="AP123" t="str">
        <f t="shared" si="23"/>
        <v>Matched to Order</v>
      </c>
      <c r="AQ123">
        <f>IF(COUNTIF($A$2:A123,A123)=1,1,0)</f>
        <v>1</v>
      </c>
    </row>
    <row r="124" spans="1:43" x14ac:dyDescent="0.3">
      <c r="A124" t="s">
        <v>11961</v>
      </c>
      <c r="C124" t="s">
        <v>11180</v>
      </c>
      <c r="D124" s="1">
        <v>46266</v>
      </c>
      <c r="E124" t="s">
        <v>11819</v>
      </c>
      <c r="F124" t="s">
        <v>9</v>
      </c>
      <c r="G124">
        <v>299</v>
      </c>
      <c r="H124">
        <v>0</v>
      </c>
      <c r="I124">
        <v>0</v>
      </c>
      <c r="J124">
        <v>299</v>
      </c>
      <c r="K124" s="1">
        <v>46268</v>
      </c>
      <c r="L124" t="s">
        <v>11820</v>
      </c>
      <c r="M124">
        <f t="shared" si="12"/>
        <v>1</v>
      </c>
      <c r="N124">
        <f>COUNTIF(Orders!$A:$A,C124)</f>
        <v>1</v>
      </c>
      <c r="P124">
        <f>COUNTIF(Orders!$H:$H,UPPER(SUBSTITUTE(TRIM(C124),"-","")))</f>
        <v>1</v>
      </c>
      <c r="R124" t="str">
        <f t="shared" si="13"/>
        <v>Matched Order Reference</v>
      </c>
      <c r="S124">
        <f t="shared" si="14"/>
        <v>1</v>
      </c>
      <c r="V124" cm="1">
        <f t="array" ref="V124">IF(E124&lt;&gt;"CAPTURE",0,SUMPRODUCT((MDR_Rates!$A$2:$A$10=F124)*(G124&gt;MDR_Rates!$B$2:$B$10)*((MDR_Rates!$C$2:$C$10="")+(G124&lt;=MDR_Rates!$C$2:$C$10))*MDR_Rates!$D$2:$D$10))</f>
        <v>0</v>
      </c>
      <c r="W124">
        <f t="shared" si="15"/>
        <v>0</v>
      </c>
      <c r="X124">
        <f t="shared" si="16"/>
        <v>0</v>
      </c>
      <c r="Y124">
        <f t="shared" si="17"/>
        <v>0</v>
      </c>
      <c r="Z124">
        <f t="shared" si="18"/>
        <v>0</v>
      </c>
      <c r="AG124" t="str">
        <f t="shared" si="19"/>
        <v/>
      </c>
      <c r="AI124" t="str">
        <f t="shared" si="20"/>
        <v/>
      </c>
      <c r="AJ124" t="str">
        <f t="shared" si="21"/>
        <v/>
      </c>
      <c r="AK124" t="str">
        <f t="shared" si="22"/>
        <v>ORD26005671</v>
      </c>
      <c r="AL124">
        <f>IF(E124&lt;&gt;"CAPTURE","",COUNTIF(Orders!$H:$H,AK124))</f>
        <v>1</v>
      </c>
      <c r="AP124" t="str">
        <f t="shared" si="23"/>
        <v>Matched to Order</v>
      </c>
      <c r="AQ124">
        <f>IF(COUNTIF($A$2:A124,A124)=1,1,0)</f>
        <v>1</v>
      </c>
    </row>
    <row r="125" spans="1:43" x14ac:dyDescent="0.3">
      <c r="A125" t="s">
        <v>11962</v>
      </c>
      <c r="C125" t="s">
        <v>11259</v>
      </c>
      <c r="D125" s="1">
        <v>46266</v>
      </c>
      <c r="E125" t="s">
        <v>11819</v>
      </c>
      <c r="F125" t="s">
        <v>9</v>
      </c>
      <c r="G125">
        <v>2897</v>
      </c>
      <c r="H125">
        <v>8.69</v>
      </c>
      <c r="I125">
        <v>1.56</v>
      </c>
      <c r="J125">
        <v>2886.75</v>
      </c>
      <c r="K125" s="1">
        <v>46268</v>
      </c>
      <c r="L125" t="s">
        <v>11820</v>
      </c>
      <c r="M125">
        <f t="shared" si="12"/>
        <v>1</v>
      </c>
      <c r="N125">
        <f>COUNTIF(Orders!$A:$A,C125)</f>
        <v>1</v>
      </c>
      <c r="P125">
        <f>COUNTIF(Orders!$H:$H,UPPER(SUBSTITUTE(TRIM(C125),"-","")))</f>
        <v>1</v>
      </c>
      <c r="R125" t="str">
        <f t="shared" si="13"/>
        <v>Matched Order Reference</v>
      </c>
      <c r="S125">
        <f t="shared" si="14"/>
        <v>1</v>
      </c>
      <c r="V125" cm="1">
        <f t="array" ref="V125">IF(E125&lt;&gt;"CAPTURE",0,SUMPRODUCT((MDR_Rates!$A$2:$A$10=F125)*(G125&gt;MDR_Rates!$B$2:$B$10)*((MDR_Rates!$C$2:$C$10="")+(G125&lt;=MDR_Rates!$C$2:$C$10))*MDR_Rates!$D$2:$D$10))</f>
        <v>0.3</v>
      </c>
      <c r="W125">
        <f t="shared" si="15"/>
        <v>8.69</v>
      </c>
      <c r="X125">
        <f t="shared" si="16"/>
        <v>1.56</v>
      </c>
      <c r="Y125">
        <f t="shared" si="17"/>
        <v>0</v>
      </c>
      <c r="Z125">
        <f t="shared" si="18"/>
        <v>0</v>
      </c>
      <c r="AG125" t="str">
        <f t="shared" si="19"/>
        <v/>
      </c>
      <c r="AI125" t="str">
        <f t="shared" si="20"/>
        <v/>
      </c>
      <c r="AJ125" t="str">
        <f t="shared" si="21"/>
        <v/>
      </c>
      <c r="AK125" t="str">
        <f t="shared" si="22"/>
        <v>ORD26005713</v>
      </c>
      <c r="AL125">
        <f>IF(E125&lt;&gt;"CAPTURE","",COUNTIF(Orders!$H:$H,AK125))</f>
        <v>1</v>
      </c>
      <c r="AP125" t="str">
        <f t="shared" si="23"/>
        <v>Matched to Order</v>
      </c>
      <c r="AQ125">
        <f>IF(COUNTIF($A$2:A125,A125)=1,1,0)</f>
        <v>1</v>
      </c>
    </row>
    <row r="126" spans="1:43" x14ac:dyDescent="0.3">
      <c r="A126" t="s">
        <v>11963</v>
      </c>
      <c r="C126" t="s">
        <v>11297</v>
      </c>
      <c r="D126" s="1">
        <v>46266</v>
      </c>
      <c r="E126" t="s">
        <v>11819</v>
      </c>
      <c r="F126" t="s">
        <v>44</v>
      </c>
      <c r="G126">
        <v>4298</v>
      </c>
      <c r="H126">
        <v>73.069999999999993</v>
      </c>
      <c r="I126">
        <v>13.15</v>
      </c>
      <c r="J126">
        <v>4211.78</v>
      </c>
      <c r="K126" s="1">
        <v>46268</v>
      </c>
      <c r="L126" t="s">
        <v>11820</v>
      </c>
      <c r="M126">
        <f t="shared" si="12"/>
        <v>1</v>
      </c>
      <c r="N126">
        <f>COUNTIF(Orders!$A:$A,C126)</f>
        <v>1</v>
      </c>
      <c r="P126">
        <f>COUNTIF(Orders!$H:$H,UPPER(SUBSTITUTE(TRIM(C126),"-","")))</f>
        <v>1</v>
      </c>
      <c r="R126" t="str">
        <f t="shared" si="13"/>
        <v>Matched Order Reference</v>
      </c>
      <c r="S126">
        <f t="shared" si="14"/>
        <v>1</v>
      </c>
      <c r="V126" cm="1">
        <f t="array" ref="V126">IF(E126&lt;&gt;"CAPTURE",0,SUMPRODUCT((MDR_Rates!$A$2:$A$10=F126)*(G126&gt;MDR_Rates!$B$2:$B$10)*((MDR_Rates!$C$2:$C$10="")+(G126&lt;=MDR_Rates!$C$2:$C$10))*MDR_Rates!$D$2:$D$10))</f>
        <v>1.7</v>
      </c>
      <c r="W126">
        <f t="shared" si="15"/>
        <v>73.069999999999993</v>
      </c>
      <c r="X126">
        <f t="shared" si="16"/>
        <v>13.15</v>
      </c>
      <c r="Y126">
        <f t="shared" si="17"/>
        <v>0</v>
      </c>
      <c r="Z126">
        <f t="shared" si="18"/>
        <v>0</v>
      </c>
      <c r="AG126" t="str">
        <f t="shared" si="19"/>
        <v/>
      </c>
      <c r="AI126" t="str">
        <f t="shared" si="20"/>
        <v/>
      </c>
      <c r="AJ126" t="str">
        <f t="shared" si="21"/>
        <v/>
      </c>
      <c r="AK126" t="str">
        <f t="shared" si="22"/>
        <v>ORD26005733</v>
      </c>
      <c r="AL126">
        <f>IF(E126&lt;&gt;"CAPTURE","",COUNTIF(Orders!$H:$H,AK126))</f>
        <v>1</v>
      </c>
      <c r="AP126" t="str">
        <f t="shared" si="23"/>
        <v>Matched to Order</v>
      </c>
      <c r="AQ126">
        <f>IF(COUNTIF($A$2:A126,A126)=1,1,0)</f>
        <v>1</v>
      </c>
    </row>
    <row r="127" spans="1:43" x14ac:dyDescent="0.3">
      <c r="A127" t="s">
        <v>11964</v>
      </c>
      <c r="C127" t="s">
        <v>11471</v>
      </c>
      <c r="D127" s="1">
        <v>46266</v>
      </c>
      <c r="E127" t="s">
        <v>11819</v>
      </c>
      <c r="F127" t="s">
        <v>17</v>
      </c>
      <c r="G127">
        <v>999</v>
      </c>
      <c r="H127">
        <v>17.98</v>
      </c>
      <c r="I127">
        <v>3.24</v>
      </c>
      <c r="J127">
        <v>977.78</v>
      </c>
      <c r="K127" s="1">
        <v>46268</v>
      </c>
      <c r="L127" t="s">
        <v>11820</v>
      </c>
      <c r="M127">
        <f t="shared" si="12"/>
        <v>1</v>
      </c>
      <c r="N127">
        <f>COUNTIF(Orders!$A:$A,C127)</f>
        <v>1</v>
      </c>
      <c r="P127">
        <f>COUNTIF(Orders!$H:$H,UPPER(SUBSTITUTE(TRIM(C127),"-","")))</f>
        <v>1</v>
      </c>
      <c r="R127" t="str">
        <f t="shared" si="13"/>
        <v>Matched Order Reference</v>
      </c>
      <c r="S127">
        <f t="shared" si="14"/>
        <v>1</v>
      </c>
      <c r="V127" cm="1">
        <f t="array" ref="V127">IF(E127&lt;&gt;"CAPTURE",0,SUMPRODUCT((MDR_Rates!$A$2:$A$10=F127)*(G127&gt;MDR_Rates!$B$2:$B$10)*((MDR_Rates!$C$2:$C$10="")+(G127&lt;=MDR_Rates!$C$2:$C$10))*MDR_Rates!$D$2:$D$10))</f>
        <v>1.8</v>
      </c>
      <c r="W127">
        <f t="shared" si="15"/>
        <v>17.98</v>
      </c>
      <c r="X127">
        <f t="shared" si="16"/>
        <v>3.24</v>
      </c>
      <c r="Y127">
        <f t="shared" si="17"/>
        <v>0</v>
      </c>
      <c r="Z127">
        <f t="shared" si="18"/>
        <v>0</v>
      </c>
      <c r="AG127" t="str">
        <f t="shared" si="19"/>
        <v/>
      </c>
      <c r="AI127" t="str">
        <f t="shared" si="20"/>
        <v/>
      </c>
      <c r="AJ127" t="str">
        <f t="shared" si="21"/>
        <v/>
      </c>
      <c r="AK127" t="str">
        <f t="shared" si="22"/>
        <v>ORD26005823</v>
      </c>
      <c r="AL127">
        <f>IF(E127&lt;&gt;"CAPTURE","",COUNTIF(Orders!$H:$H,AK127))</f>
        <v>1</v>
      </c>
      <c r="AP127" t="str">
        <f t="shared" si="23"/>
        <v>Matched to Order</v>
      </c>
      <c r="AQ127">
        <f>IF(COUNTIF($A$2:A127,A127)=1,1,0)</f>
        <v>1</v>
      </c>
    </row>
    <row r="128" spans="1:43" x14ac:dyDescent="0.3">
      <c r="A128" t="s">
        <v>11965</v>
      </c>
      <c r="C128" t="s">
        <v>11549</v>
      </c>
      <c r="D128" s="1">
        <v>46266</v>
      </c>
      <c r="E128" t="s">
        <v>11819</v>
      </c>
      <c r="F128" t="s">
        <v>17</v>
      </c>
      <c r="G128">
        <v>1798</v>
      </c>
      <c r="H128">
        <v>32.36</v>
      </c>
      <c r="I128">
        <v>5.82</v>
      </c>
      <c r="J128">
        <v>1759.82</v>
      </c>
      <c r="K128" s="1">
        <v>46268</v>
      </c>
      <c r="L128" t="s">
        <v>11820</v>
      </c>
      <c r="M128">
        <f t="shared" si="12"/>
        <v>1</v>
      </c>
      <c r="N128">
        <f>COUNTIF(Orders!$A:$A,C128)</f>
        <v>1</v>
      </c>
      <c r="P128">
        <f>COUNTIF(Orders!$H:$H,UPPER(SUBSTITUTE(TRIM(C128),"-","")))</f>
        <v>1</v>
      </c>
      <c r="R128" t="str">
        <f t="shared" si="13"/>
        <v>Matched Order Reference</v>
      </c>
      <c r="S128">
        <f t="shared" si="14"/>
        <v>1</v>
      </c>
      <c r="V128" cm="1">
        <f t="array" ref="V128">IF(E128&lt;&gt;"CAPTURE",0,SUMPRODUCT((MDR_Rates!$A$2:$A$10=F128)*(G128&gt;MDR_Rates!$B$2:$B$10)*((MDR_Rates!$C$2:$C$10="")+(G128&lt;=MDR_Rates!$C$2:$C$10))*MDR_Rates!$D$2:$D$10))</f>
        <v>1.8</v>
      </c>
      <c r="W128">
        <f t="shared" si="15"/>
        <v>32.36</v>
      </c>
      <c r="X128">
        <f t="shared" si="16"/>
        <v>5.82</v>
      </c>
      <c r="Y128">
        <f t="shared" si="17"/>
        <v>0</v>
      </c>
      <c r="Z128">
        <f t="shared" si="18"/>
        <v>0</v>
      </c>
      <c r="AG128" t="str">
        <f t="shared" si="19"/>
        <v/>
      </c>
      <c r="AI128" t="str">
        <f t="shared" si="20"/>
        <v/>
      </c>
      <c r="AJ128" t="str">
        <f t="shared" si="21"/>
        <v/>
      </c>
      <c r="AK128" t="str">
        <f t="shared" si="22"/>
        <v>ORD26005866</v>
      </c>
      <c r="AL128">
        <f>IF(E128&lt;&gt;"CAPTURE","",COUNTIF(Orders!$H:$H,AK128))</f>
        <v>1</v>
      </c>
      <c r="AP128" t="str">
        <f t="shared" si="23"/>
        <v>Matched to Order</v>
      </c>
      <c r="AQ128">
        <f>IF(COUNTIF($A$2:A128,A128)=1,1,0)</f>
        <v>1</v>
      </c>
    </row>
    <row r="129" spans="1:43" x14ac:dyDescent="0.3">
      <c r="A129" t="s">
        <v>11966</v>
      </c>
      <c r="C129" t="s">
        <v>11727</v>
      </c>
      <c r="D129" s="1">
        <v>46266</v>
      </c>
      <c r="E129" t="s">
        <v>11819</v>
      </c>
      <c r="F129" t="s">
        <v>33</v>
      </c>
      <c r="G129">
        <v>3597</v>
      </c>
      <c r="H129">
        <v>43.16</v>
      </c>
      <c r="I129">
        <v>7.77</v>
      </c>
      <c r="J129">
        <v>3546.07</v>
      </c>
      <c r="K129" s="1">
        <v>46268</v>
      </c>
      <c r="L129" t="s">
        <v>11820</v>
      </c>
      <c r="M129">
        <f t="shared" si="12"/>
        <v>1</v>
      </c>
      <c r="N129">
        <f>COUNTIF(Orders!$A:$A,C129)</f>
        <v>1</v>
      </c>
      <c r="P129">
        <f>COUNTIF(Orders!$H:$H,UPPER(SUBSTITUTE(TRIM(C129),"-","")))</f>
        <v>1</v>
      </c>
      <c r="R129" t="str">
        <f t="shared" si="13"/>
        <v>Matched Order Reference</v>
      </c>
      <c r="S129">
        <f t="shared" si="14"/>
        <v>1</v>
      </c>
      <c r="V129" cm="1">
        <f t="array" ref="V129">IF(E129&lt;&gt;"CAPTURE",0,SUMPRODUCT((MDR_Rates!$A$2:$A$10=F129)*(G129&gt;MDR_Rates!$B$2:$B$10)*((MDR_Rates!$C$2:$C$10="")+(G129&lt;=MDR_Rates!$C$2:$C$10))*MDR_Rates!$D$2:$D$10))</f>
        <v>1.2</v>
      </c>
      <c r="W129">
        <f t="shared" si="15"/>
        <v>43.16</v>
      </c>
      <c r="X129">
        <f t="shared" si="16"/>
        <v>7.77</v>
      </c>
      <c r="Y129">
        <f t="shared" si="17"/>
        <v>0</v>
      </c>
      <c r="Z129">
        <f t="shared" si="18"/>
        <v>0</v>
      </c>
      <c r="AG129" t="str">
        <f t="shared" si="19"/>
        <v/>
      </c>
      <c r="AI129" t="str">
        <f t="shared" si="20"/>
        <v/>
      </c>
      <c r="AJ129" t="str">
        <f t="shared" si="21"/>
        <v/>
      </c>
      <c r="AK129" t="str">
        <f t="shared" si="22"/>
        <v>ORD26005960</v>
      </c>
      <c r="AL129">
        <f>IF(E129&lt;&gt;"CAPTURE","",COUNTIF(Orders!$H:$H,AK129))</f>
        <v>1</v>
      </c>
      <c r="AP129" t="str">
        <f t="shared" si="23"/>
        <v>Matched to Order</v>
      </c>
      <c r="AQ129">
        <f>IF(COUNTIF($A$2:A129,A129)=1,1,0)</f>
        <v>1</v>
      </c>
    </row>
    <row r="130" spans="1:43" x14ac:dyDescent="0.3">
      <c r="A130" t="s">
        <v>11967</v>
      </c>
      <c r="C130" t="s">
        <v>11968</v>
      </c>
      <c r="D130" s="1">
        <v>46266</v>
      </c>
      <c r="E130" t="s">
        <v>11819</v>
      </c>
      <c r="F130" t="s">
        <v>17</v>
      </c>
      <c r="G130">
        <v>7999</v>
      </c>
      <c r="H130">
        <v>127.98</v>
      </c>
      <c r="I130">
        <v>23.04</v>
      </c>
      <c r="J130">
        <v>7847.98</v>
      </c>
      <c r="K130" s="1">
        <v>46268</v>
      </c>
      <c r="L130" t="s">
        <v>11820</v>
      </c>
      <c r="M130">
        <f t="shared" si="12"/>
        <v>1</v>
      </c>
      <c r="N130">
        <f>COUNTIF(Orders!$A:$A,C130)</f>
        <v>0</v>
      </c>
      <c r="P130">
        <f>COUNTIF(Orders!$H:$H,UPPER(SUBSTITUTE(TRIM(C130),"-","")))</f>
        <v>0</v>
      </c>
      <c r="R130" t="str">
        <f t="shared" si="13"/>
        <v>Unmatched Order Reference</v>
      </c>
      <c r="S130">
        <f t="shared" si="14"/>
        <v>1</v>
      </c>
      <c r="V130" cm="1">
        <f t="array" ref="V130">IF(E130&lt;&gt;"CAPTURE",0,SUMPRODUCT((MDR_Rates!$A$2:$A$10=F130)*(G130&gt;MDR_Rates!$B$2:$B$10)*((MDR_Rates!$C$2:$C$10="")+(G130&lt;=MDR_Rates!$C$2:$C$10))*MDR_Rates!$D$2:$D$10))</f>
        <v>1.6</v>
      </c>
      <c r="W130">
        <f t="shared" si="15"/>
        <v>127.98</v>
      </c>
      <c r="X130">
        <f t="shared" si="16"/>
        <v>23.04</v>
      </c>
      <c r="Y130">
        <f t="shared" si="17"/>
        <v>0</v>
      </c>
      <c r="Z130">
        <f t="shared" si="18"/>
        <v>0</v>
      </c>
      <c r="AG130" t="str">
        <f t="shared" si="19"/>
        <v/>
      </c>
      <c r="AI130" t="str">
        <f t="shared" si="20"/>
        <v/>
      </c>
      <c r="AJ130" t="str">
        <f t="shared" si="21"/>
        <v/>
      </c>
      <c r="AK130" t="str">
        <f t="shared" si="22"/>
        <v>ORD26006505</v>
      </c>
      <c r="AL130">
        <f>IF(E130&lt;&gt;"CAPTURE","",COUNTIF(Orders!$H:$H,AK130))</f>
        <v>0</v>
      </c>
      <c r="AP130" t="str">
        <f t="shared" si="23"/>
        <v>Unmatched Order</v>
      </c>
      <c r="AQ130">
        <f>IF(COUNTIF($A$2:A130,A130)=1,1,0)</f>
        <v>1</v>
      </c>
    </row>
    <row r="131" spans="1:43" x14ac:dyDescent="0.3">
      <c r="A131" t="s">
        <v>11969</v>
      </c>
      <c r="C131" t="s">
        <v>89</v>
      </c>
      <c r="D131" s="1">
        <v>46267</v>
      </c>
      <c r="E131" t="s">
        <v>11819</v>
      </c>
      <c r="F131" t="s">
        <v>9</v>
      </c>
      <c r="G131">
        <v>4498</v>
      </c>
      <c r="H131">
        <v>13.49</v>
      </c>
      <c r="I131">
        <v>2.4300000000000002</v>
      </c>
      <c r="J131">
        <v>4482.08</v>
      </c>
      <c r="K131" s="1">
        <v>46269</v>
      </c>
      <c r="L131" t="s">
        <v>11970</v>
      </c>
      <c r="M131">
        <f t="shared" ref="M131:M194" si="24">COUNTIF($A:$A,A131)</f>
        <v>1</v>
      </c>
      <c r="N131">
        <f>COUNTIF(Orders!$A:$A,C131)</f>
        <v>1</v>
      </c>
      <c r="P131">
        <f>COUNTIF(Orders!$H:$H,UPPER(SUBSTITUTE(TRIM(C131),"-","")))</f>
        <v>1</v>
      </c>
      <c r="R131" t="str">
        <f t="shared" ref="R131:R194" si="25">IF(E131="REFUND","Refund",IF(P131=0,"Unmatched Order Reference","Matched Order Reference"))</f>
        <v>Matched Order Reference</v>
      </c>
      <c r="S131">
        <f t="shared" ref="S131:S194" si="26">COUNTIFS($C$2:$C$5753,C131,$E$2:$E$5753,"CAPTURE")</f>
        <v>1</v>
      </c>
      <c r="V131" cm="1">
        <f t="array" ref="V131">IF(E131&lt;&gt;"CAPTURE",0,SUMPRODUCT((MDR_Rates!$A$2:$A$10=F131)*(G131&gt;MDR_Rates!$B$2:$B$10)*((MDR_Rates!$C$2:$C$10="")+(G131&lt;=MDR_Rates!$C$2:$C$10))*MDR_Rates!$D$2:$D$10))</f>
        <v>0.3</v>
      </c>
      <c r="W131">
        <f t="shared" ref="W131:W194" si="27">IF(E131&lt;&gt;"CAPTURE",0,ROUND(G131*V131/100,2))</f>
        <v>13.49</v>
      </c>
      <c r="X131">
        <f t="shared" ref="X131:X194" si="28">IF(E131&lt;&gt;"CAPTURE",0,ROUND(W131*18/100,2))</f>
        <v>2.4300000000000002</v>
      </c>
      <c r="Y131">
        <f t="shared" ref="Y131:Y194" si="29">IF(E131&lt;&gt;"CAPTURE",0,ROUND(H131-W131,2))</f>
        <v>0</v>
      </c>
      <c r="Z131">
        <f t="shared" ref="Z131:Z194" si="30">IF(E131&lt;&gt;"CAPTURE",0,ROUND(I131-X131,2))</f>
        <v>0</v>
      </c>
      <c r="AG131" t="str">
        <f t="shared" ref="AG131:AG194" si="31">IF(E131&lt;&gt;"REFUND","",IF(COUNTIFS($A:$A,B131,$E:$E,"CAPTURE")=0,"Missing Original Capture","Original Capture Found"))</f>
        <v/>
      </c>
      <c r="AI131" t="str">
        <f t="shared" ref="AI131:AI194" si="32">IF(E131="REFUND",_xlfn.MAXIFS($G:$G,$A:$A,B131,$E:$E,"CAPTURE"),"")</f>
        <v/>
      </c>
      <c r="AJ131" t="str">
        <f t="shared" ref="AJ131:AJ194" si="33">IF(E131&lt;&gt;"REFUND","",IF(G131&gt;AI131,"Refund Exceeds Capture",IF(ABS(G131-AI131)&lt;0.01,"Full Refund","Partial Refund")))</f>
        <v/>
      </c>
      <c r="AK131" t="str">
        <f t="shared" ref="AK131:AK194" si="34">UPPER(SUBSTITUTE(TRIM(C131),"-",""))</f>
        <v>ORD26000034</v>
      </c>
      <c r="AL131">
        <f>IF(E131&lt;&gt;"CAPTURE","",COUNTIF(Orders!$H:$H,AK131))</f>
        <v>1</v>
      </c>
      <c r="AP131" t="str">
        <f t="shared" ref="AP131:AP194" si="35">IF(E131&lt;&gt;"CAPTURE","",IF(M131&gt;1,"Duplicate ID - Review",IF(AL131=0,"Unmatched Order",IF(AL131=1,"Matched to Order","Multiple Order Matches"))))</f>
        <v>Matched to Order</v>
      </c>
      <c r="AQ131">
        <f>IF(COUNTIF($A$2:A131,A131)=1,1,0)</f>
        <v>1</v>
      </c>
    </row>
    <row r="132" spans="1:43" x14ac:dyDescent="0.3">
      <c r="A132" t="s">
        <v>11971</v>
      </c>
      <c r="C132" t="s">
        <v>132</v>
      </c>
      <c r="D132" s="1">
        <v>46267</v>
      </c>
      <c r="E132" t="s">
        <v>11819</v>
      </c>
      <c r="F132" t="s">
        <v>9</v>
      </c>
      <c r="G132">
        <v>2499</v>
      </c>
      <c r="H132">
        <v>7.5</v>
      </c>
      <c r="I132">
        <v>1.35</v>
      </c>
      <c r="J132">
        <v>2490.15</v>
      </c>
      <c r="K132" s="1">
        <v>46269</v>
      </c>
      <c r="L132" t="s">
        <v>11970</v>
      </c>
      <c r="M132">
        <f t="shared" si="24"/>
        <v>1</v>
      </c>
      <c r="N132">
        <f>COUNTIF(Orders!$A:$A,C132)</f>
        <v>1</v>
      </c>
      <c r="P132">
        <f>COUNTIF(Orders!$H:$H,UPPER(SUBSTITUTE(TRIM(C132),"-","")))</f>
        <v>1</v>
      </c>
      <c r="R132" t="str">
        <f t="shared" si="25"/>
        <v>Matched Order Reference</v>
      </c>
      <c r="S132">
        <f t="shared" si="26"/>
        <v>1</v>
      </c>
      <c r="V132" cm="1">
        <f t="array" ref="V132">IF(E132&lt;&gt;"CAPTURE",0,SUMPRODUCT((MDR_Rates!$A$2:$A$10=F132)*(G132&gt;MDR_Rates!$B$2:$B$10)*((MDR_Rates!$C$2:$C$10="")+(G132&lt;=MDR_Rates!$C$2:$C$10))*MDR_Rates!$D$2:$D$10))</f>
        <v>0.3</v>
      </c>
      <c r="W132">
        <f t="shared" si="27"/>
        <v>7.5</v>
      </c>
      <c r="X132">
        <f t="shared" si="28"/>
        <v>1.35</v>
      </c>
      <c r="Y132">
        <f t="shared" si="29"/>
        <v>0</v>
      </c>
      <c r="Z132">
        <f t="shared" si="30"/>
        <v>0</v>
      </c>
      <c r="AG132" t="str">
        <f t="shared" si="31"/>
        <v/>
      </c>
      <c r="AI132" t="str">
        <f t="shared" si="32"/>
        <v/>
      </c>
      <c r="AJ132" t="str">
        <f t="shared" si="33"/>
        <v/>
      </c>
      <c r="AK132" t="str">
        <f t="shared" si="34"/>
        <v>ORD26000055</v>
      </c>
      <c r="AL132">
        <f>IF(E132&lt;&gt;"CAPTURE","",COUNTIF(Orders!$H:$H,AK132))</f>
        <v>1</v>
      </c>
      <c r="AP132" t="str">
        <f t="shared" si="35"/>
        <v>Matched to Order</v>
      </c>
      <c r="AQ132">
        <f>IF(COUNTIF($A$2:A132,A132)=1,1,0)</f>
        <v>1</v>
      </c>
    </row>
    <row r="133" spans="1:43" x14ac:dyDescent="0.3">
      <c r="A133" t="s">
        <v>11972</v>
      </c>
      <c r="C133" t="s">
        <v>150</v>
      </c>
      <c r="D133" s="1">
        <v>46267</v>
      </c>
      <c r="E133" t="s">
        <v>11819</v>
      </c>
      <c r="F133" t="s">
        <v>17</v>
      </c>
      <c r="G133">
        <v>2499</v>
      </c>
      <c r="H133">
        <v>39.979999999999997</v>
      </c>
      <c r="I133">
        <v>7.2</v>
      </c>
      <c r="J133">
        <v>2451.8200000000002</v>
      </c>
      <c r="K133" s="1">
        <v>46269</v>
      </c>
      <c r="L133" t="s">
        <v>11970</v>
      </c>
      <c r="M133">
        <f t="shared" si="24"/>
        <v>1</v>
      </c>
      <c r="N133">
        <f>COUNTIF(Orders!$A:$A,C133)</f>
        <v>1</v>
      </c>
      <c r="P133">
        <f>COUNTIF(Orders!$H:$H,UPPER(SUBSTITUTE(TRIM(C133),"-","")))</f>
        <v>1</v>
      </c>
      <c r="R133" t="str">
        <f t="shared" si="25"/>
        <v>Matched Order Reference</v>
      </c>
      <c r="S133">
        <f t="shared" si="26"/>
        <v>1</v>
      </c>
      <c r="V133" cm="1">
        <f t="array" ref="V133">IF(E133&lt;&gt;"CAPTURE",0,SUMPRODUCT((MDR_Rates!$A$2:$A$10=F133)*(G133&gt;MDR_Rates!$B$2:$B$10)*((MDR_Rates!$C$2:$C$10="")+(G133&lt;=MDR_Rates!$C$2:$C$10))*MDR_Rates!$D$2:$D$10))</f>
        <v>1.6</v>
      </c>
      <c r="W133">
        <f t="shared" si="27"/>
        <v>39.979999999999997</v>
      </c>
      <c r="X133">
        <f t="shared" si="28"/>
        <v>7.2</v>
      </c>
      <c r="Y133">
        <f t="shared" si="29"/>
        <v>0</v>
      </c>
      <c r="Z133">
        <f t="shared" si="30"/>
        <v>0</v>
      </c>
      <c r="AG133" t="str">
        <f t="shared" si="31"/>
        <v/>
      </c>
      <c r="AI133" t="str">
        <f t="shared" si="32"/>
        <v/>
      </c>
      <c r="AJ133" t="str">
        <f t="shared" si="33"/>
        <v/>
      </c>
      <c r="AK133" t="str">
        <f t="shared" si="34"/>
        <v>ORD26000064</v>
      </c>
      <c r="AL133">
        <f>IF(E133&lt;&gt;"CAPTURE","",COUNTIF(Orders!$H:$H,AK133))</f>
        <v>1</v>
      </c>
      <c r="AP133" t="str">
        <f t="shared" si="35"/>
        <v>Matched to Order</v>
      </c>
      <c r="AQ133">
        <f>IF(COUNTIF($A$2:A133,A133)=1,1,0)</f>
        <v>1</v>
      </c>
    </row>
    <row r="134" spans="1:43" x14ac:dyDescent="0.3">
      <c r="A134" t="s">
        <v>11973</v>
      </c>
      <c r="C134" t="s">
        <v>194</v>
      </c>
      <c r="D134" s="1">
        <v>46267</v>
      </c>
      <c r="E134" t="s">
        <v>11819</v>
      </c>
      <c r="F134" t="s">
        <v>33</v>
      </c>
      <c r="G134">
        <v>799</v>
      </c>
      <c r="H134">
        <v>11.99</v>
      </c>
      <c r="I134">
        <v>2.16</v>
      </c>
      <c r="J134">
        <v>784.85</v>
      </c>
      <c r="K134" s="1">
        <v>46269</v>
      </c>
      <c r="L134" t="s">
        <v>11970</v>
      </c>
      <c r="M134">
        <f t="shared" si="24"/>
        <v>1</v>
      </c>
      <c r="N134">
        <f>COUNTIF(Orders!$A:$A,C134)</f>
        <v>1</v>
      </c>
      <c r="P134">
        <f>COUNTIF(Orders!$H:$H,UPPER(SUBSTITUTE(TRIM(C134),"-","")))</f>
        <v>1</v>
      </c>
      <c r="R134" t="str">
        <f t="shared" si="25"/>
        <v>Matched Order Reference</v>
      </c>
      <c r="S134">
        <f t="shared" si="26"/>
        <v>1</v>
      </c>
      <c r="V134" cm="1">
        <f t="array" ref="V134">IF(E134&lt;&gt;"CAPTURE",0,SUMPRODUCT((MDR_Rates!$A$2:$A$10=F134)*(G134&gt;MDR_Rates!$B$2:$B$10)*((MDR_Rates!$C$2:$C$10="")+(G134&lt;=MDR_Rates!$C$2:$C$10))*MDR_Rates!$D$2:$D$10))</f>
        <v>1.5</v>
      </c>
      <c r="W134">
        <f t="shared" si="27"/>
        <v>11.99</v>
      </c>
      <c r="X134">
        <f t="shared" si="28"/>
        <v>2.16</v>
      </c>
      <c r="Y134">
        <f t="shared" si="29"/>
        <v>0</v>
      </c>
      <c r="Z134">
        <f t="shared" si="30"/>
        <v>0</v>
      </c>
      <c r="AG134" t="str">
        <f t="shared" si="31"/>
        <v/>
      </c>
      <c r="AI134" t="str">
        <f t="shared" si="32"/>
        <v/>
      </c>
      <c r="AJ134" t="str">
        <f t="shared" si="33"/>
        <v/>
      </c>
      <c r="AK134" t="str">
        <f t="shared" si="34"/>
        <v>ORD26000086</v>
      </c>
      <c r="AL134">
        <f>IF(E134&lt;&gt;"CAPTURE","",COUNTIF(Orders!$H:$H,AK134))</f>
        <v>1</v>
      </c>
      <c r="AP134" t="str">
        <f t="shared" si="35"/>
        <v>Matched to Order</v>
      </c>
      <c r="AQ134">
        <f>IF(COUNTIF($A$2:A134,A134)=1,1,0)</f>
        <v>1</v>
      </c>
    </row>
    <row r="135" spans="1:43" x14ac:dyDescent="0.3">
      <c r="A135" t="s">
        <v>11974</v>
      </c>
      <c r="C135" t="s">
        <v>11975</v>
      </c>
      <c r="D135" s="1">
        <v>46267</v>
      </c>
      <c r="E135" t="s">
        <v>11819</v>
      </c>
      <c r="F135" t="s">
        <v>9</v>
      </c>
      <c r="G135">
        <v>1299</v>
      </c>
      <c r="H135">
        <v>0</v>
      </c>
      <c r="I135">
        <v>0</v>
      </c>
      <c r="J135">
        <v>1299</v>
      </c>
      <c r="K135" s="1">
        <v>46269</v>
      </c>
      <c r="L135" t="s">
        <v>11970</v>
      </c>
      <c r="M135">
        <f t="shared" si="24"/>
        <v>1</v>
      </c>
      <c r="N135">
        <f>COUNTIF(Orders!$A:$A,C135)</f>
        <v>1</v>
      </c>
      <c r="P135">
        <f>COUNTIF(Orders!$H:$H,UPPER(SUBSTITUTE(TRIM(C135),"-","")))</f>
        <v>1</v>
      </c>
      <c r="R135" t="str">
        <f t="shared" si="25"/>
        <v>Matched Order Reference</v>
      </c>
      <c r="S135">
        <f t="shared" si="26"/>
        <v>1</v>
      </c>
      <c r="V135" cm="1">
        <f t="array" ref="V135">IF(E135&lt;&gt;"CAPTURE",0,SUMPRODUCT((MDR_Rates!$A$2:$A$10=F135)*(G135&gt;MDR_Rates!$B$2:$B$10)*((MDR_Rates!$C$2:$C$10="")+(G135&lt;=MDR_Rates!$C$2:$C$10))*MDR_Rates!$D$2:$D$10))</f>
        <v>0</v>
      </c>
      <c r="W135">
        <f t="shared" si="27"/>
        <v>0</v>
      </c>
      <c r="X135">
        <f t="shared" si="28"/>
        <v>0</v>
      </c>
      <c r="Y135">
        <f t="shared" si="29"/>
        <v>0</v>
      </c>
      <c r="Z135">
        <f t="shared" si="30"/>
        <v>0</v>
      </c>
      <c r="AG135" t="str">
        <f t="shared" si="31"/>
        <v/>
      </c>
      <c r="AI135" t="str">
        <f t="shared" si="32"/>
        <v/>
      </c>
      <c r="AJ135" t="str">
        <f t="shared" si="33"/>
        <v/>
      </c>
      <c r="AK135" t="str">
        <f t="shared" si="34"/>
        <v>ORD26000091</v>
      </c>
      <c r="AL135">
        <f>IF(E135&lt;&gt;"CAPTURE","",COUNTIF(Orders!$H:$H,AK135))</f>
        <v>1</v>
      </c>
      <c r="AP135" t="str">
        <f t="shared" si="35"/>
        <v>Matched to Order</v>
      </c>
      <c r="AQ135">
        <f>IF(COUNTIF($A$2:A135,A135)=1,1,0)</f>
        <v>1</v>
      </c>
    </row>
    <row r="136" spans="1:43" x14ac:dyDescent="0.3">
      <c r="A136" t="s">
        <v>11976</v>
      </c>
      <c r="C136" t="s">
        <v>252</v>
      </c>
      <c r="D136" s="1">
        <v>46267</v>
      </c>
      <c r="E136" t="s">
        <v>11819</v>
      </c>
      <c r="F136" t="s">
        <v>44</v>
      </c>
      <c r="G136">
        <v>1799</v>
      </c>
      <c r="H136">
        <v>34.18</v>
      </c>
      <c r="I136">
        <v>6.15</v>
      </c>
      <c r="J136">
        <v>1758.67</v>
      </c>
      <c r="K136" s="1">
        <v>46269</v>
      </c>
      <c r="L136" t="s">
        <v>11970</v>
      </c>
      <c r="M136">
        <f t="shared" si="24"/>
        <v>1</v>
      </c>
      <c r="N136">
        <f>COUNTIF(Orders!$A:$A,C136)</f>
        <v>1</v>
      </c>
      <c r="P136">
        <f>COUNTIF(Orders!$H:$H,UPPER(SUBSTITUTE(TRIM(C136),"-","")))</f>
        <v>1</v>
      </c>
      <c r="R136" t="str">
        <f t="shared" si="25"/>
        <v>Matched Order Reference</v>
      </c>
      <c r="S136">
        <f t="shared" si="26"/>
        <v>1</v>
      </c>
      <c r="V136" cm="1">
        <f t="array" ref="V136">IF(E136&lt;&gt;"CAPTURE",0,SUMPRODUCT((MDR_Rates!$A$2:$A$10=F136)*(G136&gt;MDR_Rates!$B$2:$B$10)*((MDR_Rates!$C$2:$C$10="")+(G136&lt;=MDR_Rates!$C$2:$C$10))*MDR_Rates!$D$2:$D$10))</f>
        <v>1.9</v>
      </c>
      <c r="W136">
        <f t="shared" si="27"/>
        <v>34.18</v>
      </c>
      <c r="X136">
        <f t="shared" si="28"/>
        <v>6.15</v>
      </c>
      <c r="Y136">
        <f t="shared" si="29"/>
        <v>0</v>
      </c>
      <c r="Z136">
        <f t="shared" si="30"/>
        <v>0</v>
      </c>
      <c r="AG136" t="str">
        <f t="shared" si="31"/>
        <v/>
      </c>
      <c r="AI136" t="str">
        <f t="shared" si="32"/>
        <v/>
      </c>
      <c r="AJ136" t="str">
        <f t="shared" si="33"/>
        <v/>
      </c>
      <c r="AK136" t="str">
        <f t="shared" si="34"/>
        <v>ORD26000115</v>
      </c>
      <c r="AL136">
        <f>IF(E136&lt;&gt;"CAPTURE","",COUNTIF(Orders!$H:$H,AK136))</f>
        <v>1</v>
      </c>
      <c r="AP136" t="str">
        <f t="shared" si="35"/>
        <v>Matched to Order</v>
      </c>
      <c r="AQ136">
        <f>IF(COUNTIF($A$2:A136,A136)=1,1,0)</f>
        <v>1</v>
      </c>
    </row>
    <row r="137" spans="1:43" x14ac:dyDescent="0.3">
      <c r="A137" t="s">
        <v>11977</v>
      </c>
      <c r="C137" t="s">
        <v>256</v>
      </c>
      <c r="D137" s="1">
        <v>46267</v>
      </c>
      <c r="E137" t="s">
        <v>11819</v>
      </c>
      <c r="F137" t="s">
        <v>33</v>
      </c>
      <c r="G137">
        <v>7999</v>
      </c>
      <c r="H137">
        <v>95.99</v>
      </c>
      <c r="I137">
        <v>17.28</v>
      </c>
      <c r="J137">
        <v>7885.73</v>
      </c>
      <c r="K137" s="1">
        <v>46269</v>
      </c>
      <c r="L137" t="s">
        <v>11970</v>
      </c>
      <c r="M137">
        <f t="shared" si="24"/>
        <v>1</v>
      </c>
      <c r="N137">
        <f>COUNTIF(Orders!$A:$A,C137)</f>
        <v>1</v>
      </c>
      <c r="P137">
        <f>COUNTIF(Orders!$H:$H,UPPER(SUBSTITUTE(TRIM(C137),"-","")))</f>
        <v>1</v>
      </c>
      <c r="R137" t="str">
        <f t="shared" si="25"/>
        <v>Matched Order Reference</v>
      </c>
      <c r="S137">
        <f t="shared" si="26"/>
        <v>1</v>
      </c>
      <c r="V137" cm="1">
        <f t="array" ref="V137">IF(E137&lt;&gt;"CAPTURE",0,SUMPRODUCT((MDR_Rates!$A$2:$A$10=F137)*(G137&gt;MDR_Rates!$B$2:$B$10)*((MDR_Rates!$C$2:$C$10="")+(G137&lt;=MDR_Rates!$C$2:$C$10))*MDR_Rates!$D$2:$D$10))</f>
        <v>1.2</v>
      </c>
      <c r="W137">
        <f t="shared" si="27"/>
        <v>95.99</v>
      </c>
      <c r="X137">
        <f t="shared" si="28"/>
        <v>17.28</v>
      </c>
      <c r="Y137">
        <f t="shared" si="29"/>
        <v>0</v>
      </c>
      <c r="Z137">
        <f t="shared" si="30"/>
        <v>0</v>
      </c>
      <c r="AG137" t="str">
        <f t="shared" si="31"/>
        <v/>
      </c>
      <c r="AI137" t="str">
        <f t="shared" si="32"/>
        <v/>
      </c>
      <c r="AJ137" t="str">
        <f t="shared" si="33"/>
        <v/>
      </c>
      <c r="AK137" t="str">
        <f t="shared" si="34"/>
        <v>ORD26000117</v>
      </c>
      <c r="AL137">
        <f>IF(E137&lt;&gt;"CAPTURE","",COUNTIF(Orders!$H:$H,AK137))</f>
        <v>1</v>
      </c>
      <c r="AP137" t="str">
        <f t="shared" si="35"/>
        <v>Matched to Order</v>
      </c>
      <c r="AQ137">
        <f>IF(COUNTIF($A$2:A137,A137)=1,1,0)</f>
        <v>1</v>
      </c>
    </row>
    <row r="138" spans="1:43" x14ac:dyDescent="0.3">
      <c r="A138" t="s">
        <v>11978</v>
      </c>
      <c r="C138" t="s">
        <v>274</v>
      </c>
      <c r="D138" s="1">
        <v>46267</v>
      </c>
      <c r="E138" t="s">
        <v>11819</v>
      </c>
      <c r="F138" t="s">
        <v>17</v>
      </c>
      <c r="G138">
        <v>4999</v>
      </c>
      <c r="H138">
        <v>79.98</v>
      </c>
      <c r="I138">
        <v>14.4</v>
      </c>
      <c r="J138">
        <v>4904.62</v>
      </c>
      <c r="K138" s="1">
        <v>46269</v>
      </c>
      <c r="L138" t="s">
        <v>11970</v>
      </c>
      <c r="M138">
        <f t="shared" si="24"/>
        <v>1</v>
      </c>
      <c r="N138">
        <f>COUNTIF(Orders!$A:$A,C138)</f>
        <v>1</v>
      </c>
      <c r="P138">
        <f>COUNTIF(Orders!$H:$H,UPPER(SUBSTITUTE(TRIM(C138),"-","")))</f>
        <v>1</v>
      </c>
      <c r="R138" t="str">
        <f t="shared" si="25"/>
        <v>Matched Order Reference</v>
      </c>
      <c r="S138">
        <f t="shared" si="26"/>
        <v>1</v>
      </c>
      <c r="V138" cm="1">
        <f t="array" ref="V138">IF(E138&lt;&gt;"CAPTURE",0,SUMPRODUCT((MDR_Rates!$A$2:$A$10=F138)*(G138&gt;MDR_Rates!$B$2:$B$10)*((MDR_Rates!$C$2:$C$10="")+(G138&lt;=MDR_Rates!$C$2:$C$10))*MDR_Rates!$D$2:$D$10))</f>
        <v>1.6</v>
      </c>
      <c r="W138">
        <f t="shared" si="27"/>
        <v>79.98</v>
      </c>
      <c r="X138">
        <f t="shared" si="28"/>
        <v>14.4</v>
      </c>
      <c r="Y138">
        <f t="shared" si="29"/>
        <v>0</v>
      </c>
      <c r="Z138">
        <f t="shared" si="30"/>
        <v>0</v>
      </c>
      <c r="AG138" t="str">
        <f t="shared" si="31"/>
        <v/>
      </c>
      <c r="AI138" t="str">
        <f t="shared" si="32"/>
        <v/>
      </c>
      <c r="AJ138" t="str">
        <f t="shared" si="33"/>
        <v/>
      </c>
      <c r="AK138" t="str">
        <f t="shared" si="34"/>
        <v>ORD26000126</v>
      </c>
      <c r="AL138">
        <f>IF(E138&lt;&gt;"CAPTURE","",COUNTIF(Orders!$H:$H,AK138))</f>
        <v>1</v>
      </c>
      <c r="AP138" t="str">
        <f t="shared" si="35"/>
        <v>Matched to Order</v>
      </c>
      <c r="AQ138">
        <f>IF(COUNTIF($A$2:A138,A138)=1,1,0)</f>
        <v>1</v>
      </c>
    </row>
    <row r="139" spans="1:43" x14ac:dyDescent="0.3">
      <c r="A139" t="s">
        <v>11979</v>
      </c>
      <c r="C139" t="s">
        <v>326</v>
      </c>
      <c r="D139" s="1">
        <v>46267</v>
      </c>
      <c r="E139" t="s">
        <v>11819</v>
      </c>
      <c r="F139" t="s">
        <v>44</v>
      </c>
      <c r="G139">
        <v>948</v>
      </c>
      <c r="H139">
        <v>18.010000000000002</v>
      </c>
      <c r="I139">
        <v>3.24</v>
      </c>
      <c r="J139">
        <v>926.75</v>
      </c>
      <c r="K139" s="1">
        <v>46269</v>
      </c>
      <c r="L139" t="s">
        <v>11970</v>
      </c>
      <c r="M139">
        <f t="shared" si="24"/>
        <v>1</v>
      </c>
      <c r="N139">
        <f>COUNTIF(Orders!$A:$A,C139)</f>
        <v>1</v>
      </c>
      <c r="P139">
        <f>COUNTIF(Orders!$H:$H,UPPER(SUBSTITUTE(TRIM(C139),"-","")))</f>
        <v>1</v>
      </c>
      <c r="R139" t="str">
        <f t="shared" si="25"/>
        <v>Matched Order Reference</v>
      </c>
      <c r="S139">
        <f t="shared" si="26"/>
        <v>1</v>
      </c>
      <c r="V139" cm="1">
        <f t="array" ref="V139">IF(E139&lt;&gt;"CAPTURE",0,SUMPRODUCT((MDR_Rates!$A$2:$A$10=F139)*(G139&gt;MDR_Rates!$B$2:$B$10)*((MDR_Rates!$C$2:$C$10="")+(G139&lt;=MDR_Rates!$C$2:$C$10))*MDR_Rates!$D$2:$D$10))</f>
        <v>1.9</v>
      </c>
      <c r="W139">
        <f t="shared" si="27"/>
        <v>18.010000000000002</v>
      </c>
      <c r="X139">
        <f t="shared" si="28"/>
        <v>3.24</v>
      </c>
      <c r="Y139">
        <f t="shared" si="29"/>
        <v>0</v>
      </c>
      <c r="Z139">
        <f t="shared" si="30"/>
        <v>0</v>
      </c>
      <c r="AG139" t="str">
        <f t="shared" si="31"/>
        <v/>
      </c>
      <c r="AI139" t="str">
        <f t="shared" si="32"/>
        <v/>
      </c>
      <c r="AJ139" t="str">
        <f t="shared" si="33"/>
        <v/>
      </c>
      <c r="AK139" t="str">
        <f t="shared" si="34"/>
        <v>ORD26000152</v>
      </c>
      <c r="AL139">
        <f>IF(E139&lt;&gt;"CAPTURE","",COUNTIF(Orders!$H:$H,AK139))</f>
        <v>1</v>
      </c>
      <c r="AP139" t="str">
        <f t="shared" si="35"/>
        <v>Matched to Order</v>
      </c>
      <c r="AQ139">
        <f>IF(COUNTIF($A$2:A139,A139)=1,1,0)</f>
        <v>1</v>
      </c>
    </row>
    <row r="140" spans="1:43" x14ac:dyDescent="0.3">
      <c r="A140" t="s">
        <v>11980</v>
      </c>
      <c r="C140" t="s">
        <v>396</v>
      </c>
      <c r="D140" s="1">
        <v>46267</v>
      </c>
      <c r="E140" t="s">
        <v>11819</v>
      </c>
      <c r="F140" t="s">
        <v>9</v>
      </c>
      <c r="G140">
        <v>15997</v>
      </c>
      <c r="H140">
        <v>47.99</v>
      </c>
      <c r="I140">
        <v>8.64</v>
      </c>
      <c r="J140">
        <v>15940.37</v>
      </c>
      <c r="K140" s="1">
        <v>46269</v>
      </c>
      <c r="L140" t="s">
        <v>11970</v>
      </c>
      <c r="M140">
        <f t="shared" si="24"/>
        <v>1</v>
      </c>
      <c r="N140">
        <f>COUNTIF(Orders!$A:$A,C140)</f>
        <v>1</v>
      </c>
      <c r="P140">
        <f>COUNTIF(Orders!$H:$H,UPPER(SUBSTITUTE(TRIM(C140),"-","")))</f>
        <v>1</v>
      </c>
      <c r="R140" t="str">
        <f t="shared" si="25"/>
        <v>Matched Order Reference</v>
      </c>
      <c r="S140">
        <f t="shared" si="26"/>
        <v>1</v>
      </c>
      <c r="V140" cm="1">
        <f t="array" ref="V140">IF(E140&lt;&gt;"CAPTURE",0,SUMPRODUCT((MDR_Rates!$A$2:$A$10=F140)*(G140&gt;MDR_Rates!$B$2:$B$10)*((MDR_Rates!$C$2:$C$10="")+(G140&lt;=MDR_Rates!$C$2:$C$10))*MDR_Rates!$D$2:$D$10))</f>
        <v>0.3</v>
      </c>
      <c r="W140">
        <f t="shared" si="27"/>
        <v>47.99</v>
      </c>
      <c r="X140">
        <f t="shared" si="28"/>
        <v>8.64</v>
      </c>
      <c r="Y140">
        <f t="shared" si="29"/>
        <v>0</v>
      </c>
      <c r="Z140">
        <f t="shared" si="30"/>
        <v>0</v>
      </c>
      <c r="AG140" t="str">
        <f t="shared" si="31"/>
        <v/>
      </c>
      <c r="AI140" t="str">
        <f t="shared" si="32"/>
        <v/>
      </c>
      <c r="AJ140" t="str">
        <f t="shared" si="33"/>
        <v/>
      </c>
      <c r="AK140" t="str">
        <f t="shared" si="34"/>
        <v>ORD26000187</v>
      </c>
      <c r="AL140">
        <f>IF(E140&lt;&gt;"CAPTURE","",COUNTIF(Orders!$H:$H,AK140))</f>
        <v>1</v>
      </c>
      <c r="AP140" t="str">
        <f t="shared" si="35"/>
        <v>Matched to Order</v>
      </c>
      <c r="AQ140">
        <f>IF(COUNTIF($A$2:A140,A140)=1,1,0)</f>
        <v>1</v>
      </c>
    </row>
    <row r="141" spans="1:43" x14ac:dyDescent="0.3">
      <c r="A141" t="s">
        <v>11981</v>
      </c>
      <c r="C141" t="s">
        <v>422</v>
      </c>
      <c r="D141" s="1">
        <v>46267</v>
      </c>
      <c r="E141" t="s">
        <v>11819</v>
      </c>
      <c r="F141" t="s">
        <v>9</v>
      </c>
      <c r="G141">
        <v>10998</v>
      </c>
      <c r="H141">
        <v>32.99</v>
      </c>
      <c r="I141">
        <v>5.94</v>
      </c>
      <c r="J141">
        <v>10959.07</v>
      </c>
      <c r="K141" s="1">
        <v>46269</v>
      </c>
      <c r="L141" t="s">
        <v>11970</v>
      </c>
      <c r="M141">
        <f t="shared" si="24"/>
        <v>1</v>
      </c>
      <c r="N141">
        <f>COUNTIF(Orders!$A:$A,C141)</f>
        <v>1</v>
      </c>
      <c r="P141">
        <f>COUNTIF(Orders!$H:$H,UPPER(SUBSTITUTE(TRIM(C141),"-","")))</f>
        <v>1</v>
      </c>
      <c r="R141" t="str">
        <f t="shared" si="25"/>
        <v>Matched Order Reference</v>
      </c>
      <c r="S141">
        <f t="shared" si="26"/>
        <v>1</v>
      </c>
      <c r="V141" cm="1">
        <f t="array" ref="V141">IF(E141&lt;&gt;"CAPTURE",0,SUMPRODUCT((MDR_Rates!$A$2:$A$10=F141)*(G141&gt;MDR_Rates!$B$2:$B$10)*((MDR_Rates!$C$2:$C$10="")+(G141&lt;=MDR_Rates!$C$2:$C$10))*MDR_Rates!$D$2:$D$10))</f>
        <v>0.3</v>
      </c>
      <c r="W141">
        <f t="shared" si="27"/>
        <v>32.99</v>
      </c>
      <c r="X141">
        <f t="shared" si="28"/>
        <v>5.94</v>
      </c>
      <c r="Y141">
        <f t="shared" si="29"/>
        <v>0</v>
      </c>
      <c r="Z141">
        <f t="shared" si="30"/>
        <v>0</v>
      </c>
      <c r="AG141" t="str">
        <f t="shared" si="31"/>
        <v/>
      </c>
      <c r="AI141" t="str">
        <f t="shared" si="32"/>
        <v/>
      </c>
      <c r="AJ141" t="str">
        <f t="shared" si="33"/>
        <v/>
      </c>
      <c r="AK141" t="str">
        <f t="shared" si="34"/>
        <v>ORD26000200</v>
      </c>
      <c r="AL141">
        <f>IF(E141&lt;&gt;"CAPTURE","",COUNTIF(Orders!$H:$H,AK141))</f>
        <v>1</v>
      </c>
      <c r="AP141" t="str">
        <f t="shared" si="35"/>
        <v>Matched to Order</v>
      </c>
      <c r="AQ141">
        <f>IF(COUNTIF($A$2:A141,A141)=1,1,0)</f>
        <v>1</v>
      </c>
    </row>
    <row r="142" spans="1:43" x14ac:dyDescent="0.3">
      <c r="A142" t="s">
        <v>11982</v>
      </c>
      <c r="C142" t="s">
        <v>512</v>
      </c>
      <c r="D142" s="1">
        <v>46267</v>
      </c>
      <c r="E142" t="s">
        <v>11819</v>
      </c>
      <c r="F142" t="s">
        <v>33</v>
      </c>
      <c r="G142">
        <v>7999</v>
      </c>
      <c r="H142">
        <v>95.99</v>
      </c>
      <c r="I142">
        <v>17.28</v>
      </c>
      <c r="J142">
        <v>7885.73</v>
      </c>
      <c r="K142" s="1">
        <v>46269</v>
      </c>
      <c r="L142" t="s">
        <v>11970</v>
      </c>
      <c r="M142">
        <f t="shared" si="24"/>
        <v>1</v>
      </c>
      <c r="N142">
        <f>COUNTIF(Orders!$A:$A,C142)</f>
        <v>1</v>
      </c>
      <c r="P142">
        <f>COUNTIF(Orders!$H:$H,UPPER(SUBSTITUTE(TRIM(C142),"-","")))</f>
        <v>1</v>
      </c>
      <c r="R142" t="str">
        <f t="shared" si="25"/>
        <v>Matched Order Reference</v>
      </c>
      <c r="S142">
        <f t="shared" si="26"/>
        <v>1</v>
      </c>
      <c r="V142" cm="1">
        <f t="array" ref="V142">IF(E142&lt;&gt;"CAPTURE",0,SUMPRODUCT((MDR_Rates!$A$2:$A$10=F142)*(G142&gt;MDR_Rates!$B$2:$B$10)*((MDR_Rates!$C$2:$C$10="")+(G142&lt;=MDR_Rates!$C$2:$C$10))*MDR_Rates!$D$2:$D$10))</f>
        <v>1.2</v>
      </c>
      <c r="W142">
        <f t="shared" si="27"/>
        <v>95.99</v>
      </c>
      <c r="X142">
        <f t="shared" si="28"/>
        <v>17.28</v>
      </c>
      <c r="Y142">
        <f t="shared" si="29"/>
        <v>0</v>
      </c>
      <c r="Z142">
        <f t="shared" si="30"/>
        <v>0</v>
      </c>
      <c r="AG142" t="str">
        <f t="shared" si="31"/>
        <v/>
      </c>
      <c r="AI142" t="str">
        <f t="shared" si="32"/>
        <v/>
      </c>
      <c r="AJ142" t="str">
        <f t="shared" si="33"/>
        <v/>
      </c>
      <c r="AK142" t="str">
        <f t="shared" si="34"/>
        <v>ORD26000245</v>
      </c>
      <c r="AL142">
        <f>IF(E142&lt;&gt;"CAPTURE","",COUNTIF(Orders!$H:$H,AK142))</f>
        <v>1</v>
      </c>
      <c r="AP142" t="str">
        <f t="shared" si="35"/>
        <v>Matched to Order</v>
      </c>
      <c r="AQ142">
        <f>IF(COUNTIF($A$2:A142,A142)=1,1,0)</f>
        <v>1</v>
      </c>
    </row>
    <row r="143" spans="1:43" x14ac:dyDescent="0.3">
      <c r="A143" t="s">
        <v>11983</v>
      </c>
      <c r="C143" t="s">
        <v>518</v>
      </c>
      <c r="D143" s="1">
        <v>46267</v>
      </c>
      <c r="E143" t="s">
        <v>11819</v>
      </c>
      <c r="F143" t="s">
        <v>17</v>
      </c>
      <c r="G143">
        <v>1299</v>
      </c>
      <c r="H143">
        <v>23.38</v>
      </c>
      <c r="I143">
        <v>4.21</v>
      </c>
      <c r="J143">
        <v>1271.4100000000001</v>
      </c>
      <c r="K143" s="1">
        <v>46269</v>
      </c>
      <c r="L143" t="s">
        <v>11970</v>
      </c>
      <c r="M143">
        <f t="shared" si="24"/>
        <v>1</v>
      </c>
      <c r="N143">
        <f>COUNTIF(Orders!$A:$A,C143)</f>
        <v>1</v>
      </c>
      <c r="P143">
        <f>COUNTIF(Orders!$H:$H,UPPER(SUBSTITUTE(TRIM(C143),"-","")))</f>
        <v>1</v>
      </c>
      <c r="R143" t="str">
        <f t="shared" si="25"/>
        <v>Matched Order Reference</v>
      </c>
      <c r="S143">
        <f t="shared" si="26"/>
        <v>1</v>
      </c>
      <c r="V143" cm="1">
        <f t="array" ref="V143">IF(E143&lt;&gt;"CAPTURE",0,SUMPRODUCT((MDR_Rates!$A$2:$A$10=F143)*(G143&gt;MDR_Rates!$B$2:$B$10)*((MDR_Rates!$C$2:$C$10="")+(G143&lt;=MDR_Rates!$C$2:$C$10))*MDR_Rates!$D$2:$D$10))</f>
        <v>1.8</v>
      </c>
      <c r="W143">
        <f t="shared" si="27"/>
        <v>23.38</v>
      </c>
      <c r="X143">
        <f t="shared" si="28"/>
        <v>4.21</v>
      </c>
      <c r="Y143">
        <f t="shared" si="29"/>
        <v>0</v>
      </c>
      <c r="Z143">
        <f t="shared" si="30"/>
        <v>0</v>
      </c>
      <c r="AG143" t="str">
        <f t="shared" si="31"/>
        <v/>
      </c>
      <c r="AI143" t="str">
        <f t="shared" si="32"/>
        <v/>
      </c>
      <c r="AJ143" t="str">
        <f t="shared" si="33"/>
        <v/>
      </c>
      <c r="AK143" t="str">
        <f t="shared" si="34"/>
        <v>ORD26000248</v>
      </c>
      <c r="AL143">
        <f>IF(E143&lt;&gt;"CAPTURE","",COUNTIF(Orders!$H:$H,AK143))</f>
        <v>1</v>
      </c>
      <c r="AP143" t="str">
        <f t="shared" si="35"/>
        <v>Matched to Order</v>
      </c>
      <c r="AQ143">
        <f>IF(COUNTIF($A$2:A143,A143)=1,1,0)</f>
        <v>1</v>
      </c>
    </row>
    <row r="144" spans="1:43" x14ac:dyDescent="0.3">
      <c r="A144" t="s">
        <v>11984</v>
      </c>
      <c r="C144" t="s">
        <v>640</v>
      </c>
      <c r="D144" s="1">
        <v>46267</v>
      </c>
      <c r="E144" t="s">
        <v>11819</v>
      </c>
      <c r="F144" t="s">
        <v>17</v>
      </c>
      <c r="G144">
        <v>2298</v>
      </c>
      <c r="H144">
        <v>36.770000000000003</v>
      </c>
      <c r="I144">
        <v>6.62</v>
      </c>
      <c r="J144">
        <v>2254.61</v>
      </c>
      <c r="K144" s="1">
        <v>46269</v>
      </c>
      <c r="L144" t="s">
        <v>11970</v>
      </c>
      <c r="M144">
        <f t="shared" si="24"/>
        <v>1</v>
      </c>
      <c r="N144">
        <f>COUNTIF(Orders!$A:$A,C144)</f>
        <v>1</v>
      </c>
      <c r="P144">
        <f>COUNTIF(Orders!$H:$H,UPPER(SUBSTITUTE(TRIM(C144),"-","")))</f>
        <v>1</v>
      </c>
      <c r="R144" t="str">
        <f t="shared" si="25"/>
        <v>Matched Order Reference</v>
      </c>
      <c r="S144">
        <f t="shared" si="26"/>
        <v>1</v>
      </c>
      <c r="V144" cm="1">
        <f t="array" ref="V144">IF(E144&lt;&gt;"CAPTURE",0,SUMPRODUCT((MDR_Rates!$A$2:$A$10=F144)*(G144&gt;MDR_Rates!$B$2:$B$10)*((MDR_Rates!$C$2:$C$10="")+(G144&lt;=MDR_Rates!$C$2:$C$10))*MDR_Rates!$D$2:$D$10))</f>
        <v>1.6</v>
      </c>
      <c r="W144">
        <f t="shared" si="27"/>
        <v>36.770000000000003</v>
      </c>
      <c r="X144">
        <f t="shared" si="28"/>
        <v>6.62</v>
      </c>
      <c r="Y144">
        <f t="shared" si="29"/>
        <v>0</v>
      </c>
      <c r="Z144">
        <f t="shared" si="30"/>
        <v>0</v>
      </c>
      <c r="AG144" t="str">
        <f t="shared" si="31"/>
        <v/>
      </c>
      <c r="AI144" t="str">
        <f t="shared" si="32"/>
        <v/>
      </c>
      <c r="AJ144" t="str">
        <f t="shared" si="33"/>
        <v/>
      </c>
      <c r="AK144" t="str">
        <f t="shared" si="34"/>
        <v>ORD26000309</v>
      </c>
      <c r="AL144">
        <f>IF(E144&lt;&gt;"CAPTURE","",COUNTIF(Orders!$H:$H,AK144))</f>
        <v>1</v>
      </c>
      <c r="AP144" t="str">
        <f t="shared" si="35"/>
        <v>Matched to Order</v>
      </c>
      <c r="AQ144">
        <f>IF(COUNTIF($A$2:A144,A144)=1,1,0)</f>
        <v>1</v>
      </c>
    </row>
    <row r="145" spans="1:43" x14ac:dyDescent="0.3">
      <c r="A145" t="s">
        <v>11985</v>
      </c>
      <c r="C145" t="s">
        <v>878</v>
      </c>
      <c r="D145" s="1">
        <v>46267</v>
      </c>
      <c r="E145" t="s">
        <v>11819</v>
      </c>
      <c r="F145" t="s">
        <v>9</v>
      </c>
      <c r="G145">
        <v>299</v>
      </c>
      <c r="H145">
        <v>0</v>
      </c>
      <c r="I145">
        <v>0</v>
      </c>
      <c r="J145">
        <v>299</v>
      </c>
      <c r="K145" s="1">
        <v>46269</v>
      </c>
      <c r="L145" t="s">
        <v>11970</v>
      </c>
      <c r="M145">
        <f t="shared" si="24"/>
        <v>1</v>
      </c>
      <c r="N145">
        <f>COUNTIF(Orders!$A:$A,C145)</f>
        <v>1</v>
      </c>
      <c r="P145">
        <f>COUNTIF(Orders!$H:$H,UPPER(SUBSTITUTE(TRIM(C145),"-","")))</f>
        <v>1</v>
      </c>
      <c r="R145" t="str">
        <f t="shared" si="25"/>
        <v>Matched Order Reference</v>
      </c>
      <c r="S145">
        <f t="shared" si="26"/>
        <v>1</v>
      </c>
      <c r="V145" cm="1">
        <f t="array" ref="V145">IF(E145&lt;&gt;"CAPTURE",0,SUMPRODUCT((MDR_Rates!$A$2:$A$10=F145)*(G145&gt;MDR_Rates!$B$2:$B$10)*((MDR_Rates!$C$2:$C$10="")+(G145&lt;=MDR_Rates!$C$2:$C$10))*MDR_Rates!$D$2:$D$10))</f>
        <v>0</v>
      </c>
      <c r="W145">
        <f t="shared" si="27"/>
        <v>0</v>
      </c>
      <c r="X145">
        <f t="shared" si="28"/>
        <v>0</v>
      </c>
      <c r="Y145">
        <f t="shared" si="29"/>
        <v>0</v>
      </c>
      <c r="Z145">
        <f t="shared" si="30"/>
        <v>0</v>
      </c>
      <c r="AG145" t="str">
        <f t="shared" si="31"/>
        <v/>
      </c>
      <c r="AI145" t="str">
        <f t="shared" si="32"/>
        <v/>
      </c>
      <c r="AJ145" t="str">
        <f t="shared" si="33"/>
        <v/>
      </c>
      <c r="AK145" t="str">
        <f t="shared" si="34"/>
        <v>ORD26000428</v>
      </c>
      <c r="AL145">
        <f>IF(E145&lt;&gt;"CAPTURE","",COUNTIF(Orders!$H:$H,AK145))</f>
        <v>1</v>
      </c>
      <c r="AP145" t="str">
        <f t="shared" si="35"/>
        <v>Matched to Order</v>
      </c>
      <c r="AQ145">
        <f>IF(COUNTIF($A$2:A145,A145)=1,1,0)</f>
        <v>1</v>
      </c>
    </row>
    <row r="146" spans="1:43" x14ac:dyDescent="0.3">
      <c r="A146" t="s">
        <v>11986</v>
      </c>
      <c r="C146" t="s">
        <v>922</v>
      </c>
      <c r="D146" s="1">
        <v>46267</v>
      </c>
      <c r="E146" t="s">
        <v>11819</v>
      </c>
      <c r="F146" t="s">
        <v>17</v>
      </c>
      <c r="G146">
        <v>3798</v>
      </c>
      <c r="H146">
        <v>60.77</v>
      </c>
      <c r="I146">
        <v>10.94</v>
      </c>
      <c r="J146">
        <v>3726.29</v>
      </c>
      <c r="K146" s="1">
        <v>46269</v>
      </c>
      <c r="L146" t="s">
        <v>11970</v>
      </c>
      <c r="M146">
        <f t="shared" si="24"/>
        <v>1</v>
      </c>
      <c r="N146">
        <f>COUNTIF(Orders!$A:$A,C146)</f>
        <v>1</v>
      </c>
      <c r="P146">
        <f>COUNTIF(Orders!$H:$H,UPPER(SUBSTITUTE(TRIM(C146),"-","")))</f>
        <v>1</v>
      </c>
      <c r="R146" t="str">
        <f t="shared" si="25"/>
        <v>Matched Order Reference</v>
      </c>
      <c r="S146">
        <f t="shared" si="26"/>
        <v>1</v>
      </c>
      <c r="V146" cm="1">
        <f t="array" ref="V146">IF(E146&lt;&gt;"CAPTURE",0,SUMPRODUCT((MDR_Rates!$A$2:$A$10=F146)*(G146&gt;MDR_Rates!$B$2:$B$10)*((MDR_Rates!$C$2:$C$10="")+(G146&lt;=MDR_Rates!$C$2:$C$10))*MDR_Rates!$D$2:$D$10))</f>
        <v>1.6</v>
      </c>
      <c r="W146">
        <f t="shared" si="27"/>
        <v>60.77</v>
      </c>
      <c r="X146">
        <f t="shared" si="28"/>
        <v>10.94</v>
      </c>
      <c r="Y146">
        <f t="shared" si="29"/>
        <v>0</v>
      </c>
      <c r="Z146">
        <f t="shared" si="30"/>
        <v>0</v>
      </c>
      <c r="AG146" t="str">
        <f t="shared" si="31"/>
        <v/>
      </c>
      <c r="AI146" t="str">
        <f t="shared" si="32"/>
        <v/>
      </c>
      <c r="AJ146" t="str">
        <f t="shared" si="33"/>
        <v/>
      </c>
      <c r="AK146" t="str">
        <f t="shared" si="34"/>
        <v>ORD26000450</v>
      </c>
      <c r="AL146">
        <f>IF(E146&lt;&gt;"CAPTURE","",COUNTIF(Orders!$H:$H,AK146))</f>
        <v>1</v>
      </c>
      <c r="AP146" t="str">
        <f t="shared" si="35"/>
        <v>Matched to Order</v>
      </c>
      <c r="AQ146">
        <f>IF(COUNTIF($A$2:A146,A146)=1,1,0)</f>
        <v>1</v>
      </c>
    </row>
    <row r="147" spans="1:43" x14ac:dyDescent="0.3">
      <c r="A147" t="s">
        <v>11987</v>
      </c>
      <c r="C147" t="s">
        <v>989</v>
      </c>
      <c r="D147" s="1">
        <v>46267</v>
      </c>
      <c r="E147" t="s">
        <v>11819</v>
      </c>
      <c r="F147" t="s">
        <v>9</v>
      </c>
      <c r="G147">
        <v>12797</v>
      </c>
      <c r="H147">
        <v>38.39</v>
      </c>
      <c r="I147">
        <v>6.91</v>
      </c>
      <c r="J147">
        <v>12751.7</v>
      </c>
      <c r="K147" s="1">
        <v>46269</v>
      </c>
      <c r="L147" t="s">
        <v>11970</v>
      </c>
      <c r="M147">
        <f t="shared" si="24"/>
        <v>1</v>
      </c>
      <c r="N147">
        <f>COUNTIF(Orders!$A:$A,C147)</f>
        <v>1</v>
      </c>
      <c r="P147">
        <f>COUNTIF(Orders!$H:$H,UPPER(SUBSTITUTE(TRIM(C147),"-","")))</f>
        <v>1</v>
      </c>
      <c r="R147" t="str">
        <f t="shared" si="25"/>
        <v>Matched Order Reference</v>
      </c>
      <c r="S147">
        <f t="shared" si="26"/>
        <v>1</v>
      </c>
      <c r="V147" cm="1">
        <f t="array" ref="V147">IF(E147&lt;&gt;"CAPTURE",0,SUMPRODUCT((MDR_Rates!$A$2:$A$10=F147)*(G147&gt;MDR_Rates!$B$2:$B$10)*((MDR_Rates!$C$2:$C$10="")+(G147&lt;=MDR_Rates!$C$2:$C$10))*MDR_Rates!$D$2:$D$10))</f>
        <v>0.3</v>
      </c>
      <c r="W147">
        <f t="shared" si="27"/>
        <v>38.39</v>
      </c>
      <c r="X147">
        <f t="shared" si="28"/>
        <v>6.91</v>
      </c>
      <c r="Y147">
        <f t="shared" si="29"/>
        <v>0</v>
      </c>
      <c r="Z147">
        <f t="shared" si="30"/>
        <v>0</v>
      </c>
      <c r="AG147" t="str">
        <f t="shared" si="31"/>
        <v/>
      </c>
      <c r="AI147" t="str">
        <f t="shared" si="32"/>
        <v/>
      </c>
      <c r="AJ147" t="str">
        <f t="shared" si="33"/>
        <v/>
      </c>
      <c r="AK147" t="str">
        <f t="shared" si="34"/>
        <v>ORD26000484</v>
      </c>
      <c r="AL147">
        <f>IF(E147&lt;&gt;"CAPTURE","",COUNTIF(Orders!$H:$H,AK147))</f>
        <v>1</v>
      </c>
      <c r="AP147" t="str">
        <f t="shared" si="35"/>
        <v>Matched to Order</v>
      </c>
      <c r="AQ147">
        <f>IF(COUNTIF($A$2:A147,A147)=1,1,0)</f>
        <v>1</v>
      </c>
    </row>
    <row r="148" spans="1:43" x14ac:dyDescent="0.3">
      <c r="A148" t="s">
        <v>11988</v>
      </c>
      <c r="C148" t="s">
        <v>1021</v>
      </c>
      <c r="D148" s="1">
        <v>46267</v>
      </c>
      <c r="E148" t="s">
        <v>11819</v>
      </c>
      <c r="F148" t="s">
        <v>9</v>
      </c>
      <c r="G148">
        <v>4298</v>
      </c>
      <c r="H148">
        <v>12.89</v>
      </c>
      <c r="I148">
        <v>2.3199999999999998</v>
      </c>
      <c r="J148">
        <v>4282.79</v>
      </c>
      <c r="K148" s="1">
        <v>46269</v>
      </c>
      <c r="L148" t="s">
        <v>11970</v>
      </c>
      <c r="M148">
        <f t="shared" si="24"/>
        <v>1</v>
      </c>
      <c r="N148">
        <f>COUNTIF(Orders!$A:$A,C148)</f>
        <v>1</v>
      </c>
      <c r="P148">
        <f>COUNTIF(Orders!$H:$H,UPPER(SUBSTITUTE(TRIM(C148),"-","")))</f>
        <v>1</v>
      </c>
      <c r="R148" t="str">
        <f t="shared" si="25"/>
        <v>Matched Order Reference</v>
      </c>
      <c r="S148">
        <f t="shared" si="26"/>
        <v>1</v>
      </c>
      <c r="V148" cm="1">
        <f t="array" ref="V148">IF(E148&lt;&gt;"CAPTURE",0,SUMPRODUCT((MDR_Rates!$A$2:$A$10=F148)*(G148&gt;MDR_Rates!$B$2:$B$10)*((MDR_Rates!$C$2:$C$10="")+(G148&lt;=MDR_Rates!$C$2:$C$10))*MDR_Rates!$D$2:$D$10))</f>
        <v>0.3</v>
      </c>
      <c r="W148">
        <f t="shared" si="27"/>
        <v>12.89</v>
      </c>
      <c r="X148">
        <f t="shared" si="28"/>
        <v>2.3199999999999998</v>
      </c>
      <c r="Y148">
        <f t="shared" si="29"/>
        <v>0</v>
      </c>
      <c r="Z148">
        <f t="shared" si="30"/>
        <v>0</v>
      </c>
      <c r="AG148" t="str">
        <f t="shared" si="31"/>
        <v/>
      </c>
      <c r="AI148" t="str">
        <f t="shared" si="32"/>
        <v/>
      </c>
      <c r="AJ148" t="str">
        <f t="shared" si="33"/>
        <v/>
      </c>
      <c r="AK148" t="str">
        <f t="shared" si="34"/>
        <v>ORD26000500</v>
      </c>
      <c r="AL148">
        <f>IF(E148&lt;&gt;"CAPTURE","",COUNTIF(Orders!$H:$H,AK148))</f>
        <v>1</v>
      </c>
      <c r="AP148" t="str">
        <f t="shared" si="35"/>
        <v>Matched to Order</v>
      </c>
      <c r="AQ148">
        <f>IF(COUNTIF($A$2:A148,A148)=1,1,0)</f>
        <v>1</v>
      </c>
    </row>
    <row r="149" spans="1:43" x14ac:dyDescent="0.3">
      <c r="A149" t="s">
        <v>11989</v>
      </c>
      <c r="C149" t="s">
        <v>1065</v>
      </c>
      <c r="D149" s="1">
        <v>46267</v>
      </c>
      <c r="E149" t="s">
        <v>11819</v>
      </c>
      <c r="F149" t="s">
        <v>9</v>
      </c>
      <c r="G149">
        <v>599</v>
      </c>
      <c r="H149">
        <v>0</v>
      </c>
      <c r="I149">
        <v>0</v>
      </c>
      <c r="J149">
        <v>599</v>
      </c>
      <c r="K149" s="1">
        <v>46269</v>
      </c>
      <c r="L149" t="s">
        <v>11970</v>
      </c>
      <c r="M149">
        <f t="shared" si="24"/>
        <v>1</v>
      </c>
      <c r="N149">
        <f>COUNTIF(Orders!$A:$A,C149)</f>
        <v>1</v>
      </c>
      <c r="P149">
        <f>COUNTIF(Orders!$H:$H,UPPER(SUBSTITUTE(TRIM(C149),"-","")))</f>
        <v>1</v>
      </c>
      <c r="R149" t="str">
        <f t="shared" si="25"/>
        <v>Matched Order Reference</v>
      </c>
      <c r="S149">
        <f t="shared" si="26"/>
        <v>1</v>
      </c>
      <c r="V149" cm="1">
        <f t="array" ref="V149">IF(E149&lt;&gt;"CAPTURE",0,SUMPRODUCT((MDR_Rates!$A$2:$A$10=F149)*(G149&gt;MDR_Rates!$B$2:$B$10)*((MDR_Rates!$C$2:$C$10="")+(G149&lt;=MDR_Rates!$C$2:$C$10))*MDR_Rates!$D$2:$D$10))</f>
        <v>0</v>
      </c>
      <c r="W149">
        <f t="shared" si="27"/>
        <v>0</v>
      </c>
      <c r="X149">
        <f t="shared" si="28"/>
        <v>0</v>
      </c>
      <c r="Y149">
        <f t="shared" si="29"/>
        <v>0</v>
      </c>
      <c r="Z149">
        <f t="shared" si="30"/>
        <v>0</v>
      </c>
      <c r="AG149" t="str">
        <f t="shared" si="31"/>
        <v/>
      </c>
      <c r="AI149" t="str">
        <f t="shared" si="32"/>
        <v/>
      </c>
      <c r="AJ149" t="str">
        <f t="shared" si="33"/>
        <v/>
      </c>
      <c r="AK149" t="str">
        <f t="shared" si="34"/>
        <v>ORD26000522</v>
      </c>
      <c r="AL149">
        <f>IF(E149&lt;&gt;"CAPTURE","",COUNTIF(Orders!$H:$H,AK149))</f>
        <v>1</v>
      </c>
      <c r="AP149" t="str">
        <f t="shared" si="35"/>
        <v>Matched to Order</v>
      </c>
      <c r="AQ149">
        <f>IF(COUNTIF($A$2:A149,A149)=1,1,0)</f>
        <v>1</v>
      </c>
    </row>
    <row r="150" spans="1:43" x14ac:dyDescent="0.3">
      <c r="A150" t="s">
        <v>11990</v>
      </c>
      <c r="C150" t="s">
        <v>1133</v>
      </c>
      <c r="D150" s="1">
        <v>46267</v>
      </c>
      <c r="E150" t="s">
        <v>11819</v>
      </c>
      <c r="F150" t="s">
        <v>9</v>
      </c>
      <c r="G150">
        <v>3499</v>
      </c>
      <c r="H150">
        <v>10.5</v>
      </c>
      <c r="I150">
        <v>1.89</v>
      </c>
      <c r="J150">
        <v>3486.61</v>
      </c>
      <c r="K150" s="1">
        <v>46269</v>
      </c>
      <c r="L150" t="s">
        <v>11970</v>
      </c>
      <c r="M150">
        <f t="shared" si="24"/>
        <v>1</v>
      </c>
      <c r="N150">
        <f>COUNTIF(Orders!$A:$A,C150)</f>
        <v>1</v>
      </c>
      <c r="P150">
        <f>COUNTIF(Orders!$H:$H,UPPER(SUBSTITUTE(TRIM(C150),"-","")))</f>
        <v>1</v>
      </c>
      <c r="R150" t="str">
        <f t="shared" si="25"/>
        <v>Matched Order Reference</v>
      </c>
      <c r="S150">
        <f t="shared" si="26"/>
        <v>1</v>
      </c>
      <c r="V150" cm="1">
        <f t="array" ref="V150">IF(E150&lt;&gt;"CAPTURE",0,SUMPRODUCT((MDR_Rates!$A$2:$A$10=F150)*(G150&gt;MDR_Rates!$B$2:$B$10)*((MDR_Rates!$C$2:$C$10="")+(G150&lt;=MDR_Rates!$C$2:$C$10))*MDR_Rates!$D$2:$D$10))</f>
        <v>0.3</v>
      </c>
      <c r="W150">
        <f t="shared" si="27"/>
        <v>10.5</v>
      </c>
      <c r="X150">
        <f t="shared" si="28"/>
        <v>1.89</v>
      </c>
      <c r="Y150">
        <f t="shared" si="29"/>
        <v>0</v>
      </c>
      <c r="Z150">
        <f t="shared" si="30"/>
        <v>0</v>
      </c>
      <c r="AG150" t="str">
        <f t="shared" si="31"/>
        <v/>
      </c>
      <c r="AI150" t="str">
        <f t="shared" si="32"/>
        <v/>
      </c>
      <c r="AJ150" t="str">
        <f t="shared" si="33"/>
        <v/>
      </c>
      <c r="AK150" t="str">
        <f t="shared" si="34"/>
        <v>ORD26000556</v>
      </c>
      <c r="AL150">
        <f>IF(E150&lt;&gt;"CAPTURE","",COUNTIF(Orders!$H:$H,AK150))</f>
        <v>1</v>
      </c>
      <c r="AP150" t="str">
        <f t="shared" si="35"/>
        <v>Matched to Order</v>
      </c>
      <c r="AQ150">
        <f>IF(COUNTIF($A$2:A150,A150)=1,1,0)</f>
        <v>1</v>
      </c>
    </row>
    <row r="151" spans="1:43" x14ac:dyDescent="0.3">
      <c r="A151" t="s">
        <v>11991</v>
      </c>
      <c r="C151" t="s">
        <v>1171</v>
      </c>
      <c r="D151" s="1">
        <v>46267</v>
      </c>
      <c r="E151" t="s">
        <v>11819</v>
      </c>
      <c r="F151" t="s">
        <v>44</v>
      </c>
      <c r="G151">
        <v>7497</v>
      </c>
      <c r="H151">
        <v>127.45</v>
      </c>
      <c r="I151">
        <v>22.94</v>
      </c>
      <c r="J151">
        <v>7346.61</v>
      </c>
      <c r="K151" s="1">
        <v>46269</v>
      </c>
      <c r="L151" t="s">
        <v>11970</v>
      </c>
      <c r="M151">
        <f t="shared" si="24"/>
        <v>1</v>
      </c>
      <c r="N151">
        <f>COUNTIF(Orders!$A:$A,C151)</f>
        <v>1</v>
      </c>
      <c r="P151">
        <f>COUNTIF(Orders!$H:$H,UPPER(SUBSTITUTE(TRIM(C151),"-","")))</f>
        <v>1</v>
      </c>
      <c r="R151" t="str">
        <f t="shared" si="25"/>
        <v>Matched Order Reference</v>
      </c>
      <c r="S151">
        <f t="shared" si="26"/>
        <v>1</v>
      </c>
      <c r="V151" cm="1">
        <f t="array" ref="V151">IF(E151&lt;&gt;"CAPTURE",0,SUMPRODUCT((MDR_Rates!$A$2:$A$10=F151)*(G151&gt;MDR_Rates!$B$2:$B$10)*((MDR_Rates!$C$2:$C$10="")+(G151&lt;=MDR_Rates!$C$2:$C$10))*MDR_Rates!$D$2:$D$10))</f>
        <v>1.7</v>
      </c>
      <c r="W151">
        <f t="shared" si="27"/>
        <v>127.45</v>
      </c>
      <c r="X151">
        <f t="shared" si="28"/>
        <v>22.94</v>
      </c>
      <c r="Y151">
        <f t="shared" si="29"/>
        <v>0</v>
      </c>
      <c r="Z151">
        <f t="shared" si="30"/>
        <v>0</v>
      </c>
      <c r="AG151" t="str">
        <f t="shared" si="31"/>
        <v/>
      </c>
      <c r="AI151" t="str">
        <f t="shared" si="32"/>
        <v/>
      </c>
      <c r="AJ151" t="str">
        <f t="shared" si="33"/>
        <v/>
      </c>
      <c r="AK151" t="str">
        <f t="shared" si="34"/>
        <v>ORD26000575</v>
      </c>
      <c r="AL151">
        <f>IF(E151&lt;&gt;"CAPTURE","",COUNTIF(Orders!$H:$H,AK151))</f>
        <v>1</v>
      </c>
      <c r="AP151" t="str">
        <f t="shared" si="35"/>
        <v>Matched to Order</v>
      </c>
      <c r="AQ151">
        <f>IF(COUNTIF($A$2:A151,A151)=1,1,0)</f>
        <v>1</v>
      </c>
    </row>
    <row r="152" spans="1:43" x14ac:dyDescent="0.3">
      <c r="A152" t="s">
        <v>11992</v>
      </c>
      <c r="C152" t="s">
        <v>11993</v>
      </c>
      <c r="D152" s="1">
        <v>46267</v>
      </c>
      <c r="E152" t="s">
        <v>11819</v>
      </c>
      <c r="F152" t="s">
        <v>9</v>
      </c>
      <c r="G152">
        <v>799</v>
      </c>
      <c r="H152">
        <v>2.4</v>
      </c>
      <c r="I152">
        <v>0.43</v>
      </c>
      <c r="J152">
        <v>796.17</v>
      </c>
      <c r="K152" s="1">
        <v>46269</v>
      </c>
      <c r="L152" t="s">
        <v>11970</v>
      </c>
      <c r="M152">
        <f t="shared" si="24"/>
        <v>1</v>
      </c>
      <c r="N152">
        <f>COUNTIF(Orders!$A:$A,C152)</f>
        <v>1</v>
      </c>
      <c r="P152">
        <f>COUNTIF(Orders!$H:$H,UPPER(SUBSTITUTE(TRIM(C152),"-","")))</f>
        <v>1</v>
      </c>
      <c r="R152" t="str">
        <f t="shared" si="25"/>
        <v>Matched Order Reference</v>
      </c>
      <c r="S152">
        <f t="shared" si="26"/>
        <v>1</v>
      </c>
      <c r="V152" cm="1">
        <f t="array" ref="V152">IF(E152&lt;&gt;"CAPTURE",0,SUMPRODUCT((MDR_Rates!$A$2:$A$10=F152)*(G152&gt;MDR_Rates!$B$2:$B$10)*((MDR_Rates!$C$2:$C$10="")+(G152&lt;=MDR_Rates!$C$2:$C$10))*MDR_Rates!$D$2:$D$10))</f>
        <v>0</v>
      </c>
      <c r="W152">
        <f t="shared" si="27"/>
        <v>0</v>
      </c>
      <c r="X152">
        <f t="shared" si="28"/>
        <v>0</v>
      </c>
      <c r="Y152">
        <f t="shared" si="29"/>
        <v>2.4</v>
      </c>
      <c r="Z152">
        <f t="shared" si="30"/>
        <v>0.43</v>
      </c>
      <c r="AG152" t="str">
        <f t="shared" si="31"/>
        <v/>
      </c>
      <c r="AI152" t="str">
        <f t="shared" si="32"/>
        <v/>
      </c>
      <c r="AJ152" t="str">
        <f t="shared" si="33"/>
        <v/>
      </c>
      <c r="AK152" t="str">
        <f t="shared" si="34"/>
        <v>ORD26000607</v>
      </c>
      <c r="AL152">
        <f>IF(E152&lt;&gt;"CAPTURE","",COUNTIF(Orders!$H:$H,AK152))</f>
        <v>1</v>
      </c>
      <c r="AP152" t="str">
        <f t="shared" si="35"/>
        <v>Matched to Order</v>
      </c>
      <c r="AQ152">
        <f>IF(COUNTIF($A$2:A152,A152)=1,1,0)</f>
        <v>1</v>
      </c>
    </row>
    <row r="153" spans="1:43" x14ac:dyDescent="0.3">
      <c r="A153" t="s">
        <v>11994</v>
      </c>
      <c r="C153" t="s">
        <v>1242</v>
      </c>
      <c r="D153" s="1">
        <v>46267</v>
      </c>
      <c r="E153" t="s">
        <v>11819</v>
      </c>
      <c r="F153" t="s">
        <v>9</v>
      </c>
      <c r="G153">
        <v>10297</v>
      </c>
      <c r="H153">
        <v>30.89</v>
      </c>
      <c r="I153">
        <v>5.56</v>
      </c>
      <c r="J153">
        <v>10260.549999999999</v>
      </c>
      <c r="K153" s="1">
        <v>46269</v>
      </c>
      <c r="L153" t="s">
        <v>11970</v>
      </c>
      <c r="M153">
        <f t="shared" si="24"/>
        <v>1</v>
      </c>
      <c r="N153">
        <f>COUNTIF(Orders!$A:$A,C153)</f>
        <v>1</v>
      </c>
      <c r="P153">
        <f>COUNTIF(Orders!$H:$H,UPPER(SUBSTITUTE(TRIM(C153),"-","")))</f>
        <v>1</v>
      </c>
      <c r="R153" t="str">
        <f t="shared" si="25"/>
        <v>Matched Order Reference</v>
      </c>
      <c r="S153">
        <f t="shared" si="26"/>
        <v>1</v>
      </c>
      <c r="V153" cm="1">
        <f t="array" ref="V153">IF(E153&lt;&gt;"CAPTURE",0,SUMPRODUCT((MDR_Rates!$A$2:$A$10=F153)*(G153&gt;MDR_Rates!$B$2:$B$10)*((MDR_Rates!$C$2:$C$10="")+(G153&lt;=MDR_Rates!$C$2:$C$10))*MDR_Rates!$D$2:$D$10))</f>
        <v>0.3</v>
      </c>
      <c r="W153">
        <f t="shared" si="27"/>
        <v>30.89</v>
      </c>
      <c r="X153">
        <f t="shared" si="28"/>
        <v>5.56</v>
      </c>
      <c r="Y153">
        <f t="shared" si="29"/>
        <v>0</v>
      </c>
      <c r="Z153">
        <f t="shared" si="30"/>
        <v>0</v>
      </c>
      <c r="AG153" t="str">
        <f t="shared" si="31"/>
        <v/>
      </c>
      <c r="AI153" t="str">
        <f t="shared" si="32"/>
        <v/>
      </c>
      <c r="AJ153" t="str">
        <f t="shared" si="33"/>
        <v/>
      </c>
      <c r="AK153" t="str">
        <f t="shared" si="34"/>
        <v>ORD26000611</v>
      </c>
      <c r="AL153">
        <f>IF(E153&lt;&gt;"CAPTURE","",COUNTIF(Orders!$H:$H,AK153))</f>
        <v>1</v>
      </c>
      <c r="AP153" t="str">
        <f t="shared" si="35"/>
        <v>Matched to Order</v>
      </c>
      <c r="AQ153">
        <f>IF(COUNTIF($A$2:A153,A153)=1,1,0)</f>
        <v>1</v>
      </c>
    </row>
    <row r="154" spans="1:43" x14ac:dyDescent="0.3">
      <c r="A154" t="s">
        <v>11995</v>
      </c>
      <c r="C154" t="s">
        <v>1298</v>
      </c>
      <c r="D154" s="1">
        <v>46267</v>
      </c>
      <c r="E154" t="s">
        <v>11819</v>
      </c>
      <c r="F154" t="s">
        <v>17</v>
      </c>
      <c r="G154">
        <v>3499</v>
      </c>
      <c r="H154">
        <v>55.98</v>
      </c>
      <c r="I154">
        <v>10.08</v>
      </c>
      <c r="J154">
        <v>3432.94</v>
      </c>
      <c r="K154" s="1">
        <v>46269</v>
      </c>
      <c r="L154" t="s">
        <v>11970</v>
      </c>
      <c r="M154">
        <f t="shared" si="24"/>
        <v>1</v>
      </c>
      <c r="N154">
        <f>COUNTIF(Orders!$A:$A,C154)</f>
        <v>1</v>
      </c>
      <c r="P154">
        <f>COUNTIF(Orders!$H:$H,UPPER(SUBSTITUTE(TRIM(C154),"-","")))</f>
        <v>1</v>
      </c>
      <c r="R154" t="str">
        <f t="shared" si="25"/>
        <v>Matched Order Reference</v>
      </c>
      <c r="S154">
        <f t="shared" si="26"/>
        <v>1</v>
      </c>
      <c r="V154" cm="1">
        <f t="array" ref="V154">IF(E154&lt;&gt;"CAPTURE",0,SUMPRODUCT((MDR_Rates!$A$2:$A$10=F154)*(G154&gt;MDR_Rates!$B$2:$B$10)*((MDR_Rates!$C$2:$C$10="")+(G154&lt;=MDR_Rates!$C$2:$C$10))*MDR_Rates!$D$2:$D$10))</f>
        <v>1.6</v>
      </c>
      <c r="W154">
        <f t="shared" si="27"/>
        <v>55.98</v>
      </c>
      <c r="X154">
        <f t="shared" si="28"/>
        <v>10.08</v>
      </c>
      <c r="Y154">
        <f t="shared" si="29"/>
        <v>0</v>
      </c>
      <c r="Z154">
        <f t="shared" si="30"/>
        <v>0</v>
      </c>
      <c r="AG154" t="str">
        <f t="shared" si="31"/>
        <v/>
      </c>
      <c r="AI154" t="str">
        <f t="shared" si="32"/>
        <v/>
      </c>
      <c r="AJ154" t="str">
        <f t="shared" si="33"/>
        <v/>
      </c>
      <c r="AK154" t="str">
        <f t="shared" si="34"/>
        <v>ORD26000639</v>
      </c>
      <c r="AL154">
        <f>IF(E154&lt;&gt;"CAPTURE","",COUNTIF(Orders!$H:$H,AK154))</f>
        <v>1</v>
      </c>
      <c r="AP154" t="str">
        <f t="shared" si="35"/>
        <v>Matched to Order</v>
      </c>
      <c r="AQ154">
        <f>IF(COUNTIF($A$2:A154,A154)=1,1,0)</f>
        <v>1</v>
      </c>
    </row>
    <row r="155" spans="1:43" x14ac:dyDescent="0.3">
      <c r="A155" t="s">
        <v>11996</v>
      </c>
      <c r="C155" t="s">
        <v>1322</v>
      </c>
      <c r="D155" s="1">
        <v>46267</v>
      </c>
      <c r="E155" t="s">
        <v>11819</v>
      </c>
      <c r="F155" t="s">
        <v>33</v>
      </c>
      <c r="G155">
        <v>12998</v>
      </c>
      <c r="H155">
        <v>116.98</v>
      </c>
      <c r="I155">
        <v>21.06</v>
      </c>
      <c r="J155">
        <v>12859.96</v>
      </c>
      <c r="K155" s="1">
        <v>46269</v>
      </c>
      <c r="L155" t="s">
        <v>11970</v>
      </c>
      <c r="M155">
        <f t="shared" si="24"/>
        <v>1</v>
      </c>
      <c r="N155">
        <f>COUNTIF(Orders!$A:$A,C155)</f>
        <v>1</v>
      </c>
      <c r="P155">
        <f>COUNTIF(Orders!$H:$H,UPPER(SUBSTITUTE(TRIM(C155),"-","")))</f>
        <v>1</v>
      </c>
      <c r="R155" t="str">
        <f t="shared" si="25"/>
        <v>Matched Order Reference</v>
      </c>
      <c r="S155">
        <f t="shared" si="26"/>
        <v>1</v>
      </c>
      <c r="V155" cm="1">
        <f t="array" ref="V155">IF(E155&lt;&gt;"CAPTURE",0,SUMPRODUCT((MDR_Rates!$A$2:$A$10=F155)*(G155&gt;MDR_Rates!$B$2:$B$10)*((MDR_Rates!$C$2:$C$10="")+(G155&lt;=MDR_Rates!$C$2:$C$10))*MDR_Rates!$D$2:$D$10))</f>
        <v>0.9</v>
      </c>
      <c r="W155">
        <f t="shared" si="27"/>
        <v>116.98</v>
      </c>
      <c r="X155">
        <f t="shared" si="28"/>
        <v>21.06</v>
      </c>
      <c r="Y155">
        <f t="shared" si="29"/>
        <v>0</v>
      </c>
      <c r="Z155">
        <f t="shared" si="30"/>
        <v>0</v>
      </c>
      <c r="AG155" t="str">
        <f t="shared" si="31"/>
        <v/>
      </c>
      <c r="AI155" t="str">
        <f t="shared" si="32"/>
        <v/>
      </c>
      <c r="AJ155" t="str">
        <f t="shared" si="33"/>
        <v/>
      </c>
      <c r="AK155" t="str">
        <f t="shared" si="34"/>
        <v>ORD26000651</v>
      </c>
      <c r="AL155">
        <f>IF(E155&lt;&gt;"CAPTURE","",COUNTIF(Orders!$H:$H,AK155))</f>
        <v>1</v>
      </c>
      <c r="AP155" t="str">
        <f t="shared" si="35"/>
        <v>Matched to Order</v>
      </c>
      <c r="AQ155">
        <f>IF(COUNTIF($A$2:A155,A155)=1,1,0)</f>
        <v>1</v>
      </c>
    </row>
    <row r="156" spans="1:43" x14ac:dyDescent="0.3">
      <c r="A156" t="s">
        <v>11997</v>
      </c>
      <c r="C156" t="s">
        <v>1324</v>
      </c>
      <c r="D156" s="1">
        <v>46267</v>
      </c>
      <c r="E156" t="s">
        <v>11819</v>
      </c>
      <c r="F156" t="s">
        <v>9</v>
      </c>
      <c r="G156">
        <v>2999</v>
      </c>
      <c r="H156">
        <v>9</v>
      </c>
      <c r="I156">
        <v>1.62</v>
      </c>
      <c r="J156">
        <v>2988.38</v>
      </c>
      <c r="K156" s="1">
        <v>46269</v>
      </c>
      <c r="L156" t="s">
        <v>11970</v>
      </c>
      <c r="M156">
        <f t="shared" si="24"/>
        <v>1</v>
      </c>
      <c r="N156">
        <f>COUNTIF(Orders!$A:$A,C156)</f>
        <v>1</v>
      </c>
      <c r="P156">
        <f>COUNTIF(Orders!$H:$H,UPPER(SUBSTITUTE(TRIM(C156),"-","")))</f>
        <v>1</v>
      </c>
      <c r="R156" t="str">
        <f t="shared" si="25"/>
        <v>Matched Order Reference</v>
      </c>
      <c r="S156">
        <f t="shared" si="26"/>
        <v>1</v>
      </c>
      <c r="V156" cm="1">
        <f t="array" ref="V156">IF(E156&lt;&gt;"CAPTURE",0,SUMPRODUCT((MDR_Rates!$A$2:$A$10=F156)*(G156&gt;MDR_Rates!$B$2:$B$10)*((MDR_Rates!$C$2:$C$10="")+(G156&lt;=MDR_Rates!$C$2:$C$10))*MDR_Rates!$D$2:$D$10))</f>
        <v>0.3</v>
      </c>
      <c r="W156">
        <f t="shared" si="27"/>
        <v>9</v>
      </c>
      <c r="X156">
        <f t="shared" si="28"/>
        <v>1.62</v>
      </c>
      <c r="Y156">
        <f t="shared" si="29"/>
        <v>0</v>
      </c>
      <c r="Z156">
        <f t="shared" si="30"/>
        <v>0</v>
      </c>
      <c r="AG156" t="str">
        <f t="shared" si="31"/>
        <v/>
      </c>
      <c r="AI156" t="str">
        <f t="shared" si="32"/>
        <v/>
      </c>
      <c r="AJ156" t="str">
        <f t="shared" si="33"/>
        <v/>
      </c>
      <c r="AK156" t="str">
        <f t="shared" si="34"/>
        <v>ORD26000652</v>
      </c>
      <c r="AL156">
        <f>IF(E156&lt;&gt;"CAPTURE","",COUNTIF(Orders!$H:$H,AK156))</f>
        <v>1</v>
      </c>
      <c r="AP156" t="str">
        <f t="shared" si="35"/>
        <v>Matched to Order</v>
      </c>
      <c r="AQ156">
        <f>IF(COUNTIF($A$2:A156,A156)=1,1,0)</f>
        <v>1</v>
      </c>
    </row>
    <row r="157" spans="1:43" x14ac:dyDescent="0.3">
      <c r="A157" t="s">
        <v>11998</v>
      </c>
      <c r="C157" t="s">
        <v>11999</v>
      </c>
      <c r="D157" s="1">
        <v>46267</v>
      </c>
      <c r="E157" t="s">
        <v>11819</v>
      </c>
      <c r="F157" t="s">
        <v>9</v>
      </c>
      <c r="G157">
        <v>6798</v>
      </c>
      <c r="H157">
        <v>20.39</v>
      </c>
      <c r="I157">
        <v>3.67</v>
      </c>
      <c r="J157">
        <v>6773.94</v>
      </c>
      <c r="K157" s="1">
        <v>46269</v>
      </c>
      <c r="L157" t="s">
        <v>11970</v>
      </c>
      <c r="M157">
        <f t="shared" si="24"/>
        <v>1</v>
      </c>
      <c r="N157">
        <f>COUNTIF(Orders!$A:$A,C157)</f>
        <v>0</v>
      </c>
      <c r="P157">
        <f>COUNTIF(Orders!$H:$H,UPPER(SUBSTITUTE(TRIM(C157),"-","")))</f>
        <v>1</v>
      </c>
      <c r="R157" t="str">
        <f t="shared" si="25"/>
        <v>Matched Order Reference</v>
      </c>
      <c r="S157">
        <f t="shared" si="26"/>
        <v>1</v>
      </c>
      <c r="V157" cm="1">
        <f t="array" ref="V157">IF(E157&lt;&gt;"CAPTURE",0,SUMPRODUCT((MDR_Rates!$A$2:$A$10=F157)*(G157&gt;MDR_Rates!$B$2:$B$10)*((MDR_Rates!$C$2:$C$10="")+(G157&lt;=MDR_Rates!$C$2:$C$10))*MDR_Rates!$D$2:$D$10))</f>
        <v>0.3</v>
      </c>
      <c r="W157">
        <f t="shared" si="27"/>
        <v>20.39</v>
      </c>
      <c r="X157">
        <f t="shared" si="28"/>
        <v>3.67</v>
      </c>
      <c r="Y157">
        <f t="shared" si="29"/>
        <v>0</v>
      </c>
      <c r="Z157">
        <f t="shared" si="30"/>
        <v>0</v>
      </c>
      <c r="AG157" t="str">
        <f t="shared" si="31"/>
        <v/>
      </c>
      <c r="AI157" t="str">
        <f t="shared" si="32"/>
        <v/>
      </c>
      <c r="AJ157" t="str">
        <f t="shared" si="33"/>
        <v/>
      </c>
      <c r="AK157" t="str">
        <f t="shared" si="34"/>
        <v>ORD26000699</v>
      </c>
      <c r="AL157">
        <f>IF(E157&lt;&gt;"CAPTURE","",COUNTIF(Orders!$H:$H,AK157))</f>
        <v>1</v>
      </c>
      <c r="AP157" t="str">
        <f t="shared" si="35"/>
        <v>Matched to Order</v>
      </c>
      <c r="AQ157">
        <f>IF(COUNTIF($A$2:A157,A157)=1,1,0)</f>
        <v>1</v>
      </c>
    </row>
    <row r="158" spans="1:43" x14ac:dyDescent="0.3">
      <c r="A158" t="s">
        <v>12000</v>
      </c>
      <c r="C158" t="s">
        <v>1484</v>
      </c>
      <c r="D158" s="1">
        <v>46267</v>
      </c>
      <c r="E158" t="s">
        <v>11819</v>
      </c>
      <c r="F158" t="s">
        <v>44</v>
      </c>
      <c r="G158">
        <v>3498</v>
      </c>
      <c r="H158">
        <v>83.95</v>
      </c>
      <c r="I158">
        <v>15.11</v>
      </c>
      <c r="J158">
        <v>3398.94</v>
      </c>
      <c r="K158" s="1">
        <v>46269</v>
      </c>
      <c r="L158" t="s">
        <v>11970</v>
      </c>
      <c r="M158">
        <f t="shared" si="24"/>
        <v>1</v>
      </c>
      <c r="N158">
        <f>COUNTIF(Orders!$A:$A,C158)</f>
        <v>1</v>
      </c>
      <c r="P158">
        <f>COUNTIF(Orders!$H:$H,UPPER(SUBSTITUTE(TRIM(C158),"-","")))</f>
        <v>1</v>
      </c>
      <c r="R158" t="str">
        <f t="shared" si="25"/>
        <v>Matched Order Reference</v>
      </c>
      <c r="S158">
        <f t="shared" si="26"/>
        <v>1</v>
      </c>
      <c r="V158" cm="1">
        <f t="array" ref="V158">IF(E158&lt;&gt;"CAPTURE",0,SUMPRODUCT((MDR_Rates!$A$2:$A$10=F158)*(G158&gt;MDR_Rates!$B$2:$B$10)*((MDR_Rates!$C$2:$C$10="")+(G158&lt;=MDR_Rates!$C$2:$C$10))*MDR_Rates!$D$2:$D$10))</f>
        <v>1.7</v>
      </c>
      <c r="W158">
        <f t="shared" si="27"/>
        <v>59.47</v>
      </c>
      <c r="X158">
        <f t="shared" si="28"/>
        <v>10.7</v>
      </c>
      <c r="Y158">
        <f t="shared" si="29"/>
        <v>24.48</v>
      </c>
      <c r="Z158">
        <f t="shared" si="30"/>
        <v>4.41</v>
      </c>
      <c r="AG158" t="str">
        <f t="shared" si="31"/>
        <v/>
      </c>
      <c r="AI158" t="str">
        <f t="shared" si="32"/>
        <v/>
      </c>
      <c r="AJ158" t="str">
        <f t="shared" si="33"/>
        <v/>
      </c>
      <c r="AK158" t="str">
        <f t="shared" si="34"/>
        <v>ORD26000732</v>
      </c>
      <c r="AL158">
        <f>IF(E158&lt;&gt;"CAPTURE","",COUNTIF(Orders!$H:$H,AK158))</f>
        <v>1</v>
      </c>
      <c r="AP158" t="str">
        <f t="shared" si="35"/>
        <v>Matched to Order</v>
      </c>
      <c r="AQ158">
        <f>IF(COUNTIF($A$2:A158,A158)=1,1,0)</f>
        <v>1</v>
      </c>
    </row>
    <row r="159" spans="1:43" x14ac:dyDescent="0.3">
      <c r="A159" t="s">
        <v>12001</v>
      </c>
      <c r="C159" t="s">
        <v>1535</v>
      </c>
      <c r="D159" s="1">
        <v>46267</v>
      </c>
      <c r="E159" t="s">
        <v>11819</v>
      </c>
      <c r="F159" t="s">
        <v>9</v>
      </c>
      <c r="G159">
        <v>9997</v>
      </c>
      <c r="H159">
        <v>29.99</v>
      </c>
      <c r="I159">
        <v>5.4</v>
      </c>
      <c r="J159">
        <v>9961.61</v>
      </c>
      <c r="K159" s="1">
        <v>46269</v>
      </c>
      <c r="L159" t="s">
        <v>11970</v>
      </c>
      <c r="M159">
        <f t="shared" si="24"/>
        <v>1</v>
      </c>
      <c r="N159">
        <f>COUNTIF(Orders!$A:$A,C159)</f>
        <v>1</v>
      </c>
      <c r="P159">
        <f>COUNTIF(Orders!$H:$H,UPPER(SUBSTITUTE(TRIM(C159),"-","")))</f>
        <v>1</v>
      </c>
      <c r="R159" t="str">
        <f t="shared" si="25"/>
        <v>Matched Order Reference</v>
      </c>
      <c r="S159">
        <f t="shared" si="26"/>
        <v>1</v>
      </c>
      <c r="V159" cm="1">
        <f t="array" ref="V159">IF(E159&lt;&gt;"CAPTURE",0,SUMPRODUCT((MDR_Rates!$A$2:$A$10=F159)*(G159&gt;MDR_Rates!$B$2:$B$10)*((MDR_Rates!$C$2:$C$10="")+(G159&lt;=MDR_Rates!$C$2:$C$10))*MDR_Rates!$D$2:$D$10))</f>
        <v>0.3</v>
      </c>
      <c r="W159">
        <f t="shared" si="27"/>
        <v>29.99</v>
      </c>
      <c r="X159">
        <f t="shared" si="28"/>
        <v>5.4</v>
      </c>
      <c r="Y159">
        <f t="shared" si="29"/>
        <v>0</v>
      </c>
      <c r="Z159">
        <f t="shared" si="30"/>
        <v>0</v>
      </c>
      <c r="AG159" t="str">
        <f t="shared" si="31"/>
        <v/>
      </c>
      <c r="AI159" t="str">
        <f t="shared" si="32"/>
        <v/>
      </c>
      <c r="AJ159" t="str">
        <f t="shared" si="33"/>
        <v/>
      </c>
      <c r="AK159" t="str">
        <f t="shared" si="34"/>
        <v>ORD26000758</v>
      </c>
      <c r="AL159">
        <f>IF(E159&lt;&gt;"CAPTURE","",COUNTIF(Orders!$H:$H,AK159))</f>
        <v>1</v>
      </c>
      <c r="AP159" t="str">
        <f t="shared" si="35"/>
        <v>Matched to Order</v>
      </c>
      <c r="AQ159">
        <f>IF(COUNTIF($A$2:A159,A159)=1,1,0)</f>
        <v>1</v>
      </c>
    </row>
    <row r="160" spans="1:43" x14ac:dyDescent="0.3">
      <c r="A160" t="s">
        <v>12002</v>
      </c>
      <c r="C160" t="s">
        <v>1547</v>
      </c>
      <c r="D160" s="1">
        <v>46267</v>
      </c>
      <c r="E160" t="s">
        <v>11819</v>
      </c>
      <c r="F160" t="s">
        <v>17</v>
      </c>
      <c r="G160">
        <v>5798</v>
      </c>
      <c r="H160">
        <v>92.77</v>
      </c>
      <c r="I160">
        <v>16.7</v>
      </c>
      <c r="J160">
        <v>5688.53</v>
      </c>
      <c r="K160" s="1">
        <v>46269</v>
      </c>
      <c r="L160" t="s">
        <v>11970</v>
      </c>
      <c r="M160">
        <f t="shared" si="24"/>
        <v>1</v>
      </c>
      <c r="N160">
        <f>COUNTIF(Orders!$A:$A,C160)</f>
        <v>1</v>
      </c>
      <c r="P160">
        <f>COUNTIF(Orders!$H:$H,UPPER(SUBSTITUTE(TRIM(C160),"-","")))</f>
        <v>1</v>
      </c>
      <c r="R160" t="str">
        <f t="shared" si="25"/>
        <v>Matched Order Reference</v>
      </c>
      <c r="S160">
        <f t="shared" si="26"/>
        <v>1</v>
      </c>
      <c r="V160" cm="1">
        <f t="array" ref="V160">IF(E160&lt;&gt;"CAPTURE",0,SUMPRODUCT((MDR_Rates!$A$2:$A$10=F160)*(G160&gt;MDR_Rates!$B$2:$B$10)*((MDR_Rates!$C$2:$C$10="")+(G160&lt;=MDR_Rates!$C$2:$C$10))*MDR_Rates!$D$2:$D$10))</f>
        <v>1.6</v>
      </c>
      <c r="W160">
        <f t="shared" si="27"/>
        <v>92.77</v>
      </c>
      <c r="X160">
        <f t="shared" si="28"/>
        <v>16.7</v>
      </c>
      <c r="Y160">
        <f t="shared" si="29"/>
        <v>0</v>
      </c>
      <c r="Z160">
        <f t="shared" si="30"/>
        <v>0</v>
      </c>
      <c r="AG160" t="str">
        <f t="shared" si="31"/>
        <v/>
      </c>
      <c r="AI160" t="str">
        <f t="shared" si="32"/>
        <v/>
      </c>
      <c r="AJ160" t="str">
        <f t="shared" si="33"/>
        <v/>
      </c>
      <c r="AK160" t="str">
        <f t="shared" si="34"/>
        <v>ORD26000764</v>
      </c>
      <c r="AL160">
        <f>IF(E160&lt;&gt;"CAPTURE","",COUNTIF(Orders!$H:$H,AK160))</f>
        <v>1</v>
      </c>
      <c r="AP160" t="str">
        <f t="shared" si="35"/>
        <v>Matched to Order</v>
      </c>
      <c r="AQ160">
        <f>IF(COUNTIF($A$2:A160,A160)=1,1,0)</f>
        <v>1</v>
      </c>
    </row>
    <row r="161" spans="1:43" x14ac:dyDescent="0.3">
      <c r="A161" t="s">
        <v>12003</v>
      </c>
      <c r="C161" t="s">
        <v>1603</v>
      </c>
      <c r="D161" s="1">
        <v>46267</v>
      </c>
      <c r="E161" t="s">
        <v>11819</v>
      </c>
      <c r="F161" t="s">
        <v>9</v>
      </c>
      <c r="G161">
        <v>499</v>
      </c>
      <c r="H161">
        <v>0</v>
      </c>
      <c r="I161">
        <v>0</v>
      </c>
      <c r="J161">
        <v>499</v>
      </c>
      <c r="K161" s="1">
        <v>46269</v>
      </c>
      <c r="L161" t="s">
        <v>11970</v>
      </c>
      <c r="M161">
        <f t="shared" si="24"/>
        <v>1</v>
      </c>
      <c r="N161">
        <f>COUNTIF(Orders!$A:$A,C161)</f>
        <v>1</v>
      </c>
      <c r="P161">
        <f>COUNTIF(Orders!$H:$H,UPPER(SUBSTITUTE(TRIM(C161),"-","")))</f>
        <v>1</v>
      </c>
      <c r="R161" t="str">
        <f t="shared" si="25"/>
        <v>Matched Order Reference</v>
      </c>
      <c r="S161">
        <f t="shared" si="26"/>
        <v>1</v>
      </c>
      <c r="V161" cm="1">
        <f t="array" ref="V161">IF(E161&lt;&gt;"CAPTURE",0,SUMPRODUCT((MDR_Rates!$A$2:$A$10=F161)*(G161&gt;MDR_Rates!$B$2:$B$10)*((MDR_Rates!$C$2:$C$10="")+(G161&lt;=MDR_Rates!$C$2:$C$10))*MDR_Rates!$D$2:$D$10))</f>
        <v>0</v>
      </c>
      <c r="W161">
        <f t="shared" si="27"/>
        <v>0</v>
      </c>
      <c r="X161">
        <f t="shared" si="28"/>
        <v>0</v>
      </c>
      <c r="Y161">
        <f t="shared" si="29"/>
        <v>0</v>
      </c>
      <c r="Z161">
        <f t="shared" si="30"/>
        <v>0</v>
      </c>
      <c r="AG161" t="str">
        <f t="shared" si="31"/>
        <v/>
      </c>
      <c r="AI161" t="str">
        <f t="shared" si="32"/>
        <v/>
      </c>
      <c r="AJ161" t="str">
        <f t="shared" si="33"/>
        <v/>
      </c>
      <c r="AK161" t="str">
        <f t="shared" si="34"/>
        <v>ORD26000792</v>
      </c>
      <c r="AL161">
        <f>IF(E161&lt;&gt;"CAPTURE","",COUNTIF(Orders!$H:$H,AK161))</f>
        <v>1</v>
      </c>
      <c r="AP161" t="str">
        <f t="shared" si="35"/>
        <v>Matched to Order</v>
      </c>
      <c r="AQ161">
        <f>IF(COUNTIF($A$2:A161,A161)=1,1,0)</f>
        <v>1</v>
      </c>
    </row>
    <row r="162" spans="1:43" x14ac:dyDescent="0.3">
      <c r="A162" t="s">
        <v>12004</v>
      </c>
      <c r="C162" t="s">
        <v>1648</v>
      </c>
      <c r="D162" s="1">
        <v>46267</v>
      </c>
      <c r="E162" t="s">
        <v>11819</v>
      </c>
      <c r="F162" t="s">
        <v>9</v>
      </c>
      <c r="G162">
        <v>1799</v>
      </c>
      <c r="H162">
        <v>0</v>
      </c>
      <c r="I162">
        <v>0</v>
      </c>
      <c r="J162">
        <v>1799</v>
      </c>
      <c r="K162" s="1">
        <v>46269</v>
      </c>
      <c r="L162" t="s">
        <v>11970</v>
      </c>
      <c r="M162">
        <f t="shared" si="24"/>
        <v>1</v>
      </c>
      <c r="N162">
        <f>COUNTIF(Orders!$A:$A,C162)</f>
        <v>1</v>
      </c>
      <c r="P162">
        <f>COUNTIF(Orders!$H:$H,UPPER(SUBSTITUTE(TRIM(C162),"-","")))</f>
        <v>1</v>
      </c>
      <c r="R162" t="str">
        <f t="shared" si="25"/>
        <v>Matched Order Reference</v>
      </c>
      <c r="S162">
        <f t="shared" si="26"/>
        <v>1</v>
      </c>
      <c r="V162" cm="1">
        <f t="array" ref="V162">IF(E162&lt;&gt;"CAPTURE",0,SUMPRODUCT((MDR_Rates!$A$2:$A$10=F162)*(G162&gt;MDR_Rates!$B$2:$B$10)*((MDR_Rates!$C$2:$C$10="")+(G162&lt;=MDR_Rates!$C$2:$C$10))*MDR_Rates!$D$2:$D$10))</f>
        <v>0</v>
      </c>
      <c r="W162">
        <f t="shared" si="27"/>
        <v>0</v>
      </c>
      <c r="X162">
        <f t="shared" si="28"/>
        <v>0</v>
      </c>
      <c r="Y162">
        <f t="shared" si="29"/>
        <v>0</v>
      </c>
      <c r="Z162">
        <f t="shared" si="30"/>
        <v>0</v>
      </c>
      <c r="AG162" t="str">
        <f t="shared" si="31"/>
        <v/>
      </c>
      <c r="AI162" t="str">
        <f t="shared" si="32"/>
        <v/>
      </c>
      <c r="AJ162" t="str">
        <f t="shared" si="33"/>
        <v/>
      </c>
      <c r="AK162" t="str">
        <f t="shared" si="34"/>
        <v>ORD26000815</v>
      </c>
      <c r="AL162">
        <f>IF(E162&lt;&gt;"CAPTURE","",COUNTIF(Orders!$H:$H,AK162))</f>
        <v>1</v>
      </c>
      <c r="AP162" t="str">
        <f t="shared" si="35"/>
        <v>Matched to Order</v>
      </c>
      <c r="AQ162">
        <f>IF(COUNTIF($A$2:A162,A162)=1,1,0)</f>
        <v>1</v>
      </c>
    </row>
    <row r="163" spans="1:43" x14ac:dyDescent="0.3">
      <c r="A163" t="s">
        <v>12005</v>
      </c>
      <c r="C163" t="s">
        <v>1650</v>
      </c>
      <c r="D163" s="1">
        <v>46267</v>
      </c>
      <c r="E163" t="s">
        <v>11819</v>
      </c>
      <c r="F163" t="s">
        <v>17</v>
      </c>
      <c r="G163">
        <v>6297</v>
      </c>
      <c r="H163">
        <v>100.75</v>
      </c>
      <c r="I163">
        <v>18.14</v>
      </c>
      <c r="J163">
        <v>6178.11</v>
      </c>
      <c r="K163" s="1">
        <v>46269</v>
      </c>
      <c r="L163" t="s">
        <v>11970</v>
      </c>
      <c r="M163">
        <f t="shared" si="24"/>
        <v>1</v>
      </c>
      <c r="N163">
        <f>COUNTIF(Orders!$A:$A,C163)</f>
        <v>1</v>
      </c>
      <c r="P163">
        <f>COUNTIF(Orders!$H:$H,UPPER(SUBSTITUTE(TRIM(C163),"-","")))</f>
        <v>1</v>
      </c>
      <c r="R163" t="str">
        <f t="shared" si="25"/>
        <v>Matched Order Reference</v>
      </c>
      <c r="S163">
        <f t="shared" si="26"/>
        <v>1</v>
      </c>
      <c r="V163" cm="1">
        <f t="array" ref="V163">IF(E163&lt;&gt;"CAPTURE",0,SUMPRODUCT((MDR_Rates!$A$2:$A$10=F163)*(G163&gt;MDR_Rates!$B$2:$B$10)*((MDR_Rates!$C$2:$C$10="")+(G163&lt;=MDR_Rates!$C$2:$C$10))*MDR_Rates!$D$2:$D$10))</f>
        <v>1.6</v>
      </c>
      <c r="W163">
        <f t="shared" si="27"/>
        <v>100.75</v>
      </c>
      <c r="X163">
        <f t="shared" si="28"/>
        <v>18.14</v>
      </c>
      <c r="Y163">
        <f t="shared" si="29"/>
        <v>0</v>
      </c>
      <c r="Z163">
        <f t="shared" si="30"/>
        <v>0</v>
      </c>
      <c r="AG163" t="str">
        <f t="shared" si="31"/>
        <v/>
      </c>
      <c r="AI163" t="str">
        <f t="shared" si="32"/>
        <v/>
      </c>
      <c r="AJ163" t="str">
        <f t="shared" si="33"/>
        <v/>
      </c>
      <c r="AK163" t="str">
        <f t="shared" si="34"/>
        <v>ORD26000816</v>
      </c>
      <c r="AL163">
        <f>IF(E163&lt;&gt;"CAPTURE","",COUNTIF(Orders!$H:$H,AK163))</f>
        <v>1</v>
      </c>
      <c r="AP163" t="str">
        <f t="shared" si="35"/>
        <v>Matched to Order</v>
      </c>
      <c r="AQ163">
        <f>IF(COUNTIF($A$2:A163,A163)=1,1,0)</f>
        <v>1</v>
      </c>
    </row>
    <row r="164" spans="1:43" x14ac:dyDescent="0.3">
      <c r="A164" t="s">
        <v>12006</v>
      </c>
      <c r="C164" t="s">
        <v>1777</v>
      </c>
      <c r="D164" s="1">
        <v>46267</v>
      </c>
      <c r="E164" t="s">
        <v>11819</v>
      </c>
      <c r="F164" t="s">
        <v>9</v>
      </c>
      <c r="G164">
        <v>4897</v>
      </c>
      <c r="H164">
        <v>14.69</v>
      </c>
      <c r="I164">
        <v>2.64</v>
      </c>
      <c r="J164">
        <v>4879.67</v>
      </c>
      <c r="K164" s="1">
        <v>46269</v>
      </c>
      <c r="L164" t="s">
        <v>11970</v>
      </c>
      <c r="M164">
        <f t="shared" si="24"/>
        <v>1</v>
      </c>
      <c r="N164">
        <f>COUNTIF(Orders!$A:$A,C164)</f>
        <v>1</v>
      </c>
      <c r="P164">
        <f>COUNTIF(Orders!$H:$H,UPPER(SUBSTITUTE(TRIM(C164),"-","")))</f>
        <v>1</v>
      </c>
      <c r="R164" t="str">
        <f t="shared" si="25"/>
        <v>Matched Order Reference</v>
      </c>
      <c r="S164">
        <f t="shared" si="26"/>
        <v>1</v>
      </c>
      <c r="V164" cm="1">
        <f t="array" ref="V164">IF(E164&lt;&gt;"CAPTURE",0,SUMPRODUCT((MDR_Rates!$A$2:$A$10=F164)*(G164&gt;MDR_Rates!$B$2:$B$10)*((MDR_Rates!$C$2:$C$10="")+(G164&lt;=MDR_Rates!$C$2:$C$10))*MDR_Rates!$D$2:$D$10))</f>
        <v>0.3</v>
      </c>
      <c r="W164">
        <f t="shared" si="27"/>
        <v>14.69</v>
      </c>
      <c r="X164">
        <f t="shared" si="28"/>
        <v>2.64</v>
      </c>
      <c r="Y164">
        <f t="shared" si="29"/>
        <v>0</v>
      </c>
      <c r="Z164">
        <f t="shared" si="30"/>
        <v>0</v>
      </c>
      <c r="AG164" t="str">
        <f t="shared" si="31"/>
        <v/>
      </c>
      <c r="AI164" t="str">
        <f t="shared" si="32"/>
        <v/>
      </c>
      <c r="AJ164" t="str">
        <f t="shared" si="33"/>
        <v/>
      </c>
      <c r="AK164" t="str">
        <f t="shared" si="34"/>
        <v>ORD26000880</v>
      </c>
      <c r="AL164">
        <f>IF(E164&lt;&gt;"CAPTURE","",COUNTIF(Orders!$H:$H,AK164))</f>
        <v>1</v>
      </c>
      <c r="AP164" t="str">
        <f t="shared" si="35"/>
        <v>Matched to Order</v>
      </c>
      <c r="AQ164">
        <f>IF(COUNTIF($A$2:A164,A164)=1,1,0)</f>
        <v>1</v>
      </c>
    </row>
    <row r="165" spans="1:43" x14ac:dyDescent="0.3">
      <c r="A165" t="s">
        <v>12007</v>
      </c>
      <c r="C165" t="s">
        <v>1821</v>
      </c>
      <c r="D165" s="1">
        <v>46267</v>
      </c>
      <c r="E165" t="s">
        <v>11819</v>
      </c>
      <c r="F165" t="s">
        <v>17</v>
      </c>
      <c r="G165">
        <v>299</v>
      </c>
      <c r="H165">
        <v>5.38</v>
      </c>
      <c r="I165">
        <v>0.97</v>
      </c>
      <c r="J165">
        <v>292.64999999999998</v>
      </c>
      <c r="K165" s="1">
        <v>46269</v>
      </c>
      <c r="L165" t="s">
        <v>11970</v>
      </c>
      <c r="M165">
        <f t="shared" si="24"/>
        <v>1</v>
      </c>
      <c r="N165">
        <f>COUNTIF(Orders!$A:$A,C165)</f>
        <v>1</v>
      </c>
      <c r="P165">
        <f>COUNTIF(Orders!$H:$H,UPPER(SUBSTITUTE(TRIM(C165),"-","")))</f>
        <v>1</v>
      </c>
      <c r="R165" t="str">
        <f t="shared" si="25"/>
        <v>Matched Order Reference</v>
      </c>
      <c r="S165">
        <f t="shared" si="26"/>
        <v>1</v>
      </c>
      <c r="V165" cm="1">
        <f t="array" ref="V165">IF(E165&lt;&gt;"CAPTURE",0,SUMPRODUCT((MDR_Rates!$A$2:$A$10=F165)*(G165&gt;MDR_Rates!$B$2:$B$10)*((MDR_Rates!$C$2:$C$10="")+(G165&lt;=MDR_Rates!$C$2:$C$10))*MDR_Rates!$D$2:$D$10))</f>
        <v>1.8</v>
      </c>
      <c r="W165">
        <f t="shared" si="27"/>
        <v>5.38</v>
      </c>
      <c r="X165">
        <f t="shared" si="28"/>
        <v>0.97</v>
      </c>
      <c r="Y165">
        <f t="shared" si="29"/>
        <v>0</v>
      </c>
      <c r="Z165">
        <f t="shared" si="30"/>
        <v>0</v>
      </c>
      <c r="AG165" t="str">
        <f t="shared" si="31"/>
        <v/>
      </c>
      <c r="AI165" t="str">
        <f t="shared" si="32"/>
        <v/>
      </c>
      <c r="AJ165" t="str">
        <f t="shared" si="33"/>
        <v/>
      </c>
      <c r="AK165" t="str">
        <f t="shared" si="34"/>
        <v>ORD26000902</v>
      </c>
      <c r="AL165">
        <f>IF(E165&lt;&gt;"CAPTURE","",COUNTIF(Orders!$H:$H,AK165))</f>
        <v>1</v>
      </c>
      <c r="AP165" t="str">
        <f t="shared" si="35"/>
        <v>Matched to Order</v>
      </c>
      <c r="AQ165">
        <f>IF(COUNTIF($A$2:A165,A165)=1,1,0)</f>
        <v>1</v>
      </c>
    </row>
    <row r="166" spans="1:43" x14ac:dyDescent="0.3">
      <c r="A166" t="s">
        <v>12008</v>
      </c>
      <c r="C166" t="s">
        <v>12009</v>
      </c>
      <c r="D166" s="1">
        <v>46267</v>
      </c>
      <c r="E166" t="s">
        <v>11819</v>
      </c>
      <c r="F166" t="s">
        <v>17</v>
      </c>
      <c r="G166">
        <v>1299</v>
      </c>
      <c r="H166">
        <v>23.38</v>
      </c>
      <c r="I166">
        <v>4.21</v>
      </c>
      <c r="J166">
        <v>1271.4100000000001</v>
      </c>
      <c r="K166" s="1">
        <v>46269</v>
      </c>
      <c r="L166" t="s">
        <v>11970</v>
      </c>
      <c r="M166">
        <f t="shared" si="24"/>
        <v>1</v>
      </c>
      <c r="N166">
        <f>COUNTIF(Orders!$A:$A,C166)</f>
        <v>1</v>
      </c>
      <c r="P166">
        <f>COUNTIF(Orders!$H:$H,UPPER(SUBSTITUTE(TRIM(C166),"-","")))</f>
        <v>1</v>
      </c>
      <c r="R166" t="str">
        <f t="shared" si="25"/>
        <v>Matched Order Reference</v>
      </c>
      <c r="S166">
        <f t="shared" si="26"/>
        <v>1</v>
      </c>
      <c r="V166" cm="1">
        <f t="array" ref="V166">IF(E166&lt;&gt;"CAPTURE",0,SUMPRODUCT((MDR_Rates!$A$2:$A$10=F166)*(G166&gt;MDR_Rates!$B$2:$B$10)*((MDR_Rates!$C$2:$C$10="")+(G166&lt;=MDR_Rates!$C$2:$C$10))*MDR_Rates!$D$2:$D$10))</f>
        <v>1.8</v>
      </c>
      <c r="W166">
        <f t="shared" si="27"/>
        <v>23.38</v>
      </c>
      <c r="X166">
        <f t="shared" si="28"/>
        <v>4.21</v>
      </c>
      <c r="Y166">
        <f t="shared" si="29"/>
        <v>0</v>
      </c>
      <c r="Z166">
        <f t="shared" si="30"/>
        <v>0</v>
      </c>
      <c r="AG166" t="str">
        <f t="shared" si="31"/>
        <v/>
      </c>
      <c r="AI166" t="str">
        <f t="shared" si="32"/>
        <v/>
      </c>
      <c r="AJ166" t="str">
        <f t="shared" si="33"/>
        <v/>
      </c>
      <c r="AK166" t="str">
        <f t="shared" si="34"/>
        <v>ORD26000903</v>
      </c>
      <c r="AL166">
        <f>IF(E166&lt;&gt;"CAPTURE","",COUNTIF(Orders!$H:$H,AK166))</f>
        <v>1</v>
      </c>
      <c r="AP166" t="str">
        <f t="shared" si="35"/>
        <v>Matched to Order</v>
      </c>
      <c r="AQ166">
        <f>IF(COUNTIF($A$2:A166,A166)=1,1,0)</f>
        <v>1</v>
      </c>
    </row>
    <row r="167" spans="1:43" x14ac:dyDescent="0.3">
      <c r="A167" t="s">
        <v>12010</v>
      </c>
      <c r="C167" t="s">
        <v>1956</v>
      </c>
      <c r="D167" s="1">
        <v>46267</v>
      </c>
      <c r="E167" t="s">
        <v>11819</v>
      </c>
      <c r="F167" t="s">
        <v>17</v>
      </c>
      <c r="G167">
        <v>299</v>
      </c>
      <c r="H167">
        <v>5.38</v>
      </c>
      <c r="I167">
        <v>0.97</v>
      </c>
      <c r="J167">
        <v>292.64999999999998</v>
      </c>
      <c r="K167" s="1">
        <v>46269</v>
      </c>
      <c r="L167" t="s">
        <v>11970</v>
      </c>
      <c r="M167">
        <f t="shared" si="24"/>
        <v>1</v>
      </c>
      <c r="N167">
        <f>COUNTIF(Orders!$A:$A,C167)</f>
        <v>1</v>
      </c>
      <c r="P167">
        <f>COUNTIF(Orders!$H:$H,UPPER(SUBSTITUTE(TRIM(C167),"-","")))</f>
        <v>1</v>
      </c>
      <c r="R167" t="str">
        <f t="shared" si="25"/>
        <v>Matched Order Reference</v>
      </c>
      <c r="S167">
        <f t="shared" si="26"/>
        <v>1</v>
      </c>
      <c r="V167" cm="1">
        <f t="array" ref="V167">IF(E167&lt;&gt;"CAPTURE",0,SUMPRODUCT((MDR_Rates!$A$2:$A$10=F167)*(G167&gt;MDR_Rates!$B$2:$B$10)*((MDR_Rates!$C$2:$C$10="")+(G167&lt;=MDR_Rates!$C$2:$C$10))*MDR_Rates!$D$2:$D$10))</f>
        <v>1.8</v>
      </c>
      <c r="W167">
        <f t="shared" si="27"/>
        <v>5.38</v>
      </c>
      <c r="X167">
        <f t="shared" si="28"/>
        <v>0.97</v>
      </c>
      <c r="Y167">
        <f t="shared" si="29"/>
        <v>0</v>
      </c>
      <c r="Z167">
        <f t="shared" si="30"/>
        <v>0</v>
      </c>
      <c r="AG167" t="str">
        <f t="shared" si="31"/>
        <v/>
      </c>
      <c r="AI167" t="str">
        <f t="shared" si="32"/>
        <v/>
      </c>
      <c r="AJ167" t="str">
        <f t="shared" si="33"/>
        <v/>
      </c>
      <c r="AK167" t="str">
        <f t="shared" si="34"/>
        <v>ORD26000970</v>
      </c>
      <c r="AL167">
        <f>IF(E167&lt;&gt;"CAPTURE","",COUNTIF(Orders!$H:$H,AK167))</f>
        <v>1</v>
      </c>
      <c r="AP167" t="str">
        <f t="shared" si="35"/>
        <v>Matched to Order</v>
      </c>
      <c r="AQ167">
        <f>IF(COUNTIF($A$2:A167,A167)=1,1,0)</f>
        <v>1</v>
      </c>
    </row>
    <row r="168" spans="1:43" x14ac:dyDescent="0.3">
      <c r="A168" t="s">
        <v>12011</v>
      </c>
      <c r="C168" t="s">
        <v>12012</v>
      </c>
      <c r="D168" s="1">
        <v>46267</v>
      </c>
      <c r="E168" t="s">
        <v>11819</v>
      </c>
      <c r="F168" t="s">
        <v>17</v>
      </c>
      <c r="G168">
        <v>299</v>
      </c>
      <c r="H168">
        <v>5.38</v>
      </c>
      <c r="I168">
        <v>0.97</v>
      </c>
      <c r="J168">
        <v>292.64999999999998</v>
      </c>
      <c r="K168" s="1">
        <v>46269</v>
      </c>
      <c r="L168" t="s">
        <v>11970</v>
      </c>
      <c r="M168">
        <f t="shared" si="24"/>
        <v>1</v>
      </c>
      <c r="N168">
        <f>COUNTIF(Orders!$A:$A,C168)</f>
        <v>1</v>
      </c>
      <c r="P168">
        <f>COUNTIF(Orders!$H:$H,UPPER(SUBSTITUTE(TRIM(C168),"-","")))</f>
        <v>1</v>
      </c>
      <c r="R168" t="str">
        <f t="shared" si="25"/>
        <v>Matched Order Reference</v>
      </c>
      <c r="S168">
        <f t="shared" si="26"/>
        <v>1</v>
      </c>
      <c r="V168" cm="1">
        <f t="array" ref="V168">IF(E168&lt;&gt;"CAPTURE",0,SUMPRODUCT((MDR_Rates!$A$2:$A$10=F168)*(G168&gt;MDR_Rates!$B$2:$B$10)*((MDR_Rates!$C$2:$C$10="")+(G168&lt;=MDR_Rates!$C$2:$C$10))*MDR_Rates!$D$2:$D$10))</f>
        <v>1.8</v>
      </c>
      <c r="W168">
        <f t="shared" si="27"/>
        <v>5.38</v>
      </c>
      <c r="X168">
        <f t="shared" si="28"/>
        <v>0.97</v>
      </c>
      <c r="Y168">
        <f t="shared" si="29"/>
        <v>0</v>
      </c>
      <c r="Z168">
        <f t="shared" si="30"/>
        <v>0</v>
      </c>
      <c r="AG168" t="str">
        <f t="shared" si="31"/>
        <v/>
      </c>
      <c r="AI168" t="str">
        <f t="shared" si="32"/>
        <v/>
      </c>
      <c r="AJ168" t="str">
        <f t="shared" si="33"/>
        <v/>
      </c>
      <c r="AK168" t="str">
        <f t="shared" si="34"/>
        <v>ORD26000972</v>
      </c>
      <c r="AL168">
        <f>IF(E168&lt;&gt;"CAPTURE","",COUNTIF(Orders!$H:$H,AK168))</f>
        <v>1</v>
      </c>
      <c r="AP168" t="str">
        <f t="shared" si="35"/>
        <v>Matched to Order</v>
      </c>
      <c r="AQ168">
        <f>IF(COUNTIF($A$2:A168,A168)=1,1,0)</f>
        <v>1</v>
      </c>
    </row>
    <row r="169" spans="1:43" x14ac:dyDescent="0.3">
      <c r="A169" t="s">
        <v>12013</v>
      </c>
      <c r="C169" t="s">
        <v>12014</v>
      </c>
      <c r="D169" s="1">
        <v>46267</v>
      </c>
      <c r="E169" t="s">
        <v>11819</v>
      </c>
      <c r="F169" t="s">
        <v>9</v>
      </c>
      <c r="G169">
        <v>12797</v>
      </c>
      <c r="H169">
        <v>38.39</v>
      </c>
      <c r="I169">
        <v>6.91</v>
      </c>
      <c r="J169">
        <v>12751.7</v>
      </c>
      <c r="K169" s="1">
        <v>46269</v>
      </c>
      <c r="L169" t="s">
        <v>11970</v>
      </c>
      <c r="M169">
        <f t="shared" si="24"/>
        <v>1</v>
      </c>
      <c r="N169">
        <f>COUNTIF(Orders!$A:$A,C169)</f>
        <v>1</v>
      </c>
      <c r="P169">
        <f>COUNTIF(Orders!$H:$H,UPPER(SUBSTITUTE(TRIM(C169),"-","")))</f>
        <v>1</v>
      </c>
      <c r="R169" t="str">
        <f t="shared" si="25"/>
        <v>Matched Order Reference</v>
      </c>
      <c r="S169">
        <f t="shared" si="26"/>
        <v>1</v>
      </c>
      <c r="V169" cm="1">
        <f t="array" ref="V169">IF(E169&lt;&gt;"CAPTURE",0,SUMPRODUCT((MDR_Rates!$A$2:$A$10=F169)*(G169&gt;MDR_Rates!$B$2:$B$10)*((MDR_Rates!$C$2:$C$10="")+(G169&lt;=MDR_Rates!$C$2:$C$10))*MDR_Rates!$D$2:$D$10))</f>
        <v>0.3</v>
      </c>
      <c r="W169">
        <f t="shared" si="27"/>
        <v>38.39</v>
      </c>
      <c r="X169">
        <f t="shared" si="28"/>
        <v>6.91</v>
      </c>
      <c r="Y169">
        <f t="shared" si="29"/>
        <v>0</v>
      </c>
      <c r="Z169">
        <f t="shared" si="30"/>
        <v>0</v>
      </c>
      <c r="AG169" t="str">
        <f t="shared" si="31"/>
        <v/>
      </c>
      <c r="AI169" t="str">
        <f t="shared" si="32"/>
        <v/>
      </c>
      <c r="AJ169" t="str">
        <f t="shared" si="33"/>
        <v/>
      </c>
      <c r="AK169" t="str">
        <f t="shared" si="34"/>
        <v>ORD26001002</v>
      </c>
      <c r="AL169">
        <f>IF(E169&lt;&gt;"CAPTURE","",COUNTIF(Orders!$H:$H,AK169))</f>
        <v>1</v>
      </c>
      <c r="AP169" t="str">
        <f t="shared" si="35"/>
        <v>Matched to Order</v>
      </c>
      <c r="AQ169">
        <f>IF(COUNTIF($A$2:A169,A169)=1,1,0)</f>
        <v>1</v>
      </c>
    </row>
    <row r="170" spans="1:43" x14ac:dyDescent="0.3">
      <c r="A170" t="s">
        <v>12015</v>
      </c>
      <c r="C170" t="s">
        <v>2036</v>
      </c>
      <c r="D170" s="1">
        <v>46267</v>
      </c>
      <c r="E170" t="s">
        <v>11819</v>
      </c>
      <c r="F170" t="s">
        <v>17</v>
      </c>
      <c r="G170">
        <v>1299</v>
      </c>
      <c r="H170">
        <v>23.38</v>
      </c>
      <c r="I170">
        <v>4.21</v>
      </c>
      <c r="J170">
        <v>1271.4100000000001</v>
      </c>
      <c r="K170" s="1">
        <v>46269</v>
      </c>
      <c r="L170" t="s">
        <v>11970</v>
      </c>
      <c r="M170">
        <f t="shared" si="24"/>
        <v>1</v>
      </c>
      <c r="N170">
        <f>COUNTIF(Orders!$A:$A,C170)</f>
        <v>1</v>
      </c>
      <c r="P170">
        <f>COUNTIF(Orders!$H:$H,UPPER(SUBSTITUTE(TRIM(C170),"-","")))</f>
        <v>1</v>
      </c>
      <c r="R170" t="str">
        <f t="shared" si="25"/>
        <v>Matched Order Reference</v>
      </c>
      <c r="S170">
        <f t="shared" si="26"/>
        <v>1</v>
      </c>
      <c r="V170" cm="1">
        <f t="array" ref="V170">IF(E170&lt;&gt;"CAPTURE",0,SUMPRODUCT((MDR_Rates!$A$2:$A$10=F170)*(G170&gt;MDR_Rates!$B$2:$B$10)*((MDR_Rates!$C$2:$C$10="")+(G170&lt;=MDR_Rates!$C$2:$C$10))*MDR_Rates!$D$2:$D$10))</f>
        <v>1.8</v>
      </c>
      <c r="W170">
        <f t="shared" si="27"/>
        <v>23.38</v>
      </c>
      <c r="X170">
        <f t="shared" si="28"/>
        <v>4.21</v>
      </c>
      <c r="Y170">
        <f t="shared" si="29"/>
        <v>0</v>
      </c>
      <c r="Z170">
        <f t="shared" si="30"/>
        <v>0</v>
      </c>
      <c r="AG170" t="str">
        <f t="shared" si="31"/>
        <v/>
      </c>
      <c r="AI170" t="str">
        <f t="shared" si="32"/>
        <v/>
      </c>
      <c r="AJ170" t="str">
        <f t="shared" si="33"/>
        <v/>
      </c>
      <c r="AK170" t="str">
        <f t="shared" si="34"/>
        <v>ORD26001010</v>
      </c>
      <c r="AL170">
        <f>IF(E170&lt;&gt;"CAPTURE","",COUNTIF(Orders!$H:$H,AK170))</f>
        <v>1</v>
      </c>
      <c r="AP170" t="str">
        <f t="shared" si="35"/>
        <v>Matched to Order</v>
      </c>
      <c r="AQ170">
        <f>IF(COUNTIF($A$2:A170,A170)=1,1,0)</f>
        <v>1</v>
      </c>
    </row>
    <row r="171" spans="1:43" x14ac:dyDescent="0.3">
      <c r="A171" t="s">
        <v>12016</v>
      </c>
      <c r="C171" t="s">
        <v>2323</v>
      </c>
      <c r="D171" s="1">
        <v>46267</v>
      </c>
      <c r="E171" t="s">
        <v>11819</v>
      </c>
      <c r="F171" t="s">
        <v>33</v>
      </c>
      <c r="G171">
        <v>1499</v>
      </c>
      <c r="H171">
        <v>22.49</v>
      </c>
      <c r="I171">
        <v>4.05</v>
      </c>
      <c r="J171">
        <v>1472.46</v>
      </c>
      <c r="K171" s="1">
        <v>46269</v>
      </c>
      <c r="L171" t="s">
        <v>11970</v>
      </c>
      <c r="M171">
        <f t="shared" si="24"/>
        <v>1</v>
      </c>
      <c r="N171">
        <f>COUNTIF(Orders!$A:$A,C171)</f>
        <v>1</v>
      </c>
      <c r="P171">
        <f>COUNTIF(Orders!$H:$H,UPPER(SUBSTITUTE(TRIM(C171),"-","")))</f>
        <v>1</v>
      </c>
      <c r="R171" t="str">
        <f t="shared" si="25"/>
        <v>Matched Order Reference</v>
      </c>
      <c r="S171">
        <f t="shared" si="26"/>
        <v>1</v>
      </c>
      <c r="V171" cm="1">
        <f t="array" ref="V171">IF(E171&lt;&gt;"CAPTURE",0,SUMPRODUCT((MDR_Rates!$A$2:$A$10=F171)*(G171&gt;MDR_Rates!$B$2:$B$10)*((MDR_Rates!$C$2:$C$10="")+(G171&lt;=MDR_Rates!$C$2:$C$10))*MDR_Rates!$D$2:$D$10))</f>
        <v>1.5</v>
      </c>
      <c r="W171">
        <f t="shared" si="27"/>
        <v>22.49</v>
      </c>
      <c r="X171">
        <f t="shared" si="28"/>
        <v>4.05</v>
      </c>
      <c r="Y171">
        <f t="shared" si="29"/>
        <v>0</v>
      </c>
      <c r="Z171">
        <f t="shared" si="30"/>
        <v>0</v>
      </c>
      <c r="AG171" t="str">
        <f t="shared" si="31"/>
        <v/>
      </c>
      <c r="AI171" t="str">
        <f t="shared" si="32"/>
        <v/>
      </c>
      <c r="AJ171" t="str">
        <f t="shared" si="33"/>
        <v/>
      </c>
      <c r="AK171" t="str">
        <f t="shared" si="34"/>
        <v>ORD26001154</v>
      </c>
      <c r="AL171">
        <f>IF(E171&lt;&gt;"CAPTURE","",COUNTIF(Orders!$H:$H,AK171))</f>
        <v>1</v>
      </c>
      <c r="AP171" t="str">
        <f t="shared" si="35"/>
        <v>Matched to Order</v>
      </c>
      <c r="AQ171">
        <f>IF(COUNTIF($A$2:A171,A171)=1,1,0)</f>
        <v>1</v>
      </c>
    </row>
    <row r="172" spans="1:43" x14ac:dyDescent="0.3">
      <c r="A172" t="s">
        <v>12017</v>
      </c>
      <c r="C172" t="s">
        <v>12018</v>
      </c>
      <c r="D172" s="1">
        <v>46267</v>
      </c>
      <c r="E172" t="s">
        <v>11819</v>
      </c>
      <c r="F172" t="s">
        <v>9</v>
      </c>
      <c r="G172">
        <v>1298</v>
      </c>
      <c r="H172">
        <v>0</v>
      </c>
      <c r="I172">
        <v>0</v>
      </c>
      <c r="J172">
        <v>1298</v>
      </c>
      <c r="K172" s="1">
        <v>46269</v>
      </c>
      <c r="L172" t="s">
        <v>11970</v>
      </c>
      <c r="M172">
        <f t="shared" si="24"/>
        <v>1</v>
      </c>
      <c r="N172">
        <f>COUNTIF(Orders!$A:$A,C172)</f>
        <v>1</v>
      </c>
      <c r="P172">
        <f>COUNTIF(Orders!$H:$H,UPPER(SUBSTITUTE(TRIM(C172),"-","")))</f>
        <v>1</v>
      </c>
      <c r="R172" t="str">
        <f t="shared" si="25"/>
        <v>Matched Order Reference</v>
      </c>
      <c r="S172">
        <f t="shared" si="26"/>
        <v>1</v>
      </c>
      <c r="V172" cm="1">
        <f t="array" ref="V172">IF(E172&lt;&gt;"CAPTURE",0,SUMPRODUCT((MDR_Rates!$A$2:$A$10=F172)*(G172&gt;MDR_Rates!$B$2:$B$10)*((MDR_Rates!$C$2:$C$10="")+(G172&lt;=MDR_Rates!$C$2:$C$10))*MDR_Rates!$D$2:$D$10))</f>
        <v>0</v>
      </c>
      <c r="W172">
        <f t="shared" si="27"/>
        <v>0</v>
      </c>
      <c r="X172">
        <f t="shared" si="28"/>
        <v>0</v>
      </c>
      <c r="Y172">
        <f t="shared" si="29"/>
        <v>0</v>
      </c>
      <c r="Z172">
        <f t="shared" si="30"/>
        <v>0</v>
      </c>
      <c r="AG172" t="str">
        <f t="shared" si="31"/>
        <v/>
      </c>
      <c r="AI172" t="str">
        <f t="shared" si="32"/>
        <v/>
      </c>
      <c r="AJ172" t="str">
        <f t="shared" si="33"/>
        <v/>
      </c>
      <c r="AK172" t="str">
        <f t="shared" si="34"/>
        <v>ORD26001158</v>
      </c>
      <c r="AL172">
        <f>IF(E172&lt;&gt;"CAPTURE","",COUNTIF(Orders!$H:$H,AK172))</f>
        <v>1</v>
      </c>
      <c r="AP172" t="str">
        <f t="shared" si="35"/>
        <v>Matched to Order</v>
      </c>
      <c r="AQ172">
        <f>IF(COUNTIF($A$2:A172,A172)=1,1,0)</f>
        <v>1</v>
      </c>
    </row>
    <row r="173" spans="1:43" x14ac:dyDescent="0.3">
      <c r="A173" t="s">
        <v>12019</v>
      </c>
      <c r="C173" t="s">
        <v>2353</v>
      </c>
      <c r="D173" s="1">
        <v>46267</v>
      </c>
      <c r="E173" t="s">
        <v>11819</v>
      </c>
      <c r="F173" t="s">
        <v>9</v>
      </c>
      <c r="G173">
        <v>499</v>
      </c>
      <c r="H173">
        <v>0</v>
      </c>
      <c r="I173">
        <v>0</v>
      </c>
      <c r="J173">
        <v>499</v>
      </c>
      <c r="K173" s="1">
        <v>46269</v>
      </c>
      <c r="L173" t="s">
        <v>11970</v>
      </c>
      <c r="M173">
        <f t="shared" si="24"/>
        <v>1</v>
      </c>
      <c r="N173">
        <f>COUNTIF(Orders!$A:$A,C173)</f>
        <v>1</v>
      </c>
      <c r="P173">
        <f>COUNTIF(Orders!$H:$H,UPPER(SUBSTITUTE(TRIM(C173),"-","")))</f>
        <v>1</v>
      </c>
      <c r="R173" t="str">
        <f t="shared" si="25"/>
        <v>Matched Order Reference</v>
      </c>
      <c r="S173">
        <f t="shared" si="26"/>
        <v>1</v>
      </c>
      <c r="V173" cm="1">
        <f t="array" ref="V173">IF(E173&lt;&gt;"CAPTURE",0,SUMPRODUCT((MDR_Rates!$A$2:$A$10=F173)*(G173&gt;MDR_Rates!$B$2:$B$10)*((MDR_Rates!$C$2:$C$10="")+(G173&lt;=MDR_Rates!$C$2:$C$10))*MDR_Rates!$D$2:$D$10))</f>
        <v>0</v>
      </c>
      <c r="W173">
        <f t="shared" si="27"/>
        <v>0</v>
      </c>
      <c r="X173">
        <f t="shared" si="28"/>
        <v>0</v>
      </c>
      <c r="Y173">
        <f t="shared" si="29"/>
        <v>0</v>
      </c>
      <c r="Z173">
        <f t="shared" si="30"/>
        <v>0</v>
      </c>
      <c r="AG173" t="str">
        <f t="shared" si="31"/>
        <v/>
      </c>
      <c r="AI173" t="str">
        <f t="shared" si="32"/>
        <v/>
      </c>
      <c r="AJ173" t="str">
        <f t="shared" si="33"/>
        <v/>
      </c>
      <c r="AK173" t="str">
        <f t="shared" si="34"/>
        <v>ORD26001169</v>
      </c>
      <c r="AL173">
        <f>IF(E173&lt;&gt;"CAPTURE","",COUNTIF(Orders!$H:$H,AK173))</f>
        <v>1</v>
      </c>
      <c r="AP173" t="str">
        <f t="shared" si="35"/>
        <v>Matched to Order</v>
      </c>
      <c r="AQ173">
        <f>IF(COUNTIF($A$2:A173,A173)=1,1,0)</f>
        <v>1</v>
      </c>
    </row>
    <row r="174" spans="1:43" x14ac:dyDescent="0.3">
      <c r="A174" t="s">
        <v>12020</v>
      </c>
      <c r="C174" t="s">
        <v>12021</v>
      </c>
      <c r="D174" s="1">
        <v>46267</v>
      </c>
      <c r="E174" t="s">
        <v>11819</v>
      </c>
      <c r="F174" t="s">
        <v>33</v>
      </c>
      <c r="G174">
        <v>848</v>
      </c>
      <c r="H174">
        <v>12.72</v>
      </c>
      <c r="I174">
        <v>2.29</v>
      </c>
      <c r="J174">
        <v>832.99</v>
      </c>
      <c r="K174" s="1">
        <v>46269</v>
      </c>
      <c r="L174" t="s">
        <v>11970</v>
      </c>
      <c r="M174">
        <f t="shared" si="24"/>
        <v>1</v>
      </c>
      <c r="N174">
        <f>COUNTIF(Orders!$A:$A,C174)</f>
        <v>1</v>
      </c>
      <c r="P174">
        <f>COUNTIF(Orders!$H:$H,UPPER(SUBSTITUTE(TRIM(C174),"-","")))</f>
        <v>1</v>
      </c>
      <c r="R174" t="str">
        <f t="shared" si="25"/>
        <v>Matched Order Reference</v>
      </c>
      <c r="S174">
        <f t="shared" si="26"/>
        <v>1</v>
      </c>
      <c r="V174" cm="1">
        <f t="array" ref="V174">IF(E174&lt;&gt;"CAPTURE",0,SUMPRODUCT((MDR_Rates!$A$2:$A$10=F174)*(G174&gt;MDR_Rates!$B$2:$B$10)*((MDR_Rates!$C$2:$C$10="")+(G174&lt;=MDR_Rates!$C$2:$C$10))*MDR_Rates!$D$2:$D$10))</f>
        <v>1.5</v>
      </c>
      <c r="W174">
        <f t="shared" si="27"/>
        <v>12.72</v>
      </c>
      <c r="X174">
        <f t="shared" si="28"/>
        <v>2.29</v>
      </c>
      <c r="Y174">
        <f t="shared" si="29"/>
        <v>0</v>
      </c>
      <c r="Z174">
        <f t="shared" si="30"/>
        <v>0</v>
      </c>
      <c r="AG174" t="str">
        <f t="shared" si="31"/>
        <v/>
      </c>
      <c r="AI174" t="str">
        <f t="shared" si="32"/>
        <v/>
      </c>
      <c r="AJ174" t="str">
        <f t="shared" si="33"/>
        <v/>
      </c>
      <c r="AK174" t="str">
        <f t="shared" si="34"/>
        <v>ORD26001207</v>
      </c>
      <c r="AL174">
        <f>IF(E174&lt;&gt;"CAPTURE","",COUNTIF(Orders!$H:$H,AK174))</f>
        <v>1</v>
      </c>
      <c r="AP174" t="str">
        <f t="shared" si="35"/>
        <v>Matched to Order</v>
      </c>
      <c r="AQ174">
        <f>IF(COUNTIF($A$2:A174,A174)=1,1,0)</f>
        <v>1</v>
      </c>
    </row>
    <row r="175" spans="1:43" x14ac:dyDescent="0.3">
      <c r="A175" t="s">
        <v>12022</v>
      </c>
      <c r="C175" t="s">
        <v>2450</v>
      </c>
      <c r="D175" s="1">
        <v>46267</v>
      </c>
      <c r="E175" t="s">
        <v>11819</v>
      </c>
      <c r="F175" t="s">
        <v>9</v>
      </c>
      <c r="G175">
        <v>1799</v>
      </c>
      <c r="H175">
        <v>0</v>
      </c>
      <c r="I175">
        <v>0</v>
      </c>
      <c r="J175">
        <v>1799</v>
      </c>
      <c r="K175" s="1">
        <v>46269</v>
      </c>
      <c r="L175" t="s">
        <v>11970</v>
      </c>
      <c r="M175">
        <f t="shared" si="24"/>
        <v>1</v>
      </c>
      <c r="N175">
        <f>COUNTIF(Orders!$A:$A,C175)</f>
        <v>1</v>
      </c>
      <c r="P175">
        <f>COUNTIF(Orders!$H:$H,UPPER(SUBSTITUTE(TRIM(C175),"-","")))</f>
        <v>1</v>
      </c>
      <c r="R175" t="str">
        <f t="shared" si="25"/>
        <v>Matched Order Reference</v>
      </c>
      <c r="S175">
        <f t="shared" si="26"/>
        <v>1</v>
      </c>
      <c r="V175" cm="1">
        <f t="array" ref="V175">IF(E175&lt;&gt;"CAPTURE",0,SUMPRODUCT((MDR_Rates!$A$2:$A$10=F175)*(G175&gt;MDR_Rates!$B$2:$B$10)*((MDR_Rates!$C$2:$C$10="")+(G175&lt;=MDR_Rates!$C$2:$C$10))*MDR_Rates!$D$2:$D$10))</f>
        <v>0</v>
      </c>
      <c r="W175">
        <f t="shared" si="27"/>
        <v>0</v>
      </c>
      <c r="X175">
        <f t="shared" si="28"/>
        <v>0</v>
      </c>
      <c r="Y175">
        <f t="shared" si="29"/>
        <v>0</v>
      </c>
      <c r="Z175">
        <f t="shared" si="30"/>
        <v>0</v>
      </c>
      <c r="AG175" t="str">
        <f t="shared" si="31"/>
        <v/>
      </c>
      <c r="AI175" t="str">
        <f t="shared" si="32"/>
        <v/>
      </c>
      <c r="AJ175" t="str">
        <f t="shared" si="33"/>
        <v/>
      </c>
      <c r="AK175" t="str">
        <f t="shared" si="34"/>
        <v>ORD26001218</v>
      </c>
      <c r="AL175">
        <f>IF(E175&lt;&gt;"CAPTURE","",COUNTIF(Orders!$H:$H,AK175))</f>
        <v>1</v>
      </c>
      <c r="AP175" t="str">
        <f t="shared" si="35"/>
        <v>Matched to Order</v>
      </c>
      <c r="AQ175">
        <f>IF(COUNTIF($A$2:A175,A175)=1,1,0)</f>
        <v>1</v>
      </c>
    </row>
    <row r="176" spans="1:43" x14ac:dyDescent="0.3">
      <c r="A176" t="s">
        <v>12023</v>
      </c>
      <c r="C176" t="s">
        <v>2534</v>
      </c>
      <c r="D176" s="1">
        <v>46267</v>
      </c>
      <c r="E176" t="s">
        <v>11819</v>
      </c>
      <c r="F176" t="s">
        <v>33</v>
      </c>
      <c r="G176">
        <v>7999</v>
      </c>
      <c r="H176">
        <v>95.99</v>
      </c>
      <c r="I176">
        <v>17.28</v>
      </c>
      <c r="J176">
        <v>7885.73</v>
      </c>
      <c r="K176" s="1">
        <v>46269</v>
      </c>
      <c r="L176" t="s">
        <v>11970</v>
      </c>
      <c r="M176">
        <f t="shared" si="24"/>
        <v>1</v>
      </c>
      <c r="N176">
        <f>COUNTIF(Orders!$A:$A,C176)</f>
        <v>1</v>
      </c>
      <c r="P176">
        <f>COUNTIF(Orders!$H:$H,UPPER(SUBSTITUTE(TRIM(C176),"-","")))</f>
        <v>1</v>
      </c>
      <c r="R176" t="str">
        <f t="shared" si="25"/>
        <v>Matched Order Reference</v>
      </c>
      <c r="S176">
        <f t="shared" si="26"/>
        <v>1</v>
      </c>
      <c r="V176" cm="1">
        <f t="array" ref="V176">IF(E176&lt;&gt;"CAPTURE",0,SUMPRODUCT((MDR_Rates!$A$2:$A$10=F176)*(G176&gt;MDR_Rates!$B$2:$B$10)*((MDR_Rates!$C$2:$C$10="")+(G176&lt;=MDR_Rates!$C$2:$C$10))*MDR_Rates!$D$2:$D$10))</f>
        <v>1.2</v>
      </c>
      <c r="W176">
        <f t="shared" si="27"/>
        <v>95.99</v>
      </c>
      <c r="X176">
        <f t="shared" si="28"/>
        <v>17.28</v>
      </c>
      <c r="Y176">
        <f t="shared" si="29"/>
        <v>0</v>
      </c>
      <c r="Z176">
        <f t="shared" si="30"/>
        <v>0</v>
      </c>
      <c r="AG176" t="str">
        <f t="shared" si="31"/>
        <v/>
      </c>
      <c r="AI176" t="str">
        <f t="shared" si="32"/>
        <v/>
      </c>
      <c r="AJ176" t="str">
        <f t="shared" si="33"/>
        <v/>
      </c>
      <c r="AK176" t="str">
        <f t="shared" si="34"/>
        <v>ORD26001260</v>
      </c>
      <c r="AL176">
        <f>IF(E176&lt;&gt;"CAPTURE","",COUNTIF(Orders!$H:$H,AK176))</f>
        <v>1</v>
      </c>
      <c r="AP176" t="str">
        <f t="shared" si="35"/>
        <v>Matched to Order</v>
      </c>
      <c r="AQ176">
        <f>IF(COUNTIF($A$2:A176,A176)=1,1,0)</f>
        <v>1</v>
      </c>
    </row>
    <row r="177" spans="1:43" x14ac:dyDescent="0.3">
      <c r="A177" t="s">
        <v>12024</v>
      </c>
      <c r="C177" t="s">
        <v>2562</v>
      </c>
      <c r="D177" s="1">
        <v>46267</v>
      </c>
      <c r="E177" t="s">
        <v>11819</v>
      </c>
      <c r="F177" t="s">
        <v>9</v>
      </c>
      <c r="G177">
        <v>7999</v>
      </c>
      <c r="H177">
        <v>24</v>
      </c>
      <c r="I177">
        <v>4.32</v>
      </c>
      <c r="J177">
        <v>7970.68</v>
      </c>
      <c r="K177" s="1">
        <v>46269</v>
      </c>
      <c r="L177" t="s">
        <v>11970</v>
      </c>
      <c r="M177">
        <f t="shared" si="24"/>
        <v>1</v>
      </c>
      <c r="N177">
        <f>COUNTIF(Orders!$A:$A,C177)</f>
        <v>1</v>
      </c>
      <c r="P177">
        <f>COUNTIF(Orders!$H:$H,UPPER(SUBSTITUTE(TRIM(C177),"-","")))</f>
        <v>1</v>
      </c>
      <c r="R177" t="str">
        <f t="shared" si="25"/>
        <v>Matched Order Reference</v>
      </c>
      <c r="S177">
        <f t="shared" si="26"/>
        <v>1</v>
      </c>
      <c r="V177" cm="1">
        <f t="array" ref="V177">IF(E177&lt;&gt;"CAPTURE",0,SUMPRODUCT((MDR_Rates!$A$2:$A$10=F177)*(G177&gt;MDR_Rates!$B$2:$B$10)*((MDR_Rates!$C$2:$C$10="")+(G177&lt;=MDR_Rates!$C$2:$C$10))*MDR_Rates!$D$2:$D$10))</f>
        <v>0.3</v>
      </c>
      <c r="W177">
        <f t="shared" si="27"/>
        <v>24</v>
      </c>
      <c r="X177">
        <f t="shared" si="28"/>
        <v>4.32</v>
      </c>
      <c r="Y177">
        <f t="shared" si="29"/>
        <v>0</v>
      </c>
      <c r="Z177">
        <f t="shared" si="30"/>
        <v>0</v>
      </c>
      <c r="AG177" t="str">
        <f t="shared" si="31"/>
        <v/>
      </c>
      <c r="AI177" t="str">
        <f t="shared" si="32"/>
        <v/>
      </c>
      <c r="AJ177" t="str">
        <f t="shared" si="33"/>
        <v/>
      </c>
      <c r="AK177" t="str">
        <f t="shared" si="34"/>
        <v>ORD26001274</v>
      </c>
      <c r="AL177">
        <f>IF(E177&lt;&gt;"CAPTURE","",COUNTIF(Orders!$H:$H,AK177))</f>
        <v>1</v>
      </c>
      <c r="AP177" t="str">
        <f t="shared" si="35"/>
        <v>Matched to Order</v>
      </c>
      <c r="AQ177">
        <f>IF(COUNTIF($A$2:A177,A177)=1,1,0)</f>
        <v>1</v>
      </c>
    </row>
    <row r="178" spans="1:43" x14ac:dyDescent="0.3">
      <c r="A178" t="s">
        <v>12025</v>
      </c>
      <c r="C178" t="s">
        <v>2592</v>
      </c>
      <c r="D178" s="1">
        <v>46267</v>
      </c>
      <c r="E178" t="s">
        <v>11819</v>
      </c>
      <c r="F178" t="s">
        <v>9</v>
      </c>
      <c r="G178">
        <v>1098</v>
      </c>
      <c r="H178">
        <v>0</v>
      </c>
      <c r="I178">
        <v>0</v>
      </c>
      <c r="J178">
        <v>1098</v>
      </c>
      <c r="K178" s="1">
        <v>46269</v>
      </c>
      <c r="L178" t="s">
        <v>11970</v>
      </c>
      <c r="M178">
        <f t="shared" si="24"/>
        <v>1</v>
      </c>
      <c r="N178">
        <f>COUNTIF(Orders!$A:$A,C178)</f>
        <v>1</v>
      </c>
      <c r="P178">
        <f>COUNTIF(Orders!$H:$H,UPPER(SUBSTITUTE(TRIM(C178),"-","")))</f>
        <v>1</v>
      </c>
      <c r="R178" t="str">
        <f t="shared" si="25"/>
        <v>Matched Order Reference</v>
      </c>
      <c r="S178">
        <f t="shared" si="26"/>
        <v>1</v>
      </c>
      <c r="V178" cm="1">
        <f t="array" ref="V178">IF(E178&lt;&gt;"CAPTURE",0,SUMPRODUCT((MDR_Rates!$A$2:$A$10=F178)*(G178&gt;MDR_Rates!$B$2:$B$10)*((MDR_Rates!$C$2:$C$10="")+(G178&lt;=MDR_Rates!$C$2:$C$10))*MDR_Rates!$D$2:$D$10))</f>
        <v>0</v>
      </c>
      <c r="W178">
        <f t="shared" si="27"/>
        <v>0</v>
      </c>
      <c r="X178">
        <f t="shared" si="28"/>
        <v>0</v>
      </c>
      <c r="Y178">
        <f t="shared" si="29"/>
        <v>0</v>
      </c>
      <c r="Z178">
        <f t="shared" si="30"/>
        <v>0</v>
      </c>
      <c r="AG178" t="str">
        <f t="shared" si="31"/>
        <v/>
      </c>
      <c r="AI178" t="str">
        <f t="shared" si="32"/>
        <v/>
      </c>
      <c r="AJ178" t="str">
        <f t="shared" si="33"/>
        <v/>
      </c>
      <c r="AK178" t="str">
        <f t="shared" si="34"/>
        <v>ORD26001289</v>
      </c>
      <c r="AL178">
        <f>IF(E178&lt;&gt;"CAPTURE","",COUNTIF(Orders!$H:$H,AK178))</f>
        <v>1</v>
      </c>
      <c r="AP178" t="str">
        <f t="shared" si="35"/>
        <v>Matched to Order</v>
      </c>
      <c r="AQ178">
        <f>IF(COUNTIF($A$2:A178,A178)=1,1,0)</f>
        <v>1</v>
      </c>
    </row>
    <row r="179" spans="1:43" x14ac:dyDescent="0.3">
      <c r="A179" t="s">
        <v>12026</v>
      </c>
      <c r="C179" t="s">
        <v>2628</v>
      </c>
      <c r="D179" s="1">
        <v>46267</v>
      </c>
      <c r="E179" t="s">
        <v>11819</v>
      </c>
      <c r="F179" t="s">
        <v>9</v>
      </c>
      <c r="G179">
        <v>599</v>
      </c>
      <c r="H179">
        <v>0</v>
      </c>
      <c r="I179">
        <v>0</v>
      </c>
      <c r="J179">
        <v>599</v>
      </c>
      <c r="K179" s="1">
        <v>46269</v>
      </c>
      <c r="L179" t="s">
        <v>11970</v>
      </c>
      <c r="M179">
        <f t="shared" si="24"/>
        <v>1</v>
      </c>
      <c r="N179">
        <f>COUNTIF(Orders!$A:$A,C179)</f>
        <v>1</v>
      </c>
      <c r="P179">
        <f>COUNTIF(Orders!$H:$H,UPPER(SUBSTITUTE(TRIM(C179),"-","")))</f>
        <v>1</v>
      </c>
      <c r="R179" t="str">
        <f t="shared" si="25"/>
        <v>Matched Order Reference</v>
      </c>
      <c r="S179">
        <f t="shared" si="26"/>
        <v>1</v>
      </c>
      <c r="V179" cm="1">
        <f t="array" ref="V179">IF(E179&lt;&gt;"CAPTURE",0,SUMPRODUCT((MDR_Rates!$A$2:$A$10=F179)*(G179&gt;MDR_Rates!$B$2:$B$10)*((MDR_Rates!$C$2:$C$10="")+(G179&lt;=MDR_Rates!$C$2:$C$10))*MDR_Rates!$D$2:$D$10))</f>
        <v>0</v>
      </c>
      <c r="W179">
        <f t="shared" si="27"/>
        <v>0</v>
      </c>
      <c r="X179">
        <f t="shared" si="28"/>
        <v>0</v>
      </c>
      <c r="Y179">
        <f t="shared" si="29"/>
        <v>0</v>
      </c>
      <c r="Z179">
        <f t="shared" si="30"/>
        <v>0</v>
      </c>
      <c r="AG179" t="str">
        <f t="shared" si="31"/>
        <v/>
      </c>
      <c r="AI179" t="str">
        <f t="shared" si="32"/>
        <v/>
      </c>
      <c r="AJ179" t="str">
        <f t="shared" si="33"/>
        <v/>
      </c>
      <c r="AK179" t="str">
        <f t="shared" si="34"/>
        <v>ORD26001307</v>
      </c>
      <c r="AL179">
        <f>IF(E179&lt;&gt;"CAPTURE","",COUNTIF(Orders!$H:$H,AK179))</f>
        <v>1</v>
      </c>
      <c r="AP179" t="str">
        <f t="shared" si="35"/>
        <v>Matched to Order</v>
      </c>
      <c r="AQ179">
        <f>IF(COUNTIF($A$2:A179,A179)=1,1,0)</f>
        <v>1</v>
      </c>
    </row>
    <row r="180" spans="1:43" x14ac:dyDescent="0.3">
      <c r="A180" t="s">
        <v>12027</v>
      </c>
      <c r="C180" t="s">
        <v>2666</v>
      </c>
      <c r="D180" s="1">
        <v>46267</v>
      </c>
      <c r="E180" t="s">
        <v>11819</v>
      </c>
      <c r="F180" t="s">
        <v>9</v>
      </c>
      <c r="G180">
        <v>1598</v>
      </c>
      <c r="H180">
        <v>0</v>
      </c>
      <c r="I180">
        <v>0</v>
      </c>
      <c r="J180">
        <v>1598</v>
      </c>
      <c r="K180" s="1">
        <v>46269</v>
      </c>
      <c r="L180" t="s">
        <v>11970</v>
      </c>
      <c r="M180">
        <f t="shared" si="24"/>
        <v>1</v>
      </c>
      <c r="N180">
        <f>COUNTIF(Orders!$A:$A,C180)</f>
        <v>1</v>
      </c>
      <c r="P180">
        <f>COUNTIF(Orders!$H:$H,UPPER(SUBSTITUTE(TRIM(C180),"-","")))</f>
        <v>1</v>
      </c>
      <c r="R180" t="str">
        <f t="shared" si="25"/>
        <v>Matched Order Reference</v>
      </c>
      <c r="S180">
        <f t="shared" si="26"/>
        <v>1</v>
      </c>
      <c r="V180" cm="1">
        <f t="array" ref="V180">IF(E180&lt;&gt;"CAPTURE",0,SUMPRODUCT((MDR_Rates!$A$2:$A$10=F180)*(G180&gt;MDR_Rates!$B$2:$B$10)*((MDR_Rates!$C$2:$C$10="")+(G180&lt;=MDR_Rates!$C$2:$C$10))*MDR_Rates!$D$2:$D$10))</f>
        <v>0</v>
      </c>
      <c r="W180">
        <f t="shared" si="27"/>
        <v>0</v>
      </c>
      <c r="X180">
        <f t="shared" si="28"/>
        <v>0</v>
      </c>
      <c r="Y180">
        <f t="shared" si="29"/>
        <v>0</v>
      </c>
      <c r="Z180">
        <f t="shared" si="30"/>
        <v>0</v>
      </c>
      <c r="AG180" t="str">
        <f t="shared" si="31"/>
        <v/>
      </c>
      <c r="AI180" t="str">
        <f t="shared" si="32"/>
        <v/>
      </c>
      <c r="AJ180" t="str">
        <f t="shared" si="33"/>
        <v/>
      </c>
      <c r="AK180" t="str">
        <f t="shared" si="34"/>
        <v>ORD26001326</v>
      </c>
      <c r="AL180">
        <f>IF(E180&lt;&gt;"CAPTURE","",COUNTIF(Orders!$H:$H,AK180))</f>
        <v>1</v>
      </c>
      <c r="AP180" t="str">
        <f t="shared" si="35"/>
        <v>Matched to Order</v>
      </c>
      <c r="AQ180">
        <f>IF(COUNTIF($A$2:A180,A180)=1,1,0)</f>
        <v>1</v>
      </c>
    </row>
    <row r="181" spans="1:43" x14ac:dyDescent="0.3">
      <c r="A181" t="s">
        <v>12028</v>
      </c>
      <c r="C181" t="s">
        <v>2724</v>
      </c>
      <c r="D181" s="1">
        <v>46267</v>
      </c>
      <c r="E181" t="s">
        <v>11819</v>
      </c>
      <c r="F181" t="s">
        <v>44</v>
      </c>
      <c r="G181">
        <v>799</v>
      </c>
      <c r="H181">
        <v>15.18</v>
      </c>
      <c r="I181">
        <v>2.73</v>
      </c>
      <c r="J181">
        <v>781.09</v>
      </c>
      <c r="K181" s="1">
        <v>46269</v>
      </c>
      <c r="L181" t="s">
        <v>11970</v>
      </c>
      <c r="M181">
        <f t="shared" si="24"/>
        <v>1</v>
      </c>
      <c r="N181">
        <f>COUNTIF(Orders!$A:$A,C181)</f>
        <v>1</v>
      </c>
      <c r="P181">
        <f>COUNTIF(Orders!$H:$H,UPPER(SUBSTITUTE(TRIM(C181),"-","")))</f>
        <v>1</v>
      </c>
      <c r="R181" t="str">
        <f t="shared" si="25"/>
        <v>Matched Order Reference</v>
      </c>
      <c r="S181">
        <f t="shared" si="26"/>
        <v>1</v>
      </c>
      <c r="V181" cm="1">
        <f t="array" ref="V181">IF(E181&lt;&gt;"CAPTURE",0,SUMPRODUCT((MDR_Rates!$A$2:$A$10=F181)*(G181&gt;MDR_Rates!$B$2:$B$10)*((MDR_Rates!$C$2:$C$10="")+(G181&lt;=MDR_Rates!$C$2:$C$10))*MDR_Rates!$D$2:$D$10))</f>
        <v>1.9</v>
      </c>
      <c r="W181">
        <f t="shared" si="27"/>
        <v>15.18</v>
      </c>
      <c r="X181">
        <f t="shared" si="28"/>
        <v>2.73</v>
      </c>
      <c r="Y181">
        <f t="shared" si="29"/>
        <v>0</v>
      </c>
      <c r="Z181">
        <f t="shared" si="30"/>
        <v>0</v>
      </c>
      <c r="AG181" t="str">
        <f t="shared" si="31"/>
        <v/>
      </c>
      <c r="AI181" t="str">
        <f t="shared" si="32"/>
        <v/>
      </c>
      <c r="AJ181" t="str">
        <f t="shared" si="33"/>
        <v/>
      </c>
      <c r="AK181" t="str">
        <f t="shared" si="34"/>
        <v>ORD26001355</v>
      </c>
      <c r="AL181">
        <f>IF(E181&lt;&gt;"CAPTURE","",COUNTIF(Orders!$H:$H,AK181))</f>
        <v>1</v>
      </c>
      <c r="AP181" t="str">
        <f t="shared" si="35"/>
        <v>Matched to Order</v>
      </c>
      <c r="AQ181">
        <f>IF(COUNTIF($A$2:A181,A181)=1,1,0)</f>
        <v>1</v>
      </c>
    </row>
    <row r="182" spans="1:43" x14ac:dyDescent="0.3">
      <c r="A182" t="s">
        <v>12029</v>
      </c>
      <c r="C182" t="s">
        <v>2740</v>
      </c>
      <c r="D182" s="1">
        <v>46267</v>
      </c>
      <c r="E182" t="s">
        <v>11819</v>
      </c>
      <c r="F182" t="s">
        <v>17</v>
      </c>
      <c r="G182">
        <v>999</v>
      </c>
      <c r="H182">
        <v>17.98</v>
      </c>
      <c r="I182">
        <v>3.24</v>
      </c>
      <c r="J182">
        <v>977.78</v>
      </c>
      <c r="K182" s="1">
        <v>46269</v>
      </c>
      <c r="L182" t="s">
        <v>11970</v>
      </c>
      <c r="M182">
        <f t="shared" si="24"/>
        <v>1</v>
      </c>
      <c r="N182">
        <f>COUNTIF(Orders!$A:$A,C182)</f>
        <v>1</v>
      </c>
      <c r="P182">
        <f>COUNTIF(Orders!$H:$H,UPPER(SUBSTITUTE(TRIM(C182),"-","")))</f>
        <v>1</v>
      </c>
      <c r="R182" t="str">
        <f t="shared" si="25"/>
        <v>Matched Order Reference</v>
      </c>
      <c r="S182">
        <f t="shared" si="26"/>
        <v>1</v>
      </c>
      <c r="V182" cm="1">
        <f t="array" ref="V182">IF(E182&lt;&gt;"CAPTURE",0,SUMPRODUCT((MDR_Rates!$A$2:$A$10=F182)*(G182&gt;MDR_Rates!$B$2:$B$10)*((MDR_Rates!$C$2:$C$10="")+(G182&lt;=MDR_Rates!$C$2:$C$10))*MDR_Rates!$D$2:$D$10))</f>
        <v>1.8</v>
      </c>
      <c r="W182">
        <f t="shared" si="27"/>
        <v>17.98</v>
      </c>
      <c r="X182">
        <f t="shared" si="28"/>
        <v>3.24</v>
      </c>
      <c r="Y182">
        <f t="shared" si="29"/>
        <v>0</v>
      </c>
      <c r="Z182">
        <f t="shared" si="30"/>
        <v>0</v>
      </c>
      <c r="AG182" t="str">
        <f t="shared" si="31"/>
        <v/>
      </c>
      <c r="AI182" t="str">
        <f t="shared" si="32"/>
        <v/>
      </c>
      <c r="AJ182" t="str">
        <f t="shared" si="33"/>
        <v/>
      </c>
      <c r="AK182" t="str">
        <f t="shared" si="34"/>
        <v>ORD26001363</v>
      </c>
      <c r="AL182">
        <f>IF(E182&lt;&gt;"CAPTURE","",COUNTIF(Orders!$H:$H,AK182))</f>
        <v>1</v>
      </c>
      <c r="AP182" t="str">
        <f t="shared" si="35"/>
        <v>Matched to Order</v>
      </c>
      <c r="AQ182">
        <f>IF(COUNTIF($A$2:A182,A182)=1,1,0)</f>
        <v>1</v>
      </c>
    </row>
    <row r="183" spans="1:43" x14ac:dyDescent="0.3">
      <c r="A183" t="s">
        <v>12030</v>
      </c>
      <c r="C183" t="s">
        <v>2818</v>
      </c>
      <c r="D183" s="1">
        <v>46267</v>
      </c>
      <c r="E183" t="s">
        <v>11819</v>
      </c>
      <c r="F183" t="s">
        <v>9</v>
      </c>
      <c r="G183">
        <v>349</v>
      </c>
      <c r="H183">
        <v>0</v>
      </c>
      <c r="I183">
        <v>0</v>
      </c>
      <c r="J183">
        <v>349</v>
      </c>
      <c r="K183" s="1">
        <v>46269</v>
      </c>
      <c r="L183" t="s">
        <v>11970</v>
      </c>
      <c r="M183">
        <f t="shared" si="24"/>
        <v>1</v>
      </c>
      <c r="N183">
        <f>COUNTIF(Orders!$A:$A,C183)</f>
        <v>1</v>
      </c>
      <c r="P183">
        <f>COUNTIF(Orders!$H:$H,UPPER(SUBSTITUTE(TRIM(C183),"-","")))</f>
        <v>1</v>
      </c>
      <c r="R183" t="str">
        <f t="shared" si="25"/>
        <v>Matched Order Reference</v>
      </c>
      <c r="S183">
        <f t="shared" si="26"/>
        <v>1</v>
      </c>
      <c r="V183" cm="1">
        <f t="array" ref="V183">IF(E183&lt;&gt;"CAPTURE",0,SUMPRODUCT((MDR_Rates!$A$2:$A$10=F183)*(G183&gt;MDR_Rates!$B$2:$B$10)*((MDR_Rates!$C$2:$C$10="")+(G183&lt;=MDR_Rates!$C$2:$C$10))*MDR_Rates!$D$2:$D$10))</f>
        <v>0</v>
      </c>
      <c r="W183">
        <f t="shared" si="27"/>
        <v>0</v>
      </c>
      <c r="X183">
        <f t="shared" si="28"/>
        <v>0</v>
      </c>
      <c r="Y183">
        <f t="shared" si="29"/>
        <v>0</v>
      </c>
      <c r="Z183">
        <f t="shared" si="30"/>
        <v>0</v>
      </c>
      <c r="AG183" t="str">
        <f t="shared" si="31"/>
        <v/>
      </c>
      <c r="AI183" t="str">
        <f t="shared" si="32"/>
        <v/>
      </c>
      <c r="AJ183" t="str">
        <f t="shared" si="33"/>
        <v/>
      </c>
      <c r="AK183" t="str">
        <f t="shared" si="34"/>
        <v>ORD26001402</v>
      </c>
      <c r="AL183">
        <f>IF(E183&lt;&gt;"CAPTURE","",COUNTIF(Orders!$H:$H,AK183))</f>
        <v>1</v>
      </c>
      <c r="AP183" t="str">
        <f t="shared" si="35"/>
        <v>Matched to Order</v>
      </c>
      <c r="AQ183">
        <f>IF(COUNTIF($A$2:A183,A183)=1,1,0)</f>
        <v>1</v>
      </c>
    </row>
    <row r="184" spans="1:43" x14ac:dyDescent="0.3">
      <c r="A184" t="s">
        <v>12031</v>
      </c>
      <c r="C184" t="s">
        <v>2852</v>
      </c>
      <c r="D184" s="1">
        <v>46267</v>
      </c>
      <c r="E184" t="s">
        <v>11819</v>
      </c>
      <c r="F184" t="s">
        <v>9</v>
      </c>
      <c r="G184">
        <v>1499</v>
      </c>
      <c r="H184">
        <v>0</v>
      </c>
      <c r="I184">
        <v>0</v>
      </c>
      <c r="J184">
        <v>1499</v>
      </c>
      <c r="K184" s="1">
        <v>46269</v>
      </c>
      <c r="L184" t="s">
        <v>11970</v>
      </c>
      <c r="M184">
        <f t="shared" si="24"/>
        <v>1</v>
      </c>
      <c r="N184">
        <f>COUNTIF(Orders!$A:$A,C184)</f>
        <v>1</v>
      </c>
      <c r="P184">
        <f>COUNTIF(Orders!$H:$H,UPPER(SUBSTITUTE(TRIM(C184),"-","")))</f>
        <v>1</v>
      </c>
      <c r="R184" t="str">
        <f t="shared" si="25"/>
        <v>Matched Order Reference</v>
      </c>
      <c r="S184">
        <f t="shared" si="26"/>
        <v>1</v>
      </c>
      <c r="V184" cm="1">
        <f t="array" ref="V184">IF(E184&lt;&gt;"CAPTURE",0,SUMPRODUCT((MDR_Rates!$A$2:$A$10=F184)*(G184&gt;MDR_Rates!$B$2:$B$10)*((MDR_Rates!$C$2:$C$10="")+(G184&lt;=MDR_Rates!$C$2:$C$10))*MDR_Rates!$D$2:$D$10))</f>
        <v>0</v>
      </c>
      <c r="W184">
        <f t="shared" si="27"/>
        <v>0</v>
      </c>
      <c r="X184">
        <f t="shared" si="28"/>
        <v>0</v>
      </c>
      <c r="Y184">
        <f t="shared" si="29"/>
        <v>0</v>
      </c>
      <c r="Z184">
        <f t="shared" si="30"/>
        <v>0</v>
      </c>
      <c r="AG184" t="str">
        <f t="shared" si="31"/>
        <v/>
      </c>
      <c r="AI184" t="str">
        <f t="shared" si="32"/>
        <v/>
      </c>
      <c r="AJ184" t="str">
        <f t="shared" si="33"/>
        <v/>
      </c>
      <c r="AK184" t="str">
        <f t="shared" si="34"/>
        <v>ORD26001420</v>
      </c>
      <c r="AL184">
        <f>IF(E184&lt;&gt;"CAPTURE","",COUNTIF(Orders!$H:$H,AK184))</f>
        <v>1</v>
      </c>
      <c r="AP184" t="str">
        <f t="shared" si="35"/>
        <v>Matched to Order</v>
      </c>
      <c r="AQ184">
        <f>IF(COUNTIF($A$2:A184,A184)=1,1,0)</f>
        <v>1</v>
      </c>
    </row>
    <row r="185" spans="1:43" x14ac:dyDescent="0.3">
      <c r="A185" t="s">
        <v>12032</v>
      </c>
      <c r="C185" t="s">
        <v>2872</v>
      </c>
      <c r="D185" s="1">
        <v>46267</v>
      </c>
      <c r="E185" t="s">
        <v>11819</v>
      </c>
      <c r="F185" t="s">
        <v>44</v>
      </c>
      <c r="G185">
        <v>2398</v>
      </c>
      <c r="H185">
        <v>57.55</v>
      </c>
      <c r="I185">
        <v>10.36</v>
      </c>
      <c r="J185">
        <v>2330.09</v>
      </c>
      <c r="K185" s="1">
        <v>46269</v>
      </c>
      <c r="L185" t="s">
        <v>11970</v>
      </c>
      <c r="M185">
        <f t="shared" si="24"/>
        <v>1</v>
      </c>
      <c r="N185">
        <f>COUNTIF(Orders!$A:$A,C185)</f>
        <v>1</v>
      </c>
      <c r="P185">
        <f>COUNTIF(Orders!$H:$H,UPPER(SUBSTITUTE(TRIM(C185),"-","")))</f>
        <v>1</v>
      </c>
      <c r="R185" t="str">
        <f t="shared" si="25"/>
        <v>Matched Order Reference</v>
      </c>
      <c r="S185">
        <f t="shared" si="26"/>
        <v>1</v>
      </c>
      <c r="V185" cm="1">
        <f t="array" ref="V185">IF(E185&lt;&gt;"CAPTURE",0,SUMPRODUCT((MDR_Rates!$A$2:$A$10=F185)*(G185&gt;MDR_Rates!$B$2:$B$10)*((MDR_Rates!$C$2:$C$10="")+(G185&lt;=MDR_Rates!$C$2:$C$10))*MDR_Rates!$D$2:$D$10))</f>
        <v>1.7</v>
      </c>
      <c r="W185">
        <f t="shared" si="27"/>
        <v>40.770000000000003</v>
      </c>
      <c r="X185">
        <f t="shared" si="28"/>
        <v>7.34</v>
      </c>
      <c r="Y185">
        <f t="shared" si="29"/>
        <v>16.78</v>
      </c>
      <c r="Z185">
        <f t="shared" si="30"/>
        <v>3.02</v>
      </c>
      <c r="AG185" t="str">
        <f t="shared" si="31"/>
        <v/>
      </c>
      <c r="AI185" t="str">
        <f t="shared" si="32"/>
        <v/>
      </c>
      <c r="AJ185" t="str">
        <f t="shared" si="33"/>
        <v/>
      </c>
      <c r="AK185" t="str">
        <f t="shared" si="34"/>
        <v>ORD26001430</v>
      </c>
      <c r="AL185">
        <f>IF(E185&lt;&gt;"CAPTURE","",COUNTIF(Orders!$H:$H,AK185))</f>
        <v>1</v>
      </c>
      <c r="AP185" t="str">
        <f t="shared" si="35"/>
        <v>Matched to Order</v>
      </c>
      <c r="AQ185">
        <f>IF(COUNTIF($A$2:A185,A185)=1,1,0)</f>
        <v>1</v>
      </c>
    </row>
    <row r="186" spans="1:43" x14ac:dyDescent="0.3">
      <c r="A186" t="s">
        <v>12033</v>
      </c>
      <c r="C186" t="s">
        <v>2979</v>
      </c>
      <c r="D186" s="1">
        <v>46267</v>
      </c>
      <c r="E186" t="s">
        <v>11819</v>
      </c>
      <c r="F186" t="s">
        <v>44</v>
      </c>
      <c r="G186">
        <v>1998</v>
      </c>
      <c r="H186">
        <v>37.96</v>
      </c>
      <c r="I186">
        <v>6.83</v>
      </c>
      <c r="J186">
        <v>1953.21</v>
      </c>
      <c r="K186" s="1">
        <v>46269</v>
      </c>
      <c r="L186" t="s">
        <v>11970</v>
      </c>
      <c r="M186">
        <f t="shared" si="24"/>
        <v>1</v>
      </c>
      <c r="N186">
        <f>COUNTIF(Orders!$A:$A,C186)</f>
        <v>1</v>
      </c>
      <c r="P186">
        <f>COUNTIF(Orders!$H:$H,UPPER(SUBSTITUTE(TRIM(C186),"-","")))</f>
        <v>1</v>
      </c>
      <c r="R186" t="str">
        <f t="shared" si="25"/>
        <v>Matched Order Reference</v>
      </c>
      <c r="S186">
        <f t="shared" si="26"/>
        <v>1</v>
      </c>
      <c r="V186" cm="1">
        <f t="array" ref="V186">IF(E186&lt;&gt;"CAPTURE",0,SUMPRODUCT((MDR_Rates!$A$2:$A$10=F186)*(G186&gt;MDR_Rates!$B$2:$B$10)*((MDR_Rates!$C$2:$C$10="")+(G186&lt;=MDR_Rates!$C$2:$C$10))*MDR_Rates!$D$2:$D$10))</f>
        <v>1.9</v>
      </c>
      <c r="W186">
        <f t="shared" si="27"/>
        <v>37.96</v>
      </c>
      <c r="X186">
        <f t="shared" si="28"/>
        <v>6.83</v>
      </c>
      <c r="Y186">
        <f t="shared" si="29"/>
        <v>0</v>
      </c>
      <c r="Z186">
        <f t="shared" si="30"/>
        <v>0</v>
      </c>
      <c r="AG186" t="str">
        <f t="shared" si="31"/>
        <v/>
      </c>
      <c r="AI186" t="str">
        <f t="shared" si="32"/>
        <v/>
      </c>
      <c r="AJ186" t="str">
        <f t="shared" si="33"/>
        <v/>
      </c>
      <c r="AK186" t="str">
        <f t="shared" si="34"/>
        <v>ORD26001484</v>
      </c>
      <c r="AL186">
        <f>IF(E186&lt;&gt;"CAPTURE","",COUNTIF(Orders!$H:$H,AK186))</f>
        <v>1</v>
      </c>
      <c r="AP186" t="str">
        <f t="shared" si="35"/>
        <v>Matched to Order</v>
      </c>
      <c r="AQ186">
        <f>IF(COUNTIF($A$2:A186,A186)=1,1,0)</f>
        <v>1</v>
      </c>
    </row>
    <row r="187" spans="1:43" x14ac:dyDescent="0.3">
      <c r="A187" t="s">
        <v>12034</v>
      </c>
      <c r="C187" t="s">
        <v>3092</v>
      </c>
      <c r="D187" s="1">
        <v>46267</v>
      </c>
      <c r="E187" t="s">
        <v>11819</v>
      </c>
      <c r="F187" t="s">
        <v>17</v>
      </c>
      <c r="G187">
        <v>4999</v>
      </c>
      <c r="H187">
        <v>79.98</v>
      </c>
      <c r="I187">
        <v>14.4</v>
      </c>
      <c r="J187">
        <v>4904.62</v>
      </c>
      <c r="K187" s="1">
        <v>46269</v>
      </c>
      <c r="L187" t="s">
        <v>11970</v>
      </c>
      <c r="M187">
        <f t="shared" si="24"/>
        <v>1</v>
      </c>
      <c r="N187">
        <f>COUNTIF(Orders!$A:$A,C187)</f>
        <v>1</v>
      </c>
      <c r="P187">
        <f>COUNTIF(Orders!$H:$H,UPPER(SUBSTITUTE(TRIM(C187),"-","")))</f>
        <v>1</v>
      </c>
      <c r="R187" t="str">
        <f t="shared" si="25"/>
        <v>Matched Order Reference</v>
      </c>
      <c r="S187">
        <f t="shared" si="26"/>
        <v>1</v>
      </c>
      <c r="V187" cm="1">
        <f t="array" ref="V187">IF(E187&lt;&gt;"CAPTURE",0,SUMPRODUCT((MDR_Rates!$A$2:$A$10=F187)*(G187&gt;MDR_Rates!$B$2:$B$10)*((MDR_Rates!$C$2:$C$10="")+(G187&lt;=MDR_Rates!$C$2:$C$10))*MDR_Rates!$D$2:$D$10))</f>
        <v>1.6</v>
      </c>
      <c r="W187">
        <f t="shared" si="27"/>
        <v>79.98</v>
      </c>
      <c r="X187">
        <f t="shared" si="28"/>
        <v>14.4</v>
      </c>
      <c r="Y187">
        <f t="shared" si="29"/>
        <v>0</v>
      </c>
      <c r="Z187">
        <f t="shared" si="30"/>
        <v>0</v>
      </c>
      <c r="AG187" t="str">
        <f t="shared" si="31"/>
        <v/>
      </c>
      <c r="AI187" t="str">
        <f t="shared" si="32"/>
        <v/>
      </c>
      <c r="AJ187" t="str">
        <f t="shared" si="33"/>
        <v/>
      </c>
      <c r="AK187" t="str">
        <f t="shared" si="34"/>
        <v>ORD26001541</v>
      </c>
      <c r="AL187">
        <f>IF(E187&lt;&gt;"CAPTURE","",COUNTIF(Orders!$H:$H,AK187))</f>
        <v>1</v>
      </c>
      <c r="AP187" t="str">
        <f t="shared" si="35"/>
        <v>Matched to Order</v>
      </c>
      <c r="AQ187">
        <f>IF(COUNTIF($A$2:A187,A187)=1,1,0)</f>
        <v>1</v>
      </c>
    </row>
    <row r="188" spans="1:43" x14ac:dyDescent="0.3">
      <c r="A188" t="s">
        <v>12035</v>
      </c>
      <c r="C188" t="s">
        <v>3142</v>
      </c>
      <c r="D188" s="1">
        <v>46267</v>
      </c>
      <c r="E188" t="s">
        <v>11819</v>
      </c>
      <c r="F188" t="s">
        <v>9</v>
      </c>
      <c r="G188">
        <v>7797</v>
      </c>
      <c r="H188">
        <v>23.39</v>
      </c>
      <c r="I188">
        <v>4.21</v>
      </c>
      <c r="J188">
        <v>7769.4</v>
      </c>
      <c r="K188" s="1">
        <v>46269</v>
      </c>
      <c r="L188" t="s">
        <v>11970</v>
      </c>
      <c r="M188">
        <f t="shared" si="24"/>
        <v>1</v>
      </c>
      <c r="N188">
        <f>COUNTIF(Orders!$A:$A,C188)</f>
        <v>1</v>
      </c>
      <c r="P188">
        <f>COUNTIF(Orders!$H:$H,UPPER(SUBSTITUTE(TRIM(C188),"-","")))</f>
        <v>1</v>
      </c>
      <c r="R188" t="str">
        <f t="shared" si="25"/>
        <v>Matched Order Reference</v>
      </c>
      <c r="S188">
        <f t="shared" si="26"/>
        <v>1</v>
      </c>
      <c r="V188" cm="1">
        <f t="array" ref="V188">IF(E188&lt;&gt;"CAPTURE",0,SUMPRODUCT((MDR_Rates!$A$2:$A$10=F188)*(G188&gt;MDR_Rates!$B$2:$B$10)*((MDR_Rates!$C$2:$C$10="")+(G188&lt;=MDR_Rates!$C$2:$C$10))*MDR_Rates!$D$2:$D$10))</f>
        <v>0.3</v>
      </c>
      <c r="W188">
        <f t="shared" si="27"/>
        <v>23.39</v>
      </c>
      <c r="X188">
        <f t="shared" si="28"/>
        <v>4.21</v>
      </c>
      <c r="Y188">
        <f t="shared" si="29"/>
        <v>0</v>
      </c>
      <c r="Z188">
        <f t="shared" si="30"/>
        <v>0</v>
      </c>
      <c r="AG188" t="str">
        <f t="shared" si="31"/>
        <v/>
      </c>
      <c r="AI188" t="str">
        <f t="shared" si="32"/>
        <v/>
      </c>
      <c r="AJ188" t="str">
        <f t="shared" si="33"/>
        <v/>
      </c>
      <c r="AK188" t="str">
        <f t="shared" si="34"/>
        <v>ORD26001567</v>
      </c>
      <c r="AL188">
        <f>IF(E188&lt;&gt;"CAPTURE","",COUNTIF(Orders!$H:$H,AK188))</f>
        <v>1</v>
      </c>
      <c r="AP188" t="str">
        <f t="shared" si="35"/>
        <v>Matched to Order</v>
      </c>
      <c r="AQ188">
        <f>IF(COUNTIF($A$2:A188,A188)=1,1,0)</f>
        <v>1</v>
      </c>
    </row>
    <row r="189" spans="1:43" x14ac:dyDescent="0.3">
      <c r="A189" t="s">
        <v>12036</v>
      </c>
      <c r="C189" t="s">
        <v>3315</v>
      </c>
      <c r="D189" s="1">
        <v>46267</v>
      </c>
      <c r="E189" t="s">
        <v>11819</v>
      </c>
      <c r="F189" t="s">
        <v>9</v>
      </c>
      <c r="G189">
        <v>1798</v>
      </c>
      <c r="H189">
        <v>0</v>
      </c>
      <c r="I189">
        <v>0</v>
      </c>
      <c r="J189">
        <v>1798</v>
      </c>
      <c r="K189" s="1">
        <v>46269</v>
      </c>
      <c r="L189" t="s">
        <v>11970</v>
      </c>
      <c r="M189">
        <f t="shared" si="24"/>
        <v>1</v>
      </c>
      <c r="N189">
        <f>COUNTIF(Orders!$A:$A,C189)</f>
        <v>1</v>
      </c>
      <c r="P189">
        <f>COUNTIF(Orders!$H:$H,UPPER(SUBSTITUTE(TRIM(C189),"-","")))</f>
        <v>1</v>
      </c>
      <c r="R189" t="str">
        <f t="shared" si="25"/>
        <v>Matched Order Reference</v>
      </c>
      <c r="S189">
        <f t="shared" si="26"/>
        <v>1</v>
      </c>
      <c r="V189" cm="1">
        <f t="array" ref="V189">IF(E189&lt;&gt;"CAPTURE",0,SUMPRODUCT((MDR_Rates!$A$2:$A$10=F189)*(G189&gt;MDR_Rates!$B$2:$B$10)*((MDR_Rates!$C$2:$C$10="")+(G189&lt;=MDR_Rates!$C$2:$C$10))*MDR_Rates!$D$2:$D$10))</f>
        <v>0</v>
      </c>
      <c r="W189">
        <f t="shared" si="27"/>
        <v>0</v>
      </c>
      <c r="X189">
        <f t="shared" si="28"/>
        <v>0</v>
      </c>
      <c r="Y189">
        <f t="shared" si="29"/>
        <v>0</v>
      </c>
      <c r="Z189">
        <f t="shared" si="30"/>
        <v>0</v>
      </c>
      <c r="AG189" t="str">
        <f t="shared" si="31"/>
        <v/>
      </c>
      <c r="AI189" t="str">
        <f t="shared" si="32"/>
        <v/>
      </c>
      <c r="AJ189" t="str">
        <f t="shared" si="33"/>
        <v/>
      </c>
      <c r="AK189" t="str">
        <f t="shared" si="34"/>
        <v>ORD26001655</v>
      </c>
      <c r="AL189">
        <f>IF(E189&lt;&gt;"CAPTURE","",COUNTIF(Orders!$H:$H,AK189))</f>
        <v>1</v>
      </c>
      <c r="AP189" t="str">
        <f t="shared" si="35"/>
        <v>Matched to Order</v>
      </c>
      <c r="AQ189">
        <f>IF(COUNTIF($A$2:A189,A189)=1,1,0)</f>
        <v>1</v>
      </c>
    </row>
    <row r="190" spans="1:43" x14ac:dyDescent="0.3">
      <c r="A190" t="s">
        <v>12037</v>
      </c>
      <c r="C190" t="s">
        <v>3467</v>
      </c>
      <c r="D190" s="1">
        <v>46267</v>
      </c>
      <c r="E190" t="s">
        <v>11819</v>
      </c>
      <c r="F190" t="s">
        <v>17</v>
      </c>
      <c r="G190">
        <v>499</v>
      </c>
      <c r="H190">
        <v>8.98</v>
      </c>
      <c r="I190">
        <v>1.62</v>
      </c>
      <c r="J190">
        <v>488.4</v>
      </c>
      <c r="K190" s="1">
        <v>46269</v>
      </c>
      <c r="L190" t="s">
        <v>11970</v>
      </c>
      <c r="M190">
        <f t="shared" si="24"/>
        <v>1</v>
      </c>
      <c r="N190">
        <f>COUNTIF(Orders!$A:$A,C190)</f>
        <v>1</v>
      </c>
      <c r="P190">
        <f>COUNTIF(Orders!$H:$H,UPPER(SUBSTITUTE(TRIM(C190),"-","")))</f>
        <v>1</v>
      </c>
      <c r="R190" t="str">
        <f t="shared" si="25"/>
        <v>Matched Order Reference</v>
      </c>
      <c r="S190">
        <f t="shared" si="26"/>
        <v>1</v>
      </c>
      <c r="V190" cm="1">
        <f t="array" ref="V190">IF(E190&lt;&gt;"CAPTURE",0,SUMPRODUCT((MDR_Rates!$A$2:$A$10=F190)*(G190&gt;MDR_Rates!$B$2:$B$10)*((MDR_Rates!$C$2:$C$10="")+(G190&lt;=MDR_Rates!$C$2:$C$10))*MDR_Rates!$D$2:$D$10))</f>
        <v>1.8</v>
      </c>
      <c r="W190">
        <f t="shared" si="27"/>
        <v>8.98</v>
      </c>
      <c r="X190">
        <f t="shared" si="28"/>
        <v>1.62</v>
      </c>
      <c r="Y190">
        <f t="shared" si="29"/>
        <v>0</v>
      </c>
      <c r="Z190">
        <f t="shared" si="30"/>
        <v>0</v>
      </c>
      <c r="AG190" t="str">
        <f t="shared" si="31"/>
        <v/>
      </c>
      <c r="AI190" t="str">
        <f t="shared" si="32"/>
        <v/>
      </c>
      <c r="AJ190" t="str">
        <f t="shared" si="33"/>
        <v/>
      </c>
      <c r="AK190" t="str">
        <f t="shared" si="34"/>
        <v>ORD26001732</v>
      </c>
      <c r="AL190">
        <f>IF(E190&lt;&gt;"CAPTURE","",COUNTIF(Orders!$H:$H,AK190))</f>
        <v>1</v>
      </c>
      <c r="AP190" t="str">
        <f t="shared" si="35"/>
        <v>Matched to Order</v>
      </c>
      <c r="AQ190">
        <f>IF(COUNTIF($A$2:A190,A190)=1,1,0)</f>
        <v>1</v>
      </c>
    </row>
    <row r="191" spans="1:43" x14ac:dyDescent="0.3">
      <c r="A191" t="s">
        <v>12038</v>
      </c>
      <c r="C191" t="s">
        <v>3485</v>
      </c>
      <c r="D191" s="1">
        <v>46267</v>
      </c>
      <c r="E191" t="s">
        <v>11819</v>
      </c>
      <c r="F191" t="s">
        <v>17</v>
      </c>
      <c r="G191">
        <v>1148</v>
      </c>
      <c r="H191">
        <v>20.66</v>
      </c>
      <c r="I191">
        <v>3.72</v>
      </c>
      <c r="J191">
        <v>1123.6199999999999</v>
      </c>
      <c r="K191" s="1">
        <v>46269</v>
      </c>
      <c r="L191" t="s">
        <v>11970</v>
      </c>
      <c r="M191">
        <f t="shared" si="24"/>
        <v>1</v>
      </c>
      <c r="N191">
        <f>COUNTIF(Orders!$A:$A,C191)</f>
        <v>1</v>
      </c>
      <c r="P191">
        <f>COUNTIF(Orders!$H:$H,UPPER(SUBSTITUTE(TRIM(C191),"-","")))</f>
        <v>1</v>
      </c>
      <c r="R191" t="str">
        <f t="shared" si="25"/>
        <v>Matched Order Reference</v>
      </c>
      <c r="S191">
        <f t="shared" si="26"/>
        <v>1</v>
      </c>
      <c r="V191" cm="1">
        <f t="array" ref="V191">IF(E191&lt;&gt;"CAPTURE",0,SUMPRODUCT((MDR_Rates!$A$2:$A$10=F191)*(G191&gt;MDR_Rates!$B$2:$B$10)*((MDR_Rates!$C$2:$C$10="")+(G191&lt;=MDR_Rates!$C$2:$C$10))*MDR_Rates!$D$2:$D$10))</f>
        <v>1.8</v>
      </c>
      <c r="W191">
        <f t="shared" si="27"/>
        <v>20.66</v>
      </c>
      <c r="X191">
        <f t="shared" si="28"/>
        <v>3.72</v>
      </c>
      <c r="Y191">
        <f t="shared" si="29"/>
        <v>0</v>
      </c>
      <c r="Z191">
        <f t="shared" si="30"/>
        <v>0</v>
      </c>
      <c r="AG191" t="str">
        <f t="shared" si="31"/>
        <v/>
      </c>
      <c r="AI191" t="str">
        <f t="shared" si="32"/>
        <v/>
      </c>
      <c r="AJ191" t="str">
        <f t="shared" si="33"/>
        <v/>
      </c>
      <c r="AK191" t="str">
        <f t="shared" si="34"/>
        <v>ORD26001741</v>
      </c>
      <c r="AL191">
        <f>IF(E191&lt;&gt;"CAPTURE","",COUNTIF(Orders!$H:$H,AK191))</f>
        <v>1</v>
      </c>
      <c r="AP191" t="str">
        <f t="shared" si="35"/>
        <v>Matched to Order</v>
      </c>
      <c r="AQ191">
        <f>IF(COUNTIF($A$2:A191,A191)=1,1,0)</f>
        <v>1</v>
      </c>
    </row>
    <row r="192" spans="1:43" x14ac:dyDescent="0.3">
      <c r="A192" t="s">
        <v>12039</v>
      </c>
      <c r="C192" t="s">
        <v>12040</v>
      </c>
      <c r="D192" s="1">
        <v>46267</v>
      </c>
      <c r="E192" t="s">
        <v>11819</v>
      </c>
      <c r="F192" t="s">
        <v>17</v>
      </c>
      <c r="G192">
        <v>5297</v>
      </c>
      <c r="H192">
        <v>84.75</v>
      </c>
      <c r="I192">
        <v>15.26</v>
      </c>
      <c r="J192">
        <v>5196.99</v>
      </c>
      <c r="K192" s="1">
        <v>46269</v>
      </c>
      <c r="L192" t="s">
        <v>11970</v>
      </c>
      <c r="M192">
        <f t="shared" si="24"/>
        <v>1</v>
      </c>
      <c r="N192">
        <f>COUNTIF(Orders!$A:$A,C192)</f>
        <v>0</v>
      </c>
      <c r="P192">
        <f>COUNTIF(Orders!$H:$H,UPPER(SUBSTITUTE(TRIM(C192),"-","")))</f>
        <v>1</v>
      </c>
      <c r="R192" t="str">
        <f t="shared" si="25"/>
        <v>Matched Order Reference</v>
      </c>
      <c r="S192">
        <f t="shared" si="26"/>
        <v>1</v>
      </c>
      <c r="V192" cm="1">
        <f t="array" ref="V192">IF(E192&lt;&gt;"CAPTURE",0,SUMPRODUCT((MDR_Rates!$A$2:$A$10=F192)*(G192&gt;MDR_Rates!$B$2:$B$10)*((MDR_Rates!$C$2:$C$10="")+(G192&lt;=MDR_Rates!$C$2:$C$10))*MDR_Rates!$D$2:$D$10))</f>
        <v>1.6</v>
      </c>
      <c r="W192">
        <f t="shared" si="27"/>
        <v>84.75</v>
      </c>
      <c r="X192">
        <f t="shared" si="28"/>
        <v>15.26</v>
      </c>
      <c r="Y192">
        <f t="shared" si="29"/>
        <v>0</v>
      </c>
      <c r="Z192">
        <f t="shared" si="30"/>
        <v>0</v>
      </c>
      <c r="AG192" t="str">
        <f t="shared" si="31"/>
        <v/>
      </c>
      <c r="AI192" t="str">
        <f t="shared" si="32"/>
        <v/>
      </c>
      <c r="AJ192" t="str">
        <f t="shared" si="33"/>
        <v/>
      </c>
      <c r="AK192" t="str">
        <f t="shared" si="34"/>
        <v>ORD26001799</v>
      </c>
      <c r="AL192">
        <f>IF(E192&lt;&gt;"CAPTURE","",COUNTIF(Orders!$H:$H,AK192))</f>
        <v>1</v>
      </c>
      <c r="AP192" t="str">
        <f t="shared" si="35"/>
        <v>Matched to Order</v>
      </c>
      <c r="AQ192">
        <f>IF(COUNTIF($A$2:A192,A192)=1,1,0)</f>
        <v>1</v>
      </c>
    </row>
    <row r="193" spans="1:43" x14ac:dyDescent="0.3">
      <c r="A193" t="s">
        <v>12041</v>
      </c>
      <c r="C193" t="s">
        <v>12042</v>
      </c>
      <c r="D193" s="1">
        <v>46267</v>
      </c>
      <c r="E193" t="s">
        <v>11819</v>
      </c>
      <c r="F193" t="s">
        <v>9</v>
      </c>
      <c r="G193">
        <v>5998</v>
      </c>
      <c r="H193">
        <v>17.989999999999998</v>
      </c>
      <c r="I193">
        <v>3.24</v>
      </c>
      <c r="J193">
        <v>5976.77</v>
      </c>
      <c r="K193" s="1">
        <v>46269</v>
      </c>
      <c r="L193" t="s">
        <v>11970</v>
      </c>
      <c r="M193">
        <f t="shared" si="24"/>
        <v>1</v>
      </c>
      <c r="N193">
        <f>COUNTIF(Orders!$A:$A,C193)</f>
        <v>1</v>
      </c>
      <c r="P193">
        <f>COUNTIF(Orders!$H:$H,UPPER(SUBSTITUTE(TRIM(C193),"-","")))</f>
        <v>1</v>
      </c>
      <c r="R193" t="str">
        <f t="shared" si="25"/>
        <v>Matched Order Reference</v>
      </c>
      <c r="S193">
        <f t="shared" si="26"/>
        <v>1</v>
      </c>
      <c r="V193" cm="1">
        <f t="array" ref="V193">IF(E193&lt;&gt;"CAPTURE",0,SUMPRODUCT((MDR_Rates!$A$2:$A$10=F193)*(G193&gt;MDR_Rates!$B$2:$B$10)*((MDR_Rates!$C$2:$C$10="")+(G193&lt;=MDR_Rates!$C$2:$C$10))*MDR_Rates!$D$2:$D$10))</f>
        <v>0.3</v>
      </c>
      <c r="W193">
        <f t="shared" si="27"/>
        <v>17.989999999999998</v>
      </c>
      <c r="X193">
        <f t="shared" si="28"/>
        <v>3.24</v>
      </c>
      <c r="Y193">
        <f t="shared" si="29"/>
        <v>0</v>
      </c>
      <c r="Z193">
        <f t="shared" si="30"/>
        <v>0</v>
      </c>
      <c r="AG193" t="str">
        <f t="shared" si="31"/>
        <v/>
      </c>
      <c r="AI193" t="str">
        <f t="shared" si="32"/>
        <v/>
      </c>
      <c r="AJ193" t="str">
        <f t="shared" si="33"/>
        <v/>
      </c>
      <c r="AK193" t="str">
        <f t="shared" si="34"/>
        <v>ORD26001842</v>
      </c>
      <c r="AL193">
        <f>IF(E193&lt;&gt;"CAPTURE","",COUNTIF(Orders!$H:$H,AK193))</f>
        <v>1</v>
      </c>
      <c r="AP193" t="str">
        <f t="shared" si="35"/>
        <v>Matched to Order</v>
      </c>
      <c r="AQ193">
        <f>IF(COUNTIF($A$2:A193,A193)=1,1,0)</f>
        <v>1</v>
      </c>
    </row>
    <row r="194" spans="1:43" x14ac:dyDescent="0.3">
      <c r="A194" t="s">
        <v>12043</v>
      </c>
      <c r="C194" t="s">
        <v>3822</v>
      </c>
      <c r="D194" s="1">
        <v>46267</v>
      </c>
      <c r="E194" t="s">
        <v>11819</v>
      </c>
      <c r="F194" t="s">
        <v>9</v>
      </c>
      <c r="G194">
        <v>1798</v>
      </c>
      <c r="H194">
        <v>0</v>
      </c>
      <c r="I194">
        <v>0</v>
      </c>
      <c r="J194">
        <v>1798</v>
      </c>
      <c r="K194" s="1">
        <v>46269</v>
      </c>
      <c r="L194" t="s">
        <v>11970</v>
      </c>
      <c r="M194">
        <f t="shared" si="24"/>
        <v>1</v>
      </c>
      <c r="N194">
        <f>COUNTIF(Orders!$A:$A,C194)</f>
        <v>1</v>
      </c>
      <c r="P194">
        <f>COUNTIF(Orders!$H:$H,UPPER(SUBSTITUTE(TRIM(C194),"-","")))</f>
        <v>1</v>
      </c>
      <c r="R194" t="str">
        <f t="shared" si="25"/>
        <v>Matched Order Reference</v>
      </c>
      <c r="S194">
        <f t="shared" si="26"/>
        <v>1</v>
      </c>
      <c r="V194" cm="1">
        <f t="array" ref="V194">IF(E194&lt;&gt;"CAPTURE",0,SUMPRODUCT((MDR_Rates!$A$2:$A$10=F194)*(G194&gt;MDR_Rates!$B$2:$B$10)*((MDR_Rates!$C$2:$C$10="")+(G194&lt;=MDR_Rates!$C$2:$C$10))*MDR_Rates!$D$2:$D$10))</f>
        <v>0</v>
      </c>
      <c r="W194">
        <f t="shared" si="27"/>
        <v>0</v>
      </c>
      <c r="X194">
        <f t="shared" si="28"/>
        <v>0</v>
      </c>
      <c r="Y194">
        <f t="shared" si="29"/>
        <v>0</v>
      </c>
      <c r="Z194">
        <f t="shared" si="30"/>
        <v>0</v>
      </c>
      <c r="AG194" t="str">
        <f t="shared" si="31"/>
        <v/>
      </c>
      <c r="AI194" t="str">
        <f t="shared" si="32"/>
        <v/>
      </c>
      <c r="AJ194" t="str">
        <f t="shared" si="33"/>
        <v/>
      </c>
      <c r="AK194" t="str">
        <f t="shared" si="34"/>
        <v>ORD26001911</v>
      </c>
      <c r="AL194">
        <f>IF(E194&lt;&gt;"CAPTURE","",COUNTIF(Orders!$H:$H,AK194))</f>
        <v>1</v>
      </c>
      <c r="AP194" t="str">
        <f t="shared" si="35"/>
        <v>Matched to Order</v>
      </c>
      <c r="AQ194">
        <f>IF(COUNTIF($A$2:A194,A194)=1,1,0)</f>
        <v>1</v>
      </c>
    </row>
    <row r="195" spans="1:43" x14ac:dyDescent="0.3">
      <c r="A195" t="s">
        <v>12044</v>
      </c>
      <c r="C195" t="s">
        <v>4039</v>
      </c>
      <c r="D195" s="1">
        <v>46267</v>
      </c>
      <c r="E195" t="s">
        <v>11819</v>
      </c>
      <c r="F195" t="s">
        <v>44</v>
      </c>
      <c r="G195">
        <v>3998</v>
      </c>
      <c r="H195">
        <v>67.97</v>
      </c>
      <c r="I195">
        <v>12.23</v>
      </c>
      <c r="J195">
        <v>3917.8</v>
      </c>
      <c r="K195" s="1">
        <v>46269</v>
      </c>
      <c r="L195" t="s">
        <v>11970</v>
      </c>
      <c r="M195">
        <f t="shared" ref="M195:M258" si="36">COUNTIF($A:$A,A195)</f>
        <v>1</v>
      </c>
      <c r="N195">
        <f>COUNTIF(Orders!$A:$A,C195)</f>
        <v>1</v>
      </c>
      <c r="P195">
        <f>COUNTIF(Orders!$H:$H,UPPER(SUBSTITUTE(TRIM(C195),"-","")))</f>
        <v>1</v>
      </c>
      <c r="R195" t="str">
        <f t="shared" ref="R195:R258" si="37">IF(E195="REFUND","Refund",IF(P195=0,"Unmatched Order Reference","Matched Order Reference"))</f>
        <v>Matched Order Reference</v>
      </c>
      <c r="S195">
        <f t="shared" ref="S195:S258" si="38">COUNTIFS($C$2:$C$5753,C195,$E$2:$E$5753,"CAPTURE")</f>
        <v>1</v>
      </c>
      <c r="V195" cm="1">
        <f t="array" ref="V195">IF(E195&lt;&gt;"CAPTURE",0,SUMPRODUCT((MDR_Rates!$A$2:$A$10=F195)*(G195&gt;MDR_Rates!$B$2:$B$10)*((MDR_Rates!$C$2:$C$10="")+(G195&lt;=MDR_Rates!$C$2:$C$10))*MDR_Rates!$D$2:$D$10))</f>
        <v>1.7</v>
      </c>
      <c r="W195">
        <f t="shared" ref="W195:W258" si="39">IF(E195&lt;&gt;"CAPTURE",0,ROUND(G195*V195/100,2))</f>
        <v>67.97</v>
      </c>
      <c r="X195">
        <f t="shared" ref="X195:X258" si="40">IF(E195&lt;&gt;"CAPTURE",0,ROUND(W195*18/100,2))</f>
        <v>12.23</v>
      </c>
      <c r="Y195">
        <f t="shared" ref="Y195:Y258" si="41">IF(E195&lt;&gt;"CAPTURE",0,ROUND(H195-W195,2))</f>
        <v>0</v>
      </c>
      <c r="Z195">
        <f t="shared" ref="Z195:Z258" si="42">IF(E195&lt;&gt;"CAPTURE",0,ROUND(I195-X195,2))</f>
        <v>0</v>
      </c>
      <c r="AG195" t="str">
        <f t="shared" ref="AG195:AG258" si="43">IF(E195&lt;&gt;"REFUND","",IF(COUNTIFS($A:$A,B195,$E:$E,"CAPTURE")=0,"Missing Original Capture","Original Capture Found"))</f>
        <v/>
      </c>
      <c r="AI195" t="str">
        <f t="shared" ref="AI195:AI258" si="44">IF(E195="REFUND",_xlfn.MAXIFS($G:$G,$A:$A,B195,$E:$E,"CAPTURE"),"")</f>
        <v/>
      </c>
      <c r="AJ195" t="str">
        <f t="shared" ref="AJ195:AJ258" si="45">IF(E195&lt;&gt;"REFUND","",IF(G195&gt;AI195,"Refund Exceeds Capture",IF(ABS(G195-AI195)&lt;0.01,"Full Refund","Partial Refund")))</f>
        <v/>
      </c>
      <c r="AK195" t="str">
        <f t="shared" ref="AK195:AK258" si="46">UPPER(SUBSTITUTE(TRIM(C195),"-",""))</f>
        <v>ORD26002022</v>
      </c>
      <c r="AL195">
        <f>IF(E195&lt;&gt;"CAPTURE","",COUNTIF(Orders!$H:$H,AK195))</f>
        <v>1</v>
      </c>
      <c r="AP195" t="str">
        <f t="shared" ref="AP195:AP258" si="47">IF(E195&lt;&gt;"CAPTURE","",IF(M195&gt;1,"Duplicate ID - Review",IF(AL195=0,"Unmatched Order",IF(AL195=1,"Matched to Order","Multiple Order Matches"))))</f>
        <v>Matched to Order</v>
      </c>
      <c r="AQ195">
        <f>IF(COUNTIF($A$2:A195,A195)=1,1,0)</f>
        <v>1</v>
      </c>
    </row>
    <row r="196" spans="1:43" x14ac:dyDescent="0.3">
      <c r="A196" t="s">
        <v>12045</v>
      </c>
      <c r="C196" t="s">
        <v>4051</v>
      </c>
      <c r="D196" s="1">
        <v>46267</v>
      </c>
      <c r="E196" t="s">
        <v>11819</v>
      </c>
      <c r="F196" t="s">
        <v>44</v>
      </c>
      <c r="G196">
        <v>3597</v>
      </c>
      <c r="H196">
        <v>61.15</v>
      </c>
      <c r="I196">
        <v>11.01</v>
      </c>
      <c r="J196">
        <v>3524.84</v>
      </c>
      <c r="K196" s="1">
        <v>46269</v>
      </c>
      <c r="L196" t="s">
        <v>11970</v>
      </c>
      <c r="M196">
        <f t="shared" si="36"/>
        <v>1</v>
      </c>
      <c r="N196">
        <f>COUNTIF(Orders!$A:$A,C196)</f>
        <v>1</v>
      </c>
      <c r="P196">
        <f>COUNTIF(Orders!$H:$H,UPPER(SUBSTITUTE(TRIM(C196),"-","")))</f>
        <v>1</v>
      </c>
      <c r="R196" t="str">
        <f t="shared" si="37"/>
        <v>Matched Order Reference</v>
      </c>
      <c r="S196">
        <f t="shared" si="38"/>
        <v>1</v>
      </c>
      <c r="V196" cm="1">
        <f t="array" ref="V196">IF(E196&lt;&gt;"CAPTURE",0,SUMPRODUCT((MDR_Rates!$A$2:$A$10=F196)*(G196&gt;MDR_Rates!$B$2:$B$10)*((MDR_Rates!$C$2:$C$10="")+(G196&lt;=MDR_Rates!$C$2:$C$10))*MDR_Rates!$D$2:$D$10))</f>
        <v>1.7</v>
      </c>
      <c r="W196">
        <f t="shared" si="39"/>
        <v>61.15</v>
      </c>
      <c r="X196">
        <f t="shared" si="40"/>
        <v>11.01</v>
      </c>
      <c r="Y196">
        <f t="shared" si="41"/>
        <v>0</v>
      </c>
      <c r="Z196">
        <f t="shared" si="42"/>
        <v>0</v>
      </c>
      <c r="AG196" t="str">
        <f t="shared" si="43"/>
        <v/>
      </c>
      <c r="AI196" t="str">
        <f t="shared" si="44"/>
        <v/>
      </c>
      <c r="AJ196" t="str">
        <f t="shared" si="45"/>
        <v/>
      </c>
      <c r="AK196" t="str">
        <f t="shared" si="46"/>
        <v>ORD26002028</v>
      </c>
      <c r="AL196">
        <f>IF(E196&lt;&gt;"CAPTURE","",COUNTIF(Orders!$H:$H,AK196))</f>
        <v>1</v>
      </c>
      <c r="AP196" t="str">
        <f t="shared" si="47"/>
        <v>Matched to Order</v>
      </c>
      <c r="AQ196">
        <f>IF(COUNTIF($A$2:A196,A196)=1,1,0)</f>
        <v>1</v>
      </c>
    </row>
    <row r="197" spans="1:43" x14ac:dyDescent="0.3">
      <c r="A197" t="s">
        <v>12046</v>
      </c>
      <c r="C197" t="s">
        <v>4095</v>
      </c>
      <c r="D197" s="1">
        <v>46267</v>
      </c>
      <c r="E197" t="s">
        <v>11819</v>
      </c>
      <c r="F197" t="s">
        <v>17</v>
      </c>
      <c r="G197">
        <v>2798</v>
      </c>
      <c r="H197">
        <v>44.77</v>
      </c>
      <c r="I197">
        <v>8.06</v>
      </c>
      <c r="J197">
        <v>2745.17</v>
      </c>
      <c r="K197" s="1">
        <v>46269</v>
      </c>
      <c r="L197" t="s">
        <v>11970</v>
      </c>
      <c r="M197">
        <f t="shared" si="36"/>
        <v>1</v>
      </c>
      <c r="N197">
        <f>COUNTIF(Orders!$A:$A,C197)</f>
        <v>1</v>
      </c>
      <c r="P197">
        <f>COUNTIF(Orders!$H:$H,UPPER(SUBSTITUTE(TRIM(C197),"-","")))</f>
        <v>1</v>
      </c>
      <c r="R197" t="str">
        <f t="shared" si="37"/>
        <v>Matched Order Reference</v>
      </c>
      <c r="S197">
        <f t="shared" si="38"/>
        <v>1</v>
      </c>
      <c r="V197" cm="1">
        <f t="array" ref="V197">IF(E197&lt;&gt;"CAPTURE",0,SUMPRODUCT((MDR_Rates!$A$2:$A$10=F197)*(G197&gt;MDR_Rates!$B$2:$B$10)*((MDR_Rates!$C$2:$C$10="")+(G197&lt;=MDR_Rates!$C$2:$C$10))*MDR_Rates!$D$2:$D$10))</f>
        <v>1.6</v>
      </c>
      <c r="W197">
        <f t="shared" si="39"/>
        <v>44.77</v>
      </c>
      <c r="X197">
        <f t="shared" si="40"/>
        <v>8.06</v>
      </c>
      <c r="Y197">
        <f t="shared" si="41"/>
        <v>0</v>
      </c>
      <c r="Z197">
        <f t="shared" si="42"/>
        <v>0</v>
      </c>
      <c r="AG197" t="str">
        <f t="shared" si="43"/>
        <v/>
      </c>
      <c r="AI197" t="str">
        <f t="shared" si="44"/>
        <v/>
      </c>
      <c r="AJ197" t="str">
        <f t="shared" si="45"/>
        <v/>
      </c>
      <c r="AK197" t="str">
        <f t="shared" si="46"/>
        <v>ORD26002050</v>
      </c>
      <c r="AL197">
        <f>IF(E197&lt;&gt;"CAPTURE","",COUNTIF(Orders!$H:$H,AK197))</f>
        <v>1</v>
      </c>
      <c r="AP197" t="str">
        <f t="shared" si="47"/>
        <v>Matched to Order</v>
      </c>
      <c r="AQ197">
        <f>IF(COUNTIF($A$2:A197,A197)=1,1,0)</f>
        <v>1</v>
      </c>
    </row>
    <row r="198" spans="1:43" x14ac:dyDescent="0.3">
      <c r="A198" t="s">
        <v>12047</v>
      </c>
      <c r="C198" t="s">
        <v>4113</v>
      </c>
      <c r="D198" s="1">
        <v>46267</v>
      </c>
      <c r="E198" t="s">
        <v>11819</v>
      </c>
      <c r="F198" t="s">
        <v>17</v>
      </c>
      <c r="G198">
        <v>5598</v>
      </c>
      <c r="H198">
        <v>89.57</v>
      </c>
      <c r="I198">
        <v>16.12</v>
      </c>
      <c r="J198">
        <v>5492.31</v>
      </c>
      <c r="K198" s="1">
        <v>46269</v>
      </c>
      <c r="L198" t="s">
        <v>11970</v>
      </c>
      <c r="M198">
        <f t="shared" si="36"/>
        <v>1</v>
      </c>
      <c r="N198">
        <f>COUNTIF(Orders!$A:$A,C198)</f>
        <v>1</v>
      </c>
      <c r="P198">
        <f>COUNTIF(Orders!$H:$H,UPPER(SUBSTITUTE(TRIM(C198),"-","")))</f>
        <v>1</v>
      </c>
      <c r="R198" t="str">
        <f t="shared" si="37"/>
        <v>Matched Order Reference</v>
      </c>
      <c r="S198">
        <f t="shared" si="38"/>
        <v>1</v>
      </c>
      <c r="V198" cm="1">
        <f t="array" ref="V198">IF(E198&lt;&gt;"CAPTURE",0,SUMPRODUCT((MDR_Rates!$A$2:$A$10=F198)*(G198&gt;MDR_Rates!$B$2:$B$10)*((MDR_Rates!$C$2:$C$10="")+(G198&lt;=MDR_Rates!$C$2:$C$10))*MDR_Rates!$D$2:$D$10))</f>
        <v>1.6</v>
      </c>
      <c r="W198">
        <f t="shared" si="39"/>
        <v>89.57</v>
      </c>
      <c r="X198">
        <f t="shared" si="40"/>
        <v>16.12</v>
      </c>
      <c r="Y198">
        <f t="shared" si="41"/>
        <v>0</v>
      </c>
      <c r="Z198">
        <f t="shared" si="42"/>
        <v>0</v>
      </c>
      <c r="AG198" t="str">
        <f t="shared" si="43"/>
        <v/>
      </c>
      <c r="AI198" t="str">
        <f t="shared" si="44"/>
        <v/>
      </c>
      <c r="AJ198" t="str">
        <f t="shared" si="45"/>
        <v/>
      </c>
      <c r="AK198" t="str">
        <f t="shared" si="46"/>
        <v>ORD26002059</v>
      </c>
      <c r="AL198">
        <f>IF(E198&lt;&gt;"CAPTURE","",COUNTIF(Orders!$H:$H,AK198))</f>
        <v>1</v>
      </c>
      <c r="AP198" t="str">
        <f t="shared" si="47"/>
        <v>Matched to Order</v>
      </c>
      <c r="AQ198">
        <f>IF(COUNTIF($A$2:A198,A198)=1,1,0)</f>
        <v>1</v>
      </c>
    </row>
    <row r="199" spans="1:43" x14ac:dyDescent="0.3">
      <c r="A199" t="s">
        <v>12048</v>
      </c>
      <c r="C199" t="s">
        <v>4161</v>
      </c>
      <c r="D199" s="1">
        <v>46267</v>
      </c>
      <c r="E199" t="s">
        <v>11819</v>
      </c>
      <c r="F199" t="s">
        <v>44</v>
      </c>
      <c r="G199">
        <v>2798</v>
      </c>
      <c r="H199">
        <v>47.57</v>
      </c>
      <c r="I199">
        <v>8.56</v>
      </c>
      <c r="J199">
        <v>2741.87</v>
      </c>
      <c r="K199" s="1">
        <v>46269</v>
      </c>
      <c r="L199" t="s">
        <v>11970</v>
      </c>
      <c r="M199">
        <f t="shared" si="36"/>
        <v>1</v>
      </c>
      <c r="N199">
        <f>COUNTIF(Orders!$A:$A,C199)</f>
        <v>1</v>
      </c>
      <c r="P199">
        <f>COUNTIF(Orders!$H:$H,UPPER(SUBSTITUTE(TRIM(C199),"-","")))</f>
        <v>1</v>
      </c>
      <c r="R199" t="str">
        <f t="shared" si="37"/>
        <v>Matched Order Reference</v>
      </c>
      <c r="S199">
        <f t="shared" si="38"/>
        <v>1</v>
      </c>
      <c r="V199" cm="1">
        <f t="array" ref="V199">IF(E199&lt;&gt;"CAPTURE",0,SUMPRODUCT((MDR_Rates!$A$2:$A$10=F199)*(G199&gt;MDR_Rates!$B$2:$B$10)*((MDR_Rates!$C$2:$C$10="")+(G199&lt;=MDR_Rates!$C$2:$C$10))*MDR_Rates!$D$2:$D$10))</f>
        <v>1.7</v>
      </c>
      <c r="W199">
        <f t="shared" si="39"/>
        <v>47.57</v>
      </c>
      <c r="X199">
        <f t="shared" si="40"/>
        <v>8.56</v>
      </c>
      <c r="Y199">
        <f t="shared" si="41"/>
        <v>0</v>
      </c>
      <c r="Z199">
        <f t="shared" si="42"/>
        <v>0</v>
      </c>
      <c r="AG199" t="str">
        <f t="shared" si="43"/>
        <v/>
      </c>
      <c r="AI199" t="str">
        <f t="shared" si="44"/>
        <v/>
      </c>
      <c r="AJ199" t="str">
        <f t="shared" si="45"/>
        <v/>
      </c>
      <c r="AK199" t="str">
        <f t="shared" si="46"/>
        <v>ORD26002084</v>
      </c>
      <c r="AL199">
        <f>IF(E199&lt;&gt;"CAPTURE","",COUNTIF(Orders!$H:$H,AK199))</f>
        <v>1</v>
      </c>
      <c r="AP199" t="str">
        <f t="shared" si="47"/>
        <v>Matched to Order</v>
      </c>
      <c r="AQ199">
        <f>IF(COUNTIF($A$2:A199,A199)=1,1,0)</f>
        <v>1</v>
      </c>
    </row>
    <row r="200" spans="1:43" x14ac:dyDescent="0.3">
      <c r="A200" t="s">
        <v>12049</v>
      </c>
      <c r="C200" t="s">
        <v>4201</v>
      </c>
      <c r="D200" s="1">
        <v>46267</v>
      </c>
      <c r="E200" t="s">
        <v>11819</v>
      </c>
      <c r="F200" t="s">
        <v>17</v>
      </c>
      <c r="G200">
        <v>2848</v>
      </c>
      <c r="H200">
        <v>45.57</v>
      </c>
      <c r="I200">
        <v>8.1999999999999993</v>
      </c>
      <c r="J200">
        <v>2794.23</v>
      </c>
      <c r="K200" s="1">
        <v>46269</v>
      </c>
      <c r="L200" t="s">
        <v>11970</v>
      </c>
      <c r="M200">
        <f t="shared" si="36"/>
        <v>1</v>
      </c>
      <c r="N200">
        <f>COUNTIF(Orders!$A:$A,C200)</f>
        <v>1</v>
      </c>
      <c r="P200">
        <f>COUNTIF(Orders!$H:$H,UPPER(SUBSTITUTE(TRIM(C200),"-","")))</f>
        <v>1</v>
      </c>
      <c r="R200" t="str">
        <f t="shared" si="37"/>
        <v>Matched Order Reference</v>
      </c>
      <c r="S200">
        <f t="shared" si="38"/>
        <v>1</v>
      </c>
      <c r="V200" cm="1">
        <f t="array" ref="V200">IF(E200&lt;&gt;"CAPTURE",0,SUMPRODUCT((MDR_Rates!$A$2:$A$10=F200)*(G200&gt;MDR_Rates!$B$2:$B$10)*((MDR_Rates!$C$2:$C$10="")+(G200&lt;=MDR_Rates!$C$2:$C$10))*MDR_Rates!$D$2:$D$10))</f>
        <v>1.6</v>
      </c>
      <c r="W200">
        <f t="shared" si="39"/>
        <v>45.57</v>
      </c>
      <c r="X200">
        <f t="shared" si="40"/>
        <v>8.1999999999999993</v>
      </c>
      <c r="Y200">
        <f t="shared" si="41"/>
        <v>0</v>
      </c>
      <c r="Z200">
        <f t="shared" si="42"/>
        <v>0</v>
      </c>
      <c r="AG200" t="str">
        <f t="shared" si="43"/>
        <v/>
      </c>
      <c r="AI200" t="str">
        <f t="shared" si="44"/>
        <v/>
      </c>
      <c r="AJ200" t="str">
        <f t="shared" si="45"/>
        <v/>
      </c>
      <c r="AK200" t="str">
        <f t="shared" si="46"/>
        <v>ORD26002104</v>
      </c>
      <c r="AL200">
        <f>IF(E200&lt;&gt;"CAPTURE","",COUNTIF(Orders!$H:$H,AK200))</f>
        <v>1</v>
      </c>
      <c r="AP200" t="str">
        <f t="shared" si="47"/>
        <v>Matched to Order</v>
      </c>
      <c r="AQ200">
        <f>IF(COUNTIF($A$2:A200,A200)=1,1,0)</f>
        <v>1</v>
      </c>
    </row>
    <row r="201" spans="1:43" x14ac:dyDescent="0.3">
      <c r="A201" t="s">
        <v>12050</v>
      </c>
      <c r="C201" t="s">
        <v>4345</v>
      </c>
      <c r="D201" s="1">
        <v>46267</v>
      </c>
      <c r="E201" t="s">
        <v>11819</v>
      </c>
      <c r="F201" t="s">
        <v>9</v>
      </c>
      <c r="G201">
        <v>1848</v>
      </c>
      <c r="H201">
        <v>0</v>
      </c>
      <c r="I201">
        <v>0</v>
      </c>
      <c r="J201">
        <v>1848</v>
      </c>
      <c r="K201" s="1">
        <v>46269</v>
      </c>
      <c r="L201" t="s">
        <v>11970</v>
      </c>
      <c r="M201">
        <f t="shared" si="36"/>
        <v>1</v>
      </c>
      <c r="N201">
        <f>COUNTIF(Orders!$A:$A,C201)</f>
        <v>1</v>
      </c>
      <c r="P201">
        <f>COUNTIF(Orders!$H:$H,UPPER(SUBSTITUTE(TRIM(C201),"-","")))</f>
        <v>1</v>
      </c>
      <c r="R201" t="str">
        <f t="shared" si="37"/>
        <v>Matched Order Reference</v>
      </c>
      <c r="S201">
        <f t="shared" si="38"/>
        <v>1</v>
      </c>
      <c r="V201" cm="1">
        <f t="array" ref="V201">IF(E201&lt;&gt;"CAPTURE",0,SUMPRODUCT((MDR_Rates!$A$2:$A$10=F201)*(G201&gt;MDR_Rates!$B$2:$B$10)*((MDR_Rates!$C$2:$C$10="")+(G201&lt;=MDR_Rates!$C$2:$C$10))*MDR_Rates!$D$2:$D$10))</f>
        <v>0</v>
      </c>
      <c r="W201">
        <f t="shared" si="39"/>
        <v>0</v>
      </c>
      <c r="X201">
        <f t="shared" si="40"/>
        <v>0</v>
      </c>
      <c r="Y201">
        <f t="shared" si="41"/>
        <v>0</v>
      </c>
      <c r="Z201">
        <f t="shared" si="42"/>
        <v>0</v>
      </c>
      <c r="AG201" t="str">
        <f t="shared" si="43"/>
        <v/>
      </c>
      <c r="AI201" t="str">
        <f t="shared" si="44"/>
        <v/>
      </c>
      <c r="AJ201" t="str">
        <f t="shared" si="45"/>
        <v/>
      </c>
      <c r="AK201" t="str">
        <f t="shared" si="46"/>
        <v>ORD26002177</v>
      </c>
      <c r="AL201">
        <f>IF(E201&lt;&gt;"CAPTURE","",COUNTIF(Orders!$H:$H,AK201))</f>
        <v>1</v>
      </c>
      <c r="AP201" t="str">
        <f t="shared" si="47"/>
        <v>Matched to Order</v>
      </c>
      <c r="AQ201">
        <f>IF(COUNTIF($A$2:A201,A201)=1,1,0)</f>
        <v>1</v>
      </c>
    </row>
    <row r="202" spans="1:43" x14ac:dyDescent="0.3">
      <c r="A202" t="s">
        <v>12051</v>
      </c>
      <c r="C202" t="s">
        <v>4365</v>
      </c>
      <c r="D202" s="1">
        <v>46267</v>
      </c>
      <c r="E202" t="s">
        <v>11819</v>
      </c>
      <c r="F202" t="s">
        <v>17</v>
      </c>
      <c r="G202">
        <v>8298</v>
      </c>
      <c r="H202">
        <v>132.77000000000001</v>
      </c>
      <c r="I202">
        <v>23.9</v>
      </c>
      <c r="J202">
        <v>8141.33</v>
      </c>
      <c r="K202" s="1">
        <v>46269</v>
      </c>
      <c r="L202" t="s">
        <v>11970</v>
      </c>
      <c r="M202">
        <f t="shared" si="36"/>
        <v>1</v>
      </c>
      <c r="N202">
        <f>COUNTIF(Orders!$A:$A,C202)</f>
        <v>1</v>
      </c>
      <c r="P202">
        <f>COUNTIF(Orders!$H:$H,UPPER(SUBSTITUTE(TRIM(C202),"-","")))</f>
        <v>1</v>
      </c>
      <c r="R202" t="str">
        <f t="shared" si="37"/>
        <v>Matched Order Reference</v>
      </c>
      <c r="S202">
        <f t="shared" si="38"/>
        <v>1</v>
      </c>
      <c r="V202" cm="1">
        <f t="array" ref="V202">IF(E202&lt;&gt;"CAPTURE",0,SUMPRODUCT((MDR_Rates!$A$2:$A$10=F202)*(G202&gt;MDR_Rates!$B$2:$B$10)*((MDR_Rates!$C$2:$C$10="")+(G202&lt;=MDR_Rates!$C$2:$C$10))*MDR_Rates!$D$2:$D$10))</f>
        <v>1.6</v>
      </c>
      <c r="W202">
        <f t="shared" si="39"/>
        <v>132.77000000000001</v>
      </c>
      <c r="X202">
        <f t="shared" si="40"/>
        <v>23.9</v>
      </c>
      <c r="Y202">
        <f t="shared" si="41"/>
        <v>0</v>
      </c>
      <c r="Z202">
        <f t="shared" si="42"/>
        <v>0</v>
      </c>
      <c r="AG202" t="str">
        <f t="shared" si="43"/>
        <v/>
      </c>
      <c r="AI202" t="str">
        <f t="shared" si="44"/>
        <v/>
      </c>
      <c r="AJ202" t="str">
        <f t="shared" si="45"/>
        <v/>
      </c>
      <c r="AK202" t="str">
        <f t="shared" si="46"/>
        <v>ORD26002187</v>
      </c>
      <c r="AL202">
        <f>IF(E202&lt;&gt;"CAPTURE","",COUNTIF(Orders!$H:$H,AK202))</f>
        <v>1</v>
      </c>
      <c r="AP202" t="str">
        <f t="shared" si="47"/>
        <v>Matched to Order</v>
      </c>
      <c r="AQ202">
        <f>IF(COUNTIF($A$2:A202,A202)=1,1,0)</f>
        <v>1</v>
      </c>
    </row>
    <row r="203" spans="1:43" x14ac:dyDescent="0.3">
      <c r="A203" t="s">
        <v>12052</v>
      </c>
      <c r="C203" t="s">
        <v>4377</v>
      </c>
      <c r="D203" s="1">
        <v>46267</v>
      </c>
      <c r="E203" t="s">
        <v>11819</v>
      </c>
      <c r="F203" t="s">
        <v>33</v>
      </c>
      <c r="G203">
        <v>4798</v>
      </c>
      <c r="H203">
        <v>57.58</v>
      </c>
      <c r="I203">
        <v>10.36</v>
      </c>
      <c r="J203">
        <v>4730.0600000000004</v>
      </c>
      <c r="K203" s="1">
        <v>46269</v>
      </c>
      <c r="L203" t="s">
        <v>11970</v>
      </c>
      <c r="M203">
        <f t="shared" si="36"/>
        <v>1</v>
      </c>
      <c r="N203">
        <f>COUNTIF(Orders!$A:$A,C203)</f>
        <v>1</v>
      </c>
      <c r="P203">
        <f>COUNTIF(Orders!$H:$H,UPPER(SUBSTITUTE(TRIM(C203),"-","")))</f>
        <v>1</v>
      </c>
      <c r="R203" t="str">
        <f t="shared" si="37"/>
        <v>Matched Order Reference</v>
      </c>
      <c r="S203">
        <f t="shared" si="38"/>
        <v>1</v>
      </c>
      <c r="V203" cm="1">
        <f t="array" ref="V203">IF(E203&lt;&gt;"CAPTURE",0,SUMPRODUCT((MDR_Rates!$A$2:$A$10=F203)*(G203&gt;MDR_Rates!$B$2:$B$10)*((MDR_Rates!$C$2:$C$10="")+(G203&lt;=MDR_Rates!$C$2:$C$10))*MDR_Rates!$D$2:$D$10))</f>
        <v>1.2</v>
      </c>
      <c r="W203">
        <f t="shared" si="39"/>
        <v>57.58</v>
      </c>
      <c r="X203">
        <f t="shared" si="40"/>
        <v>10.36</v>
      </c>
      <c r="Y203">
        <f t="shared" si="41"/>
        <v>0</v>
      </c>
      <c r="Z203">
        <f t="shared" si="42"/>
        <v>0</v>
      </c>
      <c r="AG203" t="str">
        <f t="shared" si="43"/>
        <v/>
      </c>
      <c r="AI203" t="str">
        <f t="shared" si="44"/>
        <v/>
      </c>
      <c r="AJ203" t="str">
        <f t="shared" si="45"/>
        <v/>
      </c>
      <c r="AK203" t="str">
        <f t="shared" si="46"/>
        <v>ORD26002193</v>
      </c>
      <c r="AL203">
        <f>IF(E203&lt;&gt;"CAPTURE","",COUNTIF(Orders!$H:$H,AK203))</f>
        <v>1</v>
      </c>
      <c r="AP203" t="str">
        <f t="shared" si="47"/>
        <v>Matched to Order</v>
      </c>
      <c r="AQ203">
        <f>IF(COUNTIF($A$2:A203,A203)=1,1,0)</f>
        <v>1</v>
      </c>
    </row>
    <row r="204" spans="1:43" x14ac:dyDescent="0.3">
      <c r="A204" t="s">
        <v>12053</v>
      </c>
      <c r="C204" t="s">
        <v>4435</v>
      </c>
      <c r="D204" s="1">
        <v>46267</v>
      </c>
      <c r="E204" t="s">
        <v>11819</v>
      </c>
      <c r="F204" t="s">
        <v>9</v>
      </c>
      <c r="G204">
        <v>7297</v>
      </c>
      <c r="H204">
        <v>21.89</v>
      </c>
      <c r="I204">
        <v>3.94</v>
      </c>
      <c r="J204">
        <v>7271.17</v>
      </c>
      <c r="K204" s="1">
        <v>46269</v>
      </c>
      <c r="L204" t="s">
        <v>11970</v>
      </c>
      <c r="M204">
        <f t="shared" si="36"/>
        <v>1</v>
      </c>
      <c r="N204">
        <f>COUNTIF(Orders!$A:$A,C204)</f>
        <v>1</v>
      </c>
      <c r="P204">
        <f>COUNTIF(Orders!$H:$H,UPPER(SUBSTITUTE(TRIM(C204),"-","")))</f>
        <v>1</v>
      </c>
      <c r="R204" t="str">
        <f t="shared" si="37"/>
        <v>Matched Order Reference</v>
      </c>
      <c r="S204">
        <f t="shared" si="38"/>
        <v>1</v>
      </c>
      <c r="V204" cm="1">
        <f t="array" ref="V204">IF(E204&lt;&gt;"CAPTURE",0,SUMPRODUCT((MDR_Rates!$A$2:$A$10=F204)*(G204&gt;MDR_Rates!$B$2:$B$10)*((MDR_Rates!$C$2:$C$10="")+(G204&lt;=MDR_Rates!$C$2:$C$10))*MDR_Rates!$D$2:$D$10))</f>
        <v>0.3</v>
      </c>
      <c r="W204">
        <f t="shared" si="39"/>
        <v>21.89</v>
      </c>
      <c r="X204">
        <f t="shared" si="40"/>
        <v>3.94</v>
      </c>
      <c r="Y204">
        <f t="shared" si="41"/>
        <v>0</v>
      </c>
      <c r="Z204">
        <f t="shared" si="42"/>
        <v>0</v>
      </c>
      <c r="AG204" t="str">
        <f t="shared" si="43"/>
        <v/>
      </c>
      <c r="AI204" t="str">
        <f t="shared" si="44"/>
        <v/>
      </c>
      <c r="AJ204" t="str">
        <f t="shared" si="45"/>
        <v/>
      </c>
      <c r="AK204" t="str">
        <f t="shared" si="46"/>
        <v>ORD26002222</v>
      </c>
      <c r="AL204">
        <f>IF(E204&lt;&gt;"CAPTURE","",COUNTIF(Orders!$H:$H,AK204))</f>
        <v>1</v>
      </c>
      <c r="AP204" t="str">
        <f t="shared" si="47"/>
        <v>Matched to Order</v>
      </c>
      <c r="AQ204">
        <f>IF(COUNTIF($A$2:A204,A204)=1,1,0)</f>
        <v>1</v>
      </c>
    </row>
    <row r="205" spans="1:43" x14ac:dyDescent="0.3">
      <c r="A205" t="s">
        <v>12054</v>
      </c>
      <c r="C205" t="s">
        <v>4476</v>
      </c>
      <c r="D205" s="1">
        <v>46267</v>
      </c>
      <c r="E205" t="s">
        <v>11819</v>
      </c>
      <c r="F205" t="s">
        <v>9</v>
      </c>
      <c r="G205">
        <v>3797</v>
      </c>
      <c r="H205">
        <v>11.39</v>
      </c>
      <c r="I205">
        <v>2.0499999999999998</v>
      </c>
      <c r="J205">
        <v>3783.56</v>
      </c>
      <c r="K205" s="1">
        <v>46269</v>
      </c>
      <c r="L205" t="s">
        <v>11970</v>
      </c>
      <c r="M205">
        <f t="shared" si="36"/>
        <v>1</v>
      </c>
      <c r="N205">
        <f>COUNTIF(Orders!$A:$A,C205)</f>
        <v>1</v>
      </c>
      <c r="P205">
        <f>COUNTIF(Orders!$H:$H,UPPER(SUBSTITUTE(TRIM(C205),"-","")))</f>
        <v>1</v>
      </c>
      <c r="R205" t="str">
        <f t="shared" si="37"/>
        <v>Matched Order Reference</v>
      </c>
      <c r="S205">
        <f t="shared" si="38"/>
        <v>1</v>
      </c>
      <c r="V205" cm="1">
        <f t="array" ref="V205">IF(E205&lt;&gt;"CAPTURE",0,SUMPRODUCT((MDR_Rates!$A$2:$A$10=F205)*(G205&gt;MDR_Rates!$B$2:$B$10)*((MDR_Rates!$C$2:$C$10="")+(G205&lt;=MDR_Rates!$C$2:$C$10))*MDR_Rates!$D$2:$D$10))</f>
        <v>0.3</v>
      </c>
      <c r="W205">
        <f t="shared" si="39"/>
        <v>11.39</v>
      </c>
      <c r="X205">
        <f t="shared" si="40"/>
        <v>2.0499999999999998</v>
      </c>
      <c r="Y205">
        <f t="shared" si="41"/>
        <v>0</v>
      </c>
      <c r="Z205">
        <f t="shared" si="42"/>
        <v>0</v>
      </c>
      <c r="AG205" t="str">
        <f t="shared" si="43"/>
        <v/>
      </c>
      <c r="AI205" t="str">
        <f t="shared" si="44"/>
        <v/>
      </c>
      <c r="AJ205" t="str">
        <f t="shared" si="45"/>
        <v/>
      </c>
      <c r="AK205" t="str">
        <f t="shared" si="46"/>
        <v>ORD26002243</v>
      </c>
      <c r="AL205">
        <f>IF(E205&lt;&gt;"CAPTURE","",COUNTIF(Orders!$H:$H,AK205))</f>
        <v>1</v>
      </c>
      <c r="AP205" t="str">
        <f t="shared" si="47"/>
        <v>Matched to Order</v>
      </c>
      <c r="AQ205">
        <f>IF(COUNTIF($A$2:A205,A205)=1,1,0)</f>
        <v>1</v>
      </c>
    </row>
    <row r="206" spans="1:43" x14ac:dyDescent="0.3">
      <c r="A206" t="s">
        <v>12055</v>
      </c>
      <c r="C206" t="s">
        <v>4555</v>
      </c>
      <c r="D206" s="1">
        <v>46267</v>
      </c>
      <c r="E206" t="s">
        <v>11819</v>
      </c>
      <c r="F206" t="s">
        <v>44</v>
      </c>
      <c r="G206">
        <v>3499</v>
      </c>
      <c r="H206">
        <v>59.48</v>
      </c>
      <c r="I206">
        <v>10.71</v>
      </c>
      <c r="J206">
        <v>3428.81</v>
      </c>
      <c r="K206" s="1">
        <v>46269</v>
      </c>
      <c r="L206" t="s">
        <v>11970</v>
      </c>
      <c r="M206">
        <f t="shared" si="36"/>
        <v>1</v>
      </c>
      <c r="N206">
        <f>COUNTIF(Orders!$A:$A,C206)</f>
        <v>1</v>
      </c>
      <c r="P206">
        <f>COUNTIF(Orders!$H:$H,UPPER(SUBSTITUTE(TRIM(C206),"-","")))</f>
        <v>1</v>
      </c>
      <c r="R206" t="str">
        <f t="shared" si="37"/>
        <v>Matched Order Reference</v>
      </c>
      <c r="S206">
        <f t="shared" si="38"/>
        <v>1</v>
      </c>
      <c r="V206" cm="1">
        <f t="array" ref="V206">IF(E206&lt;&gt;"CAPTURE",0,SUMPRODUCT((MDR_Rates!$A$2:$A$10=F206)*(G206&gt;MDR_Rates!$B$2:$B$10)*((MDR_Rates!$C$2:$C$10="")+(G206&lt;=MDR_Rates!$C$2:$C$10))*MDR_Rates!$D$2:$D$10))</f>
        <v>1.7</v>
      </c>
      <c r="W206">
        <f t="shared" si="39"/>
        <v>59.48</v>
      </c>
      <c r="X206">
        <f t="shared" si="40"/>
        <v>10.71</v>
      </c>
      <c r="Y206">
        <f t="shared" si="41"/>
        <v>0</v>
      </c>
      <c r="Z206">
        <f t="shared" si="42"/>
        <v>0</v>
      </c>
      <c r="AG206" t="str">
        <f t="shared" si="43"/>
        <v/>
      </c>
      <c r="AI206" t="str">
        <f t="shared" si="44"/>
        <v/>
      </c>
      <c r="AJ206" t="str">
        <f t="shared" si="45"/>
        <v/>
      </c>
      <c r="AK206" t="str">
        <f t="shared" si="46"/>
        <v>ORD26002283</v>
      </c>
      <c r="AL206">
        <f>IF(E206&lt;&gt;"CAPTURE","",COUNTIF(Orders!$H:$H,AK206))</f>
        <v>1</v>
      </c>
      <c r="AP206" t="str">
        <f t="shared" si="47"/>
        <v>Matched to Order</v>
      </c>
      <c r="AQ206">
        <f>IF(COUNTIF($A$2:A206,A206)=1,1,0)</f>
        <v>1</v>
      </c>
    </row>
    <row r="207" spans="1:43" x14ac:dyDescent="0.3">
      <c r="A207" t="s">
        <v>12056</v>
      </c>
      <c r="C207" t="s">
        <v>4637</v>
      </c>
      <c r="D207" s="1">
        <v>46267</v>
      </c>
      <c r="E207" t="s">
        <v>11819</v>
      </c>
      <c r="F207" t="s">
        <v>9</v>
      </c>
      <c r="G207">
        <v>4297</v>
      </c>
      <c r="H207">
        <v>12.89</v>
      </c>
      <c r="I207">
        <v>2.3199999999999998</v>
      </c>
      <c r="J207">
        <v>4281.79</v>
      </c>
      <c r="K207" s="1">
        <v>46269</v>
      </c>
      <c r="L207" t="s">
        <v>11970</v>
      </c>
      <c r="M207">
        <f t="shared" si="36"/>
        <v>1</v>
      </c>
      <c r="N207">
        <f>COUNTIF(Orders!$A:$A,C207)</f>
        <v>1</v>
      </c>
      <c r="P207">
        <f>COUNTIF(Orders!$H:$H,UPPER(SUBSTITUTE(TRIM(C207),"-","")))</f>
        <v>1</v>
      </c>
      <c r="R207" t="str">
        <f t="shared" si="37"/>
        <v>Matched Order Reference</v>
      </c>
      <c r="S207">
        <f t="shared" si="38"/>
        <v>1</v>
      </c>
      <c r="V207" cm="1">
        <f t="array" ref="V207">IF(E207&lt;&gt;"CAPTURE",0,SUMPRODUCT((MDR_Rates!$A$2:$A$10=F207)*(G207&gt;MDR_Rates!$B$2:$B$10)*((MDR_Rates!$C$2:$C$10="")+(G207&lt;=MDR_Rates!$C$2:$C$10))*MDR_Rates!$D$2:$D$10))</f>
        <v>0.3</v>
      </c>
      <c r="W207">
        <f t="shared" si="39"/>
        <v>12.89</v>
      </c>
      <c r="X207">
        <f t="shared" si="40"/>
        <v>2.3199999999999998</v>
      </c>
      <c r="Y207">
        <f t="shared" si="41"/>
        <v>0</v>
      </c>
      <c r="Z207">
        <f t="shared" si="42"/>
        <v>0</v>
      </c>
      <c r="AG207" t="str">
        <f t="shared" si="43"/>
        <v/>
      </c>
      <c r="AI207" t="str">
        <f t="shared" si="44"/>
        <v/>
      </c>
      <c r="AJ207" t="str">
        <f t="shared" si="45"/>
        <v/>
      </c>
      <c r="AK207" t="str">
        <f t="shared" si="46"/>
        <v>ORD26002324</v>
      </c>
      <c r="AL207">
        <f>IF(E207&lt;&gt;"CAPTURE","",COUNTIF(Orders!$H:$H,AK207))</f>
        <v>1</v>
      </c>
      <c r="AP207" t="str">
        <f t="shared" si="47"/>
        <v>Matched to Order</v>
      </c>
      <c r="AQ207">
        <f>IF(COUNTIF($A$2:A207,A207)=1,1,0)</f>
        <v>1</v>
      </c>
    </row>
    <row r="208" spans="1:43" x14ac:dyDescent="0.3">
      <c r="A208" t="s">
        <v>12057</v>
      </c>
      <c r="C208" t="s">
        <v>4681</v>
      </c>
      <c r="D208" s="1">
        <v>46267</v>
      </c>
      <c r="E208" t="s">
        <v>11819</v>
      </c>
      <c r="F208" t="s">
        <v>9</v>
      </c>
      <c r="G208">
        <v>599</v>
      </c>
      <c r="H208">
        <v>0</v>
      </c>
      <c r="I208">
        <v>0</v>
      </c>
      <c r="J208">
        <v>599</v>
      </c>
      <c r="K208" s="1">
        <v>46269</v>
      </c>
      <c r="L208" t="s">
        <v>11970</v>
      </c>
      <c r="M208">
        <f t="shared" si="36"/>
        <v>1</v>
      </c>
      <c r="N208">
        <f>COUNTIF(Orders!$A:$A,C208)</f>
        <v>1</v>
      </c>
      <c r="P208">
        <f>COUNTIF(Orders!$H:$H,UPPER(SUBSTITUTE(TRIM(C208),"-","")))</f>
        <v>1</v>
      </c>
      <c r="R208" t="str">
        <f t="shared" si="37"/>
        <v>Matched Order Reference</v>
      </c>
      <c r="S208">
        <f t="shared" si="38"/>
        <v>1</v>
      </c>
      <c r="V208" cm="1">
        <f t="array" ref="V208">IF(E208&lt;&gt;"CAPTURE",0,SUMPRODUCT((MDR_Rates!$A$2:$A$10=F208)*(G208&gt;MDR_Rates!$B$2:$B$10)*((MDR_Rates!$C$2:$C$10="")+(G208&lt;=MDR_Rates!$C$2:$C$10))*MDR_Rates!$D$2:$D$10))</f>
        <v>0</v>
      </c>
      <c r="W208">
        <f t="shared" si="39"/>
        <v>0</v>
      </c>
      <c r="X208">
        <f t="shared" si="40"/>
        <v>0</v>
      </c>
      <c r="Y208">
        <f t="shared" si="41"/>
        <v>0</v>
      </c>
      <c r="Z208">
        <f t="shared" si="42"/>
        <v>0</v>
      </c>
      <c r="AG208" t="str">
        <f t="shared" si="43"/>
        <v/>
      </c>
      <c r="AI208" t="str">
        <f t="shared" si="44"/>
        <v/>
      </c>
      <c r="AJ208" t="str">
        <f t="shared" si="45"/>
        <v/>
      </c>
      <c r="AK208" t="str">
        <f t="shared" si="46"/>
        <v>ORD26002346</v>
      </c>
      <c r="AL208">
        <f>IF(E208&lt;&gt;"CAPTURE","",COUNTIF(Orders!$H:$H,AK208))</f>
        <v>1</v>
      </c>
      <c r="AP208" t="str">
        <f t="shared" si="47"/>
        <v>Matched to Order</v>
      </c>
      <c r="AQ208">
        <f>IF(COUNTIF($A$2:A208,A208)=1,1,0)</f>
        <v>1</v>
      </c>
    </row>
    <row r="209" spans="1:43" x14ac:dyDescent="0.3">
      <c r="A209" t="s">
        <v>12058</v>
      </c>
      <c r="C209" t="s">
        <v>4734</v>
      </c>
      <c r="D209" s="1">
        <v>46267</v>
      </c>
      <c r="E209" t="s">
        <v>11819</v>
      </c>
      <c r="F209" t="s">
        <v>9</v>
      </c>
      <c r="G209">
        <v>4498</v>
      </c>
      <c r="H209">
        <v>13.49</v>
      </c>
      <c r="I209">
        <v>2.4300000000000002</v>
      </c>
      <c r="J209">
        <v>4482.08</v>
      </c>
      <c r="K209" s="1">
        <v>46269</v>
      </c>
      <c r="L209" t="s">
        <v>11970</v>
      </c>
      <c r="M209">
        <f t="shared" si="36"/>
        <v>1</v>
      </c>
      <c r="N209">
        <f>COUNTIF(Orders!$A:$A,C209)</f>
        <v>1</v>
      </c>
      <c r="P209">
        <f>COUNTIF(Orders!$H:$H,UPPER(SUBSTITUTE(TRIM(C209),"-","")))</f>
        <v>1</v>
      </c>
      <c r="R209" t="str">
        <f t="shared" si="37"/>
        <v>Matched Order Reference</v>
      </c>
      <c r="S209">
        <f t="shared" si="38"/>
        <v>1</v>
      </c>
      <c r="V209" cm="1">
        <f t="array" ref="V209">IF(E209&lt;&gt;"CAPTURE",0,SUMPRODUCT((MDR_Rates!$A$2:$A$10=F209)*(G209&gt;MDR_Rates!$B$2:$B$10)*((MDR_Rates!$C$2:$C$10="")+(G209&lt;=MDR_Rates!$C$2:$C$10))*MDR_Rates!$D$2:$D$10))</f>
        <v>0.3</v>
      </c>
      <c r="W209">
        <f t="shared" si="39"/>
        <v>13.49</v>
      </c>
      <c r="X209">
        <f t="shared" si="40"/>
        <v>2.4300000000000002</v>
      </c>
      <c r="Y209">
        <f t="shared" si="41"/>
        <v>0</v>
      </c>
      <c r="Z209">
        <f t="shared" si="42"/>
        <v>0</v>
      </c>
      <c r="AG209" t="str">
        <f t="shared" si="43"/>
        <v/>
      </c>
      <c r="AI209" t="str">
        <f t="shared" si="44"/>
        <v/>
      </c>
      <c r="AJ209" t="str">
        <f t="shared" si="45"/>
        <v/>
      </c>
      <c r="AK209" t="str">
        <f t="shared" si="46"/>
        <v>ORD26002373</v>
      </c>
      <c r="AL209">
        <f>IF(E209&lt;&gt;"CAPTURE","",COUNTIF(Orders!$H:$H,AK209))</f>
        <v>1</v>
      </c>
      <c r="AP209" t="str">
        <f t="shared" si="47"/>
        <v>Matched to Order</v>
      </c>
      <c r="AQ209">
        <f>IF(COUNTIF($A$2:A209,A209)=1,1,0)</f>
        <v>1</v>
      </c>
    </row>
    <row r="210" spans="1:43" x14ac:dyDescent="0.3">
      <c r="A210" t="s">
        <v>12059</v>
      </c>
      <c r="C210" t="s">
        <v>4779</v>
      </c>
      <c r="D210" s="1">
        <v>46267</v>
      </c>
      <c r="E210" t="s">
        <v>11819</v>
      </c>
      <c r="F210" t="s">
        <v>9</v>
      </c>
      <c r="G210">
        <v>349</v>
      </c>
      <c r="H210">
        <v>0</v>
      </c>
      <c r="I210">
        <v>0</v>
      </c>
      <c r="J210">
        <v>349</v>
      </c>
      <c r="K210" s="1">
        <v>46269</v>
      </c>
      <c r="L210" t="s">
        <v>11970</v>
      </c>
      <c r="M210">
        <f t="shared" si="36"/>
        <v>1</v>
      </c>
      <c r="N210">
        <f>COUNTIF(Orders!$A:$A,C210)</f>
        <v>1</v>
      </c>
      <c r="P210">
        <f>COUNTIF(Orders!$H:$H,UPPER(SUBSTITUTE(TRIM(C210),"-","")))</f>
        <v>1</v>
      </c>
      <c r="R210" t="str">
        <f t="shared" si="37"/>
        <v>Matched Order Reference</v>
      </c>
      <c r="S210">
        <f t="shared" si="38"/>
        <v>1</v>
      </c>
      <c r="V210" cm="1">
        <f t="array" ref="V210">IF(E210&lt;&gt;"CAPTURE",0,SUMPRODUCT((MDR_Rates!$A$2:$A$10=F210)*(G210&gt;MDR_Rates!$B$2:$B$10)*((MDR_Rates!$C$2:$C$10="")+(G210&lt;=MDR_Rates!$C$2:$C$10))*MDR_Rates!$D$2:$D$10))</f>
        <v>0</v>
      </c>
      <c r="W210">
        <f t="shared" si="39"/>
        <v>0</v>
      </c>
      <c r="X210">
        <f t="shared" si="40"/>
        <v>0</v>
      </c>
      <c r="Y210">
        <f t="shared" si="41"/>
        <v>0</v>
      </c>
      <c r="Z210">
        <f t="shared" si="42"/>
        <v>0</v>
      </c>
      <c r="AG210" t="str">
        <f t="shared" si="43"/>
        <v/>
      </c>
      <c r="AI210" t="str">
        <f t="shared" si="44"/>
        <v/>
      </c>
      <c r="AJ210" t="str">
        <f t="shared" si="45"/>
        <v/>
      </c>
      <c r="AK210" t="str">
        <f t="shared" si="46"/>
        <v>ORD26002396</v>
      </c>
      <c r="AL210">
        <f>IF(E210&lt;&gt;"CAPTURE","",COUNTIF(Orders!$H:$H,AK210))</f>
        <v>1</v>
      </c>
      <c r="AP210" t="str">
        <f t="shared" si="47"/>
        <v>Matched to Order</v>
      </c>
      <c r="AQ210">
        <f>IF(COUNTIF($A$2:A210,A210)=1,1,0)</f>
        <v>1</v>
      </c>
    </row>
    <row r="211" spans="1:43" x14ac:dyDescent="0.3">
      <c r="A211" t="s">
        <v>12060</v>
      </c>
      <c r="C211" t="s">
        <v>4871</v>
      </c>
      <c r="D211" s="1">
        <v>46267</v>
      </c>
      <c r="E211" t="s">
        <v>11819</v>
      </c>
      <c r="F211" t="s">
        <v>9</v>
      </c>
      <c r="G211">
        <v>1499</v>
      </c>
      <c r="H211">
        <v>0</v>
      </c>
      <c r="I211">
        <v>0</v>
      </c>
      <c r="J211">
        <v>1499</v>
      </c>
      <c r="K211" s="1">
        <v>46269</v>
      </c>
      <c r="L211" t="s">
        <v>11970</v>
      </c>
      <c r="M211">
        <f t="shared" si="36"/>
        <v>1</v>
      </c>
      <c r="N211">
        <f>COUNTIF(Orders!$A:$A,C211)</f>
        <v>1</v>
      </c>
      <c r="P211">
        <f>COUNTIF(Orders!$H:$H,UPPER(SUBSTITUTE(TRIM(C211),"-","")))</f>
        <v>1</v>
      </c>
      <c r="R211" t="str">
        <f t="shared" si="37"/>
        <v>Matched Order Reference</v>
      </c>
      <c r="S211">
        <f t="shared" si="38"/>
        <v>1</v>
      </c>
      <c r="V211" cm="1">
        <f t="array" ref="V211">IF(E211&lt;&gt;"CAPTURE",0,SUMPRODUCT((MDR_Rates!$A$2:$A$10=F211)*(G211&gt;MDR_Rates!$B$2:$B$10)*((MDR_Rates!$C$2:$C$10="")+(G211&lt;=MDR_Rates!$C$2:$C$10))*MDR_Rates!$D$2:$D$10))</f>
        <v>0</v>
      </c>
      <c r="W211">
        <f t="shared" si="39"/>
        <v>0</v>
      </c>
      <c r="X211">
        <f t="shared" si="40"/>
        <v>0</v>
      </c>
      <c r="Y211">
        <f t="shared" si="41"/>
        <v>0</v>
      </c>
      <c r="Z211">
        <f t="shared" si="42"/>
        <v>0</v>
      </c>
      <c r="AG211" t="str">
        <f t="shared" si="43"/>
        <v/>
      </c>
      <c r="AI211" t="str">
        <f t="shared" si="44"/>
        <v/>
      </c>
      <c r="AJ211" t="str">
        <f t="shared" si="45"/>
        <v/>
      </c>
      <c r="AK211" t="str">
        <f t="shared" si="46"/>
        <v>ORD26002443</v>
      </c>
      <c r="AL211">
        <f>IF(E211&lt;&gt;"CAPTURE","",COUNTIF(Orders!$H:$H,AK211))</f>
        <v>1</v>
      </c>
      <c r="AP211" t="str">
        <f t="shared" si="47"/>
        <v>Matched to Order</v>
      </c>
      <c r="AQ211">
        <f>IF(COUNTIF($A$2:A211,A211)=1,1,0)</f>
        <v>1</v>
      </c>
    </row>
    <row r="212" spans="1:43" x14ac:dyDescent="0.3">
      <c r="A212" t="s">
        <v>12061</v>
      </c>
      <c r="C212" t="s">
        <v>4889</v>
      </c>
      <c r="D212" s="1">
        <v>46267</v>
      </c>
      <c r="E212" t="s">
        <v>11819</v>
      </c>
      <c r="F212" t="s">
        <v>9</v>
      </c>
      <c r="G212">
        <v>299</v>
      </c>
      <c r="H212">
        <v>0</v>
      </c>
      <c r="I212">
        <v>0</v>
      </c>
      <c r="J212">
        <v>299</v>
      </c>
      <c r="K212" s="1">
        <v>46269</v>
      </c>
      <c r="L212" t="s">
        <v>11970</v>
      </c>
      <c r="M212">
        <f t="shared" si="36"/>
        <v>1</v>
      </c>
      <c r="N212">
        <f>COUNTIF(Orders!$A:$A,C212)</f>
        <v>1</v>
      </c>
      <c r="P212">
        <f>COUNTIF(Orders!$H:$H,UPPER(SUBSTITUTE(TRIM(C212),"-","")))</f>
        <v>1</v>
      </c>
      <c r="R212" t="str">
        <f t="shared" si="37"/>
        <v>Matched Order Reference</v>
      </c>
      <c r="S212">
        <f t="shared" si="38"/>
        <v>1</v>
      </c>
      <c r="V212" cm="1">
        <f t="array" ref="V212">IF(E212&lt;&gt;"CAPTURE",0,SUMPRODUCT((MDR_Rates!$A$2:$A$10=F212)*(G212&gt;MDR_Rates!$B$2:$B$10)*((MDR_Rates!$C$2:$C$10="")+(G212&lt;=MDR_Rates!$C$2:$C$10))*MDR_Rates!$D$2:$D$10))</f>
        <v>0</v>
      </c>
      <c r="W212">
        <f t="shared" si="39"/>
        <v>0</v>
      </c>
      <c r="X212">
        <f t="shared" si="40"/>
        <v>0</v>
      </c>
      <c r="Y212">
        <f t="shared" si="41"/>
        <v>0</v>
      </c>
      <c r="Z212">
        <f t="shared" si="42"/>
        <v>0</v>
      </c>
      <c r="AG212" t="str">
        <f t="shared" si="43"/>
        <v/>
      </c>
      <c r="AI212" t="str">
        <f t="shared" si="44"/>
        <v/>
      </c>
      <c r="AJ212" t="str">
        <f t="shared" si="45"/>
        <v/>
      </c>
      <c r="AK212" t="str">
        <f t="shared" si="46"/>
        <v>ORD26002452</v>
      </c>
      <c r="AL212">
        <f>IF(E212&lt;&gt;"CAPTURE","",COUNTIF(Orders!$H:$H,AK212))</f>
        <v>1</v>
      </c>
      <c r="AP212" t="str">
        <f t="shared" si="47"/>
        <v>Matched to Order</v>
      </c>
      <c r="AQ212">
        <f>IF(COUNTIF($A$2:A212,A212)=1,1,0)</f>
        <v>1</v>
      </c>
    </row>
    <row r="213" spans="1:43" x14ac:dyDescent="0.3">
      <c r="A213" t="s">
        <v>12062</v>
      </c>
      <c r="C213" t="s">
        <v>4982</v>
      </c>
      <c r="D213" s="1">
        <v>46267</v>
      </c>
      <c r="E213" t="s">
        <v>11819</v>
      </c>
      <c r="F213" t="s">
        <v>17</v>
      </c>
      <c r="G213">
        <v>799</v>
      </c>
      <c r="H213">
        <v>14.38</v>
      </c>
      <c r="I213">
        <v>2.59</v>
      </c>
      <c r="J213">
        <v>782.03</v>
      </c>
      <c r="K213" s="1">
        <v>46269</v>
      </c>
      <c r="L213" t="s">
        <v>11970</v>
      </c>
      <c r="M213">
        <f t="shared" si="36"/>
        <v>1</v>
      </c>
      <c r="N213">
        <f>COUNTIF(Orders!$A:$A,C213)</f>
        <v>1</v>
      </c>
      <c r="P213">
        <f>COUNTIF(Orders!$H:$H,UPPER(SUBSTITUTE(TRIM(C213),"-","")))</f>
        <v>1</v>
      </c>
      <c r="R213" t="str">
        <f t="shared" si="37"/>
        <v>Matched Order Reference</v>
      </c>
      <c r="S213">
        <f t="shared" si="38"/>
        <v>1</v>
      </c>
      <c r="V213" cm="1">
        <f t="array" ref="V213">IF(E213&lt;&gt;"CAPTURE",0,SUMPRODUCT((MDR_Rates!$A$2:$A$10=F213)*(G213&gt;MDR_Rates!$B$2:$B$10)*((MDR_Rates!$C$2:$C$10="")+(G213&lt;=MDR_Rates!$C$2:$C$10))*MDR_Rates!$D$2:$D$10))</f>
        <v>1.8</v>
      </c>
      <c r="W213">
        <f t="shared" si="39"/>
        <v>14.38</v>
      </c>
      <c r="X213">
        <f t="shared" si="40"/>
        <v>2.59</v>
      </c>
      <c r="Y213">
        <f t="shared" si="41"/>
        <v>0</v>
      </c>
      <c r="Z213">
        <f t="shared" si="42"/>
        <v>0</v>
      </c>
      <c r="AG213" t="str">
        <f t="shared" si="43"/>
        <v/>
      </c>
      <c r="AI213" t="str">
        <f t="shared" si="44"/>
        <v/>
      </c>
      <c r="AJ213" t="str">
        <f t="shared" si="45"/>
        <v/>
      </c>
      <c r="AK213" t="str">
        <f t="shared" si="46"/>
        <v>ORD26002500</v>
      </c>
      <c r="AL213">
        <f>IF(E213&lt;&gt;"CAPTURE","",COUNTIF(Orders!$H:$H,AK213))</f>
        <v>1</v>
      </c>
      <c r="AP213" t="str">
        <f t="shared" si="47"/>
        <v>Matched to Order</v>
      </c>
      <c r="AQ213">
        <f>IF(COUNTIF($A$2:A213,A213)=1,1,0)</f>
        <v>1</v>
      </c>
    </row>
    <row r="214" spans="1:43" x14ac:dyDescent="0.3">
      <c r="A214" t="s">
        <v>12063</v>
      </c>
      <c r="C214" t="s">
        <v>5021</v>
      </c>
      <c r="D214" s="1">
        <v>46267</v>
      </c>
      <c r="E214" t="s">
        <v>11819</v>
      </c>
      <c r="F214" t="s">
        <v>9</v>
      </c>
      <c r="G214">
        <v>3499</v>
      </c>
      <c r="H214">
        <v>10.5</v>
      </c>
      <c r="I214">
        <v>1.89</v>
      </c>
      <c r="J214">
        <v>3486.61</v>
      </c>
      <c r="K214" s="1">
        <v>46269</v>
      </c>
      <c r="L214" t="s">
        <v>11970</v>
      </c>
      <c r="M214">
        <f t="shared" si="36"/>
        <v>1</v>
      </c>
      <c r="N214">
        <f>COUNTIF(Orders!$A:$A,C214)</f>
        <v>1</v>
      </c>
      <c r="P214">
        <f>COUNTIF(Orders!$H:$H,UPPER(SUBSTITUTE(TRIM(C214),"-","")))</f>
        <v>1</v>
      </c>
      <c r="R214" t="str">
        <f t="shared" si="37"/>
        <v>Matched Order Reference</v>
      </c>
      <c r="S214">
        <f t="shared" si="38"/>
        <v>1</v>
      </c>
      <c r="V214" cm="1">
        <f t="array" ref="V214">IF(E214&lt;&gt;"CAPTURE",0,SUMPRODUCT((MDR_Rates!$A$2:$A$10=F214)*(G214&gt;MDR_Rates!$B$2:$B$10)*((MDR_Rates!$C$2:$C$10="")+(G214&lt;=MDR_Rates!$C$2:$C$10))*MDR_Rates!$D$2:$D$10))</f>
        <v>0.3</v>
      </c>
      <c r="W214">
        <f t="shared" si="39"/>
        <v>10.5</v>
      </c>
      <c r="X214">
        <f t="shared" si="40"/>
        <v>1.89</v>
      </c>
      <c r="Y214">
        <f t="shared" si="41"/>
        <v>0</v>
      </c>
      <c r="Z214">
        <f t="shared" si="42"/>
        <v>0</v>
      </c>
      <c r="AG214" t="str">
        <f t="shared" si="43"/>
        <v/>
      </c>
      <c r="AI214" t="str">
        <f t="shared" si="44"/>
        <v/>
      </c>
      <c r="AJ214" t="str">
        <f t="shared" si="45"/>
        <v/>
      </c>
      <c r="AK214" t="str">
        <f t="shared" si="46"/>
        <v>ORD26002520</v>
      </c>
      <c r="AL214">
        <f>IF(E214&lt;&gt;"CAPTURE","",COUNTIF(Orders!$H:$H,AK214))</f>
        <v>1</v>
      </c>
      <c r="AP214" t="str">
        <f t="shared" si="47"/>
        <v>Matched to Order</v>
      </c>
      <c r="AQ214">
        <f>IF(COUNTIF($A$2:A214,A214)=1,1,0)</f>
        <v>1</v>
      </c>
    </row>
    <row r="215" spans="1:43" x14ac:dyDescent="0.3">
      <c r="A215" t="s">
        <v>12064</v>
      </c>
      <c r="C215" t="s">
        <v>5109</v>
      </c>
      <c r="D215" s="1">
        <v>46267</v>
      </c>
      <c r="E215" t="s">
        <v>11819</v>
      </c>
      <c r="F215" t="s">
        <v>17</v>
      </c>
      <c r="G215">
        <v>4999</v>
      </c>
      <c r="H215">
        <v>79.98</v>
      </c>
      <c r="I215">
        <v>14.4</v>
      </c>
      <c r="J215">
        <v>4904.62</v>
      </c>
      <c r="K215" s="1">
        <v>46269</v>
      </c>
      <c r="L215" t="s">
        <v>11970</v>
      </c>
      <c r="M215">
        <f t="shared" si="36"/>
        <v>1</v>
      </c>
      <c r="N215">
        <f>COUNTIF(Orders!$A:$A,C215)</f>
        <v>1</v>
      </c>
      <c r="P215">
        <f>COUNTIF(Orders!$H:$H,UPPER(SUBSTITUTE(TRIM(C215),"-","")))</f>
        <v>1</v>
      </c>
      <c r="R215" t="str">
        <f t="shared" si="37"/>
        <v>Matched Order Reference</v>
      </c>
      <c r="S215">
        <f t="shared" si="38"/>
        <v>1</v>
      </c>
      <c r="V215" cm="1">
        <f t="array" ref="V215">IF(E215&lt;&gt;"CAPTURE",0,SUMPRODUCT((MDR_Rates!$A$2:$A$10=F215)*(G215&gt;MDR_Rates!$B$2:$B$10)*((MDR_Rates!$C$2:$C$10="")+(G215&lt;=MDR_Rates!$C$2:$C$10))*MDR_Rates!$D$2:$D$10))</f>
        <v>1.6</v>
      </c>
      <c r="W215">
        <f t="shared" si="39"/>
        <v>79.98</v>
      </c>
      <c r="X215">
        <f t="shared" si="40"/>
        <v>14.4</v>
      </c>
      <c r="Y215">
        <f t="shared" si="41"/>
        <v>0</v>
      </c>
      <c r="Z215">
        <f t="shared" si="42"/>
        <v>0</v>
      </c>
      <c r="AG215" t="str">
        <f t="shared" si="43"/>
        <v/>
      </c>
      <c r="AI215" t="str">
        <f t="shared" si="44"/>
        <v/>
      </c>
      <c r="AJ215" t="str">
        <f t="shared" si="45"/>
        <v/>
      </c>
      <c r="AK215" t="str">
        <f t="shared" si="46"/>
        <v>ORD26002564</v>
      </c>
      <c r="AL215">
        <f>IF(E215&lt;&gt;"CAPTURE","",COUNTIF(Orders!$H:$H,AK215))</f>
        <v>1</v>
      </c>
      <c r="AP215" t="str">
        <f t="shared" si="47"/>
        <v>Matched to Order</v>
      </c>
      <c r="AQ215">
        <f>IF(COUNTIF($A$2:A215,A215)=1,1,0)</f>
        <v>1</v>
      </c>
    </row>
    <row r="216" spans="1:43" x14ac:dyDescent="0.3">
      <c r="A216" t="s">
        <v>12065</v>
      </c>
      <c r="C216" t="s">
        <v>5115</v>
      </c>
      <c r="D216" s="1">
        <v>46267</v>
      </c>
      <c r="E216" t="s">
        <v>11819</v>
      </c>
      <c r="F216" t="s">
        <v>44</v>
      </c>
      <c r="G216">
        <v>6297</v>
      </c>
      <c r="H216">
        <v>107.05</v>
      </c>
      <c r="I216">
        <v>19.27</v>
      </c>
      <c r="J216">
        <v>6170.68</v>
      </c>
      <c r="K216" s="1">
        <v>46269</v>
      </c>
      <c r="L216" t="s">
        <v>11970</v>
      </c>
      <c r="M216">
        <f t="shared" si="36"/>
        <v>1</v>
      </c>
      <c r="N216">
        <f>COUNTIF(Orders!$A:$A,C216)</f>
        <v>1</v>
      </c>
      <c r="P216">
        <f>COUNTIF(Orders!$H:$H,UPPER(SUBSTITUTE(TRIM(C216),"-","")))</f>
        <v>1</v>
      </c>
      <c r="R216" t="str">
        <f t="shared" si="37"/>
        <v>Matched Order Reference</v>
      </c>
      <c r="S216">
        <f t="shared" si="38"/>
        <v>1</v>
      </c>
      <c r="V216" cm="1">
        <f t="array" ref="V216">IF(E216&lt;&gt;"CAPTURE",0,SUMPRODUCT((MDR_Rates!$A$2:$A$10=F216)*(G216&gt;MDR_Rates!$B$2:$B$10)*((MDR_Rates!$C$2:$C$10="")+(G216&lt;=MDR_Rates!$C$2:$C$10))*MDR_Rates!$D$2:$D$10))</f>
        <v>1.7</v>
      </c>
      <c r="W216">
        <f t="shared" si="39"/>
        <v>107.05</v>
      </c>
      <c r="X216">
        <f t="shared" si="40"/>
        <v>19.27</v>
      </c>
      <c r="Y216">
        <f t="shared" si="41"/>
        <v>0</v>
      </c>
      <c r="Z216">
        <f t="shared" si="42"/>
        <v>0</v>
      </c>
      <c r="AG216" t="str">
        <f t="shared" si="43"/>
        <v/>
      </c>
      <c r="AI216" t="str">
        <f t="shared" si="44"/>
        <v/>
      </c>
      <c r="AJ216" t="str">
        <f t="shared" si="45"/>
        <v/>
      </c>
      <c r="AK216" t="str">
        <f t="shared" si="46"/>
        <v>ORD26002567</v>
      </c>
      <c r="AL216">
        <f>IF(E216&lt;&gt;"CAPTURE","",COUNTIF(Orders!$H:$H,AK216))</f>
        <v>1</v>
      </c>
      <c r="AP216" t="str">
        <f t="shared" si="47"/>
        <v>Matched to Order</v>
      </c>
      <c r="AQ216">
        <f>IF(COUNTIF($A$2:A216,A216)=1,1,0)</f>
        <v>1</v>
      </c>
    </row>
    <row r="217" spans="1:43" x14ac:dyDescent="0.3">
      <c r="A217" t="s">
        <v>12066</v>
      </c>
      <c r="C217" t="s">
        <v>12067</v>
      </c>
      <c r="D217" s="1">
        <v>46267</v>
      </c>
      <c r="E217" t="s">
        <v>11819</v>
      </c>
      <c r="F217" t="s">
        <v>17</v>
      </c>
      <c r="G217">
        <v>2798</v>
      </c>
      <c r="H217">
        <v>44.77</v>
      </c>
      <c r="I217">
        <v>8.06</v>
      </c>
      <c r="J217">
        <v>2745.17</v>
      </c>
      <c r="K217" s="1">
        <v>46269</v>
      </c>
      <c r="L217" t="s">
        <v>11970</v>
      </c>
      <c r="M217">
        <f t="shared" si="36"/>
        <v>1</v>
      </c>
      <c r="N217">
        <f>COUNTIF(Orders!$A:$A,C217)</f>
        <v>1</v>
      </c>
      <c r="P217">
        <f>COUNTIF(Orders!$H:$H,UPPER(SUBSTITUTE(TRIM(C217),"-","")))</f>
        <v>1</v>
      </c>
      <c r="R217" t="str">
        <f t="shared" si="37"/>
        <v>Matched Order Reference</v>
      </c>
      <c r="S217">
        <f t="shared" si="38"/>
        <v>1</v>
      </c>
      <c r="V217" cm="1">
        <f t="array" ref="V217">IF(E217&lt;&gt;"CAPTURE",0,SUMPRODUCT((MDR_Rates!$A$2:$A$10=F217)*(G217&gt;MDR_Rates!$B$2:$B$10)*((MDR_Rates!$C$2:$C$10="")+(G217&lt;=MDR_Rates!$C$2:$C$10))*MDR_Rates!$D$2:$D$10))</f>
        <v>1.6</v>
      </c>
      <c r="W217">
        <f t="shared" si="39"/>
        <v>44.77</v>
      </c>
      <c r="X217">
        <f t="shared" si="40"/>
        <v>8.06</v>
      </c>
      <c r="Y217">
        <f t="shared" si="41"/>
        <v>0</v>
      </c>
      <c r="Z217">
        <f t="shared" si="42"/>
        <v>0</v>
      </c>
      <c r="AG217" t="str">
        <f t="shared" si="43"/>
        <v/>
      </c>
      <c r="AI217" t="str">
        <f t="shared" si="44"/>
        <v/>
      </c>
      <c r="AJ217" t="str">
        <f t="shared" si="45"/>
        <v/>
      </c>
      <c r="AK217" t="str">
        <f t="shared" si="46"/>
        <v>ORD26002572</v>
      </c>
      <c r="AL217">
        <f>IF(E217&lt;&gt;"CAPTURE","",COUNTIF(Orders!$H:$H,AK217))</f>
        <v>1</v>
      </c>
      <c r="AP217" t="str">
        <f t="shared" si="47"/>
        <v>Matched to Order</v>
      </c>
      <c r="AQ217">
        <f>IF(COUNTIF($A$2:A217,A217)=1,1,0)</f>
        <v>1</v>
      </c>
    </row>
    <row r="218" spans="1:43" x14ac:dyDescent="0.3">
      <c r="A218" t="s">
        <v>12068</v>
      </c>
      <c r="C218" t="s">
        <v>5279</v>
      </c>
      <c r="D218" s="1">
        <v>46267</v>
      </c>
      <c r="E218" t="s">
        <v>11819</v>
      </c>
      <c r="F218" t="s">
        <v>17</v>
      </c>
      <c r="G218">
        <v>1299</v>
      </c>
      <c r="H218">
        <v>23.38</v>
      </c>
      <c r="I218">
        <v>4.21</v>
      </c>
      <c r="J218">
        <v>1271.4100000000001</v>
      </c>
      <c r="K218" s="1">
        <v>46269</v>
      </c>
      <c r="L218" t="s">
        <v>11970</v>
      </c>
      <c r="M218">
        <f t="shared" si="36"/>
        <v>1</v>
      </c>
      <c r="N218">
        <f>COUNTIF(Orders!$A:$A,C218)</f>
        <v>1</v>
      </c>
      <c r="P218">
        <f>COUNTIF(Orders!$H:$H,UPPER(SUBSTITUTE(TRIM(C218),"-","")))</f>
        <v>1</v>
      </c>
      <c r="R218" t="str">
        <f t="shared" si="37"/>
        <v>Matched Order Reference</v>
      </c>
      <c r="S218">
        <f t="shared" si="38"/>
        <v>1</v>
      </c>
      <c r="V218" cm="1">
        <f t="array" ref="V218">IF(E218&lt;&gt;"CAPTURE",0,SUMPRODUCT((MDR_Rates!$A$2:$A$10=F218)*(G218&gt;MDR_Rates!$B$2:$B$10)*((MDR_Rates!$C$2:$C$10="")+(G218&lt;=MDR_Rates!$C$2:$C$10))*MDR_Rates!$D$2:$D$10))</f>
        <v>1.8</v>
      </c>
      <c r="W218">
        <f t="shared" si="39"/>
        <v>23.38</v>
      </c>
      <c r="X218">
        <f t="shared" si="40"/>
        <v>4.21</v>
      </c>
      <c r="Y218">
        <f t="shared" si="41"/>
        <v>0</v>
      </c>
      <c r="Z218">
        <f t="shared" si="42"/>
        <v>0</v>
      </c>
      <c r="AG218" t="str">
        <f t="shared" si="43"/>
        <v/>
      </c>
      <c r="AI218" t="str">
        <f t="shared" si="44"/>
        <v/>
      </c>
      <c r="AJ218" t="str">
        <f t="shared" si="45"/>
        <v/>
      </c>
      <c r="AK218" t="str">
        <f t="shared" si="46"/>
        <v>ORD26002650</v>
      </c>
      <c r="AL218">
        <f>IF(E218&lt;&gt;"CAPTURE","",COUNTIF(Orders!$H:$H,AK218))</f>
        <v>1</v>
      </c>
      <c r="AP218" t="str">
        <f t="shared" si="47"/>
        <v>Matched to Order</v>
      </c>
      <c r="AQ218">
        <f>IF(COUNTIF($A$2:A218,A218)=1,1,0)</f>
        <v>1</v>
      </c>
    </row>
    <row r="219" spans="1:43" x14ac:dyDescent="0.3">
      <c r="A219" t="s">
        <v>12069</v>
      </c>
      <c r="C219" t="s">
        <v>12070</v>
      </c>
      <c r="D219" s="1">
        <v>46267</v>
      </c>
      <c r="E219" t="s">
        <v>11819</v>
      </c>
      <c r="F219" t="s">
        <v>9</v>
      </c>
      <c r="G219">
        <v>4597</v>
      </c>
      <c r="H219">
        <v>13.79</v>
      </c>
      <c r="I219">
        <v>2.48</v>
      </c>
      <c r="J219">
        <v>4580.7299999999996</v>
      </c>
      <c r="K219" s="1">
        <v>46269</v>
      </c>
      <c r="L219" t="s">
        <v>11970</v>
      </c>
      <c r="M219">
        <f t="shared" si="36"/>
        <v>1</v>
      </c>
      <c r="N219">
        <f>COUNTIF(Orders!$A:$A,C219)</f>
        <v>1</v>
      </c>
      <c r="P219">
        <f>COUNTIF(Orders!$H:$H,UPPER(SUBSTITUTE(TRIM(C219),"-","")))</f>
        <v>1</v>
      </c>
      <c r="R219" t="str">
        <f t="shared" si="37"/>
        <v>Matched Order Reference</v>
      </c>
      <c r="S219">
        <f t="shared" si="38"/>
        <v>1</v>
      </c>
      <c r="V219" cm="1">
        <f t="array" ref="V219">IF(E219&lt;&gt;"CAPTURE",0,SUMPRODUCT((MDR_Rates!$A$2:$A$10=F219)*(G219&gt;MDR_Rates!$B$2:$B$10)*((MDR_Rates!$C$2:$C$10="")+(G219&lt;=MDR_Rates!$C$2:$C$10))*MDR_Rates!$D$2:$D$10))</f>
        <v>0.3</v>
      </c>
      <c r="W219">
        <f t="shared" si="39"/>
        <v>13.79</v>
      </c>
      <c r="X219">
        <f t="shared" si="40"/>
        <v>2.48</v>
      </c>
      <c r="Y219">
        <f t="shared" si="41"/>
        <v>0</v>
      </c>
      <c r="Z219">
        <f t="shared" si="42"/>
        <v>0</v>
      </c>
      <c r="AG219" t="str">
        <f t="shared" si="43"/>
        <v/>
      </c>
      <c r="AI219" t="str">
        <f t="shared" si="44"/>
        <v/>
      </c>
      <c r="AJ219" t="str">
        <f t="shared" si="45"/>
        <v/>
      </c>
      <c r="AK219" t="str">
        <f t="shared" si="46"/>
        <v>ORD26002653</v>
      </c>
      <c r="AL219">
        <f>IF(E219&lt;&gt;"CAPTURE","",COUNTIF(Orders!$H:$H,AK219))</f>
        <v>1</v>
      </c>
      <c r="AP219" t="str">
        <f t="shared" si="47"/>
        <v>Matched to Order</v>
      </c>
      <c r="AQ219">
        <f>IF(COUNTIF($A$2:A219,A219)=1,1,0)</f>
        <v>1</v>
      </c>
    </row>
    <row r="220" spans="1:43" x14ac:dyDescent="0.3">
      <c r="A220" t="s">
        <v>12071</v>
      </c>
      <c r="C220" t="s">
        <v>5361</v>
      </c>
      <c r="D220" s="1">
        <v>46267</v>
      </c>
      <c r="E220" t="s">
        <v>11819</v>
      </c>
      <c r="F220" t="s">
        <v>9</v>
      </c>
      <c r="G220">
        <v>2298</v>
      </c>
      <c r="H220">
        <v>6.89</v>
      </c>
      <c r="I220">
        <v>1.24</v>
      </c>
      <c r="J220">
        <v>2289.87</v>
      </c>
      <c r="K220" s="1">
        <v>46269</v>
      </c>
      <c r="L220" t="s">
        <v>11970</v>
      </c>
      <c r="M220">
        <f t="shared" si="36"/>
        <v>1</v>
      </c>
      <c r="N220">
        <f>COUNTIF(Orders!$A:$A,C220)</f>
        <v>1</v>
      </c>
      <c r="P220">
        <f>COUNTIF(Orders!$H:$H,UPPER(SUBSTITUTE(TRIM(C220),"-","")))</f>
        <v>1</v>
      </c>
      <c r="R220" t="str">
        <f t="shared" si="37"/>
        <v>Matched Order Reference</v>
      </c>
      <c r="S220">
        <f t="shared" si="38"/>
        <v>1</v>
      </c>
      <c r="V220" cm="1">
        <f t="array" ref="V220">IF(E220&lt;&gt;"CAPTURE",0,SUMPRODUCT((MDR_Rates!$A$2:$A$10=F220)*(G220&gt;MDR_Rates!$B$2:$B$10)*((MDR_Rates!$C$2:$C$10="")+(G220&lt;=MDR_Rates!$C$2:$C$10))*MDR_Rates!$D$2:$D$10))</f>
        <v>0.3</v>
      </c>
      <c r="W220">
        <f t="shared" si="39"/>
        <v>6.89</v>
      </c>
      <c r="X220">
        <f t="shared" si="40"/>
        <v>1.24</v>
      </c>
      <c r="Y220">
        <f t="shared" si="41"/>
        <v>0</v>
      </c>
      <c r="Z220">
        <f t="shared" si="42"/>
        <v>0</v>
      </c>
      <c r="AG220" t="str">
        <f t="shared" si="43"/>
        <v/>
      </c>
      <c r="AI220" t="str">
        <f t="shared" si="44"/>
        <v/>
      </c>
      <c r="AJ220" t="str">
        <f t="shared" si="45"/>
        <v/>
      </c>
      <c r="AK220" t="str">
        <f t="shared" si="46"/>
        <v>ORD26002691</v>
      </c>
      <c r="AL220">
        <f>IF(E220&lt;&gt;"CAPTURE","",COUNTIF(Orders!$H:$H,AK220))</f>
        <v>1</v>
      </c>
      <c r="AP220" t="str">
        <f t="shared" si="47"/>
        <v>Matched to Order</v>
      </c>
      <c r="AQ220">
        <f>IF(COUNTIF($A$2:A220,A220)=1,1,0)</f>
        <v>1</v>
      </c>
    </row>
    <row r="221" spans="1:43" x14ac:dyDescent="0.3">
      <c r="A221" t="s">
        <v>12072</v>
      </c>
      <c r="C221" t="s">
        <v>5504</v>
      </c>
      <c r="D221" s="1">
        <v>46267</v>
      </c>
      <c r="E221" t="s">
        <v>11819</v>
      </c>
      <c r="F221" t="s">
        <v>9</v>
      </c>
      <c r="G221">
        <v>799</v>
      </c>
      <c r="H221">
        <v>0</v>
      </c>
      <c r="I221">
        <v>0</v>
      </c>
      <c r="J221">
        <v>799</v>
      </c>
      <c r="K221" s="1">
        <v>46269</v>
      </c>
      <c r="L221" t="s">
        <v>11970</v>
      </c>
      <c r="M221">
        <f t="shared" si="36"/>
        <v>1</v>
      </c>
      <c r="N221">
        <f>COUNTIF(Orders!$A:$A,C221)</f>
        <v>1</v>
      </c>
      <c r="P221">
        <f>COUNTIF(Orders!$H:$H,UPPER(SUBSTITUTE(TRIM(C221),"-","")))</f>
        <v>1</v>
      </c>
      <c r="R221" t="str">
        <f t="shared" si="37"/>
        <v>Matched Order Reference</v>
      </c>
      <c r="S221">
        <f t="shared" si="38"/>
        <v>1</v>
      </c>
      <c r="V221" cm="1">
        <f t="array" ref="V221">IF(E221&lt;&gt;"CAPTURE",0,SUMPRODUCT((MDR_Rates!$A$2:$A$10=F221)*(G221&gt;MDR_Rates!$B$2:$B$10)*((MDR_Rates!$C$2:$C$10="")+(G221&lt;=MDR_Rates!$C$2:$C$10))*MDR_Rates!$D$2:$D$10))</f>
        <v>0</v>
      </c>
      <c r="W221">
        <f t="shared" si="39"/>
        <v>0</v>
      </c>
      <c r="X221">
        <f t="shared" si="40"/>
        <v>0</v>
      </c>
      <c r="Y221">
        <f t="shared" si="41"/>
        <v>0</v>
      </c>
      <c r="Z221">
        <f t="shared" si="42"/>
        <v>0</v>
      </c>
      <c r="AG221" t="str">
        <f t="shared" si="43"/>
        <v/>
      </c>
      <c r="AI221" t="str">
        <f t="shared" si="44"/>
        <v/>
      </c>
      <c r="AJ221" t="str">
        <f t="shared" si="45"/>
        <v/>
      </c>
      <c r="AK221" t="str">
        <f t="shared" si="46"/>
        <v>ORD26002763</v>
      </c>
      <c r="AL221">
        <f>IF(E221&lt;&gt;"CAPTURE","",COUNTIF(Orders!$H:$H,AK221))</f>
        <v>1</v>
      </c>
      <c r="AP221" t="str">
        <f t="shared" si="47"/>
        <v>Matched to Order</v>
      </c>
      <c r="AQ221">
        <f>IF(COUNTIF($A$2:A221,A221)=1,1,0)</f>
        <v>1</v>
      </c>
    </row>
    <row r="222" spans="1:43" x14ac:dyDescent="0.3">
      <c r="A222" t="s">
        <v>12073</v>
      </c>
      <c r="C222" t="s">
        <v>12074</v>
      </c>
      <c r="D222" s="1">
        <v>46267</v>
      </c>
      <c r="E222" t="s">
        <v>11819</v>
      </c>
      <c r="F222" t="s">
        <v>9</v>
      </c>
      <c r="G222">
        <v>2499</v>
      </c>
      <c r="H222">
        <v>7.5</v>
      </c>
      <c r="I222">
        <v>1.35</v>
      </c>
      <c r="J222">
        <v>2490.15</v>
      </c>
      <c r="K222" s="1">
        <v>46269</v>
      </c>
      <c r="L222" t="s">
        <v>11970</v>
      </c>
      <c r="M222">
        <f t="shared" si="36"/>
        <v>1</v>
      </c>
      <c r="N222">
        <f>COUNTIF(Orders!$A:$A,C222)</f>
        <v>1</v>
      </c>
      <c r="P222">
        <f>COUNTIF(Orders!$H:$H,UPPER(SUBSTITUTE(TRIM(C222),"-","")))</f>
        <v>1</v>
      </c>
      <c r="R222" t="str">
        <f t="shared" si="37"/>
        <v>Matched Order Reference</v>
      </c>
      <c r="S222">
        <f t="shared" si="38"/>
        <v>1</v>
      </c>
      <c r="V222" cm="1">
        <f t="array" ref="V222">IF(E222&lt;&gt;"CAPTURE",0,SUMPRODUCT((MDR_Rates!$A$2:$A$10=F222)*(G222&gt;MDR_Rates!$B$2:$B$10)*((MDR_Rates!$C$2:$C$10="")+(G222&lt;=MDR_Rates!$C$2:$C$10))*MDR_Rates!$D$2:$D$10))</f>
        <v>0.3</v>
      </c>
      <c r="W222">
        <f t="shared" si="39"/>
        <v>7.5</v>
      </c>
      <c r="X222">
        <f t="shared" si="40"/>
        <v>1.35</v>
      </c>
      <c r="Y222">
        <f t="shared" si="41"/>
        <v>0</v>
      </c>
      <c r="Z222">
        <f t="shared" si="42"/>
        <v>0</v>
      </c>
      <c r="AG222" t="str">
        <f t="shared" si="43"/>
        <v/>
      </c>
      <c r="AI222" t="str">
        <f t="shared" si="44"/>
        <v/>
      </c>
      <c r="AJ222" t="str">
        <f t="shared" si="45"/>
        <v/>
      </c>
      <c r="AK222" t="str">
        <f t="shared" si="46"/>
        <v>ORD26002787</v>
      </c>
      <c r="AL222">
        <f>IF(E222&lt;&gt;"CAPTURE","",COUNTIF(Orders!$H:$H,AK222))</f>
        <v>1</v>
      </c>
      <c r="AP222" t="str">
        <f t="shared" si="47"/>
        <v>Matched to Order</v>
      </c>
      <c r="AQ222">
        <f>IF(COUNTIF($A$2:A222,A222)=1,1,0)</f>
        <v>1</v>
      </c>
    </row>
    <row r="223" spans="1:43" x14ac:dyDescent="0.3">
      <c r="A223" t="s">
        <v>12075</v>
      </c>
      <c r="C223" t="s">
        <v>12076</v>
      </c>
      <c r="D223" s="1">
        <v>46267</v>
      </c>
      <c r="E223" t="s">
        <v>11819</v>
      </c>
      <c r="F223" t="s">
        <v>17</v>
      </c>
      <c r="G223">
        <v>299</v>
      </c>
      <c r="H223">
        <v>5.38</v>
      </c>
      <c r="I223">
        <v>0.97</v>
      </c>
      <c r="J223">
        <v>292.64999999999998</v>
      </c>
      <c r="K223" s="1">
        <v>46269</v>
      </c>
      <c r="L223" t="s">
        <v>11970</v>
      </c>
      <c r="M223">
        <f t="shared" si="36"/>
        <v>1</v>
      </c>
      <c r="N223">
        <f>COUNTIF(Orders!$A:$A,C223)</f>
        <v>0</v>
      </c>
      <c r="P223">
        <f>COUNTIF(Orders!$H:$H,UPPER(SUBSTITUTE(TRIM(C223),"-","")))</f>
        <v>1</v>
      </c>
      <c r="R223" t="str">
        <f t="shared" si="37"/>
        <v>Matched Order Reference</v>
      </c>
      <c r="S223">
        <f t="shared" si="38"/>
        <v>1</v>
      </c>
      <c r="V223" cm="1">
        <f t="array" ref="V223">IF(E223&lt;&gt;"CAPTURE",0,SUMPRODUCT((MDR_Rates!$A$2:$A$10=F223)*(G223&gt;MDR_Rates!$B$2:$B$10)*((MDR_Rates!$C$2:$C$10="")+(G223&lt;=MDR_Rates!$C$2:$C$10))*MDR_Rates!$D$2:$D$10))</f>
        <v>1.8</v>
      </c>
      <c r="W223">
        <f t="shared" si="39"/>
        <v>5.38</v>
      </c>
      <c r="X223">
        <f t="shared" si="40"/>
        <v>0.97</v>
      </c>
      <c r="Y223">
        <f t="shared" si="41"/>
        <v>0</v>
      </c>
      <c r="Z223">
        <f t="shared" si="42"/>
        <v>0</v>
      </c>
      <c r="AG223" t="str">
        <f t="shared" si="43"/>
        <v/>
      </c>
      <c r="AI223" t="str">
        <f t="shared" si="44"/>
        <v/>
      </c>
      <c r="AJ223" t="str">
        <f t="shared" si="45"/>
        <v/>
      </c>
      <c r="AK223" t="str">
        <f t="shared" si="46"/>
        <v>ORD26002796</v>
      </c>
      <c r="AL223">
        <f>IF(E223&lt;&gt;"CAPTURE","",COUNTIF(Orders!$H:$H,AK223))</f>
        <v>1</v>
      </c>
      <c r="AP223" t="str">
        <f t="shared" si="47"/>
        <v>Matched to Order</v>
      </c>
      <c r="AQ223">
        <f>IF(COUNTIF($A$2:A223,A223)=1,1,0)</f>
        <v>1</v>
      </c>
    </row>
    <row r="224" spans="1:43" x14ac:dyDescent="0.3">
      <c r="A224" t="s">
        <v>12077</v>
      </c>
      <c r="C224" t="s">
        <v>5595</v>
      </c>
      <c r="D224" s="1">
        <v>46267</v>
      </c>
      <c r="E224" t="s">
        <v>11819</v>
      </c>
      <c r="F224" t="s">
        <v>9</v>
      </c>
      <c r="G224">
        <v>799</v>
      </c>
      <c r="H224">
        <v>0</v>
      </c>
      <c r="I224">
        <v>0</v>
      </c>
      <c r="J224">
        <v>799</v>
      </c>
      <c r="K224" s="1">
        <v>46269</v>
      </c>
      <c r="L224" t="s">
        <v>11970</v>
      </c>
      <c r="M224">
        <f t="shared" si="36"/>
        <v>1</v>
      </c>
      <c r="N224">
        <f>COUNTIF(Orders!$A:$A,C224)</f>
        <v>1</v>
      </c>
      <c r="P224">
        <f>COUNTIF(Orders!$H:$H,UPPER(SUBSTITUTE(TRIM(C224),"-","")))</f>
        <v>1</v>
      </c>
      <c r="R224" t="str">
        <f t="shared" si="37"/>
        <v>Matched Order Reference</v>
      </c>
      <c r="S224">
        <f t="shared" si="38"/>
        <v>1</v>
      </c>
      <c r="V224" cm="1">
        <f t="array" ref="V224">IF(E224&lt;&gt;"CAPTURE",0,SUMPRODUCT((MDR_Rates!$A$2:$A$10=F224)*(G224&gt;MDR_Rates!$B$2:$B$10)*((MDR_Rates!$C$2:$C$10="")+(G224&lt;=MDR_Rates!$C$2:$C$10))*MDR_Rates!$D$2:$D$10))</f>
        <v>0</v>
      </c>
      <c r="W224">
        <f t="shared" si="39"/>
        <v>0</v>
      </c>
      <c r="X224">
        <f t="shared" si="40"/>
        <v>0</v>
      </c>
      <c r="Y224">
        <f t="shared" si="41"/>
        <v>0</v>
      </c>
      <c r="Z224">
        <f t="shared" si="42"/>
        <v>0</v>
      </c>
      <c r="AG224" t="str">
        <f t="shared" si="43"/>
        <v/>
      </c>
      <c r="AI224" t="str">
        <f t="shared" si="44"/>
        <v/>
      </c>
      <c r="AJ224" t="str">
        <f t="shared" si="45"/>
        <v/>
      </c>
      <c r="AK224" t="str">
        <f t="shared" si="46"/>
        <v>ORD26002809</v>
      </c>
      <c r="AL224">
        <f>IF(E224&lt;&gt;"CAPTURE","",COUNTIF(Orders!$H:$H,AK224))</f>
        <v>1</v>
      </c>
      <c r="AP224" t="str">
        <f t="shared" si="47"/>
        <v>Matched to Order</v>
      </c>
      <c r="AQ224">
        <f>IF(COUNTIF($A$2:A224,A224)=1,1,0)</f>
        <v>1</v>
      </c>
    </row>
    <row r="225" spans="1:43" x14ac:dyDescent="0.3">
      <c r="A225" t="s">
        <v>12078</v>
      </c>
      <c r="C225" t="s">
        <v>5668</v>
      </c>
      <c r="D225" s="1">
        <v>46267</v>
      </c>
      <c r="E225" t="s">
        <v>11819</v>
      </c>
      <c r="F225" t="s">
        <v>9</v>
      </c>
      <c r="G225">
        <v>7498</v>
      </c>
      <c r="H225">
        <v>22.49</v>
      </c>
      <c r="I225">
        <v>4.05</v>
      </c>
      <c r="J225">
        <v>7471.46</v>
      </c>
      <c r="K225" s="1">
        <v>46269</v>
      </c>
      <c r="L225" t="s">
        <v>11970</v>
      </c>
      <c r="M225">
        <f t="shared" si="36"/>
        <v>1</v>
      </c>
      <c r="N225">
        <f>COUNTIF(Orders!$A:$A,C225)</f>
        <v>1</v>
      </c>
      <c r="P225">
        <f>COUNTIF(Orders!$H:$H,UPPER(SUBSTITUTE(TRIM(C225),"-","")))</f>
        <v>1</v>
      </c>
      <c r="R225" t="str">
        <f t="shared" si="37"/>
        <v>Matched Order Reference</v>
      </c>
      <c r="S225">
        <f t="shared" si="38"/>
        <v>1</v>
      </c>
      <c r="V225" cm="1">
        <f t="array" ref="V225">IF(E225&lt;&gt;"CAPTURE",0,SUMPRODUCT((MDR_Rates!$A$2:$A$10=F225)*(G225&gt;MDR_Rates!$B$2:$B$10)*((MDR_Rates!$C$2:$C$10="")+(G225&lt;=MDR_Rates!$C$2:$C$10))*MDR_Rates!$D$2:$D$10))</f>
        <v>0.3</v>
      </c>
      <c r="W225">
        <f t="shared" si="39"/>
        <v>22.49</v>
      </c>
      <c r="X225">
        <f t="shared" si="40"/>
        <v>4.05</v>
      </c>
      <c r="Y225">
        <f t="shared" si="41"/>
        <v>0</v>
      </c>
      <c r="Z225">
        <f t="shared" si="42"/>
        <v>0</v>
      </c>
      <c r="AG225" t="str">
        <f t="shared" si="43"/>
        <v/>
      </c>
      <c r="AI225" t="str">
        <f t="shared" si="44"/>
        <v/>
      </c>
      <c r="AJ225" t="str">
        <f t="shared" si="45"/>
        <v/>
      </c>
      <c r="AK225" t="str">
        <f t="shared" si="46"/>
        <v>ORD26002847</v>
      </c>
      <c r="AL225">
        <f>IF(E225&lt;&gt;"CAPTURE","",COUNTIF(Orders!$H:$H,AK225))</f>
        <v>1</v>
      </c>
      <c r="AP225" t="str">
        <f t="shared" si="47"/>
        <v>Matched to Order</v>
      </c>
      <c r="AQ225">
        <f>IF(COUNTIF($A$2:A225,A225)=1,1,0)</f>
        <v>1</v>
      </c>
    </row>
    <row r="226" spans="1:43" x14ac:dyDescent="0.3">
      <c r="A226" t="s">
        <v>12079</v>
      </c>
      <c r="C226" t="s">
        <v>12080</v>
      </c>
      <c r="D226" s="1">
        <v>46267</v>
      </c>
      <c r="E226" t="s">
        <v>11819</v>
      </c>
      <c r="F226" t="s">
        <v>17</v>
      </c>
      <c r="G226">
        <v>2499</v>
      </c>
      <c r="H226">
        <v>39.979999999999997</v>
      </c>
      <c r="I226">
        <v>7.2</v>
      </c>
      <c r="J226">
        <v>2451.8200000000002</v>
      </c>
      <c r="K226" s="1">
        <v>46269</v>
      </c>
      <c r="L226" t="s">
        <v>11970</v>
      </c>
      <c r="M226">
        <f t="shared" si="36"/>
        <v>1</v>
      </c>
      <c r="N226">
        <f>COUNTIF(Orders!$A:$A,C226)</f>
        <v>0</v>
      </c>
      <c r="P226">
        <f>COUNTIF(Orders!$H:$H,UPPER(SUBSTITUTE(TRIM(C226),"-","")))</f>
        <v>1</v>
      </c>
      <c r="R226" t="str">
        <f t="shared" si="37"/>
        <v>Matched Order Reference</v>
      </c>
      <c r="S226">
        <f t="shared" si="38"/>
        <v>1</v>
      </c>
      <c r="V226" cm="1">
        <f t="array" ref="V226">IF(E226&lt;&gt;"CAPTURE",0,SUMPRODUCT((MDR_Rates!$A$2:$A$10=F226)*(G226&gt;MDR_Rates!$B$2:$B$10)*((MDR_Rates!$C$2:$C$10="")+(G226&lt;=MDR_Rates!$C$2:$C$10))*MDR_Rates!$D$2:$D$10))</f>
        <v>1.6</v>
      </c>
      <c r="W226">
        <f t="shared" si="39"/>
        <v>39.979999999999997</v>
      </c>
      <c r="X226">
        <f t="shared" si="40"/>
        <v>7.2</v>
      </c>
      <c r="Y226">
        <f t="shared" si="41"/>
        <v>0</v>
      </c>
      <c r="Z226">
        <f t="shared" si="42"/>
        <v>0</v>
      </c>
      <c r="AG226" t="str">
        <f t="shared" si="43"/>
        <v/>
      </c>
      <c r="AI226" t="str">
        <f t="shared" si="44"/>
        <v/>
      </c>
      <c r="AJ226" t="str">
        <f t="shared" si="45"/>
        <v/>
      </c>
      <c r="AK226" t="str">
        <f t="shared" si="46"/>
        <v>ORD26002871</v>
      </c>
      <c r="AL226">
        <f>IF(E226&lt;&gt;"CAPTURE","",COUNTIF(Orders!$H:$H,AK226))</f>
        <v>1</v>
      </c>
      <c r="AP226" t="str">
        <f t="shared" si="47"/>
        <v>Matched to Order</v>
      </c>
      <c r="AQ226">
        <f>IF(COUNTIF($A$2:A226,A226)=1,1,0)</f>
        <v>1</v>
      </c>
    </row>
    <row r="227" spans="1:43" x14ac:dyDescent="0.3">
      <c r="A227" t="s">
        <v>12081</v>
      </c>
      <c r="C227" t="s">
        <v>5731</v>
      </c>
      <c r="D227" s="1">
        <v>46267</v>
      </c>
      <c r="E227" t="s">
        <v>11819</v>
      </c>
      <c r="F227" t="s">
        <v>17</v>
      </c>
      <c r="G227">
        <v>1299</v>
      </c>
      <c r="H227">
        <v>23.38</v>
      </c>
      <c r="I227">
        <v>4.21</v>
      </c>
      <c r="J227">
        <v>1271.4100000000001</v>
      </c>
      <c r="K227" s="1">
        <v>46269</v>
      </c>
      <c r="L227" t="s">
        <v>11970</v>
      </c>
      <c r="M227">
        <f t="shared" si="36"/>
        <v>1</v>
      </c>
      <c r="N227">
        <f>COUNTIF(Orders!$A:$A,C227)</f>
        <v>1</v>
      </c>
      <c r="P227">
        <f>COUNTIF(Orders!$H:$H,UPPER(SUBSTITUTE(TRIM(C227),"-","")))</f>
        <v>1</v>
      </c>
      <c r="R227" t="str">
        <f t="shared" si="37"/>
        <v>Matched Order Reference</v>
      </c>
      <c r="S227">
        <f t="shared" si="38"/>
        <v>1</v>
      </c>
      <c r="V227" cm="1">
        <f t="array" ref="V227">IF(E227&lt;&gt;"CAPTURE",0,SUMPRODUCT((MDR_Rates!$A$2:$A$10=F227)*(G227&gt;MDR_Rates!$B$2:$B$10)*((MDR_Rates!$C$2:$C$10="")+(G227&lt;=MDR_Rates!$C$2:$C$10))*MDR_Rates!$D$2:$D$10))</f>
        <v>1.8</v>
      </c>
      <c r="W227">
        <f t="shared" si="39"/>
        <v>23.38</v>
      </c>
      <c r="X227">
        <f t="shared" si="40"/>
        <v>4.21</v>
      </c>
      <c r="Y227">
        <f t="shared" si="41"/>
        <v>0</v>
      </c>
      <c r="Z227">
        <f t="shared" si="42"/>
        <v>0</v>
      </c>
      <c r="AG227" t="str">
        <f t="shared" si="43"/>
        <v/>
      </c>
      <c r="AI227" t="str">
        <f t="shared" si="44"/>
        <v/>
      </c>
      <c r="AJ227" t="str">
        <f t="shared" si="45"/>
        <v/>
      </c>
      <c r="AK227" t="str">
        <f t="shared" si="46"/>
        <v>ORD26002879</v>
      </c>
      <c r="AL227">
        <f>IF(E227&lt;&gt;"CAPTURE","",COUNTIF(Orders!$H:$H,AK227))</f>
        <v>1</v>
      </c>
      <c r="AP227" t="str">
        <f t="shared" si="47"/>
        <v>Matched to Order</v>
      </c>
      <c r="AQ227">
        <f>IF(COUNTIF($A$2:A227,A227)=1,1,0)</f>
        <v>1</v>
      </c>
    </row>
    <row r="228" spans="1:43" x14ac:dyDescent="0.3">
      <c r="A228" t="s">
        <v>12082</v>
      </c>
      <c r="C228" t="s">
        <v>12083</v>
      </c>
      <c r="D228" s="1">
        <v>46267</v>
      </c>
      <c r="E228" t="s">
        <v>11819</v>
      </c>
      <c r="F228" t="s">
        <v>9</v>
      </c>
      <c r="G228">
        <v>2897</v>
      </c>
      <c r="H228">
        <v>8.69</v>
      </c>
      <c r="I228">
        <v>1.56</v>
      </c>
      <c r="J228">
        <v>2886.75</v>
      </c>
      <c r="K228" s="1">
        <v>46269</v>
      </c>
      <c r="L228" t="s">
        <v>11970</v>
      </c>
      <c r="M228">
        <f t="shared" si="36"/>
        <v>1</v>
      </c>
      <c r="N228">
        <f>COUNTIF(Orders!$A:$A,C228)</f>
        <v>0</v>
      </c>
      <c r="P228">
        <f>COUNTIF(Orders!$H:$H,UPPER(SUBSTITUTE(TRIM(C228),"-","")))</f>
        <v>1</v>
      </c>
      <c r="R228" t="str">
        <f t="shared" si="37"/>
        <v>Matched Order Reference</v>
      </c>
      <c r="S228">
        <f t="shared" si="38"/>
        <v>1</v>
      </c>
      <c r="V228" cm="1">
        <f t="array" ref="V228">IF(E228&lt;&gt;"CAPTURE",0,SUMPRODUCT((MDR_Rates!$A$2:$A$10=F228)*(G228&gt;MDR_Rates!$B$2:$B$10)*((MDR_Rates!$C$2:$C$10="")+(G228&lt;=MDR_Rates!$C$2:$C$10))*MDR_Rates!$D$2:$D$10))</f>
        <v>0.3</v>
      </c>
      <c r="W228">
        <f t="shared" si="39"/>
        <v>8.69</v>
      </c>
      <c r="X228">
        <f t="shared" si="40"/>
        <v>1.56</v>
      </c>
      <c r="Y228">
        <f t="shared" si="41"/>
        <v>0</v>
      </c>
      <c r="Z228">
        <f t="shared" si="42"/>
        <v>0</v>
      </c>
      <c r="AG228" t="str">
        <f t="shared" si="43"/>
        <v/>
      </c>
      <c r="AI228" t="str">
        <f t="shared" si="44"/>
        <v/>
      </c>
      <c r="AJ228" t="str">
        <f t="shared" si="45"/>
        <v/>
      </c>
      <c r="AK228" t="str">
        <f t="shared" si="46"/>
        <v>ORD26002894</v>
      </c>
      <c r="AL228">
        <f>IF(E228&lt;&gt;"CAPTURE","",COUNTIF(Orders!$H:$H,AK228))</f>
        <v>1</v>
      </c>
      <c r="AP228" t="str">
        <f t="shared" si="47"/>
        <v>Matched to Order</v>
      </c>
      <c r="AQ228">
        <f>IF(COUNTIF($A$2:A228,A228)=1,1,0)</f>
        <v>1</v>
      </c>
    </row>
    <row r="229" spans="1:43" x14ac:dyDescent="0.3">
      <c r="A229" t="s">
        <v>12084</v>
      </c>
      <c r="C229" t="s">
        <v>5774</v>
      </c>
      <c r="D229" s="1">
        <v>46267</v>
      </c>
      <c r="E229" t="s">
        <v>11819</v>
      </c>
      <c r="F229" t="s">
        <v>44</v>
      </c>
      <c r="G229">
        <v>2499</v>
      </c>
      <c r="H229">
        <v>59.98</v>
      </c>
      <c r="I229">
        <v>10.8</v>
      </c>
      <c r="J229">
        <v>2428.2199999999998</v>
      </c>
      <c r="K229" s="1">
        <v>46269</v>
      </c>
      <c r="L229" t="s">
        <v>11970</v>
      </c>
      <c r="M229">
        <f t="shared" si="36"/>
        <v>1</v>
      </c>
      <c r="N229">
        <f>COUNTIF(Orders!$A:$A,C229)</f>
        <v>1</v>
      </c>
      <c r="P229">
        <f>COUNTIF(Orders!$H:$H,UPPER(SUBSTITUTE(TRIM(C229),"-","")))</f>
        <v>1</v>
      </c>
      <c r="R229" t="str">
        <f t="shared" si="37"/>
        <v>Matched Order Reference</v>
      </c>
      <c r="S229">
        <f t="shared" si="38"/>
        <v>1</v>
      </c>
      <c r="V229" cm="1">
        <f t="array" ref="V229">IF(E229&lt;&gt;"CAPTURE",0,SUMPRODUCT((MDR_Rates!$A$2:$A$10=F229)*(G229&gt;MDR_Rates!$B$2:$B$10)*((MDR_Rates!$C$2:$C$10="")+(G229&lt;=MDR_Rates!$C$2:$C$10))*MDR_Rates!$D$2:$D$10))</f>
        <v>1.7</v>
      </c>
      <c r="W229">
        <f t="shared" si="39"/>
        <v>42.48</v>
      </c>
      <c r="X229">
        <f t="shared" si="40"/>
        <v>7.65</v>
      </c>
      <c r="Y229">
        <f t="shared" si="41"/>
        <v>17.5</v>
      </c>
      <c r="Z229">
        <f t="shared" si="42"/>
        <v>3.15</v>
      </c>
      <c r="AG229" t="str">
        <f t="shared" si="43"/>
        <v/>
      </c>
      <c r="AI229" t="str">
        <f t="shared" si="44"/>
        <v/>
      </c>
      <c r="AJ229" t="str">
        <f t="shared" si="45"/>
        <v/>
      </c>
      <c r="AK229" t="str">
        <f t="shared" si="46"/>
        <v>ORD26002901</v>
      </c>
      <c r="AL229">
        <f>IF(E229&lt;&gt;"CAPTURE","",COUNTIF(Orders!$H:$H,AK229))</f>
        <v>1</v>
      </c>
      <c r="AP229" t="str">
        <f t="shared" si="47"/>
        <v>Matched to Order</v>
      </c>
      <c r="AQ229">
        <f>IF(COUNTIF($A$2:A229,A229)=1,1,0)</f>
        <v>1</v>
      </c>
    </row>
    <row r="230" spans="1:43" x14ac:dyDescent="0.3">
      <c r="A230" t="s">
        <v>12085</v>
      </c>
      <c r="C230" t="s">
        <v>5828</v>
      </c>
      <c r="D230" s="1">
        <v>46267</v>
      </c>
      <c r="E230" t="s">
        <v>11819</v>
      </c>
      <c r="F230" t="s">
        <v>44</v>
      </c>
      <c r="G230">
        <v>599</v>
      </c>
      <c r="H230">
        <v>11.38</v>
      </c>
      <c r="I230">
        <v>2.0499999999999998</v>
      </c>
      <c r="J230">
        <v>585.57000000000005</v>
      </c>
      <c r="K230" s="1">
        <v>46269</v>
      </c>
      <c r="L230" t="s">
        <v>11970</v>
      </c>
      <c r="M230">
        <f t="shared" si="36"/>
        <v>1</v>
      </c>
      <c r="N230">
        <f>COUNTIF(Orders!$A:$A,C230)</f>
        <v>1</v>
      </c>
      <c r="P230">
        <f>COUNTIF(Orders!$H:$H,UPPER(SUBSTITUTE(TRIM(C230),"-","")))</f>
        <v>1</v>
      </c>
      <c r="R230" t="str">
        <f t="shared" si="37"/>
        <v>Matched Order Reference</v>
      </c>
      <c r="S230">
        <f t="shared" si="38"/>
        <v>1</v>
      </c>
      <c r="V230" cm="1">
        <f t="array" ref="V230">IF(E230&lt;&gt;"CAPTURE",0,SUMPRODUCT((MDR_Rates!$A$2:$A$10=F230)*(G230&gt;MDR_Rates!$B$2:$B$10)*((MDR_Rates!$C$2:$C$10="")+(G230&lt;=MDR_Rates!$C$2:$C$10))*MDR_Rates!$D$2:$D$10))</f>
        <v>1.9</v>
      </c>
      <c r="W230">
        <f t="shared" si="39"/>
        <v>11.38</v>
      </c>
      <c r="X230">
        <f t="shared" si="40"/>
        <v>2.0499999999999998</v>
      </c>
      <c r="Y230">
        <f t="shared" si="41"/>
        <v>0</v>
      </c>
      <c r="Z230">
        <f t="shared" si="42"/>
        <v>0</v>
      </c>
      <c r="AG230" t="str">
        <f t="shared" si="43"/>
        <v/>
      </c>
      <c r="AI230" t="str">
        <f t="shared" si="44"/>
        <v/>
      </c>
      <c r="AJ230" t="str">
        <f t="shared" si="45"/>
        <v/>
      </c>
      <c r="AK230" t="str">
        <f t="shared" si="46"/>
        <v>ORD26002928</v>
      </c>
      <c r="AL230">
        <f>IF(E230&lt;&gt;"CAPTURE","",COUNTIF(Orders!$H:$H,AK230))</f>
        <v>1</v>
      </c>
      <c r="AP230" t="str">
        <f t="shared" si="47"/>
        <v>Matched to Order</v>
      </c>
      <c r="AQ230">
        <f>IF(COUNTIF($A$2:A230,A230)=1,1,0)</f>
        <v>1</v>
      </c>
    </row>
    <row r="231" spans="1:43" x14ac:dyDescent="0.3">
      <c r="A231" t="s">
        <v>12086</v>
      </c>
      <c r="C231" t="s">
        <v>5838</v>
      </c>
      <c r="D231" s="1">
        <v>46267</v>
      </c>
      <c r="E231" t="s">
        <v>11819</v>
      </c>
      <c r="F231" t="s">
        <v>17</v>
      </c>
      <c r="G231">
        <v>2798</v>
      </c>
      <c r="H231">
        <v>44.77</v>
      </c>
      <c r="I231">
        <v>8.06</v>
      </c>
      <c r="J231">
        <v>2745.17</v>
      </c>
      <c r="K231" s="1">
        <v>46269</v>
      </c>
      <c r="L231" t="s">
        <v>11970</v>
      </c>
      <c r="M231">
        <f t="shared" si="36"/>
        <v>1</v>
      </c>
      <c r="N231">
        <f>COUNTIF(Orders!$A:$A,C231)</f>
        <v>1</v>
      </c>
      <c r="P231">
        <f>COUNTIF(Orders!$H:$H,UPPER(SUBSTITUTE(TRIM(C231),"-","")))</f>
        <v>1</v>
      </c>
      <c r="R231" t="str">
        <f t="shared" si="37"/>
        <v>Matched Order Reference</v>
      </c>
      <c r="S231">
        <f t="shared" si="38"/>
        <v>1</v>
      </c>
      <c r="V231" cm="1">
        <f t="array" ref="V231">IF(E231&lt;&gt;"CAPTURE",0,SUMPRODUCT((MDR_Rates!$A$2:$A$10=F231)*(G231&gt;MDR_Rates!$B$2:$B$10)*((MDR_Rates!$C$2:$C$10="")+(G231&lt;=MDR_Rates!$C$2:$C$10))*MDR_Rates!$D$2:$D$10))</f>
        <v>1.6</v>
      </c>
      <c r="W231">
        <f t="shared" si="39"/>
        <v>44.77</v>
      </c>
      <c r="X231">
        <f t="shared" si="40"/>
        <v>8.06</v>
      </c>
      <c r="Y231">
        <f t="shared" si="41"/>
        <v>0</v>
      </c>
      <c r="Z231">
        <f t="shared" si="42"/>
        <v>0</v>
      </c>
      <c r="AG231" t="str">
        <f t="shared" si="43"/>
        <v/>
      </c>
      <c r="AI231" t="str">
        <f t="shared" si="44"/>
        <v/>
      </c>
      <c r="AJ231" t="str">
        <f t="shared" si="45"/>
        <v/>
      </c>
      <c r="AK231" t="str">
        <f t="shared" si="46"/>
        <v>ORD26002933</v>
      </c>
      <c r="AL231">
        <f>IF(E231&lt;&gt;"CAPTURE","",COUNTIF(Orders!$H:$H,AK231))</f>
        <v>1</v>
      </c>
      <c r="AP231" t="str">
        <f t="shared" si="47"/>
        <v>Matched to Order</v>
      </c>
      <c r="AQ231">
        <f>IF(COUNTIF($A$2:A231,A231)=1,1,0)</f>
        <v>1</v>
      </c>
    </row>
    <row r="232" spans="1:43" x14ac:dyDescent="0.3">
      <c r="A232" t="s">
        <v>12087</v>
      </c>
      <c r="C232" t="s">
        <v>5882</v>
      </c>
      <c r="D232" s="1">
        <v>46267</v>
      </c>
      <c r="E232" t="s">
        <v>11819</v>
      </c>
      <c r="F232" t="s">
        <v>44</v>
      </c>
      <c r="G232">
        <v>1499</v>
      </c>
      <c r="H232">
        <v>28.48</v>
      </c>
      <c r="I232">
        <v>5.13</v>
      </c>
      <c r="J232">
        <v>1465.39</v>
      </c>
      <c r="K232" s="1">
        <v>46269</v>
      </c>
      <c r="L232" t="s">
        <v>11970</v>
      </c>
      <c r="M232">
        <f t="shared" si="36"/>
        <v>1</v>
      </c>
      <c r="N232">
        <f>COUNTIF(Orders!$A:$A,C232)</f>
        <v>1</v>
      </c>
      <c r="P232">
        <f>COUNTIF(Orders!$H:$H,UPPER(SUBSTITUTE(TRIM(C232),"-","")))</f>
        <v>1</v>
      </c>
      <c r="R232" t="str">
        <f t="shared" si="37"/>
        <v>Matched Order Reference</v>
      </c>
      <c r="S232">
        <f t="shared" si="38"/>
        <v>1</v>
      </c>
      <c r="V232" cm="1">
        <f t="array" ref="V232">IF(E232&lt;&gt;"CAPTURE",0,SUMPRODUCT((MDR_Rates!$A$2:$A$10=F232)*(G232&gt;MDR_Rates!$B$2:$B$10)*((MDR_Rates!$C$2:$C$10="")+(G232&lt;=MDR_Rates!$C$2:$C$10))*MDR_Rates!$D$2:$D$10))</f>
        <v>1.9</v>
      </c>
      <c r="W232">
        <f t="shared" si="39"/>
        <v>28.48</v>
      </c>
      <c r="X232">
        <f t="shared" si="40"/>
        <v>5.13</v>
      </c>
      <c r="Y232">
        <f t="shared" si="41"/>
        <v>0</v>
      </c>
      <c r="Z232">
        <f t="shared" si="42"/>
        <v>0</v>
      </c>
      <c r="AG232" t="str">
        <f t="shared" si="43"/>
        <v/>
      </c>
      <c r="AI232" t="str">
        <f t="shared" si="44"/>
        <v/>
      </c>
      <c r="AJ232" t="str">
        <f t="shared" si="45"/>
        <v/>
      </c>
      <c r="AK232" t="str">
        <f t="shared" si="46"/>
        <v>ORD26002956</v>
      </c>
      <c r="AL232">
        <f>IF(E232&lt;&gt;"CAPTURE","",COUNTIF(Orders!$H:$H,AK232))</f>
        <v>1</v>
      </c>
      <c r="AP232" t="str">
        <f t="shared" si="47"/>
        <v>Matched to Order</v>
      </c>
      <c r="AQ232">
        <f>IF(COUNTIF($A$2:A232,A232)=1,1,0)</f>
        <v>1</v>
      </c>
    </row>
    <row r="233" spans="1:43" x14ac:dyDescent="0.3">
      <c r="A233" t="s">
        <v>12088</v>
      </c>
      <c r="C233" t="s">
        <v>12089</v>
      </c>
      <c r="D233" s="1">
        <v>46267</v>
      </c>
      <c r="E233" t="s">
        <v>11819</v>
      </c>
      <c r="F233" t="s">
        <v>9</v>
      </c>
      <c r="G233">
        <v>1098</v>
      </c>
      <c r="H233">
        <v>0</v>
      </c>
      <c r="I233">
        <v>0</v>
      </c>
      <c r="J233">
        <v>1098</v>
      </c>
      <c r="K233" s="1">
        <v>46269</v>
      </c>
      <c r="L233" t="s">
        <v>11970</v>
      </c>
      <c r="M233">
        <f t="shared" si="36"/>
        <v>1</v>
      </c>
      <c r="N233">
        <f>COUNTIF(Orders!$A:$A,C233)</f>
        <v>1</v>
      </c>
      <c r="P233">
        <f>COUNTIF(Orders!$H:$H,UPPER(SUBSTITUTE(TRIM(C233),"-","")))</f>
        <v>1</v>
      </c>
      <c r="R233" t="str">
        <f t="shared" si="37"/>
        <v>Matched Order Reference</v>
      </c>
      <c r="S233">
        <f t="shared" si="38"/>
        <v>1</v>
      </c>
      <c r="V233" cm="1">
        <f t="array" ref="V233">IF(E233&lt;&gt;"CAPTURE",0,SUMPRODUCT((MDR_Rates!$A$2:$A$10=F233)*(G233&gt;MDR_Rates!$B$2:$B$10)*((MDR_Rates!$C$2:$C$10="")+(G233&lt;=MDR_Rates!$C$2:$C$10))*MDR_Rates!$D$2:$D$10))</f>
        <v>0</v>
      </c>
      <c r="W233">
        <f t="shared" si="39"/>
        <v>0</v>
      </c>
      <c r="X233">
        <f t="shared" si="40"/>
        <v>0</v>
      </c>
      <c r="Y233">
        <f t="shared" si="41"/>
        <v>0</v>
      </c>
      <c r="Z233">
        <f t="shared" si="42"/>
        <v>0</v>
      </c>
      <c r="AG233" t="str">
        <f t="shared" si="43"/>
        <v/>
      </c>
      <c r="AI233" t="str">
        <f t="shared" si="44"/>
        <v/>
      </c>
      <c r="AJ233" t="str">
        <f t="shared" si="45"/>
        <v/>
      </c>
      <c r="AK233" t="str">
        <f t="shared" si="46"/>
        <v>ORD26002962</v>
      </c>
      <c r="AL233">
        <f>IF(E233&lt;&gt;"CAPTURE","",COUNTIF(Orders!$H:$H,AK233))</f>
        <v>1</v>
      </c>
      <c r="AP233" t="str">
        <f t="shared" si="47"/>
        <v>Matched to Order</v>
      </c>
      <c r="AQ233">
        <f>IF(COUNTIF($A$2:A233,A233)=1,1,0)</f>
        <v>1</v>
      </c>
    </row>
    <row r="234" spans="1:43" x14ac:dyDescent="0.3">
      <c r="A234" t="s">
        <v>12090</v>
      </c>
      <c r="C234" t="s">
        <v>5929</v>
      </c>
      <c r="D234" s="1">
        <v>46267</v>
      </c>
      <c r="E234" t="s">
        <v>11819</v>
      </c>
      <c r="F234" t="s">
        <v>9</v>
      </c>
      <c r="G234">
        <v>6498</v>
      </c>
      <c r="H234">
        <v>19.489999999999998</v>
      </c>
      <c r="I234">
        <v>3.51</v>
      </c>
      <c r="J234">
        <v>6475</v>
      </c>
      <c r="K234" s="1">
        <v>46269</v>
      </c>
      <c r="L234" t="s">
        <v>11970</v>
      </c>
      <c r="M234">
        <f t="shared" si="36"/>
        <v>1</v>
      </c>
      <c r="N234">
        <f>COUNTIF(Orders!$A:$A,C234)</f>
        <v>1</v>
      </c>
      <c r="P234">
        <f>COUNTIF(Orders!$H:$H,UPPER(SUBSTITUTE(TRIM(C234),"-","")))</f>
        <v>1</v>
      </c>
      <c r="R234" t="str">
        <f t="shared" si="37"/>
        <v>Matched Order Reference</v>
      </c>
      <c r="S234">
        <f t="shared" si="38"/>
        <v>1</v>
      </c>
      <c r="V234" cm="1">
        <f t="array" ref="V234">IF(E234&lt;&gt;"CAPTURE",0,SUMPRODUCT((MDR_Rates!$A$2:$A$10=F234)*(G234&gt;MDR_Rates!$B$2:$B$10)*((MDR_Rates!$C$2:$C$10="")+(G234&lt;=MDR_Rates!$C$2:$C$10))*MDR_Rates!$D$2:$D$10))</f>
        <v>0.3</v>
      </c>
      <c r="W234">
        <f t="shared" si="39"/>
        <v>19.489999999999998</v>
      </c>
      <c r="X234">
        <f t="shared" si="40"/>
        <v>3.51</v>
      </c>
      <c r="Y234">
        <f t="shared" si="41"/>
        <v>0</v>
      </c>
      <c r="Z234">
        <f t="shared" si="42"/>
        <v>0</v>
      </c>
      <c r="AG234" t="str">
        <f t="shared" si="43"/>
        <v/>
      </c>
      <c r="AI234" t="str">
        <f t="shared" si="44"/>
        <v/>
      </c>
      <c r="AJ234" t="str">
        <f t="shared" si="45"/>
        <v/>
      </c>
      <c r="AK234" t="str">
        <f t="shared" si="46"/>
        <v>ORD26002980</v>
      </c>
      <c r="AL234">
        <f>IF(E234&lt;&gt;"CAPTURE","",COUNTIF(Orders!$H:$H,AK234))</f>
        <v>1</v>
      </c>
      <c r="AP234" t="str">
        <f t="shared" si="47"/>
        <v>Matched to Order</v>
      </c>
      <c r="AQ234">
        <f>IF(COUNTIF($A$2:A234,A234)=1,1,0)</f>
        <v>1</v>
      </c>
    </row>
    <row r="235" spans="1:43" x14ac:dyDescent="0.3">
      <c r="A235" t="s">
        <v>12091</v>
      </c>
      <c r="C235" t="s">
        <v>5970</v>
      </c>
      <c r="D235" s="1">
        <v>46267</v>
      </c>
      <c r="E235" t="s">
        <v>11819</v>
      </c>
      <c r="F235" t="s">
        <v>17</v>
      </c>
      <c r="G235">
        <v>3897</v>
      </c>
      <c r="H235">
        <v>62.35</v>
      </c>
      <c r="I235">
        <v>11.22</v>
      </c>
      <c r="J235">
        <v>3823.43</v>
      </c>
      <c r="K235" s="1">
        <v>46269</v>
      </c>
      <c r="L235" t="s">
        <v>11970</v>
      </c>
      <c r="M235">
        <f t="shared" si="36"/>
        <v>1</v>
      </c>
      <c r="N235">
        <f>COUNTIF(Orders!$A:$A,C235)</f>
        <v>1</v>
      </c>
      <c r="P235">
        <f>COUNTIF(Orders!$H:$H,UPPER(SUBSTITUTE(TRIM(C235),"-","")))</f>
        <v>1</v>
      </c>
      <c r="R235" t="str">
        <f t="shared" si="37"/>
        <v>Matched Order Reference</v>
      </c>
      <c r="S235">
        <f t="shared" si="38"/>
        <v>1</v>
      </c>
      <c r="V235" cm="1">
        <f t="array" ref="V235">IF(E235&lt;&gt;"CAPTURE",0,SUMPRODUCT((MDR_Rates!$A$2:$A$10=F235)*(G235&gt;MDR_Rates!$B$2:$B$10)*((MDR_Rates!$C$2:$C$10="")+(G235&lt;=MDR_Rates!$C$2:$C$10))*MDR_Rates!$D$2:$D$10))</f>
        <v>1.6</v>
      </c>
      <c r="W235">
        <f t="shared" si="39"/>
        <v>62.35</v>
      </c>
      <c r="X235">
        <f t="shared" si="40"/>
        <v>11.22</v>
      </c>
      <c r="Y235">
        <f t="shared" si="41"/>
        <v>0</v>
      </c>
      <c r="Z235">
        <f t="shared" si="42"/>
        <v>0</v>
      </c>
      <c r="AG235" t="str">
        <f t="shared" si="43"/>
        <v/>
      </c>
      <c r="AI235" t="str">
        <f t="shared" si="44"/>
        <v/>
      </c>
      <c r="AJ235" t="str">
        <f t="shared" si="45"/>
        <v/>
      </c>
      <c r="AK235" t="str">
        <f t="shared" si="46"/>
        <v>ORD26003001</v>
      </c>
      <c r="AL235">
        <f>IF(E235&lt;&gt;"CAPTURE","",COUNTIF(Orders!$H:$H,AK235))</f>
        <v>1</v>
      </c>
      <c r="AP235" t="str">
        <f t="shared" si="47"/>
        <v>Matched to Order</v>
      </c>
      <c r="AQ235">
        <f>IF(COUNTIF($A$2:A235,A235)=1,1,0)</f>
        <v>1</v>
      </c>
    </row>
    <row r="236" spans="1:43" x14ac:dyDescent="0.3">
      <c r="A236" t="s">
        <v>12092</v>
      </c>
      <c r="C236" t="s">
        <v>6128</v>
      </c>
      <c r="D236" s="1">
        <v>46267</v>
      </c>
      <c r="E236" t="s">
        <v>11819</v>
      </c>
      <c r="F236" t="s">
        <v>17</v>
      </c>
      <c r="G236">
        <v>999</v>
      </c>
      <c r="H236">
        <v>17.98</v>
      </c>
      <c r="I236">
        <v>3.24</v>
      </c>
      <c r="J236">
        <v>977.78</v>
      </c>
      <c r="K236" s="1">
        <v>46269</v>
      </c>
      <c r="L236" t="s">
        <v>11970</v>
      </c>
      <c r="M236">
        <f t="shared" si="36"/>
        <v>1</v>
      </c>
      <c r="N236">
        <f>COUNTIF(Orders!$A:$A,C236)</f>
        <v>1</v>
      </c>
      <c r="P236">
        <f>COUNTIF(Orders!$H:$H,UPPER(SUBSTITUTE(TRIM(C236),"-","")))</f>
        <v>1</v>
      </c>
      <c r="R236" t="str">
        <f t="shared" si="37"/>
        <v>Matched Order Reference</v>
      </c>
      <c r="S236">
        <f t="shared" si="38"/>
        <v>1</v>
      </c>
      <c r="V236" cm="1">
        <f t="array" ref="V236">IF(E236&lt;&gt;"CAPTURE",0,SUMPRODUCT((MDR_Rates!$A$2:$A$10=F236)*(G236&gt;MDR_Rates!$B$2:$B$10)*((MDR_Rates!$C$2:$C$10="")+(G236&lt;=MDR_Rates!$C$2:$C$10))*MDR_Rates!$D$2:$D$10))</f>
        <v>1.8</v>
      </c>
      <c r="W236">
        <f t="shared" si="39"/>
        <v>17.98</v>
      </c>
      <c r="X236">
        <f t="shared" si="40"/>
        <v>3.24</v>
      </c>
      <c r="Y236">
        <f t="shared" si="41"/>
        <v>0</v>
      </c>
      <c r="Z236">
        <f t="shared" si="42"/>
        <v>0</v>
      </c>
      <c r="AG236" t="str">
        <f t="shared" si="43"/>
        <v/>
      </c>
      <c r="AI236" t="str">
        <f t="shared" si="44"/>
        <v/>
      </c>
      <c r="AJ236" t="str">
        <f t="shared" si="45"/>
        <v/>
      </c>
      <c r="AK236" t="str">
        <f t="shared" si="46"/>
        <v>ORD26003082</v>
      </c>
      <c r="AL236">
        <f>IF(E236&lt;&gt;"CAPTURE","",COUNTIF(Orders!$H:$H,AK236))</f>
        <v>1</v>
      </c>
      <c r="AP236" t="str">
        <f t="shared" si="47"/>
        <v>Matched to Order</v>
      </c>
      <c r="AQ236">
        <f>IF(COUNTIF($A$2:A236,A236)=1,1,0)</f>
        <v>1</v>
      </c>
    </row>
    <row r="237" spans="1:43" x14ac:dyDescent="0.3">
      <c r="A237" t="s">
        <v>12093</v>
      </c>
      <c r="C237" t="s">
        <v>6251</v>
      </c>
      <c r="D237" s="1">
        <v>46267</v>
      </c>
      <c r="E237" t="s">
        <v>11819</v>
      </c>
      <c r="F237" t="s">
        <v>17</v>
      </c>
      <c r="G237">
        <v>7998</v>
      </c>
      <c r="H237">
        <v>127.97</v>
      </c>
      <c r="I237">
        <v>23.03</v>
      </c>
      <c r="J237">
        <v>7847</v>
      </c>
      <c r="K237" s="1">
        <v>46269</v>
      </c>
      <c r="L237" t="s">
        <v>11970</v>
      </c>
      <c r="M237">
        <f t="shared" si="36"/>
        <v>1</v>
      </c>
      <c r="N237">
        <f>COUNTIF(Orders!$A:$A,C237)</f>
        <v>1</v>
      </c>
      <c r="P237">
        <f>COUNTIF(Orders!$H:$H,UPPER(SUBSTITUTE(TRIM(C237),"-","")))</f>
        <v>1</v>
      </c>
      <c r="R237" t="str">
        <f t="shared" si="37"/>
        <v>Matched Order Reference</v>
      </c>
      <c r="S237">
        <f t="shared" si="38"/>
        <v>1</v>
      </c>
      <c r="V237" cm="1">
        <f t="array" ref="V237">IF(E237&lt;&gt;"CAPTURE",0,SUMPRODUCT((MDR_Rates!$A$2:$A$10=F237)*(G237&gt;MDR_Rates!$B$2:$B$10)*((MDR_Rates!$C$2:$C$10="")+(G237&lt;=MDR_Rates!$C$2:$C$10))*MDR_Rates!$D$2:$D$10))</f>
        <v>1.6</v>
      </c>
      <c r="W237">
        <f t="shared" si="39"/>
        <v>127.97</v>
      </c>
      <c r="X237">
        <f t="shared" si="40"/>
        <v>23.03</v>
      </c>
      <c r="Y237">
        <f t="shared" si="41"/>
        <v>0</v>
      </c>
      <c r="Z237">
        <f t="shared" si="42"/>
        <v>0</v>
      </c>
      <c r="AG237" t="str">
        <f t="shared" si="43"/>
        <v/>
      </c>
      <c r="AI237" t="str">
        <f t="shared" si="44"/>
        <v/>
      </c>
      <c r="AJ237" t="str">
        <f t="shared" si="45"/>
        <v/>
      </c>
      <c r="AK237" t="str">
        <f t="shared" si="46"/>
        <v>ORD26003144</v>
      </c>
      <c r="AL237">
        <f>IF(E237&lt;&gt;"CAPTURE","",COUNTIF(Orders!$H:$H,AK237))</f>
        <v>1</v>
      </c>
      <c r="AP237" t="str">
        <f t="shared" si="47"/>
        <v>Matched to Order</v>
      </c>
      <c r="AQ237">
        <f>IF(COUNTIF($A$2:A237,A237)=1,1,0)</f>
        <v>1</v>
      </c>
    </row>
    <row r="238" spans="1:43" x14ac:dyDescent="0.3">
      <c r="A238" t="s">
        <v>12094</v>
      </c>
      <c r="C238" t="s">
        <v>6283</v>
      </c>
      <c r="D238" s="1">
        <v>46267</v>
      </c>
      <c r="E238" t="s">
        <v>11819</v>
      </c>
      <c r="F238" t="s">
        <v>9</v>
      </c>
      <c r="G238">
        <v>599</v>
      </c>
      <c r="H238">
        <v>0</v>
      </c>
      <c r="I238">
        <v>0</v>
      </c>
      <c r="J238">
        <v>599</v>
      </c>
      <c r="K238" s="1">
        <v>46269</v>
      </c>
      <c r="L238" t="s">
        <v>11970</v>
      </c>
      <c r="M238">
        <f t="shared" si="36"/>
        <v>1</v>
      </c>
      <c r="N238">
        <f>COUNTIF(Orders!$A:$A,C238)</f>
        <v>1</v>
      </c>
      <c r="P238">
        <f>COUNTIF(Orders!$H:$H,UPPER(SUBSTITUTE(TRIM(C238),"-","")))</f>
        <v>1</v>
      </c>
      <c r="R238" t="str">
        <f t="shared" si="37"/>
        <v>Matched Order Reference</v>
      </c>
      <c r="S238">
        <f t="shared" si="38"/>
        <v>1</v>
      </c>
      <c r="V238" cm="1">
        <f t="array" ref="V238">IF(E238&lt;&gt;"CAPTURE",0,SUMPRODUCT((MDR_Rates!$A$2:$A$10=F238)*(G238&gt;MDR_Rates!$B$2:$B$10)*((MDR_Rates!$C$2:$C$10="")+(G238&lt;=MDR_Rates!$C$2:$C$10))*MDR_Rates!$D$2:$D$10))</f>
        <v>0</v>
      </c>
      <c r="W238">
        <f t="shared" si="39"/>
        <v>0</v>
      </c>
      <c r="X238">
        <f t="shared" si="40"/>
        <v>0</v>
      </c>
      <c r="Y238">
        <f t="shared" si="41"/>
        <v>0</v>
      </c>
      <c r="Z238">
        <f t="shared" si="42"/>
        <v>0</v>
      </c>
      <c r="AG238" t="str">
        <f t="shared" si="43"/>
        <v/>
      </c>
      <c r="AI238" t="str">
        <f t="shared" si="44"/>
        <v/>
      </c>
      <c r="AJ238" t="str">
        <f t="shared" si="45"/>
        <v/>
      </c>
      <c r="AK238" t="str">
        <f t="shared" si="46"/>
        <v>ORD26003160</v>
      </c>
      <c r="AL238">
        <f>IF(E238&lt;&gt;"CAPTURE","",COUNTIF(Orders!$H:$H,AK238))</f>
        <v>1</v>
      </c>
      <c r="AP238" t="str">
        <f t="shared" si="47"/>
        <v>Matched to Order</v>
      </c>
      <c r="AQ238">
        <f>IF(COUNTIF($A$2:A238,A238)=1,1,0)</f>
        <v>1</v>
      </c>
    </row>
    <row r="239" spans="1:43" x14ac:dyDescent="0.3">
      <c r="A239" t="s">
        <v>12095</v>
      </c>
      <c r="C239" t="s">
        <v>6376</v>
      </c>
      <c r="D239" s="1">
        <v>46267</v>
      </c>
      <c r="E239" t="s">
        <v>11819</v>
      </c>
      <c r="F239" t="s">
        <v>17</v>
      </c>
      <c r="G239">
        <v>2499</v>
      </c>
      <c r="H239">
        <v>39.979999999999997</v>
      </c>
      <c r="I239">
        <v>7.2</v>
      </c>
      <c r="J239">
        <v>2451.8200000000002</v>
      </c>
      <c r="K239" s="1">
        <v>46269</v>
      </c>
      <c r="L239" t="s">
        <v>11970</v>
      </c>
      <c r="M239">
        <f t="shared" si="36"/>
        <v>1</v>
      </c>
      <c r="N239">
        <f>COUNTIF(Orders!$A:$A,C239)</f>
        <v>1</v>
      </c>
      <c r="P239">
        <f>COUNTIF(Orders!$H:$H,UPPER(SUBSTITUTE(TRIM(C239),"-","")))</f>
        <v>1</v>
      </c>
      <c r="R239" t="str">
        <f t="shared" si="37"/>
        <v>Matched Order Reference</v>
      </c>
      <c r="S239">
        <f t="shared" si="38"/>
        <v>1</v>
      </c>
      <c r="V239" cm="1">
        <f t="array" ref="V239">IF(E239&lt;&gt;"CAPTURE",0,SUMPRODUCT((MDR_Rates!$A$2:$A$10=F239)*(G239&gt;MDR_Rates!$B$2:$B$10)*((MDR_Rates!$C$2:$C$10="")+(G239&lt;=MDR_Rates!$C$2:$C$10))*MDR_Rates!$D$2:$D$10))</f>
        <v>1.6</v>
      </c>
      <c r="W239">
        <f t="shared" si="39"/>
        <v>39.979999999999997</v>
      </c>
      <c r="X239">
        <f t="shared" si="40"/>
        <v>7.2</v>
      </c>
      <c r="Y239">
        <f t="shared" si="41"/>
        <v>0</v>
      </c>
      <c r="Z239">
        <f t="shared" si="42"/>
        <v>0</v>
      </c>
      <c r="AG239" t="str">
        <f t="shared" si="43"/>
        <v/>
      </c>
      <c r="AI239" t="str">
        <f t="shared" si="44"/>
        <v/>
      </c>
      <c r="AJ239" t="str">
        <f t="shared" si="45"/>
        <v/>
      </c>
      <c r="AK239" t="str">
        <f t="shared" si="46"/>
        <v>ORD26003207</v>
      </c>
      <c r="AL239">
        <f>IF(E239&lt;&gt;"CAPTURE","",COUNTIF(Orders!$H:$H,AK239))</f>
        <v>1</v>
      </c>
      <c r="AP239" t="str">
        <f t="shared" si="47"/>
        <v>Matched to Order</v>
      </c>
      <c r="AQ239">
        <f>IF(COUNTIF($A$2:A239,A239)=1,1,0)</f>
        <v>1</v>
      </c>
    </row>
    <row r="240" spans="1:43" x14ac:dyDescent="0.3">
      <c r="A240" t="s">
        <v>12096</v>
      </c>
      <c r="C240" t="s">
        <v>6420</v>
      </c>
      <c r="D240" s="1">
        <v>46267</v>
      </c>
      <c r="E240" t="s">
        <v>11819</v>
      </c>
      <c r="F240" t="s">
        <v>9</v>
      </c>
      <c r="G240">
        <v>599</v>
      </c>
      <c r="H240">
        <v>0</v>
      </c>
      <c r="I240">
        <v>0</v>
      </c>
      <c r="J240">
        <v>599</v>
      </c>
      <c r="K240" s="1">
        <v>46269</v>
      </c>
      <c r="L240" t="s">
        <v>11970</v>
      </c>
      <c r="M240">
        <f t="shared" si="36"/>
        <v>1</v>
      </c>
      <c r="N240">
        <f>COUNTIF(Orders!$A:$A,C240)</f>
        <v>1</v>
      </c>
      <c r="P240">
        <f>COUNTIF(Orders!$H:$H,UPPER(SUBSTITUTE(TRIM(C240),"-","")))</f>
        <v>1</v>
      </c>
      <c r="R240" t="str">
        <f t="shared" si="37"/>
        <v>Matched Order Reference</v>
      </c>
      <c r="S240">
        <f t="shared" si="38"/>
        <v>1</v>
      </c>
      <c r="V240" cm="1">
        <f t="array" ref="V240">IF(E240&lt;&gt;"CAPTURE",0,SUMPRODUCT((MDR_Rates!$A$2:$A$10=F240)*(G240&gt;MDR_Rates!$B$2:$B$10)*((MDR_Rates!$C$2:$C$10="")+(G240&lt;=MDR_Rates!$C$2:$C$10))*MDR_Rates!$D$2:$D$10))</f>
        <v>0</v>
      </c>
      <c r="W240">
        <f t="shared" si="39"/>
        <v>0</v>
      </c>
      <c r="X240">
        <f t="shared" si="40"/>
        <v>0</v>
      </c>
      <c r="Y240">
        <f t="shared" si="41"/>
        <v>0</v>
      </c>
      <c r="Z240">
        <f t="shared" si="42"/>
        <v>0</v>
      </c>
      <c r="AG240" t="str">
        <f t="shared" si="43"/>
        <v/>
      </c>
      <c r="AI240" t="str">
        <f t="shared" si="44"/>
        <v/>
      </c>
      <c r="AJ240" t="str">
        <f t="shared" si="45"/>
        <v/>
      </c>
      <c r="AK240" t="str">
        <f t="shared" si="46"/>
        <v>ORD26003229</v>
      </c>
      <c r="AL240">
        <f>IF(E240&lt;&gt;"CAPTURE","",COUNTIF(Orders!$H:$H,AK240))</f>
        <v>1</v>
      </c>
      <c r="AP240" t="str">
        <f t="shared" si="47"/>
        <v>Matched to Order</v>
      </c>
      <c r="AQ240">
        <f>IF(COUNTIF($A$2:A240,A240)=1,1,0)</f>
        <v>1</v>
      </c>
    </row>
    <row r="241" spans="1:43" x14ac:dyDescent="0.3">
      <c r="A241" t="s">
        <v>12097</v>
      </c>
      <c r="C241" t="s">
        <v>6500</v>
      </c>
      <c r="D241" s="1">
        <v>46267</v>
      </c>
      <c r="E241" t="s">
        <v>11819</v>
      </c>
      <c r="F241" t="s">
        <v>17</v>
      </c>
      <c r="G241">
        <v>1299</v>
      </c>
      <c r="H241">
        <v>23.38</v>
      </c>
      <c r="I241">
        <v>4.21</v>
      </c>
      <c r="J241">
        <v>1271.4100000000001</v>
      </c>
      <c r="K241" s="1">
        <v>46269</v>
      </c>
      <c r="L241" t="s">
        <v>11970</v>
      </c>
      <c r="M241">
        <f t="shared" si="36"/>
        <v>1</v>
      </c>
      <c r="N241">
        <f>COUNTIF(Orders!$A:$A,C241)</f>
        <v>1</v>
      </c>
      <c r="P241">
        <f>COUNTIF(Orders!$H:$H,UPPER(SUBSTITUTE(TRIM(C241),"-","")))</f>
        <v>1</v>
      </c>
      <c r="R241" t="str">
        <f t="shared" si="37"/>
        <v>Matched Order Reference</v>
      </c>
      <c r="S241">
        <f t="shared" si="38"/>
        <v>1</v>
      </c>
      <c r="V241" cm="1">
        <f t="array" ref="V241">IF(E241&lt;&gt;"CAPTURE",0,SUMPRODUCT((MDR_Rates!$A$2:$A$10=F241)*(G241&gt;MDR_Rates!$B$2:$B$10)*((MDR_Rates!$C$2:$C$10="")+(G241&lt;=MDR_Rates!$C$2:$C$10))*MDR_Rates!$D$2:$D$10))</f>
        <v>1.8</v>
      </c>
      <c r="W241">
        <f t="shared" si="39"/>
        <v>23.38</v>
      </c>
      <c r="X241">
        <f t="shared" si="40"/>
        <v>4.21</v>
      </c>
      <c r="Y241">
        <f t="shared" si="41"/>
        <v>0</v>
      </c>
      <c r="Z241">
        <f t="shared" si="42"/>
        <v>0</v>
      </c>
      <c r="AG241" t="str">
        <f t="shared" si="43"/>
        <v/>
      </c>
      <c r="AI241" t="str">
        <f t="shared" si="44"/>
        <v/>
      </c>
      <c r="AJ241" t="str">
        <f t="shared" si="45"/>
        <v/>
      </c>
      <c r="AK241" t="str">
        <f t="shared" si="46"/>
        <v>ORD26003270</v>
      </c>
      <c r="AL241">
        <f>IF(E241&lt;&gt;"CAPTURE","",COUNTIF(Orders!$H:$H,AK241))</f>
        <v>1</v>
      </c>
      <c r="AP241" t="str">
        <f t="shared" si="47"/>
        <v>Matched to Order</v>
      </c>
      <c r="AQ241">
        <f>IF(COUNTIF($A$2:A241,A241)=1,1,0)</f>
        <v>1</v>
      </c>
    </row>
    <row r="242" spans="1:43" x14ac:dyDescent="0.3">
      <c r="A242" t="s">
        <v>12098</v>
      </c>
      <c r="C242" t="s">
        <v>6512</v>
      </c>
      <c r="D242" s="1">
        <v>46267</v>
      </c>
      <c r="E242" t="s">
        <v>11819</v>
      </c>
      <c r="F242" t="s">
        <v>44</v>
      </c>
      <c r="G242">
        <v>2298</v>
      </c>
      <c r="H242">
        <v>39.07</v>
      </c>
      <c r="I242">
        <v>7.03</v>
      </c>
      <c r="J242">
        <v>2251.9</v>
      </c>
      <c r="K242" s="1">
        <v>46269</v>
      </c>
      <c r="L242" t="s">
        <v>11970</v>
      </c>
      <c r="M242">
        <f t="shared" si="36"/>
        <v>1</v>
      </c>
      <c r="N242">
        <f>COUNTIF(Orders!$A:$A,C242)</f>
        <v>1</v>
      </c>
      <c r="P242">
        <f>COUNTIF(Orders!$H:$H,UPPER(SUBSTITUTE(TRIM(C242),"-","")))</f>
        <v>1</v>
      </c>
      <c r="R242" t="str">
        <f t="shared" si="37"/>
        <v>Matched Order Reference</v>
      </c>
      <c r="S242">
        <f t="shared" si="38"/>
        <v>1</v>
      </c>
      <c r="V242" cm="1">
        <f t="array" ref="V242">IF(E242&lt;&gt;"CAPTURE",0,SUMPRODUCT((MDR_Rates!$A$2:$A$10=F242)*(G242&gt;MDR_Rates!$B$2:$B$10)*((MDR_Rates!$C$2:$C$10="")+(G242&lt;=MDR_Rates!$C$2:$C$10))*MDR_Rates!$D$2:$D$10))</f>
        <v>1.7</v>
      </c>
      <c r="W242">
        <f t="shared" si="39"/>
        <v>39.07</v>
      </c>
      <c r="X242">
        <f t="shared" si="40"/>
        <v>7.03</v>
      </c>
      <c r="Y242">
        <f t="shared" si="41"/>
        <v>0</v>
      </c>
      <c r="Z242">
        <f t="shared" si="42"/>
        <v>0</v>
      </c>
      <c r="AG242" t="str">
        <f t="shared" si="43"/>
        <v/>
      </c>
      <c r="AI242" t="str">
        <f t="shared" si="44"/>
        <v/>
      </c>
      <c r="AJ242" t="str">
        <f t="shared" si="45"/>
        <v/>
      </c>
      <c r="AK242" t="str">
        <f t="shared" si="46"/>
        <v>ORD26003276</v>
      </c>
      <c r="AL242">
        <f>IF(E242&lt;&gt;"CAPTURE","",COUNTIF(Orders!$H:$H,AK242))</f>
        <v>1</v>
      </c>
      <c r="AP242" t="str">
        <f t="shared" si="47"/>
        <v>Matched to Order</v>
      </c>
      <c r="AQ242">
        <f>IF(COUNTIF($A$2:A242,A242)=1,1,0)</f>
        <v>1</v>
      </c>
    </row>
    <row r="243" spans="1:43" x14ac:dyDescent="0.3">
      <c r="A243" t="s">
        <v>12099</v>
      </c>
      <c r="C243" t="s">
        <v>6608</v>
      </c>
      <c r="D243" s="1">
        <v>46267</v>
      </c>
      <c r="E243" t="s">
        <v>11819</v>
      </c>
      <c r="F243" t="s">
        <v>33</v>
      </c>
      <c r="G243">
        <v>999</v>
      </c>
      <c r="H243">
        <v>14.99</v>
      </c>
      <c r="I243">
        <v>2.7</v>
      </c>
      <c r="J243">
        <v>981.31</v>
      </c>
      <c r="K243" s="1">
        <v>46269</v>
      </c>
      <c r="L243" t="s">
        <v>11970</v>
      </c>
      <c r="M243">
        <f t="shared" si="36"/>
        <v>1</v>
      </c>
      <c r="N243">
        <f>COUNTIF(Orders!$A:$A,C243)</f>
        <v>1</v>
      </c>
      <c r="P243">
        <f>COUNTIF(Orders!$H:$H,UPPER(SUBSTITUTE(TRIM(C243),"-","")))</f>
        <v>1</v>
      </c>
      <c r="R243" t="str">
        <f t="shared" si="37"/>
        <v>Matched Order Reference</v>
      </c>
      <c r="S243">
        <f t="shared" si="38"/>
        <v>1</v>
      </c>
      <c r="V243" cm="1">
        <f t="array" ref="V243">IF(E243&lt;&gt;"CAPTURE",0,SUMPRODUCT((MDR_Rates!$A$2:$A$10=F243)*(G243&gt;MDR_Rates!$B$2:$B$10)*((MDR_Rates!$C$2:$C$10="")+(G243&lt;=MDR_Rates!$C$2:$C$10))*MDR_Rates!$D$2:$D$10))</f>
        <v>1.5</v>
      </c>
      <c r="W243">
        <f t="shared" si="39"/>
        <v>14.99</v>
      </c>
      <c r="X243">
        <f t="shared" si="40"/>
        <v>2.7</v>
      </c>
      <c r="Y243">
        <f t="shared" si="41"/>
        <v>0</v>
      </c>
      <c r="Z243">
        <f t="shared" si="42"/>
        <v>0</v>
      </c>
      <c r="AG243" t="str">
        <f t="shared" si="43"/>
        <v/>
      </c>
      <c r="AI243" t="str">
        <f t="shared" si="44"/>
        <v/>
      </c>
      <c r="AJ243" t="str">
        <f t="shared" si="45"/>
        <v/>
      </c>
      <c r="AK243" t="str">
        <f t="shared" si="46"/>
        <v>ORD26003325</v>
      </c>
      <c r="AL243">
        <f>IF(E243&lt;&gt;"CAPTURE","",COUNTIF(Orders!$H:$H,AK243))</f>
        <v>1</v>
      </c>
      <c r="AP243" t="str">
        <f t="shared" si="47"/>
        <v>Matched to Order</v>
      </c>
      <c r="AQ243">
        <f>IF(COUNTIF($A$2:A243,A243)=1,1,0)</f>
        <v>1</v>
      </c>
    </row>
    <row r="244" spans="1:43" x14ac:dyDescent="0.3">
      <c r="A244" t="s">
        <v>12100</v>
      </c>
      <c r="C244" t="s">
        <v>6710</v>
      </c>
      <c r="D244" s="1">
        <v>46267</v>
      </c>
      <c r="E244" t="s">
        <v>11819</v>
      </c>
      <c r="F244" t="s">
        <v>9</v>
      </c>
      <c r="G244">
        <v>1499</v>
      </c>
      <c r="H244">
        <v>0</v>
      </c>
      <c r="I244">
        <v>0</v>
      </c>
      <c r="J244">
        <v>1499</v>
      </c>
      <c r="K244" s="1">
        <v>46269</v>
      </c>
      <c r="L244" t="s">
        <v>11970</v>
      </c>
      <c r="M244">
        <f t="shared" si="36"/>
        <v>1</v>
      </c>
      <c r="N244">
        <f>COUNTIF(Orders!$A:$A,C244)</f>
        <v>1</v>
      </c>
      <c r="P244">
        <f>COUNTIF(Orders!$H:$H,UPPER(SUBSTITUTE(TRIM(C244),"-","")))</f>
        <v>1</v>
      </c>
      <c r="R244" t="str">
        <f t="shared" si="37"/>
        <v>Matched Order Reference</v>
      </c>
      <c r="S244">
        <f t="shared" si="38"/>
        <v>1</v>
      </c>
      <c r="V244" cm="1">
        <f t="array" ref="V244">IF(E244&lt;&gt;"CAPTURE",0,SUMPRODUCT((MDR_Rates!$A$2:$A$10=F244)*(G244&gt;MDR_Rates!$B$2:$B$10)*((MDR_Rates!$C$2:$C$10="")+(G244&lt;=MDR_Rates!$C$2:$C$10))*MDR_Rates!$D$2:$D$10))</f>
        <v>0</v>
      </c>
      <c r="W244">
        <f t="shared" si="39"/>
        <v>0</v>
      </c>
      <c r="X244">
        <f t="shared" si="40"/>
        <v>0</v>
      </c>
      <c r="Y244">
        <f t="shared" si="41"/>
        <v>0</v>
      </c>
      <c r="Z244">
        <f t="shared" si="42"/>
        <v>0</v>
      </c>
      <c r="AG244" t="str">
        <f t="shared" si="43"/>
        <v/>
      </c>
      <c r="AI244" t="str">
        <f t="shared" si="44"/>
        <v/>
      </c>
      <c r="AJ244" t="str">
        <f t="shared" si="45"/>
        <v/>
      </c>
      <c r="AK244" t="str">
        <f t="shared" si="46"/>
        <v>ORD26003376</v>
      </c>
      <c r="AL244">
        <f>IF(E244&lt;&gt;"CAPTURE","",COUNTIF(Orders!$H:$H,AK244))</f>
        <v>1</v>
      </c>
      <c r="AP244" t="str">
        <f t="shared" si="47"/>
        <v>Matched to Order</v>
      </c>
      <c r="AQ244">
        <f>IF(COUNTIF($A$2:A244,A244)=1,1,0)</f>
        <v>1</v>
      </c>
    </row>
    <row r="245" spans="1:43" x14ac:dyDescent="0.3">
      <c r="A245" t="s">
        <v>12101</v>
      </c>
      <c r="C245" t="s">
        <v>12102</v>
      </c>
      <c r="D245" s="1">
        <v>46267</v>
      </c>
      <c r="E245" t="s">
        <v>11819</v>
      </c>
      <c r="F245" t="s">
        <v>17</v>
      </c>
      <c r="G245">
        <v>999</v>
      </c>
      <c r="H245">
        <v>17.98</v>
      </c>
      <c r="I245">
        <v>3.24</v>
      </c>
      <c r="J245">
        <v>977.78</v>
      </c>
      <c r="K245" s="1">
        <v>46269</v>
      </c>
      <c r="L245" t="s">
        <v>11970</v>
      </c>
      <c r="M245">
        <f t="shared" si="36"/>
        <v>1</v>
      </c>
      <c r="N245">
        <f>COUNTIF(Orders!$A:$A,C245)</f>
        <v>0</v>
      </c>
      <c r="P245">
        <f>COUNTIF(Orders!$H:$H,UPPER(SUBSTITUTE(TRIM(C245),"-","")))</f>
        <v>1</v>
      </c>
      <c r="R245" t="str">
        <f t="shared" si="37"/>
        <v>Matched Order Reference</v>
      </c>
      <c r="S245">
        <f t="shared" si="38"/>
        <v>1</v>
      </c>
      <c r="V245" cm="1">
        <f t="array" ref="V245">IF(E245&lt;&gt;"CAPTURE",0,SUMPRODUCT((MDR_Rates!$A$2:$A$10=F245)*(G245&gt;MDR_Rates!$B$2:$B$10)*((MDR_Rates!$C$2:$C$10="")+(G245&lt;=MDR_Rates!$C$2:$C$10))*MDR_Rates!$D$2:$D$10))</f>
        <v>1.8</v>
      </c>
      <c r="W245">
        <f t="shared" si="39"/>
        <v>17.98</v>
      </c>
      <c r="X245">
        <f t="shared" si="40"/>
        <v>3.24</v>
      </c>
      <c r="Y245">
        <f t="shared" si="41"/>
        <v>0</v>
      </c>
      <c r="Z245">
        <f t="shared" si="42"/>
        <v>0</v>
      </c>
      <c r="AG245" t="str">
        <f t="shared" si="43"/>
        <v/>
      </c>
      <c r="AI245" t="str">
        <f t="shared" si="44"/>
        <v/>
      </c>
      <c r="AJ245" t="str">
        <f t="shared" si="45"/>
        <v/>
      </c>
      <c r="AK245" t="str">
        <f t="shared" si="46"/>
        <v>ORD26003380</v>
      </c>
      <c r="AL245">
        <f>IF(E245&lt;&gt;"CAPTURE","",COUNTIF(Orders!$H:$H,AK245))</f>
        <v>1</v>
      </c>
      <c r="AP245" t="str">
        <f t="shared" si="47"/>
        <v>Matched to Order</v>
      </c>
      <c r="AQ245">
        <f>IF(COUNTIF($A$2:A245,A245)=1,1,0)</f>
        <v>1</v>
      </c>
    </row>
    <row r="246" spans="1:43" x14ac:dyDescent="0.3">
      <c r="A246" t="s">
        <v>12103</v>
      </c>
      <c r="C246" t="s">
        <v>6748</v>
      </c>
      <c r="D246" s="1">
        <v>46267</v>
      </c>
      <c r="E246" t="s">
        <v>11819</v>
      </c>
      <c r="F246" t="s">
        <v>9</v>
      </c>
      <c r="G246">
        <v>1799</v>
      </c>
      <c r="H246">
        <v>0</v>
      </c>
      <c r="I246">
        <v>0</v>
      </c>
      <c r="J246">
        <v>1799</v>
      </c>
      <c r="K246" s="1">
        <v>46269</v>
      </c>
      <c r="L246" t="s">
        <v>11970</v>
      </c>
      <c r="M246">
        <f t="shared" si="36"/>
        <v>1</v>
      </c>
      <c r="N246">
        <f>COUNTIF(Orders!$A:$A,C246)</f>
        <v>1</v>
      </c>
      <c r="P246">
        <f>COUNTIF(Orders!$H:$H,UPPER(SUBSTITUTE(TRIM(C246),"-","")))</f>
        <v>1</v>
      </c>
      <c r="R246" t="str">
        <f t="shared" si="37"/>
        <v>Matched Order Reference</v>
      </c>
      <c r="S246">
        <f t="shared" si="38"/>
        <v>1</v>
      </c>
      <c r="V246" cm="1">
        <f t="array" ref="V246">IF(E246&lt;&gt;"CAPTURE",0,SUMPRODUCT((MDR_Rates!$A$2:$A$10=F246)*(G246&gt;MDR_Rates!$B$2:$B$10)*((MDR_Rates!$C$2:$C$10="")+(G246&lt;=MDR_Rates!$C$2:$C$10))*MDR_Rates!$D$2:$D$10))</f>
        <v>0</v>
      </c>
      <c r="W246">
        <f t="shared" si="39"/>
        <v>0</v>
      </c>
      <c r="X246">
        <f t="shared" si="40"/>
        <v>0</v>
      </c>
      <c r="Y246">
        <f t="shared" si="41"/>
        <v>0</v>
      </c>
      <c r="Z246">
        <f t="shared" si="42"/>
        <v>0</v>
      </c>
      <c r="AG246" t="str">
        <f t="shared" si="43"/>
        <v/>
      </c>
      <c r="AI246" t="str">
        <f t="shared" si="44"/>
        <v/>
      </c>
      <c r="AJ246" t="str">
        <f t="shared" si="45"/>
        <v/>
      </c>
      <c r="AK246" t="str">
        <f t="shared" si="46"/>
        <v>ORD26003395</v>
      </c>
      <c r="AL246">
        <f>IF(E246&lt;&gt;"CAPTURE","",COUNTIF(Orders!$H:$H,AK246))</f>
        <v>1</v>
      </c>
      <c r="AP246" t="str">
        <f t="shared" si="47"/>
        <v>Matched to Order</v>
      </c>
      <c r="AQ246">
        <f>IF(COUNTIF($A$2:A246,A246)=1,1,0)</f>
        <v>1</v>
      </c>
    </row>
    <row r="247" spans="1:43" x14ac:dyDescent="0.3">
      <c r="A247" t="s">
        <v>12104</v>
      </c>
      <c r="C247" t="s">
        <v>6768</v>
      </c>
      <c r="D247" s="1">
        <v>46267</v>
      </c>
      <c r="E247" t="s">
        <v>11819</v>
      </c>
      <c r="F247" t="s">
        <v>9</v>
      </c>
      <c r="G247">
        <v>1799</v>
      </c>
      <c r="H247">
        <v>0</v>
      </c>
      <c r="I247">
        <v>0</v>
      </c>
      <c r="J247">
        <v>1799</v>
      </c>
      <c r="K247" s="1">
        <v>46269</v>
      </c>
      <c r="L247" t="s">
        <v>11970</v>
      </c>
      <c r="M247">
        <f t="shared" si="36"/>
        <v>1</v>
      </c>
      <c r="N247">
        <f>COUNTIF(Orders!$A:$A,C247)</f>
        <v>1</v>
      </c>
      <c r="P247">
        <f>COUNTIF(Orders!$H:$H,UPPER(SUBSTITUTE(TRIM(C247),"-","")))</f>
        <v>1</v>
      </c>
      <c r="R247" t="str">
        <f t="shared" si="37"/>
        <v>Matched Order Reference</v>
      </c>
      <c r="S247">
        <f t="shared" si="38"/>
        <v>1</v>
      </c>
      <c r="V247" cm="1">
        <f t="array" ref="V247">IF(E247&lt;&gt;"CAPTURE",0,SUMPRODUCT((MDR_Rates!$A$2:$A$10=F247)*(G247&gt;MDR_Rates!$B$2:$B$10)*((MDR_Rates!$C$2:$C$10="")+(G247&lt;=MDR_Rates!$C$2:$C$10))*MDR_Rates!$D$2:$D$10))</f>
        <v>0</v>
      </c>
      <c r="W247">
        <f t="shared" si="39"/>
        <v>0</v>
      </c>
      <c r="X247">
        <f t="shared" si="40"/>
        <v>0</v>
      </c>
      <c r="Y247">
        <f t="shared" si="41"/>
        <v>0</v>
      </c>
      <c r="Z247">
        <f t="shared" si="42"/>
        <v>0</v>
      </c>
      <c r="AG247" t="str">
        <f t="shared" si="43"/>
        <v/>
      </c>
      <c r="AI247" t="str">
        <f t="shared" si="44"/>
        <v/>
      </c>
      <c r="AJ247" t="str">
        <f t="shared" si="45"/>
        <v/>
      </c>
      <c r="AK247" t="str">
        <f t="shared" si="46"/>
        <v>ORD26003405</v>
      </c>
      <c r="AL247">
        <f>IF(E247&lt;&gt;"CAPTURE","",COUNTIF(Orders!$H:$H,AK247))</f>
        <v>1</v>
      </c>
      <c r="AP247" t="str">
        <f t="shared" si="47"/>
        <v>Matched to Order</v>
      </c>
      <c r="AQ247">
        <f>IF(COUNTIF($A$2:A247,A247)=1,1,0)</f>
        <v>1</v>
      </c>
    </row>
    <row r="248" spans="1:43" x14ac:dyDescent="0.3">
      <c r="A248" t="s">
        <v>12105</v>
      </c>
      <c r="C248" t="s">
        <v>6826</v>
      </c>
      <c r="D248" s="1">
        <v>46267</v>
      </c>
      <c r="E248" t="s">
        <v>11819</v>
      </c>
      <c r="F248" t="s">
        <v>9</v>
      </c>
      <c r="G248">
        <v>4798</v>
      </c>
      <c r="H248">
        <v>14.39</v>
      </c>
      <c r="I248">
        <v>2.59</v>
      </c>
      <c r="J248">
        <v>4781.0200000000004</v>
      </c>
      <c r="K248" s="1">
        <v>46269</v>
      </c>
      <c r="L248" t="s">
        <v>11970</v>
      </c>
      <c r="M248">
        <f t="shared" si="36"/>
        <v>1</v>
      </c>
      <c r="N248">
        <f>COUNTIF(Orders!$A:$A,C248)</f>
        <v>1</v>
      </c>
      <c r="P248">
        <f>COUNTIF(Orders!$H:$H,UPPER(SUBSTITUTE(TRIM(C248),"-","")))</f>
        <v>1</v>
      </c>
      <c r="R248" t="str">
        <f t="shared" si="37"/>
        <v>Matched Order Reference</v>
      </c>
      <c r="S248">
        <f t="shared" si="38"/>
        <v>1</v>
      </c>
      <c r="V248" cm="1">
        <f t="array" ref="V248">IF(E248&lt;&gt;"CAPTURE",0,SUMPRODUCT((MDR_Rates!$A$2:$A$10=F248)*(G248&gt;MDR_Rates!$B$2:$B$10)*((MDR_Rates!$C$2:$C$10="")+(G248&lt;=MDR_Rates!$C$2:$C$10))*MDR_Rates!$D$2:$D$10))</f>
        <v>0.3</v>
      </c>
      <c r="W248">
        <f t="shared" si="39"/>
        <v>14.39</v>
      </c>
      <c r="X248">
        <f t="shared" si="40"/>
        <v>2.59</v>
      </c>
      <c r="Y248">
        <f t="shared" si="41"/>
        <v>0</v>
      </c>
      <c r="Z248">
        <f t="shared" si="42"/>
        <v>0</v>
      </c>
      <c r="AG248" t="str">
        <f t="shared" si="43"/>
        <v/>
      </c>
      <c r="AI248" t="str">
        <f t="shared" si="44"/>
        <v/>
      </c>
      <c r="AJ248" t="str">
        <f t="shared" si="45"/>
        <v/>
      </c>
      <c r="AK248" t="str">
        <f t="shared" si="46"/>
        <v>ORD26003434</v>
      </c>
      <c r="AL248">
        <f>IF(E248&lt;&gt;"CAPTURE","",COUNTIF(Orders!$H:$H,AK248))</f>
        <v>1</v>
      </c>
      <c r="AP248" t="str">
        <f t="shared" si="47"/>
        <v>Matched to Order</v>
      </c>
      <c r="AQ248">
        <f>IF(COUNTIF($A$2:A248,A248)=1,1,0)</f>
        <v>1</v>
      </c>
    </row>
    <row r="249" spans="1:43" x14ac:dyDescent="0.3">
      <c r="A249" t="s">
        <v>12106</v>
      </c>
      <c r="C249" t="s">
        <v>6878</v>
      </c>
      <c r="D249" s="1">
        <v>46267</v>
      </c>
      <c r="E249" t="s">
        <v>11819</v>
      </c>
      <c r="F249" t="s">
        <v>33</v>
      </c>
      <c r="G249">
        <v>3447</v>
      </c>
      <c r="H249">
        <v>41.36</v>
      </c>
      <c r="I249">
        <v>7.44</v>
      </c>
      <c r="J249">
        <v>3398.2</v>
      </c>
      <c r="K249" s="1">
        <v>46269</v>
      </c>
      <c r="L249" t="s">
        <v>11970</v>
      </c>
      <c r="M249">
        <f t="shared" si="36"/>
        <v>1</v>
      </c>
      <c r="N249">
        <f>COUNTIF(Orders!$A:$A,C249)</f>
        <v>1</v>
      </c>
      <c r="P249">
        <f>COUNTIF(Orders!$H:$H,UPPER(SUBSTITUTE(TRIM(C249),"-","")))</f>
        <v>1</v>
      </c>
      <c r="R249" t="str">
        <f t="shared" si="37"/>
        <v>Matched Order Reference</v>
      </c>
      <c r="S249">
        <f t="shared" si="38"/>
        <v>1</v>
      </c>
      <c r="V249" cm="1">
        <f t="array" ref="V249">IF(E249&lt;&gt;"CAPTURE",0,SUMPRODUCT((MDR_Rates!$A$2:$A$10=F249)*(G249&gt;MDR_Rates!$B$2:$B$10)*((MDR_Rates!$C$2:$C$10="")+(G249&lt;=MDR_Rates!$C$2:$C$10))*MDR_Rates!$D$2:$D$10))</f>
        <v>1.2</v>
      </c>
      <c r="W249">
        <f t="shared" si="39"/>
        <v>41.36</v>
      </c>
      <c r="X249">
        <f t="shared" si="40"/>
        <v>7.44</v>
      </c>
      <c r="Y249">
        <f t="shared" si="41"/>
        <v>0</v>
      </c>
      <c r="Z249">
        <f t="shared" si="42"/>
        <v>0</v>
      </c>
      <c r="AG249" t="str">
        <f t="shared" si="43"/>
        <v/>
      </c>
      <c r="AI249" t="str">
        <f t="shared" si="44"/>
        <v/>
      </c>
      <c r="AJ249" t="str">
        <f t="shared" si="45"/>
        <v/>
      </c>
      <c r="AK249" t="str">
        <f t="shared" si="46"/>
        <v>ORD26003460</v>
      </c>
      <c r="AL249">
        <f>IF(E249&lt;&gt;"CAPTURE","",COUNTIF(Orders!$H:$H,AK249))</f>
        <v>1</v>
      </c>
      <c r="AP249" t="str">
        <f t="shared" si="47"/>
        <v>Matched to Order</v>
      </c>
      <c r="AQ249">
        <f>IF(COUNTIF($A$2:A249,A249)=1,1,0)</f>
        <v>1</v>
      </c>
    </row>
    <row r="250" spans="1:43" x14ac:dyDescent="0.3">
      <c r="A250" t="s">
        <v>12107</v>
      </c>
      <c r="C250" t="s">
        <v>6952</v>
      </c>
      <c r="D250" s="1">
        <v>46267</v>
      </c>
      <c r="E250" t="s">
        <v>11819</v>
      </c>
      <c r="F250" t="s">
        <v>9</v>
      </c>
      <c r="G250">
        <v>349</v>
      </c>
      <c r="H250">
        <v>0</v>
      </c>
      <c r="I250">
        <v>0</v>
      </c>
      <c r="J250">
        <v>349</v>
      </c>
      <c r="K250" s="1">
        <v>46269</v>
      </c>
      <c r="L250" t="s">
        <v>11970</v>
      </c>
      <c r="M250">
        <f t="shared" si="36"/>
        <v>1</v>
      </c>
      <c r="N250">
        <f>COUNTIF(Orders!$A:$A,C250)</f>
        <v>1</v>
      </c>
      <c r="P250">
        <f>COUNTIF(Orders!$H:$H,UPPER(SUBSTITUTE(TRIM(C250),"-","")))</f>
        <v>1</v>
      </c>
      <c r="R250" t="str">
        <f t="shared" si="37"/>
        <v>Matched Order Reference</v>
      </c>
      <c r="S250">
        <f t="shared" si="38"/>
        <v>1</v>
      </c>
      <c r="V250" cm="1">
        <f t="array" ref="V250">IF(E250&lt;&gt;"CAPTURE",0,SUMPRODUCT((MDR_Rates!$A$2:$A$10=F250)*(G250&gt;MDR_Rates!$B$2:$B$10)*((MDR_Rates!$C$2:$C$10="")+(G250&lt;=MDR_Rates!$C$2:$C$10))*MDR_Rates!$D$2:$D$10))</f>
        <v>0</v>
      </c>
      <c r="W250">
        <f t="shared" si="39"/>
        <v>0</v>
      </c>
      <c r="X250">
        <f t="shared" si="40"/>
        <v>0</v>
      </c>
      <c r="Y250">
        <f t="shared" si="41"/>
        <v>0</v>
      </c>
      <c r="Z250">
        <f t="shared" si="42"/>
        <v>0</v>
      </c>
      <c r="AG250" t="str">
        <f t="shared" si="43"/>
        <v/>
      </c>
      <c r="AI250" t="str">
        <f t="shared" si="44"/>
        <v/>
      </c>
      <c r="AJ250" t="str">
        <f t="shared" si="45"/>
        <v/>
      </c>
      <c r="AK250" t="str">
        <f t="shared" si="46"/>
        <v>ORD26003498</v>
      </c>
      <c r="AL250">
        <f>IF(E250&lt;&gt;"CAPTURE","",COUNTIF(Orders!$H:$H,AK250))</f>
        <v>1</v>
      </c>
      <c r="AP250" t="str">
        <f t="shared" si="47"/>
        <v>Matched to Order</v>
      </c>
      <c r="AQ250">
        <f>IF(COUNTIF($A$2:A250,A250)=1,1,0)</f>
        <v>1</v>
      </c>
    </row>
    <row r="251" spans="1:43" x14ac:dyDescent="0.3">
      <c r="A251" t="s">
        <v>12108</v>
      </c>
      <c r="C251" t="s">
        <v>7000</v>
      </c>
      <c r="D251" s="1">
        <v>46267</v>
      </c>
      <c r="E251" t="s">
        <v>11819</v>
      </c>
      <c r="F251" t="s">
        <v>9</v>
      </c>
      <c r="G251">
        <v>2499</v>
      </c>
      <c r="H251">
        <v>7.5</v>
      </c>
      <c r="I251">
        <v>1.35</v>
      </c>
      <c r="J251">
        <v>2490.15</v>
      </c>
      <c r="K251" s="1">
        <v>46269</v>
      </c>
      <c r="L251" t="s">
        <v>11970</v>
      </c>
      <c r="M251">
        <f t="shared" si="36"/>
        <v>1</v>
      </c>
      <c r="N251">
        <f>COUNTIF(Orders!$A:$A,C251)</f>
        <v>1</v>
      </c>
      <c r="P251">
        <f>COUNTIF(Orders!$H:$H,UPPER(SUBSTITUTE(TRIM(C251),"-","")))</f>
        <v>1</v>
      </c>
      <c r="R251" t="str">
        <f t="shared" si="37"/>
        <v>Matched Order Reference</v>
      </c>
      <c r="S251">
        <f t="shared" si="38"/>
        <v>1</v>
      </c>
      <c r="V251" cm="1">
        <f t="array" ref="V251">IF(E251&lt;&gt;"CAPTURE",0,SUMPRODUCT((MDR_Rates!$A$2:$A$10=F251)*(G251&gt;MDR_Rates!$B$2:$B$10)*((MDR_Rates!$C$2:$C$10="")+(G251&lt;=MDR_Rates!$C$2:$C$10))*MDR_Rates!$D$2:$D$10))</f>
        <v>0.3</v>
      </c>
      <c r="W251">
        <f t="shared" si="39"/>
        <v>7.5</v>
      </c>
      <c r="X251">
        <f t="shared" si="40"/>
        <v>1.35</v>
      </c>
      <c r="Y251">
        <f t="shared" si="41"/>
        <v>0</v>
      </c>
      <c r="Z251">
        <f t="shared" si="42"/>
        <v>0</v>
      </c>
      <c r="AG251" t="str">
        <f t="shared" si="43"/>
        <v/>
      </c>
      <c r="AI251" t="str">
        <f t="shared" si="44"/>
        <v/>
      </c>
      <c r="AJ251" t="str">
        <f t="shared" si="45"/>
        <v/>
      </c>
      <c r="AK251" t="str">
        <f t="shared" si="46"/>
        <v>ORD26003523</v>
      </c>
      <c r="AL251">
        <f>IF(E251&lt;&gt;"CAPTURE","",COUNTIF(Orders!$H:$H,AK251))</f>
        <v>1</v>
      </c>
      <c r="AP251" t="str">
        <f t="shared" si="47"/>
        <v>Matched to Order</v>
      </c>
      <c r="AQ251">
        <f>IF(COUNTIF($A$2:A251,A251)=1,1,0)</f>
        <v>1</v>
      </c>
    </row>
    <row r="252" spans="1:43" x14ac:dyDescent="0.3">
      <c r="A252" t="s">
        <v>12109</v>
      </c>
      <c r="C252" t="s">
        <v>7018</v>
      </c>
      <c r="D252" s="1">
        <v>46267</v>
      </c>
      <c r="E252" t="s">
        <v>11819</v>
      </c>
      <c r="F252" t="s">
        <v>17</v>
      </c>
      <c r="G252">
        <v>999</v>
      </c>
      <c r="H252">
        <v>17.98</v>
      </c>
      <c r="I252">
        <v>3.24</v>
      </c>
      <c r="J252">
        <v>977.78</v>
      </c>
      <c r="K252" s="1">
        <v>46269</v>
      </c>
      <c r="L252" t="s">
        <v>11970</v>
      </c>
      <c r="M252">
        <f t="shared" si="36"/>
        <v>1</v>
      </c>
      <c r="N252">
        <f>COUNTIF(Orders!$A:$A,C252)</f>
        <v>1</v>
      </c>
      <c r="P252">
        <f>COUNTIF(Orders!$H:$H,UPPER(SUBSTITUTE(TRIM(C252),"-","")))</f>
        <v>1</v>
      </c>
      <c r="R252" t="str">
        <f t="shared" si="37"/>
        <v>Matched Order Reference</v>
      </c>
      <c r="S252">
        <f t="shared" si="38"/>
        <v>1</v>
      </c>
      <c r="V252" cm="1">
        <f t="array" ref="V252">IF(E252&lt;&gt;"CAPTURE",0,SUMPRODUCT((MDR_Rates!$A$2:$A$10=F252)*(G252&gt;MDR_Rates!$B$2:$B$10)*((MDR_Rates!$C$2:$C$10="")+(G252&lt;=MDR_Rates!$C$2:$C$10))*MDR_Rates!$D$2:$D$10))</f>
        <v>1.8</v>
      </c>
      <c r="W252">
        <f t="shared" si="39"/>
        <v>17.98</v>
      </c>
      <c r="X252">
        <f t="shared" si="40"/>
        <v>3.24</v>
      </c>
      <c r="Y252">
        <f t="shared" si="41"/>
        <v>0</v>
      </c>
      <c r="Z252">
        <f t="shared" si="42"/>
        <v>0</v>
      </c>
      <c r="AG252" t="str">
        <f t="shared" si="43"/>
        <v/>
      </c>
      <c r="AI252" t="str">
        <f t="shared" si="44"/>
        <v/>
      </c>
      <c r="AJ252" t="str">
        <f t="shared" si="45"/>
        <v/>
      </c>
      <c r="AK252" t="str">
        <f t="shared" si="46"/>
        <v>ORD26003532</v>
      </c>
      <c r="AL252">
        <f>IF(E252&lt;&gt;"CAPTURE","",COUNTIF(Orders!$H:$H,AK252))</f>
        <v>1</v>
      </c>
      <c r="AP252" t="str">
        <f t="shared" si="47"/>
        <v>Matched to Order</v>
      </c>
      <c r="AQ252">
        <f>IF(COUNTIF($A$2:A252,A252)=1,1,0)</f>
        <v>1</v>
      </c>
    </row>
    <row r="253" spans="1:43" x14ac:dyDescent="0.3">
      <c r="A253" t="s">
        <v>12110</v>
      </c>
      <c r="C253" t="s">
        <v>7043</v>
      </c>
      <c r="D253" s="1">
        <v>46267</v>
      </c>
      <c r="E253" t="s">
        <v>11819</v>
      </c>
      <c r="F253" t="s">
        <v>17</v>
      </c>
      <c r="G253">
        <v>4999</v>
      </c>
      <c r="H253">
        <v>79.98</v>
      </c>
      <c r="I253">
        <v>14.4</v>
      </c>
      <c r="J253">
        <v>4904.62</v>
      </c>
      <c r="K253" s="1">
        <v>46269</v>
      </c>
      <c r="L253" t="s">
        <v>11970</v>
      </c>
      <c r="M253">
        <f t="shared" si="36"/>
        <v>1</v>
      </c>
      <c r="N253">
        <f>COUNTIF(Orders!$A:$A,C253)</f>
        <v>1</v>
      </c>
      <c r="P253">
        <f>COUNTIF(Orders!$H:$H,UPPER(SUBSTITUTE(TRIM(C253),"-","")))</f>
        <v>1</v>
      </c>
      <c r="R253" t="str">
        <f t="shared" si="37"/>
        <v>Matched Order Reference</v>
      </c>
      <c r="S253">
        <f t="shared" si="38"/>
        <v>1</v>
      </c>
      <c r="V253" cm="1">
        <f t="array" ref="V253">IF(E253&lt;&gt;"CAPTURE",0,SUMPRODUCT((MDR_Rates!$A$2:$A$10=F253)*(G253&gt;MDR_Rates!$B$2:$B$10)*((MDR_Rates!$C$2:$C$10="")+(G253&lt;=MDR_Rates!$C$2:$C$10))*MDR_Rates!$D$2:$D$10))</f>
        <v>1.6</v>
      </c>
      <c r="W253">
        <f t="shared" si="39"/>
        <v>79.98</v>
      </c>
      <c r="X253">
        <f t="shared" si="40"/>
        <v>14.4</v>
      </c>
      <c r="Y253">
        <f t="shared" si="41"/>
        <v>0</v>
      </c>
      <c r="Z253">
        <f t="shared" si="42"/>
        <v>0</v>
      </c>
      <c r="AG253" t="str">
        <f t="shared" si="43"/>
        <v/>
      </c>
      <c r="AI253" t="str">
        <f t="shared" si="44"/>
        <v/>
      </c>
      <c r="AJ253" t="str">
        <f t="shared" si="45"/>
        <v/>
      </c>
      <c r="AK253" t="str">
        <f t="shared" si="46"/>
        <v>ORD26003545</v>
      </c>
      <c r="AL253">
        <f>IF(E253&lt;&gt;"CAPTURE","",COUNTIF(Orders!$H:$H,AK253))</f>
        <v>1</v>
      </c>
      <c r="AP253" t="str">
        <f t="shared" si="47"/>
        <v>Matched to Order</v>
      </c>
      <c r="AQ253">
        <f>IF(COUNTIF($A$2:A253,A253)=1,1,0)</f>
        <v>1</v>
      </c>
    </row>
    <row r="254" spans="1:43" x14ac:dyDescent="0.3">
      <c r="A254" t="s">
        <v>12111</v>
      </c>
      <c r="C254" t="s">
        <v>7081</v>
      </c>
      <c r="D254" s="1">
        <v>46267</v>
      </c>
      <c r="E254" t="s">
        <v>11819</v>
      </c>
      <c r="F254" t="s">
        <v>17</v>
      </c>
      <c r="G254">
        <v>349</v>
      </c>
      <c r="H254">
        <v>6.28</v>
      </c>
      <c r="I254">
        <v>1.1299999999999999</v>
      </c>
      <c r="J254">
        <v>341.59</v>
      </c>
      <c r="K254" s="1">
        <v>46269</v>
      </c>
      <c r="L254" t="s">
        <v>11970</v>
      </c>
      <c r="M254">
        <f t="shared" si="36"/>
        <v>1</v>
      </c>
      <c r="N254">
        <f>COUNTIF(Orders!$A:$A,C254)</f>
        <v>1</v>
      </c>
      <c r="P254">
        <f>COUNTIF(Orders!$H:$H,UPPER(SUBSTITUTE(TRIM(C254),"-","")))</f>
        <v>1</v>
      </c>
      <c r="R254" t="str">
        <f t="shared" si="37"/>
        <v>Matched Order Reference</v>
      </c>
      <c r="S254">
        <f t="shared" si="38"/>
        <v>1</v>
      </c>
      <c r="V254" cm="1">
        <f t="array" ref="V254">IF(E254&lt;&gt;"CAPTURE",0,SUMPRODUCT((MDR_Rates!$A$2:$A$10=F254)*(G254&gt;MDR_Rates!$B$2:$B$10)*((MDR_Rates!$C$2:$C$10="")+(G254&lt;=MDR_Rates!$C$2:$C$10))*MDR_Rates!$D$2:$D$10))</f>
        <v>1.8</v>
      </c>
      <c r="W254">
        <f t="shared" si="39"/>
        <v>6.28</v>
      </c>
      <c r="X254">
        <f t="shared" si="40"/>
        <v>1.1299999999999999</v>
      </c>
      <c r="Y254">
        <f t="shared" si="41"/>
        <v>0</v>
      </c>
      <c r="Z254">
        <f t="shared" si="42"/>
        <v>0</v>
      </c>
      <c r="AG254" t="str">
        <f t="shared" si="43"/>
        <v/>
      </c>
      <c r="AI254" t="str">
        <f t="shared" si="44"/>
        <v/>
      </c>
      <c r="AJ254" t="str">
        <f t="shared" si="45"/>
        <v/>
      </c>
      <c r="AK254" t="str">
        <f t="shared" si="46"/>
        <v>ORD26003564</v>
      </c>
      <c r="AL254">
        <f>IF(E254&lt;&gt;"CAPTURE","",COUNTIF(Orders!$H:$H,AK254))</f>
        <v>1</v>
      </c>
      <c r="AP254" t="str">
        <f t="shared" si="47"/>
        <v>Matched to Order</v>
      </c>
      <c r="AQ254">
        <f>IF(COUNTIF($A$2:A254,A254)=1,1,0)</f>
        <v>1</v>
      </c>
    </row>
    <row r="255" spans="1:43" x14ac:dyDescent="0.3">
      <c r="A255" t="s">
        <v>12112</v>
      </c>
      <c r="C255" t="s">
        <v>7346</v>
      </c>
      <c r="D255" s="1">
        <v>46267</v>
      </c>
      <c r="E255" t="s">
        <v>11819</v>
      </c>
      <c r="F255" t="s">
        <v>9</v>
      </c>
      <c r="G255">
        <v>2998</v>
      </c>
      <c r="H255">
        <v>8.99</v>
      </c>
      <c r="I255">
        <v>1.62</v>
      </c>
      <c r="J255">
        <v>2987.39</v>
      </c>
      <c r="K255" s="1">
        <v>46269</v>
      </c>
      <c r="L255" t="s">
        <v>11970</v>
      </c>
      <c r="M255">
        <f t="shared" si="36"/>
        <v>1</v>
      </c>
      <c r="N255">
        <f>COUNTIF(Orders!$A:$A,C255)</f>
        <v>1</v>
      </c>
      <c r="P255">
        <f>COUNTIF(Orders!$H:$H,UPPER(SUBSTITUTE(TRIM(C255),"-","")))</f>
        <v>1</v>
      </c>
      <c r="R255" t="str">
        <f t="shared" si="37"/>
        <v>Matched Order Reference</v>
      </c>
      <c r="S255">
        <f t="shared" si="38"/>
        <v>1</v>
      </c>
      <c r="V255" cm="1">
        <f t="array" ref="V255">IF(E255&lt;&gt;"CAPTURE",0,SUMPRODUCT((MDR_Rates!$A$2:$A$10=F255)*(G255&gt;MDR_Rates!$B$2:$B$10)*((MDR_Rates!$C$2:$C$10="")+(G255&lt;=MDR_Rates!$C$2:$C$10))*MDR_Rates!$D$2:$D$10))</f>
        <v>0.3</v>
      </c>
      <c r="W255">
        <f t="shared" si="39"/>
        <v>8.99</v>
      </c>
      <c r="X255">
        <f t="shared" si="40"/>
        <v>1.62</v>
      </c>
      <c r="Y255">
        <f t="shared" si="41"/>
        <v>0</v>
      </c>
      <c r="Z255">
        <f t="shared" si="42"/>
        <v>0</v>
      </c>
      <c r="AG255" t="str">
        <f t="shared" si="43"/>
        <v/>
      </c>
      <c r="AI255" t="str">
        <f t="shared" si="44"/>
        <v/>
      </c>
      <c r="AJ255" t="str">
        <f t="shared" si="45"/>
        <v/>
      </c>
      <c r="AK255" t="str">
        <f t="shared" si="46"/>
        <v>ORD26003701</v>
      </c>
      <c r="AL255">
        <f>IF(E255&lt;&gt;"CAPTURE","",COUNTIF(Orders!$H:$H,AK255))</f>
        <v>1</v>
      </c>
      <c r="AP255" t="str">
        <f t="shared" si="47"/>
        <v>Matched to Order</v>
      </c>
      <c r="AQ255">
        <f>IF(COUNTIF($A$2:A255,A255)=1,1,0)</f>
        <v>1</v>
      </c>
    </row>
    <row r="256" spans="1:43" x14ac:dyDescent="0.3">
      <c r="A256" t="s">
        <v>12113</v>
      </c>
      <c r="C256" t="s">
        <v>12114</v>
      </c>
      <c r="D256" s="1">
        <v>46267</v>
      </c>
      <c r="E256" t="s">
        <v>11819</v>
      </c>
      <c r="F256" t="s">
        <v>17</v>
      </c>
      <c r="G256">
        <v>1299</v>
      </c>
      <c r="H256">
        <v>23.38</v>
      </c>
      <c r="I256">
        <v>4.21</v>
      </c>
      <c r="J256">
        <v>1271.4100000000001</v>
      </c>
      <c r="K256" s="1">
        <v>46269</v>
      </c>
      <c r="L256" t="s">
        <v>11970</v>
      </c>
      <c r="M256">
        <f t="shared" si="36"/>
        <v>1</v>
      </c>
      <c r="N256">
        <f>COUNTIF(Orders!$A:$A,C256)</f>
        <v>0</v>
      </c>
      <c r="P256">
        <f>COUNTIF(Orders!$H:$H,UPPER(SUBSTITUTE(TRIM(C256),"-","")))</f>
        <v>1</v>
      </c>
      <c r="R256" t="str">
        <f t="shared" si="37"/>
        <v>Matched Order Reference</v>
      </c>
      <c r="S256">
        <f t="shared" si="38"/>
        <v>1</v>
      </c>
      <c r="V256" cm="1">
        <f t="array" ref="V256">IF(E256&lt;&gt;"CAPTURE",0,SUMPRODUCT((MDR_Rates!$A$2:$A$10=F256)*(G256&gt;MDR_Rates!$B$2:$B$10)*((MDR_Rates!$C$2:$C$10="")+(G256&lt;=MDR_Rates!$C$2:$C$10))*MDR_Rates!$D$2:$D$10))</f>
        <v>1.8</v>
      </c>
      <c r="W256">
        <f t="shared" si="39"/>
        <v>23.38</v>
      </c>
      <c r="X256">
        <f t="shared" si="40"/>
        <v>4.21</v>
      </c>
      <c r="Y256">
        <f t="shared" si="41"/>
        <v>0</v>
      </c>
      <c r="Z256">
        <f t="shared" si="42"/>
        <v>0</v>
      </c>
      <c r="AG256" t="str">
        <f t="shared" si="43"/>
        <v/>
      </c>
      <c r="AI256" t="str">
        <f t="shared" si="44"/>
        <v/>
      </c>
      <c r="AJ256" t="str">
        <f t="shared" si="45"/>
        <v/>
      </c>
      <c r="AK256" t="str">
        <f t="shared" si="46"/>
        <v>ORD26003702</v>
      </c>
      <c r="AL256">
        <f>IF(E256&lt;&gt;"CAPTURE","",COUNTIF(Orders!$H:$H,AK256))</f>
        <v>1</v>
      </c>
      <c r="AP256" t="str">
        <f t="shared" si="47"/>
        <v>Matched to Order</v>
      </c>
      <c r="AQ256">
        <f>IF(COUNTIF($A$2:A256,A256)=1,1,0)</f>
        <v>1</v>
      </c>
    </row>
    <row r="257" spans="1:43" x14ac:dyDescent="0.3">
      <c r="A257" t="s">
        <v>12115</v>
      </c>
      <c r="C257" t="s">
        <v>12116</v>
      </c>
      <c r="D257" s="1">
        <v>46267</v>
      </c>
      <c r="E257" t="s">
        <v>11819</v>
      </c>
      <c r="F257" t="s">
        <v>17</v>
      </c>
      <c r="G257">
        <v>3499</v>
      </c>
      <c r="H257">
        <v>55.98</v>
      </c>
      <c r="I257">
        <v>10.08</v>
      </c>
      <c r="J257">
        <v>3432.94</v>
      </c>
      <c r="K257" s="1">
        <v>46269</v>
      </c>
      <c r="L257" t="s">
        <v>11970</v>
      </c>
      <c r="M257">
        <f t="shared" si="36"/>
        <v>1</v>
      </c>
      <c r="N257">
        <f>COUNTIF(Orders!$A:$A,C257)</f>
        <v>1</v>
      </c>
      <c r="P257">
        <f>COUNTIF(Orders!$H:$H,UPPER(SUBSTITUTE(TRIM(C257),"-","")))</f>
        <v>1</v>
      </c>
      <c r="R257" t="str">
        <f t="shared" si="37"/>
        <v>Matched Order Reference</v>
      </c>
      <c r="S257">
        <f t="shared" si="38"/>
        <v>1</v>
      </c>
      <c r="V257" cm="1">
        <f t="array" ref="V257">IF(E257&lt;&gt;"CAPTURE",0,SUMPRODUCT((MDR_Rates!$A$2:$A$10=F257)*(G257&gt;MDR_Rates!$B$2:$B$10)*((MDR_Rates!$C$2:$C$10="")+(G257&lt;=MDR_Rates!$C$2:$C$10))*MDR_Rates!$D$2:$D$10))</f>
        <v>1.6</v>
      </c>
      <c r="W257">
        <f t="shared" si="39"/>
        <v>55.98</v>
      </c>
      <c r="X257">
        <f t="shared" si="40"/>
        <v>10.08</v>
      </c>
      <c r="Y257">
        <f t="shared" si="41"/>
        <v>0</v>
      </c>
      <c r="Z257">
        <f t="shared" si="42"/>
        <v>0</v>
      </c>
      <c r="AG257" t="str">
        <f t="shared" si="43"/>
        <v/>
      </c>
      <c r="AI257" t="str">
        <f t="shared" si="44"/>
        <v/>
      </c>
      <c r="AJ257" t="str">
        <f t="shared" si="45"/>
        <v/>
      </c>
      <c r="AK257" t="str">
        <f t="shared" si="46"/>
        <v>ORD26003703</v>
      </c>
      <c r="AL257">
        <f>IF(E257&lt;&gt;"CAPTURE","",COUNTIF(Orders!$H:$H,AK257))</f>
        <v>1</v>
      </c>
      <c r="AP257" t="str">
        <f t="shared" si="47"/>
        <v>Matched to Order</v>
      </c>
      <c r="AQ257">
        <f>IF(COUNTIF($A$2:A257,A257)=1,1,0)</f>
        <v>1</v>
      </c>
    </row>
    <row r="258" spans="1:43" x14ac:dyDescent="0.3">
      <c r="A258" t="s">
        <v>12117</v>
      </c>
      <c r="C258" t="s">
        <v>7354</v>
      </c>
      <c r="D258" s="1">
        <v>46267</v>
      </c>
      <c r="E258" t="s">
        <v>11819</v>
      </c>
      <c r="F258" t="s">
        <v>33</v>
      </c>
      <c r="G258">
        <v>799</v>
      </c>
      <c r="H258">
        <v>11.99</v>
      </c>
      <c r="I258">
        <v>2.16</v>
      </c>
      <c r="J258">
        <v>784.85</v>
      </c>
      <c r="K258" s="1">
        <v>46269</v>
      </c>
      <c r="L258" t="s">
        <v>11970</v>
      </c>
      <c r="M258">
        <f t="shared" si="36"/>
        <v>1</v>
      </c>
      <c r="N258">
        <f>COUNTIF(Orders!$A:$A,C258)</f>
        <v>1</v>
      </c>
      <c r="P258">
        <f>COUNTIF(Orders!$H:$H,UPPER(SUBSTITUTE(TRIM(C258),"-","")))</f>
        <v>1</v>
      </c>
      <c r="R258" t="str">
        <f t="shared" si="37"/>
        <v>Matched Order Reference</v>
      </c>
      <c r="S258">
        <f t="shared" si="38"/>
        <v>1</v>
      </c>
      <c r="V258" cm="1">
        <f t="array" ref="V258">IF(E258&lt;&gt;"CAPTURE",0,SUMPRODUCT((MDR_Rates!$A$2:$A$10=F258)*(G258&gt;MDR_Rates!$B$2:$B$10)*((MDR_Rates!$C$2:$C$10="")+(G258&lt;=MDR_Rates!$C$2:$C$10))*MDR_Rates!$D$2:$D$10))</f>
        <v>1.5</v>
      </c>
      <c r="W258">
        <f t="shared" si="39"/>
        <v>11.99</v>
      </c>
      <c r="X258">
        <f t="shared" si="40"/>
        <v>2.16</v>
      </c>
      <c r="Y258">
        <f t="shared" si="41"/>
        <v>0</v>
      </c>
      <c r="Z258">
        <f t="shared" si="42"/>
        <v>0</v>
      </c>
      <c r="AG258" t="str">
        <f t="shared" si="43"/>
        <v/>
      </c>
      <c r="AI258" t="str">
        <f t="shared" si="44"/>
        <v/>
      </c>
      <c r="AJ258" t="str">
        <f t="shared" si="45"/>
        <v/>
      </c>
      <c r="AK258" t="str">
        <f t="shared" si="46"/>
        <v>ORD26003705</v>
      </c>
      <c r="AL258">
        <f>IF(E258&lt;&gt;"CAPTURE","",COUNTIF(Orders!$H:$H,AK258))</f>
        <v>1</v>
      </c>
      <c r="AP258" t="str">
        <f t="shared" si="47"/>
        <v>Matched to Order</v>
      </c>
      <c r="AQ258">
        <f>IF(COUNTIF($A$2:A258,A258)=1,1,0)</f>
        <v>1</v>
      </c>
    </row>
    <row r="259" spans="1:43" x14ac:dyDescent="0.3">
      <c r="A259" t="s">
        <v>12118</v>
      </c>
      <c r="C259" t="s">
        <v>7358</v>
      </c>
      <c r="D259" s="1">
        <v>46267</v>
      </c>
      <c r="E259" t="s">
        <v>11819</v>
      </c>
      <c r="F259" t="s">
        <v>9</v>
      </c>
      <c r="G259">
        <v>5298</v>
      </c>
      <c r="H259">
        <v>15.89</v>
      </c>
      <c r="I259">
        <v>2.86</v>
      </c>
      <c r="J259">
        <v>5279.25</v>
      </c>
      <c r="K259" s="1">
        <v>46269</v>
      </c>
      <c r="L259" t="s">
        <v>11970</v>
      </c>
      <c r="M259">
        <f t="shared" ref="M259:M322" si="48">COUNTIF($A:$A,A259)</f>
        <v>1</v>
      </c>
      <c r="N259">
        <f>COUNTIF(Orders!$A:$A,C259)</f>
        <v>1</v>
      </c>
      <c r="P259">
        <f>COUNTIF(Orders!$H:$H,UPPER(SUBSTITUTE(TRIM(C259),"-","")))</f>
        <v>1</v>
      </c>
      <c r="R259" t="str">
        <f t="shared" ref="R259:R322" si="49">IF(E259="REFUND","Refund",IF(P259=0,"Unmatched Order Reference","Matched Order Reference"))</f>
        <v>Matched Order Reference</v>
      </c>
      <c r="S259">
        <f t="shared" ref="S259:S322" si="50">COUNTIFS($C$2:$C$5753,C259,$E$2:$E$5753,"CAPTURE")</f>
        <v>1</v>
      </c>
      <c r="V259" cm="1">
        <f t="array" ref="V259">IF(E259&lt;&gt;"CAPTURE",0,SUMPRODUCT((MDR_Rates!$A$2:$A$10=F259)*(G259&gt;MDR_Rates!$B$2:$B$10)*((MDR_Rates!$C$2:$C$10="")+(G259&lt;=MDR_Rates!$C$2:$C$10))*MDR_Rates!$D$2:$D$10))</f>
        <v>0.3</v>
      </c>
      <c r="W259">
        <f t="shared" ref="W259:W322" si="51">IF(E259&lt;&gt;"CAPTURE",0,ROUND(G259*V259/100,2))</f>
        <v>15.89</v>
      </c>
      <c r="X259">
        <f t="shared" ref="X259:X322" si="52">IF(E259&lt;&gt;"CAPTURE",0,ROUND(W259*18/100,2))</f>
        <v>2.86</v>
      </c>
      <c r="Y259">
        <f t="shared" ref="Y259:Y322" si="53">IF(E259&lt;&gt;"CAPTURE",0,ROUND(H259-W259,2))</f>
        <v>0</v>
      </c>
      <c r="Z259">
        <f t="shared" ref="Z259:Z322" si="54">IF(E259&lt;&gt;"CAPTURE",0,ROUND(I259-X259,2))</f>
        <v>0</v>
      </c>
      <c r="AG259" t="str">
        <f t="shared" ref="AG259:AG322" si="55">IF(E259&lt;&gt;"REFUND","",IF(COUNTIFS($A:$A,B259,$E:$E,"CAPTURE")=0,"Missing Original Capture","Original Capture Found"))</f>
        <v/>
      </c>
      <c r="AI259" t="str">
        <f t="shared" ref="AI259:AI322" si="56">IF(E259="REFUND",_xlfn.MAXIFS($G:$G,$A:$A,B259,$E:$E,"CAPTURE"),"")</f>
        <v/>
      </c>
      <c r="AJ259" t="str">
        <f t="shared" ref="AJ259:AJ322" si="57">IF(E259&lt;&gt;"REFUND","",IF(G259&gt;AI259,"Refund Exceeds Capture",IF(ABS(G259-AI259)&lt;0.01,"Full Refund","Partial Refund")))</f>
        <v/>
      </c>
      <c r="AK259" t="str">
        <f t="shared" ref="AK259:AK322" si="58">UPPER(SUBSTITUTE(TRIM(C259),"-",""))</f>
        <v>ORD26003707</v>
      </c>
      <c r="AL259">
        <f>IF(E259&lt;&gt;"CAPTURE","",COUNTIF(Orders!$H:$H,AK259))</f>
        <v>1</v>
      </c>
      <c r="AP259" t="str">
        <f t="shared" ref="AP259:AP322" si="59">IF(E259&lt;&gt;"CAPTURE","",IF(M259&gt;1,"Duplicate ID - Review",IF(AL259=0,"Unmatched Order",IF(AL259=1,"Matched to Order","Multiple Order Matches"))))</f>
        <v>Matched to Order</v>
      </c>
      <c r="AQ259">
        <f>IF(COUNTIF($A$2:A259,A259)=1,1,0)</f>
        <v>1</v>
      </c>
    </row>
    <row r="260" spans="1:43" x14ac:dyDescent="0.3">
      <c r="A260" t="s">
        <v>12119</v>
      </c>
      <c r="C260" t="s">
        <v>12120</v>
      </c>
      <c r="D260" s="1">
        <v>46267</v>
      </c>
      <c r="E260" t="s">
        <v>11819</v>
      </c>
      <c r="F260" t="s">
        <v>9</v>
      </c>
      <c r="G260">
        <v>799</v>
      </c>
      <c r="H260">
        <v>0</v>
      </c>
      <c r="I260">
        <v>0</v>
      </c>
      <c r="J260">
        <v>799</v>
      </c>
      <c r="K260" s="1">
        <v>46269</v>
      </c>
      <c r="L260" t="s">
        <v>11970</v>
      </c>
      <c r="M260">
        <f t="shared" si="48"/>
        <v>1</v>
      </c>
      <c r="N260">
        <f>COUNTIF(Orders!$A:$A,C260)</f>
        <v>0</v>
      </c>
      <c r="P260">
        <f>COUNTIF(Orders!$H:$H,UPPER(SUBSTITUTE(TRIM(C260),"-","")))</f>
        <v>1</v>
      </c>
      <c r="R260" t="str">
        <f t="shared" si="49"/>
        <v>Matched Order Reference</v>
      </c>
      <c r="S260">
        <f t="shared" si="50"/>
        <v>1</v>
      </c>
      <c r="V260" cm="1">
        <f t="array" ref="V260">IF(E260&lt;&gt;"CAPTURE",0,SUMPRODUCT((MDR_Rates!$A$2:$A$10=F260)*(G260&gt;MDR_Rates!$B$2:$B$10)*((MDR_Rates!$C$2:$C$10="")+(G260&lt;=MDR_Rates!$C$2:$C$10))*MDR_Rates!$D$2:$D$10))</f>
        <v>0</v>
      </c>
      <c r="W260">
        <f t="shared" si="51"/>
        <v>0</v>
      </c>
      <c r="X260">
        <f t="shared" si="52"/>
        <v>0</v>
      </c>
      <c r="Y260">
        <f t="shared" si="53"/>
        <v>0</v>
      </c>
      <c r="Z260">
        <f t="shared" si="54"/>
        <v>0</v>
      </c>
      <c r="AG260" t="str">
        <f t="shared" si="55"/>
        <v/>
      </c>
      <c r="AI260" t="str">
        <f t="shared" si="56"/>
        <v/>
      </c>
      <c r="AJ260" t="str">
        <f t="shared" si="57"/>
        <v/>
      </c>
      <c r="AK260" t="str">
        <f t="shared" si="58"/>
        <v>ORD26003715</v>
      </c>
      <c r="AL260">
        <f>IF(E260&lt;&gt;"CAPTURE","",COUNTIF(Orders!$H:$H,AK260))</f>
        <v>1</v>
      </c>
      <c r="AP260" t="str">
        <f t="shared" si="59"/>
        <v>Matched to Order</v>
      </c>
      <c r="AQ260">
        <f>IF(COUNTIF($A$2:A260,A260)=1,1,0)</f>
        <v>1</v>
      </c>
    </row>
    <row r="261" spans="1:43" x14ac:dyDescent="0.3">
      <c r="A261" t="s">
        <v>12121</v>
      </c>
      <c r="C261" t="s">
        <v>7389</v>
      </c>
      <c r="D261" s="1">
        <v>46267</v>
      </c>
      <c r="E261" t="s">
        <v>11819</v>
      </c>
      <c r="F261" t="s">
        <v>9</v>
      </c>
      <c r="G261">
        <v>2499</v>
      </c>
      <c r="H261">
        <v>7.5</v>
      </c>
      <c r="I261">
        <v>1.35</v>
      </c>
      <c r="J261">
        <v>2490.15</v>
      </c>
      <c r="K261" s="1">
        <v>46269</v>
      </c>
      <c r="L261" t="s">
        <v>11970</v>
      </c>
      <c r="M261">
        <f t="shared" si="48"/>
        <v>1</v>
      </c>
      <c r="N261">
        <f>COUNTIF(Orders!$A:$A,C261)</f>
        <v>1</v>
      </c>
      <c r="P261">
        <f>COUNTIF(Orders!$H:$H,UPPER(SUBSTITUTE(TRIM(C261),"-","")))</f>
        <v>1</v>
      </c>
      <c r="R261" t="str">
        <f t="shared" si="49"/>
        <v>Matched Order Reference</v>
      </c>
      <c r="S261">
        <f t="shared" si="50"/>
        <v>1</v>
      </c>
      <c r="V261" cm="1">
        <f t="array" ref="V261">IF(E261&lt;&gt;"CAPTURE",0,SUMPRODUCT((MDR_Rates!$A$2:$A$10=F261)*(G261&gt;MDR_Rates!$B$2:$B$10)*((MDR_Rates!$C$2:$C$10="")+(G261&lt;=MDR_Rates!$C$2:$C$10))*MDR_Rates!$D$2:$D$10))</f>
        <v>0.3</v>
      </c>
      <c r="W261">
        <f t="shared" si="51"/>
        <v>7.5</v>
      </c>
      <c r="X261">
        <f t="shared" si="52"/>
        <v>1.35</v>
      </c>
      <c r="Y261">
        <f t="shared" si="53"/>
        <v>0</v>
      </c>
      <c r="Z261">
        <f t="shared" si="54"/>
        <v>0</v>
      </c>
      <c r="AG261" t="str">
        <f t="shared" si="55"/>
        <v/>
      </c>
      <c r="AI261" t="str">
        <f t="shared" si="56"/>
        <v/>
      </c>
      <c r="AJ261" t="str">
        <f t="shared" si="57"/>
        <v/>
      </c>
      <c r="AK261" t="str">
        <f t="shared" si="58"/>
        <v>ORD26003723</v>
      </c>
      <c r="AL261">
        <f>IF(E261&lt;&gt;"CAPTURE","",COUNTIF(Orders!$H:$H,AK261))</f>
        <v>1</v>
      </c>
      <c r="AP261" t="str">
        <f t="shared" si="59"/>
        <v>Matched to Order</v>
      </c>
      <c r="AQ261">
        <f>IF(COUNTIF($A$2:A261,A261)=1,1,0)</f>
        <v>1</v>
      </c>
    </row>
    <row r="262" spans="1:43" x14ac:dyDescent="0.3">
      <c r="A262" t="s">
        <v>12122</v>
      </c>
      <c r="C262" t="s">
        <v>7401</v>
      </c>
      <c r="D262" s="1">
        <v>46267</v>
      </c>
      <c r="E262" t="s">
        <v>11819</v>
      </c>
      <c r="F262" t="s">
        <v>9</v>
      </c>
      <c r="G262">
        <v>499</v>
      </c>
      <c r="H262">
        <v>0</v>
      </c>
      <c r="I262">
        <v>0</v>
      </c>
      <c r="J262">
        <v>499</v>
      </c>
      <c r="K262" s="1">
        <v>46269</v>
      </c>
      <c r="L262" t="s">
        <v>11970</v>
      </c>
      <c r="M262">
        <f t="shared" si="48"/>
        <v>1</v>
      </c>
      <c r="N262">
        <f>COUNTIF(Orders!$A:$A,C262)</f>
        <v>1</v>
      </c>
      <c r="P262">
        <f>COUNTIF(Orders!$H:$H,UPPER(SUBSTITUTE(TRIM(C262),"-","")))</f>
        <v>1</v>
      </c>
      <c r="R262" t="str">
        <f t="shared" si="49"/>
        <v>Matched Order Reference</v>
      </c>
      <c r="S262">
        <f t="shared" si="50"/>
        <v>1</v>
      </c>
      <c r="V262" cm="1">
        <f t="array" ref="V262">IF(E262&lt;&gt;"CAPTURE",0,SUMPRODUCT((MDR_Rates!$A$2:$A$10=F262)*(G262&gt;MDR_Rates!$B$2:$B$10)*((MDR_Rates!$C$2:$C$10="")+(G262&lt;=MDR_Rates!$C$2:$C$10))*MDR_Rates!$D$2:$D$10))</f>
        <v>0</v>
      </c>
      <c r="W262">
        <f t="shared" si="51"/>
        <v>0</v>
      </c>
      <c r="X262">
        <f t="shared" si="52"/>
        <v>0</v>
      </c>
      <c r="Y262">
        <f t="shared" si="53"/>
        <v>0</v>
      </c>
      <c r="Z262">
        <f t="shared" si="54"/>
        <v>0</v>
      </c>
      <c r="AG262" t="str">
        <f t="shared" si="55"/>
        <v/>
      </c>
      <c r="AI262" t="str">
        <f t="shared" si="56"/>
        <v/>
      </c>
      <c r="AJ262" t="str">
        <f t="shared" si="57"/>
        <v/>
      </c>
      <c r="AK262" t="str">
        <f t="shared" si="58"/>
        <v>ORD26003729</v>
      </c>
      <c r="AL262">
        <f>IF(E262&lt;&gt;"CAPTURE","",COUNTIF(Orders!$H:$H,AK262))</f>
        <v>1</v>
      </c>
      <c r="AP262" t="str">
        <f t="shared" si="59"/>
        <v>Matched to Order</v>
      </c>
      <c r="AQ262">
        <f>IF(COUNTIF($A$2:A262,A262)=1,1,0)</f>
        <v>1</v>
      </c>
    </row>
    <row r="263" spans="1:43" x14ac:dyDescent="0.3">
      <c r="A263" t="s">
        <v>12123</v>
      </c>
      <c r="C263" t="s">
        <v>7419</v>
      </c>
      <c r="D263" s="1">
        <v>46267</v>
      </c>
      <c r="E263" t="s">
        <v>11819</v>
      </c>
      <c r="F263" t="s">
        <v>17</v>
      </c>
      <c r="G263">
        <v>999</v>
      </c>
      <c r="H263">
        <v>17.98</v>
      </c>
      <c r="I263">
        <v>3.24</v>
      </c>
      <c r="J263">
        <v>977.78</v>
      </c>
      <c r="K263" s="1">
        <v>46269</v>
      </c>
      <c r="L263" t="s">
        <v>11970</v>
      </c>
      <c r="M263">
        <f t="shared" si="48"/>
        <v>1</v>
      </c>
      <c r="N263">
        <f>COUNTIF(Orders!$A:$A,C263)</f>
        <v>1</v>
      </c>
      <c r="P263">
        <f>COUNTIF(Orders!$H:$H,UPPER(SUBSTITUTE(TRIM(C263),"-","")))</f>
        <v>1</v>
      </c>
      <c r="R263" t="str">
        <f t="shared" si="49"/>
        <v>Matched Order Reference</v>
      </c>
      <c r="S263">
        <f t="shared" si="50"/>
        <v>1</v>
      </c>
      <c r="V263" cm="1">
        <f t="array" ref="V263">IF(E263&lt;&gt;"CAPTURE",0,SUMPRODUCT((MDR_Rates!$A$2:$A$10=F263)*(G263&gt;MDR_Rates!$B$2:$B$10)*((MDR_Rates!$C$2:$C$10="")+(G263&lt;=MDR_Rates!$C$2:$C$10))*MDR_Rates!$D$2:$D$10))</f>
        <v>1.8</v>
      </c>
      <c r="W263">
        <f t="shared" si="51"/>
        <v>17.98</v>
      </c>
      <c r="X263">
        <f t="shared" si="52"/>
        <v>3.24</v>
      </c>
      <c r="Y263">
        <f t="shared" si="53"/>
        <v>0</v>
      </c>
      <c r="Z263">
        <f t="shared" si="54"/>
        <v>0</v>
      </c>
      <c r="AG263" t="str">
        <f t="shared" si="55"/>
        <v/>
      </c>
      <c r="AI263" t="str">
        <f t="shared" si="56"/>
        <v/>
      </c>
      <c r="AJ263" t="str">
        <f t="shared" si="57"/>
        <v/>
      </c>
      <c r="AK263" t="str">
        <f t="shared" si="58"/>
        <v>ORD26003738</v>
      </c>
      <c r="AL263">
        <f>IF(E263&lt;&gt;"CAPTURE","",COUNTIF(Orders!$H:$H,AK263))</f>
        <v>1</v>
      </c>
      <c r="AP263" t="str">
        <f t="shared" si="59"/>
        <v>Matched to Order</v>
      </c>
      <c r="AQ263">
        <f>IF(COUNTIF($A$2:A263,A263)=1,1,0)</f>
        <v>1</v>
      </c>
    </row>
    <row r="264" spans="1:43" x14ac:dyDescent="0.3">
      <c r="A264" t="s">
        <v>12124</v>
      </c>
      <c r="C264" t="s">
        <v>7455</v>
      </c>
      <c r="D264" s="1">
        <v>46267</v>
      </c>
      <c r="E264" t="s">
        <v>11819</v>
      </c>
      <c r="F264" t="s">
        <v>17</v>
      </c>
      <c r="G264">
        <v>1098</v>
      </c>
      <c r="H264">
        <v>19.760000000000002</v>
      </c>
      <c r="I264">
        <v>3.56</v>
      </c>
      <c r="J264">
        <v>1074.68</v>
      </c>
      <c r="K264" s="1">
        <v>46269</v>
      </c>
      <c r="L264" t="s">
        <v>11970</v>
      </c>
      <c r="M264">
        <f t="shared" si="48"/>
        <v>1</v>
      </c>
      <c r="N264">
        <f>COUNTIF(Orders!$A:$A,C264)</f>
        <v>1</v>
      </c>
      <c r="P264">
        <f>COUNTIF(Orders!$H:$H,UPPER(SUBSTITUTE(TRIM(C264),"-","")))</f>
        <v>1</v>
      </c>
      <c r="R264" t="str">
        <f t="shared" si="49"/>
        <v>Matched Order Reference</v>
      </c>
      <c r="S264">
        <f t="shared" si="50"/>
        <v>1</v>
      </c>
      <c r="V264" cm="1">
        <f t="array" ref="V264">IF(E264&lt;&gt;"CAPTURE",0,SUMPRODUCT((MDR_Rates!$A$2:$A$10=F264)*(G264&gt;MDR_Rates!$B$2:$B$10)*((MDR_Rates!$C$2:$C$10="")+(G264&lt;=MDR_Rates!$C$2:$C$10))*MDR_Rates!$D$2:$D$10))</f>
        <v>1.8</v>
      </c>
      <c r="W264">
        <f t="shared" si="51"/>
        <v>19.760000000000002</v>
      </c>
      <c r="X264">
        <f t="shared" si="52"/>
        <v>3.56</v>
      </c>
      <c r="Y264">
        <f t="shared" si="53"/>
        <v>0</v>
      </c>
      <c r="Z264">
        <f t="shared" si="54"/>
        <v>0</v>
      </c>
      <c r="AG264" t="str">
        <f t="shared" si="55"/>
        <v/>
      </c>
      <c r="AI264" t="str">
        <f t="shared" si="56"/>
        <v/>
      </c>
      <c r="AJ264" t="str">
        <f t="shared" si="57"/>
        <v/>
      </c>
      <c r="AK264" t="str">
        <f t="shared" si="58"/>
        <v>ORD26003756</v>
      </c>
      <c r="AL264">
        <f>IF(E264&lt;&gt;"CAPTURE","",COUNTIF(Orders!$H:$H,AK264))</f>
        <v>1</v>
      </c>
      <c r="AP264" t="str">
        <f t="shared" si="59"/>
        <v>Matched to Order</v>
      </c>
      <c r="AQ264">
        <f>IF(COUNTIF($A$2:A264,A264)=1,1,0)</f>
        <v>1</v>
      </c>
    </row>
    <row r="265" spans="1:43" x14ac:dyDescent="0.3">
      <c r="A265" t="s">
        <v>12125</v>
      </c>
      <c r="C265" t="s">
        <v>7465</v>
      </c>
      <c r="D265" s="1">
        <v>46267</v>
      </c>
      <c r="E265" t="s">
        <v>11819</v>
      </c>
      <c r="F265" t="s">
        <v>9</v>
      </c>
      <c r="G265">
        <v>499</v>
      </c>
      <c r="H265">
        <v>0</v>
      </c>
      <c r="I265">
        <v>0</v>
      </c>
      <c r="J265">
        <v>499</v>
      </c>
      <c r="K265" s="1">
        <v>46269</v>
      </c>
      <c r="L265" t="s">
        <v>11970</v>
      </c>
      <c r="M265">
        <f t="shared" si="48"/>
        <v>1</v>
      </c>
      <c r="N265">
        <f>COUNTIF(Orders!$A:$A,C265)</f>
        <v>1</v>
      </c>
      <c r="P265">
        <f>COUNTIF(Orders!$H:$H,UPPER(SUBSTITUTE(TRIM(C265),"-","")))</f>
        <v>1</v>
      </c>
      <c r="R265" t="str">
        <f t="shared" si="49"/>
        <v>Matched Order Reference</v>
      </c>
      <c r="S265">
        <f t="shared" si="50"/>
        <v>1</v>
      </c>
      <c r="V265" cm="1">
        <f t="array" ref="V265">IF(E265&lt;&gt;"CAPTURE",0,SUMPRODUCT((MDR_Rates!$A$2:$A$10=F265)*(G265&gt;MDR_Rates!$B$2:$B$10)*((MDR_Rates!$C$2:$C$10="")+(G265&lt;=MDR_Rates!$C$2:$C$10))*MDR_Rates!$D$2:$D$10))</f>
        <v>0</v>
      </c>
      <c r="W265">
        <f t="shared" si="51"/>
        <v>0</v>
      </c>
      <c r="X265">
        <f t="shared" si="52"/>
        <v>0</v>
      </c>
      <c r="Y265">
        <f t="shared" si="53"/>
        <v>0</v>
      </c>
      <c r="Z265">
        <f t="shared" si="54"/>
        <v>0</v>
      </c>
      <c r="AG265" t="str">
        <f t="shared" si="55"/>
        <v/>
      </c>
      <c r="AI265" t="str">
        <f t="shared" si="56"/>
        <v/>
      </c>
      <c r="AJ265" t="str">
        <f t="shared" si="57"/>
        <v/>
      </c>
      <c r="AK265" t="str">
        <f t="shared" si="58"/>
        <v>ORD26003761</v>
      </c>
      <c r="AL265">
        <f>IF(E265&lt;&gt;"CAPTURE","",COUNTIF(Orders!$H:$H,AK265))</f>
        <v>1</v>
      </c>
      <c r="AP265" t="str">
        <f t="shared" si="59"/>
        <v>Matched to Order</v>
      </c>
      <c r="AQ265">
        <f>IF(COUNTIF($A$2:A265,A265)=1,1,0)</f>
        <v>1</v>
      </c>
    </row>
    <row r="266" spans="1:43" x14ac:dyDescent="0.3">
      <c r="A266" t="s">
        <v>12126</v>
      </c>
      <c r="C266" t="s">
        <v>7471</v>
      </c>
      <c r="D266" s="1">
        <v>46267</v>
      </c>
      <c r="E266" t="s">
        <v>11819</v>
      </c>
      <c r="F266" t="s">
        <v>17</v>
      </c>
      <c r="G266">
        <v>3499</v>
      </c>
      <c r="H266">
        <v>55.98</v>
      </c>
      <c r="I266">
        <v>10.08</v>
      </c>
      <c r="J266">
        <v>3432.94</v>
      </c>
      <c r="K266" s="1">
        <v>46269</v>
      </c>
      <c r="L266" t="s">
        <v>11970</v>
      </c>
      <c r="M266">
        <f t="shared" si="48"/>
        <v>1</v>
      </c>
      <c r="N266">
        <f>COUNTIF(Orders!$A:$A,C266)</f>
        <v>1</v>
      </c>
      <c r="P266">
        <f>COUNTIF(Orders!$H:$H,UPPER(SUBSTITUTE(TRIM(C266),"-","")))</f>
        <v>1</v>
      </c>
      <c r="R266" t="str">
        <f t="shared" si="49"/>
        <v>Matched Order Reference</v>
      </c>
      <c r="S266">
        <f t="shared" si="50"/>
        <v>1</v>
      </c>
      <c r="V266" cm="1">
        <f t="array" ref="V266">IF(E266&lt;&gt;"CAPTURE",0,SUMPRODUCT((MDR_Rates!$A$2:$A$10=F266)*(G266&gt;MDR_Rates!$B$2:$B$10)*((MDR_Rates!$C$2:$C$10="")+(G266&lt;=MDR_Rates!$C$2:$C$10))*MDR_Rates!$D$2:$D$10))</f>
        <v>1.6</v>
      </c>
      <c r="W266">
        <f t="shared" si="51"/>
        <v>55.98</v>
      </c>
      <c r="X266">
        <f t="shared" si="52"/>
        <v>10.08</v>
      </c>
      <c r="Y266">
        <f t="shared" si="53"/>
        <v>0</v>
      </c>
      <c r="Z266">
        <f t="shared" si="54"/>
        <v>0</v>
      </c>
      <c r="AG266" t="str">
        <f t="shared" si="55"/>
        <v/>
      </c>
      <c r="AI266" t="str">
        <f t="shared" si="56"/>
        <v/>
      </c>
      <c r="AJ266" t="str">
        <f t="shared" si="57"/>
        <v/>
      </c>
      <c r="AK266" t="str">
        <f t="shared" si="58"/>
        <v>ORD26003764</v>
      </c>
      <c r="AL266">
        <f>IF(E266&lt;&gt;"CAPTURE","",COUNTIF(Orders!$H:$H,AK266))</f>
        <v>1</v>
      </c>
      <c r="AP266" t="str">
        <f t="shared" si="59"/>
        <v>Matched to Order</v>
      </c>
      <c r="AQ266">
        <f>IF(COUNTIF($A$2:A266,A266)=1,1,0)</f>
        <v>1</v>
      </c>
    </row>
    <row r="267" spans="1:43" x14ac:dyDescent="0.3">
      <c r="A267" t="s">
        <v>12127</v>
      </c>
      <c r="C267" t="s">
        <v>7507</v>
      </c>
      <c r="D267" s="1">
        <v>46267</v>
      </c>
      <c r="E267" t="s">
        <v>11819</v>
      </c>
      <c r="F267" t="s">
        <v>17</v>
      </c>
      <c r="G267">
        <v>2298</v>
      </c>
      <c r="H267">
        <v>36.770000000000003</v>
      </c>
      <c r="I267">
        <v>6.62</v>
      </c>
      <c r="J267">
        <v>2254.61</v>
      </c>
      <c r="K267" s="1">
        <v>46269</v>
      </c>
      <c r="L267" t="s">
        <v>11970</v>
      </c>
      <c r="M267">
        <f t="shared" si="48"/>
        <v>1</v>
      </c>
      <c r="N267">
        <f>COUNTIF(Orders!$A:$A,C267)</f>
        <v>1</v>
      </c>
      <c r="P267">
        <f>COUNTIF(Orders!$H:$H,UPPER(SUBSTITUTE(TRIM(C267),"-","")))</f>
        <v>1</v>
      </c>
      <c r="R267" t="str">
        <f t="shared" si="49"/>
        <v>Matched Order Reference</v>
      </c>
      <c r="S267">
        <f t="shared" si="50"/>
        <v>1</v>
      </c>
      <c r="V267" cm="1">
        <f t="array" ref="V267">IF(E267&lt;&gt;"CAPTURE",0,SUMPRODUCT((MDR_Rates!$A$2:$A$10=F267)*(G267&gt;MDR_Rates!$B$2:$B$10)*((MDR_Rates!$C$2:$C$10="")+(G267&lt;=MDR_Rates!$C$2:$C$10))*MDR_Rates!$D$2:$D$10))</f>
        <v>1.6</v>
      </c>
      <c r="W267">
        <f t="shared" si="51"/>
        <v>36.770000000000003</v>
      </c>
      <c r="X267">
        <f t="shared" si="52"/>
        <v>6.62</v>
      </c>
      <c r="Y267">
        <f t="shared" si="53"/>
        <v>0</v>
      </c>
      <c r="Z267">
        <f t="shared" si="54"/>
        <v>0</v>
      </c>
      <c r="AG267" t="str">
        <f t="shared" si="55"/>
        <v/>
      </c>
      <c r="AI267" t="str">
        <f t="shared" si="56"/>
        <v/>
      </c>
      <c r="AJ267" t="str">
        <f t="shared" si="57"/>
        <v/>
      </c>
      <c r="AK267" t="str">
        <f t="shared" si="58"/>
        <v>ORD26003782</v>
      </c>
      <c r="AL267">
        <f>IF(E267&lt;&gt;"CAPTURE","",COUNTIF(Orders!$H:$H,AK267))</f>
        <v>1</v>
      </c>
      <c r="AP267" t="str">
        <f t="shared" si="59"/>
        <v>Matched to Order</v>
      </c>
      <c r="AQ267">
        <f>IF(COUNTIF($A$2:A267,A267)=1,1,0)</f>
        <v>1</v>
      </c>
    </row>
    <row r="268" spans="1:43" x14ac:dyDescent="0.3">
      <c r="A268" t="s">
        <v>12128</v>
      </c>
      <c r="C268" t="s">
        <v>7517</v>
      </c>
      <c r="D268" s="1">
        <v>46267</v>
      </c>
      <c r="E268" t="s">
        <v>11819</v>
      </c>
      <c r="F268" t="s">
        <v>9</v>
      </c>
      <c r="G268">
        <v>898</v>
      </c>
      <c r="H268">
        <v>0</v>
      </c>
      <c r="I268">
        <v>0</v>
      </c>
      <c r="J268">
        <v>898</v>
      </c>
      <c r="K268" s="1">
        <v>46269</v>
      </c>
      <c r="L268" t="s">
        <v>11970</v>
      </c>
      <c r="M268">
        <f t="shared" si="48"/>
        <v>1</v>
      </c>
      <c r="N268">
        <f>COUNTIF(Orders!$A:$A,C268)</f>
        <v>1</v>
      </c>
      <c r="P268">
        <f>COUNTIF(Orders!$H:$H,UPPER(SUBSTITUTE(TRIM(C268),"-","")))</f>
        <v>1</v>
      </c>
      <c r="R268" t="str">
        <f t="shared" si="49"/>
        <v>Matched Order Reference</v>
      </c>
      <c r="S268">
        <f t="shared" si="50"/>
        <v>1</v>
      </c>
      <c r="V268" cm="1">
        <f t="array" ref="V268">IF(E268&lt;&gt;"CAPTURE",0,SUMPRODUCT((MDR_Rates!$A$2:$A$10=F268)*(G268&gt;MDR_Rates!$B$2:$B$10)*((MDR_Rates!$C$2:$C$10="")+(G268&lt;=MDR_Rates!$C$2:$C$10))*MDR_Rates!$D$2:$D$10))</f>
        <v>0</v>
      </c>
      <c r="W268">
        <f t="shared" si="51"/>
        <v>0</v>
      </c>
      <c r="X268">
        <f t="shared" si="52"/>
        <v>0</v>
      </c>
      <c r="Y268">
        <f t="shared" si="53"/>
        <v>0</v>
      </c>
      <c r="Z268">
        <f t="shared" si="54"/>
        <v>0</v>
      </c>
      <c r="AG268" t="str">
        <f t="shared" si="55"/>
        <v/>
      </c>
      <c r="AI268" t="str">
        <f t="shared" si="56"/>
        <v/>
      </c>
      <c r="AJ268" t="str">
        <f t="shared" si="57"/>
        <v/>
      </c>
      <c r="AK268" t="str">
        <f t="shared" si="58"/>
        <v>ORD26003787</v>
      </c>
      <c r="AL268">
        <f>IF(E268&lt;&gt;"CAPTURE","",COUNTIF(Orders!$H:$H,AK268))</f>
        <v>1</v>
      </c>
      <c r="AP268" t="str">
        <f t="shared" si="59"/>
        <v>Matched to Order</v>
      </c>
      <c r="AQ268">
        <f>IF(COUNTIF($A$2:A268,A268)=1,1,0)</f>
        <v>1</v>
      </c>
    </row>
    <row r="269" spans="1:43" x14ac:dyDescent="0.3">
      <c r="A269" t="s">
        <v>12129</v>
      </c>
      <c r="C269" t="s">
        <v>7559</v>
      </c>
      <c r="D269" s="1">
        <v>46267</v>
      </c>
      <c r="E269" t="s">
        <v>11819</v>
      </c>
      <c r="F269" t="s">
        <v>33</v>
      </c>
      <c r="G269">
        <v>2999</v>
      </c>
      <c r="H269">
        <v>35.99</v>
      </c>
      <c r="I269">
        <v>6.48</v>
      </c>
      <c r="J269">
        <v>2956.53</v>
      </c>
      <c r="K269" s="1">
        <v>46269</v>
      </c>
      <c r="L269" t="s">
        <v>11970</v>
      </c>
      <c r="M269">
        <f t="shared" si="48"/>
        <v>1</v>
      </c>
      <c r="N269">
        <f>COUNTIF(Orders!$A:$A,C269)</f>
        <v>1</v>
      </c>
      <c r="P269">
        <f>COUNTIF(Orders!$H:$H,UPPER(SUBSTITUTE(TRIM(C269),"-","")))</f>
        <v>1</v>
      </c>
      <c r="R269" t="str">
        <f t="shared" si="49"/>
        <v>Matched Order Reference</v>
      </c>
      <c r="S269">
        <f t="shared" si="50"/>
        <v>1</v>
      </c>
      <c r="V269" cm="1">
        <f t="array" ref="V269">IF(E269&lt;&gt;"CAPTURE",0,SUMPRODUCT((MDR_Rates!$A$2:$A$10=F269)*(G269&gt;MDR_Rates!$B$2:$B$10)*((MDR_Rates!$C$2:$C$10="")+(G269&lt;=MDR_Rates!$C$2:$C$10))*MDR_Rates!$D$2:$D$10))</f>
        <v>1.2</v>
      </c>
      <c r="W269">
        <f t="shared" si="51"/>
        <v>35.99</v>
      </c>
      <c r="X269">
        <f t="shared" si="52"/>
        <v>6.48</v>
      </c>
      <c r="Y269">
        <f t="shared" si="53"/>
        <v>0</v>
      </c>
      <c r="Z269">
        <f t="shared" si="54"/>
        <v>0</v>
      </c>
      <c r="AG269" t="str">
        <f t="shared" si="55"/>
        <v/>
      </c>
      <c r="AI269" t="str">
        <f t="shared" si="56"/>
        <v/>
      </c>
      <c r="AJ269" t="str">
        <f t="shared" si="57"/>
        <v/>
      </c>
      <c r="AK269" t="str">
        <f t="shared" si="58"/>
        <v>ORD26003808</v>
      </c>
      <c r="AL269">
        <f>IF(E269&lt;&gt;"CAPTURE","",COUNTIF(Orders!$H:$H,AK269))</f>
        <v>1</v>
      </c>
      <c r="AP269" t="str">
        <f t="shared" si="59"/>
        <v>Matched to Order</v>
      </c>
      <c r="AQ269">
        <f>IF(COUNTIF($A$2:A269,A269)=1,1,0)</f>
        <v>1</v>
      </c>
    </row>
    <row r="270" spans="1:43" x14ac:dyDescent="0.3">
      <c r="A270" t="s">
        <v>12130</v>
      </c>
      <c r="C270" t="s">
        <v>7651</v>
      </c>
      <c r="D270" s="1">
        <v>46267</v>
      </c>
      <c r="E270" t="s">
        <v>11819</v>
      </c>
      <c r="F270" t="s">
        <v>9</v>
      </c>
      <c r="G270">
        <v>7597</v>
      </c>
      <c r="H270">
        <v>22.79</v>
      </c>
      <c r="I270">
        <v>4.0999999999999996</v>
      </c>
      <c r="J270">
        <v>7570.11</v>
      </c>
      <c r="K270" s="1">
        <v>46269</v>
      </c>
      <c r="L270" t="s">
        <v>11970</v>
      </c>
      <c r="M270">
        <f t="shared" si="48"/>
        <v>1</v>
      </c>
      <c r="N270">
        <f>COUNTIF(Orders!$A:$A,C270)</f>
        <v>1</v>
      </c>
      <c r="P270">
        <f>COUNTIF(Orders!$H:$H,UPPER(SUBSTITUTE(TRIM(C270),"-","")))</f>
        <v>1</v>
      </c>
      <c r="R270" t="str">
        <f t="shared" si="49"/>
        <v>Matched Order Reference</v>
      </c>
      <c r="S270">
        <f t="shared" si="50"/>
        <v>1</v>
      </c>
      <c r="V270" cm="1">
        <f t="array" ref="V270">IF(E270&lt;&gt;"CAPTURE",0,SUMPRODUCT((MDR_Rates!$A$2:$A$10=F270)*(G270&gt;MDR_Rates!$B$2:$B$10)*((MDR_Rates!$C$2:$C$10="")+(G270&lt;=MDR_Rates!$C$2:$C$10))*MDR_Rates!$D$2:$D$10))</f>
        <v>0.3</v>
      </c>
      <c r="W270">
        <f t="shared" si="51"/>
        <v>22.79</v>
      </c>
      <c r="X270">
        <f t="shared" si="52"/>
        <v>4.0999999999999996</v>
      </c>
      <c r="Y270">
        <f t="shared" si="53"/>
        <v>0</v>
      </c>
      <c r="Z270">
        <f t="shared" si="54"/>
        <v>0</v>
      </c>
      <c r="AG270" t="str">
        <f t="shared" si="55"/>
        <v/>
      </c>
      <c r="AI270" t="str">
        <f t="shared" si="56"/>
        <v/>
      </c>
      <c r="AJ270" t="str">
        <f t="shared" si="57"/>
        <v/>
      </c>
      <c r="AK270" t="str">
        <f t="shared" si="58"/>
        <v>ORD26003854</v>
      </c>
      <c r="AL270">
        <f>IF(E270&lt;&gt;"CAPTURE","",COUNTIF(Orders!$H:$H,AK270))</f>
        <v>1</v>
      </c>
      <c r="AP270" t="str">
        <f t="shared" si="59"/>
        <v>Matched to Order</v>
      </c>
      <c r="AQ270">
        <f>IF(COUNTIF($A$2:A270,A270)=1,1,0)</f>
        <v>1</v>
      </c>
    </row>
    <row r="271" spans="1:43" x14ac:dyDescent="0.3">
      <c r="A271" t="s">
        <v>12131</v>
      </c>
      <c r="C271" t="s">
        <v>12132</v>
      </c>
      <c r="D271" s="1">
        <v>46267</v>
      </c>
      <c r="E271" t="s">
        <v>11819</v>
      </c>
      <c r="F271" t="s">
        <v>9</v>
      </c>
      <c r="G271">
        <v>3499</v>
      </c>
      <c r="H271">
        <v>10.5</v>
      </c>
      <c r="I271">
        <v>1.89</v>
      </c>
      <c r="J271">
        <v>3486.61</v>
      </c>
      <c r="K271" s="1">
        <v>46269</v>
      </c>
      <c r="L271" t="s">
        <v>11970</v>
      </c>
      <c r="M271">
        <f t="shared" si="48"/>
        <v>1</v>
      </c>
      <c r="N271">
        <f>COUNTIF(Orders!$A:$A,C271)</f>
        <v>0</v>
      </c>
      <c r="P271">
        <f>COUNTIF(Orders!$H:$H,UPPER(SUBSTITUTE(TRIM(C271),"-","")))</f>
        <v>1</v>
      </c>
      <c r="R271" t="str">
        <f t="shared" si="49"/>
        <v>Matched Order Reference</v>
      </c>
      <c r="S271">
        <f t="shared" si="50"/>
        <v>1</v>
      </c>
      <c r="V271" cm="1">
        <f t="array" ref="V271">IF(E271&lt;&gt;"CAPTURE",0,SUMPRODUCT((MDR_Rates!$A$2:$A$10=F271)*(G271&gt;MDR_Rates!$B$2:$B$10)*((MDR_Rates!$C$2:$C$10="")+(G271&lt;=MDR_Rates!$C$2:$C$10))*MDR_Rates!$D$2:$D$10))</f>
        <v>0.3</v>
      </c>
      <c r="W271">
        <f t="shared" si="51"/>
        <v>10.5</v>
      </c>
      <c r="X271">
        <f t="shared" si="52"/>
        <v>1.89</v>
      </c>
      <c r="Y271">
        <f t="shared" si="53"/>
        <v>0</v>
      </c>
      <c r="Z271">
        <f t="shared" si="54"/>
        <v>0</v>
      </c>
      <c r="AG271" t="str">
        <f t="shared" si="55"/>
        <v/>
      </c>
      <c r="AI271" t="str">
        <f t="shared" si="56"/>
        <v/>
      </c>
      <c r="AJ271" t="str">
        <f t="shared" si="57"/>
        <v/>
      </c>
      <c r="AK271" t="str">
        <f t="shared" si="58"/>
        <v>ORD26003914</v>
      </c>
      <c r="AL271">
        <f>IF(E271&lt;&gt;"CAPTURE","",COUNTIF(Orders!$H:$H,AK271))</f>
        <v>1</v>
      </c>
      <c r="AP271" t="str">
        <f t="shared" si="59"/>
        <v>Matched to Order</v>
      </c>
      <c r="AQ271">
        <f>IF(COUNTIF($A$2:A271,A271)=1,1,0)</f>
        <v>1</v>
      </c>
    </row>
    <row r="272" spans="1:43" x14ac:dyDescent="0.3">
      <c r="A272" t="s">
        <v>12133</v>
      </c>
      <c r="C272" t="s">
        <v>7799</v>
      </c>
      <c r="D272" s="1">
        <v>46267</v>
      </c>
      <c r="E272" t="s">
        <v>11819</v>
      </c>
      <c r="F272" t="s">
        <v>9</v>
      </c>
      <c r="G272">
        <v>499</v>
      </c>
      <c r="H272">
        <v>0</v>
      </c>
      <c r="I272">
        <v>0</v>
      </c>
      <c r="J272">
        <v>499</v>
      </c>
      <c r="K272" s="1">
        <v>46269</v>
      </c>
      <c r="L272" t="s">
        <v>11970</v>
      </c>
      <c r="M272">
        <f t="shared" si="48"/>
        <v>1</v>
      </c>
      <c r="N272">
        <f>COUNTIF(Orders!$A:$A,C272)</f>
        <v>1</v>
      </c>
      <c r="P272">
        <f>COUNTIF(Orders!$H:$H,UPPER(SUBSTITUTE(TRIM(C272),"-","")))</f>
        <v>1</v>
      </c>
      <c r="R272" t="str">
        <f t="shared" si="49"/>
        <v>Matched Order Reference</v>
      </c>
      <c r="S272">
        <f t="shared" si="50"/>
        <v>1</v>
      </c>
      <c r="V272" cm="1">
        <f t="array" ref="V272">IF(E272&lt;&gt;"CAPTURE",0,SUMPRODUCT((MDR_Rates!$A$2:$A$10=F272)*(G272&gt;MDR_Rates!$B$2:$B$10)*((MDR_Rates!$C$2:$C$10="")+(G272&lt;=MDR_Rates!$C$2:$C$10))*MDR_Rates!$D$2:$D$10))</f>
        <v>0</v>
      </c>
      <c r="W272">
        <f t="shared" si="51"/>
        <v>0</v>
      </c>
      <c r="X272">
        <f t="shared" si="52"/>
        <v>0</v>
      </c>
      <c r="Y272">
        <f t="shared" si="53"/>
        <v>0</v>
      </c>
      <c r="Z272">
        <f t="shared" si="54"/>
        <v>0</v>
      </c>
      <c r="AG272" t="str">
        <f t="shared" si="55"/>
        <v/>
      </c>
      <c r="AI272" t="str">
        <f t="shared" si="56"/>
        <v/>
      </c>
      <c r="AJ272" t="str">
        <f t="shared" si="57"/>
        <v/>
      </c>
      <c r="AK272" t="str">
        <f t="shared" si="58"/>
        <v>ORD26003930</v>
      </c>
      <c r="AL272">
        <f>IF(E272&lt;&gt;"CAPTURE","",COUNTIF(Orders!$H:$H,AK272))</f>
        <v>1</v>
      </c>
      <c r="AP272" t="str">
        <f t="shared" si="59"/>
        <v>Matched to Order</v>
      </c>
      <c r="AQ272">
        <f>IF(COUNTIF($A$2:A272,A272)=1,1,0)</f>
        <v>1</v>
      </c>
    </row>
    <row r="273" spans="1:43" x14ac:dyDescent="0.3">
      <c r="A273" t="s">
        <v>12134</v>
      </c>
      <c r="C273" t="s">
        <v>7943</v>
      </c>
      <c r="D273" s="1">
        <v>46267</v>
      </c>
      <c r="E273" t="s">
        <v>11819</v>
      </c>
      <c r="F273" t="s">
        <v>17</v>
      </c>
      <c r="G273">
        <v>349</v>
      </c>
      <c r="H273">
        <v>6.28</v>
      </c>
      <c r="I273">
        <v>1.1299999999999999</v>
      </c>
      <c r="J273">
        <v>341.59</v>
      </c>
      <c r="K273" s="1">
        <v>46269</v>
      </c>
      <c r="L273" t="s">
        <v>11970</v>
      </c>
      <c r="M273">
        <f t="shared" si="48"/>
        <v>1</v>
      </c>
      <c r="N273">
        <f>COUNTIF(Orders!$A:$A,C273)</f>
        <v>1</v>
      </c>
      <c r="P273">
        <f>COUNTIF(Orders!$H:$H,UPPER(SUBSTITUTE(TRIM(C273),"-","")))</f>
        <v>1</v>
      </c>
      <c r="R273" t="str">
        <f t="shared" si="49"/>
        <v>Matched Order Reference</v>
      </c>
      <c r="S273">
        <f t="shared" si="50"/>
        <v>1</v>
      </c>
      <c r="V273" cm="1">
        <f t="array" ref="V273">IF(E273&lt;&gt;"CAPTURE",0,SUMPRODUCT((MDR_Rates!$A$2:$A$10=F273)*(G273&gt;MDR_Rates!$B$2:$B$10)*((MDR_Rates!$C$2:$C$10="")+(G273&lt;=MDR_Rates!$C$2:$C$10))*MDR_Rates!$D$2:$D$10))</f>
        <v>1.8</v>
      </c>
      <c r="W273">
        <f t="shared" si="51"/>
        <v>6.28</v>
      </c>
      <c r="X273">
        <f t="shared" si="52"/>
        <v>1.1299999999999999</v>
      </c>
      <c r="Y273">
        <f t="shared" si="53"/>
        <v>0</v>
      </c>
      <c r="Z273">
        <f t="shared" si="54"/>
        <v>0</v>
      </c>
      <c r="AG273" t="str">
        <f t="shared" si="55"/>
        <v/>
      </c>
      <c r="AI273" t="str">
        <f t="shared" si="56"/>
        <v/>
      </c>
      <c r="AJ273" t="str">
        <f t="shared" si="57"/>
        <v/>
      </c>
      <c r="AK273" t="str">
        <f t="shared" si="58"/>
        <v>ORD26004003</v>
      </c>
      <c r="AL273">
        <f>IF(E273&lt;&gt;"CAPTURE","",COUNTIF(Orders!$H:$H,AK273))</f>
        <v>1</v>
      </c>
      <c r="AP273" t="str">
        <f t="shared" si="59"/>
        <v>Matched to Order</v>
      </c>
      <c r="AQ273">
        <f>IF(COUNTIF($A$2:A273,A273)=1,1,0)</f>
        <v>1</v>
      </c>
    </row>
    <row r="274" spans="1:43" x14ac:dyDescent="0.3">
      <c r="A274" t="s">
        <v>12135</v>
      </c>
      <c r="C274" t="s">
        <v>12136</v>
      </c>
      <c r="D274" s="1">
        <v>46267</v>
      </c>
      <c r="E274" t="s">
        <v>11819</v>
      </c>
      <c r="F274" t="s">
        <v>9</v>
      </c>
      <c r="G274">
        <v>2499</v>
      </c>
      <c r="H274">
        <v>7.5</v>
      </c>
      <c r="I274">
        <v>1.35</v>
      </c>
      <c r="J274">
        <v>2490.15</v>
      </c>
      <c r="K274" s="1">
        <v>46269</v>
      </c>
      <c r="L274" t="s">
        <v>11970</v>
      </c>
      <c r="M274">
        <f t="shared" si="48"/>
        <v>1</v>
      </c>
      <c r="N274">
        <f>COUNTIF(Orders!$A:$A,C274)</f>
        <v>1</v>
      </c>
      <c r="P274">
        <f>COUNTIF(Orders!$H:$H,UPPER(SUBSTITUTE(TRIM(C274),"-","")))</f>
        <v>1</v>
      </c>
      <c r="R274" t="str">
        <f t="shared" si="49"/>
        <v>Matched Order Reference</v>
      </c>
      <c r="S274">
        <f t="shared" si="50"/>
        <v>1</v>
      </c>
      <c r="V274" cm="1">
        <f t="array" ref="V274">IF(E274&lt;&gt;"CAPTURE",0,SUMPRODUCT((MDR_Rates!$A$2:$A$10=F274)*(G274&gt;MDR_Rates!$B$2:$B$10)*((MDR_Rates!$C$2:$C$10="")+(G274&lt;=MDR_Rates!$C$2:$C$10))*MDR_Rates!$D$2:$D$10))</f>
        <v>0.3</v>
      </c>
      <c r="W274">
        <f t="shared" si="51"/>
        <v>7.5</v>
      </c>
      <c r="X274">
        <f t="shared" si="52"/>
        <v>1.35</v>
      </c>
      <c r="Y274">
        <f t="shared" si="53"/>
        <v>0</v>
      </c>
      <c r="Z274">
        <f t="shared" si="54"/>
        <v>0</v>
      </c>
      <c r="AG274" t="str">
        <f t="shared" si="55"/>
        <v/>
      </c>
      <c r="AI274" t="str">
        <f t="shared" si="56"/>
        <v/>
      </c>
      <c r="AJ274" t="str">
        <f t="shared" si="57"/>
        <v/>
      </c>
      <c r="AK274" t="str">
        <f t="shared" si="58"/>
        <v>ORD26004057</v>
      </c>
      <c r="AL274">
        <f>IF(E274&lt;&gt;"CAPTURE","",COUNTIF(Orders!$H:$H,AK274))</f>
        <v>1</v>
      </c>
      <c r="AP274" t="str">
        <f t="shared" si="59"/>
        <v>Matched to Order</v>
      </c>
      <c r="AQ274">
        <f>IF(COUNTIF($A$2:A274,A274)=1,1,0)</f>
        <v>1</v>
      </c>
    </row>
    <row r="275" spans="1:43" x14ac:dyDescent="0.3">
      <c r="A275" t="s">
        <v>12137</v>
      </c>
      <c r="C275" t="s">
        <v>8168</v>
      </c>
      <c r="D275" s="1">
        <v>46267</v>
      </c>
      <c r="E275" t="s">
        <v>11819</v>
      </c>
      <c r="F275" t="s">
        <v>9</v>
      </c>
      <c r="G275">
        <v>299</v>
      </c>
      <c r="H275">
        <v>0</v>
      </c>
      <c r="I275">
        <v>0</v>
      </c>
      <c r="J275">
        <v>299</v>
      </c>
      <c r="K275" s="1">
        <v>46269</v>
      </c>
      <c r="L275" t="s">
        <v>11970</v>
      </c>
      <c r="M275">
        <f t="shared" si="48"/>
        <v>1</v>
      </c>
      <c r="N275">
        <f>COUNTIF(Orders!$A:$A,C275)</f>
        <v>1</v>
      </c>
      <c r="P275">
        <f>COUNTIF(Orders!$H:$H,UPPER(SUBSTITUTE(TRIM(C275),"-","")))</f>
        <v>1</v>
      </c>
      <c r="R275" t="str">
        <f t="shared" si="49"/>
        <v>Matched Order Reference</v>
      </c>
      <c r="S275">
        <f t="shared" si="50"/>
        <v>1</v>
      </c>
      <c r="V275" cm="1">
        <f t="array" ref="V275">IF(E275&lt;&gt;"CAPTURE",0,SUMPRODUCT((MDR_Rates!$A$2:$A$10=F275)*(G275&gt;MDR_Rates!$B$2:$B$10)*((MDR_Rates!$C$2:$C$10="")+(G275&lt;=MDR_Rates!$C$2:$C$10))*MDR_Rates!$D$2:$D$10))</f>
        <v>0</v>
      </c>
      <c r="W275">
        <f t="shared" si="51"/>
        <v>0</v>
      </c>
      <c r="X275">
        <f t="shared" si="52"/>
        <v>0</v>
      </c>
      <c r="Y275">
        <f t="shared" si="53"/>
        <v>0</v>
      </c>
      <c r="Z275">
        <f t="shared" si="54"/>
        <v>0</v>
      </c>
      <c r="AG275" t="str">
        <f t="shared" si="55"/>
        <v/>
      </c>
      <c r="AI275" t="str">
        <f t="shared" si="56"/>
        <v/>
      </c>
      <c r="AJ275" t="str">
        <f t="shared" si="57"/>
        <v/>
      </c>
      <c r="AK275" t="str">
        <f t="shared" si="58"/>
        <v>ORD26004119</v>
      </c>
      <c r="AL275">
        <f>IF(E275&lt;&gt;"CAPTURE","",COUNTIF(Orders!$H:$H,AK275))</f>
        <v>1</v>
      </c>
      <c r="AP275" t="str">
        <f t="shared" si="59"/>
        <v>Matched to Order</v>
      </c>
      <c r="AQ275">
        <f>IF(COUNTIF($A$2:A275,A275)=1,1,0)</f>
        <v>1</v>
      </c>
    </row>
    <row r="276" spans="1:43" x14ac:dyDescent="0.3">
      <c r="A276" t="s">
        <v>12138</v>
      </c>
      <c r="C276" t="s">
        <v>8256</v>
      </c>
      <c r="D276" s="1">
        <v>46267</v>
      </c>
      <c r="E276" t="s">
        <v>11819</v>
      </c>
      <c r="F276" t="s">
        <v>9</v>
      </c>
      <c r="G276">
        <v>4298</v>
      </c>
      <c r="H276">
        <v>12.89</v>
      </c>
      <c r="I276">
        <v>2.3199999999999998</v>
      </c>
      <c r="J276">
        <v>4282.79</v>
      </c>
      <c r="K276" s="1">
        <v>46269</v>
      </c>
      <c r="L276" t="s">
        <v>11970</v>
      </c>
      <c r="M276">
        <f t="shared" si="48"/>
        <v>1</v>
      </c>
      <c r="N276">
        <f>COUNTIF(Orders!$A:$A,C276)</f>
        <v>1</v>
      </c>
      <c r="P276">
        <f>COUNTIF(Orders!$H:$H,UPPER(SUBSTITUTE(TRIM(C276),"-","")))</f>
        <v>1</v>
      </c>
      <c r="R276" t="str">
        <f t="shared" si="49"/>
        <v>Matched Order Reference</v>
      </c>
      <c r="S276">
        <f t="shared" si="50"/>
        <v>1</v>
      </c>
      <c r="V276" cm="1">
        <f t="array" ref="V276">IF(E276&lt;&gt;"CAPTURE",0,SUMPRODUCT((MDR_Rates!$A$2:$A$10=F276)*(G276&gt;MDR_Rates!$B$2:$B$10)*((MDR_Rates!$C$2:$C$10="")+(G276&lt;=MDR_Rates!$C$2:$C$10))*MDR_Rates!$D$2:$D$10))</f>
        <v>0.3</v>
      </c>
      <c r="W276">
        <f t="shared" si="51"/>
        <v>12.89</v>
      </c>
      <c r="X276">
        <f t="shared" si="52"/>
        <v>2.3199999999999998</v>
      </c>
      <c r="Y276">
        <f t="shared" si="53"/>
        <v>0</v>
      </c>
      <c r="Z276">
        <f t="shared" si="54"/>
        <v>0</v>
      </c>
      <c r="AG276" t="str">
        <f t="shared" si="55"/>
        <v/>
      </c>
      <c r="AI276" t="str">
        <f t="shared" si="56"/>
        <v/>
      </c>
      <c r="AJ276" t="str">
        <f t="shared" si="57"/>
        <v/>
      </c>
      <c r="AK276" t="str">
        <f t="shared" si="58"/>
        <v>ORD26004165</v>
      </c>
      <c r="AL276">
        <f>IF(E276&lt;&gt;"CAPTURE","",COUNTIF(Orders!$H:$H,AK276))</f>
        <v>1</v>
      </c>
      <c r="AP276" t="str">
        <f t="shared" si="59"/>
        <v>Matched to Order</v>
      </c>
      <c r="AQ276">
        <f>IF(COUNTIF($A$2:A276,A276)=1,1,0)</f>
        <v>1</v>
      </c>
    </row>
    <row r="277" spans="1:43" x14ac:dyDescent="0.3">
      <c r="A277" t="s">
        <v>12139</v>
      </c>
      <c r="C277" t="s">
        <v>8320</v>
      </c>
      <c r="D277" s="1">
        <v>46267</v>
      </c>
      <c r="E277" t="s">
        <v>11819</v>
      </c>
      <c r="F277" t="s">
        <v>17</v>
      </c>
      <c r="G277">
        <v>7999</v>
      </c>
      <c r="H277">
        <v>127.98</v>
      </c>
      <c r="I277">
        <v>23.04</v>
      </c>
      <c r="J277">
        <v>7847.98</v>
      </c>
      <c r="K277" s="1">
        <v>46269</v>
      </c>
      <c r="L277" t="s">
        <v>11970</v>
      </c>
      <c r="M277">
        <f t="shared" si="48"/>
        <v>1</v>
      </c>
      <c r="N277">
        <f>COUNTIF(Orders!$A:$A,C277)</f>
        <v>1</v>
      </c>
      <c r="P277">
        <f>COUNTIF(Orders!$H:$H,UPPER(SUBSTITUTE(TRIM(C277),"-","")))</f>
        <v>1</v>
      </c>
      <c r="R277" t="str">
        <f t="shared" si="49"/>
        <v>Matched Order Reference</v>
      </c>
      <c r="S277">
        <f t="shared" si="50"/>
        <v>1</v>
      </c>
      <c r="V277" cm="1">
        <f t="array" ref="V277">IF(E277&lt;&gt;"CAPTURE",0,SUMPRODUCT((MDR_Rates!$A$2:$A$10=F277)*(G277&gt;MDR_Rates!$B$2:$B$10)*((MDR_Rates!$C$2:$C$10="")+(G277&lt;=MDR_Rates!$C$2:$C$10))*MDR_Rates!$D$2:$D$10))</f>
        <v>1.6</v>
      </c>
      <c r="W277">
        <f t="shared" si="51"/>
        <v>127.98</v>
      </c>
      <c r="X277">
        <f t="shared" si="52"/>
        <v>23.04</v>
      </c>
      <c r="Y277">
        <f t="shared" si="53"/>
        <v>0</v>
      </c>
      <c r="Z277">
        <f t="shared" si="54"/>
        <v>0</v>
      </c>
      <c r="AG277" t="str">
        <f t="shared" si="55"/>
        <v/>
      </c>
      <c r="AI277" t="str">
        <f t="shared" si="56"/>
        <v/>
      </c>
      <c r="AJ277" t="str">
        <f t="shared" si="57"/>
        <v/>
      </c>
      <c r="AK277" t="str">
        <f t="shared" si="58"/>
        <v>ORD26004198</v>
      </c>
      <c r="AL277">
        <f>IF(E277&lt;&gt;"CAPTURE","",COUNTIF(Orders!$H:$H,AK277))</f>
        <v>1</v>
      </c>
      <c r="AP277" t="str">
        <f t="shared" si="59"/>
        <v>Matched to Order</v>
      </c>
      <c r="AQ277">
        <f>IF(COUNTIF($A$2:A277,A277)=1,1,0)</f>
        <v>1</v>
      </c>
    </row>
    <row r="278" spans="1:43" x14ac:dyDescent="0.3">
      <c r="A278" t="s">
        <v>12140</v>
      </c>
      <c r="C278" t="s">
        <v>8411</v>
      </c>
      <c r="D278" s="1">
        <v>46267</v>
      </c>
      <c r="E278" t="s">
        <v>11819</v>
      </c>
      <c r="F278" t="s">
        <v>9</v>
      </c>
      <c r="G278">
        <v>999</v>
      </c>
      <c r="H278">
        <v>0</v>
      </c>
      <c r="I278">
        <v>0</v>
      </c>
      <c r="J278">
        <v>999</v>
      </c>
      <c r="K278" s="1">
        <v>46269</v>
      </c>
      <c r="L278" t="s">
        <v>11970</v>
      </c>
      <c r="M278">
        <f t="shared" si="48"/>
        <v>1</v>
      </c>
      <c r="N278">
        <f>COUNTIF(Orders!$A:$A,C278)</f>
        <v>1</v>
      </c>
      <c r="P278">
        <f>COUNTIF(Orders!$H:$H,UPPER(SUBSTITUTE(TRIM(C278),"-","")))</f>
        <v>1</v>
      </c>
      <c r="R278" t="str">
        <f t="shared" si="49"/>
        <v>Matched Order Reference</v>
      </c>
      <c r="S278">
        <f t="shared" si="50"/>
        <v>1</v>
      </c>
      <c r="V278" cm="1">
        <f t="array" ref="V278">IF(E278&lt;&gt;"CAPTURE",0,SUMPRODUCT((MDR_Rates!$A$2:$A$10=F278)*(G278&gt;MDR_Rates!$B$2:$B$10)*((MDR_Rates!$C$2:$C$10="")+(G278&lt;=MDR_Rates!$C$2:$C$10))*MDR_Rates!$D$2:$D$10))</f>
        <v>0</v>
      </c>
      <c r="W278">
        <f t="shared" si="51"/>
        <v>0</v>
      </c>
      <c r="X278">
        <f t="shared" si="52"/>
        <v>0</v>
      </c>
      <c r="Y278">
        <f t="shared" si="53"/>
        <v>0</v>
      </c>
      <c r="Z278">
        <f t="shared" si="54"/>
        <v>0</v>
      </c>
      <c r="AG278" t="str">
        <f t="shared" si="55"/>
        <v/>
      </c>
      <c r="AI278" t="str">
        <f t="shared" si="56"/>
        <v/>
      </c>
      <c r="AJ278" t="str">
        <f t="shared" si="57"/>
        <v/>
      </c>
      <c r="AK278" t="str">
        <f t="shared" si="58"/>
        <v>ORD26004245</v>
      </c>
      <c r="AL278">
        <f>IF(E278&lt;&gt;"CAPTURE","",COUNTIF(Orders!$H:$H,AK278))</f>
        <v>1</v>
      </c>
      <c r="AP278" t="str">
        <f t="shared" si="59"/>
        <v>Matched to Order</v>
      </c>
      <c r="AQ278">
        <f>IF(COUNTIF($A$2:A278,A278)=1,1,0)</f>
        <v>1</v>
      </c>
    </row>
    <row r="279" spans="1:43" x14ac:dyDescent="0.3">
      <c r="A279" t="s">
        <v>12141</v>
      </c>
      <c r="C279" t="s">
        <v>8457</v>
      </c>
      <c r="D279" s="1">
        <v>46267</v>
      </c>
      <c r="E279" t="s">
        <v>11819</v>
      </c>
      <c r="F279" t="s">
        <v>9</v>
      </c>
      <c r="G279">
        <v>2999</v>
      </c>
      <c r="H279">
        <v>9</v>
      </c>
      <c r="I279">
        <v>1.62</v>
      </c>
      <c r="J279">
        <v>2988.38</v>
      </c>
      <c r="K279" s="1">
        <v>46269</v>
      </c>
      <c r="L279" t="s">
        <v>11970</v>
      </c>
      <c r="M279">
        <f t="shared" si="48"/>
        <v>1</v>
      </c>
      <c r="N279">
        <f>COUNTIF(Orders!$A:$A,C279)</f>
        <v>1</v>
      </c>
      <c r="P279">
        <f>COUNTIF(Orders!$H:$H,UPPER(SUBSTITUTE(TRIM(C279),"-","")))</f>
        <v>1</v>
      </c>
      <c r="R279" t="str">
        <f t="shared" si="49"/>
        <v>Matched Order Reference</v>
      </c>
      <c r="S279">
        <f t="shared" si="50"/>
        <v>1</v>
      </c>
      <c r="V279" cm="1">
        <f t="array" ref="V279">IF(E279&lt;&gt;"CAPTURE",0,SUMPRODUCT((MDR_Rates!$A$2:$A$10=F279)*(G279&gt;MDR_Rates!$B$2:$B$10)*((MDR_Rates!$C$2:$C$10="")+(G279&lt;=MDR_Rates!$C$2:$C$10))*MDR_Rates!$D$2:$D$10))</f>
        <v>0.3</v>
      </c>
      <c r="W279">
        <f t="shared" si="51"/>
        <v>9</v>
      </c>
      <c r="X279">
        <f t="shared" si="52"/>
        <v>1.62</v>
      </c>
      <c r="Y279">
        <f t="shared" si="53"/>
        <v>0</v>
      </c>
      <c r="Z279">
        <f t="shared" si="54"/>
        <v>0</v>
      </c>
      <c r="AG279" t="str">
        <f t="shared" si="55"/>
        <v/>
      </c>
      <c r="AI279" t="str">
        <f t="shared" si="56"/>
        <v/>
      </c>
      <c r="AJ279" t="str">
        <f t="shared" si="57"/>
        <v/>
      </c>
      <c r="AK279" t="str">
        <f t="shared" si="58"/>
        <v>ORD26004268</v>
      </c>
      <c r="AL279">
        <f>IF(E279&lt;&gt;"CAPTURE","",COUNTIF(Orders!$H:$H,AK279))</f>
        <v>1</v>
      </c>
      <c r="AP279" t="str">
        <f t="shared" si="59"/>
        <v>Matched to Order</v>
      </c>
      <c r="AQ279">
        <f>IF(COUNTIF($A$2:A279,A279)=1,1,0)</f>
        <v>1</v>
      </c>
    </row>
    <row r="280" spans="1:43" x14ac:dyDescent="0.3">
      <c r="A280" t="s">
        <v>12142</v>
      </c>
      <c r="C280" t="s">
        <v>12143</v>
      </c>
      <c r="D280" s="1">
        <v>46267</v>
      </c>
      <c r="E280" t="s">
        <v>11819</v>
      </c>
      <c r="F280" t="s">
        <v>9</v>
      </c>
      <c r="G280">
        <v>349</v>
      </c>
      <c r="H280">
        <v>0</v>
      </c>
      <c r="I280">
        <v>0</v>
      </c>
      <c r="J280">
        <v>349</v>
      </c>
      <c r="K280" s="1">
        <v>46269</v>
      </c>
      <c r="L280" t="s">
        <v>11970</v>
      </c>
      <c r="M280">
        <f t="shared" si="48"/>
        <v>1</v>
      </c>
      <c r="N280">
        <f>COUNTIF(Orders!$A:$A,C280)</f>
        <v>0</v>
      </c>
      <c r="P280">
        <f>COUNTIF(Orders!$H:$H,UPPER(SUBSTITUTE(TRIM(C280),"-","")))</f>
        <v>1</v>
      </c>
      <c r="R280" t="str">
        <f t="shared" si="49"/>
        <v>Matched Order Reference</v>
      </c>
      <c r="S280">
        <f t="shared" si="50"/>
        <v>1</v>
      </c>
      <c r="V280" cm="1">
        <f t="array" ref="V280">IF(E280&lt;&gt;"CAPTURE",0,SUMPRODUCT((MDR_Rates!$A$2:$A$10=F280)*(G280&gt;MDR_Rates!$B$2:$B$10)*((MDR_Rates!$C$2:$C$10="")+(G280&lt;=MDR_Rates!$C$2:$C$10))*MDR_Rates!$D$2:$D$10))</f>
        <v>0</v>
      </c>
      <c r="W280">
        <f t="shared" si="51"/>
        <v>0</v>
      </c>
      <c r="X280">
        <f t="shared" si="52"/>
        <v>0</v>
      </c>
      <c r="Y280">
        <f t="shared" si="53"/>
        <v>0</v>
      </c>
      <c r="Z280">
        <f t="shared" si="54"/>
        <v>0</v>
      </c>
      <c r="AG280" t="str">
        <f t="shared" si="55"/>
        <v/>
      </c>
      <c r="AI280" t="str">
        <f t="shared" si="56"/>
        <v/>
      </c>
      <c r="AJ280" t="str">
        <f t="shared" si="57"/>
        <v/>
      </c>
      <c r="AK280" t="str">
        <f t="shared" si="58"/>
        <v>ORD26004272</v>
      </c>
      <c r="AL280">
        <f>IF(E280&lt;&gt;"CAPTURE","",COUNTIF(Orders!$H:$H,AK280))</f>
        <v>1</v>
      </c>
      <c r="AP280" t="str">
        <f t="shared" si="59"/>
        <v>Matched to Order</v>
      </c>
      <c r="AQ280">
        <f>IF(COUNTIF($A$2:A280,A280)=1,1,0)</f>
        <v>1</v>
      </c>
    </row>
    <row r="281" spans="1:43" x14ac:dyDescent="0.3">
      <c r="A281" t="s">
        <v>12144</v>
      </c>
      <c r="C281" t="s">
        <v>8516</v>
      </c>
      <c r="D281" s="1">
        <v>46267</v>
      </c>
      <c r="E281" t="s">
        <v>11819</v>
      </c>
      <c r="F281" t="s">
        <v>17</v>
      </c>
      <c r="G281">
        <v>1799</v>
      </c>
      <c r="H281">
        <v>32.380000000000003</v>
      </c>
      <c r="I281">
        <v>5.83</v>
      </c>
      <c r="J281">
        <v>1760.79</v>
      </c>
      <c r="K281" s="1">
        <v>46269</v>
      </c>
      <c r="L281" t="s">
        <v>11970</v>
      </c>
      <c r="M281">
        <f t="shared" si="48"/>
        <v>1</v>
      </c>
      <c r="N281">
        <f>COUNTIF(Orders!$A:$A,C281)</f>
        <v>1</v>
      </c>
      <c r="P281">
        <f>COUNTIF(Orders!$H:$H,UPPER(SUBSTITUTE(TRIM(C281),"-","")))</f>
        <v>1</v>
      </c>
      <c r="R281" t="str">
        <f t="shared" si="49"/>
        <v>Matched Order Reference</v>
      </c>
      <c r="S281">
        <f t="shared" si="50"/>
        <v>1</v>
      </c>
      <c r="V281" cm="1">
        <f t="array" ref="V281">IF(E281&lt;&gt;"CAPTURE",0,SUMPRODUCT((MDR_Rates!$A$2:$A$10=F281)*(G281&gt;MDR_Rates!$B$2:$B$10)*((MDR_Rates!$C$2:$C$10="")+(G281&lt;=MDR_Rates!$C$2:$C$10))*MDR_Rates!$D$2:$D$10))</f>
        <v>1.8</v>
      </c>
      <c r="W281">
        <f t="shared" si="51"/>
        <v>32.380000000000003</v>
      </c>
      <c r="X281">
        <f t="shared" si="52"/>
        <v>5.83</v>
      </c>
      <c r="Y281">
        <f t="shared" si="53"/>
        <v>0</v>
      </c>
      <c r="Z281">
        <f t="shared" si="54"/>
        <v>0</v>
      </c>
      <c r="AG281" t="str">
        <f t="shared" si="55"/>
        <v/>
      </c>
      <c r="AI281" t="str">
        <f t="shared" si="56"/>
        <v/>
      </c>
      <c r="AJ281" t="str">
        <f t="shared" si="57"/>
        <v/>
      </c>
      <c r="AK281" t="str">
        <f t="shared" si="58"/>
        <v>ORD26004298</v>
      </c>
      <c r="AL281">
        <f>IF(E281&lt;&gt;"CAPTURE","",COUNTIF(Orders!$H:$H,AK281))</f>
        <v>1</v>
      </c>
      <c r="AP281" t="str">
        <f t="shared" si="59"/>
        <v>Matched to Order</v>
      </c>
      <c r="AQ281">
        <f>IF(COUNTIF($A$2:A281,A281)=1,1,0)</f>
        <v>1</v>
      </c>
    </row>
    <row r="282" spans="1:43" x14ac:dyDescent="0.3">
      <c r="A282" t="s">
        <v>12145</v>
      </c>
      <c r="C282" t="s">
        <v>8620</v>
      </c>
      <c r="D282" s="1">
        <v>46267</v>
      </c>
      <c r="E282" t="s">
        <v>11819</v>
      </c>
      <c r="F282" t="s">
        <v>9</v>
      </c>
      <c r="G282">
        <v>2597</v>
      </c>
      <c r="H282">
        <v>7.79</v>
      </c>
      <c r="I282">
        <v>1.4</v>
      </c>
      <c r="J282">
        <v>2587.81</v>
      </c>
      <c r="K282" s="1">
        <v>46269</v>
      </c>
      <c r="L282" t="s">
        <v>11970</v>
      </c>
      <c r="M282">
        <f t="shared" si="48"/>
        <v>1</v>
      </c>
      <c r="N282">
        <f>COUNTIF(Orders!$A:$A,C282)</f>
        <v>1</v>
      </c>
      <c r="P282">
        <f>COUNTIF(Orders!$H:$H,UPPER(SUBSTITUTE(TRIM(C282),"-","")))</f>
        <v>1</v>
      </c>
      <c r="R282" t="str">
        <f t="shared" si="49"/>
        <v>Matched Order Reference</v>
      </c>
      <c r="S282">
        <f t="shared" si="50"/>
        <v>1</v>
      </c>
      <c r="V282" cm="1">
        <f t="array" ref="V282">IF(E282&lt;&gt;"CAPTURE",0,SUMPRODUCT((MDR_Rates!$A$2:$A$10=F282)*(G282&gt;MDR_Rates!$B$2:$B$10)*((MDR_Rates!$C$2:$C$10="")+(G282&lt;=MDR_Rates!$C$2:$C$10))*MDR_Rates!$D$2:$D$10))</f>
        <v>0.3</v>
      </c>
      <c r="W282">
        <f t="shared" si="51"/>
        <v>7.79</v>
      </c>
      <c r="X282">
        <f t="shared" si="52"/>
        <v>1.4</v>
      </c>
      <c r="Y282">
        <f t="shared" si="53"/>
        <v>0</v>
      </c>
      <c r="Z282">
        <f t="shared" si="54"/>
        <v>0</v>
      </c>
      <c r="AG282" t="str">
        <f t="shared" si="55"/>
        <v/>
      </c>
      <c r="AI282" t="str">
        <f t="shared" si="56"/>
        <v/>
      </c>
      <c r="AJ282" t="str">
        <f t="shared" si="57"/>
        <v/>
      </c>
      <c r="AK282" t="str">
        <f t="shared" si="58"/>
        <v>ORD26004350</v>
      </c>
      <c r="AL282">
        <f>IF(E282&lt;&gt;"CAPTURE","",COUNTIF(Orders!$H:$H,AK282))</f>
        <v>1</v>
      </c>
      <c r="AP282" t="str">
        <f t="shared" si="59"/>
        <v>Matched to Order</v>
      </c>
      <c r="AQ282">
        <f>IF(COUNTIF($A$2:A282,A282)=1,1,0)</f>
        <v>1</v>
      </c>
    </row>
    <row r="283" spans="1:43" x14ac:dyDescent="0.3">
      <c r="A283" t="s">
        <v>12146</v>
      </c>
      <c r="C283" t="s">
        <v>8651</v>
      </c>
      <c r="D283" s="1">
        <v>46267</v>
      </c>
      <c r="E283" t="s">
        <v>11819</v>
      </c>
      <c r="F283" t="s">
        <v>17</v>
      </c>
      <c r="G283">
        <v>4999</v>
      </c>
      <c r="H283">
        <v>79.98</v>
      </c>
      <c r="I283">
        <v>14.4</v>
      </c>
      <c r="J283">
        <v>4904.62</v>
      </c>
      <c r="K283" s="1">
        <v>46269</v>
      </c>
      <c r="L283" t="s">
        <v>11970</v>
      </c>
      <c r="M283">
        <f t="shared" si="48"/>
        <v>1</v>
      </c>
      <c r="N283">
        <f>COUNTIF(Orders!$A:$A,C283)</f>
        <v>1</v>
      </c>
      <c r="P283">
        <f>COUNTIF(Orders!$H:$H,UPPER(SUBSTITUTE(TRIM(C283),"-","")))</f>
        <v>1</v>
      </c>
      <c r="R283" t="str">
        <f t="shared" si="49"/>
        <v>Matched Order Reference</v>
      </c>
      <c r="S283">
        <f t="shared" si="50"/>
        <v>1</v>
      </c>
      <c r="V283" cm="1">
        <f t="array" ref="V283">IF(E283&lt;&gt;"CAPTURE",0,SUMPRODUCT((MDR_Rates!$A$2:$A$10=F283)*(G283&gt;MDR_Rates!$B$2:$B$10)*((MDR_Rates!$C$2:$C$10="")+(G283&lt;=MDR_Rates!$C$2:$C$10))*MDR_Rates!$D$2:$D$10))</f>
        <v>1.6</v>
      </c>
      <c r="W283">
        <f t="shared" si="51"/>
        <v>79.98</v>
      </c>
      <c r="X283">
        <f t="shared" si="52"/>
        <v>14.4</v>
      </c>
      <c r="Y283">
        <f t="shared" si="53"/>
        <v>0</v>
      </c>
      <c r="Z283">
        <f t="shared" si="54"/>
        <v>0</v>
      </c>
      <c r="AG283" t="str">
        <f t="shared" si="55"/>
        <v/>
      </c>
      <c r="AI283" t="str">
        <f t="shared" si="56"/>
        <v/>
      </c>
      <c r="AJ283" t="str">
        <f t="shared" si="57"/>
        <v/>
      </c>
      <c r="AK283" t="str">
        <f t="shared" si="58"/>
        <v>ORD26004366</v>
      </c>
      <c r="AL283">
        <f>IF(E283&lt;&gt;"CAPTURE","",COUNTIF(Orders!$H:$H,AK283))</f>
        <v>1</v>
      </c>
      <c r="AP283" t="str">
        <f t="shared" si="59"/>
        <v>Matched to Order</v>
      </c>
      <c r="AQ283">
        <f>IF(COUNTIF($A$2:A283,A283)=1,1,0)</f>
        <v>1</v>
      </c>
    </row>
    <row r="284" spans="1:43" x14ac:dyDescent="0.3">
      <c r="A284" t="s">
        <v>12147</v>
      </c>
      <c r="C284" t="s">
        <v>8717</v>
      </c>
      <c r="D284" s="1">
        <v>46267</v>
      </c>
      <c r="E284" t="s">
        <v>11819</v>
      </c>
      <c r="F284" t="s">
        <v>44</v>
      </c>
      <c r="G284">
        <v>7999</v>
      </c>
      <c r="H284">
        <v>191.98</v>
      </c>
      <c r="I284">
        <v>34.56</v>
      </c>
      <c r="J284">
        <v>7772.46</v>
      </c>
      <c r="K284" s="1">
        <v>46269</v>
      </c>
      <c r="L284" t="s">
        <v>11970</v>
      </c>
      <c r="M284">
        <f t="shared" si="48"/>
        <v>1</v>
      </c>
      <c r="N284">
        <f>COUNTIF(Orders!$A:$A,C284)</f>
        <v>1</v>
      </c>
      <c r="P284">
        <f>COUNTIF(Orders!$H:$H,UPPER(SUBSTITUTE(TRIM(C284),"-","")))</f>
        <v>1</v>
      </c>
      <c r="R284" t="str">
        <f t="shared" si="49"/>
        <v>Matched Order Reference</v>
      </c>
      <c r="S284">
        <f t="shared" si="50"/>
        <v>1</v>
      </c>
      <c r="V284" cm="1">
        <f t="array" ref="V284">IF(E284&lt;&gt;"CAPTURE",0,SUMPRODUCT((MDR_Rates!$A$2:$A$10=F284)*(G284&gt;MDR_Rates!$B$2:$B$10)*((MDR_Rates!$C$2:$C$10="")+(G284&lt;=MDR_Rates!$C$2:$C$10))*MDR_Rates!$D$2:$D$10))</f>
        <v>1.7</v>
      </c>
      <c r="W284">
        <f t="shared" si="51"/>
        <v>135.97999999999999</v>
      </c>
      <c r="X284">
        <f t="shared" si="52"/>
        <v>24.48</v>
      </c>
      <c r="Y284">
        <f t="shared" si="53"/>
        <v>56</v>
      </c>
      <c r="Z284">
        <f t="shared" si="54"/>
        <v>10.08</v>
      </c>
      <c r="AG284" t="str">
        <f t="shared" si="55"/>
        <v/>
      </c>
      <c r="AI284" t="str">
        <f t="shared" si="56"/>
        <v/>
      </c>
      <c r="AJ284" t="str">
        <f t="shared" si="57"/>
        <v/>
      </c>
      <c r="AK284" t="str">
        <f t="shared" si="58"/>
        <v>ORD26004400</v>
      </c>
      <c r="AL284">
        <f>IF(E284&lt;&gt;"CAPTURE","",COUNTIF(Orders!$H:$H,AK284))</f>
        <v>1</v>
      </c>
      <c r="AP284" t="str">
        <f t="shared" si="59"/>
        <v>Matched to Order</v>
      </c>
      <c r="AQ284">
        <f>IF(COUNTIF($A$2:A284,A284)=1,1,0)</f>
        <v>1</v>
      </c>
    </row>
    <row r="285" spans="1:43" x14ac:dyDescent="0.3">
      <c r="A285" t="s">
        <v>12148</v>
      </c>
      <c r="C285" t="s">
        <v>8847</v>
      </c>
      <c r="D285" s="1">
        <v>46267</v>
      </c>
      <c r="E285" t="s">
        <v>11819</v>
      </c>
      <c r="F285" t="s">
        <v>33</v>
      </c>
      <c r="G285">
        <v>1299</v>
      </c>
      <c r="H285">
        <v>19.489999999999998</v>
      </c>
      <c r="I285">
        <v>3.51</v>
      </c>
      <c r="J285">
        <v>1276</v>
      </c>
      <c r="K285" s="1">
        <v>46269</v>
      </c>
      <c r="L285" t="s">
        <v>11970</v>
      </c>
      <c r="M285">
        <f t="shared" si="48"/>
        <v>1</v>
      </c>
      <c r="N285">
        <f>COUNTIF(Orders!$A:$A,C285)</f>
        <v>1</v>
      </c>
      <c r="P285">
        <f>COUNTIF(Orders!$H:$H,UPPER(SUBSTITUTE(TRIM(C285),"-","")))</f>
        <v>1</v>
      </c>
      <c r="R285" t="str">
        <f t="shared" si="49"/>
        <v>Matched Order Reference</v>
      </c>
      <c r="S285">
        <f t="shared" si="50"/>
        <v>1</v>
      </c>
      <c r="V285" cm="1">
        <f t="array" ref="V285">IF(E285&lt;&gt;"CAPTURE",0,SUMPRODUCT((MDR_Rates!$A$2:$A$10=F285)*(G285&gt;MDR_Rates!$B$2:$B$10)*((MDR_Rates!$C$2:$C$10="")+(G285&lt;=MDR_Rates!$C$2:$C$10))*MDR_Rates!$D$2:$D$10))</f>
        <v>1.5</v>
      </c>
      <c r="W285">
        <f t="shared" si="51"/>
        <v>19.489999999999998</v>
      </c>
      <c r="X285">
        <f t="shared" si="52"/>
        <v>3.51</v>
      </c>
      <c r="Y285">
        <f t="shared" si="53"/>
        <v>0</v>
      </c>
      <c r="Z285">
        <f t="shared" si="54"/>
        <v>0</v>
      </c>
      <c r="AG285" t="str">
        <f t="shared" si="55"/>
        <v/>
      </c>
      <c r="AI285" t="str">
        <f t="shared" si="56"/>
        <v/>
      </c>
      <c r="AJ285" t="str">
        <f t="shared" si="57"/>
        <v/>
      </c>
      <c r="AK285" t="str">
        <f t="shared" si="58"/>
        <v>ORD26004467</v>
      </c>
      <c r="AL285">
        <f>IF(E285&lt;&gt;"CAPTURE","",COUNTIF(Orders!$H:$H,AK285))</f>
        <v>1</v>
      </c>
      <c r="AP285" t="str">
        <f t="shared" si="59"/>
        <v>Matched to Order</v>
      </c>
      <c r="AQ285">
        <f>IF(COUNTIF($A$2:A285,A285)=1,1,0)</f>
        <v>1</v>
      </c>
    </row>
    <row r="286" spans="1:43" x14ac:dyDescent="0.3">
      <c r="A286" t="s">
        <v>12149</v>
      </c>
      <c r="C286" t="s">
        <v>8854</v>
      </c>
      <c r="D286" s="1">
        <v>46267</v>
      </c>
      <c r="E286" t="s">
        <v>11819</v>
      </c>
      <c r="F286" t="s">
        <v>33</v>
      </c>
      <c r="G286">
        <v>349</v>
      </c>
      <c r="H286">
        <v>5.24</v>
      </c>
      <c r="I286">
        <v>0.94</v>
      </c>
      <c r="J286">
        <v>342.82</v>
      </c>
      <c r="K286" s="1">
        <v>46269</v>
      </c>
      <c r="L286" t="s">
        <v>11970</v>
      </c>
      <c r="M286">
        <f t="shared" si="48"/>
        <v>1</v>
      </c>
      <c r="N286">
        <f>COUNTIF(Orders!$A:$A,C286)</f>
        <v>1</v>
      </c>
      <c r="P286">
        <f>COUNTIF(Orders!$H:$H,UPPER(SUBSTITUTE(TRIM(C286),"-","")))</f>
        <v>1</v>
      </c>
      <c r="R286" t="str">
        <f t="shared" si="49"/>
        <v>Matched Order Reference</v>
      </c>
      <c r="S286">
        <f t="shared" si="50"/>
        <v>1</v>
      </c>
      <c r="V286" cm="1">
        <f t="array" ref="V286">IF(E286&lt;&gt;"CAPTURE",0,SUMPRODUCT((MDR_Rates!$A$2:$A$10=F286)*(G286&gt;MDR_Rates!$B$2:$B$10)*((MDR_Rates!$C$2:$C$10="")+(G286&lt;=MDR_Rates!$C$2:$C$10))*MDR_Rates!$D$2:$D$10))</f>
        <v>1.5</v>
      </c>
      <c r="W286">
        <f t="shared" si="51"/>
        <v>5.24</v>
      </c>
      <c r="X286">
        <f t="shared" si="52"/>
        <v>0.94</v>
      </c>
      <c r="Y286">
        <f t="shared" si="53"/>
        <v>0</v>
      </c>
      <c r="Z286">
        <f t="shared" si="54"/>
        <v>0</v>
      </c>
      <c r="AG286" t="str">
        <f t="shared" si="55"/>
        <v/>
      </c>
      <c r="AI286" t="str">
        <f t="shared" si="56"/>
        <v/>
      </c>
      <c r="AJ286" t="str">
        <f t="shared" si="57"/>
        <v/>
      </c>
      <c r="AK286" t="str">
        <f t="shared" si="58"/>
        <v>ORD26004471</v>
      </c>
      <c r="AL286">
        <f>IF(E286&lt;&gt;"CAPTURE","",COUNTIF(Orders!$H:$H,AK286))</f>
        <v>1</v>
      </c>
      <c r="AP286" t="str">
        <f t="shared" si="59"/>
        <v>Matched to Order</v>
      </c>
      <c r="AQ286">
        <f>IF(COUNTIF($A$2:A286,A286)=1,1,0)</f>
        <v>1</v>
      </c>
    </row>
    <row r="287" spans="1:43" x14ac:dyDescent="0.3">
      <c r="A287" t="s">
        <v>12150</v>
      </c>
      <c r="C287" t="s">
        <v>8986</v>
      </c>
      <c r="D287" s="1">
        <v>46267</v>
      </c>
      <c r="E287" t="s">
        <v>11819</v>
      </c>
      <c r="F287" t="s">
        <v>9</v>
      </c>
      <c r="G287">
        <v>4098</v>
      </c>
      <c r="H287">
        <v>12.29</v>
      </c>
      <c r="I287">
        <v>2.21</v>
      </c>
      <c r="J287">
        <v>4083.5</v>
      </c>
      <c r="K287" s="1">
        <v>46269</v>
      </c>
      <c r="L287" t="s">
        <v>11970</v>
      </c>
      <c r="M287">
        <f t="shared" si="48"/>
        <v>1</v>
      </c>
      <c r="N287">
        <f>COUNTIF(Orders!$A:$A,C287)</f>
        <v>1</v>
      </c>
      <c r="P287">
        <f>COUNTIF(Orders!$H:$H,UPPER(SUBSTITUTE(TRIM(C287),"-","")))</f>
        <v>1</v>
      </c>
      <c r="R287" t="str">
        <f t="shared" si="49"/>
        <v>Matched Order Reference</v>
      </c>
      <c r="S287">
        <f t="shared" si="50"/>
        <v>1</v>
      </c>
      <c r="V287" cm="1">
        <f t="array" ref="V287">IF(E287&lt;&gt;"CAPTURE",0,SUMPRODUCT((MDR_Rates!$A$2:$A$10=F287)*(G287&gt;MDR_Rates!$B$2:$B$10)*((MDR_Rates!$C$2:$C$10="")+(G287&lt;=MDR_Rates!$C$2:$C$10))*MDR_Rates!$D$2:$D$10))</f>
        <v>0.3</v>
      </c>
      <c r="W287">
        <f t="shared" si="51"/>
        <v>12.29</v>
      </c>
      <c r="X287">
        <f t="shared" si="52"/>
        <v>2.21</v>
      </c>
      <c r="Y287">
        <f t="shared" si="53"/>
        <v>0</v>
      </c>
      <c r="Z287">
        <f t="shared" si="54"/>
        <v>0</v>
      </c>
      <c r="AG287" t="str">
        <f t="shared" si="55"/>
        <v/>
      </c>
      <c r="AI287" t="str">
        <f t="shared" si="56"/>
        <v/>
      </c>
      <c r="AJ287" t="str">
        <f t="shared" si="57"/>
        <v/>
      </c>
      <c r="AK287" t="str">
        <f t="shared" si="58"/>
        <v>ORD26004538</v>
      </c>
      <c r="AL287">
        <f>IF(E287&lt;&gt;"CAPTURE","",COUNTIF(Orders!$H:$H,AK287))</f>
        <v>1</v>
      </c>
      <c r="AP287" t="str">
        <f t="shared" si="59"/>
        <v>Matched to Order</v>
      </c>
      <c r="AQ287">
        <f>IF(COUNTIF($A$2:A287,A287)=1,1,0)</f>
        <v>1</v>
      </c>
    </row>
    <row r="288" spans="1:43" x14ac:dyDescent="0.3">
      <c r="A288" t="s">
        <v>12151</v>
      </c>
      <c r="C288" t="s">
        <v>9004</v>
      </c>
      <c r="D288" s="1">
        <v>46267</v>
      </c>
      <c r="E288" t="s">
        <v>11819</v>
      </c>
      <c r="F288" t="s">
        <v>9</v>
      </c>
      <c r="G288">
        <v>1798</v>
      </c>
      <c r="H288">
        <v>0</v>
      </c>
      <c r="I288">
        <v>0</v>
      </c>
      <c r="J288">
        <v>1798</v>
      </c>
      <c r="K288" s="1">
        <v>46269</v>
      </c>
      <c r="L288" t="s">
        <v>11970</v>
      </c>
      <c r="M288">
        <f t="shared" si="48"/>
        <v>1</v>
      </c>
      <c r="N288">
        <f>COUNTIF(Orders!$A:$A,C288)</f>
        <v>1</v>
      </c>
      <c r="P288">
        <f>COUNTIF(Orders!$H:$H,UPPER(SUBSTITUTE(TRIM(C288),"-","")))</f>
        <v>1</v>
      </c>
      <c r="R288" t="str">
        <f t="shared" si="49"/>
        <v>Matched Order Reference</v>
      </c>
      <c r="S288">
        <f t="shared" si="50"/>
        <v>1</v>
      </c>
      <c r="V288" cm="1">
        <f t="array" ref="V288">IF(E288&lt;&gt;"CAPTURE",0,SUMPRODUCT((MDR_Rates!$A$2:$A$10=F288)*(G288&gt;MDR_Rates!$B$2:$B$10)*((MDR_Rates!$C$2:$C$10="")+(G288&lt;=MDR_Rates!$C$2:$C$10))*MDR_Rates!$D$2:$D$10))</f>
        <v>0</v>
      </c>
      <c r="W288">
        <f t="shared" si="51"/>
        <v>0</v>
      </c>
      <c r="X288">
        <f t="shared" si="52"/>
        <v>0</v>
      </c>
      <c r="Y288">
        <f t="shared" si="53"/>
        <v>0</v>
      </c>
      <c r="Z288">
        <f t="shared" si="54"/>
        <v>0</v>
      </c>
      <c r="AG288" t="str">
        <f t="shared" si="55"/>
        <v/>
      </c>
      <c r="AI288" t="str">
        <f t="shared" si="56"/>
        <v/>
      </c>
      <c r="AJ288" t="str">
        <f t="shared" si="57"/>
        <v/>
      </c>
      <c r="AK288" t="str">
        <f t="shared" si="58"/>
        <v>ORD26004547</v>
      </c>
      <c r="AL288">
        <f>IF(E288&lt;&gt;"CAPTURE","",COUNTIF(Orders!$H:$H,AK288))</f>
        <v>1</v>
      </c>
      <c r="AP288" t="str">
        <f t="shared" si="59"/>
        <v>Matched to Order</v>
      </c>
      <c r="AQ288">
        <f>IF(COUNTIF($A$2:A288,A288)=1,1,0)</f>
        <v>1</v>
      </c>
    </row>
    <row r="289" spans="1:43" x14ac:dyDescent="0.3">
      <c r="A289" t="s">
        <v>12152</v>
      </c>
      <c r="C289" t="s">
        <v>9062</v>
      </c>
      <c r="D289" s="1">
        <v>46267</v>
      </c>
      <c r="E289" t="s">
        <v>11819</v>
      </c>
      <c r="F289" t="s">
        <v>17</v>
      </c>
      <c r="G289">
        <v>2947</v>
      </c>
      <c r="H289">
        <v>47.15</v>
      </c>
      <c r="I289">
        <v>8.49</v>
      </c>
      <c r="J289">
        <v>2891.36</v>
      </c>
      <c r="K289" s="1">
        <v>46269</v>
      </c>
      <c r="L289" t="s">
        <v>11970</v>
      </c>
      <c r="M289">
        <f t="shared" si="48"/>
        <v>1</v>
      </c>
      <c r="N289">
        <f>COUNTIF(Orders!$A:$A,C289)</f>
        <v>1</v>
      </c>
      <c r="P289">
        <f>COUNTIF(Orders!$H:$H,UPPER(SUBSTITUTE(TRIM(C289),"-","")))</f>
        <v>1</v>
      </c>
      <c r="R289" t="str">
        <f t="shared" si="49"/>
        <v>Matched Order Reference</v>
      </c>
      <c r="S289">
        <f t="shared" si="50"/>
        <v>1</v>
      </c>
      <c r="V289" cm="1">
        <f t="array" ref="V289">IF(E289&lt;&gt;"CAPTURE",0,SUMPRODUCT((MDR_Rates!$A$2:$A$10=F289)*(G289&gt;MDR_Rates!$B$2:$B$10)*((MDR_Rates!$C$2:$C$10="")+(G289&lt;=MDR_Rates!$C$2:$C$10))*MDR_Rates!$D$2:$D$10))</f>
        <v>1.6</v>
      </c>
      <c r="W289">
        <f t="shared" si="51"/>
        <v>47.15</v>
      </c>
      <c r="X289">
        <f t="shared" si="52"/>
        <v>8.49</v>
      </c>
      <c r="Y289">
        <f t="shared" si="53"/>
        <v>0</v>
      </c>
      <c r="Z289">
        <f t="shared" si="54"/>
        <v>0</v>
      </c>
      <c r="AG289" t="str">
        <f t="shared" si="55"/>
        <v/>
      </c>
      <c r="AI289" t="str">
        <f t="shared" si="56"/>
        <v/>
      </c>
      <c r="AJ289" t="str">
        <f t="shared" si="57"/>
        <v/>
      </c>
      <c r="AK289" t="str">
        <f t="shared" si="58"/>
        <v>ORD26004576</v>
      </c>
      <c r="AL289">
        <f>IF(E289&lt;&gt;"CAPTURE","",COUNTIF(Orders!$H:$H,AK289))</f>
        <v>1</v>
      </c>
      <c r="AP289" t="str">
        <f t="shared" si="59"/>
        <v>Matched to Order</v>
      </c>
      <c r="AQ289">
        <f>IF(COUNTIF($A$2:A289,A289)=1,1,0)</f>
        <v>1</v>
      </c>
    </row>
    <row r="290" spans="1:43" x14ac:dyDescent="0.3">
      <c r="A290" t="s">
        <v>12153</v>
      </c>
      <c r="C290" t="s">
        <v>9069</v>
      </c>
      <c r="D290" s="1">
        <v>46267</v>
      </c>
      <c r="E290" t="s">
        <v>11819</v>
      </c>
      <c r="F290" t="s">
        <v>17</v>
      </c>
      <c r="G290">
        <v>6998</v>
      </c>
      <c r="H290">
        <v>111.97</v>
      </c>
      <c r="I290">
        <v>20.149999999999999</v>
      </c>
      <c r="J290">
        <v>6865.88</v>
      </c>
      <c r="K290" s="1">
        <v>46269</v>
      </c>
      <c r="L290" t="s">
        <v>11970</v>
      </c>
      <c r="M290">
        <f t="shared" si="48"/>
        <v>1</v>
      </c>
      <c r="N290">
        <f>COUNTIF(Orders!$A:$A,C290)</f>
        <v>1</v>
      </c>
      <c r="P290">
        <f>COUNTIF(Orders!$H:$H,UPPER(SUBSTITUTE(TRIM(C290),"-","")))</f>
        <v>1</v>
      </c>
      <c r="R290" t="str">
        <f t="shared" si="49"/>
        <v>Matched Order Reference</v>
      </c>
      <c r="S290">
        <f t="shared" si="50"/>
        <v>1</v>
      </c>
      <c r="V290" cm="1">
        <f t="array" ref="V290">IF(E290&lt;&gt;"CAPTURE",0,SUMPRODUCT((MDR_Rates!$A$2:$A$10=F290)*(G290&gt;MDR_Rates!$B$2:$B$10)*((MDR_Rates!$C$2:$C$10="")+(G290&lt;=MDR_Rates!$C$2:$C$10))*MDR_Rates!$D$2:$D$10))</f>
        <v>1.6</v>
      </c>
      <c r="W290">
        <f t="shared" si="51"/>
        <v>111.97</v>
      </c>
      <c r="X290">
        <f t="shared" si="52"/>
        <v>20.149999999999999</v>
      </c>
      <c r="Y290">
        <f t="shared" si="53"/>
        <v>0</v>
      </c>
      <c r="Z290">
        <f t="shared" si="54"/>
        <v>0</v>
      </c>
      <c r="AG290" t="str">
        <f t="shared" si="55"/>
        <v/>
      </c>
      <c r="AI290" t="str">
        <f t="shared" si="56"/>
        <v/>
      </c>
      <c r="AJ290" t="str">
        <f t="shared" si="57"/>
        <v/>
      </c>
      <c r="AK290" t="str">
        <f t="shared" si="58"/>
        <v>ORD26004580</v>
      </c>
      <c r="AL290">
        <f>IF(E290&lt;&gt;"CAPTURE","",COUNTIF(Orders!$H:$H,AK290))</f>
        <v>1</v>
      </c>
      <c r="AP290" t="str">
        <f t="shared" si="59"/>
        <v>Matched to Order</v>
      </c>
      <c r="AQ290">
        <f>IF(COUNTIF($A$2:A290,A290)=1,1,0)</f>
        <v>1</v>
      </c>
    </row>
    <row r="291" spans="1:43" x14ac:dyDescent="0.3">
      <c r="A291" t="s">
        <v>12154</v>
      </c>
      <c r="C291" t="s">
        <v>12155</v>
      </c>
      <c r="D291" s="1">
        <v>46267</v>
      </c>
      <c r="E291" t="s">
        <v>11819</v>
      </c>
      <c r="F291" t="s">
        <v>44</v>
      </c>
      <c r="G291">
        <v>8798</v>
      </c>
      <c r="H291">
        <v>149.57</v>
      </c>
      <c r="I291">
        <v>26.92</v>
      </c>
      <c r="J291">
        <v>8621.51</v>
      </c>
      <c r="K291" s="1">
        <v>46269</v>
      </c>
      <c r="L291" t="s">
        <v>11970</v>
      </c>
      <c r="M291">
        <f t="shared" si="48"/>
        <v>1</v>
      </c>
      <c r="N291">
        <f>COUNTIF(Orders!$A:$A,C291)</f>
        <v>1</v>
      </c>
      <c r="P291">
        <f>COUNTIF(Orders!$H:$H,UPPER(SUBSTITUTE(TRIM(C291),"-","")))</f>
        <v>1</v>
      </c>
      <c r="R291" t="str">
        <f t="shared" si="49"/>
        <v>Matched Order Reference</v>
      </c>
      <c r="S291">
        <f t="shared" si="50"/>
        <v>1</v>
      </c>
      <c r="V291" cm="1">
        <f t="array" ref="V291">IF(E291&lt;&gt;"CAPTURE",0,SUMPRODUCT((MDR_Rates!$A$2:$A$10=F291)*(G291&gt;MDR_Rates!$B$2:$B$10)*((MDR_Rates!$C$2:$C$10="")+(G291&lt;=MDR_Rates!$C$2:$C$10))*MDR_Rates!$D$2:$D$10))</f>
        <v>1.7</v>
      </c>
      <c r="W291">
        <f t="shared" si="51"/>
        <v>149.57</v>
      </c>
      <c r="X291">
        <f t="shared" si="52"/>
        <v>26.92</v>
      </c>
      <c r="Y291">
        <f t="shared" si="53"/>
        <v>0</v>
      </c>
      <c r="Z291">
        <f t="shared" si="54"/>
        <v>0</v>
      </c>
      <c r="AG291" t="str">
        <f t="shared" si="55"/>
        <v/>
      </c>
      <c r="AI291" t="str">
        <f t="shared" si="56"/>
        <v/>
      </c>
      <c r="AJ291" t="str">
        <f t="shared" si="57"/>
        <v/>
      </c>
      <c r="AK291" t="str">
        <f t="shared" si="58"/>
        <v>ORD26004628</v>
      </c>
      <c r="AL291">
        <f>IF(E291&lt;&gt;"CAPTURE","",COUNTIF(Orders!$H:$H,AK291))</f>
        <v>1</v>
      </c>
      <c r="AP291" t="str">
        <f t="shared" si="59"/>
        <v>Matched to Order</v>
      </c>
      <c r="AQ291">
        <f>IF(COUNTIF($A$2:A291,A291)=1,1,0)</f>
        <v>1</v>
      </c>
    </row>
    <row r="292" spans="1:43" x14ac:dyDescent="0.3">
      <c r="A292" t="s">
        <v>12156</v>
      </c>
      <c r="C292" t="s">
        <v>9349</v>
      </c>
      <c r="D292" s="1">
        <v>46267</v>
      </c>
      <c r="E292" t="s">
        <v>11819</v>
      </c>
      <c r="F292" t="s">
        <v>33</v>
      </c>
      <c r="G292">
        <v>3998</v>
      </c>
      <c r="H292">
        <v>47.98</v>
      </c>
      <c r="I292">
        <v>8.64</v>
      </c>
      <c r="J292">
        <v>3941.38</v>
      </c>
      <c r="K292" s="1">
        <v>46269</v>
      </c>
      <c r="L292" t="s">
        <v>11970</v>
      </c>
      <c r="M292">
        <f t="shared" si="48"/>
        <v>1</v>
      </c>
      <c r="N292">
        <f>COUNTIF(Orders!$A:$A,C292)</f>
        <v>1</v>
      </c>
      <c r="P292">
        <f>COUNTIF(Orders!$H:$H,UPPER(SUBSTITUTE(TRIM(C292),"-","")))</f>
        <v>1</v>
      </c>
      <c r="R292" t="str">
        <f t="shared" si="49"/>
        <v>Matched Order Reference</v>
      </c>
      <c r="S292">
        <f t="shared" si="50"/>
        <v>1</v>
      </c>
      <c r="V292" cm="1">
        <f t="array" ref="V292">IF(E292&lt;&gt;"CAPTURE",0,SUMPRODUCT((MDR_Rates!$A$2:$A$10=F292)*(G292&gt;MDR_Rates!$B$2:$B$10)*((MDR_Rates!$C$2:$C$10="")+(G292&lt;=MDR_Rates!$C$2:$C$10))*MDR_Rates!$D$2:$D$10))</f>
        <v>1.2</v>
      </c>
      <c r="W292">
        <f t="shared" si="51"/>
        <v>47.98</v>
      </c>
      <c r="X292">
        <f t="shared" si="52"/>
        <v>8.64</v>
      </c>
      <c r="Y292">
        <f t="shared" si="53"/>
        <v>0</v>
      </c>
      <c r="Z292">
        <f t="shared" si="54"/>
        <v>0</v>
      </c>
      <c r="AG292" t="str">
        <f t="shared" si="55"/>
        <v/>
      </c>
      <c r="AI292" t="str">
        <f t="shared" si="56"/>
        <v/>
      </c>
      <c r="AJ292" t="str">
        <f t="shared" si="57"/>
        <v/>
      </c>
      <c r="AK292" t="str">
        <f t="shared" si="58"/>
        <v>ORD26004724</v>
      </c>
      <c r="AL292">
        <f>IF(E292&lt;&gt;"CAPTURE","",COUNTIF(Orders!$H:$H,AK292))</f>
        <v>1</v>
      </c>
      <c r="AP292" t="str">
        <f t="shared" si="59"/>
        <v>Matched to Order</v>
      </c>
      <c r="AQ292">
        <f>IF(COUNTIF($A$2:A292,A292)=1,1,0)</f>
        <v>1</v>
      </c>
    </row>
    <row r="293" spans="1:43" x14ac:dyDescent="0.3">
      <c r="A293" t="s">
        <v>12157</v>
      </c>
      <c r="C293" t="s">
        <v>9398</v>
      </c>
      <c r="D293" s="1">
        <v>46267</v>
      </c>
      <c r="E293" t="s">
        <v>11819</v>
      </c>
      <c r="F293" t="s">
        <v>9</v>
      </c>
      <c r="G293">
        <v>499</v>
      </c>
      <c r="H293">
        <v>0</v>
      </c>
      <c r="I293">
        <v>0</v>
      </c>
      <c r="J293">
        <v>499</v>
      </c>
      <c r="K293" s="1">
        <v>46269</v>
      </c>
      <c r="L293" t="s">
        <v>11970</v>
      </c>
      <c r="M293">
        <f t="shared" si="48"/>
        <v>1</v>
      </c>
      <c r="N293">
        <f>COUNTIF(Orders!$A:$A,C293)</f>
        <v>1</v>
      </c>
      <c r="P293">
        <f>COUNTIF(Orders!$H:$H,UPPER(SUBSTITUTE(TRIM(C293),"-","")))</f>
        <v>1</v>
      </c>
      <c r="R293" t="str">
        <f t="shared" si="49"/>
        <v>Matched Order Reference</v>
      </c>
      <c r="S293">
        <f t="shared" si="50"/>
        <v>1</v>
      </c>
      <c r="V293" cm="1">
        <f t="array" ref="V293">IF(E293&lt;&gt;"CAPTURE",0,SUMPRODUCT((MDR_Rates!$A$2:$A$10=F293)*(G293&gt;MDR_Rates!$B$2:$B$10)*((MDR_Rates!$C$2:$C$10="")+(G293&lt;=MDR_Rates!$C$2:$C$10))*MDR_Rates!$D$2:$D$10))</f>
        <v>0</v>
      </c>
      <c r="W293">
        <f t="shared" si="51"/>
        <v>0</v>
      </c>
      <c r="X293">
        <f t="shared" si="52"/>
        <v>0</v>
      </c>
      <c r="Y293">
        <f t="shared" si="53"/>
        <v>0</v>
      </c>
      <c r="Z293">
        <f t="shared" si="54"/>
        <v>0</v>
      </c>
      <c r="AG293" t="str">
        <f t="shared" si="55"/>
        <v/>
      </c>
      <c r="AI293" t="str">
        <f t="shared" si="56"/>
        <v/>
      </c>
      <c r="AJ293" t="str">
        <f t="shared" si="57"/>
        <v/>
      </c>
      <c r="AK293" t="str">
        <f t="shared" si="58"/>
        <v>ORD26004750</v>
      </c>
      <c r="AL293">
        <f>IF(E293&lt;&gt;"CAPTURE","",COUNTIF(Orders!$H:$H,AK293))</f>
        <v>1</v>
      </c>
      <c r="AP293" t="str">
        <f t="shared" si="59"/>
        <v>Matched to Order</v>
      </c>
      <c r="AQ293">
        <f>IF(COUNTIF($A$2:A293,A293)=1,1,0)</f>
        <v>1</v>
      </c>
    </row>
    <row r="294" spans="1:43" x14ac:dyDescent="0.3">
      <c r="A294" t="s">
        <v>12158</v>
      </c>
      <c r="C294" t="s">
        <v>12159</v>
      </c>
      <c r="D294" s="1">
        <v>46267</v>
      </c>
      <c r="E294" t="s">
        <v>11819</v>
      </c>
      <c r="F294" t="s">
        <v>33</v>
      </c>
      <c r="G294">
        <v>349</v>
      </c>
      <c r="H294">
        <v>5.24</v>
      </c>
      <c r="I294">
        <v>0.94</v>
      </c>
      <c r="J294">
        <v>342.82</v>
      </c>
      <c r="K294" s="1">
        <v>46269</v>
      </c>
      <c r="L294" t="s">
        <v>11970</v>
      </c>
      <c r="M294">
        <f t="shared" si="48"/>
        <v>1</v>
      </c>
      <c r="N294">
        <f>COUNTIF(Orders!$A:$A,C294)</f>
        <v>1</v>
      </c>
      <c r="P294">
        <f>COUNTIF(Orders!$H:$H,UPPER(SUBSTITUTE(TRIM(C294),"-","")))</f>
        <v>1</v>
      </c>
      <c r="R294" t="str">
        <f t="shared" si="49"/>
        <v>Matched Order Reference</v>
      </c>
      <c r="S294">
        <f t="shared" si="50"/>
        <v>1</v>
      </c>
      <c r="V294" cm="1">
        <f t="array" ref="V294">IF(E294&lt;&gt;"CAPTURE",0,SUMPRODUCT((MDR_Rates!$A$2:$A$10=F294)*(G294&gt;MDR_Rates!$B$2:$B$10)*((MDR_Rates!$C$2:$C$10="")+(G294&lt;=MDR_Rates!$C$2:$C$10))*MDR_Rates!$D$2:$D$10))</f>
        <v>1.5</v>
      </c>
      <c r="W294">
        <f t="shared" si="51"/>
        <v>5.24</v>
      </c>
      <c r="X294">
        <f t="shared" si="52"/>
        <v>0.94</v>
      </c>
      <c r="Y294">
        <f t="shared" si="53"/>
        <v>0</v>
      </c>
      <c r="Z294">
        <f t="shared" si="54"/>
        <v>0</v>
      </c>
      <c r="AG294" t="str">
        <f t="shared" si="55"/>
        <v/>
      </c>
      <c r="AI294" t="str">
        <f t="shared" si="56"/>
        <v/>
      </c>
      <c r="AJ294" t="str">
        <f t="shared" si="57"/>
        <v/>
      </c>
      <c r="AK294" t="str">
        <f t="shared" si="58"/>
        <v>ORD26004773</v>
      </c>
      <c r="AL294">
        <f>IF(E294&lt;&gt;"CAPTURE","",COUNTIF(Orders!$H:$H,AK294))</f>
        <v>1</v>
      </c>
      <c r="AP294" t="str">
        <f t="shared" si="59"/>
        <v>Matched to Order</v>
      </c>
      <c r="AQ294">
        <f>IF(COUNTIF($A$2:A294,A294)=1,1,0)</f>
        <v>1</v>
      </c>
    </row>
    <row r="295" spans="1:43" x14ac:dyDescent="0.3">
      <c r="A295" t="s">
        <v>12160</v>
      </c>
      <c r="C295" t="s">
        <v>9461</v>
      </c>
      <c r="D295" s="1">
        <v>46267</v>
      </c>
      <c r="E295" t="s">
        <v>11819</v>
      </c>
      <c r="F295" t="s">
        <v>9</v>
      </c>
      <c r="G295">
        <v>1098</v>
      </c>
      <c r="H295">
        <v>0</v>
      </c>
      <c r="I295">
        <v>0</v>
      </c>
      <c r="J295">
        <v>1098</v>
      </c>
      <c r="K295" s="1">
        <v>46269</v>
      </c>
      <c r="L295" t="s">
        <v>11970</v>
      </c>
      <c r="M295">
        <f t="shared" si="48"/>
        <v>1</v>
      </c>
      <c r="N295">
        <f>COUNTIF(Orders!$A:$A,C295)</f>
        <v>1</v>
      </c>
      <c r="P295">
        <f>COUNTIF(Orders!$H:$H,UPPER(SUBSTITUTE(TRIM(C295),"-","")))</f>
        <v>1</v>
      </c>
      <c r="R295" t="str">
        <f t="shared" si="49"/>
        <v>Matched Order Reference</v>
      </c>
      <c r="S295">
        <f t="shared" si="50"/>
        <v>1</v>
      </c>
      <c r="V295" cm="1">
        <f t="array" ref="V295">IF(E295&lt;&gt;"CAPTURE",0,SUMPRODUCT((MDR_Rates!$A$2:$A$10=F295)*(G295&gt;MDR_Rates!$B$2:$B$10)*((MDR_Rates!$C$2:$C$10="")+(G295&lt;=MDR_Rates!$C$2:$C$10))*MDR_Rates!$D$2:$D$10))</f>
        <v>0</v>
      </c>
      <c r="W295">
        <f t="shared" si="51"/>
        <v>0</v>
      </c>
      <c r="X295">
        <f t="shared" si="52"/>
        <v>0</v>
      </c>
      <c r="Y295">
        <f t="shared" si="53"/>
        <v>0</v>
      </c>
      <c r="Z295">
        <f t="shared" si="54"/>
        <v>0</v>
      </c>
      <c r="AG295" t="str">
        <f t="shared" si="55"/>
        <v/>
      </c>
      <c r="AI295" t="str">
        <f t="shared" si="56"/>
        <v/>
      </c>
      <c r="AJ295" t="str">
        <f t="shared" si="57"/>
        <v/>
      </c>
      <c r="AK295" t="str">
        <f t="shared" si="58"/>
        <v>ORD26004783</v>
      </c>
      <c r="AL295">
        <f>IF(E295&lt;&gt;"CAPTURE","",COUNTIF(Orders!$H:$H,AK295))</f>
        <v>1</v>
      </c>
      <c r="AP295" t="str">
        <f t="shared" si="59"/>
        <v>Matched to Order</v>
      </c>
      <c r="AQ295">
        <f>IF(COUNTIF($A$2:A295,A295)=1,1,0)</f>
        <v>1</v>
      </c>
    </row>
    <row r="296" spans="1:43" x14ac:dyDescent="0.3">
      <c r="A296" t="s">
        <v>12161</v>
      </c>
      <c r="C296" t="s">
        <v>9520</v>
      </c>
      <c r="D296" s="1">
        <v>46267</v>
      </c>
      <c r="E296" t="s">
        <v>11819</v>
      </c>
      <c r="F296" t="s">
        <v>17</v>
      </c>
      <c r="G296">
        <v>10347</v>
      </c>
      <c r="H296">
        <v>165.55</v>
      </c>
      <c r="I296">
        <v>29.8</v>
      </c>
      <c r="J296">
        <v>10151.65</v>
      </c>
      <c r="K296" s="1">
        <v>46269</v>
      </c>
      <c r="L296" t="s">
        <v>11970</v>
      </c>
      <c r="M296">
        <f t="shared" si="48"/>
        <v>1</v>
      </c>
      <c r="N296">
        <f>COUNTIF(Orders!$A:$A,C296)</f>
        <v>1</v>
      </c>
      <c r="P296">
        <f>COUNTIF(Orders!$H:$H,UPPER(SUBSTITUTE(TRIM(C296),"-","")))</f>
        <v>1</v>
      </c>
      <c r="R296" t="str">
        <f t="shared" si="49"/>
        <v>Matched Order Reference</v>
      </c>
      <c r="S296">
        <f t="shared" si="50"/>
        <v>1</v>
      </c>
      <c r="V296" cm="1">
        <f t="array" ref="V296">IF(E296&lt;&gt;"CAPTURE",0,SUMPRODUCT((MDR_Rates!$A$2:$A$10=F296)*(G296&gt;MDR_Rates!$B$2:$B$10)*((MDR_Rates!$C$2:$C$10="")+(G296&lt;=MDR_Rates!$C$2:$C$10))*MDR_Rates!$D$2:$D$10))</f>
        <v>1.6</v>
      </c>
      <c r="W296">
        <f t="shared" si="51"/>
        <v>165.55</v>
      </c>
      <c r="X296">
        <f t="shared" si="52"/>
        <v>29.8</v>
      </c>
      <c r="Y296">
        <f t="shared" si="53"/>
        <v>0</v>
      </c>
      <c r="Z296">
        <f t="shared" si="54"/>
        <v>0</v>
      </c>
      <c r="AG296" t="str">
        <f t="shared" si="55"/>
        <v/>
      </c>
      <c r="AI296" t="str">
        <f t="shared" si="56"/>
        <v/>
      </c>
      <c r="AJ296" t="str">
        <f t="shared" si="57"/>
        <v/>
      </c>
      <c r="AK296" t="str">
        <f t="shared" si="58"/>
        <v>ORD26004813</v>
      </c>
      <c r="AL296">
        <f>IF(E296&lt;&gt;"CAPTURE","",COUNTIF(Orders!$H:$H,AK296))</f>
        <v>1</v>
      </c>
      <c r="AP296" t="str">
        <f t="shared" si="59"/>
        <v>Matched to Order</v>
      </c>
      <c r="AQ296">
        <f>IF(COUNTIF($A$2:A296,A296)=1,1,0)</f>
        <v>1</v>
      </c>
    </row>
    <row r="297" spans="1:43" x14ac:dyDescent="0.3">
      <c r="A297" t="s">
        <v>12162</v>
      </c>
      <c r="C297" t="s">
        <v>9540</v>
      </c>
      <c r="D297" s="1">
        <v>46267</v>
      </c>
      <c r="E297" t="s">
        <v>11819</v>
      </c>
      <c r="F297" t="s">
        <v>17</v>
      </c>
      <c r="G297">
        <v>5598</v>
      </c>
      <c r="H297">
        <v>89.57</v>
      </c>
      <c r="I297">
        <v>16.12</v>
      </c>
      <c r="J297">
        <v>5492.31</v>
      </c>
      <c r="K297" s="1">
        <v>46269</v>
      </c>
      <c r="L297" t="s">
        <v>11970</v>
      </c>
      <c r="M297">
        <f t="shared" si="48"/>
        <v>1</v>
      </c>
      <c r="N297">
        <f>COUNTIF(Orders!$A:$A,C297)</f>
        <v>1</v>
      </c>
      <c r="P297">
        <f>COUNTIF(Orders!$H:$H,UPPER(SUBSTITUTE(TRIM(C297),"-","")))</f>
        <v>1</v>
      </c>
      <c r="R297" t="str">
        <f t="shared" si="49"/>
        <v>Matched Order Reference</v>
      </c>
      <c r="S297">
        <f t="shared" si="50"/>
        <v>1</v>
      </c>
      <c r="V297" cm="1">
        <f t="array" ref="V297">IF(E297&lt;&gt;"CAPTURE",0,SUMPRODUCT((MDR_Rates!$A$2:$A$10=F297)*(G297&gt;MDR_Rates!$B$2:$B$10)*((MDR_Rates!$C$2:$C$10="")+(G297&lt;=MDR_Rates!$C$2:$C$10))*MDR_Rates!$D$2:$D$10))</f>
        <v>1.6</v>
      </c>
      <c r="W297">
        <f t="shared" si="51"/>
        <v>89.57</v>
      </c>
      <c r="X297">
        <f t="shared" si="52"/>
        <v>16.12</v>
      </c>
      <c r="Y297">
        <f t="shared" si="53"/>
        <v>0</v>
      </c>
      <c r="Z297">
        <f t="shared" si="54"/>
        <v>0</v>
      </c>
      <c r="AG297" t="str">
        <f t="shared" si="55"/>
        <v/>
      </c>
      <c r="AI297" t="str">
        <f t="shared" si="56"/>
        <v/>
      </c>
      <c r="AJ297" t="str">
        <f t="shared" si="57"/>
        <v/>
      </c>
      <c r="AK297" t="str">
        <f t="shared" si="58"/>
        <v>ORD26004823</v>
      </c>
      <c r="AL297">
        <f>IF(E297&lt;&gt;"CAPTURE","",COUNTIF(Orders!$H:$H,AK297))</f>
        <v>1</v>
      </c>
      <c r="AP297" t="str">
        <f t="shared" si="59"/>
        <v>Matched to Order</v>
      </c>
      <c r="AQ297">
        <f>IF(COUNTIF($A$2:A297,A297)=1,1,0)</f>
        <v>1</v>
      </c>
    </row>
    <row r="298" spans="1:43" x14ac:dyDescent="0.3">
      <c r="A298" t="s">
        <v>12163</v>
      </c>
      <c r="C298" t="s">
        <v>9594</v>
      </c>
      <c r="D298" s="1">
        <v>46267</v>
      </c>
      <c r="E298" t="s">
        <v>11819</v>
      </c>
      <c r="F298" t="s">
        <v>9</v>
      </c>
      <c r="G298">
        <v>6498</v>
      </c>
      <c r="H298">
        <v>19.489999999999998</v>
      </c>
      <c r="I298">
        <v>3.51</v>
      </c>
      <c r="J298">
        <v>6475</v>
      </c>
      <c r="K298" s="1">
        <v>46269</v>
      </c>
      <c r="L298" t="s">
        <v>11970</v>
      </c>
      <c r="M298">
        <f t="shared" si="48"/>
        <v>1</v>
      </c>
      <c r="N298">
        <f>COUNTIF(Orders!$A:$A,C298)</f>
        <v>1</v>
      </c>
      <c r="P298">
        <f>COUNTIF(Orders!$H:$H,UPPER(SUBSTITUTE(TRIM(C298),"-","")))</f>
        <v>1</v>
      </c>
      <c r="R298" t="str">
        <f t="shared" si="49"/>
        <v>Matched Order Reference</v>
      </c>
      <c r="S298">
        <f t="shared" si="50"/>
        <v>1</v>
      </c>
      <c r="V298" cm="1">
        <f t="array" ref="V298">IF(E298&lt;&gt;"CAPTURE",0,SUMPRODUCT((MDR_Rates!$A$2:$A$10=F298)*(G298&gt;MDR_Rates!$B$2:$B$10)*((MDR_Rates!$C$2:$C$10="")+(G298&lt;=MDR_Rates!$C$2:$C$10))*MDR_Rates!$D$2:$D$10))</f>
        <v>0.3</v>
      </c>
      <c r="W298">
        <f t="shared" si="51"/>
        <v>19.489999999999998</v>
      </c>
      <c r="X298">
        <f t="shared" si="52"/>
        <v>3.51</v>
      </c>
      <c r="Y298">
        <f t="shared" si="53"/>
        <v>0</v>
      </c>
      <c r="Z298">
        <f t="shared" si="54"/>
        <v>0</v>
      </c>
      <c r="AG298" t="str">
        <f t="shared" si="55"/>
        <v/>
      </c>
      <c r="AI298" t="str">
        <f t="shared" si="56"/>
        <v/>
      </c>
      <c r="AJ298" t="str">
        <f t="shared" si="57"/>
        <v/>
      </c>
      <c r="AK298" t="str">
        <f t="shared" si="58"/>
        <v>ORD26004851</v>
      </c>
      <c r="AL298">
        <f>IF(E298&lt;&gt;"CAPTURE","",COUNTIF(Orders!$H:$H,AK298))</f>
        <v>1</v>
      </c>
      <c r="AP298" t="str">
        <f t="shared" si="59"/>
        <v>Matched to Order</v>
      </c>
      <c r="AQ298">
        <f>IF(COUNTIF($A$2:A298,A298)=1,1,0)</f>
        <v>1</v>
      </c>
    </row>
    <row r="299" spans="1:43" x14ac:dyDescent="0.3">
      <c r="A299" t="s">
        <v>12164</v>
      </c>
      <c r="C299" t="s">
        <v>12165</v>
      </c>
      <c r="D299" s="1">
        <v>46267</v>
      </c>
      <c r="E299" t="s">
        <v>11819</v>
      </c>
      <c r="F299" t="s">
        <v>44</v>
      </c>
      <c r="G299">
        <v>6797</v>
      </c>
      <c r="H299">
        <v>115.55</v>
      </c>
      <c r="I299">
        <v>20.8</v>
      </c>
      <c r="J299">
        <v>6660.65</v>
      </c>
      <c r="K299" s="1">
        <v>46269</v>
      </c>
      <c r="L299" t="s">
        <v>11970</v>
      </c>
      <c r="M299">
        <f t="shared" si="48"/>
        <v>1</v>
      </c>
      <c r="N299">
        <f>COUNTIF(Orders!$A:$A,C299)</f>
        <v>0</v>
      </c>
      <c r="P299">
        <f>COUNTIF(Orders!$H:$H,UPPER(SUBSTITUTE(TRIM(C299),"-","")))</f>
        <v>1</v>
      </c>
      <c r="R299" t="str">
        <f t="shared" si="49"/>
        <v>Matched Order Reference</v>
      </c>
      <c r="S299">
        <f t="shared" si="50"/>
        <v>1</v>
      </c>
      <c r="V299" cm="1">
        <f t="array" ref="V299">IF(E299&lt;&gt;"CAPTURE",0,SUMPRODUCT((MDR_Rates!$A$2:$A$10=F299)*(G299&gt;MDR_Rates!$B$2:$B$10)*((MDR_Rates!$C$2:$C$10="")+(G299&lt;=MDR_Rates!$C$2:$C$10))*MDR_Rates!$D$2:$D$10))</f>
        <v>1.7</v>
      </c>
      <c r="W299">
        <f t="shared" si="51"/>
        <v>115.55</v>
      </c>
      <c r="X299">
        <f t="shared" si="52"/>
        <v>20.8</v>
      </c>
      <c r="Y299">
        <f t="shared" si="53"/>
        <v>0</v>
      </c>
      <c r="Z299">
        <f t="shared" si="54"/>
        <v>0</v>
      </c>
      <c r="AG299" t="str">
        <f t="shared" si="55"/>
        <v/>
      </c>
      <c r="AI299" t="str">
        <f t="shared" si="56"/>
        <v/>
      </c>
      <c r="AJ299" t="str">
        <f t="shared" si="57"/>
        <v/>
      </c>
      <c r="AK299" t="str">
        <f t="shared" si="58"/>
        <v>ORD26004887</v>
      </c>
      <c r="AL299">
        <f>IF(E299&lt;&gt;"CAPTURE","",COUNTIF(Orders!$H:$H,AK299))</f>
        <v>1</v>
      </c>
      <c r="AP299" t="str">
        <f t="shared" si="59"/>
        <v>Matched to Order</v>
      </c>
      <c r="AQ299">
        <f>IF(COUNTIF($A$2:A299,A299)=1,1,0)</f>
        <v>1</v>
      </c>
    </row>
    <row r="300" spans="1:43" x14ac:dyDescent="0.3">
      <c r="A300" t="s">
        <v>12166</v>
      </c>
      <c r="C300" t="s">
        <v>12167</v>
      </c>
      <c r="D300" s="1">
        <v>46267</v>
      </c>
      <c r="E300" t="s">
        <v>11819</v>
      </c>
      <c r="F300" t="s">
        <v>9</v>
      </c>
      <c r="G300">
        <v>5797</v>
      </c>
      <c r="H300">
        <v>17.39</v>
      </c>
      <c r="I300">
        <v>3.13</v>
      </c>
      <c r="J300">
        <v>5776.48</v>
      </c>
      <c r="K300" s="1">
        <v>46269</v>
      </c>
      <c r="L300" t="s">
        <v>11970</v>
      </c>
      <c r="M300">
        <f t="shared" si="48"/>
        <v>1</v>
      </c>
      <c r="N300">
        <f>COUNTIF(Orders!$A:$A,C300)</f>
        <v>1</v>
      </c>
      <c r="P300">
        <f>COUNTIF(Orders!$H:$H,UPPER(SUBSTITUTE(TRIM(C300),"-","")))</f>
        <v>1</v>
      </c>
      <c r="R300" t="str">
        <f t="shared" si="49"/>
        <v>Matched Order Reference</v>
      </c>
      <c r="S300">
        <f t="shared" si="50"/>
        <v>1</v>
      </c>
      <c r="V300" cm="1">
        <f t="array" ref="V300">IF(E300&lt;&gt;"CAPTURE",0,SUMPRODUCT((MDR_Rates!$A$2:$A$10=F300)*(G300&gt;MDR_Rates!$B$2:$B$10)*((MDR_Rates!$C$2:$C$10="")+(G300&lt;=MDR_Rates!$C$2:$C$10))*MDR_Rates!$D$2:$D$10))</f>
        <v>0.3</v>
      </c>
      <c r="W300">
        <f t="shared" si="51"/>
        <v>17.39</v>
      </c>
      <c r="X300">
        <f t="shared" si="52"/>
        <v>3.13</v>
      </c>
      <c r="Y300">
        <f t="shared" si="53"/>
        <v>0</v>
      </c>
      <c r="Z300">
        <f t="shared" si="54"/>
        <v>0</v>
      </c>
      <c r="AG300" t="str">
        <f t="shared" si="55"/>
        <v/>
      </c>
      <c r="AI300" t="str">
        <f t="shared" si="56"/>
        <v/>
      </c>
      <c r="AJ300" t="str">
        <f t="shared" si="57"/>
        <v/>
      </c>
      <c r="AK300" t="str">
        <f t="shared" si="58"/>
        <v>ORD26004900</v>
      </c>
      <c r="AL300">
        <f>IF(E300&lt;&gt;"CAPTURE","",COUNTIF(Orders!$H:$H,AK300))</f>
        <v>1</v>
      </c>
      <c r="AP300" t="str">
        <f t="shared" si="59"/>
        <v>Matched to Order</v>
      </c>
      <c r="AQ300">
        <f>IF(COUNTIF($A$2:A300,A300)=1,1,0)</f>
        <v>1</v>
      </c>
    </row>
    <row r="301" spans="1:43" x14ac:dyDescent="0.3">
      <c r="A301" t="s">
        <v>12168</v>
      </c>
      <c r="C301" t="s">
        <v>9746</v>
      </c>
      <c r="D301" s="1">
        <v>46267</v>
      </c>
      <c r="E301" t="s">
        <v>11819</v>
      </c>
      <c r="F301" t="s">
        <v>17</v>
      </c>
      <c r="G301">
        <v>2998</v>
      </c>
      <c r="H301">
        <v>47.97</v>
      </c>
      <c r="I301">
        <v>8.6300000000000008</v>
      </c>
      <c r="J301">
        <v>2941.4</v>
      </c>
      <c r="K301" s="1">
        <v>46269</v>
      </c>
      <c r="L301" t="s">
        <v>11970</v>
      </c>
      <c r="M301">
        <f t="shared" si="48"/>
        <v>1</v>
      </c>
      <c r="N301">
        <f>COUNTIF(Orders!$A:$A,C301)</f>
        <v>1</v>
      </c>
      <c r="P301">
        <f>COUNTIF(Orders!$H:$H,UPPER(SUBSTITUTE(TRIM(C301),"-","")))</f>
        <v>1</v>
      </c>
      <c r="R301" t="str">
        <f t="shared" si="49"/>
        <v>Matched Order Reference</v>
      </c>
      <c r="S301">
        <f t="shared" si="50"/>
        <v>1</v>
      </c>
      <c r="V301" cm="1">
        <f t="array" ref="V301">IF(E301&lt;&gt;"CAPTURE",0,SUMPRODUCT((MDR_Rates!$A$2:$A$10=F301)*(G301&gt;MDR_Rates!$B$2:$B$10)*((MDR_Rates!$C$2:$C$10="")+(G301&lt;=MDR_Rates!$C$2:$C$10))*MDR_Rates!$D$2:$D$10))</f>
        <v>1.6</v>
      </c>
      <c r="W301">
        <f t="shared" si="51"/>
        <v>47.97</v>
      </c>
      <c r="X301">
        <f t="shared" si="52"/>
        <v>8.6300000000000008</v>
      </c>
      <c r="Y301">
        <f t="shared" si="53"/>
        <v>0</v>
      </c>
      <c r="Z301">
        <f t="shared" si="54"/>
        <v>0</v>
      </c>
      <c r="AG301" t="str">
        <f t="shared" si="55"/>
        <v/>
      </c>
      <c r="AI301" t="str">
        <f t="shared" si="56"/>
        <v/>
      </c>
      <c r="AJ301" t="str">
        <f t="shared" si="57"/>
        <v/>
      </c>
      <c r="AK301" t="str">
        <f t="shared" si="58"/>
        <v>ORD26004930</v>
      </c>
      <c r="AL301">
        <f>IF(E301&lt;&gt;"CAPTURE","",COUNTIF(Orders!$H:$H,AK301))</f>
        <v>1</v>
      </c>
      <c r="AP301" t="str">
        <f t="shared" si="59"/>
        <v>Matched to Order</v>
      </c>
      <c r="AQ301">
        <f>IF(COUNTIF($A$2:A301,A301)=1,1,0)</f>
        <v>1</v>
      </c>
    </row>
    <row r="302" spans="1:43" x14ac:dyDescent="0.3">
      <c r="A302" t="s">
        <v>12169</v>
      </c>
      <c r="C302" t="s">
        <v>9758</v>
      </c>
      <c r="D302" s="1">
        <v>46267</v>
      </c>
      <c r="E302" t="s">
        <v>11819</v>
      </c>
      <c r="F302" t="s">
        <v>17</v>
      </c>
      <c r="G302">
        <v>4498</v>
      </c>
      <c r="H302">
        <v>71.97</v>
      </c>
      <c r="I302">
        <v>12.95</v>
      </c>
      <c r="J302">
        <v>4413.08</v>
      </c>
      <c r="K302" s="1">
        <v>46269</v>
      </c>
      <c r="L302" t="s">
        <v>11970</v>
      </c>
      <c r="M302">
        <f t="shared" si="48"/>
        <v>1</v>
      </c>
      <c r="N302">
        <f>COUNTIF(Orders!$A:$A,C302)</f>
        <v>1</v>
      </c>
      <c r="P302">
        <f>COUNTIF(Orders!$H:$H,UPPER(SUBSTITUTE(TRIM(C302),"-","")))</f>
        <v>1</v>
      </c>
      <c r="R302" t="str">
        <f t="shared" si="49"/>
        <v>Matched Order Reference</v>
      </c>
      <c r="S302">
        <f t="shared" si="50"/>
        <v>1</v>
      </c>
      <c r="V302" cm="1">
        <f t="array" ref="V302">IF(E302&lt;&gt;"CAPTURE",0,SUMPRODUCT((MDR_Rates!$A$2:$A$10=F302)*(G302&gt;MDR_Rates!$B$2:$B$10)*((MDR_Rates!$C$2:$C$10="")+(G302&lt;=MDR_Rates!$C$2:$C$10))*MDR_Rates!$D$2:$D$10))</f>
        <v>1.6</v>
      </c>
      <c r="W302">
        <f t="shared" si="51"/>
        <v>71.97</v>
      </c>
      <c r="X302">
        <f t="shared" si="52"/>
        <v>12.95</v>
      </c>
      <c r="Y302">
        <f t="shared" si="53"/>
        <v>0</v>
      </c>
      <c r="Z302">
        <f t="shared" si="54"/>
        <v>0</v>
      </c>
      <c r="AG302" t="str">
        <f t="shared" si="55"/>
        <v/>
      </c>
      <c r="AI302" t="str">
        <f t="shared" si="56"/>
        <v/>
      </c>
      <c r="AJ302" t="str">
        <f t="shared" si="57"/>
        <v/>
      </c>
      <c r="AK302" t="str">
        <f t="shared" si="58"/>
        <v>ORD26004936</v>
      </c>
      <c r="AL302">
        <f>IF(E302&lt;&gt;"CAPTURE","",COUNTIF(Orders!$H:$H,AK302))</f>
        <v>1</v>
      </c>
      <c r="AP302" t="str">
        <f t="shared" si="59"/>
        <v>Matched to Order</v>
      </c>
      <c r="AQ302">
        <f>IF(COUNTIF($A$2:A302,A302)=1,1,0)</f>
        <v>1</v>
      </c>
    </row>
    <row r="303" spans="1:43" x14ac:dyDescent="0.3">
      <c r="A303" t="s">
        <v>12170</v>
      </c>
      <c r="C303" t="s">
        <v>9815</v>
      </c>
      <c r="D303" s="1">
        <v>46267</v>
      </c>
      <c r="E303" t="s">
        <v>11819</v>
      </c>
      <c r="F303" t="s">
        <v>9</v>
      </c>
      <c r="G303">
        <v>10297</v>
      </c>
      <c r="H303">
        <v>30.89</v>
      </c>
      <c r="I303">
        <v>5.56</v>
      </c>
      <c r="J303">
        <v>10260.549999999999</v>
      </c>
      <c r="K303" s="1">
        <v>46269</v>
      </c>
      <c r="L303" t="s">
        <v>11970</v>
      </c>
      <c r="M303">
        <f t="shared" si="48"/>
        <v>1</v>
      </c>
      <c r="N303">
        <f>COUNTIF(Orders!$A:$A,C303)</f>
        <v>1</v>
      </c>
      <c r="P303">
        <f>COUNTIF(Orders!$H:$H,UPPER(SUBSTITUTE(TRIM(C303),"-","")))</f>
        <v>1</v>
      </c>
      <c r="R303" t="str">
        <f t="shared" si="49"/>
        <v>Matched Order Reference</v>
      </c>
      <c r="S303">
        <f t="shared" si="50"/>
        <v>1</v>
      </c>
      <c r="V303" cm="1">
        <f t="array" ref="V303">IF(E303&lt;&gt;"CAPTURE",0,SUMPRODUCT((MDR_Rates!$A$2:$A$10=F303)*(G303&gt;MDR_Rates!$B$2:$B$10)*((MDR_Rates!$C$2:$C$10="")+(G303&lt;=MDR_Rates!$C$2:$C$10))*MDR_Rates!$D$2:$D$10))</f>
        <v>0.3</v>
      </c>
      <c r="W303">
        <f t="shared" si="51"/>
        <v>30.89</v>
      </c>
      <c r="X303">
        <f t="shared" si="52"/>
        <v>5.56</v>
      </c>
      <c r="Y303">
        <f t="shared" si="53"/>
        <v>0</v>
      </c>
      <c r="Z303">
        <f t="shared" si="54"/>
        <v>0</v>
      </c>
      <c r="AG303" t="str">
        <f t="shared" si="55"/>
        <v/>
      </c>
      <c r="AI303" t="str">
        <f t="shared" si="56"/>
        <v/>
      </c>
      <c r="AJ303" t="str">
        <f t="shared" si="57"/>
        <v/>
      </c>
      <c r="AK303" t="str">
        <f t="shared" si="58"/>
        <v>ORD26004966</v>
      </c>
      <c r="AL303">
        <f>IF(E303&lt;&gt;"CAPTURE","",COUNTIF(Orders!$H:$H,AK303))</f>
        <v>1</v>
      </c>
      <c r="AP303" t="str">
        <f t="shared" si="59"/>
        <v>Matched to Order</v>
      </c>
      <c r="AQ303">
        <f>IF(COUNTIF($A$2:A303,A303)=1,1,0)</f>
        <v>1</v>
      </c>
    </row>
    <row r="304" spans="1:43" x14ac:dyDescent="0.3">
      <c r="A304" t="s">
        <v>12171</v>
      </c>
      <c r="C304" t="s">
        <v>9825</v>
      </c>
      <c r="D304" s="1">
        <v>46267</v>
      </c>
      <c r="E304" t="s">
        <v>11819</v>
      </c>
      <c r="F304" t="s">
        <v>17</v>
      </c>
      <c r="G304">
        <v>9797</v>
      </c>
      <c r="H304">
        <v>156.75</v>
      </c>
      <c r="I304">
        <v>28.22</v>
      </c>
      <c r="J304">
        <v>9612.0300000000007</v>
      </c>
      <c r="K304" s="1">
        <v>46269</v>
      </c>
      <c r="L304" t="s">
        <v>11970</v>
      </c>
      <c r="M304">
        <f t="shared" si="48"/>
        <v>1</v>
      </c>
      <c r="N304">
        <f>COUNTIF(Orders!$A:$A,C304)</f>
        <v>1</v>
      </c>
      <c r="P304">
        <f>COUNTIF(Orders!$H:$H,UPPER(SUBSTITUTE(TRIM(C304),"-","")))</f>
        <v>1</v>
      </c>
      <c r="R304" t="str">
        <f t="shared" si="49"/>
        <v>Matched Order Reference</v>
      </c>
      <c r="S304">
        <f t="shared" si="50"/>
        <v>1</v>
      </c>
      <c r="V304" cm="1">
        <f t="array" ref="V304">IF(E304&lt;&gt;"CAPTURE",0,SUMPRODUCT((MDR_Rates!$A$2:$A$10=F304)*(G304&gt;MDR_Rates!$B$2:$B$10)*((MDR_Rates!$C$2:$C$10="")+(G304&lt;=MDR_Rates!$C$2:$C$10))*MDR_Rates!$D$2:$D$10))</f>
        <v>1.6</v>
      </c>
      <c r="W304">
        <f t="shared" si="51"/>
        <v>156.75</v>
      </c>
      <c r="X304">
        <f t="shared" si="52"/>
        <v>28.22</v>
      </c>
      <c r="Y304">
        <f t="shared" si="53"/>
        <v>0</v>
      </c>
      <c r="Z304">
        <f t="shared" si="54"/>
        <v>0</v>
      </c>
      <c r="AG304" t="str">
        <f t="shared" si="55"/>
        <v/>
      </c>
      <c r="AI304" t="str">
        <f t="shared" si="56"/>
        <v/>
      </c>
      <c r="AJ304" t="str">
        <f t="shared" si="57"/>
        <v/>
      </c>
      <c r="AK304" t="str">
        <f t="shared" si="58"/>
        <v>ORD26004971</v>
      </c>
      <c r="AL304">
        <f>IF(E304&lt;&gt;"CAPTURE","",COUNTIF(Orders!$H:$H,AK304))</f>
        <v>1</v>
      </c>
      <c r="AP304" t="str">
        <f t="shared" si="59"/>
        <v>Matched to Order</v>
      </c>
      <c r="AQ304">
        <f>IF(COUNTIF($A$2:A304,A304)=1,1,0)</f>
        <v>1</v>
      </c>
    </row>
    <row r="305" spans="1:43" x14ac:dyDescent="0.3">
      <c r="A305" t="s">
        <v>12172</v>
      </c>
      <c r="C305" t="s">
        <v>12173</v>
      </c>
      <c r="D305" s="1">
        <v>46267</v>
      </c>
      <c r="E305" t="s">
        <v>11819</v>
      </c>
      <c r="F305" t="s">
        <v>9</v>
      </c>
      <c r="G305">
        <v>3499</v>
      </c>
      <c r="H305">
        <v>10.5</v>
      </c>
      <c r="I305">
        <v>1.89</v>
      </c>
      <c r="J305">
        <v>3486.61</v>
      </c>
      <c r="K305" s="1">
        <v>46269</v>
      </c>
      <c r="L305" t="s">
        <v>11970</v>
      </c>
      <c r="M305">
        <f t="shared" si="48"/>
        <v>1</v>
      </c>
      <c r="N305">
        <f>COUNTIF(Orders!$A:$A,C305)</f>
        <v>1</v>
      </c>
      <c r="P305">
        <f>COUNTIF(Orders!$H:$H,UPPER(SUBSTITUTE(TRIM(C305),"-","")))</f>
        <v>1</v>
      </c>
      <c r="R305" t="str">
        <f t="shared" si="49"/>
        <v>Matched Order Reference</v>
      </c>
      <c r="S305">
        <f t="shared" si="50"/>
        <v>1</v>
      </c>
      <c r="V305" cm="1">
        <f t="array" ref="V305">IF(E305&lt;&gt;"CAPTURE",0,SUMPRODUCT((MDR_Rates!$A$2:$A$10=F305)*(G305&gt;MDR_Rates!$B$2:$B$10)*((MDR_Rates!$C$2:$C$10="")+(G305&lt;=MDR_Rates!$C$2:$C$10))*MDR_Rates!$D$2:$D$10))</f>
        <v>0.3</v>
      </c>
      <c r="W305">
        <f t="shared" si="51"/>
        <v>10.5</v>
      </c>
      <c r="X305">
        <f t="shared" si="52"/>
        <v>1.89</v>
      </c>
      <c r="Y305">
        <f t="shared" si="53"/>
        <v>0</v>
      </c>
      <c r="Z305">
        <f t="shared" si="54"/>
        <v>0</v>
      </c>
      <c r="AG305" t="str">
        <f t="shared" si="55"/>
        <v/>
      </c>
      <c r="AI305" t="str">
        <f t="shared" si="56"/>
        <v/>
      </c>
      <c r="AJ305" t="str">
        <f t="shared" si="57"/>
        <v/>
      </c>
      <c r="AK305" t="str">
        <f t="shared" si="58"/>
        <v>ORD26005111</v>
      </c>
      <c r="AL305">
        <f>IF(E305&lt;&gt;"CAPTURE","",COUNTIF(Orders!$H:$H,AK305))</f>
        <v>1</v>
      </c>
      <c r="AP305" t="str">
        <f t="shared" si="59"/>
        <v>Matched to Order</v>
      </c>
      <c r="AQ305">
        <f>IF(COUNTIF($A$2:A305,A305)=1,1,0)</f>
        <v>1</v>
      </c>
    </row>
    <row r="306" spans="1:43" x14ac:dyDescent="0.3">
      <c r="A306" t="s">
        <v>12174</v>
      </c>
      <c r="C306" t="s">
        <v>12175</v>
      </c>
      <c r="D306" s="1">
        <v>46267</v>
      </c>
      <c r="E306" t="s">
        <v>11819</v>
      </c>
      <c r="F306" t="s">
        <v>9</v>
      </c>
      <c r="G306">
        <v>799</v>
      </c>
      <c r="H306">
        <v>0</v>
      </c>
      <c r="I306">
        <v>0</v>
      </c>
      <c r="J306">
        <v>799</v>
      </c>
      <c r="K306" s="1">
        <v>46269</v>
      </c>
      <c r="L306" t="s">
        <v>11970</v>
      </c>
      <c r="M306">
        <f t="shared" si="48"/>
        <v>1</v>
      </c>
      <c r="N306">
        <f>COUNTIF(Orders!$A:$A,C306)</f>
        <v>0</v>
      </c>
      <c r="P306">
        <f>COUNTIF(Orders!$H:$H,UPPER(SUBSTITUTE(TRIM(C306),"-","")))</f>
        <v>1</v>
      </c>
      <c r="R306" t="str">
        <f t="shared" si="49"/>
        <v>Matched Order Reference</v>
      </c>
      <c r="S306">
        <f t="shared" si="50"/>
        <v>1</v>
      </c>
      <c r="V306" cm="1">
        <f t="array" ref="V306">IF(E306&lt;&gt;"CAPTURE",0,SUMPRODUCT((MDR_Rates!$A$2:$A$10=F306)*(G306&gt;MDR_Rates!$B$2:$B$10)*((MDR_Rates!$C$2:$C$10="")+(G306&lt;=MDR_Rates!$C$2:$C$10))*MDR_Rates!$D$2:$D$10))</f>
        <v>0</v>
      </c>
      <c r="W306">
        <f t="shared" si="51"/>
        <v>0</v>
      </c>
      <c r="X306">
        <f t="shared" si="52"/>
        <v>0</v>
      </c>
      <c r="Y306">
        <f t="shared" si="53"/>
        <v>0</v>
      </c>
      <c r="Z306">
        <f t="shared" si="54"/>
        <v>0</v>
      </c>
      <c r="AG306" t="str">
        <f t="shared" si="55"/>
        <v/>
      </c>
      <c r="AI306" t="str">
        <f t="shared" si="56"/>
        <v/>
      </c>
      <c r="AJ306" t="str">
        <f t="shared" si="57"/>
        <v/>
      </c>
      <c r="AK306" t="str">
        <f t="shared" si="58"/>
        <v>ORD26005115</v>
      </c>
      <c r="AL306">
        <f>IF(E306&lt;&gt;"CAPTURE","",COUNTIF(Orders!$H:$H,AK306))</f>
        <v>1</v>
      </c>
      <c r="AP306" t="str">
        <f t="shared" si="59"/>
        <v>Matched to Order</v>
      </c>
      <c r="AQ306">
        <f>IF(COUNTIF($A$2:A306,A306)=1,1,0)</f>
        <v>1</v>
      </c>
    </row>
    <row r="307" spans="1:43" x14ac:dyDescent="0.3">
      <c r="A307" t="s">
        <v>12176</v>
      </c>
      <c r="C307" t="s">
        <v>10131</v>
      </c>
      <c r="D307" s="1">
        <v>46267</v>
      </c>
      <c r="E307" t="s">
        <v>11819</v>
      </c>
      <c r="F307" t="s">
        <v>33</v>
      </c>
      <c r="G307">
        <v>698</v>
      </c>
      <c r="H307">
        <v>10.47</v>
      </c>
      <c r="I307">
        <v>1.88</v>
      </c>
      <c r="J307">
        <v>685.65</v>
      </c>
      <c r="K307" s="1">
        <v>46269</v>
      </c>
      <c r="L307" t="s">
        <v>11970</v>
      </c>
      <c r="M307">
        <f t="shared" si="48"/>
        <v>1</v>
      </c>
      <c r="N307">
        <f>COUNTIF(Orders!$A:$A,C307)</f>
        <v>1</v>
      </c>
      <c r="P307">
        <f>COUNTIF(Orders!$H:$H,UPPER(SUBSTITUTE(TRIM(C307),"-","")))</f>
        <v>1</v>
      </c>
      <c r="R307" t="str">
        <f t="shared" si="49"/>
        <v>Matched Order Reference</v>
      </c>
      <c r="S307">
        <f t="shared" si="50"/>
        <v>1</v>
      </c>
      <c r="V307" cm="1">
        <f t="array" ref="V307">IF(E307&lt;&gt;"CAPTURE",0,SUMPRODUCT((MDR_Rates!$A$2:$A$10=F307)*(G307&gt;MDR_Rates!$B$2:$B$10)*((MDR_Rates!$C$2:$C$10="")+(G307&lt;=MDR_Rates!$C$2:$C$10))*MDR_Rates!$D$2:$D$10))</f>
        <v>1.5</v>
      </c>
      <c r="W307">
        <f t="shared" si="51"/>
        <v>10.47</v>
      </c>
      <c r="X307">
        <f t="shared" si="52"/>
        <v>1.88</v>
      </c>
      <c r="Y307">
        <f t="shared" si="53"/>
        <v>0</v>
      </c>
      <c r="Z307">
        <f t="shared" si="54"/>
        <v>0</v>
      </c>
      <c r="AG307" t="str">
        <f t="shared" si="55"/>
        <v/>
      </c>
      <c r="AI307" t="str">
        <f t="shared" si="56"/>
        <v/>
      </c>
      <c r="AJ307" t="str">
        <f t="shared" si="57"/>
        <v/>
      </c>
      <c r="AK307" t="str">
        <f t="shared" si="58"/>
        <v>ORD26005130</v>
      </c>
      <c r="AL307">
        <f>IF(E307&lt;&gt;"CAPTURE","",COUNTIF(Orders!$H:$H,AK307))</f>
        <v>1</v>
      </c>
      <c r="AP307" t="str">
        <f t="shared" si="59"/>
        <v>Matched to Order</v>
      </c>
      <c r="AQ307">
        <f>IF(COUNTIF($A$2:A307,A307)=1,1,0)</f>
        <v>1</v>
      </c>
    </row>
    <row r="308" spans="1:43" x14ac:dyDescent="0.3">
      <c r="A308" t="s">
        <v>12177</v>
      </c>
      <c r="C308" t="s">
        <v>10251</v>
      </c>
      <c r="D308" s="1">
        <v>46267</v>
      </c>
      <c r="E308" t="s">
        <v>11819</v>
      </c>
      <c r="F308" t="s">
        <v>17</v>
      </c>
      <c r="G308">
        <v>5097</v>
      </c>
      <c r="H308">
        <v>81.55</v>
      </c>
      <c r="I308">
        <v>14.68</v>
      </c>
      <c r="J308">
        <v>5000.7700000000004</v>
      </c>
      <c r="K308" s="1">
        <v>46269</v>
      </c>
      <c r="L308" t="s">
        <v>11970</v>
      </c>
      <c r="M308">
        <f t="shared" si="48"/>
        <v>1</v>
      </c>
      <c r="N308">
        <f>COUNTIF(Orders!$A:$A,C308)</f>
        <v>1</v>
      </c>
      <c r="P308">
        <f>COUNTIF(Orders!$H:$H,UPPER(SUBSTITUTE(TRIM(C308),"-","")))</f>
        <v>1</v>
      </c>
      <c r="R308" t="str">
        <f t="shared" si="49"/>
        <v>Matched Order Reference</v>
      </c>
      <c r="S308">
        <f t="shared" si="50"/>
        <v>1</v>
      </c>
      <c r="V308" cm="1">
        <f t="array" ref="V308">IF(E308&lt;&gt;"CAPTURE",0,SUMPRODUCT((MDR_Rates!$A$2:$A$10=F308)*(G308&gt;MDR_Rates!$B$2:$B$10)*((MDR_Rates!$C$2:$C$10="")+(G308&lt;=MDR_Rates!$C$2:$C$10))*MDR_Rates!$D$2:$D$10))</f>
        <v>1.6</v>
      </c>
      <c r="W308">
        <f t="shared" si="51"/>
        <v>81.55</v>
      </c>
      <c r="X308">
        <f t="shared" si="52"/>
        <v>14.68</v>
      </c>
      <c r="Y308">
        <f t="shared" si="53"/>
        <v>0</v>
      </c>
      <c r="Z308">
        <f t="shared" si="54"/>
        <v>0</v>
      </c>
      <c r="AG308" t="str">
        <f t="shared" si="55"/>
        <v/>
      </c>
      <c r="AI308" t="str">
        <f t="shared" si="56"/>
        <v/>
      </c>
      <c r="AJ308" t="str">
        <f t="shared" si="57"/>
        <v/>
      </c>
      <c r="AK308" t="str">
        <f t="shared" si="58"/>
        <v>ORD26005193</v>
      </c>
      <c r="AL308">
        <f>IF(E308&lt;&gt;"CAPTURE","",COUNTIF(Orders!$H:$H,AK308))</f>
        <v>1</v>
      </c>
      <c r="AP308" t="str">
        <f t="shared" si="59"/>
        <v>Matched to Order</v>
      </c>
      <c r="AQ308">
        <f>IF(COUNTIF($A$2:A308,A308)=1,1,0)</f>
        <v>1</v>
      </c>
    </row>
    <row r="309" spans="1:43" x14ac:dyDescent="0.3">
      <c r="A309" t="s">
        <v>12178</v>
      </c>
      <c r="C309" t="s">
        <v>12179</v>
      </c>
      <c r="D309" s="1">
        <v>46267</v>
      </c>
      <c r="E309" t="s">
        <v>11819</v>
      </c>
      <c r="F309" t="s">
        <v>9</v>
      </c>
      <c r="G309">
        <v>499</v>
      </c>
      <c r="H309">
        <v>0</v>
      </c>
      <c r="I309">
        <v>0</v>
      </c>
      <c r="J309">
        <v>499</v>
      </c>
      <c r="K309" s="1">
        <v>46269</v>
      </c>
      <c r="L309" t="s">
        <v>11970</v>
      </c>
      <c r="M309">
        <f t="shared" si="48"/>
        <v>1</v>
      </c>
      <c r="N309">
        <f>COUNTIF(Orders!$A:$A,C309)</f>
        <v>1</v>
      </c>
      <c r="P309">
        <f>COUNTIF(Orders!$H:$H,UPPER(SUBSTITUTE(TRIM(C309),"-","")))</f>
        <v>1</v>
      </c>
      <c r="R309" t="str">
        <f t="shared" si="49"/>
        <v>Matched Order Reference</v>
      </c>
      <c r="S309">
        <f t="shared" si="50"/>
        <v>1</v>
      </c>
      <c r="V309" cm="1">
        <f t="array" ref="V309">IF(E309&lt;&gt;"CAPTURE",0,SUMPRODUCT((MDR_Rates!$A$2:$A$10=F309)*(G309&gt;MDR_Rates!$B$2:$B$10)*((MDR_Rates!$C$2:$C$10="")+(G309&lt;=MDR_Rates!$C$2:$C$10))*MDR_Rates!$D$2:$D$10))</f>
        <v>0</v>
      </c>
      <c r="W309">
        <f t="shared" si="51"/>
        <v>0</v>
      </c>
      <c r="X309">
        <f t="shared" si="52"/>
        <v>0</v>
      </c>
      <c r="Y309">
        <f t="shared" si="53"/>
        <v>0</v>
      </c>
      <c r="Z309">
        <f t="shared" si="54"/>
        <v>0</v>
      </c>
      <c r="AG309" t="str">
        <f t="shared" si="55"/>
        <v/>
      </c>
      <c r="AI309" t="str">
        <f t="shared" si="56"/>
        <v/>
      </c>
      <c r="AJ309" t="str">
        <f t="shared" si="57"/>
        <v/>
      </c>
      <c r="AK309" t="str">
        <f t="shared" si="58"/>
        <v>ORD26005211</v>
      </c>
      <c r="AL309">
        <f>IF(E309&lt;&gt;"CAPTURE","",COUNTIF(Orders!$H:$H,AK309))</f>
        <v>1</v>
      </c>
      <c r="AP309" t="str">
        <f t="shared" si="59"/>
        <v>Matched to Order</v>
      </c>
      <c r="AQ309">
        <f>IF(COUNTIF($A$2:A309,A309)=1,1,0)</f>
        <v>1</v>
      </c>
    </row>
    <row r="310" spans="1:43" x14ac:dyDescent="0.3">
      <c r="A310" t="s">
        <v>12180</v>
      </c>
      <c r="C310" t="s">
        <v>10392</v>
      </c>
      <c r="D310" s="1">
        <v>46267</v>
      </c>
      <c r="E310" t="s">
        <v>11819</v>
      </c>
      <c r="F310" t="s">
        <v>9</v>
      </c>
      <c r="G310">
        <v>999</v>
      </c>
      <c r="H310">
        <v>0</v>
      </c>
      <c r="I310">
        <v>0</v>
      </c>
      <c r="J310">
        <v>999</v>
      </c>
      <c r="K310" s="1">
        <v>46269</v>
      </c>
      <c r="L310" t="s">
        <v>11970</v>
      </c>
      <c r="M310">
        <f t="shared" si="48"/>
        <v>1</v>
      </c>
      <c r="N310">
        <f>COUNTIF(Orders!$A:$A,C310)</f>
        <v>1</v>
      </c>
      <c r="P310">
        <f>COUNTIF(Orders!$H:$H,UPPER(SUBSTITUTE(TRIM(C310),"-","")))</f>
        <v>1</v>
      </c>
      <c r="R310" t="str">
        <f t="shared" si="49"/>
        <v>Matched Order Reference</v>
      </c>
      <c r="S310">
        <f t="shared" si="50"/>
        <v>1</v>
      </c>
      <c r="V310" cm="1">
        <f t="array" ref="V310">IF(E310&lt;&gt;"CAPTURE",0,SUMPRODUCT((MDR_Rates!$A$2:$A$10=F310)*(G310&gt;MDR_Rates!$B$2:$B$10)*((MDR_Rates!$C$2:$C$10="")+(G310&lt;=MDR_Rates!$C$2:$C$10))*MDR_Rates!$D$2:$D$10))</f>
        <v>0</v>
      </c>
      <c r="W310">
        <f t="shared" si="51"/>
        <v>0</v>
      </c>
      <c r="X310">
        <f t="shared" si="52"/>
        <v>0</v>
      </c>
      <c r="Y310">
        <f t="shared" si="53"/>
        <v>0</v>
      </c>
      <c r="Z310">
        <f t="shared" si="54"/>
        <v>0</v>
      </c>
      <c r="AG310" t="str">
        <f t="shared" si="55"/>
        <v/>
      </c>
      <c r="AI310" t="str">
        <f t="shared" si="56"/>
        <v/>
      </c>
      <c r="AJ310" t="str">
        <f t="shared" si="57"/>
        <v/>
      </c>
      <c r="AK310" t="str">
        <f t="shared" si="58"/>
        <v>ORD26005266</v>
      </c>
      <c r="AL310">
        <f>IF(E310&lt;&gt;"CAPTURE","",COUNTIF(Orders!$H:$H,AK310))</f>
        <v>1</v>
      </c>
      <c r="AP310" t="str">
        <f t="shared" si="59"/>
        <v>Matched to Order</v>
      </c>
      <c r="AQ310">
        <f>IF(COUNTIF($A$2:A310,A310)=1,1,0)</f>
        <v>1</v>
      </c>
    </row>
    <row r="311" spans="1:43" x14ac:dyDescent="0.3">
      <c r="A311" t="s">
        <v>12181</v>
      </c>
      <c r="C311" t="s">
        <v>10576</v>
      </c>
      <c r="D311" s="1">
        <v>46267</v>
      </c>
      <c r="E311" t="s">
        <v>11819</v>
      </c>
      <c r="F311" t="s">
        <v>33</v>
      </c>
      <c r="G311">
        <v>7999</v>
      </c>
      <c r="H311">
        <v>95.99</v>
      </c>
      <c r="I311">
        <v>17.28</v>
      </c>
      <c r="J311">
        <v>7885.73</v>
      </c>
      <c r="K311" s="1">
        <v>46269</v>
      </c>
      <c r="L311" t="s">
        <v>11970</v>
      </c>
      <c r="M311">
        <f t="shared" si="48"/>
        <v>1</v>
      </c>
      <c r="N311">
        <f>COUNTIF(Orders!$A:$A,C311)</f>
        <v>1</v>
      </c>
      <c r="P311">
        <f>COUNTIF(Orders!$H:$H,UPPER(SUBSTITUTE(TRIM(C311),"-","")))</f>
        <v>1</v>
      </c>
      <c r="R311" t="str">
        <f t="shared" si="49"/>
        <v>Matched Order Reference</v>
      </c>
      <c r="S311">
        <f t="shared" si="50"/>
        <v>1</v>
      </c>
      <c r="V311" cm="1">
        <f t="array" ref="V311">IF(E311&lt;&gt;"CAPTURE",0,SUMPRODUCT((MDR_Rates!$A$2:$A$10=F311)*(G311&gt;MDR_Rates!$B$2:$B$10)*((MDR_Rates!$C$2:$C$10="")+(G311&lt;=MDR_Rates!$C$2:$C$10))*MDR_Rates!$D$2:$D$10))</f>
        <v>1.2</v>
      </c>
      <c r="W311">
        <f t="shared" si="51"/>
        <v>95.99</v>
      </c>
      <c r="X311">
        <f t="shared" si="52"/>
        <v>17.28</v>
      </c>
      <c r="Y311">
        <f t="shared" si="53"/>
        <v>0</v>
      </c>
      <c r="Z311">
        <f t="shared" si="54"/>
        <v>0</v>
      </c>
      <c r="AG311" t="str">
        <f t="shared" si="55"/>
        <v/>
      </c>
      <c r="AI311" t="str">
        <f t="shared" si="56"/>
        <v/>
      </c>
      <c r="AJ311" t="str">
        <f t="shared" si="57"/>
        <v/>
      </c>
      <c r="AK311" t="str">
        <f t="shared" si="58"/>
        <v>ORD26005361</v>
      </c>
      <c r="AL311">
        <f>IF(E311&lt;&gt;"CAPTURE","",COUNTIF(Orders!$H:$H,AK311))</f>
        <v>1</v>
      </c>
      <c r="AP311" t="str">
        <f t="shared" si="59"/>
        <v>Matched to Order</v>
      </c>
      <c r="AQ311">
        <f>IF(COUNTIF($A$2:A311,A311)=1,1,0)</f>
        <v>1</v>
      </c>
    </row>
    <row r="312" spans="1:43" x14ac:dyDescent="0.3">
      <c r="A312" t="s">
        <v>12182</v>
      </c>
      <c r="C312" t="s">
        <v>10880</v>
      </c>
      <c r="D312" s="1">
        <v>46267</v>
      </c>
      <c r="E312" t="s">
        <v>11819</v>
      </c>
      <c r="F312" t="s">
        <v>44</v>
      </c>
      <c r="G312">
        <v>3499</v>
      </c>
      <c r="H312">
        <v>59.48</v>
      </c>
      <c r="I312">
        <v>10.71</v>
      </c>
      <c r="J312">
        <v>3428.81</v>
      </c>
      <c r="K312" s="1">
        <v>46269</v>
      </c>
      <c r="L312" t="s">
        <v>11970</v>
      </c>
      <c r="M312">
        <f t="shared" si="48"/>
        <v>1</v>
      </c>
      <c r="N312">
        <f>COUNTIF(Orders!$A:$A,C312)</f>
        <v>1</v>
      </c>
      <c r="P312">
        <f>COUNTIF(Orders!$H:$H,UPPER(SUBSTITUTE(TRIM(C312),"-","")))</f>
        <v>1</v>
      </c>
      <c r="R312" t="str">
        <f t="shared" si="49"/>
        <v>Matched Order Reference</v>
      </c>
      <c r="S312">
        <f t="shared" si="50"/>
        <v>1</v>
      </c>
      <c r="V312" cm="1">
        <f t="array" ref="V312">IF(E312&lt;&gt;"CAPTURE",0,SUMPRODUCT((MDR_Rates!$A$2:$A$10=F312)*(G312&gt;MDR_Rates!$B$2:$B$10)*((MDR_Rates!$C$2:$C$10="")+(G312&lt;=MDR_Rates!$C$2:$C$10))*MDR_Rates!$D$2:$D$10))</f>
        <v>1.7</v>
      </c>
      <c r="W312">
        <f t="shared" si="51"/>
        <v>59.48</v>
      </c>
      <c r="X312">
        <f t="shared" si="52"/>
        <v>10.71</v>
      </c>
      <c r="Y312">
        <f t="shared" si="53"/>
        <v>0</v>
      </c>
      <c r="Z312">
        <f t="shared" si="54"/>
        <v>0</v>
      </c>
      <c r="AG312" t="str">
        <f t="shared" si="55"/>
        <v/>
      </c>
      <c r="AI312" t="str">
        <f t="shared" si="56"/>
        <v/>
      </c>
      <c r="AJ312" t="str">
        <f t="shared" si="57"/>
        <v/>
      </c>
      <c r="AK312" t="str">
        <f t="shared" si="58"/>
        <v>ORD26005517</v>
      </c>
      <c r="AL312">
        <f>IF(E312&lt;&gt;"CAPTURE","",COUNTIF(Orders!$H:$H,AK312))</f>
        <v>1</v>
      </c>
      <c r="AP312" t="str">
        <f t="shared" si="59"/>
        <v>Matched to Order</v>
      </c>
      <c r="AQ312">
        <f>IF(COUNTIF($A$2:A312,A312)=1,1,0)</f>
        <v>1</v>
      </c>
    </row>
    <row r="313" spans="1:43" x14ac:dyDescent="0.3">
      <c r="A313" t="s">
        <v>12183</v>
      </c>
      <c r="C313" t="s">
        <v>10893</v>
      </c>
      <c r="D313" s="1">
        <v>46267</v>
      </c>
      <c r="E313" t="s">
        <v>11819</v>
      </c>
      <c r="F313" t="s">
        <v>17</v>
      </c>
      <c r="G313">
        <v>799</v>
      </c>
      <c r="H313">
        <v>14.38</v>
      </c>
      <c r="I313">
        <v>2.59</v>
      </c>
      <c r="J313">
        <v>782.03</v>
      </c>
      <c r="K313" s="1">
        <v>46269</v>
      </c>
      <c r="L313" t="s">
        <v>11970</v>
      </c>
      <c r="M313">
        <f t="shared" si="48"/>
        <v>1</v>
      </c>
      <c r="N313">
        <f>COUNTIF(Orders!$A:$A,C313)</f>
        <v>1</v>
      </c>
      <c r="P313">
        <f>COUNTIF(Orders!$H:$H,UPPER(SUBSTITUTE(TRIM(C313),"-","")))</f>
        <v>1</v>
      </c>
      <c r="R313" t="str">
        <f t="shared" si="49"/>
        <v>Matched Order Reference</v>
      </c>
      <c r="S313">
        <f t="shared" si="50"/>
        <v>1</v>
      </c>
      <c r="V313" cm="1">
        <f t="array" ref="V313">IF(E313&lt;&gt;"CAPTURE",0,SUMPRODUCT((MDR_Rates!$A$2:$A$10=F313)*(G313&gt;MDR_Rates!$B$2:$B$10)*((MDR_Rates!$C$2:$C$10="")+(G313&lt;=MDR_Rates!$C$2:$C$10))*MDR_Rates!$D$2:$D$10))</f>
        <v>1.8</v>
      </c>
      <c r="W313">
        <f t="shared" si="51"/>
        <v>14.38</v>
      </c>
      <c r="X313">
        <f t="shared" si="52"/>
        <v>2.59</v>
      </c>
      <c r="Y313">
        <f t="shared" si="53"/>
        <v>0</v>
      </c>
      <c r="Z313">
        <f t="shared" si="54"/>
        <v>0</v>
      </c>
      <c r="AG313" t="str">
        <f t="shared" si="55"/>
        <v/>
      </c>
      <c r="AI313" t="str">
        <f t="shared" si="56"/>
        <v/>
      </c>
      <c r="AJ313" t="str">
        <f t="shared" si="57"/>
        <v/>
      </c>
      <c r="AK313" t="str">
        <f t="shared" si="58"/>
        <v>ORD26005524</v>
      </c>
      <c r="AL313">
        <f>IF(E313&lt;&gt;"CAPTURE","",COUNTIF(Orders!$H:$H,AK313))</f>
        <v>1</v>
      </c>
      <c r="AP313" t="str">
        <f t="shared" si="59"/>
        <v>Matched to Order</v>
      </c>
      <c r="AQ313">
        <f>IF(COUNTIF($A$2:A313,A313)=1,1,0)</f>
        <v>1</v>
      </c>
    </row>
    <row r="314" spans="1:43" x14ac:dyDescent="0.3">
      <c r="A314" t="s">
        <v>12184</v>
      </c>
      <c r="C314" t="s">
        <v>10921</v>
      </c>
      <c r="D314" s="1">
        <v>46267</v>
      </c>
      <c r="E314" t="s">
        <v>11819</v>
      </c>
      <c r="F314" t="s">
        <v>9</v>
      </c>
      <c r="G314">
        <v>3647</v>
      </c>
      <c r="H314">
        <v>10.94</v>
      </c>
      <c r="I314">
        <v>1.97</v>
      </c>
      <c r="J314">
        <v>3634.09</v>
      </c>
      <c r="K314" s="1">
        <v>46269</v>
      </c>
      <c r="L314" t="s">
        <v>11970</v>
      </c>
      <c r="M314">
        <f t="shared" si="48"/>
        <v>1</v>
      </c>
      <c r="N314">
        <f>COUNTIF(Orders!$A:$A,C314)</f>
        <v>1</v>
      </c>
      <c r="P314">
        <f>COUNTIF(Orders!$H:$H,UPPER(SUBSTITUTE(TRIM(C314),"-","")))</f>
        <v>1</v>
      </c>
      <c r="R314" t="str">
        <f t="shared" si="49"/>
        <v>Matched Order Reference</v>
      </c>
      <c r="S314">
        <f t="shared" si="50"/>
        <v>1</v>
      </c>
      <c r="V314" cm="1">
        <f t="array" ref="V314">IF(E314&lt;&gt;"CAPTURE",0,SUMPRODUCT((MDR_Rates!$A$2:$A$10=F314)*(G314&gt;MDR_Rates!$B$2:$B$10)*((MDR_Rates!$C$2:$C$10="")+(G314&lt;=MDR_Rates!$C$2:$C$10))*MDR_Rates!$D$2:$D$10))</f>
        <v>0.3</v>
      </c>
      <c r="W314">
        <f t="shared" si="51"/>
        <v>10.94</v>
      </c>
      <c r="X314">
        <f t="shared" si="52"/>
        <v>1.97</v>
      </c>
      <c r="Y314">
        <f t="shared" si="53"/>
        <v>0</v>
      </c>
      <c r="Z314">
        <f t="shared" si="54"/>
        <v>0</v>
      </c>
      <c r="AG314" t="str">
        <f t="shared" si="55"/>
        <v/>
      </c>
      <c r="AI314" t="str">
        <f t="shared" si="56"/>
        <v/>
      </c>
      <c r="AJ314" t="str">
        <f t="shared" si="57"/>
        <v/>
      </c>
      <c r="AK314" t="str">
        <f t="shared" si="58"/>
        <v>ORD26005538</v>
      </c>
      <c r="AL314">
        <f>IF(E314&lt;&gt;"CAPTURE","",COUNTIF(Orders!$H:$H,AK314))</f>
        <v>1</v>
      </c>
      <c r="AP314" t="str">
        <f t="shared" si="59"/>
        <v>Matched to Order</v>
      </c>
      <c r="AQ314">
        <f>IF(COUNTIF($A$2:A314,A314)=1,1,0)</f>
        <v>1</v>
      </c>
    </row>
    <row r="315" spans="1:43" x14ac:dyDescent="0.3">
      <c r="A315" t="s">
        <v>12185</v>
      </c>
      <c r="C315" t="s">
        <v>10944</v>
      </c>
      <c r="D315" s="1">
        <v>46267</v>
      </c>
      <c r="E315" t="s">
        <v>11819</v>
      </c>
      <c r="F315" t="s">
        <v>9</v>
      </c>
      <c r="G315">
        <v>7999</v>
      </c>
      <c r="H315">
        <v>24</v>
      </c>
      <c r="I315">
        <v>4.32</v>
      </c>
      <c r="J315">
        <v>7970.68</v>
      </c>
      <c r="K315" s="1">
        <v>46269</v>
      </c>
      <c r="L315" t="s">
        <v>11970</v>
      </c>
      <c r="M315">
        <f t="shared" si="48"/>
        <v>1</v>
      </c>
      <c r="N315">
        <f>COUNTIF(Orders!$A:$A,C315)</f>
        <v>1</v>
      </c>
      <c r="P315">
        <f>COUNTIF(Orders!$H:$H,UPPER(SUBSTITUTE(TRIM(C315),"-","")))</f>
        <v>1</v>
      </c>
      <c r="R315" t="str">
        <f t="shared" si="49"/>
        <v>Matched Order Reference</v>
      </c>
      <c r="S315">
        <f t="shared" si="50"/>
        <v>1</v>
      </c>
      <c r="V315" cm="1">
        <f t="array" ref="V315">IF(E315&lt;&gt;"CAPTURE",0,SUMPRODUCT((MDR_Rates!$A$2:$A$10=F315)*(G315&gt;MDR_Rates!$B$2:$B$10)*((MDR_Rates!$C$2:$C$10="")+(G315&lt;=MDR_Rates!$C$2:$C$10))*MDR_Rates!$D$2:$D$10))</f>
        <v>0.3</v>
      </c>
      <c r="W315">
        <f t="shared" si="51"/>
        <v>24</v>
      </c>
      <c r="X315">
        <f t="shared" si="52"/>
        <v>4.32</v>
      </c>
      <c r="Y315">
        <f t="shared" si="53"/>
        <v>0</v>
      </c>
      <c r="Z315">
        <f t="shared" si="54"/>
        <v>0</v>
      </c>
      <c r="AG315" t="str">
        <f t="shared" si="55"/>
        <v/>
      </c>
      <c r="AI315" t="str">
        <f t="shared" si="56"/>
        <v/>
      </c>
      <c r="AJ315" t="str">
        <f t="shared" si="57"/>
        <v/>
      </c>
      <c r="AK315" t="str">
        <f t="shared" si="58"/>
        <v>ORD26005550</v>
      </c>
      <c r="AL315">
        <f>IF(E315&lt;&gt;"CAPTURE","",COUNTIF(Orders!$H:$H,AK315))</f>
        <v>1</v>
      </c>
      <c r="AP315" t="str">
        <f t="shared" si="59"/>
        <v>Matched to Order</v>
      </c>
      <c r="AQ315">
        <f>IF(COUNTIF($A$2:A315,A315)=1,1,0)</f>
        <v>1</v>
      </c>
    </row>
    <row r="316" spans="1:43" x14ac:dyDescent="0.3">
      <c r="A316" t="s">
        <v>12186</v>
      </c>
      <c r="C316" t="s">
        <v>10958</v>
      </c>
      <c r="D316" s="1">
        <v>46267</v>
      </c>
      <c r="E316" t="s">
        <v>11819</v>
      </c>
      <c r="F316" t="s">
        <v>33</v>
      </c>
      <c r="G316">
        <v>7999</v>
      </c>
      <c r="H316">
        <v>95.99</v>
      </c>
      <c r="I316">
        <v>17.28</v>
      </c>
      <c r="J316">
        <v>7885.73</v>
      </c>
      <c r="K316" s="1">
        <v>46269</v>
      </c>
      <c r="L316" t="s">
        <v>11970</v>
      </c>
      <c r="M316">
        <f t="shared" si="48"/>
        <v>1</v>
      </c>
      <c r="N316">
        <f>COUNTIF(Orders!$A:$A,C316)</f>
        <v>1</v>
      </c>
      <c r="P316">
        <f>COUNTIF(Orders!$H:$H,UPPER(SUBSTITUTE(TRIM(C316),"-","")))</f>
        <v>1</v>
      </c>
      <c r="R316" t="str">
        <f t="shared" si="49"/>
        <v>Matched Order Reference</v>
      </c>
      <c r="S316">
        <f t="shared" si="50"/>
        <v>1</v>
      </c>
      <c r="V316" cm="1">
        <f t="array" ref="V316">IF(E316&lt;&gt;"CAPTURE",0,SUMPRODUCT((MDR_Rates!$A$2:$A$10=F316)*(G316&gt;MDR_Rates!$B$2:$B$10)*((MDR_Rates!$C$2:$C$10="")+(G316&lt;=MDR_Rates!$C$2:$C$10))*MDR_Rates!$D$2:$D$10))</f>
        <v>1.2</v>
      </c>
      <c r="W316">
        <f t="shared" si="51"/>
        <v>95.99</v>
      </c>
      <c r="X316">
        <f t="shared" si="52"/>
        <v>17.28</v>
      </c>
      <c r="Y316">
        <f t="shared" si="53"/>
        <v>0</v>
      </c>
      <c r="Z316">
        <f t="shared" si="54"/>
        <v>0</v>
      </c>
      <c r="AG316" t="str">
        <f t="shared" si="55"/>
        <v/>
      </c>
      <c r="AI316" t="str">
        <f t="shared" si="56"/>
        <v/>
      </c>
      <c r="AJ316" t="str">
        <f t="shared" si="57"/>
        <v/>
      </c>
      <c r="AK316" t="str">
        <f t="shared" si="58"/>
        <v>ORD26005557</v>
      </c>
      <c r="AL316">
        <f>IF(E316&lt;&gt;"CAPTURE","",COUNTIF(Orders!$H:$H,AK316))</f>
        <v>1</v>
      </c>
      <c r="AP316" t="str">
        <f t="shared" si="59"/>
        <v>Matched to Order</v>
      </c>
      <c r="AQ316">
        <f>IF(COUNTIF($A$2:A316,A316)=1,1,0)</f>
        <v>1</v>
      </c>
    </row>
    <row r="317" spans="1:43" x14ac:dyDescent="0.3">
      <c r="A317" t="s">
        <v>12187</v>
      </c>
      <c r="C317" t="s">
        <v>10964</v>
      </c>
      <c r="D317" s="1">
        <v>46267</v>
      </c>
      <c r="E317" t="s">
        <v>11819</v>
      </c>
      <c r="F317" t="s">
        <v>9</v>
      </c>
      <c r="G317">
        <v>1499</v>
      </c>
      <c r="H317">
        <v>4.5</v>
      </c>
      <c r="I317">
        <v>0.81</v>
      </c>
      <c r="J317">
        <v>1493.69</v>
      </c>
      <c r="K317" s="1">
        <v>46269</v>
      </c>
      <c r="L317" t="s">
        <v>11970</v>
      </c>
      <c r="M317">
        <f t="shared" si="48"/>
        <v>1</v>
      </c>
      <c r="N317">
        <f>COUNTIF(Orders!$A:$A,C317)</f>
        <v>1</v>
      </c>
      <c r="P317">
        <f>COUNTIF(Orders!$H:$H,UPPER(SUBSTITUTE(TRIM(C317),"-","")))</f>
        <v>1</v>
      </c>
      <c r="R317" t="str">
        <f t="shared" si="49"/>
        <v>Matched Order Reference</v>
      </c>
      <c r="S317">
        <f t="shared" si="50"/>
        <v>1</v>
      </c>
      <c r="V317" cm="1">
        <f t="array" ref="V317">IF(E317&lt;&gt;"CAPTURE",0,SUMPRODUCT((MDR_Rates!$A$2:$A$10=F317)*(G317&gt;MDR_Rates!$B$2:$B$10)*((MDR_Rates!$C$2:$C$10="")+(G317&lt;=MDR_Rates!$C$2:$C$10))*MDR_Rates!$D$2:$D$10))</f>
        <v>0</v>
      </c>
      <c r="W317">
        <f t="shared" si="51"/>
        <v>0</v>
      </c>
      <c r="X317">
        <f t="shared" si="52"/>
        <v>0</v>
      </c>
      <c r="Y317">
        <f t="shared" si="53"/>
        <v>4.5</v>
      </c>
      <c r="Z317">
        <f t="shared" si="54"/>
        <v>0.81</v>
      </c>
      <c r="AG317" t="str">
        <f t="shared" si="55"/>
        <v/>
      </c>
      <c r="AI317" t="str">
        <f t="shared" si="56"/>
        <v/>
      </c>
      <c r="AJ317" t="str">
        <f t="shared" si="57"/>
        <v/>
      </c>
      <c r="AK317" t="str">
        <f t="shared" si="58"/>
        <v>ORD26005560</v>
      </c>
      <c r="AL317">
        <f>IF(E317&lt;&gt;"CAPTURE","",COUNTIF(Orders!$H:$H,AK317))</f>
        <v>1</v>
      </c>
      <c r="AP317" t="str">
        <f t="shared" si="59"/>
        <v>Matched to Order</v>
      </c>
      <c r="AQ317">
        <f>IF(COUNTIF($A$2:A317,A317)=1,1,0)</f>
        <v>1</v>
      </c>
    </row>
    <row r="318" spans="1:43" x14ac:dyDescent="0.3">
      <c r="A318" t="s">
        <v>12188</v>
      </c>
      <c r="C318" t="s">
        <v>12189</v>
      </c>
      <c r="D318" s="1">
        <v>46267</v>
      </c>
      <c r="E318" t="s">
        <v>11819</v>
      </c>
      <c r="F318" t="s">
        <v>17</v>
      </c>
      <c r="G318">
        <v>2598</v>
      </c>
      <c r="H318">
        <v>41.57</v>
      </c>
      <c r="I318">
        <v>7.48</v>
      </c>
      <c r="J318">
        <v>2548.9499999999998</v>
      </c>
      <c r="K318" s="1">
        <v>46269</v>
      </c>
      <c r="L318" t="s">
        <v>11970</v>
      </c>
      <c r="M318">
        <f t="shared" si="48"/>
        <v>1</v>
      </c>
      <c r="N318">
        <f>COUNTIF(Orders!$A:$A,C318)</f>
        <v>1</v>
      </c>
      <c r="P318">
        <f>COUNTIF(Orders!$H:$H,UPPER(SUBSTITUTE(TRIM(C318),"-","")))</f>
        <v>1</v>
      </c>
      <c r="R318" t="str">
        <f t="shared" si="49"/>
        <v>Matched Order Reference</v>
      </c>
      <c r="S318">
        <f t="shared" si="50"/>
        <v>1</v>
      </c>
      <c r="V318" cm="1">
        <f t="array" ref="V318">IF(E318&lt;&gt;"CAPTURE",0,SUMPRODUCT((MDR_Rates!$A$2:$A$10=F318)*(G318&gt;MDR_Rates!$B$2:$B$10)*((MDR_Rates!$C$2:$C$10="")+(G318&lt;=MDR_Rates!$C$2:$C$10))*MDR_Rates!$D$2:$D$10))</f>
        <v>1.6</v>
      </c>
      <c r="W318">
        <f t="shared" si="51"/>
        <v>41.57</v>
      </c>
      <c r="X318">
        <f t="shared" si="52"/>
        <v>7.48</v>
      </c>
      <c r="Y318">
        <f t="shared" si="53"/>
        <v>0</v>
      </c>
      <c r="Z318">
        <f t="shared" si="54"/>
        <v>0</v>
      </c>
      <c r="AG318" t="str">
        <f t="shared" si="55"/>
        <v/>
      </c>
      <c r="AI318" t="str">
        <f t="shared" si="56"/>
        <v/>
      </c>
      <c r="AJ318" t="str">
        <f t="shared" si="57"/>
        <v/>
      </c>
      <c r="AK318" t="str">
        <f t="shared" si="58"/>
        <v>ORD26005582</v>
      </c>
      <c r="AL318">
        <f>IF(E318&lt;&gt;"CAPTURE","",COUNTIF(Orders!$H:$H,AK318))</f>
        <v>1</v>
      </c>
      <c r="AP318" t="str">
        <f t="shared" si="59"/>
        <v>Matched to Order</v>
      </c>
      <c r="AQ318">
        <f>IF(COUNTIF($A$2:A318,A318)=1,1,0)</f>
        <v>1</v>
      </c>
    </row>
    <row r="319" spans="1:43" x14ac:dyDescent="0.3">
      <c r="A319" t="s">
        <v>12190</v>
      </c>
      <c r="C319" t="s">
        <v>11092</v>
      </c>
      <c r="D319" s="1">
        <v>46267</v>
      </c>
      <c r="E319" t="s">
        <v>11819</v>
      </c>
      <c r="F319" t="s">
        <v>44</v>
      </c>
      <c r="G319">
        <v>4999</v>
      </c>
      <c r="H319">
        <v>84.98</v>
      </c>
      <c r="I319">
        <v>15.3</v>
      </c>
      <c r="J319">
        <v>4898.72</v>
      </c>
      <c r="K319" s="1">
        <v>46269</v>
      </c>
      <c r="L319" t="s">
        <v>11970</v>
      </c>
      <c r="M319">
        <f t="shared" si="48"/>
        <v>1</v>
      </c>
      <c r="N319">
        <f>COUNTIF(Orders!$A:$A,C319)</f>
        <v>1</v>
      </c>
      <c r="P319">
        <f>COUNTIF(Orders!$H:$H,UPPER(SUBSTITUTE(TRIM(C319),"-","")))</f>
        <v>1</v>
      </c>
      <c r="R319" t="str">
        <f t="shared" si="49"/>
        <v>Matched Order Reference</v>
      </c>
      <c r="S319">
        <f t="shared" si="50"/>
        <v>1</v>
      </c>
      <c r="V319" cm="1">
        <f t="array" ref="V319">IF(E319&lt;&gt;"CAPTURE",0,SUMPRODUCT((MDR_Rates!$A$2:$A$10=F319)*(G319&gt;MDR_Rates!$B$2:$B$10)*((MDR_Rates!$C$2:$C$10="")+(G319&lt;=MDR_Rates!$C$2:$C$10))*MDR_Rates!$D$2:$D$10))</f>
        <v>1.7</v>
      </c>
      <c r="W319">
        <f t="shared" si="51"/>
        <v>84.98</v>
      </c>
      <c r="X319">
        <f t="shared" si="52"/>
        <v>15.3</v>
      </c>
      <c r="Y319">
        <f t="shared" si="53"/>
        <v>0</v>
      </c>
      <c r="Z319">
        <f t="shared" si="54"/>
        <v>0</v>
      </c>
      <c r="AG319" t="str">
        <f t="shared" si="55"/>
        <v/>
      </c>
      <c r="AI319" t="str">
        <f t="shared" si="56"/>
        <v/>
      </c>
      <c r="AJ319" t="str">
        <f t="shared" si="57"/>
        <v/>
      </c>
      <c r="AK319" t="str">
        <f t="shared" si="58"/>
        <v>ORD26005626</v>
      </c>
      <c r="AL319">
        <f>IF(E319&lt;&gt;"CAPTURE","",COUNTIF(Orders!$H:$H,AK319))</f>
        <v>1</v>
      </c>
      <c r="AP319" t="str">
        <f t="shared" si="59"/>
        <v>Matched to Order</v>
      </c>
      <c r="AQ319">
        <f>IF(COUNTIF($A$2:A319,A319)=1,1,0)</f>
        <v>1</v>
      </c>
    </row>
    <row r="320" spans="1:43" x14ac:dyDescent="0.3">
      <c r="A320" t="s">
        <v>12191</v>
      </c>
      <c r="C320" t="s">
        <v>11102</v>
      </c>
      <c r="D320" s="1">
        <v>46267</v>
      </c>
      <c r="E320" t="s">
        <v>11819</v>
      </c>
      <c r="F320" t="s">
        <v>17</v>
      </c>
      <c r="G320">
        <v>15997</v>
      </c>
      <c r="H320">
        <v>255.95</v>
      </c>
      <c r="I320">
        <v>46.07</v>
      </c>
      <c r="J320">
        <v>15694.98</v>
      </c>
      <c r="K320" s="1">
        <v>46269</v>
      </c>
      <c r="L320" t="s">
        <v>11970</v>
      </c>
      <c r="M320">
        <f t="shared" si="48"/>
        <v>1</v>
      </c>
      <c r="N320">
        <f>COUNTIF(Orders!$A:$A,C320)</f>
        <v>1</v>
      </c>
      <c r="P320">
        <f>COUNTIF(Orders!$H:$H,UPPER(SUBSTITUTE(TRIM(C320),"-","")))</f>
        <v>1</v>
      </c>
      <c r="R320" t="str">
        <f t="shared" si="49"/>
        <v>Matched Order Reference</v>
      </c>
      <c r="S320">
        <f t="shared" si="50"/>
        <v>1</v>
      </c>
      <c r="V320" cm="1">
        <f t="array" ref="V320">IF(E320&lt;&gt;"CAPTURE",0,SUMPRODUCT((MDR_Rates!$A$2:$A$10=F320)*(G320&gt;MDR_Rates!$B$2:$B$10)*((MDR_Rates!$C$2:$C$10="")+(G320&lt;=MDR_Rates!$C$2:$C$10))*MDR_Rates!$D$2:$D$10))</f>
        <v>1.6</v>
      </c>
      <c r="W320">
        <f t="shared" si="51"/>
        <v>255.95</v>
      </c>
      <c r="X320">
        <f t="shared" si="52"/>
        <v>46.07</v>
      </c>
      <c r="Y320">
        <f t="shared" si="53"/>
        <v>0</v>
      </c>
      <c r="Z320">
        <f t="shared" si="54"/>
        <v>0</v>
      </c>
      <c r="AG320" t="str">
        <f t="shared" si="55"/>
        <v/>
      </c>
      <c r="AI320" t="str">
        <f t="shared" si="56"/>
        <v/>
      </c>
      <c r="AJ320" t="str">
        <f t="shared" si="57"/>
        <v/>
      </c>
      <c r="AK320" t="str">
        <f t="shared" si="58"/>
        <v>ORD26005631</v>
      </c>
      <c r="AL320">
        <f>IF(E320&lt;&gt;"CAPTURE","",COUNTIF(Orders!$H:$H,AK320))</f>
        <v>1</v>
      </c>
      <c r="AP320" t="str">
        <f t="shared" si="59"/>
        <v>Matched to Order</v>
      </c>
      <c r="AQ320">
        <f>IF(COUNTIF($A$2:A320,A320)=1,1,0)</f>
        <v>1</v>
      </c>
    </row>
    <row r="321" spans="1:43" x14ac:dyDescent="0.3">
      <c r="A321" t="s">
        <v>12192</v>
      </c>
      <c r="C321" t="s">
        <v>11183</v>
      </c>
      <c r="D321" s="1">
        <v>46267</v>
      </c>
      <c r="E321" t="s">
        <v>11819</v>
      </c>
      <c r="F321" t="s">
        <v>9</v>
      </c>
      <c r="G321">
        <v>6997</v>
      </c>
      <c r="H321">
        <v>20.99</v>
      </c>
      <c r="I321">
        <v>3.78</v>
      </c>
      <c r="J321">
        <v>6972.23</v>
      </c>
      <c r="K321" s="1">
        <v>46269</v>
      </c>
      <c r="L321" t="s">
        <v>11970</v>
      </c>
      <c r="M321">
        <f t="shared" si="48"/>
        <v>1</v>
      </c>
      <c r="N321">
        <f>COUNTIF(Orders!$A:$A,C321)</f>
        <v>1</v>
      </c>
      <c r="P321">
        <f>COUNTIF(Orders!$H:$H,UPPER(SUBSTITUTE(TRIM(C321),"-","")))</f>
        <v>1</v>
      </c>
      <c r="R321" t="str">
        <f t="shared" si="49"/>
        <v>Matched Order Reference</v>
      </c>
      <c r="S321">
        <f t="shared" si="50"/>
        <v>1</v>
      </c>
      <c r="V321" cm="1">
        <f t="array" ref="V321">IF(E321&lt;&gt;"CAPTURE",0,SUMPRODUCT((MDR_Rates!$A$2:$A$10=F321)*(G321&gt;MDR_Rates!$B$2:$B$10)*((MDR_Rates!$C$2:$C$10="")+(G321&lt;=MDR_Rates!$C$2:$C$10))*MDR_Rates!$D$2:$D$10))</f>
        <v>0.3</v>
      </c>
      <c r="W321">
        <f t="shared" si="51"/>
        <v>20.99</v>
      </c>
      <c r="X321">
        <f t="shared" si="52"/>
        <v>3.78</v>
      </c>
      <c r="Y321">
        <f t="shared" si="53"/>
        <v>0</v>
      </c>
      <c r="Z321">
        <f t="shared" si="54"/>
        <v>0</v>
      </c>
      <c r="AG321" t="str">
        <f t="shared" si="55"/>
        <v/>
      </c>
      <c r="AI321" t="str">
        <f t="shared" si="56"/>
        <v/>
      </c>
      <c r="AJ321" t="str">
        <f t="shared" si="57"/>
        <v/>
      </c>
      <c r="AK321" t="str">
        <f t="shared" si="58"/>
        <v>ORD26005673</v>
      </c>
      <c r="AL321">
        <f>IF(E321&lt;&gt;"CAPTURE","",COUNTIF(Orders!$H:$H,AK321))</f>
        <v>1</v>
      </c>
      <c r="AP321" t="str">
        <f t="shared" si="59"/>
        <v>Matched to Order</v>
      </c>
      <c r="AQ321">
        <f>IF(COUNTIF($A$2:A321,A321)=1,1,0)</f>
        <v>1</v>
      </c>
    </row>
    <row r="322" spans="1:43" x14ac:dyDescent="0.3">
      <c r="A322" t="s">
        <v>12193</v>
      </c>
      <c r="C322" t="s">
        <v>11224</v>
      </c>
      <c r="D322" s="1">
        <v>46267</v>
      </c>
      <c r="E322" t="s">
        <v>11819</v>
      </c>
      <c r="F322" t="s">
        <v>9</v>
      </c>
      <c r="G322">
        <v>2298</v>
      </c>
      <c r="H322">
        <v>6.89</v>
      </c>
      <c r="I322">
        <v>1.24</v>
      </c>
      <c r="J322">
        <v>2289.87</v>
      </c>
      <c r="K322" s="1">
        <v>46269</v>
      </c>
      <c r="L322" t="s">
        <v>11970</v>
      </c>
      <c r="M322">
        <f t="shared" si="48"/>
        <v>1</v>
      </c>
      <c r="N322">
        <f>COUNTIF(Orders!$A:$A,C322)</f>
        <v>1</v>
      </c>
      <c r="P322">
        <f>COUNTIF(Orders!$H:$H,UPPER(SUBSTITUTE(TRIM(C322),"-","")))</f>
        <v>1</v>
      </c>
      <c r="R322" t="str">
        <f t="shared" si="49"/>
        <v>Matched Order Reference</v>
      </c>
      <c r="S322">
        <f t="shared" si="50"/>
        <v>1</v>
      </c>
      <c r="V322" cm="1">
        <f t="array" ref="V322">IF(E322&lt;&gt;"CAPTURE",0,SUMPRODUCT((MDR_Rates!$A$2:$A$10=F322)*(G322&gt;MDR_Rates!$B$2:$B$10)*((MDR_Rates!$C$2:$C$10="")+(G322&lt;=MDR_Rates!$C$2:$C$10))*MDR_Rates!$D$2:$D$10))</f>
        <v>0.3</v>
      </c>
      <c r="W322">
        <f t="shared" si="51"/>
        <v>6.89</v>
      </c>
      <c r="X322">
        <f t="shared" si="52"/>
        <v>1.24</v>
      </c>
      <c r="Y322">
        <f t="shared" si="53"/>
        <v>0</v>
      </c>
      <c r="Z322">
        <f t="shared" si="54"/>
        <v>0</v>
      </c>
      <c r="AG322" t="str">
        <f t="shared" si="55"/>
        <v/>
      </c>
      <c r="AI322" t="str">
        <f t="shared" si="56"/>
        <v/>
      </c>
      <c r="AJ322" t="str">
        <f t="shared" si="57"/>
        <v/>
      </c>
      <c r="AK322" t="str">
        <f t="shared" si="58"/>
        <v>ORD26005695</v>
      </c>
      <c r="AL322">
        <f>IF(E322&lt;&gt;"CAPTURE","",COUNTIF(Orders!$H:$H,AK322))</f>
        <v>1</v>
      </c>
      <c r="AP322" t="str">
        <f t="shared" si="59"/>
        <v>Matched to Order</v>
      </c>
      <c r="AQ322">
        <f>IF(COUNTIF($A$2:A322,A322)=1,1,0)</f>
        <v>1</v>
      </c>
    </row>
    <row r="323" spans="1:43" x14ac:dyDescent="0.3">
      <c r="A323" t="s">
        <v>12194</v>
      </c>
      <c r="C323" t="s">
        <v>11287</v>
      </c>
      <c r="D323" s="1">
        <v>46267</v>
      </c>
      <c r="E323" t="s">
        <v>11819</v>
      </c>
      <c r="F323" t="s">
        <v>17</v>
      </c>
      <c r="G323">
        <v>6498</v>
      </c>
      <c r="H323">
        <v>103.97</v>
      </c>
      <c r="I323">
        <v>18.71</v>
      </c>
      <c r="J323">
        <v>6375.32</v>
      </c>
      <c r="K323" s="1">
        <v>46269</v>
      </c>
      <c r="L323" t="s">
        <v>11970</v>
      </c>
      <c r="M323">
        <f t="shared" ref="M323:M386" si="60">COUNTIF($A:$A,A323)</f>
        <v>1</v>
      </c>
      <c r="N323">
        <f>COUNTIF(Orders!$A:$A,C323)</f>
        <v>1</v>
      </c>
      <c r="P323">
        <f>COUNTIF(Orders!$H:$H,UPPER(SUBSTITUTE(TRIM(C323),"-","")))</f>
        <v>1</v>
      </c>
      <c r="R323" t="str">
        <f t="shared" ref="R323:R386" si="61">IF(E323="REFUND","Refund",IF(P323=0,"Unmatched Order Reference","Matched Order Reference"))</f>
        <v>Matched Order Reference</v>
      </c>
      <c r="S323">
        <f t="shared" ref="S323:S386" si="62">COUNTIFS($C$2:$C$5753,C323,$E$2:$E$5753,"CAPTURE")</f>
        <v>1</v>
      </c>
      <c r="V323" cm="1">
        <f t="array" ref="V323">IF(E323&lt;&gt;"CAPTURE",0,SUMPRODUCT((MDR_Rates!$A$2:$A$10=F323)*(G323&gt;MDR_Rates!$B$2:$B$10)*((MDR_Rates!$C$2:$C$10="")+(G323&lt;=MDR_Rates!$C$2:$C$10))*MDR_Rates!$D$2:$D$10))</f>
        <v>1.6</v>
      </c>
      <c r="W323">
        <f t="shared" ref="W323:W386" si="63">IF(E323&lt;&gt;"CAPTURE",0,ROUND(G323*V323/100,2))</f>
        <v>103.97</v>
      </c>
      <c r="X323">
        <f t="shared" ref="X323:X386" si="64">IF(E323&lt;&gt;"CAPTURE",0,ROUND(W323*18/100,2))</f>
        <v>18.71</v>
      </c>
      <c r="Y323">
        <f t="shared" ref="Y323:Y386" si="65">IF(E323&lt;&gt;"CAPTURE",0,ROUND(H323-W323,2))</f>
        <v>0</v>
      </c>
      <c r="Z323">
        <f t="shared" ref="Z323:Z386" si="66">IF(E323&lt;&gt;"CAPTURE",0,ROUND(I323-X323,2))</f>
        <v>0</v>
      </c>
      <c r="AG323" t="str">
        <f t="shared" ref="AG323:AG386" si="67">IF(E323&lt;&gt;"REFUND","",IF(COUNTIFS($A:$A,B323,$E:$E,"CAPTURE")=0,"Missing Original Capture","Original Capture Found"))</f>
        <v/>
      </c>
      <c r="AI323" t="str">
        <f t="shared" ref="AI323:AI386" si="68">IF(E323="REFUND",_xlfn.MAXIFS($G:$G,$A:$A,B323,$E:$E,"CAPTURE"),"")</f>
        <v/>
      </c>
      <c r="AJ323" t="str">
        <f t="shared" ref="AJ323:AJ386" si="69">IF(E323&lt;&gt;"REFUND","",IF(G323&gt;AI323,"Refund Exceeds Capture",IF(ABS(G323-AI323)&lt;0.01,"Full Refund","Partial Refund")))</f>
        <v/>
      </c>
      <c r="AK323" t="str">
        <f t="shared" ref="AK323:AK386" si="70">UPPER(SUBSTITUTE(TRIM(C323),"-",""))</f>
        <v>ORD26005728</v>
      </c>
      <c r="AL323">
        <f>IF(E323&lt;&gt;"CAPTURE","",COUNTIF(Orders!$H:$H,AK323))</f>
        <v>1</v>
      </c>
      <c r="AP323" t="str">
        <f t="shared" ref="AP323:AP386" si="71">IF(E323&lt;&gt;"CAPTURE","",IF(M323&gt;1,"Duplicate ID - Review",IF(AL323=0,"Unmatched Order",IF(AL323=1,"Matched to Order","Multiple Order Matches"))))</f>
        <v>Matched to Order</v>
      </c>
      <c r="AQ323">
        <f>IF(COUNTIF($A$2:A323,A323)=1,1,0)</f>
        <v>1</v>
      </c>
    </row>
    <row r="324" spans="1:43" x14ac:dyDescent="0.3">
      <c r="A324" t="s">
        <v>12195</v>
      </c>
      <c r="C324" t="s">
        <v>11309</v>
      </c>
      <c r="D324" s="1">
        <v>46267</v>
      </c>
      <c r="E324" t="s">
        <v>11819</v>
      </c>
      <c r="F324" t="s">
        <v>33</v>
      </c>
      <c r="G324">
        <v>10498</v>
      </c>
      <c r="H324">
        <v>94.48</v>
      </c>
      <c r="I324">
        <v>17.010000000000002</v>
      </c>
      <c r="J324">
        <v>10386.51</v>
      </c>
      <c r="K324" s="1">
        <v>46269</v>
      </c>
      <c r="L324" t="s">
        <v>11970</v>
      </c>
      <c r="M324">
        <f t="shared" si="60"/>
        <v>1</v>
      </c>
      <c r="N324">
        <f>COUNTIF(Orders!$A:$A,C324)</f>
        <v>1</v>
      </c>
      <c r="P324">
        <f>COUNTIF(Orders!$H:$H,UPPER(SUBSTITUTE(TRIM(C324),"-","")))</f>
        <v>1</v>
      </c>
      <c r="R324" t="str">
        <f t="shared" si="61"/>
        <v>Matched Order Reference</v>
      </c>
      <c r="S324">
        <f t="shared" si="62"/>
        <v>1</v>
      </c>
      <c r="V324" cm="1">
        <f t="array" ref="V324">IF(E324&lt;&gt;"CAPTURE",0,SUMPRODUCT((MDR_Rates!$A$2:$A$10=F324)*(G324&gt;MDR_Rates!$B$2:$B$10)*((MDR_Rates!$C$2:$C$10="")+(G324&lt;=MDR_Rates!$C$2:$C$10))*MDR_Rates!$D$2:$D$10))</f>
        <v>0.9</v>
      </c>
      <c r="W324">
        <f t="shared" si="63"/>
        <v>94.48</v>
      </c>
      <c r="X324">
        <f t="shared" si="64"/>
        <v>17.010000000000002</v>
      </c>
      <c r="Y324">
        <f t="shared" si="65"/>
        <v>0</v>
      </c>
      <c r="Z324">
        <f t="shared" si="66"/>
        <v>0</v>
      </c>
      <c r="AG324" t="str">
        <f t="shared" si="67"/>
        <v/>
      </c>
      <c r="AI324" t="str">
        <f t="shared" si="68"/>
        <v/>
      </c>
      <c r="AJ324" t="str">
        <f t="shared" si="69"/>
        <v/>
      </c>
      <c r="AK324" t="str">
        <f t="shared" si="70"/>
        <v>ORD26005739</v>
      </c>
      <c r="AL324">
        <f>IF(E324&lt;&gt;"CAPTURE","",COUNTIF(Orders!$H:$H,AK324))</f>
        <v>1</v>
      </c>
      <c r="AP324" t="str">
        <f t="shared" si="71"/>
        <v>Matched to Order</v>
      </c>
      <c r="AQ324">
        <f>IF(COUNTIF($A$2:A324,A324)=1,1,0)</f>
        <v>1</v>
      </c>
    </row>
    <row r="325" spans="1:43" x14ac:dyDescent="0.3">
      <c r="A325" t="s">
        <v>12196</v>
      </c>
      <c r="C325" t="s">
        <v>11393</v>
      </c>
      <c r="D325" s="1">
        <v>46267</v>
      </c>
      <c r="E325" t="s">
        <v>11819</v>
      </c>
      <c r="F325" t="s">
        <v>9</v>
      </c>
      <c r="G325">
        <v>2499</v>
      </c>
      <c r="H325">
        <v>7.5</v>
      </c>
      <c r="I325">
        <v>1.35</v>
      </c>
      <c r="J325">
        <v>2490.15</v>
      </c>
      <c r="K325" s="1">
        <v>46269</v>
      </c>
      <c r="L325" t="s">
        <v>11970</v>
      </c>
      <c r="M325">
        <f t="shared" si="60"/>
        <v>1</v>
      </c>
      <c r="N325">
        <f>COUNTIF(Orders!$A:$A,C325)</f>
        <v>1</v>
      </c>
      <c r="P325">
        <f>COUNTIF(Orders!$H:$H,UPPER(SUBSTITUTE(TRIM(C325),"-","")))</f>
        <v>1</v>
      </c>
      <c r="R325" t="str">
        <f t="shared" si="61"/>
        <v>Matched Order Reference</v>
      </c>
      <c r="S325">
        <f t="shared" si="62"/>
        <v>1</v>
      </c>
      <c r="V325" cm="1">
        <f t="array" ref="V325">IF(E325&lt;&gt;"CAPTURE",0,SUMPRODUCT((MDR_Rates!$A$2:$A$10=F325)*(G325&gt;MDR_Rates!$B$2:$B$10)*((MDR_Rates!$C$2:$C$10="")+(G325&lt;=MDR_Rates!$C$2:$C$10))*MDR_Rates!$D$2:$D$10))</f>
        <v>0.3</v>
      </c>
      <c r="W325">
        <f t="shared" si="63"/>
        <v>7.5</v>
      </c>
      <c r="X325">
        <f t="shared" si="64"/>
        <v>1.35</v>
      </c>
      <c r="Y325">
        <f t="shared" si="65"/>
        <v>0</v>
      </c>
      <c r="Z325">
        <f t="shared" si="66"/>
        <v>0</v>
      </c>
      <c r="AG325" t="str">
        <f t="shared" si="67"/>
        <v/>
      </c>
      <c r="AI325" t="str">
        <f t="shared" si="68"/>
        <v/>
      </c>
      <c r="AJ325" t="str">
        <f t="shared" si="69"/>
        <v/>
      </c>
      <c r="AK325" t="str">
        <f t="shared" si="70"/>
        <v>ORD26005782</v>
      </c>
      <c r="AL325">
        <f>IF(E325&lt;&gt;"CAPTURE","",COUNTIF(Orders!$H:$H,AK325))</f>
        <v>1</v>
      </c>
      <c r="AP325" t="str">
        <f t="shared" si="71"/>
        <v>Matched to Order</v>
      </c>
      <c r="AQ325">
        <f>IF(COUNTIF($A$2:A325,A325)=1,1,0)</f>
        <v>1</v>
      </c>
    </row>
    <row r="326" spans="1:43" x14ac:dyDescent="0.3">
      <c r="A326" t="s">
        <v>12197</v>
      </c>
      <c r="C326" t="s">
        <v>11478</v>
      </c>
      <c r="D326" s="1">
        <v>46267</v>
      </c>
      <c r="E326" t="s">
        <v>11819</v>
      </c>
      <c r="F326" t="s">
        <v>17</v>
      </c>
      <c r="G326">
        <v>1498</v>
      </c>
      <c r="H326">
        <v>26.96</v>
      </c>
      <c r="I326">
        <v>4.8499999999999996</v>
      </c>
      <c r="J326">
        <v>1466.19</v>
      </c>
      <c r="K326" s="1">
        <v>46269</v>
      </c>
      <c r="L326" t="s">
        <v>11970</v>
      </c>
      <c r="M326">
        <f t="shared" si="60"/>
        <v>1</v>
      </c>
      <c r="N326">
        <f>COUNTIF(Orders!$A:$A,C326)</f>
        <v>1</v>
      </c>
      <c r="P326">
        <f>COUNTIF(Orders!$H:$H,UPPER(SUBSTITUTE(TRIM(C326),"-","")))</f>
        <v>1</v>
      </c>
      <c r="R326" t="str">
        <f t="shared" si="61"/>
        <v>Matched Order Reference</v>
      </c>
      <c r="S326">
        <f t="shared" si="62"/>
        <v>1</v>
      </c>
      <c r="V326" cm="1">
        <f t="array" ref="V326">IF(E326&lt;&gt;"CAPTURE",0,SUMPRODUCT((MDR_Rates!$A$2:$A$10=F326)*(G326&gt;MDR_Rates!$B$2:$B$10)*((MDR_Rates!$C$2:$C$10="")+(G326&lt;=MDR_Rates!$C$2:$C$10))*MDR_Rates!$D$2:$D$10))</f>
        <v>1.8</v>
      </c>
      <c r="W326">
        <f t="shared" si="63"/>
        <v>26.96</v>
      </c>
      <c r="X326">
        <f t="shared" si="64"/>
        <v>4.8499999999999996</v>
      </c>
      <c r="Y326">
        <f t="shared" si="65"/>
        <v>0</v>
      </c>
      <c r="Z326">
        <f t="shared" si="66"/>
        <v>0</v>
      </c>
      <c r="AG326" t="str">
        <f t="shared" si="67"/>
        <v/>
      </c>
      <c r="AI326" t="str">
        <f t="shared" si="68"/>
        <v/>
      </c>
      <c r="AJ326" t="str">
        <f t="shared" si="69"/>
        <v/>
      </c>
      <c r="AK326" t="str">
        <f t="shared" si="70"/>
        <v>ORD26005827</v>
      </c>
      <c r="AL326">
        <f>IF(E326&lt;&gt;"CAPTURE","",COUNTIF(Orders!$H:$H,AK326))</f>
        <v>1</v>
      </c>
      <c r="AP326" t="str">
        <f t="shared" si="71"/>
        <v>Matched to Order</v>
      </c>
      <c r="AQ326">
        <f>IF(COUNTIF($A$2:A326,A326)=1,1,0)</f>
        <v>1</v>
      </c>
    </row>
    <row r="327" spans="1:43" x14ac:dyDescent="0.3">
      <c r="A327" t="s">
        <v>12198</v>
      </c>
      <c r="C327" t="s">
        <v>11491</v>
      </c>
      <c r="D327" s="1">
        <v>46267</v>
      </c>
      <c r="E327" t="s">
        <v>11819</v>
      </c>
      <c r="F327" t="s">
        <v>9</v>
      </c>
      <c r="G327">
        <v>499</v>
      </c>
      <c r="H327">
        <v>0</v>
      </c>
      <c r="I327">
        <v>0</v>
      </c>
      <c r="J327">
        <v>499</v>
      </c>
      <c r="K327" s="1">
        <v>46269</v>
      </c>
      <c r="L327" t="s">
        <v>11970</v>
      </c>
      <c r="M327">
        <f t="shared" si="60"/>
        <v>1</v>
      </c>
      <c r="N327">
        <f>COUNTIF(Orders!$A:$A,C327)</f>
        <v>1</v>
      </c>
      <c r="P327">
        <f>COUNTIF(Orders!$H:$H,UPPER(SUBSTITUTE(TRIM(C327),"-","")))</f>
        <v>1</v>
      </c>
      <c r="R327" t="str">
        <f t="shared" si="61"/>
        <v>Matched Order Reference</v>
      </c>
      <c r="S327">
        <f t="shared" si="62"/>
        <v>1</v>
      </c>
      <c r="V327" cm="1">
        <f t="array" ref="V327">IF(E327&lt;&gt;"CAPTURE",0,SUMPRODUCT((MDR_Rates!$A$2:$A$10=F327)*(G327&gt;MDR_Rates!$B$2:$B$10)*((MDR_Rates!$C$2:$C$10="")+(G327&lt;=MDR_Rates!$C$2:$C$10))*MDR_Rates!$D$2:$D$10))</f>
        <v>0</v>
      </c>
      <c r="W327">
        <f t="shared" si="63"/>
        <v>0</v>
      </c>
      <c r="X327">
        <f t="shared" si="64"/>
        <v>0</v>
      </c>
      <c r="Y327">
        <f t="shared" si="65"/>
        <v>0</v>
      </c>
      <c r="Z327">
        <f t="shared" si="66"/>
        <v>0</v>
      </c>
      <c r="AG327" t="str">
        <f t="shared" si="67"/>
        <v/>
      </c>
      <c r="AI327" t="str">
        <f t="shared" si="68"/>
        <v/>
      </c>
      <c r="AJ327" t="str">
        <f t="shared" si="69"/>
        <v/>
      </c>
      <c r="AK327" t="str">
        <f t="shared" si="70"/>
        <v>ORD26005835</v>
      </c>
      <c r="AL327">
        <f>IF(E327&lt;&gt;"CAPTURE","",COUNTIF(Orders!$H:$H,AK327))</f>
        <v>1</v>
      </c>
      <c r="AP327" t="str">
        <f t="shared" si="71"/>
        <v>Matched to Order</v>
      </c>
      <c r="AQ327">
        <f>IF(COUNTIF($A$2:A327,A327)=1,1,0)</f>
        <v>1</v>
      </c>
    </row>
    <row r="328" spans="1:43" x14ac:dyDescent="0.3">
      <c r="A328" t="s">
        <v>12199</v>
      </c>
      <c r="C328" t="s">
        <v>11533</v>
      </c>
      <c r="D328" s="1">
        <v>46267</v>
      </c>
      <c r="E328" t="s">
        <v>11819</v>
      </c>
      <c r="F328" t="s">
        <v>9</v>
      </c>
      <c r="G328">
        <v>1299</v>
      </c>
      <c r="H328">
        <v>0</v>
      </c>
      <c r="I328">
        <v>0</v>
      </c>
      <c r="J328">
        <v>1299</v>
      </c>
      <c r="K328" s="1">
        <v>46269</v>
      </c>
      <c r="L328" t="s">
        <v>11970</v>
      </c>
      <c r="M328">
        <f t="shared" si="60"/>
        <v>1</v>
      </c>
      <c r="N328">
        <f>COUNTIF(Orders!$A:$A,C328)</f>
        <v>1</v>
      </c>
      <c r="P328">
        <f>COUNTIF(Orders!$H:$H,UPPER(SUBSTITUTE(TRIM(C328),"-","")))</f>
        <v>1</v>
      </c>
      <c r="R328" t="str">
        <f t="shared" si="61"/>
        <v>Matched Order Reference</v>
      </c>
      <c r="S328">
        <f t="shared" si="62"/>
        <v>1</v>
      </c>
      <c r="V328" cm="1">
        <f t="array" ref="V328">IF(E328&lt;&gt;"CAPTURE",0,SUMPRODUCT((MDR_Rates!$A$2:$A$10=F328)*(G328&gt;MDR_Rates!$B$2:$B$10)*((MDR_Rates!$C$2:$C$10="")+(G328&lt;=MDR_Rates!$C$2:$C$10))*MDR_Rates!$D$2:$D$10))</f>
        <v>0</v>
      </c>
      <c r="W328">
        <f t="shared" si="63"/>
        <v>0</v>
      </c>
      <c r="X328">
        <f t="shared" si="64"/>
        <v>0</v>
      </c>
      <c r="Y328">
        <f t="shared" si="65"/>
        <v>0</v>
      </c>
      <c r="Z328">
        <f t="shared" si="66"/>
        <v>0</v>
      </c>
      <c r="AG328" t="str">
        <f t="shared" si="67"/>
        <v/>
      </c>
      <c r="AI328" t="str">
        <f t="shared" si="68"/>
        <v/>
      </c>
      <c r="AJ328" t="str">
        <f t="shared" si="69"/>
        <v/>
      </c>
      <c r="AK328" t="str">
        <f t="shared" si="70"/>
        <v>ORD26005857</v>
      </c>
      <c r="AL328">
        <f>IF(E328&lt;&gt;"CAPTURE","",COUNTIF(Orders!$H:$H,AK328))</f>
        <v>1</v>
      </c>
      <c r="AP328" t="str">
        <f t="shared" si="71"/>
        <v>Matched to Order</v>
      </c>
      <c r="AQ328">
        <f>IF(COUNTIF($A$2:A328,A328)=1,1,0)</f>
        <v>1</v>
      </c>
    </row>
    <row r="329" spans="1:43" x14ac:dyDescent="0.3">
      <c r="A329" t="s">
        <v>12200</v>
      </c>
      <c r="C329" t="s">
        <v>11695</v>
      </c>
      <c r="D329" s="1">
        <v>46267</v>
      </c>
      <c r="E329" t="s">
        <v>11819</v>
      </c>
      <c r="F329" t="s">
        <v>44</v>
      </c>
      <c r="G329">
        <v>1499</v>
      </c>
      <c r="H329">
        <v>28.48</v>
      </c>
      <c r="I329">
        <v>5.13</v>
      </c>
      <c r="J329">
        <v>1465.39</v>
      </c>
      <c r="K329" s="1">
        <v>46269</v>
      </c>
      <c r="L329" t="s">
        <v>11970</v>
      </c>
      <c r="M329">
        <f t="shared" si="60"/>
        <v>1</v>
      </c>
      <c r="N329">
        <f>COUNTIF(Orders!$A:$A,C329)</f>
        <v>1</v>
      </c>
      <c r="P329">
        <f>COUNTIF(Orders!$H:$H,UPPER(SUBSTITUTE(TRIM(C329),"-","")))</f>
        <v>1</v>
      </c>
      <c r="R329" t="str">
        <f t="shared" si="61"/>
        <v>Matched Order Reference</v>
      </c>
      <c r="S329">
        <f t="shared" si="62"/>
        <v>1</v>
      </c>
      <c r="V329" cm="1">
        <f t="array" ref="V329">IF(E329&lt;&gt;"CAPTURE",0,SUMPRODUCT((MDR_Rates!$A$2:$A$10=F329)*(G329&gt;MDR_Rates!$B$2:$B$10)*((MDR_Rates!$C$2:$C$10="")+(G329&lt;=MDR_Rates!$C$2:$C$10))*MDR_Rates!$D$2:$D$10))</f>
        <v>1.9</v>
      </c>
      <c r="W329">
        <f t="shared" si="63"/>
        <v>28.48</v>
      </c>
      <c r="X329">
        <f t="shared" si="64"/>
        <v>5.13</v>
      </c>
      <c r="Y329">
        <f t="shared" si="65"/>
        <v>0</v>
      </c>
      <c r="Z329">
        <f t="shared" si="66"/>
        <v>0</v>
      </c>
      <c r="AG329" t="str">
        <f t="shared" si="67"/>
        <v/>
      </c>
      <c r="AI329" t="str">
        <f t="shared" si="68"/>
        <v/>
      </c>
      <c r="AJ329" t="str">
        <f t="shared" si="69"/>
        <v/>
      </c>
      <c r="AK329" t="str">
        <f t="shared" si="70"/>
        <v>ORD26005942</v>
      </c>
      <c r="AL329">
        <f>IF(E329&lt;&gt;"CAPTURE","",COUNTIF(Orders!$H:$H,AK329))</f>
        <v>1</v>
      </c>
      <c r="AP329" t="str">
        <f t="shared" si="71"/>
        <v>Matched to Order</v>
      </c>
      <c r="AQ329">
        <f>IF(COUNTIF($A$2:A329,A329)=1,1,0)</f>
        <v>1</v>
      </c>
    </row>
    <row r="330" spans="1:43" x14ac:dyDescent="0.3">
      <c r="A330" t="s">
        <v>12201</v>
      </c>
      <c r="B330" t="s">
        <v>11884</v>
      </c>
      <c r="D330" s="1">
        <v>46267</v>
      </c>
      <c r="E330" t="s">
        <v>12202</v>
      </c>
      <c r="F330" t="s">
        <v>44</v>
      </c>
      <c r="G330">
        <v>1799</v>
      </c>
      <c r="H330">
        <v>0</v>
      </c>
      <c r="I330">
        <v>0</v>
      </c>
      <c r="J330">
        <v>-1799</v>
      </c>
      <c r="K330" s="1">
        <v>46269</v>
      </c>
      <c r="L330" t="s">
        <v>11970</v>
      </c>
      <c r="M330">
        <f t="shared" si="60"/>
        <v>1</v>
      </c>
      <c r="N330">
        <f>COUNTIF(Orders!$A:$A,C330)</f>
        <v>0</v>
      </c>
      <c r="P330">
        <f>COUNTIF(Orders!$H:$H,UPPER(SUBSTITUTE(TRIM(C330),"-","")))</f>
        <v>1042575</v>
      </c>
      <c r="R330" t="str">
        <f t="shared" si="61"/>
        <v>Refund</v>
      </c>
      <c r="S330">
        <f t="shared" si="62"/>
        <v>0</v>
      </c>
      <c r="V330" cm="1">
        <f t="array" ref="V330">IF(E330&lt;&gt;"CAPTURE",0,SUMPRODUCT((MDR_Rates!$A$2:$A$10=F330)*(G330&gt;MDR_Rates!$B$2:$B$10)*((MDR_Rates!$C$2:$C$10="")+(G330&lt;=MDR_Rates!$C$2:$C$10))*MDR_Rates!$D$2:$D$10))</f>
        <v>0</v>
      </c>
      <c r="W330">
        <f t="shared" si="63"/>
        <v>0</v>
      </c>
      <c r="X330">
        <f t="shared" si="64"/>
        <v>0</v>
      </c>
      <c r="Y330">
        <f t="shared" si="65"/>
        <v>0</v>
      </c>
      <c r="Z330">
        <f t="shared" si="66"/>
        <v>0</v>
      </c>
      <c r="AG330" t="str">
        <f t="shared" si="67"/>
        <v>Original Capture Found</v>
      </c>
      <c r="AI330">
        <f t="shared" si="68"/>
        <v>1799</v>
      </c>
      <c r="AJ330" t="str">
        <f t="shared" si="69"/>
        <v>Full Refund</v>
      </c>
      <c r="AK330" t="str">
        <f t="shared" si="70"/>
        <v/>
      </c>
      <c r="AL330" t="str">
        <f>IF(E330&lt;&gt;"CAPTURE","",COUNTIF(Orders!$H:$H,AK330))</f>
        <v/>
      </c>
      <c r="AP330" t="str">
        <f t="shared" si="71"/>
        <v/>
      </c>
      <c r="AQ330">
        <f>IF(COUNTIF($A$2:A330,A330)=1,1,0)</f>
        <v>1</v>
      </c>
    </row>
    <row r="331" spans="1:43" x14ac:dyDescent="0.3">
      <c r="A331" t="s">
        <v>12203</v>
      </c>
      <c r="B331" t="s">
        <v>11945</v>
      </c>
      <c r="D331" s="1">
        <v>46267</v>
      </c>
      <c r="E331" t="s">
        <v>12202</v>
      </c>
      <c r="F331" t="s">
        <v>33</v>
      </c>
      <c r="G331">
        <v>599</v>
      </c>
      <c r="H331">
        <v>0</v>
      </c>
      <c r="I331">
        <v>0</v>
      </c>
      <c r="J331">
        <v>-599</v>
      </c>
      <c r="K331" s="1">
        <v>46269</v>
      </c>
      <c r="L331" t="s">
        <v>11970</v>
      </c>
      <c r="M331">
        <f t="shared" si="60"/>
        <v>1</v>
      </c>
      <c r="N331">
        <f>COUNTIF(Orders!$A:$A,C331)</f>
        <v>0</v>
      </c>
      <c r="P331">
        <f>COUNTIF(Orders!$H:$H,UPPER(SUBSTITUTE(TRIM(C331),"-","")))</f>
        <v>1042575</v>
      </c>
      <c r="R331" t="str">
        <f t="shared" si="61"/>
        <v>Refund</v>
      </c>
      <c r="S331">
        <f t="shared" si="62"/>
        <v>0</v>
      </c>
      <c r="V331" cm="1">
        <f t="array" ref="V331">IF(E331&lt;&gt;"CAPTURE",0,SUMPRODUCT((MDR_Rates!$A$2:$A$10=F331)*(G331&gt;MDR_Rates!$B$2:$B$10)*((MDR_Rates!$C$2:$C$10="")+(G331&lt;=MDR_Rates!$C$2:$C$10))*MDR_Rates!$D$2:$D$10))</f>
        <v>0</v>
      </c>
      <c r="W331">
        <f t="shared" si="63"/>
        <v>0</v>
      </c>
      <c r="X331">
        <f t="shared" si="64"/>
        <v>0</v>
      </c>
      <c r="Y331">
        <f t="shared" si="65"/>
        <v>0</v>
      </c>
      <c r="Z331">
        <f t="shared" si="66"/>
        <v>0</v>
      </c>
      <c r="AG331" t="str">
        <f t="shared" si="67"/>
        <v>Original Capture Found</v>
      </c>
      <c r="AI331">
        <f t="shared" si="68"/>
        <v>599</v>
      </c>
      <c r="AJ331" t="str">
        <f t="shared" si="69"/>
        <v>Full Refund</v>
      </c>
      <c r="AK331" t="str">
        <f t="shared" si="70"/>
        <v/>
      </c>
      <c r="AL331" t="str">
        <f>IF(E331&lt;&gt;"CAPTURE","",COUNTIF(Orders!$H:$H,AK331))</f>
        <v/>
      </c>
      <c r="AP331" t="str">
        <f t="shared" si="71"/>
        <v/>
      </c>
      <c r="AQ331">
        <f>IF(COUNTIF($A$2:A331,A331)=1,1,0)</f>
        <v>1</v>
      </c>
    </row>
    <row r="332" spans="1:43" x14ac:dyDescent="0.3">
      <c r="A332" t="s">
        <v>12204</v>
      </c>
      <c r="C332" t="s">
        <v>106</v>
      </c>
      <c r="D332" s="1">
        <v>46268</v>
      </c>
      <c r="E332" t="s">
        <v>11819</v>
      </c>
      <c r="F332" t="s">
        <v>17</v>
      </c>
      <c r="G332">
        <v>349</v>
      </c>
      <c r="H332">
        <v>6.28</v>
      </c>
      <c r="I332">
        <v>1.1299999999999999</v>
      </c>
      <c r="J332">
        <v>341.59</v>
      </c>
      <c r="K332" s="1">
        <v>46270</v>
      </c>
      <c r="L332" t="s">
        <v>12205</v>
      </c>
      <c r="M332">
        <f t="shared" si="60"/>
        <v>1</v>
      </c>
      <c r="N332">
        <f>COUNTIF(Orders!$A:$A,C332)</f>
        <v>1</v>
      </c>
      <c r="P332">
        <f>COUNTIF(Orders!$H:$H,UPPER(SUBSTITUTE(TRIM(C332),"-","")))</f>
        <v>1</v>
      </c>
      <c r="R332" t="str">
        <f t="shared" si="61"/>
        <v>Matched Order Reference</v>
      </c>
      <c r="S332">
        <f t="shared" si="62"/>
        <v>1</v>
      </c>
      <c r="V332" cm="1">
        <f t="array" ref="V332">IF(E332&lt;&gt;"CAPTURE",0,SUMPRODUCT((MDR_Rates!$A$2:$A$10=F332)*(G332&gt;MDR_Rates!$B$2:$B$10)*((MDR_Rates!$C$2:$C$10="")+(G332&lt;=MDR_Rates!$C$2:$C$10))*MDR_Rates!$D$2:$D$10))</f>
        <v>1.8</v>
      </c>
      <c r="W332">
        <f t="shared" si="63"/>
        <v>6.28</v>
      </c>
      <c r="X332">
        <f t="shared" si="64"/>
        <v>1.1299999999999999</v>
      </c>
      <c r="Y332">
        <f t="shared" si="65"/>
        <v>0</v>
      </c>
      <c r="Z332">
        <f t="shared" si="66"/>
        <v>0</v>
      </c>
      <c r="AG332" t="str">
        <f t="shared" si="67"/>
        <v/>
      </c>
      <c r="AI332" t="str">
        <f t="shared" si="68"/>
        <v/>
      </c>
      <c r="AJ332" t="str">
        <f t="shared" si="69"/>
        <v/>
      </c>
      <c r="AK332" t="str">
        <f t="shared" si="70"/>
        <v>ORD26000042</v>
      </c>
      <c r="AL332">
        <f>IF(E332&lt;&gt;"CAPTURE","",COUNTIF(Orders!$H:$H,AK332))</f>
        <v>1</v>
      </c>
      <c r="AP332" t="str">
        <f t="shared" si="71"/>
        <v>Matched to Order</v>
      </c>
      <c r="AQ332">
        <f>IF(COUNTIF($A$2:A332,A332)=1,1,0)</f>
        <v>1</v>
      </c>
    </row>
    <row r="333" spans="1:43" x14ac:dyDescent="0.3">
      <c r="A333" t="s">
        <v>12206</v>
      </c>
      <c r="C333" t="s">
        <v>186</v>
      </c>
      <c r="D333" s="1">
        <v>46268</v>
      </c>
      <c r="E333" t="s">
        <v>11819</v>
      </c>
      <c r="F333" t="s">
        <v>44</v>
      </c>
      <c r="G333">
        <v>2197</v>
      </c>
      <c r="H333">
        <v>37.35</v>
      </c>
      <c r="I333">
        <v>6.72</v>
      </c>
      <c r="J333">
        <v>2152.9299999999998</v>
      </c>
      <c r="K333" s="1">
        <v>46270</v>
      </c>
      <c r="L333" t="s">
        <v>12205</v>
      </c>
      <c r="M333">
        <f t="shared" si="60"/>
        <v>1</v>
      </c>
      <c r="N333">
        <f>COUNTIF(Orders!$A:$A,C333)</f>
        <v>1</v>
      </c>
      <c r="P333">
        <f>COUNTIF(Orders!$H:$H,UPPER(SUBSTITUTE(TRIM(C333),"-","")))</f>
        <v>1</v>
      </c>
      <c r="R333" t="str">
        <f t="shared" si="61"/>
        <v>Matched Order Reference</v>
      </c>
      <c r="S333">
        <f t="shared" si="62"/>
        <v>1</v>
      </c>
      <c r="V333" cm="1">
        <f t="array" ref="V333">IF(E333&lt;&gt;"CAPTURE",0,SUMPRODUCT((MDR_Rates!$A$2:$A$10=F333)*(G333&gt;MDR_Rates!$B$2:$B$10)*((MDR_Rates!$C$2:$C$10="")+(G333&lt;=MDR_Rates!$C$2:$C$10))*MDR_Rates!$D$2:$D$10))</f>
        <v>1.7</v>
      </c>
      <c r="W333">
        <f t="shared" si="63"/>
        <v>37.35</v>
      </c>
      <c r="X333">
        <f t="shared" si="64"/>
        <v>6.72</v>
      </c>
      <c r="Y333">
        <f t="shared" si="65"/>
        <v>0</v>
      </c>
      <c r="Z333">
        <f t="shared" si="66"/>
        <v>0</v>
      </c>
      <c r="AG333" t="str">
        <f t="shared" si="67"/>
        <v/>
      </c>
      <c r="AI333" t="str">
        <f t="shared" si="68"/>
        <v/>
      </c>
      <c r="AJ333" t="str">
        <f t="shared" si="69"/>
        <v/>
      </c>
      <c r="AK333" t="str">
        <f t="shared" si="70"/>
        <v>ORD26000082</v>
      </c>
      <c r="AL333">
        <f>IF(E333&lt;&gt;"CAPTURE","",COUNTIF(Orders!$H:$H,AK333))</f>
        <v>1</v>
      </c>
      <c r="AP333" t="str">
        <f t="shared" si="71"/>
        <v>Matched to Order</v>
      </c>
      <c r="AQ333">
        <f>IF(COUNTIF($A$2:A333,A333)=1,1,0)</f>
        <v>1</v>
      </c>
    </row>
    <row r="334" spans="1:43" x14ac:dyDescent="0.3">
      <c r="A334" t="s">
        <v>12207</v>
      </c>
      <c r="C334" t="s">
        <v>240</v>
      </c>
      <c r="D334" s="1">
        <v>46268</v>
      </c>
      <c r="E334" t="s">
        <v>11819</v>
      </c>
      <c r="F334" t="s">
        <v>9</v>
      </c>
      <c r="G334">
        <v>599</v>
      </c>
      <c r="H334">
        <v>0</v>
      </c>
      <c r="I334">
        <v>0</v>
      </c>
      <c r="J334">
        <v>599</v>
      </c>
      <c r="K334" s="1">
        <v>46270</v>
      </c>
      <c r="L334" t="s">
        <v>12205</v>
      </c>
      <c r="M334">
        <f t="shared" si="60"/>
        <v>1</v>
      </c>
      <c r="N334">
        <f>COUNTIF(Orders!$A:$A,C334)</f>
        <v>1</v>
      </c>
      <c r="P334">
        <f>COUNTIF(Orders!$H:$H,UPPER(SUBSTITUTE(TRIM(C334),"-","")))</f>
        <v>1</v>
      </c>
      <c r="R334" t="str">
        <f t="shared" si="61"/>
        <v>Matched Order Reference</v>
      </c>
      <c r="S334">
        <f t="shared" si="62"/>
        <v>1</v>
      </c>
      <c r="V334" cm="1">
        <f t="array" ref="V334">IF(E334&lt;&gt;"CAPTURE",0,SUMPRODUCT((MDR_Rates!$A$2:$A$10=F334)*(G334&gt;MDR_Rates!$B$2:$B$10)*((MDR_Rates!$C$2:$C$10="")+(G334&lt;=MDR_Rates!$C$2:$C$10))*MDR_Rates!$D$2:$D$10))</f>
        <v>0</v>
      </c>
      <c r="W334">
        <f t="shared" si="63"/>
        <v>0</v>
      </c>
      <c r="X334">
        <f t="shared" si="64"/>
        <v>0</v>
      </c>
      <c r="Y334">
        <f t="shared" si="65"/>
        <v>0</v>
      </c>
      <c r="Z334">
        <f t="shared" si="66"/>
        <v>0</v>
      </c>
      <c r="AG334" t="str">
        <f t="shared" si="67"/>
        <v/>
      </c>
      <c r="AI334" t="str">
        <f t="shared" si="68"/>
        <v/>
      </c>
      <c r="AJ334" t="str">
        <f t="shared" si="69"/>
        <v/>
      </c>
      <c r="AK334" t="str">
        <f t="shared" si="70"/>
        <v>ORD26000109</v>
      </c>
      <c r="AL334">
        <f>IF(E334&lt;&gt;"CAPTURE","",COUNTIF(Orders!$H:$H,AK334))</f>
        <v>1</v>
      </c>
      <c r="AP334" t="str">
        <f t="shared" si="71"/>
        <v>Matched to Order</v>
      </c>
      <c r="AQ334">
        <f>IF(COUNTIF($A$2:A334,A334)=1,1,0)</f>
        <v>1</v>
      </c>
    </row>
    <row r="335" spans="1:43" x14ac:dyDescent="0.3">
      <c r="A335" t="s">
        <v>12208</v>
      </c>
      <c r="C335" t="s">
        <v>260</v>
      </c>
      <c r="D335" s="1">
        <v>46268</v>
      </c>
      <c r="E335" t="s">
        <v>11819</v>
      </c>
      <c r="F335" t="s">
        <v>9</v>
      </c>
      <c r="G335">
        <v>349</v>
      </c>
      <c r="H335">
        <v>0</v>
      </c>
      <c r="I335">
        <v>0</v>
      </c>
      <c r="J335">
        <v>349</v>
      </c>
      <c r="K335" s="1">
        <v>46270</v>
      </c>
      <c r="L335" t="s">
        <v>12205</v>
      </c>
      <c r="M335">
        <f t="shared" si="60"/>
        <v>1</v>
      </c>
      <c r="N335">
        <f>COUNTIF(Orders!$A:$A,C335)</f>
        <v>1</v>
      </c>
      <c r="P335">
        <f>COUNTIF(Orders!$H:$H,UPPER(SUBSTITUTE(TRIM(C335),"-","")))</f>
        <v>1</v>
      </c>
      <c r="R335" t="str">
        <f t="shared" si="61"/>
        <v>Matched Order Reference</v>
      </c>
      <c r="S335">
        <f t="shared" si="62"/>
        <v>1</v>
      </c>
      <c r="V335" cm="1">
        <f t="array" ref="V335">IF(E335&lt;&gt;"CAPTURE",0,SUMPRODUCT((MDR_Rates!$A$2:$A$10=F335)*(G335&gt;MDR_Rates!$B$2:$B$10)*((MDR_Rates!$C$2:$C$10="")+(G335&lt;=MDR_Rates!$C$2:$C$10))*MDR_Rates!$D$2:$D$10))</f>
        <v>0</v>
      </c>
      <c r="W335">
        <f t="shared" si="63"/>
        <v>0</v>
      </c>
      <c r="X335">
        <f t="shared" si="64"/>
        <v>0</v>
      </c>
      <c r="Y335">
        <f t="shared" si="65"/>
        <v>0</v>
      </c>
      <c r="Z335">
        <f t="shared" si="66"/>
        <v>0</v>
      </c>
      <c r="AG335" t="str">
        <f t="shared" si="67"/>
        <v/>
      </c>
      <c r="AI335" t="str">
        <f t="shared" si="68"/>
        <v/>
      </c>
      <c r="AJ335" t="str">
        <f t="shared" si="69"/>
        <v/>
      </c>
      <c r="AK335" t="str">
        <f t="shared" si="70"/>
        <v>ORD26000119</v>
      </c>
      <c r="AL335">
        <f>IF(E335&lt;&gt;"CAPTURE","",COUNTIF(Orders!$H:$H,AK335))</f>
        <v>1</v>
      </c>
      <c r="AP335" t="str">
        <f t="shared" si="71"/>
        <v>Matched to Order</v>
      </c>
      <c r="AQ335">
        <f>IF(COUNTIF($A$2:A335,A335)=1,1,0)</f>
        <v>1</v>
      </c>
    </row>
    <row r="336" spans="1:43" x14ac:dyDescent="0.3">
      <c r="A336" t="s">
        <v>12209</v>
      </c>
      <c r="C336" t="s">
        <v>270</v>
      </c>
      <c r="D336" s="1">
        <v>46268</v>
      </c>
      <c r="E336" t="s">
        <v>11819</v>
      </c>
      <c r="F336" t="s">
        <v>17</v>
      </c>
      <c r="G336">
        <v>6397</v>
      </c>
      <c r="H336">
        <v>102.35</v>
      </c>
      <c r="I336">
        <v>18.420000000000002</v>
      </c>
      <c r="J336">
        <v>6276.23</v>
      </c>
      <c r="K336" s="1">
        <v>46270</v>
      </c>
      <c r="L336" t="s">
        <v>12205</v>
      </c>
      <c r="M336">
        <f t="shared" si="60"/>
        <v>1</v>
      </c>
      <c r="N336">
        <f>COUNTIF(Orders!$A:$A,C336)</f>
        <v>1</v>
      </c>
      <c r="P336">
        <f>COUNTIF(Orders!$H:$H,UPPER(SUBSTITUTE(TRIM(C336),"-","")))</f>
        <v>1</v>
      </c>
      <c r="R336" t="str">
        <f t="shared" si="61"/>
        <v>Matched Order Reference</v>
      </c>
      <c r="S336">
        <f t="shared" si="62"/>
        <v>1</v>
      </c>
      <c r="V336" cm="1">
        <f t="array" ref="V336">IF(E336&lt;&gt;"CAPTURE",0,SUMPRODUCT((MDR_Rates!$A$2:$A$10=F336)*(G336&gt;MDR_Rates!$B$2:$B$10)*((MDR_Rates!$C$2:$C$10="")+(G336&lt;=MDR_Rates!$C$2:$C$10))*MDR_Rates!$D$2:$D$10))</f>
        <v>1.6</v>
      </c>
      <c r="W336">
        <f t="shared" si="63"/>
        <v>102.35</v>
      </c>
      <c r="X336">
        <f t="shared" si="64"/>
        <v>18.420000000000002</v>
      </c>
      <c r="Y336">
        <f t="shared" si="65"/>
        <v>0</v>
      </c>
      <c r="Z336">
        <f t="shared" si="66"/>
        <v>0</v>
      </c>
      <c r="AG336" t="str">
        <f t="shared" si="67"/>
        <v/>
      </c>
      <c r="AI336" t="str">
        <f t="shared" si="68"/>
        <v/>
      </c>
      <c r="AJ336" t="str">
        <f t="shared" si="69"/>
        <v/>
      </c>
      <c r="AK336" t="str">
        <f t="shared" si="70"/>
        <v>ORD26000124</v>
      </c>
      <c r="AL336">
        <f>IF(E336&lt;&gt;"CAPTURE","",COUNTIF(Orders!$H:$H,AK336))</f>
        <v>1</v>
      </c>
      <c r="AP336" t="str">
        <f t="shared" si="71"/>
        <v>Matched to Order</v>
      </c>
      <c r="AQ336">
        <f>IF(COUNTIF($A$2:A336,A336)=1,1,0)</f>
        <v>1</v>
      </c>
    </row>
    <row r="337" spans="1:43" x14ac:dyDescent="0.3">
      <c r="A337" t="s">
        <v>12210</v>
      </c>
      <c r="C337" t="s">
        <v>508</v>
      </c>
      <c r="D337" s="1">
        <v>46268</v>
      </c>
      <c r="E337" t="s">
        <v>11819</v>
      </c>
      <c r="F337" t="s">
        <v>44</v>
      </c>
      <c r="G337">
        <v>2798</v>
      </c>
      <c r="H337">
        <v>47.57</v>
      </c>
      <c r="I337">
        <v>8.56</v>
      </c>
      <c r="J337">
        <v>2741.87</v>
      </c>
      <c r="K337" s="1">
        <v>46270</v>
      </c>
      <c r="L337" t="s">
        <v>12205</v>
      </c>
      <c r="M337">
        <f t="shared" si="60"/>
        <v>1</v>
      </c>
      <c r="N337">
        <f>COUNTIF(Orders!$A:$A,C337)</f>
        <v>1</v>
      </c>
      <c r="P337">
        <f>COUNTIF(Orders!$H:$H,UPPER(SUBSTITUTE(TRIM(C337),"-","")))</f>
        <v>1</v>
      </c>
      <c r="R337" t="str">
        <f t="shared" si="61"/>
        <v>Matched Order Reference</v>
      </c>
      <c r="S337">
        <f t="shared" si="62"/>
        <v>1</v>
      </c>
      <c r="V337" cm="1">
        <f t="array" ref="V337">IF(E337&lt;&gt;"CAPTURE",0,SUMPRODUCT((MDR_Rates!$A$2:$A$10=F337)*(G337&gt;MDR_Rates!$B$2:$B$10)*((MDR_Rates!$C$2:$C$10="")+(G337&lt;=MDR_Rates!$C$2:$C$10))*MDR_Rates!$D$2:$D$10))</f>
        <v>1.7</v>
      </c>
      <c r="W337">
        <f t="shared" si="63"/>
        <v>47.57</v>
      </c>
      <c r="X337">
        <f t="shared" si="64"/>
        <v>8.56</v>
      </c>
      <c r="Y337">
        <f t="shared" si="65"/>
        <v>0</v>
      </c>
      <c r="Z337">
        <f t="shared" si="66"/>
        <v>0</v>
      </c>
      <c r="AG337" t="str">
        <f t="shared" si="67"/>
        <v/>
      </c>
      <c r="AI337" t="str">
        <f t="shared" si="68"/>
        <v/>
      </c>
      <c r="AJ337" t="str">
        <f t="shared" si="69"/>
        <v/>
      </c>
      <c r="AK337" t="str">
        <f t="shared" si="70"/>
        <v>ORD26000243</v>
      </c>
      <c r="AL337">
        <f>IF(E337&lt;&gt;"CAPTURE","",COUNTIF(Orders!$H:$H,AK337))</f>
        <v>1</v>
      </c>
      <c r="AP337" t="str">
        <f t="shared" si="71"/>
        <v>Matched to Order</v>
      </c>
      <c r="AQ337">
        <f>IF(COUNTIF($A$2:A337,A337)=1,1,0)</f>
        <v>1</v>
      </c>
    </row>
    <row r="338" spans="1:43" x14ac:dyDescent="0.3">
      <c r="A338" t="s">
        <v>12211</v>
      </c>
      <c r="C338" t="s">
        <v>556</v>
      </c>
      <c r="D338" s="1">
        <v>46268</v>
      </c>
      <c r="E338" t="s">
        <v>11819</v>
      </c>
      <c r="F338" t="s">
        <v>9</v>
      </c>
      <c r="G338">
        <v>4999</v>
      </c>
      <c r="H338">
        <v>15</v>
      </c>
      <c r="I338">
        <v>2.7</v>
      </c>
      <c r="J338">
        <v>4981.3</v>
      </c>
      <c r="K338" s="1">
        <v>46270</v>
      </c>
      <c r="L338" t="s">
        <v>12205</v>
      </c>
      <c r="M338">
        <f t="shared" si="60"/>
        <v>1</v>
      </c>
      <c r="N338">
        <f>COUNTIF(Orders!$A:$A,C338)</f>
        <v>1</v>
      </c>
      <c r="P338">
        <f>COUNTIF(Orders!$H:$H,UPPER(SUBSTITUTE(TRIM(C338),"-","")))</f>
        <v>1</v>
      </c>
      <c r="R338" t="str">
        <f t="shared" si="61"/>
        <v>Matched Order Reference</v>
      </c>
      <c r="S338">
        <f t="shared" si="62"/>
        <v>1</v>
      </c>
      <c r="V338" cm="1">
        <f t="array" ref="V338">IF(E338&lt;&gt;"CAPTURE",0,SUMPRODUCT((MDR_Rates!$A$2:$A$10=F338)*(G338&gt;MDR_Rates!$B$2:$B$10)*((MDR_Rates!$C$2:$C$10="")+(G338&lt;=MDR_Rates!$C$2:$C$10))*MDR_Rates!$D$2:$D$10))</f>
        <v>0.3</v>
      </c>
      <c r="W338">
        <f t="shared" si="63"/>
        <v>15</v>
      </c>
      <c r="X338">
        <f t="shared" si="64"/>
        <v>2.7</v>
      </c>
      <c r="Y338">
        <f t="shared" si="65"/>
        <v>0</v>
      </c>
      <c r="Z338">
        <f t="shared" si="66"/>
        <v>0</v>
      </c>
      <c r="AG338" t="str">
        <f t="shared" si="67"/>
        <v/>
      </c>
      <c r="AI338" t="str">
        <f t="shared" si="68"/>
        <v/>
      </c>
      <c r="AJ338" t="str">
        <f t="shared" si="69"/>
        <v/>
      </c>
      <c r="AK338" t="str">
        <f t="shared" si="70"/>
        <v>ORD26000267</v>
      </c>
      <c r="AL338">
        <f>IF(E338&lt;&gt;"CAPTURE","",COUNTIF(Orders!$H:$H,AK338))</f>
        <v>1</v>
      </c>
      <c r="AP338" t="str">
        <f t="shared" si="71"/>
        <v>Matched to Order</v>
      </c>
      <c r="AQ338">
        <f>IF(COUNTIF($A$2:A338,A338)=1,1,0)</f>
        <v>1</v>
      </c>
    </row>
    <row r="339" spans="1:43" x14ac:dyDescent="0.3">
      <c r="A339" t="s">
        <v>12212</v>
      </c>
      <c r="C339" t="s">
        <v>592</v>
      </c>
      <c r="D339" s="1">
        <v>46268</v>
      </c>
      <c r="E339" t="s">
        <v>11819</v>
      </c>
      <c r="F339" t="s">
        <v>17</v>
      </c>
      <c r="G339">
        <v>349</v>
      </c>
      <c r="H339">
        <v>6.28</v>
      </c>
      <c r="I339">
        <v>1.1299999999999999</v>
      </c>
      <c r="J339">
        <v>341.59</v>
      </c>
      <c r="K339" s="1">
        <v>46270</v>
      </c>
      <c r="L339" t="s">
        <v>12205</v>
      </c>
      <c r="M339">
        <f t="shared" si="60"/>
        <v>1</v>
      </c>
      <c r="N339">
        <f>COUNTIF(Orders!$A:$A,C339)</f>
        <v>1</v>
      </c>
      <c r="P339">
        <f>COUNTIF(Orders!$H:$H,UPPER(SUBSTITUTE(TRIM(C339),"-","")))</f>
        <v>1</v>
      </c>
      <c r="R339" t="str">
        <f t="shared" si="61"/>
        <v>Matched Order Reference</v>
      </c>
      <c r="S339">
        <f t="shared" si="62"/>
        <v>1</v>
      </c>
      <c r="V339" cm="1">
        <f t="array" ref="V339">IF(E339&lt;&gt;"CAPTURE",0,SUMPRODUCT((MDR_Rates!$A$2:$A$10=F339)*(G339&gt;MDR_Rates!$B$2:$B$10)*((MDR_Rates!$C$2:$C$10="")+(G339&lt;=MDR_Rates!$C$2:$C$10))*MDR_Rates!$D$2:$D$10))</f>
        <v>1.8</v>
      </c>
      <c r="W339">
        <f t="shared" si="63"/>
        <v>6.28</v>
      </c>
      <c r="X339">
        <f t="shared" si="64"/>
        <v>1.1299999999999999</v>
      </c>
      <c r="Y339">
        <f t="shared" si="65"/>
        <v>0</v>
      </c>
      <c r="Z339">
        <f t="shared" si="66"/>
        <v>0</v>
      </c>
      <c r="AG339" t="str">
        <f t="shared" si="67"/>
        <v/>
      </c>
      <c r="AI339" t="str">
        <f t="shared" si="68"/>
        <v/>
      </c>
      <c r="AJ339" t="str">
        <f t="shared" si="69"/>
        <v/>
      </c>
      <c r="AK339" t="str">
        <f t="shared" si="70"/>
        <v>ORD26000285</v>
      </c>
      <c r="AL339">
        <f>IF(E339&lt;&gt;"CAPTURE","",COUNTIF(Orders!$H:$H,AK339))</f>
        <v>1</v>
      </c>
      <c r="AP339" t="str">
        <f t="shared" si="71"/>
        <v>Matched to Order</v>
      </c>
      <c r="AQ339">
        <f>IF(COUNTIF($A$2:A339,A339)=1,1,0)</f>
        <v>1</v>
      </c>
    </row>
    <row r="340" spans="1:43" x14ac:dyDescent="0.3">
      <c r="A340" t="s">
        <v>12213</v>
      </c>
      <c r="C340" t="s">
        <v>12214</v>
      </c>
      <c r="D340" s="1">
        <v>46268</v>
      </c>
      <c r="E340" t="s">
        <v>11819</v>
      </c>
      <c r="F340" t="s">
        <v>9</v>
      </c>
      <c r="G340">
        <v>2398</v>
      </c>
      <c r="H340">
        <v>7.19</v>
      </c>
      <c r="I340">
        <v>1.29</v>
      </c>
      <c r="J340">
        <v>2389.52</v>
      </c>
      <c r="K340" s="1">
        <v>46270</v>
      </c>
      <c r="L340" t="s">
        <v>12205</v>
      </c>
      <c r="M340">
        <f t="shared" si="60"/>
        <v>1</v>
      </c>
      <c r="N340">
        <f>COUNTIF(Orders!$A:$A,C340)</f>
        <v>1</v>
      </c>
      <c r="P340">
        <f>COUNTIF(Orders!$H:$H,UPPER(SUBSTITUTE(TRIM(C340),"-","")))</f>
        <v>1</v>
      </c>
      <c r="R340" t="str">
        <f t="shared" si="61"/>
        <v>Matched Order Reference</v>
      </c>
      <c r="S340">
        <f t="shared" si="62"/>
        <v>1</v>
      </c>
      <c r="V340" cm="1">
        <f t="array" ref="V340">IF(E340&lt;&gt;"CAPTURE",0,SUMPRODUCT((MDR_Rates!$A$2:$A$10=F340)*(G340&gt;MDR_Rates!$B$2:$B$10)*((MDR_Rates!$C$2:$C$10="")+(G340&lt;=MDR_Rates!$C$2:$C$10))*MDR_Rates!$D$2:$D$10))</f>
        <v>0.3</v>
      </c>
      <c r="W340">
        <f t="shared" si="63"/>
        <v>7.19</v>
      </c>
      <c r="X340">
        <f t="shared" si="64"/>
        <v>1.29</v>
      </c>
      <c r="Y340">
        <f t="shared" si="65"/>
        <v>0</v>
      </c>
      <c r="Z340">
        <f t="shared" si="66"/>
        <v>0</v>
      </c>
      <c r="AG340" t="str">
        <f t="shared" si="67"/>
        <v/>
      </c>
      <c r="AI340" t="str">
        <f t="shared" si="68"/>
        <v/>
      </c>
      <c r="AJ340" t="str">
        <f t="shared" si="69"/>
        <v/>
      </c>
      <c r="AK340" t="str">
        <f t="shared" si="70"/>
        <v>ORD26000298</v>
      </c>
      <c r="AL340">
        <f>IF(E340&lt;&gt;"CAPTURE","",COUNTIF(Orders!$H:$H,AK340))</f>
        <v>1</v>
      </c>
      <c r="AP340" t="str">
        <f t="shared" si="71"/>
        <v>Matched to Order</v>
      </c>
      <c r="AQ340">
        <f>IF(COUNTIF($A$2:A340,A340)=1,1,0)</f>
        <v>1</v>
      </c>
    </row>
    <row r="341" spans="1:43" x14ac:dyDescent="0.3">
      <c r="A341" t="s">
        <v>12215</v>
      </c>
      <c r="C341" t="s">
        <v>682</v>
      </c>
      <c r="D341" s="1">
        <v>46268</v>
      </c>
      <c r="E341" t="s">
        <v>11819</v>
      </c>
      <c r="F341" t="s">
        <v>9</v>
      </c>
      <c r="G341">
        <v>3348</v>
      </c>
      <c r="H341">
        <v>10.039999999999999</v>
      </c>
      <c r="I341">
        <v>1.81</v>
      </c>
      <c r="J341">
        <v>3336.15</v>
      </c>
      <c r="K341" s="1">
        <v>46270</v>
      </c>
      <c r="L341" t="s">
        <v>12205</v>
      </c>
      <c r="M341">
        <f t="shared" si="60"/>
        <v>1</v>
      </c>
      <c r="N341">
        <f>COUNTIF(Orders!$A:$A,C341)</f>
        <v>1</v>
      </c>
      <c r="P341">
        <f>COUNTIF(Orders!$H:$H,UPPER(SUBSTITUTE(TRIM(C341),"-","")))</f>
        <v>1</v>
      </c>
      <c r="R341" t="str">
        <f t="shared" si="61"/>
        <v>Matched Order Reference</v>
      </c>
      <c r="S341">
        <f t="shared" si="62"/>
        <v>1</v>
      </c>
      <c r="V341" cm="1">
        <f t="array" ref="V341">IF(E341&lt;&gt;"CAPTURE",0,SUMPRODUCT((MDR_Rates!$A$2:$A$10=F341)*(G341&gt;MDR_Rates!$B$2:$B$10)*((MDR_Rates!$C$2:$C$10="")+(G341&lt;=MDR_Rates!$C$2:$C$10))*MDR_Rates!$D$2:$D$10))</f>
        <v>0.3</v>
      </c>
      <c r="W341">
        <f t="shared" si="63"/>
        <v>10.039999999999999</v>
      </c>
      <c r="X341">
        <f t="shared" si="64"/>
        <v>1.81</v>
      </c>
      <c r="Y341">
        <f t="shared" si="65"/>
        <v>0</v>
      </c>
      <c r="Z341">
        <f t="shared" si="66"/>
        <v>0</v>
      </c>
      <c r="AG341" t="str">
        <f t="shared" si="67"/>
        <v/>
      </c>
      <c r="AI341" t="str">
        <f t="shared" si="68"/>
        <v/>
      </c>
      <c r="AJ341" t="str">
        <f t="shared" si="69"/>
        <v/>
      </c>
      <c r="AK341" t="str">
        <f t="shared" si="70"/>
        <v>ORD26000330</v>
      </c>
      <c r="AL341">
        <f>IF(E341&lt;&gt;"CAPTURE","",COUNTIF(Orders!$H:$H,AK341))</f>
        <v>1</v>
      </c>
      <c r="AP341" t="str">
        <f t="shared" si="71"/>
        <v>Matched to Order</v>
      </c>
      <c r="AQ341">
        <f>IF(COUNTIF($A$2:A341,A341)=1,1,0)</f>
        <v>1</v>
      </c>
    </row>
    <row r="342" spans="1:43" x14ac:dyDescent="0.3">
      <c r="A342" t="s">
        <v>12216</v>
      </c>
      <c r="C342" t="s">
        <v>916</v>
      </c>
      <c r="D342" s="1">
        <v>46268</v>
      </c>
      <c r="E342" t="s">
        <v>11819</v>
      </c>
      <c r="F342" t="s">
        <v>9</v>
      </c>
      <c r="G342">
        <v>2999</v>
      </c>
      <c r="H342">
        <v>9</v>
      </c>
      <c r="I342">
        <v>1.62</v>
      </c>
      <c r="J342">
        <v>2988.38</v>
      </c>
      <c r="K342" s="1">
        <v>46270</v>
      </c>
      <c r="L342" t="s">
        <v>12205</v>
      </c>
      <c r="M342">
        <f t="shared" si="60"/>
        <v>1</v>
      </c>
      <c r="N342">
        <f>COUNTIF(Orders!$A:$A,C342)</f>
        <v>1</v>
      </c>
      <c r="P342">
        <f>COUNTIF(Orders!$H:$H,UPPER(SUBSTITUTE(TRIM(C342),"-","")))</f>
        <v>1</v>
      </c>
      <c r="R342" t="str">
        <f t="shared" si="61"/>
        <v>Matched Order Reference</v>
      </c>
      <c r="S342">
        <f t="shared" si="62"/>
        <v>1</v>
      </c>
      <c r="V342" cm="1">
        <f t="array" ref="V342">IF(E342&lt;&gt;"CAPTURE",0,SUMPRODUCT((MDR_Rates!$A$2:$A$10=F342)*(G342&gt;MDR_Rates!$B$2:$B$10)*((MDR_Rates!$C$2:$C$10="")+(G342&lt;=MDR_Rates!$C$2:$C$10))*MDR_Rates!$D$2:$D$10))</f>
        <v>0.3</v>
      </c>
      <c r="W342">
        <f t="shared" si="63"/>
        <v>9</v>
      </c>
      <c r="X342">
        <f t="shared" si="64"/>
        <v>1.62</v>
      </c>
      <c r="Y342">
        <f t="shared" si="65"/>
        <v>0</v>
      </c>
      <c r="Z342">
        <f t="shared" si="66"/>
        <v>0</v>
      </c>
      <c r="AG342" t="str">
        <f t="shared" si="67"/>
        <v/>
      </c>
      <c r="AI342" t="str">
        <f t="shared" si="68"/>
        <v/>
      </c>
      <c r="AJ342" t="str">
        <f t="shared" si="69"/>
        <v/>
      </c>
      <c r="AK342" t="str">
        <f t="shared" si="70"/>
        <v>ORD26000447</v>
      </c>
      <c r="AL342">
        <f>IF(E342&lt;&gt;"CAPTURE","",COUNTIF(Orders!$H:$H,AK342))</f>
        <v>1</v>
      </c>
      <c r="AP342" t="str">
        <f t="shared" si="71"/>
        <v>Matched to Order</v>
      </c>
      <c r="AQ342">
        <f>IF(COUNTIF($A$2:A342,A342)=1,1,0)</f>
        <v>1</v>
      </c>
    </row>
    <row r="343" spans="1:43" x14ac:dyDescent="0.3">
      <c r="A343" t="s">
        <v>12217</v>
      </c>
      <c r="C343" t="s">
        <v>12218</v>
      </c>
      <c r="D343" s="1">
        <v>46268</v>
      </c>
      <c r="E343" t="s">
        <v>11819</v>
      </c>
      <c r="F343" t="s">
        <v>9</v>
      </c>
      <c r="G343">
        <v>2798</v>
      </c>
      <c r="H343">
        <v>8.39</v>
      </c>
      <c r="I343">
        <v>1.51</v>
      </c>
      <c r="J343">
        <v>2788.1</v>
      </c>
      <c r="K343" s="1">
        <v>46270</v>
      </c>
      <c r="L343" t="s">
        <v>12205</v>
      </c>
      <c r="M343">
        <f t="shared" si="60"/>
        <v>1</v>
      </c>
      <c r="N343">
        <f>COUNTIF(Orders!$A:$A,C343)</f>
        <v>1</v>
      </c>
      <c r="P343">
        <f>COUNTIF(Orders!$H:$H,UPPER(SUBSTITUTE(TRIM(C343),"-","")))</f>
        <v>1</v>
      </c>
      <c r="R343" t="str">
        <f t="shared" si="61"/>
        <v>Matched Order Reference</v>
      </c>
      <c r="S343">
        <f t="shared" si="62"/>
        <v>1</v>
      </c>
      <c r="V343" cm="1">
        <f t="array" ref="V343">IF(E343&lt;&gt;"CAPTURE",0,SUMPRODUCT((MDR_Rates!$A$2:$A$10=F343)*(G343&gt;MDR_Rates!$B$2:$B$10)*((MDR_Rates!$C$2:$C$10="")+(G343&lt;=MDR_Rates!$C$2:$C$10))*MDR_Rates!$D$2:$D$10))</f>
        <v>0.3</v>
      </c>
      <c r="W343">
        <f t="shared" si="63"/>
        <v>8.39</v>
      </c>
      <c r="X343">
        <f t="shared" si="64"/>
        <v>1.51</v>
      </c>
      <c r="Y343">
        <f t="shared" si="65"/>
        <v>0</v>
      </c>
      <c r="Z343">
        <f t="shared" si="66"/>
        <v>0</v>
      </c>
      <c r="AG343" t="str">
        <f t="shared" si="67"/>
        <v/>
      </c>
      <c r="AI343" t="str">
        <f t="shared" si="68"/>
        <v/>
      </c>
      <c r="AJ343" t="str">
        <f t="shared" si="69"/>
        <v/>
      </c>
      <c r="AK343" t="str">
        <f t="shared" si="70"/>
        <v>ORD26000455</v>
      </c>
      <c r="AL343">
        <f>IF(E343&lt;&gt;"CAPTURE","",COUNTIF(Orders!$H:$H,AK343))</f>
        <v>1</v>
      </c>
      <c r="AP343" t="str">
        <f t="shared" si="71"/>
        <v>Matched to Order</v>
      </c>
      <c r="AQ343">
        <f>IF(COUNTIF($A$2:A343,A343)=1,1,0)</f>
        <v>1</v>
      </c>
    </row>
    <row r="344" spans="1:43" x14ac:dyDescent="0.3">
      <c r="A344" t="s">
        <v>12219</v>
      </c>
      <c r="C344" t="s">
        <v>995</v>
      </c>
      <c r="D344" s="1">
        <v>46268</v>
      </c>
      <c r="E344" t="s">
        <v>11819</v>
      </c>
      <c r="F344" t="s">
        <v>44</v>
      </c>
      <c r="G344">
        <v>2798</v>
      </c>
      <c r="H344">
        <v>47.57</v>
      </c>
      <c r="I344">
        <v>8.56</v>
      </c>
      <c r="J344">
        <v>2741.87</v>
      </c>
      <c r="K344" s="1">
        <v>46270</v>
      </c>
      <c r="L344" t="s">
        <v>12205</v>
      </c>
      <c r="M344">
        <f t="shared" si="60"/>
        <v>1</v>
      </c>
      <c r="N344">
        <f>COUNTIF(Orders!$A:$A,C344)</f>
        <v>1</v>
      </c>
      <c r="P344">
        <f>COUNTIF(Orders!$H:$H,UPPER(SUBSTITUTE(TRIM(C344),"-","")))</f>
        <v>1</v>
      </c>
      <c r="R344" t="str">
        <f t="shared" si="61"/>
        <v>Matched Order Reference</v>
      </c>
      <c r="S344">
        <f t="shared" si="62"/>
        <v>1</v>
      </c>
      <c r="V344" cm="1">
        <f t="array" ref="V344">IF(E344&lt;&gt;"CAPTURE",0,SUMPRODUCT((MDR_Rates!$A$2:$A$10=F344)*(G344&gt;MDR_Rates!$B$2:$B$10)*((MDR_Rates!$C$2:$C$10="")+(G344&lt;=MDR_Rates!$C$2:$C$10))*MDR_Rates!$D$2:$D$10))</f>
        <v>1.7</v>
      </c>
      <c r="W344">
        <f t="shared" si="63"/>
        <v>47.57</v>
      </c>
      <c r="X344">
        <f t="shared" si="64"/>
        <v>8.56</v>
      </c>
      <c r="Y344">
        <f t="shared" si="65"/>
        <v>0</v>
      </c>
      <c r="Z344">
        <f t="shared" si="66"/>
        <v>0</v>
      </c>
      <c r="AG344" t="str">
        <f t="shared" si="67"/>
        <v/>
      </c>
      <c r="AI344" t="str">
        <f t="shared" si="68"/>
        <v/>
      </c>
      <c r="AJ344" t="str">
        <f t="shared" si="69"/>
        <v/>
      </c>
      <c r="AK344" t="str">
        <f t="shared" si="70"/>
        <v>ORD26000487</v>
      </c>
      <c r="AL344">
        <f>IF(E344&lt;&gt;"CAPTURE","",COUNTIF(Orders!$H:$H,AK344))</f>
        <v>1</v>
      </c>
      <c r="AP344" t="str">
        <f t="shared" si="71"/>
        <v>Matched to Order</v>
      </c>
      <c r="AQ344">
        <f>IF(COUNTIF($A$2:A344,A344)=1,1,0)</f>
        <v>1</v>
      </c>
    </row>
    <row r="345" spans="1:43" x14ac:dyDescent="0.3">
      <c r="A345" t="s">
        <v>12220</v>
      </c>
      <c r="C345" t="s">
        <v>1007</v>
      </c>
      <c r="D345" s="1">
        <v>46268</v>
      </c>
      <c r="E345" t="s">
        <v>11819</v>
      </c>
      <c r="F345" t="s">
        <v>17</v>
      </c>
      <c r="G345">
        <v>2897</v>
      </c>
      <c r="H345">
        <v>46.35</v>
      </c>
      <c r="I345">
        <v>8.34</v>
      </c>
      <c r="J345">
        <v>2842.31</v>
      </c>
      <c r="K345" s="1">
        <v>46270</v>
      </c>
      <c r="L345" t="s">
        <v>12205</v>
      </c>
      <c r="M345">
        <f t="shared" si="60"/>
        <v>1</v>
      </c>
      <c r="N345">
        <f>COUNTIF(Orders!$A:$A,C345)</f>
        <v>1</v>
      </c>
      <c r="P345">
        <f>COUNTIF(Orders!$H:$H,UPPER(SUBSTITUTE(TRIM(C345),"-","")))</f>
        <v>1</v>
      </c>
      <c r="R345" t="str">
        <f t="shared" si="61"/>
        <v>Matched Order Reference</v>
      </c>
      <c r="S345">
        <f t="shared" si="62"/>
        <v>1</v>
      </c>
      <c r="V345" cm="1">
        <f t="array" ref="V345">IF(E345&lt;&gt;"CAPTURE",0,SUMPRODUCT((MDR_Rates!$A$2:$A$10=F345)*(G345&gt;MDR_Rates!$B$2:$B$10)*((MDR_Rates!$C$2:$C$10="")+(G345&lt;=MDR_Rates!$C$2:$C$10))*MDR_Rates!$D$2:$D$10))</f>
        <v>1.6</v>
      </c>
      <c r="W345">
        <f t="shared" si="63"/>
        <v>46.35</v>
      </c>
      <c r="X345">
        <f t="shared" si="64"/>
        <v>8.34</v>
      </c>
      <c r="Y345">
        <f t="shared" si="65"/>
        <v>0</v>
      </c>
      <c r="Z345">
        <f t="shared" si="66"/>
        <v>0</v>
      </c>
      <c r="AG345" t="str">
        <f t="shared" si="67"/>
        <v/>
      </c>
      <c r="AI345" t="str">
        <f t="shared" si="68"/>
        <v/>
      </c>
      <c r="AJ345" t="str">
        <f t="shared" si="69"/>
        <v/>
      </c>
      <c r="AK345" t="str">
        <f t="shared" si="70"/>
        <v>ORD26000493</v>
      </c>
      <c r="AL345">
        <f>IF(E345&lt;&gt;"CAPTURE","",COUNTIF(Orders!$H:$H,AK345))</f>
        <v>1</v>
      </c>
      <c r="AP345" t="str">
        <f t="shared" si="71"/>
        <v>Matched to Order</v>
      </c>
      <c r="AQ345">
        <f>IF(COUNTIF($A$2:A345,A345)=1,1,0)</f>
        <v>1</v>
      </c>
    </row>
    <row r="346" spans="1:43" x14ac:dyDescent="0.3">
      <c r="A346" t="s">
        <v>12221</v>
      </c>
      <c r="C346" t="s">
        <v>1033</v>
      </c>
      <c r="D346" s="1">
        <v>46268</v>
      </c>
      <c r="E346" t="s">
        <v>11819</v>
      </c>
      <c r="F346" t="s">
        <v>44</v>
      </c>
      <c r="G346">
        <v>2798</v>
      </c>
      <c r="H346">
        <v>47.57</v>
      </c>
      <c r="I346">
        <v>8.56</v>
      </c>
      <c r="J346">
        <v>2741.87</v>
      </c>
      <c r="K346" s="1">
        <v>46270</v>
      </c>
      <c r="L346" t="s">
        <v>12205</v>
      </c>
      <c r="M346">
        <f t="shared" si="60"/>
        <v>1</v>
      </c>
      <c r="N346">
        <f>COUNTIF(Orders!$A:$A,C346)</f>
        <v>1</v>
      </c>
      <c r="P346">
        <f>COUNTIF(Orders!$H:$H,UPPER(SUBSTITUTE(TRIM(C346),"-","")))</f>
        <v>1</v>
      </c>
      <c r="R346" t="str">
        <f t="shared" si="61"/>
        <v>Matched Order Reference</v>
      </c>
      <c r="S346">
        <f t="shared" si="62"/>
        <v>1</v>
      </c>
      <c r="V346" cm="1">
        <f t="array" ref="V346">IF(E346&lt;&gt;"CAPTURE",0,SUMPRODUCT((MDR_Rates!$A$2:$A$10=F346)*(G346&gt;MDR_Rates!$B$2:$B$10)*((MDR_Rates!$C$2:$C$10="")+(G346&lt;=MDR_Rates!$C$2:$C$10))*MDR_Rates!$D$2:$D$10))</f>
        <v>1.7</v>
      </c>
      <c r="W346">
        <f t="shared" si="63"/>
        <v>47.57</v>
      </c>
      <c r="X346">
        <f t="shared" si="64"/>
        <v>8.56</v>
      </c>
      <c r="Y346">
        <f t="shared" si="65"/>
        <v>0</v>
      </c>
      <c r="Z346">
        <f t="shared" si="66"/>
        <v>0</v>
      </c>
      <c r="AG346" t="str">
        <f t="shared" si="67"/>
        <v/>
      </c>
      <c r="AI346" t="str">
        <f t="shared" si="68"/>
        <v/>
      </c>
      <c r="AJ346" t="str">
        <f t="shared" si="69"/>
        <v/>
      </c>
      <c r="AK346" t="str">
        <f t="shared" si="70"/>
        <v>ORD26000506</v>
      </c>
      <c r="AL346">
        <f>IF(E346&lt;&gt;"CAPTURE","",COUNTIF(Orders!$H:$H,AK346))</f>
        <v>1</v>
      </c>
      <c r="AP346" t="str">
        <f t="shared" si="71"/>
        <v>Matched to Order</v>
      </c>
      <c r="AQ346">
        <f>IF(COUNTIF($A$2:A346,A346)=1,1,0)</f>
        <v>1</v>
      </c>
    </row>
    <row r="347" spans="1:43" x14ac:dyDescent="0.3">
      <c r="A347" t="s">
        <v>12222</v>
      </c>
      <c r="C347" t="s">
        <v>1089</v>
      </c>
      <c r="D347" s="1">
        <v>46268</v>
      </c>
      <c r="E347" t="s">
        <v>11819</v>
      </c>
      <c r="F347" t="s">
        <v>9</v>
      </c>
      <c r="G347">
        <v>3597</v>
      </c>
      <c r="H347">
        <v>10.79</v>
      </c>
      <c r="I347">
        <v>1.94</v>
      </c>
      <c r="J347">
        <v>3584.27</v>
      </c>
      <c r="K347" s="1">
        <v>46270</v>
      </c>
      <c r="L347" t="s">
        <v>12205</v>
      </c>
      <c r="M347">
        <f t="shared" si="60"/>
        <v>1</v>
      </c>
      <c r="N347">
        <f>COUNTIF(Orders!$A:$A,C347)</f>
        <v>1</v>
      </c>
      <c r="P347">
        <f>COUNTIF(Orders!$H:$H,UPPER(SUBSTITUTE(TRIM(C347),"-","")))</f>
        <v>1</v>
      </c>
      <c r="R347" t="str">
        <f t="shared" si="61"/>
        <v>Matched Order Reference</v>
      </c>
      <c r="S347">
        <f t="shared" si="62"/>
        <v>1</v>
      </c>
      <c r="V347" cm="1">
        <f t="array" ref="V347">IF(E347&lt;&gt;"CAPTURE",0,SUMPRODUCT((MDR_Rates!$A$2:$A$10=F347)*(G347&gt;MDR_Rates!$B$2:$B$10)*((MDR_Rates!$C$2:$C$10="")+(G347&lt;=MDR_Rates!$C$2:$C$10))*MDR_Rates!$D$2:$D$10))</f>
        <v>0.3</v>
      </c>
      <c r="W347">
        <f t="shared" si="63"/>
        <v>10.79</v>
      </c>
      <c r="X347">
        <f t="shared" si="64"/>
        <v>1.94</v>
      </c>
      <c r="Y347">
        <f t="shared" si="65"/>
        <v>0</v>
      </c>
      <c r="Z347">
        <f t="shared" si="66"/>
        <v>0</v>
      </c>
      <c r="AG347" t="str">
        <f t="shared" si="67"/>
        <v/>
      </c>
      <c r="AI347" t="str">
        <f t="shared" si="68"/>
        <v/>
      </c>
      <c r="AJ347" t="str">
        <f t="shared" si="69"/>
        <v/>
      </c>
      <c r="AK347" t="str">
        <f t="shared" si="70"/>
        <v>ORD26000534</v>
      </c>
      <c r="AL347">
        <f>IF(E347&lt;&gt;"CAPTURE","",COUNTIF(Orders!$H:$H,AK347))</f>
        <v>1</v>
      </c>
      <c r="AP347" t="str">
        <f t="shared" si="71"/>
        <v>Matched to Order</v>
      </c>
      <c r="AQ347">
        <f>IF(COUNTIF($A$2:A347,A347)=1,1,0)</f>
        <v>1</v>
      </c>
    </row>
    <row r="348" spans="1:43" x14ac:dyDescent="0.3">
      <c r="A348" t="s">
        <v>12223</v>
      </c>
      <c r="C348" t="s">
        <v>1093</v>
      </c>
      <c r="D348" s="1">
        <v>46268</v>
      </c>
      <c r="E348" t="s">
        <v>11819</v>
      </c>
      <c r="F348" t="s">
        <v>9</v>
      </c>
      <c r="G348">
        <v>4999</v>
      </c>
      <c r="H348">
        <v>15</v>
      </c>
      <c r="I348">
        <v>2.7</v>
      </c>
      <c r="J348">
        <v>4981.3</v>
      </c>
      <c r="K348" s="1">
        <v>46270</v>
      </c>
      <c r="L348" t="s">
        <v>12205</v>
      </c>
      <c r="M348">
        <f t="shared" si="60"/>
        <v>1</v>
      </c>
      <c r="N348">
        <f>COUNTIF(Orders!$A:$A,C348)</f>
        <v>1</v>
      </c>
      <c r="P348">
        <f>COUNTIF(Orders!$H:$H,UPPER(SUBSTITUTE(TRIM(C348),"-","")))</f>
        <v>1</v>
      </c>
      <c r="R348" t="str">
        <f t="shared" si="61"/>
        <v>Matched Order Reference</v>
      </c>
      <c r="S348">
        <f t="shared" si="62"/>
        <v>1</v>
      </c>
      <c r="V348" cm="1">
        <f t="array" ref="V348">IF(E348&lt;&gt;"CAPTURE",0,SUMPRODUCT((MDR_Rates!$A$2:$A$10=F348)*(G348&gt;MDR_Rates!$B$2:$B$10)*((MDR_Rates!$C$2:$C$10="")+(G348&lt;=MDR_Rates!$C$2:$C$10))*MDR_Rates!$D$2:$D$10))</f>
        <v>0.3</v>
      </c>
      <c r="W348">
        <f t="shared" si="63"/>
        <v>15</v>
      </c>
      <c r="X348">
        <f t="shared" si="64"/>
        <v>2.7</v>
      </c>
      <c r="Y348">
        <f t="shared" si="65"/>
        <v>0</v>
      </c>
      <c r="Z348">
        <f t="shared" si="66"/>
        <v>0</v>
      </c>
      <c r="AG348" t="str">
        <f t="shared" si="67"/>
        <v/>
      </c>
      <c r="AI348" t="str">
        <f t="shared" si="68"/>
        <v/>
      </c>
      <c r="AJ348" t="str">
        <f t="shared" si="69"/>
        <v/>
      </c>
      <c r="AK348" t="str">
        <f t="shared" si="70"/>
        <v>ORD26000536</v>
      </c>
      <c r="AL348">
        <f>IF(E348&lt;&gt;"CAPTURE","",COUNTIF(Orders!$H:$H,AK348))</f>
        <v>1</v>
      </c>
      <c r="AP348" t="str">
        <f t="shared" si="71"/>
        <v>Matched to Order</v>
      </c>
      <c r="AQ348">
        <f>IF(COUNTIF($A$2:A348,A348)=1,1,0)</f>
        <v>1</v>
      </c>
    </row>
    <row r="349" spans="1:43" x14ac:dyDescent="0.3">
      <c r="A349" t="s">
        <v>12224</v>
      </c>
      <c r="C349" t="s">
        <v>1248</v>
      </c>
      <c r="D349" s="1">
        <v>46268</v>
      </c>
      <c r="E349" t="s">
        <v>11819</v>
      </c>
      <c r="F349" t="s">
        <v>9</v>
      </c>
      <c r="G349">
        <v>2498</v>
      </c>
      <c r="H349">
        <v>7.49</v>
      </c>
      <c r="I349">
        <v>1.35</v>
      </c>
      <c r="J349">
        <v>2489.16</v>
      </c>
      <c r="K349" s="1">
        <v>46270</v>
      </c>
      <c r="L349" t="s">
        <v>12205</v>
      </c>
      <c r="M349">
        <f t="shared" si="60"/>
        <v>1</v>
      </c>
      <c r="N349">
        <f>COUNTIF(Orders!$A:$A,C349)</f>
        <v>1</v>
      </c>
      <c r="P349">
        <f>COUNTIF(Orders!$H:$H,UPPER(SUBSTITUTE(TRIM(C349),"-","")))</f>
        <v>1</v>
      </c>
      <c r="R349" t="str">
        <f t="shared" si="61"/>
        <v>Matched Order Reference</v>
      </c>
      <c r="S349">
        <f t="shared" si="62"/>
        <v>1</v>
      </c>
      <c r="V349" cm="1">
        <f t="array" ref="V349">IF(E349&lt;&gt;"CAPTURE",0,SUMPRODUCT((MDR_Rates!$A$2:$A$10=F349)*(G349&gt;MDR_Rates!$B$2:$B$10)*((MDR_Rates!$C$2:$C$10="")+(G349&lt;=MDR_Rates!$C$2:$C$10))*MDR_Rates!$D$2:$D$10))</f>
        <v>0.3</v>
      </c>
      <c r="W349">
        <f t="shared" si="63"/>
        <v>7.49</v>
      </c>
      <c r="X349">
        <f t="shared" si="64"/>
        <v>1.35</v>
      </c>
      <c r="Y349">
        <f t="shared" si="65"/>
        <v>0</v>
      </c>
      <c r="Z349">
        <f t="shared" si="66"/>
        <v>0</v>
      </c>
      <c r="AG349" t="str">
        <f t="shared" si="67"/>
        <v/>
      </c>
      <c r="AI349" t="str">
        <f t="shared" si="68"/>
        <v/>
      </c>
      <c r="AJ349" t="str">
        <f t="shared" si="69"/>
        <v/>
      </c>
      <c r="AK349" t="str">
        <f t="shared" si="70"/>
        <v>ORD26000614</v>
      </c>
      <c r="AL349">
        <f>IF(E349&lt;&gt;"CAPTURE","",COUNTIF(Orders!$H:$H,AK349))</f>
        <v>1</v>
      </c>
      <c r="AP349" t="str">
        <f t="shared" si="71"/>
        <v>Matched to Order</v>
      </c>
      <c r="AQ349">
        <f>IF(COUNTIF($A$2:A349,A349)=1,1,0)</f>
        <v>1</v>
      </c>
    </row>
    <row r="350" spans="1:43" x14ac:dyDescent="0.3">
      <c r="A350" t="s">
        <v>12225</v>
      </c>
      <c r="C350" t="s">
        <v>1368</v>
      </c>
      <c r="D350" s="1">
        <v>46268</v>
      </c>
      <c r="E350" t="s">
        <v>11819</v>
      </c>
      <c r="F350" t="s">
        <v>44</v>
      </c>
      <c r="G350">
        <v>7999</v>
      </c>
      <c r="H350">
        <v>135.97999999999999</v>
      </c>
      <c r="I350">
        <v>24.48</v>
      </c>
      <c r="J350">
        <v>7838.54</v>
      </c>
      <c r="K350" s="1">
        <v>46270</v>
      </c>
      <c r="L350" t="s">
        <v>12205</v>
      </c>
      <c r="M350">
        <f t="shared" si="60"/>
        <v>1</v>
      </c>
      <c r="N350">
        <f>COUNTIF(Orders!$A:$A,C350)</f>
        <v>1</v>
      </c>
      <c r="P350">
        <f>COUNTIF(Orders!$H:$H,UPPER(SUBSTITUTE(TRIM(C350),"-","")))</f>
        <v>1</v>
      </c>
      <c r="R350" t="str">
        <f t="shared" si="61"/>
        <v>Matched Order Reference</v>
      </c>
      <c r="S350">
        <f t="shared" si="62"/>
        <v>1</v>
      </c>
      <c r="V350" cm="1">
        <f t="array" ref="V350">IF(E350&lt;&gt;"CAPTURE",0,SUMPRODUCT((MDR_Rates!$A$2:$A$10=F350)*(G350&gt;MDR_Rates!$B$2:$B$10)*((MDR_Rates!$C$2:$C$10="")+(G350&lt;=MDR_Rates!$C$2:$C$10))*MDR_Rates!$D$2:$D$10))</f>
        <v>1.7</v>
      </c>
      <c r="W350">
        <f t="shared" si="63"/>
        <v>135.97999999999999</v>
      </c>
      <c r="X350">
        <f t="shared" si="64"/>
        <v>24.48</v>
      </c>
      <c r="Y350">
        <f t="shared" si="65"/>
        <v>0</v>
      </c>
      <c r="Z350">
        <f t="shared" si="66"/>
        <v>0</v>
      </c>
      <c r="AG350" t="str">
        <f t="shared" si="67"/>
        <v/>
      </c>
      <c r="AI350" t="str">
        <f t="shared" si="68"/>
        <v/>
      </c>
      <c r="AJ350" t="str">
        <f t="shared" si="69"/>
        <v/>
      </c>
      <c r="AK350" t="str">
        <f t="shared" si="70"/>
        <v>ORD26000674</v>
      </c>
      <c r="AL350">
        <f>IF(E350&lt;&gt;"CAPTURE","",COUNTIF(Orders!$H:$H,AK350))</f>
        <v>1</v>
      </c>
      <c r="AP350" t="str">
        <f t="shared" si="71"/>
        <v>Matched to Order</v>
      </c>
      <c r="AQ350">
        <f>IF(COUNTIF($A$2:A350,A350)=1,1,0)</f>
        <v>1</v>
      </c>
    </row>
    <row r="351" spans="1:43" x14ac:dyDescent="0.3">
      <c r="A351" t="s">
        <v>12226</v>
      </c>
      <c r="C351" t="s">
        <v>1559</v>
      </c>
      <c r="D351" s="1">
        <v>46268</v>
      </c>
      <c r="E351" t="s">
        <v>11819</v>
      </c>
      <c r="F351" t="s">
        <v>9</v>
      </c>
      <c r="G351">
        <v>798</v>
      </c>
      <c r="H351">
        <v>0</v>
      </c>
      <c r="I351">
        <v>0</v>
      </c>
      <c r="J351">
        <v>798</v>
      </c>
      <c r="K351" s="1">
        <v>46270</v>
      </c>
      <c r="L351" t="s">
        <v>12205</v>
      </c>
      <c r="M351">
        <f t="shared" si="60"/>
        <v>1</v>
      </c>
      <c r="N351">
        <f>COUNTIF(Orders!$A:$A,C351)</f>
        <v>1</v>
      </c>
      <c r="P351">
        <f>COUNTIF(Orders!$H:$H,UPPER(SUBSTITUTE(TRIM(C351),"-","")))</f>
        <v>1</v>
      </c>
      <c r="R351" t="str">
        <f t="shared" si="61"/>
        <v>Matched Order Reference</v>
      </c>
      <c r="S351">
        <f t="shared" si="62"/>
        <v>1</v>
      </c>
      <c r="V351" cm="1">
        <f t="array" ref="V351">IF(E351&lt;&gt;"CAPTURE",0,SUMPRODUCT((MDR_Rates!$A$2:$A$10=F351)*(G351&gt;MDR_Rates!$B$2:$B$10)*((MDR_Rates!$C$2:$C$10="")+(G351&lt;=MDR_Rates!$C$2:$C$10))*MDR_Rates!$D$2:$D$10))</f>
        <v>0</v>
      </c>
      <c r="W351">
        <f t="shared" si="63"/>
        <v>0</v>
      </c>
      <c r="X351">
        <f t="shared" si="64"/>
        <v>0</v>
      </c>
      <c r="Y351">
        <f t="shared" si="65"/>
        <v>0</v>
      </c>
      <c r="Z351">
        <f t="shared" si="66"/>
        <v>0</v>
      </c>
      <c r="AG351" t="str">
        <f t="shared" si="67"/>
        <v/>
      </c>
      <c r="AI351" t="str">
        <f t="shared" si="68"/>
        <v/>
      </c>
      <c r="AJ351" t="str">
        <f t="shared" si="69"/>
        <v/>
      </c>
      <c r="AK351" t="str">
        <f t="shared" si="70"/>
        <v>ORD26000770</v>
      </c>
      <c r="AL351">
        <f>IF(E351&lt;&gt;"CAPTURE","",COUNTIF(Orders!$H:$H,AK351))</f>
        <v>1</v>
      </c>
      <c r="AP351" t="str">
        <f t="shared" si="71"/>
        <v>Matched to Order</v>
      </c>
      <c r="AQ351">
        <f>IF(COUNTIF($A$2:A351,A351)=1,1,0)</f>
        <v>1</v>
      </c>
    </row>
    <row r="352" spans="1:43" x14ac:dyDescent="0.3">
      <c r="A352" t="s">
        <v>12227</v>
      </c>
      <c r="C352" t="s">
        <v>1567</v>
      </c>
      <c r="D352" s="1">
        <v>46268</v>
      </c>
      <c r="E352" t="s">
        <v>11819</v>
      </c>
      <c r="F352" t="s">
        <v>33</v>
      </c>
      <c r="G352">
        <v>1998</v>
      </c>
      <c r="H352">
        <v>29.97</v>
      </c>
      <c r="I352">
        <v>5.39</v>
      </c>
      <c r="J352">
        <v>1962.64</v>
      </c>
      <c r="K352" s="1">
        <v>46270</v>
      </c>
      <c r="L352" t="s">
        <v>12205</v>
      </c>
      <c r="M352">
        <f t="shared" si="60"/>
        <v>1</v>
      </c>
      <c r="N352">
        <f>COUNTIF(Orders!$A:$A,C352)</f>
        <v>1</v>
      </c>
      <c r="P352">
        <f>COUNTIF(Orders!$H:$H,UPPER(SUBSTITUTE(TRIM(C352),"-","")))</f>
        <v>1</v>
      </c>
      <c r="R352" t="str">
        <f t="shared" si="61"/>
        <v>Matched Order Reference</v>
      </c>
      <c r="S352">
        <f t="shared" si="62"/>
        <v>1</v>
      </c>
      <c r="V352" cm="1">
        <f t="array" ref="V352">IF(E352&lt;&gt;"CAPTURE",0,SUMPRODUCT((MDR_Rates!$A$2:$A$10=F352)*(G352&gt;MDR_Rates!$B$2:$B$10)*((MDR_Rates!$C$2:$C$10="")+(G352&lt;=MDR_Rates!$C$2:$C$10))*MDR_Rates!$D$2:$D$10))</f>
        <v>1.5</v>
      </c>
      <c r="W352">
        <f t="shared" si="63"/>
        <v>29.97</v>
      </c>
      <c r="X352">
        <f t="shared" si="64"/>
        <v>5.39</v>
      </c>
      <c r="Y352">
        <f t="shared" si="65"/>
        <v>0</v>
      </c>
      <c r="Z352">
        <f t="shared" si="66"/>
        <v>0</v>
      </c>
      <c r="AG352" t="str">
        <f t="shared" si="67"/>
        <v/>
      </c>
      <c r="AI352" t="str">
        <f t="shared" si="68"/>
        <v/>
      </c>
      <c r="AJ352" t="str">
        <f t="shared" si="69"/>
        <v/>
      </c>
      <c r="AK352" t="str">
        <f t="shared" si="70"/>
        <v>ORD26000774</v>
      </c>
      <c r="AL352">
        <f>IF(E352&lt;&gt;"CAPTURE","",COUNTIF(Orders!$H:$H,AK352))</f>
        <v>1</v>
      </c>
      <c r="AP352" t="str">
        <f t="shared" si="71"/>
        <v>Matched to Order</v>
      </c>
      <c r="AQ352">
        <f>IF(COUNTIF($A$2:A352,A352)=1,1,0)</f>
        <v>1</v>
      </c>
    </row>
    <row r="353" spans="1:43" x14ac:dyDescent="0.3">
      <c r="A353" t="s">
        <v>12228</v>
      </c>
      <c r="C353" t="s">
        <v>1731</v>
      </c>
      <c r="D353" s="1">
        <v>46268</v>
      </c>
      <c r="E353" t="s">
        <v>11819</v>
      </c>
      <c r="F353" t="s">
        <v>44</v>
      </c>
      <c r="G353">
        <v>2647</v>
      </c>
      <c r="H353">
        <v>45</v>
      </c>
      <c r="I353">
        <v>8.1</v>
      </c>
      <c r="J353">
        <v>2593.9</v>
      </c>
      <c r="K353" s="1">
        <v>46270</v>
      </c>
      <c r="L353" t="s">
        <v>12205</v>
      </c>
      <c r="M353">
        <f t="shared" si="60"/>
        <v>1</v>
      </c>
      <c r="N353">
        <f>COUNTIF(Orders!$A:$A,C353)</f>
        <v>1</v>
      </c>
      <c r="P353">
        <f>COUNTIF(Orders!$H:$H,UPPER(SUBSTITUTE(TRIM(C353),"-","")))</f>
        <v>1</v>
      </c>
      <c r="R353" t="str">
        <f t="shared" si="61"/>
        <v>Matched Order Reference</v>
      </c>
      <c r="S353">
        <f t="shared" si="62"/>
        <v>1</v>
      </c>
      <c r="V353" cm="1">
        <f t="array" ref="V353">IF(E353&lt;&gt;"CAPTURE",0,SUMPRODUCT((MDR_Rates!$A$2:$A$10=F353)*(G353&gt;MDR_Rates!$B$2:$B$10)*((MDR_Rates!$C$2:$C$10="")+(G353&lt;=MDR_Rates!$C$2:$C$10))*MDR_Rates!$D$2:$D$10))</f>
        <v>1.7</v>
      </c>
      <c r="W353">
        <f t="shared" si="63"/>
        <v>45</v>
      </c>
      <c r="X353">
        <f t="shared" si="64"/>
        <v>8.1</v>
      </c>
      <c r="Y353">
        <f t="shared" si="65"/>
        <v>0</v>
      </c>
      <c r="Z353">
        <f t="shared" si="66"/>
        <v>0</v>
      </c>
      <c r="AG353" t="str">
        <f t="shared" si="67"/>
        <v/>
      </c>
      <c r="AI353" t="str">
        <f t="shared" si="68"/>
        <v/>
      </c>
      <c r="AJ353" t="str">
        <f t="shared" si="69"/>
        <v/>
      </c>
      <c r="AK353" t="str">
        <f t="shared" si="70"/>
        <v>ORD26000857</v>
      </c>
      <c r="AL353">
        <f>IF(E353&lt;&gt;"CAPTURE","",COUNTIF(Orders!$H:$H,AK353))</f>
        <v>1</v>
      </c>
      <c r="AP353" t="str">
        <f t="shared" si="71"/>
        <v>Matched to Order</v>
      </c>
      <c r="AQ353">
        <f>IF(COUNTIF($A$2:A353,A353)=1,1,0)</f>
        <v>1</v>
      </c>
    </row>
    <row r="354" spans="1:43" x14ac:dyDescent="0.3">
      <c r="A354" t="s">
        <v>12229</v>
      </c>
      <c r="C354" t="s">
        <v>12230</v>
      </c>
      <c r="D354" s="1">
        <v>46268</v>
      </c>
      <c r="E354" t="s">
        <v>11819</v>
      </c>
      <c r="F354" t="s">
        <v>44</v>
      </c>
      <c r="G354">
        <v>999</v>
      </c>
      <c r="H354">
        <v>18.98</v>
      </c>
      <c r="I354">
        <v>3.42</v>
      </c>
      <c r="J354">
        <v>976.6</v>
      </c>
      <c r="K354" s="1">
        <v>46270</v>
      </c>
      <c r="L354" t="s">
        <v>12205</v>
      </c>
      <c r="M354">
        <f t="shared" si="60"/>
        <v>1</v>
      </c>
      <c r="N354">
        <f>COUNTIF(Orders!$A:$A,C354)</f>
        <v>1</v>
      </c>
      <c r="P354">
        <f>COUNTIF(Orders!$H:$H,UPPER(SUBSTITUTE(TRIM(C354),"-","")))</f>
        <v>1</v>
      </c>
      <c r="R354" t="str">
        <f t="shared" si="61"/>
        <v>Matched Order Reference</v>
      </c>
      <c r="S354">
        <f t="shared" si="62"/>
        <v>1</v>
      </c>
      <c r="V354" cm="1">
        <f t="array" ref="V354">IF(E354&lt;&gt;"CAPTURE",0,SUMPRODUCT((MDR_Rates!$A$2:$A$10=F354)*(G354&gt;MDR_Rates!$B$2:$B$10)*((MDR_Rates!$C$2:$C$10="")+(G354&lt;=MDR_Rates!$C$2:$C$10))*MDR_Rates!$D$2:$D$10))</f>
        <v>1.9</v>
      </c>
      <c r="W354">
        <f t="shared" si="63"/>
        <v>18.98</v>
      </c>
      <c r="X354">
        <f t="shared" si="64"/>
        <v>3.42</v>
      </c>
      <c r="Y354">
        <f t="shared" si="65"/>
        <v>0</v>
      </c>
      <c r="Z354">
        <f t="shared" si="66"/>
        <v>0</v>
      </c>
      <c r="AG354" t="str">
        <f t="shared" si="67"/>
        <v/>
      </c>
      <c r="AI354" t="str">
        <f t="shared" si="68"/>
        <v/>
      </c>
      <c r="AJ354" t="str">
        <f t="shared" si="69"/>
        <v/>
      </c>
      <c r="AK354" t="str">
        <f t="shared" si="70"/>
        <v>ORD26000859</v>
      </c>
      <c r="AL354">
        <f>IF(E354&lt;&gt;"CAPTURE","",COUNTIF(Orders!$H:$H,AK354))</f>
        <v>1</v>
      </c>
      <c r="AP354" t="str">
        <f t="shared" si="71"/>
        <v>Matched to Order</v>
      </c>
      <c r="AQ354">
        <f>IF(COUNTIF($A$2:A354,A354)=1,1,0)</f>
        <v>1</v>
      </c>
    </row>
    <row r="355" spans="1:43" x14ac:dyDescent="0.3">
      <c r="A355" t="s">
        <v>12231</v>
      </c>
      <c r="C355" t="s">
        <v>1737</v>
      </c>
      <c r="D355" s="1">
        <v>46268</v>
      </c>
      <c r="E355" t="s">
        <v>11819</v>
      </c>
      <c r="F355" t="s">
        <v>9</v>
      </c>
      <c r="G355">
        <v>3499</v>
      </c>
      <c r="H355">
        <v>10.5</v>
      </c>
      <c r="I355">
        <v>1.89</v>
      </c>
      <c r="J355">
        <v>3486.61</v>
      </c>
      <c r="K355" s="1">
        <v>46270</v>
      </c>
      <c r="L355" t="s">
        <v>12205</v>
      </c>
      <c r="M355">
        <f t="shared" si="60"/>
        <v>1</v>
      </c>
      <c r="N355">
        <f>COUNTIF(Orders!$A:$A,C355)</f>
        <v>1</v>
      </c>
      <c r="P355">
        <f>COUNTIF(Orders!$H:$H,UPPER(SUBSTITUTE(TRIM(C355),"-","")))</f>
        <v>1</v>
      </c>
      <c r="R355" t="str">
        <f t="shared" si="61"/>
        <v>Matched Order Reference</v>
      </c>
      <c r="S355">
        <f t="shared" si="62"/>
        <v>1</v>
      </c>
      <c r="V355" cm="1">
        <f t="array" ref="V355">IF(E355&lt;&gt;"CAPTURE",0,SUMPRODUCT((MDR_Rates!$A$2:$A$10=F355)*(G355&gt;MDR_Rates!$B$2:$B$10)*((MDR_Rates!$C$2:$C$10="")+(G355&lt;=MDR_Rates!$C$2:$C$10))*MDR_Rates!$D$2:$D$10))</f>
        <v>0.3</v>
      </c>
      <c r="W355">
        <f t="shared" si="63"/>
        <v>10.5</v>
      </c>
      <c r="X355">
        <f t="shared" si="64"/>
        <v>1.89</v>
      </c>
      <c r="Y355">
        <f t="shared" si="65"/>
        <v>0</v>
      </c>
      <c r="Z355">
        <f t="shared" si="66"/>
        <v>0</v>
      </c>
      <c r="AG355" t="str">
        <f t="shared" si="67"/>
        <v/>
      </c>
      <c r="AI355" t="str">
        <f t="shared" si="68"/>
        <v/>
      </c>
      <c r="AJ355" t="str">
        <f t="shared" si="69"/>
        <v/>
      </c>
      <c r="AK355" t="str">
        <f t="shared" si="70"/>
        <v>ORD26000860</v>
      </c>
      <c r="AL355">
        <f>IF(E355&lt;&gt;"CAPTURE","",COUNTIF(Orders!$H:$H,AK355))</f>
        <v>1</v>
      </c>
      <c r="AP355" t="str">
        <f t="shared" si="71"/>
        <v>Matched to Order</v>
      </c>
      <c r="AQ355">
        <f>IF(COUNTIF($A$2:A355,A355)=1,1,0)</f>
        <v>1</v>
      </c>
    </row>
    <row r="356" spans="1:43" x14ac:dyDescent="0.3">
      <c r="A356" t="s">
        <v>12232</v>
      </c>
      <c r="C356" t="s">
        <v>1767</v>
      </c>
      <c r="D356" s="1">
        <v>46268</v>
      </c>
      <c r="E356" t="s">
        <v>11819</v>
      </c>
      <c r="F356" t="s">
        <v>17</v>
      </c>
      <c r="G356">
        <v>6998</v>
      </c>
      <c r="H356">
        <v>111.97</v>
      </c>
      <c r="I356">
        <v>20.149999999999999</v>
      </c>
      <c r="J356">
        <v>6865.88</v>
      </c>
      <c r="K356" s="1">
        <v>46270</v>
      </c>
      <c r="L356" t="s">
        <v>12205</v>
      </c>
      <c r="M356">
        <f t="shared" si="60"/>
        <v>1</v>
      </c>
      <c r="N356">
        <f>COUNTIF(Orders!$A:$A,C356)</f>
        <v>1</v>
      </c>
      <c r="P356">
        <f>COUNTIF(Orders!$H:$H,UPPER(SUBSTITUTE(TRIM(C356),"-","")))</f>
        <v>1</v>
      </c>
      <c r="R356" t="str">
        <f t="shared" si="61"/>
        <v>Matched Order Reference</v>
      </c>
      <c r="S356">
        <f t="shared" si="62"/>
        <v>1</v>
      </c>
      <c r="V356" cm="1">
        <f t="array" ref="V356">IF(E356&lt;&gt;"CAPTURE",0,SUMPRODUCT((MDR_Rates!$A$2:$A$10=F356)*(G356&gt;MDR_Rates!$B$2:$B$10)*((MDR_Rates!$C$2:$C$10="")+(G356&lt;=MDR_Rates!$C$2:$C$10))*MDR_Rates!$D$2:$D$10))</f>
        <v>1.6</v>
      </c>
      <c r="W356">
        <f t="shared" si="63"/>
        <v>111.97</v>
      </c>
      <c r="X356">
        <f t="shared" si="64"/>
        <v>20.149999999999999</v>
      </c>
      <c r="Y356">
        <f t="shared" si="65"/>
        <v>0</v>
      </c>
      <c r="Z356">
        <f t="shared" si="66"/>
        <v>0</v>
      </c>
      <c r="AG356" t="str">
        <f t="shared" si="67"/>
        <v/>
      </c>
      <c r="AI356" t="str">
        <f t="shared" si="68"/>
        <v/>
      </c>
      <c r="AJ356" t="str">
        <f t="shared" si="69"/>
        <v/>
      </c>
      <c r="AK356" t="str">
        <f t="shared" si="70"/>
        <v>ORD26000875</v>
      </c>
      <c r="AL356">
        <f>IF(E356&lt;&gt;"CAPTURE","",COUNTIF(Orders!$H:$H,AK356))</f>
        <v>1</v>
      </c>
      <c r="AP356" t="str">
        <f t="shared" si="71"/>
        <v>Matched to Order</v>
      </c>
      <c r="AQ356">
        <f>IF(COUNTIF($A$2:A356,A356)=1,1,0)</f>
        <v>1</v>
      </c>
    </row>
    <row r="357" spans="1:43" x14ac:dyDescent="0.3">
      <c r="A357" t="s">
        <v>12233</v>
      </c>
      <c r="C357" t="s">
        <v>1827</v>
      </c>
      <c r="D357" s="1">
        <v>46268</v>
      </c>
      <c r="E357" t="s">
        <v>11819</v>
      </c>
      <c r="F357" t="s">
        <v>33</v>
      </c>
      <c r="G357">
        <v>2998</v>
      </c>
      <c r="H357">
        <v>35.979999999999997</v>
      </c>
      <c r="I357">
        <v>6.48</v>
      </c>
      <c r="J357">
        <v>2955.54</v>
      </c>
      <c r="K357" s="1">
        <v>46270</v>
      </c>
      <c r="L357" t="s">
        <v>12205</v>
      </c>
      <c r="M357">
        <f t="shared" si="60"/>
        <v>1</v>
      </c>
      <c r="N357">
        <f>COUNTIF(Orders!$A:$A,C357)</f>
        <v>1</v>
      </c>
      <c r="P357">
        <f>COUNTIF(Orders!$H:$H,UPPER(SUBSTITUTE(TRIM(C357),"-","")))</f>
        <v>1</v>
      </c>
      <c r="R357" t="str">
        <f t="shared" si="61"/>
        <v>Matched Order Reference</v>
      </c>
      <c r="S357">
        <f t="shared" si="62"/>
        <v>1</v>
      </c>
      <c r="V357" cm="1">
        <f t="array" ref="V357">IF(E357&lt;&gt;"CAPTURE",0,SUMPRODUCT((MDR_Rates!$A$2:$A$10=F357)*(G357&gt;MDR_Rates!$B$2:$B$10)*((MDR_Rates!$C$2:$C$10="")+(G357&lt;=MDR_Rates!$C$2:$C$10))*MDR_Rates!$D$2:$D$10))</f>
        <v>1.2</v>
      </c>
      <c r="W357">
        <f t="shared" si="63"/>
        <v>35.979999999999997</v>
      </c>
      <c r="X357">
        <f t="shared" si="64"/>
        <v>6.48</v>
      </c>
      <c r="Y357">
        <f t="shared" si="65"/>
        <v>0</v>
      </c>
      <c r="Z357">
        <f t="shared" si="66"/>
        <v>0</v>
      </c>
      <c r="AG357" t="str">
        <f t="shared" si="67"/>
        <v/>
      </c>
      <c r="AI357" t="str">
        <f t="shared" si="68"/>
        <v/>
      </c>
      <c r="AJ357" t="str">
        <f t="shared" si="69"/>
        <v/>
      </c>
      <c r="AK357" t="str">
        <f t="shared" si="70"/>
        <v>ORD26000905</v>
      </c>
      <c r="AL357">
        <f>IF(E357&lt;&gt;"CAPTURE","",COUNTIF(Orders!$H:$H,AK357))</f>
        <v>1</v>
      </c>
      <c r="AP357" t="str">
        <f t="shared" si="71"/>
        <v>Matched to Order</v>
      </c>
      <c r="AQ357">
        <f>IF(COUNTIF($A$2:A357,A357)=1,1,0)</f>
        <v>1</v>
      </c>
    </row>
    <row r="358" spans="1:43" x14ac:dyDescent="0.3">
      <c r="A358" t="s">
        <v>12234</v>
      </c>
      <c r="C358" t="s">
        <v>12235</v>
      </c>
      <c r="D358" s="1">
        <v>46268</v>
      </c>
      <c r="E358" t="s">
        <v>11819</v>
      </c>
      <c r="F358" t="s">
        <v>33</v>
      </c>
      <c r="G358">
        <v>1348</v>
      </c>
      <c r="H358">
        <v>20.22</v>
      </c>
      <c r="I358">
        <v>3.64</v>
      </c>
      <c r="J358">
        <v>1324.14</v>
      </c>
      <c r="K358" s="1">
        <v>46270</v>
      </c>
      <c r="L358" t="s">
        <v>12205</v>
      </c>
      <c r="M358">
        <f t="shared" si="60"/>
        <v>1</v>
      </c>
      <c r="N358">
        <f>COUNTIF(Orders!$A:$A,C358)</f>
        <v>0</v>
      </c>
      <c r="P358">
        <f>COUNTIF(Orders!$H:$H,UPPER(SUBSTITUTE(TRIM(C358),"-","")))</f>
        <v>1</v>
      </c>
      <c r="R358" t="str">
        <f t="shared" si="61"/>
        <v>Matched Order Reference</v>
      </c>
      <c r="S358">
        <f t="shared" si="62"/>
        <v>1</v>
      </c>
      <c r="V358" cm="1">
        <f t="array" ref="V358">IF(E358&lt;&gt;"CAPTURE",0,SUMPRODUCT((MDR_Rates!$A$2:$A$10=F358)*(G358&gt;MDR_Rates!$B$2:$B$10)*((MDR_Rates!$C$2:$C$10="")+(G358&lt;=MDR_Rates!$C$2:$C$10))*MDR_Rates!$D$2:$D$10))</f>
        <v>1.5</v>
      </c>
      <c r="W358">
        <f t="shared" si="63"/>
        <v>20.22</v>
      </c>
      <c r="X358">
        <f t="shared" si="64"/>
        <v>3.64</v>
      </c>
      <c r="Y358">
        <f t="shared" si="65"/>
        <v>0</v>
      </c>
      <c r="Z358">
        <f t="shared" si="66"/>
        <v>0</v>
      </c>
      <c r="AG358" t="str">
        <f t="shared" si="67"/>
        <v/>
      </c>
      <c r="AI358" t="str">
        <f t="shared" si="68"/>
        <v/>
      </c>
      <c r="AJ358" t="str">
        <f t="shared" si="69"/>
        <v/>
      </c>
      <c r="AK358" t="str">
        <f t="shared" si="70"/>
        <v>ORD26000909</v>
      </c>
      <c r="AL358">
        <f>IF(E358&lt;&gt;"CAPTURE","",COUNTIF(Orders!$H:$H,AK358))</f>
        <v>1</v>
      </c>
      <c r="AP358" t="str">
        <f t="shared" si="71"/>
        <v>Matched to Order</v>
      </c>
      <c r="AQ358">
        <f>IF(COUNTIF($A$2:A358,A358)=1,1,0)</f>
        <v>1</v>
      </c>
    </row>
    <row r="359" spans="1:43" x14ac:dyDescent="0.3">
      <c r="A359" t="s">
        <v>12236</v>
      </c>
      <c r="C359" t="s">
        <v>12237</v>
      </c>
      <c r="D359" s="1">
        <v>46268</v>
      </c>
      <c r="E359" t="s">
        <v>11819</v>
      </c>
      <c r="F359" t="s">
        <v>44</v>
      </c>
      <c r="G359">
        <v>3798</v>
      </c>
      <c r="H359">
        <v>64.569999999999993</v>
      </c>
      <c r="I359">
        <v>11.62</v>
      </c>
      <c r="J359">
        <v>3721.81</v>
      </c>
      <c r="K359" s="1">
        <v>46270</v>
      </c>
      <c r="L359" t="s">
        <v>12205</v>
      </c>
      <c r="M359">
        <f t="shared" si="60"/>
        <v>1</v>
      </c>
      <c r="N359">
        <f>COUNTIF(Orders!$A:$A,C359)</f>
        <v>1</v>
      </c>
      <c r="P359">
        <f>COUNTIF(Orders!$H:$H,UPPER(SUBSTITUTE(TRIM(C359),"-","")))</f>
        <v>1</v>
      </c>
      <c r="R359" t="str">
        <f t="shared" si="61"/>
        <v>Matched Order Reference</v>
      </c>
      <c r="S359">
        <f t="shared" si="62"/>
        <v>1</v>
      </c>
      <c r="V359" cm="1">
        <f t="array" ref="V359">IF(E359&lt;&gt;"CAPTURE",0,SUMPRODUCT((MDR_Rates!$A$2:$A$10=F359)*(G359&gt;MDR_Rates!$B$2:$B$10)*((MDR_Rates!$C$2:$C$10="")+(G359&lt;=MDR_Rates!$C$2:$C$10))*MDR_Rates!$D$2:$D$10))</f>
        <v>1.7</v>
      </c>
      <c r="W359">
        <f t="shared" si="63"/>
        <v>64.569999999999993</v>
      </c>
      <c r="X359">
        <f t="shared" si="64"/>
        <v>11.62</v>
      </c>
      <c r="Y359">
        <f t="shared" si="65"/>
        <v>0</v>
      </c>
      <c r="Z359">
        <f t="shared" si="66"/>
        <v>0</v>
      </c>
      <c r="AG359" t="str">
        <f t="shared" si="67"/>
        <v/>
      </c>
      <c r="AI359" t="str">
        <f t="shared" si="68"/>
        <v/>
      </c>
      <c r="AJ359" t="str">
        <f t="shared" si="69"/>
        <v/>
      </c>
      <c r="AK359" t="str">
        <f t="shared" si="70"/>
        <v>ORD26000971</v>
      </c>
      <c r="AL359">
        <f>IF(E359&lt;&gt;"CAPTURE","",COUNTIF(Orders!$H:$H,AK359))</f>
        <v>1</v>
      </c>
      <c r="AP359" t="str">
        <f t="shared" si="71"/>
        <v>Matched to Order</v>
      </c>
      <c r="AQ359">
        <f>IF(COUNTIF($A$2:A359,A359)=1,1,0)</f>
        <v>1</v>
      </c>
    </row>
    <row r="360" spans="1:43" x14ac:dyDescent="0.3">
      <c r="A360" t="s">
        <v>12238</v>
      </c>
      <c r="C360" t="s">
        <v>2002</v>
      </c>
      <c r="D360" s="1">
        <v>46268</v>
      </c>
      <c r="E360" t="s">
        <v>11819</v>
      </c>
      <c r="F360" t="s">
        <v>17</v>
      </c>
      <c r="G360">
        <v>3499</v>
      </c>
      <c r="H360">
        <v>55.98</v>
      </c>
      <c r="I360">
        <v>10.08</v>
      </c>
      <c r="J360">
        <v>3432.94</v>
      </c>
      <c r="K360" s="1">
        <v>46270</v>
      </c>
      <c r="L360" t="s">
        <v>12205</v>
      </c>
      <c r="M360">
        <f t="shared" si="60"/>
        <v>1</v>
      </c>
      <c r="N360">
        <f>COUNTIF(Orders!$A:$A,C360)</f>
        <v>1</v>
      </c>
      <c r="P360">
        <f>COUNTIF(Orders!$H:$H,UPPER(SUBSTITUTE(TRIM(C360),"-","")))</f>
        <v>1</v>
      </c>
      <c r="R360" t="str">
        <f t="shared" si="61"/>
        <v>Matched Order Reference</v>
      </c>
      <c r="S360">
        <f t="shared" si="62"/>
        <v>1</v>
      </c>
      <c r="V360" cm="1">
        <f t="array" ref="V360">IF(E360&lt;&gt;"CAPTURE",0,SUMPRODUCT((MDR_Rates!$A$2:$A$10=F360)*(G360&gt;MDR_Rates!$B$2:$B$10)*((MDR_Rates!$C$2:$C$10="")+(G360&lt;=MDR_Rates!$C$2:$C$10))*MDR_Rates!$D$2:$D$10))</f>
        <v>1.6</v>
      </c>
      <c r="W360">
        <f t="shared" si="63"/>
        <v>55.98</v>
      </c>
      <c r="X360">
        <f t="shared" si="64"/>
        <v>10.08</v>
      </c>
      <c r="Y360">
        <f t="shared" si="65"/>
        <v>0</v>
      </c>
      <c r="Z360">
        <f t="shared" si="66"/>
        <v>0</v>
      </c>
      <c r="AG360" t="str">
        <f t="shared" si="67"/>
        <v/>
      </c>
      <c r="AI360" t="str">
        <f t="shared" si="68"/>
        <v/>
      </c>
      <c r="AJ360" t="str">
        <f t="shared" si="69"/>
        <v/>
      </c>
      <c r="AK360" t="str">
        <f t="shared" si="70"/>
        <v>ORD26000993</v>
      </c>
      <c r="AL360">
        <f>IF(E360&lt;&gt;"CAPTURE","",COUNTIF(Orders!$H:$H,AK360))</f>
        <v>1</v>
      </c>
      <c r="AP360" t="str">
        <f t="shared" si="71"/>
        <v>Matched to Order</v>
      </c>
      <c r="AQ360">
        <f>IF(COUNTIF($A$2:A360,A360)=1,1,0)</f>
        <v>1</v>
      </c>
    </row>
    <row r="361" spans="1:43" x14ac:dyDescent="0.3">
      <c r="A361" t="s">
        <v>12239</v>
      </c>
      <c r="C361" t="s">
        <v>2102</v>
      </c>
      <c r="D361" s="1">
        <v>46268</v>
      </c>
      <c r="E361" t="s">
        <v>11819</v>
      </c>
      <c r="F361" t="s">
        <v>9</v>
      </c>
      <c r="G361">
        <v>6298</v>
      </c>
      <c r="H361">
        <v>18.89</v>
      </c>
      <c r="I361">
        <v>3.4</v>
      </c>
      <c r="J361">
        <v>6275.71</v>
      </c>
      <c r="K361" s="1">
        <v>46270</v>
      </c>
      <c r="L361" t="s">
        <v>12205</v>
      </c>
      <c r="M361">
        <f t="shared" si="60"/>
        <v>1</v>
      </c>
      <c r="N361">
        <f>COUNTIF(Orders!$A:$A,C361)</f>
        <v>1</v>
      </c>
      <c r="P361">
        <f>COUNTIF(Orders!$H:$H,UPPER(SUBSTITUTE(TRIM(C361),"-","")))</f>
        <v>1</v>
      </c>
      <c r="R361" t="str">
        <f t="shared" si="61"/>
        <v>Matched Order Reference</v>
      </c>
      <c r="S361">
        <f t="shared" si="62"/>
        <v>1</v>
      </c>
      <c r="V361" cm="1">
        <f t="array" ref="V361">IF(E361&lt;&gt;"CAPTURE",0,SUMPRODUCT((MDR_Rates!$A$2:$A$10=F361)*(G361&gt;MDR_Rates!$B$2:$B$10)*((MDR_Rates!$C$2:$C$10="")+(G361&lt;=MDR_Rates!$C$2:$C$10))*MDR_Rates!$D$2:$D$10))</f>
        <v>0.3</v>
      </c>
      <c r="W361">
        <f t="shared" si="63"/>
        <v>18.89</v>
      </c>
      <c r="X361">
        <f t="shared" si="64"/>
        <v>3.4</v>
      </c>
      <c r="Y361">
        <f t="shared" si="65"/>
        <v>0</v>
      </c>
      <c r="Z361">
        <f t="shared" si="66"/>
        <v>0</v>
      </c>
      <c r="AG361" t="str">
        <f t="shared" si="67"/>
        <v/>
      </c>
      <c r="AI361" t="str">
        <f t="shared" si="68"/>
        <v/>
      </c>
      <c r="AJ361" t="str">
        <f t="shared" si="69"/>
        <v/>
      </c>
      <c r="AK361" t="str">
        <f t="shared" si="70"/>
        <v>ORD26001043</v>
      </c>
      <c r="AL361">
        <f>IF(E361&lt;&gt;"CAPTURE","",COUNTIF(Orders!$H:$H,AK361))</f>
        <v>1</v>
      </c>
      <c r="AP361" t="str">
        <f t="shared" si="71"/>
        <v>Matched to Order</v>
      </c>
      <c r="AQ361">
        <f>IF(COUNTIF($A$2:A361,A361)=1,1,0)</f>
        <v>1</v>
      </c>
    </row>
    <row r="362" spans="1:43" x14ac:dyDescent="0.3">
      <c r="A362" t="s">
        <v>12240</v>
      </c>
      <c r="C362" t="s">
        <v>2122</v>
      </c>
      <c r="D362" s="1">
        <v>46268</v>
      </c>
      <c r="E362" t="s">
        <v>11819</v>
      </c>
      <c r="F362" t="s">
        <v>44</v>
      </c>
      <c r="G362">
        <v>799</v>
      </c>
      <c r="H362">
        <v>15.18</v>
      </c>
      <c r="I362">
        <v>2.73</v>
      </c>
      <c r="J362">
        <v>781.09</v>
      </c>
      <c r="K362" s="1">
        <v>46270</v>
      </c>
      <c r="L362" t="s">
        <v>12205</v>
      </c>
      <c r="M362">
        <f t="shared" si="60"/>
        <v>1</v>
      </c>
      <c r="N362">
        <f>COUNTIF(Orders!$A:$A,C362)</f>
        <v>1</v>
      </c>
      <c r="P362">
        <f>COUNTIF(Orders!$H:$H,UPPER(SUBSTITUTE(TRIM(C362),"-","")))</f>
        <v>1</v>
      </c>
      <c r="R362" t="str">
        <f t="shared" si="61"/>
        <v>Matched Order Reference</v>
      </c>
      <c r="S362">
        <f t="shared" si="62"/>
        <v>1</v>
      </c>
      <c r="V362" cm="1">
        <f t="array" ref="V362">IF(E362&lt;&gt;"CAPTURE",0,SUMPRODUCT((MDR_Rates!$A$2:$A$10=F362)*(G362&gt;MDR_Rates!$B$2:$B$10)*((MDR_Rates!$C$2:$C$10="")+(G362&lt;=MDR_Rates!$C$2:$C$10))*MDR_Rates!$D$2:$D$10))</f>
        <v>1.9</v>
      </c>
      <c r="W362">
        <f t="shared" si="63"/>
        <v>15.18</v>
      </c>
      <c r="X362">
        <f t="shared" si="64"/>
        <v>2.73</v>
      </c>
      <c r="Y362">
        <f t="shared" si="65"/>
        <v>0</v>
      </c>
      <c r="Z362">
        <f t="shared" si="66"/>
        <v>0</v>
      </c>
      <c r="AG362" t="str">
        <f t="shared" si="67"/>
        <v/>
      </c>
      <c r="AI362" t="str">
        <f t="shared" si="68"/>
        <v/>
      </c>
      <c r="AJ362" t="str">
        <f t="shared" si="69"/>
        <v/>
      </c>
      <c r="AK362" t="str">
        <f t="shared" si="70"/>
        <v>ORD26001053</v>
      </c>
      <c r="AL362">
        <f>IF(E362&lt;&gt;"CAPTURE","",COUNTIF(Orders!$H:$H,AK362))</f>
        <v>1</v>
      </c>
      <c r="AP362" t="str">
        <f t="shared" si="71"/>
        <v>Matched to Order</v>
      </c>
      <c r="AQ362">
        <f>IF(COUNTIF($A$2:A362,A362)=1,1,0)</f>
        <v>1</v>
      </c>
    </row>
    <row r="363" spans="1:43" x14ac:dyDescent="0.3">
      <c r="A363" t="s">
        <v>12241</v>
      </c>
      <c r="C363" t="s">
        <v>2321</v>
      </c>
      <c r="D363" s="1">
        <v>46268</v>
      </c>
      <c r="E363" t="s">
        <v>11819</v>
      </c>
      <c r="F363" t="s">
        <v>9</v>
      </c>
      <c r="G363">
        <v>3499</v>
      </c>
      <c r="H363">
        <v>10.5</v>
      </c>
      <c r="I363">
        <v>1.89</v>
      </c>
      <c r="J363">
        <v>3486.61</v>
      </c>
      <c r="K363" s="1">
        <v>46270</v>
      </c>
      <c r="L363" t="s">
        <v>12205</v>
      </c>
      <c r="M363">
        <f t="shared" si="60"/>
        <v>1</v>
      </c>
      <c r="N363">
        <f>COUNTIF(Orders!$A:$A,C363)</f>
        <v>1</v>
      </c>
      <c r="P363">
        <f>COUNTIF(Orders!$H:$H,UPPER(SUBSTITUTE(TRIM(C363),"-","")))</f>
        <v>1</v>
      </c>
      <c r="R363" t="str">
        <f t="shared" si="61"/>
        <v>Matched Order Reference</v>
      </c>
      <c r="S363">
        <f t="shared" si="62"/>
        <v>1</v>
      </c>
      <c r="V363" cm="1">
        <f t="array" ref="V363">IF(E363&lt;&gt;"CAPTURE",0,SUMPRODUCT((MDR_Rates!$A$2:$A$10=F363)*(G363&gt;MDR_Rates!$B$2:$B$10)*((MDR_Rates!$C$2:$C$10="")+(G363&lt;=MDR_Rates!$C$2:$C$10))*MDR_Rates!$D$2:$D$10))</f>
        <v>0.3</v>
      </c>
      <c r="W363">
        <f t="shared" si="63"/>
        <v>10.5</v>
      </c>
      <c r="X363">
        <f t="shared" si="64"/>
        <v>1.89</v>
      </c>
      <c r="Y363">
        <f t="shared" si="65"/>
        <v>0</v>
      </c>
      <c r="Z363">
        <f t="shared" si="66"/>
        <v>0</v>
      </c>
      <c r="AG363" t="str">
        <f t="shared" si="67"/>
        <v/>
      </c>
      <c r="AI363" t="str">
        <f t="shared" si="68"/>
        <v/>
      </c>
      <c r="AJ363" t="str">
        <f t="shared" si="69"/>
        <v/>
      </c>
      <c r="AK363" t="str">
        <f t="shared" si="70"/>
        <v>ORD26001153</v>
      </c>
      <c r="AL363">
        <f>IF(E363&lt;&gt;"CAPTURE","",COUNTIF(Orders!$H:$H,AK363))</f>
        <v>1</v>
      </c>
      <c r="AP363" t="str">
        <f t="shared" si="71"/>
        <v>Matched to Order</v>
      </c>
      <c r="AQ363">
        <f>IF(COUNTIF($A$2:A363,A363)=1,1,0)</f>
        <v>1</v>
      </c>
    </row>
    <row r="364" spans="1:43" x14ac:dyDescent="0.3">
      <c r="A364" t="s">
        <v>12242</v>
      </c>
      <c r="C364" t="s">
        <v>2386</v>
      </c>
      <c r="D364" s="1">
        <v>46268</v>
      </c>
      <c r="E364" t="s">
        <v>11819</v>
      </c>
      <c r="F364" t="s">
        <v>9</v>
      </c>
      <c r="G364">
        <v>499</v>
      </c>
      <c r="H364">
        <v>0</v>
      </c>
      <c r="I364">
        <v>0</v>
      </c>
      <c r="J364">
        <v>499</v>
      </c>
      <c r="K364" s="1">
        <v>46270</v>
      </c>
      <c r="L364" t="s">
        <v>12205</v>
      </c>
      <c r="M364">
        <f t="shared" si="60"/>
        <v>1</v>
      </c>
      <c r="N364">
        <f>COUNTIF(Orders!$A:$A,C364)</f>
        <v>1</v>
      </c>
      <c r="P364">
        <f>COUNTIF(Orders!$H:$H,UPPER(SUBSTITUTE(TRIM(C364),"-","")))</f>
        <v>1</v>
      </c>
      <c r="R364" t="str">
        <f t="shared" si="61"/>
        <v>Matched Order Reference</v>
      </c>
      <c r="S364">
        <f t="shared" si="62"/>
        <v>1</v>
      </c>
      <c r="V364" cm="1">
        <f t="array" ref="V364">IF(E364&lt;&gt;"CAPTURE",0,SUMPRODUCT((MDR_Rates!$A$2:$A$10=F364)*(G364&gt;MDR_Rates!$B$2:$B$10)*((MDR_Rates!$C$2:$C$10="")+(G364&lt;=MDR_Rates!$C$2:$C$10))*MDR_Rates!$D$2:$D$10))</f>
        <v>0</v>
      </c>
      <c r="W364">
        <f t="shared" si="63"/>
        <v>0</v>
      </c>
      <c r="X364">
        <f t="shared" si="64"/>
        <v>0</v>
      </c>
      <c r="Y364">
        <f t="shared" si="65"/>
        <v>0</v>
      </c>
      <c r="Z364">
        <f t="shared" si="66"/>
        <v>0</v>
      </c>
      <c r="AG364" t="str">
        <f t="shared" si="67"/>
        <v/>
      </c>
      <c r="AI364" t="str">
        <f t="shared" si="68"/>
        <v/>
      </c>
      <c r="AJ364" t="str">
        <f t="shared" si="69"/>
        <v/>
      </c>
      <c r="AK364" t="str">
        <f t="shared" si="70"/>
        <v>ORD26001186</v>
      </c>
      <c r="AL364">
        <f>IF(E364&lt;&gt;"CAPTURE","",COUNTIF(Orders!$H:$H,AK364))</f>
        <v>1</v>
      </c>
      <c r="AP364" t="str">
        <f t="shared" si="71"/>
        <v>Matched to Order</v>
      </c>
      <c r="AQ364">
        <f>IF(COUNTIF($A$2:A364,A364)=1,1,0)</f>
        <v>1</v>
      </c>
    </row>
    <row r="365" spans="1:43" x14ac:dyDescent="0.3">
      <c r="A365" t="s">
        <v>12243</v>
      </c>
      <c r="C365" t="s">
        <v>2510</v>
      </c>
      <c r="D365" s="1">
        <v>46268</v>
      </c>
      <c r="E365" t="s">
        <v>11819</v>
      </c>
      <c r="F365" t="s">
        <v>9</v>
      </c>
      <c r="G365">
        <v>3498</v>
      </c>
      <c r="H365">
        <v>10.49</v>
      </c>
      <c r="I365">
        <v>1.89</v>
      </c>
      <c r="J365">
        <v>3485.62</v>
      </c>
      <c r="K365" s="1">
        <v>46270</v>
      </c>
      <c r="L365" t="s">
        <v>12205</v>
      </c>
      <c r="M365">
        <f t="shared" si="60"/>
        <v>1</v>
      </c>
      <c r="N365">
        <f>COUNTIF(Orders!$A:$A,C365)</f>
        <v>1</v>
      </c>
      <c r="P365">
        <f>COUNTIF(Orders!$H:$H,UPPER(SUBSTITUTE(TRIM(C365),"-","")))</f>
        <v>1</v>
      </c>
      <c r="R365" t="str">
        <f t="shared" si="61"/>
        <v>Matched Order Reference</v>
      </c>
      <c r="S365">
        <f t="shared" si="62"/>
        <v>1</v>
      </c>
      <c r="V365" cm="1">
        <f t="array" ref="V365">IF(E365&lt;&gt;"CAPTURE",0,SUMPRODUCT((MDR_Rates!$A$2:$A$10=F365)*(G365&gt;MDR_Rates!$B$2:$B$10)*((MDR_Rates!$C$2:$C$10="")+(G365&lt;=MDR_Rates!$C$2:$C$10))*MDR_Rates!$D$2:$D$10))</f>
        <v>0.3</v>
      </c>
      <c r="W365">
        <f t="shared" si="63"/>
        <v>10.49</v>
      </c>
      <c r="X365">
        <f t="shared" si="64"/>
        <v>1.89</v>
      </c>
      <c r="Y365">
        <f t="shared" si="65"/>
        <v>0</v>
      </c>
      <c r="Z365">
        <f t="shared" si="66"/>
        <v>0</v>
      </c>
      <c r="AG365" t="str">
        <f t="shared" si="67"/>
        <v/>
      </c>
      <c r="AI365" t="str">
        <f t="shared" si="68"/>
        <v/>
      </c>
      <c r="AJ365" t="str">
        <f t="shared" si="69"/>
        <v/>
      </c>
      <c r="AK365" t="str">
        <f t="shared" si="70"/>
        <v>ORD26001248</v>
      </c>
      <c r="AL365">
        <f>IF(E365&lt;&gt;"CAPTURE","",COUNTIF(Orders!$H:$H,AK365))</f>
        <v>1</v>
      </c>
      <c r="AP365" t="str">
        <f t="shared" si="71"/>
        <v>Matched to Order</v>
      </c>
      <c r="AQ365">
        <f>IF(COUNTIF($A$2:A365,A365)=1,1,0)</f>
        <v>1</v>
      </c>
    </row>
    <row r="366" spans="1:43" x14ac:dyDescent="0.3">
      <c r="A366" t="s">
        <v>12244</v>
      </c>
      <c r="C366" t="s">
        <v>2514</v>
      </c>
      <c r="D366" s="1">
        <v>46268</v>
      </c>
      <c r="E366" t="s">
        <v>11819</v>
      </c>
      <c r="F366" t="s">
        <v>9</v>
      </c>
      <c r="G366">
        <v>349</v>
      </c>
      <c r="H366">
        <v>0</v>
      </c>
      <c r="I366">
        <v>0</v>
      </c>
      <c r="J366">
        <v>349</v>
      </c>
      <c r="K366" s="1">
        <v>46270</v>
      </c>
      <c r="L366" t="s">
        <v>12205</v>
      </c>
      <c r="M366">
        <f t="shared" si="60"/>
        <v>1</v>
      </c>
      <c r="N366">
        <f>COUNTIF(Orders!$A:$A,C366)</f>
        <v>1</v>
      </c>
      <c r="P366">
        <f>COUNTIF(Orders!$H:$H,UPPER(SUBSTITUTE(TRIM(C366),"-","")))</f>
        <v>1</v>
      </c>
      <c r="R366" t="str">
        <f t="shared" si="61"/>
        <v>Matched Order Reference</v>
      </c>
      <c r="S366">
        <f t="shared" si="62"/>
        <v>1</v>
      </c>
      <c r="V366" cm="1">
        <f t="array" ref="V366">IF(E366&lt;&gt;"CAPTURE",0,SUMPRODUCT((MDR_Rates!$A$2:$A$10=F366)*(G366&gt;MDR_Rates!$B$2:$B$10)*((MDR_Rates!$C$2:$C$10="")+(G366&lt;=MDR_Rates!$C$2:$C$10))*MDR_Rates!$D$2:$D$10))</f>
        <v>0</v>
      </c>
      <c r="W366">
        <f t="shared" si="63"/>
        <v>0</v>
      </c>
      <c r="X366">
        <f t="shared" si="64"/>
        <v>0</v>
      </c>
      <c r="Y366">
        <f t="shared" si="65"/>
        <v>0</v>
      </c>
      <c r="Z366">
        <f t="shared" si="66"/>
        <v>0</v>
      </c>
      <c r="AG366" t="str">
        <f t="shared" si="67"/>
        <v/>
      </c>
      <c r="AI366" t="str">
        <f t="shared" si="68"/>
        <v/>
      </c>
      <c r="AJ366" t="str">
        <f t="shared" si="69"/>
        <v/>
      </c>
      <c r="AK366" t="str">
        <f t="shared" si="70"/>
        <v>ORD26001250</v>
      </c>
      <c r="AL366">
        <f>IF(E366&lt;&gt;"CAPTURE","",COUNTIF(Orders!$H:$H,AK366))</f>
        <v>1</v>
      </c>
      <c r="AP366" t="str">
        <f t="shared" si="71"/>
        <v>Matched to Order</v>
      </c>
      <c r="AQ366">
        <f>IF(COUNTIF($A$2:A366,A366)=1,1,0)</f>
        <v>1</v>
      </c>
    </row>
    <row r="367" spans="1:43" x14ac:dyDescent="0.3">
      <c r="A367" t="s">
        <v>12245</v>
      </c>
      <c r="C367" t="s">
        <v>2540</v>
      </c>
      <c r="D367" s="1">
        <v>46268</v>
      </c>
      <c r="E367" t="s">
        <v>11819</v>
      </c>
      <c r="F367" t="s">
        <v>9</v>
      </c>
      <c r="G367">
        <v>349</v>
      </c>
      <c r="H367">
        <v>0</v>
      </c>
      <c r="I367">
        <v>0</v>
      </c>
      <c r="J367">
        <v>349</v>
      </c>
      <c r="K367" s="1">
        <v>46270</v>
      </c>
      <c r="L367" t="s">
        <v>12205</v>
      </c>
      <c r="M367">
        <f t="shared" si="60"/>
        <v>1</v>
      </c>
      <c r="N367">
        <f>COUNTIF(Orders!$A:$A,C367)</f>
        <v>1</v>
      </c>
      <c r="P367">
        <f>COUNTIF(Orders!$H:$H,UPPER(SUBSTITUTE(TRIM(C367),"-","")))</f>
        <v>1</v>
      </c>
      <c r="R367" t="str">
        <f t="shared" si="61"/>
        <v>Matched Order Reference</v>
      </c>
      <c r="S367">
        <f t="shared" si="62"/>
        <v>1</v>
      </c>
      <c r="V367" cm="1">
        <f t="array" ref="V367">IF(E367&lt;&gt;"CAPTURE",0,SUMPRODUCT((MDR_Rates!$A$2:$A$10=F367)*(G367&gt;MDR_Rates!$B$2:$B$10)*((MDR_Rates!$C$2:$C$10="")+(G367&lt;=MDR_Rates!$C$2:$C$10))*MDR_Rates!$D$2:$D$10))</f>
        <v>0</v>
      </c>
      <c r="W367">
        <f t="shared" si="63"/>
        <v>0</v>
      </c>
      <c r="X367">
        <f t="shared" si="64"/>
        <v>0</v>
      </c>
      <c r="Y367">
        <f t="shared" si="65"/>
        <v>0</v>
      </c>
      <c r="Z367">
        <f t="shared" si="66"/>
        <v>0</v>
      </c>
      <c r="AG367" t="str">
        <f t="shared" si="67"/>
        <v/>
      </c>
      <c r="AI367" t="str">
        <f t="shared" si="68"/>
        <v/>
      </c>
      <c r="AJ367" t="str">
        <f t="shared" si="69"/>
        <v/>
      </c>
      <c r="AK367" t="str">
        <f t="shared" si="70"/>
        <v>ORD26001263</v>
      </c>
      <c r="AL367">
        <f>IF(E367&lt;&gt;"CAPTURE","",COUNTIF(Orders!$H:$H,AK367))</f>
        <v>1</v>
      </c>
      <c r="AP367" t="str">
        <f t="shared" si="71"/>
        <v>Matched to Order</v>
      </c>
      <c r="AQ367">
        <f>IF(COUNTIF($A$2:A367,A367)=1,1,0)</f>
        <v>1</v>
      </c>
    </row>
    <row r="368" spans="1:43" x14ac:dyDescent="0.3">
      <c r="A368" t="s">
        <v>12246</v>
      </c>
      <c r="C368" t="s">
        <v>2588</v>
      </c>
      <c r="D368" s="1">
        <v>46268</v>
      </c>
      <c r="E368" t="s">
        <v>11819</v>
      </c>
      <c r="F368" t="s">
        <v>17</v>
      </c>
      <c r="G368">
        <v>3998</v>
      </c>
      <c r="H368">
        <v>63.97</v>
      </c>
      <c r="I368">
        <v>11.51</v>
      </c>
      <c r="J368">
        <v>3922.52</v>
      </c>
      <c r="K368" s="1">
        <v>46270</v>
      </c>
      <c r="L368" t="s">
        <v>12205</v>
      </c>
      <c r="M368">
        <f t="shared" si="60"/>
        <v>1</v>
      </c>
      <c r="N368">
        <f>COUNTIF(Orders!$A:$A,C368)</f>
        <v>1</v>
      </c>
      <c r="P368">
        <f>COUNTIF(Orders!$H:$H,UPPER(SUBSTITUTE(TRIM(C368),"-","")))</f>
        <v>1</v>
      </c>
      <c r="R368" t="str">
        <f t="shared" si="61"/>
        <v>Matched Order Reference</v>
      </c>
      <c r="S368">
        <f t="shared" si="62"/>
        <v>1</v>
      </c>
      <c r="V368" cm="1">
        <f t="array" ref="V368">IF(E368&lt;&gt;"CAPTURE",0,SUMPRODUCT((MDR_Rates!$A$2:$A$10=F368)*(G368&gt;MDR_Rates!$B$2:$B$10)*((MDR_Rates!$C$2:$C$10="")+(G368&lt;=MDR_Rates!$C$2:$C$10))*MDR_Rates!$D$2:$D$10))</f>
        <v>1.6</v>
      </c>
      <c r="W368">
        <f t="shared" si="63"/>
        <v>63.97</v>
      </c>
      <c r="X368">
        <f t="shared" si="64"/>
        <v>11.51</v>
      </c>
      <c r="Y368">
        <f t="shared" si="65"/>
        <v>0</v>
      </c>
      <c r="Z368">
        <f t="shared" si="66"/>
        <v>0</v>
      </c>
      <c r="AG368" t="str">
        <f t="shared" si="67"/>
        <v/>
      </c>
      <c r="AI368" t="str">
        <f t="shared" si="68"/>
        <v/>
      </c>
      <c r="AJ368" t="str">
        <f t="shared" si="69"/>
        <v/>
      </c>
      <c r="AK368" t="str">
        <f t="shared" si="70"/>
        <v>ORD26001287</v>
      </c>
      <c r="AL368">
        <f>IF(E368&lt;&gt;"CAPTURE","",COUNTIF(Orders!$H:$H,AK368))</f>
        <v>1</v>
      </c>
      <c r="AP368" t="str">
        <f t="shared" si="71"/>
        <v>Matched to Order</v>
      </c>
      <c r="AQ368">
        <f>IF(COUNTIF($A$2:A368,A368)=1,1,0)</f>
        <v>1</v>
      </c>
    </row>
    <row r="369" spans="1:43" x14ac:dyDescent="0.3">
      <c r="A369" t="s">
        <v>12247</v>
      </c>
      <c r="C369" t="s">
        <v>12248</v>
      </c>
      <c r="D369" s="1">
        <v>46268</v>
      </c>
      <c r="E369" t="s">
        <v>11819</v>
      </c>
      <c r="F369" t="s">
        <v>44</v>
      </c>
      <c r="G369">
        <v>299</v>
      </c>
      <c r="H369">
        <v>5.68</v>
      </c>
      <c r="I369">
        <v>1.02</v>
      </c>
      <c r="J369">
        <v>292.3</v>
      </c>
      <c r="K369" s="1">
        <v>46270</v>
      </c>
      <c r="L369" t="s">
        <v>12205</v>
      </c>
      <c r="M369">
        <f t="shared" si="60"/>
        <v>1</v>
      </c>
      <c r="N369">
        <f>COUNTIF(Orders!$A:$A,C369)</f>
        <v>0</v>
      </c>
      <c r="P369">
        <f>COUNTIF(Orders!$H:$H,UPPER(SUBSTITUTE(TRIM(C369),"-","")))</f>
        <v>1</v>
      </c>
      <c r="R369" t="str">
        <f t="shared" si="61"/>
        <v>Matched Order Reference</v>
      </c>
      <c r="S369">
        <f t="shared" si="62"/>
        <v>1</v>
      </c>
      <c r="V369" cm="1">
        <f t="array" ref="V369">IF(E369&lt;&gt;"CAPTURE",0,SUMPRODUCT((MDR_Rates!$A$2:$A$10=F369)*(G369&gt;MDR_Rates!$B$2:$B$10)*((MDR_Rates!$C$2:$C$10="")+(G369&lt;=MDR_Rates!$C$2:$C$10))*MDR_Rates!$D$2:$D$10))</f>
        <v>1.9</v>
      </c>
      <c r="W369">
        <f t="shared" si="63"/>
        <v>5.68</v>
      </c>
      <c r="X369">
        <f t="shared" si="64"/>
        <v>1.02</v>
      </c>
      <c r="Y369">
        <f t="shared" si="65"/>
        <v>0</v>
      </c>
      <c r="Z369">
        <f t="shared" si="66"/>
        <v>0</v>
      </c>
      <c r="AG369" t="str">
        <f t="shared" si="67"/>
        <v/>
      </c>
      <c r="AI369" t="str">
        <f t="shared" si="68"/>
        <v/>
      </c>
      <c r="AJ369" t="str">
        <f t="shared" si="69"/>
        <v/>
      </c>
      <c r="AK369" t="str">
        <f t="shared" si="70"/>
        <v>ORD26001288</v>
      </c>
      <c r="AL369">
        <f>IF(E369&lt;&gt;"CAPTURE","",COUNTIF(Orders!$H:$H,AK369))</f>
        <v>1</v>
      </c>
      <c r="AP369" t="str">
        <f t="shared" si="71"/>
        <v>Matched to Order</v>
      </c>
      <c r="AQ369">
        <f>IF(COUNTIF($A$2:A369,A369)=1,1,0)</f>
        <v>1</v>
      </c>
    </row>
    <row r="370" spans="1:43" x14ac:dyDescent="0.3">
      <c r="A370" t="s">
        <v>12249</v>
      </c>
      <c r="C370" t="s">
        <v>2646</v>
      </c>
      <c r="D370" s="1">
        <v>46268</v>
      </c>
      <c r="E370" t="s">
        <v>11819</v>
      </c>
      <c r="F370" t="s">
        <v>44</v>
      </c>
      <c r="G370">
        <v>1799</v>
      </c>
      <c r="H370">
        <v>34.18</v>
      </c>
      <c r="I370">
        <v>6.15</v>
      </c>
      <c r="J370">
        <v>1758.67</v>
      </c>
      <c r="K370" s="1">
        <v>46270</v>
      </c>
      <c r="L370" t="s">
        <v>12205</v>
      </c>
      <c r="M370">
        <f t="shared" si="60"/>
        <v>1</v>
      </c>
      <c r="N370">
        <f>COUNTIF(Orders!$A:$A,C370)</f>
        <v>1</v>
      </c>
      <c r="P370">
        <f>COUNTIF(Orders!$H:$H,UPPER(SUBSTITUTE(TRIM(C370),"-","")))</f>
        <v>1</v>
      </c>
      <c r="R370" t="str">
        <f t="shared" si="61"/>
        <v>Matched Order Reference</v>
      </c>
      <c r="S370">
        <f t="shared" si="62"/>
        <v>1</v>
      </c>
      <c r="V370" cm="1">
        <f t="array" ref="V370">IF(E370&lt;&gt;"CAPTURE",0,SUMPRODUCT((MDR_Rates!$A$2:$A$10=F370)*(G370&gt;MDR_Rates!$B$2:$B$10)*((MDR_Rates!$C$2:$C$10="")+(G370&lt;=MDR_Rates!$C$2:$C$10))*MDR_Rates!$D$2:$D$10))</f>
        <v>1.9</v>
      </c>
      <c r="W370">
        <f t="shared" si="63"/>
        <v>34.18</v>
      </c>
      <c r="X370">
        <f t="shared" si="64"/>
        <v>6.15</v>
      </c>
      <c r="Y370">
        <f t="shared" si="65"/>
        <v>0</v>
      </c>
      <c r="Z370">
        <f t="shared" si="66"/>
        <v>0</v>
      </c>
      <c r="AG370" t="str">
        <f t="shared" si="67"/>
        <v/>
      </c>
      <c r="AI370" t="str">
        <f t="shared" si="68"/>
        <v/>
      </c>
      <c r="AJ370" t="str">
        <f t="shared" si="69"/>
        <v/>
      </c>
      <c r="AK370" t="str">
        <f t="shared" si="70"/>
        <v>ORD26001316</v>
      </c>
      <c r="AL370">
        <f>IF(E370&lt;&gt;"CAPTURE","",COUNTIF(Orders!$H:$H,AK370))</f>
        <v>1</v>
      </c>
      <c r="AP370" t="str">
        <f t="shared" si="71"/>
        <v>Matched to Order</v>
      </c>
      <c r="AQ370">
        <f>IF(COUNTIF($A$2:A370,A370)=1,1,0)</f>
        <v>1</v>
      </c>
    </row>
    <row r="371" spans="1:43" x14ac:dyDescent="0.3">
      <c r="A371" t="s">
        <v>12250</v>
      </c>
      <c r="C371" t="s">
        <v>2752</v>
      </c>
      <c r="D371" s="1">
        <v>46268</v>
      </c>
      <c r="E371" t="s">
        <v>11819</v>
      </c>
      <c r="F371" t="s">
        <v>17</v>
      </c>
      <c r="G371">
        <v>1299</v>
      </c>
      <c r="H371">
        <v>23.38</v>
      </c>
      <c r="I371">
        <v>4.21</v>
      </c>
      <c r="J371">
        <v>1271.4100000000001</v>
      </c>
      <c r="K371" s="1">
        <v>46270</v>
      </c>
      <c r="L371" t="s">
        <v>12205</v>
      </c>
      <c r="M371">
        <f t="shared" si="60"/>
        <v>1</v>
      </c>
      <c r="N371">
        <f>COUNTIF(Orders!$A:$A,C371)</f>
        <v>1</v>
      </c>
      <c r="P371">
        <f>COUNTIF(Orders!$H:$H,UPPER(SUBSTITUTE(TRIM(C371),"-","")))</f>
        <v>1</v>
      </c>
      <c r="R371" t="str">
        <f t="shared" si="61"/>
        <v>Matched Order Reference</v>
      </c>
      <c r="S371">
        <f t="shared" si="62"/>
        <v>1</v>
      </c>
      <c r="V371" cm="1">
        <f t="array" ref="V371">IF(E371&lt;&gt;"CAPTURE",0,SUMPRODUCT((MDR_Rates!$A$2:$A$10=F371)*(G371&gt;MDR_Rates!$B$2:$B$10)*((MDR_Rates!$C$2:$C$10="")+(G371&lt;=MDR_Rates!$C$2:$C$10))*MDR_Rates!$D$2:$D$10))</f>
        <v>1.8</v>
      </c>
      <c r="W371">
        <f t="shared" si="63"/>
        <v>23.38</v>
      </c>
      <c r="X371">
        <f t="shared" si="64"/>
        <v>4.21</v>
      </c>
      <c r="Y371">
        <f t="shared" si="65"/>
        <v>0</v>
      </c>
      <c r="Z371">
        <f t="shared" si="66"/>
        <v>0</v>
      </c>
      <c r="AG371" t="str">
        <f t="shared" si="67"/>
        <v/>
      </c>
      <c r="AI371" t="str">
        <f t="shared" si="68"/>
        <v/>
      </c>
      <c r="AJ371" t="str">
        <f t="shared" si="69"/>
        <v/>
      </c>
      <c r="AK371" t="str">
        <f t="shared" si="70"/>
        <v>ORD26001369</v>
      </c>
      <c r="AL371">
        <f>IF(E371&lt;&gt;"CAPTURE","",COUNTIF(Orders!$H:$H,AK371))</f>
        <v>1</v>
      </c>
      <c r="AP371" t="str">
        <f t="shared" si="71"/>
        <v>Matched to Order</v>
      </c>
      <c r="AQ371">
        <f>IF(COUNTIF($A$2:A371,A371)=1,1,0)</f>
        <v>1</v>
      </c>
    </row>
    <row r="372" spans="1:43" x14ac:dyDescent="0.3">
      <c r="A372" t="s">
        <v>12251</v>
      </c>
      <c r="C372" t="s">
        <v>2764</v>
      </c>
      <c r="D372" s="1">
        <v>46268</v>
      </c>
      <c r="E372" t="s">
        <v>11819</v>
      </c>
      <c r="F372" t="s">
        <v>9</v>
      </c>
      <c r="G372">
        <v>499</v>
      </c>
      <c r="H372">
        <v>0</v>
      </c>
      <c r="I372">
        <v>0</v>
      </c>
      <c r="J372">
        <v>499</v>
      </c>
      <c r="K372" s="1">
        <v>46270</v>
      </c>
      <c r="L372" t="s">
        <v>12205</v>
      </c>
      <c r="M372">
        <f t="shared" si="60"/>
        <v>1</v>
      </c>
      <c r="N372">
        <f>COUNTIF(Orders!$A:$A,C372)</f>
        <v>1</v>
      </c>
      <c r="P372">
        <f>COUNTIF(Orders!$H:$H,UPPER(SUBSTITUTE(TRIM(C372),"-","")))</f>
        <v>1</v>
      </c>
      <c r="R372" t="str">
        <f t="shared" si="61"/>
        <v>Matched Order Reference</v>
      </c>
      <c r="S372">
        <f t="shared" si="62"/>
        <v>1</v>
      </c>
      <c r="V372" cm="1">
        <f t="array" ref="V372">IF(E372&lt;&gt;"CAPTURE",0,SUMPRODUCT((MDR_Rates!$A$2:$A$10=F372)*(G372&gt;MDR_Rates!$B$2:$B$10)*((MDR_Rates!$C$2:$C$10="")+(G372&lt;=MDR_Rates!$C$2:$C$10))*MDR_Rates!$D$2:$D$10))</f>
        <v>0</v>
      </c>
      <c r="W372">
        <f t="shared" si="63"/>
        <v>0</v>
      </c>
      <c r="X372">
        <f t="shared" si="64"/>
        <v>0</v>
      </c>
      <c r="Y372">
        <f t="shared" si="65"/>
        <v>0</v>
      </c>
      <c r="Z372">
        <f t="shared" si="66"/>
        <v>0</v>
      </c>
      <c r="AG372" t="str">
        <f t="shared" si="67"/>
        <v/>
      </c>
      <c r="AI372" t="str">
        <f t="shared" si="68"/>
        <v/>
      </c>
      <c r="AJ372" t="str">
        <f t="shared" si="69"/>
        <v/>
      </c>
      <c r="AK372" t="str">
        <f t="shared" si="70"/>
        <v>ORD26001375</v>
      </c>
      <c r="AL372">
        <f>IF(E372&lt;&gt;"CAPTURE","",COUNTIF(Orders!$H:$H,AK372))</f>
        <v>1</v>
      </c>
      <c r="AP372" t="str">
        <f t="shared" si="71"/>
        <v>Matched to Order</v>
      </c>
      <c r="AQ372">
        <f>IF(COUNTIF($A$2:A372,A372)=1,1,0)</f>
        <v>1</v>
      </c>
    </row>
    <row r="373" spans="1:43" x14ac:dyDescent="0.3">
      <c r="A373" t="s">
        <v>12252</v>
      </c>
      <c r="C373" t="s">
        <v>2778</v>
      </c>
      <c r="D373" s="1">
        <v>46268</v>
      </c>
      <c r="E373" t="s">
        <v>11819</v>
      </c>
      <c r="F373" t="s">
        <v>17</v>
      </c>
      <c r="G373">
        <v>2499</v>
      </c>
      <c r="H373">
        <v>39.979999999999997</v>
      </c>
      <c r="I373">
        <v>7.2</v>
      </c>
      <c r="J373">
        <v>2451.8200000000002</v>
      </c>
      <c r="K373" s="1">
        <v>46270</v>
      </c>
      <c r="L373" t="s">
        <v>12205</v>
      </c>
      <c r="M373">
        <f t="shared" si="60"/>
        <v>1</v>
      </c>
      <c r="N373">
        <f>COUNTIF(Orders!$A:$A,C373)</f>
        <v>1</v>
      </c>
      <c r="P373">
        <f>COUNTIF(Orders!$H:$H,UPPER(SUBSTITUTE(TRIM(C373),"-","")))</f>
        <v>1</v>
      </c>
      <c r="R373" t="str">
        <f t="shared" si="61"/>
        <v>Matched Order Reference</v>
      </c>
      <c r="S373">
        <f t="shared" si="62"/>
        <v>1</v>
      </c>
      <c r="V373" cm="1">
        <f t="array" ref="V373">IF(E373&lt;&gt;"CAPTURE",0,SUMPRODUCT((MDR_Rates!$A$2:$A$10=F373)*(G373&gt;MDR_Rates!$B$2:$B$10)*((MDR_Rates!$C$2:$C$10="")+(G373&lt;=MDR_Rates!$C$2:$C$10))*MDR_Rates!$D$2:$D$10))</f>
        <v>1.6</v>
      </c>
      <c r="W373">
        <f t="shared" si="63"/>
        <v>39.979999999999997</v>
      </c>
      <c r="X373">
        <f t="shared" si="64"/>
        <v>7.2</v>
      </c>
      <c r="Y373">
        <f t="shared" si="65"/>
        <v>0</v>
      </c>
      <c r="Z373">
        <f t="shared" si="66"/>
        <v>0</v>
      </c>
      <c r="AG373" t="str">
        <f t="shared" si="67"/>
        <v/>
      </c>
      <c r="AI373" t="str">
        <f t="shared" si="68"/>
        <v/>
      </c>
      <c r="AJ373" t="str">
        <f t="shared" si="69"/>
        <v/>
      </c>
      <c r="AK373" t="str">
        <f t="shared" si="70"/>
        <v>ORD26001382</v>
      </c>
      <c r="AL373">
        <f>IF(E373&lt;&gt;"CAPTURE","",COUNTIF(Orders!$H:$H,AK373))</f>
        <v>1</v>
      </c>
      <c r="AP373" t="str">
        <f t="shared" si="71"/>
        <v>Matched to Order</v>
      </c>
      <c r="AQ373">
        <f>IF(COUNTIF($A$2:A373,A373)=1,1,0)</f>
        <v>1</v>
      </c>
    </row>
    <row r="374" spans="1:43" x14ac:dyDescent="0.3">
      <c r="A374" t="s">
        <v>12253</v>
      </c>
      <c r="C374" t="s">
        <v>2868</v>
      </c>
      <c r="D374" s="1">
        <v>46268</v>
      </c>
      <c r="E374" t="s">
        <v>11819</v>
      </c>
      <c r="F374" t="s">
        <v>9</v>
      </c>
      <c r="G374">
        <v>3499</v>
      </c>
      <c r="H374">
        <v>10.5</v>
      </c>
      <c r="I374">
        <v>1.89</v>
      </c>
      <c r="J374">
        <v>3486.61</v>
      </c>
      <c r="K374" s="1">
        <v>46270</v>
      </c>
      <c r="L374" t="s">
        <v>12205</v>
      </c>
      <c r="M374">
        <f t="shared" si="60"/>
        <v>1</v>
      </c>
      <c r="N374">
        <f>COUNTIF(Orders!$A:$A,C374)</f>
        <v>1</v>
      </c>
      <c r="P374">
        <f>COUNTIF(Orders!$H:$H,UPPER(SUBSTITUTE(TRIM(C374),"-","")))</f>
        <v>1</v>
      </c>
      <c r="R374" t="str">
        <f t="shared" si="61"/>
        <v>Matched Order Reference</v>
      </c>
      <c r="S374">
        <f t="shared" si="62"/>
        <v>1</v>
      </c>
      <c r="V374" cm="1">
        <f t="array" ref="V374">IF(E374&lt;&gt;"CAPTURE",0,SUMPRODUCT((MDR_Rates!$A$2:$A$10=F374)*(G374&gt;MDR_Rates!$B$2:$B$10)*((MDR_Rates!$C$2:$C$10="")+(G374&lt;=MDR_Rates!$C$2:$C$10))*MDR_Rates!$D$2:$D$10))</f>
        <v>0.3</v>
      </c>
      <c r="W374">
        <f t="shared" si="63"/>
        <v>10.5</v>
      </c>
      <c r="X374">
        <f t="shared" si="64"/>
        <v>1.89</v>
      </c>
      <c r="Y374">
        <f t="shared" si="65"/>
        <v>0</v>
      </c>
      <c r="Z374">
        <f t="shared" si="66"/>
        <v>0</v>
      </c>
      <c r="AG374" t="str">
        <f t="shared" si="67"/>
        <v/>
      </c>
      <c r="AI374" t="str">
        <f t="shared" si="68"/>
        <v/>
      </c>
      <c r="AJ374" t="str">
        <f t="shared" si="69"/>
        <v/>
      </c>
      <c r="AK374" t="str">
        <f t="shared" si="70"/>
        <v>ORD26001428</v>
      </c>
      <c r="AL374">
        <f>IF(E374&lt;&gt;"CAPTURE","",COUNTIF(Orders!$H:$H,AK374))</f>
        <v>1</v>
      </c>
      <c r="AP374" t="str">
        <f t="shared" si="71"/>
        <v>Matched to Order</v>
      </c>
      <c r="AQ374">
        <f>IF(COUNTIF($A$2:A374,A374)=1,1,0)</f>
        <v>1</v>
      </c>
    </row>
    <row r="375" spans="1:43" x14ac:dyDescent="0.3">
      <c r="A375" t="s">
        <v>12254</v>
      </c>
      <c r="C375" t="s">
        <v>2889</v>
      </c>
      <c r="D375" s="1">
        <v>46268</v>
      </c>
      <c r="E375" t="s">
        <v>11819</v>
      </c>
      <c r="F375" t="s">
        <v>44</v>
      </c>
      <c r="G375">
        <v>4298</v>
      </c>
      <c r="H375">
        <v>73.069999999999993</v>
      </c>
      <c r="I375">
        <v>13.15</v>
      </c>
      <c r="J375">
        <v>4211.78</v>
      </c>
      <c r="K375" s="1">
        <v>46270</v>
      </c>
      <c r="L375" t="s">
        <v>12205</v>
      </c>
      <c r="M375">
        <f t="shared" si="60"/>
        <v>1</v>
      </c>
      <c r="N375">
        <f>COUNTIF(Orders!$A:$A,C375)</f>
        <v>1</v>
      </c>
      <c r="P375">
        <f>COUNTIF(Orders!$H:$H,UPPER(SUBSTITUTE(TRIM(C375),"-","")))</f>
        <v>1</v>
      </c>
      <c r="R375" t="str">
        <f t="shared" si="61"/>
        <v>Matched Order Reference</v>
      </c>
      <c r="S375">
        <f t="shared" si="62"/>
        <v>1</v>
      </c>
      <c r="V375" cm="1">
        <f t="array" ref="V375">IF(E375&lt;&gt;"CAPTURE",0,SUMPRODUCT((MDR_Rates!$A$2:$A$10=F375)*(G375&gt;MDR_Rates!$B$2:$B$10)*((MDR_Rates!$C$2:$C$10="")+(G375&lt;=MDR_Rates!$C$2:$C$10))*MDR_Rates!$D$2:$D$10))</f>
        <v>1.7</v>
      </c>
      <c r="W375">
        <f t="shared" si="63"/>
        <v>73.069999999999993</v>
      </c>
      <c r="X375">
        <f t="shared" si="64"/>
        <v>13.15</v>
      </c>
      <c r="Y375">
        <f t="shared" si="65"/>
        <v>0</v>
      </c>
      <c r="Z375">
        <f t="shared" si="66"/>
        <v>0</v>
      </c>
      <c r="AG375" t="str">
        <f t="shared" si="67"/>
        <v/>
      </c>
      <c r="AI375" t="str">
        <f t="shared" si="68"/>
        <v/>
      </c>
      <c r="AJ375" t="str">
        <f t="shared" si="69"/>
        <v/>
      </c>
      <c r="AK375" t="str">
        <f t="shared" si="70"/>
        <v>ORD26001439</v>
      </c>
      <c r="AL375">
        <f>IF(E375&lt;&gt;"CAPTURE","",COUNTIF(Orders!$H:$H,AK375))</f>
        <v>1</v>
      </c>
      <c r="AP375" t="str">
        <f t="shared" si="71"/>
        <v>Matched to Order</v>
      </c>
      <c r="AQ375">
        <f>IF(COUNTIF($A$2:A375,A375)=1,1,0)</f>
        <v>1</v>
      </c>
    </row>
    <row r="376" spans="1:43" x14ac:dyDescent="0.3">
      <c r="A376" t="s">
        <v>12255</v>
      </c>
      <c r="C376" t="s">
        <v>2917</v>
      </c>
      <c r="D376" s="1">
        <v>46268</v>
      </c>
      <c r="E376" t="s">
        <v>11819</v>
      </c>
      <c r="F376" t="s">
        <v>33</v>
      </c>
      <c r="G376">
        <v>10498</v>
      </c>
      <c r="H376">
        <v>94.48</v>
      </c>
      <c r="I376">
        <v>17.010000000000002</v>
      </c>
      <c r="J376">
        <v>10386.51</v>
      </c>
      <c r="K376" s="1">
        <v>46270</v>
      </c>
      <c r="L376" t="s">
        <v>12205</v>
      </c>
      <c r="M376">
        <f t="shared" si="60"/>
        <v>1</v>
      </c>
      <c r="N376">
        <f>COUNTIF(Orders!$A:$A,C376)</f>
        <v>1</v>
      </c>
      <c r="P376">
        <f>COUNTIF(Orders!$H:$H,UPPER(SUBSTITUTE(TRIM(C376),"-","")))</f>
        <v>1</v>
      </c>
      <c r="R376" t="str">
        <f t="shared" si="61"/>
        <v>Matched Order Reference</v>
      </c>
      <c r="S376">
        <f t="shared" si="62"/>
        <v>1</v>
      </c>
      <c r="V376" cm="1">
        <f t="array" ref="V376">IF(E376&lt;&gt;"CAPTURE",0,SUMPRODUCT((MDR_Rates!$A$2:$A$10=F376)*(G376&gt;MDR_Rates!$B$2:$B$10)*((MDR_Rates!$C$2:$C$10="")+(G376&lt;=MDR_Rates!$C$2:$C$10))*MDR_Rates!$D$2:$D$10))</f>
        <v>0.9</v>
      </c>
      <c r="W376">
        <f t="shared" si="63"/>
        <v>94.48</v>
      </c>
      <c r="X376">
        <f t="shared" si="64"/>
        <v>17.010000000000002</v>
      </c>
      <c r="Y376">
        <f t="shared" si="65"/>
        <v>0</v>
      </c>
      <c r="Z376">
        <f t="shared" si="66"/>
        <v>0</v>
      </c>
      <c r="AG376" t="str">
        <f t="shared" si="67"/>
        <v/>
      </c>
      <c r="AI376" t="str">
        <f t="shared" si="68"/>
        <v/>
      </c>
      <c r="AJ376" t="str">
        <f t="shared" si="69"/>
        <v/>
      </c>
      <c r="AK376" t="str">
        <f t="shared" si="70"/>
        <v>ORD26001453</v>
      </c>
      <c r="AL376">
        <f>IF(E376&lt;&gt;"CAPTURE","",COUNTIF(Orders!$H:$H,AK376))</f>
        <v>1</v>
      </c>
      <c r="AP376" t="str">
        <f t="shared" si="71"/>
        <v>Matched to Order</v>
      </c>
      <c r="AQ376">
        <f>IF(COUNTIF($A$2:A376,A376)=1,1,0)</f>
        <v>1</v>
      </c>
    </row>
    <row r="377" spans="1:43" x14ac:dyDescent="0.3">
      <c r="A377" t="s">
        <v>12256</v>
      </c>
      <c r="C377" t="s">
        <v>2937</v>
      </c>
      <c r="D377" s="1">
        <v>46268</v>
      </c>
      <c r="E377" t="s">
        <v>11819</v>
      </c>
      <c r="F377" t="s">
        <v>44</v>
      </c>
      <c r="G377">
        <v>1598</v>
      </c>
      <c r="H377">
        <v>30.36</v>
      </c>
      <c r="I377">
        <v>5.46</v>
      </c>
      <c r="J377">
        <v>1562.18</v>
      </c>
      <c r="K377" s="1">
        <v>46270</v>
      </c>
      <c r="L377" t="s">
        <v>12205</v>
      </c>
      <c r="M377">
        <f t="shared" si="60"/>
        <v>1</v>
      </c>
      <c r="N377">
        <f>COUNTIF(Orders!$A:$A,C377)</f>
        <v>1</v>
      </c>
      <c r="P377">
        <f>COUNTIF(Orders!$H:$H,UPPER(SUBSTITUTE(TRIM(C377),"-","")))</f>
        <v>1</v>
      </c>
      <c r="R377" t="str">
        <f t="shared" si="61"/>
        <v>Matched Order Reference</v>
      </c>
      <c r="S377">
        <f t="shared" si="62"/>
        <v>1</v>
      </c>
      <c r="V377" cm="1">
        <f t="array" ref="V377">IF(E377&lt;&gt;"CAPTURE",0,SUMPRODUCT((MDR_Rates!$A$2:$A$10=F377)*(G377&gt;MDR_Rates!$B$2:$B$10)*((MDR_Rates!$C$2:$C$10="")+(G377&lt;=MDR_Rates!$C$2:$C$10))*MDR_Rates!$D$2:$D$10))</f>
        <v>1.9</v>
      </c>
      <c r="W377">
        <f t="shared" si="63"/>
        <v>30.36</v>
      </c>
      <c r="X377">
        <f t="shared" si="64"/>
        <v>5.46</v>
      </c>
      <c r="Y377">
        <f t="shared" si="65"/>
        <v>0</v>
      </c>
      <c r="Z377">
        <f t="shared" si="66"/>
        <v>0</v>
      </c>
      <c r="AG377" t="str">
        <f t="shared" si="67"/>
        <v/>
      </c>
      <c r="AI377" t="str">
        <f t="shared" si="68"/>
        <v/>
      </c>
      <c r="AJ377" t="str">
        <f t="shared" si="69"/>
        <v/>
      </c>
      <c r="AK377" t="str">
        <f t="shared" si="70"/>
        <v>ORD26001463</v>
      </c>
      <c r="AL377">
        <f>IF(E377&lt;&gt;"CAPTURE","",COUNTIF(Orders!$H:$H,AK377))</f>
        <v>1</v>
      </c>
      <c r="AP377" t="str">
        <f t="shared" si="71"/>
        <v>Matched to Order</v>
      </c>
      <c r="AQ377">
        <f>IF(COUNTIF($A$2:A377,A377)=1,1,0)</f>
        <v>1</v>
      </c>
    </row>
    <row r="378" spans="1:43" x14ac:dyDescent="0.3">
      <c r="A378" t="s">
        <v>12257</v>
      </c>
      <c r="C378" t="s">
        <v>2939</v>
      </c>
      <c r="D378" s="1">
        <v>46268</v>
      </c>
      <c r="E378" t="s">
        <v>11819</v>
      </c>
      <c r="F378" t="s">
        <v>17</v>
      </c>
      <c r="G378">
        <v>2999</v>
      </c>
      <c r="H378">
        <v>47.98</v>
      </c>
      <c r="I378">
        <v>8.64</v>
      </c>
      <c r="J378">
        <v>2942.38</v>
      </c>
      <c r="K378" s="1">
        <v>46270</v>
      </c>
      <c r="L378" t="s">
        <v>12205</v>
      </c>
      <c r="M378">
        <f t="shared" si="60"/>
        <v>1</v>
      </c>
      <c r="N378">
        <f>COUNTIF(Orders!$A:$A,C378)</f>
        <v>1</v>
      </c>
      <c r="P378">
        <f>COUNTIF(Orders!$H:$H,UPPER(SUBSTITUTE(TRIM(C378),"-","")))</f>
        <v>1</v>
      </c>
      <c r="R378" t="str">
        <f t="shared" si="61"/>
        <v>Matched Order Reference</v>
      </c>
      <c r="S378">
        <f t="shared" si="62"/>
        <v>1</v>
      </c>
      <c r="V378" cm="1">
        <f t="array" ref="V378">IF(E378&lt;&gt;"CAPTURE",0,SUMPRODUCT((MDR_Rates!$A$2:$A$10=F378)*(G378&gt;MDR_Rates!$B$2:$B$10)*((MDR_Rates!$C$2:$C$10="")+(G378&lt;=MDR_Rates!$C$2:$C$10))*MDR_Rates!$D$2:$D$10))</f>
        <v>1.6</v>
      </c>
      <c r="W378">
        <f t="shared" si="63"/>
        <v>47.98</v>
      </c>
      <c r="X378">
        <f t="shared" si="64"/>
        <v>8.64</v>
      </c>
      <c r="Y378">
        <f t="shared" si="65"/>
        <v>0</v>
      </c>
      <c r="Z378">
        <f t="shared" si="66"/>
        <v>0</v>
      </c>
      <c r="AG378" t="str">
        <f t="shared" si="67"/>
        <v/>
      </c>
      <c r="AI378" t="str">
        <f t="shared" si="68"/>
        <v/>
      </c>
      <c r="AJ378" t="str">
        <f t="shared" si="69"/>
        <v/>
      </c>
      <c r="AK378" t="str">
        <f t="shared" si="70"/>
        <v>ORD26001464</v>
      </c>
      <c r="AL378">
        <f>IF(E378&lt;&gt;"CAPTURE","",COUNTIF(Orders!$H:$H,AK378))</f>
        <v>1</v>
      </c>
      <c r="AP378" t="str">
        <f t="shared" si="71"/>
        <v>Matched to Order</v>
      </c>
      <c r="AQ378">
        <f>IF(COUNTIF($A$2:A378,A378)=1,1,0)</f>
        <v>1</v>
      </c>
    </row>
    <row r="379" spans="1:43" x14ac:dyDescent="0.3">
      <c r="A379" t="s">
        <v>12258</v>
      </c>
      <c r="C379" t="s">
        <v>2969</v>
      </c>
      <c r="D379" s="1">
        <v>46268</v>
      </c>
      <c r="E379" t="s">
        <v>11819</v>
      </c>
      <c r="F379" t="s">
        <v>9</v>
      </c>
      <c r="G379">
        <v>1447</v>
      </c>
      <c r="H379">
        <v>0</v>
      </c>
      <c r="I379">
        <v>0</v>
      </c>
      <c r="J379">
        <v>1447</v>
      </c>
      <c r="K379" s="1">
        <v>46270</v>
      </c>
      <c r="L379" t="s">
        <v>12205</v>
      </c>
      <c r="M379">
        <f t="shared" si="60"/>
        <v>1</v>
      </c>
      <c r="N379">
        <f>COUNTIF(Orders!$A:$A,C379)</f>
        <v>1</v>
      </c>
      <c r="P379">
        <f>COUNTIF(Orders!$H:$H,UPPER(SUBSTITUTE(TRIM(C379),"-","")))</f>
        <v>1</v>
      </c>
      <c r="R379" t="str">
        <f t="shared" si="61"/>
        <v>Matched Order Reference</v>
      </c>
      <c r="S379">
        <f t="shared" si="62"/>
        <v>1</v>
      </c>
      <c r="V379" cm="1">
        <f t="array" ref="V379">IF(E379&lt;&gt;"CAPTURE",0,SUMPRODUCT((MDR_Rates!$A$2:$A$10=F379)*(G379&gt;MDR_Rates!$B$2:$B$10)*((MDR_Rates!$C$2:$C$10="")+(G379&lt;=MDR_Rates!$C$2:$C$10))*MDR_Rates!$D$2:$D$10))</f>
        <v>0</v>
      </c>
      <c r="W379">
        <f t="shared" si="63"/>
        <v>0</v>
      </c>
      <c r="X379">
        <f t="shared" si="64"/>
        <v>0</v>
      </c>
      <c r="Y379">
        <f t="shared" si="65"/>
        <v>0</v>
      </c>
      <c r="Z379">
        <f t="shared" si="66"/>
        <v>0</v>
      </c>
      <c r="AG379" t="str">
        <f t="shared" si="67"/>
        <v/>
      </c>
      <c r="AI379" t="str">
        <f t="shared" si="68"/>
        <v/>
      </c>
      <c r="AJ379" t="str">
        <f t="shared" si="69"/>
        <v/>
      </c>
      <c r="AK379" t="str">
        <f t="shared" si="70"/>
        <v>ORD26001479</v>
      </c>
      <c r="AL379">
        <f>IF(E379&lt;&gt;"CAPTURE","",COUNTIF(Orders!$H:$H,AK379))</f>
        <v>1</v>
      </c>
      <c r="AP379" t="str">
        <f t="shared" si="71"/>
        <v>Matched to Order</v>
      </c>
      <c r="AQ379">
        <f>IF(COUNTIF($A$2:A379,A379)=1,1,0)</f>
        <v>1</v>
      </c>
    </row>
    <row r="380" spans="1:43" x14ac:dyDescent="0.3">
      <c r="A380" t="s">
        <v>12259</v>
      </c>
      <c r="C380" t="s">
        <v>3117</v>
      </c>
      <c r="D380" s="1">
        <v>46268</v>
      </c>
      <c r="E380" t="s">
        <v>11819</v>
      </c>
      <c r="F380" t="s">
        <v>9</v>
      </c>
      <c r="G380">
        <v>499</v>
      </c>
      <c r="H380">
        <v>1.5</v>
      </c>
      <c r="I380">
        <v>0.27</v>
      </c>
      <c r="J380">
        <v>497.23</v>
      </c>
      <c r="K380" s="1">
        <v>46270</v>
      </c>
      <c r="L380" t="s">
        <v>12205</v>
      </c>
      <c r="M380">
        <f t="shared" si="60"/>
        <v>1</v>
      </c>
      <c r="N380">
        <f>COUNTIF(Orders!$A:$A,C380)</f>
        <v>1</v>
      </c>
      <c r="P380">
        <f>COUNTIF(Orders!$H:$H,UPPER(SUBSTITUTE(TRIM(C380),"-","")))</f>
        <v>1</v>
      </c>
      <c r="R380" t="str">
        <f t="shared" si="61"/>
        <v>Matched Order Reference</v>
      </c>
      <c r="S380">
        <f t="shared" si="62"/>
        <v>1</v>
      </c>
      <c r="V380" cm="1">
        <f t="array" ref="V380">IF(E380&lt;&gt;"CAPTURE",0,SUMPRODUCT((MDR_Rates!$A$2:$A$10=F380)*(G380&gt;MDR_Rates!$B$2:$B$10)*((MDR_Rates!$C$2:$C$10="")+(G380&lt;=MDR_Rates!$C$2:$C$10))*MDR_Rates!$D$2:$D$10))</f>
        <v>0</v>
      </c>
      <c r="W380">
        <f t="shared" si="63"/>
        <v>0</v>
      </c>
      <c r="X380">
        <f t="shared" si="64"/>
        <v>0</v>
      </c>
      <c r="Y380">
        <f t="shared" si="65"/>
        <v>1.5</v>
      </c>
      <c r="Z380">
        <f t="shared" si="66"/>
        <v>0.27</v>
      </c>
      <c r="AG380" t="str">
        <f t="shared" si="67"/>
        <v/>
      </c>
      <c r="AI380" t="str">
        <f t="shared" si="68"/>
        <v/>
      </c>
      <c r="AJ380" t="str">
        <f t="shared" si="69"/>
        <v/>
      </c>
      <c r="AK380" t="str">
        <f t="shared" si="70"/>
        <v>ORD26001554</v>
      </c>
      <c r="AL380">
        <f>IF(E380&lt;&gt;"CAPTURE","",COUNTIF(Orders!$H:$H,AK380))</f>
        <v>1</v>
      </c>
      <c r="AP380" t="str">
        <f t="shared" si="71"/>
        <v>Matched to Order</v>
      </c>
      <c r="AQ380">
        <f>IF(COUNTIF($A$2:A380,A380)=1,1,0)</f>
        <v>1</v>
      </c>
    </row>
    <row r="381" spans="1:43" x14ac:dyDescent="0.3">
      <c r="A381" t="s">
        <v>12260</v>
      </c>
      <c r="C381" t="s">
        <v>3136</v>
      </c>
      <c r="D381" s="1">
        <v>46268</v>
      </c>
      <c r="E381" t="s">
        <v>11819</v>
      </c>
      <c r="F381" t="s">
        <v>33</v>
      </c>
      <c r="G381">
        <v>349</v>
      </c>
      <c r="H381">
        <v>5.24</v>
      </c>
      <c r="I381">
        <v>0.94</v>
      </c>
      <c r="J381">
        <v>342.82</v>
      </c>
      <c r="K381" s="1">
        <v>46270</v>
      </c>
      <c r="L381" t="s">
        <v>12205</v>
      </c>
      <c r="M381">
        <f t="shared" si="60"/>
        <v>1</v>
      </c>
      <c r="N381">
        <f>COUNTIF(Orders!$A:$A,C381)</f>
        <v>1</v>
      </c>
      <c r="P381">
        <f>COUNTIF(Orders!$H:$H,UPPER(SUBSTITUTE(TRIM(C381),"-","")))</f>
        <v>1</v>
      </c>
      <c r="R381" t="str">
        <f t="shared" si="61"/>
        <v>Matched Order Reference</v>
      </c>
      <c r="S381">
        <f t="shared" si="62"/>
        <v>1</v>
      </c>
      <c r="V381" cm="1">
        <f t="array" ref="V381">IF(E381&lt;&gt;"CAPTURE",0,SUMPRODUCT((MDR_Rates!$A$2:$A$10=F381)*(G381&gt;MDR_Rates!$B$2:$B$10)*((MDR_Rates!$C$2:$C$10="")+(G381&lt;=MDR_Rates!$C$2:$C$10))*MDR_Rates!$D$2:$D$10))</f>
        <v>1.5</v>
      </c>
      <c r="W381">
        <f t="shared" si="63"/>
        <v>5.24</v>
      </c>
      <c r="X381">
        <f t="shared" si="64"/>
        <v>0.94</v>
      </c>
      <c r="Y381">
        <f t="shared" si="65"/>
        <v>0</v>
      </c>
      <c r="Z381">
        <f t="shared" si="66"/>
        <v>0</v>
      </c>
      <c r="AG381" t="str">
        <f t="shared" si="67"/>
        <v/>
      </c>
      <c r="AI381" t="str">
        <f t="shared" si="68"/>
        <v/>
      </c>
      <c r="AJ381" t="str">
        <f t="shared" si="69"/>
        <v/>
      </c>
      <c r="AK381" t="str">
        <f t="shared" si="70"/>
        <v>ORD26001564</v>
      </c>
      <c r="AL381">
        <f>IF(E381&lt;&gt;"CAPTURE","",COUNTIF(Orders!$H:$H,AK381))</f>
        <v>1</v>
      </c>
      <c r="AP381" t="str">
        <f t="shared" si="71"/>
        <v>Matched to Order</v>
      </c>
      <c r="AQ381">
        <f>IF(COUNTIF($A$2:A381,A381)=1,1,0)</f>
        <v>1</v>
      </c>
    </row>
    <row r="382" spans="1:43" x14ac:dyDescent="0.3">
      <c r="A382" t="s">
        <v>12261</v>
      </c>
      <c r="C382" t="s">
        <v>3182</v>
      </c>
      <c r="D382" s="1">
        <v>46268</v>
      </c>
      <c r="E382" t="s">
        <v>11819</v>
      </c>
      <c r="F382" t="s">
        <v>9</v>
      </c>
      <c r="G382">
        <v>2499</v>
      </c>
      <c r="H382">
        <v>7.5</v>
      </c>
      <c r="I382">
        <v>1.35</v>
      </c>
      <c r="J382">
        <v>2490.15</v>
      </c>
      <c r="K382" s="1">
        <v>46270</v>
      </c>
      <c r="L382" t="s">
        <v>12205</v>
      </c>
      <c r="M382">
        <f t="shared" si="60"/>
        <v>1</v>
      </c>
      <c r="N382">
        <f>COUNTIF(Orders!$A:$A,C382)</f>
        <v>1</v>
      </c>
      <c r="P382">
        <f>COUNTIF(Orders!$H:$H,UPPER(SUBSTITUTE(TRIM(C382),"-","")))</f>
        <v>1</v>
      </c>
      <c r="R382" t="str">
        <f t="shared" si="61"/>
        <v>Matched Order Reference</v>
      </c>
      <c r="S382">
        <f t="shared" si="62"/>
        <v>1</v>
      </c>
      <c r="V382" cm="1">
        <f t="array" ref="V382">IF(E382&lt;&gt;"CAPTURE",0,SUMPRODUCT((MDR_Rates!$A$2:$A$10=F382)*(G382&gt;MDR_Rates!$B$2:$B$10)*((MDR_Rates!$C$2:$C$10="")+(G382&lt;=MDR_Rates!$C$2:$C$10))*MDR_Rates!$D$2:$D$10))</f>
        <v>0.3</v>
      </c>
      <c r="W382">
        <f t="shared" si="63"/>
        <v>7.5</v>
      </c>
      <c r="X382">
        <f t="shared" si="64"/>
        <v>1.35</v>
      </c>
      <c r="Y382">
        <f t="shared" si="65"/>
        <v>0</v>
      </c>
      <c r="Z382">
        <f t="shared" si="66"/>
        <v>0</v>
      </c>
      <c r="AG382" t="str">
        <f t="shared" si="67"/>
        <v/>
      </c>
      <c r="AI382" t="str">
        <f t="shared" si="68"/>
        <v/>
      </c>
      <c r="AJ382" t="str">
        <f t="shared" si="69"/>
        <v/>
      </c>
      <c r="AK382" t="str">
        <f t="shared" si="70"/>
        <v>ORD26001587</v>
      </c>
      <c r="AL382">
        <f>IF(E382&lt;&gt;"CAPTURE","",COUNTIF(Orders!$H:$H,AK382))</f>
        <v>1</v>
      </c>
      <c r="AP382" t="str">
        <f t="shared" si="71"/>
        <v>Matched to Order</v>
      </c>
      <c r="AQ382">
        <f>IF(COUNTIF($A$2:A382,A382)=1,1,0)</f>
        <v>1</v>
      </c>
    </row>
    <row r="383" spans="1:43" x14ac:dyDescent="0.3">
      <c r="A383" t="s">
        <v>12262</v>
      </c>
      <c r="C383" t="s">
        <v>3210</v>
      </c>
      <c r="D383" s="1">
        <v>46268</v>
      </c>
      <c r="E383" t="s">
        <v>11819</v>
      </c>
      <c r="F383" t="s">
        <v>9</v>
      </c>
      <c r="G383">
        <v>349</v>
      </c>
      <c r="H383">
        <v>0</v>
      </c>
      <c r="I383">
        <v>0</v>
      </c>
      <c r="J383">
        <v>349</v>
      </c>
      <c r="K383" s="1">
        <v>46270</v>
      </c>
      <c r="L383" t="s">
        <v>12205</v>
      </c>
      <c r="M383">
        <f t="shared" si="60"/>
        <v>1</v>
      </c>
      <c r="N383">
        <f>COUNTIF(Orders!$A:$A,C383)</f>
        <v>1</v>
      </c>
      <c r="P383">
        <f>COUNTIF(Orders!$H:$H,UPPER(SUBSTITUTE(TRIM(C383),"-","")))</f>
        <v>1</v>
      </c>
      <c r="R383" t="str">
        <f t="shared" si="61"/>
        <v>Matched Order Reference</v>
      </c>
      <c r="S383">
        <f t="shared" si="62"/>
        <v>1</v>
      </c>
      <c r="V383" cm="1">
        <f t="array" ref="V383">IF(E383&lt;&gt;"CAPTURE",0,SUMPRODUCT((MDR_Rates!$A$2:$A$10=F383)*(G383&gt;MDR_Rates!$B$2:$B$10)*((MDR_Rates!$C$2:$C$10="")+(G383&lt;=MDR_Rates!$C$2:$C$10))*MDR_Rates!$D$2:$D$10))</f>
        <v>0</v>
      </c>
      <c r="W383">
        <f t="shared" si="63"/>
        <v>0</v>
      </c>
      <c r="X383">
        <f t="shared" si="64"/>
        <v>0</v>
      </c>
      <c r="Y383">
        <f t="shared" si="65"/>
        <v>0</v>
      </c>
      <c r="Z383">
        <f t="shared" si="66"/>
        <v>0</v>
      </c>
      <c r="AG383" t="str">
        <f t="shared" si="67"/>
        <v/>
      </c>
      <c r="AI383" t="str">
        <f t="shared" si="68"/>
        <v/>
      </c>
      <c r="AJ383" t="str">
        <f t="shared" si="69"/>
        <v/>
      </c>
      <c r="AK383" t="str">
        <f t="shared" si="70"/>
        <v>ORD26001601</v>
      </c>
      <c r="AL383">
        <f>IF(E383&lt;&gt;"CAPTURE","",COUNTIF(Orders!$H:$H,AK383))</f>
        <v>1</v>
      </c>
      <c r="AP383" t="str">
        <f t="shared" si="71"/>
        <v>Matched to Order</v>
      </c>
      <c r="AQ383">
        <f>IF(COUNTIF($A$2:A383,A383)=1,1,0)</f>
        <v>1</v>
      </c>
    </row>
    <row r="384" spans="1:43" x14ac:dyDescent="0.3">
      <c r="A384" t="s">
        <v>12263</v>
      </c>
      <c r="C384" t="s">
        <v>3289</v>
      </c>
      <c r="D384" s="1">
        <v>46268</v>
      </c>
      <c r="E384" t="s">
        <v>11819</v>
      </c>
      <c r="F384" t="s">
        <v>9</v>
      </c>
      <c r="G384">
        <v>4797</v>
      </c>
      <c r="H384">
        <v>14.39</v>
      </c>
      <c r="I384">
        <v>2.59</v>
      </c>
      <c r="J384">
        <v>4780.0200000000004</v>
      </c>
      <c r="K384" s="1">
        <v>46270</v>
      </c>
      <c r="L384" t="s">
        <v>12205</v>
      </c>
      <c r="M384">
        <f t="shared" si="60"/>
        <v>1</v>
      </c>
      <c r="N384">
        <f>COUNTIF(Orders!$A:$A,C384)</f>
        <v>1</v>
      </c>
      <c r="P384">
        <f>COUNTIF(Orders!$H:$H,UPPER(SUBSTITUTE(TRIM(C384),"-","")))</f>
        <v>1</v>
      </c>
      <c r="R384" t="str">
        <f t="shared" si="61"/>
        <v>Matched Order Reference</v>
      </c>
      <c r="S384">
        <f t="shared" si="62"/>
        <v>1</v>
      </c>
      <c r="V384" cm="1">
        <f t="array" ref="V384">IF(E384&lt;&gt;"CAPTURE",0,SUMPRODUCT((MDR_Rates!$A$2:$A$10=F384)*(G384&gt;MDR_Rates!$B$2:$B$10)*((MDR_Rates!$C$2:$C$10="")+(G384&lt;=MDR_Rates!$C$2:$C$10))*MDR_Rates!$D$2:$D$10))</f>
        <v>0.3</v>
      </c>
      <c r="W384">
        <f t="shared" si="63"/>
        <v>14.39</v>
      </c>
      <c r="X384">
        <f t="shared" si="64"/>
        <v>2.59</v>
      </c>
      <c r="Y384">
        <f t="shared" si="65"/>
        <v>0</v>
      </c>
      <c r="Z384">
        <f t="shared" si="66"/>
        <v>0</v>
      </c>
      <c r="AG384" t="str">
        <f t="shared" si="67"/>
        <v/>
      </c>
      <c r="AI384" t="str">
        <f t="shared" si="68"/>
        <v/>
      </c>
      <c r="AJ384" t="str">
        <f t="shared" si="69"/>
        <v/>
      </c>
      <c r="AK384" t="str">
        <f t="shared" si="70"/>
        <v>ORD26001642</v>
      </c>
      <c r="AL384">
        <f>IF(E384&lt;&gt;"CAPTURE","",COUNTIF(Orders!$H:$H,AK384))</f>
        <v>1</v>
      </c>
      <c r="AP384" t="str">
        <f t="shared" si="71"/>
        <v>Matched to Order</v>
      </c>
      <c r="AQ384">
        <f>IF(COUNTIF($A$2:A384,A384)=1,1,0)</f>
        <v>1</v>
      </c>
    </row>
    <row r="385" spans="1:43" x14ac:dyDescent="0.3">
      <c r="A385" t="s">
        <v>12264</v>
      </c>
      <c r="C385" t="s">
        <v>3335</v>
      </c>
      <c r="D385" s="1">
        <v>46268</v>
      </c>
      <c r="E385" t="s">
        <v>11819</v>
      </c>
      <c r="F385" t="s">
        <v>17</v>
      </c>
      <c r="G385">
        <v>999</v>
      </c>
      <c r="H385">
        <v>17.98</v>
      </c>
      <c r="I385">
        <v>3.24</v>
      </c>
      <c r="J385">
        <v>977.78</v>
      </c>
      <c r="K385" s="1">
        <v>46270</v>
      </c>
      <c r="L385" t="s">
        <v>12205</v>
      </c>
      <c r="M385">
        <f t="shared" si="60"/>
        <v>1</v>
      </c>
      <c r="N385">
        <f>COUNTIF(Orders!$A:$A,C385)</f>
        <v>1</v>
      </c>
      <c r="P385">
        <f>COUNTIF(Orders!$H:$H,UPPER(SUBSTITUTE(TRIM(C385),"-","")))</f>
        <v>1</v>
      </c>
      <c r="R385" t="str">
        <f t="shared" si="61"/>
        <v>Matched Order Reference</v>
      </c>
      <c r="S385">
        <f t="shared" si="62"/>
        <v>1</v>
      </c>
      <c r="V385" cm="1">
        <f t="array" ref="V385">IF(E385&lt;&gt;"CAPTURE",0,SUMPRODUCT((MDR_Rates!$A$2:$A$10=F385)*(G385&gt;MDR_Rates!$B$2:$B$10)*((MDR_Rates!$C$2:$C$10="")+(G385&lt;=MDR_Rates!$C$2:$C$10))*MDR_Rates!$D$2:$D$10))</f>
        <v>1.8</v>
      </c>
      <c r="W385">
        <f t="shared" si="63"/>
        <v>17.98</v>
      </c>
      <c r="X385">
        <f t="shared" si="64"/>
        <v>3.24</v>
      </c>
      <c r="Y385">
        <f t="shared" si="65"/>
        <v>0</v>
      </c>
      <c r="Z385">
        <f t="shared" si="66"/>
        <v>0</v>
      </c>
      <c r="AG385" t="str">
        <f t="shared" si="67"/>
        <v/>
      </c>
      <c r="AI385" t="str">
        <f t="shared" si="68"/>
        <v/>
      </c>
      <c r="AJ385" t="str">
        <f t="shared" si="69"/>
        <v/>
      </c>
      <c r="AK385" t="str">
        <f t="shared" si="70"/>
        <v>ORD26001665</v>
      </c>
      <c r="AL385">
        <f>IF(E385&lt;&gt;"CAPTURE","",COUNTIF(Orders!$H:$H,AK385))</f>
        <v>1</v>
      </c>
      <c r="AP385" t="str">
        <f t="shared" si="71"/>
        <v>Matched to Order</v>
      </c>
      <c r="AQ385">
        <f>IF(COUNTIF($A$2:A385,A385)=1,1,0)</f>
        <v>1</v>
      </c>
    </row>
    <row r="386" spans="1:43" x14ac:dyDescent="0.3">
      <c r="A386" t="s">
        <v>12265</v>
      </c>
      <c r="C386" t="s">
        <v>3411</v>
      </c>
      <c r="D386" s="1">
        <v>46268</v>
      </c>
      <c r="E386" t="s">
        <v>11819</v>
      </c>
      <c r="F386" t="s">
        <v>9</v>
      </c>
      <c r="G386">
        <v>299</v>
      </c>
      <c r="H386">
        <v>0</v>
      </c>
      <c r="I386">
        <v>0</v>
      </c>
      <c r="J386">
        <v>299</v>
      </c>
      <c r="K386" s="1">
        <v>46270</v>
      </c>
      <c r="L386" t="s">
        <v>12205</v>
      </c>
      <c r="M386">
        <f t="shared" si="60"/>
        <v>1</v>
      </c>
      <c r="N386">
        <f>COUNTIF(Orders!$A:$A,C386)</f>
        <v>1</v>
      </c>
      <c r="P386">
        <f>COUNTIF(Orders!$H:$H,UPPER(SUBSTITUTE(TRIM(C386),"-","")))</f>
        <v>1</v>
      </c>
      <c r="R386" t="str">
        <f t="shared" si="61"/>
        <v>Matched Order Reference</v>
      </c>
      <c r="S386">
        <f t="shared" si="62"/>
        <v>1</v>
      </c>
      <c r="V386" cm="1">
        <f t="array" ref="V386">IF(E386&lt;&gt;"CAPTURE",0,SUMPRODUCT((MDR_Rates!$A$2:$A$10=F386)*(G386&gt;MDR_Rates!$B$2:$B$10)*((MDR_Rates!$C$2:$C$10="")+(G386&lt;=MDR_Rates!$C$2:$C$10))*MDR_Rates!$D$2:$D$10))</f>
        <v>0</v>
      </c>
      <c r="W386">
        <f t="shared" si="63"/>
        <v>0</v>
      </c>
      <c r="X386">
        <f t="shared" si="64"/>
        <v>0</v>
      </c>
      <c r="Y386">
        <f t="shared" si="65"/>
        <v>0</v>
      </c>
      <c r="Z386">
        <f t="shared" si="66"/>
        <v>0</v>
      </c>
      <c r="AG386" t="str">
        <f t="shared" si="67"/>
        <v/>
      </c>
      <c r="AI386" t="str">
        <f t="shared" si="68"/>
        <v/>
      </c>
      <c r="AJ386" t="str">
        <f t="shared" si="69"/>
        <v/>
      </c>
      <c r="AK386" t="str">
        <f t="shared" si="70"/>
        <v>ORD26001704</v>
      </c>
      <c r="AL386">
        <f>IF(E386&lt;&gt;"CAPTURE","",COUNTIF(Orders!$H:$H,AK386))</f>
        <v>1</v>
      </c>
      <c r="AP386" t="str">
        <f t="shared" si="71"/>
        <v>Matched to Order</v>
      </c>
      <c r="AQ386">
        <f>IF(COUNTIF($A$2:A386,A386)=1,1,0)</f>
        <v>1</v>
      </c>
    </row>
    <row r="387" spans="1:43" x14ac:dyDescent="0.3">
      <c r="A387" t="s">
        <v>12266</v>
      </c>
      <c r="C387" t="s">
        <v>3413</v>
      </c>
      <c r="D387" s="1">
        <v>46268</v>
      </c>
      <c r="E387" t="s">
        <v>11819</v>
      </c>
      <c r="F387" t="s">
        <v>17</v>
      </c>
      <c r="G387">
        <v>1098</v>
      </c>
      <c r="H387">
        <v>19.760000000000002</v>
      </c>
      <c r="I387">
        <v>3.56</v>
      </c>
      <c r="J387">
        <v>1074.68</v>
      </c>
      <c r="K387" s="1">
        <v>46270</v>
      </c>
      <c r="L387" t="s">
        <v>12205</v>
      </c>
      <c r="M387">
        <f t="shared" ref="M387:M450" si="72">COUNTIF($A:$A,A387)</f>
        <v>1</v>
      </c>
      <c r="N387">
        <f>COUNTIF(Orders!$A:$A,C387)</f>
        <v>1</v>
      </c>
      <c r="P387">
        <f>COUNTIF(Orders!$H:$H,UPPER(SUBSTITUTE(TRIM(C387),"-","")))</f>
        <v>1</v>
      </c>
      <c r="R387" t="str">
        <f t="shared" ref="R387:R450" si="73">IF(E387="REFUND","Refund",IF(P387=0,"Unmatched Order Reference","Matched Order Reference"))</f>
        <v>Matched Order Reference</v>
      </c>
      <c r="S387">
        <f t="shared" ref="S387:S450" si="74">COUNTIFS($C$2:$C$5753,C387,$E$2:$E$5753,"CAPTURE")</f>
        <v>1</v>
      </c>
      <c r="V387" cm="1">
        <f t="array" ref="V387">IF(E387&lt;&gt;"CAPTURE",0,SUMPRODUCT((MDR_Rates!$A$2:$A$10=F387)*(G387&gt;MDR_Rates!$B$2:$B$10)*((MDR_Rates!$C$2:$C$10="")+(G387&lt;=MDR_Rates!$C$2:$C$10))*MDR_Rates!$D$2:$D$10))</f>
        <v>1.8</v>
      </c>
      <c r="W387">
        <f t="shared" ref="W387:W450" si="75">IF(E387&lt;&gt;"CAPTURE",0,ROUND(G387*V387/100,2))</f>
        <v>19.760000000000002</v>
      </c>
      <c r="X387">
        <f t="shared" ref="X387:X450" si="76">IF(E387&lt;&gt;"CAPTURE",0,ROUND(W387*18/100,2))</f>
        <v>3.56</v>
      </c>
      <c r="Y387">
        <f t="shared" ref="Y387:Y450" si="77">IF(E387&lt;&gt;"CAPTURE",0,ROUND(H387-W387,2))</f>
        <v>0</v>
      </c>
      <c r="Z387">
        <f t="shared" ref="Z387:Z450" si="78">IF(E387&lt;&gt;"CAPTURE",0,ROUND(I387-X387,2))</f>
        <v>0</v>
      </c>
      <c r="AG387" t="str">
        <f t="shared" ref="AG387:AG450" si="79">IF(E387&lt;&gt;"REFUND","",IF(COUNTIFS($A:$A,B387,$E:$E,"CAPTURE")=0,"Missing Original Capture","Original Capture Found"))</f>
        <v/>
      </c>
      <c r="AI387" t="str">
        <f t="shared" ref="AI387:AI450" si="80">IF(E387="REFUND",_xlfn.MAXIFS($G:$G,$A:$A,B387,$E:$E,"CAPTURE"),"")</f>
        <v/>
      </c>
      <c r="AJ387" t="str">
        <f t="shared" ref="AJ387:AJ450" si="81">IF(E387&lt;&gt;"REFUND","",IF(G387&gt;AI387,"Refund Exceeds Capture",IF(ABS(G387-AI387)&lt;0.01,"Full Refund","Partial Refund")))</f>
        <v/>
      </c>
      <c r="AK387" t="str">
        <f t="shared" ref="AK387:AK450" si="82">UPPER(SUBSTITUTE(TRIM(C387),"-",""))</f>
        <v>ORD26001705</v>
      </c>
      <c r="AL387">
        <f>IF(E387&lt;&gt;"CAPTURE","",COUNTIF(Orders!$H:$H,AK387))</f>
        <v>1</v>
      </c>
      <c r="AP387" t="str">
        <f t="shared" ref="AP387:AP450" si="83">IF(E387&lt;&gt;"CAPTURE","",IF(M387&gt;1,"Duplicate ID - Review",IF(AL387=0,"Unmatched Order",IF(AL387=1,"Matched to Order","Multiple Order Matches"))))</f>
        <v>Matched to Order</v>
      </c>
      <c r="AQ387">
        <f>IF(COUNTIF($A$2:A387,A387)=1,1,0)</f>
        <v>1</v>
      </c>
    </row>
    <row r="388" spans="1:43" x14ac:dyDescent="0.3">
      <c r="A388" t="s">
        <v>12267</v>
      </c>
      <c r="C388" t="s">
        <v>12268</v>
      </c>
      <c r="D388" s="1">
        <v>46268</v>
      </c>
      <c r="E388" t="s">
        <v>11819</v>
      </c>
      <c r="F388" t="s">
        <v>9</v>
      </c>
      <c r="G388">
        <v>499</v>
      </c>
      <c r="H388">
        <v>0</v>
      </c>
      <c r="I388">
        <v>0</v>
      </c>
      <c r="J388">
        <v>499</v>
      </c>
      <c r="K388" s="1">
        <v>46270</v>
      </c>
      <c r="L388" t="s">
        <v>12205</v>
      </c>
      <c r="M388">
        <f t="shared" si="72"/>
        <v>1</v>
      </c>
      <c r="N388">
        <f>COUNTIF(Orders!$A:$A,C388)</f>
        <v>1</v>
      </c>
      <c r="P388">
        <f>COUNTIF(Orders!$H:$H,UPPER(SUBSTITUTE(TRIM(C388),"-","")))</f>
        <v>1</v>
      </c>
      <c r="R388" t="str">
        <f t="shared" si="73"/>
        <v>Matched Order Reference</v>
      </c>
      <c r="S388">
        <f t="shared" si="74"/>
        <v>1</v>
      </c>
      <c r="V388" cm="1">
        <f t="array" ref="V388">IF(E388&lt;&gt;"CAPTURE",0,SUMPRODUCT((MDR_Rates!$A$2:$A$10=F388)*(G388&gt;MDR_Rates!$B$2:$B$10)*((MDR_Rates!$C$2:$C$10="")+(G388&lt;=MDR_Rates!$C$2:$C$10))*MDR_Rates!$D$2:$D$10))</f>
        <v>0</v>
      </c>
      <c r="W388">
        <f t="shared" si="75"/>
        <v>0</v>
      </c>
      <c r="X388">
        <f t="shared" si="76"/>
        <v>0</v>
      </c>
      <c r="Y388">
        <f t="shared" si="77"/>
        <v>0</v>
      </c>
      <c r="Z388">
        <f t="shared" si="78"/>
        <v>0</v>
      </c>
      <c r="AG388" t="str">
        <f t="shared" si="79"/>
        <v/>
      </c>
      <c r="AI388" t="str">
        <f t="shared" si="80"/>
        <v/>
      </c>
      <c r="AJ388" t="str">
        <f t="shared" si="81"/>
        <v/>
      </c>
      <c r="AK388" t="str">
        <f t="shared" si="82"/>
        <v>ORD26001723</v>
      </c>
      <c r="AL388">
        <f>IF(E388&lt;&gt;"CAPTURE","",COUNTIF(Orders!$H:$H,AK388))</f>
        <v>1</v>
      </c>
      <c r="AP388" t="str">
        <f t="shared" si="83"/>
        <v>Matched to Order</v>
      </c>
      <c r="AQ388">
        <f>IF(COUNTIF($A$2:A388,A388)=1,1,0)</f>
        <v>1</v>
      </c>
    </row>
    <row r="389" spans="1:43" x14ac:dyDescent="0.3">
      <c r="A389" t="s">
        <v>12269</v>
      </c>
      <c r="C389" t="s">
        <v>3475</v>
      </c>
      <c r="D389" s="1">
        <v>46268</v>
      </c>
      <c r="E389" t="s">
        <v>11819</v>
      </c>
      <c r="F389" t="s">
        <v>9</v>
      </c>
      <c r="G389">
        <v>4297</v>
      </c>
      <c r="H389">
        <v>12.89</v>
      </c>
      <c r="I389">
        <v>2.3199999999999998</v>
      </c>
      <c r="J389">
        <v>4281.79</v>
      </c>
      <c r="K389" s="1">
        <v>46270</v>
      </c>
      <c r="L389" t="s">
        <v>12205</v>
      </c>
      <c r="M389">
        <f t="shared" si="72"/>
        <v>1</v>
      </c>
      <c r="N389">
        <f>COUNTIF(Orders!$A:$A,C389)</f>
        <v>1</v>
      </c>
      <c r="P389">
        <f>COUNTIF(Orders!$H:$H,UPPER(SUBSTITUTE(TRIM(C389),"-","")))</f>
        <v>1</v>
      </c>
      <c r="R389" t="str">
        <f t="shared" si="73"/>
        <v>Matched Order Reference</v>
      </c>
      <c r="S389">
        <f t="shared" si="74"/>
        <v>1</v>
      </c>
      <c r="V389" cm="1">
        <f t="array" ref="V389">IF(E389&lt;&gt;"CAPTURE",0,SUMPRODUCT((MDR_Rates!$A$2:$A$10=F389)*(G389&gt;MDR_Rates!$B$2:$B$10)*((MDR_Rates!$C$2:$C$10="")+(G389&lt;=MDR_Rates!$C$2:$C$10))*MDR_Rates!$D$2:$D$10))</f>
        <v>0.3</v>
      </c>
      <c r="W389">
        <f t="shared" si="75"/>
        <v>12.89</v>
      </c>
      <c r="X389">
        <f t="shared" si="76"/>
        <v>2.3199999999999998</v>
      </c>
      <c r="Y389">
        <f t="shared" si="77"/>
        <v>0</v>
      </c>
      <c r="Z389">
        <f t="shared" si="78"/>
        <v>0</v>
      </c>
      <c r="AG389" t="str">
        <f t="shared" si="79"/>
        <v/>
      </c>
      <c r="AI389" t="str">
        <f t="shared" si="80"/>
        <v/>
      </c>
      <c r="AJ389" t="str">
        <f t="shared" si="81"/>
        <v/>
      </c>
      <c r="AK389" t="str">
        <f t="shared" si="82"/>
        <v>ORD26001736</v>
      </c>
      <c r="AL389">
        <f>IF(E389&lt;&gt;"CAPTURE","",COUNTIF(Orders!$H:$H,AK389))</f>
        <v>1</v>
      </c>
      <c r="AP389" t="str">
        <f t="shared" si="83"/>
        <v>Matched to Order</v>
      </c>
      <c r="AQ389">
        <f>IF(COUNTIF($A$2:A389,A389)=1,1,0)</f>
        <v>1</v>
      </c>
    </row>
    <row r="390" spans="1:43" x14ac:dyDescent="0.3">
      <c r="A390" t="s">
        <v>12270</v>
      </c>
      <c r="C390" t="s">
        <v>3519</v>
      </c>
      <c r="D390" s="1">
        <v>46268</v>
      </c>
      <c r="E390" t="s">
        <v>11819</v>
      </c>
      <c r="F390" t="s">
        <v>9</v>
      </c>
      <c r="G390">
        <v>5998</v>
      </c>
      <c r="H390">
        <v>17.989999999999998</v>
      </c>
      <c r="I390">
        <v>3.24</v>
      </c>
      <c r="J390">
        <v>5976.77</v>
      </c>
      <c r="K390" s="1">
        <v>46270</v>
      </c>
      <c r="L390" t="s">
        <v>12205</v>
      </c>
      <c r="M390">
        <f t="shared" si="72"/>
        <v>1</v>
      </c>
      <c r="N390">
        <f>COUNTIF(Orders!$A:$A,C390)</f>
        <v>1</v>
      </c>
      <c r="P390">
        <f>COUNTIF(Orders!$H:$H,UPPER(SUBSTITUTE(TRIM(C390),"-","")))</f>
        <v>1</v>
      </c>
      <c r="R390" t="str">
        <f t="shared" si="73"/>
        <v>Matched Order Reference</v>
      </c>
      <c r="S390">
        <f t="shared" si="74"/>
        <v>1</v>
      </c>
      <c r="V390" cm="1">
        <f t="array" ref="V390">IF(E390&lt;&gt;"CAPTURE",0,SUMPRODUCT((MDR_Rates!$A$2:$A$10=F390)*(G390&gt;MDR_Rates!$B$2:$B$10)*((MDR_Rates!$C$2:$C$10="")+(G390&lt;=MDR_Rates!$C$2:$C$10))*MDR_Rates!$D$2:$D$10))</f>
        <v>0.3</v>
      </c>
      <c r="W390">
        <f t="shared" si="75"/>
        <v>17.989999999999998</v>
      </c>
      <c r="X390">
        <f t="shared" si="76"/>
        <v>3.24</v>
      </c>
      <c r="Y390">
        <f t="shared" si="77"/>
        <v>0</v>
      </c>
      <c r="Z390">
        <f t="shared" si="78"/>
        <v>0</v>
      </c>
      <c r="AG390" t="str">
        <f t="shared" si="79"/>
        <v/>
      </c>
      <c r="AI390" t="str">
        <f t="shared" si="80"/>
        <v/>
      </c>
      <c r="AJ390" t="str">
        <f t="shared" si="81"/>
        <v/>
      </c>
      <c r="AK390" t="str">
        <f t="shared" si="82"/>
        <v>ORD26001758</v>
      </c>
      <c r="AL390">
        <f>IF(E390&lt;&gt;"CAPTURE","",COUNTIF(Orders!$H:$H,AK390))</f>
        <v>1</v>
      </c>
      <c r="AP390" t="str">
        <f t="shared" si="83"/>
        <v>Matched to Order</v>
      </c>
      <c r="AQ390">
        <f>IF(COUNTIF($A$2:A390,A390)=1,1,0)</f>
        <v>1</v>
      </c>
    </row>
    <row r="391" spans="1:43" x14ac:dyDescent="0.3">
      <c r="A391" t="s">
        <v>12271</v>
      </c>
      <c r="C391" t="s">
        <v>3541</v>
      </c>
      <c r="D391" s="1">
        <v>46268</v>
      </c>
      <c r="E391" t="s">
        <v>11819</v>
      </c>
      <c r="F391" t="s">
        <v>17</v>
      </c>
      <c r="G391">
        <v>1799</v>
      </c>
      <c r="H391">
        <v>32.380000000000003</v>
      </c>
      <c r="I391">
        <v>5.83</v>
      </c>
      <c r="J391">
        <v>1760.79</v>
      </c>
      <c r="K391" s="1">
        <v>46270</v>
      </c>
      <c r="L391" t="s">
        <v>12205</v>
      </c>
      <c r="M391">
        <f t="shared" si="72"/>
        <v>1</v>
      </c>
      <c r="N391">
        <f>COUNTIF(Orders!$A:$A,C391)</f>
        <v>1</v>
      </c>
      <c r="P391">
        <f>COUNTIF(Orders!$H:$H,UPPER(SUBSTITUTE(TRIM(C391),"-","")))</f>
        <v>1</v>
      </c>
      <c r="R391" t="str">
        <f t="shared" si="73"/>
        <v>Matched Order Reference</v>
      </c>
      <c r="S391">
        <f t="shared" si="74"/>
        <v>1</v>
      </c>
      <c r="V391" cm="1">
        <f t="array" ref="V391">IF(E391&lt;&gt;"CAPTURE",0,SUMPRODUCT((MDR_Rates!$A$2:$A$10=F391)*(G391&gt;MDR_Rates!$B$2:$B$10)*((MDR_Rates!$C$2:$C$10="")+(G391&lt;=MDR_Rates!$C$2:$C$10))*MDR_Rates!$D$2:$D$10))</f>
        <v>1.8</v>
      </c>
      <c r="W391">
        <f t="shared" si="75"/>
        <v>32.380000000000003</v>
      </c>
      <c r="X391">
        <f t="shared" si="76"/>
        <v>5.83</v>
      </c>
      <c r="Y391">
        <f t="shared" si="77"/>
        <v>0</v>
      </c>
      <c r="Z391">
        <f t="shared" si="78"/>
        <v>0</v>
      </c>
      <c r="AG391" t="str">
        <f t="shared" si="79"/>
        <v/>
      </c>
      <c r="AI391" t="str">
        <f t="shared" si="80"/>
        <v/>
      </c>
      <c r="AJ391" t="str">
        <f t="shared" si="81"/>
        <v/>
      </c>
      <c r="AK391" t="str">
        <f t="shared" si="82"/>
        <v>ORD26001769</v>
      </c>
      <c r="AL391">
        <f>IF(E391&lt;&gt;"CAPTURE","",COUNTIF(Orders!$H:$H,AK391))</f>
        <v>1</v>
      </c>
      <c r="AP391" t="str">
        <f t="shared" si="83"/>
        <v>Matched to Order</v>
      </c>
      <c r="AQ391">
        <f>IF(COUNTIF($A$2:A391,A391)=1,1,0)</f>
        <v>1</v>
      </c>
    </row>
    <row r="392" spans="1:43" x14ac:dyDescent="0.3">
      <c r="A392" t="s">
        <v>12272</v>
      </c>
      <c r="C392" t="s">
        <v>3592</v>
      </c>
      <c r="D392" s="1">
        <v>46268</v>
      </c>
      <c r="E392" t="s">
        <v>11819</v>
      </c>
      <c r="F392" t="s">
        <v>17</v>
      </c>
      <c r="G392">
        <v>2597</v>
      </c>
      <c r="H392">
        <v>41.55</v>
      </c>
      <c r="I392">
        <v>7.48</v>
      </c>
      <c r="J392">
        <v>2547.9699999999998</v>
      </c>
      <c r="K392" s="1">
        <v>46270</v>
      </c>
      <c r="L392" t="s">
        <v>12205</v>
      </c>
      <c r="M392">
        <f t="shared" si="72"/>
        <v>1</v>
      </c>
      <c r="N392">
        <f>COUNTIF(Orders!$A:$A,C392)</f>
        <v>1</v>
      </c>
      <c r="P392">
        <f>COUNTIF(Orders!$H:$H,UPPER(SUBSTITUTE(TRIM(C392),"-","")))</f>
        <v>1</v>
      </c>
      <c r="R392" t="str">
        <f t="shared" si="73"/>
        <v>Matched Order Reference</v>
      </c>
      <c r="S392">
        <f t="shared" si="74"/>
        <v>1</v>
      </c>
      <c r="V392" cm="1">
        <f t="array" ref="V392">IF(E392&lt;&gt;"CAPTURE",0,SUMPRODUCT((MDR_Rates!$A$2:$A$10=F392)*(G392&gt;MDR_Rates!$B$2:$B$10)*((MDR_Rates!$C$2:$C$10="")+(G392&lt;=MDR_Rates!$C$2:$C$10))*MDR_Rates!$D$2:$D$10))</f>
        <v>1.6</v>
      </c>
      <c r="W392">
        <f t="shared" si="75"/>
        <v>41.55</v>
      </c>
      <c r="X392">
        <f t="shared" si="76"/>
        <v>7.48</v>
      </c>
      <c r="Y392">
        <f t="shared" si="77"/>
        <v>0</v>
      </c>
      <c r="Z392">
        <f t="shared" si="78"/>
        <v>0</v>
      </c>
      <c r="AG392" t="str">
        <f t="shared" si="79"/>
        <v/>
      </c>
      <c r="AI392" t="str">
        <f t="shared" si="80"/>
        <v/>
      </c>
      <c r="AJ392" t="str">
        <f t="shared" si="81"/>
        <v/>
      </c>
      <c r="AK392" t="str">
        <f t="shared" si="82"/>
        <v>ORD26001795</v>
      </c>
      <c r="AL392">
        <f>IF(E392&lt;&gt;"CAPTURE","",COUNTIF(Orders!$H:$H,AK392))</f>
        <v>1</v>
      </c>
      <c r="AP392" t="str">
        <f t="shared" si="83"/>
        <v>Matched to Order</v>
      </c>
      <c r="AQ392">
        <f>IF(COUNTIF($A$2:A392,A392)=1,1,0)</f>
        <v>1</v>
      </c>
    </row>
    <row r="393" spans="1:43" x14ac:dyDescent="0.3">
      <c r="A393" t="s">
        <v>12273</v>
      </c>
      <c r="C393" t="s">
        <v>3632</v>
      </c>
      <c r="D393" s="1">
        <v>46268</v>
      </c>
      <c r="E393" t="s">
        <v>11819</v>
      </c>
      <c r="F393" t="s">
        <v>9</v>
      </c>
      <c r="G393">
        <v>299</v>
      </c>
      <c r="H393">
        <v>0</v>
      </c>
      <c r="I393">
        <v>0</v>
      </c>
      <c r="J393">
        <v>299</v>
      </c>
      <c r="K393" s="1">
        <v>46270</v>
      </c>
      <c r="L393" t="s">
        <v>12205</v>
      </c>
      <c r="M393">
        <f t="shared" si="72"/>
        <v>1</v>
      </c>
      <c r="N393">
        <f>COUNTIF(Orders!$A:$A,C393)</f>
        <v>1</v>
      </c>
      <c r="P393">
        <f>COUNTIF(Orders!$H:$H,UPPER(SUBSTITUTE(TRIM(C393),"-","")))</f>
        <v>1</v>
      </c>
      <c r="R393" t="str">
        <f t="shared" si="73"/>
        <v>Matched Order Reference</v>
      </c>
      <c r="S393">
        <f t="shared" si="74"/>
        <v>1</v>
      </c>
      <c r="V393" cm="1">
        <f t="array" ref="V393">IF(E393&lt;&gt;"CAPTURE",0,SUMPRODUCT((MDR_Rates!$A$2:$A$10=F393)*(G393&gt;MDR_Rates!$B$2:$B$10)*((MDR_Rates!$C$2:$C$10="")+(G393&lt;=MDR_Rates!$C$2:$C$10))*MDR_Rates!$D$2:$D$10))</f>
        <v>0</v>
      </c>
      <c r="W393">
        <f t="shared" si="75"/>
        <v>0</v>
      </c>
      <c r="X393">
        <f t="shared" si="76"/>
        <v>0</v>
      </c>
      <c r="Y393">
        <f t="shared" si="77"/>
        <v>0</v>
      </c>
      <c r="Z393">
        <f t="shared" si="78"/>
        <v>0</v>
      </c>
      <c r="AG393" t="str">
        <f t="shared" si="79"/>
        <v/>
      </c>
      <c r="AI393" t="str">
        <f t="shared" si="80"/>
        <v/>
      </c>
      <c r="AJ393" t="str">
        <f t="shared" si="81"/>
        <v/>
      </c>
      <c r="AK393" t="str">
        <f t="shared" si="82"/>
        <v>ORD26001815</v>
      </c>
      <c r="AL393">
        <f>IF(E393&lt;&gt;"CAPTURE","",COUNTIF(Orders!$H:$H,AK393))</f>
        <v>1</v>
      </c>
      <c r="AP393" t="str">
        <f t="shared" si="83"/>
        <v>Matched to Order</v>
      </c>
      <c r="AQ393">
        <f>IF(COUNTIF($A$2:A393,A393)=1,1,0)</f>
        <v>1</v>
      </c>
    </row>
    <row r="394" spans="1:43" x14ac:dyDescent="0.3">
      <c r="A394" t="s">
        <v>12274</v>
      </c>
      <c r="C394" t="s">
        <v>3692</v>
      </c>
      <c r="D394" s="1">
        <v>46268</v>
      </c>
      <c r="E394" t="s">
        <v>11819</v>
      </c>
      <c r="F394" t="s">
        <v>9</v>
      </c>
      <c r="G394">
        <v>6997</v>
      </c>
      <c r="H394">
        <v>20.99</v>
      </c>
      <c r="I394">
        <v>3.78</v>
      </c>
      <c r="J394">
        <v>6972.23</v>
      </c>
      <c r="K394" s="1">
        <v>46270</v>
      </c>
      <c r="L394" t="s">
        <v>12205</v>
      </c>
      <c r="M394">
        <f t="shared" si="72"/>
        <v>1</v>
      </c>
      <c r="N394">
        <f>COUNTIF(Orders!$A:$A,C394)</f>
        <v>1</v>
      </c>
      <c r="P394">
        <f>COUNTIF(Orders!$H:$H,UPPER(SUBSTITUTE(TRIM(C394),"-","")))</f>
        <v>1</v>
      </c>
      <c r="R394" t="str">
        <f t="shared" si="73"/>
        <v>Matched Order Reference</v>
      </c>
      <c r="S394">
        <f t="shared" si="74"/>
        <v>1</v>
      </c>
      <c r="V394" cm="1">
        <f t="array" ref="V394">IF(E394&lt;&gt;"CAPTURE",0,SUMPRODUCT((MDR_Rates!$A$2:$A$10=F394)*(G394&gt;MDR_Rates!$B$2:$B$10)*((MDR_Rates!$C$2:$C$10="")+(G394&lt;=MDR_Rates!$C$2:$C$10))*MDR_Rates!$D$2:$D$10))</f>
        <v>0.3</v>
      </c>
      <c r="W394">
        <f t="shared" si="75"/>
        <v>20.99</v>
      </c>
      <c r="X394">
        <f t="shared" si="76"/>
        <v>3.78</v>
      </c>
      <c r="Y394">
        <f t="shared" si="77"/>
        <v>0</v>
      </c>
      <c r="Z394">
        <f t="shared" si="78"/>
        <v>0</v>
      </c>
      <c r="AG394" t="str">
        <f t="shared" si="79"/>
        <v/>
      </c>
      <c r="AI394" t="str">
        <f t="shared" si="80"/>
        <v/>
      </c>
      <c r="AJ394" t="str">
        <f t="shared" si="81"/>
        <v/>
      </c>
      <c r="AK394" t="str">
        <f t="shared" si="82"/>
        <v>ORD26001846</v>
      </c>
      <c r="AL394">
        <f>IF(E394&lt;&gt;"CAPTURE","",COUNTIF(Orders!$H:$H,AK394))</f>
        <v>1</v>
      </c>
      <c r="AP394" t="str">
        <f t="shared" si="83"/>
        <v>Matched to Order</v>
      </c>
      <c r="AQ394">
        <f>IF(COUNTIF($A$2:A394,A394)=1,1,0)</f>
        <v>1</v>
      </c>
    </row>
    <row r="395" spans="1:43" x14ac:dyDescent="0.3">
      <c r="A395" t="s">
        <v>12275</v>
      </c>
      <c r="C395" t="s">
        <v>12276</v>
      </c>
      <c r="D395" s="1">
        <v>46268</v>
      </c>
      <c r="E395" t="s">
        <v>11819</v>
      </c>
      <c r="F395" t="s">
        <v>17</v>
      </c>
      <c r="G395">
        <v>299</v>
      </c>
      <c r="H395">
        <v>5.38</v>
      </c>
      <c r="I395">
        <v>0.97</v>
      </c>
      <c r="J395">
        <v>292.64999999999998</v>
      </c>
      <c r="K395" s="1">
        <v>46270</v>
      </c>
      <c r="L395" t="s">
        <v>12205</v>
      </c>
      <c r="M395">
        <f t="shared" si="72"/>
        <v>1</v>
      </c>
      <c r="N395">
        <f>COUNTIF(Orders!$A:$A,C395)</f>
        <v>1</v>
      </c>
      <c r="P395">
        <f>COUNTIF(Orders!$H:$H,UPPER(SUBSTITUTE(TRIM(C395),"-","")))</f>
        <v>1</v>
      </c>
      <c r="R395" t="str">
        <f t="shared" si="73"/>
        <v>Matched Order Reference</v>
      </c>
      <c r="S395">
        <f t="shared" si="74"/>
        <v>1</v>
      </c>
      <c r="V395" cm="1">
        <f t="array" ref="V395">IF(E395&lt;&gt;"CAPTURE",0,SUMPRODUCT((MDR_Rates!$A$2:$A$10=F395)*(G395&gt;MDR_Rates!$B$2:$B$10)*((MDR_Rates!$C$2:$C$10="")+(G395&lt;=MDR_Rates!$C$2:$C$10))*MDR_Rates!$D$2:$D$10))</f>
        <v>1.8</v>
      </c>
      <c r="W395">
        <f t="shared" si="75"/>
        <v>5.38</v>
      </c>
      <c r="X395">
        <f t="shared" si="76"/>
        <v>0.97</v>
      </c>
      <c r="Y395">
        <f t="shared" si="77"/>
        <v>0</v>
      </c>
      <c r="Z395">
        <f t="shared" si="78"/>
        <v>0</v>
      </c>
      <c r="AG395" t="str">
        <f t="shared" si="79"/>
        <v/>
      </c>
      <c r="AI395" t="str">
        <f t="shared" si="80"/>
        <v/>
      </c>
      <c r="AJ395" t="str">
        <f t="shared" si="81"/>
        <v/>
      </c>
      <c r="AK395" t="str">
        <f t="shared" si="82"/>
        <v>ORD26001896</v>
      </c>
      <c r="AL395">
        <f>IF(E395&lt;&gt;"CAPTURE","",COUNTIF(Orders!$H:$H,AK395))</f>
        <v>1</v>
      </c>
      <c r="AP395" t="str">
        <f t="shared" si="83"/>
        <v>Matched to Order</v>
      </c>
      <c r="AQ395">
        <f>IF(COUNTIF($A$2:A395,A395)=1,1,0)</f>
        <v>1</v>
      </c>
    </row>
    <row r="396" spans="1:43" x14ac:dyDescent="0.3">
      <c r="A396" t="s">
        <v>12277</v>
      </c>
      <c r="C396" t="s">
        <v>3794</v>
      </c>
      <c r="D396" s="1">
        <v>46268</v>
      </c>
      <c r="E396" t="s">
        <v>11819</v>
      </c>
      <c r="F396" t="s">
        <v>9</v>
      </c>
      <c r="G396">
        <v>15998</v>
      </c>
      <c r="H396">
        <v>47.99</v>
      </c>
      <c r="I396">
        <v>8.64</v>
      </c>
      <c r="J396">
        <v>15941.37</v>
      </c>
      <c r="K396" s="1">
        <v>46270</v>
      </c>
      <c r="L396" t="s">
        <v>12205</v>
      </c>
      <c r="M396">
        <f t="shared" si="72"/>
        <v>1</v>
      </c>
      <c r="N396">
        <f>COUNTIF(Orders!$A:$A,C396)</f>
        <v>1</v>
      </c>
      <c r="P396">
        <f>COUNTIF(Orders!$H:$H,UPPER(SUBSTITUTE(TRIM(C396),"-","")))</f>
        <v>1</v>
      </c>
      <c r="R396" t="str">
        <f t="shared" si="73"/>
        <v>Matched Order Reference</v>
      </c>
      <c r="S396">
        <f t="shared" si="74"/>
        <v>1</v>
      </c>
      <c r="V396" cm="1">
        <f t="array" ref="V396">IF(E396&lt;&gt;"CAPTURE",0,SUMPRODUCT((MDR_Rates!$A$2:$A$10=F396)*(G396&gt;MDR_Rates!$B$2:$B$10)*((MDR_Rates!$C$2:$C$10="")+(G396&lt;=MDR_Rates!$C$2:$C$10))*MDR_Rates!$D$2:$D$10))</f>
        <v>0.3</v>
      </c>
      <c r="W396">
        <f t="shared" si="75"/>
        <v>47.99</v>
      </c>
      <c r="X396">
        <f t="shared" si="76"/>
        <v>8.64</v>
      </c>
      <c r="Y396">
        <f t="shared" si="77"/>
        <v>0</v>
      </c>
      <c r="Z396">
        <f t="shared" si="78"/>
        <v>0</v>
      </c>
      <c r="AG396" t="str">
        <f t="shared" si="79"/>
        <v/>
      </c>
      <c r="AI396" t="str">
        <f t="shared" si="80"/>
        <v/>
      </c>
      <c r="AJ396" t="str">
        <f t="shared" si="81"/>
        <v/>
      </c>
      <c r="AK396" t="str">
        <f t="shared" si="82"/>
        <v>ORD26001897</v>
      </c>
      <c r="AL396">
        <f>IF(E396&lt;&gt;"CAPTURE","",COUNTIF(Orders!$H:$H,AK396))</f>
        <v>1</v>
      </c>
      <c r="AP396" t="str">
        <f t="shared" si="83"/>
        <v>Matched to Order</v>
      </c>
      <c r="AQ396">
        <f>IF(COUNTIF($A$2:A396,A396)=1,1,0)</f>
        <v>1</v>
      </c>
    </row>
    <row r="397" spans="1:43" x14ac:dyDescent="0.3">
      <c r="A397" t="s">
        <v>12278</v>
      </c>
      <c r="C397" t="s">
        <v>3826</v>
      </c>
      <c r="D397" s="1">
        <v>46268</v>
      </c>
      <c r="E397" t="s">
        <v>11819</v>
      </c>
      <c r="F397" t="s">
        <v>9</v>
      </c>
      <c r="G397">
        <v>5598</v>
      </c>
      <c r="H397">
        <v>16.79</v>
      </c>
      <c r="I397">
        <v>3.02</v>
      </c>
      <c r="J397">
        <v>5578.19</v>
      </c>
      <c r="K397" s="1">
        <v>46270</v>
      </c>
      <c r="L397" t="s">
        <v>12205</v>
      </c>
      <c r="M397">
        <f t="shared" si="72"/>
        <v>1</v>
      </c>
      <c r="N397">
        <f>COUNTIF(Orders!$A:$A,C397)</f>
        <v>1</v>
      </c>
      <c r="P397">
        <f>COUNTIF(Orders!$H:$H,UPPER(SUBSTITUTE(TRIM(C397),"-","")))</f>
        <v>1</v>
      </c>
      <c r="R397" t="str">
        <f t="shared" si="73"/>
        <v>Matched Order Reference</v>
      </c>
      <c r="S397">
        <f t="shared" si="74"/>
        <v>1</v>
      </c>
      <c r="V397" cm="1">
        <f t="array" ref="V397">IF(E397&lt;&gt;"CAPTURE",0,SUMPRODUCT((MDR_Rates!$A$2:$A$10=F397)*(G397&gt;MDR_Rates!$B$2:$B$10)*((MDR_Rates!$C$2:$C$10="")+(G397&lt;=MDR_Rates!$C$2:$C$10))*MDR_Rates!$D$2:$D$10))</f>
        <v>0.3</v>
      </c>
      <c r="W397">
        <f t="shared" si="75"/>
        <v>16.79</v>
      </c>
      <c r="X397">
        <f t="shared" si="76"/>
        <v>3.02</v>
      </c>
      <c r="Y397">
        <f t="shared" si="77"/>
        <v>0</v>
      </c>
      <c r="Z397">
        <f t="shared" si="78"/>
        <v>0</v>
      </c>
      <c r="AG397" t="str">
        <f t="shared" si="79"/>
        <v/>
      </c>
      <c r="AI397" t="str">
        <f t="shared" si="80"/>
        <v/>
      </c>
      <c r="AJ397" t="str">
        <f t="shared" si="81"/>
        <v/>
      </c>
      <c r="AK397" t="str">
        <f t="shared" si="82"/>
        <v>ORD26001913</v>
      </c>
      <c r="AL397">
        <f>IF(E397&lt;&gt;"CAPTURE","",COUNTIF(Orders!$H:$H,AK397))</f>
        <v>1</v>
      </c>
      <c r="AP397" t="str">
        <f t="shared" si="83"/>
        <v>Matched to Order</v>
      </c>
      <c r="AQ397">
        <f>IF(COUNTIF($A$2:A397,A397)=1,1,0)</f>
        <v>1</v>
      </c>
    </row>
    <row r="398" spans="1:43" x14ac:dyDescent="0.3">
      <c r="A398" t="s">
        <v>12279</v>
      </c>
      <c r="C398" t="s">
        <v>4071</v>
      </c>
      <c r="D398" s="1">
        <v>46268</v>
      </c>
      <c r="E398" t="s">
        <v>11819</v>
      </c>
      <c r="F398" t="s">
        <v>17</v>
      </c>
      <c r="G398">
        <v>5348</v>
      </c>
      <c r="H398">
        <v>85.57</v>
      </c>
      <c r="I398">
        <v>15.4</v>
      </c>
      <c r="J398">
        <v>5247.03</v>
      </c>
      <c r="K398" s="1">
        <v>46270</v>
      </c>
      <c r="L398" t="s">
        <v>12205</v>
      </c>
      <c r="M398">
        <f t="shared" si="72"/>
        <v>1</v>
      </c>
      <c r="N398">
        <f>COUNTIF(Orders!$A:$A,C398)</f>
        <v>1</v>
      </c>
      <c r="P398">
        <f>COUNTIF(Orders!$H:$H,UPPER(SUBSTITUTE(TRIM(C398),"-","")))</f>
        <v>1</v>
      </c>
      <c r="R398" t="str">
        <f t="shared" si="73"/>
        <v>Matched Order Reference</v>
      </c>
      <c r="S398">
        <f t="shared" si="74"/>
        <v>1</v>
      </c>
      <c r="V398" cm="1">
        <f t="array" ref="V398">IF(E398&lt;&gt;"CAPTURE",0,SUMPRODUCT((MDR_Rates!$A$2:$A$10=F398)*(G398&gt;MDR_Rates!$B$2:$B$10)*((MDR_Rates!$C$2:$C$10="")+(G398&lt;=MDR_Rates!$C$2:$C$10))*MDR_Rates!$D$2:$D$10))</f>
        <v>1.6</v>
      </c>
      <c r="W398">
        <f t="shared" si="75"/>
        <v>85.57</v>
      </c>
      <c r="X398">
        <f t="shared" si="76"/>
        <v>15.4</v>
      </c>
      <c r="Y398">
        <f t="shared" si="77"/>
        <v>0</v>
      </c>
      <c r="Z398">
        <f t="shared" si="78"/>
        <v>0</v>
      </c>
      <c r="AG398" t="str">
        <f t="shared" si="79"/>
        <v/>
      </c>
      <c r="AI398" t="str">
        <f t="shared" si="80"/>
        <v/>
      </c>
      <c r="AJ398" t="str">
        <f t="shared" si="81"/>
        <v/>
      </c>
      <c r="AK398" t="str">
        <f t="shared" si="82"/>
        <v>ORD26002038</v>
      </c>
      <c r="AL398">
        <f>IF(E398&lt;&gt;"CAPTURE","",COUNTIF(Orders!$H:$H,AK398))</f>
        <v>1</v>
      </c>
      <c r="AP398" t="str">
        <f t="shared" si="83"/>
        <v>Matched to Order</v>
      </c>
      <c r="AQ398">
        <f>IF(COUNTIF($A$2:A398,A398)=1,1,0)</f>
        <v>1</v>
      </c>
    </row>
    <row r="399" spans="1:43" x14ac:dyDescent="0.3">
      <c r="A399" t="s">
        <v>12280</v>
      </c>
      <c r="C399" t="s">
        <v>4125</v>
      </c>
      <c r="D399" s="1">
        <v>46268</v>
      </c>
      <c r="E399" t="s">
        <v>11819</v>
      </c>
      <c r="F399" t="s">
        <v>9</v>
      </c>
      <c r="G399">
        <v>698</v>
      </c>
      <c r="H399">
        <v>0</v>
      </c>
      <c r="I399">
        <v>0</v>
      </c>
      <c r="J399">
        <v>698</v>
      </c>
      <c r="K399" s="1">
        <v>46270</v>
      </c>
      <c r="L399" t="s">
        <v>12205</v>
      </c>
      <c r="M399">
        <f t="shared" si="72"/>
        <v>1</v>
      </c>
      <c r="N399">
        <f>COUNTIF(Orders!$A:$A,C399)</f>
        <v>1</v>
      </c>
      <c r="P399">
        <f>COUNTIF(Orders!$H:$H,UPPER(SUBSTITUTE(TRIM(C399),"-","")))</f>
        <v>1</v>
      </c>
      <c r="R399" t="str">
        <f t="shared" si="73"/>
        <v>Matched Order Reference</v>
      </c>
      <c r="S399">
        <f t="shared" si="74"/>
        <v>1</v>
      </c>
      <c r="V399" cm="1">
        <f t="array" ref="V399">IF(E399&lt;&gt;"CAPTURE",0,SUMPRODUCT((MDR_Rates!$A$2:$A$10=F399)*(G399&gt;MDR_Rates!$B$2:$B$10)*((MDR_Rates!$C$2:$C$10="")+(G399&lt;=MDR_Rates!$C$2:$C$10))*MDR_Rates!$D$2:$D$10))</f>
        <v>0</v>
      </c>
      <c r="W399">
        <f t="shared" si="75"/>
        <v>0</v>
      </c>
      <c r="X399">
        <f t="shared" si="76"/>
        <v>0</v>
      </c>
      <c r="Y399">
        <f t="shared" si="77"/>
        <v>0</v>
      </c>
      <c r="Z399">
        <f t="shared" si="78"/>
        <v>0</v>
      </c>
      <c r="AG399" t="str">
        <f t="shared" si="79"/>
        <v/>
      </c>
      <c r="AI399" t="str">
        <f t="shared" si="80"/>
        <v/>
      </c>
      <c r="AJ399" t="str">
        <f t="shared" si="81"/>
        <v/>
      </c>
      <c r="AK399" t="str">
        <f t="shared" si="82"/>
        <v>ORD26002065</v>
      </c>
      <c r="AL399">
        <f>IF(E399&lt;&gt;"CAPTURE","",COUNTIF(Orders!$H:$H,AK399))</f>
        <v>1</v>
      </c>
      <c r="AP399" t="str">
        <f t="shared" si="83"/>
        <v>Matched to Order</v>
      </c>
      <c r="AQ399">
        <f>IF(COUNTIF($A$2:A399,A399)=1,1,0)</f>
        <v>1</v>
      </c>
    </row>
    <row r="400" spans="1:43" x14ac:dyDescent="0.3">
      <c r="A400" t="s">
        <v>12281</v>
      </c>
      <c r="C400" t="s">
        <v>4153</v>
      </c>
      <c r="D400" s="1">
        <v>46268</v>
      </c>
      <c r="E400" t="s">
        <v>11819</v>
      </c>
      <c r="F400" t="s">
        <v>44</v>
      </c>
      <c r="G400">
        <v>1299</v>
      </c>
      <c r="H400">
        <v>24.68</v>
      </c>
      <c r="I400">
        <v>4.4400000000000004</v>
      </c>
      <c r="J400">
        <v>1269.8800000000001</v>
      </c>
      <c r="K400" s="1">
        <v>46270</v>
      </c>
      <c r="L400" t="s">
        <v>12205</v>
      </c>
      <c r="M400">
        <f t="shared" si="72"/>
        <v>1</v>
      </c>
      <c r="N400">
        <f>COUNTIF(Orders!$A:$A,C400)</f>
        <v>1</v>
      </c>
      <c r="P400">
        <f>COUNTIF(Orders!$H:$H,UPPER(SUBSTITUTE(TRIM(C400),"-","")))</f>
        <v>1</v>
      </c>
      <c r="R400" t="str">
        <f t="shared" si="73"/>
        <v>Matched Order Reference</v>
      </c>
      <c r="S400">
        <f t="shared" si="74"/>
        <v>1</v>
      </c>
      <c r="V400" cm="1">
        <f t="array" ref="V400">IF(E400&lt;&gt;"CAPTURE",0,SUMPRODUCT((MDR_Rates!$A$2:$A$10=F400)*(G400&gt;MDR_Rates!$B$2:$B$10)*((MDR_Rates!$C$2:$C$10="")+(G400&lt;=MDR_Rates!$C$2:$C$10))*MDR_Rates!$D$2:$D$10))</f>
        <v>1.9</v>
      </c>
      <c r="W400">
        <f t="shared" si="75"/>
        <v>24.68</v>
      </c>
      <c r="X400">
        <f t="shared" si="76"/>
        <v>4.4400000000000004</v>
      </c>
      <c r="Y400">
        <f t="shared" si="77"/>
        <v>0</v>
      </c>
      <c r="Z400">
        <f t="shared" si="78"/>
        <v>0</v>
      </c>
      <c r="AG400" t="str">
        <f t="shared" si="79"/>
        <v/>
      </c>
      <c r="AI400" t="str">
        <f t="shared" si="80"/>
        <v/>
      </c>
      <c r="AJ400" t="str">
        <f t="shared" si="81"/>
        <v/>
      </c>
      <c r="AK400" t="str">
        <f t="shared" si="82"/>
        <v>ORD26002079</v>
      </c>
      <c r="AL400">
        <f>IF(E400&lt;&gt;"CAPTURE","",COUNTIF(Orders!$H:$H,AK400))</f>
        <v>1</v>
      </c>
      <c r="AP400" t="str">
        <f t="shared" si="83"/>
        <v>Matched to Order</v>
      </c>
      <c r="AQ400">
        <f>IF(COUNTIF($A$2:A400,A400)=1,1,0)</f>
        <v>1</v>
      </c>
    </row>
    <row r="401" spans="1:43" x14ac:dyDescent="0.3">
      <c r="A401" t="s">
        <v>12282</v>
      </c>
      <c r="C401" t="s">
        <v>4185</v>
      </c>
      <c r="D401" s="1">
        <v>46268</v>
      </c>
      <c r="E401" t="s">
        <v>11819</v>
      </c>
      <c r="F401" t="s">
        <v>44</v>
      </c>
      <c r="G401">
        <v>2097</v>
      </c>
      <c r="H401">
        <v>35.65</v>
      </c>
      <c r="I401">
        <v>6.42</v>
      </c>
      <c r="J401">
        <v>2054.9299999999998</v>
      </c>
      <c r="K401" s="1">
        <v>46270</v>
      </c>
      <c r="L401" t="s">
        <v>12205</v>
      </c>
      <c r="M401">
        <f t="shared" si="72"/>
        <v>1</v>
      </c>
      <c r="N401">
        <f>COUNTIF(Orders!$A:$A,C401)</f>
        <v>1</v>
      </c>
      <c r="P401">
        <f>COUNTIF(Orders!$H:$H,UPPER(SUBSTITUTE(TRIM(C401),"-","")))</f>
        <v>1</v>
      </c>
      <c r="R401" t="str">
        <f t="shared" si="73"/>
        <v>Matched Order Reference</v>
      </c>
      <c r="S401">
        <f t="shared" si="74"/>
        <v>1</v>
      </c>
      <c r="V401" cm="1">
        <f t="array" ref="V401">IF(E401&lt;&gt;"CAPTURE",0,SUMPRODUCT((MDR_Rates!$A$2:$A$10=F401)*(G401&gt;MDR_Rates!$B$2:$B$10)*((MDR_Rates!$C$2:$C$10="")+(G401&lt;=MDR_Rates!$C$2:$C$10))*MDR_Rates!$D$2:$D$10))</f>
        <v>1.7</v>
      </c>
      <c r="W401">
        <f t="shared" si="75"/>
        <v>35.65</v>
      </c>
      <c r="X401">
        <f t="shared" si="76"/>
        <v>6.42</v>
      </c>
      <c r="Y401">
        <f t="shared" si="77"/>
        <v>0</v>
      </c>
      <c r="Z401">
        <f t="shared" si="78"/>
        <v>0</v>
      </c>
      <c r="AG401" t="str">
        <f t="shared" si="79"/>
        <v/>
      </c>
      <c r="AI401" t="str">
        <f t="shared" si="80"/>
        <v/>
      </c>
      <c r="AJ401" t="str">
        <f t="shared" si="81"/>
        <v/>
      </c>
      <c r="AK401" t="str">
        <f t="shared" si="82"/>
        <v>ORD26002096</v>
      </c>
      <c r="AL401">
        <f>IF(E401&lt;&gt;"CAPTURE","",COUNTIF(Orders!$H:$H,AK401))</f>
        <v>1</v>
      </c>
      <c r="AP401" t="str">
        <f t="shared" si="83"/>
        <v>Matched to Order</v>
      </c>
      <c r="AQ401">
        <f>IF(COUNTIF($A$2:A401,A401)=1,1,0)</f>
        <v>1</v>
      </c>
    </row>
    <row r="402" spans="1:43" x14ac:dyDescent="0.3">
      <c r="A402" t="s">
        <v>12283</v>
      </c>
      <c r="C402" t="s">
        <v>12284</v>
      </c>
      <c r="D402" s="1">
        <v>46268</v>
      </c>
      <c r="E402" t="s">
        <v>11819</v>
      </c>
      <c r="F402" t="s">
        <v>9</v>
      </c>
      <c r="G402">
        <v>599</v>
      </c>
      <c r="H402">
        <v>0</v>
      </c>
      <c r="I402">
        <v>0</v>
      </c>
      <c r="J402">
        <v>599</v>
      </c>
      <c r="K402" s="1">
        <v>46270</v>
      </c>
      <c r="L402" t="s">
        <v>12205</v>
      </c>
      <c r="M402">
        <f t="shared" si="72"/>
        <v>1</v>
      </c>
      <c r="N402">
        <f>COUNTIF(Orders!$A:$A,C402)</f>
        <v>0</v>
      </c>
      <c r="P402">
        <f>COUNTIF(Orders!$H:$H,UPPER(SUBSTITUTE(TRIM(C402),"-","")))</f>
        <v>1</v>
      </c>
      <c r="R402" t="str">
        <f t="shared" si="73"/>
        <v>Matched Order Reference</v>
      </c>
      <c r="S402">
        <f t="shared" si="74"/>
        <v>1</v>
      </c>
      <c r="V402" cm="1">
        <f t="array" ref="V402">IF(E402&lt;&gt;"CAPTURE",0,SUMPRODUCT((MDR_Rates!$A$2:$A$10=F402)*(G402&gt;MDR_Rates!$B$2:$B$10)*((MDR_Rates!$C$2:$C$10="")+(G402&lt;=MDR_Rates!$C$2:$C$10))*MDR_Rates!$D$2:$D$10))</f>
        <v>0</v>
      </c>
      <c r="W402">
        <f t="shared" si="75"/>
        <v>0</v>
      </c>
      <c r="X402">
        <f t="shared" si="76"/>
        <v>0</v>
      </c>
      <c r="Y402">
        <f t="shared" si="77"/>
        <v>0</v>
      </c>
      <c r="Z402">
        <f t="shared" si="78"/>
        <v>0</v>
      </c>
      <c r="AG402" t="str">
        <f t="shared" si="79"/>
        <v/>
      </c>
      <c r="AI402" t="str">
        <f t="shared" si="80"/>
        <v/>
      </c>
      <c r="AJ402" t="str">
        <f t="shared" si="81"/>
        <v/>
      </c>
      <c r="AK402" t="str">
        <f t="shared" si="82"/>
        <v>ORD26002154</v>
      </c>
      <c r="AL402">
        <f>IF(E402&lt;&gt;"CAPTURE","",COUNTIF(Orders!$H:$H,AK402))</f>
        <v>1</v>
      </c>
      <c r="AP402" t="str">
        <f t="shared" si="83"/>
        <v>Matched to Order</v>
      </c>
      <c r="AQ402">
        <f>IF(COUNTIF($A$2:A402,A402)=1,1,0)</f>
        <v>1</v>
      </c>
    </row>
    <row r="403" spans="1:43" x14ac:dyDescent="0.3">
      <c r="A403" t="s">
        <v>12285</v>
      </c>
      <c r="C403" t="s">
        <v>4443</v>
      </c>
      <c r="D403" s="1">
        <v>46268</v>
      </c>
      <c r="E403" t="s">
        <v>11819</v>
      </c>
      <c r="F403" t="s">
        <v>17</v>
      </c>
      <c r="G403">
        <v>999</v>
      </c>
      <c r="H403">
        <v>17.98</v>
      </c>
      <c r="I403">
        <v>3.24</v>
      </c>
      <c r="J403">
        <v>977.78</v>
      </c>
      <c r="K403" s="1">
        <v>46270</v>
      </c>
      <c r="L403" t="s">
        <v>12205</v>
      </c>
      <c r="M403">
        <f t="shared" si="72"/>
        <v>1</v>
      </c>
      <c r="N403">
        <f>COUNTIF(Orders!$A:$A,C403)</f>
        <v>1</v>
      </c>
      <c r="P403">
        <f>COUNTIF(Orders!$H:$H,UPPER(SUBSTITUTE(TRIM(C403),"-","")))</f>
        <v>1</v>
      </c>
      <c r="R403" t="str">
        <f t="shared" si="73"/>
        <v>Matched Order Reference</v>
      </c>
      <c r="S403">
        <f t="shared" si="74"/>
        <v>1</v>
      </c>
      <c r="V403" cm="1">
        <f t="array" ref="V403">IF(E403&lt;&gt;"CAPTURE",0,SUMPRODUCT((MDR_Rates!$A$2:$A$10=F403)*(G403&gt;MDR_Rates!$B$2:$B$10)*((MDR_Rates!$C$2:$C$10="")+(G403&lt;=MDR_Rates!$C$2:$C$10))*MDR_Rates!$D$2:$D$10))</f>
        <v>1.8</v>
      </c>
      <c r="W403">
        <f t="shared" si="75"/>
        <v>17.98</v>
      </c>
      <c r="X403">
        <f t="shared" si="76"/>
        <v>3.24</v>
      </c>
      <c r="Y403">
        <f t="shared" si="77"/>
        <v>0</v>
      </c>
      <c r="Z403">
        <f t="shared" si="78"/>
        <v>0</v>
      </c>
      <c r="AG403" t="str">
        <f t="shared" si="79"/>
        <v/>
      </c>
      <c r="AI403" t="str">
        <f t="shared" si="80"/>
        <v/>
      </c>
      <c r="AJ403" t="str">
        <f t="shared" si="81"/>
        <v/>
      </c>
      <c r="AK403" t="str">
        <f t="shared" si="82"/>
        <v>ORD26002226</v>
      </c>
      <c r="AL403">
        <f>IF(E403&lt;&gt;"CAPTURE","",COUNTIF(Orders!$H:$H,AK403))</f>
        <v>1</v>
      </c>
      <c r="AP403" t="str">
        <f t="shared" si="83"/>
        <v>Matched to Order</v>
      </c>
      <c r="AQ403">
        <f>IF(COUNTIF($A$2:A403,A403)=1,1,0)</f>
        <v>1</v>
      </c>
    </row>
    <row r="404" spans="1:43" x14ac:dyDescent="0.3">
      <c r="A404" t="s">
        <v>12286</v>
      </c>
      <c r="C404" t="s">
        <v>4524</v>
      </c>
      <c r="D404" s="1">
        <v>46268</v>
      </c>
      <c r="E404" t="s">
        <v>11819</v>
      </c>
      <c r="F404" t="s">
        <v>44</v>
      </c>
      <c r="G404">
        <v>1499</v>
      </c>
      <c r="H404">
        <v>28.48</v>
      </c>
      <c r="I404">
        <v>5.13</v>
      </c>
      <c r="J404">
        <v>1465.39</v>
      </c>
      <c r="K404" s="1">
        <v>46270</v>
      </c>
      <c r="L404" t="s">
        <v>12205</v>
      </c>
      <c r="M404">
        <f t="shared" si="72"/>
        <v>1</v>
      </c>
      <c r="N404">
        <f>COUNTIF(Orders!$A:$A,C404)</f>
        <v>1</v>
      </c>
      <c r="P404">
        <f>COUNTIF(Orders!$H:$H,UPPER(SUBSTITUTE(TRIM(C404),"-","")))</f>
        <v>1</v>
      </c>
      <c r="R404" t="str">
        <f t="shared" si="73"/>
        <v>Matched Order Reference</v>
      </c>
      <c r="S404">
        <f t="shared" si="74"/>
        <v>1</v>
      </c>
      <c r="V404" cm="1">
        <f t="array" ref="V404">IF(E404&lt;&gt;"CAPTURE",0,SUMPRODUCT((MDR_Rates!$A$2:$A$10=F404)*(G404&gt;MDR_Rates!$B$2:$B$10)*((MDR_Rates!$C$2:$C$10="")+(G404&lt;=MDR_Rates!$C$2:$C$10))*MDR_Rates!$D$2:$D$10))</f>
        <v>1.9</v>
      </c>
      <c r="W404">
        <f t="shared" si="75"/>
        <v>28.48</v>
      </c>
      <c r="X404">
        <f t="shared" si="76"/>
        <v>5.13</v>
      </c>
      <c r="Y404">
        <f t="shared" si="77"/>
        <v>0</v>
      </c>
      <c r="Z404">
        <f t="shared" si="78"/>
        <v>0</v>
      </c>
      <c r="AG404" t="str">
        <f t="shared" si="79"/>
        <v/>
      </c>
      <c r="AI404" t="str">
        <f t="shared" si="80"/>
        <v/>
      </c>
      <c r="AJ404" t="str">
        <f t="shared" si="81"/>
        <v/>
      </c>
      <c r="AK404" t="str">
        <f t="shared" si="82"/>
        <v>ORD26002267</v>
      </c>
      <c r="AL404">
        <f>IF(E404&lt;&gt;"CAPTURE","",COUNTIF(Orders!$H:$H,AK404))</f>
        <v>1</v>
      </c>
      <c r="AP404" t="str">
        <f t="shared" si="83"/>
        <v>Matched to Order</v>
      </c>
      <c r="AQ404">
        <f>IF(COUNTIF($A$2:A404,A404)=1,1,0)</f>
        <v>1</v>
      </c>
    </row>
    <row r="405" spans="1:43" x14ac:dyDescent="0.3">
      <c r="A405" t="s">
        <v>12287</v>
      </c>
      <c r="C405" t="s">
        <v>4538</v>
      </c>
      <c r="D405" s="1">
        <v>46268</v>
      </c>
      <c r="E405" t="s">
        <v>11819</v>
      </c>
      <c r="F405" t="s">
        <v>9</v>
      </c>
      <c r="G405">
        <v>499</v>
      </c>
      <c r="H405">
        <v>0</v>
      </c>
      <c r="I405">
        <v>0</v>
      </c>
      <c r="J405">
        <v>499</v>
      </c>
      <c r="K405" s="1">
        <v>46270</v>
      </c>
      <c r="L405" t="s">
        <v>12205</v>
      </c>
      <c r="M405">
        <f t="shared" si="72"/>
        <v>1</v>
      </c>
      <c r="N405">
        <f>COUNTIF(Orders!$A:$A,C405)</f>
        <v>1</v>
      </c>
      <c r="P405">
        <f>COUNTIF(Orders!$H:$H,UPPER(SUBSTITUTE(TRIM(C405),"-","")))</f>
        <v>1</v>
      </c>
      <c r="R405" t="str">
        <f t="shared" si="73"/>
        <v>Matched Order Reference</v>
      </c>
      <c r="S405">
        <f t="shared" si="74"/>
        <v>1</v>
      </c>
      <c r="V405" cm="1">
        <f t="array" ref="V405">IF(E405&lt;&gt;"CAPTURE",0,SUMPRODUCT((MDR_Rates!$A$2:$A$10=F405)*(G405&gt;MDR_Rates!$B$2:$B$10)*((MDR_Rates!$C$2:$C$10="")+(G405&lt;=MDR_Rates!$C$2:$C$10))*MDR_Rates!$D$2:$D$10))</f>
        <v>0</v>
      </c>
      <c r="W405">
        <f t="shared" si="75"/>
        <v>0</v>
      </c>
      <c r="X405">
        <f t="shared" si="76"/>
        <v>0</v>
      </c>
      <c r="Y405">
        <f t="shared" si="77"/>
        <v>0</v>
      </c>
      <c r="Z405">
        <f t="shared" si="78"/>
        <v>0</v>
      </c>
      <c r="AG405" t="str">
        <f t="shared" si="79"/>
        <v/>
      </c>
      <c r="AI405" t="str">
        <f t="shared" si="80"/>
        <v/>
      </c>
      <c r="AJ405" t="str">
        <f t="shared" si="81"/>
        <v/>
      </c>
      <c r="AK405" t="str">
        <f t="shared" si="82"/>
        <v>ORD26002274</v>
      </c>
      <c r="AL405">
        <f>IF(E405&lt;&gt;"CAPTURE","",COUNTIF(Orders!$H:$H,AK405))</f>
        <v>1</v>
      </c>
      <c r="AP405" t="str">
        <f t="shared" si="83"/>
        <v>Matched to Order</v>
      </c>
      <c r="AQ405">
        <f>IF(COUNTIF($A$2:A405,A405)=1,1,0)</f>
        <v>1</v>
      </c>
    </row>
    <row r="406" spans="1:43" x14ac:dyDescent="0.3">
      <c r="A406" t="s">
        <v>12288</v>
      </c>
      <c r="C406" t="s">
        <v>4553</v>
      </c>
      <c r="D406" s="1">
        <v>46268</v>
      </c>
      <c r="E406" t="s">
        <v>11819</v>
      </c>
      <c r="F406" t="s">
        <v>9</v>
      </c>
      <c r="G406">
        <v>599</v>
      </c>
      <c r="H406">
        <v>0</v>
      </c>
      <c r="I406">
        <v>0</v>
      </c>
      <c r="J406">
        <v>599</v>
      </c>
      <c r="K406" s="1">
        <v>46270</v>
      </c>
      <c r="L406" t="s">
        <v>12205</v>
      </c>
      <c r="M406">
        <f t="shared" si="72"/>
        <v>1</v>
      </c>
      <c r="N406">
        <f>COUNTIF(Orders!$A:$A,C406)</f>
        <v>1</v>
      </c>
      <c r="P406">
        <f>COUNTIF(Orders!$H:$H,UPPER(SUBSTITUTE(TRIM(C406),"-","")))</f>
        <v>1</v>
      </c>
      <c r="R406" t="str">
        <f t="shared" si="73"/>
        <v>Matched Order Reference</v>
      </c>
      <c r="S406">
        <f t="shared" si="74"/>
        <v>1</v>
      </c>
      <c r="V406" cm="1">
        <f t="array" ref="V406">IF(E406&lt;&gt;"CAPTURE",0,SUMPRODUCT((MDR_Rates!$A$2:$A$10=F406)*(G406&gt;MDR_Rates!$B$2:$B$10)*((MDR_Rates!$C$2:$C$10="")+(G406&lt;=MDR_Rates!$C$2:$C$10))*MDR_Rates!$D$2:$D$10))</f>
        <v>0</v>
      </c>
      <c r="W406">
        <f t="shared" si="75"/>
        <v>0</v>
      </c>
      <c r="X406">
        <f t="shared" si="76"/>
        <v>0</v>
      </c>
      <c r="Y406">
        <f t="shared" si="77"/>
        <v>0</v>
      </c>
      <c r="Z406">
        <f t="shared" si="78"/>
        <v>0</v>
      </c>
      <c r="AG406" t="str">
        <f t="shared" si="79"/>
        <v/>
      </c>
      <c r="AI406" t="str">
        <f t="shared" si="80"/>
        <v/>
      </c>
      <c r="AJ406" t="str">
        <f t="shared" si="81"/>
        <v/>
      </c>
      <c r="AK406" t="str">
        <f t="shared" si="82"/>
        <v>ORD26002282</v>
      </c>
      <c r="AL406">
        <f>IF(E406&lt;&gt;"CAPTURE","",COUNTIF(Orders!$H:$H,AK406))</f>
        <v>1</v>
      </c>
      <c r="AP406" t="str">
        <f t="shared" si="83"/>
        <v>Matched to Order</v>
      </c>
      <c r="AQ406">
        <f>IF(COUNTIF($A$2:A406,A406)=1,1,0)</f>
        <v>1</v>
      </c>
    </row>
    <row r="407" spans="1:43" x14ac:dyDescent="0.3">
      <c r="A407" t="s">
        <v>12289</v>
      </c>
      <c r="C407" t="s">
        <v>4583</v>
      </c>
      <c r="D407" s="1">
        <v>46268</v>
      </c>
      <c r="E407" t="s">
        <v>11819</v>
      </c>
      <c r="F407" t="s">
        <v>9</v>
      </c>
      <c r="G407">
        <v>1299</v>
      </c>
      <c r="H407">
        <v>0</v>
      </c>
      <c r="I407">
        <v>0</v>
      </c>
      <c r="J407">
        <v>1299</v>
      </c>
      <c r="K407" s="1">
        <v>46270</v>
      </c>
      <c r="L407" t="s">
        <v>12205</v>
      </c>
      <c r="M407">
        <f t="shared" si="72"/>
        <v>1</v>
      </c>
      <c r="N407">
        <f>COUNTIF(Orders!$A:$A,C407)</f>
        <v>1</v>
      </c>
      <c r="P407">
        <f>COUNTIF(Orders!$H:$H,UPPER(SUBSTITUTE(TRIM(C407),"-","")))</f>
        <v>1</v>
      </c>
      <c r="R407" t="str">
        <f t="shared" si="73"/>
        <v>Matched Order Reference</v>
      </c>
      <c r="S407">
        <f t="shared" si="74"/>
        <v>1</v>
      </c>
      <c r="V407" cm="1">
        <f t="array" ref="V407">IF(E407&lt;&gt;"CAPTURE",0,SUMPRODUCT((MDR_Rates!$A$2:$A$10=F407)*(G407&gt;MDR_Rates!$B$2:$B$10)*((MDR_Rates!$C$2:$C$10="")+(G407&lt;=MDR_Rates!$C$2:$C$10))*MDR_Rates!$D$2:$D$10))</f>
        <v>0</v>
      </c>
      <c r="W407">
        <f t="shared" si="75"/>
        <v>0</v>
      </c>
      <c r="X407">
        <f t="shared" si="76"/>
        <v>0</v>
      </c>
      <c r="Y407">
        <f t="shared" si="77"/>
        <v>0</v>
      </c>
      <c r="Z407">
        <f t="shared" si="78"/>
        <v>0</v>
      </c>
      <c r="AG407" t="str">
        <f t="shared" si="79"/>
        <v/>
      </c>
      <c r="AI407" t="str">
        <f t="shared" si="80"/>
        <v/>
      </c>
      <c r="AJ407" t="str">
        <f t="shared" si="81"/>
        <v/>
      </c>
      <c r="AK407" t="str">
        <f t="shared" si="82"/>
        <v>ORD26002297</v>
      </c>
      <c r="AL407">
        <f>IF(E407&lt;&gt;"CAPTURE","",COUNTIF(Orders!$H:$H,AK407))</f>
        <v>1</v>
      </c>
      <c r="AP407" t="str">
        <f t="shared" si="83"/>
        <v>Matched to Order</v>
      </c>
      <c r="AQ407">
        <f>IF(COUNTIF($A$2:A407,A407)=1,1,0)</f>
        <v>1</v>
      </c>
    </row>
    <row r="408" spans="1:43" x14ac:dyDescent="0.3">
      <c r="A408" t="s">
        <v>12290</v>
      </c>
      <c r="C408" t="s">
        <v>4593</v>
      </c>
      <c r="D408" s="1">
        <v>46268</v>
      </c>
      <c r="E408" t="s">
        <v>11819</v>
      </c>
      <c r="F408" t="s">
        <v>9</v>
      </c>
      <c r="G408">
        <v>4298</v>
      </c>
      <c r="H408">
        <v>12.89</v>
      </c>
      <c r="I408">
        <v>2.3199999999999998</v>
      </c>
      <c r="J408">
        <v>4282.79</v>
      </c>
      <c r="K408" s="1">
        <v>46270</v>
      </c>
      <c r="L408" t="s">
        <v>12205</v>
      </c>
      <c r="M408">
        <f t="shared" si="72"/>
        <v>1</v>
      </c>
      <c r="N408">
        <f>COUNTIF(Orders!$A:$A,C408)</f>
        <v>1</v>
      </c>
      <c r="P408">
        <f>COUNTIF(Orders!$H:$H,UPPER(SUBSTITUTE(TRIM(C408),"-","")))</f>
        <v>1</v>
      </c>
      <c r="R408" t="str">
        <f t="shared" si="73"/>
        <v>Matched Order Reference</v>
      </c>
      <c r="S408">
        <f t="shared" si="74"/>
        <v>1</v>
      </c>
      <c r="V408" cm="1">
        <f t="array" ref="V408">IF(E408&lt;&gt;"CAPTURE",0,SUMPRODUCT((MDR_Rates!$A$2:$A$10=F408)*(G408&gt;MDR_Rates!$B$2:$B$10)*((MDR_Rates!$C$2:$C$10="")+(G408&lt;=MDR_Rates!$C$2:$C$10))*MDR_Rates!$D$2:$D$10))</f>
        <v>0.3</v>
      </c>
      <c r="W408">
        <f t="shared" si="75"/>
        <v>12.89</v>
      </c>
      <c r="X408">
        <f t="shared" si="76"/>
        <v>2.3199999999999998</v>
      </c>
      <c r="Y408">
        <f t="shared" si="77"/>
        <v>0</v>
      </c>
      <c r="Z408">
        <f t="shared" si="78"/>
        <v>0</v>
      </c>
      <c r="AG408" t="str">
        <f t="shared" si="79"/>
        <v/>
      </c>
      <c r="AI408" t="str">
        <f t="shared" si="80"/>
        <v/>
      </c>
      <c r="AJ408" t="str">
        <f t="shared" si="81"/>
        <v/>
      </c>
      <c r="AK408" t="str">
        <f t="shared" si="82"/>
        <v>ORD26002302</v>
      </c>
      <c r="AL408">
        <f>IF(E408&lt;&gt;"CAPTURE","",COUNTIF(Orders!$H:$H,AK408))</f>
        <v>1</v>
      </c>
      <c r="AP408" t="str">
        <f t="shared" si="83"/>
        <v>Matched to Order</v>
      </c>
      <c r="AQ408">
        <f>IF(COUNTIF($A$2:A408,A408)=1,1,0)</f>
        <v>1</v>
      </c>
    </row>
    <row r="409" spans="1:43" x14ac:dyDescent="0.3">
      <c r="A409" t="s">
        <v>12291</v>
      </c>
      <c r="C409" t="s">
        <v>4647</v>
      </c>
      <c r="D409" s="1">
        <v>46268</v>
      </c>
      <c r="E409" t="s">
        <v>11819</v>
      </c>
      <c r="F409" t="s">
        <v>17</v>
      </c>
      <c r="G409">
        <v>599</v>
      </c>
      <c r="H409">
        <v>10.78</v>
      </c>
      <c r="I409">
        <v>1.94</v>
      </c>
      <c r="J409">
        <v>586.28</v>
      </c>
      <c r="K409" s="1">
        <v>46270</v>
      </c>
      <c r="L409" t="s">
        <v>12205</v>
      </c>
      <c r="M409">
        <f t="shared" si="72"/>
        <v>1</v>
      </c>
      <c r="N409">
        <f>COUNTIF(Orders!$A:$A,C409)</f>
        <v>1</v>
      </c>
      <c r="P409">
        <f>COUNTIF(Orders!$H:$H,UPPER(SUBSTITUTE(TRIM(C409),"-","")))</f>
        <v>1</v>
      </c>
      <c r="R409" t="str">
        <f t="shared" si="73"/>
        <v>Matched Order Reference</v>
      </c>
      <c r="S409">
        <f t="shared" si="74"/>
        <v>1</v>
      </c>
      <c r="V409" cm="1">
        <f t="array" ref="V409">IF(E409&lt;&gt;"CAPTURE",0,SUMPRODUCT((MDR_Rates!$A$2:$A$10=F409)*(G409&gt;MDR_Rates!$B$2:$B$10)*((MDR_Rates!$C$2:$C$10="")+(G409&lt;=MDR_Rates!$C$2:$C$10))*MDR_Rates!$D$2:$D$10))</f>
        <v>1.8</v>
      </c>
      <c r="W409">
        <f t="shared" si="75"/>
        <v>10.78</v>
      </c>
      <c r="X409">
        <f t="shared" si="76"/>
        <v>1.94</v>
      </c>
      <c r="Y409">
        <f t="shared" si="77"/>
        <v>0</v>
      </c>
      <c r="Z409">
        <f t="shared" si="78"/>
        <v>0</v>
      </c>
      <c r="AG409" t="str">
        <f t="shared" si="79"/>
        <v/>
      </c>
      <c r="AI409" t="str">
        <f t="shared" si="80"/>
        <v/>
      </c>
      <c r="AJ409" t="str">
        <f t="shared" si="81"/>
        <v/>
      </c>
      <c r="AK409" t="str">
        <f t="shared" si="82"/>
        <v>ORD26002329</v>
      </c>
      <c r="AL409">
        <f>IF(E409&lt;&gt;"CAPTURE","",COUNTIF(Orders!$H:$H,AK409))</f>
        <v>1</v>
      </c>
      <c r="AP409" t="str">
        <f t="shared" si="83"/>
        <v>Matched to Order</v>
      </c>
      <c r="AQ409">
        <f>IF(COUNTIF($A$2:A409,A409)=1,1,0)</f>
        <v>1</v>
      </c>
    </row>
    <row r="410" spans="1:43" x14ac:dyDescent="0.3">
      <c r="A410" t="s">
        <v>12292</v>
      </c>
      <c r="C410" t="s">
        <v>4820</v>
      </c>
      <c r="D410" s="1">
        <v>46268</v>
      </c>
      <c r="E410" t="s">
        <v>11819</v>
      </c>
      <c r="F410" t="s">
        <v>17</v>
      </c>
      <c r="G410">
        <v>1798</v>
      </c>
      <c r="H410">
        <v>32.36</v>
      </c>
      <c r="I410">
        <v>5.82</v>
      </c>
      <c r="J410">
        <v>1759.82</v>
      </c>
      <c r="K410" s="1">
        <v>46270</v>
      </c>
      <c r="L410" t="s">
        <v>12205</v>
      </c>
      <c r="M410">
        <f t="shared" si="72"/>
        <v>1</v>
      </c>
      <c r="N410">
        <f>COUNTIF(Orders!$A:$A,C410)</f>
        <v>1</v>
      </c>
      <c r="P410">
        <f>COUNTIF(Orders!$H:$H,UPPER(SUBSTITUTE(TRIM(C410),"-","")))</f>
        <v>1</v>
      </c>
      <c r="R410" t="str">
        <f t="shared" si="73"/>
        <v>Matched Order Reference</v>
      </c>
      <c r="S410">
        <f t="shared" si="74"/>
        <v>1</v>
      </c>
      <c r="V410" cm="1">
        <f t="array" ref="V410">IF(E410&lt;&gt;"CAPTURE",0,SUMPRODUCT((MDR_Rates!$A$2:$A$10=F410)*(G410&gt;MDR_Rates!$B$2:$B$10)*((MDR_Rates!$C$2:$C$10="")+(G410&lt;=MDR_Rates!$C$2:$C$10))*MDR_Rates!$D$2:$D$10))</f>
        <v>1.8</v>
      </c>
      <c r="W410">
        <f t="shared" si="75"/>
        <v>32.36</v>
      </c>
      <c r="X410">
        <f t="shared" si="76"/>
        <v>5.82</v>
      </c>
      <c r="Y410">
        <f t="shared" si="77"/>
        <v>0</v>
      </c>
      <c r="Z410">
        <f t="shared" si="78"/>
        <v>0</v>
      </c>
      <c r="AG410" t="str">
        <f t="shared" si="79"/>
        <v/>
      </c>
      <c r="AI410" t="str">
        <f t="shared" si="80"/>
        <v/>
      </c>
      <c r="AJ410" t="str">
        <f t="shared" si="81"/>
        <v/>
      </c>
      <c r="AK410" t="str">
        <f t="shared" si="82"/>
        <v>ORD26002417</v>
      </c>
      <c r="AL410">
        <f>IF(E410&lt;&gt;"CAPTURE","",COUNTIF(Orders!$H:$H,AK410))</f>
        <v>1</v>
      </c>
      <c r="AP410" t="str">
        <f t="shared" si="83"/>
        <v>Matched to Order</v>
      </c>
      <c r="AQ410">
        <f>IF(COUNTIF($A$2:A410,A410)=1,1,0)</f>
        <v>1</v>
      </c>
    </row>
    <row r="411" spans="1:43" x14ac:dyDescent="0.3">
      <c r="A411" t="s">
        <v>12293</v>
      </c>
      <c r="C411" t="s">
        <v>12294</v>
      </c>
      <c r="D411" s="1">
        <v>46268</v>
      </c>
      <c r="E411" t="s">
        <v>11819</v>
      </c>
      <c r="F411" t="s">
        <v>44</v>
      </c>
      <c r="G411">
        <v>999</v>
      </c>
      <c r="H411">
        <v>18.98</v>
      </c>
      <c r="I411">
        <v>3.42</v>
      </c>
      <c r="J411">
        <v>976.6</v>
      </c>
      <c r="K411" s="1">
        <v>46270</v>
      </c>
      <c r="L411" t="s">
        <v>12205</v>
      </c>
      <c r="M411">
        <f t="shared" si="72"/>
        <v>1</v>
      </c>
      <c r="N411">
        <f>COUNTIF(Orders!$A:$A,C411)</f>
        <v>1</v>
      </c>
      <c r="P411">
        <f>COUNTIF(Orders!$H:$H,UPPER(SUBSTITUTE(TRIM(C411),"-","")))</f>
        <v>1</v>
      </c>
      <c r="R411" t="str">
        <f t="shared" si="73"/>
        <v>Matched Order Reference</v>
      </c>
      <c r="S411">
        <f t="shared" si="74"/>
        <v>1</v>
      </c>
      <c r="V411" cm="1">
        <f t="array" ref="V411">IF(E411&lt;&gt;"CAPTURE",0,SUMPRODUCT((MDR_Rates!$A$2:$A$10=F411)*(G411&gt;MDR_Rates!$B$2:$B$10)*((MDR_Rates!$C$2:$C$10="")+(G411&lt;=MDR_Rates!$C$2:$C$10))*MDR_Rates!$D$2:$D$10))</f>
        <v>1.9</v>
      </c>
      <c r="W411">
        <f t="shared" si="75"/>
        <v>18.98</v>
      </c>
      <c r="X411">
        <f t="shared" si="76"/>
        <v>3.42</v>
      </c>
      <c r="Y411">
        <f t="shared" si="77"/>
        <v>0</v>
      </c>
      <c r="Z411">
        <f t="shared" si="78"/>
        <v>0</v>
      </c>
      <c r="AG411" t="str">
        <f t="shared" si="79"/>
        <v/>
      </c>
      <c r="AI411" t="str">
        <f t="shared" si="80"/>
        <v/>
      </c>
      <c r="AJ411" t="str">
        <f t="shared" si="81"/>
        <v/>
      </c>
      <c r="AK411" t="str">
        <f t="shared" si="82"/>
        <v>ORD26002418</v>
      </c>
      <c r="AL411">
        <f>IF(E411&lt;&gt;"CAPTURE","",COUNTIF(Orders!$H:$H,AK411))</f>
        <v>1</v>
      </c>
      <c r="AP411" t="str">
        <f t="shared" si="83"/>
        <v>Matched to Order</v>
      </c>
      <c r="AQ411">
        <f>IF(COUNTIF($A$2:A411,A411)=1,1,0)</f>
        <v>1</v>
      </c>
    </row>
    <row r="412" spans="1:43" x14ac:dyDescent="0.3">
      <c r="A412" t="s">
        <v>12295</v>
      </c>
      <c r="C412" t="s">
        <v>4964</v>
      </c>
      <c r="D412" s="1">
        <v>46268</v>
      </c>
      <c r="E412" t="s">
        <v>11819</v>
      </c>
      <c r="F412" t="s">
        <v>9</v>
      </c>
      <c r="G412">
        <v>7999</v>
      </c>
      <c r="H412">
        <v>24</v>
      </c>
      <c r="I412">
        <v>4.32</v>
      </c>
      <c r="J412">
        <v>7970.68</v>
      </c>
      <c r="K412" s="1">
        <v>46270</v>
      </c>
      <c r="L412" t="s">
        <v>12205</v>
      </c>
      <c r="M412">
        <f t="shared" si="72"/>
        <v>1</v>
      </c>
      <c r="N412">
        <f>COUNTIF(Orders!$A:$A,C412)</f>
        <v>1</v>
      </c>
      <c r="P412">
        <f>COUNTIF(Orders!$H:$H,UPPER(SUBSTITUTE(TRIM(C412),"-","")))</f>
        <v>1</v>
      </c>
      <c r="R412" t="str">
        <f t="shared" si="73"/>
        <v>Matched Order Reference</v>
      </c>
      <c r="S412">
        <f t="shared" si="74"/>
        <v>1</v>
      </c>
      <c r="V412" cm="1">
        <f t="array" ref="V412">IF(E412&lt;&gt;"CAPTURE",0,SUMPRODUCT((MDR_Rates!$A$2:$A$10=F412)*(G412&gt;MDR_Rates!$B$2:$B$10)*((MDR_Rates!$C$2:$C$10="")+(G412&lt;=MDR_Rates!$C$2:$C$10))*MDR_Rates!$D$2:$D$10))</f>
        <v>0.3</v>
      </c>
      <c r="W412">
        <f t="shared" si="75"/>
        <v>24</v>
      </c>
      <c r="X412">
        <f t="shared" si="76"/>
        <v>4.32</v>
      </c>
      <c r="Y412">
        <f t="shared" si="77"/>
        <v>0</v>
      </c>
      <c r="Z412">
        <f t="shared" si="78"/>
        <v>0</v>
      </c>
      <c r="AG412" t="str">
        <f t="shared" si="79"/>
        <v/>
      </c>
      <c r="AI412" t="str">
        <f t="shared" si="80"/>
        <v/>
      </c>
      <c r="AJ412" t="str">
        <f t="shared" si="81"/>
        <v/>
      </c>
      <c r="AK412" t="str">
        <f t="shared" si="82"/>
        <v>ORD26002491</v>
      </c>
      <c r="AL412">
        <f>IF(E412&lt;&gt;"CAPTURE","",COUNTIF(Orders!$H:$H,AK412))</f>
        <v>1</v>
      </c>
      <c r="AP412" t="str">
        <f t="shared" si="83"/>
        <v>Matched to Order</v>
      </c>
      <c r="AQ412">
        <f>IF(COUNTIF($A$2:A412,A412)=1,1,0)</f>
        <v>1</v>
      </c>
    </row>
    <row r="413" spans="1:43" x14ac:dyDescent="0.3">
      <c r="A413" t="s">
        <v>12296</v>
      </c>
      <c r="C413" t="s">
        <v>4974</v>
      </c>
      <c r="D413" s="1">
        <v>46268</v>
      </c>
      <c r="E413" t="s">
        <v>11819</v>
      </c>
      <c r="F413" t="s">
        <v>17</v>
      </c>
      <c r="G413">
        <v>1348</v>
      </c>
      <c r="H413">
        <v>24.26</v>
      </c>
      <c r="I413">
        <v>4.37</v>
      </c>
      <c r="J413">
        <v>1319.37</v>
      </c>
      <c r="K413" s="1">
        <v>46270</v>
      </c>
      <c r="L413" t="s">
        <v>12205</v>
      </c>
      <c r="M413">
        <f t="shared" si="72"/>
        <v>1</v>
      </c>
      <c r="N413">
        <f>COUNTIF(Orders!$A:$A,C413)</f>
        <v>1</v>
      </c>
      <c r="P413">
        <f>COUNTIF(Orders!$H:$H,UPPER(SUBSTITUTE(TRIM(C413),"-","")))</f>
        <v>1</v>
      </c>
      <c r="R413" t="str">
        <f t="shared" si="73"/>
        <v>Matched Order Reference</v>
      </c>
      <c r="S413">
        <f t="shared" si="74"/>
        <v>1</v>
      </c>
      <c r="V413" cm="1">
        <f t="array" ref="V413">IF(E413&lt;&gt;"CAPTURE",0,SUMPRODUCT((MDR_Rates!$A$2:$A$10=F413)*(G413&gt;MDR_Rates!$B$2:$B$10)*((MDR_Rates!$C$2:$C$10="")+(G413&lt;=MDR_Rates!$C$2:$C$10))*MDR_Rates!$D$2:$D$10))</f>
        <v>1.8</v>
      </c>
      <c r="W413">
        <f t="shared" si="75"/>
        <v>24.26</v>
      </c>
      <c r="X413">
        <f t="shared" si="76"/>
        <v>4.37</v>
      </c>
      <c r="Y413">
        <f t="shared" si="77"/>
        <v>0</v>
      </c>
      <c r="Z413">
        <f t="shared" si="78"/>
        <v>0</v>
      </c>
      <c r="AG413" t="str">
        <f t="shared" si="79"/>
        <v/>
      </c>
      <c r="AI413" t="str">
        <f t="shared" si="80"/>
        <v/>
      </c>
      <c r="AJ413" t="str">
        <f t="shared" si="81"/>
        <v/>
      </c>
      <c r="AK413" t="str">
        <f t="shared" si="82"/>
        <v>ORD26002496</v>
      </c>
      <c r="AL413">
        <f>IF(E413&lt;&gt;"CAPTURE","",COUNTIF(Orders!$H:$H,AK413))</f>
        <v>1</v>
      </c>
      <c r="AP413" t="str">
        <f t="shared" si="83"/>
        <v>Matched to Order</v>
      </c>
      <c r="AQ413">
        <f>IF(COUNTIF($A$2:A413,A413)=1,1,0)</f>
        <v>1</v>
      </c>
    </row>
    <row r="414" spans="1:43" x14ac:dyDescent="0.3">
      <c r="A414" t="s">
        <v>12297</v>
      </c>
      <c r="C414" t="s">
        <v>12298</v>
      </c>
      <c r="D414" s="1">
        <v>46268</v>
      </c>
      <c r="E414" t="s">
        <v>11819</v>
      </c>
      <c r="F414" t="s">
        <v>9</v>
      </c>
      <c r="G414">
        <v>599</v>
      </c>
      <c r="H414">
        <v>0</v>
      </c>
      <c r="I414">
        <v>0</v>
      </c>
      <c r="J414">
        <v>599</v>
      </c>
      <c r="K414" s="1">
        <v>46270</v>
      </c>
      <c r="L414" t="s">
        <v>12205</v>
      </c>
      <c r="M414">
        <f t="shared" si="72"/>
        <v>1</v>
      </c>
      <c r="N414">
        <f>COUNTIF(Orders!$A:$A,C414)</f>
        <v>1</v>
      </c>
      <c r="P414">
        <f>COUNTIF(Orders!$H:$H,UPPER(SUBSTITUTE(TRIM(C414),"-","")))</f>
        <v>1</v>
      </c>
      <c r="R414" t="str">
        <f t="shared" si="73"/>
        <v>Matched Order Reference</v>
      </c>
      <c r="S414">
        <f t="shared" si="74"/>
        <v>1</v>
      </c>
      <c r="V414" cm="1">
        <f t="array" ref="V414">IF(E414&lt;&gt;"CAPTURE",0,SUMPRODUCT((MDR_Rates!$A$2:$A$10=F414)*(G414&gt;MDR_Rates!$B$2:$B$10)*((MDR_Rates!$C$2:$C$10="")+(G414&lt;=MDR_Rates!$C$2:$C$10))*MDR_Rates!$D$2:$D$10))</f>
        <v>0</v>
      </c>
      <c r="W414">
        <f t="shared" si="75"/>
        <v>0</v>
      </c>
      <c r="X414">
        <f t="shared" si="76"/>
        <v>0</v>
      </c>
      <c r="Y414">
        <f t="shared" si="77"/>
        <v>0</v>
      </c>
      <c r="Z414">
        <f t="shared" si="78"/>
        <v>0</v>
      </c>
      <c r="AG414" t="str">
        <f t="shared" si="79"/>
        <v/>
      </c>
      <c r="AI414" t="str">
        <f t="shared" si="80"/>
        <v/>
      </c>
      <c r="AJ414" t="str">
        <f t="shared" si="81"/>
        <v/>
      </c>
      <c r="AK414" t="str">
        <f t="shared" si="82"/>
        <v>ORD26002539</v>
      </c>
      <c r="AL414">
        <f>IF(E414&lt;&gt;"CAPTURE","",COUNTIF(Orders!$H:$H,AK414))</f>
        <v>1</v>
      </c>
      <c r="AP414" t="str">
        <f t="shared" si="83"/>
        <v>Matched to Order</v>
      </c>
      <c r="AQ414">
        <f>IF(COUNTIF($A$2:A414,A414)=1,1,0)</f>
        <v>1</v>
      </c>
    </row>
    <row r="415" spans="1:43" x14ac:dyDescent="0.3">
      <c r="A415" t="s">
        <v>12299</v>
      </c>
      <c r="C415" t="s">
        <v>5081</v>
      </c>
      <c r="D415" s="1">
        <v>46268</v>
      </c>
      <c r="E415" t="s">
        <v>11819</v>
      </c>
      <c r="F415" t="s">
        <v>9</v>
      </c>
      <c r="G415">
        <v>599</v>
      </c>
      <c r="H415">
        <v>0</v>
      </c>
      <c r="I415">
        <v>0</v>
      </c>
      <c r="J415">
        <v>599</v>
      </c>
      <c r="K415" s="1">
        <v>46270</v>
      </c>
      <c r="L415" t="s">
        <v>12205</v>
      </c>
      <c r="M415">
        <f t="shared" si="72"/>
        <v>1</v>
      </c>
      <c r="N415">
        <f>COUNTIF(Orders!$A:$A,C415)</f>
        <v>1</v>
      </c>
      <c r="P415">
        <f>COUNTIF(Orders!$H:$H,UPPER(SUBSTITUTE(TRIM(C415),"-","")))</f>
        <v>1</v>
      </c>
      <c r="R415" t="str">
        <f t="shared" si="73"/>
        <v>Matched Order Reference</v>
      </c>
      <c r="S415">
        <f t="shared" si="74"/>
        <v>1</v>
      </c>
      <c r="V415" cm="1">
        <f t="array" ref="V415">IF(E415&lt;&gt;"CAPTURE",0,SUMPRODUCT((MDR_Rates!$A$2:$A$10=F415)*(G415&gt;MDR_Rates!$B$2:$B$10)*((MDR_Rates!$C$2:$C$10="")+(G415&lt;=MDR_Rates!$C$2:$C$10))*MDR_Rates!$D$2:$D$10))</f>
        <v>0</v>
      </c>
      <c r="W415">
        <f t="shared" si="75"/>
        <v>0</v>
      </c>
      <c r="X415">
        <f t="shared" si="76"/>
        <v>0</v>
      </c>
      <c r="Y415">
        <f t="shared" si="77"/>
        <v>0</v>
      </c>
      <c r="Z415">
        <f t="shared" si="78"/>
        <v>0</v>
      </c>
      <c r="AG415" t="str">
        <f t="shared" si="79"/>
        <v/>
      </c>
      <c r="AI415" t="str">
        <f t="shared" si="80"/>
        <v/>
      </c>
      <c r="AJ415" t="str">
        <f t="shared" si="81"/>
        <v/>
      </c>
      <c r="AK415" t="str">
        <f t="shared" si="82"/>
        <v>ORD26002550</v>
      </c>
      <c r="AL415">
        <f>IF(E415&lt;&gt;"CAPTURE","",COUNTIF(Orders!$H:$H,AK415))</f>
        <v>1</v>
      </c>
      <c r="AP415" t="str">
        <f t="shared" si="83"/>
        <v>Matched to Order</v>
      </c>
      <c r="AQ415">
        <f>IF(COUNTIF($A$2:A415,A415)=1,1,0)</f>
        <v>1</v>
      </c>
    </row>
    <row r="416" spans="1:43" x14ac:dyDescent="0.3">
      <c r="A416" t="s">
        <v>12300</v>
      </c>
      <c r="C416" t="s">
        <v>5101</v>
      </c>
      <c r="D416" s="1">
        <v>46268</v>
      </c>
      <c r="E416" t="s">
        <v>11819</v>
      </c>
      <c r="F416" t="s">
        <v>9</v>
      </c>
      <c r="G416">
        <v>799</v>
      </c>
      <c r="H416">
        <v>0</v>
      </c>
      <c r="I416">
        <v>0</v>
      </c>
      <c r="J416">
        <v>799</v>
      </c>
      <c r="K416" s="1">
        <v>46270</v>
      </c>
      <c r="L416" t="s">
        <v>12205</v>
      </c>
      <c r="M416">
        <f t="shared" si="72"/>
        <v>1</v>
      </c>
      <c r="N416">
        <f>COUNTIF(Orders!$A:$A,C416)</f>
        <v>1</v>
      </c>
      <c r="P416">
        <f>COUNTIF(Orders!$H:$H,UPPER(SUBSTITUTE(TRIM(C416),"-","")))</f>
        <v>1</v>
      </c>
      <c r="R416" t="str">
        <f t="shared" si="73"/>
        <v>Matched Order Reference</v>
      </c>
      <c r="S416">
        <f t="shared" si="74"/>
        <v>1</v>
      </c>
      <c r="V416" cm="1">
        <f t="array" ref="V416">IF(E416&lt;&gt;"CAPTURE",0,SUMPRODUCT((MDR_Rates!$A$2:$A$10=F416)*(G416&gt;MDR_Rates!$B$2:$B$10)*((MDR_Rates!$C$2:$C$10="")+(G416&lt;=MDR_Rates!$C$2:$C$10))*MDR_Rates!$D$2:$D$10))</f>
        <v>0</v>
      </c>
      <c r="W416">
        <f t="shared" si="75"/>
        <v>0</v>
      </c>
      <c r="X416">
        <f t="shared" si="76"/>
        <v>0</v>
      </c>
      <c r="Y416">
        <f t="shared" si="77"/>
        <v>0</v>
      </c>
      <c r="Z416">
        <f t="shared" si="78"/>
        <v>0</v>
      </c>
      <c r="AG416" t="str">
        <f t="shared" si="79"/>
        <v/>
      </c>
      <c r="AI416" t="str">
        <f t="shared" si="80"/>
        <v/>
      </c>
      <c r="AJ416" t="str">
        <f t="shared" si="81"/>
        <v/>
      </c>
      <c r="AK416" t="str">
        <f t="shared" si="82"/>
        <v>ORD26002560</v>
      </c>
      <c r="AL416">
        <f>IF(E416&lt;&gt;"CAPTURE","",COUNTIF(Orders!$H:$H,AK416))</f>
        <v>1</v>
      </c>
      <c r="AP416" t="str">
        <f t="shared" si="83"/>
        <v>Matched to Order</v>
      </c>
      <c r="AQ416">
        <f>IF(COUNTIF($A$2:A416,A416)=1,1,0)</f>
        <v>1</v>
      </c>
    </row>
    <row r="417" spans="1:43" x14ac:dyDescent="0.3">
      <c r="A417" t="s">
        <v>12301</v>
      </c>
      <c r="C417" t="s">
        <v>5107</v>
      </c>
      <c r="D417" s="1">
        <v>46268</v>
      </c>
      <c r="E417" t="s">
        <v>11819</v>
      </c>
      <c r="F417" t="s">
        <v>9</v>
      </c>
      <c r="G417">
        <v>7497</v>
      </c>
      <c r="H417">
        <v>22.49</v>
      </c>
      <c r="I417">
        <v>4.05</v>
      </c>
      <c r="J417">
        <v>7470.46</v>
      </c>
      <c r="K417" s="1">
        <v>46270</v>
      </c>
      <c r="L417" t="s">
        <v>12205</v>
      </c>
      <c r="M417">
        <f t="shared" si="72"/>
        <v>1</v>
      </c>
      <c r="N417">
        <f>COUNTIF(Orders!$A:$A,C417)</f>
        <v>1</v>
      </c>
      <c r="P417">
        <f>COUNTIF(Orders!$H:$H,UPPER(SUBSTITUTE(TRIM(C417),"-","")))</f>
        <v>1</v>
      </c>
      <c r="R417" t="str">
        <f t="shared" si="73"/>
        <v>Matched Order Reference</v>
      </c>
      <c r="S417">
        <f t="shared" si="74"/>
        <v>1</v>
      </c>
      <c r="V417" cm="1">
        <f t="array" ref="V417">IF(E417&lt;&gt;"CAPTURE",0,SUMPRODUCT((MDR_Rates!$A$2:$A$10=F417)*(G417&gt;MDR_Rates!$B$2:$B$10)*((MDR_Rates!$C$2:$C$10="")+(G417&lt;=MDR_Rates!$C$2:$C$10))*MDR_Rates!$D$2:$D$10))</f>
        <v>0.3</v>
      </c>
      <c r="W417">
        <f t="shared" si="75"/>
        <v>22.49</v>
      </c>
      <c r="X417">
        <f t="shared" si="76"/>
        <v>4.05</v>
      </c>
      <c r="Y417">
        <f t="shared" si="77"/>
        <v>0</v>
      </c>
      <c r="Z417">
        <f t="shared" si="78"/>
        <v>0</v>
      </c>
      <c r="AG417" t="str">
        <f t="shared" si="79"/>
        <v/>
      </c>
      <c r="AI417" t="str">
        <f t="shared" si="80"/>
        <v/>
      </c>
      <c r="AJ417" t="str">
        <f t="shared" si="81"/>
        <v/>
      </c>
      <c r="AK417" t="str">
        <f t="shared" si="82"/>
        <v>ORD26002563</v>
      </c>
      <c r="AL417">
        <f>IF(E417&lt;&gt;"CAPTURE","",COUNTIF(Orders!$H:$H,AK417))</f>
        <v>1</v>
      </c>
      <c r="AP417" t="str">
        <f t="shared" si="83"/>
        <v>Matched to Order</v>
      </c>
      <c r="AQ417">
        <f>IF(COUNTIF($A$2:A417,A417)=1,1,0)</f>
        <v>1</v>
      </c>
    </row>
    <row r="418" spans="1:43" x14ac:dyDescent="0.3">
      <c r="A418" t="s">
        <v>12302</v>
      </c>
      <c r="C418" t="s">
        <v>5111</v>
      </c>
      <c r="D418" s="1">
        <v>46268</v>
      </c>
      <c r="E418" t="s">
        <v>11819</v>
      </c>
      <c r="F418" t="s">
        <v>33</v>
      </c>
      <c r="G418">
        <v>499</v>
      </c>
      <c r="H418">
        <v>7.49</v>
      </c>
      <c r="I418">
        <v>1.35</v>
      </c>
      <c r="J418">
        <v>490.16</v>
      </c>
      <c r="K418" s="1">
        <v>46270</v>
      </c>
      <c r="L418" t="s">
        <v>12205</v>
      </c>
      <c r="M418">
        <f t="shared" si="72"/>
        <v>1</v>
      </c>
      <c r="N418">
        <f>COUNTIF(Orders!$A:$A,C418)</f>
        <v>1</v>
      </c>
      <c r="P418">
        <f>COUNTIF(Orders!$H:$H,UPPER(SUBSTITUTE(TRIM(C418),"-","")))</f>
        <v>1</v>
      </c>
      <c r="R418" t="str">
        <f t="shared" si="73"/>
        <v>Matched Order Reference</v>
      </c>
      <c r="S418">
        <f t="shared" si="74"/>
        <v>1</v>
      </c>
      <c r="V418" cm="1">
        <f t="array" ref="V418">IF(E418&lt;&gt;"CAPTURE",0,SUMPRODUCT((MDR_Rates!$A$2:$A$10=F418)*(G418&gt;MDR_Rates!$B$2:$B$10)*((MDR_Rates!$C$2:$C$10="")+(G418&lt;=MDR_Rates!$C$2:$C$10))*MDR_Rates!$D$2:$D$10))</f>
        <v>1.5</v>
      </c>
      <c r="W418">
        <f t="shared" si="75"/>
        <v>7.49</v>
      </c>
      <c r="X418">
        <f t="shared" si="76"/>
        <v>1.35</v>
      </c>
      <c r="Y418">
        <f t="shared" si="77"/>
        <v>0</v>
      </c>
      <c r="Z418">
        <f t="shared" si="78"/>
        <v>0</v>
      </c>
      <c r="AG418" t="str">
        <f t="shared" si="79"/>
        <v/>
      </c>
      <c r="AI418" t="str">
        <f t="shared" si="80"/>
        <v/>
      </c>
      <c r="AJ418" t="str">
        <f t="shared" si="81"/>
        <v/>
      </c>
      <c r="AK418" t="str">
        <f t="shared" si="82"/>
        <v>ORD26002565</v>
      </c>
      <c r="AL418">
        <f>IF(E418&lt;&gt;"CAPTURE","",COUNTIF(Orders!$H:$H,AK418))</f>
        <v>1</v>
      </c>
      <c r="AP418" t="str">
        <f t="shared" si="83"/>
        <v>Matched to Order</v>
      </c>
      <c r="AQ418">
        <f>IF(COUNTIF($A$2:A418,A418)=1,1,0)</f>
        <v>1</v>
      </c>
    </row>
    <row r="419" spans="1:43" x14ac:dyDescent="0.3">
      <c r="A419" t="s">
        <v>12303</v>
      </c>
      <c r="C419" t="s">
        <v>12304</v>
      </c>
      <c r="D419" s="1">
        <v>46268</v>
      </c>
      <c r="E419" t="s">
        <v>11819</v>
      </c>
      <c r="F419" t="s">
        <v>17</v>
      </c>
      <c r="G419">
        <v>7097</v>
      </c>
      <c r="H419">
        <v>113.55</v>
      </c>
      <c r="I419">
        <v>20.440000000000001</v>
      </c>
      <c r="J419">
        <v>6963.01</v>
      </c>
      <c r="K419" s="1">
        <v>46270</v>
      </c>
      <c r="L419" t="s">
        <v>12205</v>
      </c>
      <c r="M419">
        <f t="shared" si="72"/>
        <v>1</v>
      </c>
      <c r="N419">
        <f>COUNTIF(Orders!$A:$A,C419)</f>
        <v>0</v>
      </c>
      <c r="P419">
        <f>COUNTIF(Orders!$H:$H,UPPER(SUBSTITUTE(TRIM(C419),"-","")))</f>
        <v>1</v>
      </c>
      <c r="R419" t="str">
        <f t="shared" si="73"/>
        <v>Matched Order Reference</v>
      </c>
      <c r="S419">
        <f t="shared" si="74"/>
        <v>1</v>
      </c>
      <c r="V419" cm="1">
        <f t="array" ref="V419">IF(E419&lt;&gt;"CAPTURE",0,SUMPRODUCT((MDR_Rates!$A$2:$A$10=F419)*(G419&gt;MDR_Rates!$B$2:$B$10)*((MDR_Rates!$C$2:$C$10="")+(G419&lt;=MDR_Rates!$C$2:$C$10))*MDR_Rates!$D$2:$D$10))</f>
        <v>1.6</v>
      </c>
      <c r="W419">
        <f t="shared" si="75"/>
        <v>113.55</v>
      </c>
      <c r="X419">
        <f t="shared" si="76"/>
        <v>20.440000000000001</v>
      </c>
      <c r="Y419">
        <f t="shared" si="77"/>
        <v>0</v>
      </c>
      <c r="Z419">
        <f t="shared" si="78"/>
        <v>0</v>
      </c>
      <c r="AG419" t="str">
        <f t="shared" si="79"/>
        <v/>
      </c>
      <c r="AI419" t="str">
        <f t="shared" si="80"/>
        <v/>
      </c>
      <c r="AJ419" t="str">
        <f t="shared" si="81"/>
        <v/>
      </c>
      <c r="AK419" t="str">
        <f t="shared" si="82"/>
        <v>ORD26002566</v>
      </c>
      <c r="AL419">
        <f>IF(E419&lt;&gt;"CAPTURE","",COUNTIF(Orders!$H:$H,AK419))</f>
        <v>1</v>
      </c>
      <c r="AP419" t="str">
        <f t="shared" si="83"/>
        <v>Matched to Order</v>
      </c>
      <c r="AQ419">
        <f>IF(COUNTIF($A$2:A419,A419)=1,1,0)</f>
        <v>1</v>
      </c>
    </row>
    <row r="420" spans="1:43" x14ac:dyDescent="0.3">
      <c r="A420" t="s">
        <v>12305</v>
      </c>
      <c r="C420" t="s">
        <v>5181</v>
      </c>
      <c r="D420" s="1">
        <v>46268</v>
      </c>
      <c r="E420" t="s">
        <v>11819</v>
      </c>
      <c r="F420" t="s">
        <v>44</v>
      </c>
      <c r="G420">
        <v>6798</v>
      </c>
      <c r="H420">
        <v>115.57</v>
      </c>
      <c r="I420">
        <v>20.8</v>
      </c>
      <c r="J420">
        <v>6661.63</v>
      </c>
      <c r="K420" s="1">
        <v>46270</v>
      </c>
      <c r="L420" t="s">
        <v>12205</v>
      </c>
      <c r="M420">
        <f t="shared" si="72"/>
        <v>1</v>
      </c>
      <c r="N420">
        <f>COUNTIF(Orders!$A:$A,C420)</f>
        <v>1</v>
      </c>
      <c r="P420">
        <f>COUNTIF(Orders!$H:$H,UPPER(SUBSTITUTE(TRIM(C420),"-","")))</f>
        <v>1</v>
      </c>
      <c r="R420" t="str">
        <f t="shared" si="73"/>
        <v>Matched Order Reference</v>
      </c>
      <c r="S420">
        <f t="shared" si="74"/>
        <v>1</v>
      </c>
      <c r="V420" cm="1">
        <f t="array" ref="V420">IF(E420&lt;&gt;"CAPTURE",0,SUMPRODUCT((MDR_Rates!$A$2:$A$10=F420)*(G420&gt;MDR_Rates!$B$2:$B$10)*((MDR_Rates!$C$2:$C$10="")+(G420&lt;=MDR_Rates!$C$2:$C$10))*MDR_Rates!$D$2:$D$10))</f>
        <v>1.7</v>
      </c>
      <c r="W420">
        <f t="shared" si="75"/>
        <v>115.57</v>
      </c>
      <c r="X420">
        <f t="shared" si="76"/>
        <v>20.8</v>
      </c>
      <c r="Y420">
        <f t="shared" si="77"/>
        <v>0</v>
      </c>
      <c r="Z420">
        <f t="shared" si="78"/>
        <v>0</v>
      </c>
      <c r="AG420" t="str">
        <f t="shared" si="79"/>
        <v/>
      </c>
      <c r="AI420" t="str">
        <f t="shared" si="80"/>
        <v/>
      </c>
      <c r="AJ420" t="str">
        <f t="shared" si="81"/>
        <v/>
      </c>
      <c r="AK420" t="str">
        <f t="shared" si="82"/>
        <v>ORD26002601</v>
      </c>
      <c r="AL420">
        <f>IF(E420&lt;&gt;"CAPTURE","",COUNTIF(Orders!$H:$H,AK420))</f>
        <v>1</v>
      </c>
      <c r="AP420" t="str">
        <f t="shared" si="83"/>
        <v>Matched to Order</v>
      </c>
      <c r="AQ420">
        <f>IF(COUNTIF($A$2:A420,A420)=1,1,0)</f>
        <v>1</v>
      </c>
    </row>
    <row r="421" spans="1:43" x14ac:dyDescent="0.3">
      <c r="A421" t="s">
        <v>12306</v>
      </c>
      <c r="C421" t="s">
        <v>5213</v>
      </c>
      <c r="D421" s="1">
        <v>46268</v>
      </c>
      <c r="E421" t="s">
        <v>11819</v>
      </c>
      <c r="F421" t="s">
        <v>9</v>
      </c>
      <c r="G421">
        <v>1299</v>
      </c>
      <c r="H421">
        <v>0</v>
      </c>
      <c r="I421">
        <v>0</v>
      </c>
      <c r="J421">
        <v>1299</v>
      </c>
      <c r="K421" s="1">
        <v>46270</v>
      </c>
      <c r="L421" t="s">
        <v>12205</v>
      </c>
      <c r="M421">
        <f t="shared" si="72"/>
        <v>1</v>
      </c>
      <c r="N421">
        <f>COUNTIF(Orders!$A:$A,C421)</f>
        <v>1</v>
      </c>
      <c r="P421">
        <f>COUNTIF(Orders!$H:$H,UPPER(SUBSTITUTE(TRIM(C421),"-","")))</f>
        <v>1</v>
      </c>
      <c r="R421" t="str">
        <f t="shared" si="73"/>
        <v>Matched Order Reference</v>
      </c>
      <c r="S421">
        <f t="shared" si="74"/>
        <v>1</v>
      </c>
      <c r="V421" cm="1">
        <f t="array" ref="V421">IF(E421&lt;&gt;"CAPTURE",0,SUMPRODUCT((MDR_Rates!$A$2:$A$10=F421)*(G421&gt;MDR_Rates!$B$2:$B$10)*((MDR_Rates!$C$2:$C$10="")+(G421&lt;=MDR_Rates!$C$2:$C$10))*MDR_Rates!$D$2:$D$10))</f>
        <v>0</v>
      </c>
      <c r="W421">
        <f t="shared" si="75"/>
        <v>0</v>
      </c>
      <c r="X421">
        <f t="shared" si="76"/>
        <v>0</v>
      </c>
      <c r="Y421">
        <f t="shared" si="77"/>
        <v>0</v>
      </c>
      <c r="Z421">
        <f t="shared" si="78"/>
        <v>0</v>
      </c>
      <c r="AG421" t="str">
        <f t="shared" si="79"/>
        <v/>
      </c>
      <c r="AI421" t="str">
        <f t="shared" si="80"/>
        <v/>
      </c>
      <c r="AJ421" t="str">
        <f t="shared" si="81"/>
        <v/>
      </c>
      <c r="AK421" t="str">
        <f t="shared" si="82"/>
        <v>ORD26002617</v>
      </c>
      <c r="AL421">
        <f>IF(E421&lt;&gt;"CAPTURE","",COUNTIF(Orders!$H:$H,AK421))</f>
        <v>1</v>
      </c>
      <c r="AP421" t="str">
        <f t="shared" si="83"/>
        <v>Matched to Order</v>
      </c>
      <c r="AQ421">
        <f>IF(COUNTIF($A$2:A421,A421)=1,1,0)</f>
        <v>1</v>
      </c>
    </row>
    <row r="422" spans="1:43" x14ac:dyDescent="0.3">
      <c r="A422" t="s">
        <v>12307</v>
      </c>
      <c r="C422" t="s">
        <v>5421</v>
      </c>
      <c r="D422" s="1">
        <v>46268</v>
      </c>
      <c r="E422" t="s">
        <v>11819</v>
      </c>
      <c r="F422" t="s">
        <v>9</v>
      </c>
      <c r="G422">
        <v>7999</v>
      </c>
      <c r="H422">
        <v>24</v>
      </c>
      <c r="I422">
        <v>4.32</v>
      </c>
      <c r="J422">
        <v>7970.68</v>
      </c>
      <c r="K422" s="1">
        <v>46270</v>
      </c>
      <c r="L422" t="s">
        <v>12205</v>
      </c>
      <c r="M422">
        <f t="shared" si="72"/>
        <v>1</v>
      </c>
      <c r="N422">
        <f>COUNTIF(Orders!$A:$A,C422)</f>
        <v>1</v>
      </c>
      <c r="P422">
        <f>COUNTIF(Orders!$H:$H,UPPER(SUBSTITUTE(TRIM(C422),"-","")))</f>
        <v>1</v>
      </c>
      <c r="R422" t="str">
        <f t="shared" si="73"/>
        <v>Matched Order Reference</v>
      </c>
      <c r="S422">
        <f t="shared" si="74"/>
        <v>1</v>
      </c>
      <c r="V422" cm="1">
        <f t="array" ref="V422">IF(E422&lt;&gt;"CAPTURE",0,SUMPRODUCT((MDR_Rates!$A$2:$A$10=F422)*(G422&gt;MDR_Rates!$B$2:$B$10)*((MDR_Rates!$C$2:$C$10="")+(G422&lt;=MDR_Rates!$C$2:$C$10))*MDR_Rates!$D$2:$D$10))</f>
        <v>0.3</v>
      </c>
      <c r="W422">
        <f t="shared" si="75"/>
        <v>24</v>
      </c>
      <c r="X422">
        <f t="shared" si="76"/>
        <v>4.32</v>
      </c>
      <c r="Y422">
        <f t="shared" si="77"/>
        <v>0</v>
      </c>
      <c r="Z422">
        <f t="shared" si="78"/>
        <v>0</v>
      </c>
      <c r="AG422" t="str">
        <f t="shared" si="79"/>
        <v/>
      </c>
      <c r="AI422" t="str">
        <f t="shared" si="80"/>
        <v/>
      </c>
      <c r="AJ422" t="str">
        <f t="shared" si="81"/>
        <v/>
      </c>
      <c r="AK422" t="str">
        <f t="shared" si="82"/>
        <v>ORD26002721</v>
      </c>
      <c r="AL422">
        <f>IF(E422&lt;&gt;"CAPTURE","",COUNTIF(Orders!$H:$H,AK422))</f>
        <v>1</v>
      </c>
      <c r="AP422" t="str">
        <f t="shared" si="83"/>
        <v>Matched to Order</v>
      </c>
      <c r="AQ422">
        <f>IF(COUNTIF($A$2:A422,A422)=1,1,0)</f>
        <v>1</v>
      </c>
    </row>
    <row r="423" spans="1:43" x14ac:dyDescent="0.3">
      <c r="A423" t="s">
        <v>12308</v>
      </c>
      <c r="C423" t="s">
        <v>5475</v>
      </c>
      <c r="D423" s="1">
        <v>46268</v>
      </c>
      <c r="E423" t="s">
        <v>11819</v>
      </c>
      <c r="F423" t="s">
        <v>9</v>
      </c>
      <c r="G423">
        <v>3197</v>
      </c>
      <c r="H423">
        <v>9.59</v>
      </c>
      <c r="I423">
        <v>1.73</v>
      </c>
      <c r="J423">
        <v>3185.68</v>
      </c>
      <c r="K423" s="1">
        <v>46270</v>
      </c>
      <c r="L423" t="s">
        <v>12205</v>
      </c>
      <c r="M423">
        <f t="shared" si="72"/>
        <v>1</v>
      </c>
      <c r="N423">
        <f>COUNTIF(Orders!$A:$A,C423)</f>
        <v>1</v>
      </c>
      <c r="P423">
        <f>COUNTIF(Orders!$H:$H,UPPER(SUBSTITUTE(TRIM(C423),"-","")))</f>
        <v>1</v>
      </c>
      <c r="R423" t="str">
        <f t="shared" si="73"/>
        <v>Matched Order Reference</v>
      </c>
      <c r="S423">
        <f t="shared" si="74"/>
        <v>1</v>
      </c>
      <c r="V423" cm="1">
        <f t="array" ref="V423">IF(E423&lt;&gt;"CAPTURE",0,SUMPRODUCT((MDR_Rates!$A$2:$A$10=F423)*(G423&gt;MDR_Rates!$B$2:$B$10)*((MDR_Rates!$C$2:$C$10="")+(G423&lt;=MDR_Rates!$C$2:$C$10))*MDR_Rates!$D$2:$D$10))</f>
        <v>0.3</v>
      </c>
      <c r="W423">
        <f t="shared" si="75"/>
        <v>9.59</v>
      </c>
      <c r="X423">
        <f t="shared" si="76"/>
        <v>1.73</v>
      </c>
      <c r="Y423">
        <f t="shared" si="77"/>
        <v>0</v>
      </c>
      <c r="Z423">
        <f t="shared" si="78"/>
        <v>0</v>
      </c>
      <c r="AG423" t="str">
        <f t="shared" si="79"/>
        <v/>
      </c>
      <c r="AI423" t="str">
        <f t="shared" si="80"/>
        <v/>
      </c>
      <c r="AJ423" t="str">
        <f t="shared" si="81"/>
        <v/>
      </c>
      <c r="AK423" t="str">
        <f t="shared" si="82"/>
        <v>ORD26002748</v>
      </c>
      <c r="AL423">
        <f>IF(E423&lt;&gt;"CAPTURE","",COUNTIF(Orders!$H:$H,AK423))</f>
        <v>1</v>
      </c>
      <c r="AP423" t="str">
        <f t="shared" si="83"/>
        <v>Matched to Order</v>
      </c>
      <c r="AQ423">
        <f>IF(COUNTIF($A$2:A423,A423)=1,1,0)</f>
        <v>1</v>
      </c>
    </row>
    <row r="424" spans="1:43" x14ac:dyDescent="0.3">
      <c r="A424" t="s">
        <v>12309</v>
      </c>
      <c r="C424" t="s">
        <v>5547</v>
      </c>
      <c r="D424" s="1">
        <v>46268</v>
      </c>
      <c r="E424" t="s">
        <v>11819</v>
      </c>
      <c r="F424" t="s">
        <v>9</v>
      </c>
      <c r="G424">
        <v>5797</v>
      </c>
      <c r="H424">
        <v>17.39</v>
      </c>
      <c r="I424">
        <v>3.13</v>
      </c>
      <c r="J424">
        <v>5776.48</v>
      </c>
      <c r="K424" s="1">
        <v>46270</v>
      </c>
      <c r="L424" t="s">
        <v>12205</v>
      </c>
      <c r="M424">
        <f t="shared" si="72"/>
        <v>1</v>
      </c>
      <c r="N424">
        <f>COUNTIF(Orders!$A:$A,C424)</f>
        <v>1</v>
      </c>
      <c r="P424">
        <f>COUNTIF(Orders!$H:$H,UPPER(SUBSTITUTE(TRIM(C424),"-","")))</f>
        <v>1</v>
      </c>
      <c r="R424" t="str">
        <f t="shared" si="73"/>
        <v>Matched Order Reference</v>
      </c>
      <c r="S424">
        <f t="shared" si="74"/>
        <v>1</v>
      </c>
      <c r="V424" cm="1">
        <f t="array" ref="V424">IF(E424&lt;&gt;"CAPTURE",0,SUMPRODUCT((MDR_Rates!$A$2:$A$10=F424)*(G424&gt;MDR_Rates!$B$2:$B$10)*((MDR_Rates!$C$2:$C$10="")+(G424&lt;=MDR_Rates!$C$2:$C$10))*MDR_Rates!$D$2:$D$10))</f>
        <v>0.3</v>
      </c>
      <c r="W424">
        <f t="shared" si="75"/>
        <v>17.39</v>
      </c>
      <c r="X424">
        <f t="shared" si="76"/>
        <v>3.13</v>
      </c>
      <c r="Y424">
        <f t="shared" si="77"/>
        <v>0</v>
      </c>
      <c r="Z424">
        <f t="shared" si="78"/>
        <v>0</v>
      </c>
      <c r="AG424" t="str">
        <f t="shared" si="79"/>
        <v/>
      </c>
      <c r="AI424" t="str">
        <f t="shared" si="80"/>
        <v/>
      </c>
      <c r="AJ424" t="str">
        <f t="shared" si="81"/>
        <v/>
      </c>
      <c r="AK424" t="str">
        <f t="shared" si="82"/>
        <v>ORD26002785</v>
      </c>
      <c r="AL424">
        <f>IF(E424&lt;&gt;"CAPTURE","",COUNTIF(Orders!$H:$H,AK424))</f>
        <v>1</v>
      </c>
      <c r="AP424" t="str">
        <f t="shared" si="83"/>
        <v>Matched to Order</v>
      </c>
      <c r="AQ424">
        <f>IF(COUNTIF($A$2:A424,A424)=1,1,0)</f>
        <v>1</v>
      </c>
    </row>
    <row r="425" spans="1:43" x14ac:dyDescent="0.3">
      <c r="A425" t="s">
        <v>12310</v>
      </c>
      <c r="C425" t="s">
        <v>5820</v>
      </c>
      <c r="D425" s="1">
        <v>46268</v>
      </c>
      <c r="E425" t="s">
        <v>11819</v>
      </c>
      <c r="F425" t="s">
        <v>17</v>
      </c>
      <c r="G425">
        <v>599</v>
      </c>
      <c r="H425">
        <v>10.78</v>
      </c>
      <c r="I425">
        <v>1.94</v>
      </c>
      <c r="J425">
        <v>586.28</v>
      </c>
      <c r="K425" s="1">
        <v>46270</v>
      </c>
      <c r="L425" t="s">
        <v>12205</v>
      </c>
      <c r="M425">
        <f t="shared" si="72"/>
        <v>1</v>
      </c>
      <c r="N425">
        <f>COUNTIF(Orders!$A:$A,C425)</f>
        <v>1</v>
      </c>
      <c r="P425">
        <f>COUNTIF(Orders!$H:$H,UPPER(SUBSTITUTE(TRIM(C425),"-","")))</f>
        <v>1</v>
      </c>
      <c r="R425" t="str">
        <f t="shared" si="73"/>
        <v>Matched Order Reference</v>
      </c>
      <c r="S425">
        <f t="shared" si="74"/>
        <v>1</v>
      </c>
      <c r="V425" cm="1">
        <f t="array" ref="V425">IF(E425&lt;&gt;"CAPTURE",0,SUMPRODUCT((MDR_Rates!$A$2:$A$10=F425)*(G425&gt;MDR_Rates!$B$2:$B$10)*((MDR_Rates!$C$2:$C$10="")+(G425&lt;=MDR_Rates!$C$2:$C$10))*MDR_Rates!$D$2:$D$10))</f>
        <v>1.8</v>
      </c>
      <c r="W425">
        <f t="shared" si="75"/>
        <v>10.78</v>
      </c>
      <c r="X425">
        <f t="shared" si="76"/>
        <v>1.94</v>
      </c>
      <c r="Y425">
        <f t="shared" si="77"/>
        <v>0</v>
      </c>
      <c r="Z425">
        <f t="shared" si="78"/>
        <v>0</v>
      </c>
      <c r="AG425" t="str">
        <f t="shared" si="79"/>
        <v/>
      </c>
      <c r="AI425" t="str">
        <f t="shared" si="80"/>
        <v/>
      </c>
      <c r="AJ425" t="str">
        <f t="shared" si="81"/>
        <v/>
      </c>
      <c r="AK425" t="str">
        <f t="shared" si="82"/>
        <v>ORD26002924</v>
      </c>
      <c r="AL425">
        <f>IF(E425&lt;&gt;"CAPTURE","",COUNTIF(Orders!$H:$H,AK425))</f>
        <v>1</v>
      </c>
      <c r="AP425" t="str">
        <f t="shared" si="83"/>
        <v>Matched to Order</v>
      </c>
      <c r="AQ425">
        <f>IF(COUNTIF($A$2:A425,A425)=1,1,0)</f>
        <v>1</v>
      </c>
    </row>
    <row r="426" spans="1:43" x14ac:dyDescent="0.3">
      <c r="A426" t="s">
        <v>12311</v>
      </c>
      <c r="C426" t="s">
        <v>5958</v>
      </c>
      <c r="D426" s="1">
        <v>46268</v>
      </c>
      <c r="E426" t="s">
        <v>11819</v>
      </c>
      <c r="F426" t="s">
        <v>9</v>
      </c>
      <c r="G426">
        <v>5998</v>
      </c>
      <c r="H426">
        <v>17.989999999999998</v>
      </c>
      <c r="I426">
        <v>3.24</v>
      </c>
      <c r="J426">
        <v>5976.77</v>
      </c>
      <c r="K426" s="1">
        <v>46270</v>
      </c>
      <c r="L426" t="s">
        <v>12205</v>
      </c>
      <c r="M426">
        <f t="shared" si="72"/>
        <v>1</v>
      </c>
      <c r="N426">
        <f>COUNTIF(Orders!$A:$A,C426)</f>
        <v>1</v>
      </c>
      <c r="P426">
        <f>COUNTIF(Orders!$H:$H,UPPER(SUBSTITUTE(TRIM(C426),"-","")))</f>
        <v>1</v>
      </c>
      <c r="R426" t="str">
        <f t="shared" si="73"/>
        <v>Matched Order Reference</v>
      </c>
      <c r="S426">
        <f t="shared" si="74"/>
        <v>1</v>
      </c>
      <c r="V426" cm="1">
        <f t="array" ref="V426">IF(E426&lt;&gt;"CAPTURE",0,SUMPRODUCT((MDR_Rates!$A$2:$A$10=F426)*(G426&gt;MDR_Rates!$B$2:$B$10)*((MDR_Rates!$C$2:$C$10="")+(G426&lt;=MDR_Rates!$C$2:$C$10))*MDR_Rates!$D$2:$D$10))</f>
        <v>0.3</v>
      </c>
      <c r="W426">
        <f t="shared" si="75"/>
        <v>17.989999999999998</v>
      </c>
      <c r="X426">
        <f t="shared" si="76"/>
        <v>3.24</v>
      </c>
      <c r="Y426">
        <f t="shared" si="77"/>
        <v>0</v>
      </c>
      <c r="Z426">
        <f t="shared" si="78"/>
        <v>0</v>
      </c>
      <c r="AG426" t="str">
        <f t="shared" si="79"/>
        <v/>
      </c>
      <c r="AI426" t="str">
        <f t="shared" si="80"/>
        <v/>
      </c>
      <c r="AJ426" t="str">
        <f t="shared" si="81"/>
        <v/>
      </c>
      <c r="AK426" t="str">
        <f t="shared" si="82"/>
        <v>ORD26002995</v>
      </c>
      <c r="AL426">
        <f>IF(E426&lt;&gt;"CAPTURE","",COUNTIF(Orders!$H:$H,AK426))</f>
        <v>1</v>
      </c>
      <c r="AP426" t="str">
        <f t="shared" si="83"/>
        <v>Matched to Order</v>
      </c>
      <c r="AQ426">
        <f>IF(COUNTIF($A$2:A426,A426)=1,1,0)</f>
        <v>1</v>
      </c>
    </row>
    <row r="427" spans="1:43" x14ac:dyDescent="0.3">
      <c r="A427" t="s">
        <v>12312</v>
      </c>
      <c r="C427" t="s">
        <v>12313</v>
      </c>
      <c r="D427" s="1">
        <v>46268</v>
      </c>
      <c r="E427" t="s">
        <v>11819</v>
      </c>
      <c r="F427" t="s">
        <v>9</v>
      </c>
      <c r="G427">
        <v>349</v>
      </c>
      <c r="H427">
        <v>0</v>
      </c>
      <c r="I427">
        <v>0</v>
      </c>
      <c r="J427">
        <v>349</v>
      </c>
      <c r="K427" s="1">
        <v>46270</v>
      </c>
      <c r="L427" t="s">
        <v>12205</v>
      </c>
      <c r="M427">
        <f t="shared" si="72"/>
        <v>1</v>
      </c>
      <c r="N427">
        <f>COUNTIF(Orders!$A:$A,C427)</f>
        <v>0</v>
      </c>
      <c r="P427">
        <f>COUNTIF(Orders!$H:$H,UPPER(SUBSTITUTE(TRIM(C427),"-","")))</f>
        <v>1</v>
      </c>
      <c r="R427" t="str">
        <f t="shared" si="73"/>
        <v>Matched Order Reference</v>
      </c>
      <c r="S427">
        <f t="shared" si="74"/>
        <v>1</v>
      </c>
      <c r="V427" cm="1">
        <f t="array" ref="V427">IF(E427&lt;&gt;"CAPTURE",0,SUMPRODUCT((MDR_Rates!$A$2:$A$10=F427)*(G427&gt;MDR_Rates!$B$2:$B$10)*((MDR_Rates!$C$2:$C$10="")+(G427&lt;=MDR_Rates!$C$2:$C$10))*MDR_Rates!$D$2:$D$10))</f>
        <v>0</v>
      </c>
      <c r="W427">
        <f t="shared" si="75"/>
        <v>0</v>
      </c>
      <c r="X427">
        <f t="shared" si="76"/>
        <v>0</v>
      </c>
      <c r="Y427">
        <f t="shared" si="77"/>
        <v>0</v>
      </c>
      <c r="Z427">
        <f t="shared" si="78"/>
        <v>0</v>
      </c>
      <c r="AG427" t="str">
        <f t="shared" si="79"/>
        <v/>
      </c>
      <c r="AI427" t="str">
        <f t="shared" si="80"/>
        <v/>
      </c>
      <c r="AJ427" t="str">
        <f t="shared" si="81"/>
        <v/>
      </c>
      <c r="AK427" t="str">
        <f t="shared" si="82"/>
        <v>ORD26003043</v>
      </c>
      <c r="AL427">
        <f>IF(E427&lt;&gt;"CAPTURE","",COUNTIF(Orders!$H:$H,AK427))</f>
        <v>1</v>
      </c>
      <c r="AP427" t="str">
        <f t="shared" si="83"/>
        <v>Matched to Order</v>
      </c>
      <c r="AQ427">
        <f>IF(COUNTIF($A$2:A427,A427)=1,1,0)</f>
        <v>1</v>
      </c>
    </row>
    <row r="428" spans="1:43" x14ac:dyDescent="0.3">
      <c r="A428" t="s">
        <v>12314</v>
      </c>
      <c r="C428" t="s">
        <v>12315</v>
      </c>
      <c r="D428" s="1">
        <v>46268</v>
      </c>
      <c r="E428" t="s">
        <v>11819</v>
      </c>
      <c r="F428" t="s">
        <v>33</v>
      </c>
      <c r="G428">
        <v>3499</v>
      </c>
      <c r="H428">
        <v>41.99</v>
      </c>
      <c r="I428">
        <v>7.56</v>
      </c>
      <c r="J428">
        <v>3449.45</v>
      </c>
      <c r="K428" s="1">
        <v>46270</v>
      </c>
      <c r="L428" t="s">
        <v>12205</v>
      </c>
      <c r="M428">
        <f t="shared" si="72"/>
        <v>1</v>
      </c>
      <c r="N428">
        <f>COUNTIF(Orders!$A:$A,C428)</f>
        <v>1</v>
      </c>
      <c r="P428">
        <f>COUNTIF(Orders!$H:$H,UPPER(SUBSTITUTE(TRIM(C428),"-","")))</f>
        <v>1</v>
      </c>
      <c r="R428" t="str">
        <f t="shared" si="73"/>
        <v>Matched Order Reference</v>
      </c>
      <c r="S428">
        <f t="shared" si="74"/>
        <v>1</v>
      </c>
      <c r="V428" cm="1">
        <f t="array" ref="V428">IF(E428&lt;&gt;"CAPTURE",0,SUMPRODUCT((MDR_Rates!$A$2:$A$10=F428)*(G428&gt;MDR_Rates!$B$2:$B$10)*((MDR_Rates!$C$2:$C$10="")+(G428&lt;=MDR_Rates!$C$2:$C$10))*MDR_Rates!$D$2:$D$10))</f>
        <v>1.2</v>
      </c>
      <c r="W428">
        <f t="shared" si="75"/>
        <v>41.99</v>
      </c>
      <c r="X428">
        <f t="shared" si="76"/>
        <v>7.56</v>
      </c>
      <c r="Y428">
        <f t="shared" si="77"/>
        <v>0</v>
      </c>
      <c r="Z428">
        <f t="shared" si="78"/>
        <v>0</v>
      </c>
      <c r="AG428" t="str">
        <f t="shared" si="79"/>
        <v/>
      </c>
      <c r="AI428" t="str">
        <f t="shared" si="80"/>
        <v/>
      </c>
      <c r="AJ428" t="str">
        <f t="shared" si="81"/>
        <v/>
      </c>
      <c r="AK428" t="str">
        <f t="shared" si="82"/>
        <v>ORD26003058</v>
      </c>
      <c r="AL428">
        <f>IF(E428&lt;&gt;"CAPTURE","",COUNTIF(Orders!$H:$H,AK428))</f>
        <v>1</v>
      </c>
      <c r="AP428" t="str">
        <f t="shared" si="83"/>
        <v>Matched to Order</v>
      </c>
      <c r="AQ428">
        <f>IF(COUNTIF($A$2:A428,A428)=1,1,0)</f>
        <v>1</v>
      </c>
    </row>
    <row r="429" spans="1:43" x14ac:dyDescent="0.3">
      <c r="A429" t="s">
        <v>12316</v>
      </c>
      <c r="C429" t="s">
        <v>6097</v>
      </c>
      <c r="D429" s="1">
        <v>46268</v>
      </c>
      <c r="E429" t="s">
        <v>11819</v>
      </c>
      <c r="F429" t="s">
        <v>17</v>
      </c>
      <c r="G429">
        <v>499</v>
      </c>
      <c r="H429">
        <v>8.98</v>
      </c>
      <c r="I429">
        <v>1.62</v>
      </c>
      <c r="J429">
        <v>488.4</v>
      </c>
      <c r="K429" s="1">
        <v>46270</v>
      </c>
      <c r="L429" t="s">
        <v>12205</v>
      </c>
      <c r="M429">
        <f t="shared" si="72"/>
        <v>1</v>
      </c>
      <c r="N429">
        <f>COUNTIF(Orders!$A:$A,C429)</f>
        <v>1</v>
      </c>
      <c r="P429">
        <f>COUNTIF(Orders!$H:$H,UPPER(SUBSTITUTE(TRIM(C429),"-","")))</f>
        <v>1</v>
      </c>
      <c r="R429" t="str">
        <f t="shared" si="73"/>
        <v>Matched Order Reference</v>
      </c>
      <c r="S429">
        <f t="shared" si="74"/>
        <v>1</v>
      </c>
      <c r="V429" cm="1">
        <f t="array" ref="V429">IF(E429&lt;&gt;"CAPTURE",0,SUMPRODUCT((MDR_Rates!$A$2:$A$10=F429)*(G429&gt;MDR_Rates!$B$2:$B$10)*((MDR_Rates!$C$2:$C$10="")+(G429&lt;=MDR_Rates!$C$2:$C$10))*MDR_Rates!$D$2:$D$10))</f>
        <v>1.8</v>
      </c>
      <c r="W429">
        <f t="shared" si="75"/>
        <v>8.98</v>
      </c>
      <c r="X429">
        <f t="shared" si="76"/>
        <v>1.62</v>
      </c>
      <c r="Y429">
        <f t="shared" si="77"/>
        <v>0</v>
      </c>
      <c r="Z429">
        <f t="shared" si="78"/>
        <v>0</v>
      </c>
      <c r="AG429" t="str">
        <f t="shared" si="79"/>
        <v/>
      </c>
      <c r="AI429" t="str">
        <f t="shared" si="80"/>
        <v/>
      </c>
      <c r="AJ429" t="str">
        <f t="shared" si="81"/>
        <v/>
      </c>
      <c r="AK429" t="str">
        <f t="shared" si="82"/>
        <v>ORD26003066</v>
      </c>
      <c r="AL429">
        <f>IF(E429&lt;&gt;"CAPTURE","",COUNTIF(Orders!$H:$H,AK429))</f>
        <v>1</v>
      </c>
      <c r="AP429" t="str">
        <f t="shared" si="83"/>
        <v>Matched to Order</v>
      </c>
      <c r="AQ429">
        <f>IF(COUNTIF($A$2:A429,A429)=1,1,0)</f>
        <v>1</v>
      </c>
    </row>
    <row r="430" spans="1:43" x14ac:dyDescent="0.3">
      <c r="A430" t="s">
        <v>12317</v>
      </c>
      <c r="C430" t="s">
        <v>6187</v>
      </c>
      <c r="D430" s="1">
        <v>46268</v>
      </c>
      <c r="E430" t="s">
        <v>11819</v>
      </c>
      <c r="F430" t="s">
        <v>9</v>
      </c>
      <c r="G430">
        <v>2999</v>
      </c>
      <c r="H430">
        <v>9</v>
      </c>
      <c r="I430">
        <v>1.62</v>
      </c>
      <c r="J430">
        <v>2988.38</v>
      </c>
      <c r="K430" s="1">
        <v>46270</v>
      </c>
      <c r="L430" t="s">
        <v>12205</v>
      </c>
      <c r="M430">
        <f t="shared" si="72"/>
        <v>1</v>
      </c>
      <c r="N430">
        <f>COUNTIF(Orders!$A:$A,C430)</f>
        <v>1</v>
      </c>
      <c r="P430">
        <f>COUNTIF(Orders!$H:$H,UPPER(SUBSTITUTE(TRIM(C430),"-","")))</f>
        <v>1</v>
      </c>
      <c r="R430" t="str">
        <f t="shared" si="73"/>
        <v>Matched Order Reference</v>
      </c>
      <c r="S430">
        <f t="shared" si="74"/>
        <v>1</v>
      </c>
      <c r="V430" cm="1">
        <f t="array" ref="V430">IF(E430&lt;&gt;"CAPTURE",0,SUMPRODUCT((MDR_Rates!$A$2:$A$10=F430)*(G430&gt;MDR_Rates!$B$2:$B$10)*((MDR_Rates!$C$2:$C$10="")+(G430&lt;=MDR_Rates!$C$2:$C$10))*MDR_Rates!$D$2:$D$10))</f>
        <v>0.3</v>
      </c>
      <c r="W430">
        <f t="shared" si="75"/>
        <v>9</v>
      </c>
      <c r="X430">
        <f t="shared" si="76"/>
        <v>1.62</v>
      </c>
      <c r="Y430">
        <f t="shared" si="77"/>
        <v>0</v>
      </c>
      <c r="Z430">
        <f t="shared" si="78"/>
        <v>0</v>
      </c>
      <c r="AG430" t="str">
        <f t="shared" si="79"/>
        <v/>
      </c>
      <c r="AI430" t="str">
        <f t="shared" si="80"/>
        <v/>
      </c>
      <c r="AJ430" t="str">
        <f t="shared" si="81"/>
        <v/>
      </c>
      <c r="AK430" t="str">
        <f t="shared" si="82"/>
        <v>ORD26003112</v>
      </c>
      <c r="AL430">
        <f>IF(E430&lt;&gt;"CAPTURE","",COUNTIF(Orders!$H:$H,AK430))</f>
        <v>1</v>
      </c>
      <c r="AP430" t="str">
        <f t="shared" si="83"/>
        <v>Matched to Order</v>
      </c>
      <c r="AQ430">
        <f>IF(COUNTIF($A$2:A430,A430)=1,1,0)</f>
        <v>1</v>
      </c>
    </row>
    <row r="431" spans="1:43" x14ac:dyDescent="0.3">
      <c r="A431" t="s">
        <v>12318</v>
      </c>
      <c r="C431" t="s">
        <v>6189</v>
      </c>
      <c r="D431" s="1">
        <v>46268</v>
      </c>
      <c r="E431" t="s">
        <v>11819</v>
      </c>
      <c r="F431" t="s">
        <v>17</v>
      </c>
      <c r="G431">
        <v>2499</v>
      </c>
      <c r="H431">
        <v>39.979999999999997</v>
      </c>
      <c r="I431">
        <v>7.2</v>
      </c>
      <c r="J431">
        <v>2451.8200000000002</v>
      </c>
      <c r="K431" s="1">
        <v>46270</v>
      </c>
      <c r="L431" t="s">
        <v>12205</v>
      </c>
      <c r="M431">
        <f t="shared" si="72"/>
        <v>1</v>
      </c>
      <c r="N431">
        <f>COUNTIF(Orders!$A:$A,C431)</f>
        <v>1</v>
      </c>
      <c r="P431">
        <f>COUNTIF(Orders!$H:$H,UPPER(SUBSTITUTE(TRIM(C431),"-","")))</f>
        <v>1</v>
      </c>
      <c r="R431" t="str">
        <f t="shared" si="73"/>
        <v>Matched Order Reference</v>
      </c>
      <c r="S431">
        <f t="shared" si="74"/>
        <v>1</v>
      </c>
      <c r="V431" cm="1">
        <f t="array" ref="V431">IF(E431&lt;&gt;"CAPTURE",0,SUMPRODUCT((MDR_Rates!$A$2:$A$10=F431)*(G431&gt;MDR_Rates!$B$2:$B$10)*((MDR_Rates!$C$2:$C$10="")+(G431&lt;=MDR_Rates!$C$2:$C$10))*MDR_Rates!$D$2:$D$10))</f>
        <v>1.6</v>
      </c>
      <c r="W431">
        <f t="shared" si="75"/>
        <v>39.979999999999997</v>
      </c>
      <c r="X431">
        <f t="shared" si="76"/>
        <v>7.2</v>
      </c>
      <c r="Y431">
        <f t="shared" si="77"/>
        <v>0</v>
      </c>
      <c r="Z431">
        <f t="shared" si="78"/>
        <v>0</v>
      </c>
      <c r="AG431" t="str">
        <f t="shared" si="79"/>
        <v/>
      </c>
      <c r="AI431" t="str">
        <f t="shared" si="80"/>
        <v/>
      </c>
      <c r="AJ431" t="str">
        <f t="shared" si="81"/>
        <v/>
      </c>
      <c r="AK431" t="str">
        <f t="shared" si="82"/>
        <v>ORD26003113</v>
      </c>
      <c r="AL431">
        <f>IF(E431&lt;&gt;"CAPTURE","",COUNTIF(Orders!$H:$H,AK431))</f>
        <v>1</v>
      </c>
      <c r="AP431" t="str">
        <f t="shared" si="83"/>
        <v>Matched to Order</v>
      </c>
      <c r="AQ431">
        <f>IF(COUNTIF($A$2:A431,A431)=1,1,0)</f>
        <v>1</v>
      </c>
    </row>
    <row r="432" spans="1:43" x14ac:dyDescent="0.3">
      <c r="A432" t="s">
        <v>12319</v>
      </c>
      <c r="C432" t="s">
        <v>6205</v>
      </c>
      <c r="D432" s="1">
        <v>46268</v>
      </c>
      <c r="E432" t="s">
        <v>11819</v>
      </c>
      <c r="F432" t="s">
        <v>17</v>
      </c>
      <c r="G432">
        <v>5498</v>
      </c>
      <c r="H432">
        <v>87.97</v>
      </c>
      <c r="I432">
        <v>15.83</v>
      </c>
      <c r="J432">
        <v>5394.2</v>
      </c>
      <c r="K432" s="1">
        <v>46270</v>
      </c>
      <c r="L432" t="s">
        <v>12205</v>
      </c>
      <c r="M432">
        <f t="shared" si="72"/>
        <v>1</v>
      </c>
      <c r="N432">
        <f>COUNTIF(Orders!$A:$A,C432)</f>
        <v>1</v>
      </c>
      <c r="P432">
        <f>COUNTIF(Orders!$H:$H,UPPER(SUBSTITUTE(TRIM(C432),"-","")))</f>
        <v>1</v>
      </c>
      <c r="R432" t="str">
        <f t="shared" si="73"/>
        <v>Matched Order Reference</v>
      </c>
      <c r="S432">
        <f t="shared" si="74"/>
        <v>1</v>
      </c>
      <c r="V432" cm="1">
        <f t="array" ref="V432">IF(E432&lt;&gt;"CAPTURE",0,SUMPRODUCT((MDR_Rates!$A$2:$A$10=F432)*(G432&gt;MDR_Rates!$B$2:$B$10)*((MDR_Rates!$C$2:$C$10="")+(G432&lt;=MDR_Rates!$C$2:$C$10))*MDR_Rates!$D$2:$D$10))</f>
        <v>1.6</v>
      </c>
      <c r="W432">
        <f t="shared" si="75"/>
        <v>87.97</v>
      </c>
      <c r="X432">
        <f t="shared" si="76"/>
        <v>15.83</v>
      </c>
      <c r="Y432">
        <f t="shared" si="77"/>
        <v>0</v>
      </c>
      <c r="Z432">
        <f t="shared" si="78"/>
        <v>0</v>
      </c>
      <c r="AG432" t="str">
        <f t="shared" si="79"/>
        <v/>
      </c>
      <c r="AI432" t="str">
        <f t="shared" si="80"/>
        <v/>
      </c>
      <c r="AJ432" t="str">
        <f t="shared" si="81"/>
        <v/>
      </c>
      <c r="AK432" t="str">
        <f t="shared" si="82"/>
        <v>ORD26003121</v>
      </c>
      <c r="AL432">
        <f>IF(E432&lt;&gt;"CAPTURE","",COUNTIF(Orders!$H:$H,AK432))</f>
        <v>1</v>
      </c>
      <c r="AP432" t="str">
        <f t="shared" si="83"/>
        <v>Matched to Order</v>
      </c>
      <c r="AQ432">
        <f>IF(COUNTIF($A$2:A432,A432)=1,1,0)</f>
        <v>1</v>
      </c>
    </row>
    <row r="433" spans="1:43" x14ac:dyDescent="0.3">
      <c r="A433" t="s">
        <v>12320</v>
      </c>
      <c r="C433" t="s">
        <v>6235</v>
      </c>
      <c r="D433" s="1">
        <v>46268</v>
      </c>
      <c r="E433" t="s">
        <v>11819</v>
      </c>
      <c r="F433" t="s">
        <v>9</v>
      </c>
      <c r="G433">
        <v>4997</v>
      </c>
      <c r="H433">
        <v>14.99</v>
      </c>
      <c r="I433">
        <v>2.7</v>
      </c>
      <c r="J433">
        <v>4979.3100000000004</v>
      </c>
      <c r="K433" s="1">
        <v>46270</v>
      </c>
      <c r="L433" t="s">
        <v>12205</v>
      </c>
      <c r="M433">
        <f t="shared" si="72"/>
        <v>1</v>
      </c>
      <c r="N433">
        <f>COUNTIF(Orders!$A:$A,C433)</f>
        <v>1</v>
      </c>
      <c r="P433">
        <f>COUNTIF(Orders!$H:$H,UPPER(SUBSTITUTE(TRIM(C433),"-","")))</f>
        <v>1</v>
      </c>
      <c r="R433" t="str">
        <f t="shared" si="73"/>
        <v>Matched Order Reference</v>
      </c>
      <c r="S433">
        <f t="shared" si="74"/>
        <v>1</v>
      </c>
      <c r="V433" cm="1">
        <f t="array" ref="V433">IF(E433&lt;&gt;"CAPTURE",0,SUMPRODUCT((MDR_Rates!$A$2:$A$10=F433)*(G433&gt;MDR_Rates!$B$2:$B$10)*((MDR_Rates!$C$2:$C$10="")+(G433&lt;=MDR_Rates!$C$2:$C$10))*MDR_Rates!$D$2:$D$10))</f>
        <v>0.3</v>
      </c>
      <c r="W433">
        <f t="shared" si="75"/>
        <v>14.99</v>
      </c>
      <c r="X433">
        <f t="shared" si="76"/>
        <v>2.7</v>
      </c>
      <c r="Y433">
        <f t="shared" si="77"/>
        <v>0</v>
      </c>
      <c r="Z433">
        <f t="shared" si="78"/>
        <v>0</v>
      </c>
      <c r="AG433" t="str">
        <f t="shared" si="79"/>
        <v/>
      </c>
      <c r="AI433" t="str">
        <f t="shared" si="80"/>
        <v/>
      </c>
      <c r="AJ433" t="str">
        <f t="shared" si="81"/>
        <v/>
      </c>
      <c r="AK433" t="str">
        <f t="shared" si="82"/>
        <v>ORD26003136</v>
      </c>
      <c r="AL433">
        <f>IF(E433&lt;&gt;"CAPTURE","",COUNTIF(Orders!$H:$H,AK433))</f>
        <v>1</v>
      </c>
      <c r="AP433" t="str">
        <f t="shared" si="83"/>
        <v>Matched to Order</v>
      </c>
      <c r="AQ433">
        <f>IF(COUNTIF($A$2:A433,A433)=1,1,0)</f>
        <v>1</v>
      </c>
    </row>
    <row r="434" spans="1:43" x14ac:dyDescent="0.3">
      <c r="A434" t="s">
        <v>12321</v>
      </c>
      <c r="C434" t="s">
        <v>6239</v>
      </c>
      <c r="D434" s="1">
        <v>46268</v>
      </c>
      <c r="E434" t="s">
        <v>11819</v>
      </c>
      <c r="F434" t="s">
        <v>9</v>
      </c>
      <c r="G434">
        <v>2499</v>
      </c>
      <c r="H434">
        <v>7.5</v>
      </c>
      <c r="I434">
        <v>1.35</v>
      </c>
      <c r="J434">
        <v>2490.15</v>
      </c>
      <c r="K434" s="1">
        <v>46270</v>
      </c>
      <c r="L434" t="s">
        <v>12205</v>
      </c>
      <c r="M434">
        <f t="shared" si="72"/>
        <v>1</v>
      </c>
      <c r="N434">
        <f>COUNTIF(Orders!$A:$A,C434)</f>
        <v>1</v>
      </c>
      <c r="P434">
        <f>COUNTIF(Orders!$H:$H,UPPER(SUBSTITUTE(TRIM(C434),"-","")))</f>
        <v>1</v>
      </c>
      <c r="R434" t="str">
        <f t="shared" si="73"/>
        <v>Matched Order Reference</v>
      </c>
      <c r="S434">
        <f t="shared" si="74"/>
        <v>1</v>
      </c>
      <c r="V434" cm="1">
        <f t="array" ref="V434">IF(E434&lt;&gt;"CAPTURE",0,SUMPRODUCT((MDR_Rates!$A$2:$A$10=F434)*(G434&gt;MDR_Rates!$B$2:$B$10)*((MDR_Rates!$C$2:$C$10="")+(G434&lt;=MDR_Rates!$C$2:$C$10))*MDR_Rates!$D$2:$D$10))</f>
        <v>0.3</v>
      </c>
      <c r="W434">
        <f t="shared" si="75"/>
        <v>7.5</v>
      </c>
      <c r="X434">
        <f t="shared" si="76"/>
        <v>1.35</v>
      </c>
      <c r="Y434">
        <f t="shared" si="77"/>
        <v>0</v>
      </c>
      <c r="Z434">
        <f t="shared" si="78"/>
        <v>0</v>
      </c>
      <c r="AG434" t="str">
        <f t="shared" si="79"/>
        <v/>
      </c>
      <c r="AI434" t="str">
        <f t="shared" si="80"/>
        <v/>
      </c>
      <c r="AJ434" t="str">
        <f t="shared" si="81"/>
        <v/>
      </c>
      <c r="AK434" t="str">
        <f t="shared" si="82"/>
        <v>ORD26003138</v>
      </c>
      <c r="AL434">
        <f>IF(E434&lt;&gt;"CAPTURE","",COUNTIF(Orders!$H:$H,AK434))</f>
        <v>1</v>
      </c>
      <c r="AP434" t="str">
        <f t="shared" si="83"/>
        <v>Matched to Order</v>
      </c>
      <c r="AQ434">
        <f>IF(COUNTIF($A$2:A434,A434)=1,1,0)</f>
        <v>1</v>
      </c>
    </row>
    <row r="435" spans="1:43" x14ac:dyDescent="0.3">
      <c r="A435" t="s">
        <v>12322</v>
      </c>
      <c r="C435" t="s">
        <v>6289</v>
      </c>
      <c r="D435" s="1">
        <v>46268</v>
      </c>
      <c r="E435" t="s">
        <v>11819</v>
      </c>
      <c r="F435" t="s">
        <v>17</v>
      </c>
      <c r="G435">
        <v>7998</v>
      </c>
      <c r="H435">
        <v>127.97</v>
      </c>
      <c r="I435">
        <v>23.03</v>
      </c>
      <c r="J435">
        <v>7847</v>
      </c>
      <c r="K435" s="1">
        <v>46270</v>
      </c>
      <c r="L435" t="s">
        <v>12205</v>
      </c>
      <c r="M435">
        <f t="shared" si="72"/>
        <v>1</v>
      </c>
      <c r="N435">
        <f>COUNTIF(Orders!$A:$A,C435)</f>
        <v>1</v>
      </c>
      <c r="P435">
        <f>COUNTIF(Orders!$H:$H,UPPER(SUBSTITUTE(TRIM(C435),"-","")))</f>
        <v>1</v>
      </c>
      <c r="R435" t="str">
        <f t="shared" si="73"/>
        <v>Matched Order Reference</v>
      </c>
      <c r="S435">
        <f t="shared" si="74"/>
        <v>1</v>
      </c>
      <c r="V435" cm="1">
        <f t="array" ref="V435">IF(E435&lt;&gt;"CAPTURE",0,SUMPRODUCT((MDR_Rates!$A$2:$A$10=F435)*(G435&gt;MDR_Rates!$B$2:$B$10)*((MDR_Rates!$C$2:$C$10="")+(G435&lt;=MDR_Rates!$C$2:$C$10))*MDR_Rates!$D$2:$D$10))</f>
        <v>1.6</v>
      </c>
      <c r="W435">
        <f t="shared" si="75"/>
        <v>127.97</v>
      </c>
      <c r="X435">
        <f t="shared" si="76"/>
        <v>23.03</v>
      </c>
      <c r="Y435">
        <f t="shared" si="77"/>
        <v>0</v>
      </c>
      <c r="Z435">
        <f t="shared" si="78"/>
        <v>0</v>
      </c>
      <c r="AG435" t="str">
        <f t="shared" si="79"/>
        <v/>
      </c>
      <c r="AI435" t="str">
        <f t="shared" si="80"/>
        <v/>
      </c>
      <c r="AJ435" t="str">
        <f t="shared" si="81"/>
        <v/>
      </c>
      <c r="AK435" t="str">
        <f t="shared" si="82"/>
        <v>ORD26003163</v>
      </c>
      <c r="AL435">
        <f>IF(E435&lt;&gt;"CAPTURE","",COUNTIF(Orders!$H:$H,AK435))</f>
        <v>1</v>
      </c>
      <c r="AP435" t="str">
        <f t="shared" si="83"/>
        <v>Matched to Order</v>
      </c>
      <c r="AQ435">
        <f>IF(COUNTIF($A$2:A435,A435)=1,1,0)</f>
        <v>1</v>
      </c>
    </row>
    <row r="436" spans="1:43" x14ac:dyDescent="0.3">
      <c r="A436" t="s">
        <v>12323</v>
      </c>
      <c r="C436" t="s">
        <v>6388</v>
      </c>
      <c r="D436" s="1">
        <v>46268</v>
      </c>
      <c r="E436" t="s">
        <v>11819</v>
      </c>
      <c r="F436" t="s">
        <v>44</v>
      </c>
      <c r="G436">
        <v>8847</v>
      </c>
      <c r="H436">
        <v>150.4</v>
      </c>
      <c r="I436">
        <v>27.07</v>
      </c>
      <c r="J436">
        <v>8669.5300000000007</v>
      </c>
      <c r="K436" s="1">
        <v>46270</v>
      </c>
      <c r="L436" t="s">
        <v>12205</v>
      </c>
      <c r="M436">
        <f t="shared" si="72"/>
        <v>1</v>
      </c>
      <c r="N436">
        <f>COUNTIF(Orders!$A:$A,C436)</f>
        <v>1</v>
      </c>
      <c r="P436">
        <f>COUNTIF(Orders!$H:$H,UPPER(SUBSTITUTE(TRIM(C436),"-","")))</f>
        <v>1</v>
      </c>
      <c r="R436" t="str">
        <f t="shared" si="73"/>
        <v>Matched Order Reference</v>
      </c>
      <c r="S436">
        <f t="shared" si="74"/>
        <v>1</v>
      </c>
      <c r="V436" cm="1">
        <f t="array" ref="V436">IF(E436&lt;&gt;"CAPTURE",0,SUMPRODUCT((MDR_Rates!$A$2:$A$10=F436)*(G436&gt;MDR_Rates!$B$2:$B$10)*((MDR_Rates!$C$2:$C$10="")+(G436&lt;=MDR_Rates!$C$2:$C$10))*MDR_Rates!$D$2:$D$10))</f>
        <v>1.7</v>
      </c>
      <c r="W436">
        <f t="shared" si="75"/>
        <v>150.4</v>
      </c>
      <c r="X436">
        <f t="shared" si="76"/>
        <v>27.07</v>
      </c>
      <c r="Y436">
        <f t="shared" si="77"/>
        <v>0</v>
      </c>
      <c r="Z436">
        <f t="shared" si="78"/>
        <v>0</v>
      </c>
      <c r="AG436" t="str">
        <f t="shared" si="79"/>
        <v/>
      </c>
      <c r="AI436" t="str">
        <f t="shared" si="80"/>
        <v/>
      </c>
      <c r="AJ436" t="str">
        <f t="shared" si="81"/>
        <v/>
      </c>
      <c r="AK436" t="str">
        <f t="shared" si="82"/>
        <v>ORD26003213</v>
      </c>
      <c r="AL436">
        <f>IF(E436&lt;&gt;"CAPTURE","",COUNTIF(Orders!$H:$H,AK436))</f>
        <v>1</v>
      </c>
      <c r="AP436" t="str">
        <f t="shared" si="83"/>
        <v>Matched to Order</v>
      </c>
      <c r="AQ436">
        <f>IF(COUNTIF($A$2:A436,A436)=1,1,0)</f>
        <v>1</v>
      </c>
    </row>
    <row r="437" spans="1:43" x14ac:dyDescent="0.3">
      <c r="A437" t="s">
        <v>12324</v>
      </c>
      <c r="C437" t="s">
        <v>6644</v>
      </c>
      <c r="D437" s="1">
        <v>46268</v>
      </c>
      <c r="E437" t="s">
        <v>11819</v>
      </c>
      <c r="F437" t="s">
        <v>17</v>
      </c>
      <c r="G437">
        <v>349</v>
      </c>
      <c r="H437">
        <v>6.28</v>
      </c>
      <c r="I437">
        <v>1.1299999999999999</v>
      </c>
      <c r="J437">
        <v>341.59</v>
      </c>
      <c r="K437" s="1">
        <v>46270</v>
      </c>
      <c r="L437" t="s">
        <v>12205</v>
      </c>
      <c r="M437">
        <f t="shared" si="72"/>
        <v>1</v>
      </c>
      <c r="N437">
        <f>COUNTIF(Orders!$A:$A,C437)</f>
        <v>1</v>
      </c>
      <c r="P437">
        <f>COUNTIF(Orders!$H:$H,UPPER(SUBSTITUTE(TRIM(C437),"-","")))</f>
        <v>1</v>
      </c>
      <c r="R437" t="str">
        <f t="shared" si="73"/>
        <v>Matched Order Reference</v>
      </c>
      <c r="S437">
        <f t="shared" si="74"/>
        <v>1</v>
      </c>
      <c r="V437" cm="1">
        <f t="array" ref="V437">IF(E437&lt;&gt;"CAPTURE",0,SUMPRODUCT((MDR_Rates!$A$2:$A$10=F437)*(G437&gt;MDR_Rates!$B$2:$B$10)*((MDR_Rates!$C$2:$C$10="")+(G437&lt;=MDR_Rates!$C$2:$C$10))*MDR_Rates!$D$2:$D$10))</f>
        <v>1.8</v>
      </c>
      <c r="W437">
        <f t="shared" si="75"/>
        <v>6.28</v>
      </c>
      <c r="X437">
        <f t="shared" si="76"/>
        <v>1.1299999999999999</v>
      </c>
      <c r="Y437">
        <f t="shared" si="77"/>
        <v>0</v>
      </c>
      <c r="Z437">
        <f t="shared" si="78"/>
        <v>0</v>
      </c>
      <c r="AG437" t="str">
        <f t="shared" si="79"/>
        <v/>
      </c>
      <c r="AI437" t="str">
        <f t="shared" si="80"/>
        <v/>
      </c>
      <c r="AJ437" t="str">
        <f t="shared" si="81"/>
        <v/>
      </c>
      <c r="AK437" t="str">
        <f t="shared" si="82"/>
        <v>ORD26003343</v>
      </c>
      <c r="AL437">
        <f>IF(E437&lt;&gt;"CAPTURE","",COUNTIF(Orders!$H:$H,AK437))</f>
        <v>1</v>
      </c>
      <c r="AP437" t="str">
        <f t="shared" si="83"/>
        <v>Matched to Order</v>
      </c>
      <c r="AQ437">
        <f>IF(COUNTIF($A$2:A437,A437)=1,1,0)</f>
        <v>1</v>
      </c>
    </row>
    <row r="438" spans="1:43" x14ac:dyDescent="0.3">
      <c r="A438" t="s">
        <v>12325</v>
      </c>
      <c r="C438" t="s">
        <v>6680</v>
      </c>
      <c r="D438" s="1">
        <v>46268</v>
      </c>
      <c r="E438" t="s">
        <v>11819</v>
      </c>
      <c r="F438" t="s">
        <v>44</v>
      </c>
      <c r="G438">
        <v>16497</v>
      </c>
      <c r="H438">
        <v>280.45</v>
      </c>
      <c r="I438">
        <v>50.48</v>
      </c>
      <c r="J438">
        <v>16166.07</v>
      </c>
      <c r="K438" s="1">
        <v>46270</v>
      </c>
      <c r="L438" t="s">
        <v>12205</v>
      </c>
      <c r="M438">
        <f t="shared" si="72"/>
        <v>1</v>
      </c>
      <c r="N438">
        <f>COUNTIF(Orders!$A:$A,C438)</f>
        <v>1</v>
      </c>
      <c r="P438">
        <f>COUNTIF(Orders!$H:$H,UPPER(SUBSTITUTE(TRIM(C438),"-","")))</f>
        <v>1</v>
      </c>
      <c r="R438" t="str">
        <f t="shared" si="73"/>
        <v>Matched Order Reference</v>
      </c>
      <c r="S438">
        <f t="shared" si="74"/>
        <v>1</v>
      </c>
      <c r="V438" cm="1">
        <f t="array" ref="V438">IF(E438&lt;&gt;"CAPTURE",0,SUMPRODUCT((MDR_Rates!$A$2:$A$10=F438)*(G438&gt;MDR_Rates!$B$2:$B$10)*((MDR_Rates!$C$2:$C$10="")+(G438&lt;=MDR_Rates!$C$2:$C$10))*MDR_Rates!$D$2:$D$10))</f>
        <v>1.7</v>
      </c>
      <c r="W438">
        <f t="shared" si="75"/>
        <v>280.45</v>
      </c>
      <c r="X438">
        <f t="shared" si="76"/>
        <v>50.48</v>
      </c>
      <c r="Y438">
        <f t="shared" si="77"/>
        <v>0</v>
      </c>
      <c r="Z438">
        <f t="shared" si="78"/>
        <v>0</v>
      </c>
      <c r="AG438" t="str">
        <f t="shared" si="79"/>
        <v/>
      </c>
      <c r="AI438" t="str">
        <f t="shared" si="80"/>
        <v/>
      </c>
      <c r="AJ438" t="str">
        <f t="shared" si="81"/>
        <v/>
      </c>
      <c r="AK438" t="str">
        <f t="shared" si="82"/>
        <v>ORD26003361</v>
      </c>
      <c r="AL438">
        <f>IF(E438&lt;&gt;"CAPTURE","",COUNTIF(Orders!$H:$H,AK438))</f>
        <v>1</v>
      </c>
      <c r="AP438" t="str">
        <f t="shared" si="83"/>
        <v>Matched to Order</v>
      </c>
      <c r="AQ438">
        <f>IF(COUNTIF($A$2:A438,A438)=1,1,0)</f>
        <v>1</v>
      </c>
    </row>
    <row r="439" spans="1:43" x14ac:dyDescent="0.3">
      <c r="A439" t="s">
        <v>12326</v>
      </c>
      <c r="C439" t="s">
        <v>6716</v>
      </c>
      <c r="D439" s="1">
        <v>46268</v>
      </c>
      <c r="E439" t="s">
        <v>11819</v>
      </c>
      <c r="F439" t="s">
        <v>9</v>
      </c>
      <c r="G439">
        <v>3647</v>
      </c>
      <c r="H439">
        <v>10.94</v>
      </c>
      <c r="I439">
        <v>1.97</v>
      </c>
      <c r="J439">
        <v>3634.09</v>
      </c>
      <c r="K439" s="1">
        <v>46270</v>
      </c>
      <c r="L439" t="s">
        <v>12205</v>
      </c>
      <c r="M439">
        <f t="shared" si="72"/>
        <v>1</v>
      </c>
      <c r="N439">
        <f>COUNTIF(Orders!$A:$A,C439)</f>
        <v>1</v>
      </c>
      <c r="P439">
        <f>COUNTIF(Orders!$H:$H,UPPER(SUBSTITUTE(TRIM(C439),"-","")))</f>
        <v>1</v>
      </c>
      <c r="R439" t="str">
        <f t="shared" si="73"/>
        <v>Matched Order Reference</v>
      </c>
      <c r="S439">
        <f t="shared" si="74"/>
        <v>1</v>
      </c>
      <c r="V439" cm="1">
        <f t="array" ref="V439">IF(E439&lt;&gt;"CAPTURE",0,SUMPRODUCT((MDR_Rates!$A$2:$A$10=F439)*(G439&gt;MDR_Rates!$B$2:$B$10)*((MDR_Rates!$C$2:$C$10="")+(G439&lt;=MDR_Rates!$C$2:$C$10))*MDR_Rates!$D$2:$D$10))</f>
        <v>0.3</v>
      </c>
      <c r="W439">
        <f t="shared" si="75"/>
        <v>10.94</v>
      </c>
      <c r="X439">
        <f t="shared" si="76"/>
        <v>1.97</v>
      </c>
      <c r="Y439">
        <f t="shared" si="77"/>
        <v>0</v>
      </c>
      <c r="Z439">
        <f t="shared" si="78"/>
        <v>0</v>
      </c>
      <c r="AG439" t="str">
        <f t="shared" si="79"/>
        <v/>
      </c>
      <c r="AI439" t="str">
        <f t="shared" si="80"/>
        <v/>
      </c>
      <c r="AJ439" t="str">
        <f t="shared" si="81"/>
        <v/>
      </c>
      <c r="AK439" t="str">
        <f t="shared" si="82"/>
        <v>ORD26003379</v>
      </c>
      <c r="AL439">
        <f>IF(E439&lt;&gt;"CAPTURE","",COUNTIF(Orders!$H:$H,AK439))</f>
        <v>1</v>
      </c>
      <c r="AP439" t="str">
        <f t="shared" si="83"/>
        <v>Matched to Order</v>
      </c>
      <c r="AQ439">
        <f>IF(COUNTIF($A$2:A439,A439)=1,1,0)</f>
        <v>1</v>
      </c>
    </row>
    <row r="440" spans="1:43" x14ac:dyDescent="0.3">
      <c r="A440" t="s">
        <v>12327</v>
      </c>
      <c r="C440" t="s">
        <v>6792</v>
      </c>
      <c r="D440" s="1">
        <v>46268</v>
      </c>
      <c r="E440" t="s">
        <v>11819</v>
      </c>
      <c r="F440" t="s">
        <v>9</v>
      </c>
      <c r="G440">
        <v>599</v>
      </c>
      <c r="H440">
        <v>1.8</v>
      </c>
      <c r="I440">
        <v>0.32</v>
      </c>
      <c r="J440">
        <v>596.88</v>
      </c>
      <c r="K440" s="1">
        <v>46270</v>
      </c>
      <c r="L440" t="s">
        <v>12205</v>
      </c>
      <c r="M440">
        <f t="shared" si="72"/>
        <v>1</v>
      </c>
      <c r="N440">
        <f>COUNTIF(Orders!$A:$A,C440)</f>
        <v>1</v>
      </c>
      <c r="P440">
        <f>COUNTIF(Orders!$H:$H,UPPER(SUBSTITUTE(TRIM(C440),"-","")))</f>
        <v>1</v>
      </c>
      <c r="R440" t="str">
        <f t="shared" si="73"/>
        <v>Matched Order Reference</v>
      </c>
      <c r="S440">
        <f t="shared" si="74"/>
        <v>1</v>
      </c>
      <c r="V440" cm="1">
        <f t="array" ref="V440">IF(E440&lt;&gt;"CAPTURE",0,SUMPRODUCT((MDR_Rates!$A$2:$A$10=F440)*(G440&gt;MDR_Rates!$B$2:$B$10)*((MDR_Rates!$C$2:$C$10="")+(G440&lt;=MDR_Rates!$C$2:$C$10))*MDR_Rates!$D$2:$D$10))</f>
        <v>0</v>
      </c>
      <c r="W440">
        <f t="shared" si="75"/>
        <v>0</v>
      </c>
      <c r="X440">
        <f t="shared" si="76"/>
        <v>0</v>
      </c>
      <c r="Y440">
        <f t="shared" si="77"/>
        <v>1.8</v>
      </c>
      <c r="Z440">
        <f t="shared" si="78"/>
        <v>0.32</v>
      </c>
      <c r="AG440" t="str">
        <f t="shared" si="79"/>
        <v/>
      </c>
      <c r="AI440" t="str">
        <f t="shared" si="80"/>
        <v/>
      </c>
      <c r="AJ440" t="str">
        <f t="shared" si="81"/>
        <v/>
      </c>
      <c r="AK440" t="str">
        <f t="shared" si="82"/>
        <v>ORD26003417</v>
      </c>
      <c r="AL440">
        <f>IF(E440&lt;&gt;"CAPTURE","",COUNTIF(Orders!$H:$H,AK440))</f>
        <v>1</v>
      </c>
      <c r="AP440" t="str">
        <f t="shared" si="83"/>
        <v>Matched to Order</v>
      </c>
      <c r="AQ440">
        <f>IF(COUNTIF($A$2:A440,A440)=1,1,0)</f>
        <v>1</v>
      </c>
    </row>
    <row r="441" spans="1:43" x14ac:dyDescent="0.3">
      <c r="A441" t="s">
        <v>12328</v>
      </c>
      <c r="C441" t="s">
        <v>6810</v>
      </c>
      <c r="D441" s="1">
        <v>46268</v>
      </c>
      <c r="E441" t="s">
        <v>11819</v>
      </c>
      <c r="F441" t="s">
        <v>17</v>
      </c>
      <c r="G441">
        <v>2499</v>
      </c>
      <c r="H441">
        <v>39.979999999999997</v>
      </c>
      <c r="I441">
        <v>7.2</v>
      </c>
      <c r="J441">
        <v>2451.8200000000002</v>
      </c>
      <c r="K441" s="1">
        <v>46270</v>
      </c>
      <c r="L441" t="s">
        <v>12205</v>
      </c>
      <c r="M441">
        <f t="shared" si="72"/>
        <v>1</v>
      </c>
      <c r="N441">
        <f>COUNTIF(Orders!$A:$A,C441)</f>
        <v>1</v>
      </c>
      <c r="P441">
        <f>COUNTIF(Orders!$H:$H,UPPER(SUBSTITUTE(TRIM(C441),"-","")))</f>
        <v>1</v>
      </c>
      <c r="R441" t="str">
        <f t="shared" si="73"/>
        <v>Matched Order Reference</v>
      </c>
      <c r="S441">
        <f t="shared" si="74"/>
        <v>1</v>
      </c>
      <c r="V441" cm="1">
        <f t="array" ref="V441">IF(E441&lt;&gt;"CAPTURE",0,SUMPRODUCT((MDR_Rates!$A$2:$A$10=F441)*(G441&gt;MDR_Rates!$B$2:$B$10)*((MDR_Rates!$C$2:$C$10="")+(G441&lt;=MDR_Rates!$C$2:$C$10))*MDR_Rates!$D$2:$D$10))</f>
        <v>1.6</v>
      </c>
      <c r="W441">
        <f t="shared" si="75"/>
        <v>39.979999999999997</v>
      </c>
      <c r="X441">
        <f t="shared" si="76"/>
        <v>7.2</v>
      </c>
      <c r="Y441">
        <f t="shared" si="77"/>
        <v>0</v>
      </c>
      <c r="Z441">
        <f t="shared" si="78"/>
        <v>0</v>
      </c>
      <c r="AG441" t="str">
        <f t="shared" si="79"/>
        <v/>
      </c>
      <c r="AI441" t="str">
        <f t="shared" si="80"/>
        <v/>
      </c>
      <c r="AJ441" t="str">
        <f t="shared" si="81"/>
        <v/>
      </c>
      <c r="AK441" t="str">
        <f t="shared" si="82"/>
        <v>ORD26003426</v>
      </c>
      <c r="AL441">
        <f>IF(E441&lt;&gt;"CAPTURE","",COUNTIF(Orders!$H:$H,AK441))</f>
        <v>1</v>
      </c>
      <c r="AP441" t="str">
        <f t="shared" si="83"/>
        <v>Matched to Order</v>
      </c>
      <c r="AQ441">
        <f>IF(COUNTIF($A$2:A441,A441)=1,1,0)</f>
        <v>1</v>
      </c>
    </row>
    <row r="442" spans="1:43" x14ac:dyDescent="0.3">
      <c r="A442" t="s">
        <v>12329</v>
      </c>
      <c r="C442" t="s">
        <v>12330</v>
      </c>
      <c r="D442" s="1">
        <v>46268</v>
      </c>
      <c r="E442" t="s">
        <v>11819</v>
      </c>
      <c r="F442" t="s">
        <v>9</v>
      </c>
      <c r="G442">
        <v>7999</v>
      </c>
      <c r="H442">
        <v>24</v>
      </c>
      <c r="I442">
        <v>4.32</v>
      </c>
      <c r="J442">
        <v>7970.68</v>
      </c>
      <c r="K442" s="1">
        <v>46270</v>
      </c>
      <c r="L442" t="s">
        <v>12205</v>
      </c>
      <c r="M442">
        <f t="shared" si="72"/>
        <v>1</v>
      </c>
      <c r="N442">
        <f>COUNTIF(Orders!$A:$A,C442)</f>
        <v>1</v>
      </c>
      <c r="P442">
        <f>COUNTIF(Orders!$H:$H,UPPER(SUBSTITUTE(TRIM(C442),"-","")))</f>
        <v>1</v>
      </c>
      <c r="R442" t="str">
        <f t="shared" si="73"/>
        <v>Matched Order Reference</v>
      </c>
      <c r="S442">
        <f t="shared" si="74"/>
        <v>1</v>
      </c>
      <c r="V442" cm="1">
        <f t="array" ref="V442">IF(E442&lt;&gt;"CAPTURE",0,SUMPRODUCT((MDR_Rates!$A$2:$A$10=F442)*(G442&gt;MDR_Rates!$B$2:$B$10)*((MDR_Rates!$C$2:$C$10="")+(G442&lt;=MDR_Rates!$C$2:$C$10))*MDR_Rates!$D$2:$D$10))</f>
        <v>0.3</v>
      </c>
      <c r="W442">
        <f t="shared" si="75"/>
        <v>24</v>
      </c>
      <c r="X442">
        <f t="shared" si="76"/>
        <v>4.32</v>
      </c>
      <c r="Y442">
        <f t="shared" si="77"/>
        <v>0</v>
      </c>
      <c r="Z442">
        <f t="shared" si="78"/>
        <v>0</v>
      </c>
      <c r="AG442" t="str">
        <f t="shared" si="79"/>
        <v/>
      </c>
      <c r="AI442" t="str">
        <f t="shared" si="80"/>
        <v/>
      </c>
      <c r="AJ442" t="str">
        <f t="shared" si="81"/>
        <v/>
      </c>
      <c r="AK442" t="str">
        <f t="shared" si="82"/>
        <v>ORD26003456</v>
      </c>
      <c r="AL442">
        <f>IF(E442&lt;&gt;"CAPTURE","",COUNTIF(Orders!$H:$H,AK442))</f>
        <v>1</v>
      </c>
      <c r="AP442" t="str">
        <f t="shared" si="83"/>
        <v>Matched to Order</v>
      </c>
      <c r="AQ442">
        <f>IF(COUNTIF($A$2:A442,A442)=1,1,0)</f>
        <v>1</v>
      </c>
    </row>
    <row r="443" spans="1:43" x14ac:dyDescent="0.3">
      <c r="A443" t="s">
        <v>12331</v>
      </c>
      <c r="C443" t="s">
        <v>6919</v>
      </c>
      <c r="D443" s="1">
        <v>46268</v>
      </c>
      <c r="E443" t="s">
        <v>11819</v>
      </c>
      <c r="F443" t="s">
        <v>33</v>
      </c>
      <c r="G443">
        <v>299</v>
      </c>
      <c r="H443">
        <v>4.49</v>
      </c>
      <c r="I443">
        <v>0.81</v>
      </c>
      <c r="J443">
        <v>293.7</v>
      </c>
      <c r="K443" s="1">
        <v>46270</v>
      </c>
      <c r="L443" t="s">
        <v>12205</v>
      </c>
      <c r="M443">
        <f t="shared" si="72"/>
        <v>1</v>
      </c>
      <c r="N443">
        <f>COUNTIF(Orders!$A:$A,C443)</f>
        <v>1</v>
      </c>
      <c r="P443">
        <f>COUNTIF(Orders!$H:$H,UPPER(SUBSTITUTE(TRIM(C443),"-","")))</f>
        <v>1</v>
      </c>
      <c r="R443" t="str">
        <f t="shared" si="73"/>
        <v>Matched Order Reference</v>
      </c>
      <c r="S443">
        <f t="shared" si="74"/>
        <v>1</v>
      </c>
      <c r="V443" cm="1">
        <f t="array" ref="V443">IF(E443&lt;&gt;"CAPTURE",0,SUMPRODUCT((MDR_Rates!$A$2:$A$10=F443)*(G443&gt;MDR_Rates!$B$2:$B$10)*((MDR_Rates!$C$2:$C$10="")+(G443&lt;=MDR_Rates!$C$2:$C$10))*MDR_Rates!$D$2:$D$10))</f>
        <v>1.5</v>
      </c>
      <c r="W443">
        <f t="shared" si="75"/>
        <v>4.49</v>
      </c>
      <c r="X443">
        <f t="shared" si="76"/>
        <v>0.81</v>
      </c>
      <c r="Y443">
        <f t="shared" si="77"/>
        <v>0</v>
      </c>
      <c r="Z443">
        <f t="shared" si="78"/>
        <v>0</v>
      </c>
      <c r="AG443" t="str">
        <f t="shared" si="79"/>
        <v/>
      </c>
      <c r="AI443" t="str">
        <f t="shared" si="80"/>
        <v/>
      </c>
      <c r="AJ443" t="str">
        <f t="shared" si="81"/>
        <v/>
      </c>
      <c r="AK443" t="str">
        <f t="shared" si="82"/>
        <v>ORD26003481</v>
      </c>
      <c r="AL443">
        <f>IF(E443&lt;&gt;"CAPTURE","",COUNTIF(Orders!$H:$H,AK443))</f>
        <v>1</v>
      </c>
      <c r="AP443" t="str">
        <f t="shared" si="83"/>
        <v>Matched to Order</v>
      </c>
      <c r="AQ443">
        <f>IF(COUNTIF($A$2:A443,A443)=1,1,0)</f>
        <v>1</v>
      </c>
    </row>
    <row r="444" spans="1:43" x14ac:dyDescent="0.3">
      <c r="A444" t="s">
        <v>12332</v>
      </c>
      <c r="C444" t="s">
        <v>6926</v>
      </c>
      <c r="D444" s="1">
        <v>46268</v>
      </c>
      <c r="E444" t="s">
        <v>11819</v>
      </c>
      <c r="F444" t="s">
        <v>44</v>
      </c>
      <c r="G444">
        <v>299</v>
      </c>
      <c r="H444">
        <v>5.68</v>
      </c>
      <c r="I444">
        <v>1.02</v>
      </c>
      <c r="J444">
        <v>292.3</v>
      </c>
      <c r="K444" s="1">
        <v>46270</v>
      </c>
      <c r="L444" t="s">
        <v>12205</v>
      </c>
      <c r="M444">
        <f t="shared" si="72"/>
        <v>1</v>
      </c>
      <c r="N444">
        <f>COUNTIF(Orders!$A:$A,C444)</f>
        <v>1</v>
      </c>
      <c r="P444">
        <f>COUNTIF(Orders!$H:$H,UPPER(SUBSTITUTE(TRIM(C444),"-","")))</f>
        <v>1</v>
      </c>
      <c r="R444" t="str">
        <f t="shared" si="73"/>
        <v>Matched Order Reference</v>
      </c>
      <c r="S444">
        <f t="shared" si="74"/>
        <v>1</v>
      </c>
      <c r="V444" cm="1">
        <f t="array" ref="V444">IF(E444&lt;&gt;"CAPTURE",0,SUMPRODUCT((MDR_Rates!$A$2:$A$10=F444)*(G444&gt;MDR_Rates!$B$2:$B$10)*((MDR_Rates!$C$2:$C$10="")+(G444&lt;=MDR_Rates!$C$2:$C$10))*MDR_Rates!$D$2:$D$10))</f>
        <v>1.9</v>
      </c>
      <c r="W444">
        <f t="shared" si="75"/>
        <v>5.68</v>
      </c>
      <c r="X444">
        <f t="shared" si="76"/>
        <v>1.02</v>
      </c>
      <c r="Y444">
        <f t="shared" si="77"/>
        <v>0</v>
      </c>
      <c r="Z444">
        <f t="shared" si="78"/>
        <v>0</v>
      </c>
      <c r="AG444" t="str">
        <f t="shared" si="79"/>
        <v/>
      </c>
      <c r="AI444" t="str">
        <f t="shared" si="80"/>
        <v/>
      </c>
      <c r="AJ444" t="str">
        <f t="shared" si="81"/>
        <v/>
      </c>
      <c r="AK444" t="str">
        <f t="shared" si="82"/>
        <v>ORD26003485</v>
      </c>
      <c r="AL444">
        <f>IF(E444&lt;&gt;"CAPTURE","",COUNTIF(Orders!$H:$H,AK444))</f>
        <v>1</v>
      </c>
      <c r="AP444" t="str">
        <f t="shared" si="83"/>
        <v>Matched to Order</v>
      </c>
      <c r="AQ444">
        <f>IF(COUNTIF($A$2:A444,A444)=1,1,0)</f>
        <v>1</v>
      </c>
    </row>
    <row r="445" spans="1:43" x14ac:dyDescent="0.3">
      <c r="A445" t="s">
        <v>12333</v>
      </c>
      <c r="C445" t="s">
        <v>7155</v>
      </c>
      <c r="D445" s="1">
        <v>46268</v>
      </c>
      <c r="E445" t="s">
        <v>11819</v>
      </c>
      <c r="F445" t="s">
        <v>9</v>
      </c>
      <c r="G445">
        <v>4998</v>
      </c>
      <c r="H445">
        <v>14.99</v>
      </c>
      <c r="I445">
        <v>2.7</v>
      </c>
      <c r="J445">
        <v>4980.3100000000004</v>
      </c>
      <c r="K445" s="1">
        <v>46270</v>
      </c>
      <c r="L445" t="s">
        <v>12205</v>
      </c>
      <c r="M445">
        <f t="shared" si="72"/>
        <v>1</v>
      </c>
      <c r="N445">
        <f>COUNTIF(Orders!$A:$A,C445)</f>
        <v>1</v>
      </c>
      <c r="P445">
        <f>COUNTIF(Orders!$H:$H,UPPER(SUBSTITUTE(TRIM(C445),"-","")))</f>
        <v>1</v>
      </c>
      <c r="R445" t="str">
        <f t="shared" si="73"/>
        <v>Matched Order Reference</v>
      </c>
      <c r="S445">
        <f t="shared" si="74"/>
        <v>1</v>
      </c>
      <c r="V445" cm="1">
        <f t="array" ref="V445">IF(E445&lt;&gt;"CAPTURE",0,SUMPRODUCT((MDR_Rates!$A$2:$A$10=F445)*(G445&gt;MDR_Rates!$B$2:$B$10)*((MDR_Rates!$C$2:$C$10="")+(G445&lt;=MDR_Rates!$C$2:$C$10))*MDR_Rates!$D$2:$D$10))</f>
        <v>0.3</v>
      </c>
      <c r="W445">
        <f t="shared" si="75"/>
        <v>14.99</v>
      </c>
      <c r="X445">
        <f t="shared" si="76"/>
        <v>2.7</v>
      </c>
      <c r="Y445">
        <f t="shared" si="77"/>
        <v>0</v>
      </c>
      <c r="Z445">
        <f t="shared" si="78"/>
        <v>0</v>
      </c>
      <c r="AG445" t="str">
        <f t="shared" si="79"/>
        <v/>
      </c>
      <c r="AI445" t="str">
        <f t="shared" si="80"/>
        <v/>
      </c>
      <c r="AJ445" t="str">
        <f t="shared" si="81"/>
        <v/>
      </c>
      <c r="AK445" t="str">
        <f t="shared" si="82"/>
        <v>ORD26003602</v>
      </c>
      <c r="AL445">
        <f>IF(E445&lt;&gt;"CAPTURE","",COUNTIF(Orders!$H:$H,AK445))</f>
        <v>1</v>
      </c>
      <c r="AP445" t="str">
        <f t="shared" si="83"/>
        <v>Matched to Order</v>
      </c>
      <c r="AQ445">
        <f>IF(COUNTIF($A$2:A445,A445)=1,1,0)</f>
        <v>1</v>
      </c>
    </row>
    <row r="446" spans="1:43" x14ac:dyDescent="0.3">
      <c r="A446" t="s">
        <v>12334</v>
      </c>
      <c r="C446" t="s">
        <v>12335</v>
      </c>
      <c r="D446" s="1">
        <v>46268</v>
      </c>
      <c r="E446" t="s">
        <v>11819</v>
      </c>
      <c r="F446" t="s">
        <v>9</v>
      </c>
      <c r="G446">
        <v>1098</v>
      </c>
      <c r="H446">
        <v>0</v>
      </c>
      <c r="I446">
        <v>0</v>
      </c>
      <c r="J446">
        <v>1098</v>
      </c>
      <c r="K446" s="1">
        <v>46270</v>
      </c>
      <c r="L446" t="s">
        <v>12205</v>
      </c>
      <c r="M446">
        <f t="shared" si="72"/>
        <v>1</v>
      </c>
      <c r="N446">
        <f>COUNTIF(Orders!$A:$A,C446)</f>
        <v>1</v>
      </c>
      <c r="P446">
        <f>COUNTIF(Orders!$H:$H,UPPER(SUBSTITUTE(TRIM(C446),"-","")))</f>
        <v>1</v>
      </c>
      <c r="R446" t="str">
        <f t="shared" si="73"/>
        <v>Matched Order Reference</v>
      </c>
      <c r="S446">
        <f t="shared" si="74"/>
        <v>1</v>
      </c>
      <c r="V446" cm="1">
        <f t="array" ref="V446">IF(E446&lt;&gt;"CAPTURE",0,SUMPRODUCT((MDR_Rates!$A$2:$A$10=F446)*(G446&gt;MDR_Rates!$B$2:$B$10)*((MDR_Rates!$C$2:$C$10="")+(G446&lt;=MDR_Rates!$C$2:$C$10))*MDR_Rates!$D$2:$D$10))</f>
        <v>0</v>
      </c>
      <c r="W446">
        <f t="shared" si="75"/>
        <v>0</v>
      </c>
      <c r="X446">
        <f t="shared" si="76"/>
        <v>0</v>
      </c>
      <c r="Y446">
        <f t="shared" si="77"/>
        <v>0</v>
      </c>
      <c r="Z446">
        <f t="shared" si="78"/>
        <v>0</v>
      </c>
      <c r="AG446" t="str">
        <f t="shared" si="79"/>
        <v/>
      </c>
      <c r="AI446" t="str">
        <f t="shared" si="80"/>
        <v/>
      </c>
      <c r="AJ446" t="str">
        <f t="shared" si="81"/>
        <v/>
      </c>
      <c r="AK446" t="str">
        <f t="shared" si="82"/>
        <v>ORD26003604</v>
      </c>
      <c r="AL446">
        <f>IF(E446&lt;&gt;"CAPTURE","",COUNTIF(Orders!$H:$H,AK446))</f>
        <v>1</v>
      </c>
      <c r="AP446" t="str">
        <f t="shared" si="83"/>
        <v>Matched to Order</v>
      </c>
      <c r="AQ446">
        <f>IF(COUNTIF($A$2:A446,A446)=1,1,0)</f>
        <v>1</v>
      </c>
    </row>
    <row r="447" spans="1:43" x14ac:dyDescent="0.3">
      <c r="A447" t="s">
        <v>12336</v>
      </c>
      <c r="C447" t="s">
        <v>7190</v>
      </c>
      <c r="D447" s="1">
        <v>46268</v>
      </c>
      <c r="E447" t="s">
        <v>11819</v>
      </c>
      <c r="F447" t="s">
        <v>9</v>
      </c>
      <c r="G447">
        <v>12497</v>
      </c>
      <c r="H447">
        <v>37.49</v>
      </c>
      <c r="I447">
        <v>6.75</v>
      </c>
      <c r="J447">
        <v>12452.76</v>
      </c>
      <c r="K447" s="1">
        <v>46270</v>
      </c>
      <c r="L447" t="s">
        <v>12205</v>
      </c>
      <c r="M447">
        <f t="shared" si="72"/>
        <v>1</v>
      </c>
      <c r="N447">
        <f>COUNTIF(Orders!$A:$A,C447)</f>
        <v>1</v>
      </c>
      <c r="P447">
        <f>COUNTIF(Orders!$H:$H,UPPER(SUBSTITUTE(TRIM(C447),"-","")))</f>
        <v>1</v>
      </c>
      <c r="R447" t="str">
        <f t="shared" si="73"/>
        <v>Matched Order Reference</v>
      </c>
      <c r="S447">
        <f t="shared" si="74"/>
        <v>1</v>
      </c>
      <c r="V447" cm="1">
        <f t="array" ref="V447">IF(E447&lt;&gt;"CAPTURE",0,SUMPRODUCT((MDR_Rates!$A$2:$A$10=F447)*(G447&gt;MDR_Rates!$B$2:$B$10)*((MDR_Rates!$C$2:$C$10="")+(G447&lt;=MDR_Rates!$C$2:$C$10))*MDR_Rates!$D$2:$D$10))</f>
        <v>0.3</v>
      </c>
      <c r="W447">
        <f t="shared" si="75"/>
        <v>37.49</v>
      </c>
      <c r="X447">
        <f t="shared" si="76"/>
        <v>6.75</v>
      </c>
      <c r="Y447">
        <f t="shared" si="77"/>
        <v>0</v>
      </c>
      <c r="Z447">
        <f t="shared" si="78"/>
        <v>0</v>
      </c>
      <c r="AG447" t="str">
        <f t="shared" si="79"/>
        <v/>
      </c>
      <c r="AI447" t="str">
        <f t="shared" si="80"/>
        <v/>
      </c>
      <c r="AJ447" t="str">
        <f t="shared" si="81"/>
        <v/>
      </c>
      <c r="AK447" t="str">
        <f t="shared" si="82"/>
        <v>ORD26003620</v>
      </c>
      <c r="AL447">
        <f>IF(E447&lt;&gt;"CAPTURE","",COUNTIF(Orders!$H:$H,AK447))</f>
        <v>1</v>
      </c>
      <c r="AP447" t="str">
        <f t="shared" si="83"/>
        <v>Matched to Order</v>
      </c>
      <c r="AQ447">
        <f>IF(COUNTIF($A$2:A447,A447)=1,1,0)</f>
        <v>1</v>
      </c>
    </row>
    <row r="448" spans="1:43" x14ac:dyDescent="0.3">
      <c r="A448" t="s">
        <v>12337</v>
      </c>
      <c r="C448" t="s">
        <v>7270</v>
      </c>
      <c r="D448" s="1">
        <v>46268</v>
      </c>
      <c r="E448" t="s">
        <v>11819</v>
      </c>
      <c r="F448" t="s">
        <v>9</v>
      </c>
      <c r="G448">
        <v>299</v>
      </c>
      <c r="H448">
        <v>0.9</v>
      </c>
      <c r="I448">
        <v>0.16</v>
      </c>
      <c r="J448">
        <v>297.94</v>
      </c>
      <c r="K448" s="1">
        <v>46270</v>
      </c>
      <c r="L448" t="s">
        <v>12205</v>
      </c>
      <c r="M448">
        <f t="shared" si="72"/>
        <v>1</v>
      </c>
      <c r="N448">
        <f>COUNTIF(Orders!$A:$A,C448)</f>
        <v>1</v>
      </c>
      <c r="P448">
        <f>COUNTIF(Orders!$H:$H,UPPER(SUBSTITUTE(TRIM(C448),"-","")))</f>
        <v>1</v>
      </c>
      <c r="R448" t="str">
        <f t="shared" si="73"/>
        <v>Matched Order Reference</v>
      </c>
      <c r="S448">
        <f t="shared" si="74"/>
        <v>1</v>
      </c>
      <c r="V448" cm="1">
        <f t="array" ref="V448">IF(E448&lt;&gt;"CAPTURE",0,SUMPRODUCT((MDR_Rates!$A$2:$A$10=F448)*(G448&gt;MDR_Rates!$B$2:$B$10)*((MDR_Rates!$C$2:$C$10="")+(G448&lt;=MDR_Rates!$C$2:$C$10))*MDR_Rates!$D$2:$D$10))</f>
        <v>0</v>
      </c>
      <c r="W448">
        <f t="shared" si="75"/>
        <v>0</v>
      </c>
      <c r="X448">
        <f t="shared" si="76"/>
        <v>0</v>
      </c>
      <c r="Y448">
        <f t="shared" si="77"/>
        <v>0.9</v>
      </c>
      <c r="Z448">
        <f t="shared" si="78"/>
        <v>0.16</v>
      </c>
      <c r="AG448" t="str">
        <f t="shared" si="79"/>
        <v/>
      </c>
      <c r="AI448" t="str">
        <f t="shared" si="80"/>
        <v/>
      </c>
      <c r="AJ448" t="str">
        <f t="shared" si="81"/>
        <v/>
      </c>
      <c r="AK448" t="str">
        <f t="shared" si="82"/>
        <v>ORD26003662</v>
      </c>
      <c r="AL448">
        <f>IF(E448&lt;&gt;"CAPTURE","",COUNTIF(Orders!$H:$H,AK448))</f>
        <v>1</v>
      </c>
      <c r="AP448" t="str">
        <f t="shared" si="83"/>
        <v>Matched to Order</v>
      </c>
      <c r="AQ448">
        <f>IF(COUNTIF($A$2:A448,A448)=1,1,0)</f>
        <v>1</v>
      </c>
    </row>
    <row r="449" spans="1:43" x14ac:dyDescent="0.3">
      <c r="A449" t="s">
        <v>12338</v>
      </c>
      <c r="C449" t="s">
        <v>7328</v>
      </c>
      <c r="D449" s="1">
        <v>46268</v>
      </c>
      <c r="E449" t="s">
        <v>11819</v>
      </c>
      <c r="F449" t="s">
        <v>9</v>
      </c>
      <c r="G449">
        <v>1098</v>
      </c>
      <c r="H449">
        <v>0</v>
      </c>
      <c r="I449">
        <v>0</v>
      </c>
      <c r="J449">
        <v>1098</v>
      </c>
      <c r="K449" s="1">
        <v>46270</v>
      </c>
      <c r="L449" t="s">
        <v>12205</v>
      </c>
      <c r="M449">
        <f t="shared" si="72"/>
        <v>1</v>
      </c>
      <c r="N449">
        <f>COUNTIF(Orders!$A:$A,C449)</f>
        <v>1</v>
      </c>
      <c r="P449">
        <f>COUNTIF(Orders!$H:$H,UPPER(SUBSTITUTE(TRIM(C449),"-","")))</f>
        <v>1</v>
      </c>
      <c r="R449" t="str">
        <f t="shared" si="73"/>
        <v>Matched Order Reference</v>
      </c>
      <c r="S449">
        <f t="shared" si="74"/>
        <v>1</v>
      </c>
      <c r="V449" cm="1">
        <f t="array" ref="V449">IF(E449&lt;&gt;"CAPTURE",0,SUMPRODUCT((MDR_Rates!$A$2:$A$10=F449)*(G449&gt;MDR_Rates!$B$2:$B$10)*((MDR_Rates!$C$2:$C$10="")+(G449&lt;=MDR_Rates!$C$2:$C$10))*MDR_Rates!$D$2:$D$10))</f>
        <v>0</v>
      </c>
      <c r="W449">
        <f t="shared" si="75"/>
        <v>0</v>
      </c>
      <c r="X449">
        <f t="shared" si="76"/>
        <v>0</v>
      </c>
      <c r="Y449">
        <f t="shared" si="77"/>
        <v>0</v>
      </c>
      <c r="Z449">
        <f t="shared" si="78"/>
        <v>0</v>
      </c>
      <c r="AG449" t="str">
        <f t="shared" si="79"/>
        <v/>
      </c>
      <c r="AI449" t="str">
        <f t="shared" si="80"/>
        <v/>
      </c>
      <c r="AJ449" t="str">
        <f t="shared" si="81"/>
        <v/>
      </c>
      <c r="AK449" t="str">
        <f t="shared" si="82"/>
        <v>ORD26003692</v>
      </c>
      <c r="AL449">
        <f>IF(E449&lt;&gt;"CAPTURE","",COUNTIF(Orders!$H:$H,AK449))</f>
        <v>1</v>
      </c>
      <c r="AP449" t="str">
        <f t="shared" si="83"/>
        <v>Matched to Order</v>
      </c>
      <c r="AQ449">
        <f>IF(COUNTIF($A$2:A449,A449)=1,1,0)</f>
        <v>1</v>
      </c>
    </row>
    <row r="450" spans="1:43" x14ac:dyDescent="0.3">
      <c r="A450" t="s">
        <v>12339</v>
      </c>
      <c r="C450" t="s">
        <v>7344</v>
      </c>
      <c r="D450" s="1">
        <v>46268</v>
      </c>
      <c r="E450" t="s">
        <v>11819</v>
      </c>
      <c r="F450" t="s">
        <v>33</v>
      </c>
      <c r="G450">
        <v>5097</v>
      </c>
      <c r="H450">
        <v>61.16</v>
      </c>
      <c r="I450">
        <v>11.01</v>
      </c>
      <c r="J450">
        <v>5024.83</v>
      </c>
      <c r="K450" s="1">
        <v>46270</v>
      </c>
      <c r="L450" t="s">
        <v>12205</v>
      </c>
      <c r="M450">
        <f t="shared" si="72"/>
        <v>1</v>
      </c>
      <c r="N450">
        <f>COUNTIF(Orders!$A:$A,C450)</f>
        <v>1</v>
      </c>
      <c r="P450">
        <f>COUNTIF(Orders!$H:$H,UPPER(SUBSTITUTE(TRIM(C450),"-","")))</f>
        <v>1</v>
      </c>
      <c r="R450" t="str">
        <f t="shared" si="73"/>
        <v>Matched Order Reference</v>
      </c>
      <c r="S450">
        <f t="shared" si="74"/>
        <v>1</v>
      </c>
      <c r="V450" cm="1">
        <f t="array" ref="V450">IF(E450&lt;&gt;"CAPTURE",0,SUMPRODUCT((MDR_Rates!$A$2:$A$10=F450)*(G450&gt;MDR_Rates!$B$2:$B$10)*((MDR_Rates!$C$2:$C$10="")+(G450&lt;=MDR_Rates!$C$2:$C$10))*MDR_Rates!$D$2:$D$10))</f>
        <v>1.2</v>
      </c>
      <c r="W450">
        <f t="shared" si="75"/>
        <v>61.16</v>
      </c>
      <c r="X450">
        <f t="shared" si="76"/>
        <v>11.01</v>
      </c>
      <c r="Y450">
        <f t="shared" si="77"/>
        <v>0</v>
      </c>
      <c r="Z450">
        <f t="shared" si="78"/>
        <v>0</v>
      </c>
      <c r="AG450" t="str">
        <f t="shared" si="79"/>
        <v/>
      </c>
      <c r="AI450" t="str">
        <f t="shared" si="80"/>
        <v/>
      </c>
      <c r="AJ450" t="str">
        <f t="shared" si="81"/>
        <v/>
      </c>
      <c r="AK450" t="str">
        <f t="shared" si="82"/>
        <v>ORD26003700</v>
      </c>
      <c r="AL450">
        <f>IF(E450&lt;&gt;"CAPTURE","",COUNTIF(Orders!$H:$H,AK450))</f>
        <v>1</v>
      </c>
      <c r="AP450" t="str">
        <f t="shared" si="83"/>
        <v>Matched to Order</v>
      </c>
      <c r="AQ450">
        <f>IF(COUNTIF($A$2:A450,A450)=1,1,0)</f>
        <v>1</v>
      </c>
    </row>
    <row r="451" spans="1:43" x14ac:dyDescent="0.3">
      <c r="A451" t="s">
        <v>12340</v>
      </c>
      <c r="C451" t="s">
        <v>12341</v>
      </c>
      <c r="D451" s="1">
        <v>46268</v>
      </c>
      <c r="E451" t="s">
        <v>11819</v>
      </c>
      <c r="F451" t="s">
        <v>9</v>
      </c>
      <c r="G451">
        <v>3499</v>
      </c>
      <c r="H451">
        <v>10.5</v>
      </c>
      <c r="I451">
        <v>1.89</v>
      </c>
      <c r="J451">
        <v>3486.61</v>
      </c>
      <c r="K451" s="1">
        <v>46270</v>
      </c>
      <c r="L451" t="s">
        <v>12205</v>
      </c>
      <c r="M451">
        <f t="shared" ref="M451:M514" si="84">COUNTIF($A:$A,A451)</f>
        <v>1</v>
      </c>
      <c r="N451">
        <f>COUNTIF(Orders!$A:$A,C451)</f>
        <v>1</v>
      </c>
      <c r="P451">
        <f>COUNTIF(Orders!$H:$H,UPPER(SUBSTITUTE(TRIM(C451),"-","")))</f>
        <v>1</v>
      </c>
      <c r="R451" t="str">
        <f t="shared" ref="R451:R514" si="85">IF(E451="REFUND","Refund",IF(P451=0,"Unmatched Order Reference","Matched Order Reference"))</f>
        <v>Matched Order Reference</v>
      </c>
      <c r="S451">
        <f t="shared" ref="S451:S514" si="86">COUNTIFS($C$2:$C$5753,C451,$E$2:$E$5753,"CAPTURE")</f>
        <v>1</v>
      </c>
      <c r="V451" cm="1">
        <f t="array" ref="V451">IF(E451&lt;&gt;"CAPTURE",0,SUMPRODUCT((MDR_Rates!$A$2:$A$10=F451)*(G451&gt;MDR_Rates!$B$2:$B$10)*((MDR_Rates!$C$2:$C$10="")+(G451&lt;=MDR_Rates!$C$2:$C$10))*MDR_Rates!$D$2:$D$10))</f>
        <v>0.3</v>
      </c>
      <c r="W451">
        <f t="shared" ref="W451:W514" si="87">IF(E451&lt;&gt;"CAPTURE",0,ROUND(G451*V451/100,2))</f>
        <v>10.5</v>
      </c>
      <c r="X451">
        <f t="shared" ref="X451:X514" si="88">IF(E451&lt;&gt;"CAPTURE",0,ROUND(W451*18/100,2))</f>
        <v>1.89</v>
      </c>
      <c r="Y451">
        <f t="shared" ref="Y451:Y514" si="89">IF(E451&lt;&gt;"CAPTURE",0,ROUND(H451-W451,2))</f>
        <v>0</v>
      </c>
      <c r="Z451">
        <f t="shared" ref="Z451:Z514" si="90">IF(E451&lt;&gt;"CAPTURE",0,ROUND(I451-X451,2))</f>
        <v>0</v>
      </c>
      <c r="AG451" t="str">
        <f t="shared" ref="AG451:AG514" si="91">IF(E451&lt;&gt;"REFUND","",IF(COUNTIFS($A:$A,B451,$E:$E,"CAPTURE")=0,"Missing Original Capture","Original Capture Found"))</f>
        <v/>
      </c>
      <c r="AI451" t="str">
        <f t="shared" ref="AI451:AI514" si="92">IF(E451="REFUND",_xlfn.MAXIFS($G:$G,$A:$A,B451,$E:$E,"CAPTURE"),"")</f>
        <v/>
      </c>
      <c r="AJ451" t="str">
        <f t="shared" ref="AJ451:AJ514" si="93">IF(E451&lt;&gt;"REFUND","",IF(G451&gt;AI451,"Refund Exceeds Capture",IF(ABS(G451-AI451)&lt;0.01,"Full Refund","Partial Refund")))</f>
        <v/>
      </c>
      <c r="AK451" t="str">
        <f t="shared" ref="AK451:AK514" si="94">UPPER(SUBSTITUTE(TRIM(C451),"-",""))</f>
        <v>ORD26003708</v>
      </c>
      <c r="AL451">
        <f>IF(E451&lt;&gt;"CAPTURE","",COUNTIF(Orders!$H:$H,AK451))</f>
        <v>1</v>
      </c>
      <c r="AP451" t="str">
        <f t="shared" ref="AP451:AP514" si="95">IF(E451&lt;&gt;"CAPTURE","",IF(M451&gt;1,"Duplicate ID - Review",IF(AL451=0,"Unmatched Order",IF(AL451=1,"Matched to Order","Multiple Order Matches"))))</f>
        <v>Matched to Order</v>
      </c>
      <c r="AQ451">
        <f>IF(COUNTIF($A$2:A451,A451)=1,1,0)</f>
        <v>1</v>
      </c>
    </row>
    <row r="452" spans="1:43" x14ac:dyDescent="0.3">
      <c r="A452" t="s">
        <v>12342</v>
      </c>
      <c r="C452" t="s">
        <v>12343</v>
      </c>
      <c r="D452" s="1">
        <v>46268</v>
      </c>
      <c r="E452" t="s">
        <v>11819</v>
      </c>
      <c r="F452" t="s">
        <v>17</v>
      </c>
      <c r="G452">
        <v>3298</v>
      </c>
      <c r="H452">
        <v>52.77</v>
      </c>
      <c r="I452">
        <v>9.5</v>
      </c>
      <c r="J452">
        <v>3235.73</v>
      </c>
      <c r="K452" s="1">
        <v>46270</v>
      </c>
      <c r="L452" t="s">
        <v>12205</v>
      </c>
      <c r="M452">
        <f t="shared" si="84"/>
        <v>1</v>
      </c>
      <c r="N452">
        <f>COUNTIF(Orders!$A:$A,C452)</f>
        <v>1</v>
      </c>
      <c r="P452">
        <f>COUNTIF(Orders!$H:$H,UPPER(SUBSTITUTE(TRIM(C452),"-","")))</f>
        <v>1</v>
      </c>
      <c r="R452" t="str">
        <f t="shared" si="85"/>
        <v>Matched Order Reference</v>
      </c>
      <c r="S452">
        <f t="shared" si="86"/>
        <v>1</v>
      </c>
      <c r="V452" cm="1">
        <f t="array" ref="V452">IF(E452&lt;&gt;"CAPTURE",0,SUMPRODUCT((MDR_Rates!$A$2:$A$10=F452)*(G452&gt;MDR_Rates!$B$2:$B$10)*((MDR_Rates!$C$2:$C$10="")+(G452&lt;=MDR_Rates!$C$2:$C$10))*MDR_Rates!$D$2:$D$10))</f>
        <v>1.6</v>
      </c>
      <c r="W452">
        <f t="shared" si="87"/>
        <v>52.77</v>
      </c>
      <c r="X452">
        <f t="shared" si="88"/>
        <v>9.5</v>
      </c>
      <c r="Y452">
        <f t="shared" si="89"/>
        <v>0</v>
      </c>
      <c r="Z452">
        <f t="shared" si="90"/>
        <v>0</v>
      </c>
      <c r="AG452" t="str">
        <f t="shared" si="91"/>
        <v/>
      </c>
      <c r="AI452" t="str">
        <f t="shared" si="92"/>
        <v/>
      </c>
      <c r="AJ452" t="str">
        <f t="shared" si="93"/>
        <v/>
      </c>
      <c r="AK452" t="str">
        <f t="shared" si="94"/>
        <v>ORD26003709</v>
      </c>
      <c r="AL452">
        <f>IF(E452&lt;&gt;"CAPTURE","",COUNTIF(Orders!$H:$H,AK452))</f>
        <v>1</v>
      </c>
      <c r="AP452" t="str">
        <f t="shared" si="95"/>
        <v>Matched to Order</v>
      </c>
      <c r="AQ452">
        <f>IF(COUNTIF($A$2:A452,A452)=1,1,0)</f>
        <v>1</v>
      </c>
    </row>
    <row r="453" spans="1:43" x14ac:dyDescent="0.3">
      <c r="A453" t="s">
        <v>12344</v>
      </c>
      <c r="C453" t="s">
        <v>12345</v>
      </c>
      <c r="D453" s="1">
        <v>46268</v>
      </c>
      <c r="E453" t="s">
        <v>11819</v>
      </c>
      <c r="F453" t="s">
        <v>17</v>
      </c>
      <c r="G453">
        <v>3499</v>
      </c>
      <c r="H453">
        <v>55.98</v>
      </c>
      <c r="I453">
        <v>10.08</v>
      </c>
      <c r="J453">
        <v>3432.94</v>
      </c>
      <c r="K453" s="1">
        <v>46270</v>
      </c>
      <c r="L453" t="s">
        <v>12205</v>
      </c>
      <c r="M453">
        <f t="shared" si="84"/>
        <v>1</v>
      </c>
      <c r="N453">
        <f>COUNTIF(Orders!$A:$A,C453)</f>
        <v>0</v>
      </c>
      <c r="P453">
        <f>COUNTIF(Orders!$H:$H,UPPER(SUBSTITUTE(TRIM(C453),"-","")))</f>
        <v>1</v>
      </c>
      <c r="R453" t="str">
        <f t="shared" si="85"/>
        <v>Matched Order Reference</v>
      </c>
      <c r="S453">
        <f t="shared" si="86"/>
        <v>1</v>
      </c>
      <c r="V453" cm="1">
        <f t="array" ref="V453">IF(E453&lt;&gt;"CAPTURE",0,SUMPRODUCT((MDR_Rates!$A$2:$A$10=F453)*(G453&gt;MDR_Rates!$B$2:$B$10)*((MDR_Rates!$C$2:$C$10="")+(G453&lt;=MDR_Rates!$C$2:$C$10))*MDR_Rates!$D$2:$D$10))</f>
        <v>1.6</v>
      </c>
      <c r="W453">
        <f t="shared" si="87"/>
        <v>55.98</v>
      </c>
      <c r="X453">
        <f t="shared" si="88"/>
        <v>10.08</v>
      </c>
      <c r="Y453">
        <f t="shared" si="89"/>
        <v>0</v>
      </c>
      <c r="Z453">
        <f t="shared" si="90"/>
        <v>0</v>
      </c>
      <c r="AG453" t="str">
        <f t="shared" si="91"/>
        <v/>
      </c>
      <c r="AI453" t="str">
        <f t="shared" si="92"/>
        <v/>
      </c>
      <c r="AJ453" t="str">
        <f t="shared" si="93"/>
        <v/>
      </c>
      <c r="AK453" t="str">
        <f t="shared" si="94"/>
        <v>ORD26003741</v>
      </c>
      <c r="AL453">
        <f>IF(E453&lt;&gt;"CAPTURE","",COUNTIF(Orders!$H:$H,AK453))</f>
        <v>1</v>
      </c>
      <c r="AP453" t="str">
        <f t="shared" si="95"/>
        <v>Matched to Order</v>
      </c>
      <c r="AQ453">
        <f>IF(COUNTIF($A$2:A453,A453)=1,1,0)</f>
        <v>1</v>
      </c>
    </row>
    <row r="454" spans="1:43" x14ac:dyDescent="0.3">
      <c r="A454" t="s">
        <v>12346</v>
      </c>
      <c r="C454" t="s">
        <v>7429</v>
      </c>
      <c r="D454" s="1">
        <v>46268</v>
      </c>
      <c r="E454" t="s">
        <v>11819</v>
      </c>
      <c r="F454" t="s">
        <v>17</v>
      </c>
      <c r="G454">
        <v>848</v>
      </c>
      <c r="H454">
        <v>15.26</v>
      </c>
      <c r="I454">
        <v>2.75</v>
      </c>
      <c r="J454">
        <v>829.99</v>
      </c>
      <c r="K454" s="1">
        <v>46270</v>
      </c>
      <c r="L454" t="s">
        <v>12205</v>
      </c>
      <c r="M454">
        <f t="shared" si="84"/>
        <v>1</v>
      </c>
      <c r="N454">
        <f>COUNTIF(Orders!$A:$A,C454)</f>
        <v>1</v>
      </c>
      <c r="P454">
        <f>COUNTIF(Orders!$H:$H,UPPER(SUBSTITUTE(TRIM(C454),"-","")))</f>
        <v>1</v>
      </c>
      <c r="R454" t="str">
        <f t="shared" si="85"/>
        <v>Matched Order Reference</v>
      </c>
      <c r="S454">
        <f t="shared" si="86"/>
        <v>1</v>
      </c>
      <c r="V454" cm="1">
        <f t="array" ref="V454">IF(E454&lt;&gt;"CAPTURE",0,SUMPRODUCT((MDR_Rates!$A$2:$A$10=F454)*(G454&gt;MDR_Rates!$B$2:$B$10)*((MDR_Rates!$C$2:$C$10="")+(G454&lt;=MDR_Rates!$C$2:$C$10))*MDR_Rates!$D$2:$D$10))</f>
        <v>1.8</v>
      </c>
      <c r="W454">
        <f t="shared" si="87"/>
        <v>15.26</v>
      </c>
      <c r="X454">
        <f t="shared" si="88"/>
        <v>2.75</v>
      </c>
      <c r="Y454">
        <f t="shared" si="89"/>
        <v>0</v>
      </c>
      <c r="Z454">
        <f t="shared" si="90"/>
        <v>0</v>
      </c>
      <c r="AG454" t="str">
        <f t="shared" si="91"/>
        <v/>
      </c>
      <c r="AI454" t="str">
        <f t="shared" si="92"/>
        <v/>
      </c>
      <c r="AJ454" t="str">
        <f t="shared" si="93"/>
        <v/>
      </c>
      <c r="AK454" t="str">
        <f t="shared" si="94"/>
        <v>ORD26003743</v>
      </c>
      <c r="AL454">
        <f>IF(E454&lt;&gt;"CAPTURE","",COUNTIF(Orders!$H:$H,AK454))</f>
        <v>1</v>
      </c>
      <c r="AP454" t="str">
        <f t="shared" si="95"/>
        <v>Matched to Order</v>
      </c>
      <c r="AQ454">
        <f>IF(COUNTIF($A$2:A454,A454)=1,1,0)</f>
        <v>1</v>
      </c>
    </row>
    <row r="455" spans="1:43" x14ac:dyDescent="0.3">
      <c r="A455" t="s">
        <v>12347</v>
      </c>
      <c r="C455" t="s">
        <v>7437</v>
      </c>
      <c r="D455" s="1">
        <v>46268</v>
      </c>
      <c r="E455" t="s">
        <v>11819</v>
      </c>
      <c r="F455" t="s">
        <v>9</v>
      </c>
      <c r="G455">
        <v>5298</v>
      </c>
      <c r="H455">
        <v>15.89</v>
      </c>
      <c r="I455">
        <v>2.86</v>
      </c>
      <c r="J455">
        <v>5279.25</v>
      </c>
      <c r="K455" s="1">
        <v>46270</v>
      </c>
      <c r="L455" t="s">
        <v>12205</v>
      </c>
      <c r="M455">
        <f t="shared" si="84"/>
        <v>1</v>
      </c>
      <c r="N455">
        <f>COUNTIF(Orders!$A:$A,C455)</f>
        <v>1</v>
      </c>
      <c r="P455">
        <f>COUNTIF(Orders!$H:$H,UPPER(SUBSTITUTE(TRIM(C455),"-","")))</f>
        <v>1</v>
      </c>
      <c r="R455" t="str">
        <f t="shared" si="85"/>
        <v>Matched Order Reference</v>
      </c>
      <c r="S455">
        <f t="shared" si="86"/>
        <v>1</v>
      </c>
      <c r="V455" cm="1">
        <f t="array" ref="V455">IF(E455&lt;&gt;"CAPTURE",0,SUMPRODUCT((MDR_Rates!$A$2:$A$10=F455)*(G455&gt;MDR_Rates!$B$2:$B$10)*((MDR_Rates!$C$2:$C$10="")+(G455&lt;=MDR_Rates!$C$2:$C$10))*MDR_Rates!$D$2:$D$10))</f>
        <v>0.3</v>
      </c>
      <c r="W455">
        <f t="shared" si="87"/>
        <v>15.89</v>
      </c>
      <c r="X455">
        <f t="shared" si="88"/>
        <v>2.86</v>
      </c>
      <c r="Y455">
        <f t="shared" si="89"/>
        <v>0</v>
      </c>
      <c r="Z455">
        <f t="shared" si="90"/>
        <v>0</v>
      </c>
      <c r="AG455" t="str">
        <f t="shared" si="91"/>
        <v/>
      </c>
      <c r="AI455" t="str">
        <f t="shared" si="92"/>
        <v/>
      </c>
      <c r="AJ455" t="str">
        <f t="shared" si="93"/>
        <v/>
      </c>
      <c r="AK455" t="str">
        <f t="shared" si="94"/>
        <v>ORD26003747</v>
      </c>
      <c r="AL455">
        <f>IF(E455&lt;&gt;"CAPTURE","",COUNTIF(Orders!$H:$H,AK455))</f>
        <v>1</v>
      </c>
      <c r="AP455" t="str">
        <f t="shared" si="95"/>
        <v>Matched to Order</v>
      </c>
      <c r="AQ455">
        <f>IF(COUNTIF($A$2:A455,A455)=1,1,0)</f>
        <v>1</v>
      </c>
    </row>
    <row r="456" spans="1:43" x14ac:dyDescent="0.3">
      <c r="A456" t="s">
        <v>12348</v>
      </c>
      <c r="C456" t="s">
        <v>7499</v>
      </c>
      <c r="D456" s="1">
        <v>46268</v>
      </c>
      <c r="E456" t="s">
        <v>11819</v>
      </c>
      <c r="F456" t="s">
        <v>17</v>
      </c>
      <c r="G456">
        <v>3098</v>
      </c>
      <c r="H456">
        <v>49.57</v>
      </c>
      <c r="I456">
        <v>8.92</v>
      </c>
      <c r="J456">
        <v>3039.51</v>
      </c>
      <c r="K456" s="1">
        <v>46270</v>
      </c>
      <c r="L456" t="s">
        <v>12205</v>
      </c>
      <c r="M456">
        <f t="shared" si="84"/>
        <v>1</v>
      </c>
      <c r="N456">
        <f>COUNTIF(Orders!$A:$A,C456)</f>
        <v>1</v>
      </c>
      <c r="P456">
        <f>COUNTIF(Orders!$H:$H,UPPER(SUBSTITUTE(TRIM(C456),"-","")))</f>
        <v>1</v>
      </c>
      <c r="R456" t="str">
        <f t="shared" si="85"/>
        <v>Matched Order Reference</v>
      </c>
      <c r="S456">
        <f t="shared" si="86"/>
        <v>1</v>
      </c>
      <c r="V456" cm="1">
        <f t="array" ref="V456">IF(E456&lt;&gt;"CAPTURE",0,SUMPRODUCT((MDR_Rates!$A$2:$A$10=F456)*(G456&gt;MDR_Rates!$B$2:$B$10)*((MDR_Rates!$C$2:$C$10="")+(G456&lt;=MDR_Rates!$C$2:$C$10))*MDR_Rates!$D$2:$D$10))</f>
        <v>1.6</v>
      </c>
      <c r="W456">
        <f t="shared" si="87"/>
        <v>49.57</v>
      </c>
      <c r="X456">
        <f t="shared" si="88"/>
        <v>8.92</v>
      </c>
      <c r="Y456">
        <f t="shared" si="89"/>
        <v>0</v>
      </c>
      <c r="Z456">
        <f t="shared" si="90"/>
        <v>0</v>
      </c>
      <c r="AG456" t="str">
        <f t="shared" si="91"/>
        <v/>
      </c>
      <c r="AI456" t="str">
        <f t="shared" si="92"/>
        <v/>
      </c>
      <c r="AJ456" t="str">
        <f t="shared" si="93"/>
        <v/>
      </c>
      <c r="AK456" t="str">
        <f t="shared" si="94"/>
        <v>ORD26003778</v>
      </c>
      <c r="AL456">
        <f>IF(E456&lt;&gt;"CAPTURE","",COUNTIF(Orders!$H:$H,AK456))</f>
        <v>1</v>
      </c>
      <c r="AP456" t="str">
        <f t="shared" si="95"/>
        <v>Matched to Order</v>
      </c>
      <c r="AQ456">
        <f>IF(COUNTIF($A$2:A456,A456)=1,1,0)</f>
        <v>1</v>
      </c>
    </row>
    <row r="457" spans="1:43" x14ac:dyDescent="0.3">
      <c r="A457" t="s">
        <v>12349</v>
      </c>
      <c r="C457" t="s">
        <v>7521</v>
      </c>
      <c r="D457" s="1">
        <v>46268</v>
      </c>
      <c r="E457" t="s">
        <v>11819</v>
      </c>
      <c r="F457" t="s">
        <v>17</v>
      </c>
      <c r="G457">
        <v>11297</v>
      </c>
      <c r="H457">
        <v>180.75</v>
      </c>
      <c r="I457">
        <v>32.54</v>
      </c>
      <c r="J457">
        <v>11083.71</v>
      </c>
      <c r="K457" s="1">
        <v>46270</v>
      </c>
      <c r="L457" t="s">
        <v>12205</v>
      </c>
      <c r="M457">
        <f t="shared" si="84"/>
        <v>1</v>
      </c>
      <c r="N457">
        <f>COUNTIF(Orders!$A:$A,C457)</f>
        <v>1</v>
      </c>
      <c r="P457">
        <f>COUNTIF(Orders!$H:$H,UPPER(SUBSTITUTE(TRIM(C457),"-","")))</f>
        <v>1</v>
      </c>
      <c r="R457" t="str">
        <f t="shared" si="85"/>
        <v>Matched Order Reference</v>
      </c>
      <c r="S457">
        <f t="shared" si="86"/>
        <v>1</v>
      </c>
      <c r="V457" cm="1">
        <f t="array" ref="V457">IF(E457&lt;&gt;"CAPTURE",0,SUMPRODUCT((MDR_Rates!$A$2:$A$10=F457)*(G457&gt;MDR_Rates!$B$2:$B$10)*((MDR_Rates!$C$2:$C$10="")+(G457&lt;=MDR_Rates!$C$2:$C$10))*MDR_Rates!$D$2:$D$10))</f>
        <v>1.6</v>
      </c>
      <c r="W457">
        <f t="shared" si="87"/>
        <v>180.75</v>
      </c>
      <c r="X457">
        <f t="shared" si="88"/>
        <v>32.54</v>
      </c>
      <c r="Y457">
        <f t="shared" si="89"/>
        <v>0</v>
      </c>
      <c r="Z457">
        <f t="shared" si="90"/>
        <v>0</v>
      </c>
      <c r="AG457" t="str">
        <f t="shared" si="91"/>
        <v/>
      </c>
      <c r="AI457" t="str">
        <f t="shared" si="92"/>
        <v/>
      </c>
      <c r="AJ457" t="str">
        <f t="shared" si="93"/>
        <v/>
      </c>
      <c r="AK457" t="str">
        <f t="shared" si="94"/>
        <v>ORD26003789</v>
      </c>
      <c r="AL457">
        <f>IF(E457&lt;&gt;"CAPTURE","",COUNTIF(Orders!$H:$H,AK457))</f>
        <v>1</v>
      </c>
      <c r="AP457" t="str">
        <f t="shared" si="95"/>
        <v>Matched to Order</v>
      </c>
      <c r="AQ457">
        <f>IF(COUNTIF($A$2:A457,A457)=1,1,0)</f>
        <v>1</v>
      </c>
    </row>
    <row r="458" spans="1:43" x14ac:dyDescent="0.3">
      <c r="A458" t="s">
        <v>12350</v>
      </c>
      <c r="C458" t="s">
        <v>7573</v>
      </c>
      <c r="D458" s="1">
        <v>46268</v>
      </c>
      <c r="E458" t="s">
        <v>11819</v>
      </c>
      <c r="F458" t="s">
        <v>9</v>
      </c>
      <c r="G458">
        <v>1798</v>
      </c>
      <c r="H458">
        <v>0</v>
      </c>
      <c r="I458">
        <v>0</v>
      </c>
      <c r="J458">
        <v>1798</v>
      </c>
      <c r="K458" s="1">
        <v>46270</v>
      </c>
      <c r="L458" t="s">
        <v>12205</v>
      </c>
      <c r="M458">
        <f t="shared" si="84"/>
        <v>1</v>
      </c>
      <c r="N458">
        <f>COUNTIF(Orders!$A:$A,C458)</f>
        <v>1</v>
      </c>
      <c r="P458">
        <f>COUNTIF(Orders!$H:$H,UPPER(SUBSTITUTE(TRIM(C458),"-","")))</f>
        <v>1</v>
      </c>
      <c r="R458" t="str">
        <f t="shared" si="85"/>
        <v>Matched Order Reference</v>
      </c>
      <c r="S458">
        <f t="shared" si="86"/>
        <v>1</v>
      </c>
      <c r="V458" cm="1">
        <f t="array" ref="V458">IF(E458&lt;&gt;"CAPTURE",0,SUMPRODUCT((MDR_Rates!$A$2:$A$10=F458)*(G458&gt;MDR_Rates!$B$2:$B$10)*((MDR_Rates!$C$2:$C$10="")+(G458&lt;=MDR_Rates!$C$2:$C$10))*MDR_Rates!$D$2:$D$10))</f>
        <v>0</v>
      </c>
      <c r="W458">
        <f t="shared" si="87"/>
        <v>0</v>
      </c>
      <c r="X458">
        <f t="shared" si="88"/>
        <v>0</v>
      </c>
      <c r="Y458">
        <f t="shared" si="89"/>
        <v>0</v>
      </c>
      <c r="Z458">
        <f t="shared" si="90"/>
        <v>0</v>
      </c>
      <c r="AG458" t="str">
        <f t="shared" si="91"/>
        <v/>
      </c>
      <c r="AI458" t="str">
        <f t="shared" si="92"/>
        <v/>
      </c>
      <c r="AJ458" t="str">
        <f t="shared" si="93"/>
        <v/>
      </c>
      <c r="AK458" t="str">
        <f t="shared" si="94"/>
        <v>ORD26003815</v>
      </c>
      <c r="AL458">
        <f>IF(E458&lt;&gt;"CAPTURE","",COUNTIF(Orders!$H:$H,AK458))</f>
        <v>1</v>
      </c>
      <c r="AP458" t="str">
        <f t="shared" si="95"/>
        <v>Matched to Order</v>
      </c>
      <c r="AQ458">
        <f>IF(COUNTIF($A$2:A458,A458)=1,1,0)</f>
        <v>1</v>
      </c>
    </row>
    <row r="459" spans="1:43" x14ac:dyDescent="0.3">
      <c r="A459" t="s">
        <v>12351</v>
      </c>
      <c r="C459" t="s">
        <v>7653</v>
      </c>
      <c r="D459" s="1">
        <v>46268</v>
      </c>
      <c r="E459" t="s">
        <v>11819</v>
      </c>
      <c r="F459" t="s">
        <v>9</v>
      </c>
      <c r="G459">
        <v>7797</v>
      </c>
      <c r="H459">
        <v>23.39</v>
      </c>
      <c r="I459">
        <v>4.21</v>
      </c>
      <c r="J459">
        <v>7769.4</v>
      </c>
      <c r="K459" s="1">
        <v>46270</v>
      </c>
      <c r="L459" t="s">
        <v>12205</v>
      </c>
      <c r="M459">
        <f t="shared" si="84"/>
        <v>1</v>
      </c>
      <c r="N459">
        <f>COUNTIF(Orders!$A:$A,C459)</f>
        <v>1</v>
      </c>
      <c r="P459">
        <f>COUNTIF(Orders!$H:$H,UPPER(SUBSTITUTE(TRIM(C459),"-","")))</f>
        <v>1</v>
      </c>
      <c r="R459" t="str">
        <f t="shared" si="85"/>
        <v>Matched Order Reference</v>
      </c>
      <c r="S459">
        <f t="shared" si="86"/>
        <v>1</v>
      </c>
      <c r="V459" cm="1">
        <f t="array" ref="V459">IF(E459&lt;&gt;"CAPTURE",0,SUMPRODUCT((MDR_Rates!$A$2:$A$10=F459)*(G459&gt;MDR_Rates!$B$2:$B$10)*((MDR_Rates!$C$2:$C$10="")+(G459&lt;=MDR_Rates!$C$2:$C$10))*MDR_Rates!$D$2:$D$10))</f>
        <v>0.3</v>
      </c>
      <c r="W459">
        <f t="shared" si="87"/>
        <v>23.39</v>
      </c>
      <c r="X459">
        <f t="shared" si="88"/>
        <v>4.21</v>
      </c>
      <c r="Y459">
        <f t="shared" si="89"/>
        <v>0</v>
      </c>
      <c r="Z459">
        <f t="shared" si="90"/>
        <v>0</v>
      </c>
      <c r="AG459" t="str">
        <f t="shared" si="91"/>
        <v/>
      </c>
      <c r="AI459" t="str">
        <f t="shared" si="92"/>
        <v/>
      </c>
      <c r="AJ459" t="str">
        <f t="shared" si="93"/>
        <v/>
      </c>
      <c r="AK459" t="str">
        <f t="shared" si="94"/>
        <v>ORD26003855</v>
      </c>
      <c r="AL459">
        <f>IF(E459&lt;&gt;"CAPTURE","",COUNTIF(Orders!$H:$H,AK459))</f>
        <v>1</v>
      </c>
      <c r="AP459" t="str">
        <f t="shared" si="95"/>
        <v>Matched to Order</v>
      </c>
      <c r="AQ459">
        <f>IF(COUNTIF($A$2:A459,A459)=1,1,0)</f>
        <v>1</v>
      </c>
    </row>
    <row r="460" spans="1:43" x14ac:dyDescent="0.3">
      <c r="A460" t="s">
        <v>12352</v>
      </c>
      <c r="C460" t="s">
        <v>7756</v>
      </c>
      <c r="D460" s="1">
        <v>46268</v>
      </c>
      <c r="E460" t="s">
        <v>11819</v>
      </c>
      <c r="F460" t="s">
        <v>9</v>
      </c>
      <c r="G460">
        <v>8798</v>
      </c>
      <c r="H460">
        <v>26.39</v>
      </c>
      <c r="I460">
        <v>4.75</v>
      </c>
      <c r="J460">
        <v>8766.86</v>
      </c>
      <c r="K460" s="1">
        <v>46270</v>
      </c>
      <c r="L460" t="s">
        <v>12205</v>
      </c>
      <c r="M460">
        <f t="shared" si="84"/>
        <v>1</v>
      </c>
      <c r="N460">
        <f>COUNTIF(Orders!$A:$A,C460)</f>
        <v>1</v>
      </c>
      <c r="P460">
        <f>COUNTIF(Orders!$H:$H,UPPER(SUBSTITUTE(TRIM(C460),"-","")))</f>
        <v>1</v>
      </c>
      <c r="R460" t="str">
        <f t="shared" si="85"/>
        <v>Matched Order Reference</v>
      </c>
      <c r="S460">
        <f t="shared" si="86"/>
        <v>1</v>
      </c>
      <c r="V460" cm="1">
        <f t="array" ref="V460">IF(E460&lt;&gt;"CAPTURE",0,SUMPRODUCT((MDR_Rates!$A$2:$A$10=F460)*(G460&gt;MDR_Rates!$B$2:$B$10)*((MDR_Rates!$C$2:$C$10="")+(G460&lt;=MDR_Rates!$C$2:$C$10))*MDR_Rates!$D$2:$D$10))</f>
        <v>0.3</v>
      </c>
      <c r="W460">
        <f t="shared" si="87"/>
        <v>26.39</v>
      </c>
      <c r="X460">
        <f t="shared" si="88"/>
        <v>4.75</v>
      </c>
      <c r="Y460">
        <f t="shared" si="89"/>
        <v>0</v>
      </c>
      <c r="Z460">
        <f t="shared" si="90"/>
        <v>0</v>
      </c>
      <c r="AG460" t="str">
        <f t="shared" si="91"/>
        <v/>
      </c>
      <c r="AI460" t="str">
        <f t="shared" si="92"/>
        <v/>
      </c>
      <c r="AJ460" t="str">
        <f t="shared" si="93"/>
        <v/>
      </c>
      <c r="AK460" t="str">
        <f t="shared" si="94"/>
        <v>ORD26003908</v>
      </c>
      <c r="AL460">
        <f>IF(E460&lt;&gt;"CAPTURE","",COUNTIF(Orders!$H:$H,AK460))</f>
        <v>1</v>
      </c>
      <c r="AP460" t="str">
        <f t="shared" si="95"/>
        <v>Matched to Order</v>
      </c>
      <c r="AQ460">
        <f>IF(COUNTIF($A$2:A460,A460)=1,1,0)</f>
        <v>1</v>
      </c>
    </row>
    <row r="461" spans="1:43" x14ac:dyDescent="0.3">
      <c r="A461" t="s">
        <v>12353</v>
      </c>
      <c r="C461" t="s">
        <v>7774</v>
      </c>
      <c r="D461" s="1">
        <v>46268</v>
      </c>
      <c r="E461" t="s">
        <v>11819</v>
      </c>
      <c r="F461" t="s">
        <v>17</v>
      </c>
      <c r="G461">
        <v>999</v>
      </c>
      <c r="H461">
        <v>17.98</v>
      </c>
      <c r="I461">
        <v>3.24</v>
      </c>
      <c r="J461">
        <v>977.78</v>
      </c>
      <c r="K461" s="1">
        <v>46270</v>
      </c>
      <c r="L461" t="s">
        <v>12205</v>
      </c>
      <c r="M461">
        <f t="shared" si="84"/>
        <v>1</v>
      </c>
      <c r="N461">
        <f>COUNTIF(Orders!$A:$A,C461)</f>
        <v>1</v>
      </c>
      <c r="P461">
        <f>COUNTIF(Orders!$H:$H,UPPER(SUBSTITUTE(TRIM(C461),"-","")))</f>
        <v>1</v>
      </c>
      <c r="R461" t="str">
        <f t="shared" si="85"/>
        <v>Matched Order Reference</v>
      </c>
      <c r="S461">
        <f t="shared" si="86"/>
        <v>1</v>
      </c>
      <c r="V461" cm="1">
        <f t="array" ref="V461">IF(E461&lt;&gt;"CAPTURE",0,SUMPRODUCT((MDR_Rates!$A$2:$A$10=F461)*(G461&gt;MDR_Rates!$B$2:$B$10)*((MDR_Rates!$C$2:$C$10="")+(G461&lt;=MDR_Rates!$C$2:$C$10))*MDR_Rates!$D$2:$D$10))</f>
        <v>1.8</v>
      </c>
      <c r="W461">
        <f t="shared" si="87"/>
        <v>17.98</v>
      </c>
      <c r="X461">
        <f t="shared" si="88"/>
        <v>3.24</v>
      </c>
      <c r="Y461">
        <f t="shared" si="89"/>
        <v>0</v>
      </c>
      <c r="Z461">
        <f t="shared" si="90"/>
        <v>0</v>
      </c>
      <c r="AG461" t="str">
        <f t="shared" si="91"/>
        <v/>
      </c>
      <c r="AI461" t="str">
        <f t="shared" si="92"/>
        <v/>
      </c>
      <c r="AJ461" t="str">
        <f t="shared" si="93"/>
        <v/>
      </c>
      <c r="AK461" t="str">
        <f t="shared" si="94"/>
        <v>ORD26003917</v>
      </c>
      <c r="AL461">
        <f>IF(E461&lt;&gt;"CAPTURE","",COUNTIF(Orders!$H:$H,AK461))</f>
        <v>1</v>
      </c>
      <c r="AP461" t="str">
        <f t="shared" si="95"/>
        <v>Matched to Order</v>
      </c>
      <c r="AQ461">
        <f>IF(COUNTIF($A$2:A461,A461)=1,1,0)</f>
        <v>1</v>
      </c>
    </row>
    <row r="462" spans="1:43" x14ac:dyDescent="0.3">
      <c r="A462" t="s">
        <v>12354</v>
      </c>
      <c r="C462" t="s">
        <v>12355</v>
      </c>
      <c r="D462" s="1">
        <v>46268</v>
      </c>
      <c r="E462" t="s">
        <v>11819</v>
      </c>
      <c r="F462" t="s">
        <v>9</v>
      </c>
      <c r="G462">
        <v>7999</v>
      </c>
      <c r="H462">
        <v>24</v>
      </c>
      <c r="I462">
        <v>4.32</v>
      </c>
      <c r="J462">
        <v>7970.68</v>
      </c>
      <c r="K462" s="1">
        <v>46270</v>
      </c>
      <c r="L462" t="s">
        <v>12205</v>
      </c>
      <c r="M462">
        <f t="shared" si="84"/>
        <v>1</v>
      </c>
      <c r="N462">
        <f>COUNTIF(Orders!$A:$A,C462)</f>
        <v>0</v>
      </c>
      <c r="P462">
        <f>COUNTIF(Orders!$H:$H,UPPER(SUBSTITUTE(TRIM(C462),"-","")))</f>
        <v>1</v>
      </c>
      <c r="R462" t="str">
        <f t="shared" si="85"/>
        <v>Matched Order Reference</v>
      </c>
      <c r="S462">
        <f t="shared" si="86"/>
        <v>1</v>
      </c>
      <c r="V462" cm="1">
        <f t="array" ref="V462">IF(E462&lt;&gt;"CAPTURE",0,SUMPRODUCT((MDR_Rates!$A$2:$A$10=F462)*(G462&gt;MDR_Rates!$B$2:$B$10)*((MDR_Rates!$C$2:$C$10="")+(G462&lt;=MDR_Rates!$C$2:$C$10))*MDR_Rates!$D$2:$D$10))</f>
        <v>0.3</v>
      </c>
      <c r="W462">
        <f t="shared" si="87"/>
        <v>24</v>
      </c>
      <c r="X462">
        <f t="shared" si="88"/>
        <v>4.32</v>
      </c>
      <c r="Y462">
        <f t="shared" si="89"/>
        <v>0</v>
      </c>
      <c r="Z462">
        <f t="shared" si="90"/>
        <v>0</v>
      </c>
      <c r="AG462" t="str">
        <f t="shared" si="91"/>
        <v/>
      </c>
      <c r="AI462" t="str">
        <f t="shared" si="92"/>
        <v/>
      </c>
      <c r="AJ462" t="str">
        <f t="shared" si="93"/>
        <v/>
      </c>
      <c r="AK462" t="str">
        <f t="shared" si="94"/>
        <v>ORD26003920</v>
      </c>
      <c r="AL462">
        <f>IF(E462&lt;&gt;"CAPTURE","",COUNTIF(Orders!$H:$H,AK462))</f>
        <v>1</v>
      </c>
      <c r="AP462" t="str">
        <f t="shared" si="95"/>
        <v>Matched to Order</v>
      </c>
      <c r="AQ462">
        <f>IF(COUNTIF($A$2:A462,A462)=1,1,0)</f>
        <v>1</v>
      </c>
    </row>
    <row r="463" spans="1:43" x14ac:dyDescent="0.3">
      <c r="A463" t="s">
        <v>12356</v>
      </c>
      <c r="C463" t="s">
        <v>7792</v>
      </c>
      <c r="D463" s="1">
        <v>46268</v>
      </c>
      <c r="E463" t="s">
        <v>11819</v>
      </c>
      <c r="F463" t="s">
        <v>17</v>
      </c>
      <c r="G463">
        <v>1848</v>
      </c>
      <c r="H463">
        <v>33.26</v>
      </c>
      <c r="I463">
        <v>5.99</v>
      </c>
      <c r="J463">
        <v>1808.75</v>
      </c>
      <c r="K463" s="1">
        <v>46270</v>
      </c>
      <c r="L463" t="s">
        <v>12205</v>
      </c>
      <c r="M463">
        <f t="shared" si="84"/>
        <v>1</v>
      </c>
      <c r="N463">
        <f>COUNTIF(Orders!$A:$A,C463)</f>
        <v>1</v>
      </c>
      <c r="P463">
        <f>COUNTIF(Orders!$H:$H,UPPER(SUBSTITUTE(TRIM(C463),"-","")))</f>
        <v>1</v>
      </c>
      <c r="R463" t="str">
        <f t="shared" si="85"/>
        <v>Matched Order Reference</v>
      </c>
      <c r="S463">
        <f t="shared" si="86"/>
        <v>1</v>
      </c>
      <c r="V463" cm="1">
        <f t="array" ref="V463">IF(E463&lt;&gt;"CAPTURE",0,SUMPRODUCT((MDR_Rates!$A$2:$A$10=F463)*(G463&gt;MDR_Rates!$B$2:$B$10)*((MDR_Rates!$C$2:$C$10="")+(G463&lt;=MDR_Rates!$C$2:$C$10))*MDR_Rates!$D$2:$D$10))</f>
        <v>1.8</v>
      </c>
      <c r="W463">
        <f t="shared" si="87"/>
        <v>33.26</v>
      </c>
      <c r="X463">
        <f t="shared" si="88"/>
        <v>5.99</v>
      </c>
      <c r="Y463">
        <f t="shared" si="89"/>
        <v>0</v>
      </c>
      <c r="Z463">
        <f t="shared" si="90"/>
        <v>0</v>
      </c>
      <c r="AG463" t="str">
        <f t="shared" si="91"/>
        <v/>
      </c>
      <c r="AI463" t="str">
        <f t="shared" si="92"/>
        <v/>
      </c>
      <c r="AJ463" t="str">
        <f t="shared" si="93"/>
        <v/>
      </c>
      <c r="AK463" t="str">
        <f t="shared" si="94"/>
        <v>ORD26003926</v>
      </c>
      <c r="AL463">
        <f>IF(E463&lt;&gt;"CAPTURE","",COUNTIF(Orders!$H:$H,AK463))</f>
        <v>1</v>
      </c>
      <c r="AP463" t="str">
        <f t="shared" si="95"/>
        <v>Matched to Order</v>
      </c>
      <c r="AQ463">
        <f>IF(COUNTIF($A$2:A463,A463)=1,1,0)</f>
        <v>1</v>
      </c>
    </row>
    <row r="464" spans="1:43" x14ac:dyDescent="0.3">
      <c r="A464" t="s">
        <v>12357</v>
      </c>
      <c r="C464" t="s">
        <v>7898</v>
      </c>
      <c r="D464" s="1">
        <v>46268</v>
      </c>
      <c r="E464" t="s">
        <v>11819</v>
      </c>
      <c r="F464" t="s">
        <v>9</v>
      </c>
      <c r="G464">
        <v>1799</v>
      </c>
      <c r="H464">
        <v>0</v>
      </c>
      <c r="I464">
        <v>0</v>
      </c>
      <c r="J464">
        <v>1799</v>
      </c>
      <c r="K464" s="1">
        <v>46270</v>
      </c>
      <c r="L464" t="s">
        <v>12205</v>
      </c>
      <c r="M464">
        <f t="shared" si="84"/>
        <v>1</v>
      </c>
      <c r="N464">
        <f>COUNTIF(Orders!$A:$A,C464)</f>
        <v>1</v>
      </c>
      <c r="P464">
        <f>COUNTIF(Orders!$H:$H,UPPER(SUBSTITUTE(TRIM(C464),"-","")))</f>
        <v>1</v>
      </c>
      <c r="R464" t="str">
        <f t="shared" si="85"/>
        <v>Matched Order Reference</v>
      </c>
      <c r="S464">
        <f t="shared" si="86"/>
        <v>1</v>
      </c>
      <c r="V464" cm="1">
        <f t="array" ref="V464">IF(E464&lt;&gt;"CAPTURE",0,SUMPRODUCT((MDR_Rates!$A$2:$A$10=F464)*(G464&gt;MDR_Rates!$B$2:$B$10)*((MDR_Rates!$C$2:$C$10="")+(G464&lt;=MDR_Rates!$C$2:$C$10))*MDR_Rates!$D$2:$D$10))</f>
        <v>0</v>
      </c>
      <c r="W464">
        <f t="shared" si="87"/>
        <v>0</v>
      </c>
      <c r="X464">
        <f t="shared" si="88"/>
        <v>0</v>
      </c>
      <c r="Y464">
        <f t="shared" si="89"/>
        <v>0</v>
      </c>
      <c r="Z464">
        <f t="shared" si="90"/>
        <v>0</v>
      </c>
      <c r="AG464" t="str">
        <f t="shared" si="91"/>
        <v/>
      </c>
      <c r="AI464" t="str">
        <f t="shared" si="92"/>
        <v/>
      </c>
      <c r="AJ464" t="str">
        <f t="shared" si="93"/>
        <v/>
      </c>
      <c r="AK464" t="str">
        <f t="shared" si="94"/>
        <v>ORD26003980</v>
      </c>
      <c r="AL464">
        <f>IF(E464&lt;&gt;"CAPTURE","",COUNTIF(Orders!$H:$H,AK464))</f>
        <v>1</v>
      </c>
      <c r="AP464" t="str">
        <f t="shared" si="95"/>
        <v>Matched to Order</v>
      </c>
      <c r="AQ464">
        <f>IF(COUNTIF($A$2:A464,A464)=1,1,0)</f>
        <v>1</v>
      </c>
    </row>
    <row r="465" spans="1:43" x14ac:dyDescent="0.3">
      <c r="A465" t="s">
        <v>12358</v>
      </c>
      <c r="C465" t="s">
        <v>8085</v>
      </c>
      <c r="D465" s="1">
        <v>46268</v>
      </c>
      <c r="E465" t="s">
        <v>11819</v>
      </c>
      <c r="F465" t="s">
        <v>9</v>
      </c>
      <c r="G465">
        <v>7999</v>
      </c>
      <c r="H465">
        <v>24</v>
      </c>
      <c r="I465">
        <v>4.32</v>
      </c>
      <c r="J465">
        <v>7970.68</v>
      </c>
      <c r="K465" s="1">
        <v>46270</v>
      </c>
      <c r="L465" t="s">
        <v>12205</v>
      </c>
      <c r="M465">
        <f t="shared" si="84"/>
        <v>1</v>
      </c>
      <c r="N465">
        <f>COUNTIF(Orders!$A:$A,C465)</f>
        <v>1</v>
      </c>
      <c r="P465">
        <f>COUNTIF(Orders!$H:$H,UPPER(SUBSTITUTE(TRIM(C465),"-","")))</f>
        <v>1</v>
      </c>
      <c r="R465" t="str">
        <f t="shared" si="85"/>
        <v>Matched Order Reference</v>
      </c>
      <c r="S465">
        <f t="shared" si="86"/>
        <v>1</v>
      </c>
      <c r="V465" cm="1">
        <f t="array" ref="V465">IF(E465&lt;&gt;"CAPTURE",0,SUMPRODUCT((MDR_Rates!$A$2:$A$10=F465)*(G465&gt;MDR_Rates!$B$2:$B$10)*((MDR_Rates!$C$2:$C$10="")+(G465&lt;=MDR_Rates!$C$2:$C$10))*MDR_Rates!$D$2:$D$10))</f>
        <v>0.3</v>
      </c>
      <c r="W465">
        <f t="shared" si="87"/>
        <v>24</v>
      </c>
      <c r="X465">
        <f t="shared" si="88"/>
        <v>4.32</v>
      </c>
      <c r="Y465">
        <f t="shared" si="89"/>
        <v>0</v>
      </c>
      <c r="Z465">
        <f t="shared" si="90"/>
        <v>0</v>
      </c>
      <c r="AG465" t="str">
        <f t="shared" si="91"/>
        <v/>
      </c>
      <c r="AI465" t="str">
        <f t="shared" si="92"/>
        <v/>
      </c>
      <c r="AJ465" t="str">
        <f t="shared" si="93"/>
        <v/>
      </c>
      <c r="AK465" t="str">
        <f t="shared" si="94"/>
        <v>ORD26004076</v>
      </c>
      <c r="AL465">
        <f>IF(E465&lt;&gt;"CAPTURE","",COUNTIF(Orders!$H:$H,AK465))</f>
        <v>1</v>
      </c>
      <c r="AP465" t="str">
        <f t="shared" si="95"/>
        <v>Matched to Order</v>
      </c>
      <c r="AQ465">
        <f>IF(COUNTIF($A$2:A465,A465)=1,1,0)</f>
        <v>1</v>
      </c>
    </row>
    <row r="466" spans="1:43" x14ac:dyDescent="0.3">
      <c r="A466" t="s">
        <v>12359</v>
      </c>
      <c r="C466" t="s">
        <v>8102</v>
      </c>
      <c r="D466" s="1">
        <v>46268</v>
      </c>
      <c r="E466" t="s">
        <v>11819</v>
      </c>
      <c r="F466" t="s">
        <v>9</v>
      </c>
      <c r="G466">
        <v>1499</v>
      </c>
      <c r="H466">
        <v>0</v>
      </c>
      <c r="I466">
        <v>0</v>
      </c>
      <c r="J466">
        <v>1499</v>
      </c>
      <c r="K466" s="1">
        <v>46270</v>
      </c>
      <c r="L466" t="s">
        <v>12205</v>
      </c>
      <c r="M466">
        <f t="shared" si="84"/>
        <v>1</v>
      </c>
      <c r="N466">
        <f>COUNTIF(Orders!$A:$A,C466)</f>
        <v>1</v>
      </c>
      <c r="P466">
        <f>COUNTIF(Orders!$H:$H,UPPER(SUBSTITUTE(TRIM(C466),"-","")))</f>
        <v>1</v>
      </c>
      <c r="R466" t="str">
        <f t="shared" si="85"/>
        <v>Matched Order Reference</v>
      </c>
      <c r="S466">
        <f t="shared" si="86"/>
        <v>1</v>
      </c>
      <c r="V466" cm="1">
        <f t="array" ref="V466">IF(E466&lt;&gt;"CAPTURE",0,SUMPRODUCT((MDR_Rates!$A$2:$A$10=F466)*(G466&gt;MDR_Rates!$B$2:$B$10)*((MDR_Rates!$C$2:$C$10="")+(G466&lt;=MDR_Rates!$C$2:$C$10))*MDR_Rates!$D$2:$D$10))</f>
        <v>0</v>
      </c>
      <c r="W466">
        <f t="shared" si="87"/>
        <v>0</v>
      </c>
      <c r="X466">
        <f t="shared" si="88"/>
        <v>0</v>
      </c>
      <c r="Y466">
        <f t="shared" si="89"/>
        <v>0</v>
      </c>
      <c r="Z466">
        <f t="shared" si="90"/>
        <v>0</v>
      </c>
      <c r="AG466" t="str">
        <f t="shared" si="91"/>
        <v/>
      </c>
      <c r="AI466" t="str">
        <f t="shared" si="92"/>
        <v/>
      </c>
      <c r="AJ466" t="str">
        <f t="shared" si="93"/>
        <v/>
      </c>
      <c r="AK466" t="str">
        <f t="shared" si="94"/>
        <v>ORD26004085</v>
      </c>
      <c r="AL466">
        <f>IF(E466&lt;&gt;"CAPTURE","",COUNTIF(Orders!$H:$H,AK466))</f>
        <v>1</v>
      </c>
      <c r="AP466" t="str">
        <f t="shared" si="95"/>
        <v>Matched to Order</v>
      </c>
      <c r="AQ466">
        <f>IF(COUNTIF($A$2:A466,A466)=1,1,0)</f>
        <v>1</v>
      </c>
    </row>
    <row r="467" spans="1:43" x14ac:dyDescent="0.3">
      <c r="A467" t="s">
        <v>12360</v>
      </c>
      <c r="C467" t="s">
        <v>12361</v>
      </c>
      <c r="D467" s="1">
        <v>46268</v>
      </c>
      <c r="E467" t="s">
        <v>11819</v>
      </c>
      <c r="F467" t="s">
        <v>9</v>
      </c>
      <c r="G467">
        <v>999</v>
      </c>
      <c r="H467">
        <v>0</v>
      </c>
      <c r="I467">
        <v>0</v>
      </c>
      <c r="J467">
        <v>999</v>
      </c>
      <c r="K467" s="1">
        <v>46270</v>
      </c>
      <c r="L467" t="s">
        <v>12205</v>
      </c>
      <c r="M467">
        <f t="shared" si="84"/>
        <v>1</v>
      </c>
      <c r="N467">
        <f>COUNTIF(Orders!$A:$A,C467)</f>
        <v>0</v>
      </c>
      <c r="P467">
        <f>COUNTIF(Orders!$H:$H,UPPER(SUBSTITUTE(TRIM(C467),"-","")))</f>
        <v>1</v>
      </c>
      <c r="R467" t="str">
        <f t="shared" si="85"/>
        <v>Matched Order Reference</v>
      </c>
      <c r="S467">
        <f t="shared" si="86"/>
        <v>1</v>
      </c>
      <c r="V467" cm="1">
        <f t="array" ref="V467">IF(E467&lt;&gt;"CAPTURE",0,SUMPRODUCT((MDR_Rates!$A$2:$A$10=F467)*(G467&gt;MDR_Rates!$B$2:$B$10)*((MDR_Rates!$C$2:$C$10="")+(G467&lt;=MDR_Rates!$C$2:$C$10))*MDR_Rates!$D$2:$D$10))</f>
        <v>0</v>
      </c>
      <c r="W467">
        <f t="shared" si="87"/>
        <v>0</v>
      </c>
      <c r="X467">
        <f t="shared" si="88"/>
        <v>0</v>
      </c>
      <c r="Y467">
        <f t="shared" si="89"/>
        <v>0</v>
      </c>
      <c r="Z467">
        <f t="shared" si="90"/>
        <v>0</v>
      </c>
      <c r="AG467" t="str">
        <f t="shared" si="91"/>
        <v/>
      </c>
      <c r="AI467" t="str">
        <f t="shared" si="92"/>
        <v/>
      </c>
      <c r="AJ467" t="str">
        <f t="shared" si="93"/>
        <v/>
      </c>
      <c r="AK467" t="str">
        <f t="shared" si="94"/>
        <v>ORD26004113</v>
      </c>
      <c r="AL467">
        <f>IF(E467&lt;&gt;"CAPTURE","",COUNTIF(Orders!$H:$H,AK467))</f>
        <v>1</v>
      </c>
      <c r="AP467" t="str">
        <f t="shared" si="95"/>
        <v>Matched to Order</v>
      </c>
      <c r="AQ467">
        <f>IF(COUNTIF($A$2:A467,A467)=1,1,0)</f>
        <v>1</v>
      </c>
    </row>
    <row r="468" spans="1:43" x14ac:dyDescent="0.3">
      <c r="A468" t="s">
        <v>12362</v>
      </c>
      <c r="C468" t="s">
        <v>12363</v>
      </c>
      <c r="D468" s="1">
        <v>46268</v>
      </c>
      <c r="E468" t="s">
        <v>11819</v>
      </c>
      <c r="F468" t="s">
        <v>17</v>
      </c>
      <c r="G468">
        <v>299</v>
      </c>
      <c r="H468">
        <v>5.38</v>
      </c>
      <c r="I468">
        <v>0.97</v>
      </c>
      <c r="J468">
        <v>292.64999999999998</v>
      </c>
      <c r="K468" s="1">
        <v>46270</v>
      </c>
      <c r="L468" t="s">
        <v>12205</v>
      </c>
      <c r="M468">
        <f t="shared" si="84"/>
        <v>1</v>
      </c>
      <c r="N468">
        <f>COUNTIF(Orders!$A:$A,C468)</f>
        <v>1</v>
      </c>
      <c r="P468">
        <f>COUNTIF(Orders!$H:$H,UPPER(SUBSTITUTE(TRIM(C468),"-","")))</f>
        <v>1</v>
      </c>
      <c r="R468" t="str">
        <f t="shared" si="85"/>
        <v>Matched Order Reference</v>
      </c>
      <c r="S468">
        <f t="shared" si="86"/>
        <v>1</v>
      </c>
      <c r="V468" cm="1">
        <f t="array" ref="V468">IF(E468&lt;&gt;"CAPTURE",0,SUMPRODUCT((MDR_Rates!$A$2:$A$10=F468)*(G468&gt;MDR_Rates!$B$2:$B$10)*((MDR_Rates!$C$2:$C$10="")+(G468&lt;=MDR_Rates!$C$2:$C$10))*MDR_Rates!$D$2:$D$10))</f>
        <v>1.8</v>
      </c>
      <c r="W468">
        <f t="shared" si="87"/>
        <v>5.38</v>
      </c>
      <c r="X468">
        <f t="shared" si="88"/>
        <v>0.97</v>
      </c>
      <c r="Y468">
        <f t="shared" si="89"/>
        <v>0</v>
      </c>
      <c r="Z468">
        <f t="shared" si="90"/>
        <v>0</v>
      </c>
      <c r="AG468" t="str">
        <f t="shared" si="91"/>
        <v/>
      </c>
      <c r="AI468" t="str">
        <f t="shared" si="92"/>
        <v/>
      </c>
      <c r="AJ468" t="str">
        <f t="shared" si="93"/>
        <v/>
      </c>
      <c r="AK468" t="str">
        <f t="shared" si="94"/>
        <v>ORD26004170</v>
      </c>
      <c r="AL468">
        <f>IF(E468&lt;&gt;"CAPTURE","",COUNTIF(Orders!$H:$H,AK468))</f>
        <v>1</v>
      </c>
      <c r="AP468" t="str">
        <f t="shared" si="95"/>
        <v>Matched to Order</v>
      </c>
      <c r="AQ468">
        <f>IF(COUNTIF($A$2:A468,A468)=1,1,0)</f>
        <v>1</v>
      </c>
    </row>
    <row r="469" spans="1:43" x14ac:dyDescent="0.3">
      <c r="A469" t="s">
        <v>12364</v>
      </c>
      <c r="C469" t="s">
        <v>8278</v>
      </c>
      <c r="D469" s="1">
        <v>46268</v>
      </c>
      <c r="E469" t="s">
        <v>11819</v>
      </c>
      <c r="F469" t="s">
        <v>17</v>
      </c>
      <c r="G469">
        <v>7999</v>
      </c>
      <c r="H469">
        <v>127.98</v>
      </c>
      <c r="I469">
        <v>23.04</v>
      </c>
      <c r="J469">
        <v>7847.98</v>
      </c>
      <c r="K469" s="1">
        <v>46270</v>
      </c>
      <c r="L469" t="s">
        <v>12205</v>
      </c>
      <c r="M469">
        <f t="shared" si="84"/>
        <v>1</v>
      </c>
      <c r="N469">
        <f>COUNTIF(Orders!$A:$A,C469)</f>
        <v>1</v>
      </c>
      <c r="P469">
        <f>COUNTIF(Orders!$H:$H,UPPER(SUBSTITUTE(TRIM(C469),"-","")))</f>
        <v>1</v>
      </c>
      <c r="R469" t="str">
        <f t="shared" si="85"/>
        <v>Matched Order Reference</v>
      </c>
      <c r="S469">
        <f t="shared" si="86"/>
        <v>1</v>
      </c>
      <c r="V469" cm="1">
        <f t="array" ref="V469">IF(E469&lt;&gt;"CAPTURE",0,SUMPRODUCT((MDR_Rates!$A$2:$A$10=F469)*(G469&gt;MDR_Rates!$B$2:$B$10)*((MDR_Rates!$C$2:$C$10="")+(G469&lt;=MDR_Rates!$C$2:$C$10))*MDR_Rates!$D$2:$D$10))</f>
        <v>1.6</v>
      </c>
      <c r="W469">
        <f t="shared" si="87"/>
        <v>127.98</v>
      </c>
      <c r="X469">
        <f t="shared" si="88"/>
        <v>23.04</v>
      </c>
      <c r="Y469">
        <f t="shared" si="89"/>
        <v>0</v>
      </c>
      <c r="Z469">
        <f t="shared" si="90"/>
        <v>0</v>
      </c>
      <c r="AG469" t="str">
        <f t="shared" si="91"/>
        <v/>
      </c>
      <c r="AI469" t="str">
        <f t="shared" si="92"/>
        <v/>
      </c>
      <c r="AJ469" t="str">
        <f t="shared" si="93"/>
        <v/>
      </c>
      <c r="AK469" t="str">
        <f t="shared" si="94"/>
        <v>ORD26004177</v>
      </c>
      <c r="AL469">
        <f>IF(E469&lt;&gt;"CAPTURE","",COUNTIF(Orders!$H:$H,AK469))</f>
        <v>1</v>
      </c>
      <c r="AP469" t="str">
        <f t="shared" si="95"/>
        <v>Matched to Order</v>
      </c>
      <c r="AQ469">
        <f>IF(COUNTIF($A$2:A469,A469)=1,1,0)</f>
        <v>1</v>
      </c>
    </row>
    <row r="470" spans="1:43" x14ac:dyDescent="0.3">
      <c r="A470" t="s">
        <v>12365</v>
      </c>
      <c r="C470" t="s">
        <v>8302</v>
      </c>
      <c r="D470" s="1">
        <v>46268</v>
      </c>
      <c r="E470" t="s">
        <v>11819</v>
      </c>
      <c r="F470" t="s">
        <v>17</v>
      </c>
      <c r="G470">
        <v>8998</v>
      </c>
      <c r="H470">
        <v>143.97</v>
      </c>
      <c r="I470">
        <v>25.91</v>
      </c>
      <c r="J470">
        <v>8828.1200000000008</v>
      </c>
      <c r="K470" s="1">
        <v>46270</v>
      </c>
      <c r="L470" t="s">
        <v>12205</v>
      </c>
      <c r="M470">
        <f t="shared" si="84"/>
        <v>1</v>
      </c>
      <c r="N470">
        <f>COUNTIF(Orders!$A:$A,C470)</f>
        <v>1</v>
      </c>
      <c r="P470">
        <f>COUNTIF(Orders!$H:$H,UPPER(SUBSTITUTE(TRIM(C470),"-","")))</f>
        <v>1</v>
      </c>
      <c r="R470" t="str">
        <f t="shared" si="85"/>
        <v>Matched Order Reference</v>
      </c>
      <c r="S470">
        <f t="shared" si="86"/>
        <v>1</v>
      </c>
      <c r="V470" cm="1">
        <f t="array" ref="V470">IF(E470&lt;&gt;"CAPTURE",0,SUMPRODUCT((MDR_Rates!$A$2:$A$10=F470)*(G470&gt;MDR_Rates!$B$2:$B$10)*((MDR_Rates!$C$2:$C$10="")+(G470&lt;=MDR_Rates!$C$2:$C$10))*MDR_Rates!$D$2:$D$10))</f>
        <v>1.6</v>
      </c>
      <c r="W470">
        <f t="shared" si="87"/>
        <v>143.97</v>
      </c>
      <c r="X470">
        <f t="shared" si="88"/>
        <v>25.91</v>
      </c>
      <c r="Y470">
        <f t="shared" si="89"/>
        <v>0</v>
      </c>
      <c r="Z470">
        <f t="shared" si="90"/>
        <v>0</v>
      </c>
      <c r="AG470" t="str">
        <f t="shared" si="91"/>
        <v/>
      </c>
      <c r="AI470" t="str">
        <f t="shared" si="92"/>
        <v/>
      </c>
      <c r="AJ470" t="str">
        <f t="shared" si="93"/>
        <v/>
      </c>
      <c r="AK470" t="str">
        <f t="shared" si="94"/>
        <v>ORD26004189</v>
      </c>
      <c r="AL470">
        <f>IF(E470&lt;&gt;"CAPTURE","",COUNTIF(Orders!$H:$H,AK470))</f>
        <v>1</v>
      </c>
      <c r="AP470" t="str">
        <f t="shared" si="95"/>
        <v>Matched to Order</v>
      </c>
      <c r="AQ470">
        <f>IF(COUNTIF($A$2:A470,A470)=1,1,0)</f>
        <v>1</v>
      </c>
    </row>
    <row r="471" spans="1:43" x14ac:dyDescent="0.3">
      <c r="A471" t="s">
        <v>12366</v>
      </c>
      <c r="C471" t="s">
        <v>8346</v>
      </c>
      <c r="D471" s="1">
        <v>46268</v>
      </c>
      <c r="E471" t="s">
        <v>11819</v>
      </c>
      <c r="F471" t="s">
        <v>9</v>
      </c>
      <c r="G471">
        <v>4597</v>
      </c>
      <c r="H471">
        <v>13.79</v>
      </c>
      <c r="I471">
        <v>2.48</v>
      </c>
      <c r="J471">
        <v>4580.7299999999996</v>
      </c>
      <c r="K471" s="1">
        <v>46270</v>
      </c>
      <c r="L471" t="s">
        <v>12205</v>
      </c>
      <c r="M471">
        <f t="shared" si="84"/>
        <v>1</v>
      </c>
      <c r="N471">
        <f>COUNTIF(Orders!$A:$A,C471)</f>
        <v>1</v>
      </c>
      <c r="P471">
        <f>COUNTIF(Orders!$H:$H,UPPER(SUBSTITUTE(TRIM(C471),"-","")))</f>
        <v>1</v>
      </c>
      <c r="R471" t="str">
        <f t="shared" si="85"/>
        <v>Matched Order Reference</v>
      </c>
      <c r="S471">
        <f t="shared" si="86"/>
        <v>1</v>
      </c>
      <c r="V471" cm="1">
        <f t="array" ref="V471">IF(E471&lt;&gt;"CAPTURE",0,SUMPRODUCT((MDR_Rates!$A$2:$A$10=F471)*(G471&gt;MDR_Rates!$B$2:$B$10)*((MDR_Rates!$C$2:$C$10="")+(G471&lt;=MDR_Rates!$C$2:$C$10))*MDR_Rates!$D$2:$D$10))</f>
        <v>0.3</v>
      </c>
      <c r="W471">
        <f t="shared" si="87"/>
        <v>13.79</v>
      </c>
      <c r="X471">
        <f t="shared" si="88"/>
        <v>2.48</v>
      </c>
      <c r="Y471">
        <f t="shared" si="89"/>
        <v>0</v>
      </c>
      <c r="Z471">
        <f t="shared" si="90"/>
        <v>0</v>
      </c>
      <c r="AG471" t="str">
        <f t="shared" si="91"/>
        <v/>
      </c>
      <c r="AI471" t="str">
        <f t="shared" si="92"/>
        <v/>
      </c>
      <c r="AJ471" t="str">
        <f t="shared" si="93"/>
        <v/>
      </c>
      <c r="AK471" t="str">
        <f t="shared" si="94"/>
        <v>ORD26004211</v>
      </c>
      <c r="AL471">
        <f>IF(E471&lt;&gt;"CAPTURE","",COUNTIF(Orders!$H:$H,AK471))</f>
        <v>1</v>
      </c>
      <c r="AP471" t="str">
        <f t="shared" si="95"/>
        <v>Matched to Order</v>
      </c>
      <c r="AQ471">
        <f>IF(COUNTIF($A$2:A471,A471)=1,1,0)</f>
        <v>1</v>
      </c>
    </row>
    <row r="472" spans="1:43" x14ac:dyDescent="0.3">
      <c r="A472" t="s">
        <v>12367</v>
      </c>
      <c r="C472" t="s">
        <v>8540</v>
      </c>
      <c r="D472" s="1">
        <v>46268</v>
      </c>
      <c r="E472" t="s">
        <v>11819</v>
      </c>
      <c r="F472" t="s">
        <v>33</v>
      </c>
      <c r="G472">
        <v>3598</v>
      </c>
      <c r="H472">
        <v>43.18</v>
      </c>
      <c r="I472">
        <v>7.77</v>
      </c>
      <c r="J472">
        <v>3547.05</v>
      </c>
      <c r="K472" s="1">
        <v>46270</v>
      </c>
      <c r="L472" t="s">
        <v>12205</v>
      </c>
      <c r="M472">
        <f t="shared" si="84"/>
        <v>1</v>
      </c>
      <c r="N472">
        <f>COUNTIF(Orders!$A:$A,C472)</f>
        <v>1</v>
      </c>
      <c r="P472">
        <f>COUNTIF(Orders!$H:$H,UPPER(SUBSTITUTE(TRIM(C472),"-","")))</f>
        <v>1</v>
      </c>
      <c r="R472" t="str">
        <f t="shared" si="85"/>
        <v>Matched Order Reference</v>
      </c>
      <c r="S472">
        <f t="shared" si="86"/>
        <v>1</v>
      </c>
      <c r="V472" cm="1">
        <f t="array" ref="V472">IF(E472&lt;&gt;"CAPTURE",0,SUMPRODUCT((MDR_Rates!$A$2:$A$10=F472)*(G472&gt;MDR_Rates!$B$2:$B$10)*((MDR_Rates!$C$2:$C$10="")+(G472&lt;=MDR_Rates!$C$2:$C$10))*MDR_Rates!$D$2:$D$10))</f>
        <v>1.2</v>
      </c>
      <c r="W472">
        <f t="shared" si="87"/>
        <v>43.18</v>
      </c>
      <c r="X472">
        <f t="shared" si="88"/>
        <v>7.77</v>
      </c>
      <c r="Y472">
        <f t="shared" si="89"/>
        <v>0</v>
      </c>
      <c r="Z472">
        <f t="shared" si="90"/>
        <v>0</v>
      </c>
      <c r="AG472" t="str">
        <f t="shared" si="91"/>
        <v/>
      </c>
      <c r="AI472" t="str">
        <f t="shared" si="92"/>
        <v/>
      </c>
      <c r="AJ472" t="str">
        <f t="shared" si="93"/>
        <v/>
      </c>
      <c r="AK472" t="str">
        <f t="shared" si="94"/>
        <v>ORD26004310</v>
      </c>
      <c r="AL472">
        <f>IF(E472&lt;&gt;"CAPTURE","",COUNTIF(Orders!$H:$H,AK472))</f>
        <v>1</v>
      </c>
      <c r="AP472" t="str">
        <f t="shared" si="95"/>
        <v>Matched to Order</v>
      </c>
      <c r="AQ472">
        <f>IF(COUNTIF($A$2:A472,A472)=1,1,0)</f>
        <v>1</v>
      </c>
    </row>
    <row r="473" spans="1:43" x14ac:dyDescent="0.3">
      <c r="A473" t="s">
        <v>12368</v>
      </c>
      <c r="C473" t="s">
        <v>12369</v>
      </c>
      <c r="D473" s="1">
        <v>46268</v>
      </c>
      <c r="E473" t="s">
        <v>11819</v>
      </c>
      <c r="F473" t="s">
        <v>9</v>
      </c>
      <c r="G473">
        <v>2499</v>
      </c>
      <c r="H473">
        <v>7.5</v>
      </c>
      <c r="I473">
        <v>1.35</v>
      </c>
      <c r="J473">
        <v>2490.15</v>
      </c>
      <c r="K473" s="1">
        <v>46270</v>
      </c>
      <c r="L473" t="s">
        <v>12205</v>
      </c>
      <c r="M473">
        <f t="shared" si="84"/>
        <v>1</v>
      </c>
      <c r="N473">
        <f>COUNTIF(Orders!$A:$A,C473)</f>
        <v>1</v>
      </c>
      <c r="P473">
        <f>COUNTIF(Orders!$H:$H,UPPER(SUBSTITUTE(TRIM(C473),"-","")))</f>
        <v>1</v>
      </c>
      <c r="R473" t="str">
        <f t="shared" si="85"/>
        <v>Matched Order Reference</v>
      </c>
      <c r="S473">
        <f t="shared" si="86"/>
        <v>1</v>
      </c>
      <c r="V473" cm="1">
        <f t="array" ref="V473">IF(E473&lt;&gt;"CAPTURE",0,SUMPRODUCT((MDR_Rates!$A$2:$A$10=F473)*(G473&gt;MDR_Rates!$B$2:$B$10)*((MDR_Rates!$C$2:$C$10="")+(G473&lt;=MDR_Rates!$C$2:$C$10))*MDR_Rates!$D$2:$D$10))</f>
        <v>0.3</v>
      </c>
      <c r="W473">
        <f t="shared" si="87"/>
        <v>7.5</v>
      </c>
      <c r="X473">
        <f t="shared" si="88"/>
        <v>1.35</v>
      </c>
      <c r="Y473">
        <f t="shared" si="89"/>
        <v>0</v>
      </c>
      <c r="Z473">
        <f t="shared" si="90"/>
        <v>0</v>
      </c>
      <c r="AG473" t="str">
        <f t="shared" si="91"/>
        <v/>
      </c>
      <c r="AI473" t="str">
        <f t="shared" si="92"/>
        <v/>
      </c>
      <c r="AJ473" t="str">
        <f t="shared" si="93"/>
        <v/>
      </c>
      <c r="AK473" t="str">
        <f t="shared" si="94"/>
        <v>ORD26004314</v>
      </c>
      <c r="AL473">
        <f>IF(E473&lt;&gt;"CAPTURE","",COUNTIF(Orders!$H:$H,AK473))</f>
        <v>1</v>
      </c>
      <c r="AP473" t="str">
        <f t="shared" si="95"/>
        <v>Matched to Order</v>
      </c>
      <c r="AQ473">
        <f>IF(COUNTIF($A$2:A473,A473)=1,1,0)</f>
        <v>1</v>
      </c>
    </row>
    <row r="474" spans="1:43" x14ac:dyDescent="0.3">
      <c r="A474" t="s">
        <v>12370</v>
      </c>
      <c r="C474" t="s">
        <v>8660</v>
      </c>
      <c r="D474" s="1">
        <v>46268</v>
      </c>
      <c r="E474" t="s">
        <v>11819</v>
      </c>
      <c r="F474" t="s">
        <v>9</v>
      </c>
      <c r="G474">
        <v>4999</v>
      </c>
      <c r="H474">
        <v>15</v>
      </c>
      <c r="I474">
        <v>2.7</v>
      </c>
      <c r="J474">
        <v>4981.3</v>
      </c>
      <c r="K474" s="1">
        <v>46270</v>
      </c>
      <c r="L474" t="s">
        <v>12205</v>
      </c>
      <c r="M474">
        <f t="shared" si="84"/>
        <v>1</v>
      </c>
      <c r="N474">
        <f>COUNTIF(Orders!$A:$A,C474)</f>
        <v>1</v>
      </c>
      <c r="P474">
        <f>COUNTIF(Orders!$H:$H,UPPER(SUBSTITUTE(TRIM(C474),"-","")))</f>
        <v>1</v>
      </c>
      <c r="R474" t="str">
        <f t="shared" si="85"/>
        <v>Matched Order Reference</v>
      </c>
      <c r="S474">
        <f t="shared" si="86"/>
        <v>1</v>
      </c>
      <c r="V474" cm="1">
        <f t="array" ref="V474">IF(E474&lt;&gt;"CAPTURE",0,SUMPRODUCT((MDR_Rates!$A$2:$A$10=F474)*(G474&gt;MDR_Rates!$B$2:$B$10)*((MDR_Rates!$C$2:$C$10="")+(G474&lt;=MDR_Rates!$C$2:$C$10))*MDR_Rates!$D$2:$D$10))</f>
        <v>0.3</v>
      </c>
      <c r="W474">
        <f t="shared" si="87"/>
        <v>15</v>
      </c>
      <c r="X474">
        <f t="shared" si="88"/>
        <v>2.7</v>
      </c>
      <c r="Y474">
        <f t="shared" si="89"/>
        <v>0</v>
      </c>
      <c r="Z474">
        <f t="shared" si="90"/>
        <v>0</v>
      </c>
      <c r="AG474" t="str">
        <f t="shared" si="91"/>
        <v/>
      </c>
      <c r="AI474" t="str">
        <f t="shared" si="92"/>
        <v/>
      </c>
      <c r="AJ474" t="str">
        <f t="shared" si="93"/>
        <v/>
      </c>
      <c r="AK474" t="str">
        <f t="shared" si="94"/>
        <v>ORD26004371</v>
      </c>
      <c r="AL474">
        <f>IF(E474&lt;&gt;"CAPTURE","",COUNTIF(Orders!$H:$H,AK474))</f>
        <v>1</v>
      </c>
      <c r="AP474" t="str">
        <f t="shared" si="95"/>
        <v>Matched to Order</v>
      </c>
      <c r="AQ474">
        <f>IF(COUNTIF($A$2:A474,A474)=1,1,0)</f>
        <v>1</v>
      </c>
    </row>
    <row r="475" spans="1:43" x14ac:dyDescent="0.3">
      <c r="A475" t="s">
        <v>12371</v>
      </c>
      <c r="C475" t="s">
        <v>12372</v>
      </c>
      <c r="D475" s="1">
        <v>46268</v>
      </c>
      <c r="E475" t="s">
        <v>11819</v>
      </c>
      <c r="F475" t="s">
        <v>17</v>
      </c>
      <c r="G475">
        <v>999</v>
      </c>
      <c r="H475">
        <v>17.98</v>
      </c>
      <c r="I475">
        <v>3.24</v>
      </c>
      <c r="J475">
        <v>977.78</v>
      </c>
      <c r="K475" s="1">
        <v>46270</v>
      </c>
      <c r="L475" t="s">
        <v>12205</v>
      </c>
      <c r="M475">
        <f t="shared" si="84"/>
        <v>1</v>
      </c>
      <c r="N475">
        <f>COUNTIF(Orders!$A:$A,C475)</f>
        <v>1</v>
      </c>
      <c r="P475">
        <f>COUNTIF(Orders!$H:$H,UPPER(SUBSTITUTE(TRIM(C475),"-","")))</f>
        <v>1</v>
      </c>
      <c r="R475" t="str">
        <f t="shared" si="85"/>
        <v>Matched Order Reference</v>
      </c>
      <c r="S475">
        <f t="shared" si="86"/>
        <v>1</v>
      </c>
      <c r="V475" cm="1">
        <f t="array" ref="V475">IF(E475&lt;&gt;"CAPTURE",0,SUMPRODUCT((MDR_Rates!$A$2:$A$10=F475)*(G475&gt;MDR_Rates!$B$2:$B$10)*((MDR_Rates!$C$2:$C$10="")+(G475&lt;=MDR_Rates!$C$2:$C$10))*MDR_Rates!$D$2:$D$10))</f>
        <v>1.8</v>
      </c>
      <c r="W475">
        <f t="shared" si="87"/>
        <v>17.98</v>
      </c>
      <c r="X475">
        <f t="shared" si="88"/>
        <v>3.24</v>
      </c>
      <c r="Y475">
        <f t="shared" si="89"/>
        <v>0</v>
      </c>
      <c r="Z475">
        <f t="shared" si="90"/>
        <v>0</v>
      </c>
      <c r="AG475" t="str">
        <f t="shared" si="91"/>
        <v/>
      </c>
      <c r="AI475" t="str">
        <f t="shared" si="92"/>
        <v/>
      </c>
      <c r="AJ475" t="str">
        <f t="shared" si="93"/>
        <v/>
      </c>
      <c r="AK475" t="str">
        <f t="shared" si="94"/>
        <v>ORD26004402</v>
      </c>
      <c r="AL475">
        <f>IF(E475&lt;&gt;"CAPTURE","",COUNTIF(Orders!$H:$H,AK475))</f>
        <v>1</v>
      </c>
      <c r="AP475" t="str">
        <f t="shared" si="95"/>
        <v>Matched to Order</v>
      </c>
      <c r="AQ475">
        <f>IF(COUNTIF($A$2:A475,A475)=1,1,0)</f>
        <v>1</v>
      </c>
    </row>
    <row r="476" spans="1:43" x14ac:dyDescent="0.3">
      <c r="A476" t="s">
        <v>12373</v>
      </c>
      <c r="C476" t="s">
        <v>12374</v>
      </c>
      <c r="D476" s="1">
        <v>46268</v>
      </c>
      <c r="E476" t="s">
        <v>11819</v>
      </c>
      <c r="F476" t="s">
        <v>17</v>
      </c>
      <c r="G476">
        <v>2798</v>
      </c>
      <c r="H476">
        <v>44.77</v>
      </c>
      <c r="I476">
        <v>8.06</v>
      </c>
      <c r="J476">
        <v>2745.17</v>
      </c>
      <c r="K476" s="1">
        <v>46270</v>
      </c>
      <c r="L476" t="s">
        <v>12205</v>
      </c>
      <c r="M476">
        <f t="shared" si="84"/>
        <v>1</v>
      </c>
      <c r="N476">
        <f>COUNTIF(Orders!$A:$A,C476)</f>
        <v>1</v>
      </c>
      <c r="P476">
        <f>COUNTIF(Orders!$H:$H,UPPER(SUBSTITUTE(TRIM(C476),"-","")))</f>
        <v>1</v>
      </c>
      <c r="R476" t="str">
        <f t="shared" si="85"/>
        <v>Matched Order Reference</v>
      </c>
      <c r="S476">
        <f t="shared" si="86"/>
        <v>1</v>
      </c>
      <c r="V476" cm="1">
        <f t="array" ref="V476">IF(E476&lt;&gt;"CAPTURE",0,SUMPRODUCT((MDR_Rates!$A$2:$A$10=F476)*(G476&gt;MDR_Rates!$B$2:$B$10)*((MDR_Rates!$C$2:$C$10="")+(G476&lt;=MDR_Rates!$C$2:$C$10))*MDR_Rates!$D$2:$D$10))</f>
        <v>1.6</v>
      </c>
      <c r="W476">
        <f t="shared" si="87"/>
        <v>44.77</v>
      </c>
      <c r="X476">
        <f t="shared" si="88"/>
        <v>8.06</v>
      </c>
      <c r="Y476">
        <f t="shared" si="89"/>
        <v>0</v>
      </c>
      <c r="Z476">
        <f t="shared" si="90"/>
        <v>0</v>
      </c>
      <c r="AG476" t="str">
        <f t="shared" si="91"/>
        <v/>
      </c>
      <c r="AI476" t="str">
        <f t="shared" si="92"/>
        <v/>
      </c>
      <c r="AJ476" t="str">
        <f t="shared" si="93"/>
        <v/>
      </c>
      <c r="AK476" t="str">
        <f t="shared" si="94"/>
        <v>ORD26004403</v>
      </c>
      <c r="AL476">
        <f>IF(E476&lt;&gt;"CAPTURE","",COUNTIF(Orders!$H:$H,AK476))</f>
        <v>1</v>
      </c>
      <c r="AP476" t="str">
        <f t="shared" si="95"/>
        <v>Matched to Order</v>
      </c>
      <c r="AQ476">
        <f>IF(COUNTIF($A$2:A476,A476)=1,1,0)</f>
        <v>1</v>
      </c>
    </row>
    <row r="477" spans="1:43" x14ac:dyDescent="0.3">
      <c r="A477" t="s">
        <v>12375</v>
      </c>
      <c r="C477" t="s">
        <v>8753</v>
      </c>
      <c r="D477" s="1">
        <v>46268</v>
      </c>
      <c r="E477" t="s">
        <v>11819</v>
      </c>
      <c r="F477" t="s">
        <v>9</v>
      </c>
      <c r="G477">
        <v>3499</v>
      </c>
      <c r="H477">
        <v>10.5</v>
      </c>
      <c r="I477">
        <v>1.89</v>
      </c>
      <c r="J477">
        <v>3486.61</v>
      </c>
      <c r="K477" s="1">
        <v>46270</v>
      </c>
      <c r="L477" t="s">
        <v>12205</v>
      </c>
      <c r="M477">
        <f t="shared" si="84"/>
        <v>1</v>
      </c>
      <c r="N477">
        <f>COUNTIF(Orders!$A:$A,C477)</f>
        <v>1</v>
      </c>
      <c r="P477">
        <f>COUNTIF(Orders!$H:$H,UPPER(SUBSTITUTE(TRIM(C477),"-","")))</f>
        <v>1</v>
      </c>
      <c r="R477" t="str">
        <f t="shared" si="85"/>
        <v>Matched Order Reference</v>
      </c>
      <c r="S477">
        <f t="shared" si="86"/>
        <v>1</v>
      </c>
      <c r="V477" cm="1">
        <f t="array" ref="V477">IF(E477&lt;&gt;"CAPTURE",0,SUMPRODUCT((MDR_Rates!$A$2:$A$10=F477)*(G477&gt;MDR_Rates!$B$2:$B$10)*((MDR_Rates!$C$2:$C$10="")+(G477&lt;=MDR_Rates!$C$2:$C$10))*MDR_Rates!$D$2:$D$10))</f>
        <v>0.3</v>
      </c>
      <c r="W477">
        <f t="shared" si="87"/>
        <v>10.5</v>
      </c>
      <c r="X477">
        <f t="shared" si="88"/>
        <v>1.89</v>
      </c>
      <c r="Y477">
        <f t="shared" si="89"/>
        <v>0</v>
      </c>
      <c r="Z477">
        <f t="shared" si="90"/>
        <v>0</v>
      </c>
      <c r="AG477" t="str">
        <f t="shared" si="91"/>
        <v/>
      </c>
      <c r="AI477" t="str">
        <f t="shared" si="92"/>
        <v/>
      </c>
      <c r="AJ477" t="str">
        <f t="shared" si="93"/>
        <v/>
      </c>
      <c r="AK477" t="str">
        <f t="shared" si="94"/>
        <v>ORD26004418</v>
      </c>
      <c r="AL477">
        <f>IF(E477&lt;&gt;"CAPTURE","",COUNTIF(Orders!$H:$H,AK477))</f>
        <v>1</v>
      </c>
      <c r="AP477" t="str">
        <f t="shared" si="95"/>
        <v>Matched to Order</v>
      </c>
      <c r="AQ477">
        <f>IF(COUNTIF($A$2:A477,A477)=1,1,0)</f>
        <v>1</v>
      </c>
    </row>
    <row r="478" spans="1:43" x14ac:dyDescent="0.3">
      <c r="A478" t="s">
        <v>12376</v>
      </c>
      <c r="C478" t="s">
        <v>8797</v>
      </c>
      <c r="D478" s="1">
        <v>46268</v>
      </c>
      <c r="E478" t="s">
        <v>11819</v>
      </c>
      <c r="F478" t="s">
        <v>9</v>
      </c>
      <c r="G478">
        <v>1498</v>
      </c>
      <c r="H478">
        <v>0</v>
      </c>
      <c r="I478">
        <v>0</v>
      </c>
      <c r="J478">
        <v>1498</v>
      </c>
      <c r="K478" s="1">
        <v>46270</v>
      </c>
      <c r="L478" t="s">
        <v>12205</v>
      </c>
      <c r="M478">
        <f t="shared" si="84"/>
        <v>1</v>
      </c>
      <c r="N478">
        <f>COUNTIF(Orders!$A:$A,C478)</f>
        <v>1</v>
      </c>
      <c r="P478">
        <f>COUNTIF(Orders!$H:$H,UPPER(SUBSTITUTE(TRIM(C478),"-","")))</f>
        <v>1</v>
      </c>
      <c r="R478" t="str">
        <f t="shared" si="85"/>
        <v>Matched Order Reference</v>
      </c>
      <c r="S478">
        <f t="shared" si="86"/>
        <v>1</v>
      </c>
      <c r="V478" cm="1">
        <f t="array" ref="V478">IF(E478&lt;&gt;"CAPTURE",0,SUMPRODUCT((MDR_Rates!$A$2:$A$10=F478)*(G478&gt;MDR_Rates!$B$2:$B$10)*((MDR_Rates!$C$2:$C$10="")+(G478&lt;=MDR_Rates!$C$2:$C$10))*MDR_Rates!$D$2:$D$10))</f>
        <v>0</v>
      </c>
      <c r="W478">
        <f t="shared" si="87"/>
        <v>0</v>
      </c>
      <c r="X478">
        <f t="shared" si="88"/>
        <v>0</v>
      </c>
      <c r="Y478">
        <f t="shared" si="89"/>
        <v>0</v>
      </c>
      <c r="Z478">
        <f t="shared" si="90"/>
        <v>0</v>
      </c>
      <c r="AG478" t="str">
        <f t="shared" si="91"/>
        <v/>
      </c>
      <c r="AI478" t="str">
        <f t="shared" si="92"/>
        <v/>
      </c>
      <c r="AJ478" t="str">
        <f t="shared" si="93"/>
        <v/>
      </c>
      <c r="AK478" t="str">
        <f t="shared" si="94"/>
        <v>ORD26004441</v>
      </c>
      <c r="AL478">
        <f>IF(E478&lt;&gt;"CAPTURE","",COUNTIF(Orders!$H:$H,AK478))</f>
        <v>1</v>
      </c>
      <c r="AP478" t="str">
        <f t="shared" si="95"/>
        <v>Matched to Order</v>
      </c>
      <c r="AQ478">
        <f>IF(COUNTIF($A$2:A478,A478)=1,1,0)</f>
        <v>1</v>
      </c>
    </row>
    <row r="479" spans="1:43" x14ac:dyDescent="0.3">
      <c r="A479" t="s">
        <v>12377</v>
      </c>
      <c r="C479" t="s">
        <v>8805</v>
      </c>
      <c r="D479" s="1">
        <v>46268</v>
      </c>
      <c r="E479" t="s">
        <v>11819</v>
      </c>
      <c r="F479" t="s">
        <v>44</v>
      </c>
      <c r="G479">
        <v>4147</v>
      </c>
      <c r="H479">
        <v>70.5</v>
      </c>
      <c r="I479">
        <v>12.69</v>
      </c>
      <c r="J479">
        <v>4063.81</v>
      </c>
      <c r="K479" s="1">
        <v>46270</v>
      </c>
      <c r="L479" t="s">
        <v>12205</v>
      </c>
      <c r="M479">
        <f t="shared" si="84"/>
        <v>1</v>
      </c>
      <c r="N479">
        <f>COUNTIF(Orders!$A:$A,C479)</f>
        <v>1</v>
      </c>
      <c r="P479">
        <f>COUNTIF(Orders!$H:$H,UPPER(SUBSTITUTE(TRIM(C479),"-","")))</f>
        <v>1</v>
      </c>
      <c r="R479" t="str">
        <f t="shared" si="85"/>
        <v>Matched Order Reference</v>
      </c>
      <c r="S479">
        <f t="shared" si="86"/>
        <v>1</v>
      </c>
      <c r="V479" cm="1">
        <f t="array" ref="V479">IF(E479&lt;&gt;"CAPTURE",0,SUMPRODUCT((MDR_Rates!$A$2:$A$10=F479)*(G479&gt;MDR_Rates!$B$2:$B$10)*((MDR_Rates!$C$2:$C$10="")+(G479&lt;=MDR_Rates!$C$2:$C$10))*MDR_Rates!$D$2:$D$10))</f>
        <v>1.7</v>
      </c>
      <c r="W479">
        <f t="shared" si="87"/>
        <v>70.5</v>
      </c>
      <c r="X479">
        <f t="shared" si="88"/>
        <v>12.69</v>
      </c>
      <c r="Y479">
        <f t="shared" si="89"/>
        <v>0</v>
      </c>
      <c r="Z479">
        <f t="shared" si="90"/>
        <v>0</v>
      </c>
      <c r="AG479" t="str">
        <f t="shared" si="91"/>
        <v/>
      </c>
      <c r="AI479" t="str">
        <f t="shared" si="92"/>
        <v/>
      </c>
      <c r="AJ479" t="str">
        <f t="shared" si="93"/>
        <v/>
      </c>
      <c r="AK479" t="str">
        <f t="shared" si="94"/>
        <v>ORD26004445</v>
      </c>
      <c r="AL479">
        <f>IF(E479&lt;&gt;"CAPTURE","",COUNTIF(Orders!$H:$H,AK479))</f>
        <v>1</v>
      </c>
      <c r="AP479" t="str">
        <f t="shared" si="95"/>
        <v>Matched to Order</v>
      </c>
      <c r="AQ479">
        <f>IF(COUNTIF($A$2:A479,A479)=1,1,0)</f>
        <v>1</v>
      </c>
    </row>
    <row r="480" spans="1:43" x14ac:dyDescent="0.3">
      <c r="A480" t="s">
        <v>12378</v>
      </c>
      <c r="C480" t="s">
        <v>8888</v>
      </c>
      <c r="D480" s="1">
        <v>46268</v>
      </c>
      <c r="E480" t="s">
        <v>11819</v>
      </c>
      <c r="F480" t="s">
        <v>17</v>
      </c>
      <c r="G480">
        <v>1998</v>
      </c>
      <c r="H480">
        <v>35.96</v>
      </c>
      <c r="I480">
        <v>6.47</v>
      </c>
      <c r="J480">
        <v>1955.57</v>
      </c>
      <c r="K480" s="1">
        <v>46270</v>
      </c>
      <c r="L480" t="s">
        <v>12205</v>
      </c>
      <c r="M480">
        <f t="shared" si="84"/>
        <v>1</v>
      </c>
      <c r="N480">
        <f>COUNTIF(Orders!$A:$A,C480)</f>
        <v>1</v>
      </c>
      <c r="P480">
        <f>COUNTIF(Orders!$H:$H,UPPER(SUBSTITUTE(TRIM(C480),"-","")))</f>
        <v>1</v>
      </c>
      <c r="R480" t="str">
        <f t="shared" si="85"/>
        <v>Matched Order Reference</v>
      </c>
      <c r="S480">
        <f t="shared" si="86"/>
        <v>1</v>
      </c>
      <c r="V480" cm="1">
        <f t="array" ref="V480">IF(E480&lt;&gt;"CAPTURE",0,SUMPRODUCT((MDR_Rates!$A$2:$A$10=F480)*(G480&gt;MDR_Rates!$B$2:$B$10)*((MDR_Rates!$C$2:$C$10="")+(G480&lt;=MDR_Rates!$C$2:$C$10))*MDR_Rates!$D$2:$D$10))</f>
        <v>1.8</v>
      </c>
      <c r="W480">
        <f t="shared" si="87"/>
        <v>35.96</v>
      </c>
      <c r="X480">
        <f t="shared" si="88"/>
        <v>6.47</v>
      </c>
      <c r="Y480">
        <f t="shared" si="89"/>
        <v>0</v>
      </c>
      <c r="Z480">
        <f t="shared" si="90"/>
        <v>0</v>
      </c>
      <c r="AG480" t="str">
        <f t="shared" si="91"/>
        <v/>
      </c>
      <c r="AI480" t="str">
        <f t="shared" si="92"/>
        <v/>
      </c>
      <c r="AJ480" t="str">
        <f t="shared" si="93"/>
        <v/>
      </c>
      <c r="AK480" t="str">
        <f t="shared" si="94"/>
        <v>ORD26004488</v>
      </c>
      <c r="AL480">
        <f>IF(E480&lt;&gt;"CAPTURE","",COUNTIF(Orders!$H:$H,AK480))</f>
        <v>1</v>
      </c>
      <c r="AP480" t="str">
        <f t="shared" si="95"/>
        <v>Matched to Order</v>
      </c>
      <c r="AQ480">
        <f>IF(COUNTIF($A$2:A480,A480)=1,1,0)</f>
        <v>1</v>
      </c>
    </row>
    <row r="481" spans="1:43" x14ac:dyDescent="0.3">
      <c r="A481" t="s">
        <v>12379</v>
      </c>
      <c r="C481" t="s">
        <v>8892</v>
      </c>
      <c r="D481" s="1">
        <v>46268</v>
      </c>
      <c r="E481" t="s">
        <v>11819</v>
      </c>
      <c r="F481" t="s">
        <v>9</v>
      </c>
      <c r="G481">
        <v>6847</v>
      </c>
      <c r="H481">
        <v>20.54</v>
      </c>
      <c r="I481">
        <v>3.7</v>
      </c>
      <c r="J481">
        <v>6822.76</v>
      </c>
      <c r="K481" s="1">
        <v>46270</v>
      </c>
      <c r="L481" t="s">
        <v>12205</v>
      </c>
      <c r="M481">
        <f t="shared" si="84"/>
        <v>1</v>
      </c>
      <c r="N481">
        <f>COUNTIF(Orders!$A:$A,C481)</f>
        <v>1</v>
      </c>
      <c r="P481">
        <f>COUNTIF(Orders!$H:$H,UPPER(SUBSTITUTE(TRIM(C481),"-","")))</f>
        <v>1</v>
      </c>
      <c r="R481" t="str">
        <f t="shared" si="85"/>
        <v>Matched Order Reference</v>
      </c>
      <c r="S481">
        <f t="shared" si="86"/>
        <v>1</v>
      </c>
      <c r="V481" cm="1">
        <f t="array" ref="V481">IF(E481&lt;&gt;"CAPTURE",0,SUMPRODUCT((MDR_Rates!$A$2:$A$10=F481)*(G481&gt;MDR_Rates!$B$2:$B$10)*((MDR_Rates!$C$2:$C$10="")+(G481&lt;=MDR_Rates!$C$2:$C$10))*MDR_Rates!$D$2:$D$10))</f>
        <v>0.3</v>
      </c>
      <c r="W481">
        <f t="shared" si="87"/>
        <v>20.54</v>
      </c>
      <c r="X481">
        <f t="shared" si="88"/>
        <v>3.7</v>
      </c>
      <c r="Y481">
        <f t="shared" si="89"/>
        <v>0</v>
      </c>
      <c r="Z481">
        <f t="shared" si="90"/>
        <v>0</v>
      </c>
      <c r="AG481" t="str">
        <f t="shared" si="91"/>
        <v/>
      </c>
      <c r="AI481" t="str">
        <f t="shared" si="92"/>
        <v/>
      </c>
      <c r="AJ481" t="str">
        <f t="shared" si="93"/>
        <v/>
      </c>
      <c r="AK481" t="str">
        <f t="shared" si="94"/>
        <v>ORD26004490</v>
      </c>
      <c r="AL481">
        <f>IF(E481&lt;&gt;"CAPTURE","",COUNTIF(Orders!$H:$H,AK481))</f>
        <v>1</v>
      </c>
      <c r="AP481" t="str">
        <f t="shared" si="95"/>
        <v>Matched to Order</v>
      </c>
      <c r="AQ481">
        <f>IF(COUNTIF($A$2:A481,A481)=1,1,0)</f>
        <v>1</v>
      </c>
    </row>
    <row r="482" spans="1:43" x14ac:dyDescent="0.3">
      <c r="A482" t="s">
        <v>12380</v>
      </c>
      <c r="C482" t="s">
        <v>8903</v>
      </c>
      <c r="D482" s="1">
        <v>46268</v>
      </c>
      <c r="E482" t="s">
        <v>11819</v>
      </c>
      <c r="F482" t="s">
        <v>33</v>
      </c>
      <c r="G482">
        <v>1299</v>
      </c>
      <c r="H482">
        <v>19.489999999999998</v>
      </c>
      <c r="I482">
        <v>3.51</v>
      </c>
      <c r="J482">
        <v>1276</v>
      </c>
      <c r="K482" s="1">
        <v>46270</v>
      </c>
      <c r="L482" t="s">
        <v>12205</v>
      </c>
      <c r="M482">
        <f t="shared" si="84"/>
        <v>1</v>
      </c>
      <c r="N482">
        <f>COUNTIF(Orders!$A:$A,C482)</f>
        <v>1</v>
      </c>
      <c r="P482">
        <f>COUNTIF(Orders!$H:$H,UPPER(SUBSTITUTE(TRIM(C482),"-","")))</f>
        <v>1</v>
      </c>
      <c r="R482" t="str">
        <f t="shared" si="85"/>
        <v>Matched Order Reference</v>
      </c>
      <c r="S482">
        <f t="shared" si="86"/>
        <v>1</v>
      </c>
      <c r="V482" cm="1">
        <f t="array" ref="V482">IF(E482&lt;&gt;"CAPTURE",0,SUMPRODUCT((MDR_Rates!$A$2:$A$10=F482)*(G482&gt;MDR_Rates!$B$2:$B$10)*((MDR_Rates!$C$2:$C$10="")+(G482&lt;=MDR_Rates!$C$2:$C$10))*MDR_Rates!$D$2:$D$10))</f>
        <v>1.5</v>
      </c>
      <c r="W482">
        <f t="shared" si="87"/>
        <v>19.489999999999998</v>
      </c>
      <c r="X482">
        <f t="shared" si="88"/>
        <v>3.51</v>
      </c>
      <c r="Y482">
        <f t="shared" si="89"/>
        <v>0</v>
      </c>
      <c r="Z482">
        <f t="shared" si="90"/>
        <v>0</v>
      </c>
      <c r="AG482" t="str">
        <f t="shared" si="91"/>
        <v/>
      </c>
      <c r="AI482" t="str">
        <f t="shared" si="92"/>
        <v/>
      </c>
      <c r="AJ482" t="str">
        <f t="shared" si="93"/>
        <v/>
      </c>
      <c r="AK482" t="str">
        <f t="shared" si="94"/>
        <v>ORD26004496</v>
      </c>
      <c r="AL482">
        <f>IF(E482&lt;&gt;"CAPTURE","",COUNTIF(Orders!$H:$H,AK482))</f>
        <v>1</v>
      </c>
      <c r="AP482" t="str">
        <f t="shared" si="95"/>
        <v>Matched to Order</v>
      </c>
      <c r="AQ482">
        <f>IF(COUNTIF($A$2:A482,A482)=1,1,0)</f>
        <v>1</v>
      </c>
    </row>
    <row r="483" spans="1:43" x14ac:dyDescent="0.3">
      <c r="A483" t="s">
        <v>12381</v>
      </c>
      <c r="C483" t="s">
        <v>9114</v>
      </c>
      <c r="D483" s="1">
        <v>46268</v>
      </c>
      <c r="E483" t="s">
        <v>11819</v>
      </c>
      <c r="F483" t="s">
        <v>17</v>
      </c>
      <c r="G483">
        <v>599</v>
      </c>
      <c r="H483">
        <v>10.78</v>
      </c>
      <c r="I483">
        <v>1.94</v>
      </c>
      <c r="J483">
        <v>586.28</v>
      </c>
      <c r="K483" s="1">
        <v>46270</v>
      </c>
      <c r="L483" t="s">
        <v>12205</v>
      </c>
      <c r="M483">
        <f t="shared" si="84"/>
        <v>1</v>
      </c>
      <c r="N483">
        <f>COUNTIF(Orders!$A:$A,C483)</f>
        <v>1</v>
      </c>
      <c r="P483">
        <f>COUNTIF(Orders!$H:$H,UPPER(SUBSTITUTE(TRIM(C483),"-","")))</f>
        <v>1</v>
      </c>
      <c r="R483" t="str">
        <f t="shared" si="85"/>
        <v>Matched Order Reference</v>
      </c>
      <c r="S483">
        <f t="shared" si="86"/>
        <v>1</v>
      </c>
      <c r="V483" cm="1">
        <f t="array" ref="V483">IF(E483&lt;&gt;"CAPTURE",0,SUMPRODUCT((MDR_Rates!$A$2:$A$10=F483)*(G483&gt;MDR_Rates!$B$2:$B$10)*((MDR_Rates!$C$2:$C$10="")+(G483&lt;=MDR_Rates!$C$2:$C$10))*MDR_Rates!$D$2:$D$10))</f>
        <v>1.8</v>
      </c>
      <c r="W483">
        <f t="shared" si="87"/>
        <v>10.78</v>
      </c>
      <c r="X483">
        <f t="shared" si="88"/>
        <v>1.94</v>
      </c>
      <c r="Y483">
        <f t="shared" si="89"/>
        <v>0</v>
      </c>
      <c r="Z483">
        <f t="shared" si="90"/>
        <v>0</v>
      </c>
      <c r="AG483" t="str">
        <f t="shared" si="91"/>
        <v/>
      </c>
      <c r="AI483" t="str">
        <f t="shared" si="92"/>
        <v/>
      </c>
      <c r="AJ483" t="str">
        <f t="shared" si="93"/>
        <v/>
      </c>
      <c r="AK483" t="str">
        <f t="shared" si="94"/>
        <v>ORD26004603</v>
      </c>
      <c r="AL483">
        <f>IF(E483&lt;&gt;"CAPTURE","",COUNTIF(Orders!$H:$H,AK483))</f>
        <v>1</v>
      </c>
      <c r="AP483" t="str">
        <f t="shared" si="95"/>
        <v>Matched to Order</v>
      </c>
      <c r="AQ483">
        <f>IF(COUNTIF($A$2:A483,A483)=1,1,0)</f>
        <v>1</v>
      </c>
    </row>
    <row r="484" spans="1:43" x14ac:dyDescent="0.3">
      <c r="A484" t="s">
        <v>12382</v>
      </c>
      <c r="C484" t="s">
        <v>9226</v>
      </c>
      <c r="D484" s="1">
        <v>46268</v>
      </c>
      <c r="E484" t="s">
        <v>11819</v>
      </c>
      <c r="F484" t="s">
        <v>9</v>
      </c>
      <c r="G484">
        <v>2499</v>
      </c>
      <c r="H484">
        <v>7.5</v>
      </c>
      <c r="I484">
        <v>1.35</v>
      </c>
      <c r="J484">
        <v>2490.15</v>
      </c>
      <c r="K484" s="1">
        <v>46270</v>
      </c>
      <c r="L484" t="s">
        <v>12205</v>
      </c>
      <c r="M484">
        <f t="shared" si="84"/>
        <v>1</v>
      </c>
      <c r="N484">
        <f>COUNTIF(Orders!$A:$A,C484)</f>
        <v>1</v>
      </c>
      <c r="P484">
        <f>COUNTIF(Orders!$H:$H,UPPER(SUBSTITUTE(TRIM(C484),"-","")))</f>
        <v>1</v>
      </c>
      <c r="R484" t="str">
        <f t="shared" si="85"/>
        <v>Matched Order Reference</v>
      </c>
      <c r="S484">
        <f t="shared" si="86"/>
        <v>1</v>
      </c>
      <c r="V484" cm="1">
        <f t="array" ref="V484">IF(E484&lt;&gt;"CAPTURE",0,SUMPRODUCT((MDR_Rates!$A$2:$A$10=F484)*(G484&gt;MDR_Rates!$B$2:$B$10)*((MDR_Rates!$C$2:$C$10="")+(G484&lt;=MDR_Rates!$C$2:$C$10))*MDR_Rates!$D$2:$D$10))</f>
        <v>0.3</v>
      </c>
      <c r="W484">
        <f t="shared" si="87"/>
        <v>7.5</v>
      </c>
      <c r="X484">
        <f t="shared" si="88"/>
        <v>1.35</v>
      </c>
      <c r="Y484">
        <f t="shared" si="89"/>
        <v>0</v>
      </c>
      <c r="Z484">
        <f t="shared" si="90"/>
        <v>0</v>
      </c>
      <c r="AG484" t="str">
        <f t="shared" si="91"/>
        <v/>
      </c>
      <c r="AI484" t="str">
        <f t="shared" si="92"/>
        <v/>
      </c>
      <c r="AJ484" t="str">
        <f t="shared" si="93"/>
        <v/>
      </c>
      <c r="AK484" t="str">
        <f t="shared" si="94"/>
        <v>ORD26004661</v>
      </c>
      <c r="AL484">
        <f>IF(E484&lt;&gt;"CAPTURE","",COUNTIF(Orders!$H:$H,AK484))</f>
        <v>1</v>
      </c>
      <c r="AP484" t="str">
        <f t="shared" si="95"/>
        <v>Matched to Order</v>
      </c>
      <c r="AQ484">
        <f>IF(COUNTIF($A$2:A484,A484)=1,1,0)</f>
        <v>1</v>
      </c>
    </row>
    <row r="485" spans="1:43" x14ac:dyDescent="0.3">
      <c r="A485" t="s">
        <v>12383</v>
      </c>
      <c r="C485" t="s">
        <v>9311</v>
      </c>
      <c r="D485" s="1">
        <v>46268</v>
      </c>
      <c r="E485" t="s">
        <v>11819</v>
      </c>
      <c r="F485" t="s">
        <v>9</v>
      </c>
      <c r="G485">
        <v>2998</v>
      </c>
      <c r="H485">
        <v>8.99</v>
      </c>
      <c r="I485">
        <v>1.62</v>
      </c>
      <c r="J485">
        <v>2987.39</v>
      </c>
      <c r="K485" s="1">
        <v>46270</v>
      </c>
      <c r="L485" t="s">
        <v>12205</v>
      </c>
      <c r="M485">
        <f t="shared" si="84"/>
        <v>1</v>
      </c>
      <c r="N485">
        <f>COUNTIF(Orders!$A:$A,C485)</f>
        <v>1</v>
      </c>
      <c r="P485">
        <f>COUNTIF(Orders!$H:$H,UPPER(SUBSTITUTE(TRIM(C485),"-","")))</f>
        <v>1</v>
      </c>
      <c r="R485" t="str">
        <f t="shared" si="85"/>
        <v>Matched Order Reference</v>
      </c>
      <c r="S485">
        <f t="shared" si="86"/>
        <v>1</v>
      </c>
      <c r="V485" cm="1">
        <f t="array" ref="V485">IF(E485&lt;&gt;"CAPTURE",0,SUMPRODUCT((MDR_Rates!$A$2:$A$10=F485)*(G485&gt;MDR_Rates!$B$2:$B$10)*((MDR_Rates!$C$2:$C$10="")+(G485&lt;=MDR_Rates!$C$2:$C$10))*MDR_Rates!$D$2:$D$10))</f>
        <v>0.3</v>
      </c>
      <c r="W485">
        <f t="shared" si="87"/>
        <v>8.99</v>
      </c>
      <c r="X485">
        <f t="shared" si="88"/>
        <v>1.62</v>
      </c>
      <c r="Y485">
        <f t="shared" si="89"/>
        <v>0</v>
      </c>
      <c r="Z485">
        <f t="shared" si="90"/>
        <v>0</v>
      </c>
      <c r="AG485" t="str">
        <f t="shared" si="91"/>
        <v/>
      </c>
      <c r="AI485" t="str">
        <f t="shared" si="92"/>
        <v/>
      </c>
      <c r="AJ485" t="str">
        <f t="shared" si="93"/>
        <v/>
      </c>
      <c r="AK485" t="str">
        <f t="shared" si="94"/>
        <v>ORD26004704</v>
      </c>
      <c r="AL485">
        <f>IF(E485&lt;&gt;"CAPTURE","",COUNTIF(Orders!$H:$H,AK485))</f>
        <v>1</v>
      </c>
      <c r="AP485" t="str">
        <f t="shared" si="95"/>
        <v>Matched to Order</v>
      </c>
      <c r="AQ485">
        <f>IF(COUNTIF($A$2:A485,A485)=1,1,0)</f>
        <v>1</v>
      </c>
    </row>
    <row r="486" spans="1:43" x14ac:dyDescent="0.3">
      <c r="A486" t="s">
        <v>12384</v>
      </c>
      <c r="C486" t="s">
        <v>9315</v>
      </c>
      <c r="D486" s="1">
        <v>46268</v>
      </c>
      <c r="E486" t="s">
        <v>11819</v>
      </c>
      <c r="F486" t="s">
        <v>44</v>
      </c>
      <c r="G486">
        <v>8348</v>
      </c>
      <c r="H486">
        <v>141.91999999999999</v>
      </c>
      <c r="I486">
        <v>25.55</v>
      </c>
      <c r="J486">
        <v>8180.53</v>
      </c>
      <c r="K486" s="1">
        <v>46270</v>
      </c>
      <c r="L486" t="s">
        <v>12205</v>
      </c>
      <c r="M486">
        <f t="shared" si="84"/>
        <v>1</v>
      </c>
      <c r="N486">
        <f>COUNTIF(Orders!$A:$A,C486)</f>
        <v>1</v>
      </c>
      <c r="P486">
        <f>COUNTIF(Orders!$H:$H,UPPER(SUBSTITUTE(TRIM(C486),"-","")))</f>
        <v>1</v>
      </c>
      <c r="R486" t="str">
        <f t="shared" si="85"/>
        <v>Matched Order Reference</v>
      </c>
      <c r="S486">
        <f t="shared" si="86"/>
        <v>1</v>
      </c>
      <c r="V486" cm="1">
        <f t="array" ref="V486">IF(E486&lt;&gt;"CAPTURE",0,SUMPRODUCT((MDR_Rates!$A$2:$A$10=F486)*(G486&gt;MDR_Rates!$B$2:$B$10)*((MDR_Rates!$C$2:$C$10="")+(G486&lt;=MDR_Rates!$C$2:$C$10))*MDR_Rates!$D$2:$D$10))</f>
        <v>1.7</v>
      </c>
      <c r="W486">
        <f t="shared" si="87"/>
        <v>141.91999999999999</v>
      </c>
      <c r="X486">
        <f t="shared" si="88"/>
        <v>25.55</v>
      </c>
      <c r="Y486">
        <f t="shared" si="89"/>
        <v>0</v>
      </c>
      <c r="Z486">
        <f t="shared" si="90"/>
        <v>0</v>
      </c>
      <c r="AG486" t="str">
        <f t="shared" si="91"/>
        <v/>
      </c>
      <c r="AI486" t="str">
        <f t="shared" si="92"/>
        <v/>
      </c>
      <c r="AJ486" t="str">
        <f t="shared" si="93"/>
        <v/>
      </c>
      <c r="AK486" t="str">
        <f t="shared" si="94"/>
        <v>ORD26004706</v>
      </c>
      <c r="AL486">
        <f>IF(E486&lt;&gt;"CAPTURE","",COUNTIF(Orders!$H:$H,AK486))</f>
        <v>1</v>
      </c>
      <c r="AP486" t="str">
        <f t="shared" si="95"/>
        <v>Matched to Order</v>
      </c>
      <c r="AQ486">
        <f>IF(COUNTIF($A$2:A486,A486)=1,1,0)</f>
        <v>1</v>
      </c>
    </row>
    <row r="487" spans="1:43" x14ac:dyDescent="0.3">
      <c r="A487" t="s">
        <v>12385</v>
      </c>
      <c r="C487" t="s">
        <v>9328</v>
      </c>
      <c r="D487" s="1">
        <v>46268</v>
      </c>
      <c r="E487" t="s">
        <v>11819</v>
      </c>
      <c r="F487" t="s">
        <v>9</v>
      </c>
      <c r="G487">
        <v>299</v>
      </c>
      <c r="H487">
        <v>0</v>
      </c>
      <c r="I487">
        <v>0</v>
      </c>
      <c r="J487">
        <v>299</v>
      </c>
      <c r="K487" s="1">
        <v>46270</v>
      </c>
      <c r="L487" t="s">
        <v>12205</v>
      </c>
      <c r="M487">
        <f t="shared" si="84"/>
        <v>1</v>
      </c>
      <c r="N487">
        <f>COUNTIF(Orders!$A:$A,C487)</f>
        <v>1</v>
      </c>
      <c r="P487">
        <f>COUNTIF(Orders!$H:$H,UPPER(SUBSTITUTE(TRIM(C487),"-","")))</f>
        <v>1</v>
      </c>
      <c r="R487" t="str">
        <f t="shared" si="85"/>
        <v>Matched Order Reference</v>
      </c>
      <c r="S487">
        <f t="shared" si="86"/>
        <v>1</v>
      </c>
      <c r="V487" cm="1">
        <f t="array" ref="V487">IF(E487&lt;&gt;"CAPTURE",0,SUMPRODUCT((MDR_Rates!$A$2:$A$10=F487)*(G487&gt;MDR_Rates!$B$2:$B$10)*((MDR_Rates!$C$2:$C$10="")+(G487&lt;=MDR_Rates!$C$2:$C$10))*MDR_Rates!$D$2:$D$10))</f>
        <v>0</v>
      </c>
      <c r="W487">
        <f t="shared" si="87"/>
        <v>0</v>
      </c>
      <c r="X487">
        <f t="shared" si="88"/>
        <v>0</v>
      </c>
      <c r="Y487">
        <f t="shared" si="89"/>
        <v>0</v>
      </c>
      <c r="Z487">
        <f t="shared" si="90"/>
        <v>0</v>
      </c>
      <c r="AG487" t="str">
        <f t="shared" si="91"/>
        <v/>
      </c>
      <c r="AI487" t="str">
        <f t="shared" si="92"/>
        <v/>
      </c>
      <c r="AJ487" t="str">
        <f t="shared" si="93"/>
        <v/>
      </c>
      <c r="AK487" t="str">
        <f t="shared" si="94"/>
        <v>ORD26004713</v>
      </c>
      <c r="AL487">
        <f>IF(E487&lt;&gt;"CAPTURE","",COUNTIF(Orders!$H:$H,AK487))</f>
        <v>1</v>
      </c>
      <c r="AP487" t="str">
        <f t="shared" si="95"/>
        <v>Matched to Order</v>
      </c>
      <c r="AQ487">
        <f>IF(COUNTIF($A$2:A487,A487)=1,1,0)</f>
        <v>1</v>
      </c>
    </row>
    <row r="488" spans="1:43" x14ac:dyDescent="0.3">
      <c r="A488" t="s">
        <v>12386</v>
      </c>
      <c r="C488" t="s">
        <v>12387</v>
      </c>
      <c r="D488" s="1">
        <v>46268</v>
      </c>
      <c r="E488" t="s">
        <v>11819</v>
      </c>
      <c r="F488" t="s">
        <v>9</v>
      </c>
      <c r="G488">
        <v>2598</v>
      </c>
      <c r="H488">
        <v>7.79</v>
      </c>
      <c r="I488">
        <v>1.4</v>
      </c>
      <c r="J488">
        <v>2588.81</v>
      </c>
      <c r="K488" s="1">
        <v>46270</v>
      </c>
      <c r="L488" t="s">
        <v>12205</v>
      </c>
      <c r="M488">
        <f t="shared" si="84"/>
        <v>1</v>
      </c>
      <c r="N488">
        <f>COUNTIF(Orders!$A:$A,C488)</f>
        <v>0</v>
      </c>
      <c r="P488">
        <f>COUNTIF(Orders!$H:$H,UPPER(SUBSTITUTE(TRIM(C488),"-","")))</f>
        <v>1</v>
      </c>
      <c r="R488" t="str">
        <f t="shared" si="85"/>
        <v>Matched Order Reference</v>
      </c>
      <c r="S488">
        <f t="shared" si="86"/>
        <v>1</v>
      </c>
      <c r="V488" cm="1">
        <f t="array" ref="V488">IF(E488&lt;&gt;"CAPTURE",0,SUMPRODUCT((MDR_Rates!$A$2:$A$10=F488)*(G488&gt;MDR_Rates!$B$2:$B$10)*((MDR_Rates!$C$2:$C$10="")+(G488&lt;=MDR_Rates!$C$2:$C$10))*MDR_Rates!$D$2:$D$10))</f>
        <v>0.3</v>
      </c>
      <c r="W488">
        <f t="shared" si="87"/>
        <v>7.79</v>
      </c>
      <c r="X488">
        <f t="shared" si="88"/>
        <v>1.4</v>
      </c>
      <c r="Y488">
        <f t="shared" si="89"/>
        <v>0</v>
      </c>
      <c r="Z488">
        <f t="shared" si="90"/>
        <v>0</v>
      </c>
      <c r="AG488" t="str">
        <f t="shared" si="91"/>
        <v/>
      </c>
      <c r="AI488" t="str">
        <f t="shared" si="92"/>
        <v/>
      </c>
      <c r="AJ488" t="str">
        <f t="shared" si="93"/>
        <v/>
      </c>
      <c r="AK488" t="str">
        <f t="shared" si="94"/>
        <v>ORD26004754</v>
      </c>
      <c r="AL488">
        <f>IF(E488&lt;&gt;"CAPTURE","",COUNTIF(Orders!$H:$H,AK488))</f>
        <v>1</v>
      </c>
      <c r="AP488" t="str">
        <f t="shared" si="95"/>
        <v>Matched to Order</v>
      </c>
      <c r="AQ488">
        <f>IF(COUNTIF($A$2:A488,A488)=1,1,0)</f>
        <v>1</v>
      </c>
    </row>
    <row r="489" spans="1:43" x14ac:dyDescent="0.3">
      <c r="A489" t="s">
        <v>12388</v>
      </c>
      <c r="C489" t="s">
        <v>9431</v>
      </c>
      <c r="D489" s="1">
        <v>46268</v>
      </c>
      <c r="E489" t="s">
        <v>11819</v>
      </c>
      <c r="F489" t="s">
        <v>9</v>
      </c>
      <c r="G489">
        <v>799</v>
      </c>
      <c r="H489">
        <v>0</v>
      </c>
      <c r="I489">
        <v>0</v>
      </c>
      <c r="J489">
        <v>799</v>
      </c>
      <c r="K489" s="1">
        <v>46270</v>
      </c>
      <c r="L489" t="s">
        <v>12205</v>
      </c>
      <c r="M489">
        <f t="shared" si="84"/>
        <v>1</v>
      </c>
      <c r="N489">
        <f>COUNTIF(Orders!$A:$A,C489)</f>
        <v>1</v>
      </c>
      <c r="P489">
        <f>COUNTIF(Orders!$H:$H,UPPER(SUBSTITUTE(TRIM(C489),"-","")))</f>
        <v>1</v>
      </c>
      <c r="R489" t="str">
        <f t="shared" si="85"/>
        <v>Matched Order Reference</v>
      </c>
      <c r="S489">
        <f t="shared" si="86"/>
        <v>1</v>
      </c>
      <c r="V489" cm="1">
        <f t="array" ref="V489">IF(E489&lt;&gt;"CAPTURE",0,SUMPRODUCT((MDR_Rates!$A$2:$A$10=F489)*(G489&gt;MDR_Rates!$B$2:$B$10)*((MDR_Rates!$C$2:$C$10="")+(G489&lt;=MDR_Rates!$C$2:$C$10))*MDR_Rates!$D$2:$D$10))</f>
        <v>0</v>
      </c>
      <c r="W489">
        <f t="shared" si="87"/>
        <v>0</v>
      </c>
      <c r="X489">
        <f t="shared" si="88"/>
        <v>0</v>
      </c>
      <c r="Y489">
        <f t="shared" si="89"/>
        <v>0</v>
      </c>
      <c r="Z489">
        <f t="shared" si="90"/>
        <v>0</v>
      </c>
      <c r="AG489" t="str">
        <f t="shared" si="91"/>
        <v/>
      </c>
      <c r="AI489" t="str">
        <f t="shared" si="92"/>
        <v/>
      </c>
      <c r="AJ489" t="str">
        <f t="shared" si="93"/>
        <v/>
      </c>
      <c r="AK489" t="str">
        <f t="shared" si="94"/>
        <v>ORD26004767</v>
      </c>
      <c r="AL489">
        <f>IF(E489&lt;&gt;"CAPTURE","",COUNTIF(Orders!$H:$H,AK489))</f>
        <v>1</v>
      </c>
      <c r="AP489" t="str">
        <f t="shared" si="95"/>
        <v>Matched to Order</v>
      </c>
      <c r="AQ489">
        <f>IF(COUNTIF($A$2:A489,A489)=1,1,0)</f>
        <v>1</v>
      </c>
    </row>
    <row r="490" spans="1:43" x14ac:dyDescent="0.3">
      <c r="A490" t="s">
        <v>12389</v>
      </c>
      <c r="C490" t="s">
        <v>9526</v>
      </c>
      <c r="D490" s="1">
        <v>46268</v>
      </c>
      <c r="E490" t="s">
        <v>11819</v>
      </c>
      <c r="F490" t="s">
        <v>9</v>
      </c>
      <c r="G490">
        <v>349</v>
      </c>
      <c r="H490">
        <v>0</v>
      </c>
      <c r="I490">
        <v>0</v>
      </c>
      <c r="J490">
        <v>349</v>
      </c>
      <c r="K490" s="1">
        <v>46270</v>
      </c>
      <c r="L490" t="s">
        <v>12205</v>
      </c>
      <c r="M490">
        <f t="shared" si="84"/>
        <v>1</v>
      </c>
      <c r="N490">
        <f>COUNTIF(Orders!$A:$A,C490)</f>
        <v>1</v>
      </c>
      <c r="P490">
        <f>COUNTIF(Orders!$H:$H,UPPER(SUBSTITUTE(TRIM(C490),"-","")))</f>
        <v>1</v>
      </c>
      <c r="R490" t="str">
        <f t="shared" si="85"/>
        <v>Matched Order Reference</v>
      </c>
      <c r="S490">
        <f t="shared" si="86"/>
        <v>1</v>
      </c>
      <c r="V490" cm="1">
        <f t="array" ref="V490">IF(E490&lt;&gt;"CAPTURE",0,SUMPRODUCT((MDR_Rates!$A$2:$A$10=F490)*(G490&gt;MDR_Rates!$B$2:$B$10)*((MDR_Rates!$C$2:$C$10="")+(G490&lt;=MDR_Rates!$C$2:$C$10))*MDR_Rates!$D$2:$D$10))</f>
        <v>0</v>
      </c>
      <c r="W490">
        <f t="shared" si="87"/>
        <v>0</v>
      </c>
      <c r="X490">
        <f t="shared" si="88"/>
        <v>0</v>
      </c>
      <c r="Y490">
        <f t="shared" si="89"/>
        <v>0</v>
      </c>
      <c r="Z490">
        <f t="shared" si="90"/>
        <v>0</v>
      </c>
      <c r="AG490" t="str">
        <f t="shared" si="91"/>
        <v/>
      </c>
      <c r="AI490" t="str">
        <f t="shared" si="92"/>
        <v/>
      </c>
      <c r="AJ490" t="str">
        <f t="shared" si="93"/>
        <v/>
      </c>
      <c r="AK490" t="str">
        <f t="shared" si="94"/>
        <v>ORD26004816</v>
      </c>
      <c r="AL490">
        <f>IF(E490&lt;&gt;"CAPTURE","",COUNTIF(Orders!$H:$H,AK490))</f>
        <v>1</v>
      </c>
      <c r="AP490" t="str">
        <f t="shared" si="95"/>
        <v>Matched to Order</v>
      </c>
      <c r="AQ490">
        <f>IF(COUNTIF($A$2:A490,A490)=1,1,0)</f>
        <v>1</v>
      </c>
    </row>
    <row r="491" spans="1:43" x14ac:dyDescent="0.3">
      <c r="A491" t="s">
        <v>12390</v>
      </c>
      <c r="C491" t="s">
        <v>12391</v>
      </c>
      <c r="D491" s="1">
        <v>46268</v>
      </c>
      <c r="E491" t="s">
        <v>11819</v>
      </c>
      <c r="F491" t="s">
        <v>9</v>
      </c>
      <c r="G491">
        <v>349</v>
      </c>
      <c r="H491">
        <v>0</v>
      </c>
      <c r="I491">
        <v>0</v>
      </c>
      <c r="J491">
        <v>349</v>
      </c>
      <c r="K491" s="1">
        <v>46270</v>
      </c>
      <c r="L491" t="s">
        <v>12205</v>
      </c>
      <c r="M491">
        <f t="shared" si="84"/>
        <v>1</v>
      </c>
      <c r="N491">
        <f>COUNTIF(Orders!$A:$A,C491)</f>
        <v>0</v>
      </c>
      <c r="P491">
        <f>COUNTIF(Orders!$H:$H,UPPER(SUBSTITUTE(TRIM(C491),"-","")))</f>
        <v>1</v>
      </c>
      <c r="R491" t="str">
        <f t="shared" si="85"/>
        <v>Matched Order Reference</v>
      </c>
      <c r="S491">
        <f t="shared" si="86"/>
        <v>1</v>
      </c>
      <c r="V491" cm="1">
        <f t="array" ref="V491">IF(E491&lt;&gt;"CAPTURE",0,SUMPRODUCT((MDR_Rates!$A$2:$A$10=F491)*(G491&gt;MDR_Rates!$B$2:$B$10)*((MDR_Rates!$C$2:$C$10="")+(G491&lt;=MDR_Rates!$C$2:$C$10))*MDR_Rates!$D$2:$D$10))</f>
        <v>0</v>
      </c>
      <c r="W491">
        <f t="shared" si="87"/>
        <v>0</v>
      </c>
      <c r="X491">
        <f t="shared" si="88"/>
        <v>0</v>
      </c>
      <c r="Y491">
        <f t="shared" si="89"/>
        <v>0</v>
      </c>
      <c r="Z491">
        <f t="shared" si="90"/>
        <v>0</v>
      </c>
      <c r="AG491" t="str">
        <f t="shared" si="91"/>
        <v/>
      </c>
      <c r="AI491" t="str">
        <f t="shared" si="92"/>
        <v/>
      </c>
      <c r="AJ491" t="str">
        <f t="shared" si="93"/>
        <v/>
      </c>
      <c r="AK491" t="str">
        <f t="shared" si="94"/>
        <v>ORD26004877</v>
      </c>
      <c r="AL491">
        <f>IF(E491&lt;&gt;"CAPTURE","",COUNTIF(Orders!$H:$H,AK491))</f>
        <v>1</v>
      </c>
      <c r="AP491" t="str">
        <f t="shared" si="95"/>
        <v>Matched to Order</v>
      </c>
      <c r="AQ491">
        <f>IF(COUNTIF($A$2:A491,A491)=1,1,0)</f>
        <v>1</v>
      </c>
    </row>
    <row r="492" spans="1:43" x14ac:dyDescent="0.3">
      <c r="A492" t="s">
        <v>12392</v>
      </c>
      <c r="C492" t="s">
        <v>9707</v>
      </c>
      <c r="D492" s="1">
        <v>46268</v>
      </c>
      <c r="E492" t="s">
        <v>11819</v>
      </c>
      <c r="F492" t="s">
        <v>33</v>
      </c>
      <c r="G492">
        <v>3298</v>
      </c>
      <c r="H492">
        <v>39.58</v>
      </c>
      <c r="I492">
        <v>7.12</v>
      </c>
      <c r="J492">
        <v>3251.3</v>
      </c>
      <c r="K492" s="1">
        <v>46270</v>
      </c>
      <c r="L492" t="s">
        <v>12205</v>
      </c>
      <c r="M492">
        <f t="shared" si="84"/>
        <v>1</v>
      </c>
      <c r="N492">
        <f>COUNTIF(Orders!$A:$A,C492)</f>
        <v>1</v>
      </c>
      <c r="P492">
        <f>COUNTIF(Orders!$H:$H,UPPER(SUBSTITUTE(TRIM(C492),"-","")))</f>
        <v>1</v>
      </c>
      <c r="R492" t="str">
        <f t="shared" si="85"/>
        <v>Matched Order Reference</v>
      </c>
      <c r="S492">
        <f t="shared" si="86"/>
        <v>1</v>
      </c>
      <c r="V492" cm="1">
        <f t="array" ref="V492">IF(E492&lt;&gt;"CAPTURE",0,SUMPRODUCT((MDR_Rates!$A$2:$A$10=F492)*(G492&gt;MDR_Rates!$B$2:$B$10)*((MDR_Rates!$C$2:$C$10="")+(G492&lt;=MDR_Rates!$C$2:$C$10))*MDR_Rates!$D$2:$D$10))</f>
        <v>1.2</v>
      </c>
      <c r="W492">
        <f t="shared" si="87"/>
        <v>39.58</v>
      </c>
      <c r="X492">
        <f t="shared" si="88"/>
        <v>7.12</v>
      </c>
      <c r="Y492">
        <f t="shared" si="89"/>
        <v>0</v>
      </c>
      <c r="Z492">
        <f t="shared" si="90"/>
        <v>0</v>
      </c>
      <c r="AG492" t="str">
        <f t="shared" si="91"/>
        <v/>
      </c>
      <c r="AI492" t="str">
        <f t="shared" si="92"/>
        <v/>
      </c>
      <c r="AJ492" t="str">
        <f t="shared" si="93"/>
        <v/>
      </c>
      <c r="AK492" t="str">
        <f t="shared" si="94"/>
        <v>ORD26004910</v>
      </c>
      <c r="AL492">
        <f>IF(E492&lt;&gt;"CAPTURE","",COUNTIF(Orders!$H:$H,AK492))</f>
        <v>1</v>
      </c>
      <c r="AP492" t="str">
        <f t="shared" si="95"/>
        <v>Matched to Order</v>
      </c>
      <c r="AQ492">
        <f>IF(COUNTIF($A$2:A492,A492)=1,1,0)</f>
        <v>1</v>
      </c>
    </row>
    <row r="493" spans="1:43" x14ac:dyDescent="0.3">
      <c r="A493" t="s">
        <v>12393</v>
      </c>
      <c r="C493" t="s">
        <v>9730</v>
      </c>
      <c r="D493" s="1">
        <v>46268</v>
      </c>
      <c r="E493" t="s">
        <v>11819</v>
      </c>
      <c r="F493" t="s">
        <v>9</v>
      </c>
      <c r="G493">
        <v>1299</v>
      </c>
      <c r="H493">
        <v>0</v>
      </c>
      <c r="I493">
        <v>0</v>
      </c>
      <c r="J493">
        <v>1299</v>
      </c>
      <c r="K493" s="1">
        <v>46270</v>
      </c>
      <c r="L493" t="s">
        <v>12205</v>
      </c>
      <c r="M493">
        <f t="shared" si="84"/>
        <v>1</v>
      </c>
      <c r="N493">
        <f>COUNTIF(Orders!$A:$A,C493)</f>
        <v>1</v>
      </c>
      <c r="P493">
        <f>COUNTIF(Orders!$H:$H,UPPER(SUBSTITUTE(TRIM(C493),"-","")))</f>
        <v>1</v>
      </c>
      <c r="R493" t="str">
        <f t="shared" si="85"/>
        <v>Matched Order Reference</v>
      </c>
      <c r="S493">
        <f t="shared" si="86"/>
        <v>1</v>
      </c>
      <c r="V493" cm="1">
        <f t="array" ref="V493">IF(E493&lt;&gt;"CAPTURE",0,SUMPRODUCT((MDR_Rates!$A$2:$A$10=F493)*(G493&gt;MDR_Rates!$B$2:$B$10)*((MDR_Rates!$C$2:$C$10="")+(G493&lt;=MDR_Rates!$C$2:$C$10))*MDR_Rates!$D$2:$D$10))</f>
        <v>0</v>
      </c>
      <c r="W493">
        <f t="shared" si="87"/>
        <v>0</v>
      </c>
      <c r="X493">
        <f t="shared" si="88"/>
        <v>0</v>
      </c>
      <c r="Y493">
        <f t="shared" si="89"/>
        <v>0</v>
      </c>
      <c r="Z493">
        <f t="shared" si="90"/>
        <v>0</v>
      </c>
      <c r="AG493" t="str">
        <f t="shared" si="91"/>
        <v/>
      </c>
      <c r="AI493" t="str">
        <f t="shared" si="92"/>
        <v/>
      </c>
      <c r="AJ493" t="str">
        <f t="shared" si="93"/>
        <v/>
      </c>
      <c r="AK493" t="str">
        <f t="shared" si="94"/>
        <v>ORD26004922</v>
      </c>
      <c r="AL493">
        <f>IF(E493&lt;&gt;"CAPTURE","",COUNTIF(Orders!$H:$H,AK493))</f>
        <v>1</v>
      </c>
      <c r="AP493" t="str">
        <f t="shared" si="95"/>
        <v>Matched to Order</v>
      </c>
      <c r="AQ493">
        <f>IF(COUNTIF($A$2:A493,A493)=1,1,0)</f>
        <v>1</v>
      </c>
    </row>
    <row r="494" spans="1:43" x14ac:dyDescent="0.3">
      <c r="A494" t="s">
        <v>12394</v>
      </c>
      <c r="C494" t="s">
        <v>9794</v>
      </c>
      <c r="D494" s="1">
        <v>46268</v>
      </c>
      <c r="E494" t="s">
        <v>11819</v>
      </c>
      <c r="F494" t="s">
        <v>17</v>
      </c>
      <c r="G494">
        <v>2499</v>
      </c>
      <c r="H494">
        <v>39.979999999999997</v>
      </c>
      <c r="I494">
        <v>7.2</v>
      </c>
      <c r="J494">
        <v>2451.8200000000002</v>
      </c>
      <c r="K494" s="1">
        <v>46270</v>
      </c>
      <c r="L494" t="s">
        <v>12205</v>
      </c>
      <c r="M494">
        <f t="shared" si="84"/>
        <v>1</v>
      </c>
      <c r="N494">
        <f>COUNTIF(Orders!$A:$A,C494)</f>
        <v>1</v>
      </c>
      <c r="P494">
        <f>COUNTIF(Orders!$H:$H,UPPER(SUBSTITUTE(TRIM(C494),"-","")))</f>
        <v>1</v>
      </c>
      <c r="R494" t="str">
        <f t="shared" si="85"/>
        <v>Matched Order Reference</v>
      </c>
      <c r="S494">
        <f t="shared" si="86"/>
        <v>1</v>
      </c>
      <c r="V494" cm="1">
        <f t="array" ref="V494">IF(E494&lt;&gt;"CAPTURE",0,SUMPRODUCT((MDR_Rates!$A$2:$A$10=F494)*(G494&gt;MDR_Rates!$B$2:$B$10)*((MDR_Rates!$C$2:$C$10="")+(G494&lt;=MDR_Rates!$C$2:$C$10))*MDR_Rates!$D$2:$D$10))</f>
        <v>1.6</v>
      </c>
      <c r="W494">
        <f t="shared" si="87"/>
        <v>39.979999999999997</v>
      </c>
      <c r="X494">
        <f t="shared" si="88"/>
        <v>7.2</v>
      </c>
      <c r="Y494">
        <f t="shared" si="89"/>
        <v>0</v>
      </c>
      <c r="Z494">
        <f t="shared" si="90"/>
        <v>0</v>
      </c>
      <c r="AG494" t="str">
        <f t="shared" si="91"/>
        <v/>
      </c>
      <c r="AI494" t="str">
        <f t="shared" si="92"/>
        <v/>
      </c>
      <c r="AJ494" t="str">
        <f t="shared" si="93"/>
        <v/>
      </c>
      <c r="AK494" t="str">
        <f t="shared" si="94"/>
        <v>ORD26004955</v>
      </c>
      <c r="AL494">
        <f>IF(E494&lt;&gt;"CAPTURE","",COUNTIF(Orders!$H:$H,AK494))</f>
        <v>1</v>
      </c>
      <c r="AP494" t="str">
        <f t="shared" si="95"/>
        <v>Matched to Order</v>
      </c>
      <c r="AQ494">
        <f>IF(COUNTIF($A$2:A494,A494)=1,1,0)</f>
        <v>1</v>
      </c>
    </row>
    <row r="495" spans="1:43" x14ac:dyDescent="0.3">
      <c r="A495" t="s">
        <v>12395</v>
      </c>
      <c r="C495" t="s">
        <v>9811</v>
      </c>
      <c r="D495" s="1">
        <v>46268</v>
      </c>
      <c r="E495" t="s">
        <v>11819</v>
      </c>
      <c r="F495" t="s">
        <v>17</v>
      </c>
      <c r="G495">
        <v>5298</v>
      </c>
      <c r="H495">
        <v>84.77</v>
      </c>
      <c r="I495">
        <v>15.26</v>
      </c>
      <c r="J495">
        <v>5197.97</v>
      </c>
      <c r="K495" s="1">
        <v>46270</v>
      </c>
      <c r="L495" t="s">
        <v>12205</v>
      </c>
      <c r="M495">
        <f t="shared" si="84"/>
        <v>1</v>
      </c>
      <c r="N495">
        <f>COUNTIF(Orders!$A:$A,C495)</f>
        <v>1</v>
      </c>
      <c r="P495">
        <f>COUNTIF(Orders!$H:$H,UPPER(SUBSTITUTE(TRIM(C495),"-","")))</f>
        <v>1</v>
      </c>
      <c r="R495" t="str">
        <f t="shared" si="85"/>
        <v>Matched Order Reference</v>
      </c>
      <c r="S495">
        <f t="shared" si="86"/>
        <v>1</v>
      </c>
      <c r="V495" cm="1">
        <f t="array" ref="V495">IF(E495&lt;&gt;"CAPTURE",0,SUMPRODUCT((MDR_Rates!$A$2:$A$10=F495)*(G495&gt;MDR_Rates!$B$2:$B$10)*((MDR_Rates!$C$2:$C$10="")+(G495&lt;=MDR_Rates!$C$2:$C$10))*MDR_Rates!$D$2:$D$10))</f>
        <v>1.6</v>
      </c>
      <c r="W495">
        <f t="shared" si="87"/>
        <v>84.77</v>
      </c>
      <c r="X495">
        <f t="shared" si="88"/>
        <v>15.26</v>
      </c>
      <c r="Y495">
        <f t="shared" si="89"/>
        <v>0</v>
      </c>
      <c r="Z495">
        <f t="shared" si="90"/>
        <v>0</v>
      </c>
      <c r="AG495" t="str">
        <f t="shared" si="91"/>
        <v/>
      </c>
      <c r="AI495" t="str">
        <f t="shared" si="92"/>
        <v/>
      </c>
      <c r="AJ495" t="str">
        <f t="shared" si="93"/>
        <v/>
      </c>
      <c r="AK495" t="str">
        <f t="shared" si="94"/>
        <v>ORD26004964</v>
      </c>
      <c r="AL495">
        <f>IF(E495&lt;&gt;"CAPTURE","",COUNTIF(Orders!$H:$H,AK495))</f>
        <v>1</v>
      </c>
      <c r="AP495" t="str">
        <f t="shared" si="95"/>
        <v>Matched to Order</v>
      </c>
      <c r="AQ495">
        <f>IF(COUNTIF($A$2:A495,A495)=1,1,0)</f>
        <v>1</v>
      </c>
    </row>
    <row r="496" spans="1:43" x14ac:dyDescent="0.3">
      <c r="A496" t="s">
        <v>12396</v>
      </c>
      <c r="C496" t="s">
        <v>9823</v>
      </c>
      <c r="D496" s="1">
        <v>46268</v>
      </c>
      <c r="E496" t="s">
        <v>11819</v>
      </c>
      <c r="F496" t="s">
        <v>44</v>
      </c>
      <c r="G496">
        <v>1647</v>
      </c>
      <c r="H496">
        <v>31.29</v>
      </c>
      <c r="I496">
        <v>5.63</v>
      </c>
      <c r="J496">
        <v>1610.08</v>
      </c>
      <c r="K496" s="1">
        <v>46270</v>
      </c>
      <c r="L496" t="s">
        <v>12205</v>
      </c>
      <c r="M496">
        <f t="shared" si="84"/>
        <v>1</v>
      </c>
      <c r="N496">
        <f>COUNTIF(Orders!$A:$A,C496)</f>
        <v>1</v>
      </c>
      <c r="P496">
        <f>COUNTIF(Orders!$H:$H,UPPER(SUBSTITUTE(TRIM(C496),"-","")))</f>
        <v>1</v>
      </c>
      <c r="R496" t="str">
        <f t="shared" si="85"/>
        <v>Matched Order Reference</v>
      </c>
      <c r="S496">
        <f t="shared" si="86"/>
        <v>1</v>
      </c>
      <c r="V496" cm="1">
        <f t="array" ref="V496">IF(E496&lt;&gt;"CAPTURE",0,SUMPRODUCT((MDR_Rates!$A$2:$A$10=F496)*(G496&gt;MDR_Rates!$B$2:$B$10)*((MDR_Rates!$C$2:$C$10="")+(G496&lt;=MDR_Rates!$C$2:$C$10))*MDR_Rates!$D$2:$D$10))</f>
        <v>1.9</v>
      </c>
      <c r="W496">
        <f t="shared" si="87"/>
        <v>31.29</v>
      </c>
      <c r="X496">
        <f t="shared" si="88"/>
        <v>5.63</v>
      </c>
      <c r="Y496">
        <f t="shared" si="89"/>
        <v>0</v>
      </c>
      <c r="Z496">
        <f t="shared" si="90"/>
        <v>0</v>
      </c>
      <c r="AG496" t="str">
        <f t="shared" si="91"/>
        <v/>
      </c>
      <c r="AI496" t="str">
        <f t="shared" si="92"/>
        <v/>
      </c>
      <c r="AJ496" t="str">
        <f t="shared" si="93"/>
        <v/>
      </c>
      <c r="AK496" t="str">
        <f t="shared" si="94"/>
        <v>ORD26004970</v>
      </c>
      <c r="AL496">
        <f>IF(E496&lt;&gt;"CAPTURE","",COUNTIF(Orders!$H:$H,AK496))</f>
        <v>1</v>
      </c>
      <c r="AP496" t="str">
        <f t="shared" si="95"/>
        <v>Matched to Order</v>
      </c>
      <c r="AQ496">
        <f>IF(COUNTIF($A$2:A496,A496)=1,1,0)</f>
        <v>1</v>
      </c>
    </row>
    <row r="497" spans="1:43" x14ac:dyDescent="0.3">
      <c r="A497" t="s">
        <v>12397</v>
      </c>
      <c r="C497" t="s">
        <v>9891</v>
      </c>
      <c r="D497" s="1">
        <v>46268</v>
      </c>
      <c r="E497" t="s">
        <v>11819</v>
      </c>
      <c r="F497" t="s">
        <v>44</v>
      </c>
      <c r="G497">
        <v>799</v>
      </c>
      <c r="H497">
        <v>15.18</v>
      </c>
      <c r="I497">
        <v>2.73</v>
      </c>
      <c r="J497">
        <v>781.09</v>
      </c>
      <c r="K497" s="1">
        <v>46270</v>
      </c>
      <c r="L497" t="s">
        <v>12205</v>
      </c>
      <c r="M497">
        <f t="shared" si="84"/>
        <v>1</v>
      </c>
      <c r="N497">
        <f>COUNTIF(Orders!$A:$A,C497)</f>
        <v>1</v>
      </c>
      <c r="P497">
        <f>COUNTIF(Orders!$H:$H,UPPER(SUBSTITUTE(TRIM(C497),"-","")))</f>
        <v>1</v>
      </c>
      <c r="R497" t="str">
        <f t="shared" si="85"/>
        <v>Matched Order Reference</v>
      </c>
      <c r="S497">
        <f t="shared" si="86"/>
        <v>1</v>
      </c>
      <c r="V497" cm="1">
        <f t="array" ref="V497">IF(E497&lt;&gt;"CAPTURE",0,SUMPRODUCT((MDR_Rates!$A$2:$A$10=F497)*(G497&gt;MDR_Rates!$B$2:$B$10)*((MDR_Rates!$C$2:$C$10="")+(G497&lt;=MDR_Rates!$C$2:$C$10))*MDR_Rates!$D$2:$D$10))</f>
        <v>1.9</v>
      </c>
      <c r="W497">
        <f t="shared" si="87"/>
        <v>15.18</v>
      </c>
      <c r="X497">
        <f t="shared" si="88"/>
        <v>2.73</v>
      </c>
      <c r="Y497">
        <f t="shared" si="89"/>
        <v>0</v>
      </c>
      <c r="Z497">
        <f t="shared" si="90"/>
        <v>0</v>
      </c>
      <c r="AG497" t="str">
        <f t="shared" si="91"/>
        <v/>
      </c>
      <c r="AI497" t="str">
        <f t="shared" si="92"/>
        <v/>
      </c>
      <c r="AJ497" t="str">
        <f t="shared" si="93"/>
        <v/>
      </c>
      <c r="AK497" t="str">
        <f t="shared" si="94"/>
        <v>ORD26005005</v>
      </c>
      <c r="AL497">
        <f>IF(E497&lt;&gt;"CAPTURE","",COUNTIF(Orders!$H:$H,AK497))</f>
        <v>1</v>
      </c>
      <c r="AP497" t="str">
        <f t="shared" si="95"/>
        <v>Matched to Order</v>
      </c>
      <c r="AQ497">
        <f>IF(COUNTIF($A$2:A497,A497)=1,1,0)</f>
        <v>1</v>
      </c>
    </row>
    <row r="498" spans="1:43" x14ac:dyDescent="0.3">
      <c r="A498" t="s">
        <v>12398</v>
      </c>
      <c r="C498" t="s">
        <v>10022</v>
      </c>
      <c r="D498" s="1">
        <v>46268</v>
      </c>
      <c r="E498" t="s">
        <v>11819</v>
      </c>
      <c r="F498" t="s">
        <v>44</v>
      </c>
      <c r="G498">
        <v>9097</v>
      </c>
      <c r="H498">
        <v>154.65</v>
      </c>
      <c r="I498">
        <v>27.84</v>
      </c>
      <c r="J498">
        <v>8914.51</v>
      </c>
      <c r="K498" s="1">
        <v>46270</v>
      </c>
      <c r="L498" t="s">
        <v>12205</v>
      </c>
      <c r="M498">
        <f t="shared" si="84"/>
        <v>1</v>
      </c>
      <c r="N498">
        <f>COUNTIF(Orders!$A:$A,C498)</f>
        <v>1</v>
      </c>
      <c r="P498">
        <f>COUNTIF(Orders!$H:$H,UPPER(SUBSTITUTE(TRIM(C498),"-","")))</f>
        <v>1</v>
      </c>
      <c r="R498" t="str">
        <f t="shared" si="85"/>
        <v>Matched Order Reference</v>
      </c>
      <c r="S498">
        <f t="shared" si="86"/>
        <v>1</v>
      </c>
      <c r="V498" cm="1">
        <f t="array" ref="V498">IF(E498&lt;&gt;"CAPTURE",0,SUMPRODUCT((MDR_Rates!$A$2:$A$10=F498)*(G498&gt;MDR_Rates!$B$2:$B$10)*((MDR_Rates!$C$2:$C$10="")+(G498&lt;=MDR_Rates!$C$2:$C$10))*MDR_Rates!$D$2:$D$10))</f>
        <v>1.7</v>
      </c>
      <c r="W498">
        <f t="shared" si="87"/>
        <v>154.65</v>
      </c>
      <c r="X498">
        <f t="shared" si="88"/>
        <v>27.84</v>
      </c>
      <c r="Y498">
        <f t="shared" si="89"/>
        <v>0</v>
      </c>
      <c r="Z498">
        <f t="shared" si="90"/>
        <v>0</v>
      </c>
      <c r="AG498" t="str">
        <f t="shared" si="91"/>
        <v/>
      </c>
      <c r="AI498" t="str">
        <f t="shared" si="92"/>
        <v/>
      </c>
      <c r="AJ498" t="str">
        <f t="shared" si="93"/>
        <v/>
      </c>
      <c r="AK498" t="str">
        <f t="shared" si="94"/>
        <v>ORD26005073</v>
      </c>
      <c r="AL498">
        <f>IF(E498&lt;&gt;"CAPTURE","",COUNTIF(Orders!$H:$H,AK498))</f>
        <v>1</v>
      </c>
      <c r="AP498" t="str">
        <f t="shared" si="95"/>
        <v>Matched to Order</v>
      </c>
      <c r="AQ498">
        <f>IF(COUNTIF($A$2:A498,A498)=1,1,0)</f>
        <v>1</v>
      </c>
    </row>
    <row r="499" spans="1:43" x14ac:dyDescent="0.3">
      <c r="A499" t="s">
        <v>12399</v>
      </c>
      <c r="C499" t="s">
        <v>10057</v>
      </c>
      <c r="D499" s="1">
        <v>46268</v>
      </c>
      <c r="E499" t="s">
        <v>11819</v>
      </c>
      <c r="F499" t="s">
        <v>9</v>
      </c>
      <c r="G499">
        <v>3997</v>
      </c>
      <c r="H499">
        <v>11.99</v>
      </c>
      <c r="I499">
        <v>2.16</v>
      </c>
      <c r="J499">
        <v>3982.85</v>
      </c>
      <c r="K499" s="1">
        <v>46270</v>
      </c>
      <c r="L499" t="s">
        <v>12205</v>
      </c>
      <c r="M499">
        <f t="shared" si="84"/>
        <v>1</v>
      </c>
      <c r="N499">
        <f>COUNTIF(Orders!$A:$A,C499)</f>
        <v>1</v>
      </c>
      <c r="P499">
        <f>COUNTIF(Orders!$H:$H,UPPER(SUBSTITUTE(TRIM(C499),"-","")))</f>
        <v>1</v>
      </c>
      <c r="R499" t="str">
        <f t="shared" si="85"/>
        <v>Matched Order Reference</v>
      </c>
      <c r="S499">
        <f t="shared" si="86"/>
        <v>1</v>
      </c>
      <c r="V499" cm="1">
        <f t="array" ref="V499">IF(E499&lt;&gt;"CAPTURE",0,SUMPRODUCT((MDR_Rates!$A$2:$A$10=F499)*(G499&gt;MDR_Rates!$B$2:$B$10)*((MDR_Rates!$C$2:$C$10="")+(G499&lt;=MDR_Rates!$C$2:$C$10))*MDR_Rates!$D$2:$D$10))</f>
        <v>0.3</v>
      </c>
      <c r="W499">
        <f t="shared" si="87"/>
        <v>11.99</v>
      </c>
      <c r="X499">
        <f t="shared" si="88"/>
        <v>2.16</v>
      </c>
      <c r="Y499">
        <f t="shared" si="89"/>
        <v>0</v>
      </c>
      <c r="Z499">
        <f t="shared" si="90"/>
        <v>0</v>
      </c>
      <c r="AG499" t="str">
        <f t="shared" si="91"/>
        <v/>
      </c>
      <c r="AI499" t="str">
        <f t="shared" si="92"/>
        <v/>
      </c>
      <c r="AJ499" t="str">
        <f t="shared" si="93"/>
        <v/>
      </c>
      <c r="AK499" t="str">
        <f t="shared" si="94"/>
        <v>ORD26005091</v>
      </c>
      <c r="AL499">
        <f>IF(E499&lt;&gt;"CAPTURE","",COUNTIF(Orders!$H:$H,AK499))</f>
        <v>1</v>
      </c>
      <c r="AP499" t="str">
        <f t="shared" si="95"/>
        <v>Matched to Order</v>
      </c>
      <c r="AQ499">
        <f>IF(COUNTIF($A$2:A499,A499)=1,1,0)</f>
        <v>1</v>
      </c>
    </row>
    <row r="500" spans="1:43" x14ac:dyDescent="0.3">
      <c r="A500" t="s">
        <v>12400</v>
      </c>
      <c r="C500" t="s">
        <v>12401</v>
      </c>
      <c r="D500" s="1">
        <v>46268</v>
      </c>
      <c r="E500" t="s">
        <v>11819</v>
      </c>
      <c r="F500" t="s">
        <v>17</v>
      </c>
      <c r="G500">
        <v>1897</v>
      </c>
      <c r="H500">
        <v>34.15</v>
      </c>
      <c r="I500">
        <v>6.15</v>
      </c>
      <c r="J500">
        <v>1856.7</v>
      </c>
      <c r="K500" s="1">
        <v>46270</v>
      </c>
      <c r="L500" t="s">
        <v>12205</v>
      </c>
      <c r="M500">
        <f t="shared" si="84"/>
        <v>1</v>
      </c>
      <c r="N500">
        <f>COUNTIF(Orders!$A:$A,C500)</f>
        <v>0</v>
      </c>
      <c r="P500">
        <f>COUNTIF(Orders!$H:$H,UPPER(SUBSTITUTE(TRIM(C500),"-","")))</f>
        <v>1</v>
      </c>
      <c r="R500" t="str">
        <f t="shared" si="85"/>
        <v>Matched Order Reference</v>
      </c>
      <c r="S500">
        <f t="shared" si="86"/>
        <v>1</v>
      </c>
      <c r="V500" cm="1">
        <f t="array" ref="V500">IF(E500&lt;&gt;"CAPTURE",0,SUMPRODUCT((MDR_Rates!$A$2:$A$10=F500)*(G500&gt;MDR_Rates!$B$2:$B$10)*((MDR_Rates!$C$2:$C$10="")+(G500&lt;=MDR_Rates!$C$2:$C$10))*MDR_Rates!$D$2:$D$10))</f>
        <v>1.8</v>
      </c>
      <c r="W500">
        <f t="shared" si="87"/>
        <v>34.15</v>
      </c>
      <c r="X500">
        <f t="shared" si="88"/>
        <v>6.15</v>
      </c>
      <c r="Y500">
        <f t="shared" si="89"/>
        <v>0</v>
      </c>
      <c r="Z500">
        <f t="shared" si="90"/>
        <v>0</v>
      </c>
      <c r="AG500" t="str">
        <f t="shared" si="91"/>
        <v/>
      </c>
      <c r="AI500" t="str">
        <f t="shared" si="92"/>
        <v/>
      </c>
      <c r="AJ500" t="str">
        <f t="shared" si="93"/>
        <v/>
      </c>
      <c r="AK500" t="str">
        <f t="shared" si="94"/>
        <v>ORD26005199</v>
      </c>
      <c r="AL500">
        <f>IF(E500&lt;&gt;"CAPTURE","",COUNTIF(Orders!$H:$H,AK500))</f>
        <v>1</v>
      </c>
      <c r="AP500" t="str">
        <f t="shared" si="95"/>
        <v>Matched to Order</v>
      </c>
      <c r="AQ500">
        <f>IF(COUNTIF($A$2:A500,A500)=1,1,0)</f>
        <v>1</v>
      </c>
    </row>
    <row r="501" spans="1:43" x14ac:dyDescent="0.3">
      <c r="A501" t="s">
        <v>12402</v>
      </c>
      <c r="C501" t="s">
        <v>10358</v>
      </c>
      <c r="D501" s="1">
        <v>46268</v>
      </c>
      <c r="E501" t="s">
        <v>11819</v>
      </c>
      <c r="F501" t="s">
        <v>9</v>
      </c>
      <c r="G501">
        <v>2098</v>
      </c>
      <c r="H501">
        <v>6.29</v>
      </c>
      <c r="I501">
        <v>1.1299999999999999</v>
      </c>
      <c r="J501">
        <v>2090.58</v>
      </c>
      <c r="K501" s="1">
        <v>46270</v>
      </c>
      <c r="L501" t="s">
        <v>12205</v>
      </c>
      <c r="M501">
        <f t="shared" si="84"/>
        <v>1</v>
      </c>
      <c r="N501">
        <f>COUNTIF(Orders!$A:$A,C501)</f>
        <v>1</v>
      </c>
      <c r="P501">
        <f>COUNTIF(Orders!$H:$H,UPPER(SUBSTITUTE(TRIM(C501),"-","")))</f>
        <v>1</v>
      </c>
      <c r="R501" t="str">
        <f t="shared" si="85"/>
        <v>Matched Order Reference</v>
      </c>
      <c r="S501">
        <f t="shared" si="86"/>
        <v>1</v>
      </c>
      <c r="V501" cm="1">
        <f t="array" ref="V501">IF(E501&lt;&gt;"CAPTURE",0,SUMPRODUCT((MDR_Rates!$A$2:$A$10=F501)*(G501&gt;MDR_Rates!$B$2:$B$10)*((MDR_Rates!$C$2:$C$10="")+(G501&lt;=MDR_Rates!$C$2:$C$10))*MDR_Rates!$D$2:$D$10))</f>
        <v>0.3</v>
      </c>
      <c r="W501">
        <f t="shared" si="87"/>
        <v>6.29</v>
      </c>
      <c r="X501">
        <f t="shared" si="88"/>
        <v>1.1299999999999999</v>
      </c>
      <c r="Y501">
        <f t="shared" si="89"/>
        <v>0</v>
      </c>
      <c r="Z501">
        <f t="shared" si="90"/>
        <v>0</v>
      </c>
      <c r="AG501" t="str">
        <f t="shared" si="91"/>
        <v/>
      </c>
      <c r="AI501" t="str">
        <f t="shared" si="92"/>
        <v/>
      </c>
      <c r="AJ501" t="str">
        <f t="shared" si="93"/>
        <v/>
      </c>
      <c r="AK501" t="str">
        <f t="shared" si="94"/>
        <v>ORD26005249</v>
      </c>
      <c r="AL501">
        <f>IF(E501&lt;&gt;"CAPTURE","",COUNTIF(Orders!$H:$H,AK501))</f>
        <v>1</v>
      </c>
      <c r="AP501" t="str">
        <f t="shared" si="95"/>
        <v>Matched to Order</v>
      </c>
      <c r="AQ501">
        <f>IF(COUNTIF($A$2:A501,A501)=1,1,0)</f>
        <v>1</v>
      </c>
    </row>
    <row r="502" spans="1:43" x14ac:dyDescent="0.3">
      <c r="A502" t="s">
        <v>12403</v>
      </c>
      <c r="C502" t="s">
        <v>10380</v>
      </c>
      <c r="D502" s="1">
        <v>46268</v>
      </c>
      <c r="E502" t="s">
        <v>11819</v>
      </c>
      <c r="F502" t="s">
        <v>33</v>
      </c>
      <c r="G502">
        <v>2999</v>
      </c>
      <c r="H502">
        <v>35.99</v>
      </c>
      <c r="I502">
        <v>6.48</v>
      </c>
      <c r="J502">
        <v>2956.53</v>
      </c>
      <c r="K502" s="1">
        <v>46270</v>
      </c>
      <c r="L502" t="s">
        <v>12205</v>
      </c>
      <c r="M502">
        <f t="shared" si="84"/>
        <v>1</v>
      </c>
      <c r="N502">
        <f>COUNTIF(Orders!$A:$A,C502)</f>
        <v>1</v>
      </c>
      <c r="P502">
        <f>COUNTIF(Orders!$H:$H,UPPER(SUBSTITUTE(TRIM(C502),"-","")))</f>
        <v>1</v>
      </c>
      <c r="R502" t="str">
        <f t="shared" si="85"/>
        <v>Matched Order Reference</v>
      </c>
      <c r="S502">
        <f t="shared" si="86"/>
        <v>1</v>
      </c>
      <c r="V502" cm="1">
        <f t="array" ref="V502">IF(E502&lt;&gt;"CAPTURE",0,SUMPRODUCT((MDR_Rates!$A$2:$A$10=F502)*(G502&gt;MDR_Rates!$B$2:$B$10)*((MDR_Rates!$C$2:$C$10="")+(G502&lt;=MDR_Rates!$C$2:$C$10))*MDR_Rates!$D$2:$D$10))</f>
        <v>1.2</v>
      </c>
      <c r="W502">
        <f t="shared" si="87"/>
        <v>35.99</v>
      </c>
      <c r="X502">
        <f t="shared" si="88"/>
        <v>6.48</v>
      </c>
      <c r="Y502">
        <f t="shared" si="89"/>
        <v>0</v>
      </c>
      <c r="Z502">
        <f t="shared" si="90"/>
        <v>0</v>
      </c>
      <c r="AG502" t="str">
        <f t="shared" si="91"/>
        <v/>
      </c>
      <c r="AI502" t="str">
        <f t="shared" si="92"/>
        <v/>
      </c>
      <c r="AJ502" t="str">
        <f t="shared" si="93"/>
        <v/>
      </c>
      <c r="AK502" t="str">
        <f t="shared" si="94"/>
        <v>ORD26005260</v>
      </c>
      <c r="AL502">
        <f>IF(E502&lt;&gt;"CAPTURE","",COUNTIF(Orders!$H:$H,AK502))</f>
        <v>1</v>
      </c>
      <c r="AP502" t="str">
        <f t="shared" si="95"/>
        <v>Matched to Order</v>
      </c>
      <c r="AQ502">
        <f>IF(COUNTIF($A$2:A502,A502)=1,1,0)</f>
        <v>1</v>
      </c>
    </row>
    <row r="503" spans="1:43" x14ac:dyDescent="0.3">
      <c r="A503" t="s">
        <v>12404</v>
      </c>
      <c r="C503" t="s">
        <v>10491</v>
      </c>
      <c r="D503" s="1">
        <v>46268</v>
      </c>
      <c r="E503" t="s">
        <v>11819</v>
      </c>
      <c r="F503" t="s">
        <v>17</v>
      </c>
      <c r="G503">
        <v>799</v>
      </c>
      <c r="H503">
        <v>14.38</v>
      </c>
      <c r="I503">
        <v>2.59</v>
      </c>
      <c r="J503">
        <v>782.03</v>
      </c>
      <c r="K503" s="1">
        <v>46270</v>
      </c>
      <c r="L503" t="s">
        <v>12205</v>
      </c>
      <c r="M503">
        <f t="shared" si="84"/>
        <v>1</v>
      </c>
      <c r="N503">
        <f>COUNTIF(Orders!$A:$A,C503)</f>
        <v>1</v>
      </c>
      <c r="P503">
        <f>COUNTIF(Orders!$H:$H,UPPER(SUBSTITUTE(TRIM(C503),"-","")))</f>
        <v>1</v>
      </c>
      <c r="R503" t="str">
        <f t="shared" si="85"/>
        <v>Matched Order Reference</v>
      </c>
      <c r="S503">
        <f t="shared" si="86"/>
        <v>1</v>
      </c>
      <c r="V503" cm="1">
        <f t="array" ref="V503">IF(E503&lt;&gt;"CAPTURE",0,SUMPRODUCT((MDR_Rates!$A$2:$A$10=F503)*(G503&gt;MDR_Rates!$B$2:$B$10)*((MDR_Rates!$C$2:$C$10="")+(G503&lt;=MDR_Rates!$C$2:$C$10))*MDR_Rates!$D$2:$D$10))</f>
        <v>1.8</v>
      </c>
      <c r="W503">
        <f t="shared" si="87"/>
        <v>14.38</v>
      </c>
      <c r="X503">
        <f t="shared" si="88"/>
        <v>2.59</v>
      </c>
      <c r="Y503">
        <f t="shared" si="89"/>
        <v>0</v>
      </c>
      <c r="Z503">
        <f t="shared" si="90"/>
        <v>0</v>
      </c>
      <c r="AG503" t="str">
        <f t="shared" si="91"/>
        <v/>
      </c>
      <c r="AI503" t="str">
        <f t="shared" si="92"/>
        <v/>
      </c>
      <c r="AJ503" t="str">
        <f t="shared" si="93"/>
        <v/>
      </c>
      <c r="AK503" t="str">
        <f t="shared" si="94"/>
        <v>ORD26005318</v>
      </c>
      <c r="AL503">
        <f>IF(E503&lt;&gt;"CAPTURE","",COUNTIF(Orders!$H:$H,AK503))</f>
        <v>1</v>
      </c>
      <c r="AP503" t="str">
        <f t="shared" si="95"/>
        <v>Matched to Order</v>
      </c>
      <c r="AQ503">
        <f>IF(COUNTIF($A$2:A503,A503)=1,1,0)</f>
        <v>1</v>
      </c>
    </row>
    <row r="504" spans="1:43" x14ac:dyDescent="0.3">
      <c r="A504" t="s">
        <v>12405</v>
      </c>
      <c r="C504" t="s">
        <v>10582</v>
      </c>
      <c r="D504" s="1">
        <v>46268</v>
      </c>
      <c r="E504" t="s">
        <v>11819</v>
      </c>
      <c r="F504" t="s">
        <v>33</v>
      </c>
      <c r="G504">
        <v>4298</v>
      </c>
      <c r="H504">
        <v>51.58</v>
      </c>
      <c r="I504">
        <v>9.2799999999999994</v>
      </c>
      <c r="J504">
        <v>4237.1400000000003</v>
      </c>
      <c r="K504" s="1">
        <v>46270</v>
      </c>
      <c r="L504" t="s">
        <v>12205</v>
      </c>
      <c r="M504">
        <f t="shared" si="84"/>
        <v>1</v>
      </c>
      <c r="N504">
        <f>COUNTIF(Orders!$A:$A,C504)</f>
        <v>1</v>
      </c>
      <c r="P504">
        <f>COUNTIF(Orders!$H:$H,UPPER(SUBSTITUTE(TRIM(C504),"-","")))</f>
        <v>1</v>
      </c>
      <c r="R504" t="str">
        <f t="shared" si="85"/>
        <v>Matched Order Reference</v>
      </c>
      <c r="S504">
        <f t="shared" si="86"/>
        <v>1</v>
      </c>
      <c r="V504" cm="1">
        <f t="array" ref="V504">IF(E504&lt;&gt;"CAPTURE",0,SUMPRODUCT((MDR_Rates!$A$2:$A$10=F504)*(G504&gt;MDR_Rates!$B$2:$B$10)*((MDR_Rates!$C$2:$C$10="")+(G504&lt;=MDR_Rates!$C$2:$C$10))*MDR_Rates!$D$2:$D$10))</f>
        <v>1.2</v>
      </c>
      <c r="W504">
        <f t="shared" si="87"/>
        <v>51.58</v>
      </c>
      <c r="X504">
        <f t="shared" si="88"/>
        <v>9.2799999999999994</v>
      </c>
      <c r="Y504">
        <f t="shared" si="89"/>
        <v>0</v>
      </c>
      <c r="Z504">
        <f t="shared" si="90"/>
        <v>0</v>
      </c>
      <c r="AG504" t="str">
        <f t="shared" si="91"/>
        <v/>
      </c>
      <c r="AI504" t="str">
        <f t="shared" si="92"/>
        <v/>
      </c>
      <c r="AJ504" t="str">
        <f t="shared" si="93"/>
        <v/>
      </c>
      <c r="AK504" t="str">
        <f t="shared" si="94"/>
        <v>ORD26005364</v>
      </c>
      <c r="AL504">
        <f>IF(E504&lt;&gt;"CAPTURE","",COUNTIF(Orders!$H:$H,AK504))</f>
        <v>1</v>
      </c>
      <c r="AP504" t="str">
        <f t="shared" si="95"/>
        <v>Matched to Order</v>
      </c>
      <c r="AQ504">
        <f>IF(COUNTIF($A$2:A504,A504)=1,1,0)</f>
        <v>1</v>
      </c>
    </row>
    <row r="505" spans="1:43" x14ac:dyDescent="0.3">
      <c r="A505" t="s">
        <v>12406</v>
      </c>
      <c r="C505" t="s">
        <v>12407</v>
      </c>
      <c r="D505" s="1">
        <v>46268</v>
      </c>
      <c r="E505" t="s">
        <v>11819</v>
      </c>
      <c r="F505" t="s">
        <v>9</v>
      </c>
      <c r="G505">
        <v>799</v>
      </c>
      <c r="H505">
        <v>0</v>
      </c>
      <c r="I505">
        <v>0</v>
      </c>
      <c r="J505">
        <v>799</v>
      </c>
      <c r="K505" s="1">
        <v>46270</v>
      </c>
      <c r="L505" t="s">
        <v>12205</v>
      </c>
      <c r="M505">
        <f t="shared" si="84"/>
        <v>1</v>
      </c>
      <c r="N505">
        <f>COUNTIF(Orders!$A:$A,C505)</f>
        <v>1</v>
      </c>
      <c r="P505">
        <f>COUNTIF(Orders!$H:$H,UPPER(SUBSTITUTE(TRIM(C505),"-","")))</f>
        <v>1</v>
      </c>
      <c r="R505" t="str">
        <f t="shared" si="85"/>
        <v>Matched Order Reference</v>
      </c>
      <c r="S505">
        <f t="shared" si="86"/>
        <v>1</v>
      </c>
      <c r="V505" cm="1">
        <f t="array" ref="V505">IF(E505&lt;&gt;"CAPTURE",0,SUMPRODUCT((MDR_Rates!$A$2:$A$10=F505)*(G505&gt;MDR_Rates!$B$2:$B$10)*((MDR_Rates!$C$2:$C$10="")+(G505&lt;=MDR_Rates!$C$2:$C$10))*MDR_Rates!$D$2:$D$10))</f>
        <v>0</v>
      </c>
      <c r="W505">
        <f t="shared" si="87"/>
        <v>0</v>
      </c>
      <c r="X505">
        <f t="shared" si="88"/>
        <v>0</v>
      </c>
      <c r="Y505">
        <f t="shared" si="89"/>
        <v>0</v>
      </c>
      <c r="Z505">
        <f t="shared" si="90"/>
        <v>0</v>
      </c>
      <c r="AG505" t="str">
        <f t="shared" si="91"/>
        <v/>
      </c>
      <c r="AI505" t="str">
        <f t="shared" si="92"/>
        <v/>
      </c>
      <c r="AJ505" t="str">
        <f t="shared" si="93"/>
        <v/>
      </c>
      <c r="AK505" t="str">
        <f t="shared" si="94"/>
        <v>ORD26005455</v>
      </c>
      <c r="AL505">
        <f>IF(E505&lt;&gt;"CAPTURE","",COUNTIF(Orders!$H:$H,AK505))</f>
        <v>1</v>
      </c>
      <c r="AP505" t="str">
        <f t="shared" si="95"/>
        <v>Matched to Order</v>
      </c>
      <c r="AQ505">
        <f>IF(COUNTIF($A$2:A505,A505)=1,1,0)</f>
        <v>1</v>
      </c>
    </row>
    <row r="506" spans="1:43" x14ac:dyDescent="0.3">
      <c r="A506" t="s">
        <v>12408</v>
      </c>
      <c r="C506" t="s">
        <v>10786</v>
      </c>
      <c r="D506" s="1">
        <v>46268</v>
      </c>
      <c r="E506" t="s">
        <v>11819</v>
      </c>
      <c r="F506" t="s">
        <v>17</v>
      </c>
      <c r="G506">
        <v>2499</v>
      </c>
      <c r="H506">
        <v>39.979999999999997</v>
      </c>
      <c r="I506">
        <v>7.2</v>
      </c>
      <c r="J506">
        <v>2451.8200000000002</v>
      </c>
      <c r="K506" s="1">
        <v>46270</v>
      </c>
      <c r="L506" t="s">
        <v>12205</v>
      </c>
      <c r="M506">
        <f t="shared" si="84"/>
        <v>1</v>
      </c>
      <c r="N506">
        <f>COUNTIF(Orders!$A:$A,C506)</f>
        <v>1</v>
      </c>
      <c r="P506">
        <f>COUNTIF(Orders!$H:$H,UPPER(SUBSTITUTE(TRIM(C506),"-","")))</f>
        <v>1</v>
      </c>
      <c r="R506" t="str">
        <f t="shared" si="85"/>
        <v>Matched Order Reference</v>
      </c>
      <c r="S506">
        <f t="shared" si="86"/>
        <v>1</v>
      </c>
      <c r="V506" cm="1">
        <f t="array" ref="V506">IF(E506&lt;&gt;"CAPTURE",0,SUMPRODUCT((MDR_Rates!$A$2:$A$10=F506)*(G506&gt;MDR_Rates!$B$2:$B$10)*((MDR_Rates!$C$2:$C$10="")+(G506&lt;=MDR_Rates!$C$2:$C$10))*MDR_Rates!$D$2:$D$10))</f>
        <v>1.6</v>
      </c>
      <c r="W506">
        <f t="shared" si="87"/>
        <v>39.979999999999997</v>
      </c>
      <c r="X506">
        <f t="shared" si="88"/>
        <v>7.2</v>
      </c>
      <c r="Y506">
        <f t="shared" si="89"/>
        <v>0</v>
      </c>
      <c r="Z506">
        <f t="shared" si="90"/>
        <v>0</v>
      </c>
      <c r="AG506" t="str">
        <f t="shared" si="91"/>
        <v/>
      </c>
      <c r="AI506" t="str">
        <f t="shared" si="92"/>
        <v/>
      </c>
      <c r="AJ506" t="str">
        <f t="shared" si="93"/>
        <v/>
      </c>
      <c r="AK506" t="str">
        <f t="shared" si="94"/>
        <v>ORD26005468</v>
      </c>
      <c r="AL506">
        <f>IF(E506&lt;&gt;"CAPTURE","",COUNTIF(Orders!$H:$H,AK506))</f>
        <v>1</v>
      </c>
      <c r="AP506" t="str">
        <f t="shared" si="95"/>
        <v>Matched to Order</v>
      </c>
      <c r="AQ506">
        <f>IF(COUNTIF($A$2:A506,A506)=1,1,0)</f>
        <v>1</v>
      </c>
    </row>
    <row r="507" spans="1:43" x14ac:dyDescent="0.3">
      <c r="A507" t="s">
        <v>12409</v>
      </c>
      <c r="C507" t="s">
        <v>10833</v>
      </c>
      <c r="D507" s="1">
        <v>46268</v>
      </c>
      <c r="E507" t="s">
        <v>11819</v>
      </c>
      <c r="F507" t="s">
        <v>17</v>
      </c>
      <c r="G507">
        <v>4797</v>
      </c>
      <c r="H507">
        <v>76.75</v>
      </c>
      <c r="I507">
        <v>13.82</v>
      </c>
      <c r="J507">
        <v>4706.43</v>
      </c>
      <c r="K507" s="1">
        <v>46270</v>
      </c>
      <c r="L507" t="s">
        <v>12205</v>
      </c>
      <c r="M507">
        <f t="shared" si="84"/>
        <v>1</v>
      </c>
      <c r="N507">
        <f>COUNTIF(Orders!$A:$A,C507)</f>
        <v>1</v>
      </c>
      <c r="P507">
        <f>COUNTIF(Orders!$H:$H,UPPER(SUBSTITUTE(TRIM(C507),"-","")))</f>
        <v>1</v>
      </c>
      <c r="R507" t="str">
        <f t="shared" si="85"/>
        <v>Matched Order Reference</v>
      </c>
      <c r="S507">
        <f t="shared" si="86"/>
        <v>1</v>
      </c>
      <c r="V507" cm="1">
        <f t="array" ref="V507">IF(E507&lt;&gt;"CAPTURE",0,SUMPRODUCT((MDR_Rates!$A$2:$A$10=F507)*(G507&gt;MDR_Rates!$B$2:$B$10)*((MDR_Rates!$C$2:$C$10="")+(G507&lt;=MDR_Rates!$C$2:$C$10))*MDR_Rates!$D$2:$D$10))</f>
        <v>1.6</v>
      </c>
      <c r="W507">
        <f t="shared" si="87"/>
        <v>76.75</v>
      </c>
      <c r="X507">
        <f t="shared" si="88"/>
        <v>13.82</v>
      </c>
      <c r="Y507">
        <f t="shared" si="89"/>
        <v>0</v>
      </c>
      <c r="Z507">
        <f t="shared" si="90"/>
        <v>0</v>
      </c>
      <c r="AG507" t="str">
        <f t="shared" si="91"/>
        <v/>
      </c>
      <c r="AI507" t="str">
        <f t="shared" si="92"/>
        <v/>
      </c>
      <c r="AJ507" t="str">
        <f t="shared" si="93"/>
        <v/>
      </c>
      <c r="AK507" t="str">
        <f t="shared" si="94"/>
        <v>ORD26005492</v>
      </c>
      <c r="AL507">
        <f>IF(E507&lt;&gt;"CAPTURE","",COUNTIF(Orders!$H:$H,AK507))</f>
        <v>1</v>
      </c>
      <c r="AP507" t="str">
        <f t="shared" si="95"/>
        <v>Matched to Order</v>
      </c>
      <c r="AQ507">
        <f>IF(COUNTIF($A$2:A507,A507)=1,1,0)</f>
        <v>1</v>
      </c>
    </row>
    <row r="508" spans="1:43" x14ac:dyDescent="0.3">
      <c r="A508" t="s">
        <v>12410</v>
      </c>
      <c r="C508" t="s">
        <v>12411</v>
      </c>
      <c r="D508" s="1">
        <v>46268</v>
      </c>
      <c r="E508" t="s">
        <v>11819</v>
      </c>
      <c r="F508" t="s">
        <v>44</v>
      </c>
      <c r="G508">
        <v>1299</v>
      </c>
      <c r="H508">
        <v>24.68</v>
      </c>
      <c r="I508">
        <v>4.4400000000000004</v>
      </c>
      <c r="J508">
        <v>1269.8800000000001</v>
      </c>
      <c r="K508" s="1">
        <v>46270</v>
      </c>
      <c r="L508" t="s">
        <v>12205</v>
      </c>
      <c r="M508">
        <f t="shared" si="84"/>
        <v>1</v>
      </c>
      <c r="N508">
        <f>COUNTIF(Orders!$A:$A,C508)</f>
        <v>0</v>
      </c>
      <c r="P508">
        <f>COUNTIF(Orders!$H:$H,UPPER(SUBSTITUTE(TRIM(C508),"-","")))</f>
        <v>1</v>
      </c>
      <c r="R508" t="str">
        <f t="shared" si="85"/>
        <v>Matched Order Reference</v>
      </c>
      <c r="S508">
        <f t="shared" si="86"/>
        <v>1</v>
      </c>
      <c r="V508" cm="1">
        <f t="array" ref="V508">IF(E508&lt;&gt;"CAPTURE",0,SUMPRODUCT((MDR_Rates!$A$2:$A$10=F508)*(G508&gt;MDR_Rates!$B$2:$B$10)*((MDR_Rates!$C$2:$C$10="")+(G508&lt;=MDR_Rates!$C$2:$C$10))*MDR_Rates!$D$2:$D$10))</f>
        <v>1.9</v>
      </c>
      <c r="W508">
        <f t="shared" si="87"/>
        <v>24.68</v>
      </c>
      <c r="X508">
        <f t="shared" si="88"/>
        <v>4.4400000000000004</v>
      </c>
      <c r="Y508">
        <f t="shared" si="89"/>
        <v>0</v>
      </c>
      <c r="Z508">
        <f t="shared" si="90"/>
        <v>0</v>
      </c>
      <c r="AG508" t="str">
        <f t="shared" si="91"/>
        <v/>
      </c>
      <c r="AI508" t="str">
        <f t="shared" si="92"/>
        <v/>
      </c>
      <c r="AJ508" t="str">
        <f t="shared" si="93"/>
        <v/>
      </c>
      <c r="AK508" t="str">
        <f t="shared" si="94"/>
        <v>ORD26005494</v>
      </c>
      <c r="AL508">
        <f>IF(E508&lt;&gt;"CAPTURE","",COUNTIF(Orders!$H:$H,AK508))</f>
        <v>1</v>
      </c>
      <c r="AP508" t="str">
        <f t="shared" si="95"/>
        <v>Matched to Order</v>
      </c>
      <c r="AQ508">
        <f>IF(COUNTIF($A$2:A508,A508)=1,1,0)</f>
        <v>1</v>
      </c>
    </row>
    <row r="509" spans="1:43" x14ac:dyDescent="0.3">
      <c r="A509" t="s">
        <v>12412</v>
      </c>
      <c r="C509" t="s">
        <v>10839</v>
      </c>
      <c r="D509" s="1">
        <v>46268</v>
      </c>
      <c r="E509" t="s">
        <v>11819</v>
      </c>
      <c r="F509" t="s">
        <v>17</v>
      </c>
      <c r="G509">
        <v>4597</v>
      </c>
      <c r="H509">
        <v>73.55</v>
      </c>
      <c r="I509">
        <v>13.24</v>
      </c>
      <c r="J509">
        <v>4510.21</v>
      </c>
      <c r="K509" s="1">
        <v>46270</v>
      </c>
      <c r="L509" t="s">
        <v>12205</v>
      </c>
      <c r="M509">
        <f t="shared" si="84"/>
        <v>1</v>
      </c>
      <c r="N509">
        <f>COUNTIF(Orders!$A:$A,C509)</f>
        <v>1</v>
      </c>
      <c r="P509">
        <f>COUNTIF(Orders!$H:$H,UPPER(SUBSTITUTE(TRIM(C509),"-","")))</f>
        <v>1</v>
      </c>
      <c r="R509" t="str">
        <f t="shared" si="85"/>
        <v>Matched Order Reference</v>
      </c>
      <c r="S509">
        <f t="shared" si="86"/>
        <v>1</v>
      </c>
      <c r="V509" cm="1">
        <f t="array" ref="V509">IF(E509&lt;&gt;"CAPTURE",0,SUMPRODUCT((MDR_Rates!$A$2:$A$10=F509)*(G509&gt;MDR_Rates!$B$2:$B$10)*((MDR_Rates!$C$2:$C$10="")+(G509&lt;=MDR_Rates!$C$2:$C$10))*MDR_Rates!$D$2:$D$10))</f>
        <v>1.6</v>
      </c>
      <c r="W509">
        <f t="shared" si="87"/>
        <v>73.55</v>
      </c>
      <c r="X509">
        <f t="shared" si="88"/>
        <v>13.24</v>
      </c>
      <c r="Y509">
        <f t="shared" si="89"/>
        <v>0</v>
      </c>
      <c r="Z509">
        <f t="shared" si="90"/>
        <v>0</v>
      </c>
      <c r="AG509" t="str">
        <f t="shared" si="91"/>
        <v/>
      </c>
      <c r="AI509" t="str">
        <f t="shared" si="92"/>
        <v/>
      </c>
      <c r="AJ509" t="str">
        <f t="shared" si="93"/>
        <v/>
      </c>
      <c r="AK509" t="str">
        <f t="shared" si="94"/>
        <v>ORD26005496</v>
      </c>
      <c r="AL509">
        <f>IF(E509&lt;&gt;"CAPTURE","",COUNTIF(Orders!$H:$H,AK509))</f>
        <v>1</v>
      </c>
      <c r="AP509" t="str">
        <f t="shared" si="95"/>
        <v>Matched to Order</v>
      </c>
      <c r="AQ509">
        <f>IF(COUNTIF($A$2:A509,A509)=1,1,0)</f>
        <v>1</v>
      </c>
    </row>
    <row r="510" spans="1:43" x14ac:dyDescent="0.3">
      <c r="A510" t="s">
        <v>12413</v>
      </c>
      <c r="C510" t="s">
        <v>10841</v>
      </c>
      <c r="D510" s="1">
        <v>46268</v>
      </c>
      <c r="E510" t="s">
        <v>11819</v>
      </c>
      <c r="F510" t="s">
        <v>17</v>
      </c>
      <c r="G510">
        <v>999</v>
      </c>
      <c r="H510">
        <v>17.98</v>
      </c>
      <c r="I510">
        <v>3.24</v>
      </c>
      <c r="J510">
        <v>977.78</v>
      </c>
      <c r="K510" s="1">
        <v>46270</v>
      </c>
      <c r="L510" t="s">
        <v>12205</v>
      </c>
      <c r="M510">
        <f t="shared" si="84"/>
        <v>1</v>
      </c>
      <c r="N510">
        <f>COUNTIF(Orders!$A:$A,C510)</f>
        <v>1</v>
      </c>
      <c r="P510">
        <f>COUNTIF(Orders!$H:$H,UPPER(SUBSTITUTE(TRIM(C510),"-","")))</f>
        <v>1</v>
      </c>
      <c r="R510" t="str">
        <f t="shared" si="85"/>
        <v>Matched Order Reference</v>
      </c>
      <c r="S510">
        <f t="shared" si="86"/>
        <v>1</v>
      </c>
      <c r="V510" cm="1">
        <f t="array" ref="V510">IF(E510&lt;&gt;"CAPTURE",0,SUMPRODUCT((MDR_Rates!$A$2:$A$10=F510)*(G510&gt;MDR_Rates!$B$2:$B$10)*((MDR_Rates!$C$2:$C$10="")+(G510&lt;=MDR_Rates!$C$2:$C$10))*MDR_Rates!$D$2:$D$10))</f>
        <v>1.8</v>
      </c>
      <c r="W510">
        <f t="shared" si="87"/>
        <v>17.98</v>
      </c>
      <c r="X510">
        <f t="shared" si="88"/>
        <v>3.24</v>
      </c>
      <c r="Y510">
        <f t="shared" si="89"/>
        <v>0</v>
      </c>
      <c r="Z510">
        <f t="shared" si="90"/>
        <v>0</v>
      </c>
      <c r="AG510" t="str">
        <f t="shared" si="91"/>
        <v/>
      </c>
      <c r="AI510" t="str">
        <f t="shared" si="92"/>
        <v/>
      </c>
      <c r="AJ510" t="str">
        <f t="shared" si="93"/>
        <v/>
      </c>
      <c r="AK510" t="str">
        <f t="shared" si="94"/>
        <v>ORD26005497</v>
      </c>
      <c r="AL510">
        <f>IF(E510&lt;&gt;"CAPTURE","",COUNTIF(Orders!$H:$H,AK510))</f>
        <v>1</v>
      </c>
      <c r="AP510" t="str">
        <f t="shared" si="95"/>
        <v>Matched to Order</v>
      </c>
      <c r="AQ510">
        <f>IF(COUNTIF($A$2:A510,A510)=1,1,0)</f>
        <v>1</v>
      </c>
    </row>
    <row r="511" spans="1:43" x14ac:dyDescent="0.3">
      <c r="A511" t="s">
        <v>12414</v>
      </c>
      <c r="C511" t="s">
        <v>12415</v>
      </c>
      <c r="D511" s="1">
        <v>46268</v>
      </c>
      <c r="E511" t="s">
        <v>11819</v>
      </c>
      <c r="F511" t="s">
        <v>44</v>
      </c>
      <c r="G511">
        <v>2499</v>
      </c>
      <c r="H511">
        <v>42.48</v>
      </c>
      <c r="I511">
        <v>7.65</v>
      </c>
      <c r="J511">
        <v>2448.87</v>
      </c>
      <c r="K511" s="1">
        <v>46270</v>
      </c>
      <c r="L511" t="s">
        <v>12205</v>
      </c>
      <c r="M511">
        <f t="shared" si="84"/>
        <v>1</v>
      </c>
      <c r="N511">
        <f>COUNTIF(Orders!$A:$A,C511)</f>
        <v>1</v>
      </c>
      <c r="P511">
        <f>COUNTIF(Orders!$H:$H,UPPER(SUBSTITUTE(TRIM(C511),"-","")))</f>
        <v>1</v>
      </c>
      <c r="R511" t="str">
        <f t="shared" si="85"/>
        <v>Matched Order Reference</v>
      </c>
      <c r="S511">
        <f t="shared" si="86"/>
        <v>1</v>
      </c>
      <c r="V511" cm="1">
        <f t="array" ref="V511">IF(E511&lt;&gt;"CAPTURE",0,SUMPRODUCT((MDR_Rates!$A$2:$A$10=F511)*(G511&gt;MDR_Rates!$B$2:$B$10)*((MDR_Rates!$C$2:$C$10="")+(G511&lt;=MDR_Rates!$C$2:$C$10))*MDR_Rates!$D$2:$D$10))</f>
        <v>1.7</v>
      </c>
      <c r="W511">
        <f t="shared" si="87"/>
        <v>42.48</v>
      </c>
      <c r="X511">
        <f t="shared" si="88"/>
        <v>7.65</v>
      </c>
      <c r="Y511">
        <f t="shared" si="89"/>
        <v>0</v>
      </c>
      <c r="Z511">
        <f t="shared" si="90"/>
        <v>0</v>
      </c>
      <c r="AG511" t="str">
        <f t="shared" si="91"/>
        <v/>
      </c>
      <c r="AI511" t="str">
        <f t="shared" si="92"/>
        <v/>
      </c>
      <c r="AJ511" t="str">
        <f t="shared" si="93"/>
        <v/>
      </c>
      <c r="AK511" t="str">
        <f t="shared" si="94"/>
        <v>ORD26005600</v>
      </c>
      <c r="AL511">
        <f>IF(E511&lt;&gt;"CAPTURE","",COUNTIF(Orders!$H:$H,AK511))</f>
        <v>1</v>
      </c>
      <c r="AP511" t="str">
        <f t="shared" si="95"/>
        <v>Matched to Order</v>
      </c>
      <c r="AQ511">
        <f>IF(COUNTIF($A$2:A511,A511)=1,1,0)</f>
        <v>1</v>
      </c>
    </row>
    <row r="512" spans="1:43" x14ac:dyDescent="0.3">
      <c r="A512" t="s">
        <v>12416</v>
      </c>
      <c r="C512" t="s">
        <v>11255</v>
      </c>
      <c r="D512" s="1">
        <v>46268</v>
      </c>
      <c r="E512" t="s">
        <v>11819</v>
      </c>
      <c r="F512" t="s">
        <v>44</v>
      </c>
      <c r="G512">
        <v>599</v>
      </c>
      <c r="H512">
        <v>11.38</v>
      </c>
      <c r="I512">
        <v>2.0499999999999998</v>
      </c>
      <c r="J512">
        <v>585.57000000000005</v>
      </c>
      <c r="K512" s="1">
        <v>46270</v>
      </c>
      <c r="L512" t="s">
        <v>12205</v>
      </c>
      <c r="M512">
        <f t="shared" si="84"/>
        <v>1</v>
      </c>
      <c r="N512">
        <f>COUNTIF(Orders!$A:$A,C512)</f>
        <v>1</v>
      </c>
      <c r="P512">
        <f>COUNTIF(Orders!$H:$H,UPPER(SUBSTITUTE(TRIM(C512),"-","")))</f>
        <v>1</v>
      </c>
      <c r="R512" t="str">
        <f t="shared" si="85"/>
        <v>Matched Order Reference</v>
      </c>
      <c r="S512">
        <f t="shared" si="86"/>
        <v>1</v>
      </c>
      <c r="V512" cm="1">
        <f t="array" ref="V512">IF(E512&lt;&gt;"CAPTURE",0,SUMPRODUCT((MDR_Rates!$A$2:$A$10=F512)*(G512&gt;MDR_Rates!$B$2:$B$10)*((MDR_Rates!$C$2:$C$10="")+(G512&lt;=MDR_Rates!$C$2:$C$10))*MDR_Rates!$D$2:$D$10))</f>
        <v>1.9</v>
      </c>
      <c r="W512">
        <f t="shared" si="87"/>
        <v>11.38</v>
      </c>
      <c r="X512">
        <f t="shared" si="88"/>
        <v>2.0499999999999998</v>
      </c>
      <c r="Y512">
        <f t="shared" si="89"/>
        <v>0</v>
      </c>
      <c r="Z512">
        <f t="shared" si="90"/>
        <v>0</v>
      </c>
      <c r="AG512" t="str">
        <f t="shared" si="91"/>
        <v/>
      </c>
      <c r="AI512" t="str">
        <f t="shared" si="92"/>
        <v/>
      </c>
      <c r="AJ512" t="str">
        <f t="shared" si="93"/>
        <v/>
      </c>
      <c r="AK512" t="str">
        <f t="shared" si="94"/>
        <v>ORD26005711</v>
      </c>
      <c r="AL512">
        <f>IF(E512&lt;&gt;"CAPTURE","",COUNTIF(Orders!$H:$H,AK512))</f>
        <v>1</v>
      </c>
      <c r="AP512" t="str">
        <f t="shared" si="95"/>
        <v>Matched to Order</v>
      </c>
      <c r="AQ512">
        <f>IF(COUNTIF($A$2:A512,A512)=1,1,0)</f>
        <v>1</v>
      </c>
    </row>
    <row r="513" spans="1:43" x14ac:dyDescent="0.3">
      <c r="A513" t="s">
        <v>12417</v>
      </c>
      <c r="C513" t="s">
        <v>11282</v>
      </c>
      <c r="D513" s="1">
        <v>46268</v>
      </c>
      <c r="E513" t="s">
        <v>11819</v>
      </c>
      <c r="F513" t="s">
        <v>9</v>
      </c>
      <c r="G513">
        <v>4999</v>
      </c>
      <c r="H513">
        <v>15</v>
      </c>
      <c r="I513">
        <v>2.7</v>
      </c>
      <c r="J513">
        <v>4981.3</v>
      </c>
      <c r="K513" s="1">
        <v>46270</v>
      </c>
      <c r="L513" t="s">
        <v>12205</v>
      </c>
      <c r="M513">
        <f t="shared" si="84"/>
        <v>1</v>
      </c>
      <c r="N513">
        <f>COUNTIF(Orders!$A:$A,C513)</f>
        <v>1</v>
      </c>
      <c r="P513">
        <f>COUNTIF(Orders!$H:$H,UPPER(SUBSTITUTE(TRIM(C513),"-","")))</f>
        <v>1</v>
      </c>
      <c r="R513" t="str">
        <f t="shared" si="85"/>
        <v>Matched Order Reference</v>
      </c>
      <c r="S513">
        <f t="shared" si="86"/>
        <v>1</v>
      </c>
      <c r="V513" cm="1">
        <f t="array" ref="V513">IF(E513&lt;&gt;"CAPTURE",0,SUMPRODUCT((MDR_Rates!$A$2:$A$10=F513)*(G513&gt;MDR_Rates!$B$2:$B$10)*((MDR_Rates!$C$2:$C$10="")+(G513&lt;=MDR_Rates!$C$2:$C$10))*MDR_Rates!$D$2:$D$10))</f>
        <v>0.3</v>
      </c>
      <c r="W513">
        <f t="shared" si="87"/>
        <v>15</v>
      </c>
      <c r="X513">
        <f t="shared" si="88"/>
        <v>2.7</v>
      </c>
      <c r="Y513">
        <f t="shared" si="89"/>
        <v>0</v>
      </c>
      <c r="Z513">
        <f t="shared" si="90"/>
        <v>0</v>
      </c>
      <c r="AG513" t="str">
        <f t="shared" si="91"/>
        <v/>
      </c>
      <c r="AI513" t="str">
        <f t="shared" si="92"/>
        <v/>
      </c>
      <c r="AJ513" t="str">
        <f t="shared" si="93"/>
        <v/>
      </c>
      <c r="AK513" t="str">
        <f t="shared" si="94"/>
        <v>ORD26005725</v>
      </c>
      <c r="AL513">
        <f>IF(E513&lt;&gt;"CAPTURE","",COUNTIF(Orders!$H:$H,AK513))</f>
        <v>1</v>
      </c>
      <c r="AP513" t="str">
        <f t="shared" si="95"/>
        <v>Matched to Order</v>
      </c>
      <c r="AQ513">
        <f>IF(COUNTIF($A$2:A513,A513)=1,1,0)</f>
        <v>1</v>
      </c>
    </row>
    <row r="514" spans="1:43" x14ac:dyDescent="0.3">
      <c r="A514" t="s">
        <v>12418</v>
      </c>
      <c r="C514" t="s">
        <v>11362</v>
      </c>
      <c r="D514" s="1">
        <v>46268</v>
      </c>
      <c r="E514" t="s">
        <v>11819</v>
      </c>
      <c r="F514" t="s">
        <v>9</v>
      </c>
      <c r="G514">
        <v>3098</v>
      </c>
      <c r="H514">
        <v>9.2899999999999991</v>
      </c>
      <c r="I514">
        <v>1.67</v>
      </c>
      <c r="J514">
        <v>3087.04</v>
      </c>
      <c r="K514" s="1">
        <v>46270</v>
      </c>
      <c r="L514" t="s">
        <v>12205</v>
      </c>
      <c r="M514">
        <f t="shared" si="84"/>
        <v>1</v>
      </c>
      <c r="N514">
        <f>COUNTIF(Orders!$A:$A,C514)</f>
        <v>1</v>
      </c>
      <c r="P514">
        <f>COUNTIF(Orders!$H:$H,UPPER(SUBSTITUTE(TRIM(C514),"-","")))</f>
        <v>1</v>
      </c>
      <c r="R514" t="str">
        <f t="shared" si="85"/>
        <v>Matched Order Reference</v>
      </c>
      <c r="S514">
        <f t="shared" si="86"/>
        <v>1</v>
      </c>
      <c r="V514" cm="1">
        <f t="array" ref="V514">IF(E514&lt;&gt;"CAPTURE",0,SUMPRODUCT((MDR_Rates!$A$2:$A$10=F514)*(G514&gt;MDR_Rates!$B$2:$B$10)*((MDR_Rates!$C$2:$C$10="")+(G514&lt;=MDR_Rates!$C$2:$C$10))*MDR_Rates!$D$2:$D$10))</f>
        <v>0.3</v>
      </c>
      <c r="W514">
        <f t="shared" si="87"/>
        <v>9.2899999999999991</v>
      </c>
      <c r="X514">
        <f t="shared" si="88"/>
        <v>1.67</v>
      </c>
      <c r="Y514">
        <f t="shared" si="89"/>
        <v>0</v>
      </c>
      <c r="Z514">
        <f t="shared" si="90"/>
        <v>0</v>
      </c>
      <c r="AG514" t="str">
        <f t="shared" si="91"/>
        <v/>
      </c>
      <c r="AI514" t="str">
        <f t="shared" si="92"/>
        <v/>
      </c>
      <c r="AJ514" t="str">
        <f t="shared" si="93"/>
        <v/>
      </c>
      <c r="AK514" t="str">
        <f t="shared" si="94"/>
        <v>ORD26005766</v>
      </c>
      <c r="AL514">
        <f>IF(E514&lt;&gt;"CAPTURE","",COUNTIF(Orders!$H:$H,AK514))</f>
        <v>1</v>
      </c>
      <c r="AP514" t="str">
        <f t="shared" si="95"/>
        <v>Matched to Order</v>
      </c>
      <c r="AQ514">
        <f>IF(COUNTIF($A$2:A514,A514)=1,1,0)</f>
        <v>1</v>
      </c>
    </row>
    <row r="515" spans="1:43" x14ac:dyDescent="0.3">
      <c r="A515" t="s">
        <v>12419</v>
      </c>
      <c r="C515" t="s">
        <v>11505</v>
      </c>
      <c r="D515" s="1">
        <v>46268</v>
      </c>
      <c r="E515" t="s">
        <v>11819</v>
      </c>
      <c r="F515" t="s">
        <v>9</v>
      </c>
      <c r="G515">
        <v>4298</v>
      </c>
      <c r="H515">
        <v>12.89</v>
      </c>
      <c r="I515">
        <v>2.3199999999999998</v>
      </c>
      <c r="J515">
        <v>4282.79</v>
      </c>
      <c r="K515" s="1">
        <v>46270</v>
      </c>
      <c r="L515" t="s">
        <v>12205</v>
      </c>
      <c r="M515">
        <f t="shared" ref="M515:M578" si="96">COUNTIF($A:$A,A515)</f>
        <v>1</v>
      </c>
      <c r="N515">
        <f>COUNTIF(Orders!$A:$A,C515)</f>
        <v>1</v>
      </c>
      <c r="P515">
        <f>COUNTIF(Orders!$H:$H,UPPER(SUBSTITUTE(TRIM(C515),"-","")))</f>
        <v>1</v>
      </c>
      <c r="R515" t="str">
        <f t="shared" ref="R515:R578" si="97">IF(E515="REFUND","Refund",IF(P515=0,"Unmatched Order Reference","Matched Order Reference"))</f>
        <v>Matched Order Reference</v>
      </c>
      <c r="S515">
        <f t="shared" ref="S515:S578" si="98">COUNTIFS($C$2:$C$5753,C515,$E$2:$E$5753,"CAPTURE")</f>
        <v>1</v>
      </c>
      <c r="V515" cm="1">
        <f t="array" ref="V515">IF(E515&lt;&gt;"CAPTURE",0,SUMPRODUCT((MDR_Rates!$A$2:$A$10=F515)*(G515&gt;MDR_Rates!$B$2:$B$10)*((MDR_Rates!$C$2:$C$10="")+(G515&lt;=MDR_Rates!$C$2:$C$10))*MDR_Rates!$D$2:$D$10))</f>
        <v>0.3</v>
      </c>
      <c r="W515">
        <f t="shared" ref="W515:W578" si="99">IF(E515&lt;&gt;"CAPTURE",0,ROUND(G515*V515/100,2))</f>
        <v>12.89</v>
      </c>
      <c r="X515">
        <f t="shared" ref="X515:X578" si="100">IF(E515&lt;&gt;"CAPTURE",0,ROUND(W515*18/100,2))</f>
        <v>2.3199999999999998</v>
      </c>
      <c r="Y515">
        <f t="shared" ref="Y515:Y578" si="101">IF(E515&lt;&gt;"CAPTURE",0,ROUND(H515-W515,2))</f>
        <v>0</v>
      </c>
      <c r="Z515">
        <f t="shared" ref="Z515:Z578" si="102">IF(E515&lt;&gt;"CAPTURE",0,ROUND(I515-X515,2))</f>
        <v>0</v>
      </c>
      <c r="AG515" t="str">
        <f t="shared" ref="AG515:AG578" si="103">IF(E515&lt;&gt;"REFUND","",IF(COUNTIFS($A:$A,B515,$E:$E,"CAPTURE")=0,"Missing Original Capture","Original Capture Found"))</f>
        <v/>
      </c>
      <c r="AI515" t="str">
        <f t="shared" ref="AI515:AI578" si="104">IF(E515="REFUND",_xlfn.MAXIFS($G:$G,$A:$A,B515,$E:$E,"CAPTURE"),"")</f>
        <v/>
      </c>
      <c r="AJ515" t="str">
        <f t="shared" ref="AJ515:AJ578" si="105">IF(E515&lt;&gt;"REFUND","",IF(G515&gt;AI515,"Refund Exceeds Capture",IF(ABS(G515-AI515)&lt;0.01,"Full Refund","Partial Refund")))</f>
        <v/>
      </c>
      <c r="AK515" t="str">
        <f t="shared" ref="AK515:AK578" si="106">UPPER(SUBSTITUTE(TRIM(C515),"-",""))</f>
        <v>ORD26005842</v>
      </c>
      <c r="AL515">
        <f>IF(E515&lt;&gt;"CAPTURE","",COUNTIF(Orders!$H:$H,AK515))</f>
        <v>1</v>
      </c>
      <c r="AP515" t="str">
        <f t="shared" ref="AP515:AP578" si="107">IF(E515&lt;&gt;"CAPTURE","",IF(M515&gt;1,"Duplicate ID - Review",IF(AL515=0,"Unmatched Order",IF(AL515=1,"Matched to Order","Multiple Order Matches"))))</f>
        <v>Matched to Order</v>
      </c>
      <c r="AQ515">
        <f>IF(COUNTIF($A$2:A515,A515)=1,1,0)</f>
        <v>1</v>
      </c>
    </row>
    <row r="516" spans="1:43" x14ac:dyDescent="0.3">
      <c r="A516" t="s">
        <v>12420</v>
      </c>
      <c r="C516" t="s">
        <v>11555</v>
      </c>
      <c r="D516" s="1">
        <v>46268</v>
      </c>
      <c r="E516" t="s">
        <v>11819</v>
      </c>
      <c r="F516" t="s">
        <v>44</v>
      </c>
      <c r="G516">
        <v>1998</v>
      </c>
      <c r="H516">
        <v>37.96</v>
      </c>
      <c r="I516">
        <v>6.83</v>
      </c>
      <c r="J516">
        <v>1953.21</v>
      </c>
      <c r="K516" s="1">
        <v>46270</v>
      </c>
      <c r="L516" t="s">
        <v>12205</v>
      </c>
      <c r="M516">
        <f t="shared" si="96"/>
        <v>1</v>
      </c>
      <c r="N516">
        <f>COUNTIF(Orders!$A:$A,C516)</f>
        <v>1</v>
      </c>
      <c r="P516">
        <f>COUNTIF(Orders!$H:$H,UPPER(SUBSTITUTE(TRIM(C516),"-","")))</f>
        <v>1</v>
      </c>
      <c r="R516" t="str">
        <f t="shared" si="97"/>
        <v>Matched Order Reference</v>
      </c>
      <c r="S516">
        <f t="shared" si="98"/>
        <v>1</v>
      </c>
      <c r="V516" cm="1">
        <f t="array" ref="V516">IF(E516&lt;&gt;"CAPTURE",0,SUMPRODUCT((MDR_Rates!$A$2:$A$10=F516)*(G516&gt;MDR_Rates!$B$2:$B$10)*((MDR_Rates!$C$2:$C$10="")+(G516&lt;=MDR_Rates!$C$2:$C$10))*MDR_Rates!$D$2:$D$10))</f>
        <v>1.9</v>
      </c>
      <c r="W516">
        <f t="shared" si="99"/>
        <v>37.96</v>
      </c>
      <c r="X516">
        <f t="shared" si="100"/>
        <v>6.83</v>
      </c>
      <c r="Y516">
        <f t="shared" si="101"/>
        <v>0</v>
      </c>
      <c r="Z516">
        <f t="shared" si="102"/>
        <v>0</v>
      </c>
      <c r="AG516" t="str">
        <f t="shared" si="103"/>
        <v/>
      </c>
      <c r="AI516" t="str">
        <f t="shared" si="104"/>
        <v/>
      </c>
      <c r="AJ516" t="str">
        <f t="shared" si="105"/>
        <v/>
      </c>
      <c r="AK516" t="str">
        <f t="shared" si="106"/>
        <v>ORD26005869</v>
      </c>
      <c r="AL516">
        <f>IF(E516&lt;&gt;"CAPTURE","",COUNTIF(Orders!$H:$H,AK516))</f>
        <v>1</v>
      </c>
      <c r="AP516" t="str">
        <f t="shared" si="107"/>
        <v>Matched to Order</v>
      </c>
      <c r="AQ516">
        <f>IF(COUNTIF($A$2:A516,A516)=1,1,0)</f>
        <v>1</v>
      </c>
    </row>
    <row r="517" spans="1:43" x14ac:dyDescent="0.3">
      <c r="A517" t="s">
        <v>12421</v>
      </c>
      <c r="C517" t="s">
        <v>12422</v>
      </c>
      <c r="D517" s="1">
        <v>46268</v>
      </c>
      <c r="E517" t="s">
        <v>11819</v>
      </c>
      <c r="F517" t="s">
        <v>17</v>
      </c>
      <c r="G517">
        <v>2797</v>
      </c>
      <c r="H517">
        <v>44.75</v>
      </c>
      <c r="I517">
        <v>8.06</v>
      </c>
      <c r="J517">
        <v>2744.19</v>
      </c>
      <c r="K517" s="1">
        <v>46270</v>
      </c>
      <c r="L517" t="s">
        <v>12205</v>
      </c>
      <c r="M517">
        <f t="shared" si="96"/>
        <v>1</v>
      </c>
      <c r="N517">
        <f>COUNTIF(Orders!$A:$A,C517)</f>
        <v>0</v>
      </c>
      <c r="P517">
        <f>COUNTIF(Orders!$H:$H,UPPER(SUBSTITUTE(TRIM(C517),"-","")))</f>
        <v>1</v>
      </c>
      <c r="R517" t="str">
        <f t="shared" si="97"/>
        <v>Matched Order Reference</v>
      </c>
      <c r="S517">
        <f t="shared" si="98"/>
        <v>1</v>
      </c>
      <c r="V517" cm="1">
        <f t="array" ref="V517">IF(E517&lt;&gt;"CAPTURE",0,SUMPRODUCT((MDR_Rates!$A$2:$A$10=F517)*(G517&gt;MDR_Rates!$B$2:$B$10)*((MDR_Rates!$C$2:$C$10="")+(G517&lt;=MDR_Rates!$C$2:$C$10))*MDR_Rates!$D$2:$D$10))</f>
        <v>1.6</v>
      </c>
      <c r="W517">
        <f t="shared" si="99"/>
        <v>44.75</v>
      </c>
      <c r="X517">
        <f t="shared" si="100"/>
        <v>8.06</v>
      </c>
      <c r="Y517">
        <f t="shared" si="101"/>
        <v>0</v>
      </c>
      <c r="Z517">
        <f t="shared" si="102"/>
        <v>0</v>
      </c>
      <c r="AG517" t="str">
        <f t="shared" si="103"/>
        <v/>
      </c>
      <c r="AI517" t="str">
        <f t="shared" si="104"/>
        <v/>
      </c>
      <c r="AJ517" t="str">
        <f t="shared" si="105"/>
        <v/>
      </c>
      <c r="AK517" t="str">
        <f t="shared" si="106"/>
        <v>ORD26005900</v>
      </c>
      <c r="AL517">
        <f>IF(E517&lt;&gt;"CAPTURE","",COUNTIF(Orders!$H:$H,AK517))</f>
        <v>1</v>
      </c>
      <c r="AP517" t="str">
        <f t="shared" si="107"/>
        <v>Matched to Order</v>
      </c>
      <c r="AQ517">
        <f>IF(COUNTIF($A$2:A517,A517)=1,1,0)</f>
        <v>1</v>
      </c>
    </row>
    <row r="518" spans="1:43" x14ac:dyDescent="0.3">
      <c r="A518" t="s">
        <v>12423</v>
      </c>
      <c r="C518" t="s">
        <v>11697</v>
      </c>
      <c r="D518" s="1">
        <v>46268</v>
      </c>
      <c r="E518" t="s">
        <v>11819</v>
      </c>
      <c r="F518" t="s">
        <v>44</v>
      </c>
      <c r="G518">
        <v>2499</v>
      </c>
      <c r="H518">
        <v>42.48</v>
      </c>
      <c r="I518">
        <v>7.65</v>
      </c>
      <c r="J518">
        <v>2448.87</v>
      </c>
      <c r="K518" s="1">
        <v>46270</v>
      </c>
      <c r="L518" t="s">
        <v>12205</v>
      </c>
      <c r="M518">
        <f t="shared" si="96"/>
        <v>1</v>
      </c>
      <c r="N518">
        <f>COUNTIF(Orders!$A:$A,C518)</f>
        <v>1</v>
      </c>
      <c r="P518">
        <f>COUNTIF(Orders!$H:$H,UPPER(SUBSTITUTE(TRIM(C518),"-","")))</f>
        <v>1</v>
      </c>
      <c r="R518" t="str">
        <f t="shared" si="97"/>
        <v>Matched Order Reference</v>
      </c>
      <c r="S518">
        <f t="shared" si="98"/>
        <v>1</v>
      </c>
      <c r="V518" cm="1">
        <f t="array" ref="V518">IF(E518&lt;&gt;"CAPTURE",0,SUMPRODUCT((MDR_Rates!$A$2:$A$10=F518)*(G518&gt;MDR_Rates!$B$2:$B$10)*((MDR_Rates!$C$2:$C$10="")+(G518&lt;=MDR_Rates!$C$2:$C$10))*MDR_Rates!$D$2:$D$10))</f>
        <v>1.7</v>
      </c>
      <c r="W518">
        <f t="shared" si="99"/>
        <v>42.48</v>
      </c>
      <c r="X518">
        <f t="shared" si="100"/>
        <v>7.65</v>
      </c>
      <c r="Y518">
        <f t="shared" si="101"/>
        <v>0</v>
      </c>
      <c r="Z518">
        <f t="shared" si="102"/>
        <v>0</v>
      </c>
      <c r="AG518" t="str">
        <f t="shared" si="103"/>
        <v/>
      </c>
      <c r="AI518" t="str">
        <f t="shared" si="104"/>
        <v/>
      </c>
      <c r="AJ518" t="str">
        <f t="shared" si="105"/>
        <v/>
      </c>
      <c r="AK518" t="str">
        <f t="shared" si="106"/>
        <v>ORD26005943</v>
      </c>
      <c r="AL518">
        <f>IF(E518&lt;&gt;"CAPTURE","",COUNTIF(Orders!$H:$H,AK518))</f>
        <v>1</v>
      </c>
      <c r="AP518" t="str">
        <f t="shared" si="107"/>
        <v>Matched to Order</v>
      </c>
      <c r="AQ518">
        <f>IF(COUNTIF($A$2:A518,A518)=1,1,0)</f>
        <v>1</v>
      </c>
    </row>
    <row r="519" spans="1:43" x14ac:dyDescent="0.3">
      <c r="A519" t="s">
        <v>12424</v>
      </c>
      <c r="C519" t="s">
        <v>11738</v>
      </c>
      <c r="D519" s="1">
        <v>46268</v>
      </c>
      <c r="E519" t="s">
        <v>11819</v>
      </c>
      <c r="F519" t="s">
        <v>9</v>
      </c>
      <c r="G519">
        <v>2798</v>
      </c>
      <c r="H519">
        <v>8.39</v>
      </c>
      <c r="I519">
        <v>1.51</v>
      </c>
      <c r="J519">
        <v>2788.1</v>
      </c>
      <c r="K519" s="1">
        <v>46270</v>
      </c>
      <c r="L519" t="s">
        <v>12205</v>
      </c>
      <c r="M519">
        <f t="shared" si="96"/>
        <v>1</v>
      </c>
      <c r="N519">
        <f>COUNTIF(Orders!$A:$A,C519)</f>
        <v>1</v>
      </c>
      <c r="P519">
        <f>COUNTIF(Orders!$H:$H,UPPER(SUBSTITUTE(TRIM(C519),"-","")))</f>
        <v>1</v>
      </c>
      <c r="R519" t="str">
        <f t="shared" si="97"/>
        <v>Matched Order Reference</v>
      </c>
      <c r="S519">
        <f t="shared" si="98"/>
        <v>1</v>
      </c>
      <c r="V519" cm="1">
        <f t="array" ref="V519">IF(E519&lt;&gt;"CAPTURE",0,SUMPRODUCT((MDR_Rates!$A$2:$A$10=F519)*(G519&gt;MDR_Rates!$B$2:$B$10)*((MDR_Rates!$C$2:$C$10="")+(G519&lt;=MDR_Rates!$C$2:$C$10))*MDR_Rates!$D$2:$D$10))</f>
        <v>0.3</v>
      </c>
      <c r="W519">
        <f t="shared" si="99"/>
        <v>8.39</v>
      </c>
      <c r="X519">
        <f t="shared" si="100"/>
        <v>1.51</v>
      </c>
      <c r="Y519">
        <f t="shared" si="101"/>
        <v>0</v>
      </c>
      <c r="Z519">
        <f t="shared" si="102"/>
        <v>0</v>
      </c>
      <c r="AG519" t="str">
        <f t="shared" si="103"/>
        <v/>
      </c>
      <c r="AI519" t="str">
        <f t="shared" si="104"/>
        <v/>
      </c>
      <c r="AJ519" t="str">
        <f t="shared" si="105"/>
        <v/>
      </c>
      <c r="AK519" t="str">
        <f t="shared" si="106"/>
        <v>ORD26005966</v>
      </c>
      <c r="AL519">
        <f>IF(E519&lt;&gt;"CAPTURE","",COUNTIF(Orders!$H:$H,AK519))</f>
        <v>1</v>
      </c>
      <c r="AP519" t="str">
        <f t="shared" si="107"/>
        <v>Matched to Order</v>
      </c>
      <c r="AQ519">
        <f>IF(COUNTIF($A$2:A519,A519)=1,1,0)</f>
        <v>1</v>
      </c>
    </row>
    <row r="520" spans="1:43" x14ac:dyDescent="0.3">
      <c r="A520" t="s">
        <v>12425</v>
      </c>
      <c r="B520" t="s">
        <v>11851</v>
      </c>
      <c r="D520" s="1">
        <v>46268</v>
      </c>
      <c r="E520" t="s">
        <v>12202</v>
      </c>
      <c r="F520" t="s">
        <v>17</v>
      </c>
      <c r="G520">
        <v>9297</v>
      </c>
      <c r="H520">
        <v>0</v>
      </c>
      <c r="I520">
        <v>0</v>
      </c>
      <c r="J520">
        <v>-9297</v>
      </c>
      <c r="K520" s="1">
        <v>46270</v>
      </c>
      <c r="L520" t="s">
        <v>12205</v>
      </c>
      <c r="M520">
        <f t="shared" si="96"/>
        <v>1</v>
      </c>
      <c r="N520">
        <f>COUNTIF(Orders!$A:$A,C520)</f>
        <v>0</v>
      </c>
      <c r="P520">
        <f>COUNTIF(Orders!$H:$H,UPPER(SUBSTITUTE(TRIM(C520),"-","")))</f>
        <v>1042575</v>
      </c>
      <c r="R520" t="str">
        <f t="shared" si="97"/>
        <v>Refund</v>
      </c>
      <c r="S520">
        <f t="shared" si="98"/>
        <v>0</v>
      </c>
      <c r="V520" cm="1">
        <f t="array" ref="V520">IF(E520&lt;&gt;"CAPTURE",0,SUMPRODUCT((MDR_Rates!$A$2:$A$10=F520)*(G520&gt;MDR_Rates!$B$2:$B$10)*((MDR_Rates!$C$2:$C$10="")+(G520&lt;=MDR_Rates!$C$2:$C$10))*MDR_Rates!$D$2:$D$10))</f>
        <v>0</v>
      </c>
      <c r="W520">
        <f t="shared" si="99"/>
        <v>0</v>
      </c>
      <c r="X520">
        <f t="shared" si="100"/>
        <v>0</v>
      </c>
      <c r="Y520">
        <f t="shared" si="101"/>
        <v>0</v>
      </c>
      <c r="Z520">
        <f t="shared" si="102"/>
        <v>0</v>
      </c>
      <c r="AG520" t="str">
        <f t="shared" si="103"/>
        <v>Original Capture Found</v>
      </c>
      <c r="AI520">
        <f t="shared" si="104"/>
        <v>9297</v>
      </c>
      <c r="AJ520" t="str">
        <f t="shared" si="105"/>
        <v>Full Refund</v>
      </c>
      <c r="AK520" t="str">
        <f t="shared" si="106"/>
        <v/>
      </c>
      <c r="AL520" t="str">
        <f>IF(E520&lt;&gt;"CAPTURE","",COUNTIF(Orders!$H:$H,AK520))</f>
        <v/>
      </c>
      <c r="AP520" t="str">
        <f t="shared" si="107"/>
        <v/>
      </c>
      <c r="AQ520">
        <f>IF(COUNTIF($A$2:A520,A520)=1,1,0)</f>
        <v>1</v>
      </c>
    </row>
    <row r="521" spans="1:43" x14ac:dyDescent="0.3">
      <c r="A521" t="s">
        <v>12426</v>
      </c>
      <c r="B521" t="s">
        <v>12121</v>
      </c>
      <c r="D521" s="1">
        <v>46268</v>
      </c>
      <c r="E521" t="s">
        <v>12202</v>
      </c>
      <c r="F521" t="s">
        <v>9</v>
      </c>
      <c r="G521">
        <v>2499</v>
      </c>
      <c r="H521">
        <v>0</v>
      </c>
      <c r="I521">
        <v>0</v>
      </c>
      <c r="J521">
        <v>-2499</v>
      </c>
      <c r="K521" s="1">
        <v>46270</v>
      </c>
      <c r="L521" t="s">
        <v>12205</v>
      </c>
      <c r="M521">
        <f t="shared" si="96"/>
        <v>1</v>
      </c>
      <c r="N521">
        <f>COUNTIF(Orders!$A:$A,C521)</f>
        <v>0</v>
      </c>
      <c r="P521">
        <f>COUNTIF(Orders!$H:$H,UPPER(SUBSTITUTE(TRIM(C521),"-","")))</f>
        <v>1042575</v>
      </c>
      <c r="R521" t="str">
        <f t="shared" si="97"/>
        <v>Refund</v>
      </c>
      <c r="S521">
        <f t="shared" si="98"/>
        <v>0</v>
      </c>
      <c r="V521" cm="1">
        <f t="array" ref="V521">IF(E521&lt;&gt;"CAPTURE",0,SUMPRODUCT((MDR_Rates!$A$2:$A$10=F521)*(G521&gt;MDR_Rates!$B$2:$B$10)*((MDR_Rates!$C$2:$C$10="")+(G521&lt;=MDR_Rates!$C$2:$C$10))*MDR_Rates!$D$2:$D$10))</f>
        <v>0</v>
      </c>
      <c r="W521">
        <f t="shared" si="99"/>
        <v>0</v>
      </c>
      <c r="X521">
        <f t="shared" si="100"/>
        <v>0</v>
      </c>
      <c r="Y521">
        <f t="shared" si="101"/>
        <v>0</v>
      </c>
      <c r="Z521">
        <f t="shared" si="102"/>
        <v>0</v>
      </c>
      <c r="AG521" t="str">
        <f t="shared" si="103"/>
        <v>Original Capture Found</v>
      </c>
      <c r="AI521">
        <f t="shared" si="104"/>
        <v>2499</v>
      </c>
      <c r="AJ521" t="str">
        <f t="shared" si="105"/>
        <v>Full Refund</v>
      </c>
      <c r="AK521" t="str">
        <f t="shared" si="106"/>
        <v/>
      </c>
      <c r="AL521" t="str">
        <f>IF(E521&lt;&gt;"CAPTURE","",COUNTIF(Orders!$H:$H,AK521))</f>
        <v/>
      </c>
      <c r="AP521" t="str">
        <f t="shared" si="107"/>
        <v/>
      </c>
      <c r="AQ521">
        <f>IF(COUNTIF($A$2:A521,A521)=1,1,0)</f>
        <v>1</v>
      </c>
    </row>
    <row r="522" spans="1:43" x14ac:dyDescent="0.3">
      <c r="A522" t="s">
        <v>12427</v>
      </c>
      <c r="C522" t="s">
        <v>108</v>
      </c>
      <c r="D522" s="1">
        <v>46269</v>
      </c>
      <c r="E522" t="s">
        <v>11819</v>
      </c>
      <c r="F522" t="s">
        <v>17</v>
      </c>
      <c r="G522">
        <v>3098</v>
      </c>
      <c r="H522">
        <v>49.57</v>
      </c>
      <c r="I522">
        <v>8.92</v>
      </c>
      <c r="J522">
        <v>3039.51</v>
      </c>
      <c r="K522" s="1">
        <v>46271</v>
      </c>
      <c r="L522" t="s">
        <v>12428</v>
      </c>
      <c r="M522">
        <f t="shared" si="96"/>
        <v>1</v>
      </c>
      <c r="N522">
        <f>COUNTIF(Orders!$A:$A,C522)</f>
        <v>1</v>
      </c>
      <c r="P522">
        <f>COUNTIF(Orders!$H:$H,UPPER(SUBSTITUTE(TRIM(C522),"-","")))</f>
        <v>1</v>
      </c>
      <c r="R522" t="str">
        <f t="shared" si="97"/>
        <v>Matched Order Reference</v>
      </c>
      <c r="S522">
        <f t="shared" si="98"/>
        <v>1</v>
      </c>
      <c r="V522" cm="1">
        <f t="array" ref="V522">IF(E522&lt;&gt;"CAPTURE",0,SUMPRODUCT((MDR_Rates!$A$2:$A$10=F522)*(G522&gt;MDR_Rates!$B$2:$B$10)*((MDR_Rates!$C$2:$C$10="")+(G522&lt;=MDR_Rates!$C$2:$C$10))*MDR_Rates!$D$2:$D$10))</f>
        <v>1.6</v>
      </c>
      <c r="W522">
        <f t="shared" si="99"/>
        <v>49.57</v>
      </c>
      <c r="X522">
        <f t="shared" si="100"/>
        <v>8.92</v>
      </c>
      <c r="Y522">
        <f t="shared" si="101"/>
        <v>0</v>
      </c>
      <c r="Z522">
        <f t="shared" si="102"/>
        <v>0</v>
      </c>
      <c r="AG522" t="str">
        <f t="shared" si="103"/>
        <v/>
      </c>
      <c r="AI522" t="str">
        <f t="shared" si="104"/>
        <v/>
      </c>
      <c r="AJ522" t="str">
        <f t="shared" si="105"/>
        <v/>
      </c>
      <c r="AK522" t="str">
        <f t="shared" si="106"/>
        <v>ORD26000043</v>
      </c>
      <c r="AL522">
        <f>IF(E522&lt;&gt;"CAPTURE","",COUNTIF(Orders!$H:$H,AK522))</f>
        <v>1</v>
      </c>
      <c r="AP522" t="str">
        <f t="shared" si="107"/>
        <v>Matched to Order</v>
      </c>
      <c r="AQ522">
        <f>IF(COUNTIF($A$2:A522,A522)=1,1,0)</f>
        <v>1</v>
      </c>
    </row>
    <row r="523" spans="1:43" x14ac:dyDescent="0.3">
      <c r="A523" t="s">
        <v>12429</v>
      </c>
      <c r="C523" t="s">
        <v>122</v>
      </c>
      <c r="D523" s="1">
        <v>46269</v>
      </c>
      <c r="E523" t="s">
        <v>11819</v>
      </c>
      <c r="F523" t="s">
        <v>9</v>
      </c>
      <c r="G523">
        <v>3499</v>
      </c>
      <c r="H523">
        <v>10.5</v>
      </c>
      <c r="I523">
        <v>1.89</v>
      </c>
      <c r="J523">
        <v>3486.61</v>
      </c>
      <c r="K523" s="1">
        <v>46271</v>
      </c>
      <c r="L523" t="s">
        <v>12428</v>
      </c>
      <c r="M523">
        <f t="shared" si="96"/>
        <v>1</v>
      </c>
      <c r="N523">
        <f>COUNTIF(Orders!$A:$A,C523)</f>
        <v>1</v>
      </c>
      <c r="P523">
        <f>COUNTIF(Orders!$H:$H,UPPER(SUBSTITUTE(TRIM(C523),"-","")))</f>
        <v>1</v>
      </c>
      <c r="R523" t="str">
        <f t="shared" si="97"/>
        <v>Matched Order Reference</v>
      </c>
      <c r="S523">
        <f t="shared" si="98"/>
        <v>1</v>
      </c>
      <c r="V523" cm="1">
        <f t="array" ref="V523">IF(E523&lt;&gt;"CAPTURE",0,SUMPRODUCT((MDR_Rates!$A$2:$A$10=F523)*(G523&gt;MDR_Rates!$B$2:$B$10)*((MDR_Rates!$C$2:$C$10="")+(G523&lt;=MDR_Rates!$C$2:$C$10))*MDR_Rates!$D$2:$D$10))</f>
        <v>0.3</v>
      </c>
      <c r="W523">
        <f t="shared" si="99"/>
        <v>10.5</v>
      </c>
      <c r="X523">
        <f t="shared" si="100"/>
        <v>1.89</v>
      </c>
      <c r="Y523">
        <f t="shared" si="101"/>
        <v>0</v>
      </c>
      <c r="Z523">
        <f t="shared" si="102"/>
        <v>0</v>
      </c>
      <c r="AG523" t="str">
        <f t="shared" si="103"/>
        <v/>
      </c>
      <c r="AI523" t="str">
        <f t="shared" si="104"/>
        <v/>
      </c>
      <c r="AJ523" t="str">
        <f t="shared" si="105"/>
        <v/>
      </c>
      <c r="AK523" t="str">
        <f t="shared" si="106"/>
        <v>ORD26000050</v>
      </c>
      <c r="AL523">
        <f>IF(E523&lt;&gt;"CAPTURE","",COUNTIF(Orders!$H:$H,AK523))</f>
        <v>1</v>
      </c>
      <c r="AP523" t="str">
        <f t="shared" si="107"/>
        <v>Matched to Order</v>
      </c>
      <c r="AQ523">
        <f>IF(COUNTIF($A$2:A523,A523)=1,1,0)</f>
        <v>1</v>
      </c>
    </row>
    <row r="524" spans="1:43" x14ac:dyDescent="0.3">
      <c r="A524" t="s">
        <v>12430</v>
      </c>
      <c r="C524" t="s">
        <v>12431</v>
      </c>
      <c r="D524" s="1">
        <v>46269</v>
      </c>
      <c r="E524" t="s">
        <v>11819</v>
      </c>
      <c r="F524" t="s">
        <v>44</v>
      </c>
      <c r="G524">
        <v>1098</v>
      </c>
      <c r="H524">
        <v>20.86</v>
      </c>
      <c r="I524">
        <v>3.75</v>
      </c>
      <c r="J524">
        <v>1073.3900000000001</v>
      </c>
      <c r="K524" s="1">
        <v>46271</v>
      </c>
      <c r="L524" t="s">
        <v>12428</v>
      </c>
      <c r="M524">
        <f t="shared" si="96"/>
        <v>1</v>
      </c>
      <c r="N524">
        <f>COUNTIF(Orders!$A:$A,C524)</f>
        <v>0</v>
      </c>
      <c r="P524">
        <f>COUNTIF(Orders!$H:$H,UPPER(SUBSTITUTE(TRIM(C524),"-","")))</f>
        <v>1</v>
      </c>
      <c r="R524" t="str">
        <f t="shared" si="97"/>
        <v>Matched Order Reference</v>
      </c>
      <c r="S524">
        <f t="shared" si="98"/>
        <v>1</v>
      </c>
      <c r="V524" cm="1">
        <f t="array" ref="V524">IF(E524&lt;&gt;"CAPTURE",0,SUMPRODUCT((MDR_Rates!$A$2:$A$10=F524)*(G524&gt;MDR_Rates!$B$2:$B$10)*((MDR_Rates!$C$2:$C$10="")+(G524&lt;=MDR_Rates!$C$2:$C$10))*MDR_Rates!$D$2:$D$10))</f>
        <v>1.9</v>
      </c>
      <c r="W524">
        <f t="shared" si="99"/>
        <v>20.86</v>
      </c>
      <c r="X524">
        <f t="shared" si="100"/>
        <v>3.75</v>
      </c>
      <c r="Y524">
        <f t="shared" si="101"/>
        <v>0</v>
      </c>
      <c r="Z524">
        <f t="shared" si="102"/>
        <v>0</v>
      </c>
      <c r="AG524" t="str">
        <f t="shared" si="103"/>
        <v/>
      </c>
      <c r="AI524" t="str">
        <f t="shared" si="104"/>
        <v/>
      </c>
      <c r="AJ524" t="str">
        <f t="shared" si="105"/>
        <v/>
      </c>
      <c r="AK524" t="str">
        <f t="shared" si="106"/>
        <v>ORD26000097</v>
      </c>
      <c r="AL524">
        <f>IF(E524&lt;&gt;"CAPTURE","",COUNTIF(Orders!$H:$H,AK524))</f>
        <v>1</v>
      </c>
      <c r="AP524" t="str">
        <f t="shared" si="107"/>
        <v>Matched to Order</v>
      </c>
      <c r="AQ524">
        <f>IF(COUNTIF($A$2:A524,A524)=1,1,0)</f>
        <v>1</v>
      </c>
    </row>
    <row r="525" spans="1:43" x14ac:dyDescent="0.3">
      <c r="A525" t="s">
        <v>12432</v>
      </c>
      <c r="C525" t="s">
        <v>246</v>
      </c>
      <c r="D525" s="1">
        <v>46269</v>
      </c>
      <c r="E525" t="s">
        <v>11819</v>
      </c>
      <c r="F525" t="s">
        <v>9</v>
      </c>
      <c r="G525">
        <v>10297</v>
      </c>
      <c r="H525">
        <v>30.89</v>
      </c>
      <c r="I525">
        <v>5.56</v>
      </c>
      <c r="J525">
        <v>10260.549999999999</v>
      </c>
      <c r="K525" s="1">
        <v>46271</v>
      </c>
      <c r="L525" t="s">
        <v>12428</v>
      </c>
      <c r="M525">
        <f t="shared" si="96"/>
        <v>1</v>
      </c>
      <c r="N525">
        <f>COUNTIF(Orders!$A:$A,C525)</f>
        <v>1</v>
      </c>
      <c r="P525">
        <f>COUNTIF(Orders!$H:$H,UPPER(SUBSTITUTE(TRIM(C525),"-","")))</f>
        <v>1</v>
      </c>
      <c r="R525" t="str">
        <f t="shared" si="97"/>
        <v>Matched Order Reference</v>
      </c>
      <c r="S525">
        <f t="shared" si="98"/>
        <v>1</v>
      </c>
      <c r="V525" cm="1">
        <f t="array" ref="V525">IF(E525&lt;&gt;"CAPTURE",0,SUMPRODUCT((MDR_Rates!$A$2:$A$10=F525)*(G525&gt;MDR_Rates!$B$2:$B$10)*((MDR_Rates!$C$2:$C$10="")+(G525&lt;=MDR_Rates!$C$2:$C$10))*MDR_Rates!$D$2:$D$10))</f>
        <v>0.3</v>
      </c>
      <c r="W525">
        <f t="shared" si="99"/>
        <v>30.89</v>
      </c>
      <c r="X525">
        <f t="shared" si="100"/>
        <v>5.56</v>
      </c>
      <c r="Y525">
        <f t="shared" si="101"/>
        <v>0</v>
      </c>
      <c r="Z525">
        <f t="shared" si="102"/>
        <v>0</v>
      </c>
      <c r="AG525" t="str">
        <f t="shared" si="103"/>
        <v/>
      </c>
      <c r="AI525" t="str">
        <f t="shared" si="104"/>
        <v/>
      </c>
      <c r="AJ525" t="str">
        <f t="shared" si="105"/>
        <v/>
      </c>
      <c r="AK525" t="str">
        <f t="shared" si="106"/>
        <v>ORD26000112</v>
      </c>
      <c r="AL525">
        <f>IF(E525&lt;&gt;"CAPTURE","",COUNTIF(Orders!$H:$H,AK525))</f>
        <v>1</v>
      </c>
      <c r="AP525" t="str">
        <f t="shared" si="107"/>
        <v>Matched to Order</v>
      </c>
      <c r="AQ525">
        <f>IF(COUNTIF($A$2:A525,A525)=1,1,0)</f>
        <v>1</v>
      </c>
    </row>
    <row r="526" spans="1:43" x14ac:dyDescent="0.3">
      <c r="A526" t="s">
        <v>12433</v>
      </c>
      <c r="C526" t="s">
        <v>254</v>
      </c>
      <c r="D526" s="1">
        <v>46269</v>
      </c>
      <c r="E526" t="s">
        <v>11819</v>
      </c>
      <c r="F526" t="s">
        <v>9</v>
      </c>
      <c r="G526">
        <v>2499</v>
      </c>
      <c r="H526">
        <v>7.5</v>
      </c>
      <c r="I526">
        <v>1.35</v>
      </c>
      <c r="J526">
        <v>2490.15</v>
      </c>
      <c r="K526" s="1">
        <v>46271</v>
      </c>
      <c r="L526" t="s">
        <v>12428</v>
      </c>
      <c r="M526">
        <f t="shared" si="96"/>
        <v>1</v>
      </c>
      <c r="N526">
        <f>COUNTIF(Orders!$A:$A,C526)</f>
        <v>1</v>
      </c>
      <c r="P526">
        <f>COUNTIF(Orders!$H:$H,UPPER(SUBSTITUTE(TRIM(C526),"-","")))</f>
        <v>1</v>
      </c>
      <c r="R526" t="str">
        <f t="shared" si="97"/>
        <v>Matched Order Reference</v>
      </c>
      <c r="S526">
        <f t="shared" si="98"/>
        <v>1</v>
      </c>
      <c r="V526" cm="1">
        <f t="array" ref="V526">IF(E526&lt;&gt;"CAPTURE",0,SUMPRODUCT((MDR_Rates!$A$2:$A$10=F526)*(G526&gt;MDR_Rates!$B$2:$B$10)*((MDR_Rates!$C$2:$C$10="")+(G526&lt;=MDR_Rates!$C$2:$C$10))*MDR_Rates!$D$2:$D$10))</f>
        <v>0.3</v>
      </c>
      <c r="W526">
        <f t="shared" si="99"/>
        <v>7.5</v>
      </c>
      <c r="X526">
        <f t="shared" si="100"/>
        <v>1.35</v>
      </c>
      <c r="Y526">
        <f t="shared" si="101"/>
        <v>0</v>
      </c>
      <c r="Z526">
        <f t="shared" si="102"/>
        <v>0</v>
      </c>
      <c r="AG526" t="str">
        <f t="shared" si="103"/>
        <v/>
      </c>
      <c r="AI526" t="str">
        <f t="shared" si="104"/>
        <v/>
      </c>
      <c r="AJ526" t="str">
        <f t="shared" si="105"/>
        <v/>
      </c>
      <c r="AK526" t="str">
        <f t="shared" si="106"/>
        <v>ORD26000116</v>
      </c>
      <c r="AL526">
        <f>IF(E526&lt;&gt;"CAPTURE","",COUNTIF(Orders!$H:$H,AK526))</f>
        <v>1</v>
      </c>
      <c r="AP526" t="str">
        <f t="shared" si="107"/>
        <v>Matched to Order</v>
      </c>
      <c r="AQ526">
        <f>IF(COUNTIF($A$2:A526,A526)=1,1,0)</f>
        <v>1</v>
      </c>
    </row>
    <row r="527" spans="1:43" x14ac:dyDescent="0.3">
      <c r="A527" t="s">
        <v>12434</v>
      </c>
      <c r="C527" t="s">
        <v>258</v>
      </c>
      <c r="D527" s="1">
        <v>46269</v>
      </c>
      <c r="E527" t="s">
        <v>11819</v>
      </c>
      <c r="F527" t="s">
        <v>9</v>
      </c>
      <c r="G527">
        <v>5998</v>
      </c>
      <c r="H527">
        <v>17.989999999999998</v>
      </c>
      <c r="I527">
        <v>3.24</v>
      </c>
      <c r="J527">
        <v>5976.77</v>
      </c>
      <c r="K527" s="1">
        <v>46271</v>
      </c>
      <c r="L527" t="s">
        <v>12428</v>
      </c>
      <c r="M527">
        <f t="shared" si="96"/>
        <v>1</v>
      </c>
      <c r="N527">
        <f>COUNTIF(Orders!$A:$A,C527)</f>
        <v>1</v>
      </c>
      <c r="P527">
        <f>COUNTIF(Orders!$H:$H,UPPER(SUBSTITUTE(TRIM(C527),"-","")))</f>
        <v>1</v>
      </c>
      <c r="R527" t="str">
        <f t="shared" si="97"/>
        <v>Matched Order Reference</v>
      </c>
      <c r="S527">
        <f t="shared" si="98"/>
        <v>1</v>
      </c>
      <c r="V527" cm="1">
        <f t="array" ref="V527">IF(E527&lt;&gt;"CAPTURE",0,SUMPRODUCT((MDR_Rates!$A$2:$A$10=F527)*(G527&gt;MDR_Rates!$B$2:$B$10)*((MDR_Rates!$C$2:$C$10="")+(G527&lt;=MDR_Rates!$C$2:$C$10))*MDR_Rates!$D$2:$D$10))</f>
        <v>0.3</v>
      </c>
      <c r="W527">
        <f t="shared" si="99"/>
        <v>17.989999999999998</v>
      </c>
      <c r="X527">
        <f t="shared" si="100"/>
        <v>3.24</v>
      </c>
      <c r="Y527">
        <f t="shared" si="101"/>
        <v>0</v>
      </c>
      <c r="Z527">
        <f t="shared" si="102"/>
        <v>0</v>
      </c>
      <c r="AG527" t="str">
        <f t="shared" si="103"/>
        <v/>
      </c>
      <c r="AI527" t="str">
        <f t="shared" si="104"/>
        <v/>
      </c>
      <c r="AJ527" t="str">
        <f t="shared" si="105"/>
        <v/>
      </c>
      <c r="AK527" t="str">
        <f t="shared" si="106"/>
        <v>ORD26000118</v>
      </c>
      <c r="AL527">
        <f>IF(E527&lt;&gt;"CAPTURE","",COUNTIF(Orders!$H:$H,AK527))</f>
        <v>1</v>
      </c>
      <c r="AP527" t="str">
        <f t="shared" si="107"/>
        <v>Matched to Order</v>
      </c>
      <c r="AQ527">
        <f>IF(COUNTIF($A$2:A527,A527)=1,1,0)</f>
        <v>1</v>
      </c>
    </row>
    <row r="528" spans="1:43" x14ac:dyDescent="0.3">
      <c r="A528" t="s">
        <v>12435</v>
      </c>
      <c r="C528" t="s">
        <v>342</v>
      </c>
      <c r="D528" s="1">
        <v>46269</v>
      </c>
      <c r="E528" t="s">
        <v>11819</v>
      </c>
      <c r="F528" t="s">
        <v>17</v>
      </c>
      <c r="G528">
        <v>1299</v>
      </c>
      <c r="H528">
        <v>23.38</v>
      </c>
      <c r="I528">
        <v>4.21</v>
      </c>
      <c r="J528">
        <v>1271.4100000000001</v>
      </c>
      <c r="K528" s="1">
        <v>46271</v>
      </c>
      <c r="L528" t="s">
        <v>12428</v>
      </c>
      <c r="M528">
        <f t="shared" si="96"/>
        <v>1</v>
      </c>
      <c r="N528">
        <f>COUNTIF(Orders!$A:$A,C528)</f>
        <v>1</v>
      </c>
      <c r="P528">
        <f>COUNTIF(Orders!$H:$H,UPPER(SUBSTITUTE(TRIM(C528),"-","")))</f>
        <v>1</v>
      </c>
      <c r="R528" t="str">
        <f t="shared" si="97"/>
        <v>Matched Order Reference</v>
      </c>
      <c r="S528">
        <f t="shared" si="98"/>
        <v>1</v>
      </c>
      <c r="V528" cm="1">
        <f t="array" ref="V528">IF(E528&lt;&gt;"CAPTURE",0,SUMPRODUCT((MDR_Rates!$A$2:$A$10=F528)*(G528&gt;MDR_Rates!$B$2:$B$10)*((MDR_Rates!$C$2:$C$10="")+(G528&lt;=MDR_Rates!$C$2:$C$10))*MDR_Rates!$D$2:$D$10))</f>
        <v>1.8</v>
      </c>
      <c r="W528">
        <f t="shared" si="99"/>
        <v>23.38</v>
      </c>
      <c r="X528">
        <f t="shared" si="100"/>
        <v>4.21</v>
      </c>
      <c r="Y528">
        <f t="shared" si="101"/>
        <v>0</v>
      </c>
      <c r="Z528">
        <f t="shared" si="102"/>
        <v>0</v>
      </c>
      <c r="AG528" t="str">
        <f t="shared" si="103"/>
        <v/>
      </c>
      <c r="AI528" t="str">
        <f t="shared" si="104"/>
        <v/>
      </c>
      <c r="AJ528" t="str">
        <f t="shared" si="105"/>
        <v/>
      </c>
      <c r="AK528" t="str">
        <f t="shared" si="106"/>
        <v>ORD26000160</v>
      </c>
      <c r="AL528">
        <f>IF(E528&lt;&gt;"CAPTURE","",COUNTIF(Orders!$H:$H,AK528))</f>
        <v>1</v>
      </c>
      <c r="AP528" t="str">
        <f t="shared" si="107"/>
        <v>Matched to Order</v>
      </c>
      <c r="AQ528">
        <f>IF(COUNTIF($A$2:A528,A528)=1,1,0)</f>
        <v>1</v>
      </c>
    </row>
    <row r="529" spans="1:43" x14ac:dyDescent="0.3">
      <c r="A529" t="s">
        <v>12436</v>
      </c>
      <c r="C529" t="s">
        <v>426</v>
      </c>
      <c r="D529" s="1">
        <v>46269</v>
      </c>
      <c r="E529" t="s">
        <v>11819</v>
      </c>
      <c r="F529" t="s">
        <v>9</v>
      </c>
      <c r="G529">
        <v>3499</v>
      </c>
      <c r="H529">
        <v>10.5</v>
      </c>
      <c r="I529">
        <v>1.89</v>
      </c>
      <c r="J529">
        <v>3486.61</v>
      </c>
      <c r="K529" s="1">
        <v>46271</v>
      </c>
      <c r="L529" t="s">
        <v>12428</v>
      </c>
      <c r="M529">
        <f t="shared" si="96"/>
        <v>1</v>
      </c>
      <c r="N529">
        <f>COUNTIF(Orders!$A:$A,C529)</f>
        <v>1</v>
      </c>
      <c r="P529">
        <f>COUNTIF(Orders!$H:$H,UPPER(SUBSTITUTE(TRIM(C529),"-","")))</f>
        <v>1</v>
      </c>
      <c r="R529" t="str">
        <f t="shared" si="97"/>
        <v>Matched Order Reference</v>
      </c>
      <c r="S529">
        <f t="shared" si="98"/>
        <v>1</v>
      </c>
      <c r="V529" cm="1">
        <f t="array" ref="V529">IF(E529&lt;&gt;"CAPTURE",0,SUMPRODUCT((MDR_Rates!$A$2:$A$10=F529)*(G529&gt;MDR_Rates!$B$2:$B$10)*((MDR_Rates!$C$2:$C$10="")+(G529&lt;=MDR_Rates!$C$2:$C$10))*MDR_Rates!$D$2:$D$10))</f>
        <v>0.3</v>
      </c>
      <c r="W529">
        <f t="shared" si="99"/>
        <v>10.5</v>
      </c>
      <c r="X529">
        <f t="shared" si="100"/>
        <v>1.89</v>
      </c>
      <c r="Y529">
        <f t="shared" si="101"/>
        <v>0</v>
      </c>
      <c r="Z529">
        <f t="shared" si="102"/>
        <v>0</v>
      </c>
      <c r="AG529" t="str">
        <f t="shared" si="103"/>
        <v/>
      </c>
      <c r="AI529" t="str">
        <f t="shared" si="104"/>
        <v/>
      </c>
      <c r="AJ529" t="str">
        <f t="shared" si="105"/>
        <v/>
      </c>
      <c r="AK529" t="str">
        <f t="shared" si="106"/>
        <v>ORD26000202</v>
      </c>
      <c r="AL529">
        <f>IF(E529&lt;&gt;"CAPTURE","",COUNTIF(Orders!$H:$H,AK529))</f>
        <v>1</v>
      </c>
      <c r="AP529" t="str">
        <f t="shared" si="107"/>
        <v>Matched to Order</v>
      </c>
      <c r="AQ529">
        <f>IF(COUNTIF($A$2:A529,A529)=1,1,0)</f>
        <v>1</v>
      </c>
    </row>
    <row r="530" spans="1:43" x14ac:dyDescent="0.3">
      <c r="A530" t="s">
        <v>12437</v>
      </c>
      <c r="C530" t="s">
        <v>464</v>
      </c>
      <c r="D530" s="1">
        <v>46269</v>
      </c>
      <c r="E530" t="s">
        <v>11819</v>
      </c>
      <c r="F530" t="s">
        <v>9</v>
      </c>
      <c r="G530">
        <v>1499</v>
      </c>
      <c r="H530">
        <v>0</v>
      </c>
      <c r="I530">
        <v>0</v>
      </c>
      <c r="J530">
        <v>1499</v>
      </c>
      <c r="K530" s="1">
        <v>46271</v>
      </c>
      <c r="L530" t="s">
        <v>12428</v>
      </c>
      <c r="M530">
        <f t="shared" si="96"/>
        <v>1</v>
      </c>
      <c r="N530">
        <f>COUNTIF(Orders!$A:$A,C530)</f>
        <v>1</v>
      </c>
      <c r="P530">
        <f>COUNTIF(Orders!$H:$H,UPPER(SUBSTITUTE(TRIM(C530),"-","")))</f>
        <v>1</v>
      </c>
      <c r="R530" t="str">
        <f t="shared" si="97"/>
        <v>Matched Order Reference</v>
      </c>
      <c r="S530">
        <f t="shared" si="98"/>
        <v>1</v>
      </c>
      <c r="V530" cm="1">
        <f t="array" ref="V530">IF(E530&lt;&gt;"CAPTURE",0,SUMPRODUCT((MDR_Rates!$A$2:$A$10=F530)*(G530&gt;MDR_Rates!$B$2:$B$10)*((MDR_Rates!$C$2:$C$10="")+(G530&lt;=MDR_Rates!$C$2:$C$10))*MDR_Rates!$D$2:$D$10))</f>
        <v>0</v>
      </c>
      <c r="W530">
        <f t="shared" si="99"/>
        <v>0</v>
      </c>
      <c r="X530">
        <f t="shared" si="100"/>
        <v>0</v>
      </c>
      <c r="Y530">
        <f t="shared" si="101"/>
        <v>0</v>
      </c>
      <c r="Z530">
        <f t="shared" si="102"/>
        <v>0</v>
      </c>
      <c r="AG530" t="str">
        <f t="shared" si="103"/>
        <v/>
      </c>
      <c r="AI530" t="str">
        <f t="shared" si="104"/>
        <v/>
      </c>
      <c r="AJ530" t="str">
        <f t="shared" si="105"/>
        <v/>
      </c>
      <c r="AK530" t="str">
        <f t="shared" si="106"/>
        <v>ORD26000221</v>
      </c>
      <c r="AL530">
        <f>IF(E530&lt;&gt;"CAPTURE","",COUNTIF(Orders!$H:$H,AK530))</f>
        <v>1</v>
      </c>
      <c r="AP530" t="str">
        <f t="shared" si="107"/>
        <v>Matched to Order</v>
      </c>
      <c r="AQ530">
        <f>IF(COUNTIF($A$2:A530,A530)=1,1,0)</f>
        <v>1</v>
      </c>
    </row>
    <row r="531" spans="1:43" x14ac:dyDescent="0.3">
      <c r="A531" t="s">
        <v>12438</v>
      </c>
      <c r="C531" t="s">
        <v>562</v>
      </c>
      <c r="D531" s="1">
        <v>46269</v>
      </c>
      <c r="E531" t="s">
        <v>11819</v>
      </c>
      <c r="F531" t="s">
        <v>9</v>
      </c>
      <c r="G531">
        <v>3100</v>
      </c>
      <c r="H531">
        <v>9.3000000000000007</v>
      </c>
      <c r="I531">
        <v>1.67</v>
      </c>
      <c r="J531">
        <v>3089.03</v>
      </c>
      <c r="K531" s="1">
        <v>46271</v>
      </c>
      <c r="L531" t="s">
        <v>12428</v>
      </c>
      <c r="M531">
        <f t="shared" si="96"/>
        <v>1</v>
      </c>
      <c r="N531">
        <f>COUNTIF(Orders!$A:$A,C531)</f>
        <v>1</v>
      </c>
      <c r="P531">
        <f>COUNTIF(Orders!$H:$H,UPPER(SUBSTITUTE(TRIM(C531),"-","")))</f>
        <v>1</v>
      </c>
      <c r="R531" t="str">
        <f t="shared" si="97"/>
        <v>Matched Order Reference</v>
      </c>
      <c r="S531">
        <f t="shared" si="98"/>
        <v>1</v>
      </c>
      <c r="V531" cm="1">
        <f t="array" ref="V531">IF(E531&lt;&gt;"CAPTURE",0,SUMPRODUCT((MDR_Rates!$A$2:$A$10=F531)*(G531&gt;MDR_Rates!$B$2:$B$10)*((MDR_Rates!$C$2:$C$10="")+(G531&lt;=MDR_Rates!$C$2:$C$10))*MDR_Rates!$D$2:$D$10))</f>
        <v>0.3</v>
      </c>
      <c r="W531">
        <f t="shared" si="99"/>
        <v>9.3000000000000007</v>
      </c>
      <c r="X531">
        <f t="shared" si="100"/>
        <v>1.67</v>
      </c>
      <c r="Y531">
        <f t="shared" si="101"/>
        <v>0</v>
      </c>
      <c r="Z531">
        <f t="shared" si="102"/>
        <v>0</v>
      </c>
      <c r="AG531" t="str">
        <f t="shared" si="103"/>
        <v/>
      </c>
      <c r="AI531" t="str">
        <f t="shared" si="104"/>
        <v/>
      </c>
      <c r="AJ531" t="str">
        <f t="shared" si="105"/>
        <v/>
      </c>
      <c r="AK531" t="str">
        <f t="shared" si="106"/>
        <v>ORD26000270</v>
      </c>
      <c r="AL531">
        <f>IF(E531&lt;&gt;"CAPTURE","",COUNTIF(Orders!$H:$H,AK531))</f>
        <v>1</v>
      </c>
      <c r="AP531" t="str">
        <f t="shared" si="107"/>
        <v>Matched to Order</v>
      </c>
      <c r="AQ531">
        <f>IF(COUNTIF($A$2:A531,A531)=1,1,0)</f>
        <v>1</v>
      </c>
    </row>
    <row r="532" spans="1:43" x14ac:dyDescent="0.3">
      <c r="A532" t="s">
        <v>12439</v>
      </c>
      <c r="C532" t="s">
        <v>12440</v>
      </c>
      <c r="D532" s="1">
        <v>46269</v>
      </c>
      <c r="E532" t="s">
        <v>11819</v>
      </c>
      <c r="F532" t="s">
        <v>17</v>
      </c>
      <c r="G532">
        <v>5998</v>
      </c>
      <c r="H532">
        <v>95.97</v>
      </c>
      <c r="I532">
        <v>17.27</v>
      </c>
      <c r="J532">
        <v>5884.76</v>
      </c>
      <c r="K532" s="1">
        <v>46271</v>
      </c>
      <c r="L532" t="s">
        <v>12428</v>
      </c>
      <c r="M532">
        <f t="shared" si="96"/>
        <v>1</v>
      </c>
      <c r="N532">
        <f>COUNTIF(Orders!$A:$A,C532)</f>
        <v>0</v>
      </c>
      <c r="P532">
        <f>COUNTIF(Orders!$H:$H,UPPER(SUBSTITUTE(TRIM(C532),"-","")))</f>
        <v>1</v>
      </c>
      <c r="R532" t="str">
        <f t="shared" si="97"/>
        <v>Matched Order Reference</v>
      </c>
      <c r="S532">
        <f t="shared" si="98"/>
        <v>1</v>
      </c>
      <c r="V532" cm="1">
        <f t="array" ref="V532">IF(E532&lt;&gt;"CAPTURE",0,SUMPRODUCT((MDR_Rates!$A$2:$A$10=F532)*(G532&gt;MDR_Rates!$B$2:$B$10)*((MDR_Rates!$C$2:$C$10="")+(G532&lt;=MDR_Rates!$C$2:$C$10))*MDR_Rates!$D$2:$D$10))</f>
        <v>1.6</v>
      </c>
      <c r="W532">
        <f t="shared" si="99"/>
        <v>95.97</v>
      </c>
      <c r="X532">
        <f t="shared" si="100"/>
        <v>17.27</v>
      </c>
      <c r="Y532">
        <f t="shared" si="101"/>
        <v>0</v>
      </c>
      <c r="Z532">
        <f t="shared" si="102"/>
        <v>0</v>
      </c>
      <c r="AG532" t="str">
        <f t="shared" si="103"/>
        <v/>
      </c>
      <c r="AI532" t="str">
        <f t="shared" si="104"/>
        <v/>
      </c>
      <c r="AJ532" t="str">
        <f t="shared" si="105"/>
        <v/>
      </c>
      <c r="AK532" t="str">
        <f t="shared" si="106"/>
        <v>ORD26000300</v>
      </c>
      <c r="AL532">
        <f>IF(E532&lt;&gt;"CAPTURE","",COUNTIF(Orders!$H:$H,AK532))</f>
        <v>1</v>
      </c>
      <c r="AP532" t="str">
        <f t="shared" si="107"/>
        <v>Matched to Order</v>
      </c>
      <c r="AQ532">
        <f>IF(COUNTIF($A$2:A532,A532)=1,1,0)</f>
        <v>1</v>
      </c>
    </row>
    <row r="533" spans="1:43" x14ac:dyDescent="0.3">
      <c r="A533" t="s">
        <v>12441</v>
      </c>
      <c r="C533" t="s">
        <v>662</v>
      </c>
      <c r="D533" s="1">
        <v>46269</v>
      </c>
      <c r="E533" t="s">
        <v>11819</v>
      </c>
      <c r="F533" t="s">
        <v>17</v>
      </c>
      <c r="G533">
        <v>4498</v>
      </c>
      <c r="H533">
        <v>71.97</v>
      </c>
      <c r="I533">
        <v>12.95</v>
      </c>
      <c r="J533">
        <v>4413.08</v>
      </c>
      <c r="K533" s="1">
        <v>46271</v>
      </c>
      <c r="L533" t="s">
        <v>12428</v>
      </c>
      <c r="M533">
        <f t="shared" si="96"/>
        <v>1</v>
      </c>
      <c r="N533">
        <f>COUNTIF(Orders!$A:$A,C533)</f>
        <v>1</v>
      </c>
      <c r="P533">
        <f>COUNTIF(Orders!$H:$H,UPPER(SUBSTITUTE(TRIM(C533),"-","")))</f>
        <v>1</v>
      </c>
      <c r="R533" t="str">
        <f t="shared" si="97"/>
        <v>Matched Order Reference</v>
      </c>
      <c r="S533">
        <f t="shared" si="98"/>
        <v>1</v>
      </c>
      <c r="V533" cm="1">
        <f t="array" ref="V533">IF(E533&lt;&gt;"CAPTURE",0,SUMPRODUCT((MDR_Rates!$A$2:$A$10=F533)*(G533&gt;MDR_Rates!$B$2:$B$10)*((MDR_Rates!$C$2:$C$10="")+(G533&lt;=MDR_Rates!$C$2:$C$10))*MDR_Rates!$D$2:$D$10))</f>
        <v>1.6</v>
      </c>
      <c r="W533">
        <f t="shared" si="99"/>
        <v>71.97</v>
      </c>
      <c r="X533">
        <f t="shared" si="100"/>
        <v>12.95</v>
      </c>
      <c r="Y533">
        <f t="shared" si="101"/>
        <v>0</v>
      </c>
      <c r="Z533">
        <f t="shared" si="102"/>
        <v>0</v>
      </c>
      <c r="AG533" t="str">
        <f t="shared" si="103"/>
        <v/>
      </c>
      <c r="AI533" t="str">
        <f t="shared" si="104"/>
        <v/>
      </c>
      <c r="AJ533" t="str">
        <f t="shared" si="105"/>
        <v/>
      </c>
      <c r="AK533" t="str">
        <f t="shared" si="106"/>
        <v>ORD26000320</v>
      </c>
      <c r="AL533">
        <f>IF(E533&lt;&gt;"CAPTURE","",COUNTIF(Orders!$H:$H,AK533))</f>
        <v>1</v>
      </c>
      <c r="AP533" t="str">
        <f t="shared" si="107"/>
        <v>Matched to Order</v>
      </c>
      <c r="AQ533">
        <f>IF(COUNTIF($A$2:A533,A533)=1,1,0)</f>
        <v>1</v>
      </c>
    </row>
    <row r="534" spans="1:43" x14ac:dyDescent="0.3">
      <c r="A534" t="s">
        <v>12442</v>
      </c>
      <c r="C534" t="s">
        <v>700</v>
      </c>
      <c r="D534" s="1">
        <v>46269</v>
      </c>
      <c r="E534" t="s">
        <v>11819</v>
      </c>
      <c r="F534" t="s">
        <v>44</v>
      </c>
      <c r="G534">
        <v>6597</v>
      </c>
      <c r="H534">
        <v>112.15</v>
      </c>
      <c r="I534">
        <v>20.190000000000001</v>
      </c>
      <c r="J534">
        <v>6464.66</v>
      </c>
      <c r="K534" s="1">
        <v>46271</v>
      </c>
      <c r="L534" t="s">
        <v>12428</v>
      </c>
      <c r="M534">
        <f t="shared" si="96"/>
        <v>1</v>
      </c>
      <c r="N534">
        <f>COUNTIF(Orders!$A:$A,C534)</f>
        <v>1</v>
      </c>
      <c r="P534">
        <f>COUNTIF(Orders!$H:$H,UPPER(SUBSTITUTE(TRIM(C534),"-","")))</f>
        <v>1</v>
      </c>
      <c r="R534" t="str">
        <f t="shared" si="97"/>
        <v>Matched Order Reference</v>
      </c>
      <c r="S534">
        <f t="shared" si="98"/>
        <v>1</v>
      </c>
      <c r="V534" cm="1">
        <f t="array" ref="V534">IF(E534&lt;&gt;"CAPTURE",0,SUMPRODUCT((MDR_Rates!$A$2:$A$10=F534)*(G534&gt;MDR_Rates!$B$2:$B$10)*((MDR_Rates!$C$2:$C$10="")+(G534&lt;=MDR_Rates!$C$2:$C$10))*MDR_Rates!$D$2:$D$10))</f>
        <v>1.7</v>
      </c>
      <c r="W534">
        <f t="shared" si="99"/>
        <v>112.15</v>
      </c>
      <c r="X534">
        <f t="shared" si="100"/>
        <v>20.190000000000001</v>
      </c>
      <c r="Y534">
        <f t="shared" si="101"/>
        <v>0</v>
      </c>
      <c r="Z534">
        <f t="shared" si="102"/>
        <v>0</v>
      </c>
      <c r="AG534" t="str">
        <f t="shared" si="103"/>
        <v/>
      </c>
      <c r="AI534" t="str">
        <f t="shared" si="104"/>
        <v/>
      </c>
      <c r="AJ534" t="str">
        <f t="shared" si="105"/>
        <v/>
      </c>
      <c r="AK534" t="str">
        <f t="shared" si="106"/>
        <v>ORD26000339</v>
      </c>
      <c r="AL534">
        <f>IF(E534&lt;&gt;"CAPTURE","",COUNTIF(Orders!$H:$H,AK534))</f>
        <v>1</v>
      </c>
      <c r="AP534" t="str">
        <f t="shared" si="107"/>
        <v>Matched to Order</v>
      </c>
      <c r="AQ534">
        <f>IF(COUNTIF($A$2:A534,A534)=1,1,0)</f>
        <v>1</v>
      </c>
    </row>
    <row r="535" spans="1:43" x14ac:dyDescent="0.3">
      <c r="A535" t="s">
        <v>12443</v>
      </c>
      <c r="C535" t="s">
        <v>722</v>
      </c>
      <c r="D535" s="1">
        <v>46269</v>
      </c>
      <c r="E535" t="s">
        <v>11819</v>
      </c>
      <c r="F535" t="s">
        <v>17</v>
      </c>
      <c r="G535">
        <v>2499</v>
      </c>
      <c r="H535">
        <v>39.979999999999997</v>
      </c>
      <c r="I535">
        <v>7.2</v>
      </c>
      <c r="J535">
        <v>2451.8200000000002</v>
      </c>
      <c r="K535" s="1">
        <v>46271</v>
      </c>
      <c r="L535" t="s">
        <v>12428</v>
      </c>
      <c r="M535">
        <f t="shared" si="96"/>
        <v>1</v>
      </c>
      <c r="N535">
        <f>COUNTIF(Orders!$A:$A,C535)</f>
        <v>1</v>
      </c>
      <c r="P535">
        <f>COUNTIF(Orders!$H:$H,UPPER(SUBSTITUTE(TRIM(C535),"-","")))</f>
        <v>1</v>
      </c>
      <c r="R535" t="str">
        <f t="shared" si="97"/>
        <v>Matched Order Reference</v>
      </c>
      <c r="S535">
        <f t="shared" si="98"/>
        <v>1</v>
      </c>
      <c r="V535" cm="1">
        <f t="array" ref="V535">IF(E535&lt;&gt;"CAPTURE",0,SUMPRODUCT((MDR_Rates!$A$2:$A$10=F535)*(G535&gt;MDR_Rates!$B$2:$B$10)*((MDR_Rates!$C$2:$C$10="")+(G535&lt;=MDR_Rates!$C$2:$C$10))*MDR_Rates!$D$2:$D$10))</f>
        <v>1.6</v>
      </c>
      <c r="W535">
        <f t="shared" si="99"/>
        <v>39.979999999999997</v>
      </c>
      <c r="X535">
        <f t="shared" si="100"/>
        <v>7.2</v>
      </c>
      <c r="Y535">
        <f t="shared" si="101"/>
        <v>0</v>
      </c>
      <c r="Z535">
        <f t="shared" si="102"/>
        <v>0</v>
      </c>
      <c r="AG535" t="str">
        <f t="shared" si="103"/>
        <v/>
      </c>
      <c r="AI535" t="str">
        <f t="shared" si="104"/>
        <v/>
      </c>
      <c r="AJ535" t="str">
        <f t="shared" si="105"/>
        <v/>
      </c>
      <c r="AK535" t="str">
        <f t="shared" si="106"/>
        <v>ORD26000350</v>
      </c>
      <c r="AL535">
        <f>IF(E535&lt;&gt;"CAPTURE","",COUNTIF(Orders!$H:$H,AK535))</f>
        <v>1</v>
      </c>
      <c r="AP535" t="str">
        <f t="shared" si="107"/>
        <v>Matched to Order</v>
      </c>
      <c r="AQ535">
        <f>IF(COUNTIF($A$2:A535,A535)=1,1,0)</f>
        <v>1</v>
      </c>
    </row>
    <row r="536" spans="1:43" x14ac:dyDescent="0.3">
      <c r="A536" t="s">
        <v>12444</v>
      </c>
      <c r="C536" t="s">
        <v>802</v>
      </c>
      <c r="D536" s="1">
        <v>46269</v>
      </c>
      <c r="E536" t="s">
        <v>11819</v>
      </c>
      <c r="F536" t="s">
        <v>17</v>
      </c>
      <c r="G536">
        <v>499</v>
      </c>
      <c r="H536">
        <v>8.98</v>
      </c>
      <c r="I536">
        <v>1.62</v>
      </c>
      <c r="J536">
        <v>488.4</v>
      </c>
      <c r="K536" s="1">
        <v>46271</v>
      </c>
      <c r="L536" t="s">
        <v>12428</v>
      </c>
      <c r="M536">
        <f t="shared" si="96"/>
        <v>1</v>
      </c>
      <c r="N536">
        <f>COUNTIF(Orders!$A:$A,C536)</f>
        <v>1</v>
      </c>
      <c r="P536">
        <f>COUNTIF(Orders!$H:$H,UPPER(SUBSTITUTE(TRIM(C536),"-","")))</f>
        <v>1</v>
      </c>
      <c r="R536" t="str">
        <f t="shared" si="97"/>
        <v>Matched Order Reference</v>
      </c>
      <c r="S536">
        <f t="shared" si="98"/>
        <v>1</v>
      </c>
      <c r="V536" cm="1">
        <f t="array" ref="V536">IF(E536&lt;&gt;"CAPTURE",0,SUMPRODUCT((MDR_Rates!$A$2:$A$10=F536)*(G536&gt;MDR_Rates!$B$2:$B$10)*((MDR_Rates!$C$2:$C$10="")+(G536&lt;=MDR_Rates!$C$2:$C$10))*MDR_Rates!$D$2:$D$10))</f>
        <v>1.8</v>
      </c>
      <c r="W536">
        <f t="shared" si="99"/>
        <v>8.98</v>
      </c>
      <c r="X536">
        <f t="shared" si="100"/>
        <v>1.62</v>
      </c>
      <c r="Y536">
        <f t="shared" si="101"/>
        <v>0</v>
      </c>
      <c r="Z536">
        <f t="shared" si="102"/>
        <v>0</v>
      </c>
      <c r="AG536" t="str">
        <f t="shared" si="103"/>
        <v/>
      </c>
      <c r="AI536" t="str">
        <f t="shared" si="104"/>
        <v/>
      </c>
      <c r="AJ536" t="str">
        <f t="shared" si="105"/>
        <v/>
      </c>
      <c r="AK536" t="str">
        <f t="shared" si="106"/>
        <v>ORD26000390</v>
      </c>
      <c r="AL536">
        <f>IF(E536&lt;&gt;"CAPTURE","",COUNTIF(Orders!$H:$H,AK536))</f>
        <v>1</v>
      </c>
      <c r="AP536" t="str">
        <f t="shared" si="107"/>
        <v>Matched to Order</v>
      </c>
      <c r="AQ536">
        <f>IF(COUNTIF($A$2:A536,A536)=1,1,0)</f>
        <v>1</v>
      </c>
    </row>
    <row r="537" spans="1:43" x14ac:dyDescent="0.3">
      <c r="A537" t="s">
        <v>12445</v>
      </c>
      <c r="C537" t="s">
        <v>954</v>
      </c>
      <c r="D537" s="1">
        <v>46269</v>
      </c>
      <c r="E537" t="s">
        <v>11819</v>
      </c>
      <c r="F537" t="s">
        <v>9</v>
      </c>
      <c r="G537">
        <v>6097</v>
      </c>
      <c r="H537">
        <v>18.29</v>
      </c>
      <c r="I537">
        <v>3.29</v>
      </c>
      <c r="J537">
        <v>6075.42</v>
      </c>
      <c r="K537" s="1">
        <v>46271</v>
      </c>
      <c r="L537" t="s">
        <v>12428</v>
      </c>
      <c r="M537">
        <f t="shared" si="96"/>
        <v>1</v>
      </c>
      <c r="N537">
        <f>COUNTIF(Orders!$A:$A,C537)</f>
        <v>1</v>
      </c>
      <c r="P537">
        <f>COUNTIF(Orders!$H:$H,UPPER(SUBSTITUTE(TRIM(C537),"-","")))</f>
        <v>1</v>
      </c>
      <c r="R537" t="str">
        <f t="shared" si="97"/>
        <v>Matched Order Reference</v>
      </c>
      <c r="S537">
        <f t="shared" si="98"/>
        <v>1</v>
      </c>
      <c r="V537" cm="1">
        <f t="array" ref="V537">IF(E537&lt;&gt;"CAPTURE",0,SUMPRODUCT((MDR_Rates!$A$2:$A$10=F537)*(G537&gt;MDR_Rates!$B$2:$B$10)*((MDR_Rates!$C$2:$C$10="")+(G537&lt;=MDR_Rates!$C$2:$C$10))*MDR_Rates!$D$2:$D$10))</f>
        <v>0.3</v>
      </c>
      <c r="W537">
        <f t="shared" si="99"/>
        <v>18.29</v>
      </c>
      <c r="X537">
        <f t="shared" si="100"/>
        <v>3.29</v>
      </c>
      <c r="Y537">
        <f t="shared" si="101"/>
        <v>0</v>
      </c>
      <c r="Z537">
        <f t="shared" si="102"/>
        <v>0</v>
      </c>
      <c r="AG537" t="str">
        <f t="shared" si="103"/>
        <v/>
      </c>
      <c r="AI537" t="str">
        <f t="shared" si="104"/>
        <v/>
      </c>
      <c r="AJ537" t="str">
        <f t="shared" si="105"/>
        <v/>
      </c>
      <c r="AK537" t="str">
        <f t="shared" si="106"/>
        <v>ORD26000466</v>
      </c>
      <c r="AL537">
        <f>IF(E537&lt;&gt;"CAPTURE","",COUNTIF(Orders!$H:$H,AK537))</f>
        <v>1</v>
      </c>
      <c r="AP537" t="str">
        <f t="shared" si="107"/>
        <v>Matched to Order</v>
      </c>
      <c r="AQ537">
        <f>IF(COUNTIF($A$2:A537,A537)=1,1,0)</f>
        <v>1</v>
      </c>
    </row>
    <row r="538" spans="1:43" x14ac:dyDescent="0.3">
      <c r="A538" t="s">
        <v>12446</v>
      </c>
      <c r="C538" t="s">
        <v>1011</v>
      </c>
      <c r="D538" s="1">
        <v>46269</v>
      </c>
      <c r="E538" t="s">
        <v>11819</v>
      </c>
      <c r="F538" t="s">
        <v>33</v>
      </c>
      <c r="G538">
        <v>349</v>
      </c>
      <c r="H538">
        <v>5.24</v>
      </c>
      <c r="I538">
        <v>0.94</v>
      </c>
      <c r="J538">
        <v>342.82</v>
      </c>
      <c r="K538" s="1">
        <v>46271</v>
      </c>
      <c r="L538" t="s">
        <v>12428</v>
      </c>
      <c r="M538">
        <f t="shared" si="96"/>
        <v>1</v>
      </c>
      <c r="N538">
        <f>COUNTIF(Orders!$A:$A,C538)</f>
        <v>1</v>
      </c>
      <c r="P538">
        <f>COUNTIF(Orders!$H:$H,UPPER(SUBSTITUTE(TRIM(C538),"-","")))</f>
        <v>1</v>
      </c>
      <c r="R538" t="str">
        <f t="shared" si="97"/>
        <v>Matched Order Reference</v>
      </c>
      <c r="S538">
        <f t="shared" si="98"/>
        <v>1</v>
      </c>
      <c r="V538" cm="1">
        <f t="array" ref="V538">IF(E538&lt;&gt;"CAPTURE",0,SUMPRODUCT((MDR_Rates!$A$2:$A$10=F538)*(G538&gt;MDR_Rates!$B$2:$B$10)*((MDR_Rates!$C$2:$C$10="")+(G538&lt;=MDR_Rates!$C$2:$C$10))*MDR_Rates!$D$2:$D$10))</f>
        <v>1.5</v>
      </c>
      <c r="W538">
        <f t="shared" si="99"/>
        <v>5.24</v>
      </c>
      <c r="X538">
        <f t="shared" si="100"/>
        <v>0.94</v>
      </c>
      <c r="Y538">
        <f t="shared" si="101"/>
        <v>0</v>
      </c>
      <c r="Z538">
        <f t="shared" si="102"/>
        <v>0</v>
      </c>
      <c r="AG538" t="str">
        <f t="shared" si="103"/>
        <v/>
      </c>
      <c r="AI538" t="str">
        <f t="shared" si="104"/>
        <v/>
      </c>
      <c r="AJ538" t="str">
        <f t="shared" si="105"/>
        <v/>
      </c>
      <c r="AK538" t="str">
        <f t="shared" si="106"/>
        <v>ORD26000495</v>
      </c>
      <c r="AL538">
        <f>IF(E538&lt;&gt;"CAPTURE","",COUNTIF(Orders!$H:$H,AK538))</f>
        <v>1</v>
      </c>
      <c r="AP538" t="str">
        <f t="shared" si="107"/>
        <v>Matched to Order</v>
      </c>
      <c r="AQ538">
        <f>IF(COUNTIF($A$2:A538,A538)=1,1,0)</f>
        <v>1</v>
      </c>
    </row>
    <row r="539" spans="1:43" x14ac:dyDescent="0.3">
      <c r="A539" t="s">
        <v>12447</v>
      </c>
      <c r="C539" t="s">
        <v>1081</v>
      </c>
      <c r="D539" s="1">
        <v>46269</v>
      </c>
      <c r="E539" t="s">
        <v>11819</v>
      </c>
      <c r="F539" t="s">
        <v>33</v>
      </c>
      <c r="G539">
        <v>1299</v>
      </c>
      <c r="H539">
        <v>19.489999999999998</v>
      </c>
      <c r="I539">
        <v>3.51</v>
      </c>
      <c r="J539">
        <v>1276</v>
      </c>
      <c r="K539" s="1">
        <v>46271</v>
      </c>
      <c r="L539" t="s">
        <v>12428</v>
      </c>
      <c r="M539">
        <f t="shared" si="96"/>
        <v>1</v>
      </c>
      <c r="N539">
        <f>COUNTIF(Orders!$A:$A,C539)</f>
        <v>1</v>
      </c>
      <c r="P539">
        <f>COUNTIF(Orders!$H:$H,UPPER(SUBSTITUTE(TRIM(C539),"-","")))</f>
        <v>1</v>
      </c>
      <c r="R539" t="str">
        <f t="shared" si="97"/>
        <v>Matched Order Reference</v>
      </c>
      <c r="S539">
        <f t="shared" si="98"/>
        <v>1</v>
      </c>
      <c r="V539" cm="1">
        <f t="array" ref="V539">IF(E539&lt;&gt;"CAPTURE",0,SUMPRODUCT((MDR_Rates!$A$2:$A$10=F539)*(G539&gt;MDR_Rates!$B$2:$B$10)*((MDR_Rates!$C$2:$C$10="")+(G539&lt;=MDR_Rates!$C$2:$C$10))*MDR_Rates!$D$2:$D$10))</f>
        <v>1.5</v>
      </c>
      <c r="W539">
        <f t="shared" si="99"/>
        <v>19.489999999999998</v>
      </c>
      <c r="X539">
        <f t="shared" si="100"/>
        <v>3.51</v>
      </c>
      <c r="Y539">
        <f t="shared" si="101"/>
        <v>0</v>
      </c>
      <c r="Z539">
        <f t="shared" si="102"/>
        <v>0</v>
      </c>
      <c r="AG539" t="str">
        <f t="shared" si="103"/>
        <v/>
      </c>
      <c r="AI539" t="str">
        <f t="shared" si="104"/>
        <v/>
      </c>
      <c r="AJ539" t="str">
        <f t="shared" si="105"/>
        <v/>
      </c>
      <c r="AK539" t="str">
        <f t="shared" si="106"/>
        <v>ORD26000530</v>
      </c>
      <c r="AL539">
        <f>IF(E539&lt;&gt;"CAPTURE","",COUNTIF(Orders!$H:$H,AK539))</f>
        <v>1</v>
      </c>
      <c r="AP539" t="str">
        <f t="shared" si="107"/>
        <v>Matched to Order</v>
      </c>
      <c r="AQ539">
        <f>IF(COUNTIF($A$2:A539,A539)=1,1,0)</f>
        <v>1</v>
      </c>
    </row>
    <row r="540" spans="1:43" x14ac:dyDescent="0.3">
      <c r="A540" t="s">
        <v>12448</v>
      </c>
      <c r="C540" t="s">
        <v>1250</v>
      </c>
      <c r="D540" s="1">
        <v>46269</v>
      </c>
      <c r="E540" t="s">
        <v>11819</v>
      </c>
      <c r="F540" t="s">
        <v>9</v>
      </c>
      <c r="G540">
        <v>1598</v>
      </c>
      <c r="H540">
        <v>0</v>
      </c>
      <c r="I540">
        <v>0</v>
      </c>
      <c r="J540">
        <v>1598</v>
      </c>
      <c r="K540" s="1">
        <v>46271</v>
      </c>
      <c r="L540" t="s">
        <v>12428</v>
      </c>
      <c r="M540">
        <f t="shared" si="96"/>
        <v>1</v>
      </c>
      <c r="N540">
        <f>COUNTIF(Orders!$A:$A,C540)</f>
        <v>1</v>
      </c>
      <c r="P540">
        <f>COUNTIF(Orders!$H:$H,UPPER(SUBSTITUTE(TRIM(C540),"-","")))</f>
        <v>1</v>
      </c>
      <c r="R540" t="str">
        <f t="shared" si="97"/>
        <v>Matched Order Reference</v>
      </c>
      <c r="S540">
        <f t="shared" si="98"/>
        <v>1</v>
      </c>
      <c r="V540" cm="1">
        <f t="array" ref="V540">IF(E540&lt;&gt;"CAPTURE",0,SUMPRODUCT((MDR_Rates!$A$2:$A$10=F540)*(G540&gt;MDR_Rates!$B$2:$B$10)*((MDR_Rates!$C$2:$C$10="")+(G540&lt;=MDR_Rates!$C$2:$C$10))*MDR_Rates!$D$2:$D$10))</f>
        <v>0</v>
      </c>
      <c r="W540">
        <f t="shared" si="99"/>
        <v>0</v>
      </c>
      <c r="X540">
        <f t="shared" si="100"/>
        <v>0</v>
      </c>
      <c r="Y540">
        <f t="shared" si="101"/>
        <v>0</v>
      </c>
      <c r="Z540">
        <f t="shared" si="102"/>
        <v>0</v>
      </c>
      <c r="AG540" t="str">
        <f t="shared" si="103"/>
        <v/>
      </c>
      <c r="AI540" t="str">
        <f t="shared" si="104"/>
        <v/>
      </c>
      <c r="AJ540" t="str">
        <f t="shared" si="105"/>
        <v/>
      </c>
      <c r="AK540" t="str">
        <f t="shared" si="106"/>
        <v>ORD26000615</v>
      </c>
      <c r="AL540">
        <f>IF(E540&lt;&gt;"CAPTURE","",COUNTIF(Orders!$H:$H,AK540))</f>
        <v>1</v>
      </c>
      <c r="AP540" t="str">
        <f t="shared" si="107"/>
        <v>Matched to Order</v>
      </c>
      <c r="AQ540">
        <f>IF(COUNTIF($A$2:A540,A540)=1,1,0)</f>
        <v>1</v>
      </c>
    </row>
    <row r="541" spans="1:43" x14ac:dyDescent="0.3">
      <c r="A541" t="s">
        <v>12449</v>
      </c>
      <c r="C541" t="s">
        <v>1352</v>
      </c>
      <c r="D541" s="1">
        <v>46269</v>
      </c>
      <c r="E541" t="s">
        <v>11819</v>
      </c>
      <c r="F541" t="s">
        <v>33</v>
      </c>
      <c r="G541">
        <v>2999</v>
      </c>
      <c r="H541">
        <v>35.99</v>
      </c>
      <c r="I541">
        <v>6.48</v>
      </c>
      <c r="J541">
        <v>2956.53</v>
      </c>
      <c r="K541" s="1">
        <v>46271</v>
      </c>
      <c r="L541" t="s">
        <v>12428</v>
      </c>
      <c r="M541">
        <f t="shared" si="96"/>
        <v>1</v>
      </c>
      <c r="N541">
        <f>COUNTIF(Orders!$A:$A,C541)</f>
        <v>1</v>
      </c>
      <c r="P541">
        <f>COUNTIF(Orders!$H:$H,UPPER(SUBSTITUTE(TRIM(C541),"-","")))</f>
        <v>1</v>
      </c>
      <c r="R541" t="str">
        <f t="shared" si="97"/>
        <v>Matched Order Reference</v>
      </c>
      <c r="S541">
        <f t="shared" si="98"/>
        <v>1</v>
      </c>
      <c r="V541" cm="1">
        <f t="array" ref="V541">IF(E541&lt;&gt;"CAPTURE",0,SUMPRODUCT((MDR_Rates!$A$2:$A$10=F541)*(G541&gt;MDR_Rates!$B$2:$B$10)*((MDR_Rates!$C$2:$C$10="")+(G541&lt;=MDR_Rates!$C$2:$C$10))*MDR_Rates!$D$2:$D$10))</f>
        <v>1.2</v>
      </c>
      <c r="W541">
        <f t="shared" si="99"/>
        <v>35.99</v>
      </c>
      <c r="X541">
        <f t="shared" si="100"/>
        <v>6.48</v>
      </c>
      <c r="Y541">
        <f t="shared" si="101"/>
        <v>0</v>
      </c>
      <c r="Z541">
        <f t="shared" si="102"/>
        <v>0</v>
      </c>
      <c r="AG541" t="str">
        <f t="shared" si="103"/>
        <v/>
      </c>
      <c r="AI541" t="str">
        <f t="shared" si="104"/>
        <v/>
      </c>
      <c r="AJ541" t="str">
        <f t="shared" si="105"/>
        <v/>
      </c>
      <c r="AK541" t="str">
        <f t="shared" si="106"/>
        <v>ORD26000666</v>
      </c>
      <c r="AL541">
        <f>IF(E541&lt;&gt;"CAPTURE","",COUNTIF(Orders!$H:$H,AK541))</f>
        <v>1</v>
      </c>
      <c r="AP541" t="str">
        <f t="shared" si="107"/>
        <v>Matched to Order</v>
      </c>
      <c r="AQ541">
        <f>IF(COUNTIF($A$2:A541,A541)=1,1,0)</f>
        <v>1</v>
      </c>
    </row>
    <row r="542" spans="1:43" x14ac:dyDescent="0.3">
      <c r="A542" t="s">
        <v>12450</v>
      </c>
      <c r="C542" t="s">
        <v>12451</v>
      </c>
      <c r="D542" s="1">
        <v>46269</v>
      </c>
      <c r="E542" t="s">
        <v>11819</v>
      </c>
      <c r="F542" t="s">
        <v>44</v>
      </c>
      <c r="G542">
        <v>599</v>
      </c>
      <c r="H542">
        <v>11.38</v>
      </c>
      <c r="I542">
        <v>2.0499999999999998</v>
      </c>
      <c r="J542">
        <v>585.57000000000005</v>
      </c>
      <c r="K542" s="1">
        <v>46271</v>
      </c>
      <c r="L542" t="s">
        <v>12428</v>
      </c>
      <c r="M542">
        <f t="shared" si="96"/>
        <v>1</v>
      </c>
      <c r="N542">
        <f>COUNTIF(Orders!$A:$A,C542)</f>
        <v>1</v>
      </c>
      <c r="P542">
        <f>COUNTIF(Orders!$H:$H,UPPER(SUBSTITUTE(TRIM(C542),"-","")))</f>
        <v>1</v>
      </c>
      <c r="R542" t="str">
        <f t="shared" si="97"/>
        <v>Matched Order Reference</v>
      </c>
      <c r="S542">
        <f t="shared" si="98"/>
        <v>1</v>
      </c>
      <c r="V542" cm="1">
        <f t="array" ref="V542">IF(E542&lt;&gt;"CAPTURE",0,SUMPRODUCT((MDR_Rates!$A$2:$A$10=F542)*(G542&gt;MDR_Rates!$B$2:$B$10)*((MDR_Rates!$C$2:$C$10="")+(G542&lt;=MDR_Rates!$C$2:$C$10))*MDR_Rates!$D$2:$D$10))</f>
        <v>1.9</v>
      </c>
      <c r="W542">
        <f t="shared" si="99"/>
        <v>11.38</v>
      </c>
      <c r="X542">
        <f t="shared" si="100"/>
        <v>2.0499999999999998</v>
      </c>
      <c r="Y542">
        <f t="shared" si="101"/>
        <v>0</v>
      </c>
      <c r="Z542">
        <f t="shared" si="102"/>
        <v>0</v>
      </c>
      <c r="AG542" t="str">
        <f t="shared" si="103"/>
        <v/>
      </c>
      <c r="AI542" t="str">
        <f t="shared" si="104"/>
        <v/>
      </c>
      <c r="AJ542" t="str">
        <f t="shared" si="105"/>
        <v/>
      </c>
      <c r="AK542" t="str">
        <f t="shared" si="106"/>
        <v>ORD26000697</v>
      </c>
      <c r="AL542">
        <f>IF(E542&lt;&gt;"CAPTURE","",COUNTIF(Orders!$H:$H,AK542))</f>
        <v>1</v>
      </c>
      <c r="AP542" t="str">
        <f t="shared" si="107"/>
        <v>Matched to Order</v>
      </c>
      <c r="AQ542">
        <f>IF(COUNTIF($A$2:A542,A542)=1,1,0)</f>
        <v>1</v>
      </c>
    </row>
    <row r="543" spans="1:43" x14ac:dyDescent="0.3">
      <c r="A543" t="s">
        <v>12452</v>
      </c>
      <c r="C543" t="s">
        <v>1569</v>
      </c>
      <c r="D543" s="1">
        <v>46269</v>
      </c>
      <c r="E543" t="s">
        <v>11819</v>
      </c>
      <c r="F543" t="s">
        <v>9</v>
      </c>
      <c r="G543">
        <v>6897</v>
      </c>
      <c r="H543">
        <v>20.69</v>
      </c>
      <c r="I543">
        <v>3.72</v>
      </c>
      <c r="J543">
        <v>6872.59</v>
      </c>
      <c r="K543" s="1">
        <v>46271</v>
      </c>
      <c r="L543" t="s">
        <v>12428</v>
      </c>
      <c r="M543">
        <f t="shared" si="96"/>
        <v>1</v>
      </c>
      <c r="N543">
        <f>COUNTIF(Orders!$A:$A,C543)</f>
        <v>1</v>
      </c>
      <c r="P543">
        <f>COUNTIF(Orders!$H:$H,UPPER(SUBSTITUTE(TRIM(C543),"-","")))</f>
        <v>1</v>
      </c>
      <c r="R543" t="str">
        <f t="shared" si="97"/>
        <v>Matched Order Reference</v>
      </c>
      <c r="S543">
        <f t="shared" si="98"/>
        <v>1</v>
      </c>
      <c r="V543" cm="1">
        <f t="array" ref="V543">IF(E543&lt;&gt;"CAPTURE",0,SUMPRODUCT((MDR_Rates!$A$2:$A$10=F543)*(G543&gt;MDR_Rates!$B$2:$B$10)*((MDR_Rates!$C$2:$C$10="")+(G543&lt;=MDR_Rates!$C$2:$C$10))*MDR_Rates!$D$2:$D$10))</f>
        <v>0.3</v>
      </c>
      <c r="W543">
        <f t="shared" si="99"/>
        <v>20.69</v>
      </c>
      <c r="X543">
        <f t="shared" si="100"/>
        <v>3.72</v>
      </c>
      <c r="Y543">
        <f t="shared" si="101"/>
        <v>0</v>
      </c>
      <c r="Z543">
        <f t="shared" si="102"/>
        <v>0</v>
      </c>
      <c r="AG543" t="str">
        <f t="shared" si="103"/>
        <v/>
      </c>
      <c r="AI543" t="str">
        <f t="shared" si="104"/>
        <v/>
      </c>
      <c r="AJ543" t="str">
        <f t="shared" si="105"/>
        <v/>
      </c>
      <c r="AK543" t="str">
        <f t="shared" si="106"/>
        <v>ORD26000775</v>
      </c>
      <c r="AL543">
        <f>IF(E543&lt;&gt;"CAPTURE","",COUNTIF(Orders!$H:$H,AK543))</f>
        <v>1</v>
      </c>
      <c r="AP543" t="str">
        <f t="shared" si="107"/>
        <v>Matched to Order</v>
      </c>
      <c r="AQ543">
        <f>IF(COUNTIF($A$2:A543,A543)=1,1,0)</f>
        <v>1</v>
      </c>
    </row>
    <row r="544" spans="1:43" x14ac:dyDescent="0.3">
      <c r="A544" t="s">
        <v>12453</v>
      </c>
      <c r="C544" t="s">
        <v>12454</v>
      </c>
      <c r="D544" s="1">
        <v>46269</v>
      </c>
      <c r="E544" t="s">
        <v>11819</v>
      </c>
      <c r="F544" t="s">
        <v>9</v>
      </c>
      <c r="G544">
        <v>2999</v>
      </c>
      <c r="H544">
        <v>9</v>
      </c>
      <c r="I544">
        <v>1.62</v>
      </c>
      <c r="J544">
        <v>2988.38</v>
      </c>
      <c r="K544" s="1">
        <v>46271</v>
      </c>
      <c r="L544" t="s">
        <v>12428</v>
      </c>
      <c r="M544">
        <f t="shared" si="96"/>
        <v>1</v>
      </c>
      <c r="N544">
        <f>COUNTIF(Orders!$A:$A,C544)</f>
        <v>0</v>
      </c>
      <c r="P544">
        <f>COUNTIF(Orders!$H:$H,UPPER(SUBSTITUTE(TRIM(C544),"-","")))</f>
        <v>1</v>
      </c>
      <c r="R544" t="str">
        <f t="shared" si="97"/>
        <v>Matched Order Reference</v>
      </c>
      <c r="S544">
        <f t="shared" si="98"/>
        <v>1</v>
      </c>
      <c r="V544" cm="1">
        <f t="array" ref="V544">IF(E544&lt;&gt;"CAPTURE",0,SUMPRODUCT((MDR_Rates!$A$2:$A$10=F544)*(G544&gt;MDR_Rates!$B$2:$B$10)*((MDR_Rates!$C$2:$C$10="")+(G544&lt;=MDR_Rates!$C$2:$C$10))*MDR_Rates!$D$2:$D$10))</f>
        <v>0.3</v>
      </c>
      <c r="W544">
        <f t="shared" si="99"/>
        <v>9</v>
      </c>
      <c r="X544">
        <f t="shared" si="100"/>
        <v>1.62</v>
      </c>
      <c r="Y544">
        <f t="shared" si="101"/>
        <v>0</v>
      </c>
      <c r="Z544">
        <f t="shared" si="102"/>
        <v>0</v>
      </c>
      <c r="AG544" t="str">
        <f t="shared" si="103"/>
        <v/>
      </c>
      <c r="AI544" t="str">
        <f t="shared" si="104"/>
        <v/>
      </c>
      <c r="AJ544" t="str">
        <f t="shared" si="105"/>
        <v/>
      </c>
      <c r="AK544" t="str">
        <f t="shared" si="106"/>
        <v>ORD26000779</v>
      </c>
      <c r="AL544">
        <f>IF(E544&lt;&gt;"CAPTURE","",COUNTIF(Orders!$H:$H,AK544))</f>
        <v>1</v>
      </c>
      <c r="AP544" t="str">
        <f t="shared" si="107"/>
        <v>Matched to Order</v>
      </c>
      <c r="AQ544">
        <f>IF(COUNTIF($A$2:A544,A544)=1,1,0)</f>
        <v>1</v>
      </c>
    </row>
    <row r="545" spans="1:43" x14ac:dyDescent="0.3">
      <c r="A545" t="s">
        <v>12455</v>
      </c>
      <c r="C545" t="s">
        <v>1579</v>
      </c>
      <c r="D545" s="1">
        <v>46269</v>
      </c>
      <c r="E545" t="s">
        <v>11819</v>
      </c>
      <c r="F545" t="s">
        <v>9</v>
      </c>
      <c r="G545">
        <v>5598</v>
      </c>
      <c r="H545">
        <v>16.79</v>
      </c>
      <c r="I545">
        <v>3.02</v>
      </c>
      <c r="J545">
        <v>5578.19</v>
      </c>
      <c r="K545" s="1">
        <v>46271</v>
      </c>
      <c r="L545" t="s">
        <v>12428</v>
      </c>
      <c r="M545">
        <f t="shared" si="96"/>
        <v>1</v>
      </c>
      <c r="N545">
        <f>COUNTIF(Orders!$A:$A,C545)</f>
        <v>1</v>
      </c>
      <c r="P545">
        <f>COUNTIF(Orders!$H:$H,UPPER(SUBSTITUTE(TRIM(C545),"-","")))</f>
        <v>1</v>
      </c>
      <c r="R545" t="str">
        <f t="shared" si="97"/>
        <v>Matched Order Reference</v>
      </c>
      <c r="S545">
        <f t="shared" si="98"/>
        <v>1</v>
      </c>
      <c r="V545" cm="1">
        <f t="array" ref="V545">IF(E545&lt;&gt;"CAPTURE",0,SUMPRODUCT((MDR_Rates!$A$2:$A$10=F545)*(G545&gt;MDR_Rates!$B$2:$B$10)*((MDR_Rates!$C$2:$C$10="")+(G545&lt;=MDR_Rates!$C$2:$C$10))*MDR_Rates!$D$2:$D$10))</f>
        <v>0.3</v>
      </c>
      <c r="W545">
        <f t="shared" si="99"/>
        <v>16.79</v>
      </c>
      <c r="X545">
        <f t="shared" si="100"/>
        <v>3.02</v>
      </c>
      <c r="Y545">
        <f t="shared" si="101"/>
        <v>0</v>
      </c>
      <c r="Z545">
        <f t="shared" si="102"/>
        <v>0</v>
      </c>
      <c r="AG545" t="str">
        <f t="shared" si="103"/>
        <v/>
      </c>
      <c r="AI545" t="str">
        <f t="shared" si="104"/>
        <v/>
      </c>
      <c r="AJ545" t="str">
        <f t="shared" si="105"/>
        <v/>
      </c>
      <c r="AK545" t="str">
        <f t="shared" si="106"/>
        <v>ORD26000780</v>
      </c>
      <c r="AL545">
        <f>IF(E545&lt;&gt;"CAPTURE","",COUNTIF(Orders!$H:$H,AK545))</f>
        <v>1</v>
      </c>
      <c r="AP545" t="str">
        <f t="shared" si="107"/>
        <v>Matched to Order</v>
      </c>
      <c r="AQ545">
        <f>IF(COUNTIF($A$2:A545,A545)=1,1,0)</f>
        <v>1</v>
      </c>
    </row>
    <row r="546" spans="1:43" x14ac:dyDescent="0.3">
      <c r="A546" t="s">
        <v>12456</v>
      </c>
      <c r="C546" t="s">
        <v>1605</v>
      </c>
      <c r="D546" s="1">
        <v>46269</v>
      </c>
      <c r="E546" t="s">
        <v>11819</v>
      </c>
      <c r="F546" t="s">
        <v>9</v>
      </c>
      <c r="G546">
        <v>2499</v>
      </c>
      <c r="H546">
        <v>7.5</v>
      </c>
      <c r="I546">
        <v>1.35</v>
      </c>
      <c r="J546">
        <v>2490.15</v>
      </c>
      <c r="K546" s="1">
        <v>46271</v>
      </c>
      <c r="L546" t="s">
        <v>12428</v>
      </c>
      <c r="M546">
        <f t="shared" si="96"/>
        <v>1</v>
      </c>
      <c r="N546">
        <f>COUNTIF(Orders!$A:$A,C546)</f>
        <v>1</v>
      </c>
      <c r="P546">
        <f>COUNTIF(Orders!$H:$H,UPPER(SUBSTITUTE(TRIM(C546),"-","")))</f>
        <v>1</v>
      </c>
      <c r="R546" t="str">
        <f t="shared" si="97"/>
        <v>Matched Order Reference</v>
      </c>
      <c r="S546">
        <f t="shared" si="98"/>
        <v>1</v>
      </c>
      <c r="V546" cm="1">
        <f t="array" ref="V546">IF(E546&lt;&gt;"CAPTURE",0,SUMPRODUCT((MDR_Rates!$A$2:$A$10=F546)*(G546&gt;MDR_Rates!$B$2:$B$10)*((MDR_Rates!$C$2:$C$10="")+(G546&lt;=MDR_Rates!$C$2:$C$10))*MDR_Rates!$D$2:$D$10))</f>
        <v>0.3</v>
      </c>
      <c r="W546">
        <f t="shared" si="99"/>
        <v>7.5</v>
      </c>
      <c r="X546">
        <f t="shared" si="100"/>
        <v>1.35</v>
      </c>
      <c r="Y546">
        <f t="shared" si="101"/>
        <v>0</v>
      </c>
      <c r="Z546">
        <f t="shared" si="102"/>
        <v>0</v>
      </c>
      <c r="AG546" t="str">
        <f t="shared" si="103"/>
        <v/>
      </c>
      <c r="AI546" t="str">
        <f t="shared" si="104"/>
        <v/>
      </c>
      <c r="AJ546" t="str">
        <f t="shared" si="105"/>
        <v/>
      </c>
      <c r="AK546" t="str">
        <f t="shared" si="106"/>
        <v>ORD26000793</v>
      </c>
      <c r="AL546">
        <f>IF(E546&lt;&gt;"CAPTURE","",COUNTIF(Orders!$H:$H,AK546))</f>
        <v>1</v>
      </c>
      <c r="AP546" t="str">
        <f t="shared" si="107"/>
        <v>Matched to Order</v>
      </c>
      <c r="AQ546">
        <f>IF(COUNTIF($A$2:A546,A546)=1,1,0)</f>
        <v>1</v>
      </c>
    </row>
    <row r="547" spans="1:43" x14ac:dyDescent="0.3">
      <c r="A547" t="s">
        <v>12457</v>
      </c>
      <c r="C547" t="s">
        <v>12458</v>
      </c>
      <c r="D547" s="1">
        <v>46269</v>
      </c>
      <c r="E547" t="s">
        <v>11819</v>
      </c>
      <c r="F547" t="s">
        <v>9</v>
      </c>
      <c r="G547">
        <v>1499</v>
      </c>
      <c r="H547">
        <v>0</v>
      </c>
      <c r="I547">
        <v>0</v>
      </c>
      <c r="J547">
        <v>1499</v>
      </c>
      <c r="K547" s="1">
        <v>46271</v>
      </c>
      <c r="L547" t="s">
        <v>12428</v>
      </c>
      <c r="M547">
        <f t="shared" si="96"/>
        <v>1</v>
      </c>
      <c r="N547">
        <f>COUNTIF(Orders!$A:$A,C547)</f>
        <v>0</v>
      </c>
      <c r="P547">
        <f>COUNTIF(Orders!$H:$H,UPPER(SUBSTITUTE(TRIM(C547),"-","")))</f>
        <v>1</v>
      </c>
      <c r="R547" t="str">
        <f t="shared" si="97"/>
        <v>Matched Order Reference</v>
      </c>
      <c r="S547">
        <f t="shared" si="98"/>
        <v>1</v>
      </c>
      <c r="V547" cm="1">
        <f t="array" ref="V547">IF(E547&lt;&gt;"CAPTURE",0,SUMPRODUCT((MDR_Rates!$A$2:$A$10=F547)*(G547&gt;MDR_Rates!$B$2:$B$10)*((MDR_Rates!$C$2:$C$10="")+(G547&lt;=MDR_Rates!$C$2:$C$10))*MDR_Rates!$D$2:$D$10))</f>
        <v>0</v>
      </c>
      <c r="W547">
        <f t="shared" si="99"/>
        <v>0</v>
      </c>
      <c r="X547">
        <f t="shared" si="100"/>
        <v>0</v>
      </c>
      <c r="Y547">
        <f t="shared" si="101"/>
        <v>0</v>
      </c>
      <c r="Z547">
        <f t="shared" si="102"/>
        <v>0</v>
      </c>
      <c r="AG547" t="str">
        <f t="shared" si="103"/>
        <v/>
      </c>
      <c r="AI547" t="str">
        <f t="shared" si="104"/>
        <v/>
      </c>
      <c r="AJ547" t="str">
        <f t="shared" si="105"/>
        <v/>
      </c>
      <c r="AK547" t="str">
        <f t="shared" si="106"/>
        <v>ORD26000808</v>
      </c>
      <c r="AL547">
        <f>IF(E547&lt;&gt;"CAPTURE","",COUNTIF(Orders!$H:$H,AK547))</f>
        <v>1</v>
      </c>
      <c r="AP547" t="str">
        <f t="shared" si="107"/>
        <v>Matched to Order</v>
      </c>
      <c r="AQ547">
        <f>IF(COUNTIF($A$2:A547,A547)=1,1,0)</f>
        <v>1</v>
      </c>
    </row>
    <row r="548" spans="1:43" x14ac:dyDescent="0.3">
      <c r="A548" t="s">
        <v>12459</v>
      </c>
      <c r="C548" t="s">
        <v>12460</v>
      </c>
      <c r="D548" s="1">
        <v>46269</v>
      </c>
      <c r="E548" t="s">
        <v>11819</v>
      </c>
      <c r="F548" t="s">
        <v>17</v>
      </c>
      <c r="G548">
        <v>6097</v>
      </c>
      <c r="H548">
        <v>97.55</v>
      </c>
      <c r="I548">
        <v>17.559999999999999</v>
      </c>
      <c r="J548">
        <v>5981.89</v>
      </c>
      <c r="K548" s="1">
        <v>46271</v>
      </c>
      <c r="L548" t="s">
        <v>12428</v>
      </c>
      <c r="M548">
        <f t="shared" si="96"/>
        <v>1</v>
      </c>
      <c r="N548">
        <f>COUNTIF(Orders!$A:$A,C548)</f>
        <v>0</v>
      </c>
      <c r="P548">
        <f>COUNTIF(Orders!$H:$H,UPPER(SUBSTITUTE(TRIM(C548),"-","")))</f>
        <v>1</v>
      </c>
      <c r="R548" t="str">
        <f t="shared" si="97"/>
        <v>Matched Order Reference</v>
      </c>
      <c r="S548">
        <f t="shared" si="98"/>
        <v>1</v>
      </c>
      <c r="V548" cm="1">
        <f t="array" ref="V548">IF(E548&lt;&gt;"CAPTURE",0,SUMPRODUCT((MDR_Rates!$A$2:$A$10=F548)*(G548&gt;MDR_Rates!$B$2:$B$10)*((MDR_Rates!$C$2:$C$10="")+(G548&lt;=MDR_Rates!$C$2:$C$10))*MDR_Rates!$D$2:$D$10))</f>
        <v>1.6</v>
      </c>
      <c r="W548">
        <f t="shared" si="99"/>
        <v>97.55</v>
      </c>
      <c r="X548">
        <f t="shared" si="100"/>
        <v>17.559999999999999</v>
      </c>
      <c r="Y548">
        <f t="shared" si="101"/>
        <v>0</v>
      </c>
      <c r="Z548">
        <f t="shared" si="102"/>
        <v>0</v>
      </c>
      <c r="AG548" t="str">
        <f t="shared" si="103"/>
        <v/>
      </c>
      <c r="AI548" t="str">
        <f t="shared" si="104"/>
        <v/>
      </c>
      <c r="AJ548" t="str">
        <f t="shared" si="105"/>
        <v/>
      </c>
      <c r="AK548" t="str">
        <f t="shared" si="106"/>
        <v>ORD26000837</v>
      </c>
      <c r="AL548">
        <f>IF(E548&lt;&gt;"CAPTURE","",COUNTIF(Orders!$H:$H,AK548))</f>
        <v>1</v>
      </c>
      <c r="AP548" t="str">
        <f t="shared" si="107"/>
        <v>Matched to Order</v>
      </c>
      <c r="AQ548">
        <f>IF(COUNTIF($A$2:A548,A548)=1,1,0)</f>
        <v>1</v>
      </c>
    </row>
    <row r="549" spans="1:43" x14ac:dyDescent="0.3">
      <c r="A549" t="s">
        <v>12461</v>
      </c>
      <c r="C549" t="s">
        <v>1710</v>
      </c>
      <c r="D549" s="1">
        <v>46269</v>
      </c>
      <c r="E549" t="s">
        <v>11819</v>
      </c>
      <c r="F549" t="s">
        <v>17</v>
      </c>
      <c r="G549">
        <v>6997</v>
      </c>
      <c r="H549">
        <v>111.95</v>
      </c>
      <c r="I549">
        <v>20.149999999999999</v>
      </c>
      <c r="J549">
        <v>6864.9</v>
      </c>
      <c r="K549" s="1">
        <v>46271</v>
      </c>
      <c r="L549" t="s">
        <v>12428</v>
      </c>
      <c r="M549">
        <f t="shared" si="96"/>
        <v>1</v>
      </c>
      <c r="N549">
        <f>COUNTIF(Orders!$A:$A,C549)</f>
        <v>1</v>
      </c>
      <c r="P549">
        <f>COUNTIF(Orders!$H:$H,UPPER(SUBSTITUTE(TRIM(C549),"-","")))</f>
        <v>1</v>
      </c>
      <c r="R549" t="str">
        <f t="shared" si="97"/>
        <v>Matched Order Reference</v>
      </c>
      <c r="S549">
        <f t="shared" si="98"/>
        <v>1</v>
      </c>
      <c r="V549" cm="1">
        <f t="array" ref="V549">IF(E549&lt;&gt;"CAPTURE",0,SUMPRODUCT((MDR_Rates!$A$2:$A$10=F549)*(G549&gt;MDR_Rates!$B$2:$B$10)*((MDR_Rates!$C$2:$C$10="")+(G549&lt;=MDR_Rates!$C$2:$C$10))*MDR_Rates!$D$2:$D$10))</f>
        <v>1.6</v>
      </c>
      <c r="W549">
        <f t="shared" si="99"/>
        <v>111.95</v>
      </c>
      <c r="X549">
        <f t="shared" si="100"/>
        <v>20.149999999999999</v>
      </c>
      <c r="Y549">
        <f t="shared" si="101"/>
        <v>0</v>
      </c>
      <c r="Z549">
        <f t="shared" si="102"/>
        <v>0</v>
      </c>
      <c r="AG549" t="str">
        <f t="shared" si="103"/>
        <v/>
      </c>
      <c r="AI549" t="str">
        <f t="shared" si="104"/>
        <v/>
      </c>
      <c r="AJ549" t="str">
        <f t="shared" si="105"/>
        <v/>
      </c>
      <c r="AK549" t="str">
        <f t="shared" si="106"/>
        <v>ORD26000846</v>
      </c>
      <c r="AL549">
        <f>IF(E549&lt;&gt;"CAPTURE","",COUNTIF(Orders!$H:$H,AK549))</f>
        <v>1</v>
      </c>
      <c r="AP549" t="str">
        <f t="shared" si="107"/>
        <v>Matched to Order</v>
      </c>
      <c r="AQ549">
        <f>IF(COUNTIF($A$2:A549,A549)=1,1,0)</f>
        <v>1</v>
      </c>
    </row>
    <row r="550" spans="1:43" x14ac:dyDescent="0.3">
      <c r="A550" t="s">
        <v>12462</v>
      </c>
      <c r="C550" t="s">
        <v>1745</v>
      </c>
      <c r="D550" s="1">
        <v>46269</v>
      </c>
      <c r="E550" t="s">
        <v>11819</v>
      </c>
      <c r="F550" t="s">
        <v>17</v>
      </c>
      <c r="G550">
        <v>599</v>
      </c>
      <c r="H550">
        <v>10.78</v>
      </c>
      <c r="I550">
        <v>1.94</v>
      </c>
      <c r="J550">
        <v>586.28</v>
      </c>
      <c r="K550" s="1">
        <v>46271</v>
      </c>
      <c r="L550" t="s">
        <v>12428</v>
      </c>
      <c r="M550">
        <f t="shared" si="96"/>
        <v>1</v>
      </c>
      <c r="N550">
        <f>COUNTIF(Orders!$A:$A,C550)</f>
        <v>1</v>
      </c>
      <c r="P550">
        <f>COUNTIF(Orders!$H:$H,UPPER(SUBSTITUTE(TRIM(C550),"-","")))</f>
        <v>1</v>
      </c>
      <c r="R550" t="str">
        <f t="shared" si="97"/>
        <v>Matched Order Reference</v>
      </c>
      <c r="S550">
        <f t="shared" si="98"/>
        <v>1</v>
      </c>
      <c r="V550" cm="1">
        <f t="array" ref="V550">IF(E550&lt;&gt;"CAPTURE",0,SUMPRODUCT((MDR_Rates!$A$2:$A$10=F550)*(G550&gt;MDR_Rates!$B$2:$B$10)*((MDR_Rates!$C$2:$C$10="")+(G550&lt;=MDR_Rates!$C$2:$C$10))*MDR_Rates!$D$2:$D$10))</f>
        <v>1.8</v>
      </c>
      <c r="W550">
        <f t="shared" si="99"/>
        <v>10.78</v>
      </c>
      <c r="X550">
        <f t="shared" si="100"/>
        <v>1.94</v>
      </c>
      <c r="Y550">
        <f t="shared" si="101"/>
        <v>0</v>
      </c>
      <c r="Z550">
        <f t="shared" si="102"/>
        <v>0</v>
      </c>
      <c r="AG550" t="str">
        <f t="shared" si="103"/>
        <v/>
      </c>
      <c r="AI550" t="str">
        <f t="shared" si="104"/>
        <v/>
      </c>
      <c r="AJ550" t="str">
        <f t="shared" si="105"/>
        <v/>
      </c>
      <c r="AK550" t="str">
        <f t="shared" si="106"/>
        <v>ORD26000864</v>
      </c>
      <c r="AL550">
        <f>IF(E550&lt;&gt;"CAPTURE","",COUNTIF(Orders!$H:$H,AK550))</f>
        <v>1</v>
      </c>
      <c r="AP550" t="str">
        <f t="shared" si="107"/>
        <v>Matched to Order</v>
      </c>
      <c r="AQ550">
        <f>IF(COUNTIF($A$2:A550,A550)=1,1,0)</f>
        <v>1</v>
      </c>
    </row>
    <row r="551" spans="1:43" x14ac:dyDescent="0.3">
      <c r="A551" t="s">
        <v>12463</v>
      </c>
      <c r="C551" t="s">
        <v>1847</v>
      </c>
      <c r="D551" s="1">
        <v>46269</v>
      </c>
      <c r="E551" t="s">
        <v>11819</v>
      </c>
      <c r="F551" t="s">
        <v>9</v>
      </c>
      <c r="G551">
        <v>3998</v>
      </c>
      <c r="H551">
        <v>11.99</v>
      </c>
      <c r="I551">
        <v>2.16</v>
      </c>
      <c r="J551">
        <v>3983.85</v>
      </c>
      <c r="K551" s="1">
        <v>46271</v>
      </c>
      <c r="L551" t="s">
        <v>12428</v>
      </c>
      <c r="M551">
        <f t="shared" si="96"/>
        <v>1</v>
      </c>
      <c r="N551">
        <f>COUNTIF(Orders!$A:$A,C551)</f>
        <v>1</v>
      </c>
      <c r="P551">
        <f>COUNTIF(Orders!$H:$H,UPPER(SUBSTITUTE(TRIM(C551),"-","")))</f>
        <v>1</v>
      </c>
      <c r="R551" t="str">
        <f t="shared" si="97"/>
        <v>Matched Order Reference</v>
      </c>
      <c r="S551">
        <f t="shared" si="98"/>
        <v>1</v>
      </c>
      <c r="V551" cm="1">
        <f t="array" ref="V551">IF(E551&lt;&gt;"CAPTURE",0,SUMPRODUCT((MDR_Rates!$A$2:$A$10=F551)*(G551&gt;MDR_Rates!$B$2:$B$10)*((MDR_Rates!$C$2:$C$10="")+(G551&lt;=MDR_Rates!$C$2:$C$10))*MDR_Rates!$D$2:$D$10))</f>
        <v>0.3</v>
      </c>
      <c r="W551">
        <f t="shared" si="99"/>
        <v>11.99</v>
      </c>
      <c r="X551">
        <f t="shared" si="100"/>
        <v>2.16</v>
      </c>
      <c r="Y551">
        <f t="shared" si="101"/>
        <v>0</v>
      </c>
      <c r="Z551">
        <f t="shared" si="102"/>
        <v>0</v>
      </c>
      <c r="AG551" t="str">
        <f t="shared" si="103"/>
        <v/>
      </c>
      <c r="AI551" t="str">
        <f t="shared" si="104"/>
        <v/>
      </c>
      <c r="AJ551" t="str">
        <f t="shared" si="105"/>
        <v/>
      </c>
      <c r="AK551" t="str">
        <f t="shared" si="106"/>
        <v>ORD26000915</v>
      </c>
      <c r="AL551">
        <f>IF(E551&lt;&gt;"CAPTURE","",COUNTIF(Orders!$H:$H,AK551))</f>
        <v>1</v>
      </c>
      <c r="AP551" t="str">
        <f t="shared" si="107"/>
        <v>Matched to Order</v>
      </c>
      <c r="AQ551">
        <f>IF(COUNTIF($A$2:A551,A551)=1,1,0)</f>
        <v>1</v>
      </c>
    </row>
    <row r="552" spans="1:43" x14ac:dyDescent="0.3">
      <c r="A552" t="s">
        <v>12464</v>
      </c>
      <c r="C552" t="s">
        <v>1970</v>
      </c>
      <c r="D552" s="1">
        <v>46269</v>
      </c>
      <c r="E552" t="s">
        <v>11819</v>
      </c>
      <c r="F552" t="s">
        <v>17</v>
      </c>
      <c r="G552">
        <v>349</v>
      </c>
      <c r="H552">
        <v>6.28</v>
      </c>
      <c r="I552">
        <v>1.1299999999999999</v>
      </c>
      <c r="J552">
        <v>341.59</v>
      </c>
      <c r="K552" s="1">
        <v>46271</v>
      </c>
      <c r="L552" t="s">
        <v>12428</v>
      </c>
      <c r="M552">
        <f t="shared" si="96"/>
        <v>1</v>
      </c>
      <c r="N552">
        <f>COUNTIF(Orders!$A:$A,C552)</f>
        <v>1</v>
      </c>
      <c r="P552">
        <f>COUNTIF(Orders!$H:$H,UPPER(SUBSTITUTE(TRIM(C552),"-","")))</f>
        <v>1</v>
      </c>
      <c r="R552" t="str">
        <f t="shared" si="97"/>
        <v>Matched Order Reference</v>
      </c>
      <c r="S552">
        <f t="shared" si="98"/>
        <v>1</v>
      </c>
      <c r="V552" cm="1">
        <f t="array" ref="V552">IF(E552&lt;&gt;"CAPTURE",0,SUMPRODUCT((MDR_Rates!$A$2:$A$10=F552)*(G552&gt;MDR_Rates!$B$2:$B$10)*((MDR_Rates!$C$2:$C$10="")+(G552&lt;=MDR_Rates!$C$2:$C$10))*MDR_Rates!$D$2:$D$10))</f>
        <v>1.8</v>
      </c>
      <c r="W552">
        <f t="shared" si="99"/>
        <v>6.28</v>
      </c>
      <c r="X552">
        <f t="shared" si="100"/>
        <v>1.1299999999999999</v>
      </c>
      <c r="Y552">
        <f t="shared" si="101"/>
        <v>0</v>
      </c>
      <c r="Z552">
        <f t="shared" si="102"/>
        <v>0</v>
      </c>
      <c r="AG552" t="str">
        <f t="shared" si="103"/>
        <v/>
      </c>
      <c r="AI552" t="str">
        <f t="shared" si="104"/>
        <v/>
      </c>
      <c r="AJ552" t="str">
        <f t="shared" si="105"/>
        <v/>
      </c>
      <c r="AK552" t="str">
        <f t="shared" si="106"/>
        <v>ORD26000977</v>
      </c>
      <c r="AL552">
        <f>IF(E552&lt;&gt;"CAPTURE","",COUNTIF(Orders!$H:$H,AK552))</f>
        <v>1</v>
      </c>
      <c r="AP552" t="str">
        <f t="shared" si="107"/>
        <v>Matched to Order</v>
      </c>
      <c r="AQ552">
        <f>IF(COUNTIF($A$2:A552,A552)=1,1,0)</f>
        <v>1</v>
      </c>
    </row>
    <row r="553" spans="1:43" x14ac:dyDescent="0.3">
      <c r="A553" t="s">
        <v>12465</v>
      </c>
      <c r="C553" t="s">
        <v>2000</v>
      </c>
      <c r="D553" s="1">
        <v>46269</v>
      </c>
      <c r="E553" t="s">
        <v>11819</v>
      </c>
      <c r="F553" t="s">
        <v>9</v>
      </c>
      <c r="G553">
        <v>2597</v>
      </c>
      <c r="H553">
        <v>7.79</v>
      </c>
      <c r="I553">
        <v>1.4</v>
      </c>
      <c r="J553">
        <v>2587.81</v>
      </c>
      <c r="K553" s="1">
        <v>46271</v>
      </c>
      <c r="L553" t="s">
        <v>12428</v>
      </c>
      <c r="M553">
        <f t="shared" si="96"/>
        <v>1</v>
      </c>
      <c r="N553">
        <f>COUNTIF(Orders!$A:$A,C553)</f>
        <v>1</v>
      </c>
      <c r="P553">
        <f>COUNTIF(Orders!$H:$H,UPPER(SUBSTITUTE(TRIM(C553),"-","")))</f>
        <v>1</v>
      </c>
      <c r="R553" t="str">
        <f t="shared" si="97"/>
        <v>Matched Order Reference</v>
      </c>
      <c r="S553">
        <f t="shared" si="98"/>
        <v>1</v>
      </c>
      <c r="V553" cm="1">
        <f t="array" ref="V553">IF(E553&lt;&gt;"CAPTURE",0,SUMPRODUCT((MDR_Rates!$A$2:$A$10=F553)*(G553&gt;MDR_Rates!$B$2:$B$10)*((MDR_Rates!$C$2:$C$10="")+(G553&lt;=MDR_Rates!$C$2:$C$10))*MDR_Rates!$D$2:$D$10))</f>
        <v>0.3</v>
      </c>
      <c r="W553">
        <f t="shared" si="99"/>
        <v>7.79</v>
      </c>
      <c r="X553">
        <f t="shared" si="100"/>
        <v>1.4</v>
      </c>
      <c r="Y553">
        <f t="shared" si="101"/>
        <v>0</v>
      </c>
      <c r="Z553">
        <f t="shared" si="102"/>
        <v>0</v>
      </c>
      <c r="AG553" t="str">
        <f t="shared" si="103"/>
        <v/>
      </c>
      <c r="AI553" t="str">
        <f t="shared" si="104"/>
        <v/>
      </c>
      <c r="AJ553" t="str">
        <f t="shared" si="105"/>
        <v/>
      </c>
      <c r="AK553" t="str">
        <f t="shared" si="106"/>
        <v>ORD26000992</v>
      </c>
      <c r="AL553">
        <f>IF(E553&lt;&gt;"CAPTURE","",COUNTIF(Orders!$H:$H,AK553))</f>
        <v>1</v>
      </c>
      <c r="AP553" t="str">
        <f t="shared" si="107"/>
        <v>Matched to Order</v>
      </c>
      <c r="AQ553">
        <f>IF(COUNTIF($A$2:A553,A553)=1,1,0)</f>
        <v>1</v>
      </c>
    </row>
    <row r="554" spans="1:43" x14ac:dyDescent="0.3">
      <c r="A554" t="s">
        <v>12466</v>
      </c>
      <c r="C554" t="s">
        <v>2255</v>
      </c>
      <c r="D554" s="1">
        <v>46269</v>
      </c>
      <c r="E554" t="s">
        <v>11819</v>
      </c>
      <c r="F554" t="s">
        <v>17</v>
      </c>
      <c r="G554">
        <v>999</v>
      </c>
      <c r="H554">
        <v>17.98</v>
      </c>
      <c r="I554">
        <v>3.24</v>
      </c>
      <c r="J554">
        <v>977.78</v>
      </c>
      <c r="K554" s="1">
        <v>46271</v>
      </c>
      <c r="L554" t="s">
        <v>12428</v>
      </c>
      <c r="M554">
        <f t="shared" si="96"/>
        <v>1</v>
      </c>
      <c r="N554">
        <f>COUNTIF(Orders!$A:$A,C554)</f>
        <v>1</v>
      </c>
      <c r="P554">
        <f>COUNTIF(Orders!$H:$H,UPPER(SUBSTITUTE(TRIM(C554),"-","")))</f>
        <v>1</v>
      </c>
      <c r="R554" t="str">
        <f t="shared" si="97"/>
        <v>Matched Order Reference</v>
      </c>
      <c r="S554">
        <f t="shared" si="98"/>
        <v>1</v>
      </c>
      <c r="V554" cm="1">
        <f t="array" ref="V554">IF(E554&lt;&gt;"CAPTURE",0,SUMPRODUCT((MDR_Rates!$A$2:$A$10=F554)*(G554&gt;MDR_Rates!$B$2:$B$10)*((MDR_Rates!$C$2:$C$10="")+(G554&lt;=MDR_Rates!$C$2:$C$10))*MDR_Rates!$D$2:$D$10))</f>
        <v>1.8</v>
      </c>
      <c r="W554">
        <f t="shared" si="99"/>
        <v>17.98</v>
      </c>
      <c r="X554">
        <f t="shared" si="100"/>
        <v>3.24</v>
      </c>
      <c r="Y554">
        <f t="shared" si="101"/>
        <v>0</v>
      </c>
      <c r="Z554">
        <f t="shared" si="102"/>
        <v>0</v>
      </c>
      <c r="AG554" t="str">
        <f t="shared" si="103"/>
        <v/>
      </c>
      <c r="AI554" t="str">
        <f t="shared" si="104"/>
        <v/>
      </c>
      <c r="AJ554" t="str">
        <f t="shared" si="105"/>
        <v/>
      </c>
      <c r="AK554" t="str">
        <f t="shared" si="106"/>
        <v>ORD26001120</v>
      </c>
      <c r="AL554">
        <f>IF(E554&lt;&gt;"CAPTURE","",COUNTIF(Orders!$H:$H,AK554))</f>
        <v>1</v>
      </c>
      <c r="AP554" t="str">
        <f t="shared" si="107"/>
        <v>Matched to Order</v>
      </c>
      <c r="AQ554">
        <f>IF(COUNTIF($A$2:A554,A554)=1,1,0)</f>
        <v>1</v>
      </c>
    </row>
    <row r="555" spans="1:43" x14ac:dyDescent="0.3">
      <c r="A555" t="s">
        <v>12467</v>
      </c>
      <c r="C555" t="s">
        <v>2335</v>
      </c>
      <c r="D555" s="1">
        <v>46269</v>
      </c>
      <c r="E555" t="s">
        <v>11819</v>
      </c>
      <c r="F555" t="s">
        <v>9</v>
      </c>
      <c r="G555">
        <v>349</v>
      </c>
      <c r="H555">
        <v>0</v>
      </c>
      <c r="I555">
        <v>0</v>
      </c>
      <c r="J555">
        <v>349</v>
      </c>
      <c r="K555" s="1">
        <v>46271</v>
      </c>
      <c r="L555" t="s">
        <v>12428</v>
      </c>
      <c r="M555">
        <f t="shared" si="96"/>
        <v>1</v>
      </c>
      <c r="N555">
        <f>COUNTIF(Orders!$A:$A,C555)</f>
        <v>1</v>
      </c>
      <c r="P555">
        <f>COUNTIF(Orders!$H:$H,UPPER(SUBSTITUTE(TRIM(C555),"-","")))</f>
        <v>1</v>
      </c>
      <c r="R555" t="str">
        <f t="shared" si="97"/>
        <v>Matched Order Reference</v>
      </c>
      <c r="S555">
        <f t="shared" si="98"/>
        <v>1</v>
      </c>
      <c r="V555" cm="1">
        <f t="array" ref="V555">IF(E555&lt;&gt;"CAPTURE",0,SUMPRODUCT((MDR_Rates!$A$2:$A$10=F555)*(G555&gt;MDR_Rates!$B$2:$B$10)*((MDR_Rates!$C$2:$C$10="")+(G555&lt;=MDR_Rates!$C$2:$C$10))*MDR_Rates!$D$2:$D$10))</f>
        <v>0</v>
      </c>
      <c r="W555">
        <f t="shared" si="99"/>
        <v>0</v>
      </c>
      <c r="X555">
        <f t="shared" si="100"/>
        <v>0</v>
      </c>
      <c r="Y555">
        <f t="shared" si="101"/>
        <v>0</v>
      </c>
      <c r="Z555">
        <f t="shared" si="102"/>
        <v>0</v>
      </c>
      <c r="AG555" t="str">
        <f t="shared" si="103"/>
        <v/>
      </c>
      <c r="AI555" t="str">
        <f t="shared" si="104"/>
        <v/>
      </c>
      <c r="AJ555" t="str">
        <f t="shared" si="105"/>
        <v/>
      </c>
      <c r="AK555" t="str">
        <f t="shared" si="106"/>
        <v>ORD26001160</v>
      </c>
      <c r="AL555">
        <f>IF(E555&lt;&gt;"CAPTURE","",COUNTIF(Orders!$H:$H,AK555))</f>
        <v>1</v>
      </c>
      <c r="AP555" t="str">
        <f t="shared" si="107"/>
        <v>Matched to Order</v>
      </c>
      <c r="AQ555">
        <f>IF(COUNTIF($A$2:A555,A555)=1,1,0)</f>
        <v>1</v>
      </c>
    </row>
    <row r="556" spans="1:43" x14ac:dyDescent="0.3">
      <c r="A556" t="s">
        <v>12468</v>
      </c>
      <c r="C556" t="s">
        <v>2365</v>
      </c>
      <c r="D556" s="1">
        <v>46269</v>
      </c>
      <c r="E556" t="s">
        <v>11819</v>
      </c>
      <c r="F556" t="s">
        <v>44</v>
      </c>
      <c r="G556">
        <v>1499</v>
      </c>
      <c r="H556">
        <v>28.48</v>
      </c>
      <c r="I556">
        <v>5.13</v>
      </c>
      <c r="J556">
        <v>1465.39</v>
      </c>
      <c r="K556" s="1">
        <v>46271</v>
      </c>
      <c r="L556" t="s">
        <v>12428</v>
      </c>
      <c r="M556">
        <f t="shared" si="96"/>
        <v>1</v>
      </c>
      <c r="N556">
        <f>COUNTIF(Orders!$A:$A,C556)</f>
        <v>1</v>
      </c>
      <c r="P556">
        <f>COUNTIF(Orders!$H:$H,UPPER(SUBSTITUTE(TRIM(C556),"-","")))</f>
        <v>1</v>
      </c>
      <c r="R556" t="str">
        <f t="shared" si="97"/>
        <v>Matched Order Reference</v>
      </c>
      <c r="S556">
        <f t="shared" si="98"/>
        <v>1</v>
      </c>
      <c r="V556" cm="1">
        <f t="array" ref="V556">IF(E556&lt;&gt;"CAPTURE",0,SUMPRODUCT((MDR_Rates!$A$2:$A$10=F556)*(G556&gt;MDR_Rates!$B$2:$B$10)*((MDR_Rates!$C$2:$C$10="")+(G556&lt;=MDR_Rates!$C$2:$C$10))*MDR_Rates!$D$2:$D$10))</f>
        <v>1.9</v>
      </c>
      <c r="W556">
        <f t="shared" si="99"/>
        <v>28.48</v>
      </c>
      <c r="X556">
        <f t="shared" si="100"/>
        <v>5.13</v>
      </c>
      <c r="Y556">
        <f t="shared" si="101"/>
        <v>0</v>
      </c>
      <c r="Z556">
        <f t="shared" si="102"/>
        <v>0</v>
      </c>
      <c r="AG556" t="str">
        <f t="shared" si="103"/>
        <v/>
      </c>
      <c r="AI556" t="str">
        <f t="shared" si="104"/>
        <v/>
      </c>
      <c r="AJ556" t="str">
        <f t="shared" si="105"/>
        <v/>
      </c>
      <c r="AK556" t="str">
        <f t="shared" si="106"/>
        <v>ORD26001175</v>
      </c>
      <c r="AL556">
        <f>IF(E556&lt;&gt;"CAPTURE","",COUNTIF(Orders!$H:$H,AK556))</f>
        <v>1</v>
      </c>
      <c r="AP556" t="str">
        <f t="shared" si="107"/>
        <v>Matched to Order</v>
      </c>
      <c r="AQ556">
        <f>IF(COUNTIF($A$2:A556,A556)=1,1,0)</f>
        <v>1</v>
      </c>
    </row>
    <row r="557" spans="1:43" x14ac:dyDescent="0.3">
      <c r="A557" t="s">
        <v>12469</v>
      </c>
      <c r="C557" t="s">
        <v>12470</v>
      </c>
      <c r="D557" s="1">
        <v>46269</v>
      </c>
      <c r="E557" t="s">
        <v>11819</v>
      </c>
      <c r="F557" t="s">
        <v>9</v>
      </c>
      <c r="G557">
        <v>9297</v>
      </c>
      <c r="H557">
        <v>27.89</v>
      </c>
      <c r="I557">
        <v>5.0199999999999996</v>
      </c>
      <c r="J557">
        <v>9264.09</v>
      </c>
      <c r="K557" s="1">
        <v>46271</v>
      </c>
      <c r="L557" t="s">
        <v>12428</v>
      </c>
      <c r="M557">
        <f t="shared" si="96"/>
        <v>1</v>
      </c>
      <c r="N557">
        <f>COUNTIF(Orders!$A:$A,C557)</f>
        <v>0</v>
      </c>
      <c r="P557">
        <f>COUNTIF(Orders!$H:$H,UPPER(SUBSTITUTE(TRIM(C557),"-","")))</f>
        <v>1</v>
      </c>
      <c r="R557" t="str">
        <f t="shared" si="97"/>
        <v>Matched Order Reference</v>
      </c>
      <c r="S557">
        <f t="shared" si="98"/>
        <v>1</v>
      </c>
      <c r="V557" cm="1">
        <f t="array" ref="V557">IF(E557&lt;&gt;"CAPTURE",0,SUMPRODUCT((MDR_Rates!$A$2:$A$10=F557)*(G557&gt;MDR_Rates!$B$2:$B$10)*((MDR_Rates!$C$2:$C$10="")+(G557&lt;=MDR_Rates!$C$2:$C$10))*MDR_Rates!$D$2:$D$10))</f>
        <v>0.3</v>
      </c>
      <c r="W557">
        <f t="shared" si="99"/>
        <v>27.89</v>
      </c>
      <c r="X557">
        <f t="shared" si="100"/>
        <v>5.0199999999999996</v>
      </c>
      <c r="Y557">
        <f t="shared" si="101"/>
        <v>0</v>
      </c>
      <c r="Z557">
        <f t="shared" si="102"/>
        <v>0</v>
      </c>
      <c r="AG557" t="str">
        <f t="shared" si="103"/>
        <v/>
      </c>
      <c r="AI557" t="str">
        <f t="shared" si="104"/>
        <v/>
      </c>
      <c r="AJ557" t="str">
        <f t="shared" si="105"/>
        <v/>
      </c>
      <c r="AK557" t="str">
        <f t="shared" si="106"/>
        <v>ORD26001224</v>
      </c>
      <c r="AL557">
        <f>IF(E557&lt;&gt;"CAPTURE","",COUNTIF(Orders!$H:$H,AK557))</f>
        <v>1</v>
      </c>
      <c r="AP557" t="str">
        <f t="shared" si="107"/>
        <v>Matched to Order</v>
      </c>
      <c r="AQ557">
        <f>IF(COUNTIF($A$2:A557,A557)=1,1,0)</f>
        <v>1</v>
      </c>
    </row>
    <row r="558" spans="1:43" x14ac:dyDescent="0.3">
      <c r="A558" t="s">
        <v>12471</v>
      </c>
      <c r="C558" t="s">
        <v>2508</v>
      </c>
      <c r="D558" s="1">
        <v>46269</v>
      </c>
      <c r="E558" t="s">
        <v>11819</v>
      </c>
      <c r="F558" t="s">
        <v>9</v>
      </c>
      <c r="G558">
        <v>2597</v>
      </c>
      <c r="H558">
        <v>7.79</v>
      </c>
      <c r="I558">
        <v>1.4</v>
      </c>
      <c r="J558">
        <v>2587.81</v>
      </c>
      <c r="K558" s="1">
        <v>46271</v>
      </c>
      <c r="L558" t="s">
        <v>12428</v>
      </c>
      <c r="M558">
        <f t="shared" si="96"/>
        <v>1</v>
      </c>
      <c r="N558">
        <f>COUNTIF(Orders!$A:$A,C558)</f>
        <v>1</v>
      </c>
      <c r="P558">
        <f>COUNTIF(Orders!$H:$H,UPPER(SUBSTITUTE(TRIM(C558),"-","")))</f>
        <v>1</v>
      </c>
      <c r="R558" t="str">
        <f t="shared" si="97"/>
        <v>Matched Order Reference</v>
      </c>
      <c r="S558">
        <f t="shared" si="98"/>
        <v>1</v>
      </c>
      <c r="V558" cm="1">
        <f t="array" ref="V558">IF(E558&lt;&gt;"CAPTURE",0,SUMPRODUCT((MDR_Rates!$A$2:$A$10=F558)*(G558&gt;MDR_Rates!$B$2:$B$10)*((MDR_Rates!$C$2:$C$10="")+(G558&lt;=MDR_Rates!$C$2:$C$10))*MDR_Rates!$D$2:$D$10))</f>
        <v>0.3</v>
      </c>
      <c r="W558">
        <f t="shared" si="99"/>
        <v>7.79</v>
      </c>
      <c r="X558">
        <f t="shared" si="100"/>
        <v>1.4</v>
      </c>
      <c r="Y558">
        <f t="shared" si="101"/>
        <v>0</v>
      </c>
      <c r="Z558">
        <f t="shared" si="102"/>
        <v>0</v>
      </c>
      <c r="AG558" t="str">
        <f t="shared" si="103"/>
        <v/>
      </c>
      <c r="AI558" t="str">
        <f t="shared" si="104"/>
        <v/>
      </c>
      <c r="AJ558" t="str">
        <f t="shared" si="105"/>
        <v/>
      </c>
      <c r="AK558" t="str">
        <f t="shared" si="106"/>
        <v>ORD26001247</v>
      </c>
      <c r="AL558">
        <f>IF(E558&lt;&gt;"CAPTURE","",COUNTIF(Orders!$H:$H,AK558))</f>
        <v>1</v>
      </c>
      <c r="AP558" t="str">
        <f t="shared" si="107"/>
        <v>Matched to Order</v>
      </c>
      <c r="AQ558">
        <f>IF(COUNTIF($A$2:A558,A558)=1,1,0)</f>
        <v>1</v>
      </c>
    </row>
    <row r="559" spans="1:43" x14ac:dyDescent="0.3">
      <c r="A559" t="s">
        <v>12472</v>
      </c>
      <c r="C559" t="s">
        <v>2586</v>
      </c>
      <c r="D559" s="1">
        <v>46269</v>
      </c>
      <c r="E559" t="s">
        <v>11819</v>
      </c>
      <c r="F559" t="s">
        <v>33</v>
      </c>
      <c r="G559">
        <v>1598</v>
      </c>
      <c r="H559">
        <v>23.97</v>
      </c>
      <c r="I559">
        <v>4.3099999999999996</v>
      </c>
      <c r="J559">
        <v>1569.72</v>
      </c>
      <c r="K559" s="1">
        <v>46271</v>
      </c>
      <c r="L559" t="s">
        <v>12428</v>
      </c>
      <c r="M559">
        <f t="shared" si="96"/>
        <v>1</v>
      </c>
      <c r="N559">
        <f>COUNTIF(Orders!$A:$A,C559)</f>
        <v>1</v>
      </c>
      <c r="P559">
        <f>COUNTIF(Orders!$H:$H,UPPER(SUBSTITUTE(TRIM(C559),"-","")))</f>
        <v>1</v>
      </c>
      <c r="R559" t="str">
        <f t="shared" si="97"/>
        <v>Matched Order Reference</v>
      </c>
      <c r="S559">
        <f t="shared" si="98"/>
        <v>1</v>
      </c>
      <c r="V559" cm="1">
        <f t="array" ref="V559">IF(E559&lt;&gt;"CAPTURE",0,SUMPRODUCT((MDR_Rates!$A$2:$A$10=F559)*(G559&gt;MDR_Rates!$B$2:$B$10)*((MDR_Rates!$C$2:$C$10="")+(G559&lt;=MDR_Rates!$C$2:$C$10))*MDR_Rates!$D$2:$D$10))</f>
        <v>1.5</v>
      </c>
      <c r="W559">
        <f t="shared" si="99"/>
        <v>23.97</v>
      </c>
      <c r="X559">
        <f t="shared" si="100"/>
        <v>4.3099999999999996</v>
      </c>
      <c r="Y559">
        <f t="shared" si="101"/>
        <v>0</v>
      </c>
      <c r="Z559">
        <f t="shared" si="102"/>
        <v>0</v>
      </c>
      <c r="AG559" t="str">
        <f t="shared" si="103"/>
        <v/>
      </c>
      <c r="AI559" t="str">
        <f t="shared" si="104"/>
        <v/>
      </c>
      <c r="AJ559" t="str">
        <f t="shared" si="105"/>
        <v/>
      </c>
      <c r="AK559" t="str">
        <f t="shared" si="106"/>
        <v>ORD26001286</v>
      </c>
      <c r="AL559">
        <f>IF(E559&lt;&gt;"CAPTURE","",COUNTIF(Orders!$H:$H,AK559))</f>
        <v>1</v>
      </c>
      <c r="AP559" t="str">
        <f t="shared" si="107"/>
        <v>Matched to Order</v>
      </c>
      <c r="AQ559">
        <f>IF(COUNTIF($A$2:A559,A559)=1,1,0)</f>
        <v>1</v>
      </c>
    </row>
    <row r="560" spans="1:43" x14ac:dyDescent="0.3">
      <c r="A560" t="s">
        <v>12473</v>
      </c>
      <c r="C560" t="s">
        <v>2758</v>
      </c>
      <c r="D560" s="1">
        <v>46269</v>
      </c>
      <c r="E560" t="s">
        <v>11819</v>
      </c>
      <c r="F560" t="s">
        <v>17</v>
      </c>
      <c r="G560">
        <v>299</v>
      </c>
      <c r="H560">
        <v>5.38</v>
      </c>
      <c r="I560">
        <v>0.97</v>
      </c>
      <c r="J560">
        <v>292.64999999999998</v>
      </c>
      <c r="K560" s="1">
        <v>46271</v>
      </c>
      <c r="L560" t="s">
        <v>12428</v>
      </c>
      <c r="M560">
        <f t="shared" si="96"/>
        <v>1</v>
      </c>
      <c r="N560">
        <f>COUNTIF(Orders!$A:$A,C560)</f>
        <v>1</v>
      </c>
      <c r="P560">
        <f>COUNTIF(Orders!$H:$H,UPPER(SUBSTITUTE(TRIM(C560),"-","")))</f>
        <v>1</v>
      </c>
      <c r="R560" t="str">
        <f t="shared" si="97"/>
        <v>Matched Order Reference</v>
      </c>
      <c r="S560">
        <f t="shared" si="98"/>
        <v>1</v>
      </c>
      <c r="V560" cm="1">
        <f t="array" ref="V560">IF(E560&lt;&gt;"CAPTURE",0,SUMPRODUCT((MDR_Rates!$A$2:$A$10=F560)*(G560&gt;MDR_Rates!$B$2:$B$10)*((MDR_Rates!$C$2:$C$10="")+(G560&lt;=MDR_Rates!$C$2:$C$10))*MDR_Rates!$D$2:$D$10))</f>
        <v>1.8</v>
      </c>
      <c r="W560">
        <f t="shared" si="99"/>
        <v>5.38</v>
      </c>
      <c r="X560">
        <f t="shared" si="100"/>
        <v>0.97</v>
      </c>
      <c r="Y560">
        <f t="shared" si="101"/>
        <v>0</v>
      </c>
      <c r="Z560">
        <f t="shared" si="102"/>
        <v>0</v>
      </c>
      <c r="AG560" t="str">
        <f t="shared" si="103"/>
        <v/>
      </c>
      <c r="AI560" t="str">
        <f t="shared" si="104"/>
        <v/>
      </c>
      <c r="AJ560" t="str">
        <f t="shared" si="105"/>
        <v/>
      </c>
      <c r="AK560" t="str">
        <f t="shared" si="106"/>
        <v>ORD26001372</v>
      </c>
      <c r="AL560">
        <f>IF(E560&lt;&gt;"CAPTURE","",COUNTIF(Orders!$H:$H,AK560))</f>
        <v>1</v>
      </c>
      <c r="AP560" t="str">
        <f t="shared" si="107"/>
        <v>Matched to Order</v>
      </c>
      <c r="AQ560">
        <f>IF(COUNTIF($A$2:A560,A560)=1,1,0)</f>
        <v>1</v>
      </c>
    </row>
    <row r="561" spans="1:43" x14ac:dyDescent="0.3">
      <c r="A561" t="s">
        <v>12474</v>
      </c>
      <c r="C561" t="s">
        <v>12475</v>
      </c>
      <c r="D561" s="1">
        <v>46269</v>
      </c>
      <c r="E561" t="s">
        <v>11819</v>
      </c>
      <c r="F561" t="s">
        <v>9</v>
      </c>
      <c r="G561">
        <v>299</v>
      </c>
      <c r="H561">
        <v>0</v>
      </c>
      <c r="I561">
        <v>0</v>
      </c>
      <c r="J561">
        <v>299</v>
      </c>
      <c r="K561" s="1">
        <v>46271</v>
      </c>
      <c r="L561" t="s">
        <v>12428</v>
      </c>
      <c r="M561">
        <f t="shared" si="96"/>
        <v>1</v>
      </c>
      <c r="N561">
        <f>COUNTIF(Orders!$A:$A,C561)</f>
        <v>1</v>
      </c>
      <c r="P561">
        <f>COUNTIF(Orders!$H:$H,UPPER(SUBSTITUTE(TRIM(C561),"-","")))</f>
        <v>1</v>
      </c>
      <c r="R561" t="str">
        <f t="shared" si="97"/>
        <v>Matched Order Reference</v>
      </c>
      <c r="S561">
        <f t="shared" si="98"/>
        <v>1</v>
      </c>
      <c r="V561" cm="1">
        <f t="array" ref="V561">IF(E561&lt;&gt;"CAPTURE",0,SUMPRODUCT((MDR_Rates!$A$2:$A$10=F561)*(G561&gt;MDR_Rates!$B$2:$B$10)*((MDR_Rates!$C$2:$C$10="")+(G561&lt;=MDR_Rates!$C$2:$C$10))*MDR_Rates!$D$2:$D$10))</f>
        <v>0</v>
      </c>
      <c r="W561">
        <f t="shared" si="99"/>
        <v>0</v>
      </c>
      <c r="X561">
        <f t="shared" si="100"/>
        <v>0</v>
      </c>
      <c r="Y561">
        <f t="shared" si="101"/>
        <v>0</v>
      </c>
      <c r="Z561">
        <f t="shared" si="102"/>
        <v>0</v>
      </c>
      <c r="AG561" t="str">
        <f t="shared" si="103"/>
        <v/>
      </c>
      <c r="AI561" t="str">
        <f t="shared" si="104"/>
        <v/>
      </c>
      <c r="AJ561" t="str">
        <f t="shared" si="105"/>
        <v/>
      </c>
      <c r="AK561" t="str">
        <f t="shared" si="106"/>
        <v>ORD26001381</v>
      </c>
      <c r="AL561">
        <f>IF(E561&lt;&gt;"CAPTURE","",COUNTIF(Orders!$H:$H,AK561))</f>
        <v>1</v>
      </c>
      <c r="AP561" t="str">
        <f t="shared" si="107"/>
        <v>Matched to Order</v>
      </c>
      <c r="AQ561">
        <f>IF(COUNTIF($A$2:A561,A561)=1,1,0)</f>
        <v>1</v>
      </c>
    </row>
    <row r="562" spans="1:43" x14ac:dyDescent="0.3">
      <c r="A562" t="s">
        <v>12476</v>
      </c>
      <c r="C562" t="s">
        <v>2828</v>
      </c>
      <c r="D562" s="1">
        <v>46269</v>
      </c>
      <c r="E562" t="s">
        <v>11819</v>
      </c>
      <c r="F562" t="s">
        <v>17</v>
      </c>
      <c r="G562">
        <v>349</v>
      </c>
      <c r="H562">
        <v>6.28</v>
      </c>
      <c r="I562">
        <v>1.1299999999999999</v>
      </c>
      <c r="J562">
        <v>341.59</v>
      </c>
      <c r="K562" s="1">
        <v>46271</v>
      </c>
      <c r="L562" t="s">
        <v>12428</v>
      </c>
      <c r="M562">
        <f t="shared" si="96"/>
        <v>1</v>
      </c>
      <c r="N562">
        <f>COUNTIF(Orders!$A:$A,C562)</f>
        <v>1</v>
      </c>
      <c r="P562">
        <f>COUNTIF(Orders!$H:$H,UPPER(SUBSTITUTE(TRIM(C562),"-","")))</f>
        <v>1</v>
      </c>
      <c r="R562" t="str">
        <f t="shared" si="97"/>
        <v>Matched Order Reference</v>
      </c>
      <c r="S562">
        <f t="shared" si="98"/>
        <v>1</v>
      </c>
      <c r="V562" cm="1">
        <f t="array" ref="V562">IF(E562&lt;&gt;"CAPTURE",0,SUMPRODUCT((MDR_Rates!$A$2:$A$10=F562)*(G562&gt;MDR_Rates!$B$2:$B$10)*((MDR_Rates!$C$2:$C$10="")+(G562&lt;=MDR_Rates!$C$2:$C$10))*MDR_Rates!$D$2:$D$10))</f>
        <v>1.8</v>
      </c>
      <c r="W562">
        <f t="shared" si="99"/>
        <v>6.28</v>
      </c>
      <c r="X562">
        <f t="shared" si="100"/>
        <v>1.1299999999999999</v>
      </c>
      <c r="Y562">
        <f t="shared" si="101"/>
        <v>0</v>
      </c>
      <c r="Z562">
        <f t="shared" si="102"/>
        <v>0</v>
      </c>
      <c r="AG562" t="str">
        <f t="shared" si="103"/>
        <v/>
      </c>
      <c r="AI562" t="str">
        <f t="shared" si="104"/>
        <v/>
      </c>
      <c r="AJ562" t="str">
        <f t="shared" si="105"/>
        <v/>
      </c>
      <c r="AK562" t="str">
        <f t="shared" si="106"/>
        <v>ORD26001407</v>
      </c>
      <c r="AL562">
        <f>IF(E562&lt;&gt;"CAPTURE","",COUNTIF(Orders!$H:$H,AK562))</f>
        <v>1</v>
      </c>
      <c r="AP562" t="str">
        <f t="shared" si="107"/>
        <v>Matched to Order</v>
      </c>
      <c r="AQ562">
        <f>IF(COUNTIF($A$2:A562,A562)=1,1,0)</f>
        <v>1</v>
      </c>
    </row>
    <row r="563" spans="1:43" x14ac:dyDescent="0.3">
      <c r="A563" t="s">
        <v>12477</v>
      </c>
      <c r="C563" t="s">
        <v>2891</v>
      </c>
      <c r="D563" s="1">
        <v>46269</v>
      </c>
      <c r="E563" t="s">
        <v>11819</v>
      </c>
      <c r="F563" t="s">
        <v>17</v>
      </c>
      <c r="G563">
        <v>999</v>
      </c>
      <c r="H563">
        <v>17.98</v>
      </c>
      <c r="I563">
        <v>3.24</v>
      </c>
      <c r="J563">
        <v>977.78</v>
      </c>
      <c r="K563" s="1">
        <v>46271</v>
      </c>
      <c r="L563" t="s">
        <v>12428</v>
      </c>
      <c r="M563">
        <f t="shared" si="96"/>
        <v>1</v>
      </c>
      <c r="N563">
        <f>COUNTIF(Orders!$A:$A,C563)</f>
        <v>1</v>
      </c>
      <c r="P563">
        <f>COUNTIF(Orders!$H:$H,UPPER(SUBSTITUTE(TRIM(C563),"-","")))</f>
        <v>1</v>
      </c>
      <c r="R563" t="str">
        <f t="shared" si="97"/>
        <v>Matched Order Reference</v>
      </c>
      <c r="S563">
        <f t="shared" si="98"/>
        <v>1</v>
      </c>
      <c r="V563" cm="1">
        <f t="array" ref="V563">IF(E563&lt;&gt;"CAPTURE",0,SUMPRODUCT((MDR_Rates!$A$2:$A$10=F563)*(G563&gt;MDR_Rates!$B$2:$B$10)*((MDR_Rates!$C$2:$C$10="")+(G563&lt;=MDR_Rates!$C$2:$C$10))*MDR_Rates!$D$2:$D$10))</f>
        <v>1.8</v>
      </c>
      <c r="W563">
        <f t="shared" si="99"/>
        <v>17.98</v>
      </c>
      <c r="X563">
        <f t="shared" si="100"/>
        <v>3.24</v>
      </c>
      <c r="Y563">
        <f t="shared" si="101"/>
        <v>0</v>
      </c>
      <c r="Z563">
        <f t="shared" si="102"/>
        <v>0</v>
      </c>
      <c r="AG563" t="str">
        <f t="shared" si="103"/>
        <v/>
      </c>
      <c r="AI563" t="str">
        <f t="shared" si="104"/>
        <v/>
      </c>
      <c r="AJ563" t="str">
        <f t="shared" si="105"/>
        <v/>
      </c>
      <c r="AK563" t="str">
        <f t="shared" si="106"/>
        <v>ORD26001440</v>
      </c>
      <c r="AL563">
        <f>IF(E563&lt;&gt;"CAPTURE","",COUNTIF(Orders!$H:$H,AK563))</f>
        <v>1</v>
      </c>
      <c r="AP563" t="str">
        <f t="shared" si="107"/>
        <v>Matched to Order</v>
      </c>
      <c r="AQ563">
        <f>IF(COUNTIF($A$2:A563,A563)=1,1,0)</f>
        <v>1</v>
      </c>
    </row>
    <row r="564" spans="1:43" x14ac:dyDescent="0.3">
      <c r="A564" t="s">
        <v>12478</v>
      </c>
      <c r="C564" t="s">
        <v>2925</v>
      </c>
      <c r="D564" s="1">
        <v>46269</v>
      </c>
      <c r="E564" t="s">
        <v>11819</v>
      </c>
      <c r="F564" t="s">
        <v>9</v>
      </c>
      <c r="G564">
        <v>1798</v>
      </c>
      <c r="H564">
        <v>0</v>
      </c>
      <c r="I564">
        <v>0</v>
      </c>
      <c r="J564">
        <v>1798</v>
      </c>
      <c r="K564" s="1">
        <v>46271</v>
      </c>
      <c r="L564" t="s">
        <v>12428</v>
      </c>
      <c r="M564">
        <f t="shared" si="96"/>
        <v>1</v>
      </c>
      <c r="N564">
        <f>COUNTIF(Orders!$A:$A,C564)</f>
        <v>1</v>
      </c>
      <c r="P564">
        <f>COUNTIF(Orders!$H:$H,UPPER(SUBSTITUTE(TRIM(C564),"-","")))</f>
        <v>1</v>
      </c>
      <c r="R564" t="str">
        <f t="shared" si="97"/>
        <v>Matched Order Reference</v>
      </c>
      <c r="S564">
        <f t="shared" si="98"/>
        <v>1</v>
      </c>
      <c r="V564" cm="1">
        <f t="array" ref="V564">IF(E564&lt;&gt;"CAPTURE",0,SUMPRODUCT((MDR_Rates!$A$2:$A$10=F564)*(G564&gt;MDR_Rates!$B$2:$B$10)*((MDR_Rates!$C$2:$C$10="")+(G564&lt;=MDR_Rates!$C$2:$C$10))*MDR_Rates!$D$2:$D$10))</f>
        <v>0</v>
      </c>
      <c r="W564">
        <f t="shared" si="99"/>
        <v>0</v>
      </c>
      <c r="X564">
        <f t="shared" si="100"/>
        <v>0</v>
      </c>
      <c r="Y564">
        <f t="shared" si="101"/>
        <v>0</v>
      </c>
      <c r="Z564">
        <f t="shared" si="102"/>
        <v>0</v>
      </c>
      <c r="AG564" t="str">
        <f t="shared" si="103"/>
        <v/>
      </c>
      <c r="AI564" t="str">
        <f t="shared" si="104"/>
        <v/>
      </c>
      <c r="AJ564" t="str">
        <f t="shared" si="105"/>
        <v/>
      </c>
      <c r="AK564" t="str">
        <f t="shared" si="106"/>
        <v>ORD26001457</v>
      </c>
      <c r="AL564">
        <f>IF(E564&lt;&gt;"CAPTURE","",COUNTIF(Orders!$H:$H,AK564))</f>
        <v>1</v>
      </c>
      <c r="AP564" t="str">
        <f t="shared" si="107"/>
        <v>Matched to Order</v>
      </c>
      <c r="AQ564">
        <f>IF(COUNTIF($A$2:A564,A564)=1,1,0)</f>
        <v>1</v>
      </c>
    </row>
    <row r="565" spans="1:43" x14ac:dyDescent="0.3">
      <c r="A565" t="s">
        <v>12479</v>
      </c>
      <c r="C565" t="s">
        <v>2941</v>
      </c>
      <c r="D565" s="1">
        <v>46269</v>
      </c>
      <c r="E565" t="s">
        <v>11819</v>
      </c>
      <c r="F565" t="s">
        <v>9</v>
      </c>
      <c r="G565">
        <v>7297</v>
      </c>
      <c r="H565">
        <v>21.89</v>
      </c>
      <c r="I565">
        <v>3.94</v>
      </c>
      <c r="J565">
        <v>7271.17</v>
      </c>
      <c r="K565" s="1">
        <v>46271</v>
      </c>
      <c r="L565" t="s">
        <v>12428</v>
      </c>
      <c r="M565">
        <f t="shared" si="96"/>
        <v>1</v>
      </c>
      <c r="N565">
        <f>COUNTIF(Orders!$A:$A,C565)</f>
        <v>1</v>
      </c>
      <c r="P565">
        <f>COUNTIF(Orders!$H:$H,UPPER(SUBSTITUTE(TRIM(C565),"-","")))</f>
        <v>1</v>
      </c>
      <c r="R565" t="str">
        <f t="shared" si="97"/>
        <v>Matched Order Reference</v>
      </c>
      <c r="S565">
        <f t="shared" si="98"/>
        <v>1</v>
      </c>
      <c r="V565" cm="1">
        <f t="array" ref="V565">IF(E565&lt;&gt;"CAPTURE",0,SUMPRODUCT((MDR_Rates!$A$2:$A$10=F565)*(G565&gt;MDR_Rates!$B$2:$B$10)*((MDR_Rates!$C$2:$C$10="")+(G565&lt;=MDR_Rates!$C$2:$C$10))*MDR_Rates!$D$2:$D$10))</f>
        <v>0.3</v>
      </c>
      <c r="W565">
        <f t="shared" si="99"/>
        <v>21.89</v>
      </c>
      <c r="X565">
        <f t="shared" si="100"/>
        <v>3.94</v>
      </c>
      <c r="Y565">
        <f t="shared" si="101"/>
        <v>0</v>
      </c>
      <c r="Z565">
        <f t="shared" si="102"/>
        <v>0</v>
      </c>
      <c r="AG565" t="str">
        <f t="shared" si="103"/>
        <v/>
      </c>
      <c r="AI565" t="str">
        <f t="shared" si="104"/>
        <v/>
      </c>
      <c r="AJ565" t="str">
        <f t="shared" si="105"/>
        <v/>
      </c>
      <c r="AK565" t="str">
        <f t="shared" si="106"/>
        <v>ORD26001465</v>
      </c>
      <c r="AL565">
        <f>IF(E565&lt;&gt;"CAPTURE","",COUNTIF(Orders!$H:$H,AK565))</f>
        <v>1</v>
      </c>
      <c r="AP565" t="str">
        <f t="shared" si="107"/>
        <v>Matched to Order</v>
      </c>
      <c r="AQ565">
        <f>IF(COUNTIF($A$2:A565,A565)=1,1,0)</f>
        <v>1</v>
      </c>
    </row>
    <row r="566" spans="1:43" x14ac:dyDescent="0.3">
      <c r="A566" t="s">
        <v>12480</v>
      </c>
      <c r="C566" t="s">
        <v>2951</v>
      </c>
      <c r="D566" s="1">
        <v>46269</v>
      </c>
      <c r="E566" t="s">
        <v>11819</v>
      </c>
      <c r="F566" t="s">
        <v>33</v>
      </c>
      <c r="G566">
        <v>499</v>
      </c>
      <c r="H566">
        <v>7.49</v>
      </c>
      <c r="I566">
        <v>1.35</v>
      </c>
      <c r="J566">
        <v>490.16</v>
      </c>
      <c r="K566" s="1">
        <v>46271</v>
      </c>
      <c r="L566" t="s">
        <v>12428</v>
      </c>
      <c r="M566">
        <f t="shared" si="96"/>
        <v>1</v>
      </c>
      <c r="N566">
        <f>COUNTIF(Orders!$A:$A,C566)</f>
        <v>1</v>
      </c>
      <c r="P566">
        <f>COUNTIF(Orders!$H:$H,UPPER(SUBSTITUTE(TRIM(C566),"-","")))</f>
        <v>1</v>
      </c>
      <c r="R566" t="str">
        <f t="shared" si="97"/>
        <v>Matched Order Reference</v>
      </c>
      <c r="S566">
        <f t="shared" si="98"/>
        <v>1</v>
      </c>
      <c r="V566" cm="1">
        <f t="array" ref="V566">IF(E566&lt;&gt;"CAPTURE",0,SUMPRODUCT((MDR_Rates!$A$2:$A$10=F566)*(G566&gt;MDR_Rates!$B$2:$B$10)*((MDR_Rates!$C$2:$C$10="")+(G566&lt;=MDR_Rates!$C$2:$C$10))*MDR_Rates!$D$2:$D$10))</f>
        <v>1.5</v>
      </c>
      <c r="W566">
        <f t="shared" si="99"/>
        <v>7.49</v>
      </c>
      <c r="X566">
        <f t="shared" si="100"/>
        <v>1.35</v>
      </c>
      <c r="Y566">
        <f t="shared" si="101"/>
        <v>0</v>
      </c>
      <c r="Z566">
        <f t="shared" si="102"/>
        <v>0</v>
      </c>
      <c r="AG566" t="str">
        <f t="shared" si="103"/>
        <v/>
      </c>
      <c r="AI566" t="str">
        <f t="shared" si="104"/>
        <v/>
      </c>
      <c r="AJ566" t="str">
        <f t="shared" si="105"/>
        <v/>
      </c>
      <c r="AK566" t="str">
        <f t="shared" si="106"/>
        <v>ORD26001470</v>
      </c>
      <c r="AL566">
        <f>IF(E566&lt;&gt;"CAPTURE","",COUNTIF(Orders!$H:$H,AK566))</f>
        <v>1</v>
      </c>
      <c r="AP566" t="str">
        <f t="shared" si="107"/>
        <v>Matched to Order</v>
      </c>
      <c r="AQ566">
        <f>IF(COUNTIF($A$2:A566,A566)=1,1,0)</f>
        <v>1</v>
      </c>
    </row>
    <row r="567" spans="1:43" x14ac:dyDescent="0.3">
      <c r="A567" t="s">
        <v>12481</v>
      </c>
      <c r="C567" t="s">
        <v>2955</v>
      </c>
      <c r="D567" s="1">
        <v>46269</v>
      </c>
      <c r="E567" t="s">
        <v>11819</v>
      </c>
      <c r="F567" t="s">
        <v>17</v>
      </c>
      <c r="G567">
        <v>499</v>
      </c>
      <c r="H567">
        <v>8.98</v>
      </c>
      <c r="I567">
        <v>1.62</v>
      </c>
      <c r="J567">
        <v>488.4</v>
      </c>
      <c r="K567" s="1">
        <v>46271</v>
      </c>
      <c r="L567" t="s">
        <v>12428</v>
      </c>
      <c r="M567">
        <f t="shared" si="96"/>
        <v>1</v>
      </c>
      <c r="N567">
        <f>COUNTIF(Orders!$A:$A,C567)</f>
        <v>1</v>
      </c>
      <c r="P567">
        <f>COUNTIF(Orders!$H:$H,UPPER(SUBSTITUTE(TRIM(C567),"-","")))</f>
        <v>1</v>
      </c>
      <c r="R567" t="str">
        <f t="shared" si="97"/>
        <v>Matched Order Reference</v>
      </c>
      <c r="S567">
        <f t="shared" si="98"/>
        <v>1</v>
      </c>
      <c r="V567" cm="1">
        <f t="array" ref="V567">IF(E567&lt;&gt;"CAPTURE",0,SUMPRODUCT((MDR_Rates!$A$2:$A$10=F567)*(G567&gt;MDR_Rates!$B$2:$B$10)*((MDR_Rates!$C$2:$C$10="")+(G567&lt;=MDR_Rates!$C$2:$C$10))*MDR_Rates!$D$2:$D$10))</f>
        <v>1.8</v>
      </c>
      <c r="W567">
        <f t="shared" si="99"/>
        <v>8.98</v>
      </c>
      <c r="X567">
        <f t="shared" si="100"/>
        <v>1.62</v>
      </c>
      <c r="Y567">
        <f t="shared" si="101"/>
        <v>0</v>
      </c>
      <c r="Z567">
        <f t="shared" si="102"/>
        <v>0</v>
      </c>
      <c r="AG567" t="str">
        <f t="shared" si="103"/>
        <v/>
      </c>
      <c r="AI567" t="str">
        <f t="shared" si="104"/>
        <v/>
      </c>
      <c r="AJ567" t="str">
        <f t="shared" si="105"/>
        <v/>
      </c>
      <c r="AK567" t="str">
        <f t="shared" si="106"/>
        <v>ORD26001472</v>
      </c>
      <c r="AL567">
        <f>IF(E567&lt;&gt;"CAPTURE","",COUNTIF(Orders!$H:$H,AK567))</f>
        <v>1</v>
      </c>
      <c r="AP567" t="str">
        <f t="shared" si="107"/>
        <v>Matched to Order</v>
      </c>
      <c r="AQ567">
        <f>IF(COUNTIF($A$2:A567,A567)=1,1,0)</f>
        <v>1</v>
      </c>
    </row>
    <row r="568" spans="1:43" x14ac:dyDescent="0.3">
      <c r="A568" t="s">
        <v>12482</v>
      </c>
      <c r="C568" t="s">
        <v>3063</v>
      </c>
      <c r="D568" s="1">
        <v>46269</v>
      </c>
      <c r="E568" t="s">
        <v>11819</v>
      </c>
      <c r="F568" t="s">
        <v>9</v>
      </c>
      <c r="G568">
        <v>599</v>
      </c>
      <c r="H568">
        <v>0</v>
      </c>
      <c r="I568">
        <v>0</v>
      </c>
      <c r="J568">
        <v>599</v>
      </c>
      <c r="K568" s="1">
        <v>46271</v>
      </c>
      <c r="L568" t="s">
        <v>12428</v>
      </c>
      <c r="M568">
        <f t="shared" si="96"/>
        <v>1</v>
      </c>
      <c r="N568">
        <f>COUNTIF(Orders!$A:$A,C568)</f>
        <v>1</v>
      </c>
      <c r="P568">
        <f>COUNTIF(Orders!$H:$H,UPPER(SUBSTITUTE(TRIM(C568),"-","")))</f>
        <v>1</v>
      </c>
      <c r="R568" t="str">
        <f t="shared" si="97"/>
        <v>Matched Order Reference</v>
      </c>
      <c r="S568">
        <f t="shared" si="98"/>
        <v>1</v>
      </c>
      <c r="V568" cm="1">
        <f t="array" ref="V568">IF(E568&lt;&gt;"CAPTURE",0,SUMPRODUCT((MDR_Rates!$A$2:$A$10=F568)*(G568&gt;MDR_Rates!$B$2:$B$10)*((MDR_Rates!$C$2:$C$10="")+(G568&lt;=MDR_Rates!$C$2:$C$10))*MDR_Rates!$D$2:$D$10))</f>
        <v>0</v>
      </c>
      <c r="W568">
        <f t="shared" si="99"/>
        <v>0</v>
      </c>
      <c r="X568">
        <f t="shared" si="100"/>
        <v>0</v>
      </c>
      <c r="Y568">
        <f t="shared" si="101"/>
        <v>0</v>
      </c>
      <c r="Z568">
        <f t="shared" si="102"/>
        <v>0</v>
      </c>
      <c r="AG568" t="str">
        <f t="shared" si="103"/>
        <v/>
      </c>
      <c r="AI568" t="str">
        <f t="shared" si="104"/>
        <v/>
      </c>
      <c r="AJ568" t="str">
        <f t="shared" si="105"/>
        <v/>
      </c>
      <c r="AK568" t="str">
        <f t="shared" si="106"/>
        <v>ORD26001526</v>
      </c>
      <c r="AL568">
        <f>IF(E568&lt;&gt;"CAPTURE","",COUNTIF(Orders!$H:$H,AK568))</f>
        <v>1</v>
      </c>
      <c r="AP568" t="str">
        <f t="shared" si="107"/>
        <v>Matched to Order</v>
      </c>
      <c r="AQ568">
        <f>IF(COUNTIF($A$2:A568,A568)=1,1,0)</f>
        <v>1</v>
      </c>
    </row>
    <row r="569" spans="1:43" x14ac:dyDescent="0.3">
      <c r="A569" t="s">
        <v>12483</v>
      </c>
      <c r="C569" t="s">
        <v>3098</v>
      </c>
      <c r="D569" s="1">
        <v>46269</v>
      </c>
      <c r="E569" t="s">
        <v>11819</v>
      </c>
      <c r="F569" t="s">
        <v>9</v>
      </c>
      <c r="G569">
        <v>7999</v>
      </c>
      <c r="H569">
        <v>24</v>
      </c>
      <c r="I569">
        <v>4.32</v>
      </c>
      <c r="J569">
        <v>7970.68</v>
      </c>
      <c r="K569" s="1">
        <v>46271</v>
      </c>
      <c r="L569" t="s">
        <v>12428</v>
      </c>
      <c r="M569">
        <f t="shared" si="96"/>
        <v>1</v>
      </c>
      <c r="N569">
        <f>COUNTIF(Orders!$A:$A,C569)</f>
        <v>1</v>
      </c>
      <c r="P569">
        <f>COUNTIF(Orders!$H:$H,UPPER(SUBSTITUTE(TRIM(C569),"-","")))</f>
        <v>1</v>
      </c>
      <c r="R569" t="str">
        <f t="shared" si="97"/>
        <v>Matched Order Reference</v>
      </c>
      <c r="S569">
        <f t="shared" si="98"/>
        <v>1</v>
      </c>
      <c r="V569" cm="1">
        <f t="array" ref="V569">IF(E569&lt;&gt;"CAPTURE",0,SUMPRODUCT((MDR_Rates!$A$2:$A$10=F569)*(G569&gt;MDR_Rates!$B$2:$B$10)*((MDR_Rates!$C$2:$C$10="")+(G569&lt;=MDR_Rates!$C$2:$C$10))*MDR_Rates!$D$2:$D$10))</f>
        <v>0.3</v>
      </c>
      <c r="W569">
        <f t="shared" si="99"/>
        <v>24</v>
      </c>
      <c r="X569">
        <f t="shared" si="100"/>
        <v>4.32</v>
      </c>
      <c r="Y569">
        <f t="shared" si="101"/>
        <v>0</v>
      </c>
      <c r="Z569">
        <f t="shared" si="102"/>
        <v>0</v>
      </c>
      <c r="AG569" t="str">
        <f t="shared" si="103"/>
        <v/>
      </c>
      <c r="AI569" t="str">
        <f t="shared" si="104"/>
        <v/>
      </c>
      <c r="AJ569" t="str">
        <f t="shared" si="105"/>
        <v/>
      </c>
      <c r="AK569" t="str">
        <f t="shared" si="106"/>
        <v>ORD26001544</v>
      </c>
      <c r="AL569">
        <f>IF(E569&lt;&gt;"CAPTURE","",COUNTIF(Orders!$H:$H,AK569))</f>
        <v>1</v>
      </c>
      <c r="AP569" t="str">
        <f t="shared" si="107"/>
        <v>Matched to Order</v>
      </c>
      <c r="AQ569">
        <f>IF(COUNTIF($A$2:A569,A569)=1,1,0)</f>
        <v>1</v>
      </c>
    </row>
    <row r="570" spans="1:43" x14ac:dyDescent="0.3">
      <c r="A570" t="s">
        <v>12484</v>
      </c>
      <c r="C570" t="s">
        <v>12485</v>
      </c>
      <c r="D570" s="1">
        <v>46269</v>
      </c>
      <c r="E570" t="s">
        <v>11819</v>
      </c>
      <c r="F570" t="s">
        <v>9</v>
      </c>
      <c r="G570">
        <v>10498</v>
      </c>
      <c r="H570">
        <v>31.49</v>
      </c>
      <c r="I570">
        <v>5.67</v>
      </c>
      <c r="J570">
        <v>10460.84</v>
      </c>
      <c r="K570" s="1">
        <v>46271</v>
      </c>
      <c r="L570" t="s">
        <v>12428</v>
      </c>
      <c r="M570">
        <f t="shared" si="96"/>
        <v>1</v>
      </c>
      <c r="N570">
        <f>COUNTIF(Orders!$A:$A,C570)</f>
        <v>1</v>
      </c>
      <c r="P570">
        <f>COUNTIF(Orders!$H:$H,UPPER(SUBSTITUTE(TRIM(C570),"-","")))</f>
        <v>1</v>
      </c>
      <c r="R570" t="str">
        <f t="shared" si="97"/>
        <v>Matched Order Reference</v>
      </c>
      <c r="S570">
        <f t="shared" si="98"/>
        <v>1</v>
      </c>
      <c r="V570" cm="1">
        <f t="array" ref="V570">IF(E570&lt;&gt;"CAPTURE",0,SUMPRODUCT((MDR_Rates!$A$2:$A$10=F570)*(G570&gt;MDR_Rates!$B$2:$B$10)*((MDR_Rates!$C$2:$C$10="")+(G570&lt;=MDR_Rates!$C$2:$C$10))*MDR_Rates!$D$2:$D$10))</f>
        <v>0.3</v>
      </c>
      <c r="W570">
        <f t="shared" si="99"/>
        <v>31.49</v>
      </c>
      <c r="X570">
        <f t="shared" si="100"/>
        <v>5.67</v>
      </c>
      <c r="Y570">
        <f t="shared" si="101"/>
        <v>0</v>
      </c>
      <c r="Z570">
        <f t="shared" si="102"/>
        <v>0</v>
      </c>
      <c r="AG570" t="str">
        <f t="shared" si="103"/>
        <v/>
      </c>
      <c r="AI570" t="str">
        <f t="shared" si="104"/>
        <v/>
      </c>
      <c r="AJ570" t="str">
        <f t="shared" si="105"/>
        <v/>
      </c>
      <c r="AK570" t="str">
        <f t="shared" si="106"/>
        <v>ORD26001563</v>
      </c>
      <c r="AL570">
        <f>IF(E570&lt;&gt;"CAPTURE","",COUNTIF(Orders!$H:$H,AK570))</f>
        <v>1</v>
      </c>
      <c r="AP570" t="str">
        <f t="shared" si="107"/>
        <v>Matched to Order</v>
      </c>
      <c r="AQ570">
        <f>IF(COUNTIF($A$2:A570,A570)=1,1,0)</f>
        <v>1</v>
      </c>
    </row>
    <row r="571" spans="1:43" x14ac:dyDescent="0.3">
      <c r="A571" t="s">
        <v>12486</v>
      </c>
      <c r="C571" t="s">
        <v>3198</v>
      </c>
      <c r="D571" s="1">
        <v>46269</v>
      </c>
      <c r="E571" t="s">
        <v>11819</v>
      </c>
      <c r="F571" t="s">
        <v>44</v>
      </c>
      <c r="G571">
        <v>499</v>
      </c>
      <c r="H571">
        <v>9.48</v>
      </c>
      <c r="I571">
        <v>1.71</v>
      </c>
      <c r="J571">
        <v>487.81</v>
      </c>
      <c r="K571" s="1">
        <v>46271</v>
      </c>
      <c r="L571" t="s">
        <v>12428</v>
      </c>
      <c r="M571">
        <f t="shared" si="96"/>
        <v>1</v>
      </c>
      <c r="N571">
        <f>COUNTIF(Orders!$A:$A,C571)</f>
        <v>1</v>
      </c>
      <c r="P571">
        <f>COUNTIF(Orders!$H:$H,UPPER(SUBSTITUTE(TRIM(C571),"-","")))</f>
        <v>1</v>
      </c>
      <c r="R571" t="str">
        <f t="shared" si="97"/>
        <v>Matched Order Reference</v>
      </c>
      <c r="S571">
        <f t="shared" si="98"/>
        <v>1</v>
      </c>
      <c r="V571" cm="1">
        <f t="array" ref="V571">IF(E571&lt;&gt;"CAPTURE",0,SUMPRODUCT((MDR_Rates!$A$2:$A$10=F571)*(G571&gt;MDR_Rates!$B$2:$B$10)*((MDR_Rates!$C$2:$C$10="")+(G571&lt;=MDR_Rates!$C$2:$C$10))*MDR_Rates!$D$2:$D$10))</f>
        <v>1.9</v>
      </c>
      <c r="W571">
        <f t="shared" si="99"/>
        <v>9.48</v>
      </c>
      <c r="X571">
        <f t="shared" si="100"/>
        <v>1.71</v>
      </c>
      <c r="Y571">
        <f t="shared" si="101"/>
        <v>0</v>
      </c>
      <c r="Z571">
        <f t="shared" si="102"/>
        <v>0</v>
      </c>
      <c r="AG571" t="str">
        <f t="shared" si="103"/>
        <v/>
      </c>
      <c r="AI571" t="str">
        <f t="shared" si="104"/>
        <v/>
      </c>
      <c r="AJ571" t="str">
        <f t="shared" si="105"/>
        <v/>
      </c>
      <c r="AK571" t="str">
        <f t="shared" si="106"/>
        <v>ORD26001595</v>
      </c>
      <c r="AL571">
        <f>IF(E571&lt;&gt;"CAPTURE","",COUNTIF(Orders!$H:$H,AK571))</f>
        <v>1</v>
      </c>
      <c r="AP571" t="str">
        <f t="shared" si="107"/>
        <v>Matched to Order</v>
      </c>
      <c r="AQ571">
        <f>IF(COUNTIF($A$2:A571,A571)=1,1,0)</f>
        <v>1</v>
      </c>
    </row>
    <row r="572" spans="1:43" x14ac:dyDescent="0.3">
      <c r="A572" t="s">
        <v>12487</v>
      </c>
      <c r="C572" t="s">
        <v>12488</v>
      </c>
      <c r="D572" s="1">
        <v>46269</v>
      </c>
      <c r="E572" t="s">
        <v>11819</v>
      </c>
      <c r="F572" t="s">
        <v>17</v>
      </c>
      <c r="G572">
        <v>5797</v>
      </c>
      <c r="H572">
        <v>92.75</v>
      </c>
      <c r="I572">
        <v>16.7</v>
      </c>
      <c r="J572">
        <v>5687.55</v>
      </c>
      <c r="K572" s="1">
        <v>46271</v>
      </c>
      <c r="L572" t="s">
        <v>12428</v>
      </c>
      <c r="M572">
        <f t="shared" si="96"/>
        <v>1</v>
      </c>
      <c r="N572">
        <f>COUNTIF(Orders!$A:$A,C572)</f>
        <v>0</v>
      </c>
      <c r="P572">
        <f>COUNTIF(Orders!$H:$H,UPPER(SUBSTITUTE(TRIM(C572),"-","")))</f>
        <v>1</v>
      </c>
      <c r="R572" t="str">
        <f t="shared" si="97"/>
        <v>Matched Order Reference</v>
      </c>
      <c r="S572">
        <f t="shared" si="98"/>
        <v>1</v>
      </c>
      <c r="V572" cm="1">
        <f t="array" ref="V572">IF(E572&lt;&gt;"CAPTURE",0,SUMPRODUCT((MDR_Rates!$A$2:$A$10=F572)*(G572&gt;MDR_Rates!$B$2:$B$10)*((MDR_Rates!$C$2:$C$10="")+(G572&lt;=MDR_Rates!$C$2:$C$10))*MDR_Rates!$D$2:$D$10))</f>
        <v>1.6</v>
      </c>
      <c r="W572">
        <f t="shared" si="99"/>
        <v>92.75</v>
      </c>
      <c r="X572">
        <f t="shared" si="100"/>
        <v>16.7</v>
      </c>
      <c r="Y572">
        <f t="shared" si="101"/>
        <v>0</v>
      </c>
      <c r="Z572">
        <f t="shared" si="102"/>
        <v>0</v>
      </c>
      <c r="AG572" t="str">
        <f t="shared" si="103"/>
        <v/>
      </c>
      <c r="AI572" t="str">
        <f t="shared" si="104"/>
        <v/>
      </c>
      <c r="AJ572" t="str">
        <f t="shared" si="105"/>
        <v/>
      </c>
      <c r="AK572" t="str">
        <f t="shared" si="106"/>
        <v>ORD26001618</v>
      </c>
      <c r="AL572">
        <f>IF(E572&lt;&gt;"CAPTURE","",COUNTIF(Orders!$H:$H,AK572))</f>
        <v>1</v>
      </c>
      <c r="AP572" t="str">
        <f t="shared" si="107"/>
        <v>Matched to Order</v>
      </c>
      <c r="AQ572">
        <f>IF(COUNTIF($A$2:A572,A572)=1,1,0)</f>
        <v>1</v>
      </c>
    </row>
    <row r="573" spans="1:43" x14ac:dyDescent="0.3">
      <c r="A573" t="s">
        <v>12489</v>
      </c>
      <c r="C573" t="s">
        <v>3261</v>
      </c>
      <c r="D573" s="1">
        <v>46269</v>
      </c>
      <c r="E573" t="s">
        <v>11819</v>
      </c>
      <c r="F573" t="s">
        <v>17</v>
      </c>
      <c r="G573">
        <v>7297</v>
      </c>
      <c r="H573">
        <v>116.75</v>
      </c>
      <c r="I573">
        <v>21.02</v>
      </c>
      <c r="J573">
        <v>7159.23</v>
      </c>
      <c r="K573" s="1">
        <v>46271</v>
      </c>
      <c r="L573" t="s">
        <v>12428</v>
      </c>
      <c r="M573">
        <f t="shared" si="96"/>
        <v>1</v>
      </c>
      <c r="N573">
        <f>COUNTIF(Orders!$A:$A,C573)</f>
        <v>1</v>
      </c>
      <c r="P573">
        <f>COUNTIF(Orders!$H:$H,UPPER(SUBSTITUTE(TRIM(C573),"-","")))</f>
        <v>1</v>
      </c>
      <c r="R573" t="str">
        <f t="shared" si="97"/>
        <v>Matched Order Reference</v>
      </c>
      <c r="S573">
        <f t="shared" si="98"/>
        <v>1</v>
      </c>
      <c r="V573" cm="1">
        <f t="array" ref="V573">IF(E573&lt;&gt;"CAPTURE",0,SUMPRODUCT((MDR_Rates!$A$2:$A$10=F573)*(G573&gt;MDR_Rates!$B$2:$B$10)*((MDR_Rates!$C$2:$C$10="")+(G573&lt;=MDR_Rates!$C$2:$C$10))*MDR_Rates!$D$2:$D$10))</f>
        <v>1.6</v>
      </c>
      <c r="W573">
        <f t="shared" si="99"/>
        <v>116.75</v>
      </c>
      <c r="X573">
        <f t="shared" si="100"/>
        <v>21.02</v>
      </c>
      <c r="Y573">
        <f t="shared" si="101"/>
        <v>0</v>
      </c>
      <c r="Z573">
        <f t="shared" si="102"/>
        <v>0</v>
      </c>
      <c r="AG573" t="str">
        <f t="shared" si="103"/>
        <v/>
      </c>
      <c r="AI573" t="str">
        <f t="shared" si="104"/>
        <v/>
      </c>
      <c r="AJ573" t="str">
        <f t="shared" si="105"/>
        <v/>
      </c>
      <c r="AK573" t="str">
        <f t="shared" si="106"/>
        <v>ORD26001627</v>
      </c>
      <c r="AL573">
        <f>IF(E573&lt;&gt;"CAPTURE","",COUNTIF(Orders!$H:$H,AK573))</f>
        <v>1</v>
      </c>
      <c r="AP573" t="str">
        <f t="shared" si="107"/>
        <v>Matched to Order</v>
      </c>
      <c r="AQ573">
        <f>IF(COUNTIF($A$2:A573,A573)=1,1,0)</f>
        <v>1</v>
      </c>
    </row>
    <row r="574" spans="1:43" x14ac:dyDescent="0.3">
      <c r="A574" t="s">
        <v>12490</v>
      </c>
      <c r="C574" t="s">
        <v>3295</v>
      </c>
      <c r="D574" s="1">
        <v>46269</v>
      </c>
      <c r="E574" t="s">
        <v>11819</v>
      </c>
      <c r="F574" t="s">
        <v>9</v>
      </c>
      <c r="G574">
        <v>9998</v>
      </c>
      <c r="H574">
        <v>29.99</v>
      </c>
      <c r="I574">
        <v>5.4</v>
      </c>
      <c r="J574">
        <v>9962.61</v>
      </c>
      <c r="K574" s="1">
        <v>46271</v>
      </c>
      <c r="L574" t="s">
        <v>12428</v>
      </c>
      <c r="M574">
        <f t="shared" si="96"/>
        <v>1</v>
      </c>
      <c r="N574">
        <f>COUNTIF(Orders!$A:$A,C574)</f>
        <v>1</v>
      </c>
      <c r="P574">
        <f>COUNTIF(Orders!$H:$H,UPPER(SUBSTITUTE(TRIM(C574),"-","")))</f>
        <v>1</v>
      </c>
      <c r="R574" t="str">
        <f t="shared" si="97"/>
        <v>Matched Order Reference</v>
      </c>
      <c r="S574">
        <f t="shared" si="98"/>
        <v>1</v>
      </c>
      <c r="V574" cm="1">
        <f t="array" ref="V574">IF(E574&lt;&gt;"CAPTURE",0,SUMPRODUCT((MDR_Rates!$A$2:$A$10=F574)*(G574&gt;MDR_Rates!$B$2:$B$10)*((MDR_Rates!$C$2:$C$10="")+(G574&lt;=MDR_Rates!$C$2:$C$10))*MDR_Rates!$D$2:$D$10))</f>
        <v>0.3</v>
      </c>
      <c r="W574">
        <f t="shared" si="99"/>
        <v>29.99</v>
      </c>
      <c r="X574">
        <f t="shared" si="100"/>
        <v>5.4</v>
      </c>
      <c r="Y574">
        <f t="shared" si="101"/>
        <v>0</v>
      </c>
      <c r="Z574">
        <f t="shared" si="102"/>
        <v>0</v>
      </c>
      <c r="AG574" t="str">
        <f t="shared" si="103"/>
        <v/>
      </c>
      <c r="AI574" t="str">
        <f t="shared" si="104"/>
        <v/>
      </c>
      <c r="AJ574" t="str">
        <f t="shared" si="105"/>
        <v/>
      </c>
      <c r="AK574" t="str">
        <f t="shared" si="106"/>
        <v>ORD26001645</v>
      </c>
      <c r="AL574">
        <f>IF(E574&lt;&gt;"CAPTURE","",COUNTIF(Orders!$H:$H,AK574))</f>
        <v>1</v>
      </c>
      <c r="AP574" t="str">
        <f t="shared" si="107"/>
        <v>Matched to Order</v>
      </c>
      <c r="AQ574">
        <f>IF(COUNTIF($A$2:A574,A574)=1,1,0)</f>
        <v>1</v>
      </c>
    </row>
    <row r="575" spans="1:43" x14ac:dyDescent="0.3">
      <c r="A575" t="s">
        <v>12491</v>
      </c>
      <c r="C575" t="s">
        <v>3343</v>
      </c>
      <c r="D575" s="1">
        <v>46269</v>
      </c>
      <c r="E575" t="s">
        <v>11819</v>
      </c>
      <c r="F575" t="s">
        <v>9</v>
      </c>
      <c r="G575">
        <v>4999</v>
      </c>
      <c r="H575">
        <v>15</v>
      </c>
      <c r="I575">
        <v>2.7</v>
      </c>
      <c r="J575">
        <v>4981.3</v>
      </c>
      <c r="K575" s="1">
        <v>46271</v>
      </c>
      <c r="L575" t="s">
        <v>12428</v>
      </c>
      <c r="M575">
        <f t="shared" si="96"/>
        <v>1</v>
      </c>
      <c r="N575">
        <f>COUNTIF(Orders!$A:$A,C575)</f>
        <v>1</v>
      </c>
      <c r="P575">
        <f>COUNTIF(Orders!$H:$H,UPPER(SUBSTITUTE(TRIM(C575),"-","")))</f>
        <v>1</v>
      </c>
      <c r="R575" t="str">
        <f t="shared" si="97"/>
        <v>Matched Order Reference</v>
      </c>
      <c r="S575">
        <f t="shared" si="98"/>
        <v>1</v>
      </c>
      <c r="V575" cm="1">
        <f t="array" ref="V575">IF(E575&lt;&gt;"CAPTURE",0,SUMPRODUCT((MDR_Rates!$A$2:$A$10=F575)*(G575&gt;MDR_Rates!$B$2:$B$10)*((MDR_Rates!$C$2:$C$10="")+(G575&lt;=MDR_Rates!$C$2:$C$10))*MDR_Rates!$D$2:$D$10))</f>
        <v>0.3</v>
      </c>
      <c r="W575">
        <f t="shared" si="99"/>
        <v>15</v>
      </c>
      <c r="X575">
        <f t="shared" si="100"/>
        <v>2.7</v>
      </c>
      <c r="Y575">
        <f t="shared" si="101"/>
        <v>0</v>
      </c>
      <c r="Z575">
        <f t="shared" si="102"/>
        <v>0</v>
      </c>
      <c r="AG575" t="str">
        <f t="shared" si="103"/>
        <v/>
      </c>
      <c r="AI575" t="str">
        <f t="shared" si="104"/>
        <v/>
      </c>
      <c r="AJ575" t="str">
        <f t="shared" si="105"/>
        <v/>
      </c>
      <c r="AK575" t="str">
        <f t="shared" si="106"/>
        <v>ORD26001669</v>
      </c>
      <c r="AL575">
        <f>IF(E575&lt;&gt;"CAPTURE","",COUNTIF(Orders!$H:$H,AK575))</f>
        <v>1</v>
      </c>
      <c r="AP575" t="str">
        <f t="shared" si="107"/>
        <v>Matched to Order</v>
      </c>
      <c r="AQ575">
        <f>IF(COUNTIF($A$2:A575,A575)=1,1,0)</f>
        <v>1</v>
      </c>
    </row>
    <row r="576" spans="1:43" x14ac:dyDescent="0.3">
      <c r="A576" t="s">
        <v>12492</v>
      </c>
      <c r="C576" t="s">
        <v>3349</v>
      </c>
      <c r="D576" s="1">
        <v>46269</v>
      </c>
      <c r="E576" t="s">
        <v>11819</v>
      </c>
      <c r="F576" t="s">
        <v>17</v>
      </c>
      <c r="G576">
        <v>599</v>
      </c>
      <c r="H576">
        <v>10.78</v>
      </c>
      <c r="I576">
        <v>1.94</v>
      </c>
      <c r="J576">
        <v>586.28</v>
      </c>
      <c r="K576" s="1">
        <v>46271</v>
      </c>
      <c r="L576" t="s">
        <v>12428</v>
      </c>
      <c r="M576">
        <f t="shared" si="96"/>
        <v>1</v>
      </c>
      <c r="N576">
        <f>COUNTIF(Orders!$A:$A,C576)</f>
        <v>1</v>
      </c>
      <c r="P576">
        <f>COUNTIF(Orders!$H:$H,UPPER(SUBSTITUTE(TRIM(C576),"-","")))</f>
        <v>1</v>
      </c>
      <c r="R576" t="str">
        <f t="shared" si="97"/>
        <v>Matched Order Reference</v>
      </c>
      <c r="S576">
        <f t="shared" si="98"/>
        <v>1</v>
      </c>
      <c r="V576" cm="1">
        <f t="array" ref="V576">IF(E576&lt;&gt;"CAPTURE",0,SUMPRODUCT((MDR_Rates!$A$2:$A$10=F576)*(G576&gt;MDR_Rates!$B$2:$B$10)*((MDR_Rates!$C$2:$C$10="")+(G576&lt;=MDR_Rates!$C$2:$C$10))*MDR_Rates!$D$2:$D$10))</f>
        <v>1.8</v>
      </c>
      <c r="W576">
        <f t="shared" si="99"/>
        <v>10.78</v>
      </c>
      <c r="X576">
        <f t="shared" si="100"/>
        <v>1.94</v>
      </c>
      <c r="Y576">
        <f t="shared" si="101"/>
        <v>0</v>
      </c>
      <c r="Z576">
        <f t="shared" si="102"/>
        <v>0</v>
      </c>
      <c r="AG576" t="str">
        <f t="shared" si="103"/>
        <v/>
      </c>
      <c r="AI576" t="str">
        <f t="shared" si="104"/>
        <v/>
      </c>
      <c r="AJ576" t="str">
        <f t="shared" si="105"/>
        <v/>
      </c>
      <c r="AK576" t="str">
        <f t="shared" si="106"/>
        <v>ORD26001672</v>
      </c>
      <c r="AL576">
        <f>IF(E576&lt;&gt;"CAPTURE","",COUNTIF(Orders!$H:$H,AK576))</f>
        <v>1</v>
      </c>
      <c r="AP576" t="str">
        <f t="shared" si="107"/>
        <v>Matched to Order</v>
      </c>
      <c r="AQ576">
        <f>IF(COUNTIF($A$2:A576,A576)=1,1,0)</f>
        <v>1</v>
      </c>
    </row>
    <row r="577" spans="1:43" x14ac:dyDescent="0.3">
      <c r="A577" t="s">
        <v>12493</v>
      </c>
      <c r="C577" t="s">
        <v>3371</v>
      </c>
      <c r="D577" s="1">
        <v>46269</v>
      </c>
      <c r="E577" t="s">
        <v>11819</v>
      </c>
      <c r="F577" t="s">
        <v>9</v>
      </c>
      <c r="G577">
        <v>299</v>
      </c>
      <c r="H577">
        <v>0</v>
      </c>
      <c r="I577">
        <v>0</v>
      </c>
      <c r="J577">
        <v>299</v>
      </c>
      <c r="K577" s="1">
        <v>46271</v>
      </c>
      <c r="L577" t="s">
        <v>12428</v>
      </c>
      <c r="M577">
        <f t="shared" si="96"/>
        <v>1</v>
      </c>
      <c r="N577">
        <f>COUNTIF(Orders!$A:$A,C577)</f>
        <v>1</v>
      </c>
      <c r="P577">
        <f>COUNTIF(Orders!$H:$H,UPPER(SUBSTITUTE(TRIM(C577),"-","")))</f>
        <v>1</v>
      </c>
      <c r="R577" t="str">
        <f t="shared" si="97"/>
        <v>Matched Order Reference</v>
      </c>
      <c r="S577">
        <f t="shared" si="98"/>
        <v>1</v>
      </c>
      <c r="V577" cm="1">
        <f t="array" ref="V577">IF(E577&lt;&gt;"CAPTURE",0,SUMPRODUCT((MDR_Rates!$A$2:$A$10=F577)*(G577&gt;MDR_Rates!$B$2:$B$10)*((MDR_Rates!$C$2:$C$10="")+(G577&lt;=MDR_Rates!$C$2:$C$10))*MDR_Rates!$D$2:$D$10))</f>
        <v>0</v>
      </c>
      <c r="W577">
        <f t="shared" si="99"/>
        <v>0</v>
      </c>
      <c r="X577">
        <f t="shared" si="100"/>
        <v>0</v>
      </c>
      <c r="Y577">
        <f t="shared" si="101"/>
        <v>0</v>
      </c>
      <c r="Z577">
        <f t="shared" si="102"/>
        <v>0</v>
      </c>
      <c r="AG577" t="str">
        <f t="shared" si="103"/>
        <v/>
      </c>
      <c r="AI577" t="str">
        <f t="shared" si="104"/>
        <v/>
      </c>
      <c r="AJ577" t="str">
        <f t="shared" si="105"/>
        <v/>
      </c>
      <c r="AK577" t="str">
        <f t="shared" si="106"/>
        <v>ORD26001683</v>
      </c>
      <c r="AL577">
        <f>IF(E577&lt;&gt;"CAPTURE","",COUNTIF(Orders!$H:$H,AK577))</f>
        <v>1</v>
      </c>
      <c r="AP577" t="str">
        <f t="shared" si="107"/>
        <v>Matched to Order</v>
      </c>
      <c r="AQ577">
        <f>IF(COUNTIF($A$2:A577,A577)=1,1,0)</f>
        <v>1</v>
      </c>
    </row>
    <row r="578" spans="1:43" x14ac:dyDescent="0.3">
      <c r="A578" t="s">
        <v>12494</v>
      </c>
      <c r="C578" t="s">
        <v>3405</v>
      </c>
      <c r="D578" s="1">
        <v>46269</v>
      </c>
      <c r="E578" t="s">
        <v>11819</v>
      </c>
      <c r="F578" t="s">
        <v>17</v>
      </c>
      <c r="G578">
        <v>6498</v>
      </c>
      <c r="H578">
        <v>103.97</v>
      </c>
      <c r="I578">
        <v>18.71</v>
      </c>
      <c r="J578">
        <v>6375.32</v>
      </c>
      <c r="K578" s="1">
        <v>46271</v>
      </c>
      <c r="L578" t="s">
        <v>12428</v>
      </c>
      <c r="M578">
        <f t="shared" si="96"/>
        <v>1</v>
      </c>
      <c r="N578">
        <f>COUNTIF(Orders!$A:$A,C578)</f>
        <v>1</v>
      </c>
      <c r="P578">
        <f>COUNTIF(Orders!$H:$H,UPPER(SUBSTITUTE(TRIM(C578),"-","")))</f>
        <v>1</v>
      </c>
      <c r="R578" t="str">
        <f t="shared" si="97"/>
        <v>Matched Order Reference</v>
      </c>
      <c r="S578">
        <f t="shared" si="98"/>
        <v>1</v>
      </c>
      <c r="V578" cm="1">
        <f t="array" ref="V578">IF(E578&lt;&gt;"CAPTURE",0,SUMPRODUCT((MDR_Rates!$A$2:$A$10=F578)*(G578&gt;MDR_Rates!$B$2:$B$10)*((MDR_Rates!$C$2:$C$10="")+(G578&lt;=MDR_Rates!$C$2:$C$10))*MDR_Rates!$D$2:$D$10))</f>
        <v>1.6</v>
      </c>
      <c r="W578">
        <f t="shared" si="99"/>
        <v>103.97</v>
      </c>
      <c r="X578">
        <f t="shared" si="100"/>
        <v>18.71</v>
      </c>
      <c r="Y578">
        <f t="shared" si="101"/>
        <v>0</v>
      </c>
      <c r="Z578">
        <f t="shared" si="102"/>
        <v>0</v>
      </c>
      <c r="AG578" t="str">
        <f t="shared" si="103"/>
        <v/>
      </c>
      <c r="AI578" t="str">
        <f t="shared" si="104"/>
        <v/>
      </c>
      <c r="AJ578" t="str">
        <f t="shared" si="105"/>
        <v/>
      </c>
      <c r="AK578" t="str">
        <f t="shared" si="106"/>
        <v>ORD26001701</v>
      </c>
      <c r="AL578">
        <f>IF(E578&lt;&gt;"CAPTURE","",COUNTIF(Orders!$H:$H,AK578))</f>
        <v>1</v>
      </c>
      <c r="AP578" t="str">
        <f t="shared" si="107"/>
        <v>Matched to Order</v>
      </c>
      <c r="AQ578">
        <f>IF(COUNTIF($A$2:A578,A578)=1,1,0)</f>
        <v>1</v>
      </c>
    </row>
    <row r="579" spans="1:43" x14ac:dyDescent="0.3">
      <c r="A579" t="s">
        <v>12495</v>
      </c>
      <c r="C579" t="s">
        <v>3537</v>
      </c>
      <c r="D579" s="1">
        <v>46269</v>
      </c>
      <c r="E579" t="s">
        <v>11819</v>
      </c>
      <c r="F579" t="s">
        <v>9</v>
      </c>
      <c r="G579">
        <v>499</v>
      </c>
      <c r="H579">
        <v>0</v>
      </c>
      <c r="I579">
        <v>0</v>
      </c>
      <c r="J579">
        <v>499</v>
      </c>
      <c r="K579" s="1">
        <v>46271</v>
      </c>
      <c r="L579" t="s">
        <v>12428</v>
      </c>
      <c r="M579">
        <f t="shared" ref="M579:M642" si="108">COUNTIF($A:$A,A579)</f>
        <v>1</v>
      </c>
      <c r="N579">
        <f>COUNTIF(Orders!$A:$A,C579)</f>
        <v>1</v>
      </c>
      <c r="P579">
        <f>COUNTIF(Orders!$H:$H,UPPER(SUBSTITUTE(TRIM(C579),"-","")))</f>
        <v>1</v>
      </c>
      <c r="R579" t="str">
        <f t="shared" ref="R579:R642" si="109">IF(E579="REFUND","Refund",IF(P579=0,"Unmatched Order Reference","Matched Order Reference"))</f>
        <v>Matched Order Reference</v>
      </c>
      <c r="S579">
        <f t="shared" ref="S579:S642" si="110">COUNTIFS($C$2:$C$5753,C579,$E$2:$E$5753,"CAPTURE")</f>
        <v>1</v>
      </c>
      <c r="V579" cm="1">
        <f t="array" ref="V579">IF(E579&lt;&gt;"CAPTURE",0,SUMPRODUCT((MDR_Rates!$A$2:$A$10=F579)*(G579&gt;MDR_Rates!$B$2:$B$10)*((MDR_Rates!$C$2:$C$10="")+(G579&lt;=MDR_Rates!$C$2:$C$10))*MDR_Rates!$D$2:$D$10))</f>
        <v>0</v>
      </c>
      <c r="W579">
        <f t="shared" ref="W579:W642" si="111">IF(E579&lt;&gt;"CAPTURE",0,ROUND(G579*V579/100,2))</f>
        <v>0</v>
      </c>
      <c r="X579">
        <f t="shared" ref="X579:X642" si="112">IF(E579&lt;&gt;"CAPTURE",0,ROUND(W579*18/100,2))</f>
        <v>0</v>
      </c>
      <c r="Y579">
        <f t="shared" ref="Y579:Y642" si="113">IF(E579&lt;&gt;"CAPTURE",0,ROUND(H579-W579,2))</f>
        <v>0</v>
      </c>
      <c r="Z579">
        <f t="shared" ref="Z579:Z642" si="114">IF(E579&lt;&gt;"CAPTURE",0,ROUND(I579-X579,2))</f>
        <v>0</v>
      </c>
      <c r="AG579" t="str">
        <f t="shared" ref="AG579:AG642" si="115">IF(E579&lt;&gt;"REFUND","",IF(COUNTIFS($A:$A,B579,$E:$E,"CAPTURE")=0,"Missing Original Capture","Original Capture Found"))</f>
        <v/>
      </c>
      <c r="AI579" t="str">
        <f t="shared" ref="AI579:AI642" si="116">IF(E579="REFUND",_xlfn.MAXIFS($G:$G,$A:$A,B579,$E:$E,"CAPTURE"),"")</f>
        <v/>
      </c>
      <c r="AJ579" t="str">
        <f t="shared" ref="AJ579:AJ642" si="117">IF(E579&lt;&gt;"REFUND","",IF(G579&gt;AI579,"Refund Exceeds Capture",IF(ABS(G579-AI579)&lt;0.01,"Full Refund","Partial Refund")))</f>
        <v/>
      </c>
      <c r="AK579" t="str">
        <f t="shared" ref="AK579:AK642" si="118">UPPER(SUBSTITUTE(TRIM(C579),"-",""))</f>
        <v>ORD26001767</v>
      </c>
      <c r="AL579">
        <f>IF(E579&lt;&gt;"CAPTURE","",COUNTIF(Orders!$H:$H,AK579))</f>
        <v>1</v>
      </c>
      <c r="AP579" t="str">
        <f t="shared" ref="AP579:AP642" si="119">IF(E579&lt;&gt;"CAPTURE","",IF(M579&gt;1,"Duplicate ID - Review",IF(AL579=0,"Unmatched Order",IF(AL579=1,"Matched to Order","Multiple Order Matches"))))</f>
        <v>Matched to Order</v>
      </c>
      <c r="AQ579">
        <f>IF(COUNTIF($A$2:A579,A579)=1,1,0)</f>
        <v>1</v>
      </c>
    </row>
    <row r="580" spans="1:43" x14ac:dyDescent="0.3">
      <c r="A580" t="s">
        <v>12496</v>
      </c>
      <c r="C580" t="s">
        <v>3590</v>
      </c>
      <c r="D580" s="1">
        <v>46269</v>
      </c>
      <c r="E580" t="s">
        <v>11819</v>
      </c>
      <c r="F580" t="s">
        <v>17</v>
      </c>
      <c r="G580">
        <v>948</v>
      </c>
      <c r="H580">
        <v>17.059999999999999</v>
      </c>
      <c r="I580">
        <v>3.07</v>
      </c>
      <c r="J580">
        <v>927.87</v>
      </c>
      <c r="K580" s="1">
        <v>46271</v>
      </c>
      <c r="L580" t="s">
        <v>12428</v>
      </c>
      <c r="M580">
        <f t="shared" si="108"/>
        <v>1</v>
      </c>
      <c r="N580">
        <f>COUNTIF(Orders!$A:$A,C580)</f>
        <v>1</v>
      </c>
      <c r="P580">
        <f>COUNTIF(Orders!$H:$H,UPPER(SUBSTITUTE(TRIM(C580),"-","")))</f>
        <v>1</v>
      </c>
      <c r="R580" t="str">
        <f t="shared" si="109"/>
        <v>Matched Order Reference</v>
      </c>
      <c r="S580">
        <f t="shared" si="110"/>
        <v>1</v>
      </c>
      <c r="V580" cm="1">
        <f t="array" ref="V580">IF(E580&lt;&gt;"CAPTURE",0,SUMPRODUCT((MDR_Rates!$A$2:$A$10=F580)*(G580&gt;MDR_Rates!$B$2:$B$10)*((MDR_Rates!$C$2:$C$10="")+(G580&lt;=MDR_Rates!$C$2:$C$10))*MDR_Rates!$D$2:$D$10))</f>
        <v>1.8</v>
      </c>
      <c r="W580">
        <f t="shared" si="111"/>
        <v>17.059999999999999</v>
      </c>
      <c r="X580">
        <f t="shared" si="112"/>
        <v>3.07</v>
      </c>
      <c r="Y580">
        <f t="shared" si="113"/>
        <v>0</v>
      </c>
      <c r="Z580">
        <f t="shared" si="114"/>
        <v>0</v>
      </c>
      <c r="AG580" t="str">
        <f t="shared" si="115"/>
        <v/>
      </c>
      <c r="AI580" t="str">
        <f t="shared" si="116"/>
        <v/>
      </c>
      <c r="AJ580" t="str">
        <f t="shared" si="117"/>
        <v/>
      </c>
      <c r="AK580" t="str">
        <f t="shared" si="118"/>
        <v>ORD26001794</v>
      </c>
      <c r="AL580">
        <f>IF(E580&lt;&gt;"CAPTURE","",COUNTIF(Orders!$H:$H,AK580))</f>
        <v>1</v>
      </c>
      <c r="AP580" t="str">
        <f t="shared" si="119"/>
        <v>Matched to Order</v>
      </c>
      <c r="AQ580">
        <f>IF(COUNTIF($A$2:A580,A580)=1,1,0)</f>
        <v>1</v>
      </c>
    </row>
    <row r="581" spans="1:43" x14ac:dyDescent="0.3">
      <c r="A581" t="s">
        <v>12497</v>
      </c>
      <c r="C581" t="s">
        <v>3642</v>
      </c>
      <c r="D581" s="1">
        <v>46269</v>
      </c>
      <c r="E581" t="s">
        <v>11819</v>
      </c>
      <c r="F581" t="s">
        <v>9</v>
      </c>
      <c r="G581">
        <v>799</v>
      </c>
      <c r="H581">
        <v>0</v>
      </c>
      <c r="I581">
        <v>0</v>
      </c>
      <c r="J581">
        <v>799</v>
      </c>
      <c r="K581" s="1">
        <v>46271</v>
      </c>
      <c r="L581" t="s">
        <v>12428</v>
      </c>
      <c r="M581">
        <f t="shared" si="108"/>
        <v>1</v>
      </c>
      <c r="N581">
        <f>COUNTIF(Orders!$A:$A,C581)</f>
        <v>1</v>
      </c>
      <c r="P581">
        <f>COUNTIF(Orders!$H:$H,UPPER(SUBSTITUTE(TRIM(C581),"-","")))</f>
        <v>1</v>
      </c>
      <c r="R581" t="str">
        <f t="shared" si="109"/>
        <v>Matched Order Reference</v>
      </c>
      <c r="S581">
        <f t="shared" si="110"/>
        <v>1</v>
      </c>
      <c r="V581" cm="1">
        <f t="array" ref="V581">IF(E581&lt;&gt;"CAPTURE",0,SUMPRODUCT((MDR_Rates!$A$2:$A$10=F581)*(G581&gt;MDR_Rates!$B$2:$B$10)*((MDR_Rates!$C$2:$C$10="")+(G581&lt;=MDR_Rates!$C$2:$C$10))*MDR_Rates!$D$2:$D$10))</f>
        <v>0</v>
      </c>
      <c r="W581">
        <f t="shared" si="111"/>
        <v>0</v>
      </c>
      <c r="X581">
        <f t="shared" si="112"/>
        <v>0</v>
      </c>
      <c r="Y581">
        <f t="shared" si="113"/>
        <v>0</v>
      </c>
      <c r="Z581">
        <f t="shared" si="114"/>
        <v>0</v>
      </c>
      <c r="AG581" t="str">
        <f t="shared" si="115"/>
        <v/>
      </c>
      <c r="AI581" t="str">
        <f t="shared" si="116"/>
        <v/>
      </c>
      <c r="AJ581" t="str">
        <f t="shared" si="117"/>
        <v/>
      </c>
      <c r="AK581" t="str">
        <f t="shared" si="118"/>
        <v>ORD26001820</v>
      </c>
      <c r="AL581">
        <f>IF(E581&lt;&gt;"CAPTURE","",COUNTIF(Orders!$H:$H,AK581))</f>
        <v>1</v>
      </c>
      <c r="AP581" t="str">
        <f t="shared" si="119"/>
        <v>Matched to Order</v>
      </c>
      <c r="AQ581">
        <f>IF(COUNTIF($A$2:A581,A581)=1,1,0)</f>
        <v>1</v>
      </c>
    </row>
    <row r="582" spans="1:43" x14ac:dyDescent="0.3">
      <c r="A582" t="s">
        <v>12498</v>
      </c>
      <c r="C582" t="s">
        <v>3796</v>
      </c>
      <c r="D582" s="1">
        <v>46269</v>
      </c>
      <c r="E582" t="s">
        <v>11819</v>
      </c>
      <c r="F582" t="s">
        <v>17</v>
      </c>
      <c r="G582">
        <v>8798</v>
      </c>
      <c r="H582">
        <v>140.77000000000001</v>
      </c>
      <c r="I582">
        <v>25.34</v>
      </c>
      <c r="J582">
        <v>8631.89</v>
      </c>
      <c r="K582" s="1">
        <v>46271</v>
      </c>
      <c r="L582" t="s">
        <v>12428</v>
      </c>
      <c r="M582">
        <f t="shared" si="108"/>
        <v>1</v>
      </c>
      <c r="N582">
        <f>COUNTIF(Orders!$A:$A,C582)</f>
        <v>1</v>
      </c>
      <c r="P582">
        <f>COUNTIF(Orders!$H:$H,UPPER(SUBSTITUTE(TRIM(C582),"-","")))</f>
        <v>1</v>
      </c>
      <c r="R582" t="str">
        <f t="shared" si="109"/>
        <v>Matched Order Reference</v>
      </c>
      <c r="S582">
        <f t="shared" si="110"/>
        <v>1</v>
      </c>
      <c r="V582" cm="1">
        <f t="array" ref="V582">IF(E582&lt;&gt;"CAPTURE",0,SUMPRODUCT((MDR_Rates!$A$2:$A$10=F582)*(G582&gt;MDR_Rates!$B$2:$B$10)*((MDR_Rates!$C$2:$C$10="")+(G582&lt;=MDR_Rates!$C$2:$C$10))*MDR_Rates!$D$2:$D$10))</f>
        <v>1.6</v>
      </c>
      <c r="W582">
        <f t="shared" si="111"/>
        <v>140.77000000000001</v>
      </c>
      <c r="X582">
        <f t="shared" si="112"/>
        <v>25.34</v>
      </c>
      <c r="Y582">
        <f t="shared" si="113"/>
        <v>0</v>
      </c>
      <c r="Z582">
        <f t="shared" si="114"/>
        <v>0</v>
      </c>
      <c r="AG582" t="str">
        <f t="shared" si="115"/>
        <v/>
      </c>
      <c r="AI582" t="str">
        <f t="shared" si="116"/>
        <v/>
      </c>
      <c r="AJ582" t="str">
        <f t="shared" si="117"/>
        <v/>
      </c>
      <c r="AK582" t="str">
        <f t="shared" si="118"/>
        <v>ORD26001898</v>
      </c>
      <c r="AL582">
        <f>IF(E582&lt;&gt;"CAPTURE","",COUNTIF(Orders!$H:$H,AK582))</f>
        <v>1</v>
      </c>
      <c r="AP582" t="str">
        <f t="shared" si="119"/>
        <v>Matched to Order</v>
      </c>
      <c r="AQ582">
        <f>IF(COUNTIF($A$2:A582,A582)=1,1,0)</f>
        <v>1</v>
      </c>
    </row>
    <row r="583" spans="1:43" x14ac:dyDescent="0.3">
      <c r="A583" t="s">
        <v>12499</v>
      </c>
      <c r="C583" t="s">
        <v>3885</v>
      </c>
      <c r="D583" s="1">
        <v>46269</v>
      </c>
      <c r="E583" t="s">
        <v>11819</v>
      </c>
      <c r="F583" t="s">
        <v>17</v>
      </c>
      <c r="G583">
        <v>2498</v>
      </c>
      <c r="H583">
        <v>39.97</v>
      </c>
      <c r="I583">
        <v>7.19</v>
      </c>
      <c r="J583">
        <v>2450.84</v>
      </c>
      <c r="K583" s="1">
        <v>46271</v>
      </c>
      <c r="L583" t="s">
        <v>12428</v>
      </c>
      <c r="M583">
        <f t="shared" si="108"/>
        <v>1</v>
      </c>
      <c r="N583">
        <f>COUNTIF(Orders!$A:$A,C583)</f>
        <v>1</v>
      </c>
      <c r="P583">
        <f>COUNTIF(Orders!$H:$H,UPPER(SUBSTITUTE(TRIM(C583),"-","")))</f>
        <v>1</v>
      </c>
      <c r="R583" t="str">
        <f t="shared" si="109"/>
        <v>Matched Order Reference</v>
      </c>
      <c r="S583">
        <f t="shared" si="110"/>
        <v>1</v>
      </c>
      <c r="V583" cm="1">
        <f t="array" ref="V583">IF(E583&lt;&gt;"CAPTURE",0,SUMPRODUCT((MDR_Rates!$A$2:$A$10=F583)*(G583&gt;MDR_Rates!$B$2:$B$10)*((MDR_Rates!$C$2:$C$10="")+(G583&lt;=MDR_Rates!$C$2:$C$10))*MDR_Rates!$D$2:$D$10))</f>
        <v>1.6</v>
      </c>
      <c r="W583">
        <f t="shared" si="111"/>
        <v>39.97</v>
      </c>
      <c r="X583">
        <f t="shared" si="112"/>
        <v>7.19</v>
      </c>
      <c r="Y583">
        <f t="shared" si="113"/>
        <v>0</v>
      </c>
      <c r="Z583">
        <f t="shared" si="114"/>
        <v>0</v>
      </c>
      <c r="AG583" t="str">
        <f t="shared" si="115"/>
        <v/>
      </c>
      <c r="AI583" t="str">
        <f t="shared" si="116"/>
        <v/>
      </c>
      <c r="AJ583" t="str">
        <f t="shared" si="117"/>
        <v/>
      </c>
      <c r="AK583" t="str">
        <f t="shared" si="118"/>
        <v>ORD26001944</v>
      </c>
      <c r="AL583">
        <f>IF(E583&lt;&gt;"CAPTURE","",COUNTIF(Orders!$H:$H,AK583))</f>
        <v>1</v>
      </c>
      <c r="AP583" t="str">
        <f t="shared" si="119"/>
        <v>Matched to Order</v>
      </c>
      <c r="AQ583">
        <f>IF(COUNTIF($A$2:A583,A583)=1,1,0)</f>
        <v>1</v>
      </c>
    </row>
    <row r="584" spans="1:43" x14ac:dyDescent="0.3">
      <c r="A584" t="s">
        <v>12500</v>
      </c>
      <c r="C584" t="s">
        <v>12501</v>
      </c>
      <c r="D584" s="1">
        <v>46269</v>
      </c>
      <c r="E584" t="s">
        <v>11819</v>
      </c>
      <c r="F584" t="s">
        <v>9</v>
      </c>
      <c r="G584">
        <v>2999</v>
      </c>
      <c r="H584">
        <v>9</v>
      </c>
      <c r="I584">
        <v>1.62</v>
      </c>
      <c r="J584">
        <v>2988.38</v>
      </c>
      <c r="K584" s="1">
        <v>46271</v>
      </c>
      <c r="L584" t="s">
        <v>12428</v>
      </c>
      <c r="M584">
        <f t="shared" si="108"/>
        <v>1</v>
      </c>
      <c r="N584">
        <f>COUNTIF(Orders!$A:$A,C584)</f>
        <v>0</v>
      </c>
      <c r="P584">
        <f>COUNTIF(Orders!$H:$H,UPPER(SUBSTITUTE(TRIM(C584),"-","")))</f>
        <v>1</v>
      </c>
      <c r="R584" t="str">
        <f t="shared" si="109"/>
        <v>Matched Order Reference</v>
      </c>
      <c r="S584">
        <f t="shared" si="110"/>
        <v>1</v>
      </c>
      <c r="V584" cm="1">
        <f t="array" ref="V584">IF(E584&lt;&gt;"CAPTURE",0,SUMPRODUCT((MDR_Rates!$A$2:$A$10=F584)*(G584&gt;MDR_Rates!$B$2:$B$10)*((MDR_Rates!$C$2:$C$10="")+(G584&lt;=MDR_Rates!$C$2:$C$10))*MDR_Rates!$D$2:$D$10))</f>
        <v>0.3</v>
      </c>
      <c r="W584">
        <f t="shared" si="111"/>
        <v>9</v>
      </c>
      <c r="X584">
        <f t="shared" si="112"/>
        <v>1.62</v>
      </c>
      <c r="Y584">
        <f t="shared" si="113"/>
        <v>0</v>
      </c>
      <c r="Z584">
        <f t="shared" si="114"/>
        <v>0</v>
      </c>
      <c r="AG584" t="str">
        <f t="shared" si="115"/>
        <v/>
      </c>
      <c r="AI584" t="str">
        <f t="shared" si="116"/>
        <v/>
      </c>
      <c r="AJ584" t="str">
        <f t="shared" si="117"/>
        <v/>
      </c>
      <c r="AK584" t="str">
        <f t="shared" si="118"/>
        <v>ORD26002041</v>
      </c>
      <c r="AL584">
        <f>IF(E584&lt;&gt;"CAPTURE","",COUNTIF(Orders!$H:$H,AK584))</f>
        <v>1</v>
      </c>
      <c r="AP584" t="str">
        <f t="shared" si="119"/>
        <v>Matched to Order</v>
      </c>
      <c r="AQ584">
        <f>IF(COUNTIF($A$2:A584,A584)=1,1,0)</f>
        <v>1</v>
      </c>
    </row>
    <row r="585" spans="1:43" x14ac:dyDescent="0.3">
      <c r="A585" t="s">
        <v>12502</v>
      </c>
      <c r="C585" t="s">
        <v>4303</v>
      </c>
      <c r="D585" s="1">
        <v>46269</v>
      </c>
      <c r="E585" t="s">
        <v>11819</v>
      </c>
      <c r="F585" t="s">
        <v>44</v>
      </c>
      <c r="G585">
        <v>3348</v>
      </c>
      <c r="H585">
        <v>56.92</v>
      </c>
      <c r="I585">
        <v>10.25</v>
      </c>
      <c r="J585">
        <v>3280.83</v>
      </c>
      <c r="K585" s="1">
        <v>46271</v>
      </c>
      <c r="L585" t="s">
        <v>12428</v>
      </c>
      <c r="M585">
        <f t="shared" si="108"/>
        <v>1</v>
      </c>
      <c r="N585">
        <f>COUNTIF(Orders!$A:$A,C585)</f>
        <v>1</v>
      </c>
      <c r="P585">
        <f>COUNTIF(Orders!$H:$H,UPPER(SUBSTITUTE(TRIM(C585),"-","")))</f>
        <v>1</v>
      </c>
      <c r="R585" t="str">
        <f t="shared" si="109"/>
        <v>Matched Order Reference</v>
      </c>
      <c r="S585">
        <f t="shared" si="110"/>
        <v>1</v>
      </c>
      <c r="V585" cm="1">
        <f t="array" ref="V585">IF(E585&lt;&gt;"CAPTURE",0,SUMPRODUCT((MDR_Rates!$A$2:$A$10=F585)*(G585&gt;MDR_Rates!$B$2:$B$10)*((MDR_Rates!$C$2:$C$10="")+(G585&lt;=MDR_Rates!$C$2:$C$10))*MDR_Rates!$D$2:$D$10))</f>
        <v>1.7</v>
      </c>
      <c r="W585">
        <f t="shared" si="111"/>
        <v>56.92</v>
      </c>
      <c r="X585">
        <f t="shared" si="112"/>
        <v>10.25</v>
      </c>
      <c r="Y585">
        <f t="shared" si="113"/>
        <v>0</v>
      </c>
      <c r="Z585">
        <f t="shared" si="114"/>
        <v>0</v>
      </c>
      <c r="AG585" t="str">
        <f t="shared" si="115"/>
        <v/>
      </c>
      <c r="AI585" t="str">
        <f t="shared" si="116"/>
        <v/>
      </c>
      <c r="AJ585" t="str">
        <f t="shared" si="117"/>
        <v/>
      </c>
      <c r="AK585" t="str">
        <f t="shared" si="118"/>
        <v>ORD26002156</v>
      </c>
      <c r="AL585">
        <f>IF(E585&lt;&gt;"CAPTURE","",COUNTIF(Orders!$H:$H,AK585))</f>
        <v>1</v>
      </c>
      <c r="AP585" t="str">
        <f t="shared" si="119"/>
        <v>Matched to Order</v>
      </c>
      <c r="AQ585">
        <f>IF(COUNTIF($A$2:A585,A585)=1,1,0)</f>
        <v>1</v>
      </c>
    </row>
    <row r="586" spans="1:43" x14ac:dyDescent="0.3">
      <c r="A586" t="s">
        <v>12503</v>
      </c>
      <c r="C586" t="s">
        <v>4321</v>
      </c>
      <c r="D586" s="1">
        <v>46269</v>
      </c>
      <c r="E586" t="s">
        <v>11819</v>
      </c>
      <c r="F586" t="s">
        <v>9</v>
      </c>
      <c r="G586">
        <v>1098</v>
      </c>
      <c r="H586">
        <v>0</v>
      </c>
      <c r="I586">
        <v>0</v>
      </c>
      <c r="J586">
        <v>1098</v>
      </c>
      <c r="K586" s="1">
        <v>46271</v>
      </c>
      <c r="L586" t="s">
        <v>12428</v>
      </c>
      <c r="M586">
        <f t="shared" si="108"/>
        <v>1</v>
      </c>
      <c r="N586">
        <f>COUNTIF(Orders!$A:$A,C586)</f>
        <v>1</v>
      </c>
      <c r="P586">
        <f>COUNTIF(Orders!$H:$H,UPPER(SUBSTITUTE(TRIM(C586),"-","")))</f>
        <v>1</v>
      </c>
      <c r="R586" t="str">
        <f t="shared" si="109"/>
        <v>Matched Order Reference</v>
      </c>
      <c r="S586">
        <f t="shared" si="110"/>
        <v>1</v>
      </c>
      <c r="V586" cm="1">
        <f t="array" ref="V586">IF(E586&lt;&gt;"CAPTURE",0,SUMPRODUCT((MDR_Rates!$A$2:$A$10=F586)*(G586&gt;MDR_Rates!$B$2:$B$10)*((MDR_Rates!$C$2:$C$10="")+(G586&lt;=MDR_Rates!$C$2:$C$10))*MDR_Rates!$D$2:$D$10))</f>
        <v>0</v>
      </c>
      <c r="W586">
        <f t="shared" si="111"/>
        <v>0</v>
      </c>
      <c r="X586">
        <f t="shared" si="112"/>
        <v>0</v>
      </c>
      <c r="Y586">
        <f t="shared" si="113"/>
        <v>0</v>
      </c>
      <c r="Z586">
        <f t="shared" si="114"/>
        <v>0</v>
      </c>
      <c r="AG586" t="str">
        <f t="shared" si="115"/>
        <v/>
      </c>
      <c r="AI586" t="str">
        <f t="shared" si="116"/>
        <v/>
      </c>
      <c r="AJ586" t="str">
        <f t="shared" si="117"/>
        <v/>
      </c>
      <c r="AK586" t="str">
        <f t="shared" si="118"/>
        <v>ORD26002165</v>
      </c>
      <c r="AL586">
        <f>IF(E586&lt;&gt;"CAPTURE","",COUNTIF(Orders!$H:$H,AK586))</f>
        <v>1</v>
      </c>
      <c r="AP586" t="str">
        <f t="shared" si="119"/>
        <v>Matched to Order</v>
      </c>
      <c r="AQ586">
        <f>IF(COUNTIF($A$2:A586,A586)=1,1,0)</f>
        <v>1</v>
      </c>
    </row>
    <row r="587" spans="1:43" x14ac:dyDescent="0.3">
      <c r="A587" t="s">
        <v>12504</v>
      </c>
      <c r="C587" t="s">
        <v>4347</v>
      </c>
      <c r="D587" s="1">
        <v>46269</v>
      </c>
      <c r="E587" t="s">
        <v>11819</v>
      </c>
      <c r="F587" t="s">
        <v>9</v>
      </c>
      <c r="G587">
        <v>5947</v>
      </c>
      <c r="H587">
        <v>17.84</v>
      </c>
      <c r="I587">
        <v>3.21</v>
      </c>
      <c r="J587">
        <v>5925.95</v>
      </c>
      <c r="K587" s="1">
        <v>46271</v>
      </c>
      <c r="L587" t="s">
        <v>12428</v>
      </c>
      <c r="M587">
        <f t="shared" si="108"/>
        <v>1</v>
      </c>
      <c r="N587">
        <f>COUNTIF(Orders!$A:$A,C587)</f>
        <v>1</v>
      </c>
      <c r="P587">
        <f>COUNTIF(Orders!$H:$H,UPPER(SUBSTITUTE(TRIM(C587),"-","")))</f>
        <v>1</v>
      </c>
      <c r="R587" t="str">
        <f t="shared" si="109"/>
        <v>Matched Order Reference</v>
      </c>
      <c r="S587">
        <f t="shared" si="110"/>
        <v>1</v>
      </c>
      <c r="V587" cm="1">
        <f t="array" ref="V587">IF(E587&lt;&gt;"CAPTURE",0,SUMPRODUCT((MDR_Rates!$A$2:$A$10=F587)*(G587&gt;MDR_Rates!$B$2:$B$10)*((MDR_Rates!$C$2:$C$10="")+(G587&lt;=MDR_Rates!$C$2:$C$10))*MDR_Rates!$D$2:$D$10))</f>
        <v>0.3</v>
      </c>
      <c r="W587">
        <f t="shared" si="111"/>
        <v>17.84</v>
      </c>
      <c r="X587">
        <f t="shared" si="112"/>
        <v>3.21</v>
      </c>
      <c r="Y587">
        <f t="shared" si="113"/>
        <v>0</v>
      </c>
      <c r="Z587">
        <f t="shared" si="114"/>
        <v>0</v>
      </c>
      <c r="AG587" t="str">
        <f t="shared" si="115"/>
        <v/>
      </c>
      <c r="AI587" t="str">
        <f t="shared" si="116"/>
        <v/>
      </c>
      <c r="AJ587" t="str">
        <f t="shared" si="117"/>
        <v/>
      </c>
      <c r="AK587" t="str">
        <f t="shared" si="118"/>
        <v>ORD26002178</v>
      </c>
      <c r="AL587">
        <f>IF(E587&lt;&gt;"CAPTURE","",COUNTIF(Orders!$H:$H,AK587))</f>
        <v>1</v>
      </c>
      <c r="AP587" t="str">
        <f t="shared" si="119"/>
        <v>Matched to Order</v>
      </c>
      <c r="AQ587">
        <f>IF(COUNTIF($A$2:A587,A587)=1,1,0)</f>
        <v>1</v>
      </c>
    </row>
    <row r="588" spans="1:43" x14ac:dyDescent="0.3">
      <c r="A588" t="s">
        <v>12505</v>
      </c>
      <c r="C588" t="s">
        <v>4361</v>
      </c>
      <c r="D588" s="1">
        <v>46269</v>
      </c>
      <c r="E588" t="s">
        <v>11819</v>
      </c>
      <c r="F588" t="s">
        <v>17</v>
      </c>
      <c r="G588">
        <v>3447</v>
      </c>
      <c r="H588">
        <v>55.15</v>
      </c>
      <c r="I588">
        <v>9.93</v>
      </c>
      <c r="J588">
        <v>3381.92</v>
      </c>
      <c r="K588" s="1">
        <v>46271</v>
      </c>
      <c r="L588" t="s">
        <v>12428</v>
      </c>
      <c r="M588">
        <f t="shared" si="108"/>
        <v>1</v>
      </c>
      <c r="N588">
        <f>COUNTIF(Orders!$A:$A,C588)</f>
        <v>1</v>
      </c>
      <c r="P588">
        <f>COUNTIF(Orders!$H:$H,UPPER(SUBSTITUTE(TRIM(C588),"-","")))</f>
        <v>1</v>
      </c>
      <c r="R588" t="str">
        <f t="shared" si="109"/>
        <v>Matched Order Reference</v>
      </c>
      <c r="S588">
        <f t="shared" si="110"/>
        <v>1</v>
      </c>
      <c r="V588" cm="1">
        <f t="array" ref="V588">IF(E588&lt;&gt;"CAPTURE",0,SUMPRODUCT((MDR_Rates!$A$2:$A$10=F588)*(G588&gt;MDR_Rates!$B$2:$B$10)*((MDR_Rates!$C$2:$C$10="")+(G588&lt;=MDR_Rates!$C$2:$C$10))*MDR_Rates!$D$2:$D$10))</f>
        <v>1.6</v>
      </c>
      <c r="W588">
        <f t="shared" si="111"/>
        <v>55.15</v>
      </c>
      <c r="X588">
        <f t="shared" si="112"/>
        <v>9.93</v>
      </c>
      <c r="Y588">
        <f t="shared" si="113"/>
        <v>0</v>
      </c>
      <c r="Z588">
        <f t="shared" si="114"/>
        <v>0</v>
      </c>
      <c r="AG588" t="str">
        <f t="shared" si="115"/>
        <v/>
      </c>
      <c r="AI588" t="str">
        <f t="shared" si="116"/>
        <v/>
      </c>
      <c r="AJ588" t="str">
        <f t="shared" si="117"/>
        <v/>
      </c>
      <c r="AK588" t="str">
        <f t="shared" si="118"/>
        <v>ORD26002185</v>
      </c>
      <c r="AL588">
        <f>IF(E588&lt;&gt;"CAPTURE","",COUNTIF(Orders!$H:$H,AK588))</f>
        <v>1</v>
      </c>
      <c r="AP588" t="str">
        <f t="shared" si="119"/>
        <v>Matched to Order</v>
      </c>
      <c r="AQ588">
        <f>IF(COUNTIF($A$2:A588,A588)=1,1,0)</f>
        <v>1</v>
      </c>
    </row>
    <row r="589" spans="1:43" x14ac:dyDescent="0.3">
      <c r="A589" t="s">
        <v>12506</v>
      </c>
      <c r="C589" t="s">
        <v>4446</v>
      </c>
      <c r="D589" s="1">
        <v>46269</v>
      </c>
      <c r="E589" t="s">
        <v>11819</v>
      </c>
      <c r="F589" t="s">
        <v>33</v>
      </c>
      <c r="G589">
        <v>2499</v>
      </c>
      <c r="H589">
        <v>29.99</v>
      </c>
      <c r="I589">
        <v>5.4</v>
      </c>
      <c r="J589">
        <v>2463.61</v>
      </c>
      <c r="K589" s="1">
        <v>46271</v>
      </c>
      <c r="L589" t="s">
        <v>12428</v>
      </c>
      <c r="M589">
        <f t="shared" si="108"/>
        <v>1</v>
      </c>
      <c r="N589">
        <f>COUNTIF(Orders!$A:$A,C589)</f>
        <v>1</v>
      </c>
      <c r="P589">
        <f>COUNTIF(Orders!$H:$H,UPPER(SUBSTITUTE(TRIM(C589),"-","")))</f>
        <v>1</v>
      </c>
      <c r="R589" t="str">
        <f t="shared" si="109"/>
        <v>Matched Order Reference</v>
      </c>
      <c r="S589">
        <f t="shared" si="110"/>
        <v>1</v>
      </c>
      <c r="V589" cm="1">
        <f t="array" ref="V589">IF(E589&lt;&gt;"CAPTURE",0,SUMPRODUCT((MDR_Rates!$A$2:$A$10=F589)*(G589&gt;MDR_Rates!$B$2:$B$10)*((MDR_Rates!$C$2:$C$10="")+(G589&lt;=MDR_Rates!$C$2:$C$10))*MDR_Rates!$D$2:$D$10))</f>
        <v>1.2</v>
      </c>
      <c r="W589">
        <f t="shared" si="111"/>
        <v>29.99</v>
      </c>
      <c r="X589">
        <f t="shared" si="112"/>
        <v>5.4</v>
      </c>
      <c r="Y589">
        <f t="shared" si="113"/>
        <v>0</v>
      </c>
      <c r="Z589">
        <f t="shared" si="114"/>
        <v>0</v>
      </c>
      <c r="AG589" t="str">
        <f t="shared" si="115"/>
        <v/>
      </c>
      <c r="AI589" t="str">
        <f t="shared" si="116"/>
        <v/>
      </c>
      <c r="AJ589" t="str">
        <f t="shared" si="117"/>
        <v/>
      </c>
      <c r="AK589" t="str">
        <f t="shared" si="118"/>
        <v>ORD26002228</v>
      </c>
      <c r="AL589">
        <f>IF(E589&lt;&gt;"CAPTURE","",COUNTIF(Orders!$H:$H,AK589))</f>
        <v>1</v>
      </c>
      <c r="AP589" t="str">
        <f t="shared" si="119"/>
        <v>Matched to Order</v>
      </c>
      <c r="AQ589">
        <f>IF(COUNTIF($A$2:A589,A589)=1,1,0)</f>
        <v>1</v>
      </c>
    </row>
    <row r="590" spans="1:43" x14ac:dyDescent="0.3">
      <c r="A590" t="s">
        <v>12507</v>
      </c>
      <c r="C590" t="s">
        <v>4450</v>
      </c>
      <c r="D590" s="1">
        <v>46269</v>
      </c>
      <c r="E590" t="s">
        <v>11819</v>
      </c>
      <c r="F590" t="s">
        <v>9</v>
      </c>
      <c r="G590">
        <v>1947</v>
      </c>
      <c r="H590">
        <v>0</v>
      </c>
      <c r="I590">
        <v>0</v>
      </c>
      <c r="J590">
        <v>1947</v>
      </c>
      <c r="K590" s="1">
        <v>46271</v>
      </c>
      <c r="L590" t="s">
        <v>12428</v>
      </c>
      <c r="M590">
        <f t="shared" si="108"/>
        <v>1</v>
      </c>
      <c r="N590">
        <f>COUNTIF(Orders!$A:$A,C590)</f>
        <v>1</v>
      </c>
      <c r="P590">
        <f>COUNTIF(Orders!$H:$H,UPPER(SUBSTITUTE(TRIM(C590),"-","")))</f>
        <v>1</v>
      </c>
      <c r="R590" t="str">
        <f t="shared" si="109"/>
        <v>Matched Order Reference</v>
      </c>
      <c r="S590">
        <f t="shared" si="110"/>
        <v>1</v>
      </c>
      <c r="V590" cm="1">
        <f t="array" ref="V590">IF(E590&lt;&gt;"CAPTURE",0,SUMPRODUCT((MDR_Rates!$A$2:$A$10=F590)*(G590&gt;MDR_Rates!$B$2:$B$10)*((MDR_Rates!$C$2:$C$10="")+(G590&lt;=MDR_Rates!$C$2:$C$10))*MDR_Rates!$D$2:$D$10))</f>
        <v>0</v>
      </c>
      <c r="W590">
        <f t="shared" si="111"/>
        <v>0</v>
      </c>
      <c r="X590">
        <f t="shared" si="112"/>
        <v>0</v>
      </c>
      <c r="Y590">
        <f t="shared" si="113"/>
        <v>0</v>
      </c>
      <c r="Z590">
        <f t="shared" si="114"/>
        <v>0</v>
      </c>
      <c r="AG590" t="str">
        <f t="shared" si="115"/>
        <v/>
      </c>
      <c r="AI590" t="str">
        <f t="shared" si="116"/>
        <v/>
      </c>
      <c r="AJ590" t="str">
        <f t="shared" si="117"/>
        <v/>
      </c>
      <c r="AK590" t="str">
        <f t="shared" si="118"/>
        <v>ORD26002230</v>
      </c>
      <c r="AL590">
        <f>IF(E590&lt;&gt;"CAPTURE","",COUNTIF(Orders!$H:$H,AK590))</f>
        <v>1</v>
      </c>
      <c r="AP590" t="str">
        <f t="shared" si="119"/>
        <v>Matched to Order</v>
      </c>
      <c r="AQ590">
        <f>IF(COUNTIF($A$2:A590,A590)=1,1,0)</f>
        <v>1</v>
      </c>
    </row>
    <row r="591" spans="1:43" x14ac:dyDescent="0.3">
      <c r="A591" t="s">
        <v>12508</v>
      </c>
      <c r="C591" t="s">
        <v>4518</v>
      </c>
      <c r="D591" s="1">
        <v>46269</v>
      </c>
      <c r="E591" t="s">
        <v>11819</v>
      </c>
      <c r="F591" t="s">
        <v>44</v>
      </c>
      <c r="G591">
        <v>3499</v>
      </c>
      <c r="H591">
        <v>59.48</v>
      </c>
      <c r="I591">
        <v>10.71</v>
      </c>
      <c r="J591">
        <v>3428.81</v>
      </c>
      <c r="K591" s="1">
        <v>46271</v>
      </c>
      <c r="L591" t="s">
        <v>12428</v>
      </c>
      <c r="M591">
        <f t="shared" si="108"/>
        <v>1</v>
      </c>
      <c r="N591">
        <f>COUNTIF(Orders!$A:$A,C591)</f>
        <v>1</v>
      </c>
      <c r="P591">
        <f>COUNTIF(Orders!$H:$H,UPPER(SUBSTITUTE(TRIM(C591),"-","")))</f>
        <v>1</v>
      </c>
      <c r="R591" t="str">
        <f t="shared" si="109"/>
        <v>Matched Order Reference</v>
      </c>
      <c r="S591">
        <f t="shared" si="110"/>
        <v>1</v>
      </c>
      <c r="V591" cm="1">
        <f t="array" ref="V591">IF(E591&lt;&gt;"CAPTURE",0,SUMPRODUCT((MDR_Rates!$A$2:$A$10=F591)*(G591&gt;MDR_Rates!$B$2:$B$10)*((MDR_Rates!$C$2:$C$10="")+(G591&lt;=MDR_Rates!$C$2:$C$10))*MDR_Rates!$D$2:$D$10))</f>
        <v>1.7</v>
      </c>
      <c r="W591">
        <f t="shared" si="111"/>
        <v>59.48</v>
      </c>
      <c r="X591">
        <f t="shared" si="112"/>
        <v>10.71</v>
      </c>
      <c r="Y591">
        <f t="shared" si="113"/>
        <v>0</v>
      </c>
      <c r="Z591">
        <f t="shared" si="114"/>
        <v>0</v>
      </c>
      <c r="AG591" t="str">
        <f t="shared" si="115"/>
        <v/>
      </c>
      <c r="AI591" t="str">
        <f t="shared" si="116"/>
        <v/>
      </c>
      <c r="AJ591" t="str">
        <f t="shared" si="117"/>
        <v/>
      </c>
      <c r="AK591" t="str">
        <f t="shared" si="118"/>
        <v>ORD26002264</v>
      </c>
      <c r="AL591">
        <f>IF(E591&lt;&gt;"CAPTURE","",COUNTIF(Orders!$H:$H,AK591))</f>
        <v>1</v>
      </c>
      <c r="AP591" t="str">
        <f t="shared" si="119"/>
        <v>Matched to Order</v>
      </c>
      <c r="AQ591">
        <f>IF(COUNTIF($A$2:A591,A591)=1,1,0)</f>
        <v>1</v>
      </c>
    </row>
    <row r="592" spans="1:43" x14ac:dyDescent="0.3">
      <c r="A592" t="s">
        <v>12509</v>
      </c>
      <c r="C592" t="s">
        <v>4603</v>
      </c>
      <c r="D592" s="1">
        <v>46269</v>
      </c>
      <c r="E592" t="s">
        <v>11819</v>
      </c>
      <c r="F592" t="s">
        <v>9</v>
      </c>
      <c r="G592">
        <v>2498</v>
      </c>
      <c r="H592">
        <v>7.49</v>
      </c>
      <c r="I592">
        <v>1.35</v>
      </c>
      <c r="J592">
        <v>2489.16</v>
      </c>
      <c r="K592" s="1">
        <v>46271</v>
      </c>
      <c r="L592" t="s">
        <v>12428</v>
      </c>
      <c r="M592">
        <f t="shared" si="108"/>
        <v>1</v>
      </c>
      <c r="N592">
        <f>COUNTIF(Orders!$A:$A,C592)</f>
        <v>1</v>
      </c>
      <c r="P592">
        <f>COUNTIF(Orders!$H:$H,UPPER(SUBSTITUTE(TRIM(C592),"-","")))</f>
        <v>1</v>
      </c>
      <c r="R592" t="str">
        <f t="shared" si="109"/>
        <v>Matched Order Reference</v>
      </c>
      <c r="S592">
        <f t="shared" si="110"/>
        <v>1</v>
      </c>
      <c r="V592" cm="1">
        <f t="array" ref="V592">IF(E592&lt;&gt;"CAPTURE",0,SUMPRODUCT((MDR_Rates!$A$2:$A$10=F592)*(G592&gt;MDR_Rates!$B$2:$B$10)*((MDR_Rates!$C$2:$C$10="")+(G592&lt;=MDR_Rates!$C$2:$C$10))*MDR_Rates!$D$2:$D$10))</f>
        <v>0.3</v>
      </c>
      <c r="W592">
        <f t="shared" si="111"/>
        <v>7.49</v>
      </c>
      <c r="X592">
        <f t="shared" si="112"/>
        <v>1.35</v>
      </c>
      <c r="Y592">
        <f t="shared" si="113"/>
        <v>0</v>
      </c>
      <c r="Z592">
        <f t="shared" si="114"/>
        <v>0</v>
      </c>
      <c r="AG592" t="str">
        <f t="shared" si="115"/>
        <v/>
      </c>
      <c r="AI592" t="str">
        <f t="shared" si="116"/>
        <v/>
      </c>
      <c r="AJ592" t="str">
        <f t="shared" si="117"/>
        <v/>
      </c>
      <c r="AK592" t="str">
        <f t="shared" si="118"/>
        <v>ORD26002307</v>
      </c>
      <c r="AL592">
        <f>IF(E592&lt;&gt;"CAPTURE","",COUNTIF(Orders!$H:$H,AK592))</f>
        <v>1</v>
      </c>
      <c r="AP592" t="str">
        <f t="shared" si="119"/>
        <v>Matched to Order</v>
      </c>
      <c r="AQ592">
        <f>IF(COUNTIF($A$2:A592,A592)=1,1,0)</f>
        <v>1</v>
      </c>
    </row>
    <row r="593" spans="1:43" x14ac:dyDescent="0.3">
      <c r="A593" t="s">
        <v>12510</v>
      </c>
      <c r="C593" t="s">
        <v>12511</v>
      </c>
      <c r="D593" s="1">
        <v>46269</v>
      </c>
      <c r="E593" t="s">
        <v>11819</v>
      </c>
      <c r="F593" t="s">
        <v>44</v>
      </c>
      <c r="G593">
        <v>349</v>
      </c>
      <c r="H593">
        <v>6.63</v>
      </c>
      <c r="I593">
        <v>1.19</v>
      </c>
      <c r="J593">
        <v>341.18</v>
      </c>
      <c r="K593" s="1">
        <v>46271</v>
      </c>
      <c r="L593" t="s">
        <v>12428</v>
      </c>
      <c r="M593">
        <f t="shared" si="108"/>
        <v>1</v>
      </c>
      <c r="N593">
        <f>COUNTIF(Orders!$A:$A,C593)</f>
        <v>1</v>
      </c>
      <c r="P593">
        <f>COUNTIF(Orders!$H:$H,UPPER(SUBSTITUTE(TRIM(C593),"-","")))</f>
        <v>1</v>
      </c>
      <c r="R593" t="str">
        <f t="shared" si="109"/>
        <v>Matched Order Reference</v>
      </c>
      <c r="S593">
        <f t="shared" si="110"/>
        <v>1</v>
      </c>
      <c r="V593" cm="1">
        <f t="array" ref="V593">IF(E593&lt;&gt;"CAPTURE",0,SUMPRODUCT((MDR_Rates!$A$2:$A$10=F593)*(G593&gt;MDR_Rates!$B$2:$B$10)*((MDR_Rates!$C$2:$C$10="")+(G593&lt;=MDR_Rates!$C$2:$C$10))*MDR_Rates!$D$2:$D$10))</f>
        <v>1.9</v>
      </c>
      <c r="W593">
        <f t="shared" si="111"/>
        <v>6.63</v>
      </c>
      <c r="X593">
        <f t="shared" si="112"/>
        <v>1.19</v>
      </c>
      <c r="Y593">
        <f t="shared" si="113"/>
        <v>0</v>
      </c>
      <c r="Z593">
        <f t="shared" si="114"/>
        <v>0</v>
      </c>
      <c r="AG593" t="str">
        <f t="shared" si="115"/>
        <v/>
      </c>
      <c r="AI593" t="str">
        <f t="shared" si="116"/>
        <v/>
      </c>
      <c r="AJ593" t="str">
        <f t="shared" si="117"/>
        <v/>
      </c>
      <c r="AK593" t="str">
        <f t="shared" si="118"/>
        <v>ORD26002342</v>
      </c>
      <c r="AL593">
        <f>IF(E593&lt;&gt;"CAPTURE","",COUNTIF(Orders!$H:$H,AK593))</f>
        <v>1</v>
      </c>
      <c r="AP593" t="str">
        <f t="shared" si="119"/>
        <v>Matched to Order</v>
      </c>
      <c r="AQ593">
        <f>IF(COUNTIF($A$2:A593,A593)=1,1,0)</f>
        <v>1</v>
      </c>
    </row>
    <row r="594" spans="1:43" x14ac:dyDescent="0.3">
      <c r="A594" t="s">
        <v>12512</v>
      </c>
      <c r="C594" t="s">
        <v>12513</v>
      </c>
      <c r="D594" s="1">
        <v>46269</v>
      </c>
      <c r="E594" t="s">
        <v>11819</v>
      </c>
      <c r="F594" t="s">
        <v>17</v>
      </c>
      <c r="G594">
        <v>499</v>
      </c>
      <c r="H594">
        <v>8.98</v>
      </c>
      <c r="I594">
        <v>1.62</v>
      </c>
      <c r="J594">
        <v>488.4</v>
      </c>
      <c r="K594" s="1">
        <v>46271</v>
      </c>
      <c r="L594" t="s">
        <v>12428</v>
      </c>
      <c r="M594">
        <f t="shared" si="108"/>
        <v>1</v>
      </c>
      <c r="N594">
        <f>COUNTIF(Orders!$A:$A,C594)</f>
        <v>1</v>
      </c>
      <c r="P594">
        <f>COUNTIF(Orders!$H:$H,UPPER(SUBSTITUTE(TRIM(C594),"-","")))</f>
        <v>1</v>
      </c>
      <c r="R594" t="str">
        <f t="shared" si="109"/>
        <v>Matched Order Reference</v>
      </c>
      <c r="S594">
        <f t="shared" si="110"/>
        <v>1</v>
      </c>
      <c r="V594" cm="1">
        <f t="array" ref="V594">IF(E594&lt;&gt;"CAPTURE",0,SUMPRODUCT((MDR_Rates!$A$2:$A$10=F594)*(G594&gt;MDR_Rates!$B$2:$B$10)*((MDR_Rates!$C$2:$C$10="")+(G594&lt;=MDR_Rates!$C$2:$C$10))*MDR_Rates!$D$2:$D$10))</f>
        <v>1.8</v>
      </c>
      <c r="W594">
        <f t="shared" si="111"/>
        <v>8.98</v>
      </c>
      <c r="X594">
        <f t="shared" si="112"/>
        <v>1.62</v>
      </c>
      <c r="Y594">
        <f t="shared" si="113"/>
        <v>0</v>
      </c>
      <c r="Z594">
        <f t="shared" si="114"/>
        <v>0</v>
      </c>
      <c r="AG594" t="str">
        <f t="shared" si="115"/>
        <v/>
      </c>
      <c r="AI594" t="str">
        <f t="shared" si="116"/>
        <v/>
      </c>
      <c r="AJ594" t="str">
        <f t="shared" si="117"/>
        <v/>
      </c>
      <c r="AK594" t="str">
        <f t="shared" si="118"/>
        <v>ORD26002374</v>
      </c>
      <c r="AL594">
        <f>IF(E594&lt;&gt;"CAPTURE","",COUNTIF(Orders!$H:$H,AK594))</f>
        <v>1</v>
      </c>
      <c r="AP594" t="str">
        <f t="shared" si="119"/>
        <v>Matched to Order</v>
      </c>
      <c r="AQ594">
        <f>IF(COUNTIF($A$2:A594,A594)=1,1,0)</f>
        <v>1</v>
      </c>
    </row>
    <row r="595" spans="1:43" x14ac:dyDescent="0.3">
      <c r="A595" t="s">
        <v>12514</v>
      </c>
      <c r="C595" t="s">
        <v>4789</v>
      </c>
      <c r="D595" s="1">
        <v>46269</v>
      </c>
      <c r="E595" t="s">
        <v>11819</v>
      </c>
      <c r="F595" t="s">
        <v>9</v>
      </c>
      <c r="G595">
        <v>6798</v>
      </c>
      <c r="H595">
        <v>20.39</v>
      </c>
      <c r="I595">
        <v>3.67</v>
      </c>
      <c r="J595">
        <v>6773.94</v>
      </c>
      <c r="K595" s="1">
        <v>46271</v>
      </c>
      <c r="L595" t="s">
        <v>12428</v>
      </c>
      <c r="M595">
        <f t="shared" si="108"/>
        <v>1</v>
      </c>
      <c r="N595">
        <f>COUNTIF(Orders!$A:$A,C595)</f>
        <v>1</v>
      </c>
      <c r="P595">
        <f>COUNTIF(Orders!$H:$H,UPPER(SUBSTITUTE(TRIM(C595),"-","")))</f>
        <v>1</v>
      </c>
      <c r="R595" t="str">
        <f t="shared" si="109"/>
        <v>Matched Order Reference</v>
      </c>
      <c r="S595">
        <f t="shared" si="110"/>
        <v>1</v>
      </c>
      <c r="V595" cm="1">
        <f t="array" ref="V595">IF(E595&lt;&gt;"CAPTURE",0,SUMPRODUCT((MDR_Rates!$A$2:$A$10=F595)*(G595&gt;MDR_Rates!$B$2:$B$10)*((MDR_Rates!$C$2:$C$10="")+(G595&lt;=MDR_Rates!$C$2:$C$10))*MDR_Rates!$D$2:$D$10))</f>
        <v>0.3</v>
      </c>
      <c r="W595">
        <f t="shared" si="111"/>
        <v>20.39</v>
      </c>
      <c r="X595">
        <f t="shared" si="112"/>
        <v>3.67</v>
      </c>
      <c r="Y595">
        <f t="shared" si="113"/>
        <v>0</v>
      </c>
      <c r="Z595">
        <f t="shared" si="114"/>
        <v>0</v>
      </c>
      <c r="AG595" t="str">
        <f t="shared" si="115"/>
        <v/>
      </c>
      <c r="AI595" t="str">
        <f t="shared" si="116"/>
        <v/>
      </c>
      <c r="AJ595" t="str">
        <f t="shared" si="117"/>
        <v/>
      </c>
      <c r="AK595" t="str">
        <f t="shared" si="118"/>
        <v>ORD26002401</v>
      </c>
      <c r="AL595">
        <f>IF(E595&lt;&gt;"CAPTURE","",COUNTIF(Orders!$H:$H,AK595))</f>
        <v>1</v>
      </c>
      <c r="AP595" t="str">
        <f t="shared" si="119"/>
        <v>Matched to Order</v>
      </c>
      <c r="AQ595">
        <f>IF(COUNTIF($A$2:A595,A595)=1,1,0)</f>
        <v>1</v>
      </c>
    </row>
    <row r="596" spans="1:43" x14ac:dyDescent="0.3">
      <c r="A596" t="s">
        <v>12515</v>
      </c>
      <c r="C596" t="s">
        <v>12516</v>
      </c>
      <c r="D596" s="1">
        <v>46269</v>
      </c>
      <c r="E596" t="s">
        <v>11819</v>
      </c>
      <c r="F596" t="s">
        <v>17</v>
      </c>
      <c r="G596">
        <v>8998</v>
      </c>
      <c r="H596">
        <v>143.97</v>
      </c>
      <c r="I596">
        <v>25.91</v>
      </c>
      <c r="J596">
        <v>8828.1200000000008</v>
      </c>
      <c r="K596" s="1">
        <v>46271</v>
      </c>
      <c r="L596" t="s">
        <v>12428</v>
      </c>
      <c r="M596">
        <f t="shared" si="108"/>
        <v>1</v>
      </c>
      <c r="N596">
        <f>COUNTIF(Orders!$A:$A,C596)</f>
        <v>0</v>
      </c>
      <c r="P596">
        <f>COUNTIF(Orders!$H:$H,UPPER(SUBSTITUTE(TRIM(C596),"-","")))</f>
        <v>1</v>
      </c>
      <c r="R596" t="str">
        <f t="shared" si="109"/>
        <v>Matched Order Reference</v>
      </c>
      <c r="S596">
        <f t="shared" si="110"/>
        <v>1</v>
      </c>
      <c r="V596" cm="1">
        <f t="array" ref="V596">IF(E596&lt;&gt;"CAPTURE",0,SUMPRODUCT((MDR_Rates!$A$2:$A$10=F596)*(G596&gt;MDR_Rates!$B$2:$B$10)*((MDR_Rates!$C$2:$C$10="")+(G596&lt;=MDR_Rates!$C$2:$C$10))*MDR_Rates!$D$2:$D$10))</f>
        <v>1.6</v>
      </c>
      <c r="W596">
        <f t="shared" si="111"/>
        <v>143.97</v>
      </c>
      <c r="X596">
        <f t="shared" si="112"/>
        <v>25.91</v>
      </c>
      <c r="Y596">
        <f t="shared" si="113"/>
        <v>0</v>
      </c>
      <c r="Z596">
        <f t="shared" si="114"/>
        <v>0</v>
      </c>
      <c r="AG596" t="str">
        <f t="shared" si="115"/>
        <v/>
      </c>
      <c r="AI596" t="str">
        <f t="shared" si="116"/>
        <v/>
      </c>
      <c r="AJ596" t="str">
        <f t="shared" si="117"/>
        <v/>
      </c>
      <c r="AK596" t="str">
        <f t="shared" si="118"/>
        <v>ORD26002410</v>
      </c>
      <c r="AL596">
        <f>IF(E596&lt;&gt;"CAPTURE","",COUNTIF(Orders!$H:$H,AK596))</f>
        <v>1</v>
      </c>
      <c r="AP596" t="str">
        <f t="shared" si="119"/>
        <v>Matched to Order</v>
      </c>
      <c r="AQ596">
        <f>IF(COUNTIF($A$2:A596,A596)=1,1,0)</f>
        <v>1</v>
      </c>
    </row>
    <row r="597" spans="1:43" x14ac:dyDescent="0.3">
      <c r="A597" t="s">
        <v>12517</v>
      </c>
      <c r="C597" t="s">
        <v>4823</v>
      </c>
      <c r="D597" s="1">
        <v>46269</v>
      </c>
      <c r="E597" t="s">
        <v>11819</v>
      </c>
      <c r="F597" t="s">
        <v>9</v>
      </c>
      <c r="G597">
        <v>3499</v>
      </c>
      <c r="H597">
        <v>10.5</v>
      </c>
      <c r="I597">
        <v>1.89</v>
      </c>
      <c r="J597">
        <v>3486.61</v>
      </c>
      <c r="K597" s="1">
        <v>46271</v>
      </c>
      <c r="L597" t="s">
        <v>12428</v>
      </c>
      <c r="M597">
        <f t="shared" si="108"/>
        <v>1</v>
      </c>
      <c r="N597">
        <f>COUNTIF(Orders!$A:$A,C597)</f>
        <v>1</v>
      </c>
      <c r="P597">
        <f>COUNTIF(Orders!$H:$H,UPPER(SUBSTITUTE(TRIM(C597),"-","")))</f>
        <v>1</v>
      </c>
      <c r="R597" t="str">
        <f t="shared" si="109"/>
        <v>Matched Order Reference</v>
      </c>
      <c r="S597">
        <f t="shared" si="110"/>
        <v>1</v>
      </c>
      <c r="V597" cm="1">
        <f t="array" ref="V597">IF(E597&lt;&gt;"CAPTURE",0,SUMPRODUCT((MDR_Rates!$A$2:$A$10=F597)*(G597&gt;MDR_Rates!$B$2:$B$10)*((MDR_Rates!$C$2:$C$10="")+(G597&lt;=MDR_Rates!$C$2:$C$10))*MDR_Rates!$D$2:$D$10))</f>
        <v>0.3</v>
      </c>
      <c r="W597">
        <f t="shared" si="111"/>
        <v>10.5</v>
      </c>
      <c r="X597">
        <f t="shared" si="112"/>
        <v>1.89</v>
      </c>
      <c r="Y597">
        <f t="shared" si="113"/>
        <v>0</v>
      </c>
      <c r="Z597">
        <f t="shared" si="114"/>
        <v>0</v>
      </c>
      <c r="AG597" t="str">
        <f t="shared" si="115"/>
        <v/>
      </c>
      <c r="AI597" t="str">
        <f t="shared" si="116"/>
        <v/>
      </c>
      <c r="AJ597" t="str">
        <f t="shared" si="117"/>
        <v/>
      </c>
      <c r="AK597" t="str">
        <f t="shared" si="118"/>
        <v>ORD26002419</v>
      </c>
      <c r="AL597">
        <f>IF(E597&lt;&gt;"CAPTURE","",COUNTIF(Orders!$H:$H,AK597))</f>
        <v>1</v>
      </c>
      <c r="AP597" t="str">
        <f t="shared" si="119"/>
        <v>Matched to Order</v>
      </c>
      <c r="AQ597">
        <f>IF(COUNTIF($A$2:A597,A597)=1,1,0)</f>
        <v>1</v>
      </c>
    </row>
    <row r="598" spans="1:43" x14ac:dyDescent="0.3">
      <c r="A598" t="s">
        <v>12518</v>
      </c>
      <c r="C598" t="s">
        <v>4843</v>
      </c>
      <c r="D598" s="1">
        <v>46269</v>
      </c>
      <c r="E598" t="s">
        <v>11819</v>
      </c>
      <c r="F598" t="s">
        <v>44</v>
      </c>
      <c r="G598">
        <v>2999</v>
      </c>
      <c r="H598">
        <v>50.98</v>
      </c>
      <c r="I598">
        <v>9.18</v>
      </c>
      <c r="J598">
        <v>2938.84</v>
      </c>
      <c r="K598" s="1">
        <v>46271</v>
      </c>
      <c r="L598" t="s">
        <v>12428</v>
      </c>
      <c r="M598">
        <f t="shared" si="108"/>
        <v>1</v>
      </c>
      <c r="N598">
        <f>COUNTIF(Orders!$A:$A,C598)</f>
        <v>1</v>
      </c>
      <c r="P598">
        <f>COUNTIF(Orders!$H:$H,UPPER(SUBSTITUTE(TRIM(C598),"-","")))</f>
        <v>1</v>
      </c>
      <c r="R598" t="str">
        <f t="shared" si="109"/>
        <v>Matched Order Reference</v>
      </c>
      <c r="S598">
        <f t="shared" si="110"/>
        <v>1</v>
      </c>
      <c r="V598" cm="1">
        <f t="array" ref="V598">IF(E598&lt;&gt;"CAPTURE",0,SUMPRODUCT((MDR_Rates!$A$2:$A$10=F598)*(G598&gt;MDR_Rates!$B$2:$B$10)*((MDR_Rates!$C$2:$C$10="")+(G598&lt;=MDR_Rates!$C$2:$C$10))*MDR_Rates!$D$2:$D$10))</f>
        <v>1.7</v>
      </c>
      <c r="W598">
        <f t="shared" si="111"/>
        <v>50.98</v>
      </c>
      <c r="X598">
        <f t="shared" si="112"/>
        <v>9.18</v>
      </c>
      <c r="Y598">
        <f t="shared" si="113"/>
        <v>0</v>
      </c>
      <c r="Z598">
        <f t="shared" si="114"/>
        <v>0</v>
      </c>
      <c r="AG598" t="str">
        <f t="shared" si="115"/>
        <v/>
      </c>
      <c r="AI598" t="str">
        <f t="shared" si="116"/>
        <v/>
      </c>
      <c r="AJ598" t="str">
        <f t="shared" si="117"/>
        <v/>
      </c>
      <c r="AK598" t="str">
        <f t="shared" si="118"/>
        <v>ORD26002429</v>
      </c>
      <c r="AL598">
        <f>IF(E598&lt;&gt;"CAPTURE","",COUNTIF(Orders!$H:$H,AK598))</f>
        <v>1</v>
      </c>
      <c r="AP598" t="str">
        <f t="shared" si="119"/>
        <v>Matched to Order</v>
      </c>
      <c r="AQ598">
        <f>IF(COUNTIF($A$2:A598,A598)=1,1,0)</f>
        <v>1</v>
      </c>
    </row>
    <row r="599" spans="1:43" x14ac:dyDescent="0.3">
      <c r="A599" t="s">
        <v>12519</v>
      </c>
      <c r="C599" t="s">
        <v>12520</v>
      </c>
      <c r="D599" s="1">
        <v>46269</v>
      </c>
      <c r="E599" t="s">
        <v>11819</v>
      </c>
      <c r="F599" t="s">
        <v>17</v>
      </c>
      <c r="G599">
        <v>1298</v>
      </c>
      <c r="H599">
        <v>23.36</v>
      </c>
      <c r="I599">
        <v>4.2</v>
      </c>
      <c r="J599">
        <v>1270.44</v>
      </c>
      <c r="K599" s="1">
        <v>46271</v>
      </c>
      <c r="L599" t="s">
        <v>12428</v>
      </c>
      <c r="M599">
        <f t="shared" si="108"/>
        <v>1</v>
      </c>
      <c r="N599">
        <f>COUNTIF(Orders!$A:$A,C599)</f>
        <v>0</v>
      </c>
      <c r="P599">
        <f>COUNTIF(Orders!$H:$H,UPPER(SUBSTITUTE(TRIM(C599),"-","")))</f>
        <v>1</v>
      </c>
      <c r="R599" t="str">
        <f t="shared" si="109"/>
        <v>Matched Order Reference</v>
      </c>
      <c r="S599">
        <f t="shared" si="110"/>
        <v>1</v>
      </c>
      <c r="V599" cm="1">
        <f t="array" ref="V599">IF(E599&lt;&gt;"CAPTURE",0,SUMPRODUCT((MDR_Rates!$A$2:$A$10=F599)*(G599&gt;MDR_Rates!$B$2:$B$10)*((MDR_Rates!$C$2:$C$10="")+(G599&lt;=MDR_Rates!$C$2:$C$10))*MDR_Rates!$D$2:$D$10))</f>
        <v>1.8</v>
      </c>
      <c r="W599">
        <f t="shared" si="111"/>
        <v>23.36</v>
      </c>
      <c r="X599">
        <f t="shared" si="112"/>
        <v>4.2</v>
      </c>
      <c r="Y599">
        <f t="shared" si="113"/>
        <v>0</v>
      </c>
      <c r="Z599">
        <f t="shared" si="114"/>
        <v>0</v>
      </c>
      <c r="AG599" t="str">
        <f t="shared" si="115"/>
        <v/>
      </c>
      <c r="AI599" t="str">
        <f t="shared" si="116"/>
        <v/>
      </c>
      <c r="AJ599" t="str">
        <f t="shared" si="117"/>
        <v/>
      </c>
      <c r="AK599" t="str">
        <f t="shared" si="118"/>
        <v>ORD26002447</v>
      </c>
      <c r="AL599">
        <f>IF(E599&lt;&gt;"CAPTURE","",COUNTIF(Orders!$H:$H,AK599))</f>
        <v>1</v>
      </c>
      <c r="AP599" t="str">
        <f t="shared" si="119"/>
        <v>Matched to Order</v>
      </c>
      <c r="AQ599">
        <f>IF(COUNTIF($A$2:A599,A599)=1,1,0)</f>
        <v>1</v>
      </c>
    </row>
    <row r="600" spans="1:43" x14ac:dyDescent="0.3">
      <c r="A600" t="s">
        <v>12521</v>
      </c>
      <c r="C600" t="s">
        <v>4943</v>
      </c>
      <c r="D600" s="1">
        <v>46269</v>
      </c>
      <c r="E600" t="s">
        <v>11819</v>
      </c>
      <c r="F600" t="s">
        <v>33</v>
      </c>
      <c r="G600">
        <v>1348</v>
      </c>
      <c r="H600">
        <v>20.22</v>
      </c>
      <c r="I600">
        <v>3.64</v>
      </c>
      <c r="J600">
        <v>1324.14</v>
      </c>
      <c r="K600" s="1">
        <v>46271</v>
      </c>
      <c r="L600" t="s">
        <v>12428</v>
      </c>
      <c r="M600">
        <f t="shared" si="108"/>
        <v>1</v>
      </c>
      <c r="N600">
        <f>COUNTIF(Orders!$A:$A,C600)</f>
        <v>1</v>
      </c>
      <c r="P600">
        <f>COUNTIF(Orders!$H:$H,UPPER(SUBSTITUTE(TRIM(C600),"-","")))</f>
        <v>1</v>
      </c>
      <c r="R600" t="str">
        <f t="shared" si="109"/>
        <v>Matched Order Reference</v>
      </c>
      <c r="S600">
        <f t="shared" si="110"/>
        <v>1</v>
      </c>
      <c r="V600" cm="1">
        <f t="array" ref="V600">IF(E600&lt;&gt;"CAPTURE",0,SUMPRODUCT((MDR_Rates!$A$2:$A$10=F600)*(G600&gt;MDR_Rates!$B$2:$B$10)*((MDR_Rates!$C$2:$C$10="")+(G600&lt;=MDR_Rates!$C$2:$C$10))*MDR_Rates!$D$2:$D$10))</f>
        <v>1.5</v>
      </c>
      <c r="W600">
        <f t="shared" si="111"/>
        <v>20.22</v>
      </c>
      <c r="X600">
        <f t="shared" si="112"/>
        <v>3.64</v>
      </c>
      <c r="Y600">
        <f t="shared" si="113"/>
        <v>0</v>
      </c>
      <c r="Z600">
        <f t="shared" si="114"/>
        <v>0</v>
      </c>
      <c r="AG600" t="str">
        <f t="shared" si="115"/>
        <v/>
      </c>
      <c r="AI600" t="str">
        <f t="shared" si="116"/>
        <v/>
      </c>
      <c r="AJ600" t="str">
        <f t="shared" si="117"/>
        <v/>
      </c>
      <c r="AK600" t="str">
        <f t="shared" si="118"/>
        <v>ORD26002480</v>
      </c>
      <c r="AL600">
        <f>IF(E600&lt;&gt;"CAPTURE","",COUNTIF(Orders!$H:$H,AK600))</f>
        <v>1</v>
      </c>
      <c r="AP600" t="str">
        <f t="shared" si="119"/>
        <v>Matched to Order</v>
      </c>
      <c r="AQ600">
        <f>IF(COUNTIF($A$2:A600,A600)=1,1,0)</f>
        <v>1</v>
      </c>
    </row>
    <row r="601" spans="1:43" x14ac:dyDescent="0.3">
      <c r="A601" t="s">
        <v>12522</v>
      </c>
      <c r="C601" t="s">
        <v>4986</v>
      </c>
      <c r="D601" s="1">
        <v>46269</v>
      </c>
      <c r="E601" t="s">
        <v>11819</v>
      </c>
      <c r="F601" t="s">
        <v>33</v>
      </c>
      <c r="G601">
        <v>5298</v>
      </c>
      <c r="H601">
        <v>63.58</v>
      </c>
      <c r="I601">
        <v>11.44</v>
      </c>
      <c r="J601">
        <v>5222.9799999999996</v>
      </c>
      <c r="K601" s="1">
        <v>46271</v>
      </c>
      <c r="L601" t="s">
        <v>12428</v>
      </c>
      <c r="M601">
        <f t="shared" si="108"/>
        <v>1</v>
      </c>
      <c r="N601">
        <f>COUNTIF(Orders!$A:$A,C601)</f>
        <v>1</v>
      </c>
      <c r="P601">
        <f>COUNTIF(Orders!$H:$H,UPPER(SUBSTITUTE(TRIM(C601),"-","")))</f>
        <v>1</v>
      </c>
      <c r="R601" t="str">
        <f t="shared" si="109"/>
        <v>Matched Order Reference</v>
      </c>
      <c r="S601">
        <f t="shared" si="110"/>
        <v>1</v>
      </c>
      <c r="V601" cm="1">
        <f t="array" ref="V601">IF(E601&lt;&gt;"CAPTURE",0,SUMPRODUCT((MDR_Rates!$A$2:$A$10=F601)*(G601&gt;MDR_Rates!$B$2:$B$10)*((MDR_Rates!$C$2:$C$10="")+(G601&lt;=MDR_Rates!$C$2:$C$10))*MDR_Rates!$D$2:$D$10))</f>
        <v>1.2</v>
      </c>
      <c r="W601">
        <f t="shared" si="111"/>
        <v>63.58</v>
      </c>
      <c r="X601">
        <f t="shared" si="112"/>
        <v>11.44</v>
      </c>
      <c r="Y601">
        <f t="shared" si="113"/>
        <v>0</v>
      </c>
      <c r="Z601">
        <f t="shared" si="114"/>
        <v>0</v>
      </c>
      <c r="AG601" t="str">
        <f t="shared" si="115"/>
        <v/>
      </c>
      <c r="AI601" t="str">
        <f t="shared" si="116"/>
        <v/>
      </c>
      <c r="AJ601" t="str">
        <f t="shared" si="117"/>
        <v/>
      </c>
      <c r="AK601" t="str">
        <f t="shared" si="118"/>
        <v>ORD26002502</v>
      </c>
      <c r="AL601">
        <f>IF(E601&lt;&gt;"CAPTURE","",COUNTIF(Orders!$H:$H,AK601))</f>
        <v>1</v>
      </c>
      <c r="AP601" t="str">
        <f t="shared" si="119"/>
        <v>Matched to Order</v>
      </c>
      <c r="AQ601">
        <f>IF(COUNTIF($A$2:A601,A601)=1,1,0)</f>
        <v>1</v>
      </c>
    </row>
    <row r="602" spans="1:43" x14ac:dyDescent="0.3">
      <c r="A602" t="s">
        <v>12523</v>
      </c>
      <c r="C602" t="s">
        <v>5043</v>
      </c>
      <c r="D602" s="1">
        <v>46269</v>
      </c>
      <c r="E602" t="s">
        <v>11819</v>
      </c>
      <c r="F602" t="s">
        <v>17</v>
      </c>
      <c r="G602">
        <v>9297</v>
      </c>
      <c r="H602">
        <v>148.75</v>
      </c>
      <c r="I602">
        <v>26.78</v>
      </c>
      <c r="J602">
        <v>9121.4699999999993</v>
      </c>
      <c r="K602" s="1">
        <v>46271</v>
      </c>
      <c r="L602" t="s">
        <v>12428</v>
      </c>
      <c r="M602">
        <f t="shared" si="108"/>
        <v>1</v>
      </c>
      <c r="N602">
        <f>COUNTIF(Orders!$A:$A,C602)</f>
        <v>1</v>
      </c>
      <c r="P602">
        <f>COUNTIF(Orders!$H:$H,UPPER(SUBSTITUTE(TRIM(C602),"-","")))</f>
        <v>1</v>
      </c>
      <c r="R602" t="str">
        <f t="shared" si="109"/>
        <v>Matched Order Reference</v>
      </c>
      <c r="S602">
        <f t="shared" si="110"/>
        <v>1</v>
      </c>
      <c r="V602" cm="1">
        <f t="array" ref="V602">IF(E602&lt;&gt;"CAPTURE",0,SUMPRODUCT((MDR_Rates!$A$2:$A$10=F602)*(G602&gt;MDR_Rates!$B$2:$B$10)*((MDR_Rates!$C$2:$C$10="")+(G602&lt;=MDR_Rates!$C$2:$C$10))*MDR_Rates!$D$2:$D$10))</f>
        <v>1.6</v>
      </c>
      <c r="W602">
        <f t="shared" si="111"/>
        <v>148.75</v>
      </c>
      <c r="X602">
        <f t="shared" si="112"/>
        <v>26.78</v>
      </c>
      <c r="Y602">
        <f t="shared" si="113"/>
        <v>0</v>
      </c>
      <c r="Z602">
        <f t="shared" si="114"/>
        <v>0</v>
      </c>
      <c r="AG602" t="str">
        <f t="shared" si="115"/>
        <v/>
      </c>
      <c r="AI602" t="str">
        <f t="shared" si="116"/>
        <v/>
      </c>
      <c r="AJ602" t="str">
        <f t="shared" si="117"/>
        <v/>
      </c>
      <c r="AK602" t="str">
        <f t="shared" si="118"/>
        <v>ORD26002531</v>
      </c>
      <c r="AL602">
        <f>IF(E602&lt;&gt;"CAPTURE","",COUNTIF(Orders!$H:$H,AK602))</f>
        <v>1</v>
      </c>
      <c r="AP602" t="str">
        <f t="shared" si="119"/>
        <v>Matched to Order</v>
      </c>
      <c r="AQ602">
        <f>IF(COUNTIF($A$2:A602,A602)=1,1,0)</f>
        <v>1</v>
      </c>
    </row>
    <row r="603" spans="1:43" x14ac:dyDescent="0.3">
      <c r="A603" t="s">
        <v>12524</v>
      </c>
      <c r="C603" t="s">
        <v>5065</v>
      </c>
      <c r="D603" s="1">
        <v>46269</v>
      </c>
      <c r="E603" t="s">
        <v>11819</v>
      </c>
      <c r="F603" t="s">
        <v>44</v>
      </c>
      <c r="G603">
        <v>1799</v>
      </c>
      <c r="H603">
        <v>34.18</v>
      </c>
      <c r="I603">
        <v>6.15</v>
      </c>
      <c r="J603">
        <v>1758.67</v>
      </c>
      <c r="K603" s="1">
        <v>46271</v>
      </c>
      <c r="L603" t="s">
        <v>12428</v>
      </c>
      <c r="M603">
        <f t="shared" si="108"/>
        <v>1</v>
      </c>
      <c r="N603">
        <f>COUNTIF(Orders!$A:$A,C603)</f>
        <v>1</v>
      </c>
      <c r="P603">
        <f>COUNTIF(Orders!$H:$H,UPPER(SUBSTITUTE(TRIM(C603),"-","")))</f>
        <v>1</v>
      </c>
      <c r="R603" t="str">
        <f t="shared" si="109"/>
        <v>Matched Order Reference</v>
      </c>
      <c r="S603">
        <f t="shared" si="110"/>
        <v>1</v>
      </c>
      <c r="V603" cm="1">
        <f t="array" ref="V603">IF(E603&lt;&gt;"CAPTURE",0,SUMPRODUCT((MDR_Rates!$A$2:$A$10=F603)*(G603&gt;MDR_Rates!$B$2:$B$10)*((MDR_Rates!$C$2:$C$10="")+(G603&lt;=MDR_Rates!$C$2:$C$10))*MDR_Rates!$D$2:$D$10))</f>
        <v>1.9</v>
      </c>
      <c r="W603">
        <f t="shared" si="111"/>
        <v>34.18</v>
      </c>
      <c r="X603">
        <f t="shared" si="112"/>
        <v>6.15</v>
      </c>
      <c r="Y603">
        <f t="shared" si="113"/>
        <v>0</v>
      </c>
      <c r="Z603">
        <f t="shared" si="114"/>
        <v>0</v>
      </c>
      <c r="AG603" t="str">
        <f t="shared" si="115"/>
        <v/>
      </c>
      <c r="AI603" t="str">
        <f t="shared" si="116"/>
        <v/>
      </c>
      <c r="AJ603" t="str">
        <f t="shared" si="117"/>
        <v/>
      </c>
      <c r="AK603" t="str">
        <f t="shared" si="118"/>
        <v>ORD26002542</v>
      </c>
      <c r="AL603">
        <f>IF(E603&lt;&gt;"CAPTURE","",COUNTIF(Orders!$H:$H,AK603))</f>
        <v>1</v>
      </c>
      <c r="AP603" t="str">
        <f t="shared" si="119"/>
        <v>Matched to Order</v>
      </c>
      <c r="AQ603">
        <f>IF(COUNTIF($A$2:A603,A603)=1,1,0)</f>
        <v>1</v>
      </c>
    </row>
    <row r="604" spans="1:43" x14ac:dyDescent="0.3">
      <c r="A604" t="s">
        <v>12525</v>
      </c>
      <c r="C604" t="s">
        <v>5093</v>
      </c>
      <c r="D604" s="1">
        <v>46269</v>
      </c>
      <c r="E604" t="s">
        <v>11819</v>
      </c>
      <c r="F604" t="s">
        <v>9</v>
      </c>
      <c r="G604">
        <v>1397</v>
      </c>
      <c r="H604">
        <v>0</v>
      </c>
      <c r="I604">
        <v>0</v>
      </c>
      <c r="J604">
        <v>1397</v>
      </c>
      <c r="K604" s="1">
        <v>46271</v>
      </c>
      <c r="L604" t="s">
        <v>12428</v>
      </c>
      <c r="M604">
        <f t="shared" si="108"/>
        <v>1</v>
      </c>
      <c r="N604">
        <f>COUNTIF(Orders!$A:$A,C604)</f>
        <v>1</v>
      </c>
      <c r="P604">
        <f>COUNTIF(Orders!$H:$H,UPPER(SUBSTITUTE(TRIM(C604),"-","")))</f>
        <v>1</v>
      </c>
      <c r="R604" t="str">
        <f t="shared" si="109"/>
        <v>Matched Order Reference</v>
      </c>
      <c r="S604">
        <f t="shared" si="110"/>
        <v>1</v>
      </c>
      <c r="V604" cm="1">
        <f t="array" ref="V604">IF(E604&lt;&gt;"CAPTURE",0,SUMPRODUCT((MDR_Rates!$A$2:$A$10=F604)*(G604&gt;MDR_Rates!$B$2:$B$10)*((MDR_Rates!$C$2:$C$10="")+(G604&lt;=MDR_Rates!$C$2:$C$10))*MDR_Rates!$D$2:$D$10))</f>
        <v>0</v>
      </c>
      <c r="W604">
        <f t="shared" si="111"/>
        <v>0</v>
      </c>
      <c r="X604">
        <f t="shared" si="112"/>
        <v>0</v>
      </c>
      <c r="Y604">
        <f t="shared" si="113"/>
        <v>0</v>
      </c>
      <c r="Z604">
        <f t="shared" si="114"/>
        <v>0</v>
      </c>
      <c r="AG604" t="str">
        <f t="shared" si="115"/>
        <v/>
      </c>
      <c r="AI604" t="str">
        <f t="shared" si="116"/>
        <v/>
      </c>
      <c r="AJ604" t="str">
        <f t="shared" si="117"/>
        <v/>
      </c>
      <c r="AK604" t="str">
        <f t="shared" si="118"/>
        <v>ORD26002556</v>
      </c>
      <c r="AL604">
        <f>IF(E604&lt;&gt;"CAPTURE","",COUNTIF(Orders!$H:$H,AK604))</f>
        <v>1</v>
      </c>
      <c r="AP604" t="str">
        <f t="shared" si="119"/>
        <v>Matched to Order</v>
      </c>
      <c r="AQ604">
        <f>IF(COUNTIF($A$2:A604,A604)=1,1,0)</f>
        <v>1</v>
      </c>
    </row>
    <row r="605" spans="1:43" x14ac:dyDescent="0.3">
      <c r="A605" t="s">
        <v>12526</v>
      </c>
      <c r="C605" t="s">
        <v>5187</v>
      </c>
      <c r="D605" s="1">
        <v>46269</v>
      </c>
      <c r="E605" t="s">
        <v>11819</v>
      </c>
      <c r="F605" t="s">
        <v>9</v>
      </c>
      <c r="G605">
        <v>4999</v>
      </c>
      <c r="H605">
        <v>15</v>
      </c>
      <c r="I605">
        <v>2.7</v>
      </c>
      <c r="J605">
        <v>4981.3</v>
      </c>
      <c r="K605" s="1">
        <v>46271</v>
      </c>
      <c r="L605" t="s">
        <v>12428</v>
      </c>
      <c r="M605">
        <f t="shared" si="108"/>
        <v>1</v>
      </c>
      <c r="N605">
        <f>COUNTIF(Orders!$A:$A,C605)</f>
        <v>1</v>
      </c>
      <c r="P605">
        <f>COUNTIF(Orders!$H:$H,UPPER(SUBSTITUTE(TRIM(C605),"-","")))</f>
        <v>1</v>
      </c>
      <c r="R605" t="str">
        <f t="shared" si="109"/>
        <v>Matched Order Reference</v>
      </c>
      <c r="S605">
        <f t="shared" si="110"/>
        <v>1</v>
      </c>
      <c r="V605" cm="1">
        <f t="array" ref="V605">IF(E605&lt;&gt;"CAPTURE",0,SUMPRODUCT((MDR_Rates!$A$2:$A$10=F605)*(G605&gt;MDR_Rates!$B$2:$B$10)*((MDR_Rates!$C$2:$C$10="")+(G605&lt;=MDR_Rates!$C$2:$C$10))*MDR_Rates!$D$2:$D$10))</f>
        <v>0.3</v>
      </c>
      <c r="W605">
        <f t="shared" si="111"/>
        <v>15</v>
      </c>
      <c r="X605">
        <f t="shared" si="112"/>
        <v>2.7</v>
      </c>
      <c r="Y605">
        <f t="shared" si="113"/>
        <v>0</v>
      </c>
      <c r="Z605">
        <f t="shared" si="114"/>
        <v>0</v>
      </c>
      <c r="AG605" t="str">
        <f t="shared" si="115"/>
        <v/>
      </c>
      <c r="AI605" t="str">
        <f t="shared" si="116"/>
        <v/>
      </c>
      <c r="AJ605" t="str">
        <f t="shared" si="117"/>
        <v/>
      </c>
      <c r="AK605" t="str">
        <f t="shared" si="118"/>
        <v>ORD26002604</v>
      </c>
      <c r="AL605">
        <f>IF(E605&lt;&gt;"CAPTURE","",COUNTIF(Orders!$H:$H,AK605))</f>
        <v>1</v>
      </c>
      <c r="AP605" t="str">
        <f t="shared" si="119"/>
        <v>Matched to Order</v>
      </c>
      <c r="AQ605">
        <f>IF(COUNTIF($A$2:A605,A605)=1,1,0)</f>
        <v>1</v>
      </c>
    </row>
    <row r="606" spans="1:43" x14ac:dyDescent="0.3">
      <c r="A606" t="s">
        <v>12527</v>
      </c>
      <c r="C606" t="s">
        <v>12528</v>
      </c>
      <c r="D606" s="1">
        <v>46269</v>
      </c>
      <c r="E606" t="s">
        <v>11819</v>
      </c>
      <c r="F606" t="s">
        <v>9</v>
      </c>
      <c r="G606">
        <v>798</v>
      </c>
      <c r="H606">
        <v>0</v>
      </c>
      <c r="I606">
        <v>0</v>
      </c>
      <c r="J606">
        <v>798</v>
      </c>
      <c r="K606" s="1">
        <v>46271</v>
      </c>
      <c r="L606" t="s">
        <v>12428</v>
      </c>
      <c r="M606">
        <f t="shared" si="108"/>
        <v>1</v>
      </c>
      <c r="N606">
        <f>COUNTIF(Orders!$A:$A,C606)</f>
        <v>0</v>
      </c>
      <c r="P606">
        <f>COUNTIF(Orders!$H:$H,UPPER(SUBSTITUTE(TRIM(C606),"-","")))</f>
        <v>1</v>
      </c>
      <c r="R606" t="str">
        <f t="shared" si="109"/>
        <v>Matched Order Reference</v>
      </c>
      <c r="S606">
        <f t="shared" si="110"/>
        <v>1</v>
      </c>
      <c r="V606" cm="1">
        <f t="array" ref="V606">IF(E606&lt;&gt;"CAPTURE",0,SUMPRODUCT((MDR_Rates!$A$2:$A$10=F606)*(G606&gt;MDR_Rates!$B$2:$B$10)*((MDR_Rates!$C$2:$C$10="")+(G606&lt;=MDR_Rates!$C$2:$C$10))*MDR_Rates!$D$2:$D$10))</f>
        <v>0</v>
      </c>
      <c r="W606">
        <f t="shared" si="111"/>
        <v>0</v>
      </c>
      <c r="X606">
        <f t="shared" si="112"/>
        <v>0</v>
      </c>
      <c r="Y606">
        <f t="shared" si="113"/>
        <v>0</v>
      </c>
      <c r="Z606">
        <f t="shared" si="114"/>
        <v>0</v>
      </c>
      <c r="AG606" t="str">
        <f t="shared" si="115"/>
        <v/>
      </c>
      <c r="AI606" t="str">
        <f t="shared" si="116"/>
        <v/>
      </c>
      <c r="AJ606" t="str">
        <f t="shared" si="117"/>
        <v/>
      </c>
      <c r="AK606" t="str">
        <f t="shared" si="118"/>
        <v>ORD26002662</v>
      </c>
      <c r="AL606">
        <f>IF(E606&lt;&gt;"CAPTURE","",COUNTIF(Orders!$H:$H,AK606))</f>
        <v>1</v>
      </c>
      <c r="AP606" t="str">
        <f t="shared" si="119"/>
        <v>Matched to Order</v>
      </c>
      <c r="AQ606">
        <f>IF(COUNTIF($A$2:A606,A606)=1,1,0)</f>
        <v>1</v>
      </c>
    </row>
    <row r="607" spans="1:43" x14ac:dyDescent="0.3">
      <c r="A607" t="s">
        <v>12529</v>
      </c>
      <c r="C607" t="s">
        <v>5405</v>
      </c>
      <c r="D607" s="1">
        <v>46269</v>
      </c>
      <c r="E607" t="s">
        <v>11819</v>
      </c>
      <c r="F607" t="s">
        <v>17</v>
      </c>
      <c r="G607">
        <v>3499</v>
      </c>
      <c r="H607">
        <v>55.98</v>
      </c>
      <c r="I607">
        <v>10.08</v>
      </c>
      <c r="J607">
        <v>3432.94</v>
      </c>
      <c r="K607" s="1">
        <v>46271</v>
      </c>
      <c r="L607" t="s">
        <v>12428</v>
      </c>
      <c r="M607">
        <f t="shared" si="108"/>
        <v>1</v>
      </c>
      <c r="N607">
        <f>COUNTIF(Orders!$A:$A,C607)</f>
        <v>1</v>
      </c>
      <c r="P607">
        <f>COUNTIF(Orders!$H:$H,UPPER(SUBSTITUTE(TRIM(C607),"-","")))</f>
        <v>1</v>
      </c>
      <c r="R607" t="str">
        <f t="shared" si="109"/>
        <v>Matched Order Reference</v>
      </c>
      <c r="S607">
        <f t="shared" si="110"/>
        <v>1</v>
      </c>
      <c r="V607" cm="1">
        <f t="array" ref="V607">IF(E607&lt;&gt;"CAPTURE",0,SUMPRODUCT((MDR_Rates!$A$2:$A$10=F607)*(G607&gt;MDR_Rates!$B$2:$B$10)*((MDR_Rates!$C$2:$C$10="")+(G607&lt;=MDR_Rates!$C$2:$C$10))*MDR_Rates!$D$2:$D$10))</f>
        <v>1.6</v>
      </c>
      <c r="W607">
        <f t="shared" si="111"/>
        <v>55.98</v>
      </c>
      <c r="X607">
        <f t="shared" si="112"/>
        <v>10.08</v>
      </c>
      <c r="Y607">
        <f t="shared" si="113"/>
        <v>0</v>
      </c>
      <c r="Z607">
        <f t="shared" si="114"/>
        <v>0</v>
      </c>
      <c r="AG607" t="str">
        <f t="shared" si="115"/>
        <v/>
      </c>
      <c r="AI607" t="str">
        <f t="shared" si="116"/>
        <v/>
      </c>
      <c r="AJ607" t="str">
        <f t="shared" si="117"/>
        <v/>
      </c>
      <c r="AK607" t="str">
        <f t="shared" si="118"/>
        <v>ORD26002713</v>
      </c>
      <c r="AL607">
        <f>IF(E607&lt;&gt;"CAPTURE","",COUNTIF(Orders!$H:$H,AK607))</f>
        <v>1</v>
      </c>
      <c r="AP607" t="str">
        <f t="shared" si="119"/>
        <v>Matched to Order</v>
      </c>
      <c r="AQ607">
        <f>IF(COUNTIF($A$2:A607,A607)=1,1,0)</f>
        <v>1</v>
      </c>
    </row>
    <row r="608" spans="1:43" x14ac:dyDescent="0.3">
      <c r="A608" t="s">
        <v>12530</v>
      </c>
      <c r="C608" t="s">
        <v>5531</v>
      </c>
      <c r="D608" s="1">
        <v>46269</v>
      </c>
      <c r="E608" t="s">
        <v>11819</v>
      </c>
      <c r="F608" t="s">
        <v>17</v>
      </c>
      <c r="G608">
        <v>799</v>
      </c>
      <c r="H608">
        <v>14.38</v>
      </c>
      <c r="I608">
        <v>2.59</v>
      </c>
      <c r="J608">
        <v>782.03</v>
      </c>
      <c r="K608" s="1">
        <v>46271</v>
      </c>
      <c r="L608" t="s">
        <v>12428</v>
      </c>
      <c r="M608">
        <f t="shared" si="108"/>
        <v>1</v>
      </c>
      <c r="N608">
        <f>COUNTIF(Orders!$A:$A,C608)</f>
        <v>1</v>
      </c>
      <c r="P608">
        <f>COUNTIF(Orders!$H:$H,UPPER(SUBSTITUTE(TRIM(C608),"-","")))</f>
        <v>1</v>
      </c>
      <c r="R608" t="str">
        <f t="shared" si="109"/>
        <v>Matched Order Reference</v>
      </c>
      <c r="S608">
        <f t="shared" si="110"/>
        <v>1</v>
      </c>
      <c r="V608" cm="1">
        <f t="array" ref="V608">IF(E608&lt;&gt;"CAPTURE",0,SUMPRODUCT((MDR_Rates!$A$2:$A$10=F608)*(G608&gt;MDR_Rates!$B$2:$B$10)*((MDR_Rates!$C$2:$C$10="")+(G608&lt;=MDR_Rates!$C$2:$C$10))*MDR_Rates!$D$2:$D$10))</f>
        <v>1.8</v>
      </c>
      <c r="W608">
        <f t="shared" si="111"/>
        <v>14.38</v>
      </c>
      <c r="X608">
        <f t="shared" si="112"/>
        <v>2.59</v>
      </c>
      <c r="Y608">
        <f t="shared" si="113"/>
        <v>0</v>
      </c>
      <c r="Z608">
        <f t="shared" si="114"/>
        <v>0</v>
      </c>
      <c r="AG608" t="str">
        <f t="shared" si="115"/>
        <v/>
      </c>
      <c r="AI608" t="str">
        <f t="shared" si="116"/>
        <v/>
      </c>
      <c r="AJ608" t="str">
        <f t="shared" si="117"/>
        <v/>
      </c>
      <c r="AK608" t="str">
        <f t="shared" si="118"/>
        <v>ORD26002777</v>
      </c>
      <c r="AL608">
        <f>IF(E608&lt;&gt;"CAPTURE","",COUNTIF(Orders!$H:$H,AK608))</f>
        <v>1</v>
      </c>
      <c r="AP608" t="str">
        <f t="shared" si="119"/>
        <v>Matched to Order</v>
      </c>
      <c r="AQ608">
        <f>IF(COUNTIF($A$2:A608,A608)=1,1,0)</f>
        <v>1</v>
      </c>
    </row>
    <row r="609" spans="1:43" x14ac:dyDescent="0.3">
      <c r="A609" t="s">
        <v>12531</v>
      </c>
      <c r="C609" t="s">
        <v>5549</v>
      </c>
      <c r="D609" s="1">
        <v>46269</v>
      </c>
      <c r="E609" t="s">
        <v>11819</v>
      </c>
      <c r="F609" t="s">
        <v>9</v>
      </c>
      <c r="G609">
        <v>2499</v>
      </c>
      <c r="H609">
        <v>7.5</v>
      </c>
      <c r="I609">
        <v>1.35</v>
      </c>
      <c r="J609">
        <v>2490.15</v>
      </c>
      <c r="K609" s="1">
        <v>46271</v>
      </c>
      <c r="L609" t="s">
        <v>12428</v>
      </c>
      <c r="M609">
        <f t="shared" si="108"/>
        <v>1</v>
      </c>
      <c r="N609">
        <f>COUNTIF(Orders!$A:$A,C609)</f>
        <v>1</v>
      </c>
      <c r="P609">
        <f>COUNTIF(Orders!$H:$H,UPPER(SUBSTITUTE(TRIM(C609),"-","")))</f>
        <v>1</v>
      </c>
      <c r="R609" t="str">
        <f t="shared" si="109"/>
        <v>Matched Order Reference</v>
      </c>
      <c r="S609">
        <f t="shared" si="110"/>
        <v>1</v>
      </c>
      <c r="V609" cm="1">
        <f t="array" ref="V609">IF(E609&lt;&gt;"CAPTURE",0,SUMPRODUCT((MDR_Rates!$A$2:$A$10=F609)*(G609&gt;MDR_Rates!$B$2:$B$10)*((MDR_Rates!$C$2:$C$10="")+(G609&lt;=MDR_Rates!$C$2:$C$10))*MDR_Rates!$D$2:$D$10))</f>
        <v>0.3</v>
      </c>
      <c r="W609">
        <f t="shared" si="111"/>
        <v>7.5</v>
      </c>
      <c r="X609">
        <f t="shared" si="112"/>
        <v>1.35</v>
      </c>
      <c r="Y609">
        <f t="shared" si="113"/>
        <v>0</v>
      </c>
      <c r="Z609">
        <f t="shared" si="114"/>
        <v>0</v>
      </c>
      <c r="AG609" t="str">
        <f t="shared" si="115"/>
        <v/>
      </c>
      <c r="AI609" t="str">
        <f t="shared" si="116"/>
        <v/>
      </c>
      <c r="AJ609" t="str">
        <f t="shared" si="117"/>
        <v/>
      </c>
      <c r="AK609" t="str">
        <f t="shared" si="118"/>
        <v>ORD26002786</v>
      </c>
      <c r="AL609">
        <f>IF(E609&lt;&gt;"CAPTURE","",COUNTIF(Orders!$H:$H,AK609))</f>
        <v>1</v>
      </c>
      <c r="AP609" t="str">
        <f t="shared" si="119"/>
        <v>Matched to Order</v>
      </c>
      <c r="AQ609">
        <f>IF(COUNTIF($A$2:A609,A609)=1,1,0)</f>
        <v>1</v>
      </c>
    </row>
    <row r="610" spans="1:43" x14ac:dyDescent="0.3">
      <c r="A610" t="s">
        <v>12532</v>
      </c>
      <c r="C610" t="s">
        <v>12533</v>
      </c>
      <c r="D610" s="1">
        <v>46269</v>
      </c>
      <c r="E610" t="s">
        <v>11819</v>
      </c>
      <c r="F610" t="s">
        <v>9</v>
      </c>
      <c r="G610">
        <v>1799</v>
      </c>
      <c r="H610">
        <v>5.4</v>
      </c>
      <c r="I610">
        <v>0.97</v>
      </c>
      <c r="J610">
        <v>1792.63</v>
      </c>
      <c r="K610" s="1">
        <v>46271</v>
      </c>
      <c r="L610" t="s">
        <v>12428</v>
      </c>
      <c r="M610">
        <f t="shared" si="108"/>
        <v>1</v>
      </c>
      <c r="N610">
        <f>COUNTIF(Orders!$A:$A,C610)</f>
        <v>0</v>
      </c>
      <c r="P610">
        <f>COUNTIF(Orders!$H:$H,UPPER(SUBSTITUTE(TRIM(C610),"-","")))</f>
        <v>1</v>
      </c>
      <c r="R610" t="str">
        <f t="shared" si="109"/>
        <v>Matched Order Reference</v>
      </c>
      <c r="S610">
        <f t="shared" si="110"/>
        <v>1</v>
      </c>
      <c r="V610" cm="1">
        <f t="array" ref="V610">IF(E610&lt;&gt;"CAPTURE",0,SUMPRODUCT((MDR_Rates!$A$2:$A$10=F610)*(G610&gt;MDR_Rates!$B$2:$B$10)*((MDR_Rates!$C$2:$C$10="")+(G610&lt;=MDR_Rates!$C$2:$C$10))*MDR_Rates!$D$2:$D$10))</f>
        <v>0</v>
      </c>
      <c r="W610">
        <f t="shared" si="111"/>
        <v>0</v>
      </c>
      <c r="X610">
        <f t="shared" si="112"/>
        <v>0</v>
      </c>
      <c r="Y610">
        <f t="shared" si="113"/>
        <v>5.4</v>
      </c>
      <c r="Z610">
        <f t="shared" si="114"/>
        <v>0.97</v>
      </c>
      <c r="AG610" t="str">
        <f t="shared" si="115"/>
        <v/>
      </c>
      <c r="AI610" t="str">
        <f t="shared" si="116"/>
        <v/>
      </c>
      <c r="AJ610" t="str">
        <f t="shared" si="117"/>
        <v/>
      </c>
      <c r="AK610" t="str">
        <f t="shared" si="118"/>
        <v>ORD26002795</v>
      </c>
      <c r="AL610">
        <f>IF(E610&lt;&gt;"CAPTURE","",COUNTIF(Orders!$H:$H,AK610))</f>
        <v>1</v>
      </c>
      <c r="AP610" t="str">
        <f t="shared" si="119"/>
        <v>Matched to Order</v>
      </c>
      <c r="AQ610">
        <f>IF(COUNTIF($A$2:A610,A610)=1,1,0)</f>
        <v>1</v>
      </c>
    </row>
    <row r="611" spans="1:43" x14ac:dyDescent="0.3">
      <c r="A611" t="s">
        <v>12534</v>
      </c>
      <c r="C611" t="s">
        <v>5579</v>
      </c>
      <c r="D611" s="1">
        <v>46269</v>
      </c>
      <c r="E611" t="s">
        <v>11819</v>
      </c>
      <c r="F611" t="s">
        <v>9</v>
      </c>
      <c r="G611">
        <v>299</v>
      </c>
      <c r="H611">
        <v>0</v>
      </c>
      <c r="I611">
        <v>0</v>
      </c>
      <c r="J611">
        <v>299</v>
      </c>
      <c r="K611" s="1">
        <v>46271</v>
      </c>
      <c r="L611" t="s">
        <v>12428</v>
      </c>
      <c r="M611">
        <f t="shared" si="108"/>
        <v>1</v>
      </c>
      <c r="N611">
        <f>COUNTIF(Orders!$A:$A,C611)</f>
        <v>1</v>
      </c>
      <c r="P611">
        <f>COUNTIF(Orders!$H:$H,UPPER(SUBSTITUTE(TRIM(C611),"-","")))</f>
        <v>1</v>
      </c>
      <c r="R611" t="str">
        <f t="shared" si="109"/>
        <v>Matched Order Reference</v>
      </c>
      <c r="S611">
        <f t="shared" si="110"/>
        <v>1</v>
      </c>
      <c r="V611" cm="1">
        <f t="array" ref="V611">IF(E611&lt;&gt;"CAPTURE",0,SUMPRODUCT((MDR_Rates!$A$2:$A$10=F611)*(G611&gt;MDR_Rates!$B$2:$B$10)*((MDR_Rates!$C$2:$C$10="")+(G611&lt;=MDR_Rates!$C$2:$C$10))*MDR_Rates!$D$2:$D$10))</f>
        <v>0</v>
      </c>
      <c r="W611">
        <f t="shared" si="111"/>
        <v>0</v>
      </c>
      <c r="X611">
        <f t="shared" si="112"/>
        <v>0</v>
      </c>
      <c r="Y611">
        <f t="shared" si="113"/>
        <v>0</v>
      </c>
      <c r="Z611">
        <f t="shared" si="114"/>
        <v>0</v>
      </c>
      <c r="AG611" t="str">
        <f t="shared" si="115"/>
        <v/>
      </c>
      <c r="AI611" t="str">
        <f t="shared" si="116"/>
        <v/>
      </c>
      <c r="AJ611" t="str">
        <f t="shared" si="117"/>
        <v/>
      </c>
      <c r="AK611" t="str">
        <f t="shared" si="118"/>
        <v>ORD26002801</v>
      </c>
      <c r="AL611">
        <f>IF(E611&lt;&gt;"CAPTURE","",COUNTIF(Orders!$H:$H,AK611))</f>
        <v>1</v>
      </c>
      <c r="AP611" t="str">
        <f t="shared" si="119"/>
        <v>Matched to Order</v>
      </c>
      <c r="AQ611">
        <f>IF(COUNTIF($A$2:A611,A611)=1,1,0)</f>
        <v>1</v>
      </c>
    </row>
    <row r="612" spans="1:43" x14ac:dyDescent="0.3">
      <c r="A612" t="s">
        <v>12535</v>
      </c>
      <c r="C612" t="s">
        <v>12536</v>
      </c>
      <c r="D612" s="1">
        <v>46269</v>
      </c>
      <c r="E612" t="s">
        <v>11819</v>
      </c>
      <c r="F612" t="s">
        <v>44</v>
      </c>
      <c r="G612">
        <v>599</v>
      </c>
      <c r="H612">
        <v>11.38</v>
      </c>
      <c r="I612">
        <v>2.0499999999999998</v>
      </c>
      <c r="J612">
        <v>585.57000000000005</v>
      </c>
      <c r="K612" s="1">
        <v>46271</v>
      </c>
      <c r="L612" t="s">
        <v>12428</v>
      </c>
      <c r="M612">
        <f t="shared" si="108"/>
        <v>1</v>
      </c>
      <c r="N612">
        <f>COUNTIF(Orders!$A:$A,C612)</f>
        <v>1</v>
      </c>
      <c r="P612">
        <f>COUNTIF(Orders!$H:$H,UPPER(SUBSTITUTE(TRIM(C612),"-","")))</f>
        <v>1</v>
      </c>
      <c r="R612" t="str">
        <f t="shared" si="109"/>
        <v>Matched Order Reference</v>
      </c>
      <c r="S612">
        <f t="shared" si="110"/>
        <v>1</v>
      </c>
      <c r="V612" cm="1">
        <f t="array" ref="V612">IF(E612&lt;&gt;"CAPTURE",0,SUMPRODUCT((MDR_Rates!$A$2:$A$10=F612)*(G612&gt;MDR_Rates!$B$2:$B$10)*((MDR_Rates!$C$2:$C$10="")+(G612&lt;=MDR_Rates!$C$2:$C$10))*MDR_Rates!$D$2:$D$10))</f>
        <v>1.9</v>
      </c>
      <c r="W612">
        <f t="shared" si="111"/>
        <v>11.38</v>
      </c>
      <c r="X612">
        <f t="shared" si="112"/>
        <v>2.0499999999999998</v>
      </c>
      <c r="Y612">
        <f t="shared" si="113"/>
        <v>0</v>
      </c>
      <c r="Z612">
        <f t="shared" si="114"/>
        <v>0</v>
      </c>
      <c r="AG612" t="str">
        <f t="shared" si="115"/>
        <v/>
      </c>
      <c r="AI612" t="str">
        <f t="shared" si="116"/>
        <v/>
      </c>
      <c r="AJ612" t="str">
        <f t="shared" si="117"/>
        <v/>
      </c>
      <c r="AK612" t="str">
        <f t="shared" si="118"/>
        <v>ORD26002818</v>
      </c>
      <c r="AL612">
        <f>IF(E612&lt;&gt;"CAPTURE","",COUNTIF(Orders!$H:$H,AK612))</f>
        <v>1</v>
      </c>
      <c r="AP612" t="str">
        <f t="shared" si="119"/>
        <v>Matched to Order</v>
      </c>
      <c r="AQ612">
        <f>IF(COUNTIF($A$2:A612,A612)=1,1,0)</f>
        <v>1</v>
      </c>
    </row>
    <row r="613" spans="1:43" x14ac:dyDescent="0.3">
      <c r="A613" t="s">
        <v>12537</v>
      </c>
      <c r="C613" t="s">
        <v>5624</v>
      </c>
      <c r="D613" s="1">
        <v>46269</v>
      </c>
      <c r="E613" t="s">
        <v>11819</v>
      </c>
      <c r="F613" t="s">
        <v>9</v>
      </c>
      <c r="G613">
        <v>1299</v>
      </c>
      <c r="H613">
        <v>0</v>
      </c>
      <c r="I613">
        <v>0</v>
      </c>
      <c r="J613">
        <v>1299</v>
      </c>
      <c r="K613" s="1">
        <v>46271</v>
      </c>
      <c r="L613" t="s">
        <v>12428</v>
      </c>
      <c r="M613">
        <f t="shared" si="108"/>
        <v>1</v>
      </c>
      <c r="N613">
        <f>COUNTIF(Orders!$A:$A,C613)</f>
        <v>1</v>
      </c>
      <c r="P613">
        <f>COUNTIF(Orders!$H:$H,UPPER(SUBSTITUTE(TRIM(C613),"-","")))</f>
        <v>1</v>
      </c>
      <c r="R613" t="str">
        <f t="shared" si="109"/>
        <v>Matched Order Reference</v>
      </c>
      <c r="S613">
        <f t="shared" si="110"/>
        <v>1</v>
      </c>
      <c r="V613" cm="1">
        <f t="array" ref="V613">IF(E613&lt;&gt;"CAPTURE",0,SUMPRODUCT((MDR_Rates!$A$2:$A$10=F613)*(G613&gt;MDR_Rates!$B$2:$B$10)*((MDR_Rates!$C$2:$C$10="")+(G613&lt;=MDR_Rates!$C$2:$C$10))*MDR_Rates!$D$2:$D$10))</f>
        <v>0</v>
      </c>
      <c r="W613">
        <f t="shared" si="111"/>
        <v>0</v>
      </c>
      <c r="X613">
        <f t="shared" si="112"/>
        <v>0</v>
      </c>
      <c r="Y613">
        <f t="shared" si="113"/>
        <v>0</v>
      </c>
      <c r="Z613">
        <f t="shared" si="114"/>
        <v>0</v>
      </c>
      <c r="AG613" t="str">
        <f t="shared" si="115"/>
        <v/>
      </c>
      <c r="AI613" t="str">
        <f t="shared" si="116"/>
        <v/>
      </c>
      <c r="AJ613" t="str">
        <f t="shared" si="117"/>
        <v/>
      </c>
      <c r="AK613" t="str">
        <f t="shared" si="118"/>
        <v>ORD26002824</v>
      </c>
      <c r="AL613">
        <f>IF(E613&lt;&gt;"CAPTURE","",COUNTIF(Orders!$H:$H,AK613))</f>
        <v>1</v>
      </c>
      <c r="AP613" t="str">
        <f t="shared" si="119"/>
        <v>Matched to Order</v>
      </c>
      <c r="AQ613">
        <f>IF(COUNTIF($A$2:A613,A613)=1,1,0)</f>
        <v>1</v>
      </c>
    </row>
    <row r="614" spans="1:43" x14ac:dyDescent="0.3">
      <c r="A614" t="s">
        <v>12538</v>
      </c>
      <c r="C614" t="s">
        <v>5708</v>
      </c>
      <c r="D614" s="1">
        <v>46269</v>
      </c>
      <c r="E614" t="s">
        <v>11819</v>
      </c>
      <c r="F614" t="s">
        <v>17</v>
      </c>
      <c r="G614">
        <v>1499</v>
      </c>
      <c r="H614">
        <v>26.98</v>
      </c>
      <c r="I614">
        <v>4.8600000000000003</v>
      </c>
      <c r="J614">
        <v>1467.16</v>
      </c>
      <c r="K614" s="1">
        <v>46271</v>
      </c>
      <c r="L614" t="s">
        <v>12428</v>
      </c>
      <c r="M614">
        <f t="shared" si="108"/>
        <v>1</v>
      </c>
      <c r="N614">
        <f>COUNTIF(Orders!$A:$A,C614)</f>
        <v>1</v>
      </c>
      <c r="P614">
        <f>COUNTIF(Orders!$H:$H,UPPER(SUBSTITUTE(TRIM(C614),"-","")))</f>
        <v>1</v>
      </c>
      <c r="R614" t="str">
        <f t="shared" si="109"/>
        <v>Matched Order Reference</v>
      </c>
      <c r="S614">
        <f t="shared" si="110"/>
        <v>1</v>
      </c>
      <c r="V614" cm="1">
        <f t="array" ref="V614">IF(E614&lt;&gt;"CAPTURE",0,SUMPRODUCT((MDR_Rates!$A$2:$A$10=F614)*(G614&gt;MDR_Rates!$B$2:$B$10)*((MDR_Rates!$C$2:$C$10="")+(G614&lt;=MDR_Rates!$C$2:$C$10))*MDR_Rates!$D$2:$D$10))</f>
        <v>1.8</v>
      </c>
      <c r="W614">
        <f t="shared" si="111"/>
        <v>26.98</v>
      </c>
      <c r="X614">
        <f t="shared" si="112"/>
        <v>4.8600000000000003</v>
      </c>
      <c r="Y614">
        <f t="shared" si="113"/>
        <v>0</v>
      </c>
      <c r="Z614">
        <f t="shared" si="114"/>
        <v>0</v>
      </c>
      <c r="AG614" t="str">
        <f t="shared" si="115"/>
        <v/>
      </c>
      <c r="AI614" t="str">
        <f t="shared" si="116"/>
        <v/>
      </c>
      <c r="AJ614" t="str">
        <f t="shared" si="117"/>
        <v/>
      </c>
      <c r="AK614" t="str">
        <f t="shared" si="118"/>
        <v>ORD26002867</v>
      </c>
      <c r="AL614">
        <f>IF(E614&lt;&gt;"CAPTURE","",COUNTIF(Orders!$H:$H,AK614))</f>
        <v>1</v>
      </c>
      <c r="AP614" t="str">
        <f t="shared" si="119"/>
        <v>Matched to Order</v>
      </c>
      <c r="AQ614">
        <f>IF(COUNTIF($A$2:A614,A614)=1,1,0)</f>
        <v>1</v>
      </c>
    </row>
    <row r="615" spans="1:43" x14ac:dyDescent="0.3">
      <c r="A615" t="s">
        <v>12539</v>
      </c>
      <c r="C615" t="s">
        <v>5735</v>
      </c>
      <c r="D615" s="1">
        <v>46269</v>
      </c>
      <c r="E615" t="s">
        <v>11819</v>
      </c>
      <c r="F615" t="s">
        <v>44</v>
      </c>
      <c r="G615">
        <v>499</v>
      </c>
      <c r="H615">
        <v>9.48</v>
      </c>
      <c r="I615">
        <v>1.71</v>
      </c>
      <c r="J615">
        <v>487.81</v>
      </c>
      <c r="K615" s="1">
        <v>46271</v>
      </c>
      <c r="L615" t="s">
        <v>12428</v>
      </c>
      <c r="M615">
        <f t="shared" si="108"/>
        <v>1</v>
      </c>
      <c r="N615">
        <f>COUNTIF(Orders!$A:$A,C615)</f>
        <v>1</v>
      </c>
      <c r="P615">
        <f>COUNTIF(Orders!$H:$H,UPPER(SUBSTITUTE(TRIM(C615),"-","")))</f>
        <v>1</v>
      </c>
      <c r="R615" t="str">
        <f t="shared" si="109"/>
        <v>Matched Order Reference</v>
      </c>
      <c r="S615">
        <f t="shared" si="110"/>
        <v>1</v>
      </c>
      <c r="V615" cm="1">
        <f t="array" ref="V615">IF(E615&lt;&gt;"CAPTURE",0,SUMPRODUCT((MDR_Rates!$A$2:$A$10=F615)*(G615&gt;MDR_Rates!$B$2:$B$10)*((MDR_Rates!$C$2:$C$10="")+(G615&lt;=MDR_Rates!$C$2:$C$10))*MDR_Rates!$D$2:$D$10))</f>
        <v>1.9</v>
      </c>
      <c r="W615">
        <f t="shared" si="111"/>
        <v>9.48</v>
      </c>
      <c r="X615">
        <f t="shared" si="112"/>
        <v>1.71</v>
      </c>
      <c r="Y615">
        <f t="shared" si="113"/>
        <v>0</v>
      </c>
      <c r="Z615">
        <f t="shared" si="114"/>
        <v>0</v>
      </c>
      <c r="AG615" t="str">
        <f t="shared" si="115"/>
        <v/>
      </c>
      <c r="AI615" t="str">
        <f t="shared" si="116"/>
        <v/>
      </c>
      <c r="AJ615" t="str">
        <f t="shared" si="117"/>
        <v/>
      </c>
      <c r="AK615" t="str">
        <f t="shared" si="118"/>
        <v>ORD26002881</v>
      </c>
      <c r="AL615">
        <f>IF(E615&lt;&gt;"CAPTURE","",COUNTIF(Orders!$H:$H,AK615))</f>
        <v>1</v>
      </c>
      <c r="AP615" t="str">
        <f t="shared" si="119"/>
        <v>Matched to Order</v>
      </c>
      <c r="AQ615">
        <f>IF(COUNTIF($A$2:A615,A615)=1,1,0)</f>
        <v>1</v>
      </c>
    </row>
    <row r="616" spans="1:43" x14ac:dyDescent="0.3">
      <c r="A616" t="s">
        <v>12540</v>
      </c>
      <c r="C616" t="s">
        <v>5739</v>
      </c>
      <c r="D616" s="1">
        <v>46269</v>
      </c>
      <c r="E616" t="s">
        <v>11819</v>
      </c>
      <c r="F616" t="s">
        <v>9</v>
      </c>
      <c r="G616">
        <v>648</v>
      </c>
      <c r="H616">
        <v>0</v>
      </c>
      <c r="I616">
        <v>0</v>
      </c>
      <c r="J616">
        <v>648</v>
      </c>
      <c r="K616" s="1">
        <v>46271</v>
      </c>
      <c r="L616" t="s">
        <v>12428</v>
      </c>
      <c r="M616">
        <f t="shared" si="108"/>
        <v>1</v>
      </c>
      <c r="N616">
        <f>COUNTIF(Orders!$A:$A,C616)</f>
        <v>1</v>
      </c>
      <c r="P616">
        <f>COUNTIF(Orders!$H:$H,UPPER(SUBSTITUTE(TRIM(C616),"-","")))</f>
        <v>1</v>
      </c>
      <c r="R616" t="str">
        <f t="shared" si="109"/>
        <v>Matched Order Reference</v>
      </c>
      <c r="S616">
        <f t="shared" si="110"/>
        <v>1</v>
      </c>
      <c r="V616" cm="1">
        <f t="array" ref="V616">IF(E616&lt;&gt;"CAPTURE",0,SUMPRODUCT((MDR_Rates!$A$2:$A$10=F616)*(G616&gt;MDR_Rates!$B$2:$B$10)*((MDR_Rates!$C$2:$C$10="")+(G616&lt;=MDR_Rates!$C$2:$C$10))*MDR_Rates!$D$2:$D$10))</f>
        <v>0</v>
      </c>
      <c r="W616">
        <f t="shared" si="111"/>
        <v>0</v>
      </c>
      <c r="X616">
        <f t="shared" si="112"/>
        <v>0</v>
      </c>
      <c r="Y616">
        <f t="shared" si="113"/>
        <v>0</v>
      </c>
      <c r="Z616">
        <f t="shared" si="114"/>
        <v>0</v>
      </c>
      <c r="AG616" t="str">
        <f t="shared" si="115"/>
        <v/>
      </c>
      <c r="AI616" t="str">
        <f t="shared" si="116"/>
        <v/>
      </c>
      <c r="AJ616" t="str">
        <f t="shared" si="117"/>
        <v/>
      </c>
      <c r="AK616" t="str">
        <f t="shared" si="118"/>
        <v>ORD26002883</v>
      </c>
      <c r="AL616">
        <f>IF(E616&lt;&gt;"CAPTURE","",COUNTIF(Orders!$H:$H,AK616))</f>
        <v>1</v>
      </c>
      <c r="AP616" t="str">
        <f t="shared" si="119"/>
        <v>Matched to Order</v>
      </c>
      <c r="AQ616">
        <f>IF(COUNTIF($A$2:A616,A616)=1,1,0)</f>
        <v>1</v>
      </c>
    </row>
    <row r="617" spans="1:43" x14ac:dyDescent="0.3">
      <c r="A617" t="s">
        <v>12541</v>
      </c>
      <c r="C617" t="s">
        <v>5860</v>
      </c>
      <c r="D617" s="1">
        <v>46269</v>
      </c>
      <c r="E617" t="s">
        <v>11819</v>
      </c>
      <c r="F617" t="s">
        <v>44</v>
      </c>
      <c r="G617">
        <v>1998</v>
      </c>
      <c r="H617">
        <v>37.96</v>
      </c>
      <c r="I617">
        <v>6.83</v>
      </c>
      <c r="J617">
        <v>1953.21</v>
      </c>
      <c r="K617" s="1">
        <v>46271</v>
      </c>
      <c r="L617" t="s">
        <v>12428</v>
      </c>
      <c r="M617">
        <f t="shared" si="108"/>
        <v>1</v>
      </c>
      <c r="N617">
        <f>COUNTIF(Orders!$A:$A,C617)</f>
        <v>1</v>
      </c>
      <c r="P617">
        <f>COUNTIF(Orders!$H:$H,UPPER(SUBSTITUTE(TRIM(C617),"-","")))</f>
        <v>1</v>
      </c>
      <c r="R617" t="str">
        <f t="shared" si="109"/>
        <v>Matched Order Reference</v>
      </c>
      <c r="S617">
        <f t="shared" si="110"/>
        <v>1</v>
      </c>
      <c r="V617" cm="1">
        <f t="array" ref="V617">IF(E617&lt;&gt;"CAPTURE",0,SUMPRODUCT((MDR_Rates!$A$2:$A$10=F617)*(G617&gt;MDR_Rates!$B$2:$B$10)*((MDR_Rates!$C$2:$C$10="")+(G617&lt;=MDR_Rates!$C$2:$C$10))*MDR_Rates!$D$2:$D$10))</f>
        <v>1.9</v>
      </c>
      <c r="W617">
        <f t="shared" si="111"/>
        <v>37.96</v>
      </c>
      <c r="X617">
        <f t="shared" si="112"/>
        <v>6.83</v>
      </c>
      <c r="Y617">
        <f t="shared" si="113"/>
        <v>0</v>
      </c>
      <c r="Z617">
        <f t="shared" si="114"/>
        <v>0</v>
      </c>
      <c r="AG617" t="str">
        <f t="shared" si="115"/>
        <v/>
      </c>
      <c r="AI617" t="str">
        <f t="shared" si="116"/>
        <v/>
      </c>
      <c r="AJ617" t="str">
        <f t="shared" si="117"/>
        <v/>
      </c>
      <c r="AK617" t="str">
        <f t="shared" si="118"/>
        <v>ORD26002944</v>
      </c>
      <c r="AL617">
        <f>IF(E617&lt;&gt;"CAPTURE","",COUNTIF(Orders!$H:$H,AK617))</f>
        <v>1</v>
      </c>
      <c r="AP617" t="str">
        <f t="shared" si="119"/>
        <v>Matched to Order</v>
      </c>
      <c r="AQ617">
        <f>IF(COUNTIF($A$2:A617,A617)=1,1,0)</f>
        <v>1</v>
      </c>
    </row>
    <row r="618" spans="1:43" x14ac:dyDescent="0.3">
      <c r="A618" t="s">
        <v>12542</v>
      </c>
      <c r="C618" t="s">
        <v>6115</v>
      </c>
      <c r="D618" s="1">
        <v>46269</v>
      </c>
      <c r="E618" t="s">
        <v>11819</v>
      </c>
      <c r="F618" t="s">
        <v>9</v>
      </c>
      <c r="G618">
        <v>1798</v>
      </c>
      <c r="H618">
        <v>0</v>
      </c>
      <c r="I618">
        <v>0</v>
      </c>
      <c r="J618">
        <v>1798</v>
      </c>
      <c r="K618" s="1">
        <v>46271</v>
      </c>
      <c r="L618" t="s">
        <v>12428</v>
      </c>
      <c r="M618">
        <f t="shared" si="108"/>
        <v>1</v>
      </c>
      <c r="N618">
        <f>COUNTIF(Orders!$A:$A,C618)</f>
        <v>1</v>
      </c>
      <c r="P618">
        <f>COUNTIF(Orders!$H:$H,UPPER(SUBSTITUTE(TRIM(C618),"-","")))</f>
        <v>1</v>
      </c>
      <c r="R618" t="str">
        <f t="shared" si="109"/>
        <v>Matched Order Reference</v>
      </c>
      <c r="S618">
        <f t="shared" si="110"/>
        <v>1</v>
      </c>
      <c r="V618" cm="1">
        <f t="array" ref="V618">IF(E618&lt;&gt;"CAPTURE",0,SUMPRODUCT((MDR_Rates!$A$2:$A$10=F618)*(G618&gt;MDR_Rates!$B$2:$B$10)*((MDR_Rates!$C$2:$C$10="")+(G618&lt;=MDR_Rates!$C$2:$C$10))*MDR_Rates!$D$2:$D$10))</f>
        <v>0</v>
      </c>
      <c r="W618">
        <f t="shared" si="111"/>
        <v>0</v>
      </c>
      <c r="X618">
        <f t="shared" si="112"/>
        <v>0</v>
      </c>
      <c r="Y618">
        <f t="shared" si="113"/>
        <v>0</v>
      </c>
      <c r="Z618">
        <f t="shared" si="114"/>
        <v>0</v>
      </c>
      <c r="AG618" t="str">
        <f t="shared" si="115"/>
        <v/>
      </c>
      <c r="AI618" t="str">
        <f t="shared" si="116"/>
        <v/>
      </c>
      <c r="AJ618" t="str">
        <f t="shared" si="117"/>
        <v/>
      </c>
      <c r="AK618" t="str">
        <f t="shared" si="118"/>
        <v>ORD26003075</v>
      </c>
      <c r="AL618">
        <f>IF(E618&lt;&gt;"CAPTURE","",COUNTIF(Orders!$H:$H,AK618))</f>
        <v>1</v>
      </c>
      <c r="AP618" t="str">
        <f t="shared" si="119"/>
        <v>Matched to Order</v>
      </c>
      <c r="AQ618">
        <f>IF(COUNTIF($A$2:A618,A618)=1,1,0)</f>
        <v>1</v>
      </c>
    </row>
    <row r="619" spans="1:43" x14ac:dyDescent="0.3">
      <c r="A619" t="s">
        <v>12543</v>
      </c>
      <c r="C619" t="s">
        <v>6176</v>
      </c>
      <c r="D619" s="1">
        <v>46269</v>
      </c>
      <c r="E619" t="s">
        <v>11819</v>
      </c>
      <c r="F619" t="s">
        <v>17</v>
      </c>
      <c r="G619">
        <v>2447</v>
      </c>
      <c r="H619">
        <v>39.15</v>
      </c>
      <c r="I619">
        <v>7.05</v>
      </c>
      <c r="J619">
        <v>2400.8000000000002</v>
      </c>
      <c r="K619" s="1">
        <v>46271</v>
      </c>
      <c r="L619" t="s">
        <v>12428</v>
      </c>
      <c r="M619">
        <f t="shared" si="108"/>
        <v>1</v>
      </c>
      <c r="N619">
        <f>COUNTIF(Orders!$A:$A,C619)</f>
        <v>1</v>
      </c>
      <c r="P619">
        <f>COUNTIF(Orders!$H:$H,UPPER(SUBSTITUTE(TRIM(C619),"-","")))</f>
        <v>1</v>
      </c>
      <c r="R619" t="str">
        <f t="shared" si="109"/>
        <v>Matched Order Reference</v>
      </c>
      <c r="S619">
        <f t="shared" si="110"/>
        <v>1</v>
      </c>
      <c r="V619" cm="1">
        <f t="array" ref="V619">IF(E619&lt;&gt;"CAPTURE",0,SUMPRODUCT((MDR_Rates!$A$2:$A$10=F619)*(G619&gt;MDR_Rates!$B$2:$B$10)*((MDR_Rates!$C$2:$C$10="")+(G619&lt;=MDR_Rates!$C$2:$C$10))*MDR_Rates!$D$2:$D$10))</f>
        <v>1.6</v>
      </c>
      <c r="W619">
        <f t="shared" si="111"/>
        <v>39.15</v>
      </c>
      <c r="X619">
        <f t="shared" si="112"/>
        <v>7.05</v>
      </c>
      <c r="Y619">
        <f t="shared" si="113"/>
        <v>0</v>
      </c>
      <c r="Z619">
        <f t="shared" si="114"/>
        <v>0</v>
      </c>
      <c r="AG619" t="str">
        <f t="shared" si="115"/>
        <v/>
      </c>
      <c r="AI619" t="str">
        <f t="shared" si="116"/>
        <v/>
      </c>
      <c r="AJ619" t="str">
        <f t="shared" si="117"/>
        <v/>
      </c>
      <c r="AK619" t="str">
        <f t="shared" si="118"/>
        <v>ORD26003106</v>
      </c>
      <c r="AL619">
        <f>IF(E619&lt;&gt;"CAPTURE","",COUNTIF(Orders!$H:$H,AK619))</f>
        <v>1</v>
      </c>
      <c r="AP619" t="str">
        <f t="shared" si="119"/>
        <v>Matched to Order</v>
      </c>
      <c r="AQ619">
        <f>IF(COUNTIF($A$2:A619,A619)=1,1,0)</f>
        <v>1</v>
      </c>
    </row>
    <row r="620" spans="1:43" x14ac:dyDescent="0.3">
      <c r="A620" t="s">
        <v>12544</v>
      </c>
      <c r="C620" t="s">
        <v>6178</v>
      </c>
      <c r="D620" s="1">
        <v>46269</v>
      </c>
      <c r="E620" t="s">
        <v>11819</v>
      </c>
      <c r="F620" t="s">
        <v>9</v>
      </c>
      <c r="G620">
        <v>299</v>
      </c>
      <c r="H620">
        <v>0</v>
      </c>
      <c r="I620">
        <v>0</v>
      </c>
      <c r="J620">
        <v>299</v>
      </c>
      <c r="K620" s="1">
        <v>46271</v>
      </c>
      <c r="L620" t="s">
        <v>12428</v>
      </c>
      <c r="M620">
        <f t="shared" si="108"/>
        <v>1</v>
      </c>
      <c r="N620">
        <f>COUNTIF(Orders!$A:$A,C620)</f>
        <v>1</v>
      </c>
      <c r="P620">
        <f>COUNTIF(Orders!$H:$H,UPPER(SUBSTITUTE(TRIM(C620),"-","")))</f>
        <v>1</v>
      </c>
      <c r="R620" t="str">
        <f t="shared" si="109"/>
        <v>Matched Order Reference</v>
      </c>
      <c r="S620">
        <f t="shared" si="110"/>
        <v>1</v>
      </c>
      <c r="V620" cm="1">
        <f t="array" ref="V620">IF(E620&lt;&gt;"CAPTURE",0,SUMPRODUCT((MDR_Rates!$A$2:$A$10=F620)*(G620&gt;MDR_Rates!$B$2:$B$10)*((MDR_Rates!$C$2:$C$10="")+(G620&lt;=MDR_Rates!$C$2:$C$10))*MDR_Rates!$D$2:$D$10))</f>
        <v>0</v>
      </c>
      <c r="W620">
        <f t="shared" si="111"/>
        <v>0</v>
      </c>
      <c r="X620">
        <f t="shared" si="112"/>
        <v>0</v>
      </c>
      <c r="Y620">
        <f t="shared" si="113"/>
        <v>0</v>
      </c>
      <c r="Z620">
        <f t="shared" si="114"/>
        <v>0</v>
      </c>
      <c r="AG620" t="str">
        <f t="shared" si="115"/>
        <v/>
      </c>
      <c r="AI620" t="str">
        <f t="shared" si="116"/>
        <v/>
      </c>
      <c r="AJ620" t="str">
        <f t="shared" si="117"/>
        <v/>
      </c>
      <c r="AK620" t="str">
        <f t="shared" si="118"/>
        <v>ORD26003107</v>
      </c>
      <c r="AL620">
        <f>IF(E620&lt;&gt;"CAPTURE","",COUNTIF(Orders!$H:$H,AK620))</f>
        <v>1</v>
      </c>
      <c r="AP620" t="str">
        <f t="shared" si="119"/>
        <v>Matched to Order</v>
      </c>
      <c r="AQ620">
        <f>IF(COUNTIF($A$2:A620,A620)=1,1,0)</f>
        <v>1</v>
      </c>
    </row>
    <row r="621" spans="1:43" x14ac:dyDescent="0.3">
      <c r="A621" t="s">
        <v>12545</v>
      </c>
      <c r="C621" t="s">
        <v>6337</v>
      </c>
      <c r="D621" s="1">
        <v>46269</v>
      </c>
      <c r="E621" t="s">
        <v>11819</v>
      </c>
      <c r="F621" t="s">
        <v>9</v>
      </c>
      <c r="G621">
        <v>349</v>
      </c>
      <c r="H621">
        <v>0</v>
      </c>
      <c r="I621">
        <v>0</v>
      </c>
      <c r="J621">
        <v>349</v>
      </c>
      <c r="K621" s="1">
        <v>46271</v>
      </c>
      <c r="L621" t="s">
        <v>12428</v>
      </c>
      <c r="M621">
        <f t="shared" si="108"/>
        <v>1</v>
      </c>
      <c r="N621">
        <f>COUNTIF(Orders!$A:$A,C621)</f>
        <v>1</v>
      </c>
      <c r="P621">
        <f>COUNTIF(Orders!$H:$H,UPPER(SUBSTITUTE(TRIM(C621),"-","")))</f>
        <v>1</v>
      </c>
      <c r="R621" t="str">
        <f t="shared" si="109"/>
        <v>Matched Order Reference</v>
      </c>
      <c r="S621">
        <f t="shared" si="110"/>
        <v>1</v>
      </c>
      <c r="V621" cm="1">
        <f t="array" ref="V621">IF(E621&lt;&gt;"CAPTURE",0,SUMPRODUCT((MDR_Rates!$A$2:$A$10=F621)*(G621&gt;MDR_Rates!$B$2:$B$10)*((MDR_Rates!$C$2:$C$10="")+(G621&lt;=MDR_Rates!$C$2:$C$10))*MDR_Rates!$D$2:$D$10))</f>
        <v>0</v>
      </c>
      <c r="W621">
        <f t="shared" si="111"/>
        <v>0</v>
      </c>
      <c r="X621">
        <f t="shared" si="112"/>
        <v>0</v>
      </c>
      <c r="Y621">
        <f t="shared" si="113"/>
        <v>0</v>
      </c>
      <c r="Z621">
        <f t="shared" si="114"/>
        <v>0</v>
      </c>
      <c r="AG621" t="str">
        <f t="shared" si="115"/>
        <v/>
      </c>
      <c r="AI621" t="str">
        <f t="shared" si="116"/>
        <v/>
      </c>
      <c r="AJ621" t="str">
        <f t="shared" si="117"/>
        <v/>
      </c>
      <c r="AK621" t="str">
        <f t="shared" si="118"/>
        <v>ORD26003187</v>
      </c>
      <c r="AL621">
        <f>IF(E621&lt;&gt;"CAPTURE","",COUNTIF(Orders!$H:$H,AK621))</f>
        <v>1</v>
      </c>
      <c r="AP621" t="str">
        <f t="shared" si="119"/>
        <v>Matched to Order</v>
      </c>
      <c r="AQ621">
        <f>IF(COUNTIF($A$2:A621,A621)=1,1,0)</f>
        <v>1</v>
      </c>
    </row>
    <row r="622" spans="1:43" x14ac:dyDescent="0.3">
      <c r="A622" t="s">
        <v>12546</v>
      </c>
      <c r="C622" t="s">
        <v>6349</v>
      </c>
      <c r="D622" s="1">
        <v>46269</v>
      </c>
      <c r="E622" t="s">
        <v>11819</v>
      </c>
      <c r="F622" t="s">
        <v>9</v>
      </c>
      <c r="G622">
        <v>499</v>
      </c>
      <c r="H622">
        <v>0</v>
      </c>
      <c r="I622">
        <v>0</v>
      </c>
      <c r="J622">
        <v>499</v>
      </c>
      <c r="K622" s="1">
        <v>46271</v>
      </c>
      <c r="L622" t="s">
        <v>12428</v>
      </c>
      <c r="M622">
        <f t="shared" si="108"/>
        <v>1</v>
      </c>
      <c r="N622">
        <f>COUNTIF(Orders!$A:$A,C622)</f>
        <v>1</v>
      </c>
      <c r="P622">
        <f>COUNTIF(Orders!$H:$H,UPPER(SUBSTITUTE(TRIM(C622),"-","")))</f>
        <v>1</v>
      </c>
      <c r="R622" t="str">
        <f t="shared" si="109"/>
        <v>Matched Order Reference</v>
      </c>
      <c r="S622">
        <f t="shared" si="110"/>
        <v>1</v>
      </c>
      <c r="V622" cm="1">
        <f t="array" ref="V622">IF(E622&lt;&gt;"CAPTURE",0,SUMPRODUCT((MDR_Rates!$A$2:$A$10=F622)*(G622&gt;MDR_Rates!$B$2:$B$10)*((MDR_Rates!$C$2:$C$10="")+(G622&lt;=MDR_Rates!$C$2:$C$10))*MDR_Rates!$D$2:$D$10))</f>
        <v>0</v>
      </c>
      <c r="W622">
        <f t="shared" si="111"/>
        <v>0</v>
      </c>
      <c r="X622">
        <f t="shared" si="112"/>
        <v>0</v>
      </c>
      <c r="Y622">
        <f t="shared" si="113"/>
        <v>0</v>
      </c>
      <c r="Z622">
        <f t="shared" si="114"/>
        <v>0</v>
      </c>
      <c r="AG622" t="str">
        <f t="shared" si="115"/>
        <v/>
      </c>
      <c r="AI622" t="str">
        <f t="shared" si="116"/>
        <v/>
      </c>
      <c r="AJ622" t="str">
        <f t="shared" si="117"/>
        <v/>
      </c>
      <c r="AK622" t="str">
        <f t="shared" si="118"/>
        <v>ORD26003193</v>
      </c>
      <c r="AL622">
        <f>IF(E622&lt;&gt;"CAPTURE","",COUNTIF(Orders!$H:$H,AK622))</f>
        <v>1</v>
      </c>
      <c r="AP622" t="str">
        <f t="shared" si="119"/>
        <v>Matched to Order</v>
      </c>
      <c r="AQ622">
        <f>IF(COUNTIF($A$2:A622,A622)=1,1,0)</f>
        <v>1</v>
      </c>
    </row>
    <row r="623" spans="1:43" x14ac:dyDescent="0.3">
      <c r="A623" t="s">
        <v>12547</v>
      </c>
      <c r="C623" t="s">
        <v>6394</v>
      </c>
      <c r="D623" s="1">
        <v>46269</v>
      </c>
      <c r="E623" t="s">
        <v>11819</v>
      </c>
      <c r="F623" t="s">
        <v>17</v>
      </c>
      <c r="G623">
        <v>2148</v>
      </c>
      <c r="H623">
        <v>34.369999999999997</v>
      </c>
      <c r="I623">
        <v>6.19</v>
      </c>
      <c r="J623">
        <v>2107.44</v>
      </c>
      <c r="K623" s="1">
        <v>46271</v>
      </c>
      <c r="L623" t="s">
        <v>12428</v>
      </c>
      <c r="M623">
        <f t="shared" si="108"/>
        <v>1</v>
      </c>
      <c r="N623">
        <f>COUNTIF(Orders!$A:$A,C623)</f>
        <v>1</v>
      </c>
      <c r="P623">
        <f>COUNTIF(Orders!$H:$H,UPPER(SUBSTITUTE(TRIM(C623),"-","")))</f>
        <v>1</v>
      </c>
      <c r="R623" t="str">
        <f t="shared" si="109"/>
        <v>Matched Order Reference</v>
      </c>
      <c r="S623">
        <f t="shared" si="110"/>
        <v>1</v>
      </c>
      <c r="V623" cm="1">
        <f t="array" ref="V623">IF(E623&lt;&gt;"CAPTURE",0,SUMPRODUCT((MDR_Rates!$A$2:$A$10=F623)*(G623&gt;MDR_Rates!$B$2:$B$10)*((MDR_Rates!$C$2:$C$10="")+(G623&lt;=MDR_Rates!$C$2:$C$10))*MDR_Rates!$D$2:$D$10))</f>
        <v>1.6</v>
      </c>
      <c r="W623">
        <f t="shared" si="111"/>
        <v>34.369999999999997</v>
      </c>
      <c r="X623">
        <f t="shared" si="112"/>
        <v>6.19</v>
      </c>
      <c r="Y623">
        <f t="shared" si="113"/>
        <v>0</v>
      </c>
      <c r="Z623">
        <f t="shared" si="114"/>
        <v>0</v>
      </c>
      <c r="AG623" t="str">
        <f t="shared" si="115"/>
        <v/>
      </c>
      <c r="AI623" t="str">
        <f t="shared" si="116"/>
        <v/>
      </c>
      <c r="AJ623" t="str">
        <f t="shared" si="117"/>
        <v/>
      </c>
      <c r="AK623" t="str">
        <f t="shared" si="118"/>
        <v>ORD26003216</v>
      </c>
      <c r="AL623">
        <f>IF(E623&lt;&gt;"CAPTURE","",COUNTIF(Orders!$H:$H,AK623))</f>
        <v>1</v>
      </c>
      <c r="AP623" t="str">
        <f t="shared" si="119"/>
        <v>Matched to Order</v>
      </c>
      <c r="AQ623">
        <f>IF(COUNTIF($A$2:A623,A623)=1,1,0)</f>
        <v>1</v>
      </c>
    </row>
    <row r="624" spans="1:43" x14ac:dyDescent="0.3">
      <c r="A624" t="s">
        <v>12548</v>
      </c>
      <c r="C624" t="s">
        <v>6516</v>
      </c>
      <c r="D624" s="1">
        <v>46269</v>
      </c>
      <c r="E624" t="s">
        <v>11819</v>
      </c>
      <c r="F624" t="s">
        <v>9</v>
      </c>
      <c r="G624">
        <v>999</v>
      </c>
      <c r="H624">
        <v>0</v>
      </c>
      <c r="I624">
        <v>0</v>
      </c>
      <c r="J624">
        <v>999</v>
      </c>
      <c r="K624" s="1">
        <v>46271</v>
      </c>
      <c r="L624" t="s">
        <v>12428</v>
      </c>
      <c r="M624">
        <f t="shared" si="108"/>
        <v>1</v>
      </c>
      <c r="N624">
        <f>COUNTIF(Orders!$A:$A,C624)</f>
        <v>1</v>
      </c>
      <c r="P624">
        <f>COUNTIF(Orders!$H:$H,UPPER(SUBSTITUTE(TRIM(C624),"-","")))</f>
        <v>1</v>
      </c>
      <c r="R624" t="str">
        <f t="shared" si="109"/>
        <v>Matched Order Reference</v>
      </c>
      <c r="S624">
        <f t="shared" si="110"/>
        <v>1</v>
      </c>
      <c r="V624" cm="1">
        <f t="array" ref="V624">IF(E624&lt;&gt;"CAPTURE",0,SUMPRODUCT((MDR_Rates!$A$2:$A$10=F624)*(G624&gt;MDR_Rates!$B$2:$B$10)*((MDR_Rates!$C$2:$C$10="")+(G624&lt;=MDR_Rates!$C$2:$C$10))*MDR_Rates!$D$2:$D$10))</f>
        <v>0</v>
      </c>
      <c r="W624">
        <f t="shared" si="111"/>
        <v>0</v>
      </c>
      <c r="X624">
        <f t="shared" si="112"/>
        <v>0</v>
      </c>
      <c r="Y624">
        <f t="shared" si="113"/>
        <v>0</v>
      </c>
      <c r="Z624">
        <f t="shared" si="114"/>
        <v>0</v>
      </c>
      <c r="AG624" t="str">
        <f t="shared" si="115"/>
        <v/>
      </c>
      <c r="AI624" t="str">
        <f t="shared" si="116"/>
        <v/>
      </c>
      <c r="AJ624" t="str">
        <f t="shared" si="117"/>
        <v/>
      </c>
      <c r="AK624" t="str">
        <f t="shared" si="118"/>
        <v>ORD26003278</v>
      </c>
      <c r="AL624">
        <f>IF(E624&lt;&gt;"CAPTURE","",COUNTIF(Orders!$H:$H,AK624))</f>
        <v>1</v>
      </c>
      <c r="AP624" t="str">
        <f t="shared" si="119"/>
        <v>Matched to Order</v>
      </c>
      <c r="AQ624">
        <f>IF(COUNTIF($A$2:A624,A624)=1,1,0)</f>
        <v>1</v>
      </c>
    </row>
    <row r="625" spans="1:43" x14ac:dyDescent="0.3">
      <c r="A625" t="s">
        <v>12549</v>
      </c>
      <c r="C625" t="s">
        <v>6566</v>
      </c>
      <c r="D625" s="1">
        <v>46269</v>
      </c>
      <c r="E625" t="s">
        <v>11819</v>
      </c>
      <c r="F625" t="s">
        <v>9</v>
      </c>
      <c r="G625">
        <v>10498</v>
      </c>
      <c r="H625">
        <v>31.49</v>
      </c>
      <c r="I625">
        <v>5.67</v>
      </c>
      <c r="J625">
        <v>10460.84</v>
      </c>
      <c r="K625" s="1">
        <v>46271</v>
      </c>
      <c r="L625" t="s">
        <v>12428</v>
      </c>
      <c r="M625">
        <f t="shared" si="108"/>
        <v>1</v>
      </c>
      <c r="N625">
        <f>COUNTIF(Orders!$A:$A,C625)</f>
        <v>1</v>
      </c>
      <c r="P625">
        <f>COUNTIF(Orders!$H:$H,UPPER(SUBSTITUTE(TRIM(C625),"-","")))</f>
        <v>1</v>
      </c>
      <c r="R625" t="str">
        <f t="shared" si="109"/>
        <v>Matched Order Reference</v>
      </c>
      <c r="S625">
        <f t="shared" si="110"/>
        <v>1</v>
      </c>
      <c r="V625" cm="1">
        <f t="array" ref="V625">IF(E625&lt;&gt;"CAPTURE",0,SUMPRODUCT((MDR_Rates!$A$2:$A$10=F625)*(G625&gt;MDR_Rates!$B$2:$B$10)*((MDR_Rates!$C$2:$C$10="")+(G625&lt;=MDR_Rates!$C$2:$C$10))*MDR_Rates!$D$2:$D$10))</f>
        <v>0.3</v>
      </c>
      <c r="W625">
        <f t="shared" si="111"/>
        <v>31.49</v>
      </c>
      <c r="X625">
        <f t="shared" si="112"/>
        <v>5.67</v>
      </c>
      <c r="Y625">
        <f t="shared" si="113"/>
        <v>0</v>
      </c>
      <c r="Z625">
        <f t="shared" si="114"/>
        <v>0</v>
      </c>
      <c r="AG625" t="str">
        <f t="shared" si="115"/>
        <v/>
      </c>
      <c r="AI625" t="str">
        <f t="shared" si="116"/>
        <v/>
      </c>
      <c r="AJ625" t="str">
        <f t="shared" si="117"/>
        <v/>
      </c>
      <c r="AK625" t="str">
        <f t="shared" si="118"/>
        <v>ORD26003303</v>
      </c>
      <c r="AL625">
        <f>IF(E625&lt;&gt;"CAPTURE","",COUNTIF(Orders!$H:$H,AK625))</f>
        <v>1</v>
      </c>
      <c r="AP625" t="str">
        <f t="shared" si="119"/>
        <v>Matched to Order</v>
      </c>
      <c r="AQ625">
        <f>IF(COUNTIF($A$2:A625,A625)=1,1,0)</f>
        <v>1</v>
      </c>
    </row>
    <row r="626" spans="1:43" x14ac:dyDescent="0.3">
      <c r="A626" t="s">
        <v>12550</v>
      </c>
      <c r="C626" t="s">
        <v>6604</v>
      </c>
      <c r="D626" s="1">
        <v>46269</v>
      </c>
      <c r="E626" t="s">
        <v>11819</v>
      </c>
      <c r="F626" t="s">
        <v>44</v>
      </c>
      <c r="G626">
        <v>999</v>
      </c>
      <c r="H626">
        <v>18.98</v>
      </c>
      <c r="I626">
        <v>3.42</v>
      </c>
      <c r="J626">
        <v>976.6</v>
      </c>
      <c r="K626" s="1">
        <v>46271</v>
      </c>
      <c r="L626" t="s">
        <v>12428</v>
      </c>
      <c r="M626">
        <f t="shared" si="108"/>
        <v>1</v>
      </c>
      <c r="N626">
        <f>COUNTIF(Orders!$A:$A,C626)</f>
        <v>1</v>
      </c>
      <c r="P626">
        <f>COUNTIF(Orders!$H:$H,UPPER(SUBSTITUTE(TRIM(C626),"-","")))</f>
        <v>1</v>
      </c>
      <c r="R626" t="str">
        <f t="shared" si="109"/>
        <v>Matched Order Reference</v>
      </c>
      <c r="S626">
        <f t="shared" si="110"/>
        <v>1</v>
      </c>
      <c r="V626" cm="1">
        <f t="array" ref="V626">IF(E626&lt;&gt;"CAPTURE",0,SUMPRODUCT((MDR_Rates!$A$2:$A$10=F626)*(G626&gt;MDR_Rates!$B$2:$B$10)*((MDR_Rates!$C$2:$C$10="")+(G626&lt;=MDR_Rates!$C$2:$C$10))*MDR_Rates!$D$2:$D$10))</f>
        <v>1.9</v>
      </c>
      <c r="W626">
        <f t="shared" si="111"/>
        <v>18.98</v>
      </c>
      <c r="X626">
        <f t="shared" si="112"/>
        <v>3.42</v>
      </c>
      <c r="Y626">
        <f t="shared" si="113"/>
        <v>0</v>
      </c>
      <c r="Z626">
        <f t="shared" si="114"/>
        <v>0</v>
      </c>
      <c r="AG626" t="str">
        <f t="shared" si="115"/>
        <v/>
      </c>
      <c r="AI626" t="str">
        <f t="shared" si="116"/>
        <v/>
      </c>
      <c r="AJ626" t="str">
        <f t="shared" si="117"/>
        <v/>
      </c>
      <c r="AK626" t="str">
        <f t="shared" si="118"/>
        <v>ORD26003323</v>
      </c>
      <c r="AL626">
        <f>IF(E626&lt;&gt;"CAPTURE","",COUNTIF(Orders!$H:$H,AK626))</f>
        <v>1</v>
      </c>
      <c r="AP626" t="str">
        <f t="shared" si="119"/>
        <v>Matched to Order</v>
      </c>
      <c r="AQ626">
        <f>IF(COUNTIF($A$2:A626,A626)=1,1,0)</f>
        <v>1</v>
      </c>
    </row>
    <row r="627" spans="1:43" x14ac:dyDescent="0.3">
      <c r="A627" t="s">
        <v>12551</v>
      </c>
      <c r="C627" t="s">
        <v>6654</v>
      </c>
      <c r="D627" s="1">
        <v>46269</v>
      </c>
      <c r="E627" t="s">
        <v>11819</v>
      </c>
      <c r="F627" t="s">
        <v>9</v>
      </c>
      <c r="G627">
        <v>7498</v>
      </c>
      <c r="H627">
        <v>22.49</v>
      </c>
      <c r="I627">
        <v>4.05</v>
      </c>
      <c r="J627">
        <v>7471.46</v>
      </c>
      <c r="K627" s="1">
        <v>46271</v>
      </c>
      <c r="L627" t="s">
        <v>12428</v>
      </c>
      <c r="M627">
        <f t="shared" si="108"/>
        <v>1</v>
      </c>
      <c r="N627">
        <f>COUNTIF(Orders!$A:$A,C627)</f>
        <v>1</v>
      </c>
      <c r="P627">
        <f>COUNTIF(Orders!$H:$H,UPPER(SUBSTITUTE(TRIM(C627),"-","")))</f>
        <v>1</v>
      </c>
      <c r="R627" t="str">
        <f t="shared" si="109"/>
        <v>Matched Order Reference</v>
      </c>
      <c r="S627">
        <f t="shared" si="110"/>
        <v>1</v>
      </c>
      <c r="V627" cm="1">
        <f t="array" ref="V627">IF(E627&lt;&gt;"CAPTURE",0,SUMPRODUCT((MDR_Rates!$A$2:$A$10=F627)*(G627&gt;MDR_Rates!$B$2:$B$10)*((MDR_Rates!$C$2:$C$10="")+(G627&lt;=MDR_Rates!$C$2:$C$10))*MDR_Rates!$D$2:$D$10))</f>
        <v>0.3</v>
      </c>
      <c r="W627">
        <f t="shared" si="111"/>
        <v>22.49</v>
      </c>
      <c r="X627">
        <f t="shared" si="112"/>
        <v>4.05</v>
      </c>
      <c r="Y627">
        <f t="shared" si="113"/>
        <v>0</v>
      </c>
      <c r="Z627">
        <f t="shared" si="114"/>
        <v>0</v>
      </c>
      <c r="AG627" t="str">
        <f t="shared" si="115"/>
        <v/>
      </c>
      <c r="AI627" t="str">
        <f t="shared" si="116"/>
        <v/>
      </c>
      <c r="AJ627" t="str">
        <f t="shared" si="117"/>
        <v/>
      </c>
      <c r="AK627" t="str">
        <f t="shared" si="118"/>
        <v>ORD26003348</v>
      </c>
      <c r="AL627">
        <f>IF(E627&lt;&gt;"CAPTURE","",COUNTIF(Orders!$H:$H,AK627))</f>
        <v>1</v>
      </c>
      <c r="AP627" t="str">
        <f t="shared" si="119"/>
        <v>Matched to Order</v>
      </c>
      <c r="AQ627">
        <f>IF(COUNTIF($A$2:A627,A627)=1,1,0)</f>
        <v>1</v>
      </c>
    </row>
    <row r="628" spans="1:43" x14ac:dyDescent="0.3">
      <c r="A628" t="s">
        <v>12552</v>
      </c>
      <c r="C628" t="s">
        <v>6872</v>
      </c>
      <c r="D628" s="1">
        <v>46269</v>
      </c>
      <c r="E628" t="s">
        <v>11819</v>
      </c>
      <c r="F628" t="s">
        <v>17</v>
      </c>
      <c r="G628">
        <v>9097</v>
      </c>
      <c r="H628">
        <v>145.55000000000001</v>
      </c>
      <c r="I628">
        <v>26.2</v>
      </c>
      <c r="J628">
        <v>8925.25</v>
      </c>
      <c r="K628" s="1">
        <v>46271</v>
      </c>
      <c r="L628" t="s">
        <v>12428</v>
      </c>
      <c r="M628">
        <f t="shared" si="108"/>
        <v>1</v>
      </c>
      <c r="N628">
        <f>COUNTIF(Orders!$A:$A,C628)</f>
        <v>1</v>
      </c>
      <c r="P628">
        <f>COUNTIF(Orders!$H:$H,UPPER(SUBSTITUTE(TRIM(C628),"-","")))</f>
        <v>1</v>
      </c>
      <c r="R628" t="str">
        <f t="shared" si="109"/>
        <v>Matched Order Reference</v>
      </c>
      <c r="S628">
        <f t="shared" si="110"/>
        <v>1</v>
      </c>
      <c r="V628" cm="1">
        <f t="array" ref="V628">IF(E628&lt;&gt;"CAPTURE",0,SUMPRODUCT((MDR_Rates!$A$2:$A$10=F628)*(G628&gt;MDR_Rates!$B$2:$B$10)*((MDR_Rates!$C$2:$C$10="")+(G628&lt;=MDR_Rates!$C$2:$C$10))*MDR_Rates!$D$2:$D$10))</f>
        <v>1.6</v>
      </c>
      <c r="W628">
        <f t="shared" si="111"/>
        <v>145.55000000000001</v>
      </c>
      <c r="X628">
        <f t="shared" si="112"/>
        <v>26.2</v>
      </c>
      <c r="Y628">
        <f t="shared" si="113"/>
        <v>0</v>
      </c>
      <c r="Z628">
        <f t="shared" si="114"/>
        <v>0</v>
      </c>
      <c r="AG628" t="str">
        <f t="shared" si="115"/>
        <v/>
      </c>
      <c r="AI628" t="str">
        <f t="shared" si="116"/>
        <v/>
      </c>
      <c r="AJ628" t="str">
        <f t="shared" si="117"/>
        <v/>
      </c>
      <c r="AK628" t="str">
        <f t="shared" si="118"/>
        <v>ORD26003457</v>
      </c>
      <c r="AL628">
        <f>IF(E628&lt;&gt;"CAPTURE","",COUNTIF(Orders!$H:$H,AK628))</f>
        <v>1</v>
      </c>
      <c r="AP628" t="str">
        <f t="shared" si="119"/>
        <v>Matched to Order</v>
      </c>
      <c r="AQ628">
        <f>IF(COUNTIF($A$2:A628,A628)=1,1,0)</f>
        <v>1</v>
      </c>
    </row>
    <row r="629" spans="1:43" x14ac:dyDescent="0.3">
      <c r="A629" t="s">
        <v>12553</v>
      </c>
      <c r="C629" t="s">
        <v>6930</v>
      </c>
      <c r="D629" s="1">
        <v>46269</v>
      </c>
      <c r="E629" t="s">
        <v>11819</v>
      </c>
      <c r="F629" t="s">
        <v>17</v>
      </c>
      <c r="G629">
        <v>349</v>
      </c>
      <c r="H629">
        <v>6.28</v>
      </c>
      <c r="I629">
        <v>1.1299999999999999</v>
      </c>
      <c r="J629">
        <v>341.59</v>
      </c>
      <c r="K629" s="1">
        <v>46271</v>
      </c>
      <c r="L629" t="s">
        <v>12428</v>
      </c>
      <c r="M629">
        <f t="shared" si="108"/>
        <v>1</v>
      </c>
      <c r="N629">
        <f>COUNTIF(Orders!$A:$A,C629)</f>
        <v>1</v>
      </c>
      <c r="P629">
        <f>COUNTIF(Orders!$H:$H,UPPER(SUBSTITUTE(TRIM(C629),"-","")))</f>
        <v>1</v>
      </c>
      <c r="R629" t="str">
        <f t="shared" si="109"/>
        <v>Matched Order Reference</v>
      </c>
      <c r="S629">
        <f t="shared" si="110"/>
        <v>1</v>
      </c>
      <c r="V629" cm="1">
        <f t="array" ref="V629">IF(E629&lt;&gt;"CAPTURE",0,SUMPRODUCT((MDR_Rates!$A$2:$A$10=F629)*(G629&gt;MDR_Rates!$B$2:$B$10)*((MDR_Rates!$C$2:$C$10="")+(G629&lt;=MDR_Rates!$C$2:$C$10))*MDR_Rates!$D$2:$D$10))</f>
        <v>1.8</v>
      </c>
      <c r="W629">
        <f t="shared" si="111"/>
        <v>6.28</v>
      </c>
      <c r="X629">
        <f t="shared" si="112"/>
        <v>1.1299999999999999</v>
      </c>
      <c r="Y629">
        <f t="shared" si="113"/>
        <v>0</v>
      </c>
      <c r="Z629">
        <f t="shared" si="114"/>
        <v>0</v>
      </c>
      <c r="AG629" t="str">
        <f t="shared" si="115"/>
        <v/>
      </c>
      <c r="AI629" t="str">
        <f t="shared" si="116"/>
        <v/>
      </c>
      <c r="AJ629" t="str">
        <f t="shared" si="117"/>
        <v/>
      </c>
      <c r="AK629" t="str">
        <f t="shared" si="118"/>
        <v>ORD26003487</v>
      </c>
      <c r="AL629">
        <f>IF(E629&lt;&gt;"CAPTURE","",COUNTIF(Orders!$H:$H,AK629))</f>
        <v>1</v>
      </c>
      <c r="AP629" t="str">
        <f t="shared" si="119"/>
        <v>Matched to Order</v>
      </c>
      <c r="AQ629">
        <f>IF(COUNTIF($A$2:A629,A629)=1,1,0)</f>
        <v>1</v>
      </c>
    </row>
    <row r="630" spans="1:43" x14ac:dyDescent="0.3">
      <c r="A630" t="s">
        <v>12554</v>
      </c>
      <c r="C630" t="s">
        <v>6992</v>
      </c>
      <c r="D630" s="1">
        <v>46269</v>
      </c>
      <c r="E630" t="s">
        <v>11819</v>
      </c>
      <c r="F630" t="s">
        <v>9</v>
      </c>
      <c r="G630">
        <v>4999</v>
      </c>
      <c r="H630">
        <v>15</v>
      </c>
      <c r="I630">
        <v>2.7</v>
      </c>
      <c r="J630">
        <v>4981.3</v>
      </c>
      <c r="K630" s="1">
        <v>46271</v>
      </c>
      <c r="L630" t="s">
        <v>12428</v>
      </c>
      <c r="M630">
        <f t="shared" si="108"/>
        <v>1</v>
      </c>
      <c r="N630">
        <f>COUNTIF(Orders!$A:$A,C630)</f>
        <v>1</v>
      </c>
      <c r="P630">
        <f>COUNTIF(Orders!$H:$H,UPPER(SUBSTITUTE(TRIM(C630),"-","")))</f>
        <v>1</v>
      </c>
      <c r="R630" t="str">
        <f t="shared" si="109"/>
        <v>Matched Order Reference</v>
      </c>
      <c r="S630">
        <f t="shared" si="110"/>
        <v>1</v>
      </c>
      <c r="V630" cm="1">
        <f t="array" ref="V630">IF(E630&lt;&gt;"CAPTURE",0,SUMPRODUCT((MDR_Rates!$A$2:$A$10=F630)*(G630&gt;MDR_Rates!$B$2:$B$10)*((MDR_Rates!$C$2:$C$10="")+(G630&lt;=MDR_Rates!$C$2:$C$10))*MDR_Rates!$D$2:$D$10))</f>
        <v>0.3</v>
      </c>
      <c r="W630">
        <f t="shared" si="111"/>
        <v>15</v>
      </c>
      <c r="X630">
        <f t="shared" si="112"/>
        <v>2.7</v>
      </c>
      <c r="Y630">
        <f t="shared" si="113"/>
        <v>0</v>
      </c>
      <c r="Z630">
        <f t="shared" si="114"/>
        <v>0</v>
      </c>
      <c r="AG630" t="str">
        <f t="shared" si="115"/>
        <v/>
      </c>
      <c r="AI630" t="str">
        <f t="shared" si="116"/>
        <v/>
      </c>
      <c r="AJ630" t="str">
        <f t="shared" si="117"/>
        <v/>
      </c>
      <c r="AK630" t="str">
        <f t="shared" si="118"/>
        <v>ORD26003519</v>
      </c>
      <c r="AL630">
        <f>IF(E630&lt;&gt;"CAPTURE","",COUNTIF(Orders!$H:$H,AK630))</f>
        <v>1</v>
      </c>
      <c r="AP630" t="str">
        <f t="shared" si="119"/>
        <v>Matched to Order</v>
      </c>
      <c r="AQ630">
        <f>IF(COUNTIF($A$2:A630,A630)=1,1,0)</f>
        <v>1</v>
      </c>
    </row>
    <row r="631" spans="1:43" x14ac:dyDescent="0.3">
      <c r="A631" t="s">
        <v>12555</v>
      </c>
      <c r="C631" t="s">
        <v>7020</v>
      </c>
      <c r="D631" s="1">
        <v>46269</v>
      </c>
      <c r="E631" t="s">
        <v>11819</v>
      </c>
      <c r="F631" t="s">
        <v>9</v>
      </c>
      <c r="G631">
        <v>6597</v>
      </c>
      <c r="H631">
        <v>19.79</v>
      </c>
      <c r="I631">
        <v>3.56</v>
      </c>
      <c r="J631">
        <v>6573.65</v>
      </c>
      <c r="K631" s="1">
        <v>46271</v>
      </c>
      <c r="L631" t="s">
        <v>12428</v>
      </c>
      <c r="M631">
        <f t="shared" si="108"/>
        <v>1</v>
      </c>
      <c r="N631">
        <f>COUNTIF(Orders!$A:$A,C631)</f>
        <v>1</v>
      </c>
      <c r="P631">
        <f>COUNTIF(Orders!$H:$H,UPPER(SUBSTITUTE(TRIM(C631),"-","")))</f>
        <v>1</v>
      </c>
      <c r="R631" t="str">
        <f t="shared" si="109"/>
        <v>Matched Order Reference</v>
      </c>
      <c r="S631">
        <f t="shared" si="110"/>
        <v>1</v>
      </c>
      <c r="V631" cm="1">
        <f t="array" ref="V631">IF(E631&lt;&gt;"CAPTURE",0,SUMPRODUCT((MDR_Rates!$A$2:$A$10=F631)*(G631&gt;MDR_Rates!$B$2:$B$10)*((MDR_Rates!$C$2:$C$10="")+(G631&lt;=MDR_Rates!$C$2:$C$10))*MDR_Rates!$D$2:$D$10))</f>
        <v>0.3</v>
      </c>
      <c r="W631">
        <f t="shared" si="111"/>
        <v>19.79</v>
      </c>
      <c r="X631">
        <f t="shared" si="112"/>
        <v>3.56</v>
      </c>
      <c r="Y631">
        <f t="shared" si="113"/>
        <v>0</v>
      </c>
      <c r="Z631">
        <f t="shared" si="114"/>
        <v>0</v>
      </c>
      <c r="AG631" t="str">
        <f t="shared" si="115"/>
        <v/>
      </c>
      <c r="AI631" t="str">
        <f t="shared" si="116"/>
        <v/>
      </c>
      <c r="AJ631" t="str">
        <f t="shared" si="117"/>
        <v/>
      </c>
      <c r="AK631" t="str">
        <f t="shared" si="118"/>
        <v>ORD26003533</v>
      </c>
      <c r="AL631">
        <f>IF(E631&lt;&gt;"CAPTURE","",COUNTIF(Orders!$H:$H,AK631))</f>
        <v>1</v>
      </c>
      <c r="AP631" t="str">
        <f t="shared" si="119"/>
        <v>Matched to Order</v>
      </c>
      <c r="AQ631">
        <f>IF(COUNTIF($A$2:A631,A631)=1,1,0)</f>
        <v>1</v>
      </c>
    </row>
    <row r="632" spans="1:43" x14ac:dyDescent="0.3">
      <c r="A632" t="s">
        <v>12556</v>
      </c>
      <c r="C632" t="s">
        <v>12557</v>
      </c>
      <c r="D632" s="1">
        <v>46269</v>
      </c>
      <c r="E632" t="s">
        <v>11819</v>
      </c>
      <c r="F632" t="s">
        <v>9</v>
      </c>
      <c r="G632">
        <v>7999</v>
      </c>
      <c r="H632">
        <v>24</v>
      </c>
      <c r="I632">
        <v>4.32</v>
      </c>
      <c r="J632">
        <v>7970.68</v>
      </c>
      <c r="K632" s="1">
        <v>46271</v>
      </c>
      <c r="L632" t="s">
        <v>12428</v>
      </c>
      <c r="M632">
        <f t="shared" si="108"/>
        <v>1</v>
      </c>
      <c r="N632">
        <f>COUNTIF(Orders!$A:$A,C632)</f>
        <v>0</v>
      </c>
      <c r="P632">
        <f>COUNTIF(Orders!$H:$H,UPPER(SUBSTITUTE(TRIM(C632),"-","")))</f>
        <v>1</v>
      </c>
      <c r="R632" t="str">
        <f t="shared" si="109"/>
        <v>Matched Order Reference</v>
      </c>
      <c r="S632">
        <f t="shared" si="110"/>
        <v>1</v>
      </c>
      <c r="V632" cm="1">
        <f t="array" ref="V632">IF(E632&lt;&gt;"CAPTURE",0,SUMPRODUCT((MDR_Rates!$A$2:$A$10=F632)*(G632&gt;MDR_Rates!$B$2:$B$10)*((MDR_Rates!$C$2:$C$10="")+(G632&lt;=MDR_Rates!$C$2:$C$10))*MDR_Rates!$D$2:$D$10))</f>
        <v>0.3</v>
      </c>
      <c r="W632">
        <f t="shared" si="111"/>
        <v>24</v>
      </c>
      <c r="X632">
        <f t="shared" si="112"/>
        <v>4.32</v>
      </c>
      <c r="Y632">
        <f t="shared" si="113"/>
        <v>0</v>
      </c>
      <c r="Z632">
        <f t="shared" si="114"/>
        <v>0</v>
      </c>
      <c r="AG632" t="str">
        <f t="shared" si="115"/>
        <v/>
      </c>
      <c r="AI632" t="str">
        <f t="shared" si="116"/>
        <v/>
      </c>
      <c r="AJ632" t="str">
        <f t="shared" si="117"/>
        <v/>
      </c>
      <c r="AK632" t="str">
        <f t="shared" si="118"/>
        <v>ORD26003551</v>
      </c>
      <c r="AL632">
        <f>IF(E632&lt;&gt;"CAPTURE","",COUNTIF(Orders!$H:$H,AK632))</f>
        <v>1</v>
      </c>
      <c r="AP632" t="str">
        <f t="shared" si="119"/>
        <v>Matched to Order</v>
      </c>
      <c r="AQ632">
        <f>IF(COUNTIF($A$2:A632,A632)=1,1,0)</f>
        <v>1</v>
      </c>
    </row>
    <row r="633" spans="1:43" x14ac:dyDescent="0.3">
      <c r="A633" t="s">
        <v>12558</v>
      </c>
      <c r="C633" t="s">
        <v>7117</v>
      </c>
      <c r="D633" s="1">
        <v>46269</v>
      </c>
      <c r="E633" t="s">
        <v>11819</v>
      </c>
      <c r="F633" t="s">
        <v>44</v>
      </c>
      <c r="G633">
        <v>4999</v>
      </c>
      <c r="H633">
        <v>84.98</v>
      </c>
      <c r="I633">
        <v>15.3</v>
      </c>
      <c r="J633">
        <v>4898.72</v>
      </c>
      <c r="K633" s="1">
        <v>46271</v>
      </c>
      <c r="L633" t="s">
        <v>12428</v>
      </c>
      <c r="M633">
        <f t="shared" si="108"/>
        <v>1</v>
      </c>
      <c r="N633">
        <f>COUNTIF(Orders!$A:$A,C633)</f>
        <v>1</v>
      </c>
      <c r="P633">
        <f>COUNTIF(Orders!$H:$H,UPPER(SUBSTITUTE(TRIM(C633),"-","")))</f>
        <v>1</v>
      </c>
      <c r="R633" t="str">
        <f t="shared" si="109"/>
        <v>Matched Order Reference</v>
      </c>
      <c r="S633">
        <f t="shared" si="110"/>
        <v>1</v>
      </c>
      <c r="V633" cm="1">
        <f t="array" ref="V633">IF(E633&lt;&gt;"CAPTURE",0,SUMPRODUCT((MDR_Rates!$A$2:$A$10=F633)*(G633&gt;MDR_Rates!$B$2:$B$10)*((MDR_Rates!$C$2:$C$10="")+(G633&lt;=MDR_Rates!$C$2:$C$10))*MDR_Rates!$D$2:$D$10))</f>
        <v>1.7</v>
      </c>
      <c r="W633">
        <f t="shared" si="111"/>
        <v>84.98</v>
      </c>
      <c r="X633">
        <f t="shared" si="112"/>
        <v>15.3</v>
      </c>
      <c r="Y633">
        <f t="shared" si="113"/>
        <v>0</v>
      </c>
      <c r="Z633">
        <f t="shared" si="114"/>
        <v>0</v>
      </c>
      <c r="AG633" t="str">
        <f t="shared" si="115"/>
        <v/>
      </c>
      <c r="AI633" t="str">
        <f t="shared" si="116"/>
        <v/>
      </c>
      <c r="AJ633" t="str">
        <f t="shared" si="117"/>
        <v/>
      </c>
      <c r="AK633" t="str">
        <f t="shared" si="118"/>
        <v>ORD26003582</v>
      </c>
      <c r="AL633">
        <f>IF(E633&lt;&gt;"CAPTURE","",COUNTIF(Orders!$H:$H,AK633))</f>
        <v>1</v>
      </c>
      <c r="AP633" t="str">
        <f t="shared" si="119"/>
        <v>Matched to Order</v>
      </c>
      <c r="AQ633">
        <f>IF(COUNTIF($A$2:A633,A633)=1,1,0)</f>
        <v>1</v>
      </c>
    </row>
    <row r="634" spans="1:43" x14ac:dyDescent="0.3">
      <c r="A634" t="s">
        <v>12559</v>
      </c>
      <c r="C634" t="s">
        <v>12560</v>
      </c>
      <c r="D634" s="1">
        <v>46269</v>
      </c>
      <c r="E634" t="s">
        <v>11819</v>
      </c>
      <c r="F634" t="s">
        <v>44</v>
      </c>
      <c r="G634">
        <v>1798</v>
      </c>
      <c r="H634">
        <v>34.159999999999997</v>
      </c>
      <c r="I634">
        <v>6.15</v>
      </c>
      <c r="J634">
        <v>1757.69</v>
      </c>
      <c r="K634" s="1">
        <v>46271</v>
      </c>
      <c r="L634" t="s">
        <v>12428</v>
      </c>
      <c r="M634">
        <f t="shared" si="108"/>
        <v>1</v>
      </c>
      <c r="N634">
        <f>COUNTIF(Orders!$A:$A,C634)</f>
        <v>0</v>
      </c>
      <c r="P634">
        <f>COUNTIF(Orders!$H:$H,UPPER(SUBSTITUTE(TRIM(C634),"-","")))</f>
        <v>1</v>
      </c>
      <c r="R634" t="str">
        <f t="shared" si="109"/>
        <v>Matched Order Reference</v>
      </c>
      <c r="S634">
        <f t="shared" si="110"/>
        <v>1</v>
      </c>
      <c r="V634" cm="1">
        <f t="array" ref="V634">IF(E634&lt;&gt;"CAPTURE",0,SUMPRODUCT((MDR_Rates!$A$2:$A$10=F634)*(G634&gt;MDR_Rates!$B$2:$B$10)*((MDR_Rates!$C$2:$C$10="")+(G634&lt;=MDR_Rates!$C$2:$C$10))*MDR_Rates!$D$2:$D$10))</f>
        <v>1.9</v>
      </c>
      <c r="W634">
        <f t="shared" si="111"/>
        <v>34.159999999999997</v>
      </c>
      <c r="X634">
        <f t="shared" si="112"/>
        <v>6.15</v>
      </c>
      <c r="Y634">
        <f t="shared" si="113"/>
        <v>0</v>
      </c>
      <c r="Z634">
        <f t="shared" si="114"/>
        <v>0</v>
      </c>
      <c r="AG634" t="str">
        <f t="shared" si="115"/>
        <v/>
      </c>
      <c r="AI634" t="str">
        <f t="shared" si="116"/>
        <v/>
      </c>
      <c r="AJ634" t="str">
        <f t="shared" si="117"/>
        <v/>
      </c>
      <c r="AK634" t="str">
        <f t="shared" si="118"/>
        <v>ORD26003636</v>
      </c>
      <c r="AL634">
        <f>IF(E634&lt;&gt;"CAPTURE","",COUNTIF(Orders!$H:$H,AK634))</f>
        <v>1</v>
      </c>
      <c r="AP634" t="str">
        <f t="shared" si="119"/>
        <v>Matched to Order</v>
      </c>
      <c r="AQ634">
        <f>IF(COUNTIF($A$2:A634,A634)=1,1,0)</f>
        <v>1</v>
      </c>
    </row>
    <row r="635" spans="1:43" x14ac:dyDescent="0.3">
      <c r="A635" t="s">
        <v>12561</v>
      </c>
      <c r="C635" t="s">
        <v>7258</v>
      </c>
      <c r="D635" s="1">
        <v>46269</v>
      </c>
      <c r="E635" t="s">
        <v>11819</v>
      </c>
      <c r="F635" t="s">
        <v>9</v>
      </c>
      <c r="G635">
        <v>1299</v>
      </c>
      <c r="H635">
        <v>0</v>
      </c>
      <c r="I635">
        <v>0</v>
      </c>
      <c r="J635">
        <v>1299</v>
      </c>
      <c r="K635" s="1">
        <v>46271</v>
      </c>
      <c r="L635" t="s">
        <v>12428</v>
      </c>
      <c r="M635">
        <f t="shared" si="108"/>
        <v>1</v>
      </c>
      <c r="N635">
        <f>COUNTIF(Orders!$A:$A,C635)</f>
        <v>1</v>
      </c>
      <c r="P635">
        <f>COUNTIF(Orders!$H:$H,UPPER(SUBSTITUTE(TRIM(C635),"-","")))</f>
        <v>1</v>
      </c>
      <c r="R635" t="str">
        <f t="shared" si="109"/>
        <v>Matched Order Reference</v>
      </c>
      <c r="S635">
        <f t="shared" si="110"/>
        <v>1</v>
      </c>
      <c r="V635" cm="1">
        <f t="array" ref="V635">IF(E635&lt;&gt;"CAPTURE",0,SUMPRODUCT((MDR_Rates!$A$2:$A$10=F635)*(G635&gt;MDR_Rates!$B$2:$B$10)*((MDR_Rates!$C$2:$C$10="")+(G635&lt;=MDR_Rates!$C$2:$C$10))*MDR_Rates!$D$2:$D$10))</f>
        <v>0</v>
      </c>
      <c r="W635">
        <f t="shared" si="111"/>
        <v>0</v>
      </c>
      <c r="X635">
        <f t="shared" si="112"/>
        <v>0</v>
      </c>
      <c r="Y635">
        <f t="shared" si="113"/>
        <v>0</v>
      </c>
      <c r="Z635">
        <f t="shared" si="114"/>
        <v>0</v>
      </c>
      <c r="AG635" t="str">
        <f t="shared" si="115"/>
        <v/>
      </c>
      <c r="AI635" t="str">
        <f t="shared" si="116"/>
        <v/>
      </c>
      <c r="AJ635" t="str">
        <f t="shared" si="117"/>
        <v/>
      </c>
      <c r="AK635" t="str">
        <f t="shared" si="118"/>
        <v>ORD26003656</v>
      </c>
      <c r="AL635">
        <f>IF(E635&lt;&gt;"CAPTURE","",COUNTIF(Orders!$H:$H,AK635))</f>
        <v>1</v>
      </c>
      <c r="AP635" t="str">
        <f t="shared" si="119"/>
        <v>Matched to Order</v>
      </c>
      <c r="AQ635">
        <f>IF(COUNTIF($A$2:A635,A635)=1,1,0)</f>
        <v>1</v>
      </c>
    </row>
    <row r="636" spans="1:43" x14ac:dyDescent="0.3">
      <c r="A636" t="s">
        <v>12562</v>
      </c>
      <c r="C636" t="s">
        <v>12563</v>
      </c>
      <c r="D636" s="1">
        <v>46269</v>
      </c>
      <c r="E636" t="s">
        <v>11819</v>
      </c>
      <c r="F636" t="s">
        <v>44</v>
      </c>
      <c r="G636">
        <v>4298</v>
      </c>
      <c r="H636">
        <v>73.069999999999993</v>
      </c>
      <c r="I636">
        <v>13.15</v>
      </c>
      <c r="J636">
        <v>4211.78</v>
      </c>
      <c r="K636" s="1">
        <v>46271</v>
      </c>
      <c r="L636" t="s">
        <v>12428</v>
      </c>
      <c r="M636">
        <f t="shared" si="108"/>
        <v>1</v>
      </c>
      <c r="N636">
        <f>COUNTIF(Orders!$A:$A,C636)</f>
        <v>1</v>
      </c>
      <c r="P636">
        <f>COUNTIF(Orders!$H:$H,UPPER(SUBSTITUTE(TRIM(C636),"-","")))</f>
        <v>1</v>
      </c>
      <c r="R636" t="str">
        <f t="shared" si="109"/>
        <v>Matched Order Reference</v>
      </c>
      <c r="S636">
        <f t="shared" si="110"/>
        <v>1</v>
      </c>
      <c r="V636" cm="1">
        <f t="array" ref="V636">IF(E636&lt;&gt;"CAPTURE",0,SUMPRODUCT((MDR_Rates!$A$2:$A$10=F636)*(G636&gt;MDR_Rates!$B$2:$B$10)*((MDR_Rates!$C$2:$C$10="")+(G636&lt;=MDR_Rates!$C$2:$C$10))*MDR_Rates!$D$2:$D$10))</f>
        <v>1.7</v>
      </c>
      <c r="W636">
        <f t="shared" si="111"/>
        <v>73.069999999999993</v>
      </c>
      <c r="X636">
        <f t="shared" si="112"/>
        <v>13.15</v>
      </c>
      <c r="Y636">
        <f t="shared" si="113"/>
        <v>0</v>
      </c>
      <c r="Z636">
        <f t="shared" si="114"/>
        <v>0</v>
      </c>
      <c r="AG636" t="str">
        <f t="shared" si="115"/>
        <v/>
      </c>
      <c r="AI636" t="str">
        <f t="shared" si="116"/>
        <v/>
      </c>
      <c r="AJ636" t="str">
        <f t="shared" si="117"/>
        <v/>
      </c>
      <c r="AK636" t="str">
        <f t="shared" si="118"/>
        <v>ORD26003730</v>
      </c>
      <c r="AL636">
        <f>IF(E636&lt;&gt;"CAPTURE","",COUNTIF(Orders!$H:$H,AK636))</f>
        <v>1</v>
      </c>
      <c r="AP636" t="str">
        <f t="shared" si="119"/>
        <v>Matched to Order</v>
      </c>
      <c r="AQ636">
        <f>IF(COUNTIF($A$2:A636,A636)=1,1,0)</f>
        <v>1</v>
      </c>
    </row>
    <row r="637" spans="1:43" x14ac:dyDescent="0.3">
      <c r="A637" t="s">
        <v>12564</v>
      </c>
      <c r="C637" t="s">
        <v>7451</v>
      </c>
      <c r="D637" s="1">
        <v>46269</v>
      </c>
      <c r="E637" t="s">
        <v>11819</v>
      </c>
      <c r="F637" t="s">
        <v>17</v>
      </c>
      <c r="G637">
        <v>3998</v>
      </c>
      <c r="H637">
        <v>63.97</v>
      </c>
      <c r="I637">
        <v>11.51</v>
      </c>
      <c r="J637">
        <v>3922.52</v>
      </c>
      <c r="K637" s="1">
        <v>46271</v>
      </c>
      <c r="L637" t="s">
        <v>12428</v>
      </c>
      <c r="M637">
        <f t="shared" si="108"/>
        <v>1</v>
      </c>
      <c r="N637">
        <f>COUNTIF(Orders!$A:$A,C637)</f>
        <v>1</v>
      </c>
      <c r="P637">
        <f>COUNTIF(Orders!$H:$H,UPPER(SUBSTITUTE(TRIM(C637),"-","")))</f>
        <v>1</v>
      </c>
      <c r="R637" t="str">
        <f t="shared" si="109"/>
        <v>Matched Order Reference</v>
      </c>
      <c r="S637">
        <f t="shared" si="110"/>
        <v>1</v>
      </c>
      <c r="V637" cm="1">
        <f t="array" ref="V637">IF(E637&lt;&gt;"CAPTURE",0,SUMPRODUCT((MDR_Rates!$A$2:$A$10=F637)*(G637&gt;MDR_Rates!$B$2:$B$10)*((MDR_Rates!$C$2:$C$10="")+(G637&lt;=MDR_Rates!$C$2:$C$10))*MDR_Rates!$D$2:$D$10))</f>
        <v>1.6</v>
      </c>
      <c r="W637">
        <f t="shared" si="111"/>
        <v>63.97</v>
      </c>
      <c r="X637">
        <f t="shared" si="112"/>
        <v>11.51</v>
      </c>
      <c r="Y637">
        <f t="shared" si="113"/>
        <v>0</v>
      </c>
      <c r="Z637">
        <f t="shared" si="114"/>
        <v>0</v>
      </c>
      <c r="AG637" t="str">
        <f t="shared" si="115"/>
        <v/>
      </c>
      <c r="AI637" t="str">
        <f t="shared" si="116"/>
        <v/>
      </c>
      <c r="AJ637" t="str">
        <f t="shared" si="117"/>
        <v/>
      </c>
      <c r="AK637" t="str">
        <f t="shared" si="118"/>
        <v>ORD26003754</v>
      </c>
      <c r="AL637">
        <f>IF(E637&lt;&gt;"CAPTURE","",COUNTIF(Orders!$H:$H,AK637))</f>
        <v>1</v>
      </c>
      <c r="AP637" t="str">
        <f t="shared" si="119"/>
        <v>Matched to Order</v>
      </c>
      <c r="AQ637">
        <f>IF(COUNTIF($A$2:A637,A637)=1,1,0)</f>
        <v>1</v>
      </c>
    </row>
    <row r="638" spans="1:43" x14ac:dyDescent="0.3">
      <c r="A638" t="s">
        <v>12565</v>
      </c>
      <c r="C638" t="s">
        <v>7579</v>
      </c>
      <c r="D638" s="1">
        <v>46269</v>
      </c>
      <c r="E638" t="s">
        <v>11819</v>
      </c>
      <c r="F638" t="s">
        <v>9</v>
      </c>
      <c r="G638">
        <v>799</v>
      </c>
      <c r="H638">
        <v>0</v>
      </c>
      <c r="I638">
        <v>0</v>
      </c>
      <c r="J638">
        <v>799</v>
      </c>
      <c r="K638" s="1">
        <v>46271</v>
      </c>
      <c r="L638" t="s">
        <v>12428</v>
      </c>
      <c r="M638">
        <f t="shared" si="108"/>
        <v>1</v>
      </c>
      <c r="N638">
        <f>COUNTIF(Orders!$A:$A,C638)</f>
        <v>1</v>
      </c>
      <c r="P638">
        <f>COUNTIF(Orders!$H:$H,UPPER(SUBSTITUTE(TRIM(C638),"-","")))</f>
        <v>1</v>
      </c>
      <c r="R638" t="str">
        <f t="shared" si="109"/>
        <v>Matched Order Reference</v>
      </c>
      <c r="S638">
        <f t="shared" si="110"/>
        <v>1</v>
      </c>
      <c r="V638" cm="1">
        <f t="array" ref="V638">IF(E638&lt;&gt;"CAPTURE",0,SUMPRODUCT((MDR_Rates!$A$2:$A$10=F638)*(G638&gt;MDR_Rates!$B$2:$B$10)*((MDR_Rates!$C$2:$C$10="")+(G638&lt;=MDR_Rates!$C$2:$C$10))*MDR_Rates!$D$2:$D$10))</f>
        <v>0</v>
      </c>
      <c r="W638">
        <f t="shared" si="111"/>
        <v>0</v>
      </c>
      <c r="X638">
        <f t="shared" si="112"/>
        <v>0</v>
      </c>
      <c r="Y638">
        <f t="shared" si="113"/>
        <v>0</v>
      </c>
      <c r="Z638">
        <f t="shared" si="114"/>
        <v>0</v>
      </c>
      <c r="AG638" t="str">
        <f t="shared" si="115"/>
        <v/>
      </c>
      <c r="AI638" t="str">
        <f t="shared" si="116"/>
        <v/>
      </c>
      <c r="AJ638" t="str">
        <f t="shared" si="117"/>
        <v/>
      </c>
      <c r="AK638" t="str">
        <f t="shared" si="118"/>
        <v>ORD26003818</v>
      </c>
      <c r="AL638">
        <f>IF(E638&lt;&gt;"CAPTURE","",COUNTIF(Orders!$H:$H,AK638))</f>
        <v>1</v>
      </c>
      <c r="AP638" t="str">
        <f t="shared" si="119"/>
        <v>Matched to Order</v>
      </c>
      <c r="AQ638">
        <f>IF(COUNTIF($A$2:A638,A638)=1,1,0)</f>
        <v>1</v>
      </c>
    </row>
    <row r="639" spans="1:43" x14ac:dyDescent="0.3">
      <c r="A639" t="s">
        <v>12566</v>
      </c>
      <c r="C639" t="s">
        <v>12567</v>
      </c>
      <c r="D639" s="1">
        <v>46269</v>
      </c>
      <c r="E639" t="s">
        <v>11819</v>
      </c>
      <c r="F639" t="s">
        <v>33</v>
      </c>
      <c r="G639">
        <v>4298</v>
      </c>
      <c r="H639">
        <v>51.58</v>
      </c>
      <c r="I639">
        <v>9.2799999999999994</v>
      </c>
      <c r="J639">
        <v>4237.1400000000003</v>
      </c>
      <c r="K639" s="1">
        <v>46271</v>
      </c>
      <c r="L639" t="s">
        <v>12428</v>
      </c>
      <c r="M639">
        <f t="shared" si="108"/>
        <v>1</v>
      </c>
      <c r="N639">
        <f>COUNTIF(Orders!$A:$A,C639)</f>
        <v>1</v>
      </c>
      <c r="P639">
        <f>COUNTIF(Orders!$H:$H,UPPER(SUBSTITUTE(TRIM(C639),"-","")))</f>
        <v>1</v>
      </c>
      <c r="R639" t="str">
        <f t="shared" si="109"/>
        <v>Matched Order Reference</v>
      </c>
      <c r="S639">
        <f t="shared" si="110"/>
        <v>1</v>
      </c>
      <c r="V639" cm="1">
        <f t="array" ref="V639">IF(E639&lt;&gt;"CAPTURE",0,SUMPRODUCT((MDR_Rates!$A$2:$A$10=F639)*(G639&gt;MDR_Rates!$B$2:$B$10)*((MDR_Rates!$C$2:$C$10="")+(G639&lt;=MDR_Rates!$C$2:$C$10))*MDR_Rates!$D$2:$D$10))</f>
        <v>1.2</v>
      </c>
      <c r="W639">
        <f t="shared" si="111"/>
        <v>51.58</v>
      </c>
      <c r="X639">
        <f t="shared" si="112"/>
        <v>9.2799999999999994</v>
      </c>
      <c r="Y639">
        <f t="shared" si="113"/>
        <v>0</v>
      </c>
      <c r="Z639">
        <f t="shared" si="114"/>
        <v>0</v>
      </c>
      <c r="AG639" t="str">
        <f t="shared" si="115"/>
        <v/>
      </c>
      <c r="AI639" t="str">
        <f t="shared" si="116"/>
        <v/>
      </c>
      <c r="AJ639" t="str">
        <f t="shared" si="117"/>
        <v/>
      </c>
      <c r="AK639" t="str">
        <f t="shared" si="118"/>
        <v>ORD26003856</v>
      </c>
      <c r="AL639">
        <f>IF(E639&lt;&gt;"CAPTURE","",COUNTIF(Orders!$H:$H,AK639))</f>
        <v>1</v>
      </c>
      <c r="AP639" t="str">
        <f t="shared" si="119"/>
        <v>Matched to Order</v>
      </c>
      <c r="AQ639">
        <f>IF(COUNTIF($A$2:A639,A639)=1,1,0)</f>
        <v>1</v>
      </c>
    </row>
    <row r="640" spans="1:43" x14ac:dyDescent="0.3">
      <c r="A640" t="s">
        <v>12568</v>
      </c>
      <c r="C640" t="s">
        <v>7731</v>
      </c>
      <c r="D640" s="1">
        <v>46269</v>
      </c>
      <c r="E640" t="s">
        <v>11819</v>
      </c>
      <c r="F640" t="s">
        <v>17</v>
      </c>
      <c r="G640">
        <v>9147</v>
      </c>
      <c r="H640">
        <v>146.35</v>
      </c>
      <c r="I640">
        <v>26.34</v>
      </c>
      <c r="J640">
        <v>8974.31</v>
      </c>
      <c r="K640" s="1">
        <v>46271</v>
      </c>
      <c r="L640" t="s">
        <v>12428</v>
      </c>
      <c r="M640">
        <f t="shared" si="108"/>
        <v>1</v>
      </c>
      <c r="N640">
        <f>COUNTIF(Orders!$A:$A,C640)</f>
        <v>1</v>
      </c>
      <c r="P640">
        <f>COUNTIF(Orders!$H:$H,UPPER(SUBSTITUTE(TRIM(C640),"-","")))</f>
        <v>1</v>
      </c>
      <c r="R640" t="str">
        <f t="shared" si="109"/>
        <v>Matched Order Reference</v>
      </c>
      <c r="S640">
        <f t="shared" si="110"/>
        <v>1</v>
      </c>
      <c r="V640" cm="1">
        <f t="array" ref="V640">IF(E640&lt;&gt;"CAPTURE",0,SUMPRODUCT((MDR_Rates!$A$2:$A$10=F640)*(G640&gt;MDR_Rates!$B$2:$B$10)*((MDR_Rates!$C$2:$C$10="")+(G640&lt;=MDR_Rates!$C$2:$C$10))*MDR_Rates!$D$2:$D$10))</f>
        <v>1.6</v>
      </c>
      <c r="W640">
        <f t="shared" si="111"/>
        <v>146.35</v>
      </c>
      <c r="X640">
        <f t="shared" si="112"/>
        <v>26.34</v>
      </c>
      <c r="Y640">
        <f t="shared" si="113"/>
        <v>0</v>
      </c>
      <c r="Z640">
        <f t="shared" si="114"/>
        <v>0</v>
      </c>
      <c r="AG640" t="str">
        <f t="shared" si="115"/>
        <v/>
      </c>
      <c r="AI640" t="str">
        <f t="shared" si="116"/>
        <v/>
      </c>
      <c r="AJ640" t="str">
        <f t="shared" si="117"/>
        <v/>
      </c>
      <c r="AK640" t="str">
        <f t="shared" si="118"/>
        <v>ORD26003895</v>
      </c>
      <c r="AL640">
        <f>IF(E640&lt;&gt;"CAPTURE","",COUNTIF(Orders!$H:$H,AK640))</f>
        <v>1</v>
      </c>
      <c r="AP640" t="str">
        <f t="shared" si="119"/>
        <v>Matched to Order</v>
      </c>
      <c r="AQ640">
        <f>IF(COUNTIF($A$2:A640,A640)=1,1,0)</f>
        <v>1</v>
      </c>
    </row>
    <row r="641" spans="1:43" x14ac:dyDescent="0.3">
      <c r="A641" t="s">
        <v>12569</v>
      </c>
      <c r="C641" t="s">
        <v>7754</v>
      </c>
      <c r="D641" s="1">
        <v>46269</v>
      </c>
      <c r="E641" t="s">
        <v>11819</v>
      </c>
      <c r="F641" t="s">
        <v>9</v>
      </c>
      <c r="G641">
        <v>799</v>
      </c>
      <c r="H641">
        <v>0</v>
      </c>
      <c r="I641">
        <v>0</v>
      </c>
      <c r="J641">
        <v>799</v>
      </c>
      <c r="K641" s="1">
        <v>46271</v>
      </c>
      <c r="L641" t="s">
        <v>12428</v>
      </c>
      <c r="M641">
        <f t="shared" si="108"/>
        <v>1</v>
      </c>
      <c r="N641">
        <f>COUNTIF(Orders!$A:$A,C641)</f>
        <v>1</v>
      </c>
      <c r="P641">
        <f>COUNTIF(Orders!$H:$H,UPPER(SUBSTITUTE(TRIM(C641),"-","")))</f>
        <v>1</v>
      </c>
      <c r="R641" t="str">
        <f t="shared" si="109"/>
        <v>Matched Order Reference</v>
      </c>
      <c r="S641">
        <f t="shared" si="110"/>
        <v>1</v>
      </c>
      <c r="V641" cm="1">
        <f t="array" ref="V641">IF(E641&lt;&gt;"CAPTURE",0,SUMPRODUCT((MDR_Rates!$A$2:$A$10=F641)*(G641&gt;MDR_Rates!$B$2:$B$10)*((MDR_Rates!$C$2:$C$10="")+(G641&lt;=MDR_Rates!$C$2:$C$10))*MDR_Rates!$D$2:$D$10))</f>
        <v>0</v>
      </c>
      <c r="W641">
        <f t="shared" si="111"/>
        <v>0</v>
      </c>
      <c r="X641">
        <f t="shared" si="112"/>
        <v>0</v>
      </c>
      <c r="Y641">
        <f t="shared" si="113"/>
        <v>0</v>
      </c>
      <c r="Z641">
        <f t="shared" si="114"/>
        <v>0</v>
      </c>
      <c r="AG641" t="str">
        <f t="shared" si="115"/>
        <v/>
      </c>
      <c r="AI641" t="str">
        <f t="shared" si="116"/>
        <v/>
      </c>
      <c r="AJ641" t="str">
        <f t="shared" si="117"/>
        <v/>
      </c>
      <c r="AK641" t="str">
        <f t="shared" si="118"/>
        <v>ORD26003907</v>
      </c>
      <c r="AL641">
        <f>IF(E641&lt;&gt;"CAPTURE","",COUNTIF(Orders!$H:$H,AK641))</f>
        <v>1</v>
      </c>
      <c r="AP641" t="str">
        <f t="shared" si="119"/>
        <v>Matched to Order</v>
      </c>
      <c r="AQ641">
        <f>IF(COUNTIF($A$2:A641,A641)=1,1,0)</f>
        <v>1</v>
      </c>
    </row>
    <row r="642" spans="1:43" x14ac:dyDescent="0.3">
      <c r="A642" t="s">
        <v>12570</v>
      </c>
      <c r="C642" t="s">
        <v>7786</v>
      </c>
      <c r="D642" s="1">
        <v>46269</v>
      </c>
      <c r="E642" t="s">
        <v>11819</v>
      </c>
      <c r="F642" t="s">
        <v>9</v>
      </c>
      <c r="G642">
        <v>6797</v>
      </c>
      <c r="H642">
        <v>20.39</v>
      </c>
      <c r="I642">
        <v>3.67</v>
      </c>
      <c r="J642">
        <v>6772.94</v>
      </c>
      <c r="K642" s="1">
        <v>46271</v>
      </c>
      <c r="L642" t="s">
        <v>12428</v>
      </c>
      <c r="M642">
        <f t="shared" si="108"/>
        <v>1</v>
      </c>
      <c r="N642">
        <f>COUNTIF(Orders!$A:$A,C642)</f>
        <v>1</v>
      </c>
      <c r="P642">
        <f>COUNTIF(Orders!$H:$H,UPPER(SUBSTITUTE(TRIM(C642),"-","")))</f>
        <v>1</v>
      </c>
      <c r="R642" t="str">
        <f t="shared" si="109"/>
        <v>Matched Order Reference</v>
      </c>
      <c r="S642">
        <f t="shared" si="110"/>
        <v>1</v>
      </c>
      <c r="V642" cm="1">
        <f t="array" ref="V642">IF(E642&lt;&gt;"CAPTURE",0,SUMPRODUCT((MDR_Rates!$A$2:$A$10=F642)*(G642&gt;MDR_Rates!$B$2:$B$10)*((MDR_Rates!$C$2:$C$10="")+(G642&lt;=MDR_Rates!$C$2:$C$10))*MDR_Rates!$D$2:$D$10))</f>
        <v>0.3</v>
      </c>
      <c r="W642">
        <f t="shared" si="111"/>
        <v>20.39</v>
      </c>
      <c r="X642">
        <f t="shared" si="112"/>
        <v>3.67</v>
      </c>
      <c r="Y642">
        <f t="shared" si="113"/>
        <v>0</v>
      </c>
      <c r="Z642">
        <f t="shared" si="114"/>
        <v>0</v>
      </c>
      <c r="AG642" t="str">
        <f t="shared" si="115"/>
        <v/>
      </c>
      <c r="AI642" t="str">
        <f t="shared" si="116"/>
        <v/>
      </c>
      <c r="AJ642" t="str">
        <f t="shared" si="117"/>
        <v/>
      </c>
      <c r="AK642" t="str">
        <f t="shared" si="118"/>
        <v>ORD26003923</v>
      </c>
      <c r="AL642">
        <f>IF(E642&lt;&gt;"CAPTURE","",COUNTIF(Orders!$H:$H,AK642))</f>
        <v>1</v>
      </c>
      <c r="AP642" t="str">
        <f t="shared" si="119"/>
        <v>Matched to Order</v>
      </c>
      <c r="AQ642">
        <f>IF(COUNTIF($A$2:A642,A642)=1,1,0)</f>
        <v>1</v>
      </c>
    </row>
    <row r="643" spans="1:43" x14ac:dyDescent="0.3">
      <c r="A643" t="s">
        <v>12571</v>
      </c>
      <c r="C643" t="s">
        <v>12572</v>
      </c>
      <c r="D643" s="1">
        <v>46269</v>
      </c>
      <c r="E643" t="s">
        <v>11819</v>
      </c>
      <c r="F643" t="s">
        <v>9</v>
      </c>
      <c r="G643">
        <v>10997</v>
      </c>
      <c r="H643">
        <v>32.99</v>
      </c>
      <c r="I643">
        <v>5.94</v>
      </c>
      <c r="J643">
        <v>10958.07</v>
      </c>
      <c r="K643" s="1">
        <v>46271</v>
      </c>
      <c r="L643" t="s">
        <v>12428</v>
      </c>
      <c r="M643">
        <f t="shared" ref="M643:M706" si="120">COUNTIF($A:$A,A643)</f>
        <v>1</v>
      </c>
      <c r="N643">
        <f>COUNTIF(Orders!$A:$A,C643)</f>
        <v>1</v>
      </c>
      <c r="P643">
        <f>COUNTIF(Orders!$H:$H,UPPER(SUBSTITUTE(TRIM(C643),"-","")))</f>
        <v>1</v>
      </c>
      <c r="R643" t="str">
        <f t="shared" ref="R643:R706" si="121">IF(E643="REFUND","Refund",IF(P643=0,"Unmatched Order Reference","Matched Order Reference"))</f>
        <v>Matched Order Reference</v>
      </c>
      <c r="S643">
        <f t="shared" ref="S643:S706" si="122">COUNTIFS($C$2:$C$5753,C643,$E$2:$E$5753,"CAPTURE")</f>
        <v>1</v>
      </c>
      <c r="V643" cm="1">
        <f t="array" ref="V643">IF(E643&lt;&gt;"CAPTURE",0,SUMPRODUCT((MDR_Rates!$A$2:$A$10=F643)*(G643&gt;MDR_Rates!$B$2:$B$10)*((MDR_Rates!$C$2:$C$10="")+(G643&lt;=MDR_Rates!$C$2:$C$10))*MDR_Rates!$D$2:$D$10))</f>
        <v>0.3</v>
      </c>
      <c r="W643">
        <f t="shared" ref="W643:W706" si="123">IF(E643&lt;&gt;"CAPTURE",0,ROUND(G643*V643/100,2))</f>
        <v>32.99</v>
      </c>
      <c r="X643">
        <f t="shared" ref="X643:X706" si="124">IF(E643&lt;&gt;"CAPTURE",0,ROUND(W643*18/100,2))</f>
        <v>5.94</v>
      </c>
      <c r="Y643">
        <f t="shared" ref="Y643:Y706" si="125">IF(E643&lt;&gt;"CAPTURE",0,ROUND(H643-W643,2))</f>
        <v>0</v>
      </c>
      <c r="Z643">
        <f t="shared" ref="Z643:Z706" si="126">IF(E643&lt;&gt;"CAPTURE",0,ROUND(I643-X643,2))</f>
        <v>0</v>
      </c>
      <c r="AG643" t="str">
        <f t="shared" ref="AG643:AG706" si="127">IF(E643&lt;&gt;"REFUND","",IF(COUNTIFS($A:$A,B643,$E:$E,"CAPTURE")=0,"Missing Original Capture","Original Capture Found"))</f>
        <v/>
      </c>
      <c r="AI643" t="str">
        <f t="shared" ref="AI643:AI706" si="128">IF(E643="REFUND",_xlfn.MAXIFS($G:$G,$A:$A,B643,$E:$E,"CAPTURE"),"")</f>
        <v/>
      </c>
      <c r="AJ643" t="str">
        <f t="shared" ref="AJ643:AJ706" si="129">IF(E643&lt;&gt;"REFUND","",IF(G643&gt;AI643,"Refund Exceeds Capture",IF(ABS(G643-AI643)&lt;0.01,"Full Refund","Partial Refund")))</f>
        <v/>
      </c>
      <c r="AK643" t="str">
        <f t="shared" ref="AK643:AK706" si="130">UPPER(SUBSTITUTE(TRIM(C643),"-",""))</f>
        <v>ORD26003938</v>
      </c>
      <c r="AL643">
        <f>IF(E643&lt;&gt;"CAPTURE","",COUNTIF(Orders!$H:$H,AK643))</f>
        <v>1</v>
      </c>
      <c r="AP643" t="str">
        <f t="shared" ref="AP643:AP706" si="131">IF(E643&lt;&gt;"CAPTURE","",IF(M643&gt;1,"Duplicate ID - Review",IF(AL643=0,"Unmatched Order",IF(AL643=1,"Matched to Order","Multiple Order Matches"))))</f>
        <v>Matched to Order</v>
      </c>
      <c r="AQ643">
        <f>IF(COUNTIF($A$2:A643,A643)=1,1,0)</f>
        <v>1</v>
      </c>
    </row>
    <row r="644" spans="1:43" x14ac:dyDescent="0.3">
      <c r="A644" t="s">
        <v>12573</v>
      </c>
      <c r="C644" t="s">
        <v>7860</v>
      </c>
      <c r="D644" s="1">
        <v>46269</v>
      </c>
      <c r="E644" t="s">
        <v>11819</v>
      </c>
      <c r="F644" t="s">
        <v>17</v>
      </c>
      <c r="G644">
        <v>6798</v>
      </c>
      <c r="H644">
        <v>108.77</v>
      </c>
      <c r="I644">
        <v>19.579999999999998</v>
      </c>
      <c r="J644">
        <v>6669.65</v>
      </c>
      <c r="K644" s="1">
        <v>46271</v>
      </c>
      <c r="L644" t="s">
        <v>12428</v>
      </c>
      <c r="M644">
        <f t="shared" si="120"/>
        <v>1</v>
      </c>
      <c r="N644">
        <f>COUNTIF(Orders!$A:$A,C644)</f>
        <v>1</v>
      </c>
      <c r="P644">
        <f>COUNTIF(Orders!$H:$H,UPPER(SUBSTITUTE(TRIM(C644),"-","")))</f>
        <v>1</v>
      </c>
      <c r="R644" t="str">
        <f t="shared" si="121"/>
        <v>Matched Order Reference</v>
      </c>
      <c r="S644">
        <f t="shared" si="122"/>
        <v>1</v>
      </c>
      <c r="V644" cm="1">
        <f t="array" ref="V644">IF(E644&lt;&gt;"CAPTURE",0,SUMPRODUCT((MDR_Rates!$A$2:$A$10=F644)*(G644&gt;MDR_Rates!$B$2:$B$10)*((MDR_Rates!$C$2:$C$10="")+(G644&lt;=MDR_Rates!$C$2:$C$10))*MDR_Rates!$D$2:$D$10))</f>
        <v>1.6</v>
      </c>
      <c r="W644">
        <f t="shared" si="123"/>
        <v>108.77</v>
      </c>
      <c r="X644">
        <f t="shared" si="124"/>
        <v>19.579999999999998</v>
      </c>
      <c r="Y644">
        <f t="shared" si="125"/>
        <v>0</v>
      </c>
      <c r="Z644">
        <f t="shared" si="126"/>
        <v>0</v>
      </c>
      <c r="AG644" t="str">
        <f t="shared" si="127"/>
        <v/>
      </c>
      <c r="AI644" t="str">
        <f t="shared" si="128"/>
        <v/>
      </c>
      <c r="AJ644" t="str">
        <f t="shared" si="129"/>
        <v/>
      </c>
      <c r="AK644" t="str">
        <f t="shared" si="130"/>
        <v>ORD26003961</v>
      </c>
      <c r="AL644">
        <f>IF(E644&lt;&gt;"CAPTURE","",COUNTIF(Orders!$H:$H,AK644))</f>
        <v>1</v>
      </c>
      <c r="AP644" t="str">
        <f t="shared" si="131"/>
        <v>Matched to Order</v>
      </c>
      <c r="AQ644">
        <f>IF(COUNTIF($A$2:A644,A644)=1,1,0)</f>
        <v>1</v>
      </c>
    </row>
    <row r="645" spans="1:43" x14ac:dyDescent="0.3">
      <c r="A645" t="s">
        <v>12574</v>
      </c>
      <c r="C645" t="s">
        <v>7962</v>
      </c>
      <c r="D645" s="1">
        <v>46269</v>
      </c>
      <c r="E645" t="s">
        <v>11819</v>
      </c>
      <c r="F645" t="s">
        <v>9</v>
      </c>
      <c r="G645">
        <v>7999</v>
      </c>
      <c r="H645">
        <v>24</v>
      </c>
      <c r="I645">
        <v>4.32</v>
      </c>
      <c r="J645">
        <v>7970.68</v>
      </c>
      <c r="K645" s="1">
        <v>46271</v>
      </c>
      <c r="L645" t="s">
        <v>12428</v>
      </c>
      <c r="M645">
        <f t="shared" si="120"/>
        <v>1</v>
      </c>
      <c r="N645">
        <f>COUNTIF(Orders!$A:$A,C645)</f>
        <v>1</v>
      </c>
      <c r="P645">
        <f>COUNTIF(Orders!$H:$H,UPPER(SUBSTITUTE(TRIM(C645),"-","")))</f>
        <v>1</v>
      </c>
      <c r="R645" t="str">
        <f t="shared" si="121"/>
        <v>Matched Order Reference</v>
      </c>
      <c r="S645">
        <f t="shared" si="122"/>
        <v>1</v>
      </c>
      <c r="V645" cm="1">
        <f t="array" ref="V645">IF(E645&lt;&gt;"CAPTURE",0,SUMPRODUCT((MDR_Rates!$A$2:$A$10=F645)*(G645&gt;MDR_Rates!$B$2:$B$10)*((MDR_Rates!$C$2:$C$10="")+(G645&lt;=MDR_Rates!$C$2:$C$10))*MDR_Rates!$D$2:$D$10))</f>
        <v>0.3</v>
      </c>
      <c r="W645">
        <f t="shared" si="123"/>
        <v>24</v>
      </c>
      <c r="X645">
        <f t="shared" si="124"/>
        <v>4.32</v>
      </c>
      <c r="Y645">
        <f t="shared" si="125"/>
        <v>0</v>
      </c>
      <c r="Z645">
        <f t="shared" si="126"/>
        <v>0</v>
      </c>
      <c r="AG645" t="str">
        <f t="shared" si="127"/>
        <v/>
      </c>
      <c r="AI645" t="str">
        <f t="shared" si="128"/>
        <v/>
      </c>
      <c r="AJ645" t="str">
        <f t="shared" si="129"/>
        <v/>
      </c>
      <c r="AK645" t="str">
        <f t="shared" si="130"/>
        <v>ORD26004013</v>
      </c>
      <c r="AL645">
        <f>IF(E645&lt;&gt;"CAPTURE","",COUNTIF(Orders!$H:$H,AK645))</f>
        <v>1</v>
      </c>
      <c r="AP645" t="str">
        <f t="shared" si="131"/>
        <v>Matched to Order</v>
      </c>
      <c r="AQ645">
        <f>IF(COUNTIF($A$2:A645,A645)=1,1,0)</f>
        <v>1</v>
      </c>
    </row>
    <row r="646" spans="1:43" x14ac:dyDescent="0.3">
      <c r="A646" t="s">
        <v>12575</v>
      </c>
      <c r="C646" t="s">
        <v>7991</v>
      </c>
      <c r="D646" s="1">
        <v>46269</v>
      </c>
      <c r="E646" t="s">
        <v>11819</v>
      </c>
      <c r="F646" t="s">
        <v>17</v>
      </c>
      <c r="G646">
        <v>7999</v>
      </c>
      <c r="H646">
        <v>127.98</v>
      </c>
      <c r="I646">
        <v>23.04</v>
      </c>
      <c r="J646">
        <v>7847.98</v>
      </c>
      <c r="K646" s="1">
        <v>46271</v>
      </c>
      <c r="L646" t="s">
        <v>12428</v>
      </c>
      <c r="M646">
        <f t="shared" si="120"/>
        <v>1</v>
      </c>
      <c r="N646">
        <f>COUNTIF(Orders!$A:$A,C646)</f>
        <v>1</v>
      </c>
      <c r="P646">
        <f>COUNTIF(Orders!$H:$H,UPPER(SUBSTITUTE(TRIM(C646),"-","")))</f>
        <v>1</v>
      </c>
      <c r="R646" t="str">
        <f t="shared" si="121"/>
        <v>Matched Order Reference</v>
      </c>
      <c r="S646">
        <f t="shared" si="122"/>
        <v>1</v>
      </c>
      <c r="V646" cm="1">
        <f t="array" ref="V646">IF(E646&lt;&gt;"CAPTURE",0,SUMPRODUCT((MDR_Rates!$A$2:$A$10=F646)*(G646&gt;MDR_Rates!$B$2:$B$10)*((MDR_Rates!$C$2:$C$10="")+(G646&lt;=MDR_Rates!$C$2:$C$10))*MDR_Rates!$D$2:$D$10))</f>
        <v>1.6</v>
      </c>
      <c r="W646">
        <f t="shared" si="123"/>
        <v>127.98</v>
      </c>
      <c r="X646">
        <f t="shared" si="124"/>
        <v>23.04</v>
      </c>
      <c r="Y646">
        <f t="shared" si="125"/>
        <v>0</v>
      </c>
      <c r="Z646">
        <f t="shared" si="126"/>
        <v>0</v>
      </c>
      <c r="AG646" t="str">
        <f t="shared" si="127"/>
        <v/>
      </c>
      <c r="AI646" t="str">
        <f t="shared" si="128"/>
        <v/>
      </c>
      <c r="AJ646" t="str">
        <f t="shared" si="129"/>
        <v/>
      </c>
      <c r="AK646" t="str">
        <f t="shared" si="130"/>
        <v>ORD26004028</v>
      </c>
      <c r="AL646">
        <f>IF(E646&lt;&gt;"CAPTURE","",COUNTIF(Orders!$H:$H,AK646))</f>
        <v>1</v>
      </c>
      <c r="AP646" t="str">
        <f t="shared" si="131"/>
        <v>Matched to Order</v>
      </c>
      <c r="AQ646">
        <f>IF(COUNTIF($A$2:A646,A646)=1,1,0)</f>
        <v>1</v>
      </c>
    </row>
    <row r="647" spans="1:43" x14ac:dyDescent="0.3">
      <c r="A647" t="s">
        <v>12576</v>
      </c>
      <c r="C647" t="s">
        <v>8094</v>
      </c>
      <c r="D647" s="1">
        <v>46269</v>
      </c>
      <c r="E647" t="s">
        <v>11819</v>
      </c>
      <c r="F647" t="s">
        <v>17</v>
      </c>
      <c r="G647">
        <v>4798</v>
      </c>
      <c r="H647">
        <v>76.77</v>
      </c>
      <c r="I647">
        <v>13.82</v>
      </c>
      <c r="J647">
        <v>4707.41</v>
      </c>
      <c r="K647" s="1">
        <v>46271</v>
      </c>
      <c r="L647" t="s">
        <v>12428</v>
      </c>
      <c r="M647">
        <f t="shared" si="120"/>
        <v>1</v>
      </c>
      <c r="N647">
        <f>COUNTIF(Orders!$A:$A,C647)</f>
        <v>1</v>
      </c>
      <c r="P647">
        <f>COUNTIF(Orders!$H:$H,UPPER(SUBSTITUTE(TRIM(C647),"-","")))</f>
        <v>1</v>
      </c>
      <c r="R647" t="str">
        <f t="shared" si="121"/>
        <v>Matched Order Reference</v>
      </c>
      <c r="S647">
        <f t="shared" si="122"/>
        <v>1</v>
      </c>
      <c r="V647" cm="1">
        <f t="array" ref="V647">IF(E647&lt;&gt;"CAPTURE",0,SUMPRODUCT((MDR_Rates!$A$2:$A$10=F647)*(G647&gt;MDR_Rates!$B$2:$B$10)*((MDR_Rates!$C$2:$C$10="")+(G647&lt;=MDR_Rates!$C$2:$C$10))*MDR_Rates!$D$2:$D$10))</f>
        <v>1.6</v>
      </c>
      <c r="W647">
        <f t="shared" si="123"/>
        <v>76.77</v>
      </c>
      <c r="X647">
        <f t="shared" si="124"/>
        <v>13.82</v>
      </c>
      <c r="Y647">
        <f t="shared" si="125"/>
        <v>0</v>
      </c>
      <c r="Z647">
        <f t="shared" si="126"/>
        <v>0</v>
      </c>
      <c r="AG647" t="str">
        <f t="shared" si="127"/>
        <v/>
      </c>
      <c r="AI647" t="str">
        <f t="shared" si="128"/>
        <v/>
      </c>
      <c r="AJ647" t="str">
        <f t="shared" si="129"/>
        <v/>
      </c>
      <c r="AK647" t="str">
        <f t="shared" si="130"/>
        <v>ORD26004081</v>
      </c>
      <c r="AL647">
        <f>IF(E647&lt;&gt;"CAPTURE","",COUNTIF(Orders!$H:$H,AK647))</f>
        <v>1</v>
      </c>
      <c r="AP647" t="str">
        <f t="shared" si="131"/>
        <v>Matched to Order</v>
      </c>
      <c r="AQ647">
        <f>IF(COUNTIF($A$2:A647,A647)=1,1,0)</f>
        <v>1</v>
      </c>
    </row>
    <row r="648" spans="1:43" x14ac:dyDescent="0.3">
      <c r="A648" t="s">
        <v>12577</v>
      </c>
      <c r="C648" t="s">
        <v>8098</v>
      </c>
      <c r="D648" s="1">
        <v>46269</v>
      </c>
      <c r="E648" t="s">
        <v>11819</v>
      </c>
      <c r="F648" t="s">
        <v>33</v>
      </c>
      <c r="G648">
        <v>4999</v>
      </c>
      <c r="H648">
        <v>59.99</v>
      </c>
      <c r="I648">
        <v>10.8</v>
      </c>
      <c r="J648">
        <v>4928.21</v>
      </c>
      <c r="K648" s="1">
        <v>46271</v>
      </c>
      <c r="L648" t="s">
        <v>12428</v>
      </c>
      <c r="M648">
        <f t="shared" si="120"/>
        <v>1</v>
      </c>
      <c r="N648">
        <f>COUNTIF(Orders!$A:$A,C648)</f>
        <v>1</v>
      </c>
      <c r="P648">
        <f>COUNTIF(Orders!$H:$H,UPPER(SUBSTITUTE(TRIM(C648),"-","")))</f>
        <v>1</v>
      </c>
      <c r="R648" t="str">
        <f t="shared" si="121"/>
        <v>Matched Order Reference</v>
      </c>
      <c r="S648">
        <f t="shared" si="122"/>
        <v>1</v>
      </c>
      <c r="V648" cm="1">
        <f t="array" ref="V648">IF(E648&lt;&gt;"CAPTURE",0,SUMPRODUCT((MDR_Rates!$A$2:$A$10=F648)*(G648&gt;MDR_Rates!$B$2:$B$10)*((MDR_Rates!$C$2:$C$10="")+(G648&lt;=MDR_Rates!$C$2:$C$10))*MDR_Rates!$D$2:$D$10))</f>
        <v>1.2</v>
      </c>
      <c r="W648">
        <f t="shared" si="123"/>
        <v>59.99</v>
      </c>
      <c r="X648">
        <f t="shared" si="124"/>
        <v>10.8</v>
      </c>
      <c r="Y648">
        <f t="shared" si="125"/>
        <v>0</v>
      </c>
      <c r="Z648">
        <f t="shared" si="126"/>
        <v>0</v>
      </c>
      <c r="AG648" t="str">
        <f t="shared" si="127"/>
        <v/>
      </c>
      <c r="AI648" t="str">
        <f t="shared" si="128"/>
        <v/>
      </c>
      <c r="AJ648" t="str">
        <f t="shared" si="129"/>
        <v/>
      </c>
      <c r="AK648" t="str">
        <f t="shared" si="130"/>
        <v>ORD26004083</v>
      </c>
      <c r="AL648">
        <f>IF(E648&lt;&gt;"CAPTURE","",COUNTIF(Orders!$H:$H,AK648))</f>
        <v>1</v>
      </c>
      <c r="AP648" t="str">
        <f t="shared" si="131"/>
        <v>Matched to Order</v>
      </c>
      <c r="AQ648">
        <f>IF(COUNTIF($A$2:A648,A648)=1,1,0)</f>
        <v>1</v>
      </c>
    </row>
    <row r="649" spans="1:43" x14ac:dyDescent="0.3">
      <c r="A649" t="s">
        <v>12578</v>
      </c>
      <c r="C649" t="s">
        <v>8130</v>
      </c>
      <c r="D649" s="1">
        <v>46269</v>
      </c>
      <c r="E649" t="s">
        <v>11819</v>
      </c>
      <c r="F649" t="s">
        <v>33</v>
      </c>
      <c r="G649">
        <v>1499</v>
      </c>
      <c r="H649">
        <v>22.49</v>
      </c>
      <c r="I649">
        <v>4.05</v>
      </c>
      <c r="J649">
        <v>1472.46</v>
      </c>
      <c r="K649" s="1">
        <v>46271</v>
      </c>
      <c r="L649" t="s">
        <v>12428</v>
      </c>
      <c r="M649">
        <f t="shared" si="120"/>
        <v>1</v>
      </c>
      <c r="N649">
        <f>COUNTIF(Orders!$A:$A,C649)</f>
        <v>1</v>
      </c>
      <c r="P649">
        <f>COUNTIF(Orders!$H:$H,UPPER(SUBSTITUTE(TRIM(C649),"-","")))</f>
        <v>1</v>
      </c>
      <c r="R649" t="str">
        <f t="shared" si="121"/>
        <v>Matched Order Reference</v>
      </c>
      <c r="S649">
        <f t="shared" si="122"/>
        <v>1</v>
      </c>
      <c r="V649" cm="1">
        <f t="array" ref="V649">IF(E649&lt;&gt;"CAPTURE",0,SUMPRODUCT((MDR_Rates!$A$2:$A$10=F649)*(G649&gt;MDR_Rates!$B$2:$B$10)*((MDR_Rates!$C$2:$C$10="")+(G649&lt;=MDR_Rates!$C$2:$C$10))*MDR_Rates!$D$2:$D$10))</f>
        <v>1.5</v>
      </c>
      <c r="W649">
        <f t="shared" si="123"/>
        <v>22.49</v>
      </c>
      <c r="X649">
        <f t="shared" si="124"/>
        <v>4.05</v>
      </c>
      <c r="Y649">
        <f t="shared" si="125"/>
        <v>0</v>
      </c>
      <c r="Z649">
        <f t="shared" si="126"/>
        <v>0</v>
      </c>
      <c r="AG649" t="str">
        <f t="shared" si="127"/>
        <v/>
      </c>
      <c r="AI649" t="str">
        <f t="shared" si="128"/>
        <v/>
      </c>
      <c r="AJ649" t="str">
        <f t="shared" si="129"/>
        <v/>
      </c>
      <c r="AK649" t="str">
        <f t="shared" si="130"/>
        <v>ORD26004100</v>
      </c>
      <c r="AL649">
        <f>IF(E649&lt;&gt;"CAPTURE","",COUNTIF(Orders!$H:$H,AK649))</f>
        <v>1</v>
      </c>
      <c r="AP649" t="str">
        <f t="shared" si="131"/>
        <v>Matched to Order</v>
      </c>
      <c r="AQ649">
        <f>IF(COUNTIF($A$2:A649,A649)=1,1,0)</f>
        <v>1</v>
      </c>
    </row>
    <row r="650" spans="1:43" x14ac:dyDescent="0.3">
      <c r="A650" t="s">
        <v>12579</v>
      </c>
      <c r="C650" t="s">
        <v>8181</v>
      </c>
      <c r="D650" s="1">
        <v>46269</v>
      </c>
      <c r="E650" t="s">
        <v>11819</v>
      </c>
      <c r="F650" t="s">
        <v>33</v>
      </c>
      <c r="G650">
        <v>8298</v>
      </c>
      <c r="H650">
        <v>99.58</v>
      </c>
      <c r="I650">
        <v>17.920000000000002</v>
      </c>
      <c r="J650">
        <v>8180.5</v>
      </c>
      <c r="K650" s="1">
        <v>46271</v>
      </c>
      <c r="L650" t="s">
        <v>12428</v>
      </c>
      <c r="M650">
        <f t="shared" si="120"/>
        <v>1</v>
      </c>
      <c r="N650">
        <f>COUNTIF(Orders!$A:$A,C650)</f>
        <v>1</v>
      </c>
      <c r="P650">
        <f>COUNTIF(Orders!$H:$H,UPPER(SUBSTITUTE(TRIM(C650),"-","")))</f>
        <v>1</v>
      </c>
      <c r="R650" t="str">
        <f t="shared" si="121"/>
        <v>Matched Order Reference</v>
      </c>
      <c r="S650">
        <f t="shared" si="122"/>
        <v>1</v>
      </c>
      <c r="V650" cm="1">
        <f t="array" ref="V650">IF(E650&lt;&gt;"CAPTURE",0,SUMPRODUCT((MDR_Rates!$A$2:$A$10=F650)*(G650&gt;MDR_Rates!$B$2:$B$10)*((MDR_Rates!$C$2:$C$10="")+(G650&lt;=MDR_Rates!$C$2:$C$10))*MDR_Rates!$D$2:$D$10))</f>
        <v>1.2</v>
      </c>
      <c r="W650">
        <f t="shared" si="123"/>
        <v>99.58</v>
      </c>
      <c r="X650">
        <f t="shared" si="124"/>
        <v>17.920000000000002</v>
      </c>
      <c r="Y650">
        <f t="shared" si="125"/>
        <v>0</v>
      </c>
      <c r="Z650">
        <f t="shared" si="126"/>
        <v>0</v>
      </c>
      <c r="AG650" t="str">
        <f t="shared" si="127"/>
        <v/>
      </c>
      <c r="AI650" t="str">
        <f t="shared" si="128"/>
        <v/>
      </c>
      <c r="AJ650" t="str">
        <f t="shared" si="129"/>
        <v/>
      </c>
      <c r="AK650" t="str">
        <f t="shared" si="130"/>
        <v>ORD26004126</v>
      </c>
      <c r="AL650">
        <f>IF(E650&lt;&gt;"CAPTURE","",COUNTIF(Orders!$H:$H,AK650))</f>
        <v>1</v>
      </c>
      <c r="AP650" t="str">
        <f t="shared" si="131"/>
        <v>Matched to Order</v>
      </c>
      <c r="AQ650">
        <f>IF(COUNTIF($A$2:A650,A650)=1,1,0)</f>
        <v>1</v>
      </c>
    </row>
    <row r="651" spans="1:43" x14ac:dyDescent="0.3">
      <c r="A651" t="s">
        <v>12580</v>
      </c>
      <c r="C651" t="s">
        <v>8198</v>
      </c>
      <c r="D651" s="1">
        <v>46269</v>
      </c>
      <c r="E651" t="s">
        <v>11819</v>
      </c>
      <c r="F651" t="s">
        <v>9</v>
      </c>
      <c r="G651">
        <v>9497</v>
      </c>
      <c r="H651">
        <v>28.49</v>
      </c>
      <c r="I651">
        <v>5.13</v>
      </c>
      <c r="J651">
        <v>9463.3799999999992</v>
      </c>
      <c r="K651" s="1">
        <v>46271</v>
      </c>
      <c r="L651" t="s">
        <v>12428</v>
      </c>
      <c r="M651">
        <f t="shared" si="120"/>
        <v>1</v>
      </c>
      <c r="N651">
        <f>COUNTIF(Orders!$A:$A,C651)</f>
        <v>1</v>
      </c>
      <c r="P651">
        <f>COUNTIF(Orders!$H:$H,UPPER(SUBSTITUTE(TRIM(C651),"-","")))</f>
        <v>1</v>
      </c>
      <c r="R651" t="str">
        <f t="shared" si="121"/>
        <v>Matched Order Reference</v>
      </c>
      <c r="S651">
        <f t="shared" si="122"/>
        <v>1</v>
      </c>
      <c r="V651" cm="1">
        <f t="array" ref="V651">IF(E651&lt;&gt;"CAPTURE",0,SUMPRODUCT((MDR_Rates!$A$2:$A$10=F651)*(G651&gt;MDR_Rates!$B$2:$B$10)*((MDR_Rates!$C$2:$C$10="")+(G651&lt;=MDR_Rates!$C$2:$C$10))*MDR_Rates!$D$2:$D$10))</f>
        <v>0.3</v>
      </c>
      <c r="W651">
        <f t="shared" si="123"/>
        <v>28.49</v>
      </c>
      <c r="X651">
        <f t="shared" si="124"/>
        <v>5.13</v>
      </c>
      <c r="Y651">
        <f t="shared" si="125"/>
        <v>0</v>
      </c>
      <c r="Z651">
        <f t="shared" si="126"/>
        <v>0</v>
      </c>
      <c r="AG651" t="str">
        <f t="shared" si="127"/>
        <v/>
      </c>
      <c r="AI651" t="str">
        <f t="shared" si="128"/>
        <v/>
      </c>
      <c r="AJ651" t="str">
        <f t="shared" si="129"/>
        <v/>
      </c>
      <c r="AK651" t="str">
        <f t="shared" si="130"/>
        <v>ORD26004135</v>
      </c>
      <c r="AL651">
        <f>IF(E651&lt;&gt;"CAPTURE","",COUNTIF(Orders!$H:$H,AK651))</f>
        <v>1</v>
      </c>
      <c r="AP651" t="str">
        <f t="shared" si="131"/>
        <v>Matched to Order</v>
      </c>
      <c r="AQ651">
        <f>IF(COUNTIF($A$2:A651,A651)=1,1,0)</f>
        <v>1</v>
      </c>
    </row>
    <row r="652" spans="1:43" x14ac:dyDescent="0.3">
      <c r="A652" t="s">
        <v>12581</v>
      </c>
      <c r="C652" t="s">
        <v>8235</v>
      </c>
      <c r="D652" s="1">
        <v>46269</v>
      </c>
      <c r="E652" t="s">
        <v>11819</v>
      </c>
      <c r="F652" t="s">
        <v>17</v>
      </c>
      <c r="G652">
        <v>999</v>
      </c>
      <c r="H652">
        <v>17.98</v>
      </c>
      <c r="I652">
        <v>3.24</v>
      </c>
      <c r="J652">
        <v>977.78</v>
      </c>
      <c r="K652" s="1">
        <v>46271</v>
      </c>
      <c r="L652" t="s">
        <v>12428</v>
      </c>
      <c r="M652">
        <f t="shared" si="120"/>
        <v>1</v>
      </c>
      <c r="N652">
        <f>COUNTIF(Orders!$A:$A,C652)</f>
        <v>1</v>
      </c>
      <c r="P652">
        <f>COUNTIF(Orders!$H:$H,UPPER(SUBSTITUTE(TRIM(C652),"-","")))</f>
        <v>1</v>
      </c>
      <c r="R652" t="str">
        <f t="shared" si="121"/>
        <v>Matched Order Reference</v>
      </c>
      <c r="S652">
        <f t="shared" si="122"/>
        <v>1</v>
      </c>
      <c r="V652" cm="1">
        <f t="array" ref="V652">IF(E652&lt;&gt;"CAPTURE",0,SUMPRODUCT((MDR_Rates!$A$2:$A$10=F652)*(G652&gt;MDR_Rates!$B$2:$B$10)*((MDR_Rates!$C$2:$C$10="")+(G652&lt;=MDR_Rates!$C$2:$C$10))*MDR_Rates!$D$2:$D$10))</f>
        <v>1.8</v>
      </c>
      <c r="W652">
        <f t="shared" si="123"/>
        <v>17.98</v>
      </c>
      <c r="X652">
        <f t="shared" si="124"/>
        <v>3.24</v>
      </c>
      <c r="Y652">
        <f t="shared" si="125"/>
        <v>0</v>
      </c>
      <c r="Z652">
        <f t="shared" si="126"/>
        <v>0</v>
      </c>
      <c r="AG652" t="str">
        <f t="shared" si="127"/>
        <v/>
      </c>
      <c r="AI652" t="str">
        <f t="shared" si="128"/>
        <v/>
      </c>
      <c r="AJ652" t="str">
        <f t="shared" si="129"/>
        <v/>
      </c>
      <c r="AK652" t="str">
        <f t="shared" si="130"/>
        <v>ORD26004154</v>
      </c>
      <c r="AL652">
        <f>IF(E652&lt;&gt;"CAPTURE","",COUNTIF(Orders!$H:$H,AK652))</f>
        <v>1</v>
      </c>
      <c r="AP652" t="str">
        <f t="shared" si="131"/>
        <v>Matched to Order</v>
      </c>
      <c r="AQ652">
        <f>IF(COUNTIF($A$2:A652,A652)=1,1,0)</f>
        <v>1</v>
      </c>
    </row>
    <row r="653" spans="1:43" x14ac:dyDescent="0.3">
      <c r="A653" t="s">
        <v>12582</v>
      </c>
      <c r="C653" t="s">
        <v>12583</v>
      </c>
      <c r="D653" s="1">
        <v>46269</v>
      </c>
      <c r="E653" t="s">
        <v>11819</v>
      </c>
      <c r="F653" t="s">
        <v>17</v>
      </c>
      <c r="G653">
        <v>4197</v>
      </c>
      <c r="H653">
        <v>67.150000000000006</v>
      </c>
      <c r="I653">
        <v>12.09</v>
      </c>
      <c r="J653">
        <v>4117.76</v>
      </c>
      <c r="K653" s="1">
        <v>46271</v>
      </c>
      <c r="L653" t="s">
        <v>12428</v>
      </c>
      <c r="M653">
        <f t="shared" si="120"/>
        <v>1</v>
      </c>
      <c r="N653">
        <f>COUNTIF(Orders!$A:$A,C653)</f>
        <v>1</v>
      </c>
      <c r="P653">
        <f>COUNTIF(Orders!$H:$H,UPPER(SUBSTITUTE(TRIM(C653),"-","")))</f>
        <v>1</v>
      </c>
      <c r="R653" t="str">
        <f t="shared" si="121"/>
        <v>Matched Order Reference</v>
      </c>
      <c r="S653">
        <f t="shared" si="122"/>
        <v>1</v>
      </c>
      <c r="V653" cm="1">
        <f t="array" ref="V653">IF(E653&lt;&gt;"CAPTURE",0,SUMPRODUCT((MDR_Rates!$A$2:$A$10=F653)*(G653&gt;MDR_Rates!$B$2:$B$10)*((MDR_Rates!$C$2:$C$10="")+(G653&lt;=MDR_Rates!$C$2:$C$10))*MDR_Rates!$D$2:$D$10))</f>
        <v>1.6</v>
      </c>
      <c r="W653">
        <f t="shared" si="123"/>
        <v>67.150000000000006</v>
      </c>
      <c r="X653">
        <f t="shared" si="124"/>
        <v>12.09</v>
      </c>
      <c r="Y653">
        <f t="shared" si="125"/>
        <v>0</v>
      </c>
      <c r="Z653">
        <f t="shared" si="126"/>
        <v>0</v>
      </c>
      <c r="AG653" t="str">
        <f t="shared" si="127"/>
        <v/>
      </c>
      <c r="AI653" t="str">
        <f t="shared" si="128"/>
        <v/>
      </c>
      <c r="AJ653" t="str">
        <f t="shared" si="129"/>
        <v/>
      </c>
      <c r="AK653" t="str">
        <f t="shared" si="130"/>
        <v>ORD26004231</v>
      </c>
      <c r="AL653">
        <f>IF(E653&lt;&gt;"CAPTURE","",COUNTIF(Orders!$H:$H,AK653))</f>
        <v>1</v>
      </c>
      <c r="AP653" t="str">
        <f t="shared" si="131"/>
        <v>Matched to Order</v>
      </c>
      <c r="AQ653">
        <f>IF(COUNTIF($A$2:A653,A653)=1,1,0)</f>
        <v>1</v>
      </c>
    </row>
    <row r="654" spans="1:43" x14ac:dyDescent="0.3">
      <c r="A654" t="s">
        <v>12584</v>
      </c>
      <c r="C654" t="s">
        <v>8391</v>
      </c>
      <c r="D654" s="1">
        <v>46269</v>
      </c>
      <c r="E654" t="s">
        <v>11819</v>
      </c>
      <c r="F654" t="s">
        <v>9</v>
      </c>
      <c r="G654">
        <v>3097</v>
      </c>
      <c r="H654">
        <v>9.2899999999999991</v>
      </c>
      <c r="I654">
        <v>1.67</v>
      </c>
      <c r="J654">
        <v>3086.04</v>
      </c>
      <c r="K654" s="1">
        <v>46271</v>
      </c>
      <c r="L654" t="s">
        <v>12428</v>
      </c>
      <c r="M654">
        <f t="shared" si="120"/>
        <v>1</v>
      </c>
      <c r="N654">
        <f>COUNTIF(Orders!$A:$A,C654)</f>
        <v>1</v>
      </c>
      <c r="P654">
        <f>COUNTIF(Orders!$H:$H,UPPER(SUBSTITUTE(TRIM(C654),"-","")))</f>
        <v>1</v>
      </c>
      <c r="R654" t="str">
        <f t="shared" si="121"/>
        <v>Matched Order Reference</v>
      </c>
      <c r="S654">
        <f t="shared" si="122"/>
        <v>1</v>
      </c>
      <c r="V654" cm="1">
        <f t="array" ref="V654">IF(E654&lt;&gt;"CAPTURE",0,SUMPRODUCT((MDR_Rates!$A$2:$A$10=F654)*(G654&gt;MDR_Rates!$B$2:$B$10)*((MDR_Rates!$C$2:$C$10="")+(G654&lt;=MDR_Rates!$C$2:$C$10))*MDR_Rates!$D$2:$D$10))</f>
        <v>0.3</v>
      </c>
      <c r="W654">
        <f t="shared" si="123"/>
        <v>9.2899999999999991</v>
      </c>
      <c r="X654">
        <f t="shared" si="124"/>
        <v>1.67</v>
      </c>
      <c r="Y654">
        <f t="shared" si="125"/>
        <v>0</v>
      </c>
      <c r="Z654">
        <f t="shared" si="126"/>
        <v>0</v>
      </c>
      <c r="AG654" t="str">
        <f t="shared" si="127"/>
        <v/>
      </c>
      <c r="AI654" t="str">
        <f t="shared" si="128"/>
        <v/>
      </c>
      <c r="AJ654" t="str">
        <f t="shared" si="129"/>
        <v/>
      </c>
      <c r="AK654" t="str">
        <f t="shared" si="130"/>
        <v>ORD26004234</v>
      </c>
      <c r="AL654">
        <f>IF(E654&lt;&gt;"CAPTURE","",COUNTIF(Orders!$H:$H,AK654))</f>
        <v>1</v>
      </c>
      <c r="AP654" t="str">
        <f t="shared" si="131"/>
        <v>Matched to Order</v>
      </c>
      <c r="AQ654">
        <f>IF(COUNTIF($A$2:A654,A654)=1,1,0)</f>
        <v>1</v>
      </c>
    </row>
    <row r="655" spans="1:43" x14ac:dyDescent="0.3">
      <c r="A655" t="s">
        <v>12585</v>
      </c>
      <c r="C655" t="s">
        <v>8406</v>
      </c>
      <c r="D655" s="1">
        <v>46269</v>
      </c>
      <c r="E655" t="s">
        <v>11819</v>
      </c>
      <c r="F655" t="s">
        <v>9</v>
      </c>
      <c r="G655">
        <v>7998</v>
      </c>
      <c r="H655">
        <v>23.99</v>
      </c>
      <c r="I655">
        <v>4.32</v>
      </c>
      <c r="J655">
        <v>7969.69</v>
      </c>
      <c r="K655" s="1">
        <v>46271</v>
      </c>
      <c r="L655" t="s">
        <v>12428</v>
      </c>
      <c r="M655">
        <f t="shared" si="120"/>
        <v>1</v>
      </c>
      <c r="N655">
        <f>COUNTIF(Orders!$A:$A,C655)</f>
        <v>1</v>
      </c>
      <c r="P655">
        <f>COUNTIF(Orders!$H:$H,UPPER(SUBSTITUTE(TRIM(C655),"-","")))</f>
        <v>1</v>
      </c>
      <c r="R655" t="str">
        <f t="shared" si="121"/>
        <v>Matched Order Reference</v>
      </c>
      <c r="S655">
        <f t="shared" si="122"/>
        <v>1</v>
      </c>
      <c r="V655" cm="1">
        <f t="array" ref="V655">IF(E655&lt;&gt;"CAPTURE",0,SUMPRODUCT((MDR_Rates!$A$2:$A$10=F655)*(G655&gt;MDR_Rates!$B$2:$B$10)*((MDR_Rates!$C$2:$C$10="")+(G655&lt;=MDR_Rates!$C$2:$C$10))*MDR_Rates!$D$2:$D$10))</f>
        <v>0.3</v>
      </c>
      <c r="W655">
        <f t="shared" si="123"/>
        <v>23.99</v>
      </c>
      <c r="X655">
        <f t="shared" si="124"/>
        <v>4.32</v>
      </c>
      <c r="Y655">
        <f t="shared" si="125"/>
        <v>0</v>
      </c>
      <c r="Z655">
        <f t="shared" si="126"/>
        <v>0</v>
      </c>
      <c r="AG655" t="str">
        <f t="shared" si="127"/>
        <v/>
      </c>
      <c r="AI655" t="str">
        <f t="shared" si="128"/>
        <v/>
      </c>
      <c r="AJ655" t="str">
        <f t="shared" si="129"/>
        <v/>
      </c>
      <c r="AK655" t="str">
        <f t="shared" si="130"/>
        <v>ORD26004242</v>
      </c>
      <c r="AL655">
        <f>IF(E655&lt;&gt;"CAPTURE","",COUNTIF(Orders!$H:$H,AK655))</f>
        <v>1</v>
      </c>
      <c r="AP655" t="str">
        <f t="shared" si="131"/>
        <v>Matched to Order</v>
      </c>
      <c r="AQ655">
        <f>IF(COUNTIF($A$2:A655,A655)=1,1,0)</f>
        <v>1</v>
      </c>
    </row>
    <row r="656" spans="1:43" x14ac:dyDescent="0.3">
      <c r="A656" t="s">
        <v>12586</v>
      </c>
      <c r="C656" t="s">
        <v>12587</v>
      </c>
      <c r="D656" s="1">
        <v>46269</v>
      </c>
      <c r="E656" t="s">
        <v>11819</v>
      </c>
      <c r="F656" t="s">
        <v>9</v>
      </c>
      <c r="G656">
        <v>799</v>
      </c>
      <c r="H656">
        <v>0</v>
      </c>
      <c r="I656">
        <v>0</v>
      </c>
      <c r="J656">
        <v>799</v>
      </c>
      <c r="K656" s="1">
        <v>46271</v>
      </c>
      <c r="L656" t="s">
        <v>12428</v>
      </c>
      <c r="M656">
        <f t="shared" si="120"/>
        <v>1</v>
      </c>
      <c r="N656">
        <f>COUNTIF(Orders!$A:$A,C656)</f>
        <v>0</v>
      </c>
      <c r="P656">
        <f>COUNTIF(Orders!$H:$H,UPPER(SUBSTITUTE(TRIM(C656),"-","")))</f>
        <v>1</v>
      </c>
      <c r="R656" t="str">
        <f t="shared" si="121"/>
        <v>Matched Order Reference</v>
      </c>
      <c r="S656">
        <f t="shared" si="122"/>
        <v>1</v>
      </c>
      <c r="V656" cm="1">
        <f t="array" ref="V656">IF(E656&lt;&gt;"CAPTURE",0,SUMPRODUCT((MDR_Rates!$A$2:$A$10=F656)*(G656&gt;MDR_Rates!$B$2:$B$10)*((MDR_Rates!$C$2:$C$10="")+(G656&lt;=MDR_Rates!$C$2:$C$10))*MDR_Rates!$D$2:$D$10))</f>
        <v>0</v>
      </c>
      <c r="W656">
        <f t="shared" si="123"/>
        <v>0</v>
      </c>
      <c r="X656">
        <f t="shared" si="124"/>
        <v>0</v>
      </c>
      <c r="Y656">
        <f t="shared" si="125"/>
        <v>0</v>
      </c>
      <c r="Z656">
        <f t="shared" si="126"/>
        <v>0</v>
      </c>
      <c r="AG656" t="str">
        <f t="shared" si="127"/>
        <v/>
      </c>
      <c r="AI656" t="str">
        <f t="shared" si="128"/>
        <v/>
      </c>
      <c r="AJ656" t="str">
        <f t="shared" si="129"/>
        <v/>
      </c>
      <c r="AK656" t="str">
        <f t="shared" si="130"/>
        <v>ORD26004251</v>
      </c>
      <c r="AL656">
        <f>IF(E656&lt;&gt;"CAPTURE","",COUNTIF(Orders!$H:$H,AK656))</f>
        <v>1</v>
      </c>
      <c r="AP656" t="str">
        <f t="shared" si="131"/>
        <v>Matched to Order</v>
      </c>
      <c r="AQ656">
        <f>IF(COUNTIF($A$2:A656,A656)=1,1,0)</f>
        <v>1</v>
      </c>
    </row>
    <row r="657" spans="1:43" x14ac:dyDescent="0.3">
      <c r="A657" t="s">
        <v>12588</v>
      </c>
      <c r="C657" t="s">
        <v>12589</v>
      </c>
      <c r="D657" s="1">
        <v>46269</v>
      </c>
      <c r="E657" t="s">
        <v>11819</v>
      </c>
      <c r="F657" t="s">
        <v>9</v>
      </c>
      <c r="G657">
        <v>7999</v>
      </c>
      <c r="H657">
        <v>24</v>
      </c>
      <c r="I657">
        <v>4.32</v>
      </c>
      <c r="J657">
        <v>7970.68</v>
      </c>
      <c r="K657" s="1">
        <v>46271</v>
      </c>
      <c r="L657" t="s">
        <v>12428</v>
      </c>
      <c r="M657">
        <f t="shared" si="120"/>
        <v>1</v>
      </c>
      <c r="N657">
        <f>COUNTIF(Orders!$A:$A,C657)</f>
        <v>1</v>
      </c>
      <c r="P657">
        <f>COUNTIF(Orders!$H:$H,UPPER(SUBSTITUTE(TRIM(C657),"-","")))</f>
        <v>1</v>
      </c>
      <c r="R657" t="str">
        <f t="shared" si="121"/>
        <v>Matched Order Reference</v>
      </c>
      <c r="S657">
        <f t="shared" si="122"/>
        <v>1</v>
      </c>
      <c r="V657" cm="1">
        <f t="array" ref="V657">IF(E657&lt;&gt;"CAPTURE",0,SUMPRODUCT((MDR_Rates!$A$2:$A$10=F657)*(G657&gt;MDR_Rates!$B$2:$B$10)*((MDR_Rates!$C$2:$C$10="")+(G657&lt;=MDR_Rates!$C$2:$C$10))*MDR_Rates!$D$2:$D$10))</f>
        <v>0.3</v>
      </c>
      <c r="W657">
        <f t="shared" si="123"/>
        <v>24</v>
      </c>
      <c r="X657">
        <f t="shared" si="124"/>
        <v>4.32</v>
      </c>
      <c r="Y657">
        <f t="shared" si="125"/>
        <v>0</v>
      </c>
      <c r="Z657">
        <f t="shared" si="126"/>
        <v>0</v>
      </c>
      <c r="AG657" t="str">
        <f t="shared" si="127"/>
        <v/>
      </c>
      <c r="AI657" t="str">
        <f t="shared" si="128"/>
        <v/>
      </c>
      <c r="AJ657" t="str">
        <f t="shared" si="129"/>
        <v/>
      </c>
      <c r="AK657" t="str">
        <f t="shared" si="130"/>
        <v>ORD26004271</v>
      </c>
      <c r="AL657">
        <f>IF(E657&lt;&gt;"CAPTURE","",COUNTIF(Orders!$H:$H,AK657))</f>
        <v>1</v>
      </c>
      <c r="AP657" t="str">
        <f t="shared" si="131"/>
        <v>Matched to Order</v>
      </c>
      <c r="AQ657">
        <f>IF(COUNTIF($A$2:A657,A657)=1,1,0)</f>
        <v>1</v>
      </c>
    </row>
    <row r="658" spans="1:43" x14ac:dyDescent="0.3">
      <c r="A658" t="s">
        <v>12590</v>
      </c>
      <c r="C658" t="s">
        <v>8484</v>
      </c>
      <c r="D658" s="1">
        <v>46269</v>
      </c>
      <c r="E658" t="s">
        <v>11819</v>
      </c>
      <c r="F658" t="s">
        <v>9</v>
      </c>
      <c r="G658">
        <v>599</v>
      </c>
      <c r="H658">
        <v>0</v>
      </c>
      <c r="I658">
        <v>0</v>
      </c>
      <c r="J658">
        <v>599</v>
      </c>
      <c r="K658" s="1">
        <v>46271</v>
      </c>
      <c r="L658" t="s">
        <v>12428</v>
      </c>
      <c r="M658">
        <f t="shared" si="120"/>
        <v>1</v>
      </c>
      <c r="N658">
        <f>COUNTIF(Orders!$A:$A,C658)</f>
        <v>1</v>
      </c>
      <c r="P658">
        <f>COUNTIF(Orders!$H:$H,UPPER(SUBSTITUTE(TRIM(C658),"-","")))</f>
        <v>1</v>
      </c>
      <c r="R658" t="str">
        <f t="shared" si="121"/>
        <v>Matched Order Reference</v>
      </c>
      <c r="S658">
        <f t="shared" si="122"/>
        <v>1</v>
      </c>
      <c r="V658" cm="1">
        <f t="array" ref="V658">IF(E658&lt;&gt;"CAPTURE",0,SUMPRODUCT((MDR_Rates!$A$2:$A$10=F658)*(G658&gt;MDR_Rates!$B$2:$B$10)*((MDR_Rates!$C$2:$C$10="")+(G658&lt;=MDR_Rates!$C$2:$C$10))*MDR_Rates!$D$2:$D$10))</f>
        <v>0</v>
      </c>
      <c r="W658">
        <f t="shared" si="123"/>
        <v>0</v>
      </c>
      <c r="X658">
        <f t="shared" si="124"/>
        <v>0</v>
      </c>
      <c r="Y658">
        <f t="shared" si="125"/>
        <v>0</v>
      </c>
      <c r="Z658">
        <f t="shared" si="126"/>
        <v>0</v>
      </c>
      <c r="AG658" t="str">
        <f t="shared" si="127"/>
        <v/>
      </c>
      <c r="AI658" t="str">
        <f t="shared" si="128"/>
        <v/>
      </c>
      <c r="AJ658" t="str">
        <f t="shared" si="129"/>
        <v/>
      </c>
      <c r="AK658" t="str">
        <f t="shared" si="130"/>
        <v>ORD26004282</v>
      </c>
      <c r="AL658">
        <f>IF(E658&lt;&gt;"CAPTURE","",COUNTIF(Orders!$H:$H,AK658))</f>
        <v>1</v>
      </c>
      <c r="AP658" t="str">
        <f t="shared" si="131"/>
        <v>Matched to Order</v>
      </c>
      <c r="AQ658">
        <f>IF(COUNTIF($A$2:A658,A658)=1,1,0)</f>
        <v>1</v>
      </c>
    </row>
    <row r="659" spans="1:43" x14ac:dyDescent="0.3">
      <c r="A659" t="s">
        <v>12591</v>
      </c>
      <c r="C659" t="s">
        <v>8602</v>
      </c>
      <c r="D659" s="1">
        <v>46269</v>
      </c>
      <c r="E659" t="s">
        <v>11819</v>
      </c>
      <c r="F659" t="s">
        <v>9</v>
      </c>
      <c r="G659">
        <v>6597</v>
      </c>
      <c r="H659">
        <v>19.79</v>
      </c>
      <c r="I659">
        <v>3.56</v>
      </c>
      <c r="J659">
        <v>6573.65</v>
      </c>
      <c r="K659" s="1">
        <v>46271</v>
      </c>
      <c r="L659" t="s">
        <v>12428</v>
      </c>
      <c r="M659">
        <f t="shared" si="120"/>
        <v>1</v>
      </c>
      <c r="N659">
        <f>COUNTIF(Orders!$A:$A,C659)</f>
        <v>1</v>
      </c>
      <c r="P659">
        <f>COUNTIF(Orders!$H:$H,UPPER(SUBSTITUTE(TRIM(C659),"-","")))</f>
        <v>1</v>
      </c>
      <c r="R659" t="str">
        <f t="shared" si="121"/>
        <v>Matched Order Reference</v>
      </c>
      <c r="S659">
        <f t="shared" si="122"/>
        <v>1</v>
      </c>
      <c r="V659" cm="1">
        <f t="array" ref="V659">IF(E659&lt;&gt;"CAPTURE",0,SUMPRODUCT((MDR_Rates!$A$2:$A$10=F659)*(G659&gt;MDR_Rates!$B$2:$B$10)*((MDR_Rates!$C$2:$C$10="")+(G659&lt;=MDR_Rates!$C$2:$C$10))*MDR_Rates!$D$2:$D$10))</f>
        <v>0.3</v>
      </c>
      <c r="W659">
        <f t="shared" si="123"/>
        <v>19.79</v>
      </c>
      <c r="X659">
        <f t="shared" si="124"/>
        <v>3.56</v>
      </c>
      <c r="Y659">
        <f t="shared" si="125"/>
        <v>0</v>
      </c>
      <c r="Z659">
        <f t="shared" si="126"/>
        <v>0</v>
      </c>
      <c r="AG659" t="str">
        <f t="shared" si="127"/>
        <v/>
      </c>
      <c r="AI659" t="str">
        <f t="shared" si="128"/>
        <v/>
      </c>
      <c r="AJ659" t="str">
        <f t="shared" si="129"/>
        <v/>
      </c>
      <c r="AK659" t="str">
        <f t="shared" si="130"/>
        <v>ORD26004341</v>
      </c>
      <c r="AL659">
        <f>IF(E659&lt;&gt;"CAPTURE","",COUNTIF(Orders!$H:$H,AK659))</f>
        <v>1</v>
      </c>
      <c r="AP659" t="str">
        <f t="shared" si="131"/>
        <v>Matched to Order</v>
      </c>
      <c r="AQ659">
        <f>IF(COUNTIF($A$2:A659,A659)=1,1,0)</f>
        <v>1</v>
      </c>
    </row>
    <row r="660" spans="1:43" x14ac:dyDescent="0.3">
      <c r="A660" t="s">
        <v>12592</v>
      </c>
      <c r="C660" t="s">
        <v>8741</v>
      </c>
      <c r="D660" s="1">
        <v>46269</v>
      </c>
      <c r="E660" t="s">
        <v>11819</v>
      </c>
      <c r="F660" t="s">
        <v>9</v>
      </c>
      <c r="G660">
        <v>3397</v>
      </c>
      <c r="H660">
        <v>10.19</v>
      </c>
      <c r="I660">
        <v>1.83</v>
      </c>
      <c r="J660">
        <v>3384.98</v>
      </c>
      <c r="K660" s="1">
        <v>46271</v>
      </c>
      <c r="L660" t="s">
        <v>12428</v>
      </c>
      <c r="M660">
        <f t="shared" si="120"/>
        <v>1</v>
      </c>
      <c r="N660">
        <f>COUNTIF(Orders!$A:$A,C660)</f>
        <v>1</v>
      </c>
      <c r="P660">
        <f>COUNTIF(Orders!$H:$H,UPPER(SUBSTITUTE(TRIM(C660),"-","")))</f>
        <v>1</v>
      </c>
      <c r="R660" t="str">
        <f t="shared" si="121"/>
        <v>Matched Order Reference</v>
      </c>
      <c r="S660">
        <f t="shared" si="122"/>
        <v>1</v>
      </c>
      <c r="V660" cm="1">
        <f t="array" ref="V660">IF(E660&lt;&gt;"CAPTURE",0,SUMPRODUCT((MDR_Rates!$A$2:$A$10=F660)*(G660&gt;MDR_Rates!$B$2:$B$10)*((MDR_Rates!$C$2:$C$10="")+(G660&lt;=MDR_Rates!$C$2:$C$10))*MDR_Rates!$D$2:$D$10))</f>
        <v>0.3</v>
      </c>
      <c r="W660">
        <f t="shared" si="123"/>
        <v>10.19</v>
      </c>
      <c r="X660">
        <f t="shared" si="124"/>
        <v>1.83</v>
      </c>
      <c r="Y660">
        <f t="shared" si="125"/>
        <v>0</v>
      </c>
      <c r="Z660">
        <f t="shared" si="126"/>
        <v>0</v>
      </c>
      <c r="AG660" t="str">
        <f t="shared" si="127"/>
        <v/>
      </c>
      <c r="AI660" t="str">
        <f t="shared" si="128"/>
        <v/>
      </c>
      <c r="AJ660" t="str">
        <f t="shared" si="129"/>
        <v/>
      </c>
      <c r="AK660" t="str">
        <f t="shared" si="130"/>
        <v>ORD26004412</v>
      </c>
      <c r="AL660">
        <f>IF(E660&lt;&gt;"CAPTURE","",COUNTIF(Orders!$H:$H,AK660))</f>
        <v>1</v>
      </c>
      <c r="AP660" t="str">
        <f t="shared" si="131"/>
        <v>Matched to Order</v>
      </c>
      <c r="AQ660">
        <f>IF(COUNTIF($A$2:A660,A660)=1,1,0)</f>
        <v>1</v>
      </c>
    </row>
    <row r="661" spans="1:43" x14ac:dyDescent="0.3">
      <c r="A661" t="s">
        <v>12593</v>
      </c>
      <c r="C661" t="s">
        <v>8940</v>
      </c>
      <c r="D661" s="1">
        <v>46269</v>
      </c>
      <c r="E661" t="s">
        <v>11819</v>
      </c>
      <c r="F661" t="s">
        <v>9</v>
      </c>
      <c r="G661">
        <v>2148</v>
      </c>
      <c r="H661">
        <v>6.44</v>
      </c>
      <c r="I661">
        <v>1.1599999999999999</v>
      </c>
      <c r="J661">
        <v>2140.4</v>
      </c>
      <c r="K661" s="1">
        <v>46271</v>
      </c>
      <c r="L661" t="s">
        <v>12428</v>
      </c>
      <c r="M661">
        <f t="shared" si="120"/>
        <v>1</v>
      </c>
      <c r="N661">
        <f>COUNTIF(Orders!$A:$A,C661)</f>
        <v>1</v>
      </c>
      <c r="P661">
        <f>COUNTIF(Orders!$H:$H,UPPER(SUBSTITUTE(TRIM(C661),"-","")))</f>
        <v>1</v>
      </c>
      <c r="R661" t="str">
        <f t="shared" si="121"/>
        <v>Matched Order Reference</v>
      </c>
      <c r="S661">
        <f t="shared" si="122"/>
        <v>1</v>
      </c>
      <c r="V661" cm="1">
        <f t="array" ref="V661">IF(E661&lt;&gt;"CAPTURE",0,SUMPRODUCT((MDR_Rates!$A$2:$A$10=F661)*(G661&gt;MDR_Rates!$B$2:$B$10)*((MDR_Rates!$C$2:$C$10="")+(G661&lt;=MDR_Rates!$C$2:$C$10))*MDR_Rates!$D$2:$D$10))</f>
        <v>0.3</v>
      </c>
      <c r="W661">
        <f t="shared" si="123"/>
        <v>6.44</v>
      </c>
      <c r="X661">
        <f t="shared" si="124"/>
        <v>1.1599999999999999</v>
      </c>
      <c r="Y661">
        <f t="shared" si="125"/>
        <v>0</v>
      </c>
      <c r="Z661">
        <f t="shared" si="126"/>
        <v>0</v>
      </c>
      <c r="AG661" t="str">
        <f t="shared" si="127"/>
        <v/>
      </c>
      <c r="AI661" t="str">
        <f t="shared" si="128"/>
        <v/>
      </c>
      <c r="AJ661" t="str">
        <f t="shared" si="129"/>
        <v/>
      </c>
      <c r="AK661" t="str">
        <f t="shared" si="130"/>
        <v>ORD26004515</v>
      </c>
      <c r="AL661">
        <f>IF(E661&lt;&gt;"CAPTURE","",COUNTIF(Orders!$H:$H,AK661))</f>
        <v>1</v>
      </c>
      <c r="AP661" t="str">
        <f t="shared" si="131"/>
        <v>Matched to Order</v>
      </c>
      <c r="AQ661">
        <f>IF(COUNTIF($A$2:A661,A661)=1,1,0)</f>
        <v>1</v>
      </c>
    </row>
    <row r="662" spans="1:43" x14ac:dyDescent="0.3">
      <c r="A662" t="s">
        <v>12594</v>
      </c>
      <c r="C662" t="s">
        <v>8968</v>
      </c>
      <c r="D662" s="1">
        <v>46269</v>
      </c>
      <c r="E662" t="s">
        <v>11819</v>
      </c>
      <c r="F662" t="s">
        <v>9</v>
      </c>
      <c r="G662">
        <v>2798</v>
      </c>
      <c r="H662">
        <v>8.39</v>
      </c>
      <c r="I662">
        <v>1.51</v>
      </c>
      <c r="J662">
        <v>2788.1</v>
      </c>
      <c r="K662" s="1">
        <v>46271</v>
      </c>
      <c r="L662" t="s">
        <v>12428</v>
      </c>
      <c r="M662">
        <f t="shared" si="120"/>
        <v>1</v>
      </c>
      <c r="N662">
        <f>COUNTIF(Orders!$A:$A,C662)</f>
        <v>1</v>
      </c>
      <c r="P662">
        <f>COUNTIF(Orders!$H:$H,UPPER(SUBSTITUTE(TRIM(C662),"-","")))</f>
        <v>1</v>
      </c>
      <c r="R662" t="str">
        <f t="shared" si="121"/>
        <v>Matched Order Reference</v>
      </c>
      <c r="S662">
        <f t="shared" si="122"/>
        <v>1</v>
      </c>
      <c r="V662" cm="1">
        <f t="array" ref="V662">IF(E662&lt;&gt;"CAPTURE",0,SUMPRODUCT((MDR_Rates!$A$2:$A$10=F662)*(G662&gt;MDR_Rates!$B$2:$B$10)*((MDR_Rates!$C$2:$C$10="")+(G662&lt;=MDR_Rates!$C$2:$C$10))*MDR_Rates!$D$2:$D$10))</f>
        <v>0.3</v>
      </c>
      <c r="W662">
        <f t="shared" si="123"/>
        <v>8.39</v>
      </c>
      <c r="X662">
        <f t="shared" si="124"/>
        <v>1.51</v>
      </c>
      <c r="Y662">
        <f t="shared" si="125"/>
        <v>0</v>
      </c>
      <c r="Z662">
        <f t="shared" si="126"/>
        <v>0</v>
      </c>
      <c r="AG662" t="str">
        <f t="shared" si="127"/>
        <v/>
      </c>
      <c r="AI662" t="str">
        <f t="shared" si="128"/>
        <v/>
      </c>
      <c r="AJ662" t="str">
        <f t="shared" si="129"/>
        <v/>
      </c>
      <c r="AK662" t="str">
        <f t="shared" si="130"/>
        <v>ORD26004529</v>
      </c>
      <c r="AL662">
        <f>IF(E662&lt;&gt;"CAPTURE","",COUNTIF(Orders!$H:$H,AK662))</f>
        <v>1</v>
      </c>
      <c r="AP662" t="str">
        <f t="shared" si="131"/>
        <v>Matched to Order</v>
      </c>
      <c r="AQ662">
        <f>IF(COUNTIF($A$2:A662,A662)=1,1,0)</f>
        <v>1</v>
      </c>
    </row>
    <row r="663" spans="1:43" x14ac:dyDescent="0.3">
      <c r="A663" t="s">
        <v>12595</v>
      </c>
      <c r="C663" t="s">
        <v>8988</v>
      </c>
      <c r="D663" s="1">
        <v>46269</v>
      </c>
      <c r="E663" t="s">
        <v>11819</v>
      </c>
      <c r="F663" t="s">
        <v>9</v>
      </c>
      <c r="G663">
        <v>898</v>
      </c>
      <c r="H663">
        <v>0</v>
      </c>
      <c r="I663">
        <v>0</v>
      </c>
      <c r="J663">
        <v>898</v>
      </c>
      <c r="K663" s="1">
        <v>46271</v>
      </c>
      <c r="L663" t="s">
        <v>12428</v>
      </c>
      <c r="M663">
        <f t="shared" si="120"/>
        <v>1</v>
      </c>
      <c r="N663">
        <f>COUNTIF(Orders!$A:$A,C663)</f>
        <v>1</v>
      </c>
      <c r="P663">
        <f>COUNTIF(Orders!$H:$H,UPPER(SUBSTITUTE(TRIM(C663),"-","")))</f>
        <v>1</v>
      </c>
      <c r="R663" t="str">
        <f t="shared" si="121"/>
        <v>Matched Order Reference</v>
      </c>
      <c r="S663">
        <f t="shared" si="122"/>
        <v>1</v>
      </c>
      <c r="V663" cm="1">
        <f t="array" ref="V663">IF(E663&lt;&gt;"CAPTURE",0,SUMPRODUCT((MDR_Rates!$A$2:$A$10=F663)*(G663&gt;MDR_Rates!$B$2:$B$10)*((MDR_Rates!$C$2:$C$10="")+(G663&lt;=MDR_Rates!$C$2:$C$10))*MDR_Rates!$D$2:$D$10))</f>
        <v>0</v>
      </c>
      <c r="W663">
        <f t="shared" si="123"/>
        <v>0</v>
      </c>
      <c r="X663">
        <f t="shared" si="124"/>
        <v>0</v>
      </c>
      <c r="Y663">
        <f t="shared" si="125"/>
        <v>0</v>
      </c>
      <c r="Z663">
        <f t="shared" si="126"/>
        <v>0</v>
      </c>
      <c r="AG663" t="str">
        <f t="shared" si="127"/>
        <v/>
      </c>
      <c r="AI663" t="str">
        <f t="shared" si="128"/>
        <v/>
      </c>
      <c r="AJ663" t="str">
        <f t="shared" si="129"/>
        <v/>
      </c>
      <c r="AK663" t="str">
        <f t="shared" si="130"/>
        <v>ORD26004539</v>
      </c>
      <c r="AL663">
        <f>IF(E663&lt;&gt;"CAPTURE","",COUNTIF(Orders!$H:$H,AK663))</f>
        <v>1</v>
      </c>
      <c r="AP663" t="str">
        <f t="shared" si="131"/>
        <v>Matched to Order</v>
      </c>
      <c r="AQ663">
        <f>IF(COUNTIF($A$2:A663,A663)=1,1,0)</f>
        <v>1</v>
      </c>
    </row>
    <row r="664" spans="1:43" x14ac:dyDescent="0.3">
      <c r="A664" t="s">
        <v>12596</v>
      </c>
      <c r="C664" t="s">
        <v>9099</v>
      </c>
      <c r="D664" s="1">
        <v>46269</v>
      </c>
      <c r="E664" t="s">
        <v>11819</v>
      </c>
      <c r="F664" t="s">
        <v>17</v>
      </c>
      <c r="G664">
        <v>1848</v>
      </c>
      <c r="H664">
        <v>33.26</v>
      </c>
      <c r="I664">
        <v>5.99</v>
      </c>
      <c r="J664">
        <v>1808.75</v>
      </c>
      <c r="K664" s="1">
        <v>46271</v>
      </c>
      <c r="L664" t="s">
        <v>12428</v>
      </c>
      <c r="M664">
        <f t="shared" si="120"/>
        <v>1</v>
      </c>
      <c r="N664">
        <f>COUNTIF(Orders!$A:$A,C664)</f>
        <v>1</v>
      </c>
      <c r="P664">
        <f>COUNTIF(Orders!$H:$H,UPPER(SUBSTITUTE(TRIM(C664),"-","")))</f>
        <v>1</v>
      </c>
      <c r="R664" t="str">
        <f t="shared" si="121"/>
        <v>Matched Order Reference</v>
      </c>
      <c r="S664">
        <f t="shared" si="122"/>
        <v>1</v>
      </c>
      <c r="V664" cm="1">
        <f t="array" ref="V664">IF(E664&lt;&gt;"CAPTURE",0,SUMPRODUCT((MDR_Rates!$A$2:$A$10=F664)*(G664&gt;MDR_Rates!$B$2:$B$10)*((MDR_Rates!$C$2:$C$10="")+(G664&lt;=MDR_Rates!$C$2:$C$10))*MDR_Rates!$D$2:$D$10))</f>
        <v>1.8</v>
      </c>
      <c r="W664">
        <f t="shared" si="123"/>
        <v>33.26</v>
      </c>
      <c r="X664">
        <f t="shared" si="124"/>
        <v>5.99</v>
      </c>
      <c r="Y664">
        <f t="shared" si="125"/>
        <v>0</v>
      </c>
      <c r="Z664">
        <f t="shared" si="126"/>
        <v>0</v>
      </c>
      <c r="AG664" t="str">
        <f t="shared" si="127"/>
        <v/>
      </c>
      <c r="AI664" t="str">
        <f t="shared" si="128"/>
        <v/>
      </c>
      <c r="AJ664" t="str">
        <f t="shared" si="129"/>
        <v/>
      </c>
      <c r="AK664" t="str">
        <f t="shared" si="130"/>
        <v>ORD26004595</v>
      </c>
      <c r="AL664">
        <f>IF(E664&lt;&gt;"CAPTURE","",COUNTIF(Orders!$H:$H,AK664))</f>
        <v>1</v>
      </c>
      <c r="AP664" t="str">
        <f t="shared" si="131"/>
        <v>Matched to Order</v>
      </c>
      <c r="AQ664">
        <f>IF(COUNTIF($A$2:A664,A664)=1,1,0)</f>
        <v>1</v>
      </c>
    </row>
    <row r="665" spans="1:43" x14ac:dyDescent="0.3">
      <c r="A665" t="s">
        <v>12597</v>
      </c>
      <c r="C665" t="s">
        <v>9212</v>
      </c>
      <c r="D665" s="1">
        <v>46269</v>
      </c>
      <c r="E665" t="s">
        <v>11819</v>
      </c>
      <c r="F665" t="s">
        <v>17</v>
      </c>
      <c r="G665">
        <v>299</v>
      </c>
      <c r="H665">
        <v>5.38</v>
      </c>
      <c r="I665">
        <v>0.97</v>
      </c>
      <c r="J665">
        <v>292.64999999999998</v>
      </c>
      <c r="K665" s="1">
        <v>46271</v>
      </c>
      <c r="L665" t="s">
        <v>12428</v>
      </c>
      <c r="M665">
        <f t="shared" si="120"/>
        <v>1</v>
      </c>
      <c r="N665">
        <f>COUNTIF(Orders!$A:$A,C665)</f>
        <v>1</v>
      </c>
      <c r="P665">
        <f>COUNTIF(Orders!$H:$H,UPPER(SUBSTITUTE(TRIM(C665),"-","")))</f>
        <v>1</v>
      </c>
      <c r="R665" t="str">
        <f t="shared" si="121"/>
        <v>Matched Order Reference</v>
      </c>
      <c r="S665">
        <f t="shared" si="122"/>
        <v>1</v>
      </c>
      <c r="V665" cm="1">
        <f t="array" ref="V665">IF(E665&lt;&gt;"CAPTURE",0,SUMPRODUCT((MDR_Rates!$A$2:$A$10=F665)*(G665&gt;MDR_Rates!$B$2:$B$10)*((MDR_Rates!$C$2:$C$10="")+(G665&lt;=MDR_Rates!$C$2:$C$10))*MDR_Rates!$D$2:$D$10))</f>
        <v>1.8</v>
      </c>
      <c r="W665">
        <f t="shared" si="123"/>
        <v>5.38</v>
      </c>
      <c r="X665">
        <f t="shared" si="124"/>
        <v>0.97</v>
      </c>
      <c r="Y665">
        <f t="shared" si="125"/>
        <v>0</v>
      </c>
      <c r="Z665">
        <f t="shared" si="126"/>
        <v>0</v>
      </c>
      <c r="AG665" t="str">
        <f t="shared" si="127"/>
        <v/>
      </c>
      <c r="AI665" t="str">
        <f t="shared" si="128"/>
        <v/>
      </c>
      <c r="AJ665" t="str">
        <f t="shared" si="129"/>
        <v/>
      </c>
      <c r="AK665" t="str">
        <f t="shared" si="130"/>
        <v>ORD26004654</v>
      </c>
      <c r="AL665">
        <f>IF(E665&lt;&gt;"CAPTURE","",COUNTIF(Orders!$H:$H,AK665))</f>
        <v>1</v>
      </c>
      <c r="AP665" t="str">
        <f t="shared" si="131"/>
        <v>Matched to Order</v>
      </c>
      <c r="AQ665">
        <f>IF(COUNTIF($A$2:A665,A665)=1,1,0)</f>
        <v>1</v>
      </c>
    </row>
    <row r="666" spans="1:43" x14ac:dyDescent="0.3">
      <c r="A666" t="s">
        <v>12598</v>
      </c>
      <c r="C666" t="s">
        <v>9351</v>
      </c>
      <c r="D666" s="1">
        <v>46269</v>
      </c>
      <c r="E666" t="s">
        <v>11819</v>
      </c>
      <c r="F666" t="s">
        <v>17</v>
      </c>
      <c r="G666">
        <v>11797</v>
      </c>
      <c r="H666">
        <v>188.75</v>
      </c>
      <c r="I666">
        <v>33.979999999999997</v>
      </c>
      <c r="J666">
        <v>11574.27</v>
      </c>
      <c r="K666" s="1">
        <v>46271</v>
      </c>
      <c r="L666" t="s">
        <v>12428</v>
      </c>
      <c r="M666">
        <f t="shared" si="120"/>
        <v>1</v>
      </c>
      <c r="N666">
        <f>COUNTIF(Orders!$A:$A,C666)</f>
        <v>1</v>
      </c>
      <c r="P666">
        <f>COUNTIF(Orders!$H:$H,UPPER(SUBSTITUTE(TRIM(C666),"-","")))</f>
        <v>1</v>
      </c>
      <c r="R666" t="str">
        <f t="shared" si="121"/>
        <v>Matched Order Reference</v>
      </c>
      <c r="S666">
        <f t="shared" si="122"/>
        <v>1</v>
      </c>
      <c r="V666" cm="1">
        <f t="array" ref="V666">IF(E666&lt;&gt;"CAPTURE",0,SUMPRODUCT((MDR_Rates!$A$2:$A$10=F666)*(G666&gt;MDR_Rates!$B$2:$B$10)*((MDR_Rates!$C$2:$C$10="")+(G666&lt;=MDR_Rates!$C$2:$C$10))*MDR_Rates!$D$2:$D$10))</f>
        <v>1.6</v>
      </c>
      <c r="W666">
        <f t="shared" si="123"/>
        <v>188.75</v>
      </c>
      <c r="X666">
        <f t="shared" si="124"/>
        <v>33.979999999999997</v>
      </c>
      <c r="Y666">
        <f t="shared" si="125"/>
        <v>0</v>
      </c>
      <c r="Z666">
        <f t="shared" si="126"/>
        <v>0</v>
      </c>
      <c r="AG666" t="str">
        <f t="shared" si="127"/>
        <v/>
      </c>
      <c r="AI666" t="str">
        <f t="shared" si="128"/>
        <v/>
      </c>
      <c r="AJ666" t="str">
        <f t="shared" si="129"/>
        <v/>
      </c>
      <c r="AK666" t="str">
        <f t="shared" si="130"/>
        <v>ORD26004725</v>
      </c>
      <c r="AL666">
        <f>IF(E666&lt;&gt;"CAPTURE","",COUNTIF(Orders!$H:$H,AK666))</f>
        <v>1</v>
      </c>
      <c r="AP666" t="str">
        <f t="shared" si="131"/>
        <v>Matched to Order</v>
      </c>
      <c r="AQ666">
        <f>IF(COUNTIF($A$2:A666,A666)=1,1,0)</f>
        <v>1</v>
      </c>
    </row>
    <row r="667" spans="1:43" x14ac:dyDescent="0.3">
      <c r="A667" t="s">
        <v>12599</v>
      </c>
      <c r="C667" t="s">
        <v>12600</v>
      </c>
      <c r="D667" s="1">
        <v>46269</v>
      </c>
      <c r="E667" t="s">
        <v>11819</v>
      </c>
      <c r="F667" t="s">
        <v>17</v>
      </c>
      <c r="G667">
        <v>799</v>
      </c>
      <c r="H667">
        <v>14.38</v>
      </c>
      <c r="I667">
        <v>2.59</v>
      </c>
      <c r="J667">
        <v>782.03</v>
      </c>
      <c r="K667" s="1">
        <v>46271</v>
      </c>
      <c r="L667" t="s">
        <v>12428</v>
      </c>
      <c r="M667">
        <f t="shared" si="120"/>
        <v>1</v>
      </c>
      <c r="N667">
        <f>COUNTIF(Orders!$A:$A,C667)</f>
        <v>1</v>
      </c>
      <c r="P667">
        <f>COUNTIF(Orders!$H:$H,UPPER(SUBSTITUTE(TRIM(C667),"-","")))</f>
        <v>1</v>
      </c>
      <c r="R667" t="str">
        <f t="shared" si="121"/>
        <v>Matched Order Reference</v>
      </c>
      <c r="S667">
        <f t="shared" si="122"/>
        <v>1</v>
      </c>
      <c r="V667" cm="1">
        <f t="array" ref="V667">IF(E667&lt;&gt;"CAPTURE",0,SUMPRODUCT((MDR_Rates!$A$2:$A$10=F667)*(G667&gt;MDR_Rates!$B$2:$B$10)*((MDR_Rates!$C$2:$C$10="")+(G667&lt;=MDR_Rates!$C$2:$C$10))*MDR_Rates!$D$2:$D$10))</f>
        <v>1.8</v>
      </c>
      <c r="W667">
        <f t="shared" si="123"/>
        <v>14.38</v>
      </c>
      <c r="X667">
        <f t="shared" si="124"/>
        <v>2.59</v>
      </c>
      <c r="Y667">
        <f t="shared" si="125"/>
        <v>0</v>
      </c>
      <c r="Z667">
        <f t="shared" si="126"/>
        <v>0</v>
      </c>
      <c r="AG667" t="str">
        <f t="shared" si="127"/>
        <v/>
      </c>
      <c r="AI667" t="str">
        <f t="shared" si="128"/>
        <v/>
      </c>
      <c r="AJ667" t="str">
        <f t="shared" si="129"/>
        <v/>
      </c>
      <c r="AK667" t="str">
        <f t="shared" si="130"/>
        <v>ORD26004738</v>
      </c>
      <c r="AL667">
        <f>IF(E667&lt;&gt;"CAPTURE","",COUNTIF(Orders!$H:$H,AK667))</f>
        <v>1</v>
      </c>
      <c r="AP667" t="str">
        <f t="shared" si="131"/>
        <v>Matched to Order</v>
      </c>
      <c r="AQ667">
        <f>IF(COUNTIF($A$2:A667,A667)=1,1,0)</f>
        <v>1</v>
      </c>
    </row>
    <row r="668" spans="1:43" x14ac:dyDescent="0.3">
      <c r="A668" t="s">
        <v>12601</v>
      </c>
      <c r="C668" t="s">
        <v>9433</v>
      </c>
      <c r="D668" s="1">
        <v>46269</v>
      </c>
      <c r="E668" t="s">
        <v>11819</v>
      </c>
      <c r="F668" t="s">
        <v>17</v>
      </c>
      <c r="G668">
        <v>7999</v>
      </c>
      <c r="H668">
        <v>127.98</v>
      </c>
      <c r="I668">
        <v>23.04</v>
      </c>
      <c r="J668">
        <v>7847.98</v>
      </c>
      <c r="K668" s="1">
        <v>46271</v>
      </c>
      <c r="L668" t="s">
        <v>12428</v>
      </c>
      <c r="M668">
        <f t="shared" si="120"/>
        <v>1</v>
      </c>
      <c r="N668">
        <f>COUNTIF(Orders!$A:$A,C668)</f>
        <v>1</v>
      </c>
      <c r="P668">
        <f>COUNTIF(Orders!$H:$H,UPPER(SUBSTITUTE(TRIM(C668),"-","")))</f>
        <v>1</v>
      </c>
      <c r="R668" t="str">
        <f t="shared" si="121"/>
        <v>Matched Order Reference</v>
      </c>
      <c r="S668">
        <f t="shared" si="122"/>
        <v>1</v>
      </c>
      <c r="V668" cm="1">
        <f t="array" ref="V668">IF(E668&lt;&gt;"CAPTURE",0,SUMPRODUCT((MDR_Rates!$A$2:$A$10=F668)*(G668&gt;MDR_Rates!$B$2:$B$10)*((MDR_Rates!$C$2:$C$10="")+(G668&lt;=MDR_Rates!$C$2:$C$10))*MDR_Rates!$D$2:$D$10))</f>
        <v>1.6</v>
      </c>
      <c r="W668">
        <f t="shared" si="123"/>
        <v>127.98</v>
      </c>
      <c r="X668">
        <f t="shared" si="124"/>
        <v>23.04</v>
      </c>
      <c r="Y668">
        <f t="shared" si="125"/>
        <v>0</v>
      </c>
      <c r="Z668">
        <f t="shared" si="126"/>
        <v>0</v>
      </c>
      <c r="AG668" t="str">
        <f t="shared" si="127"/>
        <v/>
      </c>
      <c r="AI668" t="str">
        <f t="shared" si="128"/>
        <v/>
      </c>
      <c r="AJ668" t="str">
        <f t="shared" si="129"/>
        <v/>
      </c>
      <c r="AK668" t="str">
        <f t="shared" si="130"/>
        <v>ORD26004768</v>
      </c>
      <c r="AL668">
        <f>IF(E668&lt;&gt;"CAPTURE","",COUNTIF(Orders!$H:$H,AK668))</f>
        <v>1</v>
      </c>
      <c r="AP668" t="str">
        <f t="shared" si="131"/>
        <v>Matched to Order</v>
      </c>
      <c r="AQ668">
        <f>IF(COUNTIF($A$2:A668,A668)=1,1,0)</f>
        <v>1</v>
      </c>
    </row>
    <row r="669" spans="1:43" x14ac:dyDescent="0.3">
      <c r="A669" t="s">
        <v>12602</v>
      </c>
      <c r="C669" t="s">
        <v>12603</v>
      </c>
      <c r="D669" s="1">
        <v>46269</v>
      </c>
      <c r="E669" t="s">
        <v>11819</v>
      </c>
      <c r="F669" t="s">
        <v>17</v>
      </c>
      <c r="G669">
        <v>1648</v>
      </c>
      <c r="H669">
        <v>29.66</v>
      </c>
      <c r="I669">
        <v>5.34</v>
      </c>
      <c r="J669">
        <v>1613</v>
      </c>
      <c r="K669" s="1">
        <v>46271</v>
      </c>
      <c r="L669" t="s">
        <v>12428</v>
      </c>
      <c r="M669">
        <f t="shared" si="120"/>
        <v>1</v>
      </c>
      <c r="N669">
        <f>COUNTIF(Orders!$A:$A,C669)</f>
        <v>1</v>
      </c>
      <c r="P669">
        <f>COUNTIF(Orders!$H:$H,UPPER(SUBSTITUTE(TRIM(C669),"-","")))</f>
        <v>1</v>
      </c>
      <c r="R669" t="str">
        <f t="shared" si="121"/>
        <v>Matched Order Reference</v>
      </c>
      <c r="S669">
        <f t="shared" si="122"/>
        <v>1</v>
      </c>
      <c r="V669" cm="1">
        <f t="array" ref="V669">IF(E669&lt;&gt;"CAPTURE",0,SUMPRODUCT((MDR_Rates!$A$2:$A$10=F669)*(G669&gt;MDR_Rates!$B$2:$B$10)*((MDR_Rates!$C$2:$C$10="")+(G669&lt;=MDR_Rates!$C$2:$C$10))*MDR_Rates!$D$2:$D$10))</f>
        <v>1.8</v>
      </c>
      <c r="W669">
        <f t="shared" si="123"/>
        <v>29.66</v>
      </c>
      <c r="X669">
        <f t="shared" si="124"/>
        <v>5.34</v>
      </c>
      <c r="Y669">
        <f t="shared" si="125"/>
        <v>0</v>
      </c>
      <c r="Z669">
        <f t="shared" si="126"/>
        <v>0</v>
      </c>
      <c r="AG669" t="str">
        <f t="shared" si="127"/>
        <v/>
      </c>
      <c r="AI669" t="str">
        <f t="shared" si="128"/>
        <v/>
      </c>
      <c r="AJ669" t="str">
        <f t="shared" si="129"/>
        <v/>
      </c>
      <c r="AK669" t="str">
        <f t="shared" si="130"/>
        <v>ORD26004824</v>
      </c>
      <c r="AL669">
        <f>IF(E669&lt;&gt;"CAPTURE","",COUNTIF(Orders!$H:$H,AK669))</f>
        <v>1</v>
      </c>
      <c r="AP669" t="str">
        <f t="shared" si="131"/>
        <v>Matched to Order</v>
      </c>
      <c r="AQ669">
        <f>IF(COUNTIF($A$2:A669,A669)=1,1,0)</f>
        <v>1</v>
      </c>
    </row>
    <row r="670" spans="1:43" x14ac:dyDescent="0.3">
      <c r="A670" t="s">
        <v>12604</v>
      </c>
      <c r="C670" t="s">
        <v>9608</v>
      </c>
      <c r="D670" s="1">
        <v>46269</v>
      </c>
      <c r="E670" t="s">
        <v>11819</v>
      </c>
      <c r="F670" t="s">
        <v>9</v>
      </c>
      <c r="G670">
        <v>4298</v>
      </c>
      <c r="H670">
        <v>12.89</v>
      </c>
      <c r="I670">
        <v>2.3199999999999998</v>
      </c>
      <c r="J670">
        <v>4282.79</v>
      </c>
      <c r="K670" s="1">
        <v>46271</v>
      </c>
      <c r="L670" t="s">
        <v>12428</v>
      </c>
      <c r="M670">
        <f t="shared" si="120"/>
        <v>1</v>
      </c>
      <c r="N670">
        <f>COUNTIF(Orders!$A:$A,C670)</f>
        <v>1</v>
      </c>
      <c r="P670">
        <f>COUNTIF(Orders!$H:$H,UPPER(SUBSTITUTE(TRIM(C670),"-","")))</f>
        <v>1</v>
      </c>
      <c r="R670" t="str">
        <f t="shared" si="121"/>
        <v>Matched Order Reference</v>
      </c>
      <c r="S670">
        <f t="shared" si="122"/>
        <v>1</v>
      </c>
      <c r="V670" cm="1">
        <f t="array" ref="V670">IF(E670&lt;&gt;"CAPTURE",0,SUMPRODUCT((MDR_Rates!$A$2:$A$10=F670)*(G670&gt;MDR_Rates!$B$2:$B$10)*((MDR_Rates!$C$2:$C$10="")+(G670&lt;=MDR_Rates!$C$2:$C$10))*MDR_Rates!$D$2:$D$10))</f>
        <v>0.3</v>
      </c>
      <c r="W670">
        <f t="shared" si="123"/>
        <v>12.89</v>
      </c>
      <c r="X670">
        <f t="shared" si="124"/>
        <v>2.3199999999999998</v>
      </c>
      <c r="Y670">
        <f t="shared" si="125"/>
        <v>0</v>
      </c>
      <c r="Z670">
        <f t="shared" si="126"/>
        <v>0</v>
      </c>
      <c r="AG670" t="str">
        <f t="shared" si="127"/>
        <v/>
      </c>
      <c r="AI670" t="str">
        <f t="shared" si="128"/>
        <v/>
      </c>
      <c r="AJ670" t="str">
        <f t="shared" si="129"/>
        <v/>
      </c>
      <c r="AK670" t="str">
        <f t="shared" si="130"/>
        <v>ORD26004858</v>
      </c>
      <c r="AL670">
        <f>IF(E670&lt;&gt;"CAPTURE","",COUNTIF(Orders!$H:$H,AK670))</f>
        <v>1</v>
      </c>
      <c r="AP670" t="str">
        <f t="shared" si="131"/>
        <v>Matched to Order</v>
      </c>
      <c r="AQ670">
        <f>IF(COUNTIF($A$2:A670,A670)=1,1,0)</f>
        <v>1</v>
      </c>
    </row>
    <row r="671" spans="1:43" x14ac:dyDescent="0.3">
      <c r="A671" t="s">
        <v>12605</v>
      </c>
      <c r="C671" t="s">
        <v>9625</v>
      </c>
      <c r="D671" s="1">
        <v>46269</v>
      </c>
      <c r="E671" t="s">
        <v>11819</v>
      </c>
      <c r="F671" t="s">
        <v>9</v>
      </c>
      <c r="G671">
        <v>2098</v>
      </c>
      <c r="H671">
        <v>6.29</v>
      </c>
      <c r="I671">
        <v>1.1299999999999999</v>
      </c>
      <c r="J671">
        <v>2090.58</v>
      </c>
      <c r="K671" s="1">
        <v>46271</v>
      </c>
      <c r="L671" t="s">
        <v>12428</v>
      </c>
      <c r="M671">
        <f t="shared" si="120"/>
        <v>1</v>
      </c>
      <c r="N671">
        <f>COUNTIF(Orders!$A:$A,C671)</f>
        <v>1</v>
      </c>
      <c r="P671">
        <f>COUNTIF(Orders!$H:$H,UPPER(SUBSTITUTE(TRIM(C671),"-","")))</f>
        <v>1</v>
      </c>
      <c r="R671" t="str">
        <f t="shared" si="121"/>
        <v>Matched Order Reference</v>
      </c>
      <c r="S671">
        <f t="shared" si="122"/>
        <v>1</v>
      </c>
      <c r="V671" cm="1">
        <f t="array" ref="V671">IF(E671&lt;&gt;"CAPTURE",0,SUMPRODUCT((MDR_Rates!$A$2:$A$10=F671)*(G671&gt;MDR_Rates!$B$2:$B$10)*((MDR_Rates!$C$2:$C$10="")+(G671&lt;=MDR_Rates!$C$2:$C$10))*MDR_Rates!$D$2:$D$10))</f>
        <v>0.3</v>
      </c>
      <c r="W671">
        <f t="shared" si="123"/>
        <v>6.29</v>
      </c>
      <c r="X671">
        <f t="shared" si="124"/>
        <v>1.1299999999999999</v>
      </c>
      <c r="Y671">
        <f t="shared" si="125"/>
        <v>0</v>
      </c>
      <c r="Z671">
        <f t="shared" si="126"/>
        <v>0</v>
      </c>
      <c r="AG671" t="str">
        <f t="shared" si="127"/>
        <v/>
      </c>
      <c r="AI671" t="str">
        <f t="shared" si="128"/>
        <v/>
      </c>
      <c r="AJ671" t="str">
        <f t="shared" si="129"/>
        <v/>
      </c>
      <c r="AK671" t="str">
        <f t="shared" si="130"/>
        <v>ORD26004867</v>
      </c>
      <c r="AL671">
        <f>IF(E671&lt;&gt;"CAPTURE","",COUNTIF(Orders!$H:$H,AK671))</f>
        <v>1</v>
      </c>
      <c r="AP671" t="str">
        <f t="shared" si="131"/>
        <v>Matched to Order</v>
      </c>
      <c r="AQ671">
        <f>IF(COUNTIF($A$2:A671,A671)=1,1,0)</f>
        <v>1</v>
      </c>
    </row>
    <row r="672" spans="1:43" x14ac:dyDescent="0.3">
      <c r="A672" t="s">
        <v>12606</v>
      </c>
      <c r="C672" t="s">
        <v>9694</v>
      </c>
      <c r="D672" s="1">
        <v>46269</v>
      </c>
      <c r="E672" t="s">
        <v>11819</v>
      </c>
      <c r="F672" t="s">
        <v>44</v>
      </c>
      <c r="G672">
        <v>1499</v>
      </c>
      <c r="H672">
        <v>28.48</v>
      </c>
      <c r="I672">
        <v>5.13</v>
      </c>
      <c r="J672">
        <v>1465.39</v>
      </c>
      <c r="K672" s="1">
        <v>46271</v>
      </c>
      <c r="L672" t="s">
        <v>12428</v>
      </c>
      <c r="M672">
        <f t="shared" si="120"/>
        <v>1</v>
      </c>
      <c r="N672">
        <f>COUNTIF(Orders!$A:$A,C672)</f>
        <v>1</v>
      </c>
      <c r="P672">
        <f>COUNTIF(Orders!$H:$H,UPPER(SUBSTITUTE(TRIM(C672),"-","")))</f>
        <v>1</v>
      </c>
      <c r="R672" t="str">
        <f t="shared" si="121"/>
        <v>Matched Order Reference</v>
      </c>
      <c r="S672">
        <f t="shared" si="122"/>
        <v>1</v>
      </c>
      <c r="V672" cm="1">
        <f t="array" ref="V672">IF(E672&lt;&gt;"CAPTURE",0,SUMPRODUCT((MDR_Rates!$A$2:$A$10=F672)*(G672&gt;MDR_Rates!$B$2:$B$10)*((MDR_Rates!$C$2:$C$10="")+(G672&lt;=MDR_Rates!$C$2:$C$10))*MDR_Rates!$D$2:$D$10))</f>
        <v>1.9</v>
      </c>
      <c r="W672">
        <f t="shared" si="123"/>
        <v>28.48</v>
      </c>
      <c r="X672">
        <f t="shared" si="124"/>
        <v>5.13</v>
      </c>
      <c r="Y672">
        <f t="shared" si="125"/>
        <v>0</v>
      </c>
      <c r="Z672">
        <f t="shared" si="126"/>
        <v>0</v>
      </c>
      <c r="AG672" t="str">
        <f t="shared" si="127"/>
        <v/>
      </c>
      <c r="AI672" t="str">
        <f t="shared" si="128"/>
        <v/>
      </c>
      <c r="AJ672" t="str">
        <f t="shared" si="129"/>
        <v/>
      </c>
      <c r="AK672" t="str">
        <f t="shared" si="130"/>
        <v>ORD26004903</v>
      </c>
      <c r="AL672">
        <f>IF(E672&lt;&gt;"CAPTURE","",COUNTIF(Orders!$H:$H,AK672))</f>
        <v>1</v>
      </c>
      <c r="AP672" t="str">
        <f t="shared" si="131"/>
        <v>Matched to Order</v>
      </c>
      <c r="AQ672">
        <f>IF(COUNTIF($A$2:A672,A672)=1,1,0)</f>
        <v>1</v>
      </c>
    </row>
    <row r="673" spans="1:43" x14ac:dyDescent="0.3">
      <c r="A673" t="s">
        <v>12607</v>
      </c>
      <c r="C673" t="s">
        <v>9841</v>
      </c>
      <c r="D673" s="1">
        <v>46269</v>
      </c>
      <c r="E673" t="s">
        <v>11819</v>
      </c>
      <c r="F673" t="s">
        <v>9</v>
      </c>
      <c r="G673">
        <v>4999</v>
      </c>
      <c r="H673">
        <v>15</v>
      </c>
      <c r="I673">
        <v>2.7</v>
      </c>
      <c r="J673">
        <v>4981.3</v>
      </c>
      <c r="K673" s="1">
        <v>46271</v>
      </c>
      <c r="L673" t="s">
        <v>12428</v>
      </c>
      <c r="M673">
        <f t="shared" si="120"/>
        <v>1</v>
      </c>
      <c r="N673">
        <f>COUNTIF(Orders!$A:$A,C673)</f>
        <v>1</v>
      </c>
      <c r="P673">
        <f>COUNTIF(Orders!$H:$H,UPPER(SUBSTITUTE(TRIM(C673),"-","")))</f>
        <v>1</v>
      </c>
      <c r="R673" t="str">
        <f t="shared" si="121"/>
        <v>Matched Order Reference</v>
      </c>
      <c r="S673">
        <f t="shared" si="122"/>
        <v>1</v>
      </c>
      <c r="V673" cm="1">
        <f t="array" ref="V673">IF(E673&lt;&gt;"CAPTURE",0,SUMPRODUCT((MDR_Rates!$A$2:$A$10=F673)*(G673&gt;MDR_Rates!$B$2:$B$10)*((MDR_Rates!$C$2:$C$10="")+(G673&lt;=MDR_Rates!$C$2:$C$10))*MDR_Rates!$D$2:$D$10))</f>
        <v>0.3</v>
      </c>
      <c r="W673">
        <f t="shared" si="123"/>
        <v>15</v>
      </c>
      <c r="X673">
        <f t="shared" si="124"/>
        <v>2.7</v>
      </c>
      <c r="Y673">
        <f t="shared" si="125"/>
        <v>0</v>
      </c>
      <c r="Z673">
        <f t="shared" si="126"/>
        <v>0</v>
      </c>
      <c r="AG673" t="str">
        <f t="shared" si="127"/>
        <v/>
      </c>
      <c r="AI673" t="str">
        <f t="shared" si="128"/>
        <v/>
      </c>
      <c r="AJ673" t="str">
        <f t="shared" si="129"/>
        <v/>
      </c>
      <c r="AK673" t="str">
        <f t="shared" si="130"/>
        <v>ORD26004979</v>
      </c>
      <c r="AL673">
        <f>IF(E673&lt;&gt;"CAPTURE","",COUNTIF(Orders!$H:$H,AK673))</f>
        <v>1</v>
      </c>
      <c r="AP673" t="str">
        <f t="shared" si="131"/>
        <v>Matched to Order</v>
      </c>
      <c r="AQ673">
        <f>IF(COUNTIF($A$2:A673,A673)=1,1,0)</f>
        <v>1</v>
      </c>
    </row>
    <row r="674" spans="1:43" x14ac:dyDescent="0.3">
      <c r="A674" t="s">
        <v>12608</v>
      </c>
      <c r="C674" t="s">
        <v>9843</v>
      </c>
      <c r="D674" s="1">
        <v>46269</v>
      </c>
      <c r="E674" t="s">
        <v>11819</v>
      </c>
      <c r="F674" t="s">
        <v>17</v>
      </c>
      <c r="G674">
        <v>599</v>
      </c>
      <c r="H674">
        <v>10.78</v>
      </c>
      <c r="I674">
        <v>1.94</v>
      </c>
      <c r="J674">
        <v>586.28</v>
      </c>
      <c r="K674" s="1">
        <v>46271</v>
      </c>
      <c r="L674" t="s">
        <v>12428</v>
      </c>
      <c r="M674">
        <f t="shared" si="120"/>
        <v>1</v>
      </c>
      <c r="N674">
        <f>COUNTIF(Orders!$A:$A,C674)</f>
        <v>1</v>
      </c>
      <c r="P674">
        <f>COUNTIF(Orders!$H:$H,UPPER(SUBSTITUTE(TRIM(C674),"-","")))</f>
        <v>1</v>
      </c>
      <c r="R674" t="str">
        <f t="shared" si="121"/>
        <v>Matched Order Reference</v>
      </c>
      <c r="S674">
        <f t="shared" si="122"/>
        <v>1</v>
      </c>
      <c r="V674" cm="1">
        <f t="array" ref="V674">IF(E674&lt;&gt;"CAPTURE",0,SUMPRODUCT((MDR_Rates!$A$2:$A$10=F674)*(G674&gt;MDR_Rates!$B$2:$B$10)*((MDR_Rates!$C$2:$C$10="")+(G674&lt;=MDR_Rates!$C$2:$C$10))*MDR_Rates!$D$2:$D$10))</f>
        <v>1.8</v>
      </c>
      <c r="W674">
        <f t="shared" si="123"/>
        <v>10.78</v>
      </c>
      <c r="X674">
        <f t="shared" si="124"/>
        <v>1.94</v>
      </c>
      <c r="Y674">
        <f t="shared" si="125"/>
        <v>0</v>
      </c>
      <c r="Z674">
        <f t="shared" si="126"/>
        <v>0</v>
      </c>
      <c r="AG674" t="str">
        <f t="shared" si="127"/>
        <v/>
      </c>
      <c r="AI674" t="str">
        <f t="shared" si="128"/>
        <v/>
      </c>
      <c r="AJ674" t="str">
        <f t="shared" si="129"/>
        <v/>
      </c>
      <c r="AK674" t="str">
        <f t="shared" si="130"/>
        <v>ORD26004980</v>
      </c>
      <c r="AL674">
        <f>IF(E674&lt;&gt;"CAPTURE","",COUNTIF(Orders!$H:$H,AK674))</f>
        <v>1</v>
      </c>
      <c r="AP674" t="str">
        <f t="shared" si="131"/>
        <v>Matched to Order</v>
      </c>
      <c r="AQ674">
        <f>IF(COUNTIF($A$2:A674,A674)=1,1,0)</f>
        <v>1</v>
      </c>
    </row>
    <row r="675" spans="1:43" x14ac:dyDescent="0.3">
      <c r="A675" t="s">
        <v>12609</v>
      </c>
      <c r="C675" t="s">
        <v>9912</v>
      </c>
      <c r="D675" s="1">
        <v>46269</v>
      </c>
      <c r="E675" t="s">
        <v>11819</v>
      </c>
      <c r="F675" t="s">
        <v>9</v>
      </c>
      <c r="G675">
        <v>4298</v>
      </c>
      <c r="H675">
        <v>12.89</v>
      </c>
      <c r="I675">
        <v>2.3199999999999998</v>
      </c>
      <c r="J675">
        <v>4282.79</v>
      </c>
      <c r="K675" s="1">
        <v>46271</v>
      </c>
      <c r="L675" t="s">
        <v>12428</v>
      </c>
      <c r="M675">
        <f t="shared" si="120"/>
        <v>1</v>
      </c>
      <c r="N675">
        <f>COUNTIF(Orders!$A:$A,C675)</f>
        <v>1</v>
      </c>
      <c r="P675">
        <f>COUNTIF(Orders!$H:$H,UPPER(SUBSTITUTE(TRIM(C675),"-","")))</f>
        <v>1</v>
      </c>
      <c r="R675" t="str">
        <f t="shared" si="121"/>
        <v>Matched Order Reference</v>
      </c>
      <c r="S675">
        <f t="shared" si="122"/>
        <v>1</v>
      </c>
      <c r="V675" cm="1">
        <f t="array" ref="V675">IF(E675&lt;&gt;"CAPTURE",0,SUMPRODUCT((MDR_Rates!$A$2:$A$10=F675)*(G675&gt;MDR_Rates!$B$2:$B$10)*((MDR_Rates!$C$2:$C$10="")+(G675&lt;=MDR_Rates!$C$2:$C$10))*MDR_Rates!$D$2:$D$10))</f>
        <v>0.3</v>
      </c>
      <c r="W675">
        <f t="shared" si="123"/>
        <v>12.89</v>
      </c>
      <c r="X675">
        <f t="shared" si="124"/>
        <v>2.3199999999999998</v>
      </c>
      <c r="Y675">
        <f t="shared" si="125"/>
        <v>0</v>
      </c>
      <c r="Z675">
        <f t="shared" si="126"/>
        <v>0</v>
      </c>
      <c r="AG675" t="str">
        <f t="shared" si="127"/>
        <v/>
      </c>
      <c r="AI675" t="str">
        <f t="shared" si="128"/>
        <v/>
      </c>
      <c r="AJ675" t="str">
        <f t="shared" si="129"/>
        <v/>
      </c>
      <c r="AK675" t="str">
        <f t="shared" si="130"/>
        <v>ORD26005016</v>
      </c>
      <c r="AL675">
        <f>IF(E675&lt;&gt;"CAPTURE","",COUNTIF(Orders!$H:$H,AK675))</f>
        <v>1</v>
      </c>
      <c r="AP675" t="str">
        <f t="shared" si="131"/>
        <v>Matched to Order</v>
      </c>
      <c r="AQ675">
        <f>IF(COUNTIF($A$2:A675,A675)=1,1,0)</f>
        <v>1</v>
      </c>
    </row>
    <row r="676" spans="1:43" x14ac:dyDescent="0.3">
      <c r="A676" t="s">
        <v>12610</v>
      </c>
      <c r="C676" t="s">
        <v>10026</v>
      </c>
      <c r="D676" s="1">
        <v>46269</v>
      </c>
      <c r="E676" t="s">
        <v>11819</v>
      </c>
      <c r="F676" t="s">
        <v>17</v>
      </c>
      <c r="G676">
        <v>599</v>
      </c>
      <c r="H676">
        <v>10.78</v>
      </c>
      <c r="I676">
        <v>1.94</v>
      </c>
      <c r="J676">
        <v>586.28</v>
      </c>
      <c r="K676" s="1">
        <v>46271</v>
      </c>
      <c r="L676" t="s">
        <v>12428</v>
      </c>
      <c r="M676">
        <f t="shared" si="120"/>
        <v>1</v>
      </c>
      <c r="N676">
        <f>COUNTIF(Orders!$A:$A,C676)</f>
        <v>1</v>
      </c>
      <c r="P676">
        <f>COUNTIF(Orders!$H:$H,UPPER(SUBSTITUTE(TRIM(C676),"-","")))</f>
        <v>1</v>
      </c>
      <c r="R676" t="str">
        <f t="shared" si="121"/>
        <v>Matched Order Reference</v>
      </c>
      <c r="S676">
        <f t="shared" si="122"/>
        <v>1</v>
      </c>
      <c r="V676" cm="1">
        <f t="array" ref="V676">IF(E676&lt;&gt;"CAPTURE",0,SUMPRODUCT((MDR_Rates!$A$2:$A$10=F676)*(G676&gt;MDR_Rates!$B$2:$B$10)*((MDR_Rates!$C$2:$C$10="")+(G676&lt;=MDR_Rates!$C$2:$C$10))*MDR_Rates!$D$2:$D$10))</f>
        <v>1.8</v>
      </c>
      <c r="W676">
        <f t="shared" si="123"/>
        <v>10.78</v>
      </c>
      <c r="X676">
        <f t="shared" si="124"/>
        <v>1.94</v>
      </c>
      <c r="Y676">
        <f t="shared" si="125"/>
        <v>0</v>
      </c>
      <c r="Z676">
        <f t="shared" si="126"/>
        <v>0</v>
      </c>
      <c r="AG676" t="str">
        <f t="shared" si="127"/>
        <v/>
      </c>
      <c r="AI676" t="str">
        <f t="shared" si="128"/>
        <v/>
      </c>
      <c r="AJ676" t="str">
        <f t="shared" si="129"/>
        <v/>
      </c>
      <c r="AK676" t="str">
        <f t="shared" si="130"/>
        <v>ORD26005075</v>
      </c>
      <c r="AL676">
        <f>IF(E676&lt;&gt;"CAPTURE","",COUNTIF(Orders!$H:$H,AK676))</f>
        <v>1</v>
      </c>
      <c r="AP676" t="str">
        <f t="shared" si="131"/>
        <v>Matched to Order</v>
      </c>
      <c r="AQ676">
        <f>IF(COUNTIF($A$2:A676,A676)=1,1,0)</f>
        <v>1</v>
      </c>
    </row>
    <row r="677" spans="1:43" x14ac:dyDescent="0.3">
      <c r="A677" t="s">
        <v>12611</v>
      </c>
      <c r="C677" t="s">
        <v>10034</v>
      </c>
      <c r="D677" s="1">
        <v>46269</v>
      </c>
      <c r="E677" t="s">
        <v>11819</v>
      </c>
      <c r="F677" t="s">
        <v>9</v>
      </c>
      <c r="G677">
        <v>5897</v>
      </c>
      <c r="H677">
        <v>17.690000000000001</v>
      </c>
      <c r="I677">
        <v>3.18</v>
      </c>
      <c r="J677">
        <v>5876.13</v>
      </c>
      <c r="K677" s="1">
        <v>46271</v>
      </c>
      <c r="L677" t="s">
        <v>12428</v>
      </c>
      <c r="M677">
        <f t="shared" si="120"/>
        <v>1</v>
      </c>
      <c r="N677">
        <f>COUNTIF(Orders!$A:$A,C677)</f>
        <v>1</v>
      </c>
      <c r="P677">
        <f>COUNTIF(Orders!$H:$H,UPPER(SUBSTITUTE(TRIM(C677),"-","")))</f>
        <v>1</v>
      </c>
      <c r="R677" t="str">
        <f t="shared" si="121"/>
        <v>Matched Order Reference</v>
      </c>
      <c r="S677">
        <f t="shared" si="122"/>
        <v>1</v>
      </c>
      <c r="V677" cm="1">
        <f t="array" ref="V677">IF(E677&lt;&gt;"CAPTURE",0,SUMPRODUCT((MDR_Rates!$A$2:$A$10=F677)*(G677&gt;MDR_Rates!$B$2:$B$10)*((MDR_Rates!$C$2:$C$10="")+(G677&lt;=MDR_Rates!$C$2:$C$10))*MDR_Rates!$D$2:$D$10))</f>
        <v>0.3</v>
      </c>
      <c r="W677">
        <f t="shared" si="123"/>
        <v>17.690000000000001</v>
      </c>
      <c r="X677">
        <f t="shared" si="124"/>
        <v>3.18</v>
      </c>
      <c r="Y677">
        <f t="shared" si="125"/>
        <v>0</v>
      </c>
      <c r="Z677">
        <f t="shared" si="126"/>
        <v>0</v>
      </c>
      <c r="AG677" t="str">
        <f t="shared" si="127"/>
        <v/>
      </c>
      <c r="AI677" t="str">
        <f t="shared" si="128"/>
        <v/>
      </c>
      <c r="AJ677" t="str">
        <f t="shared" si="129"/>
        <v/>
      </c>
      <c r="AK677" t="str">
        <f t="shared" si="130"/>
        <v>ORD26005079</v>
      </c>
      <c r="AL677">
        <f>IF(E677&lt;&gt;"CAPTURE","",COUNTIF(Orders!$H:$H,AK677))</f>
        <v>1</v>
      </c>
      <c r="AP677" t="str">
        <f t="shared" si="131"/>
        <v>Matched to Order</v>
      </c>
      <c r="AQ677">
        <f>IF(COUNTIF($A$2:A677,A677)=1,1,0)</f>
        <v>1</v>
      </c>
    </row>
    <row r="678" spans="1:43" x14ac:dyDescent="0.3">
      <c r="A678" t="s">
        <v>12612</v>
      </c>
      <c r="C678" t="s">
        <v>10049</v>
      </c>
      <c r="D678" s="1">
        <v>46269</v>
      </c>
      <c r="E678" t="s">
        <v>11819</v>
      </c>
      <c r="F678" t="s">
        <v>9</v>
      </c>
      <c r="G678">
        <v>2148</v>
      </c>
      <c r="H678">
        <v>6.44</v>
      </c>
      <c r="I678">
        <v>1.1599999999999999</v>
      </c>
      <c r="J678">
        <v>2140.4</v>
      </c>
      <c r="K678" s="1">
        <v>46271</v>
      </c>
      <c r="L678" t="s">
        <v>12428</v>
      </c>
      <c r="M678">
        <f t="shared" si="120"/>
        <v>1</v>
      </c>
      <c r="N678">
        <f>COUNTIF(Orders!$A:$A,C678)</f>
        <v>1</v>
      </c>
      <c r="P678">
        <f>COUNTIF(Orders!$H:$H,UPPER(SUBSTITUTE(TRIM(C678),"-","")))</f>
        <v>1</v>
      </c>
      <c r="R678" t="str">
        <f t="shared" si="121"/>
        <v>Matched Order Reference</v>
      </c>
      <c r="S678">
        <f t="shared" si="122"/>
        <v>1</v>
      </c>
      <c r="V678" cm="1">
        <f t="array" ref="V678">IF(E678&lt;&gt;"CAPTURE",0,SUMPRODUCT((MDR_Rates!$A$2:$A$10=F678)*(G678&gt;MDR_Rates!$B$2:$B$10)*((MDR_Rates!$C$2:$C$10="")+(G678&lt;=MDR_Rates!$C$2:$C$10))*MDR_Rates!$D$2:$D$10))</f>
        <v>0.3</v>
      </c>
      <c r="W678">
        <f t="shared" si="123"/>
        <v>6.44</v>
      </c>
      <c r="X678">
        <f t="shared" si="124"/>
        <v>1.1599999999999999</v>
      </c>
      <c r="Y678">
        <f t="shared" si="125"/>
        <v>0</v>
      </c>
      <c r="Z678">
        <f t="shared" si="126"/>
        <v>0</v>
      </c>
      <c r="AG678" t="str">
        <f t="shared" si="127"/>
        <v/>
      </c>
      <c r="AI678" t="str">
        <f t="shared" si="128"/>
        <v/>
      </c>
      <c r="AJ678" t="str">
        <f t="shared" si="129"/>
        <v/>
      </c>
      <c r="AK678" t="str">
        <f t="shared" si="130"/>
        <v>ORD26005087</v>
      </c>
      <c r="AL678">
        <f>IF(E678&lt;&gt;"CAPTURE","",COUNTIF(Orders!$H:$H,AK678))</f>
        <v>1</v>
      </c>
      <c r="AP678" t="str">
        <f t="shared" si="131"/>
        <v>Matched to Order</v>
      </c>
      <c r="AQ678">
        <f>IF(COUNTIF($A$2:A678,A678)=1,1,0)</f>
        <v>1</v>
      </c>
    </row>
    <row r="679" spans="1:43" x14ac:dyDescent="0.3">
      <c r="A679" t="s">
        <v>12613</v>
      </c>
      <c r="C679" t="s">
        <v>10098</v>
      </c>
      <c r="D679" s="1">
        <v>46269</v>
      </c>
      <c r="E679" t="s">
        <v>11819</v>
      </c>
      <c r="F679" t="s">
        <v>9</v>
      </c>
      <c r="G679">
        <v>2098</v>
      </c>
      <c r="H679">
        <v>6.29</v>
      </c>
      <c r="I679">
        <v>1.1299999999999999</v>
      </c>
      <c r="J679">
        <v>2090.58</v>
      </c>
      <c r="K679" s="1">
        <v>46271</v>
      </c>
      <c r="L679" t="s">
        <v>12428</v>
      </c>
      <c r="M679">
        <f t="shared" si="120"/>
        <v>1</v>
      </c>
      <c r="N679">
        <f>COUNTIF(Orders!$A:$A,C679)</f>
        <v>1</v>
      </c>
      <c r="P679">
        <f>COUNTIF(Orders!$H:$H,UPPER(SUBSTITUTE(TRIM(C679),"-","")))</f>
        <v>1</v>
      </c>
      <c r="R679" t="str">
        <f t="shared" si="121"/>
        <v>Matched Order Reference</v>
      </c>
      <c r="S679">
        <f t="shared" si="122"/>
        <v>1</v>
      </c>
      <c r="V679" cm="1">
        <f t="array" ref="V679">IF(E679&lt;&gt;"CAPTURE",0,SUMPRODUCT((MDR_Rates!$A$2:$A$10=F679)*(G679&gt;MDR_Rates!$B$2:$B$10)*((MDR_Rates!$C$2:$C$10="")+(G679&lt;=MDR_Rates!$C$2:$C$10))*MDR_Rates!$D$2:$D$10))</f>
        <v>0.3</v>
      </c>
      <c r="W679">
        <f t="shared" si="123"/>
        <v>6.29</v>
      </c>
      <c r="X679">
        <f t="shared" si="124"/>
        <v>1.1299999999999999</v>
      </c>
      <c r="Y679">
        <f t="shared" si="125"/>
        <v>0</v>
      </c>
      <c r="Z679">
        <f t="shared" si="126"/>
        <v>0</v>
      </c>
      <c r="AG679" t="str">
        <f t="shared" si="127"/>
        <v/>
      </c>
      <c r="AI679" t="str">
        <f t="shared" si="128"/>
        <v/>
      </c>
      <c r="AJ679" t="str">
        <f t="shared" si="129"/>
        <v/>
      </c>
      <c r="AK679" t="str">
        <f t="shared" si="130"/>
        <v>ORD26005113</v>
      </c>
      <c r="AL679">
        <f>IF(E679&lt;&gt;"CAPTURE","",COUNTIF(Orders!$H:$H,AK679))</f>
        <v>1</v>
      </c>
      <c r="AP679" t="str">
        <f t="shared" si="131"/>
        <v>Matched to Order</v>
      </c>
      <c r="AQ679">
        <f>IF(COUNTIF($A$2:A679,A679)=1,1,0)</f>
        <v>1</v>
      </c>
    </row>
    <row r="680" spans="1:43" x14ac:dyDescent="0.3">
      <c r="A680" t="s">
        <v>12614</v>
      </c>
      <c r="C680" t="s">
        <v>10104</v>
      </c>
      <c r="D680" s="1">
        <v>46269</v>
      </c>
      <c r="E680" t="s">
        <v>11819</v>
      </c>
      <c r="F680" t="s">
        <v>9</v>
      </c>
      <c r="G680">
        <v>6597</v>
      </c>
      <c r="H680">
        <v>19.79</v>
      </c>
      <c r="I680">
        <v>3.56</v>
      </c>
      <c r="J680">
        <v>6573.65</v>
      </c>
      <c r="K680" s="1">
        <v>46271</v>
      </c>
      <c r="L680" t="s">
        <v>12428</v>
      </c>
      <c r="M680">
        <f t="shared" si="120"/>
        <v>1</v>
      </c>
      <c r="N680">
        <f>COUNTIF(Orders!$A:$A,C680)</f>
        <v>1</v>
      </c>
      <c r="P680">
        <f>COUNTIF(Orders!$H:$H,UPPER(SUBSTITUTE(TRIM(C680),"-","")))</f>
        <v>1</v>
      </c>
      <c r="R680" t="str">
        <f t="shared" si="121"/>
        <v>Matched Order Reference</v>
      </c>
      <c r="S680">
        <f t="shared" si="122"/>
        <v>1</v>
      </c>
      <c r="V680" cm="1">
        <f t="array" ref="V680">IF(E680&lt;&gt;"CAPTURE",0,SUMPRODUCT((MDR_Rates!$A$2:$A$10=F680)*(G680&gt;MDR_Rates!$B$2:$B$10)*((MDR_Rates!$C$2:$C$10="")+(G680&lt;=MDR_Rates!$C$2:$C$10))*MDR_Rates!$D$2:$D$10))</f>
        <v>0.3</v>
      </c>
      <c r="W680">
        <f t="shared" si="123"/>
        <v>19.79</v>
      </c>
      <c r="X680">
        <f t="shared" si="124"/>
        <v>3.56</v>
      </c>
      <c r="Y680">
        <f t="shared" si="125"/>
        <v>0</v>
      </c>
      <c r="Z680">
        <f t="shared" si="126"/>
        <v>0</v>
      </c>
      <c r="AG680" t="str">
        <f t="shared" si="127"/>
        <v/>
      </c>
      <c r="AI680" t="str">
        <f t="shared" si="128"/>
        <v/>
      </c>
      <c r="AJ680" t="str">
        <f t="shared" si="129"/>
        <v/>
      </c>
      <c r="AK680" t="str">
        <f t="shared" si="130"/>
        <v>ORD26005116</v>
      </c>
      <c r="AL680">
        <f>IF(E680&lt;&gt;"CAPTURE","",COUNTIF(Orders!$H:$H,AK680))</f>
        <v>1</v>
      </c>
      <c r="AP680" t="str">
        <f t="shared" si="131"/>
        <v>Matched to Order</v>
      </c>
      <c r="AQ680">
        <f>IF(COUNTIF($A$2:A680,A680)=1,1,0)</f>
        <v>1</v>
      </c>
    </row>
    <row r="681" spans="1:43" x14ac:dyDescent="0.3">
      <c r="A681" t="s">
        <v>12615</v>
      </c>
      <c r="C681" t="s">
        <v>10106</v>
      </c>
      <c r="D681" s="1">
        <v>46269</v>
      </c>
      <c r="E681" t="s">
        <v>11819</v>
      </c>
      <c r="F681" t="s">
        <v>44</v>
      </c>
      <c r="G681">
        <v>4897</v>
      </c>
      <c r="H681">
        <v>83.25</v>
      </c>
      <c r="I681">
        <v>14.99</v>
      </c>
      <c r="J681">
        <v>4798.76</v>
      </c>
      <c r="K681" s="1">
        <v>46271</v>
      </c>
      <c r="L681" t="s">
        <v>12428</v>
      </c>
      <c r="M681">
        <f t="shared" si="120"/>
        <v>1</v>
      </c>
      <c r="N681">
        <f>COUNTIF(Orders!$A:$A,C681)</f>
        <v>1</v>
      </c>
      <c r="P681">
        <f>COUNTIF(Orders!$H:$H,UPPER(SUBSTITUTE(TRIM(C681),"-","")))</f>
        <v>1</v>
      </c>
      <c r="R681" t="str">
        <f t="shared" si="121"/>
        <v>Matched Order Reference</v>
      </c>
      <c r="S681">
        <f t="shared" si="122"/>
        <v>1</v>
      </c>
      <c r="V681" cm="1">
        <f t="array" ref="V681">IF(E681&lt;&gt;"CAPTURE",0,SUMPRODUCT((MDR_Rates!$A$2:$A$10=F681)*(G681&gt;MDR_Rates!$B$2:$B$10)*((MDR_Rates!$C$2:$C$10="")+(G681&lt;=MDR_Rates!$C$2:$C$10))*MDR_Rates!$D$2:$D$10))</f>
        <v>1.7</v>
      </c>
      <c r="W681">
        <f t="shared" si="123"/>
        <v>83.25</v>
      </c>
      <c r="X681">
        <f t="shared" si="124"/>
        <v>14.99</v>
      </c>
      <c r="Y681">
        <f t="shared" si="125"/>
        <v>0</v>
      </c>
      <c r="Z681">
        <f t="shared" si="126"/>
        <v>0</v>
      </c>
      <c r="AG681" t="str">
        <f t="shared" si="127"/>
        <v/>
      </c>
      <c r="AI681" t="str">
        <f t="shared" si="128"/>
        <v/>
      </c>
      <c r="AJ681" t="str">
        <f t="shared" si="129"/>
        <v/>
      </c>
      <c r="AK681" t="str">
        <f t="shared" si="130"/>
        <v>ORD26005117</v>
      </c>
      <c r="AL681">
        <f>IF(E681&lt;&gt;"CAPTURE","",COUNTIF(Orders!$H:$H,AK681))</f>
        <v>1</v>
      </c>
      <c r="AP681" t="str">
        <f t="shared" si="131"/>
        <v>Matched to Order</v>
      </c>
      <c r="AQ681">
        <f>IF(COUNTIF($A$2:A681,A681)=1,1,0)</f>
        <v>1</v>
      </c>
    </row>
    <row r="682" spans="1:43" x14ac:dyDescent="0.3">
      <c r="A682" t="s">
        <v>12616</v>
      </c>
      <c r="C682" t="s">
        <v>12617</v>
      </c>
      <c r="D682" s="1">
        <v>46269</v>
      </c>
      <c r="E682" t="s">
        <v>11819</v>
      </c>
      <c r="F682" t="s">
        <v>9</v>
      </c>
      <c r="G682">
        <v>1799</v>
      </c>
      <c r="H682">
        <v>0</v>
      </c>
      <c r="I682">
        <v>0</v>
      </c>
      <c r="J682">
        <v>1799</v>
      </c>
      <c r="K682" s="1">
        <v>46271</v>
      </c>
      <c r="L682" t="s">
        <v>12428</v>
      </c>
      <c r="M682">
        <f t="shared" si="120"/>
        <v>1</v>
      </c>
      <c r="N682">
        <f>COUNTIF(Orders!$A:$A,C682)</f>
        <v>0</v>
      </c>
      <c r="P682">
        <f>COUNTIF(Orders!$H:$H,UPPER(SUBSTITUTE(TRIM(C682),"-","")))</f>
        <v>1</v>
      </c>
      <c r="R682" t="str">
        <f t="shared" si="121"/>
        <v>Matched Order Reference</v>
      </c>
      <c r="S682">
        <f t="shared" si="122"/>
        <v>1</v>
      </c>
      <c r="V682" cm="1">
        <f t="array" ref="V682">IF(E682&lt;&gt;"CAPTURE",0,SUMPRODUCT((MDR_Rates!$A$2:$A$10=F682)*(G682&gt;MDR_Rates!$B$2:$B$10)*((MDR_Rates!$C$2:$C$10="")+(G682&lt;=MDR_Rates!$C$2:$C$10))*MDR_Rates!$D$2:$D$10))</f>
        <v>0</v>
      </c>
      <c r="W682">
        <f t="shared" si="123"/>
        <v>0</v>
      </c>
      <c r="X682">
        <f t="shared" si="124"/>
        <v>0</v>
      </c>
      <c r="Y682">
        <f t="shared" si="125"/>
        <v>0</v>
      </c>
      <c r="Z682">
        <f t="shared" si="126"/>
        <v>0</v>
      </c>
      <c r="AG682" t="str">
        <f t="shared" si="127"/>
        <v/>
      </c>
      <c r="AI682" t="str">
        <f t="shared" si="128"/>
        <v/>
      </c>
      <c r="AJ682" t="str">
        <f t="shared" si="129"/>
        <v/>
      </c>
      <c r="AK682" t="str">
        <f t="shared" si="130"/>
        <v>ORD26005119</v>
      </c>
      <c r="AL682">
        <f>IF(E682&lt;&gt;"CAPTURE","",COUNTIF(Orders!$H:$H,AK682))</f>
        <v>1</v>
      </c>
      <c r="AP682" t="str">
        <f t="shared" si="131"/>
        <v>Matched to Order</v>
      </c>
      <c r="AQ682">
        <f>IF(COUNTIF($A$2:A682,A682)=1,1,0)</f>
        <v>1</v>
      </c>
    </row>
    <row r="683" spans="1:43" x14ac:dyDescent="0.3">
      <c r="A683" t="s">
        <v>12618</v>
      </c>
      <c r="C683" t="s">
        <v>10295</v>
      </c>
      <c r="D683" s="1">
        <v>46269</v>
      </c>
      <c r="E683" t="s">
        <v>11819</v>
      </c>
      <c r="F683" t="s">
        <v>9</v>
      </c>
      <c r="G683">
        <v>2499</v>
      </c>
      <c r="H683">
        <v>7.5</v>
      </c>
      <c r="I683">
        <v>1.35</v>
      </c>
      <c r="J683">
        <v>2490.15</v>
      </c>
      <c r="K683" s="1">
        <v>46271</v>
      </c>
      <c r="L683" t="s">
        <v>12428</v>
      </c>
      <c r="M683">
        <f t="shared" si="120"/>
        <v>1</v>
      </c>
      <c r="N683">
        <f>COUNTIF(Orders!$A:$A,C683)</f>
        <v>1</v>
      </c>
      <c r="P683">
        <f>COUNTIF(Orders!$H:$H,UPPER(SUBSTITUTE(TRIM(C683),"-","")))</f>
        <v>1</v>
      </c>
      <c r="R683" t="str">
        <f t="shared" si="121"/>
        <v>Matched Order Reference</v>
      </c>
      <c r="S683">
        <f t="shared" si="122"/>
        <v>1</v>
      </c>
      <c r="V683" cm="1">
        <f t="array" ref="V683">IF(E683&lt;&gt;"CAPTURE",0,SUMPRODUCT((MDR_Rates!$A$2:$A$10=F683)*(G683&gt;MDR_Rates!$B$2:$B$10)*((MDR_Rates!$C$2:$C$10="")+(G683&lt;=MDR_Rates!$C$2:$C$10))*MDR_Rates!$D$2:$D$10))</f>
        <v>0.3</v>
      </c>
      <c r="W683">
        <f t="shared" si="123"/>
        <v>7.5</v>
      </c>
      <c r="X683">
        <f t="shared" si="124"/>
        <v>1.35</v>
      </c>
      <c r="Y683">
        <f t="shared" si="125"/>
        <v>0</v>
      </c>
      <c r="Z683">
        <f t="shared" si="126"/>
        <v>0</v>
      </c>
      <c r="AG683" t="str">
        <f t="shared" si="127"/>
        <v/>
      </c>
      <c r="AI683" t="str">
        <f t="shared" si="128"/>
        <v/>
      </c>
      <c r="AJ683" t="str">
        <f t="shared" si="129"/>
        <v/>
      </c>
      <c r="AK683" t="str">
        <f t="shared" si="130"/>
        <v>ORD26005216</v>
      </c>
      <c r="AL683">
        <f>IF(E683&lt;&gt;"CAPTURE","",COUNTIF(Orders!$H:$H,AK683))</f>
        <v>1</v>
      </c>
      <c r="AP683" t="str">
        <f t="shared" si="131"/>
        <v>Matched to Order</v>
      </c>
      <c r="AQ683">
        <f>IF(COUNTIF($A$2:A683,A683)=1,1,0)</f>
        <v>1</v>
      </c>
    </row>
    <row r="684" spans="1:43" x14ac:dyDescent="0.3">
      <c r="A684" t="s">
        <v>12619</v>
      </c>
      <c r="C684" t="s">
        <v>12620</v>
      </c>
      <c r="D684" s="1">
        <v>46269</v>
      </c>
      <c r="E684" t="s">
        <v>11819</v>
      </c>
      <c r="F684" t="s">
        <v>9</v>
      </c>
      <c r="G684">
        <v>7999</v>
      </c>
      <c r="H684">
        <v>24</v>
      </c>
      <c r="I684">
        <v>4.32</v>
      </c>
      <c r="J684">
        <v>7970.68</v>
      </c>
      <c r="K684" s="1">
        <v>46271</v>
      </c>
      <c r="L684" t="s">
        <v>12428</v>
      </c>
      <c r="M684">
        <f t="shared" si="120"/>
        <v>1</v>
      </c>
      <c r="N684">
        <f>COUNTIF(Orders!$A:$A,C684)</f>
        <v>1</v>
      </c>
      <c r="P684">
        <f>COUNTIF(Orders!$H:$H,UPPER(SUBSTITUTE(TRIM(C684),"-","")))</f>
        <v>1</v>
      </c>
      <c r="R684" t="str">
        <f t="shared" si="121"/>
        <v>Matched Order Reference</v>
      </c>
      <c r="S684">
        <f t="shared" si="122"/>
        <v>1</v>
      </c>
      <c r="V684" cm="1">
        <f t="array" ref="V684">IF(E684&lt;&gt;"CAPTURE",0,SUMPRODUCT((MDR_Rates!$A$2:$A$10=F684)*(G684&gt;MDR_Rates!$B$2:$B$10)*((MDR_Rates!$C$2:$C$10="")+(G684&lt;=MDR_Rates!$C$2:$C$10))*MDR_Rates!$D$2:$D$10))</f>
        <v>0.3</v>
      </c>
      <c r="W684">
        <f t="shared" si="123"/>
        <v>24</v>
      </c>
      <c r="X684">
        <f t="shared" si="124"/>
        <v>4.32</v>
      </c>
      <c r="Y684">
        <f t="shared" si="125"/>
        <v>0</v>
      </c>
      <c r="Z684">
        <f t="shared" si="126"/>
        <v>0</v>
      </c>
      <c r="AG684" t="str">
        <f t="shared" si="127"/>
        <v/>
      </c>
      <c r="AI684" t="str">
        <f t="shared" si="128"/>
        <v/>
      </c>
      <c r="AJ684" t="str">
        <f t="shared" si="129"/>
        <v/>
      </c>
      <c r="AK684" t="str">
        <f t="shared" si="130"/>
        <v>ORD26005233</v>
      </c>
      <c r="AL684">
        <f>IF(E684&lt;&gt;"CAPTURE","",COUNTIF(Orders!$H:$H,AK684))</f>
        <v>1</v>
      </c>
      <c r="AP684" t="str">
        <f t="shared" si="131"/>
        <v>Matched to Order</v>
      </c>
      <c r="AQ684">
        <f>IF(COUNTIF($A$2:A684,A684)=1,1,0)</f>
        <v>1</v>
      </c>
    </row>
    <row r="685" spans="1:43" x14ac:dyDescent="0.3">
      <c r="A685" t="s">
        <v>12621</v>
      </c>
      <c r="C685" t="s">
        <v>10348</v>
      </c>
      <c r="D685" s="1">
        <v>46269</v>
      </c>
      <c r="E685" t="s">
        <v>11819</v>
      </c>
      <c r="F685" t="s">
        <v>9</v>
      </c>
      <c r="G685">
        <v>349</v>
      </c>
      <c r="H685">
        <v>0</v>
      </c>
      <c r="I685">
        <v>0</v>
      </c>
      <c r="J685">
        <v>349</v>
      </c>
      <c r="K685" s="1">
        <v>46271</v>
      </c>
      <c r="L685" t="s">
        <v>12428</v>
      </c>
      <c r="M685">
        <f t="shared" si="120"/>
        <v>1</v>
      </c>
      <c r="N685">
        <f>COUNTIF(Orders!$A:$A,C685)</f>
        <v>1</v>
      </c>
      <c r="P685">
        <f>COUNTIF(Orders!$H:$H,UPPER(SUBSTITUTE(TRIM(C685),"-","")))</f>
        <v>1</v>
      </c>
      <c r="R685" t="str">
        <f t="shared" si="121"/>
        <v>Matched Order Reference</v>
      </c>
      <c r="S685">
        <f t="shared" si="122"/>
        <v>1</v>
      </c>
      <c r="V685" cm="1">
        <f t="array" ref="V685">IF(E685&lt;&gt;"CAPTURE",0,SUMPRODUCT((MDR_Rates!$A$2:$A$10=F685)*(G685&gt;MDR_Rates!$B$2:$B$10)*((MDR_Rates!$C$2:$C$10="")+(G685&lt;=MDR_Rates!$C$2:$C$10))*MDR_Rates!$D$2:$D$10))</f>
        <v>0</v>
      </c>
      <c r="W685">
        <f t="shared" si="123"/>
        <v>0</v>
      </c>
      <c r="X685">
        <f t="shared" si="124"/>
        <v>0</v>
      </c>
      <c r="Y685">
        <f t="shared" si="125"/>
        <v>0</v>
      </c>
      <c r="Z685">
        <f t="shared" si="126"/>
        <v>0</v>
      </c>
      <c r="AG685" t="str">
        <f t="shared" si="127"/>
        <v/>
      </c>
      <c r="AI685" t="str">
        <f t="shared" si="128"/>
        <v/>
      </c>
      <c r="AJ685" t="str">
        <f t="shared" si="129"/>
        <v/>
      </c>
      <c r="AK685" t="str">
        <f t="shared" si="130"/>
        <v>ORD26005244</v>
      </c>
      <c r="AL685">
        <f>IF(E685&lt;&gt;"CAPTURE","",COUNTIF(Orders!$H:$H,AK685))</f>
        <v>1</v>
      </c>
      <c r="AP685" t="str">
        <f t="shared" si="131"/>
        <v>Matched to Order</v>
      </c>
      <c r="AQ685">
        <f>IF(COUNTIF($A$2:A685,A685)=1,1,0)</f>
        <v>1</v>
      </c>
    </row>
    <row r="686" spans="1:43" x14ac:dyDescent="0.3">
      <c r="A686" t="s">
        <v>12622</v>
      </c>
      <c r="C686" t="s">
        <v>10350</v>
      </c>
      <c r="D686" s="1">
        <v>46269</v>
      </c>
      <c r="E686" t="s">
        <v>11819</v>
      </c>
      <c r="F686" t="s">
        <v>9</v>
      </c>
      <c r="G686">
        <v>1348</v>
      </c>
      <c r="H686">
        <v>0</v>
      </c>
      <c r="I686">
        <v>0</v>
      </c>
      <c r="J686">
        <v>1348</v>
      </c>
      <c r="K686" s="1">
        <v>46271</v>
      </c>
      <c r="L686" t="s">
        <v>12428</v>
      </c>
      <c r="M686">
        <f t="shared" si="120"/>
        <v>1</v>
      </c>
      <c r="N686">
        <f>COUNTIF(Orders!$A:$A,C686)</f>
        <v>1</v>
      </c>
      <c r="P686">
        <f>COUNTIF(Orders!$H:$H,UPPER(SUBSTITUTE(TRIM(C686),"-","")))</f>
        <v>1</v>
      </c>
      <c r="R686" t="str">
        <f t="shared" si="121"/>
        <v>Matched Order Reference</v>
      </c>
      <c r="S686">
        <f t="shared" si="122"/>
        <v>1</v>
      </c>
      <c r="V686" cm="1">
        <f t="array" ref="V686">IF(E686&lt;&gt;"CAPTURE",0,SUMPRODUCT((MDR_Rates!$A$2:$A$10=F686)*(G686&gt;MDR_Rates!$B$2:$B$10)*((MDR_Rates!$C$2:$C$10="")+(G686&lt;=MDR_Rates!$C$2:$C$10))*MDR_Rates!$D$2:$D$10))</f>
        <v>0</v>
      </c>
      <c r="W686">
        <f t="shared" si="123"/>
        <v>0</v>
      </c>
      <c r="X686">
        <f t="shared" si="124"/>
        <v>0</v>
      </c>
      <c r="Y686">
        <f t="shared" si="125"/>
        <v>0</v>
      </c>
      <c r="Z686">
        <f t="shared" si="126"/>
        <v>0</v>
      </c>
      <c r="AG686" t="str">
        <f t="shared" si="127"/>
        <v/>
      </c>
      <c r="AI686" t="str">
        <f t="shared" si="128"/>
        <v/>
      </c>
      <c r="AJ686" t="str">
        <f t="shared" si="129"/>
        <v/>
      </c>
      <c r="AK686" t="str">
        <f t="shared" si="130"/>
        <v>ORD26005245</v>
      </c>
      <c r="AL686">
        <f>IF(E686&lt;&gt;"CAPTURE","",COUNTIF(Orders!$H:$H,AK686))</f>
        <v>1</v>
      </c>
      <c r="AP686" t="str">
        <f t="shared" si="131"/>
        <v>Matched to Order</v>
      </c>
      <c r="AQ686">
        <f>IF(COUNTIF($A$2:A686,A686)=1,1,0)</f>
        <v>1</v>
      </c>
    </row>
    <row r="687" spans="1:43" x14ac:dyDescent="0.3">
      <c r="A687" t="s">
        <v>12623</v>
      </c>
      <c r="C687" t="s">
        <v>10378</v>
      </c>
      <c r="D687" s="1">
        <v>46269</v>
      </c>
      <c r="E687" t="s">
        <v>11819</v>
      </c>
      <c r="F687" t="s">
        <v>33</v>
      </c>
      <c r="G687">
        <v>1799</v>
      </c>
      <c r="H687">
        <v>26.99</v>
      </c>
      <c r="I687">
        <v>4.8600000000000003</v>
      </c>
      <c r="J687">
        <v>1767.15</v>
      </c>
      <c r="K687" s="1">
        <v>46271</v>
      </c>
      <c r="L687" t="s">
        <v>12428</v>
      </c>
      <c r="M687">
        <f t="shared" si="120"/>
        <v>1</v>
      </c>
      <c r="N687">
        <f>COUNTIF(Orders!$A:$A,C687)</f>
        <v>1</v>
      </c>
      <c r="P687">
        <f>COUNTIF(Orders!$H:$H,UPPER(SUBSTITUTE(TRIM(C687),"-","")))</f>
        <v>1</v>
      </c>
      <c r="R687" t="str">
        <f t="shared" si="121"/>
        <v>Matched Order Reference</v>
      </c>
      <c r="S687">
        <f t="shared" si="122"/>
        <v>1</v>
      </c>
      <c r="V687" cm="1">
        <f t="array" ref="V687">IF(E687&lt;&gt;"CAPTURE",0,SUMPRODUCT((MDR_Rates!$A$2:$A$10=F687)*(G687&gt;MDR_Rates!$B$2:$B$10)*((MDR_Rates!$C$2:$C$10="")+(G687&lt;=MDR_Rates!$C$2:$C$10))*MDR_Rates!$D$2:$D$10))</f>
        <v>1.5</v>
      </c>
      <c r="W687">
        <f t="shared" si="123"/>
        <v>26.99</v>
      </c>
      <c r="X687">
        <f t="shared" si="124"/>
        <v>4.8600000000000003</v>
      </c>
      <c r="Y687">
        <f t="shared" si="125"/>
        <v>0</v>
      </c>
      <c r="Z687">
        <f t="shared" si="126"/>
        <v>0</v>
      </c>
      <c r="AG687" t="str">
        <f t="shared" si="127"/>
        <v/>
      </c>
      <c r="AI687" t="str">
        <f t="shared" si="128"/>
        <v/>
      </c>
      <c r="AJ687" t="str">
        <f t="shared" si="129"/>
        <v/>
      </c>
      <c r="AK687" t="str">
        <f t="shared" si="130"/>
        <v>ORD26005259</v>
      </c>
      <c r="AL687">
        <f>IF(E687&lt;&gt;"CAPTURE","",COUNTIF(Orders!$H:$H,AK687))</f>
        <v>1</v>
      </c>
      <c r="AP687" t="str">
        <f t="shared" si="131"/>
        <v>Matched to Order</v>
      </c>
      <c r="AQ687">
        <f>IF(COUNTIF($A$2:A687,A687)=1,1,0)</f>
        <v>1</v>
      </c>
    </row>
    <row r="688" spans="1:43" x14ac:dyDescent="0.3">
      <c r="A688" t="s">
        <v>12624</v>
      </c>
      <c r="C688" t="s">
        <v>10447</v>
      </c>
      <c r="D688" s="1">
        <v>46269</v>
      </c>
      <c r="E688" t="s">
        <v>11819</v>
      </c>
      <c r="F688" t="s">
        <v>9</v>
      </c>
      <c r="G688">
        <v>2499</v>
      </c>
      <c r="H688">
        <v>7.5</v>
      </c>
      <c r="I688">
        <v>1.35</v>
      </c>
      <c r="J688">
        <v>2490.15</v>
      </c>
      <c r="K688" s="1">
        <v>46271</v>
      </c>
      <c r="L688" t="s">
        <v>12428</v>
      </c>
      <c r="M688">
        <f t="shared" si="120"/>
        <v>1</v>
      </c>
      <c r="N688">
        <f>COUNTIF(Orders!$A:$A,C688)</f>
        <v>1</v>
      </c>
      <c r="P688">
        <f>COUNTIF(Orders!$H:$H,UPPER(SUBSTITUTE(TRIM(C688),"-","")))</f>
        <v>1</v>
      </c>
      <c r="R688" t="str">
        <f t="shared" si="121"/>
        <v>Matched Order Reference</v>
      </c>
      <c r="S688">
        <f t="shared" si="122"/>
        <v>1</v>
      </c>
      <c r="V688" cm="1">
        <f t="array" ref="V688">IF(E688&lt;&gt;"CAPTURE",0,SUMPRODUCT((MDR_Rates!$A$2:$A$10=F688)*(G688&gt;MDR_Rates!$B$2:$B$10)*((MDR_Rates!$C$2:$C$10="")+(G688&lt;=MDR_Rates!$C$2:$C$10))*MDR_Rates!$D$2:$D$10))</f>
        <v>0.3</v>
      </c>
      <c r="W688">
        <f t="shared" si="123"/>
        <v>7.5</v>
      </c>
      <c r="X688">
        <f t="shared" si="124"/>
        <v>1.35</v>
      </c>
      <c r="Y688">
        <f t="shared" si="125"/>
        <v>0</v>
      </c>
      <c r="Z688">
        <f t="shared" si="126"/>
        <v>0</v>
      </c>
      <c r="AG688" t="str">
        <f t="shared" si="127"/>
        <v/>
      </c>
      <c r="AI688" t="str">
        <f t="shared" si="128"/>
        <v/>
      </c>
      <c r="AJ688" t="str">
        <f t="shared" si="129"/>
        <v/>
      </c>
      <c r="AK688" t="str">
        <f t="shared" si="130"/>
        <v>ORD26005296</v>
      </c>
      <c r="AL688">
        <f>IF(E688&lt;&gt;"CAPTURE","",COUNTIF(Orders!$H:$H,AK688))</f>
        <v>1</v>
      </c>
      <c r="AP688" t="str">
        <f t="shared" si="131"/>
        <v>Matched to Order</v>
      </c>
      <c r="AQ688">
        <f>IF(COUNTIF($A$2:A688,A688)=1,1,0)</f>
        <v>1</v>
      </c>
    </row>
    <row r="689" spans="1:43" x14ac:dyDescent="0.3">
      <c r="A689" t="s">
        <v>12625</v>
      </c>
      <c r="C689" t="s">
        <v>10459</v>
      </c>
      <c r="D689" s="1">
        <v>46269</v>
      </c>
      <c r="E689" t="s">
        <v>11819</v>
      </c>
      <c r="F689" t="s">
        <v>9</v>
      </c>
      <c r="G689">
        <v>3348</v>
      </c>
      <c r="H689">
        <v>10.039999999999999</v>
      </c>
      <c r="I689">
        <v>1.81</v>
      </c>
      <c r="J689">
        <v>3336.15</v>
      </c>
      <c r="K689" s="1">
        <v>46271</v>
      </c>
      <c r="L689" t="s">
        <v>12428</v>
      </c>
      <c r="M689">
        <f t="shared" si="120"/>
        <v>1</v>
      </c>
      <c r="N689">
        <f>COUNTIF(Orders!$A:$A,C689)</f>
        <v>1</v>
      </c>
      <c r="P689">
        <f>COUNTIF(Orders!$H:$H,UPPER(SUBSTITUTE(TRIM(C689),"-","")))</f>
        <v>1</v>
      </c>
      <c r="R689" t="str">
        <f t="shared" si="121"/>
        <v>Matched Order Reference</v>
      </c>
      <c r="S689">
        <f t="shared" si="122"/>
        <v>1</v>
      </c>
      <c r="V689" cm="1">
        <f t="array" ref="V689">IF(E689&lt;&gt;"CAPTURE",0,SUMPRODUCT((MDR_Rates!$A$2:$A$10=F689)*(G689&gt;MDR_Rates!$B$2:$B$10)*((MDR_Rates!$C$2:$C$10="")+(G689&lt;=MDR_Rates!$C$2:$C$10))*MDR_Rates!$D$2:$D$10))</f>
        <v>0.3</v>
      </c>
      <c r="W689">
        <f t="shared" si="123"/>
        <v>10.039999999999999</v>
      </c>
      <c r="X689">
        <f t="shared" si="124"/>
        <v>1.81</v>
      </c>
      <c r="Y689">
        <f t="shared" si="125"/>
        <v>0</v>
      </c>
      <c r="Z689">
        <f t="shared" si="126"/>
        <v>0</v>
      </c>
      <c r="AG689" t="str">
        <f t="shared" si="127"/>
        <v/>
      </c>
      <c r="AI689" t="str">
        <f t="shared" si="128"/>
        <v/>
      </c>
      <c r="AJ689" t="str">
        <f t="shared" si="129"/>
        <v/>
      </c>
      <c r="AK689" t="str">
        <f t="shared" si="130"/>
        <v>ORD26005302</v>
      </c>
      <c r="AL689">
        <f>IF(E689&lt;&gt;"CAPTURE","",COUNTIF(Orders!$H:$H,AK689))</f>
        <v>1</v>
      </c>
      <c r="AP689" t="str">
        <f t="shared" si="131"/>
        <v>Matched to Order</v>
      </c>
      <c r="AQ689">
        <f>IF(COUNTIF($A$2:A689,A689)=1,1,0)</f>
        <v>1</v>
      </c>
    </row>
    <row r="690" spans="1:43" x14ac:dyDescent="0.3">
      <c r="A690" t="s">
        <v>12626</v>
      </c>
      <c r="C690" t="s">
        <v>10495</v>
      </c>
      <c r="D690" s="1">
        <v>46269</v>
      </c>
      <c r="E690" t="s">
        <v>11819</v>
      </c>
      <c r="F690" t="s">
        <v>9</v>
      </c>
      <c r="G690">
        <v>7498</v>
      </c>
      <c r="H690">
        <v>22.49</v>
      </c>
      <c r="I690">
        <v>4.05</v>
      </c>
      <c r="J690">
        <v>7471.46</v>
      </c>
      <c r="K690" s="1">
        <v>46271</v>
      </c>
      <c r="L690" t="s">
        <v>12428</v>
      </c>
      <c r="M690">
        <f t="shared" si="120"/>
        <v>1</v>
      </c>
      <c r="N690">
        <f>COUNTIF(Orders!$A:$A,C690)</f>
        <v>1</v>
      </c>
      <c r="P690">
        <f>COUNTIF(Orders!$H:$H,UPPER(SUBSTITUTE(TRIM(C690),"-","")))</f>
        <v>1</v>
      </c>
      <c r="R690" t="str">
        <f t="shared" si="121"/>
        <v>Matched Order Reference</v>
      </c>
      <c r="S690">
        <f t="shared" si="122"/>
        <v>1</v>
      </c>
      <c r="V690" cm="1">
        <f t="array" ref="V690">IF(E690&lt;&gt;"CAPTURE",0,SUMPRODUCT((MDR_Rates!$A$2:$A$10=F690)*(G690&gt;MDR_Rates!$B$2:$B$10)*((MDR_Rates!$C$2:$C$10="")+(G690&lt;=MDR_Rates!$C$2:$C$10))*MDR_Rates!$D$2:$D$10))</f>
        <v>0.3</v>
      </c>
      <c r="W690">
        <f t="shared" si="123"/>
        <v>22.49</v>
      </c>
      <c r="X690">
        <f t="shared" si="124"/>
        <v>4.05</v>
      </c>
      <c r="Y690">
        <f t="shared" si="125"/>
        <v>0</v>
      </c>
      <c r="Z690">
        <f t="shared" si="126"/>
        <v>0</v>
      </c>
      <c r="AG690" t="str">
        <f t="shared" si="127"/>
        <v/>
      </c>
      <c r="AI690" t="str">
        <f t="shared" si="128"/>
        <v/>
      </c>
      <c r="AJ690" t="str">
        <f t="shared" si="129"/>
        <v/>
      </c>
      <c r="AK690" t="str">
        <f t="shared" si="130"/>
        <v>ORD26005320</v>
      </c>
      <c r="AL690">
        <f>IF(E690&lt;&gt;"CAPTURE","",COUNTIF(Orders!$H:$H,AK690))</f>
        <v>1</v>
      </c>
      <c r="AP690" t="str">
        <f t="shared" si="131"/>
        <v>Matched to Order</v>
      </c>
      <c r="AQ690">
        <f>IF(COUNTIF($A$2:A690,A690)=1,1,0)</f>
        <v>1</v>
      </c>
    </row>
    <row r="691" spans="1:43" x14ac:dyDescent="0.3">
      <c r="A691" t="s">
        <v>12627</v>
      </c>
      <c r="C691" t="s">
        <v>10540</v>
      </c>
      <c r="D691" s="1">
        <v>46269</v>
      </c>
      <c r="E691" t="s">
        <v>11819</v>
      </c>
      <c r="F691" t="s">
        <v>17</v>
      </c>
      <c r="G691">
        <v>3798</v>
      </c>
      <c r="H691">
        <v>60.77</v>
      </c>
      <c r="I691">
        <v>10.94</v>
      </c>
      <c r="J691">
        <v>3726.29</v>
      </c>
      <c r="K691" s="1">
        <v>46271</v>
      </c>
      <c r="L691" t="s">
        <v>12428</v>
      </c>
      <c r="M691">
        <f t="shared" si="120"/>
        <v>1</v>
      </c>
      <c r="N691">
        <f>COUNTIF(Orders!$A:$A,C691)</f>
        <v>1</v>
      </c>
      <c r="P691">
        <f>COUNTIF(Orders!$H:$H,UPPER(SUBSTITUTE(TRIM(C691),"-","")))</f>
        <v>1</v>
      </c>
      <c r="R691" t="str">
        <f t="shared" si="121"/>
        <v>Matched Order Reference</v>
      </c>
      <c r="S691">
        <f t="shared" si="122"/>
        <v>1</v>
      </c>
      <c r="V691" cm="1">
        <f t="array" ref="V691">IF(E691&lt;&gt;"CAPTURE",0,SUMPRODUCT((MDR_Rates!$A$2:$A$10=F691)*(G691&gt;MDR_Rates!$B$2:$B$10)*((MDR_Rates!$C$2:$C$10="")+(G691&lt;=MDR_Rates!$C$2:$C$10))*MDR_Rates!$D$2:$D$10))</f>
        <v>1.6</v>
      </c>
      <c r="W691">
        <f t="shared" si="123"/>
        <v>60.77</v>
      </c>
      <c r="X691">
        <f t="shared" si="124"/>
        <v>10.94</v>
      </c>
      <c r="Y691">
        <f t="shared" si="125"/>
        <v>0</v>
      </c>
      <c r="Z691">
        <f t="shared" si="126"/>
        <v>0</v>
      </c>
      <c r="AG691" t="str">
        <f t="shared" si="127"/>
        <v/>
      </c>
      <c r="AI691" t="str">
        <f t="shared" si="128"/>
        <v/>
      </c>
      <c r="AJ691" t="str">
        <f t="shared" si="129"/>
        <v/>
      </c>
      <c r="AK691" t="str">
        <f t="shared" si="130"/>
        <v>ORD26005343</v>
      </c>
      <c r="AL691">
        <f>IF(E691&lt;&gt;"CAPTURE","",COUNTIF(Orders!$H:$H,AK691))</f>
        <v>1</v>
      </c>
      <c r="AP691" t="str">
        <f t="shared" si="131"/>
        <v>Matched to Order</v>
      </c>
      <c r="AQ691">
        <f>IF(COUNTIF($A$2:A691,A691)=1,1,0)</f>
        <v>1</v>
      </c>
    </row>
    <row r="692" spans="1:43" x14ac:dyDescent="0.3">
      <c r="A692" t="s">
        <v>12628</v>
      </c>
      <c r="C692" t="s">
        <v>10578</v>
      </c>
      <c r="D692" s="1">
        <v>46269</v>
      </c>
      <c r="E692" t="s">
        <v>11819</v>
      </c>
      <c r="F692" t="s">
        <v>17</v>
      </c>
      <c r="G692">
        <v>1499</v>
      </c>
      <c r="H692">
        <v>26.98</v>
      </c>
      <c r="I692">
        <v>4.8600000000000003</v>
      </c>
      <c r="J692">
        <v>1467.16</v>
      </c>
      <c r="K692" s="1">
        <v>46271</v>
      </c>
      <c r="L692" t="s">
        <v>12428</v>
      </c>
      <c r="M692">
        <f t="shared" si="120"/>
        <v>1</v>
      </c>
      <c r="N692">
        <f>COUNTIF(Orders!$A:$A,C692)</f>
        <v>1</v>
      </c>
      <c r="P692">
        <f>COUNTIF(Orders!$H:$H,UPPER(SUBSTITUTE(TRIM(C692),"-","")))</f>
        <v>1</v>
      </c>
      <c r="R692" t="str">
        <f t="shared" si="121"/>
        <v>Matched Order Reference</v>
      </c>
      <c r="S692">
        <f t="shared" si="122"/>
        <v>1</v>
      </c>
      <c r="V692" cm="1">
        <f t="array" ref="V692">IF(E692&lt;&gt;"CAPTURE",0,SUMPRODUCT((MDR_Rates!$A$2:$A$10=F692)*(G692&gt;MDR_Rates!$B$2:$B$10)*((MDR_Rates!$C$2:$C$10="")+(G692&lt;=MDR_Rates!$C$2:$C$10))*MDR_Rates!$D$2:$D$10))</f>
        <v>1.8</v>
      </c>
      <c r="W692">
        <f t="shared" si="123"/>
        <v>26.98</v>
      </c>
      <c r="X692">
        <f t="shared" si="124"/>
        <v>4.8600000000000003</v>
      </c>
      <c r="Y692">
        <f t="shared" si="125"/>
        <v>0</v>
      </c>
      <c r="Z692">
        <f t="shared" si="126"/>
        <v>0</v>
      </c>
      <c r="AG692" t="str">
        <f t="shared" si="127"/>
        <v/>
      </c>
      <c r="AI692" t="str">
        <f t="shared" si="128"/>
        <v/>
      </c>
      <c r="AJ692" t="str">
        <f t="shared" si="129"/>
        <v/>
      </c>
      <c r="AK692" t="str">
        <f t="shared" si="130"/>
        <v>ORD26005362</v>
      </c>
      <c r="AL692">
        <f>IF(E692&lt;&gt;"CAPTURE","",COUNTIF(Orders!$H:$H,AK692))</f>
        <v>1</v>
      </c>
      <c r="AP692" t="str">
        <f t="shared" si="131"/>
        <v>Matched to Order</v>
      </c>
      <c r="AQ692">
        <f>IF(COUNTIF($A$2:A692,A692)=1,1,0)</f>
        <v>1</v>
      </c>
    </row>
    <row r="693" spans="1:43" x14ac:dyDescent="0.3">
      <c r="A693" t="s">
        <v>12629</v>
      </c>
      <c r="C693" t="s">
        <v>10588</v>
      </c>
      <c r="D693" s="1">
        <v>46269</v>
      </c>
      <c r="E693" t="s">
        <v>11819</v>
      </c>
      <c r="F693" t="s">
        <v>44</v>
      </c>
      <c r="G693">
        <v>15997</v>
      </c>
      <c r="H693">
        <v>271.95</v>
      </c>
      <c r="I693">
        <v>48.95</v>
      </c>
      <c r="J693">
        <v>15676.1</v>
      </c>
      <c r="K693" s="1">
        <v>46271</v>
      </c>
      <c r="L693" t="s">
        <v>12428</v>
      </c>
      <c r="M693">
        <f t="shared" si="120"/>
        <v>1</v>
      </c>
      <c r="N693">
        <f>COUNTIF(Orders!$A:$A,C693)</f>
        <v>1</v>
      </c>
      <c r="P693">
        <f>COUNTIF(Orders!$H:$H,UPPER(SUBSTITUTE(TRIM(C693),"-","")))</f>
        <v>1</v>
      </c>
      <c r="R693" t="str">
        <f t="shared" si="121"/>
        <v>Matched Order Reference</v>
      </c>
      <c r="S693">
        <f t="shared" si="122"/>
        <v>1</v>
      </c>
      <c r="V693" cm="1">
        <f t="array" ref="V693">IF(E693&lt;&gt;"CAPTURE",0,SUMPRODUCT((MDR_Rates!$A$2:$A$10=F693)*(G693&gt;MDR_Rates!$B$2:$B$10)*((MDR_Rates!$C$2:$C$10="")+(G693&lt;=MDR_Rates!$C$2:$C$10))*MDR_Rates!$D$2:$D$10))</f>
        <v>1.7</v>
      </c>
      <c r="W693">
        <f t="shared" si="123"/>
        <v>271.95</v>
      </c>
      <c r="X693">
        <f t="shared" si="124"/>
        <v>48.95</v>
      </c>
      <c r="Y693">
        <f t="shared" si="125"/>
        <v>0</v>
      </c>
      <c r="Z693">
        <f t="shared" si="126"/>
        <v>0</v>
      </c>
      <c r="AG693" t="str">
        <f t="shared" si="127"/>
        <v/>
      </c>
      <c r="AI693" t="str">
        <f t="shared" si="128"/>
        <v/>
      </c>
      <c r="AJ693" t="str">
        <f t="shared" si="129"/>
        <v/>
      </c>
      <c r="AK693" t="str">
        <f t="shared" si="130"/>
        <v>ORD26005367</v>
      </c>
      <c r="AL693">
        <f>IF(E693&lt;&gt;"CAPTURE","",COUNTIF(Orders!$H:$H,AK693))</f>
        <v>1</v>
      </c>
      <c r="AP693" t="str">
        <f t="shared" si="131"/>
        <v>Matched to Order</v>
      </c>
      <c r="AQ693">
        <f>IF(COUNTIF($A$2:A693,A693)=1,1,0)</f>
        <v>1</v>
      </c>
    </row>
    <row r="694" spans="1:43" x14ac:dyDescent="0.3">
      <c r="A694" t="s">
        <v>12630</v>
      </c>
      <c r="C694" t="s">
        <v>12631</v>
      </c>
      <c r="D694" s="1">
        <v>46269</v>
      </c>
      <c r="E694" t="s">
        <v>11819</v>
      </c>
      <c r="F694" t="s">
        <v>9</v>
      </c>
      <c r="G694">
        <v>999</v>
      </c>
      <c r="H694">
        <v>0</v>
      </c>
      <c r="I694">
        <v>0</v>
      </c>
      <c r="J694">
        <v>999</v>
      </c>
      <c r="K694" s="1">
        <v>46271</v>
      </c>
      <c r="L694" t="s">
        <v>12428</v>
      </c>
      <c r="M694">
        <f t="shared" si="120"/>
        <v>1</v>
      </c>
      <c r="N694">
        <f>COUNTIF(Orders!$A:$A,C694)</f>
        <v>1</v>
      </c>
      <c r="P694">
        <f>COUNTIF(Orders!$H:$H,UPPER(SUBSTITUTE(TRIM(C694),"-","")))</f>
        <v>1</v>
      </c>
      <c r="R694" t="str">
        <f t="shared" si="121"/>
        <v>Matched Order Reference</v>
      </c>
      <c r="S694">
        <f t="shared" si="122"/>
        <v>1</v>
      </c>
      <c r="V694" cm="1">
        <f t="array" ref="V694">IF(E694&lt;&gt;"CAPTURE",0,SUMPRODUCT((MDR_Rates!$A$2:$A$10=F694)*(G694&gt;MDR_Rates!$B$2:$B$10)*((MDR_Rates!$C$2:$C$10="")+(G694&lt;=MDR_Rates!$C$2:$C$10))*MDR_Rates!$D$2:$D$10))</f>
        <v>0</v>
      </c>
      <c r="W694">
        <f t="shared" si="123"/>
        <v>0</v>
      </c>
      <c r="X694">
        <f t="shared" si="124"/>
        <v>0</v>
      </c>
      <c r="Y694">
        <f t="shared" si="125"/>
        <v>0</v>
      </c>
      <c r="Z694">
        <f t="shared" si="126"/>
        <v>0</v>
      </c>
      <c r="AG694" t="str">
        <f t="shared" si="127"/>
        <v/>
      </c>
      <c r="AI694" t="str">
        <f t="shared" si="128"/>
        <v/>
      </c>
      <c r="AJ694" t="str">
        <f t="shared" si="129"/>
        <v/>
      </c>
      <c r="AK694" t="str">
        <f t="shared" si="130"/>
        <v>ORD26005450</v>
      </c>
      <c r="AL694">
        <f>IF(E694&lt;&gt;"CAPTURE","",COUNTIF(Orders!$H:$H,AK694))</f>
        <v>1</v>
      </c>
      <c r="AP694" t="str">
        <f t="shared" si="131"/>
        <v>Matched to Order</v>
      </c>
      <c r="AQ694">
        <f>IF(COUNTIF($A$2:A694,A694)=1,1,0)</f>
        <v>1</v>
      </c>
    </row>
    <row r="695" spans="1:43" x14ac:dyDescent="0.3">
      <c r="A695" t="s">
        <v>12632</v>
      </c>
      <c r="C695" t="s">
        <v>10758</v>
      </c>
      <c r="D695" s="1">
        <v>46269</v>
      </c>
      <c r="E695" t="s">
        <v>11819</v>
      </c>
      <c r="F695" t="s">
        <v>44</v>
      </c>
      <c r="G695">
        <v>4397</v>
      </c>
      <c r="H695">
        <v>105.53</v>
      </c>
      <c r="I695">
        <v>19</v>
      </c>
      <c r="J695">
        <v>4272.47</v>
      </c>
      <c r="K695" s="1">
        <v>46271</v>
      </c>
      <c r="L695" t="s">
        <v>12428</v>
      </c>
      <c r="M695">
        <f t="shared" si="120"/>
        <v>1</v>
      </c>
      <c r="N695">
        <f>COUNTIF(Orders!$A:$A,C695)</f>
        <v>1</v>
      </c>
      <c r="P695">
        <f>COUNTIF(Orders!$H:$H,UPPER(SUBSTITUTE(TRIM(C695),"-","")))</f>
        <v>1</v>
      </c>
      <c r="R695" t="str">
        <f t="shared" si="121"/>
        <v>Matched Order Reference</v>
      </c>
      <c r="S695">
        <f t="shared" si="122"/>
        <v>1</v>
      </c>
      <c r="V695" cm="1">
        <f t="array" ref="V695">IF(E695&lt;&gt;"CAPTURE",0,SUMPRODUCT((MDR_Rates!$A$2:$A$10=F695)*(G695&gt;MDR_Rates!$B$2:$B$10)*((MDR_Rates!$C$2:$C$10="")+(G695&lt;=MDR_Rates!$C$2:$C$10))*MDR_Rates!$D$2:$D$10))</f>
        <v>1.7</v>
      </c>
      <c r="W695">
        <f t="shared" si="123"/>
        <v>74.75</v>
      </c>
      <c r="X695">
        <f t="shared" si="124"/>
        <v>13.46</v>
      </c>
      <c r="Y695">
        <f t="shared" si="125"/>
        <v>30.78</v>
      </c>
      <c r="Z695">
        <f t="shared" si="126"/>
        <v>5.54</v>
      </c>
      <c r="AG695" t="str">
        <f t="shared" si="127"/>
        <v/>
      </c>
      <c r="AI695" t="str">
        <f t="shared" si="128"/>
        <v/>
      </c>
      <c r="AJ695" t="str">
        <f t="shared" si="129"/>
        <v/>
      </c>
      <c r="AK695" t="str">
        <f t="shared" si="130"/>
        <v>ORD26005454</v>
      </c>
      <c r="AL695">
        <f>IF(E695&lt;&gt;"CAPTURE","",COUNTIF(Orders!$H:$H,AK695))</f>
        <v>1</v>
      </c>
      <c r="AP695" t="str">
        <f t="shared" si="131"/>
        <v>Matched to Order</v>
      </c>
      <c r="AQ695">
        <f>IF(COUNTIF($A$2:A695,A695)=1,1,0)</f>
        <v>1</v>
      </c>
    </row>
    <row r="696" spans="1:43" x14ac:dyDescent="0.3">
      <c r="A696" t="s">
        <v>12633</v>
      </c>
      <c r="C696" t="s">
        <v>10784</v>
      </c>
      <c r="D696" s="1">
        <v>46269</v>
      </c>
      <c r="E696" t="s">
        <v>11819</v>
      </c>
      <c r="F696" t="s">
        <v>9</v>
      </c>
      <c r="G696">
        <v>7999</v>
      </c>
      <c r="H696">
        <v>24</v>
      </c>
      <c r="I696">
        <v>4.32</v>
      </c>
      <c r="J696">
        <v>7970.68</v>
      </c>
      <c r="K696" s="1">
        <v>46271</v>
      </c>
      <c r="L696" t="s">
        <v>12428</v>
      </c>
      <c r="M696">
        <f t="shared" si="120"/>
        <v>1</v>
      </c>
      <c r="N696">
        <f>COUNTIF(Orders!$A:$A,C696)</f>
        <v>1</v>
      </c>
      <c r="P696">
        <f>COUNTIF(Orders!$H:$H,UPPER(SUBSTITUTE(TRIM(C696),"-","")))</f>
        <v>1</v>
      </c>
      <c r="R696" t="str">
        <f t="shared" si="121"/>
        <v>Matched Order Reference</v>
      </c>
      <c r="S696">
        <f t="shared" si="122"/>
        <v>1</v>
      </c>
      <c r="V696" cm="1">
        <f t="array" ref="V696">IF(E696&lt;&gt;"CAPTURE",0,SUMPRODUCT((MDR_Rates!$A$2:$A$10=F696)*(G696&gt;MDR_Rates!$B$2:$B$10)*((MDR_Rates!$C$2:$C$10="")+(G696&lt;=MDR_Rates!$C$2:$C$10))*MDR_Rates!$D$2:$D$10))</f>
        <v>0.3</v>
      </c>
      <c r="W696">
        <f t="shared" si="123"/>
        <v>24</v>
      </c>
      <c r="X696">
        <f t="shared" si="124"/>
        <v>4.32</v>
      </c>
      <c r="Y696">
        <f t="shared" si="125"/>
        <v>0</v>
      </c>
      <c r="Z696">
        <f t="shared" si="126"/>
        <v>0</v>
      </c>
      <c r="AG696" t="str">
        <f t="shared" si="127"/>
        <v/>
      </c>
      <c r="AI696" t="str">
        <f t="shared" si="128"/>
        <v/>
      </c>
      <c r="AJ696" t="str">
        <f t="shared" si="129"/>
        <v/>
      </c>
      <c r="AK696" t="str">
        <f t="shared" si="130"/>
        <v>ORD26005467</v>
      </c>
      <c r="AL696">
        <f>IF(E696&lt;&gt;"CAPTURE","",COUNTIF(Orders!$H:$H,AK696))</f>
        <v>1</v>
      </c>
      <c r="AP696" t="str">
        <f t="shared" si="131"/>
        <v>Matched to Order</v>
      </c>
      <c r="AQ696">
        <f>IF(COUNTIF($A$2:A696,A696)=1,1,0)</f>
        <v>1</v>
      </c>
    </row>
    <row r="697" spans="1:43" x14ac:dyDescent="0.3">
      <c r="A697" t="s">
        <v>12634</v>
      </c>
      <c r="C697" t="s">
        <v>10794</v>
      </c>
      <c r="D697" s="1">
        <v>46269</v>
      </c>
      <c r="E697" t="s">
        <v>11819</v>
      </c>
      <c r="F697" t="s">
        <v>9</v>
      </c>
      <c r="G697">
        <v>6498</v>
      </c>
      <c r="H697">
        <v>19.489999999999998</v>
      </c>
      <c r="I697">
        <v>3.51</v>
      </c>
      <c r="J697">
        <v>6475</v>
      </c>
      <c r="K697" s="1">
        <v>46271</v>
      </c>
      <c r="L697" t="s">
        <v>12428</v>
      </c>
      <c r="M697">
        <f t="shared" si="120"/>
        <v>1</v>
      </c>
      <c r="N697">
        <f>COUNTIF(Orders!$A:$A,C697)</f>
        <v>1</v>
      </c>
      <c r="P697">
        <f>COUNTIF(Orders!$H:$H,UPPER(SUBSTITUTE(TRIM(C697),"-","")))</f>
        <v>1</v>
      </c>
      <c r="R697" t="str">
        <f t="shared" si="121"/>
        <v>Matched Order Reference</v>
      </c>
      <c r="S697">
        <f t="shared" si="122"/>
        <v>1</v>
      </c>
      <c r="V697" cm="1">
        <f t="array" ref="V697">IF(E697&lt;&gt;"CAPTURE",0,SUMPRODUCT((MDR_Rates!$A$2:$A$10=F697)*(G697&gt;MDR_Rates!$B$2:$B$10)*((MDR_Rates!$C$2:$C$10="")+(G697&lt;=MDR_Rates!$C$2:$C$10))*MDR_Rates!$D$2:$D$10))</f>
        <v>0.3</v>
      </c>
      <c r="W697">
        <f t="shared" si="123"/>
        <v>19.489999999999998</v>
      </c>
      <c r="X697">
        <f t="shared" si="124"/>
        <v>3.51</v>
      </c>
      <c r="Y697">
        <f t="shared" si="125"/>
        <v>0</v>
      </c>
      <c r="Z697">
        <f t="shared" si="126"/>
        <v>0</v>
      </c>
      <c r="AG697" t="str">
        <f t="shared" si="127"/>
        <v/>
      </c>
      <c r="AI697" t="str">
        <f t="shared" si="128"/>
        <v/>
      </c>
      <c r="AJ697" t="str">
        <f t="shared" si="129"/>
        <v/>
      </c>
      <c r="AK697" t="str">
        <f t="shared" si="130"/>
        <v>ORD26005472</v>
      </c>
      <c r="AL697">
        <f>IF(E697&lt;&gt;"CAPTURE","",COUNTIF(Orders!$H:$H,AK697))</f>
        <v>1</v>
      </c>
      <c r="AP697" t="str">
        <f t="shared" si="131"/>
        <v>Matched to Order</v>
      </c>
      <c r="AQ697">
        <f>IF(COUNTIF($A$2:A697,A697)=1,1,0)</f>
        <v>1</v>
      </c>
    </row>
    <row r="698" spans="1:43" x14ac:dyDescent="0.3">
      <c r="A698" t="s">
        <v>12635</v>
      </c>
      <c r="C698" t="s">
        <v>10909</v>
      </c>
      <c r="D698" s="1">
        <v>46269</v>
      </c>
      <c r="E698" t="s">
        <v>11819</v>
      </c>
      <c r="F698" t="s">
        <v>9</v>
      </c>
      <c r="G698">
        <v>8298</v>
      </c>
      <c r="H698">
        <v>24.89</v>
      </c>
      <c r="I698">
        <v>4.4800000000000004</v>
      </c>
      <c r="J698">
        <v>8268.6299999999992</v>
      </c>
      <c r="K698" s="1">
        <v>46271</v>
      </c>
      <c r="L698" t="s">
        <v>12428</v>
      </c>
      <c r="M698">
        <f t="shared" si="120"/>
        <v>1</v>
      </c>
      <c r="N698">
        <f>COUNTIF(Orders!$A:$A,C698)</f>
        <v>1</v>
      </c>
      <c r="P698">
        <f>COUNTIF(Orders!$H:$H,UPPER(SUBSTITUTE(TRIM(C698),"-","")))</f>
        <v>1</v>
      </c>
      <c r="R698" t="str">
        <f t="shared" si="121"/>
        <v>Matched Order Reference</v>
      </c>
      <c r="S698">
        <f t="shared" si="122"/>
        <v>1</v>
      </c>
      <c r="V698" cm="1">
        <f t="array" ref="V698">IF(E698&lt;&gt;"CAPTURE",0,SUMPRODUCT((MDR_Rates!$A$2:$A$10=F698)*(G698&gt;MDR_Rates!$B$2:$B$10)*((MDR_Rates!$C$2:$C$10="")+(G698&lt;=MDR_Rates!$C$2:$C$10))*MDR_Rates!$D$2:$D$10))</f>
        <v>0.3</v>
      </c>
      <c r="W698">
        <f t="shared" si="123"/>
        <v>24.89</v>
      </c>
      <c r="X698">
        <f t="shared" si="124"/>
        <v>4.4800000000000004</v>
      </c>
      <c r="Y698">
        <f t="shared" si="125"/>
        <v>0</v>
      </c>
      <c r="Z698">
        <f t="shared" si="126"/>
        <v>0</v>
      </c>
      <c r="AG698" t="str">
        <f t="shared" si="127"/>
        <v/>
      </c>
      <c r="AI698" t="str">
        <f t="shared" si="128"/>
        <v/>
      </c>
      <c r="AJ698" t="str">
        <f t="shared" si="129"/>
        <v/>
      </c>
      <c r="AK698" t="str">
        <f t="shared" si="130"/>
        <v>ORD26005532</v>
      </c>
      <c r="AL698">
        <f>IF(E698&lt;&gt;"CAPTURE","",COUNTIF(Orders!$H:$H,AK698))</f>
        <v>1</v>
      </c>
      <c r="AP698" t="str">
        <f t="shared" si="131"/>
        <v>Matched to Order</v>
      </c>
      <c r="AQ698">
        <f>IF(COUNTIF($A$2:A698,A698)=1,1,0)</f>
        <v>1</v>
      </c>
    </row>
    <row r="699" spans="1:43" x14ac:dyDescent="0.3">
      <c r="A699" t="s">
        <v>12636</v>
      </c>
      <c r="C699" t="s">
        <v>10978</v>
      </c>
      <c r="D699" s="1">
        <v>46269</v>
      </c>
      <c r="E699" t="s">
        <v>11819</v>
      </c>
      <c r="F699" t="s">
        <v>9</v>
      </c>
      <c r="G699">
        <v>1299</v>
      </c>
      <c r="H699">
        <v>0</v>
      </c>
      <c r="I699">
        <v>0</v>
      </c>
      <c r="J699">
        <v>1299</v>
      </c>
      <c r="K699" s="1">
        <v>46271</v>
      </c>
      <c r="L699" t="s">
        <v>12428</v>
      </c>
      <c r="M699">
        <f t="shared" si="120"/>
        <v>1</v>
      </c>
      <c r="N699">
        <f>COUNTIF(Orders!$A:$A,C699)</f>
        <v>1</v>
      </c>
      <c r="P699">
        <f>COUNTIF(Orders!$H:$H,UPPER(SUBSTITUTE(TRIM(C699),"-","")))</f>
        <v>1</v>
      </c>
      <c r="R699" t="str">
        <f t="shared" si="121"/>
        <v>Matched Order Reference</v>
      </c>
      <c r="S699">
        <f t="shared" si="122"/>
        <v>1</v>
      </c>
      <c r="V699" cm="1">
        <f t="array" ref="V699">IF(E699&lt;&gt;"CAPTURE",0,SUMPRODUCT((MDR_Rates!$A$2:$A$10=F699)*(G699&gt;MDR_Rates!$B$2:$B$10)*((MDR_Rates!$C$2:$C$10="")+(G699&lt;=MDR_Rates!$C$2:$C$10))*MDR_Rates!$D$2:$D$10))</f>
        <v>0</v>
      </c>
      <c r="W699">
        <f t="shared" si="123"/>
        <v>0</v>
      </c>
      <c r="X699">
        <f t="shared" si="124"/>
        <v>0</v>
      </c>
      <c r="Y699">
        <f t="shared" si="125"/>
        <v>0</v>
      </c>
      <c r="Z699">
        <f t="shared" si="126"/>
        <v>0</v>
      </c>
      <c r="AG699" t="str">
        <f t="shared" si="127"/>
        <v/>
      </c>
      <c r="AI699" t="str">
        <f t="shared" si="128"/>
        <v/>
      </c>
      <c r="AJ699" t="str">
        <f t="shared" si="129"/>
        <v/>
      </c>
      <c r="AK699" t="str">
        <f t="shared" si="130"/>
        <v>ORD26005567</v>
      </c>
      <c r="AL699">
        <f>IF(E699&lt;&gt;"CAPTURE","",COUNTIF(Orders!$H:$H,AK699))</f>
        <v>1</v>
      </c>
      <c r="AP699" t="str">
        <f t="shared" si="131"/>
        <v>Matched to Order</v>
      </c>
      <c r="AQ699">
        <f>IF(COUNTIF($A$2:A699,A699)=1,1,0)</f>
        <v>1</v>
      </c>
    </row>
    <row r="700" spans="1:43" x14ac:dyDescent="0.3">
      <c r="A700" t="s">
        <v>12637</v>
      </c>
      <c r="C700" t="s">
        <v>11018</v>
      </c>
      <c r="D700" s="1">
        <v>46269</v>
      </c>
      <c r="E700" t="s">
        <v>11819</v>
      </c>
      <c r="F700" t="s">
        <v>33</v>
      </c>
      <c r="G700">
        <v>5348</v>
      </c>
      <c r="H700">
        <v>64.180000000000007</v>
      </c>
      <c r="I700">
        <v>11.55</v>
      </c>
      <c r="J700">
        <v>5272.27</v>
      </c>
      <c r="K700" s="1">
        <v>46271</v>
      </c>
      <c r="L700" t="s">
        <v>12428</v>
      </c>
      <c r="M700">
        <f t="shared" si="120"/>
        <v>1</v>
      </c>
      <c r="N700">
        <f>COUNTIF(Orders!$A:$A,C700)</f>
        <v>1</v>
      </c>
      <c r="P700">
        <f>COUNTIF(Orders!$H:$H,UPPER(SUBSTITUTE(TRIM(C700),"-","")))</f>
        <v>1</v>
      </c>
      <c r="R700" t="str">
        <f t="shared" si="121"/>
        <v>Matched Order Reference</v>
      </c>
      <c r="S700">
        <f t="shared" si="122"/>
        <v>1</v>
      </c>
      <c r="V700" cm="1">
        <f t="array" ref="V700">IF(E700&lt;&gt;"CAPTURE",0,SUMPRODUCT((MDR_Rates!$A$2:$A$10=F700)*(G700&gt;MDR_Rates!$B$2:$B$10)*((MDR_Rates!$C$2:$C$10="")+(G700&lt;=MDR_Rates!$C$2:$C$10))*MDR_Rates!$D$2:$D$10))</f>
        <v>1.2</v>
      </c>
      <c r="W700">
        <f t="shared" si="123"/>
        <v>64.180000000000007</v>
      </c>
      <c r="X700">
        <f t="shared" si="124"/>
        <v>11.55</v>
      </c>
      <c r="Y700">
        <f t="shared" si="125"/>
        <v>0</v>
      </c>
      <c r="Z700">
        <f t="shared" si="126"/>
        <v>0</v>
      </c>
      <c r="AG700" t="str">
        <f t="shared" si="127"/>
        <v/>
      </c>
      <c r="AI700" t="str">
        <f t="shared" si="128"/>
        <v/>
      </c>
      <c r="AJ700" t="str">
        <f t="shared" si="129"/>
        <v/>
      </c>
      <c r="AK700" t="str">
        <f t="shared" si="130"/>
        <v>ORD26005589</v>
      </c>
      <c r="AL700">
        <f>IF(E700&lt;&gt;"CAPTURE","",COUNTIF(Orders!$H:$H,AK700))</f>
        <v>1</v>
      </c>
      <c r="AP700" t="str">
        <f t="shared" si="131"/>
        <v>Matched to Order</v>
      </c>
      <c r="AQ700">
        <f>IF(COUNTIF($A$2:A700,A700)=1,1,0)</f>
        <v>1</v>
      </c>
    </row>
    <row r="701" spans="1:43" x14ac:dyDescent="0.3">
      <c r="A701" t="s">
        <v>12638</v>
      </c>
      <c r="C701" t="s">
        <v>11032</v>
      </c>
      <c r="D701" s="1">
        <v>46269</v>
      </c>
      <c r="E701" t="s">
        <v>11819</v>
      </c>
      <c r="F701" t="s">
        <v>17</v>
      </c>
      <c r="G701">
        <v>999</v>
      </c>
      <c r="H701">
        <v>17.98</v>
      </c>
      <c r="I701">
        <v>3.24</v>
      </c>
      <c r="J701">
        <v>977.78</v>
      </c>
      <c r="K701" s="1">
        <v>46271</v>
      </c>
      <c r="L701" t="s">
        <v>12428</v>
      </c>
      <c r="M701">
        <f t="shared" si="120"/>
        <v>1</v>
      </c>
      <c r="N701">
        <f>COUNTIF(Orders!$A:$A,C701)</f>
        <v>1</v>
      </c>
      <c r="P701">
        <f>COUNTIF(Orders!$H:$H,UPPER(SUBSTITUTE(TRIM(C701),"-","")))</f>
        <v>1</v>
      </c>
      <c r="R701" t="str">
        <f t="shared" si="121"/>
        <v>Matched Order Reference</v>
      </c>
      <c r="S701">
        <f t="shared" si="122"/>
        <v>1</v>
      </c>
      <c r="V701" cm="1">
        <f t="array" ref="V701">IF(E701&lt;&gt;"CAPTURE",0,SUMPRODUCT((MDR_Rates!$A$2:$A$10=F701)*(G701&gt;MDR_Rates!$B$2:$B$10)*((MDR_Rates!$C$2:$C$10="")+(G701&lt;=MDR_Rates!$C$2:$C$10))*MDR_Rates!$D$2:$D$10))</f>
        <v>1.8</v>
      </c>
      <c r="W701">
        <f t="shared" si="123"/>
        <v>17.98</v>
      </c>
      <c r="X701">
        <f t="shared" si="124"/>
        <v>3.24</v>
      </c>
      <c r="Y701">
        <f t="shared" si="125"/>
        <v>0</v>
      </c>
      <c r="Z701">
        <f t="shared" si="126"/>
        <v>0</v>
      </c>
      <c r="AG701" t="str">
        <f t="shared" si="127"/>
        <v/>
      </c>
      <c r="AI701" t="str">
        <f t="shared" si="128"/>
        <v/>
      </c>
      <c r="AJ701" t="str">
        <f t="shared" si="129"/>
        <v/>
      </c>
      <c r="AK701" t="str">
        <f t="shared" si="130"/>
        <v>ORD26005596</v>
      </c>
      <c r="AL701">
        <f>IF(E701&lt;&gt;"CAPTURE","",COUNTIF(Orders!$H:$H,AK701))</f>
        <v>1</v>
      </c>
      <c r="AP701" t="str">
        <f t="shared" si="131"/>
        <v>Matched to Order</v>
      </c>
      <c r="AQ701">
        <f>IF(COUNTIF($A$2:A701,A701)=1,1,0)</f>
        <v>1</v>
      </c>
    </row>
    <row r="702" spans="1:43" x14ac:dyDescent="0.3">
      <c r="A702" t="s">
        <v>12639</v>
      </c>
      <c r="C702" t="s">
        <v>11050</v>
      </c>
      <c r="D702" s="1">
        <v>46269</v>
      </c>
      <c r="E702" t="s">
        <v>11819</v>
      </c>
      <c r="F702" t="s">
        <v>9</v>
      </c>
      <c r="G702">
        <v>599</v>
      </c>
      <c r="H702">
        <v>0</v>
      </c>
      <c r="I702">
        <v>0</v>
      </c>
      <c r="J702">
        <v>599</v>
      </c>
      <c r="K702" s="1">
        <v>46271</v>
      </c>
      <c r="L702" t="s">
        <v>12428</v>
      </c>
      <c r="M702">
        <f t="shared" si="120"/>
        <v>1</v>
      </c>
      <c r="N702">
        <f>COUNTIF(Orders!$A:$A,C702)</f>
        <v>1</v>
      </c>
      <c r="P702">
        <f>COUNTIF(Orders!$H:$H,UPPER(SUBSTITUTE(TRIM(C702),"-","")))</f>
        <v>1</v>
      </c>
      <c r="R702" t="str">
        <f t="shared" si="121"/>
        <v>Matched Order Reference</v>
      </c>
      <c r="S702">
        <f t="shared" si="122"/>
        <v>1</v>
      </c>
      <c r="V702" cm="1">
        <f t="array" ref="V702">IF(E702&lt;&gt;"CAPTURE",0,SUMPRODUCT((MDR_Rates!$A$2:$A$10=F702)*(G702&gt;MDR_Rates!$B$2:$B$10)*((MDR_Rates!$C$2:$C$10="")+(G702&lt;=MDR_Rates!$C$2:$C$10))*MDR_Rates!$D$2:$D$10))</f>
        <v>0</v>
      </c>
      <c r="W702">
        <f t="shared" si="123"/>
        <v>0</v>
      </c>
      <c r="X702">
        <f t="shared" si="124"/>
        <v>0</v>
      </c>
      <c r="Y702">
        <f t="shared" si="125"/>
        <v>0</v>
      </c>
      <c r="Z702">
        <f t="shared" si="126"/>
        <v>0</v>
      </c>
      <c r="AG702" t="str">
        <f t="shared" si="127"/>
        <v/>
      </c>
      <c r="AI702" t="str">
        <f t="shared" si="128"/>
        <v/>
      </c>
      <c r="AJ702" t="str">
        <f t="shared" si="129"/>
        <v/>
      </c>
      <c r="AK702" t="str">
        <f t="shared" si="130"/>
        <v>ORD26005605</v>
      </c>
      <c r="AL702">
        <f>IF(E702&lt;&gt;"CAPTURE","",COUNTIF(Orders!$H:$H,AK702))</f>
        <v>1</v>
      </c>
      <c r="AP702" t="str">
        <f t="shared" si="131"/>
        <v>Matched to Order</v>
      </c>
      <c r="AQ702">
        <f>IF(COUNTIF($A$2:A702,A702)=1,1,0)</f>
        <v>1</v>
      </c>
    </row>
    <row r="703" spans="1:43" x14ac:dyDescent="0.3">
      <c r="A703" t="s">
        <v>12640</v>
      </c>
      <c r="C703" t="s">
        <v>11062</v>
      </c>
      <c r="D703" s="1">
        <v>46269</v>
      </c>
      <c r="E703" t="s">
        <v>11819</v>
      </c>
      <c r="F703" t="s">
        <v>17</v>
      </c>
      <c r="G703">
        <v>349</v>
      </c>
      <c r="H703">
        <v>6.28</v>
      </c>
      <c r="I703">
        <v>1.1299999999999999</v>
      </c>
      <c r="J703">
        <v>341.59</v>
      </c>
      <c r="K703" s="1">
        <v>46271</v>
      </c>
      <c r="L703" t="s">
        <v>12428</v>
      </c>
      <c r="M703">
        <f t="shared" si="120"/>
        <v>1</v>
      </c>
      <c r="N703">
        <f>COUNTIF(Orders!$A:$A,C703)</f>
        <v>1</v>
      </c>
      <c r="P703">
        <f>COUNTIF(Orders!$H:$H,UPPER(SUBSTITUTE(TRIM(C703),"-","")))</f>
        <v>1</v>
      </c>
      <c r="R703" t="str">
        <f t="shared" si="121"/>
        <v>Matched Order Reference</v>
      </c>
      <c r="S703">
        <f t="shared" si="122"/>
        <v>1</v>
      </c>
      <c r="V703" cm="1">
        <f t="array" ref="V703">IF(E703&lt;&gt;"CAPTURE",0,SUMPRODUCT((MDR_Rates!$A$2:$A$10=F703)*(G703&gt;MDR_Rates!$B$2:$B$10)*((MDR_Rates!$C$2:$C$10="")+(G703&lt;=MDR_Rates!$C$2:$C$10))*MDR_Rates!$D$2:$D$10))</f>
        <v>1.8</v>
      </c>
      <c r="W703">
        <f t="shared" si="123"/>
        <v>6.28</v>
      </c>
      <c r="X703">
        <f t="shared" si="124"/>
        <v>1.1299999999999999</v>
      </c>
      <c r="Y703">
        <f t="shared" si="125"/>
        <v>0</v>
      </c>
      <c r="Z703">
        <f t="shared" si="126"/>
        <v>0</v>
      </c>
      <c r="AG703" t="str">
        <f t="shared" si="127"/>
        <v/>
      </c>
      <c r="AI703" t="str">
        <f t="shared" si="128"/>
        <v/>
      </c>
      <c r="AJ703" t="str">
        <f t="shared" si="129"/>
        <v/>
      </c>
      <c r="AK703" t="str">
        <f t="shared" si="130"/>
        <v>ORD26005611</v>
      </c>
      <c r="AL703">
        <f>IF(E703&lt;&gt;"CAPTURE","",COUNTIF(Orders!$H:$H,AK703))</f>
        <v>1</v>
      </c>
      <c r="AP703" t="str">
        <f t="shared" si="131"/>
        <v>Matched to Order</v>
      </c>
      <c r="AQ703">
        <f>IF(COUNTIF($A$2:A703,A703)=1,1,0)</f>
        <v>1</v>
      </c>
    </row>
    <row r="704" spans="1:43" x14ac:dyDescent="0.3">
      <c r="A704" t="s">
        <v>12641</v>
      </c>
      <c r="C704" t="s">
        <v>11078</v>
      </c>
      <c r="D704" s="1">
        <v>46269</v>
      </c>
      <c r="E704" t="s">
        <v>11819</v>
      </c>
      <c r="F704" t="s">
        <v>17</v>
      </c>
      <c r="G704">
        <v>599</v>
      </c>
      <c r="H704">
        <v>10.78</v>
      </c>
      <c r="I704">
        <v>1.94</v>
      </c>
      <c r="J704">
        <v>586.28</v>
      </c>
      <c r="K704" s="1">
        <v>46271</v>
      </c>
      <c r="L704" t="s">
        <v>12428</v>
      </c>
      <c r="M704">
        <f t="shared" si="120"/>
        <v>1</v>
      </c>
      <c r="N704">
        <f>COUNTIF(Orders!$A:$A,C704)</f>
        <v>1</v>
      </c>
      <c r="P704">
        <f>COUNTIF(Orders!$H:$H,UPPER(SUBSTITUTE(TRIM(C704),"-","")))</f>
        <v>1</v>
      </c>
      <c r="R704" t="str">
        <f t="shared" si="121"/>
        <v>Matched Order Reference</v>
      </c>
      <c r="S704">
        <f t="shared" si="122"/>
        <v>1</v>
      </c>
      <c r="V704" cm="1">
        <f t="array" ref="V704">IF(E704&lt;&gt;"CAPTURE",0,SUMPRODUCT((MDR_Rates!$A$2:$A$10=F704)*(G704&gt;MDR_Rates!$B$2:$B$10)*((MDR_Rates!$C$2:$C$10="")+(G704&lt;=MDR_Rates!$C$2:$C$10))*MDR_Rates!$D$2:$D$10))</f>
        <v>1.8</v>
      </c>
      <c r="W704">
        <f t="shared" si="123"/>
        <v>10.78</v>
      </c>
      <c r="X704">
        <f t="shared" si="124"/>
        <v>1.94</v>
      </c>
      <c r="Y704">
        <f t="shared" si="125"/>
        <v>0</v>
      </c>
      <c r="Z704">
        <f t="shared" si="126"/>
        <v>0</v>
      </c>
      <c r="AG704" t="str">
        <f t="shared" si="127"/>
        <v/>
      </c>
      <c r="AI704" t="str">
        <f t="shared" si="128"/>
        <v/>
      </c>
      <c r="AJ704" t="str">
        <f t="shared" si="129"/>
        <v/>
      </c>
      <c r="AK704" t="str">
        <f t="shared" si="130"/>
        <v>ORD26005619</v>
      </c>
      <c r="AL704">
        <f>IF(E704&lt;&gt;"CAPTURE","",COUNTIF(Orders!$H:$H,AK704))</f>
        <v>1</v>
      </c>
      <c r="AP704" t="str">
        <f t="shared" si="131"/>
        <v>Matched to Order</v>
      </c>
      <c r="AQ704">
        <f>IF(COUNTIF($A$2:A704,A704)=1,1,0)</f>
        <v>1</v>
      </c>
    </row>
    <row r="705" spans="1:43" x14ac:dyDescent="0.3">
      <c r="A705" t="s">
        <v>12642</v>
      </c>
      <c r="C705" t="s">
        <v>12643</v>
      </c>
      <c r="D705" s="1">
        <v>46269</v>
      </c>
      <c r="E705" t="s">
        <v>11819</v>
      </c>
      <c r="F705" t="s">
        <v>9</v>
      </c>
      <c r="G705">
        <v>1299</v>
      </c>
      <c r="H705">
        <v>0</v>
      </c>
      <c r="I705">
        <v>0</v>
      </c>
      <c r="J705">
        <v>1299</v>
      </c>
      <c r="K705" s="1">
        <v>46271</v>
      </c>
      <c r="L705" t="s">
        <v>12428</v>
      </c>
      <c r="M705">
        <f t="shared" si="120"/>
        <v>1</v>
      </c>
      <c r="N705">
        <f>COUNTIF(Orders!$A:$A,C705)</f>
        <v>1</v>
      </c>
      <c r="P705">
        <f>COUNTIF(Orders!$H:$H,UPPER(SUBSTITUTE(TRIM(C705),"-","")))</f>
        <v>1</v>
      </c>
      <c r="R705" t="str">
        <f t="shared" si="121"/>
        <v>Matched Order Reference</v>
      </c>
      <c r="S705">
        <f t="shared" si="122"/>
        <v>1</v>
      </c>
      <c r="V705" cm="1">
        <f t="array" ref="V705">IF(E705&lt;&gt;"CAPTURE",0,SUMPRODUCT((MDR_Rates!$A$2:$A$10=F705)*(G705&gt;MDR_Rates!$B$2:$B$10)*((MDR_Rates!$C$2:$C$10="")+(G705&lt;=MDR_Rates!$C$2:$C$10))*MDR_Rates!$D$2:$D$10))</f>
        <v>0</v>
      </c>
      <c r="W705">
        <f t="shared" si="123"/>
        <v>0</v>
      </c>
      <c r="X705">
        <f t="shared" si="124"/>
        <v>0</v>
      </c>
      <c r="Y705">
        <f t="shared" si="125"/>
        <v>0</v>
      </c>
      <c r="Z705">
        <f t="shared" si="126"/>
        <v>0</v>
      </c>
      <c r="AG705" t="str">
        <f t="shared" si="127"/>
        <v/>
      </c>
      <c r="AI705" t="str">
        <f t="shared" si="128"/>
        <v/>
      </c>
      <c r="AJ705" t="str">
        <f t="shared" si="129"/>
        <v/>
      </c>
      <c r="AK705" t="str">
        <f t="shared" si="130"/>
        <v>ORD26005621</v>
      </c>
      <c r="AL705">
        <f>IF(E705&lt;&gt;"CAPTURE","",COUNTIF(Orders!$H:$H,AK705))</f>
        <v>1</v>
      </c>
      <c r="AP705" t="str">
        <f t="shared" si="131"/>
        <v>Matched to Order</v>
      </c>
      <c r="AQ705">
        <f>IF(COUNTIF($A$2:A705,A705)=1,1,0)</f>
        <v>1</v>
      </c>
    </row>
    <row r="706" spans="1:43" x14ac:dyDescent="0.3">
      <c r="A706" t="s">
        <v>12644</v>
      </c>
      <c r="C706" t="s">
        <v>11158</v>
      </c>
      <c r="D706" s="1">
        <v>46269</v>
      </c>
      <c r="E706" t="s">
        <v>11819</v>
      </c>
      <c r="F706" t="s">
        <v>9</v>
      </c>
      <c r="G706">
        <v>1799</v>
      </c>
      <c r="H706">
        <v>0</v>
      </c>
      <c r="I706">
        <v>0</v>
      </c>
      <c r="J706">
        <v>1799</v>
      </c>
      <c r="K706" s="1">
        <v>46271</v>
      </c>
      <c r="L706" t="s">
        <v>12428</v>
      </c>
      <c r="M706">
        <f t="shared" si="120"/>
        <v>1</v>
      </c>
      <c r="N706">
        <f>COUNTIF(Orders!$A:$A,C706)</f>
        <v>1</v>
      </c>
      <c r="P706">
        <f>COUNTIF(Orders!$H:$H,UPPER(SUBSTITUTE(TRIM(C706),"-","")))</f>
        <v>1</v>
      </c>
      <c r="R706" t="str">
        <f t="shared" si="121"/>
        <v>Matched Order Reference</v>
      </c>
      <c r="S706">
        <f t="shared" si="122"/>
        <v>1</v>
      </c>
      <c r="V706" cm="1">
        <f t="array" ref="V706">IF(E706&lt;&gt;"CAPTURE",0,SUMPRODUCT((MDR_Rates!$A$2:$A$10=F706)*(G706&gt;MDR_Rates!$B$2:$B$10)*((MDR_Rates!$C$2:$C$10="")+(G706&lt;=MDR_Rates!$C$2:$C$10))*MDR_Rates!$D$2:$D$10))</f>
        <v>0</v>
      </c>
      <c r="W706">
        <f t="shared" si="123"/>
        <v>0</v>
      </c>
      <c r="X706">
        <f t="shared" si="124"/>
        <v>0</v>
      </c>
      <c r="Y706">
        <f t="shared" si="125"/>
        <v>0</v>
      </c>
      <c r="Z706">
        <f t="shared" si="126"/>
        <v>0</v>
      </c>
      <c r="AG706" t="str">
        <f t="shared" si="127"/>
        <v/>
      </c>
      <c r="AI706" t="str">
        <f t="shared" si="128"/>
        <v/>
      </c>
      <c r="AJ706" t="str">
        <f t="shared" si="129"/>
        <v/>
      </c>
      <c r="AK706" t="str">
        <f t="shared" si="130"/>
        <v>ORD26005660</v>
      </c>
      <c r="AL706">
        <f>IF(E706&lt;&gt;"CAPTURE","",COUNTIF(Orders!$H:$H,AK706))</f>
        <v>1</v>
      </c>
      <c r="AP706" t="str">
        <f t="shared" si="131"/>
        <v>Matched to Order</v>
      </c>
      <c r="AQ706">
        <f>IF(COUNTIF($A$2:A706,A706)=1,1,0)</f>
        <v>1</v>
      </c>
    </row>
    <row r="707" spans="1:43" x14ac:dyDescent="0.3">
      <c r="A707" t="s">
        <v>12645</v>
      </c>
      <c r="C707" t="s">
        <v>11236</v>
      </c>
      <c r="D707" s="1">
        <v>46269</v>
      </c>
      <c r="E707" t="s">
        <v>11819</v>
      </c>
      <c r="F707" t="s">
        <v>9</v>
      </c>
      <c r="G707">
        <v>2998</v>
      </c>
      <c r="H707">
        <v>8.99</v>
      </c>
      <c r="I707">
        <v>1.62</v>
      </c>
      <c r="J707">
        <v>2987.39</v>
      </c>
      <c r="K707" s="1">
        <v>46271</v>
      </c>
      <c r="L707" t="s">
        <v>12428</v>
      </c>
      <c r="M707">
        <f t="shared" ref="M707:M770" si="132">COUNTIF($A:$A,A707)</f>
        <v>1</v>
      </c>
      <c r="N707">
        <f>COUNTIF(Orders!$A:$A,C707)</f>
        <v>1</v>
      </c>
      <c r="P707">
        <f>COUNTIF(Orders!$H:$H,UPPER(SUBSTITUTE(TRIM(C707),"-","")))</f>
        <v>1</v>
      </c>
      <c r="R707" t="str">
        <f t="shared" ref="R707:R770" si="133">IF(E707="REFUND","Refund",IF(P707=0,"Unmatched Order Reference","Matched Order Reference"))</f>
        <v>Matched Order Reference</v>
      </c>
      <c r="S707">
        <f t="shared" ref="S707:S770" si="134">COUNTIFS($C$2:$C$5753,C707,$E$2:$E$5753,"CAPTURE")</f>
        <v>1</v>
      </c>
      <c r="V707" cm="1">
        <f t="array" ref="V707">IF(E707&lt;&gt;"CAPTURE",0,SUMPRODUCT((MDR_Rates!$A$2:$A$10=F707)*(G707&gt;MDR_Rates!$B$2:$B$10)*((MDR_Rates!$C$2:$C$10="")+(G707&lt;=MDR_Rates!$C$2:$C$10))*MDR_Rates!$D$2:$D$10))</f>
        <v>0.3</v>
      </c>
      <c r="W707">
        <f t="shared" ref="W707:W770" si="135">IF(E707&lt;&gt;"CAPTURE",0,ROUND(G707*V707/100,2))</f>
        <v>8.99</v>
      </c>
      <c r="X707">
        <f t="shared" ref="X707:X770" si="136">IF(E707&lt;&gt;"CAPTURE",0,ROUND(W707*18/100,2))</f>
        <v>1.62</v>
      </c>
      <c r="Y707">
        <f t="shared" ref="Y707:Y770" si="137">IF(E707&lt;&gt;"CAPTURE",0,ROUND(H707-W707,2))</f>
        <v>0</v>
      </c>
      <c r="Z707">
        <f t="shared" ref="Z707:Z770" si="138">IF(E707&lt;&gt;"CAPTURE",0,ROUND(I707-X707,2))</f>
        <v>0</v>
      </c>
      <c r="AG707" t="str">
        <f t="shared" ref="AG707:AG770" si="139">IF(E707&lt;&gt;"REFUND","",IF(COUNTIFS($A:$A,B707,$E:$E,"CAPTURE")=0,"Missing Original Capture","Original Capture Found"))</f>
        <v/>
      </c>
      <c r="AI707" t="str">
        <f t="shared" ref="AI707:AI770" si="140">IF(E707="REFUND",_xlfn.MAXIFS($G:$G,$A:$A,B707,$E:$E,"CAPTURE"),"")</f>
        <v/>
      </c>
      <c r="AJ707" t="str">
        <f t="shared" ref="AJ707:AJ770" si="141">IF(E707&lt;&gt;"REFUND","",IF(G707&gt;AI707,"Refund Exceeds Capture",IF(ABS(G707-AI707)&lt;0.01,"Full Refund","Partial Refund")))</f>
        <v/>
      </c>
      <c r="AK707" t="str">
        <f t="shared" ref="AK707:AK770" si="142">UPPER(SUBSTITUTE(TRIM(C707),"-",""))</f>
        <v>ORD26005701</v>
      </c>
      <c r="AL707">
        <f>IF(E707&lt;&gt;"CAPTURE","",COUNTIF(Orders!$H:$H,AK707))</f>
        <v>1</v>
      </c>
      <c r="AP707" t="str">
        <f t="shared" ref="AP707:AP770" si="143">IF(E707&lt;&gt;"CAPTURE","",IF(M707&gt;1,"Duplicate ID - Review",IF(AL707=0,"Unmatched Order",IF(AL707=1,"Matched to Order","Multiple Order Matches"))))</f>
        <v>Matched to Order</v>
      </c>
      <c r="AQ707">
        <f>IF(COUNTIF($A$2:A707,A707)=1,1,0)</f>
        <v>1</v>
      </c>
    </row>
    <row r="708" spans="1:43" x14ac:dyDescent="0.3">
      <c r="A708" t="s">
        <v>12646</v>
      </c>
      <c r="C708" t="s">
        <v>11250</v>
      </c>
      <c r="D708" s="1">
        <v>46269</v>
      </c>
      <c r="E708" t="s">
        <v>11819</v>
      </c>
      <c r="F708" t="s">
        <v>17</v>
      </c>
      <c r="G708">
        <v>1247</v>
      </c>
      <c r="H708">
        <v>22.45</v>
      </c>
      <c r="I708">
        <v>4.04</v>
      </c>
      <c r="J708">
        <v>1220.51</v>
      </c>
      <c r="K708" s="1">
        <v>46271</v>
      </c>
      <c r="L708" t="s">
        <v>12428</v>
      </c>
      <c r="M708">
        <f t="shared" si="132"/>
        <v>1</v>
      </c>
      <c r="N708">
        <f>COUNTIF(Orders!$A:$A,C708)</f>
        <v>1</v>
      </c>
      <c r="P708">
        <f>COUNTIF(Orders!$H:$H,UPPER(SUBSTITUTE(TRIM(C708),"-","")))</f>
        <v>1</v>
      </c>
      <c r="R708" t="str">
        <f t="shared" si="133"/>
        <v>Matched Order Reference</v>
      </c>
      <c r="S708">
        <f t="shared" si="134"/>
        <v>1</v>
      </c>
      <c r="V708" cm="1">
        <f t="array" ref="V708">IF(E708&lt;&gt;"CAPTURE",0,SUMPRODUCT((MDR_Rates!$A$2:$A$10=F708)*(G708&gt;MDR_Rates!$B$2:$B$10)*((MDR_Rates!$C$2:$C$10="")+(G708&lt;=MDR_Rates!$C$2:$C$10))*MDR_Rates!$D$2:$D$10))</f>
        <v>1.8</v>
      </c>
      <c r="W708">
        <f t="shared" si="135"/>
        <v>22.45</v>
      </c>
      <c r="X708">
        <f t="shared" si="136"/>
        <v>4.04</v>
      </c>
      <c r="Y708">
        <f t="shared" si="137"/>
        <v>0</v>
      </c>
      <c r="Z708">
        <f t="shared" si="138"/>
        <v>0</v>
      </c>
      <c r="AG708" t="str">
        <f t="shared" si="139"/>
        <v/>
      </c>
      <c r="AI708" t="str">
        <f t="shared" si="140"/>
        <v/>
      </c>
      <c r="AJ708" t="str">
        <f t="shared" si="141"/>
        <v/>
      </c>
      <c r="AK708" t="str">
        <f t="shared" si="142"/>
        <v>ORD26005708</v>
      </c>
      <c r="AL708">
        <f>IF(E708&lt;&gt;"CAPTURE","",COUNTIF(Orders!$H:$H,AK708))</f>
        <v>1</v>
      </c>
      <c r="AP708" t="str">
        <f t="shared" si="143"/>
        <v>Matched to Order</v>
      </c>
      <c r="AQ708">
        <f>IF(COUNTIF($A$2:A708,A708)=1,1,0)</f>
        <v>1</v>
      </c>
    </row>
    <row r="709" spans="1:43" x14ac:dyDescent="0.3">
      <c r="A709" t="s">
        <v>12647</v>
      </c>
      <c r="C709" t="s">
        <v>11264</v>
      </c>
      <c r="D709" s="1">
        <v>46269</v>
      </c>
      <c r="E709" t="s">
        <v>11819</v>
      </c>
      <c r="F709" t="s">
        <v>17</v>
      </c>
      <c r="G709">
        <v>3499</v>
      </c>
      <c r="H709">
        <v>55.98</v>
      </c>
      <c r="I709">
        <v>10.08</v>
      </c>
      <c r="J709">
        <v>3432.94</v>
      </c>
      <c r="K709" s="1">
        <v>46271</v>
      </c>
      <c r="L709" t="s">
        <v>12428</v>
      </c>
      <c r="M709">
        <f t="shared" si="132"/>
        <v>1</v>
      </c>
      <c r="N709">
        <f>COUNTIF(Orders!$A:$A,C709)</f>
        <v>1</v>
      </c>
      <c r="P709">
        <f>COUNTIF(Orders!$H:$H,UPPER(SUBSTITUTE(TRIM(C709),"-","")))</f>
        <v>1</v>
      </c>
      <c r="R709" t="str">
        <f t="shared" si="133"/>
        <v>Matched Order Reference</v>
      </c>
      <c r="S709">
        <f t="shared" si="134"/>
        <v>1</v>
      </c>
      <c r="V709" cm="1">
        <f t="array" ref="V709">IF(E709&lt;&gt;"CAPTURE",0,SUMPRODUCT((MDR_Rates!$A$2:$A$10=F709)*(G709&gt;MDR_Rates!$B$2:$B$10)*((MDR_Rates!$C$2:$C$10="")+(G709&lt;=MDR_Rates!$C$2:$C$10))*MDR_Rates!$D$2:$D$10))</f>
        <v>1.6</v>
      </c>
      <c r="W709">
        <f t="shared" si="135"/>
        <v>55.98</v>
      </c>
      <c r="X709">
        <f t="shared" si="136"/>
        <v>10.08</v>
      </c>
      <c r="Y709">
        <f t="shared" si="137"/>
        <v>0</v>
      </c>
      <c r="Z709">
        <f t="shared" si="138"/>
        <v>0</v>
      </c>
      <c r="AG709" t="str">
        <f t="shared" si="139"/>
        <v/>
      </c>
      <c r="AI709" t="str">
        <f t="shared" si="140"/>
        <v/>
      </c>
      <c r="AJ709" t="str">
        <f t="shared" si="141"/>
        <v/>
      </c>
      <c r="AK709" t="str">
        <f t="shared" si="142"/>
        <v>ORD26005716</v>
      </c>
      <c r="AL709">
        <f>IF(E709&lt;&gt;"CAPTURE","",COUNTIF(Orders!$H:$H,AK709))</f>
        <v>1</v>
      </c>
      <c r="AP709" t="str">
        <f t="shared" si="143"/>
        <v>Matched to Order</v>
      </c>
      <c r="AQ709">
        <f>IF(COUNTIF($A$2:A709,A709)=1,1,0)</f>
        <v>1</v>
      </c>
    </row>
    <row r="710" spans="1:43" x14ac:dyDescent="0.3">
      <c r="A710" t="s">
        <v>12648</v>
      </c>
      <c r="C710" t="s">
        <v>12649</v>
      </c>
      <c r="D710" s="1">
        <v>46269</v>
      </c>
      <c r="E710" t="s">
        <v>11819</v>
      </c>
      <c r="F710" t="s">
        <v>33</v>
      </c>
      <c r="G710">
        <v>7999</v>
      </c>
      <c r="H710">
        <v>95.99</v>
      </c>
      <c r="I710">
        <v>17.28</v>
      </c>
      <c r="J710">
        <v>7885.73</v>
      </c>
      <c r="K710" s="1">
        <v>46271</v>
      </c>
      <c r="L710" t="s">
        <v>12428</v>
      </c>
      <c r="M710">
        <f t="shared" si="132"/>
        <v>1</v>
      </c>
      <c r="N710">
        <f>COUNTIF(Orders!$A:$A,C710)</f>
        <v>0</v>
      </c>
      <c r="P710">
        <f>COUNTIF(Orders!$H:$H,UPPER(SUBSTITUTE(TRIM(C710),"-","")))</f>
        <v>1</v>
      </c>
      <c r="R710" t="str">
        <f t="shared" si="133"/>
        <v>Matched Order Reference</v>
      </c>
      <c r="S710">
        <f t="shared" si="134"/>
        <v>1</v>
      </c>
      <c r="V710" cm="1">
        <f t="array" ref="V710">IF(E710&lt;&gt;"CAPTURE",0,SUMPRODUCT((MDR_Rates!$A$2:$A$10=F710)*(G710&gt;MDR_Rates!$B$2:$B$10)*((MDR_Rates!$C$2:$C$10="")+(G710&lt;=MDR_Rates!$C$2:$C$10))*MDR_Rates!$D$2:$D$10))</f>
        <v>1.2</v>
      </c>
      <c r="W710">
        <f t="shared" si="135"/>
        <v>95.99</v>
      </c>
      <c r="X710">
        <f t="shared" si="136"/>
        <v>17.28</v>
      </c>
      <c r="Y710">
        <f t="shared" si="137"/>
        <v>0</v>
      </c>
      <c r="Z710">
        <f t="shared" si="138"/>
        <v>0</v>
      </c>
      <c r="AG710" t="str">
        <f t="shared" si="139"/>
        <v/>
      </c>
      <c r="AI710" t="str">
        <f t="shared" si="140"/>
        <v/>
      </c>
      <c r="AJ710" t="str">
        <f t="shared" si="141"/>
        <v/>
      </c>
      <c r="AK710" t="str">
        <f t="shared" si="142"/>
        <v>ORD26005724</v>
      </c>
      <c r="AL710">
        <f>IF(E710&lt;&gt;"CAPTURE","",COUNTIF(Orders!$H:$H,AK710))</f>
        <v>1</v>
      </c>
      <c r="AP710" t="str">
        <f t="shared" si="143"/>
        <v>Matched to Order</v>
      </c>
      <c r="AQ710">
        <f>IF(COUNTIF($A$2:A710,A710)=1,1,0)</f>
        <v>1</v>
      </c>
    </row>
    <row r="711" spans="1:43" x14ac:dyDescent="0.3">
      <c r="A711" t="s">
        <v>12650</v>
      </c>
      <c r="C711" t="s">
        <v>11337</v>
      </c>
      <c r="D711" s="1">
        <v>46269</v>
      </c>
      <c r="E711" t="s">
        <v>11819</v>
      </c>
      <c r="F711" t="s">
        <v>9</v>
      </c>
      <c r="G711">
        <v>1799</v>
      </c>
      <c r="H711">
        <v>0</v>
      </c>
      <c r="I711">
        <v>0</v>
      </c>
      <c r="J711">
        <v>1799</v>
      </c>
      <c r="K711" s="1">
        <v>46271</v>
      </c>
      <c r="L711" t="s">
        <v>12428</v>
      </c>
      <c r="M711">
        <f t="shared" si="132"/>
        <v>1</v>
      </c>
      <c r="N711">
        <f>COUNTIF(Orders!$A:$A,C711)</f>
        <v>1</v>
      </c>
      <c r="P711">
        <f>COUNTIF(Orders!$H:$H,UPPER(SUBSTITUTE(TRIM(C711),"-","")))</f>
        <v>1</v>
      </c>
      <c r="R711" t="str">
        <f t="shared" si="133"/>
        <v>Matched Order Reference</v>
      </c>
      <c r="S711">
        <f t="shared" si="134"/>
        <v>1</v>
      </c>
      <c r="V711" cm="1">
        <f t="array" ref="V711">IF(E711&lt;&gt;"CAPTURE",0,SUMPRODUCT((MDR_Rates!$A$2:$A$10=F711)*(G711&gt;MDR_Rates!$B$2:$B$10)*((MDR_Rates!$C$2:$C$10="")+(G711&lt;=MDR_Rates!$C$2:$C$10))*MDR_Rates!$D$2:$D$10))</f>
        <v>0</v>
      </c>
      <c r="W711">
        <f t="shared" si="135"/>
        <v>0</v>
      </c>
      <c r="X711">
        <f t="shared" si="136"/>
        <v>0</v>
      </c>
      <c r="Y711">
        <f t="shared" si="137"/>
        <v>0</v>
      </c>
      <c r="Z711">
        <f t="shared" si="138"/>
        <v>0</v>
      </c>
      <c r="AG711" t="str">
        <f t="shared" si="139"/>
        <v/>
      </c>
      <c r="AI711" t="str">
        <f t="shared" si="140"/>
        <v/>
      </c>
      <c r="AJ711" t="str">
        <f t="shared" si="141"/>
        <v/>
      </c>
      <c r="AK711" t="str">
        <f t="shared" si="142"/>
        <v>ORD26005753</v>
      </c>
      <c r="AL711">
        <f>IF(E711&lt;&gt;"CAPTURE","",COUNTIF(Orders!$H:$H,AK711))</f>
        <v>1</v>
      </c>
      <c r="AP711" t="str">
        <f t="shared" si="143"/>
        <v>Matched to Order</v>
      </c>
      <c r="AQ711">
        <f>IF(COUNTIF($A$2:A711,A711)=1,1,0)</f>
        <v>1</v>
      </c>
    </row>
    <row r="712" spans="1:43" x14ac:dyDescent="0.3">
      <c r="A712" t="s">
        <v>12651</v>
      </c>
      <c r="C712" t="s">
        <v>11463</v>
      </c>
      <c r="D712" s="1">
        <v>46269</v>
      </c>
      <c r="E712" t="s">
        <v>11819</v>
      </c>
      <c r="F712" t="s">
        <v>9</v>
      </c>
      <c r="G712">
        <v>2499</v>
      </c>
      <c r="H712">
        <v>7.5</v>
      </c>
      <c r="I712">
        <v>1.35</v>
      </c>
      <c r="J712">
        <v>2490.15</v>
      </c>
      <c r="K712" s="1">
        <v>46271</v>
      </c>
      <c r="L712" t="s">
        <v>12428</v>
      </c>
      <c r="M712">
        <f t="shared" si="132"/>
        <v>1</v>
      </c>
      <c r="N712">
        <f>COUNTIF(Orders!$A:$A,C712)</f>
        <v>1</v>
      </c>
      <c r="P712">
        <f>COUNTIF(Orders!$H:$H,UPPER(SUBSTITUTE(TRIM(C712),"-","")))</f>
        <v>1</v>
      </c>
      <c r="R712" t="str">
        <f t="shared" si="133"/>
        <v>Matched Order Reference</v>
      </c>
      <c r="S712">
        <f t="shared" si="134"/>
        <v>1</v>
      </c>
      <c r="V712" cm="1">
        <f t="array" ref="V712">IF(E712&lt;&gt;"CAPTURE",0,SUMPRODUCT((MDR_Rates!$A$2:$A$10=F712)*(G712&gt;MDR_Rates!$B$2:$B$10)*((MDR_Rates!$C$2:$C$10="")+(G712&lt;=MDR_Rates!$C$2:$C$10))*MDR_Rates!$D$2:$D$10))</f>
        <v>0.3</v>
      </c>
      <c r="W712">
        <f t="shared" si="135"/>
        <v>7.5</v>
      </c>
      <c r="X712">
        <f t="shared" si="136"/>
        <v>1.35</v>
      </c>
      <c r="Y712">
        <f t="shared" si="137"/>
        <v>0</v>
      </c>
      <c r="Z712">
        <f t="shared" si="138"/>
        <v>0</v>
      </c>
      <c r="AG712" t="str">
        <f t="shared" si="139"/>
        <v/>
      </c>
      <c r="AI712" t="str">
        <f t="shared" si="140"/>
        <v/>
      </c>
      <c r="AJ712" t="str">
        <f t="shared" si="141"/>
        <v/>
      </c>
      <c r="AK712" t="str">
        <f t="shared" si="142"/>
        <v>ORD26005819</v>
      </c>
      <c r="AL712">
        <f>IF(E712&lt;&gt;"CAPTURE","",COUNTIF(Orders!$H:$H,AK712))</f>
        <v>1</v>
      </c>
      <c r="AP712" t="str">
        <f t="shared" si="143"/>
        <v>Matched to Order</v>
      </c>
      <c r="AQ712">
        <f>IF(COUNTIF($A$2:A712,A712)=1,1,0)</f>
        <v>1</v>
      </c>
    </row>
    <row r="713" spans="1:43" x14ac:dyDescent="0.3">
      <c r="A713" t="s">
        <v>12652</v>
      </c>
      <c r="C713" t="s">
        <v>11473</v>
      </c>
      <c r="D713" s="1">
        <v>46269</v>
      </c>
      <c r="E713" t="s">
        <v>11819</v>
      </c>
      <c r="F713" t="s">
        <v>17</v>
      </c>
      <c r="G713">
        <v>1299</v>
      </c>
      <c r="H713">
        <v>23.38</v>
      </c>
      <c r="I713">
        <v>4.21</v>
      </c>
      <c r="J713">
        <v>1271.4100000000001</v>
      </c>
      <c r="K713" s="1">
        <v>46271</v>
      </c>
      <c r="L713" t="s">
        <v>12428</v>
      </c>
      <c r="M713">
        <f t="shared" si="132"/>
        <v>1</v>
      </c>
      <c r="N713">
        <f>COUNTIF(Orders!$A:$A,C713)</f>
        <v>1</v>
      </c>
      <c r="P713">
        <f>COUNTIF(Orders!$H:$H,UPPER(SUBSTITUTE(TRIM(C713),"-","")))</f>
        <v>1</v>
      </c>
      <c r="R713" t="str">
        <f t="shared" si="133"/>
        <v>Matched Order Reference</v>
      </c>
      <c r="S713">
        <f t="shared" si="134"/>
        <v>1</v>
      </c>
      <c r="V713" cm="1">
        <f t="array" ref="V713">IF(E713&lt;&gt;"CAPTURE",0,SUMPRODUCT((MDR_Rates!$A$2:$A$10=F713)*(G713&gt;MDR_Rates!$B$2:$B$10)*((MDR_Rates!$C$2:$C$10="")+(G713&lt;=MDR_Rates!$C$2:$C$10))*MDR_Rates!$D$2:$D$10))</f>
        <v>1.8</v>
      </c>
      <c r="W713">
        <f t="shared" si="135"/>
        <v>23.38</v>
      </c>
      <c r="X713">
        <f t="shared" si="136"/>
        <v>4.21</v>
      </c>
      <c r="Y713">
        <f t="shared" si="137"/>
        <v>0</v>
      </c>
      <c r="Z713">
        <f t="shared" si="138"/>
        <v>0</v>
      </c>
      <c r="AG713" t="str">
        <f t="shared" si="139"/>
        <v/>
      </c>
      <c r="AI713" t="str">
        <f t="shared" si="140"/>
        <v/>
      </c>
      <c r="AJ713" t="str">
        <f t="shared" si="141"/>
        <v/>
      </c>
      <c r="AK713" t="str">
        <f t="shared" si="142"/>
        <v>ORD26005824</v>
      </c>
      <c r="AL713">
        <f>IF(E713&lt;&gt;"CAPTURE","",COUNTIF(Orders!$H:$H,AK713))</f>
        <v>1</v>
      </c>
      <c r="AP713" t="str">
        <f t="shared" si="143"/>
        <v>Matched to Order</v>
      </c>
      <c r="AQ713">
        <f>IF(COUNTIF($A$2:A713,A713)=1,1,0)</f>
        <v>1</v>
      </c>
    </row>
    <row r="714" spans="1:43" x14ac:dyDescent="0.3">
      <c r="A714" t="s">
        <v>12653</v>
      </c>
      <c r="C714" t="s">
        <v>12654</v>
      </c>
      <c r="D714" s="1">
        <v>46269</v>
      </c>
      <c r="E714" t="s">
        <v>11819</v>
      </c>
      <c r="F714" t="s">
        <v>9</v>
      </c>
      <c r="G714">
        <v>948</v>
      </c>
      <c r="H714">
        <v>0</v>
      </c>
      <c r="I714">
        <v>0</v>
      </c>
      <c r="J714">
        <v>948</v>
      </c>
      <c r="K714" s="1">
        <v>46271</v>
      </c>
      <c r="L714" t="s">
        <v>12428</v>
      </c>
      <c r="M714">
        <f t="shared" si="132"/>
        <v>1</v>
      </c>
      <c r="N714">
        <f>COUNTIF(Orders!$A:$A,C714)</f>
        <v>0</v>
      </c>
      <c r="P714">
        <f>COUNTIF(Orders!$H:$H,UPPER(SUBSTITUTE(TRIM(C714),"-","")))</f>
        <v>1</v>
      </c>
      <c r="R714" t="str">
        <f t="shared" si="133"/>
        <v>Matched Order Reference</v>
      </c>
      <c r="S714">
        <f t="shared" si="134"/>
        <v>1</v>
      </c>
      <c r="V714" cm="1">
        <f t="array" ref="V714">IF(E714&lt;&gt;"CAPTURE",0,SUMPRODUCT((MDR_Rates!$A$2:$A$10=F714)*(G714&gt;MDR_Rates!$B$2:$B$10)*((MDR_Rates!$C$2:$C$10="")+(G714&lt;=MDR_Rates!$C$2:$C$10))*MDR_Rates!$D$2:$D$10))</f>
        <v>0</v>
      </c>
      <c r="W714">
        <f t="shared" si="135"/>
        <v>0</v>
      </c>
      <c r="X714">
        <f t="shared" si="136"/>
        <v>0</v>
      </c>
      <c r="Y714">
        <f t="shared" si="137"/>
        <v>0</v>
      </c>
      <c r="Z714">
        <f t="shared" si="138"/>
        <v>0</v>
      </c>
      <c r="AG714" t="str">
        <f t="shared" si="139"/>
        <v/>
      </c>
      <c r="AI714" t="str">
        <f t="shared" si="140"/>
        <v/>
      </c>
      <c r="AJ714" t="str">
        <f t="shared" si="141"/>
        <v/>
      </c>
      <c r="AK714" t="str">
        <f t="shared" si="142"/>
        <v>ORD26005930</v>
      </c>
      <c r="AL714">
        <f>IF(E714&lt;&gt;"CAPTURE","",COUNTIF(Orders!$H:$H,AK714))</f>
        <v>1</v>
      </c>
      <c r="AP714" t="str">
        <f t="shared" si="143"/>
        <v>Matched to Order</v>
      </c>
      <c r="AQ714">
        <f>IF(COUNTIF($A$2:A714,A714)=1,1,0)</f>
        <v>1</v>
      </c>
    </row>
    <row r="715" spans="1:43" x14ac:dyDescent="0.3">
      <c r="A715" t="s">
        <v>12655</v>
      </c>
      <c r="C715" t="s">
        <v>11691</v>
      </c>
      <c r="D715" s="1">
        <v>46269</v>
      </c>
      <c r="E715" t="s">
        <v>11819</v>
      </c>
      <c r="F715" t="s">
        <v>17</v>
      </c>
      <c r="G715">
        <v>349</v>
      </c>
      <c r="H715">
        <v>6.28</v>
      </c>
      <c r="I715">
        <v>1.1299999999999999</v>
      </c>
      <c r="J715">
        <v>341.59</v>
      </c>
      <c r="K715" s="1">
        <v>46271</v>
      </c>
      <c r="L715" t="s">
        <v>12428</v>
      </c>
      <c r="M715">
        <f t="shared" si="132"/>
        <v>1</v>
      </c>
      <c r="N715">
        <f>COUNTIF(Orders!$A:$A,C715)</f>
        <v>1</v>
      </c>
      <c r="P715">
        <f>COUNTIF(Orders!$H:$H,UPPER(SUBSTITUTE(TRIM(C715),"-","")))</f>
        <v>1</v>
      </c>
      <c r="R715" t="str">
        <f t="shared" si="133"/>
        <v>Matched Order Reference</v>
      </c>
      <c r="S715">
        <f t="shared" si="134"/>
        <v>1</v>
      </c>
      <c r="V715" cm="1">
        <f t="array" ref="V715">IF(E715&lt;&gt;"CAPTURE",0,SUMPRODUCT((MDR_Rates!$A$2:$A$10=F715)*(G715&gt;MDR_Rates!$B$2:$B$10)*((MDR_Rates!$C$2:$C$10="")+(G715&lt;=MDR_Rates!$C$2:$C$10))*MDR_Rates!$D$2:$D$10))</f>
        <v>1.8</v>
      </c>
      <c r="W715">
        <f t="shared" si="135"/>
        <v>6.28</v>
      </c>
      <c r="X715">
        <f t="shared" si="136"/>
        <v>1.1299999999999999</v>
      </c>
      <c r="Y715">
        <f t="shared" si="137"/>
        <v>0</v>
      </c>
      <c r="Z715">
        <f t="shared" si="138"/>
        <v>0</v>
      </c>
      <c r="AG715" t="str">
        <f t="shared" si="139"/>
        <v/>
      </c>
      <c r="AI715" t="str">
        <f t="shared" si="140"/>
        <v/>
      </c>
      <c r="AJ715" t="str">
        <f t="shared" si="141"/>
        <v/>
      </c>
      <c r="AK715" t="str">
        <f t="shared" si="142"/>
        <v>ORD26005940</v>
      </c>
      <c r="AL715">
        <f>IF(E715&lt;&gt;"CAPTURE","",COUNTIF(Orders!$H:$H,AK715))</f>
        <v>1</v>
      </c>
      <c r="AP715" t="str">
        <f t="shared" si="143"/>
        <v>Matched to Order</v>
      </c>
      <c r="AQ715">
        <f>IF(COUNTIF($A$2:A715,A715)=1,1,0)</f>
        <v>1</v>
      </c>
    </row>
    <row r="716" spans="1:43" x14ac:dyDescent="0.3">
      <c r="A716" t="s">
        <v>12656</v>
      </c>
      <c r="C716" t="s">
        <v>11794</v>
      </c>
      <c r="D716" s="1">
        <v>46269</v>
      </c>
      <c r="E716" t="s">
        <v>11819</v>
      </c>
      <c r="F716" t="s">
        <v>9</v>
      </c>
      <c r="G716">
        <v>349</v>
      </c>
      <c r="H716">
        <v>0</v>
      </c>
      <c r="I716">
        <v>0</v>
      </c>
      <c r="J716">
        <v>349</v>
      </c>
      <c r="K716" s="1">
        <v>46271</v>
      </c>
      <c r="L716" t="s">
        <v>12428</v>
      </c>
      <c r="M716">
        <f t="shared" si="132"/>
        <v>1</v>
      </c>
      <c r="N716">
        <f>COUNTIF(Orders!$A:$A,C716)</f>
        <v>1</v>
      </c>
      <c r="P716">
        <f>COUNTIF(Orders!$H:$H,UPPER(SUBSTITUTE(TRIM(C716),"-","")))</f>
        <v>1</v>
      </c>
      <c r="R716" t="str">
        <f t="shared" si="133"/>
        <v>Matched Order Reference</v>
      </c>
      <c r="S716">
        <f t="shared" si="134"/>
        <v>1</v>
      </c>
      <c r="V716" cm="1">
        <f t="array" ref="V716">IF(E716&lt;&gt;"CAPTURE",0,SUMPRODUCT((MDR_Rates!$A$2:$A$10=F716)*(G716&gt;MDR_Rates!$B$2:$B$10)*((MDR_Rates!$C$2:$C$10="")+(G716&lt;=MDR_Rates!$C$2:$C$10))*MDR_Rates!$D$2:$D$10))</f>
        <v>0</v>
      </c>
      <c r="W716">
        <f t="shared" si="135"/>
        <v>0</v>
      </c>
      <c r="X716">
        <f t="shared" si="136"/>
        <v>0</v>
      </c>
      <c r="Y716">
        <f t="shared" si="137"/>
        <v>0</v>
      </c>
      <c r="Z716">
        <f t="shared" si="138"/>
        <v>0</v>
      </c>
      <c r="AG716" t="str">
        <f t="shared" si="139"/>
        <v/>
      </c>
      <c r="AI716" t="str">
        <f t="shared" si="140"/>
        <v/>
      </c>
      <c r="AJ716" t="str">
        <f t="shared" si="141"/>
        <v/>
      </c>
      <c r="AK716" t="str">
        <f t="shared" si="142"/>
        <v>ORD26005995</v>
      </c>
      <c r="AL716">
        <f>IF(E716&lt;&gt;"CAPTURE","",COUNTIF(Orders!$H:$H,AK716))</f>
        <v>1</v>
      </c>
      <c r="AP716" t="str">
        <f t="shared" si="143"/>
        <v>Matched to Order</v>
      </c>
      <c r="AQ716">
        <f>IF(COUNTIF($A$2:A716,A716)=1,1,0)</f>
        <v>1</v>
      </c>
    </row>
    <row r="717" spans="1:43" x14ac:dyDescent="0.3">
      <c r="A717" t="s">
        <v>12657</v>
      </c>
      <c r="C717" t="s">
        <v>11800</v>
      </c>
      <c r="D717" s="1">
        <v>46269</v>
      </c>
      <c r="E717" t="s">
        <v>11819</v>
      </c>
      <c r="F717" t="s">
        <v>9</v>
      </c>
      <c r="G717">
        <v>349</v>
      </c>
      <c r="H717">
        <v>0</v>
      </c>
      <c r="I717">
        <v>0</v>
      </c>
      <c r="J717">
        <v>349</v>
      </c>
      <c r="K717" s="1">
        <v>46271</v>
      </c>
      <c r="L717" t="s">
        <v>12428</v>
      </c>
      <c r="M717">
        <f t="shared" si="132"/>
        <v>1</v>
      </c>
      <c r="N717">
        <f>COUNTIF(Orders!$A:$A,C717)</f>
        <v>1</v>
      </c>
      <c r="P717">
        <f>COUNTIF(Orders!$H:$H,UPPER(SUBSTITUTE(TRIM(C717),"-","")))</f>
        <v>1</v>
      </c>
      <c r="R717" t="str">
        <f t="shared" si="133"/>
        <v>Matched Order Reference</v>
      </c>
      <c r="S717">
        <f t="shared" si="134"/>
        <v>1</v>
      </c>
      <c r="V717" cm="1">
        <f t="array" ref="V717">IF(E717&lt;&gt;"CAPTURE",0,SUMPRODUCT((MDR_Rates!$A$2:$A$10=F717)*(G717&gt;MDR_Rates!$B$2:$B$10)*((MDR_Rates!$C$2:$C$10="")+(G717&lt;=MDR_Rates!$C$2:$C$10))*MDR_Rates!$D$2:$D$10))</f>
        <v>0</v>
      </c>
      <c r="W717">
        <f t="shared" si="135"/>
        <v>0</v>
      </c>
      <c r="X717">
        <f t="shared" si="136"/>
        <v>0</v>
      </c>
      <c r="Y717">
        <f t="shared" si="137"/>
        <v>0</v>
      </c>
      <c r="Z717">
        <f t="shared" si="138"/>
        <v>0</v>
      </c>
      <c r="AG717" t="str">
        <f t="shared" si="139"/>
        <v/>
      </c>
      <c r="AI717" t="str">
        <f t="shared" si="140"/>
        <v/>
      </c>
      <c r="AJ717" t="str">
        <f t="shared" si="141"/>
        <v/>
      </c>
      <c r="AK717" t="str">
        <f t="shared" si="142"/>
        <v>ORD26005998</v>
      </c>
      <c r="AL717">
        <f>IF(E717&lt;&gt;"CAPTURE","",COUNTIF(Orders!$H:$H,AK717))</f>
        <v>1</v>
      </c>
      <c r="AP717" t="str">
        <f t="shared" si="143"/>
        <v>Matched to Order</v>
      </c>
      <c r="AQ717">
        <f>IF(COUNTIF($A$2:A717,A717)=1,1,0)</f>
        <v>1</v>
      </c>
    </row>
    <row r="718" spans="1:43" x14ac:dyDescent="0.3">
      <c r="A718" t="s">
        <v>12658</v>
      </c>
      <c r="B718" t="s">
        <v>12311</v>
      </c>
      <c r="D718" s="1">
        <v>46269</v>
      </c>
      <c r="E718" t="s">
        <v>12202</v>
      </c>
      <c r="F718" t="s">
        <v>9</v>
      </c>
      <c r="G718">
        <v>5998</v>
      </c>
      <c r="H718">
        <v>0</v>
      </c>
      <c r="I718">
        <v>0</v>
      </c>
      <c r="J718">
        <v>-5998</v>
      </c>
      <c r="K718" s="1">
        <v>46271</v>
      </c>
      <c r="L718" t="s">
        <v>12428</v>
      </c>
      <c r="M718">
        <f t="shared" si="132"/>
        <v>1</v>
      </c>
      <c r="N718">
        <f>COUNTIF(Orders!$A:$A,C718)</f>
        <v>0</v>
      </c>
      <c r="P718">
        <f>COUNTIF(Orders!$H:$H,UPPER(SUBSTITUTE(TRIM(C718),"-","")))</f>
        <v>1042575</v>
      </c>
      <c r="R718" t="str">
        <f t="shared" si="133"/>
        <v>Refund</v>
      </c>
      <c r="S718">
        <f t="shared" si="134"/>
        <v>0</v>
      </c>
      <c r="V718" cm="1">
        <f t="array" ref="V718">IF(E718&lt;&gt;"CAPTURE",0,SUMPRODUCT((MDR_Rates!$A$2:$A$10=F718)*(G718&gt;MDR_Rates!$B$2:$B$10)*((MDR_Rates!$C$2:$C$10="")+(G718&lt;=MDR_Rates!$C$2:$C$10))*MDR_Rates!$D$2:$D$10))</f>
        <v>0</v>
      </c>
      <c r="W718">
        <f t="shared" si="135"/>
        <v>0</v>
      </c>
      <c r="X718">
        <f t="shared" si="136"/>
        <v>0</v>
      </c>
      <c r="Y718">
        <f t="shared" si="137"/>
        <v>0</v>
      </c>
      <c r="Z718">
        <f t="shared" si="138"/>
        <v>0</v>
      </c>
      <c r="AG718" t="str">
        <f t="shared" si="139"/>
        <v>Original Capture Found</v>
      </c>
      <c r="AI718">
        <f t="shared" si="140"/>
        <v>5998</v>
      </c>
      <c r="AJ718" t="str">
        <f t="shared" si="141"/>
        <v>Full Refund</v>
      </c>
      <c r="AK718" t="str">
        <f t="shared" si="142"/>
        <v/>
      </c>
      <c r="AL718" t="str">
        <f>IF(E718&lt;&gt;"CAPTURE","",COUNTIF(Orders!$H:$H,AK718))</f>
        <v/>
      </c>
      <c r="AP718" t="str">
        <f t="shared" si="143"/>
        <v/>
      </c>
      <c r="AQ718">
        <f>IF(COUNTIF($A$2:A718,A718)=1,1,0)</f>
        <v>1</v>
      </c>
    </row>
    <row r="719" spans="1:43" x14ac:dyDescent="0.3">
      <c r="A719" t="s">
        <v>12659</v>
      </c>
      <c r="B719" t="s">
        <v>12364</v>
      </c>
      <c r="D719" s="1">
        <v>46269</v>
      </c>
      <c r="E719" t="s">
        <v>12202</v>
      </c>
      <c r="F719" t="s">
        <v>17</v>
      </c>
      <c r="G719">
        <v>7999</v>
      </c>
      <c r="H719">
        <v>0</v>
      </c>
      <c r="I719">
        <v>0</v>
      </c>
      <c r="J719">
        <v>-7999</v>
      </c>
      <c r="K719" s="1">
        <v>46271</v>
      </c>
      <c r="L719" t="s">
        <v>12428</v>
      </c>
      <c r="M719">
        <f t="shared" si="132"/>
        <v>1</v>
      </c>
      <c r="N719">
        <f>COUNTIF(Orders!$A:$A,C719)</f>
        <v>0</v>
      </c>
      <c r="P719">
        <f>COUNTIF(Orders!$H:$H,UPPER(SUBSTITUTE(TRIM(C719),"-","")))</f>
        <v>1042575</v>
      </c>
      <c r="R719" t="str">
        <f t="shared" si="133"/>
        <v>Refund</v>
      </c>
      <c r="S719">
        <f t="shared" si="134"/>
        <v>0</v>
      </c>
      <c r="V719" cm="1">
        <f t="array" ref="V719">IF(E719&lt;&gt;"CAPTURE",0,SUMPRODUCT((MDR_Rates!$A$2:$A$10=F719)*(G719&gt;MDR_Rates!$B$2:$B$10)*((MDR_Rates!$C$2:$C$10="")+(G719&lt;=MDR_Rates!$C$2:$C$10))*MDR_Rates!$D$2:$D$10))</f>
        <v>0</v>
      </c>
      <c r="W719">
        <f t="shared" si="135"/>
        <v>0</v>
      </c>
      <c r="X719">
        <f t="shared" si="136"/>
        <v>0</v>
      </c>
      <c r="Y719">
        <f t="shared" si="137"/>
        <v>0</v>
      </c>
      <c r="Z719">
        <f t="shared" si="138"/>
        <v>0</v>
      </c>
      <c r="AG719" t="str">
        <f t="shared" si="139"/>
        <v>Original Capture Found</v>
      </c>
      <c r="AI719">
        <f t="shared" si="140"/>
        <v>7999</v>
      </c>
      <c r="AJ719" t="str">
        <f t="shared" si="141"/>
        <v>Full Refund</v>
      </c>
      <c r="AK719" t="str">
        <f t="shared" si="142"/>
        <v/>
      </c>
      <c r="AL719" t="str">
        <f>IF(E719&lt;&gt;"CAPTURE","",COUNTIF(Orders!$H:$H,AK719))</f>
        <v/>
      </c>
      <c r="AP719" t="str">
        <f t="shared" si="143"/>
        <v/>
      </c>
      <c r="AQ719">
        <f>IF(COUNTIF($A$2:A719,A719)=1,1,0)</f>
        <v>1</v>
      </c>
    </row>
    <row r="720" spans="1:43" x14ac:dyDescent="0.3">
      <c r="A720" t="s">
        <v>12660</v>
      </c>
      <c r="C720" t="s">
        <v>272</v>
      </c>
      <c r="D720" s="1">
        <v>46270</v>
      </c>
      <c r="E720" t="s">
        <v>11819</v>
      </c>
      <c r="F720" t="s">
        <v>9</v>
      </c>
      <c r="G720">
        <v>3598</v>
      </c>
      <c r="H720">
        <v>10.79</v>
      </c>
      <c r="I720">
        <v>1.94</v>
      </c>
      <c r="J720">
        <v>3585.27</v>
      </c>
      <c r="K720" s="1">
        <v>46272</v>
      </c>
      <c r="L720" t="s">
        <v>12661</v>
      </c>
      <c r="M720">
        <f t="shared" si="132"/>
        <v>1</v>
      </c>
      <c r="N720">
        <f>COUNTIF(Orders!$A:$A,C720)</f>
        <v>1</v>
      </c>
      <c r="P720">
        <f>COUNTIF(Orders!$H:$H,UPPER(SUBSTITUTE(TRIM(C720),"-","")))</f>
        <v>1</v>
      </c>
      <c r="R720" t="str">
        <f t="shared" si="133"/>
        <v>Matched Order Reference</v>
      </c>
      <c r="S720">
        <f t="shared" si="134"/>
        <v>1</v>
      </c>
      <c r="V720" cm="1">
        <f t="array" ref="V720">IF(E720&lt;&gt;"CAPTURE",0,SUMPRODUCT((MDR_Rates!$A$2:$A$10=F720)*(G720&gt;MDR_Rates!$B$2:$B$10)*((MDR_Rates!$C$2:$C$10="")+(G720&lt;=MDR_Rates!$C$2:$C$10))*MDR_Rates!$D$2:$D$10))</f>
        <v>0.3</v>
      </c>
      <c r="W720">
        <f t="shared" si="135"/>
        <v>10.79</v>
      </c>
      <c r="X720">
        <f t="shared" si="136"/>
        <v>1.94</v>
      </c>
      <c r="Y720">
        <f t="shared" si="137"/>
        <v>0</v>
      </c>
      <c r="Z720">
        <f t="shared" si="138"/>
        <v>0</v>
      </c>
      <c r="AG720" t="str">
        <f t="shared" si="139"/>
        <v/>
      </c>
      <c r="AI720" t="str">
        <f t="shared" si="140"/>
        <v/>
      </c>
      <c r="AJ720" t="str">
        <f t="shared" si="141"/>
        <v/>
      </c>
      <c r="AK720" t="str">
        <f t="shared" si="142"/>
        <v>ORD26000125</v>
      </c>
      <c r="AL720">
        <f>IF(E720&lt;&gt;"CAPTURE","",COUNTIF(Orders!$H:$H,AK720))</f>
        <v>1</v>
      </c>
      <c r="AP720" t="str">
        <f t="shared" si="143"/>
        <v>Matched to Order</v>
      </c>
      <c r="AQ720">
        <f>IF(COUNTIF($A$2:A720,A720)=1,1,0)</f>
        <v>1</v>
      </c>
    </row>
    <row r="721" spans="1:43" x14ac:dyDescent="0.3">
      <c r="A721" t="s">
        <v>12662</v>
      </c>
      <c r="C721" t="s">
        <v>492</v>
      </c>
      <c r="D721" s="1">
        <v>46270</v>
      </c>
      <c r="E721" t="s">
        <v>11819</v>
      </c>
      <c r="F721" t="s">
        <v>33</v>
      </c>
      <c r="G721">
        <v>1798</v>
      </c>
      <c r="H721">
        <v>26.97</v>
      </c>
      <c r="I721">
        <v>4.8499999999999996</v>
      </c>
      <c r="J721">
        <v>1766.18</v>
      </c>
      <c r="K721" s="1">
        <v>46272</v>
      </c>
      <c r="L721" t="s">
        <v>12661</v>
      </c>
      <c r="M721">
        <f t="shared" si="132"/>
        <v>1</v>
      </c>
      <c r="N721">
        <f>COUNTIF(Orders!$A:$A,C721)</f>
        <v>1</v>
      </c>
      <c r="P721">
        <f>COUNTIF(Orders!$H:$H,UPPER(SUBSTITUTE(TRIM(C721),"-","")))</f>
        <v>1</v>
      </c>
      <c r="R721" t="str">
        <f t="shared" si="133"/>
        <v>Matched Order Reference</v>
      </c>
      <c r="S721">
        <f t="shared" si="134"/>
        <v>1</v>
      </c>
      <c r="V721" cm="1">
        <f t="array" ref="V721">IF(E721&lt;&gt;"CAPTURE",0,SUMPRODUCT((MDR_Rates!$A$2:$A$10=F721)*(G721&gt;MDR_Rates!$B$2:$B$10)*((MDR_Rates!$C$2:$C$10="")+(G721&lt;=MDR_Rates!$C$2:$C$10))*MDR_Rates!$D$2:$D$10))</f>
        <v>1.5</v>
      </c>
      <c r="W721">
        <f t="shared" si="135"/>
        <v>26.97</v>
      </c>
      <c r="X721">
        <f t="shared" si="136"/>
        <v>4.8499999999999996</v>
      </c>
      <c r="Y721">
        <f t="shared" si="137"/>
        <v>0</v>
      </c>
      <c r="Z721">
        <f t="shared" si="138"/>
        <v>0</v>
      </c>
      <c r="AG721" t="str">
        <f t="shared" si="139"/>
        <v/>
      </c>
      <c r="AI721" t="str">
        <f t="shared" si="140"/>
        <v/>
      </c>
      <c r="AJ721" t="str">
        <f t="shared" si="141"/>
        <v/>
      </c>
      <c r="AK721" t="str">
        <f t="shared" si="142"/>
        <v>ORD26000235</v>
      </c>
      <c r="AL721">
        <f>IF(E721&lt;&gt;"CAPTURE","",COUNTIF(Orders!$H:$H,AK721))</f>
        <v>1</v>
      </c>
      <c r="AP721" t="str">
        <f t="shared" si="143"/>
        <v>Matched to Order</v>
      </c>
      <c r="AQ721">
        <f>IF(COUNTIF($A$2:A721,A721)=1,1,0)</f>
        <v>1</v>
      </c>
    </row>
    <row r="722" spans="1:43" x14ac:dyDescent="0.3">
      <c r="A722" t="s">
        <v>12663</v>
      </c>
      <c r="C722" t="s">
        <v>588</v>
      </c>
      <c r="D722" s="1">
        <v>46270</v>
      </c>
      <c r="E722" t="s">
        <v>11819</v>
      </c>
      <c r="F722" t="s">
        <v>17</v>
      </c>
      <c r="G722">
        <v>5097</v>
      </c>
      <c r="H722">
        <v>81.55</v>
      </c>
      <c r="I722">
        <v>14.68</v>
      </c>
      <c r="J722">
        <v>5000.7700000000004</v>
      </c>
      <c r="K722" s="1">
        <v>46272</v>
      </c>
      <c r="L722" t="s">
        <v>12661</v>
      </c>
      <c r="M722">
        <f t="shared" si="132"/>
        <v>1</v>
      </c>
      <c r="N722">
        <f>COUNTIF(Orders!$A:$A,C722)</f>
        <v>1</v>
      </c>
      <c r="P722">
        <f>COUNTIF(Orders!$H:$H,UPPER(SUBSTITUTE(TRIM(C722),"-","")))</f>
        <v>1</v>
      </c>
      <c r="R722" t="str">
        <f t="shared" si="133"/>
        <v>Matched Order Reference</v>
      </c>
      <c r="S722">
        <f t="shared" si="134"/>
        <v>1</v>
      </c>
      <c r="V722" cm="1">
        <f t="array" ref="V722">IF(E722&lt;&gt;"CAPTURE",0,SUMPRODUCT((MDR_Rates!$A$2:$A$10=F722)*(G722&gt;MDR_Rates!$B$2:$B$10)*((MDR_Rates!$C$2:$C$10="")+(G722&lt;=MDR_Rates!$C$2:$C$10))*MDR_Rates!$D$2:$D$10))</f>
        <v>1.6</v>
      </c>
      <c r="W722">
        <f t="shared" si="135"/>
        <v>81.55</v>
      </c>
      <c r="X722">
        <f t="shared" si="136"/>
        <v>14.68</v>
      </c>
      <c r="Y722">
        <f t="shared" si="137"/>
        <v>0</v>
      </c>
      <c r="Z722">
        <f t="shared" si="138"/>
        <v>0</v>
      </c>
      <c r="AG722" t="str">
        <f t="shared" si="139"/>
        <v/>
      </c>
      <c r="AI722" t="str">
        <f t="shared" si="140"/>
        <v/>
      </c>
      <c r="AJ722" t="str">
        <f t="shared" si="141"/>
        <v/>
      </c>
      <c r="AK722" t="str">
        <f t="shared" si="142"/>
        <v>ORD26000283</v>
      </c>
      <c r="AL722">
        <f>IF(E722&lt;&gt;"CAPTURE","",COUNTIF(Orders!$H:$H,AK722))</f>
        <v>1</v>
      </c>
      <c r="AP722" t="str">
        <f t="shared" si="143"/>
        <v>Matched to Order</v>
      </c>
      <c r="AQ722">
        <f>IF(COUNTIF($A$2:A722,A722)=1,1,0)</f>
        <v>1</v>
      </c>
    </row>
    <row r="723" spans="1:43" x14ac:dyDescent="0.3">
      <c r="A723" t="s">
        <v>12664</v>
      </c>
      <c r="C723" t="s">
        <v>12665</v>
      </c>
      <c r="D723" s="1">
        <v>46270</v>
      </c>
      <c r="E723" t="s">
        <v>11819</v>
      </c>
      <c r="F723" t="s">
        <v>44</v>
      </c>
      <c r="G723">
        <v>2999</v>
      </c>
      <c r="H723">
        <v>50.98</v>
      </c>
      <c r="I723">
        <v>9.18</v>
      </c>
      <c r="J723">
        <v>2938.84</v>
      </c>
      <c r="K723" s="1">
        <v>46272</v>
      </c>
      <c r="L723" t="s">
        <v>12661</v>
      </c>
      <c r="M723">
        <f t="shared" si="132"/>
        <v>1</v>
      </c>
      <c r="N723">
        <f>COUNTIF(Orders!$A:$A,C723)</f>
        <v>0</v>
      </c>
      <c r="P723">
        <f>COUNTIF(Orders!$H:$H,UPPER(SUBSTITUTE(TRIM(C723),"-","")))</f>
        <v>1</v>
      </c>
      <c r="R723" t="str">
        <f t="shared" si="133"/>
        <v>Matched Order Reference</v>
      </c>
      <c r="S723">
        <f t="shared" si="134"/>
        <v>1</v>
      </c>
      <c r="V723" cm="1">
        <f t="array" ref="V723">IF(E723&lt;&gt;"CAPTURE",0,SUMPRODUCT((MDR_Rates!$A$2:$A$10=F723)*(G723&gt;MDR_Rates!$B$2:$B$10)*((MDR_Rates!$C$2:$C$10="")+(G723&lt;=MDR_Rates!$C$2:$C$10))*MDR_Rates!$D$2:$D$10))</f>
        <v>1.7</v>
      </c>
      <c r="W723">
        <f t="shared" si="135"/>
        <v>50.98</v>
      </c>
      <c r="X723">
        <f t="shared" si="136"/>
        <v>9.18</v>
      </c>
      <c r="Y723">
        <f t="shared" si="137"/>
        <v>0</v>
      </c>
      <c r="Z723">
        <f t="shared" si="138"/>
        <v>0</v>
      </c>
      <c r="AG723" t="str">
        <f t="shared" si="139"/>
        <v/>
      </c>
      <c r="AI723" t="str">
        <f t="shared" si="140"/>
        <v/>
      </c>
      <c r="AJ723" t="str">
        <f t="shared" si="141"/>
        <v/>
      </c>
      <c r="AK723" t="str">
        <f t="shared" si="142"/>
        <v>ORD26000284</v>
      </c>
      <c r="AL723">
        <f>IF(E723&lt;&gt;"CAPTURE","",COUNTIF(Orders!$H:$H,AK723))</f>
        <v>1</v>
      </c>
      <c r="AP723" t="str">
        <f t="shared" si="143"/>
        <v>Matched to Order</v>
      </c>
      <c r="AQ723">
        <f>IF(COUNTIF($A$2:A723,A723)=1,1,0)</f>
        <v>1</v>
      </c>
    </row>
    <row r="724" spans="1:43" x14ac:dyDescent="0.3">
      <c r="A724" t="s">
        <v>12666</v>
      </c>
      <c r="C724" t="s">
        <v>692</v>
      </c>
      <c r="D724" s="1">
        <v>46270</v>
      </c>
      <c r="E724" t="s">
        <v>11819</v>
      </c>
      <c r="F724" t="s">
        <v>17</v>
      </c>
      <c r="G724">
        <v>5998</v>
      </c>
      <c r="H724">
        <v>95.97</v>
      </c>
      <c r="I724">
        <v>17.27</v>
      </c>
      <c r="J724">
        <v>5884.76</v>
      </c>
      <c r="K724" s="1">
        <v>46272</v>
      </c>
      <c r="L724" t="s">
        <v>12661</v>
      </c>
      <c r="M724">
        <f t="shared" si="132"/>
        <v>1</v>
      </c>
      <c r="N724">
        <f>COUNTIF(Orders!$A:$A,C724)</f>
        <v>1</v>
      </c>
      <c r="P724">
        <f>COUNTIF(Orders!$H:$H,UPPER(SUBSTITUTE(TRIM(C724),"-","")))</f>
        <v>1</v>
      </c>
      <c r="R724" t="str">
        <f t="shared" si="133"/>
        <v>Matched Order Reference</v>
      </c>
      <c r="S724">
        <f t="shared" si="134"/>
        <v>1</v>
      </c>
      <c r="V724" cm="1">
        <f t="array" ref="V724">IF(E724&lt;&gt;"CAPTURE",0,SUMPRODUCT((MDR_Rates!$A$2:$A$10=F724)*(G724&gt;MDR_Rates!$B$2:$B$10)*((MDR_Rates!$C$2:$C$10="")+(G724&lt;=MDR_Rates!$C$2:$C$10))*MDR_Rates!$D$2:$D$10))</f>
        <v>1.6</v>
      </c>
      <c r="W724">
        <f t="shared" si="135"/>
        <v>95.97</v>
      </c>
      <c r="X724">
        <f t="shared" si="136"/>
        <v>17.27</v>
      </c>
      <c r="Y724">
        <f t="shared" si="137"/>
        <v>0</v>
      </c>
      <c r="Z724">
        <f t="shared" si="138"/>
        <v>0</v>
      </c>
      <c r="AG724" t="str">
        <f t="shared" si="139"/>
        <v/>
      </c>
      <c r="AI724" t="str">
        <f t="shared" si="140"/>
        <v/>
      </c>
      <c r="AJ724" t="str">
        <f t="shared" si="141"/>
        <v/>
      </c>
      <c r="AK724" t="str">
        <f t="shared" si="142"/>
        <v>ORD26000335</v>
      </c>
      <c r="AL724">
        <f>IF(E724&lt;&gt;"CAPTURE","",COUNTIF(Orders!$H:$H,AK724))</f>
        <v>1</v>
      </c>
      <c r="AP724" t="str">
        <f t="shared" si="143"/>
        <v>Matched to Order</v>
      </c>
      <c r="AQ724">
        <f>IF(COUNTIF($A$2:A724,A724)=1,1,0)</f>
        <v>1</v>
      </c>
    </row>
    <row r="725" spans="1:43" x14ac:dyDescent="0.3">
      <c r="A725" t="s">
        <v>12667</v>
      </c>
      <c r="C725" t="s">
        <v>712</v>
      </c>
      <c r="D725" s="1">
        <v>46270</v>
      </c>
      <c r="E725" t="s">
        <v>11819</v>
      </c>
      <c r="F725" t="s">
        <v>9</v>
      </c>
      <c r="G725">
        <v>9347</v>
      </c>
      <c r="H725">
        <v>28.04</v>
      </c>
      <c r="I725">
        <v>5.05</v>
      </c>
      <c r="J725">
        <v>9313.91</v>
      </c>
      <c r="K725" s="1">
        <v>46272</v>
      </c>
      <c r="L725" t="s">
        <v>12661</v>
      </c>
      <c r="M725">
        <f t="shared" si="132"/>
        <v>1</v>
      </c>
      <c r="N725">
        <f>COUNTIF(Orders!$A:$A,C725)</f>
        <v>1</v>
      </c>
      <c r="P725">
        <f>COUNTIF(Orders!$H:$H,UPPER(SUBSTITUTE(TRIM(C725),"-","")))</f>
        <v>1</v>
      </c>
      <c r="R725" t="str">
        <f t="shared" si="133"/>
        <v>Matched Order Reference</v>
      </c>
      <c r="S725">
        <f t="shared" si="134"/>
        <v>1</v>
      </c>
      <c r="V725" cm="1">
        <f t="array" ref="V725">IF(E725&lt;&gt;"CAPTURE",0,SUMPRODUCT((MDR_Rates!$A$2:$A$10=F725)*(G725&gt;MDR_Rates!$B$2:$B$10)*((MDR_Rates!$C$2:$C$10="")+(G725&lt;=MDR_Rates!$C$2:$C$10))*MDR_Rates!$D$2:$D$10))</f>
        <v>0.3</v>
      </c>
      <c r="W725">
        <f t="shared" si="135"/>
        <v>28.04</v>
      </c>
      <c r="X725">
        <f t="shared" si="136"/>
        <v>5.05</v>
      </c>
      <c r="Y725">
        <f t="shared" si="137"/>
        <v>0</v>
      </c>
      <c r="Z725">
        <f t="shared" si="138"/>
        <v>0</v>
      </c>
      <c r="AG725" t="str">
        <f t="shared" si="139"/>
        <v/>
      </c>
      <c r="AI725" t="str">
        <f t="shared" si="140"/>
        <v/>
      </c>
      <c r="AJ725" t="str">
        <f t="shared" si="141"/>
        <v/>
      </c>
      <c r="AK725" t="str">
        <f t="shared" si="142"/>
        <v>ORD26000345</v>
      </c>
      <c r="AL725">
        <f>IF(E725&lt;&gt;"CAPTURE","",COUNTIF(Orders!$H:$H,AK725))</f>
        <v>1</v>
      </c>
      <c r="AP725" t="str">
        <f t="shared" si="143"/>
        <v>Matched to Order</v>
      </c>
      <c r="AQ725">
        <f>IF(COUNTIF($A$2:A725,A725)=1,1,0)</f>
        <v>1</v>
      </c>
    </row>
    <row r="726" spans="1:43" x14ac:dyDescent="0.3">
      <c r="A726" t="s">
        <v>12668</v>
      </c>
      <c r="C726" t="s">
        <v>832</v>
      </c>
      <c r="D726" s="1">
        <v>46270</v>
      </c>
      <c r="E726" t="s">
        <v>11819</v>
      </c>
      <c r="F726" t="s">
        <v>17</v>
      </c>
      <c r="G726">
        <v>2197</v>
      </c>
      <c r="H726">
        <v>35.15</v>
      </c>
      <c r="I726">
        <v>6.33</v>
      </c>
      <c r="J726">
        <v>2155.52</v>
      </c>
      <c r="K726" s="1">
        <v>46272</v>
      </c>
      <c r="L726" t="s">
        <v>12661</v>
      </c>
      <c r="M726">
        <f t="shared" si="132"/>
        <v>1</v>
      </c>
      <c r="N726">
        <f>COUNTIF(Orders!$A:$A,C726)</f>
        <v>1</v>
      </c>
      <c r="P726">
        <f>COUNTIF(Orders!$H:$H,UPPER(SUBSTITUTE(TRIM(C726),"-","")))</f>
        <v>1</v>
      </c>
      <c r="R726" t="str">
        <f t="shared" si="133"/>
        <v>Matched Order Reference</v>
      </c>
      <c r="S726">
        <f t="shared" si="134"/>
        <v>1</v>
      </c>
      <c r="V726" cm="1">
        <f t="array" ref="V726">IF(E726&lt;&gt;"CAPTURE",0,SUMPRODUCT((MDR_Rates!$A$2:$A$10=F726)*(G726&gt;MDR_Rates!$B$2:$B$10)*((MDR_Rates!$C$2:$C$10="")+(G726&lt;=MDR_Rates!$C$2:$C$10))*MDR_Rates!$D$2:$D$10))</f>
        <v>1.6</v>
      </c>
      <c r="W726">
        <f t="shared" si="135"/>
        <v>35.15</v>
      </c>
      <c r="X726">
        <f t="shared" si="136"/>
        <v>6.33</v>
      </c>
      <c r="Y726">
        <f t="shared" si="137"/>
        <v>0</v>
      </c>
      <c r="Z726">
        <f t="shared" si="138"/>
        <v>0</v>
      </c>
      <c r="AG726" t="str">
        <f t="shared" si="139"/>
        <v/>
      </c>
      <c r="AI726" t="str">
        <f t="shared" si="140"/>
        <v/>
      </c>
      <c r="AJ726" t="str">
        <f t="shared" si="141"/>
        <v/>
      </c>
      <c r="AK726" t="str">
        <f t="shared" si="142"/>
        <v>ORD26000405</v>
      </c>
      <c r="AL726">
        <f>IF(E726&lt;&gt;"CAPTURE","",COUNTIF(Orders!$H:$H,AK726))</f>
        <v>1</v>
      </c>
      <c r="AP726" t="str">
        <f t="shared" si="143"/>
        <v>Matched to Order</v>
      </c>
      <c r="AQ726">
        <f>IF(COUNTIF($A$2:A726,A726)=1,1,0)</f>
        <v>1</v>
      </c>
    </row>
    <row r="727" spans="1:43" x14ac:dyDescent="0.3">
      <c r="A727" t="s">
        <v>12669</v>
      </c>
      <c r="C727" t="s">
        <v>838</v>
      </c>
      <c r="D727" s="1">
        <v>46270</v>
      </c>
      <c r="E727" t="s">
        <v>11819</v>
      </c>
      <c r="F727" t="s">
        <v>9</v>
      </c>
      <c r="G727">
        <v>2999</v>
      </c>
      <c r="H727">
        <v>9</v>
      </c>
      <c r="I727">
        <v>1.62</v>
      </c>
      <c r="J727">
        <v>2988.38</v>
      </c>
      <c r="K727" s="1">
        <v>46272</v>
      </c>
      <c r="L727" t="s">
        <v>12661</v>
      </c>
      <c r="M727">
        <f t="shared" si="132"/>
        <v>1</v>
      </c>
      <c r="N727">
        <f>COUNTIF(Orders!$A:$A,C727)</f>
        <v>1</v>
      </c>
      <c r="P727">
        <f>COUNTIF(Orders!$H:$H,UPPER(SUBSTITUTE(TRIM(C727),"-","")))</f>
        <v>1</v>
      </c>
      <c r="R727" t="str">
        <f t="shared" si="133"/>
        <v>Matched Order Reference</v>
      </c>
      <c r="S727">
        <f t="shared" si="134"/>
        <v>1</v>
      </c>
      <c r="V727" cm="1">
        <f t="array" ref="V727">IF(E727&lt;&gt;"CAPTURE",0,SUMPRODUCT((MDR_Rates!$A$2:$A$10=F727)*(G727&gt;MDR_Rates!$B$2:$B$10)*((MDR_Rates!$C$2:$C$10="")+(G727&lt;=MDR_Rates!$C$2:$C$10))*MDR_Rates!$D$2:$D$10))</f>
        <v>0.3</v>
      </c>
      <c r="W727">
        <f t="shared" si="135"/>
        <v>9</v>
      </c>
      <c r="X727">
        <f t="shared" si="136"/>
        <v>1.62</v>
      </c>
      <c r="Y727">
        <f t="shared" si="137"/>
        <v>0</v>
      </c>
      <c r="Z727">
        <f t="shared" si="138"/>
        <v>0</v>
      </c>
      <c r="AG727" t="str">
        <f t="shared" si="139"/>
        <v/>
      </c>
      <c r="AI727" t="str">
        <f t="shared" si="140"/>
        <v/>
      </c>
      <c r="AJ727" t="str">
        <f t="shared" si="141"/>
        <v/>
      </c>
      <c r="AK727" t="str">
        <f t="shared" si="142"/>
        <v>ORD26000408</v>
      </c>
      <c r="AL727">
        <f>IF(E727&lt;&gt;"CAPTURE","",COUNTIF(Orders!$H:$H,AK727))</f>
        <v>1</v>
      </c>
      <c r="AP727" t="str">
        <f t="shared" si="143"/>
        <v>Matched to Order</v>
      </c>
      <c r="AQ727">
        <f>IF(COUNTIF($A$2:A727,A727)=1,1,0)</f>
        <v>1</v>
      </c>
    </row>
    <row r="728" spans="1:43" x14ac:dyDescent="0.3">
      <c r="A728" t="s">
        <v>12670</v>
      </c>
      <c r="C728" t="s">
        <v>1041</v>
      </c>
      <c r="D728" s="1">
        <v>46270</v>
      </c>
      <c r="E728" t="s">
        <v>11819</v>
      </c>
      <c r="F728" t="s">
        <v>44</v>
      </c>
      <c r="G728">
        <v>8598</v>
      </c>
      <c r="H728">
        <v>146.16999999999999</v>
      </c>
      <c r="I728">
        <v>26.31</v>
      </c>
      <c r="J728">
        <v>8425.52</v>
      </c>
      <c r="K728" s="1">
        <v>46272</v>
      </c>
      <c r="L728" t="s">
        <v>12661</v>
      </c>
      <c r="M728">
        <f t="shared" si="132"/>
        <v>1</v>
      </c>
      <c r="N728">
        <f>COUNTIF(Orders!$A:$A,C728)</f>
        <v>1</v>
      </c>
      <c r="P728">
        <f>COUNTIF(Orders!$H:$H,UPPER(SUBSTITUTE(TRIM(C728),"-","")))</f>
        <v>1</v>
      </c>
      <c r="R728" t="str">
        <f t="shared" si="133"/>
        <v>Matched Order Reference</v>
      </c>
      <c r="S728">
        <f t="shared" si="134"/>
        <v>1</v>
      </c>
      <c r="V728" cm="1">
        <f t="array" ref="V728">IF(E728&lt;&gt;"CAPTURE",0,SUMPRODUCT((MDR_Rates!$A$2:$A$10=F728)*(G728&gt;MDR_Rates!$B$2:$B$10)*((MDR_Rates!$C$2:$C$10="")+(G728&lt;=MDR_Rates!$C$2:$C$10))*MDR_Rates!$D$2:$D$10))</f>
        <v>1.7</v>
      </c>
      <c r="W728">
        <f t="shared" si="135"/>
        <v>146.16999999999999</v>
      </c>
      <c r="X728">
        <f t="shared" si="136"/>
        <v>26.31</v>
      </c>
      <c r="Y728">
        <f t="shared" si="137"/>
        <v>0</v>
      </c>
      <c r="Z728">
        <f t="shared" si="138"/>
        <v>0</v>
      </c>
      <c r="AG728" t="str">
        <f t="shared" si="139"/>
        <v/>
      </c>
      <c r="AI728" t="str">
        <f t="shared" si="140"/>
        <v/>
      </c>
      <c r="AJ728" t="str">
        <f t="shared" si="141"/>
        <v/>
      </c>
      <c r="AK728" t="str">
        <f t="shared" si="142"/>
        <v>ORD26000510</v>
      </c>
      <c r="AL728">
        <f>IF(E728&lt;&gt;"CAPTURE","",COUNTIF(Orders!$H:$H,AK728))</f>
        <v>1</v>
      </c>
      <c r="AP728" t="str">
        <f t="shared" si="143"/>
        <v>Matched to Order</v>
      </c>
      <c r="AQ728">
        <f>IF(COUNTIF($A$2:A728,A728)=1,1,0)</f>
        <v>1</v>
      </c>
    </row>
    <row r="729" spans="1:43" x14ac:dyDescent="0.3">
      <c r="A729" t="s">
        <v>12671</v>
      </c>
      <c r="C729" t="s">
        <v>1073</v>
      </c>
      <c r="D729" s="1">
        <v>46270</v>
      </c>
      <c r="E729" t="s">
        <v>11819</v>
      </c>
      <c r="F729" t="s">
        <v>9</v>
      </c>
      <c r="G729">
        <v>999</v>
      </c>
      <c r="H729">
        <v>0</v>
      </c>
      <c r="I729">
        <v>0</v>
      </c>
      <c r="J729">
        <v>999</v>
      </c>
      <c r="K729" s="1">
        <v>46272</v>
      </c>
      <c r="L729" t="s">
        <v>12661</v>
      </c>
      <c r="M729">
        <f t="shared" si="132"/>
        <v>1</v>
      </c>
      <c r="N729">
        <f>COUNTIF(Orders!$A:$A,C729)</f>
        <v>1</v>
      </c>
      <c r="P729">
        <f>COUNTIF(Orders!$H:$H,UPPER(SUBSTITUTE(TRIM(C729),"-","")))</f>
        <v>1</v>
      </c>
      <c r="R729" t="str">
        <f t="shared" si="133"/>
        <v>Matched Order Reference</v>
      </c>
      <c r="S729">
        <f t="shared" si="134"/>
        <v>1</v>
      </c>
      <c r="V729" cm="1">
        <f t="array" ref="V729">IF(E729&lt;&gt;"CAPTURE",0,SUMPRODUCT((MDR_Rates!$A$2:$A$10=F729)*(G729&gt;MDR_Rates!$B$2:$B$10)*((MDR_Rates!$C$2:$C$10="")+(G729&lt;=MDR_Rates!$C$2:$C$10))*MDR_Rates!$D$2:$D$10))</f>
        <v>0</v>
      </c>
      <c r="W729">
        <f t="shared" si="135"/>
        <v>0</v>
      </c>
      <c r="X729">
        <f t="shared" si="136"/>
        <v>0</v>
      </c>
      <c r="Y729">
        <f t="shared" si="137"/>
        <v>0</v>
      </c>
      <c r="Z729">
        <f t="shared" si="138"/>
        <v>0</v>
      </c>
      <c r="AG729" t="str">
        <f t="shared" si="139"/>
        <v/>
      </c>
      <c r="AI729" t="str">
        <f t="shared" si="140"/>
        <v/>
      </c>
      <c r="AJ729" t="str">
        <f t="shared" si="141"/>
        <v/>
      </c>
      <c r="AK729" t="str">
        <f t="shared" si="142"/>
        <v>ORD26000526</v>
      </c>
      <c r="AL729">
        <f>IF(E729&lt;&gt;"CAPTURE","",COUNTIF(Orders!$H:$H,AK729))</f>
        <v>1</v>
      </c>
      <c r="AP729" t="str">
        <f t="shared" si="143"/>
        <v>Matched to Order</v>
      </c>
      <c r="AQ729">
        <f>IF(COUNTIF($A$2:A729,A729)=1,1,0)</f>
        <v>1</v>
      </c>
    </row>
    <row r="730" spans="1:43" x14ac:dyDescent="0.3">
      <c r="A730" t="s">
        <v>12672</v>
      </c>
      <c r="C730" t="s">
        <v>1111</v>
      </c>
      <c r="D730" s="1">
        <v>46270</v>
      </c>
      <c r="E730" t="s">
        <v>11819</v>
      </c>
      <c r="F730" t="s">
        <v>17</v>
      </c>
      <c r="G730">
        <v>998</v>
      </c>
      <c r="H730">
        <v>17.96</v>
      </c>
      <c r="I730">
        <v>3.23</v>
      </c>
      <c r="J730">
        <v>976.81</v>
      </c>
      <c r="K730" s="1">
        <v>46272</v>
      </c>
      <c r="L730" t="s">
        <v>12661</v>
      </c>
      <c r="M730">
        <f t="shared" si="132"/>
        <v>1</v>
      </c>
      <c r="N730">
        <f>COUNTIF(Orders!$A:$A,C730)</f>
        <v>1</v>
      </c>
      <c r="P730">
        <f>COUNTIF(Orders!$H:$H,UPPER(SUBSTITUTE(TRIM(C730),"-","")))</f>
        <v>1</v>
      </c>
      <c r="R730" t="str">
        <f t="shared" si="133"/>
        <v>Matched Order Reference</v>
      </c>
      <c r="S730">
        <f t="shared" si="134"/>
        <v>1</v>
      </c>
      <c r="V730" cm="1">
        <f t="array" ref="V730">IF(E730&lt;&gt;"CAPTURE",0,SUMPRODUCT((MDR_Rates!$A$2:$A$10=F730)*(G730&gt;MDR_Rates!$B$2:$B$10)*((MDR_Rates!$C$2:$C$10="")+(G730&lt;=MDR_Rates!$C$2:$C$10))*MDR_Rates!$D$2:$D$10))</f>
        <v>1.8</v>
      </c>
      <c r="W730">
        <f t="shared" si="135"/>
        <v>17.96</v>
      </c>
      <c r="X730">
        <f t="shared" si="136"/>
        <v>3.23</v>
      </c>
      <c r="Y730">
        <f t="shared" si="137"/>
        <v>0</v>
      </c>
      <c r="Z730">
        <f t="shared" si="138"/>
        <v>0</v>
      </c>
      <c r="AG730" t="str">
        <f t="shared" si="139"/>
        <v/>
      </c>
      <c r="AI730" t="str">
        <f t="shared" si="140"/>
        <v/>
      </c>
      <c r="AJ730" t="str">
        <f t="shared" si="141"/>
        <v/>
      </c>
      <c r="AK730" t="str">
        <f t="shared" si="142"/>
        <v>ORD26000545</v>
      </c>
      <c r="AL730">
        <f>IF(E730&lt;&gt;"CAPTURE","",COUNTIF(Orders!$H:$H,AK730))</f>
        <v>1</v>
      </c>
      <c r="AP730" t="str">
        <f t="shared" si="143"/>
        <v>Matched to Order</v>
      </c>
      <c r="AQ730">
        <f>IF(COUNTIF($A$2:A730,A730)=1,1,0)</f>
        <v>1</v>
      </c>
    </row>
    <row r="731" spans="1:43" x14ac:dyDescent="0.3">
      <c r="A731" t="s">
        <v>12673</v>
      </c>
      <c r="C731" t="s">
        <v>1218</v>
      </c>
      <c r="D731" s="1">
        <v>46270</v>
      </c>
      <c r="E731" t="s">
        <v>11819</v>
      </c>
      <c r="F731" t="s">
        <v>9</v>
      </c>
      <c r="G731">
        <v>7999</v>
      </c>
      <c r="H731">
        <v>24</v>
      </c>
      <c r="I731">
        <v>4.32</v>
      </c>
      <c r="J731">
        <v>7970.68</v>
      </c>
      <c r="K731" s="1">
        <v>46272</v>
      </c>
      <c r="L731" t="s">
        <v>12661</v>
      </c>
      <c r="M731">
        <f t="shared" si="132"/>
        <v>1</v>
      </c>
      <c r="N731">
        <f>COUNTIF(Orders!$A:$A,C731)</f>
        <v>1</v>
      </c>
      <c r="P731">
        <f>COUNTIF(Orders!$H:$H,UPPER(SUBSTITUTE(TRIM(C731),"-","")))</f>
        <v>1</v>
      </c>
      <c r="R731" t="str">
        <f t="shared" si="133"/>
        <v>Matched Order Reference</v>
      </c>
      <c r="S731">
        <f t="shared" si="134"/>
        <v>1</v>
      </c>
      <c r="V731" cm="1">
        <f t="array" ref="V731">IF(E731&lt;&gt;"CAPTURE",0,SUMPRODUCT((MDR_Rates!$A$2:$A$10=F731)*(G731&gt;MDR_Rates!$B$2:$B$10)*((MDR_Rates!$C$2:$C$10="")+(G731&lt;=MDR_Rates!$C$2:$C$10))*MDR_Rates!$D$2:$D$10))</f>
        <v>0.3</v>
      </c>
      <c r="W731">
        <f t="shared" si="135"/>
        <v>24</v>
      </c>
      <c r="X731">
        <f t="shared" si="136"/>
        <v>4.32</v>
      </c>
      <c r="Y731">
        <f t="shared" si="137"/>
        <v>0</v>
      </c>
      <c r="Z731">
        <f t="shared" si="138"/>
        <v>0</v>
      </c>
      <c r="AG731" t="str">
        <f t="shared" si="139"/>
        <v/>
      </c>
      <c r="AI731" t="str">
        <f t="shared" si="140"/>
        <v/>
      </c>
      <c r="AJ731" t="str">
        <f t="shared" si="141"/>
        <v/>
      </c>
      <c r="AK731" t="str">
        <f t="shared" si="142"/>
        <v>ORD26000599</v>
      </c>
      <c r="AL731">
        <f>IF(E731&lt;&gt;"CAPTURE","",COUNTIF(Orders!$H:$H,AK731))</f>
        <v>1</v>
      </c>
      <c r="AP731" t="str">
        <f t="shared" si="143"/>
        <v>Matched to Order</v>
      </c>
      <c r="AQ731">
        <f>IF(COUNTIF($A$2:A731,A731)=1,1,0)</f>
        <v>1</v>
      </c>
    </row>
    <row r="732" spans="1:43" x14ac:dyDescent="0.3">
      <c r="A732" t="s">
        <v>12674</v>
      </c>
      <c r="C732" t="s">
        <v>1228</v>
      </c>
      <c r="D732" s="1">
        <v>46270</v>
      </c>
      <c r="E732" t="s">
        <v>11819</v>
      </c>
      <c r="F732" t="s">
        <v>9</v>
      </c>
      <c r="G732">
        <v>11797</v>
      </c>
      <c r="H732">
        <v>35.39</v>
      </c>
      <c r="I732">
        <v>6.37</v>
      </c>
      <c r="J732">
        <v>11755.24</v>
      </c>
      <c r="K732" s="1">
        <v>46272</v>
      </c>
      <c r="L732" t="s">
        <v>12661</v>
      </c>
      <c r="M732">
        <f t="shared" si="132"/>
        <v>1</v>
      </c>
      <c r="N732">
        <f>COUNTIF(Orders!$A:$A,C732)</f>
        <v>1</v>
      </c>
      <c r="P732">
        <f>COUNTIF(Orders!$H:$H,UPPER(SUBSTITUTE(TRIM(C732),"-","")))</f>
        <v>1</v>
      </c>
      <c r="R732" t="str">
        <f t="shared" si="133"/>
        <v>Matched Order Reference</v>
      </c>
      <c r="S732">
        <f t="shared" si="134"/>
        <v>1</v>
      </c>
      <c r="V732" cm="1">
        <f t="array" ref="V732">IF(E732&lt;&gt;"CAPTURE",0,SUMPRODUCT((MDR_Rates!$A$2:$A$10=F732)*(G732&gt;MDR_Rates!$B$2:$B$10)*((MDR_Rates!$C$2:$C$10="")+(G732&lt;=MDR_Rates!$C$2:$C$10))*MDR_Rates!$D$2:$D$10))</f>
        <v>0.3</v>
      </c>
      <c r="W732">
        <f t="shared" si="135"/>
        <v>35.39</v>
      </c>
      <c r="X732">
        <f t="shared" si="136"/>
        <v>6.37</v>
      </c>
      <c r="Y732">
        <f t="shared" si="137"/>
        <v>0</v>
      </c>
      <c r="Z732">
        <f t="shared" si="138"/>
        <v>0</v>
      </c>
      <c r="AG732" t="str">
        <f t="shared" si="139"/>
        <v/>
      </c>
      <c r="AI732" t="str">
        <f t="shared" si="140"/>
        <v/>
      </c>
      <c r="AJ732" t="str">
        <f t="shared" si="141"/>
        <v/>
      </c>
      <c r="AK732" t="str">
        <f t="shared" si="142"/>
        <v>ORD26000604</v>
      </c>
      <c r="AL732">
        <f>IF(E732&lt;&gt;"CAPTURE","",COUNTIF(Orders!$H:$H,AK732))</f>
        <v>1</v>
      </c>
      <c r="AP732" t="str">
        <f t="shared" si="143"/>
        <v>Matched to Order</v>
      </c>
      <c r="AQ732">
        <f>IF(COUNTIF($A$2:A732,A732)=1,1,0)</f>
        <v>1</v>
      </c>
    </row>
    <row r="733" spans="1:43" x14ac:dyDescent="0.3">
      <c r="A733" t="s">
        <v>12675</v>
      </c>
      <c r="C733" t="s">
        <v>1290</v>
      </c>
      <c r="D733" s="1">
        <v>46270</v>
      </c>
      <c r="E733" t="s">
        <v>11819</v>
      </c>
      <c r="F733" t="s">
        <v>9</v>
      </c>
      <c r="G733">
        <v>3499</v>
      </c>
      <c r="H733">
        <v>10.5</v>
      </c>
      <c r="I733">
        <v>1.89</v>
      </c>
      <c r="J733">
        <v>3486.61</v>
      </c>
      <c r="K733" s="1">
        <v>46272</v>
      </c>
      <c r="L733" t="s">
        <v>12661</v>
      </c>
      <c r="M733">
        <f t="shared" si="132"/>
        <v>1</v>
      </c>
      <c r="N733">
        <f>COUNTIF(Orders!$A:$A,C733)</f>
        <v>1</v>
      </c>
      <c r="P733">
        <f>COUNTIF(Orders!$H:$H,UPPER(SUBSTITUTE(TRIM(C733),"-","")))</f>
        <v>1</v>
      </c>
      <c r="R733" t="str">
        <f t="shared" si="133"/>
        <v>Matched Order Reference</v>
      </c>
      <c r="S733">
        <f t="shared" si="134"/>
        <v>1</v>
      </c>
      <c r="V733" cm="1">
        <f t="array" ref="V733">IF(E733&lt;&gt;"CAPTURE",0,SUMPRODUCT((MDR_Rates!$A$2:$A$10=F733)*(G733&gt;MDR_Rates!$B$2:$B$10)*((MDR_Rates!$C$2:$C$10="")+(G733&lt;=MDR_Rates!$C$2:$C$10))*MDR_Rates!$D$2:$D$10))</f>
        <v>0.3</v>
      </c>
      <c r="W733">
        <f t="shared" si="135"/>
        <v>10.5</v>
      </c>
      <c r="X733">
        <f t="shared" si="136"/>
        <v>1.89</v>
      </c>
      <c r="Y733">
        <f t="shared" si="137"/>
        <v>0</v>
      </c>
      <c r="Z733">
        <f t="shared" si="138"/>
        <v>0</v>
      </c>
      <c r="AG733" t="str">
        <f t="shared" si="139"/>
        <v/>
      </c>
      <c r="AI733" t="str">
        <f t="shared" si="140"/>
        <v/>
      </c>
      <c r="AJ733" t="str">
        <f t="shared" si="141"/>
        <v/>
      </c>
      <c r="AK733" t="str">
        <f t="shared" si="142"/>
        <v>ORD26000635</v>
      </c>
      <c r="AL733">
        <f>IF(E733&lt;&gt;"CAPTURE","",COUNTIF(Orders!$H:$H,AK733))</f>
        <v>1</v>
      </c>
      <c r="AP733" t="str">
        <f t="shared" si="143"/>
        <v>Matched to Order</v>
      </c>
      <c r="AQ733">
        <f>IF(COUNTIF($A$2:A733,A733)=1,1,0)</f>
        <v>1</v>
      </c>
    </row>
    <row r="734" spans="1:43" x14ac:dyDescent="0.3">
      <c r="A734" t="s">
        <v>12676</v>
      </c>
      <c r="C734" t="s">
        <v>1308</v>
      </c>
      <c r="D734" s="1">
        <v>46270</v>
      </c>
      <c r="E734" t="s">
        <v>11819</v>
      </c>
      <c r="F734" t="s">
        <v>44</v>
      </c>
      <c r="G734">
        <v>2499</v>
      </c>
      <c r="H734">
        <v>42.48</v>
      </c>
      <c r="I734">
        <v>7.65</v>
      </c>
      <c r="J734">
        <v>2448.87</v>
      </c>
      <c r="K734" s="1">
        <v>46272</v>
      </c>
      <c r="L734" t="s">
        <v>12661</v>
      </c>
      <c r="M734">
        <f t="shared" si="132"/>
        <v>1</v>
      </c>
      <c r="N734">
        <f>COUNTIF(Orders!$A:$A,C734)</f>
        <v>1</v>
      </c>
      <c r="P734">
        <f>COUNTIF(Orders!$H:$H,UPPER(SUBSTITUTE(TRIM(C734),"-","")))</f>
        <v>1</v>
      </c>
      <c r="R734" t="str">
        <f t="shared" si="133"/>
        <v>Matched Order Reference</v>
      </c>
      <c r="S734">
        <f t="shared" si="134"/>
        <v>1</v>
      </c>
      <c r="V734" cm="1">
        <f t="array" ref="V734">IF(E734&lt;&gt;"CAPTURE",0,SUMPRODUCT((MDR_Rates!$A$2:$A$10=F734)*(G734&gt;MDR_Rates!$B$2:$B$10)*((MDR_Rates!$C$2:$C$10="")+(G734&lt;=MDR_Rates!$C$2:$C$10))*MDR_Rates!$D$2:$D$10))</f>
        <v>1.7</v>
      </c>
      <c r="W734">
        <f t="shared" si="135"/>
        <v>42.48</v>
      </c>
      <c r="X734">
        <f t="shared" si="136"/>
        <v>7.65</v>
      </c>
      <c r="Y734">
        <f t="shared" si="137"/>
        <v>0</v>
      </c>
      <c r="Z734">
        <f t="shared" si="138"/>
        <v>0</v>
      </c>
      <c r="AG734" t="str">
        <f t="shared" si="139"/>
        <v/>
      </c>
      <c r="AI734" t="str">
        <f t="shared" si="140"/>
        <v/>
      </c>
      <c r="AJ734" t="str">
        <f t="shared" si="141"/>
        <v/>
      </c>
      <c r="AK734" t="str">
        <f t="shared" si="142"/>
        <v>ORD26000644</v>
      </c>
      <c r="AL734">
        <f>IF(E734&lt;&gt;"CAPTURE","",COUNTIF(Orders!$H:$H,AK734))</f>
        <v>1</v>
      </c>
      <c r="AP734" t="str">
        <f t="shared" si="143"/>
        <v>Matched to Order</v>
      </c>
      <c r="AQ734">
        <f>IF(COUNTIF($A$2:A734,A734)=1,1,0)</f>
        <v>1</v>
      </c>
    </row>
    <row r="735" spans="1:43" x14ac:dyDescent="0.3">
      <c r="A735" t="s">
        <v>12677</v>
      </c>
      <c r="C735" t="s">
        <v>1410</v>
      </c>
      <c r="D735" s="1">
        <v>46270</v>
      </c>
      <c r="E735" t="s">
        <v>11819</v>
      </c>
      <c r="F735" t="s">
        <v>17</v>
      </c>
      <c r="G735">
        <v>12998</v>
      </c>
      <c r="H735">
        <v>207.97</v>
      </c>
      <c r="I735">
        <v>37.43</v>
      </c>
      <c r="J735">
        <v>12752.6</v>
      </c>
      <c r="K735" s="1">
        <v>46272</v>
      </c>
      <c r="L735" t="s">
        <v>12661</v>
      </c>
      <c r="M735">
        <f t="shared" si="132"/>
        <v>1</v>
      </c>
      <c r="N735">
        <f>COUNTIF(Orders!$A:$A,C735)</f>
        <v>1</v>
      </c>
      <c r="P735">
        <f>COUNTIF(Orders!$H:$H,UPPER(SUBSTITUTE(TRIM(C735),"-","")))</f>
        <v>1</v>
      </c>
      <c r="R735" t="str">
        <f t="shared" si="133"/>
        <v>Matched Order Reference</v>
      </c>
      <c r="S735">
        <f t="shared" si="134"/>
        <v>1</v>
      </c>
      <c r="V735" cm="1">
        <f t="array" ref="V735">IF(E735&lt;&gt;"CAPTURE",0,SUMPRODUCT((MDR_Rates!$A$2:$A$10=F735)*(G735&gt;MDR_Rates!$B$2:$B$10)*((MDR_Rates!$C$2:$C$10="")+(G735&lt;=MDR_Rates!$C$2:$C$10))*MDR_Rates!$D$2:$D$10))</f>
        <v>1.6</v>
      </c>
      <c r="W735">
        <f t="shared" si="135"/>
        <v>207.97</v>
      </c>
      <c r="X735">
        <f t="shared" si="136"/>
        <v>37.43</v>
      </c>
      <c r="Y735">
        <f t="shared" si="137"/>
        <v>0</v>
      </c>
      <c r="Z735">
        <f t="shared" si="138"/>
        <v>0</v>
      </c>
      <c r="AG735" t="str">
        <f t="shared" si="139"/>
        <v/>
      </c>
      <c r="AI735" t="str">
        <f t="shared" si="140"/>
        <v/>
      </c>
      <c r="AJ735" t="str">
        <f t="shared" si="141"/>
        <v/>
      </c>
      <c r="AK735" t="str">
        <f t="shared" si="142"/>
        <v>ORD26000695</v>
      </c>
      <c r="AL735">
        <f>IF(E735&lt;&gt;"CAPTURE","",COUNTIF(Orders!$H:$H,AK735))</f>
        <v>1</v>
      </c>
      <c r="AP735" t="str">
        <f t="shared" si="143"/>
        <v>Matched to Order</v>
      </c>
      <c r="AQ735">
        <f>IF(COUNTIF($A$2:A735,A735)=1,1,0)</f>
        <v>1</v>
      </c>
    </row>
    <row r="736" spans="1:43" x14ac:dyDescent="0.3">
      <c r="A736" t="s">
        <v>12678</v>
      </c>
      <c r="C736" t="s">
        <v>1488</v>
      </c>
      <c r="D736" s="1">
        <v>46270</v>
      </c>
      <c r="E736" t="s">
        <v>11819</v>
      </c>
      <c r="F736" t="s">
        <v>9</v>
      </c>
      <c r="G736">
        <v>1799</v>
      </c>
      <c r="H736">
        <v>0</v>
      </c>
      <c r="I736">
        <v>0</v>
      </c>
      <c r="J736">
        <v>1799</v>
      </c>
      <c r="K736" s="1">
        <v>46272</v>
      </c>
      <c r="L736" t="s">
        <v>12661</v>
      </c>
      <c r="M736">
        <f t="shared" si="132"/>
        <v>1</v>
      </c>
      <c r="N736">
        <f>COUNTIF(Orders!$A:$A,C736)</f>
        <v>1</v>
      </c>
      <c r="P736">
        <f>COUNTIF(Orders!$H:$H,UPPER(SUBSTITUTE(TRIM(C736),"-","")))</f>
        <v>1</v>
      </c>
      <c r="R736" t="str">
        <f t="shared" si="133"/>
        <v>Matched Order Reference</v>
      </c>
      <c r="S736">
        <f t="shared" si="134"/>
        <v>1</v>
      </c>
      <c r="V736" cm="1">
        <f t="array" ref="V736">IF(E736&lt;&gt;"CAPTURE",0,SUMPRODUCT((MDR_Rates!$A$2:$A$10=F736)*(G736&gt;MDR_Rates!$B$2:$B$10)*((MDR_Rates!$C$2:$C$10="")+(G736&lt;=MDR_Rates!$C$2:$C$10))*MDR_Rates!$D$2:$D$10))</f>
        <v>0</v>
      </c>
      <c r="W736">
        <f t="shared" si="135"/>
        <v>0</v>
      </c>
      <c r="X736">
        <f t="shared" si="136"/>
        <v>0</v>
      </c>
      <c r="Y736">
        <f t="shared" si="137"/>
        <v>0</v>
      </c>
      <c r="Z736">
        <f t="shared" si="138"/>
        <v>0</v>
      </c>
      <c r="AG736" t="str">
        <f t="shared" si="139"/>
        <v/>
      </c>
      <c r="AI736" t="str">
        <f t="shared" si="140"/>
        <v/>
      </c>
      <c r="AJ736" t="str">
        <f t="shared" si="141"/>
        <v/>
      </c>
      <c r="AK736" t="str">
        <f t="shared" si="142"/>
        <v>ORD26000734</v>
      </c>
      <c r="AL736">
        <f>IF(E736&lt;&gt;"CAPTURE","",COUNTIF(Orders!$H:$H,AK736))</f>
        <v>1</v>
      </c>
      <c r="AP736" t="str">
        <f t="shared" si="143"/>
        <v>Matched to Order</v>
      </c>
      <c r="AQ736">
        <f>IF(COUNTIF($A$2:A736,A736)=1,1,0)</f>
        <v>1</v>
      </c>
    </row>
    <row r="737" spans="1:43" x14ac:dyDescent="0.3">
      <c r="A737" t="s">
        <v>12679</v>
      </c>
      <c r="C737" t="s">
        <v>1503</v>
      </c>
      <c r="D737" s="1">
        <v>46270</v>
      </c>
      <c r="E737" t="s">
        <v>11819</v>
      </c>
      <c r="F737" t="s">
        <v>9</v>
      </c>
      <c r="G737">
        <v>6997</v>
      </c>
      <c r="H737">
        <v>20.99</v>
      </c>
      <c r="I737">
        <v>3.78</v>
      </c>
      <c r="J737">
        <v>6972.23</v>
      </c>
      <c r="K737" s="1">
        <v>46272</v>
      </c>
      <c r="L737" t="s">
        <v>12661</v>
      </c>
      <c r="M737">
        <f t="shared" si="132"/>
        <v>1</v>
      </c>
      <c r="N737">
        <f>COUNTIF(Orders!$A:$A,C737)</f>
        <v>1</v>
      </c>
      <c r="P737">
        <f>COUNTIF(Orders!$H:$H,UPPER(SUBSTITUTE(TRIM(C737),"-","")))</f>
        <v>1</v>
      </c>
      <c r="R737" t="str">
        <f t="shared" si="133"/>
        <v>Matched Order Reference</v>
      </c>
      <c r="S737">
        <f t="shared" si="134"/>
        <v>1</v>
      </c>
      <c r="V737" cm="1">
        <f t="array" ref="V737">IF(E737&lt;&gt;"CAPTURE",0,SUMPRODUCT((MDR_Rates!$A$2:$A$10=F737)*(G737&gt;MDR_Rates!$B$2:$B$10)*((MDR_Rates!$C$2:$C$10="")+(G737&lt;=MDR_Rates!$C$2:$C$10))*MDR_Rates!$D$2:$D$10))</f>
        <v>0.3</v>
      </c>
      <c r="W737">
        <f t="shared" si="135"/>
        <v>20.99</v>
      </c>
      <c r="X737">
        <f t="shared" si="136"/>
        <v>3.78</v>
      </c>
      <c r="Y737">
        <f t="shared" si="137"/>
        <v>0</v>
      </c>
      <c r="Z737">
        <f t="shared" si="138"/>
        <v>0</v>
      </c>
      <c r="AG737" t="str">
        <f t="shared" si="139"/>
        <v/>
      </c>
      <c r="AI737" t="str">
        <f t="shared" si="140"/>
        <v/>
      </c>
      <c r="AJ737" t="str">
        <f t="shared" si="141"/>
        <v/>
      </c>
      <c r="AK737" t="str">
        <f t="shared" si="142"/>
        <v>ORD26000742</v>
      </c>
      <c r="AL737">
        <f>IF(E737&lt;&gt;"CAPTURE","",COUNTIF(Orders!$H:$H,AK737))</f>
        <v>1</v>
      </c>
      <c r="AP737" t="str">
        <f t="shared" si="143"/>
        <v>Matched to Order</v>
      </c>
      <c r="AQ737">
        <f>IF(COUNTIF($A$2:A737,A737)=1,1,0)</f>
        <v>1</v>
      </c>
    </row>
    <row r="738" spans="1:43" x14ac:dyDescent="0.3">
      <c r="A738" t="s">
        <v>12680</v>
      </c>
      <c r="C738" t="s">
        <v>12681</v>
      </c>
      <c r="D738" s="1">
        <v>46270</v>
      </c>
      <c r="E738" t="s">
        <v>11819</v>
      </c>
      <c r="F738" t="s">
        <v>9</v>
      </c>
      <c r="G738">
        <v>1499</v>
      </c>
      <c r="H738">
        <v>0</v>
      </c>
      <c r="I738">
        <v>0</v>
      </c>
      <c r="J738">
        <v>1499</v>
      </c>
      <c r="K738" s="1">
        <v>46272</v>
      </c>
      <c r="L738" t="s">
        <v>12661</v>
      </c>
      <c r="M738">
        <f t="shared" si="132"/>
        <v>1</v>
      </c>
      <c r="N738">
        <f>COUNTIF(Orders!$A:$A,C738)</f>
        <v>1</v>
      </c>
      <c r="P738">
        <f>COUNTIF(Orders!$H:$H,UPPER(SUBSTITUTE(TRIM(C738),"-","")))</f>
        <v>1</v>
      </c>
      <c r="R738" t="str">
        <f t="shared" si="133"/>
        <v>Matched Order Reference</v>
      </c>
      <c r="S738">
        <f t="shared" si="134"/>
        <v>1</v>
      </c>
      <c r="V738" cm="1">
        <f t="array" ref="V738">IF(E738&lt;&gt;"CAPTURE",0,SUMPRODUCT((MDR_Rates!$A$2:$A$10=F738)*(G738&gt;MDR_Rates!$B$2:$B$10)*((MDR_Rates!$C$2:$C$10="")+(G738&lt;=MDR_Rates!$C$2:$C$10))*MDR_Rates!$D$2:$D$10))</f>
        <v>0</v>
      </c>
      <c r="W738">
        <f t="shared" si="135"/>
        <v>0</v>
      </c>
      <c r="X738">
        <f t="shared" si="136"/>
        <v>0</v>
      </c>
      <c r="Y738">
        <f t="shared" si="137"/>
        <v>0</v>
      </c>
      <c r="Z738">
        <f t="shared" si="138"/>
        <v>0</v>
      </c>
      <c r="AG738" t="str">
        <f t="shared" si="139"/>
        <v/>
      </c>
      <c r="AI738" t="str">
        <f t="shared" si="140"/>
        <v/>
      </c>
      <c r="AJ738" t="str">
        <f t="shared" si="141"/>
        <v/>
      </c>
      <c r="AK738" t="str">
        <f t="shared" si="142"/>
        <v>ORD26000778</v>
      </c>
      <c r="AL738">
        <f>IF(E738&lt;&gt;"CAPTURE","",COUNTIF(Orders!$H:$H,AK738))</f>
        <v>1</v>
      </c>
      <c r="AP738" t="str">
        <f t="shared" si="143"/>
        <v>Matched to Order</v>
      </c>
      <c r="AQ738">
        <f>IF(COUNTIF($A$2:A738,A738)=1,1,0)</f>
        <v>1</v>
      </c>
    </row>
    <row r="739" spans="1:43" x14ac:dyDescent="0.3">
      <c r="A739" t="s">
        <v>12682</v>
      </c>
      <c r="C739" t="s">
        <v>1706</v>
      </c>
      <c r="D739" s="1">
        <v>46270</v>
      </c>
      <c r="E739" t="s">
        <v>11819</v>
      </c>
      <c r="F739" t="s">
        <v>9</v>
      </c>
      <c r="G739">
        <v>349</v>
      </c>
      <c r="H739">
        <v>0</v>
      </c>
      <c r="I739">
        <v>0</v>
      </c>
      <c r="J739">
        <v>349</v>
      </c>
      <c r="K739" s="1">
        <v>46272</v>
      </c>
      <c r="L739" t="s">
        <v>12661</v>
      </c>
      <c r="M739">
        <f t="shared" si="132"/>
        <v>1</v>
      </c>
      <c r="N739">
        <f>COUNTIF(Orders!$A:$A,C739)</f>
        <v>1</v>
      </c>
      <c r="P739">
        <f>COUNTIF(Orders!$H:$H,UPPER(SUBSTITUTE(TRIM(C739),"-","")))</f>
        <v>1</v>
      </c>
      <c r="R739" t="str">
        <f t="shared" si="133"/>
        <v>Matched Order Reference</v>
      </c>
      <c r="S739">
        <f t="shared" si="134"/>
        <v>1</v>
      </c>
      <c r="V739" cm="1">
        <f t="array" ref="V739">IF(E739&lt;&gt;"CAPTURE",0,SUMPRODUCT((MDR_Rates!$A$2:$A$10=F739)*(G739&gt;MDR_Rates!$B$2:$B$10)*((MDR_Rates!$C$2:$C$10="")+(G739&lt;=MDR_Rates!$C$2:$C$10))*MDR_Rates!$D$2:$D$10))</f>
        <v>0</v>
      </c>
      <c r="W739">
        <f t="shared" si="135"/>
        <v>0</v>
      </c>
      <c r="X739">
        <f t="shared" si="136"/>
        <v>0</v>
      </c>
      <c r="Y739">
        <f t="shared" si="137"/>
        <v>0</v>
      </c>
      <c r="Z739">
        <f t="shared" si="138"/>
        <v>0</v>
      </c>
      <c r="AG739" t="str">
        <f t="shared" si="139"/>
        <v/>
      </c>
      <c r="AI739" t="str">
        <f t="shared" si="140"/>
        <v/>
      </c>
      <c r="AJ739" t="str">
        <f t="shared" si="141"/>
        <v/>
      </c>
      <c r="AK739" t="str">
        <f t="shared" si="142"/>
        <v>ORD26000844</v>
      </c>
      <c r="AL739">
        <f>IF(E739&lt;&gt;"CAPTURE","",COUNTIF(Orders!$H:$H,AK739))</f>
        <v>1</v>
      </c>
      <c r="AP739" t="str">
        <f t="shared" si="143"/>
        <v>Matched to Order</v>
      </c>
      <c r="AQ739">
        <f>IF(COUNTIF($A$2:A739,A739)=1,1,0)</f>
        <v>1</v>
      </c>
    </row>
    <row r="740" spans="1:43" x14ac:dyDescent="0.3">
      <c r="A740" t="s">
        <v>12683</v>
      </c>
      <c r="C740" t="s">
        <v>1869</v>
      </c>
      <c r="D740" s="1">
        <v>46270</v>
      </c>
      <c r="E740" t="s">
        <v>11819</v>
      </c>
      <c r="F740" t="s">
        <v>9</v>
      </c>
      <c r="G740">
        <v>349</v>
      </c>
      <c r="H740">
        <v>0</v>
      </c>
      <c r="I740">
        <v>0</v>
      </c>
      <c r="J740">
        <v>349</v>
      </c>
      <c r="K740" s="1">
        <v>46272</v>
      </c>
      <c r="L740" t="s">
        <v>12661</v>
      </c>
      <c r="M740">
        <f t="shared" si="132"/>
        <v>1</v>
      </c>
      <c r="N740">
        <f>COUNTIF(Orders!$A:$A,C740)</f>
        <v>1</v>
      </c>
      <c r="P740">
        <f>COUNTIF(Orders!$H:$H,UPPER(SUBSTITUTE(TRIM(C740),"-","")))</f>
        <v>1</v>
      </c>
      <c r="R740" t="str">
        <f t="shared" si="133"/>
        <v>Matched Order Reference</v>
      </c>
      <c r="S740">
        <f t="shared" si="134"/>
        <v>1</v>
      </c>
      <c r="V740" cm="1">
        <f t="array" ref="V740">IF(E740&lt;&gt;"CAPTURE",0,SUMPRODUCT((MDR_Rates!$A$2:$A$10=F740)*(G740&gt;MDR_Rates!$B$2:$B$10)*((MDR_Rates!$C$2:$C$10="")+(G740&lt;=MDR_Rates!$C$2:$C$10))*MDR_Rates!$D$2:$D$10))</f>
        <v>0</v>
      </c>
      <c r="W740">
        <f t="shared" si="135"/>
        <v>0</v>
      </c>
      <c r="X740">
        <f t="shared" si="136"/>
        <v>0</v>
      </c>
      <c r="Y740">
        <f t="shared" si="137"/>
        <v>0</v>
      </c>
      <c r="Z740">
        <f t="shared" si="138"/>
        <v>0</v>
      </c>
      <c r="AG740" t="str">
        <f t="shared" si="139"/>
        <v/>
      </c>
      <c r="AI740" t="str">
        <f t="shared" si="140"/>
        <v/>
      </c>
      <c r="AJ740" t="str">
        <f t="shared" si="141"/>
        <v/>
      </c>
      <c r="AK740" t="str">
        <f t="shared" si="142"/>
        <v>ORD26000926</v>
      </c>
      <c r="AL740">
        <f>IF(E740&lt;&gt;"CAPTURE","",COUNTIF(Orders!$H:$H,AK740))</f>
        <v>1</v>
      </c>
      <c r="AP740" t="str">
        <f t="shared" si="143"/>
        <v>Matched to Order</v>
      </c>
      <c r="AQ740">
        <f>IF(COUNTIF($A$2:A740,A740)=1,1,0)</f>
        <v>1</v>
      </c>
    </row>
    <row r="741" spans="1:43" x14ac:dyDescent="0.3">
      <c r="A741" t="s">
        <v>12684</v>
      </c>
      <c r="C741" t="s">
        <v>1871</v>
      </c>
      <c r="D741" s="1">
        <v>46270</v>
      </c>
      <c r="E741" t="s">
        <v>11819</v>
      </c>
      <c r="F741" t="s">
        <v>9</v>
      </c>
      <c r="G741">
        <v>499</v>
      </c>
      <c r="H741">
        <v>0</v>
      </c>
      <c r="I741">
        <v>0</v>
      </c>
      <c r="J741">
        <v>499</v>
      </c>
      <c r="K741" s="1">
        <v>46272</v>
      </c>
      <c r="L741" t="s">
        <v>12661</v>
      </c>
      <c r="M741">
        <f t="shared" si="132"/>
        <v>1</v>
      </c>
      <c r="N741">
        <f>COUNTIF(Orders!$A:$A,C741)</f>
        <v>1</v>
      </c>
      <c r="P741">
        <f>COUNTIF(Orders!$H:$H,UPPER(SUBSTITUTE(TRIM(C741),"-","")))</f>
        <v>1</v>
      </c>
      <c r="R741" t="str">
        <f t="shared" si="133"/>
        <v>Matched Order Reference</v>
      </c>
      <c r="S741">
        <f t="shared" si="134"/>
        <v>1</v>
      </c>
      <c r="V741" cm="1">
        <f t="array" ref="V741">IF(E741&lt;&gt;"CAPTURE",0,SUMPRODUCT((MDR_Rates!$A$2:$A$10=F741)*(G741&gt;MDR_Rates!$B$2:$B$10)*((MDR_Rates!$C$2:$C$10="")+(G741&lt;=MDR_Rates!$C$2:$C$10))*MDR_Rates!$D$2:$D$10))</f>
        <v>0</v>
      </c>
      <c r="W741">
        <f t="shared" si="135"/>
        <v>0</v>
      </c>
      <c r="X741">
        <f t="shared" si="136"/>
        <v>0</v>
      </c>
      <c r="Y741">
        <f t="shared" si="137"/>
        <v>0</v>
      </c>
      <c r="Z741">
        <f t="shared" si="138"/>
        <v>0</v>
      </c>
      <c r="AG741" t="str">
        <f t="shared" si="139"/>
        <v/>
      </c>
      <c r="AI741" t="str">
        <f t="shared" si="140"/>
        <v/>
      </c>
      <c r="AJ741" t="str">
        <f t="shared" si="141"/>
        <v/>
      </c>
      <c r="AK741" t="str">
        <f t="shared" si="142"/>
        <v>ORD26000927</v>
      </c>
      <c r="AL741">
        <f>IF(E741&lt;&gt;"CAPTURE","",COUNTIF(Orders!$H:$H,AK741))</f>
        <v>1</v>
      </c>
      <c r="AP741" t="str">
        <f t="shared" si="143"/>
        <v>Matched to Order</v>
      </c>
      <c r="AQ741">
        <f>IF(COUNTIF($A$2:A741,A741)=1,1,0)</f>
        <v>1</v>
      </c>
    </row>
    <row r="742" spans="1:43" x14ac:dyDescent="0.3">
      <c r="A742" t="s">
        <v>12685</v>
      </c>
      <c r="C742" t="s">
        <v>12686</v>
      </c>
      <c r="D742" s="1">
        <v>46270</v>
      </c>
      <c r="E742" t="s">
        <v>11819</v>
      </c>
      <c r="F742" t="s">
        <v>9</v>
      </c>
      <c r="G742">
        <v>8348</v>
      </c>
      <c r="H742">
        <v>25.04</v>
      </c>
      <c r="I742">
        <v>4.51</v>
      </c>
      <c r="J742">
        <v>8318.4500000000007</v>
      </c>
      <c r="K742" s="1">
        <v>46272</v>
      </c>
      <c r="L742" t="s">
        <v>12661</v>
      </c>
      <c r="M742">
        <f t="shared" si="132"/>
        <v>1</v>
      </c>
      <c r="N742">
        <f>COUNTIF(Orders!$A:$A,C742)</f>
        <v>0</v>
      </c>
      <c r="P742">
        <f>COUNTIF(Orders!$H:$H,UPPER(SUBSTITUTE(TRIM(C742),"-","")))</f>
        <v>1</v>
      </c>
      <c r="R742" t="str">
        <f t="shared" si="133"/>
        <v>Matched Order Reference</v>
      </c>
      <c r="S742">
        <f t="shared" si="134"/>
        <v>1</v>
      </c>
      <c r="V742" cm="1">
        <f t="array" ref="V742">IF(E742&lt;&gt;"CAPTURE",0,SUMPRODUCT((MDR_Rates!$A$2:$A$10=F742)*(G742&gt;MDR_Rates!$B$2:$B$10)*((MDR_Rates!$C$2:$C$10="")+(G742&lt;=MDR_Rates!$C$2:$C$10))*MDR_Rates!$D$2:$D$10))</f>
        <v>0.3</v>
      </c>
      <c r="W742">
        <f t="shared" si="135"/>
        <v>25.04</v>
      </c>
      <c r="X742">
        <f t="shared" si="136"/>
        <v>4.51</v>
      </c>
      <c r="Y742">
        <f t="shared" si="137"/>
        <v>0</v>
      </c>
      <c r="Z742">
        <f t="shared" si="138"/>
        <v>0</v>
      </c>
      <c r="AG742" t="str">
        <f t="shared" si="139"/>
        <v/>
      </c>
      <c r="AI742" t="str">
        <f t="shared" si="140"/>
        <v/>
      </c>
      <c r="AJ742" t="str">
        <f t="shared" si="141"/>
        <v/>
      </c>
      <c r="AK742" t="str">
        <f t="shared" si="142"/>
        <v>ORD26000939</v>
      </c>
      <c r="AL742">
        <f>IF(E742&lt;&gt;"CAPTURE","",COUNTIF(Orders!$H:$H,AK742))</f>
        <v>1</v>
      </c>
      <c r="AP742" t="str">
        <f t="shared" si="143"/>
        <v>Matched to Order</v>
      </c>
      <c r="AQ742">
        <f>IF(COUNTIF($A$2:A742,A742)=1,1,0)</f>
        <v>1</v>
      </c>
    </row>
    <row r="743" spans="1:43" x14ac:dyDescent="0.3">
      <c r="A743" t="s">
        <v>12687</v>
      </c>
      <c r="C743" t="s">
        <v>1948</v>
      </c>
      <c r="D743" s="1">
        <v>46270</v>
      </c>
      <c r="E743" t="s">
        <v>11819</v>
      </c>
      <c r="F743" t="s">
        <v>9</v>
      </c>
      <c r="G743">
        <v>2798</v>
      </c>
      <c r="H743">
        <v>8.39</v>
      </c>
      <c r="I743">
        <v>1.51</v>
      </c>
      <c r="J743">
        <v>2788.1</v>
      </c>
      <c r="K743" s="1">
        <v>46272</v>
      </c>
      <c r="L743" t="s">
        <v>12661</v>
      </c>
      <c r="M743">
        <f t="shared" si="132"/>
        <v>1</v>
      </c>
      <c r="N743">
        <f>COUNTIF(Orders!$A:$A,C743)</f>
        <v>1</v>
      </c>
      <c r="P743">
        <f>COUNTIF(Orders!$H:$H,UPPER(SUBSTITUTE(TRIM(C743),"-","")))</f>
        <v>1</v>
      </c>
      <c r="R743" t="str">
        <f t="shared" si="133"/>
        <v>Matched Order Reference</v>
      </c>
      <c r="S743">
        <f t="shared" si="134"/>
        <v>1</v>
      </c>
      <c r="V743" cm="1">
        <f t="array" ref="V743">IF(E743&lt;&gt;"CAPTURE",0,SUMPRODUCT((MDR_Rates!$A$2:$A$10=F743)*(G743&gt;MDR_Rates!$B$2:$B$10)*((MDR_Rates!$C$2:$C$10="")+(G743&lt;=MDR_Rates!$C$2:$C$10))*MDR_Rates!$D$2:$D$10))</f>
        <v>0.3</v>
      </c>
      <c r="W743">
        <f t="shared" si="135"/>
        <v>8.39</v>
      </c>
      <c r="X743">
        <f t="shared" si="136"/>
        <v>1.51</v>
      </c>
      <c r="Y743">
        <f t="shared" si="137"/>
        <v>0</v>
      </c>
      <c r="Z743">
        <f t="shared" si="138"/>
        <v>0</v>
      </c>
      <c r="AG743" t="str">
        <f t="shared" si="139"/>
        <v/>
      </c>
      <c r="AI743" t="str">
        <f t="shared" si="140"/>
        <v/>
      </c>
      <c r="AJ743" t="str">
        <f t="shared" si="141"/>
        <v/>
      </c>
      <c r="AK743" t="str">
        <f t="shared" si="142"/>
        <v>ORD26000966</v>
      </c>
      <c r="AL743">
        <f>IF(E743&lt;&gt;"CAPTURE","",COUNTIF(Orders!$H:$H,AK743))</f>
        <v>1</v>
      </c>
      <c r="AP743" t="str">
        <f t="shared" si="143"/>
        <v>Matched to Order</v>
      </c>
      <c r="AQ743">
        <f>IF(COUNTIF($A$2:A743,A743)=1,1,0)</f>
        <v>1</v>
      </c>
    </row>
    <row r="744" spans="1:43" x14ac:dyDescent="0.3">
      <c r="A744" t="s">
        <v>12688</v>
      </c>
      <c r="C744" t="s">
        <v>1980</v>
      </c>
      <c r="D744" s="1">
        <v>46270</v>
      </c>
      <c r="E744" t="s">
        <v>11819</v>
      </c>
      <c r="F744" t="s">
        <v>17</v>
      </c>
      <c r="G744">
        <v>4999</v>
      </c>
      <c r="H744">
        <v>79.98</v>
      </c>
      <c r="I744">
        <v>14.4</v>
      </c>
      <c r="J744">
        <v>4904.62</v>
      </c>
      <c r="K744" s="1">
        <v>46272</v>
      </c>
      <c r="L744" t="s">
        <v>12661</v>
      </c>
      <c r="M744">
        <f t="shared" si="132"/>
        <v>1</v>
      </c>
      <c r="N744">
        <f>COUNTIF(Orders!$A:$A,C744)</f>
        <v>1</v>
      </c>
      <c r="P744">
        <f>COUNTIF(Orders!$H:$H,UPPER(SUBSTITUTE(TRIM(C744),"-","")))</f>
        <v>1</v>
      </c>
      <c r="R744" t="str">
        <f t="shared" si="133"/>
        <v>Matched Order Reference</v>
      </c>
      <c r="S744">
        <f t="shared" si="134"/>
        <v>1</v>
      </c>
      <c r="V744" cm="1">
        <f t="array" ref="V744">IF(E744&lt;&gt;"CAPTURE",0,SUMPRODUCT((MDR_Rates!$A$2:$A$10=F744)*(G744&gt;MDR_Rates!$B$2:$B$10)*((MDR_Rates!$C$2:$C$10="")+(G744&lt;=MDR_Rates!$C$2:$C$10))*MDR_Rates!$D$2:$D$10))</f>
        <v>1.6</v>
      </c>
      <c r="W744">
        <f t="shared" si="135"/>
        <v>79.98</v>
      </c>
      <c r="X744">
        <f t="shared" si="136"/>
        <v>14.4</v>
      </c>
      <c r="Y744">
        <f t="shared" si="137"/>
        <v>0</v>
      </c>
      <c r="Z744">
        <f t="shared" si="138"/>
        <v>0</v>
      </c>
      <c r="AG744" t="str">
        <f t="shared" si="139"/>
        <v/>
      </c>
      <c r="AI744" t="str">
        <f t="shared" si="140"/>
        <v/>
      </c>
      <c r="AJ744" t="str">
        <f t="shared" si="141"/>
        <v/>
      </c>
      <c r="AK744" t="str">
        <f t="shared" si="142"/>
        <v>ORD26000982</v>
      </c>
      <c r="AL744">
        <f>IF(E744&lt;&gt;"CAPTURE","",COUNTIF(Orders!$H:$H,AK744))</f>
        <v>1</v>
      </c>
      <c r="AP744" t="str">
        <f t="shared" si="143"/>
        <v>Matched to Order</v>
      </c>
      <c r="AQ744">
        <f>IF(COUNTIF($A$2:A744,A744)=1,1,0)</f>
        <v>1</v>
      </c>
    </row>
    <row r="745" spans="1:43" x14ac:dyDescent="0.3">
      <c r="A745" t="s">
        <v>12689</v>
      </c>
      <c r="C745" t="s">
        <v>2010</v>
      </c>
      <c r="D745" s="1">
        <v>46270</v>
      </c>
      <c r="E745" t="s">
        <v>11819</v>
      </c>
      <c r="F745" t="s">
        <v>44</v>
      </c>
      <c r="G745">
        <v>4098</v>
      </c>
      <c r="H745">
        <v>69.67</v>
      </c>
      <c r="I745">
        <v>12.54</v>
      </c>
      <c r="J745">
        <v>4015.79</v>
      </c>
      <c r="K745" s="1">
        <v>46272</v>
      </c>
      <c r="L745" t="s">
        <v>12661</v>
      </c>
      <c r="M745">
        <f t="shared" si="132"/>
        <v>1</v>
      </c>
      <c r="N745">
        <f>COUNTIF(Orders!$A:$A,C745)</f>
        <v>1</v>
      </c>
      <c r="P745">
        <f>COUNTIF(Orders!$H:$H,UPPER(SUBSTITUTE(TRIM(C745),"-","")))</f>
        <v>1</v>
      </c>
      <c r="R745" t="str">
        <f t="shared" si="133"/>
        <v>Matched Order Reference</v>
      </c>
      <c r="S745">
        <f t="shared" si="134"/>
        <v>1</v>
      </c>
      <c r="V745" cm="1">
        <f t="array" ref="V745">IF(E745&lt;&gt;"CAPTURE",0,SUMPRODUCT((MDR_Rates!$A$2:$A$10=F745)*(G745&gt;MDR_Rates!$B$2:$B$10)*((MDR_Rates!$C$2:$C$10="")+(G745&lt;=MDR_Rates!$C$2:$C$10))*MDR_Rates!$D$2:$D$10))</f>
        <v>1.7</v>
      </c>
      <c r="W745">
        <f t="shared" si="135"/>
        <v>69.67</v>
      </c>
      <c r="X745">
        <f t="shared" si="136"/>
        <v>12.54</v>
      </c>
      <c r="Y745">
        <f t="shared" si="137"/>
        <v>0</v>
      </c>
      <c r="Z745">
        <f t="shared" si="138"/>
        <v>0</v>
      </c>
      <c r="AG745" t="str">
        <f t="shared" si="139"/>
        <v/>
      </c>
      <c r="AI745" t="str">
        <f t="shared" si="140"/>
        <v/>
      </c>
      <c r="AJ745" t="str">
        <f t="shared" si="141"/>
        <v/>
      </c>
      <c r="AK745" t="str">
        <f t="shared" si="142"/>
        <v>ORD26000997</v>
      </c>
      <c r="AL745">
        <f>IF(E745&lt;&gt;"CAPTURE","",COUNTIF(Orders!$H:$H,AK745))</f>
        <v>1</v>
      </c>
      <c r="AP745" t="str">
        <f t="shared" si="143"/>
        <v>Matched to Order</v>
      </c>
      <c r="AQ745">
        <f>IF(COUNTIF($A$2:A745,A745)=1,1,0)</f>
        <v>1</v>
      </c>
    </row>
    <row r="746" spans="1:43" x14ac:dyDescent="0.3">
      <c r="A746" t="s">
        <v>12690</v>
      </c>
      <c r="C746" t="s">
        <v>2028</v>
      </c>
      <c r="D746" s="1">
        <v>46270</v>
      </c>
      <c r="E746" t="s">
        <v>11819</v>
      </c>
      <c r="F746" t="s">
        <v>44</v>
      </c>
      <c r="G746">
        <v>799</v>
      </c>
      <c r="H746">
        <v>15.18</v>
      </c>
      <c r="I746">
        <v>2.73</v>
      </c>
      <c r="J746">
        <v>781.09</v>
      </c>
      <c r="K746" s="1">
        <v>46272</v>
      </c>
      <c r="L746" t="s">
        <v>12661</v>
      </c>
      <c r="M746">
        <f t="shared" si="132"/>
        <v>1</v>
      </c>
      <c r="N746">
        <f>COUNTIF(Orders!$A:$A,C746)</f>
        <v>1</v>
      </c>
      <c r="P746">
        <f>COUNTIF(Orders!$H:$H,UPPER(SUBSTITUTE(TRIM(C746),"-","")))</f>
        <v>1</v>
      </c>
      <c r="R746" t="str">
        <f t="shared" si="133"/>
        <v>Matched Order Reference</v>
      </c>
      <c r="S746">
        <f t="shared" si="134"/>
        <v>1</v>
      </c>
      <c r="V746" cm="1">
        <f t="array" ref="V746">IF(E746&lt;&gt;"CAPTURE",0,SUMPRODUCT((MDR_Rates!$A$2:$A$10=F746)*(G746&gt;MDR_Rates!$B$2:$B$10)*((MDR_Rates!$C$2:$C$10="")+(G746&lt;=MDR_Rates!$C$2:$C$10))*MDR_Rates!$D$2:$D$10))</f>
        <v>1.9</v>
      </c>
      <c r="W746">
        <f t="shared" si="135"/>
        <v>15.18</v>
      </c>
      <c r="X746">
        <f t="shared" si="136"/>
        <v>2.73</v>
      </c>
      <c r="Y746">
        <f t="shared" si="137"/>
        <v>0</v>
      </c>
      <c r="Z746">
        <f t="shared" si="138"/>
        <v>0</v>
      </c>
      <c r="AG746" t="str">
        <f t="shared" si="139"/>
        <v/>
      </c>
      <c r="AI746" t="str">
        <f t="shared" si="140"/>
        <v/>
      </c>
      <c r="AJ746" t="str">
        <f t="shared" si="141"/>
        <v/>
      </c>
      <c r="AK746" t="str">
        <f t="shared" si="142"/>
        <v>ORD26001006</v>
      </c>
      <c r="AL746">
        <f>IF(E746&lt;&gt;"CAPTURE","",COUNTIF(Orders!$H:$H,AK746))</f>
        <v>1</v>
      </c>
      <c r="AP746" t="str">
        <f t="shared" si="143"/>
        <v>Matched to Order</v>
      </c>
      <c r="AQ746">
        <f>IF(COUNTIF($A$2:A746,A746)=1,1,0)</f>
        <v>1</v>
      </c>
    </row>
    <row r="747" spans="1:43" x14ac:dyDescent="0.3">
      <c r="A747" t="s">
        <v>12691</v>
      </c>
      <c r="C747" t="s">
        <v>2086</v>
      </c>
      <c r="D747" s="1">
        <v>46270</v>
      </c>
      <c r="E747" t="s">
        <v>11819</v>
      </c>
      <c r="F747" t="s">
        <v>17</v>
      </c>
      <c r="G747">
        <v>2947</v>
      </c>
      <c r="H747">
        <v>47.15</v>
      </c>
      <c r="I747">
        <v>8.49</v>
      </c>
      <c r="J747">
        <v>2891.36</v>
      </c>
      <c r="K747" s="1">
        <v>46272</v>
      </c>
      <c r="L747" t="s">
        <v>12661</v>
      </c>
      <c r="M747">
        <f t="shared" si="132"/>
        <v>1</v>
      </c>
      <c r="N747">
        <f>COUNTIF(Orders!$A:$A,C747)</f>
        <v>1</v>
      </c>
      <c r="P747">
        <f>COUNTIF(Orders!$H:$H,UPPER(SUBSTITUTE(TRIM(C747),"-","")))</f>
        <v>1</v>
      </c>
      <c r="R747" t="str">
        <f t="shared" si="133"/>
        <v>Matched Order Reference</v>
      </c>
      <c r="S747">
        <f t="shared" si="134"/>
        <v>1</v>
      </c>
      <c r="V747" cm="1">
        <f t="array" ref="V747">IF(E747&lt;&gt;"CAPTURE",0,SUMPRODUCT((MDR_Rates!$A$2:$A$10=F747)*(G747&gt;MDR_Rates!$B$2:$B$10)*((MDR_Rates!$C$2:$C$10="")+(G747&lt;=MDR_Rates!$C$2:$C$10))*MDR_Rates!$D$2:$D$10))</f>
        <v>1.6</v>
      </c>
      <c r="W747">
        <f t="shared" si="135"/>
        <v>47.15</v>
      </c>
      <c r="X747">
        <f t="shared" si="136"/>
        <v>8.49</v>
      </c>
      <c r="Y747">
        <f t="shared" si="137"/>
        <v>0</v>
      </c>
      <c r="Z747">
        <f t="shared" si="138"/>
        <v>0</v>
      </c>
      <c r="AG747" t="str">
        <f t="shared" si="139"/>
        <v/>
      </c>
      <c r="AI747" t="str">
        <f t="shared" si="140"/>
        <v/>
      </c>
      <c r="AJ747" t="str">
        <f t="shared" si="141"/>
        <v/>
      </c>
      <c r="AK747" t="str">
        <f t="shared" si="142"/>
        <v>ORD26001035</v>
      </c>
      <c r="AL747">
        <f>IF(E747&lt;&gt;"CAPTURE","",COUNTIF(Orders!$H:$H,AK747))</f>
        <v>1</v>
      </c>
      <c r="AP747" t="str">
        <f t="shared" si="143"/>
        <v>Matched to Order</v>
      </c>
      <c r="AQ747">
        <f>IF(COUNTIF($A$2:A747,A747)=1,1,0)</f>
        <v>1</v>
      </c>
    </row>
    <row r="748" spans="1:43" x14ac:dyDescent="0.3">
      <c r="A748" t="s">
        <v>12692</v>
      </c>
      <c r="C748" t="s">
        <v>2245</v>
      </c>
      <c r="D748" s="1">
        <v>46270</v>
      </c>
      <c r="E748" t="s">
        <v>11819</v>
      </c>
      <c r="F748" t="s">
        <v>9</v>
      </c>
      <c r="G748">
        <v>799</v>
      </c>
      <c r="H748">
        <v>0</v>
      </c>
      <c r="I748">
        <v>0</v>
      </c>
      <c r="J748">
        <v>799</v>
      </c>
      <c r="K748" s="1">
        <v>46272</v>
      </c>
      <c r="L748" t="s">
        <v>12661</v>
      </c>
      <c r="M748">
        <f t="shared" si="132"/>
        <v>1</v>
      </c>
      <c r="N748">
        <f>COUNTIF(Orders!$A:$A,C748)</f>
        <v>1</v>
      </c>
      <c r="P748">
        <f>COUNTIF(Orders!$H:$H,UPPER(SUBSTITUTE(TRIM(C748),"-","")))</f>
        <v>1</v>
      </c>
      <c r="R748" t="str">
        <f t="shared" si="133"/>
        <v>Matched Order Reference</v>
      </c>
      <c r="S748">
        <f t="shared" si="134"/>
        <v>1</v>
      </c>
      <c r="V748" cm="1">
        <f t="array" ref="V748">IF(E748&lt;&gt;"CAPTURE",0,SUMPRODUCT((MDR_Rates!$A$2:$A$10=F748)*(G748&gt;MDR_Rates!$B$2:$B$10)*((MDR_Rates!$C$2:$C$10="")+(G748&lt;=MDR_Rates!$C$2:$C$10))*MDR_Rates!$D$2:$D$10))</f>
        <v>0</v>
      </c>
      <c r="W748">
        <f t="shared" si="135"/>
        <v>0</v>
      </c>
      <c r="X748">
        <f t="shared" si="136"/>
        <v>0</v>
      </c>
      <c r="Y748">
        <f t="shared" si="137"/>
        <v>0</v>
      </c>
      <c r="Z748">
        <f t="shared" si="138"/>
        <v>0</v>
      </c>
      <c r="AG748" t="str">
        <f t="shared" si="139"/>
        <v/>
      </c>
      <c r="AI748" t="str">
        <f t="shared" si="140"/>
        <v/>
      </c>
      <c r="AJ748" t="str">
        <f t="shared" si="141"/>
        <v/>
      </c>
      <c r="AK748" t="str">
        <f t="shared" si="142"/>
        <v>ORD26001115</v>
      </c>
      <c r="AL748">
        <f>IF(E748&lt;&gt;"CAPTURE","",COUNTIF(Orders!$H:$H,AK748))</f>
        <v>1</v>
      </c>
      <c r="AP748" t="str">
        <f t="shared" si="143"/>
        <v>Matched to Order</v>
      </c>
      <c r="AQ748">
        <f>IF(COUNTIF($A$2:A748,A748)=1,1,0)</f>
        <v>1</v>
      </c>
    </row>
    <row r="749" spans="1:43" x14ac:dyDescent="0.3">
      <c r="A749" t="s">
        <v>12693</v>
      </c>
      <c r="C749" t="s">
        <v>12694</v>
      </c>
      <c r="D749" s="1">
        <v>46270</v>
      </c>
      <c r="E749" t="s">
        <v>11819</v>
      </c>
      <c r="F749" t="s">
        <v>17</v>
      </c>
      <c r="G749">
        <v>1499</v>
      </c>
      <c r="H749">
        <v>26.98</v>
      </c>
      <c r="I749">
        <v>4.8600000000000003</v>
      </c>
      <c r="J749">
        <v>1467.16</v>
      </c>
      <c r="K749" s="1">
        <v>46272</v>
      </c>
      <c r="L749" t="s">
        <v>12661</v>
      </c>
      <c r="M749">
        <f t="shared" si="132"/>
        <v>1</v>
      </c>
      <c r="N749">
        <f>COUNTIF(Orders!$A:$A,C749)</f>
        <v>1</v>
      </c>
      <c r="P749">
        <f>COUNTIF(Orders!$H:$H,UPPER(SUBSTITUTE(TRIM(C749),"-","")))</f>
        <v>1</v>
      </c>
      <c r="R749" t="str">
        <f t="shared" si="133"/>
        <v>Matched Order Reference</v>
      </c>
      <c r="S749">
        <f t="shared" si="134"/>
        <v>1</v>
      </c>
      <c r="V749" cm="1">
        <f t="array" ref="V749">IF(E749&lt;&gt;"CAPTURE",0,SUMPRODUCT((MDR_Rates!$A$2:$A$10=F749)*(G749&gt;MDR_Rates!$B$2:$B$10)*((MDR_Rates!$C$2:$C$10="")+(G749&lt;=MDR_Rates!$C$2:$C$10))*MDR_Rates!$D$2:$D$10))</f>
        <v>1.8</v>
      </c>
      <c r="W749">
        <f t="shared" si="135"/>
        <v>26.98</v>
      </c>
      <c r="X749">
        <f t="shared" si="136"/>
        <v>4.8600000000000003</v>
      </c>
      <c r="Y749">
        <f t="shared" si="137"/>
        <v>0</v>
      </c>
      <c r="Z749">
        <f t="shared" si="138"/>
        <v>0</v>
      </c>
      <c r="AG749" t="str">
        <f t="shared" si="139"/>
        <v/>
      </c>
      <c r="AI749" t="str">
        <f t="shared" si="140"/>
        <v/>
      </c>
      <c r="AJ749" t="str">
        <f t="shared" si="141"/>
        <v/>
      </c>
      <c r="AK749" t="str">
        <f t="shared" si="142"/>
        <v>ORD26001170</v>
      </c>
      <c r="AL749">
        <f>IF(E749&lt;&gt;"CAPTURE","",COUNTIF(Orders!$H:$H,AK749))</f>
        <v>1</v>
      </c>
      <c r="AP749" t="str">
        <f t="shared" si="143"/>
        <v>Matched to Order</v>
      </c>
      <c r="AQ749">
        <f>IF(COUNTIF($A$2:A749,A749)=1,1,0)</f>
        <v>1</v>
      </c>
    </row>
    <row r="750" spans="1:43" x14ac:dyDescent="0.3">
      <c r="A750" t="s">
        <v>12695</v>
      </c>
      <c r="C750" t="s">
        <v>2357</v>
      </c>
      <c r="D750" s="1">
        <v>46270</v>
      </c>
      <c r="E750" t="s">
        <v>11819</v>
      </c>
      <c r="F750" t="s">
        <v>9</v>
      </c>
      <c r="G750">
        <v>2999</v>
      </c>
      <c r="H750">
        <v>9</v>
      </c>
      <c r="I750">
        <v>1.62</v>
      </c>
      <c r="J750">
        <v>2988.38</v>
      </c>
      <c r="K750" s="1">
        <v>46272</v>
      </c>
      <c r="L750" t="s">
        <v>12661</v>
      </c>
      <c r="M750">
        <f t="shared" si="132"/>
        <v>1</v>
      </c>
      <c r="N750">
        <f>COUNTIF(Orders!$A:$A,C750)</f>
        <v>1</v>
      </c>
      <c r="P750">
        <f>COUNTIF(Orders!$H:$H,UPPER(SUBSTITUTE(TRIM(C750),"-","")))</f>
        <v>1</v>
      </c>
      <c r="R750" t="str">
        <f t="shared" si="133"/>
        <v>Matched Order Reference</v>
      </c>
      <c r="S750">
        <f t="shared" si="134"/>
        <v>1</v>
      </c>
      <c r="V750" cm="1">
        <f t="array" ref="V750">IF(E750&lt;&gt;"CAPTURE",0,SUMPRODUCT((MDR_Rates!$A$2:$A$10=F750)*(G750&gt;MDR_Rates!$B$2:$B$10)*((MDR_Rates!$C$2:$C$10="")+(G750&lt;=MDR_Rates!$C$2:$C$10))*MDR_Rates!$D$2:$D$10))</f>
        <v>0.3</v>
      </c>
      <c r="W750">
        <f t="shared" si="135"/>
        <v>9</v>
      </c>
      <c r="X750">
        <f t="shared" si="136"/>
        <v>1.62</v>
      </c>
      <c r="Y750">
        <f t="shared" si="137"/>
        <v>0</v>
      </c>
      <c r="Z750">
        <f t="shared" si="138"/>
        <v>0</v>
      </c>
      <c r="AG750" t="str">
        <f t="shared" si="139"/>
        <v/>
      </c>
      <c r="AI750" t="str">
        <f t="shared" si="140"/>
        <v/>
      </c>
      <c r="AJ750" t="str">
        <f t="shared" si="141"/>
        <v/>
      </c>
      <c r="AK750" t="str">
        <f t="shared" si="142"/>
        <v>ORD26001171</v>
      </c>
      <c r="AL750">
        <f>IF(E750&lt;&gt;"CAPTURE","",COUNTIF(Orders!$H:$H,AK750))</f>
        <v>1</v>
      </c>
      <c r="AP750" t="str">
        <f t="shared" si="143"/>
        <v>Matched to Order</v>
      </c>
      <c r="AQ750">
        <f>IF(COUNTIF($A$2:A750,A750)=1,1,0)</f>
        <v>1</v>
      </c>
    </row>
    <row r="751" spans="1:43" x14ac:dyDescent="0.3">
      <c r="A751" t="s">
        <v>12696</v>
      </c>
      <c r="C751" t="s">
        <v>2410</v>
      </c>
      <c r="D751" s="1">
        <v>46270</v>
      </c>
      <c r="E751" t="s">
        <v>11819</v>
      </c>
      <c r="F751" t="s">
        <v>44</v>
      </c>
      <c r="G751">
        <v>3499</v>
      </c>
      <c r="H751">
        <v>59.48</v>
      </c>
      <c r="I751">
        <v>10.71</v>
      </c>
      <c r="J751">
        <v>3428.81</v>
      </c>
      <c r="K751" s="1">
        <v>46272</v>
      </c>
      <c r="L751" t="s">
        <v>12661</v>
      </c>
      <c r="M751">
        <f t="shared" si="132"/>
        <v>1</v>
      </c>
      <c r="N751">
        <f>COUNTIF(Orders!$A:$A,C751)</f>
        <v>1</v>
      </c>
      <c r="P751">
        <f>COUNTIF(Orders!$H:$H,UPPER(SUBSTITUTE(TRIM(C751),"-","")))</f>
        <v>1</v>
      </c>
      <c r="R751" t="str">
        <f t="shared" si="133"/>
        <v>Matched Order Reference</v>
      </c>
      <c r="S751">
        <f t="shared" si="134"/>
        <v>1</v>
      </c>
      <c r="V751" cm="1">
        <f t="array" ref="V751">IF(E751&lt;&gt;"CAPTURE",0,SUMPRODUCT((MDR_Rates!$A$2:$A$10=F751)*(G751&gt;MDR_Rates!$B$2:$B$10)*((MDR_Rates!$C$2:$C$10="")+(G751&lt;=MDR_Rates!$C$2:$C$10))*MDR_Rates!$D$2:$D$10))</f>
        <v>1.7</v>
      </c>
      <c r="W751">
        <f t="shared" si="135"/>
        <v>59.48</v>
      </c>
      <c r="X751">
        <f t="shared" si="136"/>
        <v>10.71</v>
      </c>
      <c r="Y751">
        <f t="shared" si="137"/>
        <v>0</v>
      </c>
      <c r="Z751">
        <f t="shared" si="138"/>
        <v>0</v>
      </c>
      <c r="AG751" t="str">
        <f t="shared" si="139"/>
        <v/>
      </c>
      <c r="AI751" t="str">
        <f t="shared" si="140"/>
        <v/>
      </c>
      <c r="AJ751" t="str">
        <f t="shared" si="141"/>
        <v/>
      </c>
      <c r="AK751" t="str">
        <f t="shared" si="142"/>
        <v>ORD26001198</v>
      </c>
      <c r="AL751">
        <f>IF(E751&lt;&gt;"CAPTURE","",COUNTIF(Orders!$H:$H,AK751))</f>
        <v>1</v>
      </c>
      <c r="AP751" t="str">
        <f t="shared" si="143"/>
        <v>Matched to Order</v>
      </c>
      <c r="AQ751">
        <f>IF(COUNTIF($A$2:A751,A751)=1,1,0)</f>
        <v>1</v>
      </c>
    </row>
    <row r="752" spans="1:43" x14ac:dyDescent="0.3">
      <c r="A752" t="s">
        <v>12697</v>
      </c>
      <c r="C752" t="s">
        <v>2414</v>
      </c>
      <c r="D752" s="1">
        <v>46270</v>
      </c>
      <c r="E752" t="s">
        <v>11819</v>
      </c>
      <c r="F752" t="s">
        <v>9</v>
      </c>
      <c r="G752">
        <v>599</v>
      </c>
      <c r="H752">
        <v>0</v>
      </c>
      <c r="I752">
        <v>0</v>
      </c>
      <c r="J752">
        <v>599</v>
      </c>
      <c r="K752" s="1">
        <v>46272</v>
      </c>
      <c r="L752" t="s">
        <v>12661</v>
      </c>
      <c r="M752">
        <f t="shared" si="132"/>
        <v>1</v>
      </c>
      <c r="N752">
        <f>COUNTIF(Orders!$A:$A,C752)</f>
        <v>1</v>
      </c>
      <c r="P752">
        <f>COUNTIF(Orders!$H:$H,UPPER(SUBSTITUTE(TRIM(C752),"-","")))</f>
        <v>1</v>
      </c>
      <c r="R752" t="str">
        <f t="shared" si="133"/>
        <v>Matched Order Reference</v>
      </c>
      <c r="S752">
        <f t="shared" si="134"/>
        <v>1</v>
      </c>
      <c r="V752" cm="1">
        <f t="array" ref="V752">IF(E752&lt;&gt;"CAPTURE",0,SUMPRODUCT((MDR_Rates!$A$2:$A$10=F752)*(G752&gt;MDR_Rates!$B$2:$B$10)*((MDR_Rates!$C$2:$C$10="")+(G752&lt;=MDR_Rates!$C$2:$C$10))*MDR_Rates!$D$2:$D$10))</f>
        <v>0</v>
      </c>
      <c r="W752">
        <f t="shared" si="135"/>
        <v>0</v>
      </c>
      <c r="X752">
        <f t="shared" si="136"/>
        <v>0</v>
      </c>
      <c r="Y752">
        <f t="shared" si="137"/>
        <v>0</v>
      </c>
      <c r="Z752">
        <f t="shared" si="138"/>
        <v>0</v>
      </c>
      <c r="AG752" t="str">
        <f t="shared" si="139"/>
        <v/>
      </c>
      <c r="AI752" t="str">
        <f t="shared" si="140"/>
        <v/>
      </c>
      <c r="AJ752" t="str">
        <f t="shared" si="141"/>
        <v/>
      </c>
      <c r="AK752" t="str">
        <f t="shared" si="142"/>
        <v>ORD26001200</v>
      </c>
      <c r="AL752">
        <f>IF(E752&lt;&gt;"CAPTURE","",COUNTIF(Orders!$H:$H,AK752))</f>
        <v>1</v>
      </c>
      <c r="AP752" t="str">
        <f t="shared" si="143"/>
        <v>Matched to Order</v>
      </c>
      <c r="AQ752">
        <f>IF(COUNTIF($A$2:A752,A752)=1,1,0)</f>
        <v>1</v>
      </c>
    </row>
    <row r="753" spans="1:43" x14ac:dyDescent="0.3">
      <c r="A753" t="s">
        <v>12698</v>
      </c>
      <c r="C753" t="s">
        <v>12699</v>
      </c>
      <c r="D753" s="1">
        <v>46270</v>
      </c>
      <c r="E753" t="s">
        <v>11819</v>
      </c>
      <c r="F753" t="s">
        <v>44</v>
      </c>
      <c r="G753">
        <v>3499</v>
      </c>
      <c r="H753">
        <v>59.48</v>
      </c>
      <c r="I753">
        <v>10.71</v>
      </c>
      <c r="J753">
        <v>3428.81</v>
      </c>
      <c r="K753" s="1">
        <v>46272</v>
      </c>
      <c r="L753" t="s">
        <v>12661</v>
      </c>
      <c r="M753">
        <f t="shared" si="132"/>
        <v>1</v>
      </c>
      <c r="N753">
        <f>COUNTIF(Orders!$A:$A,C753)</f>
        <v>1</v>
      </c>
      <c r="P753">
        <f>COUNTIF(Orders!$H:$H,UPPER(SUBSTITUTE(TRIM(C753),"-","")))</f>
        <v>1</v>
      </c>
      <c r="R753" t="str">
        <f t="shared" si="133"/>
        <v>Matched Order Reference</v>
      </c>
      <c r="S753">
        <f t="shared" si="134"/>
        <v>1</v>
      </c>
      <c r="V753" cm="1">
        <f t="array" ref="V753">IF(E753&lt;&gt;"CAPTURE",0,SUMPRODUCT((MDR_Rates!$A$2:$A$10=F753)*(G753&gt;MDR_Rates!$B$2:$B$10)*((MDR_Rates!$C$2:$C$10="")+(G753&lt;=MDR_Rates!$C$2:$C$10))*MDR_Rates!$D$2:$D$10))</f>
        <v>1.7</v>
      </c>
      <c r="W753">
        <f t="shared" si="135"/>
        <v>59.48</v>
      </c>
      <c r="X753">
        <f t="shared" si="136"/>
        <v>10.71</v>
      </c>
      <c r="Y753">
        <f t="shared" si="137"/>
        <v>0</v>
      </c>
      <c r="Z753">
        <f t="shared" si="138"/>
        <v>0</v>
      </c>
      <c r="AG753" t="str">
        <f t="shared" si="139"/>
        <v/>
      </c>
      <c r="AI753" t="str">
        <f t="shared" si="140"/>
        <v/>
      </c>
      <c r="AJ753" t="str">
        <f t="shared" si="141"/>
        <v/>
      </c>
      <c r="AK753" t="str">
        <f t="shared" si="142"/>
        <v>ORD26001214</v>
      </c>
      <c r="AL753">
        <f>IF(E753&lt;&gt;"CAPTURE","",COUNTIF(Orders!$H:$H,AK753))</f>
        <v>1</v>
      </c>
      <c r="AP753" t="str">
        <f t="shared" si="143"/>
        <v>Matched to Order</v>
      </c>
      <c r="AQ753">
        <f>IF(COUNTIF($A$2:A753,A753)=1,1,0)</f>
        <v>1</v>
      </c>
    </row>
    <row r="754" spans="1:43" x14ac:dyDescent="0.3">
      <c r="A754" t="s">
        <v>12700</v>
      </c>
      <c r="C754" t="s">
        <v>2482</v>
      </c>
      <c r="D754" s="1">
        <v>46270</v>
      </c>
      <c r="E754" t="s">
        <v>11819</v>
      </c>
      <c r="F754" t="s">
        <v>9</v>
      </c>
      <c r="G754">
        <v>3597</v>
      </c>
      <c r="H754">
        <v>10.79</v>
      </c>
      <c r="I754">
        <v>1.94</v>
      </c>
      <c r="J754">
        <v>3584.27</v>
      </c>
      <c r="K754" s="1">
        <v>46272</v>
      </c>
      <c r="L754" t="s">
        <v>12661</v>
      </c>
      <c r="M754">
        <f t="shared" si="132"/>
        <v>1</v>
      </c>
      <c r="N754">
        <f>COUNTIF(Orders!$A:$A,C754)</f>
        <v>1</v>
      </c>
      <c r="P754">
        <f>COUNTIF(Orders!$H:$H,UPPER(SUBSTITUTE(TRIM(C754),"-","")))</f>
        <v>1</v>
      </c>
      <c r="R754" t="str">
        <f t="shared" si="133"/>
        <v>Matched Order Reference</v>
      </c>
      <c r="S754">
        <f t="shared" si="134"/>
        <v>1</v>
      </c>
      <c r="V754" cm="1">
        <f t="array" ref="V754">IF(E754&lt;&gt;"CAPTURE",0,SUMPRODUCT((MDR_Rates!$A$2:$A$10=F754)*(G754&gt;MDR_Rates!$B$2:$B$10)*((MDR_Rates!$C$2:$C$10="")+(G754&lt;=MDR_Rates!$C$2:$C$10))*MDR_Rates!$D$2:$D$10))</f>
        <v>0.3</v>
      </c>
      <c r="W754">
        <f t="shared" si="135"/>
        <v>10.79</v>
      </c>
      <c r="X754">
        <f t="shared" si="136"/>
        <v>1.94</v>
      </c>
      <c r="Y754">
        <f t="shared" si="137"/>
        <v>0</v>
      </c>
      <c r="Z754">
        <f t="shared" si="138"/>
        <v>0</v>
      </c>
      <c r="AG754" t="str">
        <f t="shared" si="139"/>
        <v/>
      </c>
      <c r="AI754" t="str">
        <f t="shared" si="140"/>
        <v/>
      </c>
      <c r="AJ754" t="str">
        <f t="shared" si="141"/>
        <v/>
      </c>
      <c r="AK754" t="str">
        <f t="shared" si="142"/>
        <v>ORD26001234</v>
      </c>
      <c r="AL754">
        <f>IF(E754&lt;&gt;"CAPTURE","",COUNTIF(Orders!$H:$H,AK754))</f>
        <v>1</v>
      </c>
      <c r="AP754" t="str">
        <f t="shared" si="143"/>
        <v>Matched to Order</v>
      </c>
      <c r="AQ754">
        <f>IF(COUNTIF($A$2:A754,A754)=1,1,0)</f>
        <v>1</v>
      </c>
    </row>
    <row r="755" spans="1:43" x14ac:dyDescent="0.3">
      <c r="A755" t="s">
        <v>12701</v>
      </c>
      <c r="C755" t="s">
        <v>12702</v>
      </c>
      <c r="D755" s="1">
        <v>46270</v>
      </c>
      <c r="E755" t="s">
        <v>11819</v>
      </c>
      <c r="F755" t="s">
        <v>9</v>
      </c>
      <c r="G755">
        <v>1348</v>
      </c>
      <c r="H755">
        <v>0</v>
      </c>
      <c r="I755">
        <v>0</v>
      </c>
      <c r="J755">
        <v>1348</v>
      </c>
      <c r="K755" s="1">
        <v>46272</v>
      </c>
      <c r="L755" t="s">
        <v>12661</v>
      </c>
      <c r="M755">
        <f t="shared" si="132"/>
        <v>1</v>
      </c>
      <c r="N755">
        <f>COUNTIF(Orders!$A:$A,C755)</f>
        <v>1</v>
      </c>
      <c r="P755">
        <f>COUNTIF(Orders!$H:$H,UPPER(SUBSTITUTE(TRIM(C755),"-","")))</f>
        <v>1</v>
      </c>
      <c r="R755" t="str">
        <f t="shared" si="133"/>
        <v>Matched Order Reference</v>
      </c>
      <c r="S755">
        <f t="shared" si="134"/>
        <v>1</v>
      </c>
      <c r="V755" cm="1">
        <f t="array" ref="V755">IF(E755&lt;&gt;"CAPTURE",0,SUMPRODUCT((MDR_Rates!$A$2:$A$10=F755)*(G755&gt;MDR_Rates!$B$2:$B$10)*((MDR_Rates!$C$2:$C$10="")+(G755&lt;=MDR_Rates!$C$2:$C$10))*MDR_Rates!$D$2:$D$10))</f>
        <v>0</v>
      </c>
      <c r="W755">
        <f t="shared" si="135"/>
        <v>0</v>
      </c>
      <c r="X755">
        <f t="shared" si="136"/>
        <v>0</v>
      </c>
      <c r="Y755">
        <f t="shared" si="137"/>
        <v>0</v>
      </c>
      <c r="Z755">
        <f t="shared" si="138"/>
        <v>0</v>
      </c>
      <c r="AG755" t="str">
        <f t="shared" si="139"/>
        <v/>
      </c>
      <c r="AI755" t="str">
        <f t="shared" si="140"/>
        <v/>
      </c>
      <c r="AJ755" t="str">
        <f t="shared" si="141"/>
        <v/>
      </c>
      <c r="AK755" t="str">
        <f t="shared" si="142"/>
        <v>ORD26001239</v>
      </c>
      <c r="AL755">
        <f>IF(E755&lt;&gt;"CAPTURE","",COUNTIF(Orders!$H:$H,AK755))</f>
        <v>1</v>
      </c>
      <c r="AP755" t="str">
        <f t="shared" si="143"/>
        <v>Matched to Order</v>
      </c>
      <c r="AQ755">
        <f>IF(COUNTIF($A$2:A755,A755)=1,1,0)</f>
        <v>1</v>
      </c>
    </row>
    <row r="756" spans="1:43" x14ac:dyDescent="0.3">
      <c r="A756" t="s">
        <v>12703</v>
      </c>
      <c r="C756" t="s">
        <v>12704</v>
      </c>
      <c r="D756" s="1">
        <v>46270</v>
      </c>
      <c r="E756" t="s">
        <v>11819</v>
      </c>
      <c r="F756" t="s">
        <v>17</v>
      </c>
      <c r="G756">
        <v>6347</v>
      </c>
      <c r="H756">
        <v>101.55</v>
      </c>
      <c r="I756">
        <v>18.28</v>
      </c>
      <c r="J756">
        <v>6227.17</v>
      </c>
      <c r="K756" s="1">
        <v>46272</v>
      </c>
      <c r="L756" t="s">
        <v>12661</v>
      </c>
      <c r="M756">
        <f t="shared" si="132"/>
        <v>1</v>
      </c>
      <c r="N756">
        <f>COUNTIF(Orders!$A:$A,C756)</f>
        <v>1</v>
      </c>
      <c r="P756">
        <f>COUNTIF(Orders!$H:$H,UPPER(SUBSTITUTE(TRIM(C756),"-","")))</f>
        <v>1</v>
      </c>
      <c r="R756" t="str">
        <f t="shared" si="133"/>
        <v>Matched Order Reference</v>
      </c>
      <c r="S756">
        <f t="shared" si="134"/>
        <v>1</v>
      </c>
      <c r="V756" cm="1">
        <f t="array" ref="V756">IF(E756&lt;&gt;"CAPTURE",0,SUMPRODUCT((MDR_Rates!$A$2:$A$10=F756)*(G756&gt;MDR_Rates!$B$2:$B$10)*((MDR_Rates!$C$2:$C$10="")+(G756&lt;=MDR_Rates!$C$2:$C$10))*MDR_Rates!$D$2:$D$10))</f>
        <v>1.6</v>
      </c>
      <c r="W756">
        <f t="shared" si="135"/>
        <v>101.55</v>
      </c>
      <c r="X756">
        <f t="shared" si="136"/>
        <v>18.28</v>
      </c>
      <c r="Y756">
        <f t="shared" si="137"/>
        <v>0</v>
      </c>
      <c r="Z756">
        <f t="shared" si="138"/>
        <v>0</v>
      </c>
      <c r="AG756" t="str">
        <f t="shared" si="139"/>
        <v/>
      </c>
      <c r="AI756" t="str">
        <f t="shared" si="140"/>
        <v/>
      </c>
      <c r="AJ756" t="str">
        <f t="shared" si="141"/>
        <v/>
      </c>
      <c r="AK756" t="str">
        <f t="shared" si="142"/>
        <v>ORD26001242</v>
      </c>
      <c r="AL756">
        <f>IF(E756&lt;&gt;"CAPTURE","",COUNTIF(Orders!$H:$H,AK756))</f>
        <v>1</v>
      </c>
      <c r="AP756" t="str">
        <f t="shared" si="143"/>
        <v>Matched to Order</v>
      </c>
      <c r="AQ756">
        <f>IF(COUNTIF($A$2:A756,A756)=1,1,0)</f>
        <v>1</v>
      </c>
    </row>
    <row r="757" spans="1:43" x14ac:dyDescent="0.3">
      <c r="A757" t="s">
        <v>12705</v>
      </c>
      <c r="C757" t="s">
        <v>2656</v>
      </c>
      <c r="D757" s="1">
        <v>46270</v>
      </c>
      <c r="E757" t="s">
        <v>11819</v>
      </c>
      <c r="F757" t="s">
        <v>9</v>
      </c>
      <c r="G757">
        <v>799</v>
      </c>
      <c r="H757">
        <v>0</v>
      </c>
      <c r="I757">
        <v>0</v>
      </c>
      <c r="J757">
        <v>799</v>
      </c>
      <c r="K757" s="1">
        <v>46272</v>
      </c>
      <c r="L757" t="s">
        <v>12661</v>
      </c>
      <c r="M757">
        <f t="shared" si="132"/>
        <v>1</v>
      </c>
      <c r="N757">
        <f>COUNTIF(Orders!$A:$A,C757)</f>
        <v>1</v>
      </c>
      <c r="P757">
        <f>COUNTIF(Orders!$H:$H,UPPER(SUBSTITUTE(TRIM(C757),"-","")))</f>
        <v>1</v>
      </c>
      <c r="R757" t="str">
        <f t="shared" si="133"/>
        <v>Matched Order Reference</v>
      </c>
      <c r="S757">
        <f t="shared" si="134"/>
        <v>1</v>
      </c>
      <c r="V757" cm="1">
        <f t="array" ref="V757">IF(E757&lt;&gt;"CAPTURE",0,SUMPRODUCT((MDR_Rates!$A$2:$A$10=F757)*(G757&gt;MDR_Rates!$B$2:$B$10)*((MDR_Rates!$C$2:$C$10="")+(G757&lt;=MDR_Rates!$C$2:$C$10))*MDR_Rates!$D$2:$D$10))</f>
        <v>0</v>
      </c>
      <c r="W757">
        <f t="shared" si="135"/>
        <v>0</v>
      </c>
      <c r="X757">
        <f t="shared" si="136"/>
        <v>0</v>
      </c>
      <c r="Y757">
        <f t="shared" si="137"/>
        <v>0</v>
      </c>
      <c r="Z757">
        <f t="shared" si="138"/>
        <v>0</v>
      </c>
      <c r="AG757" t="str">
        <f t="shared" si="139"/>
        <v/>
      </c>
      <c r="AI757" t="str">
        <f t="shared" si="140"/>
        <v/>
      </c>
      <c r="AJ757" t="str">
        <f t="shared" si="141"/>
        <v/>
      </c>
      <c r="AK757" t="str">
        <f t="shared" si="142"/>
        <v>ORD26001321</v>
      </c>
      <c r="AL757">
        <f>IF(E757&lt;&gt;"CAPTURE","",COUNTIF(Orders!$H:$H,AK757))</f>
        <v>1</v>
      </c>
      <c r="AP757" t="str">
        <f t="shared" si="143"/>
        <v>Matched to Order</v>
      </c>
      <c r="AQ757">
        <f>IF(COUNTIF($A$2:A757,A757)=1,1,0)</f>
        <v>1</v>
      </c>
    </row>
    <row r="758" spans="1:43" x14ac:dyDescent="0.3">
      <c r="A758" t="s">
        <v>12706</v>
      </c>
      <c r="C758" t="s">
        <v>2698</v>
      </c>
      <c r="D758" s="1">
        <v>46270</v>
      </c>
      <c r="E758" t="s">
        <v>11819</v>
      </c>
      <c r="F758" t="s">
        <v>17</v>
      </c>
      <c r="G758">
        <v>1799</v>
      </c>
      <c r="H758">
        <v>32.380000000000003</v>
      </c>
      <c r="I758">
        <v>5.83</v>
      </c>
      <c r="J758">
        <v>1760.79</v>
      </c>
      <c r="K758" s="1">
        <v>46272</v>
      </c>
      <c r="L758" t="s">
        <v>12661</v>
      </c>
      <c r="M758">
        <f t="shared" si="132"/>
        <v>1</v>
      </c>
      <c r="N758">
        <f>COUNTIF(Orders!$A:$A,C758)</f>
        <v>1</v>
      </c>
      <c r="P758">
        <f>COUNTIF(Orders!$H:$H,UPPER(SUBSTITUTE(TRIM(C758),"-","")))</f>
        <v>1</v>
      </c>
      <c r="R758" t="str">
        <f t="shared" si="133"/>
        <v>Matched Order Reference</v>
      </c>
      <c r="S758">
        <f t="shared" si="134"/>
        <v>1</v>
      </c>
      <c r="V758" cm="1">
        <f t="array" ref="V758">IF(E758&lt;&gt;"CAPTURE",0,SUMPRODUCT((MDR_Rates!$A$2:$A$10=F758)*(G758&gt;MDR_Rates!$B$2:$B$10)*((MDR_Rates!$C$2:$C$10="")+(G758&lt;=MDR_Rates!$C$2:$C$10))*MDR_Rates!$D$2:$D$10))</f>
        <v>1.8</v>
      </c>
      <c r="W758">
        <f t="shared" si="135"/>
        <v>32.380000000000003</v>
      </c>
      <c r="X758">
        <f t="shared" si="136"/>
        <v>5.83</v>
      </c>
      <c r="Y758">
        <f t="shared" si="137"/>
        <v>0</v>
      </c>
      <c r="Z758">
        <f t="shared" si="138"/>
        <v>0</v>
      </c>
      <c r="AG758" t="str">
        <f t="shared" si="139"/>
        <v/>
      </c>
      <c r="AI758" t="str">
        <f t="shared" si="140"/>
        <v/>
      </c>
      <c r="AJ758" t="str">
        <f t="shared" si="141"/>
        <v/>
      </c>
      <c r="AK758" t="str">
        <f t="shared" si="142"/>
        <v>ORD26001342</v>
      </c>
      <c r="AL758">
        <f>IF(E758&lt;&gt;"CAPTURE","",COUNTIF(Orders!$H:$H,AK758))</f>
        <v>1</v>
      </c>
      <c r="AP758" t="str">
        <f t="shared" si="143"/>
        <v>Matched to Order</v>
      </c>
      <c r="AQ758">
        <f>IF(COUNTIF($A$2:A758,A758)=1,1,0)</f>
        <v>1</v>
      </c>
    </row>
    <row r="759" spans="1:43" x14ac:dyDescent="0.3">
      <c r="A759" t="s">
        <v>12707</v>
      </c>
      <c r="C759" t="s">
        <v>2700</v>
      </c>
      <c r="D759" s="1">
        <v>46270</v>
      </c>
      <c r="E759" t="s">
        <v>11819</v>
      </c>
      <c r="F759" t="s">
        <v>17</v>
      </c>
      <c r="G759">
        <v>799</v>
      </c>
      <c r="H759">
        <v>14.38</v>
      </c>
      <c r="I759">
        <v>2.59</v>
      </c>
      <c r="J759">
        <v>782.03</v>
      </c>
      <c r="K759" s="1">
        <v>46272</v>
      </c>
      <c r="L759" t="s">
        <v>12661</v>
      </c>
      <c r="M759">
        <f t="shared" si="132"/>
        <v>1</v>
      </c>
      <c r="N759">
        <f>COUNTIF(Orders!$A:$A,C759)</f>
        <v>1</v>
      </c>
      <c r="P759">
        <f>COUNTIF(Orders!$H:$H,UPPER(SUBSTITUTE(TRIM(C759),"-","")))</f>
        <v>1</v>
      </c>
      <c r="R759" t="str">
        <f t="shared" si="133"/>
        <v>Matched Order Reference</v>
      </c>
      <c r="S759">
        <f t="shared" si="134"/>
        <v>1</v>
      </c>
      <c r="V759" cm="1">
        <f t="array" ref="V759">IF(E759&lt;&gt;"CAPTURE",0,SUMPRODUCT((MDR_Rates!$A$2:$A$10=F759)*(G759&gt;MDR_Rates!$B$2:$B$10)*((MDR_Rates!$C$2:$C$10="")+(G759&lt;=MDR_Rates!$C$2:$C$10))*MDR_Rates!$D$2:$D$10))</f>
        <v>1.8</v>
      </c>
      <c r="W759">
        <f t="shared" si="135"/>
        <v>14.38</v>
      </c>
      <c r="X759">
        <f t="shared" si="136"/>
        <v>2.59</v>
      </c>
      <c r="Y759">
        <f t="shared" si="137"/>
        <v>0</v>
      </c>
      <c r="Z759">
        <f t="shared" si="138"/>
        <v>0</v>
      </c>
      <c r="AG759" t="str">
        <f t="shared" si="139"/>
        <v/>
      </c>
      <c r="AI759" t="str">
        <f t="shared" si="140"/>
        <v/>
      </c>
      <c r="AJ759" t="str">
        <f t="shared" si="141"/>
        <v/>
      </c>
      <c r="AK759" t="str">
        <f t="shared" si="142"/>
        <v>ORD26001343</v>
      </c>
      <c r="AL759">
        <f>IF(E759&lt;&gt;"CAPTURE","",COUNTIF(Orders!$H:$H,AK759))</f>
        <v>1</v>
      </c>
      <c r="AP759" t="str">
        <f t="shared" si="143"/>
        <v>Matched to Order</v>
      </c>
      <c r="AQ759">
        <f>IF(COUNTIF($A$2:A759,A759)=1,1,0)</f>
        <v>1</v>
      </c>
    </row>
    <row r="760" spans="1:43" x14ac:dyDescent="0.3">
      <c r="A760" t="s">
        <v>12708</v>
      </c>
      <c r="C760" t="s">
        <v>2899</v>
      </c>
      <c r="D760" s="1">
        <v>46270</v>
      </c>
      <c r="E760" t="s">
        <v>11819</v>
      </c>
      <c r="F760" t="s">
        <v>9</v>
      </c>
      <c r="G760">
        <v>1499</v>
      </c>
      <c r="H760">
        <v>0</v>
      </c>
      <c r="I760">
        <v>0</v>
      </c>
      <c r="J760">
        <v>1499</v>
      </c>
      <c r="K760" s="1">
        <v>46272</v>
      </c>
      <c r="L760" t="s">
        <v>12661</v>
      </c>
      <c r="M760">
        <f t="shared" si="132"/>
        <v>1</v>
      </c>
      <c r="N760">
        <f>COUNTIF(Orders!$A:$A,C760)</f>
        <v>1</v>
      </c>
      <c r="P760">
        <f>COUNTIF(Orders!$H:$H,UPPER(SUBSTITUTE(TRIM(C760),"-","")))</f>
        <v>1</v>
      </c>
      <c r="R760" t="str">
        <f t="shared" si="133"/>
        <v>Matched Order Reference</v>
      </c>
      <c r="S760">
        <f t="shared" si="134"/>
        <v>1</v>
      </c>
      <c r="V760" cm="1">
        <f t="array" ref="V760">IF(E760&lt;&gt;"CAPTURE",0,SUMPRODUCT((MDR_Rates!$A$2:$A$10=F760)*(G760&gt;MDR_Rates!$B$2:$B$10)*((MDR_Rates!$C$2:$C$10="")+(G760&lt;=MDR_Rates!$C$2:$C$10))*MDR_Rates!$D$2:$D$10))</f>
        <v>0</v>
      </c>
      <c r="W760">
        <f t="shared" si="135"/>
        <v>0</v>
      </c>
      <c r="X760">
        <f t="shared" si="136"/>
        <v>0</v>
      </c>
      <c r="Y760">
        <f t="shared" si="137"/>
        <v>0</v>
      </c>
      <c r="Z760">
        <f t="shared" si="138"/>
        <v>0</v>
      </c>
      <c r="AG760" t="str">
        <f t="shared" si="139"/>
        <v/>
      </c>
      <c r="AI760" t="str">
        <f t="shared" si="140"/>
        <v/>
      </c>
      <c r="AJ760" t="str">
        <f t="shared" si="141"/>
        <v/>
      </c>
      <c r="AK760" t="str">
        <f t="shared" si="142"/>
        <v>ORD26001444</v>
      </c>
      <c r="AL760">
        <f>IF(E760&lt;&gt;"CAPTURE","",COUNTIF(Orders!$H:$H,AK760))</f>
        <v>1</v>
      </c>
      <c r="AP760" t="str">
        <f t="shared" si="143"/>
        <v>Matched to Order</v>
      </c>
      <c r="AQ760">
        <f>IF(COUNTIF($A$2:A760,A760)=1,1,0)</f>
        <v>1</v>
      </c>
    </row>
    <row r="761" spans="1:43" x14ac:dyDescent="0.3">
      <c r="A761" t="s">
        <v>12709</v>
      </c>
      <c r="C761" t="s">
        <v>2953</v>
      </c>
      <c r="D761" s="1">
        <v>46270</v>
      </c>
      <c r="E761" t="s">
        <v>11819</v>
      </c>
      <c r="F761" t="s">
        <v>9</v>
      </c>
      <c r="G761">
        <v>4498</v>
      </c>
      <c r="H761">
        <v>13.49</v>
      </c>
      <c r="I761">
        <v>2.4300000000000002</v>
      </c>
      <c r="J761">
        <v>4482.08</v>
      </c>
      <c r="K761" s="1">
        <v>46272</v>
      </c>
      <c r="L761" t="s">
        <v>12661</v>
      </c>
      <c r="M761">
        <f t="shared" si="132"/>
        <v>1</v>
      </c>
      <c r="N761">
        <f>COUNTIF(Orders!$A:$A,C761)</f>
        <v>1</v>
      </c>
      <c r="P761">
        <f>COUNTIF(Orders!$H:$H,UPPER(SUBSTITUTE(TRIM(C761),"-","")))</f>
        <v>1</v>
      </c>
      <c r="R761" t="str">
        <f t="shared" si="133"/>
        <v>Matched Order Reference</v>
      </c>
      <c r="S761">
        <f t="shared" si="134"/>
        <v>1</v>
      </c>
      <c r="V761" cm="1">
        <f t="array" ref="V761">IF(E761&lt;&gt;"CAPTURE",0,SUMPRODUCT((MDR_Rates!$A$2:$A$10=F761)*(G761&gt;MDR_Rates!$B$2:$B$10)*((MDR_Rates!$C$2:$C$10="")+(G761&lt;=MDR_Rates!$C$2:$C$10))*MDR_Rates!$D$2:$D$10))</f>
        <v>0.3</v>
      </c>
      <c r="W761">
        <f t="shared" si="135"/>
        <v>13.49</v>
      </c>
      <c r="X761">
        <f t="shared" si="136"/>
        <v>2.4300000000000002</v>
      </c>
      <c r="Y761">
        <f t="shared" si="137"/>
        <v>0</v>
      </c>
      <c r="Z761">
        <f t="shared" si="138"/>
        <v>0</v>
      </c>
      <c r="AG761" t="str">
        <f t="shared" si="139"/>
        <v/>
      </c>
      <c r="AI761" t="str">
        <f t="shared" si="140"/>
        <v/>
      </c>
      <c r="AJ761" t="str">
        <f t="shared" si="141"/>
        <v/>
      </c>
      <c r="AK761" t="str">
        <f t="shared" si="142"/>
        <v>ORD26001471</v>
      </c>
      <c r="AL761">
        <f>IF(E761&lt;&gt;"CAPTURE","",COUNTIF(Orders!$H:$H,AK761))</f>
        <v>1</v>
      </c>
      <c r="AP761" t="str">
        <f t="shared" si="143"/>
        <v>Matched to Order</v>
      </c>
      <c r="AQ761">
        <f>IF(COUNTIF($A$2:A761,A761)=1,1,0)</f>
        <v>1</v>
      </c>
    </row>
    <row r="762" spans="1:43" x14ac:dyDescent="0.3">
      <c r="A762" t="s">
        <v>12710</v>
      </c>
      <c r="C762" t="s">
        <v>12711</v>
      </c>
      <c r="D762" s="1">
        <v>46270</v>
      </c>
      <c r="E762" t="s">
        <v>11819</v>
      </c>
      <c r="F762" t="s">
        <v>44</v>
      </c>
      <c r="G762">
        <v>5998</v>
      </c>
      <c r="H762">
        <v>101.97</v>
      </c>
      <c r="I762">
        <v>18.350000000000001</v>
      </c>
      <c r="J762">
        <v>5877.68</v>
      </c>
      <c r="K762" s="1">
        <v>46272</v>
      </c>
      <c r="L762" t="s">
        <v>12661</v>
      </c>
      <c r="M762">
        <f t="shared" si="132"/>
        <v>1</v>
      </c>
      <c r="N762">
        <f>COUNTIF(Orders!$A:$A,C762)</f>
        <v>0</v>
      </c>
      <c r="P762">
        <f>COUNTIF(Orders!$H:$H,UPPER(SUBSTITUTE(TRIM(C762),"-","")))</f>
        <v>1</v>
      </c>
      <c r="R762" t="str">
        <f t="shared" si="133"/>
        <v>Matched Order Reference</v>
      </c>
      <c r="S762">
        <f t="shared" si="134"/>
        <v>1</v>
      </c>
      <c r="V762" cm="1">
        <f t="array" ref="V762">IF(E762&lt;&gt;"CAPTURE",0,SUMPRODUCT((MDR_Rates!$A$2:$A$10=F762)*(G762&gt;MDR_Rates!$B$2:$B$10)*((MDR_Rates!$C$2:$C$10="")+(G762&lt;=MDR_Rates!$C$2:$C$10))*MDR_Rates!$D$2:$D$10))</f>
        <v>1.7</v>
      </c>
      <c r="W762">
        <f t="shared" si="135"/>
        <v>101.97</v>
      </c>
      <c r="X762">
        <f t="shared" si="136"/>
        <v>18.350000000000001</v>
      </c>
      <c r="Y762">
        <f t="shared" si="137"/>
        <v>0</v>
      </c>
      <c r="Z762">
        <f t="shared" si="138"/>
        <v>0</v>
      </c>
      <c r="AG762" t="str">
        <f t="shared" si="139"/>
        <v/>
      </c>
      <c r="AI762" t="str">
        <f t="shared" si="140"/>
        <v/>
      </c>
      <c r="AJ762" t="str">
        <f t="shared" si="141"/>
        <v/>
      </c>
      <c r="AK762" t="str">
        <f t="shared" si="142"/>
        <v>ORD26001475</v>
      </c>
      <c r="AL762">
        <f>IF(E762&lt;&gt;"CAPTURE","",COUNTIF(Orders!$H:$H,AK762))</f>
        <v>1</v>
      </c>
      <c r="AP762" t="str">
        <f t="shared" si="143"/>
        <v>Matched to Order</v>
      </c>
      <c r="AQ762">
        <f>IF(COUNTIF($A$2:A762,A762)=1,1,0)</f>
        <v>1</v>
      </c>
    </row>
    <row r="763" spans="1:43" x14ac:dyDescent="0.3">
      <c r="A763" t="s">
        <v>12712</v>
      </c>
      <c r="C763" t="s">
        <v>3001</v>
      </c>
      <c r="D763" s="1">
        <v>46270</v>
      </c>
      <c r="E763" t="s">
        <v>11819</v>
      </c>
      <c r="F763" t="s">
        <v>9</v>
      </c>
      <c r="G763">
        <v>3499</v>
      </c>
      <c r="H763">
        <v>10.5</v>
      </c>
      <c r="I763">
        <v>1.89</v>
      </c>
      <c r="J763">
        <v>3486.61</v>
      </c>
      <c r="K763" s="1">
        <v>46272</v>
      </c>
      <c r="L763" t="s">
        <v>12661</v>
      </c>
      <c r="M763">
        <f t="shared" si="132"/>
        <v>1</v>
      </c>
      <c r="N763">
        <f>COUNTIF(Orders!$A:$A,C763)</f>
        <v>1</v>
      </c>
      <c r="P763">
        <f>COUNTIF(Orders!$H:$H,UPPER(SUBSTITUTE(TRIM(C763),"-","")))</f>
        <v>1</v>
      </c>
      <c r="R763" t="str">
        <f t="shared" si="133"/>
        <v>Matched Order Reference</v>
      </c>
      <c r="S763">
        <f t="shared" si="134"/>
        <v>1</v>
      </c>
      <c r="V763" cm="1">
        <f t="array" ref="V763">IF(E763&lt;&gt;"CAPTURE",0,SUMPRODUCT((MDR_Rates!$A$2:$A$10=F763)*(G763&gt;MDR_Rates!$B$2:$B$10)*((MDR_Rates!$C$2:$C$10="")+(G763&lt;=MDR_Rates!$C$2:$C$10))*MDR_Rates!$D$2:$D$10))</f>
        <v>0.3</v>
      </c>
      <c r="W763">
        <f t="shared" si="135"/>
        <v>10.5</v>
      </c>
      <c r="X763">
        <f t="shared" si="136"/>
        <v>1.89</v>
      </c>
      <c r="Y763">
        <f t="shared" si="137"/>
        <v>0</v>
      </c>
      <c r="Z763">
        <f t="shared" si="138"/>
        <v>0</v>
      </c>
      <c r="AG763" t="str">
        <f t="shared" si="139"/>
        <v/>
      </c>
      <c r="AI763" t="str">
        <f t="shared" si="140"/>
        <v/>
      </c>
      <c r="AJ763" t="str">
        <f t="shared" si="141"/>
        <v/>
      </c>
      <c r="AK763" t="str">
        <f t="shared" si="142"/>
        <v>ORD26001495</v>
      </c>
      <c r="AL763">
        <f>IF(E763&lt;&gt;"CAPTURE","",COUNTIF(Orders!$H:$H,AK763))</f>
        <v>1</v>
      </c>
      <c r="AP763" t="str">
        <f t="shared" si="143"/>
        <v>Matched to Order</v>
      </c>
      <c r="AQ763">
        <f>IF(COUNTIF($A$2:A763,A763)=1,1,0)</f>
        <v>1</v>
      </c>
    </row>
    <row r="764" spans="1:43" x14ac:dyDescent="0.3">
      <c r="A764" t="s">
        <v>12713</v>
      </c>
      <c r="C764" t="s">
        <v>3011</v>
      </c>
      <c r="D764" s="1">
        <v>46270</v>
      </c>
      <c r="E764" t="s">
        <v>11819</v>
      </c>
      <c r="F764" t="s">
        <v>17</v>
      </c>
      <c r="G764">
        <v>1799</v>
      </c>
      <c r="H764">
        <v>32.380000000000003</v>
      </c>
      <c r="I764">
        <v>5.83</v>
      </c>
      <c r="J764">
        <v>1760.79</v>
      </c>
      <c r="K764" s="1">
        <v>46272</v>
      </c>
      <c r="L764" t="s">
        <v>12661</v>
      </c>
      <c r="M764">
        <f t="shared" si="132"/>
        <v>1</v>
      </c>
      <c r="N764">
        <f>COUNTIF(Orders!$A:$A,C764)</f>
        <v>1</v>
      </c>
      <c r="P764">
        <f>COUNTIF(Orders!$H:$H,UPPER(SUBSTITUTE(TRIM(C764),"-","")))</f>
        <v>1</v>
      </c>
      <c r="R764" t="str">
        <f t="shared" si="133"/>
        <v>Matched Order Reference</v>
      </c>
      <c r="S764">
        <f t="shared" si="134"/>
        <v>1</v>
      </c>
      <c r="V764" cm="1">
        <f t="array" ref="V764">IF(E764&lt;&gt;"CAPTURE",0,SUMPRODUCT((MDR_Rates!$A$2:$A$10=F764)*(G764&gt;MDR_Rates!$B$2:$B$10)*((MDR_Rates!$C$2:$C$10="")+(G764&lt;=MDR_Rates!$C$2:$C$10))*MDR_Rates!$D$2:$D$10))</f>
        <v>1.8</v>
      </c>
      <c r="W764">
        <f t="shared" si="135"/>
        <v>32.380000000000003</v>
      </c>
      <c r="X764">
        <f t="shared" si="136"/>
        <v>5.83</v>
      </c>
      <c r="Y764">
        <f t="shared" si="137"/>
        <v>0</v>
      </c>
      <c r="Z764">
        <f t="shared" si="138"/>
        <v>0</v>
      </c>
      <c r="AG764" t="str">
        <f t="shared" si="139"/>
        <v/>
      </c>
      <c r="AI764" t="str">
        <f t="shared" si="140"/>
        <v/>
      </c>
      <c r="AJ764" t="str">
        <f t="shared" si="141"/>
        <v/>
      </c>
      <c r="AK764" t="str">
        <f t="shared" si="142"/>
        <v>ORD26001500</v>
      </c>
      <c r="AL764">
        <f>IF(E764&lt;&gt;"CAPTURE","",COUNTIF(Orders!$H:$H,AK764))</f>
        <v>1</v>
      </c>
      <c r="AP764" t="str">
        <f t="shared" si="143"/>
        <v>Matched to Order</v>
      </c>
      <c r="AQ764">
        <f>IF(COUNTIF($A$2:A764,A764)=1,1,0)</f>
        <v>1</v>
      </c>
    </row>
    <row r="765" spans="1:43" x14ac:dyDescent="0.3">
      <c r="A765" t="s">
        <v>12714</v>
      </c>
      <c r="C765" t="s">
        <v>3023</v>
      </c>
      <c r="D765" s="1">
        <v>46270</v>
      </c>
      <c r="E765" t="s">
        <v>11819</v>
      </c>
      <c r="F765" t="s">
        <v>44</v>
      </c>
      <c r="G765">
        <v>1098</v>
      </c>
      <c r="H765">
        <v>20.86</v>
      </c>
      <c r="I765">
        <v>3.75</v>
      </c>
      <c r="J765">
        <v>1073.3900000000001</v>
      </c>
      <c r="K765" s="1">
        <v>46272</v>
      </c>
      <c r="L765" t="s">
        <v>12661</v>
      </c>
      <c r="M765">
        <f t="shared" si="132"/>
        <v>1</v>
      </c>
      <c r="N765">
        <f>COUNTIF(Orders!$A:$A,C765)</f>
        <v>1</v>
      </c>
      <c r="P765">
        <f>COUNTIF(Orders!$H:$H,UPPER(SUBSTITUTE(TRIM(C765),"-","")))</f>
        <v>1</v>
      </c>
      <c r="R765" t="str">
        <f t="shared" si="133"/>
        <v>Matched Order Reference</v>
      </c>
      <c r="S765">
        <f t="shared" si="134"/>
        <v>1</v>
      </c>
      <c r="V765" cm="1">
        <f t="array" ref="V765">IF(E765&lt;&gt;"CAPTURE",0,SUMPRODUCT((MDR_Rates!$A$2:$A$10=F765)*(G765&gt;MDR_Rates!$B$2:$B$10)*((MDR_Rates!$C$2:$C$10="")+(G765&lt;=MDR_Rates!$C$2:$C$10))*MDR_Rates!$D$2:$D$10))</f>
        <v>1.9</v>
      </c>
      <c r="W765">
        <f t="shared" si="135"/>
        <v>20.86</v>
      </c>
      <c r="X765">
        <f t="shared" si="136"/>
        <v>3.75</v>
      </c>
      <c r="Y765">
        <f t="shared" si="137"/>
        <v>0</v>
      </c>
      <c r="Z765">
        <f t="shared" si="138"/>
        <v>0</v>
      </c>
      <c r="AG765" t="str">
        <f t="shared" si="139"/>
        <v/>
      </c>
      <c r="AI765" t="str">
        <f t="shared" si="140"/>
        <v/>
      </c>
      <c r="AJ765" t="str">
        <f t="shared" si="141"/>
        <v/>
      </c>
      <c r="AK765" t="str">
        <f t="shared" si="142"/>
        <v>ORD26001506</v>
      </c>
      <c r="AL765">
        <f>IF(E765&lt;&gt;"CAPTURE","",COUNTIF(Orders!$H:$H,AK765))</f>
        <v>1</v>
      </c>
      <c r="AP765" t="str">
        <f t="shared" si="143"/>
        <v>Matched to Order</v>
      </c>
      <c r="AQ765">
        <f>IF(COUNTIF($A$2:A765,A765)=1,1,0)</f>
        <v>1</v>
      </c>
    </row>
    <row r="766" spans="1:43" x14ac:dyDescent="0.3">
      <c r="A766" t="s">
        <v>12715</v>
      </c>
      <c r="C766" t="s">
        <v>12716</v>
      </c>
      <c r="D766" s="1">
        <v>46270</v>
      </c>
      <c r="E766" t="s">
        <v>11819</v>
      </c>
      <c r="F766" t="s">
        <v>9</v>
      </c>
      <c r="G766">
        <v>5797</v>
      </c>
      <c r="H766">
        <v>17.39</v>
      </c>
      <c r="I766">
        <v>3.13</v>
      </c>
      <c r="J766">
        <v>5776.48</v>
      </c>
      <c r="K766" s="1">
        <v>46272</v>
      </c>
      <c r="L766" t="s">
        <v>12661</v>
      </c>
      <c r="M766">
        <f t="shared" si="132"/>
        <v>1</v>
      </c>
      <c r="N766">
        <f>COUNTIF(Orders!$A:$A,C766)</f>
        <v>1</v>
      </c>
      <c r="P766">
        <f>COUNTIF(Orders!$H:$H,UPPER(SUBSTITUTE(TRIM(C766),"-","")))</f>
        <v>1</v>
      </c>
      <c r="R766" t="str">
        <f t="shared" si="133"/>
        <v>Matched Order Reference</v>
      </c>
      <c r="S766">
        <f t="shared" si="134"/>
        <v>1</v>
      </c>
      <c r="V766" cm="1">
        <f t="array" ref="V766">IF(E766&lt;&gt;"CAPTURE",0,SUMPRODUCT((MDR_Rates!$A$2:$A$10=F766)*(G766&gt;MDR_Rates!$B$2:$B$10)*((MDR_Rates!$C$2:$C$10="")+(G766&lt;=MDR_Rates!$C$2:$C$10))*MDR_Rates!$D$2:$D$10))</f>
        <v>0.3</v>
      </c>
      <c r="W766">
        <f t="shared" si="135"/>
        <v>17.39</v>
      </c>
      <c r="X766">
        <f t="shared" si="136"/>
        <v>3.13</v>
      </c>
      <c r="Y766">
        <f t="shared" si="137"/>
        <v>0</v>
      </c>
      <c r="Z766">
        <f t="shared" si="138"/>
        <v>0</v>
      </c>
      <c r="AG766" t="str">
        <f t="shared" si="139"/>
        <v/>
      </c>
      <c r="AI766" t="str">
        <f t="shared" si="140"/>
        <v/>
      </c>
      <c r="AJ766" t="str">
        <f t="shared" si="141"/>
        <v/>
      </c>
      <c r="AK766" t="str">
        <f t="shared" si="142"/>
        <v>ORD26001538</v>
      </c>
      <c r="AL766">
        <f>IF(E766&lt;&gt;"CAPTURE","",COUNTIF(Orders!$H:$H,AK766))</f>
        <v>1</v>
      </c>
      <c r="AP766" t="str">
        <f t="shared" si="143"/>
        <v>Matched to Order</v>
      </c>
      <c r="AQ766">
        <f>IF(COUNTIF($A$2:A766,A766)=1,1,0)</f>
        <v>1</v>
      </c>
    </row>
    <row r="767" spans="1:43" x14ac:dyDescent="0.3">
      <c r="A767" t="s">
        <v>12717</v>
      </c>
      <c r="C767" t="s">
        <v>12718</v>
      </c>
      <c r="D767" s="1">
        <v>46270</v>
      </c>
      <c r="E767" t="s">
        <v>11819</v>
      </c>
      <c r="F767" t="s">
        <v>44</v>
      </c>
      <c r="G767">
        <v>2999</v>
      </c>
      <c r="H767">
        <v>50.98</v>
      </c>
      <c r="I767">
        <v>9.18</v>
      </c>
      <c r="J767">
        <v>2938.84</v>
      </c>
      <c r="K767" s="1">
        <v>46272</v>
      </c>
      <c r="L767" t="s">
        <v>12661</v>
      </c>
      <c r="M767">
        <f t="shared" si="132"/>
        <v>1</v>
      </c>
      <c r="N767">
        <f>COUNTIF(Orders!$A:$A,C767)</f>
        <v>1</v>
      </c>
      <c r="P767">
        <f>COUNTIF(Orders!$H:$H,UPPER(SUBSTITUTE(TRIM(C767),"-","")))</f>
        <v>1</v>
      </c>
      <c r="R767" t="str">
        <f t="shared" si="133"/>
        <v>Matched Order Reference</v>
      </c>
      <c r="S767">
        <f t="shared" si="134"/>
        <v>1</v>
      </c>
      <c r="V767" cm="1">
        <f t="array" ref="V767">IF(E767&lt;&gt;"CAPTURE",0,SUMPRODUCT((MDR_Rates!$A$2:$A$10=F767)*(G767&gt;MDR_Rates!$B$2:$B$10)*((MDR_Rates!$C$2:$C$10="")+(G767&lt;=MDR_Rates!$C$2:$C$10))*MDR_Rates!$D$2:$D$10))</f>
        <v>1.7</v>
      </c>
      <c r="W767">
        <f t="shared" si="135"/>
        <v>50.98</v>
      </c>
      <c r="X767">
        <f t="shared" si="136"/>
        <v>9.18</v>
      </c>
      <c r="Y767">
        <f t="shared" si="137"/>
        <v>0</v>
      </c>
      <c r="Z767">
        <f t="shared" si="138"/>
        <v>0</v>
      </c>
      <c r="AG767" t="str">
        <f t="shared" si="139"/>
        <v/>
      </c>
      <c r="AI767" t="str">
        <f t="shared" si="140"/>
        <v/>
      </c>
      <c r="AJ767" t="str">
        <f t="shared" si="141"/>
        <v/>
      </c>
      <c r="AK767" t="str">
        <f t="shared" si="142"/>
        <v>ORD26001546</v>
      </c>
      <c r="AL767">
        <f>IF(E767&lt;&gt;"CAPTURE","",COUNTIF(Orders!$H:$H,AK767))</f>
        <v>1</v>
      </c>
      <c r="AP767" t="str">
        <f t="shared" si="143"/>
        <v>Matched to Order</v>
      </c>
      <c r="AQ767">
        <f>IF(COUNTIF($A$2:A767,A767)=1,1,0)</f>
        <v>1</v>
      </c>
    </row>
    <row r="768" spans="1:43" x14ac:dyDescent="0.3">
      <c r="A768" t="s">
        <v>12719</v>
      </c>
      <c r="C768" t="s">
        <v>12720</v>
      </c>
      <c r="D768" s="1">
        <v>46270</v>
      </c>
      <c r="E768" t="s">
        <v>11819</v>
      </c>
      <c r="F768" t="s">
        <v>9</v>
      </c>
      <c r="G768">
        <v>6297</v>
      </c>
      <c r="H768">
        <v>18.89</v>
      </c>
      <c r="I768">
        <v>3.4</v>
      </c>
      <c r="J768">
        <v>6274.71</v>
      </c>
      <c r="K768" s="1">
        <v>46272</v>
      </c>
      <c r="L768" t="s">
        <v>12661</v>
      </c>
      <c r="M768">
        <f t="shared" si="132"/>
        <v>1</v>
      </c>
      <c r="N768">
        <f>COUNTIF(Orders!$A:$A,C768)</f>
        <v>0</v>
      </c>
      <c r="P768">
        <f>COUNTIF(Orders!$H:$H,UPPER(SUBSTITUTE(TRIM(C768),"-","")))</f>
        <v>1</v>
      </c>
      <c r="R768" t="str">
        <f t="shared" si="133"/>
        <v>Matched Order Reference</v>
      </c>
      <c r="S768">
        <f t="shared" si="134"/>
        <v>1</v>
      </c>
      <c r="V768" cm="1">
        <f t="array" ref="V768">IF(E768&lt;&gt;"CAPTURE",0,SUMPRODUCT((MDR_Rates!$A$2:$A$10=F768)*(G768&gt;MDR_Rates!$B$2:$B$10)*((MDR_Rates!$C$2:$C$10="")+(G768&lt;=MDR_Rates!$C$2:$C$10))*MDR_Rates!$D$2:$D$10))</f>
        <v>0.3</v>
      </c>
      <c r="W768">
        <f t="shared" si="135"/>
        <v>18.89</v>
      </c>
      <c r="X768">
        <f t="shared" si="136"/>
        <v>3.4</v>
      </c>
      <c r="Y768">
        <f t="shared" si="137"/>
        <v>0</v>
      </c>
      <c r="Z768">
        <f t="shared" si="138"/>
        <v>0</v>
      </c>
      <c r="AG768" t="str">
        <f t="shared" si="139"/>
        <v/>
      </c>
      <c r="AI768" t="str">
        <f t="shared" si="140"/>
        <v/>
      </c>
      <c r="AJ768" t="str">
        <f t="shared" si="141"/>
        <v/>
      </c>
      <c r="AK768" t="str">
        <f t="shared" si="142"/>
        <v>ORD26001550</v>
      </c>
      <c r="AL768">
        <f>IF(E768&lt;&gt;"CAPTURE","",COUNTIF(Orders!$H:$H,AK768))</f>
        <v>1</v>
      </c>
      <c r="AP768" t="str">
        <f t="shared" si="143"/>
        <v>Matched to Order</v>
      </c>
      <c r="AQ768">
        <f>IF(COUNTIF($A$2:A768,A768)=1,1,0)</f>
        <v>1</v>
      </c>
    </row>
    <row r="769" spans="1:43" x14ac:dyDescent="0.3">
      <c r="A769" t="s">
        <v>12721</v>
      </c>
      <c r="C769" t="s">
        <v>12722</v>
      </c>
      <c r="D769" s="1">
        <v>46270</v>
      </c>
      <c r="E769" t="s">
        <v>11819</v>
      </c>
      <c r="F769" t="s">
        <v>44</v>
      </c>
      <c r="G769">
        <v>3499</v>
      </c>
      <c r="H769">
        <v>83.98</v>
      </c>
      <c r="I769">
        <v>15.12</v>
      </c>
      <c r="J769">
        <v>3399.9</v>
      </c>
      <c r="K769" s="1">
        <v>46272</v>
      </c>
      <c r="L769" t="s">
        <v>12661</v>
      </c>
      <c r="M769">
        <f t="shared" si="132"/>
        <v>1</v>
      </c>
      <c r="N769">
        <f>COUNTIF(Orders!$A:$A,C769)</f>
        <v>0</v>
      </c>
      <c r="P769">
        <f>COUNTIF(Orders!$H:$H,UPPER(SUBSTITUTE(TRIM(C769),"-","")))</f>
        <v>1</v>
      </c>
      <c r="R769" t="str">
        <f t="shared" si="133"/>
        <v>Matched Order Reference</v>
      </c>
      <c r="S769">
        <f t="shared" si="134"/>
        <v>1</v>
      </c>
      <c r="V769" cm="1">
        <f t="array" ref="V769">IF(E769&lt;&gt;"CAPTURE",0,SUMPRODUCT((MDR_Rates!$A$2:$A$10=F769)*(G769&gt;MDR_Rates!$B$2:$B$10)*((MDR_Rates!$C$2:$C$10="")+(G769&lt;=MDR_Rates!$C$2:$C$10))*MDR_Rates!$D$2:$D$10))</f>
        <v>1.7</v>
      </c>
      <c r="W769">
        <f t="shared" si="135"/>
        <v>59.48</v>
      </c>
      <c r="X769">
        <f t="shared" si="136"/>
        <v>10.71</v>
      </c>
      <c r="Y769">
        <f t="shared" si="137"/>
        <v>24.5</v>
      </c>
      <c r="Z769">
        <f t="shared" si="138"/>
        <v>4.41</v>
      </c>
      <c r="AG769" t="str">
        <f t="shared" si="139"/>
        <v/>
      </c>
      <c r="AI769" t="str">
        <f t="shared" si="140"/>
        <v/>
      </c>
      <c r="AJ769" t="str">
        <f t="shared" si="141"/>
        <v/>
      </c>
      <c r="AK769" t="str">
        <f t="shared" si="142"/>
        <v>ORD26001707</v>
      </c>
      <c r="AL769">
        <f>IF(E769&lt;&gt;"CAPTURE","",COUNTIF(Orders!$H:$H,AK769))</f>
        <v>1</v>
      </c>
      <c r="AP769" t="str">
        <f t="shared" si="143"/>
        <v>Matched to Order</v>
      </c>
      <c r="AQ769">
        <f>IF(COUNTIF($A$2:A769,A769)=1,1,0)</f>
        <v>1</v>
      </c>
    </row>
    <row r="770" spans="1:43" x14ac:dyDescent="0.3">
      <c r="A770" t="s">
        <v>12723</v>
      </c>
      <c r="C770" t="s">
        <v>3443</v>
      </c>
      <c r="D770" s="1">
        <v>46270</v>
      </c>
      <c r="E770" t="s">
        <v>11819</v>
      </c>
      <c r="F770" t="s">
        <v>9</v>
      </c>
      <c r="G770">
        <v>7297</v>
      </c>
      <c r="H770">
        <v>21.89</v>
      </c>
      <c r="I770">
        <v>3.94</v>
      </c>
      <c r="J770">
        <v>7271.17</v>
      </c>
      <c r="K770" s="1">
        <v>46272</v>
      </c>
      <c r="L770" t="s">
        <v>12661</v>
      </c>
      <c r="M770">
        <f t="shared" si="132"/>
        <v>1</v>
      </c>
      <c r="N770">
        <f>COUNTIF(Orders!$A:$A,C770)</f>
        <v>1</v>
      </c>
      <c r="P770">
        <f>COUNTIF(Orders!$H:$H,UPPER(SUBSTITUTE(TRIM(C770),"-","")))</f>
        <v>1</v>
      </c>
      <c r="R770" t="str">
        <f t="shared" si="133"/>
        <v>Matched Order Reference</v>
      </c>
      <c r="S770">
        <f t="shared" si="134"/>
        <v>1</v>
      </c>
      <c r="V770" cm="1">
        <f t="array" ref="V770">IF(E770&lt;&gt;"CAPTURE",0,SUMPRODUCT((MDR_Rates!$A$2:$A$10=F770)*(G770&gt;MDR_Rates!$B$2:$B$10)*((MDR_Rates!$C$2:$C$10="")+(G770&lt;=MDR_Rates!$C$2:$C$10))*MDR_Rates!$D$2:$D$10))</f>
        <v>0.3</v>
      </c>
      <c r="W770">
        <f t="shared" si="135"/>
        <v>21.89</v>
      </c>
      <c r="X770">
        <f t="shared" si="136"/>
        <v>3.94</v>
      </c>
      <c r="Y770">
        <f t="shared" si="137"/>
        <v>0</v>
      </c>
      <c r="Z770">
        <f t="shared" si="138"/>
        <v>0</v>
      </c>
      <c r="AG770" t="str">
        <f t="shared" si="139"/>
        <v/>
      </c>
      <c r="AI770" t="str">
        <f t="shared" si="140"/>
        <v/>
      </c>
      <c r="AJ770" t="str">
        <f t="shared" si="141"/>
        <v/>
      </c>
      <c r="AK770" t="str">
        <f t="shared" si="142"/>
        <v>ORD26001720</v>
      </c>
      <c r="AL770">
        <f>IF(E770&lt;&gt;"CAPTURE","",COUNTIF(Orders!$H:$H,AK770))</f>
        <v>1</v>
      </c>
      <c r="AP770" t="str">
        <f t="shared" si="143"/>
        <v>Matched to Order</v>
      </c>
      <c r="AQ770">
        <f>IF(COUNTIF($A$2:A770,A770)=1,1,0)</f>
        <v>1</v>
      </c>
    </row>
    <row r="771" spans="1:43" x14ac:dyDescent="0.3">
      <c r="A771" t="s">
        <v>12724</v>
      </c>
      <c r="C771" t="s">
        <v>3445</v>
      </c>
      <c r="D771" s="1">
        <v>46270</v>
      </c>
      <c r="E771" t="s">
        <v>11819</v>
      </c>
      <c r="F771" t="s">
        <v>44</v>
      </c>
      <c r="G771">
        <v>4998</v>
      </c>
      <c r="H771">
        <v>84.97</v>
      </c>
      <c r="I771">
        <v>15.29</v>
      </c>
      <c r="J771">
        <v>4897.74</v>
      </c>
      <c r="K771" s="1">
        <v>46272</v>
      </c>
      <c r="L771" t="s">
        <v>12661</v>
      </c>
      <c r="M771">
        <f t="shared" ref="M771:M834" si="144">COUNTIF($A:$A,A771)</f>
        <v>1</v>
      </c>
      <c r="N771">
        <f>COUNTIF(Orders!$A:$A,C771)</f>
        <v>1</v>
      </c>
      <c r="P771">
        <f>COUNTIF(Orders!$H:$H,UPPER(SUBSTITUTE(TRIM(C771),"-","")))</f>
        <v>1</v>
      </c>
      <c r="R771" t="str">
        <f t="shared" ref="R771:R834" si="145">IF(E771="REFUND","Refund",IF(P771=0,"Unmatched Order Reference","Matched Order Reference"))</f>
        <v>Matched Order Reference</v>
      </c>
      <c r="S771">
        <f t="shared" ref="S771:S834" si="146">COUNTIFS($C$2:$C$5753,C771,$E$2:$E$5753,"CAPTURE")</f>
        <v>1</v>
      </c>
      <c r="V771" cm="1">
        <f t="array" ref="V771">IF(E771&lt;&gt;"CAPTURE",0,SUMPRODUCT((MDR_Rates!$A$2:$A$10=F771)*(G771&gt;MDR_Rates!$B$2:$B$10)*((MDR_Rates!$C$2:$C$10="")+(G771&lt;=MDR_Rates!$C$2:$C$10))*MDR_Rates!$D$2:$D$10))</f>
        <v>1.7</v>
      </c>
      <c r="W771">
        <f t="shared" ref="W771:W834" si="147">IF(E771&lt;&gt;"CAPTURE",0,ROUND(G771*V771/100,2))</f>
        <v>84.97</v>
      </c>
      <c r="X771">
        <f t="shared" ref="X771:X834" si="148">IF(E771&lt;&gt;"CAPTURE",0,ROUND(W771*18/100,2))</f>
        <v>15.29</v>
      </c>
      <c r="Y771">
        <f t="shared" ref="Y771:Y834" si="149">IF(E771&lt;&gt;"CAPTURE",0,ROUND(H771-W771,2))</f>
        <v>0</v>
      </c>
      <c r="Z771">
        <f t="shared" ref="Z771:Z834" si="150">IF(E771&lt;&gt;"CAPTURE",0,ROUND(I771-X771,2))</f>
        <v>0</v>
      </c>
      <c r="AG771" t="str">
        <f t="shared" ref="AG771:AG834" si="151">IF(E771&lt;&gt;"REFUND","",IF(COUNTIFS($A:$A,B771,$E:$E,"CAPTURE")=0,"Missing Original Capture","Original Capture Found"))</f>
        <v/>
      </c>
      <c r="AI771" t="str">
        <f t="shared" ref="AI771:AI834" si="152">IF(E771="REFUND",_xlfn.MAXIFS($G:$G,$A:$A,B771,$E:$E,"CAPTURE"),"")</f>
        <v/>
      </c>
      <c r="AJ771" t="str">
        <f t="shared" ref="AJ771:AJ834" si="153">IF(E771&lt;&gt;"REFUND","",IF(G771&gt;AI771,"Refund Exceeds Capture",IF(ABS(G771-AI771)&lt;0.01,"Full Refund","Partial Refund")))</f>
        <v/>
      </c>
      <c r="AK771" t="str">
        <f t="shared" ref="AK771:AK834" si="154">UPPER(SUBSTITUTE(TRIM(C771),"-",""))</f>
        <v>ORD26001721</v>
      </c>
      <c r="AL771">
        <f>IF(E771&lt;&gt;"CAPTURE","",COUNTIF(Orders!$H:$H,AK771))</f>
        <v>1</v>
      </c>
      <c r="AP771" t="str">
        <f t="shared" ref="AP771:AP834" si="155">IF(E771&lt;&gt;"CAPTURE","",IF(M771&gt;1,"Duplicate ID - Review",IF(AL771=0,"Unmatched Order",IF(AL771=1,"Matched to Order","Multiple Order Matches"))))</f>
        <v>Matched to Order</v>
      </c>
      <c r="AQ771">
        <f>IF(COUNTIF($A$2:A771,A771)=1,1,0)</f>
        <v>1</v>
      </c>
    </row>
    <row r="772" spans="1:43" x14ac:dyDescent="0.3">
      <c r="A772" t="s">
        <v>12725</v>
      </c>
      <c r="C772" t="s">
        <v>3521</v>
      </c>
      <c r="D772" s="1">
        <v>46270</v>
      </c>
      <c r="E772" t="s">
        <v>11819</v>
      </c>
      <c r="F772" t="s">
        <v>9</v>
      </c>
      <c r="G772">
        <v>3499</v>
      </c>
      <c r="H772">
        <v>10.5</v>
      </c>
      <c r="I772">
        <v>1.89</v>
      </c>
      <c r="J772">
        <v>3486.61</v>
      </c>
      <c r="K772" s="1">
        <v>46272</v>
      </c>
      <c r="L772" t="s">
        <v>12661</v>
      </c>
      <c r="M772">
        <f t="shared" si="144"/>
        <v>1</v>
      </c>
      <c r="N772">
        <f>COUNTIF(Orders!$A:$A,C772)</f>
        <v>1</v>
      </c>
      <c r="P772">
        <f>COUNTIF(Orders!$H:$H,UPPER(SUBSTITUTE(TRIM(C772),"-","")))</f>
        <v>1</v>
      </c>
      <c r="R772" t="str">
        <f t="shared" si="145"/>
        <v>Matched Order Reference</v>
      </c>
      <c r="S772">
        <f t="shared" si="146"/>
        <v>1</v>
      </c>
      <c r="V772" cm="1">
        <f t="array" ref="V772">IF(E772&lt;&gt;"CAPTURE",0,SUMPRODUCT((MDR_Rates!$A$2:$A$10=F772)*(G772&gt;MDR_Rates!$B$2:$B$10)*((MDR_Rates!$C$2:$C$10="")+(G772&lt;=MDR_Rates!$C$2:$C$10))*MDR_Rates!$D$2:$D$10))</f>
        <v>0.3</v>
      </c>
      <c r="W772">
        <f t="shared" si="147"/>
        <v>10.5</v>
      </c>
      <c r="X772">
        <f t="shared" si="148"/>
        <v>1.89</v>
      </c>
      <c r="Y772">
        <f t="shared" si="149"/>
        <v>0</v>
      </c>
      <c r="Z772">
        <f t="shared" si="150"/>
        <v>0</v>
      </c>
      <c r="AG772" t="str">
        <f t="shared" si="151"/>
        <v/>
      </c>
      <c r="AI772" t="str">
        <f t="shared" si="152"/>
        <v/>
      </c>
      <c r="AJ772" t="str">
        <f t="shared" si="153"/>
        <v/>
      </c>
      <c r="AK772" t="str">
        <f t="shared" si="154"/>
        <v>ORD26001759</v>
      </c>
      <c r="AL772">
        <f>IF(E772&lt;&gt;"CAPTURE","",COUNTIF(Orders!$H:$H,AK772))</f>
        <v>1</v>
      </c>
      <c r="AP772" t="str">
        <f t="shared" si="155"/>
        <v>Matched to Order</v>
      </c>
      <c r="AQ772">
        <f>IF(COUNTIF($A$2:A772,A772)=1,1,0)</f>
        <v>1</v>
      </c>
    </row>
    <row r="773" spans="1:43" x14ac:dyDescent="0.3">
      <c r="A773" t="s">
        <v>12726</v>
      </c>
      <c r="C773" t="s">
        <v>3568</v>
      </c>
      <c r="D773" s="1">
        <v>46270</v>
      </c>
      <c r="E773" t="s">
        <v>11819</v>
      </c>
      <c r="F773" t="s">
        <v>44</v>
      </c>
      <c r="G773">
        <v>799</v>
      </c>
      <c r="H773">
        <v>15.18</v>
      </c>
      <c r="I773">
        <v>2.73</v>
      </c>
      <c r="J773">
        <v>781.09</v>
      </c>
      <c r="K773" s="1">
        <v>46272</v>
      </c>
      <c r="L773" t="s">
        <v>12661</v>
      </c>
      <c r="M773">
        <f t="shared" si="144"/>
        <v>1</v>
      </c>
      <c r="N773">
        <f>COUNTIF(Orders!$A:$A,C773)</f>
        <v>1</v>
      </c>
      <c r="P773">
        <f>COUNTIF(Orders!$H:$H,UPPER(SUBSTITUTE(TRIM(C773),"-","")))</f>
        <v>1</v>
      </c>
      <c r="R773" t="str">
        <f t="shared" si="145"/>
        <v>Matched Order Reference</v>
      </c>
      <c r="S773">
        <f t="shared" si="146"/>
        <v>1</v>
      </c>
      <c r="V773" cm="1">
        <f t="array" ref="V773">IF(E773&lt;&gt;"CAPTURE",0,SUMPRODUCT((MDR_Rates!$A$2:$A$10=F773)*(G773&gt;MDR_Rates!$B$2:$B$10)*((MDR_Rates!$C$2:$C$10="")+(G773&lt;=MDR_Rates!$C$2:$C$10))*MDR_Rates!$D$2:$D$10))</f>
        <v>1.9</v>
      </c>
      <c r="W773">
        <f t="shared" si="147"/>
        <v>15.18</v>
      </c>
      <c r="X773">
        <f t="shared" si="148"/>
        <v>2.73</v>
      </c>
      <c r="Y773">
        <f t="shared" si="149"/>
        <v>0</v>
      </c>
      <c r="Z773">
        <f t="shared" si="150"/>
        <v>0</v>
      </c>
      <c r="AG773" t="str">
        <f t="shared" si="151"/>
        <v/>
      </c>
      <c r="AI773" t="str">
        <f t="shared" si="152"/>
        <v/>
      </c>
      <c r="AJ773" t="str">
        <f t="shared" si="153"/>
        <v/>
      </c>
      <c r="AK773" t="str">
        <f t="shared" si="154"/>
        <v>ORD26001783</v>
      </c>
      <c r="AL773">
        <f>IF(E773&lt;&gt;"CAPTURE","",COUNTIF(Orders!$H:$H,AK773))</f>
        <v>1</v>
      </c>
      <c r="AP773" t="str">
        <f t="shared" si="155"/>
        <v>Matched to Order</v>
      </c>
      <c r="AQ773">
        <f>IF(COUNTIF($A$2:A773,A773)=1,1,0)</f>
        <v>1</v>
      </c>
    </row>
    <row r="774" spans="1:43" x14ac:dyDescent="0.3">
      <c r="A774" t="s">
        <v>12727</v>
      </c>
      <c r="C774" t="s">
        <v>3704</v>
      </c>
      <c r="D774" s="1">
        <v>46270</v>
      </c>
      <c r="E774" t="s">
        <v>11819</v>
      </c>
      <c r="F774" t="s">
        <v>9</v>
      </c>
      <c r="G774">
        <v>9147</v>
      </c>
      <c r="H774">
        <v>27.44</v>
      </c>
      <c r="I774">
        <v>4.9400000000000004</v>
      </c>
      <c r="J774">
        <v>9114.6200000000008</v>
      </c>
      <c r="K774" s="1">
        <v>46272</v>
      </c>
      <c r="L774" t="s">
        <v>12661</v>
      </c>
      <c r="M774">
        <f t="shared" si="144"/>
        <v>1</v>
      </c>
      <c r="N774">
        <f>COUNTIF(Orders!$A:$A,C774)</f>
        <v>1</v>
      </c>
      <c r="P774">
        <f>COUNTIF(Orders!$H:$H,UPPER(SUBSTITUTE(TRIM(C774),"-","")))</f>
        <v>1</v>
      </c>
      <c r="R774" t="str">
        <f t="shared" si="145"/>
        <v>Matched Order Reference</v>
      </c>
      <c r="S774">
        <f t="shared" si="146"/>
        <v>1</v>
      </c>
      <c r="V774" cm="1">
        <f t="array" ref="V774">IF(E774&lt;&gt;"CAPTURE",0,SUMPRODUCT((MDR_Rates!$A$2:$A$10=F774)*(G774&gt;MDR_Rates!$B$2:$B$10)*((MDR_Rates!$C$2:$C$10="")+(G774&lt;=MDR_Rates!$C$2:$C$10))*MDR_Rates!$D$2:$D$10))</f>
        <v>0.3</v>
      </c>
      <c r="W774">
        <f t="shared" si="147"/>
        <v>27.44</v>
      </c>
      <c r="X774">
        <f t="shared" si="148"/>
        <v>4.9400000000000004</v>
      </c>
      <c r="Y774">
        <f t="shared" si="149"/>
        <v>0</v>
      </c>
      <c r="Z774">
        <f t="shared" si="150"/>
        <v>0</v>
      </c>
      <c r="AG774" t="str">
        <f t="shared" si="151"/>
        <v/>
      </c>
      <c r="AI774" t="str">
        <f t="shared" si="152"/>
        <v/>
      </c>
      <c r="AJ774" t="str">
        <f t="shared" si="153"/>
        <v/>
      </c>
      <c r="AK774" t="str">
        <f t="shared" si="154"/>
        <v>ORD26001852</v>
      </c>
      <c r="AL774">
        <f>IF(E774&lt;&gt;"CAPTURE","",COUNTIF(Orders!$H:$H,AK774))</f>
        <v>1</v>
      </c>
      <c r="AP774" t="str">
        <f t="shared" si="155"/>
        <v>Matched to Order</v>
      </c>
      <c r="AQ774">
        <f>IF(COUNTIF($A$2:A774,A774)=1,1,0)</f>
        <v>1</v>
      </c>
    </row>
    <row r="775" spans="1:43" x14ac:dyDescent="0.3">
      <c r="A775" t="s">
        <v>12728</v>
      </c>
      <c r="C775" t="s">
        <v>3802</v>
      </c>
      <c r="D775" s="1">
        <v>46270</v>
      </c>
      <c r="E775" t="s">
        <v>11819</v>
      </c>
      <c r="F775" t="s">
        <v>9</v>
      </c>
      <c r="G775">
        <v>1647</v>
      </c>
      <c r="H775">
        <v>0</v>
      </c>
      <c r="I775">
        <v>0</v>
      </c>
      <c r="J775">
        <v>1647</v>
      </c>
      <c r="K775" s="1">
        <v>46272</v>
      </c>
      <c r="L775" t="s">
        <v>12661</v>
      </c>
      <c r="M775">
        <f t="shared" si="144"/>
        <v>1</v>
      </c>
      <c r="N775">
        <f>COUNTIF(Orders!$A:$A,C775)</f>
        <v>1</v>
      </c>
      <c r="P775">
        <f>COUNTIF(Orders!$H:$H,UPPER(SUBSTITUTE(TRIM(C775),"-","")))</f>
        <v>1</v>
      </c>
      <c r="R775" t="str">
        <f t="shared" si="145"/>
        <v>Matched Order Reference</v>
      </c>
      <c r="S775">
        <f t="shared" si="146"/>
        <v>1</v>
      </c>
      <c r="V775" cm="1">
        <f t="array" ref="V775">IF(E775&lt;&gt;"CAPTURE",0,SUMPRODUCT((MDR_Rates!$A$2:$A$10=F775)*(G775&gt;MDR_Rates!$B$2:$B$10)*((MDR_Rates!$C$2:$C$10="")+(G775&lt;=MDR_Rates!$C$2:$C$10))*MDR_Rates!$D$2:$D$10))</f>
        <v>0</v>
      </c>
      <c r="W775">
        <f t="shared" si="147"/>
        <v>0</v>
      </c>
      <c r="X775">
        <f t="shared" si="148"/>
        <v>0</v>
      </c>
      <c r="Y775">
        <f t="shared" si="149"/>
        <v>0</v>
      </c>
      <c r="Z775">
        <f t="shared" si="150"/>
        <v>0</v>
      </c>
      <c r="AG775" t="str">
        <f t="shared" si="151"/>
        <v/>
      </c>
      <c r="AI775" t="str">
        <f t="shared" si="152"/>
        <v/>
      </c>
      <c r="AJ775" t="str">
        <f t="shared" si="153"/>
        <v/>
      </c>
      <c r="AK775" t="str">
        <f t="shared" si="154"/>
        <v>ORD26001901</v>
      </c>
      <c r="AL775">
        <f>IF(E775&lt;&gt;"CAPTURE","",COUNTIF(Orders!$H:$H,AK775))</f>
        <v>1</v>
      </c>
      <c r="AP775" t="str">
        <f t="shared" si="155"/>
        <v>Matched to Order</v>
      </c>
      <c r="AQ775">
        <f>IF(COUNTIF($A$2:A775,A775)=1,1,0)</f>
        <v>1</v>
      </c>
    </row>
    <row r="776" spans="1:43" x14ac:dyDescent="0.3">
      <c r="A776" t="s">
        <v>12729</v>
      </c>
      <c r="C776" t="s">
        <v>3879</v>
      </c>
      <c r="D776" s="1">
        <v>46270</v>
      </c>
      <c r="E776" t="s">
        <v>11819</v>
      </c>
      <c r="F776" t="s">
        <v>9</v>
      </c>
      <c r="G776">
        <v>1299</v>
      </c>
      <c r="H776">
        <v>0</v>
      </c>
      <c r="I776">
        <v>0</v>
      </c>
      <c r="J776">
        <v>1299</v>
      </c>
      <c r="K776" s="1">
        <v>46272</v>
      </c>
      <c r="L776" t="s">
        <v>12661</v>
      </c>
      <c r="M776">
        <f t="shared" si="144"/>
        <v>1</v>
      </c>
      <c r="N776">
        <f>COUNTIF(Orders!$A:$A,C776)</f>
        <v>1</v>
      </c>
      <c r="P776">
        <f>COUNTIF(Orders!$H:$H,UPPER(SUBSTITUTE(TRIM(C776),"-","")))</f>
        <v>1</v>
      </c>
      <c r="R776" t="str">
        <f t="shared" si="145"/>
        <v>Matched Order Reference</v>
      </c>
      <c r="S776">
        <f t="shared" si="146"/>
        <v>1</v>
      </c>
      <c r="V776" cm="1">
        <f t="array" ref="V776">IF(E776&lt;&gt;"CAPTURE",0,SUMPRODUCT((MDR_Rates!$A$2:$A$10=F776)*(G776&gt;MDR_Rates!$B$2:$B$10)*((MDR_Rates!$C$2:$C$10="")+(G776&lt;=MDR_Rates!$C$2:$C$10))*MDR_Rates!$D$2:$D$10))</f>
        <v>0</v>
      </c>
      <c r="W776">
        <f t="shared" si="147"/>
        <v>0</v>
      </c>
      <c r="X776">
        <f t="shared" si="148"/>
        <v>0</v>
      </c>
      <c r="Y776">
        <f t="shared" si="149"/>
        <v>0</v>
      </c>
      <c r="Z776">
        <f t="shared" si="150"/>
        <v>0</v>
      </c>
      <c r="AG776" t="str">
        <f t="shared" si="151"/>
        <v/>
      </c>
      <c r="AI776" t="str">
        <f t="shared" si="152"/>
        <v/>
      </c>
      <c r="AJ776" t="str">
        <f t="shared" si="153"/>
        <v/>
      </c>
      <c r="AK776" t="str">
        <f t="shared" si="154"/>
        <v>ORD26001941</v>
      </c>
      <c r="AL776">
        <f>IF(E776&lt;&gt;"CAPTURE","",COUNTIF(Orders!$H:$H,AK776))</f>
        <v>1</v>
      </c>
      <c r="AP776" t="str">
        <f t="shared" si="155"/>
        <v>Matched to Order</v>
      </c>
      <c r="AQ776">
        <f>IF(COUNTIF($A$2:A776,A776)=1,1,0)</f>
        <v>1</v>
      </c>
    </row>
    <row r="777" spans="1:43" x14ac:dyDescent="0.3">
      <c r="A777" t="s">
        <v>12730</v>
      </c>
      <c r="C777" t="s">
        <v>3931</v>
      </c>
      <c r="D777" s="1">
        <v>46270</v>
      </c>
      <c r="E777" t="s">
        <v>11819</v>
      </c>
      <c r="F777" t="s">
        <v>17</v>
      </c>
      <c r="G777">
        <v>1198</v>
      </c>
      <c r="H777">
        <v>21.56</v>
      </c>
      <c r="I777">
        <v>3.88</v>
      </c>
      <c r="J777">
        <v>1172.56</v>
      </c>
      <c r="K777" s="1">
        <v>46272</v>
      </c>
      <c r="L777" t="s">
        <v>12661</v>
      </c>
      <c r="M777">
        <f t="shared" si="144"/>
        <v>1</v>
      </c>
      <c r="N777">
        <f>COUNTIF(Orders!$A:$A,C777)</f>
        <v>1</v>
      </c>
      <c r="P777">
        <f>COUNTIF(Orders!$H:$H,UPPER(SUBSTITUTE(TRIM(C777),"-","")))</f>
        <v>1</v>
      </c>
      <c r="R777" t="str">
        <f t="shared" si="145"/>
        <v>Matched Order Reference</v>
      </c>
      <c r="S777">
        <f t="shared" si="146"/>
        <v>1</v>
      </c>
      <c r="V777" cm="1">
        <f t="array" ref="V777">IF(E777&lt;&gt;"CAPTURE",0,SUMPRODUCT((MDR_Rates!$A$2:$A$10=F777)*(G777&gt;MDR_Rates!$B$2:$B$10)*((MDR_Rates!$C$2:$C$10="")+(G777&lt;=MDR_Rates!$C$2:$C$10))*MDR_Rates!$D$2:$D$10))</f>
        <v>1.8</v>
      </c>
      <c r="W777">
        <f t="shared" si="147"/>
        <v>21.56</v>
      </c>
      <c r="X777">
        <f t="shared" si="148"/>
        <v>3.88</v>
      </c>
      <c r="Y777">
        <f t="shared" si="149"/>
        <v>0</v>
      </c>
      <c r="Z777">
        <f t="shared" si="150"/>
        <v>0</v>
      </c>
      <c r="AG777" t="str">
        <f t="shared" si="151"/>
        <v/>
      </c>
      <c r="AI777" t="str">
        <f t="shared" si="152"/>
        <v/>
      </c>
      <c r="AJ777" t="str">
        <f t="shared" si="153"/>
        <v/>
      </c>
      <c r="AK777" t="str">
        <f t="shared" si="154"/>
        <v>ORD26001967</v>
      </c>
      <c r="AL777">
        <f>IF(E777&lt;&gt;"CAPTURE","",COUNTIF(Orders!$H:$H,AK777))</f>
        <v>1</v>
      </c>
      <c r="AP777" t="str">
        <f t="shared" si="155"/>
        <v>Matched to Order</v>
      </c>
      <c r="AQ777">
        <f>IF(COUNTIF($A$2:A777,A777)=1,1,0)</f>
        <v>1</v>
      </c>
    </row>
    <row r="778" spans="1:43" x14ac:dyDescent="0.3">
      <c r="A778" t="s">
        <v>12731</v>
      </c>
      <c r="C778" t="s">
        <v>3981</v>
      </c>
      <c r="D778" s="1">
        <v>46270</v>
      </c>
      <c r="E778" t="s">
        <v>11819</v>
      </c>
      <c r="F778" t="s">
        <v>9</v>
      </c>
      <c r="G778">
        <v>8997</v>
      </c>
      <c r="H778">
        <v>26.99</v>
      </c>
      <c r="I778">
        <v>4.8600000000000003</v>
      </c>
      <c r="J778">
        <v>8965.15</v>
      </c>
      <c r="K778" s="1">
        <v>46272</v>
      </c>
      <c r="L778" t="s">
        <v>12661</v>
      </c>
      <c r="M778">
        <f t="shared" si="144"/>
        <v>1</v>
      </c>
      <c r="N778">
        <f>COUNTIF(Orders!$A:$A,C778)</f>
        <v>1</v>
      </c>
      <c r="P778">
        <f>COUNTIF(Orders!$H:$H,UPPER(SUBSTITUTE(TRIM(C778),"-","")))</f>
        <v>1</v>
      </c>
      <c r="R778" t="str">
        <f t="shared" si="145"/>
        <v>Matched Order Reference</v>
      </c>
      <c r="S778">
        <f t="shared" si="146"/>
        <v>1</v>
      </c>
      <c r="V778" cm="1">
        <f t="array" ref="V778">IF(E778&lt;&gt;"CAPTURE",0,SUMPRODUCT((MDR_Rates!$A$2:$A$10=F778)*(G778&gt;MDR_Rates!$B$2:$B$10)*((MDR_Rates!$C$2:$C$10="")+(G778&lt;=MDR_Rates!$C$2:$C$10))*MDR_Rates!$D$2:$D$10))</f>
        <v>0.3</v>
      </c>
      <c r="W778">
        <f t="shared" si="147"/>
        <v>26.99</v>
      </c>
      <c r="X778">
        <f t="shared" si="148"/>
        <v>4.8600000000000003</v>
      </c>
      <c r="Y778">
        <f t="shared" si="149"/>
        <v>0</v>
      </c>
      <c r="Z778">
        <f t="shared" si="150"/>
        <v>0</v>
      </c>
      <c r="AG778" t="str">
        <f t="shared" si="151"/>
        <v/>
      </c>
      <c r="AI778" t="str">
        <f t="shared" si="152"/>
        <v/>
      </c>
      <c r="AJ778" t="str">
        <f t="shared" si="153"/>
        <v/>
      </c>
      <c r="AK778" t="str">
        <f t="shared" si="154"/>
        <v>ORD26001992</v>
      </c>
      <c r="AL778">
        <f>IF(E778&lt;&gt;"CAPTURE","",COUNTIF(Orders!$H:$H,AK778))</f>
        <v>1</v>
      </c>
      <c r="AP778" t="str">
        <f t="shared" si="155"/>
        <v>Matched to Order</v>
      </c>
      <c r="AQ778">
        <f>IF(COUNTIF($A$2:A778,A778)=1,1,0)</f>
        <v>1</v>
      </c>
    </row>
    <row r="779" spans="1:43" x14ac:dyDescent="0.3">
      <c r="A779" t="s">
        <v>12732</v>
      </c>
      <c r="C779" t="s">
        <v>4053</v>
      </c>
      <c r="D779" s="1">
        <v>46270</v>
      </c>
      <c r="E779" t="s">
        <v>11819</v>
      </c>
      <c r="F779" t="s">
        <v>33</v>
      </c>
      <c r="G779">
        <v>6347</v>
      </c>
      <c r="H779">
        <v>76.16</v>
      </c>
      <c r="I779">
        <v>13.71</v>
      </c>
      <c r="J779">
        <v>6257.13</v>
      </c>
      <c r="K779" s="1">
        <v>46272</v>
      </c>
      <c r="L779" t="s">
        <v>12661</v>
      </c>
      <c r="M779">
        <f t="shared" si="144"/>
        <v>1</v>
      </c>
      <c r="N779">
        <f>COUNTIF(Orders!$A:$A,C779)</f>
        <v>1</v>
      </c>
      <c r="P779">
        <f>COUNTIF(Orders!$H:$H,UPPER(SUBSTITUTE(TRIM(C779),"-","")))</f>
        <v>1</v>
      </c>
      <c r="R779" t="str">
        <f t="shared" si="145"/>
        <v>Matched Order Reference</v>
      </c>
      <c r="S779">
        <f t="shared" si="146"/>
        <v>1</v>
      </c>
      <c r="V779" cm="1">
        <f t="array" ref="V779">IF(E779&lt;&gt;"CAPTURE",0,SUMPRODUCT((MDR_Rates!$A$2:$A$10=F779)*(G779&gt;MDR_Rates!$B$2:$B$10)*((MDR_Rates!$C$2:$C$10="")+(G779&lt;=MDR_Rates!$C$2:$C$10))*MDR_Rates!$D$2:$D$10))</f>
        <v>1.2</v>
      </c>
      <c r="W779">
        <f t="shared" si="147"/>
        <v>76.16</v>
      </c>
      <c r="X779">
        <f t="shared" si="148"/>
        <v>13.71</v>
      </c>
      <c r="Y779">
        <f t="shared" si="149"/>
        <v>0</v>
      </c>
      <c r="Z779">
        <f t="shared" si="150"/>
        <v>0</v>
      </c>
      <c r="AG779" t="str">
        <f t="shared" si="151"/>
        <v/>
      </c>
      <c r="AI779" t="str">
        <f t="shared" si="152"/>
        <v/>
      </c>
      <c r="AJ779" t="str">
        <f t="shared" si="153"/>
        <v/>
      </c>
      <c r="AK779" t="str">
        <f t="shared" si="154"/>
        <v>ORD26002029</v>
      </c>
      <c r="AL779">
        <f>IF(E779&lt;&gt;"CAPTURE","",COUNTIF(Orders!$H:$H,AK779))</f>
        <v>1</v>
      </c>
      <c r="AP779" t="str">
        <f t="shared" si="155"/>
        <v>Matched to Order</v>
      </c>
      <c r="AQ779">
        <f>IF(COUNTIF($A$2:A779,A779)=1,1,0)</f>
        <v>1</v>
      </c>
    </row>
    <row r="780" spans="1:43" x14ac:dyDescent="0.3">
      <c r="A780" t="s">
        <v>12733</v>
      </c>
      <c r="C780" t="s">
        <v>4199</v>
      </c>
      <c r="D780" s="1">
        <v>46270</v>
      </c>
      <c r="E780" t="s">
        <v>11819</v>
      </c>
      <c r="F780" t="s">
        <v>9</v>
      </c>
      <c r="G780">
        <v>5797</v>
      </c>
      <c r="H780">
        <v>17.39</v>
      </c>
      <c r="I780">
        <v>3.13</v>
      </c>
      <c r="J780">
        <v>5776.48</v>
      </c>
      <c r="K780" s="1">
        <v>46272</v>
      </c>
      <c r="L780" t="s">
        <v>12661</v>
      </c>
      <c r="M780">
        <f t="shared" si="144"/>
        <v>1</v>
      </c>
      <c r="N780">
        <f>COUNTIF(Orders!$A:$A,C780)</f>
        <v>1</v>
      </c>
      <c r="P780">
        <f>COUNTIF(Orders!$H:$H,UPPER(SUBSTITUTE(TRIM(C780),"-","")))</f>
        <v>1</v>
      </c>
      <c r="R780" t="str">
        <f t="shared" si="145"/>
        <v>Matched Order Reference</v>
      </c>
      <c r="S780">
        <f t="shared" si="146"/>
        <v>1</v>
      </c>
      <c r="V780" cm="1">
        <f t="array" ref="V780">IF(E780&lt;&gt;"CAPTURE",0,SUMPRODUCT((MDR_Rates!$A$2:$A$10=F780)*(G780&gt;MDR_Rates!$B$2:$B$10)*((MDR_Rates!$C$2:$C$10="")+(G780&lt;=MDR_Rates!$C$2:$C$10))*MDR_Rates!$D$2:$D$10))</f>
        <v>0.3</v>
      </c>
      <c r="W780">
        <f t="shared" si="147"/>
        <v>17.39</v>
      </c>
      <c r="X780">
        <f t="shared" si="148"/>
        <v>3.13</v>
      </c>
      <c r="Y780">
        <f t="shared" si="149"/>
        <v>0</v>
      </c>
      <c r="Z780">
        <f t="shared" si="150"/>
        <v>0</v>
      </c>
      <c r="AG780" t="str">
        <f t="shared" si="151"/>
        <v/>
      </c>
      <c r="AI780" t="str">
        <f t="shared" si="152"/>
        <v/>
      </c>
      <c r="AJ780" t="str">
        <f t="shared" si="153"/>
        <v/>
      </c>
      <c r="AK780" t="str">
        <f t="shared" si="154"/>
        <v>ORD26002103</v>
      </c>
      <c r="AL780">
        <f>IF(E780&lt;&gt;"CAPTURE","",COUNTIF(Orders!$H:$H,AK780))</f>
        <v>1</v>
      </c>
      <c r="AP780" t="str">
        <f t="shared" si="155"/>
        <v>Matched to Order</v>
      </c>
      <c r="AQ780">
        <f>IF(COUNTIF($A$2:A780,A780)=1,1,0)</f>
        <v>1</v>
      </c>
    </row>
    <row r="781" spans="1:43" x14ac:dyDescent="0.3">
      <c r="A781" t="s">
        <v>12734</v>
      </c>
      <c r="C781" t="s">
        <v>4203</v>
      </c>
      <c r="D781" s="1">
        <v>46270</v>
      </c>
      <c r="E781" t="s">
        <v>11819</v>
      </c>
      <c r="F781" t="s">
        <v>17</v>
      </c>
      <c r="G781">
        <v>4999</v>
      </c>
      <c r="H781">
        <v>79.98</v>
      </c>
      <c r="I781">
        <v>14.4</v>
      </c>
      <c r="J781">
        <v>4904.62</v>
      </c>
      <c r="K781" s="1">
        <v>46272</v>
      </c>
      <c r="L781" t="s">
        <v>12661</v>
      </c>
      <c r="M781">
        <f t="shared" si="144"/>
        <v>1</v>
      </c>
      <c r="N781">
        <f>COUNTIF(Orders!$A:$A,C781)</f>
        <v>1</v>
      </c>
      <c r="P781">
        <f>COUNTIF(Orders!$H:$H,UPPER(SUBSTITUTE(TRIM(C781),"-","")))</f>
        <v>1</v>
      </c>
      <c r="R781" t="str">
        <f t="shared" si="145"/>
        <v>Matched Order Reference</v>
      </c>
      <c r="S781">
        <f t="shared" si="146"/>
        <v>1</v>
      </c>
      <c r="V781" cm="1">
        <f t="array" ref="V781">IF(E781&lt;&gt;"CAPTURE",0,SUMPRODUCT((MDR_Rates!$A$2:$A$10=F781)*(G781&gt;MDR_Rates!$B$2:$B$10)*((MDR_Rates!$C$2:$C$10="")+(G781&lt;=MDR_Rates!$C$2:$C$10))*MDR_Rates!$D$2:$D$10))</f>
        <v>1.6</v>
      </c>
      <c r="W781">
        <f t="shared" si="147"/>
        <v>79.98</v>
      </c>
      <c r="X781">
        <f t="shared" si="148"/>
        <v>14.4</v>
      </c>
      <c r="Y781">
        <f t="shared" si="149"/>
        <v>0</v>
      </c>
      <c r="Z781">
        <f t="shared" si="150"/>
        <v>0</v>
      </c>
      <c r="AG781" t="str">
        <f t="shared" si="151"/>
        <v/>
      </c>
      <c r="AI781" t="str">
        <f t="shared" si="152"/>
        <v/>
      </c>
      <c r="AJ781" t="str">
        <f t="shared" si="153"/>
        <v/>
      </c>
      <c r="AK781" t="str">
        <f t="shared" si="154"/>
        <v>ORD26002105</v>
      </c>
      <c r="AL781">
        <f>IF(E781&lt;&gt;"CAPTURE","",COUNTIF(Orders!$H:$H,AK781))</f>
        <v>1</v>
      </c>
      <c r="AP781" t="str">
        <f t="shared" si="155"/>
        <v>Matched to Order</v>
      </c>
      <c r="AQ781">
        <f>IF(COUNTIF($A$2:A781,A781)=1,1,0)</f>
        <v>1</v>
      </c>
    </row>
    <row r="782" spans="1:43" x14ac:dyDescent="0.3">
      <c r="A782" t="s">
        <v>12735</v>
      </c>
      <c r="C782" t="s">
        <v>12736</v>
      </c>
      <c r="D782" s="1">
        <v>46270</v>
      </c>
      <c r="E782" t="s">
        <v>11819</v>
      </c>
      <c r="F782" t="s">
        <v>17</v>
      </c>
      <c r="G782">
        <v>7999</v>
      </c>
      <c r="H782">
        <v>127.98</v>
      </c>
      <c r="I782">
        <v>23.04</v>
      </c>
      <c r="J782">
        <v>7847.98</v>
      </c>
      <c r="K782" s="1">
        <v>46272</v>
      </c>
      <c r="L782" t="s">
        <v>12661</v>
      </c>
      <c r="M782">
        <f t="shared" si="144"/>
        <v>1</v>
      </c>
      <c r="N782">
        <f>COUNTIF(Orders!$A:$A,C782)</f>
        <v>0</v>
      </c>
      <c r="P782">
        <f>COUNTIF(Orders!$H:$H,UPPER(SUBSTITUTE(TRIM(C782),"-","")))</f>
        <v>1</v>
      </c>
      <c r="R782" t="str">
        <f t="shared" si="145"/>
        <v>Matched Order Reference</v>
      </c>
      <c r="S782">
        <f t="shared" si="146"/>
        <v>1</v>
      </c>
      <c r="V782" cm="1">
        <f t="array" ref="V782">IF(E782&lt;&gt;"CAPTURE",0,SUMPRODUCT((MDR_Rates!$A$2:$A$10=F782)*(G782&gt;MDR_Rates!$B$2:$B$10)*((MDR_Rates!$C$2:$C$10="")+(G782&lt;=MDR_Rates!$C$2:$C$10))*MDR_Rates!$D$2:$D$10))</f>
        <v>1.6</v>
      </c>
      <c r="W782">
        <f t="shared" si="147"/>
        <v>127.98</v>
      </c>
      <c r="X782">
        <f t="shared" si="148"/>
        <v>23.04</v>
      </c>
      <c r="Y782">
        <f t="shared" si="149"/>
        <v>0</v>
      </c>
      <c r="Z782">
        <f t="shared" si="150"/>
        <v>0</v>
      </c>
      <c r="AG782" t="str">
        <f t="shared" si="151"/>
        <v/>
      </c>
      <c r="AI782" t="str">
        <f t="shared" si="152"/>
        <v/>
      </c>
      <c r="AJ782" t="str">
        <f t="shared" si="153"/>
        <v/>
      </c>
      <c r="AK782" t="str">
        <f t="shared" si="154"/>
        <v>ORD26002271</v>
      </c>
      <c r="AL782">
        <f>IF(E782&lt;&gt;"CAPTURE","",COUNTIF(Orders!$H:$H,AK782))</f>
        <v>1</v>
      </c>
      <c r="AP782" t="str">
        <f t="shared" si="155"/>
        <v>Matched to Order</v>
      </c>
      <c r="AQ782">
        <f>IF(COUNTIF($A$2:A782,A782)=1,1,0)</f>
        <v>1</v>
      </c>
    </row>
    <row r="783" spans="1:43" x14ac:dyDescent="0.3">
      <c r="A783" t="s">
        <v>12737</v>
      </c>
      <c r="C783" t="s">
        <v>4742</v>
      </c>
      <c r="D783" s="1">
        <v>46270</v>
      </c>
      <c r="E783" t="s">
        <v>11819</v>
      </c>
      <c r="F783" t="s">
        <v>9</v>
      </c>
      <c r="G783">
        <v>2499</v>
      </c>
      <c r="H783">
        <v>7.5</v>
      </c>
      <c r="I783">
        <v>1.35</v>
      </c>
      <c r="J783">
        <v>2490.15</v>
      </c>
      <c r="K783" s="1">
        <v>46272</v>
      </c>
      <c r="L783" t="s">
        <v>12661</v>
      </c>
      <c r="M783">
        <f t="shared" si="144"/>
        <v>1</v>
      </c>
      <c r="N783">
        <f>COUNTIF(Orders!$A:$A,C783)</f>
        <v>1</v>
      </c>
      <c r="P783">
        <f>COUNTIF(Orders!$H:$H,UPPER(SUBSTITUTE(TRIM(C783),"-","")))</f>
        <v>1</v>
      </c>
      <c r="R783" t="str">
        <f t="shared" si="145"/>
        <v>Matched Order Reference</v>
      </c>
      <c r="S783">
        <f t="shared" si="146"/>
        <v>1</v>
      </c>
      <c r="V783" cm="1">
        <f t="array" ref="V783">IF(E783&lt;&gt;"CAPTURE",0,SUMPRODUCT((MDR_Rates!$A$2:$A$10=F783)*(G783&gt;MDR_Rates!$B$2:$B$10)*((MDR_Rates!$C$2:$C$10="")+(G783&lt;=MDR_Rates!$C$2:$C$10))*MDR_Rates!$D$2:$D$10))</f>
        <v>0.3</v>
      </c>
      <c r="W783">
        <f t="shared" si="147"/>
        <v>7.5</v>
      </c>
      <c r="X783">
        <f t="shared" si="148"/>
        <v>1.35</v>
      </c>
      <c r="Y783">
        <f t="shared" si="149"/>
        <v>0</v>
      </c>
      <c r="Z783">
        <f t="shared" si="150"/>
        <v>0</v>
      </c>
      <c r="AG783" t="str">
        <f t="shared" si="151"/>
        <v/>
      </c>
      <c r="AI783" t="str">
        <f t="shared" si="152"/>
        <v/>
      </c>
      <c r="AJ783" t="str">
        <f t="shared" si="153"/>
        <v/>
      </c>
      <c r="AK783" t="str">
        <f t="shared" si="154"/>
        <v>ORD26002377</v>
      </c>
      <c r="AL783">
        <f>IF(E783&lt;&gt;"CAPTURE","",COUNTIF(Orders!$H:$H,AK783))</f>
        <v>1</v>
      </c>
      <c r="AP783" t="str">
        <f t="shared" si="155"/>
        <v>Matched to Order</v>
      </c>
      <c r="AQ783">
        <f>IF(COUNTIF($A$2:A783,A783)=1,1,0)</f>
        <v>1</v>
      </c>
    </row>
    <row r="784" spans="1:43" x14ac:dyDescent="0.3">
      <c r="A784" t="s">
        <v>12738</v>
      </c>
      <c r="C784" t="s">
        <v>12739</v>
      </c>
      <c r="D784" s="1">
        <v>46270</v>
      </c>
      <c r="E784" t="s">
        <v>11819</v>
      </c>
      <c r="F784" t="s">
        <v>17</v>
      </c>
      <c r="G784">
        <v>1799</v>
      </c>
      <c r="H784">
        <v>32.380000000000003</v>
      </c>
      <c r="I784">
        <v>5.83</v>
      </c>
      <c r="J784">
        <v>1760.79</v>
      </c>
      <c r="K784" s="1">
        <v>46272</v>
      </c>
      <c r="L784" t="s">
        <v>12661</v>
      </c>
      <c r="M784">
        <f t="shared" si="144"/>
        <v>1</v>
      </c>
      <c r="N784">
        <f>COUNTIF(Orders!$A:$A,C784)</f>
        <v>0</v>
      </c>
      <c r="P784">
        <f>COUNTIF(Orders!$H:$H,UPPER(SUBSTITUTE(TRIM(C784),"-","")))</f>
        <v>1</v>
      </c>
      <c r="R784" t="str">
        <f t="shared" si="145"/>
        <v>Matched Order Reference</v>
      </c>
      <c r="S784">
        <f t="shared" si="146"/>
        <v>1</v>
      </c>
      <c r="V784" cm="1">
        <f t="array" ref="V784">IF(E784&lt;&gt;"CAPTURE",0,SUMPRODUCT((MDR_Rates!$A$2:$A$10=F784)*(G784&gt;MDR_Rates!$B$2:$B$10)*((MDR_Rates!$C$2:$C$10="")+(G784&lt;=MDR_Rates!$C$2:$C$10))*MDR_Rates!$D$2:$D$10))</f>
        <v>1.8</v>
      </c>
      <c r="W784">
        <f t="shared" si="147"/>
        <v>32.380000000000003</v>
      </c>
      <c r="X784">
        <f t="shared" si="148"/>
        <v>5.83</v>
      </c>
      <c r="Y784">
        <f t="shared" si="149"/>
        <v>0</v>
      </c>
      <c r="Z784">
        <f t="shared" si="150"/>
        <v>0</v>
      </c>
      <c r="AG784" t="str">
        <f t="shared" si="151"/>
        <v/>
      </c>
      <c r="AI784" t="str">
        <f t="shared" si="152"/>
        <v/>
      </c>
      <c r="AJ784" t="str">
        <f t="shared" si="153"/>
        <v/>
      </c>
      <c r="AK784" t="str">
        <f t="shared" si="154"/>
        <v>ORD26002379</v>
      </c>
      <c r="AL784">
        <f>IF(E784&lt;&gt;"CAPTURE","",COUNTIF(Orders!$H:$H,AK784))</f>
        <v>1</v>
      </c>
      <c r="AP784" t="str">
        <f t="shared" si="155"/>
        <v>Matched to Order</v>
      </c>
      <c r="AQ784">
        <f>IF(COUNTIF($A$2:A784,A784)=1,1,0)</f>
        <v>1</v>
      </c>
    </row>
    <row r="785" spans="1:43" x14ac:dyDescent="0.3">
      <c r="A785" t="s">
        <v>12740</v>
      </c>
      <c r="C785" t="s">
        <v>4757</v>
      </c>
      <c r="D785" s="1">
        <v>46270</v>
      </c>
      <c r="E785" t="s">
        <v>11819</v>
      </c>
      <c r="F785" t="s">
        <v>9</v>
      </c>
      <c r="G785">
        <v>11797</v>
      </c>
      <c r="H785">
        <v>35.39</v>
      </c>
      <c r="I785">
        <v>6.37</v>
      </c>
      <c r="J785">
        <v>11755.24</v>
      </c>
      <c r="K785" s="1">
        <v>46272</v>
      </c>
      <c r="L785" t="s">
        <v>12661</v>
      </c>
      <c r="M785">
        <f t="shared" si="144"/>
        <v>1</v>
      </c>
      <c r="N785">
        <f>COUNTIF(Orders!$A:$A,C785)</f>
        <v>1</v>
      </c>
      <c r="P785">
        <f>COUNTIF(Orders!$H:$H,UPPER(SUBSTITUTE(TRIM(C785),"-","")))</f>
        <v>1</v>
      </c>
      <c r="R785" t="str">
        <f t="shared" si="145"/>
        <v>Matched Order Reference</v>
      </c>
      <c r="S785">
        <f t="shared" si="146"/>
        <v>1</v>
      </c>
      <c r="V785" cm="1">
        <f t="array" ref="V785">IF(E785&lt;&gt;"CAPTURE",0,SUMPRODUCT((MDR_Rates!$A$2:$A$10=F785)*(G785&gt;MDR_Rates!$B$2:$B$10)*((MDR_Rates!$C$2:$C$10="")+(G785&lt;=MDR_Rates!$C$2:$C$10))*MDR_Rates!$D$2:$D$10))</f>
        <v>0.3</v>
      </c>
      <c r="W785">
        <f t="shared" si="147"/>
        <v>35.39</v>
      </c>
      <c r="X785">
        <f t="shared" si="148"/>
        <v>6.37</v>
      </c>
      <c r="Y785">
        <f t="shared" si="149"/>
        <v>0</v>
      </c>
      <c r="Z785">
        <f t="shared" si="150"/>
        <v>0</v>
      </c>
      <c r="AG785" t="str">
        <f t="shared" si="151"/>
        <v/>
      </c>
      <c r="AI785" t="str">
        <f t="shared" si="152"/>
        <v/>
      </c>
      <c r="AJ785" t="str">
        <f t="shared" si="153"/>
        <v/>
      </c>
      <c r="AK785" t="str">
        <f t="shared" si="154"/>
        <v>ORD26002385</v>
      </c>
      <c r="AL785">
        <f>IF(E785&lt;&gt;"CAPTURE","",COUNTIF(Orders!$H:$H,AK785))</f>
        <v>1</v>
      </c>
      <c r="AP785" t="str">
        <f t="shared" si="155"/>
        <v>Matched to Order</v>
      </c>
      <c r="AQ785">
        <f>IF(COUNTIF($A$2:A785,A785)=1,1,0)</f>
        <v>1</v>
      </c>
    </row>
    <row r="786" spans="1:43" x14ac:dyDescent="0.3">
      <c r="A786" t="s">
        <v>12741</v>
      </c>
      <c r="C786" t="s">
        <v>4891</v>
      </c>
      <c r="D786" s="1">
        <v>46270</v>
      </c>
      <c r="E786" t="s">
        <v>11819</v>
      </c>
      <c r="F786" t="s">
        <v>17</v>
      </c>
      <c r="G786">
        <v>3499</v>
      </c>
      <c r="H786">
        <v>55.98</v>
      </c>
      <c r="I786">
        <v>10.08</v>
      </c>
      <c r="J786">
        <v>3432.94</v>
      </c>
      <c r="K786" s="1">
        <v>46272</v>
      </c>
      <c r="L786" t="s">
        <v>12661</v>
      </c>
      <c r="M786">
        <f t="shared" si="144"/>
        <v>1</v>
      </c>
      <c r="N786">
        <f>COUNTIF(Orders!$A:$A,C786)</f>
        <v>1</v>
      </c>
      <c r="P786">
        <f>COUNTIF(Orders!$H:$H,UPPER(SUBSTITUTE(TRIM(C786),"-","")))</f>
        <v>1</v>
      </c>
      <c r="R786" t="str">
        <f t="shared" si="145"/>
        <v>Matched Order Reference</v>
      </c>
      <c r="S786">
        <f t="shared" si="146"/>
        <v>1</v>
      </c>
      <c r="V786" cm="1">
        <f t="array" ref="V786">IF(E786&lt;&gt;"CAPTURE",0,SUMPRODUCT((MDR_Rates!$A$2:$A$10=F786)*(G786&gt;MDR_Rates!$B$2:$B$10)*((MDR_Rates!$C$2:$C$10="")+(G786&lt;=MDR_Rates!$C$2:$C$10))*MDR_Rates!$D$2:$D$10))</f>
        <v>1.6</v>
      </c>
      <c r="W786">
        <f t="shared" si="147"/>
        <v>55.98</v>
      </c>
      <c r="X786">
        <f t="shared" si="148"/>
        <v>10.08</v>
      </c>
      <c r="Y786">
        <f t="shared" si="149"/>
        <v>0</v>
      </c>
      <c r="Z786">
        <f t="shared" si="150"/>
        <v>0</v>
      </c>
      <c r="AG786" t="str">
        <f t="shared" si="151"/>
        <v/>
      </c>
      <c r="AI786" t="str">
        <f t="shared" si="152"/>
        <v/>
      </c>
      <c r="AJ786" t="str">
        <f t="shared" si="153"/>
        <v/>
      </c>
      <c r="AK786" t="str">
        <f t="shared" si="154"/>
        <v>ORD26002453</v>
      </c>
      <c r="AL786">
        <f>IF(E786&lt;&gt;"CAPTURE","",COUNTIF(Orders!$H:$H,AK786))</f>
        <v>1</v>
      </c>
      <c r="AP786" t="str">
        <f t="shared" si="155"/>
        <v>Matched to Order</v>
      </c>
      <c r="AQ786">
        <f>IF(COUNTIF($A$2:A786,A786)=1,1,0)</f>
        <v>1</v>
      </c>
    </row>
    <row r="787" spans="1:43" x14ac:dyDescent="0.3">
      <c r="A787" t="s">
        <v>12742</v>
      </c>
      <c r="C787" t="s">
        <v>4901</v>
      </c>
      <c r="D787" s="1">
        <v>46270</v>
      </c>
      <c r="E787" t="s">
        <v>11819</v>
      </c>
      <c r="F787" t="s">
        <v>9</v>
      </c>
      <c r="G787">
        <v>3499</v>
      </c>
      <c r="H787">
        <v>10.5</v>
      </c>
      <c r="I787">
        <v>1.89</v>
      </c>
      <c r="J787">
        <v>3486.61</v>
      </c>
      <c r="K787" s="1">
        <v>46272</v>
      </c>
      <c r="L787" t="s">
        <v>12661</v>
      </c>
      <c r="M787">
        <f t="shared" si="144"/>
        <v>1</v>
      </c>
      <c r="N787">
        <f>COUNTIF(Orders!$A:$A,C787)</f>
        <v>1</v>
      </c>
      <c r="P787">
        <f>COUNTIF(Orders!$H:$H,UPPER(SUBSTITUTE(TRIM(C787),"-","")))</f>
        <v>1</v>
      </c>
      <c r="R787" t="str">
        <f t="shared" si="145"/>
        <v>Matched Order Reference</v>
      </c>
      <c r="S787">
        <f t="shared" si="146"/>
        <v>1</v>
      </c>
      <c r="V787" cm="1">
        <f t="array" ref="V787">IF(E787&lt;&gt;"CAPTURE",0,SUMPRODUCT((MDR_Rates!$A$2:$A$10=F787)*(G787&gt;MDR_Rates!$B$2:$B$10)*((MDR_Rates!$C$2:$C$10="")+(G787&lt;=MDR_Rates!$C$2:$C$10))*MDR_Rates!$D$2:$D$10))</f>
        <v>0.3</v>
      </c>
      <c r="W787">
        <f t="shared" si="147"/>
        <v>10.5</v>
      </c>
      <c r="X787">
        <f t="shared" si="148"/>
        <v>1.89</v>
      </c>
      <c r="Y787">
        <f t="shared" si="149"/>
        <v>0</v>
      </c>
      <c r="Z787">
        <f t="shared" si="150"/>
        <v>0</v>
      </c>
      <c r="AG787" t="str">
        <f t="shared" si="151"/>
        <v/>
      </c>
      <c r="AI787" t="str">
        <f t="shared" si="152"/>
        <v/>
      </c>
      <c r="AJ787" t="str">
        <f t="shared" si="153"/>
        <v/>
      </c>
      <c r="AK787" t="str">
        <f t="shared" si="154"/>
        <v>ORD26002458</v>
      </c>
      <c r="AL787">
        <f>IF(E787&lt;&gt;"CAPTURE","",COUNTIF(Orders!$H:$H,AK787))</f>
        <v>1</v>
      </c>
      <c r="AP787" t="str">
        <f t="shared" si="155"/>
        <v>Matched to Order</v>
      </c>
      <c r="AQ787">
        <f>IF(COUNTIF($A$2:A787,A787)=1,1,0)</f>
        <v>1</v>
      </c>
    </row>
    <row r="788" spans="1:43" x14ac:dyDescent="0.3">
      <c r="A788" t="s">
        <v>12743</v>
      </c>
      <c r="C788" t="s">
        <v>5008</v>
      </c>
      <c r="D788" s="1">
        <v>46270</v>
      </c>
      <c r="E788" t="s">
        <v>11819</v>
      </c>
      <c r="F788" t="s">
        <v>17</v>
      </c>
      <c r="G788">
        <v>1497</v>
      </c>
      <c r="H788">
        <v>26.95</v>
      </c>
      <c r="I788">
        <v>4.8499999999999996</v>
      </c>
      <c r="J788">
        <v>1465.2</v>
      </c>
      <c r="K788" s="1">
        <v>46272</v>
      </c>
      <c r="L788" t="s">
        <v>12661</v>
      </c>
      <c r="M788">
        <f t="shared" si="144"/>
        <v>1</v>
      </c>
      <c r="N788">
        <f>COUNTIF(Orders!$A:$A,C788)</f>
        <v>1</v>
      </c>
      <c r="P788">
        <f>COUNTIF(Orders!$H:$H,UPPER(SUBSTITUTE(TRIM(C788),"-","")))</f>
        <v>1</v>
      </c>
      <c r="R788" t="str">
        <f t="shared" si="145"/>
        <v>Matched Order Reference</v>
      </c>
      <c r="S788">
        <f t="shared" si="146"/>
        <v>1</v>
      </c>
      <c r="V788" cm="1">
        <f t="array" ref="V788">IF(E788&lt;&gt;"CAPTURE",0,SUMPRODUCT((MDR_Rates!$A$2:$A$10=F788)*(G788&gt;MDR_Rates!$B$2:$B$10)*((MDR_Rates!$C$2:$C$10="")+(G788&lt;=MDR_Rates!$C$2:$C$10))*MDR_Rates!$D$2:$D$10))</f>
        <v>1.8</v>
      </c>
      <c r="W788">
        <f t="shared" si="147"/>
        <v>26.95</v>
      </c>
      <c r="X788">
        <f t="shared" si="148"/>
        <v>4.8499999999999996</v>
      </c>
      <c r="Y788">
        <f t="shared" si="149"/>
        <v>0</v>
      </c>
      <c r="Z788">
        <f t="shared" si="150"/>
        <v>0</v>
      </c>
      <c r="AG788" t="str">
        <f t="shared" si="151"/>
        <v/>
      </c>
      <c r="AI788" t="str">
        <f t="shared" si="152"/>
        <v/>
      </c>
      <c r="AJ788" t="str">
        <f t="shared" si="153"/>
        <v/>
      </c>
      <c r="AK788" t="str">
        <f t="shared" si="154"/>
        <v>ORD26002513</v>
      </c>
      <c r="AL788">
        <f>IF(E788&lt;&gt;"CAPTURE","",COUNTIF(Orders!$H:$H,AK788))</f>
        <v>1</v>
      </c>
      <c r="AP788" t="str">
        <f t="shared" si="155"/>
        <v>Matched to Order</v>
      </c>
      <c r="AQ788">
        <f>IF(COUNTIF($A$2:A788,A788)=1,1,0)</f>
        <v>1</v>
      </c>
    </row>
    <row r="789" spans="1:43" x14ac:dyDescent="0.3">
      <c r="A789" t="s">
        <v>12744</v>
      </c>
      <c r="C789" t="s">
        <v>12745</v>
      </c>
      <c r="D789" s="1">
        <v>46270</v>
      </c>
      <c r="E789" t="s">
        <v>11819</v>
      </c>
      <c r="F789" t="s">
        <v>9</v>
      </c>
      <c r="G789">
        <v>3348</v>
      </c>
      <c r="H789">
        <v>10.039999999999999</v>
      </c>
      <c r="I789">
        <v>1.81</v>
      </c>
      <c r="J789">
        <v>3336.15</v>
      </c>
      <c r="K789" s="1">
        <v>46272</v>
      </c>
      <c r="L789" t="s">
        <v>12661</v>
      </c>
      <c r="M789">
        <f t="shared" si="144"/>
        <v>1</v>
      </c>
      <c r="N789">
        <f>COUNTIF(Orders!$A:$A,C789)</f>
        <v>0</v>
      </c>
      <c r="P789">
        <f>COUNTIF(Orders!$H:$H,UPPER(SUBSTITUTE(TRIM(C789),"-","")))</f>
        <v>1</v>
      </c>
      <c r="R789" t="str">
        <f t="shared" si="145"/>
        <v>Matched Order Reference</v>
      </c>
      <c r="S789">
        <f t="shared" si="146"/>
        <v>1</v>
      </c>
      <c r="V789" cm="1">
        <f t="array" ref="V789">IF(E789&lt;&gt;"CAPTURE",0,SUMPRODUCT((MDR_Rates!$A$2:$A$10=F789)*(G789&gt;MDR_Rates!$B$2:$B$10)*((MDR_Rates!$C$2:$C$10="")+(G789&lt;=MDR_Rates!$C$2:$C$10))*MDR_Rates!$D$2:$D$10))</f>
        <v>0.3</v>
      </c>
      <c r="W789">
        <f t="shared" si="147"/>
        <v>10.039999999999999</v>
      </c>
      <c r="X789">
        <f t="shared" si="148"/>
        <v>1.81</v>
      </c>
      <c r="Y789">
        <f t="shared" si="149"/>
        <v>0</v>
      </c>
      <c r="Z789">
        <f t="shared" si="150"/>
        <v>0</v>
      </c>
      <c r="AG789" t="str">
        <f t="shared" si="151"/>
        <v/>
      </c>
      <c r="AI789" t="str">
        <f t="shared" si="152"/>
        <v/>
      </c>
      <c r="AJ789" t="str">
        <f t="shared" si="153"/>
        <v/>
      </c>
      <c r="AK789" t="str">
        <f t="shared" si="154"/>
        <v>ORD26002635</v>
      </c>
      <c r="AL789">
        <f>IF(E789&lt;&gt;"CAPTURE","",COUNTIF(Orders!$H:$H,AK789))</f>
        <v>1</v>
      </c>
      <c r="AP789" t="str">
        <f t="shared" si="155"/>
        <v>Matched to Order</v>
      </c>
      <c r="AQ789">
        <f>IF(COUNTIF($A$2:A789,A789)=1,1,0)</f>
        <v>1</v>
      </c>
    </row>
    <row r="790" spans="1:43" x14ac:dyDescent="0.3">
      <c r="A790" t="s">
        <v>12746</v>
      </c>
      <c r="C790" t="s">
        <v>5467</v>
      </c>
      <c r="D790" s="1">
        <v>46270</v>
      </c>
      <c r="E790" t="s">
        <v>11819</v>
      </c>
      <c r="F790" t="s">
        <v>9</v>
      </c>
      <c r="G790">
        <v>2347</v>
      </c>
      <c r="H790">
        <v>7.04</v>
      </c>
      <c r="I790">
        <v>1.27</v>
      </c>
      <c r="J790">
        <v>2338.69</v>
      </c>
      <c r="K790" s="1">
        <v>46272</v>
      </c>
      <c r="L790" t="s">
        <v>12661</v>
      </c>
      <c r="M790">
        <f t="shared" si="144"/>
        <v>1</v>
      </c>
      <c r="N790">
        <f>COUNTIF(Orders!$A:$A,C790)</f>
        <v>1</v>
      </c>
      <c r="P790">
        <f>COUNTIF(Orders!$H:$H,UPPER(SUBSTITUTE(TRIM(C790),"-","")))</f>
        <v>1</v>
      </c>
      <c r="R790" t="str">
        <f t="shared" si="145"/>
        <v>Matched Order Reference</v>
      </c>
      <c r="S790">
        <f t="shared" si="146"/>
        <v>1</v>
      </c>
      <c r="V790" cm="1">
        <f t="array" ref="V790">IF(E790&lt;&gt;"CAPTURE",0,SUMPRODUCT((MDR_Rates!$A$2:$A$10=F790)*(G790&gt;MDR_Rates!$B$2:$B$10)*((MDR_Rates!$C$2:$C$10="")+(G790&lt;=MDR_Rates!$C$2:$C$10))*MDR_Rates!$D$2:$D$10))</f>
        <v>0.3</v>
      </c>
      <c r="W790">
        <f t="shared" si="147"/>
        <v>7.04</v>
      </c>
      <c r="X790">
        <f t="shared" si="148"/>
        <v>1.27</v>
      </c>
      <c r="Y790">
        <f t="shared" si="149"/>
        <v>0</v>
      </c>
      <c r="Z790">
        <f t="shared" si="150"/>
        <v>0</v>
      </c>
      <c r="AG790" t="str">
        <f t="shared" si="151"/>
        <v/>
      </c>
      <c r="AI790" t="str">
        <f t="shared" si="152"/>
        <v/>
      </c>
      <c r="AJ790" t="str">
        <f t="shared" si="153"/>
        <v/>
      </c>
      <c r="AK790" t="str">
        <f t="shared" si="154"/>
        <v>ORD26002744</v>
      </c>
      <c r="AL790">
        <f>IF(E790&lt;&gt;"CAPTURE","",COUNTIF(Orders!$H:$H,AK790))</f>
        <v>1</v>
      </c>
      <c r="AP790" t="str">
        <f t="shared" si="155"/>
        <v>Matched to Order</v>
      </c>
      <c r="AQ790">
        <f>IF(COUNTIF($A$2:A790,A790)=1,1,0)</f>
        <v>1</v>
      </c>
    </row>
    <row r="791" spans="1:43" x14ac:dyDescent="0.3">
      <c r="A791" t="s">
        <v>12747</v>
      </c>
      <c r="C791" t="s">
        <v>5492</v>
      </c>
      <c r="D791" s="1">
        <v>46270</v>
      </c>
      <c r="E791" t="s">
        <v>11819</v>
      </c>
      <c r="F791" t="s">
        <v>17</v>
      </c>
      <c r="G791">
        <v>299</v>
      </c>
      <c r="H791">
        <v>5.38</v>
      </c>
      <c r="I791">
        <v>0.97</v>
      </c>
      <c r="J791">
        <v>292.64999999999998</v>
      </c>
      <c r="K791" s="1">
        <v>46272</v>
      </c>
      <c r="L791" t="s">
        <v>12661</v>
      </c>
      <c r="M791">
        <f t="shared" si="144"/>
        <v>1</v>
      </c>
      <c r="N791">
        <f>COUNTIF(Orders!$A:$A,C791)</f>
        <v>1</v>
      </c>
      <c r="P791">
        <f>COUNTIF(Orders!$H:$H,UPPER(SUBSTITUTE(TRIM(C791),"-","")))</f>
        <v>1</v>
      </c>
      <c r="R791" t="str">
        <f t="shared" si="145"/>
        <v>Matched Order Reference</v>
      </c>
      <c r="S791">
        <f t="shared" si="146"/>
        <v>1</v>
      </c>
      <c r="V791" cm="1">
        <f t="array" ref="V791">IF(E791&lt;&gt;"CAPTURE",0,SUMPRODUCT((MDR_Rates!$A$2:$A$10=F791)*(G791&gt;MDR_Rates!$B$2:$B$10)*((MDR_Rates!$C$2:$C$10="")+(G791&lt;=MDR_Rates!$C$2:$C$10))*MDR_Rates!$D$2:$D$10))</f>
        <v>1.8</v>
      </c>
      <c r="W791">
        <f t="shared" si="147"/>
        <v>5.38</v>
      </c>
      <c r="X791">
        <f t="shared" si="148"/>
        <v>0.97</v>
      </c>
      <c r="Y791">
        <f t="shared" si="149"/>
        <v>0</v>
      </c>
      <c r="Z791">
        <f t="shared" si="150"/>
        <v>0</v>
      </c>
      <c r="AG791" t="str">
        <f t="shared" si="151"/>
        <v/>
      </c>
      <c r="AI791" t="str">
        <f t="shared" si="152"/>
        <v/>
      </c>
      <c r="AJ791" t="str">
        <f t="shared" si="153"/>
        <v/>
      </c>
      <c r="AK791" t="str">
        <f t="shared" si="154"/>
        <v>ORD26002757</v>
      </c>
      <c r="AL791">
        <f>IF(E791&lt;&gt;"CAPTURE","",COUNTIF(Orders!$H:$H,AK791))</f>
        <v>1</v>
      </c>
      <c r="AP791" t="str">
        <f t="shared" si="155"/>
        <v>Matched to Order</v>
      </c>
      <c r="AQ791">
        <f>IF(COUNTIF($A$2:A791,A791)=1,1,0)</f>
        <v>1</v>
      </c>
    </row>
    <row r="792" spans="1:43" x14ac:dyDescent="0.3">
      <c r="A792" t="s">
        <v>12748</v>
      </c>
      <c r="C792" t="s">
        <v>5515</v>
      </c>
      <c r="D792" s="1">
        <v>46270</v>
      </c>
      <c r="E792" t="s">
        <v>11819</v>
      </c>
      <c r="F792" t="s">
        <v>9</v>
      </c>
      <c r="G792">
        <v>1299</v>
      </c>
      <c r="H792">
        <v>0</v>
      </c>
      <c r="I792">
        <v>0</v>
      </c>
      <c r="J792">
        <v>1299</v>
      </c>
      <c r="K792" s="1">
        <v>46272</v>
      </c>
      <c r="L792" t="s">
        <v>12661</v>
      </c>
      <c r="M792">
        <f t="shared" si="144"/>
        <v>1</v>
      </c>
      <c r="N792">
        <f>COUNTIF(Orders!$A:$A,C792)</f>
        <v>1</v>
      </c>
      <c r="P792">
        <f>COUNTIF(Orders!$H:$H,UPPER(SUBSTITUTE(TRIM(C792),"-","")))</f>
        <v>1</v>
      </c>
      <c r="R792" t="str">
        <f t="shared" si="145"/>
        <v>Matched Order Reference</v>
      </c>
      <c r="S792">
        <f t="shared" si="146"/>
        <v>1</v>
      </c>
      <c r="V792" cm="1">
        <f t="array" ref="V792">IF(E792&lt;&gt;"CAPTURE",0,SUMPRODUCT((MDR_Rates!$A$2:$A$10=F792)*(G792&gt;MDR_Rates!$B$2:$B$10)*((MDR_Rates!$C$2:$C$10="")+(G792&lt;=MDR_Rates!$C$2:$C$10))*MDR_Rates!$D$2:$D$10))</f>
        <v>0</v>
      </c>
      <c r="W792">
        <f t="shared" si="147"/>
        <v>0</v>
      </c>
      <c r="X792">
        <f t="shared" si="148"/>
        <v>0</v>
      </c>
      <c r="Y792">
        <f t="shared" si="149"/>
        <v>0</v>
      </c>
      <c r="Z792">
        <f t="shared" si="150"/>
        <v>0</v>
      </c>
      <c r="AG792" t="str">
        <f t="shared" si="151"/>
        <v/>
      </c>
      <c r="AI792" t="str">
        <f t="shared" si="152"/>
        <v/>
      </c>
      <c r="AJ792" t="str">
        <f t="shared" si="153"/>
        <v/>
      </c>
      <c r="AK792" t="str">
        <f t="shared" si="154"/>
        <v>ORD26002769</v>
      </c>
      <c r="AL792">
        <f>IF(E792&lt;&gt;"CAPTURE","",COUNTIF(Orders!$H:$H,AK792))</f>
        <v>1</v>
      </c>
      <c r="AP792" t="str">
        <f t="shared" si="155"/>
        <v>Matched to Order</v>
      </c>
      <c r="AQ792">
        <f>IF(COUNTIF($A$2:A792,A792)=1,1,0)</f>
        <v>1</v>
      </c>
    </row>
    <row r="793" spans="1:43" x14ac:dyDescent="0.3">
      <c r="A793" t="s">
        <v>12749</v>
      </c>
      <c r="C793" t="s">
        <v>5521</v>
      </c>
      <c r="D793" s="1">
        <v>46270</v>
      </c>
      <c r="E793" t="s">
        <v>11819</v>
      </c>
      <c r="F793" t="s">
        <v>9</v>
      </c>
      <c r="G793">
        <v>1648</v>
      </c>
      <c r="H793">
        <v>0</v>
      </c>
      <c r="I793">
        <v>0</v>
      </c>
      <c r="J793">
        <v>1648</v>
      </c>
      <c r="K793" s="1">
        <v>46272</v>
      </c>
      <c r="L793" t="s">
        <v>12661</v>
      </c>
      <c r="M793">
        <f t="shared" si="144"/>
        <v>1</v>
      </c>
      <c r="N793">
        <f>COUNTIF(Orders!$A:$A,C793)</f>
        <v>1</v>
      </c>
      <c r="P793">
        <f>COUNTIF(Orders!$H:$H,UPPER(SUBSTITUTE(TRIM(C793),"-","")))</f>
        <v>1</v>
      </c>
      <c r="R793" t="str">
        <f t="shared" si="145"/>
        <v>Matched Order Reference</v>
      </c>
      <c r="S793">
        <f t="shared" si="146"/>
        <v>1</v>
      </c>
      <c r="V793" cm="1">
        <f t="array" ref="V793">IF(E793&lt;&gt;"CAPTURE",0,SUMPRODUCT((MDR_Rates!$A$2:$A$10=F793)*(G793&gt;MDR_Rates!$B$2:$B$10)*((MDR_Rates!$C$2:$C$10="")+(G793&lt;=MDR_Rates!$C$2:$C$10))*MDR_Rates!$D$2:$D$10))</f>
        <v>0</v>
      </c>
      <c r="W793">
        <f t="shared" si="147"/>
        <v>0</v>
      </c>
      <c r="X793">
        <f t="shared" si="148"/>
        <v>0</v>
      </c>
      <c r="Y793">
        <f t="shared" si="149"/>
        <v>0</v>
      </c>
      <c r="Z793">
        <f t="shared" si="150"/>
        <v>0</v>
      </c>
      <c r="AG793" t="str">
        <f t="shared" si="151"/>
        <v/>
      </c>
      <c r="AI793" t="str">
        <f t="shared" si="152"/>
        <v/>
      </c>
      <c r="AJ793" t="str">
        <f t="shared" si="153"/>
        <v/>
      </c>
      <c r="AK793" t="str">
        <f t="shared" si="154"/>
        <v>ORD26002772</v>
      </c>
      <c r="AL793">
        <f>IF(E793&lt;&gt;"CAPTURE","",COUNTIF(Orders!$H:$H,AK793))</f>
        <v>1</v>
      </c>
      <c r="AP793" t="str">
        <f t="shared" si="155"/>
        <v>Matched to Order</v>
      </c>
      <c r="AQ793">
        <f>IF(COUNTIF($A$2:A793,A793)=1,1,0)</f>
        <v>1</v>
      </c>
    </row>
    <row r="794" spans="1:43" x14ac:dyDescent="0.3">
      <c r="A794" t="s">
        <v>12750</v>
      </c>
      <c r="C794" t="s">
        <v>5533</v>
      </c>
      <c r="D794" s="1">
        <v>46270</v>
      </c>
      <c r="E794" t="s">
        <v>11819</v>
      </c>
      <c r="F794" t="s">
        <v>17</v>
      </c>
      <c r="G794">
        <v>7999</v>
      </c>
      <c r="H794">
        <v>127.98</v>
      </c>
      <c r="I794">
        <v>23.04</v>
      </c>
      <c r="J794">
        <v>7847.98</v>
      </c>
      <c r="K794" s="1">
        <v>46272</v>
      </c>
      <c r="L794" t="s">
        <v>12661</v>
      </c>
      <c r="M794">
        <f t="shared" si="144"/>
        <v>1</v>
      </c>
      <c r="N794">
        <f>COUNTIF(Orders!$A:$A,C794)</f>
        <v>1</v>
      </c>
      <c r="P794">
        <f>COUNTIF(Orders!$H:$H,UPPER(SUBSTITUTE(TRIM(C794),"-","")))</f>
        <v>1</v>
      </c>
      <c r="R794" t="str">
        <f t="shared" si="145"/>
        <v>Matched Order Reference</v>
      </c>
      <c r="S794">
        <f t="shared" si="146"/>
        <v>1</v>
      </c>
      <c r="V794" cm="1">
        <f t="array" ref="V794">IF(E794&lt;&gt;"CAPTURE",0,SUMPRODUCT((MDR_Rates!$A$2:$A$10=F794)*(G794&gt;MDR_Rates!$B$2:$B$10)*((MDR_Rates!$C$2:$C$10="")+(G794&lt;=MDR_Rates!$C$2:$C$10))*MDR_Rates!$D$2:$D$10))</f>
        <v>1.6</v>
      </c>
      <c r="W794">
        <f t="shared" si="147"/>
        <v>127.98</v>
      </c>
      <c r="X794">
        <f t="shared" si="148"/>
        <v>23.04</v>
      </c>
      <c r="Y794">
        <f t="shared" si="149"/>
        <v>0</v>
      </c>
      <c r="Z794">
        <f t="shared" si="150"/>
        <v>0</v>
      </c>
      <c r="AG794" t="str">
        <f t="shared" si="151"/>
        <v/>
      </c>
      <c r="AI794" t="str">
        <f t="shared" si="152"/>
        <v/>
      </c>
      <c r="AJ794" t="str">
        <f t="shared" si="153"/>
        <v/>
      </c>
      <c r="AK794" t="str">
        <f t="shared" si="154"/>
        <v>ORD26002778</v>
      </c>
      <c r="AL794">
        <f>IF(E794&lt;&gt;"CAPTURE","",COUNTIF(Orders!$H:$H,AK794))</f>
        <v>1</v>
      </c>
      <c r="AP794" t="str">
        <f t="shared" si="155"/>
        <v>Matched to Order</v>
      </c>
      <c r="AQ794">
        <f>IF(COUNTIF($A$2:A794,A794)=1,1,0)</f>
        <v>1</v>
      </c>
    </row>
    <row r="795" spans="1:43" x14ac:dyDescent="0.3">
      <c r="A795" t="s">
        <v>12751</v>
      </c>
      <c r="C795" t="s">
        <v>5636</v>
      </c>
      <c r="D795" s="1">
        <v>46270</v>
      </c>
      <c r="E795" t="s">
        <v>11819</v>
      </c>
      <c r="F795" t="s">
        <v>44</v>
      </c>
      <c r="G795">
        <v>4999</v>
      </c>
      <c r="H795">
        <v>84.98</v>
      </c>
      <c r="I795">
        <v>15.3</v>
      </c>
      <c r="J795">
        <v>4898.72</v>
      </c>
      <c r="K795" s="1">
        <v>46272</v>
      </c>
      <c r="L795" t="s">
        <v>12661</v>
      </c>
      <c r="M795">
        <f t="shared" si="144"/>
        <v>1</v>
      </c>
      <c r="N795">
        <f>COUNTIF(Orders!$A:$A,C795)</f>
        <v>1</v>
      </c>
      <c r="P795">
        <f>COUNTIF(Orders!$H:$H,UPPER(SUBSTITUTE(TRIM(C795),"-","")))</f>
        <v>1</v>
      </c>
      <c r="R795" t="str">
        <f t="shared" si="145"/>
        <v>Matched Order Reference</v>
      </c>
      <c r="S795">
        <f t="shared" si="146"/>
        <v>1</v>
      </c>
      <c r="V795" cm="1">
        <f t="array" ref="V795">IF(E795&lt;&gt;"CAPTURE",0,SUMPRODUCT((MDR_Rates!$A$2:$A$10=F795)*(G795&gt;MDR_Rates!$B$2:$B$10)*((MDR_Rates!$C$2:$C$10="")+(G795&lt;=MDR_Rates!$C$2:$C$10))*MDR_Rates!$D$2:$D$10))</f>
        <v>1.7</v>
      </c>
      <c r="W795">
        <f t="shared" si="147"/>
        <v>84.98</v>
      </c>
      <c r="X795">
        <f t="shared" si="148"/>
        <v>15.3</v>
      </c>
      <c r="Y795">
        <f t="shared" si="149"/>
        <v>0</v>
      </c>
      <c r="Z795">
        <f t="shared" si="150"/>
        <v>0</v>
      </c>
      <c r="AG795" t="str">
        <f t="shared" si="151"/>
        <v/>
      </c>
      <c r="AI795" t="str">
        <f t="shared" si="152"/>
        <v/>
      </c>
      <c r="AJ795" t="str">
        <f t="shared" si="153"/>
        <v/>
      </c>
      <c r="AK795" t="str">
        <f t="shared" si="154"/>
        <v>ORD26002830</v>
      </c>
      <c r="AL795">
        <f>IF(E795&lt;&gt;"CAPTURE","",COUNTIF(Orders!$H:$H,AK795))</f>
        <v>1</v>
      </c>
      <c r="AP795" t="str">
        <f t="shared" si="155"/>
        <v>Matched to Order</v>
      </c>
      <c r="AQ795">
        <f>IF(COUNTIF($A$2:A795,A795)=1,1,0)</f>
        <v>1</v>
      </c>
    </row>
    <row r="796" spans="1:43" x14ac:dyDescent="0.3">
      <c r="A796" t="s">
        <v>12752</v>
      </c>
      <c r="C796" t="s">
        <v>5664</v>
      </c>
      <c r="D796" s="1">
        <v>46270</v>
      </c>
      <c r="E796" t="s">
        <v>11819</v>
      </c>
      <c r="F796" t="s">
        <v>9</v>
      </c>
      <c r="G796">
        <v>1348</v>
      </c>
      <c r="H796">
        <v>0</v>
      </c>
      <c r="I796">
        <v>0</v>
      </c>
      <c r="J796">
        <v>1348</v>
      </c>
      <c r="K796" s="1">
        <v>46272</v>
      </c>
      <c r="L796" t="s">
        <v>12661</v>
      </c>
      <c r="M796">
        <f t="shared" si="144"/>
        <v>1</v>
      </c>
      <c r="N796">
        <f>COUNTIF(Orders!$A:$A,C796)</f>
        <v>1</v>
      </c>
      <c r="P796">
        <f>COUNTIF(Orders!$H:$H,UPPER(SUBSTITUTE(TRIM(C796),"-","")))</f>
        <v>1</v>
      </c>
      <c r="R796" t="str">
        <f t="shared" si="145"/>
        <v>Matched Order Reference</v>
      </c>
      <c r="S796">
        <f t="shared" si="146"/>
        <v>1</v>
      </c>
      <c r="V796" cm="1">
        <f t="array" ref="V796">IF(E796&lt;&gt;"CAPTURE",0,SUMPRODUCT((MDR_Rates!$A$2:$A$10=F796)*(G796&gt;MDR_Rates!$B$2:$B$10)*((MDR_Rates!$C$2:$C$10="")+(G796&lt;=MDR_Rates!$C$2:$C$10))*MDR_Rates!$D$2:$D$10))</f>
        <v>0</v>
      </c>
      <c r="W796">
        <f t="shared" si="147"/>
        <v>0</v>
      </c>
      <c r="X796">
        <f t="shared" si="148"/>
        <v>0</v>
      </c>
      <c r="Y796">
        <f t="shared" si="149"/>
        <v>0</v>
      </c>
      <c r="Z796">
        <f t="shared" si="150"/>
        <v>0</v>
      </c>
      <c r="AG796" t="str">
        <f t="shared" si="151"/>
        <v/>
      </c>
      <c r="AI796" t="str">
        <f t="shared" si="152"/>
        <v/>
      </c>
      <c r="AJ796" t="str">
        <f t="shared" si="153"/>
        <v/>
      </c>
      <c r="AK796" t="str">
        <f t="shared" si="154"/>
        <v>ORD26002845</v>
      </c>
      <c r="AL796">
        <f>IF(E796&lt;&gt;"CAPTURE","",COUNTIF(Orders!$H:$H,AK796))</f>
        <v>1</v>
      </c>
      <c r="AP796" t="str">
        <f t="shared" si="155"/>
        <v>Matched to Order</v>
      </c>
      <c r="AQ796">
        <f>IF(COUNTIF($A$2:A796,A796)=1,1,0)</f>
        <v>1</v>
      </c>
    </row>
    <row r="797" spans="1:43" x14ac:dyDescent="0.3">
      <c r="A797" t="s">
        <v>12753</v>
      </c>
      <c r="C797" t="s">
        <v>5686</v>
      </c>
      <c r="D797" s="1">
        <v>46270</v>
      </c>
      <c r="E797" t="s">
        <v>11819</v>
      </c>
      <c r="F797" t="s">
        <v>9</v>
      </c>
      <c r="G797">
        <v>3998</v>
      </c>
      <c r="H797">
        <v>11.99</v>
      </c>
      <c r="I797">
        <v>2.16</v>
      </c>
      <c r="J797">
        <v>3983.85</v>
      </c>
      <c r="K797" s="1">
        <v>46272</v>
      </c>
      <c r="L797" t="s">
        <v>12661</v>
      </c>
      <c r="M797">
        <f t="shared" si="144"/>
        <v>1</v>
      </c>
      <c r="N797">
        <f>COUNTIF(Orders!$A:$A,C797)</f>
        <v>1</v>
      </c>
      <c r="P797">
        <f>COUNTIF(Orders!$H:$H,UPPER(SUBSTITUTE(TRIM(C797),"-","")))</f>
        <v>1</v>
      </c>
      <c r="R797" t="str">
        <f t="shared" si="145"/>
        <v>Matched Order Reference</v>
      </c>
      <c r="S797">
        <f t="shared" si="146"/>
        <v>1</v>
      </c>
      <c r="V797" cm="1">
        <f t="array" ref="V797">IF(E797&lt;&gt;"CAPTURE",0,SUMPRODUCT((MDR_Rates!$A$2:$A$10=F797)*(G797&gt;MDR_Rates!$B$2:$B$10)*((MDR_Rates!$C$2:$C$10="")+(G797&lt;=MDR_Rates!$C$2:$C$10))*MDR_Rates!$D$2:$D$10))</f>
        <v>0.3</v>
      </c>
      <c r="W797">
        <f t="shared" si="147"/>
        <v>11.99</v>
      </c>
      <c r="X797">
        <f t="shared" si="148"/>
        <v>2.16</v>
      </c>
      <c r="Y797">
        <f t="shared" si="149"/>
        <v>0</v>
      </c>
      <c r="Z797">
        <f t="shared" si="150"/>
        <v>0</v>
      </c>
      <c r="AG797" t="str">
        <f t="shared" si="151"/>
        <v/>
      </c>
      <c r="AI797" t="str">
        <f t="shared" si="152"/>
        <v/>
      </c>
      <c r="AJ797" t="str">
        <f t="shared" si="153"/>
        <v/>
      </c>
      <c r="AK797" t="str">
        <f t="shared" si="154"/>
        <v>ORD26002856</v>
      </c>
      <c r="AL797">
        <f>IF(E797&lt;&gt;"CAPTURE","",COUNTIF(Orders!$H:$H,AK797))</f>
        <v>1</v>
      </c>
      <c r="AP797" t="str">
        <f t="shared" si="155"/>
        <v>Matched to Order</v>
      </c>
      <c r="AQ797">
        <f>IF(COUNTIF($A$2:A797,A797)=1,1,0)</f>
        <v>1</v>
      </c>
    </row>
    <row r="798" spans="1:43" x14ac:dyDescent="0.3">
      <c r="A798" t="s">
        <v>12754</v>
      </c>
      <c r="C798" t="s">
        <v>5694</v>
      </c>
      <c r="D798" s="1">
        <v>46270</v>
      </c>
      <c r="E798" t="s">
        <v>11819</v>
      </c>
      <c r="F798" t="s">
        <v>9</v>
      </c>
      <c r="G798">
        <v>349</v>
      </c>
      <c r="H798">
        <v>0</v>
      </c>
      <c r="I798">
        <v>0</v>
      </c>
      <c r="J798">
        <v>349</v>
      </c>
      <c r="K798" s="1">
        <v>46272</v>
      </c>
      <c r="L798" t="s">
        <v>12661</v>
      </c>
      <c r="M798">
        <f t="shared" si="144"/>
        <v>1</v>
      </c>
      <c r="N798">
        <f>COUNTIF(Orders!$A:$A,C798)</f>
        <v>1</v>
      </c>
      <c r="P798">
        <f>COUNTIF(Orders!$H:$H,UPPER(SUBSTITUTE(TRIM(C798),"-","")))</f>
        <v>1</v>
      </c>
      <c r="R798" t="str">
        <f t="shared" si="145"/>
        <v>Matched Order Reference</v>
      </c>
      <c r="S798">
        <f t="shared" si="146"/>
        <v>1</v>
      </c>
      <c r="V798" cm="1">
        <f t="array" ref="V798">IF(E798&lt;&gt;"CAPTURE",0,SUMPRODUCT((MDR_Rates!$A$2:$A$10=F798)*(G798&gt;MDR_Rates!$B$2:$B$10)*((MDR_Rates!$C$2:$C$10="")+(G798&lt;=MDR_Rates!$C$2:$C$10))*MDR_Rates!$D$2:$D$10))</f>
        <v>0</v>
      </c>
      <c r="W798">
        <f t="shared" si="147"/>
        <v>0</v>
      </c>
      <c r="X798">
        <f t="shared" si="148"/>
        <v>0</v>
      </c>
      <c r="Y798">
        <f t="shared" si="149"/>
        <v>0</v>
      </c>
      <c r="Z798">
        <f t="shared" si="150"/>
        <v>0</v>
      </c>
      <c r="AG798" t="str">
        <f t="shared" si="151"/>
        <v/>
      </c>
      <c r="AI798" t="str">
        <f t="shared" si="152"/>
        <v/>
      </c>
      <c r="AJ798" t="str">
        <f t="shared" si="153"/>
        <v/>
      </c>
      <c r="AK798" t="str">
        <f t="shared" si="154"/>
        <v>ORD26002860</v>
      </c>
      <c r="AL798">
        <f>IF(E798&lt;&gt;"CAPTURE","",COUNTIF(Orders!$H:$H,AK798))</f>
        <v>1</v>
      </c>
      <c r="AP798" t="str">
        <f t="shared" si="155"/>
        <v>Matched to Order</v>
      </c>
      <c r="AQ798">
        <f>IF(COUNTIF($A$2:A798,A798)=1,1,0)</f>
        <v>1</v>
      </c>
    </row>
    <row r="799" spans="1:43" x14ac:dyDescent="0.3">
      <c r="A799" t="s">
        <v>12755</v>
      </c>
      <c r="C799" t="s">
        <v>5704</v>
      </c>
      <c r="D799" s="1">
        <v>46270</v>
      </c>
      <c r="E799" t="s">
        <v>11819</v>
      </c>
      <c r="F799" t="s">
        <v>17</v>
      </c>
      <c r="G799">
        <v>2499</v>
      </c>
      <c r="H799">
        <v>39.979999999999997</v>
      </c>
      <c r="I799">
        <v>7.2</v>
      </c>
      <c r="J799">
        <v>2451.8200000000002</v>
      </c>
      <c r="K799" s="1">
        <v>46272</v>
      </c>
      <c r="L799" t="s">
        <v>12661</v>
      </c>
      <c r="M799">
        <f t="shared" si="144"/>
        <v>1</v>
      </c>
      <c r="N799">
        <f>COUNTIF(Orders!$A:$A,C799)</f>
        <v>1</v>
      </c>
      <c r="P799">
        <f>COUNTIF(Orders!$H:$H,UPPER(SUBSTITUTE(TRIM(C799),"-","")))</f>
        <v>1</v>
      </c>
      <c r="R799" t="str">
        <f t="shared" si="145"/>
        <v>Matched Order Reference</v>
      </c>
      <c r="S799">
        <f t="shared" si="146"/>
        <v>1</v>
      </c>
      <c r="V799" cm="1">
        <f t="array" ref="V799">IF(E799&lt;&gt;"CAPTURE",0,SUMPRODUCT((MDR_Rates!$A$2:$A$10=F799)*(G799&gt;MDR_Rates!$B$2:$B$10)*((MDR_Rates!$C$2:$C$10="")+(G799&lt;=MDR_Rates!$C$2:$C$10))*MDR_Rates!$D$2:$D$10))</f>
        <v>1.6</v>
      </c>
      <c r="W799">
        <f t="shared" si="147"/>
        <v>39.979999999999997</v>
      </c>
      <c r="X799">
        <f t="shared" si="148"/>
        <v>7.2</v>
      </c>
      <c r="Y799">
        <f t="shared" si="149"/>
        <v>0</v>
      </c>
      <c r="Z799">
        <f t="shared" si="150"/>
        <v>0</v>
      </c>
      <c r="AG799" t="str">
        <f t="shared" si="151"/>
        <v/>
      </c>
      <c r="AI799" t="str">
        <f t="shared" si="152"/>
        <v/>
      </c>
      <c r="AJ799" t="str">
        <f t="shared" si="153"/>
        <v/>
      </c>
      <c r="AK799" t="str">
        <f t="shared" si="154"/>
        <v>ORD26002865</v>
      </c>
      <c r="AL799">
        <f>IF(E799&lt;&gt;"CAPTURE","",COUNTIF(Orders!$H:$H,AK799))</f>
        <v>1</v>
      </c>
      <c r="AP799" t="str">
        <f t="shared" si="155"/>
        <v>Matched to Order</v>
      </c>
      <c r="AQ799">
        <f>IF(COUNTIF($A$2:A799,A799)=1,1,0)</f>
        <v>1</v>
      </c>
    </row>
    <row r="800" spans="1:43" x14ac:dyDescent="0.3">
      <c r="A800" t="s">
        <v>12756</v>
      </c>
      <c r="C800" t="s">
        <v>5749</v>
      </c>
      <c r="D800" s="1">
        <v>46270</v>
      </c>
      <c r="E800" t="s">
        <v>11819</v>
      </c>
      <c r="F800" t="s">
        <v>17</v>
      </c>
      <c r="G800">
        <v>7097</v>
      </c>
      <c r="H800">
        <v>113.55</v>
      </c>
      <c r="I800">
        <v>20.440000000000001</v>
      </c>
      <c r="J800">
        <v>6963.01</v>
      </c>
      <c r="K800" s="1">
        <v>46272</v>
      </c>
      <c r="L800" t="s">
        <v>12661</v>
      </c>
      <c r="M800">
        <f t="shared" si="144"/>
        <v>1</v>
      </c>
      <c r="N800">
        <f>COUNTIF(Orders!$A:$A,C800)</f>
        <v>1</v>
      </c>
      <c r="P800">
        <f>COUNTIF(Orders!$H:$H,UPPER(SUBSTITUTE(TRIM(C800),"-","")))</f>
        <v>1</v>
      </c>
      <c r="R800" t="str">
        <f t="shared" si="145"/>
        <v>Matched Order Reference</v>
      </c>
      <c r="S800">
        <f t="shared" si="146"/>
        <v>1</v>
      </c>
      <c r="V800" cm="1">
        <f t="array" ref="V800">IF(E800&lt;&gt;"CAPTURE",0,SUMPRODUCT((MDR_Rates!$A$2:$A$10=F800)*(G800&gt;MDR_Rates!$B$2:$B$10)*((MDR_Rates!$C$2:$C$10="")+(G800&lt;=MDR_Rates!$C$2:$C$10))*MDR_Rates!$D$2:$D$10))</f>
        <v>1.6</v>
      </c>
      <c r="W800">
        <f t="shared" si="147"/>
        <v>113.55</v>
      </c>
      <c r="X800">
        <f t="shared" si="148"/>
        <v>20.440000000000001</v>
      </c>
      <c r="Y800">
        <f t="shared" si="149"/>
        <v>0</v>
      </c>
      <c r="Z800">
        <f t="shared" si="150"/>
        <v>0</v>
      </c>
      <c r="AG800" t="str">
        <f t="shared" si="151"/>
        <v/>
      </c>
      <c r="AI800" t="str">
        <f t="shared" si="152"/>
        <v/>
      </c>
      <c r="AJ800" t="str">
        <f t="shared" si="153"/>
        <v/>
      </c>
      <c r="AK800" t="str">
        <f t="shared" si="154"/>
        <v>ORD26002888</v>
      </c>
      <c r="AL800">
        <f>IF(E800&lt;&gt;"CAPTURE","",COUNTIF(Orders!$H:$H,AK800))</f>
        <v>1</v>
      </c>
      <c r="AP800" t="str">
        <f t="shared" si="155"/>
        <v>Matched to Order</v>
      </c>
      <c r="AQ800">
        <f>IF(COUNTIF($A$2:A800,A800)=1,1,0)</f>
        <v>1</v>
      </c>
    </row>
    <row r="801" spans="1:43" x14ac:dyDescent="0.3">
      <c r="A801" t="s">
        <v>12757</v>
      </c>
      <c r="C801" t="s">
        <v>5751</v>
      </c>
      <c r="D801" s="1">
        <v>46270</v>
      </c>
      <c r="E801" t="s">
        <v>11819</v>
      </c>
      <c r="F801" t="s">
        <v>9</v>
      </c>
      <c r="G801">
        <v>1147</v>
      </c>
      <c r="H801">
        <v>0</v>
      </c>
      <c r="I801">
        <v>0</v>
      </c>
      <c r="J801">
        <v>1147</v>
      </c>
      <c r="K801" s="1">
        <v>46272</v>
      </c>
      <c r="L801" t="s">
        <v>12661</v>
      </c>
      <c r="M801">
        <f t="shared" si="144"/>
        <v>1</v>
      </c>
      <c r="N801">
        <f>COUNTIF(Orders!$A:$A,C801)</f>
        <v>1</v>
      </c>
      <c r="P801">
        <f>COUNTIF(Orders!$H:$H,UPPER(SUBSTITUTE(TRIM(C801),"-","")))</f>
        <v>1</v>
      </c>
      <c r="R801" t="str">
        <f t="shared" si="145"/>
        <v>Matched Order Reference</v>
      </c>
      <c r="S801">
        <f t="shared" si="146"/>
        <v>1</v>
      </c>
      <c r="V801" cm="1">
        <f t="array" ref="V801">IF(E801&lt;&gt;"CAPTURE",0,SUMPRODUCT((MDR_Rates!$A$2:$A$10=F801)*(G801&gt;MDR_Rates!$B$2:$B$10)*((MDR_Rates!$C$2:$C$10="")+(G801&lt;=MDR_Rates!$C$2:$C$10))*MDR_Rates!$D$2:$D$10))</f>
        <v>0</v>
      </c>
      <c r="W801">
        <f t="shared" si="147"/>
        <v>0</v>
      </c>
      <c r="X801">
        <f t="shared" si="148"/>
        <v>0</v>
      </c>
      <c r="Y801">
        <f t="shared" si="149"/>
        <v>0</v>
      </c>
      <c r="Z801">
        <f t="shared" si="150"/>
        <v>0</v>
      </c>
      <c r="AG801" t="str">
        <f t="shared" si="151"/>
        <v/>
      </c>
      <c r="AI801" t="str">
        <f t="shared" si="152"/>
        <v/>
      </c>
      <c r="AJ801" t="str">
        <f t="shared" si="153"/>
        <v/>
      </c>
      <c r="AK801" t="str">
        <f t="shared" si="154"/>
        <v>ORD26002889</v>
      </c>
      <c r="AL801">
        <f>IF(E801&lt;&gt;"CAPTURE","",COUNTIF(Orders!$H:$H,AK801))</f>
        <v>1</v>
      </c>
      <c r="AP801" t="str">
        <f t="shared" si="155"/>
        <v>Matched to Order</v>
      </c>
      <c r="AQ801">
        <f>IF(COUNTIF($A$2:A801,A801)=1,1,0)</f>
        <v>1</v>
      </c>
    </row>
    <row r="802" spans="1:43" x14ac:dyDescent="0.3">
      <c r="A802" t="s">
        <v>12758</v>
      </c>
      <c r="C802" t="s">
        <v>5865</v>
      </c>
      <c r="D802" s="1">
        <v>46270</v>
      </c>
      <c r="E802" t="s">
        <v>11819</v>
      </c>
      <c r="F802" t="s">
        <v>17</v>
      </c>
      <c r="G802">
        <v>349</v>
      </c>
      <c r="H802">
        <v>6.28</v>
      </c>
      <c r="I802">
        <v>1.1299999999999999</v>
      </c>
      <c r="J802">
        <v>341.59</v>
      </c>
      <c r="K802" s="1">
        <v>46272</v>
      </c>
      <c r="L802" t="s">
        <v>12661</v>
      </c>
      <c r="M802">
        <f t="shared" si="144"/>
        <v>1</v>
      </c>
      <c r="N802">
        <f>COUNTIF(Orders!$A:$A,C802)</f>
        <v>1</v>
      </c>
      <c r="P802">
        <f>COUNTIF(Orders!$H:$H,UPPER(SUBSTITUTE(TRIM(C802),"-","")))</f>
        <v>1</v>
      </c>
      <c r="R802" t="str">
        <f t="shared" si="145"/>
        <v>Matched Order Reference</v>
      </c>
      <c r="S802">
        <f t="shared" si="146"/>
        <v>1</v>
      </c>
      <c r="V802" cm="1">
        <f t="array" ref="V802">IF(E802&lt;&gt;"CAPTURE",0,SUMPRODUCT((MDR_Rates!$A$2:$A$10=F802)*(G802&gt;MDR_Rates!$B$2:$B$10)*((MDR_Rates!$C$2:$C$10="")+(G802&lt;=MDR_Rates!$C$2:$C$10))*MDR_Rates!$D$2:$D$10))</f>
        <v>1.8</v>
      </c>
      <c r="W802">
        <f t="shared" si="147"/>
        <v>6.28</v>
      </c>
      <c r="X802">
        <f t="shared" si="148"/>
        <v>1.1299999999999999</v>
      </c>
      <c r="Y802">
        <f t="shared" si="149"/>
        <v>0</v>
      </c>
      <c r="Z802">
        <f t="shared" si="150"/>
        <v>0</v>
      </c>
      <c r="AG802" t="str">
        <f t="shared" si="151"/>
        <v/>
      </c>
      <c r="AI802" t="str">
        <f t="shared" si="152"/>
        <v/>
      </c>
      <c r="AJ802" t="str">
        <f t="shared" si="153"/>
        <v/>
      </c>
      <c r="AK802" t="str">
        <f t="shared" si="154"/>
        <v>ORD26002947</v>
      </c>
      <c r="AL802">
        <f>IF(E802&lt;&gt;"CAPTURE","",COUNTIF(Orders!$H:$H,AK802))</f>
        <v>1</v>
      </c>
      <c r="AP802" t="str">
        <f t="shared" si="155"/>
        <v>Matched to Order</v>
      </c>
      <c r="AQ802">
        <f>IF(COUNTIF($A$2:A802,A802)=1,1,0)</f>
        <v>1</v>
      </c>
    </row>
    <row r="803" spans="1:43" x14ac:dyDescent="0.3">
      <c r="A803" t="s">
        <v>12759</v>
      </c>
      <c r="C803" t="s">
        <v>5874</v>
      </c>
      <c r="D803" s="1">
        <v>46270</v>
      </c>
      <c r="E803" t="s">
        <v>11819</v>
      </c>
      <c r="F803" t="s">
        <v>9</v>
      </c>
      <c r="G803">
        <v>7999</v>
      </c>
      <c r="H803">
        <v>24</v>
      </c>
      <c r="I803">
        <v>4.32</v>
      </c>
      <c r="J803">
        <v>7970.68</v>
      </c>
      <c r="K803" s="1">
        <v>46272</v>
      </c>
      <c r="L803" t="s">
        <v>12661</v>
      </c>
      <c r="M803">
        <f t="shared" si="144"/>
        <v>1</v>
      </c>
      <c r="N803">
        <f>COUNTIF(Orders!$A:$A,C803)</f>
        <v>1</v>
      </c>
      <c r="P803">
        <f>COUNTIF(Orders!$H:$H,UPPER(SUBSTITUTE(TRIM(C803),"-","")))</f>
        <v>1</v>
      </c>
      <c r="R803" t="str">
        <f t="shared" si="145"/>
        <v>Matched Order Reference</v>
      </c>
      <c r="S803">
        <f t="shared" si="146"/>
        <v>1</v>
      </c>
      <c r="V803" cm="1">
        <f t="array" ref="V803">IF(E803&lt;&gt;"CAPTURE",0,SUMPRODUCT((MDR_Rates!$A$2:$A$10=F803)*(G803&gt;MDR_Rates!$B$2:$B$10)*((MDR_Rates!$C$2:$C$10="")+(G803&lt;=MDR_Rates!$C$2:$C$10))*MDR_Rates!$D$2:$D$10))</f>
        <v>0.3</v>
      </c>
      <c r="W803">
        <f t="shared" si="147"/>
        <v>24</v>
      </c>
      <c r="X803">
        <f t="shared" si="148"/>
        <v>4.32</v>
      </c>
      <c r="Y803">
        <f t="shared" si="149"/>
        <v>0</v>
      </c>
      <c r="Z803">
        <f t="shared" si="150"/>
        <v>0</v>
      </c>
      <c r="AG803" t="str">
        <f t="shared" si="151"/>
        <v/>
      </c>
      <c r="AI803" t="str">
        <f t="shared" si="152"/>
        <v/>
      </c>
      <c r="AJ803" t="str">
        <f t="shared" si="153"/>
        <v/>
      </c>
      <c r="AK803" t="str">
        <f t="shared" si="154"/>
        <v>ORD26002952</v>
      </c>
      <c r="AL803">
        <f>IF(E803&lt;&gt;"CAPTURE","",COUNTIF(Orders!$H:$H,AK803))</f>
        <v>1</v>
      </c>
      <c r="AP803" t="str">
        <f t="shared" si="155"/>
        <v>Matched to Order</v>
      </c>
      <c r="AQ803">
        <f>IF(COUNTIF($A$2:A803,A803)=1,1,0)</f>
        <v>1</v>
      </c>
    </row>
    <row r="804" spans="1:43" x14ac:dyDescent="0.3">
      <c r="A804" t="s">
        <v>12760</v>
      </c>
      <c r="C804" t="s">
        <v>12761</v>
      </c>
      <c r="D804" s="1">
        <v>46270</v>
      </c>
      <c r="E804" t="s">
        <v>11819</v>
      </c>
      <c r="F804" t="s">
        <v>9</v>
      </c>
      <c r="G804">
        <v>4098</v>
      </c>
      <c r="H804">
        <v>12.29</v>
      </c>
      <c r="I804">
        <v>2.21</v>
      </c>
      <c r="J804">
        <v>4083.5</v>
      </c>
      <c r="K804" s="1">
        <v>46272</v>
      </c>
      <c r="L804" t="s">
        <v>12661</v>
      </c>
      <c r="M804">
        <f t="shared" si="144"/>
        <v>1</v>
      </c>
      <c r="N804">
        <f>COUNTIF(Orders!$A:$A,C804)</f>
        <v>1</v>
      </c>
      <c r="P804">
        <f>COUNTIF(Orders!$H:$H,UPPER(SUBSTITUTE(TRIM(C804),"-","")))</f>
        <v>1</v>
      </c>
      <c r="R804" t="str">
        <f t="shared" si="145"/>
        <v>Matched Order Reference</v>
      </c>
      <c r="S804">
        <f t="shared" si="146"/>
        <v>1</v>
      </c>
      <c r="V804" cm="1">
        <f t="array" ref="V804">IF(E804&lt;&gt;"CAPTURE",0,SUMPRODUCT((MDR_Rates!$A$2:$A$10=F804)*(G804&gt;MDR_Rates!$B$2:$B$10)*((MDR_Rates!$C$2:$C$10="")+(G804&lt;=MDR_Rates!$C$2:$C$10))*MDR_Rates!$D$2:$D$10))</f>
        <v>0.3</v>
      </c>
      <c r="W804">
        <f t="shared" si="147"/>
        <v>12.29</v>
      </c>
      <c r="X804">
        <f t="shared" si="148"/>
        <v>2.21</v>
      </c>
      <c r="Y804">
        <f t="shared" si="149"/>
        <v>0</v>
      </c>
      <c r="Z804">
        <f t="shared" si="150"/>
        <v>0</v>
      </c>
      <c r="AG804" t="str">
        <f t="shared" si="151"/>
        <v/>
      </c>
      <c r="AI804" t="str">
        <f t="shared" si="152"/>
        <v/>
      </c>
      <c r="AJ804" t="str">
        <f t="shared" si="153"/>
        <v/>
      </c>
      <c r="AK804" t="str">
        <f t="shared" si="154"/>
        <v>ORD26002990</v>
      </c>
      <c r="AL804">
        <f>IF(E804&lt;&gt;"CAPTURE","",COUNTIF(Orders!$H:$H,AK804))</f>
        <v>1</v>
      </c>
      <c r="AP804" t="str">
        <f t="shared" si="155"/>
        <v>Matched to Order</v>
      </c>
      <c r="AQ804">
        <f>IF(COUNTIF($A$2:A804,A804)=1,1,0)</f>
        <v>1</v>
      </c>
    </row>
    <row r="805" spans="1:43" x14ac:dyDescent="0.3">
      <c r="A805" t="s">
        <v>12762</v>
      </c>
      <c r="C805" t="s">
        <v>6001</v>
      </c>
      <c r="D805" s="1">
        <v>46270</v>
      </c>
      <c r="E805" t="s">
        <v>11819</v>
      </c>
      <c r="F805" t="s">
        <v>33</v>
      </c>
      <c r="G805">
        <v>1499</v>
      </c>
      <c r="H805">
        <v>22.49</v>
      </c>
      <c r="I805">
        <v>4.05</v>
      </c>
      <c r="J805">
        <v>1472.46</v>
      </c>
      <c r="K805" s="1">
        <v>46272</v>
      </c>
      <c r="L805" t="s">
        <v>12661</v>
      </c>
      <c r="M805">
        <f t="shared" si="144"/>
        <v>1</v>
      </c>
      <c r="N805">
        <f>COUNTIF(Orders!$A:$A,C805)</f>
        <v>1</v>
      </c>
      <c r="P805">
        <f>COUNTIF(Orders!$H:$H,UPPER(SUBSTITUTE(TRIM(C805),"-","")))</f>
        <v>1</v>
      </c>
      <c r="R805" t="str">
        <f t="shared" si="145"/>
        <v>Matched Order Reference</v>
      </c>
      <c r="S805">
        <f t="shared" si="146"/>
        <v>1</v>
      </c>
      <c r="V805" cm="1">
        <f t="array" ref="V805">IF(E805&lt;&gt;"CAPTURE",0,SUMPRODUCT((MDR_Rates!$A$2:$A$10=F805)*(G805&gt;MDR_Rates!$B$2:$B$10)*((MDR_Rates!$C$2:$C$10="")+(G805&lt;=MDR_Rates!$C$2:$C$10))*MDR_Rates!$D$2:$D$10))</f>
        <v>1.5</v>
      </c>
      <c r="W805">
        <f t="shared" si="147"/>
        <v>22.49</v>
      </c>
      <c r="X805">
        <f t="shared" si="148"/>
        <v>4.05</v>
      </c>
      <c r="Y805">
        <f t="shared" si="149"/>
        <v>0</v>
      </c>
      <c r="Z805">
        <f t="shared" si="150"/>
        <v>0</v>
      </c>
      <c r="AG805" t="str">
        <f t="shared" si="151"/>
        <v/>
      </c>
      <c r="AI805" t="str">
        <f t="shared" si="152"/>
        <v/>
      </c>
      <c r="AJ805" t="str">
        <f t="shared" si="153"/>
        <v/>
      </c>
      <c r="AK805" t="str">
        <f t="shared" si="154"/>
        <v>ORD26003017</v>
      </c>
      <c r="AL805">
        <f>IF(E805&lt;&gt;"CAPTURE","",COUNTIF(Orders!$H:$H,AK805))</f>
        <v>1</v>
      </c>
      <c r="AP805" t="str">
        <f t="shared" si="155"/>
        <v>Matched to Order</v>
      </c>
      <c r="AQ805">
        <f>IF(COUNTIF($A$2:A805,A805)=1,1,0)</f>
        <v>1</v>
      </c>
    </row>
    <row r="806" spans="1:43" x14ac:dyDescent="0.3">
      <c r="A806" t="s">
        <v>12763</v>
      </c>
      <c r="C806" t="s">
        <v>6009</v>
      </c>
      <c r="D806" s="1">
        <v>46270</v>
      </c>
      <c r="E806" t="s">
        <v>11819</v>
      </c>
      <c r="F806" t="s">
        <v>9</v>
      </c>
      <c r="G806">
        <v>1799</v>
      </c>
      <c r="H806">
        <v>0</v>
      </c>
      <c r="I806">
        <v>0</v>
      </c>
      <c r="J806">
        <v>1799</v>
      </c>
      <c r="K806" s="1">
        <v>46272</v>
      </c>
      <c r="L806" t="s">
        <v>12661</v>
      </c>
      <c r="M806">
        <f t="shared" si="144"/>
        <v>1</v>
      </c>
      <c r="N806">
        <f>COUNTIF(Orders!$A:$A,C806)</f>
        <v>1</v>
      </c>
      <c r="P806">
        <f>COUNTIF(Orders!$H:$H,UPPER(SUBSTITUTE(TRIM(C806),"-","")))</f>
        <v>1</v>
      </c>
      <c r="R806" t="str">
        <f t="shared" si="145"/>
        <v>Matched Order Reference</v>
      </c>
      <c r="S806">
        <f t="shared" si="146"/>
        <v>1</v>
      </c>
      <c r="V806" cm="1">
        <f t="array" ref="V806">IF(E806&lt;&gt;"CAPTURE",0,SUMPRODUCT((MDR_Rates!$A$2:$A$10=F806)*(G806&gt;MDR_Rates!$B$2:$B$10)*((MDR_Rates!$C$2:$C$10="")+(G806&lt;=MDR_Rates!$C$2:$C$10))*MDR_Rates!$D$2:$D$10))</f>
        <v>0</v>
      </c>
      <c r="W806">
        <f t="shared" si="147"/>
        <v>0</v>
      </c>
      <c r="X806">
        <f t="shared" si="148"/>
        <v>0</v>
      </c>
      <c r="Y806">
        <f t="shared" si="149"/>
        <v>0</v>
      </c>
      <c r="Z806">
        <f t="shared" si="150"/>
        <v>0</v>
      </c>
      <c r="AG806" t="str">
        <f t="shared" si="151"/>
        <v/>
      </c>
      <c r="AI806" t="str">
        <f t="shared" si="152"/>
        <v/>
      </c>
      <c r="AJ806" t="str">
        <f t="shared" si="153"/>
        <v/>
      </c>
      <c r="AK806" t="str">
        <f t="shared" si="154"/>
        <v>ORD26003021</v>
      </c>
      <c r="AL806">
        <f>IF(E806&lt;&gt;"CAPTURE","",COUNTIF(Orders!$H:$H,AK806))</f>
        <v>1</v>
      </c>
      <c r="AP806" t="str">
        <f t="shared" si="155"/>
        <v>Matched to Order</v>
      </c>
      <c r="AQ806">
        <f>IF(COUNTIF($A$2:A806,A806)=1,1,0)</f>
        <v>1</v>
      </c>
    </row>
    <row r="807" spans="1:43" x14ac:dyDescent="0.3">
      <c r="A807" t="s">
        <v>12764</v>
      </c>
      <c r="C807" t="s">
        <v>6074</v>
      </c>
      <c r="D807" s="1">
        <v>46270</v>
      </c>
      <c r="E807" t="s">
        <v>11819</v>
      </c>
      <c r="F807" t="s">
        <v>17</v>
      </c>
      <c r="G807">
        <v>4297</v>
      </c>
      <c r="H807">
        <v>68.75</v>
      </c>
      <c r="I807">
        <v>12.38</v>
      </c>
      <c r="J807">
        <v>4215.87</v>
      </c>
      <c r="K807" s="1">
        <v>46272</v>
      </c>
      <c r="L807" t="s">
        <v>12661</v>
      </c>
      <c r="M807">
        <f t="shared" si="144"/>
        <v>1</v>
      </c>
      <c r="N807">
        <f>COUNTIF(Orders!$A:$A,C807)</f>
        <v>1</v>
      </c>
      <c r="P807">
        <f>COUNTIF(Orders!$H:$H,UPPER(SUBSTITUTE(TRIM(C807),"-","")))</f>
        <v>1</v>
      </c>
      <c r="R807" t="str">
        <f t="shared" si="145"/>
        <v>Matched Order Reference</v>
      </c>
      <c r="S807">
        <f t="shared" si="146"/>
        <v>1</v>
      </c>
      <c r="V807" cm="1">
        <f t="array" ref="V807">IF(E807&lt;&gt;"CAPTURE",0,SUMPRODUCT((MDR_Rates!$A$2:$A$10=F807)*(G807&gt;MDR_Rates!$B$2:$B$10)*((MDR_Rates!$C$2:$C$10="")+(G807&lt;=MDR_Rates!$C$2:$C$10))*MDR_Rates!$D$2:$D$10))</f>
        <v>1.6</v>
      </c>
      <c r="W807">
        <f t="shared" si="147"/>
        <v>68.75</v>
      </c>
      <c r="X807">
        <f t="shared" si="148"/>
        <v>12.38</v>
      </c>
      <c r="Y807">
        <f t="shared" si="149"/>
        <v>0</v>
      </c>
      <c r="Z807">
        <f t="shared" si="150"/>
        <v>0</v>
      </c>
      <c r="AG807" t="str">
        <f t="shared" si="151"/>
        <v/>
      </c>
      <c r="AI807" t="str">
        <f t="shared" si="152"/>
        <v/>
      </c>
      <c r="AJ807" t="str">
        <f t="shared" si="153"/>
        <v/>
      </c>
      <c r="AK807" t="str">
        <f t="shared" si="154"/>
        <v>ORD26003054</v>
      </c>
      <c r="AL807">
        <f>IF(E807&lt;&gt;"CAPTURE","",COUNTIF(Orders!$H:$H,AK807))</f>
        <v>1</v>
      </c>
      <c r="AP807" t="str">
        <f t="shared" si="155"/>
        <v>Matched to Order</v>
      </c>
      <c r="AQ807">
        <f>IF(COUNTIF($A$2:A807,A807)=1,1,0)</f>
        <v>1</v>
      </c>
    </row>
    <row r="808" spans="1:43" x14ac:dyDescent="0.3">
      <c r="A808" t="s">
        <v>12765</v>
      </c>
      <c r="C808" t="s">
        <v>6166</v>
      </c>
      <c r="D808" s="1">
        <v>46270</v>
      </c>
      <c r="E808" t="s">
        <v>11819</v>
      </c>
      <c r="F808" t="s">
        <v>17</v>
      </c>
      <c r="G808">
        <v>3499</v>
      </c>
      <c r="H808">
        <v>55.98</v>
      </c>
      <c r="I808">
        <v>10.08</v>
      </c>
      <c r="J808">
        <v>3432.94</v>
      </c>
      <c r="K808" s="1">
        <v>46272</v>
      </c>
      <c r="L808" t="s">
        <v>12661</v>
      </c>
      <c r="M808">
        <f t="shared" si="144"/>
        <v>1</v>
      </c>
      <c r="N808">
        <f>COUNTIF(Orders!$A:$A,C808)</f>
        <v>1</v>
      </c>
      <c r="P808">
        <f>COUNTIF(Orders!$H:$H,UPPER(SUBSTITUTE(TRIM(C808),"-","")))</f>
        <v>1</v>
      </c>
      <c r="R808" t="str">
        <f t="shared" si="145"/>
        <v>Matched Order Reference</v>
      </c>
      <c r="S808">
        <f t="shared" si="146"/>
        <v>1</v>
      </c>
      <c r="V808" cm="1">
        <f t="array" ref="V808">IF(E808&lt;&gt;"CAPTURE",0,SUMPRODUCT((MDR_Rates!$A$2:$A$10=F808)*(G808&gt;MDR_Rates!$B$2:$B$10)*((MDR_Rates!$C$2:$C$10="")+(G808&lt;=MDR_Rates!$C$2:$C$10))*MDR_Rates!$D$2:$D$10))</f>
        <v>1.6</v>
      </c>
      <c r="W808">
        <f t="shared" si="147"/>
        <v>55.98</v>
      </c>
      <c r="X808">
        <f t="shared" si="148"/>
        <v>10.08</v>
      </c>
      <c r="Y808">
        <f t="shared" si="149"/>
        <v>0</v>
      </c>
      <c r="Z808">
        <f t="shared" si="150"/>
        <v>0</v>
      </c>
      <c r="AG808" t="str">
        <f t="shared" si="151"/>
        <v/>
      </c>
      <c r="AI808" t="str">
        <f t="shared" si="152"/>
        <v/>
      </c>
      <c r="AJ808" t="str">
        <f t="shared" si="153"/>
        <v/>
      </c>
      <c r="AK808" t="str">
        <f t="shared" si="154"/>
        <v>ORD26003101</v>
      </c>
      <c r="AL808">
        <f>IF(E808&lt;&gt;"CAPTURE","",COUNTIF(Orders!$H:$H,AK808))</f>
        <v>1</v>
      </c>
      <c r="AP808" t="str">
        <f t="shared" si="155"/>
        <v>Matched to Order</v>
      </c>
      <c r="AQ808">
        <f>IF(COUNTIF($A$2:A808,A808)=1,1,0)</f>
        <v>1</v>
      </c>
    </row>
    <row r="809" spans="1:43" x14ac:dyDescent="0.3">
      <c r="A809" t="s">
        <v>12766</v>
      </c>
      <c r="C809" t="s">
        <v>6269</v>
      </c>
      <c r="D809" s="1">
        <v>46270</v>
      </c>
      <c r="E809" t="s">
        <v>11819</v>
      </c>
      <c r="F809" t="s">
        <v>9</v>
      </c>
      <c r="G809">
        <v>9347</v>
      </c>
      <c r="H809">
        <v>28.04</v>
      </c>
      <c r="I809">
        <v>5.05</v>
      </c>
      <c r="J809">
        <v>9313.91</v>
      </c>
      <c r="K809" s="1">
        <v>46272</v>
      </c>
      <c r="L809" t="s">
        <v>12661</v>
      </c>
      <c r="M809">
        <f t="shared" si="144"/>
        <v>1</v>
      </c>
      <c r="N809">
        <f>COUNTIF(Orders!$A:$A,C809)</f>
        <v>1</v>
      </c>
      <c r="P809">
        <f>COUNTIF(Orders!$H:$H,UPPER(SUBSTITUTE(TRIM(C809),"-","")))</f>
        <v>1</v>
      </c>
      <c r="R809" t="str">
        <f t="shared" si="145"/>
        <v>Matched Order Reference</v>
      </c>
      <c r="S809">
        <f t="shared" si="146"/>
        <v>1</v>
      </c>
      <c r="V809" cm="1">
        <f t="array" ref="V809">IF(E809&lt;&gt;"CAPTURE",0,SUMPRODUCT((MDR_Rates!$A$2:$A$10=F809)*(G809&gt;MDR_Rates!$B$2:$B$10)*((MDR_Rates!$C$2:$C$10="")+(G809&lt;=MDR_Rates!$C$2:$C$10))*MDR_Rates!$D$2:$D$10))</f>
        <v>0.3</v>
      </c>
      <c r="W809">
        <f t="shared" si="147"/>
        <v>28.04</v>
      </c>
      <c r="X809">
        <f t="shared" si="148"/>
        <v>5.05</v>
      </c>
      <c r="Y809">
        <f t="shared" si="149"/>
        <v>0</v>
      </c>
      <c r="Z809">
        <f t="shared" si="150"/>
        <v>0</v>
      </c>
      <c r="AG809" t="str">
        <f t="shared" si="151"/>
        <v/>
      </c>
      <c r="AI809" t="str">
        <f t="shared" si="152"/>
        <v/>
      </c>
      <c r="AJ809" t="str">
        <f t="shared" si="153"/>
        <v/>
      </c>
      <c r="AK809" t="str">
        <f t="shared" si="154"/>
        <v>ORD26003153</v>
      </c>
      <c r="AL809">
        <f>IF(E809&lt;&gt;"CAPTURE","",COUNTIF(Orders!$H:$H,AK809))</f>
        <v>1</v>
      </c>
      <c r="AP809" t="str">
        <f t="shared" si="155"/>
        <v>Matched to Order</v>
      </c>
      <c r="AQ809">
        <f>IF(COUNTIF($A$2:A809,A809)=1,1,0)</f>
        <v>1</v>
      </c>
    </row>
    <row r="810" spans="1:43" x14ac:dyDescent="0.3">
      <c r="A810" t="s">
        <v>12767</v>
      </c>
      <c r="C810" t="s">
        <v>6303</v>
      </c>
      <c r="D810" s="1">
        <v>46270</v>
      </c>
      <c r="E810" t="s">
        <v>11819</v>
      </c>
      <c r="F810" t="s">
        <v>17</v>
      </c>
      <c r="G810">
        <v>499</v>
      </c>
      <c r="H810">
        <v>8.98</v>
      </c>
      <c r="I810">
        <v>1.62</v>
      </c>
      <c r="J810">
        <v>488.4</v>
      </c>
      <c r="K810" s="1">
        <v>46272</v>
      </c>
      <c r="L810" t="s">
        <v>12661</v>
      </c>
      <c r="M810">
        <f t="shared" si="144"/>
        <v>1</v>
      </c>
      <c r="N810">
        <f>COUNTIF(Orders!$A:$A,C810)</f>
        <v>1</v>
      </c>
      <c r="P810">
        <f>COUNTIF(Orders!$H:$H,UPPER(SUBSTITUTE(TRIM(C810),"-","")))</f>
        <v>1</v>
      </c>
      <c r="R810" t="str">
        <f t="shared" si="145"/>
        <v>Matched Order Reference</v>
      </c>
      <c r="S810">
        <f t="shared" si="146"/>
        <v>1</v>
      </c>
      <c r="V810" cm="1">
        <f t="array" ref="V810">IF(E810&lt;&gt;"CAPTURE",0,SUMPRODUCT((MDR_Rates!$A$2:$A$10=F810)*(G810&gt;MDR_Rates!$B$2:$B$10)*((MDR_Rates!$C$2:$C$10="")+(G810&lt;=MDR_Rates!$C$2:$C$10))*MDR_Rates!$D$2:$D$10))</f>
        <v>1.8</v>
      </c>
      <c r="W810">
        <f t="shared" si="147"/>
        <v>8.98</v>
      </c>
      <c r="X810">
        <f t="shared" si="148"/>
        <v>1.62</v>
      </c>
      <c r="Y810">
        <f t="shared" si="149"/>
        <v>0</v>
      </c>
      <c r="Z810">
        <f t="shared" si="150"/>
        <v>0</v>
      </c>
      <c r="AG810" t="str">
        <f t="shared" si="151"/>
        <v/>
      </c>
      <c r="AI810" t="str">
        <f t="shared" si="152"/>
        <v/>
      </c>
      <c r="AJ810" t="str">
        <f t="shared" si="153"/>
        <v/>
      </c>
      <c r="AK810" t="str">
        <f t="shared" si="154"/>
        <v>ORD26003170</v>
      </c>
      <c r="AL810">
        <f>IF(E810&lt;&gt;"CAPTURE","",COUNTIF(Orders!$H:$H,AK810))</f>
        <v>1</v>
      </c>
      <c r="AP810" t="str">
        <f t="shared" si="155"/>
        <v>Matched to Order</v>
      </c>
      <c r="AQ810">
        <f>IF(COUNTIF($A$2:A810,A810)=1,1,0)</f>
        <v>1</v>
      </c>
    </row>
    <row r="811" spans="1:43" x14ac:dyDescent="0.3">
      <c r="A811" t="s">
        <v>12768</v>
      </c>
      <c r="C811" t="s">
        <v>6371</v>
      </c>
      <c r="D811" s="1">
        <v>46270</v>
      </c>
      <c r="E811" t="s">
        <v>11819</v>
      </c>
      <c r="F811" t="s">
        <v>9</v>
      </c>
      <c r="G811">
        <v>1299</v>
      </c>
      <c r="H811">
        <v>0</v>
      </c>
      <c r="I811">
        <v>0</v>
      </c>
      <c r="J811">
        <v>1299</v>
      </c>
      <c r="K811" s="1">
        <v>46272</v>
      </c>
      <c r="L811" t="s">
        <v>12661</v>
      </c>
      <c r="M811">
        <f t="shared" si="144"/>
        <v>1</v>
      </c>
      <c r="N811">
        <f>COUNTIF(Orders!$A:$A,C811)</f>
        <v>1</v>
      </c>
      <c r="P811">
        <f>COUNTIF(Orders!$H:$H,UPPER(SUBSTITUTE(TRIM(C811),"-","")))</f>
        <v>1</v>
      </c>
      <c r="R811" t="str">
        <f t="shared" si="145"/>
        <v>Matched Order Reference</v>
      </c>
      <c r="S811">
        <f t="shared" si="146"/>
        <v>1</v>
      </c>
      <c r="V811" cm="1">
        <f t="array" ref="V811">IF(E811&lt;&gt;"CAPTURE",0,SUMPRODUCT((MDR_Rates!$A$2:$A$10=F811)*(G811&gt;MDR_Rates!$B$2:$B$10)*((MDR_Rates!$C$2:$C$10="")+(G811&lt;=MDR_Rates!$C$2:$C$10))*MDR_Rates!$D$2:$D$10))</f>
        <v>0</v>
      </c>
      <c r="W811">
        <f t="shared" si="147"/>
        <v>0</v>
      </c>
      <c r="X811">
        <f t="shared" si="148"/>
        <v>0</v>
      </c>
      <c r="Y811">
        <f t="shared" si="149"/>
        <v>0</v>
      </c>
      <c r="Z811">
        <f t="shared" si="150"/>
        <v>0</v>
      </c>
      <c r="AG811" t="str">
        <f t="shared" si="151"/>
        <v/>
      </c>
      <c r="AI811" t="str">
        <f t="shared" si="152"/>
        <v/>
      </c>
      <c r="AJ811" t="str">
        <f t="shared" si="153"/>
        <v/>
      </c>
      <c r="AK811" t="str">
        <f t="shared" si="154"/>
        <v>ORD26003204</v>
      </c>
      <c r="AL811">
        <f>IF(E811&lt;&gt;"CAPTURE","",COUNTIF(Orders!$H:$H,AK811))</f>
        <v>1</v>
      </c>
      <c r="AP811" t="str">
        <f t="shared" si="155"/>
        <v>Matched to Order</v>
      </c>
      <c r="AQ811">
        <f>IF(COUNTIF($A$2:A811,A811)=1,1,0)</f>
        <v>1</v>
      </c>
    </row>
    <row r="812" spans="1:43" x14ac:dyDescent="0.3">
      <c r="A812" t="s">
        <v>12769</v>
      </c>
      <c r="C812" t="s">
        <v>6392</v>
      </c>
      <c r="D812" s="1">
        <v>46270</v>
      </c>
      <c r="E812" t="s">
        <v>11819</v>
      </c>
      <c r="F812" t="s">
        <v>44</v>
      </c>
      <c r="G812">
        <v>3098</v>
      </c>
      <c r="H812">
        <v>52.67</v>
      </c>
      <c r="I812">
        <v>9.48</v>
      </c>
      <c r="J812">
        <v>3035.85</v>
      </c>
      <c r="K812" s="1">
        <v>46272</v>
      </c>
      <c r="L812" t="s">
        <v>12661</v>
      </c>
      <c r="M812">
        <f t="shared" si="144"/>
        <v>1</v>
      </c>
      <c r="N812">
        <f>COUNTIF(Orders!$A:$A,C812)</f>
        <v>1</v>
      </c>
      <c r="P812">
        <f>COUNTIF(Orders!$H:$H,UPPER(SUBSTITUTE(TRIM(C812),"-","")))</f>
        <v>1</v>
      </c>
      <c r="R812" t="str">
        <f t="shared" si="145"/>
        <v>Matched Order Reference</v>
      </c>
      <c r="S812">
        <f t="shared" si="146"/>
        <v>1</v>
      </c>
      <c r="V812" cm="1">
        <f t="array" ref="V812">IF(E812&lt;&gt;"CAPTURE",0,SUMPRODUCT((MDR_Rates!$A$2:$A$10=F812)*(G812&gt;MDR_Rates!$B$2:$B$10)*((MDR_Rates!$C$2:$C$10="")+(G812&lt;=MDR_Rates!$C$2:$C$10))*MDR_Rates!$D$2:$D$10))</f>
        <v>1.7</v>
      </c>
      <c r="W812">
        <f t="shared" si="147"/>
        <v>52.67</v>
      </c>
      <c r="X812">
        <f t="shared" si="148"/>
        <v>9.48</v>
      </c>
      <c r="Y812">
        <f t="shared" si="149"/>
        <v>0</v>
      </c>
      <c r="Z812">
        <f t="shared" si="150"/>
        <v>0</v>
      </c>
      <c r="AG812" t="str">
        <f t="shared" si="151"/>
        <v/>
      </c>
      <c r="AI812" t="str">
        <f t="shared" si="152"/>
        <v/>
      </c>
      <c r="AJ812" t="str">
        <f t="shared" si="153"/>
        <v/>
      </c>
      <c r="AK812" t="str">
        <f t="shared" si="154"/>
        <v>ORD26003215</v>
      </c>
      <c r="AL812">
        <f>IF(E812&lt;&gt;"CAPTURE","",COUNTIF(Orders!$H:$H,AK812))</f>
        <v>1</v>
      </c>
      <c r="AP812" t="str">
        <f t="shared" si="155"/>
        <v>Matched to Order</v>
      </c>
      <c r="AQ812">
        <f>IF(COUNTIF($A$2:A812,A812)=1,1,0)</f>
        <v>1</v>
      </c>
    </row>
    <row r="813" spans="1:43" x14ac:dyDescent="0.3">
      <c r="A813" t="s">
        <v>12770</v>
      </c>
      <c r="C813" t="s">
        <v>6467</v>
      </c>
      <c r="D813" s="1">
        <v>46270</v>
      </c>
      <c r="E813" t="s">
        <v>11819</v>
      </c>
      <c r="F813" t="s">
        <v>44</v>
      </c>
      <c r="G813">
        <v>2598</v>
      </c>
      <c r="H813">
        <v>44.17</v>
      </c>
      <c r="I813">
        <v>7.95</v>
      </c>
      <c r="J813">
        <v>2545.88</v>
      </c>
      <c r="K813" s="1">
        <v>46272</v>
      </c>
      <c r="L813" t="s">
        <v>12661</v>
      </c>
      <c r="M813">
        <f t="shared" si="144"/>
        <v>1</v>
      </c>
      <c r="N813">
        <f>COUNTIF(Orders!$A:$A,C813)</f>
        <v>1</v>
      </c>
      <c r="P813">
        <f>COUNTIF(Orders!$H:$H,UPPER(SUBSTITUTE(TRIM(C813),"-","")))</f>
        <v>1</v>
      </c>
      <c r="R813" t="str">
        <f t="shared" si="145"/>
        <v>Matched Order Reference</v>
      </c>
      <c r="S813">
        <f t="shared" si="146"/>
        <v>1</v>
      </c>
      <c r="V813" cm="1">
        <f t="array" ref="V813">IF(E813&lt;&gt;"CAPTURE",0,SUMPRODUCT((MDR_Rates!$A$2:$A$10=F813)*(G813&gt;MDR_Rates!$B$2:$B$10)*((MDR_Rates!$C$2:$C$10="")+(G813&lt;=MDR_Rates!$C$2:$C$10))*MDR_Rates!$D$2:$D$10))</f>
        <v>1.7</v>
      </c>
      <c r="W813">
        <f t="shared" si="147"/>
        <v>44.17</v>
      </c>
      <c r="X813">
        <f t="shared" si="148"/>
        <v>7.95</v>
      </c>
      <c r="Y813">
        <f t="shared" si="149"/>
        <v>0</v>
      </c>
      <c r="Z813">
        <f t="shared" si="150"/>
        <v>0</v>
      </c>
      <c r="AG813" t="str">
        <f t="shared" si="151"/>
        <v/>
      </c>
      <c r="AI813" t="str">
        <f t="shared" si="152"/>
        <v/>
      </c>
      <c r="AJ813" t="str">
        <f t="shared" si="153"/>
        <v/>
      </c>
      <c r="AK813" t="str">
        <f t="shared" si="154"/>
        <v>ORD26003253</v>
      </c>
      <c r="AL813">
        <f>IF(E813&lt;&gt;"CAPTURE","",COUNTIF(Orders!$H:$H,AK813))</f>
        <v>1</v>
      </c>
      <c r="AP813" t="str">
        <f t="shared" si="155"/>
        <v>Matched to Order</v>
      </c>
      <c r="AQ813">
        <f>IF(COUNTIF($A$2:A813,A813)=1,1,0)</f>
        <v>1</v>
      </c>
    </row>
    <row r="814" spans="1:43" x14ac:dyDescent="0.3">
      <c r="A814" t="s">
        <v>12771</v>
      </c>
      <c r="C814" t="s">
        <v>12772</v>
      </c>
      <c r="D814" s="1">
        <v>46270</v>
      </c>
      <c r="E814" t="s">
        <v>11819</v>
      </c>
      <c r="F814" t="s">
        <v>44</v>
      </c>
      <c r="G814">
        <v>2499</v>
      </c>
      <c r="H814">
        <v>42.48</v>
      </c>
      <c r="I814">
        <v>7.65</v>
      </c>
      <c r="J814">
        <v>2448.87</v>
      </c>
      <c r="K814" s="1">
        <v>46272</v>
      </c>
      <c r="L814" t="s">
        <v>12661</v>
      </c>
      <c r="M814">
        <f t="shared" si="144"/>
        <v>1</v>
      </c>
      <c r="N814">
        <f>COUNTIF(Orders!$A:$A,C814)</f>
        <v>1</v>
      </c>
      <c r="P814">
        <f>COUNTIF(Orders!$H:$H,UPPER(SUBSTITUTE(TRIM(C814),"-","")))</f>
        <v>1</v>
      </c>
      <c r="R814" t="str">
        <f t="shared" si="145"/>
        <v>Matched Order Reference</v>
      </c>
      <c r="S814">
        <f t="shared" si="146"/>
        <v>1</v>
      </c>
      <c r="V814" cm="1">
        <f t="array" ref="V814">IF(E814&lt;&gt;"CAPTURE",0,SUMPRODUCT((MDR_Rates!$A$2:$A$10=F814)*(G814&gt;MDR_Rates!$B$2:$B$10)*((MDR_Rates!$C$2:$C$10="")+(G814&lt;=MDR_Rates!$C$2:$C$10))*MDR_Rates!$D$2:$D$10))</f>
        <v>1.7</v>
      </c>
      <c r="W814">
        <f t="shared" si="147"/>
        <v>42.48</v>
      </c>
      <c r="X814">
        <f t="shared" si="148"/>
        <v>7.65</v>
      </c>
      <c r="Y814">
        <f t="shared" si="149"/>
        <v>0</v>
      </c>
      <c r="Z814">
        <f t="shared" si="150"/>
        <v>0</v>
      </c>
      <c r="AG814" t="str">
        <f t="shared" si="151"/>
        <v/>
      </c>
      <c r="AI814" t="str">
        <f t="shared" si="152"/>
        <v/>
      </c>
      <c r="AJ814" t="str">
        <f t="shared" si="153"/>
        <v/>
      </c>
      <c r="AK814" t="str">
        <f t="shared" si="154"/>
        <v>ORD26003322</v>
      </c>
      <c r="AL814">
        <f>IF(E814&lt;&gt;"CAPTURE","",COUNTIF(Orders!$H:$H,AK814))</f>
        <v>1</v>
      </c>
      <c r="AP814" t="str">
        <f t="shared" si="155"/>
        <v>Matched to Order</v>
      </c>
      <c r="AQ814">
        <f>IF(COUNTIF($A$2:A814,A814)=1,1,0)</f>
        <v>1</v>
      </c>
    </row>
    <row r="815" spans="1:43" x14ac:dyDescent="0.3">
      <c r="A815" t="s">
        <v>12773</v>
      </c>
      <c r="C815" t="s">
        <v>6652</v>
      </c>
      <c r="D815" s="1">
        <v>46270</v>
      </c>
      <c r="E815" t="s">
        <v>11819</v>
      </c>
      <c r="F815" t="s">
        <v>9</v>
      </c>
      <c r="G815">
        <v>8348</v>
      </c>
      <c r="H815">
        <v>25.04</v>
      </c>
      <c r="I815">
        <v>4.51</v>
      </c>
      <c r="J815">
        <v>8318.4500000000007</v>
      </c>
      <c r="K815" s="1">
        <v>46272</v>
      </c>
      <c r="L815" t="s">
        <v>12661</v>
      </c>
      <c r="M815">
        <f t="shared" si="144"/>
        <v>1</v>
      </c>
      <c r="N815">
        <f>COUNTIF(Orders!$A:$A,C815)</f>
        <v>1</v>
      </c>
      <c r="P815">
        <f>COUNTIF(Orders!$H:$H,UPPER(SUBSTITUTE(TRIM(C815),"-","")))</f>
        <v>1</v>
      </c>
      <c r="R815" t="str">
        <f t="shared" si="145"/>
        <v>Matched Order Reference</v>
      </c>
      <c r="S815">
        <f t="shared" si="146"/>
        <v>1</v>
      </c>
      <c r="V815" cm="1">
        <f t="array" ref="V815">IF(E815&lt;&gt;"CAPTURE",0,SUMPRODUCT((MDR_Rates!$A$2:$A$10=F815)*(G815&gt;MDR_Rates!$B$2:$B$10)*((MDR_Rates!$C$2:$C$10="")+(G815&lt;=MDR_Rates!$C$2:$C$10))*MDR_Rates!$D$2:$D$10))</f>
        <v>0.3</v>
      </c>
      <c r="W815">
        <f t="shared" si="147"/>
        <v>25.04</v>
      </c>
      <c r="X815">
        <f t="shared" si="148"/>
        <v>4.51</v>
      </c>
      <c r="Y815">
        <f t="shared" si="149"/>
        <v>0</v>
      </c>
      <c r="Z815">
        <f t="shared" si="150"/>
        <v>0</v>
      </c>
      <c r="AG815" t="str">
        <f t="shared" si="151"/>
        <v/>
      </c>
      <c r="AI815" t="str">
        <f t="shared" si="152"/>
        <v/>
      </c>
      <c r="AJ815" t="str">
        <f t="shared" si="153"/>
        <v/>
      </c>
      <c r="AK815" t="str">
        <f t="shared" si="154"/>
        <v>ORD26003347</v>
      </c>
      <c r="AL815">
        <f>IF(E815&lt;&gt;"CAPTURE","",COUNTIF(Orders!$H:$H,AK815))</f>
        <v>1</v>
      </c>
      <c r="AP815" t="str">
        <f t="shared" si="155"/>
        <v>Matched to Order</v>
      </c>
      <c r="AQ815">
        <f>IF(COUNTIF($A$2:A815,A815)=1,1,0)</f>
        <v>1</v>
      </c>
    </row>
    <row r="816" spans="1:43" x14ac:dyDescent="0.3">
      <c r="A816" t="s">
        <v>12774</v>
      </c>
      <c r="C816" t="s">
        <v>6674</v>
      </c>
      <c r="D816" s="1">
        <v>46270</v>
      </c>
      <c r="E816" t="s">
        <v>11819</v>
      </c>
      <c r="F816" t="s">
        <v>9</v>
      </c>
      <c r="G816">
        <v>3499</v>
      </c>
      <c r="H816">
        <v>10.5</v>
      </c>
      <c r="I816">
        <v>1.89</v>
      </c>
      <c r="J816">
        <v>3486.61</v>
      </c>
      <c r="K816" s="1">
        <v>46272</v>
      </c>
      <c r="L816" t="s">
        <v>12661</v>
      </c>
      <c r="M816">
        <f t="shared" si="144"/>
        <v>1</v>
      </c>
      <c r="N816">
        <f>COUNTIF(Orders!$A:$A,C816)</f>
        <v>1</v>
      </c>
      <c r="P816">
        <f>COUNTIF(Orders!$H:$H,UPPER(SUBSTITUTE(TRIM(C816),"-","")))</f>
        <v>1</v>
      </c>
      <c r="R816" t="str">
        <f t="shared" si="145"/>
        <v>Matched Order Reference</v>
      </c>
      <c r="S816">
        <f t="shared" si="146"/>
        <v>1</v>
      </c>
      <c r="V816" cm="1">
        <f t="array" ref="V816">IF(E816&lt;&gt;"CAPTURE",0,SUMPRODUCT((MDR_Rates!$A$2:$A$10=F816)*(G816&gt;MDR_Rates!$B$2:$B$10)*((MDR_Rates!$C$2:$C$10="")+(G816&lt;=MDR_Rates!$C$2:$C$10))*MDR_Rates!$D$2:$D$10))</f>
        <v>0.3</v>
      </c>
      <c r="W816">
        <f t="shared" si="147"/>
        <v>10.5</v>
      </c>
      <c r="X816">
        <f t="shared" si="148"/>
        <v>1.89</v>
      </c>
      <c r="Y816">
        <f t="shared" si="149"/>
        <v>0</v>
      </c>
      <c r="Z816">
        <f t="shared" si="150"/>
        <v>0</v>
      </c>
      <c r="AG816" t="str">
        <f t="shared" si="151"/>
        <v/>
      </c>
      <c r="AI816" t="str">
        <f t="shared" si="152"/>
        <v/>
      </c>
      <c r="AJ816" t="str">
        <f t="shared" si="153"/>
        <v/>
      </c>
      <c r="AK816" t="str">
        <f t="shared" si="154"/>
        <v>ORD26003358</v>
      </c>
      <c r="AL816">
        <f>IF(E816&lt;&gt;"CAPTURE","",COUNTIF(Orders!$H:$H,AK816))</f>
        <v>1</v>
      </c>
      <c r="AP816" t="str">
        <f t="shared" si="155"/>
        <v>Matched to Order</v>
      </c>
      <c r="AQ816">
        <f>IF(COUNTIF($A$2:A816,A816)=1,1,0)</f>
        <v>1</v>
      </c>
    </row>
    <row r="817" spans="1:43" x14ac:dyDescent="0.3">
      <c r="A817" t="s">
        <v>12775</v>
      </c>
      <c r="C817" t="s">
        <v>6790</v>
      </c>
      <c r="D817" s="1">
        <v>46270</v>
      </c>
      <c r="E817" t="s">
        <v>11819</v>
      </c>
      <c r="F817" t="s">
        <v>33</v>
      </c>
      <c r="G817">
        <v>599</v>
      </c>
      <c r="H817">
        <v>8.99</v>
      </c>
      <c r="I817">
        <v>1.62</v>
      </c>
      <c r="J817">
        <v>588.39</v>
      </c>
      <c r="K817" s="1">
        <v>46272</v>
      </c>
      <c r="L817" t="s">
        <v>12661</v>
      </c>
      <c r="M817">
        <f t="shared" si="144"/>
        <v>1</v>
      </c>
      <c r="N817">
        <f>COUNTIF(Orders!$A:$A,C817)</f>
        <v>1</v>
      </c>
      <c r="P817">
        <f>COUNTIF(Orders!$H:$H,UPPER(SUBSTITUTE(TRIM(C817),"-","")))</f>
        <v>1</v>
      </c>
      <c r="R817" t="str">
        <f t="shared" si="145"/>
        <v>Matched Order Reference</v>
      </c>
      <c r="S817">
        <f t="shared" si="146"/>
        <v>1</v>
      </c>
      <c r="V817" cm="1">
        <f t="array" ref="V817">IF(E817&lt;&gt;"CAPTURE",0,SUMPRODUCT((MDR_Rates!$A$2:$A$10=F817)*(G817&gt;MDR_Rates!$B$2:$B$10)*((MDR_Rates!$C$2:$C$10="")+(G817&lt;=MDR_Rates!$C$2:$C$10))*MDR_Rates!$D$2:$D$10))</f>
        <v>1.5</v>
      </c>
      <c r="W817">
        <f t="shared" si="147"/>
        <v>8.99</v>
      </c>
      <c r="X817">
        <f t="shared" si="148"/>
        <v>1.62</v>
      </c>
      <c r="Y817">
        <f t="shared" si="149"/>
        <v>0</v>
      </c>
      <c r="Z817">
        <f t="shared" si="150"/>
        <v>0</v>
      </c>
      <c r="AG817" t="str">
        <f t="shared" si="151"/>
        <v/>
      </c>
      <c r="AI817" t="str">
        <f t="shared" si="152"/>
        <v/>
      </c>
      <c r="AJ817" t="str">
        <f t="shared" si="153"/>
        <v/>
      </c>
      <c r="AK817" t="str">
        <f t="shared" si="154"/>
        <v>ORD26003416</v>
      </c>
      <c r="AL817">
        <f>IF(E817&lt;&gt;"CAPTURE","",COUNTIF(Orders!$H:$H,AK817))</f>
        <v>1</v>
      </c>
      <c r="AP817" t="str">
        <f t="shared" si="155"/>
        <v>Matched to Order</v>
      </c>
      <c r="AQ817">
        <f>IF(COUNTIF($A$2:A817,A817)=1,1,0)</f>
        <v>1</v>
      </c>
    </row>
    <row r="818" spans="1:43" x14ac:dyDescent="0.3">
      <c r="A818" t="s">
        <v>12776</v>
      </c>
      <c r="C818" t="s">
        <v>6854</v>
      </c>
      <c r="D818" s="1">
        <v>46270</v>
      </c>
      <c r="E818" t="s">
        <v>11819</v>
      </c>
      <c r="F818" t="s">
        <v>17</v>
      </c>
      <c r="G818">
        <v>499</v>
      </c>
      <c r="H818">
        <v>8.98</v>
      </c>
      <c r="I818">
        <v>1.62</v>
      </c>
      <c r="J818">
        <v>488.4</v>
      </c>
      <c r="K818" s="1">
        <v>46272</v>
      </c>
      <c r="L818" t="s">
        <v>12661</v>
      </c>
      <c r="M818">
        <f t="shared" si="144"/>
        <v>1</v>
      </c>
      <c r="N818">
        <f>COUNTIF(Orders!$A:$A,C818)</f>
        <v>1</v>
      </c>
      <c r="P818">
        <f>COUNTIF(Orders!$H:$H,UPPER(SUBSTITUTE(TRIM(C818),"-","")))</f>
        <v>1</v>
      </c>
      <c r="R818" t="str">
        <f t="shared" si="145"/>
        <v>Matched Order Reference</v>
      </c>
      <c r="S818">
        <f t="shared" si="146"/>
        <v>1</v>
      </c>
      <c r="V818" cm="1">
        <f t="array" ref="V818">IF(E818&lt;&gt;"CAPTURE",0,SUMPRODUCT((MDR_Rates!$A$2:$A$10=F818)*(G818&gt;MDR_Rates!$B$2:$B$10)*((MDR_Rates!$C$2:$C$10="")+(G818&lt;=MDR_Rates!$C$2:$C$10))*MDR_Rates!$D$2:$D$10))</f>
        <v>1.8</v>
      </c>
      <c r="W818">
        <f t="shared" si="147"/>
        <v>8.98</v>
      </c>
      <c r="X818">
        <f t="shared" si="148"/>
        <v>1.62</v>
      </c>
      <c r="Y818">
        <f t="shared" si="149"/>
        <v>0</v>
      </c>
      <c r="Z818">
        <f t="shared" si="150"/>
        <v>0</v>
      </c>
      <c r="AG818" t="str">
        <f t="shared" si="151"/>
        <v/>
      </c>
      <c r="AI818" t="str">
        <f t="shared" si="152"/>
        <v/>
      </c>
      <c r="AJ818" t="str">
        <f t="shared" si="153"/>
        <v/>
      </c>
      <c r="AK818" t="str">
        <f t="shared" si="154"/>
        <v>ORD26003448</v>
      </c>
      <c r="AL818">
        <f>IF(E818&lt;&gt;"CAPTURE","",COUNTIF(Orders!$H:$H,AK818))</f>
        <v>1</v>
      </c>
      <c r="AP818" t="str">
        <f t="shared" si="155"/>
        <v>Matched to Order</v>
      </c>
      <c r="AQ818">
        <f>IF(COUNTIF($A$2:A818,A818)=1,1,0)</f>
        <v>1</v>
      </c>
    </row>
    <row r="819" spans="1:43" x14ac:dyDescent="0.3">
      <c r="A819" t="s">
        <v>12777</v>
      </c>
      <c r="C819" t="s">
        <v>7067</v>
      </c>
      <c r="D819" s="1">
        <v>46270</v>
      </c>
      <c r="E819" t="s">
        <v>11819</v>
      </c>
      <c r="F819" t="s">
        <v>17</v>
      </c>
      <c r="G819">
        <v>1299</v>
      </c>
      <c r="H819">
        <v>23.38</v>
      </c>
      <c r="I819">
        <v>4.21</v>
      </c>
      <c r="J819">
        <v>1271.4100000000001</v>
      </c>
      <c r="K819" s="1">
        <v>46272</v>
      </c>
      <c r="L819" t="s">
        <v>12661</v>
      </c>
      <c r="M819">
        <f t="shared" si="144"/>
        <v>1</v>
      </c>
      <c r="N819">
        <f>COUNTIF(Orders!$A:$A,C819)</f>
        <v>1</v>
      </c>
      <c r="P819">
        <f>COUNTIF(Orders!$H:$H,UPPER(SUBSTITUTE(TRIM(C819),"-","")))</f>
        <v>1</v>
      </c>
      <c r="R819" t="str">
        <f t="shared" si="145"/>
        <v>Matched Order Reference</v>
      </c>
      <c r="S819">
        <f t="shared" si="146"/>
        <v>1</v>
      </c>
      <c r="V819" cm="1">
        <f t="array" ref="V819">IF(E819&lt;&gt;"CAPTURE",0,SUMPRODUCT((MDR_Rates!$A$2:$A$10=F819)*(G819&gt;MDR_Rates!$B$2:$B$10)*((MDR_Rates!$C$2:$C$10="")+(G819&lt;=MDR_Rates!$C$2:$C$10))*MDR_Rates!$D$2:$D$10))</f>
        <v>1.8</v>
      </c>
      <c r="W819">
        <f t="shared" si="147"/>
        <v>23.38</v>
      </c>
      <c r="X819">
        <f t="shared" si="148"/>
        <v>4.21</v>
      </c>
      <c r="Y819">
        <f t="shared" si="149"/>
        <v>0</v>
      </c>
      <c r="Z819">
        <f t="shared" si="150"/>
        <v>0</v>
      </c>
      <c r="AG819" t="str">
        <f t="shared" si="151"/>
        <v/>
      </c>
      <c r="AI819" t="str">
        <f t="shared" si="152"/>
        <v/>
      </c>
      <c r="AJ819" t="str">
        <f t="shared" si="153"/>
        <v/>
      </c>
      <c r="AK819" t="str">
        <f t="shared" si="154"/>
        <v>ORD26003557</v>
      </c>
      <c r="AL819">
        <f>IF(E819&lt;&gt;"CAPTURE","",COUNTIF(Orders!$H:$H,AK819))</f>
        <v>1</v>
      </c>
      <c r="AP819" t="str">
        <f t="shared" si="155"/>
        <v>Matched to Order</v>
      </c>
      <c r="AQ819">
        <f>IF(COUNTIF($A$2:A819,A819)=1,1,0)</f>
        <v>1</v>
      </c>
    </row>
    <row r="820" spans="1:43" x14ac:dyDescent="0.3">
      <c r="A820" t="s">
        <v>12778</v>
      </c>
      <c r="C820" t="s">
        <v>7262</v>
      </c>
      <c r="D820" s="1">
        <v>46270</v>
      </c>
      <c r="E820" t="s">
        <v>11819</v>
      </c>
      <c r="F820" t="s">
        <v>9</v>
      </c>
      <c r="G820">
        <v>1799</v>
      </c>
      <c r="H820">
        <v>0</v>
      </c>
      <c r="I820">
        <v>0</v>
      </c>
      <c r="J820">
        <v>1799</v>
      </c>
      <c r="K820" s="1">
        <v>46272</v>
      </c>
      <c r="L820" t="s">
        <v>12661</v>
      </c>
      <c r="M820">
        <f t="shared" si="144"/>
        <v>1</v>
      </c>
      <c r="N820">
        <f>COUNTIF(Orders!$A:$A,C820)</f>
        <v>1</v>
      </c>
      <c r="P820">
        <f>COUNTIF(Orders!$H:$H,UPPER(SUBSTITUTE(TRIM(C820),"-","")))</f>
        <v>1</v>
      </c>
      <c r="R820" t="str">
        <f t="shared" si="145"/>
        <v>Matched Order Reference</v>
      </c>
      <c r="S820">
        <f t="shared" si="146"/>
        <v>1</v>
      </c>
      <c r="V820" cm="1">
        <f t="array" ref="V820">IF(E820&lt;&gt;"CAPTURE",0,SUMPRODUCT((MDR_Rates!$A$2:$A$10=F820)*(G820&gt;MDR_Rates!$B$2:$B$10)*((MDR_Rates!$C$2:$C$10="")+(G820&lt;=MDR_Rates!$C$2:$C$10))*MDR_Rates!$D$2:$D$10))</f>
        <v>0</v>
      </c>
      <c r="W820">
        <f t="shared" si="147"/>
        <v>0</v>
      </c>
      <c r="X820">
        <f t="shared" si="148"/>
        <v>0</v>
      </c>
      <c r="Y820">
        <f t="shared" si="149"/>
        <v>0</v>
      </c>
      <c r="Z820">
        <f t="shared" si="150"/>
        <v>0</v>
      </c>
      <c r="AG820" t="str">
        <f t="shared" si="151"/>
        <v/>
      </c>
      <c r="AI820" t="str">
        <f t="shared" si="152"/>
        <v/>
      </c>
      <c r="AJ820" t="str">
        <f t="shared" si="153"/>
        <v/>
      </c>
      <c r="AK820" t="str">
        <f t="shared" si="154"/>
        <v>ORD26003658</v>
      </c>
      <c r="AL820">
        <f>IF(E820&lt;&gt;"CAPTURE","",COUNTIF(Orders!$H:$H,AK820))</f>
        <v>1</v>
      </c>
      <c r="AP820" t="str">
        <f t="shared" si="155"/>
        <v>Matched to Order</v>
      </c>
      <c r="AQ820">
        <f>IF(COUNTIF($A$2:A820,A820)=1,1,0)</f>
        <v>1</v>
      </c>
    </row>
    <row r="821" spans="1:43" x14ac:dyDescent="0.3">
      <c r="A821" t="s">
        <v>12779</v>
      </c>
      <c r="C821" t="s">
        <v>12780</v>
      </c>
      <c r="D821" s="1">
        <v>46270</v>
      </c>
      <c r="E821" t="s">
        <v>11819</v>
      </c>
      <c r="F821" t="s">
        <v>17</v>
      </c>
      <c r="G821">
        <v>999</v>
      </c>
      <c r="H821">
        <v>17.98</v>
      </c>
      <c r="I821">
        <v>3.24</v>
      </c>
      <c r="J821">
        <v>977.78</v>
      </c>
      <c r="K821" s="1">
        <v>46272</v>
      </c>
      <c r="L821" t="s">
        <v>12661</v>
      </c>
      <c r="M821">
        <f t="shared" si="144"/>
        <v>1</v>
      </c>
      <c r="N821">
        <f>COUNTIF(Orders!$A:$A,C821)</f>
        <v>0</v>
      </c>
      <c r="P821">
        <f>COUNTIF(Orders!$H:$H,UPPER(SUBSTITUTE(TRIM(C821),"-","")))</f>
        <v>1</v>
      </c>
      <c r="R821" t="str">
        <f t="shared" si="145"/>
        <v>Matched Order Reference</v>
      </c>
      <c r="S821">
        <f t="shared" si="146"/>
        <v>1</v>
      </c>
      <c r="V821" cm="1">
        <f t="array" ref="V821">IF(E821&lt;&gt;"CAPTURE",0,SUMPRODUCT((MDR_Rates!$A$2:$A$10=F821)*(G821&gt;MDR_Rates!$B$2:$B$10)*((MDR_Rates!$C$2:$C$10="")+(G821&lt;=MDR_Rates!$C$2:$C$10))*MDR_Rates!$D$2:$D$10))</f>
        <v>1.8</v>
      </c>
      <c r="W821">
        <f t="shared" si="147"/>
        <v>17.98</v>
      </c>
      <c r="X821">
        <f t="shared" si="148"/>
        <v>3.24</v>
      </c>
      <c r="Y821">
        <f t="shared" si="149"/>
        <v>0</v>
      </c>
      <c r="Z821">
        <f t="shared" si="150"/>
        <v>0</v>
      </c>
      <c r="AG821" t="str">
        <f t="shared" si="151"/>
        <v/>
      </c>
      <c r="AI821" t="str">
        <f t="shared" si="152"/>
        <v/>
      </c>
      <c r="AJ821" t="str">
        <f t="shared" si="153"/>
        <v/>
      </c>
      <c r="AK821" t="str">
        <f t="shared" si="154"/>
        <v>ORD26003671</v>
      </c>
      <c r="AL821">
        <f>IF(E821&lt;&gt;"CAPTURE","",COUNTIF(Orders!$H:$H,AK821))</f>
        <v>1</v>
      </c>
      <c r="AP821" t="str">
        <f t="shared" si="155"/>
        <v>Matched to Order</v>
      </c>
      <c r="AQ821">
        <f>IF(COUNTIF($A$2:A821,A821)=1,1,0)</f>
        <v>1</v>
      </c>
    </row>
    <row r="822" spans="1:43" x14ac:dyDescent="0.3">
      <c r="A822" t="s">
        <v>12781</v>
      </c>
      <c r="C822" t="s">
        <v>7296</v>
      </c>
      <c r="D822" s="1">
        <v>46270</v>
      </c>
      <c r="E822" t="s">
        <v>11819</v>
      </c>
      <c r="F822" t="s">
        <v>9</v>
      </c>
      <c r="G822">
        <v>1597</v>
      </c>
      <c r="H822">
        <v>0</v>
      </c>
      <c r="I822">
        <v>0</v>
      </c>
      <c r="J822">
        <v>1597</v>
      </c>
      <c r="K822" s="1">
        <v>46272</v>
      </c>
      <c r="L822" t="s">
        <v>12661</v>
      </c>
      <c r="M822">
        <f t="shared" si="144"/>
        <v>1</v>
      </c>
      <c r="N822">
        <f>COUNTIF(Orders!$A:$A,C822)</f>
        <v>1</v>
      </c>
      <c r="P822">
        <f>COUNTIF(Orders!$H:$H,UPPER(SUBSTITUTE(TRIM(C822),"-","")))</f>
        <v>1</v>
      </c>
      <c r="R822" t="str">
        <f t="shared" si="145"/>
        <v>Matched Order Reference</v>
      </c>
      <c r="S822">
        <f t="shared" si="146"/>
        <v>1</v>
      </c>
      <c r="V822" cm="1">
        <f t="array" ref="V822">IF(E822&lt;&gt;"CAPTURE",0,SUMPRODUCT((MDR_Rates!$A$2:$A$10=F822)*(G822&gt;MDR_Rates!$B$2:$B$10)*((MDR_Rates!$C$2:$C$10="")+(G822&lt;=MDR_Rates!$C$2:$C$10))*MDR_Rates!$D$2:$D$10))</f>
        <v>0</v>
      </c>
      <c r="W822">
        <f t="shared" si="147"/>
        <v>0</v>
      </c>
      <c r="X822">
        <f t="shared" si="148"/>
        <v>0</v>
      </c>
      <c r="Y822">
        <f t="shared" si="149"/>
        <v>0</v>
      </c>
      <c r="Z822">
        <f t="shared" si="150"/>
        <v>0</v>
      </c>
      <c r="AG822" t="str">
        <f t="shared" si="151"/>
        <v/>
      </c>
      <c r="AI822" t="str">
        <f t="shared" si="152"/>
        <v/>
      </c>
      <c r="AJ822" t="str">
        <f t="shared" si="153"/>
        <v/>
      </c>
      <c r="AK822" t="str">
        <f t="shared" si="154"/>
        <v>ORD26003676</v>
      </c>
      <c r="AL822">
        <f>IF(E822&lt;&gt;"CAPTURE","",COUNTIF(Orders!$H:$H,AK822))</f>
        <v>1</v>
      </c>
      <c r="AP822" t="str">
        <f t="shared" si="155"/>
        <v>Matched to Order</v>
      </c>
      <c r="AQ822">
        <f>IF(COUNTIF($A$2:A822,A822)=1,1,0)</f>
        <v>1</v>
      </c>
    </row>
    <row r="823" spans="1:43" x14ac:dyDescent="0.3">
      <c r="A823" t="s">
        <v>12782</v>
      </c>
      <c r="C823" t="s">
        <v>7405</v>
      </c>
      <c r="D823" s="1">
        <v>46270</v>
      </c>
      <c r="E823" t="s">
        <v>11819</v>
      </c>
      <c r="F823" t="s">
        <v>44</v>
      </c>
      <c r="G823">
        <v>999</v>
      </c>
      <c r="H823">
        <v>18.98</v>
      </c>
      <c r="I823">
        <v>3.42</v>
      </c>
      <c r="J823">
        <v>976.6</v>
      </c>
      <c r="K823" s="1">
        <v>46272</v>
      </c>
      <c r="L823" t="s">
        <v>12661</v>
      </c>
      <c r="M823">
        <f t="shared" si="144"/>
        <v>1</v>
      </c>
      <c r="N823">
        <f>COUNTIF(Orders!$A:$A,C823)</f>
        <v>1</v>
      </c>
      <c r="P823">
        <f>COUNTIF(Orders!$H:$H,UPPER(SUBSTITUTE(TRIM(C823),"-","")))</f>
        <v>1</v>
      </c>
      <c r="R823" t="str">
        <f t="shared" si="145"/>
        <v>Matched Order Reference</v>
      </c>
      <c r="S823">
        <f t="shared" si="146"/>
        <v>1</v>
      </c>
      <c r="V823" cm="1">
        <f t="array" ref="V823">IF(E823&lt;&gt;"CAPTURE",0,SUMPRODUCT((MDR_Rates!$A$2:$A$10=F823)*(G823&gt;MDR_Rates!$B$2:$B$10)*((MDR_Rates!$C$2:$C$10="")+(G823&lt;=MDR_Rates!$C$2:$C$10))*MDR_Rates!$D$2:$D$10))</f>
        <v>1.9</v>
      </c>
      <c r="W823">
        <f t="shared" si="147"/>
        <v>18.98</v>
      </c>
      <c r="X823">
        <f t="shared" si="148"/>
        <v>3.42</v>
      </c>
      <c r="Y823">
        <f t="shared" si="149"/>
        <v>0</v>
      </c>
      <c r="Z823">
        <f t="shared" si="150"/>
        <v>0</v>
      </c>
      <c r="AG823" t="str">
        <f t="shared" si="151"/>
        <v/>
      </c>
      <c r="AI823" t="str">
        <f t="shared" si="152"/>
        <v/>
      </c>
      <c r="AJ823" t="str">
        <f t="shared" si="153"/>
        <v/>
      </c>
      <c r="AK823" t="str">
        <f t="shared" si="154"/>
        <v>ORD26003731</v>
      </c>
      <c r="AL823">
        <f>IF(E823&lt;&gt;"CAPTURE","",COUNTIF(Orders!$H:$H,AK823))</f>
        <v>1</v>
      </c>
      <c r="AP823" t="str">
        <f t="shared" si="155"/>
        <v>Matched to Order</v>
      </c>
      <c r="AQ823">
        <f>IF(COUNTIF($A$2:A823,A823)=1,1,0)</f>
        <v>1</v>
      </c>
    </row>
    <row r="824" spans="1:43" x14ac:dyDescent="0.3">
      <c r="A824" t="s">
        <v>12783</v>
      </c>
      <c r="C824" t="s">
        <v>7431</v>
      </c>
      <c r="D824" s="1">
        <v>46270</v>
      </c>
      <c r="E824" t="s">
        <v>11819</v>
      </c>
      <c r="F824" t="s">
        <v>9</v>
      </c>
      <c r="G824">
        <v>499</v>
      </c>
      <c r="H824">
        <v>0</v>
      </c>
      <c r="I824">
        <v>0</v>
      </c>
      <c r="J824">
        <v>499</v>
      </c>
      <c r="K824" s="1">
        <v>46272</v>
      </c>
      <c r="L824" t="s">
        <v>12661</v>
      </c>
      <c r="M824">
        <f t="shared" si="144"/>
        <v>1</v>
      </c>
      <c r="N824">
        <f>COUNTIF(Orders!$A:$A,C824)</f>
        <v>1</v>
      </c>
      <c r="P824">
        <f>COUNTIF(Orders!$H:$H,UPPER(SUBSTITUTE(TRIM(C824),"-","")))</f>
        <v>1</v>
      </c>
      <c r="R824" t="str">
        <f t="shared" si="145"/>
        <v>Matched Order Reference</v>
      </c>
      <c r="S824">
        <f t="shared" si="146"/>
        <v>1</v>
      </c>
      <c r="V824" cm="1">
        <f t="array" ref="V824">IF(E824&lt;&gt;"CAPTURE",0,SUMPRODUCT((MDR_Rates!$A$2:$A$10=F824)*(G824&gt;MDR_Rates!$B$2:$B$10)*((MDR_Rates!$C$2:$C$10="")+(G824&lt;=MDR_Rates!$C$2:$C$10))*MDR_Rates!$D$2:$D$10))</f>
        <v>0</v>
      </c>
      <c r="W824">
        <f t="shared" si="147"/>
        <v>0</v>
      </c>
      <c r="X824">
        <f t="shared" si="148"/>
        <v>0</v>
      </c>
      <c r="Y824">
        <f t="shared" si="149"/>
        <v>0</v>
      </c>
      <c r="Z824">
        <f t="shared" si="150"/>
        <v>0</v>
      </c>
      <c r="AG824" t="str">
        <f t="shared" si="151"/>
        <v/>
      </c>
      <c r="AI824" t="str">
        <f t="shared" si="152"/>
        <v/>
      </c>
      <c r="AJ824" t="str">
        <f t="shared" si="153"/>
        <v/>
      </c>
      <c r="AK824" t="str">
        <f t="shared" si="154"/>
        <v>ORD26003744</v>
      </c>
      <c r="AL824">
        <f>IF(E824&lt;&gt;"CAPTURE","",COUNTIF(Orders!$H:$H,AK824))</f>
        <v>1</v>
      </c>
      <c r="AP824" t="str">
        <f t="shared" si="155"/>
        <v>Matched to Order</v>
      </c>
      <c r="AQ824">
        <f>IF(COUNTIF($A$2:A824,A824)=1,1,0)</f>
        <v>1</v>
      </c>
    </row>
    <row r="825" spans="1:43" x14ac:dyDescent="0.3">
      <c r="A825" t="s">
        <v>12784</v>
      </c>
      <c r="C825" t="s">
        <v>7441</v>
      </c>
      <c r="D825" s="1">
        <v>46270</v>
      </c>
      <c r="E825" t="s">
        <v>11819</v>
      </c>
      <c r="F825" t="s">
        <v>17</v>
      </c>
      <c r="G825">
        <v>999</v>
      </c>
      <c r="H825">
        <v>17.98</v>
      </c>
      <c r="I825">
        <v>3.24</v>
      </c>
      <c r="J825">
        <v>977.78</v>
      </c>
      <c r="K825" s="1">
        <v>46272</v>
      </c>
      <c r="L825" t="s">
        <v>12661</v>
      </c>
      <c r="M825">
        <f t="shared" si="144"/>
        <v>1</v>
      </c>
      <c r="N825">
        <f>COUNTIF(Orders!$A:$A,C825)</f>
        <v>1</v>
      </c>
      <c r="P825">
        <f>COUNTIF(Orders!$H:$H,UPPER(SUBSTITUTE(TRIM(C825),"-","")))</f>
        <v>1</v>
      </c>
      <c r="R825" t="str">
        <f t="shared" si="145"/>
        <v>Matched Order Reference</v>
      </c>
      <c r="S825">
        <f t="shared" si="146"/>
        <v>1</v>
      </c>
      <c r="V825" cm="1">
        <f t="array" ref="V825">IF(E825&lt;&gt;"CAPTURE",0,SUMPRODUCT((MDR_Rates!$A$2:$A$10=F825)*(G825&gt;MDR_Rates!$B$2:$B$10)*((MDR_Rates!$C$2:$C$10="")+(G825&lt;=MDR_Rates!$C$2:$C$10))*MDR_Rates!$D$2:$D$10))</f>
        <v>1.8</v>
      </c>
      <c r="W825">
        <f t="shared" si="147"/>
        <v>17.98</v>
      </c>
      <c r="X825">
        <f t="shared" si="148"/>
        <v>3.24</v>
      </c>
      <c r="Y825">
        <f t="shared" si="149"/>
        <v>0</v>
      </c>
      <c r="Z825">
        <f t="shared" si="150"/>
        <v>0</v>
      </c>
      <c r="AG825" t="str">
        <f t="shared" si="151"/>
        <v/>
      </c>
      <c r="AI825" t="str">
        <f t="shared" si="152"/>
        <v/>
      </c>
      <c r="AJ825" t="str">
        <f t="shared" si="153"/>
        <v/>
      </c>
      <c r="AK825" t="str">
        <f t="shared" si="154"/>
        <v>ORD26003749</v>
      </c>
      <c r="AL825">
        <f>IF(E825&lt;&gt;"CAPTURE","",COUNTIF(Orders!$H:$H,AK825))</f>
        <v>1</v>
      </c>
      <c r="AP825" t="str">
        <f t="shared" si="155"/>
        <v>Matched to Order</v>
      </c>
      <c r="AQ825">
        <f>IF(COUNTIF($A$2:A825,A825)=1,1,0)</f>
        <v>1</v>
      </c>
    </row>
    <row r="826" spans="1:43" x14ac:dyDescent="0.3">
      <c r="A826" t="s">
        <v>12785</v>
      </c>
      <c r="C826" t="s">
        <v>7497</v>
      </c>
      <c r="D826" s="1">
        <v>46270</v>
      </c>
      <c r="E826" t="s">
        <v>11819</v>
      </c>
      <c r="F826" t="s">
        <v>17</v>
      </c>
      <c r="G826">
        <v>2999</v>
      </c>
      <c r="H826">
        <v>47.98</v>
      </c>
      <c r="I826">
        <v>8.64</v>
      </c>
      <c r="J826">
        <v>2942.38</v>
      </c>
      <c r="K826" s="1">
        <v>46272</v>
      </c>
      <c r="L826" t="s">
        <v>12661</v>
      </c>
      <c r="M826">
        <f t="shared" si="144"/>
        <v>1</v>
      </c>
      <c r="N826">
        <f>COUNTIF(Orders!$A:$A,C826)</f>
        <v>1</v>
      </c>
      <c r="P826">
        <f>COUNTIF(Orders!$H:$H,UPPER(SUBSTITUTE(TRIM(C826),"-","")))</f>
        <v>1</v>
      </c>
      <c r="R826" t="str">
        <f t="shared" si="145"/>
        <v>Matched Order Reference</v>
      </c>
      <c r="S826">
        <f t="shared" si="146"/>
        <v>1</v>
      </c>
      <c r="V826" cm="1">
        <f t="array" ref="V826">IF(E826&lt;&gt;"CAPTURE",0,SUMPRODUCT((MDR_Rates!$A$2:$A$10=F826)*(G826&gt;MDR_Rates!$B$2:$B$10)*((MDR_Rates!$C$2:$C$10="")+(G826&lt;=MDR_Rates!$C$2:$C$10))*MDR_Rates!$D$2:$D$10))</f>
        <v>1.6</v>
      </c>
      <c r="W826">
        <f t="shared" si="147"/>
        <v>47.98</v>
      </c>
      <c r="X826">
        <f t="shared" si="148"/>
        <v>8.64</v>
      </c>
      <c r="Y826">
        <f t="shared" si="149"/>
        <v>0</v>
      </c>
      <c r="Z826">
        <f t="shared" si="150"/>
        <v>0</v>
      </c>
      <c r="AG826" t="str">
        <f t="shared" si="151"/>
        <v/>
      </c>
      <c r="AI826" t="str">
        <f t="shared" si="152"/>
        <v/>
      </c>
      <c r="AJ826" t="str">
        <f t="shared" si="153"/>
        <v/>
      </c>
      <c r="AK826" t="str">
        <f t="shared" si="154"/>
        <v>ORD26003777</v>
      </c>
      <c r="AL826">
        <f>IF(E826&lt;&gt;"CAPTURE","",COUNTIF(Orders!$H:$H,AK826))</f>
        <v>1</v>
      </c>
      <c r="AP826" t="str">
        <f t="shared" si="155"/>
        <v>Matched to Order</v>
      </c>
      <c r="AQ826">
        <f>IF(COUNTIF($A$2:A826,A826)=1,1,0)</f>
        <v>1</v>
      </c>
    </row>
    <row r="827" spans="1:43" x14ac:dyDescent="0.3">
      <c r="A827" t="s">
        <v>12786</v>
      </c>
      <c r="C827" t="s">
        <v>7541</v>
      </c>
      <c r="D827" s="1">
        <v>46270</v>
      </c>
      <c r="E827" t="s">
        <v>11819</v>
      </c>
      <c r="F827" t="s">
        <v>9</v>
      </c>
      <c r="G827">
        <v>12998</v>
      </c>
      <c r="H827">
        <v>38.99</v>
      </c>
      <c r="I827">
        <v>7.02</v>
      </c>
      <c r="J827">
        <v>12951.99</v>
      </c>
      <c r="K827" s="1">
        <v>46272</v>
      </c>
      <c r="L827" t="s">
        <v>12661</v>
      </c>
      <c r="M827">
        <f t="shared" si="144"/>
        <v>1</v>
      </c>
      <c r="N827">
        <f>COUNTIF(Orders!$A:$A,C827)</f>
        <v>1</v>
      </c>
      <c r="P827">
        <f>COUNTIF(Orders!$H:$H,UPPER(SUBSTITUTE(TRIM(C827),"-","")))</f>
        <v>1</v>
      </c>
      <c r="R827" t="str">
        <f t="shared" si="145"/>
        <v>Matched Order Reference</v>
      </c>
      <c r="S827">
        <f t="shared" si="146"/>
        <v>1</v>
      </c>
      <c r="V827" cm="1">
        <f t="array" ref="V827">IF(E827&lt;&gt;"CAPTURE",0,SUMPRODUCT((MDR_Rates!$A$2:$A$10=F827)*(G827&gt;MDR_Rates!$B$2:$B$10)*((MDR_Rates!$C$2:$C$10="")+(G827&lt;=MDR_Rates!$C$2:$C$10))*MDR_Rates!$D$2:$D$10))</f>
        <v>0.3</v>
      </c>
      <c r="W827">
        <f t="shared" si="147"/>
        <v>38.99</v>
      </c>
      <c r="X827">
        <f t="shared" si="148"/>
        <v>7.02</v>
      </c>
      <c r="Y827">
        <f t="shared" si="149"/>
        <v>0</v>
      </c>
      <c r="Z827">
        <f t="shared" si="150"/>
        <v>0</v>
      </c>
      <c r="AG827" t="str">
        <f t="shared" si="151"/>
        <v/>
      </c>
      <c r="AI827" t="str">
        <f t="shared" si="152"/>
        <v/>
      </c>
      <c r="AJ827" t="str">
        <f t="shared" si="153"/>
        <v/>
      </c>
      <c r="AK827" t="str">
        <f t="shared" si="154"/>
        <v>ORD26003799</v>
      </c>
      <c r="AL827">
        <f>IF(E827&lt;&gt;"CAPTURE","",COUNTIF(Orders!$H:$H,AK827))</f>
        <v>1</v>
      </c>
      <c r="AP827" t="str">
        <f t="shared" si="155"/>
        <v>Matched to Order</v>
      </c>
      <c r="AQ827">
        <f>IF(COUNTIF($A$2:A827,A827)=1,1,0)</f>
        <v>1</v>
      </c>
    </row>
    <row r="828" spans="1:43" x14ac:dyDescent="0.3">
      <c r="A828" t="s">
        <v>12787</v>
      </c>
      <c r="C828" t="s">
        <v>7585</v>
      </c>
      <c r="D828" s="1">
        <v>46270</v>
      </c>
      <c r="E828" t="s">
        <v>11819</v>
      </c>
      <c r="F828" t="s">
        <v>9</v>
      </c>
      <c r="G828">
        <v>799</v>
      </c>
      <c r="H828">
        <v>0</v>
      </c>
      <c r="I828">
        <v>0</v>
      </c>
      <c r="J828">
        <v>799</v>
      </c>
      <c r="K828" s="1">
        <v>46272</v>
      </c>
      <c r="L828" t="s">
        <v>12661</v>
      </c>
      <c r="M828">
        <f t="shared" si="144"/>
        <v>1</v>
      </c>
      <c r="N828">
        <f>COUNTIF(Orders!$A:$A,C828)</f>
        <v>1</v>
      </c>
      <c r="P828">
        <f>COUNTIF(Orders!$H:$H,UPPER(SUBSTITUTE(TRIM(C828),"-","")))</f>
        <v>1</v>
      </c>
      <c r="R828" t="str">
        <f t="shared" si="145"/>
        <v>Matched Order Reference</v>
      </c>
      <c r="S828">
        <f t="shared" si="146"/>
        <v>1</v>
      </c>
      <c r="V828" cm="1">
        <f t="array" ref="V828">IF(E828&lt;&gt;"CAPTURE",0,SUMPRODUCT((MDR_Rates!$A$2:$A$10=F828)*(G828&gt;MDR_Rates!$B$2:$B$10)*((MDR_Rates!$C$2:$C$10="")+(G828&lt;=MDR_Rates!$C$2:$C$10))*MDR_Rates!$D$2:$D$10))</f>
        <v>0</v>
      </c>
      <c r="W828">
        <f t="shared" si="147"/>
        <v>0</v>
      </c>
      <c r="X828">
        <f t="shared" si="148"/>
        <v>0</v>
      </c>
      <c r="Y828">
        <f t="shared" si="149"/>
        <v>0</v>
      </c>
      <c r="Z828">
        <f t="shared" si="150"/>
        <v>0</v>
      </c>
      <c r="AG828" t="str">
        <f t="shared" si="151"/>
        <v/>
      </c>
      <c r="AI828" t="str">
        <f t="shared" si="152"/>
        <v/>
      </c>
      <c r="AJ828" t="str">
        <f t="shared" si="153"/>
        <v/>
      </c>
      <c r="AK828" t="str">
        <f t="shared" si="154"/>
        <v>ORD26003821</v>
      </c>
      <c r="AL828">
        <f>IF(E828&lt;&gt;"CAPTURE","",COUNTIF(Orders!$H:$H,AK828))</f>
        <v>1</v>
      </c>
      <c r="AP828" t="str">
        <f t="shared" si="155"/>
        <v>Matched to Order</v>
      </c>
      <c r="AQ828">
        <f>IF(COUNTIF($A$2:A828,A828)=1,1,0)</f>
        <v>1</v>
      </c>
    </row>
    <row r="829" spans="1:43" x14ac:dyDescent="0.3">
      <c r="A829" t="s">
        <v>12788</v>
      </c>
      <c r="C829" t="s">
        <v>7603</v>
      </c>
      <c r="D829" s="1">
        <v>46270</v>
      </c>
      <c r="E829" t="s">
        <v>11819</v>
      </c>
      <c r="F829" t="s">
        <v>17</v>
      </c>
      <c r="G829">
        <v>999</v>
      </c>
      <c r="H829">
        <v>17.98</v>
      </c>
      <c r="I829">
        <v>3.24</v>
      </c>
      <c r="J829">
        <v>977.78</v>
      </c>
      <c r="K829" s="1">
        <v>46272</v>
      </c>
      <c r="L829" t="s">
        <v>12661</v>
      </c>
      <c r="M829">
        <f t="shared" si="144"/>
        <v>1</v>
      </c>
      <c r="N829">
        <f>COUNTIF(Orders!$A:$A,C829)</f>
        <v>1</v>
      </c>
      <c r="P829">
        <f>COUNTIF(Orders!$H:$H,UPPER(SUBSTITUTE(TRIM(C829),"-","")))</f>
        <v>1</v>
      </c>
      <c r="R829" t="str">
        <f t="shared" si="145"/>
        <v>Matched Order Reference</v>
      </c>
      <c r="S829">
        <f t="shared" si="146"/>
        <v>1</v>
      </c>
      <c r="V829" cm="1">
        <f t="array" ref="V829">IF(E829&lt;&gt;"CAPTURE",0,SUMPRODUCT((MDR_Rates!$A$2:$A$10=F829)*(G829&gt;MDR_Rates!$B$2:$B$10)*((MDR_Rates!$C$2:$C$10="")+(G829&lt;=MDR_Rates!$C$2:$C$10))*MDR_Rates!$D$2:$D$10))</f>
        <v>1.8</v>
      </c>
      <c r="W829">
        <f t="shared" si="147"/>
        <v>17.98</v>
      </c>
      <c r="X829">
        <f t="shared" si="148"/>
        <v>3.24</v>
      </c>
      <c r="Y829">
        <f t="shared" si="149"/>
        <v>0</v>
      </c>
      <c r="Z829">
        <f t="shared" si="150"/>
        <v>0</v>
      </c>
      <c r="AG829" t="str">
        <f t="shared" si="151"/>
        <v/>
      </c>
      <c r="AI829" t="str">
        <f t="shared" si="152"/>
        <v/>
      </c>
      <c r="AJ829" t="str">
        <f t="shared" si="153"/>
        <v/>
      </c>
      <c r="AK829" t="str">
        <f t="shared" si="154"/>
        <v>ORD26003830</v>
      </c>
      <c r="AL829">
        <f>IF(E829&lt;&gt;"CAPTURE","",COUNTIF(Orders!$H:$H,AK829))</f>
        <v>1</v>
      </c>
      <c r="AP829" t="str">
        <f t="shared" si="155"/>
        <v>Matched to Order</v>
      </c>
      <c r="AQ829">
        <f>IF(COUNTIF($A$2:A829,A829)=1,1,0)</f>
        <v>1</v>
      </c>
    </row>
    <row r="830" spans="1:43" x14ac:dyDescent="0.3">
      <c r="A830" t="s">
        <v>12789</v>
      </c>
      <c r="C830" t="s">
        <v>7619</v>
      </c>
      <c r="D830" s="1">
        <v>46270</v>
      </c>
      <c r="E830" t="s">
        <v>11819</v>
      </c>
      <c r="F830" t="s">
        <v>17</v>
      </c>
      <c r="G830">
        <v>599</v>
      </c>
      <c r="H830">
        <v>10.78</v>
      </c>
      <c r="I830">
        <v>1.94</v>
      </c>
      <c r="J830">
        <v>586.28</v>
      </c>
      <c r="K830" s="1">
        <v>46272</v>
      </c>
      <c r="L830" t="s">
        <v>12661</v>
      </c>
      <c r="M830">
        <f t="shared" si="144"/>
        <v>1</v>
      </c>
      <c r="N830">
        <f>COUNTIF(Orders!$A:$A,C830)</f>
        <v>1</v>
      </c>
      <c r="P830">
        <f>COUNTIF(Orders!$H:$H,UPPER(SUBSTITUTE(TRIM(C830),"-","")))</f>
        <v>1</v>
      </c>
      <c r="R830" t="str">
        <f t="shared" si="145"/>
        <v>Matched Order Reference</v>
      </c>
      <c r="S830">
        <f t="shared" si="146"/>
        <v>1</v>
      </c>
      <c r="V830" cm="1">
        <f t="array" ref="V830">IF(E830&lt;&gt;"CAPTURE",0,SUMPRODUCT((MDR_Rates!$A$2:$A$10=F830)*(G830&gt;MDR_Rates!$B$2:$B$10)*((MDR_Rates!$C$2:$C$10="")+(G830&lt;=MDR_Rates!$C$2:$C$10))*MDR_Rates!$D$2:$D$10))</f>
        <v>1.8</v>
      </c>
      <c r="W830">
        <f t="shared" si="147"/>
        <v>10.78</v>
      </c>
      <c r="X830">
        <f t="shared" si="148"/>
        <v>1.94</v>
      </c>
      <c r="Y830">
        <f t="shared" si="149"/>
        <v>0</v>
      </c>
      <c r="Z830">
        <f t="shared" si="150"/>
        <v>0</v>
      </c>
      <c r="AG830" t="str">
        <f t="shared" si="151"/>
        <v/>
      </c>
      <c r="AI830" t="str">
        <f t="shared" si="152"/>
        <v/>
      </c>
      <c r="AJ830" t="str">
        <f t="shared" si="153"/>
        <v/>
      </c>
      <c r="AK830" t="str">
        <f t="shared" si="154"/>
        <v>ORD26003838</v>
      </c>
      <c r="AL830">
        <f>IF(E830&lt;&gt;"CAPTURE","",COUNTIF(Orders!$H:$H,AK830))</f>
        <v>1</v>
      </c>
      <c r="AP830" t="str">
        <f t="shared" si="155"/>
        <v>Matched to Order</v>
      </c>
      <c r="AQ830">
        <f>IF(COUNTIF($A$2:A830,A830)=1,1,0)</f>
        <v>1</v>
      </c>
    </row>
    <row r="831" spans="1:43" x14ac:dyDescent="0.3">
      <c r="A831" t="s">
        <v>12790</v>
      </c>
      <c r="C831" t="s">
        <v>7666</v>
      </c>
      <c r="D831" s="1">
        <v>46270</v>
      </c>
      <c r="E831" t="s">
        <v>11819</v>
      </c>
      <c r="F831" t="s">
        <v>33</v>
      </c>
      <c r="G831">
        <v>10497</v>
      </c>
      <c r="H831">
        <v>94.47</v>
      </c>
      <c r="I831">
        <v>17</v>
      </c>
      <c r="J831">
        <v>10385.530000000001</v>
      </c>
      <c r="K831" s="1">
        <v>46272</v>
      </c>
      <c r="L831" t="s">
        <v>12661</v>
      </c>
      <c r="M831">
        <f t="shared" si="144"/>
        <v>1</v>
      </c>
      <c r="N831">
        <f>COUNTIF(Orders!$A:$A,C831)</f>
        <v>1</v>
      </c>
      <c r="P831">
        <f>COUNTIF(Orders!$H:$H,UPPER(SUBSTITUTE(TRIM(C831),"-","")))</f>
        <v>1</v>
      </c>
      <c r="R831" t="str">
        <f t="shared" si="145"/>
        <v>Matched Order Reference</v>
      </c>
      <c r="S831">
        <f t="shared" si="146"/>
        <v>1</v>
      </c>
      <c r="V831" cm="1">
        <f t="array" ref="V831">IF(E831&lt;&gt;"CAPTURE",0,SUMPRODUCT((MDR_Rates!$A$2:$A$10=F831)*(G831&gt;MDR_Rates!$B$2:$B$10)*((MDR_Rates!$C$2:$C$10="")+(G831&lt;=MDR_Rates!$C$2:$C$10))*MDR_Rates!$D$2:$D$10))</f>
        <v>0.9</v>
      </c>
      <c r="W831">
        <f t="shared" si="147"/>
        <v>94.47</v>
      </c>
      <c r="X831">
        <f t="shared" si="148"/>
        <v>17</v>
      </c>
      <c r="Y831">
        <f t="shared" si="149"/>
        <v>0</v>
      </c>
      <c r="Z831">
        <f t="shared" si="150"/>
        <v>0</v>
      </c>
      <c r="AG831" t="str">
        <f t="shared" si="151"/>
        <v/>
      </c>
      <c r="AI831" t="str">
        <f t="shared" si="152"/>
        <v/>
      </c>
      <c r="AJ831" t="str">
        <f t="shared" si="153"/>
        <v/>
      </c>
      <c r="AK831" t="str">
        <f t="shared" si="154"/>
        <v>ORD26003862</v>
      </c>
      <c r="AL831">
        <f>IF(E831&lt;&gt;"CAPTURE","",COUNTIF(Orders!$H:$H,AK831))</f>
        <v>1</v>
      </c>
      <c r="AP831" t="str">
        <f t="shared" si="155"/>
        <v>Matched to Order</v>
      </c>
      <c r="AQ831">
        <f>IF(COUNTIF($A$2:A831,A831)=1,1,0)</f>
        <v>1</v>
      </c>
    </row>
    <row r="832" spans="1:43" x14ac:dyDescent="0.3">
      <c r="A832" t="s">
        <v>12791</v>
      </c>
      <c r="C832" t="s">
        <v>7715</v>
      </c>
      <c r="D832" s="1">
        <v>46270</v>
      </c>
      <c r="E832" t="s">
        <v>11819</v>
      </c>
      <c r="F832" t="s">
        <v>9</v>
      </c>
      <c r="G832">
        <v>8348</v>
      </c>
      <c r="H832">
        <v>25.04</v>
      </c>
      <c r="I832">
        <v>4.51</v>
      </c>
      <c r="J832">
        <v>8318.4500000000007</v>
      </c>
      <c r="K832" s="1">
        <v>46272</v>
      </c>
      <c r="L832" t="s">
        <v>12661</v>
      </c>
      <c r="M832">
        <f t="shared" si="144"/>
        <v>1</v>
      </c>
      <c r="N832">
        <f>COUNTIF(Orders!$A:$A,C832)</f>
        <v>1</v>
      </c>
      <c r="P832">
        <f>COUNTIF(Orders!$H:$H,UPPER(SUBSTITUTE(TRIM(C832),"-","")))</f>
        <v>1</v>
      </c>
      <c r="R832" t="str">
        <f t="shared" si="145"/>
        <v>Matched Order Reference</v>
      </c>
      <c r="S832">
        <f t="shared" si="146"/>
        <v>1</v>
      </c>
      <c r="V832" cm="1">
        <f t="array" ref="V832">IF(E832&lt;&gt;"CAPTURE",0,SUMPRODUCT((MDR_Rates!$A$2:$A$10=F832)*(G832&gt;MDR_Rates!$B$2:$B$10)*((MDR_Rates!$C$2:$C$10="")+(G832&lt;=MDR_Rates!$C$2:$C$10))*MDR_Rates!$D$2:$D$10))</f>
        <v>0.3</v>
      </c>
      <c r="W832">
        <f t="shared" si="147"/>
        <v>25.04</v>
      </c>
      <c r="X832">
        <f t="shared" si="148"/>
        <v>4.51</v>
      </c>
      <c r="Y832">
        <f t="shared" si="149"/>
        <v>0</v>
      </c>
      <c r="Z832">
        <f t="shared" si="150"/>
        <v>0</v>
      </c>
      <c r="AG832" t="str">
        <f t="shared" si="151"/>
        <v/>
      </c>
      <c r="AI832" t="str">
        <f t="shared" si="152"/>
        <v/>
      </c>
      <c r="AJ832" t="str">
        <f t="shared" si="153"/>
        <v/>
      </c>
      <c r="AK832" t="str">
        <f t="shared" si="154"/>
        <v>ORD26003887</v>
      </c>
      <c r="AL832">
        <f>IF(E832&lt;&gt;"CAPTURE","",COUNTIF(Orders!$H:$H,AK832))</f>
        <v>1</v>
      </c>
      <c r="AP832" t="str">
        <f t="shared" si="155"/>
        <v>Matched to Order</v>
      </c>
      <c r="AQ832">
        <f>IF(COUNTIF($A$2:A832,A832)=1,1,0)</f>
        <v>1</v>
      </c>
    </row>
    <row r="833" spans="1:43" x14ac:dyDescent="0.3">
      <c r="A833" t="s">
        <v>12792</v>
      </c>
      <c r="C833" t="s">
        <v>7823</v>
      </c>
      <c r="D833" s="1">
        <v>46270</v>
      </c>
      <c r="E833" t="s">
        <v>11819</v>
      </c>
      <c r="F833" t="s">
        <v>9</v>
      </c>
      <c r="G833">
        <v>799</v>
      </c>
      <c r="H833">
        <v>0</v>
      </c>
      <c r="I833">
        <v>0</v>
      </c>
      <c r="J833">
        <v>799</v>
      </c>
      <c r="K833" s="1">
        <v>46272</v>
      </c>
      <c r="L833" t="s">
        <v>12661</v>
      </c>
      <c r="M833">
        <f t="shared" si="144"/>
        <v>1</v>
      </c>
      <c r="N833">
        <f>COUNTIF(Orders!$A:$A,C833)</f>
        <v>1</v>
      </c>
      <c r="P833">
        <f>COUNTIF(Orders!$H:$H,UPPER(SUBSTITUTE(TRIM(C833),"-","")))</f>
        <v>1</v>
      </c>
      <c r="R833" t="str">
        <f t="shared" si="145"/>
        <v>Matched Order Reference</v>
      </c>
      <c r="S833">
        <f t="shared" si="146"/>
        <v>1</v>
      </c>
      <c r="V833" cm="1">
        <f t="array" ref="V833">IF(E833&lt;&gt;"CAPTURE",0,SUMPRODUCT((MDR_Rates!$A$2:$A$10=F833)*(G833&gt;MDR_Rates!$B$2:$B$10)*((MDR_Rates!$C$2:$C$10="")+(G833&lt;=MDR_Rates!$C$2:$C$10))*MDR_Rates!$D$2:$D$10))</f>
        <v>0</v>
      </c>
      <c r="W833">
        <f t="shared" si="147"/>
        <v>0</v>
      </c>
      <c r="X833">
        <f t="shared" si="148"/>
        <v>0</v>
      </c>
      <c r="Y833">
        <f t="shared" si="149"/>
        <v>0</v>
      </c>
      <c r="Z833">
        <f t="shared" si="150"/>
        <v>0</v>
      </c>
      <c r="AG833" t="str">
        <f t="shared" si="151"/>
        <v/>
      </c>
      <c r="AI833" t="str">
        <f t="shared" si="152"/>
        <v/>
      </c>
      <c r="AJ833" t="str">
        <f t="shared" si="153"/>
        <v/>
      </c>
      <c r="AK833" t="str">
        <f t="shared" si="154"/>
        <v>ORD26003942</v>
      </c>
      <c r="AL833">
        <f>IF(E833&lt;&gt;"CAPTURE","",COUNTIF(Orders!$H:$H,AK833))</f>
        <v>1</v>
      </c>
      <c r="AP833" t="str">
        <f t="shared" si="155"/>
        <v>Matched to Order</v>
      </c>
      <c r="AQ833">
        <f>IF(COUNTIF($A$2:A833,A833)=1,1,0)</f>
        <v>1</v>
      </c>
    </row>
    <row r="834" spans="1:43" x14ac:dyDescent="0.3">
      <c r="A834" t="s">
        <v>12793</v>
      </c>
      <c r="C834" t="s">
        <v>12794</v>
      </c>
      <c r="D834" s="1">
        <v>46270</v>
      </c>
      <c r="E834" t="s">
        <v>11819</v>
      </c>
      <c r="F834" t="s">
        <v>17</v>
      </c>
      <c r="G834">
        <v>1299</v>
      </c>
      <c r="H834">
        <v>23.38</v>
      </c>
      <c r="I834">
        <v>4.21</v>
      </c>
      <c r="J834">
        <v>1271.4100000000001</v>
      </c>
      <c r="K834" s="1">
        <v>46272</v>
      </c>
      <c r="L834" t="s">
        <v>12661</v>
      </c>
      <c r="M834">
        <f t="shared" si="144"/>
        <v>1</v>
      </c>
      <c r="N834">
        <f>COUNTIF(Orders!$A:$A,C834)</f>
        <v>0</v>
      </c>
      <c r="P834">
        <f>COUNTIF(Orders!$H:$H,UPPER(SUBSTITUTE(TRIM(C834),"-","")))</f>
        <v>1</v>
      </c>
      <c r="R834" t="str">
        <f t="shared" si="145"/>
        <v>Matched Order Reference</v>
      </c>
      <c r="S834">
        <f t="shared" si="146"/>
        <v>1</v>
      </c>
      <c r="V834" cm="1">
        <f t="array" ref="V834">IF(E834&lt;&gt;"CAPTURE",0,SUMPRODUCT((MDR_Rates!$A$2:$A$10=F834)*(G834&gt;MDR_Rates!$B$2:$B$10)*((MDR_Rates!$C$2:$C$10="")+(G834&lt;=MDR_Rates!$C$2:$C$10))*MDR_Rates!$D$2:$D$10))</f>
        <v>1.8</v>
      </c>
      <c r="W834">
        <f t="shared" si="147"/>
        <v>23.38</v>
      </c>
      <c r="X834">
        <f t="shared" si="148"/>
        <v>4.21</v>
      </c>
      <c r="Y834">
        <f t="shared" si="149"/>
        <v>0</v>
      </c>
      <c r="Z834">
        <f t="shared" si="150"/>
        <v>0</v>
      </c>
      <c r="AG834" t="str">
        <f t="shared" si="151"/>
        <v/>
      </c>
      <c r="AI834" t="str">
        <f t="shared" si="152"/>
        <v/>
      </c>
      <c r="AJ834" t="str">
        <f t="shared" si="153"/>
        <v/>
      </c>
      <c r="AK834" t="str">
        <f t="shared" si="154"/>
        <v>ORD26003966</v>
      </c>
      <c r="AL834">
        <f>IF(E834&lt;&gt;"CAPTURE","",COUNTIF(Orders!$H:$H,AK834))</f>
        <v>1</v>
      </c>
      <c r="AP834" t="str">
        <f t="shared" si="155"/>
        <v>Matched to Order</v>
      </c>
      <c r="AQ834">
        <f>IF(COUNTIF($A$2:A834,A834)=1,1,0)</f>
        <v>1</v>
      </c>
    </row>
    <row r="835" spans="1:43" x14ac:dyDescent="0.3">
      <c r="A835" t="s">
        <v>12795</v>
      </c>
      <c r="C835" t="s">
        <v>7918</v>
      </c>
      <c r="D835" s="1">
        <v>46270</v>
      </c>
      <c r="E835" t="s">
        <v>11819</v>
      </c>
      <c r="F835" t="s">
        <v>9</v>
      </c>
      <c r="G835">
        <v>1499</v>
      </c>
      <c r="H835">
        <v>0</v>
      </c>
      <c r="I835">
        <v>0</v>
      </c>
      <c r="J835">
        <v>1499</v>
      </c>
      <c r="K835" s="1">
        <v>46272</v>
      </c>
      <c r="L835" t="s">
        <v>12661</v>
      </c>
      <c r="M835">
        <f t="shared" ref="M835:M898" si="156">COUNTIF($A:$A,A835)</f>
        <v>1</v>
      </c>
      <c r="N835">
        <f>COUNTIF(Orders!$A:$A,C835)</f>
        <v>1</v>
      </c>
      <c r="P835">
        <f>COUNTIF(Orders!$H:$H,UPPER(SUBSTITUTE(TRIM(C835),"-","")))</f>
        <v>1</v>
      </c>
      <c r="R835" t="str">
        <f t="shared" ref="R835:R898" si="157">IF(E835="REFUND","Refund",IF(P835=0,"Unmatched Order Reference","Matched Order Reference"))</f>
        <v>Matched Order Reference</v>
      </c>
      <c r="S835">
        <f t="shared" ref="S835:S898" si="158">COUNTIFS($C$2:$C$5753,C835,$E$2:$E$5753,"CAPTURE")</f>
        <v>1</v>
      </c>
      <c r="V835" cm="1">
        <f t="array" ref="V835">IF(E835&lt;&gt;"CAPTURE",0,SUMPRODUCT((MDR_Rates!$A$2:$A$10=F835)*(G835&gt;MDR_Rates!$B$2:$B$10)*((MDR_Rates!$C$2:$C$10="")+(G835&lt;=MDR_Rates!$C$2:$C$10))*MDR_Rates!$D$2:$D$10))</f>
        <v>0</v>
      </c>
      <c r="W835">
        <f t="shared" ref="W835:W898" si="159">IF(E835&lt;&gt;"CAPTURE",0,ROUND(G835*V835/100,2))</f>
        <v>0</v>
      </c>
      <c r="X835">
        <f t="shared" ref="X835:X898" si="160">IF(E835&lt;&gt;"CAPTURE",0,ROUND(W835*18/100,2))</f>
        <v>0</v>
      </c>
      <c r="Y835">
        <f t="shared" ref="Y835:Y898" si="161">IF(E835&lt;&gt;"CAPTURE",0,ROUND(H835-W835,2))</f>
        <v>0</v>
      </c>
      <c r="Z835">
        <f t="shared" ref="Z835:Z898" si="162">IF(E835&lt;&gt;"CAPTURE",0,ROUND(I835-X835,2))</f>
        <v>0</v>
      </c>
      <c r="AG835" t="str">
        <f t="shared" ref="AG835:AG898" si="163">IF(E835&lt;&gt;"REFUND","",IF(COUNTIFS($A:$A,B835,$E:$E,"CAPTURE")=0,"Missing Original Capture","Original Capture Found"))</f>
        <v/>
      </c>
      <c r="AI835" t="str">
        <f t="shared" ref="AI835:AI898" si="164">IF(E835="REFUND",_xlfn.MAXIFS($G:$G,$A:$A,B835,$E:$E,"CAPTURE"),"")</f>
        <v/>
      </c>
      <c r="AJ835" t="str">
        <f t="shared" ref="AJ835:AJ898" si="165">IF(E835&lt;&gt;"REFUND","",IF(G835&gt;AI835,"Refund Exceeds Capture",IF(ABS(G835-AI835)&lt;0.01,"Full Refund","Partial Refund")))</f>
        <v/>
      </c>
      <c r="AK835" t="str">
        <f t="shared" ref="AK835:AK898" si="166">UPPER(SUBSTITUTE(TRIM(C835),"-",""))</f>
        <v>ORD26003990</v>
      </c>
      <c r="AL835">
        <f>IF(E835&lt;&gt;"CAPTURE","",COUNTIF(Orders!$H:$H,AK835))</f>
        <v>1</v>
      </c>
      <c r="AP835" t="str">
        <f t="shared" ref="AP835:AP898" si="167">IF(E835&lt;&gt;"CAPTURE","",IF(M835&gt;1,"Duplicate ID - Review",IF(AL835=0,"Unmatched Order",IF(AL835=1,"Matched to Order","Multiple Order Matches"))))</f>
        <v>Matched to Order</v>
      </c>
      <c r="AQ835">
        <f>IF(COUNTIF($A$2:A835,A835)=1,1,0)</f>
        <v>1</v>
      </c>
    </row>
    <row r="836" spans="1:43" x14ac:dyDescent="0.3">
      <c r="A836" t="s">
        <v>12796</v>
      </c>
      <c r="C836" t="s">
        <v>7960</v>
      </c>
      <c r="D836" s="1">
        <v>46270</v>
      </c>
      <c r="E836" t="s">
        <v>11819</v>
      </c>
      <c r="F836" t="s">
        <v>9</v>
      </c>
      <c r="G836">
        <v>798</v>
      </c>
      <c r="H836">
        <v>0</v>
      </c>
      <c r="I836">
        <v>0</v>
      </c>
      <c r="J836">
        <v>798</v>
      </c>
      <c r="K836" s="1">
        <v>46272</v>
      </c>
      <c r="L836" t="s">
        <v>12661</v>
      </c>
      <c r="M836">
        <f t="shared" si="156"/>
        <v>1</v>
      </c>
      <c r="N836">
        <f>COUNTIF(Orders!$A:$A,C836)</f>
        <v>1</v>
      </c>
      <c r="P836">
        <f>COUNTIF(Orders!$H:$H,UPPER(SUBSTITUTE(TRIM(C836),"-","")))</f>
        <v>1</v>
      </c>
      <c r="R836" t="str">
        <f t="shared" si="157"/>
        <v>Matched Order Reference</v>
      </c>
      <c r="S836">
        <f t="shared" si="158"/>
        <v>1</v>
      </c>
      <c r="V836" cm="1">
        <f t="array" ref="V836">IF(E836&lt;&gt;"CAPTURE",0,SUMPRODUCT((MDR_Rates!$A$2:$A$10=F836)*(G836&gt;MDR_Rates!$B$2:$B$10)*((MDR_Rates!$C$2:$C$10="")+(G836&lt;=MDR_Rates!$C$2:$C$10))*MDR_Rates!$D$2:$D$10))</f>
        <v>0</v>
      </c>
      <c r="W836">
        <f t="shared" si="159"/>
        <v>0</v>
      </c>
      <c r="X836">
        <f t="shared" si="160"/>
        <v>0</v>
      </c>
      <c r="Y836">
        <f t="shared" si="161"/>
        <v>0</v>
      </c>
      <c r="Z836">
        <f t="shared" si="162"/>
        <v>0</v>
      </c>
      <c r="AG836" t="str">
        <f t="shared" si="163"/>
        <v/>
      </c>
      <c r="AI836" t="str">
        <f t="shared" si="164"/>
        <v/>
      </c>
      <c r="AJ836" t="str">
        <f t="shared" si="165"/>
        <v/>
      </c>
      <c r="AK836" t="str">
        <f t="shared" si="166"/>
        <v>ORD26004012</v>
      </c>
      <c r="AL836">
        <f>IF(E836&lt;&gt;"CAPTURE","",COUNTIF(Orders!$H:$H,AK836))</f>
        <v>1</v>
      </c>
      <c r="AP836" t="str">
        <f t="shared" si="167"/>
        <v>Matched to Order</v>
      </c>
      <c r="AQ836">
        <f>IF(COUNTIF($A$2:A836,A836)=1,1,0)</f>
        <v>1</v>
      </c>
    </row>
    <row r="837" spans="1:43" x14ac:dyDescent="0.3">
      <c r="A837" t="s">
        <v>12797</v>
      </c>
      <c r="C837" t="s">
        <v>8071</v>
      </c>
      <c r="D837" s="1">
        <v>46270</v>
      </c>
      <c r="E837" t="s">
        <v>11819</v>
      </c>
      <c r="F837" t="s">
        <v>17</v>
      </c>
      <c r="G837">
        <v>4999</v>
      </c>
      <c r="H837">
        <v>79.98</v>
      </c>
      <c r="I837">
        <v>14.4</v>
      </c>
      <c r="J837">
        <v>4904.62</v>
      </c>
      <c r="K837" s="1">
        <v>46272</v>
      </c>
      <c r="L837" t="s">
        <v>12661</v>
      </c>
      <c r="M837">
        <f t="shared" si="156"/>
        <v>1</v>
      </c>
      <c r="N837">
        <f>COUNTIF(Orders!$A:$A,C837)</f>
        <v>1</v>
      </c>
      <c r="P837">
        <f>COUNTIF(Orders!$H:$H,UPPER(SUBSTITUTE(TRIM(C837),"-","")))</f>
        <v>1</v>
      </c>
      <c r="R837" t="str">
        <f t="shared" si="157"/>
        <v>Matched Order Reference</v>
      </c>
      <c r="S837">
        <f t="shared" si="158"/>
        <v>1</v>
      </c>
      <c r="V837" cm="1">
        <f t="array" ref="V837">IF(E837&lt;&gt;"CAPTURE",0,SUMPRODUCT((MDR_Rates!$A$2:$A$10=F837)*(G837&gt;MDR_Rates!$B$2:$B$10)*((MDR_Rates!$C$2:$C$10="")+(G837&lt;=MDR_Rates!$C$2:$C$10))*MDR_Rates!$D$2:$D$10))</f>
        <v>1.6</v>
      </c>
      <c r="W837">
        <f t="shared" si="159"/>
        <v>79.98</v>
      </c>
      <c r="X837">
        <f t="shared" si="160"/>
        <v>14.4</v>
      </c>
      <c r="Y837">
        <f t="shared" si="161"/>
        <v>0</v>
      </c>
      <c r="Z837">
        <f t="shared" si="162"/>
        <v>0</v>
      </c>
      <c r="AG837" t="str">
        <f t="shared" si="163"/>
        <v/>
      </c>
      <c r="AI837" t="str">
        <f t="shared" si="164"/>
        <v/>
      </c>
      <c r="AJ837" t="str">
        <f t="shared" si="165"/>
        <v/>
      </c>
      <c r="AK837" t="str">
        <f t="shared" si="166"/>
        <v>ORD26004069</v>
      </c>
      <c r="AL837">
        <f>IF(E837&lt;&gt;"CAPTURE","",COUNTIF(Orders!$H:$H,AK837))</f>
        <v>1</v>
      </c>
      <c r="AP837" t="str">
        <f t="shared" si="167"/>
        <v>Matched to Order</v>
      </c>
      <c r="AQ837">
        <f>IF(COUNTIF($A$2:A837,A837)=1,1,0)</f>
        <v>1</v>
      </c>
    </row>
    <row r="838" spans="1:43" x14ac:dyDescent="0.3">
      <c r="A838" t="s">
        <v>12798</v>
      </c>
      <c r="C838" t="s">
        <v>8075</v>
      </c>
      <c r="D838" s="1">
        <v>46270</v>
      </c>
      <c r="E838" t="s">
        <v>11819</v>
      </c>
      <c r="F838" t="s">
        <v>9</v>
      </c>
      <c r="G838">
        <v>599</v>
      </c>
      <c r="H838">
        <v>0</v>
      </c>
      <c r="I838">
        <v>0</v>
      </c>
      <c r="J838">
        <v>599</v>
      </c>
      <c r="K838" s="1">
        <v>46272</v>
      </c>
      <c r="L838" t="s">
        <v>12661</v>
      </c>
      <c r="M838">
        <f t="shared" si="156"/>
        <v>1</v>
      </c>
      <c r="N838">
        <f>COUNTIF(Orders!$A:$A,C838)</f>
        <v>1</v>
      </c>
      <c r="P838">
        <f>COUNTIF(Orders!$H:$H,UPPER(SUBSTITUTE(TRIM(C838),"-","")))</f>
        <v>1</v>
      </c>
      <c r="R838" t="str">
        <f t="shared" si="157"/>
        <v>Matched Order Reference</v>
      </c>
      <c r="S838">
        <f t="shared" si="158"/>
        <v>1</v>
      </c>
      <c r="V838" cm="1">
        <f t="array" ref="V838">IF(E838&lt;&gt;"CAPTURE",0,SUMPRODUCT((MDR_Rates!$A$2:$A$10=F838)*(G838&gt;MDR_Rates!$B$2:$B$10)*((MDR_Rates!$C$2:$C$10="")+(G838&lt;=MDR_Rates!$C$2:$C$10))*MDR_Rates!$D$2:$D$10))</f>
        <v>0</v>
      </c>
      <c r="W838">
        <f t="shared" si="159"/>
        <v>0</v>
      </c>
      <c r="X838">
        <f t="shared" si="160"/>
        <v>0</v>
      </c>
      <c r="Y838">
        <f t="shared" si="161"/>
        <v>0</v>
      </c>
      <c r="Z838">
        <f t="shared" si="162"/>
        <v>0</v>
      </c>
      <c r="AG838" t="str">
        <f t="shared" si="163"/>
        <v/>
      </c>
      <c r="AI838" t="str">
        <f t="shared" si="164"/>
        <v/>
      </c>
      <c r="AJ838" t="str">
        <f t="shared" si="165"/>
        <v/>
      </c>
      <c r="AK838" t="str">
        <f t="shared" si="166"/>
        <v>ORD26004071</v>
      </c>
      <c r="AL838">
        <f>IF(E838&lt;&gt;"CAPTURE","",COUNTIF(Orders!$H:$H,AK838))</f>
        <v>1</v>
      </c>
      <c r="AP838" t="str">
        <f t="shared" si="167"/>
        <v>Matched to Order</v>
      </c>
      <c r="AQ838">
        <f>IF(COUNTIF($A$2:A838,A838)=1,1,0)</f>
        <v>1</v>
      </c>
    </row>
    <row r="839" spans="1:43" x14ac:dyDescent="0.3">
      <c r="A839" t="s">
        <v>12799</v>
      </c>
      <c r="C839" t="s">
        <v>8122</v>
      </c>
      <c r="D839" s="1">
        <v>46270</v>
      </c>
      <c r="E839" t="s">
        <v>11819</v>
      </c>
      <c r="F839" t="s">
        <v>17</v>
      </c>
      <c r="G839">
        <v>1148</v>
      </c>
      <c r="H839">
        <v>20.66</v>
      </c>
      <c r="I839">
        <v>3.72</v>
      </c>
      <c r="J839">
        <v>1123.6199999999999</v>
      </c>
      <c r="K839" s="1">
        <v>46272</v>
      </c>
      <c r="L839" t="s">
        <v>12661</v>
      </c>
      <c r="M839">
        <f t="shared" si="156"/>
        <v>1</v>
      </c>
      <c r="N839">
        <f>COUNTIF(Orders!$A:$A,C839)</f>
        <v>1</v>
      </c>
      <c r="P839">
        <f>COUNTIF(Orders!$H:$H,UPPER(SUBSTITUTE(TRIM(C839),"-","")))</f>
        <v>1</v>
      </c>
      <c r="R839" t="str">
        <f t="shared" si="157"/>
        <v>Matched Order Reference</v>
      </c>
      <c r="S839">
        <f t="shared" si="158"/>
        <v>1</v>
      </c>
      <c r="V839" cm="1">
        <f t="array" ref="V839">IF(E839&lt;&gt;"CAPTURE",0,SUMPRODUCT((MDR_Rates!$A$2:$A$10=F839)*(G839&gt;MDR_Rates!$B$2:$B$10)*((MDR_Rates!$C$2:$C$10="")+(G839&lt;=MDR_Rates!$C$2:$C$10))*MDR_Rates!$D$2:$D$10))</f>
        <v>1.8</v>
      </c>
      <c r="W839">
        <f t="shared" si="159"/>
        <v>20.66</v>
      </c>
      <c r="X839">
        <f t="shared" si="160"/>
        <v>3.72</v>
      </c>
      <c r="Y839">
        <f t="shared" si="161"/>
        <v>0</v>
      </c>
      <c r="Z839">
        <f t="shared" si="162"/>
        <v>0</v>
      </c>
      <c r="AG839" t="str">
        <f t="shared" si="163"/>
        <v/>
      </c>
      <c r="AI839" t="str">
        <f t="shared" si="164"/>
        <v/>
      </c>
      <c r="AJ839" t="str">
        <f t="shared" si="165"/>
        <v/>
      </c>
      <c r="AK839" t="str">
        <f t="shared" si="166"/>
        <v>ORD26004095</v>
      </c>
      <c r="AL839">
        <f>IF(E839&lt;&gt;"CAPTURE","",COUNTIF(Orders!$H:$H,AK839))</f>
        <v>1</v>
      </c>
      <c r="AP839" t="str">
        <f t="shared" si="167"/>
        <v>Matched to Order</v>
      </c>
      <c r="AQ839">
        <f>IF(COUNTIF($A$2:A839,A839)=1,1,0)</f>
        <v>1</v>
      </c>
    </row>
    <row r="840" spans="1:43" x14ac:dyDescent="0.3">
      <c r="A840" t="s">
        <v>12800</v>
      </c>
      <c r="C840" t="s">
        <v>12801</v>
      </c>
      <c r="D840" s="1">
        <v>46270</v>
      </c>
      <c r="E840" t="s">
        <v>11819</v>
      </c>
      <c r="F840" t="s">
        <v>33</v>
      </c>
      <c r="G840">
        <v>1598</v>
      </c>
      <c r="H840">
        <v>23.97</v>
      </c>
      <c r="I840">
        <v>4.3099999999999996</v>
      </c>
      <c r="J840">
        <v>1569.72</v>
      </c>
      <c r="K840" s="1">
        <v>46272</v>
      </c>
      <c r="L840" t="s">
        <v>12661</v>
      </c>
      <c r="M840">
        <f t="shared" si="156"/>
        <v>1</v>
      </c>
      <c r="N840">
        <f>COUNTIF(Orders!$A:$A,C840)</f>
        <v>0</v>
      </c>
      <c r="P840">
        <f>COUNTIF(Orders!$H:$H,UPPER(SUBSTITUTE(TRIM(C840),"-","")))</f>
        <v>1</v>
      </c>
      <c r="R840" t="str">
        <f t="shared" si="157"/>
        <v>Matched Order Reference</v>
      </c>
      <c r="S840">
        <f t="shared" si="158"/>
        <v>1</v>
      </c>
      <c r="V840" cm="1">
        <f t="array" ref="V840">IF(E840&lt;&gt;"CAPTURE",0,SUMPRODUCT((MDR_Rates!$A$2:$A$10=F840)*(G840&gt;MDR_Rates!$B$2:$B$10)*((MDR_Rates!$C$2:$C$10="")+(G840&lt;=MDR_Rates!$C$2:$C$10))*MDR_Rates!$D$2:$D$10))</f>
        <v>1.5</v>
      </c>
      <c r="W840">
        <f t="shared" si="159"/>
        <v>23.97</v>
      </c>
      <c r="X840">
        <f t="shared" si="160"/>
        <v>4.3099999999999996</v>
      </c>
      <c r="Y840">
        <f t="shared" si="161"/>
        <v>0</v>
      </c>
      <c r="Z840">
        <f t="shared" si="162"/>
        <v>0</v>
      </c>
      <c r="AG840" t="str">
        <f t="shared" si="163"/>
        <v/>
      </c>
      <c r="AI840" t="str">
        <f t="shared" si="164"/>
        <v/>
      </c>
      <c r="AJ840" t="str">
        <f t="shared" si="165"/>
        <v/>
      </c>
      <c r="AK840" t="str">
        <f t="shared" si="166"/>
        <v>ORD26004133</v>
      </c>
      <c r="AL840">
        <f>IF(E840&lt;&gt;"CAPTURE","",COUNTIF(Orders!$H:$H,AK840))</f>
        <v>1</v>
      </c>
      <c r="AP840" t="str">
        <f t="shared" si="167"/>
        <v>Matched to Order</v>
      </c>
      <c r="AQ840">
        <f>IF(COUNTIF($A$2:A840,A840)=1,1,0)</f>
        <v>1</v>
      </c>
    </row>
    <row r="841" spans="1:43" x14ac:dyDescent="0.3">
      <c r="A841" t="s">
        <v>12802</v>
      </c>
      <c r="C841" t="s">
        <v>12803</v>
      </c>
      <c r="D841" s="1">
        <v>46270</v>
      </c>
      <c r="E841" t="s">
        <v>11819</v>
      </c>
      <c r="F841" t="s">
        <v>17</v>
      </c>
      <c r="G841">
        <v>299</v>
      </c>
      <c r="H841">
        <v>5.38</v>
      </c>
      <c r="I841">
        <v>0.97</v>
      </c>
      <c r="J841">
        <v>292.64999999999998</v>
      </c>
      <c r="K841" s="1">
        <v>46272</v>
      </c>
      <c r="L841" t="s">
        <v>12661</v>
      </c>
      <c r="M841">
        <f t="shared" si="156"/>
        <v>1</v>
      </c>
      <c r="N841">
        <f>COUNTIF(Orders!$A:$A,C841)</f>
        <v>1</v>
      </c>
      <c r="P841">
        <f>COUNTIF(Orders!$H:$H,UPPER(SUBSTITUTE(TRIM(C841),"-","")))</f>
        <v>1</v>
      </c>
      <c r="R841" t="str">
        <f t="shared" si="157"/>
        <v>Matched Order Reference</v>
      </c>
      <c r="S841">
        <f t="shared" si="158"/>
        <v>1</v>
      </c>
      <c r="V841" cm="1">
        <f t="array" ref="V841">IF(E841&lt;&gt;"CAPTURE",0,SUMPRODUCT((MDR_Rates!$A$2:$A$10=F841)*(G841&gt;MDR_Rates!$B$2:$B$10)*((MDR_Rates!$C$2:$C$10="")+(G841&lt;=MDR_Rates!$C$2:$C$10))*MDR_Rates!$D$2:$D$10))</f>
        <v>1.8</v>
      </c>
      <c r="W841">
        <f t="shared" si="159"/>
        <v>5.38</v>
      </c>
      <c r="X841">
        <f t="shared" si="160"/>
        <v>0.97</v>
      </c>
      <c r="Y841">
        <f t="shared" si="161"/>
        <v>0</v>
      </c>
      <c r="Z841">
        <f t="shared" si="162"/>
        <v>0</v>
      </c>
      <c r="AG841" t="str">
        <f t="shared" si="163"/>
        <v/>
      </c>
      <c r="AI841" t="str">
        <f t="shared" si="164"/>
        <v/>
      </c>
      <c r="AJ841" t="str">
        <f t="shared" si="165"/>
        <v/>
      </c>
      <c r="AK841" t="str">
        <f t="shared" si="166"/>
        <v>ORD26004142</v>
      </c>
      <c r="AL841">
        <f>IF(E841&lt;&gt;"CAPTURE","",COUNTIF(Orders!$H:$H,AK841))</f>
        <v>1</v>
      </c>
      <c r="AP841" t="str">
        <f t="shared" si="167"/>
        <v>Matched to Order</v>
      </c>
      <c r="AQ841">
        <f>IF(COUNTIF($A$2:A841,A841)=1,1,0)</f>
        <v>1</v>
      </c>
    </row>
    <row r="842" spans="1:43" x14ac:dyDescent="0.3">
      <c r="A842" t="s">
        <v>12804</v>
      </c>
      <c r="C842" t="s">
        <v>12805</v>
      </c>
      <c r="D842" s="1">
        <v>46270</v>
      </c>
      <c r="E842" t="s">
        <v>11819</v>
      </c>
      <c r="F842" t="s">
        <v>17</v>
      </c>
      <c r="G842">
        <v>2499</v>
      </c>
      <c r="H842">
        <v>39.979999999999997</v>
      </c>
      <c r="I842">
        <v>7.2</v>
      </c>
      <c r="J842">
        <v>2451.8200000000002</v>
      </c>
      <c r="K842" s="1">
        <v>46272</v>
      </c>
      <c r="L842" t="s">
        <v>12661</v>
      </c>
      <c r="M842">
        <f t="shared" si="156"/>
        <v>1</v>
      </c>
      <c r="N842">
        <f>COUNTIF(Orders!$A:$A,C842)</f>
        <v>1</v>
      </c>
      <c r="P842">
        <f>COUNTIF(Orders!$H:$H,UPPER(SUBSTITUTE(TRIM(C842),"-","")))</f>
        <v>1</v>
      </c>
      <c r="R842" t="str">
        <f t="shared" si="157"/>
        <v>Matched Order Reference</v>
      </c>
      <c r="S842">
        <f t="shared" si="158"/>
        <v>1</v>
      </c>
      <c r="V842" cm="1">
        <f t="array" ref="V842">IF(E842&lt;&gt;"CAPTURE",0,SUMPRODUCT((MDR_Rates!$A$2:$A$10=F842)*(G842&gt;MDR_Rates!$B$2:$B$10)*((MDR_Rates!$C$2:$C$10="")+(G842&lt;=MDR_Rates!$C$2:$C$10))*MDR_Rates!$D$2:$D$10))</f>
        <v>1.6</v>
      </c>
      <c r="W842">
        <f t="shared" si="159"/>
        <v>39.979999999999997</v>
      </c>
      <c r="X842">
        <f t="shared" si="160"/>
        <v>7.2</v>
      </c>
      <c r="Y842">
        <f t="shared" si="161"/>
        <v>0</v>
      </c>
      <c r="Z842">
        <f t="shared" si="162"/>
        <v>0</v>
      </c>
      <c r="AG842" t="str">
        <f t="shared" si="163"/>
        <v/>
      </c>
      <c r="AI842" t="str">
        <f t="shared" si="164"/>
        <v/>
      </c>
      <c r="AJ842" t="str">
        <f t="shared" si="165"/>
        <v/>
      </c>
      <c r="AK842" t="str">
        <f t="shared" si="166"/>
        <v>ORD26004159</v>
      </c>
      <c r="AL842">
        <f>IF(E842&lt;&gt;"CAPTURE","",COUNTIF(Orders!$H:$H,AK842))</f>
        <v>1</v>
      </c>
      <c r="AP842" t="str">
        <f t="shared" si="167"/>
        <v>Matched to Order</v>
      </c>
      <c r="AQ842">
        <f>IF(COUNTIF($A$2:A842,A842)=1,1,0)</f>
        <v>1</v>
      </c>
    </row>
    <row r="843" spans="1:43" x14ac:dyDescent="0.3">
      <c r="A843" t="s">
        <v>12806</v>
      </c>
      <c r="C843" t="s">
        <v>8308</v>
      </c>
      <c r="D843" s="1">
        <v>46270</v>
      </c>
      <c r="E843" t="s">
        <v>11819</v>
      </c>
      <c r="F843" t="s">
        <v>9</v>
      </c>
      <c r="G843">
        <v>3498</v>
      </c>
      <c r="H843">
        <v>10.49</v>
      </c>
      <c r="I843">
        <v>1.89</v>
      </c>
      <c r="J843">
        <v>3485.62</v>
      </c>
      <c r="K843" s="1">
        <v>46272</v>
      </c>
      <c r="L843" t="s">
        <v>12661</v>
      </c>
      <c r="M843">
        <f t="shared" si="156"/>
        <v>1</v>
      </c>
      <c r="N843">
        <f>COUNTIF(Orders!$A:$A,C843)</f>
        <v>1</v>
      </c>
      <c r="P843">
        <f>COUNTIF(Orders!$H:$H,UPPER(SUBSTITUTE(TRIM(C843),"-","")))</f>
        <v>1</v>
      </c>
      <c r="R843" t="str">
        <f t="shared" si="157"/>
        <v>Matched Order Reference</v>
      </c>
      <c r="S843">
        <f t="shared" si="158"/>
        <v>1</v>
      </c>
      <c r="V843" cm="1">
        <f t="array" ref="V843">IF(E843&lt;&gt;"CAPTURE",0,SUMPRODUCT((MDR_Rates!$A$2:$A$10=F843)*(G843&gt;MDR_Rates!$B$2:$B$10)*((MDR_Rates!$C$2:$C$10="")+(G843&lt;=MDR_Rates!$C$2:$C$10))*MDR_Rates!$D$2:$D$10))</f>
        <v>0.3</v>
      </c>
      <c r="W843">
        <f t="shared" si="159"/>
        <v>10.49</v>
      </c>
      <c r="X843">
        <f t="shared" si="160"/>
        <v>1.89</v>
      </c>
      <c r="Y843">
        <f t="shared" si="161"/>
        <v>0</v>
      </c>
      <c r="Z843">
        <f t="shared" si="162"/>
        <v>0</v>
      </c>
      <c r="AG843" t="str">
        <f t="shared" si="163"/>
        <v/>
      </c>
      <c r="AI843" t="str">
        <f t="shared" si="164"/>
        <v/>
      </c>
      <c r="AJ843" t="str">
        <f t="shared" si="165"/>
        <v/>
      </c>
      <c r="AK843" t="str">
        <f t="shared" si="166"/>
        <v>ORD26004192</v>
      </c>
      <c r="AL843">
        <f>IF(E843&lt;&gt;"CAPTURE","",COUNTIF(Orders!$H:$H,AK843))</f>
        <v>1</v>
      </c>
      <c r="AP843" t="str">
        <f t="shared" si="167"/>
        <v>Matched to Order</v>
      </c>
      <c r="AQ843">
        <f>IF(COUNTIF($A$2:A843,A843)=1,1,0)</f>
        <v>1</v>
      </c>
    </row>
    <row r="844" spans="1:43" x14ac:dyDescent="0.3">
      <c r="A844" t="s">
        <v>12807</v>
      </c>
      <c r="C844" t="s">
        <v>8439</v>
      </c>
      <c r="D844" s="1">
        <v>46270</v>
      </c>
      <c r="E844" t="s">
        <v>11819</v>
      </c>
      <c r="F844" t="s">
        <v>9</v>
      </c>
      <c r="G844">
        <v>6347</v>
      </c>
      <c r="H844">
        <v>19.04</v>
      </c>
      <c r="I844">
        <v>3.43</v>
      </c>
      <c r="J844">
        <v>6324.53</v>
      </c>
      <c r="K844" s="1">
        <v>46272</v>
      </c>
      <c r="L844" t="s">
        <v>12661</v>
      </c>
      <c r="M844">
        <f t="shared" si="156"/>
        <v>1</v>
      </c>
      <c r="N844">
        <f>COUNTIF(Orders!$A:$A,C844)</f>
        <v>1</v>
      </c>
      <c r="P844">
        <f>COUNTIF(Orders!$H:$H,UPPER(SUBSTITUTE(TRIM(C844),"-","")))</f>
        <v>1</v>
      </c>
      <c r="R844" t="str">
        <f t="shared" si="157"/>
        <v>Matched Order Reference</v>
      </c>
      <c r="S844">
        <f t="shared" si="158"/>
        <v>1</v>
      </c>
      <c r="V844" cm="1">
        <f t="array" ref="V844">IF(E844&lt;&gt;"CAPTURE",0,SUMPRODUCT((MDR_Rates!$A$2:$A$10=F844)*(G844&gt;MDR_Rates!$B$2:$B$10)*((MDR_Rates!$C$2:$C$10="")+(G844&lt;=MDR_Rates!$C$2:$C$10))*MDR_Rates!$D$2:$D$10))</f>
        <v>0.3</v>
      </c>
      <c r="W844">
        <f t="shared" si="159"/>
        <v>19.04</v>
      </c>
      <c r="X844">
        <f t="shared" si="160"/>
        <v>3.43</v>
      </c>
      <c r="Y844">
        <f t="shared" si="161"/>
        <v>0</v>
      </c>
      <c r="Z844">
        <f t="shared" si="162"/>
        <v>0</v>
      </c>
      <c r="AG844" t="str">
        <f t="shared" si="163"/>
        <v/>
      </c>
      <c r="AI844" t="str">
        <f t="shared" si="164"/>
        <v/>
      </c>
      <c r="AJ844" t="str">
        <f t="shared" si="165"/>
        <v/>
      </c>
      <c r="AK844" t="str">
        <f t="shared" si="166"/>
        <v>ORD26004259</v>
      </c>
      <c r="AL844">
        <f>IF(E844&lt;&gt;"CAPTURE","",COUNTIF(Orders!$H:$H,AK844))</f>
        <v>1</v>
      </c>
      <c r="AP844" t="str">
        <f t="shared" si="167"/>
        <v>Matched to Order</v>
      </c>
      <c r="AQ844">
        <f>IF(COUNTIF($A$2:A844,A844)=1,1,0)</f>
        <v>1</v>
      </c>
    </row>
    <row r="845" spans="1:43" x14ac:dyDescent="0.3">
      <c r="A845" t="s">
        <v>12808</v>
      </c>
      <c r="C845" t="s">
        <v>8441</v>
      </c>
      <c r="D845" s="1">
        <v>46270</v>
      </c>
      <c r="E845" t="s">
        <v>11819</v>
      </c>
      <c r="F845" t="s">
        <v>9</v>
      </c>
      <c r="G845">
        <v>349</v>
      </c>
      <c r="H845">
        <v>0</v>
      </c>
      <c r="I845">
        <v>0</v>
      </c>
      <c r="J845">
        <v>349</v>
      </c>
      <c r="K845" s="1">
        <v>46272</v>
      </c>
      <c r="L845" t="s">
        <v>12661</v>
      </c>
      <c r="M845">
        <f t="shared" si="156"/>
        <v>1</v>
      </c>
      <c r="N845">
        <f>COUNTIF(Orders!$A:$A,C845)</f>
        <v>1</v>
      </c>
      <c r="P845">
        <f>COUNTIF(Orders!$H:$H,UPPER(SUBSTITUTE(TRIM(C845),"-","")))</f>
        <v>1</v>
      </c>
      <c r="R845" t="str">
        <f t="shared" si="157"/>
        <v>Matched Order Reference</v>
      </c>
      <c r="S845">
        <f t="shared" si="158"/>
        <v>1</v>
      </c>
      <c r="V845" cm="1">
        <f t="array" ref="V845">IF(E845&lt;&gt;"CAPTURE",0,SUMPRODUCT((MDR_Rates!$A$2:$A$10=F845)*(G845&gt;MDR_Rates!$B$2:$B$10)*((MDR_Rates!$C$2:$C$10="")+(G845&lt;=MDR_Rates!$C$2:$C$10))*MDR_Rates!$D$2:$D$10))</f>
        <v>0</v>
      </c>
      <c r="W845">
        <f t="shared" si="159"/>
        <v>0</v>
      </c>
      <c r="X845">
        <f t="shared" si="160"/>
        <v>0</v>
      </c>
      <c r="Y845">
        <f t="shared" si="161"/>
        <v>0</v>
      </c>
      <c r="Z845">
        <f t="shared" si="162"/>
        <v>0</v>
      </c>
      <c r="AG845" t="str">
        <f t="shared" si="163"/>
        <v/>
      </c>
      <c r="AI845" t="str">
        <f t="shared" si="164"/>
        <v/>
      </c>
      <c r="AJ845" t="str">
        <f t="shared" si="165"/>
        <v/>
      </c>
      <c r="AK845" t="str">
        <f t="shared" si="166"/>
        <v>ORD26004260</v>
      </c>
      <c r="AL845">
        <f>IF(E845&lt;&gt;"CAPTURE","",COUNTIF(Orders!$H:$H,AK845))</f>
        <v>1</v>
      </c>
      <c r="AP845" t="str">
        <f t="shared" si="167"/>
        <v>Matched to Order</v>
      </c>
      <c r="AQ845">
        <f>IF(COUNTIF($A$2:A845,A845)=1,1,0)</f>
        <v>1</v>
      </c>
    </row>
    <row r="846" spans="1:43" x14ac:dyDescent="0.3">
      <c r="A846" t="s">
        <v>12809</v>
      </c>
      <c r="C846" t="s">
        <v>8528</v>
      </c>
      <c r="D846" s="1">
        <v>46270</v>
      </c>
      <c r="E846" t="s">
        <v>11819</v>
      </c>
      <c r="F846" t="s">
        <v>44</v>
      </c>
      <c r="G846">
        <v>5998</v>
      </c>
      <c r="H846">
        <v>101.97</v>
      </c>
      <c r="I846">
        <v>18.350000000000001</v>
      </c>
      <c r="J846">
        <v>5877.68</v>
      </c>
      <c r="K846" s="1">
        <v>46272</v>
      </c>
      <c r="L846" t="s">
        <v>12661</v>
      </c>
      <c r="M846">
        <f t="shared" si="156"/>
        <v>1</v>
      </c>
      <c r="N846">
        <f>COUNTIF(Orders!$A:$A,C846)</f>
        <v>1</v>
      </c>
      <c r="P846">
        <f>COUNTIF(Orders!$H:$H,UPPER(SUBSTITUTE(TRIM(C846),"-","")))</f>
        <v>1</v>
      </c>
      <c r="R846" t="str">
        <f t="shared" si="157"/>
        <v>Matched Order Reference</v>
      </c>
      <c r="S846">
        <f t="shared" si="158"/>
        <v>1</v>
      </c>
      <c r="V846" cm="1">
        <f t="array" ref="V846">IF(E846&lt;&gt;"CAPTURE",0,SUMPRODUCT((MDR_Rates!$A$2:$A$10=F846)*(G846&gt;MDR_Rates!$B$2:$B$10)*((MDR_Rates!$C$2:$C$10="")+(G846&lt;=MDR_Rates!$C$2:$C$10))*MDR_Rates!$D$2:$D$10))</f>
        <v>1.7</v>
      </c>
      <c r="W846">
        <f t="shared" si="159"/>
        <v>101.97</v>
      </c>
      <c r="X846">
        <f t="shared" si="160"/>
        <v>18.350000000000001</v>
      </c>
      <c r="Y846">
        <f t="shared" si="161"/>
        <v>0</v>
      </c>
      <c r="Z846">
        <f t="shared" si="162"/>
        <v>0</v>
      </c>
      <c r="AG846" t="str">
        <f t="shared" si="163"/>
        <v/>
      </c>
      <c r="AI846" t="str">
        <f t="shared" si="164"/>
        <v/>
      </c>
      <c r="AJ846" t="str">
        <f t="shared" si="165"/>
        <v/>
      </c>
      <c r="AK846" t="str">
        <f t="shared" si="166"/>
        <v>ORD26004304</v>
      </c>
      <c r="AL846">
        <f>IF(E846&lt;&gt;"CAPTURE","",COUNTIF(Orders!$H:$H,AK846))</f>
        <v>1</v>
      </c>
      <c r="AP846" t="str">
        <f t="shared" si="167"/>
        <v>Matched to Order</v>
      </c>
      <c r="AQ846">
        <f>IF(COUNTIF($A$2:A846,A846)=1,1,0)</f>
        <v>1</v>
      </c>
    </row>
    <row r="847" spans="1:43" x14ac:dyDescent="0.3">
      <c r="A847" t="s">
        <v>12810</v>
      </c>
      <c r="C847" t="s">
        <v>12811</v>
      </c>
      <c r="D847" s="1">
        <v>46270</v>
      </c>
      <c r="E847" t="s">
        <v>11819</v>
      </c>
      <c r="F847" t="s">
        <v>44</v>
      </c>
      <c r="G847">
        <v>3997</v>
      </c>
      <c r="H847">
        <v>67.95</v>
      </c>
      <c r="I847">
        <v>12.23</v>
      </c>
      <c r="J847">
        <v>3916.82</v>
      </c>
      <c r="K847" s="1">
        <v>46272</v>
      </c>
      <c r="L847" t="s">
        <v>12661</v>
      </c>
      <c r="M847">
        <f t="shared" si="156"/>
        <v>1</v>
      </c>
      <c r="N847">
        <f>COUNTIF(Orders!$A:$A,C847)</f>
        <v>1</v>
      </c>
      <c r="P847">
        <f>COUNTIF(Orders!$H:$H,UPPER(SUBSTITUTE(TRIM(C847),"-","")))</f>
        <v>1</v>
      </c>
      <c r="R847" t="str">
        <f t="shared" si="157"/>
        <v>Matched Order Reference</v>
      </c>
      <c r="S847">
        <f t="shared" si="158"/>
        <v>1</v>
      </c>
      <c r="V847" cm="1">
        <f t="array" ref="V847">IF(E847&lt;&gt;"CAPTURE",0,SUMPRODUCT((MDR_Rates!$A$2:$A$10=F847)*(G847&gt;MDR_Rates!$B$2:$B$10)*((MDR_Rates!$C$2:$C$10="")+(G847&lt;=MDR_Rates!$C$2:$C$10))*MDR_Rates!$D$2:$D$10))</f>
        <v>1.7</v>
      </c>
      <c r="W847">
        <f t="shared" si="159"/>
        <v>67.95</v>
      </c>
      <c r="X847">
        <f t="shared" si="160"/>
        <v>12.23</v>
      </c>
      <c r="Y847">
        <f t="shared" si="161"/>
        <v>0</v>
      </c>
      <c r="Z847">
        <f t="shared" si="162"/>
        <v>0</v>
      </c>
      <c r="AG847" t="str">
        <f t="shared" si="163"/>
        <v/>
      </c>
      <c r="AI847" t="str">
        <f t="shared" si="164"/>
        <v/>
      </c>
      <c r="AJ847" t="str">
        <f t="shared" si="165"/>
        <v/>
      </c>
      <c r="AK847" t="str">
        <f t="shared" si="166"/>
        <v>ORD26004338</v>
      </c>
      <c r="AL847">
        <f>IF(E847&lt;&gt;"CAPTURE","",COUNTIF(Orders!$H:$H,AK847))</f>
        <v>1</v>
      </c>
      <c r="AP847" t="str">
        <f t="shared" si="167"/>
        <v>Matched to Order</v>
      </c>
      <c r="AQ847">
        <f>IF(COUNTIF($A$2:A847,A847)=1,1,0)</f>
        <v>1</v>
      </c>
    </row>
    <row r="848" spans="1:43" x14ac:dyDescent="0.3">
      <c r="A848" t="s">
        <v>12812</v>
      </c>
      <c r="C848" t="s">
        <v>8604</v>
      </c>
      <c r="D848" s="1">
        <v>46270</v>
      </c>
      <c r="E848" t="s">
        <v>11819</v>
      </c>
      <c r="F848" t="s">
        <v>9</v>
      </c>
      <c r="G848">
        <v>3797</v>
      </c>
      <c r="H848">
        <v>11.39</v>
      </c>
      <c r="I848">
        <v>2.0499999999999998</v>
      </c>
      <c r="J848">
        <v>3783.56</v>
      </c>
      <c r="K848" s="1">
        <v>46272</v>
      </c>
      <c r="L848" t="s">
        <v>12661</v>
      </c>
      <c r="M848">
        <f t="shared" si="156"/>
        <v>1</v>
      </c>
      <c r="N848">
        <f>COUNTIF(Orders!$A:$A,C848)</f>
        <v>1</v>
      </c>
      <c r="P848">
        <f>COUNTIF(Orders!$H:$H,UPPER(SUBSTITUTE(TRIM(C848),"-","")))</f>
        <v>1</v>
      </c>
      <c r="R848" t="str">
        <f t="shared" si="157"/>
        <v>Matched Order Reference</v>
      </c>
      <c r="S848">
        <f t="shared" si="158"/>
        <v>1</v>
      </c>
      <c r="V848" cm="1">
        <f t="array" ref="V848">IF(E848&lt;&gt;"CAPTURE",0,SUMPRODUCT((MDR_Rates!$A$2:$A$10=F848)*(G848&gt;MDR_Rates!$B$2:$B$10)*((MDR_Rates!$C$2:$C$10="")+(G848&lt;=MDR_Rates!$C$2:$C$10))*MDR_Rates!$D$2:$D$10))</f>
        <v>0.3</v>
      </c>
      <c r="W848">
        <f t="shared" si="159"/>
        <v>11.39</v>
      </c>
      <c r="X848">
        <f t="shared" si="160"/>
        <v>2.0499999999999998</v>
      </c>
      <c r="Y848">
        <f t="shared" si="161"/>
        <v>0</v>
      </c>
      <c r="Z848">
        <f t="shared" si="162"/>
        <v>0</v>
      </c>
      <c r="AG848" t="str">
        <f t="shared" si="163"/>
        <v/>
      </c>
      <c r="AI848" t="str">
        <f t="shared" si="164"/>
        <v/>
      </c>
      <c r="AJ848" t="str">
        <f t="shared" si="165"/>
        <v/>
      </c>
      <c r="AK848" t="str">
        <f t="shared" si="166"/>
        <v>ORD26004342</v>
      </c>
      <c r="AL848">
        <f>IF(E848&lt;&gt;"CAPTURE","",COUNTIF(Orders!$H:$H,AK848))</f>
        <v>1</v>
      </c>
      <c r="AP848" t="str">
        <f t="shared" si="167"/>
        <v>Matched to Order</v>
      </c>
      <c r="AQ848">
        <f>IF(COUNTIF($A$2:A848,A848)=1,1,0)</f>
        <v>1</v>
      </c>
    </row>
    <row r="849" spans="1:43" x14ac:dyDescent="0.3">
      <c r="A849" t="s">
        <v>12813</v>
      </c>
      <c r="C849" t="s">
        <v>8628</v>
      </c>
      <c r="D849" s="1">
        <v>46270</v>
      </c>
      <c r="E849" t="s">
        <v>11819</v>
      </c>
      <c r="F849" t="s">
        <v>9</v>
      </c>
      <c r="G849">
        <v>2999</v>
      </c>
      <c r="H849">
        <v>9</v>
      </c>
      <c r="I849">
        <v>1.62</v>
      </c>
      <c r="J849">
        <v>2988.38</v>
      </c>
      <c r="K849" s="1">
        <v>46272</v>
      </c>
      <c r="L849" t="s">
        <v>12661</v>
      </c>
      <c r="M849">
        <f t="shared" si="156"/>
        <v>1</v>
      </c>
      <c r="N849">
        <f>COUNTIF(Orders!$A:$A,C849)</f>
        <v>1</v>
      </c>
      <c r="P849">
        <f>COUNTIF(Orders!$H:$H,UPPER(SUBSTITUTE(TRIM(C849),"-","")))</f>
        <v>1</v>
      </c>
      <c r="R849" t="str">
        <f t="shared" si="157"/>
        <v>Matched Order Reference</v>
      </c>
      <c r="S849">
        <f t="shared" si="158"/>
        <v>1</v>
      </c>
      <c r="V849" cm="1">
        <f t="array" ref="V849">IF(E849&lt;&gt;"CAPTURE",0,SUMPRODUCT((MDR_Rates!$A$2:$A$10=F849)*(G849&gt;MDR_Rates!$B$2:$B$10)*((MDR_Rates!$C$2:$C$10="")+(G849&lt;=MDR_Rates!$C$2:$C$10))*MDR_Rates!$D$2:$D$10))</f>
        <v>0.3</v>
      </c>
      <c r="W849">
        <f t="shared" si="159"/>
        <v>9</v>
      </c>
      <c r="X849">
        <f t="shared" si="160"/>
        <v>1.62</v>
      </c>
      <c r="Y849">
        <f t="shared" si="161"/>
        <v>0</v>
      </c>
      <c r="Z849">
        <f t="shared" si="162"/>
        <v>0</v>
      </c>
      <c r="AG849" t="str">
        <f t="shared" si="163"/>
        <v/>
      </c>
      <c r="AI849" t="str">
        <f t="shared" si="164"/>
        <v/>
      </c>
      <c r="AJ849" t="str">
        <f t="shared" si="165"/>
        <v/>
      </c>
      <c r="AK849" t="str">
        <f t="shared" si="166"/>
        <v>ORD26004354</v>
      </c>
      <c r="AL849">
        <f>IF(E849&lt;&gt;"CAPTURE","",COUNTIF(Orders!$H:$H,AK849))</f>
        <v>1</v>
      </c>
      <c r="AP849" t="str">
        <f t="shared" si="167"/>
        <v>Matched to Order</v>
      </c>
      <c r="AQ849">
        <f>IF(COUNTIF($A$2:A849,A849)=1,1,0)</f>
        <v>1</v>
      </c>
    </row>
    <row r="850" spans="1:43" x14ac:dyDescent="0.3">
      <c r="A850" t="s">
        <v>12814</v>
      </c>
      <c r="C850" t="s">
        <v>8825</v>
      </c>
      <c r="D850" s="1">
        <v>46270</v>
      </c>
      <c r="E850" t="s">
        <v>11819</v>
      </c>
      <c r="F850" t="s">
        <v>9</v>
      </c>
      <c r="G850">
        <v>1799</v>
      </c>
      <c r="H850">
        <v>0</v>
      </c>
      <c r="I850">
        <v>0</v>
      </c>
      <c r="J850">
        <v>1799</v>
      </c>
      <c r="K850" s="1">
        <v>46272</v>
      </c>
      <c r="L850" t="s">
        <v>12661</v>
      </c>
      <c r="M850">
        <f t="shared" si="156"/>
        <v>1</v>
      </c>
      <c r="N850">
        <f>COUNTIF(Orders!$A:$A,C850)</f>
        <v>1</v>
      </c>
      <c r="P850">
        <f>COUNTIF(Orders!$H:$H,UPPER(SUBSTITUTE(TRIM(C850),"-","")))</f>
        <v>1</v>
      </c>
      <c r="R850" t="str">
        <f t="shared" si="157"/>
        <v>Matched Order Reference</v>
      </c>
      <c r="S850">
        <f t="shared" si="158"/>
        <v>1</v>
      </c>
      <c r="V850" cm="1">
        <f t="array" ref="V850">IF(E850&lt;&gt;"CAPTURE",0,SUMPRODUCT((MDR_Rates!$A$2:$A$10=F850)*(G850&gt;MDR_Rates!$B$2:$B$10)*((MDR_Rates!$C$2:$C$10="")+(G850&lt;=MDR_Rates!$C$2:$C$10))*MDR_Rates!$D$2:$D$10))</f>
        <v>0</v>
      </c>
      <c r="W850">
        <f t="shared" si="159"/>
        <v>0</v>
      </c>
      <c r="X850">
        <f t="shared" si="160"/>
        <v>0</v>
      </c>
      <c r="Y850">
        <f t="shared" si="161"/>
        <v>0</v>
      </c>
      <c r="Z850">
        <f t="shared" si="162"/>
        <v>0</v>
      </c>
      <c r="AG850" t="str">
        <f t="shared" si="163"/>
        <v/>
      </c>
      <c r="AI850" t="str">
        <f t="shared" si="164"/>
        <v/>
      </c>
      <c r="AJ850" t="str">
        <f t="shared" si="165"/>
        <v/>
      </c>
      <c r="AK850" t="str">
        <f t="shared" si="166"/>
        <v>ORD26004455</v>
      </c>
      <c r="AL850">
        <f>IF(E850&lt;&gt;"CAPTURE","",COUNTIF(Orders!$H:$H,AK850))</f>
        <v>1</v>
      </c>
      <c r="AP850" t="str">
        <f t="shared" si="167"/>
        <v>Matched to Order</v>
      </c>
      <c r="AQ850">
        <f>IF(COUNTIF($A$2:A850,A850)=1,1,0)</f>
        <v>1</v>
      </c>
    </row>
    <row r="851" spans="1:43" x14ac:dyDescent="0.3">
      <c r="A851" t="s">
        <v>12815</v>
      </c>
      <c r="C851" t="s">
        <v>9040</v>
      </c>
      <c r="D851" s="1">
        <v>46270</v>
      </c>
      <c r="E851" t="s">
        <v>11819</v>
      </c>
      <c r="F851" t="s">
        <v>17</v>
      </c>
      <c r="G851">
        <v>599</v>
      </c>
      <c r="H851">
        <v>10.78</v>
      </c>
      <c r="I851">
        <v>1.94</v>
      </c>
      <c r="J851">
        <v>586.28</v>
      </c>
      <c r="K851" s="1">
        <v>46272</v>
      </c>
      <c r="L851" t="s">
        <v>12661</v>
      </c>
      <c r="M851">
        <f t="shared" si="156"/>
        <v>1</v>
      </c>
      <c r="N851">
        <f>COUNTIF(Orders!$A:$A,C851)</f>
        <v>1</v>
      </c>
      <c r="P851">
        <f>COUNTIF(Orders!$H:$H,UPPER(SUBSTITUTE(TRIM(C851),"-","")))</f>
        <v>1</v>
      </c>
      <c r="R851" t="str">
        <f t="shared" si="157"/>
        <v>Matched Order Reference</v>
      </c>
      <c r="S851">
        <f t="shared" si="158"/>
        <v>1</v>
      </c>
      <c r="V851" cm="1">
        <f t="array" ref="V851">IF(E851&lt;&gt;"CAPTURE",0,SUMPRODUCT((MDR_Rates!$A$2:$A$10=F851)*(G851&gt;MDR_Rates!$B$2:$B$10)*((MDR_Rates!$C$2:$C$10="")+(G851&lt;=MDR_Rates!$C$2:$C$10))*MDR_Rates!$D$2:$D$10))</f>
        <v>1.8</v>
      </c>
      <c r="W851">
        <f t="shared" si="159"/>
        <v>10.78</v>
      </c>
      <c r="X851">
        <f t="shared" si="160"/>
        <v>1.94</v>
      </c>
      <c r="Y851">
        <f t="shared" si="161"/>
        <v>0</v>
      </c>
      <c r="Z851">
        <f t="shared" si="162"/>
        <v>0</v>
      </c>
      <c r="AG851" t="str">
        <f t="shared" si="163"/>
        <v/>
      </c>
      <c r="AI851" t="str">
        <f t="shared" si="164"/>
        <v/>
      </c>
      <c r="AJ851" t="str">
        <f t="shared" si="165"/>
        <v/>
      </c>
      <c r="AK851" t="str">
        <f t="shared" si="166"/>
        <v>ORD26004565</v>
      </c>
      <c r="AL851">
        <f>IF(E851&lt;&gt;"CAPTURE","",COUNTIF(Orders!$H:$H,AK851))</f>
        <v>1</v>
      </c>
      <c r="AP851" t="str">
        <f t="shared" si="167"/>
        <v>Matched to Order</v>
      </c>
      <c r="AQ851">
        <f>IF(COUNTIF($A$2:A851,A851)=1,1,0)</f>
        <v>1</v>
      </c>
    </row>
    <row r="852" spans="1:43" x14ac:dyDescent="0.3">
      <c r="A852" t="s">
        <v>12816</v>
      </c>
      <c r="C852" t="s">
        <v>9060</v>
      </c>
      <c r="D852" s="1">
        <v>46270</v>
      </c>
      <c r="E852" t="s">
        <v>11819</v>
      </c>
      <c r="F852" t="s">
        <v>33</v>
      </c>
      <c r="G852">
        <v>799</v>
      </c>
      <c r="H852">
        <v>11.99</v>
      </c>
      <c r="I852">
        <v>2.16</v>
      </c>
      <c r="J852">
        <v>784.85</v>
      </c>
      <c r="K852" s="1">
        <v>46272</v>
      </c>
      <c r="L852" t="s">
        <v>12661</v>
      </c>
      <c r="M852">
        <f t="shared" si="156"/>
        <v>1</v>
      </c>
      <c r="N852">
        <f>COUNTIF(Orders!$A:$A,C852)</f>
        <v>1</v>
      </c>
      <c r="P852">
        <f>COUNTIF(Orders!$H:$H,UPPER(SUBSTITUTE(TRIM(C852),"-","")))</f>
        <v>1</v>
      </c>
      <c r="R852" t="str">
        <f t="shared" si="157"/>
        <v>Matched Order Reference</v>
      </c>
      <c r="S852">
        <f t="shared" si="158"/>
        <v>1</v>
      </c>
      <c r="V852" cm="1">
        <f t="array" ref="V852">IF(E852&lt;&gt;"CAPTURE",0,SUMPRODUCT((MDR_Rates!$A$2:$A$10=F852)*(G852&gt;MDR_Rates!$B$2:$B$10)*((MDR_Rates!$C$2:$C$10="")+(G852&lt;=MDR_Rates!$C$2:$C$10))*MDR_Rates!$D$2:$D$10))</f>
        <v>1.5</v>
      </c>
      <c r="W852">
        <f t="shared" si="159"/>
        <v>11.99</v>
      </c>
      <c r="X852">
        <f t="shared" si="160"/>
        <v>2.16</v>
      </c>
      <c r="Y852">
        <f t="shared" si="161"/>
        <v>0</v>
      </c>
      <c r="Z852">
        <f t="shared" si="162"/>
        <v>0</v>
      </c>
      <c r="AG852" t="str">
        <f t="shared" si="163"/>
        <v/>
      </c>
      <c r="AI852" t="str">
        <f t="shared" si="164"/>
        <v/>
      </c>
      <c r="AJ852" t="str">
        <f t="shared" si="165"/>
        <v/>
      </c>
      <c r="AK852" t="str">
        <f t="shared" si="166"/>
        <v>ORD26004575</v>
      </c>
      <c r="AL852">
        <f>IF(E852&lt;&gt;"CAPTURE","",COUNTIF(Orders!$H:$H,AK852))</f>
        <v>1</v>
      </c>
      <c r="AP852" t="str">
        <f t="shared" si="167"/>
        <v>Matched to Order</v>
      </c>
      <c r="AQ852">
        <f>IF(COUNTIF($A$2:A852,A852)=1,1,0)</f>
        <v>1</v>
      </c>
    </row>
    <row r="853" spans="1:43" x14ac:dyDescent="0.3">
      <c r="A853" t="s">
        <v>12817</v>
      </c>
      <c r="C853" t="s">
        <v>12818</v>
      </c>
      <c r="D853" s="1">
        <v>46270</v>
      </c>
      <c r="E853" t="s">
        <v>11819</v>
      </c>
      <c r="F853" t="s">
        <v>9</v>
      </c>
      <c r="G853">
        <v>7999</v>
      </c>
      <c r="H853">
        <v>24</v>
      </c>
      <c r="I853">
        <v>4.32</v>
      </c>
      <c r="J853">
        <v>7970.68</v>
      </c>
      <c r="K853" s="1">
        <v>46272</v>
      </c>
      <c r="L853" t="s">
        <v>12661</v>
      </c>
      <c r="M853">
        <f t="shared" si="156"/>
        <v>1</v>
      </c>
      <c r="N853">
        <f>COUNTIF(Orders!$A:$A,C853)</f>
        <v>0</v>
      </c>
      <c r="P853">
        <f>COUNTIF(Orders!$H:$H,UPPER(SUBSTITUTE(TRIM(C853),"-","")))</f>
        <v>1</v>
      </c>
      <c r="R853" t="str">
        <f t="shared" si="157"/>
        <v>Matched Order Reference</v>
      </c>
      <c r="S853">
        <f t="shared" si="158"/>
        <v>1</v>
      </c>
      <c r="V853" cm="1">
        <f t="array" ref="V853">IF(E853&lt;&gt;"CAPTURE",0,SUMPRODUCT((MDR_Rates!$A$2:$A$10=F853)*(G853&gt;MDR_Rates!$B$2:$B$10)*((MDR_Rates!$C$2:$C$10="")+(G853&lt;=MDR_Rates!$C$2:$C$10))*MDR_Rates!$D$2:$D$10))</f>
        <v>0.3</v>
      </c>
      <c r="W853">
        <f t="shared" si="159"/>
        <v>24</v>
      </c>
      <c r="X853">
        <f t="shared" si="160"/>
        <v>4.32</v>
      </c>
      <c r="Y853">
        <f t="shared" si="161"/>
        <v>0</v>
      </c>
      <c r="Z853">
        <f t="shared" si="162"/>
        <v>0</v>
      </c>
      <c r="AG853" t="str">
        <f t="shared" si="163"/>
        <v/>
      </c>
      <c r="AI853" t="str">
        <f t="shared" si="164"/>
        <v/>
      </c>
      <c r="AJ853" t="str">
        <f t="shared" si="165"/>
        <v/>
      </c>
      <c r="AK853" t="str">
        <f t="shared" si="166"/>
        <v>ORD26004581</v>
      </c>
      <c r="AL853">
        <f>IF(E853&lt;&gt;"CAPTURE","",COUNTIF(Orders!$H:$H,AK853))</f>
        <v>1</v>
      </c>
      <c r="AP853" t="str">
        <f t="shared" si="167"/>
        <v>Matched to Order</v>
      </c>
      <c r="AQ853">
        <f>IF(COUNTIF($A$2:A853,A853)=1,1,0)</f>
        <v>1</v>
      </c>
    </row>
    <row r="854" spans="1:43" x14ac:dyDescent="0.3">
      <c r="A854" t="s">
        <v>12819</v>
      </c>
      <c r="C854" t="s">
        <v>9102</v>
      </c>
      <c r="D854" s="1">
        <v>46270</v>
      </c>
      <c r="E854" t="s">
        <v>11819</v>
      </c>
      <c r="F854" t="s">
        <v>9</v>
      </c>
      <c r="G854">
        <v>3499</v>
      </c>
      <c r="H854">
        <v>10.5</v>
      </c>
      <c r="I854">
        <v>1.89</v>
      </c>
      <c r="J854">
        <v>3486.61</v>
      </c>
      <c r="K854" s="1">
        <v>46272</v>
      </c>
      <c r="L854" t="s">
        <v>12661</v>
      </c>
      <c r="M854">
        <f t="shared" si="156"/>
        <v>1</v>
      </c>
      <c r="N854">
        <f>COUNTIF(Orders!$A:$A,C854)</f>
        <v>1</v>
      </c>
      <c r="P854">
        <f>COUNTIF(Orders!$H:$H,UPPER(SUBSTITUTE(TRIM(C854),"-","")))</f>
        <v>1</v>
      </c>
      <c r="R854" t="str">
        <f t="shared" si="157"/>
        <v>Matched Order Reference</v>
      </c>
      <c r="S854">
        <f t="shared" si="158"/>
        <v>1</v>
      </c>
      <c r="V854" cm="1">
        <f t="array" ref="V854">IF(E854&lt;&gt;"CAPTURE",0,SUMPRODUCT((MDR_Rates!$A$2:$A$10=F854)*(G854&gt;MDR_Rates!$B$2:$B$10)*((MDR_Rates!$C$2:$C$10="")+(G854&lt;=MDR_Rates!$C$2:$C$10))*MDR_Rates!$D$2:$D$10))</f>
        <v>0.3</v>
      </c>
      <c r="W854">
        <f t="shared" si="159"/>
        <v>10.5</v>
      </c>
      <c r="X854">
        <f t="shared" si="160"/>
        <v>1.89</v>
      </c>
      <c r="Y854">
        <f t="shared" si="161"/>
        <v>0</v>
      </c>
      <c r="Z854">
        <f t="shared" si="162"/>
        <v>0</v>
      </c>
      <c r="AG854" t="str">
        <f t="shared" si="163"/>
        <v/>
      </c>
      <c r="AI854" t="str">
        <f t="shared" si="164"/>
        <v/>
      </c>
      <c r="AJ854" t="str">
        <f t="shared" si="165"/>
        <v/>
      </c>
      <c r="AK854" t="str">
        <f t="shared" si="166"/>
        <v>ORD26004597</v>
      </c>
      <c r="AL854">
        <f>IF(E854&lt;&gt;"CAPTURE","",COUNTIF(Orders!$H:$H,AK854))</f>
        <v>1</v>
      </c>
      <c r="AP854" t="str">
        <f t="shared" si="167"/>
        <v>Matched to Order</v>
      </c>
      <c r="AQ854">
        <f>IF(COUNTIF($A$2:A854,A854)=1,1,0)</f>
        <v>1</v>
      </c>
    </row>
    <row r="855" spans="1:43" x14ac:dyDescent="0.3">
      <c r="A855" t="s">
        <v>12820</v>
      </c>
      <c r="C855" t="s">
        <v>9130</v>
      </c>
      <c r="D855" s="1">
        <v>46270</v>
      </c>
      <c r="E855" t="s">
        <v>11819</v>
      </c>
      <c r="F855" t="s">
        <v>9</v>
      </c>
      <c r="G855">
        <v>7498</v>
      </c>
      <c r="H855">
        <v>22.49</v>
      </c>
      <c r="I855">
        <v>4.05</v>
      </c>
      <c r="J855">
        <v>7471.46</v>
      </c>
      <c r="K855" s="1">
        <v>46272</v>
      </c>
      <c r="L855" t="s">
        <v>12661</v>
      </c>
      <c r="M855">
        <f t="shared" si="156"/>
        <v>1</v>
      </c>
      <c r="N855">
        <f>COUNTIF(Orders!$A:$A,C855)</f>
        <v>1</v>
      </c>
      <c r="P855">
        <f>COUNTIF(Orders!$H:$H,UPPER(SUBSTITUTE(TRIM(C855),"-","")))</f>
        <v>1</v>
      </c>
      <c r="R855" t="str">
        <f t="shared" si="157"/>
        <v>Matched Order Reference</v>
      </c>
      <c r="S855">
        <f t="shared" si="158"/>
        <v>1</v>
      </c>
      <c r="V855" cm="1">
        <f t="array" ref="V855">IF(E855&lt;&gt;"CAPTURE",0,SUMPRODUCT((MDR_Rates!$A$2:$A$10=F855)*(G855&gt;MDR_Rates!$B$2:$B$10)*((MDR_Rates!$C$2:$C$10="")+(G855&lt;=MDR_Rates!$C$2:$C$10))*MDR_Rates!$D$2:$D$10))</f>
        <v>0.3</v>
      </c>
      <c r="W855">
        <f t="shared" si="159"/>
        <v>22.49</v>
      </c>
      <c r="X855">
        <f t="shared" si="160"/>
        <v>4.05</v>
      </c>
      <c r="Y855">
        <f t="shared" si="161"/>
        <v>0</v>
      </c>
      <c r="Z855">
        <f t="shared" si="162"/>
        <v>0</v>
      </c>
      <c r="AG855" t="str">
        <f t="shared" si="163"/>
        <v/>
      </c>
      <c r="AI855" t="str">
        <f t="shared" si="164"/>
        <v/>
      </c>
      <c r="AJ855" t="str">
        <f t="shared" si="165"/>
        <v/>
      </c>
      <c r="AK855" t="str">
        <f t="shared" si="166"/>
        <v>ORD26004611</v>
      </c>
      <c r="AL855">
        <f>IF(E855&lt;&gt;"CAPTURE","",COUNTIF(Orders!$H:$H,AK855))</f>
        <v>1</v>
      </c>
      <c r="AP855" t="str">
        <f t="shared" si="167"/>
        <v>Matched to Order</v>
      </c>
      <c r="AQ855">
        <f>IF(COUNTIF($A$2:A855,A855)=1,1,0)</f>
        <v>1</v>
      </c>
    </row>
    <row r="856" spans="1:43" x14ac:dyDescent="0.3">
      <c r="A856" t="s">
        <v>12821</v>
      </c>
      <c r="C856" t="s">
        <v>9176</v>
      </c>
      <c r="D856" s="1">
        <v>46270</v>
      </c>
      <c r="E856" t="s">
        <v>11819</v>
      </c>
      <c r="F856" t="s">
        <v>9</v>
      </c>
      <c r="G856">
        <v>349</v>
      </c>
      <c r="H856">
        <v>0</v>
      </c>
      <c r="I856">
        <v>0</v>
      </c>
      <c r="J856">
        <v>349</v>
      </c>
      <c r="K856" s="1">
        <v>46272</v>
      </c>
      <c r="L856" t="s">
        <v>12661</v>
      </c>
      <c r="M856">
        <f t="shared" si="156"/>
        <v>1</v>
      </c>
      <c r="N856">
        <f>COUNTIF(Orders!$A:$A,C856)</f>
        <v>1</v>
      </c>
      <c r="P856">
        <f>COUNTIF(Orders!$H:$H,UPPER(SUBSTITUTE(TRIM(C856),"-","")))</f>
        <v>1</v>
      </c>
      <c r="R856" t="str">
        <f t="shared" si="157"/>
        <v>Matched Order Reference</v>
      </c>
      <c r="S856">
        <f t="shared" si="158"/>
        <v>1</v>
      </c>
      <c r="V856" cm="1">
        <f t="array" ref="V856">IF(E856&lt;&gt;"CAPTURE",0,SUMPRODUCT((MDR_Rates!$A$2:$A$10=F856)*(G856&gt;MDR_Rates!$B$2:$B$10)*((MDR_Rates!$C$2:$C$10="")+(G856&lt;=MDR_Rates!$C$2:$C$10))*MDR_Rates!$D$2:$D$10))</f>
        <v>0</v>
      </c>
      <c r="W856">
        <f t="shared" si="159"/>
        <v>0</v>
      </c>
      <c r="X856">
        <f t="shared" si="160"/>
        <v>0</v>
      </c>
      <c r="Y856">
        <f t="shared" si="161"/>
        <v>0</v>
      </c>
      <c r="Z856">
        <f t="shared" si="162"/>
        <v>0</v>
      </c>
      <c r="AG856" t="str">
        <f t="shared" si="163"/>
        <v/>
      </c>
      <c r="AI856" t="str">
        <f t="shared" si="164"/>
        <v/>
      </c>
      <c r="AJ856" t="str">
        <f t="shared" si="165"/>
        <v/>
      </c>
      <c r="AK856" t="str">
        <f t="shared" si="166"/>
        <v>ORD26004634</v>
      </c>
      <c r="AL856">
        <f>IF(E856&lt;&gt;"CAPTURE","",COUNTIF(Orders!$H:$H,AK856))</f>
        <v>1</v>
      </c>
      <c r="AP856" t="str">
        <f t="shared" si="167"/>
        <v>Matched to Order</v>
      </c>
      <c r="AQ856">
        <f>IF(COUNTIF($A$2:A856,A856)=1,1,0)</f>
        <v>1</v>
      </c>
    </row>
    <row r="857" spans="1:43" x14ac:dyDescent="0.3">
      <c r="A857" t="s">
        <v>12822</v>
      </c>
      <c r="C857" t="s">
        <v>9232</v>
      </c>
      <c r="D857" s="1">
        <v>46270</v>
      </c>
      <c r="E857" t="s">
        <v>11819</v>
      </c>
      <c r="F857" t="s">
        <v>44</v>
      </c>
      <c r="G857">
        <v>2499</v>
      </c>
      <c r="H857">
        <v>42.48</v>
      </c>
      <c r="I857">
        <v>7.65</v>
      </c>
      <c r="J857">
        <v>2448.87</v>
      </c>
      <c r="K857" s="1">
        <v>46272</v>
      </c>
      <c r="L857" t="s">
        <v>12661</v>
      </c>
      <c r="M857">
        <f t="shared" si="156"/>
        <v>1</v>
      </c>
      <c r="N857">
        <f>COUNTIF(Orders!$A:$A,C857)</f>
        <v>1</v>
      </c>
      <c r="P857">
        <f>COUNTIF(Orders!$H:$H,UPPER(SUBSTITUTE(TRIM(C857),"-","")))</f>
        <v>1</v>
      </c>
      <c r="R857" t="str">
        <f t="shared" si="157"/>
        <v>Matched Order Reference</v>
      </c>
      <c r="S857">
        <f t="shared" si="158"/>
        <v>1</v>
      </c>
      <c r="V857" cm="1">
        <f t="array" ref="V857">IF(E857&lt;&gt;"CAPTURE",0,SUMPRODUCT((MDR_Rates!$A$2:$A$10=F857)*(G857&gt;MDR_Rates!$B$2:$B$10)*((MDR_Rates!$C$2:$C$10="")+(G857&lt;=MDR_Rates!$C$2:$C$10))*MDR_Rates!$D$2:$D$10))</f>
        <v>1.7</v>
      </c>
      <c r="W857">
        <f t="shared" si="159"/>
        <v>42.48</v>
      </c>
      <c r="X857">
        <f t="shared" si="160"/>
        <v>7.65</v>
      </c>
      <c r="Y857">
        <f t="shared" si="161"/>
        <v>0</v>
      </c>
      <c r="Z857">
        <f t="shared" si="162"/>
        <v>0</v>
      </c>
      <c r="AG857" t="str">
        <f t="shared" si="163"/>
        <v/>
      </c>
      <c r="AI857" t="str">
        <f t="shared" si="164"/>
        <v/>
      </c>
      <c r="AJ857" t="str">
        <f t="shared" si="165"/>
        <v/>
      </c>
      <c r="AK857" t="str">
        <f t="shared" si="166"/>
        <v>ORD26004664</v>
      </c>
      <c r="AL857">
        <f>IF(E857&lt;&gt;"CAPTURE","",COUNTIF(Orders!$H:$H,AK857))</f>
        <v>1</v>
      </c>
      <c r="AP857" t="str">
        <f t="shared" si="167"/>
        <v>Matched to Order</v>
      </c>
      <c r="AQ857">
        <f>IF(COUNTIF($A$2:A857,A857)=1,1,0)</f>
        <v>1</v>
      </c>
    </row>
    <row r="858" spans="1:43" x14ac:dyDescent="0.3">
      <c r="A858" t="s">
        <v>12823</v>
      </c>
      <c r="C858" t="s">
        <v>9374</v>
      </c>
      <c r="D858" s="1">
        <v>46270</v>
      </c>
      <c r="E858" t="s">
        <v>11819</v>
      </c>
      <c r="F858" t="s">
        <v>9</v>
      </c>
      <c r="G858">
        <v>4998</v>
      </c>
      <c r="H858">
        <v>14.99</v>
      </c>
      <c r="I858">
        <v>2.7</v>
      </c>
      <c r="J858">
        <v>4980.3100000000004</v>
      </c>
      <c r="K858" s="1">
        <v>46272</v>
      </c>
      <c r="L858" t="s">
        <v>12661</v>
      </c>
      <c r="M858">
        <f t="shared" si="156"/>
        <v>1</v>
      </c>
      <c r="N858">
        <f>COUNTIF(Orders!$A:$A,C858)</f>
        <v>1</v>
      </c>
      <c r="P858">
        <f>COUNTIF(Orders!$H:$H,UPPER(SUBSTITUTE(TRIM(C858),"-","")))</f>
        <v>1</v>
      </c>
      <c r="R858" t="str">
        <f t="shared" si="157"/>
        <v>Matched Order Reference</v>
      </c>
      <c r="S858">
        <f t="shared" si="158"/>
        <v>1</v>
      </c>
      <c r="V858" cm="1">
        <f t="array" ref="V858">IF(E858&lt;&gt;"CAPTURE",0,SUMPRODUCT((MDR_Rates!$A$2:$A$10=F858)*(G858&gt;MDR_Rates!$B$2:$B$10)*((MDR_Rates!$C$2:$C$10="")+(G858&lt;=MDR_Rates!$C$2:$C$10))*MDR_Rates!$D$2:$D$10))</f>
        <v>0.3</v>
      </c>
      <c r="W858">
        <f t="shared" si="159"/>
        <v>14.99</v>
      </c>
      <c r="X858">
        <f t="shared" si="160"/>
        <v>2.7</v>
      </c>
      <c r="Y858">
        <f t="shared" si="161"/>
        <v>0</v>
      </c>
      <c r="Z858">
        <f t="shared" si="162"/>
        <v>0</v>
      </c>
      <c r="AG858" t="str">
        <f t="shared" si="163"/>
        <v/>
      </c>
      <c r="AI858" t="str">
        <f t="shared" si="164"/>
        <v/>
      </c>
      <c r="AJ858" t="str">
        <f t="shared" si="165"/>
        <v/>
      </c>
      <c r="AK858" t="str">
        <f t="shared" si="166"/>
        <v>ORD26004737</v>
      </c>
      <c r="AL858">
        <f>IF(E858&lt;&gt;"CAPTURE","",COUNTIF(Orders!$H:$H,AK858))</f>
        <v>1</v>
      </c>
      <c r="AP858" t="str">
        <f t="shared" si="167"/>
        <v>Matched to Order</v>
      </c>
      <c r="AQ858">
        <f>IF(COUNTIF($A$2:A858,A858)=1,1,0)</f>
        <v>1</v>
      </c>
    </row>
    <row r="859" spans="1:43" x14ac:dyDescent="0.3">
      <c r="A859" t="s">
        <v>12824</v>
      </c>
      <c r="C859" t="s">
        <v>9376</v>
      </c>
      <c r="D859" s="1">
        <v>46270</v>
      </c>
      <c r="E859" t="s">
        <v>11819</v>
      </c>
      <c r="F859" t="s">
        <v>44</v>
      </c>
      <c r="G859">
        <v>2999</v>
      </c>
      <c r="H859">
        <v>50.98</v>
      </c>
      <c r="I859">
        <v>9.18</v>
      </c>
      <c r="J859">
        <v>2938.84</v>
      </c>
      <c r="K859" s="1">
        <v>46272</v>
      </c>
      <c r="L859" t="s">
        <v>12661</v>
      </c>
      <c r="M859">
        <f t="shared" si="156"/>
        <v>1</v>
      </c>
      <c r="N859">
        <f>COUNTIF(Orders!$A:$A,C859)</f>
        <v>1</v>
      </c>
      <c r="P859">
        <f>COUNTIF(Orders!$H:$H,UPPER(SUBSTITUTE(TRIM(C859),"-","")))</f>
        <v>1</v>
      </c>
      <c r="R859" t="str">
        <f t="shared" si="157"/>
        <v>Matched Order Reference</v>
      </c>
      <c r="S859">
        <f t="shared" si="158"/>
        <v>1</v>
      </c>
      <c r="V859" cm="1">
        <f t="array" ref="V859">IF(E859&lt;&gt;"CAPTURE",0,SUMPRODUCT((MDR_Rates!$A$2:$A$10=F859)*(G859&gt;MDR_Rates!$B$2:$B$10)*((MDR_Rates!$C$2:$C$10="")+(G859&lt;=MDR_Rates!$C$2:$C$10))*MDR_Rates!$D$2:$D$10))</f>
        <v>1.7</v>
      </c>
      <c r="W859">
        <f t="shared" si="159"/>
        <v>50.98</v>
      </c>
      <c r="X859">
        <f t="shared" si="160"/>
        <v>9.18</v>
      </c>
      <c r="Y859">
        <f t="shared" si="161"/>
        <v>0</v>
      </c>
      <c r="Z859">
        <f t="shared" si="162"/>
        <v>0</v>
      </c>
      <c r="AG859" t="str">
        <f t="shared" si="163"/>
        <v/>
      </c>
      <c r="AI859" t="str">
        <f t="shared" si="164"/>
        <v/>
      </c>
      <c r="AJ859" t="str">
        <f t="shared" si="165"/>
        <v/>
      </c>
      <c r="AK859" t="str">
        <f t="shared" si="166"/>
        <v>ORD26004739</v>
      </c>
      <c r="AL859">
        <f>IF(E859&lt;&gt;"CAPTURE","",COUNTIF(Orders!$H:$H,AK859))</f>
        <v>1</v>
      </c>
      <c r="AP859" t="str">
        <f t="shared" si="167"/>
        <v>Matched to Order</v>
      </c>
      <c r="AQ859">
        <f>IF(COUNTIF($A$2:A859,A859)=1,1,0)</f>
        <v>1</v>
      </c>
    </row>
    <row r="860" spans="1:43" x14ac:dyDescent="0.3">
      <c r="A860" t="s">
        <v>12825</v>
      </c>
      <c r="C860" t="s">
        <v>9396</v>
      </c>
      <c r="D860" s="1">
        <v>46270</v>
      </c>
      <c r="E860" t="s">
        <v>11819</v>
      </c>
      <c r="F860" t="s">
        <v>9</v>
      </c>
      <c r="G860">
        <v>499</v>
      </c>
      <c r="H860">
        <v>0</v>
      </c>
      <c r="I860">
        <v>0</v>
      </c>
      <c r="J860">
        <v>499</v>
      </c>
      <c r="K860" s="1">
        <v>46272</v>
      </c>
      <c r="L860" t="s">
        <v>12661</v>
      </c>
      <c r="M860">
        <f t="shared" si="156"/>
        <v>1</v>
      </c>
      <c r="N860">
        <f>COUNTIF(Orders!$A:$A,C860)</f>
        <v>1</v>
      </c>
      <c r="P860">
        <f>COUNTIF(Orders!$H:$H,UPPER(SUBSTITUTE(TRIM(C860),"-","")))</f>
        <v>1</v>
      </c>
      <c r="R860" t="str">
        <f t="shared" si="157"/>
        <v>Matched Order Reference</v>
      </c>
      <c r="S860">
        <f t="shared" si="158"/>
        <v>1</v>
      </c>
      <c r="V860" cm="1">
        <f t="array" ref="V860">IF(E860&lt;&gt;"CAPTURE",0,SUMPRODUCT((MDR_Rates!$A$2:$A$10=F860)*(G860&gt;MDR_Rates!$B$2:$B$10)*((MDR_Rates!$C$2:$C$10="")+(G860&lt;=MDR_Rates!$C$2:$C$10))*MDR_Rates!$D$2:$D$10))</f>
        <v>0</v>
      </c>
      <c r="W860">
        <f t="shared" si="159"/>
        <v>0</v>
      </c>
      <c r="X860">
        <f t="shared" si="160"/>
        <v>0</v>
      </c>
      <c r="Y860">
        <f t="shared" si="161"/>
        <v>0</v>
      </c>
      <c r="Z860">
        <f t="shared" si="162"/>
        <v>0</v>
      </c>
      <c r="AG860" t="str">
        <f t="shared" si="163"/>
        <v/>
      </c>
      <c r="AI860" t="str">
        <f t="shared" si="164"/>
        <v/>
      </c>
      <c r="AJ860" t="str">
        <f t="shared" si="165"/>
        <v/>
      </c>
      <c r="AK860" t="str">
        <f t="shared" si="166"/>
        <v>ORD26004749</v>
      </c>
      <c r="AL860">
        <f>IF(E860&lt;&gt;"CAPTURE","",COUNTIF(Orders!$H:$H,AK860))</f>
        <v>1</v>
      </c>
      <c r="AP860" t="str">
        <f t="shared" si="167"/>
        <v>Matched to Order</v>
      </c>
      <c r="AQ860">
        <f>IF(COUNTIF($A$2:A860,A860)=1,1,0)</f>
        <v>1</v>
      </c>
    </row>
    <row r="861" spans="1:43" x14ac:dyDescent="0.3">
      <c r="A861" t="s">
        <v>12826</v>
      </c>
      <c r="C861" t="s">
        <v>9404</v>
      </c>
      <c r="D861" s="1">
        <v>46270</v>
      </c>
      <c r="E861" t="s">
        <v>11819</v>
      </c>
      <c r="F861" t="s">
        <v>33</v>
      </c>
      <c r="G861">
        <v>10998</v>
      </c>
      <c r="H861">
        <v>98.98</v>
      </c>
      <c r="I861">
        <v>17.82</v>
      </c>
      <c r="J861">
        <v>10881.2</v>
      </c>
      <c r="K861" s="1">
        <v>46272</v>
      </c>
      <c r="L861" t="s">
        <v>12661</v>
      </c>
      <c r="M861">
        <f t="shared" si="156"/>
        <v>1</v>
      </c>
      <c r="N861">
        <f>COUNTIF(Orders!$A:$A,C861)</f>
        <v>1</v>
      </c>
      <c r="P861">
        <f>COUNTIF(Orders!$H:$H,UPPER(SUBSTITUTE(TRIM(C861),"-","")))</f>
        <v>1</v>
      </c>
      <c r="R861" t="str">
        <f t="shared" si="157"/>
        <v>Matched Order Reference</v>
      </c>
      <c r="S861">
        <f t="shared" si="158"/>
        <v>1</v>
      </c>
      <c r="V861" cm="1">
        <f t="array" ref="V861">IF(E861&lt;&gt;"CAPTURE",0,SUMPRODUCT((MDR_Rates!$A$2:$A$10=F861)*(G861&gt;MDR_Rates!$B$2:$B$10)*((MDR_Rates!$C$2:$C$10="")+(G861&lt;=MDR_Rates!$C$2:$C$10))*MDR_Rates!$D$2:$D$10))</f>
        <v>0.9</v>
      </c>
      <c r="W861">
        <f t="shared" si="159"/>
        <v>98.98</v>
      </c>
      <c r="X861">
        <f t="shared" si="160"/>
        <v>17.82</v>
      </c>
      <c r="Y861">
        <f t="shared" si="161"/>
        <v>0</v>
      </c>
      <c r="Z861">
        <f t="shared" si="162"/>
        <v>0</v>
      </c>
      <c r="AG861" t="str">
        <f t="shared" si="163"/>
        <v/>
      </c>
      <c r="AI861" t="str">
        <f t="shared" si="164"/>
        <v/>
      </c>
      <c r="AJ861" t="str">
        <f t="shared" si="165"/>
        <v/>
      </c>
      <c r="AK861" t="str">
        <f t="shared" si="166"/>
        <v>ORD26004753</v>
      </c>
      <c r="AL861">
        <f>IF(E861&lt;&gt;"CAPTURE","",COUNTIF(Orders!$H:$H,AK861))</f>
        <v>1</v>
      </c>
      <c r="AP861" t="str">
        <f t="shared" si="167"/>
        <v>Matched to Order</v>
      </c>
      <c r="AQ861">
        <f>IF(COUNTIF($A$2:A861,A861)=1,1,0)</f>
        <v>1</v>
      </c>
    </row>
    <row r="862" spans="1:43" x14ac:dyDescent="0.3">
      <c r="A862" t="s">
        <v>12827</v>
      </c>
      <c r="C862" t="s">
        <v>9416</v>
      </c>
      <c r="D862" s="1">
        <v>46270</v>
      </c>
      <c r="E862" t="s">
        <v>11819</v>
      </c>
      <c r="F862" t="s">
        <v>9</v>
      </c>
      <c r="G862">
        <v>1799</v>
      </c>
      <c r="H862">
        <v>0</v>
      </c>
      <c r="I862">
        <v>0</v>
      </c>
      <c r="J862">
        <v>1799</v>
      </c>
      <c r="K862" s="1">
        <v>46272</v>
      </c>
      <c r="L862" t="s">
        <v>12661</v>
      </c>
      <c r="M862">
        <f t="shared" si="156"/>
        <v>1</v>
      </c>
      <c r="N862">
        <f>COUNTIF(Orders!$A:$A,C862)</f>
        <v>1</v>
      </c>
      <c r="P862">
        <f>COUNTIF(Orders!$H:$H,UPPER(SUBSTITUTE(TRIM(C862),"-","")))</f>
        <v>1</v>
      </c>
      <c r="R862" t="str">
        <f t="shared" si="157"/>
        <v>Matched Order Reference</v>
      </c>
      <c r="S862">
        <f t="shared" si="158"/>
        <v>1</v>
      </c>
      <c r="V862" cm="1">
        <f t="array" ref="V862">IF(E862&lt;&gt;"CAPTURE",0,SUMPRODUCT((MDR_Rates!$A$2:$A$10=F862)*(G862&gt;MDR_Rates!$B$2:$B$10)*((MDR_Rates!$C$2:$C$10="")+(G862&lt;=MDR_Rates!$C$2:$C$10))*MDR_Rates!$D$2:$D$10))</f>
        <v>0</v>
      </c>
      <c r="W862">
        <f t="shared" si="159"/>
        <v>0</v>
      </c>
      <c r="X862">
        <f t="shared" si="160"/>
        <v>0</v>
      </c>
      <c r="Y862">
        <f t="shared" si="161"/>
        <v>0</v>
      </c>
      <c r="Z862">
        <f t="shared" si="162"/>
        <v>0</v>
      </c>
      <c r="AG862" t="str">
        <f t="shared" si="163"/>
        <v/>
      </c>
      <c r="AI862" t="str">
        <f t="shared" si="164"/>
        <v/>
      </c>
      <c r="AJ862" t="str">
        <f t="shared" si="165"/>
        <v/>
      </c>
      <c r="AK862" t="str">
        <f t="shared" si="166"/>
        <v>ORD26004759</v>
      </c>
      <c r="AL862">
        <f>IF(E862&lt;&gt;"CAPTURE","",COUNTIF(Orders!$H:$H,AK862))</f>
        <v>1</v>
      </c>
      <c r="AP862" t="str">
        <f t="shared" si="167"/>
        <v>Matched to Order</v>
      </c>
      <c r="AQ862">
        <f>IF(COUNTIF($A$2:A862,A862)=1,1,0)</f>
        <v>1</v>
      </c>
    </row>
    <row r="863" spans="1:43" x14ac:dyDescent="0.3">
      <c r="A863" t="s">
        <v>12828</v>
      </c>
      <c r="C863" t="s">
        <v>9440</v>
      </c>
      <c r="D863" s="1">
        <v>46270</v>
      </c>
      <c r="E863" t="s">
        <v>11819</v>
      </c>
      <c r="F863" t="s">
        <v>9</v>
      </c>
      <c r="G863">
        <v>2999</v>
      </c>
      <c r="H863">
        <v>9</v>
      </c>
      <c r="I863">
        <v>1.62</v>
      </c>
      <c r="J863">
        <v>2988.38</v>
      </c>
      <c r="K863" s="1">
        <v>46272</v>
      </c>
      <c r="L863" t="s">
        <v>12661</v>
      </c>
      <c r="M863">
        <f t="shared" si="156"/>
        <v>1</v>
      </c>
      <c r="N863">
        <f>COUNTIF(Orders!$A:$A,C863)</f>
        <v>1</v>
      </c>
      <c r="P863">
        <f>COUNTIF(Orders!$H:$H,UPPER(SUBSTITUTE(TRIM(C863),"-","")))</f>
        <v>1</v>
      </c>
      <c r="R863" t="str">
        <f t="shared" si="157"/>
        <v>Matched Order Reference</v>
      </c>
      <c r="S863">
        <f t="shared" si="158"/>
        <v>1</v>
      </c>
      <c r="V863" cm="1">
        <f t="array" ref="V863">IF(E863&lt;&gt;"CAPTURE",0,SUMPRODUCT((MDR_Rates!$A$2:$A$10=F863)*(G863&gt;MDR_Rates!$B$2:$B$10)*((MDR_Rates!$C$2:$C$10="")+(G863&lt;=MDR_Rates!$C$2:$C$10))*MDR_Rates!$D$2:$D$10))</f>
        <v>0.3</v>
      </c>
      <c r="W863">
        <f t="shared" si="159"/>
        <v>9</v>
      </c>
      <c r="X863">
        <f t="shared" si="160"/>
        <v>1.62</v>
      </c>
      <c r="Y863">
        <f t="shared" si="161"/>
        <v>0</v>
      </c>
      <c r="Z863">
        <f t="shared" si="162"/>
        <v>0</v>
      </c>
      <c r="AG863" t="str">
        <f t="shared" si="163"/>
        <v/>
      </c>
      <c r="AI863" t="str">
        <f t="shared" si="164"/>
        <v/>
      </c>
      <c r="AJ863" t="str">
        <f t="shared" si="165"/>
        <v/>
      </c>
      <c r="AK863" t="str">
        <f t="shared" si="166"/>
        <v>ORD26004772</v>
      </c>
      <c r="AL863">
        <f>IF(E863&lt;&gt;"CAPTURE","",COUNTIF(Orders!$H:$H,AK863))</f>
        <v>1</v>
      </c>
      <c r="AP863" t="str">
        <f t="shared" si="167"/>
        <v>Matched to Order</v>
      </c>
      <c r="AQ863">
        <f>IF(COUNTIF($A$2:A863,A863)=1,1,0)</f>
        <v>1</v>
      </c>
    </row>
    <row r="864" spans="1:43" x14ac:dyDescent="0.3">
      <c r="A864" t="s">
        <v>12829</v>
      </c>
      <c r="C864" t="s">
        <v>12830</v>
      </c>
      <c r="D864" s="1">
        <v>46270</v>
      </c>
      <c r="E864" t="s">
        <v>11819</v>
      </c>
      <c r="F864" t="s">
        <v>9</v>
      </c>
      <c r="G864">
        <v>349</v>
      </c>
      <c r="H864">
        <v>0</v>
      </c>
      <c r="I864">
        <v>0</v>
      </c>
      <c r="J864">
        <v>349</v>
      </c>
      <c r="K864" s="1">
        <v>46272</v>
      </c>
      <c r="L864" t="s">
        <v>12661</v>
      </c>
      <c r="M864">
        <f t="shared" si="156"/>
        <v>1</v>
      </c>
      <c r="N864">
        <f>COUNTIF(Orders!$A:$A,C864)</f>
        <v>1</v>
      </c>
      <c r="P864">
        <f>COUNTIF(Orders!$H:$H,UPPER(SUBSTITUTE(TRIM(C864),"-","")))</f>
        <v>1</v>
      </c>
      <c r="R864" t="str">
        <f t="shared" si="157"/>
        <v>Matched Order Reference</v>
      </c>
      <c r="S864">
        <f t="shared" si="158"/>
        <v>1</v>
      </c>
      <c r="V864" cm="1">
        <f t="array" ref="V864">IF(E864&lt;&gt;"CAPTURE",0,SUMPRODUCT((MDR_Rates!$A$2:$A$10=F864)*(G864&gt;MDR_Rates!$B$2:$B$10)*((MDR_Rates!$C$2:$C$10="")+(G864&lt;=MDR_Rates!$C$2:$C$10))*MDR_Rates!$D$2:$D$10))</f>
        <v>0</v>
      </c>
      <c r="W864">
        <f t="shared" si="159"/>
        <v>0</v>
      </c>
      <c r="X864">
        <f t="shared" si="160"/>
        <v>0</v>
      </c>
      <c r="Y864">
        <f t="shared" si="161"/>
        <v>0</v>
      </c>
      <c r="Z864">
        <f t="shared" si="162"/>
        <v>0</v>
      </c>
      <c r="AG864" t="str">
        <f t="shared" si="163"/>
        <v/>
      </c>
      <c r="AI864" t="str">
        <f t="shared" si="164"/>
        <v/>
      </c>
      <c r="AJ864" t="str">
        <f t="shared" si="165"/>
        <v/>
      </c>
      <c r="AK864" t="str">
        <f t="shared" si="166"/>
        <v>ORD26004822</v>
      </c>
      <c r="AL864">
        <f>IF(E864&lt;&gt;"CAPTURE","",COUNTIF(Orders!$H:$H,AK864))</f>
        <v>1</v>
      </c>
      <c r="AP864" t="str">
        <f t="shared" si="167"/>
        <v>Matched to Order</v>
      </c>
      <c r="AQ864">
        <f>IF(COUNTIF($A$2:A864,A864)=1,1,0)</f>
        <v>1</v>
      </c>
    </row>
    <row r="865" spans="1:43" x14ac:dyDescent="0.3">
      <c r="A865" t="s">
        <v>12831</v>
      </c>
      <c r="C865" t="s">
        <v>9544</v>
      </c>
      <c r="D865" s="1">
        <v>46270</v>
      </c>
      <c r="E865" t="s">
        <v>11819</v>
      </c>
      <c r="F865" t="s">
        <v>9</v>
      </c>
      <c r="G865">
        <v>1299</v>
      </c>
      <c r="H865">
        <v>0</v>
      </c>
      <c r="I865">
        <v>0</v>
      </c>
      <c r="J865">
        <v>1299</v>
      </c>
      <c r="K865" s="1">
        <v>46272</v>
      </c>
      <c r="L865" t="s">
        <v>12661</v>
      </c>
      <c r="M865">
        <f t="shared" si="156"/>
        <v>1</v>
      </c>
      <c r="N865">
        <f>COUNTIF(Orders!$A:$A,C865)</f>
        <v>1</v>
      </c>
      <c r="P865">
        <f>COUNTIF(Orders!$H:$H,UPPER(SUBSTITUTE(TRIM(C865),"-","")))</f>
        <v>1</v>
      </c>
      <c r="R865" t="str">
        <f t="shared" si="157"/>
        <v>Matched Order Reference</v>
      </c>
      <c r="S865">
        <f t="shared" si="158"/>
        <v>1</v>
      </c>
      <c r="V865" cm="1">
        <f t="array" ref="V865">IF(E865&lt;&gt;"CAPTURE",0,SUMPRODUCT((MDR_Rates!$A$2:$A$10=F865)*(G865&gt;MDR_Rates!$B$2:$B$10)*((MDR_Rates!$C$2:$C$10="")+(G865&lt;=MDR_Rates!$C$2:$C$10))*MDR_Rates!$D$2:$D$10))</f>
        <v>0</v>
      </c>
      <c r="W865">
        <f t="shared" si="159"/>
        <v>0</v>
      </c>
      <c r="X865">
        <f t="shared" si="160"/>
        <v>0</v>
      </c>
      <c r="Y865">
        <f t="shared" si="161"/>
        <v>0</v>
      </c>
      <c r="Z865">
        <f t="shared" si="162"/>
        <v>0</v>
      </c>
      <c r="AG865" t="str">
        <f t="shared" si="163"/>
        <v/>
      </c>
      <c r="AI865" t="str">
        <f t="shared" si="164"/>
        <v/>
      </c>
      <c r="AJ865" t="str">
        <f t="shared" si="165"/>
        <v/>
      </c>
      <c r="AK865" t="str">
        <f t="shared" si="166"/>
        <v>ORD26004825</v>
      </c>
      <c r="AL865">
        <f>IF(E865&lt;&gt;"CAPTURE","",COUNTIF(Orders!$H:$H,AK865))</f>
        <v>1</v>
      </c>
      <c r="AP865" t="str">
        <f t="shared" si="167"/>
        <v>Matched to Order</v>
      </c>
      <c r="AQ865">
        <f>IF(COUNTIF($A$2:A865,A865)=1,1,0)</f>
        <v>1</v>
      </c>
    </row>
    <row r="866" spans="1:43" x14ac:dyDescent="0.3">
      <c r="A866" t="s">
        <v>12832</v>
      </c>
      <c r="C866" t="s">
        <v>9549</v>
      </c>
      <c r="D866" s="1">
        <v>46270</v>
      </c>
      <c r="E866" t="s">
        <v>11819</v>
      </c>
      <c r="F866" t="s">
        <v>9</v>
      </c>
      <c r="G866">
        <v>4999</v>
      </c>
      <c r="H866">
        <v>15</v>
      </c>
      <c r="I866">
        <v>2.7</v>
      </c>
      <c r="J866">
        <v>4981.3</v>
      </c>
      <c r="K866" s="1">
        <v>46272</v>
      </c>
      <c r="L866" t="s">
        <v>12661</v>
      </c>
      <c r="M866">
        <f t="shared" si="156"/>
        <v>1</v>
      </c>
      <c r="N866">
        <f>COUNTIF(Orders!$A:$A,C866)</f>
        <v>1</v>
      </c>
      <c r="P866">
        <f>COUNTIF(Orders!$H:$H,UPPER(SUBSTITUTE(TRIM(C866),"-","")))</f>
        <v>1</v>
      </c>
      <c r="R866" t="str">
        <f t="shared" si="157"/>
        <v>Matched Order Reference</v>
      </c>
      <c r="S866">
        <f t="shared" si="158"/>
        <v>1</v>
      </c>
      <c r="V866" cm="1">
        <f t="array" ref="V866">IF(E866&lt;&gt;"CAPTURE",0,SUMPRODUCT((MDR_Rates!$A$2:$A$10=F866)*(G866&gt;MDR_Rates!$B$2:$B$10)*((MDR_Rates!$C$2:$C$10="")+(G866&lt;=MDR_Rates!$C$2:$C$10))*MDR_Rates!$D$2:$D$10))</f>
        <v>0.3</v>
      </c>
      <c r="W866">
        <f t="shared" si="159"/>
        <v>15</v>
      </c>
      <c r="X866">
        <f t="shared" si="160"/>
        <v>2.7</v>
      </c>
      <c r="Y866">
        <f t="shared" si="161"/>
        <v>0</v>
      </c>
      <c r="Z866">
        <f t="shared" si="162"/>
        <v>0</v>
      </c>
      <c r="AG866" t="str">
        <f t="shared" si="163"/>
        <v/>
      </c>
      <c r="AI866" t="str">
        <f t="shared" si="164"/>
        <v/>
      </c>
      <c r="AJ866" t="str">
        <f t="shared" si="165"/>
        <v/>
      </c>
      <c r="AK866" t="str">
        <f t="shared" si="166"/>
        <v>ORD26004828</v>
      </c>
      <c r="AL866">
        <f>IF(E866&lt;&gt;"CAPTURE","",COUNTIF(Orders!$H:$H,AK866))</f>
        <v>1</v>
      </c>
      <c r="AP866" t="str">
        <f t="shared" si="167"/>
        <v>Matched to Order</v>
      </c>
      <c r="AQ866">
        <f>IF(COUNTIF($A$2:A866,A866)=1,1,0)</f>
        <v>1</v>
      </c>
    </row>
    <row r="867" spans="1:43" x14ac:dyDescent="0.3">
      <c r="A867" t="s">
        <v>12833</v>
      </c>
      <c r="C867" t="s">
        <v>9808</v>
      </c>
      <c r="D867" s="1">
        <v>46270</v>
      </c>
      <c r="E867" t="s">
        <v>11819</v>
      </c>
      <c r="F867" t="s">
        <v>9</v>
      </c>
      <c r="G867">
        <v>4298</v>
      </c>
      <c r="H867">
        <v>12.89</v>
      </c>
      <c r="I867">
        <v>2.3199999999999998</v>
      </c>
      <c r="J867">
        <v>4282.79</v>
      </c>
      <c r="K867" s="1">
        <v>46272</v>
      </c>
      <c r="L867" t="s">
        <v>12661</v>
      </c>
      <c r="M867">
        <f t="shared" si="156"/>
        <v>1</v>
      </c>
      <c r="N867">
        <f>COUNTIF(Orders!$A:$A,C867)</f>
        <v>1</v>
      </c>
      <c r="P867">
        <f>COUNTIF(Orders!$H:$H,UPPER(SUBSTITUTE(TRIM(C867),"-","")))</f>
        <v>1</v>
      </c>
      <c r="R867" t="str">
        <f t="shared" si="157"/>
        <v>Matched Order Reference</v>
      </c>
      <c r="S867">
        <f t="shared" si="158"/>
        <v>1</v>
      </c>
      <c r="V867" cm="1">
        <f t="array" ref="V867">IF(E867&lt;&gt;"CAPTURE",0,SUMPRODUCT((MDR_Rates!$A$2:$A$10=F867)*(G867&gt;MDR_Rates!$B$2:$B$10)*((MDR_Rates!$C$2:$C$10="")+(G867&lt;=MDR_Rates!$C$2:$C$10))*MDR_Rates!$D$2:$D$10))</f>
        <v>0.3</v>
      </c>
      <c r="W867">
        <f t="shared" si="159"/>
        <v>12.89</v>
      </c>
      <c r="X867">
        <f t="shared" si="160"/>
        <v>2.3199999999999998</v>
      </c>
      <c r="Y867">
        <f t="shared" si="161"/>
        <v>0</v>
      </c>
      <c r="Z867">
        <f t="shared" si="162"/>
        <v>0</v>
      </c>
      <c r="AG867" t="str">
        <f t="shared" si="163"/>
        <v/>
      </c>
      <c r="AI867" t="str">
        <f t="shared" si="164"/>
        <v/>
      </c>
      <c r="AJ867" t="str">
        <f t="shared" si="165"/>
        <v/>
      </c>
      <c r="AK867" t="str">
        <f t="shared" si="166"/>
        <v>ORD26004962</v>
      </c>
      <c r="AL867">
        <f>IF(E867&lt;&gt;"CAPTURE","",COUNTIF(Orders!$H:$H,AK867))</f>
        <v>1</v>
      </c>
      <c r="AP867" t="str">
        <f t="shared" si="167"/>
        <v>Matched to Order</v>
      </c>
      <c r="AQ867">
        <f>IF(COUNTIF($A$2:A867,A867)=1,1,0)</f>
        <v>1</v>
      </c>
    </row>
    <row r="868" spans="1:43" x14ac:dyDescent="0.3">
      <c r="A868" t="s">
        <v>12834</v>
      </c>
      <c r="C868" t="s">
        <v>9810</v>
      </c>
      <c r="D868" s="1">
        <v>46270</v>
      </c>
      <c r="E868" t="s">
        <v>11819</v>
      </c>
      <c r="F868" t="s">
        <v>9</v>
      </c>
      <c r="G868">
        <v>3998</v>
      </c>
      <c r="H868">
        <v>11.99</v>
      </c>
      <c r="I868">
        <v>2.16</v>
      </c>
      <c r="J868">
        <v>3983.85</v>
      </c>
      <c r="K868" s="1">
        <v>46272</v>
      </c>
      <c r="L868" t="s">
        <v>12661</v>
      </c>
      <c r="M868">
        <f t="shared" si="156"/>
        <v>1</v>
      </c>
      <c r="N868">
        <f>COUNTIF(Orders!$A:$A,C868)</f>
        <v>1</v>
      </c>
      <c r="P868">
        <f>COUNTIF(Orders!$H:$H,UPPER(SUBSTITUTE(TRIM(C868),"-","")))</f>
        <v>1</v>
      </c>
      <c r="R868" t="str">
        <f t="shared" si="157"/>
        <v>Matched Order Reference</v>
      </c>
      <c r="S868">
        <f t="shared" si="158"/>
        <v>1</v>
      </c>
      <c r="V868" cm="1">
        <f t="array" ref="V868">IF(E868&lt;&gt;"CAPTURE",0,SUMPRODUCT((MDR_Rates!$A$2:$A$10=F868)*(G868&gt;MDR_Rates!$B$2:$B$10)*((MDR_Rates!$C$2:$C$10="")+(G868&lt;=MDR_Rates!$C$2:$C$10))*MDR_Rates!$D$2:$D$10))</f>
        <v>0.3</v>
      </c>
      <c r="W868">
        <f t="shared" si="159"/>
        <v>11.99</v>
      </c>
      <c r="X868">
        <f t="shared" si="160"/>
        <v>2.16</v>
      </c>
      <c r="Y868">
        <f t="shared" si="161"/>
        <v>0</v>
      </c>
      <c r="Z868">
        <f t="shared" si="162"/>
        <v>0</v>
      </c>
      <c r="AG868" t="str">
        <f t="shared" si="163"/>
        <v/>
      </c>
      <c r="AI868" t="str">
        <f t="shared" si="164"/>
        <v/>
      </c>
      <c r="AJ868" t="str">
        <f t="shared" si="165"/>
        <v/>
      </c>
      <c r="AK868" t="str">
        <f t="shared" si="166"/>
        <v>ORD26004963</v>
      </c>
      <c r="AL868">
        <f>IF(E868&lt;&gt;"CAPTURE","",COUNTIF(Orders!$H:$H,AK868))</f>
        <v>1</v>
      </c>
      <c r="AP868" t="str">
        <f t="shared" si="167"/>
        <v>Matched to Order</v>
      </c>
      <c r="AQ868">
        <f>IF(COUNTIF($A$2:A868,A868)=1,1,0)</f>
        <v>1</v>
      </c>
    </row>
    <row r="869" spans="1:43" x14ac:dyDescent="0.3">
      <c r="A869" t="s">
        <v>12835</v>
      </c>
      <c r="C869" t="s">
        <v>9909</v>
      </c>
      <c r="D869" s="1">
        <v>46270</v>
      </c>
      <c r="E869" t="s">
        <v>11819</v>
      </c>
      <c r="F869" t="s">
        <v>9</v>
      </c>
      <c r="G869">
        <v>798</v>
      </c>
      <c r="H869">
        <v>0</v>
      </c>
      <c r="I869">
        <v>0</v>
      </c>
      <c r="J869">
        <v>798</v>
      </c>
      <c r="K869" s="1">
        <v>46272</v>
      </c>
      <c r="L869" t="s">
        <v>12661</v>
      </c>
      <c r="M869">
        <f t="shared" si="156"/>
        <v>1</v>
      </c>
      <c r="N869">
        <f>COUNTIF(Orders!$A:$A,C869)</f>
        <v>1</v>
      </c>
      <c r="P869">
        <f>COUNTIF(Orders!$H:$H,UPPER(SUBSTITUTE(TRIM(C869),"-","")))</f>
        <v>1</v>
      </c>
      <c r="R869" t="str">
        <f t="shared" si="157"/>
        <v>Matched Order Reference</v>
      </c>
      <c r="S869">
        <f t="shared" si="158"/>
        <v>1</v>
      </c>
      <c r="V869" cm="1">
        <f t="array" ref="V869">IF(E869&lt;&gt;"CAPTURE",0,SUMPRODUCT((MDR_Rates!$A$2:$A$10=F869)*(G869&gt;MDR_Rates!$B$2:$B$10)*((MDR_Rates!$C$2:$C$10="")+(G869&lt;=MDR_Rates!$C$2:$C$10))*MDR_Rates!$D$2:$D$10))</f>
        <v>0</v>
      </c>
      <c r="W869">
        <f t="shared" si="159"/>
        <v>0</v>
      </c>
      <c r="X869">
        <f t="shared" si="160"/>
        <v>0</v>
      </c>
      <c r="Y869">
        <f t="shared" si="161"/>
        <v>0</v>
      </c>
      <c r="Z869">
        <f t="shared" si="162"/>
        <v>0</v>
      </c>
      <c r="AG869" t="str">
        <f t="shared" si="163"/>
        <v/>
      </c>
      <c r="AI869" t="str">
        <f t="shared" si="164"/>
        <v/>
      </c>
      <c r="AJ869" t="str">
        <f t="shared" si="165"/>
        <v/>
      </c>
      <c r="AK869" t="str">
        <f t="shared" si="166"/>
        <v>ORD26005014</v>
      </c>
      <c r="AL869">
        <f>IF(E869&lt;&gt;"CAPTURE","",COUNTIF(Orders!$H:$H,AK869))</f>
        <v>1</v>
      </c>
      <c r="AP869" t="str">
        <f t="shared" si="167"/>
        <v>Matched to Order</v>
      </c>
      <c r="AQ869">
        <f>IF(COUNTIF($A$2:A869,A869)=1,1,0)</f>
        <v>1</v>
      </c>
    </row>
    <row r="870" spans="1:43" x14ac:dyDescent="0.3">
      <c r="A870" t="s">
        <v>12836</v>
      </c>
      <c r="C870" t="s">
        <v>9943</v>
      </c>
      <c r="D870" s="1">
        <v>46270</v>
      </c>
      <c r="E870" t="s">
        <v>11819</v>
      </c>
      <c r="F870" t="s">
        <v>9</v>
      </c>
      <c r="G870">
        <v>1799</v>
      </c>
      <c r="H870">
        <v>0</v>
      </c>
      <c r="I870">
        <v>0</v>
      </c>
      <c r="J870">
        <v>1799</v>
      </c>
      <c r="K870" s="1">
        <v>46272</v>
      </c>
      <c r="L870" t="s">
        <v>12661</v>
      </c>
      <c r="M870">
        <f t="shared" si="156"/>
        <v>1</v>
      </c>
      <c r="N870">
        <f>COUNTIF(Orders!$A:$A,C870)</f>
        <v>1</v>
      </c>
      <c r="P870">
        <f>COUNTIF(Orders!$H:$H,UPPER(SUBSTITUTE(TRIM(C870),"-","")))</f>
        <v>1</v>
      </c>
      <c r="R870" t="str">
        <f t="shared" si="157"/>
        <v>Matched Order Reference</v>
      </c>
      <c r="S870">
        <f t="shared" si="158"/>
        <v>1</v>
      </c>
      <c r="V870" cm="1">
        <f t="array" ref="V870">IF(E870&lt;&gt;"CAPTURE",0,SUMPRODUCT((MDR_Rates!$A$2:$A$10=F870)*(G870&gt;MDR_Rates!$B$2:$B$10)*((MDR_Rates!$C$2:$C$10="")+(G870&lt;=MDR_Rates!$C$2:$C$10))*MDR_Rates!$D$2:$D$10))</f>
        <v>0</v>
      </c>
      <c r="W870">
        <f t="shared" si="159"/>
        <v>0</v>
      </c>
      <c r="X870">
        <f t="shared" si="160"/>
        <v>0</v>
      </c>
      <c r="Y870">
        <f t="shared" si="161"/>
        <v>0</v>
      </c>
      <c r="Z870">
        <f t="shared" si="162"/>
        <v>0</v>
      </c>
      <c r="AG870" t="str">
        <f t="shared" si="163"/>
        <v/>
      </c>
      <c r="AI870" t="str">
        <f t="shared" si="164"/>
        <v/>
      </c>
      <c r="AJ870" t="str">
        <f t="shared" si="165"/>
        <v/>
      </c>
      <c r="AK870" t="str">
        <f t="shared" si="166"/>
        <v>ORD26005032</v>
      </c>
      <c r="AL870">
        <f>IF(E870&lt;&gt;"CAPTURE","",COUNTIF(Orders!$H:$H,AK870))</f>
        <v>1</v>
      </c>
      <c r="AP870" t="str">
        <f t="shared" si="167"/>
        <v>Matched to Order</v>
      </c>
      <c r="AQ870">
        <f>IF(COUNTIF($A$2:A870,A870)=1,1,0)</f>
        <v>1</v>
      </c>
    </row>
    <row r="871" spans="1:43" x14ac:dyDescent="0.3">
      <c r="A871" t="s">
        <v>12837</v>
      </c>
      <c r="C871" t="s">
        <v>9955</v>
      </c>
      <c r="D871" s="1">
        <v>46270</v>
      </c>
      <c r="E871" t="s">
        <v>11819</v>
      </c>
      <c r="F871" t="s">
        <v>33</v>
      </c>
      <c r="G871">
        <v>4098</v>
      </c>
      <c r="H871">
        <v>49.18</v>
      </c>
      <c r="I871">
        <v>8.85</v>
      </c>
      <c r="J871">
        <v>4039.97</v>
      </c>
      <c r="K871" s="1">
        <v>46272</v>
      </c>
      <c r="L871" t="s">
        <v>12661</v>
      </c>
      <c r="M871">
        <f t="shared" si="156"/>
        <v>1</v>
      </c>
      <c r="N871">
        <f>COUNTIF(Orders!$A:$A,C871)</f>
        <v>1</v>
      </c>
      <c r="P871">
        <f>COUNTIF(Orders!$H:$H,UPPER(SUBSTITUTE(TRIM(C871),"-","")))</f>
        <v>1</v>
      </c>
      <c r="R871" t="str">
        <f t="shared" si="157"/>
        <v>Matched Order Reference</v>
      </c>
      <c r="S871">
        <f t="shared" si="158"/>
        <v>1</v>
      </c>
      <c r="V871" cm="1">
        <f t="array" ref="V871">IF(E871&lt;&gt;"CAPTURE",0,SUMPRODUCT((MDR_Rates!$A$2:$A$10=F871)*(G871&gt;MDR_Rates!$B$2:$B$10)*((MDR_Rates!$C$2:$C$10="")+(G871&lt;=MDR_Rates!$C$2:$C$10))*MDR_Rates!$D$2:$D$10))</f>
        <v>1.2</v>
      </c>
      <c r="W871">
        <f t="shared" si="159"/>
        <v>49.18</v>
      </c>
      <c r="X871">
        <f t="shared" si="160"/>
        <v>8.85</v>
      </c>
      <c r="Y871">
        <f t="shared" si="161"/>
        <v>0</v>
      </c>
      <c r="Z871">
        <f t="shared" si="162"/>
        <v>0</v>
      </c>
      <c r="AG871" t="str">
        <f t="shared" si="163"/>
        <v/>
      </c>
      <c r="AI871" t="str">
        <f t="shared" si="164"/>
        <v/>
      </c>
      <c r="AJ871" t="str">
        <f t="shared" si="165"/>
        <v/>
      </c>
      <c r="AK871" t="str">
        <f t="shared" si="166"/>
        <v>ORD26005038</v>
      </c>
      <c r="AL871">
        <f>IF(E871&lt;&gt;"CAPTURE","",COUNTIF(Orders!$H:$H,AK871))</f>
        <v>1</v>
      </c>
      <c r="AP871" t="str">
        <f t="shared" si="167"/>
        <v>Matched to Order</v>
      </c>
      <c r="AQ871">
        <f>IF(COUNTIF($A$2:A871,A871)=1,1,0)</f>
        <v>1</v>
      </c>
    </row>
    <row r="872" spans="1:43" x14ac:dyDescent="0.3">
      <c r="A872" t="s">
        <v>12838</v>
      </c>
      <c r="C872" t="s">
        <v>9988</v>
      </c>
      <c r="D872" s="1">
        <v>46270</v>
      </c>
      <c r="E872" t="s">
        <v>11819</v>
      </c>
      <c r="F872" t="s">
        <v>17</v>
      </c>
      <c r="G872">
        <v>5997</v>
      </c>
      <c r="H872">
        <v>95.95</v>
      </c>
      <c r="I872">
        <v>17.27</v>
      </c>
      <c r="J872">
        <v>5883.78</v>
      </c>
      <c r="K872" s="1">
        <v>46272</v>
      </c>
      <c r="L872" t="s">
        <v>12661</v>
      </c>
      <c r="M872">
        <f t="shared" si="156"/>
        <v>1</v>
      </c>
      <c r="N872">
        <f>COUNTIF(Orders!$A:$A,C872)</f>
        <v>1</v>
      </c>
      <c r="P872">
        <f>COUNTIF(Orders!$H:$H,UPPER(SUBSTITUTE(TRIM(C872),"-","")))</f>
        <v>1</v>
      </c>
      <c r="R872" t="str">
        <f t="shared" si="157"/>
        <v>Matched Order Reference</v>
      </c>
      <c r="S872">
        <f t="shared" si="158"/>
        <v>1</v>
      </c>
      <c r="V872" cm="1">
        <f t="array" ref="V872">IF(E872&lt;&gt;"CAPTURE",0,SUMPRODUCT((MDR_Rates!$A$2:$A$10=F872)*(G872&gt;MDR_Rates!$B$2:$B$10)*((MDR_Rates!$C$2:$C$10="")+(G872&lt;=MDR_Rates!$C$2:$C$10))*MDR_Rates!$D$2:$D$10))</f>
        <v>1.6</v>
      </c>
      <c r="W872">
        <f t="shared" si="159"/>
        <v>95.95</v>
      </c>
      <c r="X872">
        <f t="shared" si="160"/>
        <v>17.27</v>
      </c>
      <c r="Y872">
        <f t="shared" si="161"/>
        <v>0</v>
      </c>
      <c r="Z872">
        <f t="shared" si="162"/>
        <v>0</v>
      </c>
      <c r="AG872" t="str">
        <f t="shared" si="163"/>
        <v/>
      </c>
      <c r="AI872" t="str">
        <f t="shared" si="164"/>
        <v/>
      </c>
      <c r="AJ872" t="str">
        <f t="shared" si="165"/>
        <v/>
      </c>
      <c r="AK872" t="str">
        <f t="shared" si="166"/>
        <v>ORD26005056</v>
      </c>
      <c r="AL872">
        <f>IF(E872&lt;&gt;"CAPTURE","",COUNTIF(Orders!$H:$H,AK872))</f>
        <v>1</v>
      </c>
      <c r="AP872" t="str">
        <f t="shared" si="167"/>
        <v>Matched to Order</v>
      </c>
      <c r="AQ872">
        <f>IF(COUNTIF($A$2:A872,A872)=1,1,0)</f>
        <v>1</v>
      </c>
    </row>
    <row r="873" spans="1:43" x14ac:dyDescent="0.3">
      <c r="A873" t="s">
        <v>12839</v>
      </c>
      <c r="C873" t="s">
        <v>10059</v>
      </c>
      <c r="D873" s="1">
        <v>46270</v>
      </c>
      <c r="E873" t="s">
        <v>11819</v>
      </c>
      <c r="F873" t="s">
        <v>17</v>
      </c>
      <c r="G873">
        <v>349</v>
      </c>
      <c r="H873">
        <v>6.28</v>
      </c>
      <c r="I873">
        <v>1.1299999999999999</v>
      </c>
      <c r="J873">
        <v>341.59</v>
      </c>
      <c r="K873" s="1">
        <v>46272</v>
      </c>
      <c r="L873" t="s">
        <v>12661</v>
      </c>
      <c r="M873">
        <f t="shared" si="156"/>
        <v>1</v>
      </c>
      <c r="N873">
        <f>COUNTIF(Orders!$A:$A,C873)</f>
        <v>1</v>
      </c>
      <c r="P873">
        <f>COUNTIF(Orders!$H:$H,UPPER(SUBSTITUTE(TRIM(C873),"-","")))</f>
        <v>1</v>
      </c>
      <c r="R873" t="str">
        <f t="shared" si="157"/>
        <v>Matched Order Reference</v>
      </c>
      <c r="S873">
        <f t="shared" si="158"/>
        <v>1</v>
      </c>
      <c r="V873" cm="1">
        <f t="array" ref="V873">IF(E873&lt;&gt;"CAPTURE",0,SUMPRODUCT((MDR_Rates!$A$2:$A$10=F873)*(G873&gt;MDR_Rates!$B$2:$B$10)*((MDR_Rates!$C$2:$C$10="")+(G873&lt;=MDR_Rates!$C$2:$C$10))*MDR_Rates!$D$2:$D$10))</f>
        <v>1.8</v>
      </c>
      <c r="W873">
        <f t="shared" si="159"/>
        <v>6.28</v>
      </c>
      <c r="X873">
        <f t="shared" si="160"/>
        <v>1.1299999999999999</v>
      </c>
      <c r="Y873">
        <f t="shared" si="161"/>
        <v>0</v>
      </c>
      <c r="Z873">
        <f t="shared" si="162"/>
        <v>0</v>
      </c>
      <c r="AG873" t="str">
        <f t="shared" si="163"/>
        <v/>
      </c>
      <c r="AI873" t="str">
        <f t="shared" si="164"/>
        <v/>
      </c>
      <c r="AJ873" t="str">
        <f t="shared" si="165"/>
        <v/>
      </c>
      <c r="AK873" t="str">
        <f t="shared" si="166"/>
        <v>ORD26005092</v>
      </c>
      <c r="AL873">
        <f>IF(E873&lt;&gt;"CAPTURE","",COUNTIF(Orders!$H:$H,AK873))</f>
        <v>1</v>
      </c>
      <c r="AP873" t="str">
        <f t="shared" si="167"/>
        <v>Matched to Order</v>
      </c>
      <c r="AQ873">
        <f>IF(COUNTIF($A$2:A873,A873)=1,1,0)</f>
        <v>1</v>
      </c>
    </row>
    <row r="874" spans="1:43" x14ac:dyDescent="0.3">
      <c r="A874" t="s">
        <v>12840</v>
      </c>
      <c r="C874" t="s">
        <v>12841</v>
      </c>
      <c r="D874" s="1">
        <v>46270</v>
      </c>
      <c r="E874" t="s">
        <v>11819</v>
      </c>
      <c r="F874" t="s">
        <v>9</v>
      </c>
      <c r="G874">
        <v>698</v>
      </c>
      <c r="H874">
        <v>0</v>
      </c>
      <c r="I874">
        <v>0</v>
      </c>
      <c r="J874">
        <v>698</v>
      </c>
      <c r="K874" s="1">
        <v>46272</v>
      </c>
      <c r="L874" t="s">
        <v>12661</v>
      </c>
      <c r="M874">
        <f t="shared" si="156"/>
        <v>1</v>
      </c>
      <c r="N874">
        <f>COUNTIF(Orders!$A:$A,C874)</f>
        <v>1</v>
      </c>
      <c r="P874">
        <f>COUNTIF(Orders!$H:$H,UPPER(SUBSTITUTE(TRIM(C874),"-","")))</f>
        <v>1</v>
      </c>
      <c r="R874" t="str">
        <f t="shared" si="157"/>
        <v>Matched Order Reference</v>
      </c>
      <c r="S874">
        <f t="shared" si="158"/>
        <v>1</v>
      </c>
      <c r="V874" cm="1">
        <f t="array" ref="V874">IF(E874&lt;&gt;"CAPTURE",0,SUMPRODUCT((MDR_Rates!$A$2:$A$10=F874)*(G874&gt;MDR_Rates!$B$2:$B$10)*((MDR_Rates!$C$2:$C$10="")+(G874&lt;=MDR_Rates!$C$2:$C$10))*MDR_Rates!$D$2:$D$10))</f>
        <v>0</v>
      </c>
      <c r="W874">
        <f t="shared" si="159"/>
        <v>0</v>
      </c>
      <c r="X874">
        <f t="shared" si="160"/>
        <v>0</v>
      </c>
      <c r="Y874">
        <f t="shared" si="161"/>
        <v>0</v>
      </c>
      <c r="Z874">
        <f t="shared" si="162"/>
        <v>0</v>
      </c>
      <c r="AG874" t="str">
        <f t="shared" si="163"/>
        <v/>
      </c>
      <c r="AI874" t="str">
        <f t="shared" si="164"/>
        <v/>
      </c>
      <c r="AJ874" t="str">
        <f t="shared" si="165"/>
        <v/>
      </c>
      <c r="AK874" t="str">
        <f t="shared" si="166"/>
        <v>ORD26005153</v>
      </c>
      <c r="AL874">
        <f>IF(E874&lt;&gt;"CAPTURE","",COUNTIF(Orders!$H:$H,AK874))</f>
        <v>1</v>
      </c>
      <c r="AP874" t="str">
        <f t="shared" si="167"/>
        <v>Matched to Order</v>
      </c>
      <c r="AQ874">
        <f>IF(COUNTIF($A$2:A874,A874)=1,1,0)</f>
        <v>1</v>
      </c>
    </row>
    <row r="875" spans="1:43" x14ac:dyDescent="0.3">
      <c r="A875" t="s">
        <v>12842</v>
      </c>
      <c r="C875" t="s">
        <v>10194</v>
      </c>
      <c r="D875" s="1">
        <v>46270</v>
      </c>
      <c r="E875" t="s">
        <v>11819</v>
      </c>
      <c r="F875" t="s">
        <v>33</v>
      </c>
      <c r="G875">
        <v>4999</v>
      </c>
      <c r="H875">
        <v>59.99</v>
      </c>
      <c r="I875">
        <v>10.8</v>
      </c>
      <c r="J875">
        <v>4928.21</v>
      </c>
      <c r="K875" s="1">
        <v>46272</v>
      </c>
      <c r="L875" t="s">
        <v>12661</v>
      </c>
      <c r="M875">
        <f t="shared" si="156"/>
        <v>1</v>
      </c>
      <c r="N875">
        <f>COUNTIF(Orders!$A:$A,C875)</f>
        <v>1</v>
      </c>
      <c r="P875">
        <f>COUNTIF(Orders!$H:$H,UPPER(SUBSTITUTE(TRIM(C875),"-","")))</f>
        <v>1</v>
      </c>
      <c r="R875" t="str">
        <f t="shared" si="157"/>
        <v>Matched Order Reference</v>
      </c>
      <c r="S875">
        <f t="shared" si="158"/>
        <v>1</v>
      </c>
      <c r="V875" cm="1">
        <f t="array" ref="V875">IF(E875&lt;&gt;"CAPTURE",0,SUMPRODUCT((MDR_Rates!$A$2:$A$10=F875)*(G875&gt;MDR_Rates!$B$2:$B$10)*((MDR_Rates!$C$2:$C$10="")+(G875&lt;=MDR_Rates!$C$2:$C$10))*MDR_Rates!$D$2:$D$10))</f>
        <v>1.2</v>
      </c>
      <c r="W875">
        <f t="shared" si="159"/>
        <v>59.99</v>
      </c>
      <c r="X875">
        <f t="shared" si="160"/>
        <v>10.8</v>
      </c>
      <c r="Y875">
        <f t="shared" si="161"/>
        <v>0</v>
      </c>
      <c r="Z875">
        <f t="shared" si="162"/>
        <v>0</v>
      </c>
      <c r="AG875" t="str">
        <f t="shared" si="163"/>
        <v/>
      </c>
      <c r="AI875" t="str">
        <f t="shared" si="164"/>
        <v/>
      </c>
      <c r="AJ875" t="str">
        <f t="shared" si="165"/>
        <v/>
      </c>
      <c r="AK875" t="str">
        <f t="shared" si="166"/>
        <v>ORD26005164</v>
      </c>
      <c r="AL875">
        <f>IF(E875&lt;&gt;"CAPTURE","",COUNTIF(Orders!$H:$H,AK875))</f>
        <v>1</v>
      </c>
      <c r="AP875" t="str">
        <f t="shared" si="167"/>
        <v>Matched to Order</v>
      </c>
      <c r="AQ875">
        <f>IF(COUNTIF($A$2:A875,A875)=1,1,0)</f>
        <v>1</v>
      </c>
    </row>
    <row r="876" spans="1:43" x14ac:dyDescent="0.3">
      <c r="A876" t="s">
        <v>12843</v>
      </c>
      <c r="C876" t="s">
        <v>10266</v>
      </c>
      <c r="D876" s="1">
        <v>46270</v>
      </c>
      <c r="E876" t="s">
        <v>11819</v>
      </c>
      <c r="F876" t="s">
        <v>9</v>
      </c>
      <c r="G876">
        <v>299</v>
      </c>
      <c r="H876">
        <v>0</v>
      </c>
      <c r="I876">
        <v>0</v>
      </c>
      <c r="J876">
        <v>299</v>
      </c>
      <c r="K876" s="1">
        <v>46272</v>
      </c>
      <c r="L876" t="s">
        <v>12661</v>
      </c>
      <c r="M876">
        <f t="shared" si="156"/>
        <v>1</v>
      </c>
      <c r="N876">
        <f>COUNTIF(Orders!$A:$A,C876)</f>
        <v>1</v>
      </c>
      <c r="P876">
        <f>COUNTIF(Orders!$H:$H,UPPER(SUBSTITUTE(TRIM(C876),"-","")))</f>
        <v>1</v>
      </c>
      <c r="R876" t="str">
        <f t="shared" si="157"/>
        <v>Matched Order Reference</v>
      </c>
      <c r="S876">
        <f t="shared" si="158"/>
        <v>1</v>
      </c>
      <c r="V876" cm="1">
        <f t="array" ref="V876">IF(E876&lt;&gt;"CAPTURE",0,SUMPRODUCT((MDR_Rates!$A$2:$A$10=F876)*(G876&gt;MDR_Rates!$B$2:$B$10)*((MDR_Rates!$C$2:$C$10="")+(G876&lt;=MDR_Rates!$C$2:$C$10))*MDR_Rates!$D$2:$D$10))</f>
        <v>0</v>
      </c>
      <c r="W876">
        <f t="shared" si="159"/>
        <v>0</v>
      </c>
      <c r="X876">
        <f t="shared" si="160"/>
        <v>0</v>
      </c>
      <c r="Y876">
        <f t="shared" si="161"/>
        <v>0</v>
      </c>
      <c r="Z876">
        <f t="shared" si="162"/>
        <v>0</v>
      </c>
      <c r="AG876" t="str">
        <f t="shared" si="163"/>
        <v/>
      </c>
      <c r="AI876" t="str">
        <f t="shared" si="164"/>
        <v/>
      </c>
      <c r="AJ876" t="str">
        <f t="shared" si="165"/>
        <v/>
      </c>
      <c r="AK876" t="str">
        <f t="shared" si="166"/>
        <v>ORD26005201</v>
      </c>
      <c r="AL876">
        <f>IF(E876&lt;&gt;"CAPTURE","",COUNTIF(Orders!$H:$H,AK876))</f>
        <v>1</v>
      </c>
      <c r="AP876" t="str">
        <f t="shared" si="167"/>
        <v>Matched to Order</v>
      </c>
      <c r="AQ876">
        <f>IF(COUNTIF($A$2:A876,A876)=1,1,0)</f>
        <v>1</v>
      </c>
    </row>
    <row r="877" spans="1:43" x14ac:dyDescent="0.3">
      <c r="A877" t="s">
        <v>12844</v>
      </c>
      <c r="C877" t="s">
        <v>10322</v>
      </c>
      <c r="D877" s="1">
        <v>46270</v>
      </c>
      <c r="E877" t="s">
        <v>11819</v>
      </c>
      <c r="F877" t="s">
        <v>17</v>
      </c>
      <c r="G877">
        <v>299</v>
      </c>
      <c r="H877">
        <v>5.38</v>
      </c>
      <c r="I877">
        <v>0.97</v>
      </c>
      <c r="J877">
        <v>292.64999999999998</v>
      </c>
      <c r="K877" s="1">
        <v>46272</v>
      </c>
      <c r="L877" t="s">
        <v>12661</v>
      </c>
      <c r="M877">
        <f t="shared" si="156"/>
        <v>1</v>
      </c>
      <c r="N877">
        <f>COUNTIF(Orders!$A:$A,C877)</f>
        <v>1</v>
      </c>
      <c r="P877">
        <f>COUNTIF(Orders!$H:$H,UPPER(SUBSTITUTE(TRIM(C877),"-","")))</f>
        <v>1</v>
      </c>
      <c r="R877" t="str">
        <f t="shared" si="157"/>
        <v>Matched Order Reference</v>
      </c>
      <c r="S877">
        <f t="shared" si="158"/>
        <v>1</v>
      </c>
      <c r="V877" cm="1">
        <f t="array" ref="V877">IF(E877&lt;&gt;"CAPTURE",0,SUMPRODUCT((MDR_Rates!$A$2:$A$10=F877)*(G877&gt;MDR_Rates!$B$2:$B$10)*((MDR_Rates!$C$2:$C$10="")+(G877&lt;=MDR_Rates!$C$2:$C$10))*MDR_Rates!$D$2:$D$10))</f>
        <v>1.8</v>
      </c>
      <c r="W877">
        <f t="shared" si="159"/>
        <v>5.38</v>
      </c>
      <c r="X877">
        <f t="shared" si="160"/>
        <v>0.97</v>
      </c>
      <c r="Y877">
        <f t="shared" si="161"/>
        <v>0</v>
      </c>
      <c r="Z877">
        <f t="shared" si="162"/>
        <v>0</v>
      </c>
      <c r="AG877" t="str">
        <f t="shared" si="163"/>
        <v/>
      </c>
      <c r="AI877" t="str">
        <f t="shared" si="164"/>
        <v/>
      </c>
      <c r="AJ877" t="str">
        <f t="shared" si="165"/>
        <v/>
      </c>
      <c r="AK877" t="str">
        <f t="shared" si="166"/>
        <v>ORD26005230</v>
      </c>
      <c r="AL877">
        <f>IF(E877&lt;&gt;"CAPTURE","",COUNTIF(Orders!$H:$H,AK877))</f>
        <v>1</v>
      </c>
      <c r="AP877" t="str">
        <f t="shared" si="167"/>
        <v>Matched to Order</v>
      </c>
      <c r="AQ877">
        <f>IF(COUNTIF($A$2:A877,A877)=1,1,0)</f>
        <v>1</v>
      </c>
    </row>
    <row r="878" spans="1:43" x14ac:dyDescent="0.3">
      <c r="A878" t="s">
        <v>12845</v>
      </c>
      <c r="C878" t="s">
        <v>10487</v>
      </c>
      <c r="D878" s="1">
        <v>46270</v>
      </c>
      <c r="E878" t="s">
        <v>11819</v>
      </c>
      <c r="F878" t="s">
        <v>9</v>
      </c>
      <c r="G878">
        <v>2999</v>
      </c>
      <c r="H878">
        <v>9</v>
      </c>
      <c r="I878">
        <v>1.62</v>
      </c>
      <c r="J878">
        <v>2988.38</v>
      </c>
      <c r="K878" s="1">
        <v>46272</v>
      </c>
      <c r="L878" t="s">
        <v>12661</v>
      </c>
      <c r="M878">
        <f t="shared" si="156"/>
        <v>1</v>
      </c>
      <c r="N878">
        <f>COUNTIF(Orders!$A:$A,C878)</f>
        <v>1</v>
      </c>
      <c r="P878">
        <f>COUNTIF(Orders!$H:$H,UPPER(SUBSTITUTE(TRIM(C878),"-","")))</f>
        <v>1</v>
      </c>
      <c r="R878" t="str">
        <f t="shared" si="157"/>
        <v>Matched Order Reference</v>
      </c>
      <c r="S878">
        <f t="shared" si="158"/>
        <v>1</v>
      </c>
      <c r="V878" cm="1">
        <f t="array" ref="V878">IF(E878&lt;&gt;"CAPTURE",0,SUMPRODUCT((MDR_Rates!$A$2:$A$10=F878)*(G878&gt;MDR_Rates!$B$2:$B$10)*((MDR_Rates!$C$2:$C$10="")+(G878&lt;=MDR_Rates!$C$2:$C$10))*MDR_Rates!$D$2:$D$10))</f>
        <v>0.3</v>
      </c>
      <c r="W878">
        <f t="shared" si="159"/>
        <v>9</v>
      </c>
      <c r="X878">
        <f t="shared" si="160"/>
        <v>1.62</v>
      </c>
      <c r="Y878">
        <f t="shared" si="161"/>
        <v>0</v>
      </c>
      <c r="Z878">
        <f t="shared" si="162"/>
        <v>0</v>
      </c>
      <c r="AG878" t="str">
        <f t="shared" si="163"/>
        <v/>
      </c>
      <c r="AI878" t="str">
        <f t="shared" si="164"/>
        <v/>
      </c>
      <c r="AJ878" t="str">
        <f t="shared" si="165"/>
        <v/>
      </c>
      <c r="AK878" t="str">
        <f t="shared" si="166"/>
        <v>ORD26005316</v>
      </c>
      <c r="AL878">
        <f>IF(E878&lt;&gt;"CAPTURE","",COUNTIF(Orders!$H:$H,AK878))</f>
        <v>1</v>
      </c>
      <c r="AP878" t="str">
        <f t="shared" si="167"/>
        <v>Matched to Order</v>
      </c>
      <c r="AQ878">
        <f>IF(COUNTIF($A$2:A878,A878)=1,1,0)</f>
        <v>1</v>
      </c>
    </row>
    <row r="879" spans="1:43" x14ac:dyDescent="0.3">
      <c r="A879" t="s">
        <v>12846</v>
      </c>
      <c r="C879" t="s">
        <v>10542</v>
      </c>
      <c r="D879" s="1">
        <v>46270</v>
      </c>
      <c r="E879" t="s">
        <v>11819</v>
      </c>
      <c r="F879" t="s">
        <v>33</v>
      </c>
      <c r="G879">
        <v>499</v>
      </c>
      <c r="H879">
        <v>7.49</v>
      </c>
      <c r="I879">
        <v>1.35</v>
      </c>
      <c r="J879">
        <v>490.16</v>
      </c>
      <c r="K879" s="1">
        <v>46272</v>
      </c>
      <c r="L879" t="s">
        <v>12661</v>
      </c>
      <c r="M879">
        <f t="shared" si="156"/>
        <v>1</v>
      </c>
      <c r="N879">
        <f>COUNTIF(Orders!$A:$A,C879)</f>
        <v>1</v>
      </c>
      <c r="P879">
        <f>COUNTIF(Orders!$H:$H,UPPER(SUBSTITUTE(TRIM(C879),"-","")))</f>
        <v>1</v>
      </c>
      <c r="R879" t="str">
        <f t="shared" si="157"/>
        <v>Matched Order Reference</v>
      </c>
      <c r="S879">
        <f t="shared" si="158"/>
        <v>1</v>
      </c>
      <c r="V879" cm="1">
        <f t="array" ref="V879">IF(E879&lt;&gt;"CAPTURE",0,SUMPRODUCT((MDR_Rates!$A$2:$A$10=F879)*(G879&gt;MDR_Rates!$B$2:$B$10)*((MDR_Rates!$C$2:$C$10="")+(G879&lt;=MDR_Rates!$C$2:$C$10))*MDR_Rates!$D$2:$D$10))</f>
        <v>1.5</v>
      </c>
      <c r="W879">
        <f t="shared" si="159"/>
        <v>7.49</v>
      </c>
      <c r="X879">
        <f t="shared" si="160"/>
        <v>1.35</v>
      </c>
      <c r="Y879">
        <f t="shared" si="161"/>
        <v>0</v>
      </c>
      <c r="Z879">
        <f t="shared" si="162"/>
        <v>0</v>
      </c>
      <c r="AG879" t="str">
        <f t="shared" si="163"/>
        <v/>
      </c>
      <c r="AI879" t="str">
        <f t="shared" si="164"/>
        <v/>
      </c>
      <c r="AJ879" t="str">
        <f t="shared" si="165"/>
        <v/>
      </c>
      <c r="AK879" t="str">
        <f t="shared" si="166"/>
        <v>ORD26005344</v>
      </c>
      <c r="AL879">
        <f>IF(E879&lt;&gt;"CAPTURE","",COUNTIF(Orders!$H:$H,AK879))</f>
        <v>1</v>
      </c>
      <c r="AP879" t="str">
        <f t="shared" si="167"/>
        <v>Matched to Order</v>
      </c>
      <c r="AQ879">
        <f>IF(COUNTIF($A$2:A879,A879)=1,1,0)</f>
        <v>1</v>
      </c>
    </row>
    <row r="880" spans="1:43" x14ac:dyDescent="0.3">
      <c r="A880" t="s">
        <v>12847</v>
      </c>
      <c r="C880" t="s">
        <v>10799</v>
      </c>
      <c r="D880" s="1">
        <v>46270</v>
      </c>
      <c r="E880" t="s">
        <v>11819</v>
      </c>
      <c r="F880" t="s">
        <v>9</v>
      </c>
      <c r="G880">
        <v>10097</v>
      </c>
      <c r="H880">
        <v>30.29</v>
      </c>
      <c r="I880">
        <v>5.45</v>
      </c>
      <c r="J880">
        <v>10061.26</v>
      </c>
      <c r="K880" s="1">
        <v>46272</v>
      </c>
      <c r="L880" t="s">
        <v>12661</v>
      </c>
      <c r="M880">
        <f t="shared" si="156"/>
        <v>1</v>
      </c>
      <c r="N880">
        <f>COUNTIF(Orders!$A:$A,C880)</f>
        <v>1</v>
      </c>
      <c r="P880">
        <f>COUNTIF(Orders!$H:$H,UPPER(SUBSTITUTE(TRIM(C880),"-","")))</f>
        <v>1</v>
      </c>
      <c r="R880" t="str">
        <f t="shared" si="157"/>
        <v>Matched Order Reference</v>
      </c>
      <c r="S880">
        <f t="shared" si="158"/>
        <v>1</v>
      </c>
      <c r="V880" cm="1">
        <f t="array" ref="V880">IF(E880&lt;&gt;"CAPTURE",0,SUMPRODUCT((MDR_Rates!$A$2:$A$10=F880)*(G880&gt;MDR_Rates!$B$2:$B$10)*((MDR_Rates!$C$2:$C$10="")+(G880&lt;=MDR_Rates!$C$2:$C$10))*MDR_Rates!$D$2:$D$10))</f>
        <v>0.3</v>
      </c>
      <c r="W880">
        <f t="shared" si="159"/>
        <v>30.29</v>
      </c>
      <c r="X880">
        <f t="shared" si="160"/>
        <v>5.45</v>
      </c>
      <c r="Y880">
        <f t="shared" si="161"/>
        <v>0</v>
      </c>
      <c r="Z880">
        <f t="shared" si="162"/>
        <v>0</v>
      </c>
      <c r="AG880" t="str">
        <f t="shared" si="163"/>
        <v/>
      </c>
      <c r="AI880" t="str">
        <f t="shared" si="164"/>
        <v/>
      </c>
      <c r="AJ880" t="str">
        <f t="shared" si="165"/>
        <v/>
      </c>
      <c r="AK880" t="str">
        <f t="shared" si="166"/>
        <v>ORD26005475</v>
      </c>
      <c r="AL880">
        <f>IF(E880&lt;&gt;"CAPTURE","",COUNTIF(Orders!$H:$H,AK880))</f>
        <v>1</v>
      </c>
      <c r="AP880" t="str">
        <f t="shared" si="167"/>
        <v>Matched to Order</v>
      </c>
      <c r="AQ880">
        <f>IF(COUNTIF($A$2:A880,A880)=1,1,0)</f>
        <v>1</v>
      </c>
    </row>
    <row r="881" spans="1:43" x14ac:dyDescent="0.3">
      <c r="A881" t="s">
        <v>12848</v>
      </c>
      <c r="C881" t="s">
        <v>12849</v>
      </c>
      <c r="D881" s="1">
        <v>46270</v>
      </c>
      <c r="E881" t="s">
        <v>11819</v>
      </c>
      <c r="F881" t="s">
        <v>9</v>
      </c>
      <c r="G881">
        <v>2148</v>
      </c>
      <c r="H881">
        <v>6.44</v>
      </c>
      <c r="I881">
        <v>1.1599999999999999</v>
      </c>
      <c r="J881">
        <v>2140.4</v>
      </c>
      <c r="K881" s="1">
        <v>46272</v>
      </c>
      <c r="L881" t="s">
        <v>12661</v>
      </c>
      <c r="M881">
        <f t="shared" si="156"/>
        <v>1</v>
      </c>
      <c r="N881">
        <f>COUNTIF(Orders!$A:$A,C881)</f>
        <v>1</v>
      </c>
      <c r="P881">
        <f>COUNTIF(Orders!$H:$H,UPPER(SUBSTITUTE(TRIM(C881),"-","")))</f>
        <v>1</v>
      </c>
      <c r="R881" t="str">
        <f t="shared" si="157"/>
        <v>Matched Order Reference</v>
      </c>
      <c r="S881">
        <f t="shared" si="158"/>
        <v>1</v>
      </c>
      <c r="V881" cm="1">
        <f t="array" ref="V881">IF(E881&lt;&gt;"CAPTURE",0,SUMPRODUCT((MDR_Rates!$A$2:$A$10=F881)*(G881&gt;MDR_Rates!$B$2:$B$10)*((MDR_Rates!$C$2:$C$10="")+(G881&lt;=MDR_Rates!$C$2:$C$10))*MDR_Rates!$D$2:$D$10))</f>
        <v>0.3</v>
      </c>
      <c r="W881">
        <f t="shared" si="159"/>
        <v>6.44</v>
      </c>
      <c r="X881">
        <f t="shared" si="160"/>
        <v>1.1599999999999999</v>
      </c>
      <c r="Y881">
        <f t="shared" si="161"/>
        <v>0</v>
      </c>
      <c r="Z881">
        <f t="shared" si="162"/>
        <v>0</v>
      </c>
      <c r="AG881" t="str">
        <f t="shared" si="163"/>
        <v/>
      </c>
      <c r="AI881" t="str">
        <f t="shared" si="164"/>
        <v/>
      </c>
      <c r="AJ881" t="str">
        <f t="shared" si="165"/>
        <v/>
      </c>
      <c r="AK881" t="str">
        <f t="shared" si="166"/>
        <v>ORD26005504</v>
      </c>
      <c r="AL881">
        <f>IF(E881&lt;&gt;"CAPTURE","",COUNTIF(Orders!$H:$H,AK881))</f>
        <v>1</v>
      </c>
      <c r="AP881" t="str">
        <f t="shared" si="167"/>
        <v>Matched to Order</v>
      </c>
      <c r="AQ881">
        <f>IF(COUNTIF($A$2:A881,A881)=1,1,0)</f>
        <v>1</v>
      </c>
    </row>
    <row r="882" spans="1:43" x14ac:dyDescent="0.3">
      <c r="A882" t="s">
        <v>12850</v>
      </c>
      <c r="C882" t="s">
        <v>10907</v>
      </c>
      <c r="D882" s="1">
        <v>46270</v>
      </c>
      <c r="E882" t="s">
        <v>11819</v>
      </c>
      <c r="F882" t="s">
        <v>44</v>
      </c>
      <c r="G882">
        <v>5798</v>
      </c>
      <c r="H882">
        <v>98.57</v>
      </c>
      <c r="I882">
        <v>17.739999999999998</v>
      </c>
      <c r="J882">
        <v>5681.69</v>
      </c>
      <c r="K882" s="1">
        <v>46272</v>
      </c>
      <c r="L882" t="s">
        <v>12661</v>
      </c>
      <c r="M882">
        <f t="shared" si="156"/>
        <v>1</v>
      </c>
      <c r="N882">
        <f>COUNTIF(Orders!$A:$A,C882)</f>
        <v>1</v>
      </c>
      <c r="P882">
        <f>COUNTIF(Orders!$H:$H,UPPER(SUBSTITUTE(TRIM(C882),"-","")))</f>
        <v>1</v>
      </c>
      <c r="R882" t="str">
        <f t="shared" si="157"/>
        <v>Matched Order Reference</v>
      </c>
      <c r="S882">
        <f t="shared" si="158"/>
        <v>1</v>
      </c>
      <c r="V882" cm="1">
        <f t="array" ref="V882">IF(E882&lt;&gt;"CAPTURE",0,SUMPRODUCT((MDR_Rates!$A$2:$A$10=F882)*(G882&gt;MDR_Rates!$B$2:$B$10)*((MDR_Rates!$C$2:$C$10="")+(G882&lt;=MDR_Rates!$C$2:$C$10))*MDR_Rates!$D$2:$D$10))</f>
        <v>1.7</v>
      </c>
      <c r="W882">
        <f t="shared" si="159"/>
        <v>98.57</v>
      </c>
      <c r="X882">
        <f t="shared" si="160"/>
        <v>17.739999999999998</v>
      </c>
      <c r="Y882">
        <f t="shared" si="161"/>
        <v>0</v>
      </c>
      <c r="Z882">
        <f t="shared" si="162"/>
        <v>0</v>
      </c>
      <c r="AG882" t="str">
        <f t="shared" si="163"/>
        <v/>
      </c>
      <c r="AI882" t="str">
        <f t="shared" si="164"/>
        <v/>
      </c>
      <c r="AJ882" t="str">
        <f t="shared" si="165"/>
        <v/>
      </c>
      <c r="AK882" t="str">
        <f t="shared" si="166"/>
        <v>ORD26005531</v>
      </c>
      <c r="AL882">
        <f>IF(E882&lt;&gt;"CAPTURE","",COUNTIF(Orders!$H:$H,AK882))</f>
        <v>1</v>
      </c>
      <c r="AP882" t="str">
        <f t="shared" si="167"/>
        <v>Matched to Order</v>
      </c>
      <c r="AQ882">
        <f>IF(COUNTIF($A$2:A882,A882)=1,1,0)</f>
        <v>1</v>
      </c>
    </row>
    <row r="883" spans="1:43" x14ac:dyDescent="0.3">
      <c r="A883" t="s">
        <v>12851</v>
      </c>
      <c r="C883" t="s">
        <v>12852</v>
      </c>
      <c r="D883" s="1">
        <v>46270</v>
      </c>
      <c r="E883" t="s">
        <v>11819</v>
      </c>
      <c r="F883" t="s">
        <v>33</v>
      </c>
      <c r="G883">
        <v>3897</v>
      </c>
      <c r="H883">
        <v>46.76</v>
      </c>
      <c r="I883">
        <v>8.42</v>
      </c>
      <c r="J883">
        <v>3841.82</v>
      </c>
      <c r="K883" s="1">
        <v>46272</v>
      </c>
      <c r="L883" t="s">
        <v>12661</v>
      </c>
      <c r="M883">
        <f t="shared" si="156"/>
        <v>1</v>
      </c>
      <c r="N883">
        <f>COUNTIF(Orders!$A:$A,C883)</f>
        <v>1</v>
      </c>
      <c r="P883">
        <f>COUNTIF(Orders!$H:$H,UPPER(SUBSTITUTE(TRIM(C883),"-","")))</f>
        <v>1</v>
      </c>
      <c r="R883" t="str">
        <f t="shared" si="157"/>
        <v>Matched Order Reference</v>
      </c>
      <c r="S883">
        <f t="shared" si="158"/>
        <v>1</v>
      </c>
      <c r="V883" cm="1">
        <f t="array" ref="V883">IF(E883&lt;&gt;"CAPTURE",0,SUMPRODUCT((MDR_Rates!$A$2:$A$10=F883)*(G883&gt;MDR_Rates!$B$2:$B$10)*((MDR_Rates!$C$2:$C$10="")+(G883&lt;=MDR_Rates!$C$2:$C$10))*MDR_Rates!$D$2:$D$10))</f>
        <v>1.2</v>
      </c>
      <c r="W883">
        <f t="shared" si="159"/>
        <v>46.76</v>
      </c>
      <c r="X883">
        <f t="shared" si="160"/>
        <v>8.42</v>
      </c>
      <c r="Y883">
        <f t="shared" si="161"/>
        <v>0</v>
      </c>
      <c r="Z883">
        <f t="shared" si="162"/>
        <v>0</v>
      </c>
      <c r="AG883" t="str">
        <f t="shared" si="163"/>
        <v/>
      </c>
      <c r="AI883" t="str">
        <f t="shared" si="164"/>
        <v/>
      </c>
      <c r="AJ883" t="str">
        <f t="shared" si="165"/>
        <v/>
      </c>
      <c r="AK883" t="str">
        <f t="shared" si="166"/>
        <v>ORD26005597</v>
      </c>
      <c r="AL883">
        <f>IF(E883&lt;&gt;"CAPTURE","",COUNTIF(Orders!$H:$H,AK883))</f>
        <v>1</v>
      </c>
      <c r="AP883" t="str">
        <f t="shared" si="167"/>
        <v>Matched to Order</v>
      </c>
      <c r="AQ883">
        <f>IF(COUNTIF($A$2:A883,A883)=1,1,0)</f>
        <v>1</v>
      </c>
    </row>
    <row r="884" spans="1:43" x14ac:dyDescent="0.3">
      <c r="A884" t="s">
        <v>12853</v>
      </c>
      <c r="C884" t="s">
        <v>12854</v>
      </c>
      <c r="D884" s="1">
        <v>46270</v>
      </c>
      <c r="E884" t="s">
        <v>11819</v>
      </c>
      <c r="F884" t="s">
        <v>17</v>
      </c>
      <c r="G884">
        <v>1098</v>
      </c>
      <c r="H884">
        <v>19.760000000000002</v>
      </c>
      <c r="I884">
        <v>3.56</v>
      </c>
      <c r="J884">
        <v>1074.68</v>
      </c>
      <c r="K884" s="1">
        <v>46272</v>
      </c>
      <c r="L884" t="s">
        <v>12661</v>
      </c>
      <c r="M884">
        <f t="shared" si="156"/>
        <v>1</v>
      </c>
      <c r="N884">
        <f>COUNTIF(Orders!$A:$A,C884)</f>
        <v>1</v>
      </c>
      <c r="P884">
        <f>COUNTIF(Orders!$H:$H,UPPER(SUBSTITUTE(TRIM(C884),"-","")))</f>
        <v>1</v>
      </c>
      <c r="R884" t="str">
        <f t="shared" si="157"/>
        <v>Matched Order Reference</v>
      </c>
      <c r="S884">
        <f t="shared" si="158"/>
        <v>1</v>
      </c>
      <c r="V884" cm="1">
        <f t="array" ref="V884">IF(E884&lt;&gt;"CAPTURE",0,SUMPRODUCT((MDR_Rates!$A$2:$A$10=F884)*(G884&gt;MDR_Rates!$B$2:$B$10)*((MDR_Rates!$C$2:$C$10="")+(G884&lt;=MDR_Rates!$C$2:$C$10))*MDR_Rates!$D$2:$D$10))</f>
        <v>1.8</v>
      </c>
      <c r="W884">
        <f t="shared" si="159"/>
        <v>19.760000000000002</v>
      </c>
      <c r="X884">
        <f t="shared" si="160"/>
        <v>3.56</v>
      </c>
      <c r="Y884">
        <f t="shared" si="161"/>
        <v>0</v>
      </c>
      <c r="Z884">
        <f t="shared" si="162"/>
        <v>0</v>
      </c>
      <c r="AG884" t="str">
        <f t="shared" si="163"/>
        <v/>
      </c>
      <c r="AI884" t="str">
        <f t="shared" si="164"/>
        <v/>
      </c>
      <c r="AJ884" t="str">
        <f t="shared" si="165"/>
        <v/>
      </c>
      <c r="AK884" t="str">
        <f t="shared" si="166"/>
        <v>ORD26005614</v>
      </c>
      <c r="AL884">
        <f>IF(E884&lt;&gt;"CAPTURE","",COUNTIF(Orders!$H:$H,AK884))</f>
        <v>1</v>
      </c>
      <c r="AP884" t="str">
        <f t="shared" si="167"/>
        <v>Matched to Order</v>
      </c>
      <c r="AQ884">
        <f>IF(COUNTIF($A$2:A884,A884)=1,1,0)</f>
        <v>1</v>
      </c>
    </row>
    <row r="885" spans="1:43" x14ac:dyDescent="0.3">
      <c r="A885" t="s">
        <v>12855</v>
      </c>
      <c r="C885" t="s">
        <v>11086</v>
      </c>
      <c r="D885" s="1">
        <v>46270</v>
      </c>
      <c r="E885" t="s">
        <v>11819</v>
      </c>
      <c r="F885" t="s">
        <v>9</v>
      </c>
      <c r="G885">
        <v>5597</v>
      </c>
      <c r="H885">
        <v>16.79</v>
      </c>
      <c r="I885">
        <v>3.02</v>
      </c>
      <c r="J885">
        <v>5577.19</v>
      </c>
      <c r="K885" s="1">
        <v>46272</v>
      </c>
      <c r="L885" t="s">
        <v>12661</v>
      </c>
      <c r="M885">
        <f t="shared" si="156"/>
        <v>1</v>
      </c>
      <c r="N885">
        <f>COUNTIF(Orders!$A:$A,C885)</f>
        <v>1</v>
      </c>
      <c r="P885">
        <f>COUNTIF(Orders!$H:$H,UPPER(SUBSTITUTE(TRIM(C885),"-","")))</f>
        <v>1</v>
      </c>
      <c r="R885" t="str">
        <f t="shared" si="157"/>
        <v>Matched Order Reference</v>
      </c>
      <c r="S885">
        <f t="shared" si="158"/>
        <v>1</v>
      </c>
      <c r="V885" cm="1">
        <f t="array" ref="V885">IF(E885&lt;&gt;"CAPTURE",0,SUMPRODUCT((MDR_Rates!$A$2:$A$10=F885)*(G885&gt;MDR_Rates!$B$2:$B$10)*((MDR_Rates!$C$2:$C$10="")+(G885&lt;=MDR_Rates!$C$2:$C$10))*MDR_Rates!$D$2:$D$10))</f>
        <v>0.3</v>
      </c>
      <c r="W885">
        <f t="shared" si="159"/>
        <v>16.79</v>
      </c>
      <c r="X885">
        <f t="shared" si="160"/>
        <v>3.02</v>
      </c>
      <c r="Y885">
        <f t="shared" si="161"/>
        <v>0</v>
      </c>
      <c r="Z885">
        <f t="shared" si="162"/>
        <v>0</v>
      </c>
      <c r="AG885" t="str">
        <f t="shared" si="163"/>
        <v/>
      </c>
      <c r="AI885" t="str">
        <f t="shared" si="164"/>
        <v/>
      </c>
      <c r="AJ885" t="str">
        <f t="shared" si="165"/>
        <v/>
      </c>
      <c r="AK885" t="str">
        <f t="shared" si="166"/>
        <v>ORD26005623</v>
      </c>
      <c r="AL885">
        <f>IF(E885&lt;&gt;"CAPTURE","",COUNTIF(Orders!$H:$H,AK885))</f>
        <v>1</v>
      </c>
      <c r="AP885" t="str">
        <f t="shared" si="167"/>
        <v>Matched to Order</v>
      </c>
      <c r="AQ885">
        <f>IF(COUNTIF($A$2:A885,A885)=1,1,0)</f>
        <v>1</v>
      </c>
    </row>
    <row r="886" spans="1:43" x14ac:dyDescent="0.3">
      <c r="A886" t="s">
        <v>12856</v>
      </c>
      <c r="C886" t="s">
        <v>11252</v>
      </c>
      <c r="D886" s="1">
        <v>46270</v>
      </c>
      <c r="E886" t="s">
        <v>11819</v>
      </c>
      <c r="F886" t="s">
        <v>44</v>
      </c>
      <c r="G886">
        <v>349</v>
      </c>
      <c r="H886">
        <v>6.63</v>
      </c>
      <c r="I886">
        <v>1.19</v>
      </c>
      <c r="J886">
        <v>341.18</v>
      </c>
      <c r="K886" s="1">
        <v>46272</v>
      </c>
      <c r="L886" t="s">
        <v>12661</v>
      </c>
      <c r="M886">
        <f t="shared" si="156"/>
        <v>1</v>
      </c>
      <c r="N886">
        <f>COUNTIF(Orders!$A:$A,C886)</f>
        <v>1</v>
      </c>
      <c r="P886">
        <f>COUNTIF(Orders!$H:$H,UPPER(SUBSTITUTE(TRIM(C886),"-","")))</f>
        <v>1</v>
      </c>
      <c r="R886" t="str">
        <f t="shared" si="157"/>
        <v>Matched Order Reference</v>
      </c>
      <c r="S886">
        <f t="shared" si="158"/>
        <v>1</v>
      </c>
      <c r="V886" cm="1">
        <f t="array" ref="V886">IF(E886&lt;&gt;"CAPTURE",0,SUMPRODUCT((MDR_Rates!$A$2:$A$10=F886)*(G886&gt;MDR_Rates!$B$2:$B$10)*((MDR_Rates!$C$2:$C$10="")+(G886&lt;=MDR_Rates!$C$2:$C$10))*MDR_Rates!$D$2:$D$10))</f>
        <v>1.9</v>
      </c>
      <c r="W886">
        <f t="shared" si="159"/>
        <v>6.63</v>
      </c>
      <c r="X886">
        <f t="shared" si="160"/>
        <v>1.19</v>
      </c>
      <c r="Y886">
        <f t="shared" si="161"/>
        <v>0</v>
      </c>
      <c r="Z886">
        <f t="shared" si="162"/>
        <v>0</v>
      </c>
      <c r="AG886" t="str">
        <f t="shared" si="163"/>
        <v/>
      </c>
      <c r="AI886" t="str">
        <f t="shared" si="164"/>
        <v/>
      </c>
      <c r="AJ886" t="str">
        <f t="shared" si="165"/>
        <v/>
      </c>
      <c r="AK886" t="str">
        <f t="shared" si="166"/>
        <v>ORD26005709</v>
      </c>
      <c r="AL886">
        <f>IF(E886&lt;&gt;"CAPTURE","",COUNTIF(Orders!$H:$H,AK886))</f>
        <v>1</v>
      </c>
      <c r="AP886" t="str">
        <f t="shared" si="167"/>
        <v>Matched to Order</v>
      </c>
      <c r="AQ886">
        <f>IF(COUNTIF($A$2:A886,A886)=1,1,0)</f>
        <v>1</v>
      </c>
    </row>
    <row r="887" spans="1:43" x14ac:dyDescent="0.3">
      <c r="A887" t="s">
        <v>12857</v>
      </c>
      <c r="C887" t="s">
        <v>12858</v>
      </c>
      <c r="D887" s="1">
        <v>46270</v>
      </c>
      <c r="E887" t="s">
        <v>11819</v>
      </c>
      <c r="F887" t="s">
        <v>9</v>
      </c>
      <c r="G887">
        <v>5348</v>
      </c>
      <c r="H887">
        <v>16.04</v>
      </c>
      <c r="I887">
        <v>2.89</v>
      </c>
      <c r="J887">
        <v>5329.07</v>
      </c>
      <c r="K887" s="1">
        <v>46272</v>
      </c>
      <c r="L887" t="s">
        <v>12661</v>
      </c>
      <c r="M887">
        <f t="shared" si="156"/>
        <v>1</v>
      </c>
      <c r="N887">
        <f>COUNTIF(Orders!$A:$A,C887)</f>
        <v>1</v>
      </c>
      <c r="P887">
        <f>COUNTIF(Orders!$H:$H,UPPER(SUBSTITUTE(TRIM(C887),"-","")))</f>
        <v>1</v>
      </c>
      <c r="R887" t="str">
        <f t="shared" si="157"/>
        <v>Matched Order Reference</v>
      </c>
      <c r="S887">
        <f t="shared" si="158"/>
        <v>1</v>
      </c>
      <c r="V887" cm="1">
        <f t="array" ref="V887">IF(E887&lt;&gt;"CAPTURE",0,SUMPRODUCT((MDR_Rates!$A$2:$A$10=F887)*(G887&gt;MDR_Rates!$B$2:$B$10)*((MDR_Rates!$C$2:$C$10="")+(G887&lt;=MDR_Rates!$C$2:$C$10))*MDR_Rates!$D$2:$D$10))</f>
        <v>0.3</v>
      </c>
      <c r="W887">
        <f t="shared" si="159"/>
        <v>16.04</v>
      </c>
      <c r="X887">
        <f t="shared" si="160"/>
        <v>2.89</v>
      </c>
      <c r="Y887">
        <f t="shared" si="161"/>
        <v>0</v>
      </c>
      <c r="Z887">
        <f t="shared" si="162"/>
        <v>0</v>
      </c>
      <c r="AG887" t="str">
        <f t="shared" si="163"/>
        <v/>
      </c>
      <c r="AI887" t="str">
        <f t="shared" si="164"/>
        <v/>
      </c>
      <c r="AJ887" t="str">
        <f t="shared" si="165"/>
        <v/>
      </c>
      <c r="AK887" t="str">
        <f t="shared" si="166"/>
        <v>ORD26005710</v>
      </c>
      <c r="AL887">
        <f>IF(E887&lt;&gt;"CAPTURE","",COUNTIF(Orders!$H:$H,AK887))</f>
        <v>1</v>
      </c>
      <c r="AP887" t="str">
        <f t="shared" si="167"/>
        <v>Matched to Order</v>
      </c>
      <c r="AQ887">
        <f>IF(COUNTIF($A$2:A887,A887)=1,1,0)</f>
        <v>1</v>
      </c>
    </row>
    <row r="888" spans="1:43" x14ac:dyDescent="0.3">
      <c r="A888" t="s">
        <v>12859</v>
      </c>
      <c r="C888" t="s">
        <v>11262</v>
      </c>
      <c r="D888" s="1">
        <v>46270</v>
      </c>
      <c r="E888" t="s">
        <v>11819</v>
      </c>
      <c r="F888" t="s">
        <v>9</v>
      </c>
      <c r="G888">
        <v>8298</v>
      </c>
      <c r="H888">
        <v>24.89</v>
      </c>
      <c r="I888">
        <v>4.4800000000000004</v>
      </c>
      <c r="J888">
        <v>8268.6299999999992</v>
      </c>
      <c r="K888" s="1">
        <v>46272</v>
      </c>
      <c r="L888" t="s">
        <v>12661</v>
      </c>
      <c r="M888">
        <f t="shared" si="156"/>
        <v>1</v>
      </c>
      <c r="N888">
        <f>COUNTIF(Orders!$A:$A,C888)</f>
        <v>1</v>
      </c>
      <c r="P888">
        <f>COUNTIF(Orders!$H:$H,UPPER(SUBSTITUTE(TRIM(C888),"-","")))</f>
        <v>1</v>
      </c>
      <c r="R888" t="str">
        <f t="shared" si="157"/>
        <v>Matched Order Reference</v>
      </c>
      <c r="S888">
        <f t="shared" si="158"/>
        <v>1</v>
      </c>
      <c r="V888" cm="1">
        <f t="array" ref="V888">IF(E888&lt;&gt;"CAPTURE",0,SUMPRODUCT((MDR_Rates!$A$2:$A$10=F888)*(G888&gt;MDR_Rates!$B$2:$B$10)*((MDR_Rates!$C$2:$C$10="")+(G888&lt;=MDR_Rates!$C$2:$C$10))*MDR_Rates!$D$2:$D$10))</f>
        <v>0.3</v>
      </c>
      <c r="W888">
        <f t="shared" si="159"/>
        <v>24.89</v>
      </c>
      <c r="X888">
        <f t="shared" si="160"/>
        <v>4.4800000000000004</v>
      </c>
      <c r="Y888">
        <f t="shared" si="161"/>
        <v>0</v>
      </c>
      <c r="Z888">
        <f t="shared" si="162"/>
        <v>0</v>
      </c>
      <c r="AG888" t="str">
        <f t="shared" si="163"/>
        <v/>
      </c>
      <c r="AI888" t="str">
        <f t="shared" si="164"/>
        <v/>
      </c>
      <c r="AJ888" t="str">
        <f t="shared" si="165"/>
        <v/>
      </c>
      <c r="AK888" t="str">
        <f t="shared" si="166"/>
        <v>ORD26005715</v>
      </c>
      <c r="AL888">
        <f>IF(E888&lt;&gt;"CAPTURE","",COUNTIF(Orders!$H:$H,AK888))</f>
        <v>1</v>
      </c>
      <c r="AP888" t="str">
        <f t="shared" si="167"/>
        <v>Matched to Order</v>
      </c>
      <c r="AQ888">
        <f>IF(COUNTIF($A$2:A888,A888)=1,1,0)</f>
        <v>1</v>
      </c>
    </row>
    <row r="889" spans="1:43" x14ac:dyDescent="0.3">
      <c r="A889" t="s">
        <v>12860</v>
      </c>
      <c r="C889" t="s">
        <v>11278</v>
      </c>
      <c r="D889" s="1">
        <v>46270</v>
      </c>
      <c r="E889" t="s">
        <v>11819</v>
      </c>
      <c r="F889" t="s">
        <v>17</v>
      </c>
      <c r="G889">
        <v>2298</v>
      </c>
      <c r="H889">
        <v>36.770000000000003</v>
      </c>
      <c r="I889">
        <v>6.62</v>
      </c>
      <c r="J889">
        <v>2254.61</v>
      </c>
      <c r="K889" s="1">
        <v>46272</v>
      </c>
      <c r="L889" t="s">
        <v>12661</v>
      </c>
      <c r="M889">
        <f t="shared" si="156"/>
        <v>1</v>
      </c>
      <c r="N889">
        <f>COUNTIF(Orders!$A:$A,C889)</f>
        <v>1</v>
      </c>
      <c r="P889">
        <f>COUNTIF(Orders!$H:$H,UPPER(SUBSTITUTE(TRIM(C889),"-","")))</f>
        <v>1</v>
      </c>
      <c r="R889" t="str">
        <f t="shared" si="157"/>
        <v>Matched Order Reference</v>
      </c>
      <c r="S889">
        <f t="shared" si="158"/>
        <v>1</v>
      </c>
      <c r="V889" cm="1">
        <f t="array" ref="V889">IF(E889&lt;&gt;"CAPTURE",0,SUMPRODUCT((MDR_Rates!$A$2:$A$10=F889)*(G889&gt;MDR_Rates!$B$2:$B$10)*((MDR_Rates!$C$2:$C$10="")+(G889&lt;=MDR_Rates!$C$2:$C$10))*MDR_Rates!$D$2:$D$10))</f>
        <v>1.6</v>
      </c>
      <c r="W889">
        <f t="shared" si="159"/>
        <v>36.770000000000003</v>
      </c>
      <c r="X889">
        <f t="shared" si="160"/>
        <v>6.62</v>
      </c>
      <c r="Y889">
        <f t="shared" si="161"/>
        <v>0</v>
      </c>
      <c r="Z889">
        <f t="shared" si="162"/>
        <v>0</v>
      </c>
      <c r="AG889" t="str">
        <f t="shared" si="163"/>
        <v/>
      </c>
      <c r="AI889" t="str">
        <f t="shared" si="164"/>
        <v/>
      </c>
      <c r="AJ889" t="str">
        <f t="shared" si="165"/>
        <v/>
      </c>
      <c r="AK889" t="str">
        <f t="shared" si="166"/>
        <v>ORD26005723</v>
      </c>
      <c r="AL889">
        <f>IF(E889&lt;&gt;"CAPTURE","",COUNTIF(Orders!$H:$H,AK889))</f>
        <v>1</v>
      </c>
      <c r="AP889" t="str">
        <f t="shared" si="167"/>
        <v>Matched to Order</v>
      </c>
      <c r="AQ889">
        <f>IF(COUNTIF($A$2:A889,A889)=1,1,0)</f>
        <v>1</v>
      </c>
    </row>
    <row r="890" spans="1:43" x14ac:dyDescent="0.3">
      <c r="A890" t="s">
        <v>12861</v>
      </c>
      <c r="C890" t="s">
        <v>11305</v>
      </c>
      <c r="D890" s="1">
        <v>46270</v>
      </c>
      <c r="E890" t="s">
        <v>11819</v>
      </c>
      <c r="F890" t="s">
        <v>9</v>
      </c>
      <c r="G890">
        <v>7999</v>
      </c>
      <c r="H890">
        <v>24</v>
      </c>
      <c r="I890">
        <v>4.32</v>
      </c>
      <c r="J890">
        <v>7970.68</v>
      </c>
      <c r="K890" s="1">
        <v>46272</v>
      </c>
      <c r="L890" t="s">
        <v>12661</v>
      </c>
      <c r="M890">
        <f t="shared" si="156"/>
        <v>1</v>
      </c>
      <c r="N890">
        <f>COUNTIF(Orders!$A:$A,C890)</f>
        <v>1</v>
      </c>
      <c r="P890">
        <f>COUNTIF(Orders!$H:$H,UPPER(SUBSTITUTE(TRIM(C890),"-","")))</f>
        <v>1</v>
      </c>
      <c r="R890" t="str">
        <f t="shared" si="157"/>
        <v>Matched Order Reference</v>
      </c>
      <c r="S890">
        <f t="shared" si="158"/>
        <v>1</v>
      </c>
      <c r="V890" cm="1">
        <f t="array" ref="V890">IF(E890&lt;&gt;"CAPTURE",0,SUMPRODUCT((MDR_Rates!$A$2:$A$10=F890)*(G890&gt;MDR_Rates!$B$2:$B$10)*((MDR_Rates!$C$2:$C$10="")+(G890&lt;=MDR_Rates!$C$2:$C$10))*MDR_Rates!$D$2:$D$10))</f>
        <v>0.3</v>
      </c>
      <c r="W890">
        <f t="shared" si="159"/>
        <v>24</v>
      </c>
      <c r="X890">
        <f t="shared" si="160"/>
        <v>4.32</v>
      </c>
      <c r="Y890">
        <f t="shared" si="161"/>
        <v>0</v>
      </c>
      <c r="Z890">
        <f t="shared" si="162"/>
        <v>0</v>
      </c>
      <c r="AG890" t="str">
        <f t="shared" si="163"/>
        <v/>
      </c>
      <c r="AI890" t="str">
        <f t="shared" si="164"/>
        <v/>
      </c>
      <c r="AJ890" t="str">
        <f t="shared" si="165"/>
        <v/>
      </c>
      <c r="AK890" t="str">
        <f t="shared" si="166"/>
        <v>ORD26005737</v>
      </c>
      <c r="AL890">
        <f>IF(E890&lt;&gt;"CAPTURE","",COUNTIF(Orders!$H:$H,AK890))</f>
        <v>1</v>
      </c>
      <c r="AP890" t="str">
        <f t="shared" si="167"/>
        <v>Matched to Order</v>
      </c>
      <c r="AQ890">
        <f>IF(COUNTIF($A$2:A890,A890)=1,1,0)</f>
        <v>1</v>
      </c>
    </row>
    <row r="891" spans="1:43" x14ac:dyDescent="0.3">
      <c r="A891" t="s">
        <v>12862</v>
      </c>
      <c r="C891" t="s">
        <v>11352</v>
      </c>
      <c r="D891" s="1">
        <v>46270</v>
      </c>
      <c r="E891" t="s">
        <v>11819</v>
      </c>
      <c r="F891" t="s">
        <v>9</v>
      </c>
      <c r="G891">
        <v>1798</v>
      </c>
      <c r="H891">
        <v>0</v>
      </c>
      <c r="I891">
        <v>0</v>
      </c>
      <c r="J891">
        <v>1798</v>
      </c>
      <c r="K891" s="1">
        <v>46272</v>
      </c>
      <c r="L891" t="s">
        <v>12661</v>
      </c>
      <c r="M891">
        <f t="shared" si="156"/>
        <v>1</v>
      </c>
      <c r="N891">
        <f>COUNTIF(Orders!$A:$A,C891)</f>
        <v>1</v>
      </c>
      <c r="P891">
        <f>COUNTIF(Orders!$H:$H,UPPER(SUBSTITUTE(TRIM(C891),"-","")))</f>
        <v>1</v>
      </c>
      <c r="R891" t="str">
        <f t="shared" si="157"/>
        <v>Matched Order Reference</v>
      </c>
      <c r="S891">
        <f t="shared" si="158"/>
        <v>1</v>
      </c>
      <c r="V891" cm="1">
        <f t="array" ref="V891">IF(E891&lt;&gt;"CAPTURE",0,SUMPRODUCT((MDR_Rates!$A$2:$A$10=F891)*(G891&gt;MDR_Rates!$B$2:$B$10)*((MDR_Rates!$C$2:$C$10="")+(G891&lt;=MDR_Rates!$C$2:$C$10))*MDR_Rates!$D$2:$D$10))</f>
        <v>0</v>
      </c>
      <c r="W891">
        <f t="shared" si="159"/>
        <v>0</v>
      </c>
      <c r="X891">
        <f t="shared" si="160"/>
        <v>0</v>
      </c>
      <c r="Y891">
        <f t="shared" si="161"/>
        <v>0</v>
      </c>
      <c r="Z891">
        <f t="shared" si="162"/>
        <v>0</v>
      </c>
      <c r="AG891" t="str">
        <f t="shared" si="163"/>
        <v/>
      </c>
      <c r="AI891" t="str">
        <f t="shared" si="164"/>
        <v/>
      </c>
      <c r="AJ891" t="str">
        <f t="shared" si="165"/>
        <v/>
      </c>
      <c r="AK891" t="str">
        <f t="shared" si="166"/>
        <v>ORD26005761</v>
      </c>
      <c r="AL891">
        <f>IF(E891&lt;&gt;"CAPTURE","",COUNTIF(Orders!$H:$H,AK891))</f>
        <v>1</v>
      </c>
      <c r="AP891" t="str">
        <f t="shared" si="167"/>
        <v>Matched to Order</v>
      </c>
      <c r="AQ891">
        <f>IF(COUNTIF($A$2:A891,A891)=1,1,0)</f>
        <v>1</v>
      </c>
    </row>
    <row r="892" spans="1:43" x14ac:dyDescent="0.3">
      <c r="A892" t="s">
        <v>12863</v>
      </c>
      <c r="C892" t="s">
        <v>11370</v>
      </c>
      <c r="D892" s="1">
        <v>46270</v>
      </c>
      <c r="E892" t="s">
        <v>11819</v>
      </c>
      <c r="F892" t="s">
        <v>17</v>
      </c>
      <c r="G892">
        <v>5298</v>
      </c>
      <c r="H892">
        <v>84.77</v>
      </c>
      <c r="I892">
        <v>15.26</v>
      </c>
      <c r="J892">
        <v>5197.97</v>
      </c>
      <c r="K892" s="1">
        <v>46272</v>
      </c>
      <c r="L892" t="s">
        <v>12661</v>
      </c>
      <c r="M892">
        <f t="shared" si="156"/>
        <v>1</v>
      </c>
      <c r="N892">
        <f>COUNTIF(Orders!$A:$A,C892)</f>
        <v>1</v>
      </c>
      <c r="P892">
        <f>COUNTIF(Orders!$H:$H,UPPER(SUBSTITUTE(TRIM(C892),"-","")))</f>
        <v>1</v>
      </c>
      <c r="R892" t="str">
        <f t="shared" si="157"/>
        <v>Matched Order Reference</v>
      </c>
      <c r="S892">
        <f t="shared" si="158"/>
        <v>1</v>
      </c>
      <c r="V892" cm="1">
        <f t="array" ref="V892">IF(E892&lt;&gt;"CAPTURE",0,SUMPRODUCT((MDR_Rates!$A$2:$A$10=F892)*(G892&gt;MDR_Rates!$B$2:$B$10)*((MDR_Rates!$C$2:$C$10="")+(G892&lt;=MDR_Rates!$C$2:$C$10))*MDR_Rates!$D$2:$D$10))</f>
        <v>1.6</v>
      </c>
      <c r="W892">
        <f t="shared" si="159"/>
        <v>84.77</v>
      </c>
      <c r="X892">
        <f t="shared" si="160"/>
        <v>15.26</v>
      </c>
      <c r="Y892">
        <f t="shared" si="161"/>
        <v>0</v>
      </c>
      <c r="Z892">
        <f t="shared" si="162"/>
        <v>0</v>
      </c>
      <c r="AG892" t="str">
        <f t="shared" si="163"/>
        <v/>
      </c>
      <c r="AI892" t="str">
        <f t="shared" si="164"/>
        <v/>
      </c>
      <c r="AJ892" t="str">
        <f t="shared" si="165"/>
        <v/>
      </c>
      <c r="AK892" t="str">
        <f t="shared" si="166"/>
        <v>ORD26005770</v>
      </c>
      <c r="AL892">
        <f>IF(E892&lt;&gt;"CAPTURE","",COUNTIF(Orders!$H:$H,AK892))</f>
        <v>1</v>
      </c>
      <c r="AP892" t="str">
        <f t="shared" si="167"/>
        <v>Matched to Order</v>
      </c>
      <c r="AQ892">
        <f>IF(COUNTIF($A$2:A892,A892)=1,1,0)</f>
        <v>1</v>
      </c>
    </row>
    <row r="893" spans="1:43" x14ac:dyDescent="0.3">
      <c r="A893" t="s">
        <v>12864</v>
      </c>
      <c r="C893" t="s">
        <v>12865</v>
      </c>
      <c r="D893" s="1">
        <v>46270</v>
      </c>
      <c r="E893" t="s">
        <v>11819</v>
      </c>
      <c r="F893" t="s">
        <v>17</v>
      </c>
      <c r="G893">
        <v>299</v>
      </c>
      <c r="H893">
        <v>5.38</v>
      </c>
      <c r="I893">
        <v>0.97</v>
      </c>
      <c r="J893">
        <v>292.64999999999998</v>
      </c>
      <c r="K893" s="1">
        <v>46272</v>
      </c>
      <c r="L893" t="s">
        <v>12661</v>
      </c>
      <c r="M893">
        <f t="shared" si="156"/>
        <v>1</v>
      </c>
      <c r="N893">
        <f>COUNTIF(Orders!$A:$A,C893)</f>
        <v>1</v>
      </c>
      <c r="P893">
        <f>COUNTIF(Orders!$H:$H,UPPER(SUBSTITUTE(TRIM(C893),"-","")))</f>
        <v>1</v>
      </c>
      <c r="R893" t="str">
        <f t="shared" si="157"/>
        <v>Matched Order Reference</v>
      </c>
      <c r="S893">
        <f t="shared" si="158"/>
        <v>1</v>
      </c>
      <c r="V893" cm="1">
        <f t="array" ref="V893">IF(E893&lt;&gt;"CAPTURE",0,SUMPRODUCT((MDR_Rates!$A$2:$A$10=F893)*(G893&gt;MDR_Rates!$B$2:$B$10)*((MDR_Rates!$C$2:$C$10="")+(G893&lt;=MDR_Rates!$C$2:$C$10))*MDR_Rates!$D$2:$D$10))</f>
        <v>1.8</v>
      </c>
      <c r="W893">
        <f t="shared" si="159"/>
        <v>5.38</v>
      </c>
      <c r="X893">
        <f t="shared" si="160"/>
        <v>0.97</v>
      </c>
      <c r="Y893">
        <f t="shared" si="161"/>
        <v>0</v>
      </c>
      <c r="Z893">
        <f t="shared" si="162"/>
        <v>0</v>
      </c>
      <c r="AG893" t="str">
        <f t="shared" si="163"/>
        <v/>
      </c>
      <c r="AI893" t="str">
        <f t="shared" si="164"/>
        <v/>
      </c>
      <c r="AJ893" t="str">
        <f t="shared" si="165"/>
        <v/>
      </c>
      <c r="AK893" t="str">
        <f t="shared" si="166"/>
        <v>ORD26005800</v>
      </c>
      <c r="AL893">
        <f>IF(E893&lt;&gt;"CAPTURE","",COUNTIF(Orders!$H:$H,AK893))</f>
        <v>1</v>
      </c>
      <c r="AP893" t="str">
        <f t="shared" si="167"/>
        <v>Matched to Order</v>
      </c>
      <c r="AQ893">
        <f>IF(COUNTIF($A$2:A893,A893)=1,1,0)</f>
        <v>1</v>
      </c>
    </row>
    <row r="894" spans="1:43" x14ac:dyDescent="0.3">
      <c r="A894" t="s">
        <v>12866</v>
      </c>
      <c r="C894" t="s">
        <v>11483</v>
      </c>
      <c r="D894" s="1">
        <v>46270</v>
      </c>
      <c r="E894" t="s">
        <v>11819</v>
      </c>
      <c r="F894" t="s">
        <v>9</v>
      </c>
      <c r="G894">
        <v>3598</v>
      </c>
      <c r="H894">
        <v>10.79</v>
      </c>
      <c r="I894">
        <v>1.94</v>
      </c>
      <c r="J894">
        <v>3585.27</v>
      </c>
      <c r="K894" s="1">
        <v>46272</v>
      </c>
      <c r="L894" t="s">
        <v>12661</v>
      </c>
      <c r="M894">
        <f t="shared" si="156"/>
        <v>1</v>
      </c>
      <c r="N894">
        <f>COUNTIF(Orders!$A:$A,C894)</f>
        <v>1</v>
      </c>
      <c r="P894">
        <f>COUNTIF(Orders!$H:$H,UPPER(SUBSTITUTE(TRIM(C894),"-","")))</f>
        <v>1</v>
      </c>
      <c r="R894" t="str">
        <f t="shared" si="157"/>
        <v>Matched Order Reference</v>
      </c>
      <c r="S894">
        <f t="shared" si="158"/>
        <v>1</v>
      </c>
      <c r="V894" cm="1">
        <f t="array" ref="V894">IF(E894&lt;&gt;"CAPTURE",0,SUMPRODUCT((MDR_Rates!$A$2:$A$10=F894)*(G894&gt;MDR_Rates!$B$2:$B$10)*((MDR_Rates!$C$2:$C$10="")+(G894&lt;=MDR_Rates!$C$2:$C$10))*MDR_Rates!$D$2:$D$10))</f>
        <v>0.3</v>
      </c>
      <c r="W894">
        <f t="shared" si="159"/>
        <v>10.79</v>
      </c>
      <c r="X894">
        <f t="shared" si="160"/>
        <v>1.94</v>
      </c>
      <c r="Y894">
        <f t="shared" si="161"/>
        <v>0</v>
      </c>
      <c r="Z894">
        <f t="shared" si="162"/>
        <v>0</v>
      </c>
      <c r="AG894" t="str">
        <f t="shared" si="163"/>
        <v/>
      </c>
      <c r="AI894" t="str">
        <f t="shared" si="164"/>
        <v/>
      </c>
      <c r="AJ894" t="str">
        <f t="shared" si="165"/>
        <v/>
      </c>
      <c r="AK894" t="str">
        <f t="shared" si="166"/>
        <v>ORD26005830</v>
      </c>
      <c r="AL894">
        <f>IF(E894&lt;&gt;"CAPTURE","",COUNTIF(Orders!$H:$H,AK894))</f>
        <v>1</v>
      </c>
      <c r="AP894" t="str">
        <f t="shared" si="167"/>
        <v>Matched to Order</v>
      </c>
      <c r="AQ894">
        <f>IF(COUNTIF($A$2:A894,A894)=1,1,0)</f>
        <v>1</v>
      </c>
    </row>
    <row r="895" spans="1:43" x14ac:dyDescent="0.3">
      <c r="A895" t="s">
        <v>12867</v>
      </c>
      <c r="C895" t="s">
        <v>11519</v>
      </c>
      <c r="D895" s="1">
        <v>46270</v>
      </c>
      <c r="E895" t="s">
        <v>11819</v>
      </c>
      <c r="F895" t="s">
        <v>9</v>
      </c>
      <c r="G895">
        <v>9798</v>
      </c>
      <c r="H895">
        <v>29.39</v>
      </c>
      <c r="I895">
        <v>5.29</v>
      </c>
      <c r="J895">
        <v>9763.32</v>
      </c>
      <c r="K895" s="1">
        <v>46272</v>
      </c>
      <c r="L895" t="s">
        <v>12661</v>
      </c>
      <c r="M895">
        <f t="shared" si="156"/>
        <v>1</v>
      </c>
      <c r="N895">
        <f>COUNTIF(Orders!$A:$A,C895)</f>
        <v>1</v>
      </c>
      <c r="P895">
        <f>COUNTIF(Orders!$H:$H,UPPER(SUBSTITUTE(TRIM(C895),"-","")))</f>
        <v>1</v>
      </c>
      <c r="R895" t="str">
        <f t="shared" si="157"/>
        <v>Matched Order Reference</v>
      </c>
      <c r="S895">
        <f t="shared" si="158"/>
        <v>1</v>
      </c>
      <c r="V895" cm="1">
        <f t="array" ref="V895">IF(E895&lt;&gt;"CAPTURE",0,SUMPRODUCT((MDR_Rates!$A$2:$A$10=F895)*(G895&gt;MDR_Rates!$B$2:$B$10)*((MDR_Rates!$C$2:$C$10="")+(G895&lt;=MDR_Rates!$C$2:$C$10))*MDR_Rates!$D$2:$D$10))</f>
        <v>0.3</v>
      </c>
      <c r="W895">
        <f t="shared" si="159"/>
        <v>29.39</v>
      </c>
      <c r="X895">
        <f t="shared" si="160"/>
        <v>5.29</v>
      </c>
      <c r="Y895">
        <f t="shared" si="161"/>
        <v>0</v>
      </c>
      <c r="Z895">
        <f t="shared" si="162"/>
        <v>0</v>
      </c>
      <c r="AG895" t="str">
        <f t="shared" si="163"/>
        <v/>
      </c>
      <c r="AI895" t="str">
        <f t="shared" si="164"/>
        <v/>
      </c>
      <c r="AJ895" t="str">
        <f t="shared" si="165"/>
        <v/>
      </c>
      <c r="AK895" t="str">
        <f t="shared" si="166"/>
        <v>ORD26005849</v>
      </c>
      <c r="AL895">
        <f>IF(E895&lt;&gt;"CAPTURE","",COUNTIF(Orders!$H:$H,AK895))</f>
        <v>1</v>
      </c>
      <c r="AP895" t="str">
        <f t="shared" si="167"/>
        <v>Matched to Order</v>
      </c>
      <c r="AQ895">
        <f>IF(COUNTIF($A$2:A895,A895)=1,1,0)</f>
        <v>1</v>
      </c>
    </row>
    <row r="896" spans="1:43" x14ac:dyDescent="0.3">
      <c r="A896" t="s">
        <v>12868</v>
      </c>
      <c r="C896" t="s">
        <v>11542</v>
      </c>
      <c r="D896" s="1">
        <v>46270</v>
      </c>
      <c r="E896" t="s">
        <v>11819</v>
      </c>
      <c r="F896" t="s">
        <v>17</v>
      </c>
      <c r="G896">
        <v>1799</v>
      </c>
      <c r="H896">
        <v>32.380000000000003</v>
      </c>
      <c r="I896">
        <v>5.83</v>
      </c>
      <c r="J896">
        <v>1760.79</v>
      </c>
      <c r="K896" s="1">
        <v>46272</v>
      </c>
      <c r="L896" t="s">
        <v>12661</v>
      </c>
      <c r="M896">
        <f t="shared" si="156"/>
        <v>1</v>
      </c>
      <c r="N896">
        <f>COUNTIF(Orders!$A:$A,C896)</f>
        <v>1</v>
      </c>
      <c r="P896">
        <f>COUNTIF(Orders!$H:$H,UPPER(SUBSTITUTE(TRIM(C896),"-","")))</f>
        <v>1</v>
      </c>
      <c r="R896" t="str">
        <f t="shared" si="157"/>
        <v>Matched Order Reference</v>
      </c>
      <c r="S896">
        <f t="shared" si="158"/>
        <v>1</v>
      </c>
      <c r="V896" cm="1">
        <f t="array" ref="V896">IF(E896&lt;&gt;"CAPTURE",0,SUMPRODUCT((MDR_Rates!$A$2:$A$10=F896)*(G896&gt;MDR_Rates!$B$2:$B$10)*((MDR_Rates!$C$2:$C$10="")+(G896&lt;=MDR_Rates!$C$2:$C$10))*MDR_Rates!$D$2:$D$10))</f>
        <v>1.8</v>
      </c>
      <c r="W896">
        <f t="shared" si="159"/>
        <v>32.380000000000003</v>
      </c>
      <c r="X896">
        <f t="shared" si="160"/>
        <v>5.83</v>
      </c>
      <c r="Y896">
        <f t="shared" si="161"/>
        <v>0</v>
      </c>
      <c r="Z896">
        <f t="shared" si="162"/>
        <v>0</v>
      </c>
      <c r="AG896" t="str">
        <f t="shared" si="163"/>
        <v/>
      </c>
      <c r="AI896" t="str">
        <f t="shared" si="164"/>
        <v/>
      </c>
      <c r="AJ896" t="str">
        <f t="shared" si="165"/>
        <v/>
      </c>
      <c r="AK896" t="str">
        <f t="shared" si="166"/>
        <v>ORD26005862</v>
      </c>
      <c r="AL896">
        <f>IF(E896&lt;&gt;"CAPTURE","",COUNTIF(Orders!$H:$H,AK896))</f>
        <v>1</v>
      </c>
      <c r="AP896" t="str">
        <f t="shared" si="167"/>
        <v>Matched to Order</v>
      </c>
      <c r="AQ896">
        <f>IF(COUNTIF($A$2:A896,A896)=1,1,0)</f>
        <v>1</v>
      </c>
    </row>
    <row r="897" spans="1:43" x14ac:dyDescent="0.3">
      <c r="A897" t="s">
        <v>12869</v>
      </c>
      <c r="C897" t="s">
        <v>11617</v>
      </c>
      <c r="D897" s="1">
        <v>46270</v>
      </c>
      <c r="E897" t="s">
        <v>11819</v>
      </c>
      <c r="F897" t="s">
        <v>17</v>
      </c>
      <c r="G897">
        <v>1398</v>
      </c>
      <c r="H897">
        <v>25.16</v>
      </c>
      <c r="I897">
        <v>4.53</v>
      </c>
      <c r="J897">
        <v>1368.31</v>
      </c>
      <c r="K897" s="1">
        <v>46272</v>
      </c>
      <c r="L897" t="s">
        <v>12661</v>
      </c>
      <c r="M897">
        <f t="shared" si="156"/>
        <v>1</v>
      </c>
      <c r="N897">
        <f>COUNTIF(Orders!$A:$A,C897)</f>
        <v>1</v>
      </c>
      <c r="P897">
        <f>COUNTIF(Orders!$H:$H,UPPER(SUBSTITUTE(TRIM(C897),"-","")))</f>
        <v>1</v>
      </c>
      <c r="R897" t="str">
        <f t="shared" si="157"/>
        <v>Matched Order Reference</v>
      </c>
      <c r="S897">
        <f t="shared" si="158"/>
        <v>1</v>
      </c>
      <c r="V897" cm="1">
        <f t="array" ref="V897">IF(E897&lt;&gt;"CAPTURE",0,SUMPRODUCT((MDR_Rates!$A$2:$A$10=F897)*(G897&gt;MDR_Rates!$B$2:$B$10)*((MDR_Rates!$C$2:$C$10="")+(G897&lt;=MDR_Rates!$C$2:$C$10))*MDR_Rates!$D$2:$D$10))</f>
        <v>1.8</v>
      </c>
      <c r="W897">
        <f t="shared" si="159"/>
        <v>25.16</v>
      </c>
      <c r="X897">
        <f t="shared" si="160"/>
        <v>4.53</v>
      </c>
      <c r="Y897">
        <f t="shared" si="161"/>
        <v>0</v>
      </c>
      <c r="Z897">
        <f t="shared" si="162"/>
        <v>0</v>
      </c>
      <c r="AG897" t="str">
        <f t="shared" si="163"/>
        <v/>
      </c>
      <c r="AI897" t="str">
        <f t="shared" si="164"/>
        <v/>
      </c>
      <c r="AJ897" t="str">
        <f t="shared" si="165"/>
        <v/>
      </c>
      <c r="AK897" t="str">
        <f t="shared" si="166"/>
        <v>ORD26005902</v>
      </c>
      <c r="AL897">
        <f>IF(E897&lt;&gt;"CAPTURE","",COUNTIF(Orders!$H:$H,AK897))</f>
        <v>1</v>
      </c>
      <c r="AP897" t="str">
        <f t="shared" si="167"/>
        <v>Matched to Order</v>
      </c>
      <c r="AQ897">
        <f>IF(COUNTIF($A$2:A897,A897)=1,1,0)</f>
        <v>1</v>
      </c>
    </row>
    <row r="898" spans="1:43" x14ac:dyDescent="0.3">
      <c r="A898" t="s">
        <v>12870</v>
      </c>
      <c r="C898" t="s">
        <v>12871</v>
      </c>
      <c r="D898" s="1">
        <v>46270</v>
      </c>
      <c r="E898" t="s">
        <v>11819</v>
      </c>
      <c r="F898" t="s">
        <v>9</v>
      </c>
      <c r="G898">
        <v>299</v>
      </c>
      <c r="H898">
        <v>0</v>
      </c>
      <c r="I898">
        <v>0</v>
      </c>
      <c r="J898">
        <v>299</v>
      </c>
      <c r="K898" s="1">
        <v>46272</v>
      </c>
      <c r="L898" t="s">
        <v>12661</v>
      </c>
      <c r="M898">
        <f t="shared" si="156"/>
        <v>1</v>
      </c>
      <c r="N898">
        <f>COUNTIF(Orders!$A:$A,C898)</f>
        <v>1</v>
      </c>
      <c r="P898">
        <f>COUNTIF(Orders!$H:$H,UPPER(SUBSTITUTE(TRIM(C898),"-","")))</f>
        <v>1</v>
      </c>
      <c r="R898" t="str">
        <f t="shared" si="157"/>
        <v>Matched Order Reference</v>
      </c>
      <c r="S898">
        <f t="shared" si="158"/>
        <v>1</v>
      </c>
      <c r="V898" cm="1">
        <f t="array" ref="V898">IF(E898&lt;&gt;"CAPTURE",0,SUMPRODUCT((MDR_Rates!$A$2:$A$10=F898)*(G898&gt;MDR_Rates!$B$2:$B$10)*((MDR_Rates!$C$2:$C$10="")+(G898&lt;=MDR_Rates!$C$2:$C$10))*MDR_Rates!$D$2:$D$10))</f>
        <v>0</v>
      </c>
      <c r="W898">
        <f t="shared" si="159"/>
        <v>0</v>
      </c>
      <c r="X898">
        <f t="shared" si="160"/>
        <v>0</v>
      </c>
      <c r="Y898">
        <f t="shared" si="161"/>
        <v>0</v>
      </c>
      <c r="Z898">
        <f t="shared" si="162"/>
        <v>0</v>
      </c>
      <c r="AG898" t="str">
        <f t="shared" si="163"/>
        <v/>
      </c>
      <c r="AI898" t="str">
        <f t="shared" si="164"/>
        <v/>
      </c>
      <c r="AJ898" t="str">
        <f t="shared" si="165"/>
        <v/>
      </c>
      <c r="AK898" t="str">
        <f t="shared" si="166"/>
        <v>ORD26005904</v>
      </c>
      <c r="AL898">
        <f>IF(E898&lt;&gt;"CAPTURE","",COUNTIF(Orders!$H:$H,AK898))</f>
        <v>1</v>
      </c>
      <c r="AP898" t="str">
        <f t="shared" si="167"/>
        <v>Matched to Order</v>
      </c>
      <c r="AQ898">
        <f>IF(COUNTIF($A$2:A898,A898)=1,1,0)</f>
        <v>1</v>
      </c>
    </row>
    <row r="899" spans="1:43" x14ac:dyDescent="0.3">
      <c r="A899" t="s">
        <v>12872</v>
      </c>
      <c r="C899" t="s">
        <v>11735</v>
      </c>
      <c r="D899" s="1">
        <v>46270</v>
      </c>
      <c r="E899" t="s">
        <v>11819</v>
      </c>
      <c r="F899" t="s">
        <v>17</v>
      </c>
      <c r="G899">
        <v>999</v>
      </c>
      <c r="H899">
        <v>17.98</v>
      </c>
      <c r="I899">
        <v>3.24</v>
      </c>
      <c r="J899">
        <v>977.78</v>
      </c>
      <c r="K899" s="1">
        <v>46272</v>
      </c>
      <c r="L899" t="s">
        <v>12661</v>
      </c>
      <c r="M899">
        <f t="shared" ref="M899:M962" si="168">COUNTIF($A:$A,A899)</f>
        <v>1</v>
      </c>
      <c r="N899">
        <f>COUNTIF(Orders!$A:$A,C899)</f>
        <v>1</v>
      </c>
      <c r="P899">
        <f>COUNTIF(Orders!$H:$H,UPPER(SUBSTITUTE(TRIM(C899),"-","")))</f>
        <v>1</v>
      </c>
      <c r="R899" t="str">
        <f t="shared" ref="R899:R962" si="169">IF(E899="REFUND","Refund",IF(P899=0,"Unmatched Order Reference","Matched Order Reference"))</f>
        <v>Matched Order Reference</v>
      </c>
      <c r="S899">
        <f t="shared" ref="S899:S962" si="170">COUNTIFS($C$2:$C$5753,C899,$E$2:$E$5753,"CAPTURE")</f>
        <v>1</v>
      </c>
      <c r="V899" cm="1">
        <f t="array" ref="V899">IF(E899&lt;&gt;"CAPTURE",0,SUMPRODUCT((MDR_Rates!$A$2:$A$10=F899)*(G899&gt;MDR_Rates!$B$2:$B$10)*((MDR_Rates!$C$2:$C$10="")+(G899&lt;=MDR_Rates!$C$2:$C$10))*MDR_Rates!$D$2:$D$10))</f>
        <v>1.8</v>
      </c>
      <c r="W899">
        <f t="shared" ref="W899:W962" si="171">IF(E899&lt;&gt;"CAPTURE",0,ROUND(G899*V899/100,2))</f>
        <v>17.98</v>
      </c>
      <c r="X899">
        <f t="shared" ref="X899:X962" si="172">IF(E899&lt;&gt;"CAPTURE",0,ROUND(W899*18/100,2))</f>
        <v>3.24</v>
      </c>
      <c r="Y899">
        <f t="shared" ref="Y899:Y962" si="173">IF(E899&lt;&gt;"CAPTURE",0,ROUND(H899-W899,2))</f>
        <v>0</v>
      </c>
      <c r="Z899">
        <f t="shared" ref="Z899:Z962" si="174">IF(E899&lt;&gt;"CAPTURE",0,ROUND(I899-X899,2))</f>
        <v>0</v>
      </c>
      <c r="AG899" t="str">
        <f t="shared" ref="AG899:AG962" si="175">IF(E899&lt;&gt;"REFUND","",IF(COUNTIFS($A:$A,B899,$E:$E,"CAPTURE")=0,"Missing Original Capture","Original Capture Found"))</f>
        <v/>
      </c>
      <c r="AI899" t="str">
        <f t="shared" ref="AI899:AI962" si="176">IF(E899="REFUND",_xlfn.MAXIFS($G:$G,$A:$A,B899,$E:$E,"CAPTURE"),"")</f>
        <v/>
      </c>
      <c r="AJ899" t="str">
        <f t="shared" ref="AJ899:AJ962" si="177">IF(E899&lt;&gt;"REFUND","",IF(G899&gt;AI899,"Refund Exceeds Capture",IF(ABS(G899-AI899)&lt;0.01,"Full Refund","Partial Refund")))</f>
        <v/>
      </c>
      <c r="AK899" t="str">
        <f t="shared" ref="AK899:AK962" si="178">UPPER(SUBSTITUTE(TRIM(C899),"-",""))</f>
        <v>ORD26005964</v>
      </c>
      <c r="AL899">
        <f>IF(E899&lt;&gt;"CAPTURE","",COUNTIF(Orders!$H:$H,AK899))</f>
        <v>1</v>
      </c>
      <c r="AP899" t="str">
        <f t="shared" ref="AP899:AP962" si="179">IF(E899&lt;&gt;"CAPTURE","",IF(M899&gt;1,"Duplicate ID - Review",IF(AL899=0,"Unmatched Order",IF(AL899=1,"Matched to Order","Multiple Order Matches"))))</f>
        <v>Matched to Order</v>
      </c>
      <c r="AQ899">
        <f>IF(COUNTIF($A$2:A899,A899)=1,1,0)</f>
        <v>1</v>
      </c>
    </row>
    <row r="900" spans="1:43" x14ac:dyDescent="0.3">
      <c r="A900" t="s">
        <v>12873</v>
      </c>
      <c r="C900" t="s">
        <v>11759</v>
      </c>
      <c r="D900" s="1">
        <v>46270</v>
      </c>
      <c r="E900" t="s">
        <v>11819</v>
      </c>
      <c r="F900" t="s">
        <v>9</v>
      </c>
      <c r="G900">
        <v>2999</v>
      </c>
      <c r="H900">
        <v>9</v>
      </c>
      <c r="I900">
        <v>1.62</v>
      </c>
      <c r="J900">
        <v>2988.38</v>
      </c>
      <c r="K900" s="1">
        <v>46272</v>
      </c>
      <c r="L900" t="s">
        <v>12661</v>
      </c>
      <c r="M900">
        <f t="shared" si="168"/>
        <v>1</v>
      </c>
      <c r="N900">
        <f>COUNTIF(Orders!$A:$A,C900)</f>
        <v>1</v>
      </c>
      <c r="P900">
        <f>COUNTIF(Orders!$H:$H,UPPER(SUBSTITUTE(TRIM(C900),"-","")))</f>
        <v>1</v>
      </c>
      <c r="R900" t="str">
        <f t="shared" si="169"/>
        <v>Matched Order Reference</v>
      </c>
      <c r="S900">
        <f t="shared" si="170"/>
        <v>1</v>
      </c>
      <c r="V900" cm="1">
        <f t="array" ref="V900">IF(E900&lt;&gt;"CAPTURE",0,SUMPRODUCT((MDR_Rates!$A$2:$A$10=F900)*(G900&gt;MDR_Rates!$B$2:$B$10)*((MDR_Rates!$C$2:$C$10="")+(G900&lt;=MDR_Rates!$C$2:$C$10))*MDR_Rates!$D$2:$D$10))</f>
        <v>0.3</v>
      </c>
      <c r="W900">
        <f t="shared" si="171"/>
        <v>9</v>
      </c>
      <c r="X900">
        <f t="shared" si="172"/>
        <v>1.62</v>
      </c>
      <c r="Y900">
        <f t="shared" si="173"/>
        <v>0</v>
      </c>
      <c r="Z900">
        <f t="shared" si="174"/>
        <v>0</v>
      </c>
      <c r="AG900" t="str">
        <f t="shared" si="175"/>
        <v/>
      </c>
      <c r="AI900" t="str">
        <f t="shared" si="176"/>
        <v/>
      </c>
      <c r="AJ900" t="str">
        <f t="shared" si="177"/>
        <v/>
      </c>
      <c r="AK900" t="str">
        <f t="shared" si="178"/>
        <v>ORD26005977</v>
      </c>
      <c r="AL900">
        <f>IF(E900&lt;&gt;"CAPTURE","",COUNTIF(Orders!$H:$H,AK900))</f>
        <v>1</v>
      </c>
      <c r="AP900" t="str">
        <f t="shared" si="179"/>
        <v>Matched to Order</v>
      </c>
      <c r="AQ900">
        <f>IF(COUNTIF($A$2:A900,A900)=1,1,0)</f>
        <v>1</v>
      </c>
    </row>
    <row r="901" spans="1:43" x14ac:dyDescent="0.3">
      <c r="A901" t="s">
        <v>12874</v>
      </c>
      <c r="B901" t="s">
        <v>12226</v>
      </c>
      <c r="D901" s="1">
        <v>46270</v>
      </c>
      <c r="E901" t="s">
        <v>12202</v>
      </c>
      <c r="F901" t="s">
        <v>9</v>
      </c>
      <c r="G901">
        <v>798</v>
      </c>
      <c r="H901">
        <v>0</v>
      </c>
      <c r="I901">
        <v>0</v>
      </c>
      <c r="J901">
        <v>-798</v>
      </c>
      <c r="K901" s="1">
        <v>46272</v>
      </c>
      <c r="L901" t="s">
        <v>12661</v>
      </c>
      <c r="M901">
        <f t="shared" si="168"/>
        <v>1</v>
      </c>
      <c r="N901">
        <f>COUNTIF(Orders!$A:$A,C901)</f>
        <v>0</v>
      </c>
      <c r="P901">
        <f>COUNTIF(Orders!$H:$H,UPPER(SUBSTITUTE(TRIM(C901),"-","")))</f>
        <v>1042575</v>
      </c>
      <c r="R901" t="str">
        <f t="shared" si="169"/>
        <v>Refund</v>
      </c>
      <c r="S901">
        <f t="shared" si="170"/>
        <v>0</v>
      </c>
      <c r="V901" cm="1">
        <f t="array" ref="V901">IF(E901&lt;&gt;"CAPTURE",0,SUMPRODUCT((MDR_Rates!$A$2:$A$10=F901)*(G901&gt;MDR_Rates!$B$2:$B$10)*((MDR_Rates!$C$2:$C$10="")+(G901&lt;=MDR_Rates!$C$2:$C$10))*MDR_Rates!$D$2:$D$10))</f>
        <v>0</v>
      </c>
      <c r="W901">
        <f t="shared" si="171"/>
        <v>0</v>
      </c>
      <c r="X901">
        <f t="shared" si="172"/>
        <v>0</v>
      </c>
      <c r="Y901">
        <f t="shared" si="173"/>
        <v>0</v>
      </c>
      <c r="Z901">
        <f t="shared" si="174"/>
        <v>0</v>
      </c>
      <c r="AG901" t="str">
        <f t="shared" si="175"/>
        <v>Original Capture Found</v>
      </c>
      <c r="AI901">
        <f t="shared" si="176"/>
        <v>798</v>
      </c>
      <c r="AJ901" t="str">
        <f t="shared" si="177"/>
        <v>Full Refund</v>
      </c>
      <c r="AK901" t="str">
        <f t="shared" si="178"/>
        <v/>
      </c>
      <c r="AL901" t="str">
        <f>IF(E901&lt;&gt;"CAPTURE","",COUNTIF(Orders!$H:$H,AK901))</f>
        <v/>
      </c>
      <c r="AP901" t="str">
        <f t="shared" si="179"/>
        <v/>
      </c>
      <c r="AQ901">
        <f>IF(COUNTIF($A$2:A901,A901)=1,1,0)</f>
        <v>1</v>
      </c>
    </row>
    <row r="902" spans="1:43" x14ac:dyDescent="0.3">
      <c r="A902" t="s">
        <v>12875</v>
      </c>
      <c r="B902" t="s">
        <v>12393</v>
      </c>
      <c r="D902" s="1">
        <v>46270</v>
      </c>
      <c r="E902" t="s">
        <v>12202</v>
      </c>
      <c r="F902" t="s">
        <v>9</v>
      </c>
      <c r="G902">
        <v>1299</v>
      </c>
      <c r="H902">
        <v>0</v>
      </c>
      <c r="I902">
        <v>0</v>
      </c>
      <c r="J902">
        <v>-1299</v>
      </c>
      <c r="K902" s="1">
        <v>46272</v>
      </c>
      <c r="L902" t="s">
        <v>12661</v>
      </c>
      <c r="M902">
        <f t="shared" si="168"/>
        <v>1</v>
      </c>
      <c r="N902">
        <f>COUNTIF(Orders!$A:$A,C902)</f>
        <v>0</v>
      </c>
      <c r="P902">
        <f>COUNTIF(Orders!$H:$H,UPPER(SUBSTITUTE(TRIM(C902),"-","")))</f>
        <v>1042575</v>
      </c>
      <c r="R902" t="str">
        <f t="shared" si="169"/>
        <v>Refund</v>
      </c>
      <c r="S902">
        <f t="shared" si="170"/>
        <v>0</v>
      </c>
      <c r="V902" cm="1">
        <f t="array" ref="V902">IF(E902&lt;&gt;"CAPTURE",0,SUMPRODUCT((MDR_Rates!$A$2:$A$10=F902)*(G902&gt;MDR_Rates!$B$2:$B$10)*((MDR_Rates!$C$2:$C$10="")+(G902&lt;=MDR_Rates!$C$2:$C$10))*MDR_Rates!$D$2:$D$10))</f>
        <v>0</v>
      </c>
      <c r="W902">
        <f t="shared" si="171"/>
        <v>0</v>
      </c>
      <c r="X902">
        <f t="shared" si="172"/>
        <v>0</v>
      </c>
      <c r="Y902">
        <f t="shared" si="173"/>
        <v>0</v>
      </c>
      <c r="Z902">
        <f t="shared" si="174"/>
        <v>0</v>
      </c>
      <c r="AG902" t="str">
        <f t="shared" si="175"/>
        <v>Original Capture Found</v>
      </c>
      <c r="AI902">
        <f t="shared" si="176"/>
        <v>1299</v>
      </c>
      <c r="AJ902" t="str">
        <f t="shared" si="177"/>
        <v>Full Refund</v>
      </c>
      <c r="AK902" t="str">
        <f t="shared" si="178"/>
        <v/>
      </c>
      <c r="AL902" t="str">
        <f>IF(E902&lt;&gt;"CAPTURE","",COUNTIF(Orders!$H:$H,AK902))</f>
        <v/>
      </c>
      <c r="AP902" t="str">
        <f t="shared" si="179"/>
        <v/>
      </c>
      <c r="AQ902">
        <f>IF(COUNTIF($A$2:A902,A902)=1,1,0)</f>
        <v>1</v>
      </c>
    </row>
    <row r="903" spans="1:43" x14ac:dyDescent="0.3">
      <c r="A903" t="s">
        <v>12876</v>
      </c>
      <c r="C903" t="s">
        <v>12877</v>
      </c>
      <c r="D903" s="1">
        <v>46271</v>
      </c>
      <c r="E903" t="s">
        <v>11819</v>
      </c>
      <c r="F903" t="s">
        <v>9</v>
      </c>
      <c r="G903">
        <v>3798</v>
      </c>
      <c r="H903">
        <v>11.39</v>
      </c>
      <c r="I903">
        <v>2.0499999999999998</v>
      </c>
      <c r="J903">
        <v>3784.56</v>
      </c>
      <c r="K903" s="1">
        <v>46273</v>
      </c>
      <c r="L903" t="s">
        <v>12878</v>
      </c>
      <c r="M903">
        <f t="shared" si="168"/>
        <v>1</v>
      </c>
      <c r="N903">
        <f>COUNTIF(Orders!$A:$A,C903)</f>
        <v>1</v>
      </c>
      <c r="P903">
        <f>COUNTIF(Orders!$H:$H,UPPER(SUBSTITUTE(TRIM(C903),"-","")))</f>
        <v>1</v>
      </c>
      <c r="R903" t="str">
        <f t="shared" si="169"/>
        <v>Matched Order Reference</v>
      </c>
      <c r="S903">
        <f t="shared" si="170"/>
        <v>1</v>
      </c>
      <c r="V903" cm="1">
        <f t="array" ref="V903">IF(E903&lt;&gt;"CAPTURE",0,SUMPRODUCT((MDR_Rates!$A$2:$A$10=F903)*(G903&gt;MDR_Rates!$B$2:$B$10)*((MDR_Rates!$C$2:$C$10="")+(G903&lt;=MDR_Rates!$C$2:$C$10))*MDR_Rates!$D$2:$D$10))</f>
        <v>0.3</v>
      </c>
      <c r="W903">
        <f t="shared" si="171"/>
        <v>11.39</v>
      </c>
      <c r="X903">
        <f t="shared" si="172"/>
        <v>2.0499999999999998</v>
      </c>
      <c r="Y903">
        <f t="shared" si="173"/>
        <v>0</v>
      </c>
      <c r="Z903">
        <f t="shared" si="174"/>
        <v>0</v>
      </c>
      <c r="AG903" t="str">
        <f t="shared" si="175"/>
        <v/>
      </c>
      <c r="AI903" t="str">
        <f t="shared" si="176"/>
        <v/>
      </c>
      <c r="AJ903" t="str">
        <f t="shared" si="177"/>
        <v/>
      </c>
      <c r="AK903" t="str">
        <f t="shared" si="178"/>
        <v>ORD26000020</v>
      </c>
      <c r="AL903">
        <f>IF(E903&lt;&gt;"CAPTURE","",COUNTIF(Orders!$H:$H,AK903))</f>
        <v>1</v>
      </c>
      <c r="AP903" t="str">
        <f t="shared" si="179"/>
        <v>Matched to Order</v>
      </c>
      <c r="AQ903">
        <f>IF(COUNTIF($A$2:A903,A903)=1,1,0)</f>
        <v>1</v>
      </c>
    </row>
    <row r="904" spans="1:43" x14ac:dyDescent="0.3">
      <c r="A904" t="s">
        <v>12879</v>
      </c>
      <c r="C904" t="s">
        <v>97</v>
      </c>
      <c r="D904" s="1">
        <v>46271</v>
      </c>
      <c r="E904" t="s">
        <v>11819</v>
      </c>
      <c r="F904" t="s">
        <v>17</v>
      </c>
      <c r="G904">
        <v>1598</v>
      </c>
      <c r="H904">
        <v>28.76</v>
      </c>
      <c r="I904">
        <v>5.18</v>
      </c>
      <c r="J904">
        <v>1564.06</v>
      </c>
      <c r="K904" s="1">
        <v>46273</v>
      </c>
      <c r="L904" t="s">
        <v>12878</v>
      </c>
      <c r="M904">
        <f t="shared" si="168"/>
        <v>1</v>
      </c>
      <c r="N904">
        <f>COUNTIF(Orders!$A:$A,C904)</f>
        <v>1</v>
      </c>
      <c r="P904">
        <f>COUNTIF(Orders!$H:$H,UPPER(SUBSTITUTE(TRIM(C904),"-","")))</f>
        <v>1</v>
      </c>
      <c r="R904" t="str">
        <f t="shared" si="169"/>
        <v>Matched Order Reference</v>
      </c>
      <c r="S904">
        <f t="shared" si="170"/>
        <v>1</v>
      </c>
      <c r="V904" cm="1">
        <f t="array" ref="V904">IF(E904&lt;&gt;"CAPTURE",0,SUMPRODUCT((MDR_Rates!$A$2:$A$10=F904)*(G904&gt;MDR_Rates!$B$2:$B$10)*((MDR_Rates!$C$2:$C$10="")+(G904&lt;=MDR_Rates!$C$2:$C$10))*MDR_Rates!$D$2:$D$10))</f>
        <v>1.8</v>
      </c>
      <c r="W904">
        <f t="shared" si="171"/>
        <v>28.76</v>
      </c>
      <c r="X904">
        <f t="shared" si="172"/>
        <v>5.18</v>
      </c>
      <c r="Y904">
        <f t="shared" si="173"/>
        <v>0</v>
      </c>
      <c r="Z904">
        <f t="shared" si="174"/>
        <v>0</v>
      </c>
      <c r="AG904" t="str">
        <f t="shared" si="175"/>
        <v/>
      </c>
      <c r="AI904" t="str">
        <f t="shared" si="176"/>
        <v/>
      </c>
      <c r="AJ904" t="str">
        <f t="shared" si="177"/>
        <v/>
      </c>
      <c r="AK904" t="str">
        <f t="shared" si="178"/>
        <v>ORD26000038</v>
      </c>
      <c r="AL904">
        <f>IF(E904&lt;&gt;"CAPTURE","",COUNTIF(Orders!$H:$H,AK904))</f>
        <v>1</v>
      </c>
      <c r="AP904" t="str">
        <f t="shared" si="179"/>
        <v>Matched to Order</v>
      </c>
      <c r="AQ904">
        <f>IF(COUNTIF($A$2:A904,A904)=1,1,0)</f>
        <v>1</v>
      </c>
    </row>
    <row r="905" spans="1:43" x14ac:dyDescent="0.3">
      <c r="A905" t="s">
        <v>12880</v>
      </c>
      <c r="C905" t="s">
        <v>188</v>
      </c>
      <c r="D905" s="1">
        <v>46271</v>
      </c>
      <c r="E905" t="s">
        <v>11819</v>
      </c>
      <c r="F905" t="s">
        <v>17</v>
      </c>
      <c r="G905">
        <v>1299</v>
      </c>
      <c r="H905">
        <v>23.38</v>
      </c>
      <c r="I905">
        <v>4.21</v>
      </c>
      <c r="J905">
        <v>1271.4100000000001</v>
      </c>
      <c r="K905" s="1">
        <v>46273</v>
      </c>
      <c r="L905" t="s">
        <v>12878</v>
      </c>
      <c r="M905">
        <f t="shared" si="168"/>
        <v>1</v>
      </c>
      <c r="N905">
        <f>COUNTIF(Orders!$A:$A,C905)</f>
        <v>1</v>
      </c>
      <c r="P905">
        <f>COUNTIF(Orders!$H:$H,UPPER(SUBSTITUTE(TRIM(C905),"-","")))</f>
        <v>1</v>
      </c>
      <c r="R905" t="str">
        <f t="shared" si="169"/>
        <v>Matched Order Reference</v>
      </c>
      <c r="S905">
        <f t="shared" si="170"/>
        <v>1</v>
      </c>
      <c r="V905" cm="1">
        <f t="array" ref="V905">IF(E905&lt;&gt;"CAPTURE",0,SUMPRODUCT((MDR_Rates!$A$2:$A$10=F905)*(G905&gt;MDR_Rates!$B$2:$B$10)*((MDR_Rates!$C$2:$C$10="")+(G905&lt;=MDR_Rates!$C$2:$C$10))*MDR_Rates!$D$2:$D$10))</f>
        <v>1.8</v>
      </c>
      <c r="W905">
        <f t="shared" si="171"/>
        <v>23.38</v>
      </c>
      <c r="X905">
        <f t="shared" si="172"/>
        <v>4.21</v>
      </c>
      <c r="Y905">
        <f t="shared" si="173"/>
        <v>0</v>
      </c>
      <c r="Z905">
        <f t="shared" si="174"/>
        <v>0</v>
      </c>
      <c r="AG905" t="str">
        <f t="shared" si="175"/>
        <v/>
      </c>
      <c r="AI905" t="str">
        <f t="shared" si="176"/>
        <v/>
      </c>
      <c r="AJ905" t="str">
        <f t="shared" si="177"/>
        <v/>
      </c>
      <c r="AK905" t="str">
        <f t="shared" si="178"/>
        <v>ORD26000083</v>
      </c>
      <c r="AL905">
        <f>IF(E905&lt;&gt;"CAPTURE","",COUNTIF(Orders!$H:$H,AK905))</f>
        <v>1</v>
      </c>
      <c r="AP905" t="str">
        <f t="shared" si="179"/>
        <v>Matched to Order</v>
      </c>
      <c r="AQ905">
        <f>IF(COUNTIF($A$2:A905,A905)=1,1,0)</f>
        <v>1</v>
      </c>
    </row>
    <row r="906" spans="1:43" x14ac:dyDescent="0.3">
      <c r="A906" t="s">
        <v>12881</v>
      </c>
      <c r="C906" t="s">
        <v>214</v>
      </c>
      <c r="D906" s="1">
        <v>46271</v>
      </c>
      <c r="E906" t="s">
        <v>11819</v>
      </c>
      <c r="F906" t="s">
        <v>17</v>
      </c>
      <c r="G906">
        <v>5998</v>
      </c>
      <c r="H906">
        <v>95.97</v>
      </c>
      <c r="I906">
        <v>17.27</v>
      </c>
      <c r="J906">
        <v>5884.76</v>
      </c>
      <c r="K906" s="1">
        <v>46273</v>
      </c>
      <c r="L906" t="s">
        <v>12878</v>
      </c>
      <c r="M906">
        <f t="shared" si="168"/>
        <v>1</v>
      </c>
      <c r="N906">
        <f>COUNTIF(Orders!$A:$A,C906)</f>
        <v>1</v>
      </c>
      <c r="P906">
        <f>COUNTIF(Orders!$H:$H,UPPER(SUBSTITUTE(TRIM(C906),"-","")))</f>
        <v>1</v>
      </c>
      <c r="R906" t="str">
        <f t="shared" si="169"/>
        <v>Matched Order Reference</v>
      </c>
      <c r="S906">
        <f t="shared" si="170"/>
        <v>1</v>
      </c>
      <c r="V906" cm="1">
        <f t="array" ref="V906">IF(E906&lt;&gt;"CAPTURE",0,SUMPRODUCT((MDR_Rates!$A$2:$A$10=F906)*(G906&gt;MDR_Rates!$B$2:$B$10)*((MDR_Rates!$C$2:$C$10="")+(G906&lt;=MDR_Rates!$C$2:$C$10))*MDR_Rates!$D$2:$D$10))</f>
        <v>1.6</v>
      </c>
      <c r="W906">
        <f t="shared" si="171"/>
        <v>95.97</v>
      </c>
      <c r="X906">
        <f t="shared" si="172"/>
        <v>17.27</v>
      </c>
      <c r="Y906">
        <f t="shared" si="173"/>
        <v>0</v>
      </c>
      <c r="Z906">
        <f t="shared" si="174"/>
        <v>0</v>
      </c>
      <c r="AG906" t="str">
        <f t="shared" si="175"/>
        <v/>
      </c>
      <c r="AI906" t="str">
        <f t="shared" si="176"/>
        <v/>
      </c>
      <c r="AJ906" t="str">
        <f t="shared" si="177"/>
        <v/>
      </c>
      <c r="AK906" t="str">
        <f t="shared" si="178"/>
        <v>ORD26000096</v>
      </c>
      <c r="AL906">
        <f>IF(E906&lt;&gt;"CAPTURE","",COUNTIF(Orders!$H:$H,AK906))</f>
        <v>1</v>
      </c>
      <c r="AP906" t="str">
        <f t="shared" si="179"/>
        <v>Matched to Order</v>
      </c>
      <c r="AQ906">
        <f>IF(COUNTIF($A$2:A906,A906)=1,1,0)</f>
        <v>1</v>
      </c>
    </row>
    <row r="907" spans="1:43" x14ac:dyDescent="0.3">
      <c r="A907" t="s">
        <v>12882</v>
      </c>
      <c r="C907" t="s">
        <v>12883</v>
      </c>
      <c r="D907" s="1">
        <v>46271</v>
      </c>
      <c r="E907" t="s">
        <v>11819</v>
      </c>
      <c r="F907" t="s">
        <v>17</v>
      </c>
      <c r="G907">
        <v>2499</v>
      </c>
      <c r="H907">
        <v>39.979999999999997</v>
      </c>
      <c r="I907">
        <v>7.2</v>
      </c>
      <c r="J907">
        <v>2451.8200000000002</v>
      </c>
      <c r="K907" s="1">
        <v>46273</v>
      </c>
      <c r="L907" t="s">
        <v>12878</v>
      </c>
      <c r="M907">
        <f t="shared" si="168"/>
        <v>1</v>
      </c>
      <c r="N907">
        <f>COUNTIF(Orders!$A:$A,C907)</f>
        <v>0</v>
      </c>
      <c r="P907">
        <f>COUNTIF(Orders!$H:$H,UPPER(SUBSTITUTE(TRIM(C907),"-","")))</f>
        <v>1</v>
      </c>
      <c r="R907" t="str">
        <f t="shared" si="169"/>
        <v>Matched Order Reference</v>
      </c>
      <c r="S907">
        <f t="shared" si="170"/>
        <v>1</v>
      </c>
      <c r="V907" cm="1">
        <f t="array" ref="V907">IF(E907&lt;&gt;"CAPTURE",0,SUMPRODUCT((MDR_Rates!$A$2:$A$10=F907)*(G907&gt;MDR_Rates!$B$2:$B$10)*((MDR_Rates!$C$2:$C$10="")+(G907&lt;=MDR_Rates!$C$2:$C$10))*MDR_Rates!$D$2:$D$10))</f>
        <v>1.6</v>
      </c>
      <c r="W907">
        <f t="shared" si="171"/>
        <v>39.979999999999997</v>
      </c>
      <c r="X907">
        <f t="shared" si="172"/>
        <v>7.2</v>
      </c>
      <c r="Y907">
        <f t="shared" si="173"/>
        <v>0</v>
      </c>
      <c r="Z907">
        <f t="shared" si="174"/>
        <v>0</v>
      </c>
      <c r="AG907" t="str">
        <f t="shared" si="175"/>
        <v/>
      </c>
      <c r="AI907" t="str">
        <f t="shared" si="176"/>
        <v/>
      </c>
      <c r="AJ907" t="str">
        <f t="shared" si="177"/>
        <v/>
      </c>
      <c r="AK907" t="str">
        <f t="shared" si="178"/>
        <v>ORD26000156</v>
      </c>
      <c r="AL907">
        <f>IF(E907&lt;&gt;"CAPTURE","",COUNTIF(Orders!$H:$H,AK907))</f>
        <v>1</v>
      </c>
      <c r="AP907" t="str">
        <f t="shared" si="179"/>
        <v>Matched to Order</v>
      </c>
      <c r="AQ907">
        <f>IF(COUNTIF($A$2:A907,A907)=1,1,0)</f>
        <v>1</v>
      </c>
    </row>
    <row r="908" spans="1:43" x14ac:dyDescent="0.3">
      <c r="A908" t="s">
        <v>12884</v>
      </c>
      <c r="C908" t="s">
        <v>410</v>
      </c>
      <c r="D908" s="1">
        <v>46271</v>
      </c>
      <c r="E908" t="s">
        <v>11819</v>
      </c>
      <c r="F908" t="s">
        <v>9</v>
      </c>
      <c r="G908">
        <v>2197</v>
      </c>
      <c r="H908">
        <v>6.59</v>
      </c>
      <c r="I908">
        <v>1.19</v>
      </c>
      <c r="J908">
        <v>2189.2199999999998</v>
      </c>
      <c r="K908" s="1">
        <v>46273</v>
      </c>
      <c r="L908" t="s">
        <v>12878</v>
      </c>
      <c r="M908">
        <f t="shared" si="168"/>
        <v>1</v>
      </c>
      <c r="N908">
        <f>COUNTIF(Orders!$A:$A,C908)</f>
        <v>1</v>
      </c>
      <c r="P908">
        <f>COUNTIF(Orders!$H:$H,UPPER(SUBSTITUTE(TRIM(C908),"-","")))</f>
        <v>1</v>
      </c>
      <c r="R908" t="str">
        <f t="shared" si="169"/>
        <v>Matched Order Reference</v>
      </c>
      <c r="S908">
        <f t="shared" si="170"/>
        <v>1</v>
      </c>
      <c r="V908" cm="1">
        <f t="array" ref="V908">IF(E908&lt;&gt;"CAPTURE",0,SUMPRODUCT((MDR_Rates!$A$2:$A$10=F908)*(G908&gt;MDR_Rates!$B$2:$B$10)*((MDR_Rates!$C$2:$C$10="")+(G908&lt;=MDR_Rates!$C$2:$C$10))*MDR_Rates!$D$2:$D$10))</f>
        <v>0.3</v>
      </c>
      <c r="W908">
        <f t="shared" si="171"/>
        <v>6.59</v>
      </c>
      <c r="X908">
        <f t="shared" si="172"/>
        <v>1.19</v>
      </c>
      <c r="Y908">
        <f t="shared" si="173"/>
        <v>0</v>
      </c>
      <c r="Z908">
        <f t="shared" si="174"/>
        <v>0</v>
      </c>
      <c r="AG908" t="str">
        <f t="shared" si="175"/>
        <v/>
      </c>
      <c r="AI908" t="str">
        <f t="shared" si="176"/>
        <v/>
      </c>
      <c r="AJ908" t="str">
        <f t="shared" si="177"/>
        <v/>
      </c>
      <c r="AK908" t="str">
        <f t="shared" si="178"/>
        <v>ORD26000194</v>
      </c>
      <c r="AL908">
        <f>IF(E908&lt;&gt;"CAPTURE","",COUNTIF(Orders!$H:$H,AK908))</f>
        <v>1</v>
      </c>
      <c r="AP908" t="str">
        <f t="shared" si="179"/>
        <v>Matched to Order</v>
      </c>
      <c r="AQ908">
        <f>IF(COUNTIF($A$2:A908,A908)=1,1,0)</f>
        <v>1</v>
      </c>
    </row>
    <row r="909" spans="1:43" x14ac:dyDescent="0.3">
      <c r="A909" t="s">
        <v>12885</v>
      </c>
      <c r="C909" t="s">
        <v>458</v>
      </c>
      <c r="D909" s="1">
        <v>46271</v>
      </c>
      <c r="E909" t="s">
        <v>11819</v>
      </c>
      <c r="F909" t="s">
        <v>17</v>
      </c>
      <c r="G909">
        <v>7997</v>
      </c>
      <c r="H909">
        <v>127.95</v>
      </c>
      <c r="I909">
        <v>23.03</v>
      </c>
      <c r="J909">
        <v>7846.02</v>
      </c>
      <c r="K909" s="1">
        <v>46273</v>
      </c>
      <c r="L909" t="s">
        <v>12878</v>
      </c>
      <c r="M909">
        <f t="shared" si="168"/>
        <v>1</v>
      </c>
      <c r="N909">
        <f>COUNTIF(Orders!$A:$A,C909)</f>
        <v>1</v>
      </c>
      <c r="P909">
        <f>COUNTIF(Orders!$H:$H,UPPER(SUBSTITUTE(TRIM(C909),"-","")))</f>
        <v>1</v>
      </c>
      <c r="R909" t="str">
        <f t="shared" si="169"/>
        <v>Matched Order Reference</v>
      </c>
      <c r="S909">
        <f t="shared" si="170"/>
        <v>1</v>
      </c>
      <c r="V909" cm="1">
        <f t="array" ref="V909">IF(E909&lt;&gt;"CAPTURE",0,SUMPRODUCT((MDR_Rates!$A$2:$A$10=F909)*(G909&gt;MDR_Rates!$B$2:$B$10)*((MDR_Rates!$C$2:$C$10="")+(G909&lt;=MDR_Rates!$C$2:$C$10))*MDR_Rates!$D$2:$D$10))</f>
        <v>1.6</v>
      </c>
      <c r="W909">
        <f t="shared" si="171"/>
        <v>127.95</v>
      </c>
      <c r="X909">
        <f t="shared" si="172"/>
        <v>23.03</v>
      </c>
      <c r="Y909">
        <f t="shared" si="173"/>
        <v>0</v>
      </c>
      <c r="Z909">
        <f t="shared" si="174"/>
        <v>0</v>
      </c>
      <c r="AG909" t="str">
        <f t="shared" si="175"/>
        <v/>
      </c>
      <c r="AI909" t="str">
        <f t="shared" si="176"/>
        <v/>
      </c>
      <c r="AJ909" t="str">
        <f t="shared" si="177"/>
        <v/>
      </c>
      <c r="AK909" t="str">
        <f t="shared" si="178"/>
        <v>ORD26000218</v>
      </c>
      <c r="AL909">
        <f>IF(E909&lt;&gt;"CAPTURE","",COUNTIF(Orders!$H:$H,AK909))</f>
        <v>1</v>
      </c>
      <c r="AP909" t="str">
        <f t="shared" si="179"/>
        <v>Matched to Order</v>
      </c>
      <c r="AQ909">
        <f>IF(COUNTIF($A$2:A909,A909)=1,1,0)</f>
        <v>1</v>
      </c>
    </row>
    <row r="910" spans="1:43" x14ac:dyDescent="0.3">
      <c r="A910" t="s">
        <v>12886</v>
      </c>
      <c r="C910" t="s">
        <v>12887</v>
      </c>
      <c r="D910" s="1">
        <v>46271</v>
      </c>
      <c r="E910" t="s">
        <v>11819</v>
      </c>
      <c r="F910" t="s">
        <v>9</v>
      </c>
      <c r="G910">
        <v>3848</v>
      </c>
      <c r="H910">
        <v>11.54</v>
      </c>
      <c r="I910">
        <v>2.08</v>
      </c>
      <c r="J910">
        <v>3834.38</v>
      </c>
      <c r="K910" s="1">
        <v>46273</v>
      </c>
      <c r="L910" t="s">
        <v>12878</v>
      </c>
      <c r="M910">
        <f t="shared" si="168"/>
        <v>1</v>
      </c>
      <c r="N910">
        <f>COUNTIF(Orders!$A:$A,C910)</f>
        <v>1</v>
      </c>
      <c r="P910">
        <f>COUNTIF(Orders!$H:$H,UPPER(SUBSTITUTE(TRIM(C910),"-","")))</f>
        <v>1</v>
      </c>
      <c r="R910" t="str">
        <f t="shared" si="169"/>
        <v>Matched Order Reference</v>
      </c>
      <c r="S910">
        <f t="shared" si="170"/>
        <v>1</v>
      </c>
      <c r="V910" cm="1">
        <f t="array" ref="V910">IF(E910&lt;&gt;"CAPTURE",0,SUMPRODUCT((MDR_Rates!$A$2:$A$10=F910)*(G910&gt;MDR_Rates!$B$2:$B$10)*((MDR_Rates!$C$2:$C$10="")+(G910&lt;=MDR_Rates!$C$2:$C$10))*MDR_Rates!$D$2:$D$10))</f>
        <v>0.3</v>
      </c>
      <c r="W910">
        <f t="shared" si="171"/>
        <v>11.54</v>
      </c>
      <c r="X910">
        <f t="shared" si="172"/>
        <v>2.08</v>
      </c>
      <c r="Y910">
        <f t="shared" si="173"/>
        <v>0</v>
      </c>
      <c r="Z910">
        <f t="shared" si="174"/>
        <v>0</v>
      </c>
      <c r="AG910" t="str">
        <f t="shared" si="175"/>
        <v/>
      </c>
      <c r="AI910" t="str">
        <f t="shared" si="176"/>
        <v/>
      </c>
      <c r="AJ910" t="str">
        <f t="shared" si="177"/>
        <v/>
      </c>
      <c r="AK910" t="str">
        <f t="shared" si="178"/>
        <v>ORD26000230</v>
      </c>
      <c r="AL910">
        <f>IF(E910&lt;&gt;"CAPTURE","",COUNTIF(Orders!$H:$H,AK910))</f>
        <v>1</v>
      </c>
      <c r="AP910" t="str">
        <f t="shared" si="179"/>
        <v>Matched to Order</v>
      </c>
      <c r="AQ910">
        <f>IF(COUNTIF($A$2:A910,A910)=1,1,0)</f>
        <v>1</v>
      </c>
    </row>
    <row r="911" spans="1:43" x14ac:dyDescent="0.3">
      <c r="A911" t="s">
        <v>12888</v>
      </c>
      <c r="C911" t="s">
        <v>12889</v>
      </c>
      <c r="D911" s="1">
        <v>46271</v>
      </c>
      <c r="E911" t="s">
        <v>11819</v>
      </c>
      <c r="F911" t="s">
        <v>33</v>
      </c>
      <c r="G911">
        <v>1299</v>
      </c>
      <c r="H911">
        <v>19.489999999999998</v>
      </c>
      <c r="I911">
        <v>3.51</v>
      </c>
      <c r="J911">
        <v>1276</v>
      </c>
      <c r="K911" s="1">
        <v>46273</v>
      </c>
      <c r="L911" t="s">
        <v>12878</v>
      </c>
      <c r="M911">
        <f t="shared" si="168"/>
        <v>1</v>
      </c>
      <c r="N911">
        <f>COUNTIF(Orders!$A:$A,C911)</f>
        <v>1</v>
      </c>
      <c r="P911">
        <f>COUNTIF(Orders!$H:$H,UPPER(SUBSTITUTE(TRIM(C911),"-","")))</f>
        <v>1</v>
      </c>
      <c r="R911" t="str">
        <f t="shared" si="169"/>
        <v>Matched Order Reference</v>
      </c>
      <c r="S911">
        <f t="shared" si="170"/>
        <v>1</v>
      </c>
      <c r="V911" cm="1">
        <f t="array" ref="V911">IF(E911&lt;&gt;"CAPTURE",0,SUMPRODUCT((MDR_Rates!$A$2:$A$10=F911)*(G911&gt;MDR_Rates!$B$2:$B$10)*((MDR_Rates!$C$2:$C$10="")+(G911&lt;=MDR_Rates!$C$2:$C$10))*MDR_Rates!$D$2:$D$10))</f>
        <v>1.5</v>
      </c>
      <c r="W911">
        <f t="shared" si="171"/>
        <v>19.489999999999998</v>
      </c>
      <c r="X911">
        <f t="shared" si="172"/>
        <v>3.51</v>
      </c>
      <c r="Y911">
        <f t="shared" si="173"/>
        <v>0</v>
      </c>
      <c r="Z911">
        <f t="shared" si="174"/>
        <v>0</v>
      </c>
      <c r="AG911" t="str">
        <f t="shared" si="175"/>
        <v/>
      </c>
      <c r="AI911" t="str">
        <f t="shared" si="176"/>
        <v/>
      </c>
      <c r="AJ911" t="str">
        <f t="shared" si="177"/>
        <v/>
      </c>
      <c r="AK911" t="str">
        <f t="shared" si="178"/>
        <v>ORD26000280</v>
      </c>
      <c r="AL911">
        <f>IF(E911&lt;&gt;"CAPTURE","",COUNTIF(Orders!$H:$H,AK911))</f>
        <v>1</v>
      </c>
      <c r="AP911" t="str">
        <f t="shared" si="179"/>
        <v>Matched to Order</v>
      </c>
      <c r="AQ911">
        <f>IF(COUNTIF($A$2:A911,A911)=1,1,0)</f>
        <v>1</v>
      </c>
    </row>
    <row r="912" spans="1:43" x14ac:dyDescent="0.3">
      <c r="A912" t="s">
        <v>12890</v>
      </c>
      <c r="C912" t="s">
        <v>584</v>
      </c>
      <c r="D912" s="1">
        <v>46271</v>
      </c>
      <c r="E912" t="s">
        <v>11819</v>
      </c>
      <c r="F912" t="s">
        <v>44</v>
      </c>
      <c r="G912">
        <v>499</v>
      </c>
      <c r="H912">
        <v>9.48</v>
      </c>
      <c r="I912">
        <v>1.71</v>
      </c>
      <c r="J912">
        <v>487.81</v>
      </c>
      <c r="K912" s="1">
        <v>46273</v>
      </c>
      <c r="L912" t="s">
        <v>12878</v>
      </c>
      <c r="M912">
        <f t="shared" si="168"/>
        <v>1</v>
      </c>
      <c r="N912">
        <f>COUNTIF(Orders!$A:$A,C912)</f>
        <v>1</v>
      </c>
      <c r="P912">
        <f>COUNTIF(Orders!$H:$H,UPPER(SUBSTITUTE(TRIM(C912),"-","")))</f>
        <v>1</v>
      </c>
      <c r="R912" t="str">
        <f t="shared" si="169"/>
        <v>Matched Order Reference</v>
      </c>
      <c r="S912">
        <f t="shared" si="170"/>
        <v>1</v>
      </c>
      <c r="V912" cm="1">
        <f t="array" ref="V912">IF(E912&lt;&gt;"CAPTURE",0,SUMPRODUCT((MDR_Rates!$A$2:$A$10=F912)*(G912&gt;MDR_Rates!$B$2:$B$10)*((MDR_Rates!$C$2:$C$10="")+(G912&lt;=MDR_Rates!$C$2:$C$10))*MDR_Rates!$D$2:$D$10))</f>
        <v>1.9</v>
      </c>
      <c r="W912">
        <f t="shared" si="171"/>
        <v>9.48</v>
      </c>
      <c r="X912">
        <f t="shared" si="172"/>
        <v>1.71</v>
      </c>
      <c r="Y912">
        <f t="shared" si="173"/>
        <v>0</v>
      </c>
      <c r="Z912">
        <f t="shared" si="174"/>
        <v>0</v>
      </c>
      <c r="AG912" t="str">
        <f t="shared" si="175"/>
        <v/>
      </c>
      <c r="AI912" t="str">
        <f t="shared" si="176"/>
        <v/>
      </c>
      <c r="AJ912" t="str">
        <f t="shared" si="177"/>
        <v/>
      </c>
      <c r="AK912" t="str">
        <f t="shared" si="178"/>
        <v>ORD26000281</v>
      </c>
      <c r="AL912">
        <f>IF(E912&lt;&gt;"CAPTURE","",COUNTIF(Orders!$H:$H,AK912))</f>
        <v>1</v>
      </c>
      <c r="AP912" t="str">
        <f t="shared" si="179"/>
        <v>Matched to Order</v>
      </c>
      <c r="AQ912">
        <f>IF(COUNTIF($A$2:A912,A912)=1,1,0)</f>
        <v>1</v>
      </c>
    </row>
    <row r="913" spans="1:43" x14ac:dyDescent="0.3">
      <c r="A913" t="s">
        <v>12891</v>
      </c>
      <c r="C913" t="s">
        <v>790</v>
      </c>
      <c r="D913" s="1">
        <v>46271</v>
      </c>
      <c r="E913" t="s">
        <v>11819</v>
      </c>
      <c r="F913" t="s">
        <v>17</v>
      </c>
      <c r="G913">
        <v>9647</v>
      </c>
      <c r="H913">
        <v>154.35</v>
      </c>
      <c r="I913">
        <v>27.78</v>
      </c>
      <c r="J913">
        <v>9464.8700000000008</v>
      </c>
      <c r="K913" s="1">
        <v>46273</v>
      </c>
      <c r="L913" t="s">
        <v>12878</v>
      </c>
      <c r="M913">
        <f t="shared" si="168"/>
        <v>1</v>
      </c>
      <c r="N913">
        <f>COUNTIF(Orders!$A:$A,C913)</f>
        <v>1</v>
      </c>
      <c r="P913">
        <f>COUNTIF(Orders!$H:$H,UPPER(SUBSTITUTE(TRIM(C913),"-","")))</f>
        <v>1</v>
      </c>
      <c r="R913" t="str">
        <f t="shared" si="169"/>
        <v>Matched Order Reference</v>
      </c>
      <c r="S913">
        <f t="shared" si="170"/>
        <v>1</v>
      </c>
      <c r="V913" cm="1">
        <f t="array" ref="V913">IF(E913&lt;&gt;"CAPTURE",0,SUMPRODUCT((MDR_Rates!$A$2:$A$10=F913)*(G913&gt;MDR_Rates!$B$2:$B$10)*((MDR_Rates!$C$2:$C$10="")+(G913&lt;=MDR_Rates!$C$2:$C$10))*MDR_Rates!$D$2:$D$10))</f>
        <v>1.6</v>
      </c>
      <c r="W913">
        <f t="shared" si="171"/>
        <v>154.35</v>
      </c>
      <c r="X913">
        <f t="shared" si="172"/>
        <v>27.78</v>
      </c>
      <c r="Y913">
        <f t="shared" si="173"/>
        <v>0</v>
      </c>
      <c r="Z913">
        <f t="shared" si="174"/>
        <v>0</v>
      </c>
      <c r="AG913" t="str">
        <f t="shared" si="175"/>
        <v/>
      </c>
      <c r="AI913" t="str">
        <f t="shared" si="176"/>
        <v/>
      </c>
      <c r="AJ913" t="str">
        <f t="shared" si="177"/>
        <v/>
      </c>
      <c r="AK913" t="str">
        <f t="shared" si="178"/>
        <v>ORD26000384</v>
      </c>
      <c r="AL913">
        <f>IF(E913&lt;&gt;"CAPTURE","",COUNTIF(Orders!$H:$H,AK913))</f>
        <v>1</v>
      </c>
      <c r="AP913" t="str">
        <f t="shared" si="179"/>
        <v>Matched to Order</v>
      </c>
      <c r="AQ913">
        <f>IF(COUNTIF($A$2:A913,A913)=1,1,0)</f>
        <v>1</v>
      </c>
    </row>
    <row r="914" spans="1:43" x14ac:dyDescent="0.3">
      <c r="A914" t="s">
        <v>12892</v>
      </c>
      <c r="C914" t="s">
        <v>822</v>
      </c>
      <c r="D914" s="1">
        <v>46271</v>
      </c>
      <c r="E914" t="s">
        <v>11819</v>
      </c>
      <c r="F914" t="s">
        <v>17</v>
      </c>
      <c r="G914">
        <v>999</v>
      </c>
      <c r="H914">
        <v>17.98</v>
      </c>
      <c r="I914">
        <v>3.24</v>
      </c>
      <c r="J914">
        <v>977.78</v>
      </c>
      <c r="K914" s="1">
        <v>46273</v>
      </c>
      <c r="L914" t="s">
        <v>12878</v>
      </c>
      <c r="M914">
        <f t="shared" si="168"/>
        <v>1</v>
      </c>
      <c r="N914">
        <f>COUNTIF(Orders!$A:$A,C914)</f>
        <v>1</v>
      </c>
      <c r="P914">
        <f>COUNTIF(Orders!$H:$H,UPPER(SUBSTITUTE(TRIM(C914),"-","")))</f>
        <v>1</v>
      </c>
      <c r="R914" t="str">
        <f t="shared" si="169"/>
        <v>Matched Order Reference</v>
      </c>
      <c r="S914">
        <f t="shared" si="170"/>
        <v>1</v>
      </c>
      <c r="V914" cm="1">
        <f t="array" ref="V914">IF(E914&lt;&gt;"CAPTURE",0,SUMPRODUCT((MDR_Rates!$A$2:$A$10=F914)*(G914&gt;MDR_Rates!$B$2:$B$10)*((MDR_Rates!$C$2:$C$10="")+(G914&lt;=MDR_Rates!$C$2:$C$10))*MDR_Rates!$D$2:$D$10))</f>
        <v>1.8</v>
      </c>
      <c r="W914">
        <f t="shared" si="171"/>
        <v>17.98</v>
      </c>
      <c r="X914">
        <f t="shared" si="172"/>
        <v>3.24</v>
      </c>
      <c r="Y914">
        <f t="shared" si="173"/>
        <v>0</v>
      </c>
      <c r="Z914">
        <f t="shared" si="174"/>
        <v>0</v>
      </c>
      <c r="AG914" t="str">
        <f t="shared" si="175"/>
        <v/>
      </c>
      <c r="AI914" t="str">
        <f t="shared" si="176"/>
        <v/>
      </c>
      <c r="AJ914" t="str">
        <f t="shared" si="177"/>
        <v/>
      </c>
      <c r="AK914" t="str">
        <f t="shared" si="178"/>
        <v>ORD26000400</v>
      </c>
      <c r="AL914">
        <f>IF(E914&lt;&gt;"CAPTURE","",COUNTIF(Orders!$H:$H,AK914))</f>
        <v>1</v>
      </c>
      <c r="AP914" t="str">
        <f t="shared" si="179"/>
        <v>Matched to Order</v>
      </c>
      <c r="AQ914">
        <f>IF(COUNTIF($A$2:A914,A914)=1,1,0)</f>
        <v>1</v>
      </c>
    </row>
    <row r="915" spans="1:43" x14ac:dyDescent="0.3">
      <c r="A915" t="s">
        <v>12893</v>
      </c>
      <c r="C915" t="s">
        <v>824</v>
      </c>
      <c r="D915" s="1">
        <v>46271</v>
      </c>
      <c r="E915" t="s">
        <v>11819</v>
      </c>
      <c r="F915" t="s">
        <v>17</v>
      </c>
      <c r="G915">
        <v>1798</v>
      </c>
      <c r="H915">
        <v>32.36</v>
      </c>
      <c r="I915">
        <v>5.82</v>
      </c>
      <c r="J915">
        <v>1759.82</v>
      </c>
      <c r="K915" s="1">
        <v>46273</v>
      </c>
      <c r="L915" t="s">
        <v>12878</v>
      </c>
      <c r="M915">
        <f t="shared" si="168"/>
        <v>1</v>
      </c>
      <c r="N915">
        <f>COUNTIF(Orders!$A:$A,C915)</f>
        <v>1</v>
      </c>
      <c r="P915">
        <f>COUNTIF(Orders!$H:$H,UPPER(SUBSTITUTE(TRIM(C915),"-","")))</f>
        <v>1</v>
      </c>
      <c r="R915" t="str">
        <f t="shared" si="169"/>
        <v>Matched Order Reference</v>
      </c>
      <c r="S915">
        <f t="shared" si="170"/>
        <v>1</v>
      </c>
      <c r="V915" cm="1">
        <f t="array" ref="V915">IF(E915&lt;&gt;"CAPTURE",0,SUMPRODUCT((MDR_Rates!$A$2:$A$10=F915)*(G915&gt;MDR_Rates!$B$2:$B$10)*((MDR_Rates!$C$2:$C$10="")+(G915&lt;=MDR_Rates!$C$2:$C$10))*MDR_Rates!$D$2:$D$10))</f>
        <v>1.8</v>
      </c>
      <c r="W915">
        <f t="shared" si="171"/>
        <v>32.36</v>
      </c>
      <c r="X915">
        <f t="shared" si="172"/>
        <v>5.82</v>
      </c>
      <c r="Y915">
        <f t="shared" si="173"/>
        <v>0</v>
      </c>
      <c r="Z915">
        <f t="shared" si="174"/>
        <v>0</v>
      </c>
      <c r="AG915" t="str">
        <f t="shared" si="175"/>
        <v/>
      </c>
      <c r="AI915" t="str">
        <f t="shared" si="176"/>
        <v/>
      </c>
      <c r="AJ915" t="str">
        <f t="shared" si="177"/>
        <v/>
      </c>
      <c r="AK915" t="str">
        <f t="shared" si="178"/>
        <v>ORD26000401</v>
      </c>
      <c r="AL915">
        <f>IF(E915&lt;&gt;"CAPTURE","",COUNTIF(Orders!$H:$H,AK915))</f>
        <v>1</v>
      </c>
      <c r="AP915" t="str">
        <f t="shared" si="179"/>
        <v>Matched to Order</v>
      </c>
      <c r="AQ915">
        <f>IF(COUNTIF($A$2:A915,A915)=1,1,0)</f>
        <v>1</v>
      </c>
    </row>
    <row r="916" spans="1:43" x14ac:dyDescent="0.3">
      <c r="A916" t="s">
        <v>12894</v>
      </c>
      <c r="C916" t="s">
        <v>856</v>
      </c>
      <c r="D916" s="1">
        <v>46271</v>
      </c>
      <c r="E916" t="s">
        <v>11819</v>
      </c>
      <c r="F916" t="s">
        <v>44</v>
      </c>
      <c r="G916">
        <v>1498</v>
      </c>
      <c r="H916">
        <v>28.46</v>
      </c>
      <c r="I916">
        <v>5.12</v>
      </c>
      <c r="J916">
        <v>1464.42</v>
      </c>
      <c r="K916" s="1">
        <v>46273</v>
      </c>
      <c r="L916" t="s">
        <v>12878</v>
      </c>
      <c r="M916">
        <f t="shared" si="168"/>
        <v>1</v>
      </c>
      <c r="N916">
        <f>COUNTIF(Orders!$A:$A,C916)</f>
        <v>1</v>
      </c>
      <c r="P916">
        <f>COUNTIF(Orders!$H:$H,UPPER(SUBSTITUTE(TRIM(C916),"-","")))</f>
        <v>1</v>
      </c>
      <c r="R916" t="str">
        <f t="shared" si="169"/>
        <v>Matched Order Reference</v>
      </c>
      <c r="S916">
        <f t="shared" si="170"/>
        <v>1</v>
      </c>
      <c r="V916" cm="1">
        <f t="array" ref="V916">IF(E916&lt;&gt;"CAPTURE",0,SUMPRODUCT((MDR_Rates!$A$2:$A$10=F916)*(G916&gt;MDR_Rates!$B$2:$B$10)*((MDR_Rates!$C$2:$C$10="")+(G916&lt;=MDR_Rates!$C$2:$C$10))*MDR_Rates!$D$2:$D$10))</f>
        <v>1.9</v>
      </c>
      <c r="W916">
        <f t="shared" si="171"/>
        <v>28.46</v>
      </c>
      <c r="X916">
        <f t="shared" si="172"/>
        <v>5.12</v>
      </c>
      <c r="Y916">
        <f t="shared" si="173"/>
        <v>0</v>
      </c>
      <c r="Z916">
        <f t="shared" si="174"/>
        <v>0</v>
      </c>
      <c r="AG916" t="str">
        <f t="shared" si="175"/>
        <v/>
      </c>
      <c r="AI916" t="str">
        <f t="shared" si="176"/>
        <v/>
      </c>
      <c r="AJ916" t="str">
        <f t="shared" si="177"/>
        <v/>
      </c>
      <c r="AK916" t="str">
        <f t="shared" si="178"/>
        <v>ORD26000417</v>
      </c>
      <c r="AL916">
        <f>IF(E916&lt;&gt;"CAPTURE","",COUNTIF(Orders!$H:$H,AK916))</f>
        <v>1</v>
      </c>
      <c r="AP916" t="str">
        <f t="shared" si="179"/>
        <v>Matched to Order</v>
      </c>
      <c r="AQ916">
        <f>IF(COUNTIF($A$2:A916,A916)=1,1,0)</f>
        <v>1</v>
      </c>
    </row>
    <row r="917" spans="1:43" x14ac:dyDescent="0.3">
      <c r="A917" t="s">
        <v>12895</v>
      </c>
      <c r="C917" t="s">
        <v>872</v>
      </c>
      <c r="D917" s="1">
        <v>46271</v>
      </c>
      <c r="E917" t="s">
        <v>11819</v>
      </c>
      <c r="F917" t="s">
        <v>9</v>
      </c>
      <c r="G917">
        <v>3499</v>
      </c>
      <c r="H917">
        <v>10.5</v>
      </c>
      <c r="I917">
        <v>1.89</v>
      </c>
      <c r="J917">
        <v>3486.61</v>
      </c>
      <c r="K917" s="1">
        <v>46273</v>
      </c>
      <c r="L917" t="s">
        <v>12878</v>
      </c>
      <c r="M917">
        <f t="shared" si="168"/>
        <v>1</v>
      </c>
      <c r="N917">
        <f>COUNTIF(Orders!$A:$A,C917)</f>
        <v>1</v>
      </c>
      <c r="P917">
        <f>COUNTIF(Orders!$H:$H,UPPER(SUBSTITUTE(TRIM(C917),"-","")))</f>
        <v>1</v>
      </c>
      <c r="R917" t="str">
        <f t="shared" si="169"/>
        <v>Matched Order Reference</v>
      </c>
      <c r="S917">
        <f t="shared" si="170"/>
        <v>1</v>
      </c>
      <c r="V917" cm="1">
        <f t="array" ref="V917">IF(E917&lt;&gt;"CAPTURE",0,SUMPRODUCT((MDR_Rates!$A$2:$A$10=F917)*(G917&gt;MDR_Rates!$B$2:$B$10)*((MDR_Rates!$C$2:$C$10="")+(G917&lt;=MDR_Rates!$C$2:$C$10))*MDR_Rates!$D$2:$D$10))</f>
        <v>0.3</v>
      </c>
      <c r="W917">
        <f t="shared" si="171"/>
        <v>10.5</v>
      </c>
      <c r="X917">
        <f t="shared" si="172"/>
        <v>1.89</v>
      </c>
      <c r="Y917">
        <f t="shared" si="173"/>
        <v>0</v>
      </c>
      <c r="Z917">
        <f t="shared" si="174"/>
        <v>0</v>
      </c>
      <c r="AG917" t="str">
        <f t="shared" si="175"/>
        <v/>
      </c>
      <c r="AI917" t="str">
        <f t="shared" si="176"/>
        <v/>
      </c>
      <c r="AJ917" t="str">
        <f t="shared" si="177"/>
        <v/>
      </c>
      <c r="AK917" t="str">
        <f t="shared" si="178"/>
        <v>ORD26000425</v>
      </c>
      <c r="AL917">
        <f>IF(E917&lt;&gt;"CAPTURE","",COUNTIF(Orders!$H:$H,AK917))</f>
        <v>1</v>
      </c>
      <c r="AP917" t="str">
        <f t="shared" si="179"/>
        <v>Matched to Order</v>
      </c>
      <c r="AQ917">
        <f>IF(COUNTIF($A$2:A917,A917)=1,1,0)</f>
        <v>1</v>
      </c>
    </row>
    <row r="918" spans="1:43" x14ac:dyDescent="0.3">
      <c r="A918" t="s">
        <v>12896</v>
      </c>
      <c r="C918" t="s">
        <v>904</v>
      </c>
      <c r="D918" s="1">
        <v>46271</v>
      </c>
      <c r="E918" t="s">
        <v>11819</v>
      </c>
      <c r="F918" t="s">
        <v>17</v>
      </c>
      <c r="G918">
        <v>9597</v>
      </c>
      <c r="H918">
        <v>153.55000000000001</v>
      </c>
      <c r="I918">
        <v>27.64</v>
      </c>
      <c r="J918">
        <v>9415.81</v>
      </c>
      <c r="K918" s="1">
        <v>46273</v>
      </c>
      <c r="L918" t="s">
        <v>12878</v>
      </c>
      <c r="M918">
        <f t="shared" si="168"/>
        <v>1</v>
      </c>
      <c r="N918">
        <f>COUNTIF(Orders!$A:$A,C918)</f>
        <v>1</v>
      </c>
      <c r="P918">
        <f>COUNTIF(Orders!$H:$H,UPPER(SUBSTITUTE(TRIM(C918),"-","")))</f>
        <v>1</v>
      </c>
      <c r="R918" t="str">
        <f t="shared" si="169"/>
        <v>Matched Order Reference</v>
      </c>
      <c r="S918">
        <f t="shared" si="170"/>
        <v>1</v>
      </c>
      <c r="V918" cm="1">
        <f t="array" ref="V918">IF(E918&lt;&gt;"CAPTURE",0,SUMPRODUCT((MDR_Rates!$A$2:$A$10=F918)*(G918&gt;MDR_Rates!$B$2:$B$10)*((MDR_Rates!$C$2:$C$10="")+(G918&lt;=MDR_Rates!$C$2:$C$10))*MDR_Rates!$D$2:$D$10))</f>
        <v>1.6</v>
      </c>
      <c r="W918">
        <f t="shared" si="171"/>
        <v>153.55000000000001</v>
      </c>
      <c r="X918">
        <f t="shared" si="172"/>
        <v>27.64</v>
      </c>
      <c r="Y918">
        <f t="shared" si="173"/>
        <v>0</v>
      </c>
      <c r="Z918">
        <f t="shared" si="174"/>
        <v>0</v>
      </c>
      <c r="AG918" t="str">
        <f t="shared" si="175"/>
        <v/>
      </c>
      <c r="AI918" t="str">
        <f t="shared" si="176"/>
        <v/>
      </c>
      <c r="AJ918" t="str">
        <f t="shared" si="177"/>
        <v/>
      </c>
      <c r="AK918" t="str">
        <f t="shared" si="178"/>
        <v>ORD26000441</v>
      </c>
      <c r="AL918">
        <f>IF(E918&lt;&gt;"CAPTURE","",COUNTIF(Orders!$H:$H,AK918))</f>
        <v>1</v>
      </c>
      <c r="AP918" t="str">
        <f t="shared" si="179"/>
        <v>Matched to Order</v>
      </c>
      <c r="AQ918">
        <f>IF(COUNTIF($A$2:A918,A918)=1,1,0)</f>
        <v>1</v>
      </c>
    </row>
    <row r="919" spans="1:43" x14ac:dyDescent="0.3">
      <c r="A919" t="s">
        <v>12897</v>
      </c>
      <c r="C919" t="s">
        <v>936</v>
      </c>
      <c r="D919" s="1">
        <v>46271</v>
      </c>
      <c r="E919" t="s">
        <v>11819</v>
      </c>
      <c r="F919" t="s">
        <v>9</v>
      </c>
      <c r="G919">
        <v>2499</v>
      </c>
      <c r="H919">
        <v>7.5</v>
      </c>
      <c r="I919">
        <v>1.35</v>
      </c>
      <c r="J919">
        <v>2490.15</v>
      </c>
      <c r="K919" s="1">
        <v>46273</v>
      </c>
      <c r="L919" t="s">
        <v>12878</v>
      </c>
      <c r="M919">
        <f t="shared" si="168"/>
        <v>1</v>
      </c>
      <c r="N919">
        <f>COUNTIF(Orders!$A:$A,C919)</f>
        <v>1</v>
      </c>
      <c r="P919">
        <f>COUNTIF(Orders!$H:$H,UPPER(SUBSTITUTE(TRIM(C919),"-","")))</f>
        <v>1</v>
      </c>
      <c r="R919" t="str">
        <f t="shared" si="169"/>
        <v>Matched Order Reference</v>
      </c>
      <c r="S919">
        <f t="shared" si="170"/>
        <v>1</v>
      </c>
      <c r="V919" cm="1">
        <f t="array" ref="V919">IF(E919&lt;&gt;"CAPTURE",0,SUMPRODUCT((MDR_Rates!$A$2:$A$10=F919)*(G919&gt;MDR_Rates!$B$2:$B$10)*((MDR_Rates!$C$2:$C$10="")+(G919&lt;=MDR_Rates!$C$2:$C$10))*MDR_Rates!$D$2:$D$10))</f>
        <v>0.3</v>
      </c>
      <c r="W919">
        <f t="shared" si="171"/>
        <v>7.5</v>
      </c>
      <c r="X919">
        <f t="shared" si="172"/>
        <v>1.35</v>
      </c>
      <c r="Y919">
        <f t="shared" si="173"/>
        <v>0</v>
      </c>
      <c r="Z919">
        <f t="shared" si="174"/>
        <v>0</v>
      </c>
      <c r="AG919" t="str">
        <f t="shared" si="175"/>
        <v/>
      </c>
      <c r="AI919" t="str">
        <f t="shared" si="176"/>
        <v/>
      </c>
      <c r="AJ919" t="str">
        <f t="shared" si="177"/>
        <v/>
      </c>
      <c r="AK919" t="str">
        <f t="shared" si="178"/>
        <v>ORD26000457</v>
      </c>
      <c r="AL919">
        <f>IF(E919&lt;&gt;"CAPTURE","",COUNTIF(Orders!$H:$H,AK919))</f>
        <v>1</v>
      </c>
      <c r="AP919" t="str">
        <f t="shared" si="179"/>
        <v>Matched to Order</v>
      </c>
      <c r="AQ919">
        <f>IF(COUNTIF($A$2:A919,A919)=1,1,0)</f>
        <v>1</v>
      </c>
    </row>
    <row r="920" spans="1:43" x14ac:dyDescent="0.3">
      <c r="A920" t="s">
        <v>12898</v>
      </c>
      <c r="C920" t="s">
        <v>1001</v>
      </c>
      <c r="D920" s="1">
        <v>46271</v>
      </c>
      <c r="E920" t="s">
        <v>11819</v>
      </c>
      <c r="F920" t="s">
        <v>9</v>
      </c>
      <c r="G920">
        <v>499</v>
      </c>
      <c r="H920">
        <v>0</v>
      </c>
      <c r="I920">
        <v>0</v>
      </c>
      <c r="J920">
        <v>499</v>
      </c>
      <c r="K920" s="1">
        <v>46273</v>
      </c>
      <c r="L920" t="s">
        <v>12878</v>
      </c>
      <c r="M920">
        <f t="shared" si="168"/>
        <v>1</v>
      </c>
      <c r="N920">
        <f>COUNTIF(Orders!$A:$A,C920)</f>
        <v>1</v>
      </c>
      <c r="P920">
        <f>COUNTIF(Orders!$H:$H,UPPER(SUBSTITUTE(TRIM(C920),"-","")))</f>
        <v>1</v>
      </c>
      <c r="R920" t="str">
        <f t="shared" si="169"/>
        <v>Matched Order Reference</v>
      </c>
      <c r="S920">
        <f t="shared" si="170"/>
        <v>1</v>
      </c>
      <c r="V920" cm="1">
        <f t="array" ref="V920">IF(E920&lt;&gt;"CAPTURE",0,SUMPRODUCT((MDR_Rates!$A$2:$A$10=F920)*(G920&gt;MDR_Rates!$B$2:$B$10)*((MDR_Rates!$C$2:$C$10="")+(G920&lt;=MDR_Rates!$C$2:$C$10))*MDR_Rates!$D$2:$D$10))</f>
        <v>0</v>
      </c>
      <c r="W920">
        <f t="shared" si="171"/>
        <v>0</v>
      </c>
      <c r="X920">
        <f t="shared" si="172"/>
        <v>0</v>
      </c>
      <c r="Y920">
        <f t="shared" si="173"/>
        <v>0</v>
      </c>
      <c r="Z920">
        <f t="shared" si="174"/>
        <v>0</v>
      </c>
      <c r="AG920" t="str">
        <f t="shared" si="175"/>
        <v/>
      </c>
      <c r="AI920" t="str">
        <f t="shared" si="176"/>
        <v/>
      </c>
      <c r="AJ920" t="str">
        <f t="shared" si="177"/>
        <v/>
      </c>
      <c r="AK920" t="str">
        <f t="shared" si="178"/>
        <v>ORD26000490</v>
      </c>
      <c r="AL920">
        <f>IF(E920&lt;&gt;"CAPTURE","",COUNTIF(Orders!$H:$H,AK920))</f>
        <v>1</v>
      </c>
      <c r="AP920" t="str">
        <f t="shared" si="179"/>
        <v>Matched to Order</v>
      </c>
      <c r="AQ920">
        <f>IF(COUNTIF($A$2:A920,A920)=1,1,0)</f>
        <v>1</v>
      </c>
    </row>
    <row r="921" spans="1:43" x14ac:dyDescent="0.3">
      <c r="A921" t="s">
        <v>12899</v>
      </c>
      <c r="C921" t="s">
        <v>1005</v>
      </c>
      <c r="D921" s="1">
        <v>46271</v>
      </c>
      <c r="E921" t="s">
        <v>11819</v>
      </c>
      <c r="F921" t="s">
        <v>9</v>
      </c>
      <c r="G921">
        <v>12297</v>
      </c>
      <c r="H921">
        <v>36.89</v>
      </c>
      <c r="I921">
        <v>6.64</v>
      </c>
      <c r="J921">
        <v>12253.47</v>
      </c>
      <c r="K921" s="1">
        <v>46273</v>
      </c>
      <c r="L921" t="s">
        <v>12878</v>
      </c>
      <c r="M921">
        <f t="shared" si="168"/>
        <v>1</v>
      </c>
      <c r="N921">
        <f>COUNTIF(Orders!$A:$A,C921)</f>
        <v>1</v>
      </c>
      <c r="P921">
        <f>COUNTIF(Orders!$H:$H,UPPER(SUBSTITUTE(TRIM(C921),"-","")))</f>
        <v>1</v>
      </c>
      <c r="R921" t="str">
        <f t="shared" si="169"/>
        <v>Matched Order Reference</v>
      </c>
      <c r="S921">
        <f t="shared" si="170"/>
        <v>1</v>
      </c>
      <c r="V921" cm="1">
        <f t="array" ref="V921">IF(E921&lt;&gt;"CAPTURE",0,SUMPRODUCT((MDR_Rates!$A$2:$A$10=F921)*(G921&gt;MDR_Rates!$B$2:$B$10)*((MDR_Rates!$C$2:$C$10="")+(G921&lt;=MDR_Rates!$C$2:$C$10))*MDR_Rates!$D$2:$D$10))</f>
        <v>0.3</v>
      </c>
      <c r="W921">
        <f t="shared" si="171"/>
        <v>36.89</v>
      </c>
      <c r="X921">
        <f t="shared" si="172"/>
        <v>6.64</v>
      </c>
      <c r="Y921">
        <f t="shared" si="173"/>
        <v>0</v>
      </c>
      <c r="Z921">
        <f t="shared" si="174"/>
        <v>0</v>
      </c>
      <c r="AG921" t="str">
        <f t="shared" si="175"/>
        <v/>
      </c>
      <c r="AI921" t="str">
        <f t="shared" si="176"/>
        <v/>
      </c>
      <c r="AJ921" t="str">
        <f t="shared" si="177"/>
        <v/>
      </c>
      <c r="AK921" t="str">
        <f t="shared" si="178"/>
        <v>ORD26000492</v>
      </c>
      <c r="AL921">
        <f>IF(E921&lt;&gt;"CAPTURE","",COUNTIF(Orders!$H:$H,AK921))</f>
        <v>1</v>
      </c>
      <c r="AP921" t="str">
        <f t="shared" si="179"/>
        <v>Matched to Order</v>
      </c>
      <c r="AQ921">
        <f>IF(COUNTIF($A$2:A921,A921)=1,1,0)</f>
        <v>1</v>
      </c>
    </row>
    <row r="922" spans="1:43" x14ac:dyDescent="0.3">
      <c r="A922" t="s">
        <v>12900</v>
      </c>
      <c r="C922" t="s">
        <v>1057</v>
      </c>
      <c r="D922" s="1">
        <v>46271</v>
      </c>
      <c r="E922" t="s">
        <v>11819</v>
      </c>
      <c r="F922" t="s">
        <v>44</v>
      </c>
      <c r="G922">
        <v>6297</v>
      </c>
      <c r="H922">
        <v>107.05</v>
      </c>
      <c r="I922">
        <v>19.27</v>
      </c>
      <c r="J922">
        <v>6170.68</v>
      </c>
      <c r="K922" s="1">
        <v>46273</v>
      </c>
      <c r="L922" t="s">
        <v>12878</v>
      </c>
      <c r="M922">
        <f t="shared" si="168"/>
        <v>1</v>
      </c>
      <c r="N922">
        <f>COUNTIF(Orders!$A:$A,C922)</f>
        <v>1</v>
      </c>
      <c r="P922">
        <f>COUNTIF(Orders!$H:$H,UPPER(SUBSTITUTE(TRIM(C922),"-","")))</f>
        <v>1</v>
      </c>
      <c r="R922" t="str">
        <f t="shared" si="169"/>
        <v>Matched Order Reference</v>
      </c>
      <c r="S922">
        <f t="shared" si="170"/>
        <v>1</v>
      </c>
      <c r="V922" cm="1">
        <f t="array" ref="V922">IF(E922&lt;&gt;"CAPTURE",0,SUMPRODUCT((MDR_Rates!$A$2:$A$10=F922)*(G922&gt;MDR_Rates!$B$2:$B$10)*((MDR_Rates!$C$2:$C$10="")+(G922&lt;=MDR_Rates!$C$2:$C$10))*MDR_Rates!$D$2:$D$10))</f>
        <v>1.7</v>
      </c>
      <c r="W922">
        <f t="shared" si="171"/>
        <v>107.05</v>
      </c>
      <c r="X922">
        <f t="shared" si="172"/>
        <v>19.27</v>
      </c>
      <c r="Y922">
        <f t="shared" si="173"/>
        <v>0</v>
      </c>
      <c r="Z922">
        <f t="shared" si="174"/>
        <v>0</v>
      </c>
      <c r="AG922" t="str">
        <f t="shared" si="175"/>
        <v/>
      </c>
      <c r="AI922" t="str">
        <f t="shared" si="176"/>
        <v/>
      </c>
      <c r="AJ922" t="str">
        <f t="shared" si="177"/>
        <v/>
      </c>
      <c r="AK922" t="str">
        <f t="shared" si="178"/>
        <v>ORD26000518</v>
      </c>
      <c r="AL922">
        <f>IF(E922&lt;&gt;"CAPTURE","",COUNTIF(Orders!$H:$H,AK922))</f>
        <v>1</v>
      </c>
      <c r="AP922" t="str">
        <f t="shared" si="179"/>
        <v>Matched to Order</v>
      </c>
      <c r="AQ922">
        <f>IF(COUNTIF($A$2:A922,A922)=1,1,0)</f>
        <v>1</v>
      </c>
    </row>
    <row r="923" spans="1:43" x14ac:dyDescent="0.3">
      <c r="A923" t="s">
        <v>12901</v>
      </c>
      <c r="C923" t="s">
        <v>1059</v>
      </c>
      <c r="D923" s="1">
        <v>46271</v>
      </c>
      <c r="E923" t="s">
        <v>11819</v>
      </c>
      <c r="F923" t="s">
        <v>9</v>
      </c>
      <c r="G923">
        <v>5998</v>
      </c>
      <c r="H923">
        <v>17.989999999999998</v>
      </c>
      <c r="I923">
        <v>3.24</v>
      </c>
      <c r="J923">
        <v>5976.77</v>
      </c>
      <c r="K923" s="1">
        <v>46273</v>
      </c>
      <c r="L923" t="s">
        <v>12878</v>
      </c>
      <c r="M923">
        <f t="shared" si="168"/>
        <v>1</v>
      </c>
      <c r="N923">
        <f>COUNTIF(Orders!$A:$A,C923)</f>
        <v>1</v>
      </c>
      <c r="P923">
        <f>COUNTIF(Orders!$H:$H,UPPER(SUBSTITUTE(TRIM(C923),"-","")))</f>
        <v>1</v>
      </c>
      <c r="R923" t="str">
        <f t="shared" si="169"/>
        <v>Matched Order Reference</v>
      </c>
      <c r="S923">
        <f t="shared" si="170"/>
        <v>1</v>
      </c>
      <c r="V923" cm="1">
        <f t="array" ref="V923">IF(E923&lt;&gt;"CAPTURE",0,SUMPRODUCT((MDR_Rates!$A$2:$A$10=F923)*(G923&gt;MDR_Rates!$B$2:$B$10)*((MDR_Rates!$C$2:$C$10="")+(G923&lt;=MDR_Rates!$C$2:$C$10))*MDR_Rates!$D$2:$D$10))</f>
        <v>0.3</v>
      </c>
      <c r="W923">
        <f t="shared" si="171"/>
        <v>17.989999999999998</v>
      </c>
      <c r="X923">
        <f t="shared" si="172"/>
        <v>3.24</v>
      </c>
      <c r="Y923">
        <f t="shared" si="173"/>
        <v>0</v>
      </c>
      <c r="Z923">
        <f t="shared" si="174"/>
        <v>0</v>
      </c>
      <c r="AG923" t="str">
        <f t="shared" si="175"/>
        <v/>
      </c>
      <c r="AI923" t="str">
        <f t="shared" si="176"/>
        <v/>
      </c>
      <c r="AJ923" t="str">
        <f t="shared" si="177"/>
        <v/>
      </c>
      <c r="AK923" t="str">
        <f t="shared" si="178"/>
        <v>ORD26000519</v>
      </c>
      <c r="AL923">
        <f>IF(E923&lt;&gt;"CAPTURE","",COUNTIF(Orders!$H:$H,AK923))</f>
        <v>1</v>
      </c>
      <c r="AP923" t="str">
        <f t="shared" si="179"/>
        <v>Matched to Order</v>
      </c>
      <c r="AQ923">
        <f>IF(COUNTIF($A$2:A923,A923)=1,1,0)</f>
        <v>1</v>
      </c>
    </row>
    <row r="924" spans="1:43" x14ac:dyDescent="0.3">
      <c r="A924" t="s">
        <v>12902</v>
      </c>
      <c r="C924" t="s">
        <v>1103</v>
      </c>
      <c r="D924" s="1">
        <v>46271</v>
      </c>
      <c r="E924" t="s">
        <v>11819</v>
      </c>
      <c r="F924" t="s">
        <v>9</v>
      </c>
      <c r="G924">
        <v>599</v>
      </c>
      <c r="H924">
        <v>0</v>
      </c>
      <c r="I924">
        <v>0</v>
      </c>
      <c r="J924">
        <v>599</v>
      </c>
      <c r="K924" s="1">
        <v>46273</v>
      </c>
      <c r="L924" t="s">
        <v>12878</v>
      </c>
      <c r="M924">
        <f t="shared" si="168"/>
        <v>1</v>
      </c>
      <c r="N924">
        <f>COUNTIF(Orders!$A:$A,C924)</f>
        <v>1</v>
      </c>
      <c r="P924">
        <f>COUNTIF(Orders!$H:$H,UPPER(SUBSTITUTE(TRIM(C924),"-","")))</f>
        <v>1</v>
      </c>
      <c r="R924" t="str">
        <f t="shared" si="169"/>
        <v>Matched Order Reference</v>
      </c>
      <c r="S924">
        <f t="shared" si="170"/>
        <v>1</v>
      </c>
      <c r="V924" cm="1">
        <f t="array" ref="V924">IF(E924&lt;&gt;"CAPTURE",0,SUMPRODUCT((MDR_Rates!$A$2:$A$10=F924)*(G924&gt;MDR_Rates!$B$2:$B$10)*((MDR_Rates!$C$2:$C$10="")+(G924&lt;=MDR_Rates!$C$2:$C$10))*MDR_Rates!$D$2:$D$10))</f>
        <v>0</v>
      </c>
      <c r="W924">
        <f t="shared" si="171"/>
        <v>0</v>
      </c>
      <c r="X924">
        <f t="shared" si="172"/>
        <v>0</v>
      </c>
      <c r="Y924">
        <f t="shared" si="173"/>
        <v>0</v>
      </c>
      <c r="Z924">
        <f t="shared" si="174"/>
        <v>0</v>
      </c>
      <c r="AG924" t="str">
        <f t="shared" si="175"/>
        <v/>
      </c>
      <c r="AI924" t="str">
        <f t="shared" si="176"/>
        <v/>
      </c>
      <c r="AJ924" t="str">
        <f t="shared" si="177"/>
        <v/>
      </c>
      <c r="AK924" t="str">
        <f t="shared" si="178"/>
        <v>ORD26000541</v>
      </c>
      <c r="AL924">
        <f>IF(E924&lt;&gt;"CAPTURE","",COUNTIF(Orders!$H:$H,AK924))</f>
        <v>1</v>
      </c>
      <c r="AP924" t="str">
        <f t="shared" si="179"/>
        <v>Matched to Order</v>
      </c>
      <c r="AQ924">
        <f>IF(COUNTIF($A$2:A924,A924)=1,1,0)</f>
        <v>1</v>
      </c>
    </row>
    <row r="925" spans="1:43" x14ac:dyDescent="0.3">
      <c r="A925" t="s">
        <v>12903</v>
      </c>
      <c r="C925" t="s">
        <v>12904</v>
      </c>
      <c r="D925" s="1">
        <v>46271</v>
      </c>
      <c r="E925" t="s">
        <v>11819</v>
      </c>
      <c r="F925" t="s">
        <v>17</v>
      </c>
      <c r="G925">
        <v>8847</v>
      </c>
      <c r="H925">
        <v>141.55000000000001</v>
      </c>
      <c r="I925">
        <v>25.48</v>
      </c>
      <c r="J925">
        <v>8679.9699999999993</v>
      </c>
      <c r="K925" s="1">
        <v>46273</v>
      </c>
      <c r="L925" t="s">
        <v>12878</v>
      </c>
      <c r="M925">
        <f t="shared" si="168"/>
        <v>1</v>
      </c>
      <c r="N925">
        <f>COUNTIF(Orders!$A:$A,C925)</f>
        <v>0</v>
      </c>
      <c r="P925">
        <f>COUNTIF(Orders!$H:$H,UPPER(SUBSTITUTE(TRIM(C925),"-","")))</f>
        <v>1</v>
      </c>
      <c r="R925" t="str">
        <f t="shared" si="169"/>
        <v>Matched Order Reference</v>
      </c>
      <c r="S925">
        <f t="shared" si="170"/>
        <v>1</v>
      </c>
      <c r="V925" cm="1">
        <f t="array" ref="V925">IF(E925&lt;&gt;"CAPTURE",0,SUMPRODUCT((MDR_Rates!$A$2:$A$10=F925)*(G925&gt;MDR_Rates!$B$2:$B$10)*((MDR_Rates!$C$2:$C$10="")+(G925&lt;=MDR_Rates!$C$2:$C$10))*MDR_Rates!$D$2:$D$10))</f>
        <v>1.6</v>
      </c>
      <c r="W925">
        <f t="shared" si="171"/>
        <v>141.55000000000001</v>
      </c>
      <c r="X925">
        <f t="shared" si="172"/>
        <v>25.48</v>
      </c>
      <c r="Y925">
        <f t="shared" si="173"/>
        <v>0</v>
      </c>
      <c r="Z925">
        <f t="shared" si="174"/>
        <v>0</v>
      </c>
      <c r="AG925" t="str">
        <f t="shared" si="175"/>
        <v/>
      </c>
      <c r="AI925" t="str">
        <f t="shared" si="176"/>
        <v/>
      </c>
      <c r="AJ925" t="str">
        <f t="shared" si="177"/>
        <v/>
      </c>
      <c r="AK925" t="str">
        <f t="shared" si="178"/>
        <v>ORD26000626</v>
      </c>
      <c r="AL925">
        <f>IF(E925&lt;&gt;"CAPTURE","",COUNTIF(Orders!$H:$H,AK925))</f>
        <v>1</v>
      </c>
      <c r="AP925" t="str">
        <f t="shared" si="179"/>
        <v>Matched to Order</v>
      </c>
      <c r="AQ925">
        <f>IF(COUNTIF($A$2:A925,A925)=1,1,0)</f>
        <v>1</v>
      </c>
    </row>
    <row r="926" spans="1:43" x14ac:dyDescent="0.3">
      <c r="A926" t="s">
        <v>12905</v>
      </c>
      <c r="C926" t="s">
        <v>12906</v>
      </c>
      <c r="D926" s="1">
        <v>46271</v>
      </c>
      <c r="E926" t="s">
        <v>11819</v>
      </c>
      <c r="F926" t="s">
        <v>9</v>
      </c>
      <c r="G926">
        <v>8798</v>
      </c>
      <c r="H926">
        <v>26.39</v>
      </c>
      <c r="I926">
        <v>4.75</v>
      </c>
      <c r="J926">
        <v>8766.86</v>
      </c>
      <c r="K926" s="1">
        <v>46273</v>
      </c>
      <c r="L926" t="s">
        <v>12878</v>
      </c>
      <c r="M926">
        <f t="shared" si="168"/>
        <v>1</v>
      </c>
      <c r="N926">
        <f>COUNTIF(Orders!$A:$A,C926)</f>
        <v>0</v>
      </c>
      <c r="P926">
        <f>COUNTIF(Orders!$H:$H,UPPER(SUBSTITUTE(TRIM(C926),"-","")))</f>
        <v>1</v>
      </c>
      <c r="R926" t="str">
        <f t="shared" si="169"/>
        <v>Matched Order Reference</v>
      </c>
      <c r="S926">
        <f t="shared" si="170"/>
        <v>1</v>
      </c>
      <c r="V926" cm="1">
        <f t="array" ref="V926">IF(E926&lt;&gt;"CAPTURE",0,SUMPRODUCT((MDR_Rates!$A$2:$A$10=F926)*(G926&gt;MDR_Rates!$B$2:$B$10)*((MDR_Rates!$C$2:$C$10="")+(G926&lt;=MDR_Rates!$C$2:$C$10))*MDR_Rates!$D$2:$D$10))</f>
        <v>0.3</v>
      </c>
      <c r="W926">
        <f t="shared" si="171"/>
        <v>26.39</v>
      </c>
      <c r="X926">
        <f t="shared" si="172"/>
        <v>4.75</v>
      </c>
      <c r="Y926">
        <f t="shared" si="173"/>
        <v>0</v>
      </c>
      <c r="Z926">
        <f t="shared" si="174"/>
        <v>0</v>
      </c>
      <c r="AG926" t="str">
        <f t="shared" si="175"/>
        <v/>
      </c>
      <c r="AI926" t="str">
        <f t="shared" si="176"/>
        <v/>
      </c>
      <c r="AJ926" t="str">
        <f t="shared" si="177"/>
        <v/>
      </c>
      <c r="AK926" t="str">
        <f t="shared" si="178"/>
        <v>ORD26000643</v>
      </c>
      <c r="AL926">
        <f>IF(E926&lt;&gt;"CAPTURE","",COUNTIF(Orders!$H:$H,AK926))</f>
        <v>1</v>
      </c>
      <c r="AP926" t="str">
        <f t="shared" si="179"/>
        <v>Matched to Order</v>
      </c>
      <c r="AQ926">
        <f>IF(COUNTIF($A$2:A926,A926)=1,1,0)</f>
        <v>1</v>
      </c>
    </row>
    <row r="927" spans="1:43" x14ac:dyDescent="0.3">
      <c r="A927" t="s">
        <v>12907</v>
      </c>
      <c r="C927" t="s">
        <v>1312</v>
      </c>
      <c r="D927" s="1">
        <v>46271</v>
      </c>
      <c r="E927" t="s">
        <v>11819</v>
      </c>
      <c r="F927" t="s">
        <v>9</v>
      </c>
      <c r="G927">
        <v>5348</v>
      </c>
      <c r="H927">
        <v>16.04</v>
      </c>
      <c r="I927">
        <v>2.89</v>
      </c>
      <c r="J927">
        <v>5329.07</v>
      </c>
      <c r="K927" s="1">
        <v>46273</v>
      </c>
      <c r="L927" t="s">
        <v>12878</v>
      </c>
      <c r="M927">
        <f t="shared" si="168"/>
        <v>1</v>
      </c>
      <c r="N927">
        <f>COUNTIF(Orders!$A:$A,C927)</f>
        <v>1</v>
      </c>
      <c r="P927">
        <f>COUNTIF(Orders!$H:$H,UPPER(SUBSTITUTE(TRIM(C927),"-","")))</f>
        <v>1</v>
      </c>
      <c r="R927" t="str">
        <f t="shared" si="169"/>
        <v>Matched Order Reference</v>
      </c>
      <c r="S927">
        <f t="shared" si="170"/>
        <v>1</v>
      </c>
      <c r="V927" cm="1">
        <f t="array" ref="V927">IF(E927&lt;&gt;"CAPTURE",0,SUMPRODUCT((MDR_Rates!$A$2:$A$10=F927)*(G927&gt;MDR_Rates!$B$2:$B$10)*((MDR_Rates!$C$2:$C$10="")+(G927&lt;=MDR_Rates!$C$2:$C$10))*MDR_Rates!$D$2:$D$10))</f>
        <v>0.3</v>
      </c>
      <c r="W927">
        <f t="shared" si="171"/>
        <v>16.04</v>
      </c>
      <c r="X927">
        <f t="shared" si="172"/>
        <v>2.89</v>
      </c>
      <c r="Y927">
        <f t="shared" si="173"/>
        <v>0</v>
      </c>
      <c r="Z927">
        <f t="shared" si="174"/>
        <v>0</v>
      </c>
      <c r="AG927" t="str">
        <f t="shared" si="175"/>
        <v/>
      </c>
      <c r="AI927" t="str">
        <f t="shared" si="176"/>
        <v/>
      </c>
      <c r="AJ927" t="str">
        <f t="shared" si="177"/>
        <v/>
      </c>
      <c r="AK927" t="str">
        <f t="shared" si="178"/>
        <v>ORD26000646</v>
      </c>
      <c r="AL927">
        <f>IF(E927&lt;&gt;"CAPTURE","",COUNTIF(Orders!$H:$H,AK927))</f>
        <v>1</v>
      </c>
      <c r="AP927" t="str">
        <f t="shared" si="179"/>
        <v>Matched to Order</v>
      </c>
      <c r="AQ927">
        <f>IF(COUNTIF($A$2:A927,A927)=1,1,0)</f>
        <v>1</v>
      </c>
    </row>
    <row r="928" spans="1:43" x14ac:dyDescent="0.3">
      <c r="A928" t="s">
        <v>12908</v>
      </c>
      <c r="C928" t="s">
        <v>1332</v>
      </c>
      <c r="D928" s="1">
        <v>46271</v>
      </c>
      <c r="E928" t="s">
        <v>11819</v>
      </c>
      <c r="F928" t="s">
        <v>33</v>
      </c>
      <c r="G928">
        <v>1799</v>
      </c>
      <c r="H928">
        <v>26.99</v>
      </c>
      <c r="I928">
        <v>4.8600000000000003</v>
      </c>
      <c r="J928">
        <v>1767.15</v>
      </c>
      <c r="K928" s="1">
        <v>46273</v>
      </c>
      <c r="L928" t="s">
        <v>12878</v>
      </c>
      <c r="M928">
        <f t="shared" si="168"/>
        <v>1</v>
      </c>
      <c r="N928">
        <f>COUNTIF(Orders!$A:$A,C928)</f>
        <v>1</v>
      </c>
      <c r="P928">
        <f>COUNTIF(Orders!$H:$H,UPPER(SUBSTITUTE(TRIM(C928),"-","")))</f>
        <v>1</v>
      </c>
      <c r="R928" t="str">
        <f t="shared" si="169"/>
        <v>Matched Order Reference</v>
      </c>
      <c r="S928">
        <f t="shared" si="170"/>
        <v>1</v>
      </c>
      <c r="V928" cm="1">
        <f t="array" ref="V928">IF(E928&lt;&gt;"CAPTURE",0,SUMPRODUCT((MDR_Rates!$A$2:$A$10=F928)*(G928&gt;MDR_Rates!$B$2:$B$10)*((MDR_Rates!$C$2:$C$10="")+(G928&lt;=MDR_Rates!$C$2:$C$10))*MDR_Rates!$D$2:$D$10))</f>
        <v>1.5</v>
      </c>
      <c r="W928">
        <f t="shared" si="171"/>
        <v>26.99</v>
      </c>
      <c r="X928">
        <f t="shared" si="172"/>
        <v>4.8600000000000003</v>
      </c>
      <c r="Y928">
        <f t="shared" si="173"/>
        <v>0</v>
      </c>
      <c r="Z928">
        <f t="shared" si="174"/>
        <v>0</v>
      </c>
      <c r="AG928" t="str">
        <f t="shared" si="175"/>
        <v/>
      </c>
      <c r="AI928" t="str">
        <f t="shared" si="176"/>
        <v/>
      </c>
      <c r="AJ928" t="str">
        <f t="shared" si="177"/>
        <v/>
      </c>
      <c r="AK928" t="str">
        <f t="shared" si="178"/>
        <v>ORD26000656</v>
      </c>
      <c r="AL928">
        <f>IF(E928&lt;&gt;"CAPTURE","",COUNTIF(Orders!$H:$H,AK928))</f>
        <v>1</v>
      </c>
      <c r="AP928" t="str">
        <f t="shared" si="179"/>
        <v>Matched to Order</v>
      </c>
      <c r="AQ928">
        <f>IF(COUNTIF($A$2:A928,A928)=1,1,0)</f>
        <v>1</v>
      </c>
    </row>
    <row r="929" spans="1:43" x14ac:dyDescent="0.3">
      <c r="A929" t="s">
        <v>12909</v>
      </c>
      <c r="C929" t="s">
        <v>1444</v>
      </c>
      <c r="D929" s="1">
        <v>46271</v>
      </c>
      <c r="E929" t="s">
        <v>11819</v>
      </c>
      <c r="F929" t="s">
        <v>33</v>
      </c>
      <c r="G929">
        <v>3298</v>
      </c>
      <c r="H929">
        <v>39.58</v>
      </c>
      <c r="I929">
        <v>7.12</v>
      </c>
      <c r="J929">
        <v>3251.3</v>
      </c>
      <c r="K929" s="1">
        <v>46273</v>
      </c>
      <c r="L929" t="s">
        <v>12878</v>
      </c>
      <c r="M929">
        <f t="shared" si="168"/>
        <v>1</v>
      </c>
      <c r="N929">
        <f>COUNTIF(Orders!$A:$A,C929)</f>
        <v>1</v>
      </c>
      <c r="P929">
        <f>COUNTIF(Orders!$H:$H,UPPER(SUBSTITUTE(TRIM(C929),"-","")))</f>
        <v>1</v>
      </c>
      <c r="R929" t="str">
        <f t="shared" si="169"/>
        <v>Matched Order Reference</v>
      </c>
      <c r="S929">
        <f t="shared" si="170"/>
        <v>1</v>
      </c>
      <c r="V929" cm="1">
        <f t="array" ref="V929">IF(E929&lt;&gt;"CAPTURE",0,SUMPRODUCT((MDR_Rates!$A$2:$A$10=F929)*(G929&gt;MDR_Rates!$B$2:$B$10)*((MDR_Rates!$C$2:$C$10="")+(G929&lt;=MDR_Rates!$C$2:$C$10))*MDR_Rates!$D$2:$D$10))</f>
        <v>1.2</v>
      </c>
      <c r="W929">
        <f t="shared" si="171"/>
        <v>39.58</v>
      </c>
      <c r="X929">
        <f t="shared" si="172"/>
        <v>7.12</v>
      </c>
      <c r="Y929">
        <f t="shared" si="173"/>
        <v>0</v>
      </c>
      <c r="Z929">
        <f t="shared" si="174"/>
        <v>0</v>
      </c>
      <c r="AG929" t="str">
        <f t="shared" si="175"/>
        <v/>
      </c>
      <c r="AI929" t="str">
        <f t="shared" si="176"/>
        <v/>
      </c>
      <c r="AJ929" t="str">
        <f t="shared" si="177"/>
        <v/>
      </c>
      <c r="AK929" t="str">
        <f t="shared" si="178"/>
        <v>ORD26000712</v>
      </c>
      <c r="AL929">
        <f>IF(E929&lt;&gt;"CAPTURE","",COUNTIF(Orders!$H:$H,AK929))</f>
        <v>1</v>
      </c>
      <c r="AP929" t="str">
        <f t="shared" si="179"/>
        <v>Matched to Order</v>
      </c>
      <c r="AQ929">
        <f>IF(COUNTIF($A$2:A929,A929)=1,1,0)</f>
        <v>1</v>
      </c>
    </row>
    <row r="930" spans="1:43" x14ac:dyDescent="0.3">
      <c r="A930" t="s">
        <v>12910</v>
      </c>
      <c r="C930" t="s">
        <v>1454</v>
      </c>
      <c r="D930" s="1">
        <v>46271</v>
      </c>
      <c r="E930" t="s">
        <v>11819</v>
      </c>
      <c r="F930" t="s">
        <v>44</v>
      </c>
      <c r="G930">
        <v>1897</v>
      </c>
      <c r="H930">
        <v>36.04</v>
      </c>
      <c r="I930">
        <v>6.49</v>
      </c>
      <c r="J930">
        <v>1854.47</v>
      </c>
      <c r="K930" s="1">
        <v>46273</v>
      </c>
      <c r="L930" t="s">
        <v>12878</v>
      </c>
      <c r="M930">
        <f t="shared" si="168"/>
        <v>1</v>
      </c>
      <c r="N930">
        <f>COUNTIF(Orders!$A:$A,C930)</f>
        <v>1</v>
      </c>
      <c r="P930">
        <f>COUNTIF(Orders!$H:$H,UPPER(SUBSTITUTE(TRIM(C930),"-","")))</f>
        <v>1</v>
      </c>
      <c r="R930" t="str">
        <f t="shared" si="169"/>
        <v>Matched Order Reference</v>
      </c>
      <c r="S930">
        <f t="shared" si="170"/>
        <v>1</v>
      </c>
      <c r="V930" cm="1">
        <f t="array" ref="V930">IF(E930&lt;&gt;"CAPTURE",0,SUMPRODUCT((MDR_Rates!$A$2:$A$10=F930)*(G930&gt;MDR_Rates!$B$2:$B$10)*((MDR_Rates!$C$2:$C$10="")+(G930&lt;=MDR_Rates!$C$2:$C$10))*MDR_Rates!$D$2:$D$10))</f>
        <v>1.9</v>
      </c>
      <c r="W930">
        <f t="shared" si="171"/>
        <v>36.04</v>
      </c>
      <c r="X930">
        <f t="shared" si="172"/>
        <v>6.49</v>
      </c>
      <c r="Y930">
        <f t="shared" si="173"/>
        <v>0</v>
      </c>
      <c r="Z930">
        <f t="shared" si="174"/>
        <v>0</v>
      </c>
      <c r="AG930" t="str">
        <f t="shared" si="175"/>
        <v/>
      </c>
      <c r="AI930" t="str">
        <f t="shared" si="176"/>
        <v/>
      </c>
      <c r="AJ930" t="str">
        <f t="shared" si="177"/>
        <v/>
      </c>
      <c r="AK930" t="str">
        <f t="shared" si="178"/>
        <v>ORD26000717</v>
      </c>
      <c r="AL930">
        <f>IF(E930&lt;&gt;"CAPTURE","",COUNTIF(Orders!$H:$H,AK930))</f>
        <v>1</v>
      </c>
      <c r="AP930" t="str">
        <f t="shared" si="179"/>
        <v>Matched to Order</v>
      </c>
      <c r="AQ930">
        <f>IF(COUNTIF($A$2:A930,A930)=1,1,0)</f>
        <v>1</v>
      </c>
    </row>
    <row r="931" spans="1:43" x14ac:dyDescent="0.3">
      <c r="A931" t="s">
        <v>12911</v>
      </c>
      <c r="C931" t="s">
        <v>12912</v>
      </c>
      <c r="D931" s="1">
        <v>46271</v>
      </c>
      <c r="E931" t="s">
        <v>11819</v>
      </c>
      <c r="F931" t="s">
        <v>9</v>
      </c>
      <c r="G931">
        <v>4999</v>
      </c>
      <c r="H931">
        <v>15</v>
      </c>
      <c r="I931">
        <v>2.7</v>
      </c>
      <c r="J931">
        <v>4981.3</v>
      </c>
      <c r="K931" s="1">
        <v>46273</v>
      </c>
      <c r="L931" t="s">
        <v>12878</v>
      </c>
      <c r="M931">
        <f t="shared" si="168"/>
        <v>1</v>
      </c>
      <c r="N931">
        <f>COUNTIF(Orders!$A:$A,C931)</f>
        <v>0</v>
      </c>
      <c r="P931">
        <f>COUNTIF(Orders!$H:$H,UPPER(SUBSTITUTE(TRIM(C931),"-","")))</f>
        <v>1</v>
      </c>
      <c r="R931" t="str">
        <f t="shared" si="169"/>
        <v>Matched Order Reference</v>
      </c>
      <c r="S931">
        <f t="shared" si="170"/>
        <v>1</v>
      </c>
      <c r="V931" cm="1">
        <f t="array" ref="V931">IF(E931&lt;&gt;"CAPTURE",0,SUMPRODUCT((MDR_Rates!$A$2:$A$10=F931)*(G931&gt;MDR_Rates!$B$2:$B$10)*((MDR_Rates!$C$2:$C$10="")+(G931&lt;=MDR_Rates!$C$2:$C$10))*MDR_Rates!$D$2:$D$10))</f>
        <v>0.3</v>
      </c>
      <c r="W931">
        <f t="shared" si="171"/>
        <v>15</v>
      </c>
      <c r="X931">
        <f t="shared" si="172"/>
        <v>2.7</v>
      </c>
      <c r="Y931">
        <f t="shared" si="173"/>
        <v>0</v>
      </c>
      <c r="Z931">
        <f t="shared" si="174"/>
        <v>0</v>
      </c>
      <c r="AG931" t="str">
        <f t="shared" si="175"/>
        <v/>
      </c>
      <c r="AI931" t="str">
        <f t="shared" si="176"/>
        <v/>
      </c>
      <c r="AJ931" t="str">
        <f t="shared" si="177"/>
        <v/>
      </c>
      <c r="AK931" t="str">
        <f t="shared" si="178"/>
        <v>ORD26000781</v>
      </c>
      <c r="AL931">
        <f>IF(E931&lt;&gt;"CAPTURE","",COUNTIF(Orders!$H:$H,AK931))</f>
        <v>1</v>
      </c>
      <c r="AP931" t="str">
        <f t="shared" si="179"/>
        <v>Matched to Order</v>
      </c>
      <c r="AQ931">
        <f>IF(COUNTIF($A$2:A931,A931)=1,1,0)</f>
        <v>1</v>
      </c>
    </row>
    <row r="932" spans="1:43" x14ac:dyDescent="0.3">
      <c r="A932" t="s">
        <v>12913</v>
      </c>
      <c r="C932" t="s">
        <v>1753</v>
      </c>
      <c r="D932" s="1">
        <v>46271</v>
      </c>
      <c r="E932" t="s">
        <v>11819</v>
      </c>
      <c r="F932" t="s">
        <v>9</v>
      </c>
      <c r="G932">
        <v>299</v>
      </c>
      <c r="H932">
        <v>0</v>
      </c>
      <c r="I932">
        <v>0</v>
      </c>
      <c r="J932">
        <v>299</v>
      </c>
      <c r="K932" s="1">
        <v>46273</v>
      </c>
      <c r="L932" t="s">
        <v>12878</v>
      </c>
      <c r="M932">
        <f t="shared" si="168"/>
        <v>1</v>
      </c>
      <c r="N932">
        <f>COUNTIF(Orders!$A:$A,C932)</f>
        <v>1</v>
      </c>
      <c r="P932">
        <f>COUNTIF(Orders!$H:$H,UPPER(SUBSTITUTE(TRIM(C932),"-","")))</f>
        <v>1</v>
      </c>
      <c r="R932" t="str">
        <f t="shared" si="169"/>
        <v>Matched Order Reference</v>
      </c>
      <c r="S932">
        <f t="shared" si="170"/>
        <v>1</v>
      </c>
      <c r="V932" cm="1">
        <f t="array" ref="V932">IF(E932&lt;&gt;"CAPTURE",0,SUMPRODUCT((MDR_Rates!$A$2:$A$10=F932)*(G932&gt;MDR_Rates!$B$2:$B$10)*((MDR_Rates!$C$2:$C$10="")+(G932&lt;=MDR_Rates!$C$2:$C$10))*MDR_Rates!$D$2:$D$10))</f>
        <v>0</v>
      </c>
      <c r="W932">
        <f t="shared" si="171"/>
        <v>0</v>
      </c>
      <c r="X932">
        <f t="shared" si="172"/>
        <v>0</v>
      </c>
      <c r="Y932">
        <f t="shared" si="173"/>
        <v>0</v>
      </c>
      <c r="Z932">
        <f t="shared" si="174"/>
        <v>0</v>
      </c>
      <c r="AG932" t="str">
        <f t="shared" si="175"/>
        <v/>
      </c>
      <c r="AI932" t="str">
        <f t="shared" si="176"/>
        <v/>
      </c>
      <c r="AJ932" t="str">
        <f t="shared" si="177"/>
        <v/>
      </c>
      <c r="AK932" t="str">
        <f t="shared" si="178"/>
        <v>ORD26000868</v>
      </c>
      <c r="AL932">
        <f>IF(E932&lt;&gt;"CAPTURE","",COUNTIF(Orders!$H:$H,AK932))</f>
        <v>1</v>
      </c>
      <c r="AP932" t="str">
        <f t="shared" si="179"/>
        <v>Matched to Order</v>
      </c>
      <c r="AQ932">
        <f>IF(COUNTIF($A$2:A932,A932)=1,1,0)</f>
        <v>1</v>
      </c>
    </row>
    <row r="933" spans="1:43" x14ac:dyDescent="0.3">
      <c r="A933" t="s">
        <v>12914</v>
      </c>
      <c r="C933" t="s">
        <v>1763</v>
      </c>
      <c r="D933" s="1">
        <v>46271</v>
      </c>
      <c r="E933" t="s">
        <v>11819</v>
      </c>
      <c r="F933" t="s">
        <v>9</v>
      </c>
      <c r="G933">
        <v>3499</v>
      </c>
      <c r="H933">
        <v>10.5</v>
      </c>
      <c r="I933">
        <v>1.89</v>
      </c>
      <c r="J933">
        <v>3486.61</v>
      </c>
      <c r="K933" s="1">
        <v>46273</v>
      </c>
      <c r="L933" t="s">
        <v>12878</v>
      </c>
      <c r="M933">
        <f t="shared" si="168"/>
        <v>1</v>
      </c>
      <c r="N933">
        <f>COUNTIF(Orders!$A:$A,C933)</f>
        <v>1</v>
      </c>
      <c r="P933">
        <f>COUNTIF(Orders!$H:$H,UPPER(SUBSTITUTE(TRIM(C933),"-","")))</f>
        <v>1</v>
      </c>
      <c r="R933" t="str">
        <f t="shared" si="169"/>
        <v>Matched Order Reference</v>
      </c>
      <c r="S933">
        <f t="shared" si="170"/>
        <v>1</v>
      </c>
      <c r="V933" cm="1">
        <f t="array" ref="V933">IF(E933&lt;&gt;"CAPTURE",0,SUMPRODUCT((MDR_Rates!$A$2:$A$10=F933)*(G933&gt;MDR_Rates!$B$2:$B$10)*((MDR_Rates!$C$2:$C$10="")+(G933&lt;=MDR_Rates!$C$2:$C$10))*MDR_Rates!$D$2:$D$10))</f>
        <v>0.3</v>
      </c>
      <c r="W933">
        <f t="shared" si="171"/>
        <v>10.5</v>
      </c>
      <c r="X933">
        <f t="shared" si="172"/>
        <v>1.89</v>
      </c>
      <c r="Y933">
        <f t="shared" si="173"/>
        <v>0</v>
      </c>
      <c r="Z933">
        <f t="shared" si="174"/>
        <v>0</v>
      </c>
      <c r="AG933" t="str">
        <f t="shared" si="175"/>
        <v/>
      </c>
      <c r="AI933" t="str">
        <f t="shared" si="176"/>
        <v/>
      </c>
      <c r="AJ933" t="str">
        <f t="shared" si="177"/>
        <v/>
      </c>
      <c r="AK933" t="str">
        <f t="shared" si="178"/>
        <v>ORD26000873</v>
      </c>
      <c r="AL933">
        <f>IF(E933&lt;&gt;"CAPTURE","",COUNTIF(Orders!$H:$H,AK933))</f>
        <v>1</v>
      </c>
      <c r="AP933" t="str">
        <f t="shared" si="179"/>
        <v>Matched to Order</v>
      </c>
      <c r="AQ933">
        <f>IF(COUNTIF($A$2:A933,A933)=1,1,0)</f>
        <v>1</v>
      </c>
    </row>
    <row r="934" spans="1:43" x14ac:dyDescent="0.3">
      <c r="A934" t="s">
        <v>12915</v>
      </c>
      <c r="C934" t="s">
        <v>1833</v>
      </c>
      <c r="D934" s="1">
        <v>46271</v>
      </c>
      <c r="E934" t="s">
        <v>11819</v>
      </c>
      <c r="F934" t="s">
        <v>9</v>
      </c>
      <c r="G934">
        <v>8997</v>
      </c>
      <c r="H934">
        <v>26.99</v>
      </c>
      <c r="I934">
        <v>4.8600000000000003</v>
      </c>
      <c r="J934">
        <v>8965.15</v>
      </c>
      <c r="K934" s="1">
        <v>46273</v>
      </c>
      <c r="L934" t="s">
        <v>12878</v>
      </c>
      <c r="M934">
        <f t="shared" si="168"/>
        <v>1</v>
      </c>
      <c r="N934">
        <f>COUNTIF(Orders!$A:$A,C934)</f>
        <v>1</v>
      </c>
      <c r="P934">
        <f>COUNTIF(Orders!$H:$H,UPPER(SUBSTITUTE(TRIM(C934),"-","")))</f>
        <v>1</v>
      </c>
      <c r="R934" t="str">
        <f t="shared" si="169"/>
        <v>Matched Order Reference</v>
      </c>
      <c r="S934">
        <f t="shared" si="170"/>
        <v>1</v>
      </c>
      <c r="V934" cm="1">
        <f t="array" ref="V934">IF(E934&lt;&gt;"CAPTURE",0,SUMPRODUCT((MDR_Rates!$A$2:$A$10=F934)*(G934&gt;MDR_Rates!$B$2:$B$10)*((MDR_Rates!$C$2:$C$10="")+(G934&lt;=MDR_Rates!$C$2:$C$10))*MDR_Rates!$D$2:$D$10))</f>
        <v>0.3</v>
      </c>
      <c r="W934">
        <f t="shared" si="171"/>
        <v>26.99</v>
      </c>
      <c r="X934">
        <f t="shared" si="172"/>
        <v>4.8600000000000003</v>
      </c>
      <c r="Y934">
        <f t="shared" si="173"/>
        <v>0</v>
      </c>
      <c r="Z934">
        <f t="shared" si="174"/>
        <v>0</v>
      </c>
      <c r="AG934" t="str">
        <f t="shared" si="175"/>
        <v/>
      </c>
      <c r="AI934" t="str">
        <f t="shared" si="176"/>
        <v/>
      </c>
      <c r="AJ934" t="str">
        <f t="shared" si="177"/>
        <v/>
      </c>
      <c r="AK934" t="str">
        <f t="shared" si="178"/>
        <v>ORD26000908</v>
      </c>
      <c r="AL934">
        <f>IF(E934&lt;&gt;"CAPTURE","",COUNTIF(Orders!$H:$H,AK934))</f>
        <v>1</v>
      </c>
      <c r="AP934" t="str">
        <f t="shared" si="179"/>
        <v>Matched to Order</v>
      </c>
      <c r="AQ934">
        <f>IF(COUNTIF($A$2:A934,A934)=1,1,0)</f>
        <v>1</v>
      </c>
    </row>
    <row r="935" spans="1:43" x14ac:dyDescent="0.3">
      <c r="A935" t="s">
        <v>12916</v>
      </c>
      <c r="C935" t="s">
        <v>1900</v>
      </c>
      <c r="D935" s="1">
        <v>46271</v>
      </c>
      <c r="E935" t="s">
        <v>11819</v>
      </c>
      <c r="F935" t="s">
        <v>9</v>
      </c>
      <c r="G935">
        <v>8298</v>
      </c>
      <c r="H935">
        <v>24.89</v>
      </c>
      <c r="I935">
        <v>4.4800000000000004</v>
      </c>
      <c r="J935">
        <v>8268.6299999999992</v>
      </c>
      <c r="K935" s="1">
        <v>46273</v>
      </c>
      <c r="L935" t="s">
        <v>12878</v>
      </c>
      <c r="M935">
        <f t="shared" si="168"/>
        <v>1</v>
      </c>
      <c r="N935">
        <f>COUNTIF(Orders!$A:$A,C935)</f>
        <v>1</v>
      </c>
      <c r="P935">
        <f>COUNTIF(Orders!$H:$H,UPPER(SUBSTITUTE(TRIM(C935),"-","")))</f>
        <v>1</v>
      </c>
      <c r="R935" t="str">
        <f t="shared" si="169"/>
        <v>Matched Order Reference</v>
      </c>
      <c r="S935">
        <f t="shared" si="170"/>
        <v>1</v>
      </c>
      <c r="V935" cm="1">
        <f t="array" ref="V935">IF(E935&lt;&gt;"CAPTURE",0,SUMPRODUCT((MDR_Rates!$A$2:$A$10=F935)*(G935&gt;MDR_Rates!$B$2:$B$10)*((MDR_Rates!$C$2:$C$10="")+(G935&lt;=MDR_Rates!$C$2:$C$10))*MDR_Rates!$D$2:$D$10))</f>
        <v>0.3</v>
      </c>
      <c r="W935">
        <f t="shared" si="171"/>
        <v>24.89</v>
      </c>
      <c r="X935">
        <f t="shared" si="172"/>
        <v>4.4800000000000004</v>
      </c>
      <c r="Y935">
        <f t="shared" si="173"/>
        <v>0</v>
      </c>
      <c r="Z935">
        <f t="shared" si="174"/>
        <v>0</v>
      </c>
      <c r="AG935" t="str">
        <f t="shared" si="175"/>
        <v/>
      </c>
      <c r="AI935" t="str">
        <f t="shared" si="176"/>
        <v/>
      </c>
      <c r="AJ935" t="str">
        <f t="shared" si="177"/>
        <v/>
      </c>
      <c r="AK935" t="str">
        <f t="shared" si="178"/>
        <v>ORD26000942</v>
      </c>
      <c r="AL935">
        <f>IF(E935&lt;&gt;"CAPTURE","",COUNTIF(Orders!$H:$H,AK935))</f>
        <v>1</v>
      </c>
      <c r="AP935" t="str">
        <f t="shared" si="179"/>
        <v>Matched to Order</v>
      </c>
      <c r="AQ935">
        <f>IF(COUNTIF($A$2:A935,A935)=1,1,0)</f>
        <v>1</v>
      </c>
    </row>
    <row r="936" spans="1:43" x14ac:dyDescent="0.3">
      <c r="A936" t="s">
        <v>12917</v>
      </c>
      <c r="C936" t="s">
        <v>1952</v>
      </c>
      <c r="D936" s="1">
        <v>46271</v>
      </c>
      <c r="E936" t="s">
        <v>11819</v>
      </c>
      <c r="F936" t="s">
        <v>9</v>
      </c>
      <c r="G936">
        <v>1598</v>
      </c>
      <c r="H936">
        <v>0</v>
      </c>
      <c r="I936">
        <v>0</v>
      </c>
      <c r="J936">
        <v>1598</v>
      </c>
      <c r="K936" s="1">
        <v>46273</v>
      </c>
      <c r="L936" t="s">
        <v>12878</v>
      </c>
      <c r="M936">
        <f t="shared" si="168"/>
        <v>1</v>
      </c>
      <c r="N936">
        <f>COUNTIF(Orders!$A:$A,C936)</f>
        <v>1</v>
      </c>
      <c r="P936">
        <f>COUNTIF(Orders!$H:$H,UPPER(SUBSTITUTE(TRIM(C936),"-","")))</f>
        <v>1</v>
      </c>
      <c r="R936" t="str">
        <f t="shared" si="169"/>
        <v>Matched Order Reference</v>
      </c>
      <c r="S936">
        <f t="shared" si="170"/>
        <v>1</v>
      </c>
      <c r="V936" cm="1">
        <f t="array" ref="V936">IF(E936&lt;&gt;"CAPTURE",0,SUMPRODUCT((MDR_Rates!$A$2:$A$10=F936)*(G936&gt;MDR_Rates!$B$2:$B$10)*((MDR_Rates!$C$2:$C$10="")+(G936&lt;=MDR_Rates!$C$2:$C$10))*MDR_Rates!$D$2:$D$10))</f>
        <v>0</v>
      </c>
      <c r="W936">
        <f t="shared" si="171"/>
        <v>0</v>
      </c>
      <c r="X936">
        <f t="shared" si="172"/>
        <v>0</v>
      </c>
      <c r="Y936">
        <f t="shared" si="173"/>
        <v>0</v>
      </c>
      <c r="Z936">
        <f t="shared" si="174"/>
        <v>0</v>
      </c>
      <c r="AG936" t="str">
        <f t="shared" si="175"/>
        <v/>
      </c>
      <c r="AI936" t="str">
        <f t="shared" si="176"/>
        <v/>
      </c>
      <c r="AJ936" t="str">
        <f t="shared" si="177"/>
        <v/>
      </c>
      <c r="AK936" t="str">
        <f t="shared" si="178"/>
        <v>ORD26000968</v>
      </c>
      <c r="AL936">
        <f>IF(E936&lt;&gt;"CAPTURE","",COUNTIF(Orders!$H:$H,AK936))</f>
        <v>1</v>
      </c>
      <c r="AP936" t="str">
        <f t="shared" si="179"/>
        <v>Matched to Order</v>
      </c>
      <c r="AQ936">
        <f>IF(COUNTIF($A$2:A936,A936)=1,1,0)</f>
        <v>1</v>
      </c>
    </row>
    <row r="937" spans="1:43" x14ac:dyDescent="0.3">
      <c r="A937" t="s">
        <v>12918</v>
      </c>
      <c r="C937" t="s">
        <v>2012</v>
      </c>
      <c r="D937" s="1">
        <v>46271</v>
      </c>
      <c r="E937" t="s">
        <v>11819</v>
      </c>
      <c r="F937" t="s">
        <v>9</v>
      </c>
      <c r="G937">
        <v>3499</v>
      </c>
      <c r="H937">
        <v>10.5</v>
      </c>
      <c r="I937">
        <v>1.89</v>
      </c>
      <c r="J937">
        <v>3486.61</v>
      </c>
      <c r="K937" s="1">
        <v>46273</v>
      </c>
      <c r="L937" t="s">
        <v>12878</v>
      </c>
      <c r="M937">
        <f t="shared" si="168"/>
        <v>1</v>
      </c>
      <c r="N937">
        <f>COUNTIF(Orders!$A:$A,C937)</f>
        <v>1</v>
      </c>
      <c r="P937">
        <f>COUNTIF(Orders!$H:$H,UPPER(SUBSTITUTE(TRIM(C937),"-","")))</f>
        <v>1</v>
      </c>
      <c r="R937" t="str">
        <f t="shared" si="169"/>
        <v>Matched Order Reference</v>
      </c>
      <c r="S937">
        <f t="shared" si="170"/>
        <v>1</v>
      </c>
      <c r="V937" cm="1">
        <f t="array" ref="V937">IF(E937&lt;&gt;"CAPTURE",0,SUMPRODUCT((MDR_Rates!$A$2:$A$10=F937)*(G937&gt;MDR_Rates!$B$2:$B$10)*((MDR_Rates!$C$2:$C$10="")+(G937&lt;=MDR_Rates!$C$2:$C$10))*MDR_Rates!$D$2:$D$10))</f>
        <v>0.3</v>
      </c>
      <c r="W937">
        <f t="shared" si="171"/>
        <v>10.5</v>
      </c>
      <c r="X937">
        <f t="shared" si="172"/>
        <v>1.89</v>
      </c>
      <c r="Y937">
        <f t="shared" si="173"/>
        <v>0</v>
      </c>
      <c r="Z937">
        <f t="shared" si="174"/>
        <v>0</v>
      </c>
      <c r="AG937" t="str">
        <f t="shared" si="175"/>
        <v/>
      </c>
      <c r="AI937" t="str">
        <f t="shared" si="176"/>
        <v/>
      </c>
      <c r="AJ937" t="str">
        <f t="shared" si="177"/>
        <v/>
      </c>
      <c r="AK937" t="str">
        <f t="shared" si="178"/>
        <v>ORD26000998</v>
      </c>
      <c r="AL937">
        <f>IF(E937&lt;&gt;"CAPTURE","",COUNTIF(Orders!$H:$H,AK937))</f>
        <v>1</v>
      </c>
      <c r="AP937" t="str">
        <f t="shared" si="179"/>
        <v>Matched to Order</v>
      </c>
      <c r="AQ937">
        <f>IF(COUNTIF($A$2:A937,A937)=1,1,0)</f>
        <v>1</v>
      </c>
    </row>
    <row r="938" spans="1:43" x14ac:dyDescent="0.3">
      <c r="A938" t="s">
        <v>12919</v>
      </c>
      <c r="C938" t="s">
        <v>2072</v>
      </c>
      <c r="D938" s="1">
        <v>46271</v>
      </c>
      <c r="E938" t="s">
        <v>11819</v>
      </c>
      <c r="F938" t="s">
        <v>9</v>
      </c>
      <c r="G938">
        <v>11497</v>
      </c>
      <c r="H938">
        <v>34.49</v>
      </c>
      <c r="I938">
        <v>6.21</v>
      </c>
      <c r="J938">
        <v>11456.3</v>
      </c>
      <c r="K938" s="1">
        <v>46273</v>
      </c>
      <c r="L938" t="s">
        <v>12878</v>
      </c>
      <c r="M938">
        <f t="shared" si="168"/>
        <v>1</v>
      </c>
      <c r="N938">
        <f>COUNTIF(Orders!$A:$A,C938)</f>
        <v>1</v>
      </c>
      <c r="P938">
        <f>COUNTIF(Orders!$H:$H,UPPER(SUBSTITUTE(TRIM(C938),"-","")))</f>
        <v>1</v>
      </c>
      <c r="R938" t="str">
        <f t="shared" si="169"/>
        <v>Matched Order Reference</v>
      </c>
      <c r="S938">
        <f t="shared" si="170"/>
        <v>1</v>
      </c>
      <c r="V938" cm="1">
        <f t="array" ref="V938">IF(E938&lt;&gt;"CAPTURE",0,SUMPRODUCT((MDR_Rates!$A$2:$A$10=F938)*(G938&gt;MDR_Rates!$B$2:$B$10)*((MDR_Rates!$C$2:$C$10="")+(G938&lt;=MDR_Rates!$C$2:$C$10))*MDR_Rates!$D$2:$D$10))</f>
        <v>0.3</v>
      </c>
      <c r="W938">
        <f t="shared" si="171"/>
        <v>34.49</v>
      </c>
      <c r="X938">
        <f t="shared" si="172"/>
        <v>6.21</v>
      </c>
      <c r="Y938">
        <f t="shared" si="173"/>
        <v>0</v>
      </c>
      <c r="Z938">
        <f t="shared" si="174"/>
        <v>0</v>
      </c>
      <c r="AG938" t="str">
        <f t="shared" si="175"/>
        <v/>
      </c>
      <c r="AI938" t="str">
        <f t="shared" si="176"/>
        <v/>
      </c>
      <c r="AJ938" t="str">
        <f t="shared" si="177"/>
        <v/>
      </c>
      <c r="AK938" t="str">
        <f t="shared" si="178"/>
        <v>ORD26001028</v>
      </c>
      <c r="AL938">
        <f>IF(E938&lt;&gt;"CAPTURE","",COUNTIF(Orders!$H:$H,AK938))</f>
        <v>1</v>
      </c>
      <c r="AP938" t="str">
        <f t="shared" si="179"/>
        <v>Matched to Order</v>
      </c>
      <c r="AQ938">
        <f>IF(COUNTIF($A$2:A938,A938)=1,1,0)</f>
        <v>1</v>
      </c>
    </row>
    <row r="939" spans="1:43" x14ac:dyDescent="0.3">
      <c r="A939" t="s">
        <v>12920</v>
      </c>
      <c r="C939" t="s">
        <v>2100</v>
      </c>
      <c r="D939" s="1">
        <v>46271</v>
      </c>
      <c r="E939" t="s">
        <v>11819</v>
      </c>
      <c r="F939" t="s">
        <v>9</v>
      </c>
      <c r="G939">
        <v>2848</v>
      </c>
      <c r="H939">
        <v>8.5399999999999991</v>
      </c>
      <c r="I939">
        <v>1.54</v>
      </c>
      <c r="J939">
        <v>2837.92</v>
      </c>
      <c r="K939" s="1">
        <v>46273</v>
      </c>
      <c r="L939" t="s">
        <v>12878</v>
      </c>
      <c r="M939">
        <f t="shared" si="168"/>
        <v>1</v>
      </c>
      <c r="N939">
        <f>COUNTIF(Orders!$A:$A,C939)</f>
        <v>1</v>
      </c>
      <c r="P939">
        <f>COUNTIF(Orders!$H:$H,UPPER(SUBSTITUTE(TRIM(C939),"-","")))</f>
        <v>1</v>
      </c>
      <c r="R939" t="str">
        <f t="shared" si="169"/>
        <v>Matched Order Reference</v>
      </c>
      <c r="S939">
        <f t="shared" si="170"/>
        <v>1</v>
      </c>
      <c r="V939" cm="1">
        <f t="array" ref="V939">IF(E939&lt;&gt;"CAPTURE",0,SUMPRODUCT((MDR_Rates!$A$2:$A$10=F939)*(G939&gt;MDR_Rates!$B$2:$B$10)*((MDR_Rates!$C$2:$C$10="")+(G939&lt;=MDR_Rates!$C$2:$C$10))*MDR_Rates!$D$2:$D$10))</f>
        <v>0.3</v>
      </c>
      <c r="W939">
        <f t="shared" si="171"/>
        <v>8.5399999999999991</v>
      </c>
      <c r="X939">
        <f t="shared" si="172"/>
        <v>1.54</v>
      </c>
      <c r="Y939">
        <f t="shared" si="173"/>
        <v>0</v>
      </c>
      <c r="Z939">
        <f t="shared" si="174"/>
        <v>0</v>
      </c>
      <c r="AG939" t="str">
        <f t="shared" si="175"/>
        <v/>
      </c>
      <c r="AI939" t="str">
        <f t="shared" si="176"/>
        <v/>
      </c>
      <c r="AJ939" t="str">
        <f t="shared" si="177"/>
        <v/>
      </c>
      <c r="AK939" t="str">
        <f t="shared" si="178"/>
        <v>ORD26001042</v>
      </c>
      <c r="AL939">
        <f>IF(E939&lt;&gt;"CAPTURE","",COUNTIF(Orders!$H:$H,AK939))</f>
        <v>1</v>
      </c>
      <c r="AP939" t="str">
        <f t="shared" si="179"/>
        <v>Matched to Order</v>
      </c>
      <c r="AQ939">
        <f>IF(COUNTIF($A$2:A939,A939)=1,1,0)</f>
        <v>1</v>
      </c>
    </row>
    <row r="940" spans="1:43" x14ac:dyDescent="0.3">
      <c r="A940" t="s">
        <v>12921</v>
      </c>
      <c r="C940" t="s">
        <v>2104</v>
      </c>
      <c r="D940" s="1">
        <v>46271</v>
      </c>
      <c r="E940" t="s">
        <v>11819</v>
      </c>
      <c r="F940" t="s">
        <v>44</v>
      </c>
      <c r="G940">
        <v>4998</v>
      </c>
      <c r="H940">
        <v>84.97</v>
      </c>
      <c r="I940">
        <v>15.29</v>
      </c>
      <c r="J940">
        <v>4897.74</v>
      </c>
      <c r="K940" s="1">
        <v>46273</v>
      </c>
      <c r="L940" t="s">
        <v>12878</v>
      </c>
      <c r="M940">
        <f t="shared" si="168"/>
        <v>1</v>
      </c>
      <c r="N940">
        <f>COUNTIF(Orders!$A:$A,C940)</f>
        <v>1</v>
      </c>
      <c r="P940">
        <f>COUNTIF(Orders!$H:$H,UPPER(SUBSTITUTE(TRIM(C940),"-","")))</f>
        <v>1</v>
      </c>
      <c r="R940" t="str">
        <f t="shared" si="169"/>
        <v>Matched Order Reference</v>
      </c>
      <c r="S940">
        <f t="shared" si="170"/>
        <v>1</v>
      </c>
      <c r="V940" cm="1">
        <f t="array" ref="V940">IF(E940&lt;&gt;"CAPTURE",0,SUMPRODUCT((MDR_Rates!$A$2:$A$10=F940)*(G940&gt;MDR_Rates!$B$2:$B$10)*((MDR_Rates!$C$2:$C$10="")+(G940&lt;=MDR_Rates!$C$2:$C$10))*MDR_Rates!$D$2:$D$10))</f>
        <v>1.7</v>
      </c>
      <c r="W940">
        <f t="shared" si="171"/>
        <v>84.97</v>
      </c>
      <c r="X940">
        <f t="shared" si="172"/>
        <v>15.29</v>
      </c>
      <c r="Y940">
        <f t="shared" si="173"/>
        <v>0</v>
      </c>
      <c r="Z940">
        <f t="shared" si="174"/>
        <v>0</v>
      </c>
      <c r="AG940" t="str">
        <f t="shared" si="175"/>
        <v/>
      </c>
      <c r="AI940" t="str">
        <f t="shared" si="176"/>
        <v/>
      </c>
      <c r="AJ940" t="str">
        <f t="shared" si="177"/>
        <v/>
      </c>
      <c r="AK940" t="str">
        <f t="shared" si="178"/>
        <v>ORD26001044</v>
      </c>
      <c r="AL940">
        <f>IF(E940&lt;&gt;"CAPTURE","",COUNTIF(Orders!$H:$H,AK940))</f>
        <v>1</v>
      </c>
      <c r="AP940" t="str">
        <f t="shared" si="179"/>
        <v>Matched to Order</v>
      </c>
      <c r="AQ940">
        <f>IF(COUNTIF($A$2:A940,A940)=1,1,0)</f>
        <v>1</v>
      </c>
    </row>
    <row r="941" spans="1:43" x14ac:dyDescent="0.3">
      <c r="A941" t="s">
        <v>12922</v>
      </c>
      <c r="C941" t="s">
        <v>2140</v>
      </c>
      <c r="D941" s="1">
        <v>46271</v>
      </c>
      <c r="E941" t="s">
        <v>11819</v>
      </c>
      <c r="F941" t="s">
        <v>9</v>
      </c>
      <c r="G941">
        <v>4597</v>
      </c>
      <c r="H941">
        <v>13.79</v>
      </c>
      <c r="I941">
        <v>2.48</v>
      </c>
      <c r="J941">
        <v>4580.7299999999996</v>
      </c>
      <c r="K941" s="1">
        <v>46273</v>
      </c>
      <c r="L941" t="s">
        <v>12878</v>
      </c>
      <c r="M941">
        <f t="shared" si="168"/>
        <v>1</v>
      </c>
      <c r="N941">
        <f>COUNTIF(Orders!$A:$A,C941)</f>
        <v>1</v>
      </c>
      <c r="P941">
        <f>COUNTIF(Orders!$H:$H,UPPER(SUBSTITUTE(TRIM(C941),"-","")))</f>
        <v>1</v>
      </c>
      <c r="R941" t="str">
        <f t="shared" si="169"/>
        <v>Matched Order Reference</v>
      </c>
      <c r="S941">
        <f t="shared" si="170"/>
        <v>1</v>
      </c>
      <c r="V941" cm="1">
        <f t="array" ref="V941">IF(E941&lt;&gt;"CAPTURE",0,SUMPRODUCT((MDR_Rates!$A$2:$A$10=F941)*(G941&gt;MDR_Rates!$B$2:$B$10)*((MDR_Rates!$C$2:$C$10="")+(G941&lt;=MDR_Rates!$C$2:$C$10))*MDR_Rates!$D$2:$D$10))</f>
        <v>0.3</v>
      </c>
      <c r="W941">
        <f t="shared" si="171"/>
        <v>13.79</v>
      </c>
      <c r="X941">
        <f t="shared" si="172"/>
        <v>2.48</v>
      </c>
      <c r="Y941">
        <f t="shared" si="173"/>
        <v>0</v>
      </c>
      <c r="Z941">
        <f t="shared" si="174"/>
        <v>0</v>
      </c>
      <c r="AG941" t="str">
        <f t="shared" si="175"/>
        <v/>
      </c>
      <c r="AI941" t="str">
        <f t="shared" si="176"/>
        <v/>
      </c>
      <c r="AJ941" t="str">
        <f t="shared" si="177"/>
        <v/>
      </c>
      <c r="AK941" t="str">
        <f t="shared" si="178"/>
        <v>ORD26001062</v>
      </c>
      <c r="AL941">
        <f>IF(E941&lt;&gt;"CAPTURE","",COUNTIF(Orders!$H:$H,AK941))</f>
        <v>1</v>
      </c>
      <c r="AP941" t="str">
        <f t="shared" si="179"/>
        <v>Matched to Order</v>
      </c>
      <c r="AQ941">
        <f>IF(COUNTIF($A$2:A941,A941)=1,1,0)</f>
        <v>1</v>
      </c>
    </row>
    <row r="942" spans="1:43" x14ac:dyDescent="0.3">
      <c r="A942" t="s">
        <v>12923</v>
      </c>
      <c r="C942" t="s">
        <v>2164</v>
      </c>
      <c r="D942" s="1">
        <v>46271</v>
      </c>
      <c r="E942" t="s">
        <v>11819</v>
      </c>
      <c r="F942" t="s">
        <v>17</v>
      </c>
      <c r="G942">
        <v>5998</v>
      </c>
      <c r="H942">
        <v>95.97</v>
      </c>
      <c r="I942">
        <v>17.27</v>
      </c>
      <c r="J942">
        <v>5884.76</v>
      </c>
      <c r="K942" s="1">
        <v>46273</v>
      </c>
      <c r="L942" t="s">
        <v>12878</v>
      </c>
      <c r="M942">
        <f t="shared" si="168"/>
        <v>1</v>
      </c>
      <c r="N942">
        <f>COUNTIF(Orders!$A:$A,C942)</f>
        <v>1</v>
      </c>
      <c r="P942">
        <f>COUNTIF(Orders!$H:$H,UPPER(SUBSTITUTE(TRIM(C942),"-","")))</f>
        <v>1</v>
      </c>
      <c r="R942" t="str">
        <f t="shared" si="169"/>
        <v>Matched Order Reference</v>
      </c>
      <c r="S942">
        <f t="shared" si="170"/>
        <v>1</v>
      </c>
      <c r="V942" cm="1">
        <f t="array" ref="V942">IF(E942&lt;&gt;"CAPTURE",0,SUMPRODUCT((MDR_Rates!$A$2:$A$10=F942)*(G942&gt;MDR_Rates!$B$2:$B$10)*((MDR_Rates!$C$2:$C$10="")+(G942&lt;=MDR_Rates!$C$2:$C$10))*MDR_Rates!$D$2:$D$10))</f>
        <v>1.6</v>
      </c>
      <c r="W942">
        <f t="shared" si="171"/>
        <v>95.97</v>
      </c>
      <c r="X942">
        <f t="shared" si="172"/>
        <v>17.27</v>
      </c>
      <c r="Y942">
        <f t="shared" si="173"/>
        <v>0</v>
      </c>
      <c r="Z942">
        <f t="shared" si="174"/>
        <v>0</v>
      </c>
      <c r="AG942" t="str">
        <f t="shared" si="175"/>
        <v/>
      </c>
      <c r="AI942" t="str">
        <f t="shared" si="176"/>
        <v/>
      </c>
      <c r="AJ942" t="str">
        <f t="shared" si="177"/>
        <v/>
      </c>
      <c r="AK942" t="str">
        <f t="shared" si="178"/>
        <v>ORD26001074</v>
      </c>
      <c r="AL942">
        <f>IF(E942&lt;&gt;"CAPTURE","",COUNTIF(Orders!$H:$H,AK942))</f>
        <v>1</v>
      </c>
      <c r="AP942" t="str">
        <f t="shared" si="179"/>
        <v>Matched to Order</v>
      </c>
      <c r="AQ942">
        <f>IF(COUNTIF($A$2:A942,A942)=1,1,0)</f>
        <v>1</v>
      </c>
    </row>
    <row r="943" spans="1:43" x14ac:dyDescent="0.3">
      <c r="A943" t="s">
        <v>12924</v>
      </c>
      <c r="C943" t="s">
        <v>2218</v>
      </c>
      <c r="D943" s="1">
        <v>46271</v>
      </c>
      <c r="E943" t="s">
        <v>11819</v>
      </c>
      <c r="F943" t="s">
        <v>9</v>
      </c>
      <c r="G943">
        <v>1798</v>
      </c>
      <c r="H943">
        <v>0</v>
      </c>
      <c r="I943">
        <v>0</v>
      </c>
      <c r="J943">
        <v>1798</v>
      </c>
      <c r="K943" s="1">
        <v>46273</v>
      </c>
      <c r="L943" t="s">
        <v>12878</v>
      </c>
      <c r="M943">
        <f t="shared" si="168"/>
        <v>1</v>
      </c>
      <c r="N943">
        <f>COUNTIF(Orders!$A:$A,C943)</f>
        <v>1</v>
      </c>
      <c r="P943">
        <f>COUNTIF(Orders!$H:$H,UPPER(SUBSTITUTE(TRIM(C943),"-","")))</f>
        <v>1</v>
      </c>
      <c r="R943" t="str">
        <f t="shared" si="169"/>
        <v>Matched Order Reference</v>
      </c>
      <c r="S943">
        <f t="shared" si="170"/>
        <v>1</v>
      </c>
      <c r="V943" cm="1">
        <f t="array" ref="V943">IF(E943&lt;&gt;"CAPTURE",0,SUMPRODUCT((MDR_Rates!$A$2:$A$10=F943)*(G943&gt;MDR_Rates!$B$2:$B$10)*((MDR_Rates!$C$2:$C$10="")+(G943&lt;=MDR_Rates!$C$2:$C$10))*MDR_Rates!$D$2:$D$10))</f>
        <v>0</v>
      </c>
      <c r="W943">
        <f t="shared" si="171"/>
        <v>0</v>
      </c>
      <c r="X943">
        <f t="shared" si="172"/>
        <v>0</v>
      </c>
      <c r="Y943">
        <f t="shared" si="173"/>
        <v>0</v>
      </c>
      <c r="Z943">
        <f t="shared" si="174"/>
        <v>0</v>
      </c>
      <c r="AG943" t="str">
        <f t="shared" si="175"/>
        <v/>
      </c>
      <c r="AI943" t="str">
        <f t="shared" si="176"/>
        <v/>
      </c>
      <c r="AJ943" t="str">
        <f t="shared" si="177"/>
        <v/>
      </c>
      <c r="AK943" t="str">
        <f t="shared" si="178"/>
        <v>ORD26001101</v>
      </c>
      <c r="AL943">
        <f>IF(E943&lt;&gt;"CAPTURE","",COUNTIF(Orders!$H:$H,AK943))</f>
        <v>1</v>
      </c>
      <c r="AP943" t="str">
        <f t="shared" si="179"/>
        <v>Matched to Order</v>
      </c>
      <c r="AQ943">
        <f>IF(COUNTIF($A$2:A943,A943)=1,1,0)</f>
        <v>1</v>
      </c>
    </row>
    <row r="944" spans="1:43" x14ac:dyDescent="0.3">
      <c r="A944" t="s">
        <v>12925</v>
      </c>
      <c r="C944" t="s">
        <v>2375</v>
      </c>
      <c r="D944" s="1">
        <v>46271</v>
      </c>
      <c r="E944" t="s">
        <v>11819</v>
      </c>
      <c r="F944" t="s">
        <v>9</v>
      </c>
      <c r="G944">
        <v>7999</v>
      </c>
      <c r="H944">
        <v>24</v>
      </c>
      <c r="I944">
        <v>4.32</v>
      </c>
      <c r="J944">
        <v>7970.68</v>
      </c>
      <c r="K944" s="1">
        <v>46273</v>
      </c>
      <c r="L944" t="s">
        <v>12878</v>
      </c>
      <c r="M944">
        <f t="shared" si="168"/>
        <v>1</v>
      </c>
      <c r="N944">
        <f>COUNTIF(Orders!$A:$A,C944)</f>
        <v>1</v>
      </c>
      <c r="P944">
        <f>COUNTIF(Orders!$H:$H,UPPER(SUBSTITUTE(TRIM(C944),"-","")))</f>
        <v>1</v>
      </c>
      <c r="R944" t="str">
        <f t="shared" si="169"/>
        <v>Matched Order Reference</v>
      </c>
      <c r="S944">
        <f t="shared" si="170"/>
        <v>1</v>
      </c>
      <c r="V944" cm="1">
        <f t="array" ref="V944">IF(E944&lt;&gt;"CAPTURE",0,SUMPRODUCT((MDR_Rates!$A$2:$A$10=F944)*(G944&gt;MDR_Rates!$B$2:$B$10)*((MDR_Rates!$C$2:$C$10="")+(G944&lt;=MDR_Rates!$C$2:$C$10))*MDR_Rates!$D$2:$D$10))</f>
        <v>0.3</v>
      </c>
      <c r="W944">
        <f t="shared" si="171"/>
        <v>24</v>
      </c>
      <c r="X944">
        <f t="shared" si="172"/>
        <v>4.32</v>
      </c>
      <c r="Y944">
        <f t="shared" si="173"/>
        <v>0</v>
      </c>
      <c r="Z944">
        <f t="shared" si="174"/>
        <v>0</v>
      </c>
      <c r="AG944" t="str">
        <f t="shared" si="175"/>
        <v/>
      </c>
      <c r="AI944" t="str">
        <f t="shared" si="176"/>
        <v/>
      </c>
      <c r="AJ944" t="str">
        <f t="shared" si="177"/>
        <v/>
      </c>
      <c r="AK944" t="str">
        <f t="shared" si="178"/>
        <v>ORD26001180</v>
      </c>
      <c r="AL944">
        <f>IF(E944&lt;&gt;"CAPTURE","",COUNTIF(Orders!$H:$H,AK944))</f>
        <v>1</v>
      </c>
      <c r="AP944" t="str">
        <f t="shared" si="179"/>
        <v>Matched to Order</v>
      </c>
      <c r="AQ944">
        <f>IF(COUNTIF($A$2:A944,A944)=1,1,0)</f>
        <v>1</v>
      </c>
    </row>
    <row r="945" spans="1:43" x14ac:dyDescent="0.3">
      <c r="A945" t="s">
        <v>12926</v>
      </c>
      <c r="C945" t="s">
        <v>2436</v>
      </c>
      <c r="D945" s="1">
        <v>46271</v>
      </c>
      <c r="E945" t="s">
        <v>11819</v>
      </c>
      <c r="F945" t="s">
        <v>17</v>
      </c>
      <c r="G945">
        <v>799</v>
      </c>
      <c r="H945">
        <v>14.38</v>
      </c>
      <c r="I945">
        <v>2.59</v>
      </c>
      <c r="J945">
        <v>782.03</v>
      </c>
      <c r="K945" s="1">
        <v>46273</v>
      </c>
      <c r="L945" t="s">
        <v>12878</v>
      </c>
      <c r="M945">
        <f t="shared" si="168"/>
        <v>1</v>
      </c>
      <c r="N945">
        <f>COUNTIF(Orders!$A:$A,C945)</f>
        <v>1</v>
      </c>
      <c r="P945">
        <f>COUNTIF(Orders!$H:$H,UPPER(SUBSTITUTE(TRIM(C945),"-","")))</f>
        <v>1</v>
      </c>
      <c r="R945" t="str">
        <f t="shared" si="169"/>
        <v>Matched Order Reference</v>
      </c>
      <c r="S945">
        <f t="shared" si="170"/>
        <v>1</v>
      </c>
      <c r="V945" cm="1">
        <f t="array" ref="V945">IF(E945&lt;&gt;"CAPTURE",0,SUMPRODUCT((MDR_Rates!$A$2:$A$10=F945)*(G945&gt;MDR_Rates!$B$2:$B$10)*((MDR_Rates!$C$2:$C$10="")+(G945&lt;=MDR_Rates!$C$2:$C$10))*MDR_Rates!$D$2:$D$10))</f>
        <v>1.8</v>
      </c>
      <c r="W945">
        <f t="shared" si="171"/>
        <v>14.38</v>
      </c>
      <c r="X945">
        <f t="shared" si="172"/>
        <v>2.59</v>
      </c>
      <c r="Y945">
        <f t="shared" si="173"/>
        <v>0</v>
      </c>
      <c r="Z945">
        <f t="shared" si="174"/>
        <v>0</v>
      </c>
      <c r="AG945" t="str">
        <f t="shared" si="175"/>
        <v/>
      </c>
      <c r="AI945" t="str">
        <f t="shared" si="176"/>
        <v/>
      </c>
      <c r="AJ945" t="str">
        <f t="shared" si="177"/>
        <v/>
      </c>
      <c r="AK945" t="str">
        <f t="shared" si="178"/>
        <v>ORD26001211</v>
      </c>
      <c r="AL945">
        <f>IF(E945&lt;&gt;"CAPTURE","",COUNTIF(Orders!$H:$H,AK945))</f>
        <v>1</v>
      </c>
      <c r="AP945" t="str">
        <f t="shared" si="179"/>
        <v>Matched to Order</v>
      </c>
      <c r="AQ945">
        <f>IF(COUNTIF($A$2:A945,A945)=1,1,0)</f>
        <v>1</v>
      </c>
    </row>
    <row r="946" spans="1:43" x14ac:dyDescent="0.3">
      <c r="A946" t="s">
        <v>12927</v>
      </c>
      <c r="C946" t="s">
        <v>2438</v>
      </c>
      <c r="D946" s="1">
        <v>46271</v>
      </c>
      <c r="E946" t="s">
        <v>11819</v>
      </c>
      <c r="F946" t="s">
        <v>33</v>
      </c>
      <c r="G946">
        <v>6298</v>
      </c>
      <c r="H946">
        <v>75.58</v>
      </c>
      <c r="I946">
        <v>13.6</v>
      </c>
      <c r="J946">
        <v>6208.82</v>
      </c>
      <c r="K946" s="1">
        <v>46273</v>
      </c>
      <c r="L946" t="s">
        <v>12878</v>
      </c>
      <c r="M946">
        <f t="shared" si="168"/>
        <v>1</v>
      </c>
      <c r="N946">
        <f>COUNTIF(Orders!$A:$A,C946)</f>
        <v>1</v>
      </c>
      <c r="P946">
        <f>COUNTIF(Orders!$H:$H,UPPER(SUBSTITUTE(TRIM(C946),"-","")))</f>
        <v>1</v>
      </c>
      <c r="R946" t="str">
        <f t="shared" si="169"/>
        <v>Matched Order Reference</v>
      </c>
      <c r="S946">
        <f t="shared" si="170"/>
        <v>1</v>
      </c>
      <c r="V946" cm="1">
        <f t="array" ref="V946">IF(E946&lt;&gt;"CAPTURE",0,SUMPRODUCT((MDR_Rates!$A$2:$A$10=F946)*(G946&gt;MDR_Rates!$B$2:$B$10)*((MDR_Rates!$C$2:$C$10="")+(G946&lt;=MDR_Rates!$C$2:$C$10))*MDR_Rates!$D$2:$D$10))</f>
        <v>1.2</v>
      </c>
      <c r="W946">
        <f t="shared" si="171"/>
        <v>75.58</v>
      </c>
      <c r="X946">
        <f t="shared" si="172"/>
        <v>13.6</v>
      </c>
      <c r="Y946">
        <f t="shared" si="173"/>
        <v>0</v>
      </c>
      <c r="Z946">
        <f t="shared" si="174"/>
        <v>0</v>
      </c>
      <c r="AG946" t="str">
        <f t="shared" si="175"/>
        <v/>
      </c>
      <c r="AI946" t="str">
        <f t="shared" si="176"/>
        <v/>
      </c>
      <c r="AJ946" t="str">
        <f t="shared" si="177"/>
        <v/>
      </c>
      <c r="AK946" t="str">
        <f t="shared" si="178"/>
        <v>ORD26001212</v>
      </c>
      <c r="AL946">
        <f>IF(E946&lt;&gt;"CAPTURE","",COUNTIF(Orders!$H:$H,AK946))</f>
        <v>1</v>
      </c>
      <c r="AP946" t="str">
        <f t="shared" si="179"/>
        <v>Matched to Order</v>
      </c>
      <c r="AQ946">
        <f>IF(COUNTIF($A$2:A946,A946)=1,1,0)</f>
        <v>1</v>
      </c>
    </row>
    <row r="947" spans="1:43" x14ac:dyDescent="0.3">
      <c r="A947" t="s">
        <v>12928</v>
      </c>
      <c r="C947" t="s">
        <v>2480</v>
      </c>
      <c r="D947" s="1">
        <v>46271</v>
      </c>
      <c r="E947" t="s">
        <v>11819</v>
      </c>
      <c r="F947" t="s">
        <v>9</v>
      </c>
      <c r="G947">
        <v>1998</v>
      </c>
      <c r="H947">
        <v>0</v>
      </c>
      <c r="I947">
        <v>0</v>
      </c>
      <c r="J947">
        <v>1998</v>
      </c>
      <c r="K947" s="1">
        <v>46273</v>
      </c>
      <c r="L947" t="s">
        <v>12878</v>
      </c>
      <c r="M947">
        <f t="shared" si="168"/>
        <v>1</v>
      </c>
      <c r="N947">
        <f>COUNTIF(Orders!$A:$A,C947)</f>
        <v>1</v>
      </c>
      <c r="P947">
        <f>COUNTIF(Orders!$H:$H,UPPER(SUBSTITUTE(TRIM(C947),"-","")))</f>
        <v>1</v>
      </c>
      <c r="R947" t="str">
        <f t="shared" si="169"/>
        <v>Matched Order Reference</v>
      </c>
      <c r="S947">
        <f t="shared" si="170"/>
        <v>1</v>
      </c>
      <c r="V947" cm="1">
        <f t="array" ref="V947">IF(E947&lt;&gt;"CAPTURE",0,SUMPRODUCT((MDR_Rates!$A$2:$A$10=F947)*(G947&gt;MDR_Rates!$B$2:$B$10)*((MDR_Rates!$C$2:$C$10="")+(G947&lt;=MDR_Rates!$C$2:$C$10))*MDR_Rates!$D$2:$D$10))</f>
        <v>0</v>
      </c>
      <c r="W947">
        <f t="shared" si="171"/>
        <v>0</v>
      </c>
      <c r="X947">
        <f t="shared" si="172"/>
        <v>0</v>
      </c>
      <c r="Y947">
        <f t="shared" si="173"/>
        <v>0</v>
      </c>
      <c r="Z947">
        <f t="shared" si="174"/>
        <v>0</v>
      </c>
      <c r="AG947" t="str">
        <f t="shared" si="175"/>
        <v/>
      </c>
      <c r="AI947" t="str">
        <f t="shared" si="176"/>
        <v/>
      </c>
      <c r="AJ947" t="str">
        <f t="shared" si="177"/>
        <v/>
      </c>
      <c r="AK947" t="str">
        <f t="shared" si="178"/>
        <v>ORD26001233</v>
      </c>
      <c r="AL947">
        <f>IF(E947&lt;&gt;"CAPTURE","",COUNTIF(Orders!$H:$H,AK947))</f>
        <v>1</v>
      </c>
      <c r="AP947" t="str">
        <f t="shared" si="179"/>
        <v>Matched to Order</v>
      </c>
      <c r="AQ947">
        <f>IF(COUNTIF($A$2:A947,A947)=1,1,0)</f>
        <v>1</v>
      </c>
    </row>
    <row r="948" spans="1:43" x14ac:dyDescent="0.3">
      <c r="A948" t="s">
        <v>12929</v>
      </c>
      <c r="C948" t="s">
        <v>2730</v>
      </c>
      <c r="D948" s="1">
        <v>46271</v>
      </c>
      <c r="E948" t="s">
        <v>11819</v>
      </c>
      <c r="F948" t="s">
        <v>9</v>
      </c>
      <c r="G948">
        <v>349</v>
      </c>
      <c r="H948">
        <v>0</v>
      </c>
      <c r="I948">
        <v>0</v>
      </c>
      <c r="J948">
        <v>349</v>
      </c>
      <c r="K948" s="1">
        <v>46273</v>
      </c>
      <c r="L948" t="s">
        <v>12878</v>
      </c>
      <c r="M948">
        <f t="shared" si="168"/>
        <v>1</v>
      </c>
      <c r="N948">
        <f>COUNTIF(Orders!$A:$A,C948)</f>
        <v>1</v>
      </c>
      <c r="P948">
        <f>COUNTIF(Orders!$H:$H,UPPER(SUBSTITUTE(TRIM(C948),"-","")))</f>
        <v>1</v>
      </c>
      <c r="R948" t="str">
        <f t="shared" si="169"/>
        <v>Matched Order Reference</v>
      </c>
      <c r="S948">
        <f t="shared" si="170"/>
        <v>1</v>
      </c>
      <c r="V948" cm="1">
        <f t="array" ref="V948">IF(E948&lt;&gt;"CAPTURE",0,SUMPRODUCT((MDR_Rates!$A$2:$A$10=F948)*(G948&gt;MDR_Rates!$B$2:$B$10)*((MDR_Rates!$C$2:$C$10="")+(G948&lt;=MDR_Rates!$C$2:$C$10))*MDR_Rates!$D$2:$D$10))</f>
        <v>0</v>
      </c>
      <c r="W948">
        <f t="shared" si="171"/>
        <v>0</v>
      </c>
      <c r="X948">
        <f t="shared" si="172"/>
        <v>0</v>
      </c>
      <c r="Y948">
        <f t="shared" si="173"/>
        <v>0</v>
      </c>
      <c r="Z948">
        <f t="shared" si="174"/>
        <v>0</v>
      </c>
      <c r="AG948" t="str">
        <f t="shared" si="175"/>
        <v/>
      </c>
      <c r="AI948" t="str">
        <f t="shared" si="176"/>
        <v/>
      </c>
      <c r="AJ948" t="str">
        <f t="shared" si="177"/>
        <v/>
      </c>
      <c r="AK948" t="str">
        <f t="shared" si="178"/>
        <v>ORD26001358</v>
      </c>
      <c r="AL948">
        <f>IF(E948&lt;&gt;"CAPTURE","",COUNTIF(Orders!$H:$H,AK948))</f>
        <v>1</v>
      </c>
      <c r="AP948" t="str">
        <f t="shared" si="179"/>
        <v>Matched to Order</v>
      </c>
      <c r="AQ948">
        <f>IF(COUNTIF($A$2:A948,A948)=1,1,0)</f>
        <v>1</v>
      </c>
    </row>
    <row r="949" spans="1:43" x14ac:dyDescent="0.3">
      <c r="A949" t="s">
        <v>12930</v>
      </c>
      <c r="C949" t="s">
        <v>2748</v>
      </c>
      <c r="D949" s="1">
        <v>46271</v>
      </c>
      <c r="E949" t="s">
        <v>11819</v>
      </c>
      <c r="F949" t="s">
        <v>9</v>
      </c>
      <c r="G949">
        <v>1299</v>
      </c>
      <c r="H949">
        <v>0</v>
      </c>
      <c r="I949">
        <v>0</v>
      </c>
      <c r="J949">
        <v>1299</v>
      </c>
      <c r="K949" s="1">
        <v>46273</v>
      </c>
      <c r="L949" t="s">
        <v>12878</v>
      </c>
      <c r="M949">
        <f t="shared" si="168"/>
        <v>1</v>
      </c>
      <c r="N949">
        <f>COUNTIF(Orders!$A:$A,C949)</f>
        <v>1</v>
      </c>
      <c r="P949">
        <f>COUNTIF(Orders!$H:$H,UPPER(SUBSTITUTE(TRIM(C949),"-","")))</f>
        <v>1</v>
      </c>
      <c r="R949" t="str">
        <f t="shared" si="169"/>
        <v>Matched Order Reference</v>
      </c>
      <c r="S949">
        <f t="shared" si="170"/>
        <v>1</v>
      </c>
      <c r="V949" cm="1">
        <f t="array" ref="V949">IF(E949&lt;&gt;"CAPTURE",0,SUMPRODUCT((MDR_Rates!$A$2:$A$10=F949)*(G949&gt;MDR_Rates!$B$2:$B$10)*((MDR_Rates!$C$2:$C$10="")+(G949&lt;=MDR_Rates!$C$2:$C$10))*MDR_Rates!$D$2:$D$10))</f>
        <v>0</v>
      </c>
      <c r="W949">
        <f t="shared" si="171"/>
        <v>0</v>
      </c>
      <c r="X949">
        <f t="shared" si="172"/>
        <v>0</v>
      </c>
      <c r="Y949">
        <f t="shared" si="173"/>
        <v>0</v>
      </c>
      <c r="Z949">
        <f t="shared" si="174"/>
        <v>0</v>
      </c>
      <c r="AG949" t="str">
        <f t="shared" si="175"/>
        <v/>
      </c>
      <c r="AI949" t="str">
        <f t="shared" si="176"/>
        <v/>
      </c>
      <c r="AJ949" t="str">
        <f t="shared" si="177"/>
        <v/>
      </c>
      <c r="AK949" t="str">
        <f t="shared" si="178"/>
        <v>ORD26001367</v>
      </c>
      <c r="AL949">
        <f>IF(E949&lt;&gt;"CAPTURE","",COUNTIF(Orders!$H:$H,AK949))</f>
        <v>1</v>
      </c>
      <c r="AP949" t="str">
        <f t="shared" si="179"/>
        <v>Matched to Order</v>
      </c>
      <c r="AQ949">
        <f>IF(COUNTIF($A$2:A949,A949)=1,1,0)</f>
        <v>1</v>
      </c>
    </row>
    <row r="950" spans="1:43" x14ac:dyDescent="0.3">
      <c r="A950" t="s">
        <v>12931</v>
      </c>
      <c r="C950" t="s">
        <v>2822</v>
      </c>
      <c r="D950" s="1">
        <v>46271</v>
      </c>
      <c r="E950" t="s">
        <v>11819</v>
      </c>
      <c r="F950" t="s">
        <v>9</v>
      </c>
      <c r="G950">
        <v>1848</v>
      </c>
      <c r="H950">
        <v>0</v>
      </c>
      <c r="I950">
        <v>0</v>
      </c>
      <c r="J950">
        <v>1848</v>
      </c>
      <c r="K950" s="1">
        <v>46273</v>
      </c>
      <c r="L950" t="s">
        <v>12878</v>
      </c>
      <c r="M950">
        <f t="shared" si="168"/>
        <v>1</v>
      </c>
      <c r="N950">
        <f>COUNTIF(Orders!$A:$A,C950)</f>
        <v>1</v>
      </c>
      <c r="P950">
        <f>COUNTIF(Orders!$H:$H,UPPER(SUBSTITUTE(TRIM(C950),"-","")))</f>
        <v>1</v>
      </c>
      <c r="R950" t="str">
        <f t="shared" si="169"/>
        <v>Matched Order Reference</v>
      </c>
      <c r="S950">
        <f t="shared" si="170"/>
        <v>1</v>
      </c>
      <c r="V950" cm="1">
        <f t="array" ref="V950">IF(E950&lt;&gt;"CAPTURE",0,SUMPRODUCT((MDR_Rates!$A$2:$A$10=F950)*(G950&gt;MDR_Rates!$B$2:$B$10)*((MDR_Rates!$C$2:$C$10="")+(G950&lt;=MDR_Rates!$C$2:$C$10))*MDR_Rates!$D$2:$D$10))</f>
        <v>0</v>
      </c>
      <c r="W950">
        <f t="shared" si="171"/>
        <v>0</v>
      </c>
      <c r="X950">
        <f t="shared" si="172"/>
        <v>0</v>
      </c>
      <c r="Y950">
        <f t="shared" si="173"/>
        <v>0</v>
      </c>
      <c r="Z950">
        <f t="shared" si="174"/>
        <v>0</v>
      </c>
      <c r="AG950" t="str">
        <f t="shared" si="175"/>
        <v/>
      </c>
      <c r="AI950" t="str">
        <f t="shared" si="176"/>
        <v/>
      </c>
      <c r="AJ950" t="str">
        <f t="shared" si="177"/>
        <v/>
      </c>
      <c r="AK950" t="str">
        <f t="shared" si="178"/>
        <v>ORD26001404</v>
      </c>
      <c r="AL950">
        <f>IF(E950&lt;&gt;"CAPTURE","",COUNTIF(Orders!$H:$H,AK950))</f>
        <v>1</v>
      </c>
      <c r="AP950" t="str">
        <f t="shared" si="179"/>
        <v>Matched to Order</v>
      </c>
      <c r="AQ950">
        <f>IF(COUNTIF($A$2:A950,A950)=1,1,0)</f>
        <v>1</v>
      </c>
    </row>
    <row r="951" spans="1:43" x14ac:dyDescent="0.3">
      <c r="A951" t="s">
        <v>12932</v>
      </c>
      <c r="C951" t="s">
        <v>2949</v>
      </c>
      <c r="D951" s="1">
        <v>46271</v>
      </c>
      <c r="E951" t="s">
        <v>11819</v>
      </c>
      <c r="F951" t="s">
        <v>9</v>
      </c>
      <c r="G951">
        <v>799</v>
      </c>
      <c r="H951">
        <v>0</v>
      </c>
      <c r="I951">
        <v>0</v>
      </c>
      <c r="J951">
        <v>799</v>
      </c>
      <c r="K951" s="1">
        <v>46273</v>
      </c>
      <c r="L951" t="s">
        <v>12878</v>
      </c>
      <c r="M951">
        <f t="shared" si="168"/>
        <v>1</v>
      </c>
      <c r="N951">
        <f>COUNTIF(Orders!$A:$A,C951)</f>
        <v>1</v>
      </c>
      <c r="P951">
        <f>COUNTIF(Orders!$H:$H,UPPER(SUBSTITUTE(TRIM(C951),"-","")))</f>
        <v>1</v>
      </c>
      <c r="R951" t="str">
        <f t="shared" si="169"/>
        <v>Matched Order Reference</v>
      </c>
      <c r="S951">
        <f t="shared" si="170"/>
        <v>1</v>
      </c>
      <c r="V951" cm="1">
        <f t="array" ref="V951">IF(E951&lt;&gt;"CAPTURE",0,SUMPRODUCT((MDR_Rates!$A$2:$A$10=F951)*(G951&gt;MDR_Rates!$B$2:$B$10)*((MDR_Rates!$C$2:$C$10="")+(G951&lt;=MDR_Rates!$C$2:$C$10))*MDR_Rates!$D$2:$D$10))</f>
        <v>0</v>
      </c>
      <c r="W951">
        <f t="shared" si="171"/>
        <v>0</v>
      </c>
      <c r="X951">
        <f t="shared" si="172"/>
        <v>0</v>
      </c>
      <c r="Y951">
        <f t="shared" si="173"/>
        <v>0</v>
      </c>
      <c r="Z951">
        <f t="shared" si="174"/>
        <v>0</v>
      </c>
      <c r="AG951" t="str">
        <f t="shared" si="175"/>
        <v/>
      </c>
      <c r="AI951" t="str">
        <f t="shared" si="176"/>
        <v/>
      </c>
      <c r="AJ951" t="str">
        <f t="shared" si="177"/>
        <v/>
      </c>
      <c r="AK951" t="str">
        <f t="shared" si="178"/>
        <v>ORD26001469</v>
      </c>
      <c r="AL951">
        <f>IF(E951&lt;&gt;"CAPTURE","",COUNTIF(Orders!$H:$H,AK951))</f>
        <v>1</v>
      </c>
      <c r="AP951" t="str">
        <f t="shared" si="179"/>
        <v>Matched to Order</v>
      </c>
      <c r="AQ951">
        <f>IF(COUNTIF($A$2:A951,A951)=1,1,0)</f>
        <v>1</v>
      </c>
    </row>
    <row r="952" spans="1:43" x14ac:dyDescent="0.3">
      <c r="A952" t="s">
        <v>12933</v>
      </c>
      <c r="C952" t="s">
        <v>2981</v>
      </c>
      <c r="D952" s="1">
        <v>46271</v>
      </c>
      <c r="E952" t="s">
        <v>11819</v>
      </c>
      <c r="F952" t="s">
        <v>9</v>
      </c>
      <c r="G952">
        <v>999</v>
      </c>
      <c r="H952">
        <v>0</v>
      </c>
      <c r="I952">
        <v>0</v>
      </c>
      <c r="J952">
        <v>999</v>
      </c>
      <c r="K952" s="1">
        <v>46273</v>
      </c>
      <c r="L952" t="s">
        <v>12878</v>
      </c>
      <c r="M952">
        <f t="shared" si="168"/>
        <v>1</v>
      </c>
      <c r="N952">
        <f>COUNTIF(Orders!$A:$A,C952)</f>
        <v>1</v>
      </c>
      <c r="P952">
        <f>COUNTIF(Orders!$H:$H,UPPER(SUBSTITUTE(TRIM(C952),"-","")))</f>
        <v>1</v>
      </c>
      <c r="R952" t="str">
        <f t="shared" si="169"/>
        <v>Matched Order Reference</v>
      </c>
      <c r="S952">
        <f t="shared" si="170"/>
        <v>1</v>
      </c>
      <c r="V952" cm="1">
        <f t="array" ref="V952">IF(E952&lt;&gt;"CAPTURE",0,SUMPRODUCT((MDR_Rates!$A$2:$A$10=F952)*(G952&gt;MDR_Rates!$B$2:$B$10)*((MDR_Rates!$C$2:$C$10="")+(G952&lt;=MDR_Rates!$C$2:$C$10))*MDR_Rates!$D$2:$D$10))</f>
        <v>0</v>
      </c>
      <c r="W952">
        <f t="shared" si="171"/>
        <v>0</v>
      </c>
      <c r="X952">
        <f t="shared" si="172"/>
        <v>0</v>
      </c>
      <c r="Y952">
        <f t="shared" si="173"/>
        <v>0</v>
      </c>
      <c r="Z952">
        <f t="shared" si="174"/>
        <v>0</v>
      </c>
      <c r="AG952" t="str">
        <f t="shared" si="175"/>
        <v/>
      </c>
      <c r="AI952" t="str">
        <f t="shared" si="176"/>
        <v/>
      </c>
      <c r="AJ952" t="str">
        <f t="shared" si="177"/>
        <v/>
      </c>
      <c r="AK952" t="str">
        <f t="shared" si="178"/>
        <v>ORD26001485</v>
      </c>
      <c r="AL952">
        <f>IF(E952&lt;&gt;"CAPTURE","",COUNTIF(Orders!$H:$H,AK952))</f>
        <v>1</v>
      </c>
      <c r="AP952" t="str">
        <f t="shared" si="179"/>
        <v>Matched to Order</v>
      </c>
      <c r="AQ952">
        <f>IF(COUNTIF($A$2:A952,A952)=1,1,0)</f>
        <v>1</v>
      </c>
    </row>
    <row r="953" spans="1:43" x14ac:dyDescent="0.3">
      <c r="A953" t="s">
        <v>12934</v>
      </c>
      <c r="C953" t="s">
        <v>3005</v>
      </c>
      <c r="D953" s="1">
        <v>46271</v>
      </c>
      <c r="E953" t="s">
        <v>11819</v>
      </c>
      <c r="F953" t="s">
        <v>9</v>
      </c>
      <c r="G953">
        <v>5097</v>
      </c>
      <c r="H953">
        <v>15.29</v>
      </c>
      <c r="I953">
        <v>2.75</v>
      </c>
      <c r="J953">
        <v>5078.96</v>
      </c>
      <c r="K953" s="1">
        <v>46273</v>
      </c>
      <c r="L953" t="s">
        <v>12878</v>
      </c>
      <c r="M953">
        <f t="shared" si="168"/>
        <v>1</v>
      </c>
      <c r="N953">
        <f>COUNTIF(Orders!$A:$A,C953)</f>
        <v>1</v>
      </c>
      <c r="P953">
        <f>COUNTIF(Orders!$H:$H,UPPER(SUBSTITUTE(TRIM(C953),"-","")))</f>
        <v>1</v>
      </c>
      <c r="R953" t="str">
        <f t="shared" si="169"/>
        <v>Matched Order Reference</v>
      </c>
      <c r="S953">
        <f t="shared" si="170"/>
        <v>1</v>
      </c>
      <c r="V953" cm="1">
        <f t="array" ref="V953">IF(E953&lt;&gt;"CAPTURE",0,SUMPRODUCT((MDR_Rates!$A$2:$A$10=F953)*(G953&gt;MDR_Rates!$B$2:$B$10)*((MDR_Rates!$C$2:$C$10="")+(G953&lt;=MDR_Rates!$C$2:$C$10))*MDR_Rates!$D$2:$D$10))</f>
        <v>0.3</v>
      </c>
      <c r="W953">
        <f t="shared" si="171"/>
        <v>15.29</v>
      </c>
      <c r="X953">
        <f t="shared" si="172"/>
        <v>2.75</v>
      </c>
      <c r="Y953">
        <f t="shared" si="173"/>
        <v>0</v>
      </c>
      <c r="Z953">
        <f t="shared" si="174"/>
        <v>0</v>
      </c>
      <c r="AG953" t="str">
        <f t="shared" si="175"/>
        <v/>
      </c>
      <c r="AI953" t="str">
        <f t="shared" si="176"/>
        <v/>
      </c>
      <c r="AJ953" t="str">
        <f t="shared" si="177"/>
        <v/>
      </c>
      <c r="AK953" t="str">
        <f t="shared" si="178"/>
        <v>ORD26001497</v>
      </c>
      <c r="AL953">
        <f>IF(E953&lt;&gt;"CAPTURE","",COUNTIF(Orders!$H:$H,AK953))</f>
        <v>1</v>
      </c>
      <c r="AP953" t="str">
        <f t="shared" si="179"/>
        <v>Matched to Order</v>
      </c>
      <c r="AQ953">
        <f>IF(COUNTIF($A$2:A953,A953)=1,1,0)</f>
        <v>1</v>
      </c>
    </row>
    <row r="954" spans="1:43" x14ac:dyDescent="0.3">
      <c r="A954" t="s">
        <v>12935</v>
      </c>
      <c r="C954" t="s">
        <v>12936</v>
      </c>
      <c r="D954" s="1">
        <v>46271</v>
      </c>
      <c r="E954" t="s">
        <v>11819</v>
      </c>
      <c r="F954" t="s">
        <v>17</v>
      </c>
      <c r="G954">
        <v>7999</v>
      </c>
      <c r="H954">
        <v>127.98</v>
      </c>
      <c r="I954">
        <v>23.04</v>
      </c>
      <c r="J954">
        <v>7847.98</v>
      </c>
      <c r="K954" s="1">
        <v>46273</v>
      </c>
      <c r="L954" t="s">
        <v>12878</v>
      </c>
      <c r="M954">
        <f t="shared" si="168"/>
        <v>1</v>
      </c>
      <c r="N954">
        <f>COUNTIF(Orders!$A:$A,C954)</f>
        <v>0</v>
      </c>
      <c r="P954">
        <f>COUNTIF(Orders!$H:$H,UPPER(SUBSTITUTE(TRIM(C954),"-","")))</f>
        <v>1</v>
      </c>
      <c r="R954" t="str">
        <f t="shared" si="169"/>
        <v>Matched Order Reference</v>
      </c>
      <c r="S954">
        <f t="shared" si="170"/>
        <v>1</v>
      </c>
      <c r="V954" cm="1">
        <f t="array" ref="V954">IF(E954&lt;&gt;"CAPTURE",0,SUMPRODUCT((MDR_Rates!$A$2:$A$10=F954)*(G954&gt;MDR_Rates!$B$2:$B$10)*((MDR_Rates!$C$2:$C$10="")+(G954&lt;=MDR_Rates!$C$2:$C$10))*MDR_Rates!$D$2:$D$10))</f>
        <v>1.6</v>
      </c>
      <c r="W954">
        <f t="shared" si="171"/>
        <v>127.98</v>
      </c>
      <c r="X954">
        <f t="shared" si="172"/>
        <v>23.04</v>
      </c>
      <c r="Y954">
        <f t="shared" si="173"/>
        <v>0</v>
      </c>
      <c r="Z954">
        <f t="shared" si="174"/>
        <v>0</v>
      </c>
      <c r="AG954" t="str">
        <f t="shared" si="175"/>
        <v/>
      </c>
      <c r="AI954" t="str">
        <f t="shared" si="176"/>
        <v/>
      </c>
      <c r="AJ954" t="str">
        <f t="shared" si="177"/>
        <v/>
      </c>
      <c r="AK954" t="str">
        <f t="shared" si="178"/>
        <v>ORD26001505</v>
      </c>
      <c r="AL954">
        <f>IF(E954&lt;&gt;"CAPTURE","",COUNTIF(Orders!$H:$H,AK954))</f>
        <v>1</v>
      </c>
      <c r="AP954" t="str">
        <f t="shared" si="179"/>
        <v>Matched to Order</v>
      </c>
      <c r="AQ954">
        <f>IF(COUNTIF($A$2:A954,A954)=1,1,0)</f>
        <v>1</v>
      </c>
    </row>
    <row r="955" spans="1:43" x14ac:dyDescent="0.3">
      <c r="A955" t="s">
        <v>12937</v>
      </c>
      <c r="C955" t="s">
        <v>3090</v>
      </c>
      <c r="D955" s="1">
        <v>46271</v>
      </c>
      <c r="E955" t="s">
        <v>11819</v>
      </c>
      <c r="F955" t="s">
        <v>9</v>
      </c>
      <c r="G955">
        <v>4999</v>
      </c>
      <c r="H955">
        <v>15</v>
      </c>
      <c r="I955">
        <v>2.7</v>
      </c>
      <c r="J955">
        <v>4981.3</v>
      </c>
      <c r="K955" s="1">
        <v>46273</v>
      </c>
      <c r="L955" t="s">
        <v>12878</v>
      </c>
      <c r="M955">
        <f t="shared" si="168"/>
        <v>1</v>
      </c>
      <c r="N955">
        <f>COUNTIF(Orders!$A:$A,C955)</f>
        <v>1</v>
      </c>
      <c r="P955">
        <f>COUNTIF(Orders!$H:$H,UPPER(SUBSTITUTE(TRIM(C955),"-","")))</f>
        <v>1</v>
      </c>
      <c r="R955" t="str">
        <f t="shared" si="169"/>
        <v>Matched Order Reference</v>
      </c>
      <c r="S955">
        <f t="shared" si="170"/>
        <v>1</v>
      </c>
      <c r="V955" cm="1">
        <f t="array" ref="V955">IF(E955&lt;&gt;"CAPTURE",0,SUMPRODUCT((MDR_Rates!$A$2:$A$10=F955)*(G955&gt;MDR_Rates!$B$2:$B$10)*((MDR_Rates!$C$2:$C$10="")+(G955&lt;=MDR_Rates!$C$2:$C$10))*MDR_Rates!$D$2:$D$10))</f>
        <v>0.3</v>
      </c>
      <c r="W955">
        <f t="shared" si="171"/>
        <v>15</v>
      </c>
      <c r="X955">
        <f t="shared" si="172"/>
        <v>2.7</v>
      </c>
      <c r="Y955">
        <f t="shared" si="173"/>
        <v>0</v>
      </c>
      <c r="Z955">
        <f t="shared" si="174"/>
        <v>0</v>
      </c>
      <c r="AG955" t="str">
        <f t="shared" si="175"/>
        <v/>
      </c>
      <c r="AI955" t="str">
        <f t="shared" si="176"/>
        <v/>
      </c>
      <c r="AJ955" t="str">
        <f t="shared" si="177"/>
        <v/>
      </c>
      <c r="AK955" t="str">
        <f t="shared" si="178"/>
        <v>ORD26001540</v>
      </c>
      <c r="AL955">
        <f>IF(E955&lt;&gt;"CAPTURE","",COUNTIF(Orders!$H:$H,AK955))</f>
        <v>1</v>
      </c>
      <c r="AP955" t="str">
        <f t="shared" si="179"/>
        <v>Matched to Order</v>
      </c>
      <c r="AQ955">
        <f>IF(COUNTIF($A$2:A955,A955)=1,1,0)</f>
        <v>1</v>
      </c>
    </row>
    <row r="956" spans="1:43" x14ac:dyDescent="0.3">
      <c r="A956" t="s">
        <v>12938</v>
      </c>
      <c r="C956" t="s">
        <v>3150</v>
      </c>
      <c r="D956" s="1">
        <v>46271</v>
      </c>
      <c r="E956" t="s">
        <v>11819</v>
      </c>
      <c r="F956" t="s">
        <v>17</v>
      </c>
      <c r="G956">
        <v>12297</v>
      </c>
      <c r="H956">
        <v>196.75</v>
      </c>
      <c r="I956">
        <v>35.42</v>
      </c>
      <c r="J956">
        <v>12064.83</v>
      </c>
      <c r="K956" s="1">
        <v>46273</v>
      </c>
      <c r="L956" t="s">
        <v>12878</v>
      </c>
      <c r="M956">
        <f t="shared" si="168"/>
        <v>1</v>
      </c>
      <c r="N956">
        <f>COUNTIF(Orders!$A:$A,C956)</f>
        <v>1</v>
      </c>
      <c r="P956">
        <f>COUNTIF(Orders!$H:$H,UPPER(SUBSTITUTE(TRIM(C956),"-","")))</f>
        <v>1</v>
      </c>
      <c r="R956" t="str">
        <f t="shared" si="169"/>
        <v>Matched Order Reference</v>
      </c>
      <c r="S956">
        <f t="shared" si="170"/>
        <v>1</v>
      </c>
      <c r="V956" cm="1">
        <f t="array" ref="V956">IF(E956&lt;&gt;"CAPTURE",0,SUMPRODUCT((MDR_Rates!$A$2:$A$10=F956)*(G956&gt;MDR_Rates!$B$2:$B$10)*((MDR_Rates!$C$2:$C$10="")+(G956&lt;=MDR_Rates!$C$2:$C$10))*MDR_Rates!$D$2:$D$10))</f>
        <v>1.6</v>
      </c>
      <c r="W956">
        <f t="shared" si="171"/>
        <v>196.75</v>
      </c>
      <c r="X956">
        <f t="shared" si="172"/>
        <v>35.42</v>
      </c>
      <c r="Y956">
        <f t="shared" si="173"/>
        <v>0</v>
      </c>
      <c r="Z956">
        <f t="shared" si="174"/>
        <v>0</v>
      </c>
      <c r="AG956" t="str">
        <f t="shared" si="175"/>
        <v/>
      </c>
      <c r="AI956" t="str">
        <f t="shared" si="176"/>
        <v/>
      </c>
      <c r="AJ956" t="str">
        <f t="shared" si="177"/>
        <v/>
      </c>
      <c r="AK956" t="str">
        <f t="shared" si="178"/>
        <v>ORD26001571</v>
      </c>
      <c r="AL956">
        <f>IF(E956&lt;&gt;"CAPTURE","",COUNTIF(Orders!$H:$H,AK956))</f>
        <v>1</v>
      </c>
      <c r="AP956" t="str">
        <f t="shared" si="179"/>
        <v>Matched to Order</v>
      </c>
      <c r="AQ956">
        <f>IF(COUNTIF($A$2:A956,A956)=1,1,0)</f>
        <v>1</v>
      </c>
    </row>
    <row r="957" spans="1:43" x14ac:dyDescent="0.3">
      <c r="A957" t="s">
        <v>12939</v>
      </c>
      <c r="C957" t="s">
        <v>3178</v>
      </c>
      <c r="D957" s="1">
        <v>46271</v>
      </c>
      <c r="E957" t="s">
        <v>11819</v>
      </c>
      <c r="F957" t="s">
        <v>9</v>
      </c>
      <c r="G957">
        <v>4498</v>
      </c>
      <c r="H957">
        <v>13.49</v>
      </c>
      <c r="I957">
        <v>2.4300000000000002</v>
      </c>
      <c r="J957">
        <v>4482.08</v>
      </c>
      <c r="K957" s="1">
        <v>46273</v>
      </c>
      <c r="L957" t="s">
        <v>12878</v>
      </c>
      <c r="M957">
        <f t="shared" si="168"/>
        <v>1</v>
      </c>
      <c r="N957">
        <f>COUNTIF(Orders!$A:$A,C957)</f>
        <v>1</v>
      </c>
      <c r="P957">
        <f>COUNTIF(Orders!$H:$H,UPPER(SUBSTITUTE(TRIM(C957),"-","")))</f>
        <v>1</v>
      </c>
      <c r="R957" t="str">
        <f t="shared" si="169"/>
        <v>Matched Order Reference</v>
      </c>
      <c r="S957">
        <f t="shared" si="170"/>
        <v>1</v>
      </c>
      <c r="V957" cm="1">
        <f t="array" ref="V957">IF(E957&lt;&gt;"CAPTURE",0,SUMPRODUCT((MDR_Rates!$A$2:$A$10=F957)*(G957&gt;MDR_Rates!$B$2:$B$10)*((MDR_Rates!$C$2:$C$10="")+(G957&lt;=MDR_Rates!$C$2:$C$10))*MDR_Rates!$D$2:$D$10))</f>
        <v>0.3</v>
      </c>
      <c r="W957">
        <f t="shared" si="171"/>
        <v>13.49</v>
      </c>
      <c r="X957">
        <f t="shared" si="172"/>
        <v>2.4300000000000002</v>
      </c>
      <c r="Y957">
        <f t="shared" si="173"/>
        <v>0</v>
      </c>
      <c r="Z957">
        <f t="shared" si="174"/>
        <v>0</v>
      </c>
      <c r="AG957" t="str">
        <f t="shared" si="175"/>
        <v/>
      </c>
      <c r="AI957" t="str">
        <f t="shared" si="176"/>
        <v/>
      </c>
      <c r="AJ957" t="str">
        <f t="shared" si="177"/>
        <v/>
      </c>
      <c r="AK957" t="str">
        <f t="shared" si="178"/>
        <v>ORD26001585</v>
      </c>
      <c r="AL957">
        <f>IF(E957&lt;&gt;"CAPTURE","",COUNTIF(Orders!$H:$H,AK957))</f>
        <v>1</v>
      </c>
      <c r="AP957" t="str">
        <f t="shared" si="179"/>
        <v>Matched to Order</v>
      </c>
      <c r="AQ957">
        <f>IF(COUNTIF($A$2:A957,A957)=1,1,0)</f>
        <v>1</v>
      </c>
    </row>
    <row r="958" spans="1:43" x14ac:dyDescent="0.3">
      <c r="A958" t="s">
        <v>12940</v>
      </c>
      <c r="C958" t="s">
        <v>3222</v>
      </c>
      <c r="D958" s="1">
        <v>46271</v>
      </c>
      <c r="E958" t="s">
        <v>11819</v>
      </c>
      <c r="F958" t="s">
        <v>9</v>
      </c>
      <c r="G958">
        <v>1998</v>
      </c>
      <c r="H958">
        <v>0</v>
      </c>
      <c r="I958">
        <v>0</v>
      </c>
      <c r="J958">
        <v>1998</v>
      </c>
      <c r="K958" s="1">
        <v>46273</v>
      </c>
      <c r="L958" t="s">
        <v>12878</v>
      </c>
      <c r="M958">
        <f t="shared" si="168"/>
        <v>1</v>
      </c>
      <c r="N958">
        <f>COUNTIF(Orders!$A:$A,C958)</f>
        <v>1</v>
      </c>
      <c r="P958">
        <f>COUNTIF(Orders!$H:$H,UPPER(SUBSTITUTE(TRIM(C958),"-","")))</f>
        <v>1</v>
      </c>
      <c r="R958" t="str">
        <f t="shared" si="169"/>
        <v>Matched Order Reference</v>
      </c>
      <c r="S958">
        <f t="shared" si="170"/>
        <v>1</v>
      </c>
      <c r="V958" cm="1">
        <f t="array" ref="V958">IF(E958&lt;&gt;"CAPTURE",0,SUMPRODUCT((MDR_Rates!$A$2:$A$10=F958)*(G958&gt;MDR_Rates!$B$2:$B$10)*((MDR_Rates!$C$2:$C$10="")+(G958&lt;=MDR_Rates!$C$2:$C$10))*MDR_Rates!$D$2:$D$10))</f>
        <v>0</v>
      </c>
      <c r="W958">
        <f t="shared" si="171"/>
        <v>0</v>
      </c>
      <c r="X958">
        <f t="shared" si="172"/>
        <v>0</v>
      </c>
      <c r="Y958">
        <f t="shared" si="173"/>
        <v>0</v>
      </c>
      <c r="Z958">
        <f t="shared" si="174"/>
        <v>0</v>
      </c>
      <c r="AG958" t="str">
        <f t="shared" si="175"/>
        <v/>
      </c>
      <c r="AI958" t="str">
        <f t="shared" si="176"/>
        <v/>
      </c>
      <c r="AJ958" t="str">
        <f t="shared" si="177"/>
        <v/>
      </c>
      <c r="AK958" t="str">
        <f t="shared" si="178"/>
        <v>ORD26001607</v>
      </c>
      <c r="AL958">
        <f>IF(E958&lt;&gt;"CAPTURE","",COUNTIF(Orders!$H:$H,AK958))</f>
        <v>1</v>
      </c>
      <c r="AP958" t="str">
        <f t="shared" si="179"/>
        <v>Matched to Order</v>
      </c>
      <c r="AQ958">
        <f>IF(COUNTIF($A$2:A958,A958)=1,1,0)</f>
        <v>1</v>
      </c>
    </row>
    <row r="959" spans="1:43" x14ac:dyDescent="0.3">
      <c r="A959" t="s">
        <v>12941</v>
      </c>
      <c r="C959" t="s">
        <v>3307</v>
      </c>
      <c r="D959" s="1">
        <v>46271</v>
      </c>
      <c r="E959" t="s">
        <v>11819</v>
      </c>
      <c r="F959" t="s">
        <v>17</v>
      </c>
      <c r="G959">
        <v>349</v>
      </c>
      <c r="H959">
        <v>6.28</v>
      </c>
      <c r="I959">
        <v>1.1299999999999999</v>
      </c>
      <c r="J959">
        <v>341.59</v>
      </c>
      <c r="K959" s="1">
        <v>46273</v>
      </c>
      <c r="L959" t="s">
        <v>12878</v>
      </c>
      <c r="M959">
        <f t="shared" si="168"/>
        <v>1</v>
      </c>
      <c r="N959">
        <f>COUNTIF(Orders!$A:$A,C959)</f>
        <v>1</v>
      </c>
      <c r="P959">
        <f>COUNTIF(Orders!$H:$H,UPPER(SUBSTITUTE(TRIM(C959),"-","")))</f>
        <v>1</v>
      </c>
      <c r="R959" t="str">
        <f t="shared" si="169"/>
        <v>Matched Order Reference</v>
      </c>
      <c r="S959">
        <f t="shared" si="170"/>
        <v>1</v>
      </c>
      <c r="V959" cm="1">
        <f t="array" ref="V959">IF(E959&lt;&gt;"CAPTURE",0,SUMPRODUCT((MDR_Rates!$A$2:$A$10=F959)*(G959&gt;MDR_Rates!$B$2:$B$10)*((MDR_Rates!$C$2:$C$10="")+(G959&lt;=MDR_Rates!$C$2:$C$10))*MDR_Rates!$D$2:$D$10))</f>
        <v>1.8</v>
      </c>
      <c r="W959">
        <f t="shared" si="171"/>
        <v>6.28</v>
      </c>
      <c r="X959">
        <f t="shared" si="172"/>
        <v>1.1299999999999999</v>
      </c>
      <c r="Y959">
        <f t="shared" si="173"/>
        <v>0</v>
      </c>
      <c r="Z959">
        <f t="shared" si="174"/>
        <v>0</v>
      </c>
      <c r="AG959" t="str">
        <f t="shared" si="175"/>
        <v/>
      </c>
      <c r="AI959" t="str">
        <f t="shared" si="176"/>
        <v/>
      </c>
      <c r="AJ959" t="str">
        <f t="shared" si="177"/>
        <v/>
      </c>
      <c r="AK959" t="str">
        <f t="shared" si="178"/>
        <v>ORD26001651</v>
      </c>
      <c r="AL959">
        <f>IF(E959&lt;&gt;"CAPTURE","",COUNTIF(Orders!$H:$H,AK959))</f>
        <v>1</v>
      </c>
      <c r="AP959" t="str">
        <f t="shared" si="179"/>
        <v>Matched to Order</v>
      </c>
      <c r="AQ959">
        <f>IF(COUNTIF($A$2:A959,A959)=1,1,0)</f>
        <v>1</v>
      </c>
    </row>
    <row r="960" spans="1:43" x14ac:dyDescent="0.3">
      <c r="A960" t="s">
        <v>12942</v>
      </c>
      <c r="C960" t="s">
        <v>3317</v>
      </c>
      <c r="D960" s="1">
        <v>46271</v>
      </c>
      <c r="E960" t="s">
        <v>11819</v>
      </c>
      <c r="F960" t="s">
        <v>17</v>
      </c>
      <c r="G960">
        <v>3498</v>
      </c>
      <c r="H960">
        <v>55.97</v>
      </c>
      <c r="I960">
        <v>10.07</v>
      </c>
      <c r="J960">
        <v>3431.96</v>
      </c>
      <c r="K960" s="1">
        <v>46273</v>
      </c>
      <c r="L960" t="s">
        <v>12878</v>
      </c>
      <c r="M960">
        <f t="shared" si="168"/>
        <v>1</v>
      </c>
      <c r="N960">
        <f>COUNTIF(Orders!$A:$A,C960)</f>
        <v>1</v>
      </c>
      <c r="P960">
        <f>COUNTIF(Orders!$H:$H,UPPER(SUBSTITUTE(TRIM(C960),"-","")))</f>
        <v>1</v>
      </c>
      <c r="R960" t="str">
        <f t="shared" si="169"/>
        <v>Matched Order Reference</v>
      </c>
      <c r="S960">
        <f t="shared" si="170"/>
        <v>1</v>
      </c>
      <c r="V960" cm="1">
        <f t="array" ref="V960">IF(E960&lt;&gt;"CAPTURE",0,SUMPRODUCT((MDR_Rates!$A$2:$A$10=F960)*(G960&gt;MDR_Rates!$B$2:$B$10)*((MDR_Rates!$C$2:$C$10="")+(G960&lt;=MDR_Rates!$C$2:$C$10))*MDR_Rates!$D$2:$D$10))</f>
        <v>1.6</v>
      </c>
      <c r="W960">
        <f t="shared" si="171"/>
        <v>55.97</v>
      </c>
      <c r="X960">
        <f t="shared" si="172"/>
        <v>10.07</v>
      </c>
      <c r="Y960">
        <f t="shared" si="173"/>
        <v>0</v>
      </c>
      <c r="Z960">
        <f t="shared" si="174"/>
        <v>0</v>
      </c>
      <c r="AG960" t="str">
        <f t="shared" si="175"/>
        <v/>
      </c>
      <c r="AI960" t="str">
        <f t="shared" si="176"/>
        <v/>
      </c>
      <c r="AJ960" t="str">
        <f t="shared" si="177"/>
        <v/>
      </c>
      <c r="AK960" t="str">
        <f t="shared" si="178"/>
        <v>ORD26001656</v>
      </c>
      <c r="AL960">
        <f>IF(E960&lt;&gt;"CAPTURE","",COUNTIF(Orders!$H:$H,AK960))</f>
        <v>1</v>
      </c>
      <c r="AP960" t="str">
        <f t="shared" si="179"/>
        <v>Matched to Order</v>
      </c>
      <c r="AQ960">
        <f>IF(COUNTIF($A$2:A960,A960)=1,1,0)</f>
        <v>1</v>
      </c>
    </row>
    <row r="961" spans="1:43" x14ac:dyDescent="0.3">
      <c r="A961" t="s">
        <v>12943</v>
      </c>
      <c r="C961" t="s">
        <v>12944</v>
      </c>
      <c r="D961" s="1">
        <v>46271</v>
      </c>
      <c r="E961" t="s">
        <v>11819</v>
      </c>
      <c r="F961" t="s">
        <v>33</v>
      </c>
      <c r="G961">
        <v>599</v>
      </c>
      <c r="H961">
        <v>8.99</v>
      </c>
      <c r="I961">
        <v>1.62</v>
      </c>
      <c r="J961">
        <v>588.39</v>
      </c>
      <c r="K961" s="1">
        <v>46273</v>
      </c>
      <c r="L961" t="s">
        <v>12878</v>
      </c>
      <c r="M961">
        <f t="shared" si="168"/>
        <v>1</v>
      </c>
      <c r="N961">
        <f>COUNTIF(Orders!$A:$A,C961)</f>
        <v>1</v>
      </c>
      <c r="P961">
        <f>COUNTIF(Orders!$H:$H,UPPER(SUBSTITUTE(TRIM(C961),"-","")))</f>
        <v>1</v>
      </c>
      <c r="R961" t="str">
        <f t="shared" si="169"/>
        <v>Matched Order Reference</v>
      </c>
      <c r="S961">
        <f t="shared" si="170"/>
        <v>1</v>
      </c>
      <c r="V961" cm="1">
        <f t="array" ref="V961">IF(E961&lt;&gt;"CAPTURE",0,SUMPRODUCT((MDR_Rates!$A$2:$A$10=F961)*(G961&gt;MDR_Rates!$B$2:$B$10)*((MDR_Rates!$C$2:$C$10="")+(G961&lt;=MDR_Rates!$C$2:$C$10))*MDR_Rates!$D$2:$D$10))</f>
        <v>1.5</v>
      </c>
      <c r="W961">
        <f t="shared" si="171"/>
        <v>8.99</v>
      </c>
      <c r="X961">
        <f t="shared" si="172"/>
        <v>1.62</v>
      </c>
      <c r="Y961">
        <f t="shared" si="173"/>
        <v>0</v>
      </c>
      <c r="Z961">
        <f t="shared" si="174"/>
        <v>0</v>
      </c>
      <c r="AG961" t="str">
        <f t="shared" si="175"/>
        <v/>
      </c>
      <c r="AI961" t="str">
        <f t="shared" si="176"/>
        <v/>
      </c>
      <c r="AJ961" t="str">
        <f t="shared" si="177"/>
        <v/>
      </c>
      <c r="AK961" t="str">
        <f t="shared" si="178"/>
        <v>ORD26001663</v>
      </c>
      <c r="AL961">
        <f>IF(E961&lt;&gt;"CAPTURE","",COUNTIF(Orders!$H:$H,AK961))</f>
        <v>1</v>
      </c>
      <c r="AP961" t="str">
        <f t="shared" si="179"/>
        <v>Matched to Order</v>
      </c>
      <c r="AQ961">
        <f>IF(COUNTIF($A$2:A961,A961)=1,1,0)</f>
        <v>1</v>
      </c>
    </row>
    <row r="962" spans="1:43" x14ac:dyDescent="0.3">
      <c r="A962" t="s">
        <v>12945</v>
      </c>
      <c r="C962" t="s">
        <v>12946</v>
      </c>
      <c r="D962" s="1">
        <v>46271</v>
      </c>
      <c r="E962" t="s">
        <v>11819</v>
      </c>
      <c r="F962" t="s">
        <v>17</v>
      </c>
      <c r="G962">
        <v>6397</v>
      </c>
      <c r="H962">
        <v>102.35</v>
      </c>
      <c r="I962">
        <v>18.420000000000002</v>
      </c>
      <c r="J962">
        <v>6276.23</v>
      </c>
      <c r="K962" s="1">
        <v>46273</v>
      </c>
      <c r="L962" t="s">
        <v>12878</v>
      </c>
      <c r="M962">
        <f t="shared" si="168"/>
        <v>1</v>
      </c>
      <c r="N962">
        <f>COUNTIF(Orders!$A:$A,C962)</f>
        <v>0</v>
      </c>
      <c r="P962">
        <f>COUNTIF(Orders!$H:$H,UPPER(SUBSTITUTE(TRIM(C962),"-","")))</f>
        <v>1</v>
      </c>
      <c r="R962" t="str">
        <f t="shared" si="169"/>
        <v>Matched Order Reference</v>
      </c>
      <c r="S962">
        <f t="shared" si="170"/>
        <v>1</v>
      </c>
      <c r="V962" cm="1">
        <f t="array" ref="V962">IF(E962&lt;&gt;"CAPTURE",0,SUMPRODUCT((MDR_Rates!$A$2:$A$10=F962)*(G962&gt;MDR_Rates!$B$2:$B$10)*((MDR_Rates!$C$2:$C$10="")+(G962&lt;=MDR_Rates!$C$2:$C$10))*MDR_Rates!$D$2:$D$10))</f>
        <v>1.6</v>
      </c>
      <c r="W962">
        <f t="shared" si="171"/>
        <v>102.35</v>
      </c>
      <c r="X962">
        <f t="shared" si="172"/>
        <v>18.420000000000002</v>
      </c>
      <c r="Y962">
        <f t="shared" si="173"/>
        <v>0</v>
      </c>
      <c r="Z962">
        <f t="shared" si="174"/>
        <v>0</v>
      </c>
      <c r="AG962" t="str">
        <f t="shared" si="175"/>
        <v/>
      </c>
      <c r="AI962" t="str">
        <f t="shared" si="176"/>
        <v/>
      </c>
      <c r="AJ962" t="str">
        <f t="shared" si="177"/>
        <v/>
      </c>
      <c r="AK962" t="str">
        <f t="shared" si="178"/>
        <v>ORD26001711</v>
      </c>
      <c r="AL962">
        <f>IF(E962&lt;&gt;"CAPTURE","",COUNTIF(Orders!$H:$H,AK962))</f>
        <v>1</v>
      </c>
      <c r="AP962" t="str">
        <f t="shared" si="179"/>
        <v>Matched to Order</v>
      </c>
      <c r="AQ962">
        <f>IF(COUNTIF($A$2:A962,A962)=1,1,0)</f>
        <v>1</v>
      </c>
    </row>
    <row r="963" spans="1:43" x14ac:dyDescent="0.3">
      <c r="A963" t="s">
        <v>12947</v>
      </c>
      <c r="C963" t="s">
        <v>3469</v>
      </c>
      <c r="D963" s="1">
        <v>46271</v>
      </c>
      <c r="E963" t="s">
        <v>11819</v>
      </c>
      <c r="F963" t="s">
        <v>9</v>
      </c>
      <c r="G963">
        <v>1799</v>
      </c>
      <c r="H963">
        <v>0</v>
      </c>
      <c r="I963">
        <v>0</v>
      </c>
      <c r="J963">
        <v>1799</v>
      </c>
      <c r="K963" s="1">
        <v>46273</v>
      </c>
      <c r="L963" t="s">
        <v>12878</v>
      </c>
      <c r="M963">
        <f t="shared" ref="M963:M1026" si="180">COUNTIF($A:$A,A963)</f>
        <v>1</v>
      </c>
      <c r="N963">
        <f>COUNTIF(Orders!$A:$A,C963)</f>
        <v>1</v>
      </c>
      <c r="P963">
        <f>COUNTIF(Orders!$H:$H,UPPER(SUBSTITUTE(TRIM(C963),"-","")))</f>
        <v>1</v>
      </c>
      <c r="R963" t="str">
        <f t="shared" ref="R963:R1026" si="181">IF(E963="REFUND","Refund",IF(P963=0,"Unmatched Order Reference","Matched Order Reference"))</f>
        <v>Matched Order Reference</v>
      </c>
      <c r="S963">
        <f t="shared" ref="S963:S1026" si="182">COUNTIFS($C$2:$C$5753,C963,$E$2:$E$5753,"CAPTURE")</f>
        <v>1</v>
      </c>
      <c r="V963" cm="1">
        <f t="array" ref="V963">IF(E963&lt;&gt;"CAPTURE",0,SUMPRODUCT((MDR_Rates!$A$2:$A$10=F963)*(G963&gt;MDR_Rates!$B$2:$B$10)*((MDR_Rates!$C$2:$C$10="")+(G963&lt;=MDR_Rates!$C$2:$C$10))*MDR_Rates!$D$2:$D$10))</f>
        <v>0</v>
      </c>
      <c r="W963">
        <f t="shared" ref="W963:W1026" si="183">IF(E963&lt;&gt;"CAPTURE",0,ROUND(G963*V963/100,2))</f>
        <v>0</v>
      </c>
      <c r="X963">
        <f t="shared" ref="X963:X1026" si="184">IF(E963&lt;&gt;"CAPTURE",0,ROUND(W963*18/100,2))</f>
        <v>0</v>
      </c>
      <c r="Y963">
        <f t="shared" ref="Y963:Y1026" si="185">IF(E963&lt;&gt;"CAPTURE",0,ROUND(H963-W963,2))</f>
        <v>0</v>
      </c>
      <c r="Z963">
        <f t="shared" ref="Z963:Z1026" si="186">IF(E963&lt;&gt;"CAPTURE",0,ROUND(I963-X963,2))</f>
        <v>0</v>
      </c>
      <c r="AG963" t="str">
        <f t="shared" ref="AG963:AG1026" si="187">IF(E963&lt;&gt;"REFUND","",IF(COUNTIFS($A:$A,B963,$E:$E,"CAPTURE")=0,"Missing Original Capture","Original Capture Found"))</f>
        <v/>
      </c>
      <c r="AI963" t="str">
        <f t="shared" ref="AI963:AI1026" si="188">IF(E963="REFUND",_xlfn.MAXIFS($G:$G,$A:$A,B963,$E:$E,"CAPTURE"),"")</f>
        <v/>
      </c>
      <c r="AJ963" t="str">
        <f t="shared" ref="AJ963:AJ1026" si="189">IF(E963&lt;&gt;"REFUND","",IF(G963&gt;AI963,"Refund Exceeds Capture",IF(ABS(G963-AI963)&lt;0.01,"Full Refund","Partial Refund")))</f>
        <v/>
      </c>
      <c r="AK963" t="str">
        <f t="shared" ref="AK963:AK1026" si="190">UPPER(SUBSTITUTE(TRIM(C963),"-",""))</f>
        <v>ORD26001733</v>
      </c>
      <c r="AL963">
        <f>IF(E963&lt;&gt;"CAPTURE","",COUNTIF(Orders!$H:$H,AK963))</f>
        <v>1</v>
      </c>
      <c r="AP963" t="str">
        <f t="shared" ref="AP963:AP1026" si="191">IF(E963&lt;&gt;"CAPTURE","",IF(M963&gt;1,"Duplicate ID - Review",IF(AL963=0,"Unmatched Order",IF(AL963=1,"Matched to Order","Multiple Order Matches"))))</f>
        <v>Matched to Order</v>
      </c>
      <c r="AQ963">
        <f>IF(COUNTIF($A$2:A963,A963)=1,1,0)</f>
        <v>1</v>
      </c>
    </row>
    <row r="964" spans="1:43" x14ac:dyDescent="0.3">
      <c r="A964" t="s">
        <v>12948</v>
      </c>
      <c r="C964" t="s">
        <v>12949</v>
      </c>
      <c r="D964" s="1">
        <v>46271</v>
      </c>
      <c r="E964" t="s">
        <v>11819</v>
      </c>
      <c r="F964" t="s">
        <v>9</v>
      </c>
      <c r="G964">
        <v>9997</v>
      </c>
      <c r="H964">
        <v>29.99</v>
      </c>
      <c r="I964">
        <v>5.4</v>
      </c>
      <c r="J964">
        <v>9961.61</v>
      </c>
      <c r="K964" s="1">
        <v>46273</v>
      </c>
      <c r="L964" t="s">
        <v>12878</v>
      </c>
      <c r="M964">
        <f t="shared" si="180"/>
        <v>1</v>
      </c>
      <c r="N964">
        <f>COUNTIF(Orders!$A:$A,C964)</f>
        <v>1</v>
      </c>
      <c r="P964">
        <f>COUNTIF(Orders!$H:$H,UPPER(SUBSTITUTE(TRIM(C964),"-","")))</f>
        <v>1</v>
      </c>
      <c r="R964" t="str">
        <f t="shared" si="181"/>
        <v>Matched Order Reference</v>
      </c>
      <c r="S964">
        <f t="shared" si="182"/>
        <v>1</v>
      </c>
      <c r="V964" cm="1">
        <f t="array" ref="V964">IF(E964&lt;&gt;"CAPTURE",0,SUMPRODUCT((MDR_Rates!$A$2:$A$10=F964)*(G964&gt;MDR_Rates!$B$2:$B$10)*((MDR_Rates!$C$2:$C$10="")+(G964&lt;=MDR_Rates!$C$2:$C$10))*MDR_Rates!$D$2:$D$10))</f>
        <v>0.3</v>
      </c>
      <c r="W964">
        <f t="shared" si="183"/>
        <v>29.99</v>
      </c>
      <c r="X964">
        <f t="shared" si="184"/>
        <v>5.4</v>
      </c>
      <c r="Y964">
        <f t="shared" si="185"/>
        <v>0</v>
      </c>
      <c r="Z964">
        <f t="shared" si="186"/>
        <v>0</v>
      </c>
      <c r="AG964" t="str">
        <f t="shared" si="187"/>
        <v/>
      </c>
      <c r="AI964" t="str">
        <f t="shared" si="188"/>
        <v/>
      </c>
      <c r="AJ964" t="str">
        <f t="shared" si="189"/>
        <v/>
      </c>
      <c r="AK964" t="str">
        <f t="shared" si="190"/>
        <v>ORD26001747</v>
      </c>
      <c r="AL964">
        <f>IF(E964&lt;&gt;"CAPTURE","",COUNTIF(Orders!$H:$H,AK964))</f>
        <v>1</v>
      </c>
      <c r="AP964" t="str">
        <f t="shared" si="191"/>
        <v>Matched to Order</v>
      </c>
      <c r="AQ964">
        <f>IF(COUNTIF($A$2:A964,A964)=1,1,0)</f>
        <v>1</v>
      </c>
    </row>
    <row r="965" spans="1:43" x14ac:dyDescent="0.3">
      <c r="A965" t="s">
        <v>12950</v>
      </c>
      <c r="C965" t="s">
        <v>3515</v>
      </c>
      <c r="D965" s="1">
        <v>46271</v>
      </c>
      <c r="E965" t="s">
        <v>11819</v>
      </c>
      <c r="F965" t="s">
        <v>9</v>
      </c>
      <c r="G965">
        <v>1799</v>
      </c>
      <c r="H965">
        <v>0</v>
      </c>
      <c r="I965">
        <v>0</v>
      </c>
      <c r="J965">
        <v>1799</v>
      </c>
      <c r="K965" s="1">
        <v>46273</v>
      </c>
      <c r="L965" t="s">
        <v>12878</v>
      </c>
      <c r="M965">
        <f t="shared" si="180"/>
        <v>1</v>
      </c>
      <c r="N965">
        <f>COUNTIF(Orders!$A:$A,C965)</f>
        <v>1</v>
      </c>
      <c r="P965">
        <f>COUNTIF(Orders!$H:$H,UPPER(SUBSTITUTE(TRIM(C965),"-","")))</f>
        <v>1</v>
      </c>
      <c r="R965" t="str">
        <f t="shared" si="181"/>
        <v>Matched Order Reference</v>
      </c>
      <c r="S965">
        <f t="shared" si="182"/>
        <v>1</v>
      </c>
      <c r="V965" cm="1">
        <f t="array" ref="V965">IF(E965&lt;&gt;"CAPTURE",0,SUMPRODUCT((MDR_Rates!$A$2:$A$10=F965)*(G965&gt;MDR_Rates!$B$2:$B$10)*((MDR_Rates!$C$2:$C$10="")+(G965&lt;=MDR_Rates!$C$2:$C$10))*MDR_Rates!$D$2:$D$10))</f>
        <v>0</v>
      </c>
      <c r="W965">
        <f t="shared" si="183"/>
        <v>0</v>
      </c>
      <c r="X965">
        <f t="shared" si="184"/>
        <v>0</v>
      </c>
      <c r="Y965">
        <f t="shared" si="185"/>
        <v>0</v>
      </c>
      <c r="Z965">
        <f t="shared" si="186"/>
        <v>0</v>
      </c>
      <c r="AG965" t="str">
        <f t="shared" si="187"/>
        <v/>
      </c>
      <c r="AI965" t="str">
        <f t="shared" si="188"/>
        <v/>
      </c>
      <c r="AJ965" t="str">
        <f t="shared" si="189"/>
        <v/>
      </c>
      <c r="AK965" t="str">
        <f t="shared" si="190"/>
        <v>ORD26001756</v>
      </c>
      <c r="AL965">
        <f>IF(E965&lt;&gt;"CAPTURE","",COUNTIF(Orders!$H:$H,AK965))</f>
        <v>1</v>
      </c>
      <c r="AP965" t="str">
        <f t="shared" si="191"/>
        <v>Matched to Order</v>
      </c>
      <c r="AQ965">
        <f>IF(COUNTIF($A$2:A965,A965)=1,1,0)</f>
        <v>1</v>
      </c>
    </row>
    <row r="966" spans="1:43" x14ac:dyDescent="0.3">
      <c r="A966" t="s">
        <v>12951</v>
      </c>
      <c r="C966" t="s">
        <v>3580</v>
      </c>
      <c r="D966" s="1">
        <v>46271</v>
      </c>
      <c r="E966" t="s">
        <v>11819</v>
      </c>
      <c r="F966" t="s">
        <v>9</v>
      </c>
      <c r="G966">
        <v>4999</v>
      </c>
      <c r="H966">
        <v>15</v>
      </c>
      <c r="I966">
        <v>2.7</v>
      </c>
      <c r="J966">
        <v>4981.3</v>
      </c>
      <c r="K966" s="1">
        <v>46273</v>
      </c>
      <c r="L966" t="s">
        <v>12878</v>
      </c>
      <c r="M966">
        <f t="shared" si="180"/>
        <v>1</v>
      </c>
      <c r="N966">
        <f>COUNTIF(Orders!$A:$A,C966)</f>
        <v>1</v>
      </c>
      <c r="P966">
        <f>COUNTIF(Orders!$H:$H,UPPER(SUBSTITUTE(TRIM(C966),"-","")))</f>
        <v>1</v>
      </c>
      <c r="R966" t="str">
        <f t="shared" si="181"/>
        <v>Matched Order Reference</v>
      </c>
      <c r="S966">
        <f t="shared" si="182"/>
        <v>1</v>
      </c>
      <c r="V966" cm="1">
        <f t="array" ref="V966">IF(E966&lt;&gt;"CAPTURE",0,SUMPRODUCT((MDR_Rates!$A$2:$A$10=F966)*(G966&gt;MDR_Rates!$B$2:$B$10)*((MDR_Rates!$C$2:$C$10="")+(G966&lt;=MDR_Rates!$C$2:$C$10))*MDR_Rates!$D$2:$D$10))</f>
        <v>0.3</v>
      </c>
      <c r="W966">
        <f t="shared" si="183"/>
        <v>15</v>
      </c>
      <c r="X966">
        <f t="shared" si="184"/>
        <v>2.7</v>
      </c>
      <c r="Y966">
        <f t="shared" si="185"/>
        <v>0</v>
      </c>
      <c r="Z966">
        <f t="shared" si="186"/>
        <v>0</v>
      </c>
      <c r="AG966" t="str">
        <f t="shared" si="187"/>
        <v/>
      </c>
      <c r="AI966" t="str">
        <f t="shared" si="188"/>
        <v/>
      </c>
      <c r="AJ966" t="str">
        <f t="shared" si="189"/>
        <v/>
      </c>
      <c r="AK966" t="str">
        <f t="shared" si="190"/>
        <v>ORD26001789</v>
      </c>
      <c r="AL966">
        <f>IF(E966&lt;&gt;"CAPTURE","",COUNTIF(Orders!$H:$H,AK966))</f>
        <v>1</v>
      </c>
      <c r="AP966" t="str">
        <f t="shared" si="191"/>
        <v>Matched to Order</v>
      </c>
      <c r="AQ966">
        <f>IF(COUNTIF($A$2:A966,A966)=1,1,0)</f>
        <v>1</v>
      </c>
    </row>
    <row r="967" spans="1:43" x14ac:dyDescent="0.3">
      <c r="A967" t="s">
        <v>12952</v>
      </c>
      <c r="C967" t="s">
        <v>3734</v>
      </c>
      <c r="D967" s="1">
        <v>46271</v>
      </c>
      <c r="E967" t="s">
        <v>11819</v>
      </c>
      <c r="F967" t="s">
        <v>9</v>
      </c>
      <c r="G967">
        <v>3848</v>
      </c>
      <c r="H967">
        <v>11.54</v>
      </c>
      <c r="I967">
        <v>2.08</v>
      </c>
      <c r="J967">
        <v>3834.38</v>
      </c>
      <c r="K967" s="1">
        <v>46273</v>
      </c>
      <c r="L967" t="s">
        <v>12878</v>
      </c>
      <c r="M967">
        <f t="shared" si="180"/>
        <v>1</v>
      </c>
      <c r="N967">
        <f>COUNTIF(Orders!$A:$A,C967)</f>
        <v>1</v>
      </c>
      <c r="P967">
        <f>COUNTIF(Orders!$H:$H,UPPER(SUBSTITUTE(TRIM(C967),"-","")))</f>
        <v>1</v>
      </c>
      <c r="R967" t="str">
        <f t="shared" si="181"/>
        <v>Matched Order Reference</v>
      </c>
      <c r="S967">
        <f t="shared" si="182"/>
        <v>1</v>
      </c>
      <c r="V967" cm="1">
        <f t="array" ref="V967">IF(E967&lt;&gt;"CAPTURE",0,SUMPRODUCT((MDR_Rates!$A$2:$A$10=F967)*(G967&gt;MDR_Rates!$B$2:$B$10)*((MDR_Rates!$C$2:$C$10="")+(G967&lt;=MDR_Rates!$C$2:$C$10))*MDR_Rates!$D$2:$D$10))</f>
        <v>0.3</v>
      </c>
      <c r="W967">
        <f t="shared" si="183"/>
        <v>11.54</v>
      </c>
      <c r="X967">
        <f t="shared" si="184"/>
        <v>2.08</v>
      </c>
      <c r="Y967">
        <f t="shared" si="185"/>
        <v>0</v>
      </c>
      <c r="Z967">
        <f t="shared" si="186"/>
        <v>0</v>
      </c>
      <c r="AG967" t="str">
        <f t="shared" si="187"/>
        <v/>
      </c>
      <c r="AI967" t="str">
        <f t="shared" si="188"/>
        <v/>
      </c>
      <c r="AJ967" t="str">
        <f t="shared" si="189"/>
        <v/>
      </c>
      <c r="AK967" t="str">
        <f t="shared" si="190"/>
        <v>ORD26001867</v>
      </c>
      <c r="AL967">
        <f>IF(E967&lt;&gt;"CAPTURE","",COUNTIF(Orders!$H:$H,AK967))</f>
        <v>1</v>
      </c>
      <c r="AP967" t="str">
        <f t="shared" si="191"/>
        <v>Matched to Order</v>
      </c>
      <c r="AQ967">
        <f>IF(COUNTIF($A$2:A967,A967)=1,1,0)</f>
        <v>1</v>
      </c>
    </row>
    <row r="968" spans="1:43" x14ac:dyDescent="0.3">
      <c r="A968" t="s">
        <v>12953</v>
      </c>
      <c r="C968" t="s">
        <v>3874</v>
      </c>
      <c r="D968" s="1">
        <v>46271</v>
      </c>
      <c r="E968" t="s">
        <v>11819</v>
      </c>
      <c r="F968" t="s">
        <v>9</v>
      </c>
      <c r="G968">
        <v>499</v>
      </c>
      <c r="H968">
        <v>0</v>
      </c>
      <c r="I968">
        <v>0</v>
      </c>
      <c r="J968">
        <v>499</v>
      </c>
      <c r="K968" s="1">
        <v>46273</v>
      </c>
      <c r="L968" t="s">
        <v>12878</v>
      </c>
      <c r="M968">
        <f t="shared" si="180"/>
        <v>1</v>
      </c>
      <c r="N968">
        <f>COUNTIF(Orders!$A:$A,C968)</f>
        <v>1</v>
      </c>
      <c r="P968">
        <f>COUNTIF(Orders!$H:$H,UPPER(SUBSTITUTE(TRIM(C968),"-","")))</f>
        <v>1</v>
      </c>
      <c r="R968" t="str">
        <f t="shared" si="181"/>
        <v>Matched Order Reference</v>
      </c>
      <c r="S968">
        <f t="shared" si="182"/>
        <v>1</v>
      </c>
      <c r="V968" cm="1">
        <f t="array" ref="V968">IF(E968&lt;&gt;"CAPTURE",0,SUMPRODUCT((MDR_Rates!$A$2:$A$10=F968)*(G968&gt;MDR_Rates!$B$2:$B$10)*((MDR_Rates!$C$2:$C$10="")+(G968&lt;=MDR_Rates!$C$2:$C$10))*MDR_Rates!$D$2:$D$10))</f>
        <v>0</v>
      </c>
      <c r="W968">
        <f t="shared" si="183"/>
        <v>0</v>
      </c>
      <c r="X968">
        <f t="shared" si="184"/>
        <v>0</v>
      </c>
      <c r="Y968">
        <f t="shared" si="185"/>
        <v>0</v>
      </c>
      <c r="Z968">
        <f t="shared" si="186"/>
        <v>0</v>
      </c>
      <c r="AG968" t="str">
        <f t="shared" si="187"/>
        <v/>
      </c>
      <c r="AI968" t="str">
        <f t="shared" si="188"/>
        <v/>
      </c>
      <c r="AJ968" t="str">
        <f t="shared" si="189"/>
        <v/>
      </c>
      <c r="AK968" t="str">
        <f t="shared" si="190"/>
        <v>ORD26001938</v>
      </c>
      <c r="AL968">
        <f>IF(E968&lt;&gt;"CAPTURE","",COUNTIF(Orders!$H:$H,AK968))</f>
        <v>1</v>
      </c>
      <c r="AP968" t="str">
        <f t="shared" si="191"/>
        <v>Matched to Order</v>
      </c>
      <c r="AQ968">
        <f>IF(COUNTIF($A$2:A968,A968)=1,1,0)</f>
        <v>1</v>
      </c>
    </row>
    <row r="969" spans="1:43" x14ac:dyDescent="0.3">
      <c r="A969" t="s">
        <v>12954</v>
      </c>
      <c r="C969" t="s">
        <v>3893</v>
      </c>
      <c r="D969" s="1">
        <v>46271</v>
      </c>
      <c r="E969" t="s">
        <v>11819</v>
      </c>
      <c r="F969" t="s">
        <v>17</v>
      </c>
      <c r="G969">
        <v>1799</v>
      </c>
      <c r="H969">
        <v>32.380000000000003</v>
      </c>
      <c r="I969">
        <v>5.83</v>
      </c>
      <c r="J969">
        <v>1760.79</v>
      </c>
      <c r="K969" s="1">
        <v>46273</v>
      </c>
      <c r="L969" t="s">
        <v>12878</v>
      </c>
      <c r="M969">
        <f t="shared" si="180"/>
        <v>1</v>
      </c>
      <c r="N969">
        <f>COUNTIF(Orders!$A:$A,C969)</f>
        <v>1</v>
      </c>
      <c r="P969">
        <f>COUNTIF(Orders!$H:$H,UPPER(SUBSTITUTE(TRIM(C969),"-","")))</f>
        <v>1</v>
      </c>
      <c r="R969" t="str">
        <f t="shared" si="181"/>
        <v>Matched Order Reference</v>
      </c>
      <c r="S969">
        <f t="shared" si="182"/>
        <v>1</v>
      </c>
      <c r="V969" cm="1">
        <f t="array" ref="V969">IF(E969&lt;&gt;"CAPTURE",0,SUMPRODUCT((MDR_Rates!$A$2:$A$10=F969)*(G969&gt;MDR_Rates!$B$2:$B$10)*((MDR_Rates!$C$2:$C$10="")+(G969&lt;=MDR_Rates!$C$2:$C$10))*MDR_Rates!$D$2:$D$10))</f>
        <v>1.8</v>
      </c>
      <c r="W969">
        <f t="shared" si="183"/>
        <v>32.380000000000003</v>
      </c>
      <c r="X969">
        <f t="shared" si="184"/>
        <v>5.83</v>
      </c>
      <c r="Y969">
        <f t="shared" si="185"/>
        <v>0</v>
      </c>
      <c r="Z969">
        <f t="shared" si="186"/>
        <v>0</v>
      </c>
      <c r="AG969" t="str">
        <f t="shared" si="187"/>
        <v/>
      </c>
      <c r="AI969" t="str">
        <f t="shared" si="188"/>
        <v/>
      </c>
      <c r="AJ969" t="str">
        <f t="shared" si="189"/>
        <v/>
      </c>
      <c r="AK969" t="str">
        <f t="shared" si="190"/>
        <v>ORD26001948</v>
      </c>
      <c r="AL969">
        <f>IF(E969&lt;&gt;"CAPTURE","",COUNTIF(Orders!$H:$H,AK969))</f>
        <v>1</v>
      </c>
      <c r="AP969" t="str">
        <f t="shared" si="191"/>
        <v>Matched to Order</v>
      </c>
      <c r="AQ969">
        <f>IF(COUNTIF($A$2:A969,A969)=1,1,0)</f>
        <v>1</v>
      </c>
    </row>
    <row r="970" spans="1:43" x14ac:dyDescent="0.3">
      <c r="A970" t="s">
        <v>12955</v>
      </c>
      <c r="C970" t="s">
        <v>4111</v>
      </c>
      <c r="D970" s="1">
        <v>46271</v>
      </c>
      <c r="E970" t="s">
        <v>11819</v>
      </c>
      <c r="F970" t="s">
        <v>9</v>
      </c>
      <c r="G970">
        <v>798</v>
      </c>
      <c r="H970">
        <v>0</v>
      </c>
      <c r="I970">
        <v>0</v>
      </c>
      <c r="J970">
        <v>798</v>
      </c>
      <c r="K970" s="1">
        <v>46273</v>
      </c>
      <c r="L970" t="s">
        <v>12878</v>
      </c>
      <c r="M970">
        <f t="shared" si="180"/>
        <v>1</v>
      </c>
      <c r="N970">
        <f>COUNTIF(Orders!$A:$A,C970)</f>
        <v>1</v>
      </c>
      <c r="P970">
        <f>COUNTIF(Orders!$H:$H,UPPER(SUBSTITUTE(TRIM(C970),"-","")))</f>
        <v>1</v>
      </c>
      <c r="R970" t="str">
        <f t="shared" si="181"/>
        <v>Matched Order Reference</v>
      </c>
      <c r="S970">
        <f t="shared" si="182"/>
        <v>1</v>
      </c>
      <c r="V970" cm="1">
        <f t="array" ref="V970">IF(E970&lt;&gt;"CAPTURE",0,SUMPRODUCT((MDR_Rates!$A$2:$A$10=F970)*(G970&gt;MDR_Rates!$B$2:$B$10)*((MDR_Rates!$C$2:$C$10="")+(G970&lt;=MDR_Rates!$C$2:$C$10))*MDR_Rates!$D$2:$D$10))</f>
        <v>0</v>
      </c>
      <c r="W970">
        <f t="shared" si="183"/>
        <v>0</v>
      </c>
      <c r="X970">
        <f t="shared" si="184"/>
        <v>0</v>
      </c>
      <c r="Y970">
        <f t="shared" si="185"/>
        <v>0</v>
      </c>
      <c r="Z970">
        <f t="shared" si="186"/>
        <v>0</v>
      </c>
      <c r="AG970" t="str">
        <f t="shared" si="187"/>
        <v/>
      </c>
      <c r="AI970" t="str">
        <f t="shared" si="188"/>
        <v/>
      </c>
      <c r="AJ970" t="str">
        <f t="shared" si="189"/>
        <v/>
      </c>
      <c r="AK970" t="str">
        <f t="shared" si="190"/>
        <v>ORD26002058</v>
      </c>
      <c r="AL970">
        <f>IF(E970&lt;&gt;"CAPTURE","",COUNTIF(Orders!$H:$H,AK970))</f>
        <v>1</v>
      </c>
      <c r="AP970" t="str">
        <f t="shared" si="191"/>
        <v>Matched to Order</v>
      </c>
      <c r="AQ970">
        <f>IF(COUNTIF($A$2:A970,A970)=1,1,0)</f>
        <v>1</v>
      </c>
    </row>
    <row r="971" spans="1:43" x14ac:dyDescent="0.3">
      <c r="A971" t="s">
        <v>12956</v>
      </c>
      <c r="C971" t="s">
        <v>4133</v>
      </c>
      <c r="D971" s="1">
        <v>46271</v>
      </c>
      <c r="E971" t="s">
        <v>11819</v>
      </c>
      <c r="F971" t="s">
        <v>17</v>
      </c>
      <c r="G971">
        <v>599</v>
      </c>
      <c r="H971">
        <v>10.78</v>
      </c>
      <c r="I971">
        <v>1.94</v>
      </c>
      <c r="J971">
        <v>586.28</v>
      </c>
      <c r="K971" s="1">
        <v>46273</v>
      </c>
      <c r="L971" t="s">
        <v>12878</v>
      </c>
      <c r="M971">
        <f t="shared" si="180"/>
        <v>1</v>
      </c>
      <c r="N971">
        <f>COUNTIF(Orders!$A:$A,C971)</f>
        <v>1</v>
      </c>
      <c r="P971">
        <f>COUNTIF(Orders!$H:$H,UPPER(SUBSTITUTE(TRIM(C971),"-","")))</f>
        <v>1</v>
      </c>
      <c r="R971" t="str">
        <f t="shared" si="181"/>
        <v>Matched Order Reference</v>
      </c>
      <c r="S971">
        <f t="shared" si="182"/>
        <v>1</v>
      </c>
      <c r="V971" cm="1">
        <f t="array" ref="V971">IF(E971&lt;&gt;"CAPTURE",0,SUMPRODUCT((MDR_Rates!$A$2:$A$10=F971)*(G971&gt;MDR_Rates!$B$2:$B$10)*((MDR_Rates!$C$2:$C$10="")+(G971&lt;=MDR_Rates!$C$2:$C$10))*MDR_Rates!$D$2:$D$10))</f>
        <v>1.8</v>
      </c>
      <c r="W971">
        <f t="shared" si="183"/>
        <v>10.78</v>
      </c>
      <c r="X971">
        <f t="shared" si="184"/>
        <v>1.94</v>
      </c>
      <c r="Y971">
        <f t="shared" si="185"/>
        <v>0</v>
      </c>
      <c r="Z971">
        <f t="shared" si="186"/>
        <v>0</v>
      </c>
      <c r="AG971" t="str">
        <f t="shared" si="187"/>
        <v/>
      </c>
      <c r="AI971" t="str">
        <f t="shared" si="188"/>
        <v/>
      </c>
      <c r="AJ971" t="str">
        <f t="shared" si="189"/>
        <v/>
      </c>
      <c r="AK971" t="str">
        <f t="shared" si="190"/>
        <v>ORD26002069</v>
      </c>
      <c r="AL971">
        <f>IF(E971&lt;&gt;"CAPTURE","",COUNTIF(Orders!$H:$H,AK971))</f>
        <v>1</v>
      </c>
      <c r="AP971" t="str">
        <f t="shared" si="191"/>
        <v>Matched to Order</v>
      </c>
      <c r="AQ971">
        <f>IF(COUNTIF($A$2:A971,A971)=1,1,0)</f>
        <v>1</v>
      </c>
    </row>
    <row r="972" spans="1:43" x14ac:dyDescent="0.3">
      <c r="A972" t="s">
        <v>12957</v>
      </c>
      <c r="C972" t="s">
        <v>4228</v>
      </c>
      <c r="D972" s="1">
        <v>46271</v>
      </c>
      <c r="E972" t="s">
        <v>11819</v>
      </c>
      <c r="F972" t="s">
        <v>9</v>
      </c>
      <c r="G972">
        <v>5998</v>
      </c>
      <c r="H972">
        <v>17.989999999999998</v>
      </c>
      <c r="I972">
        <v>3.24</v>
      </c>
      <c r="J972">
        <v>5976.77</v>
      </c>
      <c r="K972" s="1">
        <v>46273</v>
      </c>
      <c r="L972" t="s">
        <v>12878</v>
      </c>
      <c r="M972">
        <f t="shared" si="180"/>
        <v>1</v>
      </c>
      <c r="N972">
        <f>COUNTIF(Orders!$A:$A,C972)</f>
        <v>1</v>
      </c>
      <c r="P972">
        <f>COUNTIF(Orders!$H:$H,UPPER(SUBSTITUTE(TRIM(C972),"-","")))</f>
        <v>1</v>
      </c>
      <c r="R972" t="str">
        <f t="shared" si="181"/>
        <v>Matched Order Reference</v>
      </c>
      <c r="S972">
        <f t="shared" si="182"/>
        <v>1</v>
      </c>
      <c r="V972" cm="1">
        <f t="array" ref="V972">IF(E972&lt;&gt;"CAPTURE",0,SUMPRODUCT((MDR_Rates!$A$2:$A$10=F972)*(G972&gt;MDR_Rates!$B$2:$B$10)*((MDR_Rates!$C$2:$C$10="")+(G972&lt;=MDR_Rates!$C$2:$C$10))*MDR_Rates!$D$2:$D$10))</f>
        <v>0.3</v>
      </c>
      <c r="W972">
        <f t="shared" si="183"/>
        <v>17.989999999999998</v>
      </c>
      <c r="X972">
        <f t="shared" si="184"/>
        <v>3.24</v>
      </c>
      <c r="Y972">
        <f t="shared" si="185"/>
        <v>0</v>
      </c>
      <c r="Z972">
        <f t="shared" si="186"/>
        <v>0</v>
      </c>
      <c r="AG972" t="str">
        <f t="shared" si="187"/>
        <v/>
      </c>
      <c r="AI972" t="str">
        <f t="shared" si="188"/>
        <v/>
      </c>
      <c r="AJ972" t="str">
        <f t="shared" si="189"/>
        <v/>
      </c>
      <c r="AK972" t="str">
        <f t="shared" si="190"/>
        <v>ORD26002118</v>
      </c>
      <c r="AL972">
        <f>IF(E972&lt;&gt;"CAPTURE","",COUNTIF(Orders!$H:$H,AK972))</f>
        <v>1</v>
      </c>
      <c r="AP972" t="str">
        <f t="shared" si="191"/>
        <v>Matched to Order</v>
      </c>
      <c r="AQ972">
        <f>IF(COUNTIF($A$2:A972,A972)=1,1,0)</f>
        <v>1</v>
      </c>
    </row>
    <row r="973" spans="1:43" x14ac:dyDescent="0.3">
      <c r="A973" t="s">
        <v>12958</v>
      </c>
      <c r="C973" t="s">
        <v>4292</v>
      </c>
      <c r="D973" s="1">
        <v>46271</v>
      </c>
      <c r="E973" t="s">
        <v>11819</v>
      </c>
      <c r="F973" t="s">
        <v>9</v>
      </c>
      <c r="G973">
        <v>2798</v>
      </c>
      <c r="H973">
        <v>8.39</v>
      </c>
      <c r="I973">
        <v>1.51</v>
      </c>
      <c r="J973">
        <v>2788.1</v>
      </c>
      <c r="K973" s="1">
        <v>46273</v>
      </c>
      <c r="L973" t="s">
        <v>12878</v>
      </c>
      <c r="M973">
        <f t="shared" si="180"/>
        <v>1</v>
      </c>
      <c r="N973">
        <f>COUNTIF(Orders!$A:$A,C973)</f>
        <v>1</v>
      </c>
      <c r="P973">
        <f>COUNTIF(Orders!$H:$H,UPPER(SUBSTITUTE(TRIM(C973),"-","")))</f>
        <v>1</v>
      </c>
      <c r="R973" t="str">
        <f t="shared" si="181"/>
        <v>Matched Order Reference</v>
      </c>
      <c r="S973">
        <f t="shared" si="182"/>
        <v>1</v>
      </c>
      <c r="V973" cm="1">
        <f t="array" ref="V973">IF(E973&lt;&gt;"CAPTURE",0,SUMPRODUCT((MDR_Rates!$A$2:$A$10=F973)*(G973&gt;MDR_Rates!$B$2:$B$10)*((MDR_Rates!$C$2:$C$10="")+(G973&lt;=MDR_Rates!$C$2:$C$10))*MDR_Rates!$D$2:$D$10))</f>
        <v>0.3</v>
      </c>
      <c r="W973">
        <f t="shared" si="183"/>
        <v>8.39</v>
      </c>
      <c r="X973">
        <f t="shared" si="184"/>
        <v>1.51</v>
      </c>
      <c r="Y973">
        <f t="shared" si="185"/>
        <v>0</v>
      </c>
      <c r="Z973">
        <f t="shared" si="186"/>
        <v>0</v>
      </c>
      <c r="AG973" t="str">
        <f t="shared" si="187"/>
        <v/>
      </c>
      <c r="AI973" t="str">
        <f t="shared" si="188"/>
        <v/>
      </c>
      <c r="AJ973" t="str">
        <f t="shared" si="189"/>
        <v/>
      </c>
      <c r="AK973" t="str">
        <f t="shared" si="190"/>
        <v>ORD26002150</v>
      </c>
      <c r="AL973">
        <f>IF(E973&lt;&gt;"CAPTURE","",COUNTIF(Orders!$H:$H,AK973))</f>
        <v>1</v>
      </c>
      <c r="AP973" t="str">
        <f t="shared" si="191"/>
        <v>Matched to Order</v>
      </c>
      <c r="AQ973">
        <f>IF(COUNTIF($A$2:A973,A973)=1,1,0)</f>
        <v>1</v>
      </c>
    </row>
    <row r="974" spans="1:43" x14ac:dyDescent="0.3">
      <c r="A974" t="s">
        <v>12959</v>
      </c>
      <c r="C974" t="s">
        <v>12960</v>
      </c>
      <c r="D974" s="1">
        <v>46271</v>
      </c>
      <c r="E974" t="s">
        <v>11819</v>
      </c>
      <c r="F974" t="s">
        <v>17</v>
      </c>
      <c r="G974">
        <v>5598</v>
      </c>
      <c r="H974">
        <v>89.57</v>
      </c>
      <c r="I974">
        <v>16.12</v>
      </c>
      <c r="J974">
        <v>5492.31</v>
      </c>
      <c r="K974" s="1">
        <v>46273</v>
      </c>
      <c r="L974" t="s">
        <v>12878</v>
      </c>
      <c r="M974">
        <f t="shared" si="180"/>
        <v>1</v>
      </c>
      <c r="N974">
        <f>COUNTIF(Orders!$A:$A,C974)</f>
        <v>0</v>
      </c>
      <c r="P974">
        <f>COUNTIF(Orders!$H:$H,UPPER(SUBSTITUTE(TRIM(C974),"-","")))</f>
        <v>1</v>
      </c>
      <c r="R974" t="str">
        <f t="shared" si="181"/>
        <v>Matched Order Reference</v>
      </c>
      <c r="S974">
        <f t="shared" si="182"/>
        <v>1</v>
      </c>
      <c r="V974" cm="1">
        <f t="array" ref="V974">IF(E974&lt;&gt;"CAPTURE",0,SUMPRODUCT((MDR_Rates!$A$2:$A$10=F974)*(G974&gt;MDR_Rates!$B$2:$B$10)*((MDR_Rates!$C$2:$C$10="")+(G974&lt;=MDR_Rates!$C$2:$C$10))*MDR_Rates!$D$2:$D$10))</f>
        <v>1.6</v>
      </c>
      <c r="W974">
        <f t="shared" si="183"/>
        <v>89.57</v>
      </c>
      <c r="X974">
        <f t="shared" si="184"/>
        <v>16.12</v>
      </c>
      <c r="Y974">
        <f t="shared" si="185"/>
        <v>0</v>
      </c>
      <c r="Z974">
        <f t="shared" si="186"/>
        <v>0</v>
      </c>
      <c r="AG974" t="str">
        <f t="shared" si="187"/>
        <v/>
      </c>
      <c r="AI974" t="str">
        <f t="shared" si="188"/>
        <v/>
      </c>
      <c r="AJ974" t="str">
        <f t="shared" si="189"/>
        <v/>
      </c>
      <c r="AK974" t="str">
        <f t="shared" si="190"/>
        <v>ORD26002158</v>
      </c>
      <c r="AL974">
        <f>IF(E974&lt;&gt;"CAPTURE","",COUNTIF(Orders!$H:$H,AK974))</f>
        <v>1</v>
      </c>
      <c r="AP974" t="str">
        <f t="shared" si="191"/>
        <v>Matched to Order</v>
      </c>
      <c r="AQ974">
        <f>IF(COUNTIF($A$2:A974,A974)=1,1,0)</f>
        <v>1</v>
      </c>
    </row>
    <row r="975" spans="1:43" x14ac:dyDescent="0.3">
      <c r="A975" t="s">
        <v>12961</v>
      </c>
      <c r="C975" t="s">
        <v>4456</v>
      </c>
      <c r="D975" s="1">
        <v>46271</v>
      </c>
      <c r="E975" t="s">
        <v>11819</v>
      </c>
      <c r="F975" t="s">
        <v>9</v>
      </c>
      <c r="G975">
        <v>648</v>
      </c>
      <c r="H975">
        <v>0</v>
      </c>
      <c r="I975">
        <v>0</v>
      </c>
      <c r="J975">
        <v>648</v>
      </c>
      <c r="K975" s="1">
        <v>46273</v>
      </c>
      <c r="L975" t="s">
        <v>12878</v>
      </c>
      <c r="M975">
        <f t="shared" si="180"/>
        <v>1</v>
      </c>
      <c r="N975">
        <f>COUNTIF(Orders!$A:$A,C975)</f>
        <v>1</v>
      </c>
      <c r="P975">
        <f>COUNTIF(Orders!$H:$H,UPPER(SUBSTITUTE(TRIM(C975),"-","")))</f>
        <v>1</v>
      </c>
      <c r="R975" t="str">
        <f t="shared" si="181"/>
        <v>Matched Order Reference</v>
      </c>
      <c r="S975">
        <f t="shared" si="182"/>
        <v>1</v>
      </c>
      <c r="V975" cm="1">
        <f t="array" ref="V975">IF(E975&lt;&gt;"CAPTURE",0,SUMPRODUCT((MDR_Rates!$A$2:$A$10=F975)*(G975&gt;MDR_Rates!$B$2:$B$10)*((MDR_Rates!$C$2:$C$10="")+(G975&lt;=MDR_Rates!$C$2:$C$10))*MDR_Rates!$D$2:$D$10))</f>
        <v>0</v>
      </c>
      <c r="W975">
        <f t="shared" si="183"/>
        <v>0</v>
      </c>
      <c r="X975">
        <f t="shared" si="184"/>
        <v>0</v>
      </c>
      <c r="Y975">
        <f t="shared" si="185"/>
        <v>0</v>
      </c>
      <c r="Z975">
        <f t="shared" si="186"/>
        <v>0</v>
      </c>
      <c r="AG975" t="str">
        <f t="shared" si="187"/>
        <v/>
      </c>
      <c r="AI975" t="str">
        <f t="shared" si="188"/>
        <v/>
      </c>
      <c r="AJ975" t="str">
        <f t="shared" si="189"/>
        <v/>
      </c>
      <c r="AK975" t="str">
        <f t="shared" si="190"/>
        <v>ORD26002233</v>
      </c>
      <c r="AL975">
        <f>IF(E975&lt;&gt;"CAPTURE","",COUNTIF(Orders!$H:$H,AK975))</f>
        <v>1</v>
      </c>
      <c r="AP975" t="str">
        <f t="shared" si="191"/>
        <v>Matched to Order</v>
      </c>
      <c r="AQ975">
        <f>IF(COUNTIF($A$2:A975,A975)=1,1,0)</f>
        <v>1</v>
      </c>
    </row>
    <row r="976" spans="1:43" x14ac:dyDescent="0.3">
      <c r="A976" t="s">
        <v>12962</v>
      </c>
      <c r="C976" t="s">
        <v>4581</v>
      </c>
      <c r="D976" s="1">
        <v>46271</v>
      </c>
      <c r="E976" t="s">
        <v>11819</v>
      </c>
      <c r="F976" t="s">
        <v>17</v>
      </c>
      <c r="G976">
        <v>299</v>
      </c>
      <c r="H976">
        <v>5.38</v>
      </c>
      <c r="I976">
        <v>0.97</v>
      </c>
      <c r="J976">
        <v>292.64999999999998</v>
      </c>
      <c r="K976" s="1">
        <v>46273</v>
      </c>
      <c r="L976" t="s">
        <v>12878</v>
      </c>
      <c r="M976">
        <f t="shared" si="180"/>
        <v>1</v>
      </c>
      <c r="N976">
        <f>COUNTIF(Orders!$A:$A,C976)</f>
        <v>1</v>
      </c>
      <c r="P976">
        <f>COUNTIF(Orders!$H:$H,UPPER(SUBSTITUTE(TRIM(C976),"-","")))</f>
        <v>1</v>
      </c>
      <c r="R976" t="str">
        <f t="shared" si="181"/>
        <v>Matched Order Reference</v>
      </c>
      <c r="S976">
        <f t="shared" si="182"/>
        <v>1</v>
      </c>
      <c r="V976" cm="1">
        <f t="array" ref="V976">IF(E976&lt;&gt;"CAPTURE",0,SUMPRODUCT((MDR_Rates!$A$2:$A$10=F976)*(G976&gt;MDR_Rates!$B$2:$B$10)*((MDR_Rates!$C$2:$C$10="")+(G976&lt;=MDR_Rates!$C$2:$C$10))*MDR_Rates!$D$2:$D$10))</f>
        <v>1.8</v>
      </c>
      <c r="W976">
        <f t="shared" si="183"/>
        <v>5.38</v>
      </c>
      <c r="X976">
        <f t="shared" si="184"/>
        <v>0.97</v>
      </c>
      <c r="Y976">
        <f t="shared" si="185"/>
        <v>0</v>
      </c>
      <c r="Z976">
        <f t="shared" si="186"/>
        <v>0</v>
      </c>
      <c r="AG976" t="str">
        <f t="shared" si="187"/>
        <v/>
      </c>
      <c r="AI976" t="str">
        <f t="shared" si="188"/>
        <v/>
      </c>
      <c r="AJ976" t="str">
        <f t="shared" si="189"/>
        <v/>
      </c>
      <c r="AK976" t="str">
        <f t="shared" si="190"/>
        <v>ORD26002296</v>
      </c>
      <c r="AL976">
        <f>IF(E976&lt;&gt;"CAPTURE","",COUNTIF(Orders!$H:$H,AK976))</f>
        <v>1</v>
      </c>
      <c r="AP976" t="str">
        <f t="shared" si="191"/>
        <v>Matched to Order</v>
      </c>
      <c r="AQ976">
        <f>IF(COUNTIF($A$2:A976,A976)=1,1,0)</f>
        <v>1</v>
      </c>
    </row>
    <row r="977" spans="1:43" x14ac:dyDescent="0.3">
      <c r="A977" t="s">
        <v>12963</v>
      </c>
      <c r="C977" t="s">
        <v>4667</v>
      </c>
      <c r="D977" s="1">
        <v>46271</v>
      </c>
      <c r="E977" t="s">
        <v>11819</v>
      </c>
      <c r="F977" t="s">
        <v>44</v>
      </c>
      <c r="G977">
        <v>499</v>
      </c>
      <c r="H977">
        <v>9.48</v>
      </c>
      <c r="I977">
        <v>1.71</v>
      </c>
      <c r="J977">
        <v>487.81</v>
      </c>
      <c r="K977" s="1">
        <v>46273</v>
      </c>
      <c r="L977" t="s">
        <v>12878</v>
      </c>
      <c r="M977">
        <f t="shared" si="180"/>
        <v>1</v>
      </c>
      <c r="N977">
        <f>COUNTIF(Orders!$A:$A,C977)</f>
        <v>1</v>
      </c>
      <c r="P977">
        <f>COUNTIF(Orders!$H:$H,UPPER(SUBSTITUTE(TRIM(C977),"-","")))</f>
        <v>1</v>
      </c>
      <c r="R977" t="str">
        <f t="shared" si="181"/>
        <v>Matched Order Reference</v>
      </c>
      <c r="S977">
        <f t="shared" si="182"/>
        <v>1</v>
      </c>
      <c r="V977" cm="1">
        <f t="array" ref="V977">IF(E977&lt;&gt;"CAPTURE",0,SUMPRODUCT((MDR_Rates!$A$2:$A$10=F977)*(G977&gt;MDR_Rates!$B$2:$B$10)*((MDR_Rates!$C$2:$C$10="")+(G977&lt;=MDR_Rates!$C$2:$C$10))*MDR_Rates!$D$2:$D$10))</f>
        <v>1.9</v>
      </c>
      <c r="W977">
        <f t="shared" si="183"/>
        <v>9.48</v>
      </c>
      <c r="X977">
        <f t="shared" si="184"/>
        <v>1.71</v>
      </c>
      <c r="Y977">
        <f t="shared" si="185"/>
        <v>0</v>
      </c>
      <c r="Z977">
        <f t="shared" si="186"/>
        <v>0</v>
      </c>
      <c r="AG977" t="str">
        <f t="shared" si="187"/>
        <v/>
      </c>
      <c r="AI977" t="str">
        <f t="shared" si="188"/>
        <v/>
      </c>
      <c r="AJ977" t="str">
        <f t="shared" si="189"/>
        <v/>
      </c>
      <c r="AK977" t="str">
        <f t="shared" si="190"/>
        <v>ORD26002339</v>
      </c>
      <c r="AL977">
        <f>IF(E977&lt;&gt;"CAPTURE","",COUNTIF(Orders!$H:$H,AK977))</f>
        <v>1</v>
      </c>
      <c r="AP977" t="str">
        <f t="shared" si="191"/>
        <v>Matched to Order</v>
      </c>
      <c r="AQ977">
        <f>IF(COUNTIF($A$2:A977,A977)=1,1,0)</f>
        <v>1</v>
      </c>
    </row>
    <row r="978" spans="1:43" x14ac:dyDescent="0.3">
      <c r="A978" t="s">
        <v>12964</v>
      </c>
      <c r="C978" t="s">
        <v>4897</v>
      </c>
      <c r="D978" s="1">
        <v>46271</v>
      </c>
      <c r="E978" t="s">
        <v>11819</v>
      </c>
      <c r="F978" t="s">
        <v>9</v>
      </c>
      <c r="G978">
        <v>1598</v>
      </c>
      <c r="H978">
        <v>0</v>
      </c>
      <c r="I978">
        <v>0</v>
      </c>
      <c r="J978">
        <v>1598</v>
      </c>
      <c r="K978" s="1">
        <v>46273</v>
      </c>
      <c r="L978" t="s">
        <v>12878</v>
      </c>
      <c r="M978">
        <f t="shared" si="180"/>
        <v>1</v>
      </c>
      <c r="N978">
        <f>COUNTIF(Orders!$A:$A,C978)</f>
        <v>1</v>
      </c>
      <c r="P978">
        <f>COUNTIF(Orders!$H:$H,UPPER(SUBSTITUTE(TRIM(C978),"-","")))</f>
        <v>1</v>
      </c>
      <c r="R978" t="str">
        <f t="shared" si="181"/>
        <v>Matched Order Reference</v>
      </c>
      <c r="S978">
        <f t="shared" si="182"/>
        <v>1</v>
      </c>
      <c r="V978" cm="1">
        <f t="array" ref="V978">IF(E978&lt;&gt;"CAPTURE",0,SUMPRODUCT((MDR_Rates!$A$2:$A$10=F978)*(G978&gt;MDR_Rates!$B$2:$B$10)*((MDR_Rates!$C$2:$C$10="")+(G978&lt;=MDR_Rates!$C$2:$C$10))*MDR_Rates!$D$2:$D$10))</f>
        <v>0</v>
      </c>
      <c r="W978">
        <f t="shared" si="183"/>
        <v>0</v>
      </c>
      <c r="X978">
        <f t="shared" si="184"/>
        <v>0</v>
      </c>
      <c r="Y978">
        <f t="shared" si="185"/>
        <v>0</v>
      </c>
      <c r="Z978">
        <f t="shared" si="186"/>
        <v>0</v>
      </c>
      <c r="AG978" t="str">
        <f t="shared" si="187"/>
        <v/>
      </c>
      <c r="AI978" t="str">
        <f t="shared" si="188"/>
        <v/>
      </c>
      <c r="AJ978" t="str">
        <f t="shared" si="189"/>
        <v/>
      </c>
      <c r="AK978" t="str">
        <f t="shared" si="190"/>
        <v>ORD26002456</v>
      </c>
      <c r="AL978">
        <f>IF(E978&lt;&gt;"CAPTURE","",COUNTIF(Orders!$H:$H,AK978))</f>
        <v>1</v>
      </c>
      <c r="AP978" t="str">
        <f t="shared" si="191"/>
        <v>Matched to Order</v>
      </c>
      <c r="AQ978">
        <f>IF(COUNTIF($A$2:A978,A978)=1,1,0)</f>
        <v>1</v>
      </c>
    </row>
    <row r="979" spans="1:43" x14ac:dyDescent="0.3">
      <c r="A979" t="s">
        <v>12965</v>
      </c>
      <c r="C979" t="s">
        <v>4899</v>
      </c>
      <c r="D979" s="1">
        <v>46271</v>
      </c>
      <c r="E979" t="s">
        <v>11819</v>
      </c>
      <c r="F979" t="s">
        <v>17</v>
      </c>
      <c r="G979">
        <v>4498</v>
      </c>
      <c r="H979">
        <v>71.97</v>
      </c>
      <c r="I979">
        <v>12.95</v>
      </c>
      <c r="J979">
        <v>4413.08</v>
      </c>
      <c r="K979" s="1">
        <v>46273</v>
      </c>
      <c r="L979" t="s">
        <v>12878</v>
      </c>
      <c r="M979">
        <f t="shared" si="180"/>
        <v>1</v>
      </c>
      <c r="N979">
        <f>COUNTIF(Orders!$A:$A,C979)</f>
        <v>1</v>
      </c>
      <c r="P979">
        <f>COUNTIF(Orders!$H:$H,UPPER(SUBSTITUTE(TRIM(C979),"-","")))</f>
        <v>1</v>
      </c>
      <c r="R979" t="str">
        <f t="shared" si="181"/>
        <v>Matched Order Reference</v>
      </c>
      <c r="S979">
        <f t="shared" si="182"/>
        <v>1</v>
      </c>
      <c r="V979" cm="1">
        <f t="array" ref="V979">IF(E979&lt;&gt;"CAPTURE",0,SUMPRODUCT((MDR_Rates!$A$2:$A$10=F979)*(G979&gt;MDR_Rates!$B$2:$B$10)*((MDR_Rates!$C$2:$C$10="")+(G979&lt;=MDR_Rates!$C$2:$C$10))*MDR_Rates!$D$2:$D$10))</f>
        <v>1.6</v>
      </c>
      <c r="W979">
        <f t="shared" si="183"/>
        <v>71.97</v>
      </c>
      <c r="X979">
        <f t="shared" si="184"/>
        <v>12.95</v>
      </c>
      <c r="Y979">
        <f t="shared" si="185"/>
        <v>0</v>
      </c>
      <c r="Z979">
        <f t="shared" si="186"/>
        <v>0</v>
      </c>
      <c r="AG979" t="str">
        <f t="shared" si="187"/>
        <v/>
      </c>
      <c r="AI979" t="str">
        <f t="shared" si="188"/>
        <v/>
      </c>
      <c r="AJ979" t="str">
        <f t="shared" si="189"/>
        <v/>
      </c>
      <c r="AK979" t="str">
        <f t="shared" si="190"/>
        <v>ORD26002457</v>
      </c>
      <c r="AL979">
        <f>IF(E979&lt;&gt;"CAPTURE","",COUNTIF(Orders!$H:$H,AK979))</f>
        <v>1</v>
      </c>
      <c r="AP979" t="str">
        <f t="shared" si="191"/>
        <v>Matched to Order</v>
      </c>
      <c r="AQ979">
        <f>IF(COUNTIF($A$2:A979,A979)=1,1,0)</f>
        <v>1</v>
      </c>
    </row>
    <row r="980" spans="1:43" x14ac:dyDescent="0.3">
      <c r="A980" t="s">
        <v>12966</v>
      </c>
      <c r="C980" t="s">
        <v>12967</v>
      </c>
      <c r="D980" s="1">
        <v>46271</v>
      </c>
      <c r="E980" t="s">
        <v>11819</v>
      </c>
      <c r="F980" t="s">
        <v>9</v>
      </c>
      <c r="G980">
        <v>3598</v>
      </c>
      <c r="H980">
        <v>10.79</v>
      </c>
      <c r="I980">
        <v>1.94</v>
      </c>
      <c r="J980">
        <v>3585.27</v>
      </c>
      <c r="K980" s="1">
        <v>46273</v>
      </c>
      <c r="L980" t="s">
        <v>12878</v>
      </c>
      <c r="M980">
        <f t="shared" si="180"/>
        <v>1</v>
      </c>
      <c r="N980">
        <f>COUNTIF(Orders!$A:$A,C980)</f>
        <v>0</v>
      </c>
      <c r="P980">
        <f>COUNTIF(Orders!$H:$H,UPPER(SUBSTITUTE(TRIM(C980),"-","")))</f>
        <v>1</v>
      </c>
      <c r="R980" t="str">
        <f t="shared" si="181"/>
        <v>Matched Order Reference</v>
      </c>
      <c r="S980">
        <f t="shared" si="182"/>
        <v>1</v>
      </c>
      <c r="V980" cm="1">
        <f t="array" ref="V980">IF(E980&lt;&gt;"CAPTURE",0,SUMPRODUCT((MDR_Rates!$A$2:$A$10=F980)*(G980&gt;MDR_Rates!$B$2:$B$10)*((MDR_Rates!$C$2:$C$10="")+(G980&lt;=MDR_Rates!$C$2:$C$10))*MDR_Rates!$D$2:$D$10))</f>
        <v>0.3</v>
      </c>
      <c r="W980">
        <f t="shared" si="183"/>
        <v>10.79</v>
      </c>
      <c r="X980">
        <f t="shared" si="184"/>
        <v>1.94</v>
      </c>
      <c r="Y980">
        <f t="shared" si="185"/>
        <v>0</v>
      </c>
      <c r="Z980">
        <f t="shared" si="186"/>
        <v>0</v>
      </c>
      <c r="AG980" t="str">
        <f t="shared" si="187"/>
        <v/>
      </c>
      <c r="AI980" t="str">
        <f t="shared" si="188"/>
        <v/>
      </c>
      <c r="AJ980" t="str">
        <f t="shared" si="189"/>
        <v/>
      </c>
      <c r="AK980" t="str">
        <f t="shared" si="190"/>
        <v>ORD26002474</v>
      </c>
      <c r="AL980">
        <f>IF(E980&lt;&gt;"CAPTURE","",COUNTIF(Orders!$H:$H,AK980))</f>
        <v>1</v>
      </c>
      <c r="AP980" t="str">
        <f t="shared" si="191"/>
        <v>Matched to Order</v>
      </c>
      <c r="AQ980">
        <f>IF(COUNTIF($A$2:A980,A980)=1,1,0)</f>
        <v>1</v>
      </c>
    </row>
    <row r="981" spans="1:43" x14ac:dyDescent="0.3">
      <c r="A981" t="s">
        <v>12968</v>
      </c>
      <c r="C981" t="s">
        <v>4966</v>
      </c>
      <c r="D981" s="1">
        <v>46271</v>
      </c>
      <c r="E981" t="s">
        <v>11819</v>
      </c>
      <c r="F981" t="s">
        <v>17</v>
      </c>
      <c r="G981">
        <v>3298</v>
      </c>
      <c r="H981">
        <v>52.77</v>
      </c>
      <c r="I981">
        <v>9.5</v>
      </c>
      <c r="J981">
        <v>3235.73</v>
      </c>
      <c r="K981" s="1">
        <v>46273</v>
      </c>
      <c r="L981" t="s">
        <v>12878</v>
      </c>
      <c r="M981">
        <f t="shared" si="180"/>
        <v>1</v>
      </c>
      <c r="N981">
        <f>COUNTIF(Orders!$A:$A,C981)</f>
        <v>1</v>
      </c>
      <c r="P981">
        <f>COUNTIF(Orders!$H:$H,UPPER(SUBSTITUTE(TRIM(C981),"-","")))</f>
        <v>1</v>
      </c>
      <c r="R981" t="str">
        <f t="shared" si="181"/>
        <v>Matched Order Reference</v>
      </c>
      <c r="S981">
        <f t="shared" si="182"/>
        <v>1</v>
      </c>
      <c r="V981" cm="1">
        <f t="array" ref="V981">IF(E981&lt;&gt;"CAPTURE",0,SUMPRODUCT((MDR_Rates!$A$2:$A$10=F981)*(G981&gt;MDR_Rates!$B$2:$B$10)*((MDR_Rates!$C$2:$C$10="")+(G981&lt;=MDR_Rates!$C$2:$C$10))*MDR_Rates!$D$2:$D$10))</f>
        <v>1.6</v>
      </c>
      <c r="W981">
        <f t="shared" si="183"/>
        <v>52.77</v>
      </c>
      <c r="X981">
        <f t="shared" si="184"/>
        <v>9.5</v>
      </c>
      <c r="Y981">
        <f t="shared" si="185"/>
        <v>0</v>
      </c>
      <c r="Z981">
        <f t="shared" si="186"/>
        <v>0</v>
      </c>
      <c r="AG981" t="str">
        <f t="shared" si="187"/>
        <v/>
      </c>
      <c r="AI981" t="str">
        <f t="shared" si="188"/>
        <v/>
      </c>
      <c r="AJ981" t="str">
        <f t="shared" si="189"/>
        <v/>
      </c>
      <c r="AK981" t="str">
        <f t="shared" si="190"/>
        <v>ORD26002492</v>
      </c>
      <c r="AL981">
        <f>IF(E981&lt;&gt;"CAPTURE","",COUNTIF(Orders!$H:$H,AK981))</f>
        <v>1</v>
      </c>
      <c r="AP981" t="str">
        <f t="shared" si="191"/>
        <v>Matched to Order</v>
      </c>
      <c r="AQ981">
        <f>IF(COUNTIF($A$2:A981,A981)=1,1,0)</f>
        <v>1</v>
      </c>
    </row>
    <row r="982" spans="1:43" x14ac:dyDescent="0.3">
      <c r="A982" t="s">
        <v>12969</v>
      </c>
      <c r="C982" t="s">
        <v>4992</v>
      </c>
      <c r="D982" s="1">
        <v>46271</v>
      </c>
      <c r="E982" t="s">
        <v>11819</v>
      </c>
      <c r="F982" t="s">
        <v>9</v>
      </c>
      <c r="G982">
        <v>6798</v>
      </c>
      <c r="H982">
        <v>20.39</v>
      </c>
      <c r="I982">
        <v>3.67</v>
      </c>
      <c r="J982">
        <v>6773.94</v>
      </c>
      <c r="K982" s="1">
        <v>46273</v>
      </c>
      <c r="L982" t="s">
        <v>12878</v>
      </c>
      <c r="M982">
        <f t="shared" si="180"/>
        <v>1</v>
      </c>
      <c r="N982">
        <f>COUNTIF(Orders!$A:$A,C982)</f>
        <v>1</v>
      </c>
      <c r="P982">
        <f>COUNTIF(Orders!$H:$H,UPPER(SUBSTITUTE(TRIM(C982),"-","")))</f>
        <v>1</v>
      </c>
      <c r="R982" t="str">
        <f t="shared" si="181"/>
        <v>Matched Order Reference</v>
      </c>
      <c r="S982">
        <f t="shared" si="182"/>
        <v>1</v>
      </c>
      <c r="V982" cm="1">
        <f t="array" ref="V982">IF(E982&lt;&gt;"CAPTURE",0,SUMPRODUCT((MDR_Rates!$A$2:$A$10=F982)*(G982&gt;MDR_Rates!$B$2:$B$10)*((MDR_Rates!$C$2:$C$10="")+(G982&lt;=MDR_Rates!$C$2:$C$10))*MDR_Rates!$D$2:$D$10))</f>
        <v>0.3</v>
      </c>
      <c r="W982">
        <f t="shared" si="183"/>
        <v>20.39</v>
      </c>
      <c r="X982">
        <f t="shared" si="184"/>
        <v>3.67</v>
      </c>
      <c r="Y982">
        <f t="shared" si="185"/>
        <v>0</v>
      </c>
      <c r="Z982">
        <f t="shared" si="186"/>
        <v>0</v>
      </c>
      <c r="AG982" t="str">
        <f t="shared" si="187"/>
        <v/>
      </c>
      <c r="AI982" t="str">
        <f t="shared" si="188"/>
        <v/>
      </c>
      <c r="AJ982" t="str">
        <f t="shared" si="189"/>
        <v/>
      </c>
      <c r="AK982" t="str">
        <f t="shared" si="190"/>
        <v>ORD26002505</v>
      </c>
      <c r="AL982">
        <f>IF(E982&lt;&gt;"CAPTURE","",COUNTIF(Orders!$H:$H,AK982))</f>
        <v>1</v>
      </c>
      <c r="AP982" t="str">
        <f t="shared" si="191"/>
        <v>Matched to Order</v>
      </c>
      <c r="AQ982">
        <f>IF(COUNTIF($A$2:A982,A982)=1,1,0)</f>
        <v>1</v>
      </c>
    </row>
    <row r="983" spans="1:43" x14ac:dyDescent="0.3">
      <c r="A983" t="s">
        <v>12970</v>
      </c>
      <c r="C983" t="s">
        <v>5097</v>
      </c>
      <c r="D983" s="1">
        <v>46271</v>
      </c>
      <c r="E983" t="s">
        <v>11819</v>
      </c>
      <c r="F983" t="s">
        <v>44</v>
      </c>
      <c r="G983">
        <v>5598</v>
      </c>
      <c r="H983">
        <v>95.17</v>
      </c>
      <c r="I983">
        <v>17.13</v>
      </c>
      <c r="J983">
        <v>5485.7</v>
      </c>
      <c r="K983" s="1">
        <v>46273</v>
      </c>
      <c r="L983" t="s">
        <v>12878</v>
      </c>
      <c r="M983">
        <f t="shared" si="180"/>
        <v>1</v>
      </c>
      <c r="N983">
        <f>COUNTIF(Orders!$A:$A,C983)</f>
        <v>1</v>
      </c>
      <c r="P983">
        <f>COUNTIF(Orders!$H:$H,UPPER(SUBSTITUTE(TRIM(C983),"-","")))</f>
        <v>1</v>
      </c>
      <c r="R983" t="str">
        <f t="shared" si="181"/>
        <v>Matched Order Reference</v>
      </c>
      <c r="S983">
        <f t="shared" si="182"/>
        <v>1</v>
      </c>
      <c r="V983" cm="1">
        <f t="array" ref="V983">IF(E983&lt;&gt;"CAPTURE",0,SUMPRODUCT((MDR_Rates!$A$2:$A$10=F983)*(G983&gt;MDR_Rates!$B$2:$B$10)*((MDR_Rates!$C$2:$C$10="")+(G983&lt;=MDR_Rates!$C$2:$C$10))*MDR_Rates!$D$2:$D$10))</f>
        <v>1.7</v>
      </c>
      <c r="W983">
        <f t="shared" si="183"/>
        <v>95.17</v>
      </c>
      <c r="X983">
        <f t="shared" si="184"/>
        <v>17.13</v>
      </c>
      <c r="Y983">
        <f t="shared" si="185"/>
        <v>0</v>
      </c>
      <c r="Z983">
        <f t="shared" si="186"/>
        <v>0</v>
      </c>
      <c r="AG983" t="str">
        <f t="shared" si="187"/>
        <v/>
      </c>
      <c r="AI983" t="str">
        <f t="shared" si="188"/>
        <v/>
      </c>
      <c r="AJ983" t="str">
        <f t="shared" si="189"/>
        <v/>
      </c>
      <c r="AK983" t="str">
        <f t="shared" si="190"/>
        <v>ORD26002558</v>
      </c>
      <c r="AL983">
        <f>IF(E983&lt;&gt;"CAPTURE","",COUNTIF(Orders!$H:$H,AK983))</f>
        <v>1</v>
      </c>
      <c r="AP983" t="str">
        <f t="shared" si="191"/>
        <v>Matched to Order</v>
      </c>
      <c r="AQ983">
        <f>IF(COUNTIF($A$2:A983,A983)=1,1,0)</f>
        <v>1</v>
      </c>
    </row>
    <row r="984" spans="1:43" x14ac:dyDescent="0.3">
      <c r="A984" t="s">
        <v>12971</v>
      </c>
      <c r="C984" t="s">
        <v>5201</v>
      </c>
      <c r="D984" s="1">
        <v>46271</v>
      </c>
      <c r="E984" t="s">
        <v>11819</v>
      </c>
      <c r="F984" t="s">
        <v>9</v>
      </c>
      <c r="G984">
        <v>3597</v>
      </c>
      <c r="H984">
        <v>10.79</v>
      </c>
      <c r="I984">
        <v>1.94</v>
      </c>
      <c r="J984">
        <v>3584.27</v>
      </c>
      <c r="K984" s="1">
        <v>46273</v>
      </c>
      <c r="L984" t="s">
        <v>12878</v>
      </c>
      <c r="M984">
        <f t="shared" si="180"/>
        <v>1</v>
      </c>
      <c r="N984">
        <f>COUNTIF(Orders!$A:$A,C984)</f>
        <v>1</v>
      </c>
      <c r="P984">
        <f>COUNTIF(Orders!$H:$H,UPPER(SUBSTITUTE(TRIM(C984),"-","")))</f>
        <v>1</v>
      </c>
      <c r="R984" t="str">
        <f t="shared" si="181"/>
        <v>Matched Order Reference</v>
      </c>
      <c r="S984">
        <f t="shared" si="182"/>
        <v>1</v>
      </c>
      <c r="V984" cm="1">
        <f t="array" ref="V984">IF(E984&lt;&gt;"CAPTURE",0,SUMPRODUCT((MDR_Rates!$A$2:$A$10=F984)*(G984&gt;MDR_Rates!$B$2:$B$10)*((MDR_Rates!$C$2:$C$10="")+(G984&lt;=MDR_Rates!$C$2:$C$10))*MDR_Rates!$D$2:$D$10))</f>
        <v>0.3</v>
      </c>
      <c r="W984">
        <f t="shared" si="183"/>
        <v>10.79</v>
      </c>
      <c r="X984">
        <f t="shared" si="184"/>
        <v>1.94</v>
      </c>
      <c r="Y984">
        <f t="shared" si="185"/>
        <v>0</v>
      </c>
      <c r="Z984">
        <f t="shared" si="186"/>
        <v>0</v>
      </c>
      <c r="AG984" t="str">
        <f t="shared" si="187"/>
        <v/>
      </c>
      <c r="AI984" t="str">
        <f t="shared" si="188"/>
        <v/>
      </c>
      <c r="AJ984" t="str">
        <f t="shared" si="189"/>
        <v/>
      </c>
      <c r="AK984" t="str">
        <f t="shared" si="190"/>
        <v>ORD26002611</v>
      </c>
      <c r="AL984">
        <f>IF(E984&lt;&gt;"CAPTURE","",COUNTIF(Orders!$H:$H,AK984))</f>
        <v>1</v>
      </c>
      <c r="AP984" t="str">
        <f t="shared" si="191"/>
        <v>Matched to Order</v>
      </c>
      <c r="AQ984">
        <f>IF(COUNTIF($A$2:A984,A984)=1,1,0)</f>
        <v>1</v>
      </c>
    </row>
    <row r="985" spans="1:43" x14ac:dyDescent="0.3">
      <c r="A985" t="s">
        <v>12972</v>
      </c>
      <c r="C985" t="s">
        <v>5245</v>
      </c>
      <c r="D985" s="1">
        <v>46271</v>
      </c>
      <c r="E985" t="s">
        <v>11819</v>
      </c>
      <c r="F985" t="s">
        <v>17</v>
      </c>
      <c r="G985">
        <v>799</v>
      </c>
      <c r="H985">
        <v>14.38</v>
      </c>
      <c r="I985">
        <v>2.59</v>
      </c>
      <c r="J985">
        <v>782.03</v>
      </c>
      <c r="K985" s="1">
        <v>46273</v>
      </c>
      <c r="L985" t="s">
        <v>12878</v>
      </c>
      <c r="M985">
        <f t="shared" si="180"/>
        <v>1</v>
      </c>
      <c r="N985">
        <f>COUNTIF(Orders!$A:$A,C985)</f>
        <v>1</v>
      </c>
      <c r="P985">
        <f>COUNTIF(Orders!$H:$H,UPPER(SUBSTITUTE(TRIM(C985),"-","")))</f>
        <v>1</v>
      </c>
      <c r="R985" t="str">
        <f t="shared" si="181"/>
        <v>Matched Order Reference</v>
      </c>
      <c r="S985">
        <f t="shared" si="182"/>
        <v>1</v>
      </c>
      <c r="V985" cm="1">
        <f t="array" ref="V985">IF(E985&lt;&gt;"CAPTURE",0,SUMPRODUCT((MDR_Rates!$A$2:$A$10=F985)*(G985&gt;MDR_Rates!$B$2:$B$10)*((MDR_Rates!$C$2:$C$10="")+(G985&lt;=MDR_Rates!$C$2:$C$10))*MDR_Rates!$D$2:$D$10))</f>
        <v>1.8</v>
      </c>
      <c r="W985">
        <f t="shared" si="183"/>
        <v>14.38</v>
      </c>
      <c r="X985">
        <f t="shared" si="184"/>
        <v>2.59</v>
      </c>
      <c r="Y985">
        <f t="shared" si="185"/>
        <v>0</v>
      </c>
      <c r="Z985">
        <f t="shared" si="186"/>
        <v>0</v>
      </c>
      <c r="AG985" t="str">
        <f t="shared" si="187"/>
        <v/>
      </c>
      <c r="AI985" t="str">
        <f t="shared" si="188"/>
        <v/>
      </c>
      <c r="AJ985" t="str">
        <f t="shared" si="189"/>
        <v/>
      </c>
      <c r="AK985" t="str">
        <f t="shared" si="190"/>
        <v>ORD26002633</v>
      </c>
      <c r="AL985">
        <f>IF(E985&lt;&gt;"CAPTURE","",COUNTIF(Orders!$H:$H,AK985))</f>
        <v>1</v>
      </c>
      <c r="AP985" t="str">
        <f t="shared" si="191"/>
        <v>Matched to Order</v>
      </c>
      <c r="AQ985">
        <f>IF(COUNTIF($A$2:A985,A985)=1,1,0)</f>
        <v>1</v>
      </c>
    </row>
    <row r="986" spans="1:43" x14ac:dyDescent="0.3">
      <c r="A986" t="s">
        <v>12973</v>
      </c>
      <c r="C986" t="s">
        <v>5385</v>
      </c>
      <c r="D986" s="1">
        <v>46271</v>
      </c>
      <c r="E986" t="s">
        <v>11819</v>
      </c>
      <c r="F986" t="s">
        <v>44</v>
      </c>
      <c r="G986">
        <v>5998</v>
      </c>
      <c r="H986">
        <v>101.97</v>
      </c>
      <c r="I986">
        <v>18.350000000000001</v>
      </c>
      <c r="J986">
        <v>5877.68</v>
      </c>
      <c r="K986" s="1">
        <v>46273</v>
      </c>
      <c r="L986" t="s">
        <v>12878</v>
      </c>
      <c r="M986">
        <f t="shared" si="180"/>
        <v>1</v>
      </c>
      <c r="N986">
        <f>COUNTIF(Orders!$A:$A,C986)</f>
        <v>1</v>
      </c>
      <c r="P986">
        <f>COUNTIF(Orders!$H:$H,UPPER(SUBSTITUTE(TRIM(C986),"-","")))</f>
        <v>1</v>
      </c>
      <c r="R986" t="str">
        <f t="shared" si="181"/>
        <v>Matched Order Reference</v>
      </c>
      <c r="S986">
        <f t="shared" si="182"/>
        <v>1</v>
      </c>
      <c r="V986" cm="1">
        <f t="array" ref="V986">IF(E986&lt;&gt;"CAPTURE",0,SUMPRODUCT((MDR_Rates!$A$2:$A$10=F986)*(G986&gt;MDR_Rates!$B$2:$B$10)*((MDR_Rates!$C$2:$C$10="")+(G986&lt;=MDR_Rates!$C$2:$C$10))*MDR_Rates!$D$2:$D$10))</f>
        <v>1.7</v>
      </c>
      <c r="W986">
        <f t="shared" si="183"/>
        <v>101.97</v>
      </c>
      <c r="X986">
        <f t="shared" si="184"/>
        <v>18.350000000000001</v>
      </c>
      <c r="Y986">
        <f t="shared" si="185"/>
        <v>0</v>
      </c>
      <c r="Z986">
        <f t="shared" si="186"/>
        <v>0</v>
      </c>
      <c r="AG986" t="str">
        <f t="shared" si="187"/>
        <v/>
      </c>
      <c r="AI986" t="str">
        <f t="shared" si="188"/>
        <v/>
      </c>
      <c r="AJ986" t="str">
        <f t="shared" si="189"/>
        <v/>
      </c>
      <c r="AK986" t="str">
        <f t="shared" si="190"/>
        <v>ORD26002703</v>
      </c>
      <c r="AL986">
        <f>IF(E986&lt;&gt;"CAPTURE","",COUNTIF(Orders!$H:$H,AK986))</f>
        <v>1</v>
      </c>
      <c r="AP986" t="str">
        <f t="shared" si="191"/>
        <v>Matched to Order</v>
      </c>
      <c r="AQ986">
        <f>IF(COUNTIF($A$2:A986,A986)=1,1,0)</f>
        <v>1</v>
      </c>
    </row>
    <row r="987" spans="1:43" x14ac:dyDescent="0.3">
      <c r="A987" t="s">
        <v>12974</v>
      </c>
      <c r="C987" t="s">
        <v>5445</v>
      </c>
      <c r="D987" s="1">
        <v>46271</v>
      </c>
      <c r="E987" t="s">
        <v>11819</v>
      </c>
      <c r="F987" t="s">
        <v>44</v>
      </c>
      <c r="G987">
        <v>1797</v>
      </c>
      <c r="H987">
        <v>34.14</v>
      </c>
      <c r="I987">
        <v>6.15</v>
      </c>
      <c r="J987">
        <v>1756.71</v>
      </c>
      <c r="K987" s="1">
        <v>46273</v>
      </c>
      <c r="L987" t="s">
        <v>12878</v>
      </c>
      <c r="M987">
        <f t="shared" si="180"/>
        <v>1</v>
      </c>
      <c r="N987">
        <f>COUNTIF(Orders!$A:$A,C987)</f>
        <v>1</v>
      </c>
      <c r="P987">
        <f>COUNTIF(Orders!$H:$H,UPPER(SUBSTITUTE(TRIM(C987),"-","")))</f>
        <v>1</v>
      </c>
      <c r="R987" t="str">
        <f t="shared" si="181"/>
        <v>Matched Order Reference</v>
      </c>
      <c r="S987">
        <f t="shared" si="182"/>
        <v>1</v>
      </c>
      <c r="V987" cm="1">
        <f t="array" ref="V987">IF(E987&lt;&gt;"CAPTURE",0,SUMPRODUCT((MDR_Rates!$A$2:$A$10=F987)*(G987&gt;MDR_Rates!$B$2:$B$10)*((MDR_Rates!$C$2:$C$10="")+(G987&lt;=MDR_Rates!$C$2:$C$10))*MDR_Rates!$D$2:$D$10))</f>
        <v>1.9</v>
      </c>
      <c r="W987">
        <f t="shared" si="183"/>
        <v>34.14</v>
      </c>
      <c r="X987">
        <f t="shared" si="184"/>
        <v>6.15</v>
      </c>
      <c r="Y987">
        <f t="shared" si="185"/>
        <v>0</v>
      </c>
      <c r="Z987">
        <f t="shared" si="186"/>
        <v>0</v>
      </c>
      <c r="AG987" t="str">
        <f t="shared" si="187"/>
        <v/>
      </c>
      <c r="AI987" t="str">
        <f t="shared" si="188"/>
        <v/>
      </c>
      <c r="AJ987" t="str">
        <f t="shared" si="189"/>
        <v/>
      </c>
      <c r="AK987" t="str">
        <f t="shared" si="190"/>
        <v>ORD26002733</v>
      </c>
      <c r="AL987">
        <f>IF(E987&lt;&gt;"CAPTURE","",COUNTIF(Orders!$H:$H,AK987))</f>
        <v>1</v>
      </c>
      <c r="AP987" t="str">
        <f t="shared" si="191"/>
        <v>Matched to Order</v>
      </c>
      <c r="AQ987">
        <f>IF(COUNTIF($A$2:A987,A987)=1,1,0)</f>
        <v>1</v>
      </c>
    </row>
    <row r="988" spans="1:43" x14ac:dyDescent="0.3">
      <c r="A988" t="s">
        <v>12975</v>
      </c>
      <c r="C988" t="s">
        <v>12976</v>
      </c>
      <c r="D988" s="1">
        <v>46271</v>
      </c>
      <c r="E988" t="s">
        <v>11819</v>
      </c>
      <c r="F988" t="s">
        <v>17</v>
      </c>
      <c r="G988">
        <v>3098</v>
      </c>
      <c r="H988">
        <v>49.57</v>
      </c>
      <c r="I988">
        <v>8.92</v>
      </c>
      <c r="J988">
        <v>3039.51</v>
      </c>
      <c r="K988" s="1">
        <v>46273</v>
      </c>
      <c r="L988" t="s">
        <v>12878</v>
      </c>
      <c r="M988">
        <f t="shared" si="180"/>
        <v>1</v>
      </c>
      <c r="N988">
        <f>COUNTIF(Orders!$A:$A,C988)</f>
        <v>1</v>
      </c>
      <c r="P988">
        <f>COUNTIF(Orders!$H:$H,UPPER(SUBSTITUTE(TRIM(C988),"-","")))</f>
        <v>1</v>
      </c>
      <c r="R988" t="str">
        <f t="shared" si="181"/>
        <v>Matched Order Reference</v>
      </c>
      <c r="S988">
        <f t="shared" si="182"/>
        <v>1</v>
      </c>
      <c r="V988" cm="1">
        <f t="array" ref="V988">IF(E988&lt;&gt;"CAPTURE",0,SUMPRODUCT((MDR_Rates!$A$2:$A$10=F988)*(G988&gt;MDR_Rates!$B$2:$B$10)*((MDR_Rates!$C$2:$C$10="")+(G988&lt;=MDR_Rates!$C$2:$C$10))*MDR_Rates!$D$2:$D$10))</f>
        <v>1.6</v>
      </c>
      <c r="W988">
        <f t="shared" si="183"/>
        <v>49.57</v>
      </c>
      <c r="X988">
        <f t="shared" si="184"/>
        <v>8.92</v>
      </c>
      <c r="Y988">
        <f t="shared" si="185"/>
        <v>0</v>
      </c>
      <c r="Z988">
        <f t="shared" si="186"/>
        <v>0</v>
      </c>
      <c r="AG988" t="str">
        <f t="shared" si="187"/>
        <v/>
      </c>
      <c r="AI988" t="str">
        <f t="shared" si="188"/>
        <v/>
      </c>
      <c r="AJ988" t="str">
        <f t="shared" si="189"/>
        <v/>
      </c>
      <c r="AK988" t="str">
        <f t="shared" si="190"/>
        <v>ORD26002739</v>
      </c>
      <c r="AL988">
        <f>IF(E988&lt;&gt;"CAPTURE","",COUNTIF(Orders!$H:$H,AK988))</f>
        <v>1</v>
      </c>
      <c r="AP988" t="str">
        <f t="shared" si="191"/>
        <v>Matched to Order</v>
      </c>
      <c r="AQ988">
        <f>IF(COUNTIF($A$2:A988,A988)=1,1,0)</f>
        <v>1</v>
      </c>
    </row>
    <row r="989" spans="1:43" x14ac:dyDescent="0.3">
      <c r="A989" t="s">
        <v>12977</v>
      </c>
      <c r="C989" t="s">
        <v>5471</v>
      </c>
      <c r="D989" s="1">
        <v>46271</v>
      </c>
      <c r="E989" t="s">
        <v>11819</v>
      </c>
      <c r="F989" t="s">
        <v>17</v>
      </c>
      <c r="G989">
        <v>499</v>
      </c>
      <c r="H989">
        <v>8.98</v>
      </c>
      <c r="I989">
        <v>1.62</v>
      </c>
      <c r="J989">
        <v>488.4</v>
      </c>
      <c r="K989" s="1">
        <v>46273</v>
      </c>
      <c r="L989" t="s">
        <v>12878</v>
      </c>
      <c r="M989">
        <f t="shared" si="180"/>
        <v>1</v>
      </c>
      <c r="N989">
        <f>COUNTIF(Orders!$A:$A,C989)</f>
        <v>1</v>
      </c>
      <c r="P989">
        <f>COUNTIF(Orders!$H:$H,UPPER(SUBSTITUTE(TRIM(C989),"-","")))</f>
        <v>1</v>
      </c>
      <c r="R989" t="str">
        <f t="shared" si="181"/>
        <v>Matched Order Reference</v>
      </c>
      <c r="S989">
        <f t="shared" si="182"/>
        <v>1</v>
      </c>
      <c r="V989" cm="1">
        <f t="array" ref="V989">IF(E989&lt;&gt;"CAPTURE",0,SUMPRODUCT((MDR_Rates!$A$2:$A$10=F989)*(G989&gt;MDR_Rates!$B$2:$B$10)*((MDR_Rates!$C$2:$C$10="")+(G989&lt;=MDR_Rates!$C$2:$C$10))*MDR_Rates!$D$2:$D$10))</f>
        <v>1.8</v>
      </c>
      <c r="W989">
        <f t="shared" si="183"/>
        <v>8.98</v>
      </c>
      <c r="X989">
        <f t="shared" si="184"/>
        <v>1.62</v>
      </c>
      <c r="Y989">
        <f t="shared" si="185"/>
        <v>0</v>
      </c>
      <c r="Z989">
        <f t="shared" si="186"/>
        <v>0</v>
      </c>
      <c r="AG989" t="str">
        <f t="shared" si="187"/>
        <v/>
      </c>
      <c r="AI989" t="str">
        <f t="shared" si="188"/>
        <v/>
      </c>
      <c r="AJ989" t="str">
        <f t="shared" si="189"/>
        <v/>
      </c>
      <c r="AK989" t="str">
        <f t="shared" si="190"/>
        <v>ORD26002746</v>
      </c>
      <c r="AL989">
        <f>IF(E989&lt;&gt;"CAPTURE","",COUNTIF(Orders!$H:$H,AK989))</f>
        <v>1</v>
      </c>
      <c r="AP989" t="str">
        <f t="shared" si="191"/>
        <v>Matched to Order</v>
      </c>
      <c r="AQ989">
        <f>IF(COUNTIF($A$2:A989,A989)=1,1,0)</f>
        <v>1</v>
      </c>
    </row>
    <row r="990" spans="1:43" x14ac:dyDescent="0.3">
      <c r="A990" t="s">
        <v>12978</v>
      </c>
      <c r="C990" t="s">
        <v>5585</v>
      </c>
      <c r="D990" s="1">
        <v>46271</v>
      </c>
      <c r="E990" t="s">
        <v>11819</v>
      </c>
      <c r="F990" t="s">
        <v>17</v>
      </c>
      <c r="G990">
        <v>1799</v>
      </c>
      <c r="H990">
        <v>32.380000000000003</v>
      </c>
      <c r="I990">
        <v>5.83</v>
      </c>
      <c r="J990">
        <v>1760.79</v>
      </c>
      <c r="K990" s="1">
        <v>46273</v>
      </c>
      <c r="L990" t="s">
        <v>12878</v>
      </c>
      <c r="M990">
        <f t="shared" si="180"/>
        <v>1</v>
      </c>
      <c r="N990">
        <f>COUNTIF(Orders!$A:$A,C990)</f>
        <v>1</v>
      </c>
      <c r="P990">
        <f>COUNTIF(Orders!$H:$H,UPPER(SUBSTITUTE(TRIM(C990),"-","")))</f>
        <v>1</v>
      </c>
      <c r="R990" t="str">
        <f t="shared" si="181"/>
        <v>Matched Order Reference</v>
      </c>
      <c r="S990">
        <f t="shared" si="182"/>
        <v>1</v>
      </c>
      <c r="V990" cm="1">
        <f t="array" ref="V990">IF(E990&lt;&gt;"CAPTURE",0,SUMPRODUCT((MDR_Rates!$A$2:$A$10=F990)*(G990&gt;MDR_Rates!$B$2:$B$10)*((MDR_Rates!$C$2:$C$10="")+(G990&lt;=MDR_Rates!$C$2:$C$10))*MDR_Rates!$D$2:$D$10))</f>
        <v>1.8</v>
      </c>
      <c r="W990">
        <f t="shared" si="183"/>
        <v>32.380000000000003</v>
      </c>
      <c r="X990">
        <f t="shared" si="184"/>
        <v>5.83</v>
      </c>
      <c r="Y990">
        <f t="shared" si="185"/>
        <v>0</v>
      </c>
      <c r="Z990">
        <f t="shared" si="186"/>
        <v>0</v>
      </c>
      <c r="AG990" t="str">
        <f t="shared" si="187"/>
        <v/>
      </c>
      <c r="AI990" t="str">
        <f t="shared" si="188"/>
        <v/>
      </c>
      <c r="AJ990" t="str">
        <f t="shared" si="189"/>
        <v/>
      </c>
      <c r="AK990" t="str">
        <f t="shared" si="190"/>
        <v>ORD26002804</v>
      </c>
      <c r="AL990">
        <f>IF(E990&lt;&gt;"CAPTURE","",COUNTIF(Orders!$H:$H,AK990))</f>
        <v>1</v>
      </c>
      <c r="AP990" t="str">
        <f t="shared" si="191"/>
        <v>Matched to Order</v>
      </c>
      <c r="AQ990">
        <f>IF(COUNTIF($A$2:A990,A990)=1,1,0)</f>
        <v>1</v>
      </c>
    </row>
    <row r="991" spans="1:43" x14ac:dyDescent="0.3">
      <c r="A991" t="s">
        <v>12979</v>
      </c>
      <c r="C991" t="s">
        <v>12980</v>
      </c>
      <c r="D991" s="1">
        <v>46271</v>
      </c>
      <c r="E991" t="s">
        <v>11819</v>
      </c>
      <c r="F991" t="s">
        <v>9</v>
      </c>
      <c r="G991">
        <v>8798</v>
      </c>
      <c r="H991">
        <v>26.39</v>
      </c>
      <c r="I991">
        <v>4.75</v>
      </c>
      <c r="J991">
        <v>8766.86</v>
      </c>
      <c r="K991" s="1">
        <v>46273</v>
      </c>
      <c r="L991" t="s">
        <v>12878</v>
      </c>
      <c r="M991">
        <f t="shared" si="180"/>
        <v>1</v>
      </c>
      <c r="N991">
        <f>COUNTIF(Orders!$A:$A,C991)</f>
        <v>1</v>
      </c>
      <c r="P991">
        <f>COUNTIF(Orders!$H:$H,UPPER(SUBSTITUTE(TRIM(C991),"-","")))</f>
        <v>1</v>
      </c>
      <c r="R991" t="str">
        <f t="shared" si="181"/>
        <v>Matched Order Reference</v>
      </c>
      <c r="S991">
        <f t="shared" si="182"/>
        <v>1</v>
      </c>
      <c r="V991" cm="1">
        <f t="array" ref="V991">IF(E991&lt;&gt;"CAPTURE",0,SUMPRODUCT((MDR_Rates!$A$2:$A$10=F991)*(G991&gt;MDR_Rates!$B$2:$B$10)*((MDR_Rates!$C$2:$C$10="")+(G991&lt;=MDR_Rates!$C$2:$C$10))*MDR_Rates!$D$2:$D$10))</f>
        <v>0.3</v>
      </c>
      <c r="W991">
        <f t="shared" si="183"/>
        <v>26.39</v>
      </c>
      <c r="X991">
        <f t="shared" si="184"/>
        <v>4.75</v>
      </c>
      <c r="Y991">
        <f t="shared" si="185"/>
        <v>0</v>
      </c>
      <c r="Z991">
        <f t="shared" si="186"/>
        <v>0</v>
      </c>
      <c r="AG991" t="str">
        <f t="shared" si="187"/>
        <v/>
      </c>
      <c r="AI991" t="str">
        <f t="shared" si="188"/>
        <v/>
      </c>
      <c r="AJ991" t="str">
        <f t="shared" si="189"/>
        <v/>
      </c>
      <c r="AK991" t="str">
        <f t="shared" si="190"/>
        <v>ORD26002807</v>
      </c>
      <c r="AL991">
        <f>IF(E991&lt;&gt;"CAPTURE","",COUNTIF(Orders!$H:$H,AK991))</f>
        <v>1</v>
      </c>
      <c r="AP991" t="str">
        <f t="shared" si="191"/>
        <v>Matched to Order</v>
      </c>
      <c r="AQ991">
        <f>IF(COUNTIF($A$2:A991,A991)=1,1,0)</f>
        <v>1</v>
      </c>
    </row>
    <row r="992" spans="1:43" x14ac:dyDescent="0.3">
      <c r="A992" t="s">
        <v>12981</v>
      </c>
      <c r="C992" t="s">
        <v>12982</v>
      </c>
      <c r="D992" s="1">
        <v>46271</v>
      </c>
      <c r="E992" t="s">
        <v>11819</v>
      </c>
      <c r="F992" t="s">
        <v>9</v>
      </c>
      <c r="G992">
        <v>3499</v>
      </c>
      <c r="H992">
        <v>10.5</v>
      </c>
      <c r="I992">
        <v>1.89</v>
      </c>
      <c r="J992">
        <v>3486.61</v>
      </c>
      <c r="K992" s="1">
        <v>46273</v>
      </c>
      <c r="L992" t="s">
        <v>12878</v>
      </c>
      <c r="M992">
        <f t="shared" si="180"/>
        <v>1</v>
      </c>
      <c r="N992">
        <f>COUNTIF(Orders!$A:$A,C992)</f>
        <v>1</v>
      </c>
      <c r="P992">
        <f>COUNTIF(Orders!$H:$H,UPPER(SUBSTITUTE(TRIM(C992),"-","")))</f>
        <v>1</v>
      </c>
      <c r="R992" t="str">
        <f t="shared" si="181"/>
        <v>Matched Order Reference</v>
      </c>
      <c r="S992">
        <f t="shared" si="182"/>
        <v>1</v>
      </c>
      <c r="V992" cm="1">
        <f t="array" ref="V992">IF(E992&lt;&gt;"CAPTURE",0,SUMPRODUCT((MDR_Rates!$A$2:$A$10=F992)*(G992&gt;MDR_Rates!$B$2:$B$10)*((MDR_Rates!$C$2:$C$10="")+(G992&lt;=MDR_Rates!$C$2:$C$10))*MDR_Rates!$D$2:$D$10))</f>
        <v>0.3</v>
      </c>
      <c r="W992">
        <f t="shared" si="183"/>
        <v>10.5</v>
      </c>
      <c r="X992">
        <f t="shared" si="184"/>
        <v>1.89</v>
      </c>
      <c r="Y992">
        <f t="shared" si="185"/>
        <v>0</v>
      </c>
      <c r="Z992">
        <f t="shared" si="186"/>
        <v>0</v>
      </c>
      <c r="AG992" t="str">
        <f t="shared" si="187"/>
        <v/>
      </c>
      <c r="AI992" t="str">
        <f t="shared" si="188"/>
        <v/>
      </c>
      <c r="AJ992" t="str">
        <f t="shared" si="189"/>
        <v/>
      </c>
      <c r="AK992" t="str">
        <f t="shared" si="190"/>
        <v>ORD26002820</v>
      </c>
      <c r="AL992">
        <f>IF(E992&lt;&gt;"CAPTURE","",COUNTIF(Orders!$H:$H,AK992))</f>
        <v>1</v>
      </c>
      <c r="AP992" t="str">
        <f t="shared" si="191"/>
        <v>Matched to Order</v>
      </c>
      <c r="AQ992">
        <f>IF(COUNTIF($A$2:A992,A992)=1,1,0)</f>
        <v>1</v>
      </c>
    </row>
    <row r="993" spans="1:43" x14ac:dyDescent="0.3">
      <c r="A993" t="s">
        <v>12983</v>
      </c>
      <c r="C993" t="s">
        <v>5640</v>
      </c>
      <c r="D993" s="1">
        <v>46271</v>
      </c>
      <c r="E993" t="s">
        <v>11819</v>
      </c>
      <c r="F993" t="s">
        <v>9</v>
      </c>
      <c r="G993">
        <v>4999</v>
      </c>
      <c r="H993">
        <v>15</v>
      </c>
      <c r="I993">
        <v>2.7</v>
      </c>
      <c r="J993">
        <v>4981.3</v>
      </c>
      <c r="K993" s="1">
        <v>46273</v>
      </c>
      <c r="L993" t="s">
        <v>12878</v>
      </c>
      <c r="M993">
        <f t="shared" si="180"/>
        <v>1</v>
      </c>
      <c r="N993">
        <f>COUNTIF(Orders!$A:$A,C993)</f>
        <v>1</v>
      </c>
      <c r="P993">
        <f>COUNTIF(Orders!$H:$H,UPPER(SUBSTITUTE(TRIM(C993),"-","")))</f>
        <v>1</v>
      </c>
      <c r="R993" t="str">
        <f t="shared" si="181"/>
        <v>Matched Order Reference</v>
      </c>
      <c r="S993">
        <f t="shared" si="182"/>
        <v>1</v>
      </c>
      <c r="V993" cm="1">
        <f t="array" ref="V993">IF(E993&lt;&gt;"CAPTURE",0,SUMPRODUCT((MDR_Rates!$A$2:$A$10=F993)*(G993&gt;MDR_Rates!$B$2:$B$10)*((MDR_Rates!$C$2:$C$10="")+(G993&lt;=MDR_Rates!$C$2:$C$10))*MDR_Rates!$D$2:$D$10))</f>
        <v>0.3</v>
      </c>
      <c r="W993">
        <f t="shared" si="183"/>
        <v>15</v>
      </c>
      <c r="X993">
        <f t="shared" si="184"/>
        <v>2.7</v>
      </c>
      <c r="Y993">
        <f t="shared" si="185"/>
        <v>0</v>
      </c>
      <c r="Z993">
        <f t="shared" si="186"/>
        <v>0</v>
      </c>
      <c r="AG993" t="str">
        <f t="shared" si="187"/>
        <v/>
      </c>
      <c r="AI993" t="str">
        <f t="shared" si="188"/>
        <v/>
      </c>
      <c r="AJ993" t="str">
        <f t="shared" si="189"/>
        <v/>
      </c>
      <c r="AK993" t="str">
        <f t="shared" si="190"/>
        <v>ORD26002832</v>
      </c>
      <c r="AL993">
        <f>IF(E993&lt;&gt;"CAPTURE","",COUNTIF(Orders!$H:$H,AK993))</f>
        <v>1</v>
      </c>
      <c r="AP993" t="str">
        <f t="shared" si="191"/>
        <v>Matched to Order</v>
      </c>
      <c r="AQ993">
        <f>IF(COUNTIF($A$2:A993,A993)=1,1,0)</f>
        <v>1</v>
      </c>
    </row>
    <row r="994" spans="1:43" x14ac:dyDescent="0.3">
      <c r="A994" t="s">
        <v>12984</v>
      </c>
      <c r="C994" t="s">
        <v>5757</v>
      </c>
      <c r="D994" s="1">
        <v>46271</v>
      </c>
      <c r="E994" t="s">
        <v>11819</v>
      </c>
      <c r="F994" t="s">
        <v>17</v>
      </c>
      <c r="G994">
        <v>499</v>
      </c>
      <c r="H994">
        <v>8.98</v>
      </c>
      <c r="I994">
        <v>1.62</v>
      </c>
      <c r="J994">
        <v>488.4</v>
      </c>
      <c r="K994" s="1">
        <v>46273</v>
      </c>
      <c r="L994" t="s">
        <v>12878</v>
      </c>
      <c r="M994">
        <f t="shared" si="180"/>
        <v>1</v>
      </c>
      <c r="N994">
        <f>COUNTIF(Orders!$A:$A,C994)</f>
        <v>1</v>
      </c>
      <c r="P994">
        <f>COUNTIF(Orders!$H:$H,UPPER(SUBSTITUTE(TRIM(C994),"-","")))</f>
        <v>1</v>
      </c>
      <c r="R994" t="str">
        <f t="shared" si="181"/>
        <v>Matched Order Reference</v>
      </c>
      <c r="S994">
        <f t="shared" si="182"/>
        <v>1</v>
      </c>
      <c r="V994" cm="1">
        <f t="array" ref="V994">IF(E994&lt;&gt;"CAPTURE",0,SUMPRODUCT((MDR_Rates!$A$2:$A$10=F994)*(G994&gt;MDR_Rates!$B$2:$B$10)*((MDR_Rates!$C$2:$C$10="")+(G994&lt;=MDR_Rates!$C$2:$C$10))*MDR_Rates!$D$2:$D$10))</f>
        <v>1.8</v>
      </c>
      <c r="W994">
        <f t="shared" si="183"/>
        <v>8.98</v>
      </c>
      <c r="X994">
        <f t="shared" si="184"/>
        <v>1.62</v>
      </c>
      <c r="Y994">
        <f t="shared" si="185"/>
        <v>0</v>
      </c>
      <c r="Z994">
        <f t="shared" si="186"/>
        <v>0</v>
      </c>
      <c r="AG994" t="str">
        <f t="shared" si="187"/>
        <v/>
      </c>
      <c r="AI994" t="str">
        <f t="shared" si="188"/>
        <v/>
      </c>
      <c r="AJ994" t="str">
        <f t="shared" si="189"/>
        <v/>
      </c>
      <c r="AK994" t="str">
        <f t="shared" si="190"/>
        <v>ORD26002892</v>
      </c>
      <c r="AL994">
        <f>IF(E994&lt;&gt;"CAPTURE","",COUNTIF(Orders!$H:$H,AK994))</f>
        <v>1</v>
      </c>
      <c r="AP994" t="str">
        <f t="shared" si="191"/>
        <v>Matched to Order</v>
      </c>
      <c r="AQ994">
        <f>IF(COUNTIF($A$2:A994,A994)=1,1,0)</f>
        <v>1</v>
      </c>
    </row>
    <row r="995" spans="1:43" x14ac:dyDescent="0.3">
      <c r="A995" t="s">
        <v>12985</v>
      </c>
      <c r="C995" t="s">
        <v>5812</v>
      </c>
      <c r="D995" s="1">
        <v>46271</v>
      </c>
      <c r="E995" t="s">
        <v>11819</v>
      </c>
      <c r="F995" t="s">
        <v>9</v>
      </c>
      <c r="G995">
        <v>349</v>
      </c>
      <c r="H995">
        <v>0</v>
      </c>
      <c r="I995">
        <v>0</v>
      </c>
      <c r="J995">
        <v>349</v>
      </c>
      <c r="K995" s="1">
        <v>46273</v>
      </c>
      <c r="L995" t="s">
        <v>12878</v>
      </c>
      <c r="M995">
        <f t="shared" si="180"/>
        <v>1</v>
      </c>
      <c r="N995">
        <f>COUNTIF(Orders!$A:$A,C995)</f>
        <v>1</v>
      </c>
      <c r="P995">
        <f>COUNTIF(Orders!$H:$H,UPPER(SUBSTITUTE(TRIM(C995),"-","")))</f>
        <v>1</v>
      </c>
      <c r="R995" t="str">
        <f t="shared" si="181"/>
        <v>Matched Order Reference</v>
      </c>
      <c r="S995">
        <f t="shared" si="182"/>
        <v>1</v>
      </c>
      <c r="V995" cm="1">
        <f t="array" ref="V995">IF(E995&lt;&gt;"CAPTURE",0,SUMPRODUCT((MDR_Rates!$A$2:$A$10=F995)*(G995&gt;MDR_Rates!$B$2:$B$10)*((MDR_Rates!$C$2:$C$10="")+(G995&lt;=MDR_Rates!$C$2:$C$10))*MDR_Rates!$D$2:$D$10))</f>
        <v>0</v>
      </c>
      <c r="W995">
        <f t="shared" si="183"/>
        <v>0</v>
      </c>
      <c r="X995">
        <f t="shared" si="184"/>
        <v>0</v>
      </c>
      <c r="Y995">
        <f t="shared" si="185"/>
        <v>0</v>
      </c>
      <c r="Z995">
        <f t="shared" si="186"/>
        <v>0</v>
      </c>
      <c r="AG995" t="str">
        <f t="shared" si="187"/>
        <v/>
      </c>
      <c r="AI995" t="str">
        <f t="shared" si="188"/>
        <v/>
      </c>
      <c r="AJ995" t="str">
        <f t="shared" si="189"/>
        <v/>
      </c>
      <c r="AK995" t="str">
        <f t="shared" si="190"/>
        <v>ORD26002920</v>
      </c>
      <c r="AL995">
        <f>IF(E995&lt;&gt;"CAPTURE","",COUNTIF(Orders!$H:$H,AK995))</f>
        <v>1</v>
      </c>
      <c r="AP995" t="str">
        <f t="shared" si="191"/>
        <v>Matched to Order</v>
      </c>
      <c r="AQ995">
        <f>IF(COUNTIF($A$2:A995,A995)=1,1,0)</f>
        <v>1</v>
      </c>
    </row>
    <row r="996" spans="1:43" x14ac:dyDescent="0.3">
      <c r="A996" t="s">
        <v>12986</v>
      </c>
      <c r="C996" t="s">
        <v>5814</v>
      </c>
      <c r="D996" s="1">
        <v>46271</v>
      </c>
      <c r="E996" t="s">
        <v>11819</v>
      </c>
      <c r="F996" t="s">
        <v>9</v>
      </c>
      <c r="G996">
        <v>299</v>
      </c>
      <c r="H996">
        <v>0</v>
      </c>
      <c r="I996">
        <v>0</v>
      </c>
      <c r="J996">
        <v>299</v>
      </c>
      <c r="K996" s="1">
        <v>46273</v>
      </c>
      <c r="L996" t="s">
        <v>12878</v>
      </c>
      <c r="M996">
        <f t="shared" si="180"/>
        <v>1</v>
      </c>
      <c r="N996">
        <f>COUNTIF(Orders!$A:$A,C996)</f>
        <v>1</v>
      </c>
      <c r="P996">
        <f>COUNTIF(Orders!$H:$H,UPPER(SUBSTITUTE(TRIM(C996),"-","")))</f>
        <v>1</v>
      </c>
      <c r="R996" t="str">
        <f t="shared" si="181"/>
        <v>Matched Order Reference</v>
      </c>
      <c r="S996">
        <f t="shared" si="182"/>
        <v>1</v>
      </c>
      <c r="V996" cm="1">
        <f t="array" ref="V996">IF(E996&lt;&gt;"CAPTURE",0,SUMPRODUCT((MDR_Rates!$A$2:$A$10=F996)*(G996&gt;MDR_Rates!$B$2:$B$10)*((MDR_Rates!$C$2:$C$10="")+(G996&lt;=MDR_Rates!$C$2:$C$10))*MDR_Rates!$D$2:$D$10))</f>
        <v>0</v>
      </c>
      <c r="W996">
        <f t="shared" si="183"/>
        <v>0</v>
      </c>
      <c r="X996">
        <f t="shared" si="184"/>
        <v>0</v>
      </c>
      <c r="Y996">
        <f t="shared" si="185"/>
        <v>0</v>
      </c>
      <c r="Z996">
        <f t="shared" si="186"/>
        <v>0</v>
      </c>
      <c r="AG996" t="str">
        <f t="shared" si="187"/>
        <v/>
      </c>
      <c r="AI996" t="str">
        <f t="shared" si="188"/>
        <v/>
      </c>
      <c r="AJ996" t="str">
        <f t="shared" si="189"/>
        <v/>
      </c>
      <c r="AK996" t="str">
        <f t="shared" si="190"/>
        <v>ORD26002921</v>
      </c>
      <c r="AL996">
        <f>IF(E996&lt;&gt;"CAPTURE","",COUNTIF(Orders!$H:$H,AK996))</f>
        <v>1</v>
      </c>
      <c r="AP996" t="str">
        <f t="shared" si="191"/>
        <v>Matched to Order</v>
      </c>
      <c r="AQ996">
        <f>IF(COUNTIF($A$2:A996,A996)=1,1,0)</f>
        <v>1</v>
      </c>
    </row>
    <row r="997" spans="1:43" x14ac:dyDescent="0.3">
      <c r="A997" t="s">
        <v>12987</v>
      </c>
      <c r="C997" t="s">
        <v>5854</v>
      </c>
      <c r="D997" s="1">
        <v>46271</v>
      </c>
      <c r="E997" t="s">
        <v>11819</v>
      </c>
      <c r="F997" t="s">
        <v>9</v>
      </c>
      <c r="G997">
        <v>8498</v>
      </c>
      <c r="H997">
        <v>25.49</v>
      </c>
      <c r="I997">
        <v>4.59</v>
      </c>
      <c r="J997">
        <v>8467.92</v>
      </c>
      <c r="K997" s="1">
        <v>46273</v>
      </c>
      <c r="L997" t="s">
        <v>12878</v>
      </c>
      <c r="M997">
        <f t="shared" si="180"/>
        <v>1</v>
      </c>
      <c r="N997">
        <f>COUNTIF(Orders!$A:$A,C997)</f>
        <v>1</v>
      </c>
      <c r="P997">
        <f>COUNTIF(Orders!$H:$H,UPPER(SUBSTITUTE(TRIM(C997),"-","")))</f>
        <v>1</v>
      </c>
      <c r="R997" t="str">
        <f t="shared" si="181"/>
        <v>Matched Order Reference</v>
      </c>
      <c r="S997">
        <f t="shared" si="182"/>
        <v>1</v>
      </c>
      <c r="V997" cm="1">
        <f t="array" ref="V997">IF(E997&lt;&gt;"CAPTURE",0,SUMPRODUCT((MDR_Rates!$A$2:$A$10=F997)*(G997&gt;MDR_Rates!$B$2:$B$10)*((MDR_Rates!$C$2:$C$10="")+(G997&lt;=MDR_Rates!$C$2:$C$10))*MDR_Rates!$D$2:$D$10))</f>
        <v>0.3</v>
      </c>
      <c r="W997">
        <f t="shared" si="183"/>
        <v>25.49</v>
      </c>
      <c r="X997">
        <f t="shared" si="184"/>
        <v>4.59</v>
      </c>
      <c r="Y997">
        <f t="shared" si="185"/>
        <v>0</v>
      </c>
      <c r="Z997">
        <f t="shared" si="186"/>
        <v>0</v>
      </c>
      <c r="AG997" t="str">
        <f t="shared" si="187"/>
        <v/>
      </c>
      <c r="AI997" t="str">
        <f t="shared" si="188"/>
        <v/>
      </c>
      <c r="AJ997" t="str">
        <f t="shared" si="189"/>
        <v/>
      </c>
      <c r="AK997" t="str">
        <f t="shared" si="190"/>
        <v>ORD26002941</v>
      </c>
      <c r="AL997">
        <f>IF(E997&lt;&gt;"CAPTURE","",COUNTIF(Orders!$H:$H,AK997))</f>
        <v>1</v>
      </c>
      <c r="AP997" t="str">
        <f t="shared" si="191"/>
        <v>Matched to Order</v>
      </c>
      <c r="AQ997">
        <f>IF(COUNTIF($A$2:A997,A997)=1,1,0)</f>
        <v>1</v>
      </c>
    </row>
    <row r="998" spans="1:43" x14ac:dyDescent="0.3">
      <c r="A998" t="s">
        <v>12988</v>
      </c>
      <c r="C998" t="s">
        <v>5880</v>
      </c>
      <c r="D998" s="1">
        <v>46271</v>
      </c>
      <c r="E998" t="s">
        <v>11819</v>
      </c>
      <c r="F998" t="s">
        <v>44</v>
      </c>
      <c r="G998">
        <v>2298</v>
      </c>
      <c r="H998">
        <v>55.15</v>
      </c>
      <c r="I998">
        <v>9.93</v>
      </c>
      <c r="J998">
        <v>2232.92</v>
      </c>
      <c r="K998" s="1">
        <v>46273</v>
      </c>
      <c r="L998" t="s">
        <v>12878</v>
      </c>
      <c r="M998">
        <f t="shared" si="180"/>
        <v>1</v>
      </c>
      <c r="N998">
        <f>COUNTIF(Orders!$A:$A,C998)</f>
        <v>1</v>
      </c>
      <c r="P998">
        <f>COUNTIF(Orders!$H:$H,UPPER(SUBSTITUTE(TRIM(C998),"-","")))</f>
        <v>1</v>
      </c>
      <c r="R998" t="str">
        <f t="shared" si="181"/>
        <v>Matched Order Reference</v>
      </c>
      <c r="S998">
        <f t="shared" si="182"/>
        <v>1</v>
      </c>
      <c r="V998" cm="1">
        <f t="array" ref="V998">IF(E998&lt;&gt;"CAPTURE",0,SUMPRODUCT((MDR_Rates!$A$2:$A$10=F998)*(G998&gt;MDR_Rates!$B$2:$B$10)*((MDR_Rates!$C$2:$C$10="")+(G998&lt;=MDR_Rates!$C$2:$C$10))*MDR_Rates!$D$2:$D$10))</f>
        <v>1.7</v>
      </c>
      <c r="W998">
        <f t="shared" si="183"/>
        <v>39.07</v>
      </c>
      <c r="X998">
        <f t="shared" si="184"/>
        <v>7.03</v>
      </c>
      <c r="Y998">
        <f t="shared" si="185"/>
        <v>16.079999999999998</v>
      </c>
      <c r="Z998">
        <f t="shared" si="186"/>
        <v>2.9</v>
      </c>
      <c r="AG998" t="str">
        <f t="shared" si="187"/>
        <v/>
      </c>
      <c r="AI998" t="str">
        <f t="shared" si="188"/>
        <v/>
      </c>
      <c r="AJ998" t="str">
        <f t="shared" si="189"/>
        <v/>
      </c>
      <c r="AK998" t="str">
        <f t="shared" si="190"/>
        <v>ORD26002955</v>
      </c>
      <c r="AL998">
        <f>IF(E998&lt;&gt;"CAPTURE","",COUNTIF(Orders!$H:$H,AK998))</f>
        <v>1</v>
      </c>
      <c r="AP998" t="str">
        <f t="shared" si="191"/>
        <v>Matched to Order</v>
      </c>
      <c r="AQ998">
        <f>IF(COUNTIF($A$2:A998,A998)=1,1,0)</f>
        <v>1</v>
      </c>
    </row>
    <row r="999" spans="1:43" x14ac:dyDescent="0.3">
      <c r="A999" t="s">
        <v>12989</v>
      </c>
      <c r="C999" t="s">
        <v>5884</v>
      </c>
      <c r="D999" s="1">
        <v>46271</v>
      </c>
      <c r="E999" t="s">
        <v>11819</v>
      </c>
      <c r="F999" t="s">
        <v>9</v>
      </c>
      <c r="G999">
        <v>5797</v>
      </c>
      <c r="H999">
        <v>17.39</v>
      </c>
      <c r="I999">
        <v>3.13</v>
      </c>
      <c r="J999">
        <v>5776.48</v>
      </c>
      <c r="K999" s="1">
        <v>46273</v>
      </c>
      <c r="L999" t="s">
        <v>12878</v>
      </c>
      <c r="M999">
        <f t="shared" si="180"/>
        <v>1</v>
      </c>
      <c r="N999">
        <f>COUNTIF(Orders!$A:$A,C999)</f>
        <v>1</v>
      </c>
      <c r="P999">
        <f>COUNTIF(Orders!$H:$H,UPPER(SUBSTITUTE(TRIM(C999),"-","")))</f>
        <v>1</v>
      </c>
      <c r="R999" t="str">
        <f t="shared" si="181"/>
        <v>Matched Order Reference</v>
      </c>
      <c r="S999">
        <f t="shared" si="182"/>
        <v>1</v>
      </c>
      <c r="V999" cm="1">
        <f t="array" ref="V999">IF(E999&lt;&gt;"CAPTURE",0,SUMPRODUCT((MDR_Rates!$A$2:$A$10=F999)*(G999&gt;MDR_Rates!$B$2:$B$10)*((MDR_Rates!$C$2:$C$10="")+(G999&lt;=MDR_Rates!$C$2:$C$10))*MDR_Rates!$D$2:$D$10))</f>
        <v>0.3</v>
      </c>
      <c r="W999">
        <f t="shared" si="183"/>
        <v>17.39</v>
      </c>
      <c r="X999">
        <f t="shared" si="184"/>
        <v>3.13</v>
      </c>
      <c r="Y999">
        <f t="shared" si="185"/>
        <v>0</v>
      </c>
      <c r="Z999">
        <f t="shared" si="186"/>
        <v>0</v>
      </c>
      <c r="AG999" t="str">
        <f t="shared" si="187"/>
        <v/>
      </c>
      <c r="AI999" t="str">
        <f t="shared" si="188"/>
        <v/>
      </c>
      <c r="AJ999" t="str">
        <f t="shared" si="189"/>
        <v/>
      </c>
      <c r="AK999" t="str">
        <f t="shared" si="190"/>
        <v>ORD26002957</v>
      </c>
      <c r="AL999">
        <f>IF(E999&lt;&gt;"CAPTURE","",COUNTIF(Orders!$H:$H,AK999))</f>
        <v>1</v>
      </c>
      <c r="AP999" t="str">
        <f t="shared" si="191"/>
        <v>Matched to Order</v>
      </c>
      <c r="AQ999">
        <f>IF(COUNTIF($A$2:A999,A999)=1,1,0)</f>
        <v>1</v>
      </c>
    </row>
    <row r="1000" spans="1:43" x14ac:dyDescent="0.3">
      <c r="A1000" t="s">
        <v>12990</v>
      </c>
      <c r="C1000" t="s">
        <v>5943</v>
      </c>
      <c r="D1000" s="1">
        <v>46271</v>
      </c>
      <c r="E1000" t="s">
        <v>11819</v>
      </c>
      <c r="F1000" t="s">
        <v>9</v>
      </c>
      <c r="G1000">
        <v>9998</v>
      </c>
      <c r="H1000">
        <v>29.99</v>
      </c>
      <c r="I1000">
        <v>5.4</v>
      </c>
      <c r="J1000">
        <v>9962.61</v>
      </c>
      <c r="K1000" s="1">
        <v>46273</v>
      </c>
      <c r="L1000" t="s">
        <v>12878</v>
      </c>
      <c r="M1000">
        <f t="shared" si="180"/>
        <v>1</v>
      </c>
      <c r="N1000">
        <f>COUNTIF(Orders!$A:$A,C1000)</f>
        <v>1</v>
      </c>
      <c r="P1000">
        <f>COUNTIF(Orders!$H:$H,UPPER(SUBSTITUTE(TRIM(C1000),"-","")))</f>
        <v>1</v>
      </c>
      <c r="R1000" t="str">
        <f t="shared" si="181"/>
        <v>Matched Order Reference</v>
      </c>
      <c r="S1000">
        <f t="shared" si="182"/>
        <v>1</v>
      </c>
      <c r="V1000" cm="1">
        <f t="array" ref="V1000">IF(E1000&lt;&gt;"CAPTURE",0,SUMPRODUCT((MDR_Rates!$A$2:$A$10=F1000)*(G1000&gt;MDR_Rates!$B$2:$B$10)*((MDR_Rates!$C$2:$C$10="")+(G1000&lt;=MDR_Rates!$C$2:$C$10))*MDR_Rates!$D$2:$D$10))</f>
        <v>0.3</v>
      </c>
      <c r="W1000">
        <f t="shared" si="183"/>
        <v>29.99</v>
      </c>
      <c r="X1000">
        <f t="shared" si="184"/>
        <v>5.4</v>
      </c>
      <c r="Y1000">
        <f t="shared" si="185"/>
        <v>0</v>
      </c>
      <c r="Z1000">
        <f t="shared" si="186"/>
        <v>0</v>
      </c>
      <c r="AG1000" t="str">
        <f t="shared" si="187"/>
        <v/>
      </c>
      <c r="AI1000" t="str">
        <f t="shared" si="188"/>
        <v/>
      </c>
      <c r="AJ1000" t="str">
        <f t="shared" si="189"/>
        <v/>
      </c>
      <c r="AK1000" t="str">
        <f t="shared" si="190"/>
        <v>ORD26002987</v>
      </c>
      <c r="AL1000">
        <f>IF(E1000&lt;&gt;"CAPTURE","",COUNTIF(Orders!$H:$H,AK1000))</f>
        <v>1</v>
      </c>
      <c r="AP1000" t="str">
        <f t="shared" si="191"/>
        <v>Matched to Order</v>
      </c>
      <c r="AQ1000">
        <f>IF(COUNTIF($A$2:A1000,A1000)=1,1,0)</f>
        <v>1</v>
      </c>
    </row>
    <row r="1001" spans="1:43" x14ac:dyDescent="0.3">
      <c r="A1001" t="s">
        <v>12991</v>
      </c>
      <c r="C1001" t="s">
        <v>6013</v>
      </c>
      <c r="D1001" s="1">
        <v>46271</v>
      </c>
      <c r="E1001" t="s">
        <v>11819</v>
      </c>
      <c r="F1001" t="s">
        <v>9</v>
      </c>
      <c r="G1001">
        <v>5147</v>
      </c>
      <c r="H1001">
        <v>15.44</v>
      </c>
      <c r="I1001">
        <v>2.78</v>
      </c>
      <c r="J1001">
        <v>5128.78</v>
      </c>
      <c r="K1001" s="1">
        <v>46273</v>
      </c>
      <c r="L1001" t="s">
        <v>12878</v>
      </c>
      <c r="M1001">
        <f t="shared" si="180"/>
        <v>1</v>
      </c>
      <c r="N1001">
        <f>COUNTIF(Orders!$A:$A,C1001)</f>
        <v>1</v>
      </c>
      <c r="P1001">
        <f>COUNTIF(Orders!$H:$H,UPPER(SUBSTITUTE(TRIM(C1001),"-","")))</f>
        <v>1</v>
      </c>
      <c r="R1001" t="str">
        <f t="shared" si="181"/>
        <v>Matched Order Reference</v>
      </c>
      <c r="S1001">
        <f t="shared" si="182"/>
        <v>1</v>
      </c>
      <c r="V1001" cm="1">
        <f t="array" ref="V1001">IF(E1001&lt;&gt;"CAPTURE",0,SUMPRODUCT((MDR_Rates!$A$2:$A$10=F1001)*(G1001&gt;MDR_Rates!$B$2:$B$10)*((MDR_Rates!$C$2:$C$10="")+(G1001&lt;=MDR_Rates!$C$2:$C$10))*MDR_Rates!$D$2:$D$10))</f>
        <v>0.3</v>
      </c>
      <c r="W1001">
        <f t="shared" si="183"/>
        <v>15.44</v>
      </c>
      <c r="X1001">
        <f t="shared" si="184"/>
        <v>2.78</v>
      </c>
      <c r="Y1001">
        <f t="shared" si="185"/>
        <v>0</v>
      </c>
      <c r="Z1001">
        <f t="shared" si="186"/>
        <v>0</v>
      </c>
      <c r="AG1001" t="str">
        <f t="shared" si="187"/>
        <v/>
      </c>
      <c r="AI1001" t="str">
        <f t="shared" si="188"/>
        <v/>
      </c>
      <c r="AJ1001" t="str">
        <f t="shared" si="189"/>
        <v/>
      </c>
      <c r="AK1001" t="str">
        <f t="shared" si="190"/>
        <v>ORD26003023</v>
      </c>
      <c r="AL1001">
        <f>IF(E1001&lt;&gt;"CAPTURE","",COUNTIF(Orders!$H:$H,AK1001))</f>
        <v>1</v>
      </c>
      <c r="AP1001" t="str">
        <f t="shared" si="191"/>
        <v>Matched to Order</v>
      </c>
      <c r="AQ1001">
        <f>IF(COUNTIF($A$2:A1001,A1001)=1,1,0)</f>
        <v>1</v>
      </c>
    </row>
    <row r="1002" spans="1:43" x14ac:dyDescent="0.3">
      <c r="A1002" t="s">
        <v>12992</v>
      </c>
      <c r="C1002" t="s">
        <v>12993</v>
      </c>
      <c r="D1002" s="1">
        <v>46271</v>
      </c>
      <c r="E1002" t="s">
        <v>11819</v>
      </c>
      <c r="F1002" t="s">
        <v>9</v>
      </c>
      <c r="G1002">
        <v>3997</v>
      </c>
      <c r="H1002">
        <v>11.99</v>
      </c>
      <c r="I1002">
        <v>2.16</v>
      </c>
      <c r="J1002">
        <v>3982.85</v>
      </c>
      <c r="K1002" s="1">
        <v>46273</v>
      </c>
      <c r="L1002" t="s">
        <v>12878</v>
      </c>
      <c r="M1002">
        <f t="shared" si="180"/>
        <v>1</v>
      </c>
      <c r="N1002">
        <f>COUNTIF(Orders!$A:$A,C1002)</f>
        <v>0</v>
      </c>
      <c r="P1002">
        <f>COUNTIF(Orders!$H:$H,UPPER(SUBSTITUTE(TRIM(C1002),"-","")))</f>
        <v>1</v>
      </c>
      <c r="R1002" t="str">
        <f t="shared" si="181"/>
        <v>Matched Order Reference</v>
      </c>
      <c r="S1002">
        <f t="shared" si="182"/>
        <v>1</v>
      </c>
      <c r="V1002" cm="1">
        <f t="array" ref="V1002">IF(E1002&lt;&gt;"CAPTURE",0,SUMPRODUCT((MDR_Rates!$A$2:$A$10=F1002)*(G1002&gt;MDR_Rates!$B$2:$B$10)*((MDR_Rates!$C$2:$C$10="")+(G1002&lt;=MDR_Rates!$C$2:$C$10))*MDR_Rates!$D$2:$D$10))</f>
        <v>0.3</v>
      </c>
      <c r="W1002">
        <f t="shared" si="183"/>
        <v>11.99</v>
      </c>
      <c r="X1002">
        <f t="shared" si="184"/>
        <v>2.16</v>
      </c>
      <c r="Y1002">
        <f t="shared" si="185"/>
        <v>0</v>
      </c>
      <c r="Z1002">
        <f t="shared" si="186"/>
        <v>0</v>
      </c>
      <c r="AG1002" t="str">
        <f t="shared" si="187"/>
        <v/>
      </c>
      <c r="AI1002" t="str">
        <f t="shared" si="188"/>
        <v/>
      </c>
      <c r="AJ1002" t="str">
        <f t="shared" si="189"/>
        <v/>
      </c>
      <c r="AK1002" t="str">
        <f t="shared" si="190"/>
        <v>ORD26003034</v>
      </c>
      <c r="AL1002">
        <f>IF(E1002&lt;&gt;"CAPTURE","",COUNTIF(Orders!$H:$H,AK1002))</f>
        <v>1</v>
      </c>
      <c r="AP1002" t="str">
        <f t="shared" si="191"/>
        <v>Matched to Order</v>
      </c>
      <c r="AQ1002">
        <f>IF(COUNTIF($A$2:A1002,A1002)=1,1,0)</f>
        <v>1</v>
      </c>
    </row>
    <row r="1003" spans="1:43" x14ac:dyDescent="0.3">
      <c r="A1003" t="s">
        <v>12994</v>
      </c>
      <c r="C1003" t="s">
        <v>6215</v>
      </c>
      <c r="D1003" s="1">
        <v>46271</v>
      </c>
      <c r="E1003" t="s">
        <v>11819</v>
      </c>
      <c r="F1003" t="s">
        <v>9</v>
      </c>
      <c r="G1003">
        <v>349</v>
      </c>
      <c r="H1003">
        <v>0</v>
      </c>
      <c r="I1003">
        <v>0</v>
      </c>
      <c r="J1003">
        <v>349</v>
      </c>
      <c r="K1003" s="1">
        <v>46273</v>
      </c>
      <c r="L1003" t="s">
        <v>12878</v>
      </c>
      <c r="M1003">
        <f t="shared" si="180"/>
        <v>1</v>
      </c>
      <c r="N1003">
        <f>COUNTIF(Orders!$A:$A,C1003)</f>
        <v>1</v>
      </c>
      <c r="P1003">
        <f>COUNTIF(Orders!$H:$H,UPPER(SUBSTITUTE(TRIM(C1003),"-","")))</f>
        <v>1</v>
      </c>
      <c r="R1003" t="str">
        <f t="shared" si="181"/>
        <v>Matched Order Reference</v>
      </c>
      <c r="S1003">
        <f t="shared" si="182"/>
        <v>1</v>
      </c>
      <c r="V1003" cm="1">
        <f t="array" ref="V1003">IF(E1003&lt;&gt;"CAPTURE",0,SUMPRODUCT((MDR_Rates!$A$2:$A$10=F1003)*(G1003&gt;MDR_Rates!$B$2:$B$10)*((MDR_Rates!$C$2:$C$10="")+(G1003&lt;=MDR_Rates!$C$2:$C$10))*MDR_Rates!$D$2:$D$10))</f>
        <v>0</v>
      </c>
      <c r="W1003">
        <f t="shared" si="183"/>
        <v>0</v>
      </c>
      <c r="X1003">
        <f t="shared" si="184"/>
        <v>0</v>
      </c>
      <c r="Y1003">
        <f t="shared" si="185"/>
        <v>0</v>
      </c>
      <c r="Z1003">
        <f t="shared" si="186"/>
        <v>0</v>
      </c>
      <c r="AG1003" t="str">
        <f t="shared" si="187"/>
        <v/>
      </c>
      <c r="AI1003" t="str">
        <f t="shared" si="188"/>
        <v/>
      </c>
      <c r="AJ1003" t="str">
        <f t="shared" si="189"/>
        <v/>
      </c>
      <c r="AK1003" t="str">
        <f t="shared" si="190"/>
        <v>ORD26003126</v>
      </c>
      <c r="AL1003">
        <f>IF(E1003&lt;&gt;"CAPTURE","",COUNTIF(Orders!$H:$H,AK1003))</f>
        <v>1</v>
      </c>
      <c r="AP1003" t="str">
        <f t="shared" si="191"/>
        <v>Matched to Order</v>
      </c>
      <c r="AQ1003">
        <f>IF(COUNTIF($A$2:A1003,A1003)=1,1,0)</f>
        <v>1</v>
      </c>
    </row>
    <row r="1004" spans="1:43" x14ac:dyDescent="0.3">
      <c r="A1004" t="s">
        <v>12995</v>
      </c>
      <c r="C1004" t="s">
        <v>6237</v>
      </c>
      <c r="D1004" s="1">
        <v>46271</v>
      </c>
      <c r="E1004" t="s">
        <v>11819</v>
      </c>
      <c r="F1004" t="s">
        <v>9</v>
      </c>
      <c r="G1004">
        <v>1998</v>
      </c>
      <c r="H1004">
        <v>0</v>
      </c>
      <c r="I1004">
        <v>0</v>
      </c>
      <c r="J1004">
        <v>1998</v>
      </c>
      <c r="K1004" s="1">
        <v>46273</v>
      </c>
      <c r="L1004" t="s">
        <v>12878</v>
      </c>
      <c r="M1004">
        <f t="shared" si="180"/>
        <v>1</v>
      </c>
      <c r="N1004">
        <f>COUNTIF(Orders!$A:$A,C1004)</f>
        <v>1</v>
      </c>
      <c r="P1004">
        <f>COUNTIF(Orders!$H:$H,UPPER(SUBSTITUTE(TRIM(C1004),"-","")))</f>
        <v>1</v>
      </c>
      <c r="R1004" t="str">
        <f t="shared" si="181"/>
        <v>Matched Order Reference</v>
      </c>
      <c r="S1004">
        <f t="shared" si="182"/>
        <v>1</v>
      </c>
      <c r="V1004" cm="1">
        <f t="array" ref="V1004">IF(E1004&lt;&gt;"CAPTURE",0,SUMPRODUCT((MDR_Rates!$A$2:$A$10=F1004)*(G1004&gt;MDR_Rates!$B$2:$B$10)*((MDR_Rates!$C$2:$C$10="")+(G1004&lt;=MDR_Rates!$C$2:$C$10))*MDR_Rates!$D$2:$D$10))</f>
        <v>0</v>
      </c>
      <c r="W1004">
        <f t="shared" si="183"/>
        <v>0</v>
      </c>
      <c r="X1004">
        <f t="shared" si="184"/>
        <v>0</v>
      </c>
      <c r="Y1004">
        <f t="shared" si="185"/>
        <v>0</v>
      </c>
      <c r="Z1004">
        <f t="shared" si="186"/>
        <v>0</v>
      </c>
      <c r="AG1004" t="str">
        <f t="shared" si="187"/>
        <v/>
      </c>
      <c r="AI1004" t="str">
        <f t="shared" si="188"/>
        <v/>
      </c>
      <c r="AJ1004" t="str">
        <f t="shared" si="189"/>
        <v/>
      </c>
      <c r="AK1004" t="str">
        <f t="shared" si="190"/>
        <v>ORD26003137</v>
      </c>
      <c r="AL1004">
        <f>IF(E1004&lt;&gt;"CAPTURE","",COUNTIF(Orders!$H:$H,AK1004))</f>
        <v>1</v>
      </c>
      <c r="AP1004" t="str">
        <f t="shared" si="191"/>
        <v>Matched to Order</v>
      </c>
      <c r="AQ1004">
        <f>IF(COUNTIF($A$2:A1004,A1004)=1,1,0)</f>
        <v>1</v>
      </c>
    </row>
    <row r="1005" spans="1:43" x14ac:dyDescent="0.3">
      <c r="A1005" t="s">
        <v>12996</v>
      </c>
      <c r="C1005" t="s">
        <v>6297</v>
      </c>
      <c r="D1005" s="1">
        <v>46271</v>
      </c>
      <c r="E1005" t="s">
        <v>11819</v>
      </c>
      <c r="F1005" t="s">
        <v>44</v>
      </c>
      <c r="G1005">
        <v>7999</v>
      </c>
      <c r="H1005">
        <v>135.97999999999999</v>
      </c>
      <c r="I1005">
        <v>24.48</v>
      </c>
      <c r="J1005">
        <v>7838.54</v>
      </c>
      <c r="K1005" s="1">
        <v>46273</v>
      </c>
      <c r="L1005" t="s">
        <v>12878</v>
      </c>
      <c r="M1005">
        <f t="shared" si="180"/>
        <v>1</v>
      </c>
      <c r="N1005">
        <f>COUNTIF(Orders!$A:$A,C1005)</f>
        <v>1</v>
      </c>
      <c r="P1005">
        <f>COUNTIF(Orders!$H:$H,UPPER(SUBSTITUTE(TRIM(C1005),"-","")))</f>
        <v>1</v>
      </c>
      <c r="R1005" t="str">
        <f t="shared" si="181"/>
        <v>Matched Order Reference</v>
      </c>
      <c r="S1005">
        <f t="shared" si="182"/>
        <v>1</v>
      </c>
      <c r="V1005" cm="1">
        <f t="array" ref="V1005">IF(E1005&lt;&gt;"CAPTURE",0,SUMPRODUCT((MDR_Rates!$A$2:$A$10=F1005)*(G1005&gt;MDR_Rates!$B$2:$B$10)*((MDR_Rates!$C$2:$C$10="")+(G1005&lt;=MDR_Rates!$C$2:$C$10))*MDR_Rates!$D$2:$D$10))</f>
        <v>1.7</v>
      </c>
      <c r="W1005">
        <f t="shared" si="183"/>
        <v>135.97999999999999</v>
      </c>
      <c r="X1005">
        <f t="shared" si="184"/>
        <v>24.48</v>
      </c>
      <c r="Y1005">
        <f t="shared" si="185"/>
        <v>0</v>
      </c>
      <c r="Z1005">
        <f t="shared" si="186"/>
        <v>0</v>
      </c>
      <c r="AG1005" t="str">
        <f t="shared" si="187"/>
        <v/>
      </c>
      <c r="AI1005" t="str">
        <f t="shared" si="188"/>
        <v/>
      </c>
      <c r="AJ1005" t="str">
        <f t="shared" si="189"/>
        <v/>
      </c>
      <c r="AK1005" t="str">
        <f t="shared" si="190"/>
        <v>ORD26003167</v>
      </c>
      <c r="AL1005">
        <f>IF(E1005&lt;&gt;"CAPTURE","",COUNTIF(Orders!$H:$H,AK1005))</f>
        <v>1</v>
      </c>
      <c r="AP1005" t="str">
        <f t="shared" si="191"/>
        <v>Matched to Order</v>
      </c>
      <c r="AQ1005">
        <f>IF(COUNTIF($A$2:A1005,A1005)=1,1,0)</f>
        <v>1</v>
      </c>
    </row>
    <row r="1006" spans="1:43" x14ac:dyDescent="0.3">
      <c r="A1006" t="s">
        <v>12997</v>
      </c>
      <c r="C1006" t="s">
        <v>6353</v>
      </c>
      <c r="D1006" s="1">
        <v>46271</v>
      </c>
      <c r="E1006" t="s">
        <v>11819</v>
      </c>
      <c r="F1006" t="s">
        <v>9</v>
      </c>
      <c r="G1006">
        <v>349</v>
      </c>
      <c r="H1006">
        <v>0</v>
      </c>
      <c r="I1006">
        <v>0</v>
      </c>
      <c r="J1006">
        <v>349</v>
      </c>
      <c r="K1006" s="1">
        <v>46273</v>
      </c>
      <c r="L1006" t="s">
        <v>12878</v>
      </c>
      <c r="M1006">
        <f t="shared" si="180"/>
        <v>1</v>
      </c>
      <c r="N1006">
        <f>COUNTIF(Orders!$A:$A,C1006)</f>
        <v>1</v>
      </c>
      <c r="P1006">
        <f>COUNTIF(Orders!$H:$H,UPPER(SUBSTITUTE(TRIM(C1006),"-","")))</f>
        <v>1</v>
      </c>
      <c r="R1006" t="str">
        <f t="shared" si="181"/>
        <v>Matched Order Reference</v>
      </c>
      <c r="S1006">
        <f t="shared" si="182"/>
        <v>1</v>
      </c>
      <c r="V1006" cm="1">
        <f t="array" ref="V1006">IF(E1006&lt;&gt;"CAPTURE",0,SUMPRODUCT((MDR_Rates!$A$2:$A$10=F1006)*(G1006&gt;MDR_Rates!$B$2:$B$10)*((MDR_Rates!$C$2:$C$10="")+(G1006&lt;=MDR_Rates!$C$2:$C$10))*MDR_Rates!$D$2:$D$10))</f>
        <v>0</v>
      </c>
      <c r="W1006">
        <f t="shared" si="183"/>
        <v>0</v>
      </c>
      <c r="X1006">
        <f t="shared" si="184"/>
        <v>0</v>
      </c>
      <c r="Y1006">
        <f t="shared" si="185"/>
        <v>0</v>
      </c>
      <c r="Z1006">
        <f t="shared" si="186"/>
        <v>0</v>
      </c>
      <c r="AG1006" t="str">
        <f t="shared" si="187"/>
        <v/>
      </c>
      <c r="AI1006" t="str">
        <f t="shared" si="188"/>
        <v/>
      </c>
      <c r="AJ1006" t="str">
        <f t="shared" si="189"/>
        <v/>
      </c>
      <c r="AK1006" t="str">
        <f t="shared" si="190"/>
        <v>ORD26003195</v>
      </c>
      <c r="AL1006">
        <f>IF(E1006&lt;&gt;"CAPTURE","",COUNTIF(Orders!$H:$H,AK1006))</f>
        <v>1</v>
      </c>
      <c r="AP1006" t="str">
        <f t="shared" si="191"/>
        <v>Matched to Order</v>
      </c>
      <c r="AQ1006">
        <f>IF(COUNTIF($A$2:A1006,A1006)=1,1,0)</f>
        <v>1</v>
      </c>
    </row>
    <row r="1007" spans="1:43" x14ac:dyDescent="0.3">
      <c r="A1007" t="s">
        <v>12998</v>
      </c>
      <c r="C1007" t="s">
        <v>12999</v>
      </c>
      <c r="D1007" s="1">
        <v>46271</v>
      </c>
      <c r="E1007" t="s">
        <v>11819</v>
      </c>
      <c r="F1007" t="s">
        <v>17</v>
      </c>
      <c r="G1007">
        <v>798</v>
      </c>
      <c r="H1007">
        <v>14.36</v>
      </c>
      <c r="I1007">
        <v>2.58</v>
      </c>
      <c r="J1007">
        <v>781.06</v>
      </c>
      <c r="K1007" s="1">
        <v>46273</v>
      </c>
      <c r="L1007" t="s">
        <v>12878</v>
      </c>
      <c r="M1007">
        <f t="shared" si="180"/>
        <v>1</v>
      </c>
      <c r="N1007">
        <f>COUNTIF(Orders!$A:$A,C1007)</f>
        <v>1</v>
      </c>
      <c r="P1007">
        <f>COUNTIF(Orders!$H:$H,UPPER(SUBSTITUTE(TRIM(C1007),"-","")))</f>
        <v>1</v>
      </c>
      <c r="R1007" t="str">
        <f t="shared" si="181"/>
        <v>Matched Order Reference</v>
      </c>
      <c r="S1007">
        <f t="shared" si="182"/>
        <v>1</v>
      </c>
      <c r="V1007" cm="1">
        <f t="array" ref="V1007">IF(E1007&lt;&gt;"CAPTURE",0,SUMPRODUCT((MDR_Rates!$A$2:$A$10=F1007)*(G1007&gt;MDR_Rates!$B$2:$B$10)*((MDR_Rates!$C$2:$C$10="")+(G1007&lt;=MDR_Rates!$C$2:$C$10))*MDR_Rates!$D$2:$D$10))</f>
        <v>1.8</v>
      </c>
      <c r="W1007">
        <f t="shared" si="183"/>
        <v>14.36</v>
      </c>
      <c r="X1007">
        <f t="shared" si="184"/>
        <v>2.58</v>
      </c>
      <c r="Y1007">
        <f t="shared" si="185"/>
        <v>0</v>
      </c>
      <c r="Z1007">
        <f t="shared" si="186"/>
        <v>0</v>
      </c>
      <c r="AG1007" t="str">
        <f t="shared" si="187"/>
        <v/>
      </c>
      <c r="AI1007" t="str">
        <f t="shared" si="188"/>
        <v/>
      </c>
      <c r="AJ1007" t="str">
        <f t="shared" si="189"/>
        <v/>
      </c>
      <c r="AK1007" t="str">
        <f t="shared" si="190"/>
        <v>ORD26003205</v>
      </c>
      <c r="AL1007">
        <f>IF(E1007&lt;&gt;"CAPTURE","",COUNTIF(Orders!$H:$H,AK1007))</f>
        <v>1</v>
      </c>
      <c r="AP1007" t="str">
        <f t="shared" si="191"/>
        <v>Matched to Order</v>
      </c>
      <c r="AQ1007">
        <f>IF(COUNTIF($A$2:A1007,A1007)=1,1,0)</f>
        <v>1</v>
      </c>
    </row>
    <row r="1008" spans="1:43" x14ac:dyDescent="0.3">
      <c r="A1008" t="s">
        <v>13000</v>
      </c>
      <c r="C1008" t="s">
        <v>6406</v>
      </c>
      <c r="D1008" s="1">
        <v>46271</v>
      </c>
      <c r="E1008" t="s">
        <v>11819</v>
      </c>
      <c r="F1008" t="s">
        <v>9</v>
      </c>
      <c r="G1008">
        <v>599</v>
      </c>
      <c r="H1008">
        <v>0</v>
      </c>
      <c r="I1008">
        <v>0</v>
      </c>
      <c r="J1008">
        <v>599</v>
      </c>
      <c r="K1008" s="1">
        <v>46273</v>
      </c>
      <c r="L1008" t="s">
        <v>12878</v>
      </c>
      <c r="M1008">
        <f t="shared" si="180"/>
        <v>1</v>
      </c>
      <c r="N1008">
        <f>COUNTIF(Orders!$A:$A,C1008)</f>
        <v>1</v>
      </c>
      <c r="P1008">
        <f>COUNTIF(Orders!$H:$H,UPPER(SUBSTITUTE(TRIM(C1008),"-","")))</f>
        <v>1</v>
      </c>
      <c r="R1008" t="str">
        <f t="shared" si="181"/>
        <v>Matched Order Reference</v>
      </c>
      <c r="S1008">
        <f t="shared" si="182"/>
        <v>1</v>
      </c>
      <c r="V1008" cm="1">
        <f t="array" ref="V1008">IF(E1008&lt;&gt;"CAPTURE",0,SUMPRODUCT((MDR_Rates!$A$2:$A$10=F1008)*(G1008&gt;MDR_Rates!$B$2:$B$10)*((MDR_Rates!$C$2:$C$10="")+(G1008&lt;=MDR_Rates!$C$2:$C$10))*MDR_Rates!$D$2:$D$10))</f>
        <v>0</v>
      </c>
      <c r="W1008">
        <f t="shared" si="183"/>
        <v>0</v>
      </c>
      <c r="X1008">
        <f t="shared" si="184"/>
        <v>0</v>
      </c>
      <c r="Y1008">
        <f t="shared" si="185"/>
        <v>0</v>
      </c>
      <c r="Z1008">
        <f t="shared" si="186"/>
        <v>0</v>
      </c>
      <c r="AG1008" t="str">
        <f t="shared" si="187"/>
        <v/>
      </c>
      <c r="AI1008" t="str">
        <f t="shared" si="188"/>
        <v/>
      </c>
      <c r="AJ1008" t="str">
        <f t="shared" si="189"/>
        <v/>
      </c>
      <c r="AK1008" t="str">
        <f t="shared" si="190"/>
        <v>ORD26003222</v>
      </c>
      <c r="AL1008">
        <f>IF(E1008&lt;&gt;"CAPTURE","",COUNTIF(Orders!$H:$H,AK1008))</f>
        <v>1</v>
      </c>
      <c r="AP1008" t="str">
        <f t="shared" si="191"/>
        <v>Matched to Order</v>
      </c>
      <c r="AQ1008">
        <f>IF(COUNTIF($A$2:A1008,A1008)=1,1,0)</f>
        <v>1</v>
      </c>
    </row>
    <row r="1009" spans="1:43" x14ac:dyDescent="0.3">
      <c r="A1009" t="s">
        <v>13001</v>
      </c>
      <c r="C1009" t="s">
        <v>6427</v>
      </c>
      <c r="D1009" s="1">
        <v>46271</v>
      </c>
      <c r="E1009" t="s">
        <v>11819</v>
      </c>
      <c r="F1009" t="s">
        <v>9</v>
      </c>
      <c r="G1009">
        <v>12497</v>
      </c>
      <c r="H1009">
        <v>37.49</v>
      </c>
      <c r="I1009">
        <v>6.75</v>
      </c>
      <c r="J1009">
        <v>12452.76</v>
      </c>
      <c r="K1009" s="1">
        <v>46273</v>
      </c>
      <c r="L1009" t="s">
        <v>12878</v>
      </c>
      <c r="M1009">
        <f t="shared" si="180"/>
        <v>1</v>
      </c>
      <c r="N1009">
        <f>COUNTIF(Orders!$A:$A,C1009)</f>
        <v>1</v>
      </c>
      <c r="P1009">
        <f>COUNTIF(Orders!$H:$H,UPPER(SUBSTITUTE(TRIM(C1009),"-","")))</f>
        <v>1</v>
      </c>
      <c r="R1009" t="str">
        <f t="shared" si="181"/>
        <v>Matched Order Reference</v>
      </c>
      <c r="S1009">
        <f t="shared" si="182"/>
        <v>1</v>
      </c>
      <c r="V1009" cm="1">
        <f t="array" ref="V1009">IF(E1009&lt;&gt;"CAPTURE",0,SUMPRODUCT((MDR_Rates!$A$2:$A$10=F1009)*(G1009&gt;MDR_Rates!$B$2:$B$10)*((MDR_Rates!$C$2:$C$10="")+(G1009&lt;=MDR_Rates!$C$2:$C$10))*MDR_Rates!$D$2:$D$10))</f>
        <v>0.3</v>
      </c>
      <c r="W1009">
        <f t="shared" si="183"/>
        <v>37.49</v>
      </c>
      <c r="X1009">
        <f t="shared" si="184"/>
        <v>6.75</v>
      </c>
      <c r="Y1009">
        <f t="shared" si="185"/>
        <v>0</v>
      </c>
      <c r="Z1009">
        <f t="shared" si="186"/>
        <v>0</v>
      </c>
      <c r="AG1009" t="str">
        <f t="shared" si="187"/>
        <v/>
      </c>
      <c r="AI1009" t="str">
        <f t="shared" si="188"/>
        <v/>
      </c>
      <c r="AJ1009" t="str">
        <f t="shared" si="189"/>
        <v/>
      </c>
      <c r="AK1009" t="str">
        <f t="shared" si="190"/>
        <v>ORD26003233</v>
      </c>
      <c r="AL1009">
        <f>IF(E1009&lt;&gt;"CAPTURE","",COUNTIF(Orders!$H:$H,AK1009))</f>
        <v>1</v>
      </c>
      <c r="AP1009" t="str">
        <f t="shared" si="191"/>
        <v>Matched to Order</v>
      </c>
      <c r="AQ1009">
        <f>IF(COUNTIF($A$2:A1009,A1009)=1,1,0)</f>
        <v>1</v>
      </c>
    </row>
    <row r="1010" spans="1:43" x14ac:dyDescent="0.3">
      <c r="A1010" t="s">
        <v>13002</v>
      </c>
      <c r="C1010" t="s">
        <v>6431</v>
      </c>
      <c r="D1010" s="1">
        <v>46271</v>
      </c>
      <c r="E1010" t="s">
        <v>11819</v>
      </c>
      <c r="F1010" t="s">
        <v>44</v>
      </c>
      <c r="G1010">
        <v>8598</v>
      </c>
      <c r="H1010">
        <v>146.16999999999999</v>
      </c>
      <c r="I1010">
        <v>26.31</v>
      </c>
      <c r="J1010">
        <v>8425.52</v>
      </c>
      <c r="K1010" s="1">
        <v>46273</v>
      </c>
      <c r="L1010" t="s">
        <v>12878</v>
      </c>
      <c r="M1010">
        <f t="shared" si="180"/>
        <v>1</v>
      </c>
      <c r="N1010">
        <f>COUNTIF(Orders!$A:$A,C1010)</f>
        <v>1</v>
      </c>
      <c r="P1010">
        <f>COUNTIF(Orders!$H:$H,UPPER(SUBSTITUTE(TRIM(C1010),"-","")))</f>
        <v>1</v>
      </c>
      <c r="R1010" t="str">
        <f t="shared" si="181"/>
        <v>Matched Order Reference</v>
      </c>
      <c r="S1010">
        <f t="shared" si="182"/>
        <v>1</v>
      </c>
      <c r="V1010" cm="1">
        <f t="array" ref="V1010">IF(E1010&lt;&gt;"CAPTURE",0,SUMPRODUCT((MDR_Rates!$A$2:$A$10=F1010)*(G1010&gt;MDR_Rates!$B$2:$B$10)*((MDR_Rates!$C$2:$C$10="")+(G1010&lt;=MDR_Rates!$C$2:$C$10))*MDR_Rates!$D$2:$D$10))</f>
        <v>1.7</v>
      </c>
      <c r="W1010">
        <f t="shared" si="183"/>
        <v>146.16999999999999</v>
      </c>
      <c r="X1010">
        <f t="shared" si="184"/>
        <v>26.31</v>
      </c>
      <c r="Y1010">
        <f t="shared" si="185"/>
        <v>0</v>
      </c>
      <c r="Z1010">
        <f t="shared" si="186"/>
        <v>0</v>
      </c>
      <c r="AG1010" t="str">
        <f t="shared" si="187"/>
        <v/>
      </c>
      <c r="AI1010" t="str">
        <f t="shared" si="188"/>
        <v/>
      </c>
      <c r="AJ1010" t="str">
        <f t="shared" si="189"/>
        <v/>
      </c>
      <c r="AK1010" t="str">
        <f t="shared" si="190"/>
        <v>ORD26003235</v>
      </c>
      <c r="AL1010">
        <f>IF(E1010&lt;&gt;"CAPTURE","",COUNTIF(Orders!$H:$H,AK1010))</f>
        <v>1</v>
      </c>
      <c r="AP1010" t="str">
        <f t="shared" si="191"/>
        <v>Matched to Order</v>
      </c>
      <c r="AQ1010">
        <f>IF(COUNTIF($A$2:A1010,A1010)=1,1,0)</f>
        <v>1</v>
      </c>
    </row>
    <row r="1011" spans="1:43" x14ac:dyDescent="0.3">
      <c r="A1011" t="s">
        <v>13003</v>
      </c>
      <c r="C1011" t="s">
        <v>6540</v>
      </c>
      <c r="D1011" s="1">
        <v>46271</v>
      </c>
      <c r="E1011" t="s">
        <v>11819</v>
      </c>
      <c r="F1011" t="s">
        <v>44</v>
      </c>
      <c r="G1011">
        <v>9347</v>
      </c>
      <c r="H1011">
        <v>158.9</v>
      </c>
      <c r="I1011">
        <v>28.6</v>
      </c>
      <c r="J1011">
        <v>9159.5</v>
      </c>
      <c r="K1011" s="1">
        <v>46273</v>
      </c>
      <c r="L1011" t="s">
        <v>12878</v>
      </c>
      <c r="M1011">
        <f t="shared" si="180"/>
        <v>1</v>
      </c>
      <c r="N1011">
        <f>COUNTIF(Orders!$A:$A,C1011)</f>
        <v>1</v>
      </c>
      <c r="P1011">
        <f>COUNTIF(Orders!$H:$H,UPPER(SUBSTITUTE(TRIM(C1011),"-","")))</f>
        <v>1</v>
      </c>
      <c r="R1011" t="str">
        <f t="shared" si="181"/>
        <v>Matched Order Reference</v>
      </c>
      <c r="S1011">
        <f t="shared" si="182"/>
        <v>1</v>
      </c>
      <c r="V1011" cm="1">
        <f t="array" ref="V1011">IF(E1011&lt;&gt;"CAPTURE",0,SUMPRODUCT((MDR_Rates!$A$2:$A$10=F1011)*(G1011&gt;MDR_Rates!$B$2:$B$10)*((MDR_Rates!$C$2:$C$10="")+(G1011&lt;=MDR_Rates!$C$2:$C$10))*MDR_Rates!$D$2:$D$10))</f>
        <v>1.7</v>
      </c>
      <c r="W1011">
        <f t="shared" si="183"/>
        <v>158.9</v>
      </c>
      <c r="X1011">
        <f t="shared" si="184"/>
        <v>28.6</v>
      </c>
      <c r="Y1011">
        <f t="shared" si="185"/>
        <v>0</v>
      </c>
      <c r="Z1011">
        <f t="shared" si="186"/>
        <v>0</v>
      </c>
      <c r="AG1011" t="str">
        <f t="shared" si="187"/>
        <v/>
      </c>
      <c r="AI1011" t="str">
        <f t="shared" si="188"/>
        <v/>
      </c>
      <c r="AJ1011" t="str">
        <f t="shared" si="189"/>
        <v/>
      </c>
      <c r="AK1011" t="str">
        <f t="shared" si="190"/>
        <v>ORD26003290</v>
      </c>
      <c r="AL1011">
        <f>IF(E1011&lt;&gt;"CAPTURE","",COUNTIF(Orders!$H:$H,AK1011))</f>
        <v>1</v>
      </c>
      <c r="AP1011" t="str">
        <f t="shared" si="191"/>
        <v>Matched to Order</v>
      </c>
      <c r="AQ1011">
        <f>IF(COUNTIF($A$2:A1011,A1011)=1,1,0)</f>
        <v>1</v>
      </c>
    </row>
    <row r="1012" spans="1:43" x14ac:dyDescent="0.3">
      <c r="A1012" t="s">
        <v>13004</v>
      </c>
      <c r="C1012" t="s">
        <v>6600</v>
      </c>
      <c r="D1012" s="1">
        <v>46271</v>
      </c>
      <c r="E1012" t="s">
        <v>11819</v>
      </c>
      <c r="F1012" t="s">
        <v>9</v>
      </c>
      <c r="G1012">
        <v>3897</v>
      </c>
      <c r="H1012">
        <v>11.69</v>
      </c>
      <c r="I1012">
        <v>2.1</v>
      </c>
      <c r="J1012">
        <v>3883.21</v>
      </c>
      <c r="K1012" s="1">
        <v>46273</v>
      </c>
      <c r="L1012" t="s">
        <v>12878</v>
      </c>
      <c r="M1012">
        <f t="shared" si="180"/>
        <v>1</v>
      </c>
      <c r="N1012">
        <f>COUNTIF(Orders!$A:$A,C1012)</f>
        <v>1</v>
      </c>
      <c r="P1012">
        <f>COUNTIF(Orders!$H:$H,UPPER(SUBSTITUTE(TRIM(C1012),"-","")))</f>
        <v>1</v>
      </c>
      <c r="R1012" t="str">
        <f t="shared" si="181"/>
        <v>Matched Order Reference</v>
      </c>
      <c r="S1012">
        <f t="shared" si="182"/>
        <v>1</v>
      </c>
      <c r="V1012" cm="1">
        <f t="array" ref="V1012">IF(E1012&lt;&gt;"CAPTURE",0,SUMPRODUCT((MDR_Rates!$A$2:$A$10=F1012)*(G1012&gt;MDR_Rates!$B$2:$B$10)*((MDR_Rates!$C$2:$C$10="")+(G1012&lt;=MDR_Rates!$C$2:$C$10))*MDR_Rates!$D$2:$D$10))</f>
        <v>0.3</v>
      </c>
      <c r="W1012">
        <f t="shared" si="183"/>
        <v>11.69</v>
      </c>
      <c r="X1012">
        <f t="shared" si="184"/>
        <v>2.1</v>
      </c>
      <c r="Y1012">
        <f t="shared" si="185"/>
        <v>0</v>
      </c>
      <c r="Z1012">
        <f t="shared" si="186"/>
        <v>0</v>
      </c>
      <c r="AG1012" t="str">
        <f t="shared" si="187"/>
        <v/>
      </c>
      <c r="AI1012" t="str">
        <f t="shared" si="188"/>
        <v/>
      </c>
      <c r="AJ1012" t="str">
        <f t="shared" si="189"/>
        <v/>
      </c>
      <c r="AK1012" t="str">
        <f t="shared" si="190"/>
        <v>ORD26003321</v>
      </c>
      <c r="AL1012">
        <f>IF(E1012&lt;&gt;"CAPTURE","",COUNTIF(Orders!$H:$H,AK1012))</f>
        <v>1</v>
      </c>
      <c r="AP1012" t="str">
        <f t="shared" si="191"/>
        <v>Matched to Order</v>
      </c>
      <c r="AQ1012">
        <f>IF(COUNTIF($A$2:A1012,A1012)=1,1,0)</f>
        <v>1</v>
      </c>
    </row>
    <row r="1013" spans="1:43" x14ac:dyDescent="0.3">
      <c r="A1013" t="s">
        <v>13005</v>
      </c>
      <c r="C1013" t="s">
        <v>6642</v>
      </c>
      <c r="D1013" s="1">
        <v>46271</v>
      </c>
      <c r="E1013" t="s">
        <v>11819</v>
      </c>
      <c r="F1013" t="s">
        <v>9</v>
      </c>
      <c r="G1013">
        <v>1648</v>
      </c>
      <c r="H1013">
        <v>0</v>
      </c>
      <c r="I1013">
        <v>0</v>
      </c>
      <c r="J1013">
        <v>1648</v>
      </c>
      <c r="K1013" s="1">
        <v>46273</v>
      </c>
      <c r="L1013" t="s">
        <v>12878</v>
      </c>
      <c r="M1013">
        <f t="shared" si="180"/>
        <v>1</v>
      </c>
      <c r="N1013">
        <f>COUNTIF(Orders!$A:$A,C1013)</f>
        <v>1</v>
      </c>
      <c r="P1013">
        <f>COUNTIF(Orders!$H:$H,UPPER(SUBSTITUTE(TRIM(C1013),"-","")))</f>
        <v>1</v>
      </c>
      <c r="R1013" t="str">
        <f t="shared" si="181"/>
        <v>Matched Order Reference</v>
      </c>
      <c r="S1013">
        <f t="shared" si="182"/>
        <v>1</v>
      </c>
      <c r="V1013" cm="1">
        <f t="array" ref="V1013">IF(E1013&lt;&gt;"CAPTURE",0,SUMPRODUCT((MDR_Rates!$A$2:$A$10=F1013)*(G1013&gt;MDR_Rates!$B$2:$B$10)*((MDR_Rates!$C$2:$C$10="")+(G1013&lt;=MDR_Rates!$C$2:$C$10))*MDR_Rates!$D$2:$D$10))</f>
        <v>0</v>
      </c>
      <c r="W1013">
        <f t="shared" si="183"/>
        <v>0</v>
      </c>
      <c r="X1013">
        <f t="shared" si="184"/>
        <v>0</v>
      </c>
      <c r="Y1013">
        <f t="shared" si="185"/>
        <v>0</v>
      </c>
      <c r="Z1013">
        <f t="shared" si="186"/>
        <v>0</v>
      </c>
      <c r="AG1013" t="str">
        <f t="shared" si="187"/>
        <v/>
      </c>
      <c r="AI1013" t="str">
        <f t="shared" si="188"/>
        <v/>
      </c>
      <c r="AJ1013" t="str">
        <f t="shared" si="189"/>
        <v/>
      </c>
      <c r="AK1013" t="str">
        <f t="shared" si="190"/>
        <v>ORD26003342</v>
      </c>
      <c r="AL1013">
        <f>IF(E1013&lt;&gt;"CAPTURE","",COUNTIF(Orders!$H:$H,AK1013))</f>
        <v>1</v>
      </c>
      <c r="AP1013" t="str">
        <f t="shared" si="191"/>
        <v>Matched to Order</v>
      </c>
      <c r="AQ1013">
        <f>IF(COUNTIF($A$2:A1013,A1013)=1,1,0)</f>
        <v>1</v>
      </c>
    </row>
    <row r="1014" spans="1:43" x14ac:dyDescent="0.3">
      <c r="A1014" t="s">
        <v>13006</v>
      </c>
      <c r="C1014" t="s">
        <v>6678</v>
      </c>
      <c r="D1014" s="1">
        <v>46271</v>
      </c>
      <c r="E1014" t="s">
        <v>11819</v>
      </c>
      <c r="F1014" t="s">
        <v>9</v>
      </c>
      <c r="G1014">
        <v>1498</v>
      </c>
      <c r="H1014">
        <v>0</v>
      </c>
      <c r="I1014">
        <v>0</v>
      </c>
      <c r="J1014">
        <v>1498</v>
      </c>
      <c r="K1014" s="1">
        <v>46273</v>
      </c>
      <c r="L1014" t="s">
        <v>12878</v>
      </c>
      <c r="M1014">
        <f t="shared" si="180"/>
        <v>1</v>
      </c>
      <c r="N1014">
        <f>COUNTIF(Orders!$A:$A,C1014)</f>
        <v>1</v>
      </c>
      <c r="P1014">
        <f>COUNTIF(Orders!$H:$H,UPPER(SUBSTITUTE(TRIM(C1014),"-","")))</f>
        <v>1</v>
      </c>
      <c r="R1014" t="str">
        <f t="shared" si="181"/>
        <v>Matched Order Reference</v>
      </c>
      <c r="S1014">
        <f t="shared" si="182"/>
        <v>1</v>
      </c>
      <c r="V1014" cm="1">
        <f t="array" ref="V1014">IF(E1014&lt;&gt;"CAPTURE",0,SUMPRODUCT((MDR_Rates!$A$2:$A$10=F1014)*(G1014&gt;MDR_Rates!$B$2:$B$10)*((MDR_Rates!$C$2:$C$10="")+(G1014&lt;=MDR_Rates!$C$2:$C$10))*MDR_Rates!$D$2:$D$10))</f>
        <v>0</v>
      </c>
      <c r="W1014">
        <f t="shared" si="183"/>
        <v>0</v>
      </c>
      <c r="X1014">
        <f t="shared" si="184"/>
        <v>0</v>
      </c>
      <c r="Y1014">
        <f t="shared" si="185"/>
        <v>0</v>
      </c>
      <c r="Z1014">
        <f t="shared" si="186"/>
        <v>0</v>
      </c>
      <c r="AG1014" t="str">
        <f t="shared" si="187"/>
        <v/>
      </c>
      <c r="AI1014" t="str">
        <f t="shared" si="188"/>
        <v/>
      </c>
      <c r="AJ1014" t="str">
        <f t="shared" si="189"/>
        <v/>
      </c>
      <c r="AK1014" t="str">
        <f t="shared" si="190"/>
        <v>ORD26003360</v>
      </c>
      <c r="AL1014">
        <f>IF(E1014&lt;&gt;"CAPTURE","",COUNTIF(Orders!$H:$H,AK1014))</f>
        <v>1</v>
      </c>
      <c r="AP1014" t="str">
        <f t="shared" si="191"/>
        <v>Matched to Order</v>
      </c>
      <c r="AQ1014">
        <f>IF(COUNTIF($A$2:A1014,A1014)=1,1,0)</f>
        <v>1</v>
      </c>
    </row>
    <row r="1015" spans="1:43" x14ac:dyDescent="0.3">
      <c r="A1015" t="s">
        <v>13007</v>
      </c>
      <c r="C1015" t="s">
        <v>6698</v>
      </c>
      <c r="D1015" s="1">
        <v>46271</v>
      </c>
      <c r="E1015" t="s">
        <v>11819</v>
      </c>
      <c r="F1015" t="s">
        <v>17</v>
      </c>
      <c r="G1015">
        <v>698</v>
      </c>
      <c r="H1015">
        <v>12.56</v>
      </c>
      <c r="I1015">
        <v>2.2599999999999998</v>
      </c>
      <c r="J1015">
        <v>683.18</v>
      </c>
      <c r="K1015" s="1">
        <v>46273</v>
      </c>
      <c r="L1015" t="s">
        <v>12878</v>
      </c>
      <c r="M1015">
        <f t="shared" si="180"/>
        <v>1</v>
      </c>
      <c r="N1015">
        <f>COUNTIF(Orders!$A:$A,C1015)</f>
        <v>1</v>
      </c>
      <c r="P1015">
        <f>COUNTIF(Orders!$H:$H,UPPER(SUBSTITUTE(TRIM(C1015),"-","")))</f>
        <v>1</v>
      </c>
      <c r="R1015" t="str">
        <f t="shared" si="181"/>
        <v>Matched Order Reference</v>
      </c>
      <c r="S1015">
        <f t="shared" si="182"/>
        <v>1</v>
      </c>
      <c r="V1015" cm="1">
        <f t="array" ref="V1015">IF(E1015&lt;&gt;"CAPTURE",0,SUMPRODUCT((MDR_Rates!$A$2:$A$10=F1015)*(G1015&gt;MDR_Rates!$B$2:$B$10)*((MDR_Rates!$C$2:$C$10="")+(G1015&lt;=MDR_Rates!$C$2:$C$10))*MDR_Rates!$D$2:$D$10))</f>
        <v>1.8</v>
      </c>
      <c r="W1015">
        <f t="shared" si="183"/>
        <v>12.56</v>
      </c>
      <c r="X1015">
        <f t="shared" si="184"/>
        <v>2.2599999999999998</v>
      </c>
      <c r="Y1015">
        <f t="shared" si="185"/>
        <v>0</v>
      </c>
      <c r="Z1015">
        <f t="shared" si="186"/>
        <v>0</v>
      </c>
      <c r="AG1015" t="str">
        <f t="shared" si="187"/>
        <v/>
      </c>
      <c r="AI1015" t="str">
        <f t="shared" si="188"/>
        <v/>
      </c>
      <c r="AJ1015" t="str">
        <f t="shared" si="189"/>
        <v/>
      </c>
      <c r="AK1015" t="str">
        <f t="shared" si="190"/>
        <v>ORD26003370</v>
      </c>
      <c r="AL1015">
        <f>IF(E1015&lt;&gt;"CAPTURE","",COUNTIF(Orders!$H:$H,AK1015))</f>
        <v>1</v>
      </c>
      <c r="AP1015" t="str">
        <f t="shared" si="191"/>
        <v>Matched to Order</v>
      </c>
      <c r="AQ1015">
        <f>IF(COUNTIF($A$2:A1015,A1015)=1,1,0)</f>
        <v>1</v>
      </c>
    </row>
    <row r="1016" spans="1:43" x14ac:dyDescent="0.3">
      <c r="A1016" t="s">
        <v>13008</v>
      </c>
      <c r="C1016" t="s">
        <v>6714</v>
      </c>
      <c r="D1016" s="1">
        <v>46271</v>
      </c>
      <c r="E1016" t="s">
        <v>11819</v>
      </c>
      <c r="F1016" t="s">
        <v>9</v>
      </c>
      <c r="G1016">
        <v>349</v>
      </c>
      <c r="H1016">
        <v>0</v>
      </c>
      <c r="I1016">
        <v>0</v>
      </c>
      <c r="J1016">
        <v>349</v>
      </c>
      <c r="K1016" s="1">
        <v>46273</v>
      </c>
      <c r="L1016" t="s">
        <v>12878</v>
      </c>
      <c r="M1016">
        <f t="shared" si="180"/>
        <v>1</v>
      </c>
      <c r="N1016">
        <f>COUNTIF(Orders!$A:$A,C1016)</f>
        <v>1</v>
      </c>
      <c r="P1016">
        <f>COUNTIF(Orders!$H:$H,UPPER(SUBSTITUTE(TRIM(C1016),"-","")))</f>
        <v>1</v>
      </c>
      <c r="R1016" t="str">
        <f t="shared" si="181"/>
        <v>Matched Order Reference</v>
      </c>
      <c r="S1016">
        <f t="shared" si="182"/>
        <v>1</v>
      </c>
      <c r="V1016" cm="1">
        <f t="array" ref="V1016">IF(E1016&lt;&gt;"CAPTURE",0,SUMPRODUCT((MDR_Rates!$A$2:$A$10=F1016)*(G1016&gt;MDR_Rates!$B$2:$B$10)*((MDR_Rates!$C$2:$C$10="")+(G1016&lt;=MDR_Rates!$C$2:$C$10))*MDR_Rates!$D$2:$D$10))</f>
        <v>0</v>
      </c>
      <c r="W1016">
        <f t="shared" si="183"/>
        <v>0</v>
      </c>
      <c r="X1016">
        <f t="shared" si="184"/>
        <v>0</v>
      </c>
      <c r="Y1016">
        <f t="shared" si="185"/>
        <v>0</v>
      </c>
      <c r="Z1016">
        <f t="shared" si="186"/>
        <v>0</v>
      </c>
      <c r="AG1016" t="str">
        <f t="shared" si="187"/>
        <v/>
      </c>
      <c r="AI1016" t="str">
        <f t="shared" si="188"/>
        <v/>
      </c>
      <c r="AJ1016" t="str">
        <f t="shared" si="189"/>
        <v/>
      </c>
      <c r="AK1016" t="str">
        <f t="shared" si="190"/>
        <v>ORD26003378</v>
      </c>
      <c r="AL1016">
        <f>IF(E1016&lt;&gt;"CAPTURE","",COUNTIF(Orders!$H:$H,AK1016))</f>
        <v>1</v>
      </c>
      <c r="AP1016" t="str">
        <f t="shared" si="191"/>
        <v>Matched to Order</v>
      </c>
      <c r="AQ1016">
        <f>IF(COUNTIF($A$2:A1016,A1016)=1,1,0)</f>
        <v>1</v>
      </c>
    </row>
    <row r="1017" spans="1:43" x14ac:dyDescent="0.3">
      <c r="A1017" t="s">
        <v>13009</v>
      </c>
      <c r="C1017" t="s">
        <v>13010</v>
      </c>
      <c r="D1017" s="1">
        <v>46271</v>
      </c>
      <c r="E1017" t="s">
        <v>11819</v>
      </c>
      <c r="F1017" t="s">
        <v>17</v>
      </c>
      <c r="G1017">
        <v>3597</v>
      </c>
      <c r="H1017">
        <v>57.55</v>
      </c>
      <c r="I1017">
        <v>10.36</v>
      </c>
      <c r="J1017">
        <v>3529.09</v>
      </c>
      <c r="K1017" s="1">
        <v>46273</v>
      </c>
      <c r="L1017" t="s">
        <v>12878</v>
      </c>
      <c r="M1017">
        <f t="shared" si="180"/>
        <v>1</v>
      </c>
      <c r="N1017">
        <f>COUNTIF(Orders!$A:$A,C1017)</f>
        <v>0</v>
      </c>
      <c r="P1017">
        <f>COUNTIF(Orders!$H:$H,UPPER(SUBSTITUTE(TRIM(C1017),"-","")))</f>
        <v>1</v>
      </c>
      <c r="R1017" t="str">
        <f t="shared" si="181"/>
        <v>Matched Order Reference</v>
      </c>
      <c r="S1017">
        <f t="shared" si="182"/>
        <v>1</v>
      </c>
      <c r="V1017" cm="1">
        <f t="array" ref="V1017">IF(E1017&lt;&gt;"CAPTURE",0,SUMPRODUCT((MDR_Rates!$A$2:$A$10=F1017)*(G1017&gt;MDR_Rates!$B$2:$B$10)*((MDR_Rates!$C$2:$C$10="")+(G1017&lt;=MDR_Rates!$C$2:$C$10))*MDR_Rates!$D$2:$D$10))</f>
        <v>1.6</v>
      </c>
      <c r="W1017">
        <f t="shared" si="183"/>
        <v>57.55</v>
      </c>
      <c r="X1017">
        <f t="shared" si="184"/>
        <v>10.36</v>
      </c>
      <c r="Y1017">
        <f t="shared" si="185"/>
        <v>0</v>
      </c>
      <c r="Z1017">
        <f t="shared" si="186"/>
        <v>0</v>
      </c>
      <c r="AG1017" t="str">
        <f t="shared" si="187"/>
        <v/>
      </c>
      <c r="AI1017" t="str">
        <f t="shared" si="188"/>
        <v/>
      </c>
      <c r="AJ1017" t="str">
        <f t="shared" si="189"/>
        <v/>
      </c>
      <c r="AK1017" t="str">
        <f t="shared" si="190"/>
        <v>ORD26003409</v>
      </c>
      <c r="AL1017">
        <f>IF(E1017&lt;&gt;"CAPTURE","",COUNTIF(Orders!$H:$H,AK1017))</f>
        <v>1</v>
      </c>
      <c r="AP1017" t="str">
        <f t="shared" si="191"/>
        <v>Matched to Order</v>
      </c>
      <c r="AQ1017">
        <f>IF(COUNTIF($A$2:A1017,A1017)=1,1,0)</f>
        <v>1</v>
      </c>
    </row>
    <row r="1018" spans="1:43" x14ac:dyDescent="0.3">
      <c r="A1018" t="s">
        <v>13011</v>
      </c>
      <c r="C1018" t="s">
        <v>6968</v>
      </c>
      <c r="D1018" s="1">
        <v>46271</v>
      </c>
      <c r="E1018" t="s">
        <v>11819</v>
      </c>
      <c r="F1018" t="s">
        <v>9</v>
      </c>
      <c r="G1018">
        <v>8348</v>
      </c>
      <c r="H1018">
        <v>25.04</v>
      </c>
      <c r="I1018">
        <v>4.51</v>
      </c>
      <c r="J1018">
        <v>8318.4500000000007</v>
      </c>
      <c r="K1018" s="1">
        <v>46273</v>
      </c>
      <c r="L1018" t="s">
        <v>12878</v>
      </c>
      <c r="M1018">
        <f t="shared" si="180"/>
        <v>1</v>
      </c>
      <c r="N1018">
        <f>COUNTIF(Orders!$A:$A,C1018)</f>
        <v>1</v>
      </c>
      <c r="P1018">
        <f>COUNTIF(Orders!$H:$H,UPPER(SUBSTITUTE(TRIM(C1018),"-","")))</f>
        <v>1</v>
      </c>
      <c r="R1018" t="str">
        <f t="shared" si="181"/>
        <v>Matched Order Reference</v>
      </c>
      <c r="S1018">
        <f t="shared" si="182"/>
        <v>1</v>
      </c>
      <c r="V1018" cm="1">
        <f t="array" ref="V1018">IF(E1018&lt;&gt;"CAPTURE",0,SUMPRODUCT((MDR_Rates!$A$2:$A$10=F1018)*(G1018&gt;MDR_Rates!$B$2:$B$10)*((MDR_Rates!$C$2:$C$10="")+(G1018&lt;=MDR_Rates!$C$2:$C$10))*MDR_Rates!$D$2:$D$10))</f>
        <v>0.3</v>
      </c>
      <c r="W1018">
        <f t="shared" si="183"/>
        <v>25.04</v>
      </c>
      <c r="X1018">
        <f t="shared" si="184"/>
        <v>4.51</v>
      </c>
      <c r="Y1018">
        <f t="shared" si="185"/>
        <v>0</v>
      </c>
      <c r="Z1018">
        <f t="shared" si="186"/>
        <v>0</v>
      </c>
      <c r="AG1018" t="str">
        <f t="shared" si="187"/>
        <v/>
      </c>
      <c r="AI1018" t="str">
        <f t="shared" si="188"/>
        <v/>
      </c>
      <c r="AJ1018" t="str">
        <f t="shared" si="189"/>
        <v/>
      </c>
      <c r="AK1018" t="str">
        <f t="shared" si="190"/>
        <v>ORD26003506</v>
      </c>
      <c r="AL1018">
        <f>IF(E1018&lt;&gt;"CAPTURE","",COUNTIF(Orders!$H:$H,AK1018))</f>
        <v>1</v>
      </c>
      <c r="AP1018" t="str">
        <f t="shared" si="191"/>
        <v>Matched to Order</v>
      </c>
      <c r="AQ1018">
        <f>IF(COUNTIF($A$2:A1018,A1018)=1,1,0)</f>
        <v>1</v>
      </c>
    </row>
    <row r="1019" spans="1:43" x14ac:dyDescent="0.3">
      <c r="A1019" t="s">
        <v>13012</v>
      </c>
      <c r="C1019" t="s">
        <v>6990</v>
      </c>
      <c r="D1019" s="1">
        <v>46271</v>
      </c>
      <c r="E1019" t="s">
        <v>11819</v>
      </c>
      <c r="F1019" t="s">
        <v>44</v>
      </c>
      <c r="G1019">
        <v>3499</v>
      </c>
      <c r="H1019">
        <v>59.48</v>
      </c>
      <c r="I1019">
        <v>10.71</v>
      </c>
      <c r="J1019">
        <v>3428.81</v>
      </c>
      <c r="K1019" s="1">
        <v>46273</v>
      </c>
      <c r="L1019" t="s">
        <v>12878</v>
      </c>
      <c r="M1019">
        <f t="shared" si="180"/>
        <v>1</v>
      </c>
      <c r="N1019">
        <f>COUNTIF(Orders!$A:$A,C1019)</f>
        <v>1</v>
      </c>
      <c r="P1019">
        <f>COUNTIF(Orders!$H:$H,UPPER(SUBSTITUTE(TRIM(C1019),"-","")))</f>
        <v>1</v>
      </c>
      <c r="R1019" t="str">
        <f t="shared" si="181"/>
        <v>Matched Order Reference</v>
      </c>
      <c r="S1019">
        <f t="shared" si="182"/>
        <v>1</v>
      </c>
      <c r="V1019" cm="1">
        <f t="array" ref="V1019">IF(E1019&lt;&gt;"CAPTURE",0,SUMPRODUCT((MDR_Rates!$A$2:$A$10=F1019)*(G1019&gt;MDR_Rates!$B$2:$B$10)*((MDR_Rates!$C$2:$C$10="")+(G1019&lt;=MDR_Rates!$C$2:$C$10))*MDR_Rates!$D$2:$D$10))</f>
        <v>1.7</v>
      </c>
      <c r="W1019">
        <f t="shared" si="183"/>
        <v>59.48</v>
      </c>
      <c r="X1019">
        <f t="shared" si="184"/>
        <v>10.71</v>
      </c>
      <c r="Y1019">
        <f t="shared" si="185"/>
        <v>0</v>
      </c>
      <c r="Z1019">
        <f t="shared" si="186"/>
        <v>0</v>
      </c>
      <c r="AG1019" t="str">
        <f t="shared" si="187"/>
        <v/>
      </c>
      <c r="AI1019" t="str">
        <f t="shared" si="188"/>
        <v/>
      </c>
      <c r="AJ1019" t="str">
        <f t="shared" si="189"/>
        <v/>
      </c>
      <c r="AK1019" t="str">
        <f t="shared" si="190"/>
        <v>ORD26003518</v>
      </c>
      <c r="AL1019">
        <f>IF(E1019&lt;&gt;"CAPTURE","",COUNTIF(Orders!$H:$H,AK1019))</f>
        <v>1</v>
      </c>
      <c r="AP1019" t="str">
        <f t="shared" si="191"/>
        <v>Matched to Order</v>
      </c>
      <c r="AQ1019">
        <f>IF(COUNTIF($A$2:A1019,A1019)=1,1,0)</f>
        <v>1</v>
      </c>
    </row>
    <row r="1020" spans="1:43" x14ac:dyDescent="0.3">
      <c r="A1020" t="s">
        <v>13013</v>
      </c>
      <c r="C1020" t="s">
        <v>7022</v>
      </c>
      <c r="D1020" s="1">
        <v>46271</v>
      </c>
      <c r="E1020" t="s">
        <v>11819</v>
      </c>
      <c r="F1020" t="s">
        <v>17</v>
      </c>
      <c r="G1020">
        <v>8348</v>
      </c>
      <c r="H1020">
        <v>133.57</v>
      </c>
      <c r="I1020">
        <v>24.04</v>
      </c>
      <c r="J1020">
        <v>8190.39</v>
      </c>
      <c r="K1020" s="1">
        <v>46273</v>
      </c>
      <c r="L1020" t="s">
        <v>12878</v>
      </c>
      <c r="M1020">
        <f t="shared" si="180"/>
        <v>1</v>
      </c>
      <c r="N1020">
        <f>COUNTIF(Orders!$A:$A,C1020)</f>
        <v>1</v>
      </c>
      <c r="P1020">
        <f>COUNTIF(Orders!$H:$H,UPPER(SUBSTITUTE(TRIM(C1020),"-","")))</f>
        <v>1</v>
      </c>
      <c r="R1020" t="str">
        <f t="shared" si="181"/>
        <v>Matched Order Reference</v>
      </c>
      <c r="S1020">
        <f t="shared" si="182"/>
        <v>1</v>
      </c>
      <c r="V1020" cm="1">
        <f t="array" ref="V1020">IF(E1020&lt;&gt;"CAPTURE",0,SUMPRODUCT((MDR_Rates!$A$2:$A$10=F1020)*(G1020&gt;MDR_Rates!$B$2:$B$10)*((MDR_Rates!$C$2:$C$10="")+(G1020&lt;=MDR_Rates!$C$2:$C$10))*MDR_Rates!$D$2:$D$10))</f>
        <v>1.6</v>
      </c>
      <c r="W1020">
        <f t="shared" si="183"/>
        <v>133.57</v>
      </c>
      <c r="X1020">
        <f t="shared" si="184"/>
        <v>24.04</v>
      </c>
      <c r="Y1020">
        <f t="shared" si="185"/>
        <v>0</v>
      </c>
      <c r="Z1020">
        <f t="shared" si="186"/>
        <v>0</v>
      </c>
      <c r="AG1020" t="str">
        <f t="shared" si="187"/>
        <v/>
      </c>
      <c r="AI1020" t="str">
        <f t="shared" si="188"/>
        <v/>
      </c>
      <c r="AJ1020" t="str">
        <f t="shared" si="189"/>
        <v/>
      </c>
      <c r="AK1020" t="str">
        <f t="shared" si="190"/>
        <v>ORD26003534</v>
      </c>
      <c r="AL1020">
        <f>IF(E1020&lt;&gt;"CAPTURE","",COUNTIF(Orders!$H:$H,AK1020))</f>
        <v>1</v>
      </c>
      <c r="AP1020" t="str">
        <f t="shared" si="191"/>
        <v>Matched to Order</v>
      </c>
      <c r="AQ1020">
        <f>IF(COUNTIF($A$2:A1020,A1020)=1,1,0)</f>
        <v>1</v>
      </c>
    </row>
    <row r="1021" spans="1:43" x14ac:dyDescent="0.3">
      <c r="A1021" t="s">
        <v>13014</v>
      </c>
      <c r="C1021" t="s">
        <v>7034</v>
      </c>
      <c r="D1021" s="1">
        <v>46271</v>
      </c>
      <c r="E1021" t="s">
        <v>11819</v>
      </c>
      <c r="F1021" t="s">
        <v>17</v>
      </c>
      <c r="G1021">
        <v>1799</v>
      </c>
      <c r="H1021">
        <v>32.380000000000003</v>
      </c>
      <c r="I1021">
        <v>5.83</v>
      </c>
      <c r="J1021">
        <v>1760.79</v>
      </c>
      <c r="K1021" s="1">
        <v>46273</v>
      </c>
      <c r="L1021" t="s">
        <v>12878</v>
      </c>
      <c r="M1021">
        <f t="shared" si="180"/>
        <v>1</v>
      </c>
      <c r="N1021">
        <f>COUNTIF(Orders!$A:$A,C1021)</f>
        <v>1</v>
      </c>
      <c r="P1021">
        <f>COUNTIF(Orders!$H:$H,UPPER(SUBSTITUTE(TRIM(C1021),"-","")))</f>
        <v>1</v>
      </c>
      <c r="R1021" t="str">
        <f t="shared" si="181"/>
        <v>Matched Order Reference</v>
      </c>
      <c r="S1021">
        <f t="shared" si="182"/>
        <v>1</v>
      </c>
      <c r="V1021" cm="1">
        <f t="array" ref="V1021">IF(E1021&lt;&gt;"CAPTURE",0,SUMPRODUCT((MDR_Rates!$A$2:$A$10=F1021)*(G1021&gt;MDR_Rates!$B$2:$B$10)*((MDR_Rates!$C$2:$C$10="")+(G1021&lt;=MDR_Rates!$C$2:$C$10))*MDR_Rates!$D$2:$D$10))</f>
        <v>1.8</v>
      </c>
      <c r="W1021">
        <f t="shared" si="183"/>
        <v>32.380000000000003</v>
      </c>
      <c r="X1021">
        <f t="shared" si="184"/>
        <v>5.83</v>
      </c>
      <c r="Y1021">
        <f t="shared" si="185"/>
        <v>0</v>
      </c>
      <c r="Z1021">
        <f t="shared" si="186"/>
        <v>0</v>
      </c>
      <c r="AG1021" t="str">
        <f t="shared" si="187"/>
        <v/>
      </c>
      <c r="AI1021" t="str">
        <f t="shared" si="188"/>
        <v/>
      </c>
      <c r="AJ1021" t="str">
        <f t="shared" si="189"/>
        <v/>
      </c>
      <c r="AK1021" t="str">
        <f t="shared" si="190"/>
        <v>ORD26003540</v>
      </c>
      <c r="AL1021">
        <f>IF(E1021&lt;&gt;"CAPTURE","",COUNTIF(Orders!$H:$H,AK1021))</f>
        <v>1</v>
      </c>
      <c r="AP1021" t="str">
        <f t="shared" si="191"/>
        <v>Matched to Order</v>
      </c>
      <c r="AQ1021">
        <f>IF(COUNTIF($A$2:A1021,A1021)=1,1,0)</f>
        <v>1</v>
      </c>
    </row>
    <row r="1022" spans="1:43" x14ac:dyDescent="0.3">
      <c r="A1022" t="s">
        <v>13015</v>
      </c>
      <c r="C1022" t="s">
        <v>13016</v>
      </c>
      <c r="D1022" s="1">
        <v>46271</v>
      </c>
      <c r="E1022" t="s">
        <v>11819</v>
      </c>
      <c r="F1022" t="s">
        <v>17</v>
      </c>
      <c r="G1022">
        <v>299</v>
      </c>
      <c r="H1022">
        <v>5.38</v>
      </c>
      <c r="I1022">
        <v>0.97</v>
      </c>
      <c r="J1022">
        <v>292.64999999999998</v>
      </c>
      <c r="K1022" s="1">
        <v>46273</v>
      </c>
      <c r="L1022" t="s">
        <v>12878</v>
      </c>
      <c r="M1022">
        <f t="shared" si="180"/>
        <v>1</v>
      </c>
      <c r="N1022">
        <f>COUNTIF(Orders!$A:$A,C1022)</f>
        <v>1</v>
      </c>
      <c r="P1022">
        <f>COUNTIF(Orders!$H:$H,UPPER(SUBSTITUTE(TRIM(C1022),"-","")))</f>
        <v>1</v>
      </c>
      <c r="R1022" t="str">
        <f t="shared" si="181"/>
        <v>Matched Order Reference</v>
      </c>
      <c r="S1022">
        <f t="shared" si="182"/>
        <v>1</v>
      </c>
      <c r="V1022" cm="1">
        <f t="array" ref="V1022">IF(E1022&lt;&gt;"CAPTURE",0,SUMPRODUCT((MDR_Rates!$A$2:$A$10=F1022)*(G1022&gt;MDR_Rates!$B$2:$B$10)*((MDR_Rates!$C$2:$C$10="")+(G1022&lt;=MDR_Rates!$C$2:$C$10))*MDR_Rates!$D$2:$D$10))</f>
        <v>1.8</v>
      </c>
      <c r="W1022">
        <f t="shared" si="183"/>
        <v>5.38</v>
      </c>
      <c r="X1022">
        <f t="shared" si="184"/>
        <v>0.97</v>
      </c>
      <c r="Y1022">
        <f t="shared" si="185"/>
        <v>0</v>
      </c>
      <c r="Z1022">
        <f t="shared" si="186"/>
        <v>0</v>
      </c>
      <c r="AG1022" t="str">
        <f t="shared" si="187"/>
        <v/>
      </c>
      <c r="AI1022" t="str">
        <f t="shared" si="188"/>
        <v/>
      </c>
      <c r="AJ1022" t="str">
        <f t="shared" si="189"/>
        <v/>
      </c>
      <c r="AK1022" t="str">
        <f t="shared" si="190"/>
        <v>ORD26003555</v>
      </c>
      <c r="AL1022">
        <f>IF(E1022&lt;&gt;"CAPTURE","",COUNTIF(Orders!$H:$H,AK1022))</f>
        <v>1</v>
      </c>
      <c r="AP1022" t="str">
        <f t="shared" si="191"/>
        <v>Matched to Order</v>
      </c>
      <c r="AQ1022">
        <f>IF(COUNTIF($A$2:A1022,A1022)=1,1,0)</f>
        <v>1</v>
      </c>
    </row>
    <row r="1023" spans="1:43" x14ac:dyDescent="0.3">
      <c r="A1023" t="s">
        <v>13017</v>
      </c>
      <c r="C1023" t="s">
        <v>7103</v>
      </c>
      <c r="D1023" s="1">
        <v>46271</v>
      </c>
      <c r="E1023" t="s">
        <v>11819</v>
      </c>
      <c r="F1023" t="s">
        <v>17</v>
      </c>
      <c r="G1023">
        <v>3499</v>
      </c>
      <c r="H1023">
        <v>55.98</v>
      </c>
      <c r="I1023">
        <v>10.08</v>
      </c>
      <c r="J1023">
        <v>3432.94</v>
      </c>
      <c r="K1023" s="1">
        <v>46273</v>
      </c>
      <c r="L1023" t="s">
        <v>12878</v>
      </c>
      <c r="M1023">
        <f t="shared" si="180"/>
        <v>1</v>
      </c>
      <c r="N1023">
        <f>COUNTIF(Orders!$A:$A,C1023)</f>
        <v>1</v>
      </c>
      <c r="P1023">
        <f>COUNTIF(Orders!$H:$H,UPPER(SUBSTITUTE(TRIM(C1023),"-","")))</f>
        <v>1</v>
      </c>
      <c r="R1023" t="str">
        <f t="shared" si="181"/>
        <v>Matched Order Reference</v>
      </c>
      <c r="S1023">
        <f t="shared" si="182"/>
        <v>1</v>
      </c>
      <c r="V1023" cm="1">
        <f t="array" ref="V1023">IF(E1023&lt;&gt;"CAPTURE",0,SUMPRODUCT((MDR_Rates!$A$2:$A$10=F1023)*(G1023&gt;MDR_Rates!$B$2:$B$10)*((MDR_Rates!$C$2:$C$10="")+(G1023&lt;=MDR_Rates!$C$2:$C$10))*MDR_Rates!$D$2:$D$10))</f>
        <v>1.6</v>
      </c>
      <c r="W1023">
        <f t="shared" si="183"/>
        <v>55.98</v>
      </c>
      <c r="X1023">
        <f t="shared" si="184"/>
        <v>10.08</v>
      </c>
      <c r="Y1023">
        <f t="shared" si="185"/>
        <v>0</v>
      </c>
      <c r="Z1023">
        <f t="shared" si="186"/>
        <v>0</v>
      </c>
      <c r="AG1023" t="str">
        <f t="shared" si="187"/>
        <v/>
      </c>
      <c r="AI1023" t="str">
        <f t="shared" si="188"/>
        <v/>
      </c>
      <c r="AJ1023" t="str">
        <f t="shared" si="189"/>
        <v/>
      </c>
      <c r="AK1023" t="str">
        <f t="shared" si="190"/>
        <v>ORD26003575</v>
      </c>
      <c r="AL1023">
        <f>IF(E1023&lt;&gt;"CAPTURE","",COUNTIF(Orders!$H:$H,AK1023))</f>
        <v>1</v>
      </c>
      <c r="AP1023" t="str">
        <f t="shared" si="191"/>
        <v>Matched to Order</v>
      </c>
      <c r="AQ1023">
        <f>IF(COUNTIF($A$2:A1023,A1023)=1,1,0)</f>
        <v>1</v>
      </c>
    </row>
    <row r="1024" spans="1:43" x14ac:dyDescent="0.3">
      <c r="A1024" t="s">
        <v>13018</v>
      </c>
      <c r="C1024" t="s">
        <v>7111</v>
      </c>
      <c r="D1024" s="1">
        <v>46271</v>
      </c>
      <c r="E1024" t="s">
        <v>11819</v>
      </c>
      <c r="F1024" t="s">
        <v>17</v>
      </c>
      <c r="G1024">
        <v>7999</v>
      </c>
      <c r="H1024">
        <v>127.98</v>
      </c>
      <c r="I1024">
        <v>23.04</v>
      </c>
      <c r="J1024">
        <v>7847.98</v>
      </c>
      <c r="K1024" s="1">
        <v>46273</v>
      </c>
      <c r="L1024" t="s">
        <v>12878</v>
      </c>
      <c r="M1024">
        <f t="shared" si="180"/>
        <v>1</v>
      </c>
      <c r="N1024">
        <f>COUNTIF(Orders!$A:$A,C1024)</f>
        <v>1</v>
      </c>
      <c r="P1024">
        <f>COUNTIF(Orders!$H:$H,UPPER(SUBSTITUTE(TRIM(C1024),"-","")))</f>
        <v>1</v>
      </c>
      <c r="R1024" t="str">
        <f t="shared" si="181"/>
        <v>Matched Order Reference</v>
      </c>
      <c r="S1024">
        <f t="shared" si="182"/>
        <v>1</v>
      </c>
      <c r="V1024" cm="1">
        <f t="array" ref="V1024">IF(E1024&lt;&gt;"CAPTURE",0,SUMPRODUCT((MDR_Rates!$A$2:$A$10=F1024)*(G1024&gt;MDR_Rates!$B$2:$B$10)*((MDR_Rates!$C$2:$C$10="")+(G1024&lt;=MDR_Rates!$C$2:$C$10))*MDR_Rates!$D$2:$D$10))</f>
        <v>1.6</v>
      </c>
      <c r="W1024">
        <f t="shared" si="183"/>
        <v>127.98</v>
      </c>
      <c r="X1024">
        <f t="shared" si="184"/>
        <v>23.04</v>
      </c>
      <c r="Y1024">
        <f t="shared" si="185"/>
        <v>0</v>
      </c>
      <c r="Z1024">
        <f t="shared" si="186"/>
        <v>0</v>
      </c>
      <c r="AG1024" t="str">
        <f t="shared" si="187"/>
        <v/>
      </c>
      <c r="AI1024" t="str">
        <f t="shared" si="188"/>
        <v/>
      </c>
      <c r="AJ1024" t="str">
        <f t="shared" si="189"/>
        <v/>
      </c>
      <c r="AK1024" t="str">
        <f t="shared" si="190"/>
        <v>ORD26003579</v>
      </c>
      <c r="AL1024">
        <f>IF(E1024&lt;&gt;"CAPTURE","",COUNTIF(Orders!$H:$H,AK1024))</f>
        <v>1</v>
      </c>
      <c r="AP1024" t="str">
        <f t="shared" si="191"/>
        <v>Matched to Order</v>
      </c>
      <c r="AQ1024">
        <f>IF(COUNTIF($A$2:A1024,A1024)=1,1,0)</f>
        <v>1</v>
      </c>
    </row>
    <row r="1025" spans="1:43" x14ac:dyDescent="0.3">
      <c r="A1025" t="s">
        <v>13019</v>
      </c>
      <c r="C1025" t="s">
        <v>7115</v>
      </c>
      <c r="D1025" s="1">
        <v>46271</v>
      </c>
      <c r="E1025" t="s">
        <v>11819</v>
      </c>
      <c r="F1025" t="s">
        <v>9</v>
      </c>
      <c r="G1025">
        <v>1898</v>
      </c>
      <c r="H1025">
        <v>0</v>
      </c>
      <c r="I1025">
        <v>0</v>
      </c>
      <c r="J1025">
        <v>1898</v>
      </c>
      <c r="K1025" s="1">
        <v>46273</v>
      </c>
      <c r="L1025" t="s">
        <v>12878</v>
      </c>
      <c r="M1025">
        <f t="shared" si="180"/>
        <v>1</v>
      </c>
      <c r="N1025">
        <f>COUNTIF(Orders!$A:$A,C1025)</f>
        <v>1</v>
      </c>
      <c r="P1025">
        <f>COUNTIF(Orders!$H:$H,UPPER(SUBSTITUTE(TRIM(C1025),"-","")))</f>
        <v>1</v>
      </c>
      <c r="R1025" t="str">
        <f t="shared" si="181"/>
        <v>Matched Order Reference</v>
      </c>
      <c r="S1025">
        <f t="shared" si="182"/>
        <v>1</v>
      </c>
      <c r="V1025" cm="1">
        <f t="array" ref="V1025">IF(E1025&lt;&gt;"CAPTURE",0,SUMPRODUCT((MDR_Rates!$A$2:$A$10=F1025)*(G1025&gt;MDR_Rates!$B$2:$B$10)*((MDR_Rates!$C$2:$C$10="")+(G1025&lt;=MDR_Rates!$C$2:$C$10))*MDR_Rates!$D$2:$D$10))</f>
        <v>0</v>
      </c>
      <c r="W1025">
        <f t="shared" si="183"/>
        <v>0</v>
      </c>
      <c r="X1025">
        <f t="shared" si="184"/>
        <v>0</v>
      </c>
      <c r="Y1025">
        <f t="shared" si="185"/>
        <v>0</v>
      </c>
      <c r="Z1025">
        <f t="shared" si="186"/>
        <v>0</v>
      </c>
      <c r="AG1025" t="str">
        <f t="shared" si="187"/>
        <v/>
      </c>
      <c r="AI1025" t="str">
        <f t="shared" si="188"/>
        <v/>
      </c>
      <c r="AJ1025" t="str">
        <f t="shared" si="189"/>
        <v/>
      </c>
      <c r="AK1025" t="str">
        <f t="shared" si="190"/>
        <v>ORD26003581</v>
      </c>
      <c r="AL1025">
        <f>IF(E1025&lt;&gt;"CAPTURE","",COUNTIF(Orders!$H:$H,AK1025))</f>
        <v>1</v>
      </c>
      <c r="AP1025" t="str">
        <f t="shared" si="191"/>
        <v>Matched to Order</v>
      </c>
      <c r="AQ1025">
        <f>IF(COUNTIF($A$2:A1025,A1025)=1,1,0)</f>
        <v>1</v>
      </c>
    </row>
    <row r="1026" spans="1:43" x14ac:dyDescent="0.3">
      <c r="A1026" t="s">
        <v>13020</v>
      </c>
      <c r="C1026" t="s">
        <v>7276</v>
      </c>
      <c r="D1026" s="1">
        <v>46271</v>
      </c>
      <c r="E1026" t="s">
        <v>11819</v>
      </c>
      <c r="F1026" t="s">
        <v>33</v>
      </c>
      <c r="G1026">
        <v>3298</v>
      </c>
      <c r="H1026">
        <v>39.58</v>
      </c>
      <c r="I1026">
        <v>7.12</v>
      </c>
      <c r="J1026">
        <v>3251.3</v>
      </c>
      <c r="K1026" s="1">
        <v>46273</v>
      </c>
      <c r="L1026" t="s">
        <v>12878</v>
      </c>
      <c r="M1026">
        <f t="shared" si="180"/>
        <v>1</v>
      </c>
      <c r="N1026">
        <f>COUNTIF(Orders!$A:$A,C1026)</f>
        <v>1</v>
      </c>
      <c r="P1026">
        <f>COUNTIF(Orders!$H:$H,UPPER(SUBSTITUTE(TRIM(C1026),"-","")))</f>
        <v>1</v>
      </c>
      <c r="R1026" t="str">
        <f t="shared" si="181"/>
        <v>Matched Order Reference</v>
      </c>
      <c r="S1026">
        <f t="shared" si="182"/>
        <v>1</v>
      </c>
      <c r="V1026" cm="1">
        <f t="array" ref="V1026">IF(E1026&lt;&gt;"CAPTURE",0,SUMPRODUCT((MDR_Rates!$A$2:$A$10=F1026)*(G1026&gt;MDR_Rates!$B$2:$B$10)*((MDR_Rates!$C$2:$C$10="")+(G1026&lt;=MDR_Rates!$C$2:$C$10))*MDR_Rates!$D$2:$D$10))</f>
        <v>1.2</v>
      </c>
      <c r="W1026">
        <f t="shared" si="183"/>
        <v>39.58</v>
      </c>
      <c r="X1026">
        <f t="shared" si="184"/>
        <v>7.12</v>
      </c>
      <c r="Y1026">
        <f t="shared" si="185"/>
        <v>0</v>
      </c>
      <c r="Z1026">
        <f t="shared" si="186"/>
        <v>0</v>
      </c>
      <c r="AG1026" t="str">
        <f t="shared" si="187"/>
        <v/>
      </c>
      <c r="AI1026" t="str">
        <f t="shared" si="188"/>
        <v/>
      </c>
      <c r="AJ1026" t="str">
        <f t="shared" si="189"/>
        <v/>
      </c>
      <c r="AK1026" t="str">
        <f t="shared" si="190"/>
        <v>ORD26003665</v>
      </c>
      <c r="AL1026">
        <f>IF(E1026&lt;&gt;"CAPTURE","",COUNTIF(Orders!$H:$H,AK1026))</f>
        <v>1</v>
      </c>
      <c r="AP1026" t="str">
        <f t="shared" si="191"/>
        <v>Matched to Order</v>
      </c>
      <c r="AQ1026">
        <f>IF(COUNTIF($A$2:A1026,A1026)=1,1,0)</f>
        <v>1</v>
      </c>
    </row>
    <row r="1027" spans="1:43" x14ac:dyDescent="0.3">
      <c r="A1027" t="s">
        <v>13021</v>
      </c>
      <c r="C1027" t="s">
        <v>7291</v>
      </c>
      <c r="D1027" s="1">
        <v>46271</v>
      </c>
      <c r="E1027" t="s">
        <v>11819</v>
      </c>
      <c r="F1027" t="s">
        <v>9</v>
      </c>
      <c r="G1027">
        <v>1299</v>
      </c>
      <c r="H1027">
        <v>0</v>
      </c>
      <c r="I1027">
        <v>0</v>
      </c>
      <c r="J1027">
        <v>1299</v>
      </c>
      <c r="K1027" s="1">
        <v>46273</v>
      </c>
      <c r="L1027" t="s">
        <v>12878</v>
      </c>
      <c r="M1027">
        <f t="shared" ref="M1027:M1090" si="192">COUNTIF($A:$A,A1027)</f>
        <v>1</v>
      </c>
      <c r="N1027">
        <f>COUNTIF(Orders!$A:$A,C1027)</f>
        <v>1</v>
      </c>
      <c r="P1027">
        <f>COUNTIF(Orders!$H:$H,UPPER(SUBSTITUTE(TRIM(C1027),"-","")))</f>
        <v>1</v>
      </c>
      <c r="R1027" t="str">
        <f t="shared" ref="R1027:R1090" si="193">IF(E1027="REFUND","Refund",IF(P1027=0,"Unmatched Order Reference","Matched Order Reference"))</f>
        <v>Matched Order Reference</v>
      </c>
      <c r="S1027">
        <f t="shared" ref="S1027:S1090" si="194">COUNTIFS($C$2:$C$5753,C1027,$E$2:$E$5753,"CAPTURE")</f>
        <v>1</v>
      </c>
      <c r="V1027" cm="1">
        <f t="array" ref="V1027">IF(E1027&lt;&gt;"CAPTURE",0,SUMPRODUCT((MDR_Rates!$A$2:$A$10=F1027)*(G1027&gt;MDR_Rates!$B$2:$B$10)*((MDR_Rates!$C$2:$C$10="")+(G1027&lt;=MDR_Rates!$C$2:$C$10))*MDR_Rates!$D$2:$D$10))</f>
        <v>0</v>
      </c>
      <c r="W1027">
        <f t="shared" ref="W1027:W1090" si="195">IF(E1027&lt;&gt;"CAPTURE",0,ROUND(G1027*V1027/100,2))</f>
        <v>0</v>
      </c>
      <c r="X1027">
        <f t="shared" ref="X1027:X1090" si="196">IF(E1027&lt;&gt;"CAPTURE",0,ROUND(W1027*18/100,2))</f>
        <v>0</v>
      </c>
      <c r="Y1027">
        <f t="shared" ref="Y1027:Y1090" si="197">IF(E1027&lt;&gt;"CAPTURE",0,ROUND(H1027-W1027,2))</f>
        <v>0</v>
      </c>
      <c r="Z1027">
        <f t="shared" ref="Z1027:Z1090" si="198">IF(E1027&lt;&gt;"CAPTURE",0,ROUND(I1027-X1027,2))</f>
        <v>0</v>
      </c>
      <c r="AG1027" t="str">
        <f t="shared" ref="AG1027:AG1090" si="199">IF(E1027&lt;&gt;"REFUND","",IF(COUNTIFS($A:$A,B1027,$E:$E,"CAPTURE")=0,"Missing Original Capture","Original Capture Found"))</f>
        <v/>
      </c>
      <c r="AI1027" t="str">
        <f t="shared" ref="AI1027:AI1090" si="200">IF(E1027="REFUND",_xlfn.MAXIFS($G:$G,$A:$A,B1027,$E:$E,"CAPTURE"),"")</f>
        <v/>
      </c>
      <c r="AJ1027" t="str">
        <f t="shared" ref="AJ1027:AJ1090" si="201">IF(E1027&lt;&gt;"REFUND","",IF(G1027&gt;AI1027,"Refund Exceeds Capture",IF(ABS(G1027-AI1027)&lt;0.01,"Full Refund","Partial Refund")))</f>
        <v/>
      </c>
      <c r="AK1027" t="str">
        <f t="shared" ref="AK1027:AK1090" si="202">UPPER(SUBSTITUTE(TRIM(C1027),"-",""))</f>
        <v>ORD26003673</v>
      </c>
      <c r="AL1027">
        <f>IF(E1027&lt;&gt;"CAPTURE","",COUNTIF(Orders!$H:$H,AK1027))</f>
        <v>1</v>
      </c>
      <c r="AP1027" t="str">
        <f t="shared" ref="AP1027:AP1090" si="203">IF(E1027&lt;&gt;"CAPTURE","",IF(M1027&gt;1,"Duplicate ID - Review",IF(AL1027=0,"Unmatched Order",IF(AL1027=1,"Matched to Order","Multiple Order Matches"))))</f>
        <v>Matched to Order</v>
      </c>
      <c r="AQ1027">
        <f>IF(COUNTIF($A$2:A1027,A1027)=1,1,0)</f>
        <v>1</v>
      </c>
    </row>
    <row r="1028" spans="1:43" x14ac:dyDescent="0.3">
      <c r="A1028" t="s">
        <v>13022</v>
      </c>
      <c r="C1028" t="s">
        <v>7772</v>
      </c>
      <c r="D1028" s="1">
        <v>46271</v>
      </c>
      <c r="E1028" t="s">
        <v>11819</v>
      </c>
      <c r="F1028" t="s">
        <v>9</v>
      </c>
      <c r="G1028">
        <v>2398</v>
      </c>
      <c r="H1028">
        <v>7.19</v>
      </c>
      <c r="I1028">
        <v>1.29</v>
      </c>
      <c r="J1028">
        <v>2389.52</v>
      </c>
      <c r="K1028" s="1">
        <v>46273</v>
      </c>
      <c r="L1028" t="s">
        <v>12878</v>
      </c>
      <c r="M1028">
        <f t="shared" si="192"/>
        <v>1</v>
      </c>
      <c r="N1028">
        <f>COUNTIF(Orders!$A:$A,C1028)</f>
        <v>1</v>
      </c>
      <c r="P1028">
        <f>COUNTIF(Orders!$H:$H,UPPER(SUBSTITUTE(TRIM(C1028),"-","")))</f>
        <v>1</v>
      </c>
      <c r="R1028" t="str">
        <f t="shared" si="193"/>
        <v>Matched Order Reference</v>
      </c>
      <c r="S1028">
        <f t="shared" si="194"/>
        <v>1</v>
      </c>
      <c r="V1028" cm="1">
        <f t="array" ref="V1028">IF(E1028&lt;&gt;"CAPTURE",0,SUMPRODUCT((MDR_Rates!$A$2:$A$10=F1028)*(G1028&gt;MDR_Rates!$B$2:$B$10)*((MDR_Rates!$C$2:$C$10="")+(G1028&lt;=MDR_Rates!$C$2:$C$10))*MDR_Rates!$D$2:$D$10))</f>
        <v>0.3</v>
      </c>
      <c r="W1028">
        <f t="shared" si="195"/>
        <v>7.19</v>
      </c>
      <c r="X1028">
        <f t="shared" si="196"/>
        <v>1.29</v>
      </c>
      <c r="Y1028">
        <f t="shared" si="197"/>
        <v>0</v>
      </c>
      <c r="Z1028">
        <f t="shared" si="198"/>
        <v>0</v>
      </c>
      <c r="AG1028" t="str">
        <f t="shared" si="199"/>
        <v/>
      </c>
      <c r="AI1028" t="str">
        <f t="shared" si="200"/>
        <v/>
      </c>
      <c r="AJ1028" t="str">
        <f t="shared" si="201"/>
        <v/>
      </c>
      <c r="AK1028" t="str">
        <f t="shared" si="202"/>
        <v>ORD26003916</v>
      </c>
      <c r="AL1028">
        <f>IF(E1028&lt;&gt;"CAPTURE","",COUNTIF(Orders!$H:$H,AK1028))</f>
        <v>1</v>
      </c>
      <c r="AP1028" t="str">
        <f t="shared" si="203"/>
        <v>Matched to Order</v>
      </c>
      <c r="AQ1028">
        <f>IF(COUNTIF($A$2:A1028,A1028)=1,1,0)</f>
        <v>1</v>
      </c>
    </row>
    <row r="1029" spans="1:43" x14ac:dyDescent="0.3">
      <c r="A1029" t="s">
        <v>13023</v>
      </c>
      <c r="C1029" t="s">
        <v>7813</v>
      </c>
      <c r="D1029" s="1">
        <v>46271</v>
      </c>
      <c r="E1029" t="s">
        <v>11819</v>
      </c>
      <c r="F1029" t="s">
        <v>9</v>
      </c>
      <c r="G1029">
        <v>2999</v>
      </c>
      <c r="H1029">
        <v>9</v>
      </c>
      <c r="I1029">
        <v>1.62</v>
      </c>
      <c r="J1029">
        <v>2988.38</v>
      </c>
      <c r="K1029" s="1">
        <v>46273</v>
      </c>
      <c r="L1029" t="s">
        <v>12878</v>
      </c>
      <c r="M1029">
        <f t="shared" si="192"/>
        <v>1</v>
      </c>
      <c r="N1029">
        <f>COUNTIF(Orders!$A:$A,C1029)</f>
        <v>1</v>
      </c>
      <c r="P1029">
        <f>COUNTIF(Orders!$H:$H,UPPER(SUBSTITUTE(TRIM(C1029),"-","")))</f>
        <v>1</v>
      </c>
      <c r="R1029" t="str">
        <f t="shared" si="193"/>
        <v>Matched Order Reference</v>
      </c>
      <c r="S1029">
        <f t="shared" si="194"/>
        <v>1</v>
      </c>
      <c r="V1029" cm="1">
        <f t="array" ref="V1029">IF(E1029&lt;&gt;"CAPTURE",0,SUMPRODUCT((MDR_Rates!$A$2:$A$10=F1029)*(G1029&gt;MDR_Rates!$B$2:$B$10)*((MDR_Rates!$C$2:$C$10="")+(G1029&lt;=MDR_Rates!$C$2:$C$10))*MDR_Rates!$D$2:$D$10))</f>
        <v>0.3</v>
      </c>
      <c r="W1029">
        <f t="shared" si="195"/>
        <v>9</v>
      </c>
      <c r="X1029">
        <f t="shared" si="196"/>
        <v>1.62</v>
      </c>
      <c r="Y1029">
        <f t="shared" si="197"/>
        <v>0</v>
      </c>
      <c r="Z1029">
        <f t="shared" si="198"/>
        <v>0</v>
      </c>
      <c r="AG1029" t="str">
        <f t="shared" si="199"/>
        <v/>
      </c>
      <c r="AI1029" t="str">
        <f t="shared" si="200"/>
        <v/>
      </c>
      <c r="AJ1029" t="str">
        <f t="shared" si="201"/>
        <v/>
      </c>
      <c r="AK1029" t="str">
        <f t="shared" si="202"/>
        <v>ORD26003937</v>
      </c>
      <c r="AL1029">
        <f>IF(E1029&lt;&gt;"CAPTURE","",COUNTIF(Orders!$H:$H,AK1029))</f>
        <v>1</v>
      </c>
      <c r="AP1029" t="str">
        <f t="shared" si="203"/>
        <v>Matched to Order</v>
      </c>
      <c r="AQ1029">
        <f>IF(COUNTIF($A$2:A1029,A1029)=1,1,0)</f>
        <v>1</v>
      </c>
    </row>
    <row r="1030" spans="1:43" x14ac:dyDescent="0.3">
      <c r="A1030" t="s">
        <v>13024</v>
      </c>
      <c r="C1030" t="s">
        <v>7930</v>
      </c>
      <c r="D1030" s="1">
        <v>46271</v>
      </c>
      <c r="E1030" t="s">
        <v>11819</v>
      </c>
      <c r="F1030" t="s">
        <v>9</v>
      </c>
      <c r="G1030">
        <v>2999</v>
      </c>
      <c r="H1030">
        <v>9</v>
      </c>
      <c r="I1030">
        <v>1.62</v>
      </c>
      <c r="J1030">
        <v>2988.38</v>
      </c>
      <c r="K1030" s="1">
        <v>46273</v>
      </c>
      <c r="L1030" t="s">
        <v>12878</v>
      </c>
      <c r="M1030">
        <f t="shared" si="192"/>
        <v>1</v>
      </c>
      <c r="N1030">
        <f>COUNTIF(Orders!$A:$A,C1030)</f>
        <v>1</v>
      </c>
      <c r="P1030">
        <f>COUNTIF(Orders!$H:$H,UPPER(SUBSTITUTE(TRIM(C1030),"-","")))</f>
        <v>1</v>
      </c>
      <c r="R1030" t="str">
        <f t="shared" si="193"/>
        <v>Matched Order Reference</v>
      </c>
      <c r="S1030">
        <f t="shared" si="194"/>
        <v>1</v>
      </c>
      <c r="V1030" cm="1">
        <f t="array" ref="V1030">IF(E1030&lt;&gt;"CAPTURE",0,SUMPRODUCT((MDR_Rates!$A$2:$A$10=F1030)*(G1030&gt;MDR_Rates!$B$2:$B$10)*((MDR_Rates!$C$2:$C$10="")+(G1030&lt;=MDR_Rates!$C$2:$C$10))*MDR_Rates!$D$2:$D$10))</f>
        <v>0.3</v>
      </c>
      <c r="W1030">
        <f t="shared" si="195"/>
        <v>9</v>
      </c>
      <c r="X1030">
        <f t="shared" si="196"/>
        <v>1.62</v>
      </c>
      <c r="Y1030">
        <f t="shared" si="197"/>
        <v>0</v>
      </c>
      <c r="Z1030">
        <f t="shared" si="198"/>
        <v>0</v>
      </c>
      <c r="AG1030" t="str">
        <f t="shared" si="199"/>
        <v/>
      </c>
      <c r="AI1030" t="str">
        <f t="shared" si="200"/>
        <v/>
      </c>
      <c r="AJ1030" t="str">
        <f t="shared" si="201"/>
        <v/>
      </c>
      <c r="AK1030" t="str">
        <f t="shared" si="202"/>
        <v>ORD26003996</v>
      </c>
      <c r="AL1030">
        <f>IF(E1030&lt;&gt;"CAPTURE","",COUNTIF(Orders!$H:$H,AK1030))</f>
        <v>1</v>
      </c>
      <c r="AP1030" t="str">
        <f t="shared" si="203"/>
        <v>Matched to Order</v>
      </c>
      <c r="AQ1030">
        <f>IF(COUNTIF($A$2:A1030,A1030)=1,1,0)</f>
        <v>1</v>
      </c>
    </row>
    <row r="1031" spans="1:43" x14ac:dyDescent="0.3">
      <c r="A1031" t="s">
        <v>13025</v>
      </c>
      <c r="C1031" t="s">
        <v>7948</v>
      </c>
      <c r="D1031" s="1">
        <v>46271</v>
      </c>
      <c r="E1031" t="s">
        <v>11819</v>
      </c>
      <c r="F1031" t="s">
        <v>9</v>
      </c>
      <c r="G1031">
        <v>1798</v>
      </c>
      <c r="H1031">
        <v>0</v>
      </c>
      <c r="I1031">
        <v>0</v>
      </c>
      <c r="J1031">
        <v>1798</v>
      </c>
      <c r="K1031" s="1">
        <v>46273</v>
      </c>
      <c r="L1031" t="s">
        <v>12878</v>
      </c>
      <c r="M1031">
        <f t="shared" si="192"/>
        <v>1</v>
      </c>
      <c r="N1031">
        <f>COUNTIF(Orders!$A:$A,C1031)</f>
        <v>1</v>
      </c>
      <c r="P1031">
        <f>COUNTIF(Orders!$H:$H,UPPER(SUBSTITUTE(TRIM(C1031),"-","")))</f>
        <v>1</v>
      </c>
      <c r="R1031" t="str">
        <f t="shared" si="193"/>
        <v>Matched Order Reference</v>
      </c>
      <c r="S1031">
        <f t="shared" si="194"/>
        <v>1</v>
      </c>
      <c r="V1031" cm="1">
        <f t="array" ref="V1031">IF(E1031&lt;&gt;"CAPTURE",0,SUMPRODUCT((MDR_Rates!$A$2:$A$10=F1031)*(G1031&gt;MDR_Rates!$B$2:$B$10)*((MDR_Rates!$C$2:$C$10="")+(G1031&lt;=MDR_Rates!$C$2:$C$10))*MDR_Rates!$D$2:$D$10))</f>
        <v>0</v>
      </c>
      <c r="W1031">
        <f t="shared" si="195"/>
        <v>0</v>
      </c>
      <c r="X1031">
        <f t="shared" si="196"/>
        <v>0</v>
      </c>
      <c r="Y1031">
        <f t="shared" si="197"/>
        <v>0</v>
      </c>
      <c r="Z1031">
        <f t="shared" si="198"/>
        <v>0</v>
      </c>
      <c r="AG1031" t="str">
        <f t="shared" si="199"/>
        <v/>
      </c>
      <c r="AI1031" t="str">
        <f t="shared" si="200"/>
        <v/>
      </c>
      <c r="AJ1031" t="str">
        <f t="shared" si="201"/>
        <v/>
      </c>
      <c r="AK1031" t="str">
        <f t="shared" si="202"/>
        <v>ORD26004006</v>
      </c>
      <c r="AL1031">
        <f>IF(E1031&lt;&gt;"CAPTURE","",COUNTIF(Orders!$H:$H,AK1031))</f>
        <v>1</v>
      </c>
      <c r="AP1031" t="str">
        <f t="shared" si="203"/>
        <v>Matched to Order</v>
      </c>
      <c r="AQ1031">
        <f>IF(COUNTIF($A$2:A1031,A1031)=1,1,0)</f>
        <v>1</v>
      </c>
    </row>
    <row r="1032" spans="1:43" x14ac:dyDescent="0.3">
      <c r="A1032" t="s">
        <v>13026</v>
      </c>
      <c r="C1032" t="s">
        <v>8030</v>
      </c>
      <c r="D1032" s="1">
        <v>46271</v>
      </c>
      <c r="E1032" t="s">
        <v>11819</v>
      </c>
      <c r="F1032" t="s">
        <v>17</v>
      </c>
      <c r="G1032">
        <v>7999</v>
      </c>
      <c r="H1032">
        <v>127.98</v>
      </c>
      <c r="I1032">
        <v>23.04</v>
      </c>
      <c r="J1032">
        <v>7847.98</v>
      </c>
      <c r="K1032" s="1">
        <v>46273</v>
      </c>
      <c r="L1032" t="s">
        <v>12878</v>
      </c>
      <c r="M1032">
        <f t="shared" si="192"/>
        <v>1</v>
      </c>
      <c r="N1032">
        <f>COUNTIF(Orders!$A:$A,C1032)</f>
        <v>1</v>
      </c>
      <c r="P1032">
        <f>COUNTIF(Orders!$H:$H,UPPER(SUBSTITUTE(TRIM(C1032),"-","")))</f>
        <v>1</v>
      </c>
      <c r="R1032" t="str">
        <f t="shared" si="193"/>
        <v>Matched Order Reference</v>
      </c>
      <c r="S1032">
        <f t="shared" si="194"/>
        <v>1</v>
      </c>
      <c r="V1032" cm="1">
        <f t="array" ref="V1032">IF(E1032&lt;&gt;"CAPTURE",0,SUMPRODUCT((MDR_Rates!$A$2:$A$10=F1032)*(G1032&gt;MDR_Rates!$B$2:$B$10)*((MDR_Rates!$C$2:$C$10="")+(G1032&lt;=MDR_Rates!$C$2:$C$10))*MDR_Rates!$D$2:$D$10))</f>
        <v>1.6</v>
      </c>
      <c r="W1032">
        <f t="shared" si="195"/>
        <v>127.98</v>
      </c>
      <c r="X1032">
        <f t="shared" si="196"/>
        <v>23.04</v>
      </c>
      <c r="Y1032">
        <f t="shared" si="197"/>
        <v>0</v>
      </c>
      <c r="Z1032">
        <f t="shared" si="198"/>
        <v>0</v>
      </c>
      <c r="AG1032" t="str">
        <f t="shared" si="199"/>
        <v/>
      </c>
      <c r="AI1032" t="str">
        <f t="shared" si="200"/>
        <v/>
      </c>
      <c r="AJ1032" t="str">
        <f t="shared" si="201"/>
        <v/>
      </c>
      <c r="AK1032" t="str">
        <f t="shared" si="202"/>
        <v>ORD26004048</v>
      </c>
      <c r="AL1032">
        <f>IF(E1032&lt;&gt;"CAPTURE","",COUNTIF(Orders!$H:$H,AK1032))</f>
        <v>1</v>
      </c>
      <c r="AP1032" t="str">
        <f t="shared" si="203"/>
        <v>Matched to Order</v>
      </c>
      <c r="AQ1032">
        <f>IF(COUNTIF($A$2:A1032,A1032)=1,1,0)</f>
        <v>1</v>
      </c>
    </row>
    <row r="1033" spans="1:43" x14ac:dyDescent="0.3">
      <c r="A1033" t="s">
        <v>13027</v>
      </c>
      <c r="C1033" t="s">
        <v>8100</v>
      </c>
      <c r="D1033" s="1">
        <v>46271</v>
      </c>
      <c r="E1033" t="s">
        <v>11819</v>
      </c>
      <c r="F1033" t="s">
        <v>9</v>
      </c>
      <c r="G1033">
        <v>3397</v>
      </c>
      <c r="H1033">
        <v>10.19</v>
      </c>
      <c r="I1033">
        <v>1.83</v>
      </c>
      <c r="J1033">
        <v>3384.98</v>
      </c>
      <c r="K1033" s="1">
        <v>46273</v>
      </c>
      <c r="L1033" t="s">
        <v>12878</v>
      </c>
      <c r="M1033">
        <f t="shared" si="192"/>
        <v>1</v>
      </c>
      <c r="N1033">
        <f>COUNTIF(Orders!$A:$A,C1033)</f>
        <v>1</v>
      </c>
      <c r="P1033">
        <f>COUNTIF(Orders!$H:$H,UPPER(SUBSTITUTE(TRIM(C1033),"-","")))</f>
        <v>1</v>
      </c>
      <c r="R1033" t="str">
        <f t="shared" si="193"/>
        <v>Matched Order Reference</v>
      </c>
      <c r="S1033">
        <f t="shared" si="194"/>
        <v>1</v>
      </c>
      <c r="V1033" cm="1">
        <f t="array" ref="V1033">IF(E1033&lt;&gt;"CAPTURE",0,SUMPRODUCT((MDR_Rates!$A$2:$A$10=F1033)*(G1033&gt;MDR_Rates!$B$2:$B$10)*((MDR_Rates!$C$2:$C$10="")+(G1033&lt;=MDR_Rates!$C$2:$C$10))*MDR_Rates!$D$2:$D$10))</f>
        <v>0.3</v>
      </c>
      <c r="W1033">
        <f t="shared" si="195"/>
        <v>10.19</v>
      </c>
      <c r="X1033">
        <f t="shared" si="196"/>
        <v>1.83</v>
      </c>
      <c r="Y1033">
        <f t="shared" si="197"/>
        <v>0</v>
      </c>
      <c r="Z1033">
        <f t="shared" si="198"/>
        <v>0</v>
      </c>
      <c r="AG1033" t="str">
        <f t="shared" si="199"/>
        <v/>
      </c>
      <c r="AI1033" t="str">
        <f t="shared" si="200"/>
        <v/>
      </c>
      <c r="AJ1033" t="str">
        <f t="shared" si="201"/>
        <v/>
      </c>
      <c r="AK1033" t="str">
        <f t="shared" si="202"/>
        <v>ORD26004084</v>
      </c>
      <c r="AL1033">
        <f>IF(E1033&lt;&gt;"CAPTURE","",COUNTIF(Orders!$H:$H,AK1033))</f>
        <v>1</v>
      </c>
      <c r="AP1033" t="str">
        <f t="shared" si="203"/>
        <v>Matched to Order</v>
      </c>
      <c r="AQ1033">
        <f>IF(COUNTIF($A$2:A1033,A1033)=1,1,0)</f>
        <v>1</v>
      </c>
    </row>
    <row r="1034" spans="1:43" x14ac:dyDescent="0.3">
      <c r="A1034" t="s">
        <v>13028</v>
      </c>
      <c r="C1034" t="s">
        <v>8322</v>
      </c>
      <c r="D1034" s="1">
        <v>46271</v>
      </c>
      <c r="E1034" t="s">
        <v>11819</v>
      </c>
      <c r="F1034" t="s">
        <v>17</v>
      </c>
      <c r="G1034">
        <v>799</v>
      </c>
      <c r="H1034">
        <v>14.38</v>
      </c>
      <c r="I1034">
        <v>2.59</v>
      </c>
      <c r="J1034">
        <v>782.03</v>
      </c>
      <c r="K1034" s="1">
        <v>46273</v>
      </c>
      <c r="L1034" t="s">
        <v>12878</v>
      </c>
      <c r="M1034">
        <f t="shared" si="192"/>
        <v>1</v>
      </c>
      <c r="N1034">
        <f>COUNTIF(Orders!$A:$A,C1034)</f>
        <v>1</v>
      </c>
      <c r="P1034">
        <f>COUNTIF(Orders!$H:$H,UPPER(SUBSTITUTE(TRIM(C1034),"-","")))</f>
        <v>1</v>
      </c>
      <c r="R1034" t="str">
        <f t="shared" si="193"/>
        <v>Matched Order Reference</v>
      </c>
      <c r="S1034">
        <f t="shared" si="194"/>
        <v>1</v>
      </c>
      <c r="V1034" cm="1">
        <f t="array" ref="V1034">IF(E1034&lt;&gt;"CAPTURE",0,SUMPRODUCT((MDR_Rates!$A$2:$A$10=F1034)*(G1034&gt;MDR_Rates!$B$2:$B$10)*((MDR_Rates!$C$2:$C$10="")+(G1034&lt;=MDR_Rates!$C$2:$C$10))*MDR_Rates!$D$2:$D$10))</f>
        <v>1.8</v>
      </c>
      <c r="W1034">
        <f t="shared" si="195"/>
        <v>14.38</v>
      </c>
      <c r="X1034">
        <f t="shared" si="196"/>
        <v>2.59</v>
      </c>
      <c r="Y1034">
        <f t="shared" si="197"/>
        <v>0</v>
      </c>
      <c r="Z1034">
        <f t="shared" si="198"/>
        <v>0</v>
      </c>
      <c r="AG1034" t="str">
        <f t="shared" si="199"/>
        <v/>
      </c>
      <c r="AI1034" t="str">
        <f t="shared" si="200"/>
        <v/>
      </c>
      <c r="AJ1034" t="str">
        <f t="shared" si="201"/>
        <v/>
      </c>
      <c r="AK1034" t="str">
        <f t="shared" si="202"/>
        <v>ORD26004199</v>
      </c>
      <c r="AL1034">
        <f>IF(E1034&lt;&gt;"CAPTURE","",COUNTIF(Orders!$H:$H,AK1034))</f>
        <v>1</v>
      </c>
      <c r="AP1034" t="str">
        <f t="shared" si="203"/>
        <v>Matched to Order</v>
      </c>
      <c r="AQ1034">
        <f>IF(COUNTIF($A$2:A1034,A1034)=1,1,0)</f>
        <v>1</v>
      </c>
    </row>
    <row r="1035" spans="1:43" x14ac:dyDescent="0.3">
      <c r="A1035" t="s">
        <v>13029</v>
      </c>
      <c r="C1035" t="s">
        <v>8468</v>
      </c>
      <c r="D1035" s="1">
        <v>46271</v>
      </c>
      <c r="E1035" t="s">
        <v>11819</v>
      </c>
      <c r="F1035" t="s">
        <v>9</v>
      </c>
      <c r="G1035">
        <v>4999</v>
      </c>
      <c r="H1035">
        <v>15</v>
      </c>
      <c r="I1035">
        <v>2.7</v>
      </c>
      <c r="J1035">
        <v>4981.3</v>
      </c>
      <c r="K1035" s="1">
        <v>46273</v>
      </c>
      <c r="L1035" t="s">
        <v>12878</v>
      </c>
      <c r="M1035">
        <f t="shared" si="192"/>
        <v>1</v>
      </c>
      <c r="N1035">
        <f>COUNTIF(Orders!$A:$A,C1035)</f>
        <v>1</v>
      </c>
      <c r="P1035">
        <f>COUNTIF(Orders!$H:$H,UPPER(SUBSTITUTE(TRIM(C1035),"-","")))</f>
        <v>1</v>
      </c>
      <c r="R1035" t="str">
        <f t="shared" si="193"/>
        <v>Matched Order Reference</v>
      </c>
      <c r="S1035">
        <f t="shared" si="194"/>
        <v>1</v>
      </c>
      <c r="V1035" cm="1">
        <f t="array" ref="V1035">IF(E1035&lt;&gt;"CAPTURE",0,SUMPRODUCT((MDR_Rates!$A$2:$A$10=F1035)*(G1035&gt;MDR_Rates!$B$2:$B$10)*((MDR_Rates!$C$2:$C$10="")+(G1035&lt;=MDR_Rates!$C$2:$C$10))*MDR_Rates!$D$2:$D$10))</f>
        <v>0.3</v>
      </c>
      <c r="W1035">
        <f t="shared" si="195"/>
        <v>15</v>
      </c>
      <c r="X1035">
        <f t="shared" si="196"/>
        <v>2.7</v>
      </c>
      <c r="Y1035">
        <f t="shared" si="197"/>
        <v>0</v>
      </c>
      <c r="Z1035">
        <f t="shared" si="198"/>
        <v>0</v>
      </c>
      <c r="AG1035" t="str">
        <f t="shared" si="199"/>
        <v/>
      </c>
      <c r="AI1035" t="str">
        <f t="shared" si="200"/>
        <v/>
      </c>
      <c r="AJ1035" t="str">
        <f t="shared" si="201"/>
        <v/>
      </c>
      <c r="AK1035" t="str">
        <f t="shared" si="202"/>
        <v>ORD26004274</v>
      </c>
      <c r="AL1035">
        <f>IF(E1035&lt;&gt;"CAPTURE","",COUNTIF(Orders!$H:$H,AK1035))</f>
        <v>1</v>
      </c>
      <c r="AP1035" t="str">
        <f t="shared" si="203"/>
        <v>Matched to Order</v>
      </c>
      <c r="AQ1035">
        <f>IF(COUNTIF($A$2:A1035,A1035)=1,1,0)</f>
        <v>1</v>
      </c>
    </row>
    <row r="1036" spans="1:43" x14ac:dyDescent="0.3">
      <c r="A1036" t="s">
        <v>13030</v>
      </c>
      <c r="C1036" t="s">
        <v>8508</v>
      </c>
      <c r="D1036" s="1">
        <v>46271</v>
      </c>
      <c r="E1036" t="s">
        <v>11819</v>
      </c>
      <c r="F1036" t="s">
        <v>9</v>
      </c>
      <c r="G1036">
        <v>4347</v>
      </c>
      <c r="H1036">
        <v>13.04</v>
      </c>
      <c r="I1036">
        <v>2.35</v>
      </c>
      <c r="J1036">
        <v>4331.6099999999997</v>
      </c>
      <c r="K1036" s="1">
        <v>46273</v>
      </c>
      <c r="L1036" t="s">
        <v>12878</v>
      </c>
      <c r="M1036">
        <f t="shared" si="192"/>
        <v>1</v>
      </c>
      <c r="N1036">
        <f>COUNTIF(Orders!$A:$A,C1036)</f>
        <v>1</v>
      </c>
      <c r="P1036">
        <f>COUNTIF(Orders!$H:$H,UPPER(SUBSTITUTE(TRIM(C1036),"-","")))</f>
        <v>1</v>
      </c>
      <c r="R1036" t="str">
        <f t="shared" si="193"/>
        <v>Matched Order Reference</v>
      </c>
      <c r="S1036">
        <f t="shared" si="194"/>
        <v>1</v>
      </c>
      <c r="V1036" cm="1">
        <f t="array" ref="V1036">IF(E1036&lt;&gt;"CAPTURE",0,SUMPRODUCT((MDR_Rates!$A$2:$A$10=F1036)*(G1036&gt;MDR_Rates!$B$2:$B$10)*((MDR_Rates!$C$2:$C$10="")+(G1036&lt;=MDR_Rates!$C$2:$C$10))*MDR_Rates!$D$2:$D$10))</f>
        <v>0.3</v>
      </c>
      <c r="W1036">
        <f t="shared" si="195"/>
        <v>13.04</v>
      </c>
      <c r="X1036">
        <f t="shared" si="196"/>
        <v>2.35</v>
      </c>
      <c r="Y1036">
        <f t="shared" si="197"/>
        <v>0</v>
      </c>
      <c r="Z1036">
        <f t="shared" si="198"/>
        <v>0</v>
      </c>
      <c r="AG1036" t="str">
        <f t="shared" si="199"/>
        <v/>
      </c>
      <c r="AI1036" t="str">
        <f t="shared" si="200"/>
        <v/>
      </c>
      <c r="AJ1036" t="str">
        <f t="shared" si="201"/>
        <v/>
      </c>
      <c r="AK1036" t="str">
        <f t="shared" si="202"/>
        <v>ORD26004294</v>
      </c>
      <c r="AL1036">
        <f>IF(E1036&lt;&gt;"CAPTURE","",COUNTIF(Orders!$H:$H,AK1036))</f>
        <v>1</v>
      </c>
      <c r="AP1036" t="str">
        <f t="shared" si="203"/>
        <v>Matched to Order</v>
      </c>
      <c r="AQ1036">
        <f>IF(COUNTIF($A$2:A1036,A1036)=1,1,0)</f>
        <v>1</v>
      </c>
    </row>
    <row r="1037" spans="1:43" x14ac:dyDescent="0.3">
      <c r="A1037" t="s">
        <v>13031</v>
      </c>
      <c r="C1037" t="s">
        <v>8526</v>
      </c>
      <c r="D1037" s="1">
        <v>46271</v>
      </c>
      <c r="E1037" t="s">
        <v>11819</v>
      </c>
      <c r="F1037" t="s">
        <v>9</v>
      </c>
      <c r="G1037">
        <v>1499</v>
      </c>
      <c r="H1037">
        <v>0</v>
      </c>
      <c r="I1037">
        <v>0</v>
      </c>
      <c r="J1037">
        <v>1499</v>
      </c>
      <c r="K1037" s="1">
        <v>46273</v>
      </c>
      <c r="L1037" t="s">
        <v>12878</v>
      </c>
      <c r="M1037">
        <f t="shared" si="192"/>
        <v>1</v>
      </c>
      <c r="N1037">
        <f>COUNTIF(Orders!$A:$A,C1037)</f>
        <v>1</v>
      </c>
      <c r="P1037">
        <f>COUNTIF(Orders!$H:$H,UPPER(SUBSTITUTE(TRIM(C1037),"-","")))</f>
        <v>1</v>
      </c>
      <c r="R1037" t="str">
        <f t="shared" si="193"/>
        <v>Matched Order Reference</v>
      </c>
      <c r="S1037">
        <f t="shared" si="194"/>
        <v>1</v>
      </c>
      <c r="V1037" cm="1">
        <f t="array" ref="V1037">IF(E1037&lt;&gt;"CAPTURE",0,SUMPRODUCT((MDR_Rates!$A$2:$A$10=F1037)*(G1037&gt;MDR_Rates!$B$2:$B$10)*((MDR_Rates!$C$2:$C$10="")+(G1037&lt;=MDR_Rates!$C$2:$C$10))*MDR_Rates!$D$2:$D$10))</f>
        <v>0</v>
      </c>
      <c r="W1037">
        <f t="shared" si="195"/>
        <v>0</v>
      </c>
      <c r="X1037">
        <f t="shared" si="196"/>
        <v>0</v>
      </c>
      <c r="Y1037">
        <f t="shared" si="197"/>
        <v>0</v>
      </c>
      <c r="Z1037">
        <f t="shared" si="198"/>
        <v>0</v>
      </c>
      <c r="AG1037" t="str">
        <f t="shared" si="199"/>
        <v/>
      </c>
      <c r="AI1037" t="str">
        <f t="shared" si="200"/>
        <v/>
      </c>
      <c r="AJ1037" t="str">
        <f t="shared" si="201"/>
        <v/>
      </c>
      <c r="AK1037" t="str">
        <f t="shared" si="202"/>
        <v>ORD26004303</v>
      </c>
      <c r="AL1037">
        <f>IF(E1037&lt;&gt;"CAPTURE","",COUNTIF(Orders!$H:$H,AK1037))</f>
        <v>1</v>
      </c>
      <c r="AP1037" t="str">
        <f t="shared" si="203"/>
        <v>Matched to Order</v>
      </c>
      <c r="AQ1037">
        <f>IF(COUNTIF($A$2:A1037,A1037)=1,1,0)</f>
        <v>1</v>
      </c>
    </row>
    <row r="1038" spans="1:43" x14ac:dyDescent="0.3">
      <c r="A1038" t="s">
        <v>13032</v>
      </c>
      <c r="C1038" t="s">
        <v>8759</v>
      </c>
      <c r="D1038" s="1">
        <v>46271</v>
      </c>
      <c r="E1038" t="s">
        <v>11819</v>
      </c>
      <c r="F1038" t="s">
        <v>9</v>
      </c>
      <c r="G1038">
        <v>349</v>
      </c>
      <c r="H1038">
        <v>0</v>
      </c>
      <c r="I1038">
        <v>0</v>
      </c>
      <c r="J1038">
        <v>349</v>
      </c>
      <c r="K1038" s="1">
        <v>46273</v>
      </c>
      <c r="L1038" t="s">
        <v>12878</v>
      </c>
      <c r="M1038">
        <f t="shared" si="192"/>
        <v>1</v>
      </c>
      <c r="N1038">
        <f>COUNTIF(Orders!$A:$A,C1038)</f>
        <v>1</v>
      </c>
      <c r="P1038">
        <f>COUNTIF(Orders!$H:$H,UPPER(SUBSTITUTE(TRIM(C1038),"-","")))</f>
        <v>1</v>
      </c>
      <c r="R1038" t="str">
        <f t="shared" si="193"/>
        <v>Matched Order Reference</v>
      </c>
      <c r="S1038">
        <f t="shared" si="194"/>
        <v>1</v>
      </c>
      <c r="V1038" cm="1">
        <f t="array" ref="V1038">IF(E1038&lt;&gt;"CAPTURE",0,SUMPRODUCT((MDR_Rates!$A$2:$A$10=F1038)*(G1038&gt;MDR_Rates!$B$2:$B$10)*((MDR_Rates!$C$2:$C$10="")+(G1038&lt;=MDR_Rates!$C$2:$C$10))*MDR_Rates!$D$2:$D$10))</f>
        <v>0</v>
      </c>
      <c r="W1038">
        <f t="shared" si="195"/>
        <v>0</v>
      </c>
      <c r="X1038">
        <f t="shared" si="196"/>
        <v>0</v>
      </c>
      <c r="Y1038">
        <f t="shared" si="197"/>
        <v>0</v>
      </c>
      <c r="Z1038">
        <f t="shared" si="198"/>
        <v>0</v>
      </c>
      <c r="AG1038" t="str">
        <f t="shared" si="199"/>
        <v/>
      </c>
      <c r="AI1038" t="str">
        <f t="shared" si="200"/>
        <v/>
      </c>
      <c r="AJ1038" t="str">
        <f t="shared" si="201"/>
        <v/>
      </c>
      <c r="AK1038" t="str">
        <f t="shared" si="202"/>
        <v>ORD26004421</v>
      </c>
      <c r="AL1038">
        <f>IF(E1038&lt;&gt;"CAPTURE","",COUNTIF(Orders!$H:$H,AK1038))</f>
        <v>1</v>
      </c>
      <c r="AP1038" t="str">
        <f t="shared" si="203"/>
        <v>Matched to Order</v>
      </c>
      <c r="AQ1038">
        <f>IF(COUNTIF($A$2:A1038,A1038)=1,1,0)</f>
        <v>1</v>
      </c>
    </row>
    <row r="1039" spans="1:43" x14ac:dyDescent="0.3">
      <c r="A1039" t="s">
        <v>13033</v>
      </c>
      <c r="C1039" t="s">
        <v>8819</v>
      </c>
      <c r="D1039" s="1">
        <v>46271</v>
      </c>
      <c r="E1039" t="s">
        <v>11819</v>
      </c>
      <c r="F1039" t="s">
        <v>9</v>
      </c>
      <c r="G1039">
        <v>6297</v>
      </c>
      <c r="H1039">
        <v>18.89</v>
      </c>
      <c r="I1039">
        <v>3.4</v>
      </c>
      <c r="J1039">
        <v>6274.71</v>
      </c>
      <c r="K1039" s="1">
        <v>46273</v>
      </c>
      <c r="L1039" t="s">
        <v>12878</v>
      </c>
      <c r="M1039">
        <f t="shared" si="192"/>
        <v>1</v>
      </c>
      <c r="N1039">
        <f>COUNTIF(Orders!$A:$A,C1039)</f>
        <v>1</v>
      </c>
      <c r="P1039">
        <f>COUNTIF(Orders!$H:$H,UPPER(SUBSTITUTE(TRIM(C1039),"-","")))</f>
        <v>1</v>
      </c>
      <c r="R1039" t="str">
        <f t="shared" si="193"/>
        <v>Matched Order Reference</v>
      </c>
      <c r="S1039">
        <f t="shared" si="194"/>
        <v>1</v>
      </c>
      <c r="V1039" cm="1">
        <f t="array" ref="V1039">IF(E1039&lt;&gt;"CAPTURE",0,SUMPRODUCT((MDR_Rates!$A$2:$A$10=F1039)*(G1039&gt;MDR_Rates!$B$2:$B$10)*((MDR_Rates!$C$2:$C$10="")+(G1039&lt;=MDR_Rates!$C$2:$C$10))*MDR_Rates!$D$2:$D$10))</f>
        <v>0.3</v>
      </c>
      <c r="W1039">
        <f t="shared" si="195"/>
        <v>18.89</v>
      </c>
      <c r="X1039">
        <f t="shared" si="196"/>
        <v>3.4</v>
      </c>
      <c r="Y1039">
        <f t="shared" si="197"/>
        <v>0</v>
      </c>
      <c r="Z1039">
        <f t="shared" si="198"/>
        <v>0</v>
      </c>
      <c r="AG1039" t="str">
        <f t="shared" si="199"/>
        <v/>
      </c>
      <c r="AI1039" t="str">
        <f t="shared" si="200"/>
        <v/>
      </c>
      <c r="AJ1039" t="str">
        <f t="shared" si="201"/>
        <v/>
      </c>
      <c r="AK1039" t="str">
        <f t="shared" si="202"/>
        <v>ORD26004452</v>
      </c>
      <c r="AL1039">
        <f>IF(E1039&lt;&gt;"CAPTURE","",COUNTIF(Orders!$H:$H,AK1039))</f>
        <v>1</v>
      </c>
      <c r="AP1039" t="str">
        <f t="shared" si="203"/>
        <v>Matched to Order</v>
      </c>
      <c r="AQ1039">
        <f>IF(COUNTIF($A$2:A1039,A1039)=1,1,0)</f>
        <v>1</v>
      </c>
    </row>
    <row r="1040" spans="1:43" x14ac:dyDescent="0.3">
      <c r="A1040" t="s">
        <v>13034</v>
      </c>
      <c r="C1040" t="s">
        <v>8831</v>
      </c>
      <c r="D1040" s="1">
        <v>46271</v>
      </c>
      <c r="E1040" t="s">
        <v>11819</v>
      </c>
      <c r="F1040" t="s">
        <v>17</v>
      </c>
      <c r="G1040">
        <v>299</v>
      </c>
      <c r="H1040">
        <v>5.38</v>
      </c>
      <c r="I1040">
        <v>0.97</v>
      </c>
      <c r="J1040">
        <v>292.64999999999998</v>
      </c>
      <c r="K1040" s="1">
        <v>46273</v>
      </c>
      <c r="L1040" t="s">
        <v>12878</v>
      </c>
      <c r="M1040">
        <f t="shared" si="192"/>
        <v>1</v>
      </c>
      <c r="N1040">
        <f>COUNTIF(Orders!$A:$A,C1040)</f>
        <v>1</v>
      </c>
      <c r="P1040">
        <f>COUNTIF(Orders!$H:$H,UPPER(SUBSTITUTE(TRIM(C1040),"-","")))</f>
        <v>1</v>
      </c>
      <c r="R1040" t="str">
        <f t="shared" si="193"/>
        <v>Matched Order Reference</v>
      </c>
      <c r="S1040">
        <f t="shared" si="194"/>
        <v>1</v>
      </c>
      <c r="V1040" cm="1">
        <f t="array" ref="V1040">IF(E1040&lt;&gt;"CAPTURE",0,SUMPRODUCT((MDR_Rates!$A$2:$A$10=F1040)*(G1040&gt;MDR_Rates!$B$2:$B$10)*((MDR_Rates!$C$2:$C$10="")+(G1040&lt;=MDR_Rates!$C$2:$C$10))*MDR_Rates!$D$2:$D$10))</f>
        <v>1.8</v>
      </c>
      <c r="W1040">
        <f t="shared" si="195"/>
        <v>5.38</v>
      </c>
      <c r="X1040">
        <f t="shared" si="196"/>
        <v>0.97</v>
      </c>
      <c r="Y1040">
        <f t="shared" si="197"/>
        <v>0</v>
      </c>
      <c r="Z1040">
        <f t="shared" si="198"/>
        <v>0</v>
      </c>
      <c r="AG1040" t="str">
        <f t="shared" si="199"/>
        <v/>
      </c>
      <c r="AI1040" t="str">
        <f t="shared" si="200"/>
        <v/>
      </c>
      <c r="AJ1040" t="str">
        <f t="shared" si="201"/>
        <v/>
      </c>
      <c r="AK1040" t="str">
        <f t="shared" si="202"/>
        <v>ORD26004458</v>
      </c>
      <c r="AL1040">
        <f>IF(E1040&lt;&gt;"CAPTURE","",COUNTIF(Orders!$H:$H,AK1040))</f>
        <v>1</v>
      </c>
      <c r="AP1040" t="str">
        <f t="shared" si="203"/>
        <v>Matched to Order</v>
      </c>
      <c r="AQ1040">
        <f>IF(COUNTIF($A$2:A1040,A1040)=1,1,0)</f>
        <v>1</v>
      </c>
    </row>
    <row r="1041" spans="1:43" x14ac:dyDescent="0.3">
      <c r="A1041" t="s">
        <v>13035</v>
      </c>
      <c r="C1041" t="s">
        <v>13036</v>
      </c>
      <c r="D1041" s="1">
        <v>46271</v>
      </c>
      <c r="E1041" t="s">
        <v>11819</v>
      </c>
      <c r="F1041" t="s">
        <v>17</v>
      </c>
      <c r="G1041">
        <v>2598</v>
      </c>
      <c r="H1041">
        <v>41.57</v>
      </c>
      <c r="I1041">
        <v>7.48</v>
      </c>
      <c r="J1041">
        <v>2548.9499999999998</v>
      </c>
      <c r="K1041" s="1">
        <v>46273</v>
      </c>
      <c r="L1041" t="s">
        <v>12878</v>
      </c>
      <c r="M1041">
        <f t="shared" si="192"/>
        <v>1</v>
      </c>
      <c r="N1041">
        <f>COUNTIF(Orders!$A:$A,C1041)</f>
        <v>1</v>
      </c>
      <c r="P1041">
        <f>COUNTIF(Orders!$H:$H,UPPER(SUBSTITUTE(TRIM(C1041),"-","")))</f>
        <v>1</v>
      </c>
      <c r="R1041" t="str">
        <f t="shared" si="193"/>
        <v>Matched Order Reference</v>
      </c>
      <c r="S1041">
        <f t="shared" si="194"/>
        <v>1</v>
      </c>
      <c r="V1041" cm="1">
        <f t="array" ref="V1041">IF(E1041&lt;&gt;"CAPTURE",0,SUMPRODUCT((MDR_Rates!$A$2:$A$10=F1041)*(G1041&gt;MDR_Rates!$B$2:$B$10)*((MDR_Rates!$C$2:$C$10="")+(G1041&lt;=MDR_Rates!$C$2:$C$10))*MDR_Rates!$D$2:$D$10))</f>
        <v>1.6</v>
      </c>
      <c r="W1041">
        <f t="shared" si="195"/>
        <v>41.57</v>
      </c>
      <c r="X1041">
        <f t="shared" si="196"/>
        <v>7.48</v>
      </c>
      <c r="Y1041">
        <f t="shared" si="197"/>
        <v>0</v>
      </c>
      <c r="Z1041">
        <f t="shared" si="198"/>
        <v>0</v>
      </c>
      <c r="AG1041" t="str">
        <f t="shared" si="199"/>
        <v/>
      </c>
      <c r="AI1041" t="str">
        <f t="shared" si="200"/>
        <v/>
      </c>
      <c r="AJ1041" t="str">
        <f t="shared" si="201"/>
        <v/>
      </c>
      <c r="AK1041" t="str">
        <f t="shared" si="202"/>
        <v>ORD26004499</v>
      </c>
      <c r="AL1041">
        <f>IF(E1041&lt;&gt;"CAPTURE","",COUNTIF(Orders!$H:$H,AK1041))</f>
        <v>1</v>
      </c>
      <c r="AP1041" t="str">
        <f t="shared" si="203"/>
        <v>Matched to Order</v>
      </c>
      <c r="AQ1041">
        <f>IF(COUNTIF($A$2:A1041,A1041)=1,1,0)</f>
        <v>1</v>
      </c>
    </row>
    <row r="1042" spans="1:43" x14ac:dyDescent="0.3">
      <c r="A1042" t="s">
        <v>13037</v>
      </c>
      <c r="C1042" t="s">
        <v>9010</v>
      </c>
      <c r="D1042" s="1">
        <v>46271</v>
      </c>
      <c r="E1042" t="s">
        <v>11819</v>
      </c>
      <c r="F1042" t="s">
        <v>9</v>
      </c>
      <c r="G1042">
        <v>3798</v>
      </c>
      <c r="H1042">
        <v>11.39</v>
      </c>
      <c r="I1042">
        <v>2.0499999999999998</v>
      </c>
      <c r="J1042">
        <v>3784.56</v>
      </c>
      <c r="K1042" s="1">
        <v>46273</v>
      </c>
      <c r="L1042" t="s">
        <v>12878</v>
      </c>
      <c r="M1042">
        <f t="shared" si="192"/>
        <v>1</v>
      </c>
      <c r="N1042">
        <f>COUNTIF(Orders!$A:$A,C1042)</f>
        <v>1</v>
      </c>
      <c r="P1042">
        <f>COUNTIF(Orders!$H:$H,UPPER(SUBSTITUTE(TRIM(C1042),"-","")))</f>
        <v>1</v>
      </c>
      <c r="R1042" t="str">
        <f t="shared" si="193"/>
        <v>Matched Order Reference</v>
      </c>
      <c r="S1042">
        <f t="shared" si="194"/>
        <v>1</v>
      </c>
      <c r="V1042" cm="1">
        <f t="array" ref="V1042">IF(E1042&lt;&gt;"CAPTURE",0,SUMPRODUCT((MDR_Rates!$A$2:$A$10=F1042)*(G1042&gt;MDR_Rates!$B$2:$B$10)*((MDR_Rates!$C$2:$C$10="")+(G1042&lt;=MDR_Rates!$C$2:$C$10))*MDR_Rates!$D$2:$D$10))</f>
        <v>0.3</v>
      </c>
      <c r="W1042">
        <f t="shared" si="195"/>
        <v>11.39</v>
      </c>
      <c r="X1042">
        <f t="shared" si="196"/>
        <v>2.0499999999999998</v>
      </c>
      <c r="Y1042">
        <f t="shared" si="197"/>
        <v>0</v>
      </c>
      <c r="Z1042">
        <f t="shared" si="198"/>
        <v>0</v>
      </c>
      <c r="AG1042" t="str">
        <f t="shared" si="199"/>
        <v/>
      </c>
      <c r="AI1042" t="str">
        <f t="shared" si="200"/>
        <v/>
      </c>
      <c r="AJ1042" t="str">
        <f t="shared" si="201"/>
        <v/>
      </c>
      <c r="AK1042" t="str">
        <f t="shared" si="202"/>
        <v>ORD26004550</v>
      </c>
      <c r="AL1042">
        <f>IF(E1042&lt;&gt;"CAPTURE","",COUNTIF(Orders!$H:$H,AK1042))</f>
        <v>1</v>
      </c>
      <c r="AP1042" t="str">
        <f t="shared" si="203"/>
        <v>Matched to Order</v>
      </c>
      <c r="AQ1042">
        <f>IF(COUNTIF($A$2:A1042,A1042)=1,1,0)</f>
        <v>1</v>
      </c>
    </row>
    <row r="1043" spans="1:43" x14ac:dyDescent="0.3">
      <c r="A1043" t="s">
        <v>13038</v>
      </c>
      <c r="C1043" t="s">
        <v>9050</v>
      </c>
      <c r="D1043" s="1">
        <v>46271</v>
      </c>
      <c r="E1043" t="s">
        <v>11819</v>
      </c>
      <c r="F1043" t="s">
        <v>9</v>
      </c>
      <c r="G1043">
        <v>2298</v>
      </c>
      <c r="H1043">
        <v>6.89</v>
      </c>
      <c r="I1043">
        <v>1.24</v>
      </c>
      <c r="J1043">
        <v>2289.87</v>
      </c>
      <c r="K1043" s="1">
        <v>46273</v>
      </c>
      <c r="L1043" t="s">
        <v>12878</v>
      </c>
      <c r="M1043">
        <f t="shared" si="192"/>
        <v>1</v>
      </c>
      <c r="N1043">
        <f>COUNTIF(Orders!$A:$A,C1043)</f>
        <v>1</v>
      </c>
      <c r="P1043">
        <f>COUNTIF(Orders!$H:$H,UPPER(SUBSTITUTE(TRIM(C1043),"-","")))</f>
        <v>1</v>
      </c>
      <c r="R1043" t="str">
        <f t="shared" si="193"/>
        <v>Matched Order Reference</v>
      </c>
      <c r="S1043">
        <f t="shared" si="194"/>
        <v>1</v>
      </c>
      <c r="V1043" cm="1">
        <f t="array" ref="V1043">IF(E1043&lt;&gt;"CAPTURE",0,SUMPRODUCT((MDR_Rates!$A$2:$A$10=F1043)*(G1043&gt;MDR_Rates!$B$2:$B$10)*((MDR_Rates!$C$2:$C$10="")+(G1043&lt;=MDR_Rates!$C$2:$C$10))*MDR_Rates!$D$2:$D$10))</f>
        <v>0.3</v>
      </c>
      <c r="W1043">
        <f t="shared" si="195"/>
        <v>6.89</v>
      </c>
      <c r="X1043">
        <f t="shared" si="196"/>
        <v>1.24</v>
      </c>
      <c r="Y1043">
        <f t="shared" si="197"/>
        <v>0</v>
      </c>
      <c r="Z1043">
        <f t="shared" si="198"/>
        <v>0</v>
      </c>
      <c r="AG1043" t="str">
        <f t="shared" si="199"/>
        <v/>
      </c>
      <c r="AI1043" t="str">
        <f t="shared" si="200"/>
        <v/>
      </c>
      <c r="AJ1043" t="str">
        <f t="shared" si="201"/>
        <v/>
      </c>
      <c r="AK1043" t="str">
        <f t="shared" si="202"/>
        <v>ORD26004570</v>
      </c>
      <c r="AL1043">
        <f>IF(E1043&lt;&gt;"CAPTURE","",COUNTIF(Orders!$H:$H,AK1043))</f>
        <v>1</v>
      </c>
      <c r="AP1043" t="str">
        <f t="shared" si="203"/>
        <v>Matched to Order</v>
      </c>
      <c r="AQ1043">
        <f>IF(COUNTIF($A$2:A1043,A1043)=1,1,0)</f>
        <v>1</v>
      </c>
    </row>
    <row r="1044" spans="1:43" x14ac:dyDescent="0.3">
      <c r="A1044" t="s">
        <v>13039</v>
      </c>
      <c r="C1044" t="s">
        <v>9184</v>
      </c>
      <c r="D1044" s="1">
        <v>46271</v>
      </c>
      <c r="E1044" t="s">
        <v>11819</v>
      </c>
      <c r="F1044" t="s">
        <v>17</v>
      </c>
      <c r="G1044">
        <v>8348</v>
      </c>
      <c r="H1044">
        <v>133.57</v>
      </c>
      <c r="I1044">
        <v>24.04</v>
      </c>
      <c r="J1044">
        <v>8190.39</v>
      </c>
      <c r="K1044" s="1">
        <v>46273</v>
      </c>
      <c r="L1044" t="s">
        <v>12878</v>
      </c>
      <c r="M1044">
        <f t="shared" si="192"/>
        <v>1</v>
      </c>
      <c r="N1044">
        <f>COUNTIF(Orders!$A:$A,C1044)</f>
        <v>1</v>
      </c>
      <c r="P1044">
        <f>COUNTIF(Orders!$H:$H,UPPER(SUBSTITUTE(TRIM(C1044),"-","")))</f>
        <v>1</v>
      </c>
      <c r="R1044" t="str">
        <f t="shared" si="193"/>
        <v>Matched Order Reference</v>
      </c>
      <c r="S1044">
        <f t="shared" si="194"/>
        <v>1</v>
      </c>
      <c r="V1044" cm="1">
        <f t="array" ref="V1044">IF(E1044&lt;&gt;"CAPTURE",0,SUMPRODUCT((MDR_Rates!$A$2:$A$10=F1044)*(G1044&gt;MDR_Rates!$B$2:$B$10)*((MDR_Rates!$C$2:$C$10="")+(G1044&lt;=MDR_Rates!$C$2:$C$10))*MDR_Rates!$D$2:$D$10))</f>
        <v>1.6</v>
      </c>
      <c r="W1044">
        <f t="shared" si="195"/>
        <v>133.57</v>
      </c>
      <c r="X1044">
        <f t="shared" si="196"/>
        <v>24.04</v>
      </c>
      <c r="Y1044">
        <f t="shared" si="197"/>
        <v>0</v>
      </c>
      <c r="Z1044">
        <f t="shared" si="198"/>
        <v>0</v>
      </c>
      <c r="AG1044" t="str">
        <f t="shared" si="199"/>
        <v/>
      </c>
      <c r="AI1044" t="str">
        <f t="shared" si="200"/>
        <v/>
      </c>
      <c r="AJ1044" t="str">
        <f t="shared" si="201"/>
        <v/>
      </c>
      <c r="AK1044" t="str">
        <f t="shared" si="202"/>
        <v>ORD26004639</v>
      </c>
      <c r="AL1044">
        <f>IF(E1044&lt;&gt;"CAPTURE","",COUNTIF(Orders!$H:$H,AK1044))</f>
        <v>1</v>
      </c>
      <c r="AP1044" t="str">
        <f t="shared" si="203"/>
        <v>Matched to Order</v>
      </c>
      <c r="AQ1044">
        <f>IF(COUNTIF($A$2:A1044,A1044)=1,1,0)</f>
        <v>1</v>
      </c>
    </row>
    <row r="1045" spans="1:43" x14ac:dyDescent="0.3">
      <c r="A1045" t="s">
        <v>13040</v>
      </c>
      <c r="C1045" t="s">
        <v>13041</v>
      </c>
      <c r="D1045" s="1">
        <v>46271</v>
      </c>
      <c r="E1045" t="s">
        <v>11819</v>
      </c>
      <c r="F1045" t="s">
        <v>9</v>
      </c>
      <c r="G1045">
        <v>599</v>
      </c>
      <c r="H1045">
        <v>0</v>
      </c>
      <c r="I1045">
        <v>0</v>
      </c>
      <c r="J1045">
        <v>599</v>
      </c>
      <c r="K1045" s="1">
        <v>46273</v>
      </c>
      <c r="L1045" t="s">
        <v>12878</v>
      </c>
      <c r="M1045">
        <f t="shared" si="192"/>
        <v>1</v>
      </c>
      <c r="N1045">
        <f>COUNTIF(Orders!$A:$A,C1045)</f>
        <v>0</v>
      </c>
      <c r="P1045">
        <f>COUNTIF(Orders!$H:$H,UPPER(SUBSTITUTE(TRIM(C1045),"-","")))</f>
        <v>1</v>
      </c>
      <c r="R1045" t="str">
        <f t="shared" si="193"/>
        <v>Matched Order Reference</v>
      </c>
      <c r="S1045">
        <f t="shared" si="194"/>
        <v>1</v>
      </c>
      <c r="V1045" cm="1">
        <f t="array" ref="V1045">IF(E1045&lt;&gt;"CAPTURE",0,SUMPRODUCT((MDR_Rates!$A$2:$A$10=F1045)*(G1045&gt;MDR_Rates!$B$2:$B$10)*((MDR_Rates!$C$2:$C$10="")+(G1045&lt;=MDR_Rates!$C$2:$C$10))*MDR_Rates!$D$2:$D$10))</f>
        <v>0</v>
      </c>
      <c r="W1045">
        <f t="shared" si="195"/>
        <v>0</v>
      </c>
      <c r="X1045">
        <f t="shared" si="196"/>
        <v>0</v>
      </c>
      <c r="Y1045">
        <f t="shared" si="197"/>
        <v>0</v>
      </c>
      <c r="Z1045">
        <f t="shared" si="198"/>
        <v>0</v>
      </c>
      <c r="AG1045" t="str">
        <f t="shared" si="199"/>
        <v/>
      </c>
      <c r="AI1045" t="str">
        <f t="shared" si="200"/>
        <v/>
      </c>
      <c r="AJ1045" t="str">
        <f t="shared" si="201"/>
        <v/>
      </c>
      <c r="AK1045" t="str">
        <f t="shared" si="202"/>
        <v>ORD26004648</v>
      </c>
      <c r="AL1045">
        <f>IF(E1045&lt;&gt;"CAPTURE","",COUNTIF(Orders!$H:$H,AK1045))</f>
        <v>1</v>
      </c>
      <c r="AP1045" t="str">
        <f t="shared" si="203"/>
        <v>Matched to Order</v>
      </c>
      <c r="AQ1045">
        <f>IF(COUNTIF($A$2:A1045,A1045)=1,1,0)</f>
        <v>1</v>
      </c>
    </row>
    <row r="1046" spans="1:43" x14ac:dyDescent="0.3">
      <c r="A1046" t="s">
        <v>13042</v>
      </c>
      <c r="C1046" t="s">
        <v>9216</v>
      </c>
      <c r="D1046" s="1">
        <v>46271</v>
      </c>
      <c r="E1046" t="s">
        <v>11819</v>
      </c>
      <c r="F1046" t="s">
        <v>9</v>
      </c>
      <c r="G1046">
        <v>349</v>
      </c>
      <c r="H1046">
        <v>0</v>
      </c>
      <c r="I1046">
        <v>0</v>
      </c>
      <c r="J1046">
        <v>349</v>
      </c>
      <c r="K1046" s="1">
        <v>46273</v>
      </c>
      <c r="L1046" t="s">
        <v>12878</v>
      </c>
      <c r="M1046">
        <f t="shared" si="192"/>
        <v>1</v>
      </c>
      <c r="N1046">
        <f>COUNTIF(Orders!$A:$A,C1046)</f>
        <v>1</v>
      </c>
      <c r="P1046">
        <f>COUNTIF(Orders!$H:$H,UPPER(SUBSTITUTE(TRIM(C1046),"-","")))</f>
        <v>1</v>
      </c>
      <c r="R1046" t="str">
        <f t="shared" si="193"/>
        <v>Matched Order Reference</v>
      </c>
      <c r="S1046">
        <f t="shared" si="194"/>
        <v>1</v>
      </c>
      <c r="V1046" cm="1">
        <f t="array" ref="V1046">IF(E1046&lt;&gt;"CAPTURE",0,SUMPRODUCT((MDR_Rates!$A$2:$A$10=F1046)*(G1046&gt;MDR_Rates!$B$2:$B$10)*((MDR_Rates!$C$2:$C$10="")+(G1046&lt;=MDR_Rates!$C$2:$C$10))*MDR_Rates!$D$2:$D$10))</f>
        <v>0</v>
      </c>
      <c r="W1046">
        <f t="shared" si="195"/>
        <v>0</v>
      </c>
      <c r="X1046">
        <f t="shared" si="196"/>
        <v>0</v>
      </c>
      <c r="Y1046">
        <f t="shared" si="197"/>
        <v>0</v>
      </c>
      <c r="Z1046">
        <f t="shared" si="198"/>
        <v>0</v>
      </c>
      <c r="AG1046" t="str">
        <f t="shared" si="199"/>
        <v/>
      </c>
      <c r="AI1046" t="str">
        <f t="shared" si="200"/>
        <v/>
      </c>
      <c r="AJ1046" t="str">
        <f t="shared" si="201"/>
        <v/>
      </c>
      <c r="AK1046" t="str">
        <f t="shared" si="202"/>
        <v>ORD26004656</v>
      </c>
      <c r="AL1046">
        <f>IF(E1046&lt;&gt;"CAPTURE","",COUNTIF(Orders!$H:$H,AK1046))</f>
        <v>1</v>
      </c>
      <c r="AP1046" t="str">
        <f t="shared" si="203"/>
        <v>Matched to Order</v>
      </c>
      <c r="AQ1046">
        <f>IF(COUNTIF($A$2:A1046,A1046)=1,1,0)</f>
        <v>1</v>
      </c>
    </row>
    <row r="1047" spans="1:43" x14ac:dyDescent="0.3">
      <c r="A1047" t="s">
        <v>13043</v>
      </c>
      <c r="C1047" t="s">
        <v>9234</v>
      </c>
      <c r="D1047" s="1">
        <v>46271</v>
      </c>
      <c r="E1047" t="s">
        <v>11819</v>
      </c>
      <c r="F1047" t="s">
        <v>44</v>
      </c>
      <c r="G1047">
        <v>2999</v>
      </c>
      <c r="H1047">
        <v>50.98</v>
      </c>
      <c r="I1047">
        <v>9.18</v>
      </c>
      <c r="J1047">
        <v>2938.84</v>
      </c>
      <c r="K1047" s="1">
        <v>46273</v>
      </c>
      <c r="L1047" t="s">
        <v>12878</v>
      </c>
      <c r="M1047">
        <f t="shared" si="192"/>
        <v>1</v>
      </c>
      <c r="N1047">
        <f>COUNTIF(Orders!$A:$A,C1047)</f>
        <v>1</v>
      </c>
      <c r="P1047">
        <f>COUNTIF(Orders!$H:$H,UPPER(SUBSTITUTE(TRIM(C1047),"-","")))</f>
        <v>1</v>
      </c>
      <c r="R1047" t="str">
        <f t="shared" si="193"/>
        <v>Matched Order Reference</v>
      </c>
      <c r="S1047">
        <f t="shared" si="194"/>
        <v>1</v>
      </c>
      <c r="V1047" cm="1">
        <f t="array" ref="V1047">IF(E1047&lt;&gt;"CAPTURE",0,SUMPRODUCT((MDR_Rates!$A$2:$A$10=F1047)*(G1047&gt;MDR_Rates!$B$2:$B$10)*((MDR_Rates!$C$2:$C$10="")+(G1047&lt;=MDR_Rates!$C$2:$C$10))*MDR_Rates!$D$2:$D$10))</f>
        <v>1.7</v>
      </c>
      <c r="W1047">
        <f t="shared" si="195"/>
        <v>50.98</v>
      </c>
      <c r="X1047">
        <f t="shared" si="196"/>
        <v>9.18</v>
      </c>
      <c r="Y1047">
        <f t="shared" si="197"/>
        <v>0</v>
      </c>
      <c r="Z1047">
        <f t="shared" si="198"/>
        <v>0</v>
      </c>
      <c r="AG1047" t="str">
        <f t="shared" si="199"/>
        <v/>
      </c>
      <c r="AI1047" t="str">
        <f t="shared" si="200"/>
        <v/>
      </c>
      <c r="AJ1047" t="str">
        <f t="shared" si="201"/>
        <v/>
      </c>
      <c r="AK1047" t="str">
        <f t="shared" si="202"/>
        <v>ORD26004665</v>
      </c>
      <c r="AL1047">
        <f>IF(E1047&lt;&gt;"CAPTURE","",COUNTIF(Orders!$H:$H,AK1047))</f>
        <v>1</v>
      </c>
      <c r="AP1047" t="str">
        <f t="shared" si="203"/>
        <v>Matched to Order</v>
      </c>
      <c r="AQ1047">
        <f>IF(COUNTIF($A$2:A1047,A1047)=1,1,0)</f>
        <v>1</v>
      </c>
    </row>
    <row r="1048" spans="1:43" x14ac:dyDescent="0.3">
      <c r="A1048" t="s">
        <v>13044</v>
      </c>
      <c r="C1048" t="s">
        <v>9251</v>
      </c>
      <c r="D1048" s="1">
        <v>46271</v>
      </c>
      <c r="E1048" t="s">
        <v>11819</v>
      </c>
      <c r="F1048" t="s">
        <v>17</v>
      </c>
      <c r="G1048">
        <v>499</v>
      </c>
      <c r="H1048">
        <v>8.98</v>
      </c>
      <c r="I1048">
        <v>1.62</v>
      </c>
      <c r="J1048">
        <v>488.4</v>
      </c>
      <c r="K1048" s="1">
        <v>46273</v>
      </c>
      <c r="L1048" t="s">
        <v>12878</v>
      </c>
      <c r="M1048">
        <f t="shared" si="192"/>
        <v>1</v>
      </c>
      <c r="N1048">
        <f>COUNTIF(Orders!$A:$A,C1048)</f>
        <v>1</v>
      </c>
      <c r="P1048">
        <f>COUNTIF(Orders!$H:$H,UPPER(SUBSTITUTE(TRIM(C1048),"-","")))</f>
        <v>1</v>
      </c>
      <c r="R1048" t="str">
        <f t="shared" si="193"/>
        <v>Matched Order Reference</v>
      </c>
      <c r="S1048">
        <f t="shared" si="194"/>
        <v>1</v>
      </c>
      <c r="V1048" cm="1">
        <f t="array" ref="V1048">IF(E1048&lt;&gt;"CAPTURE",0,SUMPRODUCT((MDR_Rates!$A$2:$A$10=F1048)*(G1048&gt;MDR_Rates!$B$2:$B$10)*((MDR_Rates!$C$2:$C$10="")+(G1048&lt;=MDR_Rates!$C$2:$C$10))*MDR_Rates!$D$2:$D$10))</f>
        <v>1.8</v>
      </c>
      <c r="W1048">
        <f t="shared" si="195"/>
        <v>8.98</v>
      </c>
      <c r="X1048">
        <f t="shared" si="196"/>
        <v>1.62</v>
      </c>
      <c r="Y1048">
        <f t="shared" si="197"/>
        <v>0</v>
      </c>
      <c r="Z1048">
        <f t="shared" si="198"/>
        <v>0</v>
      </c>
      <c r="AG1048" t="str">
        <f t="shared" si="199"/>
        <v/>
      </c>
      <c r="AI1048" t="str">
        <f t="shared" si="200"/>
        <v/>
      </c>
      <c r="AJ1048" t="str">
        <f t="shared" si="201"/>
        <v/>
      </c>
      <c r="AK1048" t="str">
        <f t="shared" si="202"/>
        <v>ORD26004674</v>
      </c>
      <c r="AL1048">
        <f>IF(E1048&lt;&gt;"CAPTURE","",COUNTIF(Orders!$H:$H,AK1048))</f>
        <v>1</v>
      </c>
      <c r="AP1048" t="str">
        <f t="shared" si="203"/>
        <v>Matched to Order</v>
      </c>
      <c r="AQ1048">
        <f>IF(COUNTIF($A$2:A1048,A1048)=1,1,0)</f>
        <v>1</v>
      </c>
    </row>
    <row r="1049" spans="1:43" x14ac:dyDescent="0.3">
      <c r="A1049" t="s">
        <v>13045</v>
      </c>
      <c r="C1049" t="s">
        <v>9291</v>
      </c>
      <c r="D1049" s="1">
        <v>46271</v>
      </c>
      <c r="E1049" t="s">
        <v>11819</v>
      </c>
      <c r="F1049" t="s">
        <v>9</v>
      </c>
      <c r="G1049">
        <v>3298</v>
      </c>
      <c r="H1049">
        <v>9.89</v>
      </c>
      <c r="I1049">
        <v>1.78</v>
      </c>
      <c r="J1049">
        <v>3286.33</v>
      </c>
      <c r="K1049" s="1">
        <v>46273</v>
      </c>
      <c r="L1049" t="s">
        <v>12878</v>
      </c>
      <c r="M1049">
        <f t="shared" si="192"/>
        <v>1</v>
      </c>
      <c r="N1049">
        <f>COUNTIF(Orders!$A:$A,C1049)</f>
        <v>1</v>
      </c>
      <c r="P1049">
        <f>COUNTIF(Orders!$H:$H,UPPER(SUBSTITUTE(TRIM(C1049),"-","")))</f>
        <v>1</v>
      </c>
      <c r="R1049" t="str">
        <f t="shared" si="193"/>
        <v>Matched Order Reference</v>
      </c>
      <c r="S1049">
        <f t="shared" si="194"/>
        <v>1</v>
      </c>
      <c r="V1049" cm="1">
        <f t="array" ref="V1049">IF(E1049&lt;&gt;"CAPTURE",0,SUMPRODUCT((MDR_Rates!$A$2:$A$10=F1049)*(G1049&gt;MDR_Rates!$B$2:$B$10)*((MDR_Rates!$C$2:$C$10="")+(G1049&lt;=MDR_Rates!$C$2:$C$10))*MDR_Rates!$D$2:$D$10))</f>
        <v>0.3</v>
      </c>
      <c r="W1049">
        <f t="shared" si="195"/>
        <v>9.89</v>
      </c>
      <c r="X1049">
        <f t="shared" si="196"/>
        <v>1.78</v>
      </c>
      <c r="Y1049">
        <f t="shared" si="197"/>
        <v>0</v>
      </c>
      <c r="Z1049">
        <f t="shared" si="198"/>
        <v>0</v>
      </c>
      <c r="AG1049" t="str">
        <f t="shared" si="199"/>
        <v/>
      </c>
      <c r="AI1049" t="str">
        <f t="shared" si="200"/>
        <v/>
      </c>
      <c r="AJ1049" t="str">
        <f t="shared" si="201"/>
        <v/>
      </c>
      <c r="AK1049" t="str">
        <f t="shared" si="202"/>
        <v>ORD26004694</v>
      </c>
      <c r="AL1049">
        <f>IF(E1049&lt;&gt;"CAPTURE","",COUNTIF(Orders!$H:$H,AK1049))</f>
        <v>1</v>
      </c>
      <c r="AP1049" t="str">
        <f t="shared" si="203"/>
        <v>Matched to Order</v>
      </c>
      <c r="AQ1049">
        <f>IF(COUNTIF($A$2:A1049,A1049)=1,1,0)</f>
        <v>1</v>
      </c>
    </row>
    <row r="1050" spans="1:43" x14ac:dyDescent="0.3">
      <c r="A1050" t="s">
        <v>13046</v>
      </c>
      <c r="C1050" t="s">
        <v>9303</v>
      </c>
      <c r="D1050" s="1">
        <v>46271</v>
      </c>
      <c r="E1050" t="s">
        <v>11819</v>
      </c>
      <c r="F1050" t="s">
        <v>9</v>
      </c>
      <c r="G1050">
        <v>7999</v>
      </c>
      <c r="H1050">
        <v>24</v>
      </c>
      <c r="I1050">
        <v>4.32</v>
      </c>
      <c r="J1050">
        <v>7970.68</v>
      </c>
      <c r="K1050" s="1">
        <v>46273</v>
      </c>
      <c r="L1050" t="s">
        <v>12878</v>
      </c>
      <c r="M1050">
        <f t="shared" si="192"/>
        <v>1</v>
      </c>
      <c r="N1050">
        <f>COUNTIF(Orders!$A:$A,C1050)</f>
        <v>1</v>
      </c>
      <c r="P1050">
        <f>COUNTIF(Orders!$H:$H,UPPER(SUBSTITUTE(TRIM(C1050),"-","")))</f>
        <v>1</v>
      </c>
      <c r="R1050" t="str">
        <f t="shared" si="193"/>
        <v>Matched Order Reference</v>
      </c>
      <c r="S1050">
        <f t="shared" si="194"/>
        <v>1</v>
      </c>
      <c r="V1050" cm="1">
        <f t="array" ref="V1050">IF(E1050&lt;&gt;"CAPTURE",0,SUMPRODUCT((MDR_Rates!$A$2:$A$10=F1050)*(G1050&gt;MDR_Rates!$B$2:$B$10)*((MDR_Rates!$C$2:$C$10="")+(G1050&lt;=MDR_Rates!$C$2:$C$10))*MDR_Rates!$D$2:$D$10))</f>
        <v>0.3</v>
      </c>
      <c r="W1050">
        <f t="shared" si="195"/>
        <v>24</v>
      </c>
      <c r="X1050">
        <f t="shared" si="196"/>
        <v>4.32</v>
      </c>
      <c r="Y1050">
        <f t="shared" si="197"/>
        <v>0</v>
      </c>
      <c r="Z1050">
        <f t="shared" si="198"/>
        <v>0</v>
      </c>
      <c r="AG1050" t="str">
        <f t="shared" si="199"/>
        <v/>
      </c>
      <c r="AI1050" t="str">
        <f t="shared" si="200"/>
        <v/>
      </c>
      <c r="AJ1050" t="str">
        <f t="shared" si="201"/>
        <v/>
      </c>
      <c r="AK1050" t="str">
        <f t="shared" si="202"/>
        <v>ORD26004700</v>
      </c>
      <c r="AL1050">
        <f>IF(E1050&lt;&gt;"CAPTURE","",COUNTIF(Orders!$H:$H,AK1050))</f>
        <v>1</v>
      </c>
      <c r="AP1050" t="str">
        <f t="shared" si="203"/>
        <v>Matched to Order</v>
      </c>
      <c r="AQ1050">
        <f>IF(COUNTIF($A$2:A1050,A1050)=1,1,0)</f>
        <v>1</v>
      </c>
    </row>
    <row r="1051" spans="1:43" x14ac:dyDescent="0.3">
      <c r="A1051" t="s">
        <v>13047</v>
      </c>
      <c r="C1051" t="s">
        <v>9592</v>
      </c>
      <c r="D1051" s="1">
        <v>46271</v>
      </c>
      <c r="E1051" t="s">
        <v>11819</v>
      </c>
      <c r="F1051" t="s">
        <v>9</v>
      </c>
      <c r="G1051">
        <v>5597</v>
      </c>
      <c r="H1051">
        <v>16.79</v>
      </c>
      <c r="I1051">
        <v>3.02</v>
      </c>
      <c r="J1051">
        <v>5577.19</v>
      </c>
      <c r="K1051" s="1">
        <v>46273</v>
      </c>
      <c r="L1051" t="s">
        <v>12878</v>
      </c>
      <c r="M1051">
        <f t="shared" si="192"/>
        <v>1</v>
      </c>
      <c r="N1051">
        <f>COUNTIF(Orders!$A:$A,C1051)</f>
        <v>1</v>
      </c>
      <c r="P1051">
        <f>COUNTIF(Orders!$H:$H,UPPER(SUBSTITUTE(TRIM(C1051),"-","")))</f>
        <v>1</v>
      </c>
      <c r="R1051" t="str">
        <f t="shared" si="193"/>
        <v>Matched Order Reference</v>
      </c>
      <c r="S1051">
        <f t="shared" si="194"/>
        <v>1</v>
      </c>
      <c r="V1051" cm="1">
        <f t="array" ref="V1051">IF(E1051&lt;&gt;"CAPTURE",0,SUMPRODUCT((MDR_Rates!$A$2:$A$10=F1051)*(G1051&gt;MDR_Rates!$B$2:$B$10)*((MDR_Rates!$C$2:$C$10="")+(G1051&lt;=MDR_Rates!$C$2:$C$10))*MDR_Rates!$D$2:$D$10))</f>
        <v>0.3</v>
      </c>
      <c r="W1051">
        <f t="shared" si="195"/>
        <v>16.79</v>
      </c>
      <c r="X1051">
        <f t="shared" si="196"/>
        <v>3.02</v>
      </c>
      <c r="Y1051">
        <f t="shared" si="197"/>
        <v>0</v>
      </c>
      <c r="Z1051">
        <f t="shared" si="198"/>
        <v>0</v>
      </c>
      <c r="AG1051" t="str">
        <f t="shared" si="199"/>
        <v/>
      </c>
      <c r="AI1051" t="str">
        <f t="shared" si="200"/>
        <v/>
      </c>
      <c r="AJ1051" t="str">
        <f t="shared" si="201"/>
        <v/>
      </c>
      <c r="AK1051" t="str">
        <f t="shared" si="202"/>
        <v>ORD26004850</v>
      </c>
      <c r="AL1051">
        <f>IF(E1051&lt;&gt;"CAPTURE","",COUNTIF(Orders!$H:$H,AK1051))</f>
        <v>1</v>
      </c>
      <c r="AP1051" t="str">
        <f t="shared" si="203"/>
        <v>Matched to Order</v>
      </c>
      <c r="AQ1051">
        <f>IF(COUNTIF($A$2:A1051,A1051)=1,1,0)</f>
        <v>1</v>
      </c>
    </row>
    <row r="1052" spans="1:43" x14ac:dyDescent="0.3">
      <c r="A1052" t="s">
        <v>13048</v>
      </c>
      <c r="C1052" t="s">
        <v>9668</v>
      </c>
      <c r="D1052" s="1">
        <v>46271</v>
      </c>
      <c r="E1052" t="s">
        <v>11819</v>
      </c>
      <c r="F1052" t="s">
        <v>9</v>
      </c>
      <c r="G1052">
        <v>4999</v>
      </c>
      <c r="H1052">
        <v>15</v>
      </c>
      <c r="I1052">
        <v>2.7</v>
      </c>
      <c r="J1052">
        <v>4981.3</v>
      </c>
      <c r="K1052" s="1">
        <v>46273</v>
      </c>
      <c r="L1052" t="s">
        <v>12878</v>
      </c>
      <c r="M1052">
        <f t="shared" si="192"/>
        <v>1</v>
      </c>
      <c r="N1052">
        <f>COUNTIF(Orders!$A:$A,C1052)</f>
        <v>1</v>
      </c>
      <c r="P1052">
        <f>COUNTIF(Orders!$H:$H,UPPER(SUBSTITUTE(TRIM(C1052),"-","")))</f>
        <v>1</v>
      </c>
      <c r="R1052" t="str">
        <f t="shared" si="193"/>
        <v>Matched Order Reference</v>
      </c>
      <c r="S1052">
        <f t="shared" si="194"/>
        <v>1</v>
      </c>
      <c r="V1052" cm="1">
        <f t="array" ref="V1052">IF(E1052&lt;&gt;"CAPTURE",0,SUMPRODUCT((MDR_Rates!$A$2:$A$10=F1052)*(G1052&gt;MDR_Rates!$B$2:$B$10)*((MDR_Rates!$C$2:$C$10="")+(G1052&lt;=MDR_Rates!$C$2:$C$10))*MDR_Rates!$D$2:$D$10))</f>
        <v>0.3</v>
      </c>
      <c r="W1052">
        <f t="shared" si="195"/>
        <v>15</v>
      </c>
      <c r="X1052">
        <f t="shared" si="196"/>
        <v>2.7</v>
      </c>
      <c r="Y1052">
        <f t="shared" si="197"/>
        <v>0</v>
      </c>
      <c r="Z1052">
        <f t="shared" si="198"/>
        <v>0</v>
      </c>
      <c r="AG1052" t="str">
        <f t="shared" si="199"/>
        <v/>
      </c>
      <c r="AI1052" t="str">
        <f t="shared" si="200"/>
        <v/>
      </c>
      <c r="AJ1052" t="str">
        <f t="shared" si="201"/>
        <v/>
      </c>
      <c r="AK1052" t="str">
        <f t="shared" si="202"/>
        <v>ORD26004890</v>
      </c>
      <c r="AL1052">
        <f>IF(E1052&lt;&gt;"CAPTURE","",COUNTIF(Orders!$H:$H,AK1052))</f>
        <v>1</v>
      </c>
      <c r="AP1052" t="str">
        <f t="shared" si="203"/>
        <v>Matched to Order</v>
      </c>
      <c r="AQ1052">
        <f>IF(COUNTIF($A$2:A1052,A1052)=1,1,0)</f>
        <v>1</v>
      </c>
    </row>
    <row r="1053" spans="1:43" x14ac:dyDescent="0.3">
      <c r="A1053" t="s">
        <v>13049</v>
      </c>
      <c r="C1053" t="s">
        <v>9752</v>
      </c>
      <c r="D1053" s="1">
        <v>46271</v>
      </c>
      <c r="E1053" t="s">
        <v>11819</v>
      </c>
      <c r="F1053" t="s">
        <v>9</v>
      </c>
      <c r="G1053">
        <v>12097</v>
      </c>
      <c r="H1053">
        <v>36.29</v>
      </c>
      <c r="I1053">
        <v>6.53</v>
      </c>
      <c r="J1053">
        <v>12054.18</v>
      </c>
      <c r="K1053" s="1">
        <v>46273</v>
      </c>
      <c r="L1053" t="s">
        <v>12878</v>
      </c>
      <c r="M1053">
        <f t="shared" si="192"/>
        <v>1</v>
      </c>
      <c r="N1053">
        <f>COUNTIF(Orders!$A:$A,C1053)</f>
        <v>1</v>
      </c>
      <c r="P1053">
        <f>COUNTIF(Orders!$H:$H,UPPER(SUBSTITUTE(TRIM(C1053),"-","")))</f>
        <v>1</v>
      </c>
      <c r="R1053" t="str">
        <f t="shared" si="193"/>
        <v>Matched Order Reference</v>
      </c>
      <c r="S1053">
        <f t="shared" si="194"/>
        <v>1</v>
      </c>
      <c r="V1053" cm="1">
        <f t="array" ref="V1053">IF(E1053&lt;&gt;"CAPTURE",0,SUMPRODUCT((MDR_Rates!$A$2:$A$10=F1053)*(G1053&gt;MDR_Rates!$B$2:$B$10)*((MDR_Rates!$C$2:$C$10="")+(G1053&lt;=MDR_Rates!$C$2:$C$10))*MDR_Rates!$D$2:$D$10))</f>
        <v>0.3</v>
      </c>
      <c r="W1053">
        <f t="shared" si="195"/>
        <v>36.29</v>
      </c>
      <c r="X1053">
        <f t="shared" si="196"/>
        <v>6.53</v>
      </c>
      <c r="Y1053">
        <f t="shared" si="197"/>
        <v>0</v>
      </c>
      <c r="Z1053">
        <f t="shared" si="198"/>
        <v>0</v>
      </c>
      <c r="AG1053" t="str">
        <f t="shared" si="199"/>
        <v/>
      </c>
      <c r="AI1053" t="str">
        <f t="shared" si="200"/>
        <v/>
      </c>
      <c r="AJ1053" t="str">
        <f t="shared" si="201"/>
        <v/>
      </c>
      <c r="AK1053" t="str">
        <f t="shared" si="202"/>
        <v>ORD26004933</v>
      </c>
      <c r="AL1053">
        <f>IF(E1053&lt;&gt;"CAPTURE","",COUNTIF(Orders!$H:$H,AK1053))</f>
        <v>1</v>
      </c>
      <c r="AP1053" t="str">
        <f t="shared" si="203"/>
        <v>Matched to Order</v>
      </c>
      <c r="AQ1053">
        <f>IF(COUNTIF($A$2:A1053,A1053)=1,1,0)</f>
        <v>1</v>
      </c>
    </row>
    <row r="1054" spans="1:43" x14ac:dyDescent="0.3">
      <c r="A1054" t="s">
        <v>13050</v>
      </c>
      <c r="C1054" t="s">
        <v>9760</v>
      </c>
      <c r="D1054" s="1">
        <v>46271</v>
      </c>
      <c r="E1054" t="s">
        <v>11819</v>
      </c>
      <c r="F1054" t="s">
        <v>33</v>
      </c>
      <c r="G1054">
        <v>299</v>
      </c>
      <c r="H1054">
        <v>4.49</v>
      </c>
      <c r="I1054">
        <v>0.81</v>
      </c>
      <c r="J1054">
        <v>293.7</v>
      </c>
      <c r="K1054" s="1">
        <v>46273</v>
      </c>
      <c r="L1054" t="s">
        <v>12878</v>
      </c>
      <c r="M1054">
        <f t="shared" si="192"/>
        <v>1</v>
      </c>
      <c r="N1054">
        <f>COUNTIF(Orders!$A:$A,C1054)</f>
        <v>1</v>
      </c>
      <c r="P1054">
        <f>COUNTIF(Orders!$H:$H,UPPER(SUBSTITUTE(TRIM(C1054),"-","")))</f>
        <v>1</v>
      </c>
      <c r="R1054" t="str">
        <f t="shared" si="193"/>
        <v>Matched Order Reference</v>
      </c>
      <c r="S1054">
        <f t="shared" si="194"/>
        <v>1</v>
      </c>
      <c r="V1054" cm="1">
        <f t="array" ref="V1054">IF(E1054&lt;&gt;"CAPTURE",0,SUMPRODUCT((MDR_Rates!$A$2:$A$10=F1054)*(G1054&gt;MDR_Rates!$B$2:$B$10)*((MDR_Rates!$C$2:$C$10="")+(G1054&lt;=MDR_Rates!$C$2:$C$10))*MDR_Rates!$D$2:$D$10))</f>
        <v>1.5</v>
      </c>
      <c r="W1054">
        <f t="shared" si="195"/>
        <v>4.49</v>
      </c>
      <c r="X1054">
        <f t="shared" si="196"/>
        <v>0.81</v>
      </c>
      <c r="Y1054">
        <f t="shared" si="197"/>
        <v>0</v>
      </c>
      <c r="Z1054">
        <f t="shared" si="198"/>
        <v>0</v>
      </c>
      <c r="AG1054" t="str">
        <f t="shared" si="199"/>
        <v/>
      </c>
      <c r="AI1054" t="str">
        <f t="shared" si="200"/>
        <v/>
      </c>
      <c r="AJ1054" t="str">
        <f t="shared" si="201"/>
        <v/>
      </c>
      <c r="AK1054" t="str">
        <f t="shared" si="202"/>
        <v>ORD26004937</v>
      </c>
      <c r="AL1054">
        <f>IF(E1054&lt;&gt;"CAPTURE","",COUNTIF(Orders!$H:$H,AK1054))</f>
        <v>1</v>
      </c>
      <c r="AP1054" t="str">
        <f t="shared" si="203"/>
        <v>Matched to Order</v>
      </c>
      <c r="AQ1054">
        <f>IF(COUNTIF($A$2:A1054,A1054)=1,1,0)</f>
        <v>1</v>
      </c>
    </row>
    <row r="1055" spans="1:43" x14ac:dyDescent="0.3">
      <c r="A1055" t="s">
        <v>13051</v>
      </c>
      <c r="C1055" t="s">
        <v>9768</v>
      </c>
      <c r="D1055" s="1">
        <v>46271</v>
      </c>
      <c r="E1055" t="s">
        <v>11819</v>
      </c>
      <c r="F1055" t="s">
        <v>9</v>
      </c>
      <c r="G1055">
        <v>6298</v>
      </c>
      <c r="H1055">
        <v>18.89</v>
      </c>
      <c r="I1055">
        <v>3.4</v>
      </c>
      <c r="J1055">
        <v>6275.71</v>
      </c>
      <c r="K1055" s="1">
        <v>46273</v>
      </c>
      <c r="L1055" t="s">
        <v>12878</v>
      </c>
      <c r="M1055">
        <f t="shared" si="192"/>
        <v>1</v>
      </c>
      <c r="N1055">
        <f>COUNTIF(Orders!$A:$A,C1055)</f>
        <v>1</v>
      </c>
      <c r="P1055">
        <f>COUNTIF(Orders!$H:$H,UPPER(SUBSTITUTE(TRIM(C1055),"-","")))</f>
        <v>1</v>
      </c>
      <c r="R1055" t="str">
        <f t="shared" si="193"/>
        <v>Matched Order Reference</v>
      </c>
      <c r="S1055">
        <f t="shared" si="194"/>
        <v>1</v>
      </c>
      <c r="V1055" cm="1">
        <f t="array" ref="V1055">IF(E1055&lt;&gt;"CAPTURE",0,SUMPRODUCT((MDR_Rates!$A$2:$A$10=F1055)*(G1055&gt;MDR_Rates!$B$2:$B$10)*((MDR_Rates!$C$2:$C$10="")+(G1055&lt;=MDR_Rates!$C$2:$C$10))*MDR_Rates!$D$2:$D$10))</f>
        <v>0.3</v>
      </c>
      <c r="W1055">
        <f t="shared" si="195"/>
        <v>18.89</v>
      </c>
      <c r="X1055">
        <f t="shared" si="196"/>
        <v>3.4</v>
      </c>
      <c r="Y1055">
        <f t="shared" si="197"/>
        <v>0</v>
      </c>
      <c r="Z1055">
        <f t="shared" si="198"/>
        <v>0</v>
      </c>
      <c r="AG1055" t="str">
        <f t="shared" si="199"/>
        <v/>
      </c>
      <c r="AI1055" t="str">
        <f t="shared" si="200"/>
        <v/>
      </c>
      <c r="AJ1055" t="str">
        <f t="shared" si="201"/>
        <v/>
      </c>
      <c r="AK1055" t="str">
        <f t="shared" si="202"/>
        <v>ORD26004941</v>
      </c>
      <c r="AL1055">
        <f>IF(E1055&lt;&gt;"CAPTURE","",COUNTIF(Orders!$H:$H,AK1055))</f>
        <v>1</v>
      </c>
      <c r="AP1055" t="str">
        <f t="shared" si="203"/>
        <v>Matched to Order</v>
      </c>
      <c r="AQ1055">
        <f>IF(COUNTIF($A$2:A1055,A1055)=1,1,0)</f>
        <v>1</v>
      </c>
    </row>
    <row r="1056" spans="1:43" x14ac:dyDescent="0.3">
      <c r="A1056" t="s">
        <v>13052</v>
      </c>
      <c r="C1056" t="s">
        <v>13053</v>
      </c>
      <c r="D1056" s="1">
        <v>46271</v>
      </c>
      <c r="E1056" t="s">
        <v>11819</v>
      </c>
      <c r="F1056" t="s">
        <v>9</v>
      </c>
      <c r="G1056">
        <v>1499</v>
      </c>
      <c r="H1056">
        <v>0</v>
      </c>
      <c r="I1056">
        <v>0</v>
      </c>
      <c r="J1056">
        <v>1499</v>
      </c>
      <c r="K1056" s="1">
        <v>46273</v>
      </c>
      <c r="L1056" t="s">
        <v>12878</v>
      </c>
      <c r="M1056">
        <f t="shared" si="192"/>
        <v>1</v>
      </c>
      <c r="N1056">
        <f>COUNTIF(Orders!$A:$A,C1056)</f>
        <v>0</v>
      </c>
      <c r="P1056">
        <f>COUNTIF(Orders!$H:$H,UPPER(SUBSTITUTE(TRIM(C1056),"-","")))</f>
        <v>1</v>
      </c>
      <c r="R1056" t="str">
        <f t="shared" si="193"/>
        <v>Matched Order Reference</v>
      </c>
      <c r="S1056">
        <f t="shared" si="194"/>
        <v>1</v>
      </c>
      <c r="V1056" cm="1">
        <f t="array" ref="V1056">IF(E1056&lt;&gt;"CAPTURE",0,SUMPRODUCT((MDR_Rates!$A$2:$A$10=F1056)*(G1056&gt;MDR_Rates!$B$2:$B$10)*((MDR_Rates!$C$2:$C$10="")+(G1056&lt;=MDR_Rates!$C$2:$C$10))*MDR_Rates!$D$2:$D$10))</f>
        <v>0</v>
      </c>
      <c r="W1056">
        <f t="shared" si="195"/>
        <v>0</v>
      </c>
      <c r="X1056">
        <f t="shared" si="196"/>
        <v>0</v>
      </c>
      <c r="Y1056">
        <f t="shared" si="197"/>
        <v>0</v>
      </c>
      <c r="Z1056">
        <f t="shared" si="198"/>
        <v>0</v>
      </c>
      <c r="AG1056" t="str">
        <f t="shared" si="199"/>
        <v/>
      </c>
      <c r="AI1056" t="str">
        <f t="shared" si="200"/>
        <v/>
      </c>
      <c r="AJ1056" t="str">
        <f t="shared" si="201"/>
        <v/>
      </c>
      <c r="AK1056" t="str">
        <f t="shared" si="202"/>
        <v>ORD26004967</v>
      </c>
      <c r="AL1056">
        <f>IF(E1056&lt;&gt;"CAPTURE","",COUNTIF(Orders!$H:$H,AK1056))</f>
        <v>1</v>
      </c>
      <c r="AP1056" t="str">
        <f t="shared" si="203"/>
        <v>Matched to Order</v>
      </c>
      <c r="AQ1056">
        <f>IF(COUNTIF($A$2:A1056,A1056)=1,1,0)</f>
        <v>1</v>
      </c>
    </row>
    <row r="1057" spans="1:43" x14ac:dyDescent="0.3">
      <c r="A1057" t="s">
        <v>13054</v>
      </c>
      <c r="C1057" t="s">
        <v>9831</v>
      </c>
      <c r="D1057" s="1">
        <v>46271</v>
      </c>
      <c r="E1057" t="s">
        <v>11819</v>
      </c>
      <c r="F1057" t="s">
        <v>17</v>
      </c>
      <c r="G1057">
        <v>349</v>
      </c>
      <c r="H1057">
        <v>6.28</v>
      </c>
      <c r="I1057">
        <v>1.1299999999999999</v>
      </c>
      <c r="J1057">
        <v>341.59</v>
      </c>
      <c r="K1057" s="1">
        <v>46273</v>
      </c>
      <c r="L1057" t="s">
        <v>12878</v>
      </c>
      <c r="M1057">
        <f t="shared" si="192"/>
        <v>1</v>
      </c>
      <c r="N1057">
        <f>COUNTIF(Orders!$A:$A,C1057)</f>
        <v>1</v>
      </c>
      <c r="P1057">
        <f>COUNTIF(Orders!$H:$H,UPPER(SUBSTITUTE(TRIM(C1057),"-","")))</f>
        <v>1</v>
      </c>
      <c r="R1057" t="str">
        <f t="shared" si="193"/>
        <v>Matched Order Reference</v>
      </c>
      <c r="S1057">
        <f t="shared" si="194"/>
        <v>1</v>
      </c>
      <c r="V1057" cm="1">
        <f t="array" ref="V1057">IF(E1057&lt;&gt;"CAPTURE",0,SUMPRODUCT((MDR_Rates!$A$2:$A$10=F1057)*(G1057&gt;MDR_Rates!$B$2:$B$10)*((MDR_Rates!$C$2:$C$10="")+(G1057&lt;=MDR_Rates!$C$2:$C$10))*MDR_Rates!$D$2:$D$10))</f>
        <v>1.8</v>
      </c>
      <c r="W1057">
        <f t="shared" si="195"/>
        <v>6.28</v>
      </c>
      <c r="X1057">
        <f t="shared" si="196"/>
        <v>1.1299999999999999</v>
      </c>
      <c r="Y1057">
        <f t="shared" si="197"/>
        <v>0</v>
      </c>
      <c r="Z1057">
        <f t="shared" si="198"/>
        <v>0</v>
      </c>
      <c r="AG1057" t="str">
        <f t="shared" si="199"/>
        <v/>
      </c>
      <c r="AI1057" t="str">
        <f t="shared" si="200"/>
        <v/>
      </c>
      <c r="AJ1057" t="str">
        <f t="shared" si="201"/>
        <v/>
      </c>
      <c r="AK1057" t="str">
        <f t="shared" si="202"/>
        <v>ORD26004974</v>
      </c>
      <c r="AL1057">
        <f>IF(E1057&lt;&gt;"CAPTURE","",COUNTIF(Orders!$H:$H,AK1057))</f>
        <v>1</v>
      </c>
      <c r="AP1057" t="str">
        <f t="shared" si="203"/>
        <v>Matched to Order</v>
      </c>
      <c r="AQ1057">
        <f>IF(COUNTIF($A$2:A1057,A1057)=1,1,0)</f>
        <v>1</v>
      </c>
    </row>
    <row r="1058" spans="1:43" x14ac:dyDescent="0.3">
      <c r="A1058" t="s">
        <v>13055</v>
      </c>
      <c r="C1058" t="s">
        <v>9899</v>
      </c>
      <c r="D1058" s="1">
        <v>46271</v>
      </c>
      <c r="E1058" t="s">
        <v>11819</v>
      </c>
      <c r="F1058" t="s">
        <v>9</v>
      </c>
      <c r="G1058">
        <v>7999</v>
      </c>
      <c r="H1058">
        <v>24</v>
      </c>
      <c r="I1058">
        <v>4.32</v>
      </c>
      <c r="J1058">
        <v>7970.68</v>
      </c>
      <c r="K1058" s="1">
        <v>46273</v>
      </c>
      <c r="L1058" t="s">
        <v>12878</v>
      </c>
      <c r="M1058">
        <f t="shared" si="192"/>
        <v>1</v>
      </c>
      <c r="N1058">
        <f>COUNTIF(Orders!$A:$A,C1058)</f>
        <v>1</v>
      </c>
      <c r="P1058">
        <f>COUNTIF(Orders!$H:$H,UPPER(SUBSTITUTE(TRIM(C1058),"-","")))</f>
        <v>1</v>
      </c>
      <c r="R1058" t="str">
        <f t="shared" si="193"/>
        <v>Matched Order Reference</v>
      </c>
      <c r="S1058">
        <f t="shared" si="194"/>
        <v>1</v>
      </c>
      <c r="V1058" cm="1">
        <f t="array" ref="V1058">IF(E1058&lt;&gt;"CAPTURE",0,SUMPRODUCT((MDR_Rates!$A$2:$A$10=F1058)*(G1058&gt;MDR_Rates!$B$2:$B$10)*((MDR_Rates!$C$2:$C$10="")+(G1058&lt;=MDR_Rates!$C$2:$C$10))*MDR_Rates!$D$2:$D$10))</f>
        <v>0.3</v>
      </c>
      <c r="W1058">
        <f t="shared" si="195"/>
        <v>24</v>
      </c>
      <c r="X1058">
        <f t="shared" si="196"/>
        <v>4.32</v>
      </c>
      <c r="Y1058">
        <f t="shared" si="197"/>
        <v>0</v>
      </c>
      <c r="Z1058">
        <f t="shared" si="198"/>
        <v>0</v>
      </c>
      <c r="AG1058" t="str">
        <f t="shared" si="199"/>
        <v/>
      </c>
      <c r="AI1058" t="str">
        <f t="shared" si="200"/>
        <v/>
      </c>
      <c r="AJ1058" t="str">
        <f t="shared" si="201"/>
        <v/>
      </c>
      <c r="AK1058" t="str">
        <f t="shared" si="202"/>
        <v>ORD26005009</v>
      </c>
      <c r="AL1058">
        <f>IF(E1058&lt;&gt;"CAPTURE","",COUNTIF(Orders!$H:$H,AK1058))</f>
        <v>1</v>
      </c>
      <c r="AP1058" t="str">
        <f t="shared" si="203"/>
        <v>Matched to Order</v>
      </c>
      <c r="AQ1058">
        <f>IF(COUNTIF($A$2:A1058,A1058)=1,1,0)</f>
        <v>1</v>
      </c>
    </row>
    <row r="1059" spans="1:43" x14ac:dyDescent="0.3">
      <c r="A1059" t="s">
        <v>13056</v>
      </c>
      <c r="C1059" t="s">
        <v>9947</v>
      </c>
      <c r="D1059" s="1">
        <v>46271</v>
      </c>
      <c r="E1059" t="s">
        <v>11819</v>
      </c>
      <c r="F1059" t="s">
        <v>17</v>
      </c>
      <c r="G1059">
        <v>10397</v>
      </c>
      <c r="H1059">
        <v>166.35</v>
      </c>
      <c r="I1059">
        <v>29.94</v>
      </c>
      <c r="J1059">
        <v>10200.709999999999</v>
      </c>
      <c r="K1059" s="1">
        <v>46273</v>
      </c>
      <c r="L1059" t="s">
        <v>12878</v>
      </c>
      <c r="M1059">
        <f t="shared" si="192"/>
        <v>1</v>
      </c>
      <c r="N1059">
        <f>COUNTIF(Orders!$A:$A,C1059)</f>
        <v>1</v>
      </c>
      <c r="P1059">
        <f>COUNTIF(Orders!$H:$H,UPPER(SUBSTITUTE(TRIM(C1059),"-","")))</f>
        <v>1</v>
      </c>
      <c r="R1059" t="str">
        <f t="shared" si="193"/>
        <v>Matched Order Reference</v>
      </c>
      <c r="S1059">
        <f t="shared" si="194"/>
        <v>1</v>
      </c>
      <c r="V1059" cm="1">
        <f t="array" ref="V1059">IF(E1059&lt;&gt;"CAPTURE",0,SUMPRODUCT((MDR_Rates!$A$2:$A$10=F1059)*(G1059&gt;MDR_Rates!$B$2:$B$10)*((MDR_Rates!$C$2:$C$10="")+(G1059&lt;=MDR_Rates!$C$2:$C$10))*MDR_Rates!$D$2:$D$10))</f>
        <v>1.6</v>
      </c>
      <c r="W1059">
        <f t="shared" si="195"/>
        <v>166.35</v>
      </c>
      <c r="X1059">
        <f t="shared" si="196"/>
        <v>29.94</v>
      </c>
      <c r="Y1059">
        <f t="shared" si="197"/>
        <v>0</v>
      </c>
      <c r="Z1059">
        <f t="shared" si="198"/>
        <v>0</v>
      </c>
      <c r="AG1059" t="str">
        <f t="shared" si="199"/>
        <v/>
      </c>
      <c r="AI1059" t="str">
        <f t="shared" si="200"/>
        <v/>
      </c>
      <c r="AJ1059" t="str">
        <f t="shared" si="201"/>
        <v/>
      </c>
      <c r="AK1059" t="str">
        <f t="shared" si="202"/>
        <v>ORD26005034</v>
      </c>
      <c r="AL1059">
        <f>IF(E1059&lt;&gt;"CAPTURE","",COUNTIF(Orders!$H:$H,AK1059))</f>
        <v>1</v>
      </c>
      <c r="AP1059" t="str">
        <f t="shared" si="203"/>
        <v>Matched to Order</v>
      </c>
      <c r="AQ1059">
        <f>IF(COUNTIF($A$2:A1059,A1059)=1,1,0)</f>
        <v>1</v>
      </c>
    </row>
    <row r="1060" spans="1:43" x14ac:dyDescent="0.3">
      <c r="A1060" t="s">
        <v>13057</v>
      </c>
      <c r="C1060" t="s">
        <v>10004</v>
      </c>
      <c r="D1060" s="1">
        <v>46271</v>
      </c>
      <c r="E1060" t="s">
        <v>11819</v>
      </c>
      <c r="F1060" t="s">
        <v>9</v>
      </c>
      <c r="G1060">
        <v>1299</v>
      </c>
      <c r="H1060">
        <v>0</v>
      </c>
      <c r="I1060">
        <v>0</v>
      </c>
      <c r="J1060">
        <v>1299</v>
      </c>
      <c r="K1060" s="1">
        <v>46273</v>
      </c>
      <c r="L1060" t="s">
        <v>12878</v>
      </c>
      <c r="M1060">
        <f t="shared" si="192"/>
        <v>1</v>
      </c>
      <c r="N1060">
        <f>COUNTIF(Orders!$A:$A,C1060)</f>
        <v>1</v>
      </c>
      <c r="P1060">
        <f>COUNTIF(Orders!$H:$H,UPPER(SUBSTITUTE(TRIM(C1060),"-","")))</f>
        <v>1</v>
      </c>
      <c r="R1060" t="str">
        <f t="shared" si="193"/>
        <v>Matched Order Reference</v>
      </c>
      <c r="S1060">
        <f t="shared" si="194"/>
        <v>1</v>
      </c>
      <c r="V1060" cm="1">
        <f t="array" ref="V1060">IF(E1060&lt;&gt;"CAPTURE",0,SUMPRODUCT((MDR_Rates!$A$2:$A$10=F1060)*(G1060&gt;MDR_Rates!$B$2:$B$10)*((MDR_Rates!$C$2:$C$10="")+(G1060&lt;=MDR_Rates!$C$2:$C$10))*MDR_Rates!$D$2:$D$10))</f>
        <v>0</v>
      </c>
      <c r="W1060">
        <f t="shared" si="195"/>
        <v>0</v>
      </c>
      <c r="X1060">
        <f t="shared" si="196"/>
        <v>0</v>
      </c>
      <c r="Y1060">
        <f t="shared" si="197"/>
        <v>0</v>
      </c>
      <c r="Z1060">
        <f t="shared" si="198"/>
        <v>0</v>
      </c>
      <c r="AG1060" t="str">
        <f t="shared" si="199"/>
        <v/>
      </c>
      <c r="AI1060" t="str">
        <f t="shared" si="200"/>
        <v/>
      </c>
      <c r="AJ1060" t="str">
        <f t="shared" si="201"/>
        <v/>
      </c>
      <c r="AK1060" t="str">
        <f t="shared" si="202"/>
        <v>ORD26005064</v>
      </c>
      <c r="AL1060">
        <f>IF(E1060&lt;&gt;"CAPTURE","",COUNTIF(Orders!$H:$H,AK1060))</f>
        <v>1</v>
      </c>
      <c r="AP1060" t="str">
        <f t="shared" si="203"/>
        <v>Matched to Order</v>
      </c>
      <c r="AQ1060">
        <f>IF(COUNTIF($A$2:A1060,A1060)=1,1,0)</f>
        <v>1</v>
      </c>
    </row>
    <row r="1061" spans="1:43" x14ac:dyDescent="0.3">
      <c r="A1061" t="s">
        <v>13058</v>
      </c>
      <c r="C1061" t="s">
        <v>10014</v>
      </c>
      <c r="D1061" s="1">
        <v>46271</v>
      </c>
      <c r="E1061" t="s">
        <v>11819</v>
      </c>
      <c r="F1061" t="s">
        <v>9</v>
      </c>
      <c r="G1061">
        <v>5847</v>
      </c>
      <c r="H1061">
        <v>17.54</v>
      </c>
      <c r="I1061">
        <v>3.16</v>
      </c>
      <c r="J1061">
        <v>5826.3</v>
      </c>
      <c r="K1061" s="1">
        <v>46273</v>
      </c>
      <c r="L1061" t="s">
        <v>12878</v>
      </c>
      <c r="M1061">
        <f t="shared" si="192"/>
        <v>1</v>
      </c>
      <c r="N1061">
        <f>COUNTIF(Orders!$A:$A,C1061)</f>
        <v>1</v>
      </c>
      <c r="P1061">
        <f>COUNTIF(Orders!$H:$H,UPPER(SUBSTITUTE(TRIM(C1061),"-","")))</f>
        <v>1</v>
      </c>
      <c r="R1061" t="str">
        <f t="shared" si="193"/>
        <v>Matched Order Reference</v>
      </c>
      <c r="S1061">
        <f t="shared" si="194"/>
        <v>1</v>
      </c>
      <c r="V1061" cm="1">
        <f t="array" ref="V1061">IF(E1061&lt;&gt;"CAPTURE",0,SUMPRODUCT((MDR_Rates!$A$2:$A$10=F1061)*(G1061&gt;MDR_Rates!$B$2:$B$10)*((MDR_Rates!$C$2:$C$10="")+(G1061&lt;=MDR_Rates!$C$2:$C$10))*MDR_Rates!$D$2:$D$10))</f>
        <v>0.3</v>
      </c>
      <c r="W1061">
        <f t="shared" si="195"/>
        <v>17.54</v>
      </c>
      <c r="X1061">
        <f t="shared" si="196"/>
        <v>3.16</v>
      </c>
      <c r="Y1061">
        <f t="shared" si="197"/>
        <v>0</v>
      </c>
      <c r="Z1061">
        <f t="shared" si="198"/>
        <v>0</v>
      </c>
      <c r="AG1061" t="str">
        <f t="shared" si="199"/>
        <v/>
      </c>
      <c r="AI1061" t="str">
        <f t="shared" si="200"/>
        <v/>
      </c>
      <c r="AJ1061" t="str">
        <f t="shared" si="201"/>
        <v/>
      </c>
      <c r="AK1061" t="str">
        <f t="shared" si="202"/>
        <v>ORD26005069</v>
      </c>
      <c r="AL1061">
        <f>IF(E1061&lt;&gt;"CAPTURE","",COUNTIF(Orders!$H:$H,AK1061))</f>
        <v>1</v>
      </c>
      <c r="AP1061" t="str">
        <f t="shared" si="203"/>
        <v>Matched to Order</v>
      </c>
      <c r="AQ1061">
        <f>IF(COUNTIF($A$2:A1061,A1061)=1,1,0)</f>
        <v>1</v>
      </c>
    </row>
    <row r="1062" spans="1:43" x14ac:dyDescent="0.3">
      <c r="A1062" t="s">
        <v>13059</v>
      </c>
      <c r="C1062" t="s">
        <v>10083</v>
      </c>
      <c r="D1062" s="1">
        <v>46271</v>
      </c>
      <c r="E1062" t="s">
        <v>11819</v>
      </c>
      <c r="F1062" t="s">
        <v>9</v>
      </c>
      <c r="G1062">
        <v>1799</v>
      </c>
      <c r="H1062">
        <v>0</v>
      </c>
      <c r="I1062">
        <v>0</v>
      </c>
      <c r="J1062">
        <v>1799</v>
      </c>
      <c r="K1062" s="1">
        <v>46273</v>
      </c>
      <c r="L1062" t="s">
        <v>12878</v>
      </c>
      <c r="M1062">
        <f t="shared" si="192"/>
        <v>1</v>
      </c>
      <c r="N1062">
        <f>COUNTIF(Orders!$A:$A,C1062)</f>
        <v>1</v>
      </c>
      <c r="P1062">
        <f>COUNTIF(Orders!$H:$H,UPPER(SUBSTITUTE(TRIM(C1062),"-","")))</f>
        <v>1</v>
      </c>
      <c r="R1062" t="str">
        <f t="shared" si="193"/>
        <v>Matched Order Reference</v>
      </c>
      <c r="S1062">
        <f t="shared" si="194"/>
        <v>1</v>
      </c>
      <c r="V1062" cm="1">
        <f t="array" ref="V1062">IF(E1062&lt;&gt;"CAPTURE",0,SUMPRODUCT((MDR_Rates!$A$2:$A$10=F1062)*(G1062&gt;MDR_Rates!$B$2:$B$10)*((MDR_Rates!$C$2:$C$10="")+(G1062&lt;=MDR_Rates!$C$2:$C$10))*MDR_Rates!$D$2:$D$10))</f>
        <v>0</v>
      </c>
      <c r="W1062">
        <f t="shared" si="195"/>
        <v>0</v>
      </c>
      <c r="X1062">
        <f t="shared" si="196"/>
        <v>0</v>
      </c>
      <c r="Y1062">
        <f t="shared" si="197"/>
        <v>0</v>
      </c>
      <c r="Z1062">
        <f t="shared" si="198"/>
        <v>0</v>
      </c>
      <c r="AG1062" t="str">
        <f t="shared" si="199"/>
        <v/>
      </c>
      <c r="AI1062" t="str">
        <f t="shared" si="200"/>
        <v/>
      </c>
      <c r="AJ1062" t="str">
        <f t="shared" si="201"/>
        <v/>
      </c>
      <c r="AK1062" t="str">
        <f t="shared" si="202"/>
        <v>ORD26005105</v>
      </c>
      <c r="AL1062">
        <f>IF(E1062&lt;&gt;"CAPTURE","",COUNTIF(Orders!$H:$H,AK1062))</f>
        <v>1</v>
      </c>
      <c r="AP1062" t="str">
        <f t="shared" si="203"/>
        <v>Matched to Order</v>
      </c>
      <c r="AQ1062">
        <f>IF(COUNTIF($A$2:A1062,A1062)=1,1,0)</f>
        <v>1</v>
      </c>
    </row>
    <row r="1063" spans="1:43" x14ac:dyDescent="0.3">
      <c r="A1063" t="s">
        <v>13060</v>
      </c>
      <c r="C1063" t="s">
        <v>10114</v>
      </c>
      <c r="D1063" s="1">
        <v>46271</v>
      </c>
      <c r="E1063" t="s">
        <v>11819</v>
      </c>
      <c r="F1063" t="s">
        <v>17</v>
      </c>
      <c r="G1063">
        <v>3697</v>
      </c>
      <c r="H1063">
        <v>59.15</v>
      </c>
      <c r="I1063">
        <v>10.65</v>
      </c>
      <c r="J1063">
        <v>3627.2</v>
      </c>
      <c r="K1063" s="1">
        <v>46273</v>
      </c>
      <c r="L1063" t="s">
        <v>12878</v>
      </c>
      <c r="M1063">
        <f t="shared" si="192"/>
        <v>1</v>
      </c>
      <c r="N1063">
        <f>COUNTIF(Orders!$A:$A,C1063)</f>
        <v>1</v>
      </c>
      <c r="P1063">
        <f>COUNTIF(Orders!$H:$H,UPPER(SUBSTITUTE(TRIM(C1063),"-","")))</f>
        <v>1</v>
      </c>
      <c r="R1063" t="str">
        <f t="shared" si="193"/>
        <v>Matched Order Reference</v>
      </c>
      <c r="S1063">
        <f t="shared" si="194"/>
        <v>1</v>
      </c>
      <c r="V1063" cm="1">
        <f t="array" ref="V1063">IF(E1063&lt;&gt;"CAPTURE",0,SUMPRODUCT((MDR_Rates!$A$2:$A$10=F1063)*(G1063&gt;MDR_Rates!$B$2:$B$10)*((MDR_Rates!$C$2:$C$10="")+(G1063&lt;=MDR_Rates!$C$2:$C$10))*MDR_Rates!$D$2:$D$10))</f>
        <v>1.6</v>
      </c>
      <c r="W1063">
        <f t="shared" si="195"/>
        <v>59.15</v>
      </c>
      <c r="X1063">
        <f t="shared" si="196"/>
        <v>10.65</v>
      </c>
      <c r="Y1063">
        <f t="shared" si="197"/>
        <v>0</v>
      </c>
      <c r="Z1063">
        <f t="shared" si="198"/>
        <v>0</v>
      </c>
      <c r="AG1063" t="str">
        <f t="shared" si="199"/>
        <v/>
      </c>
      <c r="AI1063" t="str">
        <f t="shared" si="200"/>
        <v/>
      </c>
      <c r="AJ1063" t="str">
        <f t="shared" si="201"/>
        <v/>
      </c>
      <c r="AK1063" t="str">
        <f t="shared" si="202"/>
        <v>ORD26005121</v>
      </c>
      <c r="AL1063">
        <f>IF(E1063&lt;&gt;"CAPTURE","",COUNTIF(Orders!$H:$H,AK1063))</f>
        <v>1</v>
      </c>
      <c r="AP1063" t="str">
        <f t="shared" si="203"/>
        <v>Matched to Order</v>
      </c>
      <c r="AQ1063">
        <f>IF(COUNTIF($A$2:A1063,A1063)=1,1,0)</f>
        <v>1</v>
      </c>
    </row>
    <row r="1064" spans="1:43" x14ac:dyDescent="0.3">
      <c r="A1064" t="s">
        <v>13061</v>
      </c>
      <c r="C1064" t="s">
        <v>10231</v>
      </c>
      <c r="D1064" s="1">
        <v>46271</v>
      </c>
      <c r="E1064" t="s">
        <v>11819</v>
      </c>
      <c r="F1064" t="s">
        <v>17</v>
      </c>
      <c r="G1064">
        <v>4498</v>
      </c>
      <c r="H1064">
        <v>71.97</v>
      </c>
      <c r="I1064">
        <v>12.95</v>
      </c>
      <c r="J1064">
        <v>4413.08</v>
      </c>
      <c r="K1064" s="1">
        <v>46273</v>
      </c>
      <c r="L1064" t="s">
        <v>12878</v>
      </c>
      <c r="M1064">
        <f t="shared" si="192"/>
        <v>1</v>
      </c>
      <c r="N1064">
        <f>COUNTIF(Orders!$A:$A,C1064)</f>
        <v>1</v>
      </c>
      <c r="P1064">
        <f>COUNTIF(Orders!$H:$H,UPPER(SUBSTITUTE(TRIM(C1064),"-","")))</f>
        <v>1</v>
      </c>
      <c r="R1064" t="str">
        <f t="shared" si="193"/>
        <v>Matched Order Reference</v>
      </c>
      <c r="S1064">
        <f t="shared" si="194"/>
        <v>1</v>
      </c>
      <c r="V1064" cm="1">
        <f t="array" ref="V1064">IF(E1064&lt;&gt;"CAPTURE",0,SUMPRODUCT((MDR_Rates!$A$2:$A$10=F1064)*(G1064&gt;MDR_Rates!$B$2:$B$10)*((MDR_Rates!$C$2:$C$10="")+(G1064&lt;=MDR_Rates!$C$2:$C$10))*MDR_Rates!$D$2:$D$10))</f>
        <v>1.6</v>
      </c>
      <c r="W1064">
        <f t="shared" si="195"/>
        <v>71.97</v>
      </c>
      <c r="X1064">
        <f t="shared" si="196"/>
        <v>12.95</v>
      </c>
      <c r="Y1064">
        <f t="shared" si="197"/>
        <v>0</v>
      </c>
      <c r="Z1064">
        <f t="shared" si="198"/>
        <v>0</v>
      </c>
      <c r="AG1064" t="str">
        <f t="shared" si="199"/>
        <v/>
      </c>
      <c r="AI1064" t="str">
        <f t="shared" si="200"/>
        <v/>
      </c>
      <c r="AJ1064" t="str">
        <f t="shared" si="201"/>
        <v/>
      </c>
      <c r="AK1064" t="str">
        <f t="shared" si="202"/>
        <v>ORD26005183</v>
      </c>
      <c r="AL1064">
        <f>IF(E1064&lt;&gt;"CAPTURE","",COUNTIF(Orders!$H:$H,AK1064))</f>
        <v>1</v>
      </c>
      <c r="AP1064" t="str">
        <f t="shared" si="203"/>
        <v>Matched to Order</v>
      </c>
      <c r="AQ1064">
        <f>IF(COUNTIF($A$2:A1064,A1064)=1,1,0)</f>
        <v>1</v>
      </c>
    </row>
    <row r="1065" spans="1:43" x14ac:dyDescent="0.3">
      <c r="A1065" t="s">
        <v>13062</v>
      </c>
      <c r="C1065" t="s">
        <v>10235</v>
      </c>
      <c r="D1065" s="1">
        <v>46271</v>
      </c>
      <c r="E1065" t="s">
        <v>11819</v>
      </c>
      <c r="F1065" t="s">
        <v>9</v>
      </c>
      <c r="G1065">
        <v>4999</v>
      </c>
      <c r="H1065">
        <v>15</v>
      </c>
      <c r="I1065">
        <v>2.7</v>
      </c>
      <c r="J1065">
        <v>4981.3</v>
      </c>
      <c r="K1065" s="1">
        <v>46273</v>
      </c>
      <c r="L1065" t="s">
        <v>12878</v>
      </c>
      <c r="M1065">
        <f t="shared" si="192"/>
        <v>1</v>
      </c>
      <c r="N1065">
        <f>COUNTIF(Orders!$A:$A,C1065)</f>
        <v>1</v>
      </c>
      <c r="P1065">
        <f>COUNTIF(Orders!$H:$H,UPPER(SUBSTITUTE(TRIM(C1065),"-","")))</f>
        <v>1</v>
      </c>
      <c r="R1065" t="str">
        <f t="shared" si="193"/>
        <v>Matched Order Reference</v>
      </c>
      <c r="S1065">
        <f t="shared" si="194"/>
        <v>1</v>
      </c>
      <c r="V1065" cm="1">
        <f t="array" ref="V1065">IF(E1065&lt;&gt;"CAPTURE",0,SUMPRODUCT((MDR_Rates!$A$2:$A$10=F1065)*(G1065&gt;MDR_Rates!$B$2:$B$10)*((MDR_Rates!$C$2:$C$10="")+(G1065&lt;=MDR_Rates!$C$2:$C$10))*MDR_Rates!$D$2:$D$10))</f>
        <v>0.3</v>
      </c>
      <c r="W1065">
        <f t="shared" si="195"/>
        <v>15</v>
      </c>
      <c r="X1065">
        <f t="shared" si="196"/>
        <v>2.7</v>
      </c>
      <c r="Y1065">
        <f t="shared" si="197"/>
        <v>0</v>
      </c>
      <c r="Z1065">
        <f t="shared" si="198"/>
        <v>0</v>
      </c>
      <c r="AG1065" t="str">
        <f t="shared" si="199"/>
        <v/>
      </c>
      <c r="AI1065" t="str">
        <f t="shared" si="200"/>
        <v/>
      </c>
      <c r="AJ1065" t="str">
        <f t="shared" si="201"/>
        <v/>
      </c>
      <c r="AK1065" t="str">
        <f t="shared" si="202"/>
        <v>ORD26005185</v>
      </c>
      <c r="AL1065">
        <f>IF(E1065&lt;&gt;"CAPTURE","",COUNTIF(Orders!$H:$H,AK1065))</f>
        <v>1</v>
      </c>
      <c r="AP1065" t="str">
        <f t="shared" si="203"/>
        <v>Matched to Order</v>
      </c>
      <c r="AQ1065">
        <f>IF(COUNTIF($A$2:A1065,A1065)=1,1,0)</f>
        <v>1</v>
      </c>
    </row>
    <row r="1066" spans="1:43" x14ac:dyDescent="0.3">
      <c r="A1066" t="s">
        <v>13063</v>
      </c>
      <c r="C1066" t="s">
        <v>10245</v>
      </c>
      <c r="D1066" s="1">
        <v>46271</v>
      </c>
      <c r="E1066" t="s">
        <v>11819</v>
      </c>
      <c r="F1066" t="s">
        <v>9</v>
      </c>
      <c r="G1066">
        <v>2999</v>
      </c>
      <c r="H1066">
        <v>9</v>
      </c>
      <c r="I1066">
        <v>1.62</v>
      </c>
      <c r="J1066">
        <v>2988.38</v>
      </c>
      <c r="K1066" s="1">
        <v>46273</v>
      </c>
      <c r="L1066" t="s">
        <v>12878</v>
      </c>
      <c r="M1066">
        <f t="shared" si="192"/>
        <v>1</v>
      </c>
      <c r="N1066">
        <f>COUNTIF(Orders!$A:$A,C1066)</f>
        <v>1</v>
      </c>
      <c r="P1066">
        <f>COUNTIF(Orders!$H:$H,UPPER(SUBSTITUTE(TRIM(C1066),"-","")))</f>
        <v>1</v>
      </c>
      <c r="R1066" t="str">
        <f t="shared" si="193"/>
        <v>Matched Order Reference</v>
      </c>
      <c r="S1066">
        <f t="shared" si="194"/>
        <v>1</v>
      </c>
      <c r="V1066" cm="1">
        <f t="array" ref="V1066">IF(E1066&lt;&gt;"CAPTURE",0,SUMPRODUCT((MDR_Rates!$A$2:$A$10=F1066)*(G1066&gt;MDR_Rates!$B$2:$B$10)*((MDR_Rates!$C$2:$C$10="")+(G1066&lt;=MDR_Rates!$C$2:$C$10))*MDR_Rates!$D$2:$D$10))</f>
        <v>0.3</v>
      </c>
      <c r="W1066">
        <f t="shared" si="195"/>
        <v>9</v>
      </c>
      <c r="X1066">
        <f t="shared" si="196"/>
        <v>1.62</v>
      </c>
      <c r="Y1066">
        <f t="shared" si="197"/>
        <v>0</v>
      </c>
      <c r="Z1066">
        <f t="shared" si="198"/>
        <v>0</v>
      </c>
      <c r="AG1066" t="str">
        <f t="shared" si="199"/>
        <v/>
      </c>
      <c r="AI1066" t="str">
        <f t="shared" si="200"/>
        <v/>
      </c>
      <c r="AJ1066" t="str">
        <f t="shared" si="201"/>
        <v/>
      </c>
      <c r="AK1066" t="str">
        <f t="shared" si="202"/>
        <v>ORD26005190</v>
      </c>
      <c r="AL1066">
        <f>IF(E1066&lt;&gt;"CAPTURE","",COUNTIF(Orders!$H:$H,AK1066))</f>
        <v>1</v>
      </c>
      <c r="AP1066" t="str">
        <f t="shared" si="203"/>
        <v>Matched to Order</v>
      </c>
      <c r="AQ1066">
        <f>IF(COUNTIF($A$2:A1066,A1066)=1,1,0)</f>
        <v>1</v>
      </c>
    </row>
    <row r="1067" spans="1:43" x14ac:dyDescent="0.3">
      <c r="A1067" t="s">
        <v>13064</v>
      </c>
      <c r="C1067" t="s">
        <v>13065</v>
      </c>
      <c r="D1067" s="1">
        <v>46271</v>
      </c>
      <c r="E1067" t="s">
        <v>11819</v>
      </c>
      <c r="F1067" t="s">
        <v>17</v>
      </c>
      <c r="G1067">
        <v>349</v>
      </c>
      <c r="H1067">
        <v>6.28</v>
      </c>
      <c r="I1067">
        <v>1.1299999999999999</v>
      </c>
      <c r="J1067">
        <v>341.59</v>
      </c>
      <c r="K1067" s="1">
        <v>46273</v>
      </c>
      <c r="L1067" t="s">
        <v>12878</v>
      </c>
      <c r="M1067">
        <f t="shared" si="192"/>
        <v>1</v>
      </c>
      <c r="N1067">
        <f>COUNTIF(Orders!$A:$A,C1067)</f>
        <v>0</v>
      </c>
      <c r="P1067">
        <f>COUNTIF(Orders!$H:$H,UPPER(SUBSTITUTE(TRIM(C1067),"-","")))</f>
        <v>1</v>
      </c>
      <c r="R1067" t="str">
        <f t="shared" si="193"/>
        <v>Matched Order Reference</v>
      </c>
      <c r="S1067">
        <f t="shared" si="194"/>
        <v>1</v>
      </c>
      <c r="V1067" cm="1">
        <f t="array" ref="V1067">IF(E1067&lt;&gt;"CAPTURE",0,SUMPRODUCT((MDR_Rates!$A$2:$A$10=F1067)*(G1067&gt;MDR_Rates!$B$2:$B$10)*((MDR_Rates!$C$2:$C$10="")+(G1067&lt;=MDR_Rates!$C$2:$C$10))*MDR_Rates!$D$2:$D$10))</f>
        <v>1.8</v>
      </c>
      <c r="W1067">
        <f t="shared" si="195"/>
        <v>6.28</v>
      </c>
      <c r="X1067">
        <f t="shared" si="196"/>
        <v>1.1299999999999999</v>
      </c>
      <c r="Y1067">
        <f t="shared" si="197"/>
        <v>0</v>
      </c>
      <c r="Z1067">
        <f t="shared" si="198"/>
        <v>0</v>
      </c>
      <c r="AG1067" t="str">
        <f t="shared" si="199"/>
        <v/>
      </c>
      <c r="AI1067" t="str">
        <f t="shared" si="200"/>
        <v/>
      </c>
      <c r="AJ1067" t="str">
        <f t="shared" si="201"/>
        <v/>
      </c>
      <c r="AK1067" t="str">
        <f t="shared" si="202"/>
        <v>ORD26005206</v>
      </c>
      <c r="AL1067">
        <f>IF(E1067&lt;&gt;"CAPTURE","",COUNTIF(Orders!$H:$H,AK1067))</f>
        <v>1</v>
      </c>
      <c r="AP1067" t="str">
        <f t="shared" si="203"/>
        <v>Matched to Order</v>
      </c>
      <c r="AQ1067">
        <f>IF(COUNTIF($A$2:A1067,A1067)=1,1,0)</f>
        <v>1</v>
      </c>
    </row>
    <row r="1068" spans="1:43" x14ac:dyDescent="0.3">
      <c r="A1068" t="s">
        <v>13066</v>
      </c>
      <c r="C1068" t="s">
        <v>13067</v>
      </c>
      <c r="D1068" s="1">
        <v>46271</v>
      </c>
      <c r="E1068" t="s">
        <v>11819</v>
      </c>
      <c r="F1068" t="s">
        <v>9</v>
      </c>
      <c r="G1068">
        <v>5998</v>
      </c>
      <c r="H1068">
        <v>17.989999999999998</v>
      </c>
      <c r="I1068">
        <v>3.24</v>
      </c>
      <c r="J1068">
        <v>5976.77</v>
      </c>
      <c r="K1068" s="1">
        <v>46273</v>
      </c>
      <c r="L1068" t="s">
        <v>12878</v>
      </c>
      <c r="M1068">
        <f t="shared" si="192"/>
        <v>1</v>
      </c>
      <c r="N1068">
        <f>COUNTIF(Orders!$A:$A,C1068)</f>
        <v>1</v>
      </c>
      <c r="P1068">
        <f>COUNTIF(Orders!$H:$H,UPPER(SUBSTITUTE(TRIM(C1068),"-","")))</f>
        <v>1</v>
      </c>
      <c r="R1068" t="str">
        <f t="shared" si="193"/>
        <v>Matched Order Reference</v>
      </c>
      <c r="S1068">
        <f t="shared" si="194"/>
        <v>1</v>
      </c>
      <c r="V1068" cm="1">
        <f t="array" ref="V1068">IF(E1068&lt;&gt;"CAPTURE",0,SUMPRODUCT((MDR_Rates!$A$2:$A$10=F1068)*(G1068&gt;MDR_Rates!$B$2:$B$10)*((MDR_Rates!$C$2:$C$10="")+(G1068&lt;=MDR_Rates!$C$2:$C$10))*MDR_Rates!$D$2:$D$10))</f>
        <v>0.3</v>
      </c>
      <c r="W1068">
        <f t="shared" si="195"/>
        <v>17.989999999999998</v>
      </c>
      <c r="X1068">
        <f t="shared" si="196"/>
        <v>3.24</v>
      </c>
      <c r="Y1068">
        <f t="shared" si="197"/>
        <v>0</v>
      </c>
      <c r="Z1068">
        <f t="shared" si="198"/>
        <v>0</v>
      </c>
      <c r="AG1068" t="str">
        <f t="shared" si="199"/>
        <v/>
      </c>
      <c r="AI1068" t="str">
        <f t="shared" si="200"/>
        <v/>
      </c>
      <c r="AJ1068" t="str">
        <f t="shared" si="201"/>
        <v/>
      </c>
      <c r="AK1068" t="str">
        <f t="shared" si="202"/>
        <v>ORD26005243</v>
      </c>
      <c r="AL1068">
        <f>IF(E1068&lt;&gt;"CAPTURE","",COUNTIF(Orders!$H:$H,AK1068))</f>
        <v>1</v>
      </c>
      <c r="AP1068" t="str">
        <f t="shared" si="203"/>
        <v>Matched to Order</v>
      </c>
      <c r="AQ1068">
        <f>IF(COUNTIF($A$2:A1068,A1068)=1,1,0)</f>
        <v>1</v>
      </c>
    </row>
    <row r="1069" spans="1:43" x14ac:dyDescent="0.3">
      <c r="A1069" t="s">
        <v>13068</v>
      </c>
      <c r="C1069" t="s">
        <v>10366</v>
      </c>
      <c r="D1069" s="1">
        <v>46271</v>
      </c>
      <c r="E1069" t="s">
        <v>11819</v>
      </c>
      <c r="F1069" t="s">
        <v>33</v>
      </c>
      <c r="G1069">
        <v>2499</v>
      </c>
      <c r="H1069">
        <v>29.99</v>
      </c>
      <c r="I1069">
        <v>5.4</v>
      </c>
      <c r="J1069">
        <v>2463.61</v>
      </c>
      <c r="K1069" s="1">
        <v>46273</v>
      </c>
      <c r="L1069" t="s">
        <v>12878</v>
      </c>
      <c r="M1069">
        <f t="shared" si="192"/>
        <v>1</v>
      </c>
      <c r="N1069">
        <f>COUNTIF(Orders!$A:$A,C1069)</f>
        <v>1</v>
      </c>
      <c r="P1069">
        <f>COUNTIF(Orders!$H:$H,UPPER(SUBSTITUTE(TRIM(C1069),"-","")))</f>
        <v>1</v>
      </c>
      <c r="R1069" t="str">
        <f t="shared" si="193"/>
        <v>Matched Order Reference</v>
      </c>
      <c r="S1069">
        <f t="shared" si="194"/>
        <v>1</v>
      </c>
      <c r="V1069" cm="1">
        <f t="array" ref="V1069">IF(E1069&lt;&gt;"CAPTURE",0,SUMPRODUCT((MDR_Rates!$A$2:$A$10=F1069)*(G1069&gt;MDR_Rates!$B$2:$B$10)*((MDR_Rates!$C$2:$C$10="")+(G1069&lt;=MDR_Rates!$C$2:$C$10))*MDR_Rates!$D$2:$D$10))</f>
        <v>1.2</v>
      </c>
      <c r="W1069">
        <f t="shared" si="195"/>
        <v>29.99</v>
      </c>
      <c r="X1069">
        <f t="shared" si="196"/>
        <v>5.4</v>
      </c>
      <c r="Y1069">
        <f t="shared" si="197"/>
        <v>0</v>
      </c>
      <c r="Z1069">
        <f t="shared" si="198"/>
        <v>0</v>
      </c>
      <c r="AG1069" t="str">
        <f t="shared" si="199"/>
        <v/>
      </c>
      <c r="AI1069" t="str">
        <f t="shared" si="200"/>
        <v/>
      </c>
      <c r="AJ1069" t="str">
        <f t="shared" si="201"/>
        <v/>
      </c>
      <c r="AK1069" t="str">
        <f t="shared" si="202"/>
        <v>ORD26005253</v>
      </c>
      <c r="AL1069">
        <f>IF(E1069&lt;&gt;"CAPTURE","",COUNTIF(Orders!$H:$H,AK1069))</f>
        <v>1</v>
      </c>
      <c r="AP1069" t="str">
        <f t="shared" si="203"/>
        <v>Matched to Order</v>
      </c>
      <c r="AQ1069">
        <f>IF(COUNTIF($A$2:A1069,A1069)=1,1,0)</f>
        <v>1</v>
      </c>
    </row>
    <row r="1070" spans="1:43" x14ac:dyDescent="0.3">
      <c r="A1070" t="s">
        <v>13069</v>
      </c>
      <c r="C1070" t="s">
        <v>10477</v>
      </c>
      <c r="D1070" s="1">
        <v>46271</v>
      </c>
      <c r="E1070" t="s">
        <v>11819</v>
      </c>
      <c r="F1070" t="s">
        <v>9</v>
      </c>
      <c r="G1070">
        <v>799</v>
      </c>
      <c r="H1070">
        <v>0</v>
      </c>
      <c r="I1070">
        <v>0</v>
      </c>
      <c r="J1070">
        <v>799</v>
      </c>
      <c r="K1070" s="1">
        <v>46273</v>
      </c>
      <c r="L1070" t="s">
        <v>12878</v>
      </c>
      <c r="M1070">
        <f t="shared" si="192"/>
        <v>1</v>
      </c>
      <c r="N1070">
        <f>COUNTIF(Orders!$A:$A,C1070)</f>
        <v>1</v>
      </c>
      <c r="P1070">
        <f>COUNTIF(Orders!$H:$H,UPPER(SUBSTITUTE(TRIM(C1070),"-","")))</f>
        <v>1</v>
      </c>
      <c r="R1070" t="str">
        <f t="shared" si="193"/>
        <v>Matched Order Reference</v>
      </c>
      <c r="S1070">
        <f t="shared" si="194"/>
        <v>1</v>
      </c>
      <c r="V1070" cm="1">
        <f t="array" ref="V1070">IF(E1070&lt;&gt;"CAPTURE",0,SUMPRODUCT((MDR_Rates!$A$2:$A$10=F1070)*(G1070&gt;MDR_Rates!$B$2:$B$10)*((MDR_Rates!$C$2:$C$10="")+(G1070&lt;=MDR_Rates!$C$2:$C$10))*MDR_Rates!$D$2:$D$10))</f>
        <v>0</v>
      </c>
      <c r="W1070">
        <f t="shared" si="195"/>
        <v>0</v>
      </c>
      <c r="X1070">
        <f t="shared" si="196"/>
        <v>0</v>
      </c>
      <c r="Y1070">
        <f t="shared" si="197"/>
        <v>0</v>
      </c>
      <c r="Z1070">
        <f t="shared" si="198"/>
        <v>0</v>
      </c>
      <c r="AG1070" t="str">
        <f t="shared" si="199"/>
        <v/>
      </c>
      <c r="AI1070" t="str">
        <f t="shared" si="200"/>
        <v/>
      </c>
      <c r="AJ1070" t="str">
        <f t="shared" si="201"/>
        <v/>
      </c>
      <c r="AK1070" t="str">
        <f t="shared" si="202"/>
        <v>ORD26005311</v>
      </c>
      <c r="AL1070">
        <f>IF(E1070&lt;&gt;"CAPTURE","",COUNTIF(Orders!$H:$H,AK1070))</f>
        <v>1</v>
      </c>
      <c r="AP1070" t="str">
        <f t="shared" si="203"/>
        <v>Matched to Order</v>
      </c>
      <c r="AQ1070">
        <f>IF(COUNTIF($A$2:A1070,A1070)=1,1,0)</f>
        <v>1</v>
      </c>
    </row>
    <row r="1071" spans="1:43" x14ac:dyDescent="0.3">
      <c r="A1071" t="s">
        <v>13070</v>
      </c>
      <c r="C1071" t="s">
        <v>10499</v>
      </c>
      <c r="D1071" s="1">
        <v>46271</v>
      </c>
      <c r="E1071" t="s">
        <v>11819</v>
      </c>
      <c r="F1071" t="s">
        <v>9</v>
      </c>
      <c r="G1071">
        <v>9298</v>
      </c>
      <c r="H1071">
        <v>27.89</v>
      </c>
      <c r="I1071">
        <v>5.0199999999999996</v>
      </c>
      <c r="J1071">
        <v>9265.09</v>
      </c>
      <c r="K1071" s="1">
        <v>46273</v>
      </c>
      <c r="L1071" t="s">
        <v>12878</v>
      </c>
      <c r="M1071">
        <f t="shared" si="192"/>
        <v>1</v>
      </c>
      <c r="N1071">
        <f>COUNTIF(Orders!$A:$A,C1071)</f>
        <v>1</v>
      </c>
      <c r="P1071">
        <f>COUNTIF(Orders!$H:$H,UPPER(SUBSTITUTE(TRIM(C1071),"-","")))</f>
        <v>1</v>
      </c>
      <c r="R1071" t="str">
        <f t="shared" si="193"/>
        <v>Matched Order Reference</v>
      </c>
      <c r="S1071">
        <f t="shared" si="194"/>
        <v>1</v>
      </c>
      <c r="V1071" cm="1">
        <f t="array" ref="V1071">IF(E1071&lt;&gt;"CAPTURE",0,SUMPRODUCT((MDR_Rates!$A$2:$A$10=F1071)*(G1071&gt;MDR_Rates!$B$2:$B$10)*((MDR_Rates!$C$2:$C$10="")+(G1071&lt;=MDR_Rates!$C$2:$C$10))*MDR_Rates!$D$2:$D$10))</f>
        <v>0.3</v>
      </c>
      <c r="W1071">
        <f t="shared" si="195"/>
        <v>27.89</v>
      </c>
      <c r="X1071">
        <f t="shared" si="196"/>
        <v>5.0199999999999996</v>
      </c>
      <c r="Y1071">
        <f t="shared" si="197"/>
        <v>0</v>
      </c>
      <c r="Z1071">
        <f t="shared" si="198"/>
        <v>0</v>
      </c>
      <c r="AG1071" t="str">
        <f t="shared" si="199"/>
        <v/>
      </c>
      <c r="AI1071" t="str">
        <f t="shared" si="200"/>
        <v/>
      </c>
      <c r="AJ1071" t="str">
        <f t="shared" si="201"/>
        <v/>
      </c>
      <c r="AK1071" t="str">
        <f t="shared" si="202"/>
        <v>ORD26005322</v>
      </c>
      <c r="AL1071">
        <f>IF(E1071&lt;&gt;"CAPTURE","",COUNTIF(Orders!$H:$H,AK1071))</f>
        <v>1</v>
      </c>
      <c r="AP1071" t="str">
        <f t="shared" si="203"/>
        <v>Matched to Order</v>
      </c>
      <c r="AQ1071">
        <f>IF(COUNTIF($A$2:A1071,A1071)=1,1,0)</f>
        <v>1</v>
      </c>
    </row>
    <row r="1072" spans="1:43" x14ac:dyDescent="0.3">
      <c r="A1072" t="s">
        <v>13071</v>
      </c>
      <c r="C1072" t="s">
        <v>10527</v>
      </c>
      <c r="D1072" s="1">
        <v>46271</v>
      </c>
      <c r="E1072" t="s">
        <v>11819</v>
      </c>
      <c r="F1072" t="s">
        <v>9</v>
      </c>
      <c r="G1072">
        <v>2499</v>
      </c>
      <c r="H1072">
        <v>7.5</v>
      </c>
      <c r="I1072">
        <v>1.35</v>
      </c>
      <c r="J1072">
        <v>2490.15</v>
      </c>
      <c r="K1072" s="1">
        <v>46273</v>
      </c>
      <c r="L1072" t="s">
        <v>12878</v>
      </c>
      <c r="M1072">
        <f t="shared" si="192"/>
        <v>1</v>
      </c>
      <c r="N1072">
        <f>COUNTIF(Orders!$A:$A,C1072)</f>
        <v>1</v>
      </c>
      <c r="P1072">
        <f>COUNTIF(Orders!$H:$H,UPPER(SUBSTITUTE(TRIM(C1072),"-","")))</f>
        <v>1</v>
      </c>
      <c r="R1072" t="str">
        <f t="shared" si="193"/>
        <v>Matched Order Reference</v>
      </c>
      <c r="S1072">
        <f t="shared" si="194"/>
        <v>1</v>
      </c>
      <c r="V1072" cm="1">
        <f t="array" ref="V1072">IF(E1072&lt;&gt;"CAPTURE",0,SUMPRODUCT((MDR_Rates!$A$2:$A$10=F1072)*(G1072&gt;MDR_Rates!$B$2:$B$10)*((MDR_Rates!$C$2:$C$10="")+(G1072&lt;=MDR_Rates!$C$2:$C$10))*MDR_Rates!$D$2:$D$10))</f>
        <v>0.3</v>
      </c>
      <c r="W1072">
        <f t="shared" si="195"/>
        <v>7.5</v>
      </c>
      <c r="X1072">
        <f t="shared" si="196"/>
        <v>1.35</v>
      </c>
      <c r="Y1072">
        <f t="shared" si="197"/>
        <v>0</v>
      </c>
      <c r="Z1072">
        <f t="shared" si="198"/>
        <v>0</v>
      </c>
      <c r="AG1072" t="str">
        <f t="shared" si="199"/>
        <v/>
      </c>
      <c r="AI1072" t="str">
        <f t="shared" si="200"/>
        <v/>
      </c>
      <c r="AJ1072" t="str">
        <f t="shared" si="201"/>
        <v/>
      </c>
      <c r="AK1072" t="str">
        <f t="shared" si="202"/>
        <v>ORD26005336</v>
      </c>
      <c r="AL1072">
        <f>IF(E1072&lt;&gt;"CAPTURE","",COUNTIF(Orders!$H:$H,AK1072))</f>
        <v>1</v>
      </c>
      <c r="AP1072" t="str">
        <f t="shared" si="203"/>
        <v>Matched to Order</v>
      </c>
      <c r="AQ1072">
        <f>IF(COUNTIF($A$2:A1072,A1072)=1,1,0)</f>
        <v>1</v>
      </c>
    </row>
    <row r="1073" spans="1:43" x14ac:dyDescent="0.3">
      <c r="A1073" t="s">
        <v>13072</v>
      </c>
      <c r="C1073" t="s">
        <v>10643</v>
      </c>
      <c r="D1073" s="1">
        <v>46271</v>
      </c>
      <c r="E1073" t="s">
        <v>11819</v>
      </c>
      <c r="F1073" t="s">
        <v>9</v>
      </c>
      <c r="G1073">
        <v>3097</v>
      </c>
      <c r="H1073">
        <v>9.2899999999999991</v>
      </c>
      <c r="I1073">
        <v>1.67</v>
      </c>
      <c r="J1073">
        <v>3086.04</v>
      </c>
      <c r="K1073" s="1">
        <v>46273</v>
      </c>
      <c r="L1073" t="s">
        <v>12878</v>
      </c>
      <c r="M1073">
        <f t="shared" si="192"/>
        <v>1</v>
      </c>
      <c r="N1073">
        <f>COUNTIF(Orders!$A:$A,C1073)</f>
        <v>1</v>
      </c>
      <c r="P1073">
        <f>COUNTIF(Orders!$H:$H,UPPER(SUBSTITUTE(TRIM(C1073),"-","")))</f>
        <v>1</v>
      </c>
      <c r="R1073" t="str">
        <f t="shared" si="193"/>
        <v>Matched Order Reference</v>
      </c>
      <c r="S1073">
        <f t="shared" si="194"/>
        <v>1</v>
      </c>
      <c r="V1073" cm="1">
        <f t="array" ref="V1073">IF(E1073&lt;&gt;"CAPTURE",0,SUMPRODUCT((MDR_Rates!$A$2:$A$10=F1073)*(G1073&gt;MDR_Rates!$B$2:$B$10)*((MDR_Rates!$C$2:$C$10="")+(G1073&lt;=MDR_Rates!$C$2:$C$10))*MDR_Rates!$D$2:$D$10))</f>
        <v>0.3</v>
      </c>
      <c r="W1073">
        <f t="shared" si="195"/>
        <v>9.2899999999999991</v>
      </c>
      <c r="X1073">
        <f t="shared" si="196"/>
        <v>1.67</v>
      </c>
      <c r="Y1073">
        <f t="shared" si="197"/>
        <v>0</v>
      </c>
      <c r="Z1073">
        <f t="shared" si="198"/>
        <v>0</v>
      </c>
      <c r="AG1073" t="str">
        <f t="shared" si="199"/>
        <v/>
      </c>
      <c r="AI1073" t="str">
        <f t="shared" si="200"/>
        <v/>
      </c>
      <c r="AJ1073" t="str">
        <f t="shared" si="201"/>
        <v/>
      </c>
      <c r="AK1073" t="str">
        <f t="shared" si="202"/>
        <v>ORD26005395</v>
      </c>
      <c r="AL1073">
        <f>IF(E1073&lt;&gt;"CAPTURE","",COUNTIF(Orders!$H:$H,AK1073))</f>
        <v>1</v>
      </c>
      <c r="AP1073" t="str">
        <f t="shared" si="203"/>
        <v>Matched to Order</v>
      </c>
      <c r="AQ1073">
        <f>IF(COUNTIF($A$2:A1073,A1073)=1,1,0)</f>
        <v>1</v>
      </c>
    </row>
    <row r="1074" spans="1:43" x14ac:dyDescent="0.3">
      <c r="A1074" t="s">
        <v>13073</v>
      </c>
      <c r="C1074" t="s">
        <v>10756</v>
      </c>
      <c r="D1074" s="1">
        <v>46271</v>
      </c>
      <c r="E1074" t="s">
        <v>11819</v>
      </c>
      <c r="F1074" t="s">
        <v>9</v>
      </c>
      <c r="G1074">
        <v>3797</v>
      </c>
      <c r="H1074">
        <v>11.39</v>
      </c>
      <c r="I1074">
        <v>2.0499999999999998</v>
      </c>
      <c r="J1074">
        <v>3783.56</v>
      </c>
      <c r="K1074" s="1">
        <v>46273</v>
      </c>
      <c r="L1074" t="s">
        <v>12878</v>
      </c>
      <c r="M1074">
        <f t="shared" si="192"/>
        <v>1</v>
      </c>
      <c r="N1074">
        <f>COUNTIF(Orders!$A:$A,C1074)</f>
        <v>1</v>
      </c>
      <c r="P1074">
        <f>COUNTIF(Orders!$H:$H,UPPER(SUBSTITUTE(TRIM(C1074),"-","")))</f>
        <v>1</v>
      </c>
      <c r="R1074" t="str">
        <f t="shared" si="193"/>
        <v>Matched Order Reference</v>
      </c>
      <c r="S1074">
        <f t="shared" si="194"/>
        <v>1</v>
      </c>
      <c r="V1074" cm="1">
        <f t="array" ref="V1074">IF(E1074&lt;&gt;"CAPTURE",0,SUMPRODUCT((MDR_Rates!$A$2:$A$10=F1074)*(G1074&gt;MDR_Rates!$B$2:$B$10)*((MDR_Rates!$C$2:$C$10="")+(G1074&lt;=MDR_Rates!$C$2:$C$10))*MDR_Rates!$D$2:$D$10))</f>
        <v>0.3</v>
      </c>
      <c r="W1074">
        <f t="shared" si="195"/>
        <v>11.39</v>
      </c>
      <c r="X1074">
        <f t="shared" si="196"/>
        <v>2.0499999999999998</v>
      </c>
      <c r="Y1074">
        <f t="shared" si="197"/>
        <v>0</v>
      </c>
      <c r="Z1074">
        <f t="shared" si="198"/>
        <v>0</v>
      </c>
      <c r="AG1074" t="str">
        <f t="shared" si="199"/>
        <v/>
      </c>
      <c r="AI1074" t="str">
        <f t="shared" si="200"/>
        <v/>
      </c>
      <c r="AJ1074" t="str">
        <f t="shared" si="201"/>
        <v/>
      </c>
      <c r="AK1074" t="str">
        <f t="shared" si="202"/>
        <v>ORD26005453</v>
      </c>
      <c r="AL1074">
        <f>IF(E1074&lt;&gt;"CAPTURE","",COUNTIF(Orders!$H:$H,AK1074))</f>
        <v>1</v>
      </c>
      <c r="AP1074" t="str">
        <f t="shared" si="203"/>
        <v>Matched to Order</v>
      </c>
      <c r="AQ1074">
        <f>IF(COUNTIF($A$2:A1074,A1074)=1,1,0)</f>
        <v>1</v>
      </c>
    </row>
    <row r="1075" spans="1:43" x14ac:dyDescent="0.3">
      <c r="A1075" t="s">
        <v>13074</v>
      </c>
      <c r="C1075" t="s">
        <v>10850</v>
      </c>
      <c r="D1075" s="1">
        <v>46271</v>
      </c>
      <c r="E1075" t="s">
        <v>11819</v>
      </c>
      <c r="F1075" t="s">
        <v>9</v>
      </c>
      <c r="G1075">
        <v>599</v>
      </c>
      <c r="H1075">
        <v>0</v>
      </c>
      <c r="I1075">
        <v>0</v>
      </c>
      <c r="J1075">
        <v>599</v>
      </c>
      <c r="K1075" s="1">
        <v>46273</v>
      </c>
      <c r="L1075" t="s">
        <v>12878</v>
      </c>
      <c r="M1075">
        <f t="shared" si="192"/>
        <v>1</v>
      </c>
      <c r="N1075">
        <f>COUNTIF(Orders!$A:$A,C1075)</f>
        <v>1</v>
      </c>
      <c r="P1075">
        <f>COUNTIF(Orders!$H:$H,UPPER(SUBSTITUTE(TRIM(C1075),"-","")))</f>
        <v>1</v>
      </c>
      <c r="R1075" t="str">
        <f t="shared" si="193"/>
        <v>Matched Order Reference</v>
      </c>
      <c r="S1075">
        <f t="shared" si="194"/>
        <v>1</v>
      </c>
      <c r="V1075" cm="1">
        <f t="array" ref="V1075">IF(E1075&lt;&gt;"CAPTURE",0,SUMPRODUCT((MDR_Rates!$A$2:$A$10=F1075)*(G1075&gt;MDR_Rates!$B$2:$B$10)*((MDR_Rates!$C$2:$C$10="")+(G1075&lt;=MDR_Rates!$C$2:$C$10))*MDR_Rates!$D$2:$D$10))</f>
        <v>0</v>
      </c>
      <c r="W1075">
        <f t="shared" si="195"/>
        <v>0</v>
      </c>
      <c r="X1075">
        <f t="shared" si="196"/>
        <v>0</v>
      </c>
      <c r="Y1075">
        <f t="shared" si="197"/>
        <v>0</v>
      </c>
      <c r="Z1075">
        <f t="shared" si="198"/>
        <v>0</v>
      </c>
      <c r="AG1075" t="str">
        <f t="shared" si="199"/>
        <v/>
      </c>
      <c r="AI1075" t="str">
        <f t="shared" si="200"/>
        <v/>
      </c>
      <c r="AJ1075" t="str">
        <f t="shared" si="201"/>
        <v/>
      </c>
      <c r="AK1075" t="str">
        <f t="shared" si="202"/>
        <v>ORD26005502</v>
      </c>
      <c r="AL1075">
        <f>IF(E1075&lt;&gt;"CAPTURE","",COUNTIF(Orders!$H:$H,AK1075))</f>
        <v>1</v>
      </c>
      <c r="AP1075" t="str">
        <f t="shared" si="203"/>
        <v>Matched to Order</v>
      </c>
      <c r="AQ1075">
        <f>IF(COUNTIF($A$2:A1075,A1075)=1,1,0)</f>
        <v>1</v>
      </c>
    </row>
    <row r="1076" spans="1:43" x14ac:dyDescent="0.3">
      <c r="A1076" t="s">
        <v>13075</v>
      </c>
      <c r="C1076" t="s">
        <v>10988</v>
      </c>
      <c r="D1076" s="1">
        <v>46271</v>
      </c>
      <c r="E1076" t="s">
        <v>11819</v>
      </c>
      <c r="F1076" t="s">
        <v>44</v>
      </c>
      <c r="G1076">
        <v>3798</v>
      </c>
      <c r="H1076">
        <v>91.15</v>
      </c>
      <c r="I1076">
        <v>16.41</v>
      </c>
      <c r="J1076">
        <v>3690.44</v>
      </c>
      <c r="K1076" s="1">
        <v>46273</v>
      </c>
      <c r="L1076" t="s">
        <v>12878</v>
      </c>
      <c r="M1076">
        <f t="shared" si="192"/>
        <v>1</v>
      </c>
      <c r="N1076">
        <f>COUNTIF(Orders!$A:$A,C1076)</f>
        <v>1</v>
      </c>
      <c r="P1076">
        <f>COUNTIF(Orders!$H:$H,UPPER(SUBSTITUTE(TRIM(C1076),"-","")))</f>
        <v>1</v>
      </c>
      <c r="R1076" t="str">
        <f t="shared" si="193"/>
        <v>Matched Order Reference</v>
      </c>
      <c r="S1076">
        <f t="shared" si="194"/>
        <v>1</v>
      </c>
      <c r="V1076" cm="1">
        <f t="array" ref="V1076">IF(E1076&lt;&gt;"CAPTURE",0,SUMPRODUCT((MDR_Rates!$A$2:$A$10=F1076)*(G1076&gt;MDR_Rates!$B$2:$B$10)*((MDR_Rates!$C$2:$C$10="")+(G1076&lt;=MDR_Rates!$C$2:$C$10))*MDR_Rates!$D$2:$D$10))</f>
        <v>1.7</v>
      </c>
      <c r="W1076">
        <f t="shared" si="195"/>
        <v>64.569999999999993</v>
      </c>
      <c r="X1076">
        <f t="shared" si="196"/>
        <v>11.62</v>
      </c>
      <c r="Y1076">
        <f t="shared" si="197"/>
        <v>26.58</v>
      </c>
      <c r="Z1076">
        <f t="shared" si="198"/>
        <v>4.79</v>
      </c>
      <c r="AG1076" t="str">
        <f t="shared" si="199"/>
        <v/>
      </c>
      <c r="AI1076" t="str">
        <f t="shared" si="200"/>
        <v/>
      </c>
      <c r="AJ1076" t="str">
        <f t="shared" si="201"/>
        <v/>
      </c>
      <c r="AK1076" t="str">
        <f t="shared" si="202"/>
        <v>ORD26005572</v>
      </c>
      <c r="AL1076">
        <f>IF(E1076&lt;&gt;"CAPTURE","",COUNTIF(Orders!$H:$H,AK1076))</f>
        <v>1</v>
      </c>
      <c r="AP1076" t="str">
        <f t="shared" si="203"/>
        <v>Matched to Order</v>
      </c>
      <c r="AQ1076">
        <f>IF(COUNTIF($A$2:A1076,A1076)=1,1,0)</f>
        <v>1</v>
      </c>
    </row>
    <row r="1077" spans="1:43" x14ac:dyDescent="0.3">
      <c r="A1077" t="s">
        <v>13076</v>
      </c>
      <c r="C1077" t="s">
        <v>11052</v>
      </c>
      <c r="D1077" s="1">
        <v>46271</v>
      </c>
      <c r="E1077" t="s">
        <v>11819</v>
      </c>
      <c r="F1077" t="s">
        <v>9</v>
      </c>
      <c r="G1077">
        <v>3498</v>
      </c>
      <c r="H1077">
        <v>10.49</v>
      </c>
      <c r="I1077">
        <v>1.89</v>
      </c>
      <c r="J1077">
        <v>3485.62</v>
      </c>
      <c r="K1077" s="1">
        <v>46273</v>
      </c>
      <c r="L1077" t="s">
        <v>12878</v>
      </c>
      <c r="M1077">
        <f t="shared" si="192"/>
        <v>1</v>
      </c>
      <c r="N1077">
        <f>COUNTIF(Orders!$A:$A,C1077)</f>
        <v>1</v>
      </c>
      <c r="P1077">
        <f>COUNTIF(Orders!$H:$H,UPPER(SUBSTITUTE(TRIM(C1077),"-","")))</f>
        <v>1</v>
      </c>
      <c r="R1077" t="str">
        <f t="shared" si="193"/>
        <v>Matched Order Reference</v>
      </c>
      <c r="S1077">
        <f t="shared" si="194"/>
        <v>1</v>
      </c>
      <c r="V1077" cm="1">
        <f t="array" ref="V1077">IF(E1077&lt;&gt;"CAPTURE",0,SUMPRODUCT((MDR_Rates!$A$2:$A$10=F1077)*(G1077&gt;MDR_Rates!$B$2:$B$10)*((MDR_Rates!$C$2:$C$10="")+(G1077&lt;=MDR_Rates!$C$2:$C$10))*MDR_Rates!$D$2:$D$10))</f>
        <v>0.3</v>
      </c>
      <c r="W1077">
        <f t="shared" si="195"/>
        <v>10.49</v>
      </c>
      <c r="X1077">
        <f t="shared" si="196"/>
        <v>1.89</v>
      </c>
      <c r="Y1077">
        <f t="shared" si="197"/>
        <v>0</v>
      </c>
      <c r="Z1077">
        <f t="shared" si="198"/>
        <v>0</v>
      </c>
      <c r="AG1077" t="str">
        <f t="shared" si="199"/>
        <v/>
      </c>
      <c r="AI1077" t="str">
        <f t="shared" si="200"/>
        <v/>
      </c>
      <c r="AJ1077" t="str">
        <f t="shared" si="201"/>
        <v/>
      </c>
      <c r="AK1077" t="str">
        <f t="shared" si="202"/>
        <v>ORD26005606</v>
      </c>
      <c r="AL1077">
        <f>IF(E1077&lt;&gt;"CAPTURE","",COUNTIF(Orders!$H:$H,AK1077))</f>
        <v>1</v>
      </c>
      <c r="AP1077" t="str">
        <f t="shared" si="203"/>
        <v>Matched to Order</v>
      </c>
      <c r="AQ1077">
        <f>IF(COUNTIF($A$2:A1077,A1077)=1,1,0)</f>
        <v>1</v>
      </c>
    </row>
    <row r="1078" spans="1:43" x14ac:dyDescent="0.3">
      <c r="A1078" t="s">
        <v>13077</v>
      </c>
      <c r="C1078" t="s">
        <v>11116</v>
      </c>
      <c r="D1078" s="1">
        <v>46271</v>
      </c>
      <c r="E1078" t="s">
        <v>11819</v>
      </c>
      <c r="F1078" t="s">
        <v>9</v>
      </c>
      <c r="G1078">
        <v>3097</v>
      </c>
      <c r="H1078">
        <v>9.2899999999999991</v>
      </c>
      <c r="I1078">
        <v>1.67</v>
      </c>
      <c r="J1078">
        <v>3086.04</v>
      </c>
      <c r="K1078" s="1">
        <v>46273</v>
      </c>
      <c r="L1078" t="s">
        <v>12878</v>
      </c>
      <c r="M1078">
        <f t="shared" si="192"/>
        <v>1</v>
      </c>
      <c r="N1078">
        <f>COUNTIF(Orders!$A:$A,C1078)</f>
        <v>1</v>
      </c>
      <c r="P1078">
        <f>COUNTIF(Orders!$H:$H,UPPER(SUBSTITUTE(TRIM(C1078),"-","")))</f>
        <v>1</v>
      </c>
      <c r="R1078" t="str">
        <f t="shared" si="193"/>
        <v>Matched Order Reference</v>
      </c>
      <c r="S1078">
        <f t="shared" si="194"/>
        <v>1</v>
      </c>
      <c r="V1078" cm="1">
        <f t="array" ref="V1078">IF(E1078&lt;&gt;"CAPTURE",0,SUMPRODUCT((MDR_Rates!$A$2:$A$10=F1078)*(G1078&gt;MDR_Rates!$B$2:$B$10)*((MDR_Rates!$C$2:$C$10="")+(G1078&lt;=MDR_Rates!$C$2:$C$10))*MDR_Rates!$D$2:$D$10))</f>
        <v>0.3</v>
      </c>
      <c r="W1078">
        <f t="shared" si="195"/>
        <v>9.2899999999999991</v>
      </c>
      <c r="X1078">
        <f t="shared" si="196"/>
        <v>1.67</v>
      </c>
      <c r="Y1078">
        <f t="shared" si="197"/>
        <v>0</v>
      </c>
      <c r="Z1078">
        <f t="shared" si="198"/>
        <v>0</v>
      </c>
      <c r="AG1078" t="str">
        <f t="shared" si="199"/>
        <v/>
      </c>
      <c r="AI1078" t="str">
        <f t="shared" si="200"/>
        <v/>
      </c>
      <c r="AJ1078" t="str">
        <f t="shared" si="201"/>
        <v/>
      </c>
      <c r="AK1078" t="str">
        <f t="shared" si="202"/>
        <v>ORD26005638</v>
      </c>
      <c r="AL1078">
        <f>IF(E1078&lt;&gt;"CAPTURE","",COUNTIF(Orders!$H:$H,AK1078))</f>
        <v>1</v>
      </c>
      <c r="AP1078" t="str">
        <f t="shared" si="203"/>
        <v>Matched to Order</v>
      </c>
      <c r="AQ1078">
        <f>IF(COUNTIF($A$2:A1078,A1078)=1,1,0)</f>
        <v>1</v>
      </c>
    </row>
    <row r="1079" spans="1:43" x14ac:dyDescent="0.3">
      <c r="A1079" t="s">
        <v>13078</v>
      </c>
      <c r="C1079" t="s">
        <v>11209</v>
      </c>
      <c r="D1079" s="1">
        <v>46271</v>
      </c>
      <c r="E1079" t="s">
        <v>11819</v>
      </c>
      <c r="F1079" t="s">
        <v>9</v>
      </c>
      <c r="G1079">
        <v>3348</v>
      </c>
      <c r="H1079">
        <v>10.039999999999999</v>
      </c>
      <c r="I1079">
        <v>1.81</v>
      </c>
      <c r="J1079">
        <v>3336.15</v>
      </c>
      <c r="K1079" s="1">
        <v>46273</v>
      </c>
      <c r="L1079" t="s">
        <v>12878</v>
      </c>
      <c r="M1079">
        <f t="shared" si="192"/>
        <v>1</v>
      </c>
      <c r="N1079">
        <f>COUNTIF(Orders!$A:$A,C1079)</f>
        <v>1</v>
      </c>
      <c r="P1079">
        <f>COUNTIF(Orders!$H:$H,UPPER(SUBSTITUTE(TRIM(C1079),"-","")))</f>
        <v>1</v>
      </c>
      <c r="R1079" t="str">
        <f t="shared" si="193"/>
        <v>Matched Order Reference</v>
      </c>
      <c r="S1079">
        <f t="shared" si="194"/>
        <v>1</v>
      </c>
      <c r="V1079" cm="1">
        <f t="array" ref="V1079">IF(E1079&lt;&gt;"CAPTURE",0,SUMPRODUCT((MDR_Rates!$A$2:$A$10=F1079)*(G1079&gt;MDR_Rates!$B$2:$B$10)*((MDR_Rates!$C$2:$C$10="")+(G1079&lt;=MDR_Rates!$C$2:$C$10))*MDR_Rates!$D$2:$D$10))</f>
        <v>0.3</v>
      </c>
      <c r="W1079">
        <f t="shared" si="195"/>
        <v>10.039999999999999</v>
      </c>
      <c r="X1079">
        <f t="shared" si="196"/>
        <v>1.81</v>
      </c>
      <c r="Y1079">
        <f t="shared" si="197"/>
        <v>0</v>
      </c>
      <c r="Z1079">
        <f t="shared" si="198"/>
        <v>0</v>
      </c>
      <c r="AG1079" t="str">
        <f t="shared" si="199"/>
        <v/>
      </c>
      <c r="AI1079" t="str">
        <f t="shared" si="200"/>
        <v/>
      </c>
      <c r="AJ1079" t="str">
        <f t="shared" si="201"/>
        <v/>
      </c>
      <c r="AK1079" t="str">
        <f t="shared" si="202"/>
        <v>ORD26005687</v>
      </c>
      <c r="AL1079">
        <f>IF(E1079&lt;&gt;"CAPTURE","",COUNTIF(Orders!$H:$H,AK1079))</f>
        <v>1</v>
      </c>
      <c r="AP1079" t="str">
        <f t="shared" si="203"/>
        <v>Matched to Order</v>
      </c>
      <c r="AQ1079">
        <f>IF(COUNTIF($A$2:A1079,A1079)=1,1,0)</f>
        <v>1</v>
      </c>
    </row>
    <row r="1080" spans="1:43" x14ac:dyDescent="0.3">
      <c r="A1080" t="s">
        <v>13079</v>
      </c>
      <c r="C1080" t="s">
        <v>11341</v>
      </c>
      <c r="D1080" s="1">
        <v>46271</v>
      </c>
      <c r="E1080" t="s">
        <v>11819</v>
      </c>
      <c r="F1080" t="s">
        <v>9</v>
      </c>
      <c r="G1080">
        <v>1499</v>
      </c>
      <c r="H1080">
        <v>0</v>
      </c>
      <c r="I1080">
        <v>0</v>
      </c>
      <c r="J1080">
        <v>1499</v>
      </c>
      <c r="K1080" s="1">
        <v>46273</v>
      </c>
      <c r="L1080" t="s">
        <v>12878</v>
      </c>
      <c r="M1080">
        <f t="shared" si="192"/>
        <v>1</v>
      </c>
      <c r="N1080">
        <f>COUNTIF(Orders!$A:$A,C1080)</f>
        <v>1</v>
      </c>
      <c r="P1080">
        <f>COUNTIF(Orders!$H:$H,UPPER(SUBSTITUTE(TRIM(C1080),"-","")))</f>
        <v>1</v>
      </c>
      <c r="R1080" t="str">
        <f t="shared" si="193"/>
        <v>Matched Order Reference</v>
      </c>
      <c r="S1080">
        <f t="shared" si="194"/>
        <v>1</v>
      </c>
      <c r="V1080" cm="1">
        <f t="array" ref="V1080">IF(E1080&lt;&gt;"CAPTURE",0,SUMPRODUCT((MDR_Rates!$A$2:$A$10=F1080)*(G1080&gt;MDR_Rates!$B$2:$B$10)*((MDR_Rates!$C$2:$C$10="")+(G1080&lt;=MDR_Rates!$C$2:$C$10))*MDR_Rates!$D$2:$D$10))</f>
        <v>0</v>
      </c>
      <c r="W1080">
        <f t="shared" si="195"/>
        <v>0</v>
      </c>
      <c r="X1080">
        <f t="shared" si="196"/>
        <v>0</v>
      </c>
      <c r="Y1080">
        <f t="shared" si="197"/>
        <v>0</v>
      </c>
      <c r="Z1080">
        <f t="shared" si="198"/>
        <v>0</v>
      </c>
      <c r="AG1080" t="str">
        <f t="shared" si="199"/>
        <v/>
      </c>
      <c r="AI1080" t="str">
        <f t="shared" si="200"/>
        <v/>
      </c>
      <c r="AJ1080" t="str">
        <f t="shared" si="201"/>
        <v/>
      </c>
      <c r="AK1080" t="str">
        <f t="shared" si="202"/>
        <v>ORD26005755</v>
      </c>
      <c r="AL1080">
        <f>IF(E1080&lt;&gt;"CAPTURE","",COUNTIF(Orders!$H:$H,AK1080))</f>
        <v>1</v>
      </c>
      <c r="AP1080" t="str">
        <f t="shared" si="203"/>
        <v>Matched to Order</v>
      </c>
      <c r="AQ1080">
        <f>IF(COUNTIF($A$2:A1080,A1080)=1,1,0)</f>
        <v>1</v>
      </c>
    </row>
    <row r="1081" spans="1:43" x14ac:dyDescent="0.3">
      <c r="A1081" t="s">
        <v>13080</v>
      </c>
      <c r="C1081" t="s">
        <v>11430</v>
      </c>
      <c r="D1081" s="1">
        <v>46271</v>
      </c>
      <c r="E1081" t="s">
        <v>11819</v>
      </c>
      <c r="F1081" t="s">
        <v>9</v>
      </c>
      <c r="G1081">
        <v>4999</v>
      </c>
      <c r="H1081">
        <v>15</v>
      </c>
      <c r="I1081">
        <v>2.7</v>
      </c>
      <c r="J1081">
        <v>4981.3</v>
      </c>
      <c r="K1081" s="1">
        <v>46273</v>
      </c>
      <c r="L1081" t="s">
        <v>12878</v>
      </c>
      <c r="M1081">
        <f t="shared" si="192"/>
        <v>1</v>
      </c>
      <c r="N1081">
        <f>COUNTIF(Orders!$A:$A,C1081)</f>
        <v>1</v>
      </c>
      <c r="P1081">
        <f>COUNTIF(Orders!$H:$H,UPPER(SUBSTITUTE(TRIM(C1081),"-","")))</f>
        <v>1</v>
      </c>
      <c r="R1081" t="str">
        <f t="shared" si="193"/>
        <v>Matched Order Reference</v>
      </c>
      <c r="S1081">
        <f t="shared" si="194"/>
        <v>1</v>
      </c>
      <c r="V1081" cm="1">
        <f t="array" ref="V1081">IF(E1081&lt;&gt;"CAPTURE",0,SUMPRODUCT((MDR_Rates!$A$2:$A$10=F1081)*(G1081&gt;MDR_Rates!$B$2:$B$10)*((MDR_Rates!$C$2:$C$10="")+(G1081&lt;=MDR_Rates!$C$2:$C$10))*MDR_Rates!$D$2:$D$10))</f>
        <v>0.3</v>
      </c>
      <c r="W1081">
        <f t="shared" si="195"/>
        <v>15</v>
      </c>
      <c r="X1081">
        <f t="shared" si="196"/>
        <v>2.7</v>
      </c>
      <c r="Y1081">
        <f t="shared" si="197"/>
        <v>0</v>
      </c>
      <c r="Z1081">
        <f t="shared" si="198"/>
        <v>0</v>
      </c>
      <c r="AG1081" t="str">
        <f t="shared" si="199"/>
        <v/>
      </c>
      <c r="AI1081" t="str">
        <f t="shared" si="200"/>
        <v/>
      </c>
      <c r="AJ1081" t="str">
        <f t="shared" si="201"/>
        <v/>
      </c>
      <c r="AK1081" t="str">
        <f t="shared" si="202"/>
        <v>ORD26005802</v>
      </c>
      <c r="AL1081">
        <f>IF(E1081&lt;&gt;"CAPTURE","",COUNTIF(Orders!$H:$H,AK1081))</f>
        <v>1</v>
      </c>
      <c r="AP1081" t="str">
        <f t="shared" si="203"/>
        <v>Matched to Order</v>
      </c>
      <c r="AQ1081">
        <f>IF(COUNTIF($A$2:A1081,A1081)=1,1,0)</f>
        <v>1</v>
      </c>
    </row>
    <row r="1082" spans="1:43" x14ac:dyDescent="0.3">
      <c r="A1082" t="s">
        <v>13081</v>
      </c>
      <c r="C1082" t="s">
        <v>11461</v>
      </c>
      <c r="D1082" s="1">
        <v>46271</v>
      </c>
      <c r="E1082" t="s">
        <v>11819</v>
      </c>
      <c r="F1082" t="s">
        <v>33</v>
      </c>
      <c r="G1082">
        <v>3499</v>
      </c>
      <c r="H1082">
        <v>41.99</v>
      </c>
      <c r="I1082">
        <v>7.56</v>
      </c>
      <c r="J1082">
        <v>3449.45</v>
      </c>
      <c r="K1082" s="1">
        <v>46273</v>
      </c>
      <c r="L1082" t="s">
        <v>12878</v>
      </c>
      <c r="M1082">
        <f t="shared" si="192"/>
        <v>1</v>
      </c>
      <c r="N1082">
        <f>COUNTIF(Orders!$A:$A,C1082)</f>
        <v>1</v>
      </c>
      <c r="P1082">
        <f>COUNTIF(Orders!$H:$H,UPPER(SUBSTITUTE(TRIM(C1082),"-","")))</f>
        <v>1</v>
      </c>
      <c r="R1082" t="str">
        <f t="shared" si="193"/>
        <v>Matched Order Reference</v>
      </c>
      <c r="S1082">
        <f t="shared" si="194"/>
        <v>1</v>
      </c>
      <c r="V1082" cm="1">
        <f t="array" ref="V1082">IF(E1082&lt;&gt;"CAPTURE",0,SUMPRODUCT((MDR_Rates!$A$2:$A$10=F1082)*(G1082&gt;MDR_Rates!$B$2:$B$10)*((MDR_Rates!$C$2:$C$10="")+(G1082&lt;=MDR_Rates!$C$2:$C$10))*MDR_Rates!$D$2:$D$10))</f>
        <v>1.2</v>
      </c>
      <c r="W1082">
        <f t="shared" si="195"/>
        <v>41.99</v>
      </c>
      <c r="X1082">
        <f t="shared" si="196"/>
        <v>7.56</v>
      </c>
      <c r="Y1082">
        <f t="shared" si="197"/>
        <v>0</v>
      </c>
      <c r="Z1082">
        <f t="shared" si="198"/>
        <v>0</v>
      </c>
      <c r="AG1082" t="str">
        <f t="shared" si="199"/>
        <v/>
      </c>
      <c r="AI1082" t="str">
        <f t="shared" si="200"/>
        <v/>
      </c>
      <c r="AJ1082" t="str">
        <f t="shared" si="201"/>
        <v/>
      </c>
      <c r="AK1082" t="str">
        <f t="shared" si="202"/>
        <v>ORD26005818</v>
      </c>
      <c r="AL1082">
        <f>IF(E1082&lt;&gt;"CAPTURE","",COUNTIF(Orders!$H:$H,AK1082))</f>
        <v>1</v>
      </c>
      <c r="AP1082" t="str">
        <f t="shared" si="203"/>
        <v>Matched to Order</v>
      </c>
      <c r="AQ1082">
        <f>IF(COUNTIF($A$2:A1082,A1082)=1,1,0)</f>
        <v>1</v>
      </c>
    </row>
    <row r="1083" spans="1:43" x14ac:dyDescent="0.3">
      <c r="A1083" t="s">
        <v>13082</v>
      </c>
      <c r="C1083" t="s">
        <v>11633</v>
      </c>
      <c r="D1083" s="1">
        <v>46271</v>
      </c>
      <c r="E1083" t="s">
        <v>11819</v>
      </c>
      <c r="F1083" t="s">
        <v>44</v>
      </c>
      <c r="G1083">
        <v>799</v>
      </c>
      <c r="H1083">
        <v>15.18</v>
      </c>
      <c r="I1083">
        <v>2.73</v>
      </c>
      <c r="J1083">
        <v>781.09</v>
      </c>
      <c r="K1083" s="1">
        <v>46273</v>
      </c>
      <c r="L1083" t="s">
        <v>12878</v>
      </c>
      <c r="M1083">
        <f t="shared" si="192"/>
        <v>1</v>
      </c>
      <c r="N1083">
        <f>COUNTIF(Orders!$A:$A,C1083)</f>
        <v>1</v>
      </c>
      <c r="P1083">
        <f>COUNTIF(Orders!$H:$H,UPPER(SUBSTITUTE(TRIM(C1083),"-","")))</f>
        <v>1</v>
      </c>
      <c r="R1083" t="str">
        <f t="shared" si="193"/>
        <v>Matched Order Reference</v>
      </c>
      <c r="S1083">
        <f t="shared" si="194"/>
        <v>1</v>
      </c>
      <c r="V1083" cm="1">
        <f t="array" ref="V1083">IF(E1083&lt;&gt;"CAPTURE",0,SUMPRODUCT((MDR_Rates!$A$2:$A$10=F1083)*(G1083&gt;MDR_Rates!$B$2:$B$10)*((MDR_Rates!$C$2:$C$10="")+(G1083&lt;=MDR_Rates!$C$2:$C$10))*MDR_Rates!$D$2:$D$10))</f>
        <v>1.9</v>
      </c>
      <c r="W1083">
        <f t="shared" si="195"/>
        <v>15.18</v>
      </c>
      <c r="X1083">
        <f t="shared" si="196"/>
        <v>2.73</v>
      </c>
      <c r="Y1083">
        <f t="shared" si="197"/>
        <v>0</v>
      </c>
      <c r="Z1083">
        <f t="shared" si="198"/>
        <v>0</v>
      </c>
      <c r="AG1083" t="str">
        <f t="shared" si="199"/>
        <v/>
      </c>
      <c r="AI1083" t="str">
        <f t="shared" si="200"/>
        <v/>
      </c>
      <c r="AJ1083" t="str">
        <f t="shared" si="201"/>
        <v/>
      </c>
      <c r="AK1083" t="str">
        <f t="shared" si="202"/>
        <v>ORD26005910</v>
      </c>
      <c r="AL1083">
        <f>IF(E1083&lt;&gt;"CAPTURE","",COUNTIF(Orders!$H:$H,AK1083))</f>
        <v>1</v>
      </c>
      <c r="AP1083" t="str">
        <f t="shared" si="203"/>
        <v>Matched to Order</v>
      </c>
      <c r="AQ1083">
        <f>IF(COUNTIF($A$2:A1083,A1083)=1,1,0)</f>
        <v>1</v>
      </c>
    </row>
    <row r="1084" spans="1:43" x14ac:dyDescent="0.3">
      <c r="A1084" t="s">
        <v>13083</v>
      </c>
      <c r="C1084" t="s">
        <v>11649</v>
      </c>
      <c r="D1084" s="1">
        <v>46271</v>
      </c>
      <c r="E1084" t="s">
        <v>11819</v>
      </c>
      <c r="F1084" t="s">
        <v>9</v>
      </c>
      <c r="G1084">
        <v>4999</v>
      </c>
      <c r="H1084">
        <v>15</v>
      </c>
      <c r="I1084">
        <v>2.7</v>
      </c>
      <c r="J1084">
        <v>4981.3</v>
      </c>
      <c r="K1084" s="1">
        <v>46273</v>
      </c>
      <c r="L1084" t="s">
        <v>12878</v>
      </c>
      <c r="M1084">
        <f t="shared" si="192"/>
        <v>1</v>
      </c>
      <c r="N1084">
        <f>COUNTIF(Orders!$A:$A,C1084)</f>
        <v>1</v>
      </c>
      <c r="P1084">
        <f>COUNTIF(Orders!$H:$H,UPPER(SUBSTITUTE(TRIM(C1084),"-","")))</f>
        <v>1</v>
      </c>
      <c r="R1084" t="str">
        <f t="shared" si="193"/>
        <v>Matched Order Reference</v>
      </c>
      <c r="S1084">
        <f t="shared" si="194"/>
        <v>1</v>
      </c>
      <c r="V1084" cm="1">
        <f t="array" ref="V1084">IF(E1084&lt;&gt;"CAPTURE",0,SUMPRODUCT((MDR_Rates!$A$2:$A$10=F1084)*(G1084&gt;MDR_Rates!$B$2:$B$10)*((MDR_Rates!$C$2:$C$10="")+(G1084&lt;=MDR_Rates!$C$2:$C$10))*MDR_Rates!$D$2:$D$10))</f>
        <v>0.3</v>
      </c>
      <c r="W1084">
        <f t="shared" si="195"/>
        <v>15</v>
      </c>
      <c r="X1084">
        <f t="shared" si="196"/>
        <v>2.7</v>
      </c>
      <c r="Y1084">
        <f t="shared" si="197"/>
        <v>0</v>
      </c>
      <c r="Z1084">
        <f t="shared" si="198"/>
        <v>0</v>
      </c>
      <c r="AG1084" t="str">
        <f t="shared" si="199"/>
        <v/>
      </c>
      <c r="AI1084" t="str">
        <f t="shared" si="200"/>
        <v/>
      </c>
      <c r="AJ1084" t="str">
        <f t="shared" si="201"/>
        <v/>
      </c>
      <c r="AK1084" t="str">
        <f t="shared" si="202"/>
        <v>ORD26005918</v>
      </c>
      <c r="AL1084">
        <f>IF(E1084&lt;&gt;"CAPTURE","",COUNTIF(Orders!$H:$H,AK1084))</f>
        <v>1</v>
      </c>
      <c r="AP1084" t="str">
        <f t="shared" si="203"/>
        <v>Matched to Order</v>
      </c>
      <c r="AQ1084">
        <f>IF(COUNTIF($A$2:A1084,A1084)=1,1,0)</f>
        <v>1</v>
      </c>
    </row>
    <row r="1085" spans="1:43" x14ac:dyDescent="0.3">
      <c r="A1085" t="s">
        <v>13084</v>
      </c>
      <c r="C1085" t="s">
        <v>11655</v>
      </c>
      <c r="D1085" s="1">
        <v>46271</v>
      </c>
      <c r="E1085" t="s">
        <v>11819</v>
      </c>
      <c r="F1085" t="s">
        <v>17</v>
      </c>
      <c r="G1085">
        <v>9798</v>
      </c>
      <c r="H1085">
        <v>156.77000000000001</v>
      </c>
      <c r="I1085">
        <v>28.22</v>
      </c>
      <c r="J1085">
        <v>9613.01</v>
      </c>
      <c r="K1085" s="1">
        <v>46273</v>
      </c>
      <c r="L1085" t="s">
        <v>12878</v>
      </c>
      <c r="M1085">
        <f t="shared" si="192"/>
        <v>1</v>
      </c>
      <c r="N1085">
        <f>COUNTIF(Orders!$A:$A,C1085)</f>
        <v>1</v>
      </c>
      <c r="P1085">
        <f>COUNTIF(Orders!$H:$H,UPPER(SUBSTITUTE(TRIM(C1085),"-","")))</f>
        <v>1</v>
      </c>
      <c r="R1085" t="str">
        <f t="shared" si="193"/>
        <v>Matched Order Reference</v>
      </c>
      <c r="S1085">
        <f t="shared" si="194"/>
        <v>1</v>
      </c>
      <c r="V1085" cm="1">
        <f t="array" ref="V1085">IF(E1085&lt;&gt;"CAPTURE",0,SUMPRODUCT((MDR_Rates!$A$2:$A$10=F1085)*(G1085&gt;MDR_Rates!$B$2:$B$10)*((MDR_Rates!$C$2:$C$10="")+(G1085&lt;=MDR_Rates!$C$2:$C$10))*MDR_Rates!$D$2:$D$10))</f>
        <v>1.6</v>
      </c>
      <c r="W1085">
        <f t="shared" si="195"/>
        <v>156.77000000000001</v>
      </c>
      <c r="X1085">
        <f t="shared" si="196"/>
        <v>28.22</v>
      </c>
      <c r="Y1085">
        <f t="shared" si="197"/>
        <v>0</v>
      </c>
      <c r="Z1085">
        <f t="shared" si="198"/>
        <v>0</v>
      </c>
      <c r="AG1085" t="str">
        <f t="shared" si="199"/>
        <v/>
      </c>
      <c r="AI1085" t="str">
        <f t="shared" si="200"/>
        <v/>
      </c>
      <c r="AJ1085" t="str">
        <f t="shared" si="201"/>
        <v/>
      </c>
      <c r="AK1085" t="str">
        <f t="shared" si="202"/>
        <v>ORD26005921</v>
      </c>
      <c r="AL1085">
        <f>IF(E1085&lt;&gt;"CAPTURE","",COUNTIF(Orders!$H:$H,AK1085))</f>
        <v>1</v>
      </c>
      <c r="AP1085" t="str">
        <f t="shared" si="203"/>
        <v>Matched to Order</v>
      </c>
      <c r="AQ1085">
        <f>IF(COUNTIF($A$2:A1085,A1085)=1,1,0)</f>
        <v>1</v>
      </c>
    </row>
    <row r="1086" spans="1:43" x14ac:dyDescent="0.3">
      <c r="A1086" t="s">
        <v>13085</v>
      </c>
      <c r="C1086" t="s">
        <v>11680</v>
      </c>
      <c r="D1086" s="1">
        <v>46271</v>
      </c>
      <c r="E1086" t="s">
        <v>11819</v>
      </c>
      <c r="F1086" t="s">
        <v>9</v>
      </c>
      <c r="G1086">
        <v>798</v>
      </c>
      <c r="H1086">
        <v>0</v>
      </c>
      <c r="I1086">
        <v>0</v>
      </c>
      <c r="J1086">
        <v>798</v>
      </c>
      <c r="K1086" s="1">
        <v>46273</v>
      </c>
      <c r="L1086" t="s">
        <v>12878</v>
      </c>
      <c r="M1086">
        <f t="shared" si="192"/>
        <v>1</v>
      </c>
      <c r="N1086">
        <f>COUNTIF(Orders!$A:$A,C1086)</f>
        <v>1</v>
      </c>
      <c r="P1086">
        <f>COUNTIF(Orders!$H:$H,UPPER(SUBSTITUTE(TRIM(C1086),"-","")))</f>
        <v>1</v>
      </c>
      <c r="R1086" t="str">
        <f t="shared" si="193"/>
        <v>Matched Order Reference</v>
      </c>
      <c r="S1086">
        <f t="shared" si="194"/>
        <v>1</v>
      </c>
      <c r="V1086" cm="1">
        <f t="array" ref="V1086">IF(E1086&lt;&gt;"CAPTURE",0,SUMPRODUCT((MDR_Rates!$A$2:$A$10=F1086)*(G1086&gt;MDR_Rates!$B$2:$B$10)*((MDR_Rates!$C$2:$C$10="")+(G1086&lt;=MDR_Rates!$C$2:$C$10))*MDR_Rates!$D$2:$D$10))</f>
        <v>0</v>
      </c>
      <c r="W1086">
        <f t="shared" si="195"/>
        <v>0</v>
      </c>
      <c r="X1086">
        <f t="shared" si="196"/>
        <v>0</v>
      </c>
      <c r="Y1086">
        <f t="shared" si="197"/>
        <v>0</v>
      </c>
      <c r="Z1086">
        <f t="shared" si="198"/>
        <v>0</v>
      </c>
      <c r="AG1086" t="str">
        <f t="shared" si="199"/>
        <v/>
      </c>
      <c r="AI1086" t="str">
        <f t="shared" si="200"/>
        <v/>
      </c>
      <c r="AJ1086" t="str">
        <f t="shared" si="201"/>
        <v/>
      </c>
      <c r="AK1086" t="str">
        <f t="shared" si="202"/>
        <v>ORD26005934</v>
      </c>
      <c r="AL1086">
        <f>IF(E1086&lt;&gt;"CAPTURE","",COUNTIF(Orders!$H:$H,AK1086))</f>
        <v>1</v>
      </c>
      <c r="AP1086" t="str">
        <f t="shared" si="203"/>
        <v>Matched to Order</v>
      </c>
      <c r="AQ1086">
        <f>IF(COUNTIF($A$2:A1086,A1086)=1,1,0)</f>
        <v>1</v>
      </c>
    </row>
    <row r="1087" spans="1:43" x14ac:dyDescent="0.3">
      <c r="A1087" t="s">
        <v>13086</v>
      </c>
      <c r="C1087" t="s">
        <v>11681</v>
      </c>
      <c r="D1087" s="1">
        <v>46271</v>
      </c>
      <c r="E1087" t="s">
        <v>11819</v>
      </c>
      <c r="F1087" t="s">
        <v>17</v>
      </c>
      <c r="G1087">
        <v>7999</v>
      </c>
      <c r="H1087">
        <v>127.98</v>
      </c>
      <c r="I1087">
        <v>23.04</v>
      </c>
      <c r="J1087">
        <v>7847.98</v>
      </c>
      <c r="K1087" s="1">
        <v>46273</v>
      </c>
      <c r="L1087" t="s">
        <v>12878</v>
      </c>
      <c r="M1087">
        <f t="shared" si="192"/>
        <v>1</v>
      </c>
      <c r="N1087">
        <f>COUNTIF(Orders!$A:$A,C1087)</f>
        <v>1</v>
      </c>
      <c r="P1087">
        <f>COUNTIF(Orders!$H:$H,UPPER(SUBSTITUTE(TRIM(C1087),"-","")))</f>
        <v>1</v>
      </c>
      <c r="R1087" t="str">
        <f t="shared" si="193"/>
        <v>Matched Order Reference</v>
      </c>
      <c r="S1087">
        <f t="shared" si="194"/>
        <v>1</v>
      </c>
      <c r="V1087" cm="1">
        <f t="array" ref="V1087">IF(E1087&lt;&gt;"CAPTURE",0,SUMPRODUCT((MDR_Rates!$A$2:$A$10=F1087)*(G1087&gt;MDR_Rates!$B$2:$B$10)*((MDR_Rates!$C$2:$C$10="")+(G1087&lt;=MDR_Rates!$C$2:$C$10))*MDR_Rates!$D$2:$D$10))</f>
        <v>1.6</v>
      </c>
      <c r="W1087">
        <f t="shared" si="195"/>
        <v>127.98</v>
      </c>
      <c r="X1087">
        <f t="shared" si="196"/>
        <v>23.04</v>
      </c>
      <c r="Y1087">
        <f t="shared" si="197"/>
        <v>0</v>
      </c>
      <c r="Z1087">
        <f t="shared" si="198"/>
        <v>0</v>
      </c>
      <c r="AG1087" t="str">
        <f t="shared" si="199"/>
        <v/>
      </c>
      <c r="AI1087" t="str">
        <f t="shared" si="200"/>
        <v/>
      </c>
      <c r="AJ1087" t="str">
        <f t="shared" si="201"/>
        <v/>
      </c>
      <c r="AK1087" t="str">
        <f t="shared" si="202"/>
        <v>ORD26005935</v>
      </c>
      <c r="AL1087">
        <f>IF(E1087&lt;&gt;"CAPTURE","",COUNTIF(Orders!$H:$H,AK1087))</f>
        <v>1</v>
      </c>
      <c r="AP1087" t="str">
        <f t="shared" si="203"/>
        <v>Matched to Order</v>
      </c>
      <c r="AQ1087">
        <f>IF(COUNTIF($A$2:A1087,A1087)=1,1,0)</f>
        <v>1</v>
      </c>
    </row>
    <row r="1088" spans="1:43" x14ac:dyDescent="0.3">
      <c r="A1088" t="s">
        <v>13087</v>
      </c>
      <c r="C1088" t="s">
        <v>13088</v>
      </c>
      <c r="D1088" s="1">
        <v>46271</v>
      </c>
      <c r="E1088" t="s">
        <v>11819</v>
      </c>
      <c r="F1088" t="s">
        <v>9</v>
      </c>
      <c r="G1088">
        <v>499</v>
      </c>
      <c r="H1088">
        <v>0</v>
      </c>
      <c r="I1088">
        <v>0</v>
      </c>
      <c r="J1088">
        <v>499</v>
      </c>
      <c r="K1088" s="1">
        <v>46273</v>
      </c>
      <c r="L1088" t="s">
        <v>12878</v>
      </c>
      <c r="M1088">
        <f t="shared" si="192"/>
        <v>1</v>
      </c>
      <c r="N1088">
        <f>COUNTIF(Orders!$A:$A,C1088)</f>
        <v>0</v>
      </c>
      <c r="P1088">
        <f>COUNTIF(Orders!$H:$H,UPPER(SUBSTITUTE(TRIM(C1088),"-","")))</f>
        <v>1</v>
      </c>
      <c r="R1088" t="str">
        <f t="shared" si="193"/>
        <v>Matched Order Reference</v>
      </c>
      <c r="S1088">
        <f t="shared" si="194"/>
        <v>1</v>
      </c>
      <c r="V1088" cm="1">
        <f t="array" ref="V1088">IF(E1088&lt;&gt;"CAPTURE",0,SUMPRODUCT((MDR_Rates!$A$2:$A$10=F1088)*(G1088&gt;MDR_Rates!$B$2:$B$10)*((MDR_Rates!$C$2:$C$10="")+(G1088&lt;=MDR_Rates!$C$2:$C$10))*MDR_Rates!$D$2:$D$10))</f>
        <v>0</v>
      </c>
      <c r="W1088">
        <f t="shared" si="195"/>
        <v>0</v>
      </c>
      <c r="X1088">
        <f t="shared" si="196"/>
        <v>0</v>
      </c>
      <c r="Y1088">
        <f t="shared" si="197"/>
        <v>0</v>
      </c>
      <c r="Z1088">
        <f t="shared" si="198"/>
        <v>0</v>
      </c>
      <c r="AG1088" t="str">
        <f t="shared" si="199"/>
        <v/>
      </c>
      <c r="AI1088" t="str">
        <f t="shared" si="200"/>
        <v/>
      </c>
      <c r="AJ1088" t="str">
        <f t="shared" si="201"/>
        <v/>
      </c>
      <c r="AK1088" t="str">
        <f t="shared" si="202"/>
        <v>ORD26005948</v>
      </c>
      <c r="AL1088">
        <f>IF(E1088&lt;&gt;"CAPTURE","",COUNTIF(Orders!$H:$H,AK1088))</f>
        <v>1</v>
      </c>
      <c r="AP1088" t="str">
        <f t="shared" si="203"/>
        <v>Matched to Order</v>
      </c>
      <c r="AQ1088">
        <f>IF(COUNTIF($A$2:A1088,A1088)=1,1,0)</f>
        <v>1</v>
      </c>
    </row>
    <row r="1089" spans="1:43" x14ac:dyDescent="0.3">
      <c r="A1089" t="s">
        <v>13089</v>
      </c>
      <c r="C1089" t="s">
        <v>13090</v>
      </c>
      <c r="D1089" s="1">
        <v>46271</v>
      </c>
      <c r="E1089" t="s">
        <v>11819</v>
      </c>
      <c r="F1089" t="s">
        <v>17</v>
      </c>
      <c r="G1089">
        <v>9097</v>
      </c>
      <c r="H1089">
        <v>145.55000000000001</v>
      </c>
      <c r="I1089">
        <v>26.2</v>
      </c>
      <c r="J1089">
        <v>8925.25</v>
      </c>
      <c r="K1089" s="1">
        <v>46273</v>
      </c>
      <c r="L1089" t="s">
        <v>12878</v>
      </c>
      <c r="M1089">
        <f t="shared" si="192"/>
        <v>1</v>
      </c>
      <c r="N1089">
        <f>COUNTIF(Orders!$A:$A,C1089)</f>
        <v>0</v>
      </c>
      <c r="P1089">
        <f>COUNTIF(Orders!$H:$H,UPPER(SUBSTITUTE(TRIM(C1089),"-","")))</f>
        <v>1</v>
      </c>
      <c r="R1089" t="str">
        <f t="shared" si="193"/>
        <v>Matched Order Reference</v>
      </c>
      <c r="S1089">
        <f t="shared" si="194"/>
        <v>1</v>
      </c>
      <c r="V1089" cm="1">
        <f t="array" ref="V1089">IF(E1089&lt;&gt;"CAPTURE",0,SUMPRODUCT((MDR_Rates!$A$2:$A$10=F1089)*(G1089&gt;MDR_Rates!$B$2:$B$10)*((MDR_Rates!$C$2:$C$10="")+(G1089&lt;=MDR_Rates!$C$2:$C$10))*MDR_Rates!$D$2:$D$10))</f>
        <v>1.6</v>
      </c>
      <c r="W1089">
        <f t="shared" si="195"/>
        <v>145.55000000000001</v>
      </c>
      <c r="X1089">
        <f t="shared" si="196"/>
        <v>26.2</v>
      </c>
      <c r="Y1089">
        <f t="shared" si="197"/>
        <v>0</v>
      </c>
      <c r="Z1089">
        <f t="shared" si="198"/>
        <v>0</v>
      </c>
      <c r="AG1089" t="str">
        <f t="shared" si="199"/>
        <v/>
      </c>
      <c r="AI1089" t="str">
        <f t="shared" si="200"/>
        <v/>
      </c>
      <c r="AJ1089" t="str">
        <f t="shared" si="201"/>
        <v/>
      </c>
      <c r="AK1089" t="str">
        <f t="shared" si="202"/>
        <v>ORD26005983</v>
      </c>
      <c r="AL1089">
        <f>IF(E1089&lt;&gt;"CAPTURE","",COUNTIF(Orders!$H:$H,AK1089))</f>
        <v>1</v>
      </c>
      <c r="AP1089" t="str">
        <f t="shared" si="203"/>
        <v>Matched to Order</v>
      </c>
      <c r="AQ1089">
        <f>IF(COUNTIF($A$2:A1089,A1089)=1,1,0)</f>
        <v>1</v>
      </c>
    </row>
    <row r="1090" spans="1:43" x14ac:dyDescent="0.3">
      <c r="A1090" t="s">
        <v>13091</v>
      </c>
      <c r="C1090" t="s">
        <v>13092</v>
      </c>
      <c r="D1090" s="1">
        <v>46271</v>
      </c>
      <c r="E1090" t="s">
        <v>11819</v>
      </c>
      <c r="F1090" t="s">
        <v>9</v>
      </c>
      <c r="G1090">
        <v>4298</v>
      </c>
      <c r="H1090">
        <v>12.89</v>
      </c>
      <c r="I1090">
        <v>2.3199999999999998</v>
      </c>
      <c r="J1090">
        <v>4282.79</v>
      </c>
      <c r="K1090" s="1">
        <v>46273</v>
      </c>
      <c r="L1090" t="s">
        <v>12878</v>
      </c>
      <c r="M1090">
        <f t="shared" si="192"/>
        <v>1</v>
      </c>
      <c r="N1090">
        <f>COUNTIF(Orders!$A:$A,C1090)</f>
        <v>0</v>
      </c>
      <c r="P1090">
        <f>COUNTIF(Orders!$H:$H,UPPER(SUBSTITUTE(TRIM(C1090),"-","")))</f>
        <v>1</v>
      </c>
      <c r="R1090" t="str">
        <f t="shared" si="193"/>
        <v>Matched Order Reference</v>
      </c>
      <c r="S1090">
        <f t="shared" si="194"/>
        <v>1</v>
      </c>
      <c r="V1090" cm="1">
        <f t="array" ref="V1090">IF(E1090&lt;&gt;"CAPTURE",0,SUMPRODUCT((MDR_Rates!$A$2:$A$10=F1090)*(G1090&gt;MDR_Rates!$B$2:$B$10)*((MDR_Rates!$C$2:$C$10="")+(G1090&lt;=MDR_Rates!$C$2:$C$10))*MDR_Rates!$D$2:$D$10))</f>
        <v>0.3</v>
      </c>
      <c r="W1090">
        <f t="shared" si="195"/>
        <v>12.89</v>
      </c>
      <c r="X1090">
        <f t="shared" si="196"/>
        <v>2.3199999999999998</v>
      </c>
      <c r="Y1090">
        <f t="shared" si="197"/>
        <v>0</v>
      </c>
      <c r="Z1090">
        <f t="shared" si="198"/>
        <v>0</v>
      </c>
      <c r="AG1090" t="str">
        <f t="shared" si="199"/>
        <v/>
      </c>
      <c r="AI1090" t="str">
        <f t="shared" si="200"/>
        <v/>
      </c>
      <c r="AJ1090" t="str">
        <f t="shared" si="201"/>
        <v/>
      </c>
      <c r="AK1090" t="str">
        <f t="shared" si="202"/>
        <v>ORD26006000</v>
      </c>
      <c r="AL1090">
        <f>IF(E1090&lt;&gt;"CAPTURE","",COUNTIF(Orders!$H:$H,AK1090))</f>
        <v>1</v>
      </c>
      <c r="AP1090" t="str">
        <f t="shared" si="203"/>
        <v>Matched to Order</v>
      </c>
      <c r="AQ1090">
        <f>IF(COUNTIF($A$2:A1090,A1090)=1,1,0)</f>
        <v>1</v>
      </c>
    </row>
    <row r="1091" spans="1:43" x14ac:dyDescent="0.3">
      <c r="A1091" t="s">
        <v>13093</v>
      </c>
      <c r="C1091" t="s">
        <v>13094</v>
      </c>
      <c r="D1091" s="1">
        <v>46271</v>
      </c>
      <c r="E1091" t="s">
        <v>11819</v>
      </c>
      <c r="F1091" t="s">
        <v>33</v>
      </c>
      <c r="G1091">
        <v>999</v>
      </c>
      <c r="H1091">
        <v>14.99</v>
      </c>
      <c r="I1091">
        <v>2.7</v>
      </c>
      <c r="J1091">
        <v>981.31</v>
      </c>
      <c r="K1091" s="1">
        <v>46273</v>
      </c>
      <c r="L1091" t="s">
        <v>12878</v>
      </c>
      <c r="M1091">
        <f t="shared" ref="M1091:M1154" si="204">COUNTIF($A:$A,A1091)</f>
        <v>1</v>
      </c>
      <c r="N1091">
        <f>COUNTIF(Orders!$A:$A,C1091)</f>
        <v>0</v>
      </c>
      <c r="P1091">
        <f>COUNTIF(Orders!$H:$H,UPPER(SUBSTITUTE(TRIM(C1091),"-","")))</f>
        <v>0</v>
      </c>
      <c r="R1091" t="str">
        <f t="shared" ref="R1091:R1154" si="205">IF(E1091="REFUND","Refund",IF(P1091=0,"Unmatched Order Reference","Matched Order Reference"))</f>
        <v>Unmatched Order Reference</v>
      </c>
      <c r="S1091">
        <f t="shared" ref="S1091:S1154" si="206">COUNTIFS($C$2:$C$5753,C1091,$E$2:$E$5753,"CAPTURE")</f>
        <v>1</v>
      </c>
      <c r="V1091" cm="1">
        <f t="array" ref="V1091">IF(E1091&lt;&gt;"CAPTURE",0,SUMPRODUCT((MDR_Rates!$A$2:$A$10=F1091)*(G1091&gt;MDR_Rates!$B$2:$B$10)*((MDR_Rates!$C$2:$C$10="")+(G1091&lt;=MDR_Rates!$C$2:$C$10))*MDR_Rates!$D$2:$D$10))</f>
        <v>1.5</v>
      </c>
      <c r="W1091">
        <f t="shared" ref="W1091:W1154" si="207">IF(E1091&lt;&gt;"CAPTURE",0,ROUND(G1091*V1091/100,2))</f>
        <v>14.99</v>
      </c>
      <c r="X1091">
        <f t="shared" ref="X1091:X1154" si="208">IF(E1091&lt;&gt;"CAPTURE",0,ROUND(W1091*18/100,2))</f>
        <v>2.7</v>
      </c>
      <c r="Y1091">
        <f t="shared" ref="Y1091:Y1154" si="209">IF(E1091&lt;&gt;"CAPTURE",0,ROUND(H1091-W1091,2))</f>
        <v>0</v>
      </c>
      <c r="Z1091">
        <f t="shared" ref="Z1091:Z1154" si="210">IF(E1091&lt;&gt;"CAPTURE",0,ROUND(I1091-X1091,2))</f>
        <v>0</v>
      </c>
      <c r="AG1091" t="str">
        <f t="shared" ref="AG1091:AG1154" si="211">IF(E1091&lt;&gt;"REFUND","",IF(COUNTIFS($A:$A,B1091,$E:$E,"CAPTURE")=0,"Missing Original Capture","Original Capture Found"))</f>
        <v/>
      </c>
      <c r="AI1091" t="str">
        <f t="shared" ref="AI1091:AI1154" si="212">IF(E1091="REFUND",_xlfn.MAXIFS($G:$G,$A:$A,B1091,$E:$E,"CAPTURE"),"")</f>
        <v/>
      </c>
      <c r="AJ1091" t="str">
        <f t="shared" ref="AJ1091:AJ1154" si="213">IF(E1091&lt;&gt;"REFUND","",IF(G1091&gt;AI1091,"Refund Exceeds Capture",IF(ABS(G1091-AI1091)&lt;0.01,"Full Refund","Partial Refund")))</f>
        <v/>
      </c>
      <c r="AK1091" t="str">
        <f t="shared" ref="AK1091:AK1154" si="214">UPPER(SUBSTITUTE(TRIM(C1091),"-",""))</f>
        <v>ORD26006504</v>
      </c>
      <c r="AL1091">
        <f>IF(E1091&lt;&gt;"CAPTURE","",COUNTIF(Orders!$H:$H,AK1091))</f>
        <v>0</v>
      </c>
      <c r="AP1091" t="str">
        <f t="shared" ref="AP1091:AP1154" si="215">IF(E1091&lt;&gt;"CAPTURE","",IF(M1091&gt;1,"Duplicate ID - Review",IF(AL1091=0,"Unmatched Order",IF(AL1091=1,"Matched to Order","Multiple Order Matches"))))</f>
        <v>Unmatched Order</v>
      </c>
      <c r="AQ1091">
        <f>IF(COUNTIF($A$2:A1091,A1091)=1,1,0)</f>
        <v>1</v>
      </c>
    </row>
    <row r="1092" spans="1:43" x14ac:dyDescent="0.3">
      <c r="A1092" t="s">
        <v>13095</v>
      </c>
      <c r="B1092" t="s">
        <v>12439</v>
      </c>
      <c r="D1092" s="1">
        <v>46271</v>
      </c>
      <c r="E1092" t="s">
        <v>12202</v>
      </c>
      <c r="F1092" t="s">
        <v>17</v>
      </c>
      <c r="G1092">
        <v>5998</v>
      </c>
      <c r="H1092">
        <v>0</v>
      </c>
      <c r="I1092">
        <v>0</v>
      </c>
      <c r="J1092">
        <v>-5998</v>
      </c>
      <c r="K1092" s="1">
        <v>46273</v>
      </c>
      <c r="L1092" t="s">
        <v>12878</v>
      </c>
      <c r="M1092">
        <f t="shared" si="204"/>
        <v>1</v>
      </c>
      <c r="N1092">
        <f>COUNTIF(Orders!$A:$A,C1092)</f>
        <v>0</v>
      </c>
      <c r="P1092">
        <f>COUNTIF(Orders!$H:$H,UPPER(SUBSTITUTE(TRIM(C1092),"-","")))</f>
        <v>1042575</v>
      </c>
      <c r="R1092" t="str">
        <f t="shared" si="205"/>
        <v>Refund</v>
      </c>
      <c r="S1092">
        <f t="shared" si="206"/>
        <v>0</v>
      </c>
      <c r="V1092" cm="1">
        <f t="array" ref="V1092">IF(E1092&lt;&gt;"CAPTURE",0,SUMPRODUCT((MDR_Rates!$A$2:$A$10=F1092)*(G1092&gt;MDR_Rates!$B$2:$B$10)*((MDR_Rates!$C$2:$C$10="")+(G1092&lt;=MDR_Rates!$C$2:$C$10))*MDR_Rates!$D$2:$D$10))</f>
        <v>0</v>
      </c>
      <c r="W1092">
        <f t="shared" si="207"/>
        <v>0</v>
      </c>
      <c r="X1092">
        <f t="shared" si="208"/>
        <v>0</v>
      </c>
      <c r="Y1092">
        <f t="shared" si="209"/>
        <v>0</v>
      </c>
      <c r="Z1092">
        <f t="shared" si="210"/>
        <v>0</v>
      </c>
      <c r="AG1092" t="str">
        <f t="shared" si="211"/>
        <v>Original Capture Found</v>
      </c>
      <c r="AI1092">
        <f t="shared" si="212"/>
        <v>5998</v>
      </c>
      <c r="AJ1092" t="str">
        <f t="shared" si="213"/>
        <v>Full Refund</v>
      </c>
      <c r="AK1092" t="str">
        <f t="shared" si="214"/>
        <v/>
      </c>
      <c r="AL1092" t="str">
        <f>IF(E1092&lt;&gt;"CAPTURE","",COUNTIF(Orders!$H:$H,AK1092))</f>
        <v/>
      </c>
      <c r="AP1092" t="str">
        <f t="shared" si="215"/>
        <v/>
      </c>
      <c r="AQ1092">
        <f>IF(COUNTIF($A$2:A1092,A1092)=1,1,0)</f>
        <v>1</v>
      </c>
    </row>
    <row r="1093" spans="1:43" x14ac:dyDescent="0.3">
      <c r="A1093" t="s">
        <v>13096</v>
      </c>
      <c r="B1093" t="s">
        <v>12742</v>
      </c>
      <c r="D1093" s="1">
        <v>46271</v>
      </c>
      <c r="E1093" t="s">
        <v>12202</v>
      </c>
      <c r="F1093" t="s">
        <v>9</v>
      </c>
      <c r="G1093">
        <v>3499</v>
      </c>
      <c r="H1093">
        <v>0</v>
      </c>
      <c r="I1093">
        <v>0</v>
      </c>
      <c r="J1093">
        <v>-3499</v>
      </c>
      <c r="K1093" s="1">
        <v>46273</v>
      </c>
      <c r="L1093" t="s">
        <v>12878</v>
      </c>
      <c r="M1093">
        <f t="shared" si="204"/>
        <v>1</v>
      </c>
      <c r="N1093">
        <f>COUNTIF(Orders!$A:$A,C1093)</f>
        <v>0</v>
      </c>
      <c r="P1093">
        <f>COUNTIF(Orders!$H:$H,UPPER(SUBSTITUTE(TRIM(C1093),"-","")))</f>
        <v>1042575</v>
      </c>
      <c r="R1093" t="str">
        <f t="shared" si="205"/>
        <v>Refund</v>
      </c>
      <c r="S1093">
        <f t="shared" si="206"/>
        <v>0</v>
      </c>
      <c r="V1093" cm="1">
        <f t="array" ref="V1093">IF(E1093&lt;&gt;"CAPTURE",0,SUMPRODUCT((MDR_Rates!$A$2:$A$10=F1093)*(G1093&gt;MDR_Rates!$B$2:$B$10)*((MDR_Rates!$C$2:$C$10="")+(G1093&lt;=MDR_Rates!$C$2:$C$10))*MDR_Rates!$D$2:$D$10))</f>
        <v>0</v>
      </c>
      <c r="W1093">
        <f t="shared" si="207"/>
        <v>0</v>
      </c>
      <c r="X1093">
        <f t="shared" si="208"/>
        <v>0</v>
      </c>
      <c r="Y1093">
        <f t="shared" si="209"/>
        <v>0</v>
      </c>
      <c r="Z1093">
        <f t="shared" si="210"/>
        <v>0</v>
      </c>
      <c r="AG1093" t="str">
        <f t="shared" si="211"/>
        <v>Original Capture Found</v>
      </c>
      <c r="AI1093">
        <f t="shared" si="212"/>
        <v>3499</v>
      </c>
      <c r="AJ1093" t="str">
        <f t="shared" si="213"/>
        <v>Full Refund</v>
      </c>
      <c r="AK1093" t="str">
        <f t="shared" si="214"/>
        <v/>
      </c>
      <c r="AL1093" t="str">
        <f>IF(E1093&lt;&gt;"CAPTURE","",COUNTIF(Orders!$H:$H,AK1093))</f>
        <v/>
      </c>
      <c r="AP1093" t="str">
        <f t="shared" si="215"/>
        <v/>
      </c>
      <c r="AQ1093">
        <f>IF(COUNTIF($A$2:A1093,A1093)=1,1,0)</f>
        <v>1</v>
      </c>
    </row>
    <row r="1094" spans="1:43" x14ac:dyDescent="0.3">
      <c r="A1094" t="s">
        <v>13097</v>
      </c>
      <c r="B1094" t="s">
        <v>12788</v>
      </c>
      <c r="D1094" s="1">
        <v>46271</v>
      </c>
      <c r="E1094" t="s">
        <v>12202</v>
      </c>
      <c r="F1094" t="s">
        <v>17</v>
      </c>
      <c r="G1094">
        <v>999</v>
      </c>
      <c r="H1094">
        <v>0</v>
      </c>
      <c r="I1094">
        <v>0</v>
      </c>
      <c r="J1094">
        <v>-999</v>
      </c>
      <c r="K1094" s="1">
        <v>46273</v>
      </c>
      <c r="L1094" t="s">
        <v>12878</v>
      </c>
      <c r="M1094">
        <f t="shared" si="204"/>
        <v>1</v>
      </c>
      <c r="N1094">
        <f>COUNTIF(Orders!$A:$A,C1094)</f>
        <v>0</v>
      </c>
      <c r="P1094">
        <f>COUNTIF(Orders!$H:$H,UPPER(SUBSTITUTE(TRIM(C1094),"-","")))</f>
        <v>1042575</v>
      </c>
      <c r="R1094" t="str">
        <f t="shared" si="205"/>
        <v>Refund</v>
      </c>
      <c r="S1094">
        <f t="shared" si="206"/>
        <v>0</v>
      </c>
      <c r="V1094" cm="1">
        <f t="array" ref="V1094">IF(E1094&lt;&gt;"CAPTURE",0,SUMPRODUCT((MDR_Rates!$A$2:$A$10=F1094)*(G1094&gt;MDR_Rates!$B$2:$B$10)*((MDR_Rates!$C$2:$C$10="")+(G1094&lt;=MDR_Rates!$C$2:$C$10))*MDR_Rates!$D$2:$D$10))</f>
        <v>0</v>
      </c>
      <c r="W1094">
        <f t="shared" si="207"/>
        <v>0</v>
      </c>
      <c r="X1094">
        <f t="shared" si="208"/>
        <v>0</v>
      </c>
      <c r="Y1094">
        <f t="shared" si="209"/>
        <v>0</v>
      </c>
      <c r="Z1094">
        <f t="shared" si="210"/>
        <v>0</v>
      </c>
      <c r="AG1094" t="str">
        <f t="shared" si="211"/>
        <v>Original Capture Found</v>
      </c>
      <c r="AI1094">
        <f t="shared" si="212"/>
        <v>999</v>
      </c>
      <c r="AJ1094" t="str">
        <f t="shared" si="213"/>
        <v>Full Refund</v>
      </c>
      <c r="AK1094" t="str">
        <f t="shared" si="214"/>
        <v/>
      </c>
      <c r="AL1094" t="str">
        <f>IF(E1094&lt;&gt;"CAPTURE","",COUNTIF(Orders!$H:$H,AK1094))</f>
        <v/>
      </c>
      <c r="AP1094" t="str">
        <f t="shared" si="215"/>
        <v/>
      </c>
      <c r="AQ1094">
        <f>IF(COUNTIF($A$2:A1094,A1094)=1,1,0)</f>
        <v>1</v>
      </c>
    </row>
    <row r="1095" spans="1:43" x14ac:dyDescent="0.3">
      <c r="A1095" t="s">
        <v>13098</v>
      </c>
      <c r="C1095" t="s">
        <v>234</v>
      </c>
      <c r="D1095" s="1">
        <v>46272</v>
      </c>
      <c r="E1095" t="s">
        <v>11819</v>
      </c>
      <c r="F1095" t="s">
        <v>9</v>
      </c>
      <c r="G1095">
        <v>1598</v>
      </c>
      <c r="H1095">
        <v>0</v>
      </c>
      <c r="I1095">
        <v>0</v>
      </c>
      <c r="J1095">
        <v>1598</v>
      </c>
      <c r="K1095" s="1">
        <v>46274</v>
      </c>
      <c r="L1095" t="s">
        <v>13099</v>
      </c>
      <c r="M1095">
        <f t="shared" si="204"/>
        <v>1</v>
      </c>
      <c r="N1095">
        <f>COUNTIF(Orders!$A:$A,C1095)</f>
        <v>1</v>
      </c>
      <c r="P1095">
        <f>COUNTIF(Orders!$H:$H,UPPER(SUBSTITUTE(TRIM(C1095),"-","")))</f>
        <v>1</v>
      </c>
      <c r="R1095" t="str">
        <f t="shared" si="205"/>
        <v>Matched Order Reference</v>
      </c>
      <c r="S1095">
        <f t="shared" si="206"/>
        <v>1</v>
      </c>
      <c r="V1095" cm="1">
        <f t="array" ref="V1095">IF(E1095&lt;&gt;"CAPTURE",0,SUMPRODUCT((MDR_Rates!$A$2:$A$10=F1095)*(G1095&gt;MDR_Rates!$B$2:$B$10)*((MDR_Rates!$C$2:$C$10="")+(G1095&lt;=MDR_Rates!$C$2:$C$10))*MDR_Rates!$D$2:$D$10))</f>
        <v>0</v>
      </c>
      <c r="W1095">
        <f t="shared" si="207"/>
        <v>0</v>
      </c>
      <c r="X1095">
        <f t="shared" si="208"/>
        <v>0</v>
      </c>
      <c r="Y1095">
        <f t="shared" si="209"/>
        <v>0</v>
      </c>
      <c r="Z1095">
        <f t="shared" si="210"/>
        <v>0</v>
      </c>
      <c r="AG1095" t="str">
        <f t="shared" si="211"/>
        <v/>
      </c>
      <c r="AI1095" t="str">
        <f t="shared" si="212"/>
        <v/>
      </c>
      <c r="AJ1095" t="str">
        <f t="shared" si="213"/>
        <v/>
      </c>
      <c r="AK1095" t="str">
        <f t="shared" si="214"/>
        <v>ORD26000106</v>
      </c>
      <c r="AL1095">
        <f>IF(E1095&lt;&gt;"CAPTURE","",COUNTIF(Orders!$H:$H,AK1095))</f>
        <v>1</v>
      </c>
      <c r="AP1095" t="str">
        <f t="shared" si="215"/>
        <v>Matched to Order</v>
      </c>
      <c r="AQ1095">
        <f>IF(COUNTIF($A$2:A1095,A1095)=1,1,0)</f>
        <v>1</v>
      </c>
    </row>
    <row r="1096" spans="1:43" x14ac:dyDescent="0.3">
      <c r="A1096" t="s">
        <v>13100</v>
      </c>
      <c r="C1096" t="s">
        <v>354</v>
      </c>
      <c r="D1096" s="1">
        <v>46272</v>
      </c>
      <c r="E1096" t="s">
        <v>11819</v>
      </c>
      <c r="F1096" t="s">
        <v>33</v>
      </c>
      <c r="G1096">
        <v>499</v>
      </c>
      <c r="H1096">
        <v>7.49</v>
      </c>
      <c r="I1096">
        <v>1.35</v>
      </c>
      <c r="J1096">
        <v>490.16</v>
      </c>
      <c r="K1096" s="1">
        <v>46274</v>
      </c>
      <c r="L1096" t="s">
        <v>13099</v>
      </c>
      <c r="M1096">
        <f t="shared" si="204"/>
        <v>2</v>
      </c>
      <c r="N1096">
        <f>COUNTIF(Orders!$A:$A,C1096)</f>
        <v>1</v>
      </c>
      <c r="P1096">
        <f>COUNTIF(Orders!$H:$H,UPPER(SUBSTITUTE(TRIM(C1096),"-","")))</f>
        <v>1</v>
      </c>
      <c r="R1096" t="str">
        <f t="shared" si="205"/>
        <v>Matched Order Reference</v>
      </c>
      <c r="S1096">
        <f t="shared" si="206"/>
        <v>2</v>
      </c>
      <c r="V1096" cm="1">
        <f t="array" ref="V1096">IF(E1096&lt;&gt;"CAPTURE",0,SUMPRODUCT((MDR_Rates!$A$2:$A$10=F1096)*(G1096&gt;MDR_Rates!$B$2:$B$10)*((MDR_Rates!$C$2:$C$10="")+(G1096&lt;=MDR_Rates!$C$2:$C$10))*MDR_Rates!$D$2:$D$10))</f>
        <v>1.5</v>
      </c>
      <c r="W1096">
        <f t="shared" si="207"/>
        <v>7.49</v>
      </c>
      <c r="X1096">
        <f t="shared" si="208"/>
        <v>1.35</v>
      </c>
      <c r="Y1096">
        <f t="shared" si="209"/>
        <v>0</v>
      </c>
      <c r="Z1096">
        <f t="shared" si="210"/>
        <v>0</v>
      </c>
      <c r="AG1096" t="str">
        <f t="shared" si="211"/>
        <v/>
      </c>
      <c r="AI1096" t="str">
        <f t="shared" si="212"/>
        <v/>
      </c>
      <c r="AJ1096" t="str">
        <f t="shared" si="213"/>
        <v/>
      </c>
      <c r="AK1096" t="str">
        <f t="shared" si="214"/>
        <v>ORD26000166</v>
      </c>
      <c r="AL1096">
        <f>IF(E1096&lt;&gt;"CAPTURE","",COUNTIF(Orders!$H:$H,AK1096))</f>
        <v>1</v>
      </c>
      <c r="AP1096" t="str">
        <f t="shared" si="215"/>
        <v>Duplicate ID - Review</v>
      </c>
      <c r="AQ1096">
        <f>IF(COUNTIF($A$2:A1096,A1096)=1,1,0)</f>
        <v>1</v>
      </c>
    </row>
    <row r="1097" spans="1:43" x14ac:dyDescent="0.3">
      <c r="A1097" t="s">
        <v>13100</v>
      </c>
      <c r="C1097" t="s">
        <v>354</v>
      </c>
      <c r="D1097" s="1">
        <v>46272</v>
      </c>
      <c r="E1097" t="s">
        <v>11819</v>
      </c>
      <c r="F1097" t="s">
        <v>33</v>
      </c>
      <c r="G1097">
        <v>499</v>
      </c>
      <c r="H1097">
        <v>7.49</v>
      </c>
      <c r="I1097">
        <v>1.35</v>
      </c>
      <c r="J1097">
        <v>490.16</v>
      </c>
      <c r="K1097" s="1">
        <v>46274</v>
      </c>
      <c r="L1097" t="s">
        <v>13099</v>
      </c>
      <c r="M1097">
        <f t="shared" si="204"/>
        <v>2</v>
      </c>
      <c r="N1097">
        <f>COUNTIF(Orders!$A:$A,C1097)</f>
        <v>1</v>
      </c>
      <c r="P1097">
        <f>COUNTIF(Orders!$H:$H,UPPER(SUBSTITUTE(TRIM(C1097),"-","")))</f>
        <v>1</v>
      </c>
      <c r="R1097" t="str">
        <f t="shared" si="205"/>
        <v>Matched Order Reference</v>
      </c>
      <c r="S1097">
        <f t="shared" si="206"/>
        <v>2</v>
      </c>
      <c r="V1097" cm="1">
        <f t="array" ref="V1097">IF(E1097&lt;&gt;"CAPTURE",0,SUMPRODUCT((MDR_Rates!$A$2:$A$10=F1097)*(G1097&gt;MDR_Rates!$B$2:$B$10)*((MDR_Rates!$C$2:$C$10="")+(G1097&lt;=MDR_Rates!$C$2:$C$10))*MDR_Rates!$D$2:$D$10))</f>
        <v>1.5</v>
      </c>
      <c r="W1097">
        <f t="shared" si="207"/>
        <v>7.49</v>
      </c>
      <c r="X1097">
        <f t="shared" si="208"/>
        <v>1.35</v>
      </c>
      <c r="Y1097">
        <f t="shared" si="209"/>
        <v>0</v>
      </c>
      <c r="Z1097">
        <f t="shared" si="210"/>
        <v>0</v>
      </c>
      <c r="AG1097" t="str">
        <f t="shared" si="211"/>
        <v/>
      </c>
      <c r="AI1097" t="str">
        <f t="shared" si="212"/>
        <v/>
      </c>
      <c r="AJ1097" t="str">
        <f t="shared" si="213"/>
        <v/>
      </c>
      <c r="AK1097" t="str">
        <f t="shared" si="214"/>
        <v>ORD26000166</v>
      </c>
      <c r="AL1097">
        <f>IF(E1097&lt;&gt;"CAPTURE","",COUNTIF(Orders!$H:$H,AK1097))</f>
        <v>1</v>
      </c>
      <c r="AP1097" t="str">
        <f t="shared" si="215"/>
        <v>Duplicate ID - Review</v>
      </c>
      <c r="AQ1097">
        <f>IF(COUNTIF($A$2:A1097,A1097)=1,1,0)</f>
        <v>0</v>
      </c>
    </row>
    <row r="1098" spans="1:43" x14ac:dyDescent="0.3">
      <c r="A1098" t="s">
        <v>13101</v>
      </c>
      <c r="C1098" t="s">
        <v>536</v>
      </c>
      <c r="D1098" s="1">
        <v>46272</v>
      </c>
      <c r="E1098" t="s">
        <v>11819</v>
      </c>
      <c r="F1098" t="s">
        <v>9</v>
      </c>
      <c r="G1098">
        <v>4999</v>
      </c>
      <c r="H1098">
        <v>15</v>
      </c>
      <c r="I1098">
        <v>2.7</v>
      </c>
      <c r="J1098">
        <v>4981.3</v>
      </c>
      <c r="K1098" s="1">
        <v>46274</v>
      </c>
      <c r="L1098" t="s">
        <v>13099</v>
      </c>
      <c r="M1098">
        <f t="shared" si="204"/>
        <v>1</v>
      </c>
      <c r="N1098">
        <f>COUNTIF(Orders!$A:$A,C1098)</f>
        <v>1</v>
      </c>
      <c r="P1098">
        <f>COUNTIF(Orders!$H:$H,UPPER(SUBSTITUTE(TRIM(C1098),"-","")))</f>
        <v>1</v>
      </c>
      <c r="R1098" t="str">
        <f t="shared" si="205"/>
        <v>Matched Order Reference</v>
      </c>
      <c r="S1098">
        <f t="shared" si="206"/>
        <v>1</v>
      </c>
      <c r="V1098" cm="1">
        <f t="array" ref="V1098">IF(E1098&lt;&gt;"CAPTURE",0,SUMPRODUCT((MDR_Rates!$A$2:$A$10=F1098)*(G1098&gt;MDR_Rates!$B$2:$B$10)*((MDR_Rates!$C$2:$C$10="")+(G1098&lt;=MDR_Rates!$C$2:$C$10))*MDR_Rates!$D$2:$D$10))</f>
        <v>0.3</v>
      </c>
      <c r="W1098">
        <f t="shared" si="207"/>
        <v>15</v>
      </c>
      <c r="X1098">
        <f t="shared" si="208"/>
        <v>2.7</v>
      </c>
      <c r="Y1098">
        <f t="shared" si="209"/>
        <v>0</v>
      </c>
      <c r="Z1098">
        <f t="shared" si="210"/>
        <v>0</v>
      </c>
      <c r="AG1098" t="str">
        <f t="shared" si="211"/>
        <v/>
      </c>
      <c r="AI1098" t="str">
        <f t="shared" si="212"/>
        <v/>
      </c>
      <c r="AJ1098" t="str">
        <f t="shared" si="213"/>
        <v/>
      </c>
      <c r="AK1098" t="str">
        <f t="shared" si="214"/>
        <v>ORD26000257</v>
      </c>
      <c r="AL1098">
        <f>IF(E1098&lt;&gt;"CAPTURE","",COUNTIF(Orders!$H:$H,AK1098))</f>
        <v>1</v>
      </c>
      <c r="AP1098" t="str">
        <f t="shared" si="215"/>
        <v>Matched to Order</v>
      </c>
      <c r="AQ1098">
        <f>IF(COUNTIF($A$2:A1098,A1098)=1,1,0)</f>
        <v>1</v>
      </c>
    </row>
    <row r="1099" spans="1:43" x14ac:dyDescent="0.3">
      <c r="A1099" t="s">
        <v>13102</v>
      </c>
      <c r="C1099" t="s">
        <v>566</v>
      </c>
      <c r="D1099" s="1">
        <v>46272</v>
      </c>
      <c r="E1099" t="s">
        <v>11819</v>
      </c>
      <c r="F1099" t="s">
        <v>9</v>
      </c>
      <c r="G1099">
        <v>499</v>
      </c>
      <c r="H1099">
        <v>0</v>
      </c>
      <c r="I1099">
        <v>0</v>
      </c>
      <c r="J1099">
        <v>499</v>
      </c>
      <c r="K1099" s="1">
        <v>46274</v>
      </c>
      <c r="L1099" t="s">
        <v>13099</v>
      </c>
      <c r="M1099">
        <f t="shared" si="204"/>
        <v>1</v>
      </c>
      <c r="N1099">
        <f>COUNTIF(Orders!$A:$A,C1099)</f>
        <v>1</v>
      </c>
      <c r="P1099">
        <f>COUNTIF(Orders!$H:$H,UPPER(SUBSTITUTE(TRIM(C1099),"-","")))</f>
        <v>1</v>
      </c>
      <c r="R1099" t="str">
        <f t="shared" si="205"/>
        <v>Matched Order Reference</v>
      </c>
      <c r="S1099">
        <f t="shared" si="206"/>
        <v>1</v>
      </c>
      <c r="V1099" cm="1">
        <f t="array" ref="V1099">IF(E1099&lt;&gt;"CAPTURE",0,SUMPRODUCT((MDR_Rates!$A$2:$A$10=F1099)*(G1099&gt;MDR_Rates!$B$2:$B$10)*((MDR_Rates!$C$2:$C$10="")+(G1099&lt;=MDR_Rates!$C$2:$C$10))*MDR_Rates!$D$2:$D$10))</f>
        <v>0</v>
      </c>
      <c r="W1099">
        <f t="shared" si="207"/>
        <v>0</v>
      </c>
      <c r="X1099">
        <f t="shared" si="208"/>
        <v>0</v>
      </c>
      <c r="Y1099">
        <f t="shared" si="209"/>
        <v>0</v>
      </c>
      <c r="Z1099">
        <f t="shared" si="210"/>
        <v>0</v>
      </c>
      <c r="AG1099" t="str">
        <f t="shared" si="211"/>
        <v/>
      </c>
      <c r="AI1099" t="str">
        <f t="shared" si="212"/>
        <v/>
      </c>
      <c r="AJ1099" t="str">
        <f t="shared" si="213"/>
        <v/>
      </c>
      <c r="AK1099" t="str">
        <f t="shared" si="214"/>
        <v>ORD26000272</v>
      </c>
      <c r="AL1099">
        <f>IF(E1099&lt;&gt;"CAPTURE","",COUNTIF(Orders!$H:$H,AK1099))</f>
        <v>1</v>
      </c>
      <c r="AP1099" t="str">
        <f t="shared" si="215"/>
        <v>Matched to Order</v>
      </c>
      <c r="AQ1099">
        <f>IF(COUNTIF($A$2:A1099,A1099)=1,1,0)</f>
        <v>1</v>
      </c>
    </row>
    <row r="1100" spans="1:43" x14ac:dyDescent="0.3">
      <c r="A1100" t="s">
        <v>13103</v>
      </c>
      <c r="C1100" t="s">
        <v>13104</v>
      </c>
      <c r="D1100" s="1">
        <v>46272</v>
      </c>
      <c r="E1100" t="s">
        <v>11819</v>
      </c>
      <c r="F1100" t="s">
        <v>33</v>
      </c>
      <c r="G1100">
        <v>2499</v>
      </c>
      <c r="H1100">
        <v>29.99</v>
      </c>
      <c r="I1100">
        <v>5.4</v>
      </c>
      <c r="J1100">
        <v>2463.61</v>
      </c>
      <c r="K1100" s="1">
        <v>46274</v>
      </c>
      <c r="L1100" t="s">
        <v>13099</v>
      </c>
      <c r="M1100">
        <f t="shared" si="204"/>
        <v>1</v>
      </c>
      <c r="N1100">
        <f>COUNTIF(Orders!$A:$A,C1100)</f>
        <v>1</v>
      </c>
      <c r="P1100">
        <f>COUNTIF(Orders!$H:$H,UPPER(SUBSTITUTE(TRIM(C1100),"-","")))</f>
        <v>1</v>
      </c>
      <c r="R1100" t="str">
        <f t="shared" si="205"/>
        <v>Matched Order Reference</v>
      </c>
      <c r="S1100">
        <f t="shared" si="206"/>
        <v>1</v>
      </c>
      <c r="V1100" cm="1">
        <f t="array" ref="V1100">IF(E1100&lt;&gt;"CAPTURE",0,SUMPRODUCT((MDR_Rates!$A$2:$A$10=F1100)*(G1100&gt;MDR_Rates!$B$2:$B$10)*((MDR_Rates!$C$2:$C$10="")+(G1100&lt;=MDR_Rates!$C$2:$C$10))*MDR_Rates!$D$2:$D$10))</f>
        <v>1.2</v>
      </c>
      <c r="W1100">
        <f t="shared" si="207"/>
        <v>29.99</v>
      </c>
      <c r="X1100">
        <f t="shared" si="208"/>
        <v>5.4</v>
      </c>
      <c r="Y1100">
        <f t="shared" si="209"/>
        <v>0</v>
      </c>
      <c r="Z1100">
        <f t="shared" si="210"/>
        <v>0</v>
      </c>
      <c r="AG1100" t="str">
        <f t="shared" si="211"/>
        <v/>
      </c>
      <c r="AI1100" t="str">
        <f t="shared" si="212"/>
        <v/>
      </c>
      <c r="AJ1100" t="str">
        <f t="shared" si="213"/>
        <v/>
      </c>
      <c r="AK1100" t="str">
        <f t="shared" si="214"/>
        <v>ORD26000289</v>
      </c>
      <c r="AL1100">
        <f>IF(E1100&lt;&gt;"CAPTURE","",COUNTIF(Orders!$H:$H,AK1100))</f>
        <v>1</v>
      </c>
      <c r="AP1100" t="str">
        <f t="shared" si="215"/>
        <v>Matched to Order</v>
      </c>
      <c r="AQ1100">
        <f>IF(COUNTIF($A$2:A1100,A1100)=1,1,0)</f>
        <v>1</v>
      </c>
    </row>
    <row r="1101" spans="1:43" x14ac:dyDescent="0.3">
      <c r="A1101" t="s">
        <v>13105</v>
      </c>
      <c r="C1101" t="s">
        <v>13106</v>
      </c>
      <c r="D1101" s="1">
        <v>46272</v>
      </c>
      <c r="E1101" t="s">
        <v>11819</v>
      </c>
      <c r="F1101" t="s">
        <v>9</v>
      </c>
      <c r="G1101">
        <v>3998</v>
      </c>
      <c r="H1101">
        <v>11.99</v>
      </c>
      <c r="I1101">
        <v>2.16</v>
      </c>
      <c r="J1101">
        <v>3983.85</v>
      </c>
      <c r="K1101" s="1">
        <v>46274</v>
      </c>
      <c r="L1101" t="s">
        <v>13099</v>
      </c>
      <c r="M1101">
        <f t="shared" si="204"/>
        <v>1</v>
      </c>
      <c r="N1101">
        <f>COUNTIF(Orders!$A:$A,C1101)</f>
        <v>0</v>
      </c>
      <c r="P1101">
        <f>COUNTIF(Orders!$H:$H,UPPER(SUBSTITUTE(TRIM(C1101),"-","")))</f>
        <v>1</v>
      </c>
      <c r="R1101" t="str">
        <f t="shared" si="205"/>
        <v>Matched Order Reference</v>
      </c>
      <c r="S1101">
        <f t="shared" si="206"/>
        <v>1</v>
      </c>
      <c r="V1101" cm="1">
        <f t="array" ref="V1101">IF(E1101&lt;&gt;"CAPTURE",0,SUMPRODUCT((MDR_Rates!$A$2:$A$10=F1101)*(G1101&gt;MDR_Rates!$B$2:$B$10)*((MDR_Rates!$C$2:$C$10="")+(G1101&lt;=MDR_Rates!$C$2:$C$10))*MDR_Rates!$D$2:$D$10))</f>
        <v>0.3</v>
      </c>
      <c r="W1101">
        <f t="shared" si="207"/>
        <v>11.99</v>
      </c>
      <c r="X1101">
        <f t="shared" si="208"/>
        <v>2.16</v>
      </c>
      <c r="Y1101">
        <f t="shared" si="209"/>
        <v>0</v>
      </c>
      <c r="Z1101">
        <f t="shared" si="210"/>
        <v>0</v>
      </c>
      <c r="AG1101" t="str">
        <f t="shared" si="211"/>
        <v/>
      </c>
      <c r="AI1101" t="str">
        <f t="shared" si="212"/>
        <v/>
      </c>
      <c r="AJ1101" t="str">
        <f t="shared" si="213"/>
        <v/>
      </c>
      <c r="AK1101" t="str">
        <f t="shared" si="214"/>
        <v>ORD26000311</v>
      </c>
      <c r="AL1101">
        <f>IF(E1101&lt;&gt;"CAPTURE","",COUNTIF(Orders!$H:$H,AK1101))</f>
        <v>1</v>
      </c>
      <c r="AP1101" t="str">
        <f t="shared" si="215"/>
        <v>Matched to Order</v>
      </c>
      <c r="AQ1101">
        <f>IF(COUNTIF($A$2:A1101,A1101)=1,1,0)</f>
        <v>1</v>
      </c>
    </row>
    <row r="1102" spans="1:43" x14ac:dyDescent="0.3">
      <c r="A1102" t="s">
        <v>13107</v>
      </c>
      <c r="C1102" t="s">
        <v>746</v>
      </c>
      <c r="D1102" s="1">
        <v>46272</v>
      </c>
      <c r="E1102" t="s">
        <v>11819</v>
      </c>
      <c r="F1102" t="s">
        <v>44</v>
      </c>
      <c r="G1102">
        <v>3499</v>
      </c>
      <c r="H1102">
        <v>83.98</v>
      </c>
      <c r="I1102">
        <v>15.12</v>
      </c>
      <c r="J1102">
        <v>3399.9</v>
      </c>
      <c r="K1102" s="1">
        <v>46274</v>
      </c>
      <c r="L1102" t="s">
        <v>13099</v>
      </c>
      <c r="M1102">
        <f t="shared" si="204"/>
        <v>1</v>
      </c>
      <c r="N1102">
        <f>COUNTIF(Orders!$A:$A,C1102)</f>
        <v>1</v>
      </c>
      <c r="P1102">
        <f>COUNTIF(Orders!$H:$H,UPPER(SUBSTITUTE(TRIM(C1102),"-","")))</f>
        <v>1</v>
      </c>
      <c r="R1102" t="str">
        <f t="shared" si="205"/>
        <v>Matched Order Reference</v>
      </c>
      <c r="S1102">
        <f t="shared" si="206"/>
        <v>1</v>
      </c>
      <c r="V1102" cm="1">
        <f t="array" ref="V1102">IF(E1102&lt;&gt;"CAPTURE",0,SUMPRODUCT((MDR_Rates!$A$2:$A$10=F1102)*(G1102&gt;MDR_Rates!$B$2:$B$10)*((MDR_Rates!$C$2:$C$10="")+(G1102&lt;=MDR_Rates!$C$2:$C$10))*MDR_Rates!$D$2:$D$10))</f>
        <v>1.7</v>
      </c>
      <c r="W1102">
        <f t="shared" si="207"/>
        <v>59.48</v>
      </c>
      <c r="X1102">
        <f t="shared" si="208"/>
        <v>10.71</v>
      </c>
      <c r="Y1102">
        <f t="shared" si="209"/>
        <v>24.5</v>
      </c>
      <c r="Z1102">
        <f t="shared" si="210"/>
        <v>4.41</v>
      </c>
      <c r="AG1102" t="str">
        <f t="shared" si="211"/>
        <v/>
      </c>
      <c r="AI1102" t="str">
        <f t="shared" si="212"/>
        <v/>
      </c>
      <c r="AJ1102" t="str">
        <f t="shared" si="213"/>
        <v/>
      </c>
      <c r="AK1102" t="str">
        <f t="shared" si="214"/>
        <v>ORD26000362</v>
      </c>
      <c r="AL1102">
        <f>IF(E1102&lt;&gt;"CAPTURE","",COUNTIF(Orders!$H:$H,AK1102))</f>
        <v>1</v>
      </c>
      <c r="AP1102" t="str">
        <f t="shared" si="215"/>
        <v>Matched to Order</v>
      </c>
      <c r="AQ1102">
        <f>IF(COUNTIF($A$2:A1102,A1102)=1,1,0)</f>
        <v>1</v>
      </c>
    </row>
    <row r="1103" spans="1:43" x14ac:dyDescent="0.3">
      <c r="A1103" t="s">
        <v>13108</v>
      </c>
      <c r="C1103" t="s">
        <v>882</v>
      </c>
      <c r="D1103" s="1">
        <v>46272</v>
      </c>
      <c r="E1103" t="s">
        <v>11819</v>
      </c>
      <c r="F1103" t="s">
        <v>17</v>
      </c>
      <c r="G1103">
        <v>2499</v>
      </c>
      <c r="H1103">
        <v>39.979999999999997</v>
      </c>
      <c r="I1103">
        <v>7.2</v>
      </c>
      <c r="J1103">
        <v>2451.8200000000002</v>
      </c>
      <c r="K1103" s="1">
        <v>46274</v>
      </c>
      <c r="L1103" t="s">
        <v>13099</v>
      </c>
      <c r="M1103">
        <f t="shared" si="204"/>
        <v>1</v>
      </c>
      <c r="N1103">
        <f>COUNTIF(Orders!$A:$A,C1103)</f>
        <v>1</v>
      </c>
      <c r="P1103">
        <f>COUNTIF(Orders!$H:$H,UPPER(SUBSTITUTE(TRIM(C1103),"-","")))</f>
        <v>1</v>
      </c>
      <c r="R1103" t="str">
        <f t="shared" si="205"/>
        <v>Matched Order Reference</v>
      </c>
      <c r="S1103">
        <f t="shared" si="206"/>
        <v>1</v>
      </c>
      <c r="V1103" cm="1">
        <f t="array" ref="V1103">IF(E1103&lt;&gt;"CAPTURE",0,SUMPRODUCT((MDR_Rates!$A$2:$A$10=F1103)*(G1103&gt;MDR_Rates!$B$2:$B$10)*((MDR_Rates!$C$2:$C$10="")+(G1103&lt;=MDR_Rates!$C$2:$C$10))*MDR_Rates!$D$2:$D$10))</f>
        <v>1.6</v>
      </c>
      <c r="W1103">
        <f t="shared" si="207"/>
        <v>39.979999999999997</v>
      </c>
      <c r="X1103">
        <f t="shared" si="208"/>
        <v>7.2</v>
      </c>
      <c r="Y1103">
        <f t="shared" si="209"/>
        <v>0</v>
      </c>
      <c r="Z1103">
        <f t="shared" si="210"/>
        <v>0</v>
      </c>
      <c r="AG1103" t="str">
        <f t="shared" si="211"/>
        <v/>
      </c>
      <c r="AI1103" t="str">
        <f t="shared" si="212"/>
        <v/>
      </c>
      <c r="AJ1103" t="str">
        <f t="shared" si="213"/>
        <v/>
      </c>
      <c r="AK1103" t="str">
        <f t="shared" si="214"/>
        <v>ORD26000430</v>
      </c>
      <c r="AL1103">
        <f>IF(E1103&lt;&gt;"CAPTURE","",COUNTIF(Orders!$H:$H,AK1103))</f>
        <v>1</v>
      </c>
      <c r="AP1103" t="str">
        <f t="shared" si="215"/>
        <v>Matched to Order</v>
      </c>
      <c r="AQ1103">
        <f>IF(COUNTIF($A$2:A1103,A1103)=1,1,0)</f>
        <v>1</v>
      </c>
    </row>
    <row r="1104" spans="1:43" x14ac:dyDescent="0.3">
      <c r="A1104" t="s">
        <v>13109</v>
      </c>
      <c r="C1104" t="s">
        <v>13110</v>
      </c>
      <c r="D1104" s="1">
        <v>46272</v>
      </c>
      <c r="E1104" t="s">
        <v>11819</v>
      </c>
      <c r="F1104" t="s">
        <v>9</v>
      </c>
      <c r="G1104">
        <v>349</v>
      </c>
      <c r="H1104">
        <v>0</v>
      </c>
      <c r="I1104">
        <v>0</v>
      </c>
      <c r="J1104">
        <v>349</v>
      </c>
      <c r="K1104" s="1">
        <v>46274</v>
      </c>
      <c r="L1104" t="s">
        <v>13099</v>
      </c>
      <c r="M1104">
        <f t="shared" si="204"/>
        <v>1</v>
      </c>
      <c r="N1104">
        <f>COUNTIF(Orders!$A:$A,C1104)</f>
        <v>1</v>
      </c>
      <c r="P1104">
        <f>COUNTIF(Orders!$H:$H,UPPER(SUBSTITUTE(TRIM(C1104),"-","")))</f>
        <v>1</v>
      </c>
      <c r="R1104" t="str">
        <f t="shared" si="205"/>
        <v>Matched Order Reference</v>
      </c>
      <c r="S1104">
        <f t="shared" si="206"/>
        <v>1</v>
      </c>
      <c r="V1104" cm="1">
        <f t="array" ref="V1104">IF(E1104&lt;&gt;"CAPTURE",0,SUMPRODUCT((MDR_Rates!$A$2:$A$10=F1104)*(G1104&gt;MDR_Rates!$B$2:$B$10)*((MDR_Rates!$C$2:$C$10="")+(G1104&lt;=MDR_Rates!$C$2:$C$10))*MDR_Rates!$D$2:$D$10))</f>
        <v>0</v>
      </c>
      <c r="W1104">
        <f t="shared" si="207"/>
        <v>0</v>
      </c>
      <c r="X1104">
        <f t="shared" si="208"/>
        <v>0</v>
      </c>
      <c r="Y1104">
        <f t="shared" si="209"/>
        <v>0</v>
      </c>
      <c r="Z1104">
        <f t="shared" si="210"/>
        <v>0</v>
      </c>
      <c r="AG1104" t="str">
        <f t="shared" si="211"/>
        <v/>
      </c>
      <c r="AI1104" t="str">
        <f t="shared" si="212"/>
        <v/>
      </c>
      <c r="AJ1104" t="str">
        <f t="shared" si="213"/>
        <v/>
      </c>
      <c r="AK1104" t="str">
        <f t="shared" si="214"/>
        <v>ORD26000449</v>
      </c>
      <c r="AL1104">
        <f>IF(E1104&lt;&gt;"CAPTURE","",COUNTIF(Orders!$H:$H,AK1104))</f>
        <v>1</v>
      </c>
      <c r="AP1104" t="str">
        <f t="shared" si="215"/>
        <v>Matched to Order</v>
      </c>
      <c r="AQ1104">
        <f>IF(COUNTIF($A$2:A1104,A1104)=1,1,0)</f>
        <v>1</v>
      </c>
    </row>
    <row r="1105" spans="1:43" x14ac:dyDescent="0.3">
      <c r="A1105" t="s">
        <v>13111</v>
      </c>
      <c r="C1105" t="s">
        <v>942</v>
      </c>
      <c r="D1105" s="1">
        <v>46272</v>
      </c>
      <c r="E1105" t="s">
        <v>11819</v>
      </c>
      <c r="F1105" t="s">
        <v>9</v>
      </c>
      <c r="G1105">
        <v>4298</v>
      </c>
      <c r="H1105">
        <v>12.89</v>
      </c>
      <c r="I1105">
        <v>2.3199999999999998</v>
      </c>
      <c r="J1105">
        <v>4282.79</v>
      </c>
      <c r="K1105" s="1">
        <v>46274</v>
      </c>
      <c r="L1105" t="s">
        <v>13099</v>
      </c>
      <c r="M1105">
        <f t="shared" si="204"/>
        <v>1</v>
      </c>
      <c r="N1105">
        <f>COUNTIF(Orders!$A:$A,C1105)</f>
        <v>1</v>
      </c>
      <c r="P1105">
        <f>COUNTIF(Orders!$H:$H,UPPER(SUBSTITUTE(TRIM(C1105),"-","")))</f>
        <v>1</v>
      </c>
      <c r="R1105" t="str">
        <f t="shared" si="205"/>
        <v>Matched Order Reference</v>
      </c>
      <c r="S1105">
        <f t="shared" si="206"/>
        <v>1</v>
      </c>
      <c r="V1105" cm="1">
        <f t="array" ref="V1105">IF(E1105&lt;&gt;"CAPTURE",0,SUMPRODUCT((MDR_Rates!$A$2:$A$10=F1105)*(G1105&gt;MDR_Rates!$B$2:$B$10)*((MDR_Rates!$C$2:$C$10="")+(G1105&lt;=MDR_Rates!$C$2:$C$10))*MDR_Rates!$D$2:$D$10))</f>
        <v>0.3</v>
      </c>
      <c r="W1105">
        <f t="shared" si="207"/>
        <v>12.89</v>
      </c>
      <c r="X1105">
        <f t="shared" si="208"/>
        <v>2.3199999999999998</v>
      </c>
      <c r="Y1105">
        <f t="shared" si="209"/>
        <v>0</v>
      </c>
      <c r="Z1105">
        <f t="shared" si="210"/>
        <v>0</v>
      </c>
      <c r="AG1105" t="str">
        <f t="shared" si="211"/>
        <v/>
      </c>
      <c r="AI1105" t="str">
        <f t="shared" si="212"/>
        <v/>
      </c>
      <c r="AJ1105" t="str">
        <f t="shared" si="213"/>
        <v/>
      </c>
      <c r="AK1105" t="str">
        <f t="shared" si="214"/>
        <v>ORD26000460</v>
      </c>
      <c r="AL1105">
        <f>IF(E1105&lt;&gt;"CAPTURE","",COUNTIF(Orders!$H:$H,AK1105))</f>
        <v>1</v>
      </c>
      <c r="AP1105" t="str">
        <f t="shared" si="215"/>
        <v>Matched to Order</v>
      </c>
      <c r="AQ1105">
        <f>IF(COUNTIF($A$2:A1105,A1105)=1,1,0)</f>
        <v>1</v>
      </c>
    </row>
    <row r="1106" spans="1:43" x14ac:dyDescent="0.3">
      <c r="A1106" t="s">
        <v>13112</v>
      </c>
      <c r="C1106" t="s">
        <v>1027</v>
      </c>
      <c r="D1106" s="1">
        <v>46272</v>
      </c>
      <c r="E1106" t="s">
        <v>11819</v>
      </c>
      <c r="F1106" t="s">
        <v>33</v>
      </c>
      <c r="G1106">
        <v>7397</v>
      </c>
      <c r="H1106">
        <v>88.76</v>
      </c>
      <c r="I1106">
        <v>15.98</v>
      </c>
      <c r="J1106">
        <v>7292.26</v>
      </c>
      <c r="K1106" s="1">
        <v>46274</v>
      </c>
      <c r="L1106" t="s">
        <v>13099</v>
      </c>
      <c r="M1106">
        <f t="shared" si="204"/>
        <v>1</v>
      </c>
      <c r="N1106">
        <f>COUNTIF(Orders!$A:$A,C1106)</f>
        <v>1</v>
      </c>
      <c r="P1106">
        <f>COUNTIF(Orders!$H:$H,UPPER(SUBSTITUTE(TRIM(C1106),"-","")))</f>
        <v>1</v>
      </c>
      <c r="R1106" t="str">
        <f t="shared" si="205"/>
        <v>Matched Order Reference</v>
      </c>
      <c r="S1106">
        <f t="shared" si="206"/>
        <v>1</v>
      </c>
      <c r="V1106" cm="1">
        <f t="array" ref="V1106">IF(E1106&lt;&gt;"CAPTURE",0,SUMPRODUCT((MDR_Rates!$A$2:$A$10=F1106)*(G1106&gt;MDR_Rates!$B$2:$B$10)*((MDR_Rates!$C$2:$C$10="")+(G1106&lt;=MDR_Rates!$C$2:$C$10))*MDR_Rates!$D$2:$D$10))</f>
        <v>1.2</v>
      </c>
      <c r="W1106">
        <f t="shared" si="207"/>
        <v>88.76</v>
      </c>
      <c r="X1106">
        <f t="shared" si="208"/>
        <v>15.98</v>
      </c>
      <c r="Y1106">
        <f t="shared" si="209"/>
        <v>0</v>
      </c>
      <c r="Z1106">
        <f t="shared" si="210"/>
        <v>0</v>
      </c>
      <c r="AG1106" t="str">
        <f t="shared" si="211"/>
        <v/>
      </c>
      <c r="AI1106" t="str">
        <f t="shared" si="212"/>
        <v/>
      </c>
      <c r="AJ1106" t="str">
        <f t="shared" si="213"/>
        <v/>
      </c>
      <c r="AK1106" t="str">
        <f t="shared" si="214"/>
        <v>ORD26000503</v>
      </c>
      <c r="AL1106">
        <f>IF(E1106&lt;&gt;"CAPTURE","",COUNTIF(Orders!$H:$H,AK1106))</f>
        <v>1</v>
      </c>
      <c r="AP1106" t="str">
        <f t="shared" si="215"/>
        <v>Matched to Order</v>
      </c>
      <c r="AQ1106">
        <f>IF(COUNTIF($A$2:A1106,A1106)=1,1,0)</f>
        <v>1</v>
      </c>
    </row>
    <row r="1107" spans="1:43" x14ac:dyDescent="0.3">
      <c r="A1107" t="s">
        <v>13113</v>
      </c>
      <c r="C1107" t="s">
        <v>1071</v>
      </c>
      <c r="D1107" s="1">
        <v>46272</v>
      </c>
      <c r="E1107" t="s">
        <v>11819</v>
      </c>
      <c r="F1107" t="s">
        <v>9</v>
      </c>
      <c r="G1107">
        <v>5348</v>
      </c>
      <c r="H1107">
        <v>16.04</v>
      </c>
      <c r="I1107">
        <v>2.89</v>
      </c>
      <c r="J1107">
        <v>5329.07</v>
      </c>
      <c r="K1107" s="1">
        <v>46274</v>
      </c>
      <c r="L1107" t="s">
        <v>13099</v>
      </c>
      <c r="M1107">
        <f t="shared" si="204"/>
        <v>1</v>
      </c>
      <c r="N1107">
        <f>COUNTIF(Orders!$A:$A,C1107)</f>
        <v>1</v>
      </c>
      <c r="P1107">
        <f>COUNTIF(Orders!$H:$H,UPPER(SUBSTITUTE(TRIM(C1107),"-","")))</f>
        <v>1</v>
      </c>
      <c r="R1107" t="str">
        <f t="shared" si="205"/>
        <v>Matched Order Reference</v>
      </c>
      <c r="S1107">
        <f t="shared" si="206"/>
        <v>1</v>
      </c>
      <c r="V1107" cm="1">
        <f t="array" ref="V1107">IF(E1107&lt;&gt;"CAPTURE",0,SUMPRODUCT((MDR_Rates!$A$2:$A$10=F1107)*(G1107&gt;MDR_Rates!$B$2:$B$10)*((MDR_Rates!$C$2:$C$10="")+(G1107&lt;=MDR_Rates!$C$2:$C$10))*MDR_Rates!$D$2:$D$10))</f>
        <v>0.3</v>
      </c>
      <c r="W1107">
        <f t="shared" si="207"/>
        <v>16.04</v>
      </c>
      <c r="X1107">
        <f t="shared" si="208"/>
        <v>2.89</v>
      </c>
      <c r="Y1107">
        <f t="shared" si="209"/>
        <v>0</v>
      </c>
      <c r="Z1107">
        <f t="shared" si="210"/>
        <v>0</v>
      </c>
      <c r="AG1107" t="str">
        <f t="shared" si="211"/>
        <v/>
      </c>
      <c r="AI1107" t="str">
        <f t="shared" si="212"/>
        <v/>
      </c>
      <c r="AJ1107" t="str">
        <f t="shared" si="213"/>
        <v/>
      </c>
      <c r="AK1107" t="str">
        <f t="shared" si="214"/>
        <v>ORD26000525</v>
      </c>
      <c r="AL1107">
        <f>IF(E1107&lt;&gt;"CAPTURE","",COUNTIF(Orders!$H:$H,AK1107))</f>
        <v>1</v>
      </c>
      <c r="AP1107" t="str">
        <f t="shared" si="215"/>
        <v>Matched to Order</v>
      </c>
      <c r="AQ1107">
        <f>IF(COUNTIF($A$2:A1107,A1107)=1,1,0)</f>
        <v>1</v>
      </c>
    </row>
    <row r="1108" spans="1:43" x14ac:dyDescent="0.3">
      <c r="A1108" t="s">
        <v>13114</v>
      </c>
      <c r="C1108" t="s">
        <v>1131</v>
      </c>
      <c r="D1108" s="1">
        <v>46272</v>
      </c>
      <c r="E1108" t="s">
        <v>11819</v>
      </c>
      <c r="F1108" t="s">
        <v>9</v>
      </c>
      <c r="G1108">
        <v>7999</v>
      </c>
      <c r="H1108">
        <v>24</v>
      </c>
      <c r="I1108">
        <v>4.32</v>
      </c>
      <c r="J1108">
        <v>7970.68</v>
      </c>
      <c r="K1108" s="1">
        <v>46274</v>
      </c>
      <c r="L1108" t="s">
        <v>13099</v>
      </c>
      <c r="M1108">
        <f t="shared" si="204"/>
        <v>1</v>
      </c>
      <c r="N1108">
        <f>COUNTIF(Orders!$A:$A,C1108)</f>
        <v>1</v>
      </c>
      <c r="P1108">
        <f>COUNTIF(Orders!$H:$H,UPPER(SUBSTITUTE(TRIM(C1108),"-","")))</f>
        <v>1</v>
      </c>
      <c r="R1108" t="str">
        <f t="shared" si="205"/>
        <v>Matched Order Reference</v>
      </c>
      <c r="S1108">
        <f t="shared" si="206"/>
        <v>1</v>
      </c>
      <c r="V1108" cm="1">
        <f t="array" ref="V1108">IF(E1108&lt;&gt;"CAPTURE",0,SUMPRODUCT((MDR_Rates!$A$2:$A$10=F1108)*(G1108&gt;MDR_Rates!$B$2:$B$10)*((MDR_Rates!$C$2:$C$10="")+(G1108&lt;=MDR_Rates!$C$2:$C$10))*MDR_Rates!$D$2:$D$10))</f>
        <v>0.3</v>
      </c>
      <c r="W1108">
        <f t="shared" si="207"/>
        <v>24</v>
      </c>
      <c r="X1108">
        <f t="shared" si="208"/>
        <v>4.32</v>
      </c>
      <c r="Y1108">
        <f t="shared" si="209"/>
        <v>0</v>
      </c>
      <c r="Z1108">
        <f t="shared" si="210"/>
        <v>0</v>
      </c>
      <c r="AG1108" t="str">
        <f t="shared" si="211"/>
        <v/>
      </c>
      <c r="AI1108" t="str">
        <f t="shared" si="212"/>
        <v/>
      </c>
      <c r="AJ1108" t="str">
        <f t="shared" si="213"/>
        <v/>
      </c>
      <c r="AK1108" t="str">
        <f t="shared" si="214"/>
        <v>ORD26000555</v>
      </c>
      <c r="AL1108">
        <f>IF(E1108&lt;&gt;"CAPTURE","",COUNTIF(Orders!$H:$H,AK1108))</f>
        <v>1</v>
      </c>
      <c r="AP1108" t="str">
        <f t="shared" si="215"/>
        <v>Matched to Order</v>
      </c>
      <c r="AQ1108">
        <f>IF(COUNTIF($A$2:A1108,A1108)=1,1,0)</f>
        <v>1</v>
      </c>
    </row>
    <row r="1109" spans="1:43" x14ac:dyDescent="0.3">
      <c r="A1109" t="s">
        <v>13115</v>
      </c>
      <c r="C1109" t="s">
        <v>1155</v>
      </c>
      <c r="D1109" s="1">
        <v>46272</v>
      </c>
      <c r="E1109" t="s">
        <v>11819</v>
      </c>
      <c r="F1109" t="s">
        <v>44</v>
      </c>
      <c r="G1109">
        <v>1799</v>
      </c>
      <c r="H1109">
        <v>34.18</v>
      </c>
      <c r="I1109">
        <v>6.15</v>
      </c>
      <c r="J1109">
        <v>1758.67</v>
      </c>
      <c r="K1109" s="1">
        <v>46274</v>
      </c>
      <c r="L1109" t="s">
        <v>13099</v>
      </c>
      <c r="M1109">
        <f t="shared" si="204"/>
        <v>1</v>
      </c>
      <c r="N1109">
        <f>COUNTIF(Orders!$A:$A,C1109)</f>
        <v>1</v>
      </c>
      <c r="P1109">
        <f>COUNTIF(Orders!$H:$H,UPPER(SUBSTITUTE(TRIM(C1109),"-","")))</f>
        <v>1</v>
      </c>
      <c r="R1109" t="str">
        <f t="shared" si="205"/>
        <v>Matched Order Reference</v>
      </c>
      <c r="S1109">
        <f t="shared" si="206"/>
        <v>1</v>
      </c>
      <c r="V1109" cm="1">
        <f t="array" ref="V1109">IF(E1109&lt;&gt;"CAPTURE",0,SUMPRODUCT((MDR_Rates!$A$2:$A$10=F1109)*(G1109&gt;MDR_Rates!$B$2:$B$10)*((MDR_Rates!$C$2:$C$10="")+(G1109&lt;=MDR_Rates!$C$2:$C$10))*MDR_Rates!$D$2:$D$10))</f>
        <v>1.9</v>
      </c>
      <c r="W1109">
        <f t="shared" si="207"/>
        <v>34.18</v>
      </c>
      <c r="X1109">
        <f t="shared" si="208"/>
        <v>6.15</v>
      </c>
      <c r="Y1109">
        <f t="shared" si="209"/>
        <v>0</v>
      </c>
      <c r="Z1109">
        <f t="shared" si="210"/>
        <v>0</v>
      </c>
      <c r="AG1109" t="str">
        <f t="shared" si="211"/>
        <v/>
      </c>
      <c r="AI1109" t="str">
        <f t="shared" si="212"/>
        <v/>
      </c>
      <c r="AJ1109" t="str">
        <f t="shared" si="213"/>
        <v/>
      </c>
      <c r="AK1109" t="str">
        <f t="shared" si="214"/>
        <v>ORD26000567</v>
      </c>
      <c r="AL1109">
        <f>IF(E1109&lt;&gt;"CAPTURE","",COUNTIF(Orders!$H:$H,AK1109))</f>
        <v>1</v>
      </c>
      <c r="AP1109" t="str">
        <f t="shared" si="215"/>
        <v>Matched to Order</v>
      </c>
      <c r="AQ1109">
        <f>IF(COUNTIF($A$2:A1109,A1109)=1,1,0)</f>
        <v>1</v>
      </c>
    </row>
    <row r="1110" spans="1:43" x14ac:dyDescent="0.3">
      <c r="A1110" t="s">
        <v>13116</v>
      </c>
      <c r="C1110" t="s">
        <v>1185</v>
      </c>
      <c r="D1110" s="1">
        <v>46272</v>
      </c>
      <c r="E1110" t="s">
        <v>11819</v>
      </c>
      <c r="F1110" t="s">
        <v>9</v>
      </c>
      <c r="G1110">
        <v>2297</v>
      </c>
      <c r="H1110">
        <v>6.89</v>
      </c>
      <c r="I1110">
        <v>1.24</v>
      </c>
      <c r="J1110">
        <v>2288.87</v>
      </c>
      <c r="K1110" s="1">
        <v>46274</v>
      </c>
      <c r="L1110" t="s">
        <v>13099</v>
      </c>
      <c r="M1110">
        <f t="shared" si="204"/>
        <v>1</v>
      </c>
      <c r="N1110">
        <f>COUNTIF(Orders!$A:$A,C1110)</f>
        <v>1</v>
      </c>
      <c r="P1110">
        <f>COUNTIF(Orders!$H:$H,UPPER(SUBSTITUTE(TRIM(C1110),"-","")))</f>
        <v>1</v>
      </c>
      <c r="R1110" t="str">
        <f t="shared" si="205"/>
        <v>Matched Order Reference</v>
      </c>
      <c r="S1110">
        <f t="shared" si="206"/>
        <v>1</v>
      </c>
      <c r="V1110" cm="1">
        <f t="array" ref="V1110">IF(E1110&lt;&gt;"CAPTURE",0,SUMPRODUCT((MDR_Rates!$A$2:$A$10=F1110)*(G1110&gt;MDR_Rates!$B$2:$B$10)*((MDR_Rates!$C$2:$C$10="")+(G1110&lt;=MDR_Rates!$C$2:$C$10))*MDR_Rates!$D$2:$D$10))</f>
        <v>0.3</v>
      </c>
      <c r="W1110">
        <f t="shared" si="207"/>
        <v>6.89</v>
      </c>
      <c r="X1110">
        <f t="shared" si="208"/>
        <v>1.24</v>
      </c>
      <c r="Y1110">
        <f t="shared" si="209"/>
        <v>0</v>
      </c>
      <c r="Z1110">
        <f t="shared" si="210"/>
        <v>0</v>
      </c>
      <c r="AG1110" t="str">
        <f t="shared" si="211"/>
        <v/>
      </c>
      <c r="AI1110" t="str">
        <f t="shared" si="212"/>
        <v/>
      </c>
      <c r="AJ1110" t="str">
        <f t="shared" si="213"/>
        <v/>
      </c>
      <c r="AK1110" t="str">
        <f t="shared" si="214"/>
        <v>ORD26000582</v>
      </c>
      <c r="AL1110">
        <f>IF(E1110&lt;&gt;"CAPTURE","",COUNTIF(Orders!$H:$H,AK1110))</f>
        <v>1</v>
      </c>
      <c r="AP1110" t="str">
        <f t="shared" si="215"/>
        <v>Matched to Order</v>
      </c>
      <c r="AQ1110">
        <f>IF(COUNTIF($A$2:A1110,A1110)=1,1,0)</f>
        <v>1</v>
      </c>
    </row>
    <row r="1111" spans="1:43" x14ac:dyDescent="0.3">
      <c r="A1111" t="s">
        <v>13117</v>
      </c>
      <c r="C1111" t="s">
        <v>1396</v>
      </c>
      <c r="D1111" s="1">
        <v>46272</v>
      </c>
      <c r="E1111" t="s">
        <v>11819</v>
      </c>
      <c r="F1111" t="s">
        <v>17</v>
      </c>
      <c r="G1111">
        <v>499</v>
      </c>
      <c r="H1111">
        <v>8.98</v>
      </c>
      <c r="I1111">
        <v>1.62</v>
      </c>
      <c r="J1111">
        <v>488.4</v>
      </c>
      <c r="K1111" s="1">
        <v>46274</v>
      </c>
      <c r="L1111" t="s">
        <v>13099</v>
      </c>
      <c r="M1111">
        <f t="shared" si="204"/>
        <v>1</v>
      </c>
      <c r="N1111">
        <f>COUNTIF(Orders!$A:$A,C1111)</f>
        <v>1</v>
      </c>
      <c r="P1111">
        <f>COUNTIF(Orders!$H:$H,UPPER(SUBSTITUTE(TRIM(C1111),"-","")))</f>
        <v>1</v>
      </c>
      <c r="R1111" t="str">
        <f t="shared" si="205"/>
        <v>Matched Order Reference</v>
      </c>
      <c r="S1111">
        <f t="shared" si="206"/>
        <v>1</v>
      </c>
      <c r="V1111" cm="1">
        <f t="array" ref="V1111">IF(E1111&lt;&gt;"CAPTURE",0,SUMPRODUCT((MDR_Rates!$A$2:$A$10=F1111)*(G1111&gt;MDR_Rates!$B$2:$B$10)*((MDR_Rates!$C$2:$C$10="")+(G1111&lt;=MDR_Rates!$C$2:$C$10))*MDR_Rates!$D$2:$D$10))</f>
        <v>1.8</v>
      </c>
      <c r="W1111">
        <f t="shared" si="207"/>
        <v>8.98</v>
      </c>
      <c r="X1111">
        <f t="shared" si="208"/>
        <v>1.62</v>
      </c>
      <c r="Y1111">
        <f t="shared" si="209"/>
        <v>0</v>
      </c>
      <c r="Z1111">
        <f t="shared" si="210"/>
        <v>0</v>
      </c>
      <c r="AG1111" t="str">
        <f t="shared" si="211"/>
        <v/>
      </c>
      <c r="AI1111" t="str">
        <f t="shared" si="212"/>
        <v/>
      </c>
      <c r="AJ1111" t="str">
        <f t="shared" si="213"/>
        <v/>
      </c>
      <c r="AK1111" t="str">
        <f t="shared" si="214"/>
        <v>ORD26000688</v>
      </c>
      <c r="AL1111">
        <f>IF(E1111&lt;&gt;"CAPTURE","",COUNTIF(Orders!$H:$H,AK1111))</f>
        <v>1</v>
      </c>
      <c r="AP1111" t="str">
        <f t="shared" si="215"/>
        <v>Matched to Order</v>
      </c>
      <c r="AQ1111">
        <f>IF(COUNTIF($A$2:A1111,A1111)=1,1,0)</f>
        <v>1</v>
      </c>
    </row>
    <row r="1112" spans="1:43" x14ac:dyDescent="0.3">
      <c r="A1112" t="s">
        <v>13118</v>
      </c>
      <c r="C1112" t="s">
        <v>1480</v>
      </c>
      <c r="D1112" s="1">
        <v>46272</v>
      </c>
      <c r="E1112" t="s">
        <v>11819</v>
      </c>
      <c r="F1112" t="s">
        <v>9</v>
      </c>
      <c r="G1112">
        <v>7999</v>
      </c>
      <c r="H1112">
        <v>24</v>
      </c>
      <c r="I1112">
        <v>4.32</v>
      </c>
      <c r="J1112">
        <v>7970.68</v>
      </c>
      <c r="K1112" s="1">
        <v>46274</v>
      </c>
      <c r="L1112" t="s">
        <v>13099</v>
      </c>
      <c r="M1112">
        <f t="shared" si="204"/>
        <v>1</v>
      </c>
      <c r="N1112">
        <f>COUNTIF(Orders!$A:$A,C1112)</f>
        <v>1</v>
      </c>
      <c r="P1112">
        <f>COUNTIF(Orders!$H:$H,UPPER(SUBSTITUTE(TRIM(C1112),"-","")))</f>
        <v>1</v>
      </c>
      <c r="R1112" t="str">
        <f t="shared" si="205"/>
        <v>Matched Order Reference</v>
      </c>
      <c r="S1112">
        <f t="shared" si="206"/>
        <v>1</v>
      </c>
      <c r="V1112" cm="1">
        <f t="array" ref="V1112">IF(E1112&lt;&gt;"CAPTURE",0,SUMPRODUCT((MDR_Rates!$A$2:$A$10=F1112)*(G1112&gt;MDR_Rates!$B$2:$B$10)*((MDR_Rates!$C$2:$C$10="")+(G1112&lt;=MDR_Rates!$C$2:$C$10))*MDR_Rates!$D$2:$D$10))</f>
        <v>0.3</v>
      </c>
      <c r="W1112">
        <f t="shared" si="207"/>
        <v>24</v>
      </c>
      <c r="X1112">
        <f t="shared" si="208"/>
        <v>4.32</v>
      </c>
      <c r="Y1112">
        <f t="shared" si="209"/>
        <v>0</v>
      </c>
      <c r="Z1112">
        <f t="shared" si="210"/>
        <v>0</v>
      </c>
      <c r="AG1112" t="str">
        <f t="shared" si="211"/>
        <v/>
      </c>
      <c r="AI1112" t="str">
        <f t="shared" si="212"/>
        <v/>
      </c>
      <c r="AJ1112" t="str">
        <f t="shared" si="213"/>
        <v/>
      </c>
      <c r="AK1112" t="str">
        <f t="shared" si="214"/>
        <v>ORD26000730</v>
      </c>
      <c r="AL1112">
        <f>IF(E1112&lt;&gt;"CAPTURE","",COUNTIF(Orders!$H:$H,AK1112))</f>
        <v>1</v>
      </c>
      <c r="AP1112" t="str">
        <f t="shared" si="215"/>
        <v>Matched to Order</v>
      </c>
      <c r="AQ1112">
        <f>IF(COUNTIF($A$2:A1112,A1112)=1,1,0)</f>
        <v>1</v>
      </c>
    </row>
    <row r="1113" spans="1:43" x14ac:dyDescent="0.3">
      <c r="A1113" t="s">
        <v>13119</v>
      </c>
      <c r="C1113" t="s">
        <v>1549</v>
      </c>
      <c r="D1113" s="1">
        <v>46272</v>
      </c>
      <c r="E1113" t="s">
        <v>11819</v>
      </c>
      <c r="F1113" t="s">
        <v>9</v>
      </c>
      <c r="G1113">
        <v>3098</v>
      </c>
      <c r="H1113">
        <v>9.2899999999999991</v>
      </c>
      <c r="I1113">
        <v>1.67</v>
      </c>
      <c r="J1113">
        <v>3087.04</v>
      </c>
      <c r="K1113" s="1">
        <v>46274</v>
      </c>
      <c r="L1113" t="s">
        <v>13099</v>
      </c>
      <c r="M1113">
        <f t="shared" si="204"/>
        <v>1</v>
      </c>
      <c r="N1113">
        <f>COUNTIF(Orders!$A:$A,C1113)</f>
        <v>1</v>
      </c>
      <c r="P1113">
        <f>COUNTIF(Orders!$H:$H,UPPER(SUBSTITUTE(TRIM(C1113),"-","")))</f>
        <v>1</v>
      </c>
      <c r="R1113" t="str">
        <f t="shared" si="205"/>
        <v>Matched Order Reference</v>
      </c>
      <c r="S1113">
        <f t="shared" si="206"/>
        <v>1</v>
      </c>
      <c r="V1113" cm="1">
        <f t="array" ref="V1113">IF(E1113&lt;&gt;"CAPTURE",0,SUMPRODUCT((MDR_Rates!$A$2:$A$10=F1113)*(G1113&gt;MDR_Rates!$B$2:$B$10)*((MDR_Rates!$C$2:$C$10="")+(G1113&lt;=MDR_Rates!$C$2:$C$10))*MDR_Rates!$D$2:$D$10))</f>
        <v>0.3</v>
      </c>
      <c r="W1113">
        <f t="shared" si="207"/>
        <v>9.2899999999999991</v>
      </c>
      <c r="X1113">
        <f t="shared" si="208"/>
        <v>1.67</v>
      </c>
      <c r="Y1113">
        <f t="shared" si="209"/>
        <v>0</v>
      </c>
      <c r="Z1113">
        <f t="shared" si="210"/>
        <v>0</v>
      </c>
      <c r="AG1113" t="str">
        <f t="shared" si="211"/>
        <v/>
      </c>
      <c r="AI1113" t="str">
        <f t="shared" si="212"/>
        <v/>
      </c>
      <c r="AJ1113" t="str">
        <f t="shared" si="213"/>
        <v/>
      </c>
      <c r="AK1113" t="str">
        <f t="shared" si="214"/>
        <v>ORD26000765</v>
      </c>
      <c r="AL1113">
        <f>IF(E1113&lt;&gt;"CAPTURE","",COUNTIF(Orders!$H:$H,AK1113))</f>
        <v>1</v>
      </c>
      <c r="AP1113" t="str">
        <f t="shared" si="215"/>
        <v>Matched to Order</v>
      </c>
      <c r="AQ1113">
        <f>IF(COUNTIF($A$2:A1113,A1113)=1,1,0)</f>
        <v>1</v>
      </c>
    </row>
    <row r="1114" spans="1:43" x14ac:dyDescent="0.3">
      <c r="A1114" t="s">
        <v>13120</v>
      </c>
      <c r="C1114" t="s">
        <v>1555</v>
      </c>
      <c r="D1114" s="1">
        <v>46272</v>
      </c>
      <c r="E1114" t="s">
        <v>11819</v>
      </c>
      <c r="F1114" t="s">
        <v>9</v>
      </c>
      <c r="G1114">
        <v>499</v>
      </c>
      <c r="H1114">
        <v>0</v>
      </c>
      <c r="I1114">
        <v>0</v>
      </c>
      <c r="J1114">
        <v>499</v>
      </c>
      <c r="K1114" s="1">
        <v>46274</v>
      </c>
      <c r="L1114" t="s">
        <v>13099</v>
      </c>
      <c r="M1114">
        <f t="shared" si="204"/>
        <v>1</v>
      </c>
      <c r="N1114">
        <f>COUNTIF(Orders!$A:$A,C1114)</f>
        <v>1</v>
      </c>
      <c r="P1114">
        <f>COUNTIF(Orders!$H:$H,UPPER(SUBSTITUTE(TRIM(C1114),"-","")))</f>
        <v>1</v>
      </c>
      <c r="R1114" t="str">
        <f t="shared" si="205"/>
        <v>Matched Order Reference</v>
      </c>
      <c r="S1114">
        <f t="shared" si="206"/>
        <v>1</v>
      </c>
      <c r="V1114" cm="1">
        <f t="array" ref="V1114">IF(E1114&lt;&gt;"CAPTURE",0,SUMPRODUCT((MDR_Rates!$A$2:$A$10=F1114)*(G1114&gt;MDR_Rates!$B$2:$B$10)*((MDR_Rates!$C$2:$C$10="")+(G1114&lt;=MDR_Rates!$C$2:$C$10))*MDR_Rates!$D$2:$D$10))</f>
        <v>0</v>
      </c>
      <c r="W1114">
        <f t="shared" si="207"/>
        <v>0</v>
      </c>
      <c r="X1114">
        <f t="shared" si="208"/>
        <v>0</v>
      </c>
      <c r="Y1114">
        <f t="shared" si="209"/>
        <v>0</v>
      </c>
      <c r="Z1114">
        <f t="shared" si="210"/>
        <v>0</v>
      </c>
      <c r="AG1114" t="str">
        <f t="shared" si="211"/>
        <v/>
      </c>
      <c r="AI1114" t="str">
        <f t="shared" si="212"/>
        <v/>
      </c>
      <c r="AJ1114" t="str">
        <f t="shared" si="213"/>
        <v/>
      </c>
      <c r="AK1114" t="str">
        <f t="shared" si="214"/>
        <v>ORD26000768</v>
      </c>
      <c r="AL1114">
        <f>IF(E1114&lt;&gt;"CAPTURE","",COUNTIF(Orders!$H:$H,AK1114))</f>
        <v>1</v>
      </c>
      <c r="AP1114" t="str">
        <f t="shared" si="215"/>
        <v>Matched to Order</v>
      </c>
      <c r="AQ1114">
        <f>IF(COUNTIF($A$2:A1114,A1114)=1,1,0)</f>
        <v>1</v>
      </c>
    </row>
    <row r="1115" spans="1:43" x14ac:dyDescent="0.3">
      <c r="A1115" t="s">
        <v>13121</v>
      </c>
      <c r="C1115" t="s">
        <v>1591</v>
      </c>
      <c r="D1115" s="1">
        <v>46272</v>
      </c>
      <c r="E1115" t="s">
        <v>11819</v>
      </c>
      <c r="F1115" t="s">
        <v>17</v>
      </c>
      <c r="G1115">
        <v>2298</v>
      </c>
      <c r="H1115">
        <v>36.770000000000003</v>
      </c>
      <c r="I1115">
        <v>6.62</v>
      </c>
      <c r="J1115">
        <v>2254.61</v>
      </c>
      <c r="K1115" s="1">
        <v>46274</v>
      </c>
      <c r="L1115" t="s">
        <v>13099</v>
      </c>
      <c r="M1115">
        <f t="shared" si="204"/>
        <v>1</v>
      </c>
      <c r="N1115">
        <f>COUNTIF(Orders!$A:$A,C1115)</f>
        <v>1</v>
      </c>
      <c r="P1115">
        <f>COUNTIF(Orders!$H:$H,UPPER(SUBSTITUTE(TRIM(C1115),"-","")))</f>
        <v>1</v>
      </c>
      <c r="R1115" t="str">
        <f t="shared" si="205"/>
        <v>Matched Order Reference</v>
      </c>
      <c r="S1115">
        <f t="shared" si="206"/>
        <v>1</v>
      </c>
      <c r="V1115" cm="1">
        <f t="array" ref="V1115">IF(E1115&lt;&gt;"CAPTURE",0,SUMPRODUCT((MDR_Rates!$A$2:$A$10=F1115)*(G1115&gt;MDR_Rates!$B$2:$B$10)*((MDR_Rates!$C$2:$C$10="")+(G1115&lt;=MDR_Rates!$C$2:$C$10))*MDR_Rates!$D$2:$D$10))</f>
        <v>1.6</v>
      </c>
      <c r="W1115">
        <f t="shared" si="207"/>
        <v>36.770000000000003</v>
      </c>
      <c r="X1115">
        <f t="shared" si="208"/>
        <v>6.62</v>
      </c>
      <c r="Y1115">
        <f t="shared" si="209"/>
        <v>0</v>
      </c>
      <c r="Z1115">
        <f t="shared" si="210"/>
        <v>0</v>
      </c>
      <c r="AG1115" t="str">
        <f t="shared" si="211"/>
        <v/>
      </c>
      <c r="AI1115" t="str">
        <f t="shared" si="212"/>
        <v/>
      </c>
      <c r="AJ1115" t="str">
        <f t="shared" si="213"/>
        <v/>
      </c>
      <c r="AK1115" t="str">
        <f t="shared" si="214"/>
        <v>ORD26000786</v>
      </c>
      <c r="AL1115">
        <f>IF(E1115&lt;&gt;"CAPTURE","",COUNTIF(Orders!$H:$H,AK1115))</f>
        <v>1</v>
      </c>
      <c r="AP1115" t="str">
        <f t="shared" si="215"/>
        <v>Matched to Order</v>
      </c>
      <c r="AQ1115">
        <f>IF(COUNTIF($A$2:A1115,A1115)=1,1,0)</f>
        <v>1</v>
      </c>
    </row>
    <row r="1116" spans="1:43" x14ac:dyDescent="0.3">
      <c r="A1116" t="s">
        <v>13122</v>
      </c>
      <c r="C1116" t="s">
        <v>1658</v>
      </c>
      <c r="D1116" s="1">
        <v>46272</v>
      </c>
      <c r="E1116" t="s">
        <v>11819</v>
      </c>
      <c r="F1116" t="s">
        <v>9</v>
      </c>
      <c r="G1116">
        <v>5998</v>
      </c>
      <c r="H1116">
        <v>17.989999999999998</v>
      </c>
      <c r="I1116">
        <v>3.24</v>
      </c>
      <c r="J1116">
        <v>5976.77</v>
      </c>
      <c r="K1116" s="1">
        <v>46274</v>
      </c>
      <c r="L1116" t="s">
        <v>13099</v>
      </c>
      <c r="M1116">
        <f t="shared" si="204"/>
        <v>1</v>
      </c>
      <c r="N1116">
        <f>COUNTIF(Orders!$A:$A,C1116)</f>
        <v>1</v>
      </c>
      <c r="P1116">
        <f>COUNTIF(Orders!$H:$H,UPPER(SUBSTITUTE(TRIM(C1116),"-","")))</f>
        <v>1</v>
      </c>
      <c r="R1116" t="str">
        <f t="shared" si="205"/>
        <v>Matched Order Reference</v>
      </c>
      <c r="S1116">
        <f t="shared" si="206"/>
        <v>1</v>
      </c>
      <c r="V1116" cm="1">
        <f t="array" ref="V1116">IF(E1116&lt;&gt;"CAPTURE",0,SUMPRODUCT((MDR_Rates!$A$2:$A$10=F1116)*(G1116&gt;MDR_Rates!$B$2:$B$10)*((MDR_Rates!$C$2:$C$10="")+(G1116&lt;=MDR_Rates!$C$2:$C$10))*MDR_Rates!$D$2:$D$10))</f>
        <v>0.3</v>
      </c>
      <c r="W1116">
        <f t="shared" si="207"/>
        <v>17.989999999999998</v>
      </c>
      <c r="X1116">
        <f t="shared" si="208"/>
        <v>3.24</v>
      </c>
      <c r="Y1116">
        <f t="shared" si="209"/>
        <v>0</v>
      </c>
      <c r="Z1116">
        <f t="shared" si="210"/>
        <v>0</v>
      </c>
      <c r="AG1116" t="str">
        <f t="shared" si="211"/>
        <v/>
      </c>
      <c r="AI1116" t="str">
        <f t="shared" si="212"/>
        <v/>
      </c>
      <c r="AJ1116" t="str">
        <f t="shared" si="213"/>
        <v/>
      </c>
      <c r="AK1116" t="str">
        <f t="shared" si="214"/>
        <v>ORD26000820</v>
      </c>
      <c r="AL1116">
        <f>IF(E1116&lt;&gt;"CAPTURE","",COUNTIF(Orders!$H:$H,AK1116))</f>
        <v>1</v>
      </c>
      <c r="AP1116" t="str">
        <f t="shared" si="215"/>
        <v>Matched to Order</v>
      </c>
      <c r="AQ1116">
        <f>IF(COUNTIF($A$2:A1116,A1116)=1,1,0)</f>
        <v>1</v>
      </c>
    </row>
    <row r="1117" spans="1:43" x14ac:dyDescent="0.3">
      <c r="A1117" t="s">
        <v>13123</v>
      </c>
      <c r="C1117" t="s">
        <v>1712</v>
      </c>
      <c r="D1117" s="1">
        <v>46272</v>
      </c>
      <c r="E1117" t="s">
        <v>11819</v>
      </c>
      <c r="F1117" t="s">
        <v>9</v>
      </c>
      <c r="G1117">
        <v>2998</v>
      </c>
      <c r="H1117">
        <v>8.99</v>
      </c>
      <c r="I1117">
        <v>1.62</v>
      </c>
      <c r="J1117">
        <v>2987.39</v>
      </c>
      <c r="K1117" s="1">
        <v>46274</v>
      </c>
      <c r="L1117" t="s">
        <v>13099</v>
      </c>
      <c r="M1117">
        <f t="shared" si="204"/>
        <v>1</v>
      </c>
      <c r="N1117">
        <f>COUNTIF(Orders!$A:$A,C1117)</f>
        <v>1</v>
      </c>
      <c r="P1117">
        <f>COUNTIF(Orders!$H:$H,UPPER(SUBSTITUTE(TRIM(C1117),"-","")))</f>
        <v>1</v>
      </c>
      <c r="R1117" t="str">
        <f t="shared" si="205"/>
        <v>Matched Order Reference</v>
      </c>
      <c r="S1117">
        <f t="shared" si="206"/>
        <v>1</v>
      </c>
      <c r="V1117" cm="1">
        <f t="array" ref="V1117">IF(E1117&lt;&gt;"CAPTURE",0,SUMPRODUCT((MDR_Rates!$A$2:$A$10=F1117)*(G1117&gt;MDR_Rates!$B$2:$B$10)*((MDR_Rates!$C$2:$C$10="")+(G1117&lt;=MDR_Rates!$C$2:$C$10))*MDR_Rates!$D$2:$D$10))</f>
        <v>0.3</v>
      </c>
      <c r="W1117">
        <f t="shared" si="207"/>
        <v>8.99</v>
      </c>
      <c r="X1117">
        <f t="shared" si="208"/>
        <v>1.62</v>
      </c>
      <c r="Y1117">
        <f t="shared" si="209"/>
        <v>0</v>
      </c>
      <c r="Z1117">
        <f t="shared" si="210"/>
        <v>0</v>
      </c>
      <c r="AG1117" t="str">
        <f t="shared" si="211"/>
        <v/>
      </c>
      <c r="AI1117" t="str">
        <f t="shared" si="212"/>
        <v/>
      </c>
      <c r="AJ1117" t="str">
        <f t="shared" si="213"/>
        <v/>
      </c>
      <c r="AK1117" t="str">
        <f t="shared" si="214"/>
        <v>ORD26000847</v>
      </c>
      <c r="AL1117">
        <f>IF(E1117&lt;&gt;"CAPTURE","",COUNTIF(Orders!$H:$H,AK1117))</f>
        <v>1</v>
      </c>
      <c r="AP1117" t="str">
        <f t="shared" si="215"/>
        <v>Matched to Order</v>
      </c>
      <c r="AQ1117">
        <f>IF(COUNTIF($A$2:A1117,A1117)=1,1,0)</f>
        <v>1</v>
      </c>
    </row>
    <row r="1118" spans="1:43" x14ac:dyDescent="0.3">
      <c r="A1118" t="s">
        <v>13124</v>
      </c>
      <c r="C1118" t="s">
        <v>1757</v>
      </c>
      <c r="D1118" s="1">
        <v>46272</v>
      </c>
      <c r="E1118" t="s">
        <v>11819</v>
      </c>
      <c r="F1118" t="s">
        <v>17</v>
      </c>
      <c r="G1118">
        <v>6297</v>
      </c>
      <c r="H1118">
        <v>100.75</v>
      </c>
      <c r="I1118">
        <v>18.14</v>
      </c>
      <c r="J1118">
        <v>6178.11</v>
      </c>
      <c r="K1118" s="1">
        <v>46274</v>
      </c>
      <c r="L1118" t="s">
        <v>13099</v>
      </c>
      <c r="M1118">
        <f t="shared" si="204"/>
        <v>1</v>
      </c>
      <c r="N1118">
        <f>COUNTIF(Orders!$A:$A,C1118)</f>
        <v>1</v>
      </c>
      <c r="P1118">
        <f>COUNTIF(Orders!$H:$H,UPPER(SUBSTITUTE(TRIM(C1118),"-","")))</f>
        <v>1</v>
      </c>
      <c r="R1118" t="str">
        <f t="shared" si="205"/>
        <v>Matched Order Reference</v>
      </c>
      <c r="S1118">
        <f t="shared" si="206"/>
        <v>1</v>
      </c>
      <c r="V1118" cm="1">
        <f t="array" ref="V1118">IF(E1118&lt;&gt;"CAPTURE",0,SUMPRODUCT((MDR_Rates!$A$2:$A$10=F1118)*(G1118&gt;MDR_Rates!$B$2:$B$10)*((MDR_Rates!$C$2:$C$10="")+(G1118&lt;=MDR_Rates!$C$2:$C$10))*MDR_Rates!$D$2:$D$10))</f>
        <v>1.6</v>
      </c>
      <c r="W1118">
        <f t="shared" si="207"/>
        <v>100.75</v>
      </c>
      <c r="X1118">
        <f t="shared" si="208"/>
        <v>18.14</v>
      </c>
      <c r="Y1118">
        <f t="shared" si="209"/>
        <v>0</v>
      </c>
      <c r="Z1118">
        <f t="shared" si="210"/>
        <v>0</v>
      </c>
      <c r="AG1118" t="str">
        <f t="shared" si="211"/>
        <v/>
      </c>
      <c r="AI1118" t="str">
        <f t="shared" si="212"/>
        <v/>
      </c>
      <c r="AJ1118" t="str">
        <f t="shared" si="213"/>
        <v/>
      </c>
      <c r="AK1118" t="str">
        <f t="shared" si="214"/>
        <v>ORD26000870</v>
      </c>
      <c r="AL1118">
        <f>IF(E1118&lt;&gt;"CAPTURE","",COUNTIF(Orders!$H:$H,AK1118))</f>
        <v>1</v>
      </c>
      <c r="AP1118" t="str">
        <f t="shared" si="215"/>
        <v>Matched to Order</v>
      </c>
      <c r="AQ1118">
        <f>IF(COUNTIF($A$2:A1118,A1118)=1,1,0)</f>
        <v>1</v>
      </c>
    </row>
    <row r="1119" spans="1:43" x14ac:dyDescent="0.3">
      <c r="A1119" t="s">
        <v>13125</v>
      </c>
      <c r="C1119" t="s">
        <v>1765</v>
      </c>
      <c r="D1119" s="1">
        <v>46272</v>
      </c>
      <c r="E1119" t="s">
        <v>11819</v>
      </c>
      <c r="F1119" t="s">
        <v>17</v>
      </c>
      <c r="G1119">
        <v>3397</v>
      </c>
      <c r="H1119">
        <v>54.35</v>
      </c>
      <c r="I1119">
        <v>9.7799999999999994</v>
      </c>
      <c r="J1119">
        <v>3332.87</v>
      </c>
      <c r="K1119" s="1">
        <v>46274</v>
      </c>
      <c r="L1119" t="s">
        <v>13099</v>
      </c>
      <c r="M1119">
        <f t="shared" si="204"/>
        <v>1</v>
      </c>
      <c r="N1119">
        <f>COUNTIF(Orders!$A:$A,C1119)</f>
        <v>1</v>
      </c>
      <c r="P1119">
        <f>COUNTIF(Orders!$H:$H,UPPER(SUBSTITUTE(TRIM(C1119),"-","")))</f>
        <v>1</v>
      </c>
      <c r="R1119" t="str">
        <f t="shared" si="205"/>
        <v>Matched Order Reference</v>
      </c>
      <c r="S1119">
        <f t="shared" si="206"/>
        <v>1</v>
      </c>
      <c r="V1119" cm="1">
        <f t="array" ref="V1119">IF(E1119&lt;&gt;"CAPTURE",0,SUMPRODUCT((MDR_Rates!$A$2:$A$10=F1119)*(G1119&gt;MDR_Rates!$B$2:$B$10)*((MDR_Rates!$C$2:$C$10="")+(G1119&lt;=MDR_Rates!$C$2:$C$10))*MDR_Rates!$D$2:$D$10))</f>
        <v>1.6</v>
      </c>
      <c r="W1119">
        <f t="shared" si="207"/>
        <v>54.35</v>
      </c>
      <c r="X1119">
        <f t="shared" si="208"/>
        <v>9.7799999999999994</v>
      </c>
      <c r="Y1119">
        <f t="shared" si="209"/>
        <v>0</v>
      </c>
      <c r="Z1119">
        <f t="shared" si="210"/>
        <v>0</v>
      </c>
      <c r="AG1119" t="str">
        <f t="shared" si="211"/>
        <v/>
      </c>
      <c r="AI1119" t="str">
        <f t="shared" si="212"/>
        <v/>
      </c>
      <c r="AJ1119" t="str">
        <f t="shared" si="213"/>
        <v/>
      </c>
      <c r="AK1119" t="str">
        <f t="shared" si="214"/>
        <v>ORD26000874</v>
      </c>
      <c r="AL1119">
        <f>IF(E1119&lt;&gt;"CAPTURE","",COUNTIF(Orders!$H:$H,AK1119))</f>
        <v>1</v>
      </c>
      <c r="AP1119" t="str">
        <f t="shared" si="215"/>
        <v>Matched to Order</v>
      </c>
      <c r="AQ1119">
        <f>IF(COUNTIF($A$2:A1119,A1119)=1,1,0)</f>
        <v>1</v>
      </c>
    </row>
    <row r="1120" spans="1:43" x14ac:dyDescent="0.3">
      <c r="A1120" t="s">
        <v>13126</v>
      </c>
      <c r="C1120" t="s">
        <v>1805</v>
      </c>
      <c r="D1120" s="1">
        <v>46272</v>
      </c>
      <c r="E1120" t="s">
        <v>11819</v>
      </c>
      <c r="F1120" t="s">
        <v>9</v>
      </c>
      <c r="G1120">
        <v>3097</v>
      </c>
      <c r="H1120">
        <v>9.2899999999999991</v>
      </c>
      <c r="I1120">
        <v>1.67</v>
      </c>
      <c r="J1120">
        <v>3086.04</v>
      </c>
      <c r="K1120" s="1">
        <v>46274</v>
      </c>
      <c r="L1120" t="s">
        <v>13099</v>
      </c>
      <c r="M1120">
        <f t="shared" si="204"/>
        <v>1</v>
      </c>
      <c r="N1120">
        <f>COUNTIF(Orders!$A:$A,C1120)</f>
        <v>1</v>
      </c>
      <c r="P1120">
        <f>COUNTIF(Orders!$H:$H,UPPER(SUBSTITUTE(TRIM(C1120),"-","")))</f>
        <v>1</v>
      </c>
      <c r="R1120" t="str">
        <f t="shared" si="205"/>
        <v>Matched Order Reference</v>
      </c>
      <c r="S1120">
        <f t="shared" si="206"/>
        <v>1</v>
      </c>
      <c r="V1120" cm="1">
        <f t="array" ref="V1120">IF(E1120&lt;&gt;"CAPTURE",0,SUMPRODUCT((MDR_Rates!$A$2:$A$10=F1120)*(G1120&gt;MDR_Rates!$B$2:$B$10)*((MDR_Rates!$C$2:$C$10="")+(G1120&lt;=MDR_Rates!$C$2:$C$10))*MDR_Rates!$D$2:$D$10))</f>
        <v>0.3</v>
      </c>
      <c r="W1120">
        <f t="shared" si="207"/>
        <v>9.2899999999999991</v>
      </c>
      <c r="X1120">
        <f t="shared" si="208"/>
        <v>1.67</v>
      </c>
      <c r="Y1120">
        <f t="shared" si="209"/>
        <v>0</v>
      </c>
      <c r="Z1120">
        <f t="shared" si="210"/>
        <v>0</v>
      </c>
      <c r="AG1120" t="str">
        <f t="shared" si="211"/>
        <v/>
      </c>
      <c r="AI1120" t="str">
        <f t="shared" si="212"/>
        <v/>
      </c>
      <c r="AJ1120" t="str">
        <f t="shared" si="213"/>
        <v/>
      </c>
      <c r="AK1120" t="str">
        <f t="shared" si="214"/>
        <v>ORD26000894</v>
      </c>
      <c r="AL1120">
        <f>IF(E1120&lt;&gt;"CAPTURE","",COUNTIF(Orders!$H:$H,AK1120))</f>
        <v>1</v>
      </c>
      <c r="AP1120" t="str">
        <f t="shared" si="215"/>
        <v>Matched to Order</v>
      </c>
      <c r="AQ1120">
        <f>IF(COUNTIF($A$2:A1120,A1120)=1,1,0)</f>
        <v>1</v>
      </c>
    </row>
    <row r="1121" spans="1:43" x14ac:dyDescent="0.3">
      <c r="A1121" t="s">
        <v>13127</v>
      </c>
      <c r="C1121" t="s">
        <v>1932</v>
      </c>
      <c r="D1121" s="1">
        <v>46272</v>
      </c>
      <c r="E1121" t="s">
        <v>11819</v>
      </c>
      <c r="F1121" t="s">
        <v>9</v>
      </c>
      <c r="G1121">
        <v>799</v>
      </c>
      <c r="H1121">
        <v>0</v>
      </c>
      <c r="I1121">
        <v>0</v>
      </c>
      <c r="J1121">
        <v>799</v>
      </c>
      <c r="K1121" s="1">
        <v>46274</v>
      </c>
      <c r="L1121" t="s">
        <v>13099</v>
      </c>
      <c r="M1121">
        <f t="shared" si="204"/>
        <v>1</v>
      </c>
      <c r="N1121">
        <f>COUNTIF(Orders!$A:$A,C1121)</f>
        <v>1</v>
      </c>
      <c r="P1121">
        <f>COUNTIF(Orders!$H:$H,UPPER(SUBSTITUTE(TRIM(C1121),"-","")))</f>
        <v>1</v>
      </c>
      <c r="R1121" t="str">
        <f t="shared" si="205"/>
        <v>Matched Order Reference</v>
      </c>
      <c r="S1121">
        <f t="shared" si="206"/>
        <v>1</v>
      </c>
      <c r="V1121" cm="1">
        <f t="array" ref="V1121">IF(E1121&lt;&gt;"CAPTURE",0,SUMPRODUCT((MDR_Rates!$A$2:$A$10=F1121)*(G1121&gt;MDR_Rates!$B$2:$B$10)*((MDR_Rates!$C$2:$C$10="")+(G1121&lt;=MDR_Rates!$C$2:$C$10))*MDR_Rates!$D$2:$D$10))</f>
        <v>0</v>
      </c>
      <c r="W1121">
        <f t="shared" si="207"/>
        <v>0</v>
      </c>
      <c r="X1121">
        <f t="shared" si="208"/>
        <v>0</v>
      </c>
      <c r="Y1121">
        <f t="shared" si="209"/>
        <v>0</v>
      </c>
      <c r="Z1121">
        <f t="shared" si="210"/>
        <v>0</v>
      </c>
      <c r="AG1121" t="str">
        <f t="shared" si="211"/>
        <v/>
      </c>
      <c r="AI1121" t="str">
        <f t="shared" si="212"/>
        <v/>
      </c>
      <c r="AJ1121" t="str">
        <f t="shared" si="213"/>
        <v/>
      </c>
      <c r="AK1121" t="str">
        <f t="shared" si="214"/>
        <v>ORD26000958</v>
      </c>
      <c r="AL1121">
        <f>IF(E1121&lt;&gt;"CAPTURE","",COUNTIF(Orders!$H:$H,AK1121))</f>
        <v>1</v>
      </c>
      <c r="AP1121" t="str">
        <f t="shared" si="215"/>
        <v>Matched to Order</v>
      </c>
      <c r="AQ1121">
        <f>IF(COUNTIF($A$2:A1121,A1121)=1,1,0)</f>
        <v>1</v>
      </c>
    </row>
    <row r="1122" spans="1:43" x14ac:dyDescent="0.3">
      <c r="A1122" t="s">
        <v>13128</v>
      </c>
      <c r="C1122" t="s">
        <v>2056</v>
      </c>
      <c r="D1122" s="1">
        <v>46272</v>
      </c>
      <c r="E1122" t="s">
        <v>11819</v>
      </c>
      <c r="F1122" t="s">
        <v>9</v>
      </c>
      <c r="G1122">
        <v>349</v>
      </c>
      <c r="H1122">
        <v>0</v>
      </c>
      <c r="I1122">
        <v>0</v>
      </c>
      <c r="J1122">
        <v>349</v>
      </c>
      <c r="K1122" s="1">
        <v>46274</v>
      </c>
      <c r="L1122" t="s">
        <v>13099</v>
      </c>
      <c r="M1122">
        <f t="shared" si="204"/>
        <v>1</v>
      </c>
      <c r="N1122">
        <f>COUNTIF(Orders!$A:$A,C1122)</f>
        <v>1</v>
      </c>
      <c r="P1122">
        <f>COUNTIF(Orders!$H:$H,UPPER(SUBSTITUTE(TRIM(C1122),"-","")))</f>
        <v>1</v>
      </c>
      <c r="R1122" t="str">
        <f t="shared" si="205"/>
        <v>Matched Order Reference</v>
      </c>
      <c r="S1122">
        <f t="shared" si="206"/>
        <v>1</v>
      </c>
      <c r="V1122" cm="1">
        <f t="array" ref="V1122">IF(E1122&lt;&gt;"CAPTURE",0,SUMPRODUCT((MDR_Rates!$A$2:$A$10=F1122)*(G1122&gt;MDR_Rates!$B$2:$B$10)*((MDR_Rates!$C$2:$C$10="")+(G1122&lt;=MDR_Rates!$C$2:$C$10))*MDR_Rates!$D$2:$D$10))</f>
        <v>0</v>
      </c>
      <c r="W1122">
        <f t="shared" si="207"/>
        <v>0</v>
      </c>
      <c r="X1122">
        <f t="shared" si="208"/>
        <v>0</v>
      </c>
      <c r="Y1122">
        <f t="shared" si="209"/>
        <v>0</v>
      </c>
      <c r="Z1122">
        <f t="shared" si="210"/>
        <v>0</v>
      </c>
      <c r="AG1122" t="str">
        <f t="shared" si="211"/>
        <v/>
      </c>
      <c r="AI1122" t="str">
        <f t="shared" si="212"/>
        <v/>
      </c>
      <c r="AJ1122" t="str">
        <f t="shared" si="213"/>
        <v/>
      </c>
      <c r="AK1122" t="str">
        <f t="shared" si="214"/>
        <v>ORD26001020</v>
      </c>
      <c r="AL1122">
        <f>IF(E1122&lt;&gt;"CAPTURE","",COUNTIF(Orders!$H:$H,AK1122))</f>
        <v>1</v>
      </c>
      <c r="AP1122" t="str">
        <f t="shared" si="215"/>
        <v>Matched to Order</v>
      </c>
      <c r="AQ1122">
        <f>IF(COUNTIF($A$2:A1122,A1122)=1,1,0)</f>
        <v>1</v>
      </c>
    </row>
    <row r="1123" spans="1:43" x14ac:dyDescent="0.3">
      <c r="A1123" t="s">
        <v>13129</v>
      </c>
      <c r="C1123" t="s">
        <v>2176</v>
      </c>
      <c r="D1123" s="1">
        <v>46272</v>
      </c>
      <c r="E1123" t="s">
        <v>11819</v>
      </c>
      <c r="F1123" t="s">
        <v>44</v>
      </c>
      <c r="G1123">
        <v>599</v>
      </c>
      <c r="H1123">
        <v>11.38</v>
      </c>
      <c r="I1123">
        <v>2.0499999999999998</v>
      </c>
      <c r="J1123">
        <v>585.57000000000005</v>
      </c>
      <c r="K1123" s="1">
        <v>46274</v>
      </c>
      <c r="L1123" t="s">
        <v>13099</v>
      </c>
      <c r="M1123">
        <f t="shared" si="204"/>
        <v>1</v>
      </c>
      <c r="N1123">
        <f>COUNTIF(Orders!$A:$A,C1123)</f>
        <v>1</v>
      </c>
      <c r="P1123">
        <f>COUNTIF(Orders!$H:$H,UPPER(SUBSTITUTE(TRIM(C1123),"-","")))</f>
        <v>1</v>
      </c>
      <c r="R1123" t="str">
        <f t="shared" si="205"/>
        <v>Matched Order Reference</v>
      </c>
      <c r="S1123">
        <f t="shared" si="206"/>
        <v>1</v>
      </c>
      <c r="V1123" cm="1">
        <f t="array" ref="V1123">IF(E1123&lt;&gt;"CAPTURE",0,SUMPRODUCT((MDR_Rates!$A$2:$A$10=F1123)*(G1123&gt;MDR_Rates!$B$2:$B$10)*((MDR_Rates!$C$2:$C$10="")+(G1123&lt;=MDR_Rates!$C$2:$C$10))*MDR_Rates!$D$2:$D$10))</f>
        <v>1.9</v>
      </c>
      <c r="W1123">
        <f t="shared" si="207"/>
        <v>11.38</v>
      </c>
      <c r="X1123">
        <f t="shared" si="208"/>
        <v>2.0499999999999998</v>
      </c>
      <c r="Y1123">
        <f t="shared" si="209"/>
        <v>0</v>
      </c>
      <c r="Z1123">
        <f t="shared" si="210"/>
        <v>0</v>
      </c>
      <c r="AG1123" t="str">
        <f t="shared" si="211"/>
        <v/>
      </c>
      <c r="AI1123" t="str">
        <f t="shared" si="212"/>
        <v/>
      </c>
      <c r="AJ1123" t="str">
        <f t="shared" si="213"/>
        <v/>
      </c>
      <c r="AK1123" t="str">
        <f t="shared" si="214"/>
        <v>ORD26001080</v>
      </c>
      <c r="AL1123">
        <f>IF(E1123&lt;&gt;"CAPTURE","",COUNTIF(Orders!$H:$H,AK1123))</f>
        <v>1</v>
      </c>
      <c r="AP1123" t="str">
        <f t="shared" si="215"/>
        <v>Matched to Order</v>
      </c>
      <c r="AQ1123">
        <f>IF(COUNTIF($A$2:A1123,A1123)=1,1,0)</f>
        <v>1</v>
      </c>
    </row>
    <row r="1124" spans="1:43" x14ac:dyDescent="0.3">
      <c r="A1124" t="s">
        <v>13130</v>
      </c>
      <c r="C1124" t="s">
        <v>13131</v>
      </c>
      <c r="D1124" s="1">
        <v>46272</v>
      </c>
      <c r="E1124" t="s">
        <v>11819</v>
      </c>
      <c r="F1124" t="s">
        <v>9</v>
      </c>
      <c r="G1124">
        <v>5498</v>
      </c>
      <c r="H1124">
        <v>16.489999999999998</v>
      </c>
      <c r="I1124">
        <v>2.97</v>
      </c>
      <c r="J1124">
        <v>5478.54</v>
      </c>
      <c r="K1124" s="1">
        <v>46274</v>
      </c>
      <c r="L1124" t="s">
        <v>13099</v>
      </c>
      <c r="M1124">
        <f t="shared" si="204"/>
        <v>1</v>
      </c>
      <c r="N1124">
        <f>COUNTIF(Orders!$A:$A,C1124)</f>
        <v>0</v>
      </c>
      <c r="P1124">
        <f>COUNTIF(Orders!$H:$H,UPPER(SUBSTITUTE(TRIM(C1124),"-","")))</f>
        <v>1</v>
      </c>
      <c r="R1124" t="str">
        <f t="shared" si="205"/>
        <v>Matched Order Reference</v>
      </c>
      <c r="S1124">
        <f t="shared" si="206"/>
        <v>1</v>
      </c>
      <c r="V1124" cm="1">
        <f t="array" ref="V1124">IF(E1124&lt;&gt;"CAPTURE",0,SUMPRODUCT((MDR_Rates!$A$2:$A$10=F1124)*(G1124&gt;MDR_Rates!$B$2:$B$10)*((MDR_Rates!$C$2:$C$10="")+(G1124&lt;=MDR_Rates!$C$2:$C$10))*MDR_Rates!$D$2:$D$10))</f>
        <v>0.3</v>
      </c>
      <c r="W1124">
        <f t="shared" si="207"/>
        <v>16.489999999999998</v>
      </c>
      <c r="X1124">
        <f t="shared" si="208"/>
        <v>2.97</v>
      </c>
      <c r="Y1124">
        <f t="shared" si="209"/>
        <v>0</v>
      </c>
      <c r="Z1124">
        <f t="shared" si="210"/>
        <v>0</v>
      </c>
      <c r="AG1124" t="str">
        <f t="shared" si="211"/>
        <v/>
      </c>
      <c r="AI1124" t="str">
        <f t="shared" si="212"/>
        <v/>
      </c>
      <c r="AJ1124" t="str">
        <f t="shared" si="213"/>
        <v/>
      </c>
      <c r="AK1124" t="str">
        <f t="shared" si="214"/>
        <v>ORD26001085</v>
      </c>
      <c r="AL1124">
        <f>IF(E1124&lt;&gt;"CAPTURE","",COUNTIF(Orders!$H:$H,AK1124))</f>
        <v>1</v>
      </c>
      <c r="AP1124" t="str">
        <f t="shared" si="215"/>
        <v>Matched to Order</v>
      </c>
      <c r="AQ1124">
        <f>IF(COUNTIF($A$2:A1124,A1124)=1,1,0)</f>
        <v>1</v>
      </c>
    </row>
    <row r="1125" spans="1:43" x14ac:dyDescent="0.3">
      <c r="A1125" t="s">
        <v>13132</v>
      </c>
      <c r="C1125" t="s">
        <v>2225</v>
      </c>
      <c r="D1125" s="1">
        <v>46272</v>
      </c>
      <c r="E1125" t="s">
        <v>11819</v>
      </c>
      <c r="F1125" t="s">
        <v>33</v>
      </c>
      <c r="G1125">
        <v>4999</v>
      </c>
      <c r="H1125">
        <v>59.99</v>
      </c>
      <c r="I1125">
        <v>10.8</v>
      </c>
      <c r="J1125">
        <v>4928.21</v>
      </c>
      <c r="K1125" s="1">
        <v>46274</v>
      </c>
      <c r="L1125" t="s">
        <v>13099</v>
      </c>
      <c r="M1125">
        <f t="shared" si="204"/>
        <v>1</v>
      </c>
      <c r="N1125">
        <f>COUNTIF(Orders!$A:$A,C1125)</f>
        <v>1</v>
      </c>
      <c r="P1125">
        <f>COUNTIF(Orders!$H:$H,UPPER(SUBSTITUTE(TRIM(C1125),"-","")))</f>
        <v>1</v>
      </c>
      <c r="R1125" t="str">
        <f t="shared" si="205"/>
        <v>Matched Order Reference</v>
      </c>
      <c r="S1125">
        <f t="shared" si="206"/>
        <v>1</v>
      </c>
      <c r="V1125" cm="1">
        <f t="array" ref="V1125">IF(E1125&lt;&gt;"CAPTURE",0,SUMPRODUCT((MDR_Rates!$A$2:$A$10=F1125)*(G1125&gt;MDR_Rates!$B$2:$B$10)*((MDR_Rates!$C$2:$C$10="")+(G1125&lt;=MDR_Rates!$C$2:$C$10))*MDR_Rates!$D$2:$D$10))</f>
        <v>1.2</v>
      </c>
      <c r="W1125">
        <f t="shared" si="207"/>
        <v>59.99</v>
      </c>
      <c r="X1125">
        <f t="shared" si="208"/>
        <v>10.8</v>
      </c>
      <c r="Y1125">
        <f t="shared" si="209"/>
        <v>0</v>
      </c>
      <c r="Z1125">
        <f t="shared" si="210"/>
        <v>0</v>
      </c>
      <c r="AG1125" t="str">
        <f t="shared" si="211"/>
        <v/>
      </c>
      <c r="AI1125" t="str">
        <f t="shared" si="212"/>
        <v/>
      </c>
      <c r="AJ1125" t="str">
        <f t="shared" si="213"/>
        <v/>
      </c>
      <c r="AK1125" t="str">
        <f t="shared" si="214"/>
        <v>ORD26001105</v>
      </c>
      <c r="AL1125">
        <f>IF(E1125&lt;&gt;"CAPTURE","",COUNTIF(Orders!$H:$H,AK1125))</f>
        <v>1</v>
      </c>
      <c r="AP1125" t="str">
        <f t="shared" si="215"/>
        <v>Matched to Order</v>
      </c>
      <c r="AQ1125">
        <f>IF(COUNTIF($A$2:A1125,A1125)=1,1,0)</f>
        <v>1</v>
      </c>
    </row>
    <row r="1126" spans="1:43" x14ac:dyDescent="0.3">
      <c r="A1126" t="s">
        <v>13133</v>
      </c>
      <c r="C1126" t="s">
        <v>2349</v>
      </c>
      <c r="D1126" s="1">
        <v>46272</v>
      </c>
      <c r="E1126" t="s">
        <v>11819</v>
      </c>
      <c r="F1126" t="s">
        <v>9</v>
      </c>
      <c r="G1126">
        <v>4999</v>
      </c>
      <c r="H1126">
        <v>15</v>
      </c>
      <c r="I1126">
        <v>2.7</v>
      </c>
      <c r="J1126">
        <v>4981.3</v>
      </c>
      <c r="K1126" s="1">
        <v>46274</v>
      </c>
      <c r="L1126" t="s">
        <v>13099</v>
      </c>
      <c r="M1126">
        <f t="shared" si="204"/>
        <v>1</v>
      </c>
      <c r="N1126">
        <f>COUNTIF(Orders!$A:$A,C1126)</f>
        <v>1</v>
      </c>
      <c r="P1126">
        <f>COUNTIF(Orders!$H:$H,UPPER(SUBSTITUTE(TRIM(C1126),"-","")))</f>
        <v>1</v>
      </c>
      <c r="R1126" t="str">
        <f t="shared" si="205"/>
        <v>Matched Order Reference</v>
      </c>
      <c r="S1126">
        <f t="shared" si="206"/>
        <v>1</v>
      </c>
      <c r="V1126" cm="1">
        <f t="array" ref="V1126">IF(E1126&lt;&gt;"CAPTURE",0,SUMPRODUCT((MDR_Rates!$A$2:$A$10=F1126)*(G1126&gt;MDR_Rates!$B$2:$B$10)*((MDR_Rates!$C$2:$C$10="")+(G1126&lt;=MDR_Rates!$C$2:$C$10))*MDR_Rates!$D$2:$D$10))</f>
        <v>0.3</v>
      </c>
      <c r="W1126">
        <f t="shared" si="207"/>
        <v>15</v>
      </c>
      <c r="X1126">
        <f t="shared" si="208"/>
        <v>2.7</v>
      </c>
      <c r="Y1126">
        <f t="shared" si="209"/>
        <v>0</v>
      </c>
      <c r="Z1126">
        <f t="shared" si="210"/>
        <v>0</v>
      </c>
      <c r="AG1126" t="str">
        <f t="shared" si="211"/>
        <v/>
      </c>
      <c r="AI1126" t="str">
        <f t="shared" si="212"/>
        <v/>
      </c>
      <c r="AJ1126" t="str">
        <f t="shared" si="213"/>
        <v/>
      </c>
      <c r="AK1126" t="str">
        <f t="shared" si="214"/>
        <v>ORD26001167</v>
      </c>
      <c r="AL1126">
        <f>IF(E1126&lt;&gt;"CAPTURE","",COUNTIF(Orders!$H:$H,AK1126))</f>
        <v>1</v>
      </c>
      <c r="AP1126" t="str">
        <f t="shared" si="215"/>
        <v>Matched to Order</v>
      </c>
      <c r="AQ1126">
        <f>IF(COUNTIF($A$2:A1126,A1126)=1,1,0)</f>
        <v>1</v>
      </c>
    </row>
    <row r="1127" spans="1:43" x14ac:dyDescent="0.3">
      <c r="A1127" t="s">
        <v>13134</v>
      </c>
      <c r="C1127" t="s">
        <v>2379</v>
      </c>
      <c r="D1127" s="1">
        <v>46272</v>
      </c>
      <c r="E1127" t="s">
        <v>11819</v>
      </c>
      <c r="F1127" t="s">
        <v>17</v>
      </c>
      <c r="G1127">
        <v>349</v>
      </c>
      <c r="H1127">
        <v>6.28</v>
      </c>
      <c r="I1127">
        <v>1.1299999999999999</v>
      </c>
      <c r="J1127">
        <v>341.59</v>
      </c>
      <c r="K1127" s="1">
        <v>46274</v>
      </c>
      <c r="L1127" t="s">
        <v>13099</v>
      </c>
      <c r="M1127">
        <f t="shared" si="204"/>
        <v>1</v>
      </c>
      <c r="N1127">
        <f>COUNTIF(Orders!$A:$A,C1127)</f>
        <v>1</v>
      </c>
      <c r="P1127">
        <f>COUNTIF(Orders!$H:$H,UPPER(SUBSTITUTE(TRIM(C1127),"-","")))</f>
        <v>1</v>
      </c>
      <c r="R1127" t="str">
        <f t="shared" si="205"/>
        <v>Matched Order Reference</v>
      </c>
      <c r="S1127">
        <f t="shared" si="206"/>
        <v>1</v>
      </c>
      <c r="V1127" cm="1">
        <f t="array" ref="V1127">IF(E1127&lt;&gt;"CAPTURE",0,SUMPRODUCT((MDR_Rates!$A$2:$A$10=F1127)*(G1127&gt;MDR_Rates!$B$2:$B$10)*((MDR_Rates!$C$2:$C$10="")+(G1127&lt;=MDR_Rates!$C$2:$C$10))*MDR_Rates!$D$2:$D$10))</f>
        <v>1.8</v>
      </c>
      <c r="W1127">
        <f t="shared" si="207"/>
        <v>6.28</v>
      </c>
      <c r="X1127">
        <f t="shared" si="208"/>
        <v>1.1299999999999999</v>
      </c>
      <c r="Y1127">
        <f t="shared" si="209"/>
        <v>0</v>
      </c>
      <c r="Z1127">
        <f t="shared" si="210"/>
        <v>0</v>
      </c>
      <c r="AG1127" t="str">
        <f t="shared" si="211"/>
        <v/>
      </c>
      <c r="AI1127" t="str">
        <f t="shared" si="212"/>
        <v/>
      </c>
      <c r="AJ1127" t="str">
        <f t="shared" si="213"/>
        <v/>
      </c>
      <c r="AK1127" t="str">
        <f t="shared" si="214"/>
        <v>ORD26001182</v>
      </c>
      <c r="AL1127">
        <f>IF(E1127&lt;&gt;"CAPTURE","",COUNTIF(Orders!$H:$H,AK1127))</f>
        <v>1</v>
      </c>
      <c r="AP1127" t="str">
        <f t="shared" si="215"/>
        <v>Matched to Order</v>
      </c>
      <c r="AQ1127">
        <f>IF(COUNTIF($A$2:A1127,A1127)=1,1,0)</f>
        <v>1</v>
      </c>
    </row>
    <row r="1128" spans="1:43" x14ac:dyDescent="0.3">
      <c r="A1128" t="s">
        <v>13135</v>
      </c>
      <c r="C1128" t="s">
        <v>2522</v>
      </c>
      <c r="D1128" s="1">
        <v>46272</v>
      </c>
      <c r="E1128" t="s">
        <v>11819</v>
      </c>
      <c r="F1128" t="s">
        <v>9</v>
      </c>
      <c r="G1128">
        <v>4999</v>
      </c>
      <c r="H1128">
        <v>15</v>
      </c>
      <c r="I1128">
        <v>2.7</v>
      </c>
      <c r="J1128">
        <v>4981.3</v>
      </c>
      <c r="K1128" s="1">
        <v>46274</v>
      </c>
      <c r="L1128" t="s">
        <v>13099</v>
      </c>
      <c r="M1128">
        <f t="shared" si="204"/>
        <v>1</v>
      </c>
      <c r="N1128">
        <f>COUNTIF(Orders!$A:$A,C1128)</f>
        <v>1</v>
      </c>
      <c r="P1128">
        <f>COUNTIF(Orders!$H:$H,UPPER(SUBSTITUTE(TRIM(C1128),"-","")))</f>
        <v>1</v>
      </c>
      <c r="R1128" t="str">
        <f t="shared" si="205"/>
        <v>Matched Order Reference</v>
      </c>
      <c r="S1128">
        <f t="shared" si="206"/>
        <v>1</v>
      </c>
      <c r="V1128" cm="1">
        <f t="array" ref="V1128">IF(E1128&lt;&gt;"CAPTURE",0,SUMPRODUCT((MDR_Rates!$A$2:$A$10=F1128)*(G1128&gt;MDR_Rates!$B$2:$B$10)*((MDR_Rates!$C$2:$C$10="")+(G1128&lt;=MDR_Rates!$C$2:$C$10))*MDR_Rates!$D$2:$D$10))</f>
        <v>0.3</v>
      </c>
      <c r="W1128">
        <f t="shared" si="207"/>
        <v>15</v>
      </c>
      <c r="X1128">
        <f t="shared" si="208"/>
        <v>2.7</v>
      </c>
      <c r="Y1128">
        <f t="shared" si="209"/>
        <v>0</v>
      </c>
      <c r="Z1128">
        <f t="shared" si="210"/>
        <v>0</v>
      </c>
      <c r="AG1128" t="str">
        <f t="shared" si="211"/>
        <v/>
      </c>
      <c r="AI1128" t="str">
        <f t="shared" si="212"/>
        <v/>
      </c>
      <c r="AJ1128" t="str">
        <f t="shared" si="213"/>
        <v/>
      </c>
      <c r="AK1128" t="str">
        <f t="shared" si="214"/>
        <v>ORD26001254</v>
      </c>
      <c r="AL1128">
        <f>IF(E1128&lt;&gt;"CAPTURE","",COUNTIF(Orders!$H:$H,AK1128))</f>
        <v>1</v>
      </c>
      <c r="AP1128" t="str">
        <f t="shared" si="215"/>
        <v>Matched to Order</v>
      </c>
      <c r="AQ1128">
        <f>IF(COUNTIF($A$2:A1128,A1128)=1,1,0)</f>
        <v>1</v>
      </c>
    </row>
    <row r="1129" spans="1:43" x14ac:dyDescent="0.3">
      <c r="A1129" t="s">
        <v>13136</v>
      </c>
      <c r="C1129" t="s">
        <v>2582</v>
      </c>
      <c r="D1129" s="1">
        <v>46272</v>
      </c>
      <c r="E1129" t="s">
        <v>11819</v>
      </c>
      <c r="F1129" t="s">
        <v>17</v>
      </c>
      <c r="G1129">
        <v>799</v>
      </c>
      <c r="H1129">
        <v>14.38</v>
      </c>
      <c r="I1129">
        <v>2.59</v>
      </c>
      <c r="J1129">
        <v>782.03</v>
      </c>
      <c r="K1129" s="1">
        <v>46274</v>
      </c>
      <c r="L1129" t="s">
        <v>13099</v>
      </c>
      <c r="M1129">
        <f t="shared" si="204"/>
        <v>1</v>
      </c>
      <c r="N1129">
        <f>COUNTIF(Orders!$A:$A,C1129)</f>
        <v>1</v>
      </c>
      <c r="P1129">
        <f>COUNTIF(Orders!$H:$H,UPPER(SUBSTITUTE(TRIM(C1129),"-","")))</f>
        <v>1</v>
      </c>
      <c r="R1129" t="str">
        <f t="shared" si="205"/>
        <v>Matched Order Reference</v>
      </c>
      <c r="S1129">
        <f t="shared" si="206"/>
        <v>1</v>
      </c>
      <c r="V1129" cm="1">
        <f t="array" ref="V1129">IF(E1129&lt;&gt;"CAPTURE",0,SUMPRODUCT((MDR_Rates!$A$2:$A$10=F1129)*(G1129&gt;MDR_Rates!$B$2:$B$10)*((MDR_Rates!$C$2:$C$10="")+(G1129&lt;=MDR_Rates!$C$2:$C$10))*MDR_Rates!$D$2:$D$10))</f>
        <v>1.8</v>
      </c>
      <c r="W1129">
        <f t="shared" si="207"/>
        <v>14.38</v>
      </c>
      <c r="X1129">
        <f t="shared" si="208"/>
        <v>2.59</v>
      </c>
      <c r="Y1129">
        <f t="shared" si="209"/>
        <v>0</v>
      </c>
      <c r="Z1129">
        <f t="shared" si="210"/>
        <v>0</v>
      </c>
      <c r="AG1129" t="str">
        <f t="shared" si="211"/>
        <v/>
      </c>
      <c r="AI1129" t="str">
        <f t="shared" si="212"/>
        <v/>
      </c>
      <c r="AJ1129" t="str">
        <f t="shared" si="213"/>
        <v/>
      </c>
      <c r="AK1129" t="str">
        <f t="shared" si="214"/>
        <v>ORD26001284</v>
      </c>
      <c r="AL1129">
        <f>IF(E1129&lt;&gt;"CAPTURE","",COUNTIF(Orders!$H:$H,AK1129))</f>
        <v>1</v>
      </c>
      <c r="AP1129" t="str">
        <f t="shared" si="215"/>
        <v>Matched to Order</v>
      </c>
      <c r="AQ1129">
        <f>IF(COUNTIF($A$2:A1129,A1129)=1,1,0)</f>
        <v>1</v>
      </c>
    </row>
    <row r="1130" spans="1:43" x14ac:dyDescent="0.3">
      <c r="A1130" t="s">
        <v>13137</v>
      </c>
      <c r="C1130" t="s">
        <v>2638</v>
      </c>
      <c r="D1130" s="1">
        <v>46272</v>
      </c>
      <c r="E1130" t="s">
        <v>11819</v>
      </c>
      <c r="F1130" t="s">
        <v>17</v>
      </c>
      <c r="G1130">
        <v>4798</v>
      </c>
      <c r="H1130">
        <v>76.77</v>
      </c>
      <c r="I1130">
        <v>13.82</v>
      </c>
      <c r="J1130">
        <v>4707.41</v>
      </c>
      <c r="K1130" s="1">
        <v>46274</v>
      </c>
      <c r="L1130" t="s">
        <v>13099</v>
      </c>
      <c r="M1130">
        <f t="shared" si="204"/>
        <v>1</v>
      </c>
      <c r="N1130">
        <f>COUNTIF(Orders!$A:$A,C1130)</f>
        <v>1</v>
      </c>
      <c r="P1130">
        <f>COUNTIF(Orders!$H:$H,UPPER(SUBSTITUTE(TRIM(C1130),"-","")))</f>
        <v>1</v>
      </c>
      <c r="R1130" t="str">
        <f t="shared" si="205"/>
        <v>Matched Order Reference</v>
      </c>
      <c r="S1130">
        <f t="shared" si="206"/>
        <v>1</v>
      </c>
      <c r="V1130" cm="1">
        <f t="array" ref="V1130">IF(E1130&lt;&gt;"CAPTURE",0,SUMPRODUCT((MDR_Rates!$A$2:$A$10=F1130)*(G1130&gt;MDR_Rates!$B$2:$B$10)*((MDR_Rates!$C$2:$C$10="")+(G1130&lt;=MDR_Rates!$C$2:$C$10))*MDR_Rates!$D$2:$D$10))</f>
        <v>1.6</v>
      </c>
      <c r="W1130">
        <f t="shared" si="207"/>
        <v>76.77</v>
      </c>
      <c r="X1130">
        <f t="shared" si="208"/>
        <v>13.82</v>
      </c>
      <c r="Y1130">
        <f t="shared" si="209"/>
        <v>0</v>
      </c>
      <c r="Z1130">
        <f t="shared" si="210"/>
        <v>0</v>
      </c>
      <c r="AG1130" t="str">
        <f t="shared" si="211"/>
        <v/>
      </c>
      <c r="AI1130" t="str">
        <f t="shared" si="212"/>
        <v/>
      </c>
      <c r="AJ1130" t="str">
        <f t="shared" si="213"/>
        <v/>
      </c>
      <c r="AK1130" t="str">
        <f t="shared" si="214"/>
        <v>ORD26001312</v>
      </c>
      <c r="AL1130">
        <f>IF(E1130&lt;&gt;"CAPTURE","",COUNTIF(Orders!$H:$H,AK1130))</f>
        <v>1</v>
      </c>
      <c r="AP1130" t="str">
        <f t="shared" si="215"/>
        <v>Matched to Order</v>
      </c>
      <c r="AQ1130">
        <f>IF(COUNTIF($A$2:A1130,A1130)=1,1,0)</f>
        <v>1</v>
      </c>
    </row>
    <row r="1131" spans="1:43" x14ac:dyDescent="0.3">
      <c r="A1131" t="s">
        <v>13138</v>
      </c>
      <c r="C1131" t="s">
        <v>13139</v>
      </c>
      <c r="D1131" s="1">
        <v>46272</v>
      </c>
      <c r="E1131" t="s">
        <v>11819</v>
      </c>
      <c r="F1131" t="s">
        <v>9</v>
      </c>
      <c r="G1131">
        <v>599</v>
      </c>
      <c r="H1131">
        <v>0</v>
      </c>
      <c r="I1131">
        <v>0</v>
      </c>
      <c r="J1131">
        <v>599</v>
      </c>
      <c r="K1131" s="1">
        <v>46274</v>
      </c>
      <c r="L1131" t="s">
        <v>13099</v>
      </c>
      <c r="M1131">
        <f t="shared" si="204"/>
        <v>1</v>
      </c>
      <c r="N1131">
        <f>COUNTIF(Orders!$A:$A,C1131)</f>
        <v>1</v>
      </c>
      <c r="P1131">
        <f>COUNTIF(Orders!$H:$H,UPPER(SUBSTITUTE(TRIM(C1131),"-","")))</f>
        <v>1</v>
      </c>
      <c r="R1131" t="str">
        <f t="shared" si="205"/>
        <v>Matched Order Reference</v>
      </c>
      <c r="S1131">
        <f t="shared" si="206"/>
        <v>1</v>
      </c>
      <c r="V1131" cm="1">
        <f t="array" ref="V1131">IF(E1131&lt;&gt;"CAPTURE",0,SUMPRODUCT((MDR_Rates!$A$2:$A$10=F1131)*(G1131&gt;MDR_Rates!$B$2:$B$10)*((MDR_Rates!$C$2:$C$10="")+(G1131&lt;=MDR_Rates!$C$2:$C$10))*MDR_Rates!$D$2:$D$10))</f>
        <v>0</v>
      </c>
      <c r="W1131">
        <f t="shared" si="207"/>
        <v>0</v>
      </c>
      <c r="X1131">
        <f t="shared" si="208"/>
        <v>0</v>
      </c>
      <c r="Y1131">
        <f t="shared" si="209"/>
        <v>0</v>
      </c>
      <c r="Z1131">
        <f t="shared" si="210"/>
        <v>0</v>
      </c>
      <c r="AG1131" t="str">
        <f t="shared" si="211"/>
        <v/>
      </c>
      <c r="AI1131" t="str">
        <f t="shared" si="212"/>
        <v/>
      </c>
      <c r="AJ1131" t="str">
        <f t="shared" si="213"/>
        <v/>
      </c>
      <c r="AK1131" t="str">
        <f t="shared" si="214"/>
        <v>ORD26001319</v>
      </c>
      <c r="AL1131">
        <f>IF(E1131&lt;&gt;"CAPTURE","",COUNTIF(Orders!$H:$H,AK1131))</f>
        <v>1</v>
      </c>
      <c r="AP1131" t="str">
        <f t="shared" si="215"/>
        <v>Matched to Order</v>
      </c>
      <c r="AQ1131">
        <f>IF(COUNTIF($A$2:A1131,A1131)=1,1,0)</f>
        <v>1</v>
      </c>
    </row>
    <row r="1132" spans="1:43" x14ac:dyDescent="0.3">
      <c r="A1132" t="s">
        <v>13140</v>
      </c>
      <c r="C1132" t="s">
        <v>13141</v>
      </c>
      <c r="D1132" s="1">
        <v>46272</v>
      </c>
      <c r="E1132" t="s">
        <v>11819</v>
      </c>
      <c r="F1132" t="s">
        <v>17</v>
      </c>
      <c r="G1132">
        <v>10997</v>
      </c>
      <c r="H1132">
        <v>175.95</v>
      </c>
      <c r="I1132">
        <v>31.67</v>
      </c>
      <c r="J1132">
        <v>10789.38</v>
      </c>
      <c r="K1132" s="1">
        <v>46274</v>
      </c>
      <c r="L1132" t="s">
        <v>13099</v>
      </c>
      <c r="M1132">
        <f t="shared" si="204"/>
        <v>1</v>
      </c>
      <c r="N1132">
        <f>COUNTIF(Orders!$A:$A,C1132)</f>
        <v>1</v>
      </c>
      <c r="P1132">
        <f>COUNTIF(Orders!$H:$H,UPPER(SUBSTITUTE(TRIM(C1132),"-","")))</f>
        <v>1</v>
      </c>
      <c r="R1132" t="str">
        <f t="shared" si="205"/>
        <v>Matched Order Reference</v>
      </c>
      <c r="S1132">
        <f t="shared" si="206"/>
        <v>1</v>
      </c>
      <c r="V1132" cm="1">
        <f t="array" ref="V1132">IF(E1132&lt;&gt;"CAPTURE",0,SUMPRODUCT((MDR_Rates!$A$2:$A$10=F1132)*(G1132&gt;MDR_Rates!$B$2:$B$10)*((MDR_Rates!$C$2:$C$10="")+(G1132&lt;=MDR_Rates!$C$2:$C$10))*MDR_Rates!$D$2:$D$10))</f>
        <v>1.6</v>
      </c>
      <c r="W1132">
        <f t="shared" si="207"/>
        <v>175.95</v>
      </c>
      <c r="X1132">
        <f t="shared" si="208"/>
        <v>31.67</v>
      </c>
      <c r="Y1132">
        <f t="shared" si="209"/>
        <v>0</v>
      </c>
      <c r="Z1132">
        <f t="shared" si="210"/>
        <v>0</v>
      </c>
      <c r="AG1132" t="str">
        <f t="shared" si="211"/>
        <v/>
      </c>
      <c r="AI1132" t="str">
        <f t="shared" si="212"/>
        <v/>
      </c>
      <c r="AJ1132" t="str">
        <f t="shared" si="213"/>
        <v/>
      </c>
      <c r="AK1132" t="str">
        <f t="shared" si="214"/>
        <v>ORD26001327</v>
      </c>
      <c r="AL1132">
        <f>IF(E1132&lt;&gt;"CAPTURE","",COUNTIF(Orders!$H:$H,AK1132))</f>
        <v>1</v>
      </c>
      <c r="AP1132" t="str">
        <f t="shared" si="215"/>
        <v>Matched to Order</v>
      </c>
      <c r="AQ1132">
        <f>IF(COUNTIF($A$2:A1132,A1132)=1,1,0)</f>
        <v>1</v>
      </c>
    </row>
    <row r="1133" spans="1:43" x14ac:dyDescent="0.3">
      <c r="A1133" t="s">
        <v>13142</v>
      </c>
      <c r="C1133" t="s">
        <v>13143</v>
      </c>
      <c r="D1133" s="1">
        <v>46272</v>
      </c>
      <c r="E1133" t="s">
        <v>11819</v>
      </c>
      <c r="F1133" t="s">
        <v>33</v>
      </c>
      <c r="G1133">
        <v>499</v>
      </c>
      <c r="H1133">
        <v>7.49</v>
      </c>
      <c r="I1133">
        <v>1.35</v>
      </c>
      <c r="J1133">
        <v>490.16</v>
      </c>
      <c r="K1133" s="1">
        <v>46274</v>
      </c>
      <c r="L1133" t="s">
        <v>13099</v>
      </c>
      <c r="M1133">
        <f t="shared" si="204"/>
        <v>1</v>
      </c>
      <c r="N1133">
        <f>COUNTIF(Orders!$A:$A,C1133)</f>
        <v>0</v>
      </c>
      <c r="P1133">
        <f>COUNTIF(Orders!$H:$H,UPPER(SUBSTITUTE(TRIM(C1133),"-","")))</f>
        <v>1</v>
      </c>
      <c r="R1133" t="str">
        <f t="shared" si="205"/>
        <v>Matched Order Reference</v>
      </c>
      <c r="S1133">
        <f t="shared" si="206"/>
        <v>1</v>
      </c>
      <c r="V1133" cm="1">
        <f t="array" ref="V1133">IF(E1133&lt;&gt;"CAPTURE",0,SUMPRODUCT((MDR_Rates!$A$2:$A$10=F1133)*(G1133&gt;MDR_Rates!$B$2:$B$10)*((MDR_Rates!$C$2:$C$10="")+(G1133&lt;=MDR_Rates!$C$2:$C$10))*MDR_Rates!$D$2:$D$10))</f>
        <v>1.5</v>
      </c>
      <c r="W1133">
        <f t="shared" si="207"/>
        <v>7.49</v>
      </c>
      <c r="X1133">
        <f t="shared" si="208"/>
        <v>1.35</v>
      </c>
      <c r="Y1133">
        <f t="shared" si="209"/>
        <v>0</v>
      </c>
      <c r="Z1133">
        <f t="shared" si="210"/>
        <v>0</v>
      </c>
      <c r="AG1133" t="str">
        <f t="shared" si="211"/>
        <v/>
      </c>
      <c r="AI1133" t="str">
        <f t="shared" si="212"/>
        <v/>
      </c>
      <c r="AJ1133" t="str">
        <f t="shared" si="213"/>
        <v/>
      </c>
      <c r="AK1133" t="str">
        <f t="shared" si="214"/>
        <v>ORD26001345</v>
      </c>
      <c r="AL1133">
        <f>IF(E1133&lt;&gt;"CAPTURE","",COUNTIF(Orders!$H:$H,AK1133))</f>
        <v>1</v>
      </c>
      <c r="AP1133" t="str">
        <f t="shared" si="215"/>
        <v>Matched to Order</v>
      </c>
      <c r="AQ1133">
        <f>IF(COUNTIF($A$2:A1133,A1133)=1,1,0)</f>
        <v>1</v>
      </c>
    </row>
    <row r="1134" spans="1:43" x14ac:dyDescent="0.3">
      <c r="A1134" t="s">
        <v>13144</v>
      </c>
      <c r="C1134" t="s">
        <v>2734</v>
      </c>
      <c r="D1134" s="1">
        <v>46272</v>
      </c>
      <c r="E1134" t="s">
        <v>11819</v>
      </c>
      <c r="F1134" t="s">
        <v>33</v>
      </c>
      <c r="G1134">
        <v>3798</v>
      </c>
      <c r="H1134">
        <v>45.58</v>
      </c>
      <c r="I1134">
        <v>8.1999999999999993</v>
      </c>
      <c r="J1134">
        <v>3744.22</v>
      </c>
      <c r="K1134" s="1">
        <v>46274</v>
      </c>
      <c r="L1134" t="s">
        <v>13099</v>
      </c>
      <c r="M1134">
        <f t="shared" si="204"/>
        <v>1</v>
      </c>
      <c r="N1134">
        <f>COUNTIF(Orders!$A:$A,C1134)</f>
        <v>1</v>
      </c>
      <c r="P1134">
        <f>COUNTIF(Orders!$H:$H,UPPER(SUBSTITUTE(TRIM(C1134),"-","")))</f>
        <v>1</v>
      </c>
      <c r="R1134" t="str">
        <f t="shared" si="205"/>
        <v>Matched Order Reference</v>
      </c>
      <c r="S1134">
        <f t="shared" si="206"/>
        <v>1</v>
      </c>
      <c r="V1134" cm="1">
        <f t="array" ref="V1134">IF(E1134&lt;&gt;"CAPTURE",0,SUMPRODUCT((MDR_Rates!$A$2:$A$10=F1134)*(G1134&gt;MDR_Rates!$B$2:$B$10)*((MDR_Rates!$C$2:$C$10="")+(G1134&lt;=MDR_Rates!$C$2:$C$10))*MDR_Rates!$D$2:$D$10))</f>
        <v>1.2</v>
      </c>
      <c r="W1134">
        <f t="shared" si="207"/>
        <v>45.58</v>
      </c>
      <c r="X1134">
        <f t="shared" si="208"/>
        <v>8.1999999999999993</v>
      </c>
      <c r="Y1134">
        <f t="shared" si="209"/>
        <v>0</v>
      </c>
      <c r="Z1134">
        <f t="shared" si="210"/>
        <v>0</v>
      </c>
      <c r="AG1134" t="str">
        <f t="shared" si="211"/>
        <v/>
      </c>
      <c r="AI1134" t="str">
        <f t="shared" si="212"/>
        <v/>
      </c>
      <c r="AJ1134" t="str">
        <f t="shared" si="213"/>
        <v/>
      </c>
      <c r="AK1134" t="str">
        <f t="shared" si="214"/>
        <v>ORD26001360</v>
      </c>
      <c r="AL1134">
        <f>IF(E1134&lt;&gt;"CAPTURE","",COUNTIF(Orders!$H:$H,AK1134))</f>
        <v>1</v>
      </c>
      <c r="AP1134" t="str">
        <f t="shared" si="215"/>
        <v>Matched to Order</v>
      </c>
      <c r="AQ1134">
        <f>IF(COUNTIF($A$2:A1134,A1134)=1,1,0)</f>
        <v>1</v>
      </c>
    </row>
    <row r="1135" spans="1:43" x14ac:dyDescent="0.3">
      <c r="A1135" t="s">
        <v>13145</v>
      </c>
      <c r="C1135" t="s">
        <v>2746</v>
      </c>
      <c r="D1135" s="1">
        <v>46272</v>
      </c>
      <c r="E1135" t="s">
        <v>11819</v>
      </c>
      <c r="F1135" t="s">
        <v>9</v>
      </c>
      <c r="G1135">
        <v>2598</v>
      </c>
      <c r="H1135">
        <v>7.79</v>
      </c>
      <c r="I1135">
        <v>1.4</v>
      </c>
      <c r="J1135">
        <v>2588.81</v>
      </c>
      <c r="K1135" s="1">
        <v>46274</v>
      </c>
      <c r="L1135" t="s">
        <v>13099</v>
      </c>
      <c r="M1135">
        <f t="shared" si="204"/>
        <v>1</v>
      </c>
      <c r="N1135">
        <f>COUNTIF(Orders!$A:$A,C1135)</f>
        <v>1</v>
      </c>
      <c r="P1135">
        <f>COUNTIF(Orders!$H:$H,UPPER(SUBSTITUTE(TRIM(C1135),"-","")))</f>
        <v>1</v>
      </c>
      <c r="R1135" t="str">
        <f t="shared" si="205"/>
        <v>Matched Order Reference</v>
      </c>
      <c r="S1135">
        <f t="shared" si="206"/>
        <v>1</v>
      </c>
      <c r="V1135" cm="1">
        <f t="array" ref="V1135">IF(E1135&lt;&gt;"CAPTURE",0,SUMPRODUCT((MDR_Rates!$A$2:$A$10=F1135)*(G1135&gt;MDR_Rates!$B$2:$B$10)*((MDR_Rates!$C$2:$C$10="")+(G1135&lt;=MDR_Rates!$C$2:$C$10))*MDR_Rates!$D$2:$D$10))</f>
        <v>0.3</v>
      </c>
      <c r="W1135">
        <f t="shared" si="207"/>
        <v>7.79</v>
      </c>
      <c r="X1135">
        <f t="shared" si="208"/>
        <v>1.4</v>
      </c>
      <c r="Y1135">
        <f t="shared" si="209"/>
        <v>0</v>
      </c>
      <c r="Z1135">
        <f t="shared" si="210"/>
        <v>0</v>
      </c>
      <c r="AG1135" t="str">
        <f t="shared" si="211"/>
        <v/>
      </c>
      <c r="AI1135" t="str">
        <f t="shared" si="212"/>
        <v/>
      </c>
      <c r="AJ1135" t="str">
        <f t="shared" si="213"/>
        <v/>
      </c>
      <c r="AK1135" t="str">
        <f t="shared" si="214"/>
        <v>ORD26001366</v>
      </c>
      <c r="AL1135">
        <f>IF(E1135&lt;&gt;"CAPTURE","",COUNTIF(Orders!$H:$H,AK1135))</f>
        <v>1</v>
      </c>
      <c r="AP1135" t="str">
        <f t="shared" si="215"/>
        <v>Matched to Order</v>
      </c>
      <c r="AQ1135">
        <f>IF(COUNTIF($A$2:A1135,A1135)=1,1,0)</f>
        <v>1</v>
      </c>
    </row>
    <row r="1136" spans="1:43" x14ac:dyDescent="0.3">
      <c r="A1136" t="s">
        <v>13146</v>
      </c>
      <c r="C1136" t="s">
        <v>2895</v>
      </c>
      <c r="D1136" s="1">
        <v>46272</v>
      </c>
      <c r="E1136" t="s">
        <v>11819</v>
      </c>
      <c r="F1136" t="s">
        <v>17</v>
      </c>
      <c r="G1136">
        <v>7097</v>
      </c>
      <c r="H1136">
        <v>113.55</v>
      </c>
      <c r="I1136">
        <v>20.440000000000001</v>
      </c>
      <c r="J1136">
        <v>6963.01</v>
      </c>
      <c r="K1136" s="1">
        <v>46274</v>
      </c>
      <c r="L1136" t="s">
        <v>13099</v>
      </c>
      <c r="M1136">
        <f t="shared" si="204"/>
        <v>1</v>
      </c>
      <c r="N1136">
        <f>COUNTIF(Orders!$A:$A,C1136)</f>
        <v>1</v>
      </c>
      <c r="P1136">
        <f>COUNTIF(Orders!$H:$H,UPPER(SUBSTITUTE(TRIM(C1136),"-","")))</f>
        <v>1</v>
      </c>
      <c r="R1136" t="str">
        <f t="shared" si="205"/>
        <v>Matched Order Reference</v>
      </c>
      <c r="S1136">
        <f t="shared" si="206"/>
        <v>1</v>
      </c>
      <c r="V1136" cm="1">
        <f t="array" ref="V1136">IF(E1136&lt;&gt;"CAPTURE",0,SUMPRODUCT((MDR_Rates!$A$2:$A$10=F1136)*(G1136&gt;MDR_Rates!$B$2:$B$10)*((MDR_Rates!$C$2:$C$10="")+(G1136&lt;=MDR_Rates!$C$2:$C$10))*MDR_Rates!$D$2:$D$10))</f>
        <v>1.6</v>
      </c>
      <c r="W1136">
        <f t="shared" si="207"/>
        <v>113.55</v>
      </c>
      <c r="X1136">
        <f t="shared" si="208"/>
        <v>20.440000000000001</v>
      </c>
      <c r="Y1136">
        <f t="shared" si="209"/>
        <v>0</v>
      </c>
      <c r="Z1136">
        <f t="shared" si="210"/>
        <v>0</v>
      </c>
      <c r="AG1136" t="str">
        <f t="shared" si="211"/>
        <v/>
      </c>
      <c r="AI1136" t="str">
        <f t="shared" si="212"/>
        <v/>
      </c>
      <c r="AJ1136" t="str">
        <f t="shared" si="213"/>
        <v/>
      </c>
      <c r="AK1136" t="str">
        <f t="shared" si="214"/>
        <v>ORD26001442</v>
      </c>
      <c r="AL1136">
        <f>IF(E1136&lt;&gt;"CAPTURE","",COUNTIF(Orders!$H:$H,AK1136))</f>
        <v>1</v>
      </c>
      <c r="AP1136" t="str">
        <f t="shared" si="215"/>
        <v>Matched to Order</v>
      </c>
      <c r="AQ1136">
        <f>IF(COUNTIF($A$2:A1136,A1136)=1,1,0)</f>
        <v>1</v>
      </c>
    </row>
    <row r="1137" spans="1:43" x14ac:dyDescent="0.3">
      <c r="A1137" t="s">
        <v>13147</v>
      </c>
      <c r="C1137" t="s">
        <v>13148</v>
      </c>
      <c r="D1137" s="1">
        <v>46272</v>
      </c>
      <c r="E1137" t="s">
        <v>11819</v>
      </c>
      <c r="F1137" t="s">
        <v>9</v>
      </c>
      <c r="G1137">
        <v>799</v>
      </c>
      <c r="H1137">
        <v>0</v>
      </c>
      <c r="I1137">
        <v>0</v>
      </c>
      <c r="J1137">
        <v>799</v>
      </c>
      <c r="K1137" s="1">
        <v>46274</v>
      </c>
      <c r="L1137" t="s">
        <v>13099</v>
      </c>
      <c r="M1137">
        <f t="shared" si="204"/>
        <v>2</v>
      </c>
      <c r="N1137">
        <f>COUNTIF(Orders!$A:$A,C1137)</f>
        <v>1</v>
      </c>
      <c r="P1137">
        <f>COUNTIF(Orders!$H:$H,UPPER(SUBSTITUTE(TRIM(C1137),"-","")))</f>
        <v>1</v>
      </c>
      <c r="R1137" t="str">
        <f t="shared" si="205"/>
        <v>Matched Order Reference</v>
      </c>
      <c r="S1137">
        <f t="shared" si="206"/>
        <v>2</v>
      </c>
      <c r="V1137" cm="1">
        <f t="array" ref="V1137">IF(E1137&lt;&gt;"CAPTURE",0,SUMPRODUCT((MDR_Rates!$A$2:$A$10=F1137)*(G1137&gt;MDR_Rates!$B$2:$B$10)*((MDR_Rates!$C$2:$C$10="")+(G1137&lt;=MDR_Rates!$C$2:$C$10))*MDR_Rates!$D$2:$D$10))</f>
        <v>0</v>
      </c>
      <c r="W1137">
        <f t="shared" si="207"/>
        <v>0</v>
      </c>
      <c r="X1137">
        <f t="shared" si="208"/>
        <v>0</v>
      </c>
      <c r="Y1137">
        <f t="shared" si="209"/>
        <v>0</v>
      </c>
      <c r="Z1137">
        <f t="shared" si="210"/>
        <v>0</v>
      </c>
      <c r="AG1137" t="str">
        <f t="shared" si="211"/>
        <v/>
      </c>
      <c r="AI1137" t="str">
        <f t="shared" si="212"/>
        <v/>
      </c>
      <c r="AJ1137" t="str">
        <f t="shared" si="213"/>
        <v/>
      </c>
      <c r="AK1137" t="str">
        <f t="shared" si="214"/>
        <v>ORD26001461</v>
      </c>
      <c r="AL1137">
        <f>IF(E1137&lt;&gt;"CAPTURE","",COUNTIF(Orders!$H:$H,AK1137))</f>
        <v>1</v>
      </c>
      <c r="AP1137" t="str">
        <f t="shared" si="215"/>
        <v>Duplicate ID - Review</v>
      </c>
      <c r="AQ1137">
        <f>IF(COUNTIF($A$2:A1137,A1137)=1,1,0)</f>
        <v>1</v>
      </c>
    </row>
    <row r="1138" spans="1:43" x14ac:dyDescent="0.3">
      <c r="A1138" t="s">
        <v>13147</v>
      </c>
      <c r="C1138" t="s">
        <v>13148</v>
      </c>
      <c r="D1138" s="1">
        <v>46272</v>
      </c>
      <c r="E1138" t="s">
        <v>11819</v>
      </c>
      <c r="F1138" t="s">
        <v>9</v>
      </c>
      <c r="G1138">
        <v>799</v>
      </c>
      <c r="H1138">
        <v>0</v>
      </c>
      <c r="I1138">
        <v>0</v>
      </c>
      <c r="J1138">
        <v>799</v>
      </c>
      <c r="K1138" s="1">
        <v>46274</v>
      </c>
      <c r="L1138" t="s">
        <v>13099</v>
      </c>
      <c r="M1138">
        <f t="shared" si="204"/>
        <v>2</v>
      </c>
      <c r="N1138">
        <f>COUNTIF(Orders!$A:$A,C1138)</f>
        <v>1</v>
      </c>
      <c r="P1138">
        <f>COUNTIF(Orders!$H:$H,UPPER(SUBSTITUTE(TRIM(C1138),"-","")))</f>
        <v>1</v>
      </c>
      <c r="R1138" t="str">
        <f t="shared" si="205"/>
        <v>Matched Order Reference</v>
      </c>
      <c r="S1138">
        <f t="shared" si="206"/>
        <v>2</v>
      </c>
      <c r="V1138" cm="1">
        <f t="array" ref="V1138">IF(E1138&lt;&gt;"CAPTURE",0,SUMPRODUCT((MDR_Rates!$A$2:$A$10=F1138)*(G1138&gt;MDR_Rates!$B$2:$B$10)*((MDR_Rates!$C$2:$C$10="")+(G1138&lt;=MDR_Rates!$C$2:$C$10))*MDR_Rates!$D$2:$D$10))</f>
        <v>0</v>
      </c>
      <c r="W1138">
        <f t="shared" si="207"/>
        <v>0</v>
      </c>
      <c r="X1138">
        <f t="shared" si="208"/>
        <v>0</v>
      </c>
      <c r="Y1138">
        <f t="shared" si="209"/>
        <v>0</v>
      </c>
      <c r="Z1138">
        <f t="shared" si="210"/>
        <v>0</v>
      </c>
      <c r="AG1138" t="str">
        <f t="shared" si="211"/>
        <v/>
      </c>
      <c r="AI1138" t="str">
        <f t="shared" si="212"/>
        <v/>
      </c>
      <c r="AJ1138" t="str">
        <f t="shared" si="213"/>
        <v/>
      </c>
      <c r="AK1138" t="str">
        <f t="shared" si="214"/>
        <v>ORD26001461</v>
      </c>
      <c r="AL1138">
        <f>IF(E1138&lt;&gt;"CAPTURE","",COUNTIF(Orders!$H:$H,AK1138))</f>
        <v>1</v>
      </c>
      <c r="AP1138" t="str">
        <f t="shared" si="215"/>
        <v>Duplicate ID - Review</v>
      </c>
      <c r="AQ1138">
        <f>IF(COUNTIF($A$2:A1138,A1138)=1,1,0)</f>
        <v>0</v>
      </c>
    </row>
    <row r="1139" spans="1:43" x14ac:dyDescent="0.3">
      <c r="A1139" t="s">
        <v>13149</v>
      </c>
      <c r="C1139" t="s">
        <v>3003</v>
      </c>
      <c r="D1139" s="1">
        <v>46272</v>
      </c>
      <c r="E1139" t="s">
        <v>11819</v>
      </c>
      <c r="F1139" t="s">
        <v>9</v>
      </c>
      <c r="G1139">
        <v>299</v>
      </c>
      <c r="H1139">
        <v>0</v>
      </c>
      <c r="I1139">
        <v>0</v>
      </c>
      <c r="J1139">
        <v>299</v>
      </c>
      <c r="K1139" s="1">
        <v>46274</v>
      </c>
      <c r="L1139" t="s">
        <v>13099</v>
      </c>
      <c r="M1139">
        <f t="shared" si="204"/>
        <v>1</v>
      </c>
      <c r="N1139">
        <f>COUNTIF(Orders!$A:$A,C1139)</f>
        <v>1</v>
      </c>
      <c r="P1139">
        <f>COUNTIF(Orders!$H:$H,UPPER(SUBSTITUTE(TRIM(C1139),"-","")))</f>
        <v>1</v>
      </c>
      <c r="R1139" t="str">
        <f t="shared" si="205"/>
        <v>Matched Order Reference</v>
      </c>
      <c r="S1139">
        <f t="shared" si="206"/>
        <v>1</v>
      </c>
      <c r="V1139" cm="1">
        <f t="array" ref="V1139">IF(E1139&lt;&gt;"CAPTURE",0,SUMPRODUCT((MDR_Rates!$A$2:$A$10=F1139)*(G1139&gt;MDR_Rates!$B$2:$B$10)*((MDR_Rates!$C$2:$C$10="")+(G1139&lt;=MDR_Rates!$C$2:$C$10))*MDR_Rates!$D$2:$D$10))</f>
        <v>0</v>
      </c>
      <c r="W1139">
        <f t="shared" si="207"/>
        <v>0</v>
      </c>
      <c r="X1139">
        <f t="shared" si="208"/>
        <v>0</v>
      </c>
      <c r="Y1139">
        <f t="shared" si="209"/>
        <v>0</v>
      </c>
      <c r="Z1139">
        <f t="shared" si="210"/>
        <v>0</v>
      </c>
      <c r="AG1139" t="str">
        <f t="shared" si="211"/>
        <v/>
      </c>
      <c r="AI1139" t="str">
        <f t="shared" si="212"/>
        <v/>
      </c>
      <c r="AJ1139" t="str">
        <f t="shared" si="213"/>
        <v/>
      </c>
      <c r="AK1139" t="str">
        <f t="shared" si="214"/>
        <v>ORD26001496</v>
      </c>
      <c r="AL1139">
        <f>IF(E1139&lt;&gt;"CAPTURE","",COUNTIF(Orders!$H:$H,AK1139))</f>
        <v>1</v>
      </c>
      <c r="AP1139" t="str">
        <f t="shared" si="215"/>
        <v>Matched to Order</v>
      </c>
      <c r="AQ1139">
        <f>IF(COUNTIF($A$2:A1139,A1139)=1,1,0)</f>
        <v>1</v>
      </c>
    </row>
    <row r="1140" spans="1:43" x14ac:dyDescent="0.3">
      <c r="A1140" t="s">
        <v>13150</v>
      </c>
      <c r="C1140" t="s">
        <v>3019</v>
      </c>
      <c r="D1140" s="1">
        <v>46272</v>
      </c>
      <c r="E1140" t="s">
        <v>11819</v>
      </c>
      <c r="F1140" t="s">
        <v>17</v>
      </c>
      <c r="G1140">
        <v>8498</v>
      </c>
      <c r="H1140">
        <v>135.97</v>
      </c>
      <c r="I1140">
        <v>24.47</v>
      </c>
      <c r="J1140">
        <v>8337.56</v>
      </c>
      <c r="K1140" s="1">
        <v>46274</v>
      </c>
      <c r="L1140" t="s">
        <v>13099</v>
      </c>
      <c r="M1140">
        <f t="shared" si="204"/>
        <v>1</v>
      </c>
      <c r="N1140">
        <f>COUNTIF(Orders!$A:$A,C1140)</f>
        <v>1</v>
      </c>
      <c r="P1140">
        <f>COUNTIF(Orders!$H:$H,UPPER(SUBSTITUTE(TRIM(C1140),"-","")))</f>
        <v>1</v>
      </c>
      <c r="R1140" t="str">
        <f t="shared" si="205"/>
        <v>Matched Order Reference</v>
      </c>
      <c r="S1140">
        <f t="shared" si="206"/>
        <v>1</v>
      </c>
      <c r="V1140" cm="1">
        <f t="array" ref="V1140">IF(E1140&lt;&gt;"CAPTURE",0,SUMPRODUCT((MDR_Rates!$A$2:$A$10=F1140)*(G1140&gt;MDR_Rates!$B$2:$B$10)*((MDR_Rates!$C$2:$C$10="")+(G1140&lt;=MDR_Rates!$C$2:$C$10))*MDR_Rates!$D$2:$D$10))</f>
        <v>1.6</v>
      </c>
      <c r="W1140">
        <f t="shared" si="207"/>
        <v>135.97</v>
      </c>
      <c r="X1140">
        <f t="shared" si="208"/>
        <v>24.47</v>
      </c>
      <c r="Y1140">
        <f t="shared" si="209"/>
        <v>0</v>
      </c>
      <c r="Z1140">
        <f t="shared" si="210"/>
        <v>0</v>
      </c>
      <c r="AG1140" t="str">
        <f t="shared" si="211"/>
        <v/>
      </c>
      <c r="AI1140" t="str">
        <f t="shared" si="212"/>
        <v/>
      </c>
      <c r="AJ1140" t="str">
        <f t="shared" si="213"/>
        <v/>
      </c>
      <c r="AK1140" t="str">
        <f t="shared" si="214"/>
        <v>ORD26001504</v>
      </c>
      <c r="AL1140">
        <f>IF(E1140&lt;&gt;"CAPTURE","",COUNTIF(Orders!$H:$H,AK1140))</f>
        <v>1</v>
      </c>
      <c r="AP1140" t="str">
        <f t="shared" si="215"/>
        <v>Matched to Order</v>
      </c>
      <c r="AQ1140">
        <f>IF(COUNTIF($A$2:A1140,A1140)=1,1,0)</f>
        <v>1</v>
      </c>
    </row>
    <row r="1141" spans="1:43" x14ac:dyDescent="0.3">
      <c r="A1141" t="s">
        <v>13151</v>
      </c>
      <c r="C1141" t="s">
        <v>3059</v>
      </c>
      <c r="D1141" s="1">
        <v>46272</v>
      </c>
      <c r="E1141" t="s">
        <v>11819</v>
      </c>
      <c r="F1141" t="s">
        <v>17</v>
      </c>
      <c r="G1141">
        <v>3798</v>
      </c>
      <c r="H1141">
        <v>60.77</v>
      </c>
      <c r="I1141">
        <v>10.94</v>
      </c>
      <c r="J1141">
        <v>3726.29</v>
      </c>
      <c r="K1141" s="1">
        <v>46274</v>
      </c>
      <c r="L1141" t="s">
        <v>13099</v>
      </c>
      <c r="M1141">
        <f t="shared" si="204"/>
        <v>1</v>
      </c>
      <c r="N1141">
        <f>COUNTIF(Orders!$A:$A,C1141)</f>
        <v>1</v>
      </c>
      <c r="P1141">
        <f>COUNTIF(Orders!$H:$H,UPPER(SUBSTITUTE(TRIM(C1141),"-","")))</f>
        <v>1</v>
      </c>
      <c r="R1141" t="str">
        <f t="shared" si="205"/>
        <v>Matched Order Reference</v>
      </c>
      <c r="S1141">
        <f t="shared" si="206"/>
        <v>1</v>
      </c>
      <c r="V1141" cm="1">
        <f t="array" ref="V1141">IF(E1141&lt;&gt;"CAPTURE",0,SUMPRODUCT((MDR_Rates!$A$2:$A$10=F1141)*(G1141&gt;MDR_Rates!$B$2:$B$10)*((MDR_Rates!$C$2:$C$10="")+(G1141&lt;=MDR_Rates!$C$2:$C$10))*MDR_Rates!$D$2:$D$10))</f>
        <v>1.6</v>
      </c>
      <c r="W1141">
        <f t="shared" si="207"/>
        <v>60.77</v>
      </c>
      <c r="X1141">
        <f t="shared" si="208"/>
        <v>10.94</v>
      </c>
      <c r="Y1141">
        <f t="shared" si="209"/>
        <v>0</v>
      </c>
      <c r="Z1141">
        <f t="shared" si="210"/>
        <v>0</v>
      </c>
      <c r="AG1141" t="str">
        <f t="shared" si="211"/>
        <v/>
      </c>
      <c r="AI1141" t="str">
        <f t="shared" si="212"/>
        <v/>
      </c>
      <c r="AJ1141" t="str">
        <f t="shared" si="213"/>
        <v/>
      </c>
      <c r="AK1141" t="str">
        <f t="shared" si="214"/>
        <v>ORD26001524</v>
      </c>
      <c r="AL1141">
        <f>IF(E1141&lt;&gt;"CAPTURE","",COUNTIF(Orders!$H:$H,AK1141))</f>
        <v>1</v>
      </c>
      <c r="AP1141" t="str">
        <f t="shared" si="215"/>
        <v>Matched to Order</v>
      </c>
      <c r="AQ1141">
        <f>IF(COUNTIF($A$2:A1141,A1141)=1,1,0)</f>
        <v>1</v>
      </c>
    </row>
    <row r="1142" spans="1:43" x14ac:dyDescent="0.3">
      <c r="A1142" t="s">
        <v>13152</v>
      </c>
      <c r="C1142" t="s">
        <v>3077</v>
      </c>
      <c r="D1142" s="1">
        <v>46272</v>
      </c>
      <c r="E1142" t="s">
        <v>11819</v>
      </c>
      <c r="F1142" t="s">
        <v>17</v>
      </c>
      <c r="G1142">
        <v>1449</v>
      </c>
      <c r="H1142">
        <v>26.08</v>
      </c>
      <c r="I1142">
        <v>4.6900000000000004</v>
      </c>
      <c r="J1142">
        <v>1418.23</v>
      </c>
      <c r="K1142" s="1">
        <v>46274</v>
      </c>
      <c r="L1142" t="s">
        <v>13099</v>
      </c>
      <c r="M1142">
        <f t="shared" si="204"/>
        <v>1</v>
      </c>
      <c r="N1142">
        <f>COUNTIF(Orders!$A:$A,C1142)</f>
        <v>1</v>
      </c>
      <c r="P1142">
        <f>COUNTIF(Orders!$H:$H,UPPER(SUBSTITUTE(TRIM(C1142),"-","")))</f>
        <v>1</v>
      </c>
      <c r="R1142" t="str">
        <f t="shared" si="205"/>
        <v>Matched Order Reference</v>
      </c>
      <c r="S1142">
        <f t="shared" si="206"/>
        <v>1</v>
      </c>
      <c r="V1142" cm="1">
        <f t="array" ref="V1142">IF(E1142&lt;&gt;"CAPTURE",0,SUMPRODUCT((MDR_Rates!$A$2:$A$10=F1142)*(G1142&gt;MDR_Rates!$B$2:$B$10)*((MDR_Rates!$C$2:$C$10="")+(G1142&lt;=MDR_Rates!$C$2:$C$10))*MDR_Rates!$D$2:$D$10))</f>
        <v>1.8</v>
      </c>
      <c r="W1142">
        <f t="shared" si="207"/>
        <v>26.08</v>
      </c>
      <c r="X1142">
        <f t="shared" si="208"/>
        <v>4.6900000000000004</v>
      </c>
      <c r="Y1142">
        <f t="shared" si="209"/>
        <v>0</v>
      </c>
      <c r="Z1142">
        <f t="shared" si="210"/>
        <v>0</v>
      </c>
      <c r="AG1142" t="str">
        <f t="shared" si="211"/>
        <v/>
      </c>
      <c r="AI1142" t="str">
        <f t="shared" si="212"/>
        <v/>
      </c>
      <c r="AJ1142" t="str">
        <f t="shared" si="213"/>
        <v/>
      </c>
      <c r="AK1142" t="str">
        <f t="shared" si="214"/>
        <v>ORD26001533</v>
      </c>
      <c r="AL1142">
        <f>IF(E1142&lt;&gt;"CAPTURE","",COUNTIF(Orders!$H:$H,AK1142))</f>
        <v>1</v>
      </c>
      <c r="AP1142" t="str">
        <f t="shared" si="215"/>
        <v>Matched to Order</v>
      </c>
      <c r="AQ1142">
        <f>IF(COUNTIF($A$2:A1142,A1142)=1,1,0)</f>
        <v>1</v>
      </c>
    </row>
    <row r="1143" spans="1:43" x14ac:dyDescent="0.3">
      <c r="A1143" t="s">
        <v>13153</v>
      </c>
      <c r="C1143" t="s">
        <v>3094</v>
      </c>
      <c r="D1143" s="1">
        <v>46272</v>
      </c>
      <c r="E1143" t="s">
        <v>11819</v>
      </c>
      <c r="F1143" t="s">
        <v>44</v>
      </c>
      <c r="G1143">
        <v>1499</v>
      </c>
      <c r="H1143">
        <v>28.48</v>
      </c>
      <c r="I1143">
        <v>5.13</v>
      </c>
      <c r="J1143">
        <v>1465.39</v>
      </c>
      <c r="K1143" s="1">
        <v>46274</v>
      </c>
      <c r="L1143" t="s">
        <v>13099</v>
      </c>
      <c r="M1143">
        <f t="shared" si="204"/>
        <v>1</v>
      </c>
      <c r="N1143">
        <f>COUNTIF(Orders!$A:$A,C1143)</f>
        <v>1</v>
      </c>
      <c r="P1143">
        <f>COUNTIF(Orders!$H:$H,UPPER(SUBSTITUTE(TRIM(C1143),"-","")))</f>
        <v>1</v>
      </c>
      <c r="R1143" t="str">
        <f t="shared" si="205"/>
        <v>Matched Order Reference</v>
      </c>
      <c r="S1143">
        <f t="shared" si="206"/>
        <v>1</v>
      </c>
      <c r="V1143" cm="1">
        <f t="array" ref="V1143">IF(E1143&lt;&gt;"CAPTURE",0,SUMPRODUCT((MDR_Rates!$A$2:$A$10=F1143)*(G1143&gt;MDR_Rates!$B$2:$B$10)*((MDR_Rates!$C$2:$C$10="")+(G1143&lt;=MDR_Rates!$C$2:$C$10))*MDR_Rates!$D$2:$D$10))</f>
        <v>1.9</v>
      </c>
      <c r="W1143">
        <f t="shared" si="207"/>
        <v>28.48</v>
      </c>
      <c r="X1143">
        <f t="shared" si="208"/>
        <v>5.13</v>
      </c>
      <c r="Y1143">
        <f t="shared" si="209"/>
        <v>0</v>
      </c>
      <c r="Z1143">
        <f t="shared" si="210"/>
        <v>0</v>
      </c>
      <c r="AG1143" t="str">
        <f t="shared" si="211"/>
        <v/>
      </c>
      <c r="AI1143" t="str">
        <f t="shared" si="212"/>
        <v/>
      </c>
      <c r="AJ1143" t="str">
        <f t="shared" si="213"/>
        <v/>
      </c>
      <c r="AK1143" t="str">
        <f t="shared" si="214"/>
        <v>ORD26001542</v>
      </c>
      <c r="AL1143">
        <f>IF(E1143&lt;&gt;"CAPTURE","",COUNTIF(Orders!$H:$H,AK1143))</f>
        <v>1</v>
      </c>
      <c r="AP1143" t="str">
        <f t="shared" si="215"/>
        <v>Matched to Order</v>
      </c>
      <c r="AQ1143">
        <f>IF(COUNTIF($A$2:A1143,A1143)=1,1,0)</f>
        <v>1</v>
      </c>
    </row>
    <row r="1144" spans="1:43" x14ac:dyDescent="0.3">
      <c r="A1144" t="s">
        <v>13154</v>
      </c>
      <c r="C1144" t="s">
        <v>13155</v>
      </c>
      <c r="D1144" s="1">
        <v>46272</v>
      </c>
      <c r="E1144" t="s">
        <v>11819</v>
      </c>
      <c r="F1144" t="s">
        <v>9</v>
      </c>
      <c r="G1144">
        <v>349</v>
      </c>
      <c r="H1144">
        <v>0</v>
      </c>
      <c r="I1144">
        <v>0</v>
      </c>
      <c r="J1144">
        <v>349</v>
      </c>
      <c r="K1144" s="1">
        <v>46274</v>
      </c>
      <c r="L1144" t="s">
        <v>13099</v>
      </c>
      <c r="M1144">
        <f t="shared" si="204"/>
        <v>1</v>
      </c>
      <c r="N1144">
        <f>COUNTIF(Orders!$A:$A,C1144)</f>
        <v>1</v>
      </c>
      <c r="P1144">
        <f>COUNTIF(Orders!$H:$H,UPPER(SUBSTITUTE(TRIM(C1144),"-","")))</f>
        <v>1</v>
      </c>
      <c r="R1144" t="str">
        <f t="shared" si="205"/>
        <v>Matched Order Reference</v>
      </c>
      <c r="S1144">
        <f t="shared" si="206"/>
        <v>1</v>
      </c>
      <c r="V1144" cm="1">
        <f t="array" ref="V1144">IF(E1144&lt;&gt;"CAPTURE",0,SUMPRODUCT((MDR_Rates!$A$2:$A$10=F1144)*(G1144&gt;MDR_Rates!$B$2:$B$10)*((MDR_Rates!$C$2:$C$10="")+(G1144&lt;=MDR_Rates!$C$2:$C$10))*MDR_Rates!$D$2:$D$10))</f>
        <v>0</v>
      </c>
      <c r="W1144">
        <f t="shared" si="207"/>
        <v>0</v>
      </c>
      <c r="X1144">
        <f t="shared" si="208"/>
        <v>0</v>
      </c>
      <c r="Y1144">
        <f t="shared" si="209"/>
        <v>0</v>
      </c>
      <c r="Z1144">
        <f t="shared" si="210"/>
        <v>0</v>
      </c>
      <c r="AG1144" t="str">
        <f t="shared" si="211"/>
        <v/>
      </c>
      <c r="AI1144" t="str">
        <f t="shared" si="212"/>
        <v/>
      </c>
      <c r="AJ1144" t="str">
        <f t="shared" si="213"/>
        <v/>
      </c>
      <c r="AK1144" t="str">
        <f t="shared" si="214"/>
        <v>ORD26001573</v>
      </c>
      <c r="AL1144">
        <f>IF(E1144&lt;&gt;"CAPTURE","",COUNTIF(Orders!$H:$H,AK1144))</f>
        <v>1</v>
      </c>
      <c r="AP1144" t="str">
        <f t="shared" si="215"/>
        <v>Matched to Order</v>
      </c>
      <c r="AQ1144">
        <f>IF(COUNTIF($A$2:A1144,A1144)=1,1,0)</f>
        <v>1</v>
      </c>
    </row>
    <row r="1145" spans="1:43" x14ac:dyDescent="0.3">
      <c r="A1145" t="s">
        <v>13156</v>
      </c>
      <c r="C1145" t="s">
        <v>3400</v>
      </c>
      <c r="D1145" s="1">
        <v>46272</v>
      </c>
      <c r="E1145" t="s">
        <v>11819</v>
      </c>
      <c r="F1145" t="s">
        <v>44</v>
      </c>
      <c r="G1145">
        <v>2247</v>
      </c>
      <c r="H1145">
        <v>53.93</v>
      </c>
      <c r="I1145">
        <v>9.7100000000000009</v>
      </c>
      <c r="J1145">
        <v>2183.36</v>
      </c>
      <c r="K1145" s="1">
        <v>46274</v>
      </c>
      <c r="L1145" t="s">
        <v>13099</v>
      </c>
      <c r="M1145">
        <f t="shared" si="204"/>
        <v>1</v>
      </c>
      <c r="N1145">
        <f>COUNTIF(Orders!$A:$A,C1145)</f>
        <v>1</v>
      </c>
      <c r="P1145">
        <f>COUNTIF(Orders!$H:$H,UPPER(SUBSTITUTE(TRIM(C1145),"-","")))</f>
        <v>1</v>
      </c>
      <c r="R1145" t="str">
        <f t="shared" si="205"/>
        <v>Matched Order Reference</v>
      </c>
      <c r="S1145">
        <f t="shared" si="206"/>
        <v>1</v>
      </c>
      <c r="V1145" cm="1">
        <f t="array" ref="V1145">IF(E1145&lt;&gt;"CAPTURE",0,SUMPRODUCT((MDR_Rates!$A$2:$A$10=F1145)*(G1145&gt;MDR_Rates!$B$2:$B$10)*((MDR_Rates!$C$2:$C$10="")+(G1145&lt;=MDR_Rates!$C$2:$C$10))*MDR_Rates!$D$2:$D$10))</f>
        <v>1.7</v>
      </c>
      <c r="W1145">
        <f t="shared" si="207"/>
        <v>38.200000000000003</v>
      </c>
      <c r="X1145">
        <f t="shared" si="208"/>
        <v>6.88</v>
      </c>
      <c r="Y1145">
        <f t="shared" si="209"/>
        <v>15.73</v>
      </c>
      <c r="Z1145">
        <f t="shared" si="210"/>
        <v>2.83</v>
      </c>
      <c r="AG1145" t="str">
        <f t="shared" si="211"/>
        <v/>
      </c>
      <c r="AI1145" t="str">
        <f t="shared" si="212"/>
        <v/>
      </c>
      <c r="AJ1145" t="str">
        <f t="shared" si="213"/>
        <v/>
      </c>
      <c r="AK1145" t="str">
        <f t="shared" si="214"/>
        <v>ORD26001698</v>
      </c>
      <c r="AL1145">
        <f>IF(E1145&lt;&gt;"CAPTURE","",COUNTIF(Orders!$H:$H,AK1145))</f>
        <v>1</v>
      </c>
      <c r="AP1145" t="str">
        <f t="shared" si="215"/>
        <v>Matched to Order</v>
      </c>
      <c r="AQ1145">
        <f>IF(COUNTIF($A$2:A1145,A1145)=1,1,0)</f>
        <v>1</v>
      </c>
    </row>
    <row r="1146" spans="1:43" x14ac:dyDescent="0.3">
      <c r="A1146" t="s">
        <v>13157</v>
      </c>
      <c r="C1146" t="s">
        <v>3451</v>
      </c>
      <c r="D1146" s="1">
        <v>46272</v>
      </c>
      <c r="E1146" t="s">
        <v>11819</v>
      </c>
      <c r="F1146" t="s">
        <v>9</v>
      </c>
      <c r="G1146">
        <v>1499</v>
      </c>
      <c r="H1146">
        <v>0</v>
      </c>
      <c r="I1146">
        <v>0</v>
      </c>
      <c r="J1146">
        <v>1499</v>
      </c>
      <c r="K1146" s="1">
        <v>46274</v>
      </c>
      <c r="L1146" t="s">
        <v>13099</v>
      </c>
      <c r="M1146">
        <f t="shared" si="204"/>
        <v>1</v>
      </c>
      <c r="N1146">
        <f>COUNTIF(Orders!$A:$A,C1146)</f>
        <v>1</v>
      </c>
      <c r="P1146">
        <f>COUNTIF(Orders!$H:$H,UPPER(SUBSTITUTE(TRIM(C1146),"-","")))</f>
        <v>1</v>
      </c>
      <c r="R1146" t="str">
        <f t="shared" si="205"/>
        <v>Matched Order Reference</v>
      </c>
      <c r="S1146">
        <f t="shared" si="206"/>
        <v>1</v>
      </c>
      <c r="V1146" cm="1">
        <f t="array" ref="V1146">IF(E1146&lt;&gt;"CAPTURE",0,SUMPRODUCT((MDR_Rates!$A$2:$A$10=F1146)*(G1146&gt;MDR_Rates!$B$2:$B$10)*((MDR_Rates!$C$2:$C$10="")+(G1146&lt;=MDR_Rates!$C$2:$C$10))*MDR_Rates!$D$2:$D$10))</f>
        <v>0</v>
      </c>
      <c r="W1146">
        <f t="shared" si="207"/>
        <v>0</v>
      </c>
      <c r="X1146">
        <f t="shared" si="208"/>
        <v>0</v>
      </c>
      <c r="Y1146">
        <f t="shared" si="209"/>
        <v>0</v>
      </c>
      <c r="Z1146">
        <f t="shared" si="210"/>
        <v>0</v>
      </c>
      <c r="AG1146" t="str">
        <f t="shared" si="211"/>
        <v/>
      </c>
      <c r="AI1146" t="str">
        <f t="shared" si="212"/>
        <v/>
      </c>
      <c r="AJ1146" t="str">
        <f t="shared" si="213"/>
        <v/>
      </c>
      <c r="AK1146" t="str">
        <f t="shared" si="214"/>
        <v>ORD26001724</v>
      </c>
      <c r="AL1146">
        <f>IF(E1146&lt;&gt;"CAPTURE","",COUNTIF(Orders!$H:$H,AK1146))</f>
        <v>1</v>
      </c>
      <c r="AP1146" t="str">
        <f t="shared" si="215"/>
        <v>Matched to Order</v>
      </c>
      <c r="AQ1146">
        <f>IF(COUNTIF($A$2:A1146,A1146)=1,1,0)</f>
        <v>1</v>
      </c>
    </row>
    <row r="1147" spans="1:43" x14ac:dyDescent="0.3">
      <c r="A1147" t="s">
        <v>13158</v>
      </c>
      <c r="C1147" t="s">
        <v>13159</v>
      </c>
      <c r="D1147" s="1">
        <v>46272</v>
      </c>
      <c r="E1147" t="s">
        <v>11819</v>
      </c>
      <c r="F1147" t="s">
        <v>9</v>
      </c>
      <c r="G1147">
        <v>11297</v>
      </c>
      <c r="H1147">
        <v>33.89</v>
      </c>
      <c r="I1147">
        <v>6.1</v>
      </c>
      <c r="J1147">
        <v>11257.01</v>
      </c>
      <c r="K1147" s="1">
        <v>46274</v>
      </c>
      <c r="L1147" t="s">
        <v>13099</v>
      </c>
      <c r="M1147">
        <f t="shared" si="204"/>
        <v>1</v>
      </c>
      <c r="N1147">
        <f>COUNTIF(Orders!$A:$A,C1147)</f>
        <v>0</v>
      </c>
      <c r="P1147">
        <f>COUNTIF(Orders!$H:$H,UPPER(SUBSTITUTE(TRIM(C1147),"-","")))</f>
        <v>1</v>
      </c>
      <c r="R1147" t="str">
        <f t="shared" si="205"/>
        <v>Matched Order Reference</v>
      </c>
      <c r="S1147">
        <f t="shared" si="206"/>
        <v>1</v>
      </c>
      <c r="V1147" cm="1">
        <f t="array" ref="V1147">IF(E1147&lt;&gt;"CAPTURE",0,SUMPRODUCT((MDR_Rates!$A$2:$A$10=F1147)*(G1147&gt;MDR_Rates!$B$2:$B$10)*((MDR_Rates!$C$2:$C$10="")+(G1147&lt;=MDR_Rates!$C$2:$C$10))*MDR_Rates!$D$2:$D$10))</f>
        <v>0.3</v>
      </c>
      <c r="W1147">
        <f t="shared" si="207"/>
        <v>33.89</v>
      </c>
      <c r="X1147">
        <f t="shared" si="208"/>
        <v>6.1</v>
      </c>
      <c r="Y1147">
        <f t="shared" si="209"/>
        <v>0</v>
      </c>
      <c r="Z1147">
        <f t="shared" si="210"/>
        <v>0</v>
      </c>
      <c r="AG1147" t="str">
        <f t="shared" si="211"/>
        <v/>
      </c>
      <c r="AI1147" t="str">
        <f t="shared" si="212"/>
        <v/>
      </c>
      <c r="AJ1147" t="str">
        <f t="shared" si="213"/>
        <v/>
      </c>
      <c r="AK1147" t="str">
        <f t="shared" si="214"/>
        <v>ORD26001791</v>
      </c>
      <c r="AL1147">
        <f>IF(E1147&lt;&gt;"CAPTURE","",COUNTIF(Orders!$H:$H,AK1147))</f>
        <v>1</v>
      </c>
      <c r="AP1147" t="str">
        <f t="shared" si="215"/>
        <v>Matched to Order</v>
      </c>
      <c r="AQ1147">
        <f>IF(COUNTIF($A$2:A1147,A1147)=1,1,0)</f>
        <v>1</v>
      </c>
    </row>
    <row r="1148" spans="1:43" x14ac:dyDescent="0.3">
      <c r="A1148" t="s">
        <v>13160</v>
      </c>
      <c r="C1148" t="s">
        <v>3663</v>
      </c>
      <c r="D1148" s="1">
        <v>46272</v>
      </c>
      <c r="E1148" t="s">
        <v>11819</v>
      </c>
      <c r="F1148" t="s">
        <v>9</v>
      </c>
      <c r="G1148">
        <v>10998</v>
      </c>
      <c r="H1148">
        <v>32.99</v>
      </c>
      <c r="I1148">
        <v>5.94</v>
      </c>
      <c r="J1148">
        <v>10959.07</v>
      </c>
      <c r="K1148" s="1">
        <v>46274</v>
      </c>
      <c r="L1148" t="s">
        <v>13099</v>
      </c>
      <c r="M1148">
        <f t="shared" si="204"/>
        <v>1</v>
      </c>
      <c r="N1148">
        <f>COUNTIF(Orders!$A:$A,C1148)</f>
        <v>1</v>
      </c>
      <c r="P1148">
        <f>COUNTIF(Orders!$H:$H,UPPER(SUBSTITUTE(TRIM(C1148),"-","")))</f>
        <v>1</v>
      </c>
      <c r="R1148" t="str">
        <f t="shared" si="205"/>
        <v>Matched Order Reference</v>
      </c>
      <c r="S1148">
        <f t="shared" si="206"/>
        <v>1</v>
      </c>
      <c r="V1148" cm="1">
        <f t="array" ref="V1148">IF(E1148&lt;&gt;"CAPTURE",0,SUMPRODUCT((MDR_Rates!$A$2:$A$10=F1148)*(G1148&gt;MDR_Rates!$B$2:$B$10)*((MDR_Rates!$C$2:$C$10="")+(G1148&lt;=MDR_Rates!$C$2:$C$10))*MDR_Rates!$D$2:$D$10))</f>
        <v>0.3</v>
      </c>
      <c r="W1148">
        <f t="shared" si="207"/>
        <v>32.99</v>
      </c>
      <c r="X1148">
        <f t="shared" si="208"/>
        <v>5.94</v>
      </c>
      <c r="Y1148">
        <f t="shared" si="209"/>
        <v>0</v>
      </c>
      <c r="Z1148">
        <f t="shared" si="210"/>
        <v>0</v>
      </c>
      <c r="AG1148" t="str">
        <f t="shared" si="211"/>
        <v/>
      </c>
      <c r="AI1148" t="str">
        <f t="shared" si="212"/>
        <v/>
      </c>
      <c r="AJ1148" t="str">
        <f t="shared" si="213"/>
        <v/>
      </c>
      <c r="AK1148" t="str">
        <f t="shared" si="214"/>
        <v>ORD26001831</v>
      </c>
      <c r="AL1148">
        <f>IF(E1148&lt;&gt;"CAPTURE","",COUNTIF(Orders!$H:$H,AK1148))</f>
        <v>1</v>
      </c>
      <c r="AP1148" t="str">
        <f t="shared" si="215"/>
        <v>Matched to Order</v>
      </c>
      <c r="AQ1148">
        <f>IF(COUNTIF($A$2:A1148,A1148)=1,1,0)</f>
        <v>1</v>
      </c>
    </row>
    <row r="1149" spans="1:43" x14ac:dyDescent="0.3">
      <c r="A1149" t="s">
        <v>13161</v>
      </c>
      <c r="C1149" t="s">
        <v>3694</v>
      </c>
      <c r="D1149" s="1">
        <v>46272</v>
      </c>
      <c r="E1149" t="s">
        <v>11819</v>
      </c>
      <c r="F1149" t="s">
        <v>9</v>
      </c>
      <c r="G1149">
        <v>1799</v>
      </c>
      <c r="H1149">
        <v>0</v>
      </c>
      <c r="I1149">
        <v>0</v>
      </c>
      <c r="J1149">
        <v>1799</v>
      </c>
      <c r="K1149" s="1">
        <v>46274</v>
      </c>
      <c r="L1149" t="s">
        <v>13099</v>
      </c>
      <c r="M1149">
        <f t="shared" si="204"/>
        <v>1</v>
      </c>
      <c r="N1149">
        <f>COUNTIF(Orders!$A:$A,C1149)</f>
        <v>1</v>
      </c>
      <c r="P1149">
        <f>COUNTIF(Orders!$H:$H,UPPER(SUBSTITUTE(TRIM(C1149),"-","")))</f>
        <v>1</v>
      </c>
      <c r="R1149" t="str">
        <f t="shared" si="205"/>
        <v>Matched Order Reference</v>
      </c>
      <c r="S1149">
        <f t="shared" si="206"/>
        <v>1</v>
      </c>
      <c r="V1149" cm="1">
        <f t="array" ref="V1149">IF(E1149&lt;&gt;"CAPTURE",0,SUMPRODUCT((MDR_Rates!$A$2:$A$10=F1149)*(G1149&gt;MDR_Rates!$B$2:$B$10)*((MDR_Rates!$C$2:$C$10="")+(G1149&lt;=MDR_Rates!$C$2:$C$10))*MDR_Rates!$D$2:$D$10))</f>
        <v>0</v>
      </c>
      <c r="W1149">
        <f t="shared" si="207"/>
        <v>0</v>
      </c>
      <c r="X1149">
        <f t="shared" si="208"/>
        <v>0</v>
      </c>
      <c r="Y1149">
        <f t="shared" si="209"/>
        <v>0</v>
      </c>
      <c r="Z1149">
        <f t="shared" si="210"/>
        <v>0</v>
      </c>
      <c r="AG1149" t="str">
        <f t="shared" si="211"/>
        <v/>
      </c>
      <c r="AI1149" t="str">
        <f t="shared" si="212"/>
        <v/>
      </c>
      <c r="AJ1149" t="str">
        <f t="shared" si="213"/>
        <v/>
      </c>
      <c r="AK1149" t="str">
        <f t="shared" si="214"/>
        <v>ORD26001847</v>
      </c>
      <c r="AL1149">
        <f>IF(E1149&lt;&gt;"CAPTURE","",COUNTIF(Orders!$H:$H,AK1149))</f>
        <v>1</v>
      </c>
      <c r="AP1149" t="str">
        <f t="shared" si="215"/>
        <v>Matched to Order</v>
      </c>
      <c r="AQ1149">
        <f>IF(COUNTIF($A$2:A1149,A1149)=1,1,0)</f>
        <v>1</v>
      </c>
    </row>
    <row r="1150" spans="1:43" x14ac:dyDescent="0.3">
      <c r="A1150" t="s">
        <v>13162</v>
      </c>
      <c r="C1150" t="s">
        <v>13163</v>
      </c>
      <c r="D1150" s="1">
        <v>46272</v>
      </c>
      <c r="E1150" t="s">
        <v>11819</v>
      </c>
      <c r="F1150" t="s">
        <v>9</v>
      </c>
      <c r="G1150">
        <v>8798</v>
      </c>
      <c r="H1150">
        <v>26.39</v>
      </c>
      <c r="I1150">
        <v>4.75</v>
      </c>
      <c r="J1150">
        <v>8766.86</v>
      </c>
      <c r="K1150" s="1">
        <v>46274</v>
      </c>
      <c r="L1150" t="s">
        <v>13099</v>
      </c>
      <c r="M1150">
        <f t="shared" si="204"/>
        <v>1</v>
      </c>
      <c r="N1150">
        <f>COUNTIF(Orders!$A:$A,C1150)</f>
        <v>1</v>
      </c>
      <c r="P1150">
        <f>COUNTIF(Orders!$H:$H,UPPER(SUBSTITUTE(TRIM(C1150),"-","")))</f>
        <v>1</v>
      </c>
      <c r="R1150" t="str">
        <f t="shared" si="205"/>
        <v>Matched Order Reference</v>
      </c>
      <c r="S1150">
        <f t="shared" si="206"/>
        <v>1</v>
      </c>
      <c r="V1150" cm="1">
        <f t="array" ref="V1150">IF(E1150&lt;&gt;"CAPTURE",0,SUMPRODUCT((MDR_Rates!$A$2:$A$10=F1150)*(G1150&gt;MDR_Rates!$B$2:$B$10)*((MDR_Rates!$C$2:$C$10="")+(G1150&lt;=MDR_Rates!$C$2:$C$10))*MDR_Rates!$D$2:$D$10))</f>
        <v>0.3</v>
      </c>
      <c r="W1150">
        <f t="shared" si="207"/>
        <v>26.39</v>
      </c>
      <c r="X1150">
        <f t="shared" si="208"/>
        <v>4.75</v>
      </c>
      <c r="Y1150">
        <f t="shared" si="209"/>
        <v>0</v>
      </c>
      <c r="Z1150">
        <f t="shared" si="210"/>
        <v>0</v>
      </c>
      <c r="AG1150" t="str">
        <f t="shared" si="211"/>
        <v/>
      </c>
      <c r="AI1150" t="str">
        <f t="shared" si="212"/>
        <v/>
      </c>
      <c r="AJ1150" t="str">
        <f t="shared" si="213"/>
        <v/>
      </c>
      <c r="AK1150" t="str">
        <f t="shared" si="214"/>
        <v>ORD26001854</v>
      </c>
      <c r="AL1150">
        <f>IF(E1150&lt;&gt;"CAPTURE","",COUNTIF(Orders!$H:$H,AK1150))</f>
        <v>1</v>
      </c>
      <c r="AP1150" t="str">
        <f t="shared" si="215"/>
        <v>Matched to Order</v>
      </c>
      <c r="AQ1150">
        <f>IF(COUNTIF($A$2:A1150,A1150)=1,1,0)</f>
        <v>1</v>
      </c>
    </row>
    <row r="1151" spans="1:43" x14ac:dyDescent="0.3">
      <c r="A1151" t="s">
        <v>13164</v>
      </c>
      <c r="C1151" t="s">
        <v>3722</v>
      </c>
      <c r="D1151" s="1">
        <v>46272</v>
      </c>
      <c r="E1151" t="s">
        <v>11819</v>
      </c>
      <c r="F1151" t="s">
        <v>9</v>
      </c>
      <c r="G1151">
        <v>3098</v>
      </c>
      <c r="H1151">
        <v>9.2899999999999991</v>
      </c>
      <c r="I1151">
        <v>1.67</v>
      </c>
      <c r="J1151">
        <v>3087.04</v>
      </c>
      <c r="K1151" s="1">
        <v>46274</v>
      </c>
      <c r="L1151" t="s">
        <v>13099</v>
      </c>
      <c r="M1151">
        <f t="shared" si="204"/>
        <v>1</v>
      </c>
      <c r="N1151">
        <f>COUNTIF(Orders!$A:$A,C1151)</f>
        <v>1</v>
      </c>
      <c r="P1151">
        <f>COUNTIF(Orders!$H:$H,UPPER(SUBSTITUTE(TRIM(C1151),"-","")))</f>
        <v>1</v>
      </c>
      <c r="R1151" t="str">
        <f t="shared" si="205"/>
        <v>Matched Order Reference</v>
      </c>
      <c r="S1151">
        <f t="shared" si="206"/>
        <v>1</v>
      </c>
      <c r="V1151" cm="1">
        <f t="array" ref="V1151">IF(E1151&lt;&gt;"CAPTURE",0,SUMPRODUCT((MDR_Rates!$A$2:$A$10=F1151)*(G1151&gt;MDR_Rates!$B$2:$B$10)*((MDR_Rates!$C$2:$C$10="")+(G1151&lt;=MDR_Rates!$C$2:$C$10))*MDR_Rates!$D$2:$D$10))</f>
        <v>0.3</v>
      </c>
      <c r="W1151">
        <f t="shared" si="207"/>
        <v>9.2899999999999991</v>
      </c>
      <c r="X1151">
        <f t="shared" si="208"/>
        <v>1.67</v>
      </c>
      <c r="Y1151">
        <f t="shared" si="209"/>
        <v>0</v>
      </c>
      <c r="Z1151">
        <f t="shared" si="210"/>
        <v>0</v>
      </c>
      <c r="AG1151" t="str">
        <f t="shared" si="211"/>
        <v/>
      </c>
      <c r="AI1151" t="str">
        <f t="shared" si="212"/>
        <v/>
      </c>
      <c r="AJ1151" t="str">
        <f t="shared" si="213"/>
        <v/>
      </c>
      <c r="AK1151" t="str">
        <f t="shared" si="214"/>
        <v>ORD26001861</v>
      </c>
      <c r="AL1151">
        <f>IF(E1151&lt;&gt;"CAPTURE","",COUNTIF(Orders!$H:$H,AK1151))</f>
        <v>1</v>
      </c>
      <c r="AP1151" t="str">
        <f t="shared" si="215"/>
        <v>Matched to Order</v>
      </c>
      <c r="AQ1151">
        <f>IF(COUNTIF($A$2:A1151,A1151)=1,1,0)</f>
        <v>1</v>
      </c>
    </row>
    <row r="1152" spans="1:43" x14ac:dyDescent="0.3">
      <c r="A1152" t="s">
        <v>13165</v>
      </c>
      <c r="C1152" t="s">
        <v>13166</v>
      </c>
      <c r="D1152" s="1">
        <v>46272</v>
      </c>
      <c r="E1152" t="s">
        <v>11819</v>
      </c>
      <c r="F1152" t="s">
        <v>9</v>
      </c>
      <c r="G1152">
        <v>2499</v>
      </c>
      <c r="H1152">
        <v>7.5</v>
      </c>
      <c r="I1152">
        <v>1.35</v>
      </c>
      <c r="J1152">
        <v>2490.15</v>
      </c>
      <c r="K1152" s="1">
        <v>46274</v>
      </c>
      <c r="L1152" t="s">
        <v>13099</v>
      </c>
      <c r="M1152">
        <f t="shared" si="204"/>
        <v>1</v>
      </c>
      <c r="N1152">
        <f>COUNTIF(Orders!$A:$A,C1152)</f>
        <v>1</v>
      </c>
      <c r="P1152">
        <f>COUNTIF(Orders!$H:$H,UPPER(SUBSTITUTE(TRIM(C1152),"-","")))</f>
        <v>1</v>
      </c>
      <c r="R1152" t="str">
        <f t="shared" si="205"/>
        <v>Matched Order Reference</v>
      </c>
      <c r="S1152">
        <f t="shared" si="206"/>
        <v>1</v>
      </c>
      <c r="V1152" cm="1">
        <f t="array" ref="V1152">IF(E1152&lt;&gt;"CAPTURE",0,SUMPRODUCT((MDR_Rates!$A$2:$A$10=F1152)*(G1152&gt;MDR_Rates!$B$2:$B$10)*((MDR_Rates!$C$2:$C$10="")+(G1152&lt;=MDR_Rates!$C$2:$C$10))*MDR_Rates!$D$2:$D$10))</f>
        <v>0.3</v>
      </c>
      <c r="W1152">
        <f t="shared" si="207"/>
        <v>7.5</v>
      </c>
      <c r="X1152">
        <f t="shared" si="208"/>
        <v>1.35</v>
      </c>
      <c r="Y1152">
        <f t="shared" si="209"/>
        <v>0</v>
      </c>
      <c r="Z1152">
        <f t="shared" si="210"/>
        <v>0</v>
      </c>
      <c r="AG1152" t="str">
        <f t="shared" si="211"/>
        <v/>
      </c>
      <c r="AI1152" t="str">
        <f t="shared" si="212"/>
        <v/>
      </c>
      <c r="AJ1152" t="str">
        <f t="shared" si="213"/>
        <v/>
      </c>
      <c r="AK1152" t="str">
        <f t="shared" si="214"/>
        <v>ORD26001891</v>
      </c>
      <c r="AL1152">
        <f>IF(E1152&lt;&gt;"CAPTURE","",COUNTIF(Orders!$H:$H,AK1152))</f>
        <v>1</v>
      </c>
      <c r="AP1152" t="str">
        <f t="shared" si="215"/>
        <v>Matched to Order</v>
      </c>
      <c r="AQ1152">
        <f>IF(COUNTIF($A$2:A1152,A1152)=1,1,0)</f>
        <v>1</v>
      </c>
    </row>
    <row r="1153" spans="1:43" x14ac:dyDescent="0.3">
      <c r="A1153" t="s">
        <v>13167</v>
      </c>
      <c r="C1153" t="s">
        <v>3834</v>
      </c>
      <c r="D1153" s="1">
        <v>46272</v>
      </c>
      <c r="E1153" t="s">
        <v>11819</v>
      </c>
      <c r="F1153" t="s">
        <v>9</v>
      </c>
      <c r="G1153">
        <v>2298</v>
      </c>
      <c r="H1153">
        <v>6.89</v>
      </c>
      <c r="I1153">
        <v>1.24</v>
      </c>
      <c r="J1153">
        <v>2289.87</v>
      </c>
      <c r="K1153" s="1">
        <v>46274</v>
      </c>
      <c r="L1153" t="s">
        <v>13099</v>
      </c>
      <c r="M1153">
        <f t="shared" si="204"/>
        <v>1</v>
      </c>
      <c r="N1153">
        <f>COUNTIF(Orders!$A:$A,C1153)</f>
        <v>1</v>
      </c>
      <c r="P1153">
        <f>COUNTIF(Orders!$H:$H,UPPER(SUBSTITUTE(TRIM(C1153),"-","")))</f>
        <v>1</v>
      </c>
      <c r="R1153" t="str">
        <f t="shared" si="205"/>
        <v>Matched Order Reference</v>
      </c>
      <c r="S1153">
        <f t="shared" si="206"/>
        <v>1</v>
      </c>
      <c r="V1153" cm="1">
        <f t="array" ref="V1153">IF(E1153&lt;&gt;"CAPTURE",0,SUMPRODUCT((MDR_Rates!$A$2:$A$10=F1153)*(G1153&gt;MDR_Rates!$B$2:$B$10)*((MDR_Rates!$C$2:$C$10="")+(G1153&lt;=MDR_Rates!$C$2:$C$10))*MDR_Rates!$D$2:$D$10))</f>
        <v>0.3</v>
      </c>
      <c r="W1153">
        <f t="shared" si="207"/>
        <v>6.89</v>
      </c>
      <c r="X1153">
        <f t="shared" si="208"/>
        <v>1.24</v>
      </c>
      <c r="Y1153">
        <f t="shared" si="209"/>
        <v>0</v>
      </c>
      <c r="Z1153">
        <f t="shared" si="210"/>
        <v>0</v>
      </c>
      <c r="AG1153" t="str">
        <f t="shared" si="211"/>
        <v/>
      </c>
      <c r="AI1153" t="str">
        <f t="shared" si="212"/>
        <v/>
      </c>
      <c r="AJ1153" t="str">
        <f t="shared" si="213"/>
        <v/>
      </c>
      <c r="AK1153" t="str">
        <f t="shared" si="214"/>
        <v>ORD26001917</v>
      </c>
      <c r="AL1153">
        <f>IF(E1153&lt;&gt;"CAPTURE","",COUNTIF(Orders!$H:$H,AK1153))</f>
        <v>1</v>
      </c>
      <c r="AP1153" t="str">
        <f t="shared" si="215"/>
        <v>Matched to Order</v>
      </c>
      <c r="AQ1153">
        <f>IF(COUNTIF($A$2:A1153,A1153)=1,1,0)</f>
        <v>1</v>
      </c>
    </row>
    <row r="1154" spans="1:43" x14ac:dyDescent="0.3">
      <c r="A1154" t="s">
        <v>13168</v>
      </c>
      <c r="C1154" t="s">
        <v>13169</v>
      </c>
      <c r="D1154" s="1">
        <v>46272</v>
      </c>
      <c r="E1154" t="s">
        <v>11819</v>
      </c>
      <c r="F1154" t="s">
        <v>9</v>
      </c>
      <c r="G1154">
        <v>999</v>
      </c>
      <c r="H1154">
        <v>0</v>
      </c>
      <c r="I1154">
        <v>0</v>
      </c>
      <c r="J1154">
        <v>999</v>
      </c>
      <c r="K1154" s="1">
        <v>46274</v>
      </c>
      <c r="L1154" t="s">
        <v>13099</v>
      </c>
      <c r="M1154">
        <f t="shared" si="204"/>
        <v>1</v>
      </c>
      <c r="N1154">
        <f>COUNTIF(Orders!$A:$A,C1154)</f>
        <v>0</v>
      </c>
      <c r="P1154">
        <f>COUNTIF(Orders!$H:$H,UPPER(SUBSTITUTE(TRIM(C1154),"-","")))</f>
        <v>1</v>
      </c>
      <c r="R1154" t="str">
        <f t="shared" si="205"/>
        <v>Matched Order Reference</v>
      </c>
      <c r="S1154">
        <f t="shared" si="206"/>
        <v>1</v>
      </c>
      <c r="V1154" cm="1">
        <f t="array" ref="V1154">IF(E1154&lt;&gt;"CAPTURE",0,SUMPRODUCT((MDR_Rates!$A$2:$A$10=F1154)*(G1154&gt;MDR_Rates!$B$2:$B$10)*((MDR_Rates!$C$2:$C$10="")+(G1154&lt;=MDR_Rates!$C$2:$C$10))*MDR_Rates!$D$2:$D$10))</f>
        <v>0</v>
      </c>
      <c r="W1154">
        <f t="shared" si="207"/>
        <v>0</v>
      </c>
      <c r="X1154">
        <f t="shared" si="208"/>
        <v>0</v>
      </c>
      <c r="Y1154">
        <f t="shared" si="209"/>
        <v>0</v>
      </c>
      <c r="Z1154">
        <f t="shared" si="210"/>
        <v>0</v>
      </c>
      <c r="AG1154" t="str">
        <f t="shared" si="211"/>
        <v/>
      </c>
      <c r="AI1154" t="str">
        <f t="shared" si="212"/>
        <v/>
      </c>
      <c r="AJ1154" t="str">
        <f t="shared" si="213"/>
        <v/>
      </c>
      <c r="AK1154" t="str">
        <f t="shared" si="214"/>
        <v>ORD26001946</v>
      </c>
      <c r="AL1154">
        <f>IF(E1154&lt;&gt;"CAPTURE","",COUNTIF(Orders!$H:$H,AK1154))</f>
        <v>1</v>
      </c>
      <c r="AP1154" t="str">
        <f t="shared" si="215"/>
        <v>Matched to Order</v>
      </c>
      <c r="AQ1154">
        <f>IF(COUNTIF($A$2:A1154,A1154)=1,1,0)</f>
        <v>1</v>
      </c>
    </row>
    <row r="1155" spans="1:43" x14ac:dyDescent="0.3">
      <c r="A1155" t="s">
        <v>13170</v>
      </c>
      <c r="C1155" t="s">
        <v>4010</v>
      </c>
      <c r="D1155" s="1">
        <v>46272</v>
      </c>
      <c r="E1155" t="s">
        <v>11819</v>
      </c>
      <c r="F1155" t="s">
        <v>9</v>
      </c>
      <c r="G1155">
        <v>1348</v>
      </c>
      <c r="H1155">
        <v>0</v>
      </c>
      <c r="I1155">
        <v>0</v>
      </c>
      <c r="J1155">
        <v>1348</v>
      </c>
      <c r="K1155" s="1">
        <v>46274</v>
      </c>
      <c r="L1155" t="s">
        <v>13099</v>
      </c>
      <c r="M1155">
        <f t="shared" ref="M1155:M1218" si="216">COUNTIF($A:$A,A1155)</f>
        <v>1</v>
      </c>
      <c r="N1155">
        <f>COUNTIF(Orders!$A:$A,C1155)</f>
        <v>1</v>
      </c>
      <c r="P1155">
        <f>COUNTIF(Orders!$H:$H,UPPER(SUBSTITUTE(TRIM(C1155),"-","")))</f>
        <v>1</v>
      </c>
      <c r="R1155" t="str">
        <f t="shared" ref="R1155:R1218" si="217">IF(E1155="REFUND","Refund",IF(P1155=0,"Unmatched Order Reference","Matched Order Reference"))</f>
        <v>Matched Order Reference</v>
      </c>
      <c r="S1155">
        <f t="shared" ref="S1155:S1218" si="218">COUNTIFS($C$2:$C$5753,C1155,$E$2:$E$5753,"CAPTURE")</f>
        <v>1</v>
      </c>
      <c r="V1155" cm="1">
        <f t="array" ref="V1155">IF(E1155&lt;&gt;"CAPTURE",0,SUMPRODUCT((MDR_Rates!$A$2:$A$10=F1155)*(G1155&gt;MDR_Rates!$B$2:$B$10)*((MDR_Rates!$C$2:$C$10="")+(G1155&lt;=MDR_Rates!$C$2:$C$10))*MDR_Rates!$D$2:$D$10))</f>
        <v>0</v>
      </c>
      <c r="W1155">
        <f t="shared" ref="W1155:W1218" si="219">IF(E1155&lt;&gt;"CAPTURE",0,ROUND(G1155*V1155/100,2))</f>
        <v>0</v>
      </c>
      <c r="X1155">
        <f t="shared" ref="X1155:X1218" si="220">IF(E1155&lt;&gt;"CAPTURE",0,ROUND(W1155*18/100,2))</f>
        <v>0</v>
      </c>
      <c r="Y1155">
        <f t="shared" ref="Y1155:Y1218" si="221">IF(E1155&lt;&gt;"CAPTURE",0,ROUND(H1155-W1155,2))</f>
        <v>0</v>
      </c>
      <c r="Z1155">
        <f t="shared" ref="Z1155:Z1218" si="222">IF(E1155&lt;&gt;"CAPTURE",0,ROUND(I1155-X1155,2))</f>
        <v>0</v>
      </c>
      <c r="AG1155" t="str">
        <f t="shared" ref="AG1155:AG1218" si="223">IF(E1155&lt;&gt;"REFUND","",IF(COUNTIFS($A:$A,B1155,$E:$E,"CAPTURE")=0,"Missing Original Capture","Original Capture Found"))</f>
        <v/>
      </c>
      <c r="AI1155" t="str">
        <f t="shared" ref="AI1155:AI1218" si="224">IF(E1155="REFUND",_xlfn.MAXIFS($G:$G,$A:$A,B1155,$E:$E,"CAPTURE"),"")</f>
        <v/>
      </c>
      <c r="AJ1155" t="str">
        <f t="shared" ref="AJ1155:AJ1218" si="225">IF(E1155&lt;&gt;"REFUND","",IF(G1155&gt;AI1155,"Refund Exceeds Capture",IF(ABS(G1155-AI1155)&lt;0.01,"Full Refund","Partial Refund")))</f>
        <v/>
      </c>
      <c r="AK1155" t="str">
        <f t="shared" ref="AK1155:AK1218" si="226">UPPER(SUBSTITUTE(TRIM(C1155),"-",""))</f>
        <v>ORD26002007</v>
      </c>
      <c r="AL1155">
        <f>IF(E1155&lt;&gt;"CAPTURE","",COUNTIF(Orders!$H:$H,AK1155))</f>
        <v>1</v>
      </c>
      <c r="AP1155" t="str">
        <f t="shared" ref="AP1155:AP1218" si="227">IF(E1155&lt;&gt;"CAPTURE","",IF(M1155&gt;1,"Duplicate ID - Review",IF(AL1155=0,"Unmatched Order",IF(AL1155=1,"Matched to Order","Multiple Order Matches"))))</f>
        <v>Matched to Order</v>
      </c>
      <c r="AQ1155">
        <f>IF(COUNTIF($A$2:A1155,A1155)=1,1,0)</f>
        <v>1</v>
      </c>
    </row>
    <row r="1156" spans="1:43" x14ac:dyDescent="0.3">
      <c r="A1156" t="s">
        <v>13171</v>
      </c>
      <c r="C1156" t="s">
        <v>4061</v>
      </c>
      <c r="D1156" s="1">
        <v>46272</v>
      </c>
      <c r="E1156" t="s">
        <v>11819</v>
      </c>
      <c r="F1156" t="s">
        <v>9</v>
      </c>
      <c r="G1156">
        <v>1499</v>
      </c>
      <c r="H1156">
        <v>0</v>
      </c>
      <c r="I1156">
        <v>0</v>
      </c>
      <c r="J1156">
        <v>1499</v>
      </c>
      <c r="K1156" s="1">
        <v>46274</v>
      </c>
      <c r="L1156" t="s">
        <v>13099</v>
      </c>
      <c r="M1156">
        <f t="shared" si="216"/>
        <v>1</v>
      </c>
      <c r="N1156">
        <f>COUNTIF(Orders!$A:$A,C1156)</f>
        <v>1</v>
      </c>
      <c r="P1156">
        <f>COUNTIF(Orders!$H:$H,UPPER(SUBSTITUTE(TRIM(C1156),"-","")))</f>
        <v>1</v>
      </c>
      <c r="R1156" t="str">
        <f t="shared" si="217"/>
        <v>Matched Order Reference</v>
      </c>
      <c r="S1156">
        <f t="shared" si="218"/>
        <v>1</v>
      </c>
      <c r="V1156" cm="1">
        <f t="array" ref="V1156">IF(E1156&lt;&gt;"CAPTURE",0,SUMPRODUCT((MDR_Rates!$A$2:$A$10=F1156)*(G1156&gt;MDR_Rates!$B$2:$B$10)*((MDR_Rates!$C$2:$C$10="")+(G1156&lt;=MDR_Rates!$C$2:$C$10))*MDR_Rates!$D$2:$D$10))</f>
        <v>0</v>
      </c>
      <c r="W1156">
        <f t="shared" si="219"/>
        <v>0</v>
      </c>
      <c r="X1156">
        <f t="shared" si="220"/>
        <v>0</v>
      </c>
      <c r="Y1156">
        <f t="shared" si="221"/>
        <v>0</v>
      </c>
      <c r="Z1156">
        <f t="shared" si="222"/>
        <v>0</v>
      </c>
      <c r="AG1156" t="str">
        <f t="shared" si="223"/>
        <v/>
      </c>
      <c r="AI1156" t="str">
        <f t="shared" si="224"/>
        <v/>
      </c>
      <c r="AJ1156" t="str">
        <f t="shared" si="225"/>
        <v/>
      </c>
      <c r="AK1156" t="str">
        <f t="shared" si="226"/>
        <v>ORD26002033</v>
      </c>
      <c r="AL1156">
        <f>IF(E1156&lt;&gt;"CAPTURE","",COUNTIF(Orders!$H:$H,AK1156))</f>
        <v>1</v>
      </c>
      <c r="AP1156" t="str">
        <f t="shared" si="227"/>
        <v>Matched to Order</v>
      </c>
      <c r="AQ1156">
        <f>IF(COUNTIF($A$2:A1156,A1156)=1,1,0)</f>
        <v>1</v>
      </c>
    </row>
    <row r="1157" spans="1:43" x14ac:dyDescent="0.3">
      <c r="A1157" t="s">
        <v>13172</v>
      </c>
      <c r="C1157" t="s">
        <v>4209</v>
      </c>
      <c r="D1157" s="1">
        <v>46272</v>
      </c>
      <c r="E1157" t="s">
        <v>11819</v>
      </c>
      <c r="F1157" t="s">
        <v>9</v>
      </c>
      <c r="G1157">
        <v>798</v>
      </c>
      <c r="H1157">
        <v>0</v>
      </c>
      <c r="I1157">
        <v>0</v>
      </c>
      <c r="J1157">
        <v>798</v>
      </c>
      <c r="K1157" s="1">
        <v>46274</v>
      </c>
      <c r="L1157" t="s">
        <v>13099</v>
      </c>
      <c r="M1157">
        <f t="shared" si="216"/>
        <v>1</v>
      </c>
      <c r="N1157">
        <f>COUNTIF(Orders!$A:$A,C1157)</f>
        <v>1</v>
      </c>
      <c r="P1157">
        <f>COUNTIF(Orders!$H:$H,UPPER(SUBSTITUTE(TRIM(C1157),"-","")))</f>
        <v>1</v>
      </c>
      <c r="R1157" t="str">
        <f t="shared" si="217"/>
        <v>Matched Order Reference</v>
      </c>
      <c r="S1157">
        <f t="shared" si="218"/>
        <v>1</v>
      </c>
      <c r="V1157" cm="1">
        <f t="array" ref="V1157">IF(E1157&lt;&gt;"CAPTURE",0,SUMPRODUCT((MDR_Rates!$A$2:$A$10=F1157)*(G1157&gt;MDR_Rates!$B$2:$B$10)*((MDR_Rates!$C$2:$C$10="")+(G1157&lt;=MDR_Rates!$C$2:$C$10))*MDR_Rates!$D$2:$D$10))</f>
        <v>0</v>
      </c>
      <c r="W1157">
        <f t="shared" si="219"/>
        <v>0</v>
      </c>
      <c r="X1157">
        <f t="shared" si="220"/>
        <v>0</v>
      </c>
      <c r="Y1157">
        <f t="shared" si="221"/>
        <v>0</v>
      </c>
      <c r="Z1157">
        <f t="shared" si="222"/>
        <v>0</v>
      </c>
      <c r="AG1157" t="str">
        <f t="shared" si="223"/>
        <v/>
      </c>
      <c r="AI1157" t="str">
        <f t="shared" si="224"/>
        <v/>
      </c>
      <c r="AJ1157" t="str">
        <f t="shared" si="225"/>
        <v/>
      </c>
      <c r="AK1157" t="str">
        <f t="shared" si="226"/>
        <v>ORD26002108</v>
      </c>
      <c r="AL1157">
        <f>IF(E1157&lt;&gt;"CAPTURE","",COUNTIF(Orders!$H:$H,AK1157))</f>
        <v>1</v>
      </c>
      <c r="AP1157" t="str">
        <f t="shared" si="227"/>
        <v>Matched to Order</v>
      </c>
      <c r="AQ1157">
        <f>IF(COUNTIF($A$2:A1157,A1157)=1,1,0)</f>
        <v>1</v>
      </c>
    </row>
    <row r="1158" spans="1:43" x14ac:dyDescent="0.3">
      <c r="A1158" t="s">
        <v>13173</v>
      </c>
      <c r="C1158" t="s">
        <v>4226</v>
      </c>
      <c r="D1158" s="1">
        <v>46272</v>
      </c>
      <c r="E1158" t="s">
        <v>11819</v>
      </c>
      <c r="F1158" t="s">
        <v>17</v>
      </c>
      <c r="G1158">
        <v>2598</v>
      </c>
      <c r="H1158">
        <v>41.57</v>
      </c>
      <c r="I1158">
        <v>7.48</v>
      </c>
      <c r="J1158">
        <v>2548.9499999999998</v>
      </c>
      <c r="K1158" s="1">
        <v>46274</v>
      </c>
      <c r="L1158" t="s">
        <v>13099</v>
      </c>
      <c r="M1158">
        <f t="shared" si="216"/>
        <v>1</v>
      </c>
      <c r="N1158">
        <f>COUNTIF(Orders!$A:$A,C1158)</f>
        <v>1</v>
      </c>
      <c r="P1158">
        <f>COUNTIF(Orders!$H:$H,UPPER(SUBSTITUTE(TRIM(C1158),"-","")))</f>
        <v>1</v>
      </c>
      <c r="R1158" t="str">
        <f t="shared" si="217"/>
        <v>Matched Order Reference</v>
      </c>
      <c r="S1158">
        <f t="shared" si="218"/>
        <v>1</v>
      </c>
      <c r="V1158" cm="1">
        <f t="array" ref="V1158">IF(E1158&lt;&gt;"CAPTURE",0,SUMPRODUCT((MDR_Rates!$A$2:$A$10=F1158)*(G1158&gt;MDR_Rates!$B$2:$B$10)*((MDR_Rates!$C$2:$C$10="")+(G1158&lt;=MDR_Rates!$C$2:$C$10))*MDR_Rates!$D$2:$D$10))</f>
        <v>1.6</v>
      </c>
      <c r="W1158">
        <f t="shared" si="219"/>
        <v>41.57</v>
      </c>
      <c r="X1158">
        <f t="shared" si="220"/>
        <v>7.48</v>
      </c>
      <c r="Y1158">
        <f t="shared" si="221"/>
        <v>0</v>
      </c>
      <c r="Z1158">
        <f t="shared" si="222"/>
        <v>0</v>
      </c>
      <c r="AG1158" t="str">
        <f t="shared" si="223"/>
        <v/>
      </c>
      <c r="AI1158" t="str">
        <f t="shared" si="224"/>
        <v/>
      </c>
      <c r="AJ1158" t="str">
        <f t="shared" si="225"/>
        <v/>
      </c>
      <c r="AK1158" t="str">
        <f t="shared" si="226"/>
        <v>ORD26002117</v>
      </c>
      <c r="AL1158">
        <f>IF(E1158&lt;&gt;"CAPTURE","",COUNTIF(Orders!$H:$H,AK1158))</f>
        <v>1</v>
      </c>
      <c r="AP1158" t="str">
        <f t="shared" si="227"/>
        <v>Matched to Order</v>
      </c>
      <c r="AQ1158">
        <f>IF(COUNTIF($A$2:A1158,A1158)=1,1,0)</f>
        <v>1</v>
      </c>
    </row>
    <row r="1159" spans="1:43" x14ac:dyDescent="0.3">
      <c r="A1159" t="s">
        <v>13174</v>
      </c>
      <c r="C1159" t="s">
        <v>13175</v>
      </c>
      <c r="D1159" s="1">
        <v>46272</v>
      </c>
      <c r="E1159" t="s">
        <v>11819</v>
      </c>
      <c r="F1159" t="s">
        <v>9</v>
      </c>
      <c r="G1159">
        <v>1299</v>
      </c>
      <c r="H1159">
        <v>0</v>
      </c>
      <c r="I1159">
        <v>0</v>
      </c>
      <c r="J1159">
        <v>1299</v>
      </c>
      <c r="K1159" s="1">
        <v>46274</v>
      </c>
      <c r="L1159" t="s">
        <v>13099</v>
      </c>
      <c r="M1159">
        <f t="shared" si="216"/>
        <v>1</v>
      </c>
      <c r="N1159">
        <f>COUNTIF(Orders!$A:$A,C1159)</f>
        <v>0</v>
      </c>
      <c r="P1159">
        <f>COUNTIF(Orders!$H:$H,UPPER(SUBSTITUTE(TRIM(C1159),"-","")))</f>
        <v>1</v>
      </c>
      <c r="R1159" t="str">
        <f t="shared" si="217"/>
        <v>Matched Order Reference</v>
      </c>
      <c r="S1159">
        <f t="shared" si="218"/>
        <v>1</v>
      </c>
      <c r="V1159" cm="1">
        <f t="array" ref="V1159">IF(E1159&lt;&gt;"CAPTURE",0,SUMPRODUCT((MDR_Rates!$A$2:$A$10=F1159)*(G1159&gt;MDR_Rates!$B$2:$B$10)*((MDR_Rates!$C$2:$C$10="")+(G1159&lt;=MDR_Rates!$C$2:$C$10))*MDR_Rates!$D$2:$D$10))</f>
        <v>0</v>
      </c>
      <c r="W1159">
        <f t="shared" si="219"/>
        <v>0</v>
      </c>
      <c r="X1159">
        <f t="shared" si="220"/>
        <v>0</v>
      </c>
      <c r="Y1159">
        <f t="shared" si="221"/>
        <v>0</v>
      </c>
      <c r="Z1159">
        <f t="shared" si="222"/>
        <v>0</v>
      </c>
      <c r="AG1159" t="str">
        <f t="shared" si="223"/>
        <v/>
      </c>
      <c r="AI1159" t="str">
        <f t="shared" si="224"/>
        <v/>
      </c>
      <c r="AJ1159" t="str">
        <f t="shared" si="225"/>
        <v/>
      </c>
      <c r="AK1159" t="str">
        <f t="shared" si="226"/>
        <v>ORD26002143</v>
      </c>
      <c r="AL1159">
        <f>IF(E1159&lt;&gt;"CAPTURE","",COUNTIF(Orders!$H:$H,AK1159))</f>
        <v>1</v>
      </c>
      <c r="AP1159" t="str">
        <f t="shared" si="227"/>
        <v>Matched to Order</v>
      </c>
      <c r="AQ1159">
        <f>IF(COUNTIF($A$2:A1159,A1159)=1,1,0)</f>
        <v>1</v>
      </c>
    </row>
    <row r="1160" spans="1:43" x14ac:dyDescent="0.3">
      <c r="A1160" t="s">
        <v>13176</v>
      </c>
      <c r="C1160" t="s">
        <v>4288</v>
      </c>
      <c r="D1160" s="1">
        <v>46272</v>
      </c>
      <c r="E1160" t="s">
        <v>11819</v>
      </c>
      <c r="F1160" t="s">
        <v>44</v>
      </c>
      <c r="G1160">
        <v>349</v>
      </c>
      <c r="H1160">
        <v>6.63</v>
      </c>
      <c r="I1160">
        <v>1.19</v>
      </c>
      <c r="J1160">
        <v>341.18</v>
      </c>
      <c r="K1160" s="1">
        <v>46274</v>
      </c>
      <c r="L1160" t="s">
        <v>13099</v>
      </c>
      <c r="M1160">
        <f t="shared" si="216"/>
        <v>1</v>
      </c>
      <c r="N1160">
        <f>COUNTIF(Orders!$A:$A,C1160)</f>
        <v>1</v>
      </c>
      <c r="P1160">
        <f>COUNTIF(Orders!$H:$H,UPPER(SUBSTITUTE(TRIM(C1160),"-","")))</f>
        <v>1</v>
      </c>
      <c r="R1160" t="str">
        <f t="shared" si="217"/>
        <v>Matched Order Reference</v>
      </c>
      <c r="S1160">
        <f t="shared" si="218"/>
        <v>1</v>
      </c>
      <c r="V1160" cm="1">
        <f t="array" ref="V1160">IF(E1160&lt;&gt;"CAPTURE",0,SUMPRODUCT((MDR_Rates!$A$2:$A$10=F1160)*(G1160&gt;MDR_Rates!$B$2:$B$10)*((MDR_Rates!$C$2:$C$10="")+(G1160&lt;=MDR_Rates!$C$2:$C$10))*MDR_Rates!$D$2:$D$10))</f>
        <v>1.9</v>
      </c>
      <c r="W1160">
        <f t="shared" si="219"/>
        <v>6.63</v>
      </c>
      <c r="X1160">
        <f t="shared" si="220"/>
        <v>1.19</v>
      </c>
      <c r="Y1160">
        <f t="shared" si="221"/>
        <v>0</v>
      </c>
      <c r="Z1160">
        <f t="shared" si="222"/>
        <v>0</v>
      </c>
      <c r="AG1160" t="str">
        <f t="shared" si="223"/>
        <v/>
      </c>
      <c r="AI1160" t="str">
        <f t="shared" si="224"/>
        <v/>
      </c>
      <c r="AJ1160" t="str">
        <f t="shared" si="225"/>
        <v/>
      </c>
      <c r="AK1160" t="str">
        <f t="shared" si="226"/>
        <v>ORD26002148</v>
      </c>
      <c r="AL1160">
        <f>IF(E1160&lt;&gt;"CAPTURE","",COUNTIF(Orders!$H:$H,AK1160))</f>
        <v>1</v>
      </c>
      <c r="AP1160" t="str">
        <f t="shared" si="227"/>
        <v>Matched to Order</v>
      </c>
      <c r="AQ1160">
        <f>IF(COUNTIF($A$2:A1160,A1160)=1,1,0)</f>
        <v>1</v>
      </c>
    </row>
    <row r="1161" spans="1:43" x14ac:dyDescent="0.3">
      <c r="A1161" t="s">
        <v>13177</v>
      </c>
      <c r="C1161" t="s">
        <v>13178</v>
      </c>
      <c r="D1161" s="1">
        <v>46272</v>
      </c>
      <c r="E1161" t="s">
        <v>11819</v>
      </c>
      <c r="F1161" t="s">
        <v>44</v>
      </c>
      <c r="G1161">
        <v>5498</v>
      </c>
      <c r="H1161">
        <v>93.47</v>
      </c>
      <c r="I1161">
        <v>16.82</v>
      </c>
      <c r="J1161">
        <v>5387.71</v>
      </c>
      <c r="K1161" s="1">
        <v>46274</v>
      </c>
      <c r="L1161" t="s">
        <v>13099</v>
      </c>
      <c r="M1161">
        <f t="shared" si="216"/>
        <v>1</v>
      </c>
      <c r="N1161">
        <f>COUNTIF(Orders!$A:$A,C1161)</f>
        <v>0</v>
      </c>
      <c r="P1161">
        <f>COUNTIF(Orders!$H:$H,UPPER(SUBSTITUTE(TRIM(C1161),"-","")))</f>
        <v>1</v>
      </c>
      <c r="R1161" t="str">
        <f t="shared" si="217"/>
        <v>Matched Order Reference</v>
      </c>
      <c r="S1161">
        <f t="shared" si="218"/>
        <v>1</v>
      </c>
      <c r="V1161" cm="1">
        <f t="array" ref="V1161">IF(E1161&lt;&gt;"CAPTURE",0,SUMPRODUCT((MDR_Rates!$A$2:$A$10=F1161)*(G1161&gt;MDR_Rates!$B$2:$B$10)*((MDR_Rates!$C$2:$C$10="")+(G1161&lt;=MDR_Rates!$C$2:$C$10))*MDR_Rates!$D$2:$D$10))</f>
        <v>1.7</v>
      </c>
      <c r="W1161">
        <f t="shared" si="219"/>
        <v>93.47</v>
      </c>
      <c r="X1161">
        <f t="shared" si="220"/>
        <v>16.82</v>
      </c>
      <c r="Y1161">
        <f t="shared" si="221"/>
        <v>0</v>
      </c>
      <c r="Z1161">
        <f t="shared" si="222"/>
        <v>0</v>
      </c>
      <c r="AG1161" t="str">
        <f t="shared" si="223"/>
        <v/>
      </c>
      <c r="AI1161" t="str">
        <f t="shared" si="224"/>
        <v/>
      </c>
      <c r="AJ1161" t="str">
        <f t="shared" si="225"/>
        <v/>
      </c>
      <c r="AK1161" t="str">
        <f t="shared" si="226"/>
        <v>ORD26002166</v>
      </c>
      <c r="AL1161">
        <f>IF(E1161&lt;&gt;"CAPTURE","",COUNTIF(Orders!$H:$H,AK1161))</f>
        <v>1</v>
      </c>
      <c r="AP1161" t="str">
        <f t="shared" si="227"/>
        <v>Matched to Order</v>
      </c>
      <c r="AQ1161">
        <f>IF(COUNTIF($A$2:A1161,A1161)=1,1,0)</f>
        <v>1</v>
      </c>
    </row>
    <row r="1162" spans="1:43" x14ac:dyDescent="0.3">
      <c r="A1162" t="s">
        <v>13179</v>
      </c>
      <c r="C1162" t="s">
        <v>4565</v>
      </c>
      <c r="D1162" s="1">
        <v>46272</v>
      </c>
      <c r="E1162" t="s">
        <v>11819</v>
      </c>
      <c r="F1162" t="s">
        <v>33</v>
      </c>
      <c r="G1162">
        <v>349</v>
      </c>
      <c r="H1162">
        <v>5.24</v>
      </c>
      <c r="I1162">
        <v>0.94</v>
      </c>
      <c r="J1162">
        <v>342.82</v>
      </c>
      <c r="K1162" s="1">
        <v>46274</v>
      </c>
      <c r="L1162" t="s">
        <v>13099</v>
      </c>
      <c r="M1162">
        <f t="shared" si="216"/>
        <v>1</v>
      </c>
      <c r="N1162">
        <f>COUNTIF(Orders!$A:$A,C1162)</f>
        <v>1</v>
      </c>
      <c r="P1162">
        <f>COUNTIF(Orders!$H:$H,UPPER(SUBSTITUTE(TRIM(C1162),"-","")))</f>
        <v>1</v>
      </c>
      <c r="R1162" t="str">
        <f t="shared" si="217"/>
        <v>Matched Order Reference</v>
      </c>
      <c r="S1162">
        <f t="shared" si="218"/>
        <v>1</v>
      </c>
      <c r="V1162" cm="1">
        <f t="array" ref="V1162">IF(E1162&lt;&gt;"CAPTURE",0,SUMPRODUCT((MDR_Rates!$A$2:$A$10=F1162)*(G1162&gt;MDR_Rates!$B$2:$B$10)*((MDR_Rates!$C$2:$C$10="")+(G1162&lt;=MDR_Rates!$C$2:$C$10))*MDR_Rates!$D$2:$D$10))</f>
        <v>1.5</v>
      </c>
      <c r="W1162">
        <f t="shared" si="219"/>
        <v>5.24</v>
      </c>
      <c r="X1162">
        <f t="shared" si="220"/>
        <v>0.94</v>
      </c>
      <c r="Y1162">
        <f t="shared" si="221"/>
        <v>0</v>
      </c>
      <c r="Z1162">
        <f t="shared" si="222"/>
        <v>0</v>
      </c>
      <c r="AG1162" t="str">
        <f t="shared" si="223"/>
        <v/>
      </c>
      <c r="AI1162" t="str">
        <f t="shared" si="224"/>
        <v/>
      </c>
      <c r="AJ1162" t="str">
        <f t="shared" si="225"/>
        <v/>
      </c>
      <c r="AK1162" t="str">
        <f t="shared" si="226"/>
        <v>ORD26002288</v>
      </c>
      <c r="AL1162">
        <f>IF(E1162&lt;&gt;"CAPTURE","",COUNTIF(Orders!$H:$H,AK1162))</f>
        <v>1</v>
      </c>
      <c r="AP1162" t="str">
        <f t="shared" si="227"/>
        <v>Matched to Order</v>
      </c>
      <c r="AQ1162">
        <f>IF(COUNTIF($A$2:A1162,A1162)=1,1,0)</f>
        <v>1</v>
      </c>
    </row>
    <row r="1163" spans="1:43" x14ac:dyDescent="0.3">
      <c r="A1163" t="s">
        <v>13180</v>
      </c>
      <c r="C1163" t="s">
        <v>4688</v>
      </c>
      <c r="D1163" s="1">
        <v>46272</v>
      </c>
      <c r="E1163" t="s">
        <v>11819</v>
      </c>
      <c r="F1163" t="s">
        <v>33</v>
      </c>
      <c r="G1163">
        <v>4798</v>
      </c>
      <c r="H1163">
        <v>57.58</v>
      </c>
      <c r="I1163">
        <v>10.36</v>
      </c>
      <c r="J1163">
        <v>4730.0600000000004</v>
      </c>
      <c r="K1163" s="1">
        <v>46274</v>
      </c>
      <c r="L1163" t="s">
        <v>13099</v>
      </c>
      <c r="M1163">
        <f t="shared" si="216"/>
        <v>1</v>
      </c>
      <c r="N1163">
        <f>COUNTIF(Orders!$A:$A,C1163)</f>
        <v>1</v>
      </c>
      <c r="P1163">
        <f>COUNTIF(Orders!$H:$H,UPPER(SUBSTITUTE(TRIM(C1163),"-","")))</f>
        <v>1</v>
      </c>
      <c r="R1163" t="str">
        <f t="shared" si="217"/>
        <v>Matched Order Reference</v>
      </c>
      <c r="S1163">
        <f t="shared" si="218"/>
        <v>1</v>
      </c>
      <c r="V1163" cm="1">
        <f t="array" ref="V1163">IF(E1163&lt;&gt;"CAPTURE",0,SUMPRODUCT((MDR_Rates!$A$2:$A$10=F1163)*(G1163&gt;MDR_Rates!$B$2:$B$10)*((MDR_Rates!$C$2:$C$10="")+(G1163&lt;=MDR_Rates!$C$2:$C$10))*MDR_Rates!$D$2:$D$10))</f>
        <v>1.2</v>
      </c>
      <c r="W1163">
        <f t="shared" si="219"/>
        <v>57.58</v>
      </c>
      <c r="X1163">
        <f t="shared" si="220"/>
        <v>10.36</v>
      </c>
      <c r="Y1163">
        <f t="shared" si="221"/>
        <v>0</v>
      </c>
      <c r="Z1163">
        <f t="shared" si="222"/>
        <v>0</v>
      </c>
      <c r="AG1163" t="str">
        <f t="shared" si="223"/>
        <v/>
      </c>
      <c r="AI1163" t="str">
        <f t="shared" si="224"/>
        <v/>
      </c>
      <c r="AJ1163" t="str">
        <f t="shared" si="225"/>
        <v/>
      </c>
      <c r="AK1163" t="str">
        <f t="shared" si="226"/>
        <v>ORD26002350</v>
      </c>
      <c r="AL1163">
        <f>IF(E1163&lt;&gt;"CAPTURE","",COUNTIF(Orders!$H:$H,AK1163))</f>
        <v>1</v>
      </c>
      <c r="AP1163" t="str">
        <f t="shared" si="227"/>
        <v>Matched to Order</v>
      </c>
      <c r="AQ1163">
        <f>IF(COUNTIF($A$2:A1163,A1163)=1,1,0)</f>
        <v>1</v>
      </c>
    </row>
    <row r="1164" spans="1:43" x14ac:dyDescent="0.3">
      <c r="A1164" t="s">
        <v>13181</v>
      </c>
      <c r="C1164" t="s">
        <v>13182</v>
      </c>
      <c r="D1164" s="1">
        <v>46272</v>
      </c>
      <c r="E1164" t="s">
        <v>11819</v>
      </c>
      <c r="F1164" t="s">
        <v>17</v>
      </c>
      <c r="G1164">
        <v>4298</v>
      </c>
      <c r="H1164">
        <v>68.77</v>
      </c>
      <c r="I1164">
        <v>12.38</v>
      </c>
      <c r="J1164">
        <v>4216.8500000000004</v>
      </c>
      <c r="K1164" s="1">
        <v>46274</v>
      </c>
      <c r="L1164" t="s">
        <v>13099</v>
      </c>
      <c r="M1164">
        <f t="shared" si="216"/>
        <v>1</v>
      </c>
      <c r="N1164">
        <f>COUNTIF(Orders!$A:$A,C1164)</f>
        <v>1</v>
      </c>
      <c r="P1164">
        <f>COUNTIF(Orders!$H:$H,UPPER(SUBSTITUTE(TRIM(C1164),"-","")))</f>
        <v>1</v>
      </c>
      <c r="R1164" t="str">
        <f t="shared" si="217"/>
        <v>Matched Order Reference</v>
      </c>
      <c r="S1164">
        <f t="shared" si="218"/>
        <v>1</v>
      </c>
      <c r="V1164" cm="1">
        <f t="array" ref="V1164">IF(E1164&lt;&gt;"CAPTURE",0,SUMPRODUCT((MDR_Rates!$A$2:$A$10=F1164)*(G1164&gt;MDR_Rates!$B$2:$B$10)*((MDR_Rates!$C$2:$C$10="")+(G1164&lt;=MDR_Rates!$C$2:$C$10))*MDR_Rates!$D$2:$D$10))</f>
        <v>1.6</v>
      </c>
      <c r="W1164">
        <f t="shared" si="219"/>
        <v>68.77</v>
      </c>
      <c r="X1164">
        <f t="shared" si="220"/>
        <v>12.38</v>
      </c>
      <c r="Y1164">
        <f t="shared" si="221"/>
        <v>0</v>
      </c>
      <c r="Z1164">
        <f t="shared" si="222"/>
        <v>0</v>
      </c>
      <c r="AG1164" t="str">
        <f t="shared" si="223"/>
        <v/>
      </c>
      <c r="AI1164" t="str">
        <f t="shared" si="224"/>
        <v/>
      </c>
      <c r="AJ1164" t="str">
        <f t="shared" si="225"/>
        <v/>
      </c>
      <c r="AK1164" t="str">
        <f t="shared" si="226"/>
        <v>ORD26002367</v>
      </c>
      <c r="AL1164">
        <f>IF(E1164&lt;&gt;"CAPTURE","",COUNTIF(Orders!$H:$H,AK1164))</f>
        <v>1</v>
      </c>
      <c r="AP1164" t="str">
        <f t="shared" si="227"/>
        <v>Matched to Order</v>
      </c>
      <c r="AQ1164">
        <f>IF(COUNTIF($A$2:A1164,A1164)=1,1,0)</f>
        <v>1</v>
      </c>
    </row>
    <row r="1165" spans="1:43" x14ac:dyDescent="0.3">
      <c r="A1165" t="s">
        <v>13183</v>
      </c>
      <c r="C1165" t="s">
        <v>4755</v>
      </c>
      <c r="D1165" s="1">
        <v>46272</v>
      </c>
      <c r="E1165" t="s">
        <v>11819</v>
      </c>
      <c r="F1165" t="s">
        <v>9</v>
      </c>
      <c r="G1165">
        <v>349</v>
      </c>
      <c r="H1165">
        <v>0</v>
      </c>
      <c r="I1165">
        <v>0</v>
      </c>
      <c r="J1165">
        <v>349</v>
      </c>
      <c r="K1165" s="1">
        <v>46274</v>
      </c>
      <c r="L1165" t="s">
        <v>13099</v>
      </c>
      <c r="M1165">
        <f t="shared" si="216"/>
        <v>1</v>
      </c>
      <c r="N1165">
        <f>COUNTIF(Orders!$A:$A,C1165)</f>
        <v>1</v>
      </c>
      <c r="P1165">
        <f>COUNTIF(Orders!$H:$H,UPPER(SUBSTITUTE(TRIM(C1165),"-","")))</f>
        <v>1</v>
      </c>
      <c r="R1165" t="str">
        <f t="shared" si="217"/>
        <v>Matched Order Reference</v>
      </c>
      <c r="S1165">
        <f t="shared" si="218"/>
        <v>1</v>
      </c>
      <c r="V1165" cm="1">
        <f t="array" ref="V1165">IF(E1165&lt;&gt;"CAPTURE",0,SUMPRODUCT((MDR_Rates!$A$2:$A$10=F1165)*(G1165&gt;MDR_Rates!$B$2:$B$10)*((MDR_Rates!$C$2:$C$10="")+(G1165&lt;=MDR_Rates!$C$2:$C$10))*MDR_Rates!$D$2:$D$10))</f>
        <v>0</v>
      </c>
      <c r="W1165">
        <f t="shared" si="219"/>
        <v>0</v>
      </c>
      <c r="X1165">
        <f t="shared" si="220"/>
        <v>0</v>
      </c>
      <c r="Y1165">
        <f t="shared" si="221"/>
        <v>0</v>
      </c>
      <c r="Z1165">
        <f t="shared" si="222"/>
        <v>0</v>
      </c>
      <c r="AG1165" t="str">
        <f t="shared" si="223"/>
        <v/>
      </c>
      <c r="AI1165" t="str">
        <f t="shared" si="224"/>
        <v/>
      </c>
      <c r="AJ1165" t="str">
        <f t="shared" si="225"/>
        <v/>
      </c>
      <c r="AK1165" t="str">
        <f t="shared" si="226"/>
        <v>ORD26002384</v>
      </c>
      <c r="AL1165">
        <f>IF(E1165&lt;&gt;"CAPTURE","",COUNTIF(Orders!$H:$H,AK1165))</f>
        <v>1</v>
      </c>
      <c r="AP1165" t="str">
        <f t="shared" si="227"/>
        <v>Matched to Order</v>
      </c>
      <c r="AQ1165">
        <f>IF(COUNTIF($A$2:A1165,A1165)=1,1,0)</f>
        <v>1</v>
      </c>
    </row>
    <row r="1166" spans="1:43" x14ac:dyDescent="0.3">
      <c r="A1166" t="s">
        <v>13184</v>
      </c>
      <c r="C1166" t="s">
        <v>4797</v>
      </c>
      <c r="D1166" s="1">
        <v>46272</v>
      </c>
      <c r="E1166" t="s">
        <v>11819</v>
      </c>
      <c r="F1166" t="s">
        <v>17</v>
      </c>
      <c r="G1166">
        <v>3947</v>
      </c>
      <c r="H1166">
        <v>63.15</v>
      </c>
      <c r="I1166">
        <v>11.37</v>
      </c>
      <c r="J1166">
        <v>3872.48</v>
      </c>
      <c r="K1166" s="1">
        <v>46274</v>
      </c>
      <c r="L1166" t="s">
        <v>13099</v>
      </c>
      <c r="M1166">
        <f t="shared" si="216"/>
        <v>1</v>
      </c>
      <c r="N1166">
        <f>COUNTIF(Orders!$A:$A,C1166)</f>
        <v>1</v>
      </c>
      <c r="P1166">
        <f>COUNTIF(Orders!$H:$H,UPPER(SUBSTITUTE(TRIM(C1166),"-","")))</f>
        <v>1</v>
      </c>
      <c r="R1166" t="str">
        <f t="shared" si="217"/>
        <v>Matched Order Reference</v>
      </c>
      <c r="S1166">
        <f t="shared" si="218"/>
        <v>1</v>
      </c>
      <c r="V1166" cm="1">
        <f t="array" ref="V1166">IF(E1166&lt;&gt;"CAPTURE",0,SUMPRODUCT((MDR_Rates!$A$2:$A$10=F1166)*(G1166&gt;MDR_Rates!$B$2:$B$10)*((MDR_Rates!$C$2:$C$10="")+(G1166&lt;=MDR_Rates!$C$2:$C$10))*MDR_Rates!$D$2:$D$10))</f>
        <v>1.6</v>
      </c>
      <c r="W1166">
        <f t="shared" si="219"/>
        <v>63.15</v>
      </c>
      <c r="X1166">
        <f t="shared" si="220"/>
        <v>11.37</v>
      </c>
      <c r="Y1166">
        <f t="shared" si="221"/>
        <v>0</v>
      </c>
      <c r="Z1166">
        <f t="shared" si="222"/>
        <v>0</v>
      </c>
      <c r="AG1166" t="str">
        <f t="shared" si="223"/>
        <v/>
      </c>
      <c r="AI1166" t="str">
        <f t="shared" si="224"/>
        <v/>
      </c>
      <c r="AJ1166" t="str">
        <f t="shared" si="225"/>
        <v/>
      </c>
      <c r="AK1166" t="str">
        <f t="shared" si="226"/>
        <v>ORD26002405</v>
      </c>
      <c r="AL1166">
        <f>IF(E1166&lt;&gt;"CAPTURE","",COUNTIF(Orders!$H:$H,AK1166))</f>
        <v>1</v>
      </c>
      <c r="AP1166" t="str">
        <f t="shared" si="227"/>
        <v>Matched to Order</v>
      </c>
      <c r="AQ1166">
        <f>IF(COUNTIF($A$2:A1166,A1166)=1,1,0)</f>
        <v>1</v>
      </c>
    </row>
    <row r="1167" spans="1:43" x14ac:dyDescent="0.3">
      <c r="A1167" t="s">
        <v>13185</v>
      </c>
      <c r="C1167" t="s">
        <v>4825</v>
      </c>
      <c r="D1167" s="1">
        <v>46272</v>
      </c>
      <c r="E1167" t="s">
        <v>11819</v>
      </c>
      <c r="F1167" t="s">
        <v>9</v>
      </c>
      <c r="G1167">
        <v>3097</v>
      </c>
      <c r="H1167">
        <v>9.2899999999999991</v>
      </c>
      <c r="I1167">
        <v>1.67</v>
      </c>
      <c r="J1167">
        <v>3086.04</v>
      </c>
      <c r="K1167" s="1">
        <v>46274</v>
      </c>
      <c r="L1167" t="s">
        <v>13099</v>
      </c>
      <c r="M1167">
        <f t="shared" si="216"/>
        <v>1</v>
      </c>
      <c r="N1167">
        <f>COUNTIF(Orders!$A:$A,C1167)</f>
        <v>1</v>
      </c>
      <c r="P1167">
        <f>COUNTIF(Orders!$H:$H,UPPER(SUBSTITUTE(TRIM(C1167),"-","")))</f>
        <v>1</v>
      </c>
      <c r="R1167" t="str">
        <f t="shared" si="217"/>
        <v>Matched Order Reference</v>
      </c>
      <c r="S1167">
        <f t="shared" si="218"/>
        <v>1</v>
      </c>
      <c r="V1167" cm="1">
        <f t="array" ref="V1167">IF(E1167&lt;&gt;"CAPTURE",0,SUMPRODUCT((MDR_Rates!$A$2:$A$10=F1167)*(G1167&gt;MDR_Rates!$B$2:$B$10)*((MDR_Rates!$C$2:$C$10="")+(G1167&lt;=MDR_Rates!$C$2:$C$10))*MDR_Rates!$D$2:$D$10))</f>
        <v>0.3</v>
      </c>
      <c r="W1167">
        <f t="shared" si="219"/>
        <v>9.2899999999999991</v>
      </c>
      <c r="X1167">
        <f t="shared" si="220"/>
        <v>1.67</v>
      </c>
      <c r="Y1167">
        <f t="shared" si="221"/>
        <v>0</v>
      </c>
      <c r="Z1167">
        <f t="shared" si="222"/>
        <v>0</v>
      </c>
      <c r="AG1167" t="str">
        <f t="shared" si="223"/>
        <v/>
      </c>
      <c r="AI1167" t="str">
        <f t="shared" si="224"/>
        <v/>
      </c>
      <c r="AJ1167" t="str">
        <f t="shared" si="225"/>
        <v/>
      </c>
      <c r="AK1167" t="str">
        <f t="shared" si="226"/>
        <v>ORD26002420</v>
      </c>
      <c r="AL1167">
        <f>IF(E1167&lt;&gt;"CAPTURE","",COUNTIF(Orders!$H:$H,AK1167))</f>
        <v>1</v>
      </c>
      <c r="AP1167" t="str">
        <f t="shared" si="227"/>
        <v>Matched to Order</v>
      </c>
      <c r="AQ1167">
        <f>IF(COUNTIF($A$2:A1167,A1167)=1,1,0)</f>
        <v>1</v>
      </c>
    </row>
    <row r="1168" spans="1:43" x14ac:dyDescent="0.3">
      <c r="A1168" t="s">
        <v>13186</v>
      </c>
      <c r="C1168" t="s">
        <v>4951</v>
      </c>
      <c r="D1168" s="1">
        <v>46272</v>
      </c>
      <c r="E1168" t="s">
        <v>11819</v>
      </c>
      <c r="F1168" t="s">
        <v>33</v>
      </c>
      <c r="G1168">
        <v>999</v>
      </c>
      <c r="H1168">
        <v>14.99</v>
      </c>
      <c r="I1168">
        <v>2.7</v>
      </c>
      <c r="J1168">
        <v>981.31</v>
      </c>
      <c r="K1168" s="1">
        <v>46274</v>
      </c>
      <c r="L1168" t="s">
        <v>13099</v>
      </c>
      <c r="M1168">
        <f t="shared" si="216"/>
        <v>1</v>
      </c>
      <c r="N1168">
        <f>COUNTIF(Orders!$A:$A,C1168)</f>
        <v>1</v>
      </c>
      <c r="P1168">
        <f>COUNTIF(Orders!$H:$H,UPPER(SUBSTITUTE(TRIM(C1168),"-","")))</f>
        <v>1</v>
      </c>
      <c r="R1168" t="str">
        <f t="shared" si="217"/>
        <v>Matched Order Reference</v>
      </c>
      <c r="S1168">
        <f t="shared" si="218"/>
        <v>1</v>
      </c>
      <c r="V1168" cm="1">
        <f t="array" ref="V1168">IF(E1168&lt;&gt;"CAPTURE",0,SUMPRODUCT((MDR_Rates!$A$2:$A$10=F1168)*(G1168&gt;MDR_Rates!$B$2:$B$10)*((MDR_Rates!$C$2:$C$10="")+(G1168&lt;=MDR_Rates!$C$2:$C$10))*MDR_Rates!$D$2:$D$10))</f>
        <v>1.5</v>
      </c>
      <c r="W1168">
        <f t="shared" si="219"/>
        <v>14.99</v>
      </c>
      <c r="X1168">
        <f t="shared" si="220"/>
        <v>2.7</v>
      </c>
      <c r="Y1168">
        <f t="shared" si="221"/>
        <v>0</v>
      </c>
      <c r="Z1168">
        <f t="shared" si="222"/>
        <v>0</v>
      </c>
      <c r="AG1168" t="str">
        <f t="shared" si="223"/>
        <v/>
      </c>
      <c r="AI1168" t="str">
        <f t="shared" si="224"/>
        <v/>
      </c>
      <c r="AJ1168" t="str">
        <f t="shared" si="225"/>
        <v/>
      </c>
      <c r="AK1168" t="str">
        <f t="shared" si="226"/>
        <v>ORD26002484</v>
      </c>
      <c r="AL1168">
        <f>IF(E1168&lt;&gt;"CAPTURE","",COUNTIF(Orders!$H:$H,AK1168))</f>
        <v>1</v>
      </c>
      <c r="AP1168" t="str">
        <f t="shared" si="227"/>
        <v>Matched to Order</v>
      </c>
      <c r="AQ1168">
        <f>IF(COUNTIF($A$2:A1168,A1168)=1,1,0)</f>
        <v>1</v>
      </c>
    </row>
    <row r="1169" spans="1:43" x14ac:dyDescent="0.3">
      <c r="A1169" t="s">
        <v>13187</v>
      </c>
      <c r="C1169" t="s">
        <v>5017</v>
      </c>
      <c r="D1169" s="1">
        <v>46272</v>
      </c>
      <c r="E1169" t="s">
        <v>11819</v>
      </c>
      <c r="F1169" t="s">
        <v>33</v>
      </c>
      <c r="G1169">
        <v>1598</v>
      </c>
      <c r="H1169">
        <v>23.97</v>
      </c>
      <c r="I1169">
        <v>4.3099999999999996</v>
      </c>
      <c r="J1169">
        <v>1569.72</v>
      </c>
      <c r="K1169" s="1">
        <v>46274</v>
      </c>
      <c r="L1169" t="s">
        <v>13099</v>
      </c>
      <c r="M1169">
        <f t="shared" si="216"/>
        <v>1</v>
      </c>
      <c r="N1169">
        <f>COUNTIF(Orders!$A:$A,C1169)</f>
        <v>1</v>
      </c>
      <c r="P1169">
        <f>COUNTIF(Orders!$H:$H,UPPER(SUBSTITUTE(TRIM(C1169),"-","")))</f>
        <v>1</v>
      </c>
      <c r="R1169" t="str">
        <f t="shared" si="217"/>
        <v>Matched Order Reference</v>
      </c>
      <c r="S1169">
        <f t="shared" si="218"/>
        <v>1</v>
      </c>
      <c r="V1169" cm="1">
        <f t="array" ref="V1169">IF(E1169&lt;&gt;"CAPTURE",0,SUMPRODUCT((MDR_Rates!$A$2:$A$10=F1169)*(G1169&gt;MDR_Rates!$B$2:$B$10)*((MDR_Rates!$C$2:$C$10="")+(G1169&lt;=MDR_Rates!$C$2:$C$10))*MDR_Rates!$D$2:$D$10))</f>
        <v>1.5</v>
      </c>
      <c r="W1169">
        <f t="shared" si="219"/>
        <v>23.97</v>
      </c>
      <c r="X1169">
        <f t="shared" si="220"/>
        <v>4.3099999999999996</v>
      </c>
      <c r="Y1169">
        <f t="shared" si="221"/>
        <v>0</v>
      </c>
      <c r="Z1169">
        <f t="shared" si="222"/>
        <v>0</v>
      </c>
      <c r="AG1169" t="str">
        <f t="shared" si="223"/>
        <v/>
      </c>
      <c r="AI1169" t="str">
        <f t="shared" si="224"/>
        <v/>
      </c>
      <c r="AJ1169" t="str">
        <f t="shared" si="225"/>
        <v/>
      </c>
      <c r="AK1169" t="str">
        <f t="shared" si="226"/>
        <v>ORD26002518</v>
      </c>
      <c r="AL1169">
        <f>IF(E1169&lt;&gt;"CAPTURE","",COUNTIF(Orders!$H:$H,AK1169))</f>
        <v>1</v>
      </c>
      <c r="AP1169" t="str">
        <f t="shared" si="227"/>
        <v>Matched to Order</v>
      </c>
      <c r="AQ1169">
        <f>IF(COUNTIF($A$2:A1169,A1169)=1,1,0)</f>
        <v>1</v>
      </c>
    </row>
    <row r="1170" spans="1:43" x14ac:dyDescent="0.3">
      <c r="A1170" t="s">
        <v>13188</v>
      </c>
      <c r="C1170" t="s">
        <v>5027</v>
      </c>
      <c r="D1170" s="1">
        <v>46272</v>
      </c>
      <c r="E1170" t="s">
        <v>11819</v>
      </c>
      <c r="F1170" t="s">
        <v>9</v>
      </c>
      <c r="G1170">
        <v>16797</v>
      </c>
      <c r="H1170">
        <v>50.39</v>
      </c>
      <c r="I1170">
        <v>9.07</v>
      </c>
      <c r="J1170">
        <v>16737.54</v>
      </c>
      <c r="K1170" s="1">
        <v>46274</v>
      </c>
      <c r="L1170" t="s">
        <v>13099</v>
      </c>
      <c r="M1170">
        <f t="shared" si="216"/>
        <v>1</v>
      </c>
      <c r="N1170">
        <f>COUNTIF(Orders!$A:$A,C1170)</f>
        <v>1</v>
      </c>
      <c r="P1170">
        <f>COUNTIF(Orders!$H:$H,UPPER(SUBSTITUTE(TRIM(C1170),"-","")))</f>
        <v>1</v>
      </c>
      <c r="R1170" t="str">
        <f t="shared" si="217"/>
        <v>Matched Order Reference</v>
      </c>
      <c r="S1170">
        <f t="shared" si="218"/>
        <v>1</v>
      </c>
      <c r="V1170" cm="1">
        <f t="array" ref="V1170">IF(E1170&lt;&gt;"CAPTURE",0,SUMPRODUCT((MDR_Rates!$A$2:$A$10=F1170)*(G1170&gt;MDR_Rates!$B$2:$B$10)*((MDR_Rates!$C$2:$C$10="")+(G1170&lt;=MDR_Rates!$C$2:$C$10))*MDR_Rates!$D$2:$D$10))</f>
        <v>0.3</v>
      </c>
      <c r="W1170">
        <f t="shared" si="219"/>
        <v>50.39</v>
      </c>
      <c r="X1170">
        <f t="shared" si="220"/>
        <v>9.07</v>
      </c>
      <c r="Y1170">
        <f t="shared" si="221"/>
        <v>0</v>
      </c>
      <c r="Z1170">
        <f t="shared" si="222"/>
        <v>0</v>
      </c>
      <c r="AG1170" t="str">
        <f t="shared" si="223"/>
        <v/>
      </c>
      <c r="AI1170" t="str">
        <f t="shared" si="224"/>
        <v/>
      </c>
      <c r="AJ1170" t="str">
        <f t="shared" si="225"/>
        <v/>
      </c>
      <c r="AK1170" t="str">
        <f t="shared" si="226"/>
        <v>ORD26002523</v>
      </c>
      <c r="AL1170">
        <f>IF(E1170&lt;&gt;"CAPTURE","",COUNTIF(Orders!$H:$H,AK1170))</f>
        <v>1</v>
      </c>
      <c r="AP1170" t="str">
        <f t="shared" si="227"/>
        <v>Matched to Order</v>
      </c>
      <c r="AQ1170">
        <f>IF(COUNTIF($A$2:A1170,A1170)=1,1,0)</f>
        <v>1</v>
      </c>
    </row>
    <row r="1171" spans="1:43" x14ac:dyDescent="0.3">
      <c r="A1171" t="s">
        <v>13189</v>
      </c>
      <c r="C1171" t="s">
        <v>5045</v>
      </c>
      <c r="D1171" s="1">
        <v>46272</v>
      </c>
      <c r="E1171" t="s">
        <v>11819</v>
      </c>
      <c r="F1171" t="s">
        <v>17</v>
      </c>
      <c r="G1171">
        <v>12297</v>
      </c>
      <c r="H1171">
        <v>196.75</v>
      </c>
      <c r="I1171">
        <v>35.42</v>
      </c>
      <c r="J1171">
        <v>12064.83</v>
      </c>
      <c r="K1171" s="1">
        <v>46274</v>
      </c>
      <c r="L1171" t="s">
        <v>13099</v>
      </c>
      <c r="M1171">
        <f t="shared" si="216"/>
        <v>1</v>
      </c>
      <c r="N1171">
        <f>COUNTIF(Orders!$A:$A,C1171)</f>
        <v>1</v>
      </c>
      <c r="P1171">
        <f>COUNTIF(Orders!$H:$H,UPPER(SUBSTITUTE(TRIM(C1171),"-","")))</f>
        <v>1</v>
      </c>
      <c r="R1171" t="str">
        <f t="shared" si="217"/>
        <v>Matched Order Reference</v>
      </c>
      <c r="S1171">
        <f t="shared" si="218"/>
        <v>1</v>
      </c>
      <c r="V1171" cm="1">
        <f t="array" ref="V1171">IF(E1171&lt;&gt;"CAPTURE",0,SUMPRODUCT((MDR_Rates!$A$2:$A$10=F1171)*(G1171&gt;MDR_Rates!$B$2:$B$10)*((MDR_Rates!$C$2:$C$10="")+(G1171&lt;=MDR_Rates!$C$2:$C$10))*MDR_Rates!$D$2:$D$10))</f>
        <v>1.6</v>
      </c>
      <c r="W1171">
        <f t="shared" si="219"/>
        <v>196.75</v>
      </c>
      <c r="X1171">
        <f t="shared" si="220"/>
        <v>35.42</v>
      </c>
      <c r="Y1171">
        <f t="shared" si="221"/>
        <v>0</v>
      </c>
      <c r="Z1171">
        <f t="shared" si="222"/>
        <v>0</v>
      </c>
      <c r="AG1171" t="str">
        <f t="shared" si="223"/>
        <v/>
      </c>
      <c r="AI1171" t="str">
        <f t="shared" si="224"/>
        <v/>
      </c>
      <c r="AJ1171" t="str">
        <f t="shared" si="225"/>
        <v/>
      </c>
      <c r="AK1171" t="str">
        <f t="shared" si="226"/>
        <v>ORD26002532</v>
      </c>
      <c r="AL1171">
        <f>IF(E1171&lt;&gt;"CAPTURE","",COUNTIF(Orders!$H:$H,AK1171))</f>
        <v>1</v>
      </c>
      <c r="AP1171" t="str">
        <f t="shared" si="227"/>
        <v>Matched to Order</v>
      </c>
      <c r="AQ1171">
        <f>IF(COUNTIF($A$2:A1171,A1171)=1,1,0)</f>
        <v>1</v>
      </c>
    </row>
    <row r="1172" spans="1:43" x14ac:dyDescent="0.3">
      <c r="A1172" t="s">
        <v>13190</v>
      </c>
      <c r="C1172" t="s">
        <v>13191</v>
      </c>
      <c r="D1172" s="1">
        <v>46272</v>
      </c>
      <c r="E1172" t="s">
        <v>11819</v>
      </c>
      <c r="F1172" t="s">
        <v>17</v>
      </c>
      <c r="G1172">
        <v>1799</v>
      </c>
      <c r="H1172">
        <v>32.380000000000003</v>
      </c>
      <c r="I1172">
        <v>5.83</v>
      </c>
      <c r="J1172">
        <v>1760.79</v>
      </c>
      <c r="K1172" s="1">
        <v>46274</v>
      </c>
      <c r="L1172" t="s">
        <v>13099</v>
      </c>
      <c r="M1172">
        <f t="shared" si="216"/>
        <v>1</v>
      </c>
      <c r="N1172">
        <f>COUNTIF(Orders!$A:$A,C1172)</f>
        <v>0</v>
      </c>
      <c r="P1172">
        <f>COUNTIF(Orders!$H:$H,UPPER(SUBSTITUTE(TRIM(C1172),"-","")))</f>
        <v>1</v>
      </c>
      <c r="R1172" t="str">
        <f t="shared" si="217"/>
        <v>Matched Order Reference</v>
      </c>
      <c r="S1172">
        <f t="shared" si="218"/>
        <v>1</v>
      </c>
      <c r="V1172" cm="1">
        <f t="array" ref="V1172">IF(E1172&lt;&gt;"CAPTURE",0,SUMPRODUCT((MDR_Rates!$A$2:$A$10=F1172)*(G1172&gt;MDR_Rates!$B$2:$B$10)*((MDR_Rates!$C$2:$C$10="")+(G1172&lt;=MDR_Rates!$C$2:$C$10))*MDR_Rates!$D$2:$D$10))</f>
        <v>1.8</v>
      </c>
      <c r="W1172">
        <f t="shared" si="219"/>
        <v>32.380000000000003</v>
      </c>
      <c r="X1172">
        <f t="shared" si="220"/>
        <v>5.83</v>
      </c>
      <c r="Y1172">
        <f t="shared" si="221"/>
        <v>0</v>
      </c>
      <c r="Z1172">
        <f t="shared" si="222"/>
        <v>0</v>
      </c>
      <c r="AG1172" t="str">
        <f t="shared" si="223"/>
        <v/>
      </c>
      <c r="AI1172" t="str">
        <f t="shared" si="224"/>
        <v/>
      </c>
      <c r="AJ1172" t="str">
        <f t="shared" si="225"/>
        <v/>
      </c>
      <c r="AK1172" t="str">
        <f t="shared" si="226"/>
        <v>ORD26002569</v>
      </c>
      <c r="AL1172">
        <f>IF(E1172&lt;&gt;"CAPTURE","",COUNTIF(Orders!$H:$H,AK1172))</f>
        <v>1</v>
      </c>
      <c r="AP1172" t="str">
        <f t="shared" si="227"/>
        <v>Matched to Order</v>
      </c>
      <c r="AQ1172">
        <f>IF(COUNTIF($A$2:A1172,A1172)=1,1,0)</f>
        <v>1</v>
      </c>
    </row>
    <row r="1173" spans="1:43" x14ac:dyDescent="0.3">
      <c r="A1173" t="s">
        <v>13192</v>
      </c>
      <c r="C1173" t="s">
        <v>5155</v>
      </c>
      <c r="D1173" s="1">
        <v>46272</v>
      </c>
      <c r="E1173" t="s">
        <v>11819</v>
      </c>
      <c r="F1173" t="s">
        <v>9</v>
      </c>
      <c r="G1173">
        <v>4999</v>
      </c>
      <c r="H1173">
        <v>15</v>
      </c>
      <c r="I1173">
        <v>2.7</v>
      </c>
      <c r="J1173">
        <v>4981.3</v>
      </c>
      <c r="K1173" s="1">
        <v>46274</v>
      </c>
      <c r="L1173" t="s">
        <v>13099</v>
      </c>
      <c r="M1173">
        <f t="shared" si="216"/>
        <v>1</v>
      </c>
      <c r="N1173">
        <f>COUNTIF(Orders!$A:$A,C1173)</f>
        <v>1</v>
      </c>
      <c r="P1173">
        <f>COUNTIF(Orders!$H:$H,UPPER(SUBSTITUTE(TRIM(C1173),"-","")))</f>
        <v>1</v>
      </c>
      <c r="R1173" t="str">
        <f t="shared" si="217"/>
        <v>Matched Order Reference</v>
      </c>
      <c r="S1173">
        <f t="shared" si="218"/>
        <v>1</v>
      </c>
      <c r="V1173" cm="1">
        <f t="array" ref="V1173">IF(E1173&lt;&gt;"CAPTURE",0,SUMPRODUCT((MDR_Rates!$A$2:$A$10=F1173)*(G1173&gt;MDR_Rates!$B$2:$B$10)*((MDR_Rates!$C$2:$C$10="")+(G1173&lt;=MDR_Rates!$C$2:$C$10))*MDR_Rates!$D$2:$D$10))</f>
        <v>0.3</v>
      </c>
      <c r="W1173">
        <f t="shared" si="219"/>
        <v>15</v>
      </c>
      <c r="X1173">
        <f t="shared" si="220"/>
        <v>2.7</v>
      </c>
      <c r="Y1173">
        <f t="shared" si="221"/>
        <v>0</v>
      </c>
      <c r="Z1173">
        <f t="shared" si="222"/>
        <v>0</v>
      </c>
      <c r="AG1173" t="str">
        <f t="shared" si="223"/>
        <v/>
      </c>
      <c r="AI1173" t="str">
        <f t="shared" si="224"/>
        <v/>
      </c>
      <c r="AJ1173" t="str">
        <f t="shared" si="225"/>
        <v/>
      </c>
      <c r="AK1173" t="str">
        <f t="shared" si="226"/>
        <v>ORD26002588</v>
      </c>
      <c r="AL1173">
        <f>IF(E1173&lt;&gt;"CAPTURE","",COUNTIF(Orders!$H:$H,AK1173))</f>
        <v>1</v>
      </c>
      <c r="AP1173" t="str">
        <f t="shared" si="227"/>
        <v>Matched to Order</v>
      </c>
      <c r="AQ1173">
        <f>IF(COUNTIF($A$2:A1173,A1173)=1,1,0)</f>
        <v>1</v>
      </c>
    </row>
    <row r="1174" spans="1:43" x14ac:dyDescent="0.3">
      <c r="A1174" t="s">
        <v>13193</v>
      </c>
      <c r="C1174" t="s">
        <v>5277</v>
      </c>
      <c r="D1174" s="1">
        <v>46272</v>
      </c>
      <c r="E1174" t="s">
        <v>11819</v>
      </c>
      <c r="F1174" t="s">
        <v>33</v>
      </c>
      <c r="G1174">
        <v>349</v>
      </c>
      <c r="H1174">
        <v>5.24</v>
      </c>
      <c r="I1174">
        <v>0.94</v>
      </c>
      <c r="J1174">
        <v>342.82</v>
      </c>
      <c r="K1174" s="1">
        <v>46274</v>
      </c>
      <c r="L1174" t="s">
        <v>13099</v>
      </c>
      <c r="M1174">
        <f t="shared" si="216"/>
        <v>1</v>
      </c>
      <c r="N1174">
        <f>COUNTIF(Orders!$A:$A,C1174)</f>
        <v>1</v>
      </c>
      <c r="P1174">
        <f>COUNTIF(Orders!$H:$H,UPPER(SUBSTITUTE(TRIM(C1174),"-","")))</f>
        <v>1</v>
      </c>
      <c r="R1174" t="str">
        <f t="shared" si="217"/>
        <v>Matched Order Reference</v>
      </c>
      <c r="S1174">
        <f t="shared" si="218"/>
        <v>1</v>
      </c>
      <c r="V1174" cm="1">
        <f t="array" ref="V1174">IF(E1174&lt;&gt;"CAPTURE",0,SUMPRODUCT((MDR_Rates!$A$2:$A$10=F1174)*(G1174&gt;MDR_Rates!$B$2:$B$10)*((MDR_Rates!$C$2:$C$10="")+(G1174&lt;=MDR_Rates!$C$2:$C$10))*MDR_Rates!$D$2:$D$10))</f>
        <v>1.5</v>
      </c>
      <c r="W1174">
        <f t="shared" si="219"/>
        <v>5.24</v>
      </c>
      <c r="X1174">
        <f t="shared" si="220"/>
        <v>0.94</v>
      </c>
      <c r="Y1174">
        <f t="shared" si="221"/>
        <v>0</v>
      </c>
      <c r="Z1174">
        <f t="shared" si="222"/>
        <v>0</v>
      </c>
      <c r="AG1174" t="str">
        <f t="shared" si="223"/>
        <v/>
      </c>
      <c r="AI1174" t="str">
        <f t="shared" si="224"/>
        <v/>
      </c>
      <c r="AJ1174" t="str">
        <f t="shared" si="225"/>
        <v/>
      </c>
      <c r="AK1174" t="str">
        <f t="shared" si="226"/>
        <v>ORD26002649</v>
      </c>
      <c r="AL1174">
        <f>IF(E1174&lt;&gt;"CAPTURE","",COUNTIF(Orders!$H:$H,AK1174))</f>
        <v>1</v>
      </c>
      <c r="AP1174" t="str">
        <f t="shared" si="227"/>
        <v>Matched to Order</v>
      </c>
      <c r="AQ1174">
        <f>IF(COUNTIF($A$2:A1174,A1174)=1,1,0)</f>
        <v>1</v>
      </c>
    </row>
    <row r="1175" spans="1:43" x14ac:dyDescent="0.3">
      <c r="A1175" t="s">
        <v>13194</v>
      </c>
      <c r="C1175" t="s">
        <v>13195</v>
      </c>
      <c r="D1175" s="1">
        <v>46272</v>
      </c>
      <c r="E1175" t="s">
        <v>11819</v>
      </c>
      <c r="F1175" t="s">
        <v>17</v>
      </c>
      <c r="G1175">
        <v>1799</v>
      </c>
      <c r="H1175">
        <v>32.380000000000003</v>
      </c>
      <c r="I1175">
        <v>5.83</v>
      </c>
      <c r="J1175">
        <v>1760.79</v>
      </c>
      <c r="K1175" s="1">
        <v>46274</v>
      </c>
      <c r="L1175" t="s">
        <v>13099</v>
      </c>
      <c r="M1175">
        <f t="shared" si="216"/>
        <v>1</v>
      </c>
      <c r="N1175">
        <f>COUNTIF(Orders!$A:$A,C1175)</f>
        <v>0</v>
      </c>
      <c r="P1175">
        <f>COUNTIF(Orders!$H:$H,UPPER(SUBSTITUTE(TRIM(C1175),"-","")))</f>
        <v>1</v>
      </c>
      <c r="R1175" t="str">
        <f t="shared" si="217"/>
        <v>Matched Order Reference</v>
      </c>
      <c r="S1175">
        <f t="shared" si="218"/>
        <v>1</v>
      </c>
      <c r="V1175" cm="1">
        <f t="array" ref="V1175">IF(E1175&lt;&gt;"CAPTURE",0,SUMPRODUCT((MDR_Rates!$A$2:$A$10=F1175)*(G1175&gt;MDR_Rates!$B$2:$B$10)*((MDR_Rates!$C$2:$C$10="")+(G1175&lt;=MDR_Rates!$C$2:$C$10))*MDR_Rates!$D$2:$D$10))</f>
        <v>1.8</v>
      </c>
      <c r="W1175">
        <f t="shared" si="219"/>
        <v>32.380000000000003</v>
      </c>
      <c r="X1175">
        <f t="shared" si="220"/>
        <v>5.83</v>
      </c>
      <c r="Y1175">
        <f t="shared" si="221"/>
        <v>0</v>
      </c>
      <c r="Z1175">
        <f t="shared" si="222"/>
        <v>0</v>
      </c>
      <c r="AG1175" t="str">
        <f t="shared" si="223"/>
        <v/>
      </c>
      <c r="AI1175" t="str">
        <f t="shared" si="224"/>
        <v/>
      </c>
      <c r="AJ1175" t="str">
        <f t="shared" si="225"/>
        <v/>
      </c>
      <c r="AK1175" t="str">
        <f t="shared" si="226"/>
        <v>ORD26002698</v>
      </c>
      <c r="AL1175">
        <f>IF(E1175&lt;&gt;"CAPTURE","",COUNTIF(Orders!$H:$H,AK1175))</f>
        <v>1</v>
      </c>
      <c r="AP1175" t="str">
        <f t="shared" si="227"/>
        <v>Matched to Order</v>
      </c>
      <c r="AQ1175">
        <f>IF(COUNTIF($A$2:A1175,A1175)=1,1,0)</f>
        <v>1</v>
      </c>
    </row>
    <row r="1176" spans="1:43" x14ac:dyDescent="0.3">
      <c r="A1176" t="s">
        <v>13196</v>
      </c>
      <c r="C1176" t="s">
        <v>5517</v>
      </c>
      <c r="D1176" s="1">
        <v>46272</v>
      </c>
      <c r="E1176" t="s">
        <v>11819</v>
      </c>
      <c r="F1176" t="s">
        <v>44</v>
      </c>
      <c r="G1176">
        <v>349</v>
      </c>
      <c r="H1176">
        <v>6.63</v>
      </c>
      <c r="I1176">
        <v>1.19</v>
      </c>
      <c r="J1176">
        <v>341.18</v>
      </c>
      <c r="K1176" s="1">
        <v>46274</v>
      </c>
      <c r="L1176" t="s">
        <v>13099</v>
      </c>
      <c r="M1176">
        <f t="shared" si="216"/>
        <v>1</v>
      </c>
      <c r="N1176">
        <f>COUNTIF(Orders!$A:$A,C1176)</f>
        <v>1</v>
      </c>
      <c r="P1176">
        <f>COUNTIF(Orders!$H:$H,UPPER(SUBSTITUTE(TRIM(C1176),"-","")))</f>
        <v>1</v>
      </c>
      <c r="R1176" t="str">
        <f t="shared" si="217"/>
        <v>Matched Order Reference</v>
      </c>
      <c r="S1176">
        <f t="shared" si="218"/>
        <v>1</v>
      </c>
      <c r="V1176" cm="1">
        <f t="array" ref="V1176">IF(E1176&lt;&gt;"CAPTURE",0,SUMPRODUCT((MDR_Rates!$A$2:$A$10=F1176)*(G1176&gt;MDR_Rates!$B$2:$B$10)*((MDR_Rates!$C$2:$C$10="")+(G1176&lt;=MDR_Rates!$C$2:$C$10))*MDR_Rates!$D$2:$D$10))</f>
        <v>1.9</v>
      </c>
      <c r="W1176">
        <f t="shared" si="219"/>
        <v>6.63</v>
      </c>
      <c r="X1176">
        <f t="shared" si="220"/>
        <v>1.19</v>
      </c>
      <c r="Y1176">
        <f t="shared" si="221"/>
        <v>0</v>
      </c>
      <c r="Z1176">
        <f t="shared" si="222"/>
        <v>0</v>
      </c>
      <c r="AG1176" t="str">
        <f t="shared" si="223"/>
        <v/>
      </c>
      <c r="AI1176" t="str">
        <f t="shared" si="224"/>
        <v/>
      </c>
      <c r="AJ1176" t="str">
        <f t="shared" si="225"/>
        <v/>
      </c>
      <c r="AK1176" t="str">
        <f t="shared" si="226"/>
        <v>ORD26002770</v>
      </c>
      <c r="AL1176">
        <f>IF(E1176&lt;&gt;"CAPTURE","",COUNTIF(Orders!$H:$H,AK1176))</f>
        <v>1</v>
      </c>
      <c r="AP1176" t="str">
        <f t="shared" si="227"/>
        <v>Matched to Order</v>
      </c>
      <c r="AQ1176">
        <f>IF(COUNTIF($A$2:A1176,A1176)=1,1,0)</f>
        <v>1</v>
      </c>
    </row>
    <row r="1177" spans="1:43" x14ac:dyDescent="0.3">
      <c r="A1177" t="s">
        <v>13197</v>
      </c>
      <c r="C1177" t="s">
        <v>5573</v>
      </c>
      <c r="D1177" s="1">
        <v>46272</v>
      </c>
      <c r="E1177" t="s">
        <v>11819</v>
      </c>
      <c r="F1177" t="s">
        <v>9</v>
      </c>
      <c r="G1177">
        <v>2098</v>
      </c>
      <c r="H1177">
        <v>6.29</v>
      </c>
      <c r="I1177">
        <v>1.1299999999999999</v>
      </c>
      <c r="J1177">
        <v>2090.58</v>
      </c>
      <c r="K1177" s="1">
        <v>46274</v>
      </c>
      <c r="L1177" t="s">
        <v>13099</v>
      </c>
      <c r="M1177">
        <f t="shared" si="216"/>
        <v>1</v>
      </c>
      <c r="N1177">
        <f>COUNTIF(Orders!$A:$A,C1177)</f>
        <v>1</v>
      </c>
      <c r="P1177">
        <f>COUNTIF(Orders!$H:$H,UPPER(SUBSTITUTE(TRIM(C1177),"-","")))</f>
        <v>1</v>
      </c>
      <c r="R1177" t="str">
        <f t="shared" si="217"/>
        <v>Matched Order Reference</v>
      </c>
      <c r="S1177">
        <f t="shared" si="218"/>
        <v>1</v>
      </c>
      <c r="V1177" cm="1">
        <f t="array" ref="V1177">IF(E1177&lt;&gt;"CAPTURE",0,SUMPRODUCT((MDR_Rates!$A$2:$A$10=F1177)*(G1177&gt;MDR_Rates!$B$2:$B$10)*((MDR_Rates!$C$2:$C$10="")+(G1177&lt;=MDR_Rates!$C$2:$C$10))*MDR_Rates!$D$2:$D$10))</f>
        <v>0.3</v>
      </c>
      <c r="W1177">
        <f t="shared" si="219"/>
        <v>6.29</v>
      </c>
      <c r="X1177">
        <f t="shared" si="220"/>
        <v>1.1299999999999999</v>
      </c>
      <c r="Y1177">
        <f t="shared" si="221"/>
        <v>0</v>
      </c>
      <c r="Z1177">
        <f t="shared" si="222"/>
        <v>0</v>
      </c>
      <c r="AG1177" t="str">
        <f t="shared" si="223"/>
        <v/>
      </c>
      <c r="AI1177" t="str">
        <f t="shared" si="224"/>
        <v/>
      </c>
      <c r="AJ1177" t="str">
        <f t="shared" si="225"/>
        <v/>
      </c>
      <c r="AK1177" t="str">
        <f t="shared" si="226"/>
        <v>ORD26002798</v>
      </c>
      <c r="AL1177">
        <f>IF(E1177&lt;&gt;"CAPTURE","",COUNTIF(Orders!$H:$H,AK1177))</f>
        <v>1</v>
      </c>
      <c r="AP1177" t="str">
        <f t="shared" si="227"/>
        <v>Matched to Order</v>
      </c>
      <c r="AQ1177">
        <f>IF(COUNTIF($A$2:A1177,A1177)=1,1,0)</f>
        <v>1</v>
      </c>
    </row>
    <row r="1178" spans="1:43" x14ac:dyDescent="0.3">
      <c r="A1178" t="s">
        <v>13198</v>
      </c>
      <c r="C1178" t="s">
        <v>5659</v>
      </c>
      <c r="D1178" s="1">
        <v>46272</v>
      </c>
      <c r="E1178" t="s">
        <v>11819</v>
      </c>
      <c r="F1178" t="s">
        <v>17</v>
      </c>
      <c r="G1178">
        <v>2999</v>
      </c>
      <c r="H1178">
        <v>47.98</v>
      </c>
      <c r="I1178">
        <v>8.64</v>
      </c>
      <c r="J1178">
        <v>2942.38</v>
      </c>
      <c r="K1178" s="1">
        <v>46274</v>
      </c>
      <c r="L1178" t="s">
        <v>13099</v>
      </c>
      <c r="M1178">
        <f t="shared" si="216"/>
        <v>1</v>
      </c>
      <c r="N1178">
        <f>COUNTIF(Orders!$A:$A,C1178)</f>
        <v>1</v>
      </c>
      <c r="P1178">
        <f>COUNTIF(Orders!$H:$H,UPPER(SUBSTITUTE(TRIM(C1178),"-","")))</f>
        <v>1</v>
      </c>
      <c r="R1178" t="str">
        <f t="shared" si="217"/>
        <v>Matched Order Reference</v>
      </c>
      <c r="S1178">
        <f t="shared" si="218"/>
        <v>1</v>
      </c>
      <c r="V1178" cm="1">
        <f t="array" ref="V1178">IF(E1178&lt;&gt;"CAPTURE",0,SUMPRODUCT((MDR_Rates!$A$2:$A$10=F1178)*(G1178&gt;MDR_Rates!$B$2:$B$10)*((MDR_Rates!$C$2:$C$10="")+(G1178&lt;=MDR_Rates!$C$2:$C$10))*MDR_Rates!$D$2:$D$10))</f>
        <v>1.6</v>
      </c>
      <c r="W1178">
        <f t="shared" si="219"/>
        <v>47.98</v>
      </c>
      <c r="X1178">
        <f t="shared" si="220"/>
        <v>8.64</v>
      </c>
      <c r="Y1178">
        <f t="shared" si="221"/>
        <v>0</v>
      </c>
      <c r="Z1178">
        <f t="shared" si="222"/>
        <v>0</v>
      </c>
      <c r="AG1178" t="str">
        <f t="shared" si="223"/>
        <v/>
      </c>
      <c r="AI1178" t="str">
        <f t="shared" si="224"/>
        <v/>
      </c>
      <c r="AJ1178" t="str">
        <f t="shared" si="225"/>
        <v/>
      </c>
      <c r="AK1178" t="str">
        <f t="shared" si="226"/>
        <v>ORD26002842</v>
      </c>
      <c r="AL1178">
        <f>IF(E1178&lt;&gt;"CAPTURE","",COUNTIF(Orders!$H:$H,AK1178))</f>
        <v>1</v>
      </c>
      <c r="AP1178" t="str">
        <f t="shared" si="227"/>
        <v>Matched to Order</v>
      </c>
      <c r="AQ1178">
        <f>IF(COUNTIF($A$2:A1178,A1178)=1,1,0)</f>
        <v>1</v>
      </c>
    </row>
    <row r="1179" spans="1:43" x14ac:dyDescent="0.3">
      <c r="A1179" t="s">
        <v>13199</v>
      </c>
      <c r="C1179" t="s">
        <v>13200</v>
      </c>
      <c r="D1179" s="1">
        <v>46272</v>
      </c>
      <c r="E1179" t="s">
        <v>11819</v>
      </c>
      <c r="F1179" t="s">
        <v>44</v>
      </c>
      <c r="G1179">
        <v>799</v>
      </c>
      <c r="H1179">
        <v>15.18</v>
      </c>
      <c r="I1179">
        <v>2.73</v>
      </c>
      <c r="J1179">
        <v>781.09</v>
      </c>
      <c r="K1179" s="1">
        <v>46274</v>
      </c>
      <c r="L1179" t="s">
        <v>13099</v>
      </c>
      <c r="M1179">
        <f t="shared" si="216"/>
        <v>1</v>
      </c>
      <c r="N1179">
        <f>COUNTIF(Orders!$A:$A,C1179)</f>
        <v>0</v>
      </c>
      <c r="P1179">
        <f>COUNTIF(Orders!$H:$H,UPPER(SUBSTITUTE(TRIM(C1179),"-","")))</f>
        <v>1</v>
      </c>
      <c r="R1179" t="str">
        <f t="shared" si="217"/>
        <v>Matched Order Reference</v>
      </c>
      <c r="S1179">
        <f t="shared" si="218"/>
        <v>1</v>
      </c>
      <c r="V1179" cm="1">
        <f t="array" ref="V1179">IF(E1179&lt;&gt;"CAPTURE",0,SUMPRODUCT((MDR_Rates!$A$2:$A$10=F1179)*(G1179&gt;MDR_Rates!$B$2:$B$10)*((MDR_Rates!$C$2:$C$10="")+(G1179&lt;=MDR_Rates!$C$2:$C$10))*MDR_Rates!$D$2:$D$10))</f>
        <v>1.9</v>
      </c>
      <c r="W1179">
        <f t="shared" si="219"/>
        <v>15.18</v>
      </c>
      <c r="X1179">
        <f t="shared" si="220"/>
        <v>2.73</v>
      </c>
      <c r="Y1179">
        <f t="shared" si="221"/>
        <v>0</v>
      </c>
      <c r="Z1179">
        <f t="shared" si="222"/>
        <v>0</v>
      </c>
      <c r="AG1179" t="str">
        <f t="shared" si="223"/>
        <v/>
      </c>
      <c r="AI1179" t="str">
        <f t="shared" si="224"/>
        <v/>
      </c>
      <c r="AJ1179" t="str">
        <f t="shared" si="225"/>
        <v/>
      </c>
      <c r="AK1179" t="str">
        <f t="shared" si="226"/>
        <v>ORD26002927</v>
      </c>
      <c r="AL1179">
        <f>IF(E1179&lt;&gt;"CAPTURE","",COUNTIF(Orders!$H:$H,AK1179))</f>
        <v>1</v>
      </c>
      <c r="AP1179" t="str">
        <f t="shared" si="227"/>
        <v>Matched to Order</v>
      </c>
      <c r="AQ1179">
        <f>IF(COUNTIF($A$2:A1179,A1179)=1,1,0)</f>
        <v>1</v>
      </c>
    </row>
    <row r="1180" spans="1:43" x14ac:dyDescent="0.3">
      <c r="A1180" t="s">
        <v>13201</v>
      </c>
      <c r="C1180" t="s">
        <v>5890</v>
      </c>
      <c r="D1180" s="1">
        <v>46272</v>
      </c>
      <c r="E1180" t="s">
        <v>11819</v>
      </c>
      <c r="F1180" t="s">
        <v>17</v>
      </c>
      <c r="G1180">
        <v>5348</v>
      </c>
      <c r="H1180">
        <v>85.57</v>
      </c>
      <c r="I1180">
        <v>15.4</v>
      </c>
      <c r="J1180">
        <v>5247.03</v>
      </c>
      <c r="K1180" s="1">
        <v>46274</v>
      </c>
      <c r="L1180" t="s">
        <v>13099</v>
      </c>
      <c r="M1180">
        <f t="shared" si="216"/>
        <v>1</v>
      </c>
      <c r="N1180">
        <f>COUNTIF(Orders!$A:$A,C1180)</f>
        <v>1</v>
      </c>
      <c r="P1180">
        <f>COUNTIF(Orders!$H:$H,UPPER(SUBSTITUTE(TRIM(C1180),"-","")))</f>
        <v>1</v>
      </c>
      <c r="R1180" t="str">
        <f t="shared" si="217"/>
        <v>Matched Order Reference</v>
      </c>
      <c r="S1180">
        <f t="shared" si="218"/>
        <v>1</v>
      </c>
      <c r="V1180" cm="1">
        <f t="array" ref="V1180">IF(E1180&lt;&gt;"CAPTURE",0,SUMPRODUCT((MDR_Rates!$A$2:$A$10=F1180)*(G1180&gt;MDR_Rates!$B$2:$B$10)*((MDR_Rates!$C$2:$C$10="")+(G1180&lt;=MDR_Rates!$C$2:$C$10))*MDR_Rates!$D$2:$D$10))</f>
        <v>1.6</v>
      </c>
      <c r="W1180">
        <f t="shared" si="219"/>
        <v>85.57</v>
      </c>
      <c r="X1180">
        <f t="shared" si="220"/>
        <v>15.4</v>
      </c>
      <c r="Y1180">
        <f t="shared" si="221"/>
        <v>0</v>
      </c>
      <c r="Z1180">
        <f t="shared" si="222"/>
        <v>0</v>
      </c>
      <c r="AG1180" t="str">
        <f t="shared" si="223"/>
        <v/>
      </c>
      <c r="AI1180" t="str">
        <f t="shared" si="224"/>
        <v/>
      </c>
      <c r="AJ1180" t="str">
        <f t="shared" si="225"/>
        <v/>
      </c>
      <c r="AK1180" t="str">
        <f t="shared" si="226"/>
        <v>ORD26002960</v>
      </c>
      <c r="AL1180">
        <f>IF(E1180&lt;&gt;"CAPTURE","",COUNTIF(Orders!$H:$H,AK1180))</f>
        <v>1</v>
      </c>
      <c r="AP1180" t="str">
        <f t="shared" si="227"/>
        <v>Matched to Order</v>
      </c>
      <c r="AQ1180">
        <f>IF(COUNTIF($A$2:A1180,A1180)=1,1,0)</f>
        <v>1</v>
      </c>
    </row>
    <row r="1181" spans="1:43" x14ac:dyDescent="0.3">
      <c r="A1181" t="s">
        <v>13202</v>
      </c>
      <c r="C1181" t="s">
        <v>5902</v>
      </c>
      <c r="D1181" s="1">
        <v>46272</v>
      </c>
      <c r="E1181" t="s">
        <v>11819</v>
      </c>
      <c r="F1181" t="s">
        <v>9</v>
      </c>
      <c r="G1181">
        <v>1498</v>
      </c>
      <c r="H1181">
        <v>0</v>
      </c>
      <c r="I1181">
        <v>0</v>
      </c>
      <c r="J1181">
        <v>1498</v>
      </c>
      <c r="K1181" s="1">
        <v>46274</v>
      </c>
      <c r="L1181" t="s">
        <v>13099</v>
      </c>
      <c r="M1181">
        <f t="shared" si="216"/>
        <v>1</v>
      </c>
      <c r="N1181">
        <f>COUNTIF(Orders!$A:$A,C1181)</f>
        <v>1</v>
      </c>
      <c r="P1181">
        <f>COUNTIF(Orders!$H:$H,UPPER(SUBSTITUTE(TRIM(C1181),"-","")))</f>
        <v>1</v>
      </c>
      <c r="R1181" t="str">
        <f t="shared" si="217"/>
        <v>Matched Order Reference</v>
      </c>
      <c r="S1181">
        <f t="shared" si="218"/>
        <v>1</v>
      </c>
      <c r="V1181" cm="1">
        <f t="array" ref="V1181">IF(E1181&lt;&gt;"CAPTURE",0,SUMPRODUCT((MDR_Rates!$A$2:$A$10=F1181)*(G1181&gt;MDR_Rates!$B$2:$B$10)*((MDR_Rates!$C$2:$C$10="")+(G1181&lt;=MDR_Rates!$C$2:$C$10))*MDR_Rates!$D$2:$D$10))</f>
        <v>0</v>
      </c>
      <c r="W1181">
        <f t="shared" si="219"/>
        <v>0</v>
      </c>
      <c r="X1181">
        <f t="shared" si="220"/>
        <v>0</v>
      </c>
      <c r="Y1181">
        <f t="shared" si="221"/>
        <v>0</v>
      </c>
      <c r="Z1181">
        <f t="shared" si="222"/>
        <v>0</v>
      </c>
      <c r="AG1181" t="str">
        <f t="shared" si="223"/>
        <v/>
      </c>
      <c r="AI1181" t="str">
        <f t="shared" si="224"/>
        <v/>
      </c>
      <c r="AJ1181" t="str">
        <f t="shared" si="225"/>
        <v/>
      </c>
      <c r="AK1181" t="str">
        <f t="shared" si="226"/>
        <v>ORD26002966</v>
      </c>
      <c r="AL1181">
        <f>IF(E1181&lt;&gt;"CAPTURE","",COUNTIF(Orders!$H:$H,AK1181))</f>
        <v>1</v>
      </c>
      <c r="AP1181" t="str">
        <f t="shared" si="227"/>
        <v>Matched to Order</v>
      </c>
      <c r="AQ1181">
        <f>IF(COUNTIF($A$2:A1181,A1181)=1,1,0)</f>
        <v>1</v>
      </c>
    </row>
    <row r="1182" spans="1:43" x14ac:dyDescent="0.3">
      <c r="A1182" t="s">
        <v>13203</v>
      </c>
      <c r="C1182" t="s">
        <v>5920</v>
      </c>
      <c r="D1182" s="1">
        <v>46272</v>
      </c>
      <c r="E1182" t="s">
        <v>11819</v>
      </c>
      <c r="F1182" t="s">
        <v>44</v>
      </c>
      <c r="G1182">
        <v>4999</v>
      </c>
      <c r="H1182">
        <v>84.98</v>
      </c>
      <c r="I1182">
        <v>15.3</v>
      </c>
      <c r="J1182">
        <v>4898.72</v>
      </c>
      <c r="K1182" s="1">
        <v>46274</v>
      </c>
      <c r="L1182" t="s">
        <v>13099</v>
      </c>
      <c r="M1182">
        <f t="shared" si="216"/>
        <v>1</v>
      </c>
      <c r="N1182">
        <f>COUNTIF(Orders!$A:$A,C1182)</f>
        <v>1</v>
      </c>
      <c r="P1182">
        <f>COUNTIF(Orders!$H:$H,UPPER(SUBSTITUTE(TRIM(C1182),"-","")))</f>
        <v>1</v>
      </c>
      <c r="R1182" t="str">
        <f t="shared" si="217"/>
        <v>Matched Order Reference</v>
      </c>
      <c r="S1182">
        <f t="shared" si="218"/>
        <v>1</v>
      </c>
      <c r="V1182" cm="1">
        <f t="array" ref="V1182">IF(E1182&lt;&gt;"CAPTURE",0,SUMPRODUCT((MDR_Rates!$A$2:$A$10=F1182)*(G1182&gt;MDR_Rates!$B$2:$B$10)*((MDR_Rates!$C$2:$C$10="")+(G1182&lt;=MDR_Rates!$C$2:$C$10))*MDR_Rates!$D$2:$D$10))</f>
        <v>1.7</v>
      </c>
      <c r="W1182">
        <f t="shared" si="219"/>
        <v>84.98</v>
      </c>
      <c r="X1182">
        <f t="shared" si="220"/>
        <v>15.3</v>
      </c>
      <c r="Y1182">
        <f t="shared" si="221"/>
        <v>0</v>
      </c>
      <c r="Z1182">
        <f t="shared" si="222"/>
        <v>0</v>
      </c>
      <c r="AG1182" t="str">
        <f t="shared" si="223"/>
        <v/>
      </c>
      <c r="AI1182" t="str">
        <f t="shared" si="224"/>
        <v/>
      </c>
      <c r="AJ1182" t="str">
        <f t="shared" si="225"/>
        <v/>
      </c>
      <c r="AK1182" t="str">
        <f t="shared" si="226"/>
        <v>ORD26002975</v>
      </c>
      <c r="AL1182">
        <f>IF(E1182&lt;&gt;"CAPTURE","",COUNTIF(Orders!$H:$H,AK1182))</f>
        <v>1</v>
      </c>
      <c r="AP1182" t="str">
        <f t="shared" si="227"/>
        <v>Matched to Order</v>
      </c>
      <c r="AQ1182">
        <f>IF(COUNTIF($A$2:A1182,A1182)=1,1,0)</f>
        <v>1</v>
      </c>
    </row>
    <row r="1183" spans="1:43" x14ac:dyDescent="0.3">
      <c r="A1183" t="s">
        <v>13204</v>
      </c>
      <c r="C1183" t="s">
        <v>6062</v>
      </c>
      <c r="D1183" s="1">
        <v>46272</v>
      </c>
      <c r="E1183" t="s">
        <v>11819</v>
      </c>
      <c r="F1183" t="s">
        <v>9</v>
      </c>
      <c r="G1183">
        <v>8297</v>
      </c>
      <c r="H1183">
        <v>24.89</v>
      </c>
      <c r="I1183">
        <v>4.4800000000000004</v>
      </c>
      <c r="J1183">
        <v>8267.6299999999992</v>
      </c>
      <c r="K1183" s="1">
        <v>46274</v>
      </c>
      <c r="L1183" t="s">
        <v>13099</v>
      </c>
      <c r="M1183">
        <f t="shared" si="216"/>
        <v>1</v>
      </c>
      <c r="N1183">
        <f>COUNTIF(Orders!$A:$A,C1183)</f>
        <v>1</v>
      </c>
      <c r="P1183">
        <f>COUNTIF(Orders!$H:$H,UPPER(SUBSTITUTE(TRIM(C1183),"-","")))</f>
        <v>1</v>
      </c>
      <c r="R1183" t="str">
        <f t="shared" si="217"/>
        <v>Matched Order Reference</v>
      </c>
      <c r="S1183">
        <f t="shared" si="218"/>
        <v>1</v>
      </c>
      <c r="V1183" cm="1">
        <f t="array" ref="V1183">IF(E1183&lt;&gt;"CAPTURE",0,SUMPRODUCT((MDR_Rates!$A$2:$A$10=F1183)*(G1183&gt;MDR_Rates!$B$2:$B$10)*((MDR_Rates!$C$2:$C$10="")+(G1183&lt;=MDR_Rates!$C$2:$C$10))*MDR_Rates!$D$2:$D$10))</f>
        <v>0.3</v>
      </c>
      <c r="W1183">
        <f t="shared" si="219"/>
        <v>24.89</v>
      </c>
      <c r="X1183">
        <f t="shared" si="220"/>
        <v>4.4800000000000004</v>
      </c>
      <c r="Y1183">
        <f t="shared" si="221"/>
        <v>0</v>
      </c>
      <c r="Z1183">
        <f t="shared" si="222"/>
        <v>0</v>
      </c>
      <c r="AG1183" t="str">
        <f t="shared" si="223"/>
        <v/>
      </c>
      <c r="AI1183" t="str">
        <f t="shared" si="224"/>
        <v/>
      </c>
      <c r="AJ1183" t="str">
        <f t="shared" si="225"/>
        <v/>
      </c>
      <c r="AK1183" t="str">
        <f t="shared" si="226"/>
        <v>ORD26003048</v>
      </c>
      <c r="AL1183">
        <f>IF(E1183&lt;&gt;"CAPTURE","",COUNTIF(Orders!$H:$H,AK1183))</f>
        <v>1</v>
      </c>
      <c r="AP1183" t="str">
        <f t="shared" si="227"/>
        <v>Matched to Order</v>
      </c>
      <c r="AQ1183">
        <f>IF(COUNTIF($A$2:A1183,A1183)=1,1,0)</f>
        <v>1</v>
      </c>
    </row>
    <row r="1184" spans="1:43" x14ac:dyDescent="0.3">
      <c r="A1184" t="s">
        <v>13205</v>
      </c>
      <c r="C1184" t="s">
        <v>6090</v>
      </c>
      <c r="D1184" s="1">
        <v>46272</v>
      </c>
      <c r="E1184" t="s">
        <v>11819</v>
      </c>
      <c r="F1184" t="s">
        <v>17</v>
      </c>
      <c r="G1184">
        <v>599</v>
      </c>
      <c r="H1184">
        <v>10.78</v>
      </c>
      <c r="I1184">
        <v>1.94</v>
      </c>
      <c r="J1184">
        <v>586.28</v>
      </c>
      <c r="K1184" s="1">
        <v>46274</v>
      </c>
      <c r="L1184" t="s">
        <v>13099</v>
      </c>
      <c r="M1184">
        <f t="shared" si="216"/>
        <v>1</v>
      </c>
      <c r="N1184">
        <f>COUNTIF(Orders!$A:$A,C1184)</f>
        <v>1</v>
      </c>
      <c r="P1184">
        <f>COUNTIF(Orders!$H:$H,UPPER(SUBSTITUTE(TRIM(C1184),"-","")))</f>
        <v>1</v>
      </c>
      <c r="R1184" t="str">
        <f t="shared" si="217"/>
        <v>Matched Order Reference</v>
      </c>
      <c r="S1184">
        <f t="shared" si="218"/>
        <v>1</v>
      </c>
      <c r="V1184" cm="1">
        <f t="array" ref="V1184">IF(E1184&lt;&gt;"CAPTURE",0,SUMPRODUCT((MDR_Rates!$A$2:$A$10=F1184)*(G1184&gt;MDR_Rates!$B$2:$B$10)*((MDR_Rates!$C$2:$C$10="")+(G1184&lt;=MDR_Rates!$C$2:$C$10))*MDR_Rates!$D$2:$D$10))</f>
        <v>1.8</v>
      </c>
      <c r="W1184">
        <f t="shared" si="219"/>
        <v>10.78</v>
      </c>
      <c r="X1184">
        <f t="shared" si="220"/>
        <v>1.94</v>
      </c>
      <c r="Y1184">
        <f t="shared" si="221"/>
        <v>0</v>
      </c>
      <c r="Z1184">
        <f t="shared" si="222"/>
        <v>0</v>
      </c>
      <c r="AG1184" t="str">
        <f t="shared" si="223"/>
        <v/>
      </c>
      <c r="AI1184" t="str">
        <f t="shared" si="224"/>
        <v/>
      </c>
      <c r="AJ1184" t="str">
        <f t="shared" si="225"/>
        <v/>
      </c>
      <c r="AK1184" t="str">
        <f t="shared" si="226"/>
        <v>ORD26003062</v>
      </c>
      <c r="AL1184">
        <f>IF(E1184&lt;&gt;"CAPTURE","",COUNTIF(Orders!$H:$H,AK1184))</f>
        <v>1</v>
      </c>
      <c r="AP1184" t="str">
        <f t="shared" si="227"/>
        <v>Matched to Order</v>
      </c>
      <c r="AQ1184">
        <f>IF(COUNTIF($A$2:A1184,A1184)=1,1,0)</f>
        <v>1</v>
      </c>
    </row>
    <row r="1185" spans="1:43" x14ac:dyDescent="0.3">
      <c r="A1185" t="s">
        <v>13206</v>
      </c>
      <c r="C1185" t="s">
        <v>6138</v>
      </c>
      <c r="D1185" s="1">
        <v>46272</v>
      </c>
      <c r="E1185" t="s">
        <v>11819</v>
      </c>
      <c r="F1185" t="s">
        <v>9</v>
      </c>
      <c r="G1185">
        <v>599</v>
      </c>
      <c r="H1185">
        <v>0</v>
      </c>
      <c r="I1185">
        <v>0</v>
      </c>
      <c r="J1185">
        <v>599</v>
      </c>
      <c r="K1185" s="1">
        <v>46274</v>
      </c>
      <c r="L1185" t="s">
        <v>13099</v>
      </c>
      <c r="M1185">
        <f t="shared" si="216"/>
        <v>1</v>
      </c>
      <c r="N1185">
        <f>COUNTIF(Orders!$A:$A,C1185)</f>
        <v>1</v>
      </c>
      <c r="P1185">
        <f>COUNTIF(Orders!$H:$H,UPPER(SUBSTITUTE(TRIM(C1185),"-","")))</f>
        <v>1</v>
      </c>
      <c r="R1185" t="str">
        <f t="shared" si="217"/>
        <v>Matched Order Reference</v>
      </c>
      <c r="S1185">
        <f t="shared" si="218"/>
        <v>1</v>
      </c>
      <c r="V1185" cm="1">
        <f t="array" ref="V1185">IF(E1185&lt;&gt;"CAPTURE",0,SUMPRODUCT((MDR_Rates!$A$2:$A$10=F1185)*(G1185&gt;MDR_Rates!$B$2:$B$10)*((MDR_Rates!$C$2:$C$10="")+(G1185&lt;=MDR_Rates!$C$2:$C$10))*MDR_Rates!$D$2:$D$10))</f>
        <v>0</v>
      </c>
      <c r="W1185">
        <f t="shared" si="219"/>
        <v>0</v>
      </c>
      <c r="X1185">
        <f t="shared" si="220"/>
        <v>0</v>
      </c>
      <c r="Y1185">
        <f t="shared" si="221"/>
        <v>0</v>
      </c>
      <c r="Z1185">
        <f t="shared" si="222"/>
        <v>0</v>
      </c>
      <c r="AG1185" t="str">
        <f t="shared" si="223"/>
        <v/>
      </c>
      <c r="AI1185" t="str">
        <f t="shared" si="224"/>
        <v/>
      </c>
      <c r="AJ1185" t="str">
        <f t="shared" si="225"/>
        <v/>
      </c>
      <c r="AK1185" t="str">
        <f t="shared" si="226"/>
        <v>ORD26003087</v>
      </c>
      <c r="AL1185">
        <f>IF(E1185&lt;&gt;"CAPTURE","",COUNTIF(Orders!$H:$H,AK1185))</f>
        <v>1</v>
      </c>
      <c r="AP1185" t="str">
        <f t="shared" si="227"/>
        <v>Matched to Order</v>
      </c>
      <c r="AQ1185">
        <f>IF(COUNTIF($A$2:A1185,A1185)=1,1,0)</f>
        <v>1</v>
      </c>
    </row>
    <row r="1186" spans="1:43" x14ac:dyDescent="0.3">
      <c r="A1186" t="s">
        <v>13207</v>
      </c>
      <c r="C1186" t="s">
        <v>6301</v>
      </c>
      <c r="D1186" s="1">
        <v>46272</v>
      </c>
      <c r="E1186" t="s">
        <v>11819</v>
      </c>
      <c r="F1186" t="s">
        <v>17</v>
      </c>
      <c r="G1186">
        <v>1799</v>
      </c>
      <c r="H1186">
        <v>32.380000000000003</v>
      </c>
      <c r="I1186">
        <v>5.83</v>
      </c>
      <c r="J1186">
        <v>1760.79</v>
      </c>
      <c r="K1186" s="1">
        <v>46274</v>
      </c>
      <c r="L1186" t="s">
        <v>13099</v>
      </c>
      <c r="M1186">
        <f t="shared" si="216"/>
        <v>1</v>
      </c>
      <c r="N1186">
        <f>COUNTIF(Orders!$A:$A,C1186)</f>
        <v>1</v>
      </c>
      <c r="P1186">
        <f>COUNTIF(Orders!$H:$H,UPPER(SUBSTITUTE(TRIM(C1186),"-","")))</f>
        <v>1</v>
      </c>
      <c r="R1186" t="str">
        <f t="shared" si="217"/>
        <v>Matched Order Reference</v>
      </c>
      <c r="S1186">
        <f t="shared" si="218"/>
        <v>1</v>
      </c>
      <c r="V1186" cm="1">
        <f t="array" ref="V1186">IF(E1186&lt;&gt;"CAPTURE",0,SUMPRODUCT((MDR_Rates!$A$2:$A$10=F1186)*(G1186&gt;MDR_Rates!$B$2:$B$10)*((MDR_Rates!$C$2:$C$10="")+(G1186&lt;=MDR_Rates!$C$2:$C$10))*MDR_Rates!$D$2:$D$10))</f>
        <v>1.8</v>
      </c>
      <c r="W1186">
        <f t="shared" si="219"/>
        <v>32.380000000000003</v>
      </c>
      <c r="X1186">
        <f t="shared" si="220"/>
        <v>5.83</v>
      </c>
      <c r="Y1186">
        <f t="shared" si="221"/>
        <v>0</v>
      </c>
      <c r="Z1186">
        <f t="shared" si="222"/>
        <v>0</v>
      </c>
      <c r="AG1186" t="str">
        <f t="shared" si="223"/>
        <v/>
      </c>
      <c r="AI1186" t="str">
        <f t="shared" si="224"/>
        <v/>
      </c>
      <c r="AJ1186" t="str">
        <f t="shared" si="225"/>
        <v/>
      </c>
      <c r="AK1186" t="str">
        <f t="shared" si="226"/>
        <v>ORD26003169</v>
      </c>
      <c r="AL1186">
        <f>IF(E1186&lt;&gt;"CAPTURE","",COUNTIF(Orders!$H:$H,AK1186))</f>
        <v>1</v>
      </c>
      <c r="AP1186" t="str">
        <f t="shared" si="227"/>
        <v>Matched to Order</v>
      </c>
      <c r="AQ1186">
        <f>IF(COUNTIF($A$2:A1186,A1186)=1,1,0)</f>
        <v>1</v>
      </c>
    </row>
    <row r="1187" spans="1:43" x14ac:dyDescent="0.3">
      <c r="A1187" t="s">
        <v>13208</v>
      </c>
      <c r="C1187" t="s">
        <v>6305</v>
      </c>
      <c r="D1187" s="1">
        <v>46272</v>
      </c>
      <c r="E1187" t="s">
        <v>11819</v>
      </c>
      <c r="F1187" t="s">
        <v>9</v>
      </c>
      <c r="G1187">
        <v>599</v>
      </c>
      <c r="H1187">
        <v>0</v>
      </c>
      <c r="I1187">
        <v>0</v>
      </c>
      <c r="J1187">
        <v>599</v>
      </c>
      <c r="K1187" s="1">
        <v>46274</v>
      </c>
      <c r="L1187" t="s">
        <v>13099</v>
      </c>
      <c r="M1187">
        <f t="shared" si="216"/>
        <v>1</v>
      </c>
      <c r="N1187">
        <f>COUNTIF(Orders!$A:$A,C1187)</f>
        <v>1</v>
      </c>
      <c r="P1187">
        <f>COUNTIF(Orders!$H:$H,UPPER(SUBSTITUTE(TRIM(C1187),"-","")))</f>
        <v>1</v>
      </c>
      <c r="R1187" t="str">
        <f t="shared" si="217"/>
        <v>Matched Order Reference</v>
      </c>
      <c r="S1187">
        <f t="shared" si="218"/>
        <v>1</v>
      </c>
      <c r="V1187" cm="1">
        <f t="array" ref="V1187">IF(E1187&lt;&gt;"CAPTURE",0,SUMPRODUCT((MDR_Rates!$A$2:$A$10=F1187)*(G1187&gt;MDR_Rates!$B$2:$B$10)*((MDR_Rates!$C$2:$C$10="")+(G1187&lt;=MDR_Rates!$C$2:$C$10))*MDR_Rates!$D$2:$D$10))</f>
        <v>0</v>
      </c>
      <c r="W1187">
        <f t="shared" si="219"/>
        <v>0</v>
      </c>
      <c r="X1187">
        <f t="shared" si="220"/>
        <v>0</v>
      </c>
      <c r="Y1187">
        <f t="shared" si="221"/>
        <v>0</v>
      </c>
      <c r="Z1187">
        <f t="shared" si="222"/>
        <v>0</v>
      </c>
      <c r="AG1187" t="str">
        <f t="shared" si="223"/>
        <v/>
      </c>
      <c r="AI1187" t="str">
        <f t="shared" si="224"/>
        <v/>
      </c>
      <c r="AJ1187" t="str">
        <f t="shared" si="225"/>
        <v/>
      </c>
      <c r="AK1187" t="str">
        <f t="shared" si="226"/>
        <v>ORD26003171</v>
      </c>
      <c r="AL1187">
        <f>IF(E1187&lt;&gt;"CAPTURE","",COUNTIF(Orders!$H:$H,AK1187))</f>
        <v>1</v>
      </c>
      <c r="AP1187" t="str">
        <f t="shared" si="227"/>
        <v>Matched to Order</v>
      </c>
      <c r="AQ1187">
        <f>IF(COUNTIF($A$2:A1187,A1187)=1,1,0)</f>
        <v>1</v>
      </c>
    </row>
    <row r="1188" spans="1:43" x14ac:dyDescent="0.3">
      <c r="A1188" t="s">
        <v>13209</v>
      </c>
      <c r="C1188" t="s">
        <v>6380</v>
      </c>
      <c r="D1188" s="1">
        <v>46272</v>
      </c>
      <c r="E1188" t="s">
        <v>11819</v>
      </c>
      <c r="F1188" t="s">
        <v>44</v>
      </c>
      <c r="G1188">
        <v>4298</v>
      </c>
      <c r="H1188">
        <v>73.069999999999993</v>
      </c>
      <c r="I1188">
        <v>13.15</v>
      </c>
      <c r="J1188">
        <v>4211.78</v>
      </c>
      <c r="K1188" s="1">
        <v>46274</v>
      </c>
      <c r="L1188" t="s">
        <v>13099</v>
      </c>
      <c r="M1188">
        <f t="shared" si="216"/>
        <v>1</v>
      </c>
      <c r="N1188">
        <f>COUNTIF(Orders!$A:$A,C1188)</f>
        <v>1</v>
      </c>
      <c r="P1188">
        <f>COUNTIF(Orders!$H:$H,UPPER(SUBSTITUTE(TRIM(C1188),"-","")))</f>
        <v>1</v>
      </c>
      <c r="R1188" t="str">
        <f t="shared" si="217"/>
        <v>Matched Order Reference</v>
      </c>
      <c r="S1188">
        <f t="shared" si="218"/>
        <v>1</v>
      </c>
      <c r="V1188" cm="1">
        <f t="array" ref="V1188">IF(E1188&lt;&gt;"CAPTURE",0,SUMPRODUCT((MDR_Rates!$A$2:$A$10=F1188)*(G1188&gt;MDR_Rates!$B$2:$B$10)*((MDR_Rates!$C$2:$C$10="")+(G1188&lt;=MDR_Rates!$C$2:$C$10))*MDR_Rates!$D$2:$D$10))</f>
        <v>1.7</v>
      </c>
      <c r="W1188">
        <f t="shared" si="219"/>
        <v>73.069999999999993</v>
      </c>
      <c r="X1188">
        <f t="shared" si="220"/>
        <v>13.15</v>
      </c>
      <c r="Y1188">
        <f t="shared" si="221"/>
        <v>0</v>
      </c>
      <c r="Z1188">
        <f t="shared" si="222"/>
        <v>0</v>
      </c>
      <c r="AG1188" t="str">
        <f t="shared" si="223"/>
        <v/>
      </c>
      <c r="AI1188" t="str">
        <f t="shared" si="224"/>
        <v/>
      </c>
      <c r="AJ1188" t="str">
        <f t="shared" si="225"/>
        <v/>
      </c>
      <c r="AK1188" t="str">
        <f t="shared" si="226"/>
        <v>ORD26003209</v>
      </c>
      <c r="AL1188">
        <f>IF(E1188&lt;&gt;"CAPTURE","",COUNTIF(Orders!$H:$H,AK1188))</f>
        <v>1</v>
      </c>
      <c r="AP1188" t="str">
        <f t="shared" si="227"/>
        <v>Matched to Order</v>
      </c>
      <c r="AQ1188">
        <f>IF(COUNTIF($A$2:A1188,A1188)=1,1,0)</f>
        <v>1</v>
      </c>
    </row>
    <row r="1189" spans="1:43" x14ac:dyDescent="0.3">
      <c r="A1189" t="s">
        <v>13210</v>
      </c>
      <c r="C1189" t="s">
        <v>6404</v>
      </c>
      <c r="D1189" s="1">
        <v>46272</v>
      </c>
      <c r="E1189" t="s">
        <v>11819</v>
      </c>
      <c r="F1189" t="s">
        <v>17</v>
      </c>
      <c r="G1189">
        <v>2999</v>
      </c>
      <c r="H1189">
        <v>47.98</v>
      </c>
      <c r="I1189">
        <v>8.64</v>
      </c>
      <c r="J1189">
        <v>2942.38</v>
      </c>
      <c r="K1189" s="1">
        <v>46274</v>
      </c>
      <c r="L1189" t="s">
        <v>13099</v>
      </c>
      <c r="M1189">
        <f t="shared" si="216"/>
        <v>1</v>
      </c>
      <c r="N1189">
        <f>COUNTIF(Orders!$A:$A,C1189)</f>
        <v>1</v>
      </c>
      <c r="P1189">
        <f>COUNTIF(Orders!$H:$H,UPPER(SUBSTITUTE(TRIM(C1189),"-","")))</f>
        <v>1</v>
      </c>
      <c r="R1189" t="str">
        <f t="shared" si="217"/>
        <v>Matched Order Reference</v>
      </c>
      <c r="S1189">
        <f t="shared" si="218"/>
        <v>1</v>
      </c>
      <c r="V1189" cm="1">
        <f t="array" ref="V1189">IF(E1189&lt;&gt;"CAPTURE",0,SUMPRODUCT((MDR_Rates!$A$2:$A$10=F1189)*(G1189&gt;MDR_Rates!$B$2:$B$10)*((MDR_Rates!$C$2:$C$10="")+(G1189&lt;=MDR_Rates!$C$2:$C$10))*MDR_Rates!$D$2:$D$10))</f>
        <v>1.6</v>
      </c>
      <c r="W1189">
        <f t="shared" si="219"/>
        <v>47.98</v>
      </c>
      <c r="X1189">
        <f t="shared" si="220"/>
        <v>8.64</v>
      </c>
      <c r="Y1189">
        <f t="shared" si="221"/>
        <v>0</v>
      </c>
      <c r="Z1189">
        <f t="shared" si="222"/>
        <v>0</v>
      </c>
      <c r="AG1189" t="str">
        <f t="shared" si="223"/>
        <v/>
      </c>
      <c r="AI1189" t="str">
        <f t="shared" si="224"/>
        <v/>
      </c>
      <c r="AJ1189" t="str">
        <f t="shared" si="225"/>
        <v/>
      </c>
      <c r="AK1189" t="str">
        <f t="shared" si="226"/>
        <v>ORD26003221</v>
      </c>
      <c r="AL1189">
        <f>IF(E1189&lt;&gt;"CAPTURE","",COUNTIF(Orders!$H:$H,AK1189))</f>
        <v>1</v>
      </c>
      <c r="AP1189" t="str">
        <f t="shared" si="227"/>
        <v>Matched to Order</v>
      </c>
      <c r="AQ1189">
        <f>IF(COUNTIF($A$2:A1189,A1189)=1,1,0)</f>
        <v>1</v>
      </c>
    </row>
    <row r="1190" spans="1:43" x14ac:dyDescent="0.3">
      <c r="A1190" t="s">
        <v>13211</v>
      </c>
      <c r="C1190" t="s">
        <v>6610</v>
      </c>
      <c r="D1190" s="1">
        <v>46272</v>
      </c>
      <c r="E1190" t="s">
        <v>11819</v>
      </c>
      <c r="F1190" t="s">
        <v>9</v>
      </c>
      <c r="G1190">
        <v>7999</v>
      </c>
      <c r="H1190">
        <v>24</v>
      </c>
      <c r="I1190">
        <v>4.32</v>
      </c>
      <c r="J1190">
        <v>7970.68</v>
      </c>
      <c r="K1190" s="1">
        <v>46274</v>
      </c>
      <c r="L1190" t="s">
        <v>13099</v>
      </c>
      <c r="M1190">
        <f t="shared" si="216"/>
        <v>1</v>
      </c>
      <c r="N1190">
        <f>COUNTIF(Orders!$A:$A,C1190)</f>
        <v>1</v>
      </c>
      <c r="P1190">
        <f>COUNTIF(Orders!$H:$H,UPPER(SUBSTITUTE(TRIM(C1190),"-","")))</f>
        <v>1</v>
      </c>
      <c r="R1190" t="str">
        <f t="shared" si="217"/>
        <v>Matched Order Reference</v>
      </c>
      <c r="S1190">
        <f t="shared" si="218"/>
        <v>1</v>
      </c>
      <c r="V1190" cm="1">
        <f t="array" ref="V1190">IF(E1190&lt;&gt;"CAPTURE",0,SUMPRODUCT((MDR_Rates!$A$2:$A$10=F1190)*(G1190&gt;MDR_Rates!$B$2:$B$10)*((MDR_Rates!$C$2:$C$10="")+(G1190&lt;=MDR_Rates!$C$2:$C$10))*MDR_Rates!$D$2:$D$10))</f>
        <v>0.3</v>
      </c>
      <c r="W1190">
        <f t="shared" si="219"/>
        <v>24</v>
      </c>
      <c r="X1190">
        <f t="shared" si="220"/>
        <v>4.32</v>
      </c>
      <c r="Y1190">
        <f t="shared" si="221"/>
        <v>0</v>
      </c>
      <c r="Z1190">
        <f t="shared" si="222"/>
        <v>0</v>
      </c>
      <c r="AG1190" t="str">
        <f t="shared" si="223"/>
        <v/>
      </c>
      <c r="AI1190" t="str">
        <f t="shared" si="224"/>
        <v/>
      </c>
      <c r="AJ1190" t="str">
        <f t="shared" si="225"/>
        <v/>
      </c>
      <c r="AK1190" t="str">
        <f t="shared" si="226"/>
        <v>ORD26003326</v>
      </c>
      <c r="AL1190">
        <f>IF(E1190&lt;&gt;"CAPTURE","",COUNTIF(Orders!$H:$H,AK1190))</f>
        <v>1</v>
      </c>
      <c r="AP1190" t="str">
        <f t="shared" si="227"/>
        <v>Matched to Order</v>
      </c>
      <c r="AQ1190">
        <f>IF(COUNTIF($A$2:A1190,A1190)=1,1,0)</f>
        <v>1</v>
      </c>
    </row>
    <row r="1191" spans="1:43" x14ac:dyDescent="0.3">
      <c r="A1191" t="s">
        <v>13212</v>
      </c>
      <c r="C1191" t="s">
        <v>6614</v>
      </c>
      <c r="D1191" s="1">
        <v>46272</v>
      </c>
      <c r="E1191" t="s">
        <v>11819</v>
      </c>
      <c r="F1191" t="s">
        <v>17</v>
      </c>
      <c r="G1191">
        <v>2999</v>
      </c>
      <c r="H1191">
        <v>47.98</v>
      </c>
      <c r="I1191">
        <v>8.64</v>
      </c>
      <c r="J1191">
        <v>2942.38</v>
      </c>
      <c r="K1191" s="1">
        <v>46274</v>
      </c>
      <c r="L1191" t="s">
        <v>13099</v>
      </c>
      <c r="M1191">
        <f t="shared" si="216"/>
        <v>1</v>
      </c>
      <c r="N1191">
        <f>COUNTIF(Orders!$A:$A,C1191)</f>
        <v>1</v>
      </c>
      <c r="P1191">
        <f>COUNTIF(Orders!$H:$H,UPPER(SUBSTITUTE(TRIM(C1191),"-","")))</f>
        <v>1</v>
      </c>
      <c r="R1191" t="str">
        <f t="shared" si="217"/>
        <v>Matched Order Reference</v>
      </c>
      <c r="S1191">
        <f t="shared" si="218"/>
        <v>1</v>
      </c>
      <c r="V1191" cm="1">
        <f t="array" ref="V1191">IF(E1191&lt;&gt;"CAPTURE",0,SUMPRODUCT((MDR_Rates!$A$2:$A$10=F1191)*(G1191&gt;MDR_Rates!$B$2:$B$10)*((MDR_Rates!$C$2:$C$10="")+(G1191&lt;=MDR_Rates!$C$2:$C$10))*MDR_Rates!$D$2:$D$10))</f>
        <v>1.6</v>
      </c>
      <c r="W1191">
        <f t="shared" si="219"/>
        <v>47.98</v>
      </c>
      <c r="X1191">
        <f t="shared" si="220"/>
        <v>8.64</v>
      </c>
      <c r="Y1191">
        <f t="shared" si="221"/>
        <v>0</v>
      </c>
      <c r="Z1191">
        <f t="shared" si="222"/>
        <v>0</v>
      </c>
      <c r="AG1191" t="str">
        <f t="shared" si="223"/>
        <v/>
      </c>
      <c r="AI1191" t="str">
        <f t="shared" si="224"/>
        <v/>
      </c>
      <c r="AJ1191" t="str">
        <f t="shared" si="225"/>
        <v/>
      </c>
      <c r="AK1191" t="str">
        <f t="shared" si="226"/>
        <v>ORD26003328</v>
      </c>
      <c r="AL1191">
        <f>IF(E1191&lt;&gt;"CAPTURE","",COUNTIF(Orders!$H:$H,AK1191))</f>
        <v>1</v>
      </c>
      <c r="AP1191" t="str">
        <f t="shared" si="227"/>
        <v>Matched to Order</v>
      </c>
      <c r="AQ1191">
        <f>IF(COUNTIF($A$2:A1191,A1191)=1,1,0)</f>
        <v>1</v>
      </c>
    </row>
    <row r="1192" spans="1:43" x14ac:dyDescent="0.3">
      <c r="A1192" t="s">
        <v>13213</v>
      </c>
      <c r="C1192" t="s">
        <v>13214</v>
      </c>
      <c r="D1192" s="1">
        <v>46272</v>
      </c>
      <c r="E1192" t="s">
        <v>11819</v>
      </c>
      <c r="F1192" t="s">
        <v>9</v>
      </c>
      <c r="G1192">
        <v>3397</v>
      </c>
      <c r="H1192">
        <v>10.19</v>
      </c>
      <c r="I1192">
        <v>1.83</v>
      </c>
      <c r="J1192">
        <v>3384.98</v>
      </c>
      <c r="K1192" s="1">
        <v>46274</v>
      </c>
      <c r="L1192" t="s">
        <v>13099</v>
      </c>
      <c r="M1192">
        <f t="shared" si="216"/>
        <v>1</v>
      </c>
      <c r="N1192">
        <f>COUNTIF(Orders!$A:$A,C1192)</f>
        <v>0</v>
      </c>
      <c r="P1192">
        <f>COUNTIF(Orders!$H:$H,UPPER(SUBSTITUTE(TRIM(C1192),"-","")))</f>
        <v>1</v>
      </c>
      <c r="R1192" t="str">
        <f t="shared" si="217"/>
        <v>Matched Order Reference</v>
      </c>
      <c r="S1192">
        <f t="shared" si="218"/>
        <v>1</v>
      </c>
      <c r="V1192" cm="1">
        <f t="array" ref="V1192">IF(E1192&lt;&gt;"CAPTURE",0,SUMPRODUCT((MDR_Rates!$A$2:$A$10=F1192)*(G1192&gt;MDR_Rates!$B$2:$B$10)*((MDR_Rates!$C$2:$C$10="")+(G1192&lt;=MDR_Rates!$C$2:$C$10))*MDR_Rates!$D$2:$D$10))</f>
        <v>0.3</v>
      </c>
      <c r="W1192">
        <f t="shared" si="219"/>
        <v>10.19</v>
      </c>
      <c r="X1192">
        <f t="shared" si="220"/>
        <v>1.83</v>
      </c>
      <c r="Y1192">
        <f t="shared" si="221"/>
        <v>0</v>
      </c>
      <c r="Z1192">
        <f t="shared" si="222"/>
        <v>0</v>
      </c>
      <c r="AG1192" t="str">
        <f t="shared" si="223"/>
        <v/>
      </c>
      <c r="AI1192" t="str">
        <f t="shared" si="224"/>
        <v/>
      </c>
      <c r="AJ1192" t="str">
        <f t="shared" si="225"/>
        <v/>
      </c>
      <c r="AK1192" t="str">
        <f t="shared" si="226"/>
        <v>ORD26003333</v>
      </c>
      <c r="AL1192">
        <f>IF(E1192&lt;&gt;"CAPTURE","",COUNTIF(Orders!$H:$H,AK1192))</f>
        <v>1</v>
      </c>
      <c r="AP1192" t="str">
        <f t="shared" si="227"/>
        <v>Matched to Order</v>
      </c>
      <c r="AQ1192">
        <f>IF(COUNTIF($A$2:A1192,A1192)=1,1,0)</f>
        <v>1</v>
      </c>
    </row>
    <row r="1193" spans="1:43" x14ac:dyDescent="0.3">
      <c r="A1193" t="s">
        <v>13215</v>
      </c>
      <c r="C1193" t="s">
        <v>6626</v>
      </c>
      <c r="D1193" s="1">
        <v>46272</v>
      </c>
      <c r="E1193" t="s">
        <v>11819</v>
      </c>
      <c r="F1193" t="s">
        <v>9</v>
      </c>
      <c r="G1193">
        <v>6298</v>
      </c>
      <c r="H1193">
        <v>18.89</v>
      </c>
      <c r="I1193">
        <v>3.4</v>
      </c>
      <c r="J1193">
        <v>6275.71</v>
      </c>
      <c r="K1193" s="1">
        <v>46274</v>
      </c>
      <c r="L1193" t="s">
        <v>13099</v>
      </c>
      <c r="M1193">
        <f t="shared" si="216"/>
        <v>1</v>
      </c>
      <c r="N1193">
        <f>COUNTIF(Orders!$A:$A,C1193)</f>
        <v>1</v>
      </c>
      <c r="P1193">
        <f>COUNTIF(Orders!$H:$H,UPPER(SUBSTITUTE(TRIM(C1193),"-","")))</f>
        <v>1</v>
      </c>
      <c r="R1193" t="str">
        <f t="shared" si="217"/>
        <v>Matched Order Reference</v>
      </c>
      <c r="S1193">
        <f t="shared" si="218"/>
        <v>1</v>
      </c>
      <c r="V1193" cm="1">
        <f t="array" ref="V1193">IF(E1193&lt;&gt;"CAPTURE",0,SUMPRODUCT((MDR_Rates!$A$2:$A$10=F1193)*(G1193&gt;MDR_Rates!$B$2:$B$10)*((MDR_Rates!$C$2:$C$10="")+(G1193&lt;=MDR_Rates!$C$2:$C$10))*MDR_Rates!$D$2:$D$10))</f>
        <v>0.3</v>
      </c>
      <c r="W1193">
        <f t="shared" si="219"/>
        <v>18.89</v>
      </c>
      <c r="X1193">
        <f t="shared" si="220"/>
        <v>3.4</v>
      </c>
      <c r="Y1193">
        <f t="shared" si="221"/>
        <v>0</v>
      </c>
      <c r="Z1193">
        <f t="shared" si="222"/>
        <v>0</v>
      </c>
      <c r="AG1193" t="str">
        <f t="shared" si="223"/>
        <v/>
      </c>
      <c r="AI1193" t="str">
        <f t="shared" si="224"/>
        <v/>
      </c>
      <c r="AJ1193" t="str">
        <f t="shared" si="225"/>
        <v/>
      </c>
      <c r="AK1193" t="str">
        <f t="shared" si="226"/>
        <v>ORD26003334</v>
      </c>
      <c r="AL1193">
        <f>IF(E1193&lt;&gt;"CAPTURE","",COUNTIF(Orders!$H:$H,AK1193))</f>
        <v>1</v>
      </c>
      <c r="AP1193" t="str">
        <f t="shared" si="227"/>
        <v>Matched to Order</v>
      </c>
      <c r="AQ1193">
        <f>IF(COUNTIF($A$2:A1193,A1193)=1,1,0)</f>
        <v>1</v>
      </c>
    </row>
    <row r="1194" spans="1:43" x14ac:dyDescent="0.3">
      <c r="A1194" t="s">
        <v>13216</v>
      </c>
      <c r="C1194" t="s">
        <v>6668</v>
      </c>
      <c r="D1194" s="1">
        <v>46272</v>
      </c>
      <c r="E1194" t="s">
        <v>11819</v>
      </c>
      <c r="F1194" t="s">
        <v>17</v>
      </c>
      <c r="G1194">
        <v>599</v>
      </c>
      <c r="H1194">
        <v>10.78</v>
      </c>
      <c r="I1194">
        <v>1.94</v>
      </c>
      <c r="J1194">
        <v>586.28</v>
      </c>
      <c r="K1194" s="1">
        <v>46274</v>
      </c>
      <c r="L1194" t="s">
        <v>13099</v>
      </c>
      <c r="M1194">
        <f t="shared" si="216"/>
        <v>1</v>
      </c>
      <c r="N1194">
        <f>COUNTIF(Orders!$A:$A,C1194)</f>
        <v>1</v>
      </c>
      <c r="P1194">
        <f>COUNTIF(Orders!$H:$H,UPPER(SUBSTITUTE(TRIM(C1194),"-","")))</f>
        <v>1</v>
      </c>
      <c r="R1194" t="str">
        <f t="shared" si="217"/>
        <v>Matched Order Reference</v>
      </c>
      <c r="S1194">
        <f t="shared" si="218"/>
        <v>1</v>
      </c>
      <c r="V1194" cm="1">
        <f t="array" ref="V1194">IF(E1194&lt;&gt;"CAPTURE",0,SUMPRODUCT((MDR_Rates!$A$2:$A$10=F1194)*(G1194&gt;MDR_Rates!$B$2:$B$10)*((MDR_Rates!$C$2:$C$10="")+(G1194&lt;=MDR_Rates!$C$2:$C$10))*MDR_Rates!$D$2:$D$10))</f>
        <v>1.8</v>
      </c>
      <c r="W1194">
        <f t="shared" si="219"/>
        <v>10.78</v>
      </c>
      <c r="X1194">
        <f t="shared" si="220"/>
        <v>1.94</v>
      </c>
      <c r="Y1194">
        <f t="shared" si="221"/>
        <v>0</v>
      </c>
      <c r="Z1194">
        <f t="shared" si="222"/>
        <v>0</v>
      </c>
      <c r="AG1194" t="str">
        <f t="shared" si="223"/>
        <v/>
      </c>
      <c r="AI1194" t="str">
        <f t="shared" si="224"/>
        <v/>
      </c>
      <c r="AJ1194" t="str">
        <f t="shared" si="225"/>
        <v/>
      </c>
      <c r="AK1194" t="str">
        <f t="shared" si="226"/>
        <v>ORD26003355</v>
      </c>
      <c r="AL1194">
        <f>IF(E1194&lt;&gt;"CAPTURE","",COUNTIF(Orders!$H:$H,AK1194))</f>
        <v>1</v>
      </c>
      <c r="AP1194" t="str">
        <f t="shared" si="227"/>
        <v>Matched to Order</v>
      </c>
      <c r="AQ1194">
        <f>IF(COUNTIF($A$2:A1194,A1194)=1,1,0)</f>
        <v>1</v>
      </c>
    </row>
    <row r="1195" spans="1:43" x14ac:dyDescent="0.3">
      <c r="A1195" t="s">
        <v>13217</v>
      </c>
      <c r="C1195" t="s">
        <v>13218</v>
      </c>
      <c r="D1195" s="1">
        <v>46272</v>
      </c>
      <c r="E1195" t="s">
        <v>11819</v>
      </c>
      <c r="F1195" t="s">
        <v>9</v>
      </c>
      <c r="G1195">
        <v>599</v>
      </c>
      <c r="H1195">
        <v>0</v>
      </c>
      <c r="I1195">
        <v>0</v>
      </c>
      <c r="J1195">
        <v>599</v>
      </c>
      <c r="K1195" s="1">
        <v>46274</v>
      </c>
      <c r="L1195" t="s">
        <v>13099</v>
      </c>
      <c r="M1195">
        <f t="shared" si="216"/>
        <v>1</v>
      </c>
      <c r="N1195">
        <f>COUNTIF(Orders!$A:$A,C1195)</f>
        <v>1</v>
      </c>
      <c r="P1195">
        <f>COUNTIF(Orders!$H:$H,UPPER(SUBSTITUTE(TRIM(C1195),"-","")))</f>
        <v>1</v>
      </c>
      <c r="R1195" t="str">
        <f t="shared" si="217"/>
        <v>Matched Order Reference</v>
      </c>
      <c r="S1195">
        <f t="shared" si="218"/>
        <v>1</v>
      </c>
      <c r="V1195" cm="1">
        <f t="array" ref="V1195">IF(E1195&lt;&gt;"CAPTURE",0,SUMPRODUCT((MDR_Rates!$A$2:$A$10=F1195)*(G1195&gt;MDR_Rates!$B$2:$B$10)*((MDR_Rates!$C$2:$C$10="")+(G1195&lt;=MDR_Rates!$C$2:$C$10))*MDR_Rates!$D$2:$D$10))</f>
        <v>0</v>
      </c>
      <c r="W1195">
        <f t="shared" si="219"/>
        <v>0</v>
      </c>
      <c r="X1195">
        <f t="shared" si="220"/>
        <v>0</v>
      </c>
      <c r="Y1195">
        <f t="shared" si="221"/>
        <v>0</v>
      </c>
      <c r="Z1195">
        <f t="shared" si="222"/>
        <v>0</v>
      </c>
      <c r="AG1195" t="str">
        <f t="shared" si="223"/>
        <v/>
      </c>
      <c r="AI1195" t="str">
        <f t="shared" si="224"/>
        <v/>
      </c>
      <c r="AJ1195" t="str">
        <f t="shared" si="225"/>
        <v/>
      </c>
      <c r="AK1195" t="str">
        <f t="shared" si="226"/>
        <v>ORD26003401</v>
      </c>
      <c r="AL1195">
        <f>IF(E1195&lt;&gt;"CAPTURE","",COUNTIF(Orders!$H:$H,AK1195))</f>
        <v>1</v>
      </c>
      <c r="AP1195" t="str">
        <f t="shared" si="227"/>
        <v>Matched to Order</v>
      </c>
      <c r="AQ1195">
        <f>IF(COUNTIF($A$2:A1195,A1195)=1,1,0)</f>
        <v>1</v>
      </c>
    </row>
    <row r="1196" spans="1:43" x14ac:dyDescent="0.3">
      <c r="A1196" t="s">
        <v>13219</v>
      </c>
      <c r="C1196" t="s">
        <v>6892</v>
      </c>
      <c r="D1196" s="1">
        <v>46272</v>
      </c>
      <c r="E1196" t="s">
        <v>11819</v>
      </c>
      <c r="F1196" t="s">
        <v>9</v>
      </c>
      <c r="G1196">
        <v>1598</v>
      </c>
      <c r="H1196">
        <v>0</v>
      </c>
      <c r="I1196">
        <v>0</v>
      </c>
      <c r="J1196">
        <v>1598</v>
      </c>
      <c r="K1196" s="1">
        <v>46274</v>
      </c>
      <c r="L1196" t="s">
        <v>13099</v>
      </c>
      <c r="M1196">
        <f t="shared" si="216"/>
        <v>1</v>
      </c>
      <c r="N1196">
        <f>COUNTIF(Orders!$A:$A,C1196)</f>
        <v>1</v>
      </c>
      <c r="P1196">
        <f>COUNTIF(Orders!$H:$H,UPPER(SUBSTITUTE(TRIM(C1196),"-","")))</f>
        <v>1</v>
      </c>
      <c r="R1196" t="str">
        <f t="shared" si="217"/>
        <v>Matched Order Reference</v>
      </c>
      <c r="S1196">
        <f t="shared" si="218"/>
        <v>1</v>
      </c>
      <c r="V1196" cm="1">
        <f t="array" ref="V1196">IF(E1196&lt;&gt;"CAPTURE",0,SUMPRODUCT((MDR_Rates!$A$2:$A$10=F1196)*(G1196&gt;MDR_Rates!$B$2:$B$10)*((MDR_Rates!$C$2:$C$10="")+(G1196&lt;=MDR_Rates!$C$2:$C$10))*MDR_Rates!$D$2:$D$10))</f>
        <v>0</v>
      </c>
      <c r="W1196">
        <f t="shared" si="219"/>
        <v>0</v>
      </c>
      <c r="X1196">
        <f t="shared" si="220"/>
        <v>0</v>
      </c>
      <c r="Y1196">
        <f t="shared" si="221"/>
        <v>0</v>
      </c>
      <c r="Z1196">
        <f t="shared" si="222"/>
        <v>0</v>
      </c>
      <c r="AG1196" t="str">
        <f t="shared" si="223"/>
        <v/>
      </c>
      <c r="AI1196" t="str">
        <f t="shared" si="224"/>
        <v/>
      </c>
      <c r="AJ1196" t="str">
        <f t="shared" si="225"/>
        <v/>
      </c>
      <c r="AK1196" t="str">
        <f t="shared" si="226"/>
        <v>ORD26003467</v>
      </c>
      <c r="AL1196">
        <f>IF(E1196&lt;&gt;"CAPTURE","",COUNTIF(Orders!$H:$H,AK1196))</f>
        <v>1</v>
      </c>
      <c r="AP1196" t="str">
        <f t="shared" si="227"/>
        <v>Matched to Order</v>
      </c>
      <c r="AQ1196">
        <f>IF(COUNTIF($A$2:A1196,A1196)=1,1,0)</f>
        <v>1</v>
      </c>
    </row>
    <row r="1197" spans="1:43" x14ac:dyDescent="0.3">
      <c r="A1197" t="s">
        <v>13220</v>
      </c>
      <c r="C1197" t="s">
        <v>6904</v>
      </c>
      <c r="D1197" s="1">
        <v>46272</v>
      </c>
      <c r="E1197" t="s">
        <v>11819</v>
      </c>
      <c r="F1197" t="s">
        <v>9</v>
      </c>
      <c r="G1197">
        <v>8998</v>
      </c>
      <c r="H1197">
        <v>26.99</v>
      </c>
      <c r="I1197">
        <v>4.8600000000000003</v>
      </c>
      <c r="J1197">
        <v>8966.15</v>
      </c>
      <c r="K1197" s="1">
        <v>46274</v>
      </c>
      <c r="L1197" t="s">
        <v>13099</v>
      </c>
      <c r="M1197">
        <f t="shared" si="216"/>
        <v>1</v>
      </c>
      <c r="N1197">
        <f>COUNTIF(Orders!$A:$A,C1197)</f>
        <v>1</v>
      </c>
      <c r="P1197">
        <f>COUNTIF(Orders!$H:$H,UPPER(SUBSTITUTE(TRIM(C1197),"-","")))</f>
        <v>1</v>
      </c>
      <c r="R1197" t="str">
        <f t="shared" si="217"/>
        <v>Matched Order Reference</v>
      </c>
      <c r="S1197">
        <f t="shared" si="218"/>
        <v>1</v>
      </c>
      <c r="V1197" cm="1">
        <f t="array" ref="V1197">IF(E1197&lt;&gt;"CAPTURE",0,SUMPRODUCT((MDR_Rates!$A$2:$A$10=F1197)*(G1197&gt;MDR_Rates!$B$2:$B$10)*((MDR_Rates!$C$2:$C$10="")+(G1197&lt;=MDR_Rates!$C$2:$C$10))*MDR_Rates!$D$2:$D$10))</f>
        <v>0.3</v>
      </c>
      <c r="W1197">
        <f t="shared" si="219"/>
        <v>26.99</v>
      </c>
      <c r="X1197">
        <f t="shared" si="220"/>
        <v>4.8600000000000003</v>
      </c>
      <c r="Y1197">
        <f t="shared" si="221"/>
        <v>0</v>
      </c>
      <c r="Z1197">
        <f t="shared" si="222"/>
        <v>0</v>
      </c>
      <c r="AG1197" t="str">
        <f t="shared" si="223"/>
        <v/>
      </c>
      <c r="AI1197" t="str">
        <f t="shared" si="224"/>
        <v/>
      </c>
      <c r="AJ1197" t="str">
        <f t="shared" si="225"/>
        <v/>
      </c>
      <c r="AK1197" t="str">
        <f t="shared" si="226"/>
        <v>ORD26003473</v>
      </c>
      <c r="AL1197">
        <f>IF(E1197&lt;&gt;"CAPTURE","",COUNTIF(Orders!$H:$H,AK1197))</f>
        <v>1</v>
      </c>
      <c r="AP1197" t="str">
        <f t="shared" si="227"/>
        <v>Matched to Order</v>
      </c>
      <c r="AQ1197">
        <f>IF(COUNTIF($A$2:A1197,A1197)=1,1,0)</f>
        <v>1</v>
      </c>
    </row>
    <row r="1198" spans="1:43" x14ac:dyDescent="0.3">
      <c r="A1198" t="s">
        <v>13221</v>
      </c>
      <c r="C1198" t="s">
        <v>6972</v>
      </c>
      <c r="D1198" s="1">
        <v>46272</v>
      </c>
      <c r="E1198" t="s">
        <v>11819</v>
      </c>
      <c r="F1198" t="s">
        <v>9</v>
      </c>
      <c r="G1198">
        <v>4798</v>
      </c>
      <c r="H1198">
        <v>14.39</v>
      </c>
      <c r="I1198">
        <v>2.59</v>
      </c>
      <c r="J1198">
        <v>4781.0200000000004</v>
      </c>
      <c r="K1198" s="1">
        <v>46274</v>
      </c>
      <c r="L1198" t="s">
        <v>13099</v>
      </c>
      <c r="M1198">
        <f t="shared" si="216"/>
        <v>1</v>
      </c>
      <c r="N1198">
        <f>COUNTIF(Orders!$A:$A,C1198)</f>
        <v>1</v>
      </c>
      <c r="P1198">
        <f>COUNTIF(Orders!$H:$H,UPPER(SUBSTITUTE(TRIM(C1198),"-","")))</f>
        <v>1</v>
      </c>
      <c r="R1198" t="str">
        <f t="shared" si="217"/>
        <v>Matched Order Reference</v>
      </c>
      <c r="S1198">
        <f t="shared" si="218"/>
        <v>1</v>
      </c>
      <c r="V1198" cm="1">
        <f t="array" ref="V1198">IF(E1198&lt;&gt;"CAPTURE",0,SUMPRODUCT((MDR_Rates!$A$2:$A$10=F1198)*(G1198&gt;MDR_Rates!$B$2:$B$10)*((MDR_Rates!$C$2:$C$10="")+(G1198&lt;=MDR_Rates!$C$2:$C$10))*MDR_Rates!$D$2:$D$10))</f>
        <v>0.3</v>
      </c>
      <c r="W1198">
        <f t="shared" si="219"/>
        <v>14.39</v>
      </c>
      <c r="X1198">
        <f t="shared" si="220"/>
        <v>2.59</v>
      </c>
      <c r="Y1198">
        <f t="shared" si="221"/>
        <v>0</v>
      </c>
      <c r="Z1198">
        <f t="shared" si="222"/>
        <v>0</v>
      </c>
      <c r="AG1198" t="str">
        <f t="shared" si="223"/>
        <v/>
      </c>
      <c r="AI1198" t="str">
        <f t="shared" si="224"/>
        <v/>
      </c>
      <c r="AJ1198" t="str">
        <f t="shared" si="225"/>
        <v/>
      </c>
      <c r="AK1198" t="str">
        <f t="shared" si="226"/>
        <v>ORD26003508</v>
      </c>
      <c r="AL1198">
        <f>IF(E1198&lt;&gt;"CAPTURE","",COUNTIF(Orders!$H:$H,AK1198))</f>
        <v>1</v>
      </c>
      <c r="AP1198" t="str">
        <f t="shared" si="227"/>
        <v>Matched to Order</v>
      </c>
      <c r="AQ1198">
        <f>IF(COUNTIF($A$2:A1198,A1198)=1,1,0)</f>
        <v>1</v>
      </c>
    </row>
    <row r="1199" spans="1:43" x14ac:dyDescent="0.3">
      <c r="A1199" t="s">
        <v>13222</v>
      </c>
      <c r="C1199" t="s">
        <v>7057</v>
      </c>
      <c r="D1199" s="1">
        <v>46272</v>
      </c>
      <c r="E1199" t="s">
        <v>11819</v>
      </c>
      <c r="F1199" t="s">
        <v>17</v>
      </c>
      <c r="G1199">
        <v>1798</v>
      </c>
      <c r="H1199">
        <v>32.36</v>
      </c>
      <c r="I1199">
        <v>5.82</v>
      </c>
      <c r="J1199">
        <v>1759.82</v>
      </c>
      <c r="K1199" s="1">
        <v>46274</v>
      </c>
      <c r="L1199" t="s">
        <v>13099</v>
      </c>
      <c r="M1199">
        <f t="shared" si="216"/>
        <v>1</v>
      </c>
      <c r="N1199">
        <f>COUNTIF(Orders!$A:$A,C1199)</f>
        <v>1</v>
      </c>
      <c r="P1199">
        <f>COUNTIF(Orders!$H:$H,UPPER(SUBSTITUTE(TRIM(C1199),"-","")))</f>
        <v>1</v>
      </c>
      <c r="R1199" t="str">
        <f t="shared" si="217"/>
        <v>Matched Order Reference</v>
      </c>
      <c r="S1199">
        <f t="shared" si="218"/>
        <v>1</v>
      </c>
      <c r="V1199" cm="1">
        <f t="array" ref="V1199">IF(E1199&lt;&gt;"CAPTURE",0,SUMPRODUCT((MDR_Rates!$A$2:$A$10=F1199)*(G1199&gt;MDR_Rates!$B$2:$B$10)*((MDR_Rates!$C$2:$C$10="")+(G1199&lt;=MDR_Rates!$C$2:$C$10))*MDR_Rates!$D$2:$D$10))</f>
        <v>1.8</v>
      </c>
      <c r="W1199">
        <f t="shared" si="219"/>
        <v>32.36</v>
      </c>
      <c r="X1199">
        <f t="shared" si="220"/>
        <v>5.82</v>
      </c>
      <c r="Y1199">
        <f t="shared" si="221"/>
        <v>0</v>
      </c>
      <c r="Z1199">
        <f t="shared" si="222"/>
        <v>0</v>
      </c>
      <c r="AG1199" t="str">
        <f t="shared" si="223"/>
        <v/>
      </c>
      <c r="AI1199" t="str">
        <f t="shared" si="224"/>
        <v/>
      </c>
      <c r="AJ1199" t="str">
        <f t="shared" si="225"/>
        <v/>
      </c>
      <c r="AK1199" t="str">
        <f t="shared" si="226"/>
        <v>ORD26003552</v>
      </c>
      <c r="AL1199">
        <f>IF(E1199&lt;&gt;"CAPTURE","",COUNTIF(Orders!$H:$H,AK1199))</f>
        <v>1</v>
      </c>
      <c r="AP1199" t="str">
        <f t="shared" si="227"/>
        <v>Matched to Order</v>
      </c>
      <c r="AQ1199">
        <f>IF(COUNTIF($A$2:A1199,A1199)=1,1,0)</f>
        <v>1</v>
      </c>
    </row>
    <row r="1200" spans="1:43" x14ac:dyDescent="0.3">
      <c r="A1200" t="s">
        <v>13223</v>
      </c>
      <c r="C1200" t="s">
        <v>7095</v>
      </c>
      <c r="D1200" s="1">
        <v>46272</v>
      </c>
      <c r="E1200" t="s">
        <v>11819</v>
      </c>
      <c r="F1200" t="s">
        <v>17</v>
      </c>
      <c r="G1200">
        <v>4999</v>
      </c>
      <c r="H1200">
        <v>79.98</v>
      </c>
      <c r="I1200">
        <v>14.4</v>
      </c>
      <c r="J1200">
        <v>4904.62</v>
      </c>
      <c r="K1200" s="1">
        <v>46274</v>
      </c>
      <c r="L1200" t="s">
        <v>13099</v>
      </c>
      <c r="M1200">
        <f t="shared" si="216"/>
        <v>1</v>
      </c>
      <c r="N1200">
        <f>COUNTIF(Orders!$A:$A,C1200)</f>
        <v>1</v>
      </c>
      <c r="P1200">
        <f>COUNTIF(Orders!$H:$H,UPPER(SUBSTITUTE(TRIM(C1200),"-","")))</f>
        <v>1</v>
      </c>
      <c r="R1200" t="str">
        <f t="shared" si="217"/>
        <v>Matched Order Reference</v>
      </c>
      <c r="S1200">
        <f t="shared" si="218"/>
        <v>1</v>
      </c>
      <c r="V1200" cm="1">
        <f t="array" ref="V1200">IF(E1200&lt;&gt;"CAPTURE",0,SUMPRODUCT((MDR_Rates!$A$2:$A$10=F1200)*(G1200&gt;MDR_Rates!$B$2:$B$10)*((MDR_Rates!$C$2:$C$10="")+(G1200&lt;=MDR_Rates!$C$2:$C$10))*MDR_Rates!$D$2:$D$10))</f>
        <v>1.6</v>
      </c>
      <c r="W1200">
        <f t="shared" si="219"/>
        <v>79.98</v>
      </c>
      <c r="X1200">
        <f t="shared" si="220"/>
        <v>14.4</v>
      </c>
      <c r="Y1200">
        <f t="shared" si="221"/>
        <v>0</v>
      </c>
      <c r="Z1200">
        <f t="shared" si="222"/>
        <v>0</v>
      </c>
      <c r="AG1200" t="str">
        <f t="shared" si="223"/>
        <v/>
      </c>
      <c r="AI1200" t="str">
        <f t="shared" si="224"/>
        <v/>
      </c>
      <c r="AJ1200" t="str">
        <f t="shared" si="225"/>
        <v/>
      </c>
      <c r="AK1200" t="str">
        <f t="shared" si="226"/>
        <v>ORD26003571</v>
      </c>
      <c r="AL1200">
        <f>IF(E1200&lt;&gt;"CAPTURE","",COUNTIF(Orders!$H:$H,AK1200))</f>
        <v>1</v>
      </c>
      <c r="AP1200" t="str">
        <f t="shared" si="227"/>
        <v>Matched to Order</v>
      </c>
      <c r="AQ1200">
        <f>IF(COUNTIF($A$2:A1200,A1200)=1,1,0)</f>
        <v>1</v>
      </c>
    </row>
    <row r="1201" spans="1:43" x14ac:dyDescent="0.3">
      <c r="A1201" t="s">
        <v>13224</v>
      </c>
      <c r="C1201" t="s">
        <v>7304</v>
      </c>
      <c r="D1201" s="1">
        <v>46272</v>
      </c>
      <c r="E1201" t="s">
        <v>11819</v>
      </c>
      <c r="F1201" t="s">
        <v>9</v>
      </c>
      <c r="G1201">
        <v>4999</v>
      </c>
      <c r="H1201">
        <v>15</v>
      </c>
      <c r="I1201">
        <v>2.7</v>
      </c>
      <c r="J1201">
        <v>4981.3</v>
      </c>
      <c r="K1201" s="1">
        <v>46274</v>
      </c>
      <c r="L1201" t="s">
        <v>13099</v>
      </c>
      <c r="M1201">
        <f t="shared" si="216"/>
        <v>1</v>
      </c>
      <c r="N1201">
        <f>COUNTIF(Orders!$A:$A,C1201)</f>
        <v>1</v>
      </c>
      <c r="P1201">
        <f>COUNTIF(Orders!$H:$H,UPPER(SUBSTITUTE(TRIM(C1201),"-","")))</f>
        <v>1</v>
      </c>
      <c r="R1201" t="str">
        <f t="shared" si="217"/>
        <v>Matched Order Reference</v>
      </c>
      <c r="S1201">
        <f t="shared" si="218"/>
        <v>1</v>
      </c>
      <c r="V1201" cm="1">
        <f t="array" ref="V1201">IF(E1201&lt;&gt;"CAPTURE",0,SUMPRODUCT((MDR_Rates!$A$2:$A$10=F1201)*(G1201&gt;MDR_Rates!$B$2:$B$10)*((MDR_Rates!$C$2:$C$10="")+(G1201&lt;=MDR_Rates!$C$2:$C$10))*MDR_Rates!$D$2:$D$10))</f>
        <v>0.3</v>
      </c>
      <c r="W1201">
        <f t="shared" si="219"/>
        <v>15</v>
      </c>
      <c r="X1201">
        <f t="shared" si="220"/>
        <v>2.7</v>
      </c>
      <c r="Y1201">
        <f t="shared" si="221"/>
        <v>0</v>
      </c>
      <c r="Z1201">
        <f t="shared" si="222"/>
        <v>0</v>
      </c>
      <c r="AG1201" t="str">
        <f t="shared" si="223"/>
        <v/>
      </c>
      <c r="AI1201" t="str">
        <f t="shared" si="224"/>
        <v/>
      </c>
      <c r="AJ1201" t="str">
        <f t="shared" si="225"/>
        <v/>
      </c>
      <c r="AK1201" t="str">
        <f t="shared" si="226"/>
        <v>ORD26003680</v>
      </c>
      <c r="AL1201">
        <f>IF(E1201&lt;&gt;"CAPTURE","",COUNTIF(Orders!$H:$H,AK1201))</f>
        <v>1</v>
      </c>
      <c r="AP1201" t="str">
        <f t="shared" si="227"/>
        <v>Matched to Order</v>
      </c>
      <c r="AQ1201">
        <f>IF(COUNTIF($A$2:A1201,A1201)=1,1,0)</f>
        <v>1</v>
      </c>
    </row>
    <row r="1202" spans="1:43" x14ac:dyDescent="0.3">
      <c r="A1202" t="s">
        <v>13225</v>
      </c>
      <c r="C1202" t="s">
        <v>7320</v>
      </c>
      <c r="D1202" s="1">
        <v>46272</v>
      </c>
      <c r="E1202" t="s">
        <v>11819</v>
      </c>
      <c r="F1202" t="s">
        <v>9</v>
      </c>
      <c r="G1202">
        <v>349</v>
      </c>
      <c r="H1202">
        <v>0</v>
      </c>
      <c r="I1202">
        <v>0</v>
      </c>
      <c r="J1202">
        <v>349</v>
      </c>
      <c r="K1202" s="1">
        <v>46274</v>
      </c>
      <c r="L1202" t="s">
        <v>13099</v>
      </c>
      <c r="M1202">
        <f t="shared" si="216"/>
        <v>1</v>
      </c>
      <c r="N1202">
        <f>COUNTIF(Orders!$A:$A,C1202)</f>
        <v>1</v>
      </c>
      <c r="P1202">
        <f>COUNTIF(Orders!$H:$H,UPPER(SUBSTITUTE(TRIM(C1202),"-","")))</f>
        <v>1</v>
      </c>
      <c r="R1202" t="str">
        <f t="shared" si="217"/>
        <v>Matched Order Reference</v>
      </c>
      <c r="S1202">
        <f t="shared" si="218"/>
        <v>1</v>
      </c>
      <c r="V1202" cm="1">
        <f t="array" ref="V1202">IF(E1202&lt;&gt;"CAPTURE",0,SUMPRODUCT((MDR_Rates!$A$2:$A$10=F1202)*(G1202&gt;MDR_Rates!$B$2:$B$10)*((MDR_Rates!$C$2:$C$10="")+(G1202&lt;=MDR_Rates!$C$2:$C$10))*MDR_Rates!$D$2:$D$10))</f>
        <v>0</v>
      </c>
      <c r="W1202">
        <f t="shared" si="219"/>
        <v>0</v>
      </c>
      <c r="X1202">
        <f t="shared" si="220"/>
        <v>0</v>
      </c>
      <c r="Y1202">
        <f t="shared" si="221"/>
        <v>0</v>
      </c>
      <c r="Z1202">
        <f t="shared" si="222"/>
        <v>0</v>
      </c>
      <c r="AG1202" t="str">
        <f t="shared" si="223"/>
        <v/>
      </c>
      <c r="AI1202" t="str">
        <f t="shared" si="224"/>
        <v/>
      </c>
      <c r="AJ1202" t="str">
        <f t="shared" si="225"/>
        <v/>
      </c>
      <c r="AK1202" t="str">
        <f t="shared" si="226"/>
        <v>ORD26003688</v>
      </c>
      <c r="AL1202">
        <f>IF(E1202&lt;&gt;"CAPTURE","",COUNTIF(Orders!$H:$H,AK1202))</f>
        <v>1</v>
      </c>
      <c r="AP1202" t="str">
        <f t="shared" si="227"/>
        <v>Matched to Order</v>
      </c>
      <c r="AQ1202">
        <f>IF(COUNTIF($A$2:A1202,A1202)=1,1,0)</f>
        <v>1</v>
      </c>
    </row>
    <row r="1203" spans="1:43" x14ac:dyDescent="0.3">
      <c r="A1203" t="s">
        <v>13226</v>
      </c>
      <c r="C1203" t="s">
        <v>13227</v>
      </c>
      <c r="D1203" s="1">
        <v>46272</v>
      </c>
      <c r="E1203" t="s">
        <v>11819</v>
      </c>
      <c r="F1203" t="s">
        <v>17</v>
      </c>
      <c r="G1203">
        <v>3499</v>
      </c>
      <c r="H1203">
        <v>55.98</v>
      </c>
      <c r="I1203">
        <v>10.08</v>
      </c>
      <c r="J1203">
        <v>3432.94</v>
      </c>
      <c r="K1203" s="1">
        <v>46274</v>
      </c>
      <c r="L1203" t="s">
        <v>13099</v>
      </c>
      <c r="M1203">
        <f t="shared" si="216"/>
        <v>1</v>
      </c>
      <c r="N1203">
        <f>COUNTIF(Orders!$A:$A,C1203)</f>
        <v>1</v>
      </c>
      <c r="P1203">
        <f>COUNTIF(Orders!$H:$H,UPPER(SUBSTITUTE(TRIM(C1203),"-","")))</f>
        <v>1</v>
      </c>
      <c r="R1203" t="str">
        <f t="shared" si="217"/>
        <v>Matched Order Reference</v>
      </c>
      <c r="S1203">
        <f t="shared" si="218"/>
        <v>1</v>
      </c>
      <c r="V1203" cm="1">
        <f t="array" ref="V1203">IF(E1203&lt;&gt;"CAPTURE",0,SUMPRODUCT((MDR_Rates!$A$2:$A$10=F1203)*(G1203&gt;MDR_Rates!$B$2:$B$10)*((MDR_Rates!$C$2:$C$10="")+(G1203&lt;=MDR_Rates!$C$2:$C$10))*MDR_Rates!$D$2:$D$10))</f>
        <v>1.6</v>
      </c>
      <c r="W1203">
        <f t="shared" si="219"/>
        <v>55.98</v>
      </c>
      <c r="X1203">
        <f t="shared" si="220"/>
        <v>10.08</v>
      </c>
      <c r="Y1203">
        <f t="shared" si="221"/>
        <v>0</v>
      </c>
      <c r="Z1203">
        <f t="shared" si="222"/>
        <v>0</v>
      </c>
      <c r="AG1203" t="str">
        <f t="shared" si="223"/>
        <v/>
      </c>
      <c r="AI1203" t="str">
        <f t="shared" si="224"/>
        <v/>
      </c>
      <c r="AJ1203" t="str">
        <f t="shared" si="225"/>
        <v/>
      </c>
      <c r="AK1203" t="str">
        <f t="shared" si="226"/>
        <v>ORD26003722</v>
      </c>
      <c r="AL1203">
        <f>IF(E1203&lt;&gt;"CAPTURE","",COUNTIF(Orders!$H:$H,AK1203))</f>
        <v>1</v>
      </c>
      <c r="AP1203" t="str">
        <f t="shared" si="227"/>
        <v>Matched to Order</v>
      </c>
      <c r="AQ1203">
        <f>IF(COUNTIF($A$2:A1203,A1203)=1,1,0)</f>
        <v>1</v>
      </c>
    </row>
    <row r="1204" spans="1:43" x14ac:dyDescent="0.3">
      <c r="A1204" t="s">
        <v>13228</v>
      </c>
      <c r="C1204" t="s">
        <v>7421</v>
      </c>
      <c r="D1204" s="1">
        <v>46272</v>
      </c>
      <c r="E1204" t="s">
        <v>11819</v>
      </c>
      <c r="F1204" t="s">
        <v>44</v>
      </c>
      <c r="G1204">
        <v>3098</v>
      </c>
      <c r="H1204">
        <v>52.67</v>
      </c>
      <c r="I1204">
        <v>9.48</v>
      </c>
      <c r="J1204">
        <v>3035.85</v>
      </c>
      <c r="K1204" s="1">
        <v>46274</v>
      </c>
      <c r="L1204" t="s">
        <v>13099</v>
      </c>
      <c r="M1204">
        <f t="shared" si="216"/>
        <v>1</v>
      </c>
      <c r="N1204">
        <f>COUNTIF(Orders!$A:$A,C1204)</f>
        <v>1</v>
      </c>
      <c r="P1204">
        <f>COUNTIF(Orders!$H:$H,UPPER(SUBSTITUTE(TRIM(C1204),"-","")))</f>
        <v>1</v>
      </c>
      <c r="R1204" t="str">
        <f t="shared" si="217"/>
        <v>Matched Order Reference</v>
      </c>
      <c r="S1204">
        <f t="shared" si="218"/>
        <v>1</v>
      </c>
      <c r="V1204" cm="1">
        <f t="array" ref="V1204">IF(E1204&lt;&gt;"CAPTURE",0,SUMPRODUCT((MDR_Rates!$A$2:$A$10=F1204)*(G1204&gt;MDR_Rates!$B$2:$B$10)*((MDR_Rates!$C$2:$C$10="")+(G1204&lt;=MDR_Rates!$C$2:$C$10))*MDR_Rates!$D$2:$D$10))</f>
        <v>1.7</v>
      </c>
      <c r="W1204">
        <f t="shared" si="219"/>
        <v>52.67</v>
      </c>
      <c r="X1204">
        <f t="shared" si="220"/>
        <v>9.48</v>
      </c>
      <c r="Y1204">
        <f t="shared" si="221"/>
        <v>0</v>
      </c>
      <c r="Z1204">
        <f t="shared" si="222"/>
        <v>0</v>
      </c>
      <c r="AG1204" t="str">
        <f t="shared" si="223"/>
        <v/>
      </c>
      <c r="AI1204" t="str">
        <f t="shared" si="224"/>
        <v/>
      </c>
      <c r="AJ1204" t="str">
        <f t="shared" si="225"/>
        <v/>
      </c>
      <c r="AK1204" t="str">
        <f t="shared" si="226"/>
        <v>ORD26003739</v>
      </c>
      <c r="AL1204">
        <f>IF(E1204&lt;&gt;"CAPTURE","",COUNTIF(Orders!$H:$H,AK1204))</f>
        <v>1</v>
      </c>
      <c r="AP1204" t="str">
        <f t="shared" si="227"/>
        <v>Matched to Order</v>
      </c>
      <c r="AQ1204">
        <f>IF(COUNTIF($A$2:A1204,A1204)=1,1,0)</f>
        <v>1</v>
      </c>
    </row>
    <row r="1205" spans="1:43" x14ac:dyDescent="0.3">
      <c r="A1205" t="s">
        <v>13229</v>
      </c>
      <c r="C1205" t="s">
        <v>13230</v>
      </c>
      <c r="D1205" s="1">
        <v>46272</v>
      </c>
      <c r="E1205" t="s">
        <v>11819</v>
      </c>
      <c r="F1205" t="s">
        <v>9</v>
      </c>
      <c r="G1205">
        <v>3499</v>
      </c>
      <c r="H1205">
        <v>10.5</v>
      </c>
      <c r="I1205">
        <v>1.89</v>
      </c>
      <c r="J1205">
        <v>3486.61</v>
      </c>
      <c r="K1205" s="1">
        <v>46274</v>
      </c>
      <c r="L1205" t="s">
        <v>13099</v>
      </c>
      <c r="M1205">
        <f t="shared" si="216"/>
        <v>1</v>
      </c>
      <c r="N1205">
        <f>COUNTIF(Orders!$A:$A,C1205)</f>
        <v>1</v>
      </c>
      <c r="P1205">
        <f>COUNTIF(Orders!$H:$H,UPPER(SUBSTITUTE(TRIM(C1205),"-","")))</f>
        <v>1</v>
      </c>
      <c r="R1205" t="str">
        <f t="shared" si="217"/>
        <v>Matched Order Reference</v>
      </c>
      <c r="S1205">
        <f t="shared" si="218"/>
        <v>1</v>
      </c>
      <c r="V1205" cm="1">
        <f t="array" ref="V1205">IF(E1205&lt;&gt;"CAPTURE",0,SUMPRODUCT((MDR_Rates!$A$2:$A$10=F1205)*(G1205&gt;MDR_Rates!$B$2:$B$10)*((MDR_Rates!$C$2:$C$10="")+(G1205&lt;=MDR_Rates!$C$2:$C$10))*MDR_Rates!$D$2:$D$10))</f>
        <v>0.3</v>
      </c>
      <c r="W1205">
        <f t="shared" si="219"/>
        <v>10.5</v>
      </c>
      <c r="X1205">
        <f t="shared" si="220"/>
        <v>1.89</v>
      </c>
      <c r="Y1205">
        <f t="shared" si="221"/>
        <v>0</v>
      </c>
      <c r="Z1205">
        <f t="shared" si="222"/>
        <v>0</v>
      </c>
      <c r="AG1205" t="str">
        <f t="shared" si="223"/>
        <v/>
      </c>
      <c r="AI1205" t="str">
        <f t="shared" si="224"/>
        <v/>
      </c>
      <c r="AJ1205" t="str">
        <f t="shared" si="225"/>
        <v/>
      </c>
      <c r="AK1205" t="str">
        <f t="shared" si="226"/>
        <v>ORD26003767</v>
      </c>
      <c r="AL1205">
        <f>IF(E1205&lt;&gt;"CAPTURE","",COUNTIF(Orders!$H:$H,AK1205))</f>
        <v>1</v>
      </c>
      <c r="AP1205" t="str">
        <f t="shared" si="227"/>
        <v>Matched to Order</v>
      </c>
      <c r="AQ1205">
        <f>IF(COUNTIF($A$2:A1205,A1205)=1,1,0)</f>
        <v>1</v>
      </c>
    </row>
    <row r="1206" spans="1:43" x14ac:dyDescent="0.3">
      <c r="A1206" t="s">
        <v>13231</v>
      </c>
      <c r="C1206" t="s">
        <v>7593</v>
      </c>
      <c r="D1206" s="1">
        <v>46272</v>
      </c>
      <c r="E1206" t="s">
        <v>11819</v>
      </c>
      <c r="F1206" t="s">
        <v>44</v>
      </c>
      <c r="G1206">
        <v>2499</v>
      </c>
      <c r="H1206">
        <v>42.48</v>
      </c>
      <c r="I1206">
        <v>7.65</v>
      </c>
      <c r="J1206">
        <v>2448.87</v>
      </c>
      <c r="K1206" s="1">
        <v>46274</v>
      </c>
      <c r="L1206" t="s">
        <v>13099</v>
      </c>
      <c r="M1206">
        <f t="shared" si="216"/>
        <v>1</v>
      </c>
      <c r="N1206">
        <f>COUNTIF(Orders!$A:$A,C1206)</f>
        <v>1</v>
      </c>
      <c r="P1206">
        <f>COUNTIF(Orders!$H:$H,UPPER(SUBSTITUTE(TRIM(C1206),"-","")))</f>
        <v>1</v>
      </c>
      <c r="R1206" t="str">
        <f t="shared" si="217"/>
        <v>Matched Order Reference</v>
      </c>
      <c r="S1206">
        <f t="shared" si="218"/>
        <v>1</v>
      </c>
      <c r="V1206" cm="1">
        <f t="array" ref="V1206">IF(E1206&lt;&gt;"CAPTURE",0,SUMPRODUCT((MDR_Rates!$A$2:$A$10=F1206)*(G1206&gt;MDR_Rates!$B$2:$B$10)*((MDR_Rates!$C$2:$C$10="")+(G1206&lt;=MDR_Rates!$C$2:$C$10))*MDR_Rates!$D$2:$D$10))</f>
        <v>1.7</v>
      </c>
      <c r="W1206">
        <f t="shared" si="219"/>
        <v>42.48</v>
      </c>
      <c r="X1206">
        <f t="shared" si="220"/>
        <v>7.65</v>
      </c>
      <c r="Y1206">
        <f t="shared" si="221"/>
        <v>0</v>
      </c>
      <c r="Z1206">
        <f t="shared" si="222"/>
        <v>0</v>
      </c>
      <c r="AG1206" t="str">
        <f t="shared" si="223"/>
        <v/>
      </c>
      <c r="AI1206" t="str">
        <f t="shared" si="224"/>
        <v/>
      </c>
      <c r="AJ1206" t="str">
        <f t="shared" si="225"/>
        <v/>
      </c>
      <c r="AK1206" t="str">
        <f t="shared" si="226"/>
        <v>ORD26003825</v>
      </c>
      <c r="AL1206">
        <f>IF(E1206&lt;&gt;"CAPTURE","",COUNTIF(Orders!$H:$H,AK1206))</f>
        <v>1</v>
      </c>
      <c r="AP1206" t="str">
        <f t="shared" si="227"/>
        <v>Matched to Order</v>
      </c>
      <c r="AQ1206">
        <f>IF(COUNTIF($A$2:A1206,A1206)=1,1,0)</f>
        <v>1</v>
      </c>
    </row>
    <row r="1207" spans="1:43" x14ac:dyDescent="0.3">
      <c r="A1207" t="s">
        <v>13232</v>
      </c>
      <c r="C1207" t="s">
        <v>7607</v>
      </c>
      <c r="D1207" s="1">
        <v>46272</v>
      </c>
      <c r="E1207" t="s">
        <v>11819</v>
      </c>
      <c r="F1207" t="s">
        <v>17</v>
      </c>
      <c r="G1207">
        <v>4999</v>
      </c>
      <c r="H1207">
        <v>79.98</v>
      </c>
      <c r="I1207">
        <v>14.4</v>
      </c>
      <c r="J1207">
        <v>4904.62</v>
      </c>
      <c r="K1207" s="1">
        <v>46274</v>
      </c>
      <c r="L1207" t="s">
        <v>13099</v>
      </c>
      <c r="M1207">
        <f t="shared" si="216"/>
        <v>1</v>
      </c>
      <c r="N1207">
        <f>COUNTIF(Orders!$A:$A,C1207)</f>
        <v>1</v>
      </c>
      <c r="P1207">
        <f>COUNTIF(Orders!$H:$H,UPPER(SUBSTITUTE(TRIM(C1207),"-","")))</f>
        <v>1</v>
      </c>
      <c r="R1207" t="str">
        <f t="shared" si="217"/>
        <v>Matched Order Reference</v>
      </c>
      <c r="S1207">
        <f t="shared" si="218"/>
        <v>1</v>
      </c>
      <c r="V1207" cm="1">
        <f t="array" ref="V1207">IF(E1207&lt;&gt;"CAPTURE",0,SUMPRODUCT((MDR_Rates!$A$2:$A$10=F1207)*(G1207&gt;MDR_Rates!$B$2:$B$10)*((MDR_Rates!$C$2:$C$10="")+(G1207&lt;=MDR_Rates!$C$2:$C$10))*MDR_Rates!$D$2:$D$10))</f>
        <v>1.6</v>
      </c>
      <c r="W1207">
        <f t="shared" si="219"/>
        <v>79.98</v>
      </c>
      <c r="X1207">
        <f t="shared" si="220"/>
        <v>14.4</v>
      </c>
      <c r="Y1207">
        <f t="shared" si="221"/>
        <v>0</v>
      </c>
      <c r="Z1207">
        <f t="shared" si="222"/>
        <v>0</v>
      </c>
      <c r="AG1207" t="str">
        <f t="shared" si="223"/>
        <v/>
      </c>
      <c r="AI1207" t="str">
        <f t="shared" si="224"/>
        <v/>
      </c>
      <c r="AJ1207" t="str">
        <f t="shared" si="225"/>
        <v/>
      </c>
      <c r="AK1207" t="str">
        <f t="shared" si="226"/>
        <v>ORD26003832</v>
      </c>
      <c r="AL1207">
        <f>IF(E1207&lt;&gt;"CAPTURE","",COUNTIF(Orders!$H:$H,AK1207))</f>
        <v>1</v>
      </c>
      <c r="AP1207" t="str">
        <f t="shared" si="227"/>
        <v>Matched to Order</v>
      </c>
      <c r="AQ1207">
        <f>IF(COUNTIF($A$2:A1207,A1207)=1,1,0)</f>
        <v>1</v>
      </c>
    </row>
    <row r="1208" spans="1:43" x14ac:dyDescent="0.3">
      <c r="A1208" t="s">
        <v>13233</v>
      </c>
      <c r="C1208" t="s">
        <v>7635</v>
      </c>
      <c r="D1208" s="1">
        <v>46272</v>
      </c>
      <c r="E1208" t="s">
        <v>11819</v>
      </c>
      <c r="F1208" t="s">
        <v>17</v>
      </c>
      <c r="G1208">
        <v>2897</v>
      </c>
      <c r="H1208">
        <v>46.35</v>
      </c>
      <c r="I1208">
        <v>8.34</v>
      </c>
      <c r="J1208">
        <v>2842.31</v>
      </c>
      <c r="K1208" s="1">
        <v>46274</v>
      </c>
      <c r="L1208" t="s">
        <v>13099</v>
      </c>
      <c r="M1208">
        <f t="shared" si="216"/>
        <v>1</v>
      </c>
      <c r="N1208">
        <f>COUNTIF(Orders!$A:$A,C1208)</f>
        <v>1</v>
      </c>
      <c r="P1208">
        <f>COUNTIF(Orders!$H:$H,UPPER(SUBSTITUTE(TRIM(C1208),"-","")))</f>
        <v>1</v>
      </c>
      <c r="R1208" t="str">
        <f t="shared" si="217"/>
        <v>Matched Order Reference</v>
      </c>
      <c r="S1208">
        <f t="shared" si="218"/>
        <v>1</v>
      </c>
      <c r="V1208" cm="1">
        <f t="array" ref="V1208">IF(E1208&lt;&gt;"CAPTURE",0,SUMPRODUCT((MDR_Rates!$A$2:$A$10=F1208)*(G1208&gt;MDR_Rates!$B$2:$B$10)*((MDR_Rates!$C$2:$C$10="")+(G1208&lt;=MDR_Rates!$C$2:$C$10))*MDR_Rates!$D$2:$D$10))</f>
        <v>1.6</v>
      </c>
      <c r="W1208">
        <f t="shared" si="219"/>
        <v>46.35</v>
      </c>
      <c r="X1208">
        <f t="shared" si="220"/>
        <v>8.34</v>
      </c>
      <c r="Y1208">
        <f t="shared" si="221"/>
        <v>0</v>
      </c>
      <c r="Z1208">
        <f t="shared" si="222"/>
        <v>0</v>
      </c>
      <c r="AG1208" t="str">
        <f t="shared" si="223"/>
        <v/>
      </c>
      <c r="AI1208" t="str">
        <f t="shared" si="224"/>
        <v/>
      </c>
      <c r="AJ1208" t="str">
        <f t="shared" si="225"/>
        <v/>
      </c>
      <c r="AK1208" t="str">
        <f t="shared" si="226"/>
        <v>ORD26003846</v>
      </c>
      <c r="AL1208">
        <f>IF(E1208&lt;&gt;"CAPTURE","",COUNTIF(Orders!$H:$H,AK1208))</f>
        <v>1</v>
      </c>
      <c r="AP1208" t="str">
        <f t="shared" si="227"/>
        <v>Matched to Order</v>
      </c>
      <c r="AQ1208">
        <f>IF(COUNTIF($A$2:A1208,A1208)=1,1,0)</f>
        <v>1</v>
      </c>
    </row>
    <row r="1209" spans="1:43" x14ac:dyDescent="0.3">
      <c r="A1209" t="s">
        <v>13234</v>
      </c>
      <c r="C1209" t="s">
        <v>7660</v>
      </c>
      <c r="D1209" s="1">
        <v>46272</v>
      </c>
      <c r="E1209" t="s">
        <v>11819</v>
      </c>
      <c r="F1209" t="s">
        <v>9</v>
      </c>
      <c r="G1209">
        <v>9798</v>
      </c>
      <c r="H1209">
        <v>29.39</v>
      </c>
      <c r="I1209">
        <v>5.29</v>
      </c>
      <c r="J1209">
        <v>9763.32</v>
      </c>
      <c r="K1209" s="1">
        <v>46274</v>
      </c>
      <c r="L1209" t="s">
        <v>13099</v>
      </c>
      <c r="M1209">
        <f t="shared" si="216"/>
        <v>1</v>
      </c>
      <c r="N1209">
        <f>COUNTIF(Orders!$A:$A,C1209)</f>
        <v>1</v>
      </c>
      <c r="P1209">
        <f>COUNTIF(Orders!$H:$H,UPPER(SUBSTITUTE(TRIM(C1209),"-","")))</f>
        <v>1</v>
      </c>
      <c r="R1209" t="str">
        <f t="shared" si="217"/>
        <v>Matched Order Reference</v>
      </c>
      <c r="S1209">
        <f t="shared" si="218"/>
        <v>1</v>
      </c>
      <c r="V1209" cm="1">
        <f t="array" ref="V1209">IF(E1209&lt;&gt;"CAPTURE",0,SUMPRODUCT((MDR_Rates!$A$2:$A$10=F1209)*(G1209&gt;MDR_Rates!$B$2:$B$10)*((MDR_Rates!$C$2:$C$10="")+(G1209&lt;=MDR_Rates!$C$2:$C$10))*MDR_Rates!$D$2:$D$10))</f>
        <v>0.3</v>
      </c>
      <c r="W1209">
        <f t="shared" si="219"/>
        <v>29.39</v>
      </c>
      <c r="X1209">
        <f t="shared" si="220"/>
        <v>5.29</v>
      </c>
      <c r="Y1209">
        <f t="shared" si="221"/>
        <v>0</v>
      </c>
      <c r="Z1209">
        <f t="shared" si="222"/>
        <v>0</v>
      </c>
      <c r="AG1209" t="str">
        <f t="shared" si="223"/>
        <v/>
      </c>
      <c r="AI1209" t="str">
        <f t="shared" si="224"/>
        <v/>
      </c>
      <c r="AJ1209" t="str">
        <f t="shared" si="225"/>
        <v/>
      </c>
      <c r="AK1209" t="str">
        <f t="shared" si="226"/>
        <v>ORD26003859</v>
      </c>
      <c r="AL1209">
        <f>IF(E1209&lt;&gt;"CAPTURE","",COUNTIF(Orders!$H:$H,AK1209))</f>
        <v>1</v>
      </c>
      <c r="AP1209" t="str">
        <f t="shared" si="227"/>
        <v>Matched to Order</v>
      </c>
      <c r="AQ1209">
        <f>IF(COUNTIF($A$2:A1209,A1209)=1,1,0)</f>
        <v>1</v>
      </c>
    </row>
    <row r="1210" spans="1:43" x14ac:dyDescent="0.3">
      <c r="A1210" t="s">
        <v>13235</v>
      </c>
      <c r="C1210" t="s">
        <v>7827</v>
      </c>
      <c r="D1210" s="1">
        <v>46272</v>
      </c>
      <c r="E1210" t="s">
        <v>11819</v>
      </c>
      <c r="F1210" t="s">
        <v>17</v>
      </c>
      <c r="G1210">
        <v>499</v>
      </c>
      <c r="H1210">
        <v>8.98</v>
      </c>
      <c r="I1210">
        <v>1.62</v>
      </c>
      <c r="J1210">
        <v>488.4</v>
      </c>
      <c r="K1210" s="1">
        <v>46274</v>
      </c>
      <c r="L1210" t="s">
        <v>13099</v>
      </c>
      <c r="M1210">
        <f t="shared" si="216"/>
        <v>1</v>
      </c>
      <c r="N1210">
        <f>COUNTIF(Orders!$A:$A,C1210)</f>
        <v>1</v>
      </c>
      <c r="P1210">
        <f>COUNTIF(Orders!$H:$H,UPPER(SUBSTITUTE(TRIM(C1210),"-","")))</f>
        <v>1</v>
      </c>
      <c r="R1210" t="str">
        <f t="shared" si="217"/>
        <v>Matched Order Reference</v>
      </c>
      <c r="S1210">
        <f t="shared" si="218"/>
        <v>1</v>
      </c>
      <c r="V1210" cm="1">
        <f t="array" ref="V1210">IF(E1210&lt;&gt;"CAPTURE",0,SUMPRODUCT((MDR_Rates!$A$2:$A$10=F1210)*(G1210&gt;MDR_Rates!$B$2:$B$10)*((MDR_Rates!$C$2:$C$10="")+(G1210&lt;=MDR_Rates!$C$2:$C$10))*MDR_Rates!$D$2:$D$10))</f>
        <v>1.8</v>
      </c>
      <c r="W1210">
        <f t="shared" si="219"/>
        <v>8.98</v>
      </c>
      <c r="X1210">
        <f t="shared" si="220"/>
        <v>1.62</v>
      </c>
      <c r="Y1210">
        <f t="shared" si="221"/>
        <v>0</v>
      </c>
      <c r="Z1210">
        <f t="shared" si="222"/>
        <v>0</v>
      </c>
      <c r="AG1210" t="str">
        <f t="shared" si="223"/>
        <v/>
      </c>
      <c r="AI1210" t="str">
        <f t="shared" si="224"/>
        <v/>
      </c>
      <c r="AJ1210" t="str">
        <f t="shared" si="225"/>
        <v/>
      </c>
      <c r="AK1210" t="str">
        <f t="shared" si="226"/>
        <v>ORD26003944</v>
      </c>
      <c r="AL1210">
        <f>IF(E1210&lt;&gt;"CAPTURE","",COUNTIF(Orders!$H:$H,AK1210))</f>
        <v>1</v>
      </c>
      <c r="AP1210" t="str">
        <f t="shared" si="227"/>
        <v>Matched to Order</v>
      </c>
      <c r="AQ1210">
        <f>IF(COUNTIF($A$2:A1210,A1210)=1,1,0)</f>
        <v>1</v>
      </c>
    </row>
    <row r="1211" spans="1:43" x14ac:dyDescent="0.3">
      <c r="A1211" t="s">
        <v>13236</v>
      </c>
      <c r="C1211" t="s">
        <v>8044</v>
      </c>
      <c r="D1211" s="1">
        <v>46272</v>
      </c>
      <c r="E1211" t="s">
        <v>11819</v>
      </c>
      <c r="F1211" t="s">
        <v>9</v>
      </c>
      <c r="G1211">
        <v>7999</v>
      </c>
      <c r="H1211">
        <v>24</v>
      </c>
      <c r="I1211">
        <v>4.32</v>
      </c>
      <c r="J1211">
        <v>7970.68</v>
      </c>
      <c r="K1211" s="1">
        <v>46274</v>
      </c>
      <c r="L1211" t="s">
        <v>13099</v>
      </c>
      <c r="M1211">
        <f t="shared" si="216"/>
        <v>1</v>
      </c>
      <c r="N1211">
        <f>COUNTIF(Orders!$A:$A,C1211)</f>
        <v>1</v>
      </c>
      <c r="P1211">
        <f>COUNTIF(Orders!$H:$H,UPPER(SUBSTITUTE(TRIM(C1211),"-","")))</f>
        <v>1</v>
      </c>
      <c r="R1211" t="str">
        <f t="shared" si="217"/>
        <v>Matched Order Reference</v>
      </c>
      <c r="S1211">
        <f t="shared" si="218"/>
        <v>1</v>
      </c>
      <c r="V1211" cm="1">
        <f t="array" ref="V1211">IF(E1211&lt;&gt;"CAPTURE",0,SUMPRODUCT((MDR_Rates!$A$2:$A$10=F1211)*(G1211&gt;MDR_Rates!$B$2:$B$10)*((MDR_Rates!$C$2:$C$10="")+(G1211&lt;=MDR_Rates!$C$2:$C$10))*MDR_Rates!$D$2:$D$10))</f>
        <v>0.3</v>
      </c>
      <c r="W1211">
        <f t="shared" si="219"/>
        <v>24</v>
      </c>
      <c r="X1211">
        <f t="shared" si="220"/>
        <v>4.32</v>
      </c>
      <c r="Y1211">
        <f t="shared" si="221"/>
        <v>0</v>
      </c>
      <c r="Z1211">
        <f t="shared" si="222"/>
        <v>0</v>
      </c>
      <c r="AG1211" t="str">
        <f t="shared" si="223"/>
        <v/>
      </c>
      <c r="AI1211" t="str">
        <f t="shared" si="224"/>
        <v/>
      </c>
      <c r="AJ1211" t="str">
        <f t="shared" si="225"/>
        <v/>
      </c>
      <c r="AK1211" t="str">
        <f t="shared" si="226"/>
        <v>ORD26004055</v>
      </c>
      <c r="AL1211">
        <f>IF(E1211&lt;&gt;"CAPTURE","",COUNTIF(Orders!$H:$H,AK1211))</f>
        <v>1</v>
      </c>
      <c r="AP1211" t="str">
        <f t="shared" si="227"/>
        <v>Matched to Order</v>
      </c>
      <c r="AQ1211">
        <f>IF(COUNTIF($A$2:A1211,A1211)=1,1,0)</f>
        <v>1</v>
      </c>
    </row>
    <row r="1212" spans="1:43" x14ac:dyDescent="0.3">
      <c r="A1212" t="s">
        <v>13237</v>
      </c>
      <c r="C1212" t="s">
        <v>8051</v>
      </c>
      <c r="D1212" s="1">
        <v>46272</v>
      </c>
      <c r="E1212" t="s">
        <v>11819</v>
      </c>
      <c r="F1212" t="s">
        <v>9</v>
      </c>
      <c r="G1212">
        <v>6497</v>
      </c>
      <c r="H1212">
        <v>19.489999999999998</v>
      </c>
      <c r="I1212">
        <v>3.51</v>
      </c>
      <c r="J1212">
        <v>6474</v>
      </c>
      <c r="K1212" s="1">
        <v>46274</v>
      </c>
      <c r="L1212" t="s">
        <v>13099</v>
      </c>
      <c r="M1212">
        <f t="shared" si="216"/>
        <v>1</v>
      </c>
      <c r="N1212">
        <f>COUNTIF(Orders!$A:$A,C1212)</f>
        <v>1</v>
      </c>
      <c r="P1212">
        <f>COUNTIF(Orders!$H:$H,UPPER(SUBSTITUTE(TRIM(C1212),"-","")))</f>
        <v>1</v>
      </c>
      <c r="R1212" t="str">
        <f t="shared" si="217"/>
        <v>Matched Order Reference</v>
      </c>
      <c r="S1212">
        <f t="shared" si="218"/>
        <v>1</v>
      </c>
      <c r="V1212" cm="1">
        <f t="array" ref="V1212">IF(E1212&lt;&gt;"CAPTURE",0,SUMPRODUCT((MDR_Rates!$A$2:$A$10=F1212)*(G1212&gt;MDR_Rates!$B$2:$B$10)*((MDR_Rates!$C$2:$C$10="")+(G1212&lt;=MDR_Rates!$C$2:$C$10))*MDR_Rates!$D$2:$D$10))</f>
        <v>0.3</v>
      </c>
      <c r="W1212">
        <f t="shared" si="219"/>
        <v>19.489999999999998</v>
      </c>
      <c r="X1212">
        <f t="shared" si="220"/>
        <v>3.51</v>
      </c>
      <c r="Y1212">
        <f t="shared" si="221"/>
        <v>0</v>
      </c>
      <c r="Z1212">
        <f t="shared" si="222"/>
        <v>0</v>
      </c>
      <c r="AG1212" t="str">
        <f t="shared" si="223"/>
        <v/>
      </c>
      <c r="AI1212" t="str">
        <f t="shared" si="224"/>
        <v/>
      </c>
      <c r="AJ1212" t="str">
        <f t="shared" si="225"/>
        <v/>
      </c>
      <c r="AK1212" t="str">
        <f t="shared" si="226"/>
        <v>ORD26004059</v>
      </c>
      <c r="AL1212">
        <f>IF(E1212&lt;&gt;"CAPTURE","",COUNTIF(Orders!$H:$H,AK1212))</f>
        <v>1</v>
      </c>
      <c r="AP1212" t="str">
        <f t="shared" si="227"/>
        <v>Matched to Order</v>
      </c>
      <c r="AQ1212">
        <f>IF(COUNTIF($A$2:A1212,A1212)=1,1,0)</f>
        <v>1</v>
      </c>
    </row>
    <row r="1213" spans="1:43" x14ac:dyDescent="0.3">
      <c r="A1213" t="s">
        <v>13238</v>
      </c>
      <c r="C1213" t="s">
        <v>8123</v>
      </c>
      <c r="D1213" s="1">
        <v>46272</v>
      </c>
      <c r="E1213" t="s">
        <v>11819</v>
      </c>
      <c r="F1213" t="s">
        <v>44</v>
      </c>
      <c r="G1213">
        <v>4999</v>
      </c>
      <c r="H1213">
        <v>84.98</v>
      </c>
      <c r="I1213">
        <v>15.3</v>
      </c>
      <c r="J1213">
        <v>4898.72</v>
      </c>
      <c r="K1213" s="1">
        <v>46274</v>
      </c>
      <c r="L1213" t="s">
        <v>13099</v>
      </c>
      <c r="M1213">
        <f t="shared" si="216"/>
        <v>1</v>
      </c>
      <c r="N1213">
        <f>COUNTIF(Orders!$A:$A,C1213)</f>
        <v>1</v>
      </c>
      <c r="P1213">
        <f>COUNTIF(Orders!$H:$H,UPPER(SUBSTITUTE(TRIM(C1213),"-","")))</f>
        <v>1</v>
      </c>
      <c r="R1213" t="str">
        <f t="shared" si="217"/>
        <v>Matched Order Reference</v>
      </c>
      <c r="S1213">
        <f t="shared" si="218"/>
        <v>1</v>
      </c>
      <c r="V1213" cm="1">
        <f t="array" ref="V1213">IF(E1213&lt;&gt;"CAPTURE",0,SUMPRODUCT((MDR_Rates!$A$2:$A$10=F1213)*(G1213&gt;MDR_Rates!$B$2:$B$10)*((MDR_Rates!$C$2:$C$10="")+(G1213&lt;=MDR_Rates!$C$2:$C$10))*MDR_Rates!$D$2:$D$10))</f>
        <v>1.7</v>
      </c>
      <c r="W1213">
        <f t="shared" si="219"/>
        <v>84.98</v>
      </c>
      <c r="X1213">
        <f t="shared" si="220"/>
        <v>15.3</v>
      </c>
      <c r="Y1213">
        <f t="shared" si="221"/>
        <v>0</v>
      </c>
      <c r="Z1213">
        <f t="shared" si="222"/>
        <v>0</v>
      </c>
      <c r="AG1213" t="str">
        <f t="shared" si="223"/>
        <v/>
      </c>
      <c r="AI1213" t="str">
        <f t="shared" si="224"/>
        <v/>
      </c>
      <c r="AJ1213" t="str">
        <f t="shared" si="225"/>
        <v/>
      </c>
      <c r="AK1213" t="str">
        <f t="shared" si="226"/>
        <v>ORD26004096</v>
      </c>
      <c r="AL1213">
        <f>IF(E1213&lt;&gt;"CAPTURE","",COUNTIF(Orders!$H:$H,AK1213))</f>
        <v>1</v>
      </c>
      <c r="AP1213" t="str">
        <f t="shared" si="227"/>
        <v>Matched to Order</v>
      </c>
      <c r="AQ1213">
        <f>IF(COUNTIF($A$2:A1213,A1213)=1,1,0)</f>
        <v>1</v>
      </c>
    </row>
    <row r="1214" spans="1:43" x14ac:dyDescent="0.3">
      <c r="A1214" t="s">
        <v>13239</v>
      </c>
      <c r="C1214" t="s">
        <v>8138</v>
      </c>
      <c r="D1214" s="1">
        <v>46272</v>
      </c>
      <c r="E1214" t="s">
        <v>11819</v>
      </c>
      <c r="F1214" t="s">
        <v>9</v>
      </c>
      <c r="G1214">
        <v>349</v>
      </c>
      <c r="H1214">
        <v>0</v>
      </c>
      <c r="I1214">
        <v>0</v>
      </c>
      <c r="J1214">
        <v>349</v>
      </c>
      <c r="K1214" s="1">
        <v>46274</v>
      </c>
      <c r="L1214" t="s">
        <v>13099</v>
      </c>
      <c r="M1214">
        <f t="shared" si="216"/>
        <v>1</v>
      </c>
      <c r="N1214">
        <f>COUNTIF(Orders!$A:$A,C1214)</f>
        <v>1</v>
      </c>
      <c r="P1214">
        <f>COUNTIF(Orders!$H:$H,UPPER(SUBSTITUTE(TRIM(C1214),"-","")))</f>
        <v>1</v>
      </c>
      <c r="R1214" t="str">
        <f t="shared" si="217"/>
        <v>Matched Order Reference</v>
      </c>
      <c r="S1214">
        <f t="shared" si="218"/>
        <v>1</v>
      </c>
      <c r="V1214" cm="1">
        <f t="array" ref="V1214">IF(E1214&lt;&gt;"CAPTURE",0,SUMPRODUCT((MDR_Rates!$A$2:$A$10=F1214)*(G1214&gt;MDR_Rates!$B$2:$B$10)*((MDR_Rates!$C$2:$C$10="")+(G1214&lt;=MDR_Rates!$C$2:$C$10))*MDR_Rates!$D$2:$D$10))</f>
        <v>0</v>
      </c>
      <c r="W1214">
        <f t="shared" si="219"/>
        <v>0</v>
      </c>
      <c r="X1214">
        <f t="shared" si="220"/>
        <v>0</v>
      </c>
      <c r="Y1214">
        <f t="shared" si="221"/>
        <v>0</v>
      </c>
      <c r="Z1214">
        <f t="shared" si="222"/>
        <v>0</v>
      </c>
      <c r="AG1214" t="str">
        <f t="shared" si="223"/>
        <v/>
      </c>
      <c r="AI1214" t="str">
        <f t="shared" si="224"/>
        <v/>
      </c>
      <c r="AJ1214" t="str">
        <f t="shared" si="225"/>
        <v/>
      </c>
      <c r="AK1214" t="str">
        <f t="shared" si="226"/>
        <v>ORD26004104</v>
      </c>
      <c r="AL1214">
        <f>IF(E1214&lt;&gt;"CAPTURE","",COUNTIF(Orders!$H:$H,AK1214))</f>
        <v>1</v>
      </c>
      <c r="AP1214" t="str">
        <f t="shared" si="227"/>
        <v>Matched to Order</v>
      </c>
      <c r="AQ1214">
        <f>IF(COUNTIF($A$2:A1214,A1214)=1,1,0)</f>
        <v>1</v>
      </c>
    </row>
    <row r="1215" spans="1:43" x14ac:dyDescent="0.3">
      <c r="A1215" t="s">
        <v>13240</v>
      </c>
      <c r="C1215" t="s">
        <v>8214</v>
      </c>
      <c r="D1215" s="1">
        <v>46272</v>
      </c>
      <c r="E1215" t="s">
        <v>11819</v>
      </c>
      <c r="F1215" t="s">
        <v>9</v>
      </c>
      <c r="G1215">
        <v>2999</v>
      </c>
      <c r="H1215">
        <v>9</v>
      </c>
      <c r="I1215">
        <v>1.62</v>
      </c>
      <c r="J1215">
        <v>2988.38</v>
      </c>
      <c r="K1215" s="1">
        <v>46274</v>
      </c>
      <c r="L1215" t="s">
        <v>13099</v>
      </c>
      <c r="M1215">
        <f t="shared" si="216"/>
        <v>1</v>
      </c>
      <c r="N1215">
        <f>COUNTIF(Orders!$A:$A,C1215)</f>
        <v>1</v>
      </c>
      <c r="P1215">
        <f>COUNTIF(Orders!$H:$H,UPPER(SUBSTITUTE(TRIM(C1215),"-","")))</f>
        <v>1</v>
      </c>
      <c r="R1215" t="str">
        <f t="shared" si="217"/>
        <v>Matched Order Reference</v>
      </c>
      <c r="S1215">
        <f t="shared" si="218"/>
        <v>1</v>
      </c>
      <c r="V1215" cm="1">
        <f t="array" ref="V1215">IF(E1215&lt;&gt;"CAPTURE",0,SUMPRODUCT((MDR_Rates!$A$2:$A$10=F1215)*(G1215&gt;MDR_Rates!$B$2:$B$10)*((MDR_Rates!$C$2:$C$10="")+(G1215&lt;=MDR_Rates!$C$2:$C$10))*MDR_Rates!$D$2:$D$10))</f>
        <v>0.3</v>
      </c>
      <c r="W1215">
        <f t="shared" si="219"/>
        <v>9</v>
      </c>
      <c r="X1215">
        <f t="shared" si="220"/>
        <v>1.62</v>
      </c>
      <c r="Y1215">
        <f t="shared" si="221"/>
        <v>0</v>
      </c>
      <c r="Z1215">
        <f t="shared" si="222"/>
        <v>0</v>
      </c>
      <c r="AG1215" t="str">
        <f t="shared" si="223"/>
        <v/>
      </c>
      <c r="AI1215" t="str">
        <f t="shared" si="224"/>
        <v/>
      </c>
      <c r="AJ1215" t="str">
        <f t="shared" si="225"/>
        <v/>
      </c>
      <c r="AK1215" t="str">
        <f t="shared" si="226"/>
        <v>ORD26004143</v>
      </c>
      <c r="AL1215">
        <f>IF(E1215&lt;&gt;"CAPTURE","",COUNTIF(Orders!$H:$H,AK1215))</f>
        <v>1</v>
      </c>
      <c r="AP1215" t="str">
        <f t="shared" si="227"/>
        <v>Matched to Order</v>
      </c>
      <c r="AQ1215">
        <f>IF(COUNTIF($A$2:A1215,A1215)=1,1,0)</f>
        <v>1</v>
      </c>
    </row>
    <row r="1216" spans="1:43" x14ac:dyDescent="0.3">
      <c r="A1216" t="s">
        <v>13241</v>
      </c>
      <c r="C1216" t="s">
        <v>8361</v>
      </c>
      <c r="D1216" s="1">
        <v>46272</v>
      </c>
      <c r="E1216" t="s">
        <v>11819</v>
      </c>
      <c r="F1216" t="s">
        <v>33</v>
      </c>
      <c r="G1216">
        <v>11797</v>
      </c>
      <c r="H1216">
        <v>106.17</v>
      </c>
      <c r="I1216">
        <v>19.11</v>
      </c>
      <c r="J1216">
        <v>11671.72</v>
      </c>
      <c r="K1216" s="1">
        <v>46274</v>
      </c>
      <c r="L1216" t="s">
        <v>13099</v>
      </c>
      <c r="M1216">
        <f t="shared" si="216"/>
        <v>1</v>
      </c>
      <c r="N1216">
        <f>COUNTIF(Orders!$A:$A,C1216)</f>
        <v>1</v>
      </c>
      <c r="P1216">
        <f>COUNTIF(Orders!$H:$H,UPPER(SUBSTITUTE(TRIM(C1216),"-","")))</f>
        <v>1</v>
      </c>
      <c r="R1216" t="str">
        <f t="shared" si="217"/>
        <v>Matched Order Reference</v>
      </c>
      <c r="S1216">
        <f t="shared" si="218"/>
        <v>1</v>
      </c>
      <c r="V1216" cm="1">
        <f t="array" ref="V1216">IF(E1216&lt;&gt;"CAPTURE",0,SUMPRODUCT((MDR_Rates!$A$2:$A$10=F1216)*(G1216&gt;MDR_Rates!$B$2:$B$10)*((MDR_Rates!$C$2:$C$10="")+(G1216&lt;=MDR_Rates!$C$2:$C$10))*MDR_Rates!$D$2:$D$10))</f>
        <v>0.9</v>
      </c>
      <c r="W1216">
        <f t="shared" si="219"/>
        <v>106.17</v>
      </c>
      <c r="X1216">
        <f t="shared" si="220"/>
        <v>19.11</v>
      </c>
      <c r="Y1216">
        <f t="shared" si="221"/>
        <v>0</v>
      </c>
      <c r="Z1216">
        <f t="shared" si="222"/>
        <v>0</v>
      </c>
      <c r="AG1216" t="str">
        <f t="shared" si="223"/>
        <v/>
      </c>
      <c r="AI1216" t="str">
        <f t="shared" si="224"/>
        <v/>
      </c>
      <c r="AJ1216" t="str">
        <f t="shared" si="225"/>
        <v/>
      </c>
      <c r="AK1216" t="str">
        <f t="shared" si="226"/>
        <v>ORD26004219</v>
      </c>
      <c r="AL1216">
        <f>IF(E1216&lt;&gt;"CAPTURE","",COUNTIF(Orders!$H:$H,AK1216))</f>
        <v>1</v>
      </c>
      <c r="AP1216" t="str">
        <f t="shared" si="227"/>
        <v>Matched to Order</v>
      </c>
      <c r="AQ1216">
        <f>IF(COUNTIF($A$2:A1216,A1216)=1,1,0)</f>
        <v>1</v>
      </c>
    </row>
    <row r="1217" spans="1:43" x14ac:dyDescent="0.3">
      <c r="A1217" t="s">
        <v>13242</v>
      </c>
      <c r="C1217" t="s">
        <v>13243</v>
      </c>
      <c r="D1217" s="1">
        <v>46272</v>
      </c>
      <c r="E1217" t="s">
        <v>11819</v>
      </c>
      <c r="F1217" t="s">
        <v>44</v>
      </c>
      <c r="G1217">
        <v>3499</v>
      </c>
      <c r="H1217">
        <v>59.48</v>
      </c>
      <c r="I1217">
        <v>10.71</v>
      </c>
      <c r="J1217">
        <v>3428.81</v>
      </c>
      <c r="K1217" s="1">
        <v>46274</v>
      </c>
      <c r="L1217" t="s">
        <v>13099</v>
      </c>
      <c r="M1217">
        <f t="shared" si="216"/>
        <v>1</v>
      </c>
      <c r="N1217">
        <f>COUNTIF(Orders!$A:$A,C1217)</f>
        <v>1</v>
      </c>
      <c r="P1217">
        <f>COUNTIF(Orders!$H:$H,UPPER(SUBSTITUTE(TRIM(C1217),"-","")))</f>
        <v>1</v>
      </c>
      <c r="R1217" t="str">
        <f t="shared" si="217"/>
        <v>Matched Order Reference</v>
      </c>
      <c r="S1217">
        <f t="shared" si="218"/>
        <v>1</v>
      </c>
      <c r="V1217" cm="1">
        <f t="array" ref="V1217">IF(E1217&lt;&gt;"CAPTURE",0,SUMPRODUCT((MDR_Rates!$A$2:$A$10=F1217)*(G1217&gt;MDR_Rates!$B$2:$B$10)*((MDR_Rates!$C$2:$C$10="")+(G1217&lt;=MDR_Rates!$C$2:$C$10))*MDR_Rates!$D$2:$D$10))</f>
        <v>1.7</v>
      </c>
      <c r="W1217">
        <f t="shared" si="219"/>
        <v>59.48</v>
      </c>
      <c r="X1217">
        <f t="shared" si="220"/>
        <v>10.71</v>
      </c>
      <c r="Y1217">
        <f t="shared" si="221"/>
        <v>0</v>
      </c>
      <c r="Z1217">
        <f t="shared" si="222"/>
        <v>0</v>
      </c>
      <c r="AG1217" t="str">
        <f t="shared" si="223"/>
        <v/>
      </c>
      <c r="AI1217" t="str">
        <f t="shared" si="224"/>
        <v/>
      </c>
      <c r="AJ1217" t="str">
        <f t="shared" si="225"/>
        <v/>
      </c>
      <c r="AK1217" t="str">
        <f t="shared" si="226"/>
        <v>ORD26004375</v>
      </c>
      <c r="AL1217">
        <f>IF(E1217&lt;&gt;"CAPTURE","",COUNTIF(Orders!$H:$H,AK1217))</f>
        <v>1</v>
      </c>
      <c r="AP1217" t="str">
        <f t="shared" si="227"/>
        <v>Matched to Order</v>
      </c>
      <c r="AQ1217">
        <f>IF(COUNTIF($A$2:A1217,A1217)=1,1,0)</f>
        <v>1</v>
      </c>
    </row>
    <row r="1218" spans="1:43" x14ac:dyDescent="0.3">
      <c r="A1218" t="s">
        <v>13244</v>
      </c>
      <c r="C1218" t="s">
        <v>8764</v>
      </c>
      <c r="D1218" s="1">
        <v>46272</v>
      </c>
      <c r="E1218" t="s">
        <v>11819</v>
      </c>
      <c r="F1218" t="s">
        <v>9</v>
      </c>
      <c r="G1218">
        <v>1499</v>
      </c>
      <c r="H1218">
        <v>0</v>
      </c>
      <c r="I1218">
        <v>0</v>
      </c>
      <c r="J1218">
        <v>1499</v>
      </c>
      <c r="K1218" s="1">
        <v>46274</v>
      </c>
      <c r="L1218" t="s">
        <v>13099</v>
      </c>
      <c r="M1218">
        <f t="shared" si="216"/>
        <v>1</v>
      </c>
      <c r="N1218">
        <f>COUNTIF(Orders!$A:$A,C1218)</f>
        <v>1</v>
      </c>
      <c r="P1218">
        <f>COUNTIF(Orders!$H:$H,UPPER(SUBSTITUTE(TRIM(C1218),"-","")))</f>
        <v>1</v>
      </c>
      <c r="R1218" t="str">
        <f t="shared" si="217"/>
        <v>Matched Order Reference</v>
      </c>
      <c r="S1218">
        <f t="shared" si="218"/>
        <v>1</v>
      </c>
      <c r="V1218" cm="1">
        <f t="array" ref="V1218">IF(E1218&lt;&gt;"CAPTURE",0,SUMPRODUCT((MDR_Rates!$A$2:$A$10=F1218)*(G1218&gt;MDR_Rates!$B$2:$B$10)*((MDR_Rates!$C$2:$C$10="")+(G1218&lt;=MDR_Rates!$C$2:$C$10))*MDR_Rates!$D$2:$D$10))</f>
        <v>0</v>
      </c>
      <c r="W1218">
        <f t="shared" si="219"/>
        <v>0</v>
      </c>
      <c r="X1218">
        <f t="shared" si="220"/>
        <v>0</v>
      </c>
      <c r="Y1218">
        <f t="shared" si="221"/>
        <v>0</v>
      </c>
      <c r="Z1218">
        <f t="shared" si="222"/>
        <v>0</v>
      </c>
      <c r="AG1218" t="str">
        <f t="shared" si="223"/>
        <v/>
      </c>
      <c r="AI1218" t="str">
        <f t="shared" si="224"/>
        <v/>
      </c>
      <c r="AJ1218" t="str">
        <f t="shared" si="225"/>
        <v/>
      </c>
      <c r="AK1218" t="str">
        <f t="shared" si="226"/>
        <v>ORD26004424</v>
      </c>
      <c r="AL1218">
        <f>IF(E1218&lt;&gt;"CAPTURE","",COUNTIF(Orders!$H:$H,AK1218))</f>
        <v>1</v>
      </c>
      <c r="AP1218" t="str">
        <f t="shared" si="227"/>
        <v>Matched to Order</v>
      </c>
      <c r="AQ1218">
        <f>IF(COUNTIF($A$2:A1218,A1218)=1,1,0)</f>
        <v>1</v>
      </c>
    </row>
    <row r="1219" spans="1:43" x14ac:dyDescent="0.3">
      <c r="A1219" t="s">
        <v>13245</v>
      </c>
      <c r="C1219" t="s">
        <v>8765</v>
      </c>
      <c r="D1219" s="1">
        <v>46272</v>
      </c>
      <c r="E1219" t="s">
        <v>11819</v>
      </c>
      <c r="F1219" t="s">
        <v>9</v>
      </c>
      <c r="G1219">
        <v>2499</v>
      </c>
      <c r="H1219">
        <v>7.5</v>
      </c>
      <c r="I1219">
        <v>1.35</v>
      </c>
      <c r="J1219">
        <v>2490.15</v>
      </c>
      <c r="K1219" s="1">
        <v>46274</v>
      </c>
      <c r="L1219" t="s">
        <v>13099</v>
      </c>
      <c r="M1219">
        <f t="shared" ref="M1219:M1282" si="228">COUNTIF($A:$A,A1219)</f>
        <v>1</v>
      </c>
      <c r="N1219">
        <f>COUNTIF(Orders!$A:$A,C1219)</f>
        <v>1</v>
      </c>
      <c r="P1219">
        <f>COUNTIF(Orders!$H:$H,UPPER(SUBSTITUTE(TRIM(C1219),"-","")))</f>
        <v>1</v>
      </c>
      <c r="R1219" t="str">
        <f t="shared" ref="R1219:R1282" si="229">IF(E1219="REFUND","Refund",IF(P1219=0,"Unmatched Order Reference","Matched Order Reference"))</f>
        <v>Matched Order Reference</v>
      </c>
      <c r="S1219">
        <f t="shared" ref="S1219:S1282" si="230">COUNTIFS($C$2:$C$5753,C1219,$E$2:$E$5753,"CAPTURE")</f>
        <v>1</v>
      </c>
      <c r="V1219" cm="1">
        <f t="array" ref="V1219">IF(E1219&lt;&gt;"CAPTURE",0,SUMPRODUCT((MDR_Rates!$A$2:$A$10=F1219)*(G1219&gt;MDR_Rates!$B$2:$B$10)*((MDR_Rates!$C$2:$C$10="")+(G1219&lt;=MDR_Rates!$C$2:$C$10))*MDR_Rates!$D$2:$D$10))</f>
        <v>0.3</v>
      </c>
      <c r="W1219">
        <f t="shared" ref="W1219:W1282" si="231">IF(E1219&lt;&gt;"CAPTURE",0,ROUND(G1219*V1219/100,2))</f>
        <v>7.5</v>
      </c>
      <c r="X1219">
        <f t="shared" ref="X1219:X1282" si="232">IF(E1219&lt;&gt;"CAPTURE",0,ROUND(W1219*18/100,2))</f>
        <v>1.35</v>
      </c>
      <c r="Y1219">
        <f t="shared" ref="Y1219:Y1282" si="233">IF(E1219&lt;&gt;"CAPTURE",0,ROUND(H1219-W1219,2))</f>
        <v>0</v>
      </c>
      <c r="Z1219">
        <f t="shared" ref="Z1219:Z1282" si="234">IF(E1219&lt;&gt;"CAPTURE",0,ROUND(I1219-X1219,2))</f>
        <v>0</v>
      </c>
      <c r="AG1219" t="str">
        <f t="shared" ref="AG1219:AG1282" si="235">IF(E1219&lt;&gt;"REFUND","",IF(COUNTIFS($A:$A,B1219,$E:$E,"CAPTURE")=0,"Missing Original Capture","Original Capture Found"))</f>
        <v/>
      </c>
      <c r="AI1219" t="str">
        <f t="shared" ref="AI1219:AI1282" si="236">IF(E1219="REFUND",_xlfn.MAXIFS($G:$G,$A:$A,B1219,$E:$E,"CAPTURE"),"")</f>
        <v/>
      </c>
      <c r="AJ1219" t="str">
        <f t="shared" ref="AJ1219:AJ1282" si="237">IF(E1219&lt;&gt;"REFUND","",IF(G1219&gt;AI1219,"Refund Exceeds Capture",IF(ABS(G1219-AI1219)&lt;0.01,"Full Refund","Partial Refund")))</f>
        <v/>
      </c>
      <c r="AK1219" t="str">
        <f t="shared" ref="AK1219:AK1282" si="238">UPPER(SUBSTITUTE(TRIM(C1219),"-",""))</f>
        <v>ORD26004425</v>
      </c>
      <c r="AL1219">
        <f>IF(E1219&lt;&gt;"CAPTURE","",COUNTIF(Orders!$H:$H,AK1219))</f>
        <v>1</v>
      </c>
      <c r="AP1219" t="str">
        <f t="shared" ref="AP1219:AP1282" si="239">IF(E1219&lt;&gt;"CAPTURE","",IF(M1219&gt;1,"Duplicate ID - Review",IF(AL1219=0,"Unmatched Order",IF(AL1219=1,"Matched to Order","Multiple Order Matches"))))</f>
        <v>Matched to Order</v>
      </c>
      <c r="AQ1219">
        <f>IF(COUNTIF($A$2:A1219,A1219)=1,1,0)</f>
        <v>1</v>
      </c>
    </row>
    <row r="1220" spans="1:43" x14ac:dyDescent="0.3">
      <c r="A1220" t="s">
        <v>13246</v>
      </c>
      <c r="C1220" t="s">
        <v>13247</v>
      </c>
      <c r="D1220" s="1">
        <v>46272</v>
      </c>
      <c r="E1220" t="s">
        <v>11819</v>
      </c>
      <c r="F1220" t="s">
        <v>9</v>
      </c>
      <c r="G1220">
        <v>4999</v>
      </c>
      <c r="H1220">
        <v>15</v>
      </c>
      <c r="I1220">
        <v>2.7</v>
      </c>
      <c r="J1220">
        <v>4981.3</v>
      </c>
      <c r="K1220" s="1">
        <v>46274</v>
      </c>
      <c r="L1220" t="s">
        <v>13099</v>
      </c>
      <c r="M1220">
        <f t="shared" si="228"/>
        <v>1</v>
      </c>
      <c r="N1220">
        <f>COUNTIF(Orders!$A:$A,C1220)</f>
        <v>0</v>
      </c>
      <c r="P1220">
        <f>COUNTIF(Orders!$H:$H,UPPER(SUBSTITUTE(TRIM(C1220),"-","")))</f>
        <v>1</v>
      </c>
      <c r="R1220" t="str">
        <f t="shared" si="229"/>
        <v>Matched Order Reference</v>
      </c>
      <c r="S1220">
        <f t="shared" si="230"/>
        <v>1</v>
      </c>
      <c r="V1220" cm="1">
        <f t="array" ref="V1220">IF(E1220&lt;&gt;"CAPTURE",0,SUMPRODUCT((MDR_Rates!$A$2:$A$10=F1220)*(G1220&gt;MDR_Rates!$B$2:$B$10)*((MDR_Rates!$C$2:$C$10="")+(G1220&lt;=MDR_Rates!$C$2:$C$10))*MDR_Rates!$D$2:$D$10))</f>
        <v>0.3</v>
      </c>
      <c r="W1220">
        <f t="shared" si="231"/>
        <v>15</v>
      </c>
      <c r="X1220">
        <f t="shared" si="232"/>
        <v>2.7</v>
      </c>
      <c r="Y1220">
        <f t="shared" si="233"/>
        <v>0</v>
      </c>
      <c r="Z1220">
        <f t="shared" si="234"/>
        <v>0</v>
      </c>
      <c r="AG1220" t="str">
        <f t="shared" si="235"/>
        <v/>
      </c>
      <c r="AI1220" t="str">
        <f t="shared" si="236"/>
        <v/>
      </c>
      <c r="AJ1220" t="str">
        <f t="shared" si="237"/>
        <v/>
      </c>
      <c r="AK1220" t="str">
        <f t="shared" si="238"/>
        <v>ORD26004444</v>
      </c>
      <c r="AL1220">
        <f>IF(E1220&lt;&gt;"CAPTURE","",COUNTIF(Orders!$H:$H,AK1220))</f>
        <v>1</v>
      </c>
      <c r="AP1220" t="str">
        <f t="shared" si="239"/>
        <v>Matched to Order</v>
      </c>
      <c r="AQ1220">
        <f>IF(COUNTIF($A$2:A1220,A1220)=1,1,0)</f>
        <v>1</v>
      </c>
    </row>
    <row r="1221" spans="1:43" x14ac:dyDescent="0.3">
      <c r="A1221" t="s">
        <v>13248</v>
      </c>
      <c r="C1221" t="s">
        <v>8954</v>
      </c>
      <c r="D1221" s="1">
        <v>46272</v>
      </c>
      <c r="E1221" t="s">
        <v>11819</v>
      </c>
      <c r="F1221" t="s">
        <v>17</v>
      </c>
      <c r="G1221">
        <v>3499</v>
      </c>
      <c r="H1221">
        <v>55.98</v>
      </c>
      <c r="I1221">
        <v>10.08</v>
      </c>
      <c r="J1221">
        <v>3432.94</v>
      </c>
      <c r="K1221" s="1">
        <v>46274</v>
      </c>
      <c r="L1221" t="s">
        <v>13099</v>
      </c>
      <c r="M1221">
        <f t="shared" si="228"/>
        <v>1</v>
      </c>
      <c r="N1221">
        <f>COUNTIF(Orders!$A:$A,C1221)</f>
        <v>1</v>
      </c>
      <c r="P1221">
        <f>COUNTIF(Orders!$H:$H,UPPER(SUBSTITUTE(TRIM(C1221),"-","")))</f>
        <v>1</v>
      </c>
      <c r="R1221" t="str">
        <f t="shared" si="229"/>
        <v>Matched Order Reference</v>
      </c>
      <c r="S1221">
        <f t="shared" si="230"/>
        <v>1</v>
      </c>
      <c r="V1221" cm="1">
        <f t="array" ref="V1221">IF(E1221&lt;&gt;"CAPTURE",0,SUMPRODUCT((MDR_Rates!$A$2:$A$10=F1221)*(G1221&gt;MDR_Rates!$B$2:$B$10)*((MDR_Rates!$C$2:$C$10="")+(G1221&lt;=MDR_Rates!$C$2:$C$10))*MDR_Rates!$D$2:$D$10))</f>
        <v>1.6</v>
      </c>
      <c r="W1221">
        <f t="shared" si="231"/>
        <v>55.98</v>
      </c>
      <c r="X1221">
        <f t="shared" si="232"/>
        <v>10.08</v>
      </c>
      <c r="Y1221">
        <f t="shared" si="233"/>
        <v>0</v>
      </c>
      <c r="Z1221">
        <f t="shared" si="234"/>
        <v>0</v>
      </c>
      <c r="AG1221" t="str">
        <f t="shared" si="235"/>
        <v/>
      </c>
      <c r="AI1221" t="str">
        <f t="shared" si="236"/>
        <v/>
      </c>
      <c r="AJ1221" t="str">
        <f t="shared" si="237"/>
        <v/>
      </c>
      <c r="AK1221" t="str">
        <f t="shared" si="238"/>
        <v>ORD26004522</v>
      </c>
      <c r="AL1221">
        <f>IF(E1221&lt;&gt;"CAPTURE","",COUNTIF(Orders!$H:$H,AK1221))</f>
        <v>1</v>
      </c>
      <c r="AP1221" t="str">
        <f t="shared" si="239"/>
        <v>Matched to Order</v>
      </c>
      <c r="AQ1221">
        <f>IF(COUNTIF($A$2:A1221,A1221)=1,1,0)</f>
        <v>1</v>
      </c>
    </row>
    <row r="1222" spans="1:43" x14ac:dyDescent="0.3">
      <c r="A1222" t="s">
        <v>13249</v>
      </c>
      <c r="C1222" t="s">
        <v>9140</v>
      </c>
      <c r="D1222" s="1">
        <v>46272</v>
      </c>
      <c r="E1222" t="s">
        <v>11819</v>
      </c>
      <c r="F1222" t="s">
        <v>9</v>
      </c>
      <c r="G1222">
        <v>1798</v>
      </c>
      <c r="H1222">
        <v>0</v>
      </c>
      <c r="I1222">
        <v>0</v>
      </c>
      <c r="J1222">
        <v>1798</v>
      </c>
      <c r="K1222" s="1">
        <v>46274</v>
      </c>
      <c r="L1222" t="s">
        <v>13099</v>
      </c>
      <c r="M1222">
        <f t="shared" si="228"/>
        <v>1</v>
      </c>
      <c r="N1222">
        <f>COUNTIF(Orders!$A:$A,C1222)</f>
        <v>1</v>
      </c>
      <c r="P1222">
        <f>COUNTIF(Orders!$H:$H,UPPER(SUBSTITUTE(TRIM(C1222),"-","")))</f>
        <v>1</v>
      </c>
      <c r="R1222" t="str">
        <f t="shared" si="229"/>
        <v>Matched Order Reference</v>
      </c>
      <c r="S1222">
        <f t="shared" si="230"/>
        <v>1</v>
      </c>
      <c r="V1222" cm="1">
        <f t="array" ref="V1222">IF(E1222&lt;&gt;"CAPTURE",0,SUMPRODUCT((MDR_Rates!$A$2:$A$10=F1222)*(G1222&gt;MDR_Rates!$B$2:$B$10)*((MDR_Rates!$C$2:$C$10="")+(G1222&lt;=MDR_Rates!$C$2:$C$10))*MDR_Rates!$D$2:$D$10))</f>
        <v>0</v>
      </c>
      <c r="W1222">
        <f t="shared" si="231"/>
        <v>0</v>
      </c>
      <c r="X1222">
        <f t="shared" si="232"/>
        <v>0</v>
      </c>
      <c r="Y1222">
        <f t="shared" si="233"/>
        <v>0</v>
      </c>
      <c r="Z1222">
        <f t="shared" si="234"/>
        <v>0</v>
      </c>
      <c r="AG1222" t="str">
        <f t="shared" si="235"/>
        <v/>
      </c>
      <c r="AI1222" t="str">
        <f t="shared" si="236"/>
        <v/>
      </c>
      <c r="AJ1222" t="str">
        <f t="shared" si="237"/>
        <v/>
      </c>
      <c r="AK1222" t="str">
        <f t="shared" si="238"/>
        <v>ORD26004616</v>
      </c>
      <c r="AL1222">
        <f>IF(E1222&lt;&gt;"CAPTURE","",COUNTIF(Orders!$H:$H,AK1222))</f>
        <v>1</v>
      </c>
      <c r="AP1222" t="str">
        <f t="shared" si="239"/>
        <v>Matched to Order</v>
      </c>
      <c r="AQ1222">
        <f>IF(COUNTIF($A$2:A1222,A1222)=1,1,0)</f>
        <v>1</v>
      </c>
    </row>
    <row r="1223" spans="1:43" x14ac:dyDescent="0.3">
      <c r="A1223" t="s">
        <v>13250</v>
      </c>
      <c r="C1223" t="s">
        <v>9146</v>
      </c>
      <c r="D1223" s="1">
        <v>46272</v>
      </c>
      <c r="E1223" t="s">
        <v>11819</v>
      </c>
      <c r="F1223" t="s">
        <v>17</v>
      </c>
      <c r="G1223">
        <v>11497</v>
      </c>
      <c r="H1223">
        <v>183.95</v>
      </c>
      <c r="I1223">
        <v>33.11</v>
      </c>
      <c r="J1223">
        <v>11279.94</v>
      </c>
      <c r="K1223" s="1">
        <v>46274</v>
      </c>
      <c r="L1223" t="s">
        <v>13099</v>
      </c>
      <c r="M1223">
        <f t="shared" si="228"/>
        <v>1</v>
      </c>
      <c r="N1223">
        <f>COUNTIF(Orders!$A:$A,C1223)</f>
        <v>1</v>
      </c>
      <c r="P1223">
        <f>COUNTIF(Orders!$H:$H,UPPER(SUBSTITUTE(TRIM(C1223),"-","")))</f>
        <v>1</v>
      </c>
      <c r="R1223" t="str">
        <f t="shared" si="229"/>
        <v>Matched Order Reference</v>
      </c>
      <c r="S1223">
        <f t="shared" si="230"/>
        <v>1</v>
      </c>
      <c r="V1223" cm="1">
        <f t="array" ref="V1223">IF(E1223&lt;&gt;"CAPTURE",0,SUMPRODUCT((MDR_Rates!$A$2:$A$10=F1223)*(G1223&gt;MDR_Rates!$B$2:$B$10)*((MDR_Rates!$C$2:$C$10="")+(G1223&lt;=MDR_Rates!$C$2:$C$10))*MDR_Rates!$D$2:$D$10))</f>
        <v>1.6</v>
      </c>
      <c r="W1223">
        <f t="shared" si="231"/>
        <v>183.95</v>
      </c>
      <c r="X1223">
        <f t="shared" si="232"/>
        <v>33.11</v>
      </c>
      <c r="Y1223">
        <f t="shared" si="233"/>
        <v>0</v>
      </c>
      <c r="Z1223">
        <f t="shared" si="234"/>
        <v>0</v>
      </c>
      <c r="AG1223" t="str">
        <f t="shared" si="235"/>
        <v/>
      </c>
      <c r="AI1223" t="str">
        <f t="shared" si="236"/>
        <v/>
      </c>
      <c r="AJ1223" t="str">
        <f t="shared" si="237"/>
        <v/>
      </c>
      <c r="AK1223" t="str">
        <f t="shared" si="238"/>
        <v>ORD26004619</v>
      </c>
      <c r="AL1223">
        <f>IF(E1223&lt;&gt;"CAPTURE","",COUNTIF(Orders!$H:$H,AK1223))</f>
        <v>1</v>
      </c>
      <c r="AP1223" t="str">
        <f t="shared" si="239"/>
        <v>Matched to Order</v>
      </c>
      <c r="AQ1223">
        <f>IF(COUNTIF($A$2:A1223,A1223)=1,1,0)</f>
        <v>1</v>
      </c>
    </row>
    <row r="1224" spans="1:43" x14ac:dyDescent="0.3">
      <c r="A1224" t="s">
        <v>13251</v>
      </c>
      <c r="C1224" t="s">
        <v>9150</v>
      </c>
      <c r="D1224" s="1">
        <v>46272</v>
      </c>
      <c r="E1224" t="s">
        <v>11819</v>
      </c>
      <c r="F1224" t="s">
        <v>44</v>
      </c>
      <c r="G1224">
        <v>6597</v>
      </c>
      <c r="H1224">
        <v>112.15</v>
      </c>
      <c r="I1224">
        <v>20.190000000000001</v>
      </c>
      <c r="J1224">
        <v>6464.66</v>
      </c>
      <c r="K1224" s="1">
        <v>46274</v>
      </c>
      <c r="L1224" t="s">
        <v>13099</v>
      </c>
      <c r="M1224">
        <f t="shared" si="228"/>
        <v>1</v>
      </c>
      <c r="N1224">
        <f>COUNTIF(Orders!$A:$A,C1224)</f>
        <v>1</v>
      </c>
      <c r="P1224">
        <f>COUNTIF(Orders!$H:$H,UPPER(SUBSTITUTE(TRIM(C1224),"-","")))</f>
        <v>1</v>
      </c>
      <c r="R1224" t="str">
        <f t="shared" si="229"/>
        <v>Matched Order Reference</v>
      </c>
      <c r="S1224">
        <f t="shared" si="230"/>
        <v>1</v>
      </c>
      <c r="V1224" cm="1">
        <f t="array" ref="V1224">IF(E1224&lt;&gt;"CAPTURE",0,SUMPRODUCT((MDR_Rates!$A$2:$A$10=F1224)*(G1224&gt;MDR_Rates!$B$2:$B$10)*((MDR_Rates!$C$2:$C$10="")+(G1224&lt;=MDR_Rates!$C$2:$C$10))*MDR_Rates!$D$2:$D$10))</f>
        <v>1.7</v>
      </c>
      <c r="W1224">
        <f t="shared" si="231"/>
        <v>112.15</v>
      </c>
      <c r="X1224">
        <f t="shared" si="232"/>
        <v>20.190000000000001</v>
      </c>
      <c r="Y1224">
        <f t="shared" si="233"/>
        <v>0</v>
      </c>
      <c r="Z1224">
        <f t="shared" si="234"/>
        <v>0</v>
      </c>
      <c r="AG1224" t="str">
        <f t="shared" si="235"/>
        <v/>
      </c>
      <c r="AI1224" t="str">
        <f t="shared" si="236"/>
        <v/>
      </c>
      <c r="AJ1224" t="str">
        <f t="shared" si="237"/>
        <v/>
      </c>
      <c r="AK1224" t="str">
        <f t="shared" si="238"/>
        <v>ORD26004621</v>
      </c>
      <c r="AL1224">
        <f>IF(E1224&lt;&gt;"CAPTURE","",COUNTIF(Orders!$H:$H,AK1224))</f>
        <v>1</v>
      </c>
      <c r="AP1224" t="str">
        <f t="shared" si="239"/>
        <v>Matched to Order</v>
      </c>
      <c r="AQ1224">
        <f>IF(COUNTIF($A$2:A1224,A1224)=1,1,0)</f>
        <v>1</v>
      </c>
    </row>
    <row r="1225" spans="1:43" x14ac:dyDescent="0.3">
      <c r="A1225" t="s">
        <v>13252</v>
      </c>
      <c r="C1225" t="s">
        <v>13253</v>
      </c>
      <c r="D1225" s="1">
        <v>46272</v>
      </c>
      <c r="E1225" t="s">
        <v>11819</v>
      </c>
      <c r="F1225" t="s">
        <v>9</v>
      </c>
      <c r="G1225">
        <v>5298</v>
      </c>
      <c r="H1225">
        <v>15.89</v>
      </c>
      <c r="I1225">
        <v>2.86</v>
      </c>
      <c r="J1225">
        <v>5279.25</v>
      </c>
      <c r="K1225" s="1">
        <v>46274</v>
      </c>
      <c r="L1225" t="s">
        <v>13099</v>
      </c>
      <c r="M1225">
        <f t="shared" si="228"/>
        <v>1</v>
      </c>
      <c r="N1225">
        <f>COUNTIF(Orders!$A:$A,C1225)</f>
        <v>1</v>
      </c>
      <c r="P1225">
        <f>COUNTIF(Orders!$H:$H,UPPER(SUBSTITUTE(TRIM(C1225),"-","")))</f>
        <v>1</v>
      </c>
      <c r="R1225" t="str">
        <f t="shared" si="229"/>
        <v>Matched Order Reference</v>
      </c>
      <c r="S1225">
        <f t="shared" si="230"/>
        <v>1</v>
      </c>
      <c r="V1225" cm="1">
        <f t="array" ref="V1225">IF(E1225&lt;&gt;"CAPTURE",0,SUMPRODUCT((MDR_Rates!$A$2:$A$10=F1225)*(G1225&gt;MDR_Rates!$B$2:$B$10)*((MDR_Rates!$C$2:$C$10="")+(G1225&lt;=MDR_Rates!$C$2:$C$10))*MDR_Rates!$D$2:$D$10))</f>
        <v>0.3</v>
      </c>
      <c r="W1225">
        <f t="shared" si="231"/>
        <v>15.89</v>
      </c>
      <c r="X1225">
        <f t="shared" si="232"/>
        <v>2.86</v>
      </c>
      <c r="Y1225">
        <f t="shared" si="233"/>
        <v>0</v>
      </c>
      <c r="Z1225">
        <f t="shared" si="234"/>
        <v>0</v>
      </c>
      <c r="AG1225" t="str">
        <f t="shared" si="235"/>
        <v/>
      </c>
      <c r="AI1225" t="str">
        <f t="shared" si="236"/>
        <v/>
      </c>
      <c r="AJ1225" t="str">
        <f t="shared" si="237"/>
        <v/>
      </c>
      <c r="AK1225" t="str">
        <f t="shared" si="238"/>
        <v>ORD26004651</v>
      </c>
      <c r="AL1225">
        <f>IF(E1225&lt;&gt;"CAPTURE","",COUNTIF(Orders!$H:$H,AK1225))</f>
        <v>1</v>
      </c>
      <c r="AP1225" t="str">
        <f t="shared" si="239"/>
        <v>Matched to Order</v>
      </c>
      <c r="AQ1225">
        <f>IF(COUNTIF($A$2:A1225,A1225)=1,1,0)</f>
        <v>1</v>
      </c>
    </row>
    <row r="1226" spans="1:43" x14ac:dyDescent="0.3">
      <c r="A1226" t="s">
        <v>13254</v>
      </c>
      <c r="C1226" t="s">
        <v>9287</v>
      </c>
      <c r="D1226" s="1">
        <v>46272</v>
      </c>
      <c r="E1226" t="s">
        <v>11819</v>
      </c>
      <c r="F1226" t="s">
        <v>9</v>
      </c>
      <c r="G1226">
        <v>599</v>
      </c>
      <c r="H1226">
        <v>0</v>
      </c>
      <c r="I1226">
        <v>0</v>
      </c>
      <c r="J1226">
        <v>599</v>
      </c>
      <c r="K1226" s="1">
        <v>46274</v>
      </c>
      <c r="L1226" t="s">
        <v>13099</v>
      </c>
      <c r="M1226">
        <f t="shared" si="228"/>
        <v>1</v>
      </c>
      <c r="N1226">
        <f>COUNTIF(Orders!$A:$A,C1226)</f>
        <v>1</v>
      </c>
      <c r="P1226">
        <f>COUNTIF(Orders!$H:$H,UPPER(SUBSTITUTE(TRIM(C1226),"-","")))</f>
        <v>1</v>
      </c>
      <c r="R1226" t="str">
        <f t="shared" si="229"/>
        <v>Matched Order Reference</v>
      </c>
      <c r="S1226">
        <f t="shared" si="230"/>
        <v>1</v>
      </c>
      <c r="V1226" cm="1">
        <f t="array" ref="V1226">IF(E1226&lt;&gt;"CAPTURE",0,SUMPRODUCT((MDR_Rates!$A$2:$A$10=F1226)*(G1226&gt;MDR_Rates!$B$2:$B$10)*((MDR_Rates!$C$2:$C$10="")+(G1226&lt;=MDR_Rates!$C$2:$C$10))*MDR_Rates!$D$2:$D$10))</f>
        <v>0</v>
      </c>
      <c r="W1226">
        <f t="shared" si="231"/>
        <v>0</v>
      </c>
      <c r="X1226">
        <f t="shared" si="232"/>
        <v>0</v>
      </c>
      <c r="Y1226">
        <f t="shared" si="233"/>
        <v>0</v>
      </c>
      <c r="Z1226">
        <f t="shared" si="234"/>
        <v>0</v>
      </c>
      <c r="AG1226" t="str">
        <f t="shared" si="235"/>
        <v/>
      </c>
      <c r="AI1226" t="str">
        <f t="shared" si="236"/>
        <v/>
      </c>
      <c r="AJ1226" t="str">
        <f t="shared" si="237"/>
        <v/>
      </c>
      <c r="AK1226" t="str">
        <f t="shared" si="238"/>
        <v>ORD26004692</v>
      </c>
      <c r="AL1226">
        <f>IF(E1226&lt;&gt;"CAPTURE","",COUNTIF(Orders!$H:$H,AK1226))</f>
        <v>1</v>
      </c>
      <c r="AP1226" t="str">
        <f t="shared" si="239"/>
        <v>Matched to Order</v>
      </c>
      <c r="AQ1226">
        <f>IF(COUNTIF($A$2:A1226,A1226)=1,1,0)</f>
        <v>1</v>
      </c>
    </row>
    <row r="1227" spans="1:43" x14ac:dyDescent="0.3">
      <c r="A1227" t="s">
        <v>13255</v>
      </c>
      <c r="C1227" t="s">
        <v>9408</v>
      </c>
      <c r="D1227" s="1">
        <v>46272</v>
      </c>
      <c r="E1227" t="s">
        <v>11819</v>
      </c>
      <c r="F1227" t="s">
        <v>9</v>
      </c>
      <c r="G1227">
        <v>1998</v>
      </c>
      <c r="H1227">
        <v>0</v>
      </c>
      <c r="I1227">
        <v>0</v>
      </c>
      <c r="J1227">
        <v>1998</v>
      </c>
      <c r="K1227" s="1">
        <v>46274</v>
      </c>
      <c r="L1227" t="s">
        <v>13099</v>
      </c>
      <c r="M1227">
        <f t="shared" si="228"/>
        <v>1</v>
      </c>
      <c r="N1227">
        <f>COUNTIF(Orders!$A:$A,C1227)</f>
        <v>1</v>
      </c>
      <c r="P1227">
        <f>COUNTIF(Orders!$H:$H,UPPER(SUBSTITUTE(TRIM(C1227),"-","")))</f>
        <v>1</v>
      </c>
      <c r="R1227" t="str">
        <f t="shared" si="229"/>
        <v>Matched Order Reference</v>
      </c>
      <c r="S1227">
        <f t="shared" si="230"/>
        <v>1</v>
      </c>
      <c r="V1227" cm="1">
        <f t="array" ref="V1227">IF(E1227&lt;&gt;"CAPTURE",0,SUMPRODUCT((MDR_Rates!$A$2:$A$10=F1227)*(G1227&gt;MDR_Rates!$B$2:$B$10)*((MDR_Rates!$C$2:$C$10="")+(G1227&lt;=MDR_Rates!$C$2:$C$10))*MDR_Rates!$D$2:$D$10))</f>
        <v>0</v>
      </c>
      <c r="W1227">
        <f t="shared" si="231"/>
        <v>0</v>
      </c>
      <c r="X1227">
        <f t="shared" si="232"/>
        <v>0</v>
      </c>
      <c r="Y1227">
        <f t="shared" si="233"/>
        <v>0</v>
      </c>
      <c r="Z1227">
        <f t="shared" si="234"/>
        <v>0</v>
      </c>
      <c r="AG1227" t="str">
        <f t="shared" si="235"/>
        <v/>
      </c>
      <c r="AI1227" t="str">
        <f t="shared" si="236"/>
        <v/>
      </c>
      <c r="AJ1227" t="str">
        <f t="shared" si="237"/>
        <v/>
      </c>
      <c r="AK1227" t="str">
        <f t="shared" si="238"/>
        <v>ORD26004755</v>
      </c>
      <c r="AL1227">
        <f>IF(E1227&lt;&gt;"CAPTURE","",COUNTIF(Orders!$H:$H,AK1227))</f>
        <v>1</v>
      </c>
      <c r="AP1227" t="str">
        <f t="shared" si="239"/>
        <v>Matched to Order</v>
      </c>
      <c r="AQ1227">
        <f>IF(COUNTIF($A$2:A1227,A1227)=1,1,0)</f>
        <v>1</v>
      </c>
    </row>
    <row r="1228" spans="1:43" x14ac:dyDescent="0.3">
      <c r="A1228" t="s">
        <v>13256</v>
      </c>
      <c r="C1228" t="s">
        <v>9524</v>
      </c>
      <c r="D1228" s="1">
        <v>46272</v>
      </c>
      <c r="E1228" t="s">
        <v>11819</v>
      </c>
      <c r="F1228" t="s">
        <v>17</v>
      </c>
      <c r="G1228">
        <v>5798</v>
      </c>
      <c r="H1228">
        <v>92.77</v>
      </c>
      <c r="I1228">
        <v>16.7</v>
      </c>
      <c r="J1228">
        <v>5688.53</v>
      </c>
      <c r="K1228" s="1">
        <v>46274</v>
      </c>
      <c r="L1228" t="s">
        <v>13099</v>
      </c>
      <c r="M1228">
        <f t="shared" si="228"/>
        <v>1</v>
      </c>
      <c r="N1228">
        <f>COUNTIF(Orders!$A:$A,C1228)</f>
        <v>1</v>
      </c>
      <c r="P1228">
        <f>COUNTIF(Orders!$H:$H,UPPER(SUBSTITUTE(TRIM(C1228),"-","")))</f>
        <v>1</v>
      </c>
      <c r="R1228" t="str">
        <f t="shared" si="229"/>
        <v>Matched Order Reference</v>
      </c>
      <c r="S1228">
        <f t="shared" si="230"/>
        <v>1</v>
      </c>
      <c r="V1228" cm="1">
        <f t="array" ref="V1228">IF(E1228&lt;&gt;"CAPTURE",0,SUMPRODUCT((MDR_Rates!$A$2:$A$10=F1228)*(G1228&gt;MDR_Rates!$B$2:$B$10)*((MDR_Rates!$C$2:$C$10="")+(G1228&lt;=MDR_Rates!$C$2:$C$10))*MDR_Rates!$D$2:$D$10))</f>
        <v>1.6</v>
      </c>
      <c r="W1228">
        <f t="shared" si="231"/>
        <v>92.77</v>
      </c>
      <c r="X1228">
        <f t="shared" si="232"/>
        <v>16.7</v>
      </c>
      <c r="Y1228">
        <f t="shared" si="233"/>
        <v>0</v>
      </c>
      <c r="Z1228">
        <f t="shared" si="234"/>
        <v>0</v>
      </c>
      <c r="AG1228" t="str">
        <f t="shared" si="235"/>
        <v/>
      </c>
      <c r="AI1228" t="str">
        <f t="shared" si="236"/>
        <v/>
      </c>
      <c r="AJ1228" t="str">
        <f t="shared" si="237"/>
        <v/>
      </c>
      <c r="AK1228" t="str">
        <f t="shared" si="238"/>
        <v>ORD26004815</v>
      </c>
      <c r="AL1228">
        <f>IF(E1228&lt;&gt;"CAPTURE","",COUNTIF(Orders!$H:$H,AK1228))</f>
        <v>1</v>
      </c>
      <c r="AP1228" t="str">
        <f t="shared" si="239"/>
        <v>Matched to Order</v>
      </c>
      <c r="AQ1228">
        <f>IF(COUNTIF($A$2:A1228,A1228)=1,1,0)</f>
        <v>1</v>
      </c>
    </row>
    <row r="1229" spans="1:43" x14ac:dyDescent="0.3">
      <c r="A1229" t="s">
        <v>13257</v>
      </c>
      <c r="C1229" t="s">
        <v>9573</v>
      </c>
      <c r="D1229" s="1">
        <v>46272</v>
      </c>
      <c r="E1229" t="s">
        <v>11819</v>
      </c>
      <c r="F1229" t="s">
        <v>9</v>
      </c>
      <c r="G1229">
        <v>6097</v>
      </c>
      <c r="H1229">
        <v>18.29</v>
      </c>
      <c r="I1229">
        <v>3.29</v>
      </c>
      <c r="J1229">
        <v>6075.42</v>
      </c>
      <c r="K1229" s="1">
        <v>46274</v>
      </c>
      <c r="L1229" t="s">
        <v>13099</v>
      </c>
      <c r="M1229">
        <f t="shared" si="228"/>
        <v>1</v>
      </c>
      <c r="N1229">
        <f>COUNTIF(Orders!$A:$A,C1229)</f>
        <v>1</v>
      </c>
      <c r="P1229">
        <f>COUNTIF(Orders!$H:$H,UPPER(SUBSTITUTE(TRIM(C1229),"-","")))</f>
        <v>1</v>
      </c>
      <c r="R1229" t="str">
        <f t="shared" si="229"/>
        <v>Matched Order Reference</v>
      </c>
      <c r="S1229">
        <f t="shared" si="230"/>
        <v>1</v>
      </c>
      <c r="V1229" cm="1">
        <f t="array" ref="V1229">IF(E1229&lt;&gt;"CAPTURE",0,SUMPRODUCT((MDR_Rates!$A$2:$A$10=F1229)*(G1229&gt;MDR_Rates!$B$2:$B$10)*((MDR_Rates!$C$2:$C$10="")+(G1229&lt;=MDR_Rates!$C$2:$C$10))*MDR_Rates!$D$2:$D$10))</f>
        <v>0.3</v>
      </c>
      <c r="W1229">
        <f t="shared" si="231"/>
        <v>18.29</v>
      </c>
      <c r="X1229">
        <f t="shared" si="232"/>
        <v>3.29</v>
      </c>
      <c r="Y1229">
        <f t="shared" si="233"/>
        <v>0</v>
      </c>
      <c r="Z1229">
        <f t="shared" si="234"/>
        <v>0</v>
      </c>
      <c r="AG1229" t="str">
        <f t="shared" si="235"/>
        <v/>
      </c>
      <c r="AI1229" t="str">
        <f t="shared" si="236"/>
        <v/>
      </c>
      <c r="AJ1229" t="str">
        <f t="shared" si="237"/>
        <v/>
      </c>
      <c r="AK1229" t="str">
        <f t="shared" si="238"/>
        <v>ORD26004840</v>
      </c>
      <c r="AL1229">
        <f>IF(E1229&lt;&gt;"CAPTURE","",COUNTIF(Orders!$H:$H,AK1229))</f>
        <v>1</v>
      </c>
      <c r="AP1229" t="str">
        <f t="shared" si="239"/>
        <v>Matched to Order</v>
      </c>
      <c r="AQ1229">
        <f>IF(COUNTIF($A$2:A1229,A1229)=1,1,0)</f>
        <v>1</v>
      </c>
    </row>
    <row r="1230" spans="1:43" x14ac:dyDescent="0.3">
      <c r="A1230" t="s">
        <v>13258</v>
      </c>
      <c r="C1230" t="s">
        <v>9714</v>
      </c>
      <c r="D1230" s="1">
        <v>46272</v>
      </c>
      <c r="E1230" t="s">
        <v>11819</v>
      </c>
      <c r="F1230" t="s">
        <v>9</v>
      </c>
      <c r="G1230">
        <v>3499</v>
      </c>
      <c r="H1230">
        <v>10.5</v>
      </c>
      <c r="I1230">
        <v>1.89</v>
      </c>
      <c r="J1230">
        <v>3486.61</v>
      </c>
      <c r="K1230" s="1">
        <v>46274</v>
      </c>
      <c r="L1230" t="s">
        <v>13099</v>
      </c>
      <c r="M1230">
        <f t="shared" si="228"/>
        <v>1</v>
      </c>
      <c r="N1230">
        <f>COUNTIF(Orders!$A:$A,C1230)</f>
        <v>1</v>
      </c>
      <c r="P1230">
        <f>COUNTIF(Orders!$H:$H,UPPER(SUBSTITUTE(TRIM(C1230),"-","")))</f>
        <v>1</v>
      </c>
      <c r="R1230" t="str">
        <f t="shared" si="229"/>
        <v>Matched Order Reference</v>
      </c>
      <c r="S1230">
        <f t="shared" si="230"/>
        <v>1</v>
      </c>
      <c r="V1230" cm="1">
        <f t="array" ref="V1230">IF(E1230&lt;&gt;"CAPTURE",0,SUMPRODUCT((MDR_Rates!$A$2:$A$10=F1230)*(G1230&gt;MDR_Rates!$B$2:$B$10)*((MDR_Rates!$C$2:$C$10="")+(G1230&lt;=MDR_Rates!$C$2:$C$10))*MDR_Rates!$D$2:$D$10))</f>
        <v>0.3</v>
      </c>
      <c r="W1230">
        <f t="shared" si="231"/>
        <v>10.5</v>
      </c>
      <c r="X1230">
        <f t="shared" si="232"/>
        <v>1.89</v>
      </c>
      <c r="Y1230">
        <f t="shared" si="233"/>
        <v>0</v>
      </c>
      <c r="Z1230">
        <f t="shared" si="234"/>
        <v>0</v>
      </c>
      <c r="AG1230" t="str">
        <f t="shared" si="235"/>
        <v/>
      </c>
      <c r="AI1230" t="str">
        <f t="shared" si="236"/>
        <v/>
      </c>
      <c r="AJ1230" t="str">
        <f t="shared" si="237"/>
        <v/>
      </c>
      <c r="AK1230" t="str">
        <f t="shared" si="238"/>
        <v>ORD26004914</v>
      </c>
      <c r="AL1230">
        <f>IF(E1230&lt;&gt;"CAPTURE","",COUNTIF(Orders!$H:$H,AK1230))</f>
        <v>1</v>
      </c>
      <c r="AP1230" t="str">
        <f t="shared" si="239"/>
        <v>Matched to Order</v>
      </c>
      <c r="AQ1230">
        <f>IF(COUNTIF($A$2:A1230,A1230)=1,1,0)</f>
        <v>1</v>
      </c>
    </row>
    <row r="1231" spans="1:43" x14ac:dyDescent="0.3">
      <c r="A1231" t="s">
        <v>13259</v>
      </c>
      <c r="C1231" t="s">
        <v>9724</v>
      </c>
      <c r="D1231" s="1">
        <v>46272</v>
      </c>
      <c r="E1231" t="s">
        <v>11819</v>
      </c>
      <c r="F1231" t="s">
        <v>9</v>
      </c>
      <c r="G1231">
        <v>499</v>
      </c>
      <c r="H1231">
        <v>0</v>
      </c>
      <c r="I1231">
        <v>0</v>
      </c>
      <c r="J1231">
        <v>499</v>
      </c>
      <c r="K1231" s="1">
        <v>46274</v>
      </c>
      <c r="L1231" t="s">
        <v>13099</v>
      </c>
      <c r="M1231">
        <f t="shared" si="228"/>
        <v>1</v>
      </c>
      <c r="N1231">
        <f>COUNTIF(Orders!$A:$A,C1231)</f>
        <v>1</v>
      </c>
      <c r="P1231">
        <f>COUNTIF(Orders!$H:$H,UPPER(SUBSTITUTE(TRIM(C1231),"-","")))</f>
        <v>1</v>
      </c>
      <c r="R1231" t="str">
        <f t="shared" si="229"/>
        <v>Matched Order Reference</v>
      </c>
      <c r="S1231">
        <f t="shared" si="230"/>
        <v>1</v>
      </c>
      <c r="V1231" cm="1">
        <f t="array" ref="V1231">IF(E1231&lt;&gt;"CAPTURE",0,SUMPRODUCT((MDR_Rates!$A$2:$A$10=F1231)*(G1231&gt;MDR_Rates!$B$2:$B$10)*((MDR_Rates!$C$2:$C$10="")+(G1231&lt;=MDR_Rates!$C$2:$C$10))*MDR_Rates!$D$2:$D$10))</f>
        <v>0</v>
      </c>
      <c r="W1231">
        <f t="shared" si="231"/>
        <v>0</v>
      </c>
      <c r="X1231">
        <f t="shared" si="232"/>
        <v>0</v>
      </c>
      <c r="Y1231">
        <f t="shared" si="233"/>
        <v>0</v>
      </c>
      <c r="Z1231">
        <f t="shared" si="234"/>
        <v>0</v>
      </c>
      <c r="AG1231" t="str">
        <f t="shared" si="235"/>
        <v/>
      </c>
      <c r="AI1231" t="str">
        <f t="shared" si="236"/>
        <v/>
      </c>
      <c r="AJ1231" t="str">
        <f t="shared" si="237"/>
        <v/>
      </c>
      <c r="AK1231" t="str">
        <f t="shared" si="238"/>
        <v>ORD26004919</v>
      </c>
      <c r="AL1231">
        <f>IF(E1231&lt;&gt;"CAPTURE","",COUNTIF(Orders!$H:$H,AK1231))</f>
        <v>1</v>
      </c>
      <c r="AP1231" t="str">
        <f t="shared" si="239"/>
        <v>Matched to Order</v>
      </c>
      <c r="AQ1231">
        <f>IF(COUNTIF($A$2:A1231,A1231)=1,1,0)</f>
        <v>1</v>
      </c>
    </row>
    <row r="1232" spans="1:43" x14ac:dyDescent="0.3">
      <c r="A1232" t="s">
        <v>13260</v>
      </c>
      <c r="C1232" t="s">
        <v>9855</v>
      </c>
      <c r="D1232" s="1">
        <v>46272</v>
      </c>
      <c r="E1232" t="s">
        <v>11819</v>
      </c>
      <c r="F1232" t="s">
        <v>9</v>
      </c>
      <c r="G1232">
        <v>1799</v>
      </c>
      <c r="H1232">
        <v>0</v>
      </c>
      <c r="I1232">
        <v>0</v>
      </c>
      <c r="J1232">
        <v>1799</v>
      </c>
      <c r="K1232" s="1">
        <v>46274</v>
      </c>
      <c r="L1232" t="s">
        <v>13099</v>
      </c>
      <c r="M1232">
        <f t="shared" si="228"/>
        <v>1</v>
      </c>
      <c r="N1232">
        <f>COUNTIF(Orders!$A:$A,C1232)</f>
        <v>1</v>
      </c>
      <c r="P1232">
        <f>COUNTIF(Orders!$H:$H,UPPER(SUBSTITUTE(TRIM(C1232),"-","")))</f>
        <v>1</v>
      </c>
      <c r="R1232" t="str">
        <f t="shared" si="229"/>
        <v>Matched Order Reference</v>
      </c>
      <c r="S1232">
        <f t="shared" si="230"/>
        <v>1</v>
      </c>
      <c r="V1232" cm="1">
        <f t="array" ref="V1232">IF(E1232&lt;&gt;"CAPTURE",0,SUMPRODUCT((MDR_Rates!$A$2:$A$10=F1232)*(G1232&gt;MDR_Rates!$B$2:$B$10)*((MDR_Rates!$C$2:$C$10="")+(G1232&lt;=MDR_Rates!$C$2:$C$10))*MDR_Rates!$D$2:$D$10))</f>
        <v>0</v>
      </c>
      <c r="W1232">
        <f t="shared" si="231"/>
        <v>0</v>
      </c>
      <c r="X1232">
        <f t="shared" si="232"/>
        <v>0</v>
      </c>
      <c r="Y1232">
        <f t="shared" si="233"/>
        <v>0</v>
      </c>
      <c r="Z1232">
        <f t="shared" si="234"/>
        <v>0</v>
      </c>
      <c r="AG1232" t="str">
        <f t="shared" si="235"/>
        <v/>
      </c>
      <c r="AI1232" t="str">
        <f t="shared" si="236"/>
        <v/>
      </c>
      <c r="AJ1232" t="str">
        <f t="shared" si="237"/>
        <v/>
      </c>
      <c r="AK1232" t="str">
        <f t="shared" si="238"/>
        <v>ORD26004986</v>
      </c>
      <c r="AL1232">
        <f>IF(E1232&lt;&gt;"CAPTURE","",COUNTIF(Orders!$H:$H,AK1232))</f>
        <v>1</v>
      </c>
      <c r="AP1232" t="str">
        <f t="shared" si="239"/>
        <v>Matched to Order</v>
      </c>
      <c r="AQ1232">
        <f>IF(COUNTIF($A$2:A1232,A1232)=1,1,0)</f>
        <v>1</v>
      </c>
    </row>
    <row r="1233" spans="1:43" x14ac:dyDescent="0.3">
      <c r="A1233" t="s">
        <v>13261</v>
      </c>
      <c r="C1233" t="s">
        <v>9916</v>
      </c>
      <c r="D1233" s="1">
        <v>46272</v>
      </c>
      <c r="E1233" t="s">
        <v>11819</v>
      </c>
      <c r="F1233" t="s">
        <v>33</v>
      </c>
      <c r="G1233">
        <v>3798</v>
      </c>
      <c r="H1233">
        <v>45.58</v>
      </c>
      <c r="I1233">
        <v>8.1999999999999993</v>
      </c>
      <c r="J1233">
        <v>3744.22</v>
      </c>
      <c r="K1233" s="1">
        <v>46274</v>
      </c>
      <c r="L1233" t="s">
        <v>13099</v>
      </c>
      <c r="M1233">
        <f t="shared" si="228"/>
        <v>1</v>
      </c>
      <c r="N1233">
        <f>COUNTIF(Orders!$A:$A,C1233)</f>
        <v>1</v>
      </c>
      <c r="P1233">
        <f>COUNTIF(Orders!$H:$H,UPPER(SUBSTITUTE(TRIM(C1233),"-","")))</f>
        <v>1</v>
      </c>
      <c r="R1233" t="str">
        <f t="shared" si="229"/>
        <v>Matched Order Reference</v>
      </c>
      <c r="S1233">
        <f t="shared" si="230"/>
        <v>1</v>
      </c>
      <c r="V1233" cm="1">
        <f t="array" ref="V1233">IF(E1233&lt;&gt;"CAPTURE",0,SUMPRODUCT((MDR_Rates!$A$2:$A$10=F1233)*(G1233&gt;MDR_Rates!$B$2:$B$10)*((MDR_Rates!$C$2:$C$10="")+(G1233&lt;=MDR_Rates!$C$2:$C$10))*MDR_Rates!$D$2:$D$10))</f>
        <v>1.2</v>
      </c>
      <c r="W1233">
        <f t="shared" si="231"/>
        <v>45.58</v>
      </c>
      <c r="X1233">
        <f t="shared" si="232"/>
        <v>8.1999999999999993</v>
      </c>
      <c r="Y1233">
        <f t="shared" si="233"/>
        <v>0</v>
      </c>
      <c r="Z1233">
        <f t="shared" si="234"/>
        <v>0</v>
      </c>
      <c r="AG1233" t="str">
        <f t="shared" si="235"/>
        <v/>
      </c>
      <c r="AI1233" t="str">
        <f t="shared" si="236"/>
        <v/>
      </c>
      <c r="AJ1233" t="str">
        <f t="shared" si="237"/>
        <v/>
      </c>
      <c r="AK1233" t="str">
        <f t="shared" si="238"/>
        <v>ORD26005018</v>
      </c>
      <c r="AL1233">
        <f>IF(E1233&lt;&gt;"CAPTURE","",COUNTIF(Orders!$H:$H,AK1233))</f>
        <v>1</v>
      </c>
      <c r="AP1233" t="str">
        <f t="shared" si="239"/>
        <v>Matched to Order</v>
      </c>
      <c r="AQ1233">
        <f>IF(COUNTIF($A$2:A1233,A1233)=1,1,0)</f>
        <v>1</v>
      </c>
    </row>
    <row r="1234" spans="1:43" x14ac:dyDescent="0.3">
      <c r="A1234" t="s">
        <v>13262</v>
      </c>
      <c r="C1234" t="s">
        <v>10077</v>
      </c>
      <c r="D1234" s="1">
        <v>46272</v>
      </c>
      <c r="E1234" t="s">
        <v>11819</v>
      </c>
      <c r="F1234" t="s">
        <v>9</v>
      </c>
      <c r="G1234">
        <v>4999</v>
      </c>
      <c r="H1234">
        <v>15</v>
      </c>
      <c r="I1234">
        <v>2.7</v>
      </c>
      <c r="J1234">
        <v>4981.3</v>
      </c>
      <c r="K1234" s="1">
        <v>46274</v>
      </c>
      <c r="L1234" t="s">
        <v>13099</v>
      </c>
      <c r="M1234">
        <f t="shared" si="228"/>
        <v>1</v>
      </c>
      <c r="N1234">
        <f>COUNTIF(Orders!$A:$A,C1234)</f>
        <v>1</v>
      </c>
      <c r="P1234">
        <f>COUNTIF(Orders!$H:$H,UPPER(SUBSTITUTE(TRIM(C1234),"-","")))</f>
        <v>1</v>
      </c>
      <c r="R1234" t="str">
        <f t="shared" si="229"/>
        <v>Matched Order Reference</v>
      </c>
      <c r="S1234">
        <f t="shared" si="230"/>
        <v>1</v>
      </c>
      <c r="V1234" cm="1">
        <f t="array" ref="V1234">IF(E1234&lt;&gt;"CAPTURE",0,SUMPRODUCT((MDR_Rates!$A$2:$A$10=F1234)*(G1234&gt;MDR_Rates!$B$2:$B$10)*((MDR_Rates!$C$2:$C$10="")+(G1234&lt;=MDR_Rates!$C$2:$C$10))*MDR_Rates!$D$2:$D$10))</f>
        <v>0.3</v>
      </c>
      <c r="W1234">
        <f t="shared" si="231"/>
        <v>15</v>
      </c>
      <c r="X1234">
        <f t="shared" si="232"/>
        <v>2.7</v>
      </c>
      <c r="Y1234">
        <f t="shared" si="233"/>
        <v>0</v>
      </c>
      <c r="Z1234">
        <f t="shared" si="234"/>
        <v>0</v>
      </c>
      <c r="AG1234" t="str">
        <f t="shared" si="235"/>
        <v/>
      </c>
      <c r="AI1234" t="str">
        <f t="shared" si="236"/>
        <v/>
      </c>
      <c r="AJ1234" t="str">
        <f t="shared" si="237"/>
        <v/>
      </c>
      <c r="AK1234" t="str">
        <f t="shared" si="238"/>
        <v>ORD26005102</v>
      </c>
      <c r="AL1234">
        <f>IF(E1234&lt;&gt;"CAPTURE","",COUNTIF(Orders!$H:$H,AK1234))</f>
        <v>1</v>
      </c>
      <c r="AP1234" t="str">
        <f t="shared" si="239"/>
        <v>Matched to Order</v>
      </c>
      <c r="AQ1234">
        <f>IF(COUNTIF($A$2:A1234,A1234)=1,1,0)</f>
        <v>1</v>
      </c>
    </row>
    <row r="1235" spans="1:43" x14ac:dyDescent="0.3">
      <c r="A1235" t="s">
        <v>13263</v>
      </c>
      <c r="C1235" t="s">
        <v>10215</v>
      </c>
      <c r="D1235" s="1">
        <v>46272</v>
      </c>
      <c r="E1235" t="s">
        <v>11819</v>
      </c>
      <c r="F1235" t="s">
        <v>9</v>
      </c>
      <c r="G1235">
        <v>3098</v>
      </c>
      <c r="H1235">
        <v>9.2899999999999991</v>
      </c>
      <c r="I1235">
        <v>1.67</v>
      </c>
      <c r="J1235">
        <v>3087.04</v>
      </c>
      <c r="K1235" s="1">
        <v>46274</v>
      </c>
      <c r="L1235" t="s">
        <v>13099</v>
      </c>
      <c r="M1235">
        <f t="shared" si="228"/>
        <v>1</v>
      </c>
      <c r="N1235">
        <f>COUNTIF(Orders!$A:$A,C1235)</f>
        <v>1</v>
      </c>
      <c r="P1235">
        <f>COUNTIF(Orders!$H:$H,UPPER(SUBSTITUTE(TRIM(C1235),"-","")))</f>
        <v>1</v>
      </c>
      <c r="R1235" t="str">
        <f t="shared" si="229"/>
        <v>Matched Order Reference</v>
      </c>
      <c r="S1235">
        <f t="shared" si="230"/>
        <v>1</v>
      </c>
      <c r="V1235" cm="1">
        <f t="array" ref="V1235">IF(E1235&lt;&gt;"CAPTURE",0,SUMPRODUCT((MDR_Rates!$A$2:$A$10=F1235)*(G1235&gt;MDR_Rates!$B$2:$B$10)*((MDR_Rates!$C$2:$C$10="")+(G1235&lt;=MDR_Rates!$C$2:$C$10))*MDR_Rates!$D$2:$D$10))</f>
        <v>0.3</v>
      </c>
      <c r="W1235">
        <f t="shared" si="231"/>
        <v>9.2899999999999991</v>
      </c>
      <c r="X1235">
        <f t="shared" si="232"/>
        <v>1.67</v>
      </c>
      <c r="Y1235">
        <f t="shared" si="233"/>
        <v>0</v>
      </c>
      <c r="Z1235">
        <f t="shared" si="234"/>
        <v>0</v>
      </c>
      <c r="AG1235" t="str">
        <f t="shared" si="235"/>
        <v/>
      </c>
      <c r="AI1235" t="str">
        <f t="shared" si="236"/>
        <v/>
      </c>
      <c r="AJ1235" t="str">
        <f t="shared" si="237"/>
        <v/>
      </c>
      <c r="AK1235" t="str">
        <f t="shared" si="238"/>
        <v>ORD26005175</v>
      </c>
      <c r="AL1235">
        <f>IF(E1235&lt;&gt;"CAPTURE","",COUNTIF(Orders!$H:$H,AK1235))</f>
        <v>1</v>
      </c>
      <c r="AP1235" t="str">
        <f t="shared" si="239"/>
        <v>Matched to Order</v>
      </c>
      <c r="AQ1235">
        <f>IF(COUNTIF($A$2:A1235,A1235)=1,1,0)</f>
        <v>1</v>
      </c>
    </row>
    <row r="1236" spans="1:43" x14ac:dyDescent="0.3">
      <c r="A1236" t="s">
        <v>13264</v>
      </c>
      <c r="C1236" t="s">
        <v>10225</v>
      </c>
      <c r="D1236" s="1">
        <v>46272</v>
      </c>
      <c r="E1236" t="s">
        <v>11819</v>
      </c>
      <c r="F1236" t="s">
        <v>44</v>
      </c>
      <c r="G1236">
        <v>7998</v>
      </c>
      <c r="H1236">
        <v>135.97</v>
      </c>
      <c r="I1236">
        <v>24.47</v>
      </c>
      <c r="J1236">
        <v>7837.56</v>
      </c>
      <c r="K1236" s="1">
        <v>46274</v>
      </c>
      <c r="L1236" t="s">
        <v>13099</v>
      </c>
      <c r="M1236">
        <f t="shared" si="228"/>
        <v>1</v>
      </c>
      <c r="N1236">
        <f>COUNTIF(Orders!$A:$A,C1236)</f>
        <v>1</v>
      </c>
      <c r="P1236">
        <f>COUNTIF(Orders!$H:$H,UPPER(SUBSTITUTE(TRIM(C1236),"-","")))</f>
        <v>1</v>
      </c>
      <c r="R1236" t="str">
        <f t="shared" si="229"/>
        <v>Matched Order Reference</v>
      </c>
      <c r="S1236">
        <f t="shared" si="230"/>
        <v>1</v>
      </c>
      <c r="V1236" cm="1">
        <f t="array" ref="V1236">IF(E1236&lt;&gt;"CAPTURE",0,SUMPRODUCT((MDR_Rates!$A$2:$A$10=F1236)*(G1236&gt;MDR_Rates!$B$2:$B$10)*((MDR_Rates!$C$2:$C$10="")+(G1236&lt;=MDR_Rates!$C$2:$C$10))*MDR_Rates!$D$2:$D$10))</f>
        <v>1.7</v>
      </c>
      <c r="W1236">
        <f t="shared" si="231"/>
        <v>135.97</v>
      </c>
      <c r="X1236">
        <f t="shared" si="232"/>
        <v>24.47</v>
      </c>
      <c r="Y1236">
        <f t="shared" si="233"/>
        <v>0</v>
      </c>
      <c r="Z1236">
        <f t="shared" si="234"/>
        <v>0</v>
      </c>
      <c r="AG1236" t="str">
        <f t="shared" si="235"/>
        <v/>
      </c>
      <c r="AI1236" t="str">
        <f t="shared" si="236"/>
        <v/>
      </c>
      <c r="AJ1236" t="str">
        <f t="shared" si="237"/>
        <v/>
      </c>
      <c r="AK1236" t="str">
        <f t="shared" si="238"/>
        <v>ORD26005180</v>
      </c>
      <c r="AL1236">
        <f>IF(E1236&lt;&gt;"CAPTURE","",COUNTIF(Orders!$H:$H,AK1236))</f>
        <v>1</v>
      </c>
      <c r="AP1236" t="str">
        <f t="shared" si="239"/>
        <v>Matched to Order</v>
      </c>
      <c r="AQ1236">
        <f>IF(COUNTIF($A$2:A1236,A1236)=1,1,0)</f>
        <v>1</v>
      </c>
    </row>
    <row r="1237" spans="1:43" x14ac:dyDescent="0.3">
      <c r="A1237" t="s">
        <v>13265</v>
      </c>
      <c r="C1237" t="s">
        <v>10229</v>
      </c>
      <c r="D1237" s="1">
        <v>46272</v>
      </c>
      <c r="E1237" t="s">
        <v>11819</v>
      </c>
      <c r="F1237" t="s">
        <v>9</v>
      </c>
      <c r="G1237">
        <v>1499</v>
      </c>
      <c r="H1237">
        <v>0</v>
      </c>
      <c r="I1237">
        <v>0</v>
      </c>
      <c r="J1237">
        <v>1499</v>
      </c>
      <c r="K1237" s="1">
        <v>46274</v>
      </c>
      <c r="L1237" t="s">
        <v>13099</v>
      </c>
      <c r="M1237">
        <f t="shared" si="228"/>
        <v>1</v>
      </c>
      <c r="N1237">
        <f>COUNTIF(Orders!$A:$A,C1237)</f>
        <v>1</v>
      </c>
      <c r="P1237">
        <f>COUNTIF(Orders!$H:$H,UPPER(SUBSTITUTE(TRIM(C1237),"-","")))</f>
        <v>1</v>
      </c>
      <c r="R1237" t="str">
        <f t="shared" si="229"/>
        <v>Matched Order Reference</v>
      </c>
      <c r="S1237">
        <f t="shared" si="230"/>
        <v>1</v>
      </c>
      <c r="V1237" cm="1">
        <f t="array" ref="V1237">IF(E1237&lt;&gt;"CAPTURE",0,SUMPRODUCT((MDR_Rates!$A$2:$A$10=F1237)*(G1237&gt;MDR_Rates!$B$2:$B$10)*((MDR_Rates!$C$2:$C$10="")+(G1237&lt;=MDR_Rates!$C$2:$C$10))*MDR_Rates!$D$2:$D$10))</f>
        <v>0</v>
      </c>
      <c r="W1237">
        <f t="shared" si="231"/>
        <v>0</v>
      </c>
      <c r="X1237">
        <f t="shared" si="232"/>
        <v>0</v>
      </c>
      <c r="Y1237">
        <f t="shared" si="233"/>
        <v>0</v>
      </c>
      <c r="Z1237">
        <f t="shared" si="234"/>
        <v>0</v>
      </c>
      <c r="AG1237" t="str">
        <f t="shared" si="235"/>
        <v/>
      </c>
      <c r="AI1237" t="str">
        <f t="shared" si="236"/>
        <v/>
      </c>
      <c r="AJ1237" t="str">
        <f t="shared" si="237"/>
        <v/>
      </c>
      <c r="AK1237" t="str">
        <f t="shared" si="238"/>
        <v>ORD26005182</v>
      </c>
      <c r="AL1237">
        <f>IF(E1237&lt;&gt;"CAPTURE","",COUNTIF(Orders!$H:$H,AK1237))</f>
        <v>1</v>
      </c>
      <c r="AP1237" t="str">
        <f t="shared" si="239"/>
        <v>Matched to Order</v>
      </c>
      <c r="AQ1237">
        <f>IF(COUNTIF($A$2:A1237,A1237)=1,1,0)</f>
        <v>1</v>
      </c>
    </row>
    <row r="1238" spans="1:43" x14ac:dyDescent="0.3">
      <c r="A1238" t="s">
        <v>13266</v>
      </c>
      <c r="C1238" t="s">
        <v>10257</v>
      </c>
      <c r="D1238" s="1">
        <v>46272</v>
      </c>
      <c r="E1238" t="s">
        <v>11819</v>
      </c>
      <c r="F1238" t="s">
        <v>17</v>
      </c>
      <c r="G1238">
        <v>5597</v>
      </c>
      <c r="H1238">
        <v>89.55</v>
      </c>
      <c r="I1238">
        <v>16.12</v>
      </c>
      <c r="J1238">
        <v>5491.33</v>
      </c>
      <c r="K1238" s="1">
        <v>46274</v>
      </c>
      <c r="L1238" t="s">
        <v>13099</v>
      </c>
      <c r="M1238">
        <f t="shared" si="228"/>
        <v>1</v>
      </c>
      <c r="N1238">
        <f>COUNTIF(Orders!$A:$A,C1238)</f>
        <v>1</v>
      </c>
      <c r="P1238">
        <f>COUNTIF(Orders!$H:$H,UPPER(SUBSTITUTE(TRIM(C1238),"-","")))</f>
        <v>1</v>
      </c>
      <c r="R1238" t="str">
        <f t="shared" si="229"/>
        <v>Matched Order Reference</v>
      </c>
      <c r="S1238">
        <f t="shared" si="230"/>
        <v>1</v>
      </c>
      <c r="V1238" cm="1">
        <f t="array" ref="V1238">IF(E1238&lt;&gt;"CAPTURE",0,SUMPRODUCT((MDR_Rates!$A$2:$A$10=F1238)*(G1238&gt;MDR_Rates!$B$2:$B$10)*((MDR_Rates!$C$2:$C$10="")+(G1238&lt;=MDR_Rates!$C$2:$C$10))*MDR_Rates!$D$2:$D$10))</f>
        <v>1.6</v>
      </c>
      <c r="W1238">
        <f t="shared" si="231"/>
        <v>89.55</v>
      </c>
      <c r="X1238">
        <f t="shared" si="232"/>
        <v>16.12</v>
      </c>
      <c r="Y1238">
        <f t="shared" si="233"/>
        <v>0</v>
      </c>
      <c r="Z1238">
        <f t="shared" si="234"/>
        <v>0</v>
      </c>
      <c r="AG1238" t="str">
        <f t="shared" si="235"/>
        <v/>
      </c>
      <c r="AI1238" t="str">
        <f t="shared" si="236"/>
        <v/>
      </c>
      <c r="AJ1238" t="str">
        <f t="shared" si="237"/>
        <v/>
      </c>
      <c r="AK1238" t="str">
        <f t="shared" si="238"/>
        <v>ORD26005196</v>
      </c>
      <c r="AL1238">
        <f>IF(E1238&lt;&gt;"CAPTURE","",COUNTIF(Orders!$H:$H,AK1238))</f>
        <v>1</v>
      </c>
      <c r="AP1238" t="str">
        <f t="shared" si="239"/>
        <v>Matched to Order</v>
      </c>
      <c r="AQ1238">
        <f>IF(COUNTIF($A$2:A1238,A1238)=1,1,0)</f>
        <v>1</v>
      </c>
    </row>
    <row r="1239" spans="1:43" x14ac:dyDescent="0.3">
      <c r="A1239" t="s">
        <v>13267</v>
      </c>
      <c r="C1239" t="s">
        <v>13268</v>
      </c>
      <c r="D1239" s="1">
        <v>46272</v>
      </c>
      <c r="E1239" t="s">
        <v>11819</v>
      </c>
      <c r="F1239" t="s">
        <v>44</v>
      </c>
      <c r="G1239">
        <v>1648</v>
      </c>
      <c r="H1239">
        <v>31.31</v>
      </c>
      <c r="I1239">
        <v>5.64</v>
      </c>
      <c r="J1239">
        <v>1611.05</v>
      </c>
      <c r="K1239" s="1">
        <v>46274</v>
      </c>
      <c r="L1239" t="s">
        <v>13099</v>
      </c>
      <c r="M1239">
        <f t="shared" si="228"/>
        <v>1</v>
      </c>
      <c r="N1239">
        <f>COUNTIF(Orders!$A:$A,C1239)</f>
        <v>0</v>
      </c>
      <c r="P1239">
        <f>COUNTIF(Orders!$H:$H,UPPER(SUBSTITUTE(TRIM(C1239),"-","")))</f>
        <v>1</v>
      </c>
      <c r="R1239" t="str">
        <f t="shared" si="229"/>
        <v>Matched Order Reference</v>
      </c>
      <c r="S1239">
        <f t="shared" si="230"/>
        <v>1</v>
      </c>
      <c r="V1239" cm="1">
        <f t="array" ref="V1239">IF(E1239&lt;&gt;"CAPTURE",0,SUMPRODUCT((MDR_Rates!$A$2:$A$10=F1239)*(G1239&gt;MDR_Rates!$B$2:$B$10)*((MDR_Rates!$C$2:$C$10="")+(G1239&lt;=MDR_Rates!$C$2:$C$10))*MDR_Rates!$D$2:$D$10))</f>
        <v>1.9</v>
      </c>
      <c r="W1239">
        <f t="shared" si="231"/>
        <v>31.31</v>
      </c>
      <c r="X1239">
        <f t="shared" si="232"/>
        <v>5.64</v>
      </c>
      <c r="Y1239">
        <f t="shared" si="233"/>
        <v>0</v>
      </c>
      <c r="Z1239">
        <f t="shared" si="234"/>
        <v>0</v>
      </c>
      <c r="AG1239" t="str">
        <f t="shared" si="235"/>
        <v/>
      </c>
      <c r="AI1239" t="str">
        <f t="shared" si="236"/>
        <v/>
      </c>
      <c r="AJ1239" t="str">
        <f t="shared" si="237"/>
        <v/>
      </c>
      <c r="AK1239" t="str">
        <f t="shared" si="238"/>
        <v>ORD26005221</v>
      </c>
      <c r="AL1239">
        <f>IF(E1239&lt;&gt;"CAPTURE","",COUNTIF(Orders!$H:$H,AK1239))</f>
        <v>1</v>
      </c>
      <c r="AP1239" t="str">
        <f t="shared" si="239"/>
        <v>Matched to Order</v>
      </c>
      <c r="AQ1239">
        <f>IF(COUNTIF($A$2:A1239,A1239)=1,1,0)</f>
        <v>1</v>
      </c>
    </row>
    <row r="1240" spans="1:43" x14ac:dyDescent="0.3">
      <c r="A1240" t="s">
        <v>13269</v>
      </c>
      <c r="C1240" t="s">
        <v>10364</v>
      </c>
      <c r="D1240" s="1">
        <v>46272</v>
      </c>
      <c r="E1240" t="s">
        <v>11819</v>
      </c>
      <c r="F1240" t="s">
        <v>9</v>
      </c>
      <c r="G1240">
        <v>349</v>
      </c>
      <c r="H1240">
        <v>0</v>
      </c>
      <c r="I1240">
        <v>0</v>
      </c>
      <c r="J1240">
        <v>349</v>
      </c>
      <c r="K1240" s="1">
        <v>46274</v>
      </c>
      <c r="L1240" t="s">
        <v>13099</v>
      </c>
      <c r="M1240">
        <f t="shared" si="228"/>
        <v>1</v>
      </c>
      <c r="N1240">
        <f>COUNTIF(Orders!$A:$A,C1240)</f>
        <v>1</v>
      </c>
      <c r="P1240">
        <f>COUNTIF(Orders!$H:$H,UPPER(SUBSTITUTE(TRIM(C1240),"-","")))</f>
        <v>1</v>
      </c>
      <c r="R1240" t="str">
        <f t="shared" si="229"/>
        <v>Matched Order Reference</v>
      </c>
      <c r="S1240">
        <f t="shared" si="230"/>
        <v>1</v>
      </c>
      <c r="V1240" cm="1">
        <f t="array" ref="V1240">IF(E1240&lt;&gt;"CAPTURE",0,SUMPRODUCT((MDR_Rates!$A$2:$A$10=F1240)*(G1240&gt;MDR_Rates!$B$2:$B$10)*((MDR_Rates!$C$2:$C$10="")+(G1240&lt;=MDR_Rates!$C$2:$C$10))*MDR_Rates!$D$2:$D$10))</f>
        <v>0</v>
      </c>
      <c r="W1240">
        <f t="shared" si="231"/>
        <v>0</v>
      </c>
      <c r="X1240">
        <f t="shared" si="232"/>
        <v>0</v>
      </c>
      <c r="Y1240">
        <f t="shared" si="233"/>
        <v>0</v>
      </c>
      <c r="Z1240">
        <f t="shared" si="234"/>
        <v>0</v>
      </c>
      <c r="AG1240" t="str">
        <f t="shared" si="235"/>
        <v/>
      </c>
      <c r="AI1240" t="str">
        <f t="shared" si="236"/>
        <v/>
      </c>
      <c r="AJ1240" t="str">
        <f t="shared" si="237"/>
        <v/>
      </c>
      <c r="AK1240" t="str">
        <f t="shared" si="238"/>
        <v>ORD26005252</v>
      </c>
      <c r="AL1240">
        <f>IF(E1240&lt;&gt;"CAPTURE","",COUNTIF(Orders!$H:$H,AK1240))</f>
        <v>1</v>
      </c>
      <c r="AP1240" t="str">
        <f t="shared" si="239"/>
        <v>Matched to Order</v>
      </c>
      <c r="AQ1240">
        <f>IF(COUNTIF($A$2:A1240,A1240)=1,1,0)</f>
        <v>1</v>
      </c>
    </row>
    <row r="1241" spans="1:43" x14ac:dyDescent="0.3">
      <c r="A1241" t="s">
        <v>13270</v>
      </c>
      <c r="C1241" t="s">
        <v>10413</v>
      </c>
      <c r="D1241" s="1">
        <v>46272</v>
      </c>
      <c r="E1241" t="s">
        <v>11819</v>
      </c>
      <c r="F1241" t="s">
        <v>17</v>
      </c>
      <c r="G1241">
        <v>7999</v>
      </c>
      <c r="H1241">
        <v>127.98</v>
      </c>
      <c r="I1241">
        <v>23.04</v>
      </c>
      <c r="J1241">
        <v>7847.98</v>
      </c>
      <c r="K1241" s="1">
        <v>46274</v>
      </c>
      <c r="L1241" t="s">
        <v>13099</v>
      </c>
      <c r="M1241">
        <f t="shared" si="228"/>
        <v>1</v>
      </c>
      <c r="N1241">
        <f>COUNTIF(Orders!$A:$A,C1241)</f>
        <v>1</v>
      </c>
      <c r="P1241">
        <f>COUNTIF(Orders!$H:$H,UPPER(SUBSTITUTE(TRIM(C1241),"-","")))</f>
        <v>1</v>
      </c>
      <c r="R1241" t="str">
        <f t="shared" si="229"/>
        <v>Matched Order Reference</v>
      </c>
      <c r="S1241">
        <f t="shared" si="230"/>
        <v>1</v>
      </c>
      <c r="V1241" cm="1">
        <f t="array" ref="V1241">IF(E1241&lt;&gt;"CAPTURE",0,SUMPRODUCT((MDR_Rates!$A$2:$A$10=F1241)*(G1241&gt;MDR_Rates!$B$2:$B$10)*((MDR_Rates!$C$2:$C$10="")+(G1241&lt;=MDR_Rates!$C$2:$C$10))*MDR_Rates!$D$2:$D$10))</f>
        <v>1.6</v>
      </c>
      <c r="W1241">
        <f t="shared" si="231"/>
        <v>127.98</v>
      </c>
      <c r="X1241">
        <f t="shared" si="232"/>
        <v>23.04</v>
      </c>
      <c r="Y1241">
        <f t="shared" si="233"/>
        <v>0</v>
      </c>
      <c r="Z1241">
        <f t="shared" si="234"/>
        <v>0</v>
      </c>
      <c r="AG1241" t="str">
        <f t="shared" si="235"/>
        <v/>
      </c>
      <c r="AI1241" t="str">
        <f t="shared" si="236"/>
        <v/>
      </c>
      <c r="AJ1241" t="str">
        <f t="shared" si="237"/>
        <v/>
      </c>
      <c r="AK1241" t="str">
        <f t="shared" si="238"/>
        <v>ORD26005278</v>
      </c>
      <c r="AL1241">
        <f>IF(E1241&lt;&gt;"CAPTURE","",COUNTIF(Orders!$H:$H,AK1241))</f>
        <v>1</v>
      </c>
      <c r="AP1241" t="str">
        <f t="shared" si="239"/>
        <v>Matched to Order</v>
      </c>
      <c r="AQ1241">
        <f>IF(COUNTIF($A$2:A1241,A1241)=1,1,0)</f>
        <v>1</v>
      </c>
    </row>
    <row r="1242" spans="1:43" x14ac:dyDescent="0.3">
      <c r="A1242" t="s">
        <v>13271</v>
      </c>
      <c r="C1242" t="s">
        <v>10434</v>
      </c>
      <c r="D1242" s="1">
        <v>46272</v>
      </c>
      <c r="E1242" t="s">
        <v>11819</v>
      </c>
      <c r="F1242" t="s">
        <v>17</v>
      </c>
      <c r="G1242">
        <v>499</v>
      </c>
      <c r="H1242">
        <v>8.98</v>
      </c>
      <c r="I1242">
        <v>1.62</v>
      </c>
      <c r="J1242">
        <v>488.4</v>
      </c>
      <c r="K1242" s="1">
        <v>46274</v>
      </c>
      <c r="L1242" t="s">
        <v>13099</v>
      </c>
      <c r="M1242">
        <f t="shared" si="228"/>
        <v>2</v>
      </c>
      <c r="N1242">
        <f>COUNTIF(Orders!$A:$A,C1242)</f>
        <v>1</v>
      </c>
      <c r="P1242">
        <f>COUNTIF(Orders!$H:$H,UPPER(SUBSTITUTE(TRIM(C1242),"-","")))</f>
        <v>1</v>
      </c>
      <c r="R1242" t="str">
        <f t="shared" si="229"/>
        <v>Matched Order Reference</v>
      </c>
      <c r="S1242">
        <f t="shared" si="230"/>
        <v>2</v>
      </c>
      <c r="V1242" cm="1">
        <f t="array" ref="V1242">IF(E1242&lt;&gt;"CAPTURE",0,SUMPRODUCT((MDR_Rates!$A$2:$A$10=F1242)*(G1242&gt;MDR_Rates!$B$2:$B$10)*((MDR_Rates!$C$2:$C$10="")+(G1242&lt;=MDR_Rates!$C$2:$C$10))*MDR_Rates!$D$2:$D$10))</f>
        <v>1.8</v>
      </c>
      <c r="W1242">
        <f t="shared" si="231"/>
        <v>8.98</v>
      </c>
      <c r="X1242">
        <f t="shared" si="232"/>
        <v>1.62</v>
      </c>
      <c r="Y1242">
        <f t="shared" si="233"/>
        <v>0</v>
      </c>
      <c r="Z1242">
        <f t="shared" si="234"/>
        <v>0</v>
      </c>
      <c r="AG1242" t="str">
        <f t="shared" si="235"/>
        <v/>
      </c>
      <c r="AI1242" t="str">
        <f t="shared" si="236"/>
        <v/>
      </c>
      <c r="AJ1242" t="str">
        <f t="shared" si="237"/>
        <v/>
      </c>
      <c r="AK1242" t="str">
        <f t="shared" si="238"/>
        <v>ORD26005289</v>
      </c>
      <c r="AL1242">
        <f>IF(E1242&lt;&gt;"CAPTURE","",COUNTIF(Orders!$H:$H,AK1242))</f>
        <v>1</v>
      </c>
      <c r="AP1242" t="str">
        <f t="shared" si="239"/>
        <v>Duplicate ID - Review</v>
      </c>
      <c r="AQ1242">
        <f>IF(COUNTIF($A$2:A1242,A1242)=1,1,0)</f>
        <v>1</v>
      </c>
    </row>
    <row r="1243" spans="1:43" x14ac:dyDescent="0.3">
      <c r="A1243" t="s">
        <v>13271</v>
      </c>
      <c r="C1243" t="s">
        <v>10434</v>
      </c>
      <c r="D1243" s="1">
        <v>46272</v>
      </c>
      <c r="E1243" t="s">
        <v>11819</v>
      </c>
      <c r="F1243" t="s">
        <v>17</v>
      </c>
      <c r="G1243">
        <v>499</v>
      </c>
      <c r="H1243">
        <v>8.98</v>
      </c>
      <c r="I1243">
        <v>1.62</v>
      </c>
      <c r="J1243">
        <v>488.4</v>
      </c>
      <c r="K1243" s="1">
        <v>46274</v>
      </c>
      <c r="L1243" t="s">
        <v>13099</v>
      </c>
      <c r="M1243">
        <f t="shared" si="228"/>
        <v>2</v>
      </c>
      <c r="N1243">
        <f>COUNTIF(Orders!$A:$A,C1243)</f>
        <v>1</v>
      </c>
      <c r="P1243">
        <f>COUNTIF(Orders!$H:$H,UPPER(SUBSTITUTE(TRIM(C1243),"-","")))</f>
        <v>1</v>
      </c>
      <c r="R1243" t="str">
        <f t="shared" si="229"/>
        <v>Matched Order Reference</v>
      </c>
      <c r="S1243">
        <f t="shared" si="230"/>
        <v>2</v>
      </c>
      <c r="V1243" cm="1">
        <f t="array" ref="V1243">IF(E1243&lt;&gt;"CAPTURE",0,SUMPRODUCT((MDR_Rates!$A$2:$A$10=F1243)*(G1243&gt;MDR_Rates!$B$2:$B$10)*((MDR_Rates!$C$2:$C$10="")+(G1243&lt;=MDR_Rates!$C$2:$C$10))*MDR_Rates!$D$2:$D$10))</f>
        <v>1.8</v>
      </c>
      <c r="W1243">
        <f t="shared" si="231"/>
        <v>8.98</v>
      </c>
      <c r="X1243">
        <f t="shared" si="232"/>
        <v>1.62</v>
      </c>
      <c r="Y1243">
        <f t="shared" si="233"/>
        <v>0</v>
      </c>
      <c r="Z1243">
        <f t="shared" si="234"/>
        <v>0</v>
      </c>
      <c r="AG1243" t="str">
        <f t="shared" si="235"/>
        <v/>
      </c>
      <c r="AI1243" t="str">
        <f t="shared" si="236"/>
        <v/>
      </c>
      <c r="AJ1243" t="str">
        <f t="shared" si="237"/>
        <v/>
      </c>
      <c r="AK1243" t="str">
        <f t="shared" si="238"/>
        <v>ORD26005289</v>
      </c>
      <c r="AL1243">
        <f>IF(E1243&lt;&gt;"CAPTURE","",COUNTIF(Orders!$H:$H,AK1243))</f>
        <v>1</v>
      </c>
      <c r="AP1243" t="str">
        <f t="shared" si="239"/>
        <v>Duplicate ID - Review</v>
      </c>
      <c r="AQ1243">
        <f>IF(COUNTIF($A$2:A1243,A1243)=1,1,0)</f>
        <v>0</v>
      </c>
    </row>
    <row r="1244" spans="1:43" x14ac:dyDescent="0.3">
      <c r="A1244" t="s">
        <v>13272</v>
      </c>
      <c r="C1244" t="s">
        <v>10442</v>
      </c>
      <c r="D1244" s="1">
        <v>46272</v>
      </c>
      <c r="E1244" t="s">
        <v>11819</v>
      </c>
      <c r="F1244" t="s">
        <v>9</v>
      </c>
      <c r="G1244">
        <v>599</v>
      </c>
      <c r="H1244">
        <v>0</v>
      </c>
      <c r="I1244">
        <v>0</v>
      </c>
      <c r="J1244">
        <v>599</v>
      </c>
      <c r="K1244" s="1">
        <v>46274</v>
      </c>
      <c r="L1244" t="s">
        <v>13099</v>
      </c>
      <c r="M1244">
        <f t="shared" si="228"/>
        <v>1</v>
      </c>
      <c r="N1244">
        <f>COUNTIF(Orders!$A:$A,C1244)</f>
        <v>1</v>
      </c>
      <c r="P1244">
        <f>COUNTIF(Orders!$H:$H,UPPER(SUBSTITUTE(TRIM(C1244),"-","")))</f>
        <v>1</v>
      </c>
      <c r="R1244" t="str">
        <f t="shared" si="229"/>
        <v>Matched Order Reference</v>
      </c>
      <c r="S1244">
        <f t="shared" si="230"/>
        <v>1</v>
      </c>
      <c r="V1244" cm="1">
        <f t="array" ref="V1244">IF(E1244&lt;&gt;"CAPTURE",0,SUMPRODUCT((MDR_Rates!$A$2:$A$10=F1244)*(G1244&gt;MDR_Rates!$B$2:$B$10)*((MDR_Rates!$C$2:$C$10="")+(G1244&lt;=MDR_Rates!$C$2:$C$10))*MDR_Rates!$D$2:$D$10))</f>
        <v>0</v>
      </c>
      <c r="W1244">
        <f t="shared" si="231"/>
        <v>0</v>
      </c>
      <c r="X1244">
        <f t="shared" si="232"/>
        <v>0</v>
      </c>
      <c r="Y1244">
        <f t="shared" si="233"/>
        <v>0</v>
      </c>
      <c r="Z1244">
        <f t="shared" si="234"/>
        <v>0</v>
      </c>
      <c r="AG1244" t="str">
        <f t="shared" si="235"/>
        <v/>
      </c>
      <c r="AI1244" t="str">
        <f t="shared" si="236"/>
        <v/>
      </c>
      <c r="AJ1244" t="str">
        <f t="shared" si="237"/>
        <v/>
      </c>
      <c r="AK1244" t="str">
        <f t="shared" si="238"/>
        <v>ORD26005293</v>
      </c>
      <c r="AL1244">
        <f>IF(E1244&lt;&gt;"CAPTURE","",COUNTIF(Orders!$H:$H,AK1244))</f>
        <v>1</v>
      </c>
      <c r="AP1244" t="str">
        <f t="shared" si="239"/>
        <v>Matched to Order</v>
      </c>
      <c r="AQ1244">
        <f>IF(COUNTIF($A$2:A1244,A1244)=1,1,0)</f>
        <v>1</v>
      </c>
    </row>
    <row r="1245" spans="1:43" x14ac:dyDescent="0.3">
      <c r="A1245" t="s">
        <v>13273</v>
      </c>
      <c r="C1245" t="s">
        <v>13274</v>
      </c>
      <c r="D1245" s="1">
        <v>46272</v>
      </c>
      <c r="E1245" t="s">
        <v>11819</v>
      </c>
      <c r="F1245" t="s">
        <v>44</v>
      </c>
      <c r="G1245">
        <v>6597</v>
      </c>
      <c r="H1245">
        <v>112.15</v>
      </c>
      <c r="I1245">
        <v>20.190000000000001</v>
      </c>
      <c r="J1245">
        <v>6464.66</v>
      </c>
      <c r="K1245" s="1">
        <v>46274</v>
      </c>
      <c r="L1245" t="s">
        <v>13099</v>
      </c>
      <c r="M1245">
        <f t="shared" si="228"/>
        <v>1</v>
      </c>
      <c r="N1245">
        <f>COUNTIF(Orders!$A:$A,C1245)</f>
        <v>0</v>
      </c>
      <c r="P1245">
        <f>COUNTIF(Orders!$H:$H,UPPER(SUBSTITUTE(TRIM(C1245),"-","")))</f>
        <v>1</v>
      </c>
      <c r="R1245" t="str">
        <f t="shared" si="229"/>
        <v>Matched Order Reference</v>
      </c>
      <c r="S1245">
        <f t="shared" si="230"/>
        <v>1</v>
      </c>
      <c r="V1245" cm="1">
        <f t="array" ref="V1245">IF(E1245&lt;&gt;"CAPTURE",0,SUMPRODUCT((MDR_Rates!$A$2:$A$10=F1245)*(G1245&gt;MDR_Rates!$B$2:$B$10)*((MDR_Rates!$C$2:$C$10="")+(G1245&lt;=MDR_Rates!$C$2:$C$10))*MDR_Rates!$D$2:$D$10))</f>
        <v>1.7</v>
      </c>
      <c r="W1245">
        <f t="shared" si="231"/>
        <v>112.15</v>
      </c>
      <c r="X1245">
        <f t="shared" si="232"/>
        <v>20.190000000000001</v>
      </c>
      <c r="Y1245">
        <f t="shared" si="233"/>
        <v>0</v>
      </c>
      <c r="Z1245">
        <f t="shared" si="234"/>
        <v>0</v>
      </c>
      <c r="AG1245" t="str">
        <f t="shared" si="235"/>
        <v/>
      </c>
      <c r="AI1245" t="str">
        <f t="shared" si="236"/>
        <v/>
      </c>
      <c r="AJ1245" t="str">
        <f t="shared" si="237"/>
        <v/>
      </c>
      <c r="AK1245" t="str">
        <f t="shared" si="238"/>
        <v>ORD26005340</v>
      </c>
      <c r="AL1245">
        <f>IF(E1245&lt;&gt;"CAPTURE","",COUNTIF(Orders!$H:$H,AK1245))</f>
        <v>1</v>
      </c>
      <c r="AP1245" t="str">
        <f t="shared" si="239"/>
        <v>Matched to Order</v>
      </c>
      <c r="AQ1245">
        <f>IF(COUNTIF($A$2:A1245,A1245)=1,1,0)</f>
        <v>1</v>
      </c>
    </row>
    <row r="1246" spans="1:43" x14ac:dyDescent="0.3">
      <c r="A1246" t="s">
        <v>13275</v>
      </c>
      <c r="C1246" t="s">
        <v>10538</v>
      </c>
      <c r="D1246" s="1">
        <v>46272</v>
      </c>
      <c r="E1246" t="s">
        <v>11819</v>
      </c>
      <c r="F1246" t="s">
        <v>9</v>
      </c>
      <c r="G1246">
        <v>1799</v>
      </c>
      <c r="H1246">
        <v>0</v>
      </c>
      <c r="I1246">
        <v>0</v>
      </c>
      <c r="J1246">
        <v>1799</v>
      </c>
      <c r="K1246" s="1">
        <v>46274</v>
      </c>
      <c r="L1246" t="s">
        <v>13099</v>
      </c>
      <c r="M1246">
        <f t="shared" si="228"/>
        <v>1</v>
      </c>
      <c r="N1246">
        <f>COUNTIF(Orders!$A:$A,C1246)</f>
        <v>1</v>
      </c>
      <c r="P1246">
        <f>COUNTIF(Orders!$H:$H,UPPER(SUBSTITUTE(TRIM(C1246),"-","")))</f>
        <v>1</v>
      </c>
      <c r="R1246" t="str">
        <f t="shared" si="229"/>
        <v>Matched Order Reference</v>
      </c>
      <c r="S1246">
        <f t="shared" si="230"/>
        <v>1</v>
      </c>
      <c r="V1246" cm="1">
        <f t="array" ref="V1246">IF(E1246&lt;&gt;"CAPTURE",0,SUMPRODUCT((MDR_Rates!$A$2:$A$10=F1246)*(G1246&gt;MDR_Rates!$B$2:$B$10)*((MDR_Rates!$C$2:$C$10="")+(G1246&lt;=MDR_Rates!$C$2:$C$10))*MDR_Rates!$D$2:$D$10))</f>
        <v>0</v>
      </c>
      <c r="W1246">
        <f t="shared" si="231"/>
        <v>0</v>
      </c>
      <c r="X1246">
        <f t="shared" si="232"/>
        <v>0</v>
      </c>
      <c r="Y1246">
        <f t="shared" si="233"/>
        <v>0</v>
      </c>
      <c r="Z1246">
        <f t="shared" si="234"/>
        <v>0</v>
      </c>
      <c r="AG1246" t="str">
        <f t="shared" si="235"/>
        <v/>
      </c>
      <c r="AI1246" t="str">
        <f t="shared" si="236"/>
        <v/>
      </c>
      <c r="AJ1246" t="str">
        <f t="shared" si="237"/>
        <v/>
      </c>
      <c r="AK1246" t="str">
        <f t="shared" si="238"/>
        <v>ORD26005342</v>
      </c>
      <c r="AL1246">
        <f>IF(E1246&lt;&gt;"CAPTURE","",COUNTIF(Orders!$H:$H,AK1246))</f>
        <v>1</v>
      </c>
      <c r="AP1246" t="str">
        <f t="shared" si="239"/>
        <v>Matched to Order</v>
      </c>
      <c r="AQ1246">
        <f>IF(COUNTIF($A$2:A1246,A1246)=1,1,0)</f>
        <v>1</v>
      </c>
    </row>
    <row r="1247" spans="1:43" x14ac:dyDescent="0.3">
      <c r="A1247" t="s">
        <v>13276</v>
      </c>
      <c r="C1247" t="s">
        <v>10558</v>
      </c>
      <c r="D1247" s="1">
        <v>46272</v>
      </c>
      <c r="E1247" t="s">
        <v>11819</v>
      </c>
      <c r="F1247" t="s">
        <v>44</v>
      </c>
      <c r="G1247">
        <v>349</v>
      </c>
      <c r="H1247">
        <v>6.63</v>
      </c>
      <c r="I1247">
        <v>1.19</v>
      </c>
      <c r="J1247">
        <v>341.18</v>
      </c>
      <c r="K1247" s="1">
        <v>46274</v>
      </c>
      <c r="L1247" t="s">
        <v>13099</v>
      </c>
      <c r="M1247">
        <f t="shared" si="228"/>
        <v>1</v>
      </c>
      <c r="N1247">
        <f>COUNTIF(Orders!$A:$A,C1247)</f>
        <v>1</v>
      </c>
      <c r="P1247">
        <f>COUNTIF(Orders!$H:$H,UPPER(SUBSTITUTE(TRIM(C1247),"-","")))</f>
        <v>1</v>
      </c>
      <c r="R1247" t="str">
        <f t="shared" si="229"/>
        <v>Matched Order Reference</v>
      </c>
      <c r="S1247">
        <f t="shared" si="230"/>
        <v>1</v>
      </c>
      <c r="V1247" cm="1">
        <f t="array" ref="V1247">IF(E1247&lt;&gt;"CAPTURE",0,SUMPRODUCT((MDR_Rates!$A$2:$A$10=F1247)*(G1247&gt;MDR_Rates!$B$2:$B$10)*((MDR_Rates!$C$2:$C$10="")+(G1247&lt;=MDR_Rates!$C$2:$C$10))*MDR_Rates!$D$2:$D$10))</f>
        <v>1.9</v>
      </c>
      <c r="W1247">
        <f t="shared" si="231"/>
        <v>6.63</v>
      </c>
      <c r="X1247">
        <f t="shared" si="232"/>
        <v>1.19</v>
      </c>
      <c r="Y1247">
        <f t="shared" si="233"/>
        <v>0</v>
      </c>
      <c r="Z1247">
        <f t="shared" si="234"/>
        <v>0</v>
      </c>
      <c r="AG1247" t="str">
        <f t="shared" si="235"/>
        <v/>
      </c>
      <c r="AI1247" t="str">
        <f t="shared" si="236"/>
        <v/>
      </c>
      <c r="AJ1247" t="str">
        <f t="shared" si="237"/>
        <v/>
      </c>
      <c r="AK1247" t="str">
        <f t="shared" si="238"/>
        <v>ORD26005352</v>
      </c>
      <c r="AL1247">
        <f>IF(E1247&lt;&gt;"CAPTURE","",COUNTIF(Orders!$H:$H,AK1247))</f>
        <v>1</v>
      </c>
      <c r="AP1247" t="str">
        <f t="shared" si="239"/>
        <v>Matched to Order</v>
      </c>
      <c r="AQ1247">
        <f>IF(COUNTIF($A$2:A1247,A1247)=1,1,0)</f>
        <v>1</v>
      </c>
    </row>
    <row r="1248" spans="1:43" x14ac:dyDescent="0.3">
      <c r="A1248" t="s">
        <v>13277</v>
      </c>
      <c r="C1248" t="s">
        <v>13278</v>
      </c>
      <c r="D1248" s="1">
        <v>46272</v>
      </c>
      <c r="E1248" t="s">
        <v>11819</v>
      </c>
      <c r="F1248" t="s">
        <v>9</v>
      </c>
      <c r="G1248">
        <v>1398</v>
      </c>
      <c r="H1248">
        <v>0</v>
      </c>
      <c r="I1248">
        <v>0</v>
      </c>
      <c r="J1248">
        <v>1398</v>
      </c>
      <c r="K1248" s="1">
        <v>46274</v>
      </c>
      <c r="L1248" t="s">
        <v>13099</v>
      </c>
      <c r="M1248">
        <f t="shared" si="228"/>
        <v>1</v>
      </c>
      <c r="N1248">
        <f>COUNTIF(Orders!$A:$A,C1248)</f>
        <v>1</v>
      </c>
      <c r="P1248">
        <f>COUNTIF(Orders!$H:$H,UPPER(SUBSTITUTE(TRIM(C1248),"-","")))</f>
        <v>1</v>
      </c>
      <c r="R1248" t="str">
        <f t="shared" si="229"/>
        <v>Matched Order Reference</v>
      </c>
      <c r="S1248">
        <f t="shared" si="230"/>
        <v>1</v>
      </c>
      <c r="V1248" cm="1">
        <f t="array" ref="V1248">IF(E1248&lt;&gt;"CAPTURE",0,SUMPRODUCT((MDR_Rates!$A$2:$A$10=F1248)*(G1248&gt;MDR_Rates!$B$2:$B$10)*((MDR_Rates!$C$2:$C$10="")+(G1248&lt;=MDR_Rates!$C$2:$C$10))*MDR_Rates!$D$2:$D$10))</f>
        <v>0</v>
      </c>
      <c r="W1248">
        <f t="shared" si="231"/>
        <v>0</v>
      </c>
      <c r="X1248">
        <f t="shared" si="232"/>
        <v>0</v>
      </c>
      <c r="Y1248">
        <f t="shared" si="233"/>
        <v>0</v>
      </c>
      <c r="Z1248">
        <f t="shared" si="234"/>
        <v>0</v>
      </c>
      <c r="AG1248" t="str">
        <f t="shared" si="235"/>
        <v/>
      </c>
      <c r="AI1248" t="str">
        <f t="shared" si="236"/>
        <v/>
      </c>
      <c r="AJ1248" t="str">
        <f t="shared" si="237"/>
        <v/>
      </c>
      <c r="AK1248" t="str">
        <f t="shared" si="238"/>
        <v>ORD26005365</v>
      </c>
      <c r="AL1248">
        <f>IF(E1248&lt;&gt;"CAPTURE","",COUNTIF(Orders!$H:$H,AK1248))</f>
        <v>1</v>
      </c>
      <c r="AP1248" t="str">
        <f t="shared" si="239"/>
        <v>Matched to Order</v>
      </c>
      <c r="AQ1248">
        <f>IF(COUNTIF($A$2:A1248,A1248)=1,1,0)</f>
        <v>1</v>
      </c>
    </row>
    <row r="1249" spans="1:43" x14ac:dyDescent="0.3">
      <c r="A1249" t="s">
        <v>13279</v>
      </c>
      <c r="C1249" t="s">
        <v>10590</v>
      </c>
      <c r="D1249" s="1">
        <v>46272</v>
      </c>
      <c r="E1249" t="s">
        <v>11819</v>
      </c>
      <c r="F1249" t="s">
        <v>9</v>
      </c>
      <c r="G1249">
        <v>4999</v>
      </c>
      <c r="H1249">
        <v>15</v>
      </c>
      <c r="I1249">
        <v>2.7</v>
      </c>
      <c r="J1249">
        <v>4981.3</v>
      </c>
      <c r="K1249" s="1">
        <v>46274</v>
      </c>
      <c r="L1249" t="s">
        <v>13099</v>
      </c>
      <c r="M1249">
        <f t="shared" si="228"/>
        <v>1</v>
      </c>
      <c r="N1249">
        <f>COUNTIF(Orders!$A:$A,C1249)</f>
        <v>1</v>
      </c>
      <c r="P1249">
        <f>COUNTIF(Orders!$H:$H,UPPER(SUBSTITUTE(TRIM(C1249),"-","")))</f>
        <v>1</v>
      </c>
      <c r="R1249" t="str">
        <f t="shared" si="229"/>
        <v>Matched Order Reference</v>
      </c>
      <c r="S1249">
        <f t="shared" si="230"/>
        <v>1</v>
      </c>
      <c r="V1249" cm="1">
        <f t="array" ref="V1249">IF(E1249&lt;&gt;"CAPTURE",0,SUMPRODUCT((MDR_Rates!$A$2:$A$10=F1249)*(G1249&gt;MDR_Rates!$B$2:$B$10)*((MDR_Rates!$C$2:$C$10="")+(G1249&lt;=MDR_Rates!$C$2:$C$10))*MDR_Rates!$D$2:$D$10))</f>
        <v>0.3</v>
      </c>
      <c r="W1249">
        <f t="shared" si="231"/>
        <v>15</v>
      </c>
      <c r="X1249">
        <f t="shared" si="232"/>
        <v>2.7</v>
      </c>
      <c r="Y1249">
        <f t="shared" si="233"/>
        <v>0</v>
      </c>
      <c r="Z1249">
        <f t="shared" si="234"/>
        <v>0</v>
      </c>
      <c r="AG1249" t="str">
        <f t="shared" si="235"/>
        <v/>
      </c>
      <c r="AI1249" t="str">
        <f t="shared" si="236"/>
        <v/>
      </c>
      <c r="AJ1249" t="str">
        <f t="shared" si="237"/>
        <v/>
      </c>
      <c r="AK1249" t="str">
        <f t="shared" si="238"/>
        <v>ORD26005368</v>
      </c>
      <c r="AL1249">
        <f>IF(E1249&lt;&gt;"CAPTURE","",COUNTIF(Orders!$H:$H,AK1249))</f>
        <v>1</v>
      </c>
      <c r="AP1249" t="str">
        <f t="shared" si="239"/>
        <v>Matched to Order</v>
      </c>
      <c r="AQ1249">
        <f>IF(COUNTIF($A$2:A1249,A1249)=1,1,0)</f>
        <v>1</v>
      </c>
    </row>
    <row r="1250" spans="1:43" x14ac:dyDescent="0.3">
      <c r="A1250" t="s">
        <v>13280</v>
      </c>
      <c r="C1250" t="s">
        <v>10594</v>
      </c>
      <c r="D1250" s="1">
        <v>46272</v>
      </c>
      <c r="E1250" t="s">
        <v>11819</v>
      </c>
      <c r="F1250" t="s">
        <v>9</v>
      </c>
      <c r="G1250">
        <v>8997</v>
      </c>
      <c r="H1250">
        <v>26.99</v>
      </c>
      <c r="I1250">
        <v>4.8600000000000003</v>
      </c>
      <c r="J1250">
        <v>8965.15</v>
      </c>
      <c r="K1250" s="1">
        <v>46274</v>
      </c>
      <c r="L1250" t="s">
        <v>13099</v>
      </c>
      <c r="M1250">
        <f t="shared" si="228"/>
        <v>1</v>
      </c>
      <c r="N1250">
        <f>COUNTIF(Orders!$A:$A,C1250)</f>
        <v>1</v>
      </c>
      <c r="P1250">
        <f>COUNTIF(Orders!$H:$H,UPPER(SUBSTITUTE(TRIM(C1250),"-","")))</f>
        <v>1</v>
      </c>
      <c r="R1250" t="str">
        <f t="shared" si="229"/>
        <v>Matched Order Reference</v>
      </c>
      <c r="S1250">
        <f t="shared" si="230"/>
        <v>1</v>
      </c>
      <c r="V1250" cm="1">
        <f t="array" ref="V1250">IF(E1250&lt;&gt;"CAPTURE",0,SUMPRODUCT((MDR_Rates!$A$2:$A$10=F1250)*(G1250&gt;MDR_Rates!$B$2:$B$10)*((MDR_Rates!$C$2:$C$10="")+(G1250&lt;=MDR_Rates!$C$2:$C$10))*MDR_Rates!$D$2:$D$10))</f>
        <v>0.3</v>
      </c>
      <c r="W1250">
        <f t="shared" si="231"/>
        <v>26.99</v>
      </c>
      <c r="X1250">
        <f t="shared" si="232"/>
        <v>4.8600000000000003</v>
      </c>
      <c r="Y1250">
        <f t="shared" si="233"/>
        <v>0</v>
      </c>
      <c r="Z1250">
        <f t="shared" si="234"/>
        <v>0</v>
      </c>
      <c r="AG1250" t="str">
        <f t="shared" si="235"/>
        <v/>
      </c>
      <c r="AI1250" t="str">
        <f t="shared" si="236"/>
        <v/>
      </c>
      <c r="AJ1250" t="str">
        <f t="shared" si="237"/>
        <v/>
      </c>
      <c r="AK1250" t="str">
        <f t="shared" si="238"/>
        <v>ORD26005370</v>
      </c>
      <c r="AL1250">
        <f>IF(E1250&lt;&gt;"CAPTURE","",COUNTIF(Orders!$H:$H,AK1250))</f>
        <v>1</v>
      </c>
      <c r="AP1250" t="str">
        <f t="shared" si="239"/>
        <v>Matched to Order</v>
      </c>
      <c r="AQ1250">
        <f>IF(COUNTIF($A$2:A1250,A1250)=1,1,0)</f>
        <v>1</v>
      </c>
    </row>
    <row r="1251" spans="1:43" x14ac:dyDescent="0.3">
      <c r="A1251" t="s">
        <v>13281</v>
      </c>
      <c r="C1251" t="s">
        <v>10635</v>
      </c>
      <c r="D1251" s="1">
        <v>46272</v>
      </c>
      <c r="E1251" t="s">
        <v>11819</v>
      </c>
      <c r="F1251" t="s">
        <v>17</v>
      </c>
      <c r="G1251">
        <v>1299</v>
      </c>
      <c r="H1251">
        <v>23.38</v>
      </c>
      <c r="I1251">
        <v>4.21</v>
      </c>
      <c r="J1251">
        <v>1271.4100000000001</v>
      </c>
      <c r="K1251" s="1">
        <v>46274</v>
      </c>
      <c r="L1251" t="s">
        <v>13099</v>
      </c>
      <c r="M1251">
        <f t="shared" si="228"/>
        <v>1</v>
      </c>
      <c r="N1251">
        <f>COUNTIF(Orders!$A:$A,C1251)</f>
        <v>1</v>
      </c>
      <c r="P1251">
        <f>COUNTIF(Orders!$H:$H,UPPER(SUBSTITUTE(TRIM(C1251),"-","")))</f>
        <v>1</v>
      </c>
      <c r="R1251" t="str">
        <f t="shared" si="229"/>
        <v>Matched Order Reference</v>
      </c>
      <c r="S1251">
        <f t="shared" si="230"/>
        <v>1</v>
      </c>
      <c r="V1251" cm="1">
        <f t="array" ref="V1251">IF(E1251&lt;&gt;"CAPTURE",0,SUMPRODUCT((MDR_Rates!$A$2:$A$10=F1251)*(G1251&gt;MDR_Rates!$B$2:$B$10)*((MDR_Rates!$C$2:$C$10="")+(G1251&lt;=MDR_Rates!$C$2:$C$10))*MDR_Rates!$D$2:$D$10))</f>
        <v>1.8</v>
      </c>
      <c r="W1251">
        <f t="shared" si="231"/>
        <v>23.38</v>
      </c>
      <c r="X1251">
        <f t="shared" si="232"/>
        <v>4.21</v>
      </c>
      <c r="Y1251">
        <f t="shared" si="233"/>
        <v>0</v>
      </c>
      <c r="Z1251">
        <f t="shared" si="234"/>
        <v>0</v>
      </c>
      <c r="AG1251" t="str">
        <f t="shared" si="235"/>
        <v/>
      </c>
      <c r="AI1251" t="str">
        <f t="shared" si="236"/>
        <v/>
      </c>
      <c r="AJ1251" t="str">
        <f t="shared" si="237"/>
        <v/>
      </c>
      <c r="AK1251" t="str">
        <f t="shared" si="238"/>
        <v>ORD26005391</v>
      </c>
      <c r="AL1251">
        <f>IF(E1251&lt;&gt;"CAPTURE","",COUNTIF(Orders!$H:$H,AK1251))</f>
        <v>1</v>
      </c>
      <c r="AP1251" t="str">
        <f t="shared" si="239"/>
        <v>Matched to Order</v>
      </c>
      <c r="AQ1251">
        <f>IF(COUNTIF($A$2:A1251,A1251)=1,1,0)</f>
        <v>1</v>
      </c>
    </row>
    <row r="1252" spans="1:43" x14ac:dyDescent="0.3">
      <c r="A1252" t="s">
        <v>13282</v>
      </c>
      <c r="C1252" t="s">
        <v>10639</v>
      </c>
      <c r="D1252" s="1">
        <v>46272</v>
      </c>
      <c r="E1252" t="s">
        <v>11819</v>
      </c>
      <c r="F1252" t="s">
        <v>9</v>
      </c>
      <c r="G1252">
        <v>3998</v>
      </c>
      <c r="H1252">
        <v>11.99</v>
      </c>
      <c r="I1252">
        <v>2.16</v>
      </c>
      <c r="J1252">
        <v>3983.85</v>
      </c>
      <c r="K1252" s="1">
        <v>46274</v>
      </c>
      <c r="L1252" t="s">
        <v>13099</v>
      </c>
      <c r="M1252">
        <f t="shared" si="228"/>
        <v>1</v>
      </c>
      <c r="N1252">
        <f>COUNTIF(Orders!$A:$A,C1252)</f>
        <v>1</v>
      </c>
      <c r="P1252">
        <f>COUNTIF(Orders!$H:$H,UPPER(SUBSTITUTE(TRIM(C1252),"-","")))</f>
        <v>1</v>
      </c>
      <c r="R1252" t="str">
        <f t="shared" si="229"/>
        <v>Matched Order Reference</v>
      </c>
      <c r="S1252">
        <f t="shared" si="230"/>
        <v>1</v>
      </c>
      <c r="V1252" cm="1">
        <f t="array" ref="V1252">IF(E1252&lt;&gt;"CAPTURE",0,SUMPRODUCT((MDR_Rates!$A$2:$A$10=F1252)*(G1252&gt;MDR_Rates!$B$2:$B$10)*((MDR_Rates!$C$2:$C$10="")+(G1252&lt;=MDR_Rates!$C$2:$C$10))*MDR_Rates!$D$2:$D$10))</f>
        <v>0.3</v>
      </c>
      <c r="W1252">
        <f t="shared" si="231"/>
        <v>11.99</v>
      </c>
      <c r="X1252">
        <f t="shared" si="232"/>
        <v>2.16</v>
      </c>
      <c r="Y1252">
        <f t="shared" si="233"/>
        <v>0</v>
      </c>
      <c r="Z1252">
        <f t="shared" si="234"/>
        <v>0</v>
      </c>
      <c r="AG1252" t="str">
        <f t="shared" si="235"/>
        <v/>
      </c>
      <c r="AI1252" t="str">
        <f t="shared" si="236"/>
        <v/>
      </c>
      <c r="AJ1252" t="str">
        <f t="shared" si="237"/>
        <v/>
      </c>
      <c r="AK1252" t="str">
        <f t="shared" si="238"/>
        <v>ORD26005393</v>
      </c>
      <c r="AL1252">
        <f>IF(E1252&lt;&gt;"CAPTURE","",COUNTIF(Orders!$H:$H,AK1252))</f>
        <v>1</v>
      </c>
      <c r="AP1252" t="str">
        <f t="shared" si="239"/>
        <v>Matched to Order</v>
      </c>
      <c r="AQ1252">
        <f>IF(COUNTIF($A$2:A1252,A1252)=1,1,0)</f>
        <v>1</v>
      </c>
    </row>
    <row r="1253" spans="1:43" x14ac:dyDescent="0.3">
      <c r="A1253" t="s">
        <v>13283</v>
      </c>
      <c r="C1253" t="s">
        <v>13284</v>
      </c>
      <c r="D1253" s="1">
        <v>46272</v>
      </c>
      <c r="E1253" t="s">
        <v>11819</v>
      </c>
      <c r="F1253" t="s">
        <v>17</v>
      </c>
      <c r="G1253">
        <v>4999</v>
      </c>
      <c r="H1253">
        <v>79.98</v>
      </c>
      <c r="I1253">
        <v>14.4</v>
      </c>
      <c r="J1253">
        <v>4904.62</v>
      </c>
      <c r="K1253" s="1">
        <v>46274</v>
      </c>
      <c r="L1253" t="s">
        <v>13099</v>
      </c>
      <c r="M1253">
        <f t="shared" si="228"/>
        <v>1</v>
      </c>
      <c r="N1253">
        <f>COUNTIF(Orders!$A:$A,C1253)</f>
        <v>1</v>
      </c>
      <c r="P1253">
        <f>COUNTIF(Orders!$H:$H,UPPER(SUBSTITUTE(TRIM(C1253),"-","")))</f>
        <v>1</v>
      </c>
      <c r="R1253" t="str">
        <f t="shared" si="229"/>
        <v>Matched Order Reference</v>
      </c>
      <c r="S1253">
        <f t="shared" si="230"/>
        <v>1</v>
      </c>
      <c r="V1253" cm="1">
        <f t="array" ref="V1253">IF(E1253&lt;&gt;"CAPTURE",0,SUMPRODUCT((MDR_Rates!$A$2:$A$10=F1253)*(G1253&gt;MDR_Rates!$B$2:$B$10)*((MDR_Rates!$C$2:$C$10="")+(G1253&lt;=MDR_Rates!$C$2:$C$10))*MDR_Rates!$D$2:$D$10))</f>
        <v>1.6</v>
      </c>
      <c r="W1253">
        <f t="shared" si="231"/>
        <v>79.98</v>
      </c>
      <c r="X1253">
        <f t="shared" si="232"/>
        <v>14.4</v>
      </c>
      <c r="Y1253">
        <f t="shared" si="233"/>
        <v>0</v>
      </c>
      <c r="Z1253">
        <f t="shared" si="234"/>
        <v>0</v>
      </c>
      <c r="AG1253" t="str">
        <f t="shared" si="235"/>
        <v/>
      </c>
      <c r="AI1253" t="str">
        <f t="shared" si="236"/>
        <v/>
      </c>
      <c r="AJ1253" t="str">
        <f t="shared" si="237"/>
        <v/>
      </c>
      <c r="AK1253" t="str">
        <f t="shared" si="238"/>
        <v>ORD26005458</v>
      </c>
      <c r="AL1253">
        <f>IF(E1253&lt;&gt;"CAPTURE","",COUNTIF(Orders!$H:$H,AK1253))</f>
        <v>1</v>
      </c>
      <c r="AP1253" t="str">
        <f t="shared" si="239"/>
        <v>Matched to Order</v>
      </c>
      <c r="AQ1253">
        <f>IF(COUNTIF($A$2:A1253,A1253)=1,1,0)</f>
        <v>1</v>
      </c>
    </row>
    <row r="1254" spans="1:43" x14ac:dyDescent="0.3">
      <c r="A1254" t="s">
        <v>13285</v>
      </c>
      <c r="C1254" t="s">
        <v>10772</v>
      </c>
      <c r="D1254" s="1">
        <v>46272</v>
      </c>
      <c r="E1254" t="s">
        <v>11819</v>
      </c>
      <c r="F1254" t="s">
        <v>44</v>
      </c>
      <c r="G1254">
        <v>1499</v>
      </c>
      <c r="H1254">
        <v>28.48</v>
      </c>
      <c r="I1254">
        <v>5.13</v>
      </c>
      <c r="J1254">
        <v>1465.39</v>
      </c>
      <c r="K1254" s="1">
        <v>46274</v>
      </c>
      <c r="L1254" t="s">
        <v>13099</v>
      </c>
      <c r="M1254">
        <f t="shared" si="228"/>
        <v>1</v>
      </c>
      <c r="N1254">
        <f>COUNTIF(Orders!$A:$A,C1254)</f>
        <v>1</v>
      </c>
      <c r="P1254">
        <f>COUNTIF(Orders!$H:$H,UPPER(SUBSTITUTE(TRIM(C1254),"-","")))</f>
        <v>1</v>
      </c>
      <c r="R1254" t="str">
        <f t="shared" si="229"/>
        <v>Matched Order Reference</v>
      </c>
      <c r="S1254">
        <f t="shared" si="230"/>
        <v>1</v>
      </c>
      <c r="V1254" cm="1">
        <f t="array" ref="V1254">IF(E1254&lt;&gt;"CAPTURE",0,SUMPRODUCT((MDR_Rates!$A$2:$A$10=F1254)*(G1254&gt;MDR_Rates!$B$2:$B$10)*((MDR_Rates!$C$2:$C$10="")+(G1254&lt;=MDR_Rates!$C$2:$C$10))*MDR_Rates!$D$2:$D$10))</f>
        <v>1.9</v>
      </c>
      <c r="W1254">
        <f t="shared" si="231"/>
        <v>28.48</v>
      </c>
      <c r="X1254">
        <f t="shared" si="232"/>
        <v>5.13</v>
      </c>
      <c r="Y1254">
        <f t="shared" si="233"/>
        <v>0</v>
      </c>
      <c r="Z1254">
        <f t="shared" si="234"/>
        <v>0</v>
      </c>
      <c r="AG1254" t="str">
        <f t="shared" si="235"/>
        <v/>
      </c>
      <c r="AI1254" t="str">
        <f t="shared" si="236"/>
        <v/>
      </c>
      <c r="AJ1254" t="str">
        <f t="shared" si="237"/>
        <v/>
      </c>
      <c r="AK1254" t="str">
        <f t="shared" si="238"/>
        <v>ORD26005461</v>
      </c>
      <c r="AL1254">
        <f>IF(E1254&lt;&gt;"CAPTURE","",COUNTIF(Orders!$H:$H,AK1254))</f>
        <v>1</v>
      </c>
      <c r="AP1254" t="str">
        <f t="shared" si="239"/>
        <v>Matched to Order</v>
      </c>
      <c r="AQ1254">
        <f>IF(COUNTIF($A$2:A1254,A1254)=1,1,0)</f>
        <v>1</v>
      </c>
    </row>
    <row r="1255" spans="1:43" x14ac:dyDescent="0.3">
      <c r="A1255" t="s">
        <v>13286</v>
      </c>
      <c r="C1255" t="s">
        <v>13287</v>
      </c>
      <c r="D1255" s="1">
        <v>46272</v>
      </c>
      <c r="E1255" t="s">
        <v>11819</v>
      </c>
      <c r="F1255" t="s">
        <v>33</v>
      </c>
      <c r="G1255">
        <v>10497</v>
      </c>
      <c r="H1255">
        <v>94.47</v>
      </c>
      <c r="I1255">
        <v>17</v>
      </c>
      <c r="J1255">
        <v>10385.530000000001</v>
      </c>
      <c r="K1255" s="1">
        <v>46274</v>
      </c>
      <c r="L1255" t="s">
        <v>13099</v>
      </c>
      <c r="M1255">
        <f t="shared" si="228"/>
        <v>1</v>
      </c>
      <c r="N1255">
        <f>COUNTIF(Orders!$A:$A,C1255)</f>
        <v>0</v>
      </c>
      <c r="P1255">
        <f>COUNTIF(Orders!$H:$H,UPPER(SUBSTITUTE(TRIM(C1255),"-","")))</f>
        <v>1</v>
      </c>
      <c r="R1255" t="str">
        <f t="shared" si="229"/>
        <v>Matched Order Reference</v>
      </c>
      <c r="S1255">
        <f t="shared" si="230"/>
        <v>1</v>
      </c>
      <c r="V1255" cm="1">
        <f t="array" ref="V1255">IF(E1255&lt;&gt;"CAPTURE",0,SUMPRODUCT((MDR_Rates!$A$2:$A$10=F1255)*(G1255&gt;MDR_Rates!$B$2:$B$10)*((MDR_Rates!$C$2:$C$10="")+(G1255&lt;=MDR_Rates!$C$2:$C$10))*MDR_Rates!$D$2:$D$10))</f>
        <v>0.9</v>
      </c>
      <c r="W1255">
        <f t="shared" si="231"/>
        <v>94.47</v>
      </c>
      <c r="X1255">
        <f t="shared" si="232"/>
        <v>17</v>
      </c>
      <c r="Y1255">
        <f t="shared" si="233"/>
        <v>0</v>
      </c>
      <c r="Z1255">
        <f t="shared" si="234"/>
        <v>0</v>
      </c>
      <c r="AG1255" t="str">
        <f t="shared" si="235"/>
        <v/>
      </c>
      <c r="AI1255" t="str">
        <f t="shared" si="236"/>
        <v/>
      </c>
      <c r="AJ1255" t="str">
        <f t="shared" si="237"/>
        <v/>
      </c>
      <c r="AK1255" t="str">
        <f t="shared" si="238"/>
        <v>ORD26005476</v>
      </c>
      <c r="AL1255">
        <f>IF(E1255&lt;&gt;"CAPTURE","",COUNTIF(Orders!$H:$H,AK1255))</f>
        <v>1</v>
      </c>
      <c r="AP1255" t="str">
        <f t="shared" si="239"/>
        <v>Matched to Order</v>
      </c>
      <c r="AQ1255">
        <f>IF(COUNTIF($A$2:A1255,A1255)=1,1,0)</f>
        <v>1</v>
      </c>
    </row>
    <row r="1256" spans="1:43" x14ac:dyDescent="0.3">
      <c r="A1256" t="s">
        <v>13288</v>
      </c>
      <c r="C1256" t="s">
        <v>10823</v>
      </c>
      <c r="D1256" s="1">
        <v>46272</v>
      </c>
      <c r="E1256" t="s">
        <v>11819</v>
      </c>
      <c r="F1256" t="s">
        <v>17</v>
      </c>
      <c r="G1256">
        <v>1499</v>
      </c>
      <c r="H1256">
        <v>26.98</v>
      </c>
      <c r="I1256">
        <v>4.8600000000000003</v>
      </c>
      <c r="J1256">
        <v>1467.16</v>
      </c>
      <c r="K1256" s="1">
        <v>46274</v>
      </c>
      <c r="L1256" t="s">
        <v>13099</v>
      </c>
      <c r="M1256">
        <f t="shared" si="228"/>
        <v>1</v>
      </c>
      <c r="N1256">
        <f>COUNTIF(Orders!$A:$A,C1256)</f>
        <v>1</v>
      </c>
      <c r="P1256">
        <f>COUNTIF(Orders!$H:$H,UPPER(SUBSTITUTE(TRIM(C1256),"-","")))</f>
        <v>1</v>
      </c>
      <c r="R1256" t="str">
        <f t="shared" si="229"/>
        <v>Matched Order Reference</v>
      </c>
      <c r="S1256">
        <f t="shared" si="230"/>
        <v>1</v>
      </c>
      <c r="V1256" cm="1">
        <f t="array" ref="V1256">IF(E1256&lt;&gt;"CAPTURE",0,SUMPRODUCT((MDR_Rates!$A$2:$A$10=F1256)*(G1256&gt;MDR_Rates!$B$2:$B$10)*((MDR_Rates!$C$2:$C$10="")+(G1256&lt;=MDR_Rates!$C$2:$C$10))*MDR_Rates!$D$2:$D$10))</f>
        <v>1.8</v>
      </c>
      <c r="W1256">
        <f t="shared" si="231"/>
        <v>26.98</v>
      </c>
      <c r="X1256">
        <f t="shared" si="232"/>
        <v>4.8600000000000003</v>
      </c>
      <c r="Y1256">
        <f t="shared" si="233"/>
        <v>0</v>
      </c>
      <c r="Z1256">
        <f t="shared" si="234"/>
        <v>0</v>
      </c>
      <c r="AG1256" t="str">
        <f t="shared" si="235"/>
        <v/>
      </c>
      <c r="AI1256" t="str">
        <f t="shared" si="236"/>
        <v/>
      </c>
      <c r="AJ1256" t="str">
        <f t="shared" si="237"/>
        <v/>
      </c>
      <c r="AK1256" t="str">
        <f t="shared" si="238"/>
        <v>ORD26005487</v>
      </c>
      <c r="AL1256">
        <f>IF(E1256&lt;&gt;"CAPTURE","",COUNTIF(Orders!$H:$H,AK1256))</f>
        <v>1</v>
      </c>
      <c r="AP1256" t="str">
        <f t="shared" si="239"/>
        <v>Matched to Order</v>
      </c>
      <c r="AQ1256">
        <f>IF(COUNTIF($A$2:A1256,A1256)=1,1,0)</f>
        <v>1</v>
      </c>
    </row>
    <row r="1257" spans="1:43" x14ac:dyDescent="0.3">
      <c r="A1257" t="s">
        <v>13289</v>
      </c>
      <c r="C1257" t="s">
        <v>10846</v>
      </c>
      <c r="D1257" s="1">
        <v>46272</v>
      </c>
      <c r="E1257" t="s">
        <v>11819</v>
      </c>
      <c r="F1257" t="s">
        <v>17</v>
      </c>
      <c r="G1257">
        <v>7999</v>
      </c>
      <c r="H1257">
        <v>127.98</v>
      </c>
      <c r="I1257">
        <v>23.04</v>
      </c>
      <c r="J1257">
        <v>7847.98</v>
      </c>
      <c r="K1257" s="1">
        <v>46274</v>
      </c>
      <c r="L1257" t="s">
        <v>13099</v>
      </c>
      <c r="M1257">
        <f t="shared" si="228"/>
        <v>1</v>
      </c>
      <c r="N1257">
        <f>COUNTIF(Orders!$A:$A,C1257)</f>
        <v>1</v>
      </c>
      <c r="P1257">
        <f>COUNTIF(Orders!$H:$H,UPPER(SUBSTITUTE(TRIM(C1257),"-","")))</f>
        <v>1</v>
      </c>
      <c r="R1257" t="str">
        <f t="shared" si="229"/>
        <v>Matched Order Reference</v>
      </c>
      <c r="S1257">
        <f t="shared" si="230"/>
        <v>1</v>
      </c>
      <c r="V1257" cm="1">
        <f t="array" ref="V1257">IF(E1257&lt;&gt;"CAPTURE",0,SUMPRODUCT((MDR_Rates!$A$2:$A$10=F1257)*(G1257&gt;MDR_Rates!$B$2:$B$10)*((MDR_Rates!$C$2:$C$10="")+(G1257&lt;=MDR_Rates!$C$2:$C$10))*MDR_Rates!$D$2:$D$10))</f>
        <v>1.6</v>
      </c>
      <c r="W1257">
        <f t="shared" si="231"/>
        <v>127.98</v>
      </c>
      <c r="X1257">
        <f t="shared" si="232"/>
        <v>23.04</v>
      </c>
      <c r="Y1257">
        <f t="shared" si="233"/>
        <v>0</v>
      </c>
      <c r="Z1257">
        <f t="shared" si="234"/>
        <v>0</v>
      </c>
      <c r="AG1257" t="str">
        <f t="shared" si="235"/>
        <v/>
      </c>
      <c r="AI1257" t="str">
        <f t="shared" si="236"/>
        <v/>
      </c>
      <c r="AJ1257" t="str">
        <f t="shared" si="237"/>
        <v/>
      </c>
      <c r="AK1257" t="str">
        <f t="shared" si="238"/>
        <v>ORD26005500</v>
      </c>
      <c r="AL1257">
        <f>IF(E1257&lt;&gt;"CAPTURE","",COUNTIF(Orders!$H:$H,AK1257))</f>
        <v>1</v>
      </c>
      <c r="AP1257" t="str">
        <f t="shared" si="239"/>
        <v>Matched to Order</v>
      </c>
      <c r="AQ1257">
        <f>IF(COUNTIF($A$2:A1257,A1257)=1,1,0)</f>
        <v>1</v>
      </c>
    </row>
    <row r="1258" spans="1:43" x14ac:dyDescent="0.3">
      <c r="A1258" t="s">
        <v>13290</v>
      </c>
      <c r="C1258" t="s">
        <v>10860</v>
      </c>
      <c r="D1258" s="1">
        <v>46272</v>
      </c>
      <c r="E1258" t="s">
        <v>11819</v>
      </c>
      <c r="F1258" t="s">
        <v>9</v>
      </c>
      <c r="G1258">
        <v>1799</v>
      </c>
      <c r="H1258">
        <v>0</v>
      </c>
      <c r="I1258">
        <v>0</v>
      </c>
      <c r="J1258">
        <v>1799</v>
      </c>
      <c r="K1258" s="1">
        <v>46274</v>
      </c>
      <c r="L1258" t="s">
        <v>13099</v>
      </c>
      <c r="M1258">
        <f t="shared" si="228"/>
        <v>1</v>
      </c>
      <c r="N1258">
        <f>COUNTIF(Orders!$A:$A,C1258)</f>
        <v>1</v>
      </c>
      <c r="P1258">
        <f>COUNTIF(Orders!$H:$H,UPPER(SUBSTITUTE(TRIM(C1258),"-","")))</f>
        <v>1</v>
      </c>
      <c r="R1258" t="str">
        <f t="shared" si="229"/>
        <v>Matched Order Reference</v>
      </c>
      <c r="S1258">
        <f t="shared" si="230"/>
        <v>1</v>
      </c>
      <c r="V1258" cm="1">
        <f t="array" ref="V1258">IF(E1258&lt;&gt;"CAPTURE",0,SUMPRODUCT((MDR_Rates!$A$2:$A$10=F1258)*(G1258&gt;MDR_Rates!$B$2:$B$10)*((MDR_Rates!$C$2:$C$10="")+(G1258&lt;=MDR_Rates!$C$2:$C$10))*MDR_Rates!$D$2:$D$10))</f>
        <v>0</v>
      </c>
      <c r="W1258">
        <f t="shared" si="231"/>
        <v>0</v>
      </c>
      <c r="X1258">
        <f t="shared" si="232"/>
        <v>0</v>
      </c>
      <c r="Y1258">
        <f t="shared" si="233"/>
        <v>0</v>
      </c>
      <c r="Z1258">
        <f t="shared" si="234"/>
        <v>0</v>
      </c>
      <c r="AG1258" t="str">
        <f t="shared" si="235"/>
        <v/>
      </c>
      <c r="AI1258" t="str">
        <f t="shared" si="236"/>
        <v/>
      </c>
      <c r="AJ1258" t="str">
        <f t="shared" si="237"/>
        <v/>
      </c>
      <c r="AK1258" t="str">
        <f t="shared" si="238"/>
        <v>ORD26005507</v>
      </c>
      <c r="AL1258">
        <f>IF(E1258&lt;&gt;"CAPTURE","",COUNTIF(Orders!$H:$H,AK1258))</f>
        <v>1</v>
      </c>
      <c r="AP1258" t="str">
        <f t="shared" si="239"/>
        <v>Matched to Order</v>
      </c>
      <c r="AQ1258">
        <f>IF(COUNTIF($A$2:A1258,A1258)=1,1,0)</f>
        <v>1</v>
      </c>
    </row>
    <row r="1259" spans="1:43" x14ac:dyDescent="0.3">
      <c r="A1259" t="s">
        <v>13291</v>
      </c>
      <c r="C1259" t="s">
        <v>10883</v>
      </c>
      <c r="D1259" s="1">
        <v>46272</v>
      </c>
      <c r="E1259" t="s">
        <v>11819</v>
      </c>
      <c r="F1259" t="s">
        <v>33</v>
      </c>
      <c r="G1259">
        <v>3499</v>
      </c>
      <c r="H1259">
        <v>41.99</v>
      </c>
      <c r="I1259">
        <v>7.56</v>
      </c>
      <c r="J1259">
        <v>3449.45</v>
      </c>
      <c r="K1259" s="1">
        <v>46274</v>
      </c>
      <c r="L1259" t="s">
        <v>13099</v>
      </c>
      <c r="M1259">
        <f t="shared" si="228"/>
        <v>1</v>
      </c>
      <c r="N1259">
        <f>COUNTIF(Orders!$A:$A,C1259)</f>
        <v>1</v>
      </c>
      <c r="P1259">
        <f>COUNTIF(Orders!$H:$H,UPPER(SUBSTITUTE(TRIM(C1259),"-","")))</f>
        <v>1</v>
      </c>
      <c r="R1259" t="str">
        <f t="shared" si="229"/>
        <v>Matched Order Reference</v>
      </c>
      <c r="S1259">
        <f t="shared" si="230"/>
        <v>1</v>
      </c>
      <c r="V1259" cm="1">
        <f t="array" ref="V1259">IF(E1259&lt;&gt;"CAPTURE",0,SUMPRODUCT((MDR_Rates!$A$2:$A$10=F1259)*(G1259&gt;MDR_Rates!$B$2:$B$10)*((MDR_Rates!$C$2:$C$10="")+(G1259&lt;=MDR_Rates!$C$2:$C$10))*MDR_Rates!$D$2:$D$10))</f>
        <v>1.2</v>
      </c>
      <c r="W1259">
        <f t="shared" si="231"/>
        <v>41.99</v>
      </c>
      <c r="X1259">
        <f t="shared" si="232"/>
        <v>7.56</v>
      </c>
      <c r="Y1259">
        <f t="shared" si="233"/>
        <v>0</v>
      </c>
      <c r="Z1259">
        <f t="shared" si="234"/>
        <v>0</v>
      </c>
      <c r="AG1259" t="str">
        <f t="shared" si="235"/>
        <v/>
      </c>
      <c r="AI1259" t="str">
        <f t="shared" si="236"/>
        <v/>
      </c>
      <c r="AJ1259" t="str">
        <f t="shared" si="237"/>
        <v/>
      </c>
      <c r="AK1259" t="str">
        <f t="shared" si="238"/>
        <v>ORD26005519</v>
      </c>
      <c r="AL1259">
        <f>IF(E1259&lt;&gt;"CAPTURE","",COUNTIF(Orders!$H:$H,AK1259))</f>
        <v>1</v>
      </c>
      <c r="AP1259" t="str">
        <f t="shared" si="239"/>
        <v>Matched to Order</v>
      </c>
      <c r="AQ1259">
        <f>IF(COUNTIF($A$2:A1259,A1259)=1,1,0)</f>
        <v>1</v>
      </c>
    </row>
    <row r="1260" spans="1:43" x14ac:dyDescent="0.3">
      <c r="A1260" t="s">
        <v>13292</v>
      </c>
      <c r="C1260" t="s">
        <v>10885</v>
      </c>
      <c r="D1260" s="1">
        <v>46272</v>
      </c>
      <c r="E1260" t="s">
        <v>11819</v>
      </c>
      <c r="F1260" t="s">
        <v>17</v>
      </c>
      <c r="G1260">
        <v>599</v>
      </c>
      <c r="H1260">
        <v>10.78</v>
      </c>
      <c r="I1260">
        <v>1.94</v>
      </c>
      <c r="J1260">
        <v>586.28</v>
      </c>
      <c r="K1260" s="1">
        <v>46274</v>
      </c>
      <c r="L1260" t="s">
        <v>13099</v>
      </c>
      <c r="M1260">
        <f t="shared" si="228"/>
        <v>1</v>
      </c>
      <c r="N1260">
        <f>COUNTIF(Orders!$A:$A,C1260)</f>
        <v>1</v>
      </c>
      <c r="P1260">
        <f>COUNTIF(Orders!$H:$H,UPPER(SUBSTITUTE(TRIM(C1260),"-","")))</f>
        <v>1</v>
      </c>
      <c r="R1260" t="str">
        <f t="shared" si="229"/>
        <v>Matched Order Reference</v>
      </c>
      <c r="S1260">
        <f t="shared" si="230"/>
        <v>1</v>
      </c>
      <c r="V1260" cm="1">
        <f t="array" ref="V1260">IF(E1260&lt;&gt;"CAPTURE",0,SUMPRODUCT((MDR_Rates!$A$2:$A$10=F1260)*(G1260&gt;MDR_Rates!$B$2:$B$10)*((MDR_Rates!$C$2:$C$10="")+(G1260&lt;=MDR_Rates!$C$2:$C$10))*MDR_Rates!$D$2:$D$10))</f>
        <v>1.8</v>
      </c>
      <c r="W1260">
        <f t="shared" si="231"/>
        <v>10.78</v>
      </c>
      <c r="X1260">
        <f t="shared" si="232"/>
        <v>1.94</v>
      </c>
      <c r="Y1260">
        <f t="shared" si="233"/>
        <v>0</v>
      </c>
      <c r="Z1260">
        <f t="shared" si="234"/>
        <v>0</v>
      </c>
      <c r="AG1260" t="str">
        <f t="shared" si="235"/>
        <v/>
      </c>
      <c r="AI1260" t="str">
        <f t="shared" si="236"/>
        <v/>
      </c>
      <c r="AJ1260" t="str">
        <f t="shared" si="237"/>
        <v/>
      </c>
      <c r="AK1260" t="str">
        <f t="shared" si="238"/>
        <v>ORD26005520</v>
      </c>
      <c r="AL1260">
        <f>IF(E1260&lt;&gt;"CAPTURE","",COUNTIF(Orders!$H:$H,AK1260))</f>
        <v>1</v>
      </c>
      <c r="AP1260" t="str">
        <f t="shared" si="239"/>
        <v>Matched to Order</v>
      </c>
      <c r="AQ1260">
        <f>IF(COUNTIF($A$2:A1260,A1260)=1,1,0)</f>
        <v>1</v>
      </c>
    </row>
    <row r="1261" spans="1:43" x14ac:dyDescent="0.3">
      <c r="A1261" t="s">
        <v>13293</v>
      </c>
      <c r="C1261" t="s">
        <v>13294</v>
      </c>
      <c r="D1261" s="1">
        <v>46272</v>
      </c>
      <c r="E1261" t="s">
        <v>11819</v>
      </c>
      <c r="F1261" t="s">
        <v>17</v>
      </c>
      <c r="G1261">
        <v>11498</v>
      </c>
      <c r="H1261">
        <v>183.97</v>
      </c>
      <c r="I1261">
        <v>33.11</v>
      </c>
      <c r="J1261">
        <v>11280.92</v>
      </c>
      <c r="K1261" s="1">
        <v>46274</v>
      </c>
      <c r="L1261" t="s">
        <v>13099</v>
      </c>
      <c r="M1261">
        <f t="shared" si="228"/>
        <v>1</v>
      </c>
      <c r="N1261">
        <f>COUNTIF(Orders!$A:$A,C1261)</f>
        <v>1</v>
      </c>
      <c r="P1261">
        <f>COUNTIF(Orders!$H:$H,UPPER(SUBSTITUTE(TRIM(C1261),"-","")))</f>
        <v>1</v>
      </c>
      <c r="R1261" t="str">
        <f t="shared" si="229"/>
        <v>Matched Order Reference</v>
      </c>
      <c r="S1261">
        <f t="shared" si="230"/>
        <v>1</v>
      </c>
      <c r="V1261" cm="1">
        <f t="array" ref="V1261">IF(E1261&lt;&gt;"CAPTURE",0,SUMPRODUCT((MDR_Rates!$A$2:$A$10=F1261)*(G1261&gt;MDR_Rates!$B$2:$B$10)*((MDR_Rates!$C$2:$C$10="")+(G1261&lt;=MDR_Rates!$C$2:$C$10))*MDR_Rates!$D$2:$D$10))</f>
        <v>1.6</v>
      </c>
      <c r="W1261">
        <f t="shared" si="231"/>
        <v>183.97</v>
      </c>
      <c r="X1261">
        <f t="shared" si="232"/>
        <v>33.11</v>
      </c>
      <c r="Y1261">
        <f t="shared" si="233"/>
        <v>0</v>
      </c>
      <c r="Z1261">
        <f t="shared" si="234"/>
        <v>0</v>
      </c>
      <c r="AG1261" t="str">
        <f t="shared" si="235"/>
        <v/>
      </c>
      <c r="AI1261" t="str">
        <f t="shared" si="236"/>
        <v/>
      </c>
      <c r="AJ1261" t="str">
        <f t="shared" si="237"/>
        <v/>
      </c>
      <c r="AK1261" t="str">
        <f t="shared" si="238"/>
        <v>ORD26005530</v>
      </c>
      <c r="AL1261">
        <f>IF(E1261&lt;&gt;"CAPTURE","",COUNTIF(Orders!$H:$H,AK1261))</f>
        <v>1</v>
      </c>
      <c r="AP1261" t="str">
        <f t="shared" si="239"/>
        <v>Matched to Order</v>
      </c>
      <c r="AQ1261">
        <f>IF(COUNTIF($A$2:A1261,A1261)=1,1,0)</f>
        <v>1</v>
      </c>
    </row>
    <row r="1262" spans="1:43" x14ac:dyDescent="0.3">
      <c r="A1262" t="s">
        <v>13295</v>
      </c>
      <c r="C1262" t="s">
        <v>11058</v>
      </c>
      <c r="D1262" s="1">
        <v>46272</v>
      </c>
      <c r="E1262" t="s">
        <v>11819</v>
      </c>
      <c r="F1262" t="s">
        <v>33</v>
      </c>
      <c r="G1262">
        <v>349</v>
      </c>
      <c r="H1262">
        <v>5.24</v>
      </c>
      <c r="I1262">
        <v>0.94</v>
      </c>
      <c r="J1262">
        <v>342.82</v>
      </c>
      <c r="K1262" s="1">
        <v>46274</v>
      </c>
      <c r="L1262" t="s">
        <v>13099</v>
      </c>
      <c r="M1262">
        <f t="shared" si="228"/>
        <v>1</v>
      </c>
      <c r="N1262">
        <f>COUNTIF(Orders!$A:$A,C1262)</f>
        <v>1</v>
      </c>
      <c r="P1262">
        <f>COUNTIF(Orders!$H:$H,UPPER(SUBSTITUTE(TRIM(C1262),"-","")))</f>
        <v>1</v>
      </c>
      <c r="R1262" t="str">
        <f t="shared" si="229"/>
        <v>Matched Order Reference</v>
      </c>
      <c r="S1262">
        <f t="shared" si="230"/>
        <v>1</v>
      </c>
      <c r="V1262" cm="1">
        <f t="array" ref="V1262">IF(E1262&lt;&gt;"CAPTURE",0,SUMPRODUCT((MDR_Rates!$A$2:$A$10=F1262)*(G1262&gt;MDR_Rates!$B$2:$B$10)*((MDR_Rates!$C$2:$C$10="")+(G1262&lt;=MDR_Rates!$C$2:$C$10))*MDR_Rates!$D$2:$D$10))</f>
        <v>1.5</v>
      </c>
      <c r="W1262">
        <f t="shared" si="231"/>
        <v>5.24</v>
      </c>
      <c r="X1262">
        <f t="shared" si="232"/>
        <v>0.94</v>
      </c>
      <c r="Y1262">
        <f t="shared" si="233"/>
        <v>0</v>
      </c>
      <c r="Z1262">
        <f t="shared" si="234"/>
        <v>0</v>
      </c>
      <c r="AG1262" t="str">
        <f t="shared" si="235"/>
        <v/>
      </c>
      <c r="AI1262" t="str">
        <f t="shared" si="236"/>
        <v/>
      </c>
      <c r="AJ1262" t="str">
        <f t="shared" si="237"/>
        <v/>
      </c>
      <c r="AK1262" t="str">
        <f t="shared" si="238"/>
        <v>ORD26005609</v>
      </c>
      <c r="AL1262">
        <f>IF(E1262&lt;&gt;"CAPTURE","",COUNTIF(Orders!$H:$H,AK1262))</f>
        <v>1</v>
      </c>
      <c r="AP1262" t="str">
        <f t="shared" si="239"/>
        <v>Matched to Order</v>
      </c>
      <c r="AQ1262">
        <f>IF(COUNTIF($A$2:A1262,A1262)=1,1,0)</f>
        <v>1</v>
      </c>
    </row>
    <row r="1263" spans="1:43" x14ac:dyDescent="0.3">
      <c r="A1263" t="s">
        <v>13296</v>
      </c>
      <c r="C1263" t="s">
        <v>11148</v>
      </c>
      <c r="D1263" s="1">
        <v>46272</v>
      </c>
      <c r="E1263" t="s">
        <v>11819</v>
      </c>
      <c r="F1263" t="s">
        <v>9</v>
      </c>
      <c r="G1263">
        <v>10147</v>
      </c>
      <c r="H1263">
        <v>30.44</v>
      </c>
      <c r="I1263">
        <v>5.48</v>
      </c>
      <c r="J1263">
        <v>10111.08</v>
      </c>
      <c r="K1263" s="1">
        <v>46274</v>
      </c>
      <c r="L1263" t="s">
        <v>13099</v>
      </c>
      <c r="M1263">
        <f t="shared" si="228"/>
        <v>1</v>
      </c>
      <c r="N1263">
        <f>COUNTIF(Orders!$A:$A,C1263)</f>
        <v>1</v>
      </c>
      <c r="P1263">
        <f>COUNTIF(Orders!$H:$H,UPPER(SUBSTITUTE(TRIM(C1263),"-","")))</f>
        <v>1</v>
      </c>
      <c r="R1263" t="str">
        <f t="shared" si="229"/>
        <v>Matched Order Reference</v>
      </c>
      <c r="S1263">
        <f t="shared" si="230"/>
        <v>1</v>
      </c>
      <c r="V1263" cm="1">
        <f t="array" ref="V1263">IF(E1263&lt;&gt;"CAPTURE",0,SUMPRODUCT((MDR_Rates!$A$2:$A$10=F1263)*(G1263&gt;MDR_Rates!$B$2:$B$10)*((MDR_Rates!$C$2:$C$10="")+(G1263&lt;=MDR_Rates!$C$2:$C$10))*MDR_Rates!$D$2:$D$10))</f>
        <v>0.3</v>
      </c>
      <c r="W1263">
        <f t="shared" si="231"/>
        <v>30.44</v>
      </c>
      <c r="X1263">
        <f t="shared" si="232"/>
        <v>5.48</v>
      </c>
      <c r="Y1263">
        <f t="shared" si="233"/>
        <v>0</v>
      </c>
      <c r="Z1263">
        <f t="shared" si="234"/>
        <v>0</v>
      </c>
      <c r="AG1263" t="str">
        <f t="shared" si="235"/>
        <v/>
      </c>
      <c r="AI1263" t="str">
        <f t="shared" si="236"/>
        <v/>
      </c>
      <c r="AJ1263" t="str">
        <f t="shared" si="237"/>
        <v/>
      </c>
      <c r="AK1263" t="str">
        <f t="shared" si="238"/>
        <v>ORD26005655</v>
      </c>
      <c r="AL1263">
        <f>IF(E1263&lt;&gt;"CAPTURE","",COUNTIF(Orders!$H:$H,AK1263))</f>
        <v>1</v>
      </c>
      <c r="AP1263" t="str">
        <f t="shared" si="239"/>
        <v>Matched to Order</v>
      </c>
      <c r="AQ1263">
        <f>IF(COUNTIF($A$2:A1263,A1263)=1,1,0)</f>
        <v>1</v>
      </c>
    </row>
    <row r="1264" spans="1:43" x14ac:dyDescent="0.3">
      <c r="A1264" t="s">
        <v>13297</v>
      </c>
      <c r="C1264" t="s">
        <v>11260</v>
      </c>
      <c r="D1264" s="1">
        <v>46272</v>
      </c>
      <c r="E1264" t="s">
        <v>11819</v>
      </c>
      <c r="F1264" t="s">
        <v>9</v>
      </c>
      <c r="G1264">
        <v>349</v>
      </c>
      <c r="H1264">
        <v>0</v>
      </c>
      <c r="I1264">
        <v>0</v>
      </c>
      <c r="J1264">
        <v>349</v>
      </c>
      <c r="K1264" s="1">
        <v>46274</v>
      </c>
      <c r="L1264" t="s">
        <v>13099</v>
      </c>
      <c r="M1264">
        <f t="shared" si="228"/>
        <v>1</v>
      </c>
      <c r="N1264">
        <f>COUNTIF(Orders!$A:$A,C1264)</f>
        <v>1</v>
      </c>
      <c r="P1264">
        <f>COUNTIF(Orders!$H:$H,UPPER(SUBSTITUTE(TRIM(C1264),"-","")))</f>
        <v>1</v>
      </c>
      <c r="R1264" t="str">
        <f t="shared" si="229"/>
        <v>Matched Order Reference</v>
      </c>
      <c r="S1264">
        <f t="shared" si="230"/>
        <v>1</v>
      </c>
      <c r="V1264" cm="1">
        <f t="array" ref="V1264">IF(E1264&lt;&gt;"CAPTURE",0,SUMPRODUCT((MDR_Rates!$A$2:$A$10=F1264)*(G1264&gt;MDR_Rates!$B$2:$B$10)*((MDR_Rates!$C$2:$C$10="")+(G1264&lt;=MDR_Rates!$C$2:$C$10))*MDR_Rates!$D$2:$D$10))</f>
        <v>0</v>
      </c>
      <c r="W1264">
        <f t="shared" si="231"/>
        <v>0</v>
      </c>
      <c r="X1264">
        <f t="shared" si="232"/>
        <v>0</v>
      </c>
      <c r="Y1264">
        <f t="shared" si="233"/>
        <v>0</v>
      </c>
      <c r="Z1264">
        <f t="shared" si="234"/>
        <v>0</v>
      </c>
      <c r="AG1264" t="str">
        <f t="shared" si="235"/>
        <v/>
      </c>
      <c r="AI1264" t="str">
        <f t="shared" si="236"/>
        <v/>
      </c>
      <c r="AJ1264" t="str">
        <f t="shared" si="237"/>
        <v/>
      </c>
      <c r="AK1264" t="str">
        <f t="shared" si="238"/>
        <v>ORD26005714</v>
      </c>
      <c r="AL1264">
        <f>IF(E1264&lt;&gt;"CAPTURE","",COUNTIF(Orders!$H:$H,AK1264))</f>
        <v>1</v>
      </c>
      <c r="AP1264" t="str">
        <f t="shared" si="239"/>
        <v>Matched to Order</v>
      </c>
      <c r="AQ1264">
        <f>IF(COUNTIF($A$2:A1264,A1264)=1,1,0)</f>
        <v>1</v>
      </c>
    </row>
    <row r="1265" spans="1:43" x14ac:dyDescent="0.3">
      <c r="A1265" t="s">
        <v>13298</v>
      </c>
      <c r="C1265" t="s">
        <v>11360</v>
      </c>
      <c r="D1265" s="1">
        <v>46272</v>
      </c>
      <c r="E1265" t="s">
        <v>11819</v>
      </c>
      <c r="F1265" t="s">
        <v>9</v>
      </c>
      <c r="G1265">
        <v>1799</v>
      </c>
      <c r="H1265">
        <v>0</v>
      </c>
      <c r="I1265">
        <v>0</v>
      </c>
      <c r="J1265">
        <v>1799</v>
      </c>
      <c r="K1265" s="1">
        <v>46274</v>
      </c>
      <c r="L1265" t="s">
        <v>13099</v>
      </c>
      <c r="M1265">
        <f t="shared" si="228"/>
        <v>1</v>
      </c>
      <c r="N1265">
        <f>COUNTIF(Orders!$A:$A,C1265)</f>
        <v>1</v>
      </c>
      <c r="P1265">
        <f>COUNTIF(Orders!$H:$H,UPPER(SUBSTITUTE(TRIM(C1265),"-","")))</f>
        <v>1</v>
      </c>
      <c r="R1265" t="str">
        <f t="shared" si="229"/>
        <v>Matched Order Reference</v>
      </c>
      <c r="S1265">
        <f t="shared" si="230"/>
        <v>1</v>
      </c>
      <c r="V1265" cm="1">
        <f t="array" ref="V1265">IF(E1265&lt;&gt;"CAPTURE",0,SUMPRODUCT((MDR_Rates!$A$2:$A$10=F1265)*(G1265&gt;MDR_Rates!$B$2:$B$10)*((MDR_Rates!$C$2:$C$10="")+(G1265&lt;=MDR_Rates!$C$2:$C$10))*MDR_Rates!$D$2:$D$10))</f>
        <v>0</v>
      </c>
      <c r="W1265">
        <f t="shared" si="231"/>
        <v>0</v>
      </c>
      <c r="X1265">
        <f t="shared" si="232"/>
        <v>0</v>
      </c>
      <c r="Y1265">
        <f t="shared" si="233"/>
        <v>0</v>
      </c>
      <c r="Z1265">
        <f t="shared" si="234"/>
        <v>0</v>
      </c>
      <c r="AG1265" t="str">
        <f t="shared" si="235"/>
        <v/>
      </c>
      <c r="AI1265" t="str">
        <f t="shared" si="236"/>
        <v/>
      </c>
      <c r="AJ1265" t="str">
        <f t="shared" si="237"/>
        <v/>
      </c>
      <c r="AK1265" t="str">
        <f t="shared" si="238"/>
        <v>ORD26005765</v>
      </c>
      <c r="AL1265">
        <f>IF(E1265&lt;&gt;"CAPTURE","",COUNTIF(Orders!$H:$H,AK1265))</f>
        <v>1</v>
      </c>
      <c r="AP1265" t="str">
        <f t="shared" si="239"/>
        <v>Matched to Order</v>
      </c>
      <c r="AQ1265">
        <f>IF(COUNTIF($A$2:A1265,A1265)=1,1,0)</f>
        <v>1</v>
      </c>
    </row>
    <row r="1266" spans="1:43" x14ac:dyDescent="0.3">
      <c r="A1266" t="s">
        <v>13299</v>
      </c>
      <c r="C1266" t="s">
        <v>11372</v>
      </c>
      <c r="D1266" s="1">
        <v>46272</v>
      </c>
      <c r="E1266" t="s">
        <v>11819</v>
      </c>
      <c r="F1266" t="s">
        <v>9</v>
      </c>
      <c r="G1266">
        <v>1799</v>
      </c>
      <c r="H1266">
        <v>0</v>
      </c>
      <c r="I1266">
        <v>0</v>
      </c>
      <c r="J1266">
        <v>1799</v>
      </c>
      <c r="K1266" s="1">
        <v>46274</v>
      </c>
      <c r="L1266" t="s">
        <v>13099</v>
      </c>
      <c r="M1266">
        <f t="shared" si="228"/>
        <v>1</v>
      </c>
      <c r="N1266">
        <f>COUNTIF(Orders!$A:$A,C1266)</f>
        <v>1</v>
      </c>
      <c r="P1266">
        <f>COUNTIF(Orders!$H:$H,UPPER(SUBSTITUTE(TRIM(C1266),"-","")))</f>
        <v>1</v>
      </c>
      <c r="R1266" t="str">
        <f t="shared" si="229"/>
        <v>Matched Order Reference</v>
      </c>
      <c r="S1266">
        <f t="shared" si="230"/>
        <v>1</v>
      </c>
      <c r="V1266" cm="1">
        <f t="array" ref="V1266">IF(E1266&lt;&gt;"CAPTURE",0,SUMPRODUCT((MDR_Rates!$A$2:$A$10=F1266)*(G1266&gt;MDR_Rates!$B$2:$B$10)*((MDR_Rates!$C$2:$C$10="")+(G1266&lt;=MDR_Rates!$C$2:$C$10))*MDR_Rates!$D$2:$D$10))</f>
        <v>0</v>
      </c>
      <c r="W1266">
        <f t="shared" si="231"/>
        <v>0</v>
      </c>
      <c r="X1266">
        <f t="shared" si="232"/>
        <v>0</v>
      </c>
      <c r="Y1266">
        <f t="shared" si="233"/>
        <v>0</v>
      </c>
      <c r="Z1266">
        <f t="shared" si="234"/>
        <v>0</v>
      </c>
      <c r="AG1266" t="str">
        <f t="shared" si="235"/>
        <v/>
      </c>
      <c r="AI1266" t="str">
        <f t="shared" si="236"/>
        <v/>
      </c>
      <c r="AJ1266" t="str">
        <f t="shared" si="237"/>
        <v/>
      </c>
      <c r="AK1266" t="str">
        <f t="shared" si="238"/>
        <v>ORD26005771</v>
      </c>
      <c r="AL1266">
        <f>IF(E1266&lt;&gt;"CAPTURE","",COUNTIF(Orders!$H:$H,AK1266))</f>
        <v>1</v>
      </c>
      <c r="AP1266" t="str">
        <f t="shared" si="239"/>
        <v>Matched to Order</v>
      </c>
      <c r="AQ1266">
        <f>IF(COUNTIF($A$2:A1266,A1266)=1,1,0)</f>
        <v>1</v>
      </c>
    </row>
    <row r="1267" spans="1:43" x14ac:dyDescent="0.3">
      <c r="A1267" t="s">
        <v>13300</v>
      </c>
      <c r="C1267" t="s">
        <v>11493</v>
      </c>
      <c r="D1267" s="1">
        <v>46272</v>
      </c>
      <c r="E1267" t="s">
        <v>11819</v>
      </c>
      <c r="F1267" t="s">
        <v>44</v>
      </c>
      <c r="G1267">
        <v>1799</v>
      </c>
      <c r="H1267">
        <v>34.18</v>
      </c>
      <c r="I1267">
        <v>6.15</v>
      </c>
      <c r="J1267">
        <v>1758.67</v>
      </c>
      <c r="K1267" s="1">
        <v>46274</v>
      </c>
      <c r="L1267" t="s">
        <v>13099</v>
      </c>
      <c r="M1267">
        <f t="shared" si="228"/>
        <v>1</v>
      </c>
      <c r="N1267">
        <f>COUNTIF(Orders!$A:$A,C1267)</f>
        <v>1</v>
      </c>
      <c r="P1267">
        <f>COUNTIF(Orders!$H:$H,UPPER(SUBSTITUTE(TRIM(C1267),"-","")))</f>
        <v>1</v>
      </c>
      <c r="R1267" t="str">
        <f t="shared" si="229"/>
        <v>Matched Order Reference</v>
      </c>
      <c r="S1267">
        <f t="shared" si="230"/>
        <v>1</v>
      </c>
      <c r="V1267" cm="1">
        <f t="array" ref="V1267">IF(E1267&lt;&gt;"CAPTURE",0,SUMPRODUCT((MDR_Rates!$A$2:$A$10=F1267)*(G1267&gt;MDR_Rates!$B$2:$B$10)*((MDR_Rates!$C$2:$C$10="")+(G1267&lt;=MDR_Rates!$C$2:$C$10))*MDR_Rates!$D$2:$D$10))</f>
        <v>1.9</v>
      </c>
      <c r="W1267">
        <f t="shared" si="231"/>
        <v>34.18</v>
      </c>
      <c r="X1267">
        <f t="shared" si="232"/>
        <v>6.15</v>
      </c>
      <c r="Y1267">
        <f t="shared" si="233"/>
        <v>0</v>
      </c>
      <c r="Z1267">
        <f t="shared" si="234"/>
        <v>0</v>
      </c>
      <c r="AG1267" t="str">
        <f t="shared" si="235"/>
        <v/>
      </c>
      <c r="AI1267" t="str">
        <f t="shared" si="236"/>
        <v/>
      </c>
      <c r="AJ1267" t="str">
        <f t="shared" si="237"/>
        <v/>
      </c>
      <c r="AK1267" t="str">
        <f t="shared" si="238"/>
        <v>ORD26005836</v>
      </c>
      <c r="AL1267">
        <f>IF(E1267&lt;&gt;"CAPTURE","",COUNTIF(Orders!$H:$H,AK1267))</f>
        <v>1</v>
      </c>
      <c r="AP1267" t="str">
        <f t="shared" si="239"/>
        <v>Matched to Order</v>
      </c>
      <c r="AQ1267">
        <f>IF(COUNTIF($A$2:A1267,A1267)=1,1,0)</f>
        <v>1</v>
      </c>
    </row>
    <row r="1268" spans="1:43" x14ac:dyDescent="0.3">
      <c r="A1268" t="s">
        <v>13301</v>
      </c>
      <c r="C1268" t="s">
        <v>11520</v>
      </c>
      <c r="D1268" s="1">
        <v>46272</v>
      </c>
      <c r="E1268" t="s">
        <v>11819</v>
      </c>
      <c r="F1268" t="s">
        <v>17</v>
      </c>
      <c r="G1268">
        <v>3998</v>
      </c>
      <c r="H1268">
        <v>63.97</v>
      </c>
      <c r="I1268">
        <v>11.51</v>
      </c>
      <c r="J1268">
        <v>3922.52</v>
      </c>
      <c r="K1268" s="1">
        <v>46274</v>
      </c>
      <c r="L1268" t="s">
        <v>13099</v>
      </c>
      <c r="M1268">
        <f t="shared" si="228"/>
        <v>1</v>
      </c>
      <c r="N1268">
        <f>COUNTIF(Orders!$A:$A,C1268)</f>
        <v>1</v>
      </c>
      <c r="P1268">
        <f>COUNTIF(Orders!$H:$H,UPPER(SUBSTITUTE(TRIM(C1268),"-","")))</f>
        <v>1</v>
      </c>
      <c r="R1268" t="str">
        <f t="shared" si="229"/>
        <v>Matched Order Reference</v>
      </c>
      <c r="S1268">
        <f t="shared" si="230"/>
        <v>1</v>
      </c>
      <c r="V1268" cm="1">
        <f t="array" ref="V1268">IF(E1268&lt;&gt;"CAPTURE",0,SUMPRODUCT((MDR_Rates!$A$2:$A$10=F1268)*(G1268&gt;MDR_Rates!$B$2:$B$10)*((MDR_Rates!$C$2:$C$10="")+(G1268&lt;=MDR_Rates!$C$2:$C$10))*MDR_Rates!$D$2:$D$10))</f>
        <v>1.6</v>
      </c>
      <c r="W1268">
        <f t="shared" si="231"/>
        <v>63.97</v>
      </c>
      <c r="X1268">
        <f t="shared" si="232"/>
        <v>11.51</v>
      </c>
      <c r="Y1268">
        <f t="shared" si="233"/>
        <v>0</v>
      </c>
      <c r="Z1268">
        <f t="shared" si="234"/>
        <v>0</v>
      </c>
      <c r="AG1268" t="str">
        <f t="shared" si="235"/>
        <v/>
      </c>
      <c r="AI1268" t="str">
        <f t="shared" si="236"/>
        <v/>
      </c>
      <c r="AJ1268" t="str">
        <f t="shared" si="237"/>
        <v/>
      </c>
      <c r="AK1268" t="str">
        <f t="shared" si="238"/>
        <v>ORD26005850</v>
      </c>
      <c r="AL1268">
        <f>IF(E1268&lt;&gt;"CAPTURE","",COUNTIF(Orders!$H:$H,AK1268))</f>
        <v>1</v>
      </c>
      <c r="AP1268" t="str">
        <f t="shared" si="239"/>
        <v>Matched to Order</v>
      </c>
      <c r="AQ1268">
        <f>IF(COUNTIF($A$2:A1268,A1268)=1,1,0)</f>
        <v>1</v>
      </c>
    </row>
    <row r="1269" spans="1:43" x14ac:dyDescent="0.3">
      <c r="A1269" t="s">
        <v>13302</v>
      </c>
      <c r="C1269" t="s">
        <v>11587</v>
      </c>
      <c r="D1269" s="1">
        <v>46272</v>
      </c>
      <c r="E1269" t="s">
        <v>11819</v>
      </c>
      <c r="F1269" t="s">
        <v>9</v>
      </c>
      <c r="G1269">
        <v>5998</v>
      </c>
      <c r="H1269">
        <v>17.989999999999998</v>
      </c>
      <c r="I1269">
        <v>3.24</v>
      </c>
      <c r="J1269">
        <v>5976.77</v>
      </c>
      <c r="K1269" s="1">
        <v>46274</v>
      </c>
      <c r="L1269" t="s">
        <v>13099</v>
      </c>
      <c r="M1269">
        <f t="shared" si="228"/>
        <v>1</v>
      </c>
      <c r="N1269">
        <f>COUNTIF(Orders!$A:$A,C1269)</f>
        <v>1</v>
      </c>
      <c r="P1269">
        <f>COUNTIF(Orders!$H:$H,UPPER(SUBSTITUTE(TRIM(C1269),"-","")))</f>
        <v>1</v>
      </c>
      <c r="R1269" t="str">
        <f t="shared" si="229"/>
        <v>Matched Order Reference</v>
      </c>
      <c r="S1269">
        <f t="shared" si="230"/>
        <v>1</v>
      </c>
      <c r="V1269" cm="1">
        <f t="array" ref="V1269">IF(E1269&lt;&gt;"CAPTURE",0,SUMPRODUCT((MDR_Rates!$A$2:$A$10=F1269)*(G1269&gt;MDR_Rates!$B$2:$B$10)*((MDR_Rates!$C$2:$C$10="")+(G1269&lt;=MDR_Rates!$C$2:$C$10))*MDR_Rates!$D$2:$D$10))</f>
        <v>0.3</v>
      </c>
      <c r="W1269">
        <f t="shared" si="231"/>
        <v>17.989999999999998</v>
      </c>
      <c r="X1269">
        <f t="shared" si="232"/>
        <v>3.24</v>
      </c>
      <c r="Y1269">
        <f t="shared" si="233"/>
        <v>0</v>
      </c>
      <c r="Z1269">
        <f t="shared" si="234"/>
        <v>0</v>
      </c>
      <c r="AG1269" t="str">
        <f t="shared" si="235"/>
        <v/>
      </c>
      <c r="AI1269" t="str">
        <f t="shared" si="236"/>
        <v/>
      </c>
      <c r="AJ1269" t="str">
        <f t="shared" si="237"/>
        <v/>
      </c>
      <c r="AK1269" t="str">
        <f t="shared" si="238"/>
        <v>ORD26005887</v>
      </c>
      <c r="AL1269">
        <f>IF(E1269&lt;&gt;"CAPTURE","",COUNTIF(Orders!$H:$H,AK1269))</f>
        <v>1</v>
      </c>
      <c r="AP1269" t="str">
        <f t="shared" si="239"/>
        <v>Matched to Order</v>
      </c>
      <c r="AQ1269">
        <f>IF(COUNTIF($A$2:A1269,A1269)=1,1,0)</f>
        <v>1</v>
      </c>
    </row>
    <row r="1270" spans="1:43" x14ac:dyDescent="0.3">
      <c r="A1270" t="s">
        <v>13303</v>
      </c>
      <c r="C1270" t="s">
        <v>11641</v>
      </c>
      <c r="D1270" s="1">
        <v>46272</v>
      </c>
      <c r="E1270" t="s">
        <v>11819</v>
      </c>
      <c r="F1270" t="s">
        <v>9</v>
      </c>
      <c r="G1270">
        <v>6498</v>
      </c>
      <c r="H1270">
        <v>19.489999999999998</v>
      </c>
      <c r="I1270">
        <v>3.51</v>
      </c>
      <c r="J1270">
        <v>6475</v>
      </c>
      <c r="K1270" s="1">
        <v>46274</v>
      </c>
      <c r="L1270" t="s">
        <v>13099</v>
      </c>
      <c r="M1270">
        <f t="shared" si="228"/>
        <v>1</v>
      </c>
      <c r="N1270">
        <f>COUNTIF(Orders!$A:$A,C1270)</f>
        <v>1</v>
      </c>
      <c r="P1270">
        <f>COUNTIF(Orders!$H:$H,UPPER(SUBSTITUTE(TRIM(C1270),"-","")))</f>
        <v>1</v>
      </c>
      <c r="R1270" t="str">
        <f t="shared" si="229"/>
        <v>Matched Order Reference</v>
      </c>
      <c r="S1270">
        <f t="shared" si="230"/>
        <v>1</v>
      </c>
      <c r="V1270" cm="1">
        <f t="array" ref="V1270">IF(E1270&lt;&gt;"CAPTURE",0,SUMPRODUCT((MDR_Rates!$A$2:$A$10=F1270)*(G1270&gt;MDR_Rates!$B$2:$B$10)*((MDR_Rates!$C$2:$C$10="")+(G1270&lt;=MDR_Rates!$C$2:$C$10))*MDR_Rates!$D$2:$D$10))</f>
        <v>0.3</v>
      </c>
      <c r="W1270">
        <f t="shared" si="231"/>
        <v>19.489999999999998</v>
      </c>
      <c r="X1270">
        <f t="shared" si="232"/>
        <v>3.51</v>
      </c>
      <c r="Y1270">
        <f t="shared" si="233"/>
        <v>0</v>
      </c>
      <c r="Z1270">
        <f t="shared" si="234"/>
        <v>0</v>
      </c>
      <c r="AG1270" t="str">
        <f t="shared" si="235"/>
        <v/>
      </c>
      <c r="AI1270" t="str">
        <f t="shared" si="236"/>
        <v/>
      </c>
      <c r="AJ1270" t="str">
        <f t="shared" si="237"/>
        <v/>
      </c>
      <c r="AK1270" t="str">
        <f t="shared" si="238"/>
        <v>ORD26005914</v>
      </c>
      <c r="AL1270">
        <f>IF(E1270&lt;&gt;"CAPTURE","",COUNTIF(Orders!$H:$H,AK1270))</f>
        <v>1</v>
      </c>
      <c r="AP1270" t="str">
        <f t="shared" si="239"/>
        <v>Matched to Order</v>
      </c>
      <c r="AQ1270">
        <f>IF(COUNTIF($A$2:A1270,A1270)=1,1,0)</f>
        <v>1</v>
      </c>
    </row>
    <row r="1271" spans="1:43" x14ac:dyDescent="0.3">
      <c r="A1271" t="s">
        <v>13304</v>
      </c>
      <c r="C1271" t="s">
        <v>13305</v>
      </c>
      <c r="D1271" s="1">
        <v>46272</v>
      </c>
      <c r="E1271" t="s">
        <v>11819</v>
      </c>
      <c r="F1271" t="s">
        <v>17</v>
      </c>
      <c r="G1271">
        <v>499</v>
      </c>
      <c r="H1271">
        <v>8.98</v>
      </c>
      <c r="I1271">
        <v>1.62</v>
      </c>
      <c r="J1271">
        <v>488.4</v>
      </c>
      <c r="K1271" s="1">
        <v>46274</v>
      </c>
      <c r="L1271" t="s">
        <v>13099</v>
      </c>
      <c r="M1271">
        <f t="shared" si="228"/>
        <v>1</v>
      </c>
      <c r="N1271">
        <f>COUNTIF(Orders!$A:$A,C1271)</f>
        <v>0</v>
      </c>
      <c r="P1271">
        <f>COUNTIF(Orders!$H:$H,UPPER(SUBSTITUTE(TRIM(C1271),"-","")))</f>
        <v>1</v>
      </c>
      <c r="R1271" t="str">
        <f t="shared" si="229"/>
        <v>Matched Order Reference</v>
      </c>
      <c r="S1271">
        <f t="shared" si="230"/>
        <v>1</v>
      </c>
      <c r="V1271" cm="1">
        <f t="array" ref="V1271">IF(E1271&lt;&gt;"CAPTURE",0,SUMPRODUCT((MDR_Rates!$A$2:$A$10=F1271)*(G1271&gt;MDR_Rates!$B$2:$B$10)*((MDR_Rates!$C$2:$C$10="")+(G1271&lt;=MDR_Rates!$C$2:$C$10))*MDR_Rates!$D$2:$D$10))</f>
        <v>1.8</v>
      </c>
      <c r="W1271">
        <f t="shared" si="231"/>
        <v>8.98</v>
      </c>
      <c r="X1271">
        <f t="shared" si="232"/>
        <v>1.62</v>
      </c>
      <c r="Y1271">
        <f t="shared" si="233"/>
        <v>0</v>
      </c>
      <c r="Z1271">
        <f t="shared" si="234"/>
        <v>0</v>
      </c>
      <c r="AG1271" t="str">
        <f t="shared" si="235"/>
        <v/>
      </c>
      <c r="AI1271" t="str">
        <f t="shared" si="236"/>
        <v/>
      </c>
      <c r="AJ1271" t="str">
        <f t="shared" si="237"/>
        <v/>
      </c>
      <c r="AK1271" t="str">
        <f t="shared" si="238"/>
        <v>ORD26005945</v>
      </c>
      <c r="AL1271">
        <f>IF(E1271&lt;&gt;"CAPTURE","",COUNTIF(Orders!$H:$H,AK1271))</f>
        <v>1</v>
      </c>
      <c r="AP1271" t="str">
        <f t="shared" si="239"/>
        <v>Matched to Order</v>
      </c>
      <c r="AQ1271">
        <f>IF(COUNTIF($A$2:A1271,A1271)=1,1,0)</f>
        <v>1</v>
      </c>
    </row>
    <row r="1272" spans="1:43" x14ac:dyDescent="0.3">
      <c r="A1272" t="s">
        <v>13306</v>
      </c>
      <c r="C1272" t="s">
        <v>11716</v>
      </c>
      <c r="D1272" s="1">
        <v>46272</v>
      </c>
      <c r="E1272" t="s">
        <v>11819</v>
      </c>
      <c r="F1272" t="s">
        <v>9</v>
      </c>
      <c r="G1272">
        <v>2499</v>
      </c>
      <c r="H1272">
        <v>7.5</v>
      </c>
      <c r="I1272">
        <v>1.35</v>
      </c>
      <c r="J1272">
        <v>2490.15</v>
      </c>
      <c r="K1272" s="1">
        <v>46274</v>
      </c>
      <c r="L1272" t="s">
        <v>13099</v>
      </c>
      <c r="M1272">
        <f t="shared" si="228"/>
        <v>1</v>
      </c>
      <c r="N1272">
        <f>COUNTIF(Orders!$A:$A,C1272)</f>
        <v>1</v>
      </c>
      <c r="P1272">
        <f>COUNTIF(Orders!$H:$H,UPPER(SUBSTITUTE(TRIM(C1272),"-","")))</f>
        <v>1</v>
      </c>
      <c r="R1272" t="str">
        <f t="shared" si="229"/>
        <v>Matched Order Reference</v>
      </c>
      <c r="S1272">
        <f t="shared" si="230"/>
        <v>1</v>
      </c>
      <c r="V1272" cm="1">
        <f t="array" ref="V1272">IF(E1272&lt;&gt;"CAPTURE",0,SUMPRODUCT((MDR_Rates!$A$2:$A$10=F1272)*(G1272&gt;MDR_Rates!$B$2:$B$10)*((MDR_Rates!$C$2:$C$10="")+(G1272&lt;=MDR_Rates!$C$2:$C$10))*MDR_Rates!$D$2:$D$10))</f>
        <v>0.3</v>
      </c>
      <c r="W1272">
        <f t="shared" si="231"/>
        <v>7.5</v>
      </c>
      <c r="X1272">
        <f t="shared" si="232"/>
        <v>1.35</v>
      </c>
      <c r="Y1272">
        <f t="shared" si="233"/>
        <v>0</v>
      </c>
      <c r="Z1272">
        <f t="shared" si="234"/>
        <v>0</v>
      </c>
      <c r="AG1272" t="str">
        <f t="shared" si="235"/>
        <v/>
      </c>
      <c r="AI1272" t="str">
        <f t="shared" si="236"/>
        <v/>
      </c>
      <c r="AJ1272" t="str">
        <f t="shared" si="237"/>
        <v/>
      </c>
      <c r="AK1272" t="str">
        <f t="shared" si="238"/>
        <v>ORD26005954</v>
      </c>
      <c r="AL1272">
        <f>IF(E1272&lt;&gt;"CAPTURE","",COUNTIF(Orders!$H:$H,AK1272))</f>
        <v>1</v>
      </c>
      <c r="AP1272" t="str">
        <f t="shared" si="239"/>
        <v>Matched to Order</v>
      </c>
      <c r="AQ1272">
        <f>IF(COUNTIF($A$2:A1272,A1272)=1,1,0)</f>
        <v>1</v>
      </c>
    </row>
    <row r="1273" spans="1:43" x14ac:dyDescent="0.3">
      <c r="A1273" t="s">
        <v>13307</v>
      </c>
      <c r="C1273" t="s">
        <v>11772</v>
      </c>
      <c r="D1273" s="1">
        <v>46272</v>
      </c>
      <c r="E1273" t="s">
        <v>11819</v>
      </c>
      <c r="F1273" t="s">
        <v>9</v>
      </c>
      <c r="G1273">
        <v>9297</v>
      </c>
      <c r="H1273">
        <v>27.89</v>
      </c>
      <c r="I1273">
        <v>5.0199999999999996</v>
      </c>
      <c r="J1273">
        <v>9264.09</v>
      </c>
      <c r="K1273" s="1">
        <v>46274</v>
      </c>
      <c r="L1273" t="s">
        <v>13099</v>
      </c>
      <c r="M1273">
        <f t="shared" si="228"/>
        <v>1</v>
      </c>
      <c r="N1273">
        <f>COUNTIF(Orders!$A:$A,C1273)</f>
        <v>1</v>
      </c>
      <c r="P1273">
        <f>COUNTIF(Orders!$H:$H,UPPER(SUBSTITUTE(TRIM(C1273),"-","")))</f>
        <v>1</v>
      </c>
      <c r="R1273" t="str">
        <f t="shared" si="229"/>
        <v>Matched Order Reference</v>
      </c>
      <c r="S1273">
        <f t="shared" si="230"/>
        <v>1</v>
      </c>
      <c r="V1273" cm="1">
        <f t="array" ref="V1273">IF(E1273&lt;&gt;"CAPTURE",0,SUMPRODUCT((MDR_Rates!$A$2:$A$10=F1273)*(G1273&gt;MDR_Rates!$B$2:$B$10)*((MDR_Rates!$C$2:$C$10="")+(G1273&lt;=MDR_Rates!$C$2:$C$10))*MDR_Rates!$D$2:$D$10))</f>
        <v>0.3</v>
      </c>
      <c r="W1273">
        <f t="shared" si="231"/>
        <v>27.89</v>
      </c>
      <c r="X1273">
        <f t="shared" si="232"/>
        <v>5.0199999999999996</v>
      </c>
      <c r="Y1273">
        <f t="shared" si="233"/>
        <v>0</v>
      </c>
      <c r="Z1273">
        <f t="shared" si="234"/>
        <v>0</v>
      </c>
      <c r="AG1273" t="str">
        <f t="shared" si="235"/>
        <v/>
      </c>
      <c r="AI1273" t="str">
        <f t="shared" si="236"/>
        <v/>
      </c>
      <c r="AJ1273" t="str">
        <f t="shared" si="237"/>
        <v/>
      </c>
      <c r="AK1273" t="str">
        <f t="shared" si="238"/>
        <v>ORD26005984</v>
      </c>
      <c r="AL1273">
        <f>IF(E1273&lt;&gt;"CAPTURE","",COUNTIF(Orders!$H:$H,AK1273))</f>
        <v>1</v>
      </c>
      <c r="AP1273" t="str">
        <f t="shared" si="239"/>
        <v>Matched to Order</v>
      </c>
      <c r="AQ1273">
        <f>IF(COUNTIF($A$2:A1273,A1273)=1,1,0)</f>
        <v>1</v>
      </c>
    </row>
    <row r="1274" spans="1:43" x14ac:dyDescent="0.3">
      <c r="A1274" t="s">
        <v>13308</v>
      </c>
      <c r="C1274" t="s">
        <v>13309</v>
      </c>
      <c r="D1274" s="1">
        <v>46272</v>
      </c>
      <c r="E1274" t="s">
        <v>11819</v>
      </c>
      <c r="F1274" t="s">
        <v>33</v>
      </c>
      <c r="G1274">
        <v>1299</v>
      </c>
      <c r="H1274">
        <v>19.489999999999998</v>
      </c>
      <c r="I1274">
        <v>3.51</v>
      </c>
      <c r="J1274">
        <v>1276</v>
      </c>
      <c r="K1274" s="1">
        <v>46274</v>
      </c>
      <c r="L1274" t="s">
        <v>13099</v>
      </c>
      <c r="M1274">
        <f t="shared" si="228"/>
        <v>1</v>
      </c>
      <c r="N1274">
        <f>COUNTIF(Orders!$A:$A,C1274)</f>
        <v>0</v>
      </c>
      <c r="P1274">
        <f>COUNTIF(Orders!$H:$H,UPPER(SUBSTITUTE(TRIM(C1274),"-","")))</f>
        <v>0</v>
      </c>
      <c r="R1274" t="str">
        <f t="shared" si="229"/>
        <v>Unmatched Order Reference</v>
      </c>
      <c r="S1274">
        <f t="shared" si="230"/>
        <v>1</v>
      </c>
      <c r="V1274" cm="1">
        <f t="array" ref="V1274">IF(E1274&lt;&gt;"CAPTURE",0,SUMPRODUCT((MDR_Rates!$A$2:$A$10=F1274)*(G1274&gt;MDR_Rates!$B$2:$B$10)*((MDR_Rates!$C$2:$C$10="")+(G1274&lt;=MDR_Rates!$C$2:$C$10))*MDR_Rates!$D$2:$D$10))</f>
        <v>1.5</v>
      </c>
      <c r="W1274">
        <f t="shared" si="231"/>
        <v>19.489999999999998</v>
      </c>
      <c r="X1274">
        <f t="shared" si="232"/>
        <v>3.51</v>
      </c>
      <c r="Y1274">
        <f t="shared" si="233"/>
        <v>0</v>
      </c>
      <c r="Z1274">
        <f t="shared" si="234"/>
        <v>0</v>
      </c>
      <c r="AG1274" t="str">
        <f t="shared" si="235"/>
        <v/>
      </c>
      <c r="AI1274" t="str">
        <f t="shared" si="236"/>
        <v/>
      </c>
      <c r="AJ1274" t="str">
        <f t="shared" si="237"/>
        <v/>
      </c>
      <c r="AK1274" t="str">
        <f t="shared" si="238"/>
        <v>ORD26006503</v>
      </c>
      <c r="AL1274">
        <f>IF(E1274&lt;&gt;"CAPTURE","",COUNTIF(Orders!$H:$H,AK1274))</f>
        <v>0</v>
      </c>
      <c r="AP1274" t="str">
        <f t="shared" si="239"/>
        <v>Unmatched Order</v>
      </c>
      <c r="AQ1274">
        <f>IF(COUNTIF($A$2:A1274,A1274)=1,1,0)</f>
        <v>1</v>
      </c>
    </row>
    <row r="1275" spans="1:43" x14ac:dyDescent="0.3">
      <c r="A1275" t="s">
        <v>13310</v>
      </c>
      <c r="B1275" t="s">
        <v>11952</v>
      </c>
      <c r="D1275" s="1">
        <v>46272</v>
      </c>
      <c r="E1275" t="s">
        <v>12202</v>
      </c>
      <c r="F1275" t="s">
        <v>9</v>
      </c>
      <c r="G1275">
        <v>2999</v>
      </c>
      <c r="H1275">
        <v>0</v>
      </c>
      <c r="I1275">
        <v>0</v>
      </c>
      <c r="J1275">
        <v>-2999</v>
      </c>
      <c r="K1275" s="1">
        <v>46274</v>
      </c>
      <c r="L1275" t="s">
        <v>13099</v>
      </c>
      <c r="M1275">
        <f t="shared" si="228"/>
        <v>1</v>
      </c>
      <c r="N1275">
        <f>COUNTIF(Orders!$A:$A,C1275)</f>
        <v>0</v>
      </c>
      <c r="P1275">
        <f>COUNTIF(Orders!$H:$H,UPPER(SUBSTITUTE(TRIM(C1275),"-","")))</f>
        <v>1042575</v>
      </c>
      <c r="R1275" t="str">
        <f t="shared" si="229"/>
        <v>Refund</v>
      </c>
      <c r="S1275">
        <f t="shared" si="230"/>
        <v>0</v>
      </c>
      <c r="V1275" cm="1">
        <f t="array" ref="V1275">IF(E1275&lt;&gt;"CAPTURE",0,SUMPRODUCT((MDR_Rates!$A$2:$A$10=F1275)*(G1275&gt;MDR_Rates!$B$2:$B$10)*((MDR_Rates!$C$2:$C$10="")+(G1275&lt;=MDR_Rates!$C$2:$C$10))*MDR_Rates!$D$2:$D$10))</f>
        <v>0</v>
      </c>
      <c r="W1275">
        <f t="shared" si="231"/>
        <v>0</v>
      </c>
      <c r="X1275">
        <f t="shared" si="232"/>
        <v>0</v>
      </c>
      <c r="Y1275">
        <f t="shared" si="233"/>
        <v>0</v>
      </c>
      <c r="Z1275">
        <f t="shared" si="234"/>
        <v>0</v>
      </c>
      <c r="AG1275" t="str">
        <f t="shared" si="235"/>
        <v>Original Capture Found</v>
      </c>
      <c r="AI1275">
        <f t="shared" si="236"/>
        <v>2999</v>
      </c>
      <c r="AJ1275" t="str">
        <f t="shared" si="237"/>
        <v>Full Refund</v>
      </c>
      <c r="AK1275" t="str">
        <f t="shared" si="238"/>
        <v/>
      </c>
      <c r="AL1275" t="str">
        <f>IF(E1275&lt;&gt;"CAPTURE","",COUNTIF(Orders!$H:$H,AK1275))</f>
        <v/>
      </c>
      <c r="AP1275" t="str">
        <f t="shared" si="239"/>
        <v/>
      </c>
      <c r="AQ1275">
        <f>IF(COUNTIF($A$2:A1275,A1275)=1,1,0)</f>
        <v>1</v>
      </c>
    </row>
    <row r="1276" spans="1:43" x14ac:dyDescent="0.3">
      <c r="A1276" t="s">
        <v>13311</v>
      </c>
      <c r="B1276" t="s">
        <v>12987</v>
      </c>
      <c r="D1276" s="1">
        <v>46272</v>
      </c>
      <c r="E1276" t="s">
        <v>12202</v>
      </c>
      <c r="F1276" t="s">
        <v>9</v>
      </c>
      <c r="G1276">
        <v>8498</v>
      </c>
      <c r="H1276">
        <v>0</v>
      </c>
      <c r="I1276">
        <v>0</v>
      </c>
      <c r="J1276">
        <v>-8498</v>
      </c>
      <c r="K1276" s="1">
        <v>46274</v>
      </c>
      <c r="L1276" t="s">
        <v>13099</v>
      </c>
      <c r="M1276">
        <f t="shared" si="228"/>
        <v>1</v>
      </c>
      <c r="N1276">
        <f>COUNTIF(Orders!$A:$A,C1276)</f>
        <v>0</v>
      </c>
      <c r="P1276">
        <f>COUNTIF(Orders!$H:$H,UPPER(SUBSTITUTE(TRIM(C1276),"-","")))</f>
        <v>1042575</v>
      </c>
      <c r="R1276" t="str">
        <f t="shared" si="229"/>
        <v>Refund</v>
      </c>
      <c r="S1276">
        <f t="shared" si="230"/>
        <v>0</v>
      </c>
      <c r="V1276" cm="1">
        <f t="array" ref="V1276">IF(E1276&lt;&gt;"CAPTURE",0,SUMPRODUCT((MDR_Rates!$A$2:$A$10=F1276)*(G1276&gt;MDR_Rates!$B$2:$B$10)*((MDR_Rates!$C$2:$C$10="")+(G1276&lt;=MDR_Rates!$C$2:$C$10))*MDR_Rates!$D$2:$D$10))</f>
        <v>0</v>
      </c>
      <c r="W1276">
        <f t="shared" si="231"/>
        <v>0</v>
      </c>
      <c r="X1276">
        <f t="shared" si="232"/>
        <v>0</v>
      </c>
      <c r="Y1276">
        <f t="shared" si="233"/>
        <v>0</v>
      </c>
      <c r="Z1276">
        <f t="shared" si="234"/>
        <v>0</v>
      </c>
      <c r="AG1276" t="str">
        <f t="shared" si="235"/>
        <v>Original Capture Found</v>
      </c>
      <c r="AI1276">
        <f t="shared" si="236"/>
        <v>8498</v>
      </c>
      <c r="AJ1276" t="str">
        <f t="shared" si="237"/>
        <v>Full Refund</v>
      </c>
      <c r="AK1276" t="str">
        <f t="shared" si="238"/>
        <v/>
      </c>
      <c r="AL1276" t="str">
        <f>IF(E1276&lt;&gt;"CAPTURE","",COUNTIF(Orders!$H:$H,AK1276))</f>
        <v/>
      </c>
      <c r="AP1276" t="str">
        <f t="shared" si="239"/>
        <v/>
      </c>
      <c r="AQ1276">
        <f>IF(COUNTIF($A$2:A1276,A1276)=1,1,0)</f>
        <v>1</v>
      </c>
    </row>
    <row r="1277" spans="1:43" x14ac:dyDescent="0.3">
      <c r="A1277" t="s">
        <v>13312</v>
      </c>
      <c r="B1277" t="s">
        <v>11950</v>
      </c>
      <c r="D1277" s="1">
        <v>46272</v>
      </c>
      <c r="E1277" t="s">
        <v>12202</v>
      </c>
      <c r="F1277" t="s">
        <v>17</v>
      </c>
      <c r="G1277">
        <v>2499</v>
      </c>
      <c r="H1277">
        <v>0</v>
      </c>
      <c r="I1277">
        <v>0</v>
      </c>
      <c r="J1277">
        <v>-2499</v>
      </c>
      <c r="K1277" s="1">
        <v>46274</v>
      </c>
      <c r="L1277" t="s">
        <v>13099</v>
      </c>
      <c r="M1277">
        <f t="shared" si="228"/>
        <v>1</v>
      </c>
      <c r="N1277">
        <f>COUNTIF(Orders!$A:$A,C1277)</f>
        <v>0</v>
      </c>
      <c r="P1277">
        <f>COUNTIF(Orders!$H:$H,UPPER(SUBSTITUTE(TRIM(C1277),"-","")))</f>
        <v>1042575</v>
      </c>
      <c r="R1277" t="str">
        <f t="shared" si="229"/>
        <v>Refund</v>
      </c>
      <c r="S1277">
        <f t="shared" si="230"/>
        <v>0</v>
      </c>
      <c r="V1277" cm="1">
        <f t="array" ref="V1277">IF(E1277&lt;&gt;"CAPTURE",0,SUMPRODUCT((MDR_Rates!$A$2:$A$10=F1277)*(G1277&gt;MDR_Rates!$B$2:$B$10)*((MDR_Rates!$C$2:$C$10="")+(G1277&lt;=MDR_Rates!$C$2:$C$10))*MDR_Rates!$D$2:$D$10))</f>
        <v>0</v>
      </c>
      <c r="W1277">
        <f t="shared" si="231"/>
        <v>0</v>
      </c>
      <c r="X1277">
        <f t="shared" si="232"/>
        <v>0</v>
      </c>
      <c r="Y1277">
        <f t="shared" si="233"/>
        <v>0</v>
      </c>
      <c r="Z1277">
        <f t="shared" si="234"/>
        <v>0</v>
      </c>
      <c r="AG1277" t="str">
        <f t="shared" si="235"/>
        <v>Original Capture Found</v>
      </c>
      <c r="AI1277">
        <f t="shared" si="236"/>
        <v>2499</v>
      </c>
      <c r="AJ1277" t="str">
        <f t="shared" si="237"/>
        <v>Full Refund</v>
      </c>
      <c r="AK1277" t="str">
        <f t="shared" si="238"/>
        <v/>
      </c>
      <c r="AL1277" t="str">
        <f>IF(E1277&lt;&gt;"CAPTURE","",COUNTIF(Orders!$H:$H,AK1277))</f>
        <v/>
      </c>
      <c r="AP1277" t="str">
        <f t="shared" si="239"/>
        <v/>
      </c>
      <c r="AQ1277">
        <f>IF(COUNTIF($A$2:A1277,A1277)=1,1,0)</f>
        <v>1</v>
      </c>
    </row>
    <row r="1278" spans="1:43" x14ac:dyDescent="0.3">
      <c r="A1278" t="s">
        <v>13313</v>
      </c>
      <c r="B1278" t="s">
        <v>12036</v>
      </c>
      <c r="D1278" s="1">
        <v>46272</v>
      </c>
      <c r="E1278" t="s">
        <v>12202</v>
      </c>
      <c r="F1278" t="s">
        <v>9</v>
      </c>
      <c r="G1278">
        <v>1798</v>
      </c>
      <c r="H1278">
        <v>0</v>
      </c>
      <c r="I1278">
        <v>0</v>
      </c>
      <c r="J1278">
        <v>-1798</v>
      </c>
      <c r="K1278" s="1">
        <v>46274</v>
      </c>
      <c r="L1278" t="s">
        <v>13099</v>
      </c>
      <c r="M1278">
        <f t="shared" si="228"/>
        <v>1</v>
      </c>
      <c r="N1278">
        <f>COUNTIF(Orders!$A:$A,C1278)</f>
        <v>0</v>
      </c>
      <c r="P1278">
        <f>COUNTIF(Orders!$H:$H,UPPER(SUBSTITUTE(TRIM(C1278),"-","")))</f>
        <v>1042575</v>
      </c>
      <c r="R1278" t="str">
        <f t="shared" si="229"/>
        <v>Refund</v>
      </c>
      <c r="S1278">
        <f t="shared" si="230"/>
        <v>0</v>
      </c>
      <c r="V1278" cm="1">
        <f t="array" ref="V1278">IF(E1278&lt;&gt;"CAPTURE",0,SUMPRODUCT((MDR_Rates!$A$2:$A$10=F1278)*(G1278&gt;MDR_Rates!$B$2:$B$10)*((MDR_Rates!$C$2:$C$10="")+(G1278&lt;=MDR_Rates!$C$2:$C$10))*MDR_Rates!$D$2:$D$10))</f>
        <v>0</v>
      </c>
      <c r="W1278">
        <f t="shared" si="231"/>
        <v>0</v>
      </c>
      <c r="X1278">
        <f t="shared" si="232"/>
        <v>0</v>
      </c>
      <c r="Y1278">
        <f t="shared" si="233"/>
        <v>0</v>
      </c>
      <c r="Z1278">
        <f t="shared" si="234"/>
        <v>0</v>
      </c>
      <c r="AG1278" t="str">
        <f t="shared" si="235"/>
        <v>Original Capture Found</v>
      </c>
      <c r="AI1278">
        <f t="shared" si="236"/>
        <v>1798</v>
      </c>
      <c r="AJ1278" t="str">
        <f t="shared" si="237"/>
        <v>Full Refund</v>
      </c>
      <c r="AK1278" t="str">
        <f t="shared" si="238"/>
        <v/>
      </c>
      <c r="AL1278" t="str">
        <f>IF(E1278&lt;&gt;"CAPTURE","",COUNTIF(Orders!$H:$H,AK1278))</f>
        <v/>
      </c>
      <c r="AP1278" t="str">
        <f t="shared" si="239"/>
        <v/>
      </c>
      <c r="AQ1278">
        <f>IF(COUNTIF($A$2:A1278,A1278)=1,1,0)</f>
        <v>1</v>
      </c>
    </row>
    <row r="1279" spans="1:43" x14ac:dyDescent="0.3">
      <c r="A1279" t="s">
        <v>13314</v>
      </c>
      <c r="B1279" t="s">
        <v>13091</v>
      </c>
      <c r="D1279" s="1">
        <v>46272</v>
      </c>
      <c r="E1279" t="s">
        <v>12202</v>
      </c>
      <c r="F1279" t="s">
        <v>9</v>
      </c>
      <c r="G1279">
        <v>4298</v>
      </c>
      <c r="H1279">
        <v>0</v>
      </c>
      <c r="I1279">
        <v>0</v>
      </c>
      <c r="J1279">
        <v>-4298</v>
      </c>
      <c r="K1279" s="1">
        <v>46274</v>
      </c>
      <c r="L1279" t="s">
        <v>13099</v>
      </c>
      <c r="M1279">
        <f t="shared" si="228"/>
        <v>1</v>
      </c>
      <c r="N1279">
        <f>COUNTIF(Orders!$A:$A,C1279)</f>
        <v>0</v>
      </c>
      <c r="P1279">
        <f>COUNTIF(Orders!$H:$H,UPPER(SUBSTITUTE(TRIM(C1279),"-","")))</f>
        <v>1042575</v>
      </c>
      <c r="R1279" t="str">
        <f t="shared" si="229"/>
        <v>Refund</v>
      </c>
      <c r="S1279">
        <f t="shared" si="230"/>
        <v>0</v>
      </c>
      <c r="V1279" cm="1">
        <f t="array" ref="V1279">IF(E1279&lt;&gt;"CAPTURE",0,SUMPRODUCT((MDR_Rates!$A$2:$A$10=F1279)*(G1279&gt;MDR_Rates!$B$2:$B$10)*((MDR_Rates!$C$2:$C$10="")+(G1279&lt;=MDR_Rates!$C$2:$C$10))*MDR_Rates!$D$2:$D$10))</f>
        <v>0</v>
      </c>
      <c r="W1279">
        <f t="shared" si="231"/>
        <v>0</v>
      </c>
      <c r="X1279">
        <f t="shared" si="232"/>
        <v>0</v>
      </c>
      <c r="Y1279">
        <f t="shared" si="233"/>
        <v>0</v>
      </c>
      <c r="Z1279">
        <f t="shared" si="234"/>
        <v>0</v>
      </c>
      <c r="AG1279" t="str">
        <f t="shared" si="235"/>
        <v>Original Capture Found</v>
      </c>
      <c r="AI1279">
        <f t="shared" si="236"/>
        <v>4298</v>
      </c>
      <c r="AJ1279" t="str">
        <f t="shared" si="237"/>
        <v>Full Refund</v>
      </c>
      <c r="AK1279" t="str">
        <f t="shared" si="238"/>
        <v/>
      </c>
      <c r="AL1279" t="str">
        <f>IF(E1279&lt;&gt;"CAPTURE","",COUNTIF(Orders!$H:$H,AK1279))</f>
        <v/>
      </c>
      <c r="AP1279" t="str">
        <f t="shared" si="239"/>
        <v/>
      </c>
      <c r="AQ1279">
        <f>IF(COUNTIF($A$2:A1279,A1279)=1,1,0)</f>
        <v>1</v>
      </c>
    </row>
    <row r="1280" spans="1:43" x14ac:dyDescent="0.3">
      <c r="A1280" t="s">
        <v>13315</v>
      </c>
      <c r="B1280" t="s">
        <v>12406</v>
      </c>
      <c r="D1280" s="1">
        <v>46272</v>
      </c>
      <c r="E1280" t="s">
        <v>12202</v>
      </c>
      <c r="F1280" t="s">
        <v>9</v>
      </c>
      <c r="G1280">
        <v>799</v>
      </c>
      <c r="H1280">
        <v>0</v>
      </c>
      <c r="I1280">
        <v>0</v>
      </c>
      <c r="J1280">
        <v>-799</v>
      </c>
      <c r="K1280" s="1">
        <v>46274</v>
      </c>
      <c r="L1280" t="s">
        <v>13099</v>
      </c>
      <c r="M1280">
        <f t="shared" si="228"/>
        <v>1</v>
      </c>
      <c r="N1280">
        <f>COUNTIF(Orders!$A:$A,C1280)</f>
        <v>0</v>
      </c>
      <c r="P1280">
        <f>COUNTIF(Orders!$H:$H,UPPER(SUBSTITUTE(TRIM(C1280),"-","")))</f>
        <v>1042575</v>
      </c>
      <c r="R1280" t="str">
        <f t="shared" si="229"/>
        <v>Refund</v>
      </c>
      <c r="S1280">
        <f t="shared" si="230"/>
        <v>0</v>
      </c>
      <c r="V1280" cm="1">
        <f t="array" ref="V1280">IF(E1280&lt;&gt;"CAPTURE",0,SUMPRODUCT((MDR_Rates!$A$2:$A$10=F1280)*(G1280&gt;MDR_Rates!$B$2:$B$10)*((MDR_Rates!$C$2:$C$10="")+(G1280&lt;=MDR_Rates!$C$2:$C$10))*MDR_Rates!$D$2:$D$10))</f>
        <v>0</v>
      </c>
      <c r="W1280">
        <f t="shared" si="231"/>
        <v>0</v>
      </c>
      <c r="X1280">
        <f t="shared" si="232"/>
        <v>0</v>
      </c>
      <c r="Y1280">
        <f t="shared" si="233"/>
        <v>0</v>
      </c>
      <c r="Z1280">
        <f t="shared" si="234"/>
        <v>0</v>
      </c>
      <c r="AG1280" t="str">
        <f t="shared" si="235"/>
        <v>Original Capture Found</v>
      </c>
      <c r="AI1280">
        <f t="shared" si="236"/>
        <v>799</v>
      </c>
      <c r="AJ1280" t="str">
        <f t="shared" si="237"/>
        <v>Full Refund</v>
      </c>
      <c r="AK1280" t="str">
        <f t="shared" si="238"/>
        <v/>
      </c>
      <c r="AL1280" t="str">
        <f>IF(E1280&lt;&gt;"CAPTURE","",COUNTIF(Orders!$H:$H,AK1280))</f>
        <v/>
      </c>
      <c r="AP1280" t="str">
        <f t="shared" si="239"/>
        <v/>
      </c>
      <c r="AQ1280">
        <f>IF(COUNTIF($A$2:A1280,A1280)=1,1,0)</f>
        <v>1</v>
      </c>
    </row>
    <row r="1281" spans="1:43" x14ac:dyDescent="0.3">
      <c r="A1281" t="s">
        <v>13316</v>
      </c>
      <c r="B1281" t="s">
        <v>12934</v>
      </c>
      <c r="D1281" s="1">
        <v>46272</v>
      </c>
      <c r="E1281" t="s">
        <v>12202</v>
      </c>
      <c r="F1281" t="s">
        <v>9</v>
      </c>
      <c r="G1281">
        <v>5097</v>
      </c>
      <c r="H1281">
        <v>0</v>
      </c>
      <c r="I1281">
        <v>0</v>
      </c>
      <c r="J1281">
        <v>-5097</v>
      </c>
      <c r="K1281" s="1">
        <v>46274</v>
      </c>
      <c r="L1281" t="s">
        <v>13099</v>
      </c>
      <c r="M1281">
        <f t="shared" si="228"/>
        <v>1</v>
      </c>
      <c r="N1281">
        <f>COUNTIF(Orders!$A:$A,C1281)</f>
        <v>0</v>
      </c>
      <c r="P1281">
        <f>COUNTIF(Orders!$H:$H,UPPER(SUBSTITUTE(TRIM(C1281),"-","")))</f>
        <v>1042575</v>
      </c>
      <c r="R1281" t="str">
        <f t="shared" si="229"/>
        <v>Refund</v>
      </c>
      <c r="S1281">
        <f t="shared" si="230"/>
        <v>0</v>
      </c>
      <c r="V1281" cm="1">
        <f t="array" ref="V1281">IF(E1281&lt;&gt;"CAPTURE",0,SUMPRODUCT((MDR_Rates!$A$2:$A$10=F1281)*(G1281&gt;MDR_Rates!$B$2:$B$10)*((MDR_Rates!$C$2:$C$10="")+(G1281&lt;=MDR_Rates!$C$2:$C$10))*MDR_Rates!$D$2:$D$10))</f>
        <v>0</v>
      </c>
      <c r="W1281">
        <f t="shared" si="231"/>
        <v>0</v>
      </c>
      <c r="X1281">
        <f t="shared" si="232"/>
        <v>0</v>
      </c>
      <c r="Y1281">
        <f t="shared" si="233"/>
        <v>0</v>
      </c>
      <c r="Z1281">
        <f t="shared" si="234"/>
        <v>0</v>
      </c>
      <c r="AG1281" t="str">
        <f t="shared" si="235"/>
        <v>Original Capture Found</v>
      </c>
      <c r="AI1281">
        <f t="shared" si="236"/>
        <v>5097</v>
      </c>
      <c r="AJ1281" t="str">
        <f t="shared" si="237"/>
        <v>Full Refund</v>
      </c>
      <c r="AK1281" t="str">
        <f t="shared" si="238"/>
        <v/>
      </c>
      <c r="AL1281" t="str">
        <f>IF(E1281&lt;&gt;"CAPTURE","",COUNTIF(Orders!$H:$H,AK1281))</f>
        <v/>
      </c>
      <c r="AP1281" t="str">
        <f t="shared" si="239"/>
        <v/>
      </c>
      <c r="AQ1281">
        <f>IF(COUNTIF($A$2:A1281,A1281)=1,1,0)</f>
        <v>1</v>
      </c>
    </row>
    <row r="1282" spans="1:43" x14ac:dyDescent="0.3">
      <c r="A1282" t="s">
        <v>13317</v>
      </c>
      <c r="B1282" t="s">
        <v>12342</v>
      </c>
      <c r="D1282" s="1">
        <v>46272</v>
      </c>
      <c r="E1282" t="s">
        <v>12202</v>
      </c>
      <c r="F1282" t="s">
        <v>17</v>
      </c>
      <c r="G1282">
        <v>3298</v>
      </c>
      <c r="H1282">
        <v>0</v>
      </c>
      <c r="I1282">
        <v>0</v>
      </c>
      <c r="J1282">
        <v>-3298</v>
      </c>
      <c r="K1282" s="1">
        <v>46274</v>
      </c>
      <c r="L1282" t="s">
        <v>13099</v>
      </c>
      <c r="M1282">
        <f t="shared" si="228"/>
        <v>1</v>
      </c>
      <c r="N1282">
        <f>COUNTIF(Orders!$A:$A,C1282)</f>
        <v>0</v>
      </c>
      <c r="P1282">
        <f>COUNTIF(Orders!$H:$H,UPPER(SUBSTITUTE(TRIM(C1282),"-","")))</f>
        <v>1042575</v>
      </c>
      <c r="R1282" t="str">
        <f t="shared" si="229"/>
        <v>Refund</v>
      </c>
      <c r="S1282">
        <f t="shared" si="230"/>
        <v>0</v>
      </c>
      <c r="V1282" cm="1">
        <f t="array" ref="V1282">IF(E1282&lt;&gt;"CAPTURE",0,SUMPRODUCT((MDR_Rates!$A$2:$A$10=F1282)*(G1282&gt;MDR_Rates!$B$2:$B$10)*((MDR_Rates!$C$2:$C$10="")+(G1282&lt;=MDR_Rates!$C$2:$C$10))*MDR_Rates!$D$2:$D$10))</f>
        <v>0</v>
      </c>
      <c r="W1282">
        <f t="shared" si="231"/>
        <v>0</v>
      </c>
      <c r="X1282">
        <f t="shared" si="232"/>
        <v>0</v>
      </c>
      <c r="Y1282">
        <f t="shared" si="233"/>
        <v>0</v>
      </c>
      <c r="Z1282">
        <f t="shared" si="234"/>
        <v>0</v>
      </c>
      <c r="AG1282" t="str">
        <f t="shared" si="235"/>
        <v>Original Capture Found</v>
      </c>
      <c r="AI1282">
        <f t="shared" si="236"/>
        <v>3298</v>
      </c>
      <c r="AJ1282" t="str">
        <f t="shared" si="237"/>
        <v>Full Refund</v>
      </c>
      <c r="AK1282" t="str">
        <f t="shared" si="238"/>
        <v/>
      </c>
      <c r="AL1282" t="str">
        <f>IF(E1282&lt;&gt;"CAPTURE","",COUNTIF(Orders!$H:$H,AK1282))</f>
        <v/>
      </c>
      <c r="AP1282" t="str">
        <f t="shared" si="239"/>
        <v/>
      </c>
      <c r="AQ1282">
        <f>IF(COUNTIF($A$2:A1282,A1282)=1,1,0)</f>
        <v>1</v>
      </c>
    </row>
    <row r="1283" spans="1:43" x14ac:dyDescent="0.3">
      <c r="A1283" t="s">
        <v>13318</v>
      </c>
      <c r="B1283" t="s">
        <v>11878</v>
      </c>
      <c r="D1283" s="1">
        <v>46272</v>
      </c>
      <c r="E1283" t="s">
        <v>12202</v>
      </c>
      <c r="F1283" t="s">
        <v>17</v>
      </c>
      <c r="G1283">
        <v>1648</v>
      </c>
      <c r="H1283">
        <v>0</v>
      </c>
      <c r="I1283">
        <v>0</v>
      </c>
      <c r="J1283">
        <v>-1648</v>
      </c>
      <c r="K1283" s="1">
        <v>46274</v>
      </c>
      <c r="L1283" t="s">
        <v>13099</v>
      </c>
      <c r="M1283">
        <f t="shared" ref="M1283:M1346" si="240">COUNTIF($A:$A,A1283)</f>
        <v>1</v>
      </c>
      <c r="N1283">
        <f>COUNTIF(Orders!$A:$A,C1283)</f>
        <v>0</v>
      </c>
      <c r="P1283">
        <f>COUNTIF(Orders!$H:$H,UPPER(SUBSTITUTE(TRIM(C1283),"-","")))</f>
        <v>1042575</v>
      </c>
      <c r="R1283" t="str">
        <f t="shared" ref="R1283:R1346" si="241">IF(E1283="REFUND","Refund",IF(P1283=0,"Unmatched Order Reference","Matched Order Reference"))</f>
        <v>Refund</v>
      </c>
      <c r="S1283">
        <f t="shared" ref="S1283:S1346" si="242">COUNTIFS($C$2:$C$5753,C1283,$E$2:$E$5753,"CAPTURE")</f>
        <v>0</v>
      </c>
      <c r="V1283" cm="1">
        <f t="array" ref="V1283">IF(E1283&lt;&gt;"CAPTURE",0,SUMPRODUCT((MDR_Rates!$A$2:$A$10=F1283)*(G1283&gt;MDR_Rates!$B$2:$B$10)*((MDR_Rates!$C$2:$C$10="")+(G1283&lt;=MDR_Rates!$C$2:$C$10))*MDR_Rates!$D$2:$D$10))</f>
        <v>0</v>
      </c>
      <c r="W1283">
        <f t="shared" ref="W1283:W1346" si="243">IF(E1283&lt;&gt;"CAPTURE",0,ROUND(G1283*V1283/100,2))</f>
        <v>0</v>
      </c>
      <c r="X1283">
        <f t="shared" ref="X1283:X1346" si="244">IF(E1283&lt;&gt;"CAPTURE",0,ROUND(W1283*18/100,2))</f>
        <v>0</v>
      </c>
      <c r="Y1283">
        <f t="shared" ref="Y1283:Y1346" si="245">IF(E1283&lt;&gt;"CAPTURE",0,ROUND(H1283-W1283,2))</f>
        <v>0</v>
      </c>
      <c r="Z1283">
        <f t="shared" ref="Z1283:Z1346" si="246">IF(E1283&lt;&gt;"CAPTURE",0,ROUND(I1283-X1283,2))</f>
        <v>0</v>
      </c>
      <c r="AG1283" t="str">
        <f t="shared" ref="AG1283:AG1346" si="247">IF(E1283&lt;&gt;"REFUND","",IF(COUNTIFS($A:$A,B1283,$E:$E,"CAPTURE")=0,"Missing Original Capture","Original Capture Found"))</f>
        <v>Original Capture Found</v>
      </c>
      <c r="AI1283">
        <f t="shared" ref="AI1283:AI1346" si="248">IF(E1283="REFUND",_xlfn.MAXIFS($G:$G,$A:$A,B1283,$E:$E,"CAPTURE"),"")</f>
        <v>1648</v>
      </c>
      <c r="AJ1283" t="str">
        <f t="shared" ref="AJ1283:AJ1346" si="249">IF(E1283&lt;&gt;"REFUND","",IF(G1283&gt;AI1283,"Refund Exceeds Capture",IF(ABS(G1283-AI1283)&lt;0.01,"Full Refund","Partial Refund")))</f>
        <v>Full Refund</v>
      </c>
      <c r="AK1283" t="str">
        <f t="shared" ref="AK1283:AK1346" si="250">UPPER(SUBSTITUTE(TRIM(C1283),"-",""))</f>
        <v/>
      </c>
      <c r="AL1283" t="str">
        <f>IF(E1283&lt;&gt;"CAPTURE","",COUNTIF(Orders!$H:$H,AK1283))</f>
        <v/>
      </c>
      <c r="AP1283" t="str">
        <f t="shared" ref="AP1283:AP1346" si="251">IF(E1283&lt;&gt;"CAPTURE","",IF(M1283&gt;1,"Duplicate ID - Review",IF(AL1283=0,"Unmatched Order",IF(AL1283=1,"Matched to Order","Multiple Order Matches"))))</f>
        <v/>
      </c>
      <c r="AQ1283">
        <f>IF(COUNTIF($A$2:A1283,A1283)=1,1,0)</f>
        <v>1</v>
      </c>
    </row>
    <row r="1284" spans="1:43" x14ac:dyDescent="0.3">
      <c r="A1284" t="s">
        <v>13319</v>
      </c>
      <c r="C1284" t="s">
        <v>39</v>
      </c>
      <c r="D1284" s="1">
        <v>46273</v>
      </c>
      <c r="E1284" t="s">
        <v>11819</v>
      </c>
      <c r="F1284" t="s">
        <v>9</v>
      </c>
      <c r="G1284">
        <v>13997</v>
      </c>
      <c r="H1284">
        <v>41.99</v>
      </c>
      <c r="I1284">
        <v>7.56</v>
      </c>
      <c r="J1284">
        <v>13947.45</v>
      </c>
      <c r="K1284" s="1">
        <v>46275</v>
      </c>
      <c r="L1284" t="s">
        <v>13320</v>
      </c>
      <c r="M1284">
        <f t="shared" si="240"/>
        <v>1</v>
      </c>
      <c r="N1284">
        <f>COUNTIF(Orders!$A:$A,C1284)</f>
        <v>1</v>
      </c>
      <c r="P1284">
        <f>COUNTIF(Orders!$H:$H,UPPER(SUBSTITUTE(TRIM(C1284),"-","")))</f>
        <v>1</v>
      </c>
      <c r="R1284" t="str">
        <f t="shared" si="241"/>
        <v>Matched Order Reference</v>
      </c>
      <c r="S1284">
        <f t="shared" si="242"/>
        <v>1</v>
      </c>
      <c r="V1284" cm="1">
        <f t="array" ref="V1284">IF(E1284&lt;&gt;"CAPTURE",0,SUMPRODUCT((MDR_Rates!$A$2:$A$10=F1284)*(G1284&gt;MDR_Rates!$B$2:$B$10)*((MDR_Rates!$C$2:$C$10="")+(G1284&lt;=MDR_Rates!$C$2:$C$10))*MDR_Rates!$D$2:$D$10))</f>
        <v>0.3</v>
      </c>
      <c r="W1284">
        <f t="shared" si="243"/>
        <v>41.99</v>
      </c>
      <c r="X1284">
        <f t="shared" si="244"/>
        <v>7.56</v>
      </c>
      <c r="Y1284">
        <f t="shared" si="245"/>
        <v>0</v>
      </c>
      <c r="Z1284">
        <f t="shared" si="246"/>
        <v>0</v>
      </c>
      <c r="AG1284" t="str">
        <f t="shared" si="247"/>
        <v/>
      </c>
      <c r="AI1284" t="str">
        <f t="shared" si="248"/>
        <v/>
      </c>
      <c r="AJ1284" t="str">
        <f t="shared" si="249"/>
        <v/>
      </c>
      <c r="AK1284" t="str">
        <f t="shared" si="250"/>
        <v>ORD26000012</v>
      </c>
      <c r="AL1284">
        <f>IF(E1284&lt;&gt;"CAPTURE","",COUNTIF(Orders!$H:$H,AK1284))</f>
        <v>1</v>
      </c>
      <c r="AP1284" t="str">
        <f t="shared" si="251"/>
        <v>Matched to Order</v>
      </c>
      <c r="AQ1284">
        <f>IF(COUNTIF($A$2:A1284,A1284)=1,1,0)</f>
        <v>1</v>
      </c>
    </row>
    <row r="1285" spans="1:43" x14ac:dyDescent="0.3">
      <c r="A1285" t="s">
        <v>13321</v>
      </c>
      <c r="C1285" t="s">
        <v>63</v>
      </c>
      <c r="D1285" s="1">
        <v>46273</v>
      </c>
      <c r="E1285" t="s">
        <v>11819</v>
      </c>
      <c r="F1285" t="s">
        <v>9</v>
      </c>
      <c r="G1285">
        <v>999</v>
      </c>
      <c r="H1285">
        <v>0</v>
      </c>
      <c r="I1285">
        <v>0</v>
      </c>
      <c r="J1285">
        <v>999</v>
      </c>
      <c r="K1285" s="1">
        <v>46275</v>
      </c>
      <c r="L1285" t="s">
        <v>13320</v>
      </c>
      <c r="M1285">
        <f t="shared" si="240"/>
        <v>1</v>
      </c>
      <c r="N1285">
        <f>COUNTIF(Orders!$A:$A,C1285)</f>
        <v>1</v>
      </c>
      <c r="P1285">
        <f>COUNTIF(Orders!$H:$H,UPPER(SUBSTITUTE(TRIM(C1285),"-","")))</f>
        <v>1</v>
      </c>
      <c r="R1285" t="str">
        <f t="shared" si="241"/>
        <v>Matched Order Reference</v>
      </c>
      <c r="S1285">
        <f t="shared" si="242"/>
        <v>1</v>
      </c>
      <c r="V1285" cm="1">
        <f t="array" ref="V1285">IF(E1285&lt;&gt;"CAPTURE",0,SUMPRODUCT((MDR_Rates!$A$2:$A$10=F1285)*(G1285&gt;MDR_Rates!$B$2:$B$10)*((MDR_Rates!$C$2:$C$10="")+(G1285&lt;=MDR_Rates!$C$2:$C$10))*MDR_Rates!$D$2:$D$10))</f>
        <v>0</v>
      </c>
      <c r="W1285">
        <f t="shared" si="243"/>
        <v>0</v>
      </c>
      <c r="X1285">
        <f t="shared" si="244"/>
        <v>0</v>
      </c>
      <c r="Y1285">
        <f t="shared" si="245"/>
        <v>0</v>
      </c>
      <c r="Z1285">
        <f t="shared" si="246"/>
        <v>0</v>
      </c>
      <c r="AG1285" t="str">
        <f t="shared" si="247"/>
        <v/>
      </c>
      <c r="AI1285" t="str">
        <f t="shared" si="248"/>
        <v/>
      </c>
      <c r="AJ1285" t="str">
        <f t="shared" si="249"/>
        <v/>
      </c>
      <c r="AK1285" t="str">
        <f t="shared" si="250"/>
        <v>ORD26000022</v>
      </c>
      <c r="AL1285">
        <f>IF(E1285&lt;&gt;"CAPTURE","",COUNTIF(Orders!$H:$H,AK1285))</f>
        <v>1</v>
      </c>
      <c r="AP1285" t="str">
        <f t="shared" si="251"/>
        <v>Matched to Order</v>
      </c>
      <c r="AQ1285">
        <f>IF(COUNTIF($A$2:A1285,A1285)=1,1,0)</f>
        <v>1</v>
      </c>
    </row>
    <row r="1286" spans="1:43" x14ac:dyDescent="0.3">
      <c r="A1286" t="s">
        <v>13322</v>
      </c>
      <c r="C1286" t="s">
        <v>79</v>
      </c>
      <c r="D1286" s="1">
        <v>46273</v>
      </c>
      <c r="E1286" t="s">
        <v>11819</v>
      </c>
      <c r="F1286" t="s">
        <v>17</v>
      </c>
      <c r="G1286">
        <v>898</v>
      </c>
      <c r="H1286">
        <v>16.16</v>
      </c>
      <c r="I1286">
        <v>2.91</v>
      </c>
      <c r="J1286">
        <v>878.93</v>
      </c>
      <c r="K1286" s="1">
        <v>46275</v>
      </c>
      <c r="L1286" t="s">
        <v>13320</v>
      </c>
      <c r="M1286">
        <f t="shared" si="240"/>
        <v>1</v>
      </c>
      <c r="N1286">
        <f>COUNTIF(Orders!$A:$A,C1286)</f>
        <v>1</v>
      </c>
      <c r="P1286">
        <f>COUNTIF(Orders!$H:$H,UPPER(SUBSTITUTE(TRIM(C1286),"-","")))</f>
        <v>1</v>
      </c>
      <c r="R1286" t="str">
        <f t="shared" si="241"/>
        <v>Matched Order Reference</v>
      </c>
      <c r="S1286">
        <f t="shared" si="242"/>
        <v>1</v>
      </c>
      <c r="V1286" cm="1">
        <f t="array" ref="V1286">IF(E1286&lt;&gt;"CAPTURE",0,SUMPRODUCT((MDR_Rates!$A$2:$A$10=F1286)*(G1286&gt;MDR_Rates!$B$2:$B$10)*((MDR_Rates!$C$2:$C$10="")+(G1286&lt;=MDR_Rates!$C$2:$C$10))*MDR_Rates!$D$2:$D$10))</f>
        <v>1.8</v>
      </c>
      <c r="W1286">
        <f t="shared" si="243"/>
        <v>16.16</v>
      </c>
      <c r="X1286">
        <f t="shared" si="244"/>
        <v>2.91</v>
      </c>
      <c r="Y1286">
        <f t="shared" si="245"/>
        <v>0</v>
      </c>
      <c r="Z1286">
        <f t="shared" si="246"/>
        <v>0</v>
      </c>
      <c r="AG1286" t="str">
        <f t="shared" si="247"/>
        <v/>
      </c>
      <c r="AI1286" t="str">
        <f t="shared" si="248"/>
        <v/>
      </c>
      <c r="AJ1286" t="str">
        <f t="shared" si="249"/>
        <v/>
      </c>
      <c r="AK1286" t="str">
        <f t="shared" si="250"/>
        <v>ORD26000029</v>
      </c>
      <c r="AL1286">
        <f>IF(E1286&lt;&gt;"CAPTURE","",COUNTIF(Orders!$H:$H,AK1286))</f>
        <v>1</v>
      </c>
      <c r="AP1286" t="str">
        <f t="shared" si="251"/>
        <v>Matched to Order</v>
      </c>
      <c r="AQ1286">
        <f>IF(COUNTIF($A$2:A1286,A1286)=1,1,0)</f>
        <v>1</v>
      </c>
    </row>
    <row r="1287" spans="1:43" x14ac:dyDescent="0.3">
      <c r="A1287" t="s">
        <v>13323</v>
      </c>
      <c r="C1287" t="s">
        <v>101</v>
      </c>
      <c r="D1287" s="1">
        <v>46273</v>
      </c>
      <c r="E1287" t="s">
        <v>11819</v>
      </c>
      <c r="F1287" t="s">
        <v>9</v>
      </c>
      <c r="G1287">
        <v>2499</v>
      </c>
      <c r="H1287">
        <v>7.5</v>
      </c>
      <c r="I1287">
        <v>1.35</v>
      </c>
      <c r="J1287">
        <v>2490.15</v>
      </c>
      <c r="K1287" s="1">
        <v>46275</v>
      </c>
      <c r="L1287" t="s">
        <v>13320</v>
      </c>
      <c r="M1287">
        <f t="shared" si="240"/>
        <v>1</v>
      </c>
      <c r="N1287">
        <f>COUNTIF(Orders!$A:$A,C1287)</f>
        <v>1</v>
      </c>
      <c r="P1287">
        <f>COUNTIF(Orders!$H:$H,UPPER(SUBSTITUTE(TRIM(C1287),"-","")))</f>
        <v>1</v>
      </c>
      <c r="R1287" t="str">
        <f t="shared" si="241"/>
        <v>Matched Order Reference</v>
      </c>
      <c r="S1287">
        <f t="shared" si="242"/>
        <v>1</v>
      </c>
      <c r="V1287" cm="1">
        <f t="array" ref="V1287">IF(E1287&lt;&gt;"CAPTURE",0,SUMPRODUCT((MDR_Rates!$A$2:$A$10=F1287)*(G1287&gt;MDR_Rates!$B$2:$B$10)*((MDR_Rates!$C$2:$C$10="")+(G1287&lt;=MDR_Rates!$C$2:$C$10))*MDR_Rates!$D$2:$D$10))</f>
        <v>0.3</v>
      </c>
      <c r="W1287">
        <f t="shared" si="243"/>
        <v>7.5</v>
      </c>
      <c r="X1287">
        <f t="shared" si="244"/>
        <v>1.35</v>
      </c>
      <c r="Y1287">
        <f t="shared" si="245"/>
        <v>0</v>
      </c>
      <c r="Z1287">
        <f t="shared" si="246"/>
        <v>0</v>
      </c>
      <c r="AG1287" t="str">
        <f t="shared" si="247"/>
        <v/>
      </c>
      <c r="AI1287" t="str">
        <f t="shared" si="248"/>
        <v/>
      </c>
      <c r="AJ1287" t="str">
        <f t="shared" si="249"/>
        <v/>
      </c>
      <c r="AK1287" t="str">
        <f t="shared" si="250"/>
        <v>ORD26000040</v>
      </c>
      <c r="AL1287">
        <f>IF(E1287&lt;&gt;"CAPTURE","",COUNTIF(Orders!$H:$H,AK1287))</f>
        <v>1</v>
      </c>
      <c r="AP1287" t="str">
        <f t="shared" si="251"/>
        <v>Matched to Order</v>
      </c>
      <c r="AQ1287">
        <f>IF(COUNTIF($A$2:A1287,A1287)=1,1,0)</f>
        <v>1</v>
      </c>
    </row>
    <row r="1288" spans="1:43" x14ac:dyDescent="0.3">
      <c r="A1288" t="s">
        <v>13324</v>
      </c>
      <c r="C1288" t="s">
        <v>178</v>
      </c>
      <c r="D1288" s="1">
        <v>46273</v>
      </c>
      <c r="E1288" t="s">
        <v>11819</v>
      </c>
      <c r="F1288" t="s">
        <v>9</v>
      </c>
      <c r="G1288">
        <v>1499</v>
      </c>
      <c r="H1288">
        <v>0</v>
      </c>
      <c r="I1288">
        <v>0</v>
      </c>
      <c r="J1288">
        <v>1499</v>
      </c>
      <c r="K1288" s="1">
        <v>46275</v>
      </c>
      <c r="L1288" t="s">
        <v>13320</v>
      </c>
      <c r="M1288">
        <f t="shared" si="240"/>
        <v>1</v>
      </c>
      <c r="N1288">
        <f>COUNTIF(Orders!$A:$A,C1288)</f>
        <v>1</v>
      </c>
      <c r="P1288">
        <f>COUNTIF(Orders!$H:$H,UPPER(SUBSTITUTE(TRIM(C1288),"-","")))</f>
        <v>1</v>
      </c>
      <c r="R1288" t="str">
        <f t="shared" si="241"/>
        <v>Matched Order Reference</v>
      </c>
      <c r="S1288">
        <f t="shared" si="242"/>
        <v>1</v>
      </c>
      <c r="V1288" cm="1">
        <f t="array" ref="V1288">IF(E1288&lt;&gt;"CAPTURE",0,SUMPRODUCT((MDR_Rates!$A$2:$A$10=F1288)*(G1288&gt;MDR_Rates!$B$2:$B$10)*((MDR_Rates!$C$2:$C$10="")+(G1288&lt;=MDR_Rates!$C$2:$C$10))*MDR_Rates!$D$2:$D$10))</f>
        <v>0</v>
      </c>
      <c r="W1288">
        <f t="shared" si="243"/>
        <v>0</v>
      </c>
      <c r="X1288">
        <f t="shared" si="244"/>
        <v>0</v>
      </c>
      <c r="Y1288">
        <f t="shared" si="245"/>
        <v>0</v>
      </c>
      <c r="Z1288">
        <f t="shared" si="246"/>
        <v>0</v>
      </c>
      <c r="AG1288" t="str">
        <f t="shared" si="247"/>
        <v/>
      </c>
      <c r="AI1288" t="str">
        <f t="shared" si="248"/>
        <v/>
      </c>
      <c r="AJ1288" t="str">
        <f t="shared" si="249"/>
        <v/>
      </c>
      <c r="AK1288" t="str">
        <f t="shared" si="250"/>
        <v>ORD26000078</v>
      </c>
      <c r="AL1288">
        <f>IF(E1288&lt;&gt;"CAPTURE","",COUNTIF(Orders!$H:$H,AK1288))</f>
        <v>1</v>
      </c>
      <c r="AP1288" t="str">
        <f t="shared" si="251"/>
        <v>Matched to Order</v>
      </c>
      <c r="AQ1288">
        <f>IF(COUNTIF($A$2:A1288,A1288)=1,1,0)</f>
        <v>1</v>
      </c>
    </row>
    <row r="1289" spans="1:43" x14ac:dyDescent="0.3">
      <c r="A1289" t="s">
        <v>13325</v>
      </c>
      <c r="C1289" t="s">
        <v>250</v>
      </c>
      <c r="D1289" s="1">
        <v>46273</v>
      </c>
      <c r="E1289" t="s">
        <v>11819</v>
      </c>
      <c r="F1289" t="s">
        <v>17</v>
      </c>
      <c r="G1289">
        <v>499</v>
      </c>
      <c r="H1289">
        <v>8.98</v>
      </c>
      <c r="I1289">
        <v>1.62</v>
      </c>
      <c r="J1289">
        <v>488.4</v>
      </c>
      <c r="K1289" s="1">
        <v>46275</v>
      </c>
      <c r="L1289" t="s">
        <v>13320</v>
      </c>
      <c r="M1289">
        <f t="shared" si="240"/>
        <v>1</v>
      </c>
      <c r="N1289">
        <f>COUNTIF(Orders!$A:$A,C1289)</f>
        <v>1</v>
      </c>
      <c r="P1289">
        <f>COUNTIF(Orders!$H:$H,UPPER(SUBSTITUTE(TRIM(C1289),"-","")))</f>
        <v>1</v>
      </c>
      <c r="R1289" t="str">
        <f t="shared" si="241"/>
        <v>Matched Order Reference</v>
      </c>
      <c r="S1289">
        <f t="shared" si="242"/>
        <v>1</v>
      </c>
      <c r="V1289" cm="1">
        <f t="array" ref="V1289">IF(E1289&lt;&gt;"CAPTURE",0,SUMPRODUCT((MDR_Rates!$A$2:$A$10=F1289)*(G1289&gt;MDR_Rates!$B$2:$B$10)*((MDR_Rates!$C$2:$C$10="")+(G1289&lt;=MDR_Rates!$C$2:$C$10))*MDR_Rates!$D$2:$D$10))</f>
        <v>1.8</v>
      </c>
      <c r="W1289">
        <f t="shared" si="243"/>
        <v>8.98</v>
      </c>
      <c r="X1289">
        <f t="shared" si="244"/>
        <v>1.62</v>
      </c>
      <c r="Y1289">
        <f t="shared" si="245"/>
        <v>0</v>
      </c>
      <c r="Z1289">
        <f t="shared" si="246"/>
        <v>0</v>
      </c>
      <c r="AG1289" t="str">
        <f t="shared" si="247"/>
        <v/>
      </c>
      <c r="AI1289" t="str">
        <f t="shared" si="248"/>
        <v/>
      </c>
      <c r="AJ1289" t="str">
        <f t="shared" si="249"/>
        <v/>
      </c>
      <c r="AK1289" t="str">
        <f t="shared" si="250"/>
        <v>ORD26000114</v>
      </c>
      <c r="AL1289">
        <f>IF(E1289&lt;&gt;"CAPTURE","",COUNTIF(Orders!$H:$H,AK1289))</f>
        <v>1</v>
      </c>
      <c r="AP1289" t="str">
        <f t="shared" si="251"/>
        <v>Matched to Order</v>
      </c>
      <c r="AQ1289">
        <f>IF(COUNTIF($A$2:A1289,A1289)=1,1,0)</f>
        <v>1</v>
      </c>
    </row>
    <row r="1290" spans="1:43" x14ac:dyDescent="0.3">
      <c r="A1290" t="s">
        <v>13326</v>
      </c>
      <c r="C1290" t="s">
        <v>384</v>
      </c>
      <c r="D1290" s="1">
        <v>46273</v>
      </c>
      <c r="E1290" t="s">
        <v>11819</v>
      </c>
      <c r="F1290" t="s">
        <v>9</v>
      </c>
      <c r="G1290">
        <v>7999</v>
      </c>
      <c r="H1290">
        <v>24</v>
      </c>
      <c r="I1290">
        <v>4.32</v>
      </c>
      <c r="J1290">
        <v>7970.68</v>
      </c>
      <c r="K1290" s="1">
        <v>46275</v>
      </c>
      <c r="L1290" t="s">
        <v>13320</v>
      </c>
      <c r="M1290">
        <f t="shared" si="240"/>
        <v>1</v>
      </c>
      <c r="N1290">
        <f>COUNTIF(Orders!$A:$A,C1290)</f>
        <v>1</v>
      </c>
      <c r="P1290">
        <f>COUNTIF(Orders!$H:$H,UPPER(SUBSTITUTE(TRIM(C1290),"-","")))</f>
        <v>1</v>
      </c>
      <c r="R1290" t="str">
        <f t="shared" si="241"/>
        <v>Matched Order Reference</v>
      </c>
      <c r="S1290">
        <f t="shared" si="242"/>
        <v>1</v>
      </c>
      <c r="V1290" cm="1">
        <f t="array" ref="V1290">IF(E1290&lt;&gt;"CAPTURE",0,SUMPRODUCT((MDR_Rates!$A$2:$A$10=F1290)*(G1290&gt;MDR_Rates!$B$2:$B$10)*((MDR_Rates!$C$2:$C$10="")+(G1290&lt;=MDR_Rates!$C$2:$C$10))*MDR_Rates!$D$2:$D$10))</f>
        <v>0.3</v>
      </c>
      <c r="W1290">
        <f t="shared" si="243"/>
        <v>24</v>
      </c>
      <c r="X1290">
        <f t="shared" si="244"/>
        <v>4.32</v>
      </c>
      <c r="Y1290">
        <f t="shared" si="245"/>
        <v>0</v>
      </c>
      <c r="Z1290">
        <f t="shared" si="246"/>
        <v>0</v>
      </c>
      <c r="AG1290" t="str">
        <f t="shared" si="247"/>
        <v/>
      </c>
      <c r="AI1290" t="str">
        <f t="shared" si="248"/>
        <v/>
      </c>
      <c r="AJ1290" t="str">
        <f t="shared" si="249"/>
        <v/>
      </c>
      <c r="AK1290" t="str">
        <f t="shared" si="250"/>
        <v>ORD26000181</v>
      </c>
      <c r="AL1290">
        <f>IF(E1290&lt;&gt;"CAPTURE","",COUNTIF(Orders!$H:$H,AK1290))</f>
        <v>1</v>
      </c>
      <c r="AP1290" t="str">
        <f t="shared" si="251"/>
        <v>Matched to Order</v>
      </c>
      <c r="AQ1290">
        <f>IF(COUNTIF($A$2:A1290,A1290)=1,1,0)</f>
        <v>1</v>
      </c>
    </row>
    <row r="1291" spans="1:43" x14ac:dyDescent="0.3">
      <c r="A1291" t="s">
        <v>13327</v>
      </c>
      <c r="C1291" t="s">
        <v>418</v>
      </c>
      <c r="D1291" s="1">
        <v>46273</v>
      </c>
      <c r="E1291" t="s">
        <v>11819</v>
      </c>
      <c r="F1291" t="s">
        <v>9</v>
      </c>
      <c r="G1291">
        <v>999</v>
      </c>
      <c r="H1291">
        <v>0</v>
      </c>
      <c r="I1291">
        <v>0</v>
      </c>
      <c r="J1291">
        <v>999</v>
      </c>
      <c r="K1291" s="1">
        <v>46275</v>
      </c>
      <c r="L1291" t="s">
        <v>13320</v>
      </c>
      <c r="M1291">
        <f t="shared" si="240"/>
        <v>1</v>
      </c>
      <c r="N1291">
        <f>COUNTIF(Orders!$A:$A,C1291)</f>
        <v>1</v>
      </c>
      <c r="P1291">
        <f>COUNTIF(Orders!$H:$H,UPPER(SUBSTITUTE(TRIM(C1291),"-","")))</f>
        <v>1</v>
      </c>
      <c r="R1291" t="str">
        <f t="shared" si="241"/>
        <v>Matched Order Reference</v>
      </c>
      <c r="S1291">
        <f t="shared" si="242"/>
        <v>1</v>
      </c>
      <c r="V1291" cm="1">
        <f t="array" ref="V1291">IF(E1291&lt;&gt;"CAPTURE",0,SUMPRODUCT((MDR_Rates!$A$2:$A$10=F1291)*(G1291&gt;MDR_Rates!$B$2:$B$10)*((MDR_Rates!$C$2:$C$10="")+(G1291&lt;=MDR_Rates!$C$2:$C$10))*MDR_Rates!$D$2:$D$10))</f>
        <v>0</v>
      </c>
      <c r="W1291">
        <f t="shared" si="243"/>
        <v>0</v>
      </c>
      <c r="X1291">
        <f t="shared" si="244"/>
        <v>0</v>
      </c>
      <c r="Y1291">
        <f t="shared" si="245"/>
        <v>0</v>
      </c>
      <c r="Z1291">
        <f t="shared" si="246"/>
        <v>0</v>
      </c>
      <c r="AG1291" t="str">
        <f t="shared" si="247"/>
        <v/>
      </c>
      <c r="AI1291" t="str">
        <f t="shared" si="248"/>
        <v/>
      </c>
      <c r="AJ1291" t="str">
        <f t="shared" si="249"/>
        <v/>
      </c>
      <c r="AK1291" t="str">
        <f t="shared" si="250"/>
        <v>ORD26000198</v>
      </c>
      <c r="AL1291">
        <f>IF(E1291&lt;&gt;"CAPTURE","",COUNTIF(Orders!$H:$H,AK1291))</f>
        <v>1</v>
      </c>
      <c r="AP1291" t="str">
        <f t="shared" si="251"/>
        <v>Matched to Order</v>
      </c>
      <c r="AQ1291">
        <f>IF(COUNTIF($A$2:A1291,A1291)=1,1,0)</f>
        <v>1</v>
      </c>
    </row>
    <row r="1292" spans="1:43" x14ac:dyDescent="0.3">
      <c r="A1292" t="s">
        <v>13328</v>
      </c>
      <c r="C1292" t="s">
        <v>456</v>
      </c>
      <c r="D1292" s="1">
        <v>46273</v>
      </c>
      <c r="E1292" t="s">
        <v>11819</v>
      </c>
      <c r="F1292" t="s">
        <v>9</v>
      </c>
      <c r="G1292">
        <v>499</v>
      </c>
      <c r="H1292">
        <v>0</v>
      </c>
      <c r="I1292">
        <v>0</v>
      </c>
      <c r="J1292">
        <v>499</v>
      </c>
      <c r="K1292" s="1">
        <v>46275</v>
      </c>
      <c r="L1292" t="s">
        <v>13320</v>
      </c>
      <c r="M1292">
        <f t="shared" si="240"/>
        <v>1</v>
      </c>
      <c r="N1292">
        <f>COUNTIF(Orders!$A:$A,C1292)</f>
        <v>1</v>
      </c>
      <c r="P1292">
        <f>COUNTIF(Orders!$H:$H,UPPER(SUBSTITUTE(TRIM(C1292),"-","")))</f>
        <v>1</v>
      </c>
      <c r="R1292" t="str">
        <f t="shared" si="241"/>
        <v>Matched Order Reference</v>
      </c>
      <c r="S1292">
        <f t="shared" si="242"/>
        <v>1</v>
      </c>
      <c r="V1292" cm="1">
        <f t="array" ref="V1292">IF(E1292&lt;&gt;"CAPTURE",0,SUMPRODUCT((MDR_Rates!$A$2:$A$10=F1292)*(G1292&gt;MDR_Rates!$B$2:$B$10)*((MDR_Rates!$C$2:$C$10="")+(G1292&lt;=MDR_Rates!$C$2:$C$10))*MDR_Rates!$D$2:$D$10))</f>
        <v>0</v>
      </c>
      <c r="W1292">
        <f t="shared" si="243"/>
        <v>0</v>
      </c>
      <c r="X1292">
        <f t="shared" si="244"/>
        <v>0</v>
      </c>
      <c r="Y1292">
        <f t="shared" si="245"/>
        <v>0</v>
      </c>
      <c r="Z1292">
        <f t="shared" si="246"/>
        <v>0</v>
      </c>
      <c r="AG1292" t="str">
        <f t="shared" si="247"/>
        <v/>
      </c>
      <c r="AI1292" t="str">
        <f t="shared" si="248"/>
        <v/>
      </c>
      <c r="AJ1292" t="str">
        <f t="shared" si="249"/>
        <v/>
      </c>
      <c r="AK1292" t="str">
        <f t="shared" si="250"/>
        <v>ORD26000217</v>
      </c>
      <c r="AL1292">
        <f>IF(E1292&lt;&gt;"CAPTURE","",COUNTIF(Orders!$H:$H,AK1292))</f>
        <v>1</v>
      </c>
      <c r="AP1292" t="str">
        <f t="shared" si="251"/>
        <v>Matched to Order</v>
      </c>
      <c r="AQ1292">
        <f>IF(COUNTIF($A$2:A1292,A1292)=1,1,0)</f>
        <v>1</v>
      </c>
    </row>
    <row r="1293" spans="1:43" x14ac:dyDescent="0.3">
      <c r="A1293" t="s">
        <v>13329</v>
      </c>
      <c r="C1293" t="s">
        <v>612</v>
      </c>
      <c r="D1293" s="1">
        <v>46273</v>
      </c>
      <c r="E1293" t="s">
        <v>11819</v>
      </c>
      <c r="F1293" t="s">
        <v>9</v>
      </c>
      <c r="G1293">
        <v>2499</v>
      </c>
      <c r="H1293">
        <v>7.5</v>
      </c>
      <c r="I1293">
        <v>1.35</v>
      </c>
      <c r="J1293">
        <v>2490.15</v>
      </c>
      <c r="K1293" s="1">
        <v>46275</v>
      </c>
      <c r="L1293" t="s">
        <v>13320</v>
      </c>
      <c r="M1293">
        <f t="shared" si="240"/>
        <v>1</v>
      </c>
      <c r="N1293">
        <f>COUNTIF(Orders!$A:$A,C1293)</f>
        <v>1</v>
      </c>
      <c r="P1293">
        <f>COUNTIF(Orders!$H:$H,UPPER(SUBSTITUTE(TRIM(C1293),"-","")))</f>
        <v>1</v>
      </c>
      <c r="R1293" t="str">
        <f t="shared" si="241"/>
        <v>Matched Order Reference</v>
      </c>
      <c r="S1293">
        <f t="shared" si="242"/>
        <v>1</v>
      </c>
      <c r="V1293" cm="1">
        <f t="array" ref="V1293">IF(E1293&lt;&gt;"CAPTURE",0,SUMPRODUCT((MDR_Rates!$A$2:$A$10=F1293)*(G1293&gt;MDR_Rates!$B$2:$B$10)*((MDR_Rates!$C$2:$C$10="")+(G1293&lt;=MDR_Rates!$C$2:$C$10))*MDR_Rates!$D$2:$D$10))</f>
        <v>0.3</v>
      </c>
      <c r="W1293">
        <f t="shared" si="243"/>
        <v>7.5</v>
      </c>
      <c r="X1293">
        <f t="shared" si="244"/>
        <v>1.35</v>
      </c>
      <c r="Y1293">
        <f t="shared" si="245"/>
        <v>0</v>
      </c>
      <c r="Z1293">
        <f t="shared" si="246"/>
        <v>0</v>
      </c>
      <c r="AG1293" t="str">
        <f t="shared" si="247"/>
        <v/>
      </c>
      <c r="AI1293" t="str">
        <f t="shared" si="248"/>
        <v/>
      </c>
      <c r="AJ1293" t="str">
        <f t="shared" si="249"/>
        <v/>
      </c>
      <c r="AK1293" t="str">
        <f t="shared" si="250"/>
        <v>ORD26000295</v>
      </c>
      <c r="AL1293">
        <f>IF(E1293&lt;&gt;"CAPTURE","",COUNTIF(Orders!$H:$H,AK1293))</f>
        <v>1</v>
      </c>
      <c r="AP1293" t="str">
        <f t="shared" si="251"/>
        <v>Matched to Order</v>
      </c>
      <c r="AQ1293">
        <f>IF(COUNTIF($A$2:A1293,A1293)=1,1,0)</f>
        <v>1</v>
      </c>
    </row>
    <row r="1294" spans="1:43" x14ac:dyDescent="0.3">
      <c r="A1294" t="s">
        <v>13330</v>
      </c>
      <c r="C1294" t="s">
        <v>624</v>
      </c>
      <c r="D1294" s="1">
        <v>46273</v>
      </c>
      <c r="E1294" t="s">
        <v>11819</v>
      </c>
      <c r="F1294" t="s">
        <v>9</v>
      </c>
      <c r="G1294">
        <v>3098</v>
      </c>
      <c r="H1294">
        <v>9.2899999999999991</v>
      </c>
      <c r="I1294">
        <v>1.67</v>
      </c>
      <c r="J1294">
        <v>3087.04</v>
      </c>
      <c r="K1294" s="1">
        <v>46275</v>
      </c>
      <c r="L1294" t="s">
        <v>13320</v>
      </c>
      <c r="M1294">
        <f t="shared" si="240"/>
        <v>1</v>
      </c>
      <c r="N1294">
        <f>COUNTIF(Orders!$A:$A,C1294)</f>
        <v>1</v>
      </c>
      <c r="P1294">
        <f>COUNTIF(Orders!$H:$H,UPPER(SUBSTITUTE(TRIM(C1294),"-","")))</f>
        <v>1</v>
      </c>
      <c r="R1294" t="str">
        <f t="shared" si="241"/>
        <v>Matched Order Reference</v>
      </c>
      <c r="S1294">
        <f t="shared" si="242"/>
        <v>1</v>
      </c>
      <c r="V1294" cm="1">
        <f t="array" ref="V1294">IF(E1294&lt;&gt;"CAPTURE",0,SUMPRODUCT((MDR_Rates!$A$2:$A$10=F1294)*(G1294&gt;MDR_Rates!$B$2:$B$10)*((MDR_Rates!$C$2:$C$10="")+(G1294&lt;=MDR_Rates!$C$2:$C$10))*MDR_Rates!$D$2:$D$10))</f>
        <v>0.3</v>
      </c>
      <c r="W1294">
        <f t="shared" si="243"/>
        <v>9.2899999999999991</v>
      </c>
      <c r="X1294">
        <f t="shared" si="244"/>
        <v>1.67</v>
      </c>
      <c r="Y1294">
        <f t="shared" si="245"/>
        <v>0</v>
      </c>
      <c r="Z1294">
        <f t="shared" si="246"/>
        <v>0</v>
      </c>
      <c r="AG1294" t="str">
        <f t="shared" si="247"/>
        <v/>
      </c>
      <c r="AI1294" t="str">
        <f t="shared" si="248"/>
        <v/>
      </c>
      <c r="AJ1294" t="str">
        <f t="shared" si="249"/>
        <v/>
      </c>
      <c r="AK1294" t="str">
        <f t="shared" si="250"/>
        <v>ORD26000301</v>
      </c>
      <c r="AL1294">
        <f>IF(E1294&lt;&gt;"CAPTURE","",COUNTIF(Orders!$H:$H,AK1294))</f>
        <v>1</v>
      </c>
      <c r="AP1294" t="str">
        <f t="shared" si="251"/>
        <v>Matched to Order</v>
      </c>
      <c r="AQ1294">
        <f>IF(COUNTIF($A$2:A1294,A1294)=1,1,0)</f>
        <v>1</v>
      </c>
    </row>
    <row r="1295" spans="1:43" x14ac:dyDescent="0.3">
      <c r="A1295" t="s">
        <v>13331</v>
      </c>
      <c r="C1295" t="s">
        <v>736</v>
      </c>
      <c r="D1295" s="1">
        <v>46273</v>
      </c>
      <c r="E1295" t="s">
        <v>11819</v>
      </c>
      <c r="F1295" t="s">
        <v>9</v>
      </c>
      <c r="G1295">
        <v>799</v>
      </c>
      <c r="H1295">
        <v>0</v>
      </c>
      <c r="I1295">
        <v>0</v>
      </c>
      <c r="J1295">
        <v>799</v>
      </c>
      <c r="K1295" s="1">
        <v>46275</v>
      </c>
      <c r="L1295" t="s">
        <v>13320</v>
      </c>
      <c r="M1295">
        <f t="shared" si="240"/>
        <v>1</v>
      </c>
      <c r="N1295">
        <f>COUNTIF(Orders!$A:$A,C1295)</f>
        <v>1</v>
      </c>
      <c r="P1295">
        <f>COUNTIF(Orders!$H:$H,UPPER(SUBSTITUTE(TRIM(C1295),"-","")))</f>
        <v>1</v>
      </c>
      <c r="R1295" t="str">
        <f t="shared" si="241"/>
        <v>Matched Order Reference</v>
      </c>
      <c r="S1295">
        <f t="shared" si="242"/>
        <v>1</v>
      </c>
      <c r="V1295" cm="1">
        <f t="array" ref="V1295">IF(E1295&lt;&gt;"CAPTURE",0,SUMPRODUCT((MDR_Rates!$A$2:$A$10=F1295)*(G1295&gt;MDR_Rates!$B$2:$B$10)*((MDR_Rates!$C$2:$C$10="")+(G1295&lt;=MDR_Rates!$C$2:$C$10))*MDR_Rates!$D$2:$D$10))</f>
        <v>0</v>
      </c>
      <c r="W1295">
        <f t="shared" si="243"/>
        <v>0</v>
      </c>
      <c r="X1295">
        <f t="shared" si="244"/>
        <v>0</v>
      </c>
      <c r="Y1295">
        <f t="shared" si="245"/>
        <v>0</v>
      </c>
      <c r="Z1295">
        <f t="shared" si="246"/>
        <v>0</v>
      </c>
      <c r="AG1295" t="str">
        <f t="shared" si="247"/>
        <v/>
      </c>
      <c r="AI1295" t="str">
        <f t="shared" si="248"/>
        <v/>
      </c>
      <c r="AJ1295" t="str">
        <f t="shared" si="249"/>
        <v/>
      </c>
      <c r="AK1295" t="str">
        <f t="shared" si="250"/>
        <v>ORD26000357</v>
      </c>
      <c r="AL1295">
        <f>IF(E1295&lt;&gt;"CAPTURE","",COUNTIF(Orders!$H:$H,AK1295))</f>
        <v>1</v>
      </c>
      <c r="AP1295" t="str">
        <f t="shared" si="251"/>
        <v>Matched to Order</v>
      </c>
      <c r="AQ1295">
        <f>IF(COUNTIF($A$2:A1295,A1295)=1,1,0)</f>
        <v>1</v>
      </c>
    </row>
    <row r="1296" spans="1:43" x14ac:dyDescent="0.3">
      <c r="A1296" t="s">
        <v>13332</v>
      </c>
      <c r="C1296" t="s">
        <v>971</v>
      </c>
      <c r="D1296" s="1">
        <v>46273</v>
      </c>
      <c r="E1296" t="s">
        <v>11819</v>
      </c>
      <c r="F1296" t="s">
        <v>9</v>
      </c>
      <c r="G1296">
        <v>2397</v>
      </c>
      <c r="H1296">
        <v>7.19</v>
      </c>
      <c r="I1296">
        <v>1.29</v>
      </c>
      <c r="J1296">
        <v>2388.52</v>
      </c>
      <c r="K1296" s="1">
        <v>46275</v>
      </c>
      <c r="L1296" t="s">
        <v>13320</v>
      </c>
      <c r="M1296">
        <f t="shared" si="240"/>
        <v>1</v>
      </c>
      <c r="N1296">
        <f>COUNTIF(Orders!$A:$A,C1296)</f>
        <v>1</v>
      </c>
      <c r="P1296">
        <f>COUNTIF(Orders!$H:$H,UPPER(SUBSTITUTE(TRIM(C1296),"-","")))</f>
        <v>1</v>
      </c>
      <c r="R1296" t="str">
        <f t="shared" si="241"/>
        <v>Matched Order Reference</v>
      </c>
      <c r="S1296">
        <f t="shared" si="242"/>
        <v>1</v>
      </c>
      <c r="V1296" cm="1">
        <f t="array" ref="V1296">IF(E1296&lt;&gt;"CAPTURE",0,SUMPRODUCT((MDR_Rates!$A$2:$A$10=F1296)*(G1296&gt;MDR_Rates!$B$2:$B$10)*((MDR_Rates!$C$2:$C$10="")+(G1296&lt;=MDR_Rates!$C$2:$C$10))*MDR_Rates!$D$2:$D$10))</f>
        <v>0.3</v>
      </c>
      <c r="W1296">
        <f t="shared" si="243"/>
        <v>7.19</v>
      </c>
      <c r="X1296">
        <f t="shared" si="244"/>
        <v>1.29</v>
      </c>
      <c r="Y1296">
        <f t="shared" si="245"/>
        <v>0</v>
      </c>
      <c r="Z1296">
        <f t="shared" si="246"/>
        <v>0</v>
      </c>
      <c r="AG1296" t="str">
        <f t="shared" si="247"/>
        <v/>
      </c>
      <c r="AI1296" t="str">
        <f t="shared" si="248"/>
        <v/>
      </c>
      <c r="AJ1296" t="str">
        <f t="shared" si="249"/>
        <v/>
      </c>
      <c r="AK1296" t="str">
        <f t="shared" si="250"/>
        <v>ORD26000475</v>
      </c>
      <c r="AL1296">
        <f>IF(E1296&lt;&gt;"CAPTURE","",COUNTIF(Orders!$H:$H,AK1296))</f>
        <v>1</v>
      </c>
      <c r="AP1296" t="str">
        <f t="shared" si="251"/>
        <v>Matched to Order</v>
      </c>
      <c r="AQ1296">
        <f>IF(COUNTIF($A$2:A1296,A1296)=1,1,0)</f>
        <v>1</v>
      </c>
    </row>
    <row r="1297" spans="1:43" x14ac:dyDescent="0.3">
      <c r="A1297" t="s">
        <v>13333</v>
      </c>
      <c r="C1297" t="s">
        <v>975</v>
      </c>
      <c r="D1297" s="1">
        <v>46273</v>
      </c>
      <c r="E1297" t="s">
        <v>11819</v>
      </c>
      <c r="F1297" t="s">
        <v>17</v>
      </c>
      <c r="G1297">
        <v>599</v>
      </c>
      <c r="H1297">
        <v>10.78</v>
      </c>
      <c r="I1297">
        <v>1.94</v>
      </c>
      <c r="J1297">
        <v>586.28</v>
      </c>
      <c r="K1297" s="1">
        <v>46275</v>
      </c>
      <c r="L1297" t="s">
        <v>13320</v>
      </c>
      <c r="M1297">
        <f t="shared" si="240"/>
        <v>1</v>
      </c>
      <c r="N1297">
        <f>COUNTIF(Orders!$A:$A,C1297)</f>
        <v>1</v>
      </c>
      <c r="P1297">
        <f>COUNTIF(Orders!$H:$H,UPPER(SUBSTITUTE(TRIM(C1297),"-","")))</f>
        <v>1</v>
      </c>
      <c r="R1297" t="str">
        <f t="shared" si="241"/>
        <v>Matched Order Reference</v>
      </c>
      <c r="S1297">
        <f t="shared" si="242"/>
        <v>1</v>
      </c>
      <c r="V1297" cm="1">
        <f t="array" ref="V1297">IF(E1297&lt;&gt;"CAPTURE",0,SUMPRODUCT((MDR_Rates!$A$2:$A$10=F1297)*(G1297&gt;MDR_Rates!$B$2:$B$10)*((MDR_Rates!$C$2:$C$10="")+(G1297&lt;=MDR_Rates!$C$2:$C$10))*MDR_Rates!$D$2:$D$10))</f>
        <v>1.8</v>
      </c>
      <c r="W1297">
        <f t="shared" si="243"/>
        <v>10.78</v>
      </c>
      <c r="X1297">
        <f t="shared" si="244"/>
        <v>1.94</v>
      </c>
      <c r="Y1297">
        <f t="shared" si="245"/>
        <v>0</v>
      </c>
      <c r="Z1297">
        <f t="shared" si="246"/>
        <v>0</v>
      </c>
      <c r="AG1297" t="str">
        <f t="shared" si="247"/>
        <v/>
      </c>
      <c r="AI1297" t="str">
        <f t="shared" si="248"/>
        <v/>
      </c>
      <c r="AJ1297" t="str">
        <f t="shared" si="249"/>
        <v/>
      </c>
      <c r="AK1297" t="str">
        <f t="shared" si="250"/>
        <v>ORD26000477</v>
      </c>
      <c r="AL1297">
        <f>IF(E1297&lt;&gt;"CAPTURE","",COUNTIF(Orders!$H:$H,AK1297))</f>
        <v>1</v>
      </c>
      <c r="AP1297" t="str">
        <f t="shared" si="251"/>
        <v>Matched to Order</v>
      </c>
      <c r="AQ1297">
        <f>IF(COUNTIF($A$2:A1297,A1297)=1,1,0)</f>
        <v>1</v>
      </c>
    </row>
    <row r="1298" spans="1:43" x14ac:dyDescent="0.3">
      <c r="A1298" t="s">
        <v>13334</v>
      </c>
      <c r="C1298" t="s">
        <v>1013</v>
      </c>
      <c r="D1298" s="1">
        <v>46273</v>
      </c>
      <c r="E1298" t="s">
        <v>11819</v>
      </c>
      <c r="F1298" t="s">
        <v>17</v>
      </c>
      <c r="G1298">
        <v>3998</v>
      </c>
      <c r="H1298">
        <v>63.97</v>
      </c>
      <c r="I1298">
        <v>11.51</v>
      </c>
      <c r="J1298">
        <v>3922.52</v>
      </c>
      <c r="K1298" s="1">
        <v>46275</v>
      </c>
      <c r="L1298" t="s">
        <v>13320</v>
      </c>
      <c r="M1298">
        <f t="shared" si="240"/>
        <v>1</v>
      </c>
      <c r="N1298">
        <f>COUNTIF(Orders!$A:$A,C1298)</f>
        <v>1</v>
      </c>
      <c r="P1298">
        <f>COUNTIF(Orders!$H:$H,UPPER(SUBSTITUTE(TRIM(C1298),"-","")))</f>
        <v>1</v>
      </c>
      <c r="R1298" t="str">
        <f t="shared" si="241"/>
        <v>Matched Order Reference</v>
      </c>
      <c r="S1298">
        <f t="shared" si="242"/>
        <v>1</v>
      </c>
      <c r="V1298" cm="1">
        <f t="array" ref="V1298">IF(E1298&lt;&gt;"CAPTURE",0,SUMPRODUCT((MDR_Rates!$A$2:$A$10=F1298)*(G1298&gt;MDR_Rates!$B$2:$B$10)*((MDR_Rates!$C$2:$C$10="")+(G1298&lt;=MDR_Rates!$C$2:$C$10))*MDR_Rates!$D$2:$D$10))</f>
        <v>1.6</v>
      </c>
      <c r="W1298">
        <f t="shared" si="243"/>
        <v>63.97</v>
      </c>
      <c r="X1298">
        <f t="shared" si="244"/>
        <v>11.51</v>
      </c>
      <c r="Y1298">
        <f t="shared" si="245"/>
        <v>0</v>
      </c>
      <c r="Z1298">
        <f t="shared" si="246"/>
        <v>0</v>
      </c>
      <c r="AG1298" t="str">
        <f t="shared" si="247"/>
        <v/>
      </c>
      <c r="AI1298" t="str">
        <f t="shared" si="248"/>
        <v/>
      </c>
      <c r="AJ1298" t="str">
        <f t="shared" si="249"/>
        <v/>
      </c>
      <c r="AK1298" t="str">
        <f t="shared" si="250"/>
        <v>ORD26000496</v>
      </c>
      <c r="AL1298">
        <f>IF(E1298&lt;&gt;"CAPTURE","",COUNTIF(Orders!$H:$H,AK1298))</f>
        <v>1</v>
      </c>
      <c r="AP1298" t="str">
        <f t="shared" si="251"/>
        <v>Matched to Order</v>
      </c>
      <c r="AQ1298">
        <f>IF(COUNTIF($A$2:A1298,A1298)=1,1,0)</f>
        <v>1</v>
      </c>
    </row>
    <row r="1299" spans="1:43" x14ac:dyDescent="0.3">
      <c r="A1299" t="s">
        <v>13335</v>
      </c>
      <c r="C1299" t="s">
        <v>1035</v>
      </c>
      <c r="D1299" s="1">
        <v>46273</v>
      </c>
      <c r="E1299" t="s">
        <v>11819</v>
      </c>
      <c r="F1299" t="s">
        <v>44</v>
      </c>
      <c r="G1299">
        <v>3197</v>
      </c>
      <c r="H1299">
        <v>54.35</v>
      </c>
      <c r="I1299">
        <v>9.7799999999999994</v>
      </c>
      <c r="J1299">
        <v>3132.87</v>
      </c>
      <c r="K1299" s="1">
        <v>46275</v>
      </c>
      <c r="L1299" t="s">
        <v>13320</v>
      </c>
      <c r="M1299">
        <f t="shared" si="240"/>
        <v>1</v>
      </c>
      <c r="N1299">
        <f>COUNTIF(Orders!$A:$A,C1299)</f>
        <v>1</v>
      </c>
      <c r="P1299">
        <f>COUNTIF(Orders!$H:$H,UPPER(SUBSTITUTE(TRIM(C1299),"-","")))</f>
        <v>1</v>
      </c>
      <c r="R1299" t="str">
        <f t="shared" si="241"/>
        <v>Matched Order Reference</v>
      </c>
      <c r="S1299">
        <f t="shared" si="242"/>
        <v>1</v>
      </c>
      <c r="V1299" cm="1">
        <f t="array" ref="V1299">IF(E1299&lt;&gt;"CAPTURE",0,SUMPRODUCT((MDR_Rates!$A$2:$A$10=F1299)*(G1299&gt;MDR_Rates!$B$2:$B$10)*((MDR_Rates!$C$2:$C$10="")+(G1299&lt;=MDR_Rates!$C$2:$C$10))*MDR_Rates!$D$2:$D$10))</f>
        <v>1.7</v>
      </c>
      <c r="W1299">
        <f t="shared" si="243"/>
        <v>54.35</v>
      </c>
      <c r="X1299">
        <f t="shared" si="244"/>
        <v>9.7799999999999994</v>
      </c>
      <c r="Y1299">
        <f t="shared" si="245"/>
        <v>0</v>
      </c>
      <c r="Z1299">
        <f t="shared" si="246"/>
        <v>0</v>
      </c>
      <c r="AG1299" t="str">
        <f t="shared" si="247"/>
        <v/>
      </c>
      <c r="AI1299" t="str">
        <f t="shared" si="248"/>
        <v/>
      </c>
      <c r="AJ1299" t="str">
        <f t="shared" si="249"/>
        <v/>
      </c>
      <c r="AK1299" t="str">
        <f t="shared" si="250"/>
        <v>ORD26000507</v>
      </c>
      <c r="AL1299">
        <f>IF(E1299&lt;&gt;"CAPTURE","",COUNTIF(Orders!$H:$H,AK1299))</f>
        <v>1</v>
      </c>
      <c r="AP1299" t="str">
        <f t="shared" si="251"/>
        <v>Matched to Order</v>
      </c>
      <c r="AQ1299">
        <f>IF(COUNTIF($A$2:A1299,A1299)=1,1,0)</f>
        <v>1</v>
      </c>
    </row>
    <row r="1300" spans="1:43" x14ac:dyDescent="0.3">
      <c r="A1300" t="s">
        <v>13336</v>
      </c>
      <c r="C1300" t="s">
        <v>1055</v>
      </c>
      <c r="D1300" s="1">
        <v>46273</v>
      </c>
      <c r="E1300" t="s">
        <v>11819</v>
      </c>
      <c r="F1300" t="s">
        <v>17</v>
      </c>
      <c r="G1300">
        <v>10997</v>
      </c>
      <c r="H1300">
        <v>175.95</v>
      </c>
      <c r="I1300">
        <v>31.67</v>
      </c>
      <c r="J1300">
        <v>10789.38</v>
      </c>
      <c r="K1300" s="1">
        <v>46275</v>
      </c>
      <c r="L1300" t="s">
        <v>13320</v>
      </c>
      <c r="M1300">
        <f t="shared" si="240"/>
        <v>1</v>
      </c>
      <c r="N1300">
        <f>COUNTIF(Orders!$A:$A,C1300)</f>
        <v>1</v>
      </c>
      <c r="P1300">
        <f>COUNTIF(Orders!$H:$H,UPPER(SUBSTITUTE(TRIM(C1300),"-","")))</f>
        <v>1</v>
      </c>
      <c r="R1300" t="str">
        <f t="shared" si="241"/>
        <v>Matched Order Reference</v>
      </c>
      <c r="S1300">
        <f t="shared" si="242"/>
        <v>1</v>
      </c>
      <c r="V1300" cm="1">
        <f t="array" ref="V1300">IF(E1300&lt;&gt;"CAPTURE",0,SUMPRODUCT((MDR_Rates!$A$2:$A$10=F1300)*(G1300&gt;MDR_Rates!$B$2:$B$10)*((MDR_Rates!$C$2:$C$10="")+(G1300&lt;=MDR_Rates!$C$2:$C$10))*MDR_Rates!$D$2:$D$10))</f>
        <v>1.6</v>
      </c>
      <c r="W1300">
        <f t="shared" si="243"/>
        <v>175.95</v>
      </c>
      <c r="X1300">
        <f t="shared" si="244"/>
        <v>31.67</v>
      </c>
      <c r="Y1300">
        <f t="shared" si="245"/>
        <v>0</v>
      </c>
      <c r="Z1300">
        <f t="shared" si="246"/>
        <v>0</v>
      </c>
      <c r="AG1300" t="str">
        <f t="shared" si="247"/>
        <v/>
      </c>
      <c r="AI1300" t="str">
        <f t="shared" si="248"/>
        <v/>
      </c>
      <c r="AJ1300" t="str">
        <f t="shared" si="249"/>
        <v/>
      </c>
      <c r="AK1300" t="str">
        <f t="shared" si="250"/>
        <v>ORD26000517</v>
      </c>
      <c r="AL1300">
        <f>IF(E1300&lt;&gt;"CAPTURE","",COUNTIF(Orders!$H:$H,AK1300))</f>
        <v>1</v>
      </c>
      <c r="AP1300" t="str">
        <f t="shared" si="251"/>
        <v>Matched to Order</v>
      </c>
      <c r="AQ1300">
        <f>IF(COUNTIF($A$2:A1300,A1300)=1,1,0)</f>
        <v>1</v>
      </c>
    </row>
    <row r="1301" spans="1:43" x14ac:dyDescent="0.3">
      <c r="A1301" t="s">
        <v>13337</v>
      </c>
      <c r="C1301" t="s">
        <v>1175</v>
      </c>
      <c r="D1301" s="1">
        <v>46273</v>
      </c>
      <c r="E1301" t="s">
        <v>11819</v>
      </c>
      <c r="F1301" t="s">
        <v>44</v>
      </c>
      <c r="G1301">
        <v>1299</v>
      </c>
      <c r="H1301">
        <v>24.68</v>
      </c>
      <c r="I1301">
        <v>4.4400000000000004</v>
      </c>
      <c r="J1301">
        <v>1269.8800000000001</v>
      </c>
      <c r="K1301" s="1">
        <v>46275</v>
      </c>
      <c r="L1301" t="s">
        <v>13320</v>
      </c>
      <c r="M1301">
        <f t="shared" si="240"/>
        <v>1</v>
      </c>
      <c r="N1301">
        <f>COUNTIF(Orders!$A:$A,C1301)</f>
        <v>1</v>
      </c>
      <c r="P1301">
        <f>COUNTIF(Orders!$H:$H,UPPER(SUBSTITUTE(TRIM(C1301),"-","")))</f>
        <v>1</v>
      </c>
      <c r="R1301" t="str">
        <f t="shared" si="241"/>
        <v>Matched Order Reference</v>
      </c>
      <c r="S1301">
        <f t="shared" si="242"/>
        <v>1</v>
      </c>
      <c r="V1301" cm="1">
        <f t="array" ref="V1301">IF(E1301&lt;&gt;"CAPTURE",0,SUMPRODUCT((MDR_Rates!$A$2:$A$10=F1301)*(G1301&gt;MDR_Rates!$B$2:$B$10)*((MDR_Rates!$C$2:$C$10="")+(G1301&lt;=MDR_Rates!$C$2:$C$10))*MDR_Rates!$D$2:$D$10))</f>
        <v>1.9</v>
      </c>
      <c r="W1301">
        <f t="shared" si="243"/>
        <v>24.68</v>
      </c>
      <c r="X1301">
        <f t="shared" si="244"/>
        <v>4.4400000000000004</v>
      </c>
      <c r="Y1301">
        <f t="shared" si="245"/>
        <v>0</v>
      </c>
      <c r="Z1301">
        <f t="shared" si="246"/>
        <v>0</v>
      </c>
      <c r="AG1301" t="str">
        <f t="shared" si="247"/>
        <v/>
      </c>
      <c r="AI1301" t="str">
        <f t="shared" si="248"/>
        <v/>
      </c>
      <c r="AJ1301" t="str">
        <f t="shared" si="249"/>
        <v/>
      </c>
      <c r="AK1301" t="str">
        <f t="shared" si="250"/>
        <v>ORD26000577</v>
      </c>
      <c r="AL1301">
        <f>IF(E1301&lt;&gt;"CAPTURE","",COUNTIF(Orders!$H:$H,AK1301))</f>
        <v>1</v>
      </c>
      <c r="AP1301" t="str">
        <f t="shared" si="251"/>
        <v>Matched to Order</v>
      </c>
      <c r="AQ1301">
        <f>IF(COUNTIF($A$2:A1301,A1301)=1,1,0)</f>
        <v>1</v>
      </c>
    </row>
    <row r="1302" spans="1:43" x14ac:dyDescent="0.3">
      <c r="A1302" t="s">
        <v>13338</v>
      </c>
      <c r="C1302" t="s">
        <v>1280</v>
      </c>
      <c r="D1302" s="1">
        <v>46273</v>
      </c>
      <c r="E1302" t="s">
        <v>11819</v>
      </c>
      <c r="F1302" t="s">
        <v>17</v>
      </c>
      <c r="G1302">
        <v>2499</v>
      </c>
      <c r="H1302">
        <v>39.979999999999997</v>
      </c>
      <c r="I1302">
        <v>7.2</v>
      </c>
      <c r="J1302">
        <v>2451.8200000000002</v>
      </c>
      <c r="K1302" s="1">
        <v>46275</v>
      </c>
      <c r="L1302" t="s">
        <v>13320</v>
      </c>
      <c r="M1302">
        <f t="shared" si="240"/>
        <v>1</v>
      </c>
      <c r="N1302">
        <f>COUNTIF(Orders!$A:$A,C1302)</f>
        <v>1</v>
      </c>
      <c r="P1302">
        <f>COUNTIF(Orders!$H:$H,UPPER(SUBSTITUTE(TRIM(C1302),"-","")))</f>
        <v>1</v>
      </c>
      <c r="R1302" t="str">
        <f t="shared" si="241"/>
        <v>Matched Order Reference</v>
      </c>
      <c r="S1302">
        <f t="shared" si="242"/>
        <v>1</v>
      </c>
      <c r="V1302" cm="1">
        <f t="array" ref="V1302">IF(E1302&lt;&gt;"CAPTURE",0,SUMPRODUCT((MDR_Rates!$A$2:$A$10=F1302)*(G1302&gt;MDR_Rates!$B$2:$B$10)*((MDR_Rates!$C$2:$C$10="")+(G1302&lt;=MDR_Rates!$C$2:$C$10))*MDR_Rates!$D$2:$D$10))</f>
        <v>1.6</v>
      </c>
      <c r="W1302">
        <f t="shared" si="243"/>
        <v>39.979999999999997</v>
      </c>
      <c r="X1302">
        <f t="shared" si="244"/>
        <v>7.2</v>
      </c>
      <c r="Y1302">
        <f t="shared" si="245"/>
        <v>0</v>
      </c>
      <c r="Z1302">
        <f t="shared" si="246"/>
        <v>0</v>
      </c>
      <c r="AG1302" t="str">
        <f t="shared" si="247"/>
        <v/>
      </c>
      <c r="AI1302" t="str">
        <f t="shared" si="248"/>
        <v/>
      </c>
      <c r="AJ1302" t="str">
        <f t="shared" si="249"/>
        <v/>
      </c>
      <c r="AK1302" t="str">
        <f t="shared" si="250"/>
        <v>ORD26000630</v>
      </c>
      <c r="AL1302">
        <f>IF(E1302&lt;&gt;"CAPTURE","",COUNTIF(Orders!$H:$H,AK1302))</f>
        <v>1</v>
      </c>
      <c r="AP1302" t="str">
        <f t="shared" si="251"/>
        <v>Matched to Order</v>
      </c>
      <c r="AQ1302">
        <f>IF(COUNTIF($A$2:A1302,A1302)=1,1,0)</f>
        <v>1</v>
      </c>
    </row>
    <row r="1303" spans="1:43" x14ac:dyDescent="0.3">
      <c r="A1303" t="s">
        <v>13339</v>
      </c>
      <c r="C1303" t="s">
        <v>13340</v>
      </c>
      <c r="D1303" s="1">
        <v>46273</v>
      </c>
      <c r="E1303" t="s">
        <v>11819</v>
      </c>
      <c r="F1303" t="s">
        <v>9</v>
      </c>
      <c r="G1303">
        <v>5498</v>
      </c>
      <c r="H1303">
        <v>16.489999999999998</v>
      </c>
      <c r="I1303">
        <v>2.97</v>
      </c>
      <c r="J1303">
        <v>5478.54</v>
      </c>
      <c r="K1303" s="1">
        <v>46275</v>
      </c>
      <c r="L1303" t="s">
        <v>13320</v>
      </c>
      <c r="M1303">
        <f t="shared" si="240"/>
        <v>1</v>
      </c>
      <c r="N1303">
        <f>COUNTIF(Orders!$A:$A,C1303)</f>
        <v>0</v>
      </c>
      <c r="P1303">
        <f>COUNTIF(Orders!$H:$H,UPPER(SUBSTITUTE(TRIM(C1303),"-","")))</f>
        <v>1</v>
      </c>
      <c r="R1303" t="str">
        <f t="shared" si="241"/>
        <v>Matched Order Reference</v>
      </c>
      <c r="S1303">
        <f t="shared" si="242"/>
        <v>1</v>
      </c>
      <c r="V1303" cm="1">
        <f t="array" ref="V1303">IF(E1303&lt;&gt;"CAPTURE",0,SUMPRODUCT((MDR_Rates!$A$2:$A$10=F1303)*(G1303&gt;MDR_Rates!$B$2:$B$10)*((MDR_Rates!$C$2:$C$10="")+(G1303&lt;=MDR_Rates!$C$2:$C$10))*MDR_Rates!$D$2:$D$10))</f>
        <v>0.3</v>
      </c>
      <c r="W1303">
        <f t="shared" si="243"/>
        <v>16.489999999999998</v>
      </c>
      <c r="X1303">
        <f t="shared" si="244"/>
        <v>2.97</v>
      </c>
      <c r="Y1303">
        <f t="shared" si="245"/>
        <v>0</v>
      </c>
      <c r="Z1303">
        <f t="shared" si="246"/>
        <v>0</v>
      </c>
      <c r="AG1303" t="str">
        <f t="shared" si="247"/>
        <v/>
      </c>
      <c r="AI1303" t="str">
        <f t="shared" si="248"/>
        <v/>
      </c>
      <c r="AJ1303" t="str">
        <f t="shared" si="249"/>
        <v/>
      </c>
      <c r="AK1303" t="str">
        <f t="shared" si="250"/>
        <v>ORD26000747</v>
      </c>
      <c r="AL1303">
        <f>IF(E1303&lt;&gt;"CAPTURE","",COUNTIF(Orders!$H:$H,AK1303))</f>
        <v>1</v>
      </c>
      <c r="AP1303" t="str">
        <f t="shared" si="251"/>
        <v>Matched to Order</v>
      </c>
      <c r="AQ1303">
        <f>IF(COUNTIF($A$2:A1303,A1303)=1,1,0)</f>
        <v>1</v>
      </c>
    </row>
    <row r="1304" spans="1:43" x14ac:dyDescent="0.3">
      <c r="A1304" t="s">
        <v>13341</v>
      </c>
      <c r="C1304" t="s">
        <v>1521</v>
      </c>
      <c r="D1304" s="1">
        <v>46273</v>
      </c>
      <c r="E1304" t="s">
        <v>11819</v>
      </c>
      <c r="F1304" t="s">
        <v>17</v>
      </c>
      <c r="G1304">
        <v>999</v>
      </c>
      <c r="H1304">
        <v>17.98</v>
      </c>
      <c r="I1304">
        <v>3.24</v>
      </c>
      <c r="J1304">
        <v>977.78</v>
      </c>
      <c r="K1304" s="1">
        <v>46275</v>
      </c>
      <c r="L1304" t="s">
        <v>13320</v>
      </c>
      <c r="M1304">
        <f t="shared" si="240"/>
        <v>1</v>
      </c>
      <c r="N1304">
        <f>COUNTIF(Orders!$A:$A,C1304)</f>
        <v>1</v>
      </c>
      <c r="P1304">
        <f>COUNTIF(Orders!$H:$H,UPPER(SUBSTITUTE(TRIM(C1304),"-","")))</f>
        <v>1</v>
      </c>
      <c r="R1304" t="str">
        <f t="shared" si="241"/>
        <v>Matched Order Reference</v>
      </c>
      <c r="S1304">
        <f t="shared" si="242"/>
        <v>1</v>
      </c>
      <c r="V1304" cm="1">
        <f t="array" ref="V1304">IF(E1304&lt;&gt;"CAPTURE",0,SUMPRODUCT((MDR_Rates!$A$2:$A$10=F1304)*(G1304&gt;MDR_Rates!$B$2:$B$10)*((MDR_Rates!$C$2:$C$10="")+(G1304&lt;=MDR_Rates!$C$2:$C$10))*MDR_Rates!$D$2:$D$10))</f>
        <v>1.8</v>
      </c>
      <c r="W1304">
        <f t="shared" si="243"/>
        <v>17.98</v>
      </c>
      <c r="X1304">
        <f t="shared" si="244"/>
        <v>3.24</v>
      </c>
      <c r="Y1304">
        <f t="shared" si="245"/>
        <v>0</v>
      </c>
      <c r="Z1304">
        <f t="shared" si="246"/>
        <v>0</v>
      </c>
      <c r="AG1304" t="str">
        <f t="shared" si="247"/>
        <v/>
      </c>
      <c r="AI1304" t="str">
        <f t="shared" si="248"/>
        <v/>
      </c>
      <c r="AJ1304" t="str">
        <f t="shared" si="249"/>
        <v/>
      </c>
      <c r="AK1304" t="str">
        <f t="shared" si="250"/>
        <v>ORD26000751</v>
      </c>
      <c r="AL1304">
        <f>IF(E1304&lt;&gt;"CAPTURE","",COUNTIF(Orders!$H:$H,AK1304))</f>
        <v>1</v>
      </c>
      <c r="AP1304" t="str">
        <f t="shared" si="251"/>
        <v>Matched to Order</v>
      </c>
      <c r="AQ1304">
        <f>IF(COUNTIF($A$2:A1304,A1304)=1,1,0)</f>
        <v>1</v>
      </c>
    </row>
    <row r="1305" spans="1:43" x14ac:dyDescent="0.3">
      <c r="A1305" t="s">
        <v>13342</v>
      </c>
      <c r="C1305" t="s">
        <v>13343</v>
      </c>
      <c r="D1305" s="1">
        <v>46273</v>
      </c>
      <c r="E1305" t="s">
        <v>11819</v>
      </c>
      <c r="F1305" t="s">
        <v>9</v>
      </c>
      <c r="G1305">
        <v>5297</v>
      </c>
      <c r="H1305">
        <v>15.89</v>
      </c>
      <c r="I1305">
        <v>2.86</v>
      </c>
      <c r="J1305">
        <v>5278.25</v>
      </c>
      <c r="K1305" s="1">
        <v>46275</v>
      </c>
      <c r="L1305" t="s">
        <v>13320</v>
      </c>
      <c r="M1305">
        <f t="shared" si="240"/>
        <v>1</v>
      </c>
      <c r="N1305">
        <f>COUNTIF(Orders!$A:$A,C1305)</f>
        <v>1</v>
      </c>
      <c r="P1305">
        <f>COUNTIF(Orders!$H:$H,UPPER(SUBSTITUTE(TRIM(C1305),"-","")))</f>
        <v>1</v>
      </c>
      <c r="R1305" t="str">
        <f t="shared" si="241"/>
        <v>Matched Order Reference</v>
      </c>
      <c r="S1305">
        <f t="shared" si="242"/>
        <v>1</v>
      </c>
      <c r="V1305" cm="1">
        <f t="array" ref="V1305">IF(E1305&lt;&gt;"CAPTURE",0,SUMPRODUCT((MDR_Rates!$A$2:$A$10=F1305)*(G1305&gt;MDR_Rates!$B$2:$B$10)*((MDR_Rates!$C$2:$C$10="")+(G1305&lt;=MDR_Rates!$C$2:$C$10))*MDR_Rates!$D$2:$D$10))</f>
        <v>0.3</v>
      </c>
      <c r="W1305">
        <f t="shared" si="243"/>
        <v>15.89</v>
      </c>
      <c r="X1305">
        <f t="shared" si="244"/>
        <v>2.86</v>
      </c>
      <c r="Y1305">
        <f t="shared" si="245"/>
        <v>0</v>
      </c>
      <c r="Z1305">
        <f t="shared" si="246"/>
        <v>0</v>
      </c>
      <c r="AG1305" t="str">
        <f t="shared" si="247"/>
        <v/>
      </c>
      <c r="AI1305" t="str">
        <f t="shared" si="248"/>
        <v/>
      </c>
      <c r="AJ1305" t="str">
        <f t="shared" si="249"/>
        <v/>
      </c>
      <c r="AK1305" t="str">
        <f t="shared" si="250"/>
        <v>ORD26000757</v>
      </c>
      <c r="AL1305">
        <f>IF(E1305&lt;&gt;"CAPTURE","",COUNTIF(Orders!$H:$H,AK1305))</f>
        <v>1</v>
      </c>
      <c r="AP1305" t="str">
        <f t="shared" si="251"/>
        <v>Matched to Order</v>
      </c>
      <c r="AQ1305">
        <f>IF(COUNTIF($A$2:A1305,A1305)=1,1,0)</f>
        <v>1</v>
      </c>
    </row>
    <row r="1306" spans="1:43" x14ac:dyDescent="0.3">
      <c r="A1306" t="s">
        <v>13344</v>
      </c>
      <c r="C1306" t="s">
        <v>1615</v>
      </c>
      <c r="D1306" s="1">
        <v>46273</v>
      </c>
      <c r="E1306" t="s">
        <v>11819</v>
      </c>
      <c r="F1306" t="s">
        <v>9</v>
      </c>
      <c r="G1306">
        <v>698</v>
      </c>
      <c r="H1306">
        <v>0</v>
      </c>
      <c r="I1306">
        <v>0</v>
      </c>
      <c r="J1306">
        <v>698</v>
      </c>
      <c r="K1306" s="1">
        <v>46275</v>
      </c>
      <c r="L1306" t="s">
        <v>13320</v>
      </c>
      <c r="M1306">
        <f t="shared" si="240"/>
        <v>1</v>
      </c>
      <c r="N1306">
        <f>COUNTIF(Orders!$A:$A,C1306)</f>
        <v>1</v>
      </c>
      <c r="P1306">
        <f>COUNTIF(Orders!$H:$H,UPPER(SUBSTITUTE(TRIM(C1306),"-","")))</f>
        <v>1</v>
      </c>
      <c r="R1306" t="str">
        <f t="shared" si="241"/>
        <v>Matched Order Reference</v>
      </c>
      <c r="S1306">
        <f t="shared" si="242"/>
        <v>1</v>
      </c>
      <c r="V1306" cm="1">
        <f t="array" ref="V1306">IF(E1306&lt;&gt;"CAPTURE",0,SUMPRODUCT((MDR_Rates!$A$2:$A$10=F1306)*(G1306&gt;MDR_Rates!$B$2:$B$10)*((MDR_Rates!$C$2:$C$10="")+(G1306&lt;=MDR_Rates!$C$2:$C$10))*MDR_Rates!$D$2:$D$10))</f>
        <v>0</v>
      </c>
      <c r="W1306">
        <f t="shared" si="243"/>
        <v>0</v>
      </c>
      <c r="X1306">
        <f t="shared" si="244"/>
        <v>0</v>
      </c>
      <c r="Y1306">
        <f t="shared" si="245"/>
        <v>0</v>
      </c>
      <c r="Z1306">
        <f t="shared" si="246"/>
        <v>0</v>
      </c>
      <c r="AG1306" t="str">
        <f t="shared" si="247"/>
        <v/>
      </c>
      <c r="AI1306" t="str">
        <f t="shared" si="248"/>
        <v/>
      </c>
      <c r="AJ1306" t="str">
        <f t="shared" si="249"/>
        <v/>
      </c>
      <c r="AK1306" t="str">
        <f t="shared" si="250"/>
        <v>ORD26000798</v>
      </c>
      <c r="AL1306">
        <f>IF(E1306&lt;&gt;"CAPTURE","",COUNTIF(Orders!$H:$H,AK1306))</f>
        <v>1</v>
      </c>
      <c r="AP1306" t="str">
        <f t="shared" si="251"/>
        <v>Matched to Order</v>
      </c>
      <c r="AQ1306">
        <f>IF(COUNTIF($A$2:A1306,A1306)=1,1,0)</f>
        <v>1</v>
      </c>
    </row>
    <row r="1307" spans="1:43" x14ac:dyDescent="0.3">
      <c r="A1307" t="s">
        <v>13345</v>
      </c>
      <c r="C1307" t="s">
        <v>1636</v>
      </c>
      <c r="D1307" s="1">
        <v>46273</v>
      </c>
      <c r="E1307" t="s">
        <v>11819</v>
      </c>
      <c r="F1307" t="s">
        <v>9</v>
      </c>
      <c r="G1307">
        <v>799</v>
      </c>
      <c r="H1307">
        <v>0</v>
      </c>
      <c r="I1307">
        <v>0</v>
      </c>
      <c r="J1307">
        <v>799</v>
      </c>
      <c r="K1307" s="1">
        <v>46275</v>
      </c>
      <c r="L1307" t="s">
        <v>13320</v>
      </c>
      <c r="M1307">
        <f t="shared" si="240"/>
        <v>1</v>
      </c>
      <c r="N1307">
        <f>COUNTIF(Orders!$A:$A,C1307)</f>
        <v>1</v>
      </c>
      <c r="P1307">
        <f>COUNTIF(Orders!$H:$H,UPPER(SUBSTITUTE(TRIM(C1307),"-","")))</f>
        <v>1</v>
      </c>
      <c r="R1307" t="str">
        <f t="shared" si="241"/>
        <v>Matched Order Reference</v>
      </c>
      <c r="S1307">
        <f t="shared" si="242"/>
        <v>1</v>
      </c>
      <c r="V1307" cm="1">
        <f t="array" ref="V1307">IF(E1307&lt;&gt;"CAPTURE",0,SUMPRODUCT((MDR_Rates!$A$2:$A$10=F1307)*(G1307&gt;MDR_Rates!$B$2:$B$10)*((MDR_Rates!$C$2:$C$10="")+(G1307&lt;=MDR_Rates!$C$2:$C$10))*MDR_Rates!$D$2:$D$10))</f>
        <v>0</v>
      </c>
      <c r="W1307">
        <f t="shared" si="243"/>
        <v>0</v>
      </c>
      <c r="X1307">
        <f t="shared" si="244"/>
        <v>0</v>
      </c>
      <c r="Y1307">
        <f t="shared" si="245"/>
        <v>0</v>
      </c>
      <c r="Z1307">
        <f t="shared" si="246"/>
        <v>0</v>
      </c>
      <c r="AG1307" t="str">
        <f t="shared" si="247"/>
        <v/>
      </c>
      <c r="AI1307" t="str">
        <f t="shared" si="248"/>
        <v/>
      </c>
      <c r="AJ1307" t="str">
        <f t="shared" si="249"/>
        <v/>
      </c>
      <c r="AK1307" t="str">
        <f t="shared" si="250"/>
        <v>ORD26000809</v>
      </c>
      <c r="AL1307">
        <f>IF(E1307&lt;&gt;"CAPTURE","",COUNTIF(Orders!$H:$H,AK1307))</f>
        <v>1</v>
      </c>
      <c r="AP1307" t="str">
        <f t="shared" si="251"/>
        <v>Matched to Order</v>
      </c>
      <c r="AQ1307">
        <f>IF(COUNTIF($A$2:A1307,A1307)=1,1,0)</f>
        <v>1</v>
      </c>
    </row>
    <row r="1308" spans="1:43" x14ac:dyDescent="0.3">
      <c r="A1308" t="s">
        <v>13346</v>
      </c>
      <c r="C1308" t="s">
        <v>1694</v>
      </c>
      <c r="D1308" s="1">
        <v>46273</v>
      </c>
      <c r="E1308" t="s">
        <v>11819</v>
      </c>
      <c r="F1308" t="s">
        <v>44</v>
      </c>
      <c r="G1308">
        <v>1798</v>
      </c>
      <c r="H1308">
        <v>34.159999999999997</v>
      </c>
      <c r="I1308">
        <v>6.15</v>
      </c>
      <c r="J1308">
        <v>1757.69</v>
      </c>
      <c r="K1308" s="1">
        <v>46275</v>
      </c>
      <c r="L1308" t="s">
        <v>13320</v>
      </c>
      <c r="M1308">
        <f t="shared" si="240"/>
        <v>1</v>
      </c>
      <c r="N1308">
        <f>COUNTIF(Orders!$A:$A,C1308)</f>
        <v>1</v>
      </c>
      <c r="P1308">
        <f>COUNTIF(Orders!$H:$H,UPPER(SUBSTITUTE(TRIM(C1308),"-","")))</f>
        <v>1</v>
      </c>
      <c r="R1308" t="str">
        <f t="shared" si="241"/>
        <v>Matched Order Reference</v>
      </c>
      <c r="S1308">
        <f t="shared" si="242"/>
        <v>1</v>
      </c>
      <c r="V1308" cm="1">
        <f t="array" ref="V1308">IF(E1308&lt;&gt;"CAPTURE",0,SUMPRODUCT((MDR_Rates!$A$2:$A$10=F1308)*(G1308&gt;MDR_Rates!$B$2:$B$10)*((MDR_Rates!$C$2:$C$10="")+(G1308&lt;=MDR_Rates!$C$2:$C$10))*MDR_Rates!$D$2:$D$10))</f>
        <v>1.9</v>
      </c>
      <c r="W1308">
        <f t="shared" si="243"/>
        <v>34.159999999999997</v>
      </c>
      <c r="X1308">
        <f t="shared" si="244"/>
        <v>6.15</v>
      </c>
      <c r="Y1308">
        <f t="shared" si="245"/>
        <v>0</v>
      </c>
      <c r="Z1308">
        <f t="shared" si="246"/>
        <v>0</v>
      </c>
      <c r="AG1308" t="str">
        <f t="shared" si="247"/>
        <v/>
      </c>
      <c r="AI1308" t="str">
        <f t="shared" si="248"/>
        <v/>
      </c>
      <c r="AJ1308" t="str">
        <f t="shared" si="249"/>
        <v/>
      </c>
      <c r="AK1308" t="str">
        <f t="shared" si="250"/>
        <v>ORD26000838</v>
      </c>
      <c r="AL1308">
        <f>IF(E1308&lt;&gt;"CAPTURE","",COUNTIF(Orders!$H:$H,AK1308))</f>
        <v>1</v>
      </c>
      <c r="AP1308" t="str">
        <f t="shared" si="251"/>
        <v>Matched to Order</v>
      </c>
      <c r="AQ1308">
        <f>IF(COUNTIF($A$2:A1308,A1308)=1,1,0)</f>
        <v>1</v>
      </c>
    </row>
    <row r="1309" spans="1:43" x14ac:dyDescent="0.3">
      <c r="A1309" t="s">
        <v>13347</v>
      </c>
      <c r="C1309" t="s">
        <v>1773</v>
      </c>
      <c r="D1309" s="1">
        <v>46273</v>
      </c>
      <c r="E1309" t="s">
        <v>11819</v>
      </c>
      <c r="F1309" t="s">
        <v>9</v>
      </c>
      <c r="G1309">
        <v>1697</v>
      </c>
      <c r="H1309">
        <v>0</v>
      </c>
      <c r="I1309">
        <v>0</v>
      </c>
      <c r="J1309">
        <v>1697</v>
      </c>
      <c r="K1309" s="1">
        <v>46275</v>
      </c>
      <c r="L1309" t="s">
        <v>13320</v>
      </c>
      <c r="M1309">
        <f t="shared" si="240"/>
        <v>1</v>
      </c>
      <c r="N1309">
        <f>COUNTIF(Orders!$A:$A,C1309)</f>
        <v>1</v>
      </c>
      <c r="P1309">
        <f>COUNTIF(Orders!$H:$H,UPPER(SUBSTITUTE(TRIM(C1309),"-","")))</f>
        <v>1</v>
      </c>
      <c r="R1309" t="str">
        <f t="shared" si="241"/>
        <v>Matched Order Reference</v>
      </c>
      <c r="S1309">
        <f t="shared" si="242"/>
        <v>1</v>
      </c>
      <c r="V1309" cm="1">
        <f t="array" ref="V1309">IF(E1309&lt;&gt;"CAPTURE",0,SUMPRODUCT((MDR_Rates!$A$2:$A$10=F1309)*(G1309&gt;MDR_Rates!$B$2:$B$10)*((MDR_Rates!$C$2:$C$10="")+(G1309&lt;=MDR_Rates!$C$2:$C$10))*MDR_Rates!$D$2:$D$10))</f>
        <v>0</v>
      </c>
      <c r="W1309">
        <f t="shared" si="243"/>
        <v>0</v>
      </c>
      <c r="X1309">
        <f t="shared" si="244"/>
        <v>0</v>
      </c>
      <c r="Y1309">
        <f t="shared" si="245"/>
        <v>0</v>
      </c>
      <c r="Z1309">
        <f t="shared" si="246"/>
        <v>0</v>
      </c>
      <c r="AG1309" t="str">
        <f t="shared" si="247"/>
        <v/>
      </c>
      <c r="AI1309" t="str">
        <f t="shared" si="248"/>
        <v/>
      </c>
      <c r="AJ1309" t="str">
        <f t="shared" si="249"/>
        <v/>
      </c>
      <c r="AK1309" t="str">
        <f t="shared" si="250"/>
        <v>ORD26000878</v>
      </c>
      <c r="AL1309">
        <f>IF(E1309&lt;&gt;"CAPTURE","",COUNTIF(Orders!$H:$H,AK1309))</f>
        <v>1</v>
      </c>
      <c r="AP1309" t="str">
        <f t="shared" si="251"/>
        <v>Matched to Order</v>
      </c>
      <c r="AQ1309">
        <f>IF(COUNTIF($A$2:A1309,A1309)=1,1,0)</f>
        <v>1</v>
      </c>
    </row>
    <row r="1310" spans="1:43" x14ac:dyDescent="0.3">
      <c r="A1310" t="s">
        <v>13348</v>
      </c>
      <c r="C1310" t="s">
        <v>13349</v>
      </c>
      <c r="D1310" s="1">
        <v>46273</v>
      </c>
      <c r="E1310" t="s">
        <v>11819</v>
      </c>
      <c r="F1310" t="s">
        <v>17</v>
      </c>
      <c r="G1310">
        <v>8797</v>
      </c>
      <c r="H1310">
        <v>140.75</v>
      </c>
      <c r="I1310">
        <v>25.34</v>
      </c>
      <c r="J1310">
        <v>8630.91</v>
      </c>
      <c r="K1310" s="1">
        <v>46275</v>
      </c>
      <c r="L1310" t="s">
        <v>13320</v>
      </c>
      <c r="M1310">
        <f t="shared" si="240"/>
        <v>1</v>
      </c>
      <c r="N1310">
        <f>COUNTIF(Orders!$A:$A,C1310)</f>
        <v>1</v>
      </c>
      <c r="P1310">
        <f>COUNTIF(Orders!$H:$H,UPPER(SUBSTITUTE(TRIM(C1310),"-","")))</f>
        <v>1</v>
      </c>
      <c r="R1310" t="str">
        <f t="shared" si="241"/>
        <v>Matched Order Reference</v>
      </c>
      <c r="S1310">
        <f t="shared" si="242"/>
        <v>1</v>
      </c>
      <c r="V1310" cm="1">
        <f t="array" ref="V1310">IF(E1310&lt;&gt;"CAPTURE",0,SUMPRODUCT((MDR_Rates!$A$2:$A$10=F1310)*(G1310&gt;MDR_Rates!$B$2:$B$10)*((MDR_Rates!$C$2:$C$10="")+(G1310&lt;=MDR_Rates!$C$2:$C$10))*MDR_Rates!$D$2:$D$10))</f>
        <v>1.6</v>
      </c>
      <c r="W1310">
        <f t="shared" si="243"/>
        <v>140.75</v>
      </c>
      <c r="X1310">
        <f t="shared" si="244"/>
        <v>25.34</v>
      </c>
      <c r="Y1310">
        <f t="shared" si="245"/>
        <v>0</v>
      </c>
      <c r="Z1310">
        <f t="shared" si="246"/>
        <v>0</v>
      </c>
      <c r="AG1310" t="str">
        <f t="shared" si="247"/>
        <v/>
      </c>
      <c r="AI1310" t="str">
        <f t="shared" si="248"/>
        <v/>
      </c>
      <c r="AJ1310" t="str">
        <f t="shared" si="249"/>
        <v/>
      </c>
      <c r="AK1310" t="str">
        <f t="shared" si="250"/>
        <v>ORD26000913</v>
      </c>
      <c r="AL1310">
        <f>IF(E1310&lt;&gt;"CAPTURE","",COUNTIF(Orders!$H:$H,AK1310))</f>
        <v>1</v>
      </c>
      <c r="AP1310" t="str">
        <f t="shared" si="251"/>
        <v>Matched to Order</v>
      </c>
      <c r="AQ1310">
        <f>IF(COUNTIF($A$2:A1310,A1310)=1,1,0)</f>
        <v>1</v>
      </c>
    </row>
    <row r="1311" spans="1:43" x14ac:dyDescent="0.3">
      <c r="A1311" t="s">
        <v>13350</v>
      </c>
      <c r="C1311" t="s">
        <v>1986</v>
      </c>
      <c r="D1311" s="1">
        <v>46273</v>
      </c>
      <c r="E1311" t="s">
        <v>11819</v>
      </c>
      <c r="F1311" t="s">
        <v>9</v>
      </c>
      <c r="G1311">
        <v>2999</v>
      </c>
      <c r="H1311">
        <v>9</v>
      </c>
      <c r="I1311">
        <v>1.62</v>
      </c>
      <c r="J1311">
        <v>2988.38</v>
      </c>
      <c r="K1311" s="1">
        <v>46275</v>
      </c>
      <c r="L1311" t="s">
        <v>13320</v>
      </c>
      <c r="M1311">
        <f t="shared" si="240"/>
        <v>1</v>
      </c>
      <c r="N1311">
        <f>COUNTIF(Orders!$A:$A,C1311)</f>
        <v>1</v>
      </c>
      <c r="P1311">
        <f>COUNTIF(Orders!$H:$H,UPPER(SUBSTITUTE(TRIM(C1311),"-","")))</f>
        <v>1</v>
      </c>
      <c r="R1311" t="str">
        <f t="shared" si="241"/>
        <v>Matched Order Reference</v>
      </c>
      <c r="S1311">
        <f t="shared" si="242"/>
        <v>1</v>
      </c>
      <c r="V1311" cm="1">
        <f t="array" ref="V1311">IF(E1311&lt;&gt;"CAPTURE",0,SUMPRODUCT((MDR_Rates!$A$2:$A$10=F1311)*(G1311&gt;MDR_Rates!$B$2:$B$10)*((MDR_Rates!$C$2:$C$10="")+(G1311&lt;=MDR_Rates!$C$2:$C$10))*MDR_Rates!$D$2:$D$10))</f>
        <v>0.3</v>
      </c>
      <c r="W1311">
        <f t="shared" si="243"/>
        <v>9</v>
      </c>
      <c r="X1311">
        <f t="shared" si="244"/>
        <v>1.62</v>
      </c>
      <c r="Y1311">
        <f t="shared" si="245"/>
        <v>0</v>
      </c>
      <c r="Z1311">
        <f t="shared" si="246"/>
        <v>0</v>
      </c>
      <c r="AG1311" t="str">
        <f t="shared" si="247"/>
        <v/>
      </c>
      <c r="AI1311" t="str">
        <f t="shared" si="248"/>
        <v/>
      </c>
      <c r="AJ1311" t="str">
        <f t="shared" si="249"/>
        <v/>
      </c>
      <c r="AK1311" t="str">
        <f t="shared" si="250"/>
        <v>ORD26000985</v>
      </c>
      <c r="AL1311">
        <f>IF(E1311&lt;&gt;"CAPTURE","",COUNTIF(Orders!$H:$H,AK1311))</f>
        <v>1</v>
      </c>
      <c r="AP1311" t="str">
        <f t="shared" si="251"/>
        <v>Matched to Order</v>
      </c>
      <c r="AQ1311">
        <f>IF(COUNTIF($A$2:A1311,A1311)=1,1,0)</f>
        <v>1</v>
      </c>
    </row>
    <row r="1312" spans="1:43" x14ac:dyDescent="0.3">
      <c r="A1312" t="s">
        <v>13351</v>
      </c>
      <c r="C1312" t="s">
        <v>2068</v>
      </c>
      <c r="D1312" s="1">
        <v>46273</v>
      </c>
      <c r="E1312" t="s">
        <v>11819</v>
      </c>
      <c r="F1312" t="s">
        <v>9</v>
      </c>
      <c r="G1312">
        <v>1798</v>
      </c>
      <c r="H1312">
        <v>0</v>
      </c>
      <c r="I1312">
        <v>0</v>
      </c>
      <c r="J1312">
        <v>1798</v>
      </c>
      <c r="K1312" s="1">
        <v>46275</v>
      </c>
      <c r="L1312" t="s">
        <v>13320</v>
      </c>
      <c r="M1312">
        <f t="shared" si="240"/>
        <v>1</v>
      </c>
      <c r="N1312">
        <f>COUNTIF(Orders!$A:$A,C1312)</f>
        <v>1</v>
      </c>
      <c r="P1312">
        <f>COUNTIF(Orders!$H:$H,UPPER(SUBSTITUTE(TRIM(C1312),"-","")))</f>
        <v>1</v>
      </c>
      <c r="R1312" t="str">
        <f t="shared" si="241"/>
        <v>Matched Order Reference</v>
      </c>
      <c r="S1312">
        <f t="shared" si="242"/>
        <v>1</v>
      </c>
      <c r="V1312" cm="1">
        <f t="array" ref="V1312">IF(E1312&lt;&gt;"CAPTURE",0,SUMPRODUCT((MDR_Rates!$A$2:$A$10=F1312)*(G1312&gt;MDR_Rates!$B$2:$B$10)*((MDR_Rates!$C$2:$C$10="")+(G1312&lt;=MDR_Rates!$C$2:$C$10))*MDR_Rates!$D$2:$D$10))</f>
        <v>0</v>
      </c>
      <c r="W1312">
        <f t="shared" si="243"/>
        <v>0</v>
      </c>
      <c r="X1312">
        <f t="shared" si="244"/>
        <v>0</v>
      </c>
      <c r="Y1312">
        <f t="shared" si="245"/>
        <v>0</v>
      </c>
      <c r="Z1312">
        <f t="shared" si="246"/>
        <v>0</v>
      </c>
      <c r="AG1312" t="str">
        <f t="shared" si="247"/>
        <v/>
      </c>
      <c r="AI1312" t="str">
        <f t="shared" si="248"/>
        <v/>
      </c>
      <c r="AJ1312" t="str">
        <f t="shared" si="249"/>
        <v/>
      </c>
      <c r="AK1312" t="str">
        <f t="shared" si="250"/>
        <v>ORD26001026</v>
      </c>
      <c r="AL1312">
        <f>IF(E1312&lt;&gt;"CAPTURE","",COUNTIF(Orders!$H:$H,AK1312))</f>
        <v>1</v>
      </c>
      <c r="AP1312" t="str">
        <f t="shared" si="251"/>
        <v>Matched to Order</v>
      </c>
      <c r="AQ1312">
        <f>IF(COUNTIF($A$2:A1312,A1312)=1,1,0)</f>
        <v>1</v>
      </c>
    </row>
    <row r="1313" spans="1:43" x14ac:dyDescent="0.3">
      <c r="A1313" t="s">
        <v>13352</v>
      </c>
      <c r="C1313" t="s">
        <v>2090</v>
      </c>
      <c r="D1313" s="1">
        <v>46273</v>
      </c>
      <c r="E1313" t="s">
        <v>11819</v>
      </c>
      <c r="F1313" t="s">
        <v>9</v>
      </c>
      <c r="G1313">
        <v>599</v>
      </c>
      <c r="H1313">
        <v>0</v>
      </c>
      <c r="I1313">
        <v>0</v>
      </c>
      <c r="J1313">
        <v>599</v>
      </c>
      <c r="K1313" s="1">
        <v>46275</v>
      </c>
      <c r="L1313" t="s">
        <v>13320</v>
      </c>
      <c r="M1313">
        <f t="shared" si="240"/>
        <v>1</v>
      </c>
      <c r="N1313">
        <f>COUNTIF(Orders!$A:$A,C1313)</f>
        <v>1</v>
      </c>
      <c r="P1313">
        <f>COUNTIF(Orders!$H:$H,UPPER(SUBSTITUTE(TRIM(C1313),"-","")))</f>
        <v>1</v>
      </c>
      <c r="R1313" t="str">
        <f t="shared" si="241"/>
        <v>Matched Order Reference</v>
      </c>
      <c r="S1313">
        <f t="shared" si="242"/>
        <v>1</v>
      </c>
      <c r="V1313" cm="1">
        <f t="array" ref="V1313">IF(E1313&lt;&gt;"CAPTURE",0,SUMPRODUCT((MDR_Rates!$A$2:$A$10=F1313)*(G1313&gt;MDR_Rates!$B$2:$B$10)*((MDR_Rates!$C$2:$C$10="")+(G1313&lt;=MDR_Rates!$C$2:$C$10))*MDR_Rates!$D$2:$D$10))</f>
        <v>0</v>
      </c>
      <c r="W1313">
        <f t="shared" si="243"/>
        <v>0</v>
      </c>
      <c r="X1313">
        <f t="shared" si="244"/>
        <v>0</v>
      </c>
      <c r="Y1313">
        <f t="shared" si="245"/>
        <v>0</v>
      </c>
      <c r="Z1313">
        <f t="shared" si="246"/>
        <v>0</v>
      </c>
      <c r="AG1313" t="str">
        <f t="shared" si="247"/>
        <v/>
      </c>
      <c r="AI1313" t="str">
        <f t="shared" si="248"/>
        <v/>
      </c>
      <c r="AJ1313" t="str">
        <f t="shared" si="249"/>
        <v/>
      </c>
      <c r="AK1313" t="str">
        <f t="shared" si="250"/>
        <v>ORD26001037</v>
      </c>
      <c r="AL1313">
        <f>IF(E1313&lt;&gt;"CAPTURE","",COUNTIF(Orders!$H:$H,AK1313))</f>
        <v>1</v>
      </c>
      <c r="AP1313" t="str">
        <f t="shared" si="251"/>
        <v>Matched to Order</v>
      </c>
      <c r="AQ1313">
        <f>IF(COUNTIF($A$2:A1313,A1313)=1,1,0)</f>
        <v>1</v>
      </c>
    </row>
    <row r="1314" spans="1:43" x14ac:dyDescent="0.3">
      <c r="A1314" t="s">
        <v>13353</v>
      </c>
      <c r="C1314" t="s">
        <v>2098</v>
      </c>
      <c r="D1314" s="1">
        <v>46273</v>
      </c>
      <c r="E1314" t="s">
        <v>11819</v>
      </c>
      <c r="F1314" t="s">
        <v>9</v>
      </c>
      <c r="G1314">
        <v>6297</v>
      </c>
      <c r="H1314">
        <v>18.89</v>
      </c>
      <c r="I1314">
        <v>3.4</v>
      </c>
      <c r="J1314">
        <v>6274.71</v>
      </c>
      <c r="K1314" s="1">
        <v>46275</v>
      </c>
      <c r="L1314" t="s">
        <v>13320</v>
      </c>
      <c r="M1314">
        <f t="shared" si="240"/>
        <v>1</v>
      </c>
      <c r="N1314">
        <f>COUNTIF(Orders!$A:$A,C1314)</f>
        <v>1</v>
      </c>
      <c r="P1314">
        <f>COUNTIF(Orders!$H:$H,UPPER(SUBSTITUTE(TRIM(C1314),"-","")))</f>
        <v>1</v>
      </c>
      <c r="R1314" t="str">
        <f t="shared" si="241"/>
        <v>Matched Order Reference</v>
      </c>
      <c r="S1314">
        <f t="shared" si="242"/>
        <v>1</v>
      </c>
      <c r="V1314" cm="1">
        <f t="array" ref="V1314">IF(E1314&lt;&gt;"CAPTURE",0,SUMPRODUCT((MDR_Rates!$A$2:$A$10=F1314)*(G1314&gt;MDR_Rates!$B$2:$B$10)*((MDR_Rates!$C$2:$C$10="")+(G1314&lt;=MDR_Rates!$C$2:$C$10))*MDR_Rates!$D$2:$D$10))</f>
        <v>0.3</v>
      </c>
      <c r="W1314">
        <f t="shared" si="243"/>
        <v>18.89</v>
      </c>
      <c r="X1314">
        <f t="shared" si="244"/>
        <v>3.4</v>
      </c>
      <c r="Y1314">
        <f t="shared" si="245"/>
        <v>0</v>
      </c>
      <c r="Z1314">
        <f t="shared" si="246"/>
        <v>0</v>
      </c>
      <c r="AG1314" t="str">
        <f t="shared" si="247"/>
        <v/>
      </c>
      <c r="AI1314" t="str">
        <f t="shared" si="248"/>
        <v/>
      </c>
      <c r="AJ1314" t="str">
        <f t="shared" si="249"/>
        <v/>
      </c>
      <c r="AK1314" t="str">
        <f t="shared" si="250"/>
        <v>ORD26001041</v>
      </c>
      <c r="AL1314">
        <f>IF(E1314&lt;&gt;"CAPTURE","",COUNTIF(Orders!$H:$H,AK1314))</f>
        <v>1</v>
      </c>
      <c r="AP1314" t="str">
        <f t="shared" si="251"/>
        <v>Matched to Order</v>
      </c>
      <c r="AQ1314">
        <f>IF(COUNTIF($A$2:A1314,A1314)=1,1,0)</f>
        <v>1</v>
      </c>
    </row>
    <row r="1315" spans="1:43" x14ac:dyDescent="0.3">
      <c r="A1315" t="s">
        <v>13354</v>
      </c>
      <c r="C1315" t="s">
        <v>2162</v>
      </c>
      <c r="D1315" s="1">
        <v>46273</v>
      </c>
      <c r="E1315" t="s">
        <v>11819</v>
      </c>
      <c r="F1315" t="s">
        <v>9</v>
      </c>
      <c r="G1315">
        <v>5348</v>
      </c>
      <c r="H1315">
        <v>16.04</v>
      </c>
      <c r="I1315">
        <v>2.89</v>
      </c>
      <c r="J1315">
        <v>5329.07</v>
      </c>
      <c r="K1315" s="1">
        <v>46275</v>
      </c>
      <c r="L1315" t="s">
        <v>13320</v>
      </c>
      <c r="M1315">
        <f t="shared" si="240"/>
        <v>1</v>
      </c>
      <c r="N1315">
        <f>COUNTIF(Orders!$A:$A,C1315)</f>
        <v>1</v>
      </c>
      <c r="P1315">
        <f>COUNTIF(Orders!$H:$H,UPPER(SUBSTITUTE(TRIM(C1315),"-","")))</f>
        <v>1</v>
      </c>
      <c r="R1315" t="str">
        <f t="shared" si="241"/>
        <v>Matched Order Reference</v>
      </c>
      <c r="S1315">
        <f t="shared" si="242"/>
        <v>1</v>
      </c>
      <c r="V1315" cm="1">
        <f t="array" ref="V1315">IF(E1315&lt;&gt;"CAPTURE",0,SUMPRODUCT((MDR_Rates!$A$2:$A$10=F1315)*(G1315&gt;MDR_Rates!$B$2:$B$10)*((MDR_Rates!$C$2:$C$10="")+(G1315&lt;=MDR_Rates!$C$2:$C$10))*MDR_Rates!$D$2:$D$10))</f>
        <v>0.3</v>
      </c>
      <c r="W1315">
        <f t="shared" si="243"/>
        <v>16.04</v>
      </c>
      <c r="X1315">
        <f t="shared" si="244"/>
        <v>2.89</v>
      </c>
      <c r="Y1315">
        <f t="shared" si="245"/>
        <v>0</v>
      </c>
      <c r="Z1315">
        <f t="shared" si="246"/>
        <v>0</v>
      </c>
      <c r="AG1315" t="str">
        <f t="shared" si="247"/>
        <v/>
      </c>
      <c r="AI1315" t="str">
        <f t="shared" si="248"/>
        <v/>
      </c>
      <c r="AJ1315" t="str">
        <f t="shared" si="249"/>
        <v/>
      </c>
      <c r="AK1315" t="str">
        <f t="shared" si="250"/>
        <v>ORD26001073</v>
      </c>
      <c r="AL1315">
        <f>IF(E1315&lt;&gt;"CAPTURE","",COUNTIF(Orders!$H:$H,AK1315))</f>
        <v>1</v>
      </c>
      <c r="AP1315" t="str">
        <f t="shared" si="251"/>
        <v>Matched to Order</v>
      </c>
      <c r="AQ1315">
        <f>IF(COUNTIF($A$2:A1315,A1315)=1,1,0)</f>
        <v>1</v>
      </c>
    </row>
    <row r="1316" spans="1:43" x14ac:dyDescent="0.3">
      <c r="A1316" t="s">
        <v>13355</v>
      </c>
      <c r="C1316" t="s">
        <v>2184</v>
      </c>
      <c r="D1316" s="1">
        <v>46273</v>
      </c>
      <c r="E1316" t="s">
        <v>11819</v>
      </c>
      <c r="F1316" t="s">
        <v>33</v>
      </c>
      <c r="G1316">
        <v>1147</v>
      </c>
      <c r="H1316">
        <v>17.21</v>
      </c>
      <c r="I1316">
        <v>3.1</v>
      </c>
      <c r="J1316">
        <v>1126.69</v>
      </c>
      <c r="K1316" s="1">
        <v>46275</v>
      </c>
      <c r="L1316" t="s">
        <v>13320</v>
      </c>
      <c r="M1316">
        <f t="shared" si="240"/>
        <v>1</v>
      </c>
      <c r="N1316">
        <f>COUNTIF(Orders!$A:$A,C1316)</f>
        <v>1</v>
      </c>
      <c r="P1316">
        <f>COUNTIF(Orders!$H:$H,UPPER(SUBSTITUTE(TRIM(C1316),"-","")))</f>
        <v>1</v>
      </c>
      <c r="R1316" t="str">
        <f t="shared" si="241"/>
        <v>Matched Order Reference</v>
      </c>
      <c r="S1316">
        <f t="shared" si="242"/>
        <v>1</v>
      </c>
      <c r="V1316" cm="1">
        <f t="array" ref="V1316">IF(E1316&lt;&gt;"CAPTURE",0,SUMPRODUCT((MDR_Rates!$A$2:$A$10=F1316)*(G1316&gt;MDR_Rates!$B$2:$B$10)*((MDR_Rates!$C$2:$C$10="")+(G1316&lt;=MDR_Rates!$C$2:$C$10))*MDR_Rates!$D$2:$D$10))</f>
        <v>1.5</v>
      </c>
      <c r="W1316">
        <f t="shared" si="243"/>
        <v>17.21</v>
      </c>
      <c r="X1316">
        <f t="shared" si="244"/>
        <v>3.1</v>
      </c>
      <c r="Y1316">
        <f t="shared" si="245"/>
        <v>0</v>
      </c>
      <c r="Z1316">
        <f t="shared" si="246"/>
        <v>0</v>
      </c>
      <c r="AG1316" t="str">
        <f t="shared" si="247"/>
        <v/>
      </c>
      <c r="AI1316" t="str">
        <f t="shared" si="248"/>
        <v/>
      </c>
      <c r="AJ1316" t="str">
        <f t="shared" si="249"/>
        <v/>
      </c>
      <c r="AK1316" t="str">
        <f t="shared" si="250"/>
        <v>ORD26001084</v>
      </c>
      <c r="AL1316">
        <f>IF(E1316&lt;&gt;"CAPTURE","",COUNTIF(Orders!$H:$H,AK1316))</f>
        <v>1</v>
      </c>
      <c r="AP1316" t="str">
        <f t="shared" si="251"/>
        <v>Matched to Order</v>
      </c>
      <c r="AQ1316">
        <f>IF(COUNTIF($A$2:A1316,A1316)=1,1,0)</f>
        <v>1</v>
      </c>
    </row>
    <row r="1317" spans="1:43" x14ac:dyDescent="0.3">
      <c r="A1317" t="s">
        <v>13356</v>
      </c>
      <c r="C1317" t="s">
        <v>13357</v>
      </c>
      <c r="D1317" s="1">
        <v>46273</v>
      </c>
      <c r="E1317" t="s">
        <v>11819</v>
      </c>
      <c r="F1317" t="s">
        <v>44</v>
      </c>
      <c r="G1317">
        <v>349</v>
      </c>
      <c r="H1317">
        <v>6.63</v>
      </c>
      <c r="I1317">
        <v>1.19</v>
      </c>
      <c r="J1317">
        <v>341.18</v>
      </c>
      <c r="K1317" s="1">
        <v>46275</v>
      </c>
      <c r="L1317" t="s">
        <v>13320</v>
      </c>
      <c r="M1317">
        <f t="shared" si="240"/>
        <v>1</v>
      </c>
      <c r="N1317">
        <f>COUNTIF(Orders!$A:$A,C1317)</f>
        <v>0</v>
      </c>
      <c r="P1317">
        <f>COUNTIF(Orders!$H:$H,UPPER(SUBSTITUTE(TRIM(C1317),"-","")))</f>
        <v>1</v>
      </c>
      <c r="R1317" t="str">
        <f t="shared" si="241"/>
        <v>Matched Order Reference</v>
      </c>
      <c r="S1317">
        <f t="shared" si="242"/>
        <v>1</v>
      </c>
      <c r="V1317" cm="1">
        <f t="array" ref="V1317">IF(E1317&lt;&gt;"CAPTURE",0,SUMPRODUCT((MDR_Rates!$A$2:$A$10=F1317)*(G1317&gt;MDR_Rates!$B$2:$B$10)*((MDR_Rates!$C$2:$C$10="")+(G1317&lt;=MDR_Rates!$C$2:$C$10))*MDR_Rates!$D$2:$D$10))</f>
        <v>1.9</v>
      </c>
      <c r="W1317">
        <f t="shared" si="243"/>
        <v>6.63</v>
      </c>
      <c r="X1317">
        <f t="shared" si="244"/>
        <v>1.19</v>
      </c>
      <c r="Y1317">
        <f t="shared" si="245"/>
        <v>0</v>
      </c>
      <c r="Z1317">
        <f t="shared" si="246"/>
        <v>0</v>
      </c>
      <c r="AG1317" t="str">
        <f t="shared" si="247"/>
        <v/>
      </c>
      <c r="AI1317" t="str">
        <f t="shared" si="248"/>
        <v/>
      </c>
      <c r="AJ1317" t="str">
        <f t="shared" si="249"/>
        <v/>
      </c>
      <c r="AK1317" t="str">
        <f t="shared" si="250"/>
        <v>ORD26001121</v>
      </c>
      <c r="AL1317">
        <f>IF(E1317&lt;&gt;"CAPTURE","",COUNTIF(Orders!$H:$H,AK1317))</f>
        <v>1</v>
      </c>
      <c r="AP1317" t="str">
        <f t="shared" si="251"/>
        <v>Matched to Order</v>
      </c>
      <c r="AQ1317">
        <f>IF(COUNTIF($A$2:A1317,A1317)=1,1,0)</f>
        <v>1</v>
      </c>
    </row>
    <row r="1318" spans="1:43" x14ac:dyDescent="0.3">
      <c r="A1318" t="s">
        <v>13358</v>
      </c>
      <c r="C1318" t="s">
        <v>2285</v>
      </c>
      <c r="D1318" s="1">
        <v>46273</v>
      </c>
      <c r="E1318" t="s">
        <v>11819</v>
      </c>
      <c r="F1318" t="s">
        <v>17</v>
      </c>
      <c r="G1318">
        <v>8498</v>
      </c>
      <c r="H1318">
        <v>135.97</v>
      </c>
      <c r="I1318">
        <v>24.47</v>
      </c>
      <c r="J1318">
        <v>8337.56</v>
      </c>
      <c r="K1318" s="1">
        <v>46275</v>
      </c>
      <c r="L1318" t="s">
        <v>13320</v>
      </c>
      <c r="M1318">
        <f t="shared" si="240"/>
        <v>1</v>
      </c>
      <c r="N1318">
        <f>COUNTIF(Orders!$A:$A,C1318)</f>
        <v>1</v>
      </c>
      <c r="P1318">
        <f>COUNTIF(Orders!$H:$H,UPPER(SUBSTITUTE(TRIM(C1318),"-","")))</f>
        <v>1</v>
      </c>
      <c r="R1318" t="str">
        <f t="shared" si="241"/>
        <v>Matched Order Reference</v>
      </c>
      <c r="S1318">
        <f t="shared" si="242"/>
        <v>1</v>
      </c>
      <c r="V1318" cm="1">
        <f t="array" ref="V1318">IF(E1318&lt;&gt;"CAPTURE",0,SUMPRODUCT((MDR_Rates!$A$2:$A$10=F1318)*(G1318&gt;MDR_Rates!$B$2:$B$10)*((MDR_Rates!$C$2:$C$10="")+(G1318&lt;=MDR_Rates!$C$2:$C$10))*MDR_Rates!$D$2:$D$10))</f>
        <v>1.6</v>
      </c>
      <c r="W1318">
        <f t="shared" si="243"/>
        <v>135.97</v>
      </c>
      <c r="X1318">
        <f t="shared" si="244"/>
        <v>24.47</v>
      </c>
      <c r="Y1318">
        <f t="shared" si="245"/>
        <v>0</v>
      </c>
      <c r="Z1318">
        <f t="shared" si="246"/>
        <v>0</v>
      </c>
      <c r="AG1318" t="str">
        <f t="shared" si="247"/>
        <v/>
      </c>
      <c r="AI1318" t="str">
        <f t="shared" si="248"/>
        <v/>
      </c>
      <c r="AJ1318" t="str">
        <f t="shared" si="249"/>
        <v/>
      </c>
      <c r="AK1318" t="str">
        <f t="shared" si="250"/>
        <v>ORD26001135</v>
      </c>
      <c r="AL1318">
        <f>IF(E1318&lt;&gt;"CAPTURE","",COUNTIF(Orders!$H:$H,AK1318))</f>
        <v>1</v>
      </c>
      <c r="AP1318" t="str">
        <f t="shared" si="251"/>
        <v>Matched to Order</v>
      </c>
      <c r="AQ1318">
        <f>IF(COUNTIF($A$2:A1318,A1318)=1,1,0)</f>
        <v>1</v>
      </c>
    </row>
    <row r="1319" spans="1:43" x14ac:dyDescent="0.3">
      <c r="A1319" t="s">
        <v>13359</v>
      </c>
      <c r="C1319" t="s">
        <v>2402</v>
      </c>
      <c r="D1319" s="1">
        <v>46273</v>
      </c>
      <c r="E1319" t="s">
        <v>11819</v>
      </c>
      <c r="F1319" t="s">
        <v>9</v>
      </c>
      <c r="G1319">
        <v>2397</v>
      </c>
      <c r="H1319">
        <v>7.19</v>
      </c>
      <c r="I1319">
        <v>1.29</v>
      </c>
      <c r="J1319">
        <v>2388.52</v>
      </c>
      <c r="K1319" s="1">
        <v>46275</v>
      </c>
      <c r="L1319" t="s">
        <v>13320</v>
      </c>
      <c r="M1319">
        <f t="shared" si="240"/>
        <v>1</v>
      </c>
      <c r="N1319">
        <f>COUNTIF(Orders!$A:$A,C1319)</f>
        <v>1</v>
      </c>
      <c r="P1319">
        <f>COUNTIF(Orders!$H:$H,UPPER(SUBSTITUTE(TRIM(C1319),"-","")))</f>
        <v>1</v>
      </c>
      <c r="R1319" t="str">
        <f t="shared" si="241"/>
        <v>Matched Order Reference</v>
      </c>
      <c r="S1319">
        <f t="shared" si="242"/>
        <v>1</v>
      </c>
      <c r="V1319" cm="1">
        <f t="array" ref="V1319">IF(E1319&lt;&gt;"CAPTURE",0,SUMPRODUCT((MDR_Rates!$A$2:$A$10=F1319)*(G1319&gt;MDR_Rates!$B$2:$B$10)*((MDR_Rates!$C$2:$C$10="")+(G1319&lt;=MDR_Rates!$C$2:$C$10))*MDR_Rates!$D$2:$D$10))</f>
        <v>0.3</v>
      </c>
      <c r="W1319">
        <f t="shared" si="243"/>
        <v>7.19</v>
      </c>
      <c r="X1319">
        <f t="shared" si="244"/>
        <v>1.29</v>
      </c>
      <c r="Y1319">
        <f t="shared" si="245"/>
        <v>0</v>
      </c>
      <c r="Z1319">
        <f t="shared" si="246"/>
        <v>0</v>
      </c>
      <c r="AG1319" t="str">
        <f t="shared" si="247"/>
        <v/>
      </c>
      <c r="AI1319" t="str">
        <f t="shared" si="248"/>
        <v/>
      </c>
      <c r="AJ1319" t="str">
        <f t="shared" si="249"/>
        <v/>
      </c>
      <c r="AK1319" t="str">
        <f t="shared" si="250"/>
        <v>ORD26001194</v>
      </c>
      <c r="AL1319">
        <f>IF(E1319&lt;&gt;"CAPTURE","",COUNTIF(Orders!$H:$H,AK1319))</f>
        <v>1</v>
      </c>
      <c r="AP1319" t="str">
        <f t="shared" si="251"/>
        <v>Matched to Order</v>
      </c>
      <c r="AQ1319">
        <f>IF(COUNTIF($A$2:A1319,A1319)=1,1,0)</f>
        <v>1</v>
      </c>
    </row>
    <row r="1320" spans="1:43" x14ac:dyDescent="0.3">
      <c r="A1320" t="s">
        <v>13360</v>
      </c>
      <c r="C1320" t="s">
        <v>13361</v>
      </c>
      <c r="D1320" s="1">
        <v>46273</v>
      </c>
      <c r="E1320" t="s">
        <v>11819</v>
      </c>
      <c r="F1320" t="s">
        <v>17</v>
      </c>
      <c r="G1320">
        <v>799</v>
      </c>
      <c r="H1320">
        <v>14.38</v>
      </c>
      <c r="I1320">
        <v>2.59</v>
      </c>
      <c r="J1320">
        <v>782.03</v>
      </c>
      <c r="K1320" s="1">
        <v>46275</v>
      </c>
      <c r="L1320" t="s">
        <v>13320</v>
      </c>
      <c r="M1320">
        <f t="shared" si="240"/>
        <v>1</v>
      </c>
      <c r="N1320">
        <f>COUNTIF(Orders!$A:$A,C1320)</f>
        <v>0</v>
      </c>
      <c r="P1320">
        <f>COUNTIF(Orders!$H:$H,UPPER(SUBSTITUTE(TRIM(C1320),"-","")))</f>
        <v>1</v>
      </c>
      <c r="R1320" t="str">
        <f t="shared" si="241"/>
        <v>Matched Order Reference</v>
      </c>
      <c r="S1320">
        <f t="shared" si="242"/>
        <v>1</v>
      </c>
      <c r="V1320" cm="1">
        <f t="array" ref="V1320">IF(E1320&lt;&gt;"CAPTURE",0,SUMPRODUCT((MDR_Rates!$A$2:$A$10=F1320)*(G1320&gt;MDR_Rates!$B$2:$B$10)*((MDR_Rates!$C$2:$C$10="")+(G1320&lt;=MDR_Rates!$C$2:$C$10))*MDR_Rates!$D$2:$D$10))</f>
        <v>1.8</v>
      </c>
      <c r="W1320">
        <f t="shared" si="243"/>
        <v>14.38</v>
      </c>
      <c r="X1320">
        <f t="shared" si="244"/>
        <v>2.59</v>
      </c>
      <c r="Y1320">
        <f t="shared" si="245"/>
        <v>0</v>
      </c>
      <c r="Z1320">
        <f t="shared" si="246"/>
        <v>0</v>
      </c>
      <c r="AG1320" t="str">
        <f t="shared" si="247"/>
        <v/>
      </c>
      <c r="AI1320" t="str">
        <f t="shared" si="248"/>
        <v/>
      </c>
      <c r="AJ1320" t="str">
        <f t="shared" si="249"/>
        <v/>
      </c>
      <c r="AK1320" t="str">
        <f t="shared" si="250"/>
        <v>ORD26001227</v>
      </c>
      <c r="AL1320">
        <f>IF(E1320&lt;&gt;"CAPTURE","",COUNTIF(Orders!$H:$H,AK1320))</f>
        <v>1</v>
      </c>
      <c r="AP1320" t="str">
        <f t="shared" si="251"/>
        <v>Matched to Order</v>
      </c>
      <c r="AQ1320">
        <f>IF(COUNTIF($A$2:A1320,A1320)=1,1,0)</f>
        <v>1</v>
      </c>
    </row>
    <row r="1321" spans="1:43" x14ac:dyDescent="0.3">
      <c r="A1321" t="s">
        <v>13362</v>
      </c>
      <c r="C1321" t="s">
        <v>13363</v>
      </c>
      <c r="D1321" s="1">
        <v>46273</v>
      </c>
      <c r="E1321" t="s">
        <v>11819</v>
      </c>
      <c r="F1321" t="s">
        <v>9</v>
      </c>
      <c r="G1321">
        <v>2999</v>
      </c>
      <c r="H1321">
        <v>9</v>
      </c>
      <c r="I1321">
        <v>1.62</v>
      </c>
      <c r="J1321">
        <v>2988.38</v>
      </c>
      <c r="K1321" s="1">
        <v>46275</v>
      </c>
      <c r="L1321" t="s">
        <v>13320</v>
      </c>
      <c r="M1321">
        <f t="shared" si="240"/>
        <v>1</v>
      </c>
      <c r="N1321">
        <f>COUNTIF(Orders!$A:$A,C1321)</f>
        <v>0</v>
      </c>
      <c r="P1321">
        <f>COUNTIF(Orders!$H:$H,UPPER(SUBSTITUTE(TRIM(C1321),"-","")))</f>
        <v>1</v>
      </c>
      <c r="R1321" t="str">
        <f t="shared" si="241"/>
        <v>Matched Order Reference</v>
      </c>
      <c r="S1321">
        <f t="shared" si="242"/>
        <v>1</v>
      </c>
      <c r="V1321" cm="1">
        <f t="array" ref="V1321">IF(E1321&lt;&gt;"CAPTURE",0,SUMPRODUCT((MDR_Rates!$A$2:$A$10=F1321)*(G1321&gt;MDR_Rates!$B$2:$B$10)*((MDR_Rates!$C$2:$C$10="")+(G1321&lt;=MDR_Rates!$C$2:$C$10))*MDR_Rates!$D$2:$D$10))</f>
        <v>0.3</v>
      </c>
      <c r="W1321">
        <f t="shared" si="243"/>
        <v>9</v>
      </c>
      <c r="X1321">
        <f t="shared" si="244"/>
        <v>1.62</v>
      </c>
      <c r="Y1321">
        <f t="shared" si="245"/>
        <v>0</v>
      </c>
      <c r="Z1321">
        <f t="shared" si="246"/>
        <v>0</v>
      </c>
      <c r="AG1321" t="str">
        <f t="shared" si="247"/>
        <v/>
      </c>
      <c r="AI1321" t="str">
        <f t="shared" si="248"/>
        <v/>
      </c>
      <c r="AJ1321" t="str">
        <f t="shared" si="249"/>
        <v/>
      </c>
      <c r="AK1321" t="str">
        <f t="shared" si="250"/>
        <v>ORD26001303</v>
      </c>
      <c r="AL1321">
        <f>IF(E1321&lt;&gt;"CAPTURE","",COUNTIF(Orders!$H:$H,AK1321))</f>
        <v>1</v>
      </c>
      <c r="AP1321" t="str">
        <f t="shared" si="251"/>
        <v>Matched to Order</v>
      </c>
      <c r="AQ1321">
        <f>IF(COUNTIF($A$2:A1321,A1321)=1,1,0)</f>
        <v>1</v>
      </c>
    </row>
    <row r="1322" spans="1:43" x14ac:dyDescent="0.3">
      <c r="A1322" t="s">
        <v>13364</v>
      </c>
      <c r="C1322" t="s">
        <v>2674</v>
      </c>
      <c r="D1322" s="1">
        <v>46273</v>
      </c>
      <c r="E1322" t="s">
        <v>11819</v>
      </c>
      <c r="F1322" t="s">
        <v>9</v>
      </c>
      <c r="G1322">
        <v>3499</v>
      </c>
      <c r="H1322">
        <v>10.5</v>
      </c>
      <c r="I1322">
        <v>1.89</v>
      </c>
      <c r="J1322">
        <v>3486.61</v>
      </c>
      <c r="K1322" s="1">
        <v>46275</v>
      </c>
      <c r="L1322" t="s">
        <v>13320</v>
      </c>
      <c r="M1322">
        <f t="shared" si="240"/>
        <v>1</v>
      </c>
      <c r="N1322">
        <f>COUNTIF(Orders!$A:$A,C1322)</f>
        <v>1</v>
      </c>
      <c r="P1322">
        <f>COUNTIF(Orders!$H:$H,UPPER(SUBSTITUTE(TRIM(C1322),"-","")))</f>
        <v>1</v>
      </c>
      <c r="R1322" t="str">
        <f t="shared" si="241"/>
        <v>Matched Order Reference</v>
      </c>
      <c r="S1322">
        <f t="shared" si="242"/>
        <v>1</v>
      </c>
      <c r="V1322" cm="1">
        <f t="array" ref="V1322">IF(E1322&lt;&gt;"CAPTURE",0,SUMPRODUCT((MDR_Rates!$A$2:$A$10=F1322)*(G1322&gt;MDR_Rates!$B$2:$B$10)*((MDR_Rates!$C$2:$C$10="")+(G1322&lt;=MDR_Rates!$C$2:$C$10))*MDR_Rates!$D$2:$D$10))</f>
        <v>0.3</v>
      </c>
      <c r="W1322">
        <f t="shared" si="243"/>
        <v>10.5</v>
      </c>
      <c r="X1322">
        <f t="shared" si="244"/>
        <v>1.89</v>
      </c>
      <c r="Y1322">
        <f t="shared" si="245"/>
        <v>0</v>
      </c>
      <c r="Z1322">
        <f t="shared" si="246"/>
        <v>0</v>
      </c>
      <c r="AG1322" t="str">
        <f t="shared" si="247"/>
        <v/>
      </c>
      <c r="AI1322" t="str">
        <f t="shared" si="248"/>
        <v/>
      </c>
      <c r="AJ1322" t="str">
        <f t="shared" si="249"/>
        <v/>
      </c>
      <c r="AK1322" t="str">
        <f t="shared" si="250"/>
        <v>ORD26001330</v>
      </c>
      <c r="AL1322">
        <f>IF(E1322&lt;&gt;"CAPTURE","",COUNTIF(Orders!$H:$H,AK1322))</f>
        <v>1</v>
      </c>
      <c r="AP1322" t="str">
        <f t="shared" si="251"/>
        <v>Matched to Order</v>
      </c>
      <c r="AQ1322">
        <f>IF(COUNTIF($A$2:A1322,A1322)=1,1,0)</f>
        <v>1</v>
      </c>
    </row>
    <row r="1323" spans="1:43" x14ac:dyDescent="0.3">
      <c r="A1323" t="s">
        <v>13365</v>
      </c>
      <c r="C1323" t="s">
        <v>13366</v>
      </c>
      <c r="D1323" s="1">
        <v>46273</v>
      </c>
      <c r="E1323" t="s">
        <v>11819</v>
      </c>
      <c r="F1323" t="s">
        <v>9</v>
      </c>
      <c r="G1323">
        <v>2148</v>
      </c>
      <c r="H1323">
        <v>6.44</v>
      </c>
      <c r="I1323">
        <v>1.1599999999999999</v>
      </c>
      <c r="J1323">
        <v>2140.4</v>
      </c>
      <c r="K1323" s="1">
        <v>46275</v>
      </c>
      <c r="L1323" t="s">
        <v>13320</v>
      </c>
      <c r="M1323">
        <f t="shared" si="240"/>
        <v>1</v>
      </c>
      <c r="N1323">
        <f>COUNTIF(Orders!$A:$A,C1323)</f>
        <v>1</v>
      </c>
      <c r="P1323">
        <f>COUNTIF(Orders!$H:$H,UPPER(SUBSTITUTE(TRIM(C1323),"-","")))</f>
        <v>1</v>
      </c>
      <c r="R1323" t="str">
        <f t="shared" si="241"/>
        <v>Matched Order Reference</v>
      </c>
      <c r="S1323">
        <f t="shared" si="242"/>
        <v>1</v>
      </c>
      <c r="V1323" cm="1">
        <f t="array" ref="V1323">IF(E1323&lt;&gt;"CAPTURE",0,SUMPRODUCT((MDR_Rates!$A$2:$A$10=F1323)*(G1323&gt;MDR_Rates!$B$2:$B$10)*((MDR_Rates!$C$2:$C$10="")+(G1323&lt;=MDR_Rates!$C$2:$C$10))*MDR_Rates!$D$2:$D$10))</f>
        <v>0.3</v>
      </c>
      <c r="W1323">
        <f t="shared" si="243"/>
        <v>6.44</v>
      </c>
      <c r="X1323">
        <f t="shared" si="244"/>
        <v>1.1599999999999999</v>
      </c>
      <c r="Y1323">
        <f t="shared" si="245"/>
        <v>0</v>
      </c>
      <c r="Z1323">
        <f t="shared" si="246"/>
        <v>0</v>
      </c>
      <c r="AG1323" t="str">
        <f t="shared" si="247"/>
        <v/>
      </c>
      <c r="AI1323" t="str">
        <f t="shared" si="248"/>
        <v/>
      </c>
      <c r="AJ1323" t="str">
        <f t="shared" si="249"/>
        <v/>
      </c>
      <c r="AK1323" t="str">
        <f t="shared" si="250"/>
        <v>ORD26001337</v>
      </c>
      <c r="AL1323">
        <f>IF(E1323&lt;&gt;"CAPTURE","",COUNTIF(Orders!$H:$H,AK1323))</f>
        <v>1</v>
      </c>
      <c r="AP1323" t="str">
        <f t="shared" si="251"/>
        <v>Matched to Order</v>
      </c>
      <c r="AQ1323">
        <f>IF(COUNTIF($A$2:A1323,A1323)=1,1,0)</f>
        <v>1</v>
      </c>
    </row>
    <row r="1324" spans="1:43" x14ac:dyDescent="0.3">
      <c r="A1324" t="s">
        <v>13367</v>
      </c>
      <c r="C1324" t="s">
        <v>2694</v>
      </c>
      <c r="D1324" s="1">
        <v>46273</v>
      </c>
      <c r="E1324" t="s">
        <v>11819</v>
      </c>
      <c r="F1324" t="s">
        <v>9</v>
      </c>
      <c r="G1324">
        <v>799</v>
      </c>
      <c r="H1324">
        <v>0</v>
      </c>
      <c r="I1324">
        <v>0</v>
      </c>
      <c r="J1324">
        <v>799</v>
      </c>
      <c r="K1324" s="1">
        <v>46275</v>
      </c>
      <c r="L1324" t="s">
        <v>13320</v>
      </c>
      <c r="M1324">
        <f t="shared" si="240"/>
        <v>1</v>
      </c>
      <c r="N1324">
        <f>COUNTIF(Orders!$A:$A,C1324)</f>
        <v>1</v>
      </c>
      <c r="P1324">
        <f>COUNTIF(Orders!$H:$H,UPPER(SUBSTITUTE(TRIM(C1324),"-","")))</f>
        <v>1</v>
      </c>
      <c r="R1324" t="str">
        <f t="shared" si="241"/>
        <v>Matched Order Reference</v>
      </c>
      <c r="S1324">
        <f t="shared" si="242"/>
        <v>1</v>
      </c>
      <c r="V1324" cm="1">
        <f t="array" ref="V1324">IF(E1324&lt;&gt;"CAPTURE",0,SUMPRODUCT((MDR_Rates!$A$2:$A$10=F1324)*(G1324&gt;MDR_Rates!$B$2:$B$10)*((MDR_Rates!$C$2:$C$10="")+(G1324&lt;=MDR_Rates!$C$2:$C$10))*MDR_Rates!$D$2:$D$10))</f>
        <v>0</v>
      </c>
      <c r="W1324">
        <f t="shared" si="243"/>
        <v>0</v>
      </c>
      <c r="X1324">
        <f t="shared" si="244"/>
        <v>0</v>
      </c>
      <c r="Y1324">
        <f t="shared" si="245"/>
        <v>0</v>
      </c>
      <c r="Z1324">
        <f t="shared" si="246"/>
        <v>0</v>
      </c>
      <c r="AG1324" t="str">
        <f t="shared" si="247"/>
        <v/>
      </c>
      <c r="AI1324" t="str">
        <f t="shared" si="248"/>
        <v/>
      </c>
      <c r="AJ1324" t="str">
        <f t="shared" si="249"/>
        <v/>
      </c>
      <c r="AK1324" t="str">
        <f t="shared" si="250"/>
        <v>ORD26001340</v>
      </c>
      <c r="AL1324">
        <f>IF(E1324&lt;&gt;"CAPTURE","",COUNTIF(Orders!$H:$H,AK1324))</f>
        <v>1</v>
      </c>
      <c r="AP1324" t="str">
        <f t="shared" si="251"/>
        <v>Matched to Order</v>
      </c>
      <c r="AQ1324">
        <f>IF(COUNTIF($A$2:A1324,A1324)=1,1,0)</f>
        <v>1</v>
      </c>
    </row>
    <row r="1325" spans="1:43" x14ac:dyDescent="0.3">
      <c r="A1325" t="s">
        <v>13368</v>
      </c>
      <c r="C1325" t="s">
        <v>2766</v>
      </c>
      <c r="D1325" s="1">
        <v>46273</v>
      </c>
      <c r="E1325" t="s">
        <v>11819</v>
      </c>
      <c r="F1325" t="s">
        <v>44</v>
      </c>
      <c r="G1325">
        <v>4397</v>
      </c>
      <c r="H1325">
        <v>74.75</v>
      </c>
      <c r="I1325">
        <v>13.46</v>
      </c>
      <c r="J1325">
        <v>4308.79</v>
      </c>
      <c r="K1325" s="1">
        <v>46275</v>
      </c>
      <c r="L1325" t="s">
        <v>13320</v>
      </c>
      <c r="M1325">
        <f t="shared" si="240"/>
        <v>1</v>
      </c>
      <c r="N1325">
        <f>COUNTIF(Orders!$A:$A,C1325)</f>
        <v>1</v>
      </c>
      <c r="P1325">
        <f>COUNTIF(Orders!$H:$H,UPPER(SUBSTITUTE(TRIM(C1325),"-","")))</f>
        <v>1</v>
      </c>
      <c r="R1325" t="str">
        <f t="shared" si="241"/>
        <v>Matched Order Reference</v>
      </c>
      <c r="S1325">
        <f t="shared" si="242"/>
        <v>1</v>
      </c>
      <c r="V1325" cm="1">
        <f t="array" ref="V1325">IF(E1325&lt;&gt;"CAPTURE",0,SUMPRODUCT((MDR_Rates!$A$2:$A$10=F1325)*(G1325&gt;MDR_Rates!$B$2:$B$10)*((MDR_Rates!$C$2:$C$10="")+(G1325&lt;=MDR_Rates!$C$2:$C$10))*MDR_Rates!$D$2:$D$10))</f>
        <v>1.7</v>
      </c>
      <c r="W1325">
        <f t="shared" si="243"/>
        <v>74.75</v>
      </c>
      <c r="X1325">
        <f t="shared" si="244"/>
        <v>13.46</v>
      </c>
      <c r="Y1325">
        <f t="shared" si="245"/>
        <v>0</v>
      </c>
      <c r="Z1325">
        <f t="shared" si="246"/>
        <v>0</v>
      </c>
      <c r="AG1325" t="str">
        <f t="shared" si="247"/>
        <v/>
      </c>
      <c r="AI1325" t="str">
        <f t="shared" si="248"/>
        <v/>
      </c>
      <c r="AJ1325" t="str">
        <f t="shared" si="249"/>
        <v/>
      </c>
      <c r="AK1325" t="str">
        <f t="shared" si="250"/>
        <v>ORD26001376</v>
      </c>
      <c r="AL1325">
        <f>IF(E1325&lt;&gt;"CAPTURE","",COUNTIF(Orders!$H:$H,AK1325))</f>
        <v>1</v>
      </c>
      <c r="AP1325" t="str">
        <f t="shared" si="251"/>
        <v>Matched to Order</v>
      </c>
      <c r="AQ1325">
        <f>IF(COUNTIF($A$2:A1325,A1325)=1,1,0)</f>
        <v>1</v>
      </c>
    </row>
    <row r="1326" spans="1:43" x14ac:dyDescent="0.3">
      <c r="A1326" t="s">
        <v>13369</v>
      </c>
      <c r="C1326" t="s">
        <v>2847</v>
      </c>
      <c r="D1326" s="1">
        <v>46273</v>
      </c>
      <c r="E1326" t="s">
        <v>11819</v>
      </c>
      <c r="F1326" t="s">
        <v>17</v>
      </c>
      <c r="G1326">
        <v>2798</v>
      </c>
      <c r="H1326">
        <v>44.77</v>
      </c>
      <c r="I1326">
        <v>8.06</v>
      </c>
      <c r="J1326">
        <v>2745.17</v>
      </c>
      <c r="K1326" s="1">
        <v>46275</v>
      </c>
      <c r="L1326" t="s">
        <v>13320</v>
      </c>
      <c r="M1326">
        <f t="shared" si="240"/>
        <v>1</v>
      </c>
      <c r="N1326">
        <f>COUNTIF(Orders!$A:$A,C1326)</f>
        <v>1</v>
      </c>
      <c r="P1326">
        <f>COUNTIF(Orders!$H:$H,UPPER(SUBSTITUTE(TRIM(C1326),"-","")))</f>
        <v>1</v>
      </c>
      <c r="R1326" t="str">
        <f t="shared" si="241"/>
        <v>Matched Order Reference</v>
      </c>
      <c r="S1326">
        <f t="shared" si="242"/>
        <v>1</v>
      </c>
      <c r="V1326" cm="1">
        <f t="array" ref="V1326">IF(E1326&lt;&gt;"CAPTURE",0,SUMPRODUCT((MDR_Rates!$A$2:$A$10=F1326)*(G1326&gt;MDR_Rates!$B$2:$B$10)*((MDR_Rates!$C$2:$C$10="")+(G1326&lt;=MDR_Rates!$C$2:$C$10))*MDR_Rates!$D$2:$D$10))</f>
        <v>1.6</v>
      </c>
      <c r="W1326">
        <f t="shared" si="243"/>
        <v>44.77</v>
      </c>
      <c r="X1326">
        <f t="shared" si="244"/>
        <v>8.06</v>
      </c>
      <c r="Y1326">
        <f t="shared" si="245"/>
        <v>0</v>
      </c>
      <c r="Z1326">
        <f t="shared" si="246"/>
        <v>0</v>
      </c>
      <c r="AG1326" t="str">
        <f t="shared" si="247"/>
        <v/>
      </c>
      <c r="AI1326" t="str">
        <f t="shared" si="248"/>
        <v/>
      </c>
      <c r="AJ1326" t="str">
        <f t="shared" si="249"/>
        <v/>
      </c>
      <c r="AK1326" t="str">
        <f t="shared" si="250"/>
        <v>ORD26001417</v>
      </c>
      <c r="AL1326">
        <f>IF(E1326&lt;&gt;"CAPTURE","",COUNTIF(Orders!$H:$H,AK1326))</f>
        <v>1</v>
      </c>
      <c r="AP1326" t="str">
        <f t="shared" si="251"/>
        <v>Matched to Order</v>
      </c>
      <c r="AQ1326">
        <f>IF(COUNTIF($A$2:A1326,A1326)=1,1,0)</f>
        <v>1</v>
      </c>
    </row>
    <row r="1327" spans="1:43" x14ac:dyDescent="0.3">
      <c r="A1327" t="s">
        <v>13370</v>
      </c>
      <c r="C1327" t="s">
        <v>2856</v>
      </c>
      <c r="D1327" s="1">
        <v>46273</v>
      </c>
      <c r="E1327" t="s">
        <v>11819</v>
      </c>
      <c r="F1327" t="s">
        <v>17</v>
      </c>
      <c r="G1327">
        <v>499</v>
      </c>
      <c r="H1327">
        <v>8.98</v>
      </c>
      <c r="I1327">
        <v>1.62</v>
      </c>
      <c r="J1327">
        <v>488.4</v>
      </c>
      <c r="K1327" s="1">
        <v>46275</v>
      </c>
      <c r="L1327" t="s">
        <v>13320</v>
      </c>
      <c r="M1327">
        <f t="shared" si="240"/>
        <v>1</v>
      </c>
      <c r="N1327">
        <f>COUNTIF(Orders!$A:$A,C1327)</f>
        <v>1</v>
      </c>
      <c r="P1327">
        <f>COUNTIF(Orders!$H:$H,UPPER(SUBSTITUTE(TRIM(C1327),"-","")))</f>
        <v>1</v>
      </c>
      <c r="R1327" t="str">
        <f t="shared" si="241"/>
        <v>Matched Order Reference</v>
      </c>
      <c r="S1327">
        <f t="shared" si="242"/>
        <v>1</v>
      </c>
      <c r="V1327" cm="1">
        <f t="array" ref="V1327">IF(E1327&lt;&gt;"CAPTURE",0,SUMPRODUCT((MDR_Rates!$A$2:$A$10=F1327)*(G1327&gt;MDR_Rates!$B$2:$B$10)*((MDR_Rates!$C$2:$C$10="")+(G1327&lt;=MDR_Rates!$C$2:$C$10))*MDR_Rates!$D$2:$D$10))</f>
        <v>1.8</v>
      </c>
      <c r="W1327">
        <f t="shared" si="243"/>
        <v>8.98</v>
      </c>
      <c r="X1327">
        <f t="shared" si="244"/>
        <v>1.62</v>
      </c>
      <c r="Y1327">
        <f t="shared" si="245"/>
        <v>0</v>
      </c>
      <c r="Z1327">
        <f t="shared" si="246"/>
        <v>0</v>
      </c>
      <c r="AG1327" t="str">
        <f t="shared" si="247"/>
        <v/>
      </c>
      <c r="AI1327" t="str">
        <f t="shared" si="248"/>
        <v/>
      </c>
      <c r="AJ1327" t="str">
        <f t="shared" si="249"/>
        <v/>
      </c>
      <c r="AK1327" t="str">
        <f t="shared" si="250"/>
        <v>ORD26001422</v>
      </c>
      <c r="AL1327">
        <f>IF(E1327&lt;&gt;"CAPTURE","",COUNTIF(Orders!$H:$H,AK1327))</f>
        <v>1</v>
      </c>
      <c r="AP1327" t="str">
        <f t="shared" si="251"/>
        <v>Matched to Order</v>
      </c>
      <c r="AQ1327">
        <f>IF(COUNTIF($A$2:A1327,A1327)=1,1,0)</f>
        <v>1</v>
      </c>
    </row>
    <row r="1328" spans="1:43" x14ac:dyDescent="0.3">
      <c r="A1328" t="s">
        <v>13371</v>
      </c>
      <c r="C1328" t="s">
        <v>2909</v>
      </c>
      <c r="D1328" s="1">
        <v>46273</v>
      </c>
      <c r="E1328" t="s">
        <v>11819</v>
      </c>
      <c r="F1328" t="s">
        <v>17</v>
      </c>
      <c r="G1328">
        <v>2499</v>
      </c>
      <c r="H1328">
        <v>39.979999999999997</v>
      </c>
      <c r="I1328">
        <v>7.2</v>
      </c>
      <c r="J1328">
        <v>2451.8200000000002</v>
      </c>
      <c r="K1328" s="1">
        <v>46275</v>
      </c>
      <c r="L1328" t="s">
        <v>13320</v>
      </c>
      <c r="M1328">
        <f t="shared" si="240"/>
        <v>1</v>
      </c>
      <c r="N1328">
        <f>COUNTIF(Orders!$A:$A,C1328)</f>
        <v>1</v>
      </c>
      <c r="P1328">
        <f>COUNTIF(Orders!$H:$H,UPPER(SUBSTITUTE(TRIM(C1328),"-","")))</f>
        <v>1</v>
      </c>
      <c r="R1328" t="str">
        <f t="shared" si="241"/>
        <v>Matched Order Reference</v>
      </c>
      <c r="S1328">
        <f t="shared" si="242"/>
        <v>1</v>
      </c>
      <c r="V1328" cm="1">
        <f t="array" ref="V1328">IF(E1328&lt;&gt;"CAPTURE",0,SUMPRODUCT((MDR_Rates!$A$2:$A$10=F1328)*(G1328&gt;MDR_Rates!$B$2:$B$10)*((MDR_Rates!$C$2:$C$10="")+(G1328&lt;=MDR_Rates!$C$2:$C$10))*MDR_Rates!$D$2:$D$10))</f>
        <v>1.6</v>
      </c>
      <c r="W1328">
        <f t="shared" si="243"/>
        <v>39.979999999999997</v>
      </c>
      <c r="X1328">
        <f t="shared" si="244"/>
        <v>7.2</v>
      </c>
      <c r="Y1328">
        <f t="shared" si="245"/>
        <v>0</v>
      </c>
      <c r="Z1328">
        <f t="shared" si="246"/>
        <v>0</v>
      </c>
      <c r="AG1328" t="str">
        <f t="shared" si="247"/>
        <v/>
      </c>
      <c r="AI1328" t="str">
        <f t="shared" si="248"/>
        <v/>
      </c>
      <c r="AJ1328" t="str">
        <f t="shared" si="249"/>
        <v/>
      </c>
      <c r="AK1328" t="str">
        <f t="shared" si="250"/>
        <v>ORD26001449</v>
      </c>
      <c r="AL1328">
        <f>IF(E1328&lt;&gt;"CAPTURE","",COUNTIF(Orders!$H:$H,AK1328))</f>
        <v>1</v>
      </c>
      <c r="AP1328" t="str">
        <f t="shared" si="251"/>
        <v>Matched to Order</v>
      </c>
      <c r="AQ1328">
        <f>IF(COUNTIF($A$2:A1328,A1328)=1,1,0)</f>
        <v>1</v>
      </c>
    </row>
    <row r="1329" spans="1:43" x14ac:dyDescent="0.3">
      <c r="A1329" t="s">
        <v>13372</v>
      </c>
      <c r="C1329" t="s">
        <v>2997</v>
      </c>
      <c r="D1329" s="1">
        <v>46273</v>
      </c>
      <c r="E1329" t="s">
        <v>11819</v>
      </c>
      <c r="F1329" t="s">
        <v>9</v>
      </c>
      <c r="G1329">
        <v>2298</v>
      </c>
      <c r="H1329">
        <v>6.89</v>
      </c>
      <c r="I1329">
        <v>1.24</v>
      </c>
      <c r="J1329">
        <v>2289.87</v>
      </c>
      <c r="K1329" s="1">
        <v>46275</v>
      </c>
      <c r="L1329" t="s">
        <v>13320</v>
      </c>
      <c r="M1329">
        <f t="shared" si="240"/>
        <v>1</v>
      </c>
      <c r="N1329">
        <f>COUNTIF(Orders!$A:$A,C1329)</f>
        <v>1</v>
      </c>
      <c r="P1329">
        <f>COUNTIF(Orders!$H:$H,UPPER(SUBSTITUTE(TRIM(C1329),"-","")))</f>
        <v>1</v>
      </c>
      <c r="R1329" t="str">
        <f t="shared" si="241"/>
        <v>Matched Order Reference</v>
      </c>
      <c r="S1329">
        <f t="shared" si="242"/>
        <v>1</v>
      </c>
      <c r="V1329" cm="1">
        <f t="array" ref="V1329">IF(E1329&lt;&gt;"CAPTURE",0,SUMPRODUCT((MDR_Rates!$A$2:$A$10=F1329)*(G1329&gt;MDR_Rates!$B$2:$B$10)*((MDR_Rates!$C$2:$C$10="")+(G1329&lt;=MDR_Rates!$C$2:$C$10))*MDR_Rates!$D$2:$D$10))</f>
        <v>0.3</v>
      </c>
      <c r="W1329">
        <f t="shared" si="243"/>
        <v>6.89</v>
      </c>
      <c r="X1329">
        <f t="shared" si="244"/>
        <v>1.24</v>
      </c>
      <c r="Y1329">
        <f t="shared" si="245"/>
        <v>0</v>
      </c>
      <c r="Z1329">
        <f t="shared" si="246"/>
        <v>0</v>
      </c>
      <c r="AG1329" t="str">
        <f t="shared" si="247"/>
        <v/>
      </c>
      <c r="AI1329" t="str">
        <f t="shared" si="248"/>
        <v/>
      </c>
      <c r="AJ1329" t="str">
        <f t="shared" si="249"/>
        <v/>
      </c>
      <c r="AK1329" t="str">
        <f t="shared" si="250"/>
        <v>ORD26001493</v>
      </c>
      <c r="AL1329">
        <f>IF(E1329&lt;&gt;"CAPTURE","",COUNTIF(Orders!$H:$H,AK1329))</f>
        <v>1</v>
      </c>
      <c r="AP1329" t="str">
        <f t="shared" si="251"/>
        <v>Matched to Order</v>
      </c>
      <c r="AQ1329">
        <f>IF(COUNTIF($A$2:A1329,A1329)=1,1,0)</f>
        <v>1</v>
      </c>
    </row>
    <row r="1330" spans="1:43" x14ac:dyDescent="0.3">
      <c r="A1330" t="s">
        <v>13373</v>
      </c>
      <c r="C1330" t="s">
        <v>3130</v>
      </c>
      <c r="D1330" s="1">
        <v>46273</v>
      </c>
      <c r="E1330" t="s">
        <v>11819</v>
      </c>
      <c r="F1330" t="s">
        <v>9</v>
      </c>
      <c r="G1330">
        <v>299</v>
      </c>
      <c r="H1330">
        <v>0</v>
      </c>
      <c r="I1330">
        <v>0</v>
      </c>
      <c r="J1330">
        <v>299</v>
      </c>
      <c r="K1330" s="1">
        <v>46275</v>
      </c>
      <c r="L1330" t="s">
        <v>13320</v>
      </c>
      <c r="M1330">
        <f t="shared" si="240"/>
        <v>1</v>
      </c>
      <c r="N1330">
        <f>COUNTIF(Orders!$A:$A,C1330)</f>
        <v>1</v>
      </c>
      <c r="P1330">
        <f>COUNTIF(Orders!$H:$H,UPPER(SUBSTITUTE(TRIM(C1330),"-","")))</f>
        <v>1</v>
      </c>
      <c r="R1330" t="str">
        <f t="shared" si="241"/>
        <v>Matched Order Reference</v>
      </c>
      <c r="S1330">
        <f t="shared" si="242"/>
        <v>1</v>
      </c>
      <c r="V1330" cm="1">
        <f t="array" ref="V1330">IF(E1330&lt;&gt;"CAPTURE",0,SUMPRODUCT((MDR_Rates!$A$2:$A$10=F1330)*(G1330&gt;MDR_Rates!$B$2:$B$10)*((MDR_Rates!$C$2:$C$10="")+(G1330&lt;=MDR_Rates!$C$2:$C$10))*MDR_Rates!$D$2:$D$10))</f>
        <v>0</v>
      </c>
      <c r="W1330">
        <f t="shared" si="243"/>
        <v>0</v>
      </c>
      <c r="X1330">
        <f t="shared" si="244"/>
        <v>0</v>
      </c>
      <c r="Y1330">
        <f t="shared" si="245"/>
        <v>0</v>
      </c>
      <c r="Z1330">
        <f t="shared" si="246"/>
        <v>0</v>
      </c>
      <c r="AG1330" t="str">
        <f t="shared" si="247"/>
        <v/>
      </c>
      <c r="AI1330" t="str">
        <f t="shared" si="248"/>
        <v/>
      </c>
      <c r="AJ1330" t="str">
        <f t="shared" si="249"/>
        <v/>
      </c>
      <c r="AK1330" t="str">
        <f t="shared" si="250"/>
        <v>ORD26001561</v>
      </c>
      <c r="AL1330">
        <f>IF(E1330&lt;&gt;"CAPTURE","",COUNTIF(Orders!$H:$H,AK1330))</f>
        <v>1</v>
      </c>
      <c r="AP1330" t="str">
        <f t="shared" si="251"/>
        <v>Matched to Order</v>
      </c>
      <c r="AQ1330">
        <f>IF(COUNTIF($A$2:A1330,A1330)=1,1,0)</f>
        <v>1</v>
      </c>
    </row>
    <row r="1331" spans="1:43" x14ac:dyDescent="0.3">
      <c r="A1331" t="s">
        <v>13374</v>
      </c>
      <c r="C1331" t="s">
        <v>3156</v>
      </c>
      <c r="D1331" s="1">
        <v>46273</v>
      </c>
      <c r="E1331" t="s">
        <v>11819</v>
      </c>
      <c r="F1331" t="s">
        <v>9</v>
      </c>
      <c r="G1331">
        <v>499</v>
      </c>
      <c r="H1331">
        <v>0</v>
      </c>
      <c r="I1331">
        <v>0</v>
      </c>
      <c r="J1331">
        <v>499</v>
      </c>
      <c r="K1331" s="1">
        <v>46275</v>
      </c>
      <c r="L1331" t="s">
        <v>13320</v>
      </c>
      <c r="M1331">
        <f t="shared" si="240"/>
        <v>1</v>
      </c>
      <c r="N1331">
        <f>COUNTIF(Orders!$A:$A,C1331)</f>
        <v>1</v>
      </c>
      <c r="P1331">
        <f>COUNTIF(Orders!$H:$H,UPPER(SUBSTITUTE(TRIM(C1331),"-","")))</f>
        <v>1</v>
      </c>
      <c r="R1331" t="str">
        <f t="shared" si="241"/>
        <v>Matched Order Reference</v>
      </c>
      <c r="S1331">
        <f t="shared" si="242"/>
        <v>1</v>
      </c>
      <c r="V1331" cm="1">
        <f t="array" ref="V1331">IF(E1331&lt;&gt;"CAPTURE",0,SUMPRODUCT((MDR_Rates!$A$2:$A$10=F1331)*(G1331&gt;MDR_Rates!$B$2:$B$10)*((MDR_Rates!$C$2:$C$10="")+(G1331&lt;=MDR_Rates!$C$2:$C$10))*MDR_Rates!$D$2:$D$10))</f>
        <v>0</v>
      </c>
      <c r="W1331">
        <f t="shared" si="243"/>
        <v>0</v>
      </c>
      <c r="X1331">
        <f t="shared" si="244"/>
        <v>0</v>
      </c>
      <c r="Y1331">
        <f t="shared" si="245"/>
        <v>0</v>
      </c>
      <c r="Z1331">
        <f t="shared" si="246"/>
        <v>0</v>
      </c>
      <c r="AG1331" t="str">
        <f t="shared" si="247"/>
        <v/>
      </c>
      <c r="AI1331" t="str">
        <f t="shared" si="248"/>
        <v/>
      </c>
      <c r="AJ1331" t="str">
        <f t="shared" si="249"/>
        <v/>
      </c>
      <c r="AK1331" t="str">
        <f t="shared" si="250"/>
        <v>ORD26001574</v>
      </c>
      <c r="AL1331">
        <f>IF(E1331&lt;&gt;"CAPTURE","",COUNTIF(Orders!$H:$H,AK1331))</f>
        <v>1</v>
      </c>
      <c r="AP1331" t="str">
        <f t="shared" si="251"/>
        <v>Matched to Order</v>
      </c>
      <c r="AQ1331">
        <f>IF(COUNTIF($A$2:A1331,A1331)=1,1,0)</f>
        <v>1</v>
      </c>
    </row>
    <row r="1332" spans="1:43" x14ac:dyDescent="0.3">
      <c r="A1332" t="s">
        <v>13375</v>
      </c>
      <c r="C1332" t="s">
        <v>3200</v>
      </c>
      <c r="D1332" s="1">
        <v>46273</v>
      </c>
      <c r="E1332" t="s">
        <v>11819</v>
      </c>
      <c r="F1332" t="s">
        <v>44</v>
      </c>
      <c r="G1332">
        <v>1348</v>
      </c>
      <c r="H1332">
        <v>25.61</v>
      </c>
      <c r="I1332">
        <v>4.6100000000000003</v>
      </c>
      <c r="J1332">
        <v>1317.78</v>
      </c>
      <c r="K1332" s="1">
        <v>46275</v>
      </c>
      <c r="L1332" t="s">
        <v>13320</v>
      </c>
      <c r="M1332">
        <f t="shared" si="240"/>
        <v>1</v>
      </c>
      <c r="N1332">
        <f>COUNTIF(Orders!$A:$A,C1332)</f>
        <v>1</v>
      </c>
      <c r="P1332">
        <f>COUNTIF(Orders!$H:$H,UPPER(SUBSTITUTE(TRIM(C1332),"-","")))</f>
        <v>1</v>
      </c>
      <c r="R1332" t="str">
        <f t="shared" si="241"/>
        <v>Matched Order Reference</v>
      </c>
      <c r="S1332">
        <f t="shared" si="242"/>
        <v>1</v>
      </c>
      <c r="V1332" cm="1">
        <f t="array" ref="V1332">IF(E1332&lt;&gt;"CAPTURE",0,SUMPRODUCT((MDR_Rates!$A$2:$A$10=F1332)*(G1332&gt;MDR_Rates!$B$2:$B$10)*((MDR_Rates!$C$2:$C$10="")+(G1332&lt;=MDR_Rates!$C$2:$C$10))*MDR_Rates!$D$2:$D$10))</f>
        <v>1.9</v>
      </c>
      <c r="W1332">
        <f t="shared" si="243"/>
        <v>25.61</v>
      </c>
      <c r="X1332">
        <f t="shared" si="244"/>
        <v>4.6100000000000003</v>
      </c>
      <c r="Y1332">
        <f t="shared" si="245"/>
        <v>0</v>
      </c>
      <c r="Z1332">
        <f t="shared" si="246"/>
        <v>0</v>
      </c>
      <c r="AG1332" t="str">
        <f t="shared" si="247"/>
        <v/>
      </c>
      <c r="AI1332" t="str">
        <f t="shared" si="248"/>
        <v/>
      </c>
      <c r="AJ1332" t="str">
        <f t="shared" si="249"/>
        <v/>
      </c>
      <c r="AK1332" t="str">
        <f t="shared" si="250"/>
        <v>ORD26001596</v>
      </c>
      <c r="AL1332">
        <f>IF(E1332&lt;&gt;"CAPTURE","",COUNTIF(Orders!$H:$H,AK1332))</f>
        <v>1</v>
      </c>
      <c r="AP1332" t="str">
        <f t="shared" si="251"/>
        <v>Matched to Order</v>
      </c>
      <c r="AQ1332">
        <f>IF(COUNTIF($A$2:A1332,A1332)=1,1,0)</f>
        <v>1</v>
      </c>
    </row>
    <row r="1333" spans="1:43" x14ac:dyDescent="0.3">
      <c r="A1333" t="s">
        <v>13376</v>
      </c>
      <c r="C1333" t="s">
        <v>3341</v>
      </c>
      <c r="D1333" s="1">
        <v>46273</v>
      </c>
      <c r="E1333" t="s">
        <v>11819</v>
      </c>
      <c r="F1333" t="s">
        <v>9</v>
      </c>
      <c r="G1333">
        <v>4498</v>
      </c>
      <c r="H1333">
        <v>13.49</v>
      </c>
      <c r="I1333">
        <v>2.4300000000000002</v>
      </c>
      <c r="J1333">
        <v>4482.08</v>
      </c>
      <c r="K1333" s="1">
        <v>46275</v>
      </c>
      <c r="L1333" t="s">
        <v>13320</v>
      </c>
      <c r="M1333">
        <f t="shared" si="240"/>
        <v>1</v>
      </c>
      <c r="N1333">
        <f>COUNTIF(Orders!$A:$A,C1333)</f>
        <v>1</v>
      </c>
      <c r="P1333">
        <f>COUNTIF(Orders!$H:$H,UPPER(SUBSTITUTE(TRIM(C1333),"-","")))</f>
        <v>1</v>
      </c>
      <c r="R1333" t="str">
        <f t="shared" si="241"/>
        <v>Matched Order Reference</v>
      </c>
      <c r="S1333">
        <f t="shared" si="242"/>
        <v>1</v>
      </c>
      <c r="V1333" cm="1">
        <f t="array" ref="V1333">IF(E1333&lt;&gt;"CAPTURE",0,SUMPRODUCT((MDR_Rates!$A$2:$A$10=F1333)*(G1333&gt;MDR_Rates!$B$2:$B$10)*((MDR_Rates!$C$2:$C$10="")+(G1333&lt;=MDR_Rates!$C$2:$C$10))*MDR_Rates!$D$2:$D$10))</f>
        <v>0.3</v>
      </c>
      <c r="W1333">
        <f t="shared" si="243"/>
        <v>13.49</v>
      </c>
      <c r="X1333">
        <f t="shared" si="244"/>
        <v>2.4300000000000002</v>
      </c>
      <c r="Y1333">
        <f t="shared" si="245"/>
        <v>0</v>
      </c>
      <c r="Z1333">
        <f t="shared" si="246"/>
        <v>0</v>
      </c>
      <c r="AG1333" t="str">
        <f t="shared" si="247"/>
        <v/>
      </c>
      <c r="AI1333" t="str">
        <f t="shared" si="248"/>
        <v/>
      </c>
      <c r="AJ1333" t="str">
        <f t="shared" si="249"/>
        <v/>
      </c>
      <c r="AK1333" t="str">
        <f t="shared" si="250"/>
        <v>ORD26001668</v>
      </c>
      <c r="AL1333">
        <f>IF(E1333&lt;&gt;"CAPTURE","",COUNTIF(Orders!$H:$H,AK1333))</f>
        <v>1</v>
      </c>
      <c r="AP1333" t="str">
        <f t="shared" si="251"/>
        <v>Matched to Order</v>
      </c>
      <c r="AQ1333">
        <f>IF(COUNTIF($A$2:A1333,A1333)=1,1,0)</f>
        <v>1</v>
      </c>
    </row>
    <row r="1334" spans="1:43" x14ac:dyDescent="0.3">
      <c r="A1334" t="s">
        <v>13377</v>
      </c>
      <c r="C1334" t="s">
        <v>13378</v>
      </c>
      <c r="D1334" s="1">
        <v>46273</v>
      </c>
      <c r="E1334" t="s">
        <v>11819</v>
      </c>
      <c r="F1334" t="s">
        <v>33</v>
      </c>
      <c r="G1334">
        <v>2999</v>
      </c>
      <c r="H1334">
        <v>35.99</v>
      </c>
      <c r="I1334">
        <v>6.48</v>
      </c>
      <c r="J1334">
        <v>2956.53</v>
      </c>
      <c r="K1334" s="1">
        <v>46275</v>
      </c>
      <c r="L1334" t="s">
        <v>13320</v>
      </c>
      <c r="M1334">
        <f t="shared" si="240"/>
        <v>1</v>
      </c>
      <c r="N1334">
        <f>COUNTIF(Orders!$A:$A,C1334)</f>
        <v>1</v>
      </c>
      <c r="P1334">
        <f>COUNTIF(Orders!$H:$H,UPPER(SUBSTITUTE(TRIM(C1334),"-","")))</f>
        <v>1</v>
      </c>
      <c r="R1334" t="str">
        <f t="shared" si="241"/>
        <v>Matched Order Reference</v>
      </c>
      <c r="S1334">
        <f t="shared" si="242"/>
        <v>1</v>
      </c>
      <c r="V1334" cm="1">
        <f t="array" ref="V1334">IF(E1334&lt;&gt;"CAPTURE",0,SUMPRODUCT((MDR_Rates!$A$2:$A$10=F1334)*(G1334&gt;MDR_Rates!$B$2:$B$10)*((MDR_Rates!$C$2:$C$10="")+(G1334&lt;=MDR_Rates!$C$2:$C$10))*MDR_Rates!$D$2:$D$10))</f>
        <v>1.2</v>
      </c>
      <c r="W1334">
        <f t="shared" si="243"/>
        <v>35.99</v>
      </c>
      <c r="X1334">
        <f t="shared" si="244"/>
        <v>6.48</v>
      </c>
      <c r="Y1334">
        <f t="shared" si="245"/>
        <v>0</v>
      </c>
      <c r="Z1334">
        <f t="shared" si="246"/>
        <v>0</v>
      </c>
      <c r="AG1334" t="str">
        <f t="shared" si="247"/>
        <v/>
      </c>
      <c r="AI1334" t="str">
        <f t="shared" si="248"/>
        <v/>
      </c>
      <c r="AJ1334" t="str">
        <f t="shared" si="249"/>
        <v/>
      </c>
      <c r="AK1334" t="str">
        <f t="shared" si="250"/>
        <v>ORD26001671</v>
      </c>
      <c r="AL1334">
        <f>IF(E1334&lt;&gt;"CAPTURE","",COUNTIF(Orders!$H:$H,AK1334))</f>
        <v>1</v>
      </c>
      <c r="AP1334" t="str">
        <f t="shared" si="251"/>
        <v>Matched to Order</v>
      </c>
      <c r="AQ1334">
        <f>IF(COUNTIF($A$2:A1334,A1334)=1,1,0)</f>
        <v>1</v>
      </c>
    </row>
    <row r="1335" spans="1:43" x14ac:dyDescent="0.3">
      <c r="A1335" t="s">
        <v>13379</v>
      </c>
      <c r="C1335" t="s">
        <v>3375</v>
      </c>
      <c r="D1335" s="1">
        <v>46273</v>
      </c>
      <c r="E1335" t="s">
        <v>11819</v>
      </c>
      <c r="F1335" t="s">
        <v>9</v>
      </c>
      <c r="G1335">
        <v>12297</v>
      </c>
      <c r="H1335">
        <v>36.89</v>
      </c>
      <c r="I1335">
        <v>6.64</v>
      </c>
      <c r="J1335">
        <v>12253.47</v>
      </c>
      <c r="K1335" s="1">
        <v>46275</v>
      </c>
      <c r="L1335" t="s">
        <v>13320</v>
      </c>
      <c r="M1335">
        <f t="shared" si="240"/>
        <v>1</v>
      </c>
      <c r="N1335">
        <f>COUNTIF(Orders!$A:$A,C1335)</f>
        <v>1</v>
      </c>
      <c r="P1335">
        <f>COUNTIF(Orders!$H:$H,UPPER(SUBSTITUTE(TRIM(C1335),"-","")))</f>
        <v>1</v>
      </c>
      <c r="R1335" t="str">
        <f t="shared" si="241"/>
        <v>Matched Order Reference</v>
      </c>
      <c r="S1335">
        <f t="shared" si="242"/>
        <v>1</v>
      </c>
      <c r="V1335" cm="1">
        <f t="array" ref="V1335">IF(E1335&lt;&gt;"CAPTURE",0,SUMPRODUCT((MDR_Rates!$A$2:$A$10=F1335)*(G1335&gt;MDR_Rates!$B$2:$B$10)*((MDR_Rates!$C$2:$C$10="")+(G1335&lt;=MDR_Rates!$C$2:$C$10))*MDR_Rates!$D$2:$D$10))</f>
        <v>0.3</v>
      </c>
      <c r="W1335">
        <f t="shared" si="243"/>
        <v>36.89</v>
      </c>
      <c r="X1335">
        <f t="shared" si="244"/>
        <v>6.64</v>
      </c>
      <c r="Y1335">
        <f t="shared" si="245"/>
        <v>0</v>
      </c>
      <c r="Z1335">
        <f t="shared" si="246"/>
        <v>0</v>
      </c>
      <c r="AG1335" t="str">
        <f t="shared" si="247"/>
        <v/>
      </c>
      <c r="AI1335" t="str">
        <f t="shared" si="248"/>
        <v/>
      </c>
      <c r="AJ1335" t="str">
        <f t="shared" si="249"/>
        <v/>
      </c>
      <c r="AK1335" t="str">
        <f t="shared" si="250"/>
        <v>ORD26001685</v>
      </c>
      <c r="AL1335">
        <f>IF(E1335&lt;&gt;"CAPTURE","",COUNTIF(Orders!$H:$H,AK1335))</f>
        <v>1</v>
      </c>
      <c r="AP1335" t="str">
        <f t="shared" si="251"/>
        <v>Matched to Order</v>
      </c>
      <c r="AQ1335">
        <f>IF(COUNTIF($A$2:A1335,A1335)=1,1,0)</f>
        <v>1</v>
      </c>
    </row>
    <row r="1336" spans="1:43" x14ac:dyDescent="0.3">
      <c r="A1336" t="s">
        <v>13380</v>
      </c>
      <c r="C1336" t="s">
        <v>3491</v>
      </c>
      <c r="D1336" s="1">
        <v>46273</v>
      </c>
      <c r="E1336" t="s">
        <v>11819</v>
      </c>
      <c r="F1336" t="s">
        <v>33</v>
      </c>
      <c r="G1336">
        <v>3499</v>
      </c>
      <c r="H1336">
        <v>41.99</v>
      </c>
      <c r="I1336">
        <v>7.56</v>
      </c>
      <c r="J1336">
        <v>3449.45</v>
      </c>
      <c r="K1336" s="1">
        <v>46275</v>
      </c>
      <c r="L1336" t="s">
        <v>13320</v>
      </c>
      <c r="M1336">
        <f t="shared" si="240"/>
        <v>1</v>
      </c>
      <c r="N1336">
        <f>COUNTIF(Orders!$A:$A,C1336)</f>
        <v>1</v>
      </c>
      <c r="P1336">
        <f>COUNTIF(Orders!$H:$H,UPPER(SUBSTITUTE(TRIM(C1336),"-","")))</f>
        <v>1</v>
      </c>
      <c r="R1336" t="str">
        <f t="shared" si="241"/>
        <v>Matched Order Reference</v>
      </c>
      <c r="S1336">
        <f t="shared" si="242"/>
        <v>1</v>
      </c>
      <c r="V1336" cm="1">
        <f t="array" ref="V1336">IF(E1336&lt;&gt;"CAPTURE",0,SUMPRODUCT((MDR_Rates!$A$2:$A$10=F1336)*(G1336&gt;MDR_Rates!$B$2:$B$10)*((MDR_Rates!$C$2:$C$10="")+(G1336&lt;=MDR_Rates!$C$2:$C$10))*MDR_Rates!$D$2:$D$10))</f>
        <v>1.2</v>
      </c>
      <c r="W1336">
        <f t="shared" si="243"/>
        <v>41.99</v>
      </c>
      <c r="X1336">
        <f t="shared" si="244"/>
        <v>7.56</v>
      </c>
      <c r="Y1336">
        <f t="shared" si="245"/>
        <v>0</v>
      </c>
      <c r="Z1336">
        <f t="shared" si="246"/>
        <v>0</v>
      </c>
      <c r="AG1336" t="str">
        <f t="shared" si="247"/>
        <v/>
      </c>
      <c r="AI1336" t="str">
        <f t="shared" si="248"/>
        <v/>
      </c>
      <c r="AJ1336" t="str">
        <f t="shared" si="249"/>
        <v/>
      </c>
      <c r="AK1336" t="str">
        <f t="shared" si="250"/>
        <v>ORD26001744</v>
      </c>
      <c r="AL1336">
        <f>IF(E1336&lt;&gt;"CAPTURE","",COUNTIF(Orders!$H:$H,AK1336))</f>
        <v>1</v>
      </c>
      <c r="AP1336" t="str">
        <f t="shared" si="251"/>
        <v>Matched to Order</v>
      </c>
      <c r="AQ1336">
        <f>IF(COUNTIF($A$2:A1336,A1336)=1,1,0)</f>
        <v>1</v>
      </c>
    </row>
    <row r="1337" spans="1:43" x14ac:dyDescent="0.3">
      <c r="A1337" t="s">
        <v>13381</v>
      </c>
      <c r="C1337" t="s">
        <v>3549</v>
      </c>
      <c r="D1337" s="1">
        <v>46273</v>
      </c>
      <c r="E1337" t="s">
        <v>11819</v>
      </c>
      <c r="F1337" t="s">
        <v>9</v>
      </c>
      <c r="G1337">
        <v>3499</v>
      </c>
      <c r="H1337">
        <v>10.5</v>
      </c>
      <c r="I1337">
        <v>1.89</v>
      </c>
      <c r="J1337">
        <v>3486.61</v>
      </c>
      <c r="K1337" s="1">
        <v>46275</v>
      </c>
      <c r="L1337" t="s">
        <v>13320</v>
      </c>
      <c r="M1337">
        <f t="shared" si="240"/>
        <v>1</v>
      </c>
      <c r="N1337">
        <f>COUNTIF(Orders!$A:$A,C1337)</f>
        <v>1</v>
      </c>
      <c r="P1337">
        <f>COUNTIF(Orders!$H:$H,UPPER(SUBSTITUTE(TRIM(C1337),"-","")))</f>
        <v>1</v>
      </c>
      <c r="R1337" t="str">
        <f t="shared" si="241"/>
        <v>Matched Order Reference</v>
      </c>
      <c r="S1337">
        <f t="shared" si="242"/>
        <v>1</v>
      </c>
      <c r="V1337" cm="1">
        <f t="array" ref="V1337">IF(E1337&lt;&gt;"CAPTURE",0,SUMPRODUCT((MDR_Rates!$A$2:$A$10=F1337)*(G1337&gt;MDR_Rates!$B$2:$B$10)*((MDR_Rates!$C$2:$C$10="")+(G1337&lt;=MDR_Rates!$C$2:$C$10))*MDR_Rates!$D$2:$D$10))</f>
        <v>0.3</v>
      </c>
      <c r="W1337">
        <f t="shared" si="243"/>
        <v>10.5</v>
      </c>
      <c r="X1337">
        <f t="shared" si="244"/>
        <v>1.89</v>
      </c>
      <c r="Y1337">
        <f t="shared" si="245"/>
        <v>0</v>
      </c>
      <c r="Z1337">
        <f t="shared" si="246"/>
        <v>0</v>
      </c>
      <c r="AG1337" t="str">
        <f t="shared" si="247"/>
        <v/>
      </c>
      <c r="AI1337" t="str">
        <f t="shared" si="248"/>
        <v/>
      </c>
      <c r="AJ1337" t="str">
        <f t="shared" si="249"/>
        <v/>
      </c>
      <c r="AK1337" t="str">
        <f t="shared" si="250"/>
        <v>ORD26001773</v>
      </c>
      <c r="AL1337">
        <f>IF(E1337&lt;&gt;"CAPTURE","",COUNTIF(Orders!$H:$H,AK1337))</f>
        <v>1</v>
      </c>
      <c r="AP1337" t="str">
        <f t="shared" si="251"/>
        <v>Matched to Order</v>
      </c>
      <c r="AQ1337">
        <f>IF(COUNTIF($A$2:A1337,A1337)=1,1,0)</f>
        <v>1</v>
      </c>
    </row>
    <row r="1338" spans="1:43" x14ac:dyDescent="0.3">
      <c r="A1338" t="s">
        <v>13382</v>
      </c>
      <c r="C1338" t="s">
        <v>3551</v>
      </c>
      <c r="D1338" s="1">
        <v>46273</v>
      </c>
      <c r="E1338" t="s">
        <v>11819</v>
      </c>
      <c r="F1338" t="s">
        <v>9</v>
      </c>
      <c r="G1338">
        <v>9497</v>
      </c>
      <c r="H1338">
        <v>28.49</v>
      </c>
      <c r="I1338">
        <v>5.13</v>
      </c>
      <c r="J1338">
        <v>9463.3799999999992</v>
      </c>
      <c r="K1338" s="1">
        <v>46275</v>
      </c>
      <c r="L1338" t="s">
        <v>13320</v>
      </c>
      <c r="M1338">
        <f t="shared" si="240"/>
        <v>1</v>
      </c>
      <c r="N1338">
        <f>COUNTIF(Orders!$A:$A,C1338)</f>
        <v>1</v>
      </c>
      <c r="P1338">
        <f>COUNTIF(Orders!$H:$H,UPPER(SUBSTITUTE(TRIM(C1338),"-","")))</f>
        <v>1</v>
      </c>
      <c r="R1338" t="str">
        <f t="shared" si="241"/>
        <v>Matched Order Reference</v>
      </c>
      <c r="S1338">
        <f t="shared" si="242"/>
        <v>1</v>
      </c>
      <c r="V1338" cm="1">
        <f t="array" ref="V1338">IF(E1338&lt;&gt;"CAPTURE",0,SUMPRODUCT((MDR_Rates!$A$2:$A$10=F1338)*(G1338&gt;MDR_Rates!$B$2:$B$10)*((MDR_Rates!$C$2:$C$10="")+(G1338&lt;=MDR_Rates!$C$2:$C$10))*MDR_Rates!$D$2:$D$10))</f>
        <v>0.3</v>
      </c>
      <c r="W1338">
        <f t="shared" si="243"/>
        <v>28.49</v>
      </c>
      <c r="X1338">
        <f t="shared" si="244"/>
        <v>5.13</v>
      </c>
      <c r="Y1338">
        <f t="shared" si="245"/>
        <v>0</v>
      </c>
      <c r="Z1338">
        <f t="shared" si="246"/>
        <v>0</v>
      </c>
      <c r="AG1338" t="str">
        <f t="shared" si="247"/>
        <v/>
      </c>
      <c r="AI1338" t="str">
        <f t="shared" si="248"/>
        <v/>
      </c>
      <c r="AJ1338" t="str">
        <f t="shared" si="249"/>
        <v/>
      </c>
      <c r="AK1338" t="str">
        <f t="shared" si="250"/>
        <v>ORD26001774</v>
      </c>
      <c r="AL1338">
        <f>IF(E1338&lt;&gt;"CAPTURE","",COUNTIF(Orders!$H:$H,AK1338))</f>
        <v>1</v>
      </c>
      <c r="AP1338" t="str">
        <f t="shared" si="251"/>
        <v>Matched to Order</v>
      </c>
      <c r="AQ1338">
        <f>IF(COUNTIF($A$2:A1338,A1338)=1,1,0)</f>
        <v>1</v>
      </c>
    </row>
    <row r="1339" spans="1:43" x14ac:dyDescent="0.3">
      <c r="A1339" t="s">
        <v>13383</v>
      </c>
      <c r="C1339" t="s">
        <v>13384</v>
      </c>
      <c r="D1339" s="1">
        <v>46273</v>
      </c>
      <c r="E1339" t="s">
        <v>11819</v>
      </c>
      <c r="F1339" t="s">
        <v>17</v>
      </c>
      <c r="G1339">
        <v>1499</v>
      </c>
      <c r="H1339">
        <v>26.98</v>
      </c>
      <c r="I1339">
        <v>4.8600000000000003</v>
      </c>
      <c r="J1339">
        <v>1467.16</v>
      </c>
      <c r="K1339" s="1">
        <v>46275</v>
      </c>
      <c r="L1339" t="s">
        <v>13320</v>
      </c>
      <c r="M1339">
        <f t="shared" si="240"/>
        <v>1</v>
      </c>
      <c r="N1339">
        <f>COUNTIF(Orders!$A:$A,C1339)</f>
        <v>1</v>
      </c>
      <c r="P1339">
        <f>COUNTIF(Orders!$H:$H,UPPER(SUBSTITUTE(TRIM(C1339),"-","")))</f>
        <v>1</v>
      </c>
      <c r="R1339" t="str">
        <f t="shared" si="241"/>
        <v>Matched Order Reference</v>
      </c>
      <c r="S1339">
        <f t="shared" si="242"/>
        <v>1</v>
      </c>
      <c r="V1339" cm="1">
        <f t="array" ref="V1339">IF(E1339&lt;&gt;"CAPTURE",0,SUMPRODUCT((MDR_Rates!$A$2:$A$10=F1339)*(G1339&gt;MDR_Rates!$B$2:$B$10)*((MDR_Rates!$C$2:$C$10="")+(G1339&lt;=MDR_Rates!$C$2:$C$10))*MDR_Rates!$D$2:$D$10))</f>
        <v>1.8</v>
      </c>
      <c r="W1339">
        <f t="shared" si="243"/>
        <v>26.98</v>
      </c>
      <c r="X1339">
        <f t="shared" si="244"/>
        <v>4.8600000000000003</v>
      </c>
      <c r="Y1339">
        <f t="shared" si="245"/>
        <v>0</v>
      </c>
      <c r="Z1339">
        <f t="shared" si="246"/>
        <v>0</v>
      </c>
      <c r="AG1339" t="str">
        <f t="shared" si="247"/>
        <v/>
      </c>
      <c r="AI1339" t="str">
        <f t="shared" si="248"/>
        <v/>
      </c>
      <c r="AJ1339" t="str">
        <f t="shared" si="249"/>
        <v/>
      </c>
      <c r="AK1339" t="str">
        <f t="shared" si="250"/>
        <v>ORD26001817</v>
      </c>
      <c r="AL1339">
        <f>IF(E1339&lt;&gt;"CAPTURE","",COUNTIF(Orders!$H:$H,AK1339))</f>
        <v>1</v>
      </c>
      <c r="AP1339" t="str">
        <f t="shared" si="251"/>
        <v>Matched to Order</v>
      </c>
      <c r="AQ1339">
        <f>IF(COUNTIF($A$2:A1339,A1339)=1,1,0)</f>
        <v>1</v>
      </c>
    </row>
    <row r="1340" spans="1:43" x14ac:dyDescent="0.3">
      <c r="A1340" t="s">
        <v>13385</v>
      </c>
      <c r="C1340" t="s">
        <v>3665</v>
      </c>
      <c r="D1340" s="1">
        <v>46273</v>
      </c>
      <c r="E1340" t="s">
        <v>11819</v>
      </c>
      <c r="F1340" t="s">
        <v>44</v>
      </c>
      <c r="G1340">
        <v>2499</v>
      </c>
      <c r="H1340">
        <v>42.48</v>
      </c>
      <c r="I1340">
        <v>7.65</v>
      </c>
      <c r="J1340">
        <v>2448.87</v>
      </c>
      <c r="K1340" s="1">
        <v>46275</v>
      </c>
      <c r="L1340" t="s">
        <v>13320</v>
      </c>
      <c r="M1340">
        <f t="shared" si="240"/>
        <v>1</v>
      </c>
      <c r="N1340">
        <f>COUNTIF(Orders!$A:$A,C1340)</f>
        <v>1</v>
      </c>
      <c r="P1340">
        <f>COUNTIF(Orders!$H:$H,UPPER(SUBSTITUTE(TRIM(C1340),"-","")))</f>
        <v>1</v>
      </c>
      <c r="R1340" t="str">
        <f t="shared" si="241"/>
        <v>Matched Order Reference</v>
      </c>
      <c r="S1340">
        <f t="shared" si="242"/>
        <v>1</v>
      </c>
      <c r="V1340" cm="1">
        <f t="array" ref="V1340">IF(E1340&lt;&gt;"CAPTURE",0,SUMPRODUCT((MDR_Rates!$A$2:$A$10=F1340)*(G1340&gt;MDR_Rates!$B$2:$B$10)*((MDR_Rates!$C$2:$C$10="")+(G1340&lt;=MDR_Rates!$C$2:$C$10))*MDR_Rates!$D$2:$D$10))</f>
        <v>1.7</v>
      </c>
      <c r="W1340">
        <f t="shared" si="243"/>
        <v>42.48</v>
      </c>
      <c r="X1340">
        <f t="shared" si="244"/>
        <v>7.65</v>
      </c>
      <c r="Y1340">
        <f t="shared" si="245"/>
        <v>0</v>
      </c>
      <c r="Z1340">
        <f t="shared" si="246"/>
        <v>0</v>
      </c>
      <c r="AG1340" t="str">
        <f t="shared" si="247"/>
        <v/>
      </c>
      <c r="AI1340" t="str">
        <f t="shared" si="248"/>
        <v/>
      </c>
      <c r="AJ1340" t="str">
        <f t="shared" si="249"/>
        <v/>
      </c>
      <c r="AK1340" t="str">
        <f t="shared" si="250"/>
        <v>ORD26001832</v>
      </c>
      <c r="AL1340">
        <f>IF(E1340&lt;&gt;"CAPTURE","",COUNTIF(Orders!$H:$H,AK1340))</f>
        <v>1</v>
      </c>
      <c r="AP1340" t="str">
        <f t="shared" si="251"/>
        <v>Matched to Order</v>
      </c>
      <c r="AQ1340">
        <f>IF(COUNTIF($A$2:A1340,A1340)=1,1,0)</f>
        <v>1</v>
      </c>
    </row>
    <row r="1341" spans="1:43" x14ac:dyDescent="0.3">
      <c r="A1341" t="s">
        <v>13386</v>
      </c>
      <c r="C1341" t="s">
        <v>3669</v>
      </c>
      <c r="D1341" s="1">
        <v>46273</v>
      </c>
      <c r="E1341" t="s">
        <v>11819</v>
      </c>
      <c r="F1341" t="s">
        <v>9</v>
      </c>
      <c r="G1341">
        <v>10147</v>
      </c>
      <c r="H1341">
        <v>30.44</v>
      </c>
      <c r="I1341">
        <v>5.48</v>
      </c>
      <c r="J1341">
        <v>10111.08</v>
      </c>
      <c r="K1341" s="1">
        <v>46275</v>
      </c>
      <c r="L1341" t="s">
        <v>13320</v>
      </c>
      <c r="M1341">
        <f t="shared" si="240"/>
        <v>1</v>
      </c>
      <c r="N1341">
        <f>COUNTIF(Orders!$A:$A,C1341)</f>
        <v>1</v>
      </c>
      <c r="P1341">
        <f>COUNTIF(Orders!$H:$H,UPPER(SUBSTITUTE(TRIM(C1341),"-","")))</f>
        <v>1</v>
      </c>
      <c r="R1341" t="str">
        <f t="shared" si="241"/>
        <v>Matched Order Reference</v>
      </c>
      <c r="S1341">
        <f t="shared" si="242"/>
        <v>1</v>
      </c>
      <c r="V1341" cm="1">
        <f t="array" ref="V1341">IF(E1341&lt;&gt;"CAPTURE",0,SUMPRODUCT((MDR_Rates!$A$2:$A$10=F1341)*(G1341&gt;MDR_Rates!$B$2:$B$10)*((MDR_Rates!$C$2:$C$10="")+(G1341&lt;=MDR_Rates!$C$2:$C$10))*MDR_Rates!$D$2:$D$10))</f>
        <v>0.3</v>
      </c>
      <c r="W1341">
        <f t="shared" si="243"/>
        <v>30.44</v>
      </c>
      <c r="X1341">
        <f t="shared" si="244"/>
        <v>5.48</v>
      </c>
      <c r="Y1341">
        <f t="shared" si="245"/>
        <v>0</v>
      </c>
      <c r="Z1341">
        <f t="shared" si="246"/>
        <v>0</v>
      </c>
      <c r="AG1341" t="str">
        <f t="shared" si="247"/>
        <v/>
      </c>
      <c r="AI1341" t="str">
        <f t="shared" si="248"/>
        <v/>
      </c>
      <c r="AJ1341" t="str">
        <f t="shared" si="249"/>
        <v/>
      </c>
      <c r="AK1341" t="str">
        <f t="shared" si="250"/>
        <v>ORD26001834</v>
      </c>
      <c r="AL1341">
        <f>IF(E1341&lt;&gt;"CAPTURE","",COUNTIF(Orders!$H:$H,AK1341))</f>
        <v>1</v>
      </c>
      <c r="AP1341" t="str">
        <f t="shared" si="251"/>
        <v>Matched to Order</v>
      </c>
      <c r="AQ1341">
        <f>IF(COUNTIF($A$2:A1341,A1341)=1,1,0)</f>
        <v>1</v>
      </c>
    </row>
    <row r="1342" spans="1:43" x14ac:dyDescent="0.3">
      <c r="A1342" t="s">
        <v>13387</v>
      </c>
      <c r="C1342" t="s">
        <v>3866</v>
      </c>
      <c r="D1342" s="1">
        <v>46273</v>
      </c>
      <c r="E1342" t="s">
        <v>11819</v>
      </c>
      <c r="F1342" t="s">
        <v>9</v>
      </c>
      <c r="G1342">
        <v>599</v>
      </c>
      <c r="H1342">
        <v>0</v>
      </c>
      <c r="I1342">
        <v>0</v>
      </c>
      <c r="J1342">
        <v>599</v>
      </c>
      <c r="K1342" s="1">
        <v>46275</v>
      </c>
      <c r="L1342" t="s">
        <v>13320</v>
      </c>
      <c r="M1342">
        <f t="shared" si="240"/>
        <v>1</v>
      </c>
      <c r="N1342">
        <f>COUNTIF(Orders!$A:$A,C1342)</f>
        <v>1</v>
      </c>
      <c r="P1342">
        <f>COUNTIF(Orders!$H:$H,UPPER(SUBSTITUTE(TRIM(C1342),"-","")))</f>
        <v>1</v>
      </c>
      <c r="R1342" t="str">
        <f t="shared" si="241"/>
        <v>Matched Order Reference</v>
      </c>
      <c r="S1342">
        <f t="shared" si="242"/>
        <v>1</v>
      </c>
      <c r="V1342" cm="1">
        <f t="array" ref="V1342">IF(E1342&lt;&gt;"CAPTURE",0,SUMPRODUCT((MDR_Rates!$A$2:$A$10=F1342)*(G1342&gt;MDR_Rates!$B$2:$B$10)*((MDR_Rates!$C$2:$C$10="")+(G1342&lt;=MDR_Rates!$C$2:$C$10))*MDR_Rates!$D$2:$D$10))</f>
        <v>0</v>
      </c>
      <c r="W1342">
        <f t="shared" si="243"/>
        <v>0</v>
      </c>
      <c r="X1342">
        <f t="shared" si="244"/>
        <v>0</v>
      </c>
      <c r="Y1342">
        <f t="shared" si="245"/>
        <v>0</v>
      </c>
      <c r="Z1342">
        <f t="shared" si="246"/>
        <v>0</v>
      </c>
      <c r="AG1342" t="str">
        <f t="shared" si="247"/>
        <v/>
      </c>
      <c r="AI1342" t="str">
        <f t="shared" si="248"/>
        <v/>
      </c>
      <c r="AJ1342" t="str">
        <f t="shared" si="249"/>
        <v/>
      </c>
      <c r="AK1342" t="str">
        <f t="shared" si="250"/>
        <v>ORD26001934</v>
      </c>
      <c r="AL1342">
        <f>IF(E1342&lt;&gt;"CAPTURE","",COUNTIF(Orders!$H:$H,AK1342))</f>
        <v>1</v>
      </c>
      <c r="AP1342" t="str">
        <f t="shared" si="251"/>
        <v>Matched to Order</v>
      </c>
      <c r="AQ1342">
        <f>IF(COUNTIF($A$2:A1342,A1342)=1,1,0)</f>
        <v>1</v>
      </c>
    </row>
    <row r="1343" spans="1:43" x14ac:dyDescent="0.3">
      <c r="A1343" t="s">
        <v>13388</v>
      </c>
      <c r="C1343" t="s">
        <v>3915</v>
      </c>
      <c r="D1343" s="1">
        <v>46273</v>
      </c>
      <c r="E1343" t="s">
        <v>11819</v>
      </c>
      <c r="F1343" t="s">
        <v>17</v>
      </c>
      <c r="G1343">
        <v>2499</v>
      </c>
      <c r="H1343">
        <v>39.979999999999997</v>
      </c>
      <c r="I1343">
        <v>7.2</v>
      </c>
      <c r="J1343">
        <v>2451.8200000000002</v>
      </c>
      <c r="K1343" s="1">
        <v>46275</v>
      </c>
      <c r="L1343" t="s">
        <v>13320</v>
      </c>
      <c r="M1343">
        <f t="shared" si="240"/>
        <v>1</v>
      </c>
      <c r="N1343">
        <f>COUNTIF(Orders!$A:$A,C1343)</f>
        <v>1</v>
      </c>
      <c r="P1343">
        <f>COUNTIF(Orders!$H:$H,UPPER(SUBSTITUTE(TRIM(C1343),"-","")))</f>
        <v>1</v>
      </c>
      <c r="R1343" t="str">
        <f t="shared" si="241"/>
        <v>Matched Order Reference</v>
      </c>
      <c r="S1343">
        <f t="shared" si="242"/>
        <v>1</v>
      </c>
      <c r="V1343" cm="1">
        <f t="array" ref="V1343">IF(E1343&lt;&gt;"CAPTURE",0,SUMPRODUCT((MDR_Rates!$A$2:$A$10=F1343)*(G1343&gt;MDR_Rates!$B$2:$B$10)*((MDR_Rates!$C$2:$C$10="")+(G1343&lt;=MDR_Rates!$C$2:$C$10))*MDR_Rates!$D$2:$D$10))</f>
        <v>1.6</v>
      </c>
      <c r="W1343">
        <f t="shared" si="243"/>
        <v>39.979999999999997</v>
      </c>
      <c r="X1343">
        <f t="shared" si="244"/>
        <v>7.2</v>
      </c>
      <c r="Y1343">
        <f t="shared" si="245"/>
        <v>0</v>
      </c>
      <c r="Z1343">
        <f t="shared" si="246"/>
        <v>0</v>
      </c>
      <c r="AG1343" t="str">
        <f t="shared" si="247"/>
        <v/>
      </c>
      <c r="AI1343" t="str">
        <f t="shared" si="248"/>
        <v/>
      </c>
      <c r="AJ1343" t="str">
        <f t="shared" si="249"/>
        <v/>
      </c>
      <c r="AK1343" t="str">
        <f t="shared" si="250"/>
        <v>ORD26001959</v>
      </c>
      <c r="AL1343">
        <f>IF(E1343&lt;&gt;"CAPTURE","",COUNTIF(Orders!$H:$H,AK1343))</f>
        <v>1</v>
      </c>
      <c r="AP1343" t="str">
        <f t="shared" si="251"/>
        <v>Matched to Order</v>
      </c>
      <c r="AQ1343">
        <f>IF(COUNTIF($A$2:A1343,A1343)=1,1,0)</f>
        <v>1</v>
      </c>
    </row>
    <row r="1344" spans="1:43" x14ac:dyDescent="0.3">
      <c r="A1344" t="s">
        <v>13389</v>
      </c>
      <c r="C1344" t="s">
        <v>3955</v>
      </c>
      <c r="D1344" s="1">
        <v>46273</v>
      </c>
      <c r="E1344" t="s">
        <v>11819</v>
      </c>
      <c r="F1344" t="s">
        <v>44</v>
      </c>
      <c r="G1344">
        <v>4597</v>
      </c>
      <c r="H1344">
        <v>78.150000000000006</v>
      </c>
      <c r="I1344">
        <v>14.07</v>
      </c>
      <c r="J1344">
        <v>4504.78</v>
      </c>
      <c r="K1344" s="1">
        <v>46275</v>
      </c>
      <c r="L1344" t="s">
        <v>13320</v>
      </c>
      <c r="M1344">
        <f t="shared" si="240"/>
        <v>1</v>
      </c>
      <c r="N1344">
        <f>COUNTIF(Orders!$A:$A,C1344)</f>
        <v>1</v>
      </c>
      <c r="P1344">
        <f>COUNTIF(Orders!$H:$H,UPPER(SUBSTITUTE(TRIM(C1344),"-","")))</f>
        <v>1</v>
      </c>
      <c r="R1344" t="str">
        <f t="shared" si="241"/>
        <v>Matched Order Reference</v>
      </c>
      <c r="S1344">
        <f t="shared" si="242"/>
        <v>1</v>
      </c>
      <c r="V1344" cm="1">
        <f t="array" ref="V1344">IF(E1344&lt;&gt;"CAPTURE",0,SUMPRODUCT((MDR_Rates!$A$2:$A$10=F1344)*(G1344&gt;MDR_Rates!$B$2:$B$10)*((MDR_Rates!$C$2:$C$10="")+(G1344&lt;=MDR_Rates!$C$2:$C$10))*MDR_Rates!$D$2:$D$10))</f>
        <v>1.7</v>
      </c>
      <c r="W1344">
        <f t="shared" si="243"/>
        <v>78.150000000000006</v>
      </c>
      <c r="X1344">
        <f t="shared" si="244"/>
        <v>14.07</v>
      </c>
      <c r="Y1344">
        <f t="shared" si="245"/>
        <v>0</v>
      </c>
      <c r="Z1344">
        <f t="shared" si="246"/>
        <v>0</v>
      </c>
      <c r="AG1344" t="str">
        <f t="shared" si="247"/>
        <v/>
      </c>
      <c r="AI1344" t="str">
        <f t="shared" si="248"/>
        <v/>
      </c>
      <c r="AJ1344" t="str">
        <f t="shared" si="249"/>
        <v/>
      </c>
      <c r="AK1344" t="str">
        <f t="shared" si="250"/>
        <v>ORD26001979</v>
      </c>
      <c r="AL1344">
        <f>IF(E1344&lt;&gt;"CAPTURE","",COUNTIF(Orders!$H:$H,AK1344))</f>
        <v>1</v>
      </c>
      <c r="AP1344" t="str">
        <f t="shared" si="251"/>
        <v>Matched to Order</v>
      </c>
      <c r="AQ1344">
        <f>IF(COUNTIF($A$2:A1344,A1344)=1,1,0)</f>
        <v>1</v>
      </c>
    </row>
    <row r="1345" spans="1:43" x14ac:dyDescent="0.3">
      <c r="A1345" t="s">
        <v>13390</v>
      </c>
      <c r="C1345" t="s">
        <v>3993</v>
      </c>
      <c r="D1345" s="1">
        <v>46273</v>
      </c>
      <c r="E1345" t="s">
        <v>11819</v>
      </c>
      <c r="F1345" t="s">
        <v>9</v>
      </c>
      <c r="G1345">
        <v>599</v>
      </c>
      <c r="H1345">
        <v>0</v>
      </c>
      <c r="I1345">
        <v>0</v>
      </c>
      <c r="J1345">
        <v>599</v>
      </c>
      <c r="K1345" s="1">
        <v>46275</v>
      </c>
      <c r="L1345" t="s">
        <v>13320</v>
      </c>
      <c r="M1345">
        <f t="shared" si="240"/>
        <v>1</v>
      </c>
      <c r="N1345">
        <f>COUNTIF(Orders!$A:$A,C1345)</f>
        <v>1</v>
      </c>
      <c r="P1345">
        <f>COUNTIF(Orders!$H:$H,UPPER(SUBSTITUTE(TRIM(C1345),"-","")))</f>
        <v>1</v>
      </c>
      <c r="R1345" t="str">
        <f t="shared" si="241"/>
        <v>Matched Order Reference</v>
      </c>
      <c r="S1345">
        <f t="shared" si="242"/>
        <v>1</v>
      </c>
      <c r="V1345" cm="1">
        <f t="array" ref="V1345">IF(E1345&lt;&gt;"CAPTURE",0,SUMPRODUCT((MDR_Rates!$A$2:$A$10=F1345)*(G1345&gt;MDR_Rates!$B$2:$B$10)*((MDR_Rates!$C$2:$C$10="")+(G1345&lt;=MDR_Rates!$C$2:$C$10))*MDR_Rates!$D$2:$D$10))</f>
        <v>0</v>
      </c>
      <c r="W1345">
        <f t="shared" si="243"/>
        <v>0</v>
      </c>
      <c r="X1345">
        <f t="shared" si="244"/>
        <v>0</v>
      </c>
      <c r="Y1345">
        <f t="shared" si="245"/>
        <v>0</v>
      </c>
      <c r="Z1345">
        <f t="shared" si="246"/>
        <v>0</v>
      </c>
      <c r="AG1345" t="str">
        <f t="shared" si="247"/>
        <v/>
      </c>
      <c r="AI1345" t="str">
        <f t="shared" si="248"/>
        <v/>
      </c>
      <c r="AJ1345" t="str">
        <f t="shared" si="249"/>
        <v/>
      </c>
      <c r="AK1345" t="str">
        <f t="shared" si="250"/>
        <v>ORD26001998</v>
      </c>
      <c r="AL1345">
        <f>IF(E1345&lt;&gt;"CAPTURE","",COUNTIF(Orders!$H:$H,AK1345))</f>
        <v>1</v>
      </c>
      <c r="AP1345" t="str">
        <f t="shared" si="251"/>
        <v>Matched to Order</v>
      </c>
      <c r="AQ1345">
        <f>IF(COUNTIF($A$2:A1345,A1345)=1,1,0)</f>
        <v>1</v>
      </c>
    </row>
    <row r="1346" spans="1:43" x14ac:dyDescent="0.3">
      <c r="A1346" t="s">
        <v>13391</v>
      </c>
      <c r="C1346" t="s">
        <v>4012</v>
      </c>
      <c r="D1346" s="1">
        <v>46273</v>
      </c>
      <c r="E1346" t="s">
        <v>11819</v>
      </c>
      <c r="F1346" t="s">
        <v>17</v>
      </c>
      <c r="G1346">
        <v>2298</v>
      </c>
      <c r="H1346">
        <v>36.770000000000003</v>
      </c>
      <c r="I1346">
        <v>6.62</v>
      </c>
      <c r="J1346">
        <v>2254.61</v>
      </c>
      <c r="K1346" s="1">
        <v>46275</v>
      </c>
      <c r="L1346" t="s">
        <v>13320</v>
      </c>
      <c r="M1346">
        <f t="shared" si="240"/>
        <v>1</v>
      </c>
      <c r="N1346">
        <f>COUNTIF(Orders!$A:$A,C1346)</f>
        <v>1</v>
      </c>
      <c r="P1346">
        <f>COUNTIF(Orders!$H:$H,UPPER(SUBSTITUTE(TRIM(C1346),"-","")))</f>
        <v>1</v>
      </c>
      <c r="R1346" t="str">
        <f t="shared" si="241"/>
        <v>Matched Order Reference</v>
      </c>
      <c r="S1346">
        <f t="shared" si="242"/>
        <v>1</v>
      </c>
      <c r="V1346" cm="1">
        <f t="array" ref="V1346">IF(E1346&lt;&gt;"CAPTURE",0,SUMPRODUCT((MDR_Rates!$A$2:$A$10=F1346)*(G1346&gt;MDR_Rates!$B$2:$B$10)*((MDR_Rates!$C$2:$C$10="")+(G1346&lt;=MDR_Rates!$C$2:$C$10))*MDR_Rates!$D$2:$D$10))</f>
        <v>1.6</v>
      </c>
      <c r="W1346">
        <f t="shared" si="243"/>
        <v>36.770000000000003</v>
      </c>
      <c r="X1346">
        <f t="shared" si="244"/>
        <v>6.62</v>
      </c>
      <c r="Y1346">
        <f t="shared" si="245"/>
        <v>0</v>
      </c>
      <c r="Z1346">
        <f t="shared" si="246"/>
        <v>0</v>
      </c>
      <c r="AG1346" t="str">
        <f t="shared" si="247"/>
        <v/>
      </c>
      <c r="AI1346" t="str">
        <f t="shared" si="248"/>
        <v/>
      </c>
      <c r="AJ1346" t="str">
        <f t="shared" si="249"/>
        <v/>
      </c>
      <c r="AK1346" t="str">
        <f t="shared" si="250"/>
        <v>ORD26002008</v>
      </c>
      <c r="AL1346">
        <f>IF(E1346&lt;&gt;"CAPTURE","",COUNTIF(Orders!$H:$H,AK1346))</f>
        <v>1</v>
      </c>
      <c r="AP1346" t="str">
        <f t="shared" si="251"/>
        <v>Matched to Order</v>
      </c>
      <c r="AQ1346">
        <f>IF(COUNTIF($A$2:A1346,A1346)=1,1,0)</f>
        <v>1</v>
      </c>
    </row>
    <row r="1347" spans="1:43" x14ac:dyDescent="0.3">
      <c r="A1347" t="s">
        <v>13392</v>
      </c>
      <c r="C1347" t="s">
        <v>4085</v>
      </c>
      <c r="D1347" s="1">
        <v>46273</v>
      </c>
      <c r="E1347" t="s">
        <v>11819</v>
      </c>
      <c r="F1347" t="s">
        <v>9</v>
      </c>
      <c r="G1347">
        <v>599</v>
      </c>
      <c r="H1347">
        <v>0</v>
      </c>
      <c r="I1347">
        <v>0</v>
      </c>
      <c r="J1347">
        <v>599</v>
      </c>
      <c r="K1347" s="1">
        <v>46275</v>
      </c>
      <c r="L1347" t="s">
        <v>13320</v>
      </c>
      <c r="M1347">
        <f t="shared" ref="M1347:M1410" si="252">COUNTIF($A:$A,A1347)</f>
        <v>1</v>
      </c>
      <c r="N1347">
        <f>COUNTIF(Orders!$A:$A,C1347)</f>
        <v>1</v>
      </c>
      <c r="P1347">
        <f>COUNTIF(Orders!$H:$H,UPPER(SUBSTITUTE(TRIM(C1347),"-","")))</f>
        <v>1</v>
      </c>
      <c r="R1347" t="str">
        <f t="shared" ref="R1347:R1410" si="253">IF(E1347="REFUND","Refund",IF(P1347=0,"Unmatched Order Reference","Matched Order Reference"))</f>
        <v>Matched Order Reference</v>
      </c>
      <c r="S1347">
        <f t="shared" ref="S1347:S1410" si="254">COUNTIFS($C$2:$C$5753,C1347,$E$2:$E$5753,"CAPTURE")</f>
        <v>1</v>
      </c>
      <c r="V1347" cm="1">
        <f t="array" ref="V1347">IF(E1347&lt;&gt;"CAPTURE",0,SUMPRODUCT((MDR_Rates!$A$2:$A$10=F1347)*(G1347&gt;MDR_Rates!$B$2:$B$10)*((MDR_Rates!$C$2:$C$10="")+(G1347&lt;=MDR_Rates!$C$2:$C$10))*MDR_Rates!$D$2:$D$10))</f>
        <v>0</v>
      </c>
      <c r="W1347">
        <f t="shared" ref="W1347:W1410" si="255">IF(E1347&lt;&gt;"CAPTURE",0,ROUND(G1347*V1347/100,2))</f>
        <v>0</v>
      </c>
      <c r="X1347">
        <f t="shared" ref="X1347:X1410" si="256">IF(E1347&lt;&gt;"CAPTURE",0,ROUND(W1347*18/100,2))</f>
        <v>0</v>
      </c>
      <c r="Y1347">
        <f t="shared" ref="Y1347:Y1410" si="257">IF(E1347&lt;&gt;"CAPTURE",0,ROUND(H1347-W1347,2))</f>
        <v>0</v>
      </c>
      <c r="Z1347">
        <f t="shared" ref="Z1347:Z1410" si="258">IF(E1347&lt;&gt;"CAPTURE",0,ROUND(I1347-X1347,2))</f>
        <v>0</v>
      </c>
      <c r="AG1347" t="str">
        <f t="shared" ref="AG1347:AG1410" si="259">IF(E1347&lt;&gt;"REFUND","",IF(COUNTIFS($A:$A,B1347,$E:$E,"CAPTURE")=0,"Missing Original Capture","Original Capture Found"))</f>
        <v/>
      </c>
      <c r="AI1347" t="str">
        <f t="shared" ref="AI1347:AI1410" si="260">IF(E1347="REFUND",_xlfn.MAXIFS($G:$G,$A:$A,B1347,$E:$E,"CAPTURE"),"")</f>
        <v/>
      </c>
      <c r="AJ1347" t="str">
        <f t="shared" ref="AJ1347:AJ1410" si="261">IF(E1347&lt;&gt;"REFUND","",IF(G1347&gt;AI1347,"Refund Exceeds Capture",IF(ABS(G1347-AI1347)&lt;0.01,"Full Refund","Partial Refund")))</f>
        <v/>
      </c>
      <c r="AK1347" t="str">
        <f t="shared" ref="AK1347:AK1410" si="262">UPPER(SUBSTITUTE(TRIM(C1347),"-",""))</f>
        <v>ORD26002045</v>
      </c>
      <c r="AL1347">
        <f>IF(E1347&lt;&gt;"CAPTURE","",COUNTIF(Orders!$H:$H,AK1347))</f>
        <v>1</v>
      </c>
      <c r="AP1347" t="str">
        <f t="shared" ref="AP1347:AP1410" si="263">IF(E1347&lt;&gt;"CAPTURE","",IF(M1347&gt;1,"Duplicate ID - Review",IF(AL1347=0,"Unmatched Order",IF(AL1347=1,"Matched to Order","Multiple Order Matches"))))</f>
        <v>Matched to Order</v>
      </c>
      <c r="AQ1347">
        <f>IF(COUNTIF($A$2:A1347,A1347)=1,1,0)</f>
        <v>1</v>
      </c>
    </row>
    <row r="1348" spans="1:43" x14ac:dyDescent="0.3">
      <c r="A1348" t="s">
        <v>13393</v>
      </c>
      <c r="C1348" t="s">
        <v>4154</v>
      </c>
      <c r="D1348" s="1">
        <v>46273</v>
      </c>
      <c r="E1348" t="s">
        <v>11819</v>
      </c>
      <c r="F1348" t="s">
        <v>17</v>
      </c>
      <c r="G1348">
        <v>8348</v>
      </c>
      <c r="H1348">
        <v>133.57</v>
      </c>
      <c r="I1348">
        <v>24.04</v>
      </c>
      <c r="J1348">
        <v>8190.39</v>
      </c>
      <c r="K1348" s="1">
        <v>46275</v>
      </c>
      <c r="L1348" t="s">
        <v>13320</v>
      </c>
      <c r="M1348">
        <f t="shared" si="252"/>
        <v>1</v>
      </c>
      <c r="N1348">
        <f>COUNTIF(Orders!$A:$A,C1348)</f>
        <v>1</v>
      </c>
      <c r="P1348">
        <f>COUNTIF(Orders!$H:$H,UPPER(SUBSTITUTE(TRIM(C1348),"-","")))</f>
        <v>1</v>
      </c>
      <c r="R1348" t="str">
        <f t="shared" si="253"/>
        <v>Matched Order Reference</v>
      </c>
      <c r="S1348">
        <f t="shared" si="254"/>
        <v>1</v>
      </c>
      <c r="V1348" cm="1">
        <f t="array" ref="V1348">IF(E1348&lt;&gt;"CAPTURE",0,SUMPRODUCT((MDR_Rates!$A$2:$A$10=F1348)*(G1348&gt;MDR_Rates!$B$2:$B$10)*((MDR_Rates!$C$2:$C$10="")+(G1348&lt;=MDR_Rates!$C$2:$C$10))*MDR_Rates!$D$2:$D$10))</f>
        <v>1.6</v>
      </c>
      <c r="W1348">
        <f t="shared" si="255"/>
        <v>133.57</v>
      </c>
      <c r="X1348">
        <f t="shared" si="256"/>
        <v>24.04</v>
      </c>
      <c r="Y1348">
        <f t="shared" si="257"/>
        <v>0</v>
      </c>
      <c r="Z1348">
        <f t="shared" si="258"/>
        <v>0</v>
      </c>
      <c r="AG1348" t="str">
        <f t="shared" si="259"/>
        <v/>
      </c>
      <c r="AI1348" t="str">
        <f t="shared" si="260"/>
        <v/>
      </c>
      <c r="AJ1348" t="str">
        <f t="shared" si="261"/>
        <v/>
      </c>
      <c r="AK1348" t="str">
        <f t="shared" si="262"/>
        <v>ORD26002080</v>
      </c>
      <c r="AL1348">
        <f>IF(E1348&lt;&gt;"CAPTURE","",COUNTIF(Orders!$H:$H,AK1348))</f>
        <v>1</v>
      </c>
      <c r="AP1348" t="str">
        <f t="shared" si="263"/>
        <v>Matched to Order</v>
      </c>
      <c r="AQ1348">
        <f>IF(COUNTIF($A$2:A1348,A1348)=1,1,0)</f>
        <v>1</v>
      </c>
    </row>
    <row r="1349" spans="1:43" x14ac:dyDescent="0.3">
      <c r="A1349" t="s">
        <v>13394</v>
      </c>
      <c r="C1349" t="s">
        <v>4175</v>
      </c>
      <c r="D1349" s="1">
        <v>46273</v>
      </c>
      <c r="E1349" t="s">
        <v>11819</v>
      </c>
      <c r="F1349" t="s">
        <v>9</v>
      </c>
      <c r="G1349">
        <v>7999</v>
      </c>
      <c r="H1349">
        <v>24</v>
      </c>
      <c r="I1349">
        <v>4.32</v>
      </c>
      <c r="J1349">
        <v>7970.68</v>
      </c>
      <c r="K1349" s="1">
        <v>46275</v>
      </c>
      <c r="L1349" t="s">
        <v>13320</v>
      </c>
      <c r="M1349">
        <f t="shared" si="252"/>
        <v>1</v>
      </c>
      <c r="N1349">
        <f>COUNTIF(Orders!$A:$A,C1349)</f>
        <v>1</v>
      </c>
      <c r="P1349">
        <f>COUNTIF(Orders!$H:$H,UPPER(SUBSTITUTE(TRIM(C1349),"-","")))</f>
        <v>1</v>
      </c>
      <c r="R1349" t="str">
        <f t="shared" si="253"/>
        <v>Matched Order Reference</v>
      </c>
      <c r="S1349">
        <f t="shared" si="254"/>
        <v>1</v>
      </c>
      <c r="V1349" cm="1">
        <f t="array" ref="V1349">IF(E1349&lt;&gt;"CAPTURE",0,SUMPRODUCT((MDR_Rates!$A$2:$A$10=F1349)*(G1349&gt;MDR_Rates!$B$2:$B$10)*((MDR_Rates!$C$2:$C$10="")+(G1349&lt;=MDR_Rates!$C$2:$C$10))*MDR_Rates!$D$2:$D$10))</f>
        <v>0.3</v>
      </c>
      <c r="W1349">
        <f t="shared" si="255"/>
        <v>24</v>
      </c>
      <c r="X1349">
        <f t="shared" si="256"/>
        <v>4.32</v>
      </c>
      <c r="Y1349">
        <f t="shared" si="257"/>
        <v>0</v>
      </c>
      <c r="Z1349">
        <f t="shared" si="258"/>
        <v>0</v>
      </c>
      <c r="AG1349" t="str">
        <f t="shared" si="259"/>
        <v/>
      </c>
      <c r="AI1349" t="str">
        <f t="shared" si="260"/>
        <v/>
      </c>
      <c r="AJ1349" t="str">
        <f t="shared" si="261"/>
        <v/>
      </c>
      <c r="AK1349" t="str">
        <f t="shared" si="262"/>
        <v>ORD26002091</v>
      </c>
      <c r="AL1349">
        <f>IF(E1349&lt;&gt;"CAPTURE","",COUNTIF(Orders!$H:$H,AK1349))</f>
        <v>1</v>
      </c>
      <c r="AP1349" t="str">
        <f t="shared" si="263"/>
        <v>Matched to Order</v>
      </c>
      <c r="AQ1349">
        <f>IF(COUNTIF($A$2:A1349,A1349)=1,1,0)</f>
        <v>1</v>
      </c>
    </row>
    <row r="1350" spans="1:43" x14ac:dyDescent="0.3">
      <c r="A1350" t="s">
        <v>13395</v>
      </c>
      <c r="C1350" t="s">
        <v>4191</v>
      </c>
      <c r="D1350" s="1">
        <v>46273</v>
      </c>
      <c r="E1350" t="s">
        <v>11819</v>
      </c>
      <c r="F1350" t="s">
        <v>9</v>
      </c>
      <c r="G1350">
        <v>12997</v>
      </c>
      <c r="H1350">
        <v>38.99</v>
      </c>
      <c r="I1350">
        <v>7.02</v>
      </c>
      <c r="J1350">
        <v>12950.99</v>
      </c>
      <c r="K1350" s="1">
        <v>46275</v>
      </c>
      <c r="L1350" t="s">
        <v>13320</v>
      </c>
      <c r="M1350">
        <f t="shared" si="252"/>
        <v>1</v>
      </c>
      <c r="N1350">
        <f>COUNTIF(Orders!$A:$A,C1350)</f>
        <v>1</v>
      </c>
      <c r="P1350">
        <f>COUNTIF(Orders!$H:$H,UPPER(SUBSTITUTE(TRIM(C1350),"-","")))</f>
        <v>1</v>
      </c>
      <c r="R1350" t="str">
        <f t="shared" si="253"/>
        <v>Matched Order Reference</v>
      </c>
      <c r="S1350">
        <f t="shared" si="254"/>
        <v>1</v>
      </c>
      <c r="V1350" cm="1">
        <f t="array" ref="V1350">IF(E1350&lt;&gt;"CAPTURE",0,SUMPRODUCT((MDR_Rates!$A$2:$A$10=F1350)*(G1350&gt;MDR_Rates!$B$2:$B$10)*((MDR_Rates!$C$2:$C$10="")+(G1350&lt;=MDR_Rates!$C$2:$C$10))*MDR_Rates!$D$2:$D$10))</f>
        <v>0.3</v>
      </c>
      <c r="W1350">
        <f t="shared" si="255"/>
        <v>38.99</v>
      </c>
      <c r="X1350">
        <f t="shared" si="256"/>
        <v>7.02</v>
      </c>
      <c r="Y1350">
        <f t="shared" si="257"/>
        <v>0</v>
      </c>
      <c r="Z1350">
        <f t="shared" si="258"/>
        <v>0</v>
      </c>
      <c r="AG1350" t="str">
        <f t="shared" si="259"/>
        <v/>
      </c>
      <c r="AI1350" t="str">
        <f t="shared" si="260"/>
        <v/>
      </c>
      <c r="AJ1350" t="str">
        <f t="shared" si="261"/>
        <v/>
      </c>
      <c r="AK1350" t="str">
        <f t="shared" si="262"/>
        <v>ORD26002099</v>
      </c>
      <c r="AL1350">
        <f>IF(E1350&lt;&gt;"CAPTURE","",COUNTIF(Orders!$H:$H,AK1350))</f>
        <v>1</v>
      </c>
      <c r="AP1350" t="str">
        <f t="shared" si="263"/>
        <v>Matched to Order</v>
      </c>
      <c r="AQ1350">
        <f>IF(COUNTIF($A$2:A1350,A1350)=1,1,0)</f>
        <v>1</v>
      </c>
    </row>
    <row r="1351" spans="1:43" x14ac:dyDescent="0.3">
      <c r="A1351" t="s">
        <v>13396</v>
      </c>
      <c r="C1351" t="s">
        <v>4240</v>
      </c>
      <c r="D1351" s="1">
        <v>46273</v>
      </c>
      <c r="E1351" t="s">
        <v>11819</v>
      </c>
      <c r="F1351" t="s">
        <v>33</v>
      </c>
      <c r="G1351">
        <v>7999</v>
      </c>
      <c r="H1351">
        <v>95.99</v>
      </c>
      <c r="I1351">
        <v>17.28</v>
      </c>
      <c r="J1351">
        <v>7885.73</v>
      </c>
      <c r="K1351" s="1">
        <v>46275</v>
      </c>
      <c r="L1351" t="s">
        <v>13320</v>
      </c>
      <c r="M1351">
        <f t="shared" si="252"/>
        <v>1</v>
      </c>
      <c r="N1351">
        <f>COUNTIF(Orders!$A:$A,C1351)</f>
        <v>1</v>
      </c>
      <c r="P1351">
        <f>COUNTIF(Orders!$H:$H,UPPER(SUBSTITUTE(TRIM(C1351),"-","")))</f>
        <v>1</v>
      </c>
      <c r="R1351" t="str">
        <f t="shared" si="253"/>
        <v>Matched Order Reference</v>
      </c>
      <c r="S1351">
        <f t="shared" si="254"/>
        <v>1</v>
      </c>
      <c r="V1351" cm="1">
        <f t="array" ref="V1351">IF(E1351&lt;&gt;"CAPTURE",0,SUMPRODUCT((MDR_Rates!$A$2:$A$10=F1351)*(G1351&gt;MDR_Rates!$B$2:$B$10)*((MDR_Rates!$C$2:$C$10="")+(G1351&lt;=MDR_Rates!$C$2:$C$10))*MDR_Rates!$D$2:$D$10))</f>
        <v>1.2</v>
      </c>
      <c r="W1351">
        <f t="shared" si="255"/>
        <v>95.99</v>
      </c>
      <c r="X1351">
        <f t="shared" si="256"/>
        <v>17.28</v>
      </c>
      <c r="Y1351">
        <f t="shared" si="257"/>
        <v>0</v>
      </c>
      <c r="Z1351">
        <f t="shared" si="258"/>
        <v>0</v>
      </c>
      <c r="AG1351" t="str">
        <f t="shared" si="259"/>
        <v/>
      </c>
      <c r="AI1351" t="str">
        <f t="shared" si="260"/>
        <v/>
      </c>
      <c r="AJ1351" t="str">
        <f t="shared" si="261"/>
        <v/>
      </c>
      <c r="AK1351" t="str">
        <f t="shared" si="262"/>
        <v>ORD26002124</v>
      </c>
      <c r="AL1351">
        <f>IF(E1351&lt;&gt;"CAPTURE","",COUNTIF(Orders!$H:$H,AK1351))</f>
        <v>1</v>
      </c>
      <c r="AP1351" t="str">
        <f t="shared" si="263"/>
        <v>Matched to Order</v>
      </c>
      <c r="AQ1351">
        <f>IF(COUNTIF($A$2:A1351,A1351)=1,1,0)</f>
        <v>1</v>
      </c>
    </row>
    <row r="1352" spans="1:43" x14ac:dyDescent="0.3">
      <c r="A1352" t="s">
        <v>13397</v>
      </c>
      <c r="C1352" t="s">
        <v>4270</v>
      </c>
      <c r="D1352" s="1">
        <v>46273</v>
      </c>
      <c r="E1352" t="s">
        <v>11819</v>
      </c>
      <c r="F1352" t="s">
        <v>33</v>
      </c>
      <c r="G1352">
        <v>9998</v>
      </c>
      <c r="H1352">
        <v>119.98</v>
      </c>
      <c r="I1352">
        <v>21.6</v>
      </c>
      <c r="J1352">
        <v>9856.42</v>
      </c>
      <c r="K1352" s="1">
        <v>46275</v>
      </c>
      <c r="L1352" t="s">
        <v>13320</v>
      </c>
      <c r="M1352">
        <f t="shared" si="252"/>
        <v>1</v>
      </c>
      <c r="N1352">
        <f>COUNTIF(Orders!$A:$A,C1352)</f>
        <v>1</v>
      </c>
      <c r="P1352">
        <f>COUNTIF(Orders!$H:$H,UPPER(SUBSTITUTE(TRIM(C1352),"-","")))</f>
        <v>1</v>
      </c>
      <c r="R1352" t="str">
        <f t="shared" si="253"/>
        <v>Matched Order Reference</v>
      </c>
      <c r="S1352">
        <f t="shared" si="254"/>
        <v>1</v>
      </c>
      <c r="V1352" cm="1">
        <f t="array" ref="V1352">IF(E1352&lt;&gt;"CAPTURE",0,SUMPRODUCT((MDR_Rates!$A$2:$A$10=F1352)*(G1352&gt;MDR_Rates!$B$2:$B$10)*((MDR_Rates!$C$2:$C$10="")+(G1352&lt;=MDR_Rates!$C$2:$C$10))*MDR_Rates!$D$2:$D$10))</f>
        <v>1.2</v>
      </c>
      <c r="W1352">
        <f t="shared" si="255"/>
        <v>119.98</v>
      </c>
      <c r="X1352">
        <f t="shared" si="256"/>
        <v>21.6</v>
      </c>
      <c r="Y1352">
        <f t="shared" si="257"/>
        <v>0</v>
      </c>
      <c r="Z1352">
        <f t="shared" si="258"/>
        <v>0</v>
      </c>
      <c r="AG1352" t="str">
        <f t="shared" si="259"/>
        <v/>
      </c>
      <c r="AI1352" t="str">
        <f t="shared" si="260"/>
        <v/>
      </c>
      <c r="AJ1352" t="str">
        <f t="shared" si="261"/>
        <v/>
      </c>
      <c r="AK1352" t="str">
        <f t="shared" si="262"/>
        <v>ORD26002139</v>
      </c>
      <c r="AL1352">
        <f>IF(E1352&lt;&gt;"CAPTURE","",COUNTIF(Orders!$H:$H,AK1352))</f>
        <v>1</v>
      </c>
      <c r="AP1352" t="str">
        <f t="shared" si="263"/>
        <v>Matched to Order</v>
      </c>
      <c r="AQ1352">
        <f>IF(COUNTIF($A$2:A1352,A1352)=1,1,0)</f>
        <v>1</v>
      </c>
    </row>
    <row r="1353" spans="1:43" x14ac:dyDescent="0.3">
      <c r="A1353" t="s">
        <v>13398</v>
      </c>
      <c r="C1353" t="s">
        <v>13399</v>
      </c>
      <c r="D1353" s="1">
        <v>46273</v>
      </c>
      <c r="E1353" t="s">
        <v>11819</v>
      </c>
      <c r="F1353" t="s">
        <v>9</v>
      </c>
      <c r="G1353">
        <v>3499</v>
      </c>
      <c r="H1353">
        <v>10.5</v>
      </c>
      <c r="I1353">
        <v>1.89</v>
      </c>
      <c r="J1353">
        <v>3486.61</v>
      </c>
      <c r="K1353" s="1">
        <v>46275</v>
      </c>
      <c r="L1353" t="s">
        <v>13320</v>
      </c>
      <c r="M1353">
        <f t="shared" si="252"/>
        <v>1</v>
      </c>
      <c r="N1353">
        <f>COUNTIF(Orders!$A:$A,C1353)</f>
        <v>0</v>
      </c>
      <c r="P1353">
        <f>COUNTIF(Orders!$H:$H,UPPER(SUBSTITUTE(TRIM(C1353),"-","")))</f>
        <v>1</v>
      </c>
      <c r="R1353" t="str">
        <f t="shared" si="253"/>
        <v>Matched Order Reference</v>
      </c>
      <c r="S1353">
        <f t="shared" si="254"/>
        <v>1</v>
      </c>
      <c r="V1353" cm="1">
        <f t="array" ref="V1353">IF(E1353&lt;&gt;"CAPTURE",0,SUMPRODUCT((MDR_Rates!$A$2:$A$10=F1353)*(G1353&gt;MDR_Rates!$B$2:$B$10)*((MDR_Rates!$C$2:$C$10="")+(G1353&lt;=MDR_Rates!$C$2:$C$10))*MDR_Rates!$D$2:$D$10))</f>
        <v>0.3</v>
      </c>
      <c r="W1353">
        <f t="shared" si="255"/>
        <v>10.5</v>
      </c>
      <c r="X1353">
        <f t="shared" si="256"/>
        <v>1.89</v>
      </c>
      <c r="Y1353">
        <f t="shared" si="257"/>
        <v>0</v>
      </c>
      <c r="Z1353">
        <f t="shared" si="258"/>
        <v>0</v>
      </c>
      <c r="AG1353" t="str">
        <f t="shared" si="259"/>
        <v/>
      </c>
      <c r="AI1353" t="str">
        <f t="shared" si="260"/>
        <v/>
      </c>
      <c r="AJ1353" t="str">
        <f t="shared" si="261"/>
        <v/>
      </c>
      <c r="AK1353" t="str">
        <f t="shared" si="262"/>
        <v>ORD26002196</v>
      </c>
      <c r="AL1353">
        <f>IF(E1353&lt;&gt;"CAPTURE","",COUNTIF(Orders!$H:$H,AK1353))</f>
        <v>1</v>
      </c>
      <c r="AP1353" t="str">
        <f t="shared" si="263"/>
        <v>Matched to Order</v>
      </c>
      <c r="AQ1353">
        <f>IF(COUNTIF($A$2:A1353,A1353)=1,1,0)</f>
        <v>1</v>
      </c>
    </row>
    <row r="1354" spans="1:43" x14ac:dyDescent="0.3">
      <c r="A1354" t="s">
        <v>13400</v>
      </c>
      <c r="C1354" t="s">
        <v>4387</v>
      </c>
      <c r="D1354" s="1">
        <v>46273</v>
      </c>
      <c r="E1354" t="s">
        <v>11819</v>
      </c>
      <c r="F1354" t="s">
        <v>17</v>
      </c>
      <c r="G1354">
        <v>1998</v>
      </c>
      <c r="H1354">
        <v>35.96</v>
      </c>
      <c r="I1354">
        <v>6.47</v>
      </c>
      <c r="J1354">
        <v>1955.57</v>
      </c>
      <c r="K1354" s="1">
        <v>46275</v>
      </c>
      <c r="L1354" t="s">
        <v>13320</v>
      </c>
      <c r="M1354">
        <f t="shared" si="252"/>
        <v>1</v>
      </c>
      <c r="N1354">
        <f>COUNTIF(Orders!$A:$A,C1354)</f>
        <v>1</v>
      </c>
      <c r="P1354">
        <f>COUNTIF(Orders!$H:$H,UPPER(SUBSTITUTE(TRIM(C1354),"-","")))</f>
        <v>1</v>
      </c>
      <c r="R1354" t="str">
        <f t="shared" si="253"/>
        <v>Matched Order Reference</v>
      </c>
      <c r="S1354">
        <f t="shared" si="254"/>
        <v>1</v>
      </c>
      <c r="V1354" cm="1">
        <f t="array" ref="V1354">IF(E1354&lt;&gt;"CAPTURE",0,SUMPRODUCT((MDR_Rates!$A$2:$A$10=F1354)*(G1354&gt;MDR_Rates!$B$2:$B$10)*((MDR_Rates!$C$2:$C$10="")+(G1354&lt;=MDR_Rates!$C$2:$C$10))*MDR_Rates!$D$2:$D$10))</f>
        <v>1.8</v>
      </c>
      <c r="W1354">
        <f t="shared" si="255"/>
        <v>35.96</v>
      </c>
      <c r="X1354">
        <f t="shared" si="256"/>
        <v>6.47</v>
      </c>
      <c r="Y1354">
        <f t="shared" si="257"/>
        <v>0</v>
      </c>
      <c r="Z1354">
        <f t="shared" si="258"/>
        <v>0</v>
      </c>
      <c r="AG1354" t="str">
        <f t="shared" si="259"/>
        <v/>
      </c>
      <c r="AI1354" t="str">
        <f t="shared" si="260"/>
        <v/>
      </c>
      <c r="AJ1354" t="str">
        <f t="shared" si="261"/>
        <v/>
      </c>
      <c r="AK1354" t="str">
        <f t="shared" si="262"/>
        <v>ORD26002198</v>
      </c>
      <c r="AL1354">
        <f>IF(E1354&lt;&gt;"CAPTURE","",COUNTIF(Orders!$H:$H,AK1354))</f>
        <v>1</v>
      </c>
      <c r="AP1354" t="str">
        <f t="shared" si="263"/>
        <v>Matched to Order</v>
      </c>
      <c r="AQ1354">
        <f>IF(COUNTIF($A$2:A1354,A1354)=1,1,0)</f>
        <v>1</v>
      </c>
    </row>
    <row r="1355" spans="1:43" x14ac:dyDescent="0.3">
      <c r="A1355" t="s">
        <v>13401</v>
      </c>
      <c r="C1355" t="s">
        <v>4488</v>
      </c>
      <c r="D1355" s="1">
        <v>46273</v>
      </c>
      <c r="E1355" t="s">
        <v>11819</v>
      </c>
      <c r="F1355" t="s">
        <v>9</v>
      </c>
      <c r="G1355">
        <v>1499</v>
      </c>
      <c r="H1355">
        <v>0</v>
      </c>
      <c r="I1355">
        <v>0</v>
      </c>
      <c r="J1355">
        <v>1499</v>
      </c>
      <c r="K1355" s="1">
        <v>46275</v>
      </c>
      <c r="L1355" t="s">
        <v>13320</v>
      </c>
      <c r="M1355">
        <f t="shared" si="252"/>
        <v>1</v>
      </c>
      <c r="N1355">
        <f>COUNTIF(Orders!$A:$A,C1355)</f>
        <v>1</v>
      </c>
      <c r="P1355">
        <f>COUNTIF(Orders!$H:$H,UPPER(SUBSTITUTE(TRIM(C1355),"-","")))</f>
        <v>1</v>
      </c>
      <c r="R1355" t="str">
        <f t="shared" si="253"/>
        <v>Matched Order Reference</v>
      </c>
      <c r="S1355">
        <f t="shared" si="254"/>
        <v>1</v>
      </c>
      <c r="V1355" cm="1">
        <f t="array" ref="V1355">IF(E1355&lt;&gt;"CAPTURE",0,SUMPRODUCT((MDR_Rates!$A$2:$A$10=F1355)*(G1355&gt;MDR_Rates!$B$2:$B$10)*((MDR_Rates!$C$2:$C$10="")+(G1355&lt;=MDR_Rates!$C$2:$C$10))*MDR_Rates!$D$2:$D$10))</f>
        <v>0</v>
      </c>
      <c r="W1355">
        <f t="shared" si="255"/>
        <v>0</v>
      </c>
      <c r="X1355">
        <f t="shared" si="256"/>
        <v>0</v>
      </c>
      <c r="Y1355">
        <f t="shared" si="257"/>
        <v>0</v>
      </c>
      <c r="Z1355">
        <f t="shared" si="258"/>
        <v>0</v>
      </c>
      <c r="AG1355" t="str">
        <f t="shared" si="259"/>
        <v/>
      </c>
      <c r="AI1355" t="str">
        <f t="shared" si="260"/>
        <v/>
      </c>
      <c r="AJ1355" t="str">
        <f t="shared" si="261"/>
        <v/>
      </c>
      <c r="AK1355" t="str">
        <f t="shared" si="262"/>
        <v>ORD26002249</v>
      </c>
      <c r="AL1355">
        <f>IF(E1355&lt;&gt;"CAPTURE","",COUNTIF(Orders!$H:$H,AK1355))</f>
        <v>1</v>
      </c>
      <c r="AP1355" t="str">
        <f t="shared" si="263"/>
        <v>Matched to Order</v>
      </c>
      <c r="AQ1355">
        <f>IF(COUNTIF($A$2:A1355,A1355)=1,1,0)</f>
        <v>1</v>
      </c>
    </row>
    <row r="1356" spans="1:43" x14ac:dyDescent="0.3">
      <c r="A1356" t="s">
        <v>13402</v>
      </c>
      <c r="C1356" t="s">
        <v>4546</v>
      </c>
      <c r="D1356" s="1">
        <v>46273</v>
      </c>
      <c r="E1356" t="s">
        <v>11819</v>
      </c>
      <c r="F1356" t="s">
        <v>9</v>
      </c>
      <c r="G1356">
        <v>2999</v>
      </c>
      <c r="H1356">
        <v>9</v>
      </c>
      <c r="I1356">
        <v>1.62</v>
      </c>
      <c r="J1356">
        <v>2988.38</v>
      </c>
      <c r="K1356" s="1">
        <v>46275</v>
      </c>
      <c r="L1356" t="s">
        <v>13320</v>
      </c>
      <c r="M1356">
        <f t="shared" si="252"/>
        <v>1</v>
      </c>
      <c r="N1356">
        <f>COUNTIF(Orders!$A:$A,C1356)</f>
        <v>1</v>
      </c>
      <c r="P1356">
        <f>COUNTIF(Orders!$H:$H,UPPER(SUBSTITUTE(TRIM(C1356),"-","")))</f>
        <v>1</v>
      </c>
      <c r="R1356" t="str">
        <f t="shared" si="253"/>
        <v>Matched Order Reference</v>
      </c>
      <c r="S1356">
        <f t="shared" si="254"/>
        <v>1</v>
      </c>
      <c r="V1356" cm="1">
        <f t="array" ref="V1356">IF(E1356&lt;&gt;"CAPTURE",0,SUMPRODUCT((MDR_Rates!$A$2:$A$10=F1356)*(G1356&gt;MDR_Rates!$B$2:$B$10)*((MDR_Rates!$C$2:$C$10="")+(G1356&lt;=MDR_Rates!$C$2:$C$10))*MDR_Rates!$D$2:$D$10))</f>
        <v>0.3</v>
      </c>
      <c r="W1356">
        <f t="shared" si="255"/>
        <v>9</v>
      </c>
      <c r="X1356">
        <f t="shared" si="256"/>
        <v>1.62</v>
      </c>
      <c r="Y1356">
        <f t="shared" si="257"/>
        <v>0</v>
      </c>
      <c r="Z1356">
        <f t="shared" si="258"/>
        <v>0</v>
      </c>
      <c r="AG1356" t="str">
        <f t="shared" si="259"/>
        <v/>
      </c>
      <c r="AI1356" t="str">
        <f t="shared" si="260"/>
        <v/>
      </c>
      <c r="AJ1356" t="str">
        <f t="shared" si="261"/>
        <v/>
      </c>
      <c r="AK1356" t="str">
        <f t="shared" si="262"/>
        <v>ORD26002278</v>
      </c>
      <c r="AL1356">
        <f>IF(E1356&lt;&gt;"CAPTURE","",COUNTIF(Orders!$H:$H,AK1356))</f>
        <v>1</v>
      </c>
      <c r="AP1356" t="str">
        <f t="shared" si="263"/>
        <v>Matched to Order</v>
      </c>
      <c r="AQ1356">
        <f>IF(COUNTIF($A$2:A1356,A1356)=1,1,0)</f>
        <v>1</v>
      </c>
    </row>
    <row r="1357" spans="1:43" x14ac:dyDescent="0.3">
      <c r="A1357" t="s">
        <v>13403</v>
      </c>
      <c r="C1357" t="s">
        <v>4694</v>
      </c>
      <c r="D1357" s="1">
        <v>46273</v>
      </c>
      <c r="E1357" t="s">
        <v>11819</v>
      </c>
      <c r="F1357" t="s">
        <v>9</v>
      </c>
      <c r="G1357">
        <v>1299</v>
      </c>
      <c r="H1357">
        <v>0</v>
      </c>
      <c r="I1357">
        <v>0</v>
      </c>
      <c r="J1357">
        <v>1299</v>
      </c>
      <c r="K1357" s="1">
        <v>46275</v>
      </c>
      <c r="L1357" t="s">
        <v>13320</v>
      </c>
      <c r="M1357">
        <f t="shared" si="252"/>
        <v>1</v>
      </c>
      <c r="N1357">
        <f>COUNTIF(Orders!$A:$A,C1357)</f>
        <v>1</v>
      </c>
      <c r="P1357">
        <f>COUNTIF(Orders!$H:$H,UPPER(SUBSTITUTE(TRIM(C1357),"-","")))</f>
        <v>1</v>
      </c>
      <c r="R1357" t="str">
        <f t="shared" si="253"/>
        <v>Matched Order Reference</v>
      </c>
      <c r="S1357">
        <f t="shared" si="254"/>
        <v>1</v>
      </c>
      <c r="V1357" cm="1">
        <f t="array" ref="V1357">IF(E1357&lt;&gt;"CAPTURE",0,SUMPRODUCT((MDR_Rates!$A$2:$A$10=F1357)*(G1357&gt;MDR_Rates!$B$2:$B$10)*((MDR_Rates!$C$2:$C$10="")+(G1357&lt;=MDR_Rates!$C$2:$C$10))*MDR_Rates!$D$2:$D$10))</f>
        <v>0</v>
      </c>
      <c r="W1357">
        <f t="shared" si="255"/>
        <v>0</v>
      </c>
      <c r="X1357">
        <f t="shared" si="256"/>
        <v>0</v>
      </c>
      <c r="Y1357">
        <f t="shared" si="257"/>
        <v>0</v>
      </c>
      <c r="Z1357">
        <f t="shared" si="258"/>
        <v>0</v>
      </c>
      <c r="AG1357" t="str">
        <f t="shared" si="259"/>
        <v/>
      </c>
      <c r="AI1357" t="str">
        <f t="shared" si="260"/>
        <v/>
      </c>
      <c r="AJ1357" t="str">
        <f t="shared" si="261"/>
        <v/>
      </c>
      <c r="AK1357" t="str">
        <f t="shared" si="262"/>
        <v>ORD26002353</v>
      </c>
      <c r="AL1357">
        <f>IF(E1357&lt;&gt;"CAPTURE","",COUNTIF(Orders!$H:$H,AK1357))</f>
        <v>1</v>
      </c>
      <c r="AP1357" t="str">
        <f t="shared" si="263"/>
        <v>Matched to Order</v>
      </c>
      <c r="AQ1357">
        <f>IF(COUNTIF($A$2:A1357,A1357)=1,1,0)</f>
        <v>1</v>
      </c>
    </row>
    <row r="1358" spans="1:43" x14ac:dyDescent="0.3">
      <c r="A1358" t="s">
        <v>13404</v>
      </c>
      <c r="C1358" t="s">
        <v>4716</v>
      </c>
      <c r="D1358" s="1">
        <v>46273</v>
      </c>
      <c r="E1358" t="s">
        <v>11819</v>
      </c>
      <c r="F1358" t="s">
        <v>9</v>
      </c>
      <c r="G1358">
        <v>799</v>
      </c>
      <c r="H1358">
        <v>0</v>
      </c>
      <c r="I1358">
        <v>0</v>
      </c>
      <c r="J1358">
        <v>799</v>
      </c>
      <c r="K1358" s="1">
        <v>46275</v>
      </c>
      <c r="L1358" t="s">
        <v>13320</v>
      </c>
      <c r="M1358">
        <f t="shared" si="252"/>
        <v>1</v>
      </c>
      <c r="N1358">
        <f>COUNTIF(Orders!$A:$A,C1358)</f>
        <v>1</v>
      </c>
      <c r="P1358">
        <f>COUNTIF(Orders!$H:$H,UPPER(SUBSTITUTE(TRIM(C1358),"-","")))</f>
        <v>1</v>
      </c>
      <c r="R1358" t="str">
        <f t="shared" si="253"/>
        <v>Matched Order Reference</v>
      </c>
      <c r="S1358">
        <f t="shared" si="254"/>
        <v>1</v>
      </c>
      <c r="V1358" cm="1">
        <f t="array" ref="V1358">IF(E1358&lt;&gt;"CAPTURE",0,SUMPRODUCT((MDR_Rates!$A$2:$A$10=F1358)*(G1358&gt;MDR_Rates!$B$2:$B$10)*((MDR_Rates!$C$2:$C$10="")+(G1358&lt;=MDR_Rates!$C$2:$C$10))*MDR_Rates!$D$2:$D$10))</f>
        <v>0</v>
      </c>
      <c r="W1358">
        <f t="shared" si="255"/>
        <v>0</v>
      </c>
      <c r="X1358">
        <f t="shared" si="256"/>
        <v>0</v>
      </c>
      <c r="Y1358">
        <f t="shared" si="257"/>
        <v>0</v>
      </c>
      <c r="Z1358">
        <f t="shared" si="258"/>
        <v>0</v>
      </c>
      <c r="AG1358" t="str">
        <f t="shared" si="259"/>
        <v/>
      </c>
      <c r="AI1358" t="str">
        <f t="shared" si="260"/>
        <v/>
      </c>
      <c r="AJ1358" t="str">
        <f t="shared" si="261"/>
        <v/>
      </c>
      <c r="AK1358" t="str">
        <f t="shared" si="262"/>
        <v>ORD26002364</v>
      </c>
      <c r="AL1358">
        <f>IF(E1358&lt;&gt;"CAPTURE","",COUNTIF(Orders!$H:$H,AK1358))</f>
        <v>1</v>
      </c>
      <c r="AP1358" t="str">
        <f t="shared" si="263"/>
        <v>Matched to Order</v>
      </c>
      <c r="AQ1358">
        <f>IF(COUNTIF($A$2:A1358,A1358)=1,1,0)</f>
        <v>1</v>
      </c>
    </row>
    <row r="1359" spans="1:43" x14ac:dyDescent="0.3">
      <c r="A1359" t="s">
        <v>13405</v>
      </c>
      <c r="C1359" t="s">
        <v>4724</v>
      </c>
      <c r="D1359" s="1">
        <v>46273</v>
      </c>
      <c r="E1359" t="s">
        <v>11819</v>
      </c>
      <c r="F1359" t="s">
        <v>9</v>
      </c>
      <c r="G1359">
        <v>7998</v>
      </c>
      <c r="H1359">
        <v>23.99</v>
      </c>
      <c r="I1359">
        <v>4.32</v>
      </c>
      <c r="J1359">
        <v>7969.69</v>
      </c>
      <c r="K1359" s="1">
        <v>46275</v>
      </c>
      <c r="L1359" t="s">
        <v>13320</v>
      </c>
      <c r="M1359">
        <f t="shared" si="252"/>
        <v>1</v>
      </c>
      <c r="N1359">
        <f>COUNTIF(Orders!$A:$A,C1359)</f>
        <v>1</v>
      </c>
      <c r="P1359">
        <f>COUNTIF(Orders!$H:$H,UPPER(SUBSTITUTE(TRIM(C1359),"-","")))</f>
        <v>1</v>
      </c>
      <c r="R1359" t="str">
        <f t="shared" si="253"/>
        <v>Matched Order Reference</v>
      </c>
      <c r="S1359">
        <f t="shared" si="254"/>
        <v>1</v>
      </c>
      <c r="V1359" cm="1">
        <f t="array" ref="V1359">IF(E1359&lt;&gt;"CAPTURE",0,SUMPRODUCT((MDR_Rates!$A$2:$A$10=F1359)*(G1359&gt;MDR_Rates!$B$2:$B$10)*((MDR_Rates!$C$2:$C$10="")+(G1359&lt;=MDR_Rates!$C$2:$C$10))*MDR_Rates!$D$2:$D$10))</f>
        <v>0.3</v>
      </c>
      <c r="W1359">
        <f t="shared" si="255"/>
        <v>23.99</v>
      </c>
      <c r="X1359">
        <f t="shared" si="256"/>
        <v>4.32</v>
      </c>
      <c r="Y1359">
        <f t="shared" si="257"/>
        <v>0</v>
      </c>
      <c r="Z1359">
        <f t="shared" si="258"/>
        <v>0</v>
      </c>
      <c r="AG1359" t="str">
        <f t="shared" si="259"/>
        <v/>
      </c>
      <c r="AI1359" t="str">
        <f t="shared" si="260"/>
        <v/>
      </c>
      <c r="AJ1359" t="str">
        <f t="shared" si="261"/>
        <v/>
      </c>
      <c r="AK1359" t="str">
        <f t="shared" si="262"/>
        <v>ORD26002368</v>
      </c>
      <c r="AL1359">
        <f>IF(E1359&lt;&gt;"CAPTURE","",COUNTIF(Orders!$H:$H,AK1359))</f>
        <v>1</v>
      </c>
      <c r="AP1359" t="str">
        <f t="shared" si="263"/>
        <v>Matched to Order</v>
      </c>
      <c r="AQ1359">
        <f>IF(COUNTIF($A$2:A1359,A1359)=1,1,0)</f>
        <v>1</v>
      </c>
    </row>
    <row r="1360" spans="1:43" x14ac:dyDescent="0.3">
      <c r="A1360" t="s">
        <v>13406</v>
      </c>
      <c r="C1360" t="s">
        <v>4743</v>
      </c>
      <c r="D1360" s="1">
        <v>46273</v>
      </c>
      <c r="E1360" t="s">
        <v>11819</v>
      </c>
      <c r="F1360" t="s">
        <v>44</v>
      </c>
      <c r="G1360">
        <v>4998</v>
      </c>
      <c r="H1360">
        <v>84.97</v>
      </c>
      <c r="I1360">
        <v>15.29</v>
      </c>
      <c r="J1360">
        <v>4897.74</v>
      </c>
      <c r="K1360" s="1">
        <v>46275</v>
      </c>
      <c r="L1360" t="s">
        <v>13320</v>
      </c>
      <c r="M1360">
        <f t="shared" si="252"/>
        <v>1</v>
      </c>
      <c r="N1360">
        <f>COUNTIF(Orders!$A:$A,C1360)</f>
        <v>1</v>
      </c>
      <c r="P1360">
        <f>COUNTIF(Orders!$H:$H,UPPER(SUBSTITUTE(TRIM(C1360),"-","")))</f>
        <v>1</v>
      </c>
      <c r="R1360" t="str">
        <f t="shared" si="253"/>
        <v>Matched Order Reference</v>
      </c>
      <c r="S1360">
        <f t="shared" si="254"/>
        <v>1</v>
      </c>
      <c r="V1360" cm="1">
        <f t="array" ref="V1360">IF(E1360&lt;&gt;"CAPTURE",0,SUMPRODUCT((MDR_Rates!$A$2:$A$10=F1360)*(G1360&gt;MDR_Rates!$B$2:$B$10)*((MDR_Rates!$C$2:$C$10="")+(G1360&lt;=MDR_Rates!$C$2:$C$10))*MDR_Rates!$D$2:$D$10))</f>
        <v>1.7</v>
      </c>
      <c r="W1360">
        <f t="shared" si="255"/>
        <v>84.97</v>
      </c>
      <c r="X1360">
        <f t="shared" si="256"/>
        <v>15.29</v>
      </c>
      <c r="Y1360">
        <f t="shared" si="257"/>
        <v>0</v>
      </c>
      <c r="Z1360">
        <f t="shared" si="258"/>
        <v>0</v>
      </c>
      <c r="AG1360" t="str">
        <f t="shared" si="259"/>
        <v/>
      </c>
      <c r="AI1360" t="str">
        <f t="shared" si="260"/>
        <v/>
      </c>
      <c r="AJ1360" t="str">
        <f t="shared" si="261"/>
        <v/>
      </c>
      <c r="AK1360" t="str">
        <f t="shared" si="262"/>
        <v>ORD26002378</v>
      </c>
      <c r="AL1360">
        <f>IF(E1360&lt;&gt;"CAPTURE","",COUNTIF(Orders!$H:$H,AK1360))</f>
        <v>1</v>
      </c>
      <c r="AP1360" t="str">
        <f t="shared" si="263"/>
        <v>Matched to Order</v>
      </c>
      <c r="AQ1360">
        <f>IF(COUNTIF($A$2:A1360,A1360)=1,1,0)</f>
        <v>1</v>
      </c>
    </row>
    <row r="1361" spans="1:43" x14ac:dyDescent="0.3">
      <c r="A1361" t="s">
        <v>13407</v>
      </c>
      <c r="C1361" t="s">
        <v>13408</v>
      </c>
      <c r="D1361" s="1">
        <v>46273</v>
      </c>
      <c r="E1361" t="s">
        <v>11819</v>
      </c>
      <c r="F1361" t="s">
        <v>9</v>
      </c>
      <c r="G1361">
        <v>8998</v>
      </c>
      <c r="H1361">
        <v>26.99</v>
      </c>
      <c r="I1361">
        <v>4.8600000000000003</v>
      </c>
      <c r="J1361">
        <v>8966.15</v>
      </c>
      <c r="K1361" s="1">
        <v>46275</v>
      </c>
      <c r="L1361" t="s">
        <v>13320</v>
      </c>
      <c r="M1361">
        <f t="shared" si="252"/>
        <v>1</v>
      </c>
      <c r="N1361">
        <f>COUNTIF(Orders!$A:$A,C1361)</f>
        <v>1</v>
      </c>
      <c r="P1361">
        <f>COUNTIF(Orders!$H:$H,UPPER(SUBSTITUTE(TRIM(C1361),"-","")))</f>
        <v>1</v>
      </c>
      <c r="R1361" t="str">
        <f t="shared" si="253"/>
        <v>Matched Order Reference</v>
      </c>
      <c r="S1361">
        <f t="shared" si="254"/>
        <v>1</v>
      </c>
      <c r="V1361" cm="1">
        <f t="array" ref="V1361">IF(E1361&lt;&gt;"CAPTURE",0,SUMPRODUCT((MDR_Rates!$A$2:$A$10=F1361)*(G1361&gt;MDR_Rates!$B$2:$B$10)*((MDR_Rates!$C$2:$C$10="")+(G1361&lt;=MDR_Rates!$C$2:$C$10))*MDR_Rates!$D$2:$D$10))</f>
        <v>0.3</v>
      </c>
      <c r="W1361">
        <f t="shared" si="255"/>
        <v>26.99</v>
      </c>
      <c r="X1361">
        <f t="shared" si="256"/>
        <v>4.8600000000000003</v>
      </c>
      <c r="Y1361">
        <f t="shared" si="257"/>
        <v>0</v>
      </c>
      <c r="Z1361">
        <f t="shared" si="258"/>
        <v>0</v>
      </c>
      <c r="AG1361" t="str">
        <f t="shared" si="259"/>
        <v/>
      </c>
      <c r="AI1361" t="str">
        <f t="shared" si="260"/>
        <v/>
      </c>
      <c r="AJ1361" t="str">
        <f t="shared" si="261"/>
        <v/>
      </c>
      <c r="AK1361" t="str">
        <f t="shared" si="262"/>
        <v>ORD26002404</v>
      </c>
      <c r="AL1361">
        <f>IF(E1361&lt;&gt;"CAPTURE","",COUNTIF(Orders!$H:$H,AK1361))</f>
        <v>1</v>
      </c>
      <c r="AP1361" t="str">
        <f t="shared" si="263"/>
        <v>Matched to Order</v>
      </c>
      <c r="AQ1361">
        <f>IF(COUNTIF($A$2:A1361,A1361)=1,1,0)</f>
        <v>1</v>
      </c>
    </row>
    <row r="1362" spans="1:43" x14ac:dyDescent="0.3">
      <c r="A1362" t="s">
        <v>13409</v>
      </c>
      <c r="C1362" t="s">
        <v>4837</v>
      </c>
      <c r="D1362" s="1">
        <v>46273</v>
      </c>
      <c r="E1362" t="s">
        <v>11819</v>
      </c>
      <c r="F1362" t="s">
        <v>33</v>
      </c>
      <c r="G1362">
        <v>3098</v>
      </c>
      <c r="H1362">
        <v>37.18</v>
      </c>
      <c r="I1362">
        <v>6.69</v>
      </c>
      <c r="J1362">
        <v>3054.13</v>
      </c>
      <c r="K1362" s="1">
        <v>46275</v>
      </c>
      <c r="L1362" t="s">
        <v>13320</v>
      </c>
      <c r="M1362">
        <f t="shared" si="252"/>
        <v>2</v>
      </c>
      <c r="N1362">
        <f>COUNTIF(Orders!$A:$A,C1362)</f>
        <v>1</v>
      </c>
      <c r="P1362">
        <f>COUNTIF(Orders!$H:$H,UPPER(SUBSTITUTE(TRIM(C1362),"-","")))</f>
        <v>1</v>
      </c>
      <c r="R1362" t="str">
        <f t="shared" si="253"/>
        <v>Matched Order Reference</v>
      </c>
      <c r="S1362">
        <f t="shared" si="254"/>
        <v>2</v>
      </c>
      <c r="V1362" cm="1">
        <f t="array" ref="V1362">IF(E1362&lt;&gt;"CAPTURE",0,SUMPRODUCT((MDR_Rates!$A$2:$A$10=F1362)*(G1362&gt;MDR_Rates!$B$2:$B$10)*((MDR_Rates!$C$2:$C$10="")+(G1362&lt;=MDR_Rates!$C$2:$C$10))*MDR_Rates!$D$2:$D$10))</f>
        <v>1.2</v>
      </c>
      <c r="W1362">
        <f t="shared" si="255"/>
        <v>37.18</v>
      </c>
      <c r="X1362">
        <f t="shared" si="256"/>
        <v>6.69</v>
      </c>
      <c r="Y1362">
        <f t="shared" si="257"/>
        <v>0</v>
      </c>
      <c r="Z1362">
        <f t="shared" si="258"/>
        <v>0</v>
      </c>
      <c r="AG1362" t="str">
        <f t="shared" si="259"/>
        <v/>
      </c>
      <c r="AI1362" t="str">
        <f t="shared" si="260"/>
        <v/>
      </c>
      <c r="AJ1362" t="str">
        <f t="shared" si="261"/>
        <v/>
      </c>
      <c r="AK1362" t="str">
        <f t="shared" si="262"/>
        <v>ORD26002426</v>
      </c>
      <c r="AL1362">
        <f>IF(E1362&lt;&gt;"CAPTURE","",COUNTIF(Orders!$H:$H,AK1362))</f>
        <v>1</v>
      </c>
      <c r="AP1362" t="str">
        <f t="shared" si="263"/>
        <v>Duplicate ID - Review</v>
      </c>
      <c r="AQ1362">
        <f>IF(COUNTIF($A$2:A1362,A1362)=1,1,0)</f>
        <v>1</v>
      </c>
    </row>
    <row r="1363" spans="1:43" x14ac:dyDescent="0.3">
      <c r="A1363" t="s">
        <v>13409</v>
      </c>
      <c r="C1363" t="s">
        <v>4837</v>
      </c>
      <c r="D1363" s="1">
        <v>46273</v>
      </c>
      <c r="E1363" t="s">
        <v>11819</v>
      </c>
      <c r="F1363" t="s">
        <v>33</v>
      </c>
      <c r="G1363">
        <v>3098</v>
      </c>
      <c r="H1363">
        <v>37.18</v>
      </c>
      <c r="I1363">
        <v>6.69</v>
      </c>
      <c r="J1363">
        <v>3054.13</v>
      </c>
      <c r="K1363" s="1">
        <v>46275</v>
      </c>
      <c r="L1363" t="s">
        <v>13320</v>
      </c>
      <c r="M1363">
        <f t="shared" si="252"/>
        <v>2</v>
      </c>
      <c r="N1363">
        <f>COUNTIF(Orders!$A:$A,C1363)</f>
        <v>1</v>
      </c>
      <c r="P1363">
        <f>COUNTIF(Orders!$H:$H,UPPER(SUBSTITUTE(TRIM(C1363),"-","")))</f>
        <v>1</v>
      </c>
      <c r="R1363" t="str">
        <f t="shared" si="253"/>
        <v>Matched Order Reference</v>
      </c>
      <c r="S1363">
        <f t="shared" si="254"/>
        <v>2</v>
      </c>
      <c r="V1363" cm="1">
        <f t="array" ref="V1363">IF(E1363&lt;&gt;"CAPTURE",0,SUMPRODUCT((MDR_Rates!$A$2:$A$10=F1363)*(G1363&gt;MDR_Rates!$B$2:$B$10)*((MDR_Rates!$C$2:$C$10="")+(G1363&lt;=MDR_Rates!$C$2:$C$10))*MDR_Rates!$D$2:$D$10))</f>
        <v>1.2</v>
      </c>
      <c r="W1363">
        <f t="shared" si="255"/>
        <v>37.18</v>
      </c>
      <c r="X1363">
        <f t="shared" si="256"/>
        <v>6.69</v>
      </c>
      <c r="Y1363">
        <f t="shared" si="257"/>
        <v>0</v>
      </c>
      <c r="Z1363">
        <f t="shared" si="258"/>
        <v>0</v>
      </c>
      <c r="AG1363" t="str">
        <f t="shared" si="259"/>
        <v/>
      </c>
      <c r="AI1363" t="str">
        <f t="shared" si="260"/>
        <v/>
      </c>
      <c r="AJ1363" t="str">
        <f t="shared" si="261"/>
        <v/>
      </c>
      <c r="AK1363" t="str">
        <f t="shared" si="262"/>
        <v>ORD26002426</v>
      </c>
      <c r="AL1363">
        <f>IF(E1363&lt;&gt;"CAPTURE","",COUNTIF(Orders!$H:$H,AK1363))</f>
        <v>1</v>
      </c>
      <c r="AP1363" t="str">
        <f t="shared" si="263"/>
        <v>Duplicate ID - Review</v>
      </c>
      <c r="AQ1363">
        <f>IF(COUNTIF($A$2:A1363,A1363)=1,1,0)</f>
        <v>0</v>
      </c>
    </row>
    <row r="1364" spans="1:43" x14ac:dyDescent="0.3">
      <c r="A1364" t="s">
        <v>13410</v>
      </c>
      <c r="C1364" t="s">
        <v>13411</v>
      </c>
      <c r="D1364" s="1">
        <v>46273</v>
      </c>
      <c r="E1364" t="s">
        <v>11819</v>
      </c>
      <c r="F1364" t="s">
        <v>17</v>
      </c>
      <c r="G1364">
        <v>5498</v>
      </c>
      <c r="H1364">
        <v>87.97</v>
      </c>
      <c r="I1364">
        <v>15.83</v>
      </c>
      <c r="J1364">
        <v>5394.2</v>
      </c>
      <c r="K1364" s="1">
        <v>46275</v>
      </c>
      <c r="L1364" t="s">
        <v>13320</v>
      </c>
      <c r="M1364">
        <f t="shared" si="252"/>
        <v>1</v>
      </c>
      <c r="N1364">
        <f>COUNTIF(Orders!$A:$A,C1364)</f>
        <v>0</v>
      </c>
      <c r="P1364">
        <f>COUNTIF(Orders!$H:$H,UPPER(SUBSTITUTE(TRIM(C1364),"-","")))</f>
        <v>1</v>
      </c>
      <c r="R1364" t="str">
        <f t="shared" si="253"/>
        <v>Matched Order Reference</v>
      </c>
      <c r="S1364">
        <f t="shared" si="254"/>
        <v>1</v>
      </c>
      <c r="V1364" cm="1">
        <f t="array" ref="V1364">IF(E1364&lt;&gt;"CAPTURE",0,SUMPRODUCT((MDR_Rates!$A$2:$A$10=F1364)*(G1364&gt;MDR_Rates!$B$2:$B$10)*((MDR_Rates!$C$2:$C$10="")+(G1364&lt;=MDR_Rates!$C$2:$C$10))*MDR_Rates!$D$2:$D$10))</f>
        <v>1.6</v>
      </c>
      <c r="W1364">
        <f t="shared" si="255"/>
        <v>87.97</v>
      </c>
      <c r="X1364">
        <f t="shared" si="256"/>
        <v>15.83</v>
      </c>
      <c r="Y1364">
        <f t="shared" si="257"/>
        <v>0</v>
      </c>
      <c r="Z1364">
        <f t="shared" si="258"/>
        <v>0</v>
      </c>
      <c r="AG1364" t="str">
        <f t="shared" si="259"/>
        <v/>
      </c>
      <c r="AI1364" t="str">
        <f t="shared" si="260"/>
        <v/>
      </c>
      <c r="AJ1364" t="str">
        <f t="shared" si="261"/>
        <v/>
      </c>
      <c r="AK1364" t="str">
        <f t="shared" si="262"/>
        <v>ORD26002440</v>
      </c>
      <c r="AL1364">
        <f>IF(E1364&lt;&gt;"CAPTURE","",COUNTIF(Orders!$H:$H,AK1364))</f>
        <v>1</v>
      </c>
      <c r="AP1364" t="str">
        <f t="shared" si="263"/>
        <v>Matched to Order</v>
      </c>
      <c r="AQ1364">
        <f>IF(COUNTIF($A$2:A1364,A1364)=1,1,0)</f>
        <v>1</v>
      </c>
    </row>
    <row r="1365" spans="1:43" x14ac:dyDescent="0.3">
      <c r="A1365" t="s">
        <v>13412</v>
      </c>
      <c r="C1365" t="s">
        <v>4893</v>
      </c>
      <c r="D1365" s="1">
        <v>46273</v>
      </c>
      <c r="E1365" t="s">
        <v>11819</v>
      </c>
      <c r="F1365" t="s">
        <v>17</v>
      </c>
      <c r="G1365">
        <v>4097</v>
      </c>
      <c r="H1365">
        <v>65.55</v>
      </c>
      <c r="I1365">
        <v>11.8</v>
      </c>
      <c r="J1365">
        <v>4019.65</v>
      </c>
      <c r="K1365" s="1">
        <v>46275</v>
      </c>
      <c r="L1365" t="s">
        <v>13320</v>
      </c>
      <c r="M1365">
        <f t="shared" si="252"/>
        <v>1</v>
      </c>
      <c r="N1365">
        <f>COUNTIF(Orders!$A:$A,C1365)</f>
        <v>1</v>
      </c>
      <c r="P1365">
        <f>COUNTIF(Orders!$H:$H,UPPER(SUBSTITUTE(TRIM(C1365),"-","")))</f>
        <v>1</v>
      </c>
      <c r="R1365" t="str">
        <f t="shared" si="253"/>
        <v>Matched Order Reference</v>
      </c>
      <c r="S1365">
        <f t="shared" si="254"/>
        <v>1</v>
      </c>
      <c r="V1365" cm="1">
        <f t="array" ref="V1365">IF(E1365&lt;&gt;"CAPTURE",0,SUMPRODUCT((MDR_Rates!$A$2:$A$10=F1365)*(G1365&gt;MDR_Rates!$B$2:$B$10)*((MDR_Rates!$C$2:$C$10="")+(G1365&lt;=MDR_Rates!$C$2:$C$10))*MDR_Rates!$D$2:$D$10))</f>
        <v>1.6</v>
      </c>
      <c r="W1365">
        <f t="shared" si="255"/>
        <v>65.55</v>
      </c>
      <c r="X1365">
        <f t="shared" si="256"/>
        <v>11.8</v>
      </c>
      <c r="Y1365">
        <f t="shared" si="257"/>
        <v>0</v>
      </c>
      <c r="Z1365">
        <f t="shared" si="258"/>
        <v>0</v>
      </c>
      <c r="AG1365" t="str">
        <f t="shared" si="259"/>
        <v/>
      </c>
      <c r="AI1365" t="str">
        <f t="shared" si="260"/>
        <v/>
      </c>
      <c r="AJ1365" t="str">
        <f t="shared" si="261"/>
        <v/>
      </c>
      <c r="AK1365" t="str">
        <f t="shared" si="262"/>
        <v>ORD26002454</v>
      </c>
      <c r="AL1365">
        <f>IF(E1365&lt;&gt;"CAPTURE","",COUNTIF(Orders!$H:$H,AK1365))</f>
        <v>1</v>
      </c>
      <c r="AP1365" t="str">
        <f t="shared" si="263"/>
        <v>Matched to Order</v>
      </c>
      <c r="AQ1365">
        <f>IF(COUNTIF($A$2:A1365,A1365)=1,1,0)</f>
        <v>1</v>
      </c>
    </row>
    <row r="1366" spans="1:43" x14ac:dyDescent="0.3">
      <c r="A1366" t="s">
        <v>13413</v>
      </c>
      <c r="C1366" t="s">
        <v>4941</v>
      </c>
      <c r="D1366" s="1">
        <v>46273</v>
      </c>
      <c r="E1366" t="s">
        <v>11819</v>
      </c>
      <c r="F1366" t="s">
        <v>17</v>
      </c>
      <c r="G1366">
        <v>4999</v>
      </c>
      <c r="H1366">
        <v>79.98</v>
      </c>
      <c r="I1366">
        <v>14.4</v>
      </c>
      <c r="J1366">
        <v>4904.62</v>
      </c>
      <c r="K1366" s="1">
        <v>46275</v>
      </c>
      <c r="L1366" t="s">
        <v>13320</v>
      </c>
      <c r="M1366">
        <f t="shared" si="252"/>
        <v>1</v>
      </c>
      <c r="N1366">
        <f>COUNTIF(Orders!$A:$A,C1366)</f>
        <v>1</v>
      </c>
      <c r="P1366">
        <f>COUNTIF(Orders!$H:$H,UPPER(SUBSTITUTE(TRIM(C1366),"-","")))</f>
        <v>1</v>
      </c>
      <c r="R1366" t="str">
        <f t="shared" si="253"/>
        <v>Matched Order Reference</v>
      </c>
      <c r="S1366">
        <f t="shared" si="254"/>
        <v>1</v>
      </c>
      <c r="V1366" cm="1">
        <f t="array" ref="V1366">IF(E1366&lt;&gt;"CAPTURE",0,SUMPRODUCT((MDR_Rates!$A$2:$A$10=F1366)*(G1366&gt;MDR_Rates!$B$2:$B$10)*((MDR_Rates!$C$2:$C$10="")+(G1366&lt;=MDR_Rates!$C$2:$C$10))*MDR_Rates!$D$2:$D$10))</f>
        <v>1.6</v>
      </c>
      <c r="W1366">
        <f t="shared" si="255"/>
        <v>79.98</v>
      </c>
      <c r="X1366">
        <f t="shared" si="256"/>
        <v>14.4</v>
      </c>
      <c r="Y1366">
        <f t="shared" si="257"/>
        <v>0</v>
      </c>
      <c r="Z1366">
        <f t="shared" si="258"/>
        <v>0</v>
      </c>
      <c r="AG1366" t="str">
        <f t="shared" si="259"/>
        <v/>
      </c>
      <c r="AI1366" t="str">
        <f t="shared" si="260"/>
        <v/>
      </c>
      <c r="AJ1366" t="str">
        <f t="shared" si="261"/>
        <v/>
      </c>
      <c r="AK1366" t="str">
        <f t="shared" si="262"/>
        <v>ORD26002479</v>
      </c>
      <c r="AL1366">
        <f>IF(E1366&lt;&gt;"CAPTURE","",COUNTIF(Orders!$H:$H,AK1366))</f>
        <v>1</v>
      </c>
      <c r="AP1366" t="str">
        <f t="shared" si="263"/>
        <v>Matched to Order</v>
      </c>
      <c r="AQ1366">
        <f>IF(COUNTIF($A$2:A1366,A1366)=1,1,0)</f>
        <v>1</v>
      </c>
    </row>
    <row r="1367" spans="1:43" x14ac:dyDescent="0.3">
      <c r="A1367" t="s">
        <v>13414</v>
      </c>
      <c r="C1367" t="s">
        <v>5029</v>
      </c>
      <c r="D1367" s="1">
        <v>46273</v>
      </c>
      <c r="E1367" t="s">
        <v>11819</v>
      </c>
      <c r="F1367" t="s">
        <v>17</v>
      </c>
      <c r="G1367">
        <v>798</v>
      </c>
      <c r="H1367">
        <v>14.36</v>
      </c>
      <c r="I1367">
        <v>2.58</v>
      </c>
      <c r="J1367">
        <v>781.06</v>
      </c>
      <c r="K1367" s="1">
        <v>46275</v>
      </c>
      <c r="L1367" t="s">
        <v>13320</v>
      </c>
      <c r="M1367">
        <f t="shared" si="252"/>
        <v>1</v>
      </c>
      <c r="N1367">
        <f>COUNTIF(Orders!$A:$A,C1367)</f>
        <v>1</v>
      </c>
      <c r="P1367">
        <f>COUNTIF(Orders!$H:$H,UPPER(SUBSTITUTE(TRIM(C1367),"-","")))</f>
        <v>1</v>
      </c>
      <c r="R1367" t="str">
        <f t="shared" si="253"/>
        <v>Matched Order Reference</v>
      </c>
      <c r="S1367">
        <f t="shared" si="254"/>
        <v>1</v>
      </c>
      <c r="V1367" cm="1">
        <f t="array" ref="V1367">IF(E1367&lt;&gt;"CAPTURE",0,SUMPRODUCT((MDR_Rates!$A$2:$A$10=F1367)*(G1367&gt;MDR_Rates!$B$2:$B$10)*((MDR_Rates!$C$2:$C$10="")+(G1367&lt;=MDR_Rates!$C$2:$C$10))*MDR_Rates!$D$2:$D$10))</f>
        <v>1.8</v>
      </c>
      <c r="W1367">
        <f t="shared" si="255"/>
        <v>14.36</v>
      </c>
      <c r="X1367">
        <f t="shared" si="256"/>
        <v>2.58</v>
      </c>
      <c r="Y1367">
        <f t="shared" si="257"/>
        <v>0</v>
      </c>
      <c r="Z1367">
        <f t="shared" si="258"/>
        <v>0</v>
      </c>
      <c r="AG1367" t="str">
        <f t="shared" si="259"/>
        <v/>
      </c>
      <c r="AI1367" t="str">
        <f t="shared" si="260"/>
        <v/>
      </c>
      <c r="AJ1367" t="str">
        <f t="shared" si="261"/>
        <v/>
      </c>
      <c r="AK1367" t="str">
        <f t="shared" si="262"/>
        <v>ORD26002524</v>
      </c>
      <c r="AL1367">
        <f>IF(E1367&lt;&gt;"CAPTURE","",COUNTIF(Orders!$H:$H,AK1367))</f>
        <v>1</v>
      </c>
      <c r="AP1367" t="str">
        <f t="shared" si="263"/>
        <v>Matched to Order</v>
      </c>
      <c r="AQ1367">
        <f>IF(COUNTIF($A$2:A1367,A1367)=1,1,0)</f>
        <v>1</v>
      </c>
    </row>
    <row r="1368" spans="1:43" x14ac:dyDescent="0.3">
      <c r="A1368" t="s">
        <v>13415</v>
      </c>
      <c r="C1368" t="s">
        <v>5053</v>
      </c>
      <c r="D1368" s="1">
        <v>46273</v>
      </c>
      <c r="E1368" t="s">
        <v>11819</v>
      </c>
      <c r="F1368" t="s">
        <v>9</v>
      </c>
      <c r="G1368">
        <v>3098</v>
      </c>
      <c r="H1368">
        <v>9.2899999999999991</v>
      </c>
      <c r="I1368">
        <v>1.67</v>
      </c>
      <c r="J1368">
        <v>3087.04</v>
      </c>
      <c r="K1368" s="1">
        <v>46275</v>
      </c>
      <c r="L1368" t="s">
        <v>13320</v>
      </c>
      <c r="M1368">
        <f t="shared" si="252"/>
        <v>1</v>
      </c>
      <c r="N1368">
        <f>COUNTIF(Orders!$A:$A,C1368)</f>
        <v>1</v>
      </c>
      <c r="P1368">
        <f>COUNTIF(Orders!$H:$H,UPPER(SUBSTITUTE(TRIM(C1368),"-","")))</f>
        <v>1</v>
      </c>
      <c r="R1368" t="str">
        <f t="shared" si="253"/>
        <v>Matched Order Reference</v>
      </c>
      <c r="S1368">
        <f t="shared" si="254"/>
        <v>1</v>
      </c>
      <c r="V1368" cm="1">
        <f t="array" ref="V1368">IF(E1368&lt;&gt;"CAPTURE",0,SUMPRODUCT((MDR_Rates!$A$2:$A$10=F1368)*(G1368&gt;MDR_Rates!$B$2:$B$10)*((MDR_Rates!$C$2:$C$10="")+(G1368&lt;=MDR_Rates!$C$2:$C$10))*MDR_Rates!$D$2:$D$10))</f>
        <v>0.3</v>
      </c>
      <c r="W1368">
        <f t="shared" si="255"/>
        <v>9.2899999999999991</v>
      </c>
      <c r="X1368">
        <f t="shared" si="256"/>
        <v>1.67</v>
      </c>
      <c r="Y1368">
        <f t="shared" si="257"/>
        <v>0</v>
      </c>
      <c r="Z1368">
        <f t="shared" si="258"/>
        <v>0</v>
      </c>
      <c r="AG1368" t="str">
        <f t="shared" si="259"/>
        <v/>
      </c>
      <c r="AI1368" t="str">
        <f t="shared" si="260"/>
        <v/>
      </c>
      <c r="AJ1368" t="str">
        <f t="shared" si="261"/>
        <v/>
      </c>
      <c r="AK1368" t="str">
        <f t="shared" si="262"/>
        <v>ORD26002536</v>
      </c>
      <c r="AL1368">
        <f>IF(E1368&lt;&gt;"CAPTURE","",COUNTIF(Orders!$H:$H,AK1368))</f>
        <v>1</v>
      </c>
      <c r="AP1368" t="str">
        <f t="shared" si="263"/>
        <v>Matched to Order</v>
      </c>
      <c r="AQ1368">
        <f>IF(COUNTIF($A$2:A1368,A1368)=1,1,0)</f>
        <v>1</v>
      </c>
    </row>
    <row r="1369" spans="1:43" x14ac:dyDescent="0.3">
      <c r="A1369" t="s">
        <v>13416</v>
      </c>
      <c r="C1369" t="s">
        <v>13417</v>
      </c>
      <c r="D1369" s="1">
        <v>46273</v>
      </c>
      <c r="E1369" t="s">
        <v>11819</v>
      </c>
      <c r="F1369" t="s">
        <v>44</v>
      </c>
      <c r="G1369">
        <v>2999</v>
      </c>
      <c r="H1369">
        <v>50.98</v>
      </c>
      <c r="I1369">
        <v>9.18</v>
      </c>
      <c r="J1369">
        <v>2938.84</v>
      </c>
      <c r="K1369" s="1">
        <v>46275</v>
      </c>
      <c r="L1369" t="s">
        <v>13320</v>
      </c>
      <c r="M1369">
        <f t="shared" si="252"/>
        <v>1</v>
      </c>
      <c r="N1369">
        <f>COUNTIF(Orders!$A:$A,C1369)</f>
        <v>1</v>
      </c>
      <c r="P1369">
        <f>COUNTIF(Orders!$H:$H,UPPER(SUBSTITUTE(TRIM(C1369),"-","")))</f>
        <v>1</v>
      </c>
      <c r="R1369" t="str">
        <f t="shared" si="253"/>
        <v>Matched Order Reference</v>
      </c>
      <c r="S1369">
        <f t="shared" si="254"/>
        <v>1</v>
      </c>
      <c r="V1369" cm="1">
        <f t="array" ref="V1369">IF(E1369&lt;&gt;"CAPTURE",0,SUMPRODUCT((MDR_Rates!$A$2:$A$10=F1369)*(G1369&gt;MDR_Rates!$B$2:$B$10)*((MDR_Rates!$C$2:$C$10="")+(G1369&lt;=MDR_Rates!$C$2:$C$10))*MDR_Rates!$D$2:$D$10))</f>
        <v>1.7</v>
      </c>
      <c r="W1369">
        <f t="shared" si="255"/>
        <v>50.98</v>
      </c>
      <c r="X1369">
        <f t="shared" si="256"/>
        <v>9.18</v>
      </c>
      <c r="Y1369">
        <f t="shared" si="257"/>
        <v>0</v>
      </c>
      <c r="Z1369">
        <f t="shared" si="258"/>
        <v>0</v>
      </c>
      <c r="AG1369" t="str">
        <f t="shared" si="259"/>
        <v/>
      </c>
      <c r="AI1369" t="str">
        <f t="shared" si="260"/>
        <v/>
      </c>
      <c r="AJ1369" t="str">
        <f t="shared" si="261"/>
        <v/>
      </c>
      <c r="AK1369" t="str">
        <f t="shared" si="262"/>
        <v>ORD26002637</v>
      </c>
      <c r="AL1369">
        <f>IF(E1369&lt;&gt;"CAPTURE","",COUNTIF(Orders!$H:$H,AK1369))</f>
        <v>1</v>
      </c>
      <c r="AP1369" t="str">
        <f t="shared" si="263"/>
        <v>Matched to Order</v>
      </c>
      <c r="AQ1369">
        <f>IF(COUNTIF($A$2:A1369,A1369)=1,1,0)</f>
        <v>1</v>
      </c>
    </row>
    <row r="1370" spans="1:43" x14ac:dyDescent="0.3">
      <c r="A1370" t="s">
        <v>13418</v>
      </c>
      <c r="C1370" t="s">
        <v>5325</v>
      </c>
      <c r="D1370" s="1">
        <v>46273</v>
      </c>
      <c r="E1370" t="s">
        <v>11819</v>
      </c>
      <c r="F1370" t="s">
        <v>33</v>
      </c>
      <c r="G1370">
        <v>15998</v>
      </c>
      <c r="H1370">
        <v>143.97999999999999</v>
      </c>
      <c r="I1370">
        <v>25.92</v>
      </c>
      <c r="J1370">
        <v>15828.1</v>
      </c>
      <c r="K1370" s="1">
        <v>46275</v>
      </c>
      <c r="L1370" t="s">
        <v>13320</v>
      </c>
      <c r="M1370">
        <f t="shared" si="252"/>
        <v>1</v>
      </c>
      <c r="N1370">
        <f>COUNTIF(Orders!$A:$A,C1370)</f>
        <v>1</v>
      </c>
      <c r="P1370">
        <f>COUNTIF(Orders!$H:$H,UPPER(SUBSTITUTE(TRIM(C1370),"-","")))</f>
        <v>1</v>
      </c>
      <c r="R1370" t="str">
        <f t="shared" si="253"/>
        <v>Matched Order Reference</v>
      </c>
      <c r="S1370">
        <f t="shared" si="254"/>
        <v>1</v>
      </c>
      <c r="V1370" cm="1">
        <f t="array" ref="V1370">IF(E1370&lt;&gt;"CAPTURE",0,SUMPRODUCT((MDR_Rates!$A$2:$A$10=F1370)*(G1370&gt;MDR_Rates!$B$2:$B$10)*((MDR_Rates!$C$2:$C$10="")+(G1370&lt;=MDR_Rates!$C$2:$C$10))*MDR_Rates!$D$2:$D$10))</f>
        <v>0.9</v>
      </c>
      <c r="W1370">
        <f t="shared" si="255"/>
        <v>143.97999999999999</v>
      </c>
      <c r="X1370">
        <f t="shared" si="256"/>
        <v>25.92</v>
      </c>
      <c r="Y1370">
        <f t="shared" si="257"/>
        <v>0</v>
      </c>
      <c r="Z1370">
        <f t="shared" si="258"/>
        <v>0</v>
      </c>
      <c r="AG1370" t="str">
        <f t="shared" si="259"/>
        <v/>
      </c>
      <c r="AI1370" t="str">
        <f t="shared" si="260"/>
        <v/>
      </c>
      <c r="AJ1370" t="str">
        <f t="shared" si="261"/>
        <v/>
      </c>
      <c r="AK1370" t="str">
        <f t="shared" si="262"/>
        <v>ORD26002673</v>
      </c>
      <c r="AL1370">
        <f>IF(E1370&lt;&gt;"CAPTURE","",COUNTIF(Orders!$H:$H,AK1370))</f>
        <v>1</v>
      </c>
      <c r="AP1370" t="str">
        <f t="shared" si="263"/>
        <v>Matched to Order</v>
      </c>
      <c r="AQ1370">
        <f>IF(COUNTIF($A$2:A1370,A1370)=1,1,0)</f>
        <v>1</v>
      </c>
    </row>
    <row r="1371" spans="1:43" x14ac:dyDescent="0.3">
      <c r="A1371" t="s">
        <v>13419</v>
      </c>
      <c r="C1371" t="s">
        <v>5337</v>
      </c>
      <c r="D1371" s="1">
        <v>46273</v>
      </c>
      <c r="E1371" t="s">
        <v>11819</v>
      </c>
      <c r="F1371" t="s">
        <v>44</v>
      </c>
      <c r="G1371">
        <v>4997</v>
      </c>
      <c r="H1371">
        <v>84.95</v>
      </c>
      <c r="I1371">
        <v>15.29</v>
      </c>
      <c r="J1371">
        <v>4896.76</v>
      </c>
      <c r="K1371" s="1">
        <v>46275</v>
      </c>
      <c r="L1371" t="s">
        <v>13320</v>
      </c>
      <c r="M1371">
        <f t="shared" si="252"/>
        <v>1</v>
      </c>
      <c r="N1371">
        <f>COUNTIF(Orders!$A:$A,C1371)</f>
        <v>1</v>
      </c>
      <c r="P1371">
        <f>COUNTIF(Orders!$H:$H,UPPER(SUBSTITUTE(TRIM(C1371),"-","")))</f>
        <v>1</v>
      </c>
      <c r="R1371" t="str">
        <f t="shared" si="253"/>
        <v>Matched Order Reference</v>
      </c>
      <c r="S1371">
        <f t="shared" si="254"/>
        <v>1</v>
      </c>
      <c r="V1371" cm="1">
        <f t="array" ref="V1371">IF(E1371&lt;&gt;"CAPTURE",0,SUMPRODUCT((MDR_Rates!$A$2:$A$10=F1371)*(G1371&gt;MDR_Rates!$B$2:$B$10)*((MDR_Rates!$C$2:$C$10="")+(G1371&lt;=MDR_Rates!$C$2:$C$10))*MDR_Rates!$D$2:$D$10))</f>
        <v>1.7</v>
      </c>
      <c r="W1371">
        <f t="shared" si="255"/>
        <v>84.95</v>
      </c>
      <c r="X1371">
        <f t="shared" si="256"/>
        <v>15.29</v>
      </c>
      <c r="Y1371">
        <f t="shared" si="257"/>
        <v>0</v>
      </c>
      <c r="Z1371">
        <f t="shared" si="258"/>
        <v>0</v>
      </c>
      <c r="AG1371" t="str">
        <f t="shared" si="259"/>
        <v/>
      </c>
      <c r="AI1371" t="str">
        <f t="shared" si="260"/>
        <v/>
      </c>
      <c r="AJ1371" t="str">
        <f t="shared" si="261"/>
        <v/>
      </c>
      <c r="AK1371" t="str">
        <f t="shared" si="262"/>
        <v>ORD26002679</v>
      </c>
      <c r="AL1371">
        <f>IF(E1371&lt;&gt;"CAPTURE","",COUNTIF(Orders!$H:$H,AK1371))</f>
        <v>1</v>
      </c>
      <c r="AP1371" t="str">
        <f t="shared" si="263"/>
        <v>Matched to Order</v>
      </c>
      <c r="AQ1371">
        <f>IF(COUNTIF($A$2:A1371,A1371)=1,1,0)</f>
        <v>1</v>
      </c>
    </row>
    <row r="1372" spans="1:43" x14ac:dyDescent="0.3">
      <c r="A1372" t="s">
        <v>13420</v>
      </c>
      <c r="C1372" t="s">
        <v>5401</v>
      </c>
      <c r="D1372" s="1">
        <v>46273</v>
      </c>
      <c r="E1372" t="s">
        <v>11819</v>
      </c>
      <c r="F1372" t="s">
        <v>33</v>
      </c>
      <c r="G1372">
        <v>4999</v>
      </c>
      <c r="H1372">
        <v>59.99</v>
      </c>
      <c r="I1372">
        <v>10.8</v>
      </c>
      <c r="J1372">
        <v>4928.21</v>
      </c>
      <c r="K1372" s="1">
        <v>46275</v>
      </c>
      <c r="L1372" t="s">
        <v>13320</v>
      </c>
      <c r="M1372">
        <f t="shared" si="252"/>
        <v>1</v>
      </c>
      <c r="N1372">
        <f>COUNTIF(Orders!$A:$A,C1372)</f>
        <v>1</v>
      </c>
      <c r="P1372">
        <f>COUNTIF(Orders!$H:$H,UPPER(SUBSTITUTE(TRIM(C1372),"-","")))</f>
        <v>1</v>
      </c>
      <c r="R1372" t="str">
        <f t="shared" si="253"/>
        <v>Matched Order Reference</v>
      </c>
      <c r="S1372">
        <f t="shared" si="254"/>
        <v>1</v>
      </c>
      <c r="V1372" cm="1">
        <f t="array" ref="V1372">IF(E1372&lt;&gt;"CAPTURE",0,SUMPRODUCT((MDR_Rates!$A$2:$A$10=F1372)*(G1372&gt;MDR_Rates!$B$2:$B$10)*((MDR_Rates!$C$2:$C$10="")+(G1372&lt;=MDR_Rates!$C$2:$C$10))*MDR_Rates!$D$2:$D$10))</f>
        <v>1.2</v>
      </c>
      <c r="W1372">
        <f t="shared" si="255"/>
        <v>59.99</v>
      </c>
      <c r="X1372">
        <f t="shared" si="256"/>
        <v>10.8</v>
      </c>
      <c r="Y1372">
        <f t="shared" si="257"/>
        <v>0</v>
      </c>
      <c r="Z1372">
        <f t="shared" si="258"/>
        <v>0</v>
      </c>
      <c r="AG1372" t="str">
        <f t="shared" si="259"/>
        <v/>
      </c>
      <c r="AI1372" t="str">
        <f t="shared" si="260"/>
        <v/>
      </c>
      <c r="AJ1372" t="str">
        <f t="shared" si="261"/>
        <v/>
      </c>
      <c r="AK1372" t="str">
        <f t="shared" si="262"/>
        <v>ORD26002711</v>
      </c>
      <c r="AL1372">
        <f>IF(E1372&lt;&gt;"CAPTURE","",COUNTIF(Orders!$H:$H,AK1372))</f>
        <v>1</v>
      </c>
      <c r="AP1372" t="str">
        <f t="shared" si="263"/>
        <v>Matched to Order</v>
      </c>
      <c r="AQ1372">
        <f>IF(COUNTIF($A$2:A1372,A1372)=1,1,0)</f>
        <v>1</v>
      </c>
    </row>
    <row r="1373" spans="1:43" x14ac:dyDescent="0.3">
      <c r="A1373" t="s">
        <v>13421</v>
      </c>
      <c r="C1373" t="s">
        <v>5488</v>
      </c>
      <c r="D1373" s="1">
        <v>46273</v>
      </c>
      <c r="E1373" t="s">
        <v>11819</v>
      </c>
      <c r="F1373" t="s">
        <v>9</v>
      </c>
      <c r="G1373">
        <v>8997</v>
      </c>
      <c r="H1373">
        <v>26.99</v>
      </c>
      <c r="I1373">
        <v>4.8600000000000003</v>
      </c>
      <c r="J1373">
        <v>8965.15</v>
      </c>
      <c r="K1373" s="1">
        <v>46275</v>
      </c>
      <c r="L1373" t="s">
        <v>13320</v>
      </c>
      <c r="M1373">
        <f t="shared" si="252"/>
        <v>1</v>
      </c>
      <c r="N1373">
        <f>COUNTIF(Orders!$A:$A,C1373)</f>
        <v>1</v>
      </c>
      <c r="P1373">
        <f>COUNTIF(Orders!$H:$H,UPPER(SUBSTITUTE(TRIM(C1373),"-","")))</f>
        <v>1</v>
      </c>
      <c r="R1373" t="str">
        <f t="shared" si="253"/>
        <v>Matched Order Reference</v>
      </c>
      <c r="S1373">
        <f t="shared" si="254"/>
        <v>1</v>
      </c>
      <c r="V1373" cm="1">
        <f t="array" ref="V1373">IF(E1373&lt;&gt;"CAPTURE",0,SUMPRODUCT((MDR_Rates!$A$2:$A$10=F1373)*(G1373&gt;MDR_Rates!$B$2:$B$10)*((MDR_Rates!$C$2:$C$10="")+(G1373&lt;=MDR_Rates!$C$2:$C$10))*MDR_Rates!$D$2:$D$10))</f>
        <v>0.3</v>
      </c>
      <c r="W1373">
        <f t="shared" si="255"/>
        <v>26.99</v>
      </c>
      <c r="X1373">
        <f t="shared" si="256"/>
        <v>4.8600000000000003</v>
      </c>
      <c r="Y1373">
        <f t="shared" si="257"/>
        <v>0</v>
      </c>
      <c r="Z1373">
        <f t="shared" si="258"/>
        <v>0</v>
      </c>
      <c r="AG1373" t="str">
        <f t="shared" si="259"/>
        <v/>
      </c>
      <c r="AI1373" t="str">
        <f t="shared" si="260"/>
        <v/>
      </c>
      <c r="AJ1373" t="str">
        <f t="shared" si="261"/>
        <v/>
      </c>
      <c r="AK1373" t="str">
        <f t="shared" si="262"/>
        <v>ORD26002755</v>
      </c>
      <c r="AL1373">
        <f>IF(E1373&lt;&gt;"CAPTURE","",COUNTIF(Orders!$H:$H,AK1373))</f>
        <v>1</v>
      </c>
      <c r="AP1373" t="str">
        <f t="shared" si="263"/>
        <v>Matched to Order</v>
      </c>
      <c r="AQ1373">
        <f>IF(COUNTIF($A$2:A1373,A1373)=1,1,0)</f>
        <v>1</v>
      </c>
    </row>
    <row r="1374" spans="1:43" x14ac:dyDescent="0.3">
      <c r="A1374" t="s">
        <v>13422</v>
      </c>
      <c r="C1374" t="s">
        <v>13423</v>
      </c>
      <c r="D1374" s="1">
        <v>46273</v>
      </c>
      <c r="E1374" t="s">
        <v>11819</v>
      </c>
      <c r="F1374" t="s">
        <v>9</v>
      </c>
      <c r="G1374">
        <v>12297</v>
      </c>
      <c r="H1374">
        <v>36.89</v>
      </c>
      <c r="I1374">
        <v>6.64</v>
      </c>
      <c r="J1374">
        <v>12253.47</v>
      </c>
      <c r="K1374" s="1">
        <v>46275</v>
      </c>
      <c r="L1374" t="s">
        <v>13320</v>
      </c>
      <c r="M1374">
        <f t="shared" si="252"/>
        <v>1</v>
      </c>
      <c r="N1374">
        <f>COUNTIF(Orders!$A:$A,C1374)</f>
        <v>1</v>
      </c>
      <c r="P1374">
        <f>COUNTIF(Orders!$H:$H,UPPER(SUBSTITUTE(TRIM(C1374),"-","")))</f>
        <v>1</v>
      </c>
      <c r="R1374" t="str">
        <f t="shared" si="253"/>
        <v>Matched Order Reference</v>
      </c>
      <c r="S1374">
        <f t="shared" si="254"/>
        <v>1</v>
      </c>
      <c r="V1374" cm="1">
        <f t="array" ref="V1374">IF(E1374&lt;&gt;"CAPTURE",0,SUMPRODUCT((MDR_Rates!$A$2:$A$10=F1374)*(G1374&gt;MDR_Rates!$B$2:$B$10)*((MDR_Rates!$C$2:$C$10="")+(G1374&lt;=MDR_Rates!$C$2:$C$10))*MDR_Rates!$D$2:$D$10))</f>
        <v>0.3</v>
      </c>
      <c r="W1374">
        <f t="shared" si="255"/>
        <v>36.89</v>
      </c>
      <c r="X1374">
        <f t="shared" si="256"/>
        <v>6.64</v>
      </c>
      <c r="Y1374">
        <f t="shared" si="257"/>
        <v>0</v>
      </c>
      <c r="Z1374">
        <f t="shared" si="258"/>
        <v>0</v>
      </c>
      <c r="AG1374" t="str">
        <f t="shared" si="259"/>
        <v/>
      </c>
      <c r="AI1374" t="str">
        <f t="shared" si="260"/>
        <v/>
      </c>
      <c r="AJ1374" t="str">
        <f t="shared" si="261"/>
        <v/>
      </c>
      <c r="AK1374" t="str">
        <f t="shared" si="262"/>
        <v>ORD26002790</v>
      </c>
      <c r="AL1374">
        <f>IF(E1374&lt;&gt;"CAPTURE","",COUNTIF(Orders!$H:$H,AK1374))</f>
        <v>1</v>
      </c>
      <c r="AP1374" t="str">
        <f t="shared" si="263"/>
        <v>Matched to Order</v>
      </c>
      <c r="AQ1374">
        <f>IF(COUNTIF($A$2:A1374,A1374)=1,1,0)</f>
        <v>1</v>
      </c>
    </row>
    <row r="1375" spans="1:43" x14ac:dyDescent="0.3">
      <c r="A1375" t="s">
        <v>13424</v>
      </c>
      <c r="C1375" t="s">
        <v>5571</v>
      </c>
      <c r="D1375" s="1">
        <v>46273</v>
      </c>
      <c r="E1375" t="s">
        <v>11819</v>
      </c>
      <c r="F1375" t="s">
        <v>17</v>
      </c>
      <c r="G1375">
        <v>1499</v>
      </c>
      <c r="H1375">
        <v>26.98</v>
      </c>
      <c r="I1375">
        <v>4.8600000000000003</v>
      </c>
      <c r="J1375">
        <v>1467.16</v>
      </c>
      <c r="K1375" s="1">
        <v>46275</v>
      </c>
      <c r="L1375" t="s">
        <v>13320</v>
      </c>
      <c r="M1375">
        <f t="shared" si="252"/>
        <v>1</v>
      </c>
      <c r="N1375">
        <f>COUNTIF(Orders!$A:$A,C1375)</f>
        <v>1</v>
      </c>
      <c r="P1375">
        <f>COUNTIF(Orders!$H:$H,UPPER(SUBSTITUTE(TRIM(C1375),"-","")))</f>
        <v>1</v>
      </c>
      <c r="R1375" t="str">
        <f t="shared" si="253"/>
        <v>Matched Order Reference</v>
      </c>
      <c r="S1375">
        <f t="shared" si="254"/>
        <v>1</v>
      </c>
      <c r="V1375" cm="1">
        <f t="array" ref="V1375">IF(E1375&lt;&gt;"CAPTURE",0,SUMPRODUCT((MDR_Rates!$A$2:$A$10=F1375)*(G1375&gt;MDR_Rates!$B$2:$B$10)*((MDR_Rates!$C$2:$C$10="")+(G1375&lt;=MDR_Rates!$C$2:$C$10))*MDR_Rates!$D$2:$D$10))</f>
        <v>1.8</v>
      </c>
      <c r="W1375">
        <f t="shared" si="255"/>
        <v>26.98</v>
      </c>
      <c r="X1375">
        <f t="shared" si="256"/>
        <v>4.8600000000000003</v>
      </c>
      <c r="Y1375">
        <f t="shared" si="257"/>
        <v>0</v>
      </c>
      <c r="Z1375">
        <f t="shared" si="258"/>
        <v>0</v>
      </c>
      <c r="AG1375" t="str">
        <f t="shared" si="259"/>
        <v/>
      </c>
      <c r="AI1375" t="str">
        <f t="shared" si="260"/>
        <v/>
      </c>
      <c r="AJ1375" t="str">
        <f t="shared" si="261"/>
        <v/>
      </c>
      <c r="AK1375" t="str">
        <f t="shared" si="262"/>
        <v>ORD26002797</v>
      </c>
      <c r="AL1375">
        <f>IF(E1375&lt;&gt;"CAPTURE","",COUNTIF(Orders!$H:$H,AK1375))</f>
        <v>1</v>
      </c>
      <c r="AP1375" t="str">
        <f t="shared" si="263"/>
        <v>Matched to Order</v>
      </c>
      <c r="AQ1375">
        <f>IF(COUNTIF($A$2:A1375,A1375)=1,1,0)</f>
        <v>1</v>
      </c>
    </row>
    <row r="1376" spans="1:43" x14ac:dyDescent="0.3">
      <c r="A1376" t="s">
        <v>13425</v>
      </c>
      <c r="C1376" t="s">
        <v>5583</v>
      </c>
      <c r="D1376" s="1">
        <v>46273</v>
      </c>
      <c r="E1376" t="s">
        <v>11819</v>
      </c>
      <c r="F1376" t="s">
        <v>9</v>
      </c>
      <c r="G1376">
        <v>848</v>
      </c>
      <c r="H1376">
        <v>0</v>
      </c>
      <c r="I1376">
        <v>0</v>
      </c>
      <c r="J1376">
        <v>848</v>
      </c>
      <c r="K1376" s="1">
        <v>46275</v>
      </c>
      <c r="L1376" t="s">
        <v>13320</v>
      </c>
      <c r="M1376">
        <f t="shared" si="252"/>
        <v>1</v>
      </c>
      <c r="N1376">
        <f>COUNTIF(Orders!$A:$A,C1376)</f>
        <v>1</v>
      </c>
      <c r="P1376">
        <f>COUNTIF(Orders!$H:$H,UPPER(SUBSTITUTE(TRIM(C1376),"-","")))</f>
        <v>1</v>
      </c>
      <c r="R1376" t="str">
        <f t="shared" si="253"/>
        <v>Matched Order Reference</v>
      </c>
      <c r="S1376">
        <f t="shared" si="254"/>
        <v>1</v>
      </c>
      <c r="V1376" cm="1">
        <f t="array" ref="V1376">IF(E1376&lt;&gt;"CAPTURE",0,SUMPRODUCT((MDR_Rates!$A$2:$A$10=F1376)*(G1376&gt;MDR_Rates!$B$2:$B$10)*((MDR_Rates!$C$2:$C$10="")+(G1376&lt;=MDR_Rates!$C$2:$C$10))*MDR_Rates!$D$2:$D$10))</f>
        <v>0</v>
      </c>
      <c r="W1376">
        <f t="shared" si="255"/>
        <v>0</v>
      </c>
      <c r="X1376">
        <f t="shared" si="256"/>
        <v>0</v>
      </c>
      <c r="Y1376">
        <f t="shared" si="257"/>
        <v>0</v>
      </c>
      <c r="Z1376">
        <f t="shared" si="258"/>
        <v>0</v>
      </c>
      <c r="AG1376" t="str">
        <f t="shared" si="259"/>
        <v/>
      </c>
      <c r="AI1376" t="str">
        <f t="shared" si="260"/>
        <v/>
      </c>
      <c r="AJ1376" t="str">
        <f t="shared" si="261"/>
        <v/>
      </c>
      <c r="AK1376" t="str">
        <f t="shared" si="262"/>
        <v>ORD26002803</v>
      </c>
      <c r="AL1376">
        <f>IF(E1376&lt;&gt;"CAPTURE","",COUNTIF(Orders!$H:$H,AK1376))</f>
        <v>1</v>
      </c>
      <c r="AP1376" t="str">
        <f t="shared" si="263"/>
        <v>Matched to Order</v>
      </c>
      <c r="AQ1376">
        <f>IF(COUNTIF($A$2:A1376,A1376)=1,1,0)</f>
        <v>1</v>
      </c>
    </row>
    <row r="1377" spans="1:43" x14ac:dyDescent="0.3">
      <c r="A1377" t="s">
        <v>13426</v>
      </c>
      <c r="C1377" t="s">
        <v>13427</v>
      </c>
      <c r="D1377" s="1">
        <v>46273</v>
      </c>
      <c r="E1377" t="s">
        <v>11819</v>
      </c>
      <c r="F1377" t="s">
        <v>17</v>
      </c>
      <c r="G1377">
        <v>6798</v>
      </c>
      <c r="H1377">
        <v>108.77</v>
      </c>
      <c r="I1377">
        <v>19.579999999999998</v>
      </c>
      <c r="J1377">
        <v>6669.65</v>
      </c>
      <c r="K1377" s="1">
        <v>46275</v>
      </c>
      <c r="L1377" t="s">
        <v>13320</v>
      </c>
      <c r="M1377">
        <f t="shared" si="252"/>
        <v>1</v>
      </c>
      <c r="N1377">
        <f>COUNTIF(Orders!$A:$A,C1377)</f>
        <v>1</v>
      </c>
      <c r="P1377">
        <f>COUNTIF(Orders!$H:$H,UPPER(SUBSTITUTE(TRIM(C1377),"-","")))</f>
        <v>1</v>
      </c>
      <c r="R1377" t="str">
        <f t="shared" si="253"/>
        <v>Matched Order Reference</v>
      </c>
      <c r="S1377">
        <f t="shared" si="254"/>
        <v>1</v>
      </c>
      <c r="V1377" cm="1">
        <f t="array" ref="V1377">IF(E1377&lt;&gt;"CAPTURE",0,SUMPRODUCT((MDR_Rates!$A$2:$A$10=F1377)*(G1377&gt;MDR_Rates!$B$2:$B$10)*((MDR_Rates!$C$2:$C$10="")+(G1377&lt;=MDR_Rates!$C$2:$C$10))*MDR_Rates!$D$2:$D$10))</f>
        <v>1.6</v>
      </c>
      <c r="W1377">
        <f t="shared" si="255"/>
        <v>108.77</v>
      </c>
      <c r="X1377">
        <f t="shared" si="256"/>
        <v>19.579999999999998</v>
      </c>
      <c r="Y1377">
        <f t="shared" si="257"/>
        <v>0</v>
      </c>
      <c r="Z1377">
        <f t="shared" si="258"/>
        <v>0</v>
      </c>
      <c r="AG1377" t="str">
        <f t="shared" si="259"/>
        <v/>
      </c>
      <c r="AI1377" t="str">
        <f t="shared" si="260"/>
        <v/>
      </c>
      <c r="AJ1377" t="str">
        <f t="shared" si="261"/>
        <v/>
      </c>
      <c r="AK1377" t="str">
        <f t="shared" si="262"/>
        <v>ORD26002812</v>
      </c>
      <c r="AL1377">
        <f>IF(E1377&lt;&gt;"CAPTURE","",COUNTIF(Orders!$H:$H,AK1377))</f>
        <v>1</v>
      </c>
      <c r="AP1377" t="str">
        <f t="shared" si="263"/>
        <v>Matched to Order</v>
      </c>
      <c r="AQ1377">
        <f>IF(COUNTIF($A$2:A1377,A1377)=1,1,0)</f>
        <v>1</v>
      </c>
    </row>
    <row r="1378" spans="1:43" x14ac:dyDescent="0.3">
      <c r="A1378" t="s">
        <v>13428</v>
      </c>
      <c r="C1378" t="s">
        <v>5628</v>
      </c>
      <c r="D1378" s="1">
        <v>46273</v>
      </c>
      <c r="E1378" t="s">
        <v>11819</v>
      </c>
      <c r="F1378" t="s">
        <v>17</v>
      </c>
      <c r="G1378">
        <v>2999</v>
      </c>
      <c r="H1378">
        <v>47.98</v>
      </c>
      <c r="I1378">
        <v>8.64</v>
      </c>
      <c r="J1378">
        <v>2942.38</v>
      </c>
      <c r="K1378" s="1">
        <v>46275</v>
      </c>
      <c r="L1378" t="s">
        <v>13320</v>
      </c>
      <c r="M1378">
        <f t="shared" si="252"/>
        <v>1</v>
      </c>
      <c r="N1378">
        <f>COUNTIF(Orders!$A:$A,C1378)</f>
        <v>1</v>
      </c>
      <c r="P1378">
        <f>COUNTIF(Orders!$H:$H,UPPER(SUBSTITUTE(TRIM(C1378),"-","")))</f>
        <v>1</v>
      </c>
      <c r="R1378" t="str">
        <f t="shared" si="253"/>
        <v>Matched Order Reference</v>
      </c>
      <c r="S1378">
        <f t="shared" si="254"/>
        <v>1</v>
      </c>
      <c r="V1378" cm="1">
        <f t="array" ref="V1378">IF(E1378&lt;&gt;"CAPTURE",0,SUMPRODUCT((MDR_Rates!$A$2:$A$10=F1378)*(G1378&gt;MDR_Rates!$B$2:$B$10)*((MDR_Rates!$C$2:$C$10="")+(G1378&lt;=MDR_Rates!$C$2:$C$10))*MDR_Rates!$D$2:$D$10))</f>
        <v>1.6</v>
      </c>
      <c r="W1378">
        <f t="shared" si="255"/>
        <v>47.98</v>
      </c>
      <c r="X1378">
        <f t="shared" si="256"/>
        <v>8.64</v>
      </c>
      <c r="Y1378">
        <f t="shared" si="257"/>
        <v>0</v>
      </c>
      <c r="Z1378">
        <f t="shared" si="258"/>
        <v>0</v>
      </c>
      <c r="AG1378" t="str">
        <f t="shared" si="259"/>
        <v/>
      </c>
      <c r="AI1378" t="str">
        <f t="shared" si="260"/>
        <v/>
      </c>
      <c r="AJ1378" t="str">
        <f t="shared" si="261"/>
        <v/>
      </c>
      <c r="AK1378" t="str">
        <f t="shared" si="262"/>
        <v>ORD26002826</v>
      </c>
      <c r="AL1378">
        <f>IF(E1378&lt;&gt;"CAPTURE","",COUNTIF(Orders!$H:$H,AK1378))</f>
        <v>1</v>
      </c>
      <c r="AP1378" t="str">
        <f t="shared" si="263"/>
        <v>Matched to Order</v>
      </c>
      <c r="AQ1378">
        <f>IF(COUNTIF($A$2:A1378,A1378)=1,1,0)</f>
        <v>1</v>
      </c>
    </row>
    <row r="1379" spans="1:43" x14ac:dyDescent="0.3">
      <c r="A1379" t="s">
        <v>13429</v>
      </c>
      <c r="C1379" t="s">
        <v>5764</v>
      </c>
      <c r="D1379" s="1">
        <v>46273</v>
      </c>
      <c r="E1379" t="s">
        <v>11819</v>
      </c>
      <c r="F1379" t="s">
        <v>9</v>
      </c>
      <c r="G1379">
        <v>3499</v>
      </c>
      <c r="H1379">
        <v>10.5</v>
      </c>
      <c r="I1379">
        <v>1.89</v>
      </c>
      <c r="J1379">
        <v>3486.61</v>
      </c>
      <c r="K1379" s="1">
        <v>46275</v>
      </c>
      <c r="L1379" t="s">
        <v>13320</v>
      </c>
      <c r="M1379">
        <f t="shared" si="252"/>
        <v>1</v>
      </c>
      <c r="N1379">
        <f>COUNTIF(Orders!$A:$A,C1379)</f>
        <v>1</v>
      </c>
      <c r="P1379">
        <f>COUNTIF(Orders!$H:$H,UPPER(SUBSTITUTE(TRIM(C1379),"-","")))</f>
        <v>1</v>
      </c>
      <c r="R1379" t="str">
        <f t="shared" si="253"/>
        <v>Matched Order Reference</v>
      </c>
      <c r="S1379">
        <f t="shared" si="254"/>
        <v>1</v>
      </c>
      <c r="V1379" cm="1">
        <f t="array" ref="V1379">IF(E1379&lt;&gt;"CAPTURE",0,SUMPRODUCT((MDR_Rates!$A$2:$A$10=F1379)*(G1379&gt;MDR_Rates!$B$2:$B$10)*((MDR_Rates!$C$2:$C$10="")+(G1379&lt;=MDR_Rates!$C$2:$C$10))*MDR_Rates!$D$2:$D$10))</f>
        <v>0.3</v>
      </c>
      <c r="W1379">
        <f t="shared" si="255"/>
        <v>10.5</v>
      </c>
      <c r="X1379">
        <f t="shared" si="256"/>
        <v>1.89</v>
      </c>
      <c r="Y1379">
        <f t="shared" si="257"/>
        <v>0</v>
      </c>
      <c r="Z1379">
        <f t="shared" si="258"/>
        <v>0</v>
      </c>
      <c r="AG1379" t="str">
        <f t="shared" si="259"/>
        <v/>
      </c>
      <c r="AI1379" t="str">
        <f t="shared" si="260"/>
        <v/>
      </c>
      <c r="AJ1379" t="str">
        <f t="shared" si="261"/>
        <v/>
      </c>
      <c r="AK1379" t="str">
        <f t="shared" si="262"/>
        <v>ORD26002896</v>
      </c>
      <c r="AL1379">
        <f>IF(E1379&lt;&gt;"CAPTURE","",COUNTIF(Orders!$H:$H,AK1379))</f>
        <v>1</v>
      </c>
      <c r="AP1379" t="str">
        <f t="shared" si="263"/>
        <v>Matched to Order</v>
      </c>
      <c r="AQ1379">
        <f>IF(COUNTIF($A$2:A1379,A1379)=1,1,0)</f>
        <v>1</v>
      </c>
    </row>
    <row r="1380" spans="1:43" x14ac:dyDescent="0.3">
      <c r="A1380" t="s">
        <v>13430</v>
      </c>
      <c r="C1380" t="s">
        <v>5792</v>
      </c>
      <c r="D1380" s="1">
        <v>46273</v>
      </c>
      <c r="E1380" t="s">
        <v>11819</v>
      </c>
      <c r="F1380" t="s">
        <v>44</v>
      </c>
      <c r="G1380">
        <v>3347</v>
      </c>
      <c r="H1380">
        <v>56.9</v>
      </c>
      <c r="I1380">
        <v>10.24</v>
      </c>
      <c r="J1380">
        <v>3279.86</v>
      </c>
      <c r="K1380" s="1">
        <v>46275</v>
      </c>
      <c r="L1380" t="s">
        <v>13320</v>
      </c>
      <c r="M1380">
        <f t="shared" si="252"/>
        <v>1</v>
      </c>
      <c r="N1380">
        <f>COUNTIF(Orders!$A:$A,C1380)</f>
        <v>1</v>
      </c>
      <c r="P1380">
        <f>COUNTIF(Orders!$H:$H,UPPER(SUBSTITUTE(TRIM(C1380),"-","")))</f>
        <v>1</v>
      </c>
      <c r="R1380" t="str">
        <f t="shared" si="253"/>
        <v>Matched Order Reference</v>
      </c>
      <c r="S1380">
        <f t="shared" si="254"/>
        <v>1</v>
      </c>
      <c r="V1380" cm="1">
        <f t="array" ref="V1380">IF(E1380&lt;&gt;"CAPTURE",0,SUMPRODUCT((MDR_Rates!$A$2:$A$10=F1380)*(G1380&gt;MDR_Rates!$B$2:$B$10)*((MDR_Rates!$C$2:$C$10="")+(G1380&lt;=MDR_Rates!$C$2:$C$10))*MDR_Rates!$D$2:$D$10))</f>
        <v>1.7</v>
      </c>
      <c r="W1380">
        <f t="shared" si="255"/>
        <v>56.9</v>
      </c>
      <c r="X1380">
        <f t="shared" si="256"/>
        <v>10.24</v>
      </c>
      <c r="Y1380">
        <f t="shared" si="257"/>
        <v>0</v>
      </c>
      <c r="Z1380">
        <f t="shared" si="258"/>
        <v>0</v>
      </c>
      <c r="AG1380" t="str">
        <f t="shared" si="259"/>
        <v/>
      </c>
      <c r="AI1380" t="str">
        <f t="shared" si="260"/>
        <v/>
      </c>
      <c r="AJ1380" t="str">
        <f t="shared" si="261"/>
        <v/>
      </c>
      <c r="AK1380" t="str">
        <f t="shared" si="262"/>
        <v>ORD26002910</v>
      </c>
      <c r="AL1380">
        <f>IF(E1380&lt;&gt;"CAPTURE","",COUNTIF(Orders!$H:$H,AK1380))</f>
        <v>1</v>
      </c>
      <c r="AP1380" t="str">
        <f t="shared" si="263"/>
        <v>Matched to Order</v>
      </c>
      <c r="AQ1380">
        <f>IF(COUNTIF($A$2:A1380,A1380)=1,1,0)</f>
        <v>1</v>
      </c>
    </row>
    <row r="1381" spans="1:43" x14ac:dyDescent="0.3">
      <c r="A1381" t="s">
        <v>13431</v>
      </c>
      <c r="C1381" t="s">
        <v>13432</v>
      </c>
      <c r="D1381" s="1">
        <v>46273</v>
      </c>
      <c r="E1381" t="s">
        <v>11819</v>
      </c>
      <c r="F1381" t="s">
        <v>44</v>
      </c>
      <c r="G1381">
        <v>3098</v>
      </c>
      <c r="H1381">
        <v>52.67</v>
      </c>
      <c r="I1381">
        <v>9.48</v>
      </c>
      <c r="J1381">
        <v>3035.85</v>
      </c>
      <c r="K1381" s="1">
        <v>46275</v>
      </c>
      <c r="L1381" t="s">
        <v>13320</v>
      </c>
      <c r="M1381">
        <f t="shared" si="252"/>
        <v>1</v>
      </c>
      <c r="N1381">
        <f>COUNTIF(Orders!$A:$A,C1381)</f>
        <v>1</v>
      </c>
      <c r="P1381">
        <f>COUNTIF(Orders!$H:$H,UPPER(SUBSTITUTE(TRIM(C1381),"-","")))</f>
        <v>1</v>
      </c>
      <c r="R1381" t="str">
        <f t="shared" si="253"/>
        <v>Matched Order Reference</v>
      </c>
      <c r="S1381">
        <f t="shared" si="254"/>
        <v>1</v>
      </c>
      <c r="V1381" cm="1">
        <f t="array" ref="V1381">IF(E1381&lt;&gt;"CAPTURE",0,SUMPRODUCT((MDR_Rates!$A$2:$A$10=F1381)*(G1381&gt;MDR_Rates!$B$2:$B$10)*((MDR_Rates!$C$2:$C$10="")+(G1381&lt;=MDR_Rates!$C$2:$C$10))*MDR_Rates!$D$2:$D$10))</f>
        <v>1.7</v>
      </c>
      <c r="W1381">
        <f t="shared" si="255"/>
        <v>52.67</v>
      </c>
      <c r="X1381">
        <f t="shared" si="256"/>
        <v>9.48</v>
      </c>
      <c r="Y1381">
        <f t="shared" si="257"/>
        <v>0</v>
      </c>
      <c r="Z1381">
        <f t="shared" si="258"/>
        <v>0</v>
      </c>
      <c r="AG1381" t="str">
        <f t="shared" si="259"/>
        <v/>
      </c>
      <c r="AI1381" t="str">
        <f t="shared" si="260"/>
        <v/>
      </c>
      <c r="AJ1381" t="str">
        <f t="shared" si="261"/>
        <v/>
      </c>
      <c r="AK1381" t="str">
        <f t="shared" si="262"/>
        <v>ORD26002937</v>
      </c>
      <c r="AL1381">
        <f>IF(E1381&lt;&gt;"CAPTURE","",COUNTIF(Orders!$H:$H,AK1381))</f>
        <v>1</v>
      </c>
      <c r="AP1381" t="str">
        <f t="shared" si="263"/>
        <v>Matched to Order</v>
      </c>
      <c r="AQ1381">
        <f>IF(COUNTIF($A$2:A1381,A1381)=1,1,0)</f>
        <v>1</v>
      </c>
    </row>
    <row r="1382" spans="1:43" x14ac:dyDescent="0.3">
      <c r="A1382" t="s">
        <v>13433</v>
      </c>
      <c r="C1382" t="s">
        <v>6122</v>
      </c>
      <c r="D1382" s="1">
        <v>46273</v>
      </c>
      <c r="E1382" t="s">
        <v>11819</v>
      </c>
      <c r="F1382" t="s">
        <v>9</v>
      </c>
      <c r="G1382">
        <v>2998</v>
      </c>
      <c r="H1382">
        <v>8.99</v>
      </c>
      <c r="I1382">
        <v>1.62</v>
      </c>
      <c r="J1382">
        <v>2987.39</v>
      </c>
      <c r="K1382" s="1">
        <v>46275</v>
      </c>
      <c r="L1382" t="s">
        <v>13320</v>
      </c>
      <c r="M1382">
        <f t="shared" si="252"/>
        <v>1</v>
      </c>
      <c r="N1382">
        <f>COUNTIF(Orders!$A:$A,C1382)</f>
        <v>1</v>
      </c>
      <c r="P1382">
        <f>COUNTIF(Orders!$H:$H,UPPER(SUBSTITUTE(TRIM(C1382),"-","")))</f>
        <v>1</v>
      </c>
      <c r="R1382" t="str">
        <f t="shared" si="253"/>
        <v>Matched Order Reference</v>
      </c>
      <c r="S1382">
        <f t="shared" si="254"/>
        <v>1</v>
      </c>
      <c r="V1382" cm="1">
        <f t="array" ref="V1382">IF(E1382&lt;&gt;"CAPTURE",0,SUMPRODUCT((MDR_Rates!$A$2:$A$10=F1382)*(G1382&gt;MDR_Rates!$B$2:$B$10)*((MDR_Rates!$C$2:$C$10="")+(G1382&lt;=MDR_Rates!$C$2:$C$10))*MDR_Rates!$D$2:$D$10))</f>
        <v>0.3</v>
      </c>
      <c r="W1382">
        <f t="shared" si="255"/>
        <v>8.99</v>
      </c>
      <c r="X1382">
        <f t="shared" si="256"/>
        <v>1.62</v>
      </c>
      <c r="Y1382">
        <f t="shared" si="257"/>
        <v>0</v>
      </c>
      <c r="Z1382">
        <f t="shared" si="258"/>
        <v>0</v>
      </c>
      <c r="AG1382" t="str">
        <f t="shared" si="259"/>
        <v/>
      </c>
      <c r="AI1382" t="str">
        <f t="shared" si="260"/>
        <v/>
      </c>
      <c r="AJ1382" t="str">
        <f t="shared" si="261"/>
        <v/>
      </c>
      <c r="AK1382" t="str">
        <f t="shared" si="262"/>
        <v>ORD26003079</v>
      </c>
      <c r="AL1382">
        <f>IF(E1382&lt;&gt;"CAPTURE","",COUNTIF(Orders!$H:$H,AK1382))</f>
        <v>1</v>
      </c>
      <c r="AP1382" t="str">
        <f t="shared" si="263"/>
        <v>Matched to Order</v>
      </c>
      <c r="AQ1382">
        <f>IF(COUNTIF($A$2:A1382,A1382)=1,1,0)</f>
        <v>1</v>
      </c>
    </row>
    <row r="1383" spans="1:43" x14ac:dyDescent="0.3">
      <c r="A1383" t="s">
        <v>13434</v>
      </c>
      <c r="C1383" t="s">
        <v>6150</v>
      </c>
      <c r="D1383" s="1">
        <v>46273</v>
      </c>
      <c r="E1383" t="s">
        <v>11819</v>
      </c>
      <c r="F1383" t="s">
        <v>9</v>
      </c>
      <c r="G1383">
        <v>349</v>
      </c>
      <c r="H1383">
        <v>0</v>
      </c>
      <c r="I1383">
        <v>0</v>
      </c>
      <c r="J1383">
        <v>349</v>
      </c>
      <c r="K1383" s="1">
        <v>46275</v>
      </c>
      <c r="L1383" t="s">
        <v>13320</v>
      </c>
      <c r="M1383">
        <f t="shared" si="252"/>
        <v>1</v>
      </c>
      <c r="N1383">
        <f>COUNTIF(Orders!$A:$A,C1383)</f>
        <v>1</v>
      </c>
      <c r="P1383">
        <f>COUNTIF(Orders!$H:$H,UPPER(SUBSTITUTE(TRIM(C1383),"-","")))</f>
        <v>1</v>
      </c>
      <c r="R1383" t="str">
        <f t="shared" si="253"/>
        <v>Matched Order Reference</v>
      </c>
      <c r="S1383">
        <f t="shared" si="254"/>
        <v>1</v>
      </c>
      <c r="V1383" cm="1">
        <f t="array" ref="V1383">IF(E1383&lt;&gt;"CAPTURE",0,SUMPRODUCT((MDR_Rates!$A$2:$A$10=F1383)*(G1383&gt;MDR_Rates!$B$2:$B$10)*((MDR_Rates!$C$2:$C$10="")+(G1383&lt;=MDR_Rates!$C$2:$C$10))*MDR_Rates!$D$2:$D$10))</f>
        <v>0</v>
      </c>
      <c r="W1383">
        <f t="shared" si="255"/>
        <v>0</v>
      </c>
      <c r="X1383">
        <f t="shared" si="256"/>
        <v>0</v>
      </c>
      <c r="Y1383">
        <f t="shared" si="257"/>
        <v>0</v>
      </c>
      <c r="Z1383">
        <f t="shared" si="258"/>
        <v>0</v>
      </c>
      <c r="AG1383" t="str">
        <f t="shared" si="259"/>
        <v/>
      </c>
      <c r="AI1383" t="str">
        <f t="shared" si="260"/>
        <v/>
      </c>
      <c r="AJ1383" t="str">
        <f t="shared" si="261"/>
        <v/>
      </c>
      <c r="AK1383" t="str">
        <f t="shared" si="262"/>
        <v>ORD26003093</v>
      </c>
      <c r="AL1383">
        <f>IF(E1383&lt;&gt;"CAPTURE","",COUNTIF(Orders!$H:$H,AK1383))</f>
        <v>1</v>
      </c>
      <c r="AP1383" t="str">
        <f t="shared" si="263"/>
        <v>Matched to Order</v>
      </c>
      <c r="AQ1383">
        <f>IF(COUNTIF($A$2:A1383,A1383)=1,1,0)</f>
        <v>1</v>
      </c>
    </row>
    <row r="1384" spans="1:43" x14ac:dyDescent="0.3">
      <c r="A1384" t="s">
        <v>13435</v>
      </c>
      <c r="C1384" t="s">
        <v>6182</v>
      </c>
      <c r="D1384" s="1">
        <v>46273</v>
      </c>
      <c r="E1384" t="s">
        <v>11819</v>
      </c>
      <c r="F1384" t="s">
        <v>9</v>
      </c>
      <c r="G1384">
        <v>1798</v>
      </c>
      <c r="H1384">
        <v>0</v>
      </c>
      <c r="I1384">
        <v>0</v>
      </c>
      <c r="J1384">
        <v>1798</v>
      </c>
      <c r="K1384" s="1">
        <v>46275</v>
      </c>
      <c r="L1384" t="s">
        <v>13320</v>
      </c>
      <c r="M1384">
        <f t="shared" si="252"/>
        <v>1</v>
      </c>
      <c r="N1384">
        <f>COUNTIF(Orders!$A:$A,C1384)</f>
        <v>1</v>
      </c>
      <c r="P1384">
        <f>COUNTIF(Orders!$H:$H,UPPER(SUBSTITUTE(TRIM(C1384),"-","")))</f>
        <v>1</v>
      </c>
      <c r="R1384" t="str">
        <f t="shared" si="253"/>
        <v>Matched Order Reference</v>
      </c>
      <c r="S1384">
        <f t="shared" si="254"/>
        <v>1</v>
      </c>
      <c r="V1384" cm="1">
        <f t="array" ref="V1384">IF(E1384&lt;&gt;"CAPTURE",0,SUMPRODUCT((MDR_Rates!$A$2:$A$10=F1384)*(G1384&gt;MDR_Rates!$B$2:$B$10)*((MDR_Rates!$C$2:$C$10="")+(G1384&lt;=MDR_Rates!$C$2:$C$10))*MDR_Rates!$D$2:$D$10))</f>
        <v>0</v>
      </c>
      <c r="W1384">
        <f t="shared" si="255"/>
        <v>0</v>
      </c>
      <c r="X1384">
        <f t="shared" si="256"/>
        <v>0</v>
      </c>
      <c r="Y1384">
        <f t="shared" si="257"/>
        <v>0</v>
      </c>
      <c r="Z1384">
        <f t="shared" si="258"/>
        <v>0</v>
      </c>
      <c r="AG1384" t="str">
        <f t="shared" si="259"/>
        <v/>
      </c>
      <c r="AI1384" t="str">
        <f t="shared" si="260"/>
        <v/>
      </c>
      <c r="AJ1384" t="str">
        <f t="shared" si="261"/>
        <v/>
      </c>
      <c r="AK1384" t="str">
        <f t="shared" si="262"/>
        <v>ORD26003109</v>
      </c>
      <c r="AL1384">
        <f>IF(E1384&lt;&gt;"CAPTURE","",COUNTIF(Orders!$H:$H,AK1384))</f>
        <v>1</v>
      </c>
      <c r="AP1384" t="str">
        <f t="shared" si="263"/>
        <v>Matched to Order</v>
      </c>
      <c r="AQ1384">
        <f>IF(COUNTIF($A$2:A1384,A1384)=1,1,0)</f>
        <v>1</v>
      </c>
    </row>
    <row r="1385" spans="1:43" x14ac:dyDescent="0.3">
      <c r="A1385" t="s">
        <v>13436</v>
      </c>
      <c r="C1385" t="s">
        <v>6184</v>
      </c>
      <c r="D1385" s="1">
        <v>46273</v>
      </c>
      <c r="E1385" t="s">
        <v>11819</v>
      </c>
      <c r="F1385" t="s">
        <v>9</v>
      </c>
      <c r="G1385">
        <v>11498</v>
      </c>
      <c r="H1385">
        <v>34.49</v>
      </c>
      <c r="I1385">
        <v>6.21</v>
      </c>
      <c r="J1385">
        <v>11457.3</v>
      </c>
      <c r="K1385" s="1">
        <v>46275</v>
      </c>
      <c r="L1385" t="s">
        <v>13320</v>
      </c>
      <c r="M1385">
        <f t="shared" si="252"/>
        <v>1</v>
      </c>
      <c r="N1385">
        <f>COUNTIF(Orders!$A:$A,C1385)</f>
        <v>1</v>
      </c>
      <c r="P1385">
        <f>COUNTIF(Orders!$H:$H,UPPER(SUBSTITUTE(TRIM(C1385),"-","")))</f>
        <v>1</v>
      </c>
      <c r="R1385" t="str">
        <f t="shared" si="253"/>
        <v>Matched Order Reference</v>
      </c>
      <c r="S1385">
        <f t="shared" si="254"/>
        <v>1</v>
      </c>
      <c r="V1385" cm="1">
        <f t="array" ref="V1385">IF(E1385&lt;&gt;"CAPTURE",0,SUMPRODUCT((MDR_Rates!$A$2:$A$10=F1385)*(G1385&gt;MDR_Rates!$B$2:$B$10)*((MDR_Rates!$C$2:$C$10="")+(G1385&lt;=MDR_Rates!$C$2:$C$10))*MDR_Rates!$D$2:$D$10))</f>
        <v>0.3</v>
      </c>
      <c r="W1385">
        <f t="shared" si="255"/>
        <v>34.49</v>
      </c>
      <c r="X1385">
        <f t="shared" si="256"/>
        <v>6.21</v>
      </c>
      <c r="Y1385">
        <f t="shared" si="257"/>
        <v>0</v>
      </c>
      <c r="Z1385">
        <f t="shared" si="258"/>
        <v>0</v>
      </c>
      <c r="AG1385" t="str">
        <f t="shared" si="259"/>
        <v/>
      </c>
      <c r="AI1385" t="str">
        <f t="shared" si="260"/>
        <v/>
      </c>
      <c r="AJ1385" t="str">
        <f t="shared" si="261"/>
        <v/>
      </c>
      <c r="AK1385" t="str">
        <f t="shared" si="262"/>
        <v>ORD26003110</v>
      </c>
      <c r="AL1385">
        <f>IF(E1385&lt;&gt;"CAPTURE","",COUNTIF(Orders!$H:$H,AK1385))</f>
        <v>1</v>
      </c>
      <c r="AP1385" t="str">
        <f t="shared" si="263"/>
        <v>Matched to Order</v>
      </c>
      <c r="AQ1385">
        <f>IF(COUNTIF($A$2:A1385,A1385)=1,1,0)</f>
        <v>1</v>
      </c>
    </row>
    <row r="1386" spans="1:43" x14ac:dyDescent="0.3">
      <c r="A1386" t="s">
        <v>13437</v>
      </c>
      <c r="C1386" t="s">
        <v>13438</v>
      </c>
      <c r="D1386" s="1">
        <v>46273</v>
      </c>
      <c r="E1386" t="s">
        <v>11819</v>
      </c>
      <c r="F1386" t="s">
        <v>9</v>
      </c>
      <c r="G1386">
        <v>2498</v>
      </c>
      <c r="H1386">
        <v>7.49</v>
      </c>
      <c r="I1386">
        <v>1.35</v>
      </c>
      <c r="J1386">
        <v>2489.16</v>
      </c>
      <c r="K1386" s="1">
        <v>46275</v>
      </c>
      <c r="L1386" t="s">
        <v>13320</v>
      </c>
      <c r="M1386">
        <f t="shared" si="252"/>
        <v>1</v>
      </c>
      <c r="N1386">
        <f>COUNTIF(Orders!$A:$A,C1386)</f>
        <v>1</v>
      </c>
      <c r="P1386">
        <f>COUNTIF(Orders!$H:$H,UPPER(SUBSTITUTE(TRIM(C1386),"-","")))</f>
        <v>1</v>
      </c>
      <c r="R1386" t="str">
        <f t="shared" si="253"/>
        <v>Matched Order Reference</v>
      </c>
      <c r="S1386">
        <f t="shared" si="254"/>
        <v>1</v>
      </c>
      <c r="V1386" cm="1">
        <f t="array" ref="V1386">IF(E1386&lt;&gt;"CAPTURE",0,SUMPRODUCT((MDR_Rates!$A$2:$A$10=F1386)*(G1386&gt;MDR_Rates!$B$2:$B$10)*((MDR_Rates!$C$2:$C$10="")+(G1386&lt;=MDR_Rates!$C$2:$C$10))*MDR_Rates!$D$2:$D$10))</f>
        <v>0.3</v>
      </c>
      <c r="W1386">
        <f t="shared" si="255"/>
        <v>7.49</v>
      </c>
      <c r="X1386">
        <f t="shared" si="256"/>
        <v>1.35</v>
      </c>
      <c r="Y1386">
        <f t="shared" si="257"/>
        <v>0</v>
      </c>
      <c r="Z1386">
        <f t="shared" si="258"/>
        <v>0</v>
      </c>
      <c r="AG1386" t="str">
        <f t="shared" si="259"/>
        <v/>
      </c>
      <c r="AI1386" t="str">
        <f t="shared" si="260"/>
        <v/>
      </c>
      <c r="AJ1386" t="str">
        <f t="shared" si="261"/>
        <v/>
      </c>
      <c r="AK1386" t="str">
        <f t="shared" si="262"/>
        <v>ORD26003115</v>
      </c>
      <c r="AL1386">
        <f>IF(E1386&lt;&gt;"CAPTURE","",COUNTIF(Orders!$H:$H,AK1386))</f>
        <v>1</v>
      </c>
      <c r="AP1386" t="str">
        <f t="shared" si="263"/>
        <v>Matched to Order</v>
      </c>
      <c r="AQ1386">
        <f>IF(COUNTIF($A$2:A1386,A1386)=1,1,0)</f>
        <v>1</v>
      </c>
    </row>
    <row r="1387" spans="1:43" x14ac:dyDescent="0.3">
      <c r="A1387" t="s">
        <v>13439</v>
      </c>
      <c r="C1387" t="s">
        <v>13440</v>
      </c>
      <c r="D1387" s="1">
        <v>46273</v>
      </c>
      <c r="E1387" t="s">
        <v>11819</v>
      </c>
      <c r="F1387" t="s">
        <v>9</v>
      </c>
      <c r="G1387">
        <v>2499</v>
      </c>
      <c r="H1387">
        <v>7.5</v>
      </c>
      <c r="I1387">
        <v>1.35</v>
      </c>
      <c r="J1387">
        <v>2490.15</v>
      </c>
      <c r="K1387" s="1">
        <v>46275</v>
      </c>
      <c r="L1387" t="s">
        <v>13320</v>
      </c>
      <c r="M1387">
        <f t="shared" si="252"/>
        <v>1</v>
      </c>
      <c r="N1387">
        <f>COUNTIF(Orders!$A:$A,C1387)</f>
        <v>1</v>
      </c>
      <c r="P1387">
        <f>COUNTIF(Orders!$H:$H,UPPER(SUBSTITUTE(TRIM(C1387),"-","")))</f>
        <v>1</v>
      </c>
      <c r="R1387" t="str">
        <f t="shared" si="253"/>
        <v>Matched Order Reference</v>
      </c>
      <c r="S1387">
        <f t="shared" si="254"/>
        <v>1</v>
      </c>
      <c r="V1387" cm="1">
        <f t="array" ref="V1387">IF(E1387&lt;&gt;"CAPTURE",0,SUMPRODUCT((MDR_Rates!$A$2:$A$10=F1387)*(G1387&gt;MDR_Rates!$B$2:$B$10)*((MDR_Rates!$C$2:$C$10="")+(G1387&lt;=MDR_Rates!$C$2:$C$10))*MDR_Rates!$D$2:$D$10))</f>
        <v>0.3</v>
      </c>
      <c r="W1387">
        <f t="shared" si="255"/>
        <v>7.5</v>
      </c>
      <c r="X1387">
        <f t="shared" si="256"/>
        <v>1.35</v>
      </c>
      <c r="Y1387">
        <f t="shared" si="257"/>
        <v>0</v>
      </c>
      <c r="Z1387">
        <f t="shared" si="258"/>
        <v>0</v>
      </c>
      <c r="AG1387" t="str">
        <f t="shared" si="259"/>
        <v/>
      </c>
      <c r="AI1387" t="str">
        <f t="shared" si="260"/>
        <v/>
      </c>
      <c r="AJ1387" t="str">
        <f t="shared" si="261"/>
        <v/>
      </c>
      <c r="AK1387" t="str">
        <f t="shared" si="262"/>
        <v>ORD26003145</v>
      </c>
      <c r="AL1387">
        <f>IF(E1387&lt;&gt;"CAPTURE","",COUNTIF(Orders!$H:$H,AK1387))</f>
        <v>1</v>
      </c>
      <c r="AP1387" t="str">
        <f t="shared" si="263"/>
        <v>Matched to Order</v>
      </c>
      <c r="AQ1387">
        <f>IF(COUNTIF($A$2:A1387,A1387)=1,1,0)</f>
        <v>1</v>
      </c>
    </row>
    <row r="1388" spans="1:43" x14ac:dyDescent="0.3">
      <c r="A1388" t="s">
        <v>13441</v>
      </c>
      <c r="C1388" t="s">
        <v>6285</v>
      </c>
      <c r="D1388" s="1">
        <v>46273</v>
      </c>
      <c r="E1388" t="s">
        <v>11819</v>
      </c>
      <c r="F1388" t="s">
        <v>9</v>
      </c>
      <c r="G1388">
        <v>1447</v>
      </c>
      <c r="H1388">
        <v>0</v>
      </c>
      <c r="I1388">
        <v>0</v>
      </c>
      <c r="J1388">
        <v>1447</v>
      </c>
      <c r="K1388" s="1">
        <v>46275</v>
      </c>
      <c r="L1388" t="s">
        <v>13320</v>
      </c>
      <c r="M1388">
        <f t="shared" si="252"/>
        <v>1</v>
      </c>
      <c r="N1388">
        <f>COUNTIF(Orders!$A:$A,C1388)</f>
        <v>1</v>
      </c>
      <c r="P1388">
        <f>COUNTIF(Orders!$H:$H,UPPER(SUBSTITUTE(TRIM(C1388),"-","")))</f>
        <v>1</v>
      </c>
      <c r="R1388" t="str">
        <f t="shared" si="253"/>
        <v>Matched Order Reference</v>
      </c>
      <c r="S1388">
        <f t="shared" si="254"/>
        <v>1</v>
      </c>
      <c r="V1388" cm="1">
        <f t="array" ref="V1388">IF(E1388&lt;&gt;"CAPTURE",0,SUMPRODUCT((MDR_Rates!$A$2:$A$10=F1388)*(G1388&gt;MDR_Rates!$B$2:$B$10)*((MDR_Rates!$C$2:$C$10="")+(G1388&lt;=MDR_Rates!$C$2:$C$10))*MDR_Rates!$D$2:$D$10))</f>
        <v>0</v>
      </c>
      <c r="W1388">
        <f t="shared" si="255"/>
        <v>0</v>
      </c>
      <c r="X1388">
        <f t="shared" si="256"/>
        <v>0</v>
      </c>
      <c r="Y1388">
        <f t="shared" si="257"/>
        <v>0</v>
      </c>
      <c r="Z1388">
        <f t="shared" si="258"/>
        <v>0</v>
      </c>
      <c r="AG1388" t="str">
        <f t="shared" si="259"/>
        <v/>
      </c>
      <c r="AI1388" t="str">
        <f t="shared" si="260"/>
        <v/>
      </c>
      <c r="AJ1388" t="str">
        <f t="shared" si="261"/>
        <v/>
      </c>
      <c r="AK1388" t="str">
        <f t="shared" si="262"/>
        <v>ORD26003161</v>
      </c>
      <c r="AL1388">
        <f>IF(E1388&lt;&gt;"CAPTURE","",COUNTIF(Orders!$H:$H,AK1388))</f>
        <v>1</v>
      </c>
      <c r="AP1388" t="str">
        <f t="shared" si="263"/>
        <v>Matched to Order</v>
      </c>
      <c r="AQ1388">
        <f>IF(COUNTIF($A$2:A1388,A1388)=1,1,0)</f>
        <v>1</v>
      </c>
    </row>
    <row r="1389" spans="1:43" x14ac:dyDescent="0.3">
      <c r="A1389" t="s">
        <v>13442</v>
      </c>
      <c r="C1389" t="s">
        <v>6295</v>
      </c>
      <c r="D1389" s="1">
        <v>46273</v>
      </c>
      <c r="E1389" t="s">
        <v>11819</v>
      </c>
      <c r="F1389" t="s">
        <v>9</v>
      </c>
      <c r="G1389">
        <v>299</v>
      </c>
      <c r="H1389">
        <v>0</v>
      </c>
      <c r="I1389">
        <v>0</v>
      </c>
      <c r="J1389">
        <v>299</v>
      </c>
      <c r="K1389" s="1">
        <v>46275</v>
      </c>
      <c r="L1389" t="s">
        <v>13320</v>
      </c>
      <c r="M1389">
        <f t="shared" si="252"/>
        <v>1</v>
      </c>
      <c r="N1389">
        <f>COUNTIF(Orders!$A:$A,C1389)</f>
        <v>1</v>
      </c>
      <c r="P1389">
        <f>COUNTIF(Orders!$H:$H,UPPER(SUBSTITUTE(TRIM(C1389),"-","")))</f>
        <v>1</v>
      </c>
      <c r="R1389" t="str">
        <f t="shared" si="253"/>
        <v>Matched Order Reference</v>
      </c>
      <c r="S1389">
        <f t="shared" si="254"/>
        <v>1</v>
      </c>
      <c r="V1389" cm="1">
        <f t="array" ref="V1389">IF(E1389&lt;&gt;"CAPTURE",0,SUMPRODUCT((MDR_Rates!$A$2:$A$10=F1389)*(G1389&gt;MDR_Rates!$B$2:$B$10)*((MDR_Rates!$C$2:$C$10="")+(G1389&lt;=MDR_Rates!$C$2:$C$10))*MDR_Rates!$D$2:$D$10))</f>
        <v>0</v>
      </c>
      <c r="W1389">
        <f t="shared" si="255"/>
        <v>0</v>
      </c>
      <c r="X1389">
        <f t="shared" si="256"/>
        <v>0</v>
      </c>
      <c r="Y1389">
        <f t="shared" si="257"/>
        <v>0</v>
      </c>
      <c r="Z1389">
        <f t="shared" si="258"/>
        <v>0</v>
      </c>
      <c r="AG1389" t="str">
        <f t="shared" si="259"/>
        <v/>
      </c>
      <c r="AI1389" t="str">
        <f t="shared" si="260"/>
        <v/>
      </c>
      <c r="AJ1389" t="str">
        <f t="shared" si="261"/>
        <v/>
      </c>
      <c r="AK1389" t="str">
        <f t="shared" si="262"/>
        <v>ORD26003166</v>
      </c>
      <c r="AL1389">
        <f>IF(E1389&lt;&gt;"CAPTURE","",COUNTIF(Orders!$H:$H,AK1389))</f>
        <v>1</v>
      </c>
      <c r="AP1389" t="str">
        <f t="shared" si="263"/>
        <v>Matched to Order</v>
      </c>
      <c r="AQ1389">
        <f>IF(COUNTIF($A$2:A1389,A1389)=1,1,0)</f>
        <v>1</v>
      </c>
    </row>
    <row r="1390" spans="1:43" x14ac:dyDescent="0.3">
      <c r="A1390" t="s">
        <v>13443</v>
      </c>
      <c r="C1390" t="s">
        <v>6335</v>
      </c>
      <c r="D1390" s="1">
        <v>46273</v>
      </c>
      <c r="E1390" t="s">
        <v>11819</v>
      </c>
      <c r="F1390" t="s">
        <v>17</v>
      </c>
      <c r="G1390">
        <v>3598</v>
      </c>
      <c r="H1390">
        <v>57.57</v>
      </c>
      <c r="I1390">
        <v>10.36</v>
      </c>
      <c r="J1390">
        <v>3530.07</v>
      </c>
      <c r="K1390" s="1">
        <v>46275</v>
      </c>
      <c r="L1390" t="s">
        <v>13320</v>
      </c>
      <c r="M1390">
        <f t="shared" si="252"/>
        <v>1</v>
      </c>
      <c r="N1390">
        <f>COUNTIF(Orders!$A:$A,C1390)</f>
        <v>1</v>
      </c>
      <c r="P1390">
        <f>COUNTIF(Orders!$H:$H,UPPER(SUBSTITUTE(TRIM(C1390),"-","")))</f>
        <v>1</v>
      </c>
      <c r="R1390" t="str">
        <f t="shared" si="253"/>
        <v>Matched Order Reference</v>
      </c>
      <c r="S1390">
        <f t="shared" si="254"/>
        <v>1</v>
      </c>
      <c r="V1390" cm="1">
        <f t="array" ref="V1390">IF(E1390&lt;&gt;"CAPTURE",0,SUMPRODUCT((MDR_Rates!$A$2:$A$10=F1390)*(G1390&gt;MDR_Rates!$B$2:$B$10)*((MDR_Rates!$C$2:$C$10="")+(G1390&lt;=MDR_Rates!$C$2:$C$10))*MDR_Rates!$D$2:$D$10))</f>
        <v>1.6</v>
      </c>
      <c r="W1390">
        <f t="shared" si="255"/>
        <v>57.57</v>
      </c>
      <c r="X1390">
        <f t="shared" si="256"/>
        <v>10.36</v>
      </c>
      <c r="Y1390">
        <f t="shared" si="257"/>
        <v>0</v>
      </c>
      <c r="Z1390">
        <f t="shared" si="258"/>
        <v>0</v>
      </c>
      <c r="AG1390" t="str">
        <f t="shared" si="259"/>
        <v/>
      </c>
      <c r="AI1390" t="str">
        <f t="shared" si="260"/>
        <v/>
      </c>
      <c r="AJ1390" t="str">
        <f t="shared" si="261"/>
        <v/>
      </c>
      <c r="AK1390" t="str">
        <f t="shared" si="262"/>
        <v>ORD26003186</v>
      </c>
      <c r="AL1390">
        <f>IF(E1390&lt;&gt;"CAPTURE","",COUNTIF(Orders!$H:$H,AK1390))</f>
        <v>1</v>
      </c>
      <c r="AP1390" t="str">
        <f t="shared" si="263"/>
        <v>Matched to Order</v>
      </c>
      <c r="AQ1390">
        <f>IF(COUNTIF($A$2:A1390,A1390)=1,1,0)</f>
        <v>1</v>
      </c>
    </row>
    <row r="1391" spans="1:43" x14ac:dyDescent="0.3">
      <c r="A1391" t="s">
        <v>13444</v>
      </c>
      <c r="C1391" t="s">
        <v>6351</v>
      </c>
      <c r="D1391" s="1">
        <v>46273</v>
      </c>
      <c r="E1391" t="s">
        <v>11819</v>
      </c>
      <c r="F1391" t="s">
        <v>9</v>
      </c>
      <c r="G1391">
        <v>1799</v>
      </c>
      <c r="H1391">
        <v>0</v>
      </c>
      <c r="I1391">
        <v>0</v>
      </c>
      <c r="J1391">
        <v>1799</v>
      </c>
      <c r="K1391" s="1">
        <v>46275</v>
      </c>
      <c r="L1391" t="s">
        <v>13320</v>
      </c>
      <c r="M1391">
        <f t="shared" si="252"/>
        <v>1</v>
      </c>
      <c r="N1391">
        <f>COUNTIF(Orders!$A:$A,C1391)</f>
        <v>1</v>
      </c>
      <c r="P1391">
        <f>COUNTIF(Orders!$H:$H,UPPER(SUBSTITUTE(TRIM(C1391),"-","")))</f>
        <v>1</v>
      </c>
      <c r="R1391" t="str">
        <f t="shared" si="253"/>
        <v>Matched Order Reference</v>
      </c>
      <c r="S1391">
        <f t="shared" si="254"/>
        <v>1</v>
      </c>
      <c r="V1391" cm="1">
        <f t="array" ref="V1391">IF(E1391&lt;&gt;"CAPTURE",0,SUMPRODUCT((MDR_Rates!$A$2:$A$10=F1391)*(G1391&gt;MDR_Rates!$B$2:$B$10)*((MDR_Rates!$C$2:$C$10="")+(G1391&lt;=MDR_Rates!$C$2:$C$10))*MDR_Rates!$D$2:$D$10))</f>
        <v>0</v>
      </c>
      <c r="W1391">
        <f t="shared" si="255"/>
        <v>0</v>
      </c>
      <c r="X1391">
        <f t="shared" si="256"/>
        <v>0</v>
      </c>
      <c r="Y1391">
        <f t="shared" si="257"/>
        <v>0</v>
      </c>
      <c r="Z1391">
        <f t="shared" si="258"/>
        <v>0</v>
      </c>
      <c r="AG1391" t="str">
        <f t="shared" si="259"/>
        <v/>
      </c>
      <c r="AI1391" t="str">
        <f t="shared" si="260"/>
        <v/>
      </c>
      <c r="AJ1391" t="str">
        <f t="shared" si="261"/>
        <v/>
      </c>
      <c r="AK1391" t="str">
        <f t="shared" si="262"/>
        <v>ORD26003194</v>
      </c>
      <c r="AL1391">
        <f>IF(E1391&lt;&gt;"CAPTURE","",COUNTIF(Orders!$H:$H,AK1391))</f>
        <v>1</v>
      </c>
      <c r="AP1391" t="str">
        <f t="shared" si="263"/>
        <v>Matched to Order</v>
      </c>
      <c r="AQ1391">
        <f>IF(COUNTIF($A$2:A1391,A1391)=1,1,0)</f>
        <v>1</v>
      </c>
    </row>
    <row r="1392" spans="1:43" x14ac:dyDescent="0.3">
      <c r="A1392" t="s">
        <v>13445</v>
      </c>
      <c r="C1392" t="s">
        <v>6433</v>
      </c>
      <c r="D1392" s="1">
        <v>46273</v>
      </c>
      <c r="E1392" t="s">
        <v>11819</v>
      </c>
      <c r="F1392" t="s">
        <v>9</v>
      </c>
      <c r="G1392">
        <v>4798</v>
      </c>
      <c r="H1392">
        <v>14.39</v>
      </c>
      <c r="I1392">
        <v>2.59</v>
      </c>
      <c r="J1392">
        <v>4781.0200000000004</v>
      </c>
      <c r="K1392" s="1">
        <v>46275</v>
      </c>
      <c r="L1392" t="s">
        <v>13320</v>
      </c>
      <c r="M1392">
        <f t="shared" si="252"/>
        <v>1</v>
      </c>
      <c r="N1392">
        <f>COUNTIF(Orders!$A:$A,C1392)</f>
        <v>1</v>
      </c>
      <c r="P1392">
        <f>COUNTIF(Orders!$H:$H,UPPER(SUBSTITUTE(TRIM(C1392),"-","")))</f>
        <v>1</v>
      </c>
      <c r="R1392" t="str">
        <f t="shared" si="253"/>
        <v>Matched Order Reference</v>
      </c>
      <c r="S1392">
        <f t="shared" si="254"/>
        <v>1</v>
      </c>
      <c r="V1392" cm="1">
        <f t="array" ref="V1392">IF(E1392&lt;&gt;"CAPTURE",0,SUMPRODUCT((MDR_Rates!$A$2:$A$10=F1392)*(G1392&gt;MDR_Rates!$B$2:$B$10)*((MDR_Rates!$C$2:$C$10="")+(G1392&lt;=MDR_Rates!$C$2:$C$10))*MDR_Rates!$D$2:$D$10))</f>
        <v>0.3</v>
      </c>
      <c r="W1392">
        <f t="shared" si="255"/>
        <v>14.39</v>
      </c>
      <c r="X1392">
        <f t="shared" si="256"/>
        <v>2.59</v>
      </c>
      <c r="Y1392">
        <f t="shared" si="257"/>
        <v>0</v>
      </c>
      <c r="Z1392">
        <f t="shared" si="258"/>
        <v>0</v>
      </c>
      <c r="AG1392" t="str">
        <f t="shared" si="259"/>
        <v/>
      </c>
      <c r="AI1392" t="str">
        <f t="shared" si="260"/>
        <v/>
      </c>
      <c r="AJ1392" t="str">
        <f t="shared" si="261"/>
        <v/>
      </c>
      <c r="AK1392" t="str">
        <f t="shared" si="262"/>
        <v>ORD26003236</v>
      </c>
      <c r="AL1392">
        <f>IF(E1392&lt;&gt;"CAPTURE","",COUNTIF(Orders!$H:$H,AK1392))</f>
        <v>1</v>
      </c>
      <c r="AP1392" t="str">
        <f t="shared" si="263"/>
        <v>Matched to Order</v>
      </c>
      <c r="AQ1392">
        <f>IF(COUNTIF($A$2:A1392,A1392)=1,1,0)</f>
        <v>1</v>
      </c>
    </row>
    <row r="1393" spans="1:43" x14ac:dyDescent="0.3">
      <c r="A1393" t="s">
        <v>13446</v>
      </c>
      <c r="C1393" t="s">
        <v>6463</v>
      </c>
      <c r="D1393" s="1">
        <v>46273</v>
      </c>
      <c r="E1393" t="s">
        <v>11819</v>
      </c>
      <c r="F1393" t="s">
        <v>17</v>
      </c>
      <c r="G1393">
        <v>3798</v>
      </c>
      <c r="H1393">
        <v>60.77</v>
      </c>
      <c r="I1393">
        <v>10.94</v>
      </c>
      <c r="J1393">
        <v>3726.29</v>
      </c>
      <c r="K1393" s="1">
        <v>46275</v>
      </c>
      <c r="L1393" t="s">
        <v>13320</v>
      </c>
      <c r="M1393">
        <f t="shared" si="252"/>
        <v>1</v>
      </c>
      <c r="N1393">
        <f>COUNTIF(Orders!$A:$A,C1393)</f>
        <v>1</v>
      </c>
      <c r="P1393">
        <f>COUNTIF(Orders!$H:$H,UPPER(SUBSTITUTE(TRIM(C1393),"-","")))</f>
        <v>1</v>
      </c>
      <c r="R1393" t="str">
        <f t="shared" si="253"/>
        <v>Matched Order Reference</v>
      </c>
      <c r="S1393">
        <f t="shared" si="254"/>
        <v>1</v>
      </c>
      <c r="V1393" cm="1">
        <f t="array" ref="V1393">IF(E1393&lt;&gt;"CAPTURE",0,SUMPRODUCT((MDR_Rates!$A$2:$A$10=F1393)*(G1393&gt;MDR_Rates!$B$2:$B$10)*((MDR_Rates!$C$2:$C$10="")+(G1393&lt;=MDR_Rates!$C$2:$C$10))*MDR_Rates!$D$2:$D$10))</f>
        <v>1.6</v>
      </c>
      <c r="W1393">
        <f t="shared" si="255"/>
        <v>60.77</v>
      </c>
      <c r="X1393">
        <f t="shared" si="256"/>
        <v>10.94</v>
      </c>
      <c r="Y1393">
        <f t="shared" si="257"/>
        <v>0</v>
      </c>
      <c r="Z1393">
        <f t="shared" si="258"/>
        <v>0</v>
      </c>
      <c r="AG1393" t="str">
        <f t="shared" si="259"/>
        <v/>
      </c>
      <c r="AI1393" t="str">
        <f t="shared" si="260"/>
        <v/>
      </c>
      <c r="AJ1393" t="str">
        <f t="shared" si="261"/>
        <v/>
      </c>
      <c r="AK1393" t="str">
        <f t="shared" si="262"/>
        <v>ORD26003251</v>
      </c>
      <c r="AL1393">
        <f>IF(E1393&lt;&gt;"CAPTURE","",COUNTIF(Orders!$H:$H,AK1393))</f>
        <v>1</v>
      </c>
      <c r="AP1393" t="str">
        <f t="shared" si="263"/>
        <v>Matched to Order</v>
      </c>
      <c r="AQ1393">
        <f>IF(COUNTIF($A$2:A1393,A1393)=1,1,0)</f>
        <v>1</v>
      </c>
    </row>
    <row r="1394" spans="1:43" x14ac:dyDescent="0.3">
      <c r="A1394" t="s">
        <v>13447</v>
      </c>
      <c r="C1394" t="s">
        <v>6492</v>
      </c>
      <c r="D1394" s="1">
        <v>46273</v>
      </c>
      <c r="E1394" t="s">
        <v>11819</v>
      </c>
      <c r="F1394" t="s">
        <v>33</v>
      </c>
      <c r="G1394">
        <v>5998</v>
      </c>
      <c r="H1394">
        <v>71.98</v>
      </c>
      <c r="I1394">
        <v>12.96</v>
      </c>
      <c r="J1394">
        <v>5913.06</v>
      </c>
      <c r="K1394" s="1">
        <v>46275</v>
      </c>
      <c r="L1394" t="s">
        <v>13320</v>
      </c>
      <c r="M1394">
        <f t="shared" si="252"/>
        <v>1</v>
      </c>
      <c r="N1394">
        <f>COUNTIF(Orders!$A:$A,C1394)</f>
        <v>1</v>
      </c>
      <c r="P1394">
        <f>COUNTIF(Orders!$H:$H,UPPER(SUBSTITUTE(TRIM(C1394),"-","")))</f>
        <v>1</v>
      </c>
      <c r="R1394" t="str">
        <f t="shared" si="253"/>
        <v>Matched Order Reference</v>
      </c>
      <c r="S1394">
        <f t="shared" si="254"/>
        <v>1</v>
      </c>
      <c r="V1394" cm="1">
        <f t="array" ref="V1394">IF(E1394&lt;&gt;"CAPTURE",0,SUMPRODUCT((MDR_Rates!$A$2:$A$10=F1394)*(G1394&gt;MDR_Rates!$B$2:$B$10)*((MDR_Rates!$C$2:$C$10="")+(G1394&lt;=MDR_Rates!$C$2:$C$10))*MDR_Rates!$D$2:$D$10))</f>
        <v>1.2</v>
      </c>
      <c r="W1394">
        <f t="shared" si="255"/>
        <v>71.98</v>
      </c>
      <c r="X1394">
        <f t="shared" si="256"/>
        <v>12.96</v>
      </c>
      <c r="Y1394">
        <f t="shared" si="257"/>
        <v>0</v>
      </c>
      <c r="Z1394">
        <f t="shared" si="258"/>
        <v>0</v>
      </c>
      <c r="AG1394" t="str">
        <f t="shared" si="259"/>
        <v/>
      </c>
      <c r="AI1394" t="str">
        <f t="shared" si="260"/>
        <v/>
      </c>
      <c r="AJ1394" t="str">
        <f t="shared" si="261"/>
        <v/>
      </c>
      <c r="AK1394" t="str">
        <f t="shared" si="262"/>
        <v>ORD26003266</v>
      </c>
      <c r="AL1394">
        <f>IF(E1394&lt;&gt;"CAPTURE","",COUNTIF(Orders!$H:$H,AK1394))</f>
        <v>1</v>
      </c>
      <c r="AP1394" t="str">
        <f t="shared" si="263"/>
        <v>Matched to Order</v>
      </c>
      <c r="AQ1394">
        <f>IF(COUNTIF($A$2:A1394,A1394)=1,1,0)</f>
        <v>1</v>
      </c>
    </row>
    <row r="1395" spans="1:43" x14ac:dyDescent="0.3">
      <c r="A1395" t="s">
        <v>13448</v>
      </c>
      <c r="C1395" t="s">
        <v>6571</v>
      </c>
      <c r="D1395" s="1">
        <v>46273</v>
      </c>
      <c r="E1395" t="s">
        <v>11819</v>
      </c>
      <c r="F1395" t="s">
        <v>17</v>
      </c>
      <c r="G1395">
        <v>7999</v>
      </c>
      <c r="H1395">
        <v>127.98</v>
      </c>
      <c r="I1395">
        <v>23.04</v>
      </c>
      <c r="J1395">
        <v>7847.98</v>
      </c>
      <c r="K1395" s="1">
        <v>46275</v>
      </c>
      <c r="L1395" t="s">
        <v>13320</v>
      </c>
      <c r="M1395">
        <f t="shared" si="252"/>
        <v>1</v>
      </c>
      <c r="N1395">
        <f>COUNTIF(Orders!$A:$A,C1395)</f>
        <v>1</v>
      </c>
      <c r="P1395">
        <f>COUNTIF(Orders!$H:$H,UPPER(SUBSTITUTE(TRIM(C1395),"-","")))</f>
        <v>1</v>
      </c>
      <c r="R1395" t="str">
        <f t="shared" si="253"/>
        <v>Matched Order Reference</v>
      </c>
      <c r="S1395">
        <f t="shared" si="254"/>
        <v>1</v>
      </c>
      <c r="V1395" cm="1">
        <f t="array" ref="V1395">IF(E1395&lt;&gt;"CAPTURE",0,SUMPRODUCT((MDR_Rates!$A$2:$A$10=F1395)*(G1395&gt;MDR_Rates!$B$2:$B$10)*((MDR_Rates!$C$2:$C$10="")+(G1395&lt;=MDR_Rates!$C$2:$C$10))*MDR_Rates!$D$2:$D$10))</f>
        <v>1.6</v>
      </c>
      <c r="W1395">
        <f t="shared" si="255"/>
        <v>127.98</v>
      </c>
      <c r="X1395">
        <f t="shared" si="256"/>
        <v>23.04</v>
      </c>
      <c r="Y1395">
        <f t="shared" si="257"/>
        <v>0</v>
      </c>
      <c r="Z1395">
        <f t="shared" si="258"/>
        <v>0</v>
      </c>
      <c r="AG1395" t="str">
        <f t="shared" si="259"/>
        <v/>
      </c>
      <c r="AI1395" t="str">
        <f t="shared" si="260"/>
        <v/>
      </c>
      <c r="AJ1395" t="str">
        <f t="shared" si="261"/>
        <v/>
      </c>
      <c r="AK1395" t="str">
        <f t="shared" si="262"/>
        <v>ORD26003306</v>
      </c>
      <c r="AL1395">
        <f>IF(E1395&lt;&gt;"CAPTURE","",COUNTIF(Orders!$H:$H,AK1395))</f>
        <v>1</v>
      </c>
      <c r="AP1395" t="str">
        <f t="shared" si="263"/>
        <v>Matched to Order</v>
      </c>
      <c r="AQ1395">
        <f>IF(COUNTIF($A$2:A1395,A1395)=1,1,0)</f>
        <v>1</v>
      </c>
    </row>
    <row r="1396" spans="1:43" x14ac:dyDescent="0.3">
      <c r="A1396" t="s">
        <v>13449</v>
      </c>
      <c r="C1396" t="s">
        <v>13450</v>
      </c>
      <c r="D1396" s="1">
        <v>46273</v>
      </c>
      <c r="E1396" t="s">
        <v>11819</v>
      </c>
      <c r="F1396" t="s">
        <v>9</v>
      </c>
      <c r="G1396">
        <v>4097</v>
      </c>
      <c r="H1396">
        <v>12.29</v>
      </c>
      <c r="I1396">
        <v>2.21</v>
      </c>
      <c r="J1396">
        <v>4082.5</v>
      </c>
      <c r="K1396" s="1">
        <v>46275</v>
      </c>
      <c r="L1396" t="s">
        <v>13320</v>
      </c>
      <c r="M1396">
        <f t="shared" si="252"/>
        <v>1</v>
      </c>
      <c r="N1396">
        <f>COUNTIF(Orders!$A:$A,C1396)</f>
        <v>1</v>
      </c>
      <c r="P1396">
        <f>COUNTIF(Orders!$H:$H,UPPER(SUBSTITUTE(TRIM(C1396),"-","")))</f>
        <v>1</v>
      </c>
      <c r="R1396" t="str">
        <f t="shared" si="253"/>
        <v>Matched Order Reference</v>
      </c>
      <c r="S1396">
        <f t="shared" si="254"/>
        <v>1</v>
      </c>
      <c r="V1396" cm="1">
        <f t="array" ref="V1396">IF(E1396&lt;&gt;"CAPTURE",0,SUMPRODUCT((MDR_Rates!$A$2:$A$10=F1396)*(G1396&gt;MDR_Rates!$B$2:$B$10)*((MDR_Rates!$C$2:$C$10="")+(G1396&lt;=MDR_Rates!$C$2:$C$10))*MDR_Rates!$D$2:$D$10))</f>
        <v>0.3</v>
      </c>
      <c r="W1396">
        <f t="shared" si="255"/>
        <v>12.29</v>
      </c>
      <c r="X1396">
        <f t="shared" si="256"/>
        <v>2.21</v>
      </c>
      <c r="Y1396">
        <f t="shared" si="257"/>
        <v>0</v>
      </c>
      <c r="Z1396">
        <f t="shared" si="258"/>
        <v>0</v>
      </c>
      <c r="AG1396" t="str">
        <f t="shared" si="259"/>
        <v/>
      </c>
      <c r="AI1396" t="str">
        <f t="shared" si="260"/>
        <v/>
      </c>
      <c r="AJ1396" t="str">
        <f t="shared" si="261"/>
        <v/>
      </c>
      <c r="AK1396" t="str">
        <f t="shared" si="262"/>
        <v>ORD26003331</v>
      </c>
      <c r="AL1396">
        <f>IF(E1396&lt;&gt;"CAPTURE","",COUNTIF(Orders!$H:$H,AK1396))</f>
        <v>1</v>
      </c>
      <c r="AP1396" t="str">
        <f t="shared" si="263"/>
        <v>Matched to Order</v>
      </c>
      <c r="AQ1396">
        <f>IF(COUNTIF($A$2:A1396,A1396)=1,1,0)</f>
        <v>1</v>
      </c>
    </row>
    <row r="1397" spans="1:43" x14ac:dyDescent="0.3">
      <c r="A1397" t="s">
        <v>13451</v>
      </c>
      <c r="C1397" t="s">
        <v>6672</v>
      </c>
      <c r="D1397" s="1">
        <v>46273</v>
      </c>
      <c r="E1397" t="s">
        <v>11819</v>
      </c>
      <c r="F1397" t="s">
        <v>9</v>
      </c>
      <c r="G1397">
        <v>2497</v>
      </c>
      <c r="H1397">
        <v>7.49</v>
      </c>
      <c r="I1397">
        <v>1.35</v>
      </c>
      <c r="J1397">
        <v>2488.16</v>
      </c>
      <c r="K1397" s="1">
        <v>46275</v>
      </c>
      <c r="L1397" t="s">
        <v>13320</v>
      </c>
      <c r="M1397">
        <f t="shared" si="252"/>
        <v>1</v>
      </c>
      <c r="N1397">
        <f>COUNTIF(Orders!$A:$A,C1397)</f>
        <v>1</v>
      </c>
      <c r="P1397">
        <f>COUNTIF(Orders!$H:$H,UPPER(SUBSTITUTE(TRIM(C1397),"-","")))</f>
        <v>1</v>
      </c>
      <c r="R1397" t="str">
        <f t="shared" si="253"/>
        <v>Matched Order Reference</v>
      </c>
      <c r="S1397">
        <f t="shared" si="254"/>
        <v>1</v>
      </c>
      <c r="V1397" cm="1">
        <f t="array" ref="V1397">IF(E1397&lt;&gt;"CAPTURE",0,SUMPRODUCT((MDR_Rates!$A$2:$A$10=F1397)*(G1397&gt;MDR_Rates!$B$2:$B$10)*((MDR_Rates!$C$2:$C$10="")+(G1397&lt;=MDR_Rates!$C$2:$C$10))*MDR_Rates!$D$2:$D$10))</f>
        <v>0.3</v>
      </c>
      <c r="W1397">
        <f t="shared" si="255"/>
        <v>7.49</v>
      </c>
      <c r="X1397">
        <f t="shared" si="256"/>
        <v>1.35</v>
      </c>
      <c r="Y1397">
        <f t="shared" si="257"/>
        <v>0</v>
      </c>
      <c r="Z1397">
        <f t="shared" si="258"/>
        <v>0</v>
      </c>
      <c r="AG1397" t="str">
        <f t="shared" si="259"/>
        <v/>
      </c>
      <c r="AI1397" t="str">
        <f t="shared" si="260"/>
        <v/>
      </c>
      <c r="AJ1397" t="str">
        <f t="shared" si="261"/>
        <v/>
      </c>
      <c r="AK1397" t="str">
        <f t="shared" si="262"/>
        <v>ORD26003357</v>
      </c>
      <c r="AL1397">
        <f>IF(E1397&lt;&gt;"CAPTURE","",COUNTIF(Orders!$H:$H,AK1397))</f>
        <v>1</v>
      </c>
      <c r="AP1397" t="str">
        <f t="shared" si="263"/>
        <v>Matched to Order</v>
      </c>
      <c r="AQ1397">
        <f>IF(COUNTIF($A$2:A1397,A1397)=1,1,0)</f>
        <v>1</v>
      </c>
    </row>
    <row r="1398" spans="1:43" x14ac:dyDescent="0.3">
      <c r="A1398" t="s">
        <v>13452</v>
      </c>
      <c r="C1398" t="s">
        <v>6676</v>
      </c>
      <c r="D1398" s="1">
        <v>46273</v>
      </c>
      <c r="E1398" t="s">
        <v>11819</v>
      </c>
      <c r="F1398" t="s">
        <v>44</v>
      </c>
      <c r="G1398">
        <v>10998</v>
      </c>
      <c r="H1398">
        <v>186.97</v>
      </c>
      <c r="I1398">
        <v>33.65</v>
      </c>
      <c r="J1398">
        <v>10777.38</v>
      </c>
      <c r="K1398" s="1">
        <v>46275</v>
      </c>
      <c r="L1398" t="s">
        <v>13320</v>
      </c>
      <c r="M1398">
        <f t="shared" si="252"/>
        <v>1</v>
      </c>
      <c r="N1398">
        <f>COUNTIF(Orders!$A:$A,C1398)</f>
        <v>1</v>
      </c>
      <c r="P1398">
        <f>COUNTIF(Orders!$H:$H,UPPER(SUBSTITUTE(TRIM(C1398),"-","")))</f>
        <v>1</v>
      </c>
      <c r="R1398" t="str">
        <f t="shared" si="253"/>
        <v>Matched Order Reference</v>
      </c>
      <c r="S1398">
        <f t="shared" si="254"/>
        <v>1</v>
      </c>
      <c r="V1398" cm="1">
        <f t="array" ref="V1398">IF(E1398&lt;&gt;"CAPTURE",0,SUMPRODUCT((MDR_Rates!$A$2:$A$10=F1398)*(G1398&gt;MDR_Rates!$B$2:$B$10)*((MDR_Rates!$C$2:$C$10="")+(G1398&lt;=MDR_Rates!$C$2:$C$10))*MDR_Rates!$D$2:$D$10))</f>
        <v>1.7</v>
      </c>
      <c r="W1398">
        <f t="shared" si="255"/>
        <v>186.97</v>
      </c>
      <c r="X1398">
        <f t="shared" si="256"/>
        <v>33.65</v>
      </c>
      <c r="Y1398">
        <f t="shared" si="257"/>
        <v>0</v>
      </c>
      <c r="Z1398">
        <f t="shared" si="258"/>
        <v>0</v>
      </c>
      <c r="AG1398" t="str">
        <f t="shared" si="259"/>
        <v/>
      </c>
      <c r="AI1398" t="str">
        <f t="shared" si="260"/>
        <v/>
      </c>
      <c r="AJ1398" t="str">
        <f t="shared" si="261"/>
        <v/>
      </c>
      <c r="AK1398" t="str">
        <f t="shared" si="262"/>
        <v>ORD26003359</v>
      </c>
      <c r="AL1398">
        <f>IF(E1398&lt;&gt;"CAPTURE","",COUNTIF(Orders!$H:$H,AK1398))</f>
        <v>1</v>
      </c>
      <c r="AP1398" t="str">
        <f t="shared" si="263"/>
        <v>Matched to Order</v>
      </c>
      <c r="AQ1398">
        <f>IF(COUNTIF($A$2:A1398,A1398)=1,1,0)</f>
        <v>1</v>
      </c>
    </row>
    <row r="1399" spans="1:43" x14ac:dyDescent="0.3">
      <c r="A1399" t="s">
        <v>13453</v>
      </c>
      <c r="C1399" t="s">
        <v>13454</v>
      </c>
      <c r="D1399" s="1">
        <v>46273</v>
      </c>
      <c r="E1399" t="s">
        <v>11819</v>
      </c>
      <c r="F1399" t="s">
        <v>44</v>
      </c>
      <c r="G1399">
        <v>5798</v>
      </c>
      <c r="H1399">
        <v>98.57</v>
      </c>
      <c r="I1399">
        <v>17.739999999999998</v>
      </c>
      <c r="J1399">
        <v>5681.69</v>
      </c>
      <c r="K1399" s="1">
        <v>46275</v>
      </c>
      <c r="L1399" t="s">
        <v>13320</v>
      </c>
      <c r="M1399">
        <f t="shared" si="252"/>
        <v>1</v>
      </c>
      <c r="N1399">
        <f>COUNTIF(Orders!$A:$A,C1399)</f>
        <v>0</v>
      </c>
      <c r="P1399">
        <f>COUNTIF(Orders!$H:$H,UPPER(SUBSTITUTE(TRIM(C1399),"-","")))</f>
        <v>1</v>
      </c>
      <c r="R1399" t="str">
        <f t="shared" si="253"/>
        <v>Matched Order Reference</v>
      </c>
      <c r="S1399">
        <f t="shared" si="254"/>
        <v>1</v>
      </c>
      <c r="V1399" cm="1">
        <f t="array" ref="V1399">IF(E1399&lt;&gt;"CAPTURE",0,SUMPRODUCT((MDR_Rates!$A$2:$A$10=F1399)*(G1399&gt;MDR_Rates!$B$2:$B$10)*((MDR_Rates!$C$2:$C$10="")+(G1399&lt;=MDR_Rates!$C$2:$C$10))*MDR_Rates!$D$2:$D$10))</f>
        <v>1.7</v>
      </c>
      <c r="W1399">
        <f t="shared" si="255"/>
        <v>98.57</v>
      </c>
      <c r="X1399">
        <f t="shared" si="256"/>
        <v>17.739999999999998</v>
      </c>
      <c r="Y1399">
        <f t="shared" si="257"/>
        <v>0</v>
      </c>
      <c r="Z1399">
        <f t="shared" si="258"/>
        <v>0</v>
      </c>
      <c r="AG1399" t="str">
        <f t="shared" si="259"/>
        <v/>
      </c>
      <c r="AI1399" t="str">
        <f t="shared" si="260"/>
        <v/>
      </c>
      <c r="AJ1399" t="str">
        <f t="shared" si="261"/>
        <v/>
      </c>
      <c r="AK1399" t="str">
        <f t="shared" si="262"/>
        <v>ORD26003385</v>
      </c>
      <c r="AL1399">
        <f>IF(E1399&lt;&gt;"CAPTURE","",COUNTIF(Orders!$H:$H,AK1399))</f>
        <v>1</v>
      </c>
      <c r="AP1399" t="str">
        <f t="shared" si="263"/>
        <v>Matched to Order</v>
      </c>
      <c r="AQ1399">
        <f>IF(COUNTIF($A$2:A1399,A1399)=1,1,0)</f>
        <v>1</v>
      </c>
    </row>
    <row r="1400" spans="1:43" x14ac:dyDescent="0.3">
      <c r="A1400" t="s">
        <v>13455</v>
      </c>
      <c r="C1400" t="s">
        <v>6830</v>
      </c>
      <c r="D1400" s="1">
        <v>46273</v>
      </c>
      <c r="E1400" t="s">
        <v>11819</v>
      </c>
      <c r="F1400" t="s">
        <v>9</v>
      </c>
      <c r="G1400">
        <v>10097</v>
      </c>
      <c r="H1400">
        <v>30.29</v>
      </c>
      <c r="I1400">
        <v>5.45</v>
      </c>
      <c r="J1400">
        <v>10061.26</v>
      </c>
      <c r="K1400" s="1">
        <v>46275</v>
      </c>
      <c r="L1400" t="s">
        <v>13320</v>
      </c>
      <c r="M1400">
        <f t="shared" si="252"/>
        <v>1</v>
      </c>
      <c r="N1400">
        <f>COUNTIF(Orders!$A:$A,C1400)</f>
        <v>1</v>
      </c>
      <c r="P1400">
        <f>COUNTIF(Orders!$H:$H,UPPER(SUBSTITUTE(TRIM(C1400),"-","")))</f>
        <v>1</v>
      </c>
      <c r="R1400" t="str">
        <f t="shared" si="253"/>
        <v>Matched Order Reference</v>
      </c>
      <c r="S1400">
        <f t="shared" si="254"/>
        <v>1</v>
      </c>
      <c r="V1400" cm="1">
        <f t="array" ref="V1400">IF(E1400&lt;&gt;"CAPTURE",0,SUMPRODUCT((MDR_Rates!$A$2:$A$10=F1400)*(G1400&gt;MDR_Rates!$B$2:$B$10)*((MDR_Rates!$C$2:$C$10="")+(G1400&lt;=MDR_Rates!$C$2:$C$10))*MDR_Rates!$D$2:$D$10))</f>
        <v>0.3</v>
      </c>
      <c r="W1400">
        <f t="shared" si="255"/>
        <v>30.29</v>
      </c>
      <c r="X1400">
        <f t="shared" si="256"/>
        <v>5.45</v>
      </c>
      <c r="Y1400">
        <f t="shared" si="257"/>
        <v>0</v>
      </c>
      <c r="Z1400">
        <f t="shared" si="258"/>
        <v>0</v>
      </c>
      <c r="AG1400" t="str">
        <f t="shared" si="259"/>
        <v/>
      </c>
      <c r="AI1400" t="str">
        <f t="shared" si="260"/>
        <v/>
      </c>
      <c r="AJ1400" t="str">
        <f t="shared" si="261"/>
        <v/>
      </c>
      <c r="AK1400" t="str">
        <f t="shared" si="262"/>
        <v>ORD26003436</v>
      </c>
      <c r="AL1400">
        <f>IF(E1400&lt;&gt;"CAPTURE","",COUNTIF(Orders!$H:$H,AK1400))</f>
        <v>1</v>
      </c>
      <c r="AP1400" t="str">
        <f t="shared" si="263"/>
        <v>Matched to Order</v>
      </c>
      <c r="AQ1400">
        <f>IF(COUNTIF($A$2:A1400,A1400)=1,1,0)</f>
        <v>1</v>
      </c>
    </row>
    <row r="1401" spans="1:43" x14ac:dyDescent="0.3">
      <c r="A1401" t="s">
        <v>13456</v>
      </c>
      <c r="C1401" t="s">
        <v>6832</v>
      </c>
      <c r="D1401" s="1">
        <v>46273</v>
      </c>
      <c r="E1401" t="s">
        <v>11819</v>
      </c>
      <c r="F1401" t="s">
        <v>17</v>
      </c>
      <c r="G1401">
        <v>999</v>
      </c>
      <c r="H1401">
        <v>17.98</v>
      </c>
      <c r="I1401">
        <v>3.24</v>
      </c>
      <c r="J1401">
        <v>977.78</v>
      </c>
      <c r="K1401" s="1">
        <v>46275</v>
      </c>
      <c r="L1401" t="s">
        <v>13320</v>
      </c>
      <c r="M1401">
        <f t="shared" si="252"/>
        <v>1</v>
      </c>
      <c r="N1401">
        <f>COUNTIF(Orders!$A:$A,C1401)</f>
        <v>1</v>
      </c>
      <c r="P1401">
        <f>COUNTIF(Orders!$H:$H,UPPER(SUBSTITUTE(TRIM(C1401),"-","")))</f>
        <v>1</v>
      </c>
      <c r="R1401" t="str">
        <f t="shared" si="253"/>
        <v>Matched Order Reference</v>
      </c>
      <c r="S1401">
        <f t="shared" si="254"/>
        <v>1</v>
      </c>
      <c r="V1401" cm="1">
        <f t="array" ref="V1401">IF(E1401&lt;&gt;"CAPTURE",0,SUMPRODUCT((MDR_Rates!$A$2:$A$10=F1401)*(G1401&gt;MDR_Rates!$B$2:$B$10)*((MDR_Rates!$C$2:$C$10="")+(G1401&lt;=MDR_Rates!$C$2:$C$10))*MDR_Rates!$D$2:$D$10))</f>
        <v>1.8</v>
      </c>
      <c r="W1401">
        <f t="shared" si="255"/>
        <v>17.98</v>
      </c>
      <c r="X1401">
        <f t="shared" si="256"/>
        <v>3.24</v>
      </c>
      <c r="Y1401">
        <f t="shared" si="257"/>
        <v>0</v>
      </c>
      <c r="Z1401">
        <f t="shared" si="258"/>
        <v>0</v>
      </c>
      <c r="AG1401" t="str">
        <f t="shared" si="259"/>
        <v/>
      </c>
      <c r="AI1401" t="str">
        <f t="shared" si="260"/>
        <v/>
      </c>
      <c r="AJ1401" t="str">
        <f t="shared" si="261"/>
        <v/>
      </c>
      <c r="AK1401" t="str">
        <f t="shared" si="262"/>
        <v>ORD26003437</v>
      </c>
      <c r="AL1401">
        <f>IF(E1401&lt;&gt;"CAPTURE","",COUNTIF(Orders!$H:$H,AK1401))</f>
        <v>1</v>
      </c>
      <c r="AP1401" t="str">
        <f t="shared" si="263"/>
        <v>Matched to Order</v>
      </c>
      <c r="AQ1401">
        <f>IF(COUNTIF($A$2:A1401,A1401)=1,1,0)</f>
        <v>1</v>
      </c>
    </row>
    <row r="1402" spans="1:43" x14ac:dyDescent="0.3">
      <c r="A1402" t="s">
        <v>13457</v>
      </c>
      <c r="C1402" t="s">
        <v>13458</v>
      </c>
      <c r="D1402" s="1">
        <v>46273</v>
      </c>
      <c r="E1402" t="s">
        <v>11819</v>
      </c>
      <c r="F1402" t="s">
        <v>9</v>
      </c>
      <c r="G1402">
        <v>5998</v>
      </c>
      <c r="H1402">
        <v>17.989999999999998</v>
      </c>
      <c r="I1402">
        <v>3.24</v>
      </c>
      <c r="J1402">
        <v>5976.77</v>
      </c>
      <c r="K1402" s="1">
        <v>46275</v>
      </c>
      <c r="L1402" t="s">
        <v>13320</v>
      </c>
      <c r="M1402">
        <f t="shared" si="252"/>
        <v>1</v>
      </c>
      <c r="N1402">
        <f>COUNTIF(Orders!$A:$A,C1402)</f>
        <v>1</v>
      </c>
      <c r="P1402">
        <f>COUNTIF(Orders!$H:$H,UPPER(SUBSTITUTE(TRIM(C1402),"-","")))</f>
        <v>1</v>
      </c>
      <c r="R1402" t="str">
        <f t="shared" si="253"/>
        <v>Matched Order Reference</v>
      </c>
      <c r="S1402">
        <f t="shared" si="254"/>
        <v>1</v>
      </c>
      <c r="V1402" cm="1">
        <f t="array" ref="V1402">IF(E1402&lt;&gt;"CAPTURE",0,SUMPRODUCT((MDR_Rates!$A$2:$A$10=F1402)*(G1402&gt;MDR_Rates!$B$2:$B$10)*((MDR_Rates!$C$2:$C$10="")+(G1402&lt;=MDR_Rates!$C$2:$C$10))*MDR_Rates!$D$2:$D$10))</f>
        <v>0.3</v>
      </c>
      <c r="W1402">
        <f t="shared" si="255"/>
        <v>17.989999999999998</v>
      </c>
      <c r="X1402">
        <f t="shared" si="256"/>
        <v>3.24</v>
      </c>
      <c r="Y1402">
        <f t="shared" si="257"/>
        <v>0</v>
      </c>
      <c r="Z1402">
        <f t="shared" si="258"/>
        <v>0</v>
      </c>
      <c r="AG1402" t="str">
        <f t="shared" si="259"/>
        <v/>
      </c>
      <c r="AI1402" t="str">
        <f t="shared" si="260"/>
        <v/>
      </c>
      <c r="AJ1402" t="str">
        <f t="shared" si="261"/>
        <v/>
      </c>
      <c r="AK1402" t="str">
        <f t="shared" si="262"/>
        <v>ORD26003494</v>
      </c>
      <c r="AL1402">
        <f>IF(E1402&lt;&gt;"CAPTURE","",COUNTIF(Orders!$H:$H,AK1402))</f>
        <v>1</v>
      </c>
      <c r="AP1402" t="str">
        <f t="shared" si="263"/>
        <v>Matched to Order</v>
      </c>
      <c r="AQ1402">
        <f>IF(COUNTIF($A$2:A1402,A1402)=1,1,0)</f>
        <v>1</v>
      </c>
    </row>
    <row r="1403" spans="1:43" x14ac:dyDescent="0.3">
      <c r="A1403" t="s">
        <v>13459</v>
      </c>
      <c r="C1403" t="s">
        <v>13460</v>
      </c>
      <c r="D1403" s="1">
        <v>46273</v>
      </c>
      <c r="E1403" t="s">
        <v>11819</v>
      </c>
      <c r="F1403" t="s">
        <v>17</v>
      </c>
      <c r="G1403">
        <v>4999</v>
      </c>
      <c r="H1403">
        <v>79.98</v>
      </c>
      <c r="I1403">
        <v>14.4</v>
      </c>
      <c r="J1403">
        <v>4904.62</v>
      </c>
      <c r="K1403" s="1">
        <v>46275</v>
      </c>
      <c r="L1403" t="s">
        <v>13320</v>
      </c>
      <c r="M1403">
        <f t="shared" si="252"/>
        <v>1</v>
      </c>
      <c r="N1403">
        <f>COUNTIF(Orders!$A:$A,C1403)</f>
        <v>1</v>
      </c>
      <c r="P1403">
        <f>COUNTIF(Orders!$H:$H,UPPER(SUBSTITUTE(TRIM(C1403),"-","")))</f>
        <v>1</v>
      </c>
      <c r="R1403" t="str">
        <f t="shared" si="253"/>
        <v>Matched Order Reference</v>
      </c>
      <c r="S1403">
        <f t="shared" si="254"/>
        <v>1</v>
      </c>
      <c r="V1403" cm="1">
        <f t="array" ref="V1403">IF(E1403&lt;&gt;"CAPTURE",0,SUMPRODUCT((MDR_Rates!$A$2:$A$10=F1403)*(G1403&gt;MDR_Rates!$B$2:$B$10)*((MDR_Rates!$C$2:$C$10="")+(G1403&lt;=MDR_Rates!$C$2:$C$10))*MDR_Rates!$D$2:$D$10))</f>
        <v>1.6</v>
      </c>
      <c r="W1403">
        <f t="shared" si="255"/>
        <v>79.98</v>
      </c>
      <c r="X1403">
        <f t="shared" si="256"/>
        <v>14.4</v>
      </c>
      <c r="Y1403">
        <f t="shared" si="257"/>
        <v>0</v>
      </c>
      <c r="Z1403">
        <f t="shared" si="258"/>
        <v>0</v>
      </c>
      <c r="AG1403" t="str">
        <f t="shared" si="259"/>
        <v/>
      </c>
      <c r="AI1403" t="str">
        <f t="shared" si="260"/>
        <v/>
      </c>
      <c r="AJ1403" t="str">
        <f t="shared" si="261"/>
        <v/>
      </c>
      <c r="AK1403" t="str">
        <f t="shared" si="262"/>
        <v>ORD26003588</v>
      </c>
      <c r="AL1403">
        <f>IF(E1403&lt;&gt;"CAPTURE","",COUNTIF(Orders!$H:$H,AK1403))</f>
        <v>1</v>
      </c>
      <c r="AP1403" t="str">
        <f t="shared" si="263"/>
        <v>Matched to Order</v>
      </c>
      <c r="AQ1403">
        <f>IF(COUNTIF($A$2:A1403,A1403)=1,1,0)</f>
        <v>1</v>
      </c>
    </row>
    <row r="1404" spans="1:43" x14ac:dyDescent="0.3">
      <c r="A1404" t="s">
        <v>13461</v>
      </c>
      <c r="C1404" t="s">
        <v>7142</v>
      </c>
      <c r="D1404" s="1">
        <v>46273</v>
      </c>
      <c r="E1404" t="s">
        <v>11819</v>
      </c>
      <c r="F1404" t="s">
        <v>9</v>
      </c>
      <c r="G1404">
        <v>4999</v>
      </c>
      <c r="H1404">
        <v>15</v>
      </c>
      <c r="I1404">
        <v>2.7</v>
      </c>
      <c r="J1404">
        <v>4981.3</v>
      </c>
      <c r="K1404" s="1">
        <v>46275</v>
      </c>
      <c r="L1404" t="s">
        <v>13320</v>
      </c>
      <c r="M1404">
        <f t="shared" si="252"/>
        <v>1</v>
      </c>
      <c r="N1404">
        <f>COUNTIF(Orders!$A:$A,C1404)</f>
        <v>1</v>
      </c>
      <c r="P1404">
        <f>COUNTIF(Orders!$H:$H,UPPER(SUBSTITUTE(TRIM(C1404),"-","")))</f>
        <v>1</v>
      </c>
      <c r="R1404" t="str">
        <f t="shared" si="253"/>
        <v>Matched Order Reference</v>
      </c>
      <c r="S1404">
        <f t="shared" si="254"/>
        <v>1</v>
      </c>
      <c r="V1404" cm="1">
        <f t="array" ref="V1404">IF(E1404&lt;&gt;"CAPTURE",0,SUMPRODUCT((MDR_Rates!$A$2:$A$10=F1404)*(G1404&gt;MDR_Rates!$B$2:$B$10)*((MDR_Rates!$C$2:$C$10="")+(G1404&lt;=MDR_Rates!$C$2:$C$10))*MDR_Rates!$D$2:$D$10))</f>
        <v>0.3</v>
      </c>
      <c r="W1404">
        <f t="shared" si="255"/>
        <v>15</v>
      </c>
      <c r="X1404">
        <f t="shared" si="256"/>
        <v>2.7</v>
      </c>
      <c r="Y1404">
        <f t="shared" si="257"/>
        <v>0</v>
      </c>
      <c r="Z1404">
        <f t="shared" si="258"/>
        <v>0</v>
      </c>
      <c r="AG1404" t="str">
        <f t="shared" si="259"/>
        <v/>
      </c>
      <c r="AI1404" t="str">
        <f t="shared" si="260"/>
        <v/>
      </c>
      <c r="AJ1404" t="str">
        <f t="shared" si="261"/>
        <v/>
      </c>
      <c r="AK1404" t="str">
        <f t="shared" si="262"/>
        <v>ORD26003595</v>
      </c>
      <c r="AL1404">
        <f>IF(E1404&lt;&gt;"CAPTURE","",COUNTIF(Orders!$H:$H,AK1404))</f>
        <v>1</v>
      </c>
      <c r="AP1404" t="str">
        <f t="shared" si="263"/>
        <v>Matched to Order</v>
      </c>
      <c r="AQ1404">
        <f>IF(COUNTIF($A$2:A1404,A1404)=1,1,0)</f>
        <v>1</v>
      </c>
    </row>
    <row r="1405" spans="1:43" x14ac:dyDescent="0.3">
      <c r="A1405" t="s">
        <v>13462</v>
      </c>
      <c r="C1405" t="s">
        <v>7266</v>
      </c>
      <c r="D1405" s="1">
        <v>46273</v>
      </c>
      <c r="E1405" t="s">
        <v>11819</v>
      </c>
      <c r="F1405" t="s">
        <v>33</v>
      </c>
      <c r="G1405">
        <v>2397</v>
      </c>
      <c r="H1405">
        <v>28.76</v>
      </c>
      <c r="I1405">
        <v>5.18</v>
      </c>
      <c r="J1405">
        <v>2363.06</v>
      </c>
      <c r="K1405" s="1">
        <v>46275</v>
      </c>
      <c r="L1405" t="s">
        <v>13320</v>
      </c>
      <c r="M1405">
        <f t="shared" si="252"/>
        <v>1</v>
      </c>
      <c r="N1405">
        <f>COUNTIF(Orders!$A:$A,C1405)</f>
        <v>1</v>
      </c>
      <c r="P1405">
        <f>COUNTIF(Orders!$H:$H,UPPER(SUBSTITUTE(TRIM(C1405),"-","")))</f>
        <v>1</v>
      </c>
      <c r="R1405" t="str">
        <f t="shared" si="253"/>
        <v>Matched Order Reference</v>
      </c>
      <c r="S1405">
        <f t="shared" si="254"/>
        <v>1</v>
      </c>
      <c r="V1405" cm="1">
        <f t="array" ref="V1405">IF(E1405&lt;&gt;"CAPTURE",0,SUMPRODUCT((MDR_Rates!$A$2:$A$10=F1405)*(G1405&gt;MDR_Rates!$B$2:$B$10)*((MDR_Rates!$C$2:$C$10="")+(G1405&lt;=MDR_Rates!$C$2:$C$10))*MDR_Rates!$D$2:$D$10))</f>
        <v>1.2</v>
      </c>
      <c r="W1405">
        <f t="shared" si="255"/>
        <v>28.76</v>
      </c>
      <c r="X1405">
        <f t="shared" si="256"/>
        <v>5.18</v>
      </c>
      <c r="Y1405">
        <f t="shared" si="257"/>
        <v>0</v>
      </c>
      <c r="Z1405">
        <f t="shared" si="258"/>
        <v>0</v>
      </c>
      <c r="AG1405" t="str">
        <f t="shared" si="259"/>
        <v/>
      </c>
      <c r="AI1405" t="str">
        <f t="shared" si="260"/>
        <v/>
      </c>
      <c r="AJ1405" t="str">
        <f t="shared" si="261"/>
        <v/>
      </c>
      <c r="AK1405" t="str">
        <f t="shared" si="262"/>
        <v>ORD26003660</v>
      </c>
      <c r="AL1405">
        <f>IF(E1405&lt;&gt;"CAPTURE","",COUNTIF(Orders!$H:$H,AK1405))</f>
        <v>1</v>
      </c>
      <c r="AP1405" t="str">
        <f t="shared" si="263"/>
        <v>Matched to Order</v>
      </c>
      <c r="AQ1405">
        <f>IF(COUNTIF($A$2:A1405,A1405)=1,1,0)</f>
        <v>1</v>
      </c>
    </row>
    <row r="1406" spans="1:43" x14ac:dyDescent="0.3">
      <c r="A1406" t="s">
        <v>13463</v>
      </c>
      <c r="C1406" t="s">
        <v>7286</v>
      </c>
      <c r="D1406" s="1">
        <v>46273</v>
      </c>
      <c r="E1406" t="s">
        <v>11819</v>
      </c>
      <c r="F1406" t="s">
        <v>33</v>
      </c>
      <c r="G1406">
        <v>11498</v>
      </c>
      <c r="H1406">
        <v>103.48</v>
      </c>
      <c r="I1406">
        <v>18.63</v>
      </c>
      <c r="J1406">
        <v>11375.89</v>
      </c>
      <c r="K1406" s="1">
        <v>46275</v>
      </c>
      <c r="L1406" t="s">
        <v>13320</v>
      </c>
      <c r="M1406">
        <f t="shared" si="252"/>
        <v>1</v>
      </c>
      <c r="N1406">
        <f>COUNTIF(Orders!$A:$A,C1406)</f>
        <v>1</v>
      </c>
      <c r="P1406">
        <f>COUNTIF(Orders!$H:$H,UPPER(SUBSTITUTE(TRIM(C1406),"-","")))</f>
        <v>1</v>
      </c>
      <c r="R1406" t="str">
        <f t="shared" si="253"/>
        <v>Matched Order Reference</v>
      </c>
      <c r="S1406">
        <f t="shared" si="254"/>
        <v>1</v>
      </c>
      <c r="V1406" cm="1">
        <f t="array" ref="V1406">IF(E1406&lt;&gt;"CAPTURE",0,SUMPRODUCT((MDR_Rates!$A$2:$A$10=F1406)*(G1406&gt;MDR_Rates!$B$2:$B$10)*((MDR_Rates!$C$2:$C$10="")+(G1406&lt;=MDR_Rates!$C$2:$C$10))*MDR_Rates!$D$2:$D$10))</f>
        <v>0.9</v>
      </c>
      <c r="W1406">
        <f t="shared" si="255"/>
        <v>103.48</v>
      </c>
      <c r="X1406">
        <f t="shared" si="256"/>
        <v>18.63</v>
      </c>
      <c r="Y1406">
        <f t="shared" si="257"/>
        <v>0</v>
      </c>
      <c r="Z1406">
        <f t="shared" si="258"/>
        <v>0</v>
      </c>
      <c r="AG1406" t="str">
        <f t="shared" si="259"/>
        <v/>
      </c>
      <c r="AI1406" t="str">
        <f t="shared" si="260"/>
        <v/>
      </c>
      <c r="AJ1406" t="str">
        <f t="shared" si="261"/>
        <v/>
      </c>
      <c r="AK1406" t="str">
        <f t="shared" si="262"/>
        <v>ORD26003670</v>
      </c>
      <c r="AL1406">
        <f>IF(E1406&lt;&gt;"CAPTURE","",COUNTIF(Orders!$H:$H,AK1406))</f>
        <v>1</v>
      </c>
      <c r="AP1406" t="str">
        <f t="shared" si="263"/>
        <v>Matched to Order</v>
      </c>
      <c r="AQ1406">
        <f>IF(COUNTIF($A$2:A1406,A1406)=1,1,0)</f>
        <v>1</v>
      </c>
    </row>
    <row r="1407" spans="1:43" x14ac:dyDescent="0.3">
      <c r="A1407" t="s">
        <v>13464</v>
      </c>
      <c r="C1407" t="s">
        <v>7415</v>
      </c>
      <c r="D1407" s="1">
        <v>46273</v>
      </c>
      <c r="E1407" t="s">
        <v>11819</v>
      </c>
      <c r="F1407" t="s">
        <v>9</v>
      </c>
      <c r="G1407">
        <v>3499</v>
      </c>
      <c r="H1407">
        <v>10.5</v>
      </c>
      <c r="I1407">
        <v>1.89</v>
      </c>
      <c r="J1407">
        <v>3486.61</v>
      </c>
      <c r="K1407" s="1">
        <v>46275</v>
      </c>
      <c r="L1407" t="s">
        <v>13320</v>
      </c>
      <c r="M1407">
        <f t="shared" si="252"/>
        <v>1</v>
      </c>
      <c r="N1407">
        <f>COUNTIF(Orders!$A:$A,C1407)</f>
        <v>1</v>
      </c>
      <c r="P1407">
        <f>COUNTIF(Orders!$H:$H,UPPER(SUBSTITUTE(TRIM(C1407),"-","")))</f>
        <v>1</v>
      </c>
      <c r="R1407" t="str">
        <f t="shared" si="253"/>
        <v>Matched Order Reference</v>
      </c>
      <c r="S1407">
        <f t="shared" si="254"/>
        <v>1</v>
      </c>
      <c r="V1407" cm="1">
        <f t="array" ref="V1407">IF(E1407&lt;&gt;"CAPTURE",0,SUMPRODUCT((MDR_Rates!$A$2:$A$10=F1407)*(G1407&gt;MDR_Rates!$B$2:$B$10)*((MDR_Rates!$C$2:$C$10="")+(G1407&lt;=MDR_Rates!$C$2:$C$10))*MDR_Rates!$D$2:$D$10))</f>
        <v>0.3</v>
      </c>
      <c r="W1407">
        <f t="shared" si="255"/>
        <v>10.5</v>
      </c>
      <c r="X1407">
        <f t="shared" si="256"/>
        <v>1.89</v>
      </c>
      <c r="Y1407">
        <f t="shared" si="257"/>
        <v>0</v>
      </c>
      <c r="Z1407">
        <f t="shared" si="258"/>
        <v>0</v>
      </c>
      <c r="AG1407" t="str">
        <f t="shared" si="259"/>
        <v/>
      </c>
      <c r="AI1407" t="str">
        <f t="shared" si="260"/>
        <v/>
      </c>
      <c r="AJ1407" t="str">
        <f t="shared" si="261"/>
        <v/>
      </c>
      <c r="AK1407" t="str">
        <f t="shared" si="262"/>
        <v>ORD26003736</v>
      </c>
      <c r="AL1407">
        <f>IF(E1407&lt;&gt;"CAPTURE","",COUNTIF(Orders!$H:$H,AK1407))</f>
        <v>1</v>
      </c>
      <c r="AP1407" t="str">
        <f t="shared" si="263"/>
        <v>Matched to Order</v>
      </c>
      <c r="AQ1407">
        <f>IF(COUNTIF($A$2:A1407,A1407)=1,1,0)</f>
        <v>1</v>
      </c>
    </row>
    <row r="1408" spans="1:43" x14ac:dyDescent="0.3">
      <c r="A1408" t="s">
        <v>13465</v>
      </c>
      <c r="C1408" t="s">
        <v>7423</v>
      </c>
      <c r="D1408" s="1">
        <v>46273</v>
      </c>
      <c r="E1408" t="s">
        <v>11819</v>
      </c>
      <c r="F1408" t="s">
        <v>9</v>
      </c>
      <c r="G1408">
        <v>1299</v>
      </c>
      <c r="H1408">
        <v>0</v>
      </c>
      <c r="I1408">
        <v>0</v>
      </c>
      <c r="J1408">
        <v>1299</v>
      </c>
      <c r="K1408" s="1">
        <v>46275</v>
      </c>
      <c r="L1408" t="s">
        <v>13320</v>
      </c>
      <c r="M1408">
        <f t="shared" si="252"/>
        <v>1</v>
      </c>
      <c r="N1408">
        <f>COUNTIF(Orders!$A:$A,C1408)</f>
        <v>1</v>
      </c>
      <c r="P1408">
        <f>COUNTIF(Orders!$H:$H,UPPER(SUBSTITUTE(TRIM(C1408),"-","")))</f>
        <v>1</v>
      </c>
      <c r="R1408" t="str">
        <f t="shared" si="253"/>
        <v>Matched Order Reference</v>
      </c>
      <c r="S1408">
        <f t="shared" si="254"/>
        <v>1</v>
      </c>
      <c r="V1408" cm="1">
        <f t="array" ref="V1408">IF(E1408&lt;&gt;"CAPTURE",0,SUMPRODUCT((MDR_Rates!$A$2:$A$10=F1408)*(G1408&gt;MDR_Rates!$B$2:$B$10)*((MDR_Rates!$C$2:$C$10="")+(G1408&lt;=MDR_Rates!$C$2:$C$10))*MDR_Rates!$D$2:$D$10))</f>
        <v>0</v>
      </c>
      <c r="W1408">
        <f t="shared" si="255"/>
        <v>0</v>
      </c>
      <c r="X1408">
        <f t="shared" si="256"/>
        <v>0</v>
      </c>
      <c r="Y1408">
        <f t="shared" si="257"/>
        <v>0</v>
      </c>
      <c r="Z1408">
        <f t="shared" si="258"/>
        <v>0</v>
      </c>
      <c r="AG1408" t="str">
        <f t="shared" si="259"/>
        <v/>
      </c>
      <c r="AI1408" t="str">
        <f t="shared" si="260"/>
        <v/>
      </c>
      <c r="AJ1408" t="str">
        <f t="shared" si="261"/>
        <v/>
      </c>
      <c r="AK1408" t="str">
        <f t="shared" si="262"/>
        <v>ORD26003740</v>
      </c>
      <c r="AL1408">
        <f>IF(E1408&lt;&gt;"CAPTURE","",COUNTIF(Orders!$H:$H,AK1408))</f>
        <v>1</v>
      </c>
      <c r="AP1408" t="str">
        <f t="shared" si="263"/>
        <v>Matched to Order</v>
      </c>
      <c r="AQ1408">
        <f>IF(COUNTIF($A$2:A1408,A1408)=1,1,0)</f>
        <v>1</v>
      </c>
    </row>
    <row r="1409" spans="1:43" x14ac:dyDescent="0.3">
      <c r="A1409" t="s">
        <v>13466</v>
      </c>
      <c r="C1409" t="s">
        <v>7453</v>
      </c>
      <c r="D1409" s="1">
        <v>46273</v>
      </c>
      <c r="E1409" t="s">
        <v>11819</v>
      </c>
      <c r="F1409" t="s">
        <v>9</v>
      </c>
      <c r="G1409">
        <v>5348</v>
      </c>
      <c r="H1409">
        <v>16.04</v>
      </c>
      <c r="I1409">
        <v>2.89</v>
      </c>
      <c r="J1409">
        <v>5329.07</v>
      </c>
      <c r="K1409" s="1">
        <v>46275</v>
      </c>
      <c r="L1409" t="s">
        <v>13320</v>
      </c>
      <c r="M1409">
        <f t="shared" si="252"/>
        <v>1</v>
      </c>
      <c r="N1409">
        <f>COUNTIF(Orders!$A:$A,C1409)</f>
        <v>1</v>
      </c>
      <c r="P1409">
        <f>COUNTIF(Orders!$H:$H,UPPER(SUBSTITUTE(TRIM(C1409),"-","")))</f>
        <v>1</v>
      </c>
      <c r="R1409" t="str">
        <f t="shared" si="253"/>
        <v>Matched Order Reference</v>
      </c>
      <c r="S1409">
        <f t="shared" si="254"/>
        <v>1</v>
      </c>
      <c r="V1409" cm="1">
        <f t="array" ref="V1409">IF(E1409&lt;&gt;"CAPTURE",0,SUMPRODUCT((MDR_Rates!$A$2:$A$10=F1409)*(G1409&gt;MDR_Rates!$B$2:$B$10)*((MDR_Rates!$C$2:$C$10="")+(G1409&lt;=MDR_Rates!$C$2:$C$10))*MDR_Rates!$D$2:$D$10))</f>
        <v>0.3</v>
      </c>
      <c r="W1409">
        <f t="shared" si="255"/>
        <v>16.04</v>
      </c>
      <c r="X1409">
        <f t="shared" si="256"/>
        <v>2.89</v>
      </c>
      <c r="Y1409">
        <f t="shared" si="257"/>
        <v>0</v>
      </c>
      <c r="Z1409">
        <f t="shared" si="258"/>
        <v>0</v>
      </c>
      <c r="AG1409" t="str">
        <f t="shared" si="259"/>
        <v/>
      </c>
      <c r="AI1409" t="str">
        <f t="shared" si="260"/>
        <v/>
      </c>
      <c r="AJ1409" t="str">
        <f t="shared" si="261"/>
        <v/>
      </c>
      <c r="AK1409" t="str">
        <f t="shared" si="262"/>
        <v>ORD26003755</v>
      </c>
      <c r="AL1409">
        <f>IF(E1409&lt;&gt;"CAPTURE","",COUNTIF(Orders!$H:$H,AK1409))</f>
        <v>1</v>
      </c>
      <c r="AP1409" t="str">
        <f t="shared" si="263"/>
        <v>Matched to Order</v>
      </c>
      <c r="AQ1409">
        <f>IF(COUNTIF($A$2:A1409,A1409)=1,1,0)</f>
        <v>1</v>
      </c>
    </row>
    <row r="1410" spans="1:43" x14ac:dyDescent="0.3">
      <c r="A1410" t="s">
        <v>13467</v>
      </c>
      <c r="C1410" t="s">
        <v>13468</v>
      </c>
      <c r="D1410" s="1">
        <v>46273</v>
      </c>
      <c r="E1410" t="s">
        <v>11819</v>
      </c>
      <c r="F1410" t="s">
        <v>17</v>
      </c>
      <c r="G1410">
        <v>2999</v>
      </c>
      <c r="H1410">
        <v>47.98</v>
      </c>
      <c r="I1410">
        <v>8.64</v>
      </c>
      <c r="J1410">
        <v>2942.38</v>
      </c>
      <c r="K1410" s="1">
        <v>46275</v>
      </c>
      <c r="L1410" t="s">
        <v>13320</v>
      </c>
      <c r="M1410">
        <f t="shared" si="252"/>
        <v>1</v>
      </c>
      <c r="N1410">
        <f>COUNTIF(Orders!$A:$A,C1410)</f>
        <v>1</v>
      </c>
      <c r="P1410">
        <f>COUNTIF(Orders!$H:$H,UPPER(SUBSTITUTE(TRIM(C1410),"-","")))</f>
        <v>1</v>
      </c>
      <c r="R1410" t="str">
        <f t="shared" si="253"/>
        <v>Matched Order Reference</v>
      </c>
      <c r="S1410">
        <f t="shared" si="254"/>
        <v>1</v>
      </c>
      <c r="V1410" cm="1">
        <f t="array" ref="V1410">IF(E1410&lt;&gt;"CAPTURE",0,SUMPRODUCT((MDR_Rates!$A$2:$A$10=F1410)*(G1410&gt;MDR_Rates!$B$2:$B$10)*((MDR_Rates!$C$2:$C$10="")+(G1410&lt;=MDR_Rates!$C$2:$C$10))*MDR_Rates!$D$2:$D$10))</f>
        <v>1.6</v>
      </c>
      <c r="W1410">
        <f t="shared" si="255"/>
        <v>47.98</v>
      </c>
      <c r="X1410">
        <f t="shared" si="256"/>
        <v>8.64</v>
      </c>
      <c r="Y1410">
        <f t="shared" si="257"/>
        <v>0</v>
      </c>
      <c r="Z1410">
        <f t="shared" si="258"/>
        <v>0</v>
      </c>
      <c r="AG1410" t="str">
        <f t="shared" si="259"/>
        <v/>
      </c>
      <c r="AI1410" t="str">
        <f t="shared" si="260"/>
        <v/>
      </c>
      <c r="AJ1410" t="str">
        <f t="shared" si="261"/>
        <v/>
      </c>
      <c r="AK1410" t="str">
        <f t="shared" si="262"/>
        <v>ORD26003784</v>
      </c>
      <c r="AL1410">
        <f>IF(E1410&lt;&gt;"CAPTURE","",COUNTIF(Orders!$H:$H,AK1410))</f>
        <v>1</v>
      </c>
      <c r="AP1410" t="str">
        <f t="shared" si="263"/>
        <v>Matched to Order</v>
      </c>
      <c r="AQ1410">
        <f>IF(COUNTIF($A$2:A1410,A1410)=1,1,0)</f>
        <v>1</v>
      </c>
    </row>
    <row r="1411" spans="1:43" x14ac:dyDescent="0.3">
      <c r="A1411" t="s">
        <v>13469</v>
      </c>
      <c r="C1411" t="s">
        <v>7569</v>
      </c>
      <c r="D1411" s="1">
        <v>46273</v>
      </c>
      <c r="E1411" t="s">
        <v>11819</v>
      </c>
      <c r="F1411" t="s">
        <v>44</v>
      </c>
      <c r="G1411">
        <v>7999</v>
      </c>
      <c r="H1411">
        <v>135.97999999999999</v>
      </c>
      <c r="I1411">
        <v>24.48</v>
      </c>
      <c r="J1411">
        <v>7838.54</v>
      </c>
      <c r="K1411" s="1">
        <v>46275</v>
      </c>
      <c r="L1411" t="s">
        <v>13320</v>
      </c>
      <c r="M1411">
        <f t="shared" ref="M1411:M1474" si="264">COUNTIF($A:$A,A1411)</f>
        <v>1</v>
      </c>
      <c r="N1411">
        <f>COUNTIF(Orders!$A:$A,C1411)</f>
        <v>1</v>
      </c>
      <c r="P1411">
        <f>COUNTIF(Orders!$H:$H,UPPER(SUBSTITUTE(TRIM(C1411),"-","")))</f>
        <v>1</v>
      </c>
      <c r="R1411" t="str">
        <f t="shared" ref="R1411:R1474" si="265">IF(E1411="REFUND","Refund",IF(P1411=0,"Unmatched Order Reference","Matched Order Reference"))</f>
        <v>Matched Order Reference</v>
      </c>
      <c r="S1411">
        <f t="shared" ref="S1411:S1474" si="266">COUNTIFS($C$2:$C$5753,C1411,$E$2:$E$5753,"CAPTURE")</f>
        <v>1</v>
      </c>
      <c r="V1411" cm="1">
        <f t="array" ref="V1411">IF(E1411&lt;&gt;"CAPTURE",0,SUMPRODUCT((MDR_Rates!$A$2:$A$10=F1411)*(G1411&gt;MDR_Rates!$B$2:$B$10)*((MDR_Rates!$C$2:$C$10="")+(G1411&lt;=MDR_Rates!$C$2:$C$10))*MDR_Rates!$D$2:$D$10))</f>
        <v>1.7</v>
      </c>
      <c r="W1411">
        <f t="shared" ref="W1411:W1474" si="267">IF(E1411&lt;&gt;"CAPTURE",0,ROUND(G1411*V1411/100,2))</f>
        <v>135.97999999999999</v>
      </c>
      <c r="X1411">
        <f t="shared" ref="X1411:X1474" si="268">IF(E1411&lt;&gt;"CAPTURE",0,ROUND(W1411*18/100,2))</f>
        <v>24.48</v>
      </c>
      <c r="Y1411">
        <f t="shared" ref="Y1411:Y1474" si="269">IF(E1411&lt;&gt;"CAPTURE",0,ROUND(H1411-W1411,2))</f>
        <v>0</v>
      </c>
      <c r="Z1411">
        <f t="shared" ref="Z1411:Z1474" si="270">IF(E1411&lt;&gt;"CAPTURE",0,ROUND(I1411-X1411,2))</f>
        <v>0</v>
      </c>
      <c r="AG1411" t="str">
        <f t="shared" ref="AG1411:AG1474" si="271">IF(E1411&lt;&gt;"REFUND","",IF(COUNTIFS($A:$A,B1411,$E:$E,"CAPTURE")=0,"Missing Original Capture","Original Capture Found"))</f>
        <v/>
      </c>
      <c r="AI1411" t="str">
        <f t="shared" ref="AI1411:AI1474" si="272">IF(E1411="REFUND",_xlfn.MAXIFS($G:$G,$A:$A,B1411,$E:$E,"CAPTURE"),"")</f>
        <v/>
      </c>
      <c r="AJ1411" t="str">
        <f t="shared" ref="AJ1411:AJ1474" si="273">IF(E1411&lt;&gt;"REFUND","",IF(G1411&gt;AI1411,"Refund Exceeds Capture",IF(ABS(G1411-AI1411)&lt;0.01,"Full Refund","Partial Refund")))</f>
        <v/>
      </c>
      <c r="AK1411" t="str">
        <f t="shared" ref="AK1411:AK1474" si="274">UPPER(SUBSTITUTE(TRIM(C1411),"-",""))</f>
        <v>ORD26003813</v>
      </c>
      <c r="AL1411">
        <f>IF(E1411&lt;&gt;"CAPTURE","",COUNTIF(Orders!$H:$H,AK1411))</f>
        <v>1</v>
      </c>
      <c r="AP1411" t="str">
        <f t="shared" ref="AP1411:AP1474" si="275">IF(E1411&lt;&gt;"CAPTURE","",IF(M1411&gt;1,"Duplicate ID - Review",IF(AL1411=0,"Unmatched Order",IF(AL1411=1,"Matched to Order","Multiple Order Matches"))))</f>
        <v>Matched to Order</v>
      </c>
      <c r="AQ1411">
        <f>IF(COUNTIF($A$2:A1411,A1411)=1,1,0)</f>
        <v>1</v>
      </c>
    </row>
    <row r="1412" spans="1:43" x14ac:dyDescent="0.3">
      <c r="A1412" t="s">
        <v>13470</v>
      </c>
      <c r="C1412" t="s">
        <v>7599</v>
      </c>
      <c r="D1412" s="1">
        <v>46273</v>
      </c>
      <c r="E1412" t="s">
        <v>11819</v>
      </c>
      <c r="F1412" t="s">
        <v>17</v>
      </c>
      <c r="G1412">
        <v>2999</v>
      </c>
      <c r="H1412">
        <v>47.98</v>
      </c>
      <c r="I1412">
        <v>8.64</v>
      </c>
      <c r="J1412">
        <v>2942.38</v>
      </c>
      <c r="K1412" s="1">
        <v>46275</v>
      </c>
      <c r="L1412" t="s">
        <v>13320</v>
      </c>
      <c r="M1412">
        <f t="shared" si="264"/>
        <v>1</v>
      </c>
      <c r="N1412">
        <f>COUNTIF(Orders!$A:$A,C1412)</f>
        <v>1</v>
      </c>
      <c r="P1412">
        <f>COUNTIF(Orders!$H:$H,UPPER(SUBSTITUTE(TRIM(C1412),"-","")))</f>
        <v>1</v>
      </c>
      <c r="R1412" t="str">
        <f t="shared" si="265"/>
        <v>Matched Order Reference</v>
      </c>
      <c r="S1412">
        <f t="shared" si="266"/>
        <v>1</v>
      </c>
      <c r="V1412" cm="1">
        <f t="array" ref="V1412">IF(E1412&lt;&gt;"CAPTURE",0,SUMPRODUCT((MDR_Rates!$A$2:$A$10=F1412)*(G1412&gt;MDR_Rates!$B$2:$B$10)*((MDR_Rates!$C$2:$C$10="")+(G1412&lt;=MDR_Rates!$C$2:$C$10))*MDR_Rates!$D$2:$D$10))</f>
        <v>1.6</v>
      </c>
      <c r="W1412">
        <f t="shared" si="267"/>
        <v>47.98</v>
      </c>
      <c r="X1412">
        <f t="shared" si="268"/>
        <v>8.64</v>
      </c>
      <c r="Y1412">
        <f t="shared" si="269"/>
        <v>0</v>
      </c>
      <c r="Z1412">
        <f t="shared" si="270"/>
        <v>0</v>
      </c>
      <c r="AG1412" t="str">
        <f t="shared" si="271"/>
        <v/>
      </c>
      <c r="AI1412" t="str">
        <f t="shared" si="272"/>
        <v/>
      </c>
      <c r="AJ1412" t="str">
        <f t="shared" si="273"/>
        <v/>
      </c>
      <c r="AK1412" t="str">
        <f t="shared" si="274"/>
        <v>ORD26003828</v>
      </c>
      <c r="AL1412">
        <f>IF(E1412&lt;&gt;"CAPTURE","",COUNTIF(Orders!$H:$H,AK1412))</f>
        <v>1</v>
      </c>
      <c r="AP1412" t="str">
        <f t="shared" si="275"/>
        <v>Matched to Order</v>
      </c>
      <c r="AQ1412">
        <f>IF(COUNTIF($A$2:A1412,A1412)=1,1,0)</f>
        <v>1</v>
      </c>
    </row>
    <row r="1413" spans="1:43" x14ac:dyDescent="0.3">
      <c r="A1413" t="s">
        <v>13471</v>
      </c>
      <c r="C1413" t="s">
        <v>7680</v>
      </c>
      <c r="D1413" s="1">
        <v>46273</v>
      </c>
      <c r="E1413" t="s">
        <v>11819</v>
      </c>
      <c r="F1413" t="s">
        <v>9</v>
      </c>
      <c r="G1413">
        <v>2597</v>
      </c>
      <c r="H1413">
        <v>7.79</v>
      </c>
      <c r="I1413">
        <v>1.4</v>
      </c>
      <c r="J1413">
        <v>2587.81</v>
      </c>
      <c r="K1413" s="1">
        <v>46275</v>
      </c>
      <c r="L1413" t="s">
        <v>13320</v>
      </c>
      <c r="M1413">
        <f t="shared" si="264"/>
        <v>1</v>
      </c>
      <c r="N1413">
        <f>COUNTIF(Orders!$A:$A,C1413)</f>
        <v>1</v>
      </c>
      <c r="P1413">
        <f>COUNTIF(Orders!$H:$H,UPPER(SUBSTITUTE(TRIM(C1413),"-","")))</f>
        <v>1</v>
      </c>
      <c r="R1413" t="str">
        <f t="shared" si="265"/>
        <v>Matched Order Reference</v>
      </c>
      <c r="S1413">
        <f t="shared" si="266"/>
        <v>1</v>
      </c>
      <c r="V1413" cm="1">
        <f t="array" ref="V1413">IF(E1413&lt;&gt;"CAPTURE",0,SUMPRODUCT((MDR_Rates!$A$2:$A$10=F1413)*(G1413&gt;MDR_Rates!$B$2:$B$10)*((MDR_Rates!$C$2:$C$10="")+(G1413&lt;=MDR_Rates!$C$2:$C$10))*MDR_Rates!$D$2:$D$10))</f>
        <v>0.3</v>
      </c>
      <c r="W1413">
        <f t="shared" si="267"/>
        <v>7.79</v>
      </c>
      <c r="X1413">
        <f t="shared" si="268"/>
        <v>1.4</v>
      </c>
      <c r="Y1413">
        <f t="shared" si="269"/>
        <v>0</v>
      </c>
      <c r="Z1413">
        <f t="shared" si="270"/>
        <v>0</v>
      </c>
      <c r="AG1413" t="str">
        <f t="shared" si="271"/>
        <v/>
      </c>
      <c r="AI1413" t="str">
        <f t="shared" si="272"/>
        <v/>
      </c>
      <c r="AJ1413" t="str">
        <f t="shared" si="273"/>
        <v/>
      </c>
      <c r="AK1413" t="str">
        <f t="shared" si="274"/>
        <v>ORD26003869</v>
      </c>
      <c r="AL1413">
        <f>IF(E1413&lt;&gt;"CAPTURE","",COUNTIF(Orders!$H:$H,AK1413))</f>
        <v>1</v>
      </c>
      <c r="AP1413" t="str">
        <f t="shared" si="275"/>
        <v>Matched to Order</v>
      </c>
      <c r="AQ1413">
        <f>IF(COUNTIF($A$2:A1413,A1413)=1,1,0)</f>
        <v>1</v>
      </c>
    </row>
    <row r="1414" spans="1:43" x14ac:dyDescent="0.3">
      <c r="A1414" t="s">
        <v>13472</v>
      </c>
      <c r="C1414" t="s">
        <v>7821</v>
      </c>
      <c r="D1414" s="1">
        <v>46273</v>
      </c>
      <c r="E1414" t="s">
        <v>11819</v>
      </c>
      <c r="F1414" t="s">
        <v>9</v>
      </c>
      <c r="G1414">
        <v>4297</v>
      </c>
      <c r="H1414">
        <v>12.89</v>
      </c>
      <c r="I1414">
        <v>2.3199999999999998</v>
      </c>
      <c r="J1414">
        <v>4281.79</v>
      </c>
      <c r="K1414" s="1">
        <v>46275</v>
      </c>
      <c r="L1414" t="s">
        <v>13320</v>
      </c>
      <c r="M1414">
        <f t="shared" si="264"/>
        <v>1</v>
      </c>
      <c r="N1414">
        <f>COUNTIF(Orders!$A:$A,C1414)</f>
        <v>1</v>
      </c>
      <c r="P1414">
        <f>COUNTIF(Orders!$H:$H,UPPER(SUBSTITUTE(TRIM(C1414),"-","")))</f>
        <v>1</v>
      </c>
      <c r="R1414" t="str">
        <f t="shared" si="265"/>
        <v>Matched Order Reference</v>
      </c>
      <c r="S1414">
        <f t="shared" si="266"/>
        <v>1</v>
      </c>
      <c r="V1414" cm="1">
        <f t="array" ref="V1414">IF(E1414&lt;&gt;"CAPTURE",0,SUMPRODUCT((MDR_Rates!$A$2:$A$10=F1414)*(G1414&gt;MDR_Rates!$B$2:$B$10)*((MDR_Rates!$C$2:$C$10="")+(G1414&lt;=MDR_Rates!$C$2:$C$10))*MDR_Rates!$D$2:$D$10))</f>
        <v>0.3</v>
      </c>
      <c r="W1414">
        <f t="shared" si="267"/>
        <v>12.89</v>
      </c>
      <c r="X1414">
        <f t="shared" si="268"/>
        <v>2.3199999999999998</v>
      </c>
      <c r="Y1414">
        <f t="shared" si="269"/>
        <v>0</v>
      </c>
      <c r="Z1414">
        <f t="shared" si="270"/>
        <v>0</v>
      </c>
      <c r="AG1414" t="str">
        <f t="shared" si="271"/>
        <v/>
      </c>
      <c r="AI1414" t="str">
        <f t="shared" si="272"/>
        <v/>
      </c>
      <c r="AJ1414" t="str">
        <f t="shared" si="273"/>
        <v/>
      </c>
      <c r="AK1414" t="str">
        <f t="shared" si="274"/>
        <v>ORD26003941</v>
      </c>
      <c r="AL1414">
        <f>IF(E1414&lt;&gt;"CAPTURE","",COUNTIF(Orders!$H:$H,AK1414))</f>
        <v>1</v>
      </c>
      <c r="AP1414" t="str">
        <f t="shared" si="275"/>
        <v>Matched to Order</v>
      </c>
      <c r="AQ1414">
        <f>IF(COUNTIF($A$2:A1414,A1414)=1,1,0)</f>
        <v>1</v>
      </c>
    </row>
    <row r="1415" spans="1:43" x14ac:dyDescent="0.3">
      <c r="A1415" t="s">
        <v>13473</v>
      </c>
      <c r="C1415" t="s">
        <v>7829</v>
      </c>
      <c r="D1415" s="1">
        <v>46273</v>
      </c>
      <c r="E1415" t="s">
        <v>11819</v>
      </c>
      <c r="F1415" t="s">
        <v>9</v>
      </c>
      <c r="G1415">
        <v>6498</v>
      </c>
      <c r="H1415">
        <v>19.489999999999998</v>
      </c>
      <c r="I1415">
        <v>3.51</v>
      </c>
      <c r="J1415">
        <v>6475</v>
      </c>
      <c r="K1415" s="1">
        <v>46275</v>
      </c>
      <c r="L1415" t="s">
        <v>13320</v>
      </c>
      <c r="M1415">
        <f t="shared" si="264"/>
        <v>1</v>
      </c>
      <c r="N1415">
        <f>COUNTIF(Orders!$A:$A,C1415)</f>
        <v>1</v>
      </c>
      <c r="P1415">
        <f>COUNTIF(Orders!$H:$H,UPPER(SUBSTITUTE(TRIM(C1415),"-","")))</f>
        <v>1</v>
      </c>
      <c r="R1415" t="str">
        <f t="shared" si="265"/>
        <v>Matched Order Reference</v>
      </c>
      <c r="S1415">
        <f t="shared" si="266"/>
        <v>1</v>
      </c>
      <c r="V1415" cm="1">
        <f t="array" ref="V1415">IF(E1415&lt;&gt;"CAPTURE",0,SUMPRODUCT((MDR_Rates!$A$2:$A$10=F1415)*(G1415&gt;MDR_Rates!$B$2:$B$10)*((MDR_Rates!$C$2:$C$10="")+(G1415&lt;=MDR_Rates!$C$2:$C$10))*MDR_Rates!$D$2:$D$10))</f>
        <v>0.3</v>
      </c>
      <c r="W1415">
        <f t="shared" si="267"/>
        <v>19.489999999999998</v>
      </c>
      <c r="X1415">
        <f t="shared" si="268"/>
        <v>3.51</v>
      </c>
      <c r="Y1415">
        <f t="shared" si="269"/>
        <v>0</v>
      </c>
      <c r="Z1415">
        <f t="shared" si="270"/>
        <v>0</v>
      </c>
      <c r="AG1415" t="str">
        <f t="shared" si="271"/>
        <v/>
      </c>
      <c r="AI1415" t="str">
        <f t="shared" si="272"/>
        <v/>
      </c>
      <c r="AJ1415" t="str">
        <f t="shared" si="273"/>
        <v/>
      </c>
      <c r="AK1415" t="str">
        <f t="shared" si="274"/>
        <v>ORD26003945</v>
      </c>
      <c r="AL1415">
        <f>IF(E1415&lt;&gt;"CAPTURE","",COUNTIF(Orders!$H:$H,AK1415))</f>
        <v>1</v>
      </c>
      <c r="AP1415" t="str">
        <f t="shared" si="275"/>
        <v>Matched to Order</v>
      </c>
      <c r="AQ1415">
        <f>IF(COUNTIF($A$2:A1415,A1415)=1,1,0)</f>
        <v>1</v>
      </c>
    </row>
    <row r="1416" spans="1:43" x14ac:dyDescent="0.3">
      <c r="A1416" t="s">
        <v>13474</v>
      </c>
      <c r="C1416" t="s">
        <v>13475</v>
      </c>
      <c r="D1416" s="1">
        <v>46273</v>
      </c>
      <c r="E1416" t="s">
        <v>11819</v>
      </c>
      <c r="F1416" t="s">
        <v>9</v>
      </c>
      <c r="G1416">
        <v>1499</v>
      </c>
      <c r="H1416">
        <v>0</v>
      </c>
      <c r="I1416">
        <v>0</v>
      </c>
      <c r="J1416">
        <v>1499</v>
      </c>
      <c r="K1416" s="1">
        <v>46275</v>
      </c>
      <c r="L1416" t="s">
        <v>13320</v>
      </c>
      <c r="M1416">
        <f t="shared" si="264"/>
        <v>1</v>
      </c>
      <c r="N1416">
        <f>COUNTIF(Orders!$A:$A,C1416)</f>
        <v>0</v>
      </c>
      <c r="P1416">
        <f>COUNTIF(Orders!$H:$H,UPPER(SUBSTITUTE(TRIM(C1416),"-","")))</f>
        <v>1</v>
      </c>
      <c r="R1416" t="str">
        <f t="shared" si="265"/>
        <v>Matched Order Reference</v>
      </c>
      <c r="S1416">
        <f t="shared" si="266"/>
        <v>1</v>
      </c>
      <c r="V1416" cm="1">
        <f t="array" ref="V1416">IF(E1416&lt;&gt;"CAPTURE",0,SUMPRODUCT((MDR_Rates!$A$2:$A$10=F1416)*(G1416&gt;MDR_Rates!$B$2:$B$10)*((MDR_Rates!$C$2:$C$10="")+(G1416&lt;=MDR_Rates!$C$2:$C$10))*MDR_Rates!$D$2:$D$10))</f>
        <v>0</v>
      </c>
      <c r="W1416">
        <f t="shared" si="267"/>
        <v>0</v>
      </c>
      <c r="X1416">
        <f t="shared" si="268"/>
        <v>0</v>
      </c>
      <c r="Y1416">
        <f t="shared" si="269"/>
        <v>0</v>
      </c>
      <c r="Z1416">
        <f t="shared" si="270"/>
        <v>0</v>
      </c>
      <c r="AG1416" t="str">
        <f t="shared" si="271"/>
        <v/>
      </c>
      <c r="AI1416" t="str">
        <f t="shared" si="272"/>
        <v/>
      </c>
      <c r="AJ1416" t="str">
        <f t="shared" si="273"/>
        <v/>
      </c>
      <c r="AK1416" t="str">
        <f t="shared" si="274"/>
        <v>ORD26003962</v>
      </c>
      <c r="AL1416">
        <f>IF(E1416&lt;&gt;"CAPTURE","",COUNTIF(Orders!$H:$H,AK1416))</f>
        <v>1</v>
      </c>
      <c r="AP1416" t="str">
        <f t="shared" si="275"/>
        <v>Matched to Order</v>
      </c>
      <c r="AQ1416">
        <f>IF(COUNTIF($A$2:A1416,A1416)=1,1,0)</f>
        <v>1</v>
      </c>
    </row>
    <row r="1417" spans="1:43" x14ac:dyDescent="0.3">
      <c r="A1417" t="s">
        <v>13476</v>
      </c>
      <c r="C1417" t="s">
        <v>7862</v>
      </c>
      <c r="D1417" s="1">
        <v>46273</v>
      </c>
      <c r="E1417" t="s">
        <v>11819</v>
      </c>
      <c r="F1417" t="s">
        <v>9</v>
      </c>
      <c r="G1417">
        <v>1499</v>
      </c>
      <c r="H1417">
        <v>0</v>
      </c>
      <c r="I1417">
        <v>0</v>
      </c>
      <c r="J1417">
        <v>1499</v>
      </c>
      <c r="K1417" s="1">
        <v>46275</v>
      </c>
      <c r="L1417" t="s">
        <v>13320</v>
      </c>
      <c r="M1417">
        <f t="shared" si="264"/>
        <v>1</v>
      </c>
      <c r="N1417">
        <f>COUNTIF(Orders!$A:$A,C1417)</f>
        <v>1</v>
      </c>
      <c r="P1417">
        <f>COUNTIF(Orders!$H:$H,UPPER(SUBSTITUTE(TRIM(C1417),"-","")))</f>
        <v>1</v>
      </c>
      <c r="R1417" t="str">
        <f t="shared" si="265"/>
        <v>Matched Order Reference</v>
      </c>
      <c r="S1417">
        <f t="shared" si="266"/>
        <v>1</v>
      </c>
      <c r="V1417" cm="1">
        <f t="array" ref="V1417">IF(E1417&lt;&gt;"CAPTURE",0,SUMPRODUCT((MDR_Rates!$A$2:$A$10=F1417)*(G1417&gt;MDR_Rates!$B$2:$B$10)*((MDR_Rates!$C$2:$C$10="")+(G1417&lt;=MDR_Rates!$C$2:$C$10))*MDR_Rates!$D$2:$D$10))</f>
        <v>0</v>
      </c>
      <c r="W1417">
        <f t="shared" si="267"/>
        <v>0</v>
      </c>
      <c r="X1417">
        <f t="shared" si="268"/>
        <v>0</v>
      </c>
      <c r="Y1417">
        <f t="shared" si="269"/>
        <v>0</v>
      </c>
      <c r="Z1417">
        <f t="shared" si="270"/>
        <v>0</v>
      </c>
      <c r="AG1417" t="str">
        <f t="shared" si="271"/>
        <v/>
      </c>
      <c r="AI1417" t="str">
        <f t="shared" si="272"/>
        <v/>
      </c>
      <c r="AJ1417" t="str">
        <f t="shared" si="273"/>
        <v/>
      </c>
      <c r="AK1417" t="str">
        <f t="shared" si="274"/>
        <v>ORD26003962</v>
      </c>
      <c r="AL1417">
        <f>IF(E1417&lt;&gt;"CAPTURE","",COUNTIF(Orders!$H:$H,AK1417))</f>
        <v>1</v>
      </c>
      <c r="AP1417" t="str">
        <f t="shared" si="275"/>
        <v>Matched to Order</v>
      </c>
      <c r="AQ1417">
        <f>IF(COUNTIF($A$2:A1417,A1417)=1,1,0)</f>
        <v>1</v>
      </c>
    </row>
    <row r="1418" spans="1:43" x14ac:dyDescent="0.3">
      <c r="A1418" t="s">
        <v>13477</v>
      </c>
      <c r="C1418" t="s">
        <v>7890</v>
      </c>
      <c r="D1418" s="1">
        <v>46273</v>
      </c>
      <c r="E1418" t="s">
        <v>11819</v>
      </c>
      <c r="F1418" t="s">
        <v>9</v>
      </c>
      <c r="G1418">
        <v>799</v>
      </c>
      <c r="H1418">
        <v>0</v>
      </c>
      <c r="I1418">
        <v>0</v>
      </c>
      <c r="J1418">
        <v>799</v>
      </c>
      <c r="K1418" s="1">
        <v>46275</v>
      </c>
      <c r="L1418" t="s">
        <v>13320</v>
      </c>
      <c r="M1418">
        <f t="shared" si="264"/>
        <v>1</v>
      </c>
      <c r="N1418">
        <f>COUNTIF(Orders!$A:$A,C1418)</f>
        <v>1</v>
      </c>
      <c r="P1418">
        <f>COUNTIF(Orders!$H:$H,UPPER(SUBSTITUTE(TRIM(C1418),"-","")))</f>
        <v>1</v>
      </c>
      <c r="R1418" t="str">
        <f t="shared" si="265"/>
        <v>Matched Order Reference</v>
      </c>
      <c r="S1418">
        <f t="shared" si="266"/>
        <v>1</v>
      </c>
      <c r="V1418" cm="1">
        <f t="array" ref="V1418">IF(E1418&lt;&gt;"CAPTURE",0,SUMPRODUCT((MDR_Rates!$A$2:$A$10=F1418)*(G1418&gt;MDR_Rates!$B$2:$B$10)*((MDR_Rates!$C$2:$C$10="")+(G1418&lt;=MDR_Rates!$C$2:$C$10))*MDR_Rates!$D$2:$D$10))</f>
        <v>0</v>
      </c>
      <c r="W1418">
        <f t="shared" si="267"/>
        <v>0</v>
      </c>
      <c r="X1418">
        <f t="shared" si="268"/>
        <v>0</v>
      </c>
      <c r="Y1418">
        <f t="shared" si="269"/>
        <v>0</v>
      </c>
      <c r="Z1418">
        <f t="shared" si="270"/>
        <v>0</v>
      </c>
      <c r="AG1418" t="str">
        <f t="shared" si="271"/>
        <v/>
      </c>
      <c r="AI1418" t="str">
        <f t="shared" si="272"/>
        <v/>
      </c>
      <c r="AJ1418" t="str">
        <f t="shared" si="273"/>
        <v/>
      </c>
      <c r="AK1418" t="str">
        <f t="shared" si="274"/>
        <v>ORD26003976</v>
      </c>
      <c r="AL1418">
        <f>IF(E1418&lt;&gt;"CAPTURE","",COUNTIF(Orders!$H:$H,AK1418))</f>
        <v>1</v>
      </c>
      <c r="AP1418" t="str">
        <f t="shared" si="275"/>
        <v>Matched to Order</v>
      </c>
      <c r="AQ1418">
        <f>IF(COUNTIF($A$2:A1418,A1418)=1,1,0)</f>
        <v>1</v>
      </c>
    </row>
    <row r="1419" spans="1:43" x14ac:dyDescent="0.3">
      <c r="A1419" t="s">
        <v>13478</v>
      </c>
      <c r="C1419" t="s">
        <v>7916</v>
      </c>
      <c r="D1419" s="1">
        <v>46273</v>
      </c>
      <c r="E1419" t="s">
        <v>11819</v>
      </c>
      <c r="F1419" t="s">
        <v>17</v>
      </c>
      <c r="G1419">
        <v>4999</v>
      </c>
      <c r="H1419">
        <v>79.98</v>
      </c>
      <c r="I1419">
        <v>14.4</v>
      </c>
      <c r="J1419">
        <v>4904.62</v>
      </c>
      <c r="K1419" s="1">
        <v>46275</v>
      </c>
      <c r="L1419" t="s">
        <v>13320</v>
      </c>
      <c r="M1419">
        <f t="shared" si="264"/>
        <v>1</v>
      </c>
      <c r="N1419">
        <f>COUNTIF(Orders!$A:$A,C1419)</f>
        <v>1</v>
      </c>
      <c r="P1419">
        <f>COUNTIF(Orders!$H:$H,UPPER(SUBSTITUTE(TRIM(C1419),"-","")))</f>
        <v>1</v>
      </c>
      <c r="R1419" t="str">
        <f t="shared" si="265"/>
        <v>Matched Order Reference</v>
      </c>
      <c r="S1419">
        <f t="shared" si="266"/>
        <v>1</v>
      </c>
      <c r="V1419" cm="1">
        <f t="array" ref="V1419">IF(E1419&lt;&gt;"CAPTURE",0,SUMPRODUCT((MDR_Rates!$A$2:$A$10=F1419)*(G1419&gt;MDR_Rates!$B$2:$B$10)*((MDR_Rates!$C$2:$C$10="")+(G1419&lt;=MDR_Rates!$C$2:$C$10))*MDR_Rates!$D$2:$D$10))</f>
        <v>1.6</v>
      </c>
      <c r="W1419">
        <f t="shared" si="267"/>
        <v>79.98</v>
      </c>
      <c r="X1419">
        <f t="shared" si="268"/>
        <v>14.4</v>
      </c>
      <c r="Y1419">
        <f t="shared" si="269"/>
        <v>0</v>
      </c>
      <c r="Z1419">
        <f t="shared" si="270"/>
        <v>0</v>
      </c>
      <c r="AG1419" t="str">
        <f t="shared" si="271"/>
        <v/>
      </c>
      <c r="AI1419" t="str">
        <f t="shared" si="272"/>
        <v/>
      </c>
      <c r="AJ1419" t="str">
        <f t="shared" si="273"/>
        <v/>
      </c>
      <c r="AK1419" t="str">
        <f t="shared" si="274"/>
        <v>ORD26003989</v>
      </c>
      <c r="AL1419">
        <f>IF(E1419&lt;&gt;"CAPTURE","",COUNTIF(Orders!$H:$H,AK1419))</f>
        <v>1</v>
      </c>
      <c r="AP1419" t="str">
        <f t="shared" si="275"/>
        <v>Matched to Order</v>
      </c>
      <c r="AQ1419">
        <f>IF(COUNTIF($A$2:A1419,A1419)=1,1,0)</f>
        <v>1</v>
      </c>
    </row>
    <row r="1420" spans="1:43" x14ac:dyDescent="0.3">
      <c r="A1420" t="s">
        <v>13479</v>
      </c>
      <c r="C1420" t="s">
        <v>8005</v>
      </c>
      <c r="D1420" s="1">
        <v>46273</v>
      </c>
      <c r="E1420" t="s">
        <v>11819</v>
      </c>
      <c r="F1420" t="s">
        <v>44</v>
      </c>
      <c r="G1420">
        <v>5798</v>
      </c>
      <c r="H1420">
        <v>98.57</v>
      </c>
      <c r="I1420">
        <v>17.739999999999998</v>
      </c>
      <c r="J1420">
        <v>5681.69</v>
      </c>
      <c r="K1420" s="1">
        <v>46275</v>
      </c>
      <c r="L1420" t="s">
        <v>13320</v>
      </c>
      <c r="M1420">
        <f t="shared" si="264"/>
        <v>1</v>
      </c>
      <c r="N1420">
        <f>COUNTIF(Orders!$A:$A,C1420)</f>
        <v>1</v>
      </c>
      <c r="P1420">
        <f>COUNTIF(Orders!$H:$H,UPPER(SUBSTITUTE(TRIM(C1420),"-","")))</f>
        <v>1</v>
      </c>
      <c r="R1420" t="str">
        <f t="shared" si="265"/>
        <v>Matched Order Reference</v>
      </c>
      <c r="S1420">
        <f t="shared" si="266"/>
        <v>1</v>
      </c>
      <c r="V1420" cm="1">
        <f t="array" ref="V1420">IF(E1420&lt;&gt;"CAPTURE",0,SUMPRODUCT((MDR_Rates!$A$2:$A$10=F1420)*(G1420&gt;MDR_Rates!$B$2:$B$10)*((MDR_Rates!$C$2:$C$10="")+(G1420&lt;=MDR_Rates!$C$2:$C$10))*MDR_Rates!$D$2:$D$10))</f>
        <v>1.7</v>
      </c>
      <c r="W1420">
        <f t="shared" si="267"/>
        <v>98.57</v>
      </c>
      <c r="X1420">
        <f t="shared" si="268"/>
        <v>17.739999999999998</v>
      </c>
      <c r="Y1420">
        <f t="shared" si="269"/>
        <v>0</v>
      </c>
      <c r="Z1420">
        <f t="shared" si="270"/>
        <v>0</v>
      </c>
      <c r="AG1420" t="str">
        <f t="shared" si="271"/>
        <v/>
      </c>
      <c r="AI1420" t="str">
        <f t="shared" si="272"/>
        <v/>
      </c>
      <c r="AJ1420" t="str">
        <f t="shared" si="273"/>
        <v/>
      </c>
      <c r="AK1420" t="str">
        <f t="shared" si="274"/>
        <v>ORD26004035</v>
      </c>
      <c r="AL1420">
        <f>IF(E1420&lt;&gt;"CAPTURE","",COUNTIF(Orders!$H:$H,AK1420))</f>
        <v>1</v>
      </c>
      <c r="AP1420" t="str">
        <f t="shared" si="275"/>
        <v>Matched to Order</v>
      </c>
      <c r="AQ1420">
        <f>IF(COUNTIF($A$2:A1420,A1420)=1,1,0)</f>
        <v>1</v>
      </c>
    </row>
    <row r="1421" spans="1:43" x14ac:dyDescent="0.3">
      <c r="A1421" t="s">
        <v>13480</v>
      </c>
      <c r="C1421" t="s">
        <v>8049</v>
      </c>
      <c r="D1421" s="1">
        <v>46273</v>
      </c>
      <c r="E1421" t="s">
        <v>11819</v>
      </c>
      <c r="F1421" t="s">
        <v>9</v>
      </c>
      <c r="G1421">
        <v>3998</v>
      </c>
      <c r="H1421">
        <v>11.99</v>
      </c>
      <c r="I1421">
        <v>2.16</v>
      </c>
      <c r="J1421">
        <v>3983.85</v>
      </c>
      <c r="K1421" s="1">
        <v>46275</v>
      </c>
      <c r="L1421" t="s">
        <v>13320</v>
      </c>
      <c r="M1421">
        <f t="shared" si="264"/>
        <v>1</v>
      </c>
      <c r="N1421">
        <f>COUNTIF(Orders!$A:$A,C1421)</f>
        <v>1</v>
      </c>
      <c r="P1421">
        <f>COUNTIF(Orders!$H:$H,UPPER(SUBSTITUTE(TRIM(C1421),"-","")))</f>
        <v>1</v>
      </c>
      <c r="R1421" t="str">
        <f t="shared" si="265"/>
        <v>Matched Order Reference</v>
      </c>
      <c r="S1421">
        <f t="shared" si="266"/>
        <v>1</v>
      </c>
      <c r="V1421" cm="1">
        <f t="array" ref="V1421">IF(E1421&lt;&gt;"CAPTURE",0,SUMPRODUCT((MDR_Rates!$A$2:$A$10=F1421)*(G1421&gt;MDR_Rates!$B$2:$B$10)*((MDR_Rates!$C$2:$C$10="")+(G1421&lt;=MDR_Rates!$C$2:$C$10))*MDR_Rates!$D$2:$D$10))</f>
        <v>0.3</v>
      </c>
      <c r="W1421">
        <f t="shared" si="267"/>
        <v>11.99</v>
      </c>
      <c r="X1421">
        <f t="shared" si="268"/>
        <v>2.16</v>
      </c>
      <c r="Y1421">
        <f t="shared" si="269"/>
        <v>0</v>
      </c>
      <c r="Z1421">
        <f t="shared" si="270"/>
        <v>0</v>
      </c>
      <c r="AG1421" t="str">
        <f t="shared" si="271"/>
        <v/>
      </c>
      <c r="AI1421" t="str">
        <f t="shared" si="272"/>
        <v/>
      </c>
      <c r="AJ1421" t="str">
        <f t="shared" si="273"/>
        <v/>
      </c>
      <c r="AK1421" t="str">
        <f t="shared" si="274"/>
        <v>ORD26004058</v>
      </c>
      <c r="AL1421">
        <f>IF(E1421&lt;&gt;"CAPTURE","",COUNTIF(Orders!$H:$H,AK1421))</f>
        <v>1</v>
      </c>
      <c r="AP1421" t="str">
        <f t="shared" si="275"/>
        <v>Matched to Order</v>
      </c>
      <c r="AQ1421">
        <f>IF(COUNTIF($A$2:A1421,A1421)=1,1,0)</f>
        <v>1</v>
      </c>
    </row>
    <row r="1422" spans="1:43" x14ac:dyDescent="0.3">
      <c r="A1422" t="s">
        <v>13481</v>
      </c>
      <c r="C1422" t="s">
        <v>8057</v>
      </c>
      <c r="D1422" s="1">
        <v>46273</v>
      </c>
      <c r="E1422" t="s">
        <v>11819</v>
      </c>
      <c r="F1422" t="s">
        <v>9</v>
      </c>
      <c r="G1422">
        <v>799</v>
      </c>
      <c r="H1422">
        <v>0</v>
      </c>
      <c r="I1422">
        <v>0</v>
      </c>
      <c r="J1422">
        <v>799</v>
      </c>
      <c r="K1422" s="1">
        <v>46275</v>
      </c>
      <c r="L1422" t="s">
        <v>13320</v>
      </c>
      <c r="M1422">
        <f t="shared" si="264"/>
        <v>1</v>
      </c>
      <c r="N1422">
        <f>COUNTIF(Orders!$A:$A,C1422)</f>
        <v>1</v>
      </c>
      <c r="P1422">
        <f>COUNTIF(Orders!$H:$H,UPPER(SUBSTITUTE(TRIM(C1422),"-","")))</f>
        <v>1</v>
      </c>
      <c r="R1422" t="str">
        <f t="shared" si="265"/>
        <v>Matched Order Reference</v>
      </c>
      <c r="S1422">
        <f t="shared" si="266"/>
        <v>1</v>
      </c>
      <c r="V1422" cm="1">
        <f t="array" ref="V1422">IF(E1422&lt;&gt;"CAPTURE",0,SUMPRODUCT((MDR_Rates!$A$2:$A$10=F1422)*(G1422&gt;MDR_Rates!$B$2:$B$10)*((MDR_Rates!$C$2:$C$10="")+(G1422&lt;=MDR_Rates!$C$2:$C$10))*MDR_Rates!$D$2:$D$10))</f>
        <v>0</v>
      </c>
      <c r="W1422">
        <f t="shared" si="267"/>
        <v>0</v>
      </c>
      <c r="X1422">
        <f t="shared" si="268"/>
        <v>0</v>
      </c>
      <c r="Y1422">
        <f t="shared" si="269"/>
        <v>0</v>
      </c>
      <c r="Z1422">
        <f t="shared" si="270"/>
        <v>0</v>
      </c>
      <c r="AG1422" t="str">
        <f t="shared" si="271"/>
        <v/>
      </c>
      <c r="AI1422" t="str">
        <f t="shared" si="272"/>
        <v/>
      </c>
      <c r="AJ1422" t="str">
        <f t="shared" si="273"/>
        <v/>
      </c>
      <c r="AK1422" t="str">
        <f t="shared" si="274"/>
        <v>ORD26004062</v>
      </c>
      <c r="AL1422">
        <f>IF(E1422&lt;&gt;"CAPTURE","",COUNTIF(Orders!$H:$H,AK1422))</f>
        <v>1</v>
      </c>
      <c r="AP1422" t="str">
        <f t="shared" si="275"/>
        <v>Matched to Order</v>
      </c>
      <c r="AQ1422">
        <f>IF(COUNTIF($A$2:A1422,A1422)=1,1,0)</f>
        <v>1</v>
      </c>
    </row>
    <row r="1423" spans="1:43" x14ac:dyDescent="0.3">
      <c r="A1423" t="s">
        <v>13482</v>
      </c>
      <c r="C1423" t="s">
        <v>8183</v>
      </c>
      <c r="D1423" s="1">
        <v>46273</v>
      </c>
      <c r="E1423" t="s">
        <v>11819</v>
      </c>
      <c r="F1423" t="s">
        <v>17</v>
      </c>
      <c r="G1423">
        <v>599</v>
      </c>
      <c r="H1423">
        <v>10.78</v>
      </c>
      <c r="I1423">
        <v>1.94</v>
      </c>
      <c r="J1423">
        <v>586.28</v>
      </c>
      <c r="K1423" s="1">
        <v>46275</v>
      </c>
      <c r="L1423" t="s">
        <v>13320</v>
      </c>
      <c r="M1423">
        <f t="shared" si="264"/>
        <v>1</v>
      </c>
      <c r="N1423">
        <f>COUNTIF(Orders!$A:$A,C1423)</f>
        <v>1</v>
      </c>
      <c r="P1423">
        <f>COUNTIF(Orders!$H:$H,UPPER(SUBSTITUTE(TRIM(C1423),"-","")))</f>
        <v>1</v>
      </c>
      <c r="R1423" t="str">
        <f t="shared" si="265"/>
        <v>Matched Order Reference</v>
      </c>
      <c r="S1423">
        <f t="shared" si="266"/>
        <v>1</v>
      </c>
      <c r="V1423" cm="1">
        <f t="array" ref="V1423">IF(E1423&lt;&gt;"CAPTURE",0,SUMPRODUCT((MDR_Rates!$A$2:$A$10=F1423)*(G1423&gt;MDR_Rates!$B$2:$B$10)*((MDR_Rates!$C$2:$C$10="")+(G1423&lt;=MDR_Rates!$C$2:$C$10))*MDR_Rates!$D$2:$D$10))</f>
        <v>1.8</v>
      </c>
      <c r="W1423">
        <f t="shared" si="267"/>
        <v>10.78</v>
      </c>
      <c r="X1423">
        <f t="shared" si="268"/>
        <v>1.94</v>
      </c>
      <c r="Y1423">
        <f t="shared" si="269"/>
        <v>0</v>
      </c>
      <c r="Z1423">
        <f t="shared" si="270"/>
        <v>0</v>
      </c>
      <c r="AG1423" t="str">
        <f t="shared" si="271"/>
        <v/>
      </c>
      <c r="AI1423" t="str">
        <f t="shared" si="272"/>
        <v/>
      </c>
      <c r="AJ1423" t="str">
        <f t="shared" si="273"/>
        <v/>
      </c>
      <c r="AK1423" t="str">
        <f t="shared" si="274"/>
        <v>ORD26004127</v>
      </c>
      <c r="AL1423">
        <f>IF(E1423&lt;&gt;"CAPTURE","",COUNTIF(Orders!$H:$H,AK1423))</f>
        <v>1</v>
      </c>
      <c r="AP1423" t="str">
        <f t="shared" si="275"/>
        <v>Matched to Order</v>
      </c>
      <c r="AQ1423">
        <f>IF(COUNTIF($A$2:A1423,A1423)=1,1,0)</f>
        <v>1</v>
      </c>
    </row>
    <row r="1424" spans="1:43" x14ac:dyDescent="0.3">
      <c r="A1424" t="s">
        <v>13483</v>
      </c>
      <c r="C1424" t="s">
        <v>13484</v>
      </c>
      <c r="D1424" s="1">
        <v>46273</v>
      </c>
      <c r="E1424" t="s">
        <v>11819</v>
      </c>
      <c r="F1424" t="s">
        <v>17</v>
      </c>
      <c r="G1424">
        <v>2499</v>
      </c>
      <c r="H1424">
        <v>39.979999999999997</v>
      </c>
      <c r="I1424">
        <v>7.2</v>
      </c>
      <c r="J1424">
        <v>2451.8200000000002</v>
      </c>
      <c r="K1424" s="1">
        <v>46275</v>
      </c>
      <c r="L1424" t="s">
        <v>13320</v>
      </c>
      <c r="M1424">
        <f t="shared" si="264"/>
        <v>1</v>
      </c>
      <c r="N1424">
        <f>COUNTIF(Orders!$A:$A,C1424)</f>
        <v>1</v>
      </c>
      <c r="P1424">
        <f>COUNTIF(Orders!$H:$H,UPPER(SUBSTITUTE(TRIM(C1424),"-","")))</f>
        <v>1</v>
      </c>
      <c r="R1424" t="str">
        <f t="shared" si="265"/>
        <v>Matched Order Reference</v>
      </c>
      <c r="S1424">
        <f t="shared" si="266"/>
        <v>1</v>
      </c>
      <c r="V1424" cm="1">
        <f t="array" ref="V1424">IF(E1424&lt;&gt;"CAPTURE",0,SUMPRODUCT((MDR_Rates!$A$2:$A$10=F1424)*(G1424&gt;MDR_Rates!$B$2:$B$10)*((MDR_Rates!$C$2:$C$10="")+(G1424&lt;=MDR_Rates!$C$2:$C$10))*MDR_Rates!$D$2:$D$10))</f>
        <v>1.6</v>
      </c>
      <c r="W1424">
        <f t="shared" si="267"/>
        <v>39.979999999999997</v>
      </c>
      <c r="X1424">
        <f t="shared" si="268"/>
        <v>7.2</v>
      </c>
      <c r="Y1424">
        <f t="shared" si="269"/>
        <v>0</v>
      </c>
      <c r="Z1424">
        <f t="shared" si="270"/>
        <v>0</v>
      </c>
      <c r="AG1424" t="str">
        <f t="shared" si="271"/>
        <v/>
      </c>
      <c r="AI1424" t="str">
        <f t="shared" si="272"/>
        <v/>
      </c>
      <c r="AJ1424" t="str">
        <f t="shared" si="273"/>
        <v/>
      </c>
      <c r="AK1424" t="str">
        <f t="shared" si="274"/>
        <v>ORD26004129</v>
      </c>
      <c r="AL1424">
        <f>IF(E1424&lt;&gt;"CAPTURE","",COUNTIF(Orders!$H:$H,AK1424))</f>
        <v>1</v>
      </c>
      <c r="AP1424" t="str">
        <f t="shared" si="275"/>
        <v>Matched to Order</v>
      </c>
      <c r="AQ1424">
        <f>IF(COUNTIF($A$2:A1424,A1424)=1,1,0)</f>
        <v>1</v>
      </c>
    </row>
    <row r="1425" spans="1:43" x14ac:dyDescent="0.3">
      <c r="A1425" t="s">
        <v>13485</v>
      </c>
      <c r="C1425" t="s">
        <v>8246</v>
      </c>
      <c r="D1425" s="1">
        <v>46273</v>
      </c>
      <c r="E1425" t="s">
        <v>11819</v>
      </c>
      <c r="F1425" t="s">
        <v>9</v>
      </c>
      <c r="G1425">
        <v>6097</v>
      </c>
      <c r="H1425">
        <v>18.29</v>
      </c>
      <c r="I1425">
        <v>3.29</v>
      </c>
      <c r="J1425">
        <v>6075.42</v>
      </c>
      <c r="K1425" s="1">
        <v>46275</v>
      </c>
      <c r="L1425" t="s">
        <v>13320</v>
      </c>
      <c r="M1425">
        <f t="shared" si="264"/>
        <v>1</v>
      </c>
      <c r="N1425">
        <f>COUNTIF(Orders!$A:$A,C1425)</f>
        <v>1</v>
      </c>
      <c r="P1425">
        <f>COUNTIF(Orders!$H:$H,UPPER(SUBSTITUTE(TRIM(C1425),"-","")))</f>
        <v>1</v>
      </c>
      <c r="R1425" t="str">
        <f t="shared" si="265"/>
        <v>Matched Order Reference</v>
      </c>
      <c r="S1425">
        <f t="shared" si="266"/>
        <v>1</v>
      </c>
      <c r="V1425" cm="1">
        <f t="array" ref="V1425">IF(E1425&lt;&gt;"CAPTURE",0,SUMPRODUCT((MDR_Rates!$A$2:$A$10=F1425)*(G1425&gt;MDR_Rates!$B$2:$B$10)*((MDR_Rates!$C$2:$C$10="")+(G1425&lt;=MDR_Rates!$C$2:$C$10))*MDR_Rates!$D$2:$D$10))</f>
        <v>0.3</v>
      </c>
      <c r="W1425">
        <f t="shared" si="267"/>
        <v>18.29</v>
      </c>
      <c r="X1425">
        <f t="shared" si="268"/>
        <v>3.29</v>
      </c>
      <c r="Y1425">
        <f t="shared" si="269"/>
        <v>0</v>
      </c>
      <c r="Z1425">
        <f t="shared" si="270"/>
        <v>0</v>
      </c>
      <c r="AG1425" t="str">
        <f t="shared" si="271"/>
        <v/>
      </c>
      <c r="AI1425" t="str">
        <f t="shared" si="272"/>
        <v/>
      </c>
      <c r="AJ1425" t="str">
        <f t="shared" si="273"/>
        <v/>
      </c>
      <c r="AK1425" t="str">
        <f t="shared" si="274"/>
        <v>ORD26004160</v>
      </c>
      <c r="AL1425">
        <f>IF(E1425&lt;&gt;"CAPTURE","",COUNTIF(Orders!$H:$H,AK1425))</f>
        <v>1</v>
      </c>
      <c r="AP1425" t="str">
        <f t="shared" si="275"/>
        <v>Matched to Order</v>
      </c>
      <c r="AQ1425">
        <f>IF(COUNTIF($A$2:A1425,A1425)=1,1,0)</f>
        <v>1</v>
      </c>
    </row>
    <row r="1426" spans="1:43" x14ac:dyDescent="0.3">
      <c r="A1426" t="s">
        <v>13486</v>
      </c>
      <c r="C1426" t="s">
        <v>8334</v>
      </c>
      <c r="D1426" s="1">
        <v>46273</v>
      </c>
      <c r="E1426" t="s">
        <v>11819</v>
      </c>
      <c r="F1426" t="s">
        <v>9</v>
      </c>
      <c r="G1426">
        <v>2999</v>
      </c>
      <c r="H1426">
        <v>9</v>
      </c>
      <c r="I1426">
        <v>1.62</v>
      </c>
      <c r="J1426">
        <v>2988.38</v>
      </c>
      <c r="K1426" s="1">
        <v>46275</v>
      </c>
      <c r="L1426" t="s">
        <v>13320</v>
      </c>
      <c r="M1426">
        <f t="shared" si="264"/>
        <v>1</v>
      </c>
      <c r="N1426">
        <f>COUNTIF(Orders!$A:$A,C1426)</f>
        <v>1</v>
      </c>
      <c r="P1426">
        <f>COUNTIF(Orders!$H:$H,UPPER(SUBSTITUTE(TRIM(C1426),"-","")))</f>
        <v>1</v>
      </c>
      <c r="R1426" t="str">
        <f t="shared" si="265"/>
        <v>Matched Order Reference</v>
      </c>
      <c r="S1426">
        <f t="shared" si="266"/>
        <v>1</v>
      </c>
      <c r="V1426" cm="1">
        <f t="array" ref="V1426">IF(E1426&lt;&gt;"CAPTURE",0,SUMPRODUCT((MDR_Rates!$A$2:$A$10=F1426)*(G1426&gt;MDR_Rates!$B$2:$B$10)*((MDR_Rates!$C$2:$C$10="")+(G1426&lt;=MDR_Rates!$C$2:$C$10))*MDR_Rates!$D$2:$D$10))</f>
        <v>0.3</v>
      </c>
      <c r="W1426">
        <f t="shared" si="267"/>
        <v>9</v>
      </c>
      <c r="X1426">
        <f t="shared" si="268"/>
        <v>1.62</v>
      </c>
      <c r="Y1426">
        <f t="shared" si="269"/>
        <v>0</v>
      </c>
      <c r="Z1426">
        <f t="shared" si="270"/>
        <v>0</v>
      </c>
      <c r="AG1426" t="str">
        <f t="shared" si="271"/>
        <v/>
      </c>
      <c r="AI1426" t="str">
        <f t="shared" si="272"/>
        <v/>
      </c>
      <c r="AJ1426" t="str">
        <f t="shared" si="273"/>
        <v/>
      </c>
      <c r="AK1426" t="str">
        <f t="shared" si="274"/>
        <v>ORD26004205</v>
      </c>
      <c r="AL1426">
        <f>IF(E1426&lt;&gt;"CAPTURE","",COUNTIF(Orders!$H:$H,AK1426))</f>
        <v>1</v>
      </c>
      <c r="AP1426" t="str">
        <f t="shared" si="275"/>
        <v>Matched to Order</v>
      </c>
      <c r="AQ1426">
        <f>IF(COUNTIF($A$2:A1426,A1426)=1,1,0)</f>
        <v>1</v>
      </c>
    </row>
    <row r="1427" spans="1:43" x14ac:dyDescent="0.3">
      <c r="A1427" t="s">
        <v>13487</v>
      </c>
      <c r="C1427" t="s">
        <v>8472</v>
      </c>
      <c r="D1427" s="1">
        <v>46273</v>
      </c>
      <c r="E1427" t="s">
        <v>11819</v>
      </c>
      <c r="F1427" t="s">
        <v>17</v>
      </c>
      <c r="G1427">
        <v>8298</v>
      </c>
      <c r="H1427">
        <v>132.77000000000001</v>
      </c>
      <c r="I1427">
        <v>23.9</v>
      </c>
      <c r="J1427">
        <v>8141.33</v>
      </c>
      <c r="K1427" s="1">
        <v>46275</v>
      </c>
      <c r="L1427" t="s">
        <v>13320</v>
      </c>
      <c r="M1427">
        <f t="shared" si="264"/>
        <v>1</v>
      </c>
      <c r="N1427">
        <f>COUNTIF(Orders!$A:$A,C1427)</f>
        <v>1</v>
      </c>
      <c r="P1427">
        <f>COUNTIF(Orders!$H:$H,UPPER(SUBSTITUTE(TRIM(C1427),"-","")))</f>
        <v>1</v>
      </c>
      <c r="R1427" t="str">
        <f t="shared" si="265"/>
        <v>Matched Order Reference</v>
      </c>
      <c r="S1427">
        <f t="shared" si="266"/>
        <v>1</v>
      </c>
      <c r="V1427" cm="1">
        <f t="array" ref="V1427">IF(E1427&lt;&gt;"CAPTURE",0,SUMPRODUCT((MDR_Rates!$A$2:$A$10=F1427)*(G1427&gt;MDR_Rates!$B$2:$B$10)*((MDR_Rates!$C$2:$C$10="")+(G1427&lt;=MDR_Rates!$C$2:$C$10))*MDR_Rates!$D$2:$D$10))</f>
        <v>1.6</v>
      </c>
      <c r="W1427">
        <f t="shared" si="267"/>
        <v>132.77000000000001</v>
      </c>
      <c r="X1427">
        <f t="shared" si="268"/>
        <v>23.9</v>
      </c>
      <c r="Y1427">
        <f t="shared" si="269"/>
        <v>0</v>
      </c>
      <c r="Z1427">
        <f t="shared" si="270"/>
        <v>0</v>
      </c>
      <c r="AG1427" t="str">
        <f t="shared" si="271"/>
        <v/>
      </c>
      <c r="AI1427" t="str">
        <f t="shared" si="272"/>
        <v/>
      </c>
      <c r="AJ1427" t="str">
        <f t="shared" si="273"/>
        <v/>
      </c>
      <c r="AK1427" t="str">
        <f t="shared" si="274"/>
        <v>ORD26004276</v>
      </c>
      <c r="AL1427">
        <f>IF(E1427&lt;&gt;"CAPTURE","",COUNTIF(Orders!$H:$H,AK1427))</f>
        <v>1</v>
      </c>
      <c r="AP1427" t="str">
        <f t="shared" si="275"/>
        <v>Matched to Order</v>
      </c>
      <c r="AQ1427">
        <f>IF(COUNTIF($A$2:A1427,A1427)=1,1,0)</f>
        <v>1</v>
      </c>
    </row>
    <row r="1428" spans="1:43" x14ac:dyDescent="0.3">
      <c r="A1428" t="s">
        <v>13488</v>
      </c>
      <c r="C1428" t="s">
        <v>8492</v>
      </c>
      <c r="D1428" s="1">
        <v>46273</v>
      </c>
      <c r="E1428" t="s">
        <v>11819</v>
      </c>
      <c r="F1428" t="s">
        <v>9</v>
      </c>
      <c r="G1428">
        <v>4998</v>
      </c>
      <c r="H1428">
        <v>14.99</v>
      </c>
      <c r="I1428">
        <v>2.7</v>
      </c>
      <c r="J1428">
        <v>4980.3100000000004</v>
      </c>
      <c r="K1428" s="1">
        <v>46275</v>
      </c>
      <c r="L1428" t="s">
        <v>13320</v>
      </c>
      <c r="M1428">
        <f t="shared" si="264"/>
        <v>1</v>
      </c>
      <c r="N1428">
        <f>COUNTIF(Orders!$A:$A,C1428)</f>
        <v>1</v>
      </c>
      <c r="P1428">
        <f>COUNTIF(Orders!$H:$H,UPPER(SUBSTITUTE(TRIM(C1428),"-","")))</f>
        <v>1</v>
      </c>
      <c r="R1428" t="str">
        <f t="shared" si="265"/>
        <v>Matched Order Reference</v>
      </c>
      <c r="S1428">
        <f t="shared" si="266"/>
        <v>1</v>
      </c>
      <c r="V1428" cm="1">
        <f t="array" ref="V1428">IF(E1428&lt;&gt;"CAPTURE",0,SUMPRODUCT((MDR_Rates!$A$2:$A$10=F1428)*(G1428&gt;MDR_Rates!$B$2:$B$10)*((MDR_Rates!$C$2:$C$10="")+(G1428&lt;=MDR_Rates!$C$2:$C$10))*MDR_Rates!$D$2:$D$10))</f>
        <v>0.3</v>
      </c>
      <c r="W1428">
        <f t="shared" si="267"/>
        <v>14.99</v>
      </c>
      <c r="X1428">
        <f t="shared" si="268"/>
        <v>2.7</v>
      </c>
      <c r="Y1428">
        <f t="shared" si="269"/>
        <v>0</v>
      </c>
      <c r="Z1428">
        <f t="shared" si="270"/>
        <v>0</v>
      </c>
      <c r="AG1428" t="str">
        <f t="shared" si="271"/>
        <v/>
      </c>
      <c r="AI1428" t="str">
        <f t="shared" si="272"/>
        <v/>
      </c>
      <c r="AJ1428" t="str">
        <f t="shared" si="273"/>
        <v/>
      </c>
      <c r="AK1428" t="str">
        <f t="shared" si="274"/>
        <v>ORD26004286</v>
      </c>
      <c r="AL1428">
        <f>IF(E1428&lt;&gt;"CAPTURE","",COUNTIF(Orders!$H:$H,AK1428))</f>
        <v>1</v>
      </c>
      <c r="AP1428" t="str">
        <f t="shared" si="275"/>
        <v>Matched to Order</v>
      </c>
      <c r="AQ1428">
        <f>IF(COUNTIF($A$2:A1428,A1428)=1,1,0)</f>
        <v>1</v>
      </c>
    </row>
    <row r="1429" spans="1:43" x14ac:dyDescent="0.3">
      <c r="A1429" t="s">
        <v>13489</v>
      </c>
      <c r="C1429" t="s">
        <v>8498</v>
      </c>
      <c r="D1429" s="1">
        <v>46273</v>
      </c>
      <c r="E1429" t="s">
        <v>11819</v>
      </c>
      <c r="F1429" t="s">
        <v>9</v>
      </c>
      <c r="G1429">
        <v>999</v>
      </c>
      <c r="H1429">
        <v>0</v>
      </c>
      <c r="I1429">
        <v>0</v>
      </c>
      <c r="J1429">
        <v>999</v>
      </c>
      <c r="K1429" s="1">
        <v>46275</v>
      </c>
      <c r="L1429" t="s">
        <v>13320</v>
      </c>
      <c r="M1429">
        <f t="shared" si="264"/>
        <v>1</v>
      </c>
      <c r="N1429">
        <f>COUNTIF(Orders!$A:$A,C1429)</f>
        <v>1</v>
      </c>
      <c r="P1429">
        <f>COUNTIF(Orders!$H:$H,UPPER(SUBSTITUTE(TRIM(C1429),"-","")))</f>
        <v>1</v>
      </c>
      <c r="R1429" t="str">
        <f t="shared" si="265"/>
        <v>Matched Order Reference</v>
      </c>
      <c r="S1429">
        <f t="shared" si="266"/>
        <v>1</v>
      </c>
      <c r="V1429" cm="1">
        <f t="array" ref="V1429">IF(E1429&lt;&gt;"CAPTURE",0,SUMPRODUCT((MDR_Rates!$A$2:$A$10=F1429)*(G1429&gt;MDR_Rates!$B$2:$B$10)*((MDR_Rates!$C$2:$C$10="")+(G1429&lt;=MDR_Rates!$C$2:$C$10))*MDR_Rates!$D$2:$D$10))</f>
        <v>0</v>
      </c>
      <c r="W1429">
        <f t="shared" si="267"/>
        <v>0</v>
      </c>
      <c r="X1429">
        <f t="shared" si="268"/>
        <v>0</v>
      </c>
      <c r="Y1429">
        <f t="shared" si="269"/>
        <v>0</v>
      </c>
      <c r="Z1429">
        <f t="shared" si="270"/>
        <v>0</v>
      </c>
      <c r="AG1429" t="str">
        <f t="shared" si="271"/>
        <v/>
      </c>
      <c r="AI1429" t="str">
        <f t="shared" si="272"/>
        <v/>
      </c>
      <c r="AJ1429" t="str">
        <f t="shared" si="273"/>
        <v/>
      </c>
      <c r="AK1429" t="str">
        <f t="shared" si="274"/>
        <v>ORD26004289</v>
      </c>
      <c r="AL1429">
        <f>IF(E1429&lt;&gt;"CAPTURE","",COUNTIF(Orders!$H:$H,AK1429))</f>
        <v>1</v>
      </c>
      <c r="AP1429" t="str">
        <f t="shared" si="275"/>
        <v>Matched to Order</v>
      </c>
      <c r="AQ1429">
        <f>IF(COUNTIF($A$2:A1429,A1429)=1,1,0)</f>
        <v>1</v>
      </c>
    </row>
    <row r="1430" spans="1:43" x14ac:dyDescent="0.3">
      <c r="A1430" t="s">
        <v>13490</v>
      </c>
      <c r="C1430" t="s">
        <v>13491</v>
      </c>
      <c r="D1430" s="1">
        <v>46273</v>
      </c>
      <c r="E1430" t="s">
        <v>11819</v>
      </c>
      <c r="F1430" t="s">
        <v>17</v>
      </c>
      <c r="G1430">
        <v>4999</v>
      </c>
      <c r="H1430">
        <v>79.98</v>
      </c>
      <c r="I1430">
        <v>14.4</v>
      </c>
      <c r="J1430">
        <v>4904.62</v>
      </c>
      <c r="K1430" s="1">
        <v>46275</v>
      </c>
      <c r="L1430" t="s">
        <v>13320</v>
      </c>
      <c r="M1430">
        <f t="shared" si="264"/>
        <v>1</v>
      </c>
      <c r="N1430">
        <f>COUNTIF(Orders!$A:$A,C1430)</f>
        <v>1</v>
      </c>
      <c r="P1430">
        <f>COUNTIF(Orders!$H:$H,UPPER(SUBSTITUTE(TRIM(C1430),"-","")))</f>
        <v>1</v>
      </c>
      <c r="R1430" t="str">
        <f t="shared" si="265"/>
        <v>Matched Order Reference</v>
      </c>
      <c r="S1430">
        <f t="shared" si="266"/>
        <v>1</v>
      </c>
      <c r="V1430" cm="1">
        <f t="array" ref="V1430">IF(E1430&lt;&gt;"CAPTURE",0,SUMPRODUCT((MDR_Rates!$A$2:$A$10=F1430)*(G1430&gt;MDR_Rates!$B$2:$B$10)*((MDR_Rates!$C$2:$C$10="")+(G1430&lt;=MDR_Rates!$C$2:$C$10))*MDR_Rates!$D$2:$D$10))</f>
        <v>1.6</v>
      </c>
      <c r="W1430">
        <f t="shared" si="267"/>
        <v>79.98</v>
      </c>
      <c r="X1430">
        <f t="shared" si="268"/>
        <v>14.4</v>
      </c>
      <c r="Y1430">
        <f t="shared" si="269"/>
        <v>0</v>
      </c>
      <c r="Z1430">
        <f t="shared" si="270"/>
        <v>0</v>
      </c>
      <c r="AG1430" t="str">
        <f t="shared" si="271"/>
        <v/>
      </c>
      <c r="AI1430" t="str">
        <f t="shared" si="272"/>
        <v/>
      </c>
      <c r="AJ1430" t="str">
        <f t="shared" si="273"/>
        <v/>
      </c>
      <c r="AK1430" t="str">
        <f t="shared" si="274"/>
        <v>ORD26004331</v>
      </c>
      <c r="AL1430">
        <f>IF(E1430&lt;&gt;"CAPTURE","",COUNTIF(Orders!$H:$H,AK1430))</f>
        <v>1</v>
      </c>
      <c r="AP1430" t="str">
        <f t="shared" si="275"/>
        <v>Matched to Order</v>
      </c>
      <c r="AQ1430">
        <f>IF(COUNTIF($A$2:A1430,A1430)=1,1,0)</f>
        <v>1</v>
      </c>
    </row>
    <row r="1431" spans="1:43" x14ac:dyDescent="0.3">
      <c r="A1431" t="s">
        <v>13492</v>
      </c>
      <c r="C1431" t="s">
        <v>8701</v>
      </c>
      <c r="D1431" s="1">
        <v>46273</v>
      </c>
      <c r="E1431" t="s">
        <v>11819</v>
      </c>
      <c r="F1431" t="s">
        <v>9</v>
      </c>
      <c r="G1431">
        <v>1499</v>
      </c>
      <c r="H1431">
        <v>0</v>
      </c>
      <c r="I1431">
        <v>0</v>
      </c>
      <c r="J1431">
        <v>1499</v>
      </c>
      <c r="K1431" s="1">
        <v>46275</v>
      </c>
      <c r="L1431" t="s">
        <v>13320</v>
      </c>
      <c r="M1431">
        <f t="shared" si="264"/>
        <v>1</v>
      </c>
      <c r="N1431">
        <f>COUNTIF(Orders!$A:$A,C1431)</f>
        <v>1</v>
      </c>
      <c r="P1431">
        <f>COUNTIF(Orders!$H:$H,UPPER(SUBSTITUTE(TRIM(C1431),"-","")))</f>
        <v>1</v>
      </c>
      <c r="R1431" t="str">
        <f t="shared" si="265"/>
        <v>Matched Order Reference</v>
      </c>
      <c r="S1431">
        <f t="shared" si="266"/>
        <v>1</v>
      </c>
      <c r="V1431" cm="1">
        <f t="array" ref="V1431">IF(E1431&lt;&gt;"CAPTURE",0,SUMPRODUCT((MDR_Rates!$A$2:$A$10=F1431)*(G1431&gt;MDR_Rates!$B$2:$B$10)*((MDR_Rates!$C$2:$C$10="")+(G1431&lt;=MDR_Rates!$C$2:$C$10))*MDR_Rates!$D$2:$D$10))</f>
        <v>0</v>
      </c>
      <c r="W1431">
        <f t="shared" si="267"/>
        <v>0</v>
      </c>
      <c r="X1431">
        <f t="shared" si="268"/>
        <v>0</v>
      </c>
      <c r="Y1431">
        <f t="shared" si="269"/>
        <v>0</v>
      </c>
      <c r="Z1431">
        <f t="shared" si="270"/>
        <v>0</v>
      </c>
      <c r="AG1431" t="str">
        <f t="shared" si="271"/>
        <v/>
      </c>
      <c r="AI1431" t="str">
        <f t="shared" si="272"/>
        <v/>
      </c>
      <c r="AJ1431" t="str">
        <f t="shared" si="273"/>
        <v/>
      </c>
      <c r="AK1431" t="str">
        <f t="shared" si="274"/>
        <v>ORD26004392</v>
      </c>
      <c r="AL1431">
        <f>IF(E1431&lt;&gt;"CAPTURE","",COUNTIF(Orders!$H:$H,AK1431))</f>
        <v>1</v>
      </c>
      <c r="AP1431" t="str">
        <f t="shared" si="275"/>
        <v>Matched to Order</v>
      </c>
      <c r="AQ1431">
        <f>IF(COUNTIF($A$2:A1431,A1431)=1,1,0)</f>
        <v>1</v>
      </c>
    </row>
    <row r="1432" spans="1:43" x14ac:dyDescent="0.3">
      <c r="A1432" t="s">
        <v>13493</v>
      </c>
      <c r="C1432" t="s">
        <v>13494</v>
      </c>
      <c r="D1432" s="1">
        <v>46273</v>
      </c>
      <c r="E1432" t="s">
        <v>11819</v>
      </c>
      <c r="F1432" t="s">
        <v>9</v>
      </c>
      <c r="G1432">
        <v>6797</v>
      </c>
      <c r="H1432">
        <v>20.39</v>
      </c>
      <c r="I1432">
        <v>3.67</v>
      </c>
      <c r="J1432">
        <v>6772.94</v>
      </c>
      <c r="K1432" s="1">
        <v>46275</v>
      </c>
      <c r="L1432" t="s">
        <v>13320</v>
      </c>
      <c r="M1432">
        <f t="shared" si="264"/>
        <v>1</v>
      </c>
      <c r="N1432">
        <f>COUNTIF(Orders!$A:$A,C1432)</f>
        <v>1</v>
      </c>
      <c r="P1432">
        <f>COUNTIF(Orders!$H:$H,UPPER(SUBSTITUTE(TRIM(C1432),"-","")))</f>
        <v>1</v>
      </c>
      <c r="R1432" t="str">
        <f t="shared" si="265"/>
        <v>Matched Order Reference</v>
      </c>
      <c r="S1432">
        <f t="shared" si="266"/>
        <v>1</v>
      </c>
      <c r="V1432" cm="1">
        <f t="array" ref="V1432">IF(E1432&lt;&gt;"CAPTURE",0,SUMPRODUCT((MDR_Rates!$A$2:$A$10=F1432)*(G1432&gt;MDR_Rates!$B$2:$B$10)*((MDR_Rates!$C$2:$C$10="")+(G1432&lt;=MDR_Rates!$C$2:$C$10))*MDR_Rates!$D$2:$D$10))</f>
        <v>0.3</v>
      </c>
      <c r="W1432">
        <f t="shared" si="267"/>
        <v>20.39</v>
      </c>
      <c r="X1432">
        <f t="shared" si="268"/>
        <v>3.67</v>
      </c>
      <c r="Y1432">
        <f t="shared" si="269"/>
        <v>0</v>
      </c>
      <c r="Z1432">
        <f t="shared" si="270"/>
        <v>0</v>
      </c>
      <c r="AG1432" t="str">
        <f t="shared" si="271"/>
        <v/>
      </c>
      <c r="AI1432" t="str">
        <f t="shared" si="272"/>
        <v/>
      </c>
      <c r="AJ1432" t="str">
        <f t="shared" si="273"/>
        <v/>
      </c>
      <c r="AK1432" t="str">
        <f t="shared" si="274"/>
        <v>ORD26004447</v>
      </c>
      <c r="AL1432">
        <f>IF(E1432&lt;&gt;"CAPTURE","",COUNTIF(Orders!$H:$H,AK1432))</f>
        <v>1</v>
      </c>
      <c r="AP1432" t="str">
        <f t="shared" si="275"/>
        <v>Matched to Order</v>
      </c>
      <c r="AQ1432">
        <f>IF(COUNTIF($A$2:A1432,A1432)=1,1,0)</f>
        <v>1</v>
      </c>
    </row>
    <row r="1433" spans="1:43" x14ac:dyDescent="0.3">
      <c r="A1433" t="s">
        <v>13495</v>
      </c>
      <c r="C1433" t="s">
        <v>8919</v>
      </c>
      <c r="D1433" s="1">
        <v>46273</v>
      </c>
      <c r="E1433" t="s">
        <v>11819</v>
      </c>
      <c r="F1433" t="s">
        <v>44</v>
      </c>
      <c r="G1433">
        <v>1798</v>
      </c>
      <c r="H1433">
        <v>34.159999999999997</v>
      </c>
      <c r="I1433">
        <v>6.15</v>
      </c>
      <c r="J1433">
        <v>1757.69</v>
      </c>
      <c r="K1433" s="1">
        <v>46275</v>
      </c>
      <c r="L1433" t="s">
        <v>13320</v>
      </c>
      <c r="M1433">
        <f t="shared" si="264"/>
        <v>1</v>
      </c>
      <c r="N1433">
        <f>COUNTIF(Orders!$A:$A,C1433)</f>
        <v>1</v>
      </c>
      <c r="P1433">
        <f>COUNTIF(Orders!$H:$H,UPPER(SUBSTITUTE(TRIM(C1433),"-","")))</f>
        <v>1</v>
      </c>
      <c r="R1433" t="str">
        <f t="shared" si="265"/>
        <v>Matched Order Reference</v>
      </c>
      <c r="S1433">
        <f t="shared" si="266"/>
        <v>1</v>
      </c>
      <c r="V1433" cm="1">
        <f t="array" ref="V1433">IF(E1433&lt;&gt;"CAPTURE",0,SUMPRODUCT((MDR_Rates!$A$2:$A$10=F1433)*(G1433&gt;MDR_Rates!$B$2:$B$10)*((MDR_Rates!$C$2:$C$10="")+(G1433&lt;=MDR_Rates!$C$2:$C$10))*MDR_Rates!$D$2:$D$10))</f>
        <v>1.9</v>
      </c>
      <c r="W1433">
        <f t="shared" si="267"/>
        <v>34.159999999999997</v>
      </c>
      <c r="X1433">
        <f t="shared" si="268"/>
        <v>6.15</v>
      </c>
      <c r="Y1433">
        <f t="shared" si="269"/>
        <v>0</v>
      </c>
      <c r="Z1433">
        <f t="shared" si="270"/>
        <v>0</v>
      </c>
      <c r="AG1433" t="str">
        <f t="shared" si="271"/>
        <v/>
      </c>
      <c r="AI1433" t="str">
        <f t="shared" si="272"/>
        <v/>
      </c>
      <c r="AJ1433" t="str">
        <f t="shared" si="273"/>
        <v/>
      </c>
      <c r="AK1433" t="str">
        <f t="shared" si="274"/>
        <v>ORD26004504</v>
      </c>
      <c r="AL1433">
        <f>IF(E1433&lt;&gt;"CAPTURE","",COUNTIF(Orders!$H:$H,AK1433))</f>
        <v>1</v>
      </c>
      <c r="AP1433" t="str">
        <f t="shared" si="275"/>
        <v>Matched to Order</v>
      </c>
      <c r="AQ1433">
        <f>IF(COUNTIF($A$2:A1433,A1433)=1,1,0)</f>
        <v>1</v>
      </c>
    </row>
    <row r="1434" spans="1:43" x14ac:dyDescent="0.3">
      <c r="A1434" t="s">
        <v>13496</v>
      </c>
      <c r="C1434" t="s">
        <v>8944</v>
      </c>
      <c r="D1434" s="1">
        <v>46273</v>
      </c>
      <c r="E1434" t="s">
        <v>11819</v>
      </c>
      <c r="F1434" t="s">
        <v>9</v>
      </c>
      <c r="G1434">
        <v>2447</v>
      </c>
      <c r="H1434">
        <v>7.34</v>
      </c>
      <c r="I1434">
        <v>1.32</v>
      </c>
      <c r="J1434">
        <v>2438.34</v>
      </c>
      <c r="K1434" s="1">
        <v>46275</v>
      </c>
      <c r="L1434" t="s">
        <v>13320</v>
      </c>
      <c r="M1434">
        <f t="shared" si="264"/>
        <v>1</v>
      </c>
      <c r="N1434">
        <f>COUNTIF(Orders!$A:$A,C1434)</f>
        <v>1</v>
      </c>
      <c r="P1434">
        <f>COUNTIF(Orders!$H:$H,UPPER(SUBSTITUTE(TRIM(C1434),"-","")))</f>
        <v>1</v>
      </c>
      <c r="R1434" t="str">
        <f t="shared" si="265"/>
        <v>Matched Order Reference</v>
      </c>
      <c r="S1434">
        <f t="shared" si="266"/>
        <v>1</v>
      </c>
      <c r="V1434" cm="1">
        <f t="array" ref="V1434">IF(E1434&lt;&gt;"CAPTURE",0,SUMPRODUCT((MDR_Rates!$A$2:$A$10=F1434)*(G1434&gt;MDR_Rates!$B$2:$B$10)*((MDR_Rates!$C$2:$C$10="")+(G1434&lt;=MDR_Rates!$C$2:$C$10))*MDR_Rates!$D$2:$D$10))</f>
        <v>0.3</v>
      </c>
      <c r="W1434">
        <f t="shared" si="267"/>
        <v>7.34</v>
      </c>
      <c r="X1434">
        <f t="shared" si="268"/>
        <v>1.32</v>
      </c>
      <c r="Y1434">
        <f t="shared" si="269"/>
        <v>0</v>
      </c>
      <c r="Z1434">
        <f t="shared" si="270"/>
        <v>0</v>
      </c>
      <c r="AG1434" t="str">
        <f t="shared" si="271"/>
        <v/>
      </c>
      <c r="AI1434" t="str">
        <f t="shared" si="272"/>
        <v/>
      </c>
      <c r="AJ1434" t="str">
        <f t="shared" si="273"/>
        <v/>
      </c>
      <c r="AK1434" t="str">
        <f t="shared" si="274"/>
        <v>ORD26004517</v>
      </c>
      <c r="AL1434">
        <f>IF(E1434&lt;&gt;"CAPTURE","",COUNTIF(Orders!$H:$H,AK1434))</f>
        <v>1</v>
      </c>
      <c r="AP1434" t="str">
        <f t="shared" si="275"/>
        <v>Matched to Order</v>
      </c>
      <c r="AQ1434">
        <f>IF(COUNTIF($A$2:A1434,A1434)=1,1,0)</f>
        <v>1</v>
      </c>
    </row>
    <row r="1435" spans="1:43" x14ac:dyDescent="0.3">
      <c r="A1435" t="s">
        <v>13497</v>
      </c>
      <c r="C1435" t="s">
        <v>8962</v>
      </c>
      <c r="D1435" s="1">
        <v>46273</v>
      </c>
      <c r="E1435" t="s">
        <v>11819</v>
      </c>
      <c r="F1435" t="s">
        <v>9</v>
      </c>
      <c r="G1435">
        <v>11347</v>
      </c>
      <c r="H1435">
        <v>34.04</v>
      </c>
      <c r="I1435">
        <v>6.13</v>
      </c>
      <c r="J1435">
        <v>11306.83</v>
      </c>
      <c r="K1435" s="1">
        <v>46275</v>
      </c>
      <c r="L1435" t="s">
        <v>13320</v>
      </c>
      <c r="M1435">
        <f t="shared" si="264"/>
        <v>1</v>
      </c>
      <c r="N1435">
        <f>COUNTIF(Orders!$A:$A,C1435)</f>
        <v>1</v>
      </c>
      <c r="P1435">
        <f>COUNTIF(Orders!$H:$H,UPPER(SUBSTITUTE(TRIM(C1435),"-","")))</f>
        <v>1</v>
      </c>
      <c r="R1435" t="str">
        <f t="shared" si="265"/>
        <v>Matched Order Reference</v>
      </c>
      <c r="S1435">
        <f t="shared" si="266"/>
        <v>1</v>
      </c>
      <c r="V1435" cm="1">
        <f t="array" ref="V1435">IF(E1435&lt;&gt;"CAPTURE",0,SUMPRODUCT((MDR_Rates!$A$2:$A$10=F1435)*(G1435&gt;MDR_Rates!$B$2:$B$10)*((MDR_Rates!$C$2:$C$10="")+(G1435&lt;=MDR_Rates!$C$2:$C$10))*MDR_Rates!$D$2:$D$10))</f>
        <v>0.3</v>
      </c>
      <c r="W1435">
        <f t="shared" si="267"/>
        <v>34.04</v>
      </c>
      <c r="X1435">
        <f t="shared" si="268"/>
        <v>6.13</v>
      </c>
      <c r="Y1435">
        <f t="shared" si="269"/>
        <v>0</v>
      </c>
      <c r="Z1435">
        <f t="shared" si="270"/>
        <v>0</v>
      </c>
      <c r="AG1435" t="str">
        <f t="shared" si="271"/>
        <v/>
      </c>
      <c r="AI1435" t="str">
        <f t="shared" si="272"/>
        <v/>
      </c>
      <c r="AJ1435" t="str">
        <f t="shared" si="273"/>
        <v/>
      </c>
      <c r="AK1435" t="str">
        <f t="shared" si="274"/>
        <v>ORD26004526</v>
      </c>
      <c r="AL1435">
        <f>IF(E1435&lt;&gt;"CAPTURE","",COUNTIF(Orders!$H:$H,AK1435))</f>
        <v>1</v>
      </c>
      <c r="AP1435" t="str">
        <f t="shared" si="275"/>
        <v>Matched to Order</v>
      </c>
      <c r="AQ1435">
        <f>IF(COUNTIF($A$2:A1435,A1435)=1,1,0)</f>
        <v>1</v>
      </c>
    </row>
    <row r="1436" spans="1:43" x14ac:dyDescent="0.3">
      <c r="A1436" t="s">
        <v>13498</v>
      </c>
      <c r="C1436" t="s">
        <v>8966</v>
      </c>
      <c r="D1436" s="1">
        <v>46273</v>
      </c>
      <c r="E1436" t="s">
        <v>11819</v>
      </c>
      <c r="F1436" t="s">
        <v>17</v>
      </c>
      <c r="G1436">
        <v>799</v>
      </c>
      <c r="H1436">
        <v>14.38</v>
      </c>
      <c r="I1436">
        <v>2.59</v>
      </c>
      <c r="J1436">
        <v>782.03</v>
      </c>
      <c r="K1436" s="1">
        <v>46275</v>
      </c>
      <c r="L1436" t="s">
        <v>13320</v>
      </c>
      <c r="M1436">
        <f t="shared" si="264"/>
        <v>1</v>
      </c>
      <c r="N1436">
        <f>COUNTIF(Orders!$A:$A,C1436)</f>
        <v>1</v>
      </c>
      <c r="P1436">
        <f>COUNTIF(Orders!$H:$H,UPPER(SUBSTITUTE(TRIM(C1436),"-","")))</f>
        <v>1</v>
      </c>
      <c r="R1436" t="str">
        <f t="shared" si="265"/>
        <v>Matched Order Reference</v>
      </c>
      <c r="S1436">
        <f t="shared" si="266"/>
        <v>1</v>
      </c>
      <c r="V1436" cm="1">
        <f t="array" ref="V1436">IF(E1436&lt;&gt;"CAPTURE",0,SUMPRODUCT((MDR_Rates!$A$2:$A$10=F1436)*(G1436&gt;MDR_Rates!$B$2:$B$10)*((MDR_Rates!$C$2:$C$10="")+(G1436&lt;=MDR_Rates!$C$2:$C$10))*MDR_Rates!$D$2:$D$10))</f>
        <v>1.8</v>
      </c>
      <c r="W1436">
        <f t="shared" si="267"/>
        <v>14.38</v>
      </c>
      <c r="X1436">
        <f t="shared" si="268"/>
        <v>2.59</v>
      </c>
      <c r="Y1436">
        <f t="shared" si="269"/>
        <v>0</v>
      </c>
      <c r="Z1436">
        <f t="shared" si="270"/>
        <v>0</v>
      </c>
      <c r="AG1436" t="str">
        <f t="shared" si="271"/>
        <v/>
      </c>
      <c r="AI1436" t="str">
        <f t="shared" si="272"/>
        <v/>
      </c>
      <c r="AJ1436" t="str">
        <f t="shared" si="273"/>
        <v/>
      </c>
      <c r="AK1436" t="str">
        <f t="shared" si="274"/>
        <v>ORD26004528</v>
      </c>
      <c r="AL1436">
        <f>IF(E1436&lt;&gt;"CAPTURE","",COUNTIF(Orders!$H:$H,AK1436))</f>
        <v>1</v>
      </c>
      <c r="AP1436" t="str">
        <f t="shared" si="275"/>
        <v>Matched to Order</v>
      </c>
      <c r="AQ1436">
        <f>IF(COUNTIF($A$2:A1436,A1436)=1,1,0)</f>
        <v>1</v>
      </c>
    </row>
    <row r="1437" spans="1:43" x14ac:dyDescent="0.3">
      <c r="A1437" t="s">
        <v>13499</v>
      </c>
      <c r="C1437" t="s">
        <v>9002</v>
      </c>
      <c r="D1437" s="1">
        <v>46273</v>
      </c>
      <c r="E1437" t="s">
        <v>11819</v>
      </c>
      <c r="F1437" t="s">
        <v>17</v>
      </c>
      <c r="G1437">
        <v>2999</v>
      </c>
      <c r="H1437">
        <v>47.98</v>
      </c>
      <c r="I1437">
        <v>8.64</v>
      </c>
      <c r="J1437">
        <v>2942.38</v>
      </c>
      <c r="K1437" s="1">
        <v>46275</v>
      </c>
      <c r="L1437" t="s">
        <v>13320</v>
      </c>
      <c r="M1437">
        <f t="shared" si="264"/>
        <v>1</v>
      </c>
      <c r="N1437">
        <f>COUNTIF(Orders!$A:$A,C1437)</f>
        <v>1</v>
      </c>
      <c r="P1437">
        <f>COUNTIF(Orders!$H:$H,UPPER(SUBSTITUTE(TRIM(C1437),"-","")))</f>
        <v>1</v>
      </c>
      <c r="R1437" t="str">
        <f t="shared" si="265"/>
        <v>Matched Order Reference</v>
      </c>
      <c r="S1437">
        <f t="shared" si="266"/>
        <v>1</v>
      </c>
      <c r="V1437" cm="1">
        <f t="array" ref="V1437">IF(E1437&lt;&gt;"CAPTURE",0,SUMPRODUCT((MDR_Rates!$A$2:$A$10=F1437)*(G1437&gt;MDR_Rates!$B$2:$B$10)*((MDR_Rates!$C$2:$C$10="")+(G1437&lt;=MDR_Rates!$C$2:$C$10))*MDR_Rates!$D$2:$D$10))</f>
        <v>1.6</v>
      </c>
      <c r="W1437">
        <f t="shared" si="267"/>
        <v>47.98</v>
      </c>
      <c r="X1437">
        <f t="shared" si="268"/>
        <v>8.64</v>
      </c>
      <c r="Y1437">
        <f t="shared" si="269"/>
        <v>0</v>
      </c>
      <c r="Z1437">
        <f t="shared" si="270"/>
        <v>0</v>
      </c>
      <c r="AG1437" t="str">
        <f t="shared" si="271"/>
        <v/>
      </c>
      <c r="AI1437" t="str">
        <f t="shared" si="272"/>
        <v/>
      </c>
      <c r="AJ1437" t="str">
        <f t="shared" si="273"/>
        <v/>
      </c>
      <c r="AK1437" t="str">
        <f t="shared" si="274"/>
        <v>ORD26004546</v>
      </c>
      <c r="AL1437">
        <f>IF(E1437&lt;&gt;"CAPTURE","",COUNTIF(Orders!$H:$H,AK1437))</f>
        <v>1</v>
      </c>
      <c r="AP1437" t="str">
        <f t="shared" si="275"/>
        <v>Matched to Order</v>
      </c>
      <c r="AQ1437">
        <f>IF(COUNTIF($A$2:A1437,A1437)=1,1,0)</f>
        <v>1</v>
      </c>
    </row>
    <row r="1438" spans="1:43" x14ac:dyDescent="0.3">
      <c r="A1438" t="s">
        <v>13500</v>
      </c>
      <c r="C1438" t="s">
        <v>9048</v>
      </c>
      <c r="D1438" s="1">
        <v>46273</v>
      </c>
      <c r="E1438" t="s">
        <v>11819</v>
      </c>
      <c r="F1438" t="s">
        <v>44</v>
      </c>
      <c r="G1438">
        <v>599</v>
      </c>
      <c r="H1438">
        <v>11.38</v>
      </c>
      <c r="I1438">
        <v>2.0499999999999998</v>
      </c>
      <c r="J1438">
        <v>585.57000000000005</v>
      </c>
      <c r="K1438" s="1">
        <v>46275</v>
      </c>
      <c r="L1438" t="s">
        <v>13320</v>
      </c>
      <c r="M1438">
        <f t="shared" si="264"/>
        <v>1</v>
      </c>
      <c r="N1438">
        <f>COUNTIF(Orders!$A:$A,C1438)</f>
        <v>1</v>
      </c>
      <c r="P1438">
        <f>COUNTIF(Orders!$H:$H,UPPER(SUBSTITUTE(TRIM(C1438),"-","")))</f>
        <v>1</v>
      </c>
      <c r="R1438" t="str">
        <f t="shared" si="265"/>
        <v>Matched Order Reference</v>
      </c>
      <c r="S1438">
        <f t="shared" si="266"/>
        <v>1</v>
      </c>
      <c r="V1438" cm="1">
        <f t="array" ref="V1438">IF(E1438&lt;&gt;"CAPTURE",0,SUMPRODUCT((MDR_Rates!$A$2:$A$10=F1438)*(G1438&gt;MDR_Rates!$B$2:$B$10)*((MDR_Rates!$C$2:$C$10="")+(G1438&lt;=MDR_Rates!$C$2:$C$10))*MDR_Rates!$D$2:$D$10))</f>
        <v>1.9</v>
      </c>
      <c r="W1438">
        <f t="shared" si="267"/>
        <v>11.38</v>
      </c>
      <c r="X1438">
        <f t="shared" si="268"/>
        <v>2.0499999999999998</v>
      </c>
      <c r="Y1438">
        <f t="shared" si="269"/>
        <v>0</v>
      </c>
      <c r="Z1438">
        <f t="shared" si="270"/>
        <v>0</v>
      </c>
      <c r="AG1438" t="str">
        <f t="shared" si="271"/>
        <v/>
      </c>
      <c r="AI1438" t="str">
        <f t="shared" si="272"/>
        <v/>
      </c>
      <c r="AJ1438" t="str">
        <f t="shared" si="273"/>
        <v/>
      </c>
      <c r="AK1438" t="str">
        <f t="shared" si="274"/>
        <v>ORD26004569</v>
      </c>
      <c r="AL1438">
        <f>IF(E1438&lt;&gt;"CAPTURE","",COUNTIF(Orders!$H:$H,AK1438))</f>
        <v>1</v>
      </c>
      <c r="AP1438" t="str">
        <f t="shared" si="275"/>
        <v>Matched to Order</v>
      </c>
      <c r="AQ1438">
        <f>IF(COUNTIF($A$2:A1438,A1438)=1,1,0)</f>
        <v>1</v>
      </c>
    </row>
    <row r="1439" spans="1:43" x14ac:dyDescent="0.3">
      <c r="A1439" t="s">
        <v>13501</v>
      </c>
      <c r="C1439" t="s">
        <v>13502</v>
      </c>
      <c r="D1439" s="1">
        <v>46273</v>
      </c>
      <c r="E1439" t="s">
        <v>11819</v>
      </c>
      <c r="F1439" t="s">
        <v>9</v>
      </c>
      <c r="G1439">
        <v>1798</v>
      </c>
      <c r="H1439">
        <v>0</v>
      </c>
      <c r="I1439">
        <v>0</v>
      </c>
      <c r="J1439">
        <v>1798</v>
      </c>
      <c r="K1439" s="1">
        <v>46275</v>
      </c>
      <c r="L1439" t="s">
        <v>13320</v>
      </c>
      <c r="M1439">
        <f t="shared" si="264"/>
        <v>1</v>
      </c>
      <c r="N1439">
        <f>COUNTIF(Orders!$A:$A,C1439)</f>
        <v>0</v>
      </c>
      <c r="P1439">
        <f>COUNTIF(Orders!$H:$H,UPPER(SUBSTITUTE(TRIM(C1439),"-","")))</f>
        <v>1</v>
      </c>
      <c r="R1439" t="str">
        <f t="shared" si="265"/>
        <v>Matched Order Reference</v>
      </c>
      <c r="S1439">
        <f t="shared" si="266"/>
        <v>1</v>
      </c>
      <c r="V1439" cm="1">
        <f t="array" ref="V1439">IF(E1439&lt;&gt;"CAPTURE",0,SUMPRODUCT((MDR_Rates!$A$2:$A$10=F1439)*(G1439&gt;MDR_Rates!$B$2:$B$10)*((MDR_Rates!$C$2:$C$10="")+(G1439&lt;=MDR_Rates!$C$2:$C$10))*MDR_Rates!$D$2:$D$10))</f>
        <v>0</v>
      </c>
      <c r="W1439">
        <f t="shared" si="267"/>
        <v>0</v>
      </c>
      <c r="X1439">
        <f t="shared" si="268"/>
        <v>0</v>
      </c>
      <c r="Y1439">
        <f t="shared" si="269"/>
        <v>0</v>
      </c>
      <c r="Z1439">
        <f t="shared" si="270"/>
        <v>0</v>
      </c>
      <c r="AG1439" t="str">
        <f t="shared" si="271"/>
        <v/>
      </c>
      <c r="AI1439" t="str">
        <f t="shared" si="272"/>
        <v/>
      </c>
      <c r="AJ1439" t="str">
        <f t="shared" si="273"/>
        <v/>
      </c>
      <c r="AK1439" t="str">
        <f t="shared" si="274"/>
        <v>ORD26004573</v>
      </c>
      <c r="AL1439">
        <f>IF(E1439&lt;&gt;"CAPTURE","",COUNTIF(Orders!$H:$H,AK1439))</f>
        <v>1</v>
      </c>
      <c r="AP1439" t="str">
        <f t="shared" si="275"/>
        <v>Matched to Order</v>
      </c>
      <c r="AQ1439">
        <f>IF(COUNTIF($A$2:A1439,A1439)=1,1,0)</f>
        <v>1</v>
      </c>
    </row>
    <row r="1440" spans="1:43" x14ac:dyDescent="0.3">
      <c r="A1440" t="s">
        <v>13503</v>
      </c>
      <c r="C1440" t="s">
        <v>9085</v>
      </c>
      <c r="D1440" s="1">
        <v>46273</v>
      </c>
      <c r="E1440" t="s">
        <v>11819</v>
      </c>
      <c r="F1440" t="s">
        <v>9</v>
      </c>
      <c r="G1440">
        <v>4999</v>
      </c>
      <c r="H1440">
        <v>15</v>
      </c>
      <c r="I1440">
        <v>2.7</v>
      </c>
      <c r="J1440">
        <v>4981.3</v>
      </c>
      <c r="K1440" s="1">
        <v>46275</v>
      </c>
      <c r="L1440" t="s">
        <v>13320</v>
      </c>
      <c r="M1440">
        <f t="shared" si="264"/>
        <v>1</v>
      </c>
      <c r="N1440">
        <f>COUNTIF(Orders!$A:$A,C1440)</f>
        <v>1</v>
      </c>
      <c r="P1440">
        <f>COUNTIF(Orders!$H:$H,UPPER(SUBSTITUTE(TRIM(C1440),"-","")))</f>
        <v>1</v>
      </c>
      <c r="R1440" t="str">
        <f t="shared" si="265"/>
        <v>Matched Order Reference</v>
      </c>
      <c r="S1440">
        <f t="shared" si="266"/>
        <v>1</v>
      </c>
      <c r="V1440" cm="1">
        <f t="array" ref="V1440">IF(E1440&lt;&gt;"CAPTURE",0,SUMPRODUCT((MDR_Rates!$A$2:$A$10=F1440)*(G1440&gt;MDR_Rates!$B$2:$B$10)*((MDR_Rates!$C$2:$C$10="")+(G1440&lt;=MDR_Rates!$C$2:$C$10))*MDR_Rates!$D$2:$D$10))</f>
        <v>0.3</v>
      </c>
      <c r="W1440">
        <f t="shared" si="267"/>
        <v>15</v>
      </c>
      <c r="X1440">
        <f t="shared" si="268"/>
        <v>2.7</v>
      </c>
      <c r="Y1440">
        <f t="shared" si="269"/>
        <v>0</v>
      </c>
      <c r="Z1440">
        <f t="shared" si="270"/>
        <v>0</v>
      </c>
      <c r="AG1440" t="str">
        <f t="shared" si="271"/>
        <v/>
      </c>
      <c r="AI1440" t="str">
        <f t="shared" si="272"/>
        <v/>
      </c>
      <c r="AJ1440" t="str">
        <f t="shared" si="273"/>
        <v/>
      </c>
      <c r="AK1440" t="str">
        <f t="shared" si="274"/>
        <v>ORD26004588</v>
      </c>
      <c r="AL1440">
        <f>IF(E1440&lt;&gt;"CAPTURE","",COUNTIF(Orders!$H:$H,AK1440))</f>
        <v>1</v>
      </c>
      <c r="AP1440" t="str">
        <f t="shared" si="275"/>
        <v>Matched to Order</v>
      </c>
      <c r="AQ1440">
        <f>IF(COUNTIF($A$2:A1440,A1440)=1,1,0)</f>
        <v>1</v>
      </c>
    </row>
    <row r="1441" spans="1:43" x14ac:dyDescent="0.3">
      <c r="A1441" t="s">
        <v>13504</v>
      </c>
      <c r="C1441" t="s">
        <v>13505</v>
      </c>
      <c r="D1441" s="1">
        <v>46273</v>
      </c>
      <c r="E1441" t="s">
        <v>11819</v>
      </c>
      <c r="F1441" t="s">
        <v>9</v>
      </c>
      <c r="G1441">
        <v>13497</v>
      </c>
      <c r="H1441">
        <v>40.49</v>
      </c>
      <c r="I1441">
        <v>7.29</v>
      </c>
      <c r="J1441">
        <v>13449.22</v>
      </c>
      <c r="K1441" s="1">
        <v>46275</v>
      </c>
      <c r="L1441" t="s">
        <v>13320</v>
      </c>
      <c r="M1441">
        <f t="shared" si="264"/>
        <v>1</v>
      </c>
      <c r="N1441">
        <f>COUNTIF(Orders!$A:$A,C1441)</f>
        <v>0</v>
      </c>
      <c r="P1441">
        <f>COUNTIF(Orders!$H:$H,UPPER(SUBSTITUTE(TRIM(C1441),"-","")))</f>
        <v>1</v>
      </c>
      <c r="R1441" t="str">
        <f t="shared" si="265"/>
        <v>Matched Order Reference</v>
      </c>
      <c r="S1441">
        <f t="shared" si="266"/>
        <v>1</v>
      </c>
      <c r="V1441" cm="1">
        <f t="array" ref="V1441">IF(E1441&lt;&gt;"CAPTURE",0,SUMPRODUCT((MDR_Rates!$A$2:$A$10=F1441)*(G1441&gt;MDR_Rates!$B$2:$B$10)*((MDR_Rates!$C$2:$C$10="")+(G1441&lt;=MDR_Rates!$C$2:$C$10))*MDR_Rates!$D$2:$D$10))</f>
        <v>0.3</v>
      </c>
      <c r="W1441">
        <f t="shared" si="267"/>
        <v>40.49</v>
      </c>
      <c r="X1441">
        <f t="shared" si="268"/>
        <v>7.29</v>
      </c>
      <c r="Y1441">
        <f t="shared" si="269"/>
        <v>0</v>
      </c>
      <c r="Z1441">
        <f t="shared" si="270"/>
        <v>0</v>
      </c>
      <c r="AG1441" t="str">
        <f t="shared" si="271"/>
        <v/>
      </c>
      <c r="AI1441" t="str">
        <f t="shared" si="272"/>
        <v/>
      </c>
      <c r="AJ1441" t="str">
        <f t="shared" si="273"/>
        <v/>
      </c>
      <c r="AK1441" t="str">
        <f t="shared" si="274"/>
        <v>ORD26004589</v>
      </c>
      <c r="AL1441">
        <f>IF(E1441&lt;&gt;"CAPTURE","",COUNTIF(Orders!$H:$H,AK1441))</f>
        <v>1</v>
      </c>
      <c r="AP1441" t="str">
        <f t="shared" si="275"/>
        <v>Matched to Order</v>
      </c>
      <c r="AQ1441">
        <f>IF(COUNTIF($A$2:A1441,A1441)=1,1,0)</f>
        <v>1</v>
      </c>
    </row>
    <row r="1442" spans="1:43" x14ac:dyDescent="0.3">
      <c r="A1442" t="s">
        <v>13506</v>
      </c>
      <c r="C1442" t="s">
        <v>9106</v>
      </c>
      <c r="D1442" s="1">
        <v>46273</v>
      </c>
      <c r="E1442" t="s">
        <v>11819</v>
      </c>
      <c r="F1442" t="s">
        <v>17</v>
      </c>
      <c r="G1442">
        <v>3098</v>
      </c>
      <c r="H1442">
        <v>49.57</v>
      </c>
      <c r="I1442">
        <v>8.92</v>
      </c>
      <c r="J1442">
        <v>3039.51</v>
      </c>
      <c r="K1442" s="1">
        <v>46275</v>
      </c>
      <c r="L1442" t="s">
        <v>13320</v>
      </c>
      <c r="M1442">
        <f t="shared" si="264"/>
        <v>1</v>
      </c>
      <c r="N1442">
        <f>COUNTIF(Orders!$A:$A,C1442)</f>
        <v>1</v>
      </c>
      <c r="P1442">
        <f>COUNTIF(Orders!$H:$H,UPPER(SUBSTITUTE(TRIM(C1442),"-","")))</f>
        <v>1</v>
      </c>
      <c r="R1442" t="str">
        <f t="shared" si="265"/>
        <v>Matched Order Reference</v>
      </c>
      <c r="S1442">
        <f t="shared" si="266"/>
        <v>1</v>
      </c>
      <c r="V1442" cm="1">
        <f t="array" ref="V1442">IF(E1442&lt;&gt;"CAPTURE",0,SUMPRODUCT((MDR_Rates!$A$2:$A$10=F1442)*(G1442&gt;MDR_Rates!$B$2:$B$10)*((MDR_Rates!$C$2:$C$10="")+(G1442&lt;=MDR_Rates!$C$2:$C$10))*MDR_Rates!$D$2:$D$10))</f>
        <v>1.6</v>
      </c>
      <c r="W1442">
        <f t="shared" si="267"/>
        <v>49.57</v>
      </c>
      <c r="X1442">
        <f t="shared" si="268"/>
        <v>8.92</v>
      </c>
      <c r="Y1442">
        <f t="shared" si="269"/>
        <v>0</v>
      </c>
      <c r="Z1442">
        <f t="shared" si="270"/>
        <v>0</v>
      </c>
      <c r="AG1442" t="str">
        <f t="shared" si="271"/>
        <v/>
      </c>
      <c r="AI1442" t="str">
        <f t="shared" si="272"/>
        <v/>
      </c>
      <c r="AJ1442" t="str">
        <f t="shared" si="273"/>
        <v/>
      </c>
      <c r="AK1442" t="str">
        <f t="shared" si="274"/>
        <v>ORD26004599</v>
      </c>
      <c r="AL1442">
        <f>IF(E1442&lt;&gt;"CAPTURE","",COUNTIF(Orders!$H:$H,AK1442))</f>
        <v>1</v>
      </c>
      <c r="AP1442" t="str">
        <f t="shared" si="275"/>
        <v>Matched to Order</v>
      </c>
      <c r="AQ1442">
        <f>IF(COUNTIF($A$2:A1442,A1442)=1,1,0)</f>
        <v>1</v>
      </c>
    </row>
    <row r="1443" spans="1:43" x14ac:dyDescent="0.3">
      <c r="A1443" t="s">
        <v>13507</v>
      </c>
      <c r="C1443" t="s">
        <v>13508</v>
      </c>
      <c r="D1443" s="1">
        <v>46273</v>
      </c>
      <c r="E1443" t="s">
        <v>11819</v>
      </c>
      <c r="F1443" t="s">
        <v>44</v>
      </c>
      <c r="G1443">
        <v>1799</v>
      </c>
      <c r="H1443">
        <v>34.18</v>
      </c>
      <c r="I1443">
        <v>6.15</v>
      </c>
      <c r="J1443">
        <v>1758.67</v>
      </c>
      <c r="K1443" s="1">
        <v>46275</v>
      </c>
      <c r="L1443" t="s">
        <v>13320</v>
      </c>
      <c r="M1443">
        <f t="shared" si="264"/>
        <v>1</v>
      </c>
      <c r="N1443">
        <f>COUNTIF(Orders!$A:$A,C1443)</f>
        <v>0</v>
      </c>
      <c r="P1443">
        <f>COUNTIF(Orders!$H:$H,UPPER(SUBSTITUTE(TRIM(C1443),"-","")))</f>
        <v>1</v>
      </c>
      <c r="R1443" t="str">
        <f t="shared" si="265"/>
        <v>Matched Order Reference</v>
      </c>
      <c r="S1443">
        <f t="shared" si="266"/>
        <v>1</v>
      </c>
      <c r="V1443" cm="1">
        <f t="array" ref="V1443">IF(E1443&lt;&gt;"CAPTURE",0,SUMPRODUCT((MDR_Rates!$A$2:$A$10=F1443)*(G1443&gt;MDR_Rates!$B$2:$B$10)*((MDR_Rates!$C$2:$C$10="")+(G1443&lt;=MDR_Rates!$C$2:$C$10))*MDR_Rates!$D$2:$D$10))</f>
        <v>1.9</v>
      </c>
      <c r="W1443">
        <f t="shared" si="267"/>
        <v>34.18</v>
      </c>
      <c r="X1443">
        <f t="shared" si="268"/>
        <v>6.15</v>
      </c>
      <c r="Y1443">
        <f t="shared" si="269"/>
        <v>0</v>
      </c>
      <c r="Z1443">
        <f t="shared" si="270"/>
        <v>0</v>
      </c>
      <c r="AG1443" t="str">
        <f t="shared" si="271"/>
        <v/>
      </c>
      <c r="AI1443" t="str">
        <f t="shared" si="272"/>
        <v/>
      </c>
      <c r="AJ1443" t="str">
        <f t="shared" si="273"/>
        <v/>
      </c>
      <c r="AK1443" t="str">
        <f t="shared" si="274"/>
        <v>ORD26004612</v>
      </c>
      <c r="AL1443">
        <f>IF(E1443&lt;&gt;"CAPTURE","",COUNTIF(Orders!$H:$H,AK1443))</f>
        <v>1</v>
      </c>
      <c r="AP1443" t="str">
        <f t="shared" si="275"/>
        <v>Matched to Order</v>
      </c>
      <c r="AQ1443">
        <f>IF(COUNTIF($A$2:A1443,A1443)=1,1,0)</f>
        <v>1</v>
      </c>
    </row>
    <row r="1444" spans="1:43" x14ac:dyDescent="0.3">
      <c r="A1444" t="s">
        <v>13509</v>
      </c>
      <c r="C1444" t="s">
        <v>9152</v>
      </c>
      <c r="D1444" s="1">
        <v>46273</v>
      </c>
      <c r="E1444" t="s">
        <v>11819</v>
      </c>
      <c r="F1444" t="s">
        <v>44</v>
      </c>
      <c r="G1444">
        <v>599</v>
      </c>
      <c r="H1444">
        <v>11.38</v>
      </c>
      <c r="I1444">
        <v>2.0499999999999998</v>
      </c>
      <c r="J1444">
        <v>585.57000000000005</v>
      </c>
      <c r="K1444" s="1">
        <v>46275</v>
      </c>
      <c r="L1444" t="s">
        <v>13320</v>
      </c>
      <c r="M1444">
        <f t="shared" si="264"/>
        <v>1</v>
      </c>
      <c r="N1444">
        <f>COUNTIF(Orders!$A:$A,C1444)</f>
        <v>1</v>
      </c>
      <c r="P1444">
        <f>COUNTIF(Orders!$H:$H,UPPER(SUBSTITUTE(TRIM(C1444),"-","")))</f>
        <v>1</v>
      </c>
      <c r="R1444" t="str">
        <f t="shared" si="265"/>
        <v>Matched Order Reference</v>
      </c>
      <c r="S1444">
        <f t="shared" si="266"/>
        <v>1</v>
      </c>
      <c r="V1444" cm="1">
        <f t="array" ref="V1444">IF(E1444&lt;&gt;"CAPTURE",0,SUMPRODUCT((MDR_Rates!$A$2:$A$10=F1444)*(G1444&gt;MDR_Rates!$B$2:$B$10)*((MDR_Rates!$C$2:$C$10="")+(G1444&lt;=MDR_Rates!$C$2:$C$10))*MDR_Rates!$D$2:$D$10))</f>
        <v>1.9</v>
      </c>
      <c r="W1444">
        <f t="shared" si="267"/>
        <v>11.38</v>
      </c>
      <c r="X1444">
        <f t="shared" si="268"/>
        <v>2.0499999999999998</v>
      </c>
      <c r="Y1444">
        <f t="shared" si="269"/>
        <v>0</v>
      </c>
      <c r="Z1444">
        <f t="shared" si="270"/>
        <v>0</v>
      </c>
      <c r="AG1444" t="str">
        <f t="shared" si="271"/>
        <v/>
      </c>
      <c r="AI1444" t="str">
        <f t="shared" si="272"/>
        <v/>
      </c>
      <c r="AJ1444" t="str">
        <f t="shared" si="273"/>
        <v/>
      </c>
      <c r="AK1444" t="str">
        <f t="shared" si="274"/>
        <v>ORD26004622</v>
      </c>
      <c r="AL1444">
        <f>IF(E1444&lt;&gt;"CAPTURE","",COUNTIF(Orders!$H:$H,AK1444))</f>
        <v>1</v>
      </c>
      <c r="AP1444" t="str">
        <f t="shared" si="275"/>
        <v>Matched to Order</v>
      </c>
      <c r="AQ1444">
        <f>IF(COUNTIF($A$2:A1444,A1444)=1,1,0)</f>
        <v>1</v>
      </c>
    </row>
    <row r="1445" spans="1:43" x14ac:dyDescent="0.3">
      <c r="A1445" t="s">
        <v>13510</v>
      </c>
      <c r="C1445" t="s">
        <v>9218</v>
      </c>
      <c r="D1445" s="1">
        <v>46273</v>
      </c>
      <c r="E1445" t="s">
        <v>11819</v>
      </c>
      <c r="F1445" t="s">
        <v>17</v>
      </c>
      <c r="G1445">
        <v>3499</v>
      </c>
      <c r="H1445">
        <v>55.98</v>
      </c>
      <c r="I1445">
        <v>10.08</v>
      </c>
      <c r="J1445">
        <v>3432.94</v>
      </c>
      <c r="K1445" s="1">
        <v>46275</v>
      </c>
      <c r="L1445" t="s">
        <v>13320</v>
      </c>
      <c r="M1445">
        <f t="shared" si="264"/>
        <v>1</v>
      </c>
      <c r="N1445">
        <f>COUNTIF(Orders!$A:$A,C1445)</f>
        <v>1</v>
      </c>
      <c r="P1445">
        <f>COUNTIF(Orders!$H:$H,UPPER(SUBSTITUTE(TRIM(C1445),"-","")))</f>
        <v>1</v>
      </c>
      <c r="R1445" t="str">
        <f t="shared" si="265"/>
        <v>Matched Order Reference</v>
      </c>
      <c r="S1445">
        <f t="shared" si="266"/>
        <v>1</v>
      </c>
      <c r="V1445" cm="1">
        <f t="array" ref="V1445">IF(E1445&lt;&gt;"CAPTURE",0,SUMPRODUCT((MDR_Rates!$A$2:$A$10=F1445)*(G1445&gt;MDR_Rates!$B$2:$B$10)*((MDR_Rates!$C$2:$C$10="")+(G1445&lt;=MDR_Rates!$C$2:$C$10))*MDR_Rates!$D$2:$D$10))</f>
        <v>1.6</v>
      </c>
      <c r="W1445">
        <f t="shared" si="267"/>
        <v>55.98</v>
      </c>
      <c r="X1445">
        <f t="shared" si="268"/>
        <v>10.08</v>
      </c>
      <c r="Y1445">
        <f t="shared" si="269"/>
        <v>0</v>
      </c>
      <c r="Z1445">
        <f t="shared" si="270"/>
        <v>0</v>
      </c>
      <c r="AG1445" t="str">
        <f t="shared" si="271"/>
        <v/>
      </c>
      <c r="AI1445" t="str">
        <f t="shared" si="272"/>
        <v/>
      </c>
      <c r="AJ1445" t="str">
        <f t="shared" si="273"/>
        <v/>
      </c>
      <c r="AK1445" t="str">
        <f t="shared" si="274"/>
        <v>ORD26004657</v>
      </c>
      <c r="AL1445">
        <f>IF(E1445&lt;&gt;"CAPTURE","",COUNTIF(Orders!$H:$H,AK1445))</f>
        <v>1</v>
      </c>
      <c r="AP1445" t="str">
        <f t="shared" si="275"/>
        <v>Matched to Order</v>
      </c>
      <c r="AQ1445">
        <f>IF(COUNTIF($A$2:A1445,A1445)=1,1,0)</f>
        <v>1</v>
      </c>
    </row>
    <row r="1446" spans="1:43" x14ac:dyDescent="0.3">
      <c r="A1446" t="s">
        <v>13511</v>
      </c>
      <c r="C1446" t="s">
        <v>9255</v>
      </c>
      <c r="D1446" s="1">
        <v>46273</v>
      </c>
      <c r="E1446" t="s">
        <v>11819</v>
      </c>
      <c r="F1446" t="s">
        <v>17</v>
      </c>
      <c r="G1446">
        <v>2499</v>
      </c>
      <c r="H1446">
        <v>39.979999999999997</v>
      </c>
      <c r="I1446">
        <v>7.2</v>
      </c>
      <c r="J1446">
        <v>2451.8200000000002</v>
      </c>
      <c r="K1446" s="1">
        <v>46275</v>
      </c>
      <c r="L1446" t="s">
        <v>13320</v>
      </c>
      <c r="M1446">
        <f t="shared" si="264"/>
        <v>1</v>
      </c>
      <c r="N1446">
        <f>COUNTIF(Orders!$A:$A,C1446)</f>
        <v>1</v>
      </c>
      <c r="P1446">
        <f>COUNTIF(Orders!$H:$H,UPPER(SUBSTITUTE(TRIM(C1446),"-","")))</f>
        <v>1</v>
      </c>
      <c r="R1446" t="str">
        <f t="shared" si="265"/>
        <v>Matched Order Reference</v>
      </c>
      <c r="S1446">
        <f t="shared" si="266"/>
        <v>1</v>
      </c>
      <c r="V1446" cm="1">
        <f t="array" ref="V1446">IF(E1446&lt;&gt;"CAPTURE",0,SUMPRODUCT((MDR_Rates!$A$2:$A$10=F1446)*(G1446&gt;MDR_Rates!$B$2:$B$10)*((MDR_Rates!$C$2:$C$10="")+(G1446&lt;=MDR_Rates!$C$2:$C$10))*MDR_Rates!$D$2:$D$10))</f>
        <v>1.6</v>
      </c>
      <c r="W1446">
        <f t="shared" si="267"/>
        <v>39.979999999999997</v>
      </c>
      <c r="X1446">
        <f t="shared" si="268"/>
        <v>7.2</v>
      </c>
      <c r="Y1446">
        <f t="shared" si="269"/>
        <v>0</v>
      </c>
      <c r="Z1446">
        <f t="shared" si="270"/>
        <v>0</v>
      </c>
      <c r="AG1446" t="str">
        <f t="shared" si="271"/>
        <v/>
      </c>
      <c r="AI1446" t="str">
        <f t="shared" si="272"/>
        <v/>
      </c>
      <c r="AJ1446" t="str">
        <f t="shared" si="273"/>
        <v/>
      </c>
      <c r="AK1446" t="str">
        <f t="shared" si="274"/>
        <v>ORD26004676</v>
      </c>
      <c r="AL1446">
        <f>IF(E1446&lt;&gt;"CAPTURE","",COUNTIF(Orders!$H:$H,AK1446))</f>
        <v>1</v>
      </c>
      <c r="AP1446" t="str">
        <f t="shared" si="275"/>
        <v>Matched to Order</v>
      </c>
      <c r="AQ1446">
        <f>IF(COUNTIF($A$2:A1446,A1446)=1,1,0)</f>
        <v>1</v>
      </c>
    </row>
    <row r="1447" spans="1:43" x14ac:dyDescent="0.3">
      <c r="A1447" t="s">
        <v>13512</v>
      </c>
      <c r="C1447" t="s">
        <v>9271</v>
      </c>
      <c r="D1447" s="1">
        <v>46273</v>
      </c>
      <c r="E1447" t="s">
        <v>11819</v>
      </c>
      <c r="F1447" t="s">
        <v>9</v>
      </c>
      <c r="G1447">
        <v>5298</v>
      </c>
      <c r="H1447">
        <v>15.89</v>
      </c>
      <c r="I1447">
        <v>2.86</v>
      </c>
      <c r="J1447">
        <v>5279.25</v>
      </c>
      <c r="K1447" s="1">
        <v>46275</v>
      </c>
      <c r="L1447" t="s">
        <v>13320</v>
      </c>
      <c r="M1447">
        <f t="shared" si="264"/>
        <v>1</v>
      </c>
      <c r="N1447">
        <f>COUNTIF(Orders!$A:$A,C1447)</f>
        <v>1</v>
      </c>
      <c r="P1447">
        <f>COUNTIF(Orders!$H:$H,UPPER(SUBSTITUTE(TRIM(C1447),"-","")))</f>
        <v>1</v>
      </c>
      <c r="R1447" t="str">
        <f t="shared" si="265"/>
        <v>Matched Order Reference</v>
      </c>
      <c r="S1447">
        <f t="shared" si="266"/>
        <v>1</v>
      </c>
      <c r="V1447" cm="1">
        <f t="array" ref="V1447">IF(E1447&lt;&gt;"CAPTURE",0,SUMPRODUCT((MDR_Rates!$A$2:$A$10=F1447)*(G1447&gt;MDR_Rates!$B$2:$B$10)*((MDR_Rates!$C$2:$C$10="")+(G1447&lt;=MDR_Rates!$C$2:$C$10))*MDR_Rates!$D$2:$D$10))</f>
        <v>0.3</v>
      </c>
      <c r="W1447">
        <f t="shared" si="267"/>
        <v>15.89</v>
      </c>
      <c r="X1447">
        <f t="shared" si="268"/>
        <v>2.86</v>
      </c>
      <c r="Y1447">
        <f t="shared" si="269"/>
        <v>0</v>
      </c>
      <c r="Z1447">
        <f t="shared" si="270"/>
        <v>0</v>
      </c>
      <c r="AG1447" t="str">
        <f t="shared" si="271"/>
        <v/>
      </c>
      <c r="AI1447" t="str">
        <f t="shared" si="272"/>
        <v/>
      </c>
      <c r="AJ1447" t="str">
        <f t="shared" si="273"/>
        <v/>
      </c>
      <c r="AK1447" t="str">
        <f t="shared" si="274"/>
        <v>ORD26004684</v>
      </c>
      <c r="AL1447">
        <f>IF(E1447&lt;&gt;"CAPTURE","",COUNTIF(Orders!$H:$H,AK1447))</f>
        <v>1</v>
      </c>
      <c r="AP1447" t="str">
        <f t="shared" si="275"/>
        <v>Matched to Order</v>
      </c>
      <c r="AQ1447">
        <f>IF(COUNTIF($A$2:A1447,A1447)=1,1,0)</f>
        <v>1</v>
      </c>
    </row>
    <row r="1448" spans="1:43" x14ac:dyDescent="0.3">
      <c r="A1448" t="s">
        <v>13513</v>
      </c>
      <c r="C1448" t="s">
        <v>9297</v>
      </c>
      <c r="D1448" s="1">
        <v>46273</v>
      </c>
      <c r="E1448" t="s">
        <v>11819</v>
      </c>
      <c r="F1448" t="s">
        <v>9</v>
      </c>
      <c r="G1448">
        <v>1148</v>
      </c>
      <c r="H1448">
        <v>0</v>
      </c>
      <c r="I1448">
        <v>0</v>
      </c>
      <c r="J1448">
        <v>1148</v>
      </c>
      <c r="K1448" s="1">
        <v>46275</v>
      </c>
      <c r="L1448" t="s">
        <v>13320</v>
      </c>
      <c r="M1448">
        <f t="shared" si="264"/>
        <v>1</v>
      </c>
      <c r="N1448">
        <f>COUNTIF(Orders!$A:$A,C1448)</f>
        <v>1</v>
      </c>
      <c r="P1448">
        <f>COUNTIF(Orders!$H:$H,UPPER(SUBSTITUTE(TRIM(C1448),"-","")))</f>
        <v>1</v>
      </c>
      <c r="R1448" t="str">
        <f t="shared" si="265"/>
        <v>Matched Order Reference</v>
      </c>
      <c r="S1448">
        <f t="shared" si="266"/>
        <v>1</v>
      </c>
      <c r="V1448" cm="1">
        <f t="array" ref="V1448">IF(E1448&lt;&gt;"CAPTURE",0,SUMPRODUCT((MDR_Rates!$A$2:$A$10=F1448)*(G1448&gt;MDR_Rates!$B$2:$B$10)*((MDR_Rates!$C$2:$C$10="")+(G1448&lt;=MDR_Rates!$C$2:$C$10))*MDR_Rates!$D$2:$D$10))</f>
        <v>0</v>
      </c>
      <c r="W1448">
        <f t="shared" si="267"/>
        <v>0</v>
      </c>
      <c r="X1448">
        <f t="shared" si="268"/>
        <v>0</v>
      </c>
      <c r="Y1448">
        <f t="shared" si="269"/>
        <v>0</v>
      </c>
      <c r="Z1448">
        <f t="shared" si="270"/>
        <v>0</v>
      </c>
      <c r="AG1448" t="str">
        <f t="shared" si="271"/>
        <v/>
      </c>
      <c r="AI1448" t="str">
        <f t="shared" si="272"/>
        <v/>
      </c>
      <c r="AJ1448" t="str">
        <f t="shared" si="273"/>
        <v/>
      </c>
      <c r="AK1448" t="str">
        <f t="shared" si="274"/>
        <v>ORD26004697</v>
      </c>
      <c r="AL1448">
        <f>IF(E1448&lt;&gt;"CAPTURE","",COUNTIF(Orders!$H:$H,AK1448))</f>
        <v>1</v>
      </c>
      <c r="AP1448" t="str">
        <f t="shared" si="275"/>
        <v>Matched to Order</v>
      </c>
      <c r="AQ1448">
        <f>IF(COUNTIF($A$2:A1448,A1448)=1,1,0)</f>
        <v>1</v>
      </c>
    </row>
    <row r="1449" spans="1:43" x14ac:dyDescent="0.3">
      <c r="A1449" t="s">
        <v>13514</v>
      </c>
      <c r="C1449" t="s">
        <v>9301</v>
      </c>
      <c r="D1449" s="1">
        <v>46273</v>
      </c>
      <c r="E1449" t="s">
        <v>11819</v>
      </c>
      <c r="F1449" t="s">
        <v>44</v>
      </c>
      <c r="G1449">
        <v>999</v>
      </c>
      <c r="H1449">
        <v>18.98</v>
      </c>
      <c r="I1449">
        <v>3.42</v>
      </c>
      <c r="J1449">
        <v>976.6</v>
      </c>
      <c r="K1449" s="1">
        <v>46275</v>
      </c>
      <c r="L1449" t="s">
        <v>13320</v>
      </c>
      <c r="M1449">
        <f t="shared" si="264"/>
        <v>1</v>
      </c>
      <c r="N1449">
        <f>COUNTIF(Orders!$A:$A,C1449)</f>
        <v>1</v>
      </c>
      <c r="P1449">
        <f>COUNTIF(Orders!$H:$H,UPPER(SUBSTITUTE(TRIM(C1449),"-","")))</f>
        <v>1</v>
      </c>
      <c r="R1449" t="str">
        <f t="shared" si="265"/>
        <v>Matched Order Reference</v>
      </c>
      <c r="S1449">
        <f t="shared" si="266"/>
        <v>1</v>
      </c>
      <c r="V1449" cm="1">
        <f t="array" ref="V1449">IF(E1449&lt;&gt;"CAPTURE",0,SUMPRODUCT((MDR_Rates!$A$2:$A$10=F1449)*(G1449&gt;MDR_Rates!$B$2:$B$10)*((MDR_Rates!$C$2:$C$10="")+(G1449&lt;=MDR_Rates!$C$2:$C$10))*MDR_Rates!$D$2:$D$10))</f>
        <v>1.9</v>
      </c>
      <c r="W1449">
        <f t="shared" si="267"/>
        <v>18.98</v>
      </c>
      <c r="X1449">
        <f t="shared" si="268"/>
        <v>3.42</v>
      </c>
      <c r="Y1449">
        <f t="shared" si="269"/>
        <v>0</v>
      </c>
      <c r="Z1449">
        <f t="shared" si="270"/>
        <v>0</v>
      </c>
      <c r="AG1449" t="str">
        <f t="shared" si="271"/>
        <v/>
      </c>
      <c r="AI1449" t="str">
        <f t="shared" si="272"/>
        <v/>
      </c>
      <c r="AJ1449" t="str">
        <f t="shared" si="273"/>
        <v/>
      </c>
      <c r="AK1449" t="str">
        <f t="shared" si="274"/>
        <v>ORD26004699</v>
      </c>
      <c r="AL1449">
        <f>IF(E1449&lt;&gt;"CAPTURE","",COUNTIF(Orders!$H:$H,AK1449))</f>
        <v>1</v>
      </c>
      <c r="AP1449" t="str">
        <f t="shared" si="275"/>
        <v>Matched to Order</v>
      </c>
      <c r="AQ1449">
        <f>IF(COUNTIF($A$2:A1449,A1449)=1,1,0)</f>
        <v>1</v>
      </c>
    </row>
    <row r="1450" spans="1:43" x14ac:dyDescent="0.3">
      <c r="A1450" t="s">
        <v>13515</v>
      </c>
      <c r="C1450" t="s">
        <v>9327</v>
      </c>
      <c r="D1450" s="1">
        <v>46273</v>
      </c>
      <c r="E1450" t="s">
        <v>11819</v>
      </c>
      <c r="F1450" t="s">
        <v>17</v>
      </c>
      <c r="G1450">
        <v>499</v>
      </c>
      <c r="H1450">
        <v>8.98</v>
      </c>
      <c r="I1450">
        <v>1.62</v>
      </c>
      <c r="J1450">
        <v>488.4</v>
      </c>
      <c r="K1450" s="1">
        <v>46275</v>
      </c>
      <c r="L1450" t="s">
        <v>13320</v>
      </c>
      <c r="M1450">
        <f t="shared" si="264"/>
        <v>1</v>
      </c>
      <c r="N1450">
        <f>COUNTIF(Orders!$A:$A,C1450)</f>
        <v>1</v>
      </c>
      <c r="P1450">
        <f>COUNTIF(Orders!$H:$H,UPPER(SUBSTITUTE(TRIM(C1450),"-","")))</f>
        <v>1</v>
      </c>
      <c r="R1450" t="str">
        <f t="shared" si="265"/>
        <v>Matched Order Reference</v>
      </c>
      <c r="S1450">
        <f t="shared" si="266"/>
        <v>1</v>
      </c>
      <c r="V1450" cm="1">
        <f t="array" ref="V1450">IF(E1450&lt;&gt;"CAPTURE",0,SUMPRODUCT((MDR_Rates!$A$2:$A$10=F1450)*(G1450&gt;MDR_Rates!$B$2:$B$10)*((MDR_Rates!$C$2:$C$10="")+(G1450&lt;=MDR_Rates!$C$2:$C$10))*MDR_Rates!$D$2:$D$10))</f>
        <v>1.8</v>
      </c>
      <c r="W1450">
        <f t="shared" si="267"/>
        <v>8.98</v>
      </c>
      <c r="X1450">
        <f t="shared" si="268"/>
        <v>1.62</v>
      </c>
      <c r="Y1450">
        <f t="shared" si="269"/>
        <v>0</v>
      </c>
      <c r="Z1450">
        <f t="shared" si="270"/>
        <v>0</v>
      </c>
      <c r="AG1450" t="str">
        <f t="shared" si="271"/>
        <v/>
      </c>
      <c r="AI1450" t="str">
        <f t="shared" si="272"/>
        <v/>
      </c>
      <c r="AJ1450" t="str">
        <f t="shared" si="273"/>
        <v/>
      </c>
      <c r="AK1450" t="str">
        <f t="shared" si="274"/>
        <v>ORD26004712</v>
      </c>
      <c r="AL1450">
        <f>IF(E1450&lt;&gt;"CAPTURE","",COUNTIF(Orders!$H:$H,AK1450))</f>
        <v>1</v>
      </c>
      <c r="AP1450" t="str">
        <f t="shared" si="275"/>
        <v>Matched to Order</v>
      </c>
      <c r="AQ1450">
        <f>IF(COUNTIF($A$2:A1450,A1450)=1,1,0)</f>
        <v>1</v>
      </c>
    </row>
    <row r="1451" spans="1:43" x14ac:dyDescent="0.3">
      <c r="A1451" t="s">
        <v>13516</v>
      </c>
      <c r="C1451" t="s">
        <v>9355</v>
      </c>
      <c r="D1451" s="1">
        <v>46273</v>
      </c>
      <c r="E1451" t="s">
        <v>11819</v>
      </c>
      <c r="F1451" t="s">
        <v>9</v>
      </c>
      <c r="G1451">
        <v>4999</v>
      </c>
      <c r="H1451">
        <v>15</v>
      </c>
      <c r="I1451">
        <v>2.7</v>
      </c>
      <c r="J1451">
        <v>4981.3</v>
      </c>
      <c r="K1451" s="1">
        <v>46275</v>
      </c>
      <c r="L1451" t="s">
        <v>13320</v>
      </c>
      <c r="M1451">
        <f t="shared" si="264"/>
        <v>1</v>
      </c>
      <c r="N1451">
        <f>COUNTIF(Orders!$A:$A,C1451)</f>
        <v>1</v>
      </c>
      <c r="P1451">
        <f>COUNTIF(Orders!$H:$H,UPPER(SUBSTITUTE(TRIM(C1451),"-","")))</f>
        <v>1</v>
      </c>
      <c r="R1451" t="str">
        <f t="shared" si="265"/>
        <v>Matched Order Reference</v>
      </c>
      <c r="S1451">
        <f t="shared" si="266"/>
        <v>1</v>
      </c>
      <c r="V1451" cm="1">
        <f t="array" ref="V1451">IF(E1451&lt;&gt;"CAPTURE",0,SUMPRODUCT((MDR_Rates!$A$2:$A$10=F1451)*(G1451&gt;MDR_Rates!$B$2:$B$10)*((MDR_Rates!$C$2:$C$10="")+(G1451&lt;=MDR_Rates!$C$2:$C$10))*MDR_Rates!$D$2:$D$10))</f>
        <v>0.3</v>
      </c>
      <c r="W1451">
        <f t="shared" si="267"/>
        <v>15</v>
      </c>
      <c r="X1451">
        <f t="shared" si="268"/>
        <v>2.7</v>
      </c>
      <c r="Y1451">
        <f t="shared" si="269"/>
        <v>0</v>
      </c>
      <c r="Z1451">
        <f t="shared" si="270"/>
        <v>0</v>
      </c>
      <c r="AG1451" t="str">
        <f t="shared" si="271"/>
        <v/>
      </c>
      <c r="AI1451" t="str">
        <f t="shared" si="272"/>
        <v/>
      </c>
      <c r="AJ1451" t="str">
        <f t="shared" si="273"/>
        <v/>
      </c>
      <c r="AK1451" t="str">
        <f t="shared" si="274"/>
        <v>ORD26004727</v>
      </c>
      <c r="AL1451">
        <f>IF(E1451&lt;&gt;"CAPTURE","",COUNTIF(Orders!$H:$H,AK1451))</f>
        <v>1</v>
      </c>
      <c r="AP1451" t="str">
        <f t="shared" si="275"/>
        <v>Matched to Order</v>
      </c>
      <c r="AQ1451">
        <f>IF(COUNTIF($A$2:A1451,A1451)=1,1,0)</f>
        <v>1</v>
      </c>
    </row>
    <row r="1452" spans="1:43" x14ac:dyDescent="0.3">
      <c r="A1452" t="s">
        <v>13517</v>
      </c>
      <c r="C1452" t="s">
        <v>9455</v>
      </c>
      <c r="D1452" s="1">
        <v>46273</v>
      </c>
      <c r="E1452" t="s">
        <v>11819</v>
      </c>
      <c r="F1452" t="s">
        <v>9</v>
      </c>
      <c r="G1452">
        <v>3499</v>
      </c>
      <c r="H1452">
        <v>10.5</v>
      </c>
      <c r="I1452">
        <v>1.89</v>
      </c>
      <c r="J1452">
        <v>3486.61</v>
      </c>
      <c r="K1452" s="1">
        <v>46275</v>
      </c>
      <c r="L1452" t="s">
        <v>13320</v>
      </c>
      <c r="M1452">
        <f t="shared" si="264"/>
        <v>1</v>
      </c>
      <c r="N1452">
        <f>COUNTIF(Orders!$A:$A,C1452)</f>
        <v>1</v>
      </c>
      <c r="P1452">
        <f>COUNTIF(Orders!$H:$H,UPPER(SUBSTITUTE(TRIM(C1452),"-","")))</f>
        <v>1</v>
      </c>
      <c r="R1452" t="str">
        <f t="shared" si="265"/>
        <v>Matched Order Reference</v>
      </c>
      <c r="S1452">
        <f t="shared" si="266"/>
        <v>1</v>
      </c>
      <c r="V1452" cm="1">
        <f t="array" ref="V1452">IF(E1452&lt;&gt;"CAPTURE",0,SUMPRODUCT((MDR_Rates!$A$2:$A$10=F1452)*(G1452&gt;MDR_Rates!$B$2:$B$10)*((MDR_Rates!$C$2:$C$10="")+(G1452&lt;=MDR_Rates!$C$2:$C$10))*MDR_Rates!$D$2:$D$10))</f>
        <v>0.3</v>
      </c>
      <c r="W1452">
        <f t="shared" si="267"/>
        <v>10.5</v>
      </c>
      <c r="X1452">
        <f t="shared" si="268"/>
        <v>1.89</v>
      </c>
      <c r="Y1452">
        <f t="shared" si="269"/>
        <v>0</v>
      </c>
      <c r="Z1452">
        <f t="shared" si="270"/>
        <v>0</v>
      </c>
      <c r="AG1452" t="str">
        <f t="shared" si="271"/>
        <v/>
      </c>
      <c r="AI1452" t="str">
        <f t="shared" si="272"/>
        <v/>
      </c>
      <c r="AJ1452" t="str">
        <f t="shared" si="273"/>
        <v/>
      </c>
      <c r="AK1452" t="str">
        <f t="shared" si="274"/>
        <v>ORD26004780</v>
      </c>
      <c r="AL1452">
        <f>IF(E1452&lt;&gt;"CAPTURE","",COUNTIF(Orders!$H:$H,AK1452))</f>
        <v>1</v>
      </c>
      <c r="AP1452" t="str">
        <f t="shared" si="275"/>
        <v>Matched to Order</v>
      </c>
      <c r="AQ1452">
        <f>IF(COUNTIF($A$2:A1452,A1452)=1,1,0)</f>
        <v>1</v>
      </c>
    </row>
    <row r="1453" spans="1:43" x14ac:dyDescent="0.3">
      <c r="A1453" t="s">
        <v>13518</v>
      </c>
      <c r="C1453" t="s">
        <v>9457</v>
      </c>
      <c r="D1453" s="1">
        <v>46273</v>
      </c>
      <c r="E1453" t="s">
        <v>11819</v>
      </c>
      <c r="F1453" t="s">
        <v>9</v>
      </c>
      <c r="G1453">
        <v>2999</v>
      </c>
      <c r="H1453">
        <v>9</v>
      </c>
      <c r="I1453">
        <v>1.62</v>
      </c>
      <c r="J1453">
        <v>2988.38</v>
      </c>
      <c r="K1453" s="1">
        <v>46275</v>
      </c>
      <c r="L1453" t="s">
        <v>13320</v>
      </c>
      <c r="M1453">
        <f t="shared" si="264"/>
        <v>1</v>
      </c>
      <c r="N1453">
        <f>COUNTIF(Orders!$A:$A,C1453)</f>
        <v>1</v>
      </c>
      <c r="P1453">
        <f>COUNTIF(Orders!$H:$H,UPPER(SUBSTITUTE(TRIM(C1453),"-","")))</f>
        <v>1</v>
      </c>
      <c r="R1453" t="str">
        <f t="shared" si="265"/>
        <v>Matched Order Reference</v>
      </c>
      <c r="S1453">
        <f t="shared" si="266"/>
        <v>1</v>
      </c>
      <c r="V1453" cm="1">
        <f t="array" ref="V1453">IF(E1453&lt;&gt;"CAPTURE",0,SUMPRODUCT((MDR_Rates!$A$2:$A$10=F1453)*(G1453&gt;MDR_Rates!$B$2:$B$10)*((MDR_Rates!$C$2:$C$10="")+(G1453&lt;=MDR_Rates!$C$2:$C$10))*MDR_Rates!$D$2:$D$10))</f>
        <v>0.3</v>
      </c>
      <c r="W1453">
        <f t="shared" si="267"/>
        <v>9</v>
      </c>
      <c r="X1453">
        <f t="shared" si="268"/>
        <v>1.62</v>
      </c>
      <c r="Y1453">
        <f t="shared" si="269"/>
        <v>0</v>
      </c>
      <c r="Z1453">
        <f t="shared" si="270"/>
        <v>0</v>
      </c>
      <c r="AG1453" t="str">
        <f t="shared" si="271"/>
        <v/>
      </c>
      <c r="AI1453" t="str">
        <f t="shared" si="272"/>
        <v/>
      </c>
      <c r="AJ1453" t="str">
        <f t="shared" si="273"/>
        <v/>
      </c>
      <c r="AK1453" t="str">
        <f t="shared" si="274"/>
        <v>ORD26004781</v>
      </c>
      <c r="AL1453">
        <f>IF(E1453&lt;&gt;"CAPTURE","",COUNTIF(Orders!$H:$H,AK1453))</f>
        <v>1</v>
      </c>
      <c r="AP1453" t="str">
        <f t="shared" si="275"/>
        <v>Matched to Order</v>
      </c>
      <c r="AQ1453">
        <f>IF(COUNTIF($A$2:A1453,A1453)=1,1,0)</f>
        <v>1</v>
      </c>
    </row>
    <row r="1454" spans="1:43" x14ac:dyDescent="0.3">
      <c r="A1454" t="s">
        <v>13519</v>
      </c>
      <c r="C1454" t="s">
        <v>13520</v>
      </c>
      <c r="D1454" s="1">
        <v>46273</v>
      </c>
      <c r="E1454" t="s">
        <v>11819</v>
      </c>
      <c r="F1454" t="s">
        <v>9</v>
      </c>
      <c r="G1454">
        <v>1848</v>
      </c>
      <c r="H1454">
        <v>0</v>
      </c>
      <c r="I1454">
        <v>0</v>
      </c>
      <c r="J1454">
        <v>1848</v>
      </c>
      <c r="K1454" s="1">
        <v>46275</v>
      </c>
      <c r="L1454" t="s">
        <v>13320</v>
      </c>
      <c r="M1454">
        <f t="shared" si="264"/>
        <v>1</v>
      </c>
      <c r="N1454">
        <f>COUNTIF(Orders!$A:$A,C1454)</f>
        <v>0</v>
      </c>
      <c r="P1454">
        <f>COUNTIF(Orders!$H:$H,UPPER(SUBSTITUTE(TRIM(C1454),"-","")))</f>
        <v>1</v>
      </c>
      <c r="R1454" t="str">
        <f t="shared" si="265"/>
        <v>Matched Order Reference</v>
      </c>
      <c r="S1454">
        <f t="shared" si="266"/>
        <v>1</v>
      </c>
      <c r="V1454" cm="1">
        <f t="array" ref="V1454">IF(E1454&lt;&gt;"CAPTURE",0,SUMPRODUCT((MDR_Rates!$A$2:$A$10=F1454)*(G1454&gt;MDR_Rates!$B$2:$B$10)*((MDR_Rates!$C$2:$C$10="")+(G1454&lt;=MDR_Rates!$C$2:$C$10))*MDR_Rates!$D$2:$D$10))</f>
        <v>0</v>
      </c>
      <c r="W1454">
        <f t="shared" si="267"/>
        <v>0</v>
      </c>
      <c r="X1454">
        <f t="shared" si="268"/>
        <v>0</v>
      </c>
      <c r="Y1454">
        <f t="shared" si="269"/>
        <v>0</v>
      </c>
      <c r="Z1454">
        <f t="shared" si="270"/>
        <v>0</v>
      </c>
      <c r="AG1454" t="str">
        <f t="shared" si="271"/>
        <v/>
      </c>
      <c r="AI1454" t="str">
        <f t="shared" si="272"/>
        <v/>
      </c>
      <c r="AJ1454" t="str">
        <f t="shared" si="273"/>
        <v/>
      </c>
      <c r="AK1454" t="str">
        <f t="shared" si="274"/>
        <v>ORD26004794</v>
      </c>
      <c r="AL1454">
        <f>IF(E1454&lt;&gt;"CAPTURE","",COUNTIF(Orders!$H:$H,AK1454))</f>
        <v>1</v>
      </c>
      <c r="AP1454" t="str">
        <f t="shared" si="275"/>
        <v>Matched to Order</v>
      </c>
      <c r="AQ1454">
        <f>IF(COUNTIF($A$2:A1454,A1454)=1,1,0)</f>
        <v>1</v>
      </c>
    </row>
    <row r="1455" spans="1:43" x14ac:dyDescent="0.3">
      <c r="A1455" t="s">
        <v>13521</v>
      </c>
      <c r="C1455" t="s">
        <v>9491</v>
      </c>
      <c r="D1455" s="1">
        <v>46273</v>
      </c>
      <c r="E1455" t="s">
        <v>11819</v>
      </c>
      <c r="F1455" t="s">
        <v>17</v>
      </c>
      <c r="G1455">
        <v>1499</v>
      </c>
      <c r="H1455">
        <v>26.98</v>
      </c>
      <c r="I1455">
        <v>4.8600000000000003</v>
      </c>
      <c r="J1455">
        <v>1467.16</v>
      </c>
      <c r="K1455" s="1">
        <v>46275</v>
      </c>
      <c r="L1455" t="s">
        <v>13320</v>
      </c>
      <c r="M1455">
        <f t="shared" si="264"/>
        <v>1</v>
      </c>
      <c r="N1455">
        <f>COUNTIF(Orders!$A:$A,C1455)</f>
        <v>1</v>
      </c>
      <c r="P1455">
        <f>COUNTIF(Orders!$H:$H,UPPER(SUBSTITUTE(TRIM(C1455),"-","")))</f>
        <v>1</v>
      </c>
      <c r="R1455" t="str">
        <f t="shared" si="265"/>
        <v>Matched Order Reference</v>
      </c>
      <c r="S1455">
        <f t="shared" si="266"/>
        <v>1</v>
      </c>
      <c r="V1455" cm="1">
        <f t="array" ref="V1455">IF(E1455&lt;&gt;"CAPTURE",0,SUMPRODUCT((MDR_Rates!$A$2:$A$10=F1455)*(G1455&gt;MDR_Rates!$B$2:$B$10)*((MDR_Rates!$C$2:$C$10="")+(G1455&lt;=MDR_Rates!$C$2:$C$10))*MDR_Rates!$D$2:$D$10))</f>
        <v>1.8</v>
      </c>
      <c r="W1455">
        <f t="shared" si="267"/>
        <v>26.98</v>
      </c>
      <c r="X1455">
        <f t="shared" si="268"/>
        <v>4.8600000000000003</v>
      </c>
      <c r="Y1455">
        <f t="shared" si="269"/>
        <v>0</v>
      </c>
      <c r="Z1455">
        <f t="shared" si="270"/>
        <v>0</v>
      </c>
      <c r="AG1455" t="str">
        <f t="shared" si="271"/>
        <v/>
      </c>
      <c r="AI1455" t="str">
        <f t="shared" si="272"/>
        <v/>
      </c>
      <c r="AJ1455" t="str">
        <f t="shared" si="273"/>
        <v/>
      </c>
      <c r="AK1455" t="str">
        <f t="shared" si="274"/>
        <v>ORD26004798</v>
      </c>
      <c r="AL1455">
        <f>IF(E1455&lt;&gt;"CAPTURE","",COUNTIF(Orders!$H:$H,AK1455))</f>
        <v>1</v>
      </c>
      <c r="AP1455" t="str">
        <f t="shared" si="275"/>
        <v>Matched to Order</v>
      </c>
      <c r="AQ1455">
        <f>IF(COUNTIF($A$2:A1455,A1455)=1,1,0)</f>
        <v>1</v>
      </c>
    </row>
    <row r="1456" spans="1:43" x14ac:dyDescent="0.3">
      <c r="A1456" t="s">
        <v>13522</v>
      </c>
      <c r="C1456" t="s">
        <v>9563</v>
      </c>
      <c r="D1456" s="1">
        <v>46273</v>
      </c>
      <c r="E1456" t="s">
        <v>11819</v>
      </c>
      <c r="F1456" t="s">
        <v>17</v>
      </c>
      <c r="G1456">
        <v>1299</v>
      </c>
      <c r="H1456">
        <v>23.38</v>
      </c>
      <c r="I1456">
        <v>4.21</v>
      </c>
      <c r="J1456">
        <v>1271.4100000000001</v>
      </c>
      <c r="K1456" s="1">
        <v>46275</v>
      </c>
      <c r="L1456" t="s">
        <v>13320</v>
      </c>
      <c r="M1456">
        <f t="shared" si="264"/>
        <v>1</v>
      </c>
      <c r="N1456">
        <f>COUNTIF(Orders!$A:$A,C1456)</f>
        <v>1</v>
      </c>
      <c r="P1456">
        <f>COUNTIF(Orders!$H:$H,UPPER(SUBSTITUTE(TRIM(C1456),"-","")))</f>
        <v>1</v>
      </c>
      <c r="R1456" t="str">
        <f t="shared" si="265"/>
        <v>Matched Order Reference</v>
      </c>
      <c r="S1456">
        <f t="shared" si="266"/>
        <v>1</v>
      </c>
      <c r="V1456" cm="1">
        <f t="array" ref="V1456">IF(E1456&lt;&gt;"CAPTURE",0,SUMPRODUCT((MDR_Rates!$A$2:$A$10=F1456)*(G1456&gt;MDR_Rates!$B$2:$B$10)*((MDR_Rates!$C$2:$C$10="")+(G1456&lt;=MDR_Rates!$C$2:$C$10))*MDR_Rates!$D$2:$D$10))</f>
        <v>1.8</v>
      </c>
      <c r="W1456">
        <f t="shared" si="267"/>
        <v>23.38</v>
      </c>
      <c r="X1456">
        <f t="shared" si="268"/>
        <v>4.21</v>
      </c>
      <c r="Y1456">
        <f t="shared" si="269"/>
        <v>0</v>
      </c>
      <c r="Z1456">
        <f t="shared" si="270"/>
        <v>0</v>
      </c>
      <c r="AG1456" t="str">
        <f t="shared" si="271"/>
        <v/>
      </c>
      <c r="AI1456" t="str">
        <f t="shared" si="272"/>
        <v/>
      </c>
      <c r="AJ1456" t="str">
        <f t="shared" si="273"/>
        <v/>
      </c>
      <c r="AK1456" t="str">
        <f t="shared" si="274"/>
        <v>ORD26004835</v>
      </c>
      <c r="AL1456">
        <f>IF(E1456&lt;&gt;"CAPTURE","",COUNTIF(Orders!$H:$H,AK1456))</f>
        <v>1</v>
      </c>
      <c r="AP1456" t="str">
        <f t="shared" si="275"/>
        <v>Matched to Order</v>
      </c>
      <c r="AQ1456">
        <f>IF(COUNTIF($A$2:A1456,A1456)=1,1,0)</f>
        <v>1</v>
      </c>
    </row>
    <row r="1457" spans="1:43" x14ac:dyDescent="0.3">
      <c r="A1457" t="s">
        <v>13523</v>
      </c>
      <c r="C1457" t="s">
        <v>13524</v>
      </c>
      <c r="D1457" s="1">
        <v>46273</v>
      </c>
      <c r="E1457" t="s">
        <v>11819</v>
      </c>
      <c r="F1457" t="s">
        <v>17</v>
      </c>
      <c r="G1457">
        <v>5847</v>
      </c>
      <c r="H1457">
        <v>93.55</v>
      </c>
      <c r="I1457">
        <v>16.84</v>
      </c>
      <c r="J1457">
        <v>5736.61</v>
      </c>
      <c r="K1457" s="1">
        <v>46275</v>
      </c>
      <c r="L1457" t="s">
        <v>13320</v>
      </c>
      <c r="M1457">
        <f t="shared" si="264"/>
        <v>1</v>
      </c>
      <c r="N1457">
        <f>COUNTIF(Orders!$A:$A,C1457)</f>
        <v>0</v>
      </c>
      <c r="P1457">
        <f>COUNTIF(Orders!$H:$H,UPPER(SUBSTITUTE(TRIM(C1457),"-","")))</f>
        <v>1</v>
      </c>
      <c r="R1457" t="str">
        <f t="shared" si="265"/>
        <v>Matched Order Reference</v>
      </c>
      <c r="S1457">
        <f t="shared" si="266"/>
        <v>1</v>
      </c>
      <c r="V1457" cm="1">
        <f t="array" ref="V1457">IF(E1457&lt;&gt;"CAPTURE",0,SUMPRODUCT((MDR_Rates!$A$2:$A$10=F1457)*(G1457&gt;MDR_Rates!$B$2:$B$10)*((MDR_Rates!$C$2:$C$10="")+(G1457&lt;=MDR_Rates!$C$2:$C$10))*MDR_Rates!$D$2:$D$10))</f>
        <v>1.6</v>
      </c>
      <c r="W1457">
        <f t="shared" si="267"/>
        <v>93.55</v>
      </c>
      <c r="X1457">
        <f t="shared" si="268"/>
        <v>16.84</v>
      </c>
      <c r="Y1457">
        <f t="shared" si="269"/>
        <v>0</v>
      </c>
      <c r="Z1457">
        <f t="shared" si="270"/>
        <v>0</v>
      </c>
      <c r="AG1457" t="str">
        <f t="shared" si="271"/>
        <v/>
      </c>
      <c r="AI1457" t="str">
        <f t="shared" si="272"/>
        <v/>
      </c>
      <c r="AJ1457" t="str">
        <f t="shared" si="273"/>
        <v/>
      </c>
      <c r="AK1457" t="str">
        <f t="shared" si="274"/>
        <v>ORD26004924</v>
      </c>
      <c r="AL1457">
        <f>IF(E1457&lt;&gt;"CAPTURE","",COUNTIF(Orders!$H:$H,AK1457))</f>
        <v>1</v>
      </c>
      <c r="AP1457" t="str">
        <f t="shared" si="275"/>
        <v>Matched to Order</v>
      </c>
      <c r="AQ1457">
        <f>IF(COUNTIF($A$2:A1457,A1457)=1,1,0)</f>
        <v>1</v>
      </c>
    </row>
    <row r="1458" spans="1:43" x14ac:dyDescent="0.3">
      <c r="A1458" t="s">
        <v>13525</v>
      </c>
      <c r="C1458" t="s">
        <v>13526</v>
      </c>
      <c r="D1458" s="1">
        <v>46273</v>
      </c>
      <c r="E1458" t="s">
        <v>11819</v>
      </c>
      <c r="F1458" t="s">
        <v>17</v>
      </c>
      <c r="G1458">
        <v>1799</v>
      </c>
      <c r="H1458">
        <v>32.380000000000003</v>
      </c>
      <c r="I1458">
        <v>5.83</v>
      </c>
      <c r="J1458">
        <v>1760.79</v>
      </c>
      <c r="K1458" s="1">
        <v>46275</v>
      </c>
      <c r="L1458" t="s">
        <v>13320</v>
      </c>
      <c r="M1458">
        <f t="shared" si="264"/>
        <v>1</v>
      </c>
      <c r="N1458">
        <f>COUNTIF(Orders!$A:$A,C1458)</f>
        <v>0</v>
      </c>
      <c r="P1458">
        <f>COUNTIF(Orders!$H:$H,UPPER(SUBSTITUTE(TRIM(C1458),"-","")))</f>
        <v>1</v>
      </c>
      <c r="R1458" t="str">
        <f t="shared" si="265"/>
        <v>Matched Order Reference</v>
      </c>
      <c r="S1458">
        <f t="shared" si="266"/>
        <v>1</v>
      </c>
      <c r="V1458" cm="1">
        <f t="array" ref="V1458">IF(E1458&lt;&gt;"CAPTURE",0,SUMPRODUCT((MDR_Rates!$A$2:$A$10=F1458)*(G1458&gt;MDR_Rates!$B$2:$B$10)*((MDR_Rates!$C$2:$C$10="")+(G1458&lt;=MDR_Rates!$C$2:$C$10))*MDR_Rates!$D$2:$D$10))</f>
        <v>1.8</v>
      </c>
      <c r="W1458">
        <f t="shared" si="267"/>
        <v>32.380000000000003</v>
      </c>
      <c r="X1458">
        <f t="shared" si="268"/>
        <v>5.83</v>
      </c>
      <c r="Y1458">
        <f t="shared" si="269"/>
        <v>0</v>
      </c>
      <c r="Z1458">
        <f t="shared" si="270"/>
        <v>0</v>
      </c>
      <c r="AG1458" t="str">
        <f t="shared" si="271"/>
        <v/>
      </c>
      <c r="AI1458" t="str">
        <f t="shared" si="272"/>
        <v/>
      </c>
      <c r="AJ1458" t="str">
        <f t="shared" si="273"/>
        <v/>
      </c>
      <c r="AK1458" t="str">
        <f t="shared" si="274"/>
        <v>ORD26005037</v>
      </c>
      <c r="AL1458">
        <f>IF(E1458&lt;&gt;"CAPTURE","",COUNTIF(Orders!$H:$H,AK1458))</f>
        <v>1</v>
      </c>
      <c r="AP1458" t="str">
        <f t="shared" si="275"/>
        <v>Matched to Order</v>
      </c>
      <c r="AQ1458">
        <f>IF(COUNTIF($A$2:A1458,A1458)=1,1,0)</f>
        <v>1</v>
      </c>
    </row>
    <row r="1459" spans="1:43" x14ac:dyDescent="0.3">
      <c r="A1459" t="s">
        <v>13527</v>
      </c>
      <c r="C1459" t="s">
        <v>13528</v>
      </c>
      <c r="D1459" s="1">
        <v>46273</v>
      </c>
      <c r="E1459" t="s">
        <v>11819</v>
      </c>
      <c r="F1459" t="s">
        <v>9</v>
      </c>
      <c r="G1459">
        <v>7999</v>
      </c>
      <c r="H1459">
        <v>24</v>
      </c>
      <c r="I1459">
        <v>4.32</v>
      </c>
      <c r="J1459">
        <v>7970.68</v>
      </c>
      <c r="K1459" s="1">
        <v>46275</v>
      </c>
      <c r="L1459" t="s">
        <v>13320</v>
      </c>
      <c r="M1459">
        <f t="shared" si="264"/>
        <v>1</v>
      </c>
      <c r="N1459">
        <f>COUNTIF(Orders!$A:$A,C1459)</f>
        <v>1</v>
      </c>
      <c r="P1459">
        <f>COUNTIF(Orders!$H:$H,UPPER(SUBSTITUTE(TRIM(C1459),"-","")))</f>
        <v>1</v>
      </c>
      <c r="R1459" t="str">
        <f t="shared" si="265"/>
        <v>Matched Order Reference</v>
      </c>
      <c r="S1459">
        <f t="shared" si="266"/>
        <v>1</v>
      </c>
      <c r="V1459" cm="1">
        <f t="array" ref="V1459">IF(E1459&lt;&gt;"CAPTURE",0,SUMPRODUCT((MDR_Rates!$A$2:$A$10=F1459)*(G1459&gt;MDR_Rates!$B$2:$B$10)*((MDR_Rates!$C$2:$C$10="")+(G1459&lt;=MDR_Rates!$C$2:$C$10))*MDR_Rates!$D$2:$D$10))</f>
        <v>0.3</v>
      </c>
      <c r="W1459">
        <f t="shared" si="267"/>
        <v>24</v>
      </c>
      <c r="X1459">
        <f t="shared" si="268"/>
        <v>4.32</v>
      </c>
      <c r="Y1459">
        <f t="shared" si="269"/>
        <v>0</v>
      </c>
      <c r="Z1459">
        <f t="shared" si="270"/>
        <v>0</v>
      </c>
      <c r="AG1459" t="str">
        <f t="shared" si="271"/>
        <v/>
      </c>
      <c r="AI1459" t="str">
        <f t="shared" si="272"/>
        <v/>
      </c>
      <c r="AJ1459" t="str">
        <f t="shared" si="273"/>
        <v/>
      </c>
      <c r="AK1459" t="str">
        <f t="shared" si="274"/>
        <v>ORD26005131</v>
      </c>
      <c r="AL1459">
        <f>IF(E1459&lt;&gt;"CAPTURE","",COUNTIF(Orders!$H:$H,AK1459))</f>
        <v>1</v>
      </c>
      <c r="AP1459" t="str">
        <f t="shared" si="275"/>
        <v>Matched to Order</v>
      </c>
      <c r="AQ1459">
        <f>IF(COUNTIF($A$2:A1459,A1459)=1,1,0)</f>
        <v>1</v>
      </c>
    </row>
    <row r="1460" spans="1:43" x14ac:dyDescent="0.3">
      <c r="A1460" t="s">
        <v>13529</v>
      </c>
      <c r="C1460" t="s">
        <v>13530</v>
      </c>
      <c r="D1460" s="1">
        <v>46273</v>
      </c>
      <c r="E1460" t="s">
        <v>11819</v>
      </c>
      <c r="F1460" t="s">
        <v>9</v>
      </c>
      <c r="G1460">
        <v>2999</v>
      </c>
      <c r="H1460">
        <v>9</v>
      </c>
      <c r="I1460">
        <v>1.62</v>
      </c>
      <c r="J1460">
        <v>2988.38</v>
      </c>
      <c r="K1460" s="1">
        <v>46275</v>
      </c>
      <c r="L1460" t="s">
        <v>13320</v>
      </c>
      <c r="M1460">
        <f t="shared" si="264"/>
        <v>1</v>
      </c>
      <c r="N1460">
        <f>COUNTIF(Orders!$A:$A,C1460)</f>
        <v>0</v>
      </c>
      <c r="P1460">
        <f>COUNTIF(Orders!$H:$H,UPPER(SUBSTITUTE(TRIM(C1460),"-","")))</f>
        <v>1</v>
      </c>
      <c r="R1460" t="str">
        <f t="shared" si="265"/>
        <v>Matched Order Reference</v>
      </c>
      <c r="S1460">
        <f t="shared" si="266"/>
        <v>1</v>
      </c>
      <c r="V1460" cm="1">
        <f t="array" ref="V1460">IF(E1460&lt;&gt;"CAPTURE",0,SUMPRODUCT((MDR_Rates!$A$2:$A$10=F1460)*(G1460&gt;MDR_Rates!$B$2:$B$10)*((MDR_Rates!$C$2:$C$10="")+(G1460&lt;=MDR_Rates!$C$2:$C$10))*MDR_Rates!$D$2:$D$10))</f>
        <v>0.3</v>
      </c>
      <c r="W1460">
        <f t="shared" si="267"/>
        <v>9</v>
      </c>
      <c r="X1460">
        <f t="shared" si="268"/>
        <v>1.62</v>
      </c>
      <c r="Y1460">
        <f t="shared" si="269"/>
        <v>0</v>
      </c>
      <c r="Z1460">
        <f t="shared" si="270"/>
        <v>0</v>
      </c>
      <c r="AG1460" t="str">
        <f t="shared" si="271"/>
        <v/>
      </c>
      <c r="AI1460" t="str">
        <f t="shared" si="272"/>
        <v/>
      </c>
      <c r="AJ1460" t="str">
        <f t="shared" si="273"/>
        <v/>
      </c>
      <c r="AK1460" t="str">
        <f t="shared" si="274"/>
        <v>ORD26005139</v>
      </c>
      <c r="AL1460">
        <f>IF(E1460&lt;&gt;"CAPTURE","",COUNTIF(Orders!$H:$H,AK1460))</f>
        <v>1</v>
      </c>
      <c r="AP1460" t="str">
        <f t="shared" si="275"/>
        <v>Matched to Order</v>
      </c>
      <c r="AQ1460">
        <f>IF(COUNTIF($A$2:A1460,A1460)=1,1,0)</f>
        <v>1</v>
      </c>
    </row>
    <row r="1461" spans="1:43" x14ac:dyDescent="0.3">
      <c r="A1461" t="s">
        <v>13531</v>
      </c>
      <c r="C1461" t="s">
        <v>10149</v>
      </c>
      <c r="D1461" s="1">
        <v>46273</v>
      </c>
      <c r="E1461" t="s">
        <v>11819</v>
      </c>
      <c r="F1461" t="s">
        <v>17</v>
      </c>
      <c r="G1461">
        <v>1299</v>
      </c>
      <c r="H1461">
        <v>23.38</v>
      </c>
      <c r="I1461">
        <v>4.21</v>
      </c>
      <c r="J1461">
        <v>1271.4100000000001</v>
      </c>
      <c r="K1461" s="1">
        <v>46275</v>
      </c>
      <c r="L1461" t="s">
        <v>13320</v>
      </c>
      <c r="M1461">
        <f t="shared" si="264"/>
        <v>1</v>
      </c>
      <c r="N1461">
        <f>COUNTIF(Orders!$A:$A,C1461)</f>
        <v>1</v>
      </c>
      <c r="P1461">
        <f>COUNTIF(Orders!$H:$H,UPPER(SUBSTITUTE(TRIM(C1461),"-","")))</f>
        <v>1</v>
      </c>
      <c r="R1461" t="str">
        <f t="shared" si="265"/>
        <v>Matched Order Reference</v>
      </c>
      <c r="S1461">
        <f t="shared" si="266"/>
        <v>1</v>
      </c>
      <c r="V1461" cm="1">
        <f t="array" ref="V1461">IF(E1461&lt;&gt;"CAPTURE",0,SUMPRODUCT((MDR_Rates!$A$2:$A$10=F1461)*(G1461&gt;MDR_Rates!$B$2:$B$10)*((MDR_Rates!$C$2:$C$10="")+(G1461&lt;=MDR_Rates!$C$2:$C$10))*MDR_Rates!$D$2:$D$10))</f>
        <v>1.8</v>
      </c>
      <c r="W1461">
        <f t="shared" si="267"/>
        <v>23.38</v>
      </c>
      <c r="X1461">
        <f t="shared" si="268"/>
        <v>4.21</v>
      </c>
      <c r="Y1461">
        <f t="shared" si="269"/>
        <v>0</v>
      </c>
      <c r="Z1461">
        <f t="shared" si="270"/>
        <v>0</v>
      </c>
      <c r="AG1461" t="str">
        <f t="shared" si="271"/>
        <v/>
      </c>
      <c r="AI1461" t="str">
        <f t="shared" si="272"/>
        <v/>
      </c>
      <c r="AJ1461" t="str">
        <f t="shared" si="273"/>
        <v/>
      </c>
      <c r="AK1461" t="str">
        <f t="shared" si="274"/>
        <v>ORD26005140</v>
      </c>
      <c r="AL1461">
        <f>IF(E1461&lt;&gt;"CAPTURE","",COUNTIF(Orders!$H:$H,AK1461))</f>
        <v>1</v>
      </c>
      <c r="AP1461" t="str">
        <f t="shared" si="275"/>
        <v>Matched to Order</v>
      </c>
      <c r="AQ1461">
        <f>IF(COUNTIF($A$2:A1461,A1461)=1,1,0)</f>
        <v>1</v>
      </c>
    </row>
    <row r="1462" spans="1:43" x14ac:dyDescent="0.3">
      <c r="A1462" t="s">
        <v>13532</v>
      </c>
      <c r="C1462" t="s">
        <v>10221</v>
      </c>
      <c r="D1462" s="1">
        <v>46273</v>
      </c>
      <c r="E1462" t="s">
        <v>11819</v>
      </c>
      <c r="F1462" t="s">
        <v>9</v>
      </c>
      <c r="G1462">
        <v>349</v>
      </c>
      <c r="H1462">
        <v>0</v>
      </c>
      <c r="I1462">
        <v>0</v>
      </c>
      <c r="J1462">
        <v>349</v>
      </c>
      <c r="K1462" s="1">
        <v>46275</v>
      </c>
      <c r="L1462" t="s">
        <v>13320</v>
      </c>
      <c r="M1462">
        <f t="shared" si="264"/>
        <v>1</v>
      </c>
      <c r="N1462">
        <f>COUNTIF(Orders!$A:$A,C1462)</f>
        <v>1</v>
      </c>
      <c r="P1462">
        <f>COUNTIF(Orders!$H:$H,UPPER(SUBSTITUTE(TRIM(C1462),"-","")))</f>
        <v>1</v>
      </c>
      <c r="R1462" t="str">
        <f t="shared" si="265"/>
        <v>Matched Order Reference</v>
      </c>
      <c r="S1462">
        <f t="shared" si="266"/>
        <v>1</v>
      </c>
      <c r="V1462" cm="1">
        <f t="array" ref="V1462">IF(E1462&lt;&gt;"CAPTURE",0,SUMPRODUCT((MDR_Rates!$A$2:$A$10=F1462)*(G1462&gt;MDR_Rates!$B$2:$B$10)*((MDR_Rates!$C$2:$C$10="")+(G1462&lt;=MDR_Rates!$C$2:$C$10))*MDR_Rates!$D$2:$D$10))</f>
        <v>0</v>
      </c>
      <c r="W1462">
        <f t="shared" si="267"/>
        <v>0</v>
      </c>
      <c r="X1462">
        <f t="shared" si="268"/>
        <v>0</v>
      </c>
      <c r="Y1462">
        <f t="shared" si="269"/>
        <v>0</v>
      </c>
      <c r="Z1462">
        <f t="shared" si="270"/>
        <v>0</v>
      </c>
      <c r="AG1462" t="str">
        <f t="shared" si="271"/>
        <v/>
      </c>
      <c r="AI1462" t="str">
        <f t="shared" si="272"/>
        <v/>
      </c>
      <c r="AJ1462" t="str">
        <f t="shared" si="273"/>
        <v/>
      </c>
      <c r="AK1462" t="str">
        <f t="shared" si="274"/>
        <v>ORD26005178</v>
      </c>
      <c r="AL1462">
        <f>IF(E1462&lt;&gt;"CAPTURE","",COUNTIF(Orders!$H:$H,AK1462))</f>
        <v>1</v>
      </c>
      <c r="AP1462" t="str">
        <f t="shared" si="275"/>
        <v>Matched to Order</v>
      </c>
      <c r="AQ1462">
        <f>IF(COUNTIF($A$2:A1462,A1462)=1,1,0)</f>
        <v>1</v>
      </c>
    </row>
    <row r="1463" spans="1:43" x14ac:dyDescent="0.3">
      <c r="A1463" t="s">
        <v>13533</v>
      </c>
      <c r="C1463" t="s">
        <v>10333</v>
      </c>
      <c r="D1463" s="1">
        <v>46273</v>
      </c>
      <c r="E1463" t="s">
        <v>11819</v>
      </c>
      <c r="F1463" t="s">
        <v>9</v>
      </c>
      <c r="G1463">
        <v>2098</v>
      </c>
      <c r="H1463">
        <v>6.29</v>
      </c>
      <c r="I1463">
        <v>1.1299999999999999</v>
      </c>
      <c r="J1463">
        <v>2090.58</v>
      </c>
      <c r="K1463" s="1">
        <v>46275</v>
      </c>
      <c r="L1463" t="s">
        <v>13320</v>
      </c>
      <c r="M1463">
        <f t="shared" si="264"/>
        <v>1</v>
      </c>
      <c r="N1463">
        <f>COUNTIF(Orders!$A:$A,C1463)</f>
        <v>1</v>
      </c>
      <c r="P1463">
        <f>COUNTIF(Orders!$H:$H,UPPER(SUBSTITUTE(TRIM(C1463),"-","")))</f>
        <v>1</v>
      </c>
      <c r="R1463" t="str">
        <f t="shared" si="265"/>
        <v>Matched Order Reference</v>
      </c>
      <c r="S1463">
        <f t="shared" si="266"/>
        <v>1</v>
      </c>
      <c r="V1463" cm="1">
        <f t="array" ref="V1463">IF(E1463&lt;&gt;"CAPTURE",0,SUMPRODUCT((MDR_Rates!$A$2:$A$10=F1463)*(G1463&gt;MDR_Rates!$B$2:$B$10)*((MDR_Rates!$C$2:$C$10="")+(G1463&lt;=MDR_Rates!$C$2:$C$10))*MDR_Rates!$D$2:$D$10))</f>
        <v>0.3</v>
      </c>
      <c r="W1463">
        <f t="shared" si="267"/>
        <v>6.29</v>
      </c>
      <c r="X1463">
        <f t="shared" si="268"/>
        <v>1.1299999999999999</v>
      </c>
      <c r="Y1463">
        <f t="shared" si="269"/>
        <v>0</v>
      </c>
      <c r="Z1463">
        <f t="shared" si="270"/>
        <v>0</v>
      </c>
      <c r="AG1463" t="str">
        <f t="shared" si="271"/>
        <v/>
      </c>
      <c r="AI1463" t="str">
        <f t="shared" si="272"/>
        <v/>
      </c>
      <c r="AJ1463" t="str">
        <f t="shared" si="273"/>
        <v/>
      </c>
      <c r="AK1463" t="str">
        <f t="shared" si="274"/>
        <v>ORD26005236</v>
      </c>
      <c r="AL1463">
        <f>IF(E1463&lt;&gt;"CAPTURE","",COUNTIF(Orders!$H:$H,AK1463))</f>
        <v>1</v>
      </c>
      <c r="AP1463" t="str">
        <f t="shared" si="275"/>
        <v>Matched to Order</v>
      </c>
      <c r="AQ1463">
        <f>IF(COUNTIF($A$2:A1463,A1463)=1,1,0)</f>
        <v>1</v>
      </c>
    </row>
    <row r="1464" spans="1:43" x14ac:dyDescent="0.3">
      <c r="A1464" t="s">
        <v>13534</v>
      </c>
      <c r="C1464" t="s">
        <v>10356</v>
      </c>
      <c r="D1464" s="1">
        <v>46273</v>
      </c>
      <c r="E1464" t="s">
        <v>11819</v>
      </c>
      <c r="F1464" t="s">
        <v>9</v>
      </c>
      <c r="G1464">
        <v>3098</v>
      </c>
      <c r="H1464">
        <v>9.2899999999999991</v>
      </c>
      <c r="I1464">
        <v>1.67</v>
      </c>
      <c r="J1464">
        <v>3087.04</v>
      </c>
      <c r="K1464" s="1">
        <v>46275</v>
      </c>
      <c r="L1464" t="s">
        <v>13320</v>
      </c>
      <c r="M1464">
        <f t="shared" si="264"/>
        <v>1</v>
      </c>
      <c r="N1464">
        <f>COUNTIF(Orders!$A:$A,C1464)</f>
        <v>1</v>
      </c>
      <c r="P1464">
        <f>COUNTIF(Orders!$H:$H,UPPER(SUBSTITUTE(TRIM(C1464),"-","")))</f>
        <v>1</v>
      </c>
      <c r="R1464" t="str">
        <f t="shared" si="265"/>
        <v>Matched Order Reference</v>
      </c>
      <c r="S1464">
        <f t="shared" si="266"/>
        <v>1</v>
      </c>
      <c r="V1464" cm="1">
        <f t="array" ref="V1464">IF(E1464&lt;&gt;"CAPTURE",0,SUMPRODUCT((MDR_Rates!$A$2:$A$10=F1464)*(G1464&gt;MDR_Rates!$B$2:$B$10)*((MDR_Rates!$C$2:$C$10="")+(G1464&lt;=MDR_Rates!$C$2:$C$10))*MDR_Rates!$D$2:$D$10))</f>
        <v>0.3</v>
      </c>
      <c r="W1464">
        <f t="shared" si="267"/>
        <v>9.2899999999999991</v>
      </c>
      <c r="X1464">
        <f t="shared" si="268"/>
        <v>1.67</v>
      </c>
      <c r="Y1464">
        <f t="shared" si="269"/>
        <v>0</v>
      </c>
      <c r="Z1464">
        <f t="shared" si="270"/>
        <v>0</v>
      </c>
      <c r="AG1464" t="str">
        <f t="shared" si="271"/>
        <v/>
      </c>
      <c r="AI1464" t="str">
        <f t="shared" si="272"/>
        <v/>
      </c>
      <c r="AJ1464" t="str">
        <f t="shared" si="273"/>
        <v/>
      </c>
      <c r="AK1464" t="str">
        <f t="shared" si="274"/>
        <v>ORD26005248</v>
      </c>
      <c r="AL1464">
        <f>IF(E1464&lt;&gt;"CAPTURE","",COUNTIF(Orders!$H:$H,AK1464))</f>
        <v>1</v>
      </c>
      <c r="AP1464" t="str">
        <f t="shared" si="275"/>
        <v>Matched to Order</v>
      </c>
      <c r="AQ1464">
        <f>IF(COUNTIF($A$2:A1464,A1464)=1,1,0)</f>
        <v>1</v>
      </c>
    </row>
    <row r="1465" spans="1:43" x14ac:dyDescent="0.3">
      <c r="A1465" t="s">
        <v>13535</v>
      </c>
      <c r="C1465" t="s">
        <v>13536</v>
      </c>
      <c r="D1465" s="1">
        <v>46273</v>
      </c>
      <c r="E1465" t="s">
        <v>11819</v>
      </c>
      <c r="F1465" t="s">
        <v>9</v>
      </c>
      <c r="G1465">
        <v>7999</v>
      </c>
      <c r="H1465">
        <v>24</v>
      </c>
      <c r="I1465">
        <v>4.32</v>
      </c>
      <c r="J1465">
        <v>7970.68</v>
      </c>
      <c r="K1465" s="1">
        <v>46275</v>
      </c>
      <c r="L1465" t="s">
        <v>13320</v>
      </c>
      <c r="M1465">
        <f t="shared" si="264"/>
        <v>1</v>
      </c>
      <c r="N1465">
        <f>COUNTIF(Orders!$A:$A,C1465)</f>
        <v>1</v>
      </c>
      <c r="P1465">
        <f>COUNTIF(Orders!$H:$H,UPPER(SUBSTITUTE(TRIM(C1465),"-","")))</f>
        <v>1</v>
      </c>
      <c r="R1465" t="str">
        <f t="shared" si="265"/>
        <v>Matched Order Reference</v>
      </c>
      <c r="S1465">
        <f t="shared" si="266"/>
        <v>1</v>
      </c>
      <c r="V1465" cm="1">
        <f t="array" ref="V1465">IF(E1465&lt;&gt;"CAPTURE",0,SUMPRODUCT((MDR_Rates!$A$2:$A$10=F1465)*(G1465&gt;MDR_Rates!$B$2:$B$10)*((MDR_Rates!$C$2:$C$10="")+(G1465&lt;=MDR_Rates!$C$2:$C$10))*MDR_Rates!$D$2:$D$10))</f>
        <v>0.3</v>
      </c>
      <c r="W1465">
        <f t="shared" si="267"/>
        <v>24</v>
      </c>
      <c r="X1465">
        <f t="shared" si="268"/>
        <v>4.32</v>
      </c>
      <c r="Y1465">
        <f t="shared" si="269"/>
        <v>0</v>
      </c>
      <c r="Z1465">
        <f t="shared" si="270"/>
        <v>0</v>
      </c>
      <c r="AG1465" t="str">
        <f t="shared" si="271"/>
        <v/>
      </c>
      <c r="AI1465" t="str">
        <f t="shared" si="272"/>
        <v/>
      </c>
      <c r="AJ1465" t="str">
        <f t="shared" si="273"/>
        <v/>
      </c>
      <c r="AK1465" t="str">
        <f t="shared" si="274"/>
        <v>ORD26005321</v>
      </c>
      <c r="AL1465">
        <f>IF(E1465&lt;&gt;"CAPTURE","",COUNTIF(Orders!$H:$H,AK1465))</f>
        <v>1</v>
      </c>
      <c r="AP1465" t="str">
        <f t="shared" si="275"/>
        <v>Matched to Order</v>
      </c>
      <c r="AQ1465">
        <f>IF(COUNTIF($A$2:A1465,A1465)=1,1,0)</f>
        <v>1</v>
      </c>
    </row>
    <row r="1466" spans="1:43" x14ac:dyDescent="0.3">
      <c r="A1466" t="s">
        <v>13537</v>
      </c>
      <c r="C1466" t="s">
        <v>10564</v>
      </c>
      <c r="D1466" s="1">
        <v>46273</v>
      </c>
      <c r="E1466" t="s">
        <v>11819</v>
      </c>
      <c r="F1466" t="s">
        <v>9</v>
      </c>
      <c r="G1466">
        <v>2798</v>
      </c>
      <c r="H1466">
        <v>8.39</v>
      </c>
      <c r="I1466">
        <v>1.51</v>
      </c>
      <c r="J1466">
        <v>2788.1</v>
      </c>
      <c r="K1466" s="1">
        <v>46275</v>
      </c>
      <c r="L1466" t="s">
        <v>13320</v>
      </c>
      <c r="M1466">
        <f t="shared" si="264"/>
        <v>1</v>
      </c>
      <c r="N1466">
        <f>COUNTIF(Orders!$A:$A,C1466)</f>
        <v>1</v>
      </c>
      <c r="P1466">
        <f>COUNTIF(Orders!$H:$H,UPPER(SUBSTITUTE(TRIM(C1466),"-","")))</f>
        <v>1</v>
      </c>
      <c r="R1466" t="str">
        <f t="shared" si="265"/>
        <v>Matched Order Reference</v>
      </c>
      <c r="S1466">
        <f t="shared" si="266"/>
        <v>1</v>
      </c>
      <c r="V1466" cm="1">
        <f t="array" ref="V1466">IF(E1466&lt;&gt;"CAPTURE",0,SUMPRODUCT((MDR_Rates!$A$2:$A$10=F1466)*(G1466&gt;MDR_Rates!$B$2:$B$10)*((MDR_Rates!$C$2:$C$10="")+(G1466&lt;=MDR_Rates!$C$2:$C$10))*MDR_Rates!$D$2:$D$10))</f>
        <v>0.3</v>
      </c>
      <c r="W1466">
        <f t="shared" si="267"/>
        <v>8.39</v>
      </c>
      <c r="X1466">
        <f t="shared" si="268"/>
        <v>1.51</v>
      </c>
      <c r="Y1466">
        <f t="shared" si="269"/>
        <v>0</v>
      </c>
      <c r="Z1466">
        <f t="shared" si="270"/>
        <v>0</v>
      </c>
      <c r="AG1466" t="str">
        <f t="shared" si="271"/>
        <v/>
      </c>
      <c r="AI1466" t="str">
        <f t="shared" si="272"/>
        <v/>
      </c>
      <c r="AJ1466" t="str">
        <f t="shared" si="273"/>
        <v/>
      </c>
      <c r="AK1466" t="str">
        <f t="shared" si="274"/>
        <v>ORD26005355</v>
      </c>
      <c r="AL1466">
        <f>IF(E1466&lt;&gt;"CAPTURE","",COUNTIF(Orders!$H:$H,AK1466))</f>
        <v>1</v>
      </c>
      <c r="AP1466" t="str">
        <f t="shared" si="275"/>
        <v>Matched to Order</v>
      </c>
      <c r="AQ1466">
        <f>IF(COUNTIF($A$2:A1466,A1466)=1,1,0)</f>
        <v>1</v>
      </c>
    </row>
    <row r="1467" spans="1:43" x14ac:dyDescent="0.3">
      <c r="A1467" t="s">
        <v>13538</v>
      </c>
      <c r="C1467" t="s">
        <v>10731</v>
      </c>
      <c r="D1467" s="1">
        <v>46273</v>
      </c>
      <c r="E1467" t="s">
        <v>11819</v>
      </c>
      <c r="F1467" t="s">
        <v>33</v>
      </c>
      <c r="G1467">
        <v>299</v>
      </c>
      <c r="H1467">
        <v>4.49</v>
      </c>
      <c r="I1467">
        <v>0.81</v>
      </c>
      <c r="J1467">
        <v>293.7</v>
      </c>
      <c r="K1467" s="1">
        <v>46275</v>
      </c>
      <c r="L1467" t="s">
        <v>13320</v>
      </c>
      <c r="M1467">
        <f t="shared" si="264"/>
        <v>1</v>
      </c>
      <c r="N1467">
        <f>COUNTIF(Orders!$A:$A,C1467)</f>
        <v>1</v>
      </c>
      <c r="P1467">
        <f>COUNTIF(Orders!$H:$H,UPPER(SUBSTITUTE(TRIM(C1467),"-","")))</f>
        <v>1</v>
      </c>
      <c r="R1467" t="str">
        <f t="shared" si="265"/>
        <v>Matched Order Reference</v>
      </c>
      <c r="S1467">
        <f t="shared" si="266"/>
        <v>1</v>
      </c>
      <c r="V1467" cm="1">
        <f t="array" ref="V1467">IF(E1467&lt;&gt;"CAPTURE",0,SUMPRODUCT((MDR_Rates!$A$2:$A$10=F1467)*(G1467&gt;MDR_Rates!$B$2:$B$10)*((MDR_Rates!$C$2:$C$10="")+(G1467&lt;=MDR_Rates!$C$2:$C$10))*MDR_Rates!$D$2:$D$10))</f>
        <v>1.5</v>
      </c>
      <c r="W1467">
        <f t="shared" si="267"/>
        <v>4.49</v>
      </c>
      <c r="X1467">
        <f t="shared" si="268"/>
        <v>0.81</v>
      </c>
      <c r="Y1467">
        <f t="shared" si="269"/>
        <v>0</v>
      </c>
      <c r="Z1467">
        <f t="shared" si="270"/>
        <v>0</v>
      </c>
      <c r="AG1467" t="str">
        <f t="shared" si="271"/>
        <v/>
      </c>
      <c r="AI1467" t="str">
        <f t="shared" si="272"/>
        <v/>
      </c>
      <c r="AJ1467" t="str">
        <f t="shared" si="273"/>
        <v/>
      </c>
      <c r="AK1467" t="str">
        <f t="shared" si="274"/>
        <v>ORD26005440</v>
      </c>
      <c r="AL1467">
        <f>IF(E1467&lt;&gt;"CAPTURE","",COUNTIF(Orders!$H:$H,AK1467))</f>
        <v>1</v>
      </c>
      <c r="AP1467" t="str">
        <f t="shared" si="275"/>
        <v>Matched to Order</v>
      </c>
      <c r="AQ1467">
        <f>IF(COUNTIF($A$2:A1467,A1467)=1,1,0)</f>
        <v>1</v>
      </c>
    </row>
    <row r="1468" spans="1:43" x14ac:dyDescent="0.3">
      <c r="A1468" t="s">
        <v>13539</v>
      </c>
      <c r="C1468" t="s">
        <v>10844</v>
      </c>
      <c r="D1468" s="1">
        <v>46273</v>
      </c>
      <c r="E1468" t="s">
        <v>11819</v>
      </c>
      <c r="F1468" t="s">
        <v>9</v>
      </c>
      <c r="G1468">
        <v>7999</v>
      </c>
      <c r="H1468">
        <v>24</v>
      </c>
      <c r="I1468">
        <v>4.32</v>
      </c>
      <c r="J1468">
        <v>7970.68</v>
      </c>
      <c r="K1468" s="1">
        <v>46275</v>
      </c>
      <c r="L1468" t="s">
        <v>13320</v>
      </c>
      <c r="M1468">
        <f t="shared" si="264"/>
        <v>1</v>
      </c>
      <c r="N1468">
        <f>COUNTIF(Orders!$A:$A,C1468)</f>
        <v>1</v>
      </c>
      <c r="P1468">
        <f>COUNTIF(Orders!$H:$H,UPPER(SUBSTITUTE(TRIM(C1468),"-","")))</f>
        <v>1</v>
      </c>
      <c r="R1468" t="str">
        <f t="shared" si="265"/>
        <v>Matched Order Reference</v>
      </c>
      <c r="S1468">
        <f t="shared" si="266"/>
        <v>1</v>
      </c>
      <c r="V1468" cm="1">
        <f t="array" ref="V1468">IF(E1468&lt;&gt;"CAPTURE",0,SUMPRODUCT((MDR_Rates!$A$2:$A$10=F1468)*(G1468&gt;MDR_Rates!$B$2:$B$10)*((MDR_Rates!$C$2:$C$10="")+(G1468&lt;=MDR_Rates!$C$2:$C$10))*MDR_Rates!$D$2:$D$10))</f>
        <v>0.3</v>
      </c>
      <c r="W1468">
        <f t="shared" si="267"/>
        <v>24</v>
      </c>
      <c r="X1468">
        <f t="shared" si="268"/>
        <v>4.32</v>
      </c>
      <c r="Y1468">
        <f t="shared" si="269"/>
        <v>0</v>
      </c>
      <c r="Z1468">
        <f t="shared" si="270"/>
        <v>0</v>
      </c>
      <c r="AG1468" t="str">
        <f t="shared" si="271"/>
        <v/>
      </c>
      <c r="AI1468" t="str">
        <f t="shared" si="272"/>
        <v/>
      </c>
      <c r="AJ1468" t="str">
        <f t="shared" si="273"/>
        <v/>
      </c>
      <c r="AK1468" t="str">
        <f t="shared" si="274"/>
        <v>ORD26005499</v>
      </c>
      <c r="AL1468">
        <f>IF(E1468&lt;&gt;"CAPTURE","",COUNTIF(Orders!$H:$H,AK1468))</f>
        <v>1</v>
      </c>
      <c r="AP1468" t="str">
        <f t="shared" si="275"/>
        <v>Matched to Order</v>
      </c>
      <c r="AQ1468">
        <f>IF(COUNTIF($A$2:A1468,A1468)=1,1,0)</f>
        <v>1</v>
      </c>
    </row>
    <row r="1469" spans="1:43" x14ac:dyDescent="0.3">
      <c r="A1469" t="s">
        <v>13540</v>
      </c>
      <c r="C1469" t="s">
        <v>10901</v>
      </c>
      <c r="D1469" s="1">
        <v>46273</v>
      </c>
      <c r="E1469" t="s">
        <v>11819</v>
      </c>
      <c r="F1469" t="s">
        <v>9</v>
      </c>
      <c r="G1469">
        <v>799</v>
      </c>
      <c r="H1469">
        <v>0</v>
      </c>
      <c r="I1469">
        <v>0</v>
      </c>
      <c r="J1469">
        <v>799</v>
      </c>
      <c r="K1469" s="1">
        <v>46275</v>
      </c>
      <c r="L1469" t="s">
        <v>13320</v>
      </c>
      <c r="M1469">
        <f t="shared" si="264"/>
        <v>1</v>
      </c>
      <c r="N1469">
        <f>COUNTIF(Orders!$A:$A,C1469)</f>
        <v>1</v>
      </c>
      <c r="P1469">
        <f>COUNTIF(Orders!$H:$H,UPPER(SUBSTITUTE(TRIM(C1469),"-","")))</f>
        <v>1</v>
      </c>
      <c r="R1469" t="str">
        <f t="shared" si="265"/>
        <v>Matched Order Reference</v>
      </c>
      <c r="S1469">
        <f t="shared" si="266"/>
        <v>1</v>
      </c>
      <c r="V1469" cm="1">
        <f t="array" ref="V1469">IF(E1469&lt;&gt;"CAPTURE",0,SUMPRODUCT((MDR_Rates!$A$2:$A$10=F1469)*(G1469&gt;MDR_Rates!$B$2:$B$10)*((MDR_Rates!$C$2:$C$10="")+(G1469&lt;=MDR_Rates!$C$2:$C$10))*MDR_Rates!$D$2:$D$10))</f>
        <v>0</v>
      </c>
      <c r="W1469">
        <f t="shared" si="267"/>
        <v>0</v>
      </c>
      <c r="X1469">
        <f t="shared" si="268"/>
        <v>0</v>
      </c>
      <c r="Y1469">
        <f t="shared" si="269"/>
        <v>0</v>
      </c>
      <c r="Z1469">
        <f t="shared" si="270"/>
        <v>0</v>
      </c>
      <c r="AG1469" t="str">
        <f t="shared" si="271"/>
        <v/>
      </c>
      <c r="AI1469" t="str">
        <f t="shared" si="272"/>
        <v/>
      </c>
      <c r="AJ1469" t="str">
        <f t="shared" si="273"/>
        <v/>
      </c>
      <c r="AK1469" t="str">
        <f t="shared" si="274"/>
        <v>ORD26005528</v>
      </c>
      <c r="AL1469">
        <f>IF(E1469&lt;&gt;"CAPTURE","",COUNTIF(Orders!$H:$H,AK1469))</f>
        <v>1</v>
      </c>
      <c r="AP1469" t="str">
        <f t="shared" si="275"/>
        <v>Matched to Order</v>
      </c>
      <c r="AQ1469">
        <f>IF(COUNTIF($A$2:A1469,A1469)=1,1,0)</f>
        <v>1</v>
      </c>
    </row>
    <row r="1470" spans="1:43" x14ac:dyDescent="0.3">
      <c r="A1470" t="s">
        <v>13541</v>
      </c>
      <c r="C1470" t="s">
        <v>13542</v>
      </c>
      <c r="D1470" s="1">
        <v>46273</v>
      </c>
      <c r="E1470" t="s">
        <v>11819</v>
      </c>
      <c r="F1470" t="s">
        <v>9</v>
      </c>
      <c r="G1470">
        <v>999</v>
      </c>
      <c r="H1470">
        <v>0</v>
      </c>
      <c r="I1470">
        <v>0</v>
      </c>
      <c r="J1470">
        <v>999</v>
      </c>
      <c r="K1470" s="1">
        <v>46275</v>
      </c>
      <c r="L1470" t="s">
        <v>13320</v>
      </c>
      <c r="M1470">
        <f t="shared" si="264"/>
        <v>1</v>
      </c>
      <c r="N1470">
        <f>COUNTIF(Orders!$A:$A,C1470)</f>
        <v>1</v>
      </c>
      <c r="P1470">
        <f>COUNTIF(Orders!$H:$H,UPPER(SUBSTITUTE(TRIM(C1470),"-","")))</f>
        <v>1</v>
      </c>
      <c r="R1470" t="str">
        <f t="shared" si="265"/>
        <v>Matched Order Reference</v>
      </c>
      <c r="S1470">
        <f t="shared" si="266"/>
        <v>1</v>
      </c>
      <c r="V1470" cm="1">
        <f t="array" ref="V1470">IF(E1470&lt;&gt;"CAPTURE",0,SUMPRODUCT((MDR_Rates!$A$2:$A$10=F1470)*(G1470&gt;MDR_Rates!$B$2:$B$10)*((MDR_Rates!$C$2:$C$10="")+(G1470&lt;=MDR_Rates!$C$2:$C$10))*MDR_Rates!$D$2:$D$10))</f>
        <v>0</v>
      </c>
      <c r="W1470">
        <f t="shared" si="267"/>
        <v>0</v>
      </c>
      <c r="X1470">
        <f t="shared" si="268"/>
        <v>0</v>
      </c>
      <c r="Y1470">
        <f t="shared" si="269"/>
        <v>0</v>
      </c>
      <c r="Z1470">
        <f t="shared" si="270"/>
        <v>0</v>
      </c>
      <c r="AG1470" t="str">
        <f t="shared" si="271"/>
        <v/>
      </c>
      <c r="AI1470" t="str">
        <f t="shared" si="272"/>
        <v/>
      </c>
      <c r="AJ1470" t="str">
        <f t="shared" si="273"/>
        <v/>
      </c>
      <c r="AK1470" t="str">
        <f t="shared" si="274"/>
        <v>ORD26005571</v>
      </c>
      <c r="AL1470">
        <f>IF(E1470&lt;&gt;"CAPTURE","",COUNTIF(Orders!$H:$H,AK1470))</f>
        <v>1</v>
      </c>
      <c r="AP1470" t="str">
        <f t="shared" si="275"/>
        <v>Matched to Order</v>
      </c>
      <c r="AQ1470">
        <f>IF(COUNTIF($A$2:A1470,A1470)=1,1,0)</f>
        <v>1</v>
      </c>
    </row>
    <row r="1471" spans="1:43" x14ac:dyDescent="0.3">
      <c r="A1471" t="s">
        <v>13543</v>
      </c>
      <c r="C1471" t="s">
        <v>13544</v>
      </c>
      <c r="D1471" s="1">
        <v>46273</v>
      </c>
      <c r="E1471" t="s">
        <v>11819</v>
      </c>
      <c r="F1471" t="s">
        <v>9</v>
      </c>
      <c r="G1471">
        <v>3499</v>
      </c>
      <c r="H1471">
        <v>10.5</v>
      </c>
      <c r="I1471">
        <v>1.89</v>
      </c>
      <c r="J1471">
        <v>3486.61</v>
      </c>
      <c r="K1471" s="1">
        <v>46275</v>
      </c>
      <c r="L1471" t="s">
        <v>13320</v>
      </c>
      <c r="M1471">
        <f t="shared" si="264"/>
        <v>1</v>
      </c>
      <c r="N1471">
        <f>COUNTIF(Orders!$A:$A,C1471)</f>
        <v>1</v>
      </c>
      <c r="P1471">
        <f>COUNTIF(Orders!$H:$H,UPPER(SUBSTITUTE(TRIM(C1471),"-","")))</f>
        <v>1</v>
      </c>
      <c r="R1471" t="str">
        <f t="shared" si="265"/>
        <v>Matched Order Reference</v>
      </c>
      <c r="S1471">
        <f t="shared" si="266"/>
        <v>1</v>
      </c>
      <c r="V1471" cm="1">
        <f t="array" ref="V1471">IF(E1471&lt;&gt;"CAPTURE",0,SUMPRODUCT((MDR_Rates!$A$2:$A$10=F1471)*(G1471&gt;MDR_Rates!$B$2:$B$10)*((MDR_Rates!$C$2:$C$10="")+(G1471&lt;=MDR_Rates!$C$2:$C$10))*MDR_Rates!$D$2:$D$10))</f>
        <v>0.3</v>
      </c>
      <c r="W1471">
        <f t="shared" si="267"/>
        <v>10.5</v>
      </c>
      <c r="X1471">
        <f t="shared" si="268"/>
        <v>1.89</v>
      </c>
      <c r="Y1471">
        <f t="shared" si="269"/>
        <v>0</v>
      </c>
      <c r="Z1471">
        <f t="shared" si="270"/>
        <v>0</v>
      </c>
      <c r="AG1471" t="str">
        <f t="shared" si="271"/>
        <v/>
      </c>
      <c r="AI1471" t="str">
        <f t="shared" si="272"/>
        <v/>
      </c>
      <c r="AJ1471" t="str">
        <f t="shared" si="273"/>
        <v/>
      </c>
      <c r="AK1471" t="str">
        <f t="shared" si="274"/>
        <v>ORD26005574</v>
      </c>
      <c r="AL1471">
        <f>IF(E1471&lt;&gt;"CAPTURE","",COUNTIF(Orders!$H:$H,AK1471))</f>
        <v>1</v>
      </c>
      <c r="AP1471" t="str">
        <f t="shared" si="275"/>
        <v>Matched to Order</v>
      </c>
      <c r="AQ1471">
        <f>IF(COUNTIF($A$2:A1471,A1471)=1,1,0)</f>
        <v>1</v>
      </c>
    </row>
    <row r="1472" spans="1:43" x14ac:dyDescent="0.3">
      <c r="A1472" t="s">
        <v>13545</v>
      </c>
      <c r="C1472" t="s">
        <v>11022</v>
      </c>
      <c r="D1472" s="1">
        <v>46273</v>
      </c>
      <c r="E1472" t="s">
        <v>11819</v>
      </c>
      <c r="F1472" t="s">
        <v>9</v>
      </c>
      <c r="G1472">
        <v>1499</v>
      </c>
      <c r="H1472">
        <v>0</v>
      </c>
      <c r="I1472">
        <v>0</v>
      </c>
      <c r="J1472">
        <v>1499</v>
      </c>
      <c r="K1472" s="1">
        <v>46275</v>
      </c>
      <c r="L1472" t="s">
        <v>13320</v>
      </c>
      <c r="M1472">
        <f t="shared" si="264"/>
        <v>1</v>
      </c>
      <c r="N1472">
        <f>COUNTIF(Orders!$A:$A,C1472)</f>
        <v>1</v>
      </c>
      <c r="P1472">
        <f>COUNTIF(Orders!$H:$H,UPPER(SUBSTITUTE(TRIM(C1472),"-","")))</f>
        <v>1</v>
      </c>
      <c r="R1472" t="str">
        <f t="shared" si="265"/>
        <v>Matched Order Reference</v>
      </c>
      <c r="S1472">
        <f t="shared" si="266"/>
        <v>1</v>
      </c>
      <c r="V1472" cm="1">
        <f t="array" ref="V1472">IF(E1472&lt;&gt;"CAPTURE",0,SUMPRODUCT((MDR_Rates!$A$2:$A$10=F1472)*(G1472&gt;MDR_Rates!$B$2:$B$10)*((MDR_Rates!$C$2:$C$10="")+(G1472&lt;=MDR_Rates!$C$2:$C$10))*MDR_Rates!$D$2:$D$10))</f>
        <v>0</v>
      </c>
      <c r="W1472">
        <f t="shared" si="267"/>
        <v>0</v>
      </c>
      <c r="X1472">
        <f t="shared" si="268"/>
        <v>0</v>
      </c>
      <c r="Y1472">
        <f t="shared" si="269"/>
        <v>0</v>
      </c>
      <c r="Z1472">
        <f t="shared" si="270"/>
        <v>0</v>
      </c>
      <c r="AG1472" t="str">
        <f t="shared" si="271"/>
        <v/>
      </c>
      <c r="AI1472" t="str">
        <f t="shared" si="272"/>
        <v/>
      </c>
      <c r="AJ1472" t="str">
        <f t="shared" si="273"/>
        <v/>
      </c>
      <c r="AK1472" t="str">
        <f t="shared" si="274"/>
        <v>ORD26005591</v>
      </c>
      <c r="AL1472">
        <f>IF(E1472&lt;&gt;"CAPTURE","",COUNTIF(Orders!$H:$H,AK1472))</f>
        <v>1</v>
      </c>
      <c r="AP1472" t="str">
        <f t="shared" si="275"/>
        <v>Matched to Order</v>
      </c>
      <c r="AQ1472">
        <f>IF(COUNTIF($A$2:A1472,A1472)=1,1,0)</f>
        <v>1</v>
      </c>
    </row>
    <row r="1473" spans="1:43" x14ac:dyDescent="0.3">
      <c r="A1473" t="s">
        <v>13546</v>
      </c>
      <c r="C1473" t="s">
        <v>11090</v>
      </c>
      <c r="D1473" s="1">
        <v>46273</v>
      </c>
      <c r="E1473" t="s">
        <v>11819</v>
      </c>
      <c r="F1473" t="s">
        <v>33</v>
      </c>
      <c r="G1473">
        <v>2798</v>
      </c>
      <c r="H1473">
        <v>33.58</v>
      </c>
      <c r="I1473">
        <v>6.04</v>
      </c>
      <c r="J1473">
        <v>2758.38</v>
      </c>
      <c r="K1473" s="1">
        <v>46275</v>
      </c>
      <c r="L1473" t="s">
        <v>13320</v>
      </c>
      <c r="M1473">
        <f t="shared" si="264"/>
        <v>1</v>
      </c>
      <c r="N1473">
        <f>COUNTIF(Orders!$A:$A,C1473)</f>
        <v>1</v>
      </c>
      <c r="P1473">
        <f>COUNTIF(Orders!$H:$H,UPPER(SUBSTITUTE(TRIM(C1473),"-","")))</f>
        <v>1</v>
      </c>
      <c r="R1473" t="str">
        <f t="shared" si="265"/>
        <v>Matched Order Reference</v>
      </c>
      <c r="S1473">
        <f t="shared" si="266"/>
        <v>1</v>
      </c>
      <c r="V1473" cm="1">
        <f t="array" ref="V1473">IF(E1473&lt;&gt;"CAPTURE",0,SUMPRODUCT((MDR_Rates!$A$2:$A$10=F1473)*(G1473&gt;MDR_Rates!$B$2:$B$10)*((MDR_Rates!$C$2:$C$10="")+(G1473&lt;=MDR_Rates!$C$2:$C$10))*MDR_Rates!$D$2:$D$10))</f>
        <v>1.2</v>
      </c>
      <c r="W1473">
        <f t="shared" si="267"/>
        <v>33.58</v>
      </c>
      <c r="X1473">
        <f t="shared" si="268"/>
        <v>6.04</v>
      </c>
      <c r="Y1473">
        <f t="shared" si="269"/>
        <v>0</v>
      </c>
      <c r="Z1473">
        <f t="shared" si="270"/>
        <v>0</v>
      </c>
      <c r="AG1473" t="str">
        <f t="shared" si="271"/>
        <v/>
      </c>
      <c r="AI1473" t="str">
        <f t="shared" si="272"/>
        <v/>
      </c>
      <c r="AJ1473" t="str">
        <f t="shared" si="273"/>
        <v/>
      </c>
      <c r="AK1473" t="str">
        <f t="shared" si="274"/>
        <v>ORD26005625</v>
      </c>
      <c r="AL1473">
        <f>IF(E1473&lt;&gt;"CAPTURE","",COUNTIF(Orders!$H:$H,AK1473))</f>
        <v>1</v>
      </c>
      <c r="AP1473" t="str">
        <f t="shared" si="275"/>
        <v>Matched to Order</v>
      </c>
      <c r="AQ1473">
        <f>IF(COUNTIF($A$2:A1473,A1473)=1,1,0)</f>
        <v>1</v>
      </c>
    </row>
    <row r="1474" spans="1:43" x14ac:dyDescent="0.3">
      <c r="A1474" t="s">
        <v>13547</v>
      </c>
      <c r="C1474" t="s">
        <v>13548</v>
      </c>
      <c r="D1474" s="1">
        <v>46273</v>
      </c>
      <c r="E1474" t="s">
        <v>11819</v>
      </c>
      <c r="F1474" t="s">
        <v>17</v>
      </c>
      <c r="G1474">
        <v>499</v>
      </c>
      <c r="H1474">
        <v>8.98</v>
      </c>
      <c r="I1474">
        <v>1.62</v>
      </c>
      <c r="J1474">
        <v>488.4</v>
      </c>
      <c r="K1474" s="1">
        <v>46275</v>
      </c>
      <c r="L1474" t="s">
        <v>13320</v>
      </c>
      <c r="M1474">
        <f t="shared" si="264"/>
        <v>1</v>
      </c>
      <c r="N1474">
        <f>COUNTIF(Orders!$A:$A,C1474)</f>
        <v>0</v>
      </c>
      <c r="P1474">
        <f>COUNTIF(Orders!$H:$H,UPPER(SUBSTITUTE(TRIM(C1474),"-","")))</f>
        <v>1</v>
      </c>
      <c r="R1474" t="str">
        <f t="shared" si="265"/>
        <v>Matched Order Reference</v>
      </c>
      <c r="S1474">
        <f t="shared" si="266"/>
        <v>1</v>
      </c>
      <c r="V1474" cm="1">
        <f t="array" ref="V1474">IF(E1474&lt;&gt;"CAPTURE",0,SUMPRODUCT((MDR_Rates!$A$2:$A$10=F1474)*(G1474&gt;MDR_Rates!$B$2:$B$10)*((MDR_Rates!$C$2:$C$10="")+(G1474&lt;=MDR_Rates!$C$2:$C$10))*MDR_Rates!$D$2:$D$10))</f>
        <v>1.8</v>
      </c>
      <c r="W1474">
        <f t="shared" si="267"/>
        <v>8.98</v>
      </c>
      <c r="X1474">
        <f t="shared" si="268"/>
        <v>1.62</v>
      </c>
      <c r="Y1474">
        <f t="shared" si="269"/>
        <v>0</v>
      </c>
      <c r="Z1474">
        <f t="shared" si="270"/>
        <v>0</v>
      </c>
      <c r="AG1474" t="str">
        <f t="shared" si="271"/>
        <v/>
      </c>
      <c r="AI1474" t="str">
        <f t="shared" si="272"/>
        <v/>
      </c>
      <c r="AJ1474" t="str">
        <f t="shared" si="273"/>
        <v/>
      </c>
      <c r="AK1474" t="str">
        <f t="shared" si="274"/>
        <v>ORD26005653</v>
      </c>
      <c r="AL1474">
        <f>IF(E1474&lt;&gt;"CAPTURE","",COUNTIF(Orders!$H:$H,AK1474))</f>
        <v>1</v>
      </c>
      <c r="AP1474" t="str">
        <f t="shared" si="275"/>
        <v>Matched to Order</v>
      </c>
      <c r="AQ1474">
        <f>IF(COUNTIF($A$2:A1474,A1474)=1,1,0)</f>
        <v>1</v>
      </c>
    </row>
    <row r="1475" spans="1:43" x14ac:dyDescent="0.3">
      <c r="A1475" t="s">
        <v>13549</v>
      </c>
      <c r="C1475" t="s">
        <v>11240</v>
      </c>
      <c r="D1475" s="1">
        <v>46273</v>
      </c>
      <c r="E1475" t="s">
        <v>11819</v>
      </c>
      <c r="F1475" t="s">
        <v>17</v>
      </c>
      <c r="G1475">
        <v>799</v>
      </c>
      <c r="H1475">
        <v>14.38</v>
      </c>
      <c r="I1475">
        <v>2.59</v>
      </c>
      <c r="J1475">
        <v>782.03</v>
      </c>
      <c r="K1475" s="1">
        <v>46275</v>
      </c>
      <c r="L1475" t="s">
        <v>13320</v>
      </c>
      <c r="M1475">
        <f t="shared" ref="M1475:M1538" si="276">COUNTIF($A:$A,A1475)</f>
        <v>1</v>
      </c>
      <c r="N1475">
        <f>COUNTIF(Orders!$A:$A,C1475)</f>
        <v>1</v>
      </c>
      <c r="P1475">
        <f>COUNTIF(Orders!$H:$H,UPPER(SUBSTITUTE(TRIM(C1475),"-","")))</f>
        <v>1</v>
      </c>
      <c r="R1475" t="str">
        <f t="shared" ref="R1475:R1538" si="277">IF(E1475="REFUND","Refund",IF(P1475=0,"Unmatched Order Reference","Matched Order Reference"))</f>
        <v>Matched Order Reference</v>
      </c>
      <c r="S1475">
        <f t="shared" ref="S1475:S1538" si="278">COUNTIFS($C$2:$C$5753,C1475,$E$2:$E$5753,"CAPTURE")</f>
        <v>1</v>
      </c>
      <c r="V1475" cm="1">
        <f t="array" ref="V1475">IF(E1475&lt;&gt;"CAPTURE",0,SUMPRODUCT((MDR_Rates!$A$2:$A$10=F1475)*(G1475&gt;MDR_Rates!$B$2:$B$10)*((MDR_Rates!$C$2:$C$10="")+(G1475&lt;=MDR_Rates!$C$2:$C$10))*MDR_Rates!$D$2:$D$10))</f>
        <v>1.8</v>
      </c>
      <c r="W1475">
        <f t="shared" ref="W1475:W1538" si="279">IF(E1475&lt;&gt;"CAPTURE",0,ROUND(G1475*V1475/100,2))</f>
        <v>14.38</v>
      </c>
      <c r="X1475">
        <f t="shared" ref="X1475:X1538" si="280">IF(E1475&lt;&gt;"CAPTURE",0,ROUND(W1475*18/100,2))</f>
        <v>2.59</v>
      </c>
      <c r="Y1475">
        <f t="shared" ref="Y1475:Y1538" si="281">IF(E1475&lt;&gt;"CAPTURE",0,ROUND(H1475-W1475,2))</f>
        <v>0</v>
      </c>
      <c r="Z1475">
        <f t="shared" ref="Z1475:Z1538" si="282">IF(E1475&lt;&gt;"CAPTURE",0,ROUND(I1475-X1475,2))</f>
        <v>0</v>
      </c>
      <c r="AG1475" t="str">
        <f t="shared" ref="AG1475:AG1538" si="283">IF(E1475&lt;&gt;"REFUND","",IF(COUNTIFS($A:$A,B1475,$E:$E,"CAPTURE")=0,"Missing Original Capture","Original Capture Found"))</f>
        <v/>
      </c>
      <c r="AI1475" t="str">
        <f t="shared" ref="AI1475:AI1538" si="284">IF(E1475="REFUND",_xlfn.MAXIFS($G:$G,$A:$A,B1475,$E:$E,"CAPTURE"),"")</f>
        <v/>
      </c>
      <c r="AJ1475" t="str">
        <f t="shared" ref="AJ1475:AJ1538" si="285">IF(E1475&lt;&gt;"REFUND","",IF(G1475&gt;AI1475,"Refund Exceeds Capture",IF(ABS(G1475-AI1475)&lt;0.01,"Full Refund","Partial Refund")))</f>
        <v/>
      </c>
      <c r="AK1475" t="str">
        <f t="shared" ref="AK1475:AK1538" si="286">UPPER(SUBSTITUTE(TRIM(C1475),"-",""))</f>
        <v>ORD26005703</v>
      </c>
      <c r="AL1475">
        <f>IF(E1475&lt;&gt;"CAPTURE","",COUNTIF(Orders!$H:$H,AK1475))</f>
        <v>1</v>
      </c>
      <c r="AP1475" t="str">
        <f t="shared" ref="AP1475:AP1538" si="287">IF(E1475&lt;&gt;"CAPTURE","",IF(M1475&gt;1,"Duplicate ID - Review",IF(AL1475=0,"Unmatched Order",IF(AL1475=1,"Matched to Order","Multiple Order Matches"))))</f>
        <v>Matched to Order</v>
      </c>
      <c r="AQ1475">
        <f>IF(COUNTIF($A$2:A1475,A1475)=1,1,0)</f>
        <v>1</v>
      </c>
    </row>
    <row r="1476" spans="1:43" x14ac:dyDescent="0.3">
      <c r="A1476" t="s">
        <v>13550</v>
      </c>
      <c r="C1476" t="s">
        <v>11295</v>
      </c>
      <c r="D1476" s="1">
        <v>46273</v>
      </c>
      <c r="E1476" t="s">
        <v>11819</v>
      </c>
      <c r="F1476" t="s">
        <v>33</v>
      </c>
      <c r="G1476">
        <v>799</v>
      </c>
      <c r="H1476">
        <v>11.99</v>
      </c>
      <c r="I1476">
        <v>2.16</v>
      </c>
      <c r="J1476">
        <v>784.85</v>
      </c>
      <c r="K1476" s="1">
        <v>46275</v>
      </c>
      <c r="L1476" t="s">
        <v>13320</v>
      </c>
      <c r="M1476">
        <f t="shared" si="276"/>
        <v>1</v>
      </c>
      <c r="N1476">
        <f>COUNTIF(Orders!$A:$A,C1476)</f>
        <v>1</v>
      </c>
      <c r="P1476">
        <f>COUNTIF(Orders!$H:$H,UPPER(SUBSTITUTE(TRIM(C1476),"-","")))</f>
        <v>1</v>
      </c>
      <c r="R1476" t="str">
        <f t="shared" si="277"/>
        <v>Matched Order Reference</v>
      </c>
      <c r="S1476">
        <f t="shared" si="278"/>
        <v>1</v>
      </c>
      <c r="V1476" cm="1">
        <f t="array" ref="V1476">IF(E1476&lt;&gt;"CAPTURE",0,SUMPRODUCT((MDR_Rates!$A$2:$A$10=F1476)*(G1476&gt;MDR_Rates!$B$2:$B$10)*((MDR_Rates!$C$2:$C$10="")+(G1476&lt;=MDR_Rates!$C$2:$C$10))*MDR_Rates!$D$2:$D$10))</f>
        <v>1.5</v>
      </c>
      <c r="W1476">
        <f t="shared" si="279"/>
        <v>11.99</v>
      </c>
      <c r="X1476">
        <f t="shared" si="280"/>
        <v>2.16</v>
      </c>
      <c r="Y1476">
        <f t="shared" si="281"/>
        <v>0</v>
      </c>
      <c r="Z1476">
        <f t="shared" si="282"/>
        <v>0</v>
      </c>
      <c r="AG1476" t="str">
        <f t="shared" si="283"/>
        <v/>
      </c>
      <c r="AI1476" t="str">
        <f t="shared" si="284"/>
        <v/>
      </c>
      <c r="AJ1476" t="str">
        <f t="shared" si="285"/>
        <v/>
      </c>
      <c r="AK1476" t="str">
        <f t="shared" si="286"/>
        <v>ORD26005732</v>
      </c>
      <c r="AL1476">
        <f>IF(E1476&lt;&gt;"CAPTURE","",COUNTIF(Orders!$H:$H,AK1476))</f>
        <v>1</v>
      </c>
      <c r="AP1476" t="str">
        <f t="shared" si="287"/>
        <v>Matched to Order</v>
      </c>
      <c r="AQ1476">
        <f>IF(COUNTIF($A$2:A1476,A1476)=1,1,0)</f>
        <v>1</v>
      </c>
    </row>
    <row r="1477" spans="1:43" x14ac:dyDescent="0.3">
      <c r="A1477" t="s">
        <v>13551</v>
      </c>
      <c r="C1477" t="s">
        <v>11358</v>
      </c>
      <c r="D1477" s="1">
        <v>46273</v>
      </c>
      <c r="E1477" t="s">
        <v>11819</v>
      </c>
      <c r="F1477" t="s">
        <v>9</v>
      </c>
      <c r="G1477">
        <v>299</v>
      </c>
      <c r="H1477">
        <v>0</v>
      </c>
      <c r="I1477">
        <v>0</v>
      </c>
      <c r="J1477">
        <v>299</v>
      </c>
      <c r="K1477" s="1">
        <v>46275</v>
      </c>
      <c r="L1477" t="s">
        <v>13320</v>
      </c>
      <c r="M1477">
        <f t="shared" si="276"/>
        <v>1</v>
      </c>
      <c r="N1477">
        <f>COUNTIF(Orders!$A:$A,C1477)</f>
        <v>1</v>
      </c>
      <c r="P1477">
        <f>COUNTIF(Orders!$H:$H,UPPER(SUBSTITUTE(TRIM(C1477),"-","")))</f>
        <v>1</v>
      </c>
      <c r="R1477" t="str">
        <f t="shared" si="277"/>
        <v>Matched Order Reference</v>
      </c>
      <c r="S1477">
        <f t="shared" si="278"/>
        <v>1</v>
      </c>
      <c r="V1477" cm="1">
        <f t="array" ref="V1477">IF(E1477&lt;&gt;"CAPTURE",0,SUMPRODUCT((MDR_Rates!$A$2:$A$10=F1477)*(G1477&gt;MDR_Rates!$B$2:$B$10)*((MDR_Rates!$C$2:$C$10="")+(G1477&lt;=MDR_Rates!$C$2:$C$10))*MDR_Rates!$D$2:$D$10))</f>
        <v>0</v>
      </c>
      <c r="W1477">
        <f t="shared" si="279"/>
        <v>0</v>
      </c>
      <c r="X1477">
        <f t="shared" si="280"/>
        <v>0</v>
      </c>
      <c r="Y1477">
        <f t="shared" si="281"/>
        <v>0</v>
      </c>
      <c r="Z1477">
        <f t="shared" si="282"/>
        <v>0</v>
      </c>
      <c r="AG1477" t="str">
        <f t="shared" si="283"/>
        <v/>
      </c>
      <c r="AI1477" t="str">
        <f t="shared" si="284"/>
        <v/>
      </c>
      <c r="AJ1477" t="str">
        <f t="shared" si="285"/>
        <v/>
      </c>
      <c r="AK1477" t="str">
        <f t="shared" si="286"/>
        <v>ORD26005764</v>
      </c>
      <c r="AL1477">
        <f>IF(E1477&lt;&gt;"CAPTURE","",COUNTIF(Orders!$H:$H,AK1477))</f>
        <v>1</v>
      </c>
      <c r="AP1477" t="str">
        <f t="shared" si="287"/>
        <v>Matched to Order</v>
      </c>
      <c r="AQ1477">
        <f>IF(COUNTIF($A$2:A1477,A1477)=1,1,0)</f>
        <v>1</v>
      </c>
    </row>
    <row r="1478" spans="1:43" x14ac:dyDescent="0.3">
      <c r="A1478" t="s">
        <v>13552</v>
      </c>
      <c r="C1478" t="s">
        <v>11381</v>
      </c>
      <c r="D1478" s="1">
        <v>46273</v>
      </c>
      <c r="E1478" t="s">
        <v>11819</v>
      </c>
      <c r="F1478" t="s">
        <v>44</v>
      </c>
      <c r="G1478">
        <v>599</v>
      </c>
      <c r="H1478">
        <v>11.38</v>
      </c>
      <c r="I1478">
        <v>2.0499999999999998</v>
      </c>
      <c r="J1478">
        <v>585.57000000000005</v>
      </c>
      <c r="K1478" s="1">
        <v>46275</v>
      </c>
      <c r="L1478" t="s">
        <v>13320</v>
      </c>
      <c r="M1478">
        <f t="shared" si="276"/>
        <v>1</v>
      </c>
      <c r="N1478">
        <f>COUNTIF(Orders!$A:$A,C1478)</f>
        <v>1</v>
      </c>
      <c r="P1478">
        <f>COUNTIF(Orders!$H:$H,UPPER(SUBSTITUTE(TRIM(C1478),"-","")))</f>
        <v>1</v>
      </c>
      <c r="R1478" t="str">
        <f t="shared" si="277"/>
        <v>Matched Order Reference</v>
      </c>
      <c r="S1478">
        <f t="shared" si="278"/>
        <v>1</v>
      </c>
      <c r="V1478" cm="1">
        <f t="array" ref="V1478">IF(E1478&lt;&gt;"CAPTURE",0,SUMPRODUCT((MDR_Rates!$A$2:$A$10=F1478)*(G1478&gt;MDR_Rates!$B$2:$B$10)*((MDR_Rates!$C$2:$C$10="")+(G1478&lt;=MDR_Rates!$C$2:$C$10))*MDR_Rates!$D$2:$D$10))</f>
        <v>1.9</v>
      </c>
      <c r="W1478">
        <f t="shared" si="279"/>
        <v>11.38</v>
      </c>
      <c r="X1478">
        <f t="shared" si="280"/>
        <v>2.0499999999999998</v>
      </c>
      <c r="Y1478">
        <f t="shared" si="281"/>
        <v>0</v>
      </c>
      <c r="Z1478">
        <f t="shared" si="282"/>
        <v>0</v>
      </c>
      <c r="AG1478" t="str">
        <f t="shared" si="283"/>
        <v/>
      </c>
      <c r="AI1478" t="str">
        <f t="shared" si="284"/>
        <v/>
      </c>
      <c r="AJ1478" t="str">
        <f t="shared" si="285"/>
        <v/>
      </c>
      <c r="AK1478" t="str">
        <f t="shared" si="286"/>
        <v>ORD26005776</v>
      </c>
      <c r="AL1478">
        <f>IF(E1478&lt;&gt;"CAPTURE","",COUNTIF(Orders!$H:$H,AK1478))</f>
        <v>1</v>
      </c>
      <c r="AP1478" t="str">
        <f t="shared" si="287"/>
        <v>Matched to Order</v>
      </c>
      <c r="AQ1478">
        <f>IF(COUNTIF($A$2:A1478,A1478)=1,1,0)</f>
        <v>1</v>
      </c>
    </row>
    <row r="1479" spans="1:43" x14ac:dyDescent="0.3">
      <c r="A1479" t="s">
        <v>13553</v>
      </c>
      <c r="C1479" t="s">
        <v>11416</v>
      </c>
      <c r="D1479" s="1">
        <v>46273</v>
      </c>
      <c r="E1479" t="s">
        <v>11819</v>
      </c>
      <c r="F1479" t="s">
        <v>9</v>
      </c>
      <c r="G1479">
        <v>2098</v>
      </c>
      <c r="H1479">
        <v>6.29</v>
      </c>
      <c r="I1479">
        <v>1.1299999999999999</v>
      </c>
      <c r="J1479">
        <v>2090.58</v>
      </c>
      <c r="K1479" s="1">
        <v>46275</v>
      </c>
      <c r="L1479" t="s">
        <v>13320</v>
      </c>
      <c r="M1479">
        <f t="shared" si="276"/>
        <v>1</v>
      </c>
      <c r="N1479">
        <f>COUNTIF(Orders!$A:$A,C1479)</f>
        <v>1</v>
      </c>
      <c r="P1479">
        <f>COUNTIF(Orders!$H:$H,UPPER(SUBSTITUTE(TRIM(C1479),"-","")))</f>
        <v>1</v>
      </c>
      <c r="R1479" t="str">
        <f t="shared" si="277"/>
        <v>Matched Order Reference</v>
      </c>
      <c r="S1479">
        <f t="shared" si="278"/>
        <v>1</v>
      </c>
      <c r="V1479" cm="1">
        <f t="array" ref="V1479">IF(E1479&lt;&gt;"CAPTURE",0,SUMPRODUCT((MDR_Rates!$A$2:$A$10=F1479)*(G1479&gt;MDR_Rates!$B$2:$B$10)*((MDR_Rates!$C$2:$C$10="")+(G1479&lt;=MDR_Rates!$C$2:$C$10))*MDR_Rates!$D$2:$D$10))</f>
        <v>0.3</v>
      </c>
      <c r="W1479">
        <f t="shared" si="279"/>
        <v>6.29</v>
      </c>
      <c r="X1479">
        <f t="shared" si="280"/>
        <v>1.1299999999999999</v>
      </c>
      <c r="Y1479">
        <f t="shared" si="281"/>
        <v>0</v>
      </c>
      <c r="Z1479">
        <f t="shared" si="282"/>
        <v>0</v>
      </c>
      <c r="AG1479" t="str">
        <f t="shared" si="283"/>
        <v/>
      </c>
      <c r="AI1479" t="str">
        <f t="shared" si="284"/>
        <v/>
      </c>
      <c r="AJ1479" t="str">
        <f t="shared" si="285"/>
        <v/>
      </c>
      <c r="AK1479" t="str">
        <f t="shared" si="286"/>
        <v>ORD26005795</v>
      </c>
      <c r="AL1479">
        <f>IF(E1479&lt;&gt;"CAPTURE","",COUNTIF(Orders!$H:$H,AK1479))</f>
        <v>1</v>
      </c>
      <c r="AP1479" t="str">
        <f t="shared" si="287"/>
        <v>Matched to Order</v>
      </c>
      <c r="AQ1479">
        <f>IF(COUNTIF($A$2:A1479,A1479)=1,1,0)</f>
        <v>1</v>
      </c>
    </row>
    <row r="1480" spans="1:43" x14ac:dyDescent="0.3">
      <c r="A1480" t="s">
        <v>13554</v>
      </c>
      <c r="C1480" t="s">
        <v>13555</v>
      </c>
      <c r="D1480" s="1">
        <v>46273</v>
      </c>
      <c r="E1480" t="s">
        <v>11819</v>
      </c>
      <c r="F1480" t="s">
        <v>33</v>
      </c>
      <c r="G1480">
        <v>4998</v>
      </c>
      <c r="H1480">
        <v>59.98</v>
      </c>
      <c r="I1480">
        <v>10.8</v>
      </c>
      <c r="J1480">
        <v>4927.22</v>
      </c>
      <c r="K1480" s="1">
        <v>46275</v>
      </c>
      <c r="L1480" t="s">
        <v>13320</v>
      </c>
      <c r="M1480">
        <f t="shared" si="276"/>
        <v>1</v>
      </c>
      <c r="N1480">
        <f>COUNTIF(Orders!$A:$A,C1480)</f>
        <v>1</v>
      </c>
      <c r="P1480">
        <f>COUNTIF(Orders!$H:$H,UPPER(SUBSTITUTE(TRIM(C1480),"-","")))</f>
        <v>1</v>
      </c>
      <c r="R1480" t="str">
        <f t="shared" si="277"/>
        <v>Matched Order Reference</v>
      </c>
      <c r="S1480">
        <f t="shared" si="278"/>
        <v>1</v>
      </c>
      <c r="V1480" cm="1">
        <f t="array" ref="V1480">IF(E1480&lt;&gt;"CAPTURE",0,SUMPRODUCT((MDR_Rates!$A$2:$A$10=F1480)*(G1480&gt;MDR_Rates!$B$2:$B$10)*((MDR_Rates!$C$2:$C$10="")+(G1480&lt;=MDR_Rates!$C$2:$C$10))*MDR_Rates!$D$2:$D$10))</f>
        <v>1.2</v>
      </c>
      <c r="W1480">
        <f t="shared" si="279"/>
        <v>59.98</v>
      </c>
      <c r="X1480">
        <f t="shared" si="280"/>
        <v>10.8</v>
      </c>
      <c r="Y1480">
        <f t="shared" si="281"/>
        <v>0</v>
      </c>
      <c r="Z1480">
        <f t="shared" si="282"/>
        <v>0</v>
      </c>
      <c r="AG1480" t="str">
        <f t="shared" si="283"/>
        <v/>
      </c>
      <c r="AI1480" t="str">
        <f t="shared" si="284"/>
        <v/>
      </c>
      <c r="AJ1480" t="str">
        <f t="shared" si="285"/>
        <v/>
      </c>
      <c r="AK1480" t="str">
        <f t="shared" si="286"/>
        <v>ORD26005812</v>
      </c>
      <c r="AL1480">
        <f>IF(E1480&lt;&gt;"CAPTURE","",COUNTIF(Orders!$H:$H,AK1480))</f>
        <v>1</v>
      </c>
      <c r="AP1480" t="str">
        <f t="shared" si="287"/>
        <v>Matched to Order</v>
      </c>
      <c r="AQ1480">
        <f>IF(COUNTIF($A$2:A1480,A1480)=1,1,0)</f>
        <v>1</v>
      </c>
    </row>
    <row r="1481" spans="1:43" x14ac:dyDescent="0.3">
      <c r="A1481" t="s">
        <v>13556</v>
      </c>
      <c r="C1481" t="s">
        <v>11568</v>
      </c>
      <c r="D1481" s="1">
        <v>46273</v>
      </c>
      <c r="E1481" t="s">
        <v>11819</v>
      </c>
      <c r="F1481" t="s">
        <v>17</v>
      </c>
      <c r="G1481">
        <v>10847</v>
      </c>
      <c r="H1481">
        <v>173.55</v>
      </c>
      <c r="I1481">
        <v>31.24</v>
      </c>
      <c r="J1481">
        <v>10642.21</v>
      </c>
      <c r="K1481" s="1">
        <v>46275</v>
      </c>
      <c r="L1481" t="s">
        <v>13320</v>
      </c>
      <c r="M1481">
        <f t="shared" si="276"/>
        <v>1</v>
      </c>
      <c r="N1481">
        <f>COUNTIF(Orders!$A:$A,C1481)</f>
        <v>1</v>
      </c>
      <c r="P1481">
        <f>COUNTIF(Orders!$H:$H,UPPER(SUBSTITUTE(TRIM(C1481),"-","")))</f>
        <v>1</v>
      </c>
      <c r="R1481" t="str">
        <f t="shared" si="277"/>
        <v>Matched Order Reference</v>
      </c>
      <c r="S1481">
        <f t="shared" si="278"/>
        <v>1</v>
      </c>
      <c r="V1481" cm="1">
        <f t="array" ref="V1481">IF(E1481&lt;&gt;"CAPTURE",0,SUMPRODUCT((MDR_Rates!$A$2:$A$10=F1481)*(G1481&gt;MDR_Rates!$B$2:$B$10)*((MDR_Rates!$C$2:$C$10="")+(G1481&lt;=MDR_Rates!$C$2:$C$10))*MDR_Rates!$D$2:$D$10))</f>
        <v>1.6</v>
      </c>
      <c r="W1481">
        <f t="shared" si="279"/>
        <v>173.55</v>
      </c>
      <c r="X1481">
        <f t="shared" si="280"/>
        <v>31.24</v>
      </c>
      <c r="Y1481">
        <f t="shared" si="281"/>
        <v>0</v>
      </c>
      <c r="Z1481">
        <f t="shared" si="282"/>
        <v>0</v>
      </c>
      <c r="AG1481" t="str">
        <f t="shared" si="283"/>
        <v/>
      </c>
      <c r="AI1481" t="str">
        <f t="shared" si="284"/>
        <v/>
      </c>
      <c r="AJ1481" t="str">
        <f t="shared" si="285"/>
        <v/>
      </c>
      <c r="AK1481" t="str">
        <f t="shared" si="286"/>
        <v>ORD26005876</v>
      </c>
      <c r="AL1481">
        <f>IF(E1481&lt;&gt;"CAPTURE","",COUNTIF(Orders!$H:$H,AK1481))</f>
        <v>1</v>
      </c>
      <c r="AP1481" t="str">
        <f t="shared" si="287"/>
        <v>Matched to Order</v>
      </c>
      <c r="AQ1481">
        <f>IF(COUNTIF($A$2:A1481,A1481)=1,1,0)</f>
        <v>1</v>
      </c>
    </row>
    <row r="1482" spans="1:43" x14ac:dyDescent="0.3">
      <c r="A1482" t="s">
        <v>13557</v>
      </c>
      <c r="C1482" t="s">
        <v>11664</v>
      </c>
      <c r="D1482" s="1">
        <v>46273</v>
      </c>
      <c r="E1482" t="s">
        <v>11819</v>
      </c>
      <c r="F1482" t="s">
        <v>9</v>
      </c>
      <c r="G1482">
        <v>11597</v>
      </c>
      <c r="H1482">
        <v>34.79</v>
      </c>
      <c r="I1482">
        <v>6.26</v>
      </c>
      <c r="J1482">
        <v>11555.95</v>
      </c>
      <c r="K1482" s="1">
        <v>46275</v>
      </c>
      <c r="L1482" t="s">
        <v>13320</v>
      </c>
      <c r="M1482">
        <f t="shared" si="276"/>
        <v>1</v>
      </c>
      <c r="N1482">
        <f>COUNTIF(Orders!$A:$A,C1482)</f>
        <v>1</v>
      </c>
      <c r="P1482">
        <f>COUNTIF(Orders!$H:$H,UPPER(SUBSTITUTE(TRIM(C1482),"-","")))</f>
        <v>1</v>
      </c>
      <c r="R1482" t="str">
        <f t="shared" si="277"/>
        <v>Matched Order Reference</v>
      </c>
      <c r="S1482">
        <f t="shared" si="278"/>
        <v>1</v>
      </c>
      <c r="V1482" cm="1">
        <f t="array" ref="V1482">IF(E1482&lt;&gt;"CAPTURE",0,SUMPRODUCT((MDR_Rates!$A$2:$A$10=F1482)*(G1482&gt;MDR_Rates!$B$2:$B$10)*((MDR_Rates!$C$2:$C$10="")+(G1482&lt;=MDR_Rates!$C$2:$C$10))*MDR_Rates!$D$2:$D$10))</f>
        <v>0.3</v>
      </c>
      <c r="W1482">
        <f t="shared" si="279"/>
        <v>34.79</v>
      </c>
      <c r="X1482">
        <f t="shared" si="280"/>
        <v>6.26</v>
      </c>
      <c r="Y1482">
        <f t="shared" si="281"/>
        <v>0</v>
      </c>
      <c r="Z1482">
        <f t="shared" si="282"/>
        <v>0</v>
      </c>
      <c r="AG1482" t="str">
        <f t="shared" si="283"/>
        <v/>
      </c>
      <c r="AI1482" t="str">
        <f t="shared" si="284"/>
        <v/>
      </c>
      <c r="AJ1482" t="str">
        <f t="shared" si="285"/>
        <v/>
      </c>
      <c r="AK1482" t="str">
        <f t="shared" si="286"/>
        <v>ORD26005926</v>
      </c>
      <c r="AL1482">
        <f>IF(E1482&lt;&gt;"CAPTURE","",COUNTIF(Orders!$H:$H,AK1482))</f>
        <v>1</v>
      </c>
      <c r="AP1482" t="str">
        <f t="shared" si="287"/>
        <v>Matched to Order</v>
      </c>
      <c r="AQ1482">
        <f>IF(COUNTIF($A$2:A1482,A1482)=1,1,0)</f>
        <v>1</v>
      </c>
    </row>
    <row r="1483" spans="1:43" x14ac:dyDescent="0.3">
      <c r="A1483" t="s">
        <v>13558</v>
      </c>
      <c r="C1483" t="s">
        <v>11729</v>
      </c>
      <c r="D1483" s="1">
        <v>46273</v>
      </c>
      <c r="E1483" t="s">
        <v>11819</v>
      </c>
      <c r="F1483" t="s">
        <v>9</v>
      </c>
      <c r="G1483">
        <v>999</v>
      </c>
      <c r="H1483">
        <v>0</v>
      </c>
      <c r="I1483">
        <v>0</v>
      </c>
      <c r="J1483">
        <v>999</v>
      </c>
      <c r="K1483" s="1">
        <v>46275</v>
      </c>
      <c r="L1483" t="s">
        <v>13320</v>
      </c>
      <c r="M1483">
        <f t="shared" si="276"/>
        <v>1</v>
      </c>
      <c r="N1483">
        <f>COUNTIF(Orders!$A:$A,C1483)</f>
        <v>1</v>
      </c>
      <c r="P1483">
        <f>COUNTIF(Orders!$H:$H,UPPER(SUBSTITUTE(TRIM(C1483),"-","")))</f>
        <v>1</v>
      </c>
      <c r="R1483" t="str">
        <f t="shared" si="277"/>
        <v>Matched Order Reference</v>
      </c>
      <c r="S1483">
        <f t="shared" si="278"/>
        <v>1</v>
      </c>
      <c r="V1483" cm="1">
        <f t="array" ref="V1483">IF(E1483&lt;&gt;"CAPTURE",0,SUMPRODUCT((MDR_Rates!$A$2:$A$10=F1483)*(G1483&gt;MDR_Rates!$B$2:$B$10)*((MDR_Rates!$C$2:$C$10="")+(G1483&lt;=MDR_Rates!$C$2:$C$10))*MDR_Rates!$D$2:$D$10))</f>
        <v>0</v>
      </c>
      <c r="W1483">
        <f t="shared" si="279"/>
        <v>0</v>
      </c>
      <c r="X1483">
        <f t="shared" si="280"/>
        <v>0</v>
      </c>
      <c r="Y1483">
        <f t="shared" si="281"/>
        <v>0</v>
      </c>
      <c r="Z1483">
        <f t="shared" si="282"/>
        <v>0</v>
      </c>
      <c r="AG1483" t="str">
        <f t="shared" si="283"/>
        <v/>
      </c>
      <c r="AI1483" t="str">
        <f t="shared" si="284"/>
        <v/>
      </c>
      <c r="AJ1483" t="str">
        <f t="shared" si="285"/>
        <v/>
      </c>
      <c r="AK1483" t="str">
        <f t="shared" si="286"/>
        <v>ORD26005961</v>
      </c>
      <c r="AL1483">
        <f>IF(E1483&lt;&gt;"CAPTURE","",COUNTIF(Orders!$H:$H,AK1483))</f>
        <v>1</v>
      </c>
      <c r="AP1483" t="str">
        <f t="shared" si="287"/>
        <v>Matched to Order</v>
      </c>
      <c r="AQ1483">
        <f>IF(COUNTIF($A$2:A1483,A1483)=1,1,0)</f>
        <v>1</v>
      </c>
    </row>
    <row r="1484" spans="1:43" x14ac:dyDescent="0.3">
      <c r="A1484" t="s">
        <v>13559</v>
      </c>
      <c r="C1484" t="s">
        <v>11749</v>
      </c>
      <c r="D1484" s="1">
        <v>46273</v>
      </c>
      <c r="E1484" t="s">
        <v>11819</v>
      </c>
      <c r="F1484" t="s">
        <v>9</v>
      </c>
      <c r="G1484">
        <v>4798</v>
      </c>
      <c r="H1484">
        <v>14.39</v>
      </c>
      <c r="I1484">
        <v>2.59</v>
      </c>
      <c r="J1484">
        <v>4781.0200000000004</v>
      </c>
      <c r="K1484" s="1">
        <v>46275</v>
      </c>
      <c r="L1484" t="s">
        <v>13320</v>
      </c>
      <c r="M1484">
        <f t="shared" si="276"/>
        <v>1</v>
      </c>
      <c r="N1484">
        <f>COUNTIF(Orders!$A:$A,C1484)</f>
        <v>1</v>
      </c>
      <c r="P1484">
        <f>COUNTIF(Orders!$H:$H,UPPER(SUBSTITUTE(TRIM(C1484),"-","")))</f>
        <v>1</v>
      </c>
      <c r="R1484" t="str">
        <f t="shared" si="277"/>
        <v>Matched Order Reference</v>
      </c>
      <c r="S1484">
        <f t="shared" si="278"/>
        <v>1</v>
      </c>
      <c r="V1484" cm="1">
        <f t="array" ref="V1484">IF(E1484&lt;&gt;"CAPTURE",0,SUMPRODUCT((MDR_Rates!$A$2:$A$10=F1484)*(G1484&gt;MDR_Rates!$B$2:$B$10)*((MDR_Rates!$C$2:$C$10="")+(G1484&lt;=MDR_Rates!$C$2:$C$10))*MDR_Rates!$D$2:$D$10))</f>
        <v>0.3</v>
      </c>
      <c r="W1484">
        <f t="shared" si="279"/>
        <v>14.39</v>
      </c>
      <c r="X1484">
        <f t="shared" si="280"/>
        <v>2.59</v>
      </c>
      <c r="Y1484">
        <f t="shared" si="281"/>
        <v>0</v>
      </c>
      <c r="Z1484">
        <f t="shared" si="282"/>
        <v>0</v>
      </c>
      <c r="AG1484" t="str">
        <f t="shared" si="283"/>
        <v/>
      </c>
      <c r="AI1484" t="str">
        <f t="shared" si="284"/>
        <v/>
      </c>
      <c r="AJ1484" t="str">
        <f t="shared" si="285"/>
        <v/>
      </c>
      <c r="AK1484" t="str">
        <f t="shared" si="286"/>
        <v>ORD26005972</v>
      </c>
      <c r="AL1484">
        <f>IF(E1484&lt;&gt;"CAPTURE","",COUNTIF(Orders!$H:$H,AK1484))</f>
        <v>1</v>
      </c>
      <c r="AP1484" t="str">
        <f t="shared" si="287"/>
        <v>Matched to Order</v>
      </c>
      <c r="AQ1484">
        <f>IF(COUNTIF($A$2:A1484,A1484)=1,1,0)</f>
        <v>1</v>
      </c>
    </row>
    <row r="1485" spans="1:43" x14ac:dyDescent="0.3">
      <c r="A1485" t="s">
        <v>13560</v>
      </c>
      <c r="C1485" t="s">
        <v>11780</v>
      </c>
      <c r="D1485" s="1">
        <v>46273</v>
      </c>
      <c r="E1485" t="s">
        <v>11819</v>
      </c>
      <c r="F1485" t="s">
        <v>9</v>
      </c>
      <c r="G1485">
        <v>7999</v>
      </c>
      <c r="H1485">
        <v>24</v>
      </c>
      <c r="I1485">
        <v>4.32</v>
      </c>
      <c r="J1485">
        <v>7970.68</v>
      </c>
      <c r="K1485" s="1">
        <v>46275</v>
      </c>
      <c r="L1485" t="s">
        <v>13320</v>
      </c>
      <c r="M1485">
        <f t="shared" si="276"/>
        <v>1</v>
      </c>
      <c r="N1485">
        <f>COUNTIF(Orders!$A:$A,C1485)</f>
        <v>1</v>
      </c>
      <c r="P1485">
        <f>COUNTIF(Orders!$H:$H,UPPER(SUBSTITUTE(TRIM(C1485),"-","")))</f>
        <v>1</v>
      </c>
      <c r="R1485" t="str">
        <f t="shared" si="277"/>
        <v>Matched Order Reference</v>
      </c>
      <c r="S1485">
        <f t="shared" si="278"/>
        <v>1</v>
      </c>
      <c r="V1485" cm="1">
        <f t="array" ref="V1485">IF(E1485&lt;&gt;"CAPTURE",0,SUMPRODUCT((MDR_Rates!$A$2:$A$10=F1485)*(G1485&gt;MDR_Rates!$B$2:$B$10)*((MDR_Rates!$C$2:$C$10="")+(G1485&lt;=MDR_Rates!$C$2:$C$10))*MDR_Rates!$D$2:$D$10))</f>
        <v>0.3</v>
      </c>
      <c r="W1485">
        <f t="shared" si="279"/>
        <v>24</v>
      </c>
      <c r="X1485">
        <f t="shared" si="280"/>
        <v>4.32</v>
      </c>
      <c r="Y1485">
        <f t="shared" si="281"/>
        <v>0</v>
      </c>
      <c r="Z1485">
        <f t="shared" si="282"/>
        <v>0</v>
      </c>
      <c r="AG1485" t="str">
        <f t="shared" si="283"/>
        <v/>
      </c>
      <c r="AI1485" t="str">
        <f t="shared" si="284"/>
        <v/>
      </c>
      <c r="AJ1485" t="str">
        <f t="shared" si="285"/>
        <v/>
      </c>
      <c r="AK1485" t="str">
        <f t="shared" si="286"/>
        <v>ORD26005988</v>
      </c>
      <c r="AL1485">
        <f>IF(E1485&lt;&gt;"CAPTURE","",COUNTIF(Orders!$H:$H,AK1485))</f>
        <v>1</v>
      </c>
      <c r="AP1485" t="str">
        <f t="shared" si="287"/>
        <v>Matched to Order</v>
      </c>
      <c r="AQ1485">
        <f>IF(COUNTIF($A$2:A1485,A1485)=1,1,0)</f>
        <v>1</v>
      </c>
    </row>
    <row r="1486" spans="1:43" x14ac:dyDescent="0.3">
      <c r="A1486" t="s">
        <v>13561</v>
      </c>
      <c r="C1486" t="s">
        <v>11790</v>
      </c>
      <c r="D1486" s="1">
        <v>46273</v>
      </c>
      <c r="E1486" t="s">
        <v>11819</v>
      </c>
      <c r="F1486" t="s">
        <v>9</v>
      </c>
      <c r="G1486">
        <v>1499</v>
      </c>
      <c r="H1486">
        <v>0</v>
      </c>
      <c r="I1486">
        <v>0</v>
      </c>
      <c r="J1486">
        <v>1499</v>
      </c>
      <c r="K1486" s="1">
        <v>46275</v>
      </c>
      <c r="L1486" t="s">
        <v>13320</v>
      </c>
      <c r="M1486">
        <f t="shared" si="276"/>
        <v>1</v>
      </c>
      <c r="N1486">
        <f>COUNTIF(Orders!$A:$A,C1486)</f>
        <v>1</v>
      </c>
      <c r="P1486">
        <f>COUNTIF(Orders!$H:$H,UPPER(SUBSTITUTE(TRIM(C1486),"-","")))</f>
        <v>1</v>
      </c>
      <c r="R1486" t="str">
        <f t="shared" si="277"/>
        <v>Matched Order Reference</v>
      </c>
      <c r="S1486">
        <f t="shared" si="278"/>
        <v>1</v>
      </c>
      <c r="V1486" cm="1">
        <f t="array" ref="V1486">IF(E1486&lt;&gt;"CAPTURE",0,SUMPRODUCT((MDR_Rates!$A$2:$A$10=F1486)*(G1486&gt;MDR_Rates!$B$2:$B$10)*((MDR_Rates!$C$2:$C$10="")+(G1486&lt;=MDR_Rates!$C$2:$C$10))*MDR_Rates!$D$2:$D$10))</f>
        <v>0</v>
      </c>
      <c r="W1486">
        <f t="shared" si="279"/>
        <v>0</v>
      </c>
      <c r="X1486">
        <f t="shared" si="280"/>
        <v>0</v>
      </c>
      <c r="Y1486">
        <f t="shared" si="281"/>
        <v>0</v>
      </c>
      <c r="Z1486">
        <f t="shared" si="282"/>
        <v>0</v>
      </c>
      <c r="AG1486" t="str">
        <f t="shared" si="283"/>
        <v/>
      </c>
      <c r="AI1486" t="str">
        <f t="shared" si="284"/>
        <v/>
      </c>
      <c r="AJ1486" t="str">
        <f t="shared" si="285"/>
        <v/>
      </c>
      <c r="AK1486" t="str">
        <f t="shared" si="286"/>
        <v>ORD26005993</v>
      </c>
      <c r="AL1486">
        <f>IF(E1486&lt;&gt;"CAPTURE","",COUNTIF(Orders!$H:$H,AK1486))</f>
        <v>1</v>
      </c>
      <c r="AP1486" t="str">
        <f t="shared" si="287"/>
        <v>Matched to Order</v>
      </c>
      <c r="AQ1486">
        <f>IF(COUNTIF($A$2:A1486,A1486)=1,1,0)</f>
        <v>1</v>
      </c>
    </row>
    <row r="1487" spans="1:43" x14ac:dyDescent="0.3">
      <c r="A1487" t="s">
        <v>13562</v>
      </c>
      <c r="C1487" t="s">
        <v>13563</v>
      </c>
      <c r="D1487" s="1">
        <v>46273</v>
      </c>
      <c r="E1487" t="s">
        <v>11819</v>
      </c>
      <c r="F1487" t="s">
        <v>17</v>
      </c>
      <c r="G1487">
        <v>1799</v>
      </c>
      <c r="H1487">
        <v>32.380000000000003</v>
      </c>
      <c r="I1487">
        <v>5.83</v>
      </c>
      <c r="J1487">
        <v>1760.79</v>
      </c>
      <c r="K1487" s="1">
        <v>46275</v>
      </c>
      <c r="L1487" t="s">
        <v>13320</v>
      </c>
      <c r="M1487">
        <f t="shared" si="276"/>
        <v>1</v>
      </c>
      <c r="N1487">
        <f>COUNTIF(Orders!$A:$A,C1487)</f>
        <v>0</v>
      </c>
      <c r="P1487">
        <f>COUNTIF(Orders!$H:$H,UPPER(SUBSTITUTE(TRIM(C1487),"-","")))</f>
        <v>0</v>
      </c>
      <c r="R1487" t="str">
        <f t="shared" si="277"/>
        <v>Unmatched Order Reference</v>
      </c>
      <c r="S1487">
        <f t="shared" si="278"/>
        <v>1</v>
      </c>
      <c r="V1487" cm="1">
        <f t="array" ref="V1487">IF(E1487&lt;&gt;"CAPTURE",0,SUMPRODUCT((MDR_Rates!$A$2:$A$10=F1487)*(G1487&gt;MDR_Rates!$B$2:$B$10)*((MDR_Rates!$C$2:$C$10="")+(G1487&lt;=MDR_Rates!$C$2:$C$10))*MDR_Rates!$D$2:$D$10))</f>
        <v>1.8</v>
      </c>
      <c r="W1487">
        <f t="shared" si="279"/>
        <v>32.380000000000003</v>
      </c>
      <c r="X1487">
        <f t="shared" si="280"/>
        <v>5.83</v>
      </c>
      <c r="Y1487">
        <f t="shared" si="281"/>
        <v>0</v>
      </c>
      <c r="Z1487">
        <f t="shared" si="282"/>
        <v>0</v>
      </c>
      <c r="AG1487" t="str">
        <f t="shared" si="283"/>
        <v/>
      </c>
      <c r="AI1487" t="str">
        <f t="shared" si="284"/>
        <v/>
      </c>
      <c r="AJ1487" t="str">
        <f t="shared" si="285"/>
        <v/>
      </c>
      <c r="AK1487" t="str">
        <f t="shared" si="286"/>
        <v>ORD26006502</v>
      </c>
      <c r="AL1487">
        <f>IF(E1487&lt;&gt;"CAPTURE","",COUNTIF(Orders!$H:$H,AK1487))</f>
        <v>0</v>
      </c>
      <c r="AP1487" t="str">
        <f t="shared" si="287"/>
        <v>Unmatched Order</v>
      </c>
      <c r="AQ1487">
        <f>IF(COUNTIF($A$2:A1487,A1487)=1,1,0)</f>
        <v>1</v>
      </c>
    </row>
    <row r="1488" spans="1:43" x14ac:dyDescent="0.3">
      <c r="A1488" t="s">
        <v>13564</v>
      </c>
      <c r="B1488" t="s">
        <v>12280</v>
      </c>
      <c r="D1488" s="1">
        <v>46273</v>
      </c>
      <c r="E1488" t="s">
        <v>12202</v>
      </c>
      <c r="F1488" t="s">
        <v>9</v>
      </c>
      <c r="G1488">
        <v>698</v>
      </c>
      <c r="H1488">
        <v>0</v>
      </c>
      <c r="I1488">
        <v>0</v>
      </c>
      <c r="J1488">
        <v>-698</v>
      </c>
      <c r="K1488" s="1">
        <v>46275</v>
      </c>
      <c r="L1488" t="s">
        <v>13320</v>
      </c>
      <c r="M1488">
        <f t="shared" si="276"/>
        <v>1</v>
      </c>
      <c r="N1488">
        <f>COUNTIF(Orders!$A:$A,C1488)</f>
        <v>0</v>
      </c>
      <c r="P1488">
        <f>COUNTIF(Orders!$H:$H,UPPER(SUBSTITUTE(TRIM(C1488),"-","")))</f>
        <v>1042575</v>
      </c>
      <c r="R1488" t="str">
        <f t="shared" si="277"/>
        <v>Refund</v>
      </c>
      <c r="S1488">
        <f t="shared" si="278"/>
        <v>0</v>
      </c>
      <c r="V1488" cm="1">
        <f t="array" ref="V1488">IF(E1488&lt;&gt;"CAPTURE",0,SUMPRODUCT((MDR_Rates!$A$2:$A$10=F1488)*(G1488&gt;MDR_Rates!$B$2:$B$10)*((MDR_Rates!$C$2:$C$10="")+(G1488&lt;=MDR_Rates!$C$2:$C$10))*MDR_Rates!$D$2:$D$10))</f>
        <v>0</v>
      </c>
      <c r="W1488">
        <f t="shared" si="279"/>
        <v>0</v>
      </c>
      <c r="X1488">
        <f t="shared" si="280"/>
        <v>0</v>
      </c>
      <c r="Y1488">
        <f t="shared" si="281"/>
        <v>0</v>
      </c>
      <c r="Z1488">
        <f t="shared" si="282"/>
        <v>0</v>
      </c>
      <c r="AG1488" t="str">
        <f t="shared" si="283"/>
        <v>Original Capture Found</v>
      </c>
      <c r="AI1488">
        <f t="shared" si="284"/>
        <v>698</v>
      </c>
      <c r="AJ1488" t="str">
        <f t="shared" si="285"/>
        <v>Full Refund</v>
      </c>
      <c r="AK1488" t="str">
        <f t="shared" si="286"/>
        <v/>
      </c>
      <c r="AL1488" t="str">
        <f>IF(E1488&lt;&gt;"CAPTURE","",COUNTIF(Orders!$H:$H,AK1488))</f>
        <v/>
      </c>
      <c r="AP1488" t="str">
        <f t="shared" si="287"/>
        <v/>
      </c>
      <c r="AQ1488">
        <f>IF(COUNTIF($A$2:A1488,A1488)=1,1,0)</f>
        <v>1</v>
      </c>
    </row>
    <row r="1489" spans="1:43" x14ac:dyDescent="0.3">
      <c r="A1489" t="s">
        <v>13565</v>
      </c>
      <c r="B1489" t="s">
        <v>13037</v>
      </c>
      <c r="D1489" s="1">
        <v>46273</v>
      </c>
      <c r="E1489" t="s">
        <v>12202</v>
      </c>
      <c r="F1489" t="s">
        <v>9</v>
      </c>
      <c r="G1489">
        <v>3798</v>
      </c>
      <c r="H1489">
        <v>0</v>
      </c>
      <c r="I1489">
        <v>0</v>
      </c>
      <c r="J1489">
        <v>-3798</v>
      </c>
      <c r="K1489" s="1">
        <v>46275</v>
      </c>
      <c r="L1489" t="s">
        <v>13320</v>
      </c>
      <c r="M1489">
        <f t="shared" si="276"/>
        <v>1</v>
      </c>
      <c r="N1489">
        <f>COUNTIF(Orders!$A:$A,C1489)</f>
        <v>0</v>
      </c>
      <c r="P1489">
        <f>COUNTIF(Orders!$H:$H,UPPER(SUBSTITUTE(TRIM(C1489),"-","")))</f>
        <v>1042575</v>
      </c>
      <c r="R1489" t="str">
        <f t="shared" si="277"/>
        <v>Refund</v>
      </c>
      <c r="S1489">
        <f t="shared" si="278"/>
        <v>0</v>
      </c>
      <c r="V1489" cm="1">
        <f t="array" ref="V1489">IF(E1489&lt;&gt;"CAPTURE",0,SUMPRODUCT((MDR_Rates!$A$2:$A$10=F1489)*(G1489&gt;MDR_Rates!$B$2:$B$10)*((MDR_Rates!$C$2:$C$10="")+(G1489&lt;=MDR_Rates!$C$2:$C$10))*MDR_Rates!$D$2:$D$10))</f>
        <v>0</v>
      </c>
      <c r="W1489">
        <f t="shared" si="279"/>
        <v>0</v>
      </c>
      <c r="X1489">
        <f t="shared" si="280"/>
        <v>0</v>
      </c>
      <c r="Y1489">
        <f t="shared" si="281"/>
        <v>0</v>
      </c>
      <c r="Z1489">
        <f t="shared" si="282"/>
        <v>0</v>
      </c>
      <c r="AG1489" t="str">
        <f t="shared" si="283"/>
        <v>Original Capture Found</v>
      </c>
      <c r="AI1489">
        <f t="shared" si="284"/>
        <v>3798</v>
      </c>
      <c r="AJ1489" t="str">
        <f t="shared" si="285"/>
        <v>Full Refund</v>
      </c>
      <c r="AK1489" t="str">
        <f t="shared" si="286"/>
        <v/>
      </c>
      <c r="AL1489" t="str">
        <f>IF(E1489&lt;&gt;"CAPTURE","",COUNTIF(Orders!$H:$H,AK1489))</f>
        <v/>
      </c>
      <c r="AP1489" t="str">
        <f t="shared" si="287"/>
        <v/>
      </c>
      <c r="AQ1489">
        <f>IF(COUNTIF($A$2:A1489,A1489)=1,1,0)</f>
        <v>1</v>
      </c>
    </row>
    <row r="1490" spans="1:43" x14ac:dyDescent="0.3">
      <c r="A1490" t="s">
        <v>13566</v>
      </c>
      <c r="B1490" t="s">
        <v>12836</v>
      </c>
      <c r="D1490" s="1">
        <v>46273</v>
      </c>
      <c r="E1490" t="s">
        <v>12202</v>
      </c>
      <c r="F1490" t="s">
        <v>9</v>
      </c>
      <c r="G1490">
        <v>1799</v>
      </c>
      <c r="H1490">
        <v>0</v>
      </c>
      <c r="I1490">
        <v>0</v>
      </c>
      <c r="J1490">
        <v>-1799</v>
      </c>
      <c r="K1490" s="1">
        <v>46275</v>
      </c>
      <c r="L1490" t="s">
        <v>13320</v>
      </c>
      <c r="M1490">
        <f t="shared" si="276"/>
        <v>1</v>
      </c>
      <c r="N1490">
        <f>COUNTIF(Orders!$A:$A,C1490)</f>
        <v>0</v>
      </c>
      <c r="P1490">
        <f>COUNTIF(Orders!$H:$H,UPPER(SUBSTITUTE(TRIM(C1490),"-","")))</f>
        <v>1042575</v>
      </c>
      <c r="R1490" t="str">
        <f t="shared" si="277"/>
        <v>Refund</v>
      </c>
      <c r="S1490">
        <f t="shared" si="278"/>
        <v>0</v>
      </c>
      <c r="V1490" cm="1">
        <f t="array" ref="V1490">IF(E1490&lt;&gt;"CAPTURE",0,SUMPRODUCT((MDR_Rates!$A$2:$A$10=F1490)*(G1490&gt;MDR_Rates!$B$2:$B$10)*((MDR_Rates!$C$2:$C$10="")+(G1490&lt;=MDR_Rates!$C$2:$C$10))*MDR_Rates!$D$2:$D$10))</f>
        <v>0</v>
      </c>
      <c r="W1490">
        <f t="shared" si="279"/>
        <v>0</v>
      </c>
      <c r="X1490">
        <f t="shared" si="280"/>
        <v>0</v>
      </c>
      <c r="Y1490">
        <f t="shared" si="281"/>
        <v>0</v>
      </c>
      <c r="Z1490">
        <f t="shared" si="282"/>
        <v>0</v>
      </c>
      <c r="AG1490" t="str">
        <f t="shared" si="283"/>
        <v>Original Capture Found</v>
      </c>
      <c r="AI1490">
        <f t="shared" si="284"/>
        <v>1799</v>
      </c>
      <c r="AJ1490" t="str">
        <f t="shared" si="285"/>
        <v>Full Refund</v>
      </c>
      <c r="AK1490" t="str">
        <f t="shared" si="286"/>
        <v/>
      </c>
      <c r="AL1490" t="str">
        <f>IF(E1490&lt;&gt;"CAPTURE","",COUNTIF(Orders!$H:$H,AK1490))</f>
        <v/>
      </c>
      <c r="AP1490" t="str">
        <f t="shared" si="287"/>
        <v/>
      </c>
      <c r="AQ1490">
        <f>IF(COUNTIF($A$2:A1490,A1490)=1,1,0)</f>
        <v>1</v>
      </c>
    </row>
    <row r="1491" spans="1:43" x14ac:dyDescent="0.3">
      <c r="A1491" t="s">
        <v>13567</v>
      </c>
      <c r="B1491" t="s">
        <v>13055</v>
      </c>
      <c r="D1491" s="1">
        <v>46273</v>
      </c>
      <c r="E1491" t="s">
        <v>12202</v>
      </c>
      <c r="F1491" t="s">
        <v>9</v>
      </c>
      <c r="G1491">
        <v>7999</v>
      </c>
      <c r="H1491">
        <v>0</v>
      </c>
      <c r="I1491">
        <v>0</v>
      </c>
      <c r="J1491">
        <v>-7999</v>
      </c>
      <c r="K1491" s="1">
        <v>46275</v>
      </c>
      <c r="L1491" t="s">
        <v>13320</v>
      </c>
      <c r="M1491">
        <f t="shared" si="276"/>
        <v>1</v>
      </c>
      <c r="N1491">
        <f>COUNTIF(Orders!$A:$A,C1491)</f>
        <v>0</v>
      </c>
      <c r="P1491">
        <f>COUNTIF(Orders!$H:$H,UPPER(SUBSTITUTE(TRIM(C1491),"-","")))</f>
        <v>1042575</v>
      </c>
      <c r="R1491" t="str">
        <f t="shared" si="277"/>
        <v>Refund</v>
      </c>
      <c r="S1491">
        <f t="shared" si="278"/>
        <v>0</v>
      </c>
      <c r="V1491" cm="1">
        <f t="array" ref="V1491">IF(E1491&lt;&gt;"CAPTURE",0,SUMPRODUCT((MDR_Rates!$A$2:$A$10=F1491)*(G1491&gt;MDR_Rates!$B$2:$B$10)*((MDR_Rates!$C$2:$C$10="")+(G1491&lt;=MDR_Rates!$C$2:$C$10))*MDR_Rates!$D$2:$D$10))</f>
        <v>0</v>
      </c>
      <c r="W1491">
        <f t="shared" si="279"/>
        <v>0</v>
      </c>
      <c r="X1491">
        <f t="shared" si="280"/>
        <v>0</v>
      </c>
      <c r="Y1491">
        <f t="shared" si="281"/>
        <v>0</v>
      </c>
      <c r="Z1491">
        <f t="shared" si="282"/>
        <v>0</v>
      </c>
      <c r="AG1491" t="str">
        <f t="shared" si="283"/>
        <v>Original Capture Found</v>
      </c>
      <c r="AI1491">
        <f t="shared" si="284"/>
        <v>7999</v>
      </c>
      <c r="AJ1491" t="str">
        <f t="shared" si="285"/>
        <v>Full Refund</v>
      </c>
      <c r="AK1491" t="str">
        <f t="shared" si="286"/>
        <v/>
      </c>
      <c r="AL1491" t="str">
        <f>IF(E1491&lt;&gt;"CAPTURE","",COUNTIF(Orders!$H:$H,AK1491))</f>
        <v/>
      </c>
      <c r="AP1491" t="str">
        <f t="shared" si="287"/>
        <v/>
      </c>
      <c r="AQ1491">
        <f>IF(COUNTIF($A$2:A1491,A1491)=1,1,0)</f>
        <v>1</v>
      </c>
    </row>
    <row r="1492" spans="1:43" x14ac:dyDescent="0.3">
      <c r="A1492" t="s">
        <v>13568</v>
      </c>
      <c r="B1492" t="s">
        <v>12449</v>
      </c>
      <c r="D1492" s="1">
        <v>46273</v>
      </c>
      <c r="E1492" t="s">
        <v>12202</v>
      </c>
      <c r="F1492" t="s">
        <v>33</v>
      </c>
      <c r="G1492">
        <v>2999</v>
      </c>
      <c r="H1492">
        <v>0</v>
      </c>
      <c r="I1492">
        <v>0</v>
      </c>
      <c r="J1492">
        <v>-2999</v>
      </c>
      <c r="K1492" s="1">
        <v>46275</v>
      </c>
      <c r="L1492" t="s">
        <v>13320</v>
      </c>
      <c r="M1492">
        <f t="shared" si="276"/>
        <v>1</v>
      </c>
      <c r="N1492">
        <f>COUNTIF(Orders!$A:$A,C1492)</f>
        <v>0</v>
      </c>
      <c r="P1492">
        <f>COUNTIF(Orders!$H:$H,UPPER(SUBSTITUTE(TRIM(C1492),"-","")))</f>
        <v>1042575</v>
      </c>
      <c r="R1492" t="str">
        <f t="shared" si="277"/>
        <v>Refund</v>
      </c>
      <c r="S1492">
        <f t="shared" si="278"/>
        <v>0</v>
      </c>
      <c r="V1492" cm="1">
        <f t="array" ref="V1492">IF(E1492&lt;&gt;"CAPTURE",0,SUMPRODUCT((MDR_Rates!$A$2:$A$10=F1492)*(G1492&gt;MDR_Rates!$B$2:$B$10)*((MDR_Rates!$C$2:$C$10="")+(G1492&lt;=MDR_Rates!$C$2:$C$10))*MDR_Rates!$D$2:$D$10))</f>
        <v>0</v>
      </c>
      <c r="W1492">
        <f t="shared" si="279"/>
        <v>0</v>
      </c>
      <c r="X1492">
        <f t="shared" si="280"/>
        <v>0</v>
      </c>
      <c r="Y1492">
        <f t="shared" si="281"/>
        <v>0</v>
      </c>
      <c r="Z1492">
        <f t="shared" si="282"/>
        <v>0</v>
      </c>
      <c r="AG1492" t="str">
        <f t="shared" si="283"/>
        <v>Original Capture Found</v>
      </c>
      <c r="AI1492">
        <f t="shared" si="284"/>
        <v>2999</v>
      </c>
      <c r="AJ1492" t="str">
        <f t="shared" si="285"/>
        <v>Full Refund</v>
      </c>
      <c r="AK1492" t="str">
        <f t="shared" si="286"/>
        <v/>
      </c>
      <c r="AL1492" t="str">
        <f>IF(E1492&lt;&gt;"CAPTURE","",COUNTIF(Orders!$H:$H,AK1492))</f>
        <v/>
      </c>
      <c r="AP1492" t="str">
        <f t="shared" si="287"/>
        <v/>
      </c>
      <c r="AQ1492">
        <f>IF(COUNTIF($A$2:A1492,A1492)=1,1,0)</f>
        <v>1</v>
      </c>
    </row>
    <row r="1493" spans="1:43" x14ac:dyDescent="0.3">
      <c r="A1493" t="s">
        <v>13569</v>
      </c>
      <c r="B1493" t="s">
        <v>12968</v>
      </c>
      <c r="D1493" s="1">
        <v>46273</v>
      </c>
      <c r="E1493" t="s">
        <v>12202</v>
      </c>
      <c r="F1493" t="s">
        <v>17</v>
      </c>
      <c r="G1493">
        <v>3298</v>
      </c>
      <c r="H1493">
        <v>0</v>
      </c>
      <c r="I1493">
        <v>0</v>
      </c>
      <c r="J1493">
        <v>-3298</v>
      </c>
      <c r="K1493" s="1">
        <v>46275</v>
      </c>
      <c r="L1493" t="s">
        <v>13320</v>
      </c>
      <c r="M1493">
        <f t="shared" si="276"/>
        <v>1</v>
      </c>
      <c r="N1493">
        <f>COUNTIF(Orders!$A:$A,C1493)</f>
        <v>0</v>
      </c>
      <c r="P1493">
        <f>COUNTIF(Orders!$H:$H,UPPER(SUBSTITUTE(TRIM(C1493),"-","")))</f>
        <v>1042575</v>
      </c>
      <c r="R1493" t="str">
        <f t="shared" si="277"/>
        <v>Refund</v>
      </c>
      <c r="S1493">
        <f t="shared" si="278"/>
        <v>0</v>
      </c>
      <c r="V1493" cm="1">
        <f t="array" ref="V1493">IF(E1493&lt;&gt;"CAPTURE",0,SUMPRODUCT((MDR_Rates!$A$2:$A$10=F1493)*(G1493&gt;MDR_Rates!$B$2:$B$10)*((MDR_Rates!$C$2:$C$10="")+(G1493&lt;=MDR_Rates!$C$2:$C$10))*MDR_Rates!$D$2:$D$10))</f>
        <v>0</v>
      </c>
      <c r="W1493">
        <f t="shared" si="279"/>
        <v>0</v>
      </c>
      <c r="X1493">
        <f t="shared" si="280"/>
        <v>0</v>
      </c>
      <c r="Y1493">
        <f t="shared" si="281"/>
        <v>0</v>
      </c>
      <c r="Z1493">
        <f t="shared" si="282"/>
        <v>0</v>
      </c>
      <c r="AG1493" t="str">
        <f t="shared" si="283"/>
        <v>Original Capture Found</v>
      </c>
      <c r="AI1493">
        <f t="shared" si="284"/>
        <v>3298</v>
      </c>
      <c r="AJ1493" t="str">
        <f t="shared" si="285"/>
        <v>Full Refund</v>
      </c>
      <c r="AK1493" t="str">
        <f t="shared" si="286"/>
        <v/>
      </c>
      <c r="AL1493" t="str">
        <f>IF(E1493&lt;&gt;"CAPTURE","",COUNTIF(Orders!$H:$H,AK1493))</f>
        <v/>
      </c>
      <c r="AP1493" t="str">
        <f t="shared" si="287"/>
        <v/>
      </c>
      <c r="AQ1493">
        <f>IF(COUNTIF($A$2:A1493,A1493)=1,1,0)</f>
        <v>1</v>
      </c>
    </row>
    <row r="1494" spans="1:43" x14ac:dyDescent="0.3">
      <c r="A1494" t="s">
        <v>13570</v>
      </c>
      <c r="B1494" t="s">
        <v>12728</v>
      </c>
      <c r="D1494" s="1">
        <v>46273</v>
      </c>
      <c r="E1494" t="s">
        <v>12202</v>
      </c>
      <c r="F1494" t="s">
        <v>9</v>
      </c>
      <c r="G1494">
        <v>1647</v>
      </c>
      <c r="H1494">
        <v>0</v>
      </c>
      <c r="I1494">
        <v>0</v>
      </c>
      <c r="J1494">
        <v>-1647</v>
      </c>
      <c r="K1494" s="1">
        <v>46275</v>
      </c>
      <c r="L1494" t="s">
        <v>13320</v>
      </c>
      <c r="M1494">
        <f t="shared" si="276"/>
        <v>1</v>
      </c>
      <c r="N1494">
        <f>COUNTIF(Orders!$A:$A,C1494)</f>
        <v>0</v>
      </c>
      <c r="P1494">
        <f>COUNTIF(Orders!$H:$H,UPPER(SUBSTITUTE(TRIM(C1494),"-","")))</f>
        <v>1042575</v>
      </c>
      <c r="R1494" t="str">
        <f t="shared" si="277"/>
        <v>Refund</v>
      </c>
      <c r="S1494">
        <f t="shared" si="278"/>
        <v>0</v>
      </c>
      <c r="V1494" cm="1">
        <f t="array" ref="V1494">IF(E1494&lt;&gt;"CAPTURE",0,SUMPRODUCT((MDR_Rates!$A$2:$A$10=F1494)*(G1494&gt;MDR_Rates!$B$2:$B$10)*((MDR_Rates!$C$2:$C$10="")+(G1494&lt;=MDR_Rates!$C$2:$C$10))*MDR_Rates!$D$2:$D$10))</f>
        <v>0</v>
      </c>
      <c r="W1494">
        <f t="shared" si="279"/>
        <v>0</v>
      </c>
      <c r="X1494">
        <f t="shared" si="280"/>
        <v>0</v>
      </c>
      <c r="Y1494">
        <f t="shared" si="281"/>
        <v>0</v>
      </c>
      <c r="Z1494">
        <f t="shared" si="282"/>
        <v>0</v>
      </c>
      <c r="AG1494" t="str">
        <f t="shared" si="283"/>
        <v>Original Capture Found</v>
      </c>
      <c r="AI1494">
        <f t="shared" si="284"/>
        <v>1647</v>
      </c>
      <c r="AJ1494" t="str">
        <f t="shared" si="285"/>
        <v>Full Refund</v>
      </c>
      <c r="AK1494" t="str">
        <f t="shared" si="286"/>
        <v/>
      </c>
      <c r="AL1494" t="str">
        <f>IF(E1494&lt;&gt;"CAPTURE","",COUNTIF(Orders!$H:$H,AK1494))</f>
        <v/>
      </c>
      <c r="AP1494" t="str">
        <f t="shared" si="287"/>
        <v/>
      </c>
      <c r="AQ1494">
        <f>IF(COUNTIF($A$2:A1494,A1494)=1,1,0)</f>
        <v>1</v>
      </c>
    </row>
    <row r="1495" spans="1:43" x14ac:dyDescent="0.3">
      <c r="A1495" t="s">
        <v>13571</v>
      </c>
      <c r="C1495" t="s">
        <v>18</v>
      </c>
      <c r="D1495" s="1">
        <v>46274</v>
      </c>
      <c r="E1495" t="s">
        <v>11819</v>
      </c>
      <c r="F1495" t="s">
        <v>9</v>
      </c>
      <c r="G1495">
        <v>3298</v>
      </c>
      <c r="H1495">
        <v>9.89</v>
      </c>
      <c r="I1495">
        <v>1.78</v>
      </c>
      <c r="J1495">
        <v>3286.33</v>
      </c>
      <c r="K1495" s="1">
        <v>46276</v>
      </c>
      <c r="L1495" t="s">
        <v>13572</v>
      </c>
      <c r="M1495">
        <f t="shared" si="276"/>
        <v>1</v>
      </c>
      <c r="N1495">
        <f>COUNTIF(Orders!$A:$A,C1495)</f>
        <v>1</v>
      </c>
      <c r="P1495">
        <f>COUNTIF(Orders!$H:$H,UPPER(SUBSTITUTE(TRIM(C1495),"-","")))</f>
        <v>1</v>
      </c>
      <c r="R1495" t="str">
        <f t="shared" si="277"/>
        <v>Matched Order Reference</v>
      </c>
      <c r="S1495">
        <f t="shared" si="278"/>
        <v>1</v>
      </c>
      <c r="V1495" cm="1">
        <f t="array" ref="V1495">IF(E1495&lt;&gt;"CAPTURE",0,SUMPRODUCT((MDR_Rates!$A$2:$A$10=F1495)*(G1495&gt;MDR_Rates!$B$2:$B$10)*((MDR_Rates!$C$2:$C$10="")+(G1495&lt;=MDR_Rates!$C$2:$C$10))*MDR_Rates!$D$2:$D$10))</f>
        <v>0.3</v>
      </c>
      <c r="W1495">
        <f t="shared" si="279"/>
        <v>9.89</v>
      </c>
      <c r="X1495">
        <f t="shared" si="280"/>
        <v>1.78</v>
      </c>
      <c r="Y1495">
        <f t="shared" si="281"/>
        <v>0</v>
      </c>
      <c r="Z1495">
        <f t="shared" si="282"/>
        <v>0</v>
      </c>
      <c r="AG1495" t="str">
        <f t="shared" si="283"/>
        <v/>
      </c>
      <c r="AI1495" t="str">
        <f t="shared" si="284"/>
        <v/>
      </c>
      <c r="AJ1495" t="str">
        <f t="shared" si="285"/>
        <v/>
      </c>
      <c r="AK1495" t="str">
        <f t="shared" si="286"/>
        <v>ORD26000004</v>
      </c>
      <c r="AL1495">
        <f>IF(E1495&lt;&gt;"CAPTURE","",COUNTIF(Orders!$H:$H,AK1495))</f>
        <v>1</v>
      </c>
      <c r="AP1495" t="str">
        <f t="shared" si="287"/>
        <v>Matched to Order</v>
      </c>
      <c r="AQ1495">
        <f>IF(COUNTIF($A$2:A1495,A1495)=1,1,0)</f>
        <v>1</v>
      </c>
    </row>
    <row r="1496" spans="1:43" x14ac:dyDescent="0.3">
      <c r="A1496" t="s">
        <v>13573</v>
      </c>
      <c r="C1496" t="s">
        <v>13574</v>
      </c>
      <c r="D1496" s="1">
        <v>46274</v>
      </c>
      <c r="E1496" t="s">
        <v>11819</v>
      </c>
      <c r="F1496" t="s">
        <v>17</v>
      </c>
      <c r="G1496">
        <v>1799</v>
      </c>
      <c r="H1496">
        <v>32.380000000000003</v>
      </c>
      <c r="I1496">
        <v>5.83</v>
      </c>
      <c r="J1496">
        <v>1760.79</v>
      </c>
      <c r="K1496" s="1">
        <v>46276</v>
      </c>
      <c r="L1496" t="s">
        <v>13572</v>
      </c>
      <c r="M1496">
        <f t="shared" si="276"/>
        <v>1</v>
      </c>
      <c r="N1496">
        <f>COUNTIF(Orders!$A:$A,C1496)</f>
        <v>0</v>
      </c>
      <c r="P1496">
        <f>COUNTIF(Orders!$H:$H,UPPER(SUBSTITUTE(TRIM(C1496),"-","")))</f>
        <v>1</v>
      </c>
      <c r="R1496" t="str">
        <f t="shared" si="277"/>
        <v>Matched Order Reference</v>
      </c>
      <c r="S1496">
        <f t="shared" si="278"/>
        <v>1</v>
      </c>
      <c r="V1496" cm="1">
        <f t="array" ref="V1496">IF(E1496&lt;&gt;"CAPTURE",0,SUMPRODUCT((MDR_Rates!$A$2:$A$10=F1496)*(G1496&gt;MDR_Rates!$B$2:$B$10)*((MDR_Rates!$C$2:$C$10="")+(G1496&lt;=MDR_Rates!$C$2:$C$10))*MDR_Rates!$D$2:$D$10))</f>
        <v>1.8</v>
      </c>
      <c r="W1496">
        <f t="shared" si="279"/>
        <v>32.380000000000003</v>
      </c>
      <c r="X1496">
        <f t="shared" si="280"/>
        <v>5.83</v>
      </c>
      <c r="Y1496">
        <f t="shared" si="281"/>
        <v>0</v>
      </c>
      <c r="Z1496">
        <f t="shared" si="282"/>
        <v>0</v>
      </c>
      <c r="AG1496" t="str">
        <f t="shared" si="283"/>
        <v/>
      </c>
      <c r="AI1496" t="str">
        <f t="shared" si="284"/>
        <v/>
      </c>
      <c r="AJ1496" t="str">
        <f t="shared" si="285"/>
        <v/>
      </c>
      <c r="AK1496" t="str">
        <f t="shared" si="286"/>
        <v>ORD26000016</v>
      </c>
      <c r="AL1496">
        <f>IF(E1496&lt;&gt;"CAPTURE","",COUNTIF(Orders!$H:$H,AK1496))</f>
        <v>1</v>
      </c>
      <c r="AP1496" t="str">
        <f t="shared" si="287"/>
        <v>Matched to Order</v>
      </c>
      <c r="AQ1496">
        <f>IF(COUNTIF($A$2:A1496,A1496)=1,1,0)</f>
        <v>1</v>
      </c>
    </row>
    <row r="1497" spans="1:43" x14ac:dyDescent="0.3">
      <c r="A1497" t="s">
        <v>13575</v>
      </c>
      <c r="C1497" t="s">
        <v>13576</v>
      </c>
      <c r="D1497" s="1">
        <v>46274</v>
      </c>
      <c r="E1497" t="s">
        <v>11819</v>
      </c>
      <c r="F1497" t="s">
        <v>9</v>
      </c>
      <c r="G1497">
        <v>499</v>
      </c>
      <c r="H1497">
        <v>0</v>
      </c>
      <c r="I1497">
        <v>0</v>
      </c>
      <c r="J1497">
        <v>499</v>
      </c>
      <c r="K1497" s="1">
        <v>46276</v>
      </c>
      <c r="L1497" t="s">
        <v>13572</v>
      </c>
      <c r="M1497">
        <f t="shared" si="276"/>
        <v>1</v>
      </c>
      <c r="N1497">
        <f>COUNTIF(Orders!$A:$A,C1497)</f>
        <v>1</v>
      </c>
      <c r="P1497">
        <f>COUNTIF(Orders!$H:$H,UPPER(SUBSTITUTE(TRIM(C1497),"-","")))</f>
        <v>1</v>
      </c>
      <c r="R1497" t="str">
        <f t="shared" si="277"/>
        <v>Matched Order Reference</v>
      </c>
      <c r="S1497">
        <f t="shared" si="278"/>
        <v>1</v>
      </c>
      <c r="V1497" cm="1">
        <f t="array" ref="V1497">IF(E1497&lt;&gt;"CAPTURE",0,SUMPRODUCT((MDR_Rates!$A$2:$A$10=F1497)*(G1497&gt;MDR_Rates!$B$2:$B$10)*((MDR_Rates!$C$2:$C$10="")+(G1497&lt;=MDR_Rates!$C$2:$C$10))*MDR_Rates!$D$2:$D$10))</f>
        <v>0</v>
      </c>
      <c r="W1497">
        <f t="shared" si="279"/>
        <v>0</v>
      </c>
      <c r="X1497">
        <f t="shared" si="280"/>
        <v>0</v>
      </c>
      <c r="Y1497">
        <f t="shared" si="281"/>
        <v>0</v>
      </c>
      <c r="Z1497">
        <f t="shared" si="282"/>
        <v>0</v>
      </c>
      <c r="AG1497" t="str">
        <f t="shared" si="283"/>
        <v/>
      </c>
      <c r="AI1497" t="str">
        <f t="shared" si="284"/>
        <v/>
      </c>
      <c r="AJ1497" t="str">
        <f t="shared" si="285"/>
        <v/>
      </c>
      <c r="AK1497" t="str">
        <f t="shared" si="286"/>
        <v>ORD26000074</v>
      </c>
      <c r="AL1497">
        <f>IF(E1497&lt;&gt;"CAPTURE","",COUNTIF(Orders!$H:$H,AK1497))</f>
        <v>1</v>
      </c>
      <c r="AP1497" t="str">
        <f t="shared" si="287"/>
        <v>Matched to Order</v>
      </c>
      <c r="AQ1497">
        <f>IF(COUNTIF($A$2:A1497,A1497)=1,1,0)</f>
        <v>1</v>
      </c>
    </row>
    <row r="1498" spans="1:43" x14ac:dyDescent="0.3">
      <c r="A1498" t="s">
        <v>13577</v>
      </c>
      <c r="C1498" t="s">
        <v>206</v>
      </c>
      <c r="D1498" s="1">
        <v>46274</v>
      </c>
      <c r="E1498" t="s">
        <v>11819</v>
      </c>
      <c r="F1498" t="s">
        <v>9</v>
      </c>
      <c r="G1498">
        <v>8798</v>
      </c>
      <c r="H1498">
        <v>26.39</v>
      </c>
      <c r="I1498">
        <v>4.75</v>
      </c>
      <c r="J1498">
        <v>8766.86</v>
      </c>
      <c r="K1498" s="1">
        <v>46276</v>
      </c>
      <c r="L1498" t="s">
        <v>13572</v>
      </c>
      <c r="M1498">
        <f t="shared" si="276"/>
        <v>1</v>
      </c>
      <c r="N1498">
        <f>COUNTIF(Orders!$A:$A,C1498)</f>
        <v>1</v>
      </c>
      <c r="P1498">
        <f>COUNTIF(Orders!$H:$H,UPPER(SUBSTITUTE(TRIM(C1498),"-","")))</f>
        <v>1</v>
      </c>
      <c r="R1498" t="str">
        <f t="shared" si="277"/>
        <v>Matched Order Reference</v>
      </c>
      <c r="S1498">
        <f t="shared" si="278"/>
        <v>1</v>
      </c>
      <c r="V1498" cm="1">
        <f t="array" ref="V1498">IF(E1498&lt;&gt;"CAPTURE",0,SUMPRODUCT((MDR_Rates!$A$2:$A$10=F1498)*(G1498&gt;MDR_Rates!$B$2:$B$10)*((MDR_Rates!$C$2:$C$10="")+(G1498&lt;=MDR_Rates!$C$2:$C$10))*MDR_Rates!$D$2:$D$10))</f>
        <v>0.3</v>
      </c>
      <c r="W1498">
        <f t="shared" si="279"/>
        <v>26.39</v>
      </c>
      <c r="X1498">
        <f t="shared" si="280"/>
        <v>4.75</v>
      </c>
      <c r="Y1498">
        <f t="shared" si="281"/>
        <v>0</v>
      </c>
      <c r="Z1498">
        <f t="shared" si="282"/>
        <v>0</v>
      </c>
      <c r="AG1498" t="str">
        <f t="shared" si="283"/>
        <v/>
      </c>
      <c r="AI1498" t="str">
        <f t="shared" si="284"/>
        <v/>
      </c>
      <c r="AJ1498" t="str">
        <f t="shared" si="285"/>
        <v/>
      </c>
      <c r="AK1498" t="str">
        <f t="shared" si="286"/>
        <v>ORD26000092</v>
      </c>
      <c r="AL1498">
        <f>IF(E1498&lt;&gt;"CAPTURE","",COUNTIF(Orders!$H:$H,AK1498))</f>
        <v>1</v>
      </c>
      <c r="AP1498" t="str">
        <f t="shared" si="287"/>
        <v>Matched to Order</v>
      </c>
      <c r="AQ1498">
        <f>IF(COUNTIF($A$2:A1498,A1498)=1,1,0)</f>
        <v>1</v>
      </c>
    </row>
    <row r="1499" spans="1:43" x14ac:dyDescent="0.3">
      <c r="A1499" t="s">
        <v>13578</v>
      </c>
      <c r="C1499" t="s">
        <v>210</v>
      </c>
      <c r="D1499" s="1">
        <v>46274</v>
      </c>
      <c r="E1499" t="s">
        <v>11819</v>
      </c>
      <c r="F1499" t="s">
        <v>9</v>
      </c>
      <c r="G1499">
        <v>7999</v>
      </c>
      <c r="H1499">
        <v>24</v>
      </c>
      <c r="I1499">
        <v>4.32</v>
      </c>
      <c r="J1499">
        <v>7970.68</v>
      </c>
      <c r="K1499" s="1">
        <v>46276</v>
      </c>
      <c r="L1499" t="s">
        <v>13572</v>
      </c>
      <c r="M1499">
        <f t="shared" si="276"/>
        <v>1</v>
      </c>
      <c r="N1499">
        <f>COUNTIF(Orders!$A:$A,C1499)</f>
        <v>1</v>
      </c>
      <c r="P1499">
        <f>COUNTIF(Orders!$H:$H,UPPER(SUBSTITUTE(TRIM(C1499),"-","")))</f>
        <v>1</v>
      </c>
      <c r="R1499" t="str">
        <f t="shared" si="277"/>
        <v>Matched Order Reference</v>
      </c>
      <c r="S1499">
        <f t="shared" si="278"/>
        <v>1</v>
      </c>
      <c r="V1499" cm="1">
        <f t="array" ref="V1499">IF(E1499&lt;&gt;"CAPTURE",0,SUMPRODUCT((MDR_Rates!$A$2:$A$10=F1499)*(G1499&gt;MDR_Rates!$B$2:$B$10)*((MDR_Rates!$C$2:$C$10="")+(G1499&lt;=MDR_Rates!$C$2:$C$10))*MDR_Rates!$D$2:$D$10))</f>
        <v>0.3</v>
      </c>
      <c r="W1499">
        <f t="shared" si="279"/>
        <v>24</v>
      </c>
      <c r="X1499">
        <f t="shared" si="280"/>
        <v>4.32</v>
      </c>
      <c r="Y1499">
        <f t="shared" si="281"/>
        <v>0</v>
      </c>
      <c r="Z1499">
        <f t="shared" si="282"/>
        <v>0</v>
      </c>
      <c r="AG1499" t="str">
        <f t="shared" si="283"/>
        <v/>
      </c>
      <c r="AI1499" t="str">
        <f t="shared" si="284"/>
        <v/>
      </c>
      <c r="AJ1499" t="str">
        <f t="shared" si="285"/>
        <v/>
      </c>
      <c r="AK1499" t="str">
        <f t="shared" si="286"/>
        <v>ORD26000094</v>
      </c>
      <c r="AL1499">
        <f>IF(E1499&lt;&gt;"CAPTURE","",COUNTIF(Orders!$H:$H,AK1499))</f>
        <v>1</v>
      </c>
      <c r="AP1499" t="str">
        <f t="shared" si="287"/>
        <v>Matched to Order</v>
      </c>
      <c r="AQ1499">
        <f>IF(COUNTIF($A$2:A1499,A1499)=1,1,0)</f>
        <v>1</v>
      </c>
    </row>
    <row r="1500" spans="1:43" x14ac:dyDescent="0.3">
      <c r="A1500" t="s">
        <v>13579</v>
      </c>
      <c r="C1500" t="s">
        <v>266</v>
      </c>
      <c r="D1500" s="1">
        <v>46274</v>
      </c>
      <c r="E1500" t="s">
        <v>11819</v>
      </c>
      <c r="F1500" t="s">
        <v>9</v>
      </c>
      <c r="G1500">
        <v>1447</v>
      </c>
      <c r="H1500">
        <v>0</v>
      </c>
      <c r="I1500">
        <v>0</v>
      </c>
      <c r="J1500">
        <v>1447</v>
      </c>
      <c r="K1500" s="1">
        <v>46276</v>
      </c>
      <c r="L1500" t="s">
        <v>13572</v>
      </c>
      <c r="M1500">
        <f t="shared" si="276"/>
        <v>1</v>
      </c>
      <c r="N1500">
        <f>COUNTIF(Orders!$A:$A,C1500)</f>
        <v>1</v>
      </c>
      <c r="P1500">
        <f>COUNTIF(Orders!$H:$H,UPPER(SUBSTITUTE(TRIM(C1500),"-","")))</f>
        <v>1</v>
      </c>
      <c r="R1500" t="str">
        <f t="shared" si="277"/>
        <v>Matched Order Reference</v>
      </c>
      <c r="S1500">
        <f t="shared" si="278"/>
        <v>1</v>
      </c>
      <c r="V1500" cm="1">
        <f t="array" ref="V1500">IF(E1500&lt;&gt;"CAPTURE",0,SUMPRODUCT((MDR_Rates!$A$2:$A$10=F1500)*(G1500&gt;MDR_Rates!$B$2:$B$10)*((MDR_Rates!$C$2:$C$10="")+(G1500&lt;=MDR_Rates!$C$2:$C$10))*MDR_Rates!$D$2:$D$10))</f>
        <v>0</v>
      </c>
      <c r="W1500">
        <f t="shared" si="279"/>
        <v>0</v>
      </c>
      <c r="X1500">
        <f t="shared" si="280"/>
        <v>0</v>
      </c>
      <c r="Y1500">
        <f t="shared" si="281"/>
        <v>0</v>
      </c>
      <c r="Z1500">
        <f t="shared" si="282"/>
        <v>0</v>
      </c>
      <c r="AG1500" t="str">
        <f t="shared" si="283"/>
        <v/>
      </c>
      <c r="AI1500" t="str">
        <f t="shared" si="284"/>
        <v/>
      </c>
      <c r="AJ1500" t="str">
        <f t="shared" si="285"/>
        <v/>
      </c>
      <c r="AK1500" t="str">
        <f t="shared" si="286"/>
        <v>ORD26000122</v>
      </c>
      <c r="AL1500">
        <f>IF(E1500&lt;&gt;"CAPTURE","",COUNTIF(Orders!$H:$H,AK1500))</f>
        <v>1</v>
      </c>
      <c r="AP1500" t="str">
        <f t="shared" si="287"/>
        <v>Matched to Order</v>
      </c>
      <c r="AQ1500">
        <f>IF(COUNTIF($A$2:A1500,A1500)=1,1,0)</f>
        <v>1</v>
      </c>
    </row>
    <row r="1501" spans="1:43" x14ac:dyDescent="0.3">
      <c r="A1501" t="s">
        <v>13580</v>
      </c>
      <c r="C1501" t="s">
        <v>280</v>
      </c>
      <c r="D1501" s="1">
        <v>46274</v>
      </c>
      <c r="E1501" t="s">
        <v>11819</v>
      </c>
      <c r="F1501" t="s">
        <v>17</v>
      </c>
      <c r="G1501">
        <v>349</v>
      </c>
      <c r="H1501">
        <v>6.28</v>
      </c>
      <c r="I1501">
        <v>1.1299999999999999</v>
      </c>
      <c r="J1501">
        <v>341.59</v>
      </c>
      <c r="K1501" s="1">
        <v>46276</v>
      </c>
      <c r="L1501" t="s">
        <v>13572</v>
      </c>
      <c r="M1501">
        <f t="shared" si="276"/>
        <v>1</v>
      </c>
      <c r="N1501">
        <f>COUNTIF(Orders!$A:$A,C1501)</f>
        <v>1</v>
      </c>
      <c r="P1501">
        <f>COUNTIF(Orders!$H:$H,UPPER(SUBSTITUTE(TRIM(C1501),"-","")))</f>
        <v>1</v>
      </c>
      <c r="R1501" t="str">
        <f t="shared" si="277"/>
        <v>Matched Order Reference</v>
      </c>
      <c r="S1501">
        <f t="shared" si="278"/>
        <v>1</v>
      </c>
      <c r="V1501" cm="1">
        <f t="array" ref="V1501">IF(E1501&lt;&gt;"CAPTURE",0,SUMPRODUCT((MDR_Rates!$A$2:$A$10=F1501)*(G1501&gt;MDR_Rates!$B$2:$B$10)*((MDR_Rates!$C$2:$C$10="")+(G1501&lt;=MDR_Rates!$C$2:$C$10))*MDR_Rates!$D$2:$D$10))</f>
        <v>1.8</v>
      </c>
      <c r="W1501">
        <f t="shared" si="279"/>
        <v>6.28</v>
      </c>
      <c r="X1501">
        <f t="shared" si="280"/>
        <v>1.1299999999999999</v>
      </c>
      <c r="Y1501">
        <f t="shared" si="281"/>
        <v>0</v>
      </c>
      <c r="Z1501">
        <f t="shared" si="282"/>
        <v>0</v>
      </c>
      <c r="AG1501" t="str">
        <f t="shared" si="283"/>
        <v/>
      </c>
      <c r="AI1501" t="str">
        <f t="shared" si="284"/>
        <v/>
      </c>
      <c r="AJ1501" t="str">
        <f t="shared" si="285"/>
        <v/>
      </c>
      <c r="AK1501" t="str">
        <f t="shared" si="286"/>
        <v>ORD26000129</v>
      </c>
      <c r="AL1501">
        <f>IF(E1501&lt;&gt;"CAPTURE","",COUNTIF(Orders!$H:$H,AK1501))</f>
        <v>1</v>
      </c>
      <c r="AP1501" t="str">
        <f t="shared" si="287"/>
        <v>Matched to Order</v>
      </c>
      <c r="AQ1501">
        <f>IF(COUNTIF($A$2:A1501,A1501)=1,1,0)</f>
        <v>1</v>
      </c>
    </row>
    <row r="1502" spans="1:43" x14ac:dyDescent="0.3">
      <c r="A1502" t="s">
        <v>13581</v>
      </c>
      <c r="C1502" t="s">
        <v>296</v>
      </c>
      <c r="D1502" s="1">
        <v>46274</v>
      </c>
      <c r="E1502" t="s">
        <v>11819</v>
      </c>
      <c r="F1502" t="s">
        <v>17</v>
      </c>
      <c r="G1502">
        <v>1298</v>
      </c>
      <c r="H1502">
        <v>23.36</v>
      </c>
      <c r="I1502">
        <v>4.2</v>
      </c>
      <c r="J1502">
        <v>1270.44</v>
      </c>
      <c r="K1502" s="1">
        <v>46276</v>
      </c>
      <c r="L1502" t="s">
        <v>13572</v>
      </c>
      <c r="M1502">
        <f t="shared" si="276"/>
        <v>1</v>
      </c>
      <c r="N1502">
        <f>COUNTIF(Orders!$A:$A,C1502)</f>
        <v>1</v>
      </c>
      <c r="P1502">
        <f>COUNTIF(Orders!$H:$H,UPPER(SUBSTITUTE(TRIM(C1502),"-","")))</f>
        <v>1</v>
      </c>
      <c r="R1502" t="str">
        <f t="shared" si="277"/>
        <v>Matched Order Reference</v>
      </c>
      <c r="S1502">
        <f t="shared" si="278"/>
        <v>1</v>
      </c>
      <c r="V1502" cm="1">
        <f t="array" ref="V1502">IF(E1502&lt;&gt;"CAPTURE",0,SUMPRODUCT((MDR_Rates!$A$2:$A$10=F1502)*(G1502&gt;MDR_Rates!$B$2:$B$10)*((MDR_Rates!$C$2:$C$10="")+(G1502&lt;=MDR_Rates!$C$2:$C$10))*MDR_Rates!$D$2:$D$10))</f>
        <v>1.8</v>
      </c>
      <c r="W1502">
        <f t="shared" si="279"/>
        <v>23.36</v>
      </c>
      <c r="X1502">
        <f t="shared" si="280"/>
        <v>4.2</v>
      </c>
      <c r="Y1502">
        <f t="shared" si="281"/>
        <v>0</v>
      </c>
      <c r="Z1502">
        <f t="shared" si="282"/>
        <v>0</v>
      </c>
      <c r="AG1502" t="str">
        <f t="shared" si="283"/>
        <v/>
      </c>
      <c r="AI1502" t="str">
        <f t="shared" si="284"/>
        <v/>
      </c>
      <c r="AJ1502" t="str">
        <f t="shared" si="285"/>
        <v/>
      </c>
      <c r="AK1502" t="str">
        <f t="shared" si="286"/>
        <v>ORD26000137</v>
      </c>
      <c r="AL1502">
        <f>IF(E1502&lt;&gt;"CAPTURE","",COUNTIF(Orders!$H:$H,AK1502))</f>
        <v>1</v>
      </c>
      <c r="AP1502" t="str">
        <f t="shared" si="287"/>
        <v>Matched to Order</v>
      </c>
      <c r="AQ1502">
        <f>IF(COUNTIF($A$2:A1502,A1502)=1,1,0)</f>
        <v>1</v>
      </c>
    </row>
    <row r="1503" spans="1:43" x14ac:dyDescent="0.3">
      <c r="A1503" t="s">
        <v>13582</v>
      </c>
      <c r="C1503" t="s">
        <v>420</v>
      </c>
      <c r="D1503" s="1">
        <v>46274</v>
      </c>
      <c r="E1503" t="s">
        <v>11819</v>
      </c>
      <c r="F1503" t="s">
        <v>33</v>
      </c>
      <c r="G1503">
        <v>9798</v>
      </c>
      <c r="H1503">
        <v>117.58</v>
      </c>
      <c r="I1503">
        <v>21.16</v>
      </c>
      <c r="J1503">
        <v>9659.26</v>
      </c>
      <c r="K1503" s="1">
        <v>46276</v>
      </c>
      <c r="L1503" t="s">
        <v>13572</v>
      </c>
      <c r="M1503">
        <f t="shared" si="276"/>
        <v>1</v>
      </c>
      <c r="N1503">
        <f>COUNTIF(Orders!$A:$A,C1503)</f>
        <v>1</v>
      </c>
      <c r="P1503">
        <f>COUNTIF(Orders!$H:$H,UPPER(SUBSTITUTE(TRIM(C1503),"-","")))</f>
        <v>1</v>
      </c>
      <c r="R1503" t="str">
        <f t="shared" si="277"/>
        <v>Matched Order Reference</v>
      </c>
      <c r="S1503">
        <f t="shared" si="278"/>
        <v>1</v>
      </c>
      <c r="V1503" cm="1">
        <f t="array" ref="V1503">IF(E1503&lt;&gt;"CAPTURE",0,SUMPRODUCT((MDR_Rates!$A$2:$A$10=F1503)*(G1503&gt;MDR_Rates!$B$2:$B$10)*((MDR_Rates!$C$2:$C$10="")+(G1503&lt;=MDR_Rates!$C$2:$C$10))*MDR_Rates!$D$2:$D$10))</f>
        <v>1.2</v>
      </c>
      <c r="W1503">
        <f t="shared" si="279"/>
        <v>117.58</v>
      </c>
      <c r="X1503">
        <f t="shared" si="280"/>
        <v>21.16</v>
      </c>
      <c r="Y1503">
        <f t="shared" si="281"/>
        <v>0</v>
      </c>
      <c r="Z1503">
        <f t="shared" si="282"/>
        <v>0</v>
      </c>
      <c r="AG1503" t="str">
        <f t="shared" si="283"/>
        <v/>
      </c>
      <c r="AI1503" t="str">
        <f t="shared" si="284"/>
        <v/>
      </c>
      <c r="AJ1503" t="str">
        <f t="shared" si="285"/>
        <v/>
      </c>
      <c r="AK1503" t="str">
        <f t="shared" si="286"/>
        <v>ORD26000199</v>
      </c>
      <c r="AL1503">
        <f>IF(E1503&lt;&gt;"CAPTURE","",COUNTIF(Orders!$H:$H,AK1503))</f>
        <v>1</v>
      </c>
      <c r="AP1503" t="str">
        <f t="shared" si="287"/>
        <v>Matched to Order</v>
      </c>
      <c r="AQ1503">
        <f>IF(COUNTIF($A$2:A1503,A1503)=1,1,0)</f>
        <v>1</v>
      </c>
    </row>
    <row r="1504" spans="1:43" x14ac:dyDescent="0.3">
      <c r="A1504" t="s">
        <v>13583</v>
      </c>
      <c r="C1504" t="s">
        <v>13584</v>
      </c>
      <c r="D1504" s="1">
        <v>46274</v>
      </c>
      <c r="E1504" t="s">
        <v>11819</v>
      </c>
      <c r="F1504" t="s">
        <v>9</v>
      </c>
      <c r="G1504">
        <v>4298</v>
      </c>
      <c r="H1504">
        <v>12.89</v>
      </c>
      <c r="I1504">
        <v>2.3199999999999998</v>
      </c>
      <c r="J1504">
        <v>4282.79</v>
      </c>
      <c r="K1504" s="1">
        <v>46276</v>
      </c>
      <c r="L1504" t="s">
        <v>13572</v>
      </c>
      <c r="M1504">
        <f t="shared" si="276"/>
        <v>1</v>
      </c>
      <c r="N1504">
        <f>COUNTIF(Orders!$A:$A,C1504)</f>
        <v>0</v>
      </c>
      <c r="P1504">
        <f>COUNTIF(Orders!$H:$H,UPPER(SUBSTITUTE(TRIM(C1504),"-","")))</f>
        <v>1</v>
      </c>
      <c r="R1504" t="str">
        <f t="shared" si="277"/>
        <v>Matched Order Reference</v>
      </c>
      <c r="S1504">
        <f t="shared" si="278"/>
        <v>1</v>
      </c>
      <c r="V1504" cm="1">
        <f t="array" ref="V1504">IF(E1504&lt;&gt;"CAPTURE",0,SUMPRODUCT((MDR_Rates!$A$2:$A$10=F1504)*(G1504&gt;MDR_Rates!$B$2:$B$10)*((MDR_Rates!$C$2:$C$10="")+(G1504&lt;=MDR_Rates!$C$2:$C$10))*MDR_Rates!$D$2:$D$10))</f>
        <v>0.3</v>
      </c>
      <c r="W1504">
        <f t="shared" si="279"/>
        <v>12.89</v>
      </c>
      <c r="X1504">
        <f t="shared" si="280"/>
        <v>2.3199999999999998</v>
      </c>
      <c r="Y1504">
        <f t="shared" si="281"/>
        <v>0</v>
      </c>
      <c r="Z1504">
        <f t="shared" si="282"/>
        <v>0</v>
      </c>
      <c r="AG1504" t="str">
        <f t="shared" si="283"/>
        <v/>
      </c>
      <c r="AI1504" t="str">
        <f t="shared" si="284"/>
        <v/>
      </c>
      <c r="AJ1504" t="str">
        <f t="shared" si="285"/>
        <v/>
      </c>
      <c r="AK1504" t="str">
        <f t="shared" si="286"/>
        <v>ORD26000205</v>
      </c>
      <c r="AL1504">
        <f>IF(E1504&lt;&gt;"CAPTURE","",COUNTIF(Orders!$H:$H,AK1504))</f>
        <v>1</v>
      </c>
      <c r="AP1504" t="str">
        <f t="shared" si="287"/>
        <v>Matched to Order</v>
      </c>
      <c r="AQ1504">
        <f>IF(COUNTIF($A$2:A1504,A1504)=1,1,0)</f>
        <v>1</v>
      </c>
    </row>
    <row r="1505" spans="1:43" x14ac:dyDescent="0.3">
      <c r="A1505" t="s">
        <v>13585</v>
      </c>
      <c r="C1505" t="s">
        <v>564</v>
      </c>
      <c r="D1505" s="1">
        <v>46274</v>
      </c>
      <c r="E1505" t="s">
        <v>11819</v>
      </c>
      <c r="F1505" t="s">
        <v>44</v>
      </c>
      <c r="G1505">
        <v>3499</v>
      </c>
      <c r="H1505">
        <v>59.48</v>
      </c>
      <c r="I1505">
        <v>10.71</v>
      </c>
      <c r="J1505">
        <v>3428.81</v>
      </c>
      <c r="K1505" s="1">
        <v>46276</v>
      </c>
      <c r="L1505" t="s">
        <v>13572</v>
      </c>
      <c r="M1505">
        <f t="shared" si="276"/>
        <v>1</v>
      </c>
      <c r="N1505">
        <f>COUNTIF(Orders!$A:$A,C1505)</f>
        <v>1</v>
      </c>
      <c r="P1505">
        <f>COUNTIF(Orders!$H:$H,UPPER(SUBSTITUTE(TRIM(C1505),"-","")))</f>
        <v>1</v>
      </c>
      <c r="R1505" t="str">
        <f t="shared" si="277"/>
        <v>Matched Order Reference</v>
      </c>
      <c r="S1505">
        <f t="shared" si="278"/>
        <v>1</v>
      </c>
      <c r="V1505" cm="1">
        <f t="array" ref="V1505">IF(E1505&lt;&gt;"CAPTURE",0,SUMPRODUCT((MDR_Rates!$A$2:$A$10=F1505)*(G1505&gt;MDR_Rates!$B$2:$B$10)*((MDR_Rates!$C$2:$C$10="")+(G1505&lt;=MDR_Rates!$C$2:$C$10))*MDR_Rates!$D$2:$D$10))</f>
        <v>1.7</v>
      </c>
      <c r="W1505">
        <f t="shared" si="279"/>
        <v>59.48</v>
      </c>
      <c r="X1505">
        <f t="shared" si="280"/>
        <v>10.71</v>
      </c>
      <c r="Y1505">
        <f t="shared" si="281"/>
        <v>0</v>
      </c>
      <c r="Z1505">
        <f t="shared" si="282"/>
        <v>0</v>
      </c>
      <c r="AG1505" t="str">
        <f t="shared" si="283"/>
        <v/>
      </c>
      <c r="AI1505" t="str">
        <f t="shared" si="284"/>
        <v/>
      </c>
      <c r="AJ1505" t="str">
        <f t="shared" si="285"/>
        <v/>
      </c>
      <c r="AK1505" t="str">
        <f t="shared" si="286"/>
        <v>ORD26000271</v>
      </c>
      <c r="AL1505">
        <f>IF(E1505&lt;&gt;"CAPTURE","",COUNTIF(Orders!$H:$H,AK1505))</f>
        <v>1</v>
      </c>
      <c r="AP1505" t="str">
        <f t="shared" si="287"/>
        <v>Matched to Order</v>
      </c>
      <c r="AQ1505">
        <f>IF(COUNTIF($A$2:A1505,A1505)=1,1,0)</f>
        <v>1</v>
      </c>
    </row>
    <row r="1506" spans="1:43" x14ac:dyDescent="0.3">
      <c r="A1506" t="s">
        <v>13586</v>
      </c>
      <c r="C1506" t="s">
        <v>730</v>
      </c>
      <c r="D1506" s="1">
        <v>46274</v>
      </c>
      <c r="E1506" t="s">
        <v>11819</v>
      </c>
      <c r="F1506" t="s">
        <v>44</v>
      </c>
      <c r="G1506">
        <v>1598</v>
      </c>
      <c r="H1506">
        <v>30.36</v>
      </c>
      <c r="I1506">
        <v>5.46</v>
      </c>
      <c r="J1506">
        <v>1562.18</v>
      </c>
      <c r="K1506" s="1">
        <v>46276</v>
      </c>
      <c r="L1506" t="s">
        <v>13572</v>
      </c>
      <c r="M1506">
        <f t="shared" si="276"/>
        <v>1</v>
      </c>
      <c r="N1506">
        <f>COUNTIF(Orders!$A:$A,C1506)</f>
        <v>1</v>
      </c>
      <c r="P1506">
        <f>COUNTIF(Orders!$H:$H,UPPER(SUBSTITUTE(TRIM(C1506),"-","")))</f>
        <v>1</v>
      </c>
      <c r="R1506" t="str">
        <f t="shared" si="277"/>
        <v>Matched Order Reference</v>
      </c>
      <c r="S1506">
        <f t="shared" si="278"/>
        <v>1</v>
      </c>
      <c r="V1506" cm="1">
        <f t="array" ref="V1506">IF(E1506&lt;&gt;"CAPTURE",0,SUMPRODUCT((MDR_Rates!$A$2:$A$10=F1506)*(G1506&gt;MDR_Rates!$B$2:$B$10)*((MDR_Rates!$C$2:$C$10="")+(G1506&lt;=MDR_Rates!$C$2:$C$10))*MDR_Rates!$D$2:$D$10))</f>
        <v>1.9</v>
      </c>
      <c r="W1506">
        <f t="shared" si="279"/>
        <v>30.36</v>
      </c>
      <c r="X1506">
        <f t="shared" si="280"/>
        <v>5.46</v>
      </c>
      <c r="Y1506">
        <f t="shared" si="281"/>
        <v>0</v>
      </c>
      <c r="Z1506">
        <f t="shared" si="282"/>
        <v>0</v>
      </c>
      <c r="AG1506" t="str">
        <f t="shared" si="283"/>
        <v/>
      </c>
      <c r="AI1506" t="str">
        <f t="shared" si="284"/>
        <v/>
      </c>
      <c r="AJ1506" t="str">
        <f t="shared" si="285"/>
        <v/>
      </c>
      <c r="AK1506" t="str">
        <f t="shared" si="286"/>
        <v>ORD26000354</v>
      </c>
      <c r="AL1506">
        <f>IF(E1506&lt;&gt;"CAPTURE","",COUNTIF(Orders!$H:$H,AK1506))</f>
        <v>1</v>
      </c>
      <c r="AP1506" t="str">
        <f t="shared" si="287"/>
        <v>Matched to Order</v>
      </c>
      <c r="AQ1506">
        <f>IF(COUNTIF($A$2:A1506,A1506)=1,1,0)</f>
        <v>1</v>
      </c>
    </row>
    <row r="1507" spans="1:43" x14ac:dyDescent="0.3">
      <c r="A1507" t="s">
        <v>13587</v>
      </c>
      <c r="C1507" t="s">
        <v>756</v>
      </c>
      <c r="D1507" s="1">
        <v>46274</v>
      </c>
      <c r="E1507" t="s">
        <v>11819</v>
      </c>
      <c r="F1507" t="s">
        <v>9</v>
      </c>
      <c r="G1507">
        <v>4998</v>
      </c>
      <c r="H1507">
        <v>14.99</v>
      </c>
      <c r="I1507">
        <v>2.7</v>
      </c>
      <c r="J1507">
        <v>4980.3100000000004</v>
      </c>
      <c r="K1507" s="1">
        <v>46276</v>
      </c>
      <c r="L1507" t="s">
        <v>13572</v>
      </c>
      <c r="M1507">
        <f t="shared" si="276"/>
        <v>1</v>
      </c>
      <c r="N1507">
        <f>COUNTIF(Orders!$A:$A,C1507)</f>
        <v>1</v>
      </c>
      <c r="P1507">
        <f>COUNTIF(Orders!$H:$H,UPPER(SUBSTITUTE(TRIM(C1507),"-","")))</f>
        <v>1</v>
      </c>
      <c r="R1507" t="str">
        <f t="shared" si="277"/>
        <v>Matched Order Reference</v>
      </c>
      <c r="S1507">
        <f t="shared" si="278"/>
        <v>1</v>
      </c>
      <c r="V1507" cm="1">
        <f t="array" ref="V1507">IF(E1507&lt;&gt;"CAPTURE",0,SUMPRODUCT((MDR_Rates!$A$2:$A$10=F1507)*(G1507&gt;MDR_Rates!$B$2:$B$10)*((MDR_Rates!$C$2:$C$10="")+(G1507&lt;=MDR_Rates!$C$2:$C$10))*MDR_Rates!$D$2:$D$10))</f>
        <v>0.3</v>
      </c>
      <c r="W1507">
        <f t="shared" si="279"/>
        <v>14.99</v>
      </c>
      <c r="X1507">
        <f t="shared" si="280"/>
        <v>2.7</v>
      </c>
      <c r="Y1507">
        <f t="shared" si="281"/>
        <v>0</v>
      </c>
      <c r="Z1507">
        <f t="shared" si="282"/>
        <v>0</v>
      </c>
      <c r="AG1507" t="str">
        <f t="shared" si="283"/>
        <v/>
      </c>
      <c r="AI1507" t="str">
        <f t="shared" si="284"/>
        <v/>
      </c>
      <c r="AJ1507" t="str">
        <f t="shared" si="285"/>
        <v/>
      </c>
      <c r="AK1507" t="str">
        <f t="shared" si="286"/>
        <v>ORD26000367</v>
      </c>
      <c r="AL1507">
        <f>IF(E1507&lt;&gt;"CAPTURE","",COUNTIF(Orders!$H:$H,AK1507))</f>
        <v>1</v>
      </c>
      <c r="AP1507" t="str">
        <f t="shared" si="287"/>
        <v>Matched to Order</v>
      </c>
      <c r="AQ1507">
        <f>IF(COUNTIF($A$2:A1507,A1507)=1,1,0)</f>
        <v>1</v>
      </c>
    </row>
    <row r="1508" spans="1:43" x14ac:dyDescent="0.3">
      <c r="A1508" t="s">
        <v>13588</v>
      </c>
      <c r="C1508" t="s">
        <v>758</v>
      </c>
      <c r="D1508" s="1">
        <v>46274</v>
      </c>
      <c r="E1508" t="s">
        <v>11819</v>
      </c>
      <c r="F1508" t="s">
        <v>17</v>
      </c>
      <c r="G1508">
        <v>10498</v>
      </c>
      <c r="H1508">
        <v>167.97</v>
      </c>
      <c r="I1508">
        <v>30.23</v>
      </c>
      <c r="J1508">
        <v>10299.799999999999</v>
      </c>
      <c r="K1508" s="1">
        <v>46276</v>
      </c>
      <c r="L1508" t="s">
        <v>13572</v>
      </c>
      <c r="M1508">
        <f t="shared" si="276"/>
        <v>1</v>
      </c>
      <c r="N1508">
        <f>COUNTIF(Orders!$A:$A,C1508)</f>
        <v>1</v>
      </c>
      <c r="P1508">
        <f>COUNTIF(Orders!$H:$H,UPPER(SUBSTITUTE(TRIM(C1508),"-","")))</f>
        <v>1</v>
      </c>
      <c r="R1508" t="str">
        <f t="shared" si="277"/>
        <v>Matched Order Reference</v>
      </c>
      <c r="S1508">
        <f t="shared" si="278"/>
        <v>1</v>
      </c>
      <c r="V1508" cm="1">
        <f t="array" ref="V1508">IF(E1508&lt;&gt;"CAPTURE",0,SUMPRODUCT((MDR_Rates!$A$2:$A$10=F1508)*(G1508&gt;MDR_Rates!$B$2:$B$10)*((MDR_Rates!$C$2:$C$10="")+(G1508&lt;=MDR_Rates!$C$2:$C$10))*MDR_Rates!$D$2:$D$10))</f>
        <v>1.6</v>
      </c>
      <c r="W1508">
        <f t="shared" si="279"/>
        <v>167.97</v>
      </c>
      <c r="X1508">
        <f t="shared" si="280"/>
        <v>30.23</v>
      </c>
      <c r="Y1508">
        <f t="shared" si="281"/>
        <v>0</v>
      </c>
      <c r="Z1508">
        <f t="shared" si="282"/>
        <v>0</v>
      </c>
      <c r="AG1508" t="str">
        <f t="shared" si="283"/>
        <v/>
      </c>
      <c r="AI1508" t="str">
        <f t="shared" si="284"/>
        <v/>
      </c>
      <c r="AJ1508" t="str">
        <f t="shared" si="285"/>
        <v/>
      </c>
      <c r="AK1508" t="str">
        <f t="shared" si="286"/>
        <v>ORD26000368</v>
      </c>
      <c r="AL1508">
        <f>IF(E1508&lt;&gt;"CAPTURE","",COUNTIF(Orders!$H:$H,AK1508))</f>
        <v>1</v>
      </c>
      <c r="AP1508" t="str">
        <f t="shared" si="287"/>
        <v>Matched to Order</v>
      </c>
      <c r="AQ1508">
        <f>IF(COUNTIF($A$2:A1508,A1508)=1,1,0)</f>
        <v>1</v>
      </c>
    </row>
    <row r="1509" spans="1:43" x14ac:dyDescent="0.3">
      <c r="A1509" t="s">
        <v>13589</v>
      </c>
      <c r="C1509" t="s">
        <v>760</v>
      </c>
      <c r="D1509" s="1">
        <v>46274</v>
      </c>
      <c r="E1509" t="s">
        <v>11819</v>
      </c>
      <c r="F1509" t="s">
        <v>9</v>
      </c>
      <c r="G1509">
        <v>6498</v>
      </c>
      <c r="H1509">
        <v>19.489999999999998</v>
      </c>
      <c r="I1509">
        <v>3.51</v>
      </c>
      <c r="J1509">
        <v>6475</v>
      </c>
      <c r="K1509" s="1">
        <v>46276</v>
      </c>
      <c r="L1509" t="s">
        <v>13572</v>
      </c>
      <c r="M1509">
        <f t="shared" si="276"/>
        <v>1</v>
      </c>
      <c r="N1509">
        <f>COUNTIF(Orders!$A:$A,C1509)</f>
        <v>1</v>
      </c>
      <c r="P1509">
        <f>COUNTIF(Orders!$H:$H,UPPER(SUBSTITUTE(TRIM(C1509),"-","")))</f>
        <v>1</v>
      </c>
      <c r="R1509" t="str">
        <f t="shared" si="277"/>
        <v>Matched Order Reference</v>
      </c>
      <c r="S1509">
        <f t="shared" si="278"/>
        <v>1</v>
      </c>
      <c r="V1509" cm="1">
        <f t="array" ref="V1509">IF(E1509&lt;&gt;"CAPTURE",0,SUMPRODUCT((MDR_Rates!$A$2:$A$10=F1509)*(G1509&gt;MDR_Rates!$B$2:$B$10)*((MDR_Rates!$C$2:$C$10="")+(G1509&lt;=MDR_Rates!$C$2:$C$10))*MDR_Rates!$D$2:$D$10))</f>
        <v>0.3</v>
      </c>
      <c r="W1509">
        <f t="shared" si="279"/>
        <v>19.489999999999998</v>
      </c>
      <c r="X1509">
        <f t="shared" si="280"/>
        <v>3.51</v>
      </c>
      <c r="Y1509">
        <f t="shared" si="281"/>
        <v>0</v>
      </c>
      <c r="Z1509">
        <f t="shared" si="282"/>
        <v>0</v>
      </c>
      <c r="AG1509" t="str">
        <f t="shared" si="283"/>
        <v/>
      </c>
      <c r="AI1509" t="str">
        <f t="shared" si="284"/>
        <v/>
      </c>
      <c r="AJ1509" t="str">
        <f t="shared" si="285"/>
        <v/>
      </c>
      <c r="AK1509" t="str">
        <f t="shared" si="286"/>
        <v>ORD26000369</v>
      </c>
      <c r="AL1509">
        <f>IF(E1509&lt;&gt;"CAPTURE","",COUNTIF(Orders!$H:$H,AK1509))</f>
        <v>1</v>
      </c>
      <c r="AP1509" t="str">
        <f t="shared" si="287"/>
        <v>Matched to Order</v>
      </c>
      <c r="AQ1509">
        <f>IF(COUNTIF($A$2:A1509,A1509)=1,1,0)</f>
        <v>1</v>
      </c>
    </row>
    <row r="1510" spans="1:43" x14ac:dyDescent="0.3">
      <c r="A1510" t="s">
        <v>13590</v>
      </c>
      <c r="C1510" t="s">
        <v>814</v>
      </c>
      <c r="D1510" s="1">
        <v>46274</v>
      </c>
      <c r="E1510" t="s">
        <v>11819</v>
      </c>
      <c r="F1510" t="s">
        <v>9</v>
      </c>
      <c r="G1510">
        <v>799</v>
      </c>
      <c r="H1510">
        <v>0</v>
      </c>
      <c r="I1510">
        <v>0</v>
      </c>
      <c r="J1510">
        <v>799</v>
      </c>
      <c r="K1510" s="1">
        <v>46276</v>
      </c>
      <c r="L1510" t="s">
        <v>13572</v>
      </c>
      <c r="M1510">
        <f t="shared" si="276"/>
        <v>1</v>
      </c>
      <c r="N1510">
        <f>COUNTIF(Orders!$A:$A,C1510)</f>
        <v>1</v>
      </c>
      <c r="P1510">
        <f>COUNTIF(Orders!$H:$H,UPPER(SUBSTITUTE(TRIM(C1510),"-","")))</f>
        <v>1</v>
      </c>
      <c r="R1510" t="str">
        <f t="shared" si="277"/>
        <v>Matched Order Reference</v>
      </c>
      <c r="S1510">
        <f t="shared" si="278"/>
        <v>1</v>
      </c>
      <c r="V1510" cm="1">
        <f t="array" ref="V1510">IF(E1510&lt;&gt;"CAPTURE",0,SUMPRODUCT((MDR_Rates!$A$2:$A$10=F1510)*(G1510&gt;MDR_Rates!$B$2:$B$10)*((MDR_Rates!$C$2:$C$10="")+(G1510&lt;=MDR_Rates!$C$2:$C$10))*MDR_Rates!$D$2:$D$10))</f>
        <v>0</v>
      </c>
      <c r="W1510">
        <f t="shared" si="279"/>
        <v>0</v>
      </c>
      <c r="X1510">
        <f t="shared" si="280"/>
        <v>0</v>
      </c>
      <c r="Y1510">
        <f t="shared" si="281"/>
        <v>0</v>
      </c>
      <c r="Z1510">
        <f t="shared" si="282"/>
        <v>0</v>
      </c>
      <c r="AG1510" t="str">
        <f t="shared" si="283"/>
        <v/>
      </c>
      <c r="AI1510" t="str">
        <f t="shared" si="284"/>
        <v/>
      </c>
      <c r="AJ1510" t="str">
        <f t="shared" si="285"/>
        <v/>
      </c>
      <c r="AK1510" t="str">
        <f t="shared" si="286"/>
        <v>ORD26000396</v>
      </c>
      <c r="AL1510">
        <f>IF(E1510&lt;&gt;"CAPTURE","",COUNTIF(Orders!$H:$H,AK1510))</f>
        <v>1</v>
      </c>
      <c r="AP1510" t="str">
        <f t="shared" si="287"/>
        <v>Matched to Order</v>
      </c>
      <c r="AQ1510">
        <f>IF(COUNTIF($A$2:A1510,A1510)=1,1,0)</f>
        <v>1</v>
      </c>
    </row>
    <row r="1511" spans="1:43" x14ac:dyDescent="0.3">
      <c r="A1511" t="s">
        <v>13591</v>
      </c>
      <c r="C1511" t="s">
        <v>997</v>
      </c>
      <c r="D1511" s="1">
        <v>46274</v>
      </c>
      <c r="E1511" t="s">
        <v>11819</v>
      </c>
      <c r="F1511" t="s">
        <v>33</v>
      </c>
      <c r="G1511">
        <v>4999</v>
      </c>
      <c r="H1511">
        <v>59.99</v>
      </c>
      <c r="I1511">
        <v>10.8</v>
      </c>
      <c r="J1511">
        <v>4928.21</v>
      </c>
      <c r="K1511" s="1">
        <v>46276</v>
      </c>
      <c r="L1511" t="s">
        <v>13572</v>
      </c>
      <c r="M1511">
        <f t="shared" si="276"/>
        <v>1</v>
      </c>
      <c r="N1511">
        <f>COUNTIF(Orders!$A:$A,C1511)</f>
        <v>1</v>
      </c>
      <c r="P1511">
        <f>COUNTIF(Orders!$H:$H,UPPER(SUBSTITUTE(TRIM(C1511),"-","")))</f>
        <v>1</v>
      </c>
      <c r="R1511" t="str">
        <f t="shared" si="277"/>
        <v>Matched Order Reference</v>
      </c>
      <c r="S1511">
        <f t="shared" si="278"/>
        <v>1</v>
      </c>
      <c r="V1511" cm="1">
        <f t="array" ref="V1511">IF(E1511&lt;&gt;"CAPTURE",0,SUMPRODUCT((MDR_Rates!$A$2:$A$10=F1511)*(G1511&gt;MDR_Rates!$B$2:$B$10)*((MDR_Rates!$C$2:$C$10="")+(G1511&lt;=MDR_Rates!$C$2:$C$10))*MDR_Rates!$D$2:$D$10))</f>
        <v>1.2</v>
      </c>
      <c r="W1511">
        <f t="shared" si="279"/>
        <v>59.99</v>
      </c>
      <c r="X1511">
        <f t="shared" si="280"/>
        <v>10.8</v>
      </c>
      <c r="Y1511">
        <f t="shared" si="281"/>
        <v>0</v>
      </c>
      <c r="Z1511">
        <f t="shared" si="282"/>
        <v>0</v>
      </c>
      <c r="AG1511" t="str">
        <f t="shared" si="283"/>
        <v/>
      </c>
      <c r="AI1511" t="str">
        <f t="shared" si="284"/>
        <v/>
      </c>
      <c r="AJ1511" t="str">
        <f t="shared" si="285"/>
        <v/>
      </c>
      <c r="AK1511" t="str">
        <f t="shared" si="286"/>
        <v>ORD26000488</v>
      </c>
      <c r="AL1511">
        <f>IF(E1511&lt;&gt;"CAPTURE","",COUNTIF(Orders!$H:$H,AK1511))</f>
        <v>1</v>
      </c>
      <c r="AP1511" t="str">
        <f t="shared" si="287"/>
        <v>Matched to Order</v>
      </c>
      <c r="AQ1511">
        <f>IF(COUNTIF($A$2:A1511,A1511)=1,1,0)</f>
        <v>1</v>
      </c>
    </row>
    <row r="1512" spans="1:43" x14ac:dyDescent="0.3">
      <c r="A1512" t="s">
        <v>13592</v>
      </c>
      <c r="C1512" t="s">
        <v>1115</v>
      </c>
      <c r="D1512" s="1">
        <v>46274</v>
      </c>
      <c r="E1512" t="s">
        <v>11819</v>
      </c>
      <c r="F1512" t="s">
        <v>9</v>
      </c>
      <c r="G1512">
        <v>4498</v>
      </c>
      <c r="H1512">
        <v>13.49</v>
      </c>
      <c r="I1512">
        <v>2.4300000000000002</v>
      </c>
      <c r="J1512">
        <v>4482.08</v>
      </c>
      <c r="K1512" s="1">
        <v>46276</v>
      </c>
      <c r="L1512" t="s">
        <v>13572</v>
      </c>
      <c r="M1512">
        <f t="shared" si="276"/>
        <v>1</v>
      </c>
      <c r="N1512">
        <f>COUNTIF(Orders!$A:$A,C1512)</f>
        <v>1</v>
      </c>
      <c r="P1512">
        <f>COUNTIF(Orders!$H:$H,UPPER(SUBSTITUTE(TRIM(C1512),"-","")))</f>
        <v>1</v>
      </c>
      <c r="R1512" t="str">
        <f t="shared" si="277"/>
        <v>Matched Order Reference</v>
      </c>
      <c r="S1512">
        <f t="shared" si="278"/>
        <v>1</v>
      </c>
      <c r="V1512" cm="1">
        <f t="array" ref="V1512">IF(E1512&lt;&gt;"CAPTURE",0,SUMPRODUCT((MDR_Rates!$A$2:$A$10=F1512)*(G1512&gt;MDR_Rates!$B$2:$B$10)*((MDR_Rates!$C$2:$C$10="")+(G1512&lt;=MDR_Rates!$C$2:$C$10))*MDR_Rates!$D$2:$D$10))</f>
        <v>0.3</v>
      </c>
      <c r="W1512">
        <f t="shared" si="279"/>
        <v>13.49</v>
      </c>
      <c r="X1512">
        <f t="shared" si="280"/>
        <v>2.4300000000000002</v>
      </c>
      <c r="Y1512">
        <f t="shared" si="281"/>
        <v>0</v>
      </c>
      <c r="Z1512">
        <f t="shared" si="282"/>
        <v>0</v>
      </c>
      <c r="AG1512" t="str">
        <f t="shared" si="283"/>
        <v/>
      </c>
      <c r="AI1512" t="str">
        <f t="shared" si="284"/>
        <v/>
      </c>
      <c r="AJ1512" t="str">
        <f t="shared" si="285"/>
        <v/>
      </c>
      <c r="AK1512" t="str">
        <f t="shared" si="286"/>
        <v>ORD26000547</v>
      </c>
      <c r="AL1512">
        <f>IF(E1512&lt;&gt;"CAPTURE","",COUNTIF(Orders!$H:$H,AK1512))</f>
        <v>1</v>
      </c>
      <c r="AP1512" t="str">
        <f t="shared" si="287"/>
        <v>Matched to Order</v>
      </c>
      <c r="AQ1512">
        <f>IF(COUNTIF($A$2:A1512,A1512)=1,1,0)</f>
        <v>1</v>
      </c>
    </row>
    <row r="1513" spans="1:43" x14ac:dyDescent="0.3">
      <c r="A1513" t="s">
        <v>13593</v>
      </c>
      <c r="C1513" t="s">
        <v>1145</v>
      </c>
      <c r="D1513" s="1">
        <v>46274</v>
      </c>
      <c r="E1513" t="s">
        <v>11819</v>
      </c>
      <c r="F1513" t="s">
        <v>17</v>
      </c>
      <c r="G1513">
        <v>5798</v>
      </c>
      <c r="H1513">
        <v>92.77</v>
      </c>
      <c r="I1513">
        <v>16.7</v>
      </c>
      <c r="J1513">
        <v>5688.53</v>
      </c>
      <c r="K1513" s="1">
        <v>46276</v>
      </c>
      <c r="L1513" t="s">
        <v>13572</v>
      </c>
      <c r="M1513">
        <f t="shared" si="276"/>
        <v>1</v>
      </c>
      <c r="N1513">
        <f>COUNTIF(Orders!$A:$A,C1513)</f>
        <v>1</v>
      </c>
      <c r="P1513">
        <f>COUNTIF(Orders!$H:$H,UPPER(SUBSTITUTE(TRIM(C1513),"-","")))</f>
        <v>1</v>
      </c>
      <c r="R1513" t="str">
        <f t="shared" si="277"/>
        <v>Matched Order Reference</v>
      </c>
      <c r="S1513">
        <f t="shared" si="278"/>
        <v>1</v>
      </c>
      <c r="V1513" cm="1">
        <f t="array" ref="V1513">IF(E1513&lt;&gt;"CAPTURE",0,SUMPRODUCT((MDR_Rates!$A$2:$A$10=F1513)*(G1513&gt;MDR_Rates!$B$2:$B$10)*((MDR_Rates!$C$2:$C$10="")+(G1513&lt;=MDR_Rates!$C$2:$C$10))*MDR_Rates!$D$2:$D$10))</f>
        <v>1.6</v>
      </c>
      <c r="W1513">
        <f t="shared" si="279"/>
        <v>92.77</v>
      </c>
      <c r="X1513">
        <f t="shared" si="280"/>
        <v>16.7</v>
      </c>
      <c r="Y1513">
        <f t="shared" si="281"/>
        <v>0</v>
      </c>
      <c r="Z1513">
        <f t="shared" si="282"/>
        <v>0</v>
      </c>
      <c r="AG1513" t="str">
        <f t="shared" si="283"/>
        <v/>
      </c>
      <c r="AI1513" t="str">
        <f t="shared" si="284"/>
        <v/>
      </c>
      <c r="AJ1513" t="str">
        <f t="shared" si="285"/>
        <v/>
      </c>
      <c r="AK1513" t="str">
        <f t="shared" si="286"/>
        <v>ORD26000562</v>
      </c>
      <c r="AL1513">
        <f>IF(E1513&lt;&gt;"CAPTURE","",COUNTIF(Orders!$H:$H,AK1513))</f>
        <v>1</v>
      </c>
      <c r="AP1513" t="str">
        <f t="shared" si="287"/>
        <v>Matched to Order</v>
      </c>
      <c r="AQ1513">
        <f>IF(COUNTIF($A$2:A1513,A1513)=1,1,0)</f>
        <v>1</v>
      </c>
    </row>
    <row r="1514" spans="1:43" x14ac:dyDescent="0.3">
      <c r="A1514" t="s">
        <v>13594</v>
      </c>
      <c r="C1514" t="s">
        <v>1153</v>
      </c>
      <c r="D1514" s="1">
        <v>46274</v>
      </c>
      <c r="E1514" t="s">
        <v>11819</v>
      </c>
      <c r="F1514" t="s">
        <v>17</v>
      </c>
      <c r="G1514">
        <v>9797</v>
      </c>
      <c r="H1514">
        <v>156.75</v>
      </c>
      <c r="I1514">
        <v>28.22</v>
      </c>
      <c r="J1514">
        <v>9612.0300000000007</v>
      </c>
      <c r="K1514" s="1">
        <v>46276</v>
      </c>
      <c r="L1514" t="s">
        <v>13572</v>
      </c>
      <c r="M1514">
        <f t="shared" si="276"/>
        <v>1</v>
      </c>
      <c r="N1514">
        <f>COUNTIF(Orders!$A:$A,C1514)</f>
        <v>1</v>
      </c>
      <c r="P1514">
        <f>COUNTIF(Orders!$H:$H,UPPER(SUBSTITUTE(TRIM(C1514),"-","")))</f>
        <v>1</v>
      </c>
      <c r="R1514" t="str">
        <f t="shared" si="277"/>
        <v>Matched Order Reference</v>
      </c>
      <c r="S1514">
        <f t="shared" si="278"/>
        <v>1</v>
      </c>
      <c r="V1514" cm="1">
        <f t="array" ref="V1514">IF(E1514&lt;&gt;"CAPTURE",0,SUMPRODUCT((MDR_Rates!$A$2:$A$10=F1514)*(G1514&gt;MDR_Rates!$B$2:$B$10)*((MDR_Rates!$C$2:$C$10="")+(G1514&lt;=MDR_Rates!$C$2:$C$10))*MDR_Rates!$D$2:$D$10))</f>
        <v>1.6</v>
      </c>
      <c r="W1514">
        <f t="shared" si="279"/>
        <v>156.75</v>
      </c>
      <c r="X1514">
        <f t="shared" si="280"/>
        <v>28.22</v>
      </c>
      <c r="Y1514">
        <f t="shared" si="281"/>
        <v>0</v>
      </c>
      <c r="Z1514">
        <f t="shared" si="282"/>
        <v>0</v>
      </c>
      <c r="AG1514" t="str">
        <f t="shared" si="283"/>
        <v/>
      </c>
      <c r="AI1514" t="str">
        <f t="shared" si="284"/>
        <v/>
      </c>
      <c r="AJ1514" t="str">
        <f t="shared" si="285"/>
        <v/>
      </c>
      <c r="AK1514" t="str">
        <f t="shared" si="286"/>
        <v>ORD26000566</v>
      </c>
      <c r="AL1514">
        <f>IF(E1514&lt;&gt;"CAPTURE","",COUNTIF(Orders!$H:$H,AK1514))</f>
        <v>1</v>
      </c>
      <c r="AP1514" t="str">
        <f t="shared" si="287"/>
        <v>Matched to Order</v>
      </c>
      <c r="AQ1514">
        <f>IF(COUNTIF($A$2:A1514,A1514)=1,1,0)</f>
        <v>1</v>
      </c>
    </row>
    <row r="1515" spans="1:43" x14ac:dyDescent="0.3">
      <c r="A1515" t="s">
        <v>13595</v>
      </c>
      <c r="C1515" t="s">
        <v>13596</v>
      </c>
      <c r="D1515" s="1">
        <v>46274</v>
      </c>
      <c r="E1515" t="s">
        <v>11819</v>
      </c>
      <c r="F1515" t="s">
        <v>17</v>
      </c>
      <c r="G1515">
        <v>2598</v>
      </c>
      <c r="H1515">
        <v>41.57</v>
      </c>
      <c r="I1515">
        <v>7.48</v>
      </c>
      <c r="J1515">
        <v>2548.9499999999998</v>
      </c>
      <c r="K1515" s="1">
        <v>46276</v>
      </c>
      <c r="L1515" t="s">
        <v>13572</v>
      </c>
      <c r="M1515">
        <f t="shared" si="276"/>
        <v>1</v>
      </c>
      <c r="N1515">
        <f>COUNTIF(Orders!$A:$A,C1515)</f>
        <v>1</v>
      </c>
      <c r="P1515">
        <f>COUNTIF(Orders!$H:$H,UPPER(SUBSTITUTE(TRIM(C1515),"-","")))</f>
        <v>1</v>
      </c>
      <c r="R1515" t="str">
        <f t="shared" si="277"/>
        <v>Matched Order Reference</v>
      </c>
      <c r="S1515">
        <f t="shared" si="278"/>
        <v>1</v>
      </c>
      <c r="V1515" cm="1">
        <f t="array" ref="V1515">IF(E1515&lt;&gt;"CAPTURE",0,SUMPRODUCT((MDR_Rates!$A$2:$A$10=F1515)*(G1515&gt;MDR_Rates!$B$2:$B$10)*((MDR_Rates!$C$2:$C$10="")+(G1515&lt;=MDR_Rates!$C$2:$C$10))*MDR_Rates!$D$2:$D$10))</f>
        <v>1.6</v>
      </c>
      <c r="W1515">
        <f t="shared" si="279"/>
        <v>41.57</v>
      </c>
      <c r="X1515">
        <f t="shared" si="280"/>
        <v>7.48</v>
      </c>
      <c r="Y1515">
        <f t="shared" si="281"/>
        <v>0</v>
      </c>
      <c r="Z1515">
        <f t="shared" si="282"/>
        <v>0</v>
      </c>
      <c r="AG1515" t="str">
        <f t="shared" si="283"/>
        <v/>
      </c>
      <c r="AI1515" t="str">
        <f t="shared" si="284"/>
        <v/>
      </c>
      <c r="AJ1515" t="str">
        <f t="shared" si="285"/>
        <v/>
      </c>
      <c r="AK1515" t="str">
        <f t="shared" si="286"/>
        <v>ORD26000569</v>
      </c>
      <c r="AL1515">
        <f>IF(E1515&lt;&gt;"CAPTURE","",COUNTIF(Orders!$H:$H,AK1515))</f>
        <v>1</v>
      </c>
      <c r="AP1515" t="str">
        <f t="shared" si="287"/>
        <v>Matched to Order</v>
      </c>
      <c r="AQ1515">
        <f>IF(COUNTIF($A$2:A1515,A1515)=1,1,0)</f>
        <v>1</v>
      </c>
    </row>
    <row r="1516" spans="1:43" x14ac:dyDescent="0.3">
      <c r="A1516" t="s">
        <v>13597</v>
      </c>
      <c r="C1516" t="s">
        <v>1195</v>
      </c>
      <c r="D1516" s="1">
        <v>46274</v>
      </c>
      <c r="E1516" t="s">
        <v>11819</v>
      </c>
      <c r="F1516" t="s">
        <v>9</v>
      </c>
      <c r="G1516">
        <v>3499</v>
      </c>
      <c r="H1516">
        <v>10.5</v>
      </c>
      <c r="I1516">
        <v>1.89</v>
      </c>
      <c r="J1516">
        <v>3486.61</v>
      </c>
      <c r="K1516" s="1">
        <v>46276</v>
      </c>
      <c r="L1516" t="s">
        <v>13572</v>
      </c>
      <c r="M1516">
        <f t="shared" si="276"/>
        <v>1</v>
      </c>
      <c r="N1516">
        <f>COUNTIF(Orders!$A:$A,C1516)</f>
        <v>1</v>
      </c>
      <c r="P1516">
        <f>COUNTIF(Orders!$H:$H,UPPER(SUBSTITUTE(TRIM(C1516),"-","")))</f>
        <v>1</v>
      </c>
      <c r="R1516" t="str">
        <f t="shared" si="277"/>
        <v>Matched Order Reference</v>
      </c>
      <c r="S1516">
        <f t="shared" si="278"/>
        <v>1</v>
      </c>
      <c r="V1516" cm="1">
        <f t="array" ref="V1516">IF(E1516&lt;&gt;"CAPTURE",0,SUMPRODUCT((MDR_Rates!$A$2:$A$10=F1516)*(G1516&gt;MDR_Rates!$B$2:$B$10)*((MDR_Rates!$C$2:$C$10="")+(G1516&lt;=MDR_Rates!$C$2:$C$10))*MDR_Rates!$D$2:$D$10))</f>
        <v>0.3</v>
      </c>
      <c r="W1516">
        <f t="shared" si="279"/>
        <v>10.5</v>
      </c>
      <c r="X1516">
        <f t="shared" si="280"/>
        <v>1.89</v>
      </c>
      <c r="Y1516">
        <f t="shared" si="281"/>
        <v>0</v>
      </c>
      <c r="Z1516">
        <f t="shared" si="282"/>
        <v>0</v>
      </c>
      <c r="AG1516" t="str">
        <f t="shared" si="283"/>
        <v/>
      </c>
      <c r="AI1516" t="str">
        <f t="shared" si="284"/>
        <v/>
      </c>
      <c r="AJ1516" t="str">
        <f t="shared" si="285"/>
        <v/>
      </c>
      <c r="AK1516" t="str">
        <f t="shared" si="286"/>
        <v>ORD26000587</v>
      </c>
      <c r="AL1516">
        <f>IF(E1516&lt;&gt;"CAPTURE","",COUNTIF(Orders!$H:$H,AK1516))</f>
        <v>1</v>
      </c>
      <c r="AP1516" t="str">
        <f t="shared" si="287"/>
        <v>Matched to Order</v>
      </c>
      <c r="AQ1516">
        <f>IF(COUNTIF($A$2:A1516,A1516)=1,1,0)</f>
        <v>1</v>
      </c>
    </row>
    <row r="1517" spans="1:43" x14ac:dyDescent="0.3">
      <c r="A1517" t="s">
        <v>13598</v>
      </c>
      <c r="C1517" t="s">
        <v>1364</v>
      </c>
      <c r="D1517" s="1">
        <v>46274</v>
      </c>
      <c r="E1517" t="s">
        <v>11819</v>
      </c>
      <c r="F1517" t="s">
        <v>9</v>
      </c>
      <c r="G1517">
        <v>499</v>
      </c>
      <c r="H1517">
        <v>0</v>
      </c>
      <c r="I1517">
        <v>0</v>
      </c>
      <c r="J1517">
        <v>499</v>
      </c>
      <c r="K1517" s="1">
        <v>46276</v>
      </c>
      <c r="L1517" t="s">
        <v>13572</v>
      </c>
      <c r="M1517">
        <f t="shared" si="276"/>
        <v>1</v>
      </c>
      <c r="N1517">
        <f>COUNTIF(Orders!$A:$A,C1517)</f>
        <v>1</v>
      </c>
      <c r="P1517">
        <f>COUNTIF(Orders!$H:$H,UPPER(SUBSTITUTE(TRIM(C1517),"-","")))</f>
        <v>1</v>
      </c>
      <c r="R1517" t="str">
        <f t="shared" si="277"/>
        <v>Matched Order Reference</v>
      </c>
      <c r="S1517">
        <f t="shared" si="278"/>
        <v>1</v>
      </c>
      <c r="V1517" cm="1">
        <f t="array" ref="V1517">IF(E1517&lt;&gt;"CAPTURE",0,SUMPRODUCT((MDR_Rates!$A$2:$A$10=F1517)*(G1517&gt;MDR_Rates!$B$2:$B$10)*((MDR_Rates!$C$2:$C$10="")+(G1517&lt;=MDR_Rates!$C$2:$C$10))*MDR_Rates!$D$2:$D$10))</f>
        <v>0</v>
      </c>
      <c r="W1517">
        <f t="shared" si="279"/>
        <v>0</v>
      </c>
      <c r="X1517">
        <f t="shared" si="280"/>
        <v>0</v>
      </c>
      <c r="Y1517">
        <f t="shared" si="281"/>
        <v>0</v>
      </c>
      <c r="Z1517">
        <f t="shared" si="282"/>
        <v>0</v>
      </c>
      <c r="AG1517" t="str">
        <f t="shared" si="283"/>
        <v/>
      </c>
      <c r="AI1517" t="str">
        <f t="shared" si="284"/>
        <v/>
      </c>
      <c r="AJ1517" t="str">
        <f t="shared" si="285"/>
        <v/>
      </c>
      <c r="AK1517" t="str">
        <f t="shared" si="286"/>
        <v>ORD26000672</v>
      </c>
      <c r="AL1517">
        <f>IF(E1517&lt;&gt;"CAPTURE","",COUNTIF(Orders!$H:$H,AK1517))</f>
        <v>1</v>
      </c>
      <c r="AP1517" t="str">
        <f t="shared" si="287"/>
        <v>Matched to Order</v>
      </c>
      <c r="AQ1517">
        <f>IF(COUNTIF($A$2:A1517,A1517)=1,1,0)</f>
        <v>1</v>
      </c>
    </row>
    <row r="1518" spans="1:43" x14ac:dyDescent="0.3">
      <c r="A1518" t="s">
        <v>13599</v>
      </c>
      <c r="C1518" t="s">
        <v>1374</v>
      </c>
      <c r="D1518" s="1">
        <v>46274</v>
      </c>
      <c r="E1518" t="s">
        <v>11819</v>
      </c>
      <c r="F1518" t="s">
        <v>9</v>
      </c>
      <c r="G1518">
        <v>3298</v>
      </c>
      <c r="H1518">
        <v>9.89</v>
      </c>
      <c r="I1518">
        <v>1.78</v>
      </c>
      <c r="J1518">
        <v>3286.33</v>
      </c>
      <c r="K1518" s="1">
        <v>46276</v>
      </c>
      <c r="L1518" t="s">
        <v>13572</v>
      </c>
      <c r="M1518">
        <f t="shared" si="276"/>
        <v>1</v>
      </c>
      <c r="N1518">
        <f>COUNTIF(Orders!$A:$A,C1518)</f>
        <v>1</v>
      </c>
      <c r="P1518">
        <f>COUNTIF(Orders!$H:$H,UPPER(SUBSTITUTE(TRIM(C1518),"-","")))</f>
        <v>1</v>
      </c>
      <c r="R1518" t="str">
        <f t="shared" si="277"/>
        <v>Matched Order Reference</v>
      </c>
      <c r="S1518">
        <f t="shared" si="278"/>
        <v>1</v>
      </c>
      <c r="V1518" cm="1">
        <f t="array" ref="V1518">IF(E1518&lt;&gt;"CAPTURE",0,SUMPRODUCT((MDR_Rates!$A$2:$A$10=F1518)*(G1518&gt;MDR_Rates!$B$2:$B$10)*((MDR_Rates!$C$2:$C$10="")+(G1518&lt;=MDR_Rates!$C$2:$C$10))*MDR_Rates!$D$2:$D$10))</f>
        <v>0.3</v>
      </c>
      <c r="W1518">
        <f t="shared" si="279"/>
        <v>9.89</v>
      </c>
      <c r="X1518">
        <f t="shared" si="280"/>
        <v>1.78</v>
      </c>
      <c r="Y1518">
        <f t="shared" si="281"/>
        <v>0</v>
      </c>
      <c r="Z1518">
        <f t="shared" si="282"/>
        <v>0</v>
      </c>
      <c r="AG1518" t="str">
        <f t="shared" si="283"/>
        <v/>
      </c>
      <c r="AI1518" t="str">
        <f t="shared" si="284"/>
        <v/>
      </c>
      <c r="AJ1518" t="str">
        <f t="shared" si="285"/>
        <v/>
      </c>
      <c r="AK1518" t="str">
        <f t="shared" si="286"/>
        <v>ORD26000677</v>
      </c>
      <c r="AL1518">
        <f>IF(E1518&lt;&gt;"CAPTURE","",COUNTIF(Orders!$H:$H,AK1518))</f>
        <v>1</v>
      </c>
      <c r="AP1518" t="str">
        <f t="shared" si="287"/>
        <v>Matched to Order</v>
      </c>
      <c r="AQ1518">
        <f>IF(COUNTIF($A$2:A1518,A1518)=1,1,0)</f>
        <v>1</v>
      </c>
    </row>
    <row r="1519" spans="1:43" x14ac:dyDescent="0.3">
      <c r="A1519" t="s">
        <v>13600</v>
      </c>
      <c r="C1519" t="s">
        <v>1466</v>
      </c>
      <c r="D1519" s="1">
        <v>46274</v>
      </c>
      <c r="E1519" t="s">
        <v>11819</v>
      </c>
      <c r="F1519" t="s">
        <v>9</v>
      </c>
      <c r="G1519">
        <v>5297</v>
      </c>
      <c r="H1519">
        <v>15.89</v>
      </c>
      <c r="I1519">
        <v>2.86</v>
      </c>
      <c r="J1519">
        <v>5278.25</v>
      </c>
      <c r="K1519" s="1">
        <v>46276</v>
      </c>
      <c r="L1519" t="s">
        <v>13572</v>
      </c>
      <c r="M1519">
        <f t="shared" si="276"/>
        <v>1</v>
      </c>
      <c r="N1519">
        <f>COUNTIF(Orders!$A:$A,C1519)</f>
        <v>1</v>
      </c>
      <c r="P1519">
        <f>COUNTIF(Orders!$H:$H,UPPER(SUBSTITUTE(TRIM(C1519),"-","")))</f>
        <v>1</v>
      </c>
      <c r="R1519" t="str">
        <f t="shared" si="277"/>
        <v>Matched Order Reference</v>
      </c>
      <c r="S1519">
        <f t="shared" si="278"/>
        <v>1</v>
      </c>
      <c r="V1519" cm="1">
        <f t="array" ref="V1519">IF(E1519&lt;&gt;"CAPTURE",0,SUMPRODUCT((MDR_Rates!$A$2:$A$10=F1519)*(G1519&gt;MDR_Rates!$B$2:$B$10)*((MDR_Rates!$C$2:$C$10="")+(G1519&lt;=MDR_Rates!$C$2:$C$10))*MDR_Rates!$D$2:$D$10))</f>
        <v>0.3</v>
      </c>
      <c r="W1519">
        <f t="shared" si="279"/>
        <v>15.89</v>
      </c>
      <c r="X1519">
        <f t="shared" si="280"/>
        <v>2.86</v>
      </c>
      <c r="Y1519">
        <f t="shared" si="281"/>
        <v>0</v>
      </c>
      <c r="Z1519">
        <f t="shared" si="282"/>
        <v>0</v>
      </c>
      <c r="AG1519" t="str">
        <f t="shared" si="283"/>
        <v/>
      </c>
      <c r="AI1519" t="str">
        <f t="shared" si="284"/>
        <v/>
      </c>
      <c r="AJ1519" t="str">
        <f t="shared" si="285"/>
        <v/>
      </c>
      <c r="AK1519" t="str">
        <f t="shared" si="286"/>
        <v>ORD26000723</v>
      </c>
      <c r="AL1519">
        <f>IF(E1519&lt;&gt;"CAPTURE","",COUNTIF(Orders!$H:$H,AK1519))</f>
        <v>1</v>
      </c>
      <c r="AP1519" t="str">
        <f t="shared" si="287"/>
        <v>Matched to Order</v>
      </c>
      <c r="AQ1519">
        <f>IF(COUNTIF($A$2:A1519,A1519)=1,1,0)</f>
        <v>1</v>
      </c>
    </row>
    <row r="1520" spans="1:43" x14ac:dyDescent="0.3">
      <c r="A1520" t="s">
        <v>13601</v>
      </c>
      <c r="C1520" t="s">
        <v>13602</v>
      </c>
      <c r="D1520" s="1">
        <v>46274</v>
      </c>
      <c r="E1520" t="s">
        <v>11819</v>
      </c>
      <c r="F1520" t="s">
        <v>17</v>
      </c>
      <c r="G1520">
        <v>799</v>
      </c>
      <c r="H1520">
        <v>14.38</v>
      </c>
      <c r="I1520">
        <v>2.59</v>
      </c>
      <c r="J1520">
        <v>782.03</v>
      </c>
      <c r="K1520" s="1">
        <v>46276</v>
      </c>
      <c r="L1520" t="s">
        <v>13572</v>
      </c>
      <c r="M1520">
        <f t="shared" si="276"/>
        <v>1</v>
      </c>
      <c r="N1520">
        <f>COUNTIF(Orders!$A:$A,C1520)</f>
        <v>1</v>
      </c>
      <c r="P1520">
        <f>COUNTIF(Orders!$H:$H,UPPER(SUBSTITUTE(TRIM(C1520),"-","")))</f>
        <v>1</v>
      </c>
      <c r="R1520" t="str">
        <f t="shared" si="277"/>
        <v>Matched Order Reference</v>
      </c>
      <c r="S1520">
        <f t="shared" si="278"/>
        <v>1</v>
      </c>
      <c r="V1520" cm="1">
        <f t="array" ref="V1520">IF(E1520&lt;&gt;"CAPTURE",0,SUMPRODUCT((MDR_Rates!$A$2:$A$10=F1520)*(G1520&gt;MDR_Rates!$B$2:$B$10)*((MDR_Rates!$C$2:$C$10="")+(G1520&lt;=MDR_Rates!$C$2:$C$10))*MDR_Rates!$D$2:$D$10))</f>
        <v>1.8</v>
      </c>
      <c r="W1520">
        <f t="shared" si="279"/>
        <v>14.38</v>
      </c>
      <c r="X1520">
        <f t="shared" si="280"/>
        <v>2.59</v>
      </c>
      <c r="Y1520">
        <f t="shared" si="281"/>
        <v>0</v>
      </c>
      <c r="Z1520">
        <f t="shared" si="282"/>
        <v>0</v>
      </c>
      <c r="AG1520" t="str">
        <f t="shared" si="283"/>
        <v/>
      </c>
      <c r="AI1520" t="str">
        <f t="shared" si="284"/>
        <v/>
      </c>
      <c r="AJ1520" t="str">
        <f t="shared" si="285"/>
        <v/>
      </c>
      <c r="AK1520" t="str">
        <f t="shared" si="286"/>
        <v>ORD26000738</v>
      </c>
      <c r="AL1520">
        <f>IF(E1520&lt;&gt;"CAPTURE","",COUNTIF(Orders!$H:$H,AK1520))</f>
        <v>1</v>
      </c>
      <c r="AP1520" t="str">
        <f t="shared" si="287"/>
        <v>Matched to Order</v>
      </c>
      <c r="AQ1520">
        <f>IF(COUNTIF($A$2:A1520,A1520)=1,1,0)</f>
        <v>1</v>
      </c>
    </row>
    <row r="1521" spans="1:43" x14ac:dyDescent="0.3">
      <c r="A1521" t="s">
        <v>13603</v>
      </c>
      <c r="C1521" t="s">
        <v>1541</v>
      </c>
      <c r="D1521" s="1">
        <v>46274</v>
      </c>
      <c r="E1521" t="s">
        <v>11819</v>
      </c>
      <c r="F1521" t="s">
        <v>9</v>
      </c>
      <c r="G1521">
        <v>1499</v>
      </c>
      <c r="H1521">
        <v>0</v>
      </c>
      <c r="I1521">
        <v>0</v>
      </c>
      <c r="J1521">
        <v>1499</v>
      </c>
      <c r="K1521" s="1">
        <v>46276</v>
      </c>
      <c r="L1521" t="s">
        <v>13572</v>
      </c>
      <c r="M1521">
        <f t="shared" si="276"/>
        <v>1</v>
      </c>
      <c r="N1521">
        <f>COUNTIF(Orders!$A:$A,C1521)</f>
        <v>1</v>
      </c>
      <c r="P1521">
        <f>COUNTIF(Orders!$H:$H,UPPER(SUBSTITUTE(TRIM(C1521),"-","")))</f>
        <v>1</v>
      </c>
      <c r="R1521" t="str">
        <f t="shared" si="277"/>
        <v>Matched Order Reference</v>
      </c>
      <c r="S1521">
        <f t="shared" si="278"/>
        <v>1</v>
      </c>
      <c r="V1521" cm="1">
        <f t="array" ref="V1521">IF(E1521&lt;&gt;"CAPTURE",0,SUMPRODUCT((MDR_Rates!$A$2:$A$10=F1521)*(G1521&gt;MDR_Rates!$B$2:$B$10)*((MDR_Rates!$C$2:$C$10="")+(G1521&lt;=MDR_Rates!$C$2:$C$10))*MDR_Rates!$D$2:$D$10))</f>
        <v>0</v>
      </c>
      <c r="W1521">
        <f t="shared" si="279"/>
        <v>0</v>
      </c>
      <c r="X1521">
        <f t="shared" si="280"/>
        <v>0</v>
      </c>
      <c r="Y1521">
        <f t="shared" si="281"/>
        <v>0</v>
      </c>
      <c r="Z1521">
        <f t="shared" si="282"/>
        <v>0</v>
      </c>
      <c r="AG1521" t="str">
        <f t="shared" si="283"/>
        <v/>
      </c>
      <c r="AI1521" t="str">
        <f t="shared" si="284"/>
        <v/>
      </c>
      <c r="AJ1521" t="str">
        <f t="shared" si="285"/>
        <v/>
      </c>
      <c r="AK1521" t="str">
        <f t="shared" si="286"/>
        <v>ORD26000761</v>
      </c>
      <c r="AL1521">
        <f>IF(E1521&lt;&gt;"CAPTURE","",COUNTIF(Orders!$H:$H,AK1521))</f>
        <v>1</v>
      </c>
      <c r="AP1521" t="str">
        <f t="shared" si="287"/>
        <v>Matched to Order</v>
      </c>
      <c r="AQ1521">
        <f>IF(COUNTIF($A$2:A1521,A1521)=1,1,0)</f>
        <v>1</v>
      </c>
    </row>
    <row r="1522" spans="1:43" x14ac:dyDescent="0.3">
      <c r="A1522" t="s">
        <v>13604</v>
      </c>
      <c r="C1522" t="s">
        <v>1668</v>
      </c>
      <c r="D1522" s="1">
        <v>46274</v>
      </c>
      <c r="E1522" t="s">
        <v>11819</v>
      </c>
      <c r="F1522" t="s">
        <v>9</v>
      </c>
      <c r="G1522">
        <v>8498</v>
      </c>
      <c r="H1522">
        <v>25.49</v>
      </c>
      <c r="I1522">
        <v>4.59</v>
      </c>
      <c r="J1522">
        <v>8467.92</v>
      </c>
      <c r="K1522" s="1">
        <v>46276</v>
      </c>
      <c r="L1522" t="s">
        <v>13572</v>
      </c>
      <c r="M1522">
        <f t="shared" si="276"/>
        <v>1</v>
      </c>
      <c r="N1522">
        <f>COUNTIF(Orders!$A:$A,C1522)</f>
        <v>1</v>
      </c>
      <c r="P1522">
        <f>COUNTIF(Orders!$H:$H,UPPER(SUBSTITUTE(TRIM(C1522),"-","")))</f>
        <v>1</v>
      </c>
      <c r="R1522" t="str">
        <f t="shared" si="277"/>
        <v>Matched Order Reference</v>
      </c>
      <c r="S1522">
        <f t="shared" si="278"/>
        <v>1</v>
      </c>
      <c r="V1522" cm="1">
        <f t="array" ref="V1522">IF(E1522&lt;&gt;"CAPTURE",0,SUMPRODUCT((MDR_Rates!$A$2:$A$10=F1522)*(G1522&gt;MDR_Rates!$B$2:$B$10)*((MDR_Rates!$C$2:$C$10="")+(G1522&lt;=MDR_Rates!$C$2:$C$10))*MDR_Rates!$D$2:$D$10))</f>
        <v>0.3</v>
      </c>
      <c r="W1522">
        <f t="shared" si="279"/>
        <v>25.49</v>
      </c>
      <c r="X1522">
        <f t="shared" si="280"/>
        <v>4.59</v>
      </c>
      <c r="Y1522">
        <f t="shared" si="281"/>
        <v>0</v>
      </c>
      <c r="Z1522">
        <f t="shared" si="282"/>
        <v>0</v>
      </c>
      <c r="AG1522" t="str">
        <f t="shared" si="283"/>
        <v/>
      </c>
      <c r="AI1522" t="str">
        <f t="shared" si="284"/>
        <v/>
      </c>
      <c r="AJ1522" t="str">
        <f t="shared" si="285"/>
        <v/>
      </c>
      <c r="AK1522" t="str">
        <f t="shared" si="286"/>
        <v>ORD26000825</v>
      </c>
      <c r="AL1522">
        <f>IF(E1522&lt;&gt;"CAPTURE","",COUNTIF(Orders!$H:$H,AK1522))</f>
        <v>1</v>
      </c>
      <c r="AP1522" t="str">
        <f t="shared" si="287"/>
        <v>Matched to Order</v>
      </c>
      <c r="AQ1522">
        <f>IF(COUNTIF($A$2:A1522,A1522)=1,1,0)</f>
        <v>1</v>
      </c>
    </row>
    <row r="1523" spans="1:43" x14ac:dyDescent="0.3">
      <c r="A1523" t="s">
        <v>13605</v>
      </c>
      <c r="C1523" t="s">
        <v>1688</v>
      </c>
      <c r="D1523" s="1">
        <v>46274</v>
      </c>
      <c r="E1523" t="s">
        <v>11819</v>
      </c>
      <c r="F1523" t="s">
        <v>9</v>
      </c>
      <c r="G1523">
        <v>5798</v>
      </c>
      <c r="H1523">
        <v>17.39</v>
      </c>
      <c r="I1523">
        <v>3.13</v>
      </c>
      <c r="J1523">
        <v>5777.48</v>
      </c>
      <c r="K1523" s="1">
        <v>46276</v>
      </c>
      <c r="L1523" t="s">
        <v>13572</v>
      </c>
      <c r="M1523">
        <f t="shared" si="276"/>
        <v>1</v>
      </c>
      <c r="N1523">
        <f>COUNTIF(Orders!$A:$A,C1523)</f>
        <v>1</v>
      </c>
      <c r="P1523">
        <f>COUNTIF(Orders!$H:$H,UPPER(SUBSTITUTE(TRIM(C1523),"-","")))</f>
        <v>1</v>
      </c>
      <c r="R1523" t="str">
        <f t="shared" si="277"/>
        <v>Matched Order Reference</v>
      </c>
      <c r="S1523">
        <f t="shared" si="278"/>
        <v>1</v>
      </c>
      <c r="V1523" cm="1">
        <f t="array" ref="V1523">IF(E1523&lt;&gt;"CAPTURE",0,SUMPRODUCT((MDR_Rates!$A$2:$A$10=F1523)*(G1523&gt;MDR_Rates!$B$2:$B$10)*((MDR_Rates!$C$2:$C$10="")+(G1523&lt;=MDR_Rates!$C$2:$C$10))*MDR_Rates!$D$2:$D$10))</f>
        <v>0.3</v>
      </c>
      <c r="W1523">
        <f t="shared" si="279"/>
        <v>17.39</v>
      </c>
      <c r="X1523">
        <f t="shared" si="280"/>
        <v>3.13</v>
      </c>
      <c r="Y1523">
        <f t="shared" si="281"/>
        <v>0</v>
      </c>
      <c r="Z1523">
        <f t="shared" si="282"/>
        <v>0</v>
      </c>
      <c r="AG1523" t="str">
        <f t="shared" si="283"/>
        <v/>
      </c>
      <c r="AI1523" t="str">
        <f t="shared" si="284"/>
        <v/>
      </c>
      <c r="AJ1523" t="str">
        <f t="shared" si="285"/>
        <v/>
      </c>
      <c r="AK1523" t="str">
        <f t="shared" si="286"/>
        <v>ORD26000835</v>
      </c>
      <c r="AL1523">
        <f>IF(E1523&lt;&gt;"CAPTURE","",COUNTIF(Orders!$H:$H,AK1523))</f>
        <v>1</v>
      </c>
      <c r="AP1523" t="str">
        <f t="shared" si="287"/>
        <v>Matched to Order</v>
      </c>
      <c r="AQ1523">
        <f>IF(COUNTIF($A$2:A1523,A1523)=1,1,0)</f>
        <v>1</v>
      </c>
    </row>
    <row r="1524" spans="1:43" x14ac:dyDescent="0.3">
      <c r="A1524" t="s">
        <v>13606</v>
      </c>
      <c r="C1524" t="s">
        <v>1791</v>
      </c>
      <c r="D1524" s="1">
        <v>46274</v>
      </c>
      <c r="E1524" t="s">
        <v>11819</v>
      </c>
      <c r="F1524" t="s">
        <v>17</v>
      </c>
      <c r="G1524">
        <v>999</v>
      </c>
      <c r="H1524">
        <v>17.98</v>
      </c>
      <c r="I1524">
        <v>3.24</v>
      </c>
      <c r="J1524">
        <v>977.78</v>
      </c>
      <c r="K1524" s="1">
        <v>46276</v>
      </c>
      <c r="L1524" t="s">
        <v>13572</v>
      </c>
      <c r="M1524">
        <f t="shared" si="276"/>
        <v>1</v>
      </c>
      <c r="N1524">
        <f>COUNTIF(Orders!$A:$A,C1524)</f>
        <v>1</v>
      </c>
      <c r="P1524">
        <f>COUNTIF(Orders!$H:$H,UPPER(SUBSTITUTE(TRIM(C1524),"-","")))</f>
        <v>1</v>
      </c>
      <c r="R1524" t="str">
        <f t="shared" si="277"/>
        <v>Matched Order Reference</v>
      </c>
      <c r="S1524">
        <f t="shared" si="278"/>
        <v>1</v>
      </c>
      <c r="V1524" cm="1">
        <f t="array" ref="V1524">IF(E1524&lt;&gt;"CAPTURE",0,SUMPRODUCT((MDR_Rates!$A$2:$A$10=F1524)*(G1524&gt;MDR_Rates!$B$2:$B$10)*((MDR_Rates!$C$2:$C$10="")+(G1524&lt;=MDR_Rates!$C$2:$C$10))*MDR_Rates!$D$2:$D$10))</f>
        <v>1.8</v>
      </c>
      <c r="W1524">
        <f t="shared" si="279"/>
        <v>17.98</v>
      </c>
      <c r="X1524">
        <f t="shared" si="280"/>
        <v>3.24</v>
      </c>
      <c r="Y1524">
        <f t="shared" si="281"/>
        <v>0</v>
      </c>
      <c r="Z1524">
        <f t="shared" si="282"/>
        <v>0</v>
      </c>
      <c r="AG1524" t="str">
        <f t="shared" si="283"/>
        <v/>
      </c>
      <c r="AI1524" t="str">
        <f t="shared" si="284"/>
        <v/>
      </c>
      <c r="AJ1524" t="str">
        <f t="shared" si="285"/>
        <v/>
      </c>
      <c r="AK1524" t="str">
        <f t="shared" si="286"/>
        <v>ORD26000887</v>
      </c>
      <c r="AL1524">
        <f>IF(E1524&lt;&gt;"CAPTURE","",COUNTIF(Orders!$H:$H,AK1524))</f>
        <v>1</v>
      </c>
      <c r="AP1524" t="str">
        <f t="shared" si="287"/>
        <v>Matched to Order</v>
      </c>
      <c r="AQ1524">
        <f>IF(COUNTIF($A$2:A1524,A1524)=1,1,0)</f>
        <v>1</v>
      </c>
    </row>
    <row r="1525" spans="1:43" x14ac:dyDescent="0.3">
      <c r="A1525" t="s">
        <v>13607</v>
      </c>
      <c r="C1525" t="s">
        <v>1813</v>
      </c>
      <c r="D1525" s="1">
        <v>46274</v>
      </c>
      <c r="E1525" t="s">
        <v>11819</v>
      </c>
      <c r="F1525" t="s">
        <v>9</v>
      </c>
      <c r="G1525">
        <v>5998</v>
      </c>
      <c r="H1525">
        <v>17.989999999999998</v>
      </c>
      <c r="I1525">
        <v>3.24</v>
      </c>
      <c r="J1525">
        <v>5976.77</v>
      </c>
      <c r="K1525" s="1">
        <v>46276</v>
      </c>
      <c r="L1525" t="s">
        <v>13572</v>
      </c>
      <c r="M1525">
        <f t="shared" si="276"/>
        <v>1</v>
      </c>
      <c r="N1525">
        <f>COUNTIF(Orders!$A:$A,C1525)</f>
        <v>1</v>
      </c>
      <c r="P1525">
        <f>COUNTIF(Orders!$H:$H,UPPER(SUBSTITUTE(TRIM(C1525),"-","")))</f>
        <v>1</v>
      </c>
      <c r="R1525" t="str">
        <f t="shared" si="277"/>
        <v>Matched Order Reference</v>
      </c>
      <c r="S1525">
        <f t="shared" si="278"/>
        <v>1</v>
      </c>
      <c r="V1525" cm="1">
        <f t="array" ref="V1525">IF(E1525&lt;&gt;"CAPTURE",0,SUMPRODUCT((MDR_Rates!$A$2:$A$10=F1525)*(G1525&gt;MDR_Rates!$B$2:$B$10)*((MDR_Rates!$C$2:$C$10="")+(G1525&lt;=MDR_Rates!$C$2:$C$10))*MDR_Rates!$D$2:$D$10))</f>
        <v>0.3</v>
      </c>
      <c r="W1525">
        <f t="shared" si="279"/>
        <v>17.989999999999998</v>
      </c>
      <c r="X1525">
        <f t="shared" si="280"/>
        <v>3.24</v>
      </c>
      <c r="Y1525">
        <f t="shared" si="281"/>
        <v>0</v>
      </c>
      <c r="Z1525">
        <f t="shared" si="282"/>
        <v>0</v>
      </c>
      <c r="AG1525" t="str">
        <f t="shared" si="283"/>
        <v/>
      </c>
      <c r="AI1525" t="str">
        <f t="shared" si="284"/>
        <v/>
      </c>
      <c r="AJ1525" t="str">
        <f t="shared" si="285"/>
        <v/>
      </c>
      <c r="AK1525" t="str">
        <f t="shared" si="286"/>
        <v>ORD26000898</v>
      </c>
      <c r="AL1525">
        <f>IF(E1525&lt;&gt;"CAPTURE","",COUNTIF(Orders!$H:$H,AK1525))</f>
        <v>1</v>
      </c>
      <c r="AP1525" t="str">
        <f t="shared" si="287"/>
        <v>Matched to Order</v>
      </c>
      <c r="AQ1525">
        <f>IF(COUNTIF($A$2:A1525,A1525)=1,1,0)</f>
        <v>1</v>
      </c>
    </row>
    <row r="1526" spans="1:43" x14ac:dyDescent="0.3">
      <c r="A1526" t="s">
        <v>13608</v>
      </c>
      <c r="C1526" t="s">
        <v>1819</v>
      </c>
      <c r="D1526" s="1">
        <v>46274</v>
      </c>
      <c r="E1526" t="s">
        <v>11819</v>
      </c>
      <c r="F1526" t="s">
        <v>44</v>
      </c>
      <c r="G1526">
        <v>349</v>
      </c>
      <c r="H1526">
        <v>6.63</v>
      </c>
      <c r="I1526">
        <v>1.19</v>
      </c>
      <c r="J1526">
        <v>341.18</v>
      </c>
      <c r="K1526" s="1">
        <v>46276</v>
      </c>
      <c r="L1526" t="s">
        <v>13572</v>
      </c>
      <c r="M1526">
        <f t="shared" si="276"/>
        <v>1</v>
      </c>
      <c r="N1526">
        <f>COUNTIF(Orders!$A:$A,C1526)</f>
        <v>1</v>
      </c>
      <c r="P1526">
        <f>COUNTIF(Orders!$H:$H,UPPER(SUBSTITUTE(TRIM(C1526),"-","")))</f>
        <v>1</v>
      </c>
      <c r="R1526" t="str">
        <f t="shared" si="277"/>
        <v>Matched Order Reference</v>
      </c>
      <c r="S1526">
        <f t="shared" si="278"/>
        <v>1</v>
      </c>
      <c r="V1526" cm="1">
        <f t="array" ref="V1526">IF(E1526&lt;&gt;"CAPTURE",0,SUMPRODUCT((MDR_Rates!$A$2:$A$10=F1526)*(G1526&gt;MDR_Rates!$B$2:$B$10)*((MDR_Rates!$C$2:$C$10="")+(G1526&lt;=MDR_Rates!$C$2:$C$10))*MDR_Rates!$D$2:$D$10))</f>
        <v>1.9</v>
      </c>
      <c r="W1526">
        <f t="shared" si="279"/>
        <v>6.63</v>
      </c>
      <c r="X1526">
        <f t="shared" si="280"/>
        <v>1.19</v>
      </c>
      <c r="Y1526">
        <f t="shared" si="281"/>
        <v>0</v>
      </c>
      <c r="Z1526">
        <f t="shared" si="282"/>
        <v>0</v>
      </c>
      <c r="AG1526" t="str">
        <f t="shared" si="283"/>
        <v/>
      </c>
      <c r="AI1526" t="str">
        <f t="shared" si="284"/>
        <v/>
      </c>
      <c r="AJ1526" t="str">
        <f t="shared" si="285"/>
        <v/>
      </c>
      <c r="AK1526" t="str">
        <f t="shared" si="286"/>
        <v>ORD26000901</v>
      </c>
      <c r="AL1526">
        <f>IF(E1526&lt;&gt;"CAPTURE","",COUNTIF(Orders!$H:$H,AK1526))</f>
        <v>1</v>
      </c>
      <c r="AP1526" t="str">
        <f t="shared" si="287"/>
        <v>Matched to Order</v>
      </c>
      <c r="AQ1526">
        <f>IF(COUNTIF($A$2:A1526,A1526)=1,1,0)</f>
        <v>1</v>
      </c>
    </row>
    <row r="1527" spans="1:43" x14ac:dyDescent="0.3">
      <c r="A1527" t="s">
        <v>13609</v>
      </c>
      <c r="C1527" t="s">
        <v>1896</v>
      </c>
      <c r="D1527" s="1">
        <v>46274</v>
      </c>
      <c r="E1527" t="s">
        <v>11819</v>
      </c>
      <c r="F1527" t="s">
        <v>17</v>
      </c>
      <c r="G1527">
        <v>299</v>
      </c>
      <c r="H1527">
        <v>5.38</v>
      </c>
      <c r="I1527">
        <v>0.97</v>
      </c>
      <c r="J1527">
        <v>292.64999999999998</v>
      </c>
      <c r="K1527" s="1">
        <v>46276</v>
      </c>
      <c r="L1527" t="s">
        <v>13572</v>
      </c>
      <c r="M1527">
        <f t="shared" si="276"/>
        <v>1</v>
      </c>
      <c r="N1527">
        <f>COUNTIF(Orders!$A:$A,C1527)</f>
        <v>1</v>
      </c>
      <c r="P1527">
        <f>COUNTIF(Orders!$H:$H,UPPER(SUBSTITUTE(TRIM(C1527),"-","")))</f>
        <v>1</v>
      </c>
      <c r="R1527" t="str">
        <f t="shared" si="277"/>
        <v>Matched Order Reference</v>
      </c>
      <c r="S1527">
        <f t="shared" si="278"/>
        <v>1</v>
      </c>
      <c r="V1527" cm="1">
        <f t="array" ref="V1527">IF(E1527&lt;&gt;"CAPTURE",0,SUMPRODUCT((MDR_Rates!$A$2:$A$10=F1527)*(G1527&gt;MDR_Rates!$B$2:$B$10)*((MDR_Rates!$C$2:$C$10="")+(G1527&lt;=MDR_Rates!$C$2:$C$10))*MDR_Rates!$D$2:$D$10))</f>
        <v>1.8</v>
      </c>
      <c r="W1527">
        <f t="shared" si="279"/>
        <v>5.38</v>
      </c>
      <c r="X1527">
        <f t="shared" si="280"/>
        <v>0.97</v>
      </c>
      <c r="Y1527">
        <f t="shared" si="281"/>
        <v>0</v>
      </c>
      <c r="Z1527">
        <f t="shared" si="282"/>
        <v>0</v>
      </c>
      <c r="AG1527" t="str">
        <f t="shared" si="283"/>
        <v/>
      </c>
      <c r="AI1527" t="str">
        <f t="shared" si="284"/>
        <v/>
      </c>
      <c r="AJ1527" t="str">
        <f t="shared" si="285"/>
        <v/>
      </c>
      <c r="AK1527" t="str">
        <f t="shared" si="286"/>
        <v>ORD26000940</v>
      </c>
      <c r="AL1527">
        <f>IF(E1527&lt;&gt;"CAPTURE","",COUNTIF(Orders!$H:$H,AK1527))</f>
        <v>1</v>
      </c>
      <c r="AP1527" t="str">
        <f t="shared" si="287"/>
        <v>Matched to Order</v>
      </c>
      <c r="AQ1527">
        <f>IF(COUNTIF($A$2:A1527,A1527)=1,1,0)</f>
        <v>1</v>
      </c>
    </row>
    <row r="1528" spans="1:43" x14ac:dyDescent="0.3">
      <c r="A1528" t="s">
        <v>13610</v>
      </c>
      <c r="C1528" t="s">
        <v>13611</v>
      </c>
      <c r="D1528" s="1">
        <v>46274</v>
      </c>
      <c r="E1528" t="s">
        <v>11819</v>
      </c>
      <c r="F1528" t="s">
        <v>9</v>
      </c>
      <c r="G1528">
        <v>299</v>
      </c>
      <c r="H1528">
        <v>0</v>
      </c>
      <c r="I1528">
        <v>0</v>
      </c>
      <c r="J1528">
        <v>299</v>
      </c>
      <c r="K1528" s="1">
        <v>46276</v>
      </c>
      <c r="L1528" t="s">
        <v>13572</v>
      </c>
      <c r="M1528">
        <f t="shared" si="276"/>
        <v>1</v>
      </c>
      <c r="N1528">
        <f>COUNTIF(Orders!$A:$A,C1528)</f>
        <v>0</v>
      </c>
      <c r="P1528">
        <f>COUNTIF(Orders!$H:$H,UPPER(SUBSTITUTE(TRIM(C1528),"-","")))</f>
        <v>1</v>
      </c>
      <c r="R1528" t="str">
        <f t="shared" si="277"/>
        <v>Matched Order Reference</v>
      </c>
      <c r="S1528">
        <f t="shared" si="278"/>
        <v>1</v>
      </c>
      <c r="V1528" cm="1">
        <f t="array" ref="V1528">IF(E1528&lt;&gt;"CAPTURE",0,SUMPRODUCT((MDR_Rates!$A$2:$A$10=F1528)*(G1528&gt;MDR_Rates!$B$2:$B$10)*((MDR_Rates!$C$2:$C$10="")+(G1528&lt;=MDR_Rates!$C$2:$C$10))*MDR_Rates!$D$2:$D$10))</f>
        <v>0</v>
      </c>
      <c r="W1528">
        <f t="shared" si="279"/>
        <v>0</v>
      </c>
      <c r="X1528">
        <f t="shared" si="280"/>
        <v>0</v>
      </c>
      <c r="Y1528">
        <f t="shared" si="281"/>
        <v>0</v>
      </c>
      <c r="Z1528">
        <f t="shared" si="282"/>
        <v>0</v>
      </c>
      <c r="AG1528" t="str">
        <f t="shared" si="283"/>
        <v/>
      </c>
      <c r="AI1528" t="str">
        <f t="shared" si="284"/>
        <v/>
      </c>
      <c r="AJ1528" t="str">
        <f t="shared" si="285"/>
        <v/>
      </c>
      <c r="AK1528" t="str">
        <f t="shared" si="286"/>
        <v>ORD26000954</v>
      </c>
      <c r="AL1528">
        <f>IF(E1528&lt;&gt;"CAPTURE","",COUNTIF(Orders!$H:$H,AK1528))</f>
        <v>1</v>
      </c>
      <c r="AP1528" t="str">
        <f t="shared" si="287"/>
        <v>Matched to Order</v>
      </c>
      <c r="AQ1528">
        <f>IF(COUNTIF($A$2:A1528,A1528)=1,1,0)</f>
        <v>1</v>
      </c>
    </row>
    <row r="1529" spans="1:43" x14ac:dyDescent="0.3">
      <c r="A1529" t="s">
        <v>13612</v>
      </c>
      <c r="C1529" t="s">
        <v>1934</v>
      </c>
      <c r="D1529" s="1">
        <v>46274</v>
      </c>
      <c r="E1529" t="s">
        <v>11819</v>
      </c>
      <c r="F1529" t="s">
        <v>9</v>
      </c>
      <c r="G1529">
        <v>499</v>
      </c>
      <c r="H1529">
        <v>0</v>
      </c>
      <c r="I1529">
        <v>0</v>
      </c>
      <c r="J1529">
        <v>499</v>
      </c>
      <c r="K1529" s="1">
        <v>46276</v>
      </c>
      <c r="L1529" t="s">
        <v>13572</v>
      </c>
      <c r="M1529">
        <f t="shared" si="276"/>
        <v>1</v>
      </c>
      <c r="N1529">
        <f>COUNTIF(Orders!$A:$A,C1529)</f>
        <v>1</v>
      </c>
      <c r="P1529">
        <f>COUNTIF(Orders!$H:$H,UPPER(SUBSTITUTE(TRIM(C1529),"-","")))</f>
        <v>1</v>
      </c>
      <c r="R1529" t="str">
        <f t="shared" si="277"/>
        <v>Matched Order Reference</v>
      </c>
      <c r="S1529">
        <f t="shared" si="278"/>
        <v>1</v>
      </c>
      <c r="V1529" cm="1">
        <f t="array" ref="V1529">IF(E1529&lt;&gt;"CAPTURE",0,SUMPRODUCT((MDR_Rates!$A$2:$A$10=F1529)*(G1529&gt;MDR_Rates!$B$2:$B$10)*((MDR_Rates!$C$2:$C$10="")+(G1529&lt;=MDR_Rates!$C$2:$C$10))*MDR_Rates!$D$2:$D$10))</f>
        <v>0</v>
      </c>
      <c r="W1529">
        <f t="shared" si="279"/>
        <v>0</v>
      </c>
      <c r="X1529">
        <f t="shared" si="280"/>
        <v>0</v>
      </c>
      <c r="Y1529">
        <f t="shared" si="281"/>
        <v>0</v>
      </c>
      <c r="Z1529">
        <f t="shared" si="282"/>
        <v>0</v>
      </c>
      <c r="AG1529" t="str">
        <f t="shared" si="283"/>
        <v/>
      </c>
      <c r="AI1529" t="str">
        <f t="shared" si="284"/>
        <v/>
      </c>
      <c r="AJ1529" t="str">
        <f t="shared" si="285"/>
        <v/>
      </c>
      <c r="AK1529" t="str">
        <f t="shared" si="286"/>
        <v>ORD26000959</v>
      </c>
      <c r="AL1529">
        <f>IF(E1529&lt;&gt;"CAPTURE","",COUNTIF(Orders!$H:$H,AK1529))</f>
        <v>1</v>
      </c>
      <c r="AP1529" t="str">
        <f t="shared" si="287"/>
        <v>Matched to Order</v>
      </c>
      <c r="AQ1529">
        <f>IF(COUNTIF($A$2:A1529,A1529)=1,1,0)</f>
        <v>1</v>
      </c>
    </row>
    <row r="1530" spans="1:43" x14ac:dyDescent="0.3">
      <c r="A1530" t="s">
        <v>13613</v>
      </c>
      <c r="C1530" t="s">
        <v>2110</v>
      </c>
      <c r="D1530" s="1">
        <v>46274</v>
      </c>
      <c r="E1530" t="s">
        <v>11819</v>
      </c>
      <c r="F1530" t="s">
        <v>9</v>
      </c>
      <c r="G1530">
        <v>2999</v>
      </c>
      <c r="H1530">
        <v>9</v>
      </c>
      <c r="I1530">
        <v>1.62</v>
      </c>
      <c r="J1530">
        <v>2988.38</v>
      </c>
      <c r="K1530" s="1">
        <v>46276</v>
      </c>
      <c r="L1530" t="s">
        <v>13572</v>
      </c>
      <c r="M1530">
        <f t="shared" si="276"/>
        <v>1</v>
      </c>
      <c r="N1530">
        <f>COUNTIF(Orders!$A:$A,C1530)</f>
        <v>1</v>
      </c>
      <c r="P1530">
        <f>COUNTIF(Orders!$H:$H,UPPER(SUBSTITUTE(TRIM(C1530),"-","")))</f>
        <v>1</v>
      </c>
      <c r="R1530" t="str">
        <f t="shared" si="277"/>
        <v>Matched Order Reference</v>
      </c>
      <c r="S1530">
        <f t="shared" si="278"/>
        <v>1</v>
      </c>
      <c r="V1530" cm="1">
        <f t="array" ref="V1530">IF(E1530&lt;&gt;"CAPTURE",0,SUMPRODUCT((MDR_Rates!$A$2:$A$10=F1530)*(G1530&gt;MDR_Rates!$B$2:$B$10)*((MDR_Rates!$C$2:$C$10="")+(G1530&lt;=MDR_Rates!$C$2:$C$10))*MDR_Rates!$D$2:$D$10))</f>
        <v>0.3</v>
      </c>
      <c r="W1530">
        <f t="shared" si="279"/>
        <v>9</v>
      </c>
      <c r="X1530">
        <f t="shared" si="280"/>
        <v>1.62</v>
      </c>
      <c r="Y1530">
        <f t="shared" si="281"/>
        <v>0</v>
      </c>
      <c r="Z1530">
        <f t="shared" si="282"/>
        <v>0</v>
      </c>
      <c r="AG1530" t="str">
        <f t="shared" si="283"/>
        <v/>
      </c>
      <c r="AI1530" t="str">
        <f t="shared" si="284"/>
        <v/>
      </c>
      <c r="AJ1530" t="str">
        <f t="shared" si="285"/>
        <v/>
      </c>
      <c r="AK1530" t="str">
        <f t="shared" si="286"/>
        <v>ORD26001047</v>
      </c>
      <c r="AL1530">
        <f>IF(E1530&lt;&gt;"CAPTURE","",COUNTIF(Orders!$H:$H,AK1530))</f>
        <v>1</v>
      </c>
      <c r="AP1530" t="str">
        <f t="shared" si="287"/>
        <v>Matched to Order</v>
      </c>
      <c r="AQ1530">
        <f>IF(COUNTIF($A$2:A1530,A1530)=1,1,0)</f>
        <v>1</v>
      </c>
    </row>
    <row r="1531" spans="1:43" x14ac:dyDescent="0.3">
      <c r="A1531" t="s">
        <v>13614</v>
      </c>
      <c r="C1531" t="s">
        <v>2168</v>
      </c>
      <c r="D1531" s="1">
        <v>46274</v>
      </c>
      <c r="E1531" t="s">
        <v>11819</v>
      </c>
      <c r="F1531" t="s">
        <v>9</v>
      </c>
      <c r="G1531">
        <v>2098</v>
      </c>
      <c r="H1531">
        <v>6.29</v>
      </c>
      <c r="I1531">
        <v>1.1299999999999999</v>
      </c>
      <c r="J1531">
        <v>2090.58</v>
      </c>
      <c r="K1531" s="1">
        <v>46276</v>
      </c>
      <c r="L1531" t="s">
        <v>13572</v>
      </c>
      <c r="M1531">
        <f t="shared" si="276"/>
        <v>1</v>
      </c>
      <c r="N1531">
        <f>COUNTIF(Orders!$A:$A,C1531)</f>
        <v>1</v>
      </c>
      <c r="P1531">
        <f>COUNTIF(Orders!$H:$H,UPPER(SUBSTITUTE(TRIM(C1531),"-","")))</f>
        <v>1</v>
      </c>
      <c r="R1531" t="str">
        <f t="shared" si="277"/>
        <v>Matched Order Reference</v>
      </c>
      <c r="S1531">
        <f t="shared" si="278"/>
        <v>1</v>
      </c>
      <c r="V1531" cm="1">
        <f t="array" ref="V1531">IF(E1531&lt;&gt;"CAPTURE",0,SUMPRODUCT((MDR_Rates!$A$2:$A$10=F1531)*(G1531&gt;MDR_Rates!$B$2:$B$10)*((MDR_Rates!$C$2:$C$10="")+(G1531&lt;=MDR_Rates!$C$2:$C$10))*MDR_Rates!$D$2:$D$10))</f>
        <v>0.3</v>
      </c>
      <c r="W1531">
        <f t="shared" si="279"/>
        <v>6.29</v>
      </c>
      <c r="X1531">
        <f t="shared" si="280"/>
        <v>1.1299999999999999</v>
      </c>
      <c r="Y1531">
        <f t="shared" si="281"/>
        <v>0</v>
      </c>
      <c r="Z1531">
        <f t="shared" si="282"/>
        <v>0</v>
      </c>
      <c r="AG1531" t="str">
        <f t="shared" si="283"/>
        <v/>
      </c>
      <c r="AI1531" t="str">
        <f t="shared" si="284"/>
        <v/>
      </c>
      <c r="AJ1531" t="str">
        <f t="shared" si="285"/>
        <v/>
      </c>
      <c r="AK1531" t="str">
        <f t="shared" si="286"/>
        <v>ORD26001076</v>
      </c>
      <c r="AL1531">
        <f>IF(E1531&lt;&gt;"CAPTURE","",COUNTIF(Orders!$H:$H,AK1531))</f>
        <v>1</v>
      </c>
      <c r="AP1531" t="str">
        <f t="shared" si="287"/>
        <v>Matched to Order</v>
      </c>
      <c r="AQ1531">
        <f>IF(COUNTIF($A$2:A1531,A1531)=1,1,0)</f>
        <v>1</v>
      </c>
    </row>
    <row r="1532" spans="1:43" x14ac:dyDescent="0.3">
      <c r="A1532" t="s">
        <v>13615</v>
      </c>
      <c r="C1532" t="s">
        <v>2180</v>
      </c>
      <c r="D1532" s="1">
        <v>46274</v>
      </c>
      <c r="E1532" t="s">
        <v>11819</v>
      </c>
      <c r="F1532" t="s">
        <v>44</v>
      </c>
      <c r="G1532">
        <v>3797</v>
      </c>
      <c r="H1532">
        <v>64.55</v>
      </c>
      <c r="I1532">
        <v>11.62</v>
      </c>
      <c r="J1532">
        <v>3720.83</v>
      </c>
      <c r="K1532" s="1">
        <v>46276</v>
      </c>
      <c r="L1532" t="s">
        <v>13572</v>
      </c>
      <c r="M1532">
        <f t="shared" si="276"/>
        <v>1</v>
      </c>
      <c r="N1532">
        <f>COUNTIF(Orders!$A:$A,C1532)</f>
        <v>1</v>
      </c>
      <c r="P1532">
        <f>COUNTIF(Orders!$H:$H,UPPER(SUBSTITUTE(TRIM(C1532),"-","")))</f>
        <v>1</v>
      </c>
      <c r="R1532" t="str">
        <f t="shared" si="277"/>
        <v>Matched Order Reference</v>
      </c>
      <c r="S1532">
        <f t="shared" si="278"/>
        <v>1</v>
      </c>
      <c r="V1532" cm="1">
        <f t="array" ref="V1532">IF(E1532&lt;&gt;"CAPTURE",0,SUMPRODUCT((MDR_Rates!$A$2:$A$10=F1532)*(G1532&gt;MDR_Rates!$B$2:$B$10)*((MDR_Rates!$C$2:$C$10="")+(G1532&lt;=MDR_Rates!$C$2:$C$10))*MDR_Rates!$D$2:$D$10))</f>
        <v>1.7</v>
      </c>
      <c r="W1532">
        <f t="shared" si="279"/>
        <v>64.55</v>
      </c>
      <c r="X1532">
        <f t="shared" si="280"/>
        <v>11.62</v>
      </c>
      <c r="Y1532">
        <f t="shared" si="281"/>
        <v>0</v>
      </c>
      <c r="Z1532">
        <f t="shared" si="282"/>
        <v>0</v>
      </c>
      <c r="AG1532" t="str">
        <f t="shared" si="283"/>
        <v/>
      </c>
      <c r="AI1532" t="str">
        <f t="shared" si="284"/>
        <v/>
      </c>
      <c r="AJ1532" t="str">
        <f t="shared" si="285"/>
        <v/>
      </c>
      <c r="AK1532" t="str">
        <f t="shared" si="286"/>
        <v>ORD26001082</v>
      </c>
      <c r="AL1532">
        <f>IF(E1532&lt;&gt;"CAPTURE","",COUNTIF(Orders!$H:$H,AK1532))</f>
        <v>1</v>
      </c>
      <c r="AP1532" t="str">
        <f t="shared" si="287"/>
        <v>Matched to Order</v>
      </c>
      <c r="AQ1532">
        <f>IF(COUNTIF($A$2:A1532,A1532)=1,1,0)</f>
        <v>1</v>
      </c>
    </row>
    <row r="1533" spans="1:43" x14ac:dyDescent="0.3">
      <c r="A1533" t="s">
        <v>13616</v>
      </c>
      <c r="C1533" t="s">
        <v>2182</v>
      </c>
      <c r="D1533" s="1">
        <v>46274</v>
      </c>
      <c r="E1533" t="s">
        <v>11819</v>
      </c>
      <c r="F1533" t="s">
        <v>9</v>
      </c>
      <c r="G1533">
        <v>4999</v>
      </c>
      <c r="H1533">
        <v>15</v>
      </c>
      <c r="I1533">
        <v>2.7</v>
      </c>
      <c r="J1533">
        <v>4981.3</v>
      </c>
      <c r="K1533" s="1">
        <v>46276</v>
      </c>
      <c r="L1533" t="s">
        <v>13572</v>
      </c>
      <c r="M1533">
        <f t="shared" si="276"/>
        <v>1</v>
      </c>
      <c r="N1533">
        <f>COUNTIF(Orders!$A:$A,C1533)</f>
        <v>1</v>
      </c>
      <c r="P1533">
        <f>COUNTIF(Orders!$H:$H,UPPER(SUBSTITUTE(TRIM(C1533),"-","")))</f>
        <v>1</v>
      </c>
      <c r="R1533" t="str">
        <f t="shared" si="277"/>
        <v>Matched Order Reference</v>
      </c>
      <c r="S1533">
        <f t="shared" si="278"/>
        <v>1</v>
      </c>
      <c r="V1533" cm="1">
        <f t="array" ref="V1533">IF(E1533&lt;&gt;"CAPTURE",0,SUMPRODUCT((MDR_Rates!$A$2:$A$10=F1533)*(G1533&gt;MDR_Rates!$B$2:$B$10)*((MDR_Rates!$C$2:$C$10="")+(G1533&lt;=MDR_Rates!$C$2:$C$10))*MDR_Rates!$D$2:$D$10))</f>
        <v>0.3</v>
      </c>
      <c r="W1533">
        <f t="shared" si="279"/>
        <v>15</v>
      </c>
      <c r="X1533">
        <f t="shared" si="280"/>
        <v>2.7</v>
      </c>
      <c r="Y1533">
        <f t="shared" si="281"/>
        <v>0</v>
      </c>
      <c r="Z1533">
        <f t="shared" si="282"/>
        <v>0</v>
      </c>
      <c r="AG1533" t="str">
        <f t="shared" si="283"/>
        <v/>
      </c>
      <c r="AI1533" t="str">
        <f t="shared" si="284"/>
        <v/>
      </c>
      <c r="AJ1533" t="str">
        <f t="shared" si="285"/>
        <v/>
      </c>
      <c r="AK1533" t="str">
        <f t="shared" si="286"/>
        <v>ORD26001083</v>
      </c>
      <c r="AL1533">
        <f>IF(E1533&lt;&gt;"CAPTURE","",COUNTIF(Orders!$H:$H,AK1533))</f>
        <v>1</v>
      </c>
      <c r="AP1533" t="str">
        <f t="shared" si="287"/>
        <v>Matched to Order</v>
      </c>
      <c r="AQ1533">
        <f>IF(COUNTIF($A$2:A1533,A1533)=1,1,0)</f>
        <v>1</v>
      </c>
    </row>
    <row r="1534" spans="1:43" x14ac:dyDescent="0.3">
      <c r="A1534" t="s">
        <v>13617</v>
      </c>
      <c r="C1534" t="s">
        <v>2259</v>
      </c>
      <c r="D1534" s="1">
        <v>46274</v>
      </c>
      <c r="E1534" t="s">
        <v>11819</v>
      </c>
      <c r="F1534" t="s">
        <v>17</v>
      </c>
      <c r="G1534">
        <v>1798</v>
      </c>
      <c r="H1534">
        <v>32.36</v>
      </c>
      <c r="I1534">
        <v>5.82</v>
      </c>
      <c r="J1534">
        <v>1759.82</v>
      </c>
      <c r="K1534" s="1">
        <v>46276</v>
      </c>
      <c r="L1534" t="s">
        <v>13572</v>
      </c>
      <c r="M1534">
        <f t="shared" si="276"/>
        <v>1</v>
      </c>
      <c r="N1534">
        <f>COUNTIF(Orders!$A:$A,C1534)</f>
        <v>1</v>
      </c>
      <c r="P1534">
        <f>COUNTIF(Orders!$H:$H,UPPER(SUBSTITUTE(TRIM(C1534),"-","")))</f>
        <v>1</v>
      </c>
      <c r="R1534" t="str">
        <f t="shared" si="277"/>
        <v>Matched Order Reference</v>
      </c>
      <c r="S1534">
        <f t="shared" si="278"/>
        <v>1</v>
      </c>
      <c r="V1534" cm="1">
        <f t="array" ref="V1534">IF(E1534&lt;&gt;"CAPTURE",0,SUMPRODUCT((MDR_Rates!$A$2:$A$10=F1534)*(G1534&gt;MDR_Rates!$B$2:$B$10)*((MDR_Rates!$C$2:$C$10="")+(G1534&lt;=MDR_Rates!$C$2:$C$10))*MDR_Rates!$D$2:$D$10))</f>
        <v>1.8</v>
      </c>
      <c r="W1534">
        <f t="shared" si="279"/>
        <v>32.36</v>
      </c>
      <c r="X1534">
        <f t="shared" si="280"/>
        <v>5.82</v>
      </c>
      <c r="Y1534">
        <f t="shared" si="281"/>
        <v>0</v>
      </c>
      <c r="Z1534">
        <f t="shared" si="282"/>
        <v>0</v>
      </c>
      <c r="AG1534" t="str">
        <f t="shared" si="283"/>
        <v/>
      </c>
      <c r="AI1534" t="str">
        <f t="shared" si="284"/>
        <v/>
      </c>
      <c r="AJ1534" t="str">
        <f t="shared" si="285"/>
        <v/>
      </c>
      <c r="AK1534" t="str">
        <f t="shared" si="286"/>
        <v>ORD26001122</v>
      </c>
      <c r="AL1534">
        <f>IF(E1534&lt;&gt;"CAPTURE","",COUNTIF(Orders!$H:$H,AK1534))</f>
        <v>1</v>
      </c>
      <c r="AP1534" t="str">
        <f t="shared" si="287"/>
        <v>Matched to Order</v>
      </c>
      <c r="AQ1534">
        <f>IF(COUNTIF($A$2:A1534,A1534)=1,1,0)</f>
        <v>1</v>
      </c>
    </row>
    <row r="1535" spans="1:43" x14ac:dyDescent="0.3">
      <c r="A1535" t="s">
        <v>13618</v>
      </c>
      <c r="C1535" t="s">
        <v>2596</v>
      </c>
      <c r="D1535" s="1">
        <v>46274</v>
      </c>
      <c r="E1535" t="s">
        <v>11819</v>
      </c>
      <c r="F1535" t="s">
        <v>9</v>
      </c>
      <c r="G1535">
        <v>7998</v>
      </c>
      <c r="H1535">
        <v>23.99</v>
      </c>
      <c r="I1535">
        <v>4.32</v>
      </c>
      <c r="J1535">
        <v>7969.69</v>
      </c>
      <c r="K1535" s="1">
        <v>46276</v>
      </c>
      <c r="L1535" t="s">
        <v>13572</v>
      </c>
      <c r="M1535">
        <f t="shared" si="276"/>
        <v>1</v>
      </c>
      <c r="N1535">
        <f>COUNTIF(Orders!$A:$A,C1535)</f>
        <v>1</v>
      </c>
      <c r="P1535">
        <f>COUNTIF(Orders!$H:$H,UPPER(SUBSTITUTE(TRIM(C1535),"-","")))</f>
        <v>1</v>
      </c>
      <c r="R1535" t="str">
        <f t="shared" si="277"/>
        <v>Matched Order Reference</v>
      </c>
      <c r="S1535">
        <f t="shared" si="278"/>
        <v>1</v>
      </c>
      <c r="V1535" cm="1">
        <f t="array" ref="V1535">IF(E1535&lt;&gt;"CAPTURE",0,SUMPRODUCT((MDR_Rates!$A$2:$A$10=F1535)*(G1535&gt;MDR_Rates!$B$2:$B$10)*((MDR_Rates!$C$2:$C$10="")+(G1535&lt;=MDR_Rates!$C$2:$C$10))*MDR_Rates!$D$2:$D$10))</f>
        <v>0.3</v>
      </c>
      <c r="W1535">
        <f t="shared" si="279"/>
        <v>23.99</v>
      </c>
      <c r="X1535">
        <f t="shared" si="280"/>
        <v>4.32</v>
      </c>
      <c r="Y1535">
        <f t="shared" si="281"/>
        <v>0</v>
      </c>
      <c r="Z1535">
        <f t="shared" si="282"/>
        <v>0</v>
      </c>
      <c r="AG1535" t="str">
        <f t="shared" si="283"/>
        <v/>
      </c>
      <c r="AI1535" t="str">
        <f t="shared" si="284"/>
        <v/>
      </c>
      <c r="AJ1535" t="str">
        <f t="shared" si="285"/>
        <v/>
      </c>
      <c r="AK1535" t="str">
        <f t="shared" si="286"/>
        <v>ORD26001291</v>
      </c>
      <c r="AL1535">
        <f>IF(E1535&lt;&gt;"CAPTURE","",COUNTIF(Orders!$H:$H,AK1535))</f>
        <v>1</v>
      </c>
      <c r="AP1535" t="str">
        <f t="shared" si="287"/>
        <v>Matched to Order</v>
      </c>
      <c r="AQ1535">
        <f>IF(COUNTIF($A$2:A1535,A1535)=1,1,0)</f>
        <v>1</v>
      </c>
    </row>
    <row r="1536" spans="1:43" x14ac:dyDescent="0.3">
      <c r="A1536" t="s">
        <v>13619</v>
      </c>
      <c r="C1536" t="s">
        <v>2750</v>
      </c>
      <c r="D1536" s="1">
        <v>46274</v>
      </c>
      <c r="E1536" t="s">
        <v>11819</v>
      </c>
      <c r="F1536" t="s">
        <v>17</v>
      </c>
      <c r="G1536">
        <v>2999</v>
      </c>
      <c r="H1536">
        <v>47.98</v>
      </c>
      <c r="I1536">
        <v>8.64</v>
      </c>
      <c r="J1536">
        <v>2942.38</v>
      </c>
      <c r="K1536" s="1">
        <v>46276</v>
      </c>
      <c r="L1536" t="s">
        <v>13572</v>
      </c>
      <c r="M1536">
        <f t="shared" si="276"/>
        <v>1</v>
      </c>
      <c r="N1536">
        <f>COUNTIF(Orders!$A:$A,C1536)</f>
        <v>1</v>
      </c>
      <c r="P1536">
        <f>COUNTIF(Orders!$H:$H,UPPER(SUBSTITUTE(TRIM(C1536),"-","")))</f>
        <v>1</v>
      </c>
      <c r="R1536" t="str">
        <f t="shared" si="277"/>
        <v>Matched Order Reference</v>
      </c>
      <c r="S1536">
        <f t="shared" si="278"/>
        <v>1</v>
      </c>
      <c r="V1536" cm="1">
        <f t="array" ref="V1536">IF(E1536&lt;&gt;"CAPTURE",0,SUMPRODUCT((MDR_Rates!$A$2:$A$10=F1536)*(G1536&gt;MDR_Rates!$B$2:$B$10)*((MDR_Rates!$C$2:$C$10="")+(G1536&lt;=MDR_Rates!$C$2:$C$10))*MDR_Rates!$D$2:$D$10))</f>
        <v>1.6</v>
      </c>
      <c r="W1536">
        <f t="shared" si="279"/>
        <v>47.98</v>
      </c>
      <c r="X1536">
        <f t="shared" si="280"/>
        <v>8.64</v>
      </c>
      <c r="Y1536">
        <f t="shared" si="281"/>
        <v>0</v>
      </c>
      <c r="Z1536">
        <f t="shared" si="282"/>
        <v>0</v>
      </c>
      <c r="AG1536" t="str">
        <f t="shared" si="283"/>
        <v/>
      </c>
      <c r="AI1536" t="str">
        <f t="shared" si="284"/>
        <v/>
      </c>
      <c r="AJ1536" t="str">
        <f t="shared" si="285"/>
        <v/>
      </c>
      <c r="AK1536" t="str">
        <f t="shared" si="286"/>
        <v>ORD26001368</v>
      </c>
      <c r="AL1536">
        <f>IF(E1536&lt;&gt;"CAPTURE","",COUNTIF(Orders!$H:$H,AK1536))</f>
        <v>1</v>
      </c>
      <c r="AP1536" t="str">
        <f t="shared" si="287"/>
        <v>Matched to Order</v>
      </c>
      <c r="AQ1536">
        <f>IF(COUNTIF($A$2:A1536,A1536)=1,1,0)</f>
        <v>1</v>
      </c>
    </row>
    <row r="1537" spans="1:43" x14ac:dyDescent="0.3">
      <c r="A1537" t="s">
        <v>13620</v>
      </c>
      <c r="C1537" t="s">
        <v>2784</v>
      </c>
      <c r="D1537" s="1">
        <v>46274</v>
      </c>
      <c r="E1537" t="s">
        <v>11819</v>
      </c>
      <c r="F1537" t="s">
        <v>9</v>
      </c>
      <c r="G1537">
        <v>1348</v>
      </c>
      <c r="H1537">
        <v>0</v>
      </c>
      <c r="I1537">
        <v>0</v>
      </c>
      <c r="J1537">
        <v>1348</v>
      </c>
      <c r="K1537" s="1">
        <v>46276</v>
      </c>
      <c r="L1537" t="s">
        <v>13572</v>
      </c>
      <c r="M1537">
        <f t="shared" si="276"/>
        <v>1</v>
      </c>
      <c r="N1537">
        <f>COUNTIF(Orders!$A:$A,C1537)</f>
        <v>1</v>
      </c>
      <c r="P1537">
        <f>COUNTIF(Orders!$H:$H,UPPER(SUBSTITUTE(TRIM(C1537),"-","")))</f>
        <v>1</v>
      </c>
      <c r="R1537" t="str">
        <f t="shared" si="277"/>
        <v>Matched Order Reference</v>
      </c>
      <c r="S1537">
        <f t="shared" si="278"/>
        <v>1</v>
      </c>
      <c r="V1537" cm="1">
        <f t="array" ref="V1537">IF(E1537&lt;&gt;"CAPTURE",0,SUMPRODUCT((MDR_Rates!$A$2:$A$10=F1537)*(G1537&gt;MDR_Rates!$B$2:$B$10)*((MDR_Rates!$C$2:$C$10="")+(G1537&lt;=MDR_Rates!$C$2:$C$10))*MDR_Rates!$D$2:$D$10))</f>
        <v>0</v>
      </c>
      <c r="W1537">
        <f t="shared" si="279"/>
        <v>0</v>
      </c>
      <c r="X1537">
        <f t="shared" si="280"/>
        <v>0</v>
      </c>
      <c r="Y1537">
        <f t="shared" si="281"/>
        <v>0</v>
      </c>
      <c r="Z1537">
        <f t="shared" si="282"/>
        <v>0</v>
      </c>
      <c r="AG1537" t="str">
        <f t="shared" si="283"/>
        <v/>
      </c>
      <c r="AI1537" t="str">
        <f t="shared" si="284"/>
        <v/>
      </c>
      <c r="AJ1537" t="str">
        <f t="shared" si="285"/>
        <v/>
      </c>
      <c r="AK1537" t="str">
        <f t="shared" si="286"/>
        <v>ORD26001385</v>
      </c>
      <c r="AL1537">
        <f>IF(E1537&lt;&gt;"CAPTURE","",COUNTIF(Orders!$H:$H,AK1537))</f>
        <v>1</v>
      </c>
      <c r="AP1537" t="str">
        <f t="shared" si="287"/>
        <v>Matched to Order</v>
      </c>
      <c r="AQ1537">
        <f>IF(COUNTIF($A$2:A1537,A1537)=1,1,0)</f>
        <v>1</v>
      </c>
    </row>
    <row r="1538" spans="1:43" x14ac:dyDescent="0.3">
      <c r="A1538" t="s">
        <v>13621</v>
      </c>
      <c r="C1538" t="s">
        <v>2808</v>
      </c>
      <c r="D1538" s="1">
        <v>46274</v>
      </c>
      <c r="E1538" t="s">
        <v>11819</v>
      </c>
      <c r="F1538" t="s">
        <v>9</v>
      </c>
      <c r="G1538">
        <v>5498</v>
      </c>
      <c r="H1538">
        <v>16.489999999999998</v>
      </c>
      <c r="I1538">
        <v>2.97</v>
      </c>
      <c r="J1538">
        <v>5478.54</v>
      </c>
      <c r="K1538" s="1">
        <v>46276</v>
      </c>
      <c r="L1538" t="s">
        <v>13572</v>
      </c>
      <c r="M1538">
        <f t="shared" si="276"/>
        <v>1</v>
      </c>
      <c r="N1538">
        <f>COUNTIF(Orders!$A:$A,C1538)</f>
        <v>1</v>
      </c>
      <c r="P1538">
        <f>COUNTIF(Orders!$H:$H,UPPER(SUBSTITUTE(TRIM(C1538),"-","")))</f>
        <v>1</v>
      </c>
      <c r="R1538" t="str">
        <f t="shared" si="277"/>
        <v>Matched Order Reference</v>
      </c>
      <c r="S1538">
        <f t="shared" si="278"/>
        <v>1</v>
      </c>
      <c r="V1538" cm="1">
        <f t="array" ref="V1538">IF(E1538&lt;&gt;"CAPTURE",0,SUMPRODUCT((MDR_Rates!$A$2:$A$10=F1538)*(G1538&gt;MDR_Rates!$B$2:$B$10)*((MDR_Rates!$C$2:$C$10="")+(G1538&lt;=MDR_Rates!$C$2:$C$10))*MDR_Rates!$D$2:$D$10))</f>
        <v>0.3</v>
      </c>
      <c r="W1538">
        <f t="shared" si="279"/>
        <v>16.489999999999998</v>
      </c>
      <c r="X1538">
        <f t="shared" si="280"/>
        <v>2.97</v>
      </c>
      <c r="Y1538">
        <f t="shared" si="281"/>
        <v>0</v>
      </c>
      <c r="Z1538">
        <f t="shared" si="282"/>
        <v>0</v>
      </c>
      <c r="AG1538" t="str">
        <f t="shared" si="283"/>
        <v/>
      </c>
      <c r="AI1538" t="str">
        <f t="shared" si="284"/>
        <v/>
      </c>
      <c r="AJ1538" t="str">
        <f t="shared" si="285"/>
        <v/>
      </c>
      <c r="AK1538" t="str">
        <f t="shared" si="286"/>
        <v>ORD26001397</v>
      </c>
      <c r="AL1538">
        <f>IF(E1538&lt;&gt;"CAPTURE","",COUNTIF(Orders!$H:$H,AK1538))</f>
        <v>1</v>
      </c>
      <c r="AP1538" t="str">
        <f t="shared" si="287"/>
        <v>Matched to Order</v>
      </c>
      <c r="AQ1538">
        <f>IF(COUNTIF($A$2:A1538,A1538)=1,1,0)</f>
        <v>1</v>
      </c>
    </row>
    <row r="1539" spans="1:43" x14ac:dyDescent="0.3">
      <c r="A1539" t="s">
        <v>13622</v>
      </c>
      <c r="C1539" t="s">
        <v>2812</v>
      </c>
      <c r="D1539" s="1">
        <v>46274</v>
      </c>
      <c r="E1539" t="s">
        <v>11819</v>
      </c>
      <c r="F1539" t="s">
        <v>9</v>
      </c>
      <c r="G1539">
        <v>4397</v>
      </c>
      <c r="H1539">
        <v>13.19</v>
      </c>
      <c r="I1539">
        <v>2.37</v>
      </c>
      <c r="J1539">
        <v>4381.4399999999996</v>
      </c>
      <c r="K1539" s="1">
        <v>46276</v>
      </c>
      <c r="L1539" t="s">
        <v>13572</v>
      </c>
      <c r="M1539">
        <f t="shared" ref="M1539:M1602" si="288">COUNTIF($A:$A,A1539)</f>
        <v>1</v>
      </c>
      <c r="N1539">
        <f>COUNTIF(Orders!$A:$A,C1539)</f>
        <v>1</v>
      </c>
      <c r="P1539">
        <f>COUNTIF(Orders!$H:$H,UPPER(SUBSTITUTE(TRIM(C1539),"-","")))</f>
        <v>1</v>
      </c>
      <c r="R1539" t="str">
        <f t="shared" ref="R1539:R1602" si="289">IF(E1539="REFUND","Refund",IF(P1539=0,"Unmatched Order Reference","Matched Order Reference"))</f>
        <v>Matched Order Reference</v>
      </c>
      <c r="S1539">
        <f t="shared" ref="S1539:S1602" si="290">COUNTIFS($C$2:$C$5753,C1539,$E$2:$E$5753,"CAPTURE")</f>
        <v>1</v>
      </c>
      <c r="V1539" cm="1">
        <f t="array" ref="V1539">IF(E1539&lt;&gt;"CAPTURE",0,SUMPRODUCT((MDR_Rates!$A$2:$A$10=F1539)*(G1539&gt;MDR_Rates!$B$2:$B$10)*((MDR_Rates!$C$2:$C$10="")+(G1539&lt;=MDR_Rates!$C$2:$C$10))*MDR_Rates!$D$2:$D$10))</f>
        <v>0.3</v>
      </c>
      <c r="W1539">
        <f t="shared" ref="W1539:W1602" si="291">IF(E1539&lt;&gt;"CAPTURE",0,ROUND(G1539*V1539/100,2))</f>
        <v>13.19</v>
      </c>
      <c r="X1539">
        <f t="shared" ref="X1539:X1602" si="292">IF(E1539&lt;&gt;"CAPTURE",0,ROUND(W1539*18/100,2))</f>
        <v>2.37</v>
      </c>
      <c r="Y1539">
        <f t="shared" ref="Y1539:Y1602" si="293">IF(E1539&lt;&gt;"CAPTURE",0,ROUND(H1539-W1539,2))</f>
        <v>0</v>
      </c>
      <c r="Z1539">
        <f t="shared" ref="Z1539:Z1602" si="294">IF(E1539&lt;&gt;"CAPTURE",0,ROUND(I1539-X1539,2))</f>
        <v>0</v>
      </c>
      <c r="AG1539" t="str">
        <f t="shared" ref="AG1539:AG1602" si="295">IF(E1539&lt;&gt;"REFUND","",IF(COUNTIFS($A:$A,B1539,$E:$E,"CAPTURE")=0,"Missing Original Capture","Original Capture Found"))</f>
        <v/>
      </c>
      <c r="AI1539" t="str">
        <f t="shared" ref="AI1539:AI1602" si="296">IF(E1539="REFUND",_xlfn.MAXIFS($G:$G,$A:$A,B1539,$E:$E,"CAPTURE"),"")</f>
        <v/>
      </c>
      <c r="AJ1539" t="str">
        <f t="shared" ref="AJ1539:AJ1602" si="297">IF(E1539&lt;&gt;"REFUND","",IF(G1539&gt;AI1539,"Refund Exceeds Capture",IF(ABS(G1539-AI1539)&lt;0.01,"Full Refund","Partial Refund")))</f>
        <v/>
      </c>
      <c r="AK1539" t="str">
        <f t="shared" ref="AK1539:AK1602" si="298">UPPER(SUBSTITUTE(TRIM(C1539),"-",""))</f>
        <v>ORD26001399</v>
      </c>
      <c r="AL1539">
        <f>IF(E1539&lt;&gt;"CAPTURE","",COUNTIF(Orders!$H:$H,AK1539))</f>
        <v>1</v>
      </c>
      <c r="AP1539" t="str">
        <f t="shared" ref="AP1539:AP1602" si="299">IF(E1539&lt;&gt;"CAPTURE","",IF(M1539&gt;1,"Duplicate ID - Review",IF(AL1539=0,"Unmatched Order",IF(AL1539=1,"Matched to Order","Multiple Order Matches"))))</f>
        <v>Matched to Order</v>
      </c>
      <c r="AQ1539">
        <f>IF(COUNTIF($A$2:A1539,A1539)=1,1,0)</f>
        <v>1</v>
      </c>
    </row>
    <row r="1540" spans="1:43" x14ac:dyDescent="0.3">
      <c r="A1540" t="s">
        <v>13623</v>
      </c>
      <c r="C1540" t="s">
        <v>2816</v>
      </c>
      <c r="D1540" s="1">
        <v>46274</v>
      </c>
      <c r="E1540" t="s">
        <v>11819</v>
      </c>
      <c r="F1540" t="s">
        <v>9</v>
      </c>
      <c r="G1540">
        <v>5397</v>
      </c>
      <c r="H1540">
        <v>16.190000000000001</v>
      </c>
      <c r="I1540">
        <v>2.91</v>
      </c>
      <c r="J1540">
        <v>5377.9</v>
      </c>
      <c r="K1540" s="1">
        <v>46276</v>
      </c>
      <c r="L1540" t="s">
        <v>13572</v>
      </c>
      <c r="M1540">
        <f t="shared" si="288"/>
        <v>1</v>
      </c>
      <c r="N1540">
        <f>COUNTIF(Orders!$A:$A,C1540)</f>
        <v>1</v>
      </c>
      <c r="P1540">
        <f>COUNTIF(Orders!$H:$H,UPPER(SUBSTITUTE(TRIM(C1540),"-","")))</f>
        <v>1</v>
      </c>
      <c r="R1540" t="str">
        <f t="shared" si="289"/>
        <v>Matched Order Reference</v>
      </c>
      <c r="S1540">
        <f t="shared" si="290"/>
        <v>1</v>
      </c>
      <c r="V1540" cm="1">
        <f t="array" ref="V1540">IF(E1540&lt;&gt;"CAPTURE",0,SUMPRODUCT((MDR_Rates!$A$2:$A$10=F1540)*(G1540&gt;MDR_Rates!$B$2:$B$10)*((MDR_Rates!$C$2:$C$10="")+(G1540&lt;=MDR_Rates!$C$2:$C$10))*MDR_Rates!$D$2:$D$10))</f>
        <v>0.3</v>
      </c>
      <c r="W1540">
        <f t="shared" si="291"/>
        <v>16.190000000000001</v>
      </c>
      <c r="X1540">
        <f t="shared" si="292"/>
        <v>2.91</v>
      </c>
      <c r="Y1540">
        <f t="shared" si="293"/>
        <v>0</v>
      </c>
      <c r="Z1540">
        <f t="shared" si="294"/>
        <v>0</v>
      </c>
      <c r="AG1540" t="str">
        <f t="shared" si="295"/>
        <v/>
      </c>
      <c r="AI1540" t="str">
        <f t="shared" si="296"/>
        <v/>
      </c>
      <c r="AJ1540" t="str">
        <f t="shared" si="297"/>
        <v/>
      </c>
      <c r="AK1540" t="str">
        <f t="shared" si="298"/>
        <v>ORD26001401</v>
      </c>
      <c r="AL1540">
        <f>IF(E1540&lt;&gt;"CAPTURE","",COUNTIF(Orders!$H:$H,AK1540))</f>
        <v>1</v>
      </c>
      <c r="AP1540" t="str">
        <f t="shared" si="299"/>
        <v>Matched to Order</v>
      </c>
      <c r="AQ1540">
        <f>IF(COUNTIF($A$2:A1540,A1540)=1,1,0)</f>
        <v>1</v>
      </c>
    </row>
    <row r="1541" spans="1:43" x14ac:dyDescent="0.3">
      <c r="A1541" t="s">
        <v>13624</v>
      </c>
      <c r="C1541" t="s">
        <v>3073</v>
      </c>
      <c r="D1541" s="1">
        <v>46274</v>
      </c>
      <c r="E1541" t="s">
        <v>11819</v>
      </c>
      <c r="F1541" t="s">
        <v>9</v>
      </c>
      <c r="G1541">
        <v>2097</v>
      </c>
      <c r="H1541">
        <v>6.29</v>
      </c>
      <c r="I1541">
        <v>1.1299999999999999</v>
      </c>
      <c r="J1541">
        <v>2089.58</v>
      </c>
      <c r="K1541" s="1">
        <v>46276</v>
      </c>
      <c r="L1541" t="s">
        <v>13572</v>
      </c>
      <c r="M1541">
        <f t="shared" si="288"/>
        <v>1</v>
      </c>
      <c r="N1541">
        <f>COUNTIF(Orders!$A:$A,C1541)</f>
        <v>1</v>
      </c>
      <c r="P1541">
        <f>COUNTIF(Orders!$H:$H,UPPER(SUBSTITUTE(TRIM(C1541),"-","")))</f>
        <v>1</v>
      </c>
      <c r="R1541" t="str">
        <f t="shared" si="289"/>
        <v>Matched Order Reference</v>
      </c>
      <c r="S1541">
        <f t="shared" si="290"/>
        <v>1</v>
      </c>
      <c r="V1541" cm="1">
        <f t="array" ref="V1541">IF(E1541&lt;&gt;"CAPTURE",0,SUMPRODUCT((MDR_Rates!$A$2:$A$10=F1541)*(G1541&gt;MDR_Rates!$B$2:$B$10)*((MDR_Rates!$C$2:$C$10="")+(G1541&lt;=MDR_Rates!$C$2:$C$10))*MDR_Rates!$D$2:$D$10))</f>
        <v>0.3</v>
      </c>
      <c r="W1541">
        <f t="shared" si="291"/>
        <v>6.29</v>
      </c>
      <c r="X1541">
        <f t="shared" si="292"/>
        <v>1.1299999999999999</v>
      </c>
      <c r="Y1541">
        <f t="shared" si="293"/>
        <v>0</v>
      </c>
      <c r="Z1541">
        <f t="shared" si="294"/>
        <v>0</v>
      </c>
      <c r="AG1541" t="str">
        <f t="shared" si="295"/>
        <v/>
      </c>
      <c r="AI1541" t="str">
        <f t="shared" si="296"/>
        <v/>
      </c>
      <c r="AJ1541" t="str">
        <f t="shared" si="297"/>
        <v/>
      </c>
      <c r="AK1541" t="str">
        <f t="shared" si="298"/>
        <v>ORD26001531</v>
      </c>
      <c r="AL1541">
        <f>IF(E1541&lt;&gt;"CAPTURE","",COUNTIF(Orders!$H:$H,AK1541))</f>
        <v>1</v>
      </c>
      <c r="AP1541" t="str">
        <f t="shared" si="299"/>
        <v>Matched to Order</v>
      </c>
      <c r="AQ1541">
        <f>IF(COUNTIF($A$2:A1541,A1541)=1,1,0)</f>
        <v>1</v>
      </c>
    </row>
    <row r="1542" spans="1:43" x14ac:dyDescent="0.3">
      <c r="A1542" t="s">
        <v>13625</v>
      </c>
      <c r="C1542" t="s">
        <v>3124</v>
      </c>
      <c r="D1542" s="1">
        <v>46274</v>
      </c>
      <c r="E1542" t="s">
        <v>11819</v>
      </c>
      <c r="F1542" t="s">
        <v>33</v>
      </c>
      <c r="G1542">
        <v>299</v>
      </c>
      <c r="H1542">
        <v>4.49</v>
      </c>
      <c r="I1542">
        <v>0.81</v>
      </c>
      <c r="J1542">
        <v>293.7</v>
      </c>
      <c r="K1542" s="1">
        <v>46276</v>
      </c>
      <c r="L1542" t="s">
        <v>13572</v>
      </c>
      <c r="M1542">
        <f t="shared" si="288"/>
        <v>1</v>
      </c>
      <c r="N1542">
        <f>COUNTIF(Orders!$A:$A,C1542)</f>
        <v>1</v>
      </c>
      <c r="P1542">
        <f>COUNTIF(Orders!$H:$H,UPPER(SUBSTITUTE(TRIM(C1542),"-","")))</f>
        <v>1</v>
      </c>
      <c r="R1542" t="str">
        <f t="shared" si="289"/>
        <v>Matched Order Reference</v>
      </c>
      <c r="S1542">
        <f t="shared" si="290"/>
        <v>1</v>
      </c>
      <c r="V1542" cm="1">
        <f t="array" ref="V1542">IF(E1542&lt;&gt;"CAPTURE",0,SUMPRODUCT((MDR_Rates!$A$2:$A$10=F1542)*(G1542&gt;MDR_Rates!$B$2:$B$10)*((MDR_Rates!$C$2:$C$10="")+(G1542&lt;=MDR_Rates!$C$2:$C$10))*MDR_Rates!$D$2:$D$10))</f>
        <v>1.5</v>
      </c>
      <c r="W1542">
        <f t="shared" si="291"/>
        <v>4.49</v>
      </c>
      <c r="X1542">
        <f t="shared" si="292"/>
        <v>0.81</v>
      </c>
      <c r="Y1542">
        <f t="shared" si="293"/>
        <v>0</v>
      </c>
      <c r="Z1542">
        <f t="shared" si="294"/>
        <v>0</v>
      </c>
      <c r="AG1542" t="str">
        <f t="shared" si="295"/>
        <v/>
      </c>
      <c r="AI1542" t="str">
        <f t="shared" si="296"/>
        <v/>
      </c>
      <c r="AJ1542" t="str">
        <f t="shared" si="297"/>
        <v/>
      </c>
      <c r="AK1542" t="str">
        <f t="shared" si="298"/>
        <v>ORD26001558</v>
      </c>
      <c r="AL1542">
        <f>IF(E1542&lt;&gt;"CAPTURE","",COUNTIF(Orders!$H:$H,AK1542))</f>
        <v>1</v>
      </c>
      <c r="AP1542" t="str">
        <f t="shared" si="299"/>
        <v>Matched to Order</v>
      </c>
      <c r="AQ1542">
        <f>IF(COUNTIF($A$2:A1542,A1542)=1,1,0)</f>
        <v>1</v>
      </c>
    </row>
    <row r="1543" spans="1:43" x14ac:dyDescent="0.3">
      <c r="A1543" t="s">
        <v>13626</v>
      </c>
      <c r="C1543" t="s">
        <v>3184</v>
      </c>
      <c r="D1543" s="1">
        <v>46274</v>
      </c>
      <c r="E1543" t="s">
        <v>11819</v>
      </c>
      <c r="F1543" t="s">
        <v>17</v>
      </c>
      <c r="G1543">
        <v>5798</v>
      </c>
      <c r="H1543">
        <v>92.77</v>
      </c>
      <c r="I1543">
        <v>16.7</v>
      </c>
      <c r="J1543">
        <v>5688.53</v>
      </c>
      <c r="K1543" s="1">
        <v>46276</v>
      </c>
      <c r="L1543" t="s">
        <v>13572</v>
      </c>
      <c r="M1543">
        <f t="shared" si="288"/>
        <v>1</v>
      </c>
      <c r="N1543">
        <f>COUNTIF(Orders!$A:$A,C1543)</f>
        <v>1</v>
      </c>
      <c r="P1543">
        <f>COUNTIF(Orders!$H:$H,UPPER(SUBSTITUTE(TRIM(C1543),"-","")))</f>
        <v>1</v>
      </c>
      <c r="R1543" t="str">
        <f t="shared" si="289"/>
        <v>Matched Order Reference</v>
      </c>
      <c r="S1543">
        <f t="shared" si="290"/>
        <v>1</v>
      </c>
      <c r="V1543" cm="1">
        <f t="array" ref="V1543">IF(E1543&lt;&gt;"CAPTURE",0,SUMPRODUCT((MDR_Rates!$A$2:$A$10=F1543)*(G1543&gt;MDR_Rates!$B$2:$B$10)*((MDR_Rates!$C$2:$C$10="")+(G1543&lt;=MDR_Rates!$C$2:$C$10))*MDR_Rates!$D$2:$D$10))</f>
        <v>1.6</v>
      </c>
      <c r="W1543">
        <f t="shared" si="291"/>
        <v>92.77</v>
      </c>
      <c r="X1543">
        <f t="shared" si="292"/>
        <v>16.7</v>
      </c>
      <c r="Y1543">
        <f t="shared" si="293"/>
        <v>0</v>
      </c>
      <c r="Z1543">
        <f t="shared" si="294"/>
        <v>0</v>
      </c>
      <c r="AG1543" t="str">
        <f t="shared" si="295"/>
        <v/>
      </c>
      <c r="AI1543" t="str">
        <f t="shared" si="296"/>
        <v/>
      </c>
      <c r="AJ1543" t="str">
        <f t="shared" si="297"/>
        <v/>
      </c>
      <c r="AK1543" t="str">
        <f t="shared" si="298"/>
        <v>ORD26001588</v>
      </c>
      <c r="AL1543">
        <f>IF(E1543&lt;&gt;"CAPTURE","",COUNTIF(Orders!$H:$H,AK1543))</f>
        <v>1</v>
      </c>
      <c r="AP1543" t="str">
        <f t="shared" si="299"/>
        <v>Matched to Order</v>
      </c>
      <c r="AQ1543">
        <f>IF(COUNTIF($A$2:A1543,A1543)=1,1,0)</f>
        <v>1</v>
      </c>
    </row>
    <row r="1544" spans="1:43" x14ac:dyDescent="0.3">
      <c r="A1544" t="s">
        <v>13627</v>
      </c>
      <c r="C1544" t="s">
        <v>3224</v>
      </c>
      <c r="D1544" s="1">
        <v>46274</v>
      </c>
      <c r="E1544" t="s">
        <v>11819</v>
      </c>
      <c r="F1544" t="s">
        <v>44</v>
      </c>
      <c r="G1544">
        <v>3798</v>
      </c>
      <c r="H1544">
        <v>64.569999999999993</v>
      </c>
      <c r="I1544">
        <v>11.62</v>
      </c>
      <c r="J1544">
        <v>3721.81</v>
      </c>
      <c r="K1544" s="1">
        <v>46276</v>
      </c>
      <c r="L1544" t="s">
        <v>13572</v>
      </c>
      <c r="M1544">
        <f t="shared" si="288"/>
        <v>1</v>
      </c>
      <c r="N1544">
        <f>COUNTIF(Orders!$A:$A,C1544)</f>
        <v>1</v>
      </c>
      <c r="P1544">
        <f>COUNTIF(Orders!$H:$H,UPPER(SUBSTITUTE(TRIM(C1544),"-","")))</f>
        <v>1</v>
      </c>
      <c r="R1544" t="str">
        <f t="shared" si="289"/>
        <v>Matched Order Reference</v>
      </c>
      <c r="S1544">
        <f t="shared" si="290"/>
        <v>1</v>
      </c>
      <c r="V1544" cm="1">
        <f t="array" ref="V1544">IF(E1544&lt;&gt;"CAPTURE",0,SUMPRODUCT((MDR_Rates!$A$2:$A$10=F1544)*(G1544&gt;MDR_Rates!$B$2:$B$10)*((MDR_Rates!$C$2:$C$10="")+(G1544&lt;=MDR_Rates!$C$2:$C$10))*MDR_Rates!$D$2:$D$10))</f>
        <v>1.7</v>
      </c>
      <c r="W1544">
        <f t="shared" si="291"/>
        <v>64.569999999999993</v>
      </c>
      <c r="X1544">
        <f t="shared" si="292"/>
        <v>11.62</v>
      </c>
      <c r="Y1544">
        <f t="shared" si="293"/>
        <v>0</v>
      </c>
      <c r="Z1544">
        <f t="shared" si="294"/>
        <v>0</v>
      </c>
      <c r="AG1544" t="str">
        <f t="shared" si="295"/>
        <v/>
      </c>
      <c r="AI1544" t="str">
        <f t="shared" si="296"/>
        <v/>
      </c>
      <c r="AJ1544" t="str">
        <f t="shared" si="297"/>
        <v/>
      </c>
      <c r="AK1544" t="str">
        <f t="shared" si="298"/>
        <v>ORD26001608</v>
      </c>
      <c r="AL1544">
        <f>IF(E1544&lt;&gt;"CAPTURE","",COUNTIF(Orders!$H:$H,AK1544))</f>
        <v>1</v>
      </c>
      <c r="AP1544" t="str">
        <f t="shared" si="299"/>
        <v>Matched to Order</v>
      </c>
      <c r="AQ1544">
        <f>IF(COUNTIF($A$2:A1544,A1544)=1,1,0)</f>
        <v>1</v>
      </c>
    </row>
    <row r="1545" spans="1:43" x14ac:dyDescent="0.3">
      <c r="A1545" t="s">
        <v>13628</v>
      </c>
      <c r="C1545" t="s">
        <v>3246</v>
      </c>
      <c r="D1545" s="1">
        <v>46274</v>
      </c>
      <c r="E1545" t="s">
        <v>11819</v>
      </c>
      <c r="F1545" t="s">
        <v>33</v>
      </c>
      <c r="G1545">
        <v>3098</v>
      </c>
      <c r="H1545">
        <v>37.18</v>
      </c>
      <c r="I1545">
        <v>6.69</v>
      </c>
      <c r="J1545">
        <v>3054.13</v>
      </c>
      <c r="K1545" s="1">
        <v>46276</v>
      </c>
      <c r="L1545" t="s">
        <v>13572</v>
      </c>
      <c r="M1545">
        <f t="shared" si="288"/>
        <v>1</v>
      </c>
      <c r="N1545">
        <f>COUNTIF(Orders!$A:$A,C1545)</f>
        <v>1</v>
      </c>
      <c r="P1545">
        <f>COUNTIF(Orders!$H:$H,UPPER(SUBSTITUTE(TRIM(C1545),"-","")))</f>
        <v>1</v>
      </c>
      <c r="R1545" t="str">
        <f t="shared" si="289"/>
        <v>Matched Order Reference</v>
      </c>
      <c r="S1545">
        <f t="shared" si="290"/>
        <v>1</v>
      </c>
      <c r="V1545" cm="1">
        <f t="array" ref="V1545">IF(E1545&lt;&gt;"CAPTURE",0,SUMPRODUCT((MDR_Rates!$A$2:$A$10=F1545)*(G1545&gt;MDR_Rates!$B$2:$B$10)*((MDR_Rates!$C$2:$C$10="")+(G1545&lt;=MDR_Rates!$C$2:$C$10))*MDR_Rates!$D$2:$D$10))</f>
        <v>1.2</v>
      </c>
      <c r="W1545">
        <f t="shared" si="291"/>
        <v>37.18</v>
      </c>
      <c r="X1545">
        <f t="shared" si="292"/>
        <v>6.69</v>
      </c>
      <c r="Y1545">
        <f t="shared" si="293"/>
        <v>0</v>
      </c>
      <c r="Z1545">
        <f t="shared" si="294"/>
        <v>0</v>
      </c>
      <c r="AG1545" t="str">
        <f t="shared" si="295"/>
        <v/>
      </c>
      <c r="AI1545" t="str">
        <f t="shared" si="296"/>
        <v/>
      </c>
      <c r="AJ1545" t="str">
        <f t="shared" si="297"/>
        <v/>
      </c>
      <c r="AK1545" t="str">
        <f t="shared" si="298"/>
        <v>ORD26001619</v>
      </c>
      <c r="AL1545">
        <f>IF(E1545&lt;&gt;"CAPTURE","",COUNTIF(Orders!$H:$H,AK1545))</f>
        <v>1</v>
      </c>
      <c r="AP1545" t="str">
        <f t="shared" si="299"/>
        <v>Matched to Order</v>
      </c>
      <c r="AQ1545">
        <f>IF(COUNTIF($A$2:A1545,A1545)=1,1,0)</f>
        <v>1</v>
      </c>
    </row>
    <row r="1546" spans="1:43" x14ac:dyDescent="0.3">
      <c r="A1546" t="s">
        <v>13629</v>
      </c>
      <c r="C1546" t="s">
        <v>3373</v>
      </c>
      <c r="D1546" s="1">
        <v>46274</v>
      </c>
      <c r="E1546" t="s">
        <v>11819</v>
      </c>
      <c r="F1546" t="s">
        <v>9</v>
      </c>
      <c r="G1546">
        <v>2299</v>
      </c>
      <c r="H1546">
        <v>6.9</v>
      </c>
      <c r="I1546">
        <v>1.24</v>
      </c>
      <c r="J1546">
        <v>2290.86</v>
      </c>
      <c r="K1546" s="1">
        <v>46276</v>
      </c>
      <c r="L1546" t="s">
        <v>13572</v>
      </c>
      <c r="M1546">
        <f t="shared" si="288"/>
        <v>1</v>
      </c>
      <c r="N1546">
        <f>COUNTIF(Orders!$A:$A,C1546)</f>
        <v>1</v>
      </c>
      <c r="P1546">
        <f>COUNTIF(Orders!$H:$H,UPPER(SUBSTITUTE(TRIM(C1546),"-","")))</f>
        <v>1</v>
      </c>
      <c r="R1546" t="str">
        <f t="shared" si="289"/>
        <v>Matched Order Reference</v>
      </c>
      <c r="S1546">
        <f t="shared" si="290"/>
        <v>1</v>
      </c>
      <c r="V1546" cm="1">
        <f t="array" ref="V1546">IF(E1546&lt;&gt;"CAPTURE",0,SUMPRODUCT((MDR_Rates!$A$2:$A$10=F1546)*(G1546&gt;MDR_Rates!$B$2:$B$10)*((MDR_Rates!$C$2:$C$10="")+(G1546&lt;=MDR_Rates!$C$2:$C$10))*MDR_Rates!$D$2:$D$10))</f>
        <v>0.3</v>
      </c>
      <c r="W1546">
        <f t="shared" si="291"/>
        <v>6.9</v>
      </c>
      <c r="X1546">
        <f t="shared" si="292"/>
        <v>1.24</v>
      </c>
      <c r="Y1546">
        <f t="shared" si="293"/>
        <v>0</v>
      </c>
      <c r="Z1546">
        <f t="shared" si="294"/>
        <v>0</v>
      </c>
      <c r="AG1546" t="str">
        <f t="shared" si="295"/>
        <v/>
      </c>
      <c r="AI1546" t="str">
        <f t="shared" si="296"/>
        <v/>
      </c>
      <c r="AJ1546" t="str">
        <f t="shared" si="297"/>
        <v/>
      </c>
      <c r="AK1546" t="str">
        <f t="shared" si="298"/>
        <v>ORD26001684</v>
      </c>
      <c r="AL1546">
        <f>IF(E1546&lt;&gt;"CAPTURE","",COUNTIF(Orders!$H:$H,AK1546))</f>
        <v>1</v>
      </c>
      <c r="AP1546" t="str">
        <f t="shared" si="299"/>
        <v>Matched to Order</v>
      </c>
      <c r="AQ1546">
        <f>IF(COUNTIF($A$2:A1546,A1546)=1,1,0)</f>
        <v>1</v>
      </c>
    </row>
    <row r="1547" spans="1:43" x14ac:dyDescent="0.3">
      <c r="A1547" t="s">
        <v>13630</v>
      </c>
      <c r="C1547" t="s">
        <v>3393</v>
      </c>
      <c r="D1547" s="1">
        <v>46274</v>
      </c>
      <c r="E1547" t="s">
        <v>11819</v>
      </c>
      <c r="F1547" t="s">
        <v>9</v>
      </c>
      <c r="G1547">
        <v>1499</v>
      </c>
      <c r="H1547">
        <v>0</v>
      </c>
      <c r="I1547">
        <v>0</v>
      </c>
      <c r="J1547">
        <v>1499</v>
      </c>
      <c r="K1547" s="1">
        <v>46276</v>
      </c>
      <c r="L1547" t="s">
        <v>13572</v>
      </c>
      <c r="M1547">
        <f t="shared" si="288"/>
        <v>1</v>
      </c>
      <c r="N1547">
        <f>COUNTIF(Orders!$A:$A,C1547)</f>
        <v>1</v>
      </c>
      <c r="P1547">
        <f>COUNTIF(Orders!$H:$H,UPPER(SUBSTITUTE(TRIM(C1547),"-","")))</f>
        <v>1</v>
      </c>
      <c r="R1547" t="str">
        <f t="shared" si="289"/>
        <v>Matched Order Reference</v>
      </c>
      <c r="S1547">
        <f t="shared" si="290"/>
        <v>1</v>
      </c>
      <c r="V1547" cm="1">
        <f t="array" ref="V1547">IF(E1547&lt;&gt;"CAPTURE",0,SUMPRODUCT((MDR_Rates!$A$2:$A$10=F1547)*(G1547&gt;MDR_Rates!$B$2:$B$10)*((MDR_Rates!$C$2:$C$10="")+(G1547&lt;=MDR_Rates!$C$2:$C$10))*MDR_Rates!$D$2:$D$10))</f>
        <v>0</v>
      </c>
      <c r="W1547">
        <f t="shared" si="291"/>
        <v>0</v>
      </c>
      <c r="X1547">
        <f t="shared" si="292"/>
        <v>0</v>
      </c>
      <c r="Y1547">
        <f t="shared" si="293"/>
        <v>0</v>
      </c>
      <c r="Z1547">
        <f t="shared" si="294"/>
        <v>0</v>
      </c>
      <c r="AG1547" t="str">
        <f t="shared" si="295"/>
        <v/>
      </c>
      <c r="AI1547" t="str">
        <f t="shared" si="296"/>
        <v/>
      </c>
      <c r="AJ1547" t="str">
        <f t="shared" si="297"/>
        <v/>
      </c>
      <c r="AK1547" t="str">
        <f t="shared" si="298"/>
        <v>ORD26001694</v>
      </c>
      <c r="AL1547">
        <f>IF(E1547&lt;&gt;"CAPTURE","",COUNTIF(Orders!$H:$H,AK1547))</f>
        <v>1</v>
      </c>
      <c r="AP1547" t="str">
        <f t="shared" si="299"/>
        <v>Matched to Order</v>
      </c>
      <c r="AQ1547">
        <f>IF(COUNTIF($A$2:A1547,A1547)=1,1,0)</f>
        <v>1</v>
      </c>
    </row>
    <row r="1548" spans="1:43" x14ac:dyDescent="0.3">
      <c r="A1548" t="s">
        <v>13631</v>
      </c>
      <c r="C1548" t="s">
        <v>3415</v>
      </c>
      <c r="D1548" s="1">
        <v>46274</v>
      </c>
      <c r="E1548" t="s">
        <v>11819</v>
      </c>
      <c r="F1548" t="s">
        <v>17</v>
      </c>
      <c r="G1548">
        <v>999</v>
      </c>
      <c r="H1548">
        <v>17.98</v>
      </c>
      <c r="I1548">
        <v>3.24</v>
      </c>
      <c r="J1548">
        <v>977.78</v>
      </c>
      <c r="K1548" s="1">
        <v>46276</v>
      </c>
      <c r="L1548" t="s">
        <v>13572</v>
      </c>
      <c r="M1548">
        <f t="shared" si="288"/>
        <v>1</v>
      </c>
      <c r="N1548">
        <f>COUNTIF(Orders!$A:$A,C1548)</f>
        <v>1</v>
      </c>
      <c r="P1548">
        <f>COUNTIF(Orders!$H:$H,UPPER(SUBSTITUTE(TRIM(C1548),"-","")))</f>
        <v>1</v>
      </c>
      <c r="R1548" t="str">
        <f t="shared" si="289"/>
        <v>Matched Order Reference</v>
      </c>
      <c r="S1548">
        <f t="shared" si="290"/>
        <v>1</v>
      </c>
      <c r="V1548" cm="1">
        <f t="array" ref="V1548">IF(E1548&lt;&gt;"CAPTURE",0,SUMPRODUCT((MDR_Rates!$A$2:$A$10=F1548)*(G1548&gt;MDR_Rates!$B$2:$B$10)*((MDR_Rates!$C$2:$C$10="")+(G1548&lt;=MDR_Rates!$C$2:$C$10))*MDR_Rates!$D$2:$D$10))</f>
        <v>1.8</v>
      </c>
      <c r="W1548">
        <f t="shared" si="291"/>
        <v>17.98</v>
      </c>
      <c r="X1548">
        <f t="shared" si="292"/>
        <v>3.24</v>
      </c>
      <c r="Y1548">
        <f t="shared" si="293"/>
        <v>0</v>
      </c>
      <c r="Z1548">
        <f t="shared" si="294"/>
        <v>0</v>
      </c>
      <c r="AG1548" t="str">
        <f t="shared" si="295"/>
        <v/>
      </c>
      <c r="AI1548" t="str">
        <f t="shared" si="296"/>
        <v/>
      </c>
      <c r="AJ1548" t="str">
        <f t="shared" si="297"/>
        <v/>
      </c>
      <c r="AK1548" t="str">
        <f t="shared" si="298"/>
        <v>ORD26001706</v>
      </c>
      <c r="AL1548">
        <f>IF(E1548&lt;&gt;"CAPTURE","",COUNTIF(Orders!$H:$H,AK1548))</f>
        <v>1</v>
      </c>
      <c r="AP1548" t="str">
        <f t="shared" si="299"/>
        <v>Matched to Order</v>
      </c>
      <c r="AQ1548">
        <f>IF(COUNTIF($A$2:A1548,A1548)=1,1,0)</f>
        <v>1</v>
      </c>
    </row>
    <row r="1549" spans="1:43" x14ac:dyDescent="0.3">
      <c r="A1549" t="s">
        <v>13632</v>
      </c>
      <c r="C1549" t="s">
        <v>3455</v>
      </c>
      <c r="D1549" s="1">
        <v>46274</v>
      </c>
      <c r="E1549" t="s">
        <v>11819</v>
      </c>
      <c r="F1549" t="s">
        <v>17</v>
      </c>
      <c r="G1549">
        <v>4498</v>
      </c>
      <c r="H1549">
        <v>71.97</v>
      </c>
      <c r="I1549">
        <v>12.95</v>
      </c>
      <c r="J1549">
        <v>4413.08</v>
      </c>
      <c r="K1549" s="1">
        <v>46276</v>
      </c>
      <c r="L1549" t="s">
        <v>13572</v>
      </c>
      <c r="M1549">
        <f t="shared" si="288"/>
        <v>1</v>
      </c>
      <c r="N1549">
        <f>COUNTIF(Orders!$A:$A,C1549)</f>
        <v>1</v>
      </c>
      <c r="P1549">
        <f>COUNTIF(Orders!$H:$H,UPPER(SUBSTITUTE(TRIM(C1549),"-","")))</f>
        <v>1</v>
      </c>
      <c r="R1549" t="str">
        <f t="shared" si="289"/>
        <v>Matched Order Reference</v>
      </c>
      <c r="S1549">
        <f t="shared" si="290"/>
        <v>1</v>
      </c>
      <c r="V1549" cm="1">
        <f t="array" ref="V1549">IF(E1549&lt;&gt;"CAPTURE",0,SUMPRODUCT((MDR_Rates!$A$2:$A$10=F1549)*(G1549&gt;MDR_Rates!$B$2:$B$10)*((MDR_Rates!$C$2:$C$10="")+(G1549&lt;=MDR_Rates!$C$2:$C$10))*MDR_Rates!$D$2:$D$10))</f>
        <v>1.6</v>
      </c>
      <c r="W1549">
        <f t="shared" si="291"/>
        <v>71.97</v>
      </c>
      <c r="X1549">
        <f t="shared" si="292"/>
        <v>12.95</v>
      </c>
      <c r="Y1549">
        <f t="shared" si="293"/>
        <v>0</v>
      </c>
      <c r="Z1549">
        <f t="shared" si="294"/>
        <v>0</v>
      </c>
      <c r="AG1549" t="str">
        <f t="shared" si="295"/>
        <v/>
      </c>
      <c r="AI1549" t="str">
        <f t="shared" si="296"/>
        <v/>
      </c>
      <c r="AJ1549" t="str">
        <f t="shared" si="297"/>
        <v/>
      </c>
      <c r="AK1549" t="str">
        <f t="shared" si="298"/>
        <v>ORD26001726</v>
      </c>
      <c r="AL1549">
        <f>IF(E1549&lt;&gt;"CAPTURE","",COUNTIF(Orders!$H:$H,AK1549))</f>
        <v>1</v>
      </c>
      <c r="AP1549" t="str">
        <f t="shared" si="299"/>
        <v>Matched to Order</v>
      </c>
      <c r="AQ1549">
        <f>IF(COUNTIF($A$2:A1549,A1549)=1,1,0)</f>
        <v>1</v>
      </c>
    </row>
    <row r="1550" spans="1:43" x14ac:dyDescent="0.3">
      <c r="A1550" t="s">
        <v>13633</v>
      </c>
      <c r="C1550" t="s">
        <v>13634</v>
      </c>
      <c r="D1550" s="1">
        <v>46274</v>
      </c>
      <c r="E1550" t="s">
        <v>11819</v>
      </c>
      <c r="F1550" t="s">
        <v>44</v>
      </c>
      <c r="G1550">
        <v>3499</v>
      </c>
      <c r="H1550">
        <v>59.48</v>
      </c>
      <c r="I1550">
        <v>10.71</v>
      </c>
      <c r="J1550">
        <v>3428.81</v>
      </c>
      <c r="K1550" s="1">
        <v>46276</v>
      </c>
      <c r="L1550" t="s">
        <v>13572</v>
      </c>
      <c r="M1550">
        <f t="shared" si="288"/>
        <v>1</v>
      </c>
      <c r="N1550">
        <f>COUNTIF(Orders!$A:$A,C1550)</f>
        <v>0</v>
      </c>
      <c r="P1550">
        <f>COUNTIF(Orders!$H:$H,UPPER(SUBSTITUTE(TRIM(C1550),"-","")))</f>
        <v>1</v>
      </c>
      <c r="R1550" t="str">
        <f t="shared" si="289"/>
        <v>Matched Order Reference</v>
      </c>
      <c r="S1550">
        <f t="shared" si="290"/>
        <v>1</v>
      </c>
      <c r="V1550" cm="1">
        <f t="array" ref="V1550">IF(E1550&lt;&gt;"CAPTURE",0,SUMPRODUCT((MDR_Rates!$A$2:$A$10=F1550)*(G1550&gt;MDR_Rates!$B$2:$B$10)*((MDR_Rates!$C$2:$C$10="")+(G1550&lt;=MDR_Rates!$C$2:$C$10))*MDR_Rates!$D$2:$D$10))</f>
        <v>1.7</v>
      </c>
      <c r="W1550">
        <f t="shared" si="291"/>
        <v>59.48</v>
      </c>
      <c r="X1550">
        <f t="shared" si="292"/>
        <v>10.71</v>
      </c>
      <c r="Y1550">
        <f t="shared" si="293"/>
        <v>0</v>
      </c>
      <c r="Z1550">
        <f t="shared" si="294"/>
        <v>0</v>
      </c>
      <c r="AG1550" t="str">
        <f t="shared" si="295"/>
        <v/>
      </c>
      <c r="AI1550" t="str">
        <f t="shared" si="296"/>
        <v/>
      </c>
      <c r="AJ1550" t="str">
        <f t="shared" si="297"/>
        <v/>
      </c>
      <c r="AK1550" t="str">
        <f t="shared" si="298"/>
        <v>ORD26001737</v>
      </c>
      <c r="AL1550">
        <f>IF(E1550&lt;&gt;"CAPTURE","",COUNTIF(Orders!$H:$H,AK1550))</f>
        <v>1</v>
      </c>
      <c r="AP1550" t="str">
        <f t="shared" si="299"/>
        <v>Matched to Order</v>
      </c>
      <c r="AQ1550">
        <f>IF(COUNTIF($A$2:A1550,A1550)=1,1,0)</f>
        <v>1</v>
      </c>
    </row>
    <row r="1551" spans="1:43" x14ac:dyDescent="0.3">
      <c r="A1551" t="s">
        <v>13635</v>
      </c>
      <c r="C1551" t="s">
        <v>3553</v>
      </c>
      <c r="D1551" s="1">
        <v>46274</v>
      </c>
      <c r="E1551" t="s">
        <v>11819</v>
      </c>
      <c r="F1551" t="s">
        <v>33</v>
      </c>
      <c r="G1551">
        <v>2499</v>
      </c>
      <c r="H1551">
        <v>29.99</v>
      </c>
      <c r="I1551">
        <v>5.4</v>
      </c>
      <c r="J1551">
        <v>2463.61</v>
      </c>
      <c r="K1551" s="1">
        <v>46276</v>
      </c>
      <c r="L1551" t="s">
        <v>13572</v>
      </c>
      <c r="M1551">
        <f t="shared" si="288"/>
        <v>1</v>
      </c>
      <c r="N1551">
        <f>COUNTIF(Orders!$A:$A,C1551)</f>
        <v>1</v>
      </c>
      <c r="P1551">
        <f>COUNTIF(Orders!$H:$H,UPPER(SUBSTITUTE(TRIM(C1551),"-","")))</f>
        <v>1</v>
      </c>
      <c r="R1551" t="str">
        <f t="shared" si="289"/>
        <v>Matched Order Reference</v>
      </c>
      <c r="S1551">
        <f t="shared" si="290"/>
        <v>1</v>
      </c>
      <c r="V1551" cm="1">
        <f t="array" ref="V1551">IF(E1551&lt;&gt;"CAPTURE",0,SUMPRODUCT((MDR_Rates!$A$2:$A$10=F1551)*(G1551&gt;MDR_Rates!$B$2:$B$10)*((MDR_Rates!$C$2:$C$10="")+(G1551&lt;=MDR_Rates!$C$2:$C$10))*MDR_Rates!$D$2:$D$10))</f>
        <v>1.2</v>
      </c>
      <c r="W1551">
        <f t="shared" si="291"/>
        <v>29.99</v>
      </c>
      <c r="X1551">
        <f t="shared" si="292"/>
        <v>5.4</v>
      </c>
      <c r="Y1551">
        <f t="shared" si="293"/>
        <v>0</v>
      </c>
      <c r="Z1551">
        <f t="shared" si="294"/>
        <v>0</v>
      </c>
      <c r="AG1551" t="str">
        <f t="shared" si="295"/>
        <v/>
      </c>
      <c r="AI1551" t="str">
        <f t="shared" si="296"/>
        <v/>
      </c>
      <c r="AJ1551" t="str">
        <f t="shared" si="297"/>
        <v/>
      </c>
      <c r="AK1551" t="str">
        <f t="shared" si="298"/>
        <v>ORD26001775</v>
      </c>
      <c r="AL1551">
        <f>IF(E1551&lt;&gt;"CAPTURE","",COUNTIF(Orders!$H:$H,AK1551))</f>
        <v>1</v>
      </c>
      <c r="AP1551" t="str">
        <f t="shared" si="299"/>
        <v>Matched to Order</v>
      </c>
      <c r="AQ1551">
        <f>IF(COUNTIF($A$2:A1551,A1551)=1,1,0)</f>
        <v>1</v>
      </c>
    </row>
    <row r="1552" spans="1:43" x14ac:dyDescent="0.3">
      <c r="A1552" t="s">
        <v>13636</v>
      </c>
      <c r="C1552" t="s">
        <v>3555</v>
      </c>
      <c r="D1552" s="1">
        <v>46274</v>
      </c>
      <c r="E1552" t="s">
        <v>11819</v>
      </c>
      <c r="F1552" t="s">
        <v>9</v>
      </c>
      <c r="G1552">
        <v>2798</v>
      </c>
      <c r="H1552">
        <v>8.39</v>
      </c>
      <c r="I1552">
        <v>1.51</v>
      </c>
      <c r="J1552">
        <v>2788.1</v>
      </c>
      <c r="K1552" s="1">
        <v>46276</v>
      </c>
      <c r="L1552" t="s">
        <v>13572</v>
      </c>
      <c r="M1552">
        <f t="shared" si="288"/>
        <v>1</v>
      </c>
      <c r="N1552">
        <f>COUNTIF(Orders!$A:$A,C1552)</f>
        <v>1</v>
      </c>
      <c r="P1552">
        <f>COUNTIF(Orders!$H:$H,UPPER(SUBSTITUTE(TRIM(C1552),"-","")))</f>
        <v>1</v>
      </c>
      <c r="R1552" t="str">
        <f t="shared" si="289"/>
        <v>Matched Order Reference</v>
      </c>
      <c r="S1552">
        <f t="shared" si="290"/>
        <v>1</v>
      </c>
      <c r="V1552" cm="1">
        <f t="array" ref="V1552">IF(E1552&lt;&gt;"CAPTURE",0,SUMPRODUCT((MDR_Rates!$A$2:$A$10=F1552)*(G1552&gt;MDR_Rates!$B$2:$B$10)*((MDR_Rates!$C$2:$C$10="")+(G1552&lt;=MDR_Rates!$C$2:$C$10))*MDR_Rates!$D$2:$D$10))</f>
        <v>0.3</v>
      </c>
      <c r="W1552">
        <f t="shared" si="291"/>
        <v>8.39</v>
      </c>
      <c r="X1552">
        <f t="shared" si="292"/>
        <v>1.51</v>
      </c>
      <c r="Y1552">
        <f t="shared" si="293"/>
        <v>0</v>
      </c>
      <c r="Z1552">
        <f t="shared" si="294"/>
        <v>0</v>
      </c>
      <c r="AG1552" t="str">
        <f t="shared" si="295"/>
        <v/>
      </c>
      <c r="AI1552" t="str">
        <f t="shared" si="296"/>
        <v/>
      </c>
      <c r="AJ1552" t="str">
        <f t="shared" si="297"/>
        <v/>
      </c>
      <c r="AK1552" t="str">
        <f t="shared" si="298"/>
        <v>ORD26001776</v>
      </c>
      <c r="AL1552">
        <f>IF(E1552&lt;&gt;"CAPTURE","",COUNTIF(Orders!$H:$H,AK1552))</f>
        <v>1</v>
      </c>
      <c r="AP1552" t="str">
        <f t="shared" si="299"/>
        <v>Matched to Order</v>
      </c>
      <c r="AQ1552">
        <f>IF(COUNTIF($A$2:A1552,A1552)=1,1,0)</f>
        <v>1</v>
      </c>
    </row>
    <row r="1553" spans="1:43" x14ac:dyDescent="0.3">
      <c r="A1553" t="s">
        <v>13637</v>
      </c>
      <c r="C1553" t="s">
        <v>3557</v>
      </c>
      <c r="D1553" s="1">
        <v>46274</v>
      </c>
      <c r="E1553" t="s">
        <v>11819</v>
      </c>
      <c r="F1553" t="s">
        <v>9</v>
      </c>
      <c r="G1553">
        <v>1299</v>
      </c>
      <c r="H1553">
        <v>0</v>
      </c>
      <c r="I1553">
        <v>0</v>
      </c>
      <c r="J1553">
        <v>1299</v>
      </c>
      <c r="K1553" s="1">
        <v>46276</v>
      </c>
      <c r="L1553" t="s">
        <v>13572</v>
      </c>
      <c r="M1553">
        <f t="shared" si="288"/>
        <v>1</v>
      </c>
      <c r="N1553">
        <f>COUNTIF(Orders!$A:$A,C1553)</f>
        <v>1</v>
      </c>
      <c r="P1553">
        <f>COUNTIF(Orders!$H:$H,UPPER(SUBSTITUTE(TRIM(C1553),"-","")))</f>
        <v>1</v>
      </c>
      <c r="R1553" t="str">
        <f t="shared" si="289"/>
        <v>Matched Order Reference</v>
      </c>
      <c r="S1553">
        <f t="shared" si="290"/>
        <v>1</v>
      </c>
      <c r="V1553" cm="1">
        <f t="array" ref="V1553">IF(E1553&lt;&gt;"CAPTURE",0,SUMPRODUCT((MDR_Rates!$A$2:$A$10=F1553)*(G1553&gt;MDR_Rates!$B$2:$B$10)*((MDR_Rates!$C$2:$C$10="")+(G1553&lt;=MDR_Rates!$C$2:$C$10))*MDR_Rates!$D$2:$D$10))</f>
        <v>0</v>
      </c>
      <c r="W1553">
        <f t="shared" si="291"/>
        <v>0</v>
      </c>
      <c r="X1553">
        <f t="shared" si="292"/>
        <v>0</v>
      </c>
      <c r="Y1553">
        <f t="shared" si="293"/>
        <v>0</v>
      </c>
      <c r="Z1553">
        <f t="shared" si="294"/>
        <v>0</v>
      </c>
      <c r="AG1553" t="str">
        <f t="shared" si="295"/>
        <v/>
      </c>
      <c r="AI1553" t="str">
        <f t="shared" si="296"/>
        <v/>
      </c>
      <c r="AJ1553" t="str">
        <f t="shared" si="297"/>
        <v/>
      </c>
      <c r="AK1553" t="str">
        <f t="shared" si="298"/>
        <v>ORD26001777</v>
      </c>
      <c r="AL1553">
        <f>IF(E1553&lt;&gt;"CAPTURE","",COUNTIF(Orders!$H:$H,AK1553))</f>
        <v>1</v>
      </c>
      <c r="AP1553" t="str">
        <f t="shared" si="299"/>
        <v>Matched to Order</v>
      </c>
      <c r="AQ1553">
        <f>IF(COUNTIF($A$2:A1553,A1553)=1,1,0)</f>
        <v>1</v>
      </c>
    </row>
    <row r="1554" spans="1:43" x14ac:dyDescent="0.3">
      <c r="A1554" t="s">
        <v>13638</v>
      </c>
      <c r="C1554" t="s">
        <v>3572</v>
      </c>
      <c r="D1554" s="1">
        <v>46274</v>
      </c>
      <c r="E1554" t="s">
        <v>11819</v>
      </c>
      <c r="F1554" t="s">
        <v>17</v>
      </c>
      <c r="G1554">
        <v>8797</v>
      </c>
      <c r="H1554">
        <v>140.75</v>
      </c>
      <c r="I1554">
        <v>25.34</v>
      </c>
      <c r="J1554">
        <v>8630.91</v>
      </c>
      <c r="K1554" s="1">
        <v>46276</v>
      </c>
      <c r="L1554" t="s">
        <v>13572</v>
      </c>
      <c r="M1554">
        <f t="shared" si="288"/>
        <v>1</v>
      </c>
      <c r="N1554">
        <f>COUNTIF(Orders!$A:$A,C1554)</f>
        <v>1</v>
      </c>
      <c r="P1554">
        <f>COUNTIF(Orders!$H:$H,UPPER(SUBSTITUTE(TRIM(C1554),"-","")))</f>
        <v>1</v>
      </c>
      <c r="R1554" t="str">
        <f t="shared" si="289"/>
        <v>Matched Order Reference</v>
      </c>
      <c r="S1554">
        <f t="shared" si="290"/>
        <v>1</v>
      </c>
      <c r="V1554" cm="1">
        <f t="array" ref="V1554">IF(E1554&lt;&gt;"CAPTURE",0,SUMPRODUCT((MDR_Rates!$A$2:$A$10=F1554)*(G1554&gt;MDR_Rates!$B$2:$B$10)*((MDR_Rates!$C$2:$C$10="")+(G1554&lt;=MDR_Rates!$C$2:$C$10))*MDR_Rates!$D$2:$D$10))</f>
        <v>1.6</v>
      </c>
      <c r="W1554">
        <f t="shared" si="291"/>
        <v>140.75</v>
      </c>
      <c r="X1554">
        <f t="shared" si="292"/>
        <v>25.34</v>
      </c>
      <c r="Y1554">
        <f t="shared" si="293"/>
        <v>0</v>
      </c>
      <c r="Z1554">
        <f t="shared" si="294"/>
        <v>0</v>
      </c>
      <c r="AG1554" t="str">
        <f t="shared" si="295"/>
        <v/>
      </c>
      <c r="AI1554" t="str">
        <f t="shared" si="296"/>
        <v/>
      </c>
      <c r="AJ1554" t="str">
        <f t="shared" si="297"/>
        <v/>
      </c>
      <c r="AK1554" t="str">
        <f t="shared" si="298"/>
        <v>ORD26001785</v>
      </c>
      <c r="AL1554">
        <f>IF(E1554&lt;&gt;"CAPTURE","",COUNTIF(Orders!$H:$H,AK1554))</f>
        <v>1</v>
      </c>
      <c r="AP1554" t="str">
        <f t="shared" si="299"/>
        <v>Matched to Order</v>
      </c>
      <c r="AQ1554">
        <f>IF(COUNTIF($A$2:A1554,A1554)=1,1,0)</f>
        <v>1</v>
      </c>
    </row>
    <row r="1555" spans="1:43" x14ac:dyDescent="0.3">
      <c r="A1555" t="s">
        <v>13639</v>
      </c>
      <c r="C1555" t="s">
        <v>3582</v>
      </c>
      <c r="D1555" s="1">
        <v>46274</v>
      </c>
      <c r="E1555" t="s">
        <v>11819</v>
      </c>
      <c r="F1555" t="s">
        <v>9</v>
      </c>
      <c r="G1555">
        <v>8997</v>
      </c>
      <c r="H1555">
        <v>26.99</v>
      </c>
      <c r="I1555">
        <v>4.8600000000000003</v>
      </c>
      <c r="J1555">
        <v>8965.15</v>
      </c>
      <c r="K1555" s="1">
        <v>46276</v>
      </c>
      <c r="L1555" t="s">
        <v>13572</v>
      </c>
      <c r="M1555">
        <f t="shared" si="288"/>
        <v>1</v>
      </c>
      <c r="N1555">
        <f>COUNTIF(Orders!$A:$A,C1555)</f>
        <v>1</v>
      </c>
      <c r="P1555">
        <f>COUNTIF(Orders!$H:$H,UPPER(SUBSTITUTE(TRIM(C1555),"-","")))</f>
        <v>1</v>
      </c>
      <c r="R1555" t="str">
        <f t="shared" si="289"/>
        <v>Matched Order Reference</v>
      </c>
      <c r="S1555">
        <f t="shared" si="290"/>
        <v>1</v>
      </c>
      <c r="V1555" cm="1">
        <f t="array" ref="V1555">IF(E1555&lt;&gt;"CAPTURE",0,SUMPRODUCT((MDR_Rates!$A$2:$A$10=F1555)*(G1555&gt;MDR_Rates!$B$2:$B$10)*((MDR_Rates!$C$2:$C$10="")+(G1555&lt;=MDR_Rates!$C$2:$C$10))*MDR_Rates!$D$2:$D$10))</f>
        <v>0.3</v>
      </c>
      <c r="W1555">
        <f t="shared" si="291"/>
        <v>26.99</v>
      </c>
      <c r="X1555">
        <f t="shared" si="292"/>
        <v>4.8600000000000003</v>
      </c>
      <c r="Y1555">
        <f t="shared" si="293"/>
        <v>0</v>
      </c>
      <c r="Z1555">
        <f t="shared" si="294"/>
        <v>0</v>
      </c>
      <c r="AG1555" t="str">
        <f t="shared" si="295"/>
        <v/>
      </c>
      <c r="AI1555" t="str">
        <f t="shared" si="296"/>
        <v/>
      </c>
      <c r="AJ1555" t="str">
        <f t="shared" si="297"/>
        <v/>
      </c>
      <c r="AK1555" t="str">
        <f t="shared" si="298"/>
        <v>ORD26001790</v>
      </c>
      <c r="AL1555">
        <f>IF(E1555&lt;&gt;"CAPTURE","",COUNTIF(Orders!$H:$H,AK1555))</f>
        <v>1</v>
      </c>
      <c r="AP1555" t="str">
        <f t="shared" si="299"/>
        <v>Matched to Order</v>
      </c>
      <c r="AQ1555">
        <f>IF(COUNTIF($A$2:A1555,A1555)=1,1,0)</f>
        <v>1</v>
      </c>
    </row>
    <row r="1556" spans="1:43" x14ac:dyDescent="0.3">
      <c r="A1556" t="s">
        <v>13640</v>
      </c>
      <c r="C1556" t="s">
        <v>3606</v>
      </c>
      <c r="D1556" s="1">
        <v>46274</v>
      </c>
      <c r="E1556" t="s">
        <v>11819</v>
      </c>
      <c r="F1556" t="s">
        <v>44</v>
      </c>
      <c r="G1556">
        <v>7999</v>
      </c>
      <c r="H1556">
        <v>135.97999999999999</v>
      </c>
      <c r="I1556">
        <v>24.48</v>
      </c>
      <c r="J1556">
        <v>7838.54</v>
      </c>
      <c r="K1556" s="1">
        <v>46276</v>
      </c>
      <c r="L1556" t="s">
        <v>13572</v>
      </c>
      <c r="M1556">
        <f t="shared" si="288"/>
        <v>1</v>
      </c>
      <c r="N1556">
        <f>COUNTIF(Orders!$A:$A,C1556)</f>
        <v>1</v>
      </c>
      <c r="P1556">
        <f>COUNTIF(Orders!$H:$H,UPPER(SUBSTITUTE(TRIM(C1556),"-","")))</f>
        <v>1</v>
      </c>
      <c r="R1556" t="str">
        <f t="shared" si="289"/>
        <v>Matched Order Reference</v>
      </c>
      <c r="S1556">
        <f t="shared" si="290"/>
        <v>1</v>
      </c>
      <c r="V1556" cm="1">
        <f t="array" ref="V1556">IF(E1556&lt;&gt;"CAPTURE",0,SUMPRODUCT((MDR_Rates!$A$2:$A$10=F1556)*(G1556&gt;MDR_Rates!$B$2:$B$10)*((MDR_Rates!$C$2:$C$10="")+(G1556&lt;=MDR_Rates!$C$2:$C$10))*MDR_Rates!$D$2:$D$10))</f>
        <v>1.7</v>
      </c>
      <c r="W1556">
        <f t="shared" si="291"/>
        <v>135.97999999999999</v>
      </c>
      <c r="X1556">
        <f t="shared" si="292"/>
        <v>24.48</v>
      </c>
      <c r="Y1556">
        <f t="shared" si="293"/>
        <v>0</v>
      </c>
      <c r="Z1556">
        <f t="shared" si="294"/>
        <v>0</v>
      </c>
      <c r="AG1556" t="str">
        <f t="shared" si="295"/>
        <v/>
      </c>
      <c r="AI1556" t="str">
        <f t="shared" si="296"/>
        <v/>
      </c>
      <c r="AJ1556" t="str">
        <f t="shared" si="297"/>
        <v/>
      </c>
      <c r="AK1556" t="str">
        <f t="shared" si="298"/>
        <v>ORD26001802</v>
      </c>
      <c r="AL1556">
        <f>IF(E1556&lt;&gt;"CAPTURE","",COUNTIF(Orders!$H:$H,AK1556))</f>
        <v>1</v>
      </c>
      <c r="AP1556" t="str">
        <f t="shared" si="299"/>
        <v>Matched to Order</v>
      </c>
      <c r="AQ1556">
        <f>IF(COUNTIF($A$2:A1556,A1556)=1,1,0)</f>
        <v>1</v>
      </c>
    </row>
    <row r="1557" spans="1:43" x14ac:dyDescent="0.3">
      <c r="A1557" t="s">
        <v>13641</v>
      </c>
      <c r="C1557" t="s">
        <v>3614</v>
      </c>
      <c r="D1557" s="1">
        <v>46274</v>
      </c>
      <c r="E1557" t="s">
        <v>11819</v>
      </c>
      <c r="F1557" t="s">
        <v>17</v>
      </c>
      <c r="G1557">
        <v>5498</v>
      </c>
      <c r="H1557">
        <v>87.97</v>
      </c>
      <c r="I1557">
        <v>15.83</v>
      </c>
      <c r="J1557">
        <v>5394.2</v>
      </c>
      <c r="K1557" s="1">
        <v>46276</v>
      </c>
      <c r="L1557" t="s">
        <v>13572</v>
      </c>
      <c r="M1557">
        <f t="shared" si="288"/>
        <v>1</v>
      </c>
      <c r="N1557">
        <f>COUNTIF(Orders!$A:$A,C1557)</f>
        <v>1</v>
      </c>
      <c r="P1557">
        <f>COUNTIF(Orders!$H:$H,UPPER(SUBSTITUTE(TRIM(C1557),"-","")))</f>
        <v>1</v>
      </c>
      <c r="R1557" t="str">
        <f t="shared" si="289"/>
        <v>Matched Order Reference</v>
      </c>
      <c r="S1557">
        <f t="shared" si="290"/>
        <v>1</v>
      </c>
      <c r="V1557" cm="1">
        <f t="array" ref="V1557">IF(E1557&lt;&gt;"CAPTURE",0,SUMPRODUCT((MDR_Rates!$A$2:$A$10=F1557)*(G1557&gt;MDR_Rates!$B$2:$B$10)*((MDR_Rates!$C$2:$C$10="")+(G1557&lt;=MDR_Rates!$C$2:$C$10))*MDR_Rates!$D$2:$D$10))</f>
        <v>1.6</v>
      </c>
      <c r="W1557">
        <f t="shared" si="291"/>
        <v>87.97</v>
      </c>
      <c r="X1557">
        <f t="shared" si="292"/>
        <v>15.83</v>
      </c>
      <c r="Y1557">
        <f t="shared" si="293"/>
        <v>0</v>
      </c>
      <c r="Z1557">
        <f t="shared" si="294"/>
        <v>0</v>
      </c>
      <c r="AG1557" t="str">
        <f t="shared" si="295"/>
        <v/>
      </c>
      <c r="AI1557" t="str">
        <f t="shared" si="296"/>
        <v/>
      </c>
      <c r="AJ1557" t="str">
        <f t="shared" si="297"/>
        <v/>
      </c>
      <c r="AK1557" t="str">
        <f t="shared" si="298"/>
        <v>ORD26001806</v>
      </c>
      <c r="AL1557">
        <f>IF(E1557&lt;&gt;"CAPTURE","",COUNTIF(Orders!$H:$H,AK1557))</f>
        <v>1</v>
      </c>
      <c r="AP1557" t="str">
        <f t="shared" si="299"/>
        <v>Matched to Order</v>
      </c>
      <c r="AQ1557">
        <f>IF(COUNTIF($A$2:A1557,A1557)=1,1,0)</f>
        <v>1</v>
      </c>
    </row>
    <row r="1558" spans="1:43" x14ac:dyDescent="0.3">
      <c r="A1558" t="s">
        <v>13642</v>
      </c>
      <c r="C1558" t="s">
        <v>13643</v>
      </c>
      <c r="D1558" s="1">
        <v>46274</v>
      </c>
      <c r="E1558" t="s">
        <v>11819</v>
      </c>
      <c r="F1558" t="s">
        <v>9</v>
      </c>
      <c r="G1558">
        <v>4998</v>
      </c>
      <c r="H1558">
        <v>14.99</v>
      </c>
      <c r="I1558">
        <v>2.7</v>
      </c>
      <c r="J1558">
        <v>4980.3100000000004</v>
      </c>
      <c r="K1558" s="1">
        <v>46276</v>
      </c>
      <c r="L1558" t="s">
        <v>13572</v>
      </c>
      <c r="M1558">
        <f t="shared" si="288"/>
        <v>1</v>
      </c>
      <c r="N1558">
        <f>COUNTIF(Orders!$A:$A,C1558)</f>
        <v>0</v>
      </c>
      <c r="P1558">
        <f>COUNTIF(Orders!$H:$H,UPPER(SUBSTITUTE(TRIM(C1558),"-","")))</f>
        <v>1</v>
      </c>
      <c r="R1558" t="str">
        <f t="shared" si="289"/>
        <v>Matched Order Reference</v>
      </c>
      <c r="S1558">
        <f t="shared" si="290"/>
        <v>1</v>
      </c>
      <c r="V1558" cm="1">
        <f t="array" ref="V1558">IF(E1558&lt;&gt;"CAPTURE",0,SUMPRODUCT((MDR_Rates!$A$2:$A$10=F1558)*(G1558&gt;MDR_Rates!$B$2:$B$10)*((MDR_Rates!$C$2:$C$10="")+(G1558&lt;=MDR_Rates!$C$2:$C$10))*MDR_Rates!$D$2:$D$10))</f>
        <v>0.3</v>
      </c>
      <c r="W1558">
        <f t="shared" si="291"/>
        <v>14.99</v>
      </c>
      <c r="X1558">
        <f t="shared" si="292"/>
        <v>2.7</v>
      </c>
      <c r="Y1558">
        <f t="shared" si="293"/>
        <v>0</v>
      </c>
      <c r="Z1558">
        <f t="shared" si="294"/>
        <v>0</v>
      </c>
      <c r="AG1558" t="str">
        <f t="shared" si="295"/>
        <v/>
      </c>
      <c r="AI1558" t="str">
        <f t="shared" si="296"/>
        <v/>
      </c>
      <c r="AJ1558" t="str">
        <f t="shared" si="297"/>
        <v/>
      </c>
      <c r="AK1558" t="str">
        <f t="shared" si="298"/>
        <v>ORD26001809</v>
      </c>
      <c r="AL1558">
        <f>IF(E1558&lt;&gt;"CAPTURE","",COUNTIF(Orders!$H:$H,AK1558))</f>
        <v>1</v>
      </c>
      <c r="AP1558" t="str">
        <f t="shared" si="299"/>
        <v>Matched to Order</v>
      </c>
      <c r="AQ1558">
        <f>IF(COUNTIF($A$2:A1558,A1558)=1,1,0)</f>
        <v>1</v>
      </c>
    </row>
    <row r="1559" spans="1:43" x14ac:dyDescent="0.3">
      <c r="A1559" t="s">
        <v>13644</v>
      </c>
      <c r="C1559" t="s">
        <v>3667</v>
      </c>
      <c r="D1559" s="1">
        <v>46274</v>
      </c>
      <c r="E1559" t="s">
        <v>11819</v>
      </c>
      <c r="F1559" t="s">
        <v>17</v>
      </c>
      <c r="G1559">
        <v>1998</v>
      </c>
      <c r="H1559">
        <v>35.96</v>
      </c>
      <c r="I1559">
        <v>6.47</v>
      </c>
      <c r="J1559">
        <v>1955.57</v>
      </c>
      <c r="K1559" s="1">
        <v>46276</v>
      </c>
      <c r="L1559" t="s">
        <v>13572</v>
      </c>
      <c r="M1559">
        <f t="shared" si="288"/>
        <v>1</v>
      </c>
      <c r="N1559">
        <f>COUNTIF(Orders!$A:$A,C1559)</f>
        <v>1</v>
      </c>
      <c r="P1559">
        <f>COUNTIF(Orders!$H:$H,UPPER(SUBSTITUTE(TRIM(C1559),"-","")))</f>
        <v>1</v>
      </c>
      <c r="R1559" t="str">
        <f t="shared" si="289"/>
        <v>Matched Order Reference</v>
      </c>
      <c r="S1559">
        <f t="shared" si="290"/>
        <v>1</v>
      </c>
      <c r="V1559" cm="1">
        <f t="array" ref="V1559">IF(E1559&lt;&gt;"CAPTURE",0,SUMPRODUCT((MDR_Rates!$A$2:$A$10=F1559)*(G1559&gt;MDR_Rates!$B$2:$B$10)*((MDR_Rates!$C$2:$C$10="")+(G1559&lt;=MDR_Rates!$C$2:$C$10))*MDR_Rates!$D$2:$D$10))</f>
        <v>1.8</v>
      </c>
      <c r="W1559">
        <f t="shared" si="291"/>
        <v>35.96</v>
      </c>
      <c r="X1559">
        <f t="shared" si="292"/>
        <v>6.47</v>
      </c>
      <c r="Y1559">
        <f t="shared" si="293"/>
        <v>0</v>
      </c>
      <c r="Z1559">
        <f t="shared" si="294"/>
        <v>0</v>
      </c>
      <c r="AG1559" t="str">
        <f t="shared" si="295"/>
        <v/>
      </c>
      <c r="AI1559" t="str">
        <f t="shared" si="296"/>
        <v/>
      </c>
      <c r="AJ1559" t="str">
        <f t="shared" si="297"/>
        <v/>
      </c>
      <c r="AK1559" t="str">
        <f t="shared" si="298"/>
        <v>ORD26001833</v>
      </c>
      <c r="AL1559">
        <f>IF(E1559&lt;&gt;"CAPTURE","",COUNTIF(Orders!$H:$H,AK1559))</f>
        <v>1</v>
      </c>
      <c r="AP1559" t="str">
        <f t="shared" si="299"/>
        <v>Matched to Order</v>
      </c>
      <c r="AQ1559">
        <f>IF(COUNTIF($A$2:A1559,A1559)=1,1,0)</f>
        <v>1</v>
      </c>
    </row>
    <row r="1560" spans="1:43" x14ac:dyDescent="0.3">
      <c r="A1560" t="s">
        <v>13645</v>
      </c>
      <c r="C1560" t="s">
        <v>3710</v>
      </c>
      <c r="D1560" s="1">
        <v>46274</v>
      </c>
      <c r="E1560" t="s">
        <v>11819</v>
      </c>
      <c r="F1560" t="s">
        <v>17</v>
      </c>
      <c r="G1560">
        <v>948</v>
      </c>
      <c r="H1560">
        <v>17.059999999999999</v>
      </c>
      <c r="I1560">
        <v>3.07</v>
      </c>
      <c r="J1560">
        <v>927.87</v>
      </c>
      <c r="K1560" s="1">
        <v>46276</v>
      </c>
      <c r="L1560" t="s">
        <v>13572</v>
      </c>
      <c r="M1560">
        <f t="shared" si="288"/>
        <v>1</v>
      </c>
      <c r="N1560">
        <f>COUNTIF(Orders!$A:$A,C1560)</f>
        <v>1</v>
      </c>
      <c r="P1560">
        <f>COUNTIF(Orders!$H:$H,UPPER(SUBSTITUTE(TRIM(C1560),"-","")))</f>
        <v>1</v>
      </c>
      <c r="R1560" t="str">
        <f t="shared" si="289"/>
        <v>Matched Order Reference</v>
      </c>
      <c r="S1560">
        <f t="shared" si="290"/>
        <v>1</v>
      </c>
      <c r="V1560" cm="1">
        <f t="array" ref="V1560">IF(E1560&lt;&gt;"CAPTURE",0,SUMPRODUCT((MDR_Rates!$A$2:$A$10=F1560)*(G1560&gt;MDR_Rates!$B$2:$B$10)*((MDR_Rates!$C$2:$C$10="")+(G1560&lt;=MDR_Rates!$C$2:$C$10))*MDR_Rates!$D$2:$D$10))</f>
        <v>1.8</v>
      </c>
      <c r="W1560">
        <f t="shared" si="291"/>
        <v>17.059999999999999</v>
      </c>
      <c r="X1560">
        <f t="shared" si="292"/>
        <v>3.07</v>
      </c>
      <c r="Y1560">
        <f t="shared" si="293"/>
        <v>0</v>
      </c>
      <c r="Z1560">
        <f t="shared" si="294"/>
        <v>0</v>
      </c>
      <c r="AG1560" t="str">
        <f t="shared" si="295"/>
        <v/>
      </c>
      <c r="AI1560" t="str">
        <f t="shared" si="296"/>
        <v/>
      </c>
      <c r="AJ1560" t="str">
        <f t="shared" si="297"/>
        <v/>
      </c>
      <c r="AK1560" t="str">
        <f t="shared" si="298"/>
        <v>ORD26001855</v>
      </c>
      <c r="AL1560">
        <f>IF(E1560&lt;&gt;"CAPTURE","",COUNTIF(Orders!$H:$H,AK1560))</f>
        <v>1</v>
      </c>
      <c r="AP1560" t="str">
        <f t="shared" si="299"/>
        <v>Matched to Order</v>
      </c>
      <c r="AQ1560">
        <f>IF(COUNTIF($A$2:A1560,A1560)=1,1,0)</f>
        <v>1</v>
      </c>
    </row>
    <row r="1561" spans="1:43" x14ac:dyDescent="0.3">
      <c r="A1561" t="s">
        <v>13646</v>
      </c>
      <c r="C1561" t="s">
        <v>3758</v>
      </c>
      <c r="D1561" s="1">
        <v>46274</v>
      </c>
      <c r="E1561" t="s">
        <v>11819</v>
      </c>
      <c r="F1561" t="s">
        <v>9</v>
      </c>
      <c r="G1561">
        <v>799</v>
      </c>
      <c r="H1561">
        <v>0</v>
      </c>
      <c r="I1561">
        <v>0</v>
      </c>
      <c r="J1561">
        <v>799</v>
      </c>
      <c r="K1561" s="1">
        <v>46276</v>
      </c>
      <c r="L1561" t="s">
        <v>13572</v>
      </c>
      <c r="M1561">
        <f t="shared" si="288"/>
        <v>1</v>
      </c>
      <c r="N1561">
        <f>COUNTIF(Orders!$A:$A,C1561)</f>
        <v>1</v>
      </c>
      <c r="P1561">
        <f>COUNTIF(Orders!$H:$H,UPPER(SUBSTITUTE(TRIM(C1561),"-","")))</f>
        <v>1</v>
      </c>
      <c r="R1561" t="str">
        <f t="shared" si="289"/>
        <v>Matched Order Reference</v>
      </c>
      <c r="S1561">
        <f t="shared" si="290"/>
        <v>1</v>
      </c>
      <c r="V1561" cm="1">
        <f t="array" ref="V1561">IF(E1561&lt;&gt;"CAPTURE",0,SUMPRODUCT((MDR_Rates!$A$2:$A$10=F1561)*(G1561&gt;MDR_Rates!$B$2:$B$10)*((MDR_Rates!$C$2:$C$10="")+(G1561&lt;=MDR_Rates!$C$2:$C$10))*MDR_Rates!$D$2:$D$10))</f>
        <v>0</v>
      </c>
      <c r="W1561">
        <f t="shared" si="291"/>
        <v>0</v>
      </c>
      <c r="X1561">
        <f t="shared" si="292"/>
        <v>0</v>
      </c>
      <c r="Y1561">
        <f t="shared" si="293"/>
        <v>0</v>
      </c>
      <c r="Z1561">
        <f t="shared" si="294"/>
        <v>0</v>
      </c>
      <c r="AG1561" t="str">
        <f t="shared" si="295"/>
        <v/>
      </c>
      <c r="AI1561" t="str">
        <f t="shared" si="296"/>
        <v/>
      </c>
      <c r="AJ1561" t="str">
        <f t="shared" si="297"/>
        <v/>
      </c>
      <c r="AK1561" t="str">
        <f t="shared" si="298"/>
        <v>ORD26001879</v>
      </c>
      <c r="AL1561">
        <f>IF(E1561&lt;&gt;"CAPTURE","",COUNTIF(Orders!$H:$H,AK1561))</f>
        <v>1</v>
      </c>
      <c r="AP1561" t="str">
        <f t="shared" si="299"/>
        <v>Matched to Order</v>
      </c>
      <c r="AQ1561">
        <f>IF(COUNTIF($A$2:A1561,A1561)=1,1,0)</f>
        <v>1</v>
      </c>
    </row>
    <row r="1562" spans="1:43" x14ac:dyDescent="0.3">
      <c r="A1562" t="s">
        <v>13647</v>
      </c>
      <c r="C1562" t="s">
        <v>3806</v>
      </c>
      <c r="D1562" s="1">
        <v>46274</v>
      </c>
      <c r="E1562" t="s">
        <v>11819</v>
      </c>
      <c r="F1562" t="s">
        <v>17</v>
      </c>
      <c r="G1562">
        <v>1348</v>
      </c>
      <c r="H1562">
        <v>24.26</v>
      </c>
      <c r="I1562">
        <v>4.37</v>
      </c>
      <c r="J1562">
        <v>1319.37</v>
      </c>
      <c r="K1562" s="1">
        <v>46276</v>
      </c>
      <c r="L1562" t="s">
        <v>13572</v>
      </c>
      <c r="M1562">
        <f t="shared" si="288"/>
        <v>1</v>
      </c>
      <c r="N1562">
        <f>COUNTIF(Orders!$A:$A,C1562)</f>
        <v>1</v>
      </c>
      <c r="P1562">
        <f>COUNTIF(Orders!$H:$H,UPPER(SUBSTITUTE(TRIM(C1562),"-","")))</f>
        <v>1</v>
      </c>
      <c r="R1562" t="str">
        <f t="shared" si="289"/>
        <v>Matched Order Reference</v>
      </c>
      <c r="S1562">
        <f t="shared" si="290"/>
        <v>1</v>
      </c>
      <c r="V1562" cm="1">
        <f t="array" ref="V1562">IF(E1562&lt;&gt;"CAPTURE",0,SUMPRODUCT((MDR_Rates!$A$2:$A$10=F1562)*(G1562&gt;MDR_Rates!$B$2:$B$10)*((MDR_Rates!$C$2:$C$10="")+(G1562&lt;=MDR_Rates!$C$2:$C$10))*MDR_Rates!$D$2:$D$10))</f>
        <v>1.8</v>
      </c>
      <c r="W1562">
        <f t="shared" si="291"/>
        <v>24.26</v>
      </c>
      <c r="X1562">
        <f t="shared" si="292"/>
        <v>4.37</v>
      </c>
      <c r="Y1562">
        <f t="shared" si="293"/>
        <v>0</v>
      </c>
      <c r="Z1562">
        <f t="shared" si="294"/>
        <v>0</v>
      </c>
      <c r="AG1562" t="str">
        <f t="shared" si="295"/>
        <v/>
      </c>
      <c r="AI1562" t="str">
        <f t="shared" si="296"/>
        <v/>
      </c>
      <c r="AJ1562" t="str">
        <f t="shared" si="297"/>
        <v/>
      </c>
      <c r="AK1562" t="str">
        <f t="shared" si="298"/>
        <v>ORD26001903</v>
      </c>
      <c r="AL1562">
        <f>IF(E1562&lt;&gt;"CAPTURE","",COUNTIF(Orders!$H:$H,AK1562))</f>
        <v>1</v>
      </c>
      <c r="AP1562" t="str">
        <f t="shared" si="299"/>
        <v>Matched to Order</v>
      </c>
      <c r="AQ1562">
        <f>IF(COUNTIF($A$2:A1562,A1562)=1,1,0)</f>
        <v>1</v>
      </c>
    </row>
    <row r="1563" spans="1:43" x14ac:dyDescent="0.3">
      <c r="A1563" t="s">
        <v>13648</v>
      </c>
      <c r="C1563" t="s">
        <v>3852</v>
      </c>
      <c r="D1563" s="1">
        <v>46274</v>
      </c>
      <c r="E1563" t="s">
        <v>11819</v>
      </c>
      <c r="F1563" t="s">
        <v>9</v>
      </c>
      <c r="G1563">
        <v>1299</v>
      </c>
      <c r="H1563">
        <v>0</v>
      </c>
      <c r="I1563">
        <v>0</v>
      </c>
      <c r="J1563">
        <v>1299</v>
      </c>
      <c r="K1563" s="1">
        <v>46276</v>
      </c>
      <c r="L1563" t="s">
        <v>13572</v>
      </c>
      <c r="M1563">
        <f t="shared" si="288"/>
        <v>1</v>
      </c>
      <c r="N1563">
        <f>COUNTIF(Orders!$A:$A,C1563)</f>
        <v>1</v>
      </c>
      <c r="P1563">
        <f>COUNTIF(Orders!$H:$H,UPPER(SUBSTITUTE(TRIM(C1563),"-","")))</f>
        <v>1</v>
      </c>
      <c r="R1563" t="str">
        <f t="shared" si="289"/>
        <v>Matched Order Reference</v>
      </c>
      <c r="S1563">
        <f t="shared" si="290"/>
        <v>1</v>
      </c>
      <c r="V1563" cm="1">
        <f t="array" ref="V1563">IF(E1563&lt;&gt;"CAPTURE",0,SUMPRODUCT((MDR_Rates!$A$2:$A$10=F1563)*(G1563&gt;MDR_Rates!$B$2:$B$10)*((MDR_Rates!$C$2:$C$10="")+(G1563&lt;=MDR_Rates!$C$2:$C$10))*MDR_Rates!$D$2:$D$10))</f>
        <v>0</v>
      </c>
      <c r="W1563">
        <f t="shared" si="291"/>
        <v>0</v>
      </c>
      <c r="X1563">
        <f t="shared" si="292"/>
        <v>0</v>
      </c>
      <c r="Y1563">
        <f t="shared" si="293"/>
        <v>0</v>
      </c>
      <c r="Z1563">
        <f t="shared" si="294"/>
        <v>0</v>
      </c>
      <c r="AG1563" t="str">
        <f t="shared" si="295"/>
        <v/>
      </c>
      <c r="AI1563" t="str">
        <f t="shared" si="296"/>
        <v/>
      </c>
      <c r="AJ1563" t="str">
        <f t="shared" si="297"/>
        <v/>
      </c>
      <c r="AK1563" t="str">
        <f t="shared" si="298"/>
        <v>ORD26001926</v>
      </c>
      <c r="AL1563">
        <f>IF(E1563&lt;&gt;"CAPTURE","",COUNTIF(Orders!$H:$H,AK1563))</f>
        <v>1</v>
      </c>
      <c r="AP1563" t="str">
        <f t="shared" si="299"/>
        <v>Matched to Order</v>
      </c>
      <c r="AQ1563">
        <f>IF(COUNTIF($A$2:A1563,A1563)=1,1,0)</f>
        <v>1</v>
      </c>
    </row>
    <row r="1564" spans="1:43" x14ac:dyDescent="0.3">
      <c r="A1564" t="s">
        <v>13649</v>
      </c>
      <c r="C1564" t="s">
        <v>13650</v>
      </c>
      <c r="D1564" s="1">
        <v>46274</v>
      </c>
      <c r="E1564" t="s">
        <v>11819</v>
      </c>
      <c r="F1564" t="s">
        <v>9</v>
      </c>
      <c r="G1564">
        <v>5498</v>
      </c>
      <c r="H1564">
        <v>16.489999999999998</v>
      </c>
      <c r="I1564">
        <v>2.97</v>
      </c>
      <c r="J1564">
        <v>5478.54</v>
      </c>
      <c r="K1564" s="1">
        <v>46276</v>
      </c>
      <c r="L1564" t="s">
        <v>13572</v>
      </c>
      <c r="M1564">
        <f t="shared" si="288"/>
        <v>1</v>
      </c>
      <c r="N1564">
        <f>COUNTIF(Orders!$A:$A,C1564)</f>
        <v>0</v>
      </c>
      <c r="P1564">
        <f>COUNTIF(Orders!$H:$H,UPPER(SUBSTITUTE(TRIM(C1564),"-","")))</f>
        <v>1</v>
      </c>
      <c r="R1564" t="str">
        <f t="shared" si="289"/>
        <v>Matched Order Reference</v>
      </c>
      <c r="S1564">
        <f t="shared" si="290"/>
        <v>1</v>
      </c>
      <c r="V1564" cm="1">
        <f t="array" ref="V1564">IF(E1564&lt;&gt;"CAPTURE",0,SUMPRODUCT((MDR_Rates!$A$2:$A$10=F1564)*(G1564&gt;MDR_Rates!$B$2:$B$10)*((MDR_Rates!$C$2:$C$10="")+(G1564&lt;=MDR_Rates!$C$2:$C$10))*MDR_Rates!$D$2:$D$10))</f>
        <v>0.3</v>
      </c>
      <c r="W1564">
        <f t="shared" si="291"/>
        <v>16.489999999999998</v>
      </c>
      <c r="X1564">
        <f t="shared" si="292"/>
        <v>2.97</v>
      </c>
      <c r="Y1564">
        <f t="shared" si="293"/>
        <v>0</v>
      </c>
      <c r="Z1564">
        <f t="shared" si="294"/>
        <v>0</v>
      </c>
      <c r="AG1564" t="str">
        <f t="shared" si="295"/>
        <v/>
      </c>
      <c r="AI1564" t="str">
        <f t="shared" si="296"/>
        <v/>
      </c>
      <c r="AJ1564" t="str">
        <f t="shared" si="297"/>
        <v/>
      </c>
      <c r="AK1564" t="str">
        <f t="shared" si="298"/>
        <v>ORD26001932</v>
      </c>
      <c r="AL1564">
        <f>IF(E1564&lt;&gt;"CAPTURE","",COUNTIF(Orders!$H:$H,AK1564))</f>
        <v>1</v>
      </c>
      <c r="AP1564" t="str">
        <f t="shared" si="299"/>
        <v>Matched to Order</v>
      </c>
      <c r="AQ1564">
        <f>IF(COUNTIF($A$2:A1564,A1564)=1,1,0)</f>
        <v>1</v>
      </c>
    </row>
    <row r="1565" spans="1:43" x14ac:dyDescent="0.3">
      <c r="A1565" t="s">
        <v>13651</v>
      </c>
      <c r="C1565" t="s">
        <v>3870</v>
      </c>
      <c r="D1565" s="1">
        <v>46274</v>
      </c>
      <c r="E1565" t="s">
        <v>11819</v>
      </c>
      <c r="F1565" t="s">
        <v>9</v>
      </c>
      <c r="G1565">
        <v>998</v>
      </c>
      <c r="H1565">
        <v>0</v>
      </c>
      <c r="I1565">
        <v>0</v>
      </c>
      <c r="J1565">
        <v>998</v>
      </c>
      <c r="K1565" s="1">
        <v>46276</v>
      </c>
      <c r="L1565" t="s">
        <v>13572</v>
      </c>
      <c r="M1565">
        <f t="shared" si="288"/>
        <v>1</v>
      </c>
      <c r="N1565">
        <f>COUNTIF(Orders!$A:$A,C1565)</f>
        <v>1</v>
      </c>
      <c r="P1565">
        <f>COUNTIF(Orders!$H:$H,UPPER(SUBSTITUTE(TRIM(C1565),"-","")))</f>
        <v>1</v>
      </c>
      <c r="R1565" t="str">
        <f t="shared" si="289"/>
        <v>Matched Order Reference</v>
      </c>
      <c r="S1565">
        <f t="shared" si="290"/>
        <v>1</v>
      </c>
      <c r="V1565" cm="1">
        <f t="array" ref="V1565">IF(E1565&lt;&gt;"CAPTURE",0,SUMPRODUCT((MDR_Rates!$A$2:$A$10=F1565)*(G1565&gt;MDR_Rates!$B$2:$B$10)*((MDR_Rates!$C$2:$C$10="")+(G1565&lt;=MDR_Rates!$C$2:$C$10))*MDR_Rates!$D$2:$D$10))</f>
        <v>0</v>
      </c>
      <c r="W1565">
        <f t="shared" si="291"/>
        <v>0</v>
      </c>
      <c r="X1565">
        <f t="shared" si="292"/>
        <v>0</v>
      </c>
      <c r="Y1565">
        <f t="shared" si="293"/>
        <v>0</v>
      </c>
      <c r="Z1565">
        <f t="shared" si="294"/>
        <v>0</v>
      </c>
      <c r="AG1565" t="str">
        <f t="shared" si="295"/>
        <v/>
      </c>
      <c r="AI1565" t="str">
        <f t="shared" si="296"/>
        <v/>
      </c>
      <c r="AJ1565" t="str">
        <f t="shared" si="297"/>
        <v/>
      </c>
      <c r="AK1565" t="str">
        <f t="shared" si="298"/>
        <v>ORD26001936</v>
      </c>
      <c r="AL1565">
        <f>IF(E1565&lt;&gt;"CAPTURE","",COUNTIF(Orders!$H:$H,AK1565))</f>
        <v>1</v>
      </c>
      <c r="AP1565" t="str">
        <f t="shared" si="299"/>
        <v>Matched to Order</v>
      </c>
      <c r="AQ1565">
        <f>IF(COUNTIF($A$2:A1565,A1565)=1,1,0)</f>
        <v>1</v>
      </c>
    </row>
    <row r="1566" spans="1:43" x14ac:dyDescent="0.3">
      <c r="A1566" t="s">
        <v>13652</v>
      </c>
      <c r="C1566" t="s">
        <v>13653</v>
      </c>
      <c r="D1566" s="1">
        <v>46274</v>
      </c>
      <c r="E1566" t="s">
        <v>11819</v>
      </c>
      <c r="F1566" t="s">
        <v>17</v>
      </c>
      <c r="G1566">
        <v>1148</v>
      </c>
      <c r="H1566">
        <v>20.66</v>
      </c>
      <c r="I1566">
        <v>3.72</v>
      </c>
      <c r="J1566">
        <v>1123.6199999999999</v>
      </c>
      <c r="K1566" s="1">
        <v>46276</v>
      </c>
      <c r="L1566" t="s">
        <v>13572</v>
      </c>
      <c r="M1566">
        <f t="shared" si="288"/>
        <v>1</v>
      </c>
      <c r="N1566">
        <f>COUNTIF(Orders!$A:$A,C1566)</f>
        <v>0</v>
      </c>
      <c r="P1566">
        <f>COUNTIF(Orders!$H:$H,UPPER(SUBSTITUTE(TRIM(C1566),"-","")))</f>
        <v>1</v>
      </c>
      <c r="R1566" t="str">
        <f t="shared" si="289"/>
        <v>Matched Order Reference</v>
      </c>
      <c r="S1566">
        <f t="shared" si="290"/>
        <v>1</v>
      </c>
      <c r="V1566" cm="1">
        <f t="array" ref="V1566">IF(E1566&lt;&gt;"CAPTURE",0,SUMPRODUCT((MDR_Rates!$A$2:$A$10=F1566)*(G1566&gt;MDR_Rates!$B$2:$B$10)*((MDR_Rates!$C$2:$C$10="")+(G1566&lt;=MDR_Rates!$C$2:$C$10))*MDR_Rates!$D$2:$D$10))</f>
        <v>1.8</v>
      </c>
      <c r="W1566">
        <f t="shared" si="291"/>
        <v>20.66</v>
      </c>
      <c r="X1566">
        <f t="shared" si="292"/>
        <v>3.72</v>
      </c>
      <c r="Y1566">
        <f t="shared" si="293"/>
        <v>0</v>
      </c>
      <c r="Z1566">
        <f t="shared" si="294"/>
        <v>0</v>
      </c>
      <c r="AG1566" t="str">
        <f t="shared" si="295"/>
        <v/>
      </c>
      <c r="AI1566" t="str">
        <f t="shared" si="296"/>
        <v/>
      </c>
      <c r="AJ1566" t="str">
        <f t="shared" si="297"/>
        <v/>
      </c>
      <c r="AK1566" t="str">
        <f t="shared" si="298"/>
        <v>ORD26002004</v>
      </c>
      <c r="AL1566">
        <f>IF(E1566&lt;&gt;"CAPTURE","",COUNTIF(Orders!$H:$H,AK1566))</f>
        <v>1</v>
      </c>
      <c r="AP1566" t="str">
        <f t="shared" si="299"/>
        <v>Matched to Order</v>
      </c>
      <c r="AQ1566">
        <f>IF(COUNTIF($A$2:A1566,A1566)=1,1,0)</f>
        <v>1</v>
      </c>
    </row>
    <row r="1567" spans="1:43" x14ac:dyDescent="0.3">
      <c r="A1567" t="s">
        <v>13654</v>
      </c>
      <c r="C1567" t="s">
        <v>4063</v>
      </c>
      <c r="D1567" s="1">
        <v>46274</v>
      </c>
      <c r="E1567" t="s">
        <v>11819</v>
      </c>
      <c r="F1567" t="s">
        <v>17</v>
      </c>
      <c r="G1567">
        <v>3798</v>
      </c>
      <c r="H1567">
        <v>60.77</v>
      </c>
      <c r="I1567">
        <v>10.94</v>
      </c>
      <c r="J1567">
        <v>3726.29</v>
      </c>
      <c r="K1567" s="1">
        <v>46276</v>
      </c>
      <c r="L1567" t="s">
        <v>13572</v>
      </c>
      <c r="M1567">
        <f t="shared" si="288"/>
        <v>1</v>
      </c>
      <c r="N1567">
        <f>COUNTIF(Orders!$A:$A,C1567)</f>
        <v>1</v>
      </c>
      <c r="P1567">
        <f>COUNTIF(Orders!$H:$H,UPPER(SUBSTITUTE(TRIM(C1567),"-","")))</f>
        <v>1</v>
      </c>
      <c r="R1567" t="str">
        <f t="shared" si="289"/>
        <v>Matched Order Reference</v>
      </c>
      <c r="S1567">
        <f t="shared" si="290"/>
        <v>1</v>
      </c>
      <c r="V1567" cm="1">
        <f t="array" ref="V1567">IF(E1567&lt;&gt;"CAPTURE",0,SUMPRODUCT((MDR_Rates!$A$2:$A$10=F1567)*(G1567&gt;MDR_Rates!$B$2:$B$10)*((MDR_Rates!$C$2:$C$10="")+(G1567&lt;=MDR_Rates!$C$2:$C$10))*MDR_Rates!$D$2:$D$10))</f>
        <v>1.6</v>
      </c>
      <c r="W1567">
        <f t="shared" si="291"/>
        <v>60.77</v>
      </c>
      <c r="X1567">
        <f t="shared" si="292"/>
        <v>10.94</v>
      </c>
      <c r="Y1567">
        <f t="shared" si="293"/>
        <v>0</v>
      </c>
      <c r="Z1567">
        <f t="shared" si="294"/>
        <v>0</v>
      </c>
      <c r="AG1567" t="str">
        <f t="shared" si="295"/>
        <v/>
      </c>
      <c r="AI1567" t="str">
        <f t="shared" si="296"/>
        <v/>
      </c>
      <c r="AJ1567" t="str">
        <f t="shared" si="297"/>
        <v/>
      </c>
      <c r="AK1567" t="str">
        <f t="shared" si="298"/>
        <v>ORD26002034</v>
      </c>
      <c r="AL1567">
        <f>IF(E1567&lt;&gt;"CAPTURE","",COUNTIF(Orders!$H:$H,AK1567))</f>
        <v>1</v>
      </c>
      <c r="AP1567" t="str">
        <f t="shared" si="299"/>
        <v>Matched to Order</v>
      </c>
      <c r="AQ1567">
        <f>IF(COUNTIF($A$2:A1567,A1567)=1,1,0)</f>
        <v>1</v>
      </c>
    </row>
    <row r="1568" spans="1:43" x14ac:dyDescent="0.3">
      <c r="A1568" t="s">
        <v>13655</v>
      </c>
      <c r="C1568" t="s">
        <v>4091</v>
      </c>
      <c r="D1568" s="1">
        <v>46274</v>
      </c>
      <c r="E1568" t="s">
        <v>11819</v>
      </c>
      <c r="F1568" t="s">
        <v>9</v>
      </c>
      <c r="G1568">
        <v>599</v>
      </c>
      <c r="H1568">
        <v>0</v>
      </c>
      <c r="I1568">
        <v>0</v>
      </c>
      <c r="J1568">
        <v>599</v>
      </c>
      <c r="K1568" s="1">
        <v>46276</v>
      </c>
      <c r="L1568" t="s">
        <v>13572</v>
      </c>
      <c r="M1568">
        <f t="shared" si="288"/>
        <v>1</v>
      </c>
      <c r="N1568">
        <f>COUNTIF(Orders!$A:$A,C1568)</f>
        <v>1</v>
      </c>
      <c r="P1568">
        <f>COUNTIF(Orders!$H:$H,UPPER(SUBSTITUTE(TRIM(C1568),"-","")))</f>
        <v>1</v>
      </c>
      <c r="R1568" t="str">
        <f t="shared" si="289"/>
        <v>Matched Order Reference</v>
      </c>
      <c r="S1568">
        <f t="shared" si="290"/>
        <v>1</v>
      </c>
      <c r="V1568" cm="1">
        <f t="array" ref="V1568">IF(E1568&lt;&gt;"CAPTURE",0,SUMPRODUCT((MDR_Rates!$A$2:$A$10=F1568)*(G1568&gt;MDR_Rates!$B$2:$B$10)*((MDR_Rates!$C$2:$C$10="")+(G1568&lt;=MDR_Rates!$C$2:$C$10))*MDR_Rates!$D$2:$D$10))</f>
        <v>0</v>
      </c>
      <c r="W1568">
        <f t="shared" si="291"/>
        <v>0</v>
      </c>
      <c r="X1568">
        <f t="shared" si="292"/>
        <v>0</v>
      </c>
      <c r="Y1568">
        <f t="shared" si="293"/>
        <v>0</v>
      </c>
      <c r="Z1568">
        <f t="shared" si="294"/>
        <v>0</v>
      </c>
      <c r="AG1568" t="str">
        <f t="shared" si="295"/>
        <v/>
      </c>
      <c r="AI1568" t="str">
        <f t="shared" si="296"/>
        <v/>
      </c>
      <c r="AJ1568" t="str">
        <f t="shared" si="297"/>
        <v/>
      </c>
      <c r="AK1568" t="str">
        <f t="shared" si="298"/>
        <v>ORD26002048</v>
      </c>
      <c r="AL1568">
        <f>IF(E1568&lt;&gt;"CAPTURE","",COUNTIF(Orders!$H:$H,AK1568))</f>
        <v>1</v>
      </c>
      <c r="AP1568" t="str">
        <f t="shared" si="299"/>
        <v>Matched to Order</v>
      </c>
      <c r="AQ1568">
        <f>IF(COUNTIF($A$2:A1568,A1568)=1,1,0)</f>
        <v>1</v>
      </c>
    </row>
    <row r="1569" spans="1:43" x14ac:dyDescent="0.3">
      <c r="A1569" t="s">
        <v>13656</v>
      </c>
      <c r="C1569" t="s">
        <v>4103</v>
      </c>
      <c r="D1569" s="1">
        <v>46274</v>
      </c>
      <c r="E1569" t="s">
        <v>11819</v>
      </c>
      <c r="F1569" t="s">
        <v>9</v>
      </c>
      <c r="G1569">
        <v>1848</v>
      </c>
      <c r="H1569">
        <v>0</v>
      </c>
      <c r="I1569">
        <v>0</v>
      </c>
      <c r="J1569">
        <v>1848</v>
      </c>
      <c r="K1569" s="1">
        <v>46276</v>
      </c>
      <c r="L1569" t="s">
        <v>13572</v>
      </c>
      <c r="M1569">
        <f t="shared" si="288"/>
        <v>1</v>
      </c>
      <c r="N1569">
        <f>COUNTIF(Orders!$A:$A,C1569)</f>
        <v>1</v>
      </c>
      <c r="P1569">
        <f>COUNTIF(Orders!$H:$H,UPPER(SUBSTITUTE(TRIM(C1569),"-","")))</f>
        <v>1</v>
      </c>
      <c r="R1569" t="str">
        <f t="shared" si="289"/>
        <v>Matched Order Reference</v>
      </c>
      <c r="S1569">
        <f t="shared" si="290"/>
        <v>1</v>
      </c>
      <c r="V1569" cm="1">
        <f t="array" ref="V1569">IF(E1569&lt;&gt;"CAPTURE",0,SUMPRODUCT((MDR_Rates!$A$2:$A$10=F1569)*(G1569&gt;MDR_Rates!$B$2:$B$10)*((MDR_Rates!$C$2:$C$10="")+(G1569&lt;=MDR_Rates!$C$2:$C$10))*MDR_Rates!$D$2:$D$10))</f>
        <v>0</v>
      </c>
      <c r="W1569">
        <f t="shared" si="291"/>
        <v>0</v>
      </c>
      <c r="X1569">
        <f t="shared" si="292"/>
        <v>0</v>
      </c>
      <c r="Y1569">
        <f t="shared" si="293"/>
        <v>0</v>
      </c>
      <c r="Z1569">
        <f t="shared" si="294"/>
        <v>0</v>
      </c>
      <c r="AG1569" t="str">
        <f t="shared" si="295"/>
        <v/>
      </c>
      <c r="AI1569" t="str">
        <f t="shared" si="296"/>
        <v/>
      </c>
      <c r="AJ1569" t="str">
        <f t="shared" si="297"/>
        <v/>
      </c>
      <c r="AK1569" t="str">
        <f t="shared" si="298"/>
        <v>ORD26002054</v>
      </c>
      <c r="AL1569">
        <f>IF(E1569&lt;&gt;"CAPTURE","",COUNTIF(Orders!$H:$H,AK1569))</f>
        <v>1</v>
      </c>
      <c r="AP1569" t="str">
        <f t="shared" si="299"/>
        <v>Matched to Order</v>
      </c>
      <c r="AQ1569">
        <f>IF(COUNTIF($A$2:A1569,A1569)=1,1,0)</f>
        <v>1</v>
      </c>
    </row>
    <row r="1570" spans="1:43" x14ac:dyDescent="0.3">
      <c r="A1570" t="s">
        <v>13657</v>
      </c>
      <c r="C1570" t="s">
        <v>4238</v>
      </c>
      <c r="D1570" s="1">
        <v>46274</v>
      </c>
      <c r="E1570" t="s">
        <v>11819</v>
      </c>
      <c r="F1570" t="s">
        <v>9</v>
      </c>
      <c r="G1570">
        <v>1499</v>
      </c>
      <c r="H1570">
        <v>0</v>
      </c>
      <c r="I1570">
        <v>0</v>
      </c>
      <c r="J1570">
        <v>1499</v>
      </c>
      <c r="K1570" s="1">
        <v>46276</v>
      </c>
      <c r="L1570" t="s">
        <v>13572</v>
      </c>
      <c r="M1570">
        <f t="shared" si="288"/>
        <v>1</v>
      </c>
      <c r="N1570">
        <f>COUNTIF(Orders!$A:$A,C1570)</f>
        <v>1</v>
      </c>
      <c r="P1570">
        <f>COUNTIF(Orders!$H:$H,UPPER(SUBSTITUTE(TRIM(C1570),"-","")))</f>
        <v>1</v>
      </c>
      <c r="R1570" t="str">
        <f t="shared" si="289"/>
        <v>Matched Order Reference</v>
      </c>
      <c r="S1570">
        <f t="shared" si="290"/>
        <v>1</v>
      </c>
      <c r="V1570" cm="1">
        <f t="array" ref="V1570">IF(E1570&lt;&gt;"CAPTURE",0,SUMPRODUCT((MDR_Rates!$A$2:$A$10=F1570)*(G1570&gt;MDR_Rates!$B$2:$B$10)*((MDR_Rates!$C$2:$C$10="")+(G1570&lt;=MDR_Rates!$C$2:$C$10))*MDR_Rates!$D$2:$D$10))</f>
        <v>0</v>
      </c>
      <c r="W1570">
        <f t="shared" si="291"/>
        <v>0</v>
      </c>
      <c r="X1570">
        <f t="shared" si="292"/>
        <v>0</v>
      </c>
      <c r="Y1570">
        <f t="shared" si="293"/>
        <v>0</v>
      </c>
      <c r="Z1570">
        <f t="shared" si="294"/>
        <v>0</v>
      </c>
      <c r="AG1570" t="str">
        <f t="shared" si="295"/>
        <v/>
      </c>
      <c r="AI1570" t="str">
        <f t="shared" si="296"/>
        <v/>
      </c>
      <c r="AJ1570" t="str">
        <f t="shared" si="297"/>
        <v/>
      </c>
      <c r="AK1570" t="str">
        <f t="shared" si="298"/>
        <v>ORD26002123</v>
      </c>
      <c r="AL1570">
        <f>IF(E1570&lt;&gt;"CAPTURE","",COUNTIF(Orders!$H:$H,AK1570))</f>
        <v>1</v>
      </c>
      <c r="AP1570" t="str">
        <f t="shared" si="299"/>
        <v>Matched to Order</v>
      </c>
      <c r="AQ1570">
        <f>IF(COUNTIF($A$2:A1570,A1570)=1,1,0)</f>
        <v>1</v>
      </c>
    </row>
    <row r="1571" spans="1:43" x14ac:dyDescent="0.3">
      <c r="A1571" t="s">
        <v>13658</v>
      </c>
      <c r="C1571" t="s">
        <v>4371</v>
      </c>
      <c r="D1571" s="1">
        <v>46274</v>
      </c>
      <c r="E1571" t="s">
        <v>11819</v>
      </c>
      <c r="F1571" t="s">
        <v>44</v>
      </c>
      <c r="G1571">
        <v>2999</v>
      </c>
      <c r="H1571">
        <v>50.98</v>
      </c>
      <c r="I1571">
        <v>9.18</v>
      </c>
      <c r="J1571">
        <v>2938.84</v>
      </c>
      <c r="K1571" s="1">
        <v>46276</v>
      </c>
      <c r="L1571" t="s">
        <v>13572</v>
      </c>
      <c r="M1571">
        <f t="shared" si="288"/>
        <v>1</v>
      </c>
      <c r="N1571">
        <f>COUNTIF(Orders!$A:$A,C1571)</f>
        <v>1</v>
      </c>
      <c r="P1571">
        <f>COUNTIF(Orders!$H:$H,UPPER(SUBSTITUTE(TRIM(C1571),"-","")))</f>
        <v>1</v>
      </c>
      <c r="R1571" t="str">
        <f t="shared" si="289"/>
        <v>Matched Order Reference</v>
      </c>
      <c r="S1571">
        <f t="shared" si="290"/>
        <v>1</v>
      </c>
      <c r="V1571" cm="1">
        <f t="array" ref="V1571">IF(E1571&lt;&gt;"CAPTURE",0,SUMPRODUCT((MDR_Rates!$A$2:$A$10=F1571)*(G1571&gt;MDR_Rates!$B$2:$B$10)*((MDR_Rates!$C$2:$C$10="")+(G1571&lt;=MDR_Rates!$C$2:$C$10))*MDR_Rates!$D$2:$D$10))</f>
        <v>1.7</v>
      </c>
      <c r="W1571">
        <f t="shared" si="291"/>
        <v>50.98</v>
      </c>
      <c r="X1571">
        <f t="shared" si="292"/>
        <v>9.18</v>
      </c>
      <c r="Y1571">
        <f t="shared" si="293"/>
        <v>0</v>
      </c>
      <c r="Z1571">
        <f t="shared" si="294"/>
        <v>0</v>
      </c>
      <c r="AG1571" t="str">
        <f t="shared" si="295"/>
        <v/>
      </c>
      <c r="AI1571" t="str">
        <f t="shared" si="296"/>
        <v/>
      </c>
      <c r="AJ1571" t="str">
        <f t="shared" si="297"/>
        <v/>
      </c>
      <c r="AK1571" t="str">
        <f t="shared" si="298"/>
        <v>ORD26002190</v>
      </c>
      <c r="AL1571">
        <f>IF(E1571&lt;&gt;"CAPTURE","",COUNTIF(Orders!$H:$H,AK1571))</f>
        <v>1</v>
      </c>
      <c r="AP1571" t="str">
        <f t="shared" si="299"/>
        <v>Matched to Order</v>
      </c>
      <c r="AQ1571">
        <f>IF(COUNTIF($A$2:A1571,A1571)=1,1,0)</f>
        <v>1</v>
      </c>
    </row>
    <row r="1572" spans="1:43" x14ac:dyDescent="0.3">
      <c r="A1572" t="s">
        <v>13659</v>
      </c>
      <c r="C1572" t="s">
        <v>4375</v>
      </c>
      <c r="D1572" s="1">
        <v>46274</v>
      </c>
      <c r="E1572" t="s">
        <v>11819</v>
      </c>
      <c r="F1572" t="s">
        <v>9</v>
      </c>
      <c r="G1572">
        <v>999</v>
      </c>
      <c r="H1572">
        <v>0</v>
      </c>
      <c r="I1572">
        <v>0</v>
      </c>
      <c r="J1572">
        <v>999</v>
      </c>
      <c r="K1572" s="1">
        <v>46276</v>
      </c>
      <c r="L1572" t="s">
        <v>13572</v>
      </c>
      <c r="M1572">
        <f t="shared" si="288"/>
        <v>1</v>
      </c>
      <c r="N1572">
        <f>COUNTIF(Orders!$A:$A,C1572)</f>
        <v>1</v>
      </c>
      <c r="P1572">
        <f>COUNTIF(Orders!$H:$H,UPPER(SUBSTITUTE(TRIM(C1572),"-","")))</f>
        <v>1</v>
      </c>
      <c r="R1572" t="str">
        <f t="shared" si="289"/>
        <v>Matched Order Reference</v>
      </c>
      <c r="S1572">
        <f t="shared" si="290"/>
        <v>1</v>
      </c>
      <c r="V1572" cm="1">
        <f t="array" ref="V1572">IF(E1572&lt;&gt;"CAPTURE",0,SUMPRODUCT((MDR_Rates!$A$2:$A$10=F1572)*(G1572&gt;MDR_Rates!$B$2:$B$10)*((MDR_Rates!$C$2:$C$10="")+(G1572&lt;=MDR_Rates!$C$2:$C$10))*MDR_Rates!$D$2:$D$10))</f>
        <v>0</v>
      </c>
      <c r="W1572">
        <f t="shared" si="291"/>
        <v>0</v>
      </c>
      <c r="X1572">
        <f t="shared" si="292"/>
        <v>0</v>
      </c>
      <c r="Y1572">
        <f t="shared" si="293"/>
        <v>0</v>
      </c>
      <c r="Z1572">
        <f t="shared" si="294"/>
        <v>0</v>
      </c>
      <c r="AG1572" t="str">
        <f t="shared" si="295"/>
        <v/>
      </c>
      <c r="AI1572" t="str">
        <f t="shared" si="296"/>
        <v/>
      </c>
      <c r="AJ1572" t="str">
        <f t="shared" si="297"/>
        <v/>
      </c>
      <c r="AK1572" t="str">
        <f t="shared" si="298"/>
        <v>ORD26002192</v>
      </c>
      <c r="AL1572">
        <f>IF(E1572&lt;&gt;"CAPTURE","",COUNTIF(Orders!$H:$H,AK1572))</f>
        <v>1</v>
      </c>
      <c r="AP1572" t="str">
        <f t="shared" si="299"/>
        <v>Matched to Order</v>
      </c>
      <c r="AQ1572">
        <f>IF(COUNTIF($A$2:A1572,A1572)=1,1,0)</f>
        <v>1</v>
      </c>
    </row>
    <row r="1573" spans="1:43" x14ac:dyDescent="0.3">
      <c r="A1573" t="s">
        <v>13660</v>
      </c>
      <c r="C1573" t="s">
        <v>4472</v>
      </c>
      <c r="D1573" s="1">
        <v>46274</v>
      </c>
      <c r="E1573" t="s">
        <v>11819</v>
      </c>
      <c r="F1573" t="s">
        <v>33</v>
      </c>
      <c r="G1573">
        <v>10497</v>
      </c>
      <c r="H1573">
        <v>94.47</v>
      </c>
      <c r="I1573">
        <v>17</v>
      </c>
      <c r="J1573">
        <v>10385.530000000001</v>
      </c>
      <c r="K1573" s="1">
        <v>46276</v>
      </c>
      <c r="L1573" t="s">
        <v>13572</v>
      </c>
      <c r="M1573">
        <f t="shared" si="288"/>
        <v>1</v>
      </c>
      <c r="N1573">
        <f>COUNTIF(Orders!$A:$A,C1573)</f>
        <v>1</v>
      </c>
      <c r="P1573">
        <f>COUNTIF(Orders!$H:$H,UPPER(SUBSTITUTE(TRIM(C1573),"-","")))</f>
        <v>1</v>
      </c>
      <c r="R1573" t="str">
        <f t="shared" si="289"/>
        <v>Matched Order Reference</v>
      </c>
      <c r="S1573">
        <f t="shared" si="290"/>
        <v>1</v>
      </c>
      <c r="V1573" cm="1">
        <f t="array" ref="V1573">IF(E1573&lt;&gt;"CAPTURE",0,SUMPRODUCT((MDR_Rates!$A$2:$A$10=F1573)*(G1573&gt;MDR_Rates!$B$2:$B$10)*((MDR_Rates!$C$2:$C$10="")+(G1573&lt;=MDR_Rates!$C$2:$C$10))*MDR_Rates!$D$2:$D$10))</f>
        <v>0.9</v>
      </c>
      <c r="W1573">
        <f t="shared" si="291"/>
        <v>94.47</v>
      </c>
      <c r="X1573">
        <f t="shared" si="292"/>
        <v>17</v>
      </c>
      <c r="Y1573">
        <f t="shared" si="293"/>
        <v>0</v>
      </c>
      <c r="Z1573">
        <f t="shared" si="294"/>
        <v>0</v>
      </c>
      <c r="AG1573" t="str">
        <f t="shared" si="295"/>
        <v/>
      </c>
      <c r="AI1573" t="str">
        <f t="shared" si="296"/>
        <v/>
      </c>
      <c r="AJ1573" t="str">
        <f t="shared" si="297"/>
        <v/>
      </c>
      <c r="AK1573" t="str">
        <f t="shared" si="298"/>
        <v>ORD26002241</v>
      </c>
      <c r="AL1573">
        <f>IF(E1573&lt;&gt;"CAPTURE","",COUNTIF(Orders!$H:$H,AK1573))</f>
        <v>1</v>
      </c>
      <c r="AP1573" t="str">
        <f t="shared" si="299"/>
        <v>Matched to Order</v>
      </c>
      <c r="AQ1573">
        <f>IF(COUNTIF($A$2:A1573,A1573)=1,1,0)</f>
        <v>1</v>
      </c>
    </row>
    <row r="1574" spans="1:43" x14ac:dyDescent="0.3">
      <c r="A1574" t="s">
        <v>13661</v>
      </c>
      <c r="C1574" t="s">
        <v>4522</v>
      </c>
      <c r="D1574" s="1">
        <v>46274</v>
      </c>
      <c r="E1574" t="s">
        <v>11819</v>
      </c>
      <c r="F1574" t="s">
        <v>9</v>
      </c>
      <c r="G1574">
        <v>499</v>
      </c>
      <c r="H1574">
        <v>0</v>
      </c>
      <c r="I1574">
        <v>0</v>
      </c>
      <c r="J1574">
        <v>499</v>
      </c>
      <c r="K1574" s="1">
        <v>46276</v>
      </c>
      <c r="L1574" t="s">
        <v>13572</v>
      </c>
      <c r="M1574">
        <f t="shared" si="288"/>
        <v>1</v>
      </c>
      <c r="N1574">
        <f>COUNTIF(Orders!$A:$A,C1574)</f>
        <v>1</v>
      </c>
      <c r="P1574">
        <f>COUNTIF(Orders!$H:$H,UPPER(SUBSTITUTE(TRIM(C1574),"-","")))</f>
        <v>1</v>
      </c>
      <c r="R1574" t="str">
        <f t="shared" si="289"/>
        <v>Matched Order Reference</v>
      </c>
      <c r="S1574">
        <f t="shared" si="290"/>
        <v>1</v>
      </c>
      <c r="V1574" cm="1">
        <f t="array" ref="V1574">IF(E1574&lt;&gt;"CAPTURE",0,SUMPRODUCT((MDR_Rates!$A$2:$A$10=F1574)*(G1574&gt;MDR_Rates!$B$2:$B$10)*((MDR_Rates!$C$2:$C$10="")+(G1574&lt;=MDR_Rates!$C$2:$C$10))*MDR_Rates!$D$2:$D$10))</f>
        <v>0</v>
      </c>
      <c r="W1574">
        <f t="shared" si="291"/>
        <v>0</v>
      </c>
      <c r="X1574">
        <f t="shared" si="292"/>
        <v>0</v>
      </c>
      <c r="Y1574">
        <f t="shared" si="293"/>
        <v>0</v>
      </c>
      <c r="Z1574">
        <f t="shared" si="294"/>
        <v>0</v>
      </c>
      <c r="AG1574" t="str">
        <f t="shared" si="295"/>
        <v/>
      </c>
      <c r="AI1574" t="str">
        <f t="shared" si="296"/>
        <v/>
      </c>
      <c r="AJ1574" t="str">
        <f t="shared" si="297"/>
        <v/>
      </c>
      <c r="AK1574" t="str">
        <f t="shared" si="298"/>
        <v>ORD26002266</v>
      </c>
      <c r="AL1574">
        <f>IF(E1574&lt;&gt;"CAPTURE","",COUNTIF(Orders!$H:$H,AK1574))</f>
        <v>1</v>
      </c>
      <c r="AP1574" t="str">
        <f t="shared" si="299"/>
        <v>Matched to Order</v>
      </c>
      <c r="AQ1574">
        <f>IF(COUNTIF($A$2:A1574,A1574)=1,1,0)</f>
        <v>1</v>
      </c>
    </row>
    <row r="1575" spans="1:43" x14ac:dyDescent="0.3">
      <c r="A1575" t="s">
        <v>13662</v>
      </c>
      <c r="C1575" t="s">
        <v>13663</v>
      </c>
      <c r="D1575" s="1">
        <v>46274</v>
      </c>
      <c r="E1575" t="s">
        <v>11819</v>
      </c>
      <c r="F1575" t="s">
        <v>9</v>
      </c>
      <c r="G1575">
        <v>299</v>
      </c>
      <c r="H1575">
        <v>0</v>
      </c>
      <c r="I1575">
        <v>0</v>
      </c>
      <c r="J1575">
        <v>299</v>
      </c>
      <c r="K1575" s="1">
        <v>46276</v>
      </c>
      <c r="L1575" t="s">
        <v>13572</v>
      </c>
      <c r="M1575">
        <f t="shared" si="288"/>
        <v>1</v>
      </c>
      <c r="N1575">
        <f>COUNTIF(Orders!$A:$A,C1575)</f>
        <v>0</v>
      </c>
      <c r="P1575">
        <f>COUNTIF(Orders!$H:$H,UPPER(SUBSTITUTE(TRIM(C1575),"-","")))</f>
        <v>1</v>
      </c>
      <c r="R1575" t="str">
        <f t="shared" si="289"/>
        <v>Matched Order Reference</v>
      </c>
      <c r="S1575">
        <f t="shared" si="290"/>
        <v>1</v>
      </c>
      <c r="V1575" cm="1">
        <f t="array" ref="V1575">IF(E1575&lt;&gt;"CAPTURE",0,SUMPRODUCT((MDR_Rates!$A$2:$A$10=F1575)*(G1575&gt;MDR_Rates!$B$2:$B$10)*((MDR_Rates!$C$2:$C$10="")+(G1575&lt;=MDR_Rates!$C$2:$C$10))*MDR_Rates!$D$2:$D$10))</f>
        <v>0</v>
      </c>
      <c r="W1575">
        <f t="shared" si="291"/>
        <v>0</v>
      </c>
      <c r="X1575">
        <f t="shared" si="292"/>
        <v>0</v>
      </c>
      <c r="Y1575">
        <f t="shared" si="293"/>
        <v>0</v>
      </c>
      <c r="Z1575">
        <f t="shared" si="294"/>
        <v>0</v>
      </c>
      <c r="AG1575" t="str">
        <f t="shared" si="295"/>
        <v/>
      </c>
      <c r="AI1575" t="str">
        <f t="shared" si="296"/>
        <v/>
      </c>
      <c r="AJ1575" t="str">
        <f t="shared" si="297"/>
        <v/>
      </c>
      <c r="AK1575" t="str">
        <f t="shared" si="298"/>
        <v>ORD26002301</v>
      </c>
      <c r="AL1575">
        <f>IF(E1575&lt;&gt;"CAPTURE","",COUNTIF(Orders!$H:$H,AK1575))</f>
        <v>1</v>
      </c>
      <c r="AP1575" t="str">
        <f t="shared" si="299"/>
        <v>Matched to Order</v>
      </c>
      <c r="AQ1575">
        <f>IF(COUNTIF($A$2:A1575,A1575)=1,1,0)</f>
        <v>1</v>
      </c>
    </row>
    <row r="1576" spans="1:43" x14ac:dyDescent="0.3">
      <c r="A1576" t="s">
        <v>13664</v>
      </c>
      <c r="C1576" t="s">
        <v>4718</v>
      </c>
      <c r="D1576" s="1">
        <v>46274</v>
      </c>
      <c r="E1576" t="s">
        <v>11819</v>
      </c>
      <c r="F1576" t="s">
        <v>17</v>
      </c>
      <c r="G1576">
        <v>2499</v>
      </c>
      <c r="H1576">
        <v>39.979999999999997</v>
      </c>
      <c r="I1576">
        <v>7.2</v>
      </c>
      <c r="J1576">
        <v>2451.8200000000002</v>
      </c>
      <c r="K1576" s="1">
        <v>46276</v>
      </c>
      <c r="L1576" t="s">
        <v>13572</v>
      </c>
      <c r="M1576">
        <f t="shared" si="288"/>
        <v>1</v>
      </c>
      <c r="N1576">
        <f>COUNTIF(Orders!$A:$A,C1576)</f>
        <v>1</v>
      </c>
      <c r="P1576">
        <f>COUNTIF(Orders!$H:$H,UPPER(SUBSTITUTE(TRIM(C1576),"-","")))</f>
        <v>1</v>
      </c>
      <c r="R1576" t="str">
        <f t="shared" si="289"/>
        <v>Matched Order Reference</v>
      </c>
      <c r="S1576">
        <f t="shared" si="290"/>
        <v>1</v>
      </c>
      <c r="V1576" cm="1">
        <f t="array" ref="V1576">IF(E1576&lt;&gt;"CAPTURE",0,SUMPRODUCT((MDR_Rates!$A$2:$A$10=F1576)*(G1576&gt;MDR_Rates!$B$2:$B$10)*((MDR_Rates!$C$2:$C$10="")+(G1576&lt;=MDR_Rates!$C$2:$C$10))*MDR_Rates!$D$2:$D$10))</f>
        <v>1.6</v>
      </c>
      <c r="W1576">
        <f t="shared" si="291"/>
        <v>39.979999999999997</v>
      </c>
      <c r="X1576">
        <f t="shared" si="292"/>
        <v>7.2</v>
      </c>
      <c r="Y1576">
        <f t="shared" si="293"/>
        <v>0</v>
      </c>
      <c r="Z1576">
        <f t="shared" si="294"/>
        <v>0</v>
      </c>
      <c r="AG1576" t="str">
        <f t="shared" si="295"/>
        <v/>
      </c>
      <c r="AI1576" t="str">
        <f t="shared" si="296"/>
        <v/>
      </c>
      <c r="AJ1576" t="str">
        <f t="shared" si="297"/>
        <v/>
      </c>
      <c r="AK1576" t="str">
        <f t="shared" si="298"/>
        <v>ORD26002365</v>
      </c>
      <c r="AL1576">
        <f>IF(E1576&lt;&gt;"CAPTURE","",COUNTIF(Orders!$H:$H,AK1576))</f>
        <v>1</v>
      </c>
      <c r="AP1576" t="str">
        <f t="shared" si="299"/>
        <v>Matched to Order</v>
      </c>
      <c r="AQ1576">
        <f>IF(COUNTIF($A$2:A1576,A1576)=1,1,0)</f>
        <v>1</v>
      </c>
    </row>
    <row r="1577" spans="1:43" x14ac:dyDescent="0.3">
      <c r="A1577" t="s">
        <v>13665</v>
      </c>
      <c r="C1577" t="s">
        <v>4791</v>
      </c>
      <c r="D1577" s="1">
        <v>46274</v>
      </c>
      <c r="E1577" t="s">
        <v>11819</v>
      </c>
      <c r="F1577" t="s">
        <v>17</v>
      </c>
      <c r="G1577">
        <v>999</v>
      </c>
      <c r="H1577">
        <v>17.98</v>
      </c>
      <c r="I1577">
        <v>3.24</v>
      </c>
      <c r="J1577">
        <v>977.78</v>
      </c>
      <c r="K1577" s="1">
        <v>46276</v>
      </c>
      <c r="L1577" t="s">
        <v>13572</v>
      </c>
      <c r="M1577">
        <f t="shared" si="288"/>
        <v>1</v>
      </c>
      <c r="N1577">
        <f>COUNTIF(Orders!$A:$A,C1577)</f>
        <v>1</v>
      </c>
      <c r="P1577">
        <f>COUNTIF(Orders!$H:$H,UPPER(SUBSTITUTE(TRIM(C1577),"-","")))</f>
        <v>1</v>
      </c>
      <c r="R1577" t="str">
        <f t="shared" si="289"/>
        <v>Matched Order Reference</v>
      </c>
      <c r="S1577">
        <f t="shared" si="290"/>
        <v>1</v>
      </c>
      <c r="V1577" cm="1">
        <f t="array" ref="V1577">IF(E1577&lt;&gt;"CAPTURE",0,SUMPRODUCT((MDR_Rates!$A$2:$A$10=F1577)*(G1577&gt;MDR_Rates!$B$2:$B$10)*((MDR_Rates!$C$2:$C$10="")+(G1577&lt;=MDR_Rates!$C$2:$C$10))*MDR_Rates!$D$2:$D$10))</f>
        <v>1.8</v>
      </c>
      <c r="W1577">
        <f t="shared" si="291"/>
        <v>17.98</v>
      </c>
      <c r="X1577">
        <f t="shared" si="292"/>
        <v>3.24</v>
      </c>
      <c r="Y1577">
        <f t="shared" si="293"/>
        <v>0</v>
      </c>
      <c r="Z1577">
        <f t="shared" si="294"/>
        <v>0</v>
      </c>
      <c r="AG1577" t="str">
        <f t="shared" si="295"/>
        <v/>
      </c>
      <c r="AI1577" t="str">
        <f t="shared" si="296"/>
        <v/>
      </c>
      <c r="AJ1577" t="str">
        <f t="shared" si="297"/>
        <v/>
      </c>
      <c r="AK1577" t="str">
        <f t="shared" si="298"/>
        <v>ORD26002402</v>
      </c>
      <c r="AL1577">
        <f>IF(E1577&lt;&gt;"CAPTURE","",COUNTIF(Orders!$H:$H,AK1577))</f>
        <v>1</v>
      </c>
      <c r="AP1577" t="str">
        <f t="shared" si="299"/>
        <v>Matched to Order</v>
      </c>
      <c r="AQ1577">
        <f>IF(COUNTIF($A$2:A1577,A1577)=1,1,0)</f>
        <v>1</v>
      </c>
    </row>
    <row r="1578" spans="1:43" x14ac:dyDescent="0.3">
      <c r="A1578" t="s">
        <v>13666</v>
      </c>
      <c r="C1578" t="s">
        <v>4922</v>
      </c>
      <c r="D1578" s="1">
        <v>46274</v>
      </c>
      <c r="E1578" t="s">
        <v>11819</v>
      </c>
      <c r="F1578" t="s">
        <v>9</v>
      </c>
      <c r="G1578">
        <v>1098</v>
      </c>
      <c r="H1578">
        <v>0</v>
      </c>
      <c r="I1578">
        <v>0</v>
      </c>
      <c r="J1578">
        <v>1098</v>
      </c>
      <c r="K1578" s="1">
        <v>46276</v>
      </c>
      <c r="L1578" t="s">
        <v>13572</v>
      </c>
      <c r="M1578">
        <f t="shared" si="288"/>
        <v>1</v>
      </c>
      <c r="N1578">
        <f>COUNTIF(Orders!$A:$A,C1578)</f>
        <v>1</v>
      </c>
      <c r="P1578">
        <f>COUNTIF(Orders!$H:$H,UPPER(SUBSTITUTE(TRIM(C1578),"-","")))</f>
        <v>1</v>
      </c>
      <c r="R1578" t="str">
        <f t="shared" si="289"/>
        <v>Matched Order Reference</v>
      </c>
      <c r="S1578">
        <f t="shared" si="290"/>
        <v>1</v>
      </c>
      <c r="V1578" cm="1">
        <f t="array" ref="V1578">IF(E1578&lt;&gt;"CAPTURE",0,SUMPRODUCT((MDR_Rates!$A$2:$A$10=F1578)*(G1578&gt;MDR_Rates!$B$2:$B$10)*((MDR_Rates!$C$2:$C$10="")+(G1578&lt;=MDR_Rates!$C$2:$C$10))*MDR_Rates!$D$2:$D$10))</f>
        <v>0</v>
      </c>
      <c r="W1578">
        <f t="shared" si="291"/>
        <v>0</v>
      </c>
      <c r="X1578">
        <f t="shared" si="292"/>
        <v>0</v>
      </c>
      <c r="Y1578">
        <f t="shared" si="293"/>
        <v>0</v>
      </c>
      <c r="Z1578">
        <f t="shared" si="294"/>
        <v>0</v>
      </c>
      <c r="AG1578" t="str">
        <f t="shared" si="295"/>
        <v/>
      </c>
      <c r="AI1578" t="str">
        <f t="shared" si="296"/>
        <v/>
      </c>
      <c r="AJ1578" t="str">
        <f t="shared" si="297"/>
        <v/>
      </c>
      <c r="AK1578" t="str">
        <f t="shared" si="298"/>
        <v>ORD26002469</v>
      </c>
      <c r="AL1578">
        <f>IF(E1578&lt;&gt;"CAPTURE","",COUNTIF(Orders!$H:$H,AK1578))</f>
        <v>1</v>
      </c>
      <c r="AP1578" t="str">
        <f t="shared" si="299"/>
        <v>Matched to Order</v>
      </c>
      <c r="AQ1578">
        <f>IF(COUNTIF($A$2:A1578,A1578)=1,1,0)</f>
        <v>1</v>
      </c>
    </row>
    <row r="1579" spans="1:43" x14ac:dyDescent="0.3">
      <c r="A1579" t="s">
        <v>13667</v>
      </c>
      <c r="C1579" t="s">
        <v>5004</v>
      </c>
      <c r="D1579" s="1">
        <v>46274</v>
      </c>
      <c r="E1579" t="s">
        <v>11819</v>
      </c>
      <c r="F1579" t="s">
        <v>9</v>
      </c>
      <c r="G1579">
        <v>4297</v>
      </c>
      <c r="H1579">
        <v>12.89</v>
      </c>
      <c r="I1579">
        <v>2.3199999999999998</v>
      </c>
      <c r="J1579">
        <v>4281.79</v>
      </c>
      <c r="K1579" s="1">
        <v>46276</v>
      </c>
      <c r="L1579" t="s">
        <v>13572</v>
      </c>
      <c r="M1579">
        <f t="shared" si="288"/>
        <v>1</v>
      </c>
      <c r="N1579">
        <f>COUNTIF(Orders!$A:$A,C1579)</f>
        <v>1</v>
      </c>
      <c r="P1579">
        <f>COUNTIF(Orders!$H:$H,UPPER(SUBSTITUTE(TRIM(C1579),"-","")))</f>
        <v>1</v>
      </c>
      <c r="R1579" t="str">
        <f t="shared" si="289"/>
        <v>Matched Order Reference</v>
      </c>
      <c r="S1579">
        <f t="shared" si="290"/>
        <v>1</v>
      </c>
      <c r="V1579" cm="1">
        <f t="array" ref="V1579">IF(E1579&lt;&gt;"CAPTURE",0,SUMPRODUCT((MDR_Rates!$A$2:$A$10=F1579)*(G1579&gt;MDR_Rates!$B$2:$B$10)*((MDR_Rates!$C$2:$C$10="")+(G1579&lt;=MDR_Rates!$C$2:$C$10))*MDR_Rates!$D$2:$D$10))</f>
        <v>0.3</v>
      </c>
      <c r="W1579">
        <f t="shared" si="291"/>
        <v>12.89</v>
      </c>
      <c r="X1579">
        <f t="shared" si="292"/>
        <v>2.3199999999999998</v>
      </c>
      <c r="Y1579">
        <f t="shared" si="293"/>
        <v>0</v>
      </c>
      <c r="Z1579">
        <f t="shared" si="294"/>
        <v>0</v>
      </c>
      <c r="AG1579" t="str">
        <f t="shared" si="295"/>
        <v/>
      </c>
      <c r="AI1579" t="str">
        <f t="shared" si="296"/>
        <v/>
      </c>
      <c r="AJ1579" t="str">
        <f t="shared" si="297"/>
        <v/>
      </c>
      <c r="AK1579" t="str">
        <f t="shared" si="298"/>
        <v>ORD26002511</v>
      </c>
      <c r="AL1579">
        <f>IF(E1579&lt;&gt;"CAPTURE","",COUNTIF(Orders!$H:$H,AK1579))</f>
        <v>1</v>
      </c>
      <c r="AP1579" t="str">
        <f t="shared" si="299"/>
        <v>Matched to Order</v>
      </c>
      <c r="AQ1579">
        <f>IF(COUNTIF($A$2:A1579,A1579)=1,1,0)</f>
        <v>1</v>
      </c>
    </row>
    <row r="1580" spans="1:43" x14ac:dyDescent="0.3">
      <c r="A1580" t="s">
        <v>13668</v>
      </c>
      <c r="C1580" t="s">
        <v>5141</v>
      </c>
      <c r="D1580" s="1">
        <v>46274</v>
      </c>
      <c r="E1580" t="s">
        <v>11819</v>
      </c>
      <c r="F1580" t="s">
        <v>9</v>
      </c>
      <c r="G1580">
        <v>12297</v>
      </c>
      <c r="H1580">
        <v>36.89</v>
      </c>
      <c r="I1580">
        <v>6.64</v>
      </c>
      <c r="J1580">
        <v>12253.47</v>
      </c>
      <c r="K1580" s="1">
        <v>46276</v>
      </c>
      <c r="L1580" t="s">
        <v>13572</v>
      </c>
      <c r="M1580">
        <f t="shared" si="288"/>
        <v>1</v>
      </c>
      <c r="N1580">
        <f>COUNTIF(Orders!$A:$A,C1580)</f>
        <v>1</v>
      </c>
      <c r="P1580">
        <f>COUNTIF(Orders!$H:$H,UPPER(SUBSTITUTE(TRIM(C1580),"-","")))</f>
        <v>1</v>
      </c>
      <c r="R1580" t="str">
        <f t="shared" si="289"/>
        <v>Matched Order Reference</v>
      </c>
      <c r="S1580">
        <f t="shared" si="290"/>
        <v>1</v>
      </c>
      <c r="V1580" cm="1">
        <f t="array" ref="V1580">IF(E1580&lt;&gt;"CAPTURE",0,SUMPRODUCT((MDR_Rates!$A$2:$A$10=F1580)*(G1580&gt;MDR_Rates!$B$2:$B$10)*((MDR_Rates!$C$2:$C$10="")+(G1580&lt;=MDR_Rates!$C$2:$C$10))*MDR_Rates!$D$2:$D$10))</f>
        <v>0.3</v>
      </c>
      <c r="W1580">
        <f t="shared" si="291"/>
        <v>36.89</v>
      </c>
      <c r="X1580">
        <f t="shared" si="292"/>
        <v>6.64</v>
      </c>
      <c r="Y1580">
        <f t="shared" si="293"/>
        <v>0</v>
      </c>
      <c r="Z1580">
        <f t="shared" si="294"/>
        <v>0</v>
      </c>
      <c r="AG1580" t="str">
        <f t="shared" si="295"/>
        <v/>
      </c>
      <c r="AI1580" t="str">
        <f t="shared" si="296"/>
        <v/>
      </c>
      <c r="AJ1580" t="str">
        <f t="shared" si="297"/>
        <v/>
      </c>
      <c r="AK1580" t="str">
        <f t="shared" si="298"/>
        <v>ORD26002581</v>
      </c>
      <c r="AL1580">
        <f>IF(E1580&lt;&gt;"CAPTURE","",COUNTIF(Orders!$H:$H,AK1580))</f>
        <v>1</v>
      </c>
      <c r="AP1580" t="str">
        <f t="shared" si="299"/>
        <v>Matched to Order</v>
      </c>
      <c r="AQ1580">
        <f>IF(COUNTIF($A$2:A1580,A1580)=1,1,0)</f>
        <v>1</v>
      </c>
    </row>
    <row r="1581" spans="1:43" x14ac:dyDescent="0.3">
      <c r="A1581" t="s">
        <v>13669</v>
      </c>
      <c r="C1581" t="s">
        <v>5203</v>
      </c>
      <c r="D1581" s="1">
        <v>46274</v>
      </c>
      <c r="E1581" t="s">
        <v>11819</v>
      </c>
      <c r="F1581" t="s">
        <v>9</v>
      </c>
      <c r="G1581">
        <v>999</v>
      </c>
      <c r="H1581">
        <v>0</v>
      </c>
      <c r="I1581">
        <v>0</v>
      </c>
      <c r="J1581">
        <v>999</v>
      </c>
      <c r="K1581" s="1">
        <v>46276</v>
      </c>
      <c r="L1581" t="s">
        <v>13572</v>
      </c>
      <c r="M1581">
        <f t="shared" si="288"/>
        <v>1</v>
      </c>
      <c r="N1581">
        <f>COUNTIF(Orders!$A:$A,C1581)</f>
        <v>1</v>
      </c>
      <c r="P1581">
        <f>COUNTIF(Orders!$H:$H,UPPER(SUBSTITUTE(TRIM(C1581),"-","")))</f>
        <v>1</v>
      </c>
      <c r="R1581" t="str">
        <f t="shared" si="289"/>
        <v>Matched Order Reference</v>
      </c>
      <c r="S1581">
        <f t="shared" si="290"/>
        <v>1</v>
      </c>
      <c r="V1581" cm="1">
        <f t="array" ref="V1581">IF(E1581&lt;&gt;"CAPTURE",0,SUMPRODUCT((MDR_Rates!$A$2:$A$10=F1581)*(G1581&gt;MDR_Rates!$B$2:$B$10)*((MDR_Rates!$C$2:$C$10="")+(G1581&lt;=MDR_Rates!$C$2:$C$10))*MDR_Rates!$D$2:$D$10))</f>
        <v>0</v>
      </c>
      <c r="W1581">
        <f t="shared" si="291"/>
        <v>0</v>
      </c>
      <c r="X1581">
        <f t="shared" si="292"/>
        <v>0</v>
      </c>
      <c r="Y1581">
        <f t="shared" si="293"/>
        <v>0</v>
      </c>
      <c r="Z1581">
        <f t="shared" si="294"/>
        <v>0</v>
      </c>
      <c r="AG1581" t="str">
        <f t="shared" si="295"/>
        <v/>
      </c>
      <c r="AI1581" t="str">
        <f t="shared" si="296"/>
        <v/>
      </c>
      <c r="AJ1581" t="str">
        <f t="shared" si="297"/>
        <v/>
      </c>
      <c r="AK1581" t="str">
        <f t="shared" si="298"/>
        <v>ORD26002612</v>
      </c>
      <c r="AL1581">
        <f>IF(E1581&lt;&gt;"CAPTURE","",COUNTIF(Orders!$H:$H,AK1581))</f>
        <v>1</v>
      </c>
      <c r="AP1581" t="str">
        <f t="shared" si="299"/>
        <v>Matched to Order</v>
      </c>
      <c r="AQ1581">
        <f>IF(COUNTIF($A$2:A1581,A1581)=1,1,0)</f>
        <v>1</v>
      </c>
    </row>
    <row r="1582" spans="1:43" x14ac:dyDescent="0.3">
      <c r="A1582" t="s">
        <v>13670</v>
      </c>
      <c r="C1582" t="s">
        <v>5241</v>
      </c>
      <c r="D1582" s="1">
        <v>46274</v>
      </c>
      <c r="E1582" t="s">
        <v>11819</v>
      </c>
      <c r="F1582" t="s">
        <v>9</v>
      </c>
      <c r="G1582">
        <v>999</v>
      </c>
      <c r="H1582">
        <v>0</v>
      </c>
      <c r="I1582">
        <v>0</v>
      </c>
      <c r="J1582">
        <v>999</v>
      </c>
      <c r="K1582" s="1">
        <v>46276</v>
      </c>
      <c r="L1582" t="s">
        <v>13572</v>
      </c>
      <c r="M1582">
        <f t="shared" si="288"/>
        <v>1</v>
      </c>
      <c r="N1582">
        <f>COUNTIF(Orders!$A:$A,C1582)</f>
        <v>1</v>
      </c>
      <c r="P1582">
        <f>COUNTIF(Orders!$H:$H,UPPER(SUBSTITUTE(TRIM(C1582),"-","")))</f>
        <v>1</v>
      </c>
      <c r="R1582" t="str">
        <f t="shared" si="289"/>
        <v>Matched Order Reference</v>
      </c>
      <c r="S1582">
        <f t="shared" si="290"/>
        <v>1</v>
      </c>
      <c r="V1582" cm="1">
        <f t="array" ref="V1582">IF(E1582&lt;&gt;"CAPTURE",0,SUMPRODUCT((MDR_Rates!$A$2:$A$10=F1582)*(G1582&gt;MDR_Rates!$B$2:$B$10)*((MDR_Rates!$C$2:$C$10="")+(G1582&lt;=MDR_Rates!$C$2:$C$10))*MDR_Rates!$D$2:$D$10))</f>
        <v>0</v>
      </c>
      <c r="W1582">
        <f t="shared" si="291"/>
        <v>0</v>
      </c>
      <c r="X1582">
        <f t="shared" si="292"/>
        <v>0</v>
      </c>
      <c r="Y1582">
        <f t="shared" si="293"/>
        <v>0</v>
      </c>
      <c r="Z1582">
        <f t="shared" si="294"/>
        <v>0</v>
      </c>
      <c r="AG1582" t="str">
        <f t="shared" si="295"/>
        <v/>
      </c>
      <c r="AI1582" t="str">
        <f t="shared" si="296"/>
        <v/>
      </c>
      <c r="AJ1582" t="str">
        <f t="shared" si="297"/>
        <v/>
      </c>
      <c r="AK1582" t="str">
        <f t="shared" si="298"/>
        <v>ORD26002631</v>
      </c>
      <c r="AL1582">
        <f>IF(E1582&lt;&gt;"CAPTURE","",COUNTIF(Orders!$H:$H,AK1582))</f>
        <v>1</v>
      </c>
      <c r="AP1582" t="str">
        <f t="shared" si="299"/>
        <v>Matched to Order</v>
      </c>
      <c r="AQ1582">
        <f>IF(COUNTIF($A$2:A1582,A1582)=1,1,0)</f>
        <v>1</v>
      </c>
    </row>
    <row r="1583" spans="1:43" x14ac:dyDescent="0.3">
      <c r="A1583" t="s">
        <v>13671</v>
      </c>
      <c r="C1583" t="s">
        <v>5377</v>
      </c>
      <c r="D1583" s="1">
        <v>46274</v>
      </c>
      <c r="E1583" t="s">
        <v>11819</v>
      </c>
      <c r="F1583" t="s">
        <v>17</v>
      </c>
      <c r="G1583">
        <v>1799</v>
      </c>
      <c r="H1583">
        <v>32.380000000000003</v>
      </c>
      <c r="I1583">
        <v>5.83</v>
      </c>
      <c r="J1583">
        <v>1760.79</v>
      </c>
      <c r="K1583" s="1">
        <v>46276</v>
      </c>
      <c r="L1583" t="s">
        <v>13572</v>
      </c>
      <c r="M1583">
        <f t="shared" si="288"/>
        <v>1</v>
      </c>
      <c r="N1583">
        <f>COUNTIF(Orders!$A:$A,C1583)</f>
        <v>1</v>
      </c>
      <c r="P1583">
        <f>COUNTIF(Orders!$H:$H,UPPER(SUBSTITUTE(TRIM(C1583),"-","")))</f>
        <v>1</v>
      </c>
      <c r="R1583" t="str">
        <f t="shared" si="289"/>
        <v>Matched Order Reference</v>
      </c>
      <c r="S1583">
        <f t="shared" si="290"/>
        <v>1</v>
      </c>
      <c r="V1583" cm="1">
        <f t="array" ref="V1583">IF(E1583&lt;&gt;"CAPTURE",0,SUMPRODUCT((MDR_Rates!$A$2:$A$10=F1583)*(G1583&gt;MDR_Rates!$B$2:$B$10)*((MDR_Rates!$C$2:$C$10="")+(G1583&lt;=MDR_Rates!$C$2:$C$10))*MDR_Rates!$D$2:$D$10))</f>
        <v>1.8</v>
      </c>
      <c r="W1583">
        <f t="shared" si="291"/>
        <v>32.380000000000003</v>
      </c>
      <c r="X1583">
        <f t="shared" si="292"/>
        <v>5.83</v>
      </c>
      <c r="Y1583">
        <f t="shared" si="293"/>
        <v>0</v>
      </c>
      <c r="Z1583">
        <f t="shared" si="294"/>
        <v>0</v>
      </c>
      <c r="AG1583" t="str">
        <f t="shared" si="295"/>
        <v/>
      </c>
      <c r="AI1583" t="str">
        <f t="shared" si="296"/>
        <v/>
      </c>
      <c r="AJ1583" t="str">
        <f t="shared" si="297"/>
        <v/>
      </c>
      <c r="AK1583" t="str">
        <f t="shared" si="298"/>
        <v>ORD26002699</v>
      </c>
      <c r="AL1583">
        <f>IF(E1583&lt;&gt;"CAPTURE","",COUNTIF(Orders!$H:$H,AK1583))</f>
        <v>1</v>
      </c>
      <c r="AP1583" t="str">
        <f t="shared" si="299"/>
        <v>Matched to Order</v>
      </c>
      <c r="AQ1583">
        <f>IF(COUNTIF($A$2:A1583,A1583)=1,1,0)</f>
        <v>1</v>
      </c>
    </row>
    <row r="1584" spans="1:43" x14ac:dyDescent="0.3">
      <c r="A1584" t="s">
        <v>13672</v>
      </c>
      <c r="C1584" t="s">
        <v>5512</v>
      </c>
      <c r="D1584" s="1">
        <v>46274</v>
      </c>
      <c r="E1584" t="s">
        <v>11819</v>
      </c>
      <c r="F1584" t="s">
        <v>17</v>
      </c>
      <c r="G1584">
        <v>13297</v>
      </c>
      <c r="H1584">
        <v>212.75</v>
      </c>
      <c r="I1584">
        <v>38.299999999999997</v>
      </c>
      <c r="J1584">
        <v>13045.95</v>
      </c>
      <c r="K1584" s="1">
        <v>46276</v>
      </c>
      <c r="L1584" t="s">
        <v>13572</v>
      </c>
      <c r="M1584">
        <f t="shared" si="288"/>
        <v>1</v>
      </c>
      <c r="N1584">
        <f>COUNTIF(Orders!$A:$A,C1584)</f>
        <v>1</v>
      </c>
      <c r="P1584">
        <f>COUNTIF(Orders!$H:$H,UPPER(SUBSTITUTE(TRIM(C1584),"-","")))</f>
        <v>1</v>
      </c>
      <c r="R1584" t="str">
        <f t="shared" si="289"/>
        <v>Matched Order Reference</v>
      </c>
      <c r="S1584">
        <f t="shared" si="290"/>
        <v>1</v>
      </c>
      <c r="V1584" cm="1">
        <f t="array" ref="V1584">IF(E1584&lt;&gt;"CAPTURE",0,SUMPRODUCT((MDR_Rates!$A$2:$A$10=F1584)*(G1584&gt;MDR_Rates!$B$2:$B$10)*((MDR_Rates!$C$2:$C$10="")+(G1584&lt;=MDR_Rates!$C$2:$C$10))*MDR_Rates!$D$2:$D$10))</f>
        <v>1.6</v>
      </c>
      <c r="W1584">
        <f t="shared" si="291"/>
        <v>212.75</v>
      </c>
      <c r="X1584">
        <f t="shared" si="292"/>
        <v>38.299999999999997</v>
      </c>
      <c r="Y1584">
        <f t="shared" si="293"/>
        <v>0</v>
      </c>
      <c r="Z1584">
        <f t="shared" si="294"/>
        <v>0</v>
      </c>
      <c r="AG1584" t="str">
        <f t="shared" si="295"/>
        <v/>
      </c>
      <c r="AI1584" t="str">
        <f t="shared" si="296"/>
        <v/>
      </c>
      <c r="AJ1584" t="str">
        <f t="shared" si="297"/>
        <v/>
      </c>
      <c r="AK1584" t="str">
        <f t="shared" si="298"/>
        <v>ORD26002767</v>
      </c>
      <c r="AL1584">
        <f>IF(E1584&lt;&gt;"CAPTURE","",COUNTIF(Orders!$H:$H,AK1584))</f>
        <v>1</v>
      </c>
      <c r="AP1584" t="str">
        <f t="shared" si="299"/>
        <v>Matched to Order</v>
      </c>
      <c r="AQ1584">
        <f>IF(COUNTIF($A$2:A1584,A1584)=1,1,0)</f>
        <v>1</v>
      </c>
    </row>
    <row r="1585" spans="1:43" x14ac:dyDescent="0.3">
      <c r="A1585" t="s">
        <v>13673</v>
      </c>
      <c r="C1585" t="s">
        <v>5652</v>
      </c>
      <c r="D1585" s="1">
        <v>46274</v>
      </c>
      <c r="E1585" t="s">
        <v>11819</v>
      </c>
      <c r="F1585" t="s">
        <v>17</v>
      </c>
      <c r="G1585">
        <v>2499</v>
      </c>
      <c r="H1585">
        <v>39.979999999999997</v>
      </c>
      <c r="I1585">
        <v>7.2</v>
      </c>
      <c r="J1585">
        <v>2451.8200000000002</v>
      </c>
      <c r="K1585" s="1">
        <v>46276</v>
      </c>
      <c r="L1585" t="s">
        <v>13572</v>
      </c>
      <c r="M1585">
        <f t="shared" si="288"/>
        <v>1</v>
      </c>
      <c r="N1585">
        <f>COUNTIF(Orders!$A:$A,C1585)</f>
        <v>1</v>
      </c>
      <c r="P1585">
        <f>COUNTIF(Orders!$H:$H,UPPER(SUBSTITUTE(TRIM(C1585),"-","")))</f>
        <v>1</v>
      </c>
      <c r="R1585" t="str">
        <f t="shared" si="289"/>
        <v>Matched Order Reference</v>
      </c>
      <c r="S1585">
        <f t="shared" si="290"/>
        <v>1</v>
      </c>
      <c r="V1585" cm="1">
        <f t="array" ref="V1585">IF(E1585&lt;&gt;"CAPTURE",0,SUMPRODUCT((MDR_Rates!$A$2:$A$10=F1585)*(G1585&gt;MDR_Rates!$B$2:$B$10)*((MDR_Rates!$C$2:$C$10="")+(G1585&lt;=MDR_Rates!$C$2:$C$10))*MDR_Rates!$D$2:$D$10))</f>
        <v>1.6</v>
      </c>
      <c r="W1585">
        <f t="shared" si="291"/>
        <v>39.979999999999997</v>
      </c>
      <c r="X1585">
        <f t="shared" si="292"/>
        <v>7.2</v>
      </c>
      <c r="Y1585">
        <f t="shared" si="293"/>
        <v>0</v>
      </c>
      <c r="Z1585">
        <f t="shared" si="294"/>
        <v>0</v>
      </c>
      <c r="AG1585" t="str">
        <f t="shared" si="295"/>
        <v/>
      </c>
      <c r="AI1585" t="str">
        <f t="shared" si="296"/>
        <v/>
      </c>
      <c r="AJ1585" t="str">
        <f t="shared" si="297"/>
        <v/>
      </c>
      <c r="AK1585" t="str">
        <f t="shared" si="298"/>
        <v>ORD26002838</v>
      </c>
      <c r="AL1585">
        <f>IF(E1585&lt;&gt;"CAPTURE","",COUNTIF(Orders!$H:$H,AK1585))</f>
        <v>1</v>
      </c>
      <c r="AP1585" t="str">
        <f t="shared" si="299"/>
        <v>Matched to Order</v>
      </c>
      <c r="AQ1585">
        <f>IF(COUNTIF($A$2:A1585,A1585)=1,1,0)</f>
        <v>1</v>
      </c>
    </row>
    <row r="1586" spans="1:43" x14ac:dyDescent="0.3">
      <c r="A1586" t="s">
        <v>13674</v>
      </c>
      <c r="C1586" t="s">
        <v>5753</v>
      </c>
      <c r="D1586" s="1">
        <v>46274</v>
      </c>
      <c r="E1586" t="s">
        <v>11819</v>
      </c>
      <c r="F1586" t="s">
        <v>9</v>
      </c>
      <c r="G1586">
        <v>4498</v>
      </c>
      <c r="H1586">
        <v>13.49</v>
      </c>
      <c r="I1586">
        <v>2.4300000000000002</v>
      </c>
      <c r="J1586">
        <v>4482.08</v>
      </c>
      <c r="K1586" s="1">
        <v>46276</v>
      </c>
      <c r="L1586" t="s">
        <v>13572</v>
      </c>
      <c r="M1586">
        <f t="shared" si="288"/>
        <v>1</v>
      </c>
      <c r="N1586">
        <f>COUNTIF(Orders!$A:$A,C1586)</f>
        <v>1</v>
      </c>
      <c r="P1586">
        <f>COUNTIF(Orders!$H:$H,UPPER(SUBSTITUTE(TRIM(C1586),"-","")))</f>
        <v>1</v>
      </c>
      <c r="R1586" t="str">
        <f t="shared" si="289"/>
        <v>Matched Order Reference</v>
      </c>
      <c r="S1586">
        <f t="shared" si="290"/>
        <v>1</v>
      </c>
      <c r="V1586" cm="1">
        <f t="array" ref="V1586">IF(E1586&lt;&gt;"CAPTURE",0,SUMPRODUCT((MDR_Rates!$A$2:$A$10=F1586)*(G1586&gt;MDR_Rates!$B$2:$B$10)*((MDR_Rates!$C$2:$C$10="")+(G1586&lt;=MDR_Rates!$C$2:$C$10))*MDR_Rates!$D$2:$D$10))</f>
        <v>0.3</v>
      </c>
      <c r="W1586">
        <f t="shared" si="291"/>
        <v>13.49</v>
      </c>
      <c r="X1586">
        <f t="shared" si="292"/>
        <v>2.4300000000000002</v>
      </c>
      <c r="Y1586">
        <f t="shared" si="293"/>
        <v>0</v>
      </c>
      <c r="Z1586">
        <f t="shared" si="294"/>
        <v>0</v>
      </c>
      <c r="AG1586" t="str">
        <f t="shared" si="295"/>
        <v/>
      </c>
      <c r="AI1586" t="str">
        <f t="shared" si="296"/>
        <v/>
      </c>
      <c r="AJ1586" t="str">
        <f t="shared" si="297"/>
        <v/>
      </c>
      <c r="AK1586" t="str">
        <f t="shared" si="298"/>
        <v>ORD26002890</v>
      </c>
      <c r="AL1586">
        <f>IF(E1586&lt;&gt;"CAPTURE","",COUNTIF(Orders!$H:$H,AK1586))</f>
        <v>1</v>
      </c>
      <c r="AP1586" t="str">
        <f t="shared" si="299"/>
        <v>Matched to Order</v>
      </c>
      <c r="AQ1586">
        <f>IF(COUNTIF($A$2:A1586,A1586)=1,1,0)</f>
        <v>1</v>
      </c>
    </row>
    <row r="1587" spans="1:43" x14ac:dyDescent="0.3">
      <c r="A1587" t="s">
        <v>13675</v>
      </c>
      <c r="C1587" t="s">
        <v>13676</v>
      </c>
      <c r="D1587" s="1">
        <v>46274</v>
      </c>
      <c r="E1587" t="s">
        <v>11819</v>
      </c>
      <c r="F1587" t="s">
        <v>9</v>
      </c>
      <c r="G1587">
        <v>3498</v>
      </c>
      <c r="H1587">
        <v>10.49</v>
      </c>
      <c r="I1587">
        <v>1.89</v>
      </c>
      <c r="J1587">
        <v>3485.62</v>
      </c>
      <c r="K1587" s="1">
        <v>46276</v>
      </c>
      <c r="L1587" t="s">
        <v>13572</v>
      </c>
      <c r="M1587">
        <f t="shared" si="288"/>
        <v>1</v>
      </c>
      <c r="N1587">
        <f>COUNTIF(Orders!$A:$A,C1587)</f>
        <v>0</v>
      </c>
      <c r="P1587">
        <f>COUNTIF(Orders!$H:$H,UPPER(SUBSTITUTE(TRIM(C1587),"-","")))</f>
        <v>1</v>
      </c>
      <c r="R1587" t="str">
        <f t="shared" si="289"/>
        <v>Matched Order Reference</v>
      </c>
      <c r="S1587">
        <f t="shared" si="290"/>
        <v>1</v>
      </c>
      <c r="V1587" cm="1">
        <f t="array" ref="V1587">IF(E1587&lt;&gt;"CAPTURE",0,SUMPRODUCT((MDR_Rates!$A$2:$A$10=F1587)*(G1587&gt;MDR_Rates!$B$2:$B$10)*((MDR_Rates!$C$2:$C$10="")+(G1587&lt;=MDR_Rates!$C$2:$C$10))*MDR_Rates!$D$2:$D$10))</f>
        <v>0.3</v>
      </c>
      <c r="W1587">
        <f t="shared" si="291"/>
        <v>10.49</v>
      </c>
      <c r="X1587">
        <f t="shared" si="292"/>
        <v>1.89</v>
      </c>
      <c r="Y1587">
        <f t="shared" si="293"/>
        <v>0</v>
      </c>
      <c r="Z1587">
        <f t="shared" si="294"/>
        <v>0</v>
      </c>
      <c r="AG1587" t="str">
        <f t="shared" si="295"/>
        <v/>
      </c>
      <c r="AI1587" t="str">
        <f t="shared" si="296"/>
        <v/>
      </c>
      <c r="AJ1587" t="str">
        <f t="shared" si="297"/>
        <v/>
      </c>
      <c r="AK1587" t="str">
        <f t="shared" si="298"/>
        <v>ORD26002914</v>
      </c>
      <c r="AL1587">
        <f>IF(E1587&lt;&gt;"CAPTURE","",COUNTIF(Orders!$H:$H,AK1587))</f>
        <v>1</v>
      </c>
      <c r="AP1587" t="str">
        <f t="shared" si="299"/>
        <v>Matched to Order</v>
      </c>
      <c r="AQ1587">
        <f>IF(COUNTIF($A$2:A1587,A1587)=1,1,0)</f>
        <v>1</v>
      </c>
    </row>
    <row r="1588" spans="1:43" x14ac:dyDescent="0.3">
      <c r="A1588" t="s">
        <v>13677</v>
      </c>
      <c r="C1588" t="s">
        <v>5866</v>
      </c>
      <c r="D1588" s="1">
        <v>46274</v>
      </c>
      <c r="E1588" t="s">
        <v>11819</v>
      </c>
      <c r="F1588" t="s">
        <v>44</v>
      </c>
      <c r="G1588">
        <v>499</v>
      </c>
      <c r="H1588">
        <v>9.48</v>
      </c>
      <c r="I1588">
        <v>1.71</v>
      </c>
      <c r="J1588">
        <v>487.81</v>
      </c>
      <c r="K1588" s="1">
        <v>46276</v>
      </c>
      <c r="L1588" t="s">
        <v>13572</v>
      </c>
      <c r="M1588">
        <f t="shared" si="288"/>
        <v>1</v>
      </c>
      <c r="N1588">
        <f>COUNTIF(Orders!$A:$A,C1588)</f>
        <v>1</v>
      </c>
      <c r="P1588">
        <f>COUNTIF(Orders!$H:$H,UPPER(SUBSTITUTE(TRIM(C1588),"-","")))</f>
        <v>1</v>
      </c>
      <c r="R1588" t="str">
        <f t="shared" si="289"/>
        <v>Matched Order Reference</v>
      </c>
      <c r="S1588">
        <f t="shared" si="290"/>
        <v>1</v>
      </c>
      <c r="V1588" cm="1">
        <f t="array" ref="V1588">IF(E1588&lt;&gt;"CAPTURE",0,SUMPRODUCT((MDR_Rates!$A$2:$A$10=F1588)*(G1588&gt;MDR_Rates!$B$2:$B$10)*((MDR_Rates!$C$2:$C$10="")+(G1588&lt;=MDR_Rates!$C$2:$C$10))*MDR_Rates!$D$2:$D$10))</f>
        <v>1.9</v>
      </c>
      <c r="W1588">
        <f t="shared" si="291"/>
        <v>9.48</v>
      </c>
      <c r="X1588">
        <f t="shared" si="292"/>
        <v>1.71</v>
      </c>
      <c r="Y1588">
        <f t="shared" si="293"/>
        <v>0</v>
      </c>
      <c r="Z1588">
        <f t="shared" si="294"/>
        <v>0</v>
      </c>
      <c r="AG1588" t="str">
        <f t="shared" si="295"/>
        <v/>
      </c>
      <c r="AI1588" t="str">
        <f t="shared" si="296"/>
        <v/>
      </c>
      <c r="AJ1588" t="str">
        <f t="shared" si="297"/>
        <v/>
      </c>
      <c r="AK1588" t="str">
        <f t="shared" si="298"/>
        <v>ORD26002948</v>
      </c>
      <c r="AL1588">
        <f>IF(E1588&lt;&gt;"CAPTURE","",COUNTIF(Orders!$H:$H,AK1588))</f>
        <v>1</v>
      </c>
      <c r="AP1588" t="str">
        <f t="shared" si="299"/>
        <v>Matched to Order</v>
      </c>
      <c r="AQ1588">
        <f>IF(COUNTIF($A$2:A1588,A1588)=1,1,0)</f>
        <v>1</v>
      </c>
    </row>
    <row r="1589" spans="1:43" x14ac:dyDescent="0.3">
      <c r="A1589" t="s">
        <v>13678</v>
      </c>
      <c r="C1589" t="s">
        <v>5870</v>
      </c>
      <c r="D1589" s="1">
        <v>46274</v>
      </c>
      <c r="E1589" t="s">
        <v>11819</v>
      </c>
      <c r="F1589" t="s">
        <v>9</v>
      </c>
      <c r="G1589">
        <v>349</v>
      </c>
      <c r="H1589">
        <v>0</v>
      </c>
      <c r="I1589">
        <v>0</v>
      </c>
      <c r="J1589">
        <v>349</v>
      </c>
      <c r="K1589" s="1">
        <v>46276</v>
      </c>
      <c r="L1589" t="s">
        <v>13572</v>
      </c>
      <c r="M1589">
        <f t="shared" si="288"/>
        <v>1</v>
      </c>
      <c r="N1589">
        <f>COUNTIF(Orders!$A:$A,C1589)</f>
        <v>1</v>
      </c>
      <c r="P1589">
        <f>COUNTIF(Orders!$H:$H,UPPER(SUBSTITUTE(TRIM(C1589),"-","")))</f>
        <v>1</v>
      </c>
      <c r="R1589" t="str">
        <f t="shared" si="289"/>
        <v>Matched Order Reference</v>
      </c>
      <c r="S1589">
        <f t="shared" si="290"/>
        <v>1</v>
      </c>
      <c r="V1589" cm="1">
        <f t="array" ref="V1589">IF(E1589&lt;&gt;"CAPTURE",0,SUMPRODUCT((MDR_Rates!$A$2:$A$10=F1589)*(G1589&gt;MDR_Rates!$B$2:$B$10)*((MDR_Rates!$C$2:$C$10="")+(G1589&lt;=MDR_Rates!$C$2:$C$10))*MDR_Rates!$D$2:$D$10))</f>
        <v>0</v>
      </c>
      <c r="W1589">
        <f t="shared" si="291"/>
        <v>0</v>
      </c>
      <c r="X1589">
        <f t="shared" si="292"/>
        <v>0</v>
      </c>
      <c r="Y1589">
        <f t="shared" si="293"/>
        <v>0</v>
      </c>
      <c r="Z1589">
        <f t="shared" si="294"/>
        <v>0</v>
      </c>
      <c r="AG1589" t="str">
        <f t="shared" si="295"/>
        <v/>
      </c>
      <c r="AI1589" t="str">
        <f t="shared" si="296"/>
        <v/>
      </c>
      <c r="AJ1589" t="str">
        <f t="shared" si="297"/>
        <v/>
      </c>
      <c r="AK1589" t="str">
        <f t="shared" si="298"/>
        <v>ORD26002950</v>
      </c>
      <c r="AL1589">
        <f>IF(E1589&lt;&gt;"CAPTURE","",COUNTIF(Orders!$H:$H,AK1589))</f>
        <v>1</v>
      </c>
      <c r="AP1589" t="str">
        <f t="shared" si="299"/>
        <v>Matched to Order</v>
      </c>
      <c r="AQ1589">
        <f>IF(COUNTIF($A$2:A1589,A1589)=1,1,0)</f>
        <v>1</v>
      </c>
    </row>
    <row r="1590" spans="1:43" x14ac:dyDescent="0.3">
      <c r="A1590" t="s">
        <v>13679</v>
      </c>
      <c r="C1590" t="s">
        <v>13680</v>
      </c>
      <c r="D1590" s="1">
        <v>46274</v>
      </c>
      <c r="E1590" t="s">
        <v>11819</v>
      </c>
      <c r="F1590" t="s">
        <v>33</v>
      </c>
      <c r="G1590">
        <v>1499</v>
      </c>
      <c r="H1590">
        <v>22.49</v>
      </c>
      <c r="I1590">
        <v>4.05</v>
      </c>
      <c r="J1590">
        <v>1472.46</v>
      </c>
      <c r="K1590" s="1">
        <v>46276</v>
      </c>
      <c r="L1590" t="s">
        <v>13572</v>
      </c>
      <c r="M1590">
        <f t="shared" si="288"/>
        <v>1</v>
      </c>
      <c r="N1590">
        <f>COUNTIF(Orders!$A:$A,C1590)</f>
        <v>0</v>
      </c>
      <c r="P1590">
        <f>COUNTIF(Orders!$H:$H,UPPER(SUBSTITUTE(TRIM(C1590),"-","")))</f>
        <v>1</v>
      </c>
      <c r="R1590" t="str">
        <f t="shared" si="289"/>
        <v>Matched Order Reference</v>
      </c>
      <c r="S1590">
        <f t="shared" si="290"/>
        <v>1</v>
      </c>
      <c r="V1590" cm="1">
        <f t="array" ref="V1590">IF(E1590&lt;&gt;"CAPTURE",0,SUMPRODUCT((MDR_Rates!$A$2:$A$10=F1590)*(G1590&gt;MDR_Rates!$B$2:$B$10)*((MDR_Rates!$C$2:$C$10="")+(G1590&lt;=MDR_Rates!$C$2:$C$10))*MDR_Rates!$D$2:$D$10))</f>
        <v>1.5</v>
      </c>
      <c r="W1590">
        <f t="shared" si="291"/>
        <v>22.49</v>
      </c>
      <c r="X1590">
        <f t="shared" si="292"/>
        <v>4.05</v>
      </c>
      <c r="Y1590">
        <f t="shared" si="293"/>
        <v>0</v>
      </c>
      <c r="Z1590">
        <f t="shared" si="294"/>
        <v>0</v>
      </c>
      <c r="AG1590" t="str">
        <f t="shared" si="295"/>
        <v/>
      </c>
      <c r="AI1590" t="str">
        <f t="shared" si="296"/>
        <v/>
      </c>
      <c r="AJ1590" t="str">
        <f t="shared" si="297"/>
        <v/>
      </c>
      <c r="AK1590" t="str">
        <f t="shared" si="298"/>
        <v>ORD26002954</v>
      </c>
      <c r="AL1590">
        <f>IF(E1590&lt;&gt;"CAPTURE","",COUNTIF(Orders!$H:$H,AK1590))</f>
        <v>1</v>
      </c>
      <c r="AP1590" t="str">
        <f t="shared" si="299"/>
        <v>Matched to Order</v>
      </c>
      <c r="AQ1590">
        <f>IF(COUNTIF($A$2:A1590,A1590)=1,1,0)</f>
        <v>1</v>
      </c>
    </row>
    <row r="1591" spans="1:43" x14ac:dyDescent="0.3">
      <c r="A1591" t="s">
        <v>13681</v>
      </c>
      <c r="C1591" t="s">
        <v>5946</v>
      </c>
      <c r="D1591" s="1">
        <v>46274</v>
      </c>
      <c r="E1591" t="s">
        <v>11819</v>
      </c>
      <c r="F1591" t="s">
        <v>9</v>
      </c>
      <c r="G1591">
        <v>5498</v>
      </c>
      <c r="H1591">
        <v>16.489999999999998</v>
      </c>
      <c r="I1591">
        <v>2.97</v>
      </c>
      <c r="J1591">
        <v>5478.54</v>
      </c>
      <c r="K1591" s="1">
        <v>46276</v>
      </c>
      <c r="L1591" t="s">
        <v>13572</v>
      </c>
      <c r="M1591">
        <f t="shared" si="288"/>
        <v>1</v>
      </c>
      <c r="N1591">
        <f>COUNTIF(Orders!$A:$A,C1591)</f>
        <v>1</v>
      </c>
      <c r="P1591">
        <f>COUNTIF(Orders!$H:$H,UPPER(SUBSTITUTE(TRIM(C1591),"-","")))</f>
        <v>1</v>
      </c>
      <c r="R1591" t="str">
        <f t="shared" si="289"/>
        <v>Matched Order Reference</v>
      </c>
      <c r="S1591">
        <f t="shared" si="290"/>
        <v>1</v>
      </c>
      <c r="V1591" cm="1">
        <f t="array" ref="V1591">IF(E1591&lt;&gt;"CAPTURE",0,SUMPRODUCT((MDR_Rates!$A$2:$A$10=F1591)*(G1591&gt;MDR_Rates!$B$2:$B$10)*((MDR_Rates!$C$2:$C$10="")+(G1591&lt;=MDR_Rates!$C$2:$C$10))*MDR_Rates!$D$2:$D$10))</f>
        <v>0.3</v>
      </c>
      <c r="W1591">
        <f t="shared" si="291"/>
        <v>16.489999999999998</v>
      </c>
      <c r="X1591">
        <f t="shared" si="292"/>
        <v>2.97</v>
      </c>
      <c r="Y1591">
        <f t="shared" si="293"/>
        <v>0</v>
      </c>
      <c r="Z1591">
        <f t="shared" si="294"/>
        <v>0</v>
      </c>
      <c r="AG1591" t="str">
        <f t="shared" si="295"/>
        <v/>
      </c>
      <c r="AI1591" t="str">
        <f t="shared" si="296"/>
        <v/>
      </c>
      <c r="AJ1591" t="str">
        <f t="shared" si="297"/>
        <v/>
      </c>
      <c r="AK1591" t="str">
        <f t="shared" si="298"/>
        <v>ORD26002989</v>
      </c>
      <c r="AL1591">
        <f>IF(E1591&lt;&gt;"CAPTURE","",COUNTIF(Orders!$H:$H,AK1591))</f>
        <v>1</v>
      </c>
      <c r="AP1591" t="str">
        <f t="shared" si="299"/>
        <v>Matched to Order</v>
      </c>
      <c r="AQ1591">
        <f>IF(COUNTIF($A$2:A1591,A1591)=1,1,0)</f>
        <v>1</v>
      </c>
    </row>
    <row r="1592" spans="1:43" x14ac:dyDescent="0.3">
      <c r="A1592" t="s">
        <v>13682</v>
      </c>
      <c r="C1592" t="s">
        <v>6103</v>
      </c>
      <c r="D1592" s="1">
        <v>46274</v>
      </c>
      <c r="E1592" t="s">
        <v>11819</v>
      </c>
      <c r="F1592" t="s">
        <v>33</v>
      </c>
      <c r="G1592">
        <v>1299</v>
      </c>
      <c r="H1592">
        <v>19.489999999999998</v>
      </c>
      <c r="I1592">
        <v>3.51</v>
      </c>
      <c r="J1592">
        <v>1276</v>
      </c>
      <c r="K1592" s="1">
        <v>46276</v>
      </c>
      <c r="L1592" t="s">
        <v>13572</v>
      </c>
      <c r="M1592">
        <f t="shared" si="288"/>
        <v>1</v>
      </c>
      <c r="N1592">
        <f>COUNTIF(Orders!$A:$A,C1592)</f>
        <v>1</v>
      </c>
      <c r="P1592">
        <f>COUNTIF(Orders!$H:$H,UPPER(SUBSTITUTE(TRIM(C1592),"-","")))</f>
        <v>1</v>
      </c>
      <c r="R1592" t="str">
        <f t="shared" si="289"/>
        <v>Matched Order Reference</v>
      </c>
      <c r="S1592">
        <f t="shared" si="290"/>
        <v>1</v>
      </c>
      <c r="V1592" cm="1">
        <f t="array" ref="V1592">IF(E1592&lt;&gt;"CAPTURE",0,SUMPRODUCT((MDR_Rates!$A$2:$A$10=F1592)*(G1592&gt;MDR_Rates!$B$2:$B$10)*((MDR_Rates!$C$2:$C$10="")+(G1592&lt;=MDR_Rates!$C$2:$C$10))*MDR_Rates!$D$2:$D$10))</f>
        <v>1.5</v>
      </c>
      <c r="W1592">
        <f t="shared" si="291"/>
        <v>19.489999999999998</v>
      </c>
      <c r="X1592">
        <f t="shared" si="292"/>
        <v>3.51</v>
      </c>
      <c r="Y1592">
        <f t="shared" si="293"/>
        <v>0</v>
      </c>
      <c r="Z1592">
        <f t="shared" si="294"/>
        <v>0</v>
      </c>
      <c r="AG1592" t="str">
        <f t="shared" si="295"/>
        <v/>
      </c>
      <c r="AI1592" t="str">
        <f t="shared" si="296"/>
        <v/>
      </c>
      <c r="AJ1592" t="str">
        <f t="shared" si="297"/>
        <v/>
      </c>
      <c r="AK1592" t="str">
        <f t="shared" si="298"/>
        <v>ORD26003069</v>
      </c>
      <c r="AL1592">
        <f>IF(E1592&lt;&gt;"CAPTURE","",COUNTIF(Orders!$H:$H,AK1592))</f>
        <v>1</v>
      </c>
      <c r="AP1592" t="str">
        <f t="shared" si="299"/>
        <v>Matched to Order</v>
      </c>
      <c r="AQ1592">
        <f>IF(COUNTIF($A$2:A1592,A1592)=1,1,0)</f>
        <v>1</v>
      </c>
    </row>
    <row r="1593" spans="1:43" x14ac:dyDescent="0.3">
      <c r="A1593" t="s">
        <v>13683</v>
      </c>
      <c r="C1593" t="s">
        <v>6119</v>
      </c>
      <c r="D1593" s="1">
        <v>46274</v>
      </c>
      <c r="E1593" t="s">
        <v>11819</v>
      </c>
      <c r="F1593" t="s">
        <v>9</v>
      </c>
      <c r="G1593">
        <v>7497</v>
      </c>
      <c r="H1593">
        <v>22.49</v>
      </c>
      <c r="I1593">
        <v>4.05</v>
      </c>
      <c r="J1593">
        <v>7470.46</v>
      </c>
      <c r="K1593" s="1">
        <v>46276</v>
      </c>
      <c r="L1593" t="s">
        <v>13572</v>
      </c>
      <c r="M1593">
        <f t="shared" si="288"/>
        <v>1</v>
      </c>
      <c r="N1593">
        <f>COUNTIF(Orders!$A:$A,C1593)</f>
        <v>1</v>
      </c>
      <c r="P1593">
        <f>COUNTIF(Orders!$H:$H,UPPER(SUBSTITUTE(TRIM(C1593),"-","")))</f>
        <v>1</v>
      </c>
      <c r="R1593" t="str">
        <f t="shared" si="289"/>
        <v>Matched Order Reference</v>
      </c>
      <c r="S1593">
        <f t="shared" si="290"/>
        <v>1</v>
      </c>
      <c r="V1593" cm="1">
        <f t="array" ref="V1593">IF(E1593&lt;&gt;"CAPTURE",0,SUMPRODUCT((MDR_Rates!$A$2:$A$10=F1593)*(G1593&gt;MDR_Rates!$B$2:$B$10)*((MDR_Rates!$C$2:$C$10="")+(G1593&lt;=MDR_Rates!$C$2:$C$10))*MDR_Rates!$D$2:$D$10))</f>
        <v>0.3</v>
      </c>
      <c r="W1593">
        <f t="shared" si="291"/>
        <v>22.49</v>
      </c>
      <c r="X1593">
        <f t="shared" si="292"/>
        <v>4.05</v>
      </c>
      <c r="Y1593">
        <f t="shared" si="293"/>
        <v>0</v>
      </c>
      <c r="Z1593">
        <f t="shared" si="294"/>
        <v>0</v>
      </c>
      <c r="AG1593" t="str">
        <f t="shared" si="295"/>
        <v/>
      </c>
      <c r="AI1593" t="str">
        <f t="shared" si="296"/>
        <v/>
      </c>
      <c r="AJ1593" t="str">
        <f t="shared" si="297"/>
        <v/>
      </c>
      <c r="AK1593" t="str">
        <f t="shared" si="298"/>
        <v>ORD26003077</v>
      </c>
      <c r="AL1593">
        <f>IF(E1593&lt;&gt;"CAPTURE","",COUNTIF(Orders!$H:$H,AK1593))</f>
        <v>1</v>
      </c>
      <c r="AP1593" t="str">
        <f t="shared" si="299"/>
        <v>Matched to Order</v>
      </c>
      <c r="AQ1593">
        <f>IF(COUNTIF($A$2:A1593,A1593)=1,1,0)</f>
        <v>1</v>
      </c>
    </row>
    <row r="1594" spans="1:43" x14ac:dyDescent="0.3">
      <c r="A1594" t="s">
        <v>13684</v>
      </c>
      <c r="C1594" t="s">
        <v>6243</v>
      </c>
      <c r="D1594" s="1">
        <v>46274</v>
      </c>
      <c r="E1594" t="s">
        <v>11819</v>
      </c>
      <c r="F1594" t="s">
        <v>33</v>
      </c>
      <c r="G1594">
        <v>999</v>
      </c>
      <c r="H1594">
        <v>14.99</v>
      </c>
      <c r="I1594">
        <v>2.7</v>
      </c>
      <c r="J1594">
        <v>981.31</v>
      </c>
      <c r="K1594" s="1">
        <v>46276</v>
      </c>
      <c r="L1594" t="s">
        <v>13572</v>
      </c>
      <c r="M1594">
        <f t="shared" si="288"/>
        <v>1</v>
      </c>
      <c r="N1594">
        <f>COUNTIF(Orders!$A:$A,C1594)</f>
        <v>1</v>
      </c>
      <c r="P1594">
        <f>COUNTIF(Orders!$H:$H,UPPER(SUBSTITUTE(TRIM(C1594),"-","")))</f>
        <v>1</v>
      </c>
      <c r="R1594" t="str">
        <f t="shared" si="289"/>
        <v>Matched Order Reference</v>
      </c>
      <c r="S1594">
        <f t="shared" si="290"/>
        <v>1</v>
      </c>
      <c r="V1594" cm="1">
        <f t="array" ref="V1594">IF(E1594&lt;&gt;"CAPTURE",0,SUMPRODUCT((MDR_Rates!$A$2:$A$10=F1594)*(G1594&gt;MDR_Rates!$B$2:$B$10)*((MDR_Rates!$C$2:$C$10="")+(G1594&lt;=MDR_Rates!$C$2:$C$10))*MDR_Rates!$D$2:$D$10))</f>
        <v>1.5</v>
      </c>
      <c r="W1594">
        <f t="shared" si="291"/>
        <v>14.99</v>
      </c>
      <c r="X1594">
        <f t="shared" si="292"/>
        <v>2.7</v>
      </c>
      <c r="Y1594">
        <f t="shared" si="293"/>
        <v>0</v>
      </c>
      <c r="Z1594">
        <f t="shared" si="294"/>
        <v>0</v>
      </c>
      <c r="AG1594" t="str">
        <f t="shared" si="295"/>
        <v/>
      </c>
      <c r="AI1594" t="str">
        <f t="shared" si="296"/>
        <v/>
      </c>
      <c r="AJ1594" t="str">
        <f t="shared" si="297"/>
        <v/>
      </c>
      <c r="AK1594" t="str">
        <f t="shared" si="298"/>
        <v>ORD26003140</v>
      </c>
      <c r="AL1594">
        <f>IF(E1594&lt;&gt;"CAPTURE","",COUNTIF(Orders!$H:$H,AK1594))</f>
        <v>1</v>
      </c>
      <c r="AP1594" t="str">
        <f t="shared" si="299"/>
        <v>Matched to Order</v>
      </c>
      <c r="AQ1594">
        <f>IF(COUNTIF($A$2:A1594,A1594)=1,1,0)</f>
        <v>1</v>
      </c>
    </row>
    <row r="1595" spans="1:43" x14ac:dyDescent="0.3">
      <c r="A1595" t="s">
        <v>13685</v>
      </c>
      <c r="C1595" t="s">
        <v>6361</v>
      </c>
      <c r="D1595" s="1">
        <v>46274</v>
      </c>
      <c r="E1595" t="s">
        <v>11819</v>
      </c>
      <c r="F1595" t="s">
        <v>33</v>
      </c>
      <c r="G1595">
        <v>5298</v>
      </c>
      <c r="H1595">
        <v>63.58</v>
      </c>
      <c r="I1595">
        <v>11.44</v>
      </c>
      <c r="J1595">
        <v>5222.9799999999996</v>
      </c>
      <c r="K1595" s="1">
        <v>46276</v>
      </c>
      <c r="L1595" t="s">
        <v>13572</v>
      </c>
      <c r="M1595">
        <f t="shared" si="288"/>
        <v>1</v>
      </c>
      <c r="N1595">
        <f>COUNTIF(Orders!$A:$A,C1595)</f>
        <v>1</v>
      </c>
      <c r="P1595">
        <f>COUNTIF(Orders!$H:$H,UPPER(SUBSTITUTE(TRIM(C1595),"-","")))</f>
        <v>1</v>
      </c>
      <c r="R1595" t="str">
        <f t="shared" si="289"/>
        <v>Matched Order Reference</v>
      </c>
      <c r="S1595">
        <f t="shared" si="290"/>
        <v>1</v>
      </c>
      <c r="V1595" cm="1">
        <f t="array" ref="V1595">IF(E1595&lt;&gt;"CAPTURE",0,SUMPRODUCT((MDR_Rates!$A$2:$A$10=F1595)*(G1595&gt;MDR_Rates!$B$2:$B$10)*((MDR_Rates!$C$2:$C$10="")+(G1595&lt;=MDR_Rates!$C$2:$C$10))*MDR_Rates!$D$2:$D$10))</f>
        <v>1.2</v>
      </c>
      <c r="W1595">
        <f t="shared" si="291"/>
        <v>63.58</v>
      </c>
      <c r="X1595">
        <f t="shared" si="292"/>
        <v>11.44</v>
      </c>
      <c r="Y1595">
        <f t="shared" si="293"/>
        <v>0</v>
      </c>
      <c r="Z1595">
        <f t="shared" si="294"/>
        <v>0</v>
      </c>
      <c r="AG1595" t="str">
        <f t="shared" si="295"/>
        <v/>
      </c>
      <c r="AI1595" t="str">
        <f t="shared" si="296"/>
        <v/>
      </c>
      <c r="AJ1595" t="str">
        <f t="shared" si="297"/>
        <v/>
      </c>
      <c r="AK1595" t="str">
        <f t="shared" si="298"/>
        <v>ORD26003199</v>
      </c>
      <c r="AL1595">
        <f>IF(E1595&lt;&gt;"CAPTURE","",COUNTIF(Orders!$H:$H,AK1595))</f>
        <v>1</v>
      </c>
      <c r="AP1595" t="str">
        <f t="shared" si="299"/>
        <v>Matched to Order</v>
      </c>
      <c r="AQ1595">
        <f>IF(COUNTIF($A$2:A1595,A1595)=1,1,0)</f>
        <v>1</v>
      </c>
    </row>
    <row r="1596" spans="1:43" x14ac:dyDescent="0.3">
      <c r="A1596" t="s">
        <v>13686</v>
      </c>
      <c r="C1596" t="s">
        <v>6378</v>
      </c>
      <c r="D1596" s="1">
        <v>46274</v>
      </c>
      <c r="E1596" t="s">
        <v>11819</v>
      </c>
      <c r="F1596" t="s">
        <v>33</v>
      </c>
      <c r="G1596">
        <v>2098</v>
      </c>
      <c r="H1596">
        <v>25.18</v>
      </c>
      <c r="I1596">
        <v>4.53</v>
      </c>
      <c r="J1596">
        <v>2068.29</v>
      </c>
      <c r="K1596" s="1">
        <v>46276</v>
      </c>
      <c r="L1596" t="s">
        <v>13572</v>
      </c>
      <c r="M1596">
        <f t="shared" si="288"/>
        <v>1</v>
      </c>
      <c r="N1596">
        <f>COUNTIF(Orders!$A:$A,C1596)</f>
        <v>1</v>
      </c>
      <c r="P1596">
        <f>COUNTIF(Orders!$H:$H,UPPER(SUBSTITUTE(TRIM(C1596),"-","")))</f>
        <v>1</v>
      </c>
      <c r="R1596" t="str">
        <f t="shared" si="289"/>
        <v>Matched Order Reference</v>
      </c>
      <c r="S1596">
        <f t="shared" si="290"/>
        <v>1</v>
      </c>
      <c r="V1596" cm="1">
        <f t="array" ref="V1596">IF(E1596&lt;&gt;"CAPTURE",0,SUMPRODUCT((MDR_Rates!$A$2:$A$10=F1596)*(G1596&gt;MDR_Rates!$B$2:$B$10)*((MDR_Rates!$C$2:$C$10="")+(G1596&lt;=MDR_Rates!$C$2:$C$10))*MDR_Rates!$D$2:$D$10))</f>
        <v>1.2</v>
      </c>
      <c r="W1596">
        <f t="shared" si="291"/>
        <v>25.18</v>
      </c>
      <c r="X1596">
        <f t="shared" si="292"/>
        <v>4.53</v>
      </c>
      <c r="Y1596">
        <f t="shared" si="293"/>
        <v>0</v>
      </c>
      <c r="Z1596">
        <f t="shared" si="294"/>
        <v>0</v>
      </c>
      <c r="AG1596" t="str">
        <f t="shared" si="295"/>
        <v/>
      </c>
      <c r="AI1596" t="str">
        <f t="shared" si="296"/>
        <v/>
      </c>
      <c r="AJ1596" t="str">
        <f t="shared" si="297"/>
        <v/>
      </c>
      <c r="AK1596" t="str">
        <f t="shared" si="298"/>
        <v>ORD26003208</v>
      </c>
      <c r="AL1596">
        <f>IF(E1596&lt;&gt;"CAPTURE","",COUNTIF(Orders!$H:$H,AK1596))</f>
        <v>1</v>
      </c>
      <c r="AP1596" t="str">
        <f t="shared" si="299"/>
        <v>Matched to Order</v>
      </c>
      <c r="AQ1596">
        <f>IF(COUNTIF($A$2:A1596,A1596)=1,1,0)</f>
        <v>1</v>
      </c>
    </row>
    <row r="1597" spans="1:43" x14ac:dyDescent="0.3">
      <c r="A1597" t="s">
        <v>13687</v>
      </c>
      <c r="C1597" t="s">
        <v>13688</v>
      </c>
      <c r="D1597" s="1">
        <v>46274</v>
      </c>
      <c r="E1597" t="s">
        <v>11819</v>
      </c>
      <c r="F1597" t="s">
        <v>9</v>
      </c>
      <c r="G1597">
        <v>299</v>
      </c>
      <c r="H1597">
        <v>0</v>
      </c>
      <c r="I1597">
        <v>0</v>
      </c>
      <c r="J1597">
        <v>299</v>
      </c>
      <c r="K1597" s="1">
        <v>46276</v>
      </c>
      <c r="L1597" t="s">
        <v>13572</v>
      </c>
      <c r="M1597">
        <f t="shared" si="288"/>
        <v>1</v>
      </c>
      <c r="N1597">
        <f>COUNTIF(Orders!$A:$A,C1597)</f>
        <v>0</v>
      </c>
      <c r="P1597">
        <f>COUNTIF(Orders!$H:$H,UPPER(SUBSTITUTE(TRIM(C1597),"-","")))</f>
        <v>1</v>
      </c>
      <c r="R1597" t="str">
        <f t="shared" si="289"/>
        <v>Matched Order Reference</v>
      </c>
      <c r="S1597">
        <f t="shared" si="290"/>
        <v>1</v>
      </c>
      <c r="V1597" cm="1">
        <f t="array" ref="V1597">IF(E1597&lt;&gt;"CAPTURE",0,SUMPRODUCT((MDR_Rates!$A$2:$A$10=F1597)*(G1597&gt;MDR_Rates!$B$2:$B$10)*((MDR_Rates!$C$2:$C$10="")+(G1597&lt;=MDR_Rates!$C$2:$C$10))*MDR_Rates!$D$2:$D$10))</f>
        <v>0</v>
      </c>
      <c r="W1597">
        <f t="shared" si="291"/>
        <v>0</v>
      </c>
      <c r="X1597">
        <f t="shared" si="292"/>
        <v>0</v>
      </c>
      <c r="Y1597">
        <f t="shared" si="293"/>
        <v>0</v>
      </c>
      <c r="Z1597">
        <f t="shared" si="294"/>
        <v>0</v>
      </c>
      <c r="AG1597" t="str">
        <f t="shared" si="295"/>
        <v/>
      </c>
      <c r="AI1597" t="str">
        <f t="shared" si="296"/>
        <v/>
      </c>
      <c r="AJ1597" t="str">
        <f t="shared" si="297"/>
        <v/>
      </c>
      <c r="AK1597" t="str">
        <f t="shared" si="298"/>
        <v>ORD26003284</v>
      </c>
      <c r="AL1597">
        <f>IF(E1597&lt;&gt;"CAPTURE","",COUNTIF(Orders!$H:$H,AK1597))</f>
        <v>1</v>
      </c>
      <c r="AP1597" t="str">
        <f t="shared" si="299"/>
        <v>Matched to Order</v>
      </c>
      <c r="AQ1597">
        <f>IF(COUNTIF($A$2:A1597,A1597)=1,1,0)</f>
        <v>1</v>
      </c>
    </row>
    <row r="1598" spans="1:43" x14ac:dyDescent="0.3">
      <c r="A1598" t="s">
        <v>13689</v>
      </c>
      <c r="C1598" t="s">
        <v>6534</v>
      </c>
      <c r="D1598" s="1">
        <v>46274</v>
      </c>
      <c r="E1598" t="s">
        <v>11819</v>
      </c>
      <c r="F1598" t="s">
        <v>9</v>
      </c>
      <c r="G1598">
        <v>4997</v>
      </c>
      <c r="H1598">
        <v>14.99</v>
      </c>
      <c r="I1598">
        <v>2.7</v>
      </c>
      <c r="J1598">
        <v>4979.3100000000004</v>
      </c>
      <c r="K1598" s="1">
        <v>46276</v>
      </c>
      <c r="L1598" t="s">
        <v>13572</v>
      </c>
      <c r="M1598">
        <f t="shared" si="288"/>
        <v>1</v>
      </c>
      <c r="N1598">
        <f>COUNTIF(Orders!$A:$A,C1598)</f>
        <v>1</v>
      </c>
      <c r="P1598">
        <f>COUNTIF(Orders!$H:$H,UPPER(SUBSTITUTE(TRIM(C1598),"-","")))</f>
        <v>1</v>
      </c>
      <c r="R1598" t="str">
        <f t="shared" si="289"/>
        <v>Matched Order Reference</v>
      </c>
      <c r="S1598">
        <f t="shared" si="290"/>
        <v>1</v>
      </c>
      <c r="V1598" cm="1">
        <f t="array" ref="V1598">IF(E1598&lt;&gt;"CAPTURE",0,SUMPRODUCT((MDR_Rates!$A$2:$A$10=F1598)*(G1598&gt;MDR_Rates!$B$2:$B$10)*((MDR_Rates!$C$2:$C$10="")+(G1598&lt;=MDR_Rates!$C$2:$C$10))*MDR_Rates!$D$2:$D$10))</f>
        <v>0.3</v>
      </c>
      <c r="W1598">
        <f t="shared" si="291"/>
        <v>14.99</v>
      </c>
      <c r="X1598">
        <f t="shared" si="292"/>
        <v>2.7</v>
      </c>
      <c r="Y1598">
        <f t="shared" si="293"/>
        <v>0</v>
      </c>
      <c r="Z1598">
        <f t="shared" si="294"/>
        <v>0</v>
      </c>
      <c r="AG1598" t="str">
        <f t="shared" si="295"/>
        <v/>
      </c>
      <c r="AI1598" t="str">
        <f t="shared" si="296"/>
        <v/>
      </c>
      <c r="AJ1598" t="str">
        <f t="shared" si="297"/>
        <v/>
      </c>
      <c r="AK1598" t="str">
        <f t="shared" si="298"/>
        <v>ORD26003287</v>
      </c>
      <c r="AL1598">
        <f>IF(E1598&lt;&gt;"CAPTURE","",COUNTIF(Orders!$H:$H,AK1598))</f>
        <v>1</v>
      </c>
      <c r="AP1598" t="str">
        <f t="shared" si="299"/>
        <v>Matched to Order</v>
      </c>
      <c r="AQ1598">
        <f>IF(COUNTIF($A$2:A1598,A1598)=1,1,0)</f>
        <v>1</v>
      </c>
    </row>
    <row r="1599" spans="1:43" x14ac:dyDescent="0.3">
      <c r="A1599" t="s">
        <v>13690</v>
      </c>
      <c r="C1599" t="s">
        <v>13691</v>
      </c>
      <c r="D1599" s="1">
        <v>46274</v>
      </c>
      <c r="E1599" t="s">
        <v>11819</v>
      </c>
      <c r="F1599" t="s">
        <v>9</v>
      </c>
      <c r="G1599">
        <v>349</v>
      </c>
      <c r="H1599">
        <v>0</v>
      </c>
      <c r="I1599">
        <v>0</v>
      </c>
      <c r="J1599">
        <v>349</v>
      </c>
      <c r="K1599" s="1">
        <v>46276</v>
      </c>
      <c r="L1599" t="s">
        <v>13572</v>
      </c>
      <c r="M1599">
        <f t="shared" si="288"/>
        <v>1</v>
      </c>
      <c r="N1599">
        <f>COUNTIF(Orders!$A:$A,C1599)</f>
        <v>0</v>
      </c>
      <c r="P1599">
        <f>COUNTIF(Orders!$H:$H,UPPER(SUBSTITUTE(TRIM(C1599),"-","")))</f>
        <v>1</v>
      </c>
      <c r="R1599" t="str">
        <f t="shared" si="289"/>
        <v>Matched Order Reference</v>
      </c>
      <c r="S1599">
        <f t="shared" si="290"/>
        <v>1</v>
      </c>
      <c r="V1599" cm="1">
        <f t="array" ref="V1599">IF(E1599&lt;&gt;"CAPTURE",0,SUMPRODUCT((MDR_Rates!$A$2:$A$10=F1599)*(G1599&gt;MDR_Rates!$B$2:$B$10)*((MDR_Rates!$C$2:$C$10="")+(G1599&lt;=MDR_Rates!$C$2:$C$10))*MDR_Rates!$D$2:$D$10))</f>
        <v>0</v>
      </c>
      <c r="W1599">
        <f t="shared" si="291"/>
        <v>0</v>
      </c>
      <c r="X1599">
        <f t="shared" si="292"/>
        <v>0</v>
      </c>
      <c r="Y1599">
        <f t="shared" si="293"/>
        <v>0</v>
      </c>
      <c r="Z1599">
        <f t="shared" si="294"/>
        <v>0</v>
      </c>
      <c r="AG1599" t="str">
        <f t="shared" si="295"/>
        <v/>
      </c>
      <c r="AI1599" t="str">
        <f t="shared" si="296"/>
        <v/>
      </c>
      <c r="AJ1599" t="str">
        <f t="shared" si="297"/>
        <v/>
      </c>
      <c r="AK1599" t="str">
        <f t="shared" si="298"/>
        <v>ORD26003297</v>
      </c>
      <c r="AL1599">
        <f>IF(E1599&lt;&gt;"CAPTURE","",COUNTIF(Orders!$H:$H,AK1599))</f>
        <v>1</v>
      </c>
      <c r="AP1599" t="str">
        <f t="shared" si="299"/>
        <v>Matched to Order</v>
      </c>
      <c r="AQ1599">
        <f>IF(COUNTIF($A$2:A1599,A1599)=1,1,0)</f>
        <v>1</v>
      </c>
    </row>
    <row r="1600" spans="1:43" x14ac:dyDescent="0.3">
      <c r="A1600" t="s">
        <v>13692</v>
      </c>
      <c r="C1600" t="s">
        <v>6556</v>
      </c>
      <c r="D1600" s="1">
        <v>46274</v>
      </c>
      <c r="E1600" t="s">
        <v>11819</v>
      </c>
      <c r="F1600" t="s">
        <v>9</v>
      </c>
      <c r="G1600">
        <v>4797</v>
      </c>
      <c r="H1600">
        <v>14.39</v>
      </c>
      <c r="I1600">
        <v>2.59</v>
      </c>
      <c r="J1600">
        <v>4780.0200000000004</v>
      </c>
      <c r="K1600" s="1">
        <v>46276</v>
      </c>
      <c r="L1600" t="s">
        <v>13572</v>
      </c>
      <c r="M1600">
        <f t="shared" si="288"/>
        <v>1</v>
      </c>
      <c r="N1600">
        <f>COUNTIF(Orders!$A:$A,C1600)</f>
        <v>1</v>
      </c>
      <c r="P1600">
        <f>COUNTIF(Orders!$H:$H,UPPER(SUBSTITUTE(TRIM(C1600),"-","")))</f>
        <v>1</v>
      </c>
      <c r="R1600" t="str">
        <f t="shared" si="289"/>
        <v>Matched Order Reference</v>
      </c>
      <c r="S1600">
        <f t="shared" si="290"/>
        <v>1</v>
      </c>
      <c r="V1600" cm="1">
        <f t="array" ref="V1600">IF(E1600&lt;&gt;"CAPTURE",0,SUMPRODUCT((MDR_Rates!$A$2:$A$10=F1600)*(G1600&gt;MDR_Rates!$B$2:$B$10)*((MDR_Rates!$C$2:$C$10="")+(G1600&lt;=MDR_Rates!$C$2:$C$10))*MDR_Rates!$D$2:$D$10))</f>
        <v>0.3</v>
      </c>
      <c r="W1600">
        <f t="shared" si="291"/>
        <v>14.39</v>
      </c>
      <c r="X1600">
        <f t="shared" si="292"/>
        <v>2.59</v>
      </c>
      <c r="Y1600">
        <f t="shared" si="293"/>
        <v>0</v>
      </c>
      <c r="Z1600">
        <f t="shared" si="294"/>
        <v>0</v>
      </c>
      <c r="AG1600" t="str">
        <f t="shared" si="295"/>
        <v/>
      </c>
      <c r="AI1600" t="str">
        <f t="shared" si="296"/>
        <v/>
      </c>
      <c r="AJ1600" t="str">
        <f t="shared" si="297"/>
        <v/>
      </c>
      <c r="AK1600" t="str">
        <f t="shared" si="298"/>
        <v>ORD26003298</v>
      </c>
      <c r="AL1600">
        <f>IF(E1600&lt;&gt;"CAPTURE","",COUNTIF(Orders!$H:$H,AK1600))</f>
        <v>1</v>
      </c>
      <c r="AP1600" t="str">
        <f t="shared" si="299"/>
        <v>Matched to Order</v>
      </c>
      <c r="AQ1600">
        <f>IF(COUNTIF($A$2:A1600,A1600)=1,1,0)</f>
        <v>1</v>
      </c>
    </row>
    <row r="1601" spans="1:43" x14ac:dyDescent="0.3">
      <c r="A1601" t="s">
        <v>13693</v>
      </c>
      <c r="C1601" t="s">
        <v>6634</v>
      </c>
      <c r="D1601" s="1">
        <v>46274</v>
      </c>
      <c r="E1601" t="s">
        <v>11819</v>
      </c>
      <c r="F1601" t="s">
        <v>9</v>
      </c>
      <c r="G1601">
        <v>3998</v>
      </c>
      <c r="H1601">
        <v>11.99</v>
      </c>
      <c r="I1601">
        <v>2.16</v>
      </c>
      <c r="J1601">
        <v>3983.85</v>
      </c>
      <c r="K1601" s="1">
        <v>46276</v>
      </c>
      <c r="L1601" t="s">
        <v>13572</v>
      </c>
      <c r="M1601">
        <f t="shared" si="288"/>
        <v>1</v>
      </c>
      <c r="N1601">
        <f>COUNTIF(Orders!$A:$A,C1601)</f>
        <v>1</v>
      </c>
      <c r="P1601">
        <f>COUNTIF(Orders!$H:$H,UPPER(SUBSTITUTE(TRIM(C1601),"-","")))</f>
        <v>1</v>
      </c>
      <c r="R1601" t="str">
        <f t="shared" si="289"/>
        <v>Matched Order Reference</v>
      </c>
      <c r="S1601">
        <f t="shared" si="290"/>
        <v>1</v>
      </c>
      <c r="V1601" cm="1">
        <f t="array" ref="V1601">IF(E1601&lt;&gt;"CAPTURE",0,SUMPRODUCT((MDR_Rates!$A$2:$A$10=F1601)*(G1601&gt;MDR_Rates!$B$2:$B$10)*((MDR_Rates!$C$2:$C$10="")+(G1601&lt;=MDR_Rates!$C$2:$C$10))*MDR_Rates!$D$2:$D$10))</f>
        <v>0.3</v>
      </c>
      <c r="W1601">
        <f t="shared" si="291"/>
        <v>11.99</v>
      </c>
      <c r="X1601">
        <f t="shared" si="292"/>
        <v>2.16</v>
      </c>
      <c r="Y1601">
        <f t="shared" si="293"/>
        <v>0</v>
      </c>
      <c r="Z1601">
        <f t="shared" si="294"/>
        <v>0</v>
      </c>
      <c r="AG1601" t="str">
        <f t="shared" si="295"/>
        <v/>
      </c>
      <c r="AI1601" t="str">
        <f t="shared" si="296"/>
        <v/>
      </c>
      <c r="AJ1601" t="str">
        <f t="shared" si="297"/>
        <v/>
      </c>
      <c r="AK1601" t="str">
        <f t="shared" si="298"/>
        <v>ORD26003338</v>
      </c>
      <c r="AL1601">
        <f>IF(E1601&lt;&gt;"CAPTURE","",COUNTIF(Orders!$H:$H,AK1601))</f>
        <v>1</v>
      </c>
      <c r="AP1601" t="str">
        <f t="shared" si="299"/>
        <v>Matched to Order</v>
      </c>
      <c r="AQ1601">
        <f>IF(COUNTIF($A$2:A1601,A1601)=1,1,0)</f>
        <v>1</v>
      </c>
    </row>
    <row r="1602" spans="1:43" x14ac:dyDescent="0.3">
      <c r="A1602" t="s">
        <v>13694</v>
      </c>
      <c r="C1602" t="s">
        <v>13695</v>
      </c>
      <c r="D1602" s="1">
        <v>46274</v>
      </c>
      <c r="E1602" t="s">
        <v>11819</v>
      </c>
      <c r="F1602" t="s">
        <v>17</v>
      </c>
      <c r="G1602">
        <v>7999</v>
      </c>
      <c r="H1602">
        <v>127.98</v>
      </c>
      <c r="I1602">
        <v>23.04</v>
      </c>
      <c r="J1602">
        <v>7847.98</v>
      </c>
      <c r="K1602" s="1">
        <v>46276</v>
      </c>
      <c r="L1602" t="s">
        <v>13572</v>
      </c>
      <c r="M1602">
        <f t="shared" si="288"/>
        <v>1</v>
      </c>
      <c r="N1602">
        <f>COUNTIF(Orders!$A:$A,C1602)</f>
        <v>0</v>
      </c>
      <c r="P1602">
        <f>COUNTIF(Orders!$H:$H,UPPER(SUBSTITUTE(TRIM(C1602),"-","")))</f>
        <v>1</v>
      </c>
      <c r="R1602" t="str">
        <f t="shared" si="289"/>
        <v>Matched Order Reference</v>
      </c>
      <c r="S1602">
        <f t="shared" si="290"/>
        <v>1</v>
      </c>
      <c r="V1602" cm="1">
        <f t="array" ref="V1602">IF(E1602&lt;&gt;"CAPTURE",0,SUMPRODUCT((MDR_Rates!$A$2:$A$10=F1602)*(G1602&gt;MDR_Rates!$B$2:$B$10)*((MDR_Rates!$C$2:$C$10="")+(G1602&lt;=MDR_Rates!$C$2:$C$10))*MDR_Rates!$D$2:$D$10))</f>
        <v>1.6</v>
      </c>
      <c r="W1602">
        <f t="shared" si="291"/>
        <v>127.98</v>
      </c>
      <c r="X1602">
        <f t="shared" si="292"/>
        <v>23.04</v>
      </c>
      <c r="Y1602">
        <f t="shared" si="293"/>
        <v>0</v>
      </c>
      <c r="Z1602">
        <f t="shared" si="294"/>
        <v>0</v>
      </c>
      <c r="AG1602" t="str">
        <f t="shared" si="295"/>
        <v/>
      </c>
      <c r="AI1602" t="str">
        <f t="shared" si="296"/>
        <v/>
      </c>
      <c r="AJ1602" t="str">
        <f t="shared" si="297"/>
        <v/>
      </c>
      <c r="AK1602" t="str">
        <f t="shared" si="298"/>
        <v>ORD26003390</v>
      </c>
      <c r="AL1602">
        <f>IF(E1602&lt;&gt;"CAPTURE","",COUNTIF(Orders!$H:$H,AK1602))</f>
        <v>1</v>
      </c>
      <c r="AP1602" t="str">
        <f t="shared" si="299"/>
        <v>Matched to Order</v>
      </c>
      <c r="AQ1602">
        <f>IF(COUNTIF($A$2:A1602,A1602)=1,1,0)</f>
        <v>1</v>
      </c>
    </row>
    <row r="1603" spans="1:43" x14ac:dyDescent="0.3">
      <c r="A1603" t="s">
        <v>13696</v>
      </c>
      <c r="C1603" t="s">
        <v>6868</v>
      </c>
      <c r="D1603" s="1">
        <v>46274</v>
      </c>
      <c r="E1603" t="s">
        <v>11819</v>
      </c>
      <c r="F1603" t="s">
        <v>33</v>
      </c>
      <c r="G1603">
        <v>999</v>
      </c>
      <c r="H1603">
        <v>14.99</v>
      </c>
      <c r="I1603">
        <v>2.7</v>
      </c>
      <c r="J1603">
        <v>981.31</v>
      </c>
      <c r="K1603" s="1">
        <v>46276</v>
      </c>
      <c r="L1603" t="s">
        <v>13572</v>
      </c>
      <c r="M1603">
        <f t="shared" ref="M1603:M1666" si="300">COUNTIF($A:$A,A1603)</f>
        <v>1</v>
      </c>
      <c r="N1603">
        <f>COUNTIF(Orders!$A:$A,C1603)</f>
        <v>1</v>
      </c>
      <c r="P1603">
        <f>COUNTIF(Orders!$H:$H,UPPER(SUBSTITUTE(TRIM(C1603),"-","")))</f>
        <v>1</v>
      </c>
      <c r="R1603" t="str">
        <f t="shared" ref="R1603:R1666" si="301">IF(E1603="REFUND","Refund",IF(P1603=0,"Unmatched Order Reference","Matched Order Reference"))</f>
        <v>Matched Order Reference</v>
      </c>
      <c r="S1603">
        <f t="shared" ref="S1603:S1666" si="302">COUNTIFS($C$2:$C$5753,C1603,$E$2:$E$5753,"CAPTURE")</f>
        <v>1</v>
      </c>
      <c r="V1603" cm="1">
        <f t="array" ref="V1603">IF(E1603&lt;&gt;"CAPTURE",0,SUMPRODUCT((MDR_Rates!$A$2:$A$10=F1603)*(G1603&gt;MDR_Rates!$B$2:$B$10)*((MDR_Rates!$C$2:$C$10="")+(G1603&lt;=MDR_Rates!$C$2:$C$10))*MDR_Rates!$D$2:$D$10))</f>
        <v>1.5</v>
      </c>
      <c r="W1603">
        <f t="shared" ref="W1603:W1666" si="303">IF(E1603&lt;&gt;"CAPTURE",0,ROUND(G1603*V1603/100,2))</f>
        <v>14.99</v>
      </c>
      <c r="X1603">
        <f t="shared" ref="X1603:X1666" si="304">IF(E1603&lt;&gt;"CAPTURE",0,ROUND(W1603*18/100,2))</f>
        <v>2.7</v>
      </c>
      <c r="Y1603">
        <f t="shared" ref="Y1603:Y1666" si="305">IF(E1603&lt;&gt;"CAPTURE",0,ROUND(H1603-W1603,2))</f>
        <v>0</v>
      </c>
      <c r="Z1603">
        <f t="shared" ref="Z1603:Z1666" si="306">IF(E1603&lt;&gt;"CAPTURE",0,ROUND(I1603-X1603,2))</f>
        <v>0</v>
      </c>
      <c r="AG1603" t="str">
        <f t="shared" ref="AG1603:AG1666" si="307">IF(E1603&lt;&gt;"REFUND","",IF(COUNTIFS($A:$A,B1603,$E:$E,"CAPTURE")=0,"Missing Original Capture","Original Capture Found"))</f>
        <v/>
      </c>
      <c r="AI1603" t="str">
        <f t="shared" ref="AI1603:AI1666" si="308">IF(E1603="REFUND",_xlfn.MAXIFS($G:$G,$A:$A,B1603,$E:$E,"CAPTURE"),"")</f>
        <v/>
      </c>
      <c r="AJ1603" t="str">
        <f t="shared" ref="AJ1603:AJ1666" si="309">IF(E1603&lt;&gt;"REFUND","",IF(G1603&gt;AI1603,"Refund Exceeds Capture",IF(ABS(G1603-AI1603)&lt;0.01,"Full Refund","Partial Refund")))</f>
        <v/>
      </c>
      <c r="AK1603" t="str">
        <f t="shared" ref="AK1603:AK1666" si="310">UPPER(SUBSTITUTE(TRIM(C1603),"-",""))</f>
        <v>ORD26003455</v>
      </c>
      <c r="AL1603">
        <f>IF(E1603&lt;&gt;"CAPTURE","",COUNTIF(Orders!$H:$H,AK1603))</f>
        <v>1</v>
      </c>
      <c r="AP1603" t="str">
        <f t="shared" ref="AP1603:AP1666" si="311">IF(E1603&lt;&gt;"CAPTURE","",IF(M1603&gt;1,"Duplicate ID - Review",IF(AL1603=0,"Unmatched Order",IF(AL1603=1,"Matched to Order","Multiple Order Matches"))))</f>
        <v>Matched to Order</v>
      </c>
      <c r="AQ1603">
        <f>IF(COUNTIF($A$2:A1603,A1603)=1,1,0)</f>
        <v>1</v>
      </c>
    </row>
    <row r="1604" spans="1:43" x14ac:dyDescent="0.3">
      <c r="A1604" t="s">
        <v>13697</v>
      </c>
      <c r="C1604" t="s">
        <v>7042</v>
      </c>
      <c r="D1604" s="1">
        <v>46274</v>
      </c>
      <c r="E1604" t="s">
        <v>11819</v>
      </c>
      <c r="F1604" t="s">
        <v>9</v>
      </c>
      <c r="G1604">
        <v>499</v>
      </c>
      <c r="H1604">
        <v>0</v>
      </c>
      <c r="I1604">
        <v>0</v>
      </c>
      <c r="J1604">
        <v>499</v>
      </c>
      <c r="K1604" s="1">
        <v>46276</v>
      </c>
      <c r="L1604" t="s">
        <v>13572</v>
      </c>
      <c r="M1604">
        <f t="shared" si="300"/>
        <v>1</v>
      </c>
      <c r="N1604">
        <f>COUNTIF(Orders!$A:$A,C1604)</f>
        <v>1</v>
      </c>
      <c r="P1604">
        <f>COUNTIF(Orders!$H:$H,UPPER(SUBSTITUTE(TRIM(C1604),"-","")))</f>
        <v>1</v>
      </c>
      <c r="R1604" t="str">
        <f t="shared" si="301"/>
        <v>Matched Order Reference</v>
      </c>
      <c r="S1604">
        <f t="shared" si="302"/>
        <v>1</v>
      </c>
      <c r="V1604" cm="1">
        <f t="array" ref="V1604">IF(E1604&lt;&gt;"CAPTURE",0,SUMPRODUCT((MDR_Rates!$A$2:$A$10=F1604)*(G1604&gt;MDR_Rates!$B$2:$B$10)*((MDR_Rates!$C$2:$C$10="")+(G1604&lt;=MDR_Rates!$C$2:$C$10))*MDR_Rates!$D$2:$D$10))</f>
        <v>0</v>
      </c>
      <c r="W1604">
        <f t="shared" si="303"/>
        <v>0</v>
      </c>
      <c r="X1604">
        <f t="shared" si="304"/>
        <v>0</v>
      </c>
      <c r="Y1604">
        <f t="shared" si="305"/>
        <v>0</v>
      </c>
      <c r="Z1604">
        <f t="shared" si="306"/>
        <v>0</v>
      </c>
      <c r="AG1604" t="str">
        <f t="shared" si="307"/>
        <v/>
      </c>
      <c r="AI1604" t="str">
        <f t="shared" si="308"/>
        <v/>
      </c>
      <c r="AJ1604" t="str">
        <f t="shared" si="309"/>
        <v/>
      </c>
      <c r="AK1604" t="str">
        <f t="shared" si="310"/>
        <v>ORD26003544</v>
      </c>
      <c r="AL1604">
        <f>IF(E1604&lt;&gt;"CAPTURE","",COUNTIF(Orders!$H:$H,AK1604))</f>
        <v>1</v>
      </c>
      <c r="AP1604" t="str">
        <f t="shared" si="311"/>
        <v>Matched to Order</v>
      </c>
      <c r="AQ1604">
        <f>IF(COUNTIF($A$2:A1604,A1604)=1,1,0)</f>
        <v>1</v>
      </c>
    </row>
    <row r="1605" spans="1:43" x14ac:dyDescent="0.3">
      <c r="A1605" t="s">
        <v>13698</v>
      </c>
      <c r="C1605" t="s">
        <v>13699</v>
      </c>
      <c r="D1605" s="1">
        <v>46274</v>
      </c>
      <c r="E1605" t="s">
        <v>11819</v>
      </c>
      <c r="F1605" t="s">
        <v>17</v>
      </c>
      <c r="G1605">
        <v>1499</v>
      </c>
      <c r="H1605">
        <v>26.98</v>
      </c>
      <c r="I1605">
        <v>4.8600000000000003</v>
      </c>
      <c r="J1605">
        <v>1467.16</v>
      </c>
      <c r="K1605" s="1">
        <v>46276</v>
      </c>
      <c r="L1605" t="s">
        <v>13572</v>
      </c>
      <c r="M1605">
        <f t="shared" si="300"/>
        <v>1</v>
      </c>
      <c r="N1605">
        <f>COUNTIF(Orders!$A:$A,C1605)</f>
        <v>0</v>
      </c>
      <c r="P1605">
        <f>COUNTIF(Orders!$H:$H,UPPER(SUBSTITUTE(TRIM(C1605),"-","")))</f>
        <v>1</v>
      </c>
      <c r="R1605" t="str">
        <f t="shared" si="301"/>
        <v>Matched Order Reference</v>
      </c>
      <c r="S1605">
        <f t="shared" si="302"/>
        <v>1</v>
      </c>
      <c r="V1605" cm="1">
        <f t="array" ref="V1605">IF(E1605&lt;&gt;"CAPTURE",0,SUMPRODUCT((MDR_Rates!$A$2:$A$10=F1605)*(G1605&gt;MDR_Rates!$B$2:$B$10)*((MDR_Rates!$C$2:$C$10="")+(G1605&lt;=MDR_Rates!$C$2:$C$10))*MDR_Rates!$D$2:$D$10))</f>
        <v>1.8</v>
      </c>
      <c r="W1605">
        <f t="shared" si="303"/>
        <v>26.98</v>
      </c>
      <c r="X1605">
        <f t="shared" si="304"/>
        <v>4.8600000000000003</v>
      </c>
      <c r="Y1605">
        <f t="shared" si="305"/>
        <v>0</v>
      </c>
      <c r="Z1605">
        <f t="shared" si="306"/>
        <v>0</v>
      </c>
      <c r="AG1605" t="str">
        <f t="shared" si="307"/>
        <v/>
      </c>
      <c r="AI1605" t="str">
        <f t="shared" si="308"/>
        <v/>
      </c>
      <c r="AJ1605" t="str">
        <f t="shared" si="309"/>
        <v/>
      </c>
      <c r="AK1605" t="str">
        <f t="shared" si="310"/>
        <v>ORD26003614</v>
      </c>
      <c r="AL1605">
        <f>IF(E1605&lt;&gt;"CAPTURE","",COUNTIF(Orders!$H:$H,AK1605))</f>
        <v>1</v>
      </c>
      <c r="AP1605" t="str">
        <f t="shared" si="311"/>
        <v>Matched to Order</v>
      </c>
      <c r="AQ1605">
        <f>IF(COUNTIF($A$2:A1605,A1605)=1,1,0)</f>
        <v>1</v>
      </c>
    </row>
    <row r="1606" spans="1:43" x14ac:dyDescent="0.3">
      <c r="A1606" t="s">
        <v>13700</v>
      </c>
      <c r="C1606" t="s">
        <v>13701</v>
      </c>
      <c r="D1606" s="1">
        <v>46274</v>
      </c>
      <c r="E1606" t="s">
        <v>11819</v>
      </c>
      <c r="F1606" t="s">
        <v>9</v>
      </c>
      <c r="G1606">
        <v>499</v>
      </c>
      <c r="H1606">
        <v>1.5</v>
      </c>
      <c r="I1606">
        <v>0.27</v>
      </c>
      <c r="J1606">
        <v>497.23</v>
      </c>
      <c r="K1606" s="1">
        <v>46276</v>
      </c>
      <c r="L1606" t="s">
        <v>13572</v>
      </c>
      <c r="M1606">
        <f t="shared" si="300"/>
        <v>1</v>
      </c>
      <c r="N1606">
        <f>COUNTIF(Orders!$A:$A,C1606)</f>
        <v>1</v>
      </c>
      <c r="P1606">
        <f>COUNTIF(Orders!$H:$H,UPPER(SUBSTITUTE(TRIM(C1606),"-","")))</f>
        <v>1</v>
      </c>
      <c r="R1606" t="str">
        <f t="shared" si="301"/>
        <v>Matched Order Reference</v>
      </c>
      <c r="S1606">
        <f t="shared" si="302"/>
        <v>1</v>
      </c>
      <c r="V1606" cm="1">
        <f t="array" ref="V1606">IF(E1606&lt;&gt;"CAPTURE",0,SUMPRODUCT((MDR_Rates!$A$2:$A$10=F1606)*(G1606&gt;MDR_Rates!$B$2:$B$10)*((MDR_Rates!$C$2:$C$10="")+(G1606&lt;=MDR_Rates!$C$2:$C$10))*MDR_Rates!$D$2:$D$10))</f>
        <v>0</v>
      </c>
      <c r="W1606">
        <f t="shared" si="303"/>
        <v>0</v>
      </c>
      <c r="X1606">
        <f t="shared" si="304"/>
        <v>0</v>
      </c>
      <c r="Y1606">
        <f t="shared" si="305"/>
        <v>1.5</v>
      </c>
      <c r="Z1606">
        <f t="shared" si="306"/>
        <v>0.27</v>
      </c>
      <c r="AG1606" t="str">
        <f t="shared" si="307"/>
        <v/>
      </c>
      <c r="AI1606" t="str">
        <f t="shared" si="308"/>
        <v/>
      </c>
      <c r="AJ1606" t="str">
        <f t="shared" si="309"/>
        <v/>
      </c>
      <c r="AK1606" t="str">
        <f t="shared" si="310"/>
        <v>ORD26003737</v>
      </c>
      <c r="AL1606">
        <f>IF(E1606&lt;&gt;"CAPTURE","",COUNTIF(Orders!$H:$H,AK1606))</f>
        <v>1</v>
      </c>
      <c r="AP1606" t="str">
        <f t="shared" si="311"/>
        <v>Matched to Order</v>
      </c>
      <c r="AQ1606">
        <f>IF(COUNTIF($A$2:A1606,A1606)=1,1,0)</f>
        <v>1</v>
      </c>
    </row>
    <row r="1607" spans="1:43" x14ac:dyDescent="0.3">
      <c r="A1607" t="s">
        <v>13702</v>
      </c>
      <c r="C1607" t="s">
        <v>7427</v>
      </c>
      <c r="D1607" s="1">
        <v>46274</v>
      </c>
      <c r="E1607" t="s">
        <v>11819</v>
      </c>
      <c r="F1607" t="s">
        <v>9</v>
      </c>
      <c r="G1607">
        <v>2499</v>
      </c>
      <c r="H1607">
        <v>7.5</v>
      </c>
      <c r="I1607">
        <v>1.35</v>
      </c>
      <c r="J1607">
        <v>2490.15</v>
      </c>
      <c r="K1607" s="1">
        <v>46276</v>
      </c>
      <c r="L1607" t="s">
        <v>13572</v>
      </c>
      <c r="M1607">
        <f t="shared" si="300"/>
        <v>1</v>
      </c>
      <c r="N1607">
        <f>COUNTIF(Orders!$A:$A,C1607)</f>
        <v>1</v>
      </c>
      <c r="P1607">
        <f>COUNTIF(Orders!$H:$H,UPPER(SUBSTITUTE(TRIM(C1607),"-","")))</f>
        <v>1</v>
      </c>
      <c r="R1607" t="str">
        <f t="shared" si="301"/>
        <v>Matched Order Reference</v>
      </c>
      <c r="S1607">
        <f t="shared" si="302"/>
        <v>1</v>
      </c>
      <c r="V1607" cm="1">
        <f t="array" ref="V1607">IF(E1607&lt;&gt;"CAPTURE",0,SUMPRODUCT((MDR_Rates!$A$2:$A$10=F1607)*(G1607&gt;MDR_Rates!$B$2:$B$10)*((MDR_Rates!$C$2:$C$10="")+(G1607&lt;=MDR_Rates!$C$2:$C$10))*MDR_Rates!$D$2:$D$10))</f>
        <v>0.3</v>
      </c>
      <c r="W1607">
        <f t="shared" si="303"/>
        <v>7.5</v>
      </c>
      <c r="X1607">
        <f t="shared" si="304"/>
        <v>1.35</v>
      </c>
      <c r="Y1607">
        <f t="shared" si="305"/>
        <v>0</v>
      </c>
      <c r="Z1607">
        <f t="shared" si="306"/>
        <v>0</v>
      </c>
      <c r="AG1607" t="str">
        <f t="shared" si="307"/>
        <v/>
      </c>
      <c r="AI1607" t="str">
        <f t="shared" si="308"/>
        <v/>
      </c>
      <c r="AJ1607" t="str">
        <f t="shared" si="309"/>
        <v/>
      </c>
      <c r="AK1607" t="str">
        <f t="shared" si="310"/>
        <v>ORD26003742</v>
      </c>
      <c r="AL1607">
        <f>IF(E1607&lt;&gt;"CAPTURE","",COUNTIF(Orders!$H:$H,AK1607))</f>
        <v>1</v>
      </c>
      <c r="AP1607" t="str">
        <f t="shared" si="311"/>
        <v>Matched to Order</v>
      </c>
      <c r="AQ1607">
        <f>IF(COUNTIF($A$2:A1607,A1607)=1,1,0)</f>
        <v>1</v>
      </c>
    </row>
    <row r="1608" spans="1:43" x14ac:dyDescent="0.3">
      <c r="A1608" t="s">
        <v>13703</v>
      </c>
      <c r="C1608" t="s">
        <v>7489</v>
      </c>
      <c r="D1608" s="1">
        <v>46274</v>
      </c>
      <c r="E1608" t="s">
        <v>11819</v>
      </c>
      <c r="F1608" t="s">
        <v>44</v>
      </c>
      <c r="G1608">
        <v>499</v>
      </c>
      <c r="H1608">
        <v>9.48</v>
      </c>
      <c r="I1608">
        <v>1.71</v>
      </c>
      <c r="J1608">
        <v>487.81</v>
      </c>
      <c r="K1608" s="1">
        <v>46276</v>
      </c>
      <c r="L1608" t="s">
        <v>13572</v>
      </c>
      <c r="M1608">
        <f t="shared" si="300"/>
        <v>1</v>
      </c>
      <c r="N1608">
        <f>COUNTIF(Orders!$A:$A,C1608)</f>
        <v>1</v>
      </c>
      <c r="P1608">
        <f>COUNTIF(Orders!$H:$H,UPPER(SUBSTITUTE(TRIM(C1608),"-","")))</f>
        <v>1</v>
      </c>
      <c r="R1608" t="str">
        <f t="shared" si="301"/>
        <v>Matched Order Reference</v>
      </c>
      <c r="S1608">
        <f t="shared" si="302"/>
        <v>1</v>
      </c>
      <c r="V1608" cm="1">
        <f t="array" ref="V1608">IF(E1608&lt;&gt;"CAPTURE",0,SUMPRODUCT((MDR_Rates!$A$2:$A$10=F1608)*(G1608&gt;MDR_Rates!$B$2:$B$10)*((MDR_Rates!$C$2:$C$10="")+(G1608&lt;=MDR_Rates!$C$2:$C$10))*MDR_Rates!$D$2:$D$10))</f>
        <v>1.9</v>
      </c>
      <c r="W1608">
        <f t="shared" si="303"/>
        <v>9.48</v>
      </c>
      <c r="X1608">
        <f t="shared" si="304"/>
        <v>1.71</v>
      </c>
      <c r="Y1608">
        <f t="shared" si="305"/>
        <v>0</v>
      </c>
      <c r="Z1608">
        <f t="shared" si="306"/>
        <v>0</v>
      </c>
      <c r="AG1608" t="str">
        <f t="shared" si="307"/>
        <v/>
      </c>
      <c r="AI1608" t="str">
        <f t="shared" si="308"/>
        <v/>
      </c>
      <c r="AJ1608" t="str">
        <f t="shared" si="309"/>
        <v/>
      </c>
      <c r="AK1608" t="str">
        <f t="shared" si="310"/>
        <v>ORD26003773</v>
      </c>
      <c r="AL1608">
        <f>IF(E1608&lt;&gt;"CAPTURE","",COUNTIF(Orders!$H:$H,AK1608))</f>
        <v>1</v>
      </c>
      <c r="AP1608" t="str">
        <f t="shared" si="311"/>
        <v>Matched to Order</v>
      </c>
      <c r="AQ1608">
        <f>IF(COUNTIF($A$2:A1608,A1608)=1,1,0)</f>
        <v>1</v>
      </c>
    </row>
    <row r="1609" spans="1:43" x14ac:dyDescent="0.3">
      <c r="A1609" t="s">
        <v>13704</v>
      </c>
      <c r="C1609" t="s">
        <v>7611</v>
      </c>
      <c r="D1609" s="1">
        <v>46274</v>
      </c>
      <c r="E1609" t="s">
        <v>11819</v>
      </c>
      <c r="F1609" t="s">
        <v>17</v>
      </c>
      <c r="G1609">
        <v>3797</v>
      </c>
      <c r="H1609">
        <v>60.75</v>
      </c>
      <c r="I1609">
        <v>10.94</v>
      </c>
      <c r="J1609">
        <v>3725.31</v>
      </c>
      <c r="K1609" s="1">
        <v>46276</v>
      </c>
      <c r="L1609" t="s">
        <v>13572</v>
      </c>
      <c r="M1609">
        <f t="shared" si="300"/>
        <v>1</v>
      </c>
      <c r="N1609">
        <f>COUNTIF(Orders!$A:$A,C1609)</f>
        <v>1</v>
      </c>
      <c r="P1609">
        <f>COUNTIF(Orders!$H:$H,UPPER(SUBSTITUTE(TRIM(C1609),"-","")))</f>
        <v>1</v>
      </c>
      <c r="R1609" t="str">
        <f t="shared" si="301"/>
        <v>Matched Order Reference</v>
      </c>
      <c r="S1609">
        <f t="shared" si="302"/>
        <v>1</v>
      </c>
      <c r="V1609" cm="1">
        <f t="array" ref="V1609">IF(E1609&lt;&gt;"CAPTURE",0,SUMPRODUCT((MDR_Rates!$A$2:$A$10=F1609)*(G1609&gt;MDR_Rates!$B$2:$B$10)*((MDR_Rates!$C$2:$C$10="")+(G1609&lt;=MDR_Rates!$C$2:$C$10))*MDR_Rates!$D$2:$D$10))</f>
        <v>1.6</v>
      </c>
      <c r="W1609">
        <f t="shared" si="303"/>
        <v>60.75</v>
      </c>
      <c r="X1609">
        <f t="shared" si="304"/>
        <v>10.94</v>
      </c>
      <c r="Y1609">
        <f t="shared" si="305"/>
        <v>0</v>
      </c>
      <c r="Z1609">
        <f t="shared" si="306"/>
        <v>0</v>
      </c>
      <c r="AG1609" t="str">
        <f t="shared" si="307"/>
        <v/>
      </c>
      <c r="AI1609" t="str">
        <f t="shared" si="308"/>
        <v/>
      </c>
      <c r="AJ1609" t="str">
        <f t="shared" si="309"/>
        <v/>
      </c>
      <c r="AK1609" t="str">
        <f t="shared" si="310"/>
        <v>ORD26003834</v>
      </c>
      <c r="AL1609">
        <f>IF(E1609&lt;&gt;"CAPTURE","",COUNTIF(Orders!$H:$H,AK1609))</f>
        <v>1</v>
      </c>
      <c r="AP1609" t="str">
        <f t="shared" si="311"/>
        <v>Matched to Order</v>
      </c>
      <c r="AQ1609">
        <f>IF(COUNTIF($A$2:A1609,A1609)=1,1,0)</f>
        <v>1</v>
      </c>
    </row>
    <row r="1610" spans="1:43" x14ac:dyDescent="0.3">
      <c r="A1610" t="s">
        <v>13705</v>
      </c>
      <c r="C1610" t="s">
        <v>7647</v>
      </c>
      <c r="D1610" s="1">
        <v>46274</v>
      </c>
      <c r="E1610" t="s">
        <v>11819</v>
      </c>
      <c r="F1610" t="s">
        <v>9</v>
      </c>
      <c r="G1610">
        <v>10998</v>
      </c>
      <c r="H1610">
        <v>32.99</v>
      </c>
      <c r="I1610">
        <v>5.94</v>
      </c>
      <c r="J1610">
        <v>10959.07</v>
      </c>
      <c r="K1610" s="1">
        <v>46276</v>
      </c>
      <c r="L1610" t="s">
        <v>13572</v>
      </c>
      <c r="M1610">
        <f t="shared" si="300"/>
        <v>1</v>
      </c>
      <c r="N1610">
        <f>COUNTIF(Orders!$A:$A,C1610)</f>
        <v>1</v>
      </c>
      <c r="P1610">
        <f>COUNTIF(Orders!$H:$H,UPPER(SUBSTITUTE(TRIM(C1610),"-","")))</f>
        <v>1</v>
      </c>
      <c r="R1610" t="str">
        <f t="shared" si="301"/>
        <v>Matched Order Reference</v>
      </c>
      <c r="S1610">
        <f t="shared" si="302"/>
        <v>1</v>
      </c>
      <c r="V1610" cm="1">
        <f t="array" ref="V1610">IF(E1610&lt;&gt;"CAPTURE",0,SUMPRODUCT((MDR_Rates!$A$2:$A$10=F1610)*(G1610&gt;MDR_Rates!$B$2:$B$10)*((MDR_Rates!$C$2:$C$10="")+(G1610&lt;=MDR_Rates!$C$2:$C$10))*MDR_Rates!$D$2:$D$10))</f>
        <v>0.3</v>
      </c>
      <c r="W1610">
        <f t="shared" si="303"/>
        <v>32.99</v>
      </c>
      <c r="X1610">
        <f t="shared" si="304"/>
        <v>5.94</v>
      </c>
      <c r="Y1610">
        <f t="shared" si="305"/>
        <v>0</v>
      </c>
      <c r="Z1610">
        <f t="shared" si="306"/>
        <v>0</v>
      </c>
      <c r="AG1610" t="str">
        <f t="shared" si="307"/>
        <v/>
      </c>
      <c r="AI1610" t="str">
        <f t="shared" si="308"/>
        <v/>
      </c>
      <c r="AJ1610" t="str">
        <f t="shared" si="309"/>
        <v/>
      </c>
      <c r="AK1610" t="str">
        <f t="shared" si="310"/>
        <v>ORD26003852</v>
      </c>
      <c r="AL1610">
        <f>IF(E1610&lt;&gt;"CAPTURE","",COUNTIF(Orders!$H:$H,AK1610))</f>
        <v>1</v>
      </c>
      <c r="AP1610" t="str">
        <f t="shared" si="311"/>
        <v>Matched to Order</v>
      </c>
      <c r="AQ1610">
        <f>IF(COUNTIF($A$2:A1610,A1610)=1,1,0)</f>
        <v>1</v>
      </c>
    </row>
    <row r="1611" spans="1:43" x14ac:dyDescent="0.3">
      <c r="A1611" t="s">
        <v>13706</v>
      </c>
      <c r="C1611" t="s">
        <v>13707</v>
      </c>
      <c r="D1611" s="1">
        <v>46274</v>
      </c>
      <c r="E1611" t="s">
        <v>11819</v>
      </c>
      <c r="F1611" t="s">
        <v>9</v>
      </c>
      <c r="G1611">
        <v>4147</v>
      </c>
      <c r="H1611">
        <v>12.44</v>
      </c>
      <c r="I1611">
        <v>2.2400000000000002</v>
      </c>
      <c r="J1611">
        <v>4132.32</v>
      </c>
      <c r="K1611" s="1">
        <v>46276</v>
      </c>
      <c r="L1611" t="s">
        <v>13572</v>
      </c>
      <c r="M1611">
        <f t="shared" si="300"/>
        <v>1</v>
      </c>
      <c r="N1611">
        <f>COUNTIF(Orders!$A:$A,C1611)</f>
        <v>1</v>
      </c>
      <c r="P1611">
        <f>COUNTIF(Orders!$H:$H,UPPER(SUBSTITUTE(TRIM(C1611),"-","")))</f>
        <v>1</v>
      </c>
      <c r="R1611" t="str">
        <f t="shared" si="301"/>
        <v>Matched Order Reference</v>
      </c>
      <c r="S1611">
        <f t="shared" si="302"/>
        <v>1</v>
      </c>
      <c r="V1611" cm="1">
        <f t="array" ref="V1611">IF(E1611&lt;&gt;"CAPTURE",0,SUMPRODUCT((MDR_Rates!$A$2:$A$10=F1611)*(G1611&gt;MDR_Rates!$B$2:$B$10)*((MDR_Rates!$C$2:$C$10="")+(G1611&lt;=MDR_Rates!$C$2:$C$10))*MDR_Rates!$D$2:$D$10))</f>
        <v>0.3</v>
      </c>
      <c r="W1611">
        <f t="shared" si="303"/>
        <v>12.44</v>
      </c>
      <c r="X1611">
        <f t="shared" si="304"/>
        <v>2.2400000000000002</v>
      </c>
      <c r="Y1611">
        <f t="shared" si="305"/>
        <v>0</v>
      </c>
      <c r="Z1611">
        <f t="shared" si="306"/>
        <v>0</v>
      </c>
      <c r="AG1611" t="str">
        <f t="shared" si="307"/>
        <v/>
      </c>
      <c r="AI1611" t="str">
        <f t="shared" si="308"/>
        <v/>
      </c>
      <c r="AJ1611" t="str">
        <f t="shared" si="309"/>
        <v/>
      </c>
      <c r="AK1611" t="str">
        <f t="shared" si="310"/>
        <v>ORD26003893</v>
      </c>
      <c r="AL1611">
        <f>IF(E1611&lt;&gt;"CAPTURE","",COUNTIF(Orders!$H:$H,AK1611))</f>
        <v>1</v>
      </c>
      <c r="AP1611" t="str">
        <f t="shared" si="311"/>
        <v>Matched to Order</v>
      </c>
      <c r="AQ1611">
        <f>IF(COUNTIF($A$2:A1611,A1611)=1,1,0)</f>
        <v>1</v>
      </c>
    </row>
    <row r="1612" spans="1:43" x14ac:dyDescent="0.3">
      <c r="A1612" t="s">
        <v>13708</v>
      </c>
      <c r="C1612" t="s">
        <v>7778</v>
      </c>
      <c r="D1612" s="1">
        <v>46274</v>
      </c>
      <c r="E1612" t="s">
        <v>11819</v>
      </c>
      <c r="F1612" t="s">
        <v>9</v>
      </c>
      <c r="G1612">
        <v>8997</v>
      </c>
      <c r="H1612">
        <v>26.99</v>
      </c>
      <c r="I1612">
        <v>4.8600000000000003</v>
      </c>
      <c r="J1612">
        <v>8965.15</v>
      </c>
      <c r="K1612" s="1">
        <v>46276</v>
      </c>
      <c r="L1612" t="s">
        <v>13572</v>
      </c>
      <c r="M1612">
        <f t="shared" si="300"/>
        <v>1</v>
      </c>
      <c r="N1612">
        <f>COUNTIF(Orders!$A:$A,C1612)</f>
        <v>1</v>
      </c>
      <c r="P1612">
        <f>COUNTIF(Orders!$H:$H,UPPER(SUBSTITUTE(TRIM(C1612),"-","")))</f>
        <v>1</v>
      </c>
      <c r="R1612" t="str">
        <f t="shared" si="301"/>
        <v>Matched Order Reference</v>
      </c>
      <c r="S1612">
        <f t="shared" si="302"/>
        <v>1</v>
      </c>
      <c r="V1612" cm="1">
        <f t="array" ref="V1612">IF(E1612&lt;&gt;"CAPTURE",0,SUMPRODUCT((MDR_Rates!$A$2:$A$10=F1612)*(G1612&gt;MDR_Rates!$B$2:$B$10)*((MDR_Rates!$C$2:$C$10="")+(G1612&lt;=MDR_Rates!$C$2:$C$10))*MDR_Rates!$D$2:$D$10))</f>
        <v>0.3</v>
      </c>
      <c r="W1612">
        <f t="shared" si="303"/>
        <v>26.99</v>
      </c>
      <c r="X1612">
        <f t="shared" si="304"/>
        <v>4.8600000000000003</v>
      </c>
      <c r="Y1612">
        <f t="shared" si="305"/>
        <v>0</v>
      </c>
      <c r="Z1612">
        <f t="shared" si="306"/>
        <v>0</v>
      </c>
      <c r="AG1612" t="str">
        <f t="shared" si="307"/>
        <v/>
      </c>
      <c r="AI1612" t="str">
        <f t="shared" si="308"/>
        <v/>
      </c>
      <c r="AJ1612" t="str">
        <f t="shared" si="309"/>
        <v/>
      </c>
      <c r="AK1612" t="str">
        <f t="shared" si="310"/>
        <v>ORD26003919</v>
      </c>
      <c r="AL1612">
        <f>IF(E1612&lt;&gt;"CAPTURE","",COUNTIF(Orders!$H:$H,AK1612))</f>
        <v>1</v>
      </c>
      <c r="AP1612" t="str">
        <f t="shared" si="311"/>
        <v>Matched to Order</v>
      </c>
      <c r="AQ1612">
        <f>IF(COUNTIF($A$2:A1612,A1612)=1,1,0)</f>
        <v>1</v>
      </c>
    </row>
    <row r="1613" spans="1:43" x14ac:dyDescent="0.3">
      <c r="A1613" t="s">
        <v>13709</v>
      </c>
      <c r="C1613" t="s">
        <v>7797</v>
      </c>
      <c r="D1613" s="1">
        <v>46274</v>
      </c>
      <c r="E1613" t="s">
        <v>11819</v>
      </c>
      <c r="F1613" t="s">
        <v>17</v>
      </c>
      <c r="G1613">
        <v>2147</v>
      </c>
      <c r="H1613">
        <v>34.35</v>
      </c>
      <c r="I1613">
        <v>6.18</v>
      </c>
      <c r="J1613">
        <v>2106.4699999999998</v>
      </c>
      <c r="K1613" s="1">
        <v>46276</v>
      </c>
      <c r="L1613" t="s">
        <v>13572</v>
      </c>
      <c r="M1613">
        <f t="shared" si="300"/>
        <v>1</v>
      </c>
      <c r="N1613">
        <f>COUNTIF(Orders!$A:$A,C1613)</f>
        <v>1</v>
      </c>
      <c r="P1613">
        <f>COUNTIF(Orders!$H:$H,UPPER(SUBSTITUTE(TRIM(C1613),"-","")))</f>
        <v>1</v>
      </c>
      <c r="R1613" t="str">
        <f t="shared" si="301"/>
        <v>Matched Order Reference</v>
      </c>
      <c r="S1613">
        <f t="shared" si="302"/>
        <v>1</v>
      </c>
      <c r="V1613" cm="1">
        <f t="array" ref="V1613">IF(E1613&lt;&gt;"CAPTURE",0,SUMPRODUCT((MDR_Rates!$A$2:$A$10=F1613)*(G1613&gt;MDR_Rates!$B$2:$B$10)*((MDR_Rates!$C$2:$C$10="")+(G1613&lt;=MDR_Rates!$C$2:$C$10))*MDR_Rates!$D$2:$D$10))</f>
        <v>1.6</v>
      </c>
      <c r="W1613">
        <f t="shared" si="303"/>
        <v>34.35</v>
      </c>
      <c r="X1613">
        <f t="shared" si="304"/>
        <v>6.18</v>
      </c>
      <c r="Y1613">
        <f t="shared" si="305"/>
        <v>0</v>
      </c>
      <c r="Z1613">
        <f t="shared" si="306"/>
        <v>0</v>
      </c>
      <c r="AG1613" t="str">
        <f t="shared" si="307"/>
        <v/>
      </c>
      <c r="AI1613" t="str">
        <f t="shared" si="308"/>
        <v/>
      </c>
      <c r="AJ1613" t="str">
        <f t="shared" si="309"/>
        <v/>
      </c>
      <c r="AK1613" t="str">
        <f t="shared" si="310"/>
        <v>ORD26003929</v>
      </c>
      <c r="AL1613">
        <f>IF(E1613&lt;&gt;"CAPTURE","",COUNTIF(Orders!$H:$H,AK1613))</f>
        <v>1</v>
      </c>
      <c r="AP1613" t="str">
        <f t="shared" si="311"/>
        <v>Matched to Order</v>
      </c>
      <c r="AQ1613">
        <f>IF(COUNTIF($A$2:A1613,A1613)=1,1,0)</f>
        <v>1</v>
      </c>
    </row>
    <row r="1614" spans="1:43" x14ac:dyDescent="0.3">
      <c r="A1614" t="s">
        <v>13710</v>
      </c>
      <c r="C1614" t="s">
        <v>7950</v>
      </c>
      <c r="D1614" s="1">
        <v>46274</v>
      </c>
      <c r="E1614" t="s">
        <v>11819</v>
      </c>
      <c r="F1614" t="s">
        <v>17</v>
      </c>
      <c r="G1614">
        <v>8298</v>
      </c>
      <c r="H1614">
        <v>132.77000000000001</v>
      </c>
      <c r="I1614">
        <v>23.9</v>
      </c>
      <c r="J1614">
        <v>8141.33</v>
      </c>
      <c r="K1614" s="1">
        <v>46276</v>
      </c>
      <c r="L1614" t="s">
        <v>13572</v>
      </c>
      <c r="M1614">
        <f t="shared" si="300"/>
        <v>1</v>
      </c>
      <c r="N1614">
        <f>COUNTIF(Orders!$A:$A,C1614)</f>
        <v>1</v>
      </c>
      <c r="P1614">
        <f>COUNTIF(Orders!$H:$H,UPPER(SUBSTITUTE(TRIM(C1614),"-","")))</f>
        <v>1</v>
      </c>
      <c r="R1614" t="str">
        <f t="shared" si="301"/>
        <v>Matched Order Reference</v>
      </c>
      <c r="S1614">
        <f t="shared" si="302"/>
        <v>1</v>
      </c>
      <c r="V1614" cm="1">
        <f t="array" ref="V1614">IF(E1614&lt;&gt;"CAPTURE",0,SUMPRODUCT((MDR_Rates!$A$2:$A$10=F1614)*(G1614&gt;MDR_Rates!$B$2:$B$10)*((MDR_Rates!$C$2:$C$10="")+(G1614&lt;=MDR_Rates!$C$2:$C$10))*MDR_Rates!$D$2:$D$10))</f>
        <v>1.6</v>
      </c>
      <c r="W1614">
        <f t="shared" si="303"/>
        <v>132.77000000000001</v>
      </c>
      <c r="X1614">
        <f t="shared" si="304"/>
        <v>23.9</v>
      </c>
      <c r="Y1614">
        <f t="shared" si="305"/>
        <v>0</v>
      </c>
      <c r="Z1614">
        <f t="shared" si="306"/>
        <v>0</v>
      </c>
      <c r="AG1614" t="str">
        <f t="shared" si="307"/>
        <v/>
      </c>
      <c r="AI1614" t="str">
        <f t="shared" si="308"/>
        <v/>
      </c>
      <c r="AJ1614" t="str">
        <f t="shared" si="309"/>
        <v/>
      </c>
      <c r="AK1614" t="str">
        <f t="shared" si="310"/>
        <v>ORD26004007</v>
      </c>
      <c r="AL1614">
        <f>IF(E1614&lt;&gt;"CAPTURE","",COUNTIF(Orders!$H:$H,AK1614))</f>
        <v>1</v>
      </c>
      <c r="AP1614" t="str">
        <f t="shared" si="311"/>
        <v>Matched to Order</v>
      </c>
      <c r="AQ1614">
        <f>IF(COUNTIF($A$2:A1614,A1614)=1,1,0)</f>
        <v>1</v>
      </c>
    </row>
    <row r="1615" spans="1:43" x14ac:dyDescent="0.3">
      <c r="A1615" t="s">
        <v>13711</v>
      </c>
      <c r="C1615" t="s">
        <v>8026</v>
      </c>
      <c r="D1615" s="1">
        <v>46274</v>
      </c>
      <c r="E1615" t="s">
        <v>11819</v>
      </c>
      <c r="F1615" t="s">
        <v>9</v>
      </c>
      <c r="G1615">
        <v>999</v>
      </c>
      <c r="H1615">
        <v>0</v>
      </c>
      <c r="I1615">
        <v>0</v>
      </c>
      <c r="J1615">
        <v>999</v>
      </c>
      <c r="K1615" s="1">
        <v>46276</v>
      </c>
      <c r="L1615" t="s">
        <v>13572</v>
      </c>
      <c r="M1615">
        <f t="shared" si="300"/>
        <v>1</v>
      </c>
      <c r="N1615">
        <f>COUNTIF(Orders!$A:$A,C1615)</f>
        <v>1</v>
      </c>
      <c r="P1615">
        <f>COUNTIF(Orders!$H:$H,UPPER(SUBSTITUTE(TRIM(C1615),"-","")))</f>
        <v>1</v>
      </c>
      <c r="R1615" t="str">
        <f t="shared" si="301"/>
        <v>Matched Order Reference</v>
      </c>
      <c r="S1615">
        <f t="shared" si="302"/>
        <v>1</v>
      </c>
      <c r="V1615" cm="1">
        <f t="array" ref="V1615">IF(E1615&lt;&gt;"CAPTURE",0,SUMPRODUCT((MDR_Rates!$A$2:$A$10=F1615)*(G1615&gt;MDR_Rates!$B$2:$B$10)*((MDR_Rates!$C$2:$C$10="")+(G1615&lt;=MDR_Rates!$C$2:$C$10))*MDR_Rates!$D$2:$D$10))</f>
        <v>0</v>
      </c>
      <c r="W1615">
        <f t="shared" si="303"/>
        <v>0</v>
      </c>
      <c r="X1615">
        <f t="shared" si="304"/>
        <v>0</v>
      </c>
      <c r="Y1615">
        <f t="shared" si="305"/>
        <v>0</v>
      </c>
      <c r="Z1615">
        <f t="shared" si="306"/>
        <v>0</v>
      </c>
      <c r="AG1615" t="str">
        <f t="shared" si="307"/>
        <v/>
      </c>
      <c r="AI1615" t="str">
        <f t="shared" si="308"/>
        <v/>
      </c>
      <c r="AJ1615" t="str">
        <f t="shared" si="309"/>
        <v/>
      </c>
      <c r="AK1615" t="str">
        <f t="shared" si="310"/>
        <v>ORD26004046</v>
      </c>
      <c r="AL1615">
        <f>IF(E1615&lt;&gt;"CAPTURE","",COUNTIF(Orders!$H:$H,AK1615))</f>
        <v>1</v>
      </c>
      <c r="AP1615" t="str">
        <f t="shared" si="311"/>
        <v>Matched to Order</v>
      </c>
      <c r="AQ1615">
        <f>IF(COUNTIF($A$2:A1615,A1615)=1,1,0)</f>
        <v>1</v>
      </c>
    </row>
    <row r="1616" spans="1:43" x14ac:dyDescent="0.3">
      <c r="A1616" t="s">
        <v>13712</v>
      </c>
      <c r="C1616" t="s">
        <v>8166</v>
      </c>
      <c r="D1616" s="1">
        <v>46274</v>
      </c>
      <c r="E1616" t="s">
        <v>11819</v>
      </c>
      <c r="F1616" t="s">
        <v>9</v>
      </c>
      <c r="G1616">
        <v>3598</v>
      </c>
      <c r="H1616">
        <v>10.79</v>
      </c>
      <c r="I1616">
        <v>1.94</v>
      </c>
      <c r="J1616">
        <v>3585.27</v>
      </c>
      <c r="K1616" s="1">
        <v>46276</v>
      </c>
      <c r="L1616" t="s">
        <v>13572</v>
      </c>
      <c r="M1616">
        <f t="shared" si="300"/>
        <v>1</v>
      </c>
      <c r="N1616">
        <f>COUNTIF(Orders!$A:$A,C1616)</f>
        <v>1</v>
      </c>
      <c r="P1616">
        <f>COUNTIF(Orders!$H:$H,UPPER(SUBSTITUTE(TRIM(C1616),"-","")))</f>
        <v>1</v>
      </c>
      <c r="R1616" t="str">
        <f t="shared" si="301"/>
        <v>Matched Order Reference</v>
      </c>
      <c r="S1616">
        <f t="shared" si="302"/>
        <v>1</v>
      </c>
      <c r="V1616" cm="1">
        <f t="array" ref="V1616">IF(E1616&lt;&gt;"CAPTURE",0,SUMPRODUCT((MDR_Rates!$A$2:$A$10=F1616)*(G1616&gt;MDR_Rates!$B$2:$B$10)*((MDR_Rates!$C$2:$C$10="")+(G1616&lt;=MDR_Rates!$C$2:$C$10))*MDR_Rates!$D$2:$D$10))</f>
        <v>0.3</v>
      </c>
      <c r="W1616">
        <f t="shared" si="303"/>
        <v>10.79</v>
      </c>
      <c r="X1616">
        <f t="shared" si="304"/>
        <v>1.94</v>
      </c>
      <c r="Y1616">
        <f t="shared" si="305"/>
        <v>0</v>
      </c>
      <c r="Z1616">
        <f t="shared" si="306"/>
        <v>0</v>
      </c>
      <c r="AG1616" t="str">
        <f t="shared" si="307"/>
        <v/>
      </c>
      <c r="AI1616" t="str">
        <f t="shared" si="308"/>
        <v/>
      </c>
      <c r="AJ1616" t="str">
        <f t="shared" si="309"/>
        <v/>
      </c>
      <c r="AK1616" t="str">
        <f t="shared" si="310"/>
        <v>ORD26004118</v>
      </c>
      <c r="AL1616">
        <f>IF(E1616&lt;&gt;"CAPTURE","",COUNTIF(Orders!$H:$H,AK1616))</f>
        <v>1</v>
      </c>
      <c r="AP1616" t="str">
        <f t="shared" si="311"/>
        <v>Matched to Order</v>
      </c>
      <c r="AQ1616">
        <f>IF(COUNTIF($A$2:A1616,A1616)=1,1,0)</f>
        <v>1</v>
      </c>
    </row>
    <row r="1617" spans="1:43" x14ac:dyDescent="0.3">
      <c r="A1617" t="s">
        <v>13713</v>
      </c>
      <c r="C1617" t="s">
        <v>8171</v>
      </c>
      <c r="D1617" s="1">
        <v>46274</v>
      </c>
      <c r="E1617" t="s">
        <v>11819</v>
      </c>
      <c r="F1617" t="s">
        <v>17</v>
      </c>
      <c r="G1617">
        <v>349</v>
      </c>
      <c r="H1617">
        <v>6.28</v>
      </c>
      <c r="I1617">
        <v>1.1299999999999999</v>
      </c>
      <c r="J1617">
        <v>341.59</v>
      </c>
      <c r="K1617" s="1">
        <v>46276</v>
      </c>
      <c r="L1617" t="s">
        <v>13572</v>
      </c>
      <c r="M1617">
        <f t="shared" si="300"/>
        <v>1</v>
      </c>
      <c r="N1617">
        <f>COUNTIF(Orders!$A:$A,C1617)</f>
        <v>1</v>
      </c>
      <c r="P1617">
        <f>COUNTIF(Orders!$H:$H,UPPER(SUBSTITUTE(TRIM(C1617),"-","")))</f>
        <v>1</v>
      </c>
      <c r="R1617" t="str">
        <f t="shared" si="301"/>
        <v>Matched Order Reference</v>
      </c>
      <c r="S1617">
        <f t="shared" si="302"/>
        <v>1</v>
      </c>
      <c r="V1617" cm="1">
        <f t="array" ref="V1617">IF(E1617&lt;&gt;"CAPTURE",0,SUMPRODUCT((MDR_Rates!$A$2:$A$10=F1617)*(G1617&gt;MDR_Rates!$B$2:$B$10)*((MDR_Rates!$C$2:$C$10="")+(G1617&lt;=MDR_Rates!$C$2:$C$10))*MDR_Rates!$D$2:$D$10))</f>
        <v>1.8</v>
      </c>
      <c r="W1617">
        <f t="shared" si="303"/>
        <v>6.28</v>
      </c>
      <c r="X1617">
        <f t="shared" si="304"/>
        <v>1.1299999999999999</v>
      </c>
      <c r="Y1617">
        <f t="shared" si="305"/>
        <v>0</v>
      </c>
      <c r="Z1617">
        <f t="shared" si="306"/>
        <v>0</v>
      </c>
      <c r="AG1617" t="str">
        <f t="shared" si="307"/>
        <v/>
      </c>
      <c r="AI1617" t="str">
        <f t="shared" si="308"/>
        <v/>
      </c>
      <c r="AJ1617" t="str">
        <f t="shared" si="309"/>
        <v/>
      </c>
      <c r="AK1617" t="str">
        <f t="shared" si="310"/>
        <v>ORD26004121</v>
      </c>
      <c r="AL1617">
        <f>IF(E1617&lt;&gt;"CAPTURE","",COUNTIF(Orders!$H:$H,AK1617))</f>
        <v>1</v>
      </c>
      <c r="AP1617" t="str">
        <f t="shared" si="311"/>
        <v>Matched to Order</v>
      </c>
      <c r="AQ1617">
        <f>IF(COUNTIF($A$2:A1617,A1617)=1,1,0)</f>
        <v>1</v>
      </c>
    </row>
    <row r="1618" spans="1:43" x14ac:dyDescent="0.3">
      <c r="A1618" t="s">
        <v>13714</v>
      </c>
      <c r="C1618" t="s">
        <v>8367</v>
      </c>
      <c r="D1618" s="1">
        <v>46274</v>
      </c>
      <c r="E1618" t="s">
        <v>11819</v>
      </c>
      <c r="F1618" t="s">
        <v>9</v>
      </c>
      <c r="G1618">
        <v>1998</v>
      </c>
      <c r="H1618">
        <v>0</v>
      </c>
      <c r="I1618">
        <v>0</v>
      </c>
      <c r="J1618">
        <v>1998</v>
      </c>
      <c r="K1618" s="1">
        <v>46276</v>
      </c>
      <c r="L1618" t="s">
        <v>13572</v>
      </c>
      <c r="M1618">
        <f t="shared" si="300"/>
        <v>1</v>
      </c>
      <c r="N1618">
        <f>COUNTIF(Orders!$A:$A,C1618)</f>
        <v>1</v>
      </c>
      <c r="P1618">
        <f>COUNTIF(Orders!$H:$H,UPPER(SUBSTITUTE(TRIM(C1618),"-","")))</f>
        <v>1</v>
      </c>
      <c r="R1618" t="str">
        <f t="shared" si="301"/>
        <v>Matched Order Reference</v>
      </c>
      <c r="S1618">
        <f t="shared" si="302"/>
        <v>1</v>
      </c>
      <c r="V1618" cm="1">
        <f t="array" ref="V1618">IF(E1618&lt;&gt;"CAPTURE",0,SUMPRODUCT((MDR_Rates!$A$2:$A$10=F1618)*(G1618&gt;MDR_Rates!$B$2:$B$10)*((MDR_Rates!$C$2:$C$10="")+(G1618&lt;=MDR_Rates!$C$2:$C$10))*MDR_Rates!$D$2:$D$10))</f>
        <v>0</v>
      </c>
      <c r="W1618">
        <f t="shared" si="303"/>
        <v>0</v>
      </c>
      <c r="X1618">
        <f t="shared" si="304"/>
        <v>0</v>
      </c>
      <c r="Y1618">
        <f t="shared" si="305"/>
        <v>0</v>
      </c>
      <c r="Z1618">
        <f t="shared" si="306"/>
        <v>0</v>
      </c>
      <c r="AG1618" t="str">
        <f t="shared" si="307"/>
        <v/>
      </c>
      <c r="AI1618" t="str">
        <f t="shared" si="308"/>
        <v/>
      </c>
      <c r="AJ1618" t="str">
        <f t="shared" si="309"/>
        <v/>
      </c>
      <c r="AK1618" t="str">
        <f t="shared" si="310"/>
        <v>ORD26004222</v>
      </c>
      <c r="AL1618">
        <f>IF(E1618&lt;&gt;"CAPTURE","",COUNTIF(Orders!$H:$H,AK1618))</f>
        <v>1</v>
      </c>
      <c r="AP1618" t="str">
        <f t="shared" si="311"/>
        <v>Matched to Order</v>
      </c>
      <c r="AQ1618">
        <f>IF(COUNTIF($A$2:A1618,A1618)=1,1,0)</f>
        <v>1</v>
      </c>
    </row>
    <row r="1619" spans="1:43" x14ac:dyDescent="0.3">
      <c r="A1619" t="s">
        <v>13715</v>
      </c>
      <c r="C1619" t="s">
        <v>8373</v>
      </c>
      <c r="D1619" s="1">
        <v>46274</v>
      </c>
      <c r="E1619" t="s">
        <v>11819</v>
      </c>
      <c r="F1619" t="s">
        <v>17</v>
      </c>
      <c r="G1619">
        <v>8997</v>
      </c>
      <c r="H1619">
        <v>143.94999999999999</v>
      </c>
      <c r="I1619">
        <v>25.91</v>
      </c>
      <c r="J1619">
        <v>8827.14</v>
      </c>
      <c r="K1619" s="1">
        <v>46276</v>
      </c>
      <c r="L1619" t="s">
        <v>13572</v>
      </c>
      <c r="M1619">
        <f t="shared" si="300"/>
        <v>1</v>
      </c>
      <c r="N1619">
        <f>COUNTIF(Orders!$A:$A,C1619)</f>
        <v>1</v>
      </c>
      <c r="P1619">
        <f>COUNTIF(Orders!$H:$H,UPPER(SUBSTITUTE(TRIM(C1619),"-","")))</f>
        <v>1</v>
      </c>
      <c r="R1619" t="str">
        <f t="shared" si="301"/>
        <v>Matched Order Reference</v>
      </c>
      <c r="S1619">
        <f t="shared" si="302"/>
        <v>1</v>
      </c>
      <c r="V1619" cm="1">
        <f t="array" ref="V1619">IF(E1619&lt;&gt;"CAPTURE",0,SUMPRODUCT((MDR_Rates!$A$2:$A$10=F1619)*(G1619&gt;MDR_Rates!$B$2:$B$10)*((MDR_Rates!$C$2:$C$10="")+(G1619&lt;=MDR_Rates!$C$2:$C$10))*MDR_Rates!$D$2:$D$10))</f>
        <v>1.6</v>
      </c>
      <c r="W1619">
        <f t="shared" si="303"/>
        <v>143.94999999999999</v>
      </c>
      <c r="X1619">
        <f t="shared" si="304"/>
        <v>25.91</v>
      </c>
      <c r="Y1619">
        <f t="shared" si="305"/>
        <v>0</v>
      </c>
      <c r="Z1619">
        <f t="shared" si="306"/>
        <v>0</v>
      </c>
      <c r="AG1619" t="str">
        <f t="shared" si="307"/>
        <v/>
      </c>
      <c r="AI1619" t="str">
        <f t="shared" si="308"/>
        <v/>
      </c>
      <c r="AJ1619" t="str">
        <f t="shared" si="309"/>
        <v/>
      </c>
      <c r="AK1619" t="str">
        <f t="shared" si="310"/>
        <v>ORD26004225</v>
      </c>
      <c r="AL1619">
        <f>IF(E1619&lt;&gt;"CAPTURE","",COUNTIF(Orders!$H:$H,AK1619))</f>
        <v>1</v>
      </c>
      <c r="AP1619" t="str">
        <f t="shared" si="311"/>
        <v>Matched to Order</v>
      </c>
      <c r="AQ1619">
        <f>IF(COUNTIF($A$2:A1619,A1619)=1,1,0)</f>
        <v>1</v>
      </c>
    </row>
    <row r="1620" spans="1:43" x14ac:dyDescent="0.3">
      <c r="A1620" t="s">
        <v>13716</v>
      </c>
      <c r="C1620" t="s">
        <v>13717</v>
      </c>
      <c r="D1620" s="1">
        <v>46274</v>
      </c>
      <c r="E1620" t="s">
        <v>11819</v>
      </c>
      <c r="F1620" t="s">
        <v>44</v>
      </c>
      <c r="G1620">
        <v>1299</v>
      </c>
      <c r="H1620">
        <v>24.68</v>
      </c>
      <c r="I1620">
        <v>4.4400000000000004</v>
      </c>
      <c r="J1620">
        <v>1269.8800000000001</v>
      </c>
      <c r="K1620" s="1">
        <v>46276</v>
      </c>
      <c r="L1620" t="s">
        <v>13572</v>
      </c>
      <c r="M1620">
        <f t="shared" si="300"/>
        <v>1</v>
      </c>
      <c r="N1620">
        <f>COUNTIF(Orders!$A:$A,C1620)</f>
        <v>0</v>
      </c>
      <c r="P1620">
        <f>COUNTIF(Orders!$H:$H,UPPER(SUBSTITUTE(TRIM(C1620),"-","")))</f>
        <v>1</v>
      </c>
      <c r="R1620" t="str">
        <f t="shared" si="301"/>
        <v>Matched Order Reference</v>
      </c>
      <c r="S1620">
        <f t="shared" si="302"/>
        <v>1</v>
      </c>
      <c r="V1620" cm="1">
        <f t="array" ref="V1620">IF(E1620&lt;&gt;"CAPTURE",0,SUMPRODUCT((MDR_Rates!$A$2:$A$10=F1620)*(G1620&gt;MDR_Rates!$B$2:$B$10)*((MDR_Rates!$C$2:$C$10="")+(G1620&lt;=MDR_Rates!$C$2:$C$10))*MDR_Rates!$D$2:$D$10))</f>
        <v>1.9</v>
      </c>
      <c r="W1620">
        <f t="shared" si="303"/>
        <v>24.68</v>
      </c>
      <c r="X1620">
        <f t="shared" si="304"/>
        <v>4.4400000000000004</v>
      </c>
      <c r="Y1620">
        <f t="shared" si="305"/>
        <v>0</v>
      </c>
      <c r="Z1620">
        <f t="shared" si="306"/>
        <v>0</v>
      </c>
      <c r="AG1620" t="str">
        <f t="shared" si="307"/>
        <v/>
      </c>
      <c r="AI1620" t="str">
        <f t="shared" si="308"/>
        <v/>
      </c>
      <c r="AJ1620" t="str">
        <f t="shared" si="309"/>
        <v/>
      </c>
      <c r="AK1620" t="str">
        <f t="shared" si="310"/>
        <v>ORD26004232</v>
      </c>
      <c r="AL1620">
        <f>IF(E1620&lt;&gt;"CAPTURE","",COUNTIF(Orders!$H:$H,AK1620))</f>
        <v>1</v>
      </c>
      <c r="AP1620" t="str">
        <f t="shared" si="311"/>
        <v>Matched to Order</v>
      </c>
      <c r="AQ1620">
        <f>IF(COUNTIF($A$2:A1620,A1620)=1,1,0)</f>
        <v>1</v>
      </c>
    </row>
    <row r="1621" spans="1:43" x14ac:dyDescent="0.3">
      <c r="A1621" t="s">
        <v>13718</v>
      </c>
      <c r="C1621" t="s">
        <v>8404</v>
      </c>
      <c r="D1621" s="1">
        <v>46274</v>
      </c>
      <c r="E1621" t="s">
        <v>11819</v>
      </c>
      <c r="F1621" t="s">
        <v>9</v>
      </c>
      <c r="G1621">
        <v>499</v>
      </c>
      <c r="H1621">
        <v>0</v>
      </c>
      <c r="I1621">
        <v>0</v>
      </c>
      <c r="J1621">
        <v>499</v>
      </c>
      <c r="K1621" s="1">
        <v>46276</v>
      </c>
      <c r="L1621" t="s">
        <v>13572</v>
      </c>
      <c r="M1621">
        <f t="shared" si="300"/>
        <v>1</v>
      </c>
      <c r="N1621">
        <f>COUNTIF(Orders!$A:$A,C1621)</f>
        <v>1</v>
      </c>
      <c r="P1621">
        <f>COUNTIF(Orders!$H:$H,UPPER(SUBSTITUTE(TRIM(C1621),"-","")))</f>
        <v>1</v>
      </c>
      <c r="R1621" t="str">
        <f t="shared" si="301"/>
        <v>Matched Order Reference</v>
      </c>
      <c r="S1621">
        <f t="shared" si="302"/>
        <v>1</v>
      </c>
      <c r="V1621" cm="1">
        <f t="array" ref="V1621">IF(E1621&lt;&gt;"CAPTURE",0,SUMPRODUCT((MDR_Rates!$A$2:$A$10=F1621)*(G1621&gt;MDR_Rates!$B$2:$B$10)*((MDR_Rates!$C$2:$C$10="")+(G1621&lt;=MDR_Rates!$C$2:$C$10))*MDR_Rates!$D$2:$D$10))</f>
        <v>0</v>
      </c>
      <c r="W1621">
        <f t="shared" si="303"/>
        <v>0</v>
      </c>
      <c r="X1621">
        <f t="shared" si="304"/>
        <v>0</v>
      </c>
      <c r="Y1621">
        <f t="shared" si="305"/>
        <v>0</v>
      </c>
      <c r="Z1621">
        <f t="shared" si="306"/>
        <v>0</v>
      </c>
      <c r="AG1621" t="str">
        <f t="shared" si="307"/>
        <v/>
      </c>
      <c r="AI1621" t="str">
        <f t="shared" si="308"/>
        <v/>
      </c>
      <c r="AJ1621" t="str">
        <f t="shared" si="309"/>
        <v/>
      </c>
      <c r="AK1621" t="str">
        <f t="shared" si="310"/>
        <v>ORD26004241</v>
      </c>
      <c r="AL1621">
        <f>IF(E1621&lt;&gt;"CAPTURE","",COUNTIF(Orders!$H:$H,AK1621))</f>
        <v>1</v>
      </c>
      <c r="AP1621" t="str">
        <f t="shared" si="311"/>
        <v>Matched to Order</v>
      </c>
      <c r="AQ1621">
        <f>IF(COUNTIF($A$2:A1621,A1621)=1,1,0)</f>
        <v>1</v>
      </c>
    </row>
    <row r="1622" spans="1:43" x14ac:dyDescent="0.3">
      <c r="A1622" t="s">
        <v>13719</v>
      </c>
      <c r="C1622" t="s">
        <v>8459</v>
      </c>
      <c r="D1622" s="1">
        <v>46274</v>
      </c>
      <c r="E1622" t="s">
        <v>11819</v>
      </c>
      <c r="F1622" t="s">
        <v>9</v>
      </c>
      <c r="G1622">
        <v>6498</v>
      </c>
      <c r="H1622">
        <v>19.489999999999998</v>
      </c>
      <c r="I1622">
        <v>3.51</v>
      </c>
      <c r="J1622">
        <v>6475</v>
      </c>
      <c r="K1622" s="1">
        <v>46276</v>
      </c>
      <c r="L1622" t="s">
        <v>13572</v>
      </c>
      <c r="M1622">
        <f t="shared" si="300"/>
        <v>1</v>
      </c>
      <c r="N1622">
        <f>COUNTIF(Orders!$A:$A,C1622)</f>
        <v>1</v>
      </c>
      <c r="P1622">
        <f>COUNTIF(Orders!$H:$H,UPPER(SUBSTITUTE(TRIM(C1622),"-","")))</f>
        <v>1</v>
      </c>
      <c r="R1622" t="str">
        <f t="shared" si="301"/>
        <v>Matched Order Reference</v>
      </c>
      <c r="S1622">
        <f t="shared" si="302"/>
        <v>1</v>
      </c>
      <c r="V1622" cm="1">
        <f t="array" ref="V1622">IF(E1622&lt;&gt;"CAPTURE",0,SUMPRODUCT((MDR_Rates!$A$2:$A$10=F1622)*(G1622&gt;MDR_Rates!$B$2:$B$10)*((MDR_Rates!$C$2:$C$10="")+(G1622&lt;=MDR_Rates!$C$2:$C$10))*MDR_Rates!$D$2:$D$10))</f>
        <v>0.3</v>
      </c>
      <c r="W1622">
        <f t="shared" si="303"/>
        <v>19.489999999999998</v>
      </c>
      <c r="X1622">
        <f t="shared" si="304"/>
        <v>3.51</v>
      </c>
      <c r="Y1622">
        <f t="shared" si="305"/>
        <v>0</v>
      </c>
      <c r="Z1622">
        <f t="shared" si="306"/>
        <v>0</v>
      </c>
      <c r="AG1622" t="str">
        <f t="shared" si="307"/>
        <v/>
      </c>
      <c r="AI1622" t="str">
        <f t="shared" si="308"/>
        <v/>
      </c>
      <c r="AJ1622" t="str">
        <f t="shared" si="309"/>
        <v/>
      </c>
      <c r="AK1622" t="str">
        <f t="shared" si="310"/>
        <v>ORD26004269</v>
      </c>
      <c r="AL1622">
        <f>IF(E1622&lt;&gt;"CAPTURE","",COUNTIF(Orders!$H:$H,AK1622))</f>
        <v>1</v>
      </c>
      <c r="AP1622" t="str">
        <f t="shared" si="311"/>
        <v>Matched to Order</v>
      </c>
      <c r="AQ1622">
        <f>IF(COUNTIF($A$2:A1622,A1622)=1,1,0)</f>
        <v>1</v>
      </c>
    </row>
    <row r="1623" spans="1:43" x14ac:dyDescent="0.3">
      <c r="A1623" t="s">
        <v>13720</v>
      </c>
      <c r="C1623" t="s">
        <v>8488</v>
      </c>
      <c r="D1623" s="1">
        <v>46274</v>
      </c>
      <c r="E1623" t="s">
        <v>11819</v>
      </c>
      <c r="F1623" t="s">
        <v>9</v>
      </c>
      <c r="G1623">
        <v>1299</v>
      </c>
      <c r="H1623">
        <v>0</v>
      </c>
      <c r="I1623">
        <v>0</v>
      </c>
      <c r="J1623">
        <v>1299</v>
      </c>
      <c r="K1623" s="1">
        <v>46276</v>
      </c>
      <c r="L1623" t="s">
        <v>13572</v>
      </c>
      <c r="M1623">
        <f t="shared" si="300"/>
        <v>1</v>
      </c>
      <c r="N1623">
        <f>COUNTIF(Orders!$A:$A,C1623)</f>
        <v>1</v>
      </c>
      <c r="P1623">
        <f>COUNTIF(Orders!$H:$H,UPPER(SUBSTITUTE(TRIM(C1623),"-","")))</f>
        <v>1</v>
      </c>
      <c r="R1623" t="str">
        <f t="shared" si="301"/>
        <v>Matched Order Reference</v>
      </c>
      <c r="S1623">
        <f t="shared" si="302"/>
        <v>1</v>
      </c>
      <c r="V1623" cm="1">
        <f t="array" ref="V1623">IF(E1623&lt;&gt;"CAPTURE",0,SUMPRODUCT((MDR_Rates!$A$2:$A$10=F1623)*(G1623&gt;MDR_Rates!$B$2:$B$10)*((MDR_Rates!$C$2:$C$10="")+(G1623&lt;=MDR_Rates!$C$2:$C$10))*MDR_Rates!$D$2:$D$10))</f>
        <v>0</v>
      </c>
      <c r="W1623">
        <f t="shared" si="303"/>
        <v>0</v>
      </c>
      <c r="X1623">
        <f t="shared" si="304"/>
        <v>0</v>
      </c>
      <c r="Y1623">
        <f t="shared" si="305"/>
        <v>0</v>
      </c>
      <c r="Z1623">
        <f t="shared" si="306"/>
        <v>0</v>
      </c>
      <c r="AG1623" t="str">
        <f t="shared" si="307"/>
        <v/>
      </c>
      <c r="AI1623" t="str">
        <f t="shared" si="308"/>
        <v/>
      </c>
      <c r="AJ1623" t="str">
        <f t="shared" si="309"/>
        <v/>
      </c>
      <c r="AK1623" t="str">
        <f t="shared" si="310"/>
        <v>ORD26004284</v>
      </c>
      <c r="AL1623">
        <f>IF(E1623&lt;&gt;"CAPTURE","",COUNTIF(Orders!$H:$H,AK1623))</f>
        <v>1</v>
      </c>
      <c r="AP1623" t="str">
        <f t="shared" si="311"/>
        <v>Matched to Order</v>
      </c>
      <c r="AQ1623">
        <f>IF(COUNTIF($A$2:A1623,A1623)=1,1,0)</f>
        <v>1</v>
      </c>
    </row>
    <row r="1624" spans="1:43" x14ac:dyDescent="0.3">
      <c r="A1624" t="s">
        <v>13721</v>
      </c>
      <c r="C1624" t="s">
        <v>8578</v>
      </c>
      <c r="D1624" s="1">
        <v>46274</v>
      </c>
      <c r="E1624" t="s">
        <v>11819</v>
      </c>
      <c r="F1624" t="s">
        <v>9</v>
      </c>
      <c r="G1624">
        <v>799</v>
      </c>
      <c r="H1624">
        <v>0</v>
      </c>
      <c r="I1624">
        <v>0</v>
      </c>
      <c r="J1624">
        <v>799</v>
      </c>
      <c r="K1624" s="1">
        <v>46276</v>
      </c>
      <c r="L1624" t="s">
        <v>13572</v>
      </c>
      <c r="M1624">
        <f t="shared" si="300"/>
        <v>1</v>
      </c>
      <c r="N1624">
        <f>COUNTIF(Orders!$A:$A,C1624)</f>
        <v>1</v>
      </c>
      <c r="P1624">
        <f>COUNTIF(Orders!$H:$H,UPPER(SUBSTITUTE(TRIM(C1624),"-","")))</f>
        <v>1</v>
      </c>
      <c r="R1624" t="str">
        <f t="shared" si="301"/>
        <v>Matched Order Reference</v>
      </c>
      <c r="S1624">
        <f t="shared" si="302"/>
        <v>1</v>
      </c>
      <c r="V1624" cm="1">
        <f t="array" ref="V1624">IF(E1624&lt;&gt;"CAPTURE",0,SUMPRODUCT((MDR_Rates!$A$2:$A$10=F1624)*(G1624&gt;MDR_Rates!$B$2:$B$10)*((MDR_Rates!$C$2:$C$10="")+(G1624&lt;=MDR_Rates!$C$2:$C$10))*MDR_Rates!$D$2:$D$10))</f>
        <v>0</v>
      </c>
      <c r="W1624">
        <f t="shared" si="303"/>
        <v>0</v>
      </c>
      <c r="X1624">
        <f t="shared" si="304"/>
        <v>0</v>
      </c>
      <c r="Y1624">
        <f t="shared" si="305"/>
        <v>0</v>
      </c>
      <c r="Z1624">
        <f t="shared" si="306"/>
        <v>0</v>
      </c>
      <c r="AG1624" t="str">
        <f t="shared" si="307"/>
        <v/>
      </c>
      <c r="AI1624" t="str">
        <f t="shared" si="308"/>
        <v/>
      </c>
      <c r="AJ1624" t="str">
        <f t="shared" si="309"/>
        <v/>
      </c>
      <c r="AK1624" t="str">
        <f t="shared" si="310"/>
        <v>ORD26004329</v>
      </c>
      <c r="AL1624">
        <f>IF(E1624&lt;&gt;"CAPTURE","",COUNTIF(Orders!$H:$H,AK1624))</f>
        <v>1</v>
      </c>
      <c r="AP1624" t="str">
        <f t="shared" si="311"/>
        <v>Matched to Order</v>
      </c>
      <c r="AQ1624">
        <f>IF(COUNTIF($A$2:A1624,A1624)=1,1,0)</f>
        <v>1</v>
      </c>
    </row>
    <row r="1625" spans="1:43" x14ac:dyDescent="0.3">
      <c r="A1625" t="s">
        <v>13722</v>
      </c>
      <c r="C1625" t="s">
        <v>8656</v>
      </c>
      <c r="D1625" s="1">
        <v>46274</v>
      </c>
      <c r="E1625" t="s">
        <v>11819</v>
      </c>
      <c r="F1625" t="s">
        <v>9</v>
      </c>
      <c r="G1625">
        <v>1598</v>
      </c>
      <c r="H1625">
        <v>0</v>
      </c>
      <c r="I1625">
        <v>0</v>
      </c>
      <c r="J1625">
        <v>1598</v>
      </c>
      <c r="K1625" s="1">
        <v>46276</v>
      </c>
      <c r="L1625" t="s">
        <v>13572</v>
      </c>
      <c r="M1625">
        <f t="shared" si="300"/>
        <v>1</v>
      </c>
      <c r="N1625">
        <f>COUNTIF(Orders!$A:$A,C1625)</f>
        <v>1</v>
      </c>
      <c r="P1625">
        <f>COUNTIF(Orders!$H:$H,UPPER(SUBSTITUTE(TRIM(C1625),"-","")))</f>
        <v>1</v>
      </c>
      <c r="R1625" t="str">
        <f t="shared" si="301"/>
        <v>Matched Order Reference</v>
      </c>
      <c r="S1625">
        <f t="shared" si="302"/>
        <v>1</v>
      </c>
      <c r="V1625" cm="1">
        <f t="array" ref="V1625">IF(E1625&lt;&gt;"CAPTURE",0,SUMPRODUCT((MDR_Rates!$A$2:$A$10=F1625)*(G1625&gt;MDR_Rates!$B$2:$B$10)*((MDR_Rates!$C$2:$C$10="")+(G1625&lt;=MDR_Rates!$C$2:$C$10))*MDR_Rates!$D$2:$D$10))</f>
        <v>0</v>
      </c>
      <c r="W1625">
        <f t="shared" si="303"/>
        <v>0</v>
      </c>
      <c r="X1625">
        <f t="shared" si="304"/>
        <v>0</v>
      </c>
      <c r="Y1625">
        <f t="shared" si="305"/>
        <v>0</v>
      </c>
      <c r="Z1625">
        <f t="shared" si="306"/>
        <v>0</v>
      </c>
      <c r="AG1625" t="str">
        <f t="shared" si="307"/>
        <v/>
      </c>
      <c r="AI1625" t="str">
        <f t="shared" si="308"/>
        <v/>
      </c>
      <c r="AJ1625" t="str">
        <f t="shared" si="309"/>
        <v/>
      </c>
      <c r="AK1625" t="str">
        <f t="shared" si="310"/>
        <v>ORD26004369</v>
      </c>
      <c r="AL1625">
        <f>IF(E1625&lt;&gt;"CAPTURE","",COUNTIF(Orders!$H:$H,AK1625))</f>
        <v>1</v>
      </c>
      <c r="AP1625" t="str">
        <f t="shared" si="311"/>
        <v>Matched to Order</v>
      </c>
      <c r="AQ1625">
        <f>IF(COUNTIF($A$2:A1625,A1625)=1,1,0)</f>
        <v>1</v>
      </c>
    </row>
    <row r="1626" spans="1:43" x14ac:dyDescent="0.3">
      <c r="A1626" t="s">
        <v>13723</v>
      </c>
      <c r="C1626" t="s">
        <v>8849</v>
      </c>
      <c r="D1626" s="1">
        <v>46274</v>
      </c>
      <c r="E1626" t="s">
        <v>11819</v>
      </c>
      <c r="F1626" t="s">
        <v>44</v>
      </c>
      <c r="G1626">
        <v>3298</v>
      </c>
      <c r="H1626">
        <v>56.07</v>
      </c>
      <c r="I1626">
        <v>10.09</v>
      </c>
      <c r="J1626">
        <v>3231.84</v>
      </c>
      <c r="K1626" s="1">
        <v>46276</v>
      </c>
      <c r="L1626" t="s">
        <v>13572</v>
      </c>
      <c r="M1626">
        <f t="shared" si="300"/>
        <v>1</v>
      </c>
      <c r="N1626">
        <f>COUNTIF(Orders!$A:$A,C1626)</f>
        <v>1</v>
      </c>
      <c r="P1626">
        <f>COUNTIF(Orders!$H:$H,UPPER(SUBSTITUTE(TRIM(C1626),"-","")))</f>
        <v>1</v>
      </c>
      <c r="R1626" t="str">
        <f t="shared" si="301"/>
        <v>Matched Order Reference</v>
      </c>
      <c r="S1626">
        <f t="shared" si="302"/>
        <v>1</v>
      </c>
      <c r="V1626" cm="1">
        <f t="array" ref="V1626">IF(E1626&lt;&gt;"CAPTURE",0,SUMPRODUCT((MDR_Rates!$A$2:$A$10=F1626)*(G1626&gt;MDR_Rates!$B$2:$B$10)*((MDR_Rates!$C$2:$C$10="")+(G1626&lt;=MDR_Rates!$C$2:$C$10))*MDR_Rates!$D$2:$D$10))</f>
        <v>1.7</v>
      </c>
      <c r="W1626">
        <f t="shared" si="303"/>
        <v>56.07</v>
      </c>
      <c r="X1626">
        <f t="shared" si="304"/>
        <v>10.09</v>
      </c>
      <c r="Y1626">
        <f t="shared" si="305"/>
        <v>0</v>
      </c>
      <c r="Z1626">
        <f t="shared" si="306"/>
        <v>0</v>
      </c>
      <c r="AG1626" t="str">
        <f t="shared" si="307"/>
        <v/>
      </c>
      <c r="AI1626" t="str">
        <f t="shared" si="308"/>
        <v/>
      </c>
      <c r="AJ1626" t="str">
        <f t="shared" si="309"/>
        <v/>
      </c>
      <c r="AK1626" t="str">
        <f t="shared" si="310"/>
        <v>ORD26004468</v>
      </c>
      <c r="AL1626">
        <f>IF(E1626&lt;&gt;"CAPTURE","",COUNTIF(Orders!$H:$H,AK1626))</f>
        <v>1</v>
      </c>
      <c r="AP1626" t="str">
        <f t="shared" si="311"/>
        <v>Matched to Order</v>
      </c>
      <c r="AQ1626">
        <f>IF(COUNTIF($A$2:A1626,A1626)=1,1,0)</f>
        <v>1</v>
      </c>
    </row>
    <row r="1627" spans="1:43" x14ac:dyDescent="0.3">
      <c r="A1627" t="s">
        <v>13724</v>
      </c>
      <c r="C1627" t="s">
        <v>8864</v>
      </c>
      <c r="D1627" s="1">
        <v>46274</v>
      </c>
      <c r="E1627" t="s">
        <v>11819</v>
      </c>
      <c r="F1627" t="s">
        <v>44</v>
      </c>
      <c r="G1627">
        <v>7498</v>
      </c>
      <c r="H1627">
        <v>127.47</v>
      </c>
      <c r="I1627">
        <v>22.94</v>
      </c>
      <c r="J1627">
        <v>7347.59</v>
      </c>
      <c r="K1627" s="1">
        <v>46276</v>
      </c>
      <c r="L1627" t="s">
        <v>13572</v>
      </c>
      <c r="M1627">
        <f t="shared" si="300"/>
        <v>1</v>
      </c>
      <c r="N1627">
        <f>COUNTIF(Orders!$A:$A,C1627)</f>
        <v>1</v>
      </c>
      <c r="P1627">
        <f>COUNTIF(Orders!$H:$H,UPPER(SUBSTITUTE(TRIM(C1627),"-","")))</f>
        <v>1</v>
      </c>
      <c r="R1627" t="str">
        <f t="shared" si="301"/>
        <v>Matched Order Reference</v>
      </c>
      <c r="S1627">
        <f t="shared" si="302"/>
        <v>1</v>
      </c>
      <c r="V1627" cm="1">
        <f t="array" ref="V1627">IF(E1627&lt;&gt;"CAPTURE",0,SUMPRODUCT((MDR_Rates!$A$2:$A$10=F1627)*(G1627&gt;MDR_Rates!$B$2:$B$10)*((MDR_Rates!$C$2:$C$10="")+(G1627&lt;=MDR_Rates!$C$2:$C$10))*MDR_Rates!$D$2:$D$10))</f>
        <v>1.7</v>
      </c>
      <c r="W1627">
        <f t="shared" si="303"/>
        <v>127.47</v>
      </c>
      <c r="X1627">
        <f t="shared" si="304"/>
        <v>22.94</v>
      </c>
      <c r="Y1627">
        <f t="shared" si="305"/>
        <v>0</v>
      </c>
      <c r="Z1627">
        <f t="shared" si="306"/>
        <v>0</v>
      </c>
      <c r="AG1627" t="str">
        <f t="shared" si="307"/>
        <v/>
      </c>
      <c r="AI1627" t="str">
        <f t="shared" si="308"/>
        <v/>
      </c>
      <c r="AJ1627" t="str">
        <f t="shared" si="309"/>
        <v/>
      </c>
      <c r="AK1627" t="str">
        <f t="shared" si="310"/>
        <v>ORD26004476</v>
      </c>
      <c r="AL1627">
        <f>IF(E1627&lt;&gt;"CAPTURE","",COUNTIF(Orders!$H:$H,AK1627))</f>
        <v>1</v>
      </c>
      <c r="AP1627" t="str">
        <f t="shared" si="311"/>
        <v>Matched to Order</v>
      </c>
      <c r="AQ1627">
        <f>IF(COUNTIF($A$2:A1627,A1627)=1,1,0)</f>
        <v>1</v>
      </c>
    </row>
    <row r="1628" spans="1:43" x14ac:dyDescent="0.3">
      <c r="A1628" t="s">
        <v>13725</v>
      </c>
      <c r="C1628" t="s">
        <v>13726</v>
      </c>
      <c r="D1628" s="1">
        <v>46274</v>
      </c>
      <c r="E1628" t="s">
        <v>11819</v>
      </c>
      <c r="F1628" t="s">
        <v>9</v>
      </c>
      <c r="G1628">
        <v>3499</v>
      </c>
      <c r="H1628">
        <v>10.5</v>
      </c>
      <c r="I1628">
        <v>1.89</v>
      </c>
      <c r="J1628">
        <v>3486.61</v>
      </c>
      <c r="K1628" s="1">
        <v>46276</v>
      </c>
      <c r="L1628" t="s">
        <v>13572</v>
      </c>
      <c r="M1628">
        <f t="shared" si="300"/>
        <v>1</v>
      </c>
      <c r="N1628">
        <f>COUNTIF(Orders!$A:$A,C1628)</f>
        <v>1</v>
      </c>
      <c r="P1628">
        <f>COUNTIF(Orders!$H:$H,UPPER(SUBSTITUTE(TRIM(C1628),"-","")))</f>
        <v>1</v>
      </c>
      <c r="R1628" t="str">
        <f t="shared" si="301"/>
        <v>Matched Order Reference</v>
      </c>
      <c r="S1628">
        <f t="shared" si="302"/>
        <v>1</v>
      </c>
      <c r="V1628" cm="1">
        <f t="array" ref="V1628">IF(E1628&lt;&gt;"CAPTURE",0,SUMPRODUCT((MDR_Rates!$A$2:$A$10=F1628)*(G1628&gt;MDR_Rates!$B$2:$B$10)*((MDR_Rates!$C$2:$C$10="")+(G1628&lt;=MDR_Rates!$C$2:$C$10))*MDR_Rates!$D$2:$D$10))</f>
        <v>0.3</v>
      </c>
      <c r="W1628">
        <f t="shared" si="303"/>
        <v>10.5</v>
      </c>
      <c r="X1628">
        <f t="shared" si="304"/>
        <v>1.89</v>
      </c>
      <c r="Y1628">
        <f t="shared" si="305"/>
        <v>0</v>
      </c>
      <c r="Z1628">
        <f t="shared" si="306"/>
        <v>0</v>
      </c>
      <c r="AG1628" t="str">
        <f t="shared" si="307"/>
        <v/>
      </c>
      <c r="AI1628" t="str">
        <f t="shared" si="308"/>
        <v/>
      </c>
      <c r="AJ1628" t="str">
        <f t="shared" si="309"/>
        <v/>
      </c>
      <c r="AK1628" t="str">
        <f t="shared" si="310"/>
        <v>ORD26004513</v>
      </c>
      <c r="AL1628">
        <f>IF(E1628&lt;&gt;"CAPTURE","",COUNTIF(Orders!$H:$H,AK1628))</f>
        <v>1</v>
      </c>
      <c r="AP1628" t="str">
        <f t="shared" si="311"/>
        <v>Matched to Order</v>
      </c>
      <c r="AQ1628">
        <f>IF(COUNTIF($A$2:A1628,A1628)=1,1,0)</f>
        <v>1</v>
      </c>
    </row>
    <row r="1629" spans="1:43" x14ac:dyDescent="0.3">
      <c r="A1629" t="s">
        <v>13727</v>
      </c>
      <c r="C1629" t="s">
        <v>13728</v>
      </c>
      <c r="D1629" s="1">
        <v>46274</v>
      </c>
      <c r="E1629" t="s">
        <v>11819</v>
      </c>
      <c r="F1629" t="s">
        <v>17</v>
      </c>
      <c r="G1629">
        <v>8298</v>
      </c>
      <c r="H1629">
        <v>132.77000000000001</v>
      </c>
      <c r="I1629">
        <v>23.9</v>
      </c>
      <c r="J1629">
        <v>8141.33</v>
      </c>
      <c r="K1629" s="1">
        <v>46276</v>
      </c>
      <c r="L1629" t="s">
        <v>13572</v>
      </c>
      <c r="M1629">
        <f t="shared" si="300"/>
        <v>1</v>
      </c>
      <c r="N1629">
        <f>COUNTIF(Orders!$A:$A,C1629)</f>
        <v>1</v>
      </c>
      <c r="P1629">
        <f>COUNTIF(Orders!$H:$H,UPPER(SUBSTITUTE(TRIM(C1629),"-","")))</f>
        <v>1</v>
      </c>
      <c r="R1629" t="str">
        <f t="shared" si="301"/>
        <v>Matched Order Reference</v>
      </c>
      <c r="S1629">
        <f t="shared" si="302"/>
        <v>1</v>
      </c>
      <c r="V1629" cm="1">
        <f t="array" ref="V1629">IF(E1629&lt;&gt;"CAPTURE",0,SUMPRODUCT((MDR_Rates!$A$2:$A$10=F1629)*(G1629&gt;MDR_Rates!$B$2:$B$10)*((MDR_Rates!$C$2:$C$10="")+(G1629&lt;=MDR_Rates!$C$2:$C$10))*MDR_Rates!$D$2:$D$10))</f>
        <v>1.6</v>
      </c>
      <c r="W1629">
        <f t="shared" si="303"/>
        <v>132.77000000000001</v>
      </c>
      <c r="X1629">
        <f t="shared" si="304"/>
        <v>23.9</v>
      </c>
      <c r="Y1629">
        <f t="shared" si="305"/>
        <v>0</v>
      </c>
      <c r="Z1629">
        <f t="shared" si="306"/>
        <v>0</v>
      </c>
      <c r="AG1629" t="str">
        <f t="shared" si="307"/>
        <v/>
      </c>
      <c r="AI1629" t="str">
        <f t="shared" si="308"/>
        <v/>
      </c>
      <c r="AJ1629" t="str">
        <f t="shared" si="309"/>
        <v/>
      </c>
      <c r="AK1629" t="str">
        <f t="shared" si="310"/>
        <v>ORD26004605</v>
      </c>
      <c r="AL1629">
        <f>IF(E1629&lt;&gt;"CAPTURE","",COUNTIF(Orders!$H:$H,AK1629))</f>
        <v>1</v>
      </c>
      <c r="AP1629" t="str">
        <f t="shared" si="311"/>
        <v>Matched to Order</v>
      </c>
      <c r="AQ1629">
        <f>IF(COUNTIF($A$2:A1629,A1629)=1,1,0)</f>
        <v>1</v>
      </c>
    </row>
    <row r="1630" spans="1:43" x14ac:dyDescent="0.3">
      <c r="A1630" t="s">
        <v>13729</v>
      </c>
      <c r="C1630" t="s">
        <v>9236</v>
      </c>
      <c r="D1630" s="1">
        <v>46274</v>
      </c>
      <c r="E1630" t="s">
        <v>11819</v>
      </c>
      <c r="F1630" t="s">
        <v>9</v>
      </c>
      <c r="G1630">
        <v>9797</v>
      </c>
      <c r="H1630">
        <v>29.39</v>
      </c>
      <c r="I1630">
        <v>5.29</v>
      </c>
      <c r="J1630">
        <v>9762.32</v>
      </c>
      <c r="K1630" s="1">
        <v>46276</v>
      </c>
      <c r="L1630" t="s">
        <v>13572</v>
      </c>
      <c r="M1630">
        <f t="shared" si="300"/>
        <v>1</v>
      </c>
      <c r="N1630">
        <f>COUNTIF(Orders!$A:$A,C1630)</f>
        <v>1</v>
      </c>
      <c r="P1630">
        <f>COUNTIF(Orders!$H:$H,UPPER(SUBSTITUTE(TRIM(C1630),"-","")))</f>
        <v>1</v>
      </c>
      <c r="R1630" t="str">
        <f t="shared" si="301"/>
        <v>Matched Order Reference</v>
      </c>
      <c r="S1630">
        <f t="shared" si="302"/>
        <v>1</v>
      </c>
      <c r="V1630" cm="1">
        <f t="array" ref="V1630">IF(E1630&lt;&gt;"CAPTURE",0,SUMPRODUCT((MDR_Rates!$A$2:$A$10=F1630)*(G1630&gt;MDR_Rates!$B$2:$B$10)*((MDR_Rates!$C$2:$C$10="")+(G1630&lt;=MDR_Rates!$C$2:$C$10))*MDR_Rates!$D$2:$D$10))</f>
        <v>0.3</v>
      </c>
      <c r="W1630">
        <f t="shared" si="303"/>
        <v>29.39</v>
      </c>
      <c r="X1630">
        <f t="shared" si="304"/>
        <v>5.29</v>
      </c>
      <c r="Y1630">
        <f t="shared" si="305"/>
        <v>0</v>
      </c>
      <c r="Z1630">
        <f t="shared" si="306"/>
        <v>0</v>
      </c>
      <c r="AG1630" t="str">
        <f t="shared" si="307"/>
        <v/>
      </c>
      <c r="AI1630" t="str">
        <f t="shared" si="308"/>
        <v/>
      </c>
      <c r="AJ1630" t="str">
        <f t="shared" si="309"/>
        <v/>
      </c>
      <c r="AK1630" t="str">
        <f t="shared" si="310"/>
        <v>ORD26004666</v>
      </c>
      <c r="AL1630">
        <f>IF(E1630&lt;&gt;"CAPTURE","",COUNTIF(Orders!$H:$H,AK1630))</f>
        <v>1</v>
      </c>
      <c r="AP1630" t="str">
        <f t="shared" si="311"/>
        <v>Matched to Order</v>
      </c>
      <c r="AQ1630">
        <f>IF(COUNTIF($A$2:A1630,A1630)=1,1,0)</f>
        <v>1</v>
      </c>
    </row>
    <row r="1631" spans="1:43" x14ac:dyDescent="0.3">
      <c r="A1631" t="s">
        <v>13730</v>
      </c>
      <c r="C1631" t="s">
        <v>9323</v>
      </c>
      <c r="D1631" s="1">
        <v>46274</v>
      </c>
      <c r="E1631" t="s">
        <v>11819</v>
      </c>
      <c r="F1631" t="s">
        <v>9</v>
      </c>
      <c r="G1631">
        <v>898</v>
      </c>
      <c r="H1631">
        <v>0</v>
      </c>
      <c r="I1631">
        <v>0</v>
      </c>
      <c r="J1631">
        <v>898</v>
      </c>
      <c r="K1631" s="1">
        <v>46276</v>
      </c>
      <c r="L1631" t="s">
        <v>13572</v>
      </c>
      <c r="M1631">
        <f t="shared" si="300"/>
        <v>1</v>
      </c>
      <c r="N1631">
        <f>COUNTIF(Orders!$A:$A,C1631)</f>
        <v>1</v>
      </c>
      <c r="P1631">
        <f>COUNTIF(Orders!$H:$H,UPPER(SUBSTITUTE(TRIM(C1631),"-","")))</f>
        <v>1</v>
      </c>
      <c r="R1631" t="str">
        <f t="shared" si="301"/>
        <v>Matched Order Reference</v>
      </c>
      <c r="S1631">
        <f t="shared" si="302"/>
        <v>1</v>
      </c>
      <c r="V1631" cm="1">
        <f t="array" ref="V1631">IF(E1631&lt;&gt;"CAPTURE",0,SUMPRODUCT((MDR_Rates!$A$2:$A$10=F1631)*(G1631&gt;MDR_Rates!$B$2:$B$10)*((MDR_Rates!$C$2:$C$10="")+(G1631&lt;=MDR_Rates!$C$2:$C$10))*MDR_Rates!$D$2:$D$10))</f>
        <v>0</v>
      </c>
      <c r="W1631">
        <f t="shared" si="303"/>
        <v>0</v>
      </c>
      <c r="X1631">
        <f t="shared" si="304"/>
        <v>0</v>
      </c>
      <c r="Y1631">
        <f t="shared" si="305"/>
        <v>0</v>
      </c>
      <c r="Z1631">
        <f t="shared" si="306"/>
        <v>0</v>
      </c>
      <c r="AG1631" t="str">
        <f t="shared" si="307"/>
        <v/>
      </c>
      <c r="AI1631" t="str">
        <f t="shared" si="308"/>
        <v/>
      </c>
      <c r="AJ1631" t="str">
        <f t="shared" si="309"/>
        <v/>
      </c>
      <c r="AK1631" t="str">
        <f t="shared" si="310"/>
        <v>ORD26004710</v>
      </c>
      <c r="AL1631">
        <f>IF(E1631&lt;&gt;"CAPTURE","",COUNTIF(Orders!$H:$H,AK1631))</f>
        <v>1</v>
      </c>
      <c r="AP1631" t="str">
        <f t="shared" si="311"/>
        <v>Matched to Order</v>
      </c>
      <c r="AQ1631">
        <f>IF(COUNTIF($A$2:A1631,A1631)=1,1,0)</f>
        <v>1</v>
      </c>
    </row>
    <row r="1632" spans="1:43" x14ac:dyDescent="0.3">
      <c r="A1632" t="s">
        <v>13731</v>
      </c>
      <c r="C1632" t="s">
        <v>9446</v>
      </c>
      <c r="D1632" s="1">
        <v>46274</v>
      </c>
      <c r="E1632" t="s">
        <v>11819</v>
      </c>
      <c r="F1632" t="s">
        <v>9</v>
      </c>
      <c r="G1632">
        <v>1499</v>
      </c>
      <c r="H1632">
        <v>0</v>
      </c>
      <c r="I1632">
        <v>0</v>
      </c>
      <c r="J1632">
        <v>1499</v>
      </c>
      <c r="K1632" s="1">
        <v>46276</v>
      </c>
      <c r="L1632" t="s">
        <v>13572</v>
      </c>
      <c r="M1632">
        <f t="shared" si="300"/>
        <v>1</v>
      </c>
      <c r="N1632">
        <f>COUNTIF(Orders!$A:$A,C1632)</f>
        <v>1</v>
      </c>
      <c r="P1632">
        <f>COUNTIF(Orders!$H:$H,UPPER(SUBSTITUTE(TRIM(C1632),"-","")))</f>
        <v>1</v>
      </c>
      <c r="R1632" t="str">
        <f t="shared" si="301"/>
        <v>Matched Order Reference</v>
      </c>
      <c r="S1632">
        <f t="shared" si="302"/>
        <v>1</v>
      </c>
      <c r="V1632" cm="1">
        <f t="array" ref="V1632">IF(E1632&lt;&gt;"CAPTURE",0,SUMPRODUCT((MDR_Rates!$A$2:$A$10=F1632)*(G1632&gt;MDR_Rates!$B$2:$B$10)*((MDR_Rates!$C$2:$C$10="")+(G1632&lt;=MDR_Rates!$C$2:$C$10))*MDR_Rates!$D$2:$D$10))</f>
        <v>0</v>
      </c>
      <c r="W1632">
        <f t="shared" si="303"/>
        <v>0</v>
      </c>
      <c r="X1632">
        <f t="shared" si="304"/>
        <v>0</v>
      </c>
      <c r="Y1632">
        <f t="shared" si="305"/>
        <v>0</v>
      </c>
      <c r="Z1632">
        <f t="shared" si="306"/>
        <v>0</v>
      </c>
      <c r="AG1632" t="str">
        <f t="shared" si="307"/>
        <v/>
      </c>
      <c r="AI1632" t="str">
        <f t="shared" si="308"/>
        <v/>
      </c>
      <c r="AJ1632" t="str">
        <f t="shared" si="309"/>
        <v/>
      </c>
      <c r="AK1632" t="str">
        <f t="shared" si="310"/>
        <v>ORD26004775</v>
      </c>
      <c r="AL1632">
        <f>IF(E1632&lt;&gt;"CAPTURE","",COUNTIF(Orders!$H:$H,AK1632))</f>
        <v>1</v>
      </c>
      <c r="AP1632" t="str">
        <f t="shared" si="311"/>
        <v>Matched to Order</v>
      </c>
      <c r="AQ1632">
        <f>IF(COUNTIF($A$2:A1632,A1632)=1,1,0)</f>
        <v>1</v>
      </c>
    </row>
    <row r="1633" spans="1:43" x14ac:dyDescent="0.3">
      <c r="A1633" t="s">
        <v>13732</v>
      </c>
      <c r="C1633" t="s">
        <v>13733</v>
      </c>
      <c r="D1633" s="1">
        <v>46274</v>
      </c>
      <c r="E1633" t="s">
        <v>11819</v>
      </c>
      <c r="F1633" t="s">
        <v>33</v>
      </c>
      <c r="G1633">
        <v>10498</v>
      </c>
      <c r="H1633">
        <v>94.48</v>
      </c>
      <c r="I1633">
        <v>17.010000000000002</v>
      </c>
      <c r="J1633">
        <v>10386.51</v>
      </c>
      <c r="K1633" s="1">
        <v>46276</v>
      </c>
      <c r="L1633" t="s">
        <v>13572</v>
      </c>
      <c r="M1633">
        <f t="shared" si="300"/>
        <v>1</v>
      </c>
      <c r="N1633">
        <f>COUNTIF(Orders!$A:$A,C1633)</f>
        <v>1</v>
      </c>
      <c r="P1633">
        <f>COUNTIF(Orders!$H:$H,UPPER(SUBSTITUTE(TRIM(C1633),"-","")))</f>
        <v>1</v>
      </c>
      <c r="R1633" t="str">
        <f t="shared" si="301"/>
        <v>Matched Order Reference</v>
      </c>
      <c r="S1633">
        <f t="shared" si="302"/>
        <v>1</v>
      </c>
      <c r="V1633" cm="1">
        <f t="array" ref="V1633">IF(E1633&lt;&gt;"CAPTURE",0,SUMPRODUCT((MDR_Rates!$A$2:$A$10=F1633)*(G1633&gt;MDR_Rates!$B$2:$B$10)*((MDR_Rates!$C$2:$C$10="")+(G1633&lt;=MDR_Rates!$C$2:$C$10))*MDR_Rates!$D$2:$D$10))</f>
        <v>0.9</v>
      </c>
      <c r="W1633">
        <f t="shared" si="303"/>
        <v>94.48</v>
      </c>
      <c r="X1633">
        <f t="shared" si="304"/>
        <v>17.010000000000002</v>
      </c>
      <c r="Y1633">
        <f t="shared" si="305"/>
        <v>0</v>
      </c>
      <c r="Z1633">
        <f t="shared" si="306"/>
        <v>0</v>
      </c>
      <c r="AG1633" t="str">
        <f t="shared" si="307"/>
        <v/>
      </c>
      <c r="AI1633" t="str">
        <f t="shared" si="308"/>
        <v/>
      </c>
      <c r="AJ1633" t="str">
        <f t="shared" si="309"/>
        <v/>
      </c>
      <c r="AK1633" t="str">
        <f t="shared" si="310"/>
        <v>ORD26004831</v>
      </c>
      <c r="AL1633">
        <f>IF(E1633&lt;&gt;"CAPTURE","",COUNTIF(Orders!$H:$H,AK1633))</f>
        <v>1</v>
      </c>
      <c r="AP1633" t="str">
        <f t="shared" si="311"/>
        <v>Matched to Order</v>
      </c>
      <c r="AQ1633">
        <f>IF(COUNTIF($A$2:A1633,A1633)=1,1,0)</f>
        <v>1</v>
      </c>
    </row>
    <row r="1634" spans="1:43" x14ac:dyDescent="0.3">
      <c r="A1634" t="s">
        <v>13734</v>
      </c>
      <c r="C1634" t="s">
        <v>9732</v>
      </c>
      <c r="D1634" s="1">
        <v>46274</v>
      </c>
      <c r="E1634" t="s">
        <v>11819</v>
      </c>
      <c r="F1634" t="s">
        <v>9</v>
      </c>
      <c r="G1634">
        <v>6298</v>
      </c>
      <c r="H1634">
        <v>18.89</v>
      </c>
      <c r="I1634">
        <v>3.4</v>
      </c>
      <c r="J1634">
        <v>6275.71</v>
      </c>
      <c r="K1634" s="1">
        <v>46276</v>
      </c>
      <c r="L1634" t="s">
        <v>13572</v>
      </c>
      <c r="M1634">
        <f t="shared" si="300"/>
        <v>1</v>
      </c>
      <c r="N1634">
        <f>COUNTIF(Orders!$A:$A,C1634)</f>
        <v>1</v>
      </c>
      <c r="P1634">
        <f>COUNTIF(Orders!$H:$H,UPPER(SUBSTITUTE(TRIM(C1634),"-","")))</f>
        <v>1</v>
      </c>
      <c r="R1634" t="str">
        <f t="shared" si="301"/>
        <v>Matched Order Reference</v>
      </c>
      <c r="S1634">
        <f t="shared" si="302"/>
        <v>1</v>
      </c>
      <c r="V1634" cm="1">
        <f t="array" ref="V1634">IF(E1634&lt;&gt;"CAPTURE",0,SUMPRODUCT((MDR_Rates!$A$2:$A$10=F1634)*(G1634&gt;MDR_Rates!$B$2:$B$10)*((MDR_Rates!$C$2:$C$10="")+(G1634&lt;=MDR_Rates!$C$2:$C$10))*MDR_Rates!$D$2:$D$10))</f>
        <v>0.3</v>
      </c>
      <c r="W1634">
        <f t="shared" si="303"/>
        <v>18.89</v>
      </c>
      <c r="X1634">
        <f t="shared" si="304"/>
        <v>3.4</v>
      </c>
      <c r="Y1634">
        <f t="shared" si="305"/>
        <v>0</v>
      </c>
      <c r="Z1634">
        <f t="shared" si="306"/>
        <v>0</v>
      </c>
      <c r="AG1634" t="str">
        <f t="shared" si="307"/>
        <v/>
      </c>
      <c r="AI1634" t="str">
        <f t="shared" si="308"/>
        <v/>
      </c>
      <c r="AJ1634" t="str">
        <f t="shared" si="309"/>
        <v/>
      </c>
      <c r="AK1634" t="str">
        <f t="shared" si="310"/>
        <v>ORD26004923</v>
      </c>
      <c r="AL1634">
        <f>IF(E1634&lt;&gt;"CAPTURE","",COUNTIF(Orders!$H:$H,AK1634))</f>
        <v>1</v>
      </c>
      <c r="AP1634" t="str">
        <f t="shared" si="311"/>
        <v>Matched to Order</v>
      </c>
      <c r="AQ1634">
        <f>IF(COUNTIF($A$2:A1634,A1634)=1,1,0)</f>
        <v>1</v>
      </c>
    </row>
    <row r="1635" spans="1:43" x14ac:dyDescent="0.3">
      <c r="A1635" t="s">
        <v>13735</v>
      </c>
      <c r="C1635" t="s">
        <v>9769</v>
      </c>
      <c r="D1635" s="1">
        <v>46274</v>
      </c>
      <c r="E1635" t="s">
        <v>11819</v>
      </c>
      <c r="F1635" t="s">
        <v>9</v>
      </c>
      <c r="G1635">
        <v>1499</v>
      </c>
      <c r="H1635">
        <v>0</v>
      </c>
      <c r="I1635">
        <v>0</v>
      </c>
      <c r="J1635">
        <v>1499</v>
      </c>
      <c r="K1635" s="1">
        <v>46276</v>
      </c>
      <c r="L1635" t="s">
        <v>13572</v>
      </c>
      <c r="M1635">
        <f t="shared" si="300"/>
        <v>1</v>
      </c>
      <c r="N1635">
        <f>COUNTIF(Orders!$A:$A,C1635)</f>
        <v>1</v>
      </c>
      <c r="P1635">
        <f>COUNTIF(Orders!$H:$H,UPPER(SUBSTITUTE(TRIM(C1635),"-","")))</f>
        <v>1</v>
      </c>
      <c r="R1635" t="str">
        <f t="shared" si="301"/>
        <v>Matched Order Reference</v>
      </c>
      <c r="S1635">
        <f t="shared" si="302"/>
        <v>1</v>
      </c>
      <c r="V1635" cm="1">
        <f t="array" ref="V1635">IF(E1635&lt;&gt;"CAPTURE",0,SUMPRODUCT((MDR_Rates!$A$2:$A$10=F1635)*(G1635&gt;MDR_Rates!$B$2:$B$10)*((MDR_Rates!$C$2:$C$10="")+(G1635&lt;=MDR_Rates!$C$2:$C$10))*MDR_Rates!$D$2:$D$10))</f>
        <v>0</v>
      </c>
      <c r="W1635">
        <f t="shared" si="303"/>
        <v>0</v>
      </c>
      <c r="X1635">
        <f t="shared" si="304"/>
        <v>0</v>
      </c>
      <c r="Y1635">
        <f t="shared" si="305"/>
        <v>0</v>
      </c>
      <c r="Z1635">
        <f t="shared" si="306"/>
        <v>0</v>
      </c>
      <c r="AG1635" t="str">
        <f t="shared" si="307"/>
        <v/>
      </c>
      <c r="AI1635" t="str">
        <f t="shared" si="308"/>
        <v/>
      </c>
      <c r="AJ1635" t="str">
        <f t="shared" si="309"/>
        <v/>
      </c>
      <c r="AK1635" t="str">
        <f t="shared" si="310"/>
        <v>ORD26004942</v>
      </c>
      <c r="AL1635">
        <f>IF(E1635&lt;&gt;"CAPTURE","",COUNTIF(Orders!$H:$H,AK1635))</f>
        <v>1</v>
      </c>
      <c r="AP1635" t="str">
        <f t="shared" si="311"/>
        <v>Matched to Order</v>
      </c>
      <c r="AQ1635">
        <f>IF(COUNTIF($A$2:A1635,A1635)=1,1,0)</f>
        <v>1</v>
      </c>
    </row>
    <row r="1636" spans="1:43" x14ac:dyDescent="0.3">
      <c r="A1636" t="s">
        <v>13736</v>
      </c>
      <c r="C1636" t="s">
        <v>9800</v>
      </c>
      <c r="D1636" s="1">
        <v>46274</v>
      </c>
      <c r="E1636" t="s">
        <v>11819</v>
      </c>
      <c r="F1636" t="s">
        <v>9</v>
      </c>
      <c r="G1636">
        <v>1499</v>
      </c>
      <c r="H1636">
        <v>0</v>
      </c>
      <c r="I1636">
        <v>0</v>
      </c>
      <c r="J1636">
        <v>1499</v>
      </c>
      <c r="K1636" s="1">
        <v>46276</v>
      </c>
      <c r="L1636" t="s">
        <v>13572</v>
      </c>
      <c r="M1636">
        <f t="shared" si="300"/>
        <v>1</v>
      </c>
      <c r="N1636">
        <f>COUNTIF(Orders!$A:$A,C1636)</f>
        <v>1</v>
      </c>
      <c r="P1636">
        <f>COUNTIF(Orders!$H:$H,UPPER(SUBSTITUTE(TRIM(C1636),"-","")))</f>
        <v>1</v>
      </c>
      <c r="R1636" t="str">
        <f t="shared" si="301"/>
        <v>Matched Order Reference</v>
      </c>
      <c r="S1636">
        <f t="shared" si="302"/>
        <v>1</v>
      </c>
      <c r="V1636" cm="1">
        <f t="array" ref="V1636">IF(E1636&lt;&gt;"CAPTURE",0,SUMPRODUCT((MDR_Rates!$A$2:$A$10=F1636)*(G1636&gt;MDR_Rates!$B$2:$B$10)*((MDR_Rates!$C$2:$C$10="")+(G1636&lt;=MDR_Rates!$C$2:$C$10))*MDR_Rates!$D$2:$D$10))</f>
        <v>0</v>
      </c>
      <c r="W1636">
        <f t="shared" si="303"/>
        <v>0</v>
      </c>
      <c r="X1636">
        <f t="shared" si="304"/>
        <v>0</v>
      </c>
      <c r="Y1636">
        <f t="shared" si="305"/>
        <v>0</v>
      </c>
      <c r="Z1636">
        <f t="shared" si="306"/>
        <v>0</v>
      </c>
      <c r="AG1636" t="str">
        <f t="shared" si="307"/>
        <v/>
      </c>
      <c r="AI1636" t="str">
        <f t="shared" si="308"/>
        <v/>
      </c>
      <c r="AJ1636" t="str">
        <f t="shared" si="309"/>
        <v/>
      </c>
      <c r="AK1636" t="str">
        <f t="shared" si="310"/>
        <v>ORD26004958</v>
      </c>
      <c r="AL1636">
        <f>IF(E1636&lt;&gt;"CAPTURE","",COUNTIF(Orders!$H:$H,AK1636))</f>
        <v>1</v>
      </c>
      <c r="AP1636" t="str">
        <f t="shared" si="311"/>
        <v>Matched to Order</v>
      </c>
      <c r="AQ1636">
        <f>IF(COUNTIF($A$2:A1636,A1636)=1,1,0)</f>
        <v>1</v>
      </c>
    </row>
    <row r="1637" spans="1:43" x14ac:dyDescent="0.3">
      <c r="A1637" t="s">
        <v>13737</v>
      </c>
      <c r="C1637" t="s">
        <v>9885</v>
      </c>
      <c r="D1637" s="1">
        <v>46274</v>
      </c>
      <c r="E1637" t="s">
        <v>11819</v>
      </c>
      <c r="F1637" t="s">
        <v>9</v>
      </c>
      <c r="G1637">
        <v>1848</v>
      </c>
      <c r="H1637">
        <v>0</v>
      </c>
      <c r="I1637">
        <v>0</v>
      </c>
      <c r="J1637">
        <v>1848</v>
      </c>
      <c r="K1637" s="1">
        <v>46276</v>
      </c>
      <c r="L1637" t="s">
        <v>13572</v>
      </c>
      <c r="M1637">
        <f t="shared" si="300"/>
        <v>1</v>
      </c>
      <c r="N1637">
        <f>COUNTIF(Orders!$A:$A,C1637)</f>
        <v>1</v>
      </c>
      <c r="P1637">
        <f>COUNTIF(Orders!$H:$H,UPPER(SUBSTITUTE(TRIM(C1637),"-","")))</f>
        <v>1</v>
      </c>
      <c r="R1637" t="str">
        <f t="shared" si="301"/>
        <v>Matched Order Reference</v>
      </c>
      <c r="S1637">
        <f t="shared" si="302"/>
        <v>1</v>
      </c>
      <c r="V1637" cm="1">
        <f t="array" ref="V1637">IF(E1637&lt;&gt;"CAPTURE",0,SUMPRODUCT((MDR_Rates!$A$2:$A$10=F1637)*(G1637&gt;MDR_Rates!$B$2:$B$10)*((MDR_Rates!$C$2:$C$10="")+(G1637&lt;=MDR_Rates!$C$2:$C$10))*MDR_Rates!$D$2:$D$10))</f>
        <v>0</v>
      </c>
      <c r="W1637">
        <f t="shared" si="303"/>
        <v>0</v>
      </c>
      <c r="X1637">
        <f t="shared" si="304"/>
        <v>0</v>
      </c>
      <c r="Y1637">
        <f t="shared" si="305"/>
        <v>0</v>
      </c>
      <c r="Z1637">
        <f t="shared" si="306"/>
        <v>0</v>
      </c>
      <c r="AG1637" t="str">
        <f t="shared" si="307"/>
        <v/>
      </c>
      <c r="AI1637" t="str">
        <f t="shared" si="308"/>
        <v/>
      </c>
      <c r="AJ1637" t="str">
        <f t="shared" si="309"/>
        <v/>
      </c>
      <c r="AK1637" t="str">
        <f t="shared" si="310"/>
        <v>ORD26005001</v>
      </c>
      <c r="AL1637">
        <f>IF(E1637&lt;&gt;"CAPTURE","",COUNTIF(Orders!$H:$H,AK1637))</f>
        <v>1</v>
      </c>
      <c r="AP1637" t="str">
        <f t="shared" si="311"/>
        <v>Matched to Order</v>
      </c>
      <c r="AQ1637">
        <f>IF(COUNTIF($A$2:A1637,A1637)=1,1,0)</f>
        <v>1</v>
      </c>
    </row>
    <row r="1638" spans="1:43" x14ac:dyDescent="0.3">
      <c r="A1638" t="s">
        <v>13738</v>
      </c>
      <c r="C1638" t="s">
        <v>9910</v>
      </c>
      <c r="D1638" s="1">
        <v>46274</v>
      </c>
      <c r="E1638" t="s">
        <v>11819</v>
      </c>
      <c r="F1638" t="s">
        <v>44</v>
      </c>
      <c r="G1638">
        <v>599</v>
      </c>
      <c r="H1638">
        <v>11.38</v>
      </c>
      <c r="I1638">
        <v>2.0499999999999998</v>
      </c>
      <c r="J1638">
        <v>585.57000000000005</v>
      </c>
      <c r="K1638" s="1">
        <v>46276</v>
      </c>
      <c r="L1638" t="s">
        <v>13572</v>
      </c>
      <c r="M1638">
        <f t="shared" si="300"/>
        <v>1</v>
      </c>
      <c r="N1638">
        <f>COUNTIF(Orders!$A:$A,C1638)</f>
        <v>1</v>
      </c>
      <c r="P1638">
        <f>COUNTIF(Orders!$H:$H,UPPER(SUBSTITUTE(TRIM(C1638),"-","")))</f>
        <v>1</v>
      </c>
      <c r="R1638" t="str">
        <f t="shared" si="301"/>
        <v>Matched Order Reference</v>
      </c>
      <c r="S1638">
        <f t="shared" si="302"/>
        <v>1</v>
      </c>
      <c r="V1638" cm="1">
        <f t="array" ref="V1638">IF(E1638&lt;&gt;"CAPTURE",0,SUMPRODUCT((MDR_Rates!$A$2:$A$10=F1638)*(G1638&gt;MDR_Rates!$B$2:$B$10)*((MDR_Rates!$C$2:$C$10="")+(G1638&lt;=MDR_Rates!$C$2:$C$10))*MDR_Rates!$D$2:$D$10))</f>
        <v>1.9</v>
      </c>
      <c r="W1638">
        <f t="shared" si="303"/>
        <v>11.38</v>
      </c>
      <c r="X1638">
        <f t="shared" si="304"/>
        <v>2.0499999999999998</v>
      </c>
      <c r="Y1638">
        <f t="shared" si="305"/>
        <v>0</v>
      </c>
      <c r="Z1638">
        <f t="shared" si="306"/>
        <v>0</v>
      </c>
      <c r="AG1638" t="str">
        <f t="shared" si="307"/>
        <v/>
      </c>
      <c r="AI1638" t="str">
        <f t="shared" si="308"/>
        <v/>
      </c>
      <c r="AJ1638" t="str">
        <f t="shared" si="309"/>
        <v/>
      </c>
      <c r="AK1638" t="str">
        <f t="shared" si="310"/>
        <v>ORD26005015</v>
      </c>
      <c r="AL1638">
        <f>IF(E1638&lt;&gt;"CAPTURE","",COUNTIF(Orders!$H:$H,AK1638))</f>
        <v>1</v>
      </c>
      <c r="AP1638" t="str">
        <f t="shared" si="311"/>
        <v>Matched to Order</v>
      </c>
      <c r="AQ1638">
        <f>IF(COUNTIF($A$2:A1638,A1638)=1,1,0)</f>
        <v>1</v>
      </c>
    </row>
    <row r="1639" spans="1:43" x14ac:dyDescent="0.3">
      <c r="A1639" t="s">
        <v>13739</v>
      </c>
      <c r="C1639" t="s">
        <v>13740</v>
      </c>
      <c r="D1639" s="1">
        <v>46274</v>
      </c>
      <c r="E1639" t="s">
        <v>11819</v>
      </c>
      <c r="F1639" t="s">
        <v>17</v>
      </c>
      <c r="G1639">
        <v>4297</v>
      </c>
      <c r="H1639">
        <v>68.75</v>
      </c>
      <c r="I1639">
        <v>12.38</v>
      </c>
      <c r="J1639">
        <v>4215.87</v>
      </c>
      <c r="K1639" s="1">
        <v>46276</v>
      </c>
      <c r="L1639" t="s">
        <v>13572</v>
      </c>
      <c r="M1639">
        <f t="shared" si="300"/>
        <v>1</v>
      </c>
      <c r="N1639">
        <f>COUNTIF(Orders!$A:$A,C1639)</f>
        <v>1</v>
      </c>
      <c r="P1639">
        <f>COUNTIF(Orders!$H:$H,UPPER(SUBSTITUTE(TRIM(C1639),"-","")))</f>
        <v>1</v>
      </c>
      <c r="R1639" t="str">
        <f t="shared" si="301"/>
        <v>Matched Order Reference</v>
      </c>
      <c r="S1639">
        <f t="shared" si="302"/>
        <v>1</v>
      </c>
      <c r="V1639" cm="1">
        <f t="array" ref="V1639">IF(E1639&lt;&gt;"CAPTURE",0,SUMPRODUCT((MDR_Rates!$A$2:$A$10=F1639)*(G1639&gt;MDR_Rates!$B$2:$B$10)*((MDR_Rates!$C$2:$C$10="")+(G1639&lt;=MDR_Rates!$C$2:$C$10))*MDR_Rates!$D$2:$D$10))</f>
        <v>1.6</v>
      </c>
      <c r="W1639">
        <f t="shared" si="303"/>
        <v>68.75</v>
      </c>
      <c r="X1639">
        <f t="shared" si="304"/>
        <v>12.38</v>
      </c>
      <c r="Y1639">
        <f t="shared" si="305"/>
        <v>0</v>
      </c>
      <c r="Z1639">
        <f t="shared" si="306"/>
        <v>0</v>
      </c>
      <c r="AG1639" t="str">
        <f t="shared" si="307"/>
        <v/>
      </c>
      <c r="AI1639" t="str">
        <f t="shared" si="308"/>
        <v/>
      </c>
      <c r="AJ1639" t="str">
        <f t="shared" si="309"/>
        <v/>
      </c>
      <c r="AK1639" t="str">
        <f t="shared" si="310"/>
        <v>ORD26005048</v>
      </c>
      <c r="AL1639">
        <f>IF(E1639&lt;&gt;"CAPTURE","",COUNTIF(Orders!$H:$H,AK1639))</f>
        <v>1</v>
      </c>
      <c r="AP1639" t="str">
        <f t="shared" si="311"/>
        <v>Matched to Order</v>
      </c>
      <c r="AQ1639">
        <f>IF(COUNTIF($A$2:A1639,A1639)=1,1,0)</f>
        <v>1</v>
      </c>
    </row>
    <row r="1640" spans="1:43" x14ac:dyDescent="0.3">
      <c r="A1640" t="s">
        <v>13741</v>
      </c>
      <c r="C1640" t="s">
        <v>10129</v>
      </c>
      <c r="D1640" s="1">
        <v>46274</v>
      </c>
      <c r="E1640" t="s">
        <v>11819</v>
      </c>
      <c r="F1640" t="s">
        <v>17</v>
      </c>
      <c r="G1640">
        <v>4999</v>
      </c>
      <c r="H1640">
        <v>79.98</v>
      </c>
      <c r="I1640">
        <v>14.4</v>
      </c>
      <c r="J1640">
        <v>4904.62</v>
      </c>
      <c r="K1640" s="1">
        <v>46276</v>
      </c>
      <c r="L1640" t="s">
        <v>13572</v>
      </c>
      <c r="M1640">
        <f t="shared" si="300"/>
        <v>1</v>
      </c>
      <c r="N1640">
        <f>COUNTIF(Orders!$A:$A,C1640)</f>
        <v>1</v>
      </c>
      <c r="P1640">
        <f>COUNTIF(Orders!$H:$H,UPPER(SUBSTITUTE(TRIM(C1640),"-","")))</f>
        <v>1</v>
      </c>
      <c r="R1640" t="str">
        <f t="shared" si="301"/>
        <v>Matched Order Reference</v>
      </c>
      <c r="S1640">
        <f t="shared" si="302"/>
        <v>1</v>
      </c>
      <c r="V1640" cm="1">
        <f t="array" ref="V1640">IF(E1640&lt;&gt;"CAPTURE",0,SUMPRODUCT((MDR_Rates!$A$2:$A$10=F1640)*(G1640&gt;MDR_Rates!$B$2:$B$10)*((MDR_Rates!$C$2:$C$10="")+(G1640&lt;=MDR_Rates!$C$2:$C$10))*MDR_Rates!$D$2:$D$10))</f>
        <v>1.6</v>
      </c>
      <c r="W1640">
        <f t="shared" si="303"/>
        <v>79.98</v>
      </c>
      <c r="X1640">
        <f t="shared" si="304"/>
        <v>14.4</v>
      </c>
      <c r="Y1640">
        <f t="shared" si="305"/>
        <v>0</v>
      </c>
      <c r="Z1640">
        <f t="shared" si="306"/>
        <v>0</v>
      </c>
      <c r="AG1640" t="str">
        <f t="shared" si="307"/>
        <v/>
      </c>
      <c r="AI1640" t="str">
        <f t="shared" si="308"/>
        <v/>
      </c>
      <c r="AJ1640" t="str">
        <f t="shared" si="309"/>
        <v/>
      </c>
      <c r="AK1640" t="str">
        <f t="shared" si="310"/>
        <v>ORD26005129</v>
      </c>
      <c r="AL1640">
        <f>IF(E1640&lt;&gt;"CAPTURE","",COUNTIF(Orders!$H:$H,AK1640))</f>
        <v>1</v>
      </c>
      <c r="AP1640" t="str">
        <f t="shared" si="311"/>
        <v>Matched to Order</v>
      </c>
      <c r="AQ1640">
        <f>IF(COUNTIF($A$2:A1640,A1640)=1,1,0)</f>
        <v>1</v>
      </c>
    </row>
    <row r="1641" spans="1:43" x14ac:dyDescent="0.3">
      <c r="A1641" t="s">
        <v>13742</v>
      </c>
      <c r="C1641" t="s">
        <v>10223</v>
      </c>
      <c r="D1641" s="1">
        <v>46274</v>
      </c>
      <c r="E1641" t="s">
        <v>11819</v>
      </c>
      <c r="F1641" t="s">
        <v>9</v>
      </c>
      <c r="G1641">
        <v>4798</v>
      </c>
      <c r="H1641">
        <v>14.39</v>
      </c>
      <c r="I1641">
        <v>2.59</v>
      </c>
      <c r="J1641">
        <v>4781.0200000000004</v>
      </c>
      <c r="K1641" s="1">
        <v>46276</v>
      </c>
      <c r="L1641" t="s">
        <v>13572</v>
      </c>
      <c r="M1641">
        <f t="shared" si="300"/>
        <v>1</v>
      </c>
      <c r="N1641">
        <f>COUNTIF(Orders!$A:$A,C1641)</f>
        <v>1</v>
      </c>
      <c r="P1641">
        <f>COUNTIF(Orders!$H:$H,UPPER(SUBSTITUTE(TRIM(C1641),"-","")))</f>
        <v>1</v>
      </c>
      <c r="R1641" t="str">
        <f t="shared" si="301"/>
        <v>Matched Order Reference</v>
      </c>
      <c r="S1641">
        <f t="shared" si="302"/>
        <v>1</v>
      </c>
      <c r="V1641" cm="1">
        <f t="array" ref="V1641">IF(E1641&lt;&gt;"CAPTURE",0,SUMPRODUCT((MDR_Rates!$A$2:$A$10=F1641)*(G1641&gt;MDR_Rates!$B$2:$B$10)*((MDR_Rates!$C$2:$C$10="")+(G1641&lt;=MDR_Rates!$C$2:$C$10))*MDR_Rates!$D$2:$D$10))</f>
        <v>0.3</v>
      </c>
      <c r="W1641">
        <f t="shared" si="303"/>
        <v>14.39</v>
      </c>
      <c r="X1641">
        <f t="shared" si="304"/>
        <v>2.59</v>
      </c>
      <c r="Y1641">
        <f t="shared" si="305"/>
        <v>0</v>
      </c>
      <c r="Z1641">
        <f t="shared" si="306"/>
        <v>0</v>
      </c>
      <c r="AG1641" t="str">
        <f t="shared" si="307"/>
        <v/>
      </c>
      <c r="AI1641" t="str">
        <f t="shared" si="308"/>
        <v/>
      </c>
      <c r="AJ1641" t="str">
        <f t="shared" si="309"/>
        <v/>
      </c>
      <c r="AK1641" t="str">
        <f t="shared" si="310"/>
        <v>ORD26005179</v>
      </c>
      <c r="AL1641">
        <f>IF(E1641&lt;&gt;"CAPTURE","",COUNTIF(Orders!$H:$H,AK1641))</f>
        <v>1</v>
      </c>
      <c r="AP1641" t="str">
        <f t="shared" si="311"/>
        <v>Matched to Order</v>
      </c>
      <c r="AQ1641">
        <f>IF(COUNTIF($A$2:A1641,A1641)=1,1,0)</f>
        <v>1</v>
      </c>
    </row>
    <row r="1642" spans="1:43" x14ac:dyDescent="0.3">
      <c r="A1642" t="s">
        <v>13743</v>
      </c>
      <c r="C1642" t="s">
        <v>10343</v>
      </c>
      <c r="D1642" s="1">
        <v>46274</v>
      </c>
      <c r="E1642" t="s">
        <v>11819</v>
      </c>
      <c r="F1642" t="s">
        <v>33</v>
      </c>
      <c r="G1642">
        <v>599</v>
      </c>
      <c r="H1642">
        <v>8.99</v>
      </c>
      <c r="I1642">
        <v>1.62</v>
      </c>
      <c r="J1642">
        <v>588.39</v>
      </c>
      <c r="K1642" s="1">
        <v>46276</v>
      </c>
      <c r="L1642" t="s">
        <v>13572</v>
      </c>
      <c r="M1642">
        <f t="shared" si="300"/>
        <v>1</v>
      </c>
      <c r="N1642">
        <f>COUNTIF(Orders!$A:$A,C1642)</f>
        <v>1</v>
      </c>
      <c r="P1642">
        <f>COUNTIF(Orders!$H:$H,UPPER(SUBSTITUTE(TRIM(C1642),"-","")))</f>
        <v>1</v>
      </c>
      <c r="R1642" t="str">
        <f t="shared" si="301"/>
        <v>Matched Order Reference</v>
      </c>
      <c r="S1642">
        <f t="shared" si="302"/>
        <v>1</v>
      </c>
      <c r="V1642" cm="1">
        <f t="array" ref="V1642">IF(E1642&lt;&gt;"CAPTURE",0,SUMPRODUCT((MDR_Rates!$A$2:$A$10=F1642)*(G1642&gt;MDR_Rates!$B$2:$B$10)*((MDR_Rates!$C$2:$C$10="")+(G1642&lt;=MDR_Rates!$C$2:$C$10))*MDR_Rates!$D$2:$D$10))</f>
        <v>1.5</v>
      </c>
      <c r="W1642">
        <f t="shared" si="303"/>
        <v>8.99</v>
      </c>
      <c r="X1642">
        <f t="shared" si="304"/>
        <v>1.62</v>
      </c>
      <c r="Y1642">
        <f t="shared" si="305"/>
        <v>0</v>
      </c>
      <c r="Z1642">
        <f t="shared" si="306"/>
        <v>0</v>
      </c>
      <c r="AG1642" t="str">
        <f t="shared" si="307"/>
        <v/>
      </c>
      <c r="AI1642" t="str">
        <f t="shared" si="308"/>
        <v/>
      </c>
      <c r="AJ1642" t="str">
        <f t="shared" si="309"/>
        <v/>
      </c>
      <c r="AK1642" t="str">
        <f t="shared" si="310"/>
        <v>ORD26005241</v>
      </c>
      <c r="AL1642">
        <f>IF(E1642&lt;&gt;"CAPTURE","",COUNTIF(Orders!$H:$H,AK1642))</f>
        <v>1</v>
      </c>
      <c r="AP1642" t="str">
        <f t="shared" si="311"/>
        <v>Matched to Order</v>
      </c>
      <c r="AQ1642">
        <f>IF(COUNTIF($A$2:A1642,A1642)=1,1,0)</f>
        <v>1</v>
      </c>
    </row>
    <row r="1643" spans="1:43" x14ac:dyDescent="0.3">
      <c r="A1643" t="s">
        <v>13744</v>
      </c>
      <c r="C1643" t="s">
        <v>10398</v>
      </c>
      <c r="D1643" s="1">
        <v>46274</v>
      </c>
      <c r="E1643" t="s">
        <v>11819</v>
      </c>
      <c r="F1643" t="s">
        <v>9</v>
      </c>
      <c r="G1643">
        <v>3499</v>
      </c>
      <c r="H1643">
        <v>10.5</v>
      </c>
      <c r="I1643">
        <v>1.89</v>
      </c>
      <c r="J1643">
        <v>3486.61</v>
      </c>
      <c r="K1643" s="1">
        <v>46276</v>
      </c>
      <c r="L1643" t="s">
        <v>13572</v>
      </c>
      <c r="M1643">
        <f t="shared" si="300"/>
        <v>1</v>
      </c>
      <c r="N1643">
        <f>COUNTIF(Orders!$A:$A,C1643)</f>
        <v>1</v>
      </c>
      <c r="P1643">
        <f>COUNTIF(Orders!$H:$H,UPPER(SUBSTITUTE(TRIM(C1643),"-","")))</f>
        <v>1</v>
      </c>
      <c r="R1643" t="str">
        <f t="shared" si="301"/>
        <v>Matched Order Reference</v>
      </c>
      <c r="S1643">
        <f t="shared" si="302"/>
        <v>1</v>
      </c>
      <c r="V1643" cm="1">
        <f t="array" ref="V1643">IF(E1643&lt;&gt;"CAPTURE",0,SUMPRODUCT((MDR_Rates!$A$2:$A$10=F1643)*(G1643&gt;MDR_Rates!$B$2:$B$10)*((MDR_Rates!$C$2:$C$10="")+(G1643&lt;=MDR_Rates!$C$2:$C$10))*MDR_Rates!$D$2:$D$10))</f>
        <v>0.3</v>
      </c>
      <c r="W1643">
        <f t="shared" si="303"/>
        <v>10.5</v>
      </c>
      <c r="X1643">
        <f t="shared" si="304"/>
        <v>1.89</v>
      </c>
      <c r="Y1643">
        <f t="shared" si="305"/>
        <v>0</v>
      </c>
      <c r="Z1643">
        <f t="shared" si="306"/>
        <v>0</v>
      </c>
      <c r="AG1643" t="str">
        <f t="shared" si="307"/>
        <v/>
      </c>
      <c r="AI1643" t="str">
        <f t="shared" si="308"/>
        <v/>
      </c>
      <c r="AJ1643" t="str">
        <f t="shared" si="309"/>
        <v/>
      </c>
      <c r="AK1643" t="str">
        <f t="shared" si="310"/>
        <v>ORD26005269</v>
      </c>
      <c r="AL1643">
        <f>IF(E1643&lt;&gt;"CAPTURE","",COUNTIF(Orders!$H:$H,AK1643))</f>
        <v>1</v>
      </c>
      <c r="AP1643" t="str">
        <f t="shared" si="311"/>
        <v>Matched to Order</v>
      </c>
      <c r="AQ1643">
        <f>IF(COUNTIF($A$2:A1643,A1643)=1,1,0)</f>
        <v>1</v>
      </c>
    </row>
    <row r="1644" spans="1:43" x14ac:dyDescent="0.3">
      <c r="A1644" t="s">
        <v>13745</v>
      </c>
      <c r="C1644" t="s">
        <v>10410</v>
      </c>
      <c r="D1644" s="1">
        <v>46274</v>
      </c>
      <c r="E1644" t="s">
        <v>11819</v>
      </c>
      <c r="F1644" t="s">
        <v>17</v>
      </c>
      <c r="G1644">
        <v>799</v>
      </c>
      <c r="H1644">
        <v>14.38</v>
      </c>
      <c r="I1644">
        <v>2.59</v>
      </c>
      <c r="J1644">
        <v>782.03</v>
      </c>
      <c r="K1644" s="1">
        <v>46276</v>
      </c>
      <c r="L1644" t="s">
        <v>13572</v>
      </c>
      <c r="M1644">
        <f t="shared" si="300"/>
        <v>1</v>
      </c>
      <c r="N1644">
        <f>COUNTIF(Orders!$A:$A,C1644)</f>
        <v>1</v>
      </c>
      <c r="P1644">
        <f>COUNTIF(Orders!$H:$H,UPPER(SUBSTITUTE(TRIM(C1644),"-","")))</f>
        <v>1</v>
      </c>
      <c r="R1644" t="str">
        <f t="shared" si="301"/>
        <v>Matched Order Reference</v>
      </c>
      <c r="S1644">
        <f t="shared" si="302"/>
        <v>1</v>
      </c>
      <c r="V1644" cm="1">
        <f t="array" ref="V1644">IF(E1644&lt;&gt;"CAPTURE",0,SUMPRODUCT((MDR_Rates!$A$2:$A$10=F1644)*(G1644&gt;MDR_Rates!$B$2:$B$10)*((MDR_Rates!$C$2:$C$10="")+(G1644&lt;=MDR_Rates!$C$2:$C$10))*MDR_Rates!$D$2:$D$10))</f>
        <v>1.8</v>
      </c>
      <c r="W1644">
        <f t="shared" si="303"/>
        <v>14.38</v>
      </c>
      <c r="X1644">
        <f t="shared" si="304"/>
        <v>2.59</v>
      </c>
      <c r="Y1644">
        <f t="shared" si="305"/>
        <v>0</v>
      </c>
      <c r="Z1644">
        <f t="shared" si="306"/>
        <v>0</v>
      </c>
      <c r="AG1644" t="str">
        <f t="shared" si="307"/>
        <v/>
      </c>
      <c r="AI1644" t="str">
        <f t="shared" si="308"/>
        <v/>
      </c>
      <c r="AJ1644" t="str">
        <f t="shared" si="309"/>
        <v/>
      </c>
      <c r="AK1644" t="str">
        <f t="shared" si="310"/>
        <v>ORD26005276</v>
      </c>
      <c r="AL1644">
        <f>IF(E1644&lt;&gt;"CAPTURE","",COUNTIF(Orders!$H:$H,AK1644))</f>
        <v>1</v>
      </c>
      <c r="AP1644" t="str">
        <f t="shared" si="311"/>
        <v>Matched to Order</v>
      </c>
      <c r="AQ1644">
        <f>IF(COUNTIF($A$2:A1644,A1644)=1,1,0)</f>
        <v>1</v>
      </c>
    </row>
    <row r="1645" spans="1:43" x14ac:dyDescent="0.3">
      <c r="A1645" t="s">
        <v>13746</v>
      </c>
      <c r="C1645" t="s">
        <v>10446</v>
      </c>
      <c r="D1645" s="1">
        <v>46274</v>
      </c>
      <c r="E1645" t="s">
        <v>11819</v>
      </c>
      <c r="F1645" t="s">
        <v>17</v>
      </c>
      <c r="G1645">
        <v>499</v>
      </c>
      <c r="H1645">
        <v>8.98</v>
      </c>
      <c r="I1645">
        <v>1.62</v>
      </c>
      <c r="J1645">
        <v>488.4</v>
      </c>
      <c r="K1645" s="1">
        <v>46276</v>
      </c>
      <c r="L1645" t="s">
        <v>13572</v>
      </c>
      <c r="M1645">
        <f t="shared" si="300"/>
        <v>1</v>
      </c>
      <c r="N1645">
        <f>COUNTIF(Orders!$A:$A,C1645)</f>
        <v>1</v>
      </c>
      <c r="P1645">
        <f>COUNTIF(Orders!$H:$H,UPPER(SUBSTITUTE(TRIM(C1645),"-","")))</f>
        <v>1</v>
      </c>
      <c r="R1645" t="str">
        <f t="shared" si="301"/>
        <v>Matched Order Reference</v>
      </c>
      <c r="S1645">
        <f t="shared" si="302"/>
        <v>1</v>
      </c>
      <c r="V1645" cm="1">
        <f t="array" ref="V1645">IF(E1645&lt;&gt;"CAPTURE",0,SUMPRODUCT((MDR_Rates!$A$2:$A$10=F1645)*(G1645&gt;MDR_Rates!$B$2:$B$10)*((MDR_Rates!$C$2:$C$10="")+(G1645&lt;=MDR_Rates!$C$2:$C$10))*MDR_Rates!$D$2:$D$10))</f>
        <v>1.8</v>
      </c>
      <c r="W1645">
        <f t="shared" si="303"/>
        <v>8.98</v>
      </c>
      <c r="X1645">
        <f t="shared" si="304"/>
        <v>1.62</v>
      </c>
      <c r="Y1645">
        <f t="shared" si="305"/>
        <v>0</v>
      </c>
      <c r="Z1645">
        <f t="shared" si="306"/>
        <v>0</v>
      </c>
      <c r="AG1645" t="str">
        <f t="shared" si="307"/>
        <v/>
      </c>
      <c r="AI1645" t="str">
        <f t="shared" si="308"/>
        <v/>
      </c>
      <c r="AJ1645" t="str">
        <f t="shared" si="309"/>
        <v/>
      </c>
      <c r="AK1645" t="str">
        <f t="shared" si="310"/>
        <v>ORD26005295</v>
      </c>
      <c r="AL1645">
        <f>IF(E1645&lt;&gt;"CAPTURE","",COUNTIF(Orders!$H:$H,AK1645))</f>
        <v>1</v>
      </c>
      <c r="AP1645" t="str">
        <f t="shared" si="311"/>
        <v>Matched to Order</v>
      </c>
      <c r="AQ1645">
        <f>IF(COUNTIF($A$2:A1645,A1645)=1,1,0)</f>
        <v>1</v>
      </c>
    </row>
    <row r="1646" spans="1:43" x14ac:dyDescent="0.3">
      <c r="A1646" t="s">
        <v>13747</v>
      </c>
      <c r="C1646" t="s">
        <v>10457</v>
      </c>
      <c r="D1646" s="1">
        <v>46274</v>
      </c>
      <c r="E1646" t="s">
        <v>11819</v>
      </c>
      <c r="F1646" t="s">
        <v>44</v>
      </c>
      <c r="G1646">
        <v>599</v>
      </c>
      <c r="H1646">
        <v>11.38</v>
      </c>
      <c r="I1646">
        <v>2.0499999999999998</v>
      </c>
      <c r="J1646">
        <v>585.57000000000005</v>
      </c>
      <c r="K1646" s="1">
        <v>46276</v>
      </c>
      <c r="L1646" t="s">
        <v>13572</v>
      </c>
      <c r="M1646">
        <f t="shared" si="300"/>
        <v>1</v>
      </c>
      <c r="N1646">
        <f>COUNTIF(Orders!$A:$A,C1646)</f>
        <v>1</v>
      </c>
      <c r="P1646">
        <f>COUNTIF(Orders!$H:$H,UPPER(SUBSTITUTE(TRIM(C1646),"-","")))</f>
        <v>1</v>
      </c>
      <c r="R1646" t="str">
        <f t="shared" si="301"/>
        <v>Matched Order Reference</v>
      </c>
      <c r="S1646">
        <f t="shared" si="302"/>
        <v>1</v>
      </c>
      <c r="V1646" cm="1">
        <f t="array" ref="V1646">IF(E1646&lt;&gt;"CAPTURE",0,SUMPRODUCT((MDR_Rates!$A$2:$A$10=F1646)*(G1646&gt;MDR_Rates!$B$2:$B$10)*((MDR_Rates!$C$2:$C$10="")+(G1646&lt;=MDR_Rates!$C$2:$C$10))*MDR_Rates!$D$2:$D$10))</f>
        <v>1.9</v>
      </c>
      <c r="W1646">
        <f t="shared" si="303"/>
        <v>11.38</v>
      </c>
      <c r="X1646">
        <f t="shared" si="304"/>
        <v>2.0499999999999998</v>
      </c>
      <c r="Y1646">
        <f t="shared" si="305"/>
        <v>0</v>
      </c>
      <c r="Z1646">
        <f t="shared" si="306"/>
        <v>0</v>
      </c>
      <c r="AG1646" t="str">
        <f t="shared" si="307"/>
        <v/>
      </c>
      <c r="AI1646" t="str">
        <f t="shared" si="308"/>
        <v/>
      </c>
      <c r="AJ1646" t="str">
        <f t="shared" si="309"/>
        <v/>
      </c>
      <c r="AK1646" t="str">
        <f t="shared" si="310"/>
        <v>ORD26005301</v>
      </c>
      <c r="AL1646">
        <f>IF(E1646&lt;&gt;"CAPTURE","",COUNTIF(Orders!$H:$H,AK1646))</f>
        <v>1</v>
      </c>
      <c r="AP1646" t="str">
        <f t="shared" si="311"/>
        <v>Matched to Order</v>
      </c>
      <c r="AQ1646">
        <f>IF(COUNTIF($A$2:A1646,A1646)=1,1,0)</f>
        <v>1</v>
      </c>
    </row>
    <row r="1647" spans="1:43" x14ac:dyDescent="0.3">
      <c r="A1647" t="s">
        <v>13748</v>
      </c>
      <c r="C1647" t="s">
        <v>10489</v>
      </c>
      <c r="D1647" s="1">
        <v>46274</v>
      </c>
      <c r="E1647" t="s">
        <v>11819</v>
      </c>
      <c r="F1647" t="s">
        <v>33</v>
      </c>
      <c r="G1647">
        <v>599</v>
      </c>
      <c r="H1647">
        <v>8.99</v>
      </c>
      <c r="I1647">
        <v>1.62</v>
      </c>
      <c r="J1647">
        <v>588.39</v>
      </c>
      <c r="K1647" s="1">
        <v>46276</v>
      </c>
      <c r="L1647" t="s">
        <v>13572</v>
      </c>
      <c r="M1647">
        <f t="shared" si="300"/>
        <v>1</v>
      </c>
      <c r="N1647">
        <f>COUNTIF(Orders!$A:$A,C1647)</f>
        <v>1</v>
      </c>
      <c r="P1647">
        <f>COUNTIF(Orders!$H:$H,UPPER(SUBSTITUTE(TRIM(C1647),"-","")))</f>
        <v>1</v>
      </c>
      <c r="R1647" t="str">
        <f t="shared" si="301"/>
        <v>Matched Order Reference</v>
      </c>
      <c r="S1647">
        <f t="shared" si="302"/>
        <v>1</v>
      </c>
      <c r="V1647" cm="1">
        <f t="array" ref="V1647">IF(E1647&lt;&gt;"CAPTURE",0,SUMPRODUCT((MDR_Rates!$A$2:$A$10=F1647)*(G1647&gt;MDR_Rates!$B$2:$B$10)*((MDR_Rates!$C$2:$C$10="")+(G1647&lt;=MDR_Rates!$C$2:$C$10))*MDR_Rates!$D$2:$D$10))</f>
        <v>1.5</v>
      </c>
      <c r="W1647">
        <f t="shared" si="303"/>
        <v>8.99</v>
      </c>
      <c r="X1647">
        <f t="shared" si="304"/>
        <v>1.62</v>
      </c>
      <c r="Y1647">
        <f t="shared" si="305"/>
        <v>0</v>
      </c>
      <c r="Z1647">
        <f t="shared" si="306"/>
        <v>0</v>
      </c>
      <c r="AG1647" t="str">
        <f t="shared" si="307"/>
        <v/>
      </c>
      <c r="AI1647" t="str">
        <f t="shared" si="308"/>
        <v/>
      </c>
      <c r="AJ1647" t="str">
        <f t="shared" si="309"/>
        <v/>
      </c>
      <c r="AK1647" t="str">
        <f t="shared" si="310"/>
        <v>ORD26005317</v>
      </c>
      <c r="AL1647">
        <f>IF(E1647&lt;&gt;"CAPTURE","",COUNTIF(Orders!$H:$H,AK1647))</f>
        <v>1</v>
      </c>
      <c r="AP1647" t="str">
        <f t="shared" si="311"/>
        <v>Matched to Order</v>
      </c>
      <c r="AQ1647">
        <f>IF(COUNTIF($A$2:A1647,A1647)=1,1,0)</f>
        <v>1</v>
      </c>
    </row>
    <row r="1648" spans="1:43" x14ac:dyDescent="0.3">
      <c r="A1648" t="s">
        <v>13749</v>
      </c>
      <c r="C1648" t="s">
        <v>13750</v>
      </c>
      <c r="D1648" s="1">
        <v>46274</v>
      </c>
      <c r="E1648" t="s">
        <v>11819</v>
      </c>
      <c r="F1648" t="s">
        <v>17</v>
      </c>
      <c r="G1648">
        <v>2497</v>
      </c>
      <c r="H1648">
        <v>39.950000000000003</v>
      </c>
      <c r="I1648">
        <v>7.19</v>
      </c>
      <c r="J1648">
        <v>2449.86</v>
      </c>
      <c r="K1648" s="1">
        <v>46276</v>
      </c>
      <c r="L1648" t="s">
        <v>13572</v>
      </c>
      <c r="M1648">
        <f t="shared" si="300"/>
        <v>1</v>
      </c>
      <c r="N1648">
        <f>COUNTIF(Orders!$A:$A,C1648)</f>
        <v>0</v>
      </c>
      <c r="P1648">
        <f>COUNTIF(Orders!$H:$H,UPPER(SUBSTITUTE(TRIM(C1648),"-","")))</f>
        <v>1</v>
      </c>
      <c r="R1648" t="str">
        <f t="shared" si="301"/>
        <v>Matched Order Reference</v>
      </c>
      <c r="S1648">
        <f t="shared" si="302"/>
        <v>1</v>
      </c>
      <c r="V1648" cm="1">
        <f t="array" ref="V1648">IF(E1648&lt;&gt;"CAPTURE",0,SUMPRODUCT((MDR_Rates!$A$2:$A$10=F1648)*(G1648&gt;MDR_Rates!$B$2:$B$10)*((MDR_Rates!$C$2:$C$10="")+(G1648&lt;=MDR_Rates!$C$2:$C$10))*MDR_Rates!$D$2:$D$10))</f>
        <v>1.6</v>
      </c>
      <c r="W1648">
        <f t="shared" si="303"/>
        <v>39.950000000000003</v>
      </c>
      <c r="X1648">
        <f t="shared" si="304"/>
        <v>7.19</v>
      </c>
      <c r="Y1648">
        <f t="shared" si="305"/>
        <v>0</v>
      </c>
      <c r="Z1648">
        <f t="shared" si="306"/>
        <v>0</v>
      </c>
      <c r="AG1648" t="str">
        <f t="shared" si="307"/>
        <v/>
      </c>
      <c r="AI1648" t="str">
        <f t="shared" si="308"/>
        <v/>
      </c>
      <c r="AJ1648" t="str">
        <f t="shared" si="309"/>
        <v/>
      </c>
      <c r="AK1648" t="str">
        <f t="shared" si="310"/>
        <v>ORD26005346</v>
      </c>
      <c r="AL1648">
        <f>IF(E1648&lt;&gt;"CAPTURE","",COUNTIF(Orders!$H:$H,AK1648))</f>
        <v>1</v>
      </c>
      <c r="AP1648" t="str">
        <f t="shared" si="311"/>
        <v>Matched to Order</v>
      </c>
      <c r="AQ1648">
        <f>IF(COUNTIF($A$2:A1648,A1648)=1,1,0)</f>
        <v>1</v>
      </c>
    </row>
    <row r="1649" spans="1:43" x14ac:dyDescent="0.3">
      <c r="A1649" t="s">
        <v>13751</v>
      </c>
      <c r="C1649" t="s">
        <v>10604</v>
      </c>
      <c r="D1649" s="1">
        <v>46274</v>
      </c>
      <c r="E1649" t="s">
        <v>11819</v>
      </c>
      <c r="F1649" t="s">
        <v>9</v>
      </c>
      <c r="G1649">
        <v>798</v>
      </c>
      <c r="H1649">
        <v>0</v>
      </c>
      <c r="I1649">
        <v>0</v>
      </c>
      <c r="J1649">
        <v>798</v>
      </c>
      <c r="K1649" s="1">
        <v>46276</v>
      </c>
      <c r="L1649" t="s">
        <v>13572</v>
      </c>
      <c r="M1649">
        <f t="shared" si="300"/>
        <v>1</v>
      </c>
      <c r="N1649">
        <f>COUNTIF(Orders!$A:$A,C1649)</f>
        <v>1</v>
      </c>
      <c r="P1649">
        <f>COUNTIF(Orders!$H:$H,UPPER(SUBSTITUTE(TRIM(C1649),"-","")))</f>
        <v>1</v>
      </c>
      <c r="R1649" t="str">
        <f t="shared" si="301"/>
        <v>Matched Order Reference</v>
      </c>
      <c r="S1649">
        <f t="shared" si="302"/>
        <v>1</v>
      </c>
      <c r="V1649" cm="1">
        <f t="array" ref="V1649">IF(E1649&lt;&gt;"CAPTURE",0,SUMPRODUCT((MDR_Rates!$A$2:$A$10=F1649)*(G1649&gt;MDR_Rates!$B$2:$B$10)*((MDR_Rates!$C$2:$C$10="")+(G1649&lt;=MDR_Rates!$C$2:$C$10))*MDR_Rates!$D$2:$D$10))</f>
        <v>0</v>
      </c>
      <c r="W1649">
        <f t="shared" si="303"/>
        <v>0</v>
      </c>
      <c r="X1649">
        <f t="shared" si="304"/>
        <v>0</v>
      </c>
      <c r="Y1649">
        <f t="shared" si="305"/>
        <v>0</v>
      </c>
      <c r="Z1649">
        <f t="shared" si="306"/>
        <v>0</v>
      </c>
      <c r="AG1649" t="str">
        <f t="shared" si="307"/>
        <v/>
      </c>
      <c r="AI1649" t="str">
        <f t="shared" si="308"/>
        <v/>
      </c>
      <c r="AJ1649" t="str">
        <f t="shared" si="309"/>
        <v/>
      </c>
      <c r="AK1649" t="str">
        <f t="shared" si="310"/>
        <v>ORD26005375</v>
      </c>
      <c r="AL1649">
        <f>IF(E1649&lt;&gt;"CAPTURE","",COUNTIF(Orders!$H:$H,AK1649))</f>
        <v>1</v>
      </c>
      <c r="AP1649" t="str">
        <f t="shared" si="311"/>
        <v>Matched to Order</v>
      </c>
      <c r="AQ1649">
        <f>IF(COUNTIF($A$2:A1649,A1649)=1,1,0)</f>
        <v>1</v>
      </c>
    </row>
    <row r="1650" spans="1:43" x14ac:dyDescent="0.3">
      <c r="A1650" t="s">
        <v>13752</v>
      </c>
      <c r="C1650" t="s">
        <v>10651</v>
      </c>
      <c r="D1650" s="1">
        <v>46274</v>
      </c>
      <c r="E1650" t="s">
        <v>11819</v>
      </c>
      <c r="F1650" t="s">
        <v>9</v>
      </c>
      <c r="G1650">
        <v>5797</v>
      </c>
      <c r="H1650">
        <v>17.39</v>
      </c>
      <c r="I1650">
        <v>3.13</v>
      </c>
      <c r="J1650">
        <v>5776.48</v>
      </c>
      <c r="K1650" s="1">
        <v>46276</v>
      </c>
      <c r="L1650" t="s">
        <v>13572</v>
      </c>
      <c r="M1650">
        <f t="shared" si="300"/>
        <v>1</v>
      </c>
      <c r="N1650">
        <f>COUNTIF(Orders!$A:$A,C1650)</f>
        <v>1</v>
      </c>
      <c r="P1650">
        <f>COUNTIF(Orders!$H:$H,UPPER(SUBSTITUTE(TRIM(C1650),"-","")))</f>
        <v>1</v>
      </c>
      <c r="R1650" t="str">
        <f t="shared" si="301"/>
        <v>Matched Order Reference</v>
      </c>
      <c r="S1650">
        <f t="shared" si="302"/>
        <v>1</v>
      </c>
      <c r="V1650" cm="1">
        <f t="array" ref="V1650">IF(E1650&lt;&gt;"CAPTURE",0,SUMPRODUCT((MDR_Rates!$A$2:$A$10=F1650)*(G1650&gt;MDR_Rates!$B$2:$B$10)*((MDR_Rates!$C$2:$C$10="")+(G1650&lt;=MDR_Rates!$C$2:$C$10))*MDR_Rates!$D$2:$D$10))</f>
        <v>0.3</v>
      </c>
      <c r="W1650">
        <f t="shared" si="303"/>
        <v>17.39</v>
      </c>
      <c r="X1650">
        <f t="shared" si="304"/>
        <v>3.13</v>
      </c>
      <c r="Y1650">
        <f t="shared" si="305"/>
        <v>0</v>
      </c>
      <c r="Z1650">
        <f t="shared" si="306"/>
        <v>0</v>
      </c>
      <c r="AG1650" t="str">
        <f t="shared" si="307"/>
        <v/>
      </c>
      <c r="AI1650" t="str">
        <f t="shared" si="308"/>
        <v/>
      </c>
      <c r="AJ1650" t="str">
        <f t="shared" si="309"/>
        <v/>
      </c>
      <c r="AK1650" t="str">
        <f t="shared" si="310"/>
        <v>ORD26005399</v>
      </c>
      <c r="AL1650">
        <f>IF(E1650&lt;&gt;"CAPTURE","",COUNTIF(Orders!$H:$H,AK1650))</f>
        <v>1</v>
      </c>
      <c r="AP1650" t="str">
        <f t="shared" si="311"/>
        <v>Matched to Order</v>
      </c>
      <c r="AQ1650">
        <f>IF(COUNTIF($A$2:A1650,A1650)=1,1,0)</f>
        <v>1</v>
      </c>
    </row>
    <row r="1651" spans="1:43" x14ac:dyDescent="0.3">
      <c r="A1651" t="s">
        <v>13753</v>
      </c>
      <c r="C1651" t="s">
        <v>10711</v>
      </c>
      <c r="D1651" s="1">
        <v>46274</v>
      </c>
      <c r="E1651" t="s">
        <v>11819</v>
      </c>
      <c r="F1651" t="s">
        <v>9</v>
      </c>
      <c r="G1651">
        <v>6997</v>
      </c>
      <c r="H1651">
        <v>20.99</v>
      </c>
      <c r="I1651">
        <v>3.78</v>
      </c>
      <c r="J1651">
        <v>6972.23</v>
      </c>
      <c r="K1651" s="1">
        <v>46276</v>
      </c>
      <c r="L1651" t="s">
        <v>13572</v>
      </c>
      <c r="M1651">
        <f t="shared" si="300"/>
        <v>1</v>
      </c>
      <c r="N1651">
        <f>COUNTIF(Orders!$A:$A,C1651)</f>
        <v>1</v>
      </c>
      <c r="P1651">
        <f>COUNTIF(Orders!$H:$H,UPPER(SUBSTITUTE(TRIM(C1651),"-","")))</f>
        <v>1</v>
      </c>
      <c r="R1651" t="str">
        <f t="shared" si="301"/>
        <v>Matched Order Reference</v>
      </c>
      <c r="S1651">
        <f t="shared" si="302"/>
        <v>1</v>
      </c>
      <c r="V1651" cm="1">
        <f t="array" ref="V1651">IF(E1651&lt;&gt;"CAPTURE",0,SUMPRODUCT((MDR_Rates!$A$2:$A$10=F1651)*(G1651&gt;MDR_Rates!$B$2:$B$10)*((MDR_Rates!$C$2:$C$10="")+(G1651&lt;=MDR_Rates!$C$2:$C$10))*MDR_Rates!$D$2:$D$10))</f>
        <v>0.3</v>
      </c>
      <c r="W1651">
        <f t="shared" si="303"/>
        <v>20.99</v>
      </c>
      <c r="X1651">
        <f t="shared" si="304"/>
        <v>3.78</v>
      </c>
      <c r="Y1651">
        <f t="shared" si="305"/>
        <v>0</v>
      </c>
      <c r="Z1651">
        <f t="shared" si="306"/>
        <v>0</v>
      </c>
      <c r="AG1651" t="str">
        <f t="shared" si="307"/>
        <v/>
      </c>
      <c r="AI1651" t="str">
        <f t="shared" si="308"/>
        <v/>
      </c>
      <c r="AJ1651" t="str">
        <f t="shared" si="309"/>
        <v/>
      </c>
      <c r="AK1651" t="str">
        <f t="shared" si="310"/>
        <v>ORD26005430</v>
      </c>
      <c r="AL1651">
        <f>IF(E1651&lt;&gt;"CAPTURE","",COUNTIF(Orders!$H:$H,AK1651))</f>
        <v>1</v>
      </c>
      <c r="AP1651" t="str">
        <f t="shared" si="311"/>
        <v>Matched to Order</v>
      </c>
      <c r="AQ1651">
        <f>IF(COUNTIF($A$2:A1651,A1651)=1,1,0)</f>
        <v>1</v>
      </c>
    </row>
    <row r="1652" spans="1:43" x14ac:dyDescent="0.3">
      <c r="A1652" t="s">
        <v>13754</v>
      </c>
      <c r="C1652" t="s">
        <v>10821</v>
      </c>
      <c r="D1652" s="1">
        <v>46274</v>
      </c>
      <c r="E1652" t="s">
        <v>11819</v>
      </c>
      <c r="F1652" t="s">
        <v>44</v>
      </c>
      <c r="G1652">
        <v>3298</v>
      </c>
      <c r="H1652">
        <v>56.07</v>
      </c>
      <c r="I1652">
        <v>10.09</v>
      </c>
      <c r="J1652">
        <v>3231.84</v>
      </c>
      <c r="K1652" s="1">
        <v>46276</v>
      </c>
      <c r="L1652" t="s">
        <v>13572</v>
      </c>
      <c r="M1652">
        <f t="shared" si="300"/>
        <v>1</v>
      </c>
      <c r="N1652">
        <f>COUNTIF(Orders!$A:$A,C1652)</f>
        <v>1</v>
      </c>
      <c r="P1652">
        <f>COUNTIF(Orders!$H:$H,UPPER(SUBSTITUTE(TRIM(C1652),"-","")))</f>
        <v>1</v>
      </c>
      <c r="R1652" t="str">
        <f t="shared" si="301"/>
        <v>Matched Order Reference</v>
      </c>
      <c r="S1652">
        <f t="shared" si="302"/>
        <v>1</v>
      </c>
      <c r="V1652" cm="1">
        <f t="array" ref="V1652">IF(E1652&lt;&gt;"CAPTURE",0,SUMPRODUCT((MDR_Rates!$A$2:$A$10=F1652)*(G1652&gt;MDR_Rates!$B$2:$B$10)*((MDR_Rates!$C$2:$C$10="")+(G1652&lt;=MDR_Rates!$C$2:$C$10))*MDR_Rates!$D$2:$D$10))</f>
        <v>1.7</v>
      </c>
      <c r="W1652">
        <f t="shared" si="303"/>
        <v>56.07</v>
      </c>
      <c r="X1652">
        <f t="shared" si="304"/>
        <v>10.09</v>
      </c>
      <c r="Y1652">
        <f t="shared" si="305"/>
        <v>0</v>
      </c>
      <c r="Z1652">
        <f t="shared" si="306"/>
        <v>0</v>
      </c>
      <c r="AG1652" t="str">
        <f t="shared" si="307"/>
        <v/>
      </c>
      <c r="AI1652" t="str">
        <f t="shared" si="308"/>
        <v/>
      </c>
      <c r="AJ1652" t="str">
        <f t="shared" si="309"/>
        <v/>
      </c>
      <c r="AK1652" t="str">
        <f t="shared" si="310"/>
        <v>ORD26005486</v>
      </c>
      <c r="AL1652">
        <f>IF(E1652&lt;&gt;"CAPTURE","",COUNTIF(Orders!$H:$H,AK1652))</f>
        <v>1</v>
      </c>
      <c r="AP1652" t="str">
        <f t="shared" si="311"/>
        <v>Matched to Order</v>
      </c>
      <c r="AQ1652">
        <f>IF(COUNTIF($A$2:A1652,A1652)=1,1,0)</f>
        <v>1</v>
      </c>
    </row>
    <row r="1653" spans="1:43" x14ac:dyDescent="0.3">
      <c r="A1653" t="s">
        <v>13755</v>
      </c>
      <c r="C1653" t="s">
        <v>11009</v>
      </c>
      <c r="D1653" s="1">
        <v>46274</v>
      </c>
      <c r="E1653" t="s">
        <v>11819</v>
      </c>
      <c r="F1653" t="s">
        <v>9</v>
      </c>
      <c r="G1653">
        <v>599</v>
      </c>
      <c r="H1653">
        <v>0</v>
      </c>
      <c r="I1653">
        <v>0</v>
      </c>
      <c r="J1653">
        <v>599</v>
      </c>
      <c r="K1653" s="1">
        <v>46276</v>
      </c>
      <c r="L1653" t="s">
        <v>13572</v>
      </c>
      <c r="M1653">
        <f t="shared" si="300"/>
        <v>1</v>
      </c>
      <c r="N1653">
        <f>COUNTIF(Orders!$A:$A,C1653)</f>
        <v>1</v>
      </c>
      <c r="P1653">
        <f>COUNTIF(Orders!$H:$H,UPPER(SUBSTITUTE(TRIM(C1653),"-","")))</f>
        <v>1</v>
      </c>
      <c r="R1653" t="str">
        <f t="shared" si="301"/>
        <v>Matched Order Reference</v>
      </c>
      <c r="S1653">
        <f t="shared" si="302"/>
        <v>1</v>
      </c>
      <c r="V1653" cm="1">
        <f t="array" ref="V1653">IF(E1653&lt;&gt;"CAPTURE",0,SUMPRODUCT((MDR_Rates!$A$2:$A$10=F1653)*(G1653&gt;MDR_Rates!$B$2:$B$10)*((MDR_Rates!$C$2:$C$10="")+(G1653&lt;=MDR_Rates!$C$2:$C$10))*MDR_Rates!$D$2:$D$10))</f>
        <v>0</v>
      </c>
      <c r="W1653">
        <f t="shared" si="303"/>
        <v>0</v>
      </c>
      <c r="X1653">
        <f t="shared" si="304"/>
        <v>0</v>
      </c>
      <c r="Y1653">
        <f t="shared" si="305"/>
        <v>0</v>
      </c>
      <c r="Z1653">
        <f t="shared" si="306"/>
        <v>0</v>
      </c>
      <c r="AG1653" t="str">
        <f t="shared" si="307"/>
        <v/>
      </c>
      <c r="AI1653" t="str">
        <f t="shared" si="308"/>
        <v/>
      </c>
      <c r="AJ1653" t="str">
        <f t="shared" si="309"/>
        <v/>
      </c>
      <c r="AK1653" t="str">
        <f t="shared" si="310"/>
        <v>ORD26005584</v>
      </c>
      <c r="AL1653">
        <f>IF(E1653&lt;&gt;"CAPTURE","",COUNTIF(Orders!$H:$H,AK1653))</f>
        <v>1</v>
      </c>
      <c r="AP1653" t="str">
        <f t="shared" si="311"/>
        <v>Matched to Order</v>
      </c>
      <c r="AQ1653">
        <f>IF(COUNTIF($A$2:A1653,A1653)=1,1,0)</f>
        <v>1</v>
      </c>
    </row>
    <row r="1654" spans="1:43" x14ac:dyDescent="0.3">
      <c r="A1654" t="s">
        <v>13756</v>
      </c>
      <c r="C1654" t="s">
        <v>13757</v>
      </c>
      <c r="D1654" s="1">
        <v>46274</v>
      </c>
      <c r="E1654" t="s">
        <v>11819</v>
      </c>
      <c r="F1654" t="s">
        <v>44</v>
      </c>
      <c r="G1654">
        <v>2197</v>
      </c>
      <c r="H1654">
        <v>37.35</v>
      </c>
      <c r="I1654">
        <v>6.72</v>
      </c>
      <c r="J1654">
        <v>2152.9299999999998</v>
      </c>
      <c r="K1654" s="1">
        <v>46276</v>
      </c>
      <c r="L1654" t="s">
        <v>13572</v>
      </c>
      <c r="M1654">
        <f t="shared" si="300"/>
        <v>1</v>
      </c>
      <c r="N1654">
        <f>COUNTIF(Orders!$A:$A,C1654)</f>
        <v>1</v>
      </c>
      <c r="P1654">
        <f>COUNTIF(Orders!$H:$H,UPPER(SUBSTITUTE(TRIM(C1654),"-","")))</f>
        <v>1</v>
      </c>
      <c r="R1654" t="str">
        <f t="shared" si="301"/>
        <v>Matched Order Reference</v>
      </c>
      <c r="S1654">
        <f t="shared" si="302"/>
        <v>1</v>
      </c>
      <c r="V1654" cm="1">
        <f t="array" ref="V1654">IF(E1654&lt;&gt;"CAPTURE",0,SUMPRODUCT((MDR_Rates!$A$2:$A$10=F1654)*(G1654&gt;MDR_Rates!$B$2:$B$10)*((MDR_Rates!$C$2:$C$10="")+(G1654&lt;=MDR_Rates!$C$2:$C$10))*MDR_Rates!$D$2:$D$10))</f>
        <v>1.7</v>
      </c>
      <c r="W1654">
        <f t="shared" si="303"/>
        <v>37.35</v>
      </c>
      <c r="X1654">
        <f t="shared" si="304"/>
        <v>6.72</v>
      </c>
      <c r="Y1654">
        <f t="shared" si="305"/>
        <v>0</v>
      </c>
      <c r="Z1654">
        <f t="shared" si="306"/>
        <v>0</v>
      </c>
      <c r="AG1654" t="str">
        <f t="shared" si="307"/>
        <v/>
      </c>
      <c r="AI1654" t="str">
        <f t="shared" si="308"/>
        <v/>
      </c>
      <c r="AJ1654" t="str">
        <f t="shared" si="309"/>
        <v/>
      </c>
      <c r="AK1654" t="str">
        <f t="shared" si="310"/>
        <v>ORD26005598</v>
      </c>
      <c r="AL1654">
        <f>IF(E1654&lt;&gt;"CAPTURE","",COUNTIF(Orders!$H:$H,AK1654))</f>
        <v>1</v>
      </c>
      <c r="AP1654" t="str">
        <f t="shared" si="311"/>
        <v>Matched to Order</v>
      </c>
      <c r="AQ1654">
        <f>IF(COUNTIF($A$2:A1654,A1654)=1,1,0)</f>
        <v>1</v>
      </c>
    </row>
    <row r="1655" spans="1:43" x14ac:dyDescent="0.3">
      <c r="A1655" t="s">
        <v>13758</v>
      </c>
      <c r="C1655" t="s">
        <v>11176</v>
      </c>
      <c r="D1655" s="1">
        <v>46274</v>
      </c>
      <c r="E1655" t="s">
        <v>11819</v>
      </c>
      <c r="F1655" t="s">
        <v>9</v>
      </c>
      <c r="G1655">
        <v>3499</v>
      </c>
      <c r="H1655">
        <v>10.5</v>
      </c>
      <c r="I1655">
        <v>1.89</v>
      </c>
      <c r="J1655">
        <v>3486.61</v>
      </c>
      <c r="K1655" s="1">
        <v>46276</v>
      </c>
      <c r="L1655" t="s">
        <v>13572</v>
      </c>
      <c r="M1655">
        <f t="shared" si="300"/>
        <v>1</v>
      </c>
      <c r="N1655">
        <f>COUNTIF(Orders!$A:$A,C1655)</f>
        <v>1</v>
      </c>
      <c r="P1655">
        <f>COUNTIF(Orders!$H:$H,UPPER(SUBSTITUTE(TRIM(C1655),"-","")))</f>
        <v>1</v>
      </c>
      <c r="R1655" t="str">
        <f t="shared" si="301"/>
        <v>Matched Order Reference</v>
      </c>
      <c r="S1655">
        <f t="shared" si="302"/>
        <v>1</v>
      </c>
      <c r="V1655" cm="1">
        <f t="array" ref="V1655">IF(E1655&lt;&gt;"CAPTURE",0,SUMPRODUCT((MDR_Rates!$A$2:$A$10=F1655)*(G1655&gt;MDR_Rates!$B$2:$B$10)*((MDR_Rates!$C$2:$C$10="")+(G1655&lt;=MDR_Rates!$C$2:$C$10))*MDR_Rates!$D$2:$D$10))</f>
        <v>0.3</v>
      </c>
      <c r="W1655">
        <f t="shared" si="303"/>
        <v>10.5</v>
      </c>
      <c r="X1655">
        <f t="shared" si="304"/>
        <v>1.89</v>
      </c>
      <c r="Y1655">
        <f t="shared" si="305"/>
        <v>0</v>
      </c>
      <c r="Z1655">
        <f t="shared" si="306"/>
        <v>0</v>
      </c>
      <c r="AG1655" t="str">
        <f t="shared" si="307"/>
        <v/>
      </c>
      <c r="AI1655" t="str">
        <f t="shared" si="308"/>
        <v/>
      </c>
      <c r="AJ1655" t="str">
        <f t="shared" si="309"/>
        <v/>
      </c>
      <c r="AK1655" t="str">
        <f t="shared" si="310"/>
        <v>ORD26005669</v>
      </c>
      <c r="AL1655">
        <f>IF(E1655&lt;&gt;"CAPTURE","",COUNTIF(Orders!$H:$H,AK1655))</f>
        <v>1</v>
      </c>
      <c r="AP1655" t="str">
        <f t="shared" si="311"/>
        <v>Matched to Order</v>
      </c>
      <c r="AQ1655">
        <f>IF(COUNTIF($A$2:A1655,A1655)=1,1,0)</f>
        <v>1</v>
      </c>
    </row>
    <row r="1656" spans="1:43" x14ac:dyDescent="0.3">
      <c r="A1656" t="s">
        <v>13759</v>
      </c>
      <c r="C1656" t="s">
        <v>11196</v>
      </c>
      <c r="D1656" s="1">
        <v>46274</v>
      </c>
      <c r="E1656" t="s">
        <v>11819</v>
      </c>
      <c r="F1656" t="s">
        <v>9</v>
      </c>
      <c r="G1656">
        <v>2098</v>
      </c>
      <c r="H1656">
        <v>6.29</v>
      </c>
      <c r="I1656">
        <v>1.1299999999999999</v>
      </c>
      <c r="J1656">
        <v>2090.58</v>
      </c>
      <c r="K1656" s="1">
        <v>46276</v>
      </c>
      <c r="L1656" t="s">
        <v>13572</v>
      </c>
      <c r="M1656">
        <f t="shared" si="300"/>
        <v>1</v>
      </c>
      <c r="N1656">
        <f>COUNTIF(Orders!$A:$A,C1656)</f>
        <v>1</v>
      </c>
      <c r="P1656">
        <f>COUNTIF(Orders!$H:$H,UPPER(SUBSTITUTE(TRIM(C1656),"-","")))</f>
        <v>1</v>
      </c>
      <c r="R1656" t="str">
        <f t="shared" si="301"/>
        <v>Matched Order Reference</v>
      </c>
      <c r="S1656">
        <f t="shared" si="302"/>
        <v>1</v>
      </c>
      <c r="V1656" cm="1">
        <f t="array" ref="V1656">IF(E1656&lt;&gt;"CAPTURE",0,SUMPRODUCT((MDR_Rates!$A$2:$A$10=F1656)*(G1656&gt;MDR_Rates!$B$2:$B$10)*((MDR_Rates!$C$2:$C$10="")+(G1656&lt;=MDR_Rates!$C$2:$C$10))*MDR_Rates!$D$2:$D$10))</f>
        <v>0.3</v>
      </c>
      <c r="W1656">
        <f t="shared" si="303"/>
        <v>6.29</v>
      </c>
      <c r="X1656">
        <f t="shared" si="304"/>
        <v>1.1299999999999999</v>
      </c>
      <c r="Y1656">
        <f t="shared" si="305"/>
        <v>0</v>
      </c>
      <c r="Z1656">
        <f t="shared" si="306"/>
        <v>0</v>
      </c>
      <c r="AG1656" t="str">
        <f t="shared" si="307"/>
        <v/>
      </c>
      <c r="AI1656" t="str">
        <f t="shared" si="308"/>
        <v/>
      </c>
      <c r="AJ1656" t="str">
        <f t="shared" si="309"/>
        <v/>
      </c>
      <c r="AK1656" t="str">
        <f t="shared" si="310"/>
        <v>ORD26005680</v>
      </c>
      <c r="AL1656">
        <f>IF(E1656&lt;&gt;"CAPTURE","",COUNTIF(Orders!$H:$H,AK1656))</f>
        <v>1</v>
      </c>
      <c r="AP1656" t="str">
        <f t="shared" si="311"/>
        <v>Matched to Order</v>
      </c>
      <c r="AQ1656">
        <f>IF(COUNTIF($A$2:A1656,A1656)=1,1,0)</f>
        <v>1</v>
      </c>
    </row>
    <row r="1657" spans="1:43" x14ac:dyDescent="0.3">
      <c r="A1657" t="s">
        <v>13760</v>
      </c>
      <c r="C1657" t="s">
        <v>11276</v>
      </c>
      <c r="D1657" s="1">
        <v>46274</v>
      </c>
      <c r="E1657" t="s">
        <v>11819</v>
      </c>
      <c r="F1657" t="s">
        <v>17</v>
      </c>
      <c r="G1657">
        <v>999</v>
      </c>
      <c r="H1657">
        <v>17.98</v>
      </c>
      <c r="I1657">
        <v>3.24</v>
      </c>
      <c r="J1657">
        <v>977.78</v>
      </c>
      <c r="K1657" s="1">
        <v>46276</v>
      </c>
      <c r="L1657" t="s">
        <v>13572</v>
      </c>
      <c r="M1657">
        <f t="shared" si="300"/>
        <v>1</v>
      </c>
      <c r="N1657">
        <f>COUNTIF(Orders!$A:$A,C1657)</f>
        <v>1</v>
      </c>
      <c r="P1657">
        <f>COUNTIF(Orders!$H:$H,UPPER(SUBSTITUTE(TRIM(C1657),"-","")))</f>
        <v>1</v>
      </c>
      <c r="R1657" t="str">
        <f t="shared" si="301"/>
        <v>Matched Order Reference</v>
      </c>
      <c r="S1657">
        <f t="shared" si="302"/>
        <v>1</v>
      </c>
      <c r="V1657" cm="1">
        <f t="array" ref="V1657">IF(E1657&lt;&gt;"CAPTURE",0,SUMPRODUCT((MDR_Rates!$A$2:$A$10=F1657)*(G1657&gt;MDR_Rates!$B$2:$B$10)*((MDR_Rates!$C$2:$C$10="")+(G1657&lt;=MDR_Rates!$C$2:$C$10))*MDR_Rates!$D$2:$D$10))</f>
        <v>1.8</v>
      </c>
      <c r="W1657">
        <f t="shared" si="303"/>
        <v>17.98</v>
      </c>
      <c r="X1657">
        <f t="shared" si="304"/>
        <v>3.24</v>
      </c>
      <c r="Y1657">
        <f t="shared" si="305"/>
        <v>0</v>
      </c>
      <c r="Z1657">
        <f t="shared" si="306"/>
        <v>0</v>
      </c>
      <c r="AG1657" t="str">
        <f t="shared" si="307"/>
        <v/>
      </c>
      <c r="AI1657" t="str">
        <f t="shared" si="308"/>
        <v/>
      </c>
      <c r="AJ1657" t="str">
        <f t="shared" si="309"/>
        <v/>
      </c>
      <c r="AK1657" t="str">
        <f t="shared" si="310"/>
        <v>ORD26005722</v>
      </c>
      <c r="AL1657">
        <f>IF(E1657&lt;&gt;"CAPTURE","",COUNTIF(Orders!$H:$H,AK1657))</f>
        <v>1</v>
      </c>
      <c r="AP1657" t="str">
        <f t="shared" si="311"/>
        <v>Matched to Order</v>
      </c>
      <c r="AQ1657">
        <f>IF(COUNTIF($A$2:A1657,A1657)=1,1,0)</f>
        <v>1</v>
      </c>
    </row>
    <row r="1658" spans="1:43" x14ac:dyDescent="0.3">
      <c r="A1658" t="s">
        <v>13761</v>
      </c>
      <c r="C1658" t="s">
        <v>11319</v>
      </c>
      <c r="D1658" s="1">
        <v>46274</v>
      </c>
      <c r="E1658" t="s">
        <v>11819</v>
      </c>
      <c r="F1658" t="s">
        <v>9</v>
      </c>
      <c r="G1658">
        <v>1499</v>
      </c>
      <c r="H1658">
        <v>0</v>
      </c>
      <c r="I1658">
        <v>0</v>
      </c>
      <c r="J1658">
        <v>1499</v>
      </c>
      <c r="K1658" s="1">
        <v>46276</v>
      </c>
      <c r="L1658" t="s">
        <v>13572</v>
      </c>
      <c r="M1658">
        <f t="shared" si="300"/>
        <v>1</v>
      </c>
      <c r="N1658">
        <f>COUNTIF(Orders!$A:$A,C1658)</f>
        <v>1</v>
      </c>
      <c r="P1658">
        <f>COUNTIF(Orders!$H:$H,UPPER(SUBSTITUTE(TRIM(C1658),"-","")))</f>
        <v>1</v>
      </c>
      <c r="R1658" t="str">
        <f t="shared" si="301"/>
        <v>Matched Order Reference</v>
      </c>
      <c r="S1658">
        <f t="shared" si="302"/>
        <v>1</v>
      </c>
      <c r="V1658" cm="1">
        <f t="array" ref="V1658">IF(E1658&lt;&gt;"CAPTURE",0,SUMPRODUCT((MDR_Rates!$A$2:$A$10=F1658)*(G1658&gt;MDR_Rates!$B$2:$B$10)*((MDR_Rates!$C$2:$C$10="")+(G1658&lt;=MDR_Rates!$C$2:$C$10))*MDR_Rates!$D$2:$D$10))</f>
        <v>0</v>
      </c>
      <c r="W1658">
        <f t="shared" si="303"/>
        <v>0</v>
      </c>
      <c r="X1658">
        <f t="shared" si="304"/>
        <v>0</v>
      </c>
      <c r="Y1658">
        <f t="shared" si="305"/>
        <v>0</v>
      </c>
      <c r="Z1658">
        <f t="shared" si="306"/>
        <v>0</v>
      </c>
      <c r="AG1658" t="str">
        <f t="shared" si="307"/>
        <v/>
      </c>
      <c r="AI1658" t="str">
        <f t="shared" si="308"/>
        <v/>
      </c>
      <c r="AJ1658" t="str">
        <f t="shared" si="309"/>
        <v/>
      </c>
      <c r="AK1658" t="str">
        <f t="shared" si="310"/>
        <v>ORD26005744</v>
      </c>
      <c r="AL1658">
        <f>IF(E1658&lt;&gt;"CAPTURE","",COUNTIF(Orders!$H:$H,AK1658))</f>
        <v>1</v>
      </c>
      <c r="AP1658" t="str">
        <f t="shared" si="311"/>
        <v>Matched to Order</v>
      </c>
      <c r="AQ1658">
        <f>IF(COUNTIF($A$2:A1658,A1658)=1,1,0)</f>
        <v>1</v>
      </c>
    </row>
    <row r="1659" spans="1:43" x14ac:dyDescent="0.3">
      <c r="A1659" t="s">
        <v>13762</v>
      </c>
      <c r="C1659" t="s">
        <v>13763</v>
      </c>
      <c r="D1659" s="1">
        <v>46274</v>
      </c>
      <c r="E1659" t="s">
        <v>11819</v>
      </c>
      <c r="F1659" t="s">
        <v>9</v>
      </c>
      <c r="G1659">
        <v>3499</v>
      </c>
      <c r="H1659">
        <v>10.5</v>
      </c>
      <c r="I1659">
        <v>1.89</v>
      </c>
      <c r="J1659">
        <v>3486.61</v>
      </c>
      <c r="K1659" s="1">
        <v>46276</v>
      </c>
      <c r="L1659" t="s">
        <v>13572</v>
      </c>
      <c r="M1659">
        <f t="shared" si="300"/>
        <v>1</v>
      </c>
      <c r="N1659">
        <f>COUNTIF(Orders!$A:$A,C1659)</f>
        <v>1</v>
      </c>
      <c r="P1659">
        <f>COUNTIF(Orders!$H:$H,UPPER(SUBSTITUTE(TRIM(C1659),"-","")))</f>
        <v>1</v>
      </c>
      <c r="R1659" t="str">
        <f t="shared" si="301"/>
        <v>Matched Order Reference</v>
      </c>
      <c r="S1659">
        <f t="shared" si="302"/>
        <v>1</v>
      </c>
      <c r="V1659" cm="1">
        <f t="array" ref="V1659">IF(E1659&lt;&gt;"CAPTURE",0,SUMPRODUCT((MDR_Rates!$A$2:$A$10=F1659)*(G1659&gt;MDR_Rates!$B$2:$B$10)*((MDR_Rates!$C$2:$C$10="")+(G1659&lt;=MDR_Rates!$C$2:$C$10))*MDR_Rates!$D$2:$D$10))</f>
        <v>0.3</v>
      </c>
      <c r="W1659">
        <f t="shared" si="303"/>
        <v>10.5</v>
      </c>
      <c r="X1659">
        <f t="shared" si="304"/>
        <v>1.89</v>
      </c>
      <c r="Y1659">
        <f t="shared" si="305"/>
        <v>0</v>
      </c>
      <c r="Z1659">
        <f t="shared" si="306"/>
        <v>0</v>
      </c>
      <c r="AG1659" t="str">
        <f t="shared" si="307"/>
        <v/>
      </c>
      <c r="AI1659" t="str">
        <f t="shared" si="308"/>
        <v/>
      </c>
      <c r="AJ1659" t="str">
        <f t="shared" si="309"/>
        <v/>
      </c>
      <c r="AK1659" t="str">
        <f t="shared" si="310"/>
        <v>ORD26005816</v>
      </c>
      <c r="AL1659">
        <f>IF(E1659&lt;&gt;"CAPTURE","",COUNTIF(Orders!$H:$H,AK1659))</f>
        <v>1</v>
      </c>
      <c r="AP1659" t="str">
        <f t="shared" si="311"/>
        <v>Matched to Order</v>
      </c>
      <c r="AQ1659">
        <f>IF(COUNTIF($A$2:A1659,A1659)=1,1,0)</f>
        <v>1</v>
      </c>
    </row>
    <row r="1660" spans="1:43" x14ac:dyDescent="0.3">
      <c r="A1660" t="s">
        <v>13764</v>
      </c>
      <c r="C1660" t="s">
        <v>11467</v>
      </c>
      <c r="D1660" s="1">
        <v>46274</v>
      </c>
      <c r="E1660" t="s">
        <v>11819</v>
      </c>
      <c r="F1660" t="s">
        <v>17</v>
      </c>
      <c r="G1660">
        <v>1299</v>
      </c>
      <c r="H1660">
        <v>23.38</v>
      </c>
      <c r="I1660">
        <v>4.21</v>
      </c>
      <c r="J1660">
        <v>1271.4100000000001</v>
      </c>
      <c r="K1660" s="1">
        <v>46276</v>
      </c>
      <c r="L1660" t="s">
        <v>13572</v>
      </c>
      <c r="M1660">
        <f t="shared" si="300"/>
        <v>1</v>
      </c>
      <c r="N1660">
        <f>COUNTIF(Orders!$A:$A,C1660)</f>
        <v>1</v>
      </c>
      <c r="P1660">
        <f>COUNTIF(Orders!$H:$H,UPPER(SUBSTITUTE(TRIM(C1660),"-","")))</f>
        <v>1</v>
      </c>
      <c r="R1660" t="str">
        <f t="shared" si="301"/>
        <v>Matched Order Reference</v>
      </c>
      <c r="S1660">
        <f t="shared" si="302"/>
        <v>1</v>
      </c>
      <c r="V1660" cm="1">
        <f t="array" ref="V1660">IF(E1660&lt;&gt;"CAPTURE",0,SUMPRODUCT((MDR_Rates!$A$2:$A$10=F1660)*(G1660&gt;MDR_Rates!$B$2:$B$10)*((MDR_Rates!$C$2:$C$10="")+(G1660&lt;=MDR_Rates!$C$2:$C$10))*MDR_Rates!$D$2:$D$10))</f>
        <v>1.8</v>
      </c>
      <c r="W1660">
        <f t="shared" si="303"/>
        <v>23.38</v>
      </c>
      <c r="X1660">
        <f t="shared" si="304"/>
        <v>4.21</v>
      </c>
      <c r="Y1660">
        <f t="shared" si="305"/>
        <v>0</v>
      </c>
      <c r="Z1660">
        <f t="shared" si="306"/>
        <v>0</v>
      </c>
      <c r="AG1660" t="str">
        <f t="shared" si="307"/>
        <v/>
      </c>
      <c r="AI1660" t="str">
        <f t="shared" si="308"/>
        <v/>
      </c>
      <c r="AJ1660" t="str">
        <f t="shared" si="309"/>
        <v/>
      </c>
      <c r="AK1660" t="str">
        <f t="shared" si="310"/>
        <v>ORD26005821</v>
      </c>
      <c r="AL1660">
        <f>IF(E1660&lt;&gt;"CAPTURE","",COUNTIF(Orders!$H:$H,AK1660))</f>
        <v>1</v>
      </c>
      <c r="AP1660" t="str">
        <f t="shared" si="311"/>
        <v>Matched to Order</v>
      </c>
      <c r="AQ1660">
        <f>IF(COUNTIF($A$2:A1660,A1660)=1,1,0)</f>
        <v>1</v>
      </c>
    </row>
    <row r="1661" spans="1:43" x14ac:dyDescent="0.3">
      <c r="A1661" t="s">
        <v>13765</v>
      </c>
      <c r="C1661" t="s">
        <v>11539</v>
      </c>
      <c r="D1661" s="1">
        <v>46274</v>
      </c>
      <c r="E1661" t="s">
        <v>11819</v>
      </c>
      <c r="F1661" t="s">
        <v>9</v>
      </c>
      <c r="G1661">
        <v>599</v>
      </c>
      <c r="H1661">
        <v>0</v>
      </c>
      <c r="I1661">
        <v>0</v>
      </c>
      <c r="J1661">
        <v>599</v>
      </c>
      <c r="K1661" s="1">
        <v>46276</v>
      </c>
      <c r="L1661" t="s">
        <v>13572</v>
      </c>
      <c r="M1661">
        <f t="shared" si="300"/>
        <v>1</v>
      </c>
      <c r="N1661">
        <f>COUNTIF(Orders!$A:$A,C1661)</f>
        <v>1</v>
      </c>
      <c r="P1661">
        <f>COUNTIF(Orders!$H:$H,UPPER(SUBSTITUTE(TRIM(C1661),"-","")))</f>
        <v>1</v>
      </c>
      <c r="R1661" t="str">
        <f t="shared" si="301"/>
        <v>Matched Order Reference</v>
      </c>
      <c r="S1661">
        <f t="shared" si="302"/>
        <v>1</v>
      </c>
      <c r="V1661" cm="1">
        <f t="array" ref="V1661">IF(E1661&lt;&gt;"CAPTURE",0,SUMPRODUCT((MDR_Rates!$A$2:$A$10=F1661)*(G1661&gt;MDR_Rates!$B$2:$B$10)*((MDR_Rates!$C$2:$C$10="")+(G1661&lt;=MDR_Rates!$C$2:$C$10))*MDR_Rates!$D$2:$D$10))</f>
        <v>0</v>
      </c>
      <c r="W1661">
        <f t="shared" si="303"/>
        <v>0</v>
      </c>
      <c r="X1661">
        <f t="shared" si="304"/>
        <v>0</v>
      </c>
      <c r="Y1661">
        <f t="shared" si="305"/>
        <v>0</v>
      </c>
      <c r="Z1661">
        <f t="shared" si="306"/>
        <v>0</v>
      </c>
      <c r="AG1661" t="str">
        <f t="shared" si="307"/>
        <v/>
      </c>
      <c r="AI1661" t="str">
        <f t="shared" si="308"/>
        <v/>
      </c>
      <c r="AJ1661" t="str">
        <f t="shared" si="309"/>
        <v/>
      </c>
      <c r="AK1661" t="str">
        <f t="shared" si="310"/>
        <v>ORD26005860</v>
      </c>
      <c r="AL1661">
        <f>IF(E1661&lt;&gt;"CAPTURE","",COUNTIF(Orders!$H:$H,AK1661))</f>
        <v>1</v>
      </c>
      <c r="AP1661" t="str">
        <f t="shared" si="311"/>
        <v>Matched to Order</v>
      </c>
      <c r="AQ1661">
        <f>IF(COUNTIF($A$2:A1661,A1661)=1,1,0)</f>
        <v>1</v>
      </c>
    </row>
    <row r="1662" spans="1:43" x14ac:dyDescent="0.3">
      <c r="A1662" t="s">
        <v>13766</v>
      </c>
      <c r="C1662" t="s">
        <v>11570</v>
      </c>
      <c r="D1662" s="1">
        <v>46274</v>
      </c>
      <c r="E1662" t="s">
        <v>11819</v>
      </c>
      <c r="F1662" t="s">
        <v>9</v>
      </c>
      <c r="G1662">
        <v>3848</v>
      </c>
      <c r="H1662">
        <v>11.54</v>
      </c>
      <c r="I1662">
        <v>2.08</v>
      </c>
      <c r="J1662">
        <v>3834.38</v>
      </c>
      <c r="K1662" s="1">
        <v>46276</v>
      </c>
      <c r="L1662" t="s">
        <v>13572</v>
      </c>
      <c r="M1662">
        <f t="shared" si="300"/>
        <v>1</v>
      </c>
      <c r="N1662">
        <f>COUNTIF(Orders!$A:$A,C1662)</f>
        <v>1</v>
      </c>
      <c r="P1662">
        <f>COUNTIF(Orders!$H:$H,UPPER(SUBSTITUTE(TRIM(C1662),"-","")))</f>
        <v>1</v>
      </c>
      <c r="R1662" t="str">
        <f t="shared" si="301"/>
        <v>Matched Order Reference</v>
      </c>
      <c r="S1662">
        <f t="shared" si="302"/>
        <v>1</v>
      </c>
      <c r="V1662" cm="1">
        <f t="array" ref="V1662">IF(E1662&lt;&gt;"CAPTURE",0,SUMPRODUCT((MDR_Rates!$A$2:$A$10=F1662)*(G1662&gt;MDR_Rates!$B$2:$B$10)*((MDR_Rates!$C$2:$C$10="")+(G1662&lt;=MDR_Rates!$C$2:$C$10))*MDR_Rates!$D$2:$D$10))</f>
        <v>0.3</v>
      </c>
      <c r="W1662">
        <f t="shared" si="303"/>
        <v>11.54</v>
      </c>
      <c r="X1662">
        <f t="shared" si="304"/>
        <v>2.08</v>
      </c>
      <c r="Y1662">
        <f t="shared" si="305"/>
        <v>0</v>
      </c>
      <c r="Z1662">
        <f t="shared" si="306"/>
        <v>0</v>
      </c>
      <c r="AG1662" t="str">
        <f t="shared" si="307"/>
        <v/>
      </c>
      <c r="AI1662" t="str">
        <f t="shared" si="308"/>
        <v/>
      </c>
      <c r="AJ1662" t="str">
        <f t="shared" si="309"/>
        <v/>
      </c>
      <c r="AK1662" t="str">
        <f t="shared" si="310"/>
        <v>ORD26005877</v>
      </c>
      <c r="AL1662">
        <f>IF(E1662&lt;&gt;"CAPTURE","",COUNTIF(Orders!$H:$H,AK1662))</f>
        <v>1</v>
      </c>
      <c r="AP1662" t="str">
        <f t="shared" si="311"/>
        <v>Matched to Order</v>
      </c>
      <c r="AQ1662">
        <f>IF(COUNTIF($A$2:A1662,A1662)=1,1,0)</f>
        <v>1</v>
      </c>
    </row>
    <row r="1663" spans="1:43" x14ac:dyDescent="0.3">
      <c r="A1663" t="s">
        <v>13767</v>
      </c>
      <c r="C1663" t="s">
        <v>11611</v>
      </c>
      <c r="D1663" s="1">
        <v>46274</v>
      </c>
      <c r="E1663" t="s">
        <v>11819</v>
      </c>
      <c r="F1663" t="s">
        <v>9</v>
      </c>
      <c r="G1663">
        <v>1147</v>
      </c>
      <c r="H1663">
        <v>0</v>
      </c>
      <c r="I1663">
        <v>0</v>
      </c>
      <c r="J1663">
        <v>1147</v>
      </c>
      <c r="K1663" s="1">
        <v>46276</v>
      </c>
      <c r="L1663" t="s">
        <v>13572</v>
      </c>
      <c r="M1663">
        <f t="shared" si="300"/>
        <v>1</v>
      </c>
      <c r="N1663">
        <f>COUNTIF(Orders!$A:$A,C1663)</f>
        <v>1</v>
      </c>
      <c r="P1663">
        <f>COUNTIF(Orders!$H:$H,UPPER(SUBSTITUTE(TRIM(C1663),"-","")))</f>
        <v>1</v>
      </c>
      <c r="R1663" t="str">
        <f t="shared" si="301"/>
        <v>Matched Order Reference</v>
      </c>
      <c r="S1663">
        <f t="shared" si="302"/>
        <v>1</v>
      </c>
      <c r="V1663" cm="1">
        <f t="array" ref="V1663">IF(E1663&lt;&gt;"CAPTURE",0,SUMPRODUCT((MDR_Rates!$A$2:$A$10=F1663)*(G1663&gt;MDR_Rates!$B$2:$B$10)*((MDR_Rates!$C$2:$C$10="")+(G1663&lt;=MDR_Rates!$C$2:$C$10))*MDR_Rates!$D$2:$D$10))</f>
        <v>0</v>
      </c>
      <c r="W1663">
        <f t="shared" si="303"/>
        <v>0</v>
      </c>
      <c r="X1663">
        <f t="shared" si="304"/>
        <v>0</v>
      </c>
      <c r="Y1663">
        <f t="shared" si="305"/>
        <v>0</v>
      </c>
      <c r="Z1663">
        <f t="shared" si="306"/>
        <v>0</v>
      </c>
      <c r="AG1663" t="str">
        <f t="shared" si="307"/>
        <v/>
      </c>
      <c r="AI1663" t="str">
        <f t="shared" si="308"/>
        <v/>
      </c>
      <c r="AJ1663" t="str">
        <f t="shared" si="309"/>
        <v/>
      </c>
      <c r="AK1663" t="str">
        <f t="shared" si="310"/>
        <v>ORD26005899</v>
      </c>
      <c r="AL1663">
        <f>IF(E1663&lt;&gt;"CAPTURE","",COUNTIF(Orders!$H:$H,AK1663))</f>
        <v>1</v>
      </c>
      <c r="AP1663" t="str">
        <f t="shared" si="311"/>
        <v>Matched to Order</v>
      </c>
      <c r="AQ1663">
        <f>IF(COUNTIF($A$2:A1663,A1663)=1,1,0)</f>
        <v>1</v>
      </c>
    </row>
    <row r="1664" spans="1:43" x14ac:dyDescent="0.3">
      <c r="A1664" t="s">
        <v>13768</v>
      </c>
      <c r="C1664" t="s">
        <v>11702</v>
      </c>
      <c r="D1664" s="1">
        <v>46274</v>
      </c>
      <c r="E1664" t="s">
        <v>11819</v>
      </c>
      <c r="F1664" t="s">
        <v>9</v>
      </c>
      <c r="G1664">
        <v>2999</v>
      </c>
      <c r="H1664">
        <v>9</v>
      </c>
      <c r="I1664">
        <v>1.62</v>
      </c>
      <c r="J1664">
        <v>2988.38</v>
      </c>
      <c r="K1664" s="1">
        <v>46276</v>
      </c>
      <c r="L1664" t="s">
        <v>13572</v>
      </c>
      <c r="M1664">
        <f t="shared" si="300"/>
        <v>1</v>
      </c>
      <c r="N1664">
        <f>COUNTIF(Orders!$A:$A,C1664)</f>
        <v>1</v>
      </c>
      <c r="P1664">
        <f>COUNTIF(Orders!$H:$H,UPPER(SUBSTITUTE(TRIM(C1664),"-","")))</f>
        <v>1</v>
      </c>
      <c r="R1664" t="str">
        <f t="shared" si="301"/>
        <v>Matched Order Reference</v>
      </c>
      <c r="S1664">
        <f t="shared" si="302"/>
        <v>1</v>
      </c>
      <c r="V1664" cm="1">
        <f t="array" ref="V1664">IF(E1664&lt;&gt;"CAPTURE",0,SUMPRODUCT((MDR_Rates!$A$2:$A$10=F1664)*(G1664&gt;MDR_Rates!$B$2:$B$10)*((MDR_Rates!$C$2:$C$10="")+(G1664&lt;=MDR_Rates!$C$2:$C$10))*MDR_Rates!$D$2:$D$10))</f>
        <v>0.3</v>
      </c>
      <c r="W1664">
        <f t="shared" si="303"/>
        <v>9</v>
      </c>
      <c r="X1664">
        <f t="shared" si="304"/>
        <v>1.62</v>
      </c>
      <c r="Y1664">
        <f t="shared" si="305"/>
        <v>0</v>
      </c>
      <c r="Z1664">
        <f t="shared" si="306"/>
        <v>0</v>
      </c>
      <c r="AG1664" t="str">
        <f t="shared" si="307"/>
        <v/>
      </c>
      <c r="AI1664" t="str">
        <f t="shared" si="308"/>
        <v/>
      </c>
      <c r="AJ1664" t="str">
        <f t="shared" si="309"/>
        <v/>
      </c>
      <c r="AK1664" t="str">
        <f t="shared" si="310"/>
        <v>ORD26005947</v>
      </c>
      <c r="AL1664">
        <f>IF(E1664&lt;&gt;"CAPTURE","",COUNTIF(Orders!$H:$H,AK1664))</f>
        <v>1</v>
      </c>
      <c r="AP1664" t="str">
        <f t="shared" si="311"/>
        <v>Matched to Order</v>
      </c>
      <c r="AQ1664">
        <f>IF(COUNTIF($A$2:A1664,A1664)=1,1,0)</f>
        <v>1</v>
      </c>
    </row>
    <row r="1665" spans="1:43" x14ac:dyDescent="0.3">
      <c r="A1665" t="s">
        <v>13769</v>
      </c>
      <c r="C1665" t="s">
        <v>11706</v>
      </c>
      <c r="D1665" s="1">
        <v>46274</v>
      </c>
      <c r="E1665" t="s">
        <v>11819</v>
      </c>
      <c r="F1665" t="s">
        <v>17</v>
      </c>
      <c r="G1665">
        <v>349</v>
      </c>
      <c r="H1665">
        <v>6.28</v>
      </c>
      <c r="I1665">
        <v>1.1299999999999999</v>
      </c>
      <c r="J1665">
        <v>341.59</v>
      </c>
      <c r="K1665" s="1">
        <v>46276</v>
      </c>
      <c r="L1665" t="s">
        <v>13572</v>
      </c>
      <c r="M1665">
        <f t="shared" si="300"/>
        <v>1</v>
      </c>
      <c r="N1665">
        <f>COUNTIF(Orders!$A:$A,C1665)</f>
        <v>1</v>
      </c>
      <c r="P1665">
        <f>COUNTIF(Orders!$H:$H,UPPER(SUBSTITUTE(TRIM(C1665),"-","")))</f>
        <v>1</v>
      </c>
      <c r="R1665" t="str">
        <f t="shared" si="301"/>
        <v>Matched Order Reference</v>
      </c>
      <c r="S1665">
        <f t="shared" si="302"/>
        <v>1</v>
      </c>
      <c r="V1665" cm="1">
        <f t="array" ref="V1665">IF(E1665&lt;&gt;"CAPTURE",0,SUMPRODUCT((MDR_Rates!$A$2:$A$10=F1665)*(G1665&gt;MDR_Rates!$B$2:$B$10)*((MDR_Rates!$C$2:$C$10="")+(G1665&lt;=MDR_Rates!$C$2:$C$10))*MDR_Rates!$D$2:$D$10))</f>
        <v>1.8</v>
      </c>
      <c r="W1665">
        <f t="shared" si="303"/>
        <v>6.28</v>
      </c>
      <c r="X1665">
        <f t="shared" si="304"/>
        <v>1.1299999999999999</v>
      </c>
      <c r="Y1665">
        <f t="shared" si="305"/>
        <v>0</v>
      </c>
      <c r="Z1665">
        <f t="shared" si="306"/>
        <v>0</v>
      </c>
      <c r="AG1665" t="str">
        <f t="shared" si="307"/>
        <v/>
      </c>
      <c r="AI1665" t="str">
        <f t="shared" si="308"/>
        <v/>
      </c>
      <c r="AJ1665" t="str">
        <f t="shared" si="309"/>
        <v/>
      </c>
      <c r="AK1665" t="str">
        <f t="shared" si="310"/>
        <v>ORD26005949</v>
      </c>
      <c r="AL1665">
        <f>IF(E1665&lt;&gt;"CAPTURE","",COUNTIF(Orders!$H:$H,AK1665))</f>
        <v>1</v>
      </c>
      <c r="AP1665" t="str">
        <f t="shared" si="311"/>
        <v>Matched to Order</v>
      </c>
      <c r="AQ1665">
        <f>IF(COUNTIF($A$2:A1665,A1665)=1,1,0)</f>
        <v>1</v>
      </c>
    </row>
    <row r="1666" spans="1:43" x14ac:dyDescent="0.3">
      <c r="A1666" t="s">
        <v>13770</v>
      </c>
      <c r="C1666" t="s">
        <v>11774</v>
      </c>
      <c r="D1666" s="1">
        <v>46274</v>
      </c>
      <c r="E1666" t="s">
        <v>11819</v>
      </c>
      <c r="F1666" t="s">
        <v>17</v>
      </c>
      <c r="G1666">
        <v>2999</v>
      </c>
      <c r="H1666">
        <v>47.98</v>
      </c>
      <c r="I1666">
        <v>8.64</v>
      </c>
      <c r="J1666">
        <v>2942.38</v>
      </c>
      <c r="K1666" s="1">
        <v>46276</v>
      </c>
      <c r="L1666" t="s">
        <v>13572</v>
      </c>
      <c r="M1666">
        <f t="shared" si="300"/>
        <v>1</v>
      </c>
      <c r="N1666">
        <f>COUNTIF(Orders!$A:$A,C1666)</f>
        <v>1</v>
      </c>
      <c r="P1666">
        <f>COUNTIF(Orders!$H:$H,UPPER(SUBSTITUTE(TRIM(C1666),"-","")))</f>
        <v>1</v>
      </c>
      <c r="R1666" t="str">
        <f t="shared" si="301"/>
        <v>Matched Order Reference</v>
      </c>
      <c r="S1666">
        <f t="shared" si="302"/>
        <v>1</v>
      </c>
      <c r="V1666" cm="1">
        <f t="array" ref="V1666">IF(E1666&lt;&gt;"CAPTURE",0,SUMPRODUCT((MDR_Rates!$A$2:$A$10=F1666)*(G1666&gt;MDR_Rates!$B$2:$B$10)*((MDR_Rates!$C$2:$C$10="")+(G1666&lt;=MDR_Rates!$C$2:$C$10))*MDR_Rates!$D$2:$D$10))</f>
        <v>1.6</v>
      </c>
      <c r="W1666">
        <f t="shared" si="303"/>
        <v>47.98</v>
      </c>
      <c r="X1666">
        <f t="shared" si="304"/>
        <v>8.64</v>
      </c>
      <c r="Y1666">
        <f t="shared" si="305"/>
        <v>0</v>
      </c>
      <c r="Z1666">
        <f t="shared" si="306"/>
        <v>0</v>
      </c>
      <c r="AG1666" t="str">
        <f t="shared" si="307"/>
        <v/>
      </c>
      <c r="AI1666" t="str">
        <f t="shared" si="308"/>
        <v/>
      </c>
      <c r="AJ1666" t="str">
        <f t="shared" si="309"/>
        <v/>
      </c>
      <c r="AK1666" t="str">
        <f t="shared" si="310"/>
        <v>ORD26005985</v>
      </c>
      <c r="AL1666">
        <f>IF(E1666&lt;&gt;"CAPTURE","",COUNTIF(Orders!$H:$H,AK1666))</f>
        <v>1</v>
      </c>
      <c r="AP1666" t="str">
        <f t="shared" si="311"/>
        <v>Matched to Order</v>
      </c>
      <c r="AQ1666">
        <f>IF(COUNTIF($A$2:A1666,A1666)=1,1,0)</f>
        <v>1</v>
      </c>
    </row>
    <row r="1667" spans="1:43" x14ac:dyDescent="0.3">
      <c r="A1667" t="s">
        <v>13771</v>
      </c>
      <c r="B1667" t="s">
        <v>12452</v>
      </c>
      <c r="D1667" s="1">
        <v>46274</v>
      </c>
      <c r="E1667" t="s">
        <v>12202</v>
      </c>
      <c r="F1667" t="s">
        <v>9</v>
      </c>
      <c r="G1667">
        <v>6897</v>
      </c>
      <c r="H1667">
        <v>0</v>
      </c>
      <c r="I1667">
        <v>0</v>
      </c>
      <c r="J1667">
        <v>-6897</v>
      </c>
      <c r="K1667" s="1">
        <v>46276</v>
      </c>
      <c r="L1667" t="s">
        <v>13572</v>
      </c>
      <c r="M1667">
        <f t="shared" ref="M1667:M1730" si="312">COUNTIF($A:$A,A1667)</f>
        <v>1</v>
      </c>
      <c r="N1667">
        <f>COUNTIF(Orders!$A:$A,C1667)</f>
        <v>0</v>
      </c>
      <c r="P1667">
        <f>COUNTIF(Orders!$H:$H,UPPER(SUBSTITUTE(TRIM(C1667),"-","")))</f>
        <v>1042575</v>
      </c>
      <c r="R1667" t="str">
        <f t="shared" ref="R1667:R1730" si="313">IF(E1667="REFUND","Refund",IF(P1667=0,"Unmatched Order Reference","Matched Order Reference"))</f>
        <v>Refund</v>
      </c>
      <c r="S1667">
        <f t="shared" ref="S1667:S1730" si="314">COUNTIFS($C$2:$C$5753,C1667,$E$2:$E$5753,"CAPTURE")</f>
        <v>0</v>
      </c>
      <c r="V1667" cm="1">
        <f t="array" ref="V1667">IF(E1667&lt;&gt;"CAPTURE",0,SUMPRODUCT((MDR_Rates!$A$2:$A$10=F1667)*(G1667&gt;MDR_Rates!$B$2:$B$10)*((MDR_Rates!$C$2:$C$10="")+(G1667&lt;=MDR_Rates!$C$2:$C$10))*MDR_Rates!$D$2:$D$10))</f>
        <v>0</v>
      </c>
      <c r="W1667">
        <f t="shared" ref="W1667:W1730" si="315">IF(E1667&lt;&gt;"CAPTURE",0,ROUND(G1667*V1667/100,2))</f>
        <v>0</v>
      </c>
      <c r="X1667">
        <f t="shared" ref="X1667:X1730" si="316">IF(E1667&lt;&gt;"CAPTURE",0,ROUND(W1667*18/100,2))</f>
        <v>0</v>
      </c>
      <c r="Y1667">
        <f t="shared" ref="Y1667:Y1730" si="317">IF(E1667&lt;&gt;"CAPTURE",0,ROUND(H1667-W1667,2))</f>
        <v>0</v>
      </c>
      <c r="Z1667">
        <f t="shared" ref="Z1667:Z1730" si="318">IF(E1667&lt;&gt;"CAPTURE",0,ROUND(I1667-X1667,2))</f>
        <v>0</v>
      </c>
      <c r="AG1667" t="str">
        <f t="shared" ref="AG1667:AG1730" si="319">IF(E1667&lt;&gt;"REFUND","",IF(COUNTIFS($A:$A,B1667,$E:$E,"CAPTURE")=0,"Missing Original Capture","Original Capture Found"))</f>
        <v>Original Capture Found</v>
      </c>
      <c r="AI1667">
        <f t="shared" ref="AI1667:AI1730" si="320">IF(E1667="REFUND",_xlfn.MAXIFS($G:$G,$A:$A,B1667,$E:$E,"CAPTURE"),"")</f>
        <v>6897</v>
      </c>
      <c r="AJ1667" t="str">
        <f t="shared" ref="AJ1667:AJ1730" si="321">IF(E1667&lt;&gt;"REFUND","",IF(G1667&gt;AI1667,"Refund Exceeds Capture",IF(ABS(G1667-AI1667)&lt;0.01,"Full Refund","Partial Refund")))</f>
        <v>Full Refund</v>
      </c>
      <c r="AK1667" t="str">
        <f t="shared" ref="AK1667:AK1730" si="322">UPPER(SUBSTITUTE(TRIM(C1667),"-",""))</f>
        <v/>
      </c>
      <c r="AL1667" t="str">
        <f>IF(E1667&lt;&gt;"CAPTURE","",COUNTIF(Orders!$H:$H,AK1667))</f>
        <v/>
      </c>
      <c r="AP1667" t="str">
        <f t="shared" ref="AP1667:AP1730" si="323">IF(E1667&lt;&gt;"CAPTURE","",IF(M1667&gt;1,"Duplicate ID - Review",IF(AL1667=0,"Unmatched Order",IF(AL1667=1,"Matched to Order","Multiple Order Matches"))))</f>
        <v/>
      </c>
      <c r="AQ1667">
        <f>IF(COUNTIF($A$2:A1667,A1667)=1,1,0)</f>
        <v>1</v>
      </c>
    </row>
    <row r="1668" spans="1:43" x14ac:dyDescent="0.3">
      <c r="A1668" t="s">
        <v>13772</v>
      </c>
      <c r="B1668" t="s">
        <v>12627</v>
      </c>
      <c r="D1668" s="1">
        <v>46274</v>
      </c>
      <c r="E1668" t="s">
        <v>12202</v>
      </c>
      <c r="F1668" t="s">
        <v>17</v>
      </c>
      <c r="G1668">
        <v>3798</v>
      </c>
      <c r="H1668">
        <v>0</v>
      </c>
      <c r="I1668">
        <v>0</v>
      </c>
      <c r="J1668">
        <v>-3798</v>
      </c>
      <c r="K1668" s="1">
        <v>46276</v>
      </c>
      <c r="L1668" t="s">
        <v>13572</v>
      </c>
      <c r="M1668">
        <f t="shared" si="312"/>
        <v>1</v>
      </c>
      <c r="N1668">
        <f>COUNTIF(Orders!$A:$A,C1668)</f>
        <v>0</v>
      </c>
      <c r="P1668">
        <f>COUNTIF(Orders!$H:$H,UPPER(SUBSTITUTE(TRIM(C1668),"-","")))</f>
        <v>1042575</v>
      </c>
      <c r="R1668" t="str">
        <f t="shared" si="313"/>
        <v>Refund</v>
      </c>
      <c r="S1668">
        <f t="shared" si="314"/>
        <v>0</v>
      </c>
      <c r="V1668" cm="1">
        <f t="array" ref="V1668">IF(E1668&lt;&gt;"CAPTURE",0,SUMPRODUCT((MDR_Rates!$A$2:$A$10=F1668)*(G1668&gt;MDR_Rates!$B$2:$B$10)*((MDR_Rates!$C$2:$C$10="")+(G1668&lt;=MDR_Rates!$C$2:$C$10))*MDR_Rates!$D$2:$D$10))</f>
        <v>0</v>
      </c>
      <c r="W1668">
        <f t="shared" si="315"/>
        <v>0</v>
      </c>
      <c r="X1668">
        <f t="shared" si="316"/>
        <v>0</v>
      </c>
      <c r="Y1668">
        <f t="shared" si="317"/>
        <v>0</v>
      </c>
      <c r="Z1668">
        <f t="shared" si="318"/>
        <v>0</v>
      </c>
      <c r="AG1668" t="str">
        <f t="shared" si="319"/>
        <v>Original Capture Found</v>
      </c>
      <c r="AI1668">
        <f t="shared" si="320"/>
        <v>3798</v>
      </c>
      <c r="AJ1668" t="str">
        <f t="shared" si="321"/>
        <v>Full Refund</v>
      </c>
      <c r="AK1668" t="str">
        <f t="shared" si="322"/>
        <v/>
      </c>
      <c r="AL1668" t="str">
        <f>IF(E1668&lt;&gt;"CAPTURE","",COUNTIF(Orders!$H:$H,AK1668))</f>
        <v/>
      </c>
      <c r="AP1668" t="str">
        <f t="shared" si="323"/>
        <v/>
      </c>
      <c r="AQ1668">
        <f>IF(COUNTIF($A$2:A1668,A1668)=1,1,0)</f>
        <v>1</v>
      </c>
    </row>
    <row r="1669" spans="1:43" x14ac:dyDescent="0.3">
      <c r="A1669" t="s">
        <v>13773</v>
      </c>
      <c r="B1669" t="s">
        <v>13283</v>
      </c>
      <c r="D1669" s="1">
        <v>46274</v>
      </c>
      <c r="E1669" t="s">
        <v>12202</v>
      </c>
      <c r="F1669" t="s">
        <v>17</v>
      </c>
      <c r="G1669">
        <v>4999</v>
      </c>
      <c r="H1669">
        <v>0</v>
      </c>
      <c r="I1669">
        <v>0</v>
      </c>
      <c r="J1669">
        <v>-4999</v>
      </c>
      <c r="K1669" s="1">
        <v>46276</v>
      </c>
      <c r="L1669" t="s">
        <v>13572</v>
      </c>
      <c r="M1669">
        <f t="shared" si="312"/>
        <v>1</v>
      </c>
      <c r="N1669">
        <f>COUNTIF(Orders!$A:$A,C1669)</f>
        <v>0</v>
      </c>
      <c r="P1669">
        <f>COUNTIF(Orders!$H:$H,UPPER(SUBSTITUTE(TRIM(C1669),"-","")))</f>
        <v>1042575</v>
      </c>
      <c r="R1669" t="str">
        <f t="shared" si="313"/>
        <v>Refund</v>
      </c>
      <c r="S1669">
        <f t="shared" si="314"/>
        <v>0</v>
      </c>
      <c r="V1669" cm="1">
        <f t="array" ref="V1669">IF(E1669&lt;&gt;"CAPTURE",0,SUMPRODUCT((MDR_Rates!$A$2:$A$10=F1669)*(G1669&gt;MDR_Rates!$B$2:$B$10)*((MDR_Rates!$C$2:$C$10="")+(G1669&lt;=MDR_Rates!$C$2:$C$10))*MDR_Rates!$D$2:$D$10))</f>
        <v>0</v>
      </c>
      <c r="W1669">
        <f t="shared" si="315"/>
        <v>0</v>
      </c>
      <c r="X1669">
        <f t="shared" si="316"/>
        <v>0</v>
      </c>
      <c r="Y1669">
        <f t="shared" si="317"/>
        <v>0</v>
      </c>
      <c r="Z1669">
        <f t="shared" si="318"/>
        <v>0</v>
      </c>
      <c r="AG1669" t="str">
        <f t="shared" si="319"/>
        <v>Original Capture Found</v>
      </c>
      <c r="AI1669">
        <f t="shared" si="320"/>
        <v>4999</v>
      </c>
      <c r="AJ1669" t="str">
        <f t="shared" si="321"/>
        <v>Full Refund</v>
      </c>
      <c r="AK1669" t="str">
        <f t="shared" si="322"/>
        <v/>
      </c>
      <c r="AL1669" t="str">
        <f>IF(E1669&lt;&gt;"CAPTURE","",COUNTIF(Orders!$H:$H,AK1669))</f>
        <v/>
      </c>
      <c r="AP1669" t="str">
        <f t="shared" si="323"/>
        <v/>
      </c>
      <c r="AQ1669">
        <f>IF(COUNTIF($A$2:A1669,A1669)=1,1,0)</f>
        <v>1</v>
      </c>
    </row>
    <row r="1670" spans="1:43" x14ac:dyDescent="0.3">
      <c r="A1670" t="s">
        <v>13774</v>
      </c>
      <c r="C1670" t="s">
        <v>73</v>
      </c>
      <c r="D1670" s="1">
        <v>46275</v>
      </c>
      <c r="E1670" t="s">
        <v>11819</v>
      </c>
      <c r="F1670" t="s">
        <v>9</v>
      </c>
      <c r="G1670">
        <v>10498</v>
      </c>
      <c r="H1670">
        <v>31.49</v>
      </c>
      <c r="I1670">
        <v>5.67</v>
      </c>
      <c r="J1670">
        <v>10460.84</v>
      </c>
      <c r="K1670" s="1">
        <v>46277</v>
      </c>
      <c r="L1670" t="s">
        <v>13775</v>
      </c>
      <c r="M1670">
        <f t="shared" si="312"/>
        <v>1</v>
      </c>
      <c r="N1670">
        <f>COUNTIF(Orders!$A:$A,C1670)</f>
        <v>1</v>
      </c>
      <c r="P1670">
        <f>COUNTIF(Orders!$H:$H,UPPER(SUBSTITUTE(TRIM(C1670),"-","")))</f>
        <v>1</v>
      </c>
      <c r="R1670" t="str">
        <f t="shared" si="313"/>
        <v>Matched Order Reference</v>
      </c>
      <c r="S1670">
        <f t="shared" si="314"/>
        <v>1</v>
      </c>
      <c r="V1670" cm="1">
        <f t="array" ref="V1670">IF(E1670&lt;&gt;"CAPTURE",0,SUMPRODUCT((MDR_Rates!$A$2:$A$10=F1670)*(G1670&gt;MDR_Rates!$B$2:$B$10)*((MDR_Rates!$C$2:$C$10="")+(G1670&lt;=MDR_Rates!$C$2:$C$10))*MDR_Rates!$D$2:$D$10))</f>
        <v>0.3</v>
      </c>
      <c r="W1670">
        <f t="shared" si="315"/>
        <v>31.49</v>
      </c>
      <c r="X1670">
        <f t="shared" si="316"/>
        <v>5.67</v>
      </c>
      <c r="Y1670">
        <f t="shared" si="317"/>
        <v>0</v>
      </c>
      <c r="Z1670">
        <f t="shared" si="318"/>
        <v>0</v>
      </c>
      <c r="AG1670" t="str">
        <f t="shared" si="319"/>
        <v/>
      </c>
      <c r="AI1670" t="str">
        <f t="shared" si="320"/>
        <v/>
      </c>
      <c r="AJ1670" t="str">
        <f t="shared" si="321"/>
        <v/>
      </c>
      <c r="AK1670" t="str">
        <f t="shared" si="322"/>
        <v>ORD26000026</v>
      </c>
      <c r="AL1670">
        <f>IF(E1670&lt;&gt;"CAPTURE","",COUNTIF(Orders!$H:$H,AK1670))</f>
        <v>1</v>
      </c>
      <c r="AP1670" t="str">
        <f t="shared" si="323"/>
        <v>Matched to Order</v>
      </c>
      <c r="AQ1670">
        <f>IF(COUNTIF($A$2:A1670,A1670)=1,1,0)</f>
        <v>1</v>
      </c>
    </row>
    <row r="1671" spans="1:43" x14ac:dyDescent="0.3">
      <c r="A1671" t="s">
        <v>13776</v>
      </c>
      <c r="C1671" t="s">
        <v>126</v>
      </c>
      <c r="D1671" s="1">
        <v>46275</v>
      </c>
      <c r="E1671" t="s">
        <v>11819</v>
      </c>
      <c r="F1671" t="s">
        <v>33</v>
      </c>
      <c r="G1671">
        <v>349</v>
      </c>
      <c r="H1671">
        <v>5.24</v>
      </c>
      <c r="I1671">
        <v>0.94</v>
      </c>
      <c r="J1671">
        <v>342.82</v>
      </c>
      <c r="K1671" s="1">
        <v>46277</v>
      </c>
      <c r="L1671" t="s">
        <v>13775</v>
      </c>
      <c r="M1671">
        <f t="shared" si="312"/>
        <v>1</v>
      </c>
      <c r="N1671">
        <f>COUNTIF(Orders!$A:$A,C1671)</f>
        <v>1</v>
      </c>
      <c r="P1671">
        <f>COUNTIF(Orders!$H:$H,UPPER(SUBSTITUTE(TRIM(C1671),"-","")))</f>
        <v>1</v>
      </c>
      <c r="R1671" t="str">
        <f t="shared" si="313"/>
        <v>Matched Order Reference</v>
      </c>
      <c r="S1671">
        <f t="shared" si="314"/>
        <v>1</v>
      </c>
      <c r="V1671" cm="1">
        <f t="array" ref="V1671">IF(E1671&lt;&gt;"CAPTURE",0,SUMPRODUCT((MDR_Rates!$A$2:$A$10=F1671)*(G1671&gt;MDR_Rates!$B$2:$B$10)*((MDR_Rates!$C$2:$C$10="")+(G1671&lt;=MDR_Rates!$C$2:$C$10))*MDR_Rates!$D$2:$D$10))</f>
        <v>1.5</v>
      </c>
      <c r="W1671">
        <f t="shared" si="315"/>
        <v>5.24</v>
      </c>
      <c r="X1671">
        <f t="shared" si="316"/>
        <v>0.94</v>
      </c>
      <c r="Y1671">
        <f t="shared" si="317"/>
        <v>0</v>
      </c>
      <c r="Z1671">
        <f t="shared" si="318"/>
        <v>0</v>
      </c>
      <c r="AG1671" t="str">
        <f t="shared" si="319"/>
        <v/>
      </c>
      <c r="AI1671" t="str">
        <f t="shared" si="320"/>
        <v/>
      </c>
      <c r="AJ1671" t="str">
        <f t="shared" si="321"/>
        <v/>
      </c>
      <c r="AK1671" t="str">
        <f t="shared" si="322"/>
        <v>ORD26000052</v>
      </c>
      <c r="AL1671">
        <f>IF(E1671&lt;&gt;"CAPTURE","",COUNTIF(Orders!$H:$H,AK1671))</f>
        <v>1</v>
      </c>
      <c r="AP1671" t="str">
        <f t="shared" si="323"/>
        <v>Matched to Order</v>
      </c>
      <c r="AQ1671">
        <f>IF(COUNTIF($A$2:A1671,A1671)=1,1,0)</f>
        <v>1</v>
      </c>
    </row>
    <row r="1672" spans="1:43" x14ac:dyDescent="0.3">
      <c r="A1672" t="s">
        <v>13777</v>
      </c>
      <c r="C1672" t="s">
        <v>264</v>
      </c>
      <c r="D1672" s="1">
        <v>46275</v>
      </c>
      <c r="E1672" t="s">
        <v>11819</v>
      </c>
      <c r="F1672" t="s">
        <v>17</v>
      </c>
      <c r="G1672">
        <v>2798</v>
      </c>
      <c r="H1672">
        <v>44.77</v>
      </c>
      <c r="I1672">
        <v>8.06</v>
      </c>
      <c r="J1672">
        <v>2745.17</v>
      </c>
      <c r="K1672" s="1">
        <v>46277</v>
      </c>
      <c r="L1672" t="s">
        <v>13775</v>
      </c>
      <c r="M1672">
        <f t="shared" si="312"/>
        <v>1</v>
      </c>
      <c r="N1672">
        <f>COUNTIF(Orders!$A:$A,C1672)</f>
        <v>1</v>
      </c>
      <c r="P1672">
        <f>COUNTIF(Orders!$H:$H,UPPER(SUBSTITUTE(TRIM(C1672),"-","")))</f>
        <v>1</v>
      </c>
      <c r="R1672" t="str">
        <f t="shared" si="313"/>
        <v>Matched Order Reference</v>
      </c>
      <c r="S1672">
        <f t="shared" si="314"/>
        <v>1</v>
      </c>
      <c r="V1672" cm="1">
        <f t="array" ref="V1672">IF(E1672&lt;&gt;"CAPTURE",0,SUMPRODUCT((MDR_Rates!$A$2:$A$10=F1672)*(G1672&gt;MDR_Rates!$B$2:$B$10)*((MDR_Rates!$C$2:$C$10="")+(G1672&lt;=MDR_Rates!$C$2:$C$10))*MDR_Rates!$D$2:$D$10))</f>
        <v>1.6</v>
      </c>
      <c r="W1672">
        <f t="shared" si="315"/>
        <v>44.77</v>
      </c>
      <c r="X1672">
        <f t="shared" si="316"/>
        <v>8.06</v>
      </c>
      <c r="Y1672">
        <f t="shared" si="317"/>
        <v>0</v>
      </c>
      <c r="Z1672">
        <f t="shared" si="318"/>
        <v>0</v>
      </c>
      <c r="AG1672" t="str">
        <f t="shared" si="319"/>
        <v/>
      </c>
      <c r="AI1672" t="str">
        <f t="shared" si="320"/>
        <v/>
      </c>
      <c r="AJ1672" t="str">
        <f t="shared" si="321"/>
        <v/>
      </c>
      <c r="AK1672" t="str">
        <f t="shared" si="322"/>
        <v>ORD26000121</v>
      </c>
      <c r="AL1672">
        <f>IF(E1672&lt;&gt;"CAPTURE","",COUNTIF(Orders!$H:$H,AK1672))</f>
        <v>1</v>
      </c>
      <c r="AP1672" t="str">
        <f t="shared" si="323"/>
        <v>Matched to Order</v>
      </c>
      <c r="AQ1672">
        <f>IF(COUNTIF($A$2:A1672,A1672)=1,1,0)</f>
        <v>1</v>
      </c>
    </row>
    <row r="1673" spans="1:43" x14ac:dyDescent="0.3">
      <c r="A1673" t="s">
        <v>13778</v>
      </c>
      <c r="C1673" t="s">
        <v>13779</v>
      </c>
      <c r="D1673" s="1">
        <v>46275</v>
      </c>
      <c r="E1673" t="s">
        <v>11819</v>
      </c>
      <c r="F1673" t="s">
        <v>9</v>
      </c>
      <c r="G1673">
        <v>5597</v>
      </c>
      <c r="H1673">
        <v>16.79</v>
      </c>
      <c r="I1673">
        <v>3.02</v>
      </c>
      <c r="J1673">
        <v>5577.19</v>
      </c>
      <c r="K1673" s="1">
        <v>46277</v>
      </c>
      <c r="L1673" t="s">
        <v>13775</v>
      </c>
      <c r="M1673">
        <f t="shared" si="312"/>
        <v>1</v>
      </c>
      <c r="N1673">
        <f>COUNTIF(Orders!$A:$A,C1673)</f>
        <v>0</v>
      </c>
      <c r="P1673">
        <f>COUNTIF(Orders!$H:$H,UPPER(SUBSTITUTE(TRIM(C1673),"-","")))</f>
        <v>1</v>
      </c>
      <c r="R1673" t="str">
        <f t="shared" si="313"/>
        <v>Matched Order Reference</v>
      </c>
      <c r="S1673">
        <f t="shared" si="314"/>
        <v>1</v>
      </c>
      <c r="V1673" cm="1">
        <f t="array" ref="V1673">IF(E1673&lt;&gt;"CAPTURE",0,SUMPRODUCT((MDR_Rates!$A$2:$A$10=F1673)*(G1673&gt;MDR_Rates!$B$2:$B$10)*((MDR_Rates!$C$2:$C$10="")+(G1673&lt;=MDR_Rates!$C$2:$C$10))*MDR_Rates!$D$2:$D$10))</f>
        <v>0.3</v>
      </c>
      <c r="W1673">
        <f t="shared" si="315"/>
        <v>16.79</v>
      </c>
      <c r="X1673">
        <f t="shared" si="316"/>
        <v>3.02</v>
      </c>
      <c r="Y1673">
        <f t="shared" si="317"/>
        <v>0</v>
      </c>
      <c r="Z1673">
        <f t="shared" si="318"/>
        <v>0</v>
      </c>
      <c r="AG1673" t="str">
        <f t="shared" si="319"/>
        <v/>
      </c>
      <c r="AI1673" t="str">
        <f t="shared" si="320"/>
        <v/>
      </c>
      <c r="AJ1673" t="str">
        <f t="shared" si="321"/>
        <v/>
      </c>
      <c r="AK1673" t="str">
        <f t="shared" si="322"/>
        <v>ORD26000159</v>
      </c>
      <c r="AL1673">
        <f>IF(E1673&lt;&gt;"CAPTURE","",COUNTIF(Orders!$H:$H,AK1673))</f>
        <v>1</v>
      </c>
      <c r="AP1673" t="str">
        <f t="shared" si="323"/>
        <v>Matched to Order</v>
      </c>
      <c r="AQ1673">
        <f>IF(COUNTIF($A$2:A1673,A1673)=1,1,0)</f>
        <v>1</v>
      </c>
    </row>
    <row r="1674" spans="1:43" x14ac:dyDescent="0.3">
      <c r="A1674" t="s">
        <v>13780</v>
      </c>
      <c r="C1674" t="s">
        <v>13781</v>
      </c>
      <c r="D1674" s="1">
        <v>46275</v>
      </c>
      <c r="E1674" t="s">
        <v>11819</v>
      </c>
      <c r="F1674" t="s">
        <v>9</v>
      </c>
      <c r="G1674">
        <v>499</v>
      </c>
      <c r="H1674">
        <v>0</v>
      </c>
      <c r="I1674">
        <v>0</v>
      </c>
      <c r="J1674">
        <v>499</v>
      </c>
      <c r="K1674" s="1">
        <v>46277</v>
      </c>
      <c r="L1674" t="s">
        <v>13775</v>
      </c>
      <c r="M1674">
        <f t="shared" si="312"/>
        <v>1</v>
      </c>
      <c r="N1674">
        <f>COUNTIF(Orders!$A:$A,C1674)</f>
        <v>0</v>
      </c>
      <c r="P1674">
        <f>COUNTIF(Orders!$H:$H,UPPER(SUBSTITUTE(TRIM(C1674),"-","")))</f>
        <v>1</v>
      </c>
      <c r="R1674" t="str">
        <f t="shared" si="313"/>
        <v>Matched Order Reference</v>
      </c>
      <c r="S1674">
        <f t="shared" si="314"/>
        <v>1</v>
      </c>
      <c r="V1674" cm="1">
        <f t="array" ref="V1674">IF(E1674&lt;&gt;"CAPTURE",0,SUMPRODUCT((MDR_Rates!$A$2:$A$10=F1674)*(G1674&gt;MDR_Rates!$B$2:$B$10)*((MDR_Rates!$C$2:$C$10="")+(G1674&lt;=MDR_Rates!$C$2:$C$10))*MDR_Rates!$D$2:$D$10))</f>
        <v>0</v>
      </c>
      <c r="W1674">
        <f t="shared" si="315"/>
        <v>0</v>
      </c>
      <c r="X1674">
        <f t="shared" si="316"/>
        <v>0</v>
      </c>
      <c r="Y1674">
        <f t="shared" si="317"/>
        <v>0</v>
      </c>
      <c r="Z1674">
        <f t="shared" si="318"/>
        <v>0</v>
      </c>
      <c r="AG1674" t="str">
        <f t="shared" si="319"/>
        <v/>
      </c>
      <c r="AI1674" t="str">
        <f t="shared" si="320"/>
        <v/>
      </c>
      <c r="AJ1674" t="str">
        <f t="shared" si="321"/>
        <v/>
      </c>
      <c r="AK1674" t="str">
        <f t="shared" si="322"/>
        <v>ORD26000185</v>
      </c>
      <c r="AL1674">
        <f>IF(E1674&lt;&gt;"CAPTURE","",COUNTIF(Orders!$H:$H,AK1674))</f>
        <v>1</v>
      </c>
      <c r="AP1674" t="str">
        <f t="shared" si="323"/>
        <v>Matched to Order</v>
      </c>
      <c r="AQ1674">
        <f>IF(COUNTIF($A$2:A1674,A1674)=1,1,0)</f>
        <v>1</v>
      </c>
    </row>
    <row r="1675" spans="1:43" x14ac:dyDescent="0.3">
      <c r="A1675" t="s">
        <v>13782</v>
      </c>
      <c r="C1675" t="s">
        <v>416</v>
      </c>
      <c r="D1675" s="1">
        <v>46275</v>
      </c>
      <c r="E1675" t="s">
        <v>11819</v>
      </c>
      <c r="F1675" t="s">
        <v>9</v>
      </c>
      <c r="G1675">
        <v>1798</v>
      </c>
      <c r="H1675">
        <v>0</v>
      </c>
      <c r="I1675">
        <v>0</v>
      </c>
      <c r="J1675">
        <v>1798</v>
      </c>
      <c r="K1675" s="1">
        <v>46277</v>
      </c>
      <c r="L1675" t="s">
        <v>13775</v>
      </c>
      <c r="M1675">
        <f t="shared" si="312"/>
        <v>1</v>
      </c>
      <c r="N1675">
        <f>COUNTIF(Orders!$A:$A,C1675)</f>
        <v>1</v>
      </c>
      <c r="P1675">
        <f>COUNTIF(Orders!$H:$H,UPPER(SUBSTITUTE(TRIM(C1675),"-","")))</f>
        <v>1</v>
      </c>
      <c r="R1675" t="str">
        <f t="shared" si="313"/>
        <v>Matched Order Reference</v>
      </c>
      <c r="S1675">
        <f t="shared" si="314"/>
        <v>1</v>
      </c>
      <c r="V1675" cm="1">
        <f t="array" ref="V1675">IF(E1675&lt;&gt;"CAPTURE",0,SUMPRODUCT((MDR_Rates!$A$2:$A$10=F1675)*(G1675&gt;MDR_Rates!$B$2:$B$10)*((MDR_Rates!$C$2:$C$10="")+(G1675&lt;=MDR_Rates!$C$2:$C$10))*MDR_Rates!$D$2:$D$10))</f>
        <v>0</v>
      </c>
      <c r="W1675">
        <f t="shared" si="315"/>
        <v>0</v>
      </c>
      <c r="X1675">
        <f t="shared" si="316"/>
        <v>0</v>
      </c>
      <c r="Y1675">
        <f t="shared" si="317"/>
        <v>0</v>
      </c>
      <c r="Z1675">
        <f t="shared" si="318"/>
        <v>0</v>
      </c>
      <c r="AG1675" t="str">
        <f t="shared" si="319"/>
        <v/>
      </c>
      <c r="AI1675" t="str">
        <f t="shared" si="320"/>
        <v/>
      </c>
      <c r="AJ1675" t="str">
        <f t="shared" si="321"/>
        <v/>
      </c>
      <c r="AK1675" t="str">
        <f t="shared" si="322"/>
        <v>ORD26000197</v>
      </c>
      <c r="AL1675">
        <f>IF(E1675&lt;&gt;"CAPTURE","",COUNTIF(Orders!$H:$H,AK1675))</f>
        <v>1</v>
      </c>
      <c r="AP1675" t="str">
        <f t="shared" si="323"/>
        <v>Matched to Order</v>
      </c>
      <c r="AQ1675">
        <f>IF(COUNTIF($A$2:A1675,A1675)=1,1,0)</f>
        <v>1</v>
      </c>
    </row>
    <row r="1676" spans="1:43" x14ac:dyDescent="0.3">
      <c r="A1676" t="s">
        <v>13783</v>
      </c>
      <c r="C1676" t="s">
        <v>13784</v>
      </c>
      <c r="D1676" s="1">
        <v>46275</v>
      </c>
      <c r="E1676" t="s">
        <v>11819</v>
      </c>
      <c r="F1676" t="s">
        <v>9</v>
      </c>
      <c r="G1676">
        <v>7097</v>
      </c>
      <c r="H1676">
        <v>21.29</v>
      </c>
      <c r="I1676">
        <v>3.83</v>
      </c>
      <c r="J1676">
        <v>7071.88</v>
      </c>
      <c r="K1676" s="1">
        <v>46277</v>
      </c>
      <c r="L1676" t="s">
        <v>13775</v>
      </c>
      <c r="M1676">
        <f t="shared" si="312"/>
        <v>1</v>
      </c>
      <c r="N1676">
        <f>COUNTIF(Orders!$A:$A,C1676)</f>
        <v>1</v>
      </c>
      <c r="P1676">
        <f>COUNTIF(Orders!$H:$H,UPPER(SUBSTITUTE(TRIM(C1676),"-","")))</f>
        <v>1</v>
      </c>
      <c r="R1676" t="str">
        <f t="shared" si="313"/>
        <v>Matched Order Reference</v>
      </c>
      <c r="S1676">
        <f t="shared" si="314"/>
        <v>1</v>
      </c>
      <c r="V1676" cm="1">
        <f t="array" ref="V1676">IF(E1676&lt;&gt;"CAPTURE",0,SUMPRODUCT((MDR_Rates!$A$2:$A$10=F1676)*(G1676&gt;MDR_Rates!$B$2:$B$10)*((MDR_Rates!$C$2:$C$10="")+(G1676&lt;=MDR_Rates!$C$2:$C$10))*MDR_Rates!$D$2:$D$10))</f>
        <v>0.3</v>
      </c>
      <c r="W1676">
        <f t="shared" si="315"/>
        <v>21.29</v>
      </c>
      <c r="X1676">
        <f t="shared" si="316"/>
        <v>3.83</v>
      </c>
      <c r="Y1676">
        <f t="shared" si="317"/>
        <v>0</v>
      </c>
      <c r="Z1676">
        <f t="shared" si="318"/>
        <v>0</v>
      </c>
      <c r="AG1676" t="str">
        <f t="shared" si="319"/>
        <v/>
      </c>
      <c r="AI1676" t="str">
        <f t="shared" si="320"/>
        <v/>
      </c>
      <c r="AJ1676" t="str">
        <f t="shared" si="321"/>
        <v/>
      </c>
      <c r="AK1676" t="str">
        <f t="shared" si="322"/>
        <v>ORD26000237</v>
      </c>
      <c r="AL1676">
        <f>IF(E1676&lt;&gt;"CAPTURE","",COUNTIF(Orders!$H:$H,AK1676))</f>
        <v>1</v>
      </c>
      <c r="AP1676" t="str">
        <f t="shared" si="323"/>
        <v>Matched to Order</v>
      </c>
      <c r="AQ1676">
        <f>IF(COUNTIF($A$2:A1676,A1676)=1,1,0)</f>
        <v>1</v>
      </c>
    </row>
    <row r="1677" spans="1:43" x14ac:dyDescent="0.3">
      <c r="A1677" t="s">
        <v>13785</v>
      </c>
      <c r="C1677" t="s">
        <v>504</v>
      </c>
      <c r="D1677" s="1">
        <v>46275</v>
      </c>
      <c r="E1677" t="s">
        <v>11819</v>
      </c>
      <c r="F1677" t="s">
        <v>9</v>
      </c>
      <c r="G1677">
        <v>4999</v>
      </c>
      <c r="H1677">
        <v>15</v>
      </c>
      <c r="I1677">
        <v>2.7</v>
      </c>
      <c r="J1677">
        <v>4981.3</v>
      </c>
      <c r="K1677" s="1">
        <v>46277</v>
      </c>
      <c r="L1677" t="s">
        <v>13775</v>
      </c>
      <c r="M1677">
        <f t="shared" si="312"/>
        <v>1</v>
      </c>
      <c r="N1677">
        <f>COUNTIF(Orders!$A:$A,C1677)</f>
        <v>1</v>
      </c>
      <c r="P1677">
        <f>COUNTIF(Orders!$H:$H,UPPER(SUBSTITUTE(TRIM(C1677),"-","")))</f>
        <v>1</v>
      </c>
      <c r="R1677" t="str">
        <f t="shared" si="313"/>
        <v>Matched Order Reference</v>
      </c>
      <c r="S1677">
        <f t="shared" si="314"/>
        <v>1</v>
      </c>
      <c r="V1677" cm="1">
        <f t="array" ref="V1677">IF(E1677&lt;&gt;"CAPTURE",0,SUMPRODUCT((MDR_Rates!$A$2:$A$10=F1677)*(G1677&gt;MDR_Rates!$B$2:$B$10)*((MDR_Rates!$C$2:$C$10="")+(G1677&lt;=MDR_Rates!$C$2:$C$10))*MDR_Rates!$D$2:$D$10))</f>
        <v>0.3</v>
      </c>
      <c r="W1677">
        <f t="shared" si="315"/>
        <v>15</v>
      </c>
      <c r="X1677">
        <f t="shared" si="316"/>
        <v>2.7</v>
      </c>
      <c r="Y1677">
        <f t="shared" si="317"/>
        <v>0</v>
      </c>
      <c r="Z1677">
        <f t="shared" si="318"/>
        <v>0</v>
      </c>
      <c r="AG1677" t="str">
        <f t="shared" si="319"/>
        <v/>
      </c>
      <c r="AI1677" t="str">
        <f t="shared" si="320"/>
        <v/>
      </c>
      <c r="AJ1677" t="str">
        <f t="shared" si="321"/>
        <v/>
      </c>
      <c r="AK1677" t="str">
        <f t="shared" si="322"/>
        <v>ORD26000241</v>
      </c>
      <c r="AL1677">
        <f>IF(E1677&lt;&gt;"CAPTURE","",COUNTIF(Orders!$H:$H,AK1677))</f>
        <v>1</v>
      </c>
      <c r="AP1677" t="str">
        <f t="shared" si="323"/>
        <v>Matched to Order</v>
      </c>
      <c r="AQ1677">
        <f>IF(COUNTIF($A$2:A1677,A1677)=1,1,0)</f>
        <v>1</v>
      </c>
    </row>
    <row r="1678" spans="1:43" x14ac:dyDescent="0.3">
      <c r="A1678" t="s">
        <v>13786</v>
      </c>
      <c r="C1678" t="s">
        <v>598</v>
      </c>
      <c r="D1678" s="1">
        <v>46275</v>
      </c>
      <c r="E1678" t="s">
        <v>11819</v>
      </c>
      <c r="F1678" t="s">
        <v>9</v>
      </c>
      <c r="G1678">
        <v>3848</v>
      </c>
      <c r="H1678">
        <v>11.54</v>
      </c>
      <c r="I1678">
        <v>2.08</v>
      </c>
      <c r="J1678">
        <v>3834.38</v>
      </c>
      <c r="K1678" s="1">
        <v>46277</v>
      </c>
      <c r="L1678" t="s">
        <v>13775</v>
      </c>
      <c r="M1678">
        <f t="shared" si="312"/>
        <v>1</v>
      </c>
      <c r="N1678">
        <f>COUNTIF(Orders!$A:$A,C1678)</f>
        <v>1</v>
      </c>
      <c r="P1678">
        <f>COUNTIF(Orders!$H:$H,UPPER(SUBSTITUTE(TRIM(C1678),"-","")))</f>
        <v>1</v>
      </c>
      <c r="R1678" t="str">
        <f t="shared" si="313"/>
        <v>Matched Order Reference</v>
      </c>
      <c r="S1678">
        <f t="shared" si="314"/>
        <v>1</v>
      </c>
      <c r="V1678" cm="1">
        <f t="array" ref="V1678">IF(E1678&lt;&gt;"CAPTURE",0,SUMPRODUCT((MDR_Rates!$A$2:$A$10=F1678)*(G1678&gt;MDR_Rates!$B$2:$B$10)*((MDR_Rates!$C$2:$C$10="")+(G1678&lt;=MDR_Rates!$C$2:$C$10))*MDR_Rates!$D$2:$D$10))</f>
        <v>0.3</v>
      </c>
      <c r="W1678">
        <f t="shared" si="315"/>
        <v>11.54</v>
      </c>
      <c r="X1678">
        <f t="shared" si="316"/>
        <v>2.08</v>
      </c>
      <c r="Y1678">
        <f t="shared" si="317"/>
        <v>0</v>
      </c>
      <c r="Z1678">
        <f t="shared" si="318"/>
        <v>0</v>
      </c>
      <c r="AG1678" t="str">
        <f t="shared" si="319"/>
        <v/>
      </c>
      <c r="AI1678" t="str">
        <f t="shared" si="320"/>
        <v/>
      </c>
      <c r="AJ1678" t="str">
        <f t="shared" si="321"/>
        <v/>
      </c>
      <c r="AK1678" t="str">
        <f t="shared" si="322"/>
        <v>ORD26000288</v>
      </c>
      <c r="AL1678">
        <f>IF(E1678&lt;&gt;"CAPTURE","",COUNTIF(Orders!$H:$H,AK1678))</f>
        <v>1</v>
      </c>
      <c r="AP1678" t="str">
        <f t="shared" si="323"/>
        <v>Matched to Order</v>
      </c>
      <c r="AQ1678">
        <f>IF(COUNTIF($A$2:A1678,A1678)=1,1,0)</f>
        <v>1</v>
      </c>
    </row>
    <row r="1679" spans="1:43" x14ac:dyDescent="0.3">
      <c r="A1679" t="s">
        <v>13787</v>
      </c>
      <c r="C1679" t="s">
        <v>634</v>
      </c>
      <c r="D1679" s="1">
        <v>46275</v>
      </c>
      <c r="E1679" t="s">
        <v>11819</v>
      </c>
      <c r="F1679" t="s">
        <v>9</v>
      </c>
      <c r="G1679">
        <v>14497</v>
      </c>
      <c r="H1679">
        <v>43.49</v>
      </c>
      <c r="I1679">
        <v>7.83</v>
      </c>
      <c r="J1679">
        <v>14445.68</v>
      </c>
      <c r="K1679" s="1">
        <v>46277</v>
      </c>
      <c r="L1679" t="s">
        <v>13775</v>
      </c>
      <c r="M1679">
        <f t="shared" si="312"/>
        <v>1</v>
      </c>
      <c r="N1679">
        <f>COUNTIF(Orders!$A:$A,C1679)</f>
        <v>1</v>
      </c>
      <c r="P1679">
        <f>COUNTIF(Orders!$H:$H,UPPER(SUBSTITUTE(TRIM(C1679),"-","")))</f>
        <v>1</v>
      </c>
      <c r="R1679" t="str">
        <f t="shared" si="313"/>
        <v>Matched Order Reference</v>
      </c>
      <c r="S1679">
        <f t="shared" si="314"/>
        <v>1</v>
      </c>
      <c r="V1679" cm="1">
        <f t="array" ref="V1679">IF(E1679&lt;&gt;"CAPTURE",0,SUMPRODUCT((MDR_Rates!$A$2:$A$10=F1679)*(G1679&gt;MDR_Rates!$B$2:$B$10)*((MDR_Rates!$C$2:$C$10="")+(G1679&lt;=MDR_Rates!$C$2:$C$10))*MDR_Rates!$D$2:$D$10))</f>
        <v>0.3</v>
      </c>
      <c r="W1679">
        <f t="shared" si="315"/>
        <v>43.49</v>
      </c>
      <c r="X1679">
        <f t="shared" si="316"/>
        <v>7.83</v>
      </c>
      <c r="Y1679">
        <f t="shared" si="317"/>
        <v>0</v>
      </c>
      <c r="Z1679">
        <f t="shared" si="318"/>
        <v>0</v>
      </c>
      <c r="AG1679" t="str">
        <f t="shared" si="319"/>
        <v/>
      </c>
      <c r="AI1679" t="str">
        <f t="shared" si="320"/>
        <v/>
      </c>
      <c r="AJ1679" t="str">
        <f t="shared" si="321"/>
        <v/>
      </c>
      <c r="AK1679" t="str">
        <f t="shared" si="322"/>
        <v>ORD26000306</v>
      </c>
      <c r="AL1679">
        <f>IF(E1679&lt;&gt;"CAPTURE","",COUNTIF(Orders!$H:$H,AK1679))</f>
        <v>1</v>
      </c>
      <c r="AP1679" t="str">
        <f t="shared" si="323"/>
        <v>Matched to Order</v>
      </c>
      <c r="AQ1679">
        <f>IF(COUNTIF($A$2:A1679,A1679)=1,1,0)</f>
        <v>1</v>
      </c>
    </row>
    <row r="1680" spans="1:43" x14ac:dyDescent="0.3">
      <c r="A1680" t="s">
        <v>13788</v>
      </c>
      <c r="C1680" t="s">
        <v>13789</v>
      </c>
      <c r="D1680" s="1">
        <v>46275</v>
      </c>
      <c r="E1680" t="s">
        <v>11819</v>
      </c>
      <c r="F1680" t="s">
        <v>44</v>
      </c>
      <c r="G1680">
        <v>4798</v>
      </c>
      <c r="H1680">
        <v>81.569999999999993</v>
      </c>
      <c r="I1680">
        <v>14.68</v>
      </c>
      <c r="J1680">
        <v>4701.75</v>
      </c>
      <c r="K1680" s="1">
        <v>46277</v>
      </c>
      <c r="L1680" t="s">
        <v>13775</v>
      </c>
      <c r="M1680">
        <f t="shared" si="312"/>
        <v>1</v>
      </c>
      <c r="N1680">
        <f>COUNTIF(Orders!$A:$A,C1680)</f>
        <v>1</v>
      </c>
      <c r="P1680">
        <f>COUNTIF(Orders!$H:$H,UPPER(SUBSTITUTE(TRIM(C1680),"-","")))</f>
        <v>1</v>
      </c>
      <c r="R1680" t="str">
        <f t="shared" si="313"/>
        <v>Matched Order Reference</v>
      </c>
      <c r="S1680">
        <f t="shared" si="314"/>
        <v>1</v>
      </c>
      <c r="V1680" cm="1">
        <f t="array" ref="V1680">IF(E1680&lt;&gt;"CAPTURE",0,SUMPRODUCT((MDR_Rates!$A$2:$A$10=F1680)*(G1680&gt;MDR_Rates!$B$2:$B$10)*((MDR_Rates!$C$2:$C$10="")+(G1680&lt;=MDR_Rates!$C$2:$C$10))*MDR_Rates!$D$2:$D$10))</f>
        <v>1.7</v>
      </c>
      <c r="W1680">
        <f t="shared" si="315"/>
        <v>81.569999999999993</v>
      </c>
      <c r="X1680">
        <f t="shared" si="316"/>
        <v>14.68</v>
      </c>
      <c r="Y1680">
        <f t="shared" si="317"/>
        <v>0</v>
      </c>
      <c r="Z1680">
        <f t="shared" si="318"/>
        <v>0</v>
      </c>
      <c r="AG1680" t="str">
        <f t="shared" si="319"/>
        <v/>
      </c>
      <c r="AI1680" t="str">
        <f t="shared" si="320"/>
        <v/>
      </c>
      <c r="AJ1680" t="str">
        <f t="shared" si="321"/>
        <v/>
      </c>
      <c r="AK1680" t="str">
        <f t="shared" si="322"/>
        <v>ORD26000326</v>
      </c>
      <c r="AL1680">
        <f>IF(E1680&lt;&gt;"CAPTURE","",COUNTIF(Orders!$H:$H,AK1680))</f>
        <v>1</v>
      </c>
      <c r="AP1680" t="str">
        <f t="shared" si="323"/>
        <v>Matched to Order</v>
      </c>
      <c r="AQ1680">
        <f>IF(COUNTIF($A$2:A1680,A1680)=1,1,0)</f>
        <v>1</v>
      </c>
    </row>
    <row r="1681" spans="1:43" x14ac:dyDescent="0.3">
      <c r="A1681" t="s">
        <v>13790</v>
      </c>
      <c r="C1681" t="s">
        <v>742</v>
      </c>
      <c r="D1681" s="1">
        <v>46275</v>
      </c>
      <c r="E1681" t="s">
        <v>11819</v>
      </c>
      <c r="F1681" t="s">
        <v>33</v>
      </c>
      <c r="G1681">
        <v>5498</v>
      </c>
      <c r="H1681">
        <v>65.98</v>
      </c>
      <c r="I1681">
        <v>11.88</v>
      </c>
      <c r="J1681">
        <v>5420.14</v>
      </c>
      <c r="K1681" s="1">
        <v>46277</v>
      </c>
      <c r="L1681" t="s">
        <v>13775</v>
      </c>
      <c r="M1681">
        <f t="shared" si="312"/>
        <v>1</v>
      </c>
      <c r="N1681">
        <f>COUNTIF(Orders!$A:$A,C1681)</f>
        <v>1</v>
      </c>
      <c r="P1681">
        <f>COUNTIF(Orders!$H:$H,UPPER(SUBSTITUTE(TRIM(C1681),"-","")))</f>
        <v>1</v>
      </c>
      <c r="R1681" t="str">
        <f t="shared" si="313"/>
        <v>Matched Order Reference</v>
      </c>
      <c r="S1681">
        <f t="shared" si="314"/>
        <v>1</v>
      </c>
      <c r="V1681" cm="1">
        <f t="array" ref="V1681">IF(E1681&lt;&gt;"CAPTURE",0,SUMPRODUCT((MDR_Rates!$A$2:$A$10=F1681)*(G1681&gt;MDR_Rates!$B$2:$B$10)*((MDR_Rates!$C$2:$C$10="")+(G1681&lt;=MDR_Rates!$C$2:$C$10))*MDR_Rates!$D$2:$D$10))</f>
        <v>1.2</v>
      </c>
      <c r="W1681">
        <f t="shared" si="315"/>
        <v>65.98</v>
      </c>
      <c r="X1681">
        <f t="shared" si="316"/>
        <v>11.88</v>
      </c>
      <c r="Y1681">
        <f t="shared" si="317"/>
        <v>0</v>
      </c>
      <c r="Z1681">
        <f t="shared" si="318"/>
        <v>0</v>
      </c>
      <c r="AG1681" t="str">
        <f t="shared" si="319"/>
        <v/>
      </c>
      <c r="AI1681" t="str">
        <f t="shared" si="320"/>
        <v/>
      </c>
      <c r="AJ1681" t="str">
        <f t="shared" si="321"/>
        <v/>
      </c>
      <c r="AK1681" t="str">
        <f t="shared" si="322"/>
        <v>ORD26000360</v>
      </c>
      <c r="AL1681">
        <f>IF(E1681&lt;&gt;"CAPTURE","",COUNTIF(Orders!$H:$H,AK1681))</f>
        <v>1</v>
      </c>
      <c r="AP1681" t="str">
        <f t="shared" si="323"/>
        <v>Matched to Order</v>
      </c>
      <c r="AQ1681">
        <f>IF(COUNTIF($A$2:A1681,A1681)=1,1,0)</f>
        <v>1</v>
      </c>
    </row>
    <row r="1682" spans="1:43" x14ac:dyDescent="0.3">
      <c r="A1682" t="s">
        <v>13791</v>
      </c>
      <c r="C1682" t="s">
        <v>786</v>
      </c>
      <c r="D1682" s="1">
        <v>46275</v>
      </c>
      <c r="E1682" t="s">
        <v>11819</v>
      </c>
      <c r="F1682" t="s">
        <v>9</v>
      </c>
      <c r="G1682">
        <v>349</v>
      </c>
      <c r="H1682">
        <v>0</v>
      </c>
      <c r="I1682">
        <v>0</v>
      </c>
      <c r="J1682">
        <v>349</v>
      </c>
      <c r="K1682" s="1">
        <v>46277</v>
      </c>
      <c r="L1682" t="s">
        <v>13775</v>
      </c>
      <c r="M1682">
        <f t="shared" si="312"/>
        <v>1</v>
      </c>
      <c r="N1682">
        <f>COUNTIF(Orders!$A:$A,C1682)</f>
        <v>1</v>
      </c>
      <c r="P1682">
        <f>COUNTIF(Orders!$H:$H,UPPER(SUBSTITUTE(TRIM(C1682),"-","")))</f>
        <v>1</v>
      </c>
      <c r="R1682" t="str">
        <f t="shared" si="313"/>
        <v>Matched Order Reference</v>
      </c>
      <c r="S1682">
        <f t="shared" si="314"/>
        <v>1</v>
      </c>
      <c r="V1682" cm="1">
        <f t="array" ref="V1682">IF(E1682&lt;&gt;"CAPTURE",0,SUMPRODUCT((MDR_Rates!$A$2:$A$10=F1682)*(G1682&gt;MDR_Rates!$B$2:$B$10)*((MDR_Rates!$C$2:$C$10="")+(G1682&lt;=MDR_Rates!$C$2:$C$10))*MDR_Rates!$D$2:$D$10))</f>
        <v>0</v>
      </c>
      <c r="W1682">
        <f t="shared" si="315"/>
        <v>0</v>
      </c>
      <c r="X1682">
        <f t="shared" si="316"/>
        <v>0</v>
      </c>
      <c r="Y1682">
        <f t="shared" si="317"/>
        <v>0</v>
      </c>
      <c r="Z1682">
        <f t="shared" si="318"/>
        <v>0</v>
      </c>
      <c r="AG1682" t="str">
        <f t="shared" si="319"/>
        <v/>
      </c>
      <c r="AI1682" t="str">
        <f t="shared" si="320"/>
        <v/>
      </c>
      <c r="AJ1682" t="str">
        <f t="shared" si="321"/>
        <v/>
      </c>
      <c r="AK1682" t="str">
        <f t="shared" si="322"/>
        <v>ORD26000382</v>
      </c>
      <c r="AL1682">
        <f>IF(E1682&lt;&gt;"CAPTURE","",COUNTIF(Orders!$H:$H,AK1682))</f>
        <v>1</v>
      </c>
      <c r="AP1682" t="str">
        <f t="shared" si="323"/>
        <v>Matched to Order</v>
      </c>
      <c r="AQ1682">
        <f>IF(COUNTIF($A$2:A1682,A1682)=1,1,0)</f>
        <v>1</v>
      </c>
    </row>
    <row r="1683" spans="1:43" x14ac:dyDescent="0.3">
      <c r="A1683" t="s">
        <v>13792</v>
      </c>
      <c r="C1683" t="s">
        <v>862</v>
      </c>
      <c r="D1683" s="1">
        <v>46275</v>
      </c>
      <c r="E1683" t="s">
        <v>11819</v>
      </c>
      <c r="F1683" t="s">
        <v>17</v>
      </c>
      <c r="G1683">
        <v>10347</v>
      </c>
      <c r="H1683">
        <v>165.55</v>
      </c>
      <c r="I1683">
        <v>29.8</v>
      </c>
      <c r="J1683">
        <v>10151.65</v>
      </c>
      <c r="K1683" s="1">
        <v>46277</v>
      </c>
      <c r="L1683" t="s">
        <v>13775</v>
      </c>
      <c r="M1683">
        <f t="shared" si="312"/>
        <v>1</v>
      </c>
      <c r="N1683">
        <f>COUNTIF(Orders!$A:$A,C1683)</f>
        <v>1</v>
      </c>
      <c r="P1683">
        <f>COUNTIF(Orders!$H:$H,UPPER(SUBSTITUTE(TRIM(C1683),"-","")))</f>
        <v>1</v>
      </c>
      <c r="R1683" t="str">
        <f t="shared" si="313"/>
        <v>Matched Order Reference</v>
      </c>
      <c r="S1683">
        <f t="shared" si="314"/>
        <v>1</v>
      </c>
      <c r="V1683" cm="1">
        <f t="array" ref="V1683">IF(E1683&lt;&gt;"CAPTURE",0,SUMPRODUCT((MDR_Rates!$A$2:$A$10=F1683)*(G1683&gt;MDR_Rates!$B$2:$B$10)*((MDR_Rates!$C$2:$C$10="")+(G1683&lt;=MDR_Rates!$C$2:$C$10))*MDR_Rates!$D$2:$D$10))</f>
        <v>1.6</v>
      </c>
      <c r="W1683">
        <f t="shared" si="315"/>
        <v>165.55</v>
      </c>
      <c r="X1683">
        <f t="shared" si="316"/>
        <v>29.8</v>
      </c>
      <c r="Y1683">
        <f t="shared" si="317"/>
        <v>0</v>
      </c>
      <c r="Z1683">
        <f t="shared" si="318"/>
        <v>0</v>
      </c>
      <c r="AG1683" t="str">
        <f t="shared" si="319"/>
        <v/>
      </c>
      <c r="AI1683" t="str">
        <f t="shared" si="320"/>
        <v/>
      </c>
      <c r="AJ1683" t="str">
        <f t="shared" si="321"/>
        <v/>
      </c>
      <c r="AK1683" t="str">
        <f t="shared" si="322"/>
        <v>ORD26000420</v>
      </c>
      <c r="AL1683">
        <f>IF(E1683&lt;&gt;"CAPTURE","",COUNTIF(Orders!$H:$H,AK1683))</f>
        <v>1</v>
      </c>
      <c r="AP1683" t="str">
        <f t="shared" si="323"/>
        <v>Matched to Order</v>
      </c>
      <c r="AQ1683">
        <f>IF(COUNTIF($A$2:A1683,A1683)=1,1,0)</f>
        <v>1</v>
      </c>
    </row>
    <row r="1684" spans="1:43" x14ac:dyDescent="0.3">
      <c r="A1684" t="s">
        <v>13793</v>
      </c>
      <c r="C1684" t="s">
        <v>13794</v>
      </c>
      <c r="D1684" s="1">
        <v>46275</v>
      </c>
      <c r="E1684" t="s">
        <v>11819</v>
      </c>
      <c r="F1684" t="s">
        <v>17</v>
      </c>
      <c r="G1684">
        <v>1799</v>
      </c>
      <c r="H1684">
        <v>32.380000000000003</v>
      </c>
      <c r="I1684">
        <v>5.83</v>
      </c>
      <c r="J1684">
        <v>1760.79</v>
      </c>
      <c r="K1684" s="1">
        <v>46277</v>
      </c>
      <c r="L1684" t="s">
        <v>13775</v>
      </c>
      <c r="M1684">
        <f t="shared" si="312"/>
        <v>1</v>
      </c>
      <c r="N1684">
        <f>COUNTIF(Orders!$A:$A,C1684)</f>
        <v>0</v>
      </c>
      <c r="P1684">
        <f>COUNTIF(Orders!$H:$H,UPPER(SUBSTITUTE(TRIM(C1684),"-","")))</f>
        <v>1</v>
      </c>
      <c r="R1684" t="str">
        <f t="shared" si="313"/>
        <v>Matched Order Reference</v>
      </c>
      <c r="S1684">
        <f t="shared" si="314"/>
        <v>1</v>
      </c>
      <c r="V1684" cm="1">
        <f t="array" ref="V1684">IF(E1684&lt;&gt;"CAPTURE",0,SUMPRODUCT((MDR_Rates!$A$2:$A$10=F1684)*(G1684&gt;MDR_Rates!$B$2:$B$10)*((MDR_Rates!$C$2:$C$10="")+(G1684&lt;=MDR_Rates!$C$2:$C$10))*MDR_Rates!$D$2:$D$10))</f>
        <v>1.8</v>
      </c>
      <c r="W1684">
        <f t="shared" si="315"/>
        <v>32.380000000000003</v>
      </c>
      <c r="X1684">
        <f t="shared" si="316"/>
        <v>5.83</v>
      </c>
      <c r="Y1684">
        <f t="shared" si="317"/>
        <v>0</v>
      </c>
      <c r="Z1684">
        <f t="shared" si="318"/>
        <v>0</v>
      </c>
      <c r="AG1684" t="str">
        <f t="shared" si="319"/>
        <v/>
      </c>
      <c r="AI1684" t="str">
        <f t="shared" si="320"/>
        <v/>
      </c>
      <c r="AJ1684" t="str">
        <f t="shared" si="321"/>
        <v/>
      </c>
      <c r="AK1684" t="str">
        <f t="shared" si="322"/>
        <v>ORD26000431</v>
      </c>
      <c r="AL1684">
        <f>IF(E1684&lt;&gt;"CAPTURE","",COUNTIF(Orders!$H:$H,AK1684))</f>
        <v>1</v>
      </c>
      <c r="AP1684" t="str">
        <f t="shared" si="323"/>
        <v>Matched to Order</v>
      </c>
      <c r="AQ1684">
        <f>IF(COUNTIF($A$2:A1684,A1684)=1,1,0)</f>
        <v>1</v>
      </c>
    </row>
    <row r="1685" spans="1:43" x14ac:dyDescent="0.3">
      <c r="A1685" t="s">
        <v>13795</v>
      </c>
      <c r="C1685" t="s">
        <v>957</v>
      </c>
      <c r="D1685" s="1">
        <v>46275</v>
      </c>
      <c r="E1685" t="s">
        <v>11819</v>
      </c>
      <c r="F1685" t="s">
        <v>9</v>
      </c>
      <c r="G1685">
        <v>12797</v>
      </c>
      <c r="H1685">
        <v>38.39</v>
      </c>
      <c r="I1685">
        <v>6.91</v>
      </c>
      <c r="J1685">
        <v>12751.7</v>
      </c>
      <c r="K1685" s="1">
        <v>46277</v>
      </c>
      <c r="L1685" t="s">
        <v>13775</v>
      </c>
      <c r="M1685">
        <f t="shared" si="312"/>
        <v>1</v>
      </c>
      <c r="N1685">
        <f>COUNTIF(Orders!$A:$A,C1685)</f>
        <v>1</v>
      </c>
      <c r="P1685">
        <f>COUNTIF(Orders!$H:$H,UPPER(SUBSTITUTE(TRIM(C1685),"-","")))</f>
        <v>1</v>
      </c>
      <c r="R1685" t="str">
        <f t="shared" si="313"/>
        <v>Matched Order Reference</v>
      </c>
      <c r="S1685">
        <f t="shared" si="314"/>
        <v>1</v>
      </c>
      <c r="V1685" cm="1">
        <f t="array" ref="V1685">IF(E1685&lt;&gt;"CAPTURE",0,SUMPRODUCT((MDR_Rates!$A$2:$A$10=F1685)*(G1685&gt;MDR_Rates!$B$2:$B$10)*((MDR_Rates!$C$2:$C$10="")+(G1685&lt;=MDR_Rates!$C$2:$C$10))*MDR_Rates!$D$2:$D$10))</f>
        <v>0.3</v>
      </c>
      <c r="W1685">
        <f t="shared" si="315"/>
        <v>38.39</v>
      </c>
      <c r="X1685">
        <f t="shared" si="316"/>
        <v>6.91</v>
      </c>
      <c r="Y1685">
        <f t="shared" si="317"/>
        <v>0</v>
      </c>
      <c r="Z1685">
        <f t="shared" si="318"/>
        <v>0</v>
      </c>
      <c r="AG1685" t="str">
        <f t="shared" si="319"/>
        <v/>
      </c>
      <c r="AI1685" t="str">
        <f t="shared" si="320"/>
        <v/>
      </c>
      <c r="AJ1685" t="str">
        <f t="shared" si="321"/>
        <v/>
      </c>
      <c r="AK1685" t="str">
        <f t="shared" si="322"/>
        <v>ORD26000468</v>
      </c>
      <c r="AL1685">
        <f>IF(E1685&lt;&gt;"CAPTURE","",COUNTIF(Orders!$H:$H,AK1685))</f>
        <v>1</v>
      </c>
      <c r="AP1685" t="str">
        <f t="shared" si="323"/>
        <v>Matched to Order</v>
      </c>
      <c r="AQ1685">
        <f>IF(COUNTIF($A$2:A1685,A1685)=1,1,0)</f>
        <v>1</v>
      </c>
    </row>
    <row r="1686" spans="1:43" x14ac:dyDescent="0.3">
      <c r="A1686" t="s">
        <v>13796</v>
      </c>
      <c r="C1686" t="s">
        <v>1015</v>
      </c>
      <c r="D1686" s="1">
        <v>46275</v>
      </c>
      <c r="E1686" t="s">
        <v>11819</v>
      </c>
      <c r="F1686" t="s">
        <v>9</v>
      </c>
      <c r="G1686">
        <v>299</v>
      </c>
      <c r="H1686">
        <v>0</v>
      </c>
      <c r="I1686">
        <v>0</v>
      </c>
      <c r="J1686">
        <v>299</v>
      </c>
      <c r="K1686" s="1">
        <v>46277</v>
      </c>
      <c r="L1686" t="s">
        <v>13775</v>
      </c>
      <c r="M1686">
        <f t="shared" si="312"/>
        <v>1</v>
      </c>
      <c r="N1686">
        <f>COUNTIF(Orders!$A:$A,C1686)</f>
        <v>1</v>
      </c>
      <c r="P1686">
        <f>COUNTIF(Orders!$H:$H,UPPER(SUBSTITUTE(TRIM(C1686),"-","")))</f>
        <v>1</v>
      </c>
      <c r="R1686" t="str">
        <f t="shared" si="313"/>
        <v>Matched Order Reference</v>
      </c>
      <c r="S1686">
        <f t="shared" si="314"/>
        <v>1</v>
      </c>
      <c r="V1686" cm="1">
        <f t="array" ref="V1686">IF(E1686&lt;&gt;"CAPTURE",0,SUMPRODUCT((MDR_Rates!$A$2:$A$10=F1686)*(G1686&gt;MDR_Rates!$B$2:$B$10)*((MDR_Rates!$C$2:$C$10="")+(G1686&lt;=MDR_Rates!$C$2:$C$10))*MDR_Rates!$D$2:$D$10))</f>
        <v>0</v>
      </c>
      <c r="W1686">
        <f t="shared" si="315"/>
        <v>0</v>
      </c>
      <c r="X1686">
        <f t="shared" si="316"/>
        <v>0</v>
      </c>
      <c r="Y1686">
        <f t="shared" si="317"/>
        <v>0</v>
      </c>
      <c r="Z1686">
        <f t="shared" si="318"/>
        <v>0</v>
      </c>
      <c r="AG1686" t="str">
        <f t="shared" si="319"/>
        <v/>
      </c>
      <c r="AI1686" t="str">
        <f t="shared" si="320"/>
        <v/>
      </c>
      <c r="AJ1686" t="str">
        <f t="shared" si="321"/>
        <v/>
      </c>
      <c r="AK1686" t="str">
        <f t="shared" si="322"/>
        <v>ORD26000497</v>
      </c>
      <c r="AL1686">
        <f>IF(E1686&lt;&gt;"CAPTURE","",COUNTIF(Orders!$H:$H,AK1686))</f>
        <v>1</v>
      </c>
      <c r="AP1686" t="str">
        <f t="shared" si="323"/>
        <v>Matched to Order</v>
      </c>
      <c r="AQ1686">
        <f>IF(COUNTIF($A$2:A1686,A1686)=1,1,0)</f>
        <v>1</v>
      </c>
    </row>
    <row r="1687" spans="1:43" x14ac:dyDescent="0.3">
      <c r="A1687" t="s">
        <v>13797</v>
      </c>
      <c r="C1687" t="s">
        <v>1023</v>
      </c>
      <c r="D1687" s="1">
        <v>46275</v>
      </c>
      <c r="E1687" t="s">
        <v>11819</v>
      </c>
      <c r="F1687" t="s">
        <v>17</v>
      </c>
      <c r="G1687">
        <v>798</v>
      </c>
      <c r="H1687">
        <v>14.36</v>
      </c>
      <c r="I1687">
        <v>2.58</v>
      </c>
      <c r="J1687">
        <v>781.06</v>
      </c>
      <c r="K1687" s="1">
        <v>46277</v>
      </c>
      <c r="L1687" t="s">
        <v>13775</v>
      </c>
      <c r="M1687">
        <f t="shared" si="312"/>
        <v>1</v>
      </c>
      <c r="N1687">
        <f>COUNTIF(Orders!$A:$A,C1687)</f>
        <v>1</v>
      </c>
      <c r="P1687">
        <f>COUNTIF(Orders!$H:$H,UPPER(SUBSTITUTE(TRIM(C1687),"-","")))</f>
        <v>1</v>
      </c>
      <c r="R1687" t="str">
        <f t="shared" si="313"/>
        <v>Matched Order Reference</v>
      </c>
      <c r="S1687">
        <f t="shared" si="314"/>
        <v>1</v>
      </c>
      <c r="V1687" cm="1">
        <f t="array" ref="V1687">IF(E1687&lt;&gt;"CAPTURE",0,SUMPRODUCT((MDR_Rates!$A$2:$A$10=F1687)*(G1687&gt;MDR_Rates!$B$2:$B$10)*((MDR_Rates!$C$2:$C$10="")+(G1687&lt;=MDR_Rates!$C$2:$C$10))*MDR_Rates!$D$2:$D$10))</f>
        <v>1.8</v>
      </c>
      <c r="W1687">
        <f t="shared" si="315"/>
        <v>14.36</v>
      </c>
      <c r="X1687">
        <f t="shared" si="316"/>
        <v>2.58</v>
      </c>
      <c r="Y1687">
        <f t="shared" si="317"/>
        <v>0</v>
      </c>
      <c r="Z1687">
        <f t="shared" si="318"/>
        <v>0</v>
      </c>
      <c r="AG1687" t="str">
        <f t="shared" si="319"/>
        <v/>
      </c>
      <c r="AI1687" t="str">
        <f t="shared" si="320"/>
        <v/>
      </c>
      <c r="AJ1687" t="str">
        <f t="shared" si="321"/>
        <v/>
      </c>
      <c r="AK1687" t="str">
        <f t="shared" si="322"/>
        <v>ORD26000501</v>
      </c>
      <c r="AL1687">
        <f>IF(E1687&lt;&gt;"CAPTURE","",COUNTIF(Orders!$H:$H,AK1687))</f>
        <v>1</v>
      </c>
      <c r="AP1687" t="str">
        <f t="shared" si="323"/>
        <v>Matched to Order</v>
      </c>
      <c r="AQ1687">
        <f>IF(COUNTIF($A$2:A1687,A1687)=1,1,0)</f>
        <v>1</v>
      </c>
    </row>
    <row r="1688" spans="1:43" x14ac:dyDescent="0.3">
      <c r="A1688" t="s">
        <v>13798</v>
      </c>
      <c r="C1688" t="s">
        <v>1043</v>
      </c>
      <c r="D1688" s="1">
        <v>46275</v>
      </c>
      <c r="E1688" t="s">
        <v>11819</v>
      </c>
      <c r="F1688" t="s">
        <v>9</v>
      </c>
      <c r="G1688">
        <v>1499</v>
      </c>
      <c r="H1688">
        <v>0</v>
      </c>
      <c r="I1688">
        <v>0</v>
      </c>
      <c r="J1688">
        <v>1499</v>
      </c>
      <c r="K1688" s="1">
        <v>46277</v>
      </c>
      <c r="L1688" t="s">
        <v>13775</v>
      </c>
      <c r="M1688">
        <f t="shared" si="312"/>
        <v>1</v>
      </c>
      <c r="N1688">
        <f>COUNTIF(Orders!$A:$A,C1688)</f>
        <v>1</v>
      </c>
      <c r="P1688">
        <f>COUNTIF(Orders!$H:$H,UPPER(SUBSTITUTE(TRIM(C1688),"-","")))</f>
        <v>1</v>
      </c>
      <c r="R1688" t="str">
        <f t="shared" si="313"/>
        <v>Matched Order Reference</v>
      </c>
      <c r="S1688">
        <f t="shared" si="314"/>
        <v>1</v>
      </c>
      <c r="V1688" cm="1">
        <f t="array" ref="V1688">IF(E1688&lt;&gt;"CAPTURE",0,SUMPRODUCT((MDR_Rates!$A$2:$A$10=F1688)*(G1688&gt;MDR_Rates!$B$2:$B$10)*((MDR_Rates!$C$2:$C$10="")+(G1688&lt;=MDR_Rates!$C$2:$C$10))*MDR_Rates!$D$2:$D$10))</f>
        <v>0</v>
      </c>
      <c r="W1688">
        <f t="shared" si="315"/>
        <v>0</v>
      </c>
      <c r="X1688">
        <f t="shared" si="316"/>
        <v>0</v>
      </c>
      <c r="Y1688">
        <f t="shared" si="317"/>
        <v>0</v>
      </c>
      <c r="Z1688">
        <f t="shared" si="318"/>
        <v>0</v>
      </c>
      <c r="AG1688" t="str">
        <f t="shared" si="319"/>
        <v/>
      </c>
      <c r="AI1688" t="str">
        <f t="shared" si="320"/>
        <v/>
      </c>
      <c r="AJ1688" t="str">
        <f t="shared" si="321"/>
        <v/>
      </c>
      <c r="AK1688" t="str">
        <f t="shared" si="322"/>
        <v>ORD26000511</v>
      </c>
      <c r="AL1688">
        <f>IF(E1688&lt;&gt;"CAPTURE","",COUNTIF(Orders!$H:$H,AK1688))</f>
        <v>1</v>
      </c>
      <c r="AP1688" t="str">
        <f t="shared" si="323"/>
        <v>Matched to Order</v>
      </c>
      <c r="AQ1688">
        <f>IF(COUNTIF($A$2:A1688,A1688)=1,1,0)</f>
        <v>1</v>
      </c>
    </row>
    <row r="1689" spans="1:43" x14ac:dyDescent="0.3">
      <c r="A1689" t="s">
        <v>13799</v>
      </c>
      <c r="C1689" t="s">
        <v>1129</v>
      </c>
      <c r="D1689" s="1">
        <v>46275</v>
      </c>
      <c r="E1689" t="s">
        <v>11819</v>
      </c>
      <c r="F1689" t="s">
        <v>9</v>
      </c>
      <c r="G1689">
        <v>3597</v>
      </c>
      <c r="H1689">
        <v>10.79</v>
      </c>
      <c r="I1689">
        <v>1.94</v>
      </c>
      <c r="J1689">
        <v>3584.27</v>
      </c>
      <c r="K1689" s="1">
        <v>46277</v>
      </c>
      <c r="L1689" t="s">
        <v>13775</v>
      </c>
      <c r="M1689">
        <f t="shared" si="312"/>
        <v>1</v>
      </c>
      <c r="N1689">
        <f>COUNTIF(Orders!$A:$A,C1689)</f>
        <v>1</v>
      </c>
      <c r="P1689">
        <f>COUNTIF(Orders!$H:$H,UPPER(SUBSTITUTE(TRIM(C1689),"-","")))</f>
        <v>1</v>
      </c>
      <c r="R1689" t="str">
        <f t="shared" si="313"/>
        <v>Matched Order Reference</v>
      </c>
      <c r="S1689">
        <f t="shared" si="314"/>
        <v>1</v>
      </c>
      <c r="V1689" cm="1">
        <f t="array" ref="V1689">IF(E1689&lt;&gt;"CAPTURE",0,SUMPRODUCT((MDR_Rates!$A$2:$A$10=F1689)*(G1689&gt;MDR_Rates!$B$2:$B$10)*((MDR_Rates!$C$2:$C$10="")+(G1689&lt;=MDR_Rates!$C$2:$C$10))*MDR_Rates!$D$2:$D$10))</f>
        <v>0.3</v>
      </c>
      <c r="W1689">
        <f t="shared" si="315"/>
        <v>10.79</v>
      </c>
      <c r="X1689">
        <f t="shared" si="316"/>
        <v>1.94</v>
      </c>
      <c r="Y1689">
        <f t="shared" si="317"/>
        <v>0</v>
      </c>
      <c r="Z1689">
        <f t="shared" si="318"/>
        <v>0</v>
      </c>
      <c r="AG1689" t="str">
        <f t="shared" si="319"/>
        <v/>
      </c>
      <c r="AI1689" t="str">
        <f t="shared" si="320"/>
        <v/>
      </c>
      <c r="AJ1689" t="str">
        <f t="shared" si="321"/>
        <v/>
      </c>
      <c r="AK1689" t="str">
        <f t="shared" si="322"/>
        <v>ORD26000554</v>
      </c>
      <c r="AL1689">
        <f>IF(E1689&lt;&gt;"CAPTURE","",COUNTIF(Orders!$H:$H,AK1689))</f>
        <v>1</v>
      </c>
      <c r="AP1689" t="str">
        <f t="shared" si="323"/>
        <v>Matched to Order</v>
      </c>
      <c r="AQ1689">
        <f>IF(COUNTIF($A$2:A1689,A1689)=1,1,0)</f>
        <v>1</v>
      </c>
    </row>
    <row r="1690" spans="1:43" x14ac:dyDescent="0.3">
      <c r="A1690" t="s">
        <v>13800</v>
      </c>
      <c r="C1690" t="s">
        <v>13801</v>
      </c>
      <c r="D1690" s="1">
        <v>46275</v>
      </c>
      <c r="E1690" t="s">
        <v>11819</v>
      </c>
      <c r="F1690" t="s">
        <v>33</v>
      </c>
      <c r="G1690">
        <v>1299</v>
      </c>
      <c r="H1690">
        <v>19.489999999999998</v>
      </c>
      <c r="I1690">
        <v>3.51</v>
      </c>
      <c r="J1690">
        <v>1276</v>
      </c>
      <c r="K1690" s="1">
        <v>46277</v>
      </c>
      <c r="L1690" t="s">
        <v>13775</v>
      </c>
      <c r="M1690">
        <f t="shared" si="312"/>
        <v>1</v>
      </c>
      <c r="N1690">
        <f>COUNTIF(Orders!$A:$A,C1690)</f>
        <v>0</v>
      </c>
      <c r="P1690">
        <f>COUNTIF(Orders!$H:$H,UPPER(SUBSTITUTE(TRIM(C1690),"-","")))</f>
        <v>1</v>
      </c>
      <c r="R1690" t="str">
        <f t="shared" si="313"/>
        <v>Matched Order Reference</v>
      </c>
      <c r="S1690">
        <f t="shared" si="314"/>
        <v>1</v>
      </c>
      <c r="V1690" cm="1">
        <f t="array" ref="V1690">IF(E1690&lt;&gt;"CAPTURE",0,SUMPRODUCT((MDR_Rates!$A$2:$A$10=F1690)*(G1690&gt;MDR_Rates!$B$2:$B$10)*((MDR_Rates!$C$2:$C$10="")+(G1690&lt;=MDR_Rates!$C$2:$C$10))*MDR_Rates!$D$2:$D$10))</f>
        <v>1.5</v>
      </c>
      <c r="W1690">
        <f t="shared" si="315"/>
        <v>19.489999999999998</v>
      </c>
      <c r="X1690">
        <f t="shared" si="316"/>
        <v>3.51</v>
      </c>
      <c r="Y1690">
        <f t="shared" si="317"/>
        <v>0</v>
      </c>
      <c r="Z1690">
        <f t="shared" si="318"/>
        <v>0</v>
      </c>
      <c r="AG1690" t="str">
        <f t="shared" si="319"/>
        <v/>
      </c>
      <c r="AI1690" t="str">
        <f t="shared" si="320"/>
        <v/>
      </c>
      <c r="AJ1690" t="str">
        <f t="shared" si="321"/>
        <v/>
      </c>
      <c r="AK1690" t="str">
        <f t="shared" si="322"/>
        <v>ORD26000559</v>
      </c>
      <c r="AL1690">
        <f>IF(E1690&lt;&gt;"CAPTURE","",COUNTIF(Orders!$H:$H,AK1690))</f>
        <v>1</v>
      </c>
      <c r="AP1690" t="str">
        <f t="shared" si="323"/>
        <v>Matched to Order</v>
      </c>
      <c r="AQ1690">
        <f>IF(COUNTIF($A$2:A1690,A1690)=1,1,0)</f>
        <v>1</v>
      </c>
    </row>
    <row r="1691" spans="1:43" x14ac:dyDescent="0.3">
      <c r="A1691" t="s">
        <v>13802</v>
      </c>
      <c r="C1691" t="s">
        <v>13803</v>
      </c>
      <c r="D1691" s="1">
        <v>46275</v>
      </c>
      <c r="E1691" t="s">
        <v>11819</v>
      </c>
      <c r="F1691" t="s">
        <v>9</v>
      </c>
      <c r="G1691">
        <v>3348</v>
      </c>
      <c r="H1691">
        <v>10.039999999999999</v>
      </c>
      <c r="I1691">
        <v>1.81</v>
      </c>
      <c r="J1691">
        <v>3336.15</v>
      </c>
      <c r="K1691" s="1">
        <v>46277</v>
      </c>
      <c r="L1691" t="s">
        <v>13775</v>
      </c>
      <c r="M1691">
        <f t="shared" si="312"/>
        <v>1</v>
      </c>
      <c r="N1691">
        <f>COUNTIF(Orders!$A:$A,C1691)</f>
        <v>1</v>
      </c>
      <c r="P1691">
        <f>COUNTIF(Orders!$H:$H,UPPER(SUBSTITUTE(TRIM(C1691),"-","")))</f>
        <v>1</v>
      </c>
      <c r="R1691" t="str">
        <f t="shared" si="313"/>
        <v>Matched Order Reference</v>
      </c>
      <c r="S1691">
        <f t="shared" si="314"/>
        <v>1</v>
      </c>
      <c r="V1691" cm="1">
        <f t="array" ref="V1691">IF(E1691&lt;&gt;"CAPTURE",0,SUMPRODUCT((MDR_Rates!$A$2:$A$10=F1691)*(G1691&gt;MDR_Rates!$B$2:$B$10)*((MDR_Rates!$C$2:$C$10="")+(G1691&lt;=MDR_Rates!$C$2:$C$10))*MDR_Rates!$D$2:$D$10))</f>
        <v>0.3</v>
      </c>
      <c r="W1691">
        <f t="shared" si="315"/>
        <v>10.039999999999999</v>
      </c>
      <c r="X1691">
        <f t="shared" si="316"/>
        <v>1.81</v>
      </c>
      <c r="Y1691">
        <f t="shared" si="317"/>
        <v>0</v>
      </c>
      <c r="Z1691">
        <f t="shared" si="318"/>
        <v>0</v>
      </c>
      <c r="AG1691" t="str">
        <f t="shared" si="319"/>
        <v/>
      </c>
      <c r="AI1691" t="str">
        <f t="shared" si="320"/>
        <v/>
      </c>
      <c r="AJ1691" t="str">
        <f t="shared" si="321"/>
        <v/>
      </c>
      <c r="AK1691" t="str">
        <f t="shared" si="322"/>
        <v>ORD26000592</v>
      </c>
      <c r="AL1691">
        <f>IF(E1691&lt;&gt;"CAPTURE","",COUNTIF(Orders!$H:$H,AK1691))</f>
        <v>1</v>
      </c>
      <c r="AP1691" t="str">
        <f t="shared" si="323"/>
        <v>Matched to Order</v>
      </c>
      <c r="AQ1691">
        <f>IF(COUNTIF($A$2:A1691,A1691)=1,1,0)</f>
        <v>1</v>
      </c>
    </row>
    <row r="1692" spans="1:43" x14ac:dyDescent="0.3">
      <c r="A1692" t="s">
        <v>13804</v>
      </c>
      <c r="C1692" t="s">
        <v>13805</v>
      </c>
      <c r="D1692" s="1">
        <v>46275</v>
      </c>
      <c r="E1692" t="s">
        <v>11819</v>
      </c>
      <c r="F1692" t="s">
        <v>44</v>
      </c>
      <c r="G1692">
        <v>10797</v>
      </c>
      <c r="H1692">
        <v>183.55</v>
      </c>
      <c r="I1692">
        <v>33.04</v>
      </c>
      <c r="J1692">
        <v>10580.41</v>
      </c>
      <c r="K1692" s="1">
        <v>46277</v>
      </c>
      <c r="L1692" t="s">
        <v>13775</v>
      </c>
      <c r="M1692">
        <f t="shared" si="312"/>
        <v>1</v>
      </c>
      <c r="N1692">
        <f>COUNTIF(Orders!$A:$A,C1692)</f>
        <v>0</v>
      </c>
      <c r="P1692">
        <f>COUNTIF(Orders!$H:$H,UPPER(SUBSTITUTE(TRIM(C1692),"-","")))</f>
        <v>1</v>
      </c>
      <c r="R1692" t="str">
        <f t="shared" si="313"/>
        <v>Matched Order Reference</v>
      </c>
      <c r="S1692">
        <f t="shared" si="314"/>
        <v>1</v>
      </c>
      <c r="V1692" cm="1">
        <f t="array" ref="V1692">IF(E1692&lt;&gt;"CAPTURE",0,SUMPRODUCT((MDR_Rates!$A$2:$A$10=F1692)*(G1692&gt;MDR_Rates!$B$2:$B$10)*((MDR_Rates!$C$2:$C$10="")+(G1692&lt;=MDR_Rates!$C$2:$C$10))*MDR_Rates!$D$2:$D$10))</f>
        <v>1.7</v>
      </c>
      <c r="W1692">
        <f t="shared" si="315"/>
        <v>183.55</v>
      </c>
      <c r="X1692">
        <f t="shared" si="316"/>
        <v>33.04</v>
      </c>
      <c r="Y1692">
        <f t="shared" si="317"/>
        <v>0</v>
      </c>
      <c r="Z1692">
        <f t="shared" si="318"/>
        <v>0</v>
      </c>
      <c r="AG1692" t="str">
        <f t="shared" si="319"/>
        <v/>
      </c>
      <c r="AI1692" t="str">
        <f t="shared" si="320"/>
        <v/>
      </c>
      <c r="AJ1692" t="str">
        <f t="shared" si="321"/>
        <v/>
      </c>
      <c r="AK1692" t="str">
        <f t="shared" si="322"/>
        <v>ORD26000629</v>
      </c>
      <c r="AL1692">
        <f>IF(E1692&lt;&gt;"CAPTURE","",COUNTIF(Orders!$H:$H,AK1692))</f>
        <v>1</v>
      </c>
      <c r="AP1692" t="str">
        <f t="shared" si="323"/>
        <v>Matched to Order</v>
      </c>
      <c r="AQ1692">
        <f>IF(COUNTIF($A$2:A1692,A1692)=1,1,0)</f>
        <v>1</v>
      </c>
    </row>
    <row r="1693" spans="1:43" x14ac:dyDescent="0.3">
      <c r="A1693" t="s">
        <v>13806</v>
      </c>
      <c r="C1693" t="s">
        <v>1286</v>
      </c>
      <c r="D1693" s="1">
        <v>46275</v>
      </c>
      <c r="E1693" t="s">
        <v>11819</v>
      </c>
      <c r="F1693" t="s">
        <v>9</v>
      </c>
      <c r="G1693">
        <v>5298</v>
      </c>
      <c r="H1693">
        <v>15.89</v>
      </c>
      <c r="I1693">
        <v>2.86</v>
      </c>
      <c r="J1693">
        <v>5279.25</v>
      </c>
      <c r="K1693" s="1">
        <v>46277</v>
      </c>
      <c r="L1693" t="s">
        <v>13775</v>
      </c>
      <c r="M1693">
        <f t="shared" si="312"/>
        <v>1</v>
      </c>
      <c r="N1693">
        <f>COUNTIF(Orders!$A:$A,C1693)</f>
        <v>1</v>
      </c>
      <c r="P1693">
        <f>COUNTIF(Orders!$H:$H,UPPER(SUBSTITUTE(TRIM(C1693),"-","")))</f>
        <v>1</v>
      </c>
      <c r="R1693" t="str">
        <f t="shared" si="313"/>
        <v>Matched Order Reference</v>
      </c>
      <c r="S1693">
        <f t="shared" si="314"/>
        <v>1</v>
      </c>
      <c r="V1693" cm="1">
        <f t="array" ref="V1693">IF(E1693&lt;&gt;"CAPTURE",0,SUMPRODUCT((MDR_Rates!$A$2:$A$10=F1693)*(G1693&gt;MDR_Rates!$B$2:$B$10)*((MDR_Rates!$C$2:$C$10="")+(G1693&lt;=MDR_Rates!$C$2:$C$10))*MDR_Rates!$D$2:$D$10))</f>
        <v>0.3</v>
      </c>
      <c r="W1693">
        <f t="shared" si="315"/>
        <v>15.89</v>
      </c>
      <c r="X1693">
        <f t="shared" si="316"/>
        <v>2.86</v>
      </c>
      <c r="Y1693">
        <f t="shared" si="317"/>
        <v>0</v>
      </c>
      <c r="Z1693">
        <f t="shared" si="318"/>
        <v>0</v>
      </c>
      <c r="AG1693" t="str">
        <f t="shared" si="319"/>
        <v/>
      </c>
      <c r="AI1693" t="str">
        <f t="shared" si="320"/>
        <v/>
      </c>
      <c r="AJ1693" t="str">
        <f t="shared" si="321"/>
        <v/>
      </c>
      <c r="AK1693" t="str">
        <f t="shared" si="322"/>
        <v>ORD26000633</v>
      </c>
      <c r="AL1693">
        <f>IF(E1693&lt;&gt;"CAPTURE","",COUNTIF(Orders!$H:$H,AK1693))</f>
        <v>1</v>
      </c>
      <c r="AP1693" t="str">
        <f t="shared" si="323"/>
        <v>Matched to Order</v>
      </c>
      <c r="AQ1693">
        <f>IF(COUNTIF($A$2:A1693,A1693)=1,1,0)</f>
        <v>1</v>
      </c>
    </row>
    <row r="1694" spans="1:43" x14ac:dyDescent="0.3">
      <c r="A1694" t="s">
        <v>13807</v>
      </c>
      <c r="C1694" t="s">
        <v>1316</v>
      </c>
      <c r="D1694" s="1">
        <v>46275</v>
      </c>
      <c r="E1694" t="s">
        <v>11819</v>
      </c>
      <c r="F1694" t="s">
        <v>9</v>
      </c>
      <c r="G1694">
        <v>4999</v>
      </c>
      <c r="H1694">
        <v>15</v>
      </c>
      <c r="I1694">
        <v>2.7</v>
      </c>
      <c r="J1694">
        <v>4981.3</v>
      </c>
      <c r="K1694" s="1">
        <v>46277</v>
      </c>
      <c r="L1694" t="s">
        <v>13775</v>
      </c>
      <c r="M1694">
        <f t="shared" si="312"/>
        <v>1</v>
      </c>
      <c r="N1694">
        <f>COUNTIF(Orders!$A:$A,C1694)</f>
        <v>1</v>
      </c>
      <c r="P1694">
        <f>COUNTIF(Orders!$H:$H,UPPER(SUBSTITUTE(TRIM(C1694),"-","")))</f>
        <v>1</v>
      </c>
      <c r="R1694" t="str">
        <f t="shared" si="313"/>
        <v>Matched Order Reference</v>
      </c>
      <c r="S1694">
        <f t="shared" si="314"/>
        <v>1</v>
      </c>
      <c r="V1694" cm="1">
        <f t="array" ref="V1694">IF(E1694&lt;&gt;"CAPTURE",0,SUMPRODUCT((MDR_Rates!$A$2:$A$10=F1694)*(G1694&gt;MDR_Rates!$B$2:$B$10)*((MDR_Rates!$C$2:$C$10="")+(G1694&lt;=MDR_Rates!$C$2:$C$10))*MDR_Rates!$D$2:$D$10))</f>
        <v>0.3</v>
      </c>
      <c r="W1694">
        <f t="shared" si="315"/>
        <v>15</v>
      </c>
      <c r="X1694">
        <f t="shared" si="316"/>
        <v>2.7</v>
      </c>
      <c r="Y1694">
        <f t="shared" si="317"/>
        <v>0</v>
      </c>
      <c r="Z1694">
        <f t="shared" si="318"/>
        <v>0</v>
      </c>
      <c r="AG1694" t="str">
        <f t="shared" si="319"/>
        <v/>
      </c>
      <c r="AI1694" t="str">
        <f t="shared" si="320"/>
        <v/>
      </c>
      <c r="AJ1694" t="str">
        <f t="shared" si="321"/>
        <v/>
      </c>
      <c r="AK1694" t="str">
        <f t="shared" si="322"/>
        <v>ORD26000648</v>
      </c>
      <c r="AL1694">
        <f>IF(E1694&lt;&gt;"CAPTURE","",COUNTIF(Orders!$H:$H,AK1694))</f>
        <v>1</v>
      </c>
      <c r="AP1694" t="str">
        <f t="shared" si="323"/>
        <v>Matched to Order</v>
      </c>
      <c r="AQ1694">
        <f>IF(COUNTIF($A$2:A1694,A1694)=1,1,0)</f>
        <v>1</v>
      </c>
    </row>
    <row r="1695" spans="1:43" x14ac:dyDescent="0.3">
      <c r="A1695" t="s">
        <v>13808</v>
      </c>
      <c r="C1695" t="s">
        <v>1452</v>
      </c>
      <c r="D1695" s="1">
        <v>46275</v>
      </c>
      <c r="E1695" t="s">
        <v>11819</v>
      </c>
      <c r="F1695" t="s">
        <v>9</v>
      </c>
      <c r="G1695">
        <v>299</v>
      </c>
      <c r="H1695">
        <v>0</v>
      </c>
      <c r="I1695">
        <v>0</v>
      </c>
      <c r="J1695">
        <v>299</v>
      </c>
      <c r="K1695" s="1">
        <v>46277</v>
      </c>
      <c r="L1695" t="s">
        <v>13775</v>
      </c>
      <c r="M1695">
        <f t="shared" si="312"/>
        <v>1</v>
      </c>
      <c r="N1695">
        <f>COUNTIF(Orders!$A:$A,C1695)</f>
        <v>1</v>
      </c>
      <c r="P1695">
        <f>COUNTIF(Orders!$H:$H,UPPER(SUBSTITUTE(TRIM(C1695),"-","")))</f>
        <v>1</v>
      </c>
      <c r="R1695" t="str">
        <f t="shared" si="313"/>
        <v>Matched Order Reference</v>
      </c>
      <c r="S1695">
        <f t="shared" si="314"/>
        <v>1</v>
      </c>
      <c r="V1695" cm="1">
        <f t="array" ref="V1695">IF(E1695&lt;&gt;"CAPTURE",0,SUMPRODUCT((MDR_Rates!$A$2:$A$10=F1695)*(G1695&gt;MDR_Rates!$B$2:$B$10)*((MDR_Rates!$C$2:$C$10="")+(G1695&lt;=MDR_Rates!$C$2:$C$10))*MDR_Rates!$D$2:$D$10))</f>
        <v>0</v>
      </c>
      <c r="W1695">
        <f t="shared" si="315"/>
        <v>0</v>
      </c>
      <c r="X1695">
        <f t="shared" si="316"/>
        <v>0</v>
      </c>
      <c r="Y1695">
        <f t="shared" si="317"/>
        <v>0</v>
      </c>
      <c r="Z1695">
        <f t="shared" si="318"/>
        <v>0</v>
      </c>
      <c r="AG1695" t="str">
        <f t="shared" si="319"/>
        <v/>
      </c>
      <c r="AI1695" t="str">
        <f t="shared" si="320"/>
        <v/>
      </c>
      <c r="AJ1695" t="str">
        <f t="shared" si="321"/>
        <v/>
      </c>
      <c r="AK1695" t="str">
        <f t="shared" si="322"/>
        <v>ORD26000716</v>
      </c>
      <c r="AL1695">
        <f>IF(E1695&lt;&gt;"CAPTURE","",COUNTIF(Orders!$H:$H,AK1695))</f>
        <v>1</v>
      </c>
      <c r="AP1695" t="str">
        <f t="shared" si="323"/>
        <v>Matched to Order</v>
      </c>
      <c r="AQ1695">
        <f>IF(COUNTIF($A$2:A1695,A1695)=1,1,0)</f>
        <v>1</v>
      </c>
    </row>
    <row r="1696" spans="1:43" x14ac:dyDescent="0.3">
      <c r="A1696" t="s">
        <v>13809</v>
      </c>
      <c r="C1696" t="s">
        <v>1464</v>
      </c>
      <c r="D1696" s="1">
        <v>46275</v>
      </c>
      <c r="E1696" t="s">
        <v>11819</v>
      </c>
      <c r="F1696" t="s">
        <v>44</v>
      </c>
      <c r="G1696">
        <v>349</v>
      </c>
      <c r="H1696">
        <v>6.63</v>
      </c>
      <c r="I1696">
        <v>1.19</v>
      </c>
      <c r="J1696">
        <v>341.18</v>
      </c>
      <c r="K1696" s="1">
        <v>46277</v>
      </c>
      <c r="L1696" t="s">
        <v>13775</v>
      </c>
      <c r="M1696">
        <f t="shared" si="312"/>
        <v>1</v>
      </c>
      <c r="N1696">
        <f>COUNTIF(Orders!$A:$A,C1696)</f>
        <v>1</v>
      </c>
      <c r="P1696">
        <f>COUNTIF(Orders!$H:$H,UPPER(SUBSTITUTE(TRIM(C1696),"-","")))</f>
        <v>1</v>
      </c>
      <c r="R1696" t="str">
        <f t="shared" si="313"/>
        <v>Matched Order Reference</v>
      </c>
      <c r="S1696">
        <f t="shared" si="314"/>
        <v>1</v>
      </c>
      <c r="V1696" cm="1">
        <f t="array" ref="V1696">IF(E1696&lt;&gt;"CAPTURE",0,SUMPRODUCT((MDR_Rates!$A$2:$A$10=F1696)*(G1696&gt;MDR_Rates!$B$2:$B$10)*((MDR_Rates!$C$2:$C$10="")+(G1696&lt;=MDR_Rates!$C$2:$C$10))*MDR_Rates!$D$2:$D$10))</f>
        <v>1.9</v>
      </c>
      <c r="W1696">
        <f t="shared" si="315"/>
        <v>6.63</v>
      </c>
      <c r="X1696">
        <f t="shared" si="316"/>
        <v>1.19</v>
      </c>
      <c r="Y1696">
        <f t="shared" si="317"/>
        <v>0</v>
      </c>
      <c r="Z1696">
        <f t="shared" si="318"/>
        <v>0</v>
      </c>
      <c r="AG1696" t="str">
        <f t="shared" si="319"/>
        <v/>
      </c>
      <c r="AI1696" t="str">
        <f t="shared" si="320"/>
        <v/>
      </c>
      <c r="AJ1696" t="str">
        <f t="shared" si="321"/>
        <v/>
      </c>
      <c r="AK1696" t="str">
        <f t="shared" si="322"/>
        <v>ORD26000722</v>
      </c>
      <c r="AL1696">
        <f>IF(E1696&lt;&gt;"CAPTURE","",COUNTIF(Orders!$H:$H,AK1696))</f>
        <v>1</v>
      </c>
      <c r="AP1696" t="str">
        <f t="shared" si="323"/>
        <v>Matched to Order</v>
      </c>
      <c r="AQ1696">
        <f>IF(COUNTIF($A$2:A1696,A1696)=1,1,0)</f>
        <v>1</v>
      </c>
    </row>
    <row r="1697" spans="1:43" x14ac:dyDescent="0.3">
      <c r="A1697" t="s">
        <v>13810</v>
      </c>
      <c r="C1697" t="s">
        <v>1517</v>
      </c>
      <c r="D1697" s="1">
        <v>46275</v>
      </c>
      <c r="E1697" t="s">
        <v>11819</v>
      </c>
      <c r="F1697" t="s">
        <v>17</v>
      </c>
      <c r="G1697">
        <v>3498</v>
      </c>
      <c r="H1697">
        <v>55.97</v>
      </c>
      <c r="I1697">
        <v>10.07</v>
      </c>
      <c r="J1697">
        <v>3431.96</v>
      </c>
      <c r="K1697" s="1">
        <v>46277</v>
      </c>
      <c r="L1697" t="s">
        <v>13775</v>
      </c>
      <c r="M1697">
        <f t="shared" si="312"/>
        <v>1</v>
      </c>
      <c r="N1697">
        <f>COUNTIF(Orders!$A:$A,C1697)</f>
        <v>1</v>
      </c>
      <c r="P1697">
        <f>COUNTIF(Orders!$H:$H,UPPER(SUBSTITUTE(TRIM(C1697),"-","")))</f>
        <v>1</v>
      </c>
      <c r="R1697" t="str">
        <f t="shared" si="313"/>
        <v>Matched Order Reference</v>
      </c>
      <c r="S1697">
        <f t="shared" si="314"/>
        <v>1</v>
      </c>
      <c r="V1697" cm="1">
        <f t="array" ref="V1697">IF(E1697&lt;&gt;"CAPTURE",0,SUMPRODUCT((MDR_Rates!$A$2:$A$10=F1697)*(G1697&gt;MDR_Rates!$B$2:$B$10)*((MDR_Rates!$C$2:$C$10="")+(G1697&lt;=MDR_Rates!$C$2:$C$10))*MDR_Rates!$D$2:$D$10))</f>
        <v>1.6</v>
      </c>
      <c r="W1697">
        <f t="shared" si="315"/>
        <v>55.97</v>
      </c>
      <c r="X1697">
        <f t="shared" si="316"/>
        <v>10.07</v>
      </c>
      <c r="Y1697">
        <f t="shared" si="317"/>
        <v>0</v>
      </c>
      <c r="Z1697">
        <f t="shared" si="318"/>
        <v>0</v>
      </c>
      <c r="AG1697" t="str">
        <f t="shared" si="319"/>
        <v/>
      </c>
      <c r="AI1697" t="str">
        <f t="shared" si="320"/>
        <v/>
      </c>
      <c r="AJ1697" t="str">
        <f t="shared" si="321"/>
        <v/>
      </c>
      <c r="AK1697" t="str">
        <f t="shared" si="322"/>
        <v>ORD26000749</v>
      </c>
      <c r="AL1697">
        <f>IF(E1697&lt;&gt;"CAPTURE","",COUNTIF(Orders!$H:$H,AK1697))</f>
        <v>1</v>
      </c>
      <c r="AP1697" t="str">
        <f t="shared" si="323"/>
        <v>Matched to Order</v>
      </c>
      <c r="AQ1697">
        <f>IF(COUNTIF($A$2:A1697,A1697)=1,1,0)</f>
        <v>1</v>
      </c>
    </row>
    <row r="1698" spans="1:43" x14ac:dyDescent="0.3">
      <c r="A1698" t="s">
        <v>13811</v>
      </c>
      <c r="C1698" t="s">
        <v>1531</v>
      </c>
      <c r="D1698" s="1">
        <v>46275</v>
      </c>
      <c r="E1698" t="s">
        <v>11819</v>
      </c>
      <c r="F1698" t="s">
        <v>44</v>
      </c>
      <c r="G1698">
        <v>848</v>
      </c>
      <c r="H1698">
        <v>16.11</v>
      </c>
      <c r="I1698">
        <v>2.9</v>
      </c>
      <c r="J1698">
        <v>828.99</v>
      </c>
      <c r="K1698" s="1">
        <v>46277</v>
      </c>
      <c r="L1698" t="s">
        <v>13775</v>
      </c>
      <c r="M1698">
        <f t="shared" si="312"/>
        <v>1</v>
      </c>
      <c r="N1698">
        <f>COUNTIF(Orders!$A:$A,C1698)</f>
        <v>1</v>
      </c>
      <c r="P1698">
        <f>COUNTIF(Orders!$H:$H,UPPER(SUBSTITUTE(TRIM(C1698),"-","")))</f>
        <v>1</v>
      </c>
      <c r="R1698" t="str">
        <f t="shared" si="313"/>
        <v>Matched Order Reference</v>
      </c>
      <c r="S1698">
        <f t="shared" si="314"/>
        <v>1</v>
      </c>
      <c r="V1698" cm="1">
        <f t="array" ref="V1698">IF(E1698&lt;&gt;"CAPTURE",0,SUMPRODUCT((MDR_Rates!$A$2:$A$10=F1698)*(G1698&gt;MDR_Rates!$B$2:$B$10)*((MDR_Rates!$C$2:$C$10="")+(G1698&lt;=MDR_Rates!$C$2:$C$10))*MDR_Rates!$D$2:$D$10))</f>
        <v>1.9</v>
      </c>
      <c r="W1698">
        <f t="shared" si="315"/>
        <v>16.11</v>
      </c>
      <c r="X1698">
        <f t="shared" si="316"/>
        <v>2.9</v>
      </c>
      <c r="Y1698">
        <f t="shared" si="317"/>
        <v>0</v>
      </c>
      <c r="Z1698">
        <f t="shared" si="318"/>
        <v>0</v>
      </c>
      <c r="AG1698" t="str">
        <f t="shared" si="319"/>
        <v/>
      </c>
      <c r="AI1698" t="str">
        <f t="shared" si="320"/>
        <v/>
      </c>
      <c r="AJ1698" t="str">
        <f t="shared" si="321"/>
        <v/>
      </c>
      <c r="AK1698" t="str">
        <f t="shared" si="322"/>
        <v>ORD26000756</v>
      </c>
      <c r="AL1698">
        <f>IF(E1698&lt;&gt;"CAPTURE","",COUNTIF(Orders!$H:$H,AK1698))</f>
        <v>1</v>
      </c>
      <c r="AP1698" t="str">
        <f t="shared" si="323"/>
        <v>Matched to Order</v>
      </c>
      <c r="AQ1698">
        <f>IF(COUNTIF($A$2:A1698,A1698)=1,1,0)</f>
        <v>1</v>
      </c>
    </row>
    <row r="1699" spans="1:43" x14ac:dyDescent="0.3">
      <c r="A1699" t="s">
        <v>13812</v>
      </c>
      <c r="C1699" t="s">
        <v>1670</v>
      </c>
      <c r="D1699" s="1">
        <v>46275</v>
      </c>
      <c r="E1699" t="s">
        <v>11819</v>
      </c>
      <c r="F1699" t="s">
        <v>17</v>
      </c>
      <c r="G1699">
        <v>1798</v>
      </c>
      <c r="H1699">
        <v>32.36</v>
      </c>
      <c r="I1699">
        <v>5.82</v>
      </c>
      <c r="J1699">
        <v>1759.82</v>
      </c>
      <c r="K1699" s="1">
        <v>46277</v>
      </c>
      <c r="L1699" t="s">
        <v>13775</v>
      </c>
      <c r="M1699">
        <f t="shared" si="312"/>
        <v>1</v>
      </c>
      <c r="N1699">
        <f>COUNTIF(Orders!$A:$A,C1699)</f>
        <v>1</v>
      </c>
      <c r="P1699">
        <f>COUNTIF(Orders!$H:$H,UPPER(SUBSTITUTE(TRIM(C1699),"-","")))</f>
        <v>1</v>
      </c>
      <c r="R1699" t="str">
        <f t="shared" si="313"/>
        <v>Matched Order Reference</v>
      </c>
      <c r="S1699">
        <f t="shared" si="314"/>
        <v>1</v>
      </c>
      <c r="V1699" cm="1">
        <f t="array" ref="V1699">IF(E1699&lt;&gt;"CAPTURE",0,SUMPRODUCT((MDR_Rates!$A$2:$A$10=F1699)*(G1699&gt;MDR_Rates!$B$2:$B$10)*((MDR_Rates!$C$2:$C$10="")+(G1699&lt;=MDR_Rates!$C$2:$C$10))*MDR_Rates!$D$2:$D$10))</f>
        <v>1.8</v>
      </c>
      <c r="W1699">
        <f t="shared" si="315"/>
        <v>32.36</v>
      </c>
      <c r="X1699">
        <f t="shared" si="316"/>
        <v>5.82</v>
      </c>
      <c r="Y1699">
        <f t="shared" si="317"/>
        <v>0</v>
      </c>
      <c r="Z1699">
        <f t="shared" si="318"/>
        <v>0</v>
      </c>
      <c r="AG1699" t="str">
        <f t="shared" si="319"/>
        <v/>
      </c>
      <c r="AI1699" t="str">
        <f t="shared" si="320"/>
        <v/>
      </c>
      <c r="AJ1699" t="str">
        <f t="shared" si="321"/>
        <v/>
      </c>
      <c r="AK1699" t="str">
        <f t="shared" si="322"/>
        <v>ORD26000826</v>
      </c>
      <c r="AL1699">
        <f>IF(E1699&lt;&gt;"CAPTURE","",COUNTIF(Orders!$H:$H,AK1699))</f>
        <v>1</v>
      </c>
      <c r="AP1699" t="str">
        <f t="shared" si="323"/>
        <v>Matched to Order</v>
      </c>
      <c r="AQ1699">
        <f>IF(COUNTIF($A$2:A1699,A1699)=1,1,0)</f>
        <v>1</v>
      </c>
    </row>
    <row r="1700" spans="1:43" x14ac:dyDescent="0.3">
      <c r="A1700" t="s">
        <v>13813</v>
      </c>
      <c r="C1700" t="s">
        <v>1680</v>
      </c>
      <c r="D1700" s="1">
        <v>46275</v>
      </c>
      <c r="E1700" t="s">
        <v>11819</v>
      </c>
      <c r="F1700" t="s">
        <v>17</v>
      </c>
      <c r="G1700">
        <v>3197</v>
      </c>
      <c r="H1700">
        <v>51.15</v>
      </c>
      <c r="I1700">
        <v>9.2100000000000009</v>
      </c>
      <c r="J1700">
        <v>3136.64</v>
      </c>
      <c r="K1700" s="1">
        <v>46277</v>
      </c>
      <c r="L1700" t="s">
        <v>13775</v>
      </c>
      <c r="M1700">
        <f t="shared" si="312"/>
        <v>1</v>
      </c>
      <c r="N1700">
        <f>COUNTIF(Orders!$A:$A,C1700)</f>
        <v>1</v>
      </c>
      <c r="P1700">
        <f>COUNTIF(Orders!$H:$H,UPPER(SUBSTITUTE(TRIM(C1700),"-","")))</f>
        <v>1</v>
      </c>
      <c r="R1700" t="str">
        <f t="shared" si="313"/>
        <v>Matched Order Reference</v>
      </c>
      <c r="S1700">
        <f t="shared" si="314"/>
        <v>1</v>
      </c>
      <c r="V1700" cm="1">
        <f t="array" ref="V1700">IF(E1700&lt;&gt;"CAPTURE",0,SUMPRODUCT((MDR_Rates!$A$2:$A$10=F1700)*(G1700&gt;MDR_Rates!$B$2:$B$10)*((MDR_Rates!$C$2:$C$10="")+(G1700&lt;=MDR_Rates!$C$2:$C$10))*MDR_Rates!$D$2:$D$10))</f>
        <v>1.6</v>
      </c>
      <c r="W1700">
        <f t="shared" si="315"/>
        <v>51.15</v>
      </c>
      <c r="X1700">
        <f t="shared" si="316"/>
        <v>9.2100000000000009</v>
      </c>
      <c r="Y1700">
        <f t="shared" si="317"/>
        <v>0</v>
      </c>
      <c r="Z1700">
        <f t="shared" si="318"/>
        <v>0</v>
      </c>
      <c r="AG1700" t="str">
        <f t="shared" si="319"/>
        <v/>
      </c>
      <c r="AI1700" t="str">
        <f t="shared" si="320"/>
        <v/>
      </c>
      <c r="AJ1700" t="str">
        <f t="shared" si="321"/>
        <v/>
      </c>
      <c r="AK1700" t="str">
        <f t="shared" si="322"/>
        <v>ORD26000831</v>
      </c>
      <c r="AL1700">
        <f>IF(E1700&lt;&gt;"CAPTURE","",COUNTIF(Orders!$H:$H,AK1700))</f>
        <v>1</v>
      </c>
      <c r="AP1700" t="str">
        <f t="shared" si="323"/>
        <v>Matched to Order</v>
      </c>
      <c r="AQ1700">
        <f>IF(COUNTIF($A$2:A1700,A1700)=1,1,0)</f>
        <v>1</v>
      </c>
    </row>
    <row r="1701" spans="1:43" x14ac:dyDescent="0.3">
      <c r="A1701" t="s">
        <v>13814</v>
      </c>
      <c r="C1701" t="s">
        <v>13815</v>
      </c>
      <c r="D1701" s="1">
        <v>46275</v>
      </c>
      <c r="E1701" t="s">
        <v>11819</v>
      </c>
      <c r="F1701" t="s">
        <v>9</v>
      </c>
      <c r="G1701">
        <v>4998</v>
      </c>
      <c r="H1701">
        <v>14.99</v>
      </c>
      <c r="I1701">
        <v>2.7</v>
      </c>
      <c r="J1701">
        <v>4980.3100000000004</v>
      </c>
      <c r="K1701" s="1">
        <v>46277</v>
      </c>
      <c r="L1701" t="s">
        <v>13775</v>
      </c>
      <c r="M1701">
        <f t="shared" si="312"/>
        <v>1</v>
      </c>
      <c r="N1701">
        <f>COUNTIF(Orders!$A:$A,C1701)</f>
        <v>1</v>
      </c>
      <c r="P1701">
        <f>COUNTIF(Orders!$H:$H,UPPER(SUBSTITUTE(TRIM(C1701),"-","")))</f>
        <v>1</v>
      </c>
      <c r="R1701" t="str">
        <f t="shared" si="313"/>
        <v>Matched Order Reference</v>
      </c>
      <c r="S1701">
        <f t="shared" si="314"/>
        <v>1</v>
      </c>
      <c r="V1701" cm="1">
        <f t="array" ref="V1701">IF(E1701&lt;&gt;"CAPTURE",0,SUMPRODUCT((MDR_Rates!$A$2:$A$10=F1701)*(G1701&gt;MDR_Rates!$B$2:$B$10)*((MDR_Rates!$C$2:$C$10="")+(G1701&lt;=MDR_Rates!$C$2:$C$10))*MDR_Rates!$D$2:$D$10))</f>
        <v>0.3</v>
      </c>
      <c r="W1701">
        <f t="shared" si="315"/>
        <v>14.99</v>
      </c>
      <c r="X1701">
        <f t="shared" si="316"/>
        <v>2.7</v>
      </c>
      <c r="Y1701">
        <f t="shared" si="317"/>
        <v>0</v>
      </c>
      <c r="Z1701">
        <f t="shared" si="318"/>
        <v>0</v>
      </c>
      <c r="AG1701" t="str">
        <f t="shared" si="319"/>
        <v/>
      </c>
      <c r="AI1701" t="str">
        <f t="shared" si="320"/>
        <v/>
      </c>
      <c r="AJ1701" t="str">
        <f t="shared" si="321"/>
        <v/>
      </c>
      <c r="AK1701" t="str">
        <f t="shared" si="322"/>
        <v>ORD26000845</v>
      </c>
      <c r="AL1701">
        <f>IF(E1701&lt;&gt;"CAPTURE","",COUNTIF(Orders!$H:$H,AK1701))</f>
        <v>1</v>
      </c>
      <c r="AP1701" t="str">
        <f t="shared" si="323"/>
        <v>Matched to Order</v>
      </c>
      <c r="AQ1701">
        <f>IF(COUNTIF($A$2:A1701,A1701)=1,1,0)</f>
        <v>1</v>
      </c>
    </row>
    <row r="1702" spans="1:43" x14ac:dyDescent="0.3">
      <c r="A1702" t="s">
        <v>13816</v>
      </c>
      <c r="C1702" t="s">
        <v>1743</v>
      </c>
      <c r="D1702" s="1">
        <v>46275</v>
      </c>
      <c r="E1702" t="s">
        <v>11819</v>
      </c>
      <c r="F1702" t="s">
        <v>9</v>
      </c>
      <c r="G1702">
        <v>3499</v>
      </c>
      <c r="H1702">
        <v>10.5</v>
      </c>
      <c r="I1702">
        <v>1.89</v>
      </c>
      <c r="J1702">
        <v>3486.61</v>
      </c>
      <c r="K1702" s="1">
        <v>46277</v>
      </c>
      <c r="L1702" t="s">
        <v>13775</v>
      </c>
      <c r="M1702">
        <f t="shared" si="312"/>
        <v>1</v>
      </c>
      <c r="N1702">
        <f>COUNTIF(Orders!$A:$A,C1702)</f>
        <v>1</v>
      </c>
      <c r="P1702">
        <f>COUNTIF(Orders!$H:$H,UPPER(SUBSTITUTE(TRIM(C1702),"-","")))</f>
        <v>1</v>
      </c>
      <c r="R1702" t="str">
        <f t="shared" si="313"/>
        <v>Matched Order Reference</v>
      </c>
      <c r="S1702">
        <f t="shared" si="314"/>
        <v>1</v>
      </c>
      <c r="V1702" cm="1">
        <f t="array" ref="V1702">IF(E1702&lt;&gt;"CAPTURE",0,SUMPRODUCT((MDR_Rates!$A$2:$A$10=F1702)*(G1702&gt;MDR_Rates!$B$2:$B$10)*((MDR_Rates!$C$2:$C$10="")+(G1702&lt;=MDR_Rates!$C$2:$C$10))*MDR_Rates!$D$2:$D$10))</f>
        <v>0.3</v>
      </c>
      <c r="W1702">
        <f t="shared" si="315"/>
        <v>10.5</v>
      </c>
      <c r="X1702">
        <f t="shared" si="316"/>
        <v>1.89</v>
      </c>
      <c r="Y1702">
        <f t="shared" si="317"/>
        <v>0</v>
      </c>
      <c r="Z1702">
        <f t="shared" si="318"/>
        <v>0</v>
      </c>
      <c r="AG1702" t="str">
        <f t="shared" si="319"/>
        <v/>
      </c>
      <c r="AI1702" t="str">
        <f t="shared" si="320"/>
        <v/>
      </c>
      <c r="AJ1702" t="str">
        <f t="shared" si="321"/>
        <v/>
      </c>
      <c r="AK1702" t="str">
        <f t="shared" si="322"/>
        <v>ORD26000863</v>
      </c>
      <c r="AL1702">
        <f>IF(E1702&lt;&gt;"CAPTURE","",COUNTIF(Orders!$H:$H,AK1702))</f>
        <v>1</v>
      </c>
      <c r="AP1702" t="str">
        <f t="shared" si="323"/>
        <v>Matched to Order</v>
      </c>
      <c r="AQ1702">
        <f>IF(COUNTIF($A$2:A1702,A1702)=1,1,0)</f>
        <v>1</v>
      </c>
    </row>
    <row r="1703" spans="1:43" x14ac:dyDescent="0.3">
      <c r="A1703" t="s">
        <v>13817</v>
      </c>
      <c r="C1703" t="s">
        <v>13818</v>
      </c>
      <c r="D1703" s="1">
        <v>46275</v>
      </c>
      <c r="E1703" t="s">
        <v>11819</v>
      </c>
      <c r="F1703" t="s">
        <v>9</v>
      </c>
      <c r="G1703">
        <v>6498</v>
      </c>
      <c r="H1703">
        <v>19.489999999999998</v>
      </c>
      <c r="I1703">
        <v>3.51</v>
      </c>
      <c r="J1703">
        <v>6475</v>
      </c>
      <c r="K1703" s="1">
        <v>46277</v>
      </c>
      <c r="L1703" t="s">
        <v>13775</v>
      </c>
      <c r="M1703">
        <f t="shared" si="312"/>
        <v>1</v>
      </c>
      <c r="N1703">
        <f>COUNTIF(Orders!$A:$A,C1703)</f>
        <v>1</v>
      </c>
      <c r="P1703">
        <f>COUNTIF(Orders!$H:$H,UPPER(SUBSTITUTE(TRIM(C1703),"-","")))</f>
        <v>1</v>
      </c>
      <c r="R1703" t="str">
        <f t="shared" si="313"/>
        <v>Matched Order Reference</v>
      </c>
      <c r="S1703">
        <f t="shared" si="314"/>
        <v>1</v>
      </c>
      <c r="V1703" cm="1">
        <f t="array" ref="V1703">IF(E1703&lt;&gt;"CAPTURE",0,SUMPRODUCT((MDR_Rates!$A$2:$A$10=F1703)*(G1703&gt;MDR_Rates!$B$2:$B$10)*((MDR_Rates!$C$2:$C$10="")+(G1703&lt;=MDR_Rates!$C$2:$C$10))*MDR_Rates!$D$2:$D$10))</f>
        <v>0.3</v>
      </c>
      <c r="W1703">
        <f t="shared" si="315"/>
        <v>19.489999999999998</v>
      </c>
      <c r="X1703">
        <f t="shared" si="316"/>
        <v>3.51</v>
      </c>
      <c r="Y1703">
        <f t="shared" si="317"/>
        <v>0</v>
      </c>
      <c r="Z1703">
        <f t="shared" si="318"/>
        <v>0</v>
      </c>
      <c r="AG1703" t="str">
        <f t="shared" si="319"/>
        <v/>
      </c>
      <c r="AI1703" t="str">
        <f t="shared" si="320"/>
        <v/>
      </c>
      <c r="AJ1703" t="str">
        <f t="shared" si="321"/>
        <v/>
      </c>
      <c r="AK1703" t="str">
        <f t="shared" si="322"/>
        <v>ORD26000885</v>
      </c>
      <c r="AL1703">
        <f>IF(E1703&lt;&gt;"CAPTURE","",COUNTIF(Orders!$H:$H,AK1703))</f>
        <v>1</v>
      </c>
      <c r="AP1703" t="str">
        <f t="shared" si="323"/>
        <v>Matched to Order</v>
      </c>
      <c r="AQ1703">
        <f>IF(COUNTIF($A$2:A1703,A1703)=1,1,0)</f>
        <v>1</v>
      </c>
    </row>
    <row r="1704" spans="1:43" x14ac:dyDescent="0.3">
      <c r="A1704" t="s">
        <v>13819</v>
      </c>
      <c r="C1704" t="s">
        <v>1849</v>
      </c>
      <c r="D1704" s="1">
        <v>46275</v>
      </c>
      <c r="E1704" t="s">
        <v>11819</v>
      </c>
      <c r="F1704" t="s">
        <v>33</v>
      </c>
      <c r="G1704">
        <v>2848</v>
      </c>
      <c r="H1704">
        <v>34.18</v>
      </c>
      <c r="I1704">
        <v>6.15</v>
      </c>
      <c r="J1704">
        <v>2807.67</v>
      </c>
      <c r="K1704" s="1">
        <v>46277</v>
      </c>
      <c r="L1704" t="s">
        <v>13775</v>
      </c>
      <c r="M1704">
        <f t="shared" si="312"/>
        <v>1</v>
      </c>
      <c r="N1704">
        <f>COUNTIF(Orders!$A:$A,C1704)</f>
        <v>1</v>
      </c>
      <c r="P1704">
        <f>COUNTIF(Orders!$H:$H,UPPER(SUBSTITUTE(TRIM(C1704),"-","")))</f>
        <v>1</v>
      </c>
      <c r="R1704" t="str">
        <f t="shared" si="313"/>
        <v>Matched Order Reference</v>
      </c>
      <c r="S1704">
        <f t="shared" si="314"/>
        <v>1</v>
      </c>
      <c r="V1704" cm="1">
        <f t="array" ref="V1704">IF(E1704&lt;&gt;"CAPTURE",0,SUMPRODUCT((MDR_Rates!$A$2:$A$10=F1704)*(G1704&gt;MDR_Rates!$B$2:$B$10)*((MDR_Rates!$C$2:$C$10="")+(G1704&lt;=MDR_Rates!$C$2:$C$10))*MDR_Rates!$D$2:$D$10))</f>
        <v>1.2</v>
      </c>
      <c r="W1704">
        <f t="shared" si="315"/>
        <v>34.18</v>
      </c>
      <c r="X1704">
        <f t="shared" si="316"/>
        <v>6.15</v>
      </c>
      <c r="Y1704">
        <f t="shared" si="317"/>
        <v>0</v>
      </c>
      <c r="Z1704">
        <f t="shared" si="318"/>
        <v>0</v>
      </c>
      <c r="AG1704" t="str">
        <f t="shared" si="319"/>
        <v/>
      </c>
      <c r="AI1704" t="str">
        <f t="shared" si="320"/>
        <v/>
      </c>
      <c r="AJ1704" t="str">
        <f t="shared" si="321"/>
        <v/>
      </c>
      <c r="AK1704" t="str">
        <f t="shared" si="322"/>
        <v>ORD26000916</v>
      </c>
      <c r="AL1704">
        <f>IF(E1704&lt;&gt;"CAPTURE","",COUNTIF(Orders!$H:$H,AK1704))</f>
        <v>1</v>
      </c>
      <c r="AP1704" t="str">
        <f t="shared" si="323"/>
        <v>Matched to Order</v>
      </c>
      <c r="AQ1704">
        <f>IF(COUNTIF($A$2:A1704,A1704)=1,1,0)</f>
        <v>1</v>
      </c>
    </row>
    <row r="1705" spans="1:43" x14ac:dyDescent="0.3">
      <c r="A1705" t="s">
        <v>13820</v>
      </c>
      <c r="C1705" t="s">
        <v>1912</v>
      </c>
      <c r="D1705" s="1">
        <v>46275</v>
      </c>
      <c r="E1705" t="s">
        <v>11819</v>
      </c>
      <c r="F1705" t="s">
        <v>9</v>
      </c>
      <c r="G1705">
        <v>4298</v>
      </c>
      <c r="H1705">
        <v>12.89</v>
      </c>
      <c r="I1705">
        <v>2.3199999999999998</v>
      </c>
      <c r="J1705">
        <v>4282.79</v>
      </c>
      <c r="K1705" s="1">
        <v>46277</v>
      </c>
      <c r="L1705" t="s">
        <v>13775</v>
      </c>
      <c r="M1705">
        <f t="shared" si="312"/>
        <v>1</v>
      </c>
      <c r="N1705">
        <f>COUNTIF(Orders!$A:$A,C1705)</f>
        <v>1</v>
      </c>
      <c r="P1705">
        <f>COUNTIF(Orders!$H:$H,UPPER(SUBSTITUTE(TRIM(C1705),"-","")))</f>
        <v>1</v>
      </c>
      <c r="R1705" t="str">
        <f t="shared" si="313"/>
        <v>Matched Order Reference</v>
      </c>
      <c r="S1705">
        <f t="shared" si="314"/>
        <v>1</v>
      </c>
      <c r="V1705" cm="1">
        <f t="array" ref="V1705">IF(E1705&lt;&gt;"CAPTURE",0,SUMPRODUCT((MDR_Rates!$A$2:$A$10=F1705)*(G1705&gt;MDR_Rates!$B$2:$B$10)*((MDR_Rates!$C$2:$C$10="")+(G1705&lt;=MDR_Rates!$C$2:$C$10))*MDR_Rates!$D$2:$D$10))</f>
        <v>0.3</v>
      </c>
      <c r="W1705">
        <f t="shared" si="315"/>
        <v>12.89</v>
      </c>
      <c r="X1705">
        <f t="shared" si="316"/>
        <v>2.3199999999999998</v>
      </c>
      <c r="Y1705">
        <f t="shared" si="317"/>
        <v>0</v>
      </c>
      <c r="Z1705">
        <f t="shared" si="318"/>
        <v>0</v>
      </c>
      <c r="AG1705" t="str">
        <f t="shared" si="319"/>
        <v/>
      </c>
      <c r="AI1705" t="str">
        <f t="shared" si="320"/>
        <v/>
      </c>
      <c r="AJ1705" t="str">
        <f t="shared" si="321"/>
        <v/>
      </c>
      <c r="AK1705" t="str">
        <f t="shared" si="322"/>
        <v>ORD26000948</v>
      </c>
      <c r="AL1705">
        <f>IF(E1705&lt;&gt;"CAPTURE","",COUNTIF(Orders!$H:$H,AK1705))</f>
        <v>1</v>
      </c>
      <c r="AP1705" t="str">
        <f t="shared" si="323"/>
        <v>Matched to Order</v>
      </c>
      <c r="AQ1705">
        <f>IF(COUNTIF($A$2:A1705,A1705)=1,1,0)</f>
        <v>1</v>
      </c>
    </row>
    <row r="1706" spans="1:43" x14ac:dyDescent="0.3">
      <c r="A1706" t="s">
        <v>13821</v>
      </c>
      <c r="C1706" t="s">
        <v>1998</v>
      </c>
      <c r="D1706" s="1">
        <v>46275</v>
      </c>
      <c r="E1706" t="s">
        <v>11819</v>
      </c>
      <c r="F1706" t="s">
        <v>17</v>
      </c>
      <c r="G1706">
        <v>1299</v>
      </c>
      <c r="H1706">
        <v>23.38</v>
      </c>
      <c r="I1706">
        <v>4.21</v>
      </c>
      <c r="J1706">
        <v>1271.4100000000001</v>
      </c>
      <c r="K1706" s="1">
        <v>46277</v>
      </c>
      <c r="L1706" t="s">
        <v>13775</v>
      </c>
      <c r="M1706">
        <f t="shared" si="312"/>
        <v>1</v>
      </c>
      <c r="N1706">
        <f>COUNTIF(Orders!$A:$A,C1706)</f>
        <v>1</v>
      </c>
      <c r="P1706">
        <f>COUNTIF(Orders!$H:$H,UPPER(SUBSTITUTE(TRIM(C1706),"-","")))</f>
        <v>1</v>
      </c>
      <c r="R1706" t="str">
        <f t="shared" si="313"/>
        <v>Matched Order Reference</v>
      </c>
      <c r="S1706">
        <f t="shared" si="314"/>
        <v>1</v>
      </c>
      <c r="V1706" cm="1">
        <f t="array" ref="V1706">IF(E1706&lt;&gt;"CAPTURE",0,SUMPRODUCT((MDR_Rates!$A$2:$A$10=F1706)*(G1706&gt;MDR_Rates!$B$2:$B$10)*((MDR_Rates!$C$2:$C$10="")+(G1706&lt;=MDR_Rates!$C$2:$C$10))*MDR_Rates!$D$2:$D$10))</f>
        <v>1.8</v>
      </c>
      <c r="W1706">
        <f t="shared" si="315"/>
        <v>23.38</v>
      </c>
      <c r="X1706">
        <f t="shared" si="316"/>
        <v>4.21</v>
      </c>
      <c r="Y1706">
        <f t="shared" si="317"/>
        <v>0</v>
      </c>
      <c r="Z1706">
        <f t="shared" si="318"/>
        <v>0</v>
      </c>
      <c r="AG1706" t="str">
        <f t="shared" si="319"/>
        <v/>
      </c>
      <c r="AI1706" t="str">
        <f t="shared" si="320"/>
        <v/>
      </c>
      <c r="AJ1706" t="str">
        <f t="shared" si="321"/>
        <v/>
      </c>
      <c r="AK1706" t="str">
        <f t="shared" si="322"/>
        <v>ORD26000991</v>
      </c>
      <c r="AL1706">
        <f>IF(E1706&lt;&gt;"CAPTURE","",COUNTIF(Orders!$H:$H,AK1706))</f>
        <v>1</v>
      </c>
      <c r="AP1706" t="str">
        <f t="shared" si="323"/>
        <v>Matched to Order</v>
      </c>
      <c r="AQ1706">
        <f>IF(COUNTIF($A$2:A1706,A1706)=1,1,0)</f>
        <v>1</v>
      </c>
    </row>
    <row r="1707" spans="1:43" x14ac:dyDescent="0.3">
      <c r="A1707" t="s">
        <v>13822</v>
      </c>
      <c r="C1707" t="s">
        <v>2048</v>
      </c>
      <c r="D1707" s="1">
        <v>46275</v>
      </c>
      <c r="E1707" t="s">
        <v>11819</v>
      </c>
      <c r="F1707" t="s">
        <v>9</v>
      </c>
      <c r="G1707">
        <v>349</v>
      </c>
      <c r="H1707">
        <v>0</v>
      </c>
      <c r="I1707">
        <v>0</v>
      </c>
      <c r="J1707">
        <v>349</v>
      </c>
      <c r="K1707" s="1">
        <v>46277</v>
      </c>
      <c r="L1707" t="s">
        <v>13775</v>
      </c>
      <c r="M1707">
        <f t="shared" si="312"/>
        <v>1</v>
      </c>
      <c r="N1707">
        <f>COUNTIF(Orders!$A:$A,C1707)</f>
        <v>1</v>
      </c>
      <c r="P1707">
        <f>COUNTIF(Orders!$H:$H,UPPER(SUBSTITUTE(TRIM(C1707),"-","")))</f>
        <v>1</v>
      </c>
      <c r="R1707" t="str">
        <f t="shared" si="313"/>
        <v>Matched Order Reference</v>
      </c>
      <c r="S1707">
        <f t="shared" si="314"/>
        <v>1</v>
      </c>
      <c r="V1707" cm="1">
        <f t="array" ref="V1707">IF(E1707&lt;&gt;"CAPTURE",0,SUMPRODUCT((MDR_Rates!$A$2:$A$10=F1707)*(G1707&gt;MDR_Rates!$B$2:$B$10)*((MDR_Rates!$C$2:$C$10="")+(G1707&lt;=MDR_Rates!$C$2:$C$10))*MDR_Rates!$D$2:$D$10))</f>
        <v>0</v>
      </c>
      <c r="W1707">
        <f t="shared" si="315"/>
        <v>0</v>
      </c>
      <c r="X1707">
        <f t="shared" si="316"/>
        <v>0</v>
      </c>
      <c r="Y1707">
        <f t="shared" si="317"/>
        <v>0</v>
      </c>
      <c r="Z1707">
        <f t="shared" si="318"/>
        <v>0</v>
      </c>
      <c r="AG1707" t="str">
        <f t="shared" si="319"/>
        <v/>
      </c>
      <c r="AI1707" t="str">
        <f t="shared" si="320"/>
        <v/>
      </c>
      <c r="AJ1707" t="str">
        <f t="shared" si="321"/>
        <v/>
      </c>
      <c r="AK1707" t="str">
        <f t="shared" si="322"/>
        <v>ORD26001016</v>
      </c>
      <c r="AL1707">
        <f>IF(E1707&lt;&gt;"CAPTURE","",COUNTIF(Orders!$H:$H,AK1707))</f>
        <v>1</v>
      </c>
      <c r="AP1707" t="str">
        <f t="shared" si="323"/>
        <v>Matched to Order</v>
      </c>
      <c r="AQ1707">
        <f>IF(COUNTIF($A$2:A1707,A1707)=1,1,0)</f>
        <v>1</v>
      </c>
    </row>
    <row r="1708" spans="1:43" x14ac:dyDescent="0.3">
      <c r="A1708" t="s">
        <v>13823</v>
      </c>
      <c r="C1708" t="s">
        <v>13824</v>
      </c>
      <c r="D1708" s="1">
        <v>46275</v>
      </c>
      <c r="E1708" t="s">
        <v>11819</v>
      </c>
      <c r="F1708" t="s">
        <v>9</v>
      </c>
      <c r="G1708">
        <v>299</v>
      </c>
      <c r="H1708">
        <v>0</v>
      </c>
      <c r="I1708">
        <v>0</v>
      </c>
      <c r="J1708">
        <v>299</v>
      </c>
      <c r="K1708" s="1">
        <v>46277</v>
      </c>
      <c r="L1708" t="s">
        <v>13775</v>
      </c>
      <c r="M1708">
        <f t="shared" si="312"/>
        <v>1</v>
      </c>
      <c r="N1708">
        <f>COUNTIF(Orders!$A:$A,C1708)</f>
        <v>1</v>
      </c>
      <c r="P1708">
        <f>COUNTIF(Orders!$H:$H,UPPER(SUBSTITUTE(TRIM(C1708),"-","")))</f>
        <v>1</v>
      </c>
      <c r="R1708" t="str">
        <f t="shared" si="313"/>
        <v>Matched Order Reference</v>
      </c>
      <c r="S1708">
        <f t="shared" si="314"/>
        <v>1</v>
      </c>
      <c r="V1708" cm="1">
        <f t="array" ref="V1708">IF(E1708&lt;&gt;"CAPTURE",0,SUMPRODUCT((MDR_Rates!$A$2:$A$10=F1708)*(G1708&gt;MDR_Rates!$B$2:$B$10)*((MDR_Rates!$C$2:$C$10="")+(G1708&lt;=MDR_Rates!$C$2:$C$10))*MDR_Rates!$D$2:$D$10))</f>
        <v>0</v>
      </c>
      <c r="W1708">
        <f t="shared" si="315"/>
        <v>0</v>
      </c>
      <c r="X1708">
        <f t="shared" si="316"/>
        <v>0</v>
      </c>
      <c r="Y1708">
        <f t="shared" si="317"/>
        <v>0</v>
      </c>
      <c r="Z1708">
        <f t="shared" si="318"/>
        <v>0</v>
      </c>
      <c r="AG1708" t="str">
        <f t="shared" si="319"/>
        <v/>
      </c>
      <c r="AI1708" t="str">
        <f t="shared" si="320"/>
        <v/>
      </c>
      <c r="AJ1708" t="str">
        <f t="shared" si="321"/>
        <v/>
      </c>
      <c r="AK1708" t="str">
        <f t="shared" si="322"/>
        <v>ORD26001031</v>
      </c>
      <c r="AL1708">
        <f>IF(E1708&lt;&gt;"CAPTURE","",COUNTIF(Orders!$H:$H,AK1708))</f>
        <v>1</v>
      </c>
      <c r="AP1708" t="str">
        <f t="shared" si="323"/>
        <v>Matched to Order</v>
      </c>
      <c r="AQ1708">
        <f>IF(COUNTIF($A$2:A1708,A1708)=1,1,0)</f>
        <v>1</v>
      </c>
    </row>
    <row r="1709" spans="1:43" x14ac:dyDescent="0.3">
      <c r="A1709" t="s">
        <v>13825</v>
      </c>
      <c r="C1709" t="s">
        <v>2096</v>
      </c>
      <c r="D1709" s="1">
        <v>46275</v>
      </c>
      <c r="E1709" t="s">
        <v>11819</v>
      </c>
      <c r="F1709" t="s">
        <v>9</v>
      </c>
      <c r="G1709">
        <v>999</v>
      </c>
      <c r="H1709">
        <v>0</v>
      </c>
      <c r="I1709">
        <v>0</v>
      </c>
      <c r="J1709">
        <v>999</v>
      </c>
      <c r="K1709" s="1">
        <v>46277</v>
      </c>
      <c r="L1709" t="s">
        <v>13775</v>
      </c>
      <c r="M1709">
        <f t="shared" si="312"/>
        <v>1</v>
      </c>
      <c r="N1709">
        <f>COUNTIF(Orders!$A:$A,C1709)</f>
        <v>1</v>
      </c>
      <c r="P1709">
        <f>COUNTIF(Orders!$H:$H,UPPER(SUBSTITUTE(TRIM(C1709),"-","")))</f>
        <v>1</v>
      </c>
      <c r="R1709" t="str">
        <f t="shared" si="313"/>
        <v>Matched Order Reference</v>
      </c>
      <c r="S1709">
        <f t="shared" si="314"/>
        <v>1</v>
      </c>
      <c r="V1709" cm="1">
        <f t="array" ref="V1709">IF(E1709&lt;&gt;"CAPTURE",0,SUMPRODUCT((MDR_Rates!$A$2:$A$10=F1709)*(G1709&gt;MDR_Rates!$B$2:$B$10)*((MDR_Rates!$C$2:$C$10="")+(G1709&lt;=MDR_Rates!$C$2:$C$10))*MDR_Rates!$D$2:$D$10))</f>
        <v>0</v>
      </c>
      <c r="W1709">
        <f t="shared" si="315"/>
        <v>0</v>
      </c>
      <c r="X1709">
        <f t="shared" si="316"/>
        <v>0</v>
      </c>
      <c r="Y1709">
        <f t="shared" si="317"/>
        <v>0</v>
      </c>
      <c r="Z1709">
        <f t="shared" si="318"/>
        <v>0</v>
      </c>
      <c r="AG1709" t="str">
        <f t="shared" si="319"/>
        <v/>
      </c>
      <c r="AI1709" t="str">
        <f t="shared" si="320"/>
        <v/>
      </c>
      <c r="AJ1709" t="str">
        <f t="shared" si="321"/>
        <v/>
      </c>
      <c r="AK1709" t="str">
        <f t="shared" si="322"/>
        <v>ORD26001040</v>
      </c>
      <c r="AL1709">
        <f>IF(E1709&lt;&gt;"CAPTURE","",COUNTIF(Orders!$H:$H,AK1709))</f>
        <v>1</v>
      </c>
      <c r="AP1709" t="str">
        <f t="shared" si="323"/>
        <v>Matched to Order</v>
      </c>
      <c r="AQ1709">
        <f>IF(COUNTIF($A$2:A1709,A1709)=1,1,0)</f>
        <v>1</v>
      </c>
    </row>
    <row r="1710" spans="1:43" x14ac:dyDescent="0.3">
      <c r="A1710" t="s">
        <v>13826</v>
      </c>
      <c r="C1710" t="s">
        <v>2108</v>
      </c>
      <c r="D1710" s="1">
        <v>46275</v>
      </c>
      <c r="E1710" t="s">
        <v>11819</v>
      </c>
      <c r="F1710" t="s">
        <v>9</v>
      </c>
      <c r="G1710">
        <v>5298</v>
      </c>
      <c r="H1710">
        <v>15.89</v>
      </c>
      <c r="I1710">
        <v>2.86</v>
      </c>
      <c r="J1710">
        <v>5279.25</v>
      </c>
      <c r="K1710" s="1">
        <v>46277</v>
      </c>
      <c r="L1710" t="s">
        <v>13775</v>
      </c>
      <c r="M1710">
        <f t="shared" si="312"/>
        <v>1</v>
      </c>
      <c r="N1710">
        <f>COUNTIF(Orders!$A:$A,C1710)</f>
        <v>1</v>
      </c>
      <c r="P1710">
        <f>COUNTIF(Orders!$H:$H,UPPER(SUBSTITUTE(TRIM(C1710),"-","")))</f>
        <v>1</v>
      </c>
      <c r="R1710" t="str">
        <f t="shared" si="313"/>
        <v>Matched Order Reference</v>
      </c>
      <c r="S1710">
        <f t="shared" si="314"/>
        <v>1</v>
      </c>
      <c r="V1710" cm="1">
        <f t="array" ref="V1710">IF(E1710&lt;&gt;"CAPTURE",0,SUMPRODUCT((MDR_Rates!$A$2:$A$10=F1710)*(G1710&gt;MDR_Rates!$B$2:$B$10)*((MDR_Rates!$C$2:$C$10="")+(G1710&lt;=MDR_Rates!$C$2:$C$10))*MDR_Rates!$D$2:$D$10))</f>
        <v>0.3</v>
      </c>
      <c r="W1710">
        <f t="shared" si="315"/>
        <v>15.89</v>
      </c>
      <c r="X1710">
        <f t="shared" si="316"/>
        <v>2.86</v>
      </c>
      <c r="Y1710">
        <f t="shared" si="317"/>
        <v>0</v>
      </c>
      <c r="Z1710">
        <f t="shared" si="318"/>
        <v>0</v>
      </c>
      <c r="AG1710" t="str">
        <f t="shared" si="319"/>
        <v/>
      </c>
      <c r="AI1710" t="str">
        <f t="shared" si="320"/>
        <v/>
      </c>
      <c r="AJ1710" t="str">
        <f t="shared" si="321"/>
        <v/>
      </c>
      <c r="AK1710" t="str">
        <f t="shared" si="322"/>
        <v>ORD26001046</v>
      </c>
      <c r="AL1710">
        <f>IF(E1710&lt;&gt;"CAPTURE","",COUNTIF(Orders!$H:$H,AK1710))</f>
        <v>1</v>
      </c>
      <c r="AP1710" t="str">
        <f t="shared" si="323"/>
        <v>Matched to Order</v>
      </c>
      <c r="AQ1710">
        <f>IF(COUNTIF($A$2:A1710,A1710)=1,1,0)</f>
        <v>1</v>
      </c>
    </row>
    <row r="1711" spans="1:43" x14ac:dyDescent="0.3">
      <c r="A1711" t="s">
        <v>13827</v>
      </c>
      <c r="C1711" t="s">
        <v>2142</v>
      </c>
      <c r="D1711" s="1">
        <v>46275</v>
      </c>
      <c r="E1711" t="s">
        <v>11819</v>
      </c>
      <c r="F1711" t="s">
        <v>9</v>
      </c>
      <c r="G1711">
        <v>599</v>
      </c>
      <c r="H1711">
        <v>0</v>
      </c>
      <c r="I1711">
        <v>0</v>
      </c>
      <c r="J1711">
        <v>599</v>
      </c>
      <c r="K1711" s="1">
        <v>46277</v>
      </c>
      <c r="L1711" t="s">
        <v>13775</v>
      </c>
      <c r="M1711">
        <f t="shared" si="312"/>
        <v>1</v>
      </c>
      <c r="N1711">
        <f>COUNTIF(Orders!$A:$A,C1711)</f>
        <v>1</v>
      </c>
      <c r="P1711">
        <f>COUNTIF(Orders!$H:$H,UPPER(SUBSTITUTE(TRIM(C1711),"-","")))</f>
        <v>1</v>
      </c>
      <c r="R1711" t="str">
        <f t="shared" si="313"/>
        <v>Matched Order Reference</v>
      </c>
      <c r="S1711">
        <f t="shared" si="314"/>
        <v>1</v>
      </c>
      <c r="V1711" cm="1">
        <f t="array" ref="V1711">IF(E1711&lt;&gt;"CAPTURE",0,SUMPRODUCT((MDR_Rates!$A$2:$A$10=F1711)*(G1711&gt;MDR_Rates!$B$2:$B$10)*((MDR_Rates!$C$2:$C$10="")+(G1711&lt;=MDR_Rates!$C$2:$C$10))*MDR_Rates!$D$2:$D$10))</f>
        <v>0</v>
      </c>
      <c r="W1711">
        <f t="shared" si="315"/>
        <v>0</v>
      </c>
      <c r="X1711">
        <f t="shared" si="316"/>
        <v>0</v>
      </c>
      <c r="Y1711">
        <f t="shared" si="317"/>
        <v>0</v>
      </c>
      <c r="Z1711">
        <f t="shared" si="318"/>
        <v>0</v>
      </c>
      <c r="AG1711" t="str">
        <f t="shared" si="319"/>
        <v/>
      </c>
      <c r="AI1711" t="str">
        <f t="shared" si="320"/>
        <v/>
      </c>
      <c r="AJ1711" t="str">
        <f t="shared" si="321"/>
        <v/>
      </c>
      <c r="AK1711" t="str">
        <f t="shared" si="322"/>
        <v>ORD26001063</v>
      </c>
      <c r="AL1711">
        <f>IF(E1711&lt;&gt;"CAPTURE","",COUNTIF(Orders!$H:$H,AK1711))</f>
        <v>1</v>
      </c>
      <c r="AP1711" t="str">
        <f t="shared" si="323"/>
        <v>Matched to Order</v>
      </c>
      <c r="AQ1711">
        <f>IF(COUNTIF($A$2:A1711,A1711)=1,1,0)</f>
        <v>1</v>
      </c>
    </row>
    <row r="1712" spans="1:43" x14ac:dyDescent="0.3">
      <c r="A1712" t="s">
        <v>13828</v>
      </c>
      <c r="C1712" t="s">
        <v>2271</v>
      </c>
      <c r="D1712" s="1">
        <v>46275</v>
      </c>
      <c r="E1712" t="s">
        <v>11819</v>
      </c>
      <c r="F1712" t="s">
        <v>9</v>
      </c>
      <c r="G1712">
        <v>7999</v>
      </c>
      <c r="H1712">
        <v>24</v>
      </c>
      <c r="I1712">
        <v>4.32</v>
      </c>
      <c r="J1712">
        <v>7970.68</v>
      </c>
      <c r="K1712" s="1">
        <v>46277</v>
      </c>
      <c r="L1712" t="s">
        <v>13775</v>
      </c>
      <c r="M1712">
        <f t="shared" si="312"/>
        <v>1</v>
      </c>
      <c r="N1712">
        <f>COUNTIF(Orders!$A:$A,C1712)</f>
        <v>1</v>
      </c>
      <c r="P1712">
        <f>COUNTIF(Orders!$H:$H,UPPER(SUBSTITUTE(TRIM(C1712),"-","")))</f>
        <v>1</v>
      </c>
      <c r="R1712" t="str">
        <f t="shared" si="313"/>
        <v>Matched Order Reference</v>
      </c>
      <c r="S1712">
        <f t="shared" si="314"/>
        <v>1</v>
      </c>
      <c r="V1712" cm="1">
        <f t="array" ref="V1712">IF(E1712&lt;&gt;"CAPTURE",0,SUMPRODUCT((MDR_Rates!$A$2:$A$10=F1712)*(G1712&gt;MDR_Rates!$B$2:$B$10)*((MDR_Rates!$C$2:$C$10="")+(G1712&lt;=MDR_Rates!$C$2:$C$10))*MDR_Rates!$D$2:$D$10))</f>
        <v>0.3</v>
      </c>
      <c r="W1712">
        <f t="shared" si="315"/>
        <v>24</v>
      </c>
      <c r="X1712">
        <f t="shared" si="316"/>
        <v>4.32</v>
      </c>
      <c r="Y1712">
        <f t="shared" si="317"/>
        <v>0</v>
      </c>
      <c r="Z1712">
        <f t="shared" si="318"/>
        <v>0</v>
      </c>
      <c r="AG1712" t="str">
        <f t="shared" si="319"/>
        <v/>
      </c>
      <c r="AI1712" t="str">
        <f t="shared" si="320"/>
        <v/>
      </c>
      <c r="AJ1712" t="str">
        <f t="shared" si="321"/>
        <v/>
      </c>
      <c r="AK1712" t="str">
        <f t="shared" si="322"/>
        <v>ORD26001128</v>
      </c>
      <c r="AL1712">
        <f>IF(E1712&lt;&gt;"CAPTURE","",COUNTIF(Orders!$H:$H,AK1712))</f>
        <v>1</v>
      </c>
      <c r="AP1712" t="str">
        <f t="shared" si="323"/>
        <v>Matched to Order</v>
      </c>
      <c r="AQ1712">
        <f>IF(COUNTIF($A$2:A1712,A1712)=1,1,0)</f>
        <v>1</v>
      </c>
    </row>
    <row r="1713" spans="1:43" x14ac:dyDescent="0.3">
      <c r="A1713" t="s">
        <v>13829</v>
      </c>
      <c r="C1713" t="s">
        <v>2319</v>
      </c>
      <c r="D1713" s="1">
        <v>46275</v>
      </c>
      <c r="E1713" t="s">
        <v>11819</v>
      </c>
      <c r="F1713" t="s">
        <v>9</v>
      </c>
      <c r="G1713">
        <v>1799</v>
      </c>
      <c r="H1713">
        <v>0</v>
      </c>
      <c r="I1713">
        <v>0</v>
      </c>
      <c r="J1713">
        <v>1799</v>
      </c>
      <c r="K1713" s="1">
        <v>46277</v>
      </c>
      <c r="L1713" t="s">
        <v>13775</v>
      </c>
      <c r="M1713">
        <f t="shared" si="312"/>
        <v>1</v>
      </c>
      <c r="N1713">
        <f>COUNTIF(Orders!$A:$A,C1713)</f>
        <v>1</v>
      </c>
      <c r="P1713">
        <f>COUNTIF(Orders!$H:$H,UPPER(SUBSTITUTE(TRIM(C1713),"-","")))</f>
        <v>1</v>
      </c>
      <c r="R1713" t="str">
        <f t="shared" si="313"/>
        <v>Matched Order Reference</v>
      </c>
      <c r="S1713">
        <f t="shared" si="314"/>
        <v>1</v>
      </c>
      <c r="V1713" cm="1">
        <f t="array" ref="V1713">IF(E1713&lt;&gt;"CAPTURE",0,SUMPRODUCT((MDR_Rates!$A$2:$A$10=F1713)*(G1713&gt;MDR_Rates!$B$2:$B$10)*((MDR_Rates!$C$2:$C$10="")+(G1713&lt;=MDR_Rates!$C$2:$C$10))*MDR_Rates!$D$2:$D$10))</f>
        <v>0</v>
      </c>
      <c r="W1713">
        <f t="shared" si="315"/>
        <v>0</v>
      </c>
      <c r="X1713">
        <f t="shared" si="316"/>
        <v>0</v>
      </c>
      <c r="Y1713">
        <f t="shared" si="317"/>
        <v>0</v>
      </c>
      <c r="Z1713">
        <f t="shared" si="318"/>
        <v>0</v>
      </c>
      <c r="AG1713" t="str">
        <f t="shared" si="319"/>
        <v/>
      </c>
      <c r="AI1713" t="str">
        <f t="shared" si="320"/>
        <v/>
      </c>
      <c r="AJ1713" t="str">
        <f t="shared" si="321"/>
        <v/>
      </c>
      <c r="AK1713" t="str">
        <f t="shared" si="322"/>
        <v>ORD26001152</v>
      </c>
      <c r="AL1713">
        <f>IF(E1713&lt;&gt;"CAPTURE","",COUNTIF(Orders!$H:$H,AK1713))</f>
        <v>1</v>
      </c>
      <c r="AP1713" t="str">
        <f t="shared" si="323"/>
        <v>Matched to Order</v>
      </c>
      <c r="AQ1713">
        <f>IF(COUNTIF($A$2:A1713,A1713)=1,1,0)</f>
        <v>1</v>
      </c>
    </row>
    <row r="1714" spans="1:43" x14ac:dyDescent="0.3">
      <c r="A1714" t="s">
        <v>13830</v>
      </c>
      <c r="C1714" t="s">
        <v>2369</v>
      </c>
      <c r="D1714" s="1">
        <v>46275</v>
      </c>
      <c r="E1714" t="s">
        <v>11819</v>
      </c>
      <c r="F1714" t="s">
        <v>9</v>
      </c>
      <c r="G1714">
        <v>2098</v>
      </c>
      <c r="H1714">
        <v>6.29</v>
      </c>
      <c r="I1714">
        <v>1.1299999999999999</v>
      </c>
      <c r="J1714">
        <v>2090.58</v>
      </c>
      <c r="K1714" s="1">
        <v>46277</v>
      </c>
      <c r="L1714" t="s">
        <v>13775</v>
      </c>
      <c r="M1714">
        <f t="shared" si="312"/>
        <v>1</v>
      </c>
      <c r="N1714">
        <f>COUNTIF(Orders!$A:$A,C1714)</f>
        <v>1</v>
      </c>
      <c r="P1714">
        <f>COUNTIF(Orders!$H:$H,UPPER(SUBSTITUTE(TRIM(C1714),"-","")))</f>
        <v>1</v>
      </c>
      <c r="R1714" t="str">
        <f t="shared" si="313"/>
        <v>Matched Order Reference</v>
      </c>
      <c r="S1714">
        <f t="shared" si="314"/>
        <v>1</v>
      </c>
      <c r="V1714" cm="1">
        <f t="array" ref="V1714">IF(E1714&lt;&gt;"CAPTURE",0,SUMPRODUCT((MDR_Rates!$A$2:$A$10=F1714)*(G1714&gt;MDR_Rates!$B$2:$B$10)*((MDR_Rates!$C$2:$C$10="")+(G1714&lt;=MDR_Rates!$C$2:$C$10))*MDR_Rates!$D$2:$D$10))</f>
        <v>0.3</v>
      </c>
      <c r="W1714">
        <f t="shared" si="315"/>
        <v>6.29</v>
      </c>
      <c r="X1714">
        <f t="shared" si="316"/>
        <v>1.1299999999999999</v>
      </c>
      <c r="Y1714">
        <f t="shared" si="317"/>
        <v>0</v>
      </c>
      <c r="Z1714">
        <f t="shared" si="318"/>
        <v>0</v>
      </c>
      <c r="AG1714" t="str">
        <f t="shared" si="319"/>
        <v/>
      </c>
      <c r="AI1714" t="str">
        <f t="shared" si="320"/>
        <v/>
      </c>
      <c r="AJ1714" t="str">
        <f t="shared" si="321"/>
        <v/>
      </c>
      <c r="AK1714" t="str">
        <f t="shared" si="322"/>
        <v>ORD26001177</v>
      </c>
      <c r="AL1714">
        <f>IF(E1714&lt;&gt;"CAPTURE","",COUNTIF(Orders!$H:$H,AK1714))</f>
        <v>1</v>
      </c>
      <c r="AP1714" t="str">
        <f t="shared" si="323"/>
        <v>Matched to Order</v>
      </c>
      <c r="AQ1714">
        <f>IF(COUNTIF($A$2:A1714,A1714)=1,1,0)</f>
        <v>1</v>
      </c>
    </row>
    <row r="1715" spans="1:43" x14ac:dyDescent="0.3">
      <c r="A1715" t="s">
        <v>13831</v>
      </c>
      <c r="C1715" t="s">
        <v>2373</v>
      </c>
      <c r="D1715" s="1">
        <v>46275</v>
      </c>
      <c r="E1715" t="s">
        <v>11819</v>
      </c>
      <c r="F1715" t="s">
        <v>9</v>
      </c>
      <c r="G1715">
        <v>5348</v>
      </c>
      <c r="H1715">
        <v>16.04</v>
      </c>
      <c r="I1715">
        <v>2.89</v>
      </c>
      <c r="J1715">
        <v>5329.07</v>
      </c>
      <c r="K1715" s="1">
        <v>46277</v>
      </c>
      <c r="L1715" t="s">
        <v>13775</v>
      </c>
      <c r="M1715">
        <f t="shared" si="312"/>
        <v>1</v>
      </c>
      <c r="N1715">
        <f>COUNTIF(Orders!$A:$A,C1715)</f>
        <v>1</v>
      </c>
      <c r="P1715">
        <f>COUNTIF(Orders!$H:$H,UPPER(SUBSTITUTE(TRIM(C1715),"-","")))</f>
        <v>1</v>
      </c>
      <c r="R1715" t="str">
        <f t="shared" si="313"/>
        <v>Matched Order Reference</v>
      </c>
      <c r="S1715">
        <f t="shared" si="314"/>
        <v>1</v>
      </c>
      <c r="V1715" cm="1">
        <f t="array" ref="V1715">IF(E1715&lt;&gt;"CAPTURE",0,SUMPRODUCT((MDR_Rates!$A$2:$A$10=F1715)*(G1715&gt;MDR_Rates!$B$2:$B$10)*((MDR_Rates!$C$2:$C$10="")+(G1715&lt;=MDR_Rates!$C$2:$C$10))*MDR_Rates!$D$2:$D$10))</f>
        <v>0.3</v>
      </c>
      <c r="W1715">
        <f t="shared" si="315"/>
        <v>16.04</v>
      </c>
      <c r="X1715">
        <f t="shared" si="316"/>
        <v>2.89</v>
      </c>
      <c r="Y1715">
        <f t="shared" si="317"/>
        <v>0</v>
      </c>
      <c r="Z1715">
        <f t="shared" si="318"/>
        <v>0</v>
      </c>
      <c r="AG1715" t="str">
        <f t="shared" si="319"/>
        <v/>
      </c>
      <c r="AI1715" t="str">
        <f t="shared" si="320"/>
        <v/>
      </c>
      <c r="AJ1715" t="str">
        <f t="shared" si="321"/>
        <v/>
      </c>
      <c r="AK1715" t="str">
        <f t="shared" si="322"/>
        <v>ORD26001179</v>
      </c>
      <c r="AL1715">
        <f>IF(E1715&lt;&gt;"CAPTURE","",COUNTIF(Orders!$H:$H,AK1715))</f>
        <v>1</v>
      </c>
      <c r="AP1715" t="str">
        <f t="shared" si="323"/>
        <v>Matched to Order</v>
      </c>
      <c r="AQ1715">
        <f>IF(COUNTIF($A$2:A1715,A1715)=1,1,0)</f>
        <v>1</v>
      </c>
    </row>
    <row r="1716" spans="1:43" x14ac:dyDescent="0.3">
      <c r="A1716" t="s">
        <v>13832</v>
      </c>
      <c r="C1716" t="s">
        <v>2416</v>
      </c>
      <c r="D1716" s="1">
        <v>46275</v>
      </c>
      <c r="E1716" t="s">
        <v>11819</v>
      </c>
      <c r="F1716" t="s">
        <v>44</v>
      </c>
      <c r="G1716">
        <v>599</v>
      </c>
      <c r="H1716">
        <v>11.38</v>
      </c>
      <c r="I1716">
        <v>2.0499999999999998</v>
      </c>
      <c r="J1716">
        <v>585.57000000000005</v>
      </c>
      <c r="K1716" s="1">
        <v>46277</v>
      </c>
      <c r="L1716" t="s">
        <v>13775</v>
      </c>
      <c r="M1716">
        <f t="shared" si="312"/>
        <v>1</v>
      </c>
      <c r="N1716">
        <f>COUNTIF(Orders!$A:$A,C1716)</f>
        <v>1</v>
      </c>
      <c r="P1716">
        <f>COUNTIF(Orders!$H:$H,UPPER(SUBSTITUTE(TRIM(C1716),"-","")))</f>
        <v>1</v>
      </c>
      <c r="R1716" t="str">
        <f t="shared" si="313"/>
        <v>Matched Order Reference</v>
      </c>
      <c r="S1716">
        <f t="shared" si="314"/>
        <v>1</v>
      </c>
      <c r="V1716" cm="1">
        <f t="array" ref="V1716">IF(E1716&lt;&gt;"CAPTURE",0,SUMPRODUCT((MDR_Rates!$A$2:$A$10=F1716)*(G1716&gt;MDR_Rates!$B$2:$B$10)*((MDR_Rates!$C$2:$C$10="")+(G1716&lt;=MDR_Rates!$C$2:$C$10))*MDR_Rates!$D$2:$D$10))</f>
        <v>1.9</v>
      </c>
      <c r="W1716">
        <f t="shared" si="315"/>
        <v>11.38</v>
      </c>
      <c r="X1716">
        <f t="shared" si="316"/>
        <v>2.0499999999999998</v>
      </c>
      <c r="Y1716">
        <f t="shared" si="317"/>
        <v>0</v>
      </c>
      <c r="Z1716">
        <f t="shared" si="318"/>
        <v>0</v>
      </c>
      <c r="AG1716" t="str">
        <f t="shared" si="319"/>
        <v/>
      </c>
      <c r="AI1716" t="str">
        <f t="shared" si="320"/>
        <v/>
      </c>
      <c r="AJ1716" t="str">
        <f t="shared" si="321"/>
        <v/>
      </c>
      <c r="AK1716" t="str">
        <f t="shared" si="322"/>
        <v>ORD26001201</v>
      </c>
      <c r="AL1716">
        <f>IF(E1716&lt;&gt;"CAPTURE","",COUNTIF(Orders!$H:$H,AK1716))</f>
        <v>1</v>
      </c>
      <c r="AP1716" t="str">
        <f t="shared" si="323"/>
        <v>Matched to Order</v>
      </c>
      <c r="AQ1716">
        <f>IF(COUNTIF($A$2:A1716,A1716)=1,1,0)</f>
        <v>1</v>
      </c>
    </row>
    <row r="1717" spans="1:43" x14ac:dyDescent="0.3">
      <c r="A1717" t="s">
        <v>13833</v>
      </c>
      <c r="C1717" t="s">
        <v>2486</v>
      </c>
      <c r="D1717" s="1">
        <v>46275</v>
      </c>
      <c r="E1717" t="s">
        <v>11819</v>
      </c>
      <c r="F1717" t="s">
        <v>9</v>
      </c>
      <c r="G1717">
        <v>1799</v>
      </c>
      <c r="H1717">
        <v>0</v>
      </c>
      <c r="I1717">
        <v>0</v>
      </c>
      <c r="J1717">
        <v>1799</v>
      </c>
      <c r="K1717" s="1">
        <v>46277</v>
      </c>
      <c r="L1717" t="s">
        <v>13775</v>
      </c>
      <c r="M1717">
        <f t="shared" si="312"/>
        <v>1</v>
      </c>
      <c r="N1717">
        <f>COUNTIF(Orders!$A:$A,C1717)</f>
        <v>1</v>
      </c>
      <c r="P1717">
        <f>COUNTIF(Orders!$H:$H,UPPER(SUBSTITUTE(TRIM(C1717),"-","")))</f>
        <v>1</v>
      </c>
      <c r="R1717" t="str">
        <f t="shared" si="313"/>
        <v>Matched Order Reference</v>
      </c>
      <c r="S1717">
        <f t="shared" si="314"/>
        <v>1</v>
      </c>
      <c r="V1717" cm="1">
        <f t="array" ref="V1717">IF(E1717&lt;&gt;"CAPTURE",0,SUMPRODUCT((MDR_Rates!$A$2:$A$10=F1717)*(G1717&gt;MDR_Rates!$B$2:$B$10)*((MDR_Rates!$C$2:$C$10="")+(G1717&lt;=MDR_Rates!$C$2:$C$10))*MDR_Rates!$D$2:$D$10))</f>
        <v>0</v>
      </c>
      <c r="W1717">
        <f t="shared" si="315"/>
        <v>0</v>
      </c>
      <c r="X1717">
        <f t="shared" si="316"/>
        <v>0</v>
      </c>
      <c r="Y1717">
        <f t="shared" si="317"/>
        <v>0</v>
      </c>
      <c r="Z1717">
        <f t="shared" si="318"/>
        <v>0</v>
      </c>
      <c r="AG1717" t="str">
        <f t="shared" si="319"/>
        <v/>
      </c>
      <c r="AI1717" t="str">
        <f t="shared" si="320"/>
        <v/>
      </c>
      <c r="AJ1717" t="str">
        <f t="shared" si="321"/>
        <v/>
      </c>
      <c r="AK1717" t="str">
        <f t="shared" si="322"/>
        <v>ORD26001236</v>
      </c>
      <c r="AL1717">
        <f>IF(E1717&lt;&gt;"CAPTURE","",COUNTIF(Orders!$H:$H,AK1717))</f>
        <v>1</v>
      </c>
      <c r="AP1717" t="str">
        <f t="shared" si="323"/>
        <v>Matched to Order</v>
      </c>
      <c r="AQ1717">
        <f>IF(COUNTIF($A$2:A1717,A1717)=1,1,0)</f>
        <v>1</v>
      </c>
    </row>
    <row r="1718" spans="1:43" x14ac:dyDescent="0.3">
      <c r="A1718" t="s">
        <v>13834</v>
      </c>
      <c r="C1718" t="s">
        <v>2488</v>
      </c>
      <c r="D1718" s="1">
        <v>46275</v>
      </c>
      <c r="E1718" t="s">
        <v>11819</v>
      </c>
      <c r="F1718" t="s">
        <v>17</v>
      </c>
      <c r="G1718">
        <v>5298</v>
      </c>
      <c r="H1718">
        <v>84.77</v>
      </c>
      <c r="I1718">
        <v>15.26</v>
      </c>
      <c r="J1718">
        <v>5197.97</v>
      </c>
      <c r="K1718" s="1">
        <v>46277</v>
      </c>
      <c r="L1718" t="s">
        <v>13775</v>
      </c>
      <c r="M1718">
        <f t="shared" si="312"/>
        <v>1</v>
      </c>
      <c r="N1718">
        <f>COUNTIF(Orders!$A:$A,C1718)</f>
        <v>1</v>
      </c>
      <c r="P1718">
        <f>COUNTIF(Orders!$H:$H,UPPER(SUBSTITUTE(TRIM(C1718),"-","")))</f>
        <v>1</v>
      </c>
      <c r="R1718" t="str">
        <f t="shared" si="313"/>
        <v>Matched Order Reference</v>
      </c>
      <c r="S1718">
        <f t="shared" si="314"/>
        <v>1</v>
      </c>
      <c r="V1718" cm="1">
        <f t="array" ref="V1718">IF(E1718&lt;&gt;"CAPTURE",0,SUMPRODUCT((MDR_Rates!$A$2:$A$10=F1718)*(G1718&gt;MDR_Rates!$B$2:$B$10)*((MDR_Rates!$C$2:$C$10="")+(G1718&lt;=MDR_Rates!$C$2:$C$10))*MDR_Rates!$D$2:$D$10))</f>
        <v>1.6</v>
      </c>
      <c r="W1718">
        <f t="shared" si="315"/>
        <v>84.77</v>
      </c>
      <c r="X1718">
        <f t="shared" si="316"/>
        <v>15.26</v>
      </c>
      <c r="Y1718">
        <f t="shared" si="317"/>
        <v>0</v>
      </c>
      <c r="Z1718">
        <f t="shared" si="318"/>
        <v>0</v>
      </c>
      <c r="AG1718" t="str">
        <f t="shared" si="319"/>
        <v/>
      </c>
      <c r="AI1718" t="str">
        <f t="shared" si="320"/>
        <v/>
      </c>
      <c r="AJ1718" t="str">
        <f t="shared" si="321"/>
        <v/>
      </c>
      <c r="AK1718" t="str">
        <f t="shared" si="322"/>
        <v>ORD26001237</v>
      </c>
      <c r="AL1718">
        <f>IF(E1718&lt;&gt;"CAPTURE","",COUNTIF(Orders!$H:$H,AK1718))</f>
        <v>1</v>
      </c>
      <c r="AP1718" t="str">
        <f t="shared" si="323"/>
        <v>Matched to Order</v>
      </c>
      <c r="AQ1718">
        <f>IF(COUNTIF($A$2:A1718,A1718)=1,1,0)</f>
        <v>1</v>
      </c>
    </row>
    <row r="1719" spans="1:43" x14ac:dyDescent="0.3">
      <c r="A1719" t="s">
        <v>13835</v>
      </c>
      <c r="C1719" t="s">
        <v>2542</v>
      </c>
      <c r="D1719" s="1">
        <v>46275</v>
      </c>
      <c r="E1719" t="s">
        <v>11819</v>
      </c>
      <c r="F1719" t="s">
        <v>33</v>
      </c>
      <c r="G1719">
        <v>3098</v>
      </c>
      <c r="H1719">
        <v>37.18</v>
      </c>
      <c r="I1719">
        <v>6.69</v>
      </c>
      <c r="J1719">
        <v>3054.13</v>
      </c>
      <c r="K1719" s="1">
        <v>46277</v>
      </c>
      <c r="L1719" t="s">
        <v>13775</v>
      </c>
      <c r="M1719">
        <f t="shared" si="312"/>
        <v>1</v>
      </c>
      <c r="N1719">
        <f>COUNTIF(Orders!$A:$A,C1719)</f>
        <v>1</v>
      </c>
      <c r="P1719">
        <f>COUNTIF(Orders!$H:$H,UPPER(SUBSTITUTE(TRIM(C1719),"-","")))</f>
        <v>1</v>
      </c>
      <c r="R1719" t="str">
        <f t="shared" si="313"/>
        <v>Matched Order Reference</v>
      </c>
      <c r="S1719">
        <f t="shared" si="314"/>
        <v>1</v>
      </c>
      <c r="V1719" cm="1">
        <f t="array" ref="V1719">IF(E1719&lt;&gt;"CAPTURE",0,SUMPRODUCT((MDR_Rates!$A$2:$A$10=F1719)*(G1719&gt;MDR_Rates!$B$2:$B$10)*((MDR_Rates!$C$2:$C$10="")+(G1719&lt;=MDR_Rates!$C$2:$C$10))*MDR_Rates!$D$2:$D$10))</f>
        <v>1.2</v>
      </c>
      <c r="W1719">
        <f t="shared" si="315"/>
        <v>37.18</v>
      </c>
      <c r="X1719">
        <f t="shared" si="316"/>
        <v>6.69</v>
      </c>
      <c r="Y1719">
        <f t="shared" si="317"/>
        <v>0</v>
      </c>
      <c r="Z1719">
        <f t="shared" si="318"/>
        <v>0</v>
      </c>
      <c r="AG1719" t="str">
        <f t="shared" si="319"/>
        <v/>
      </c>
      <c r="AI1719" t="str">
        <f t="shared" si="320"/>
        <v/>
      </c>
      <c r="AJ1719" t="str">
        <f t="shared" si="321"/>
        <v/>
      </c>
      <c r="AK1719" t="str">
        <f t="shared" si="322"/>
        <v>ORD26001264</v>
      </c>
      <c r="AL1719">
        <f>IF(E1719&lt;&gt;"CAPTURE","",COUNTIF(Orders!$H:$H,AK1719))</f>
        <v>1</v>
      </c>
      <c r="AP1719" t="str">
        <f t="shared" si="323"/>
        <v>Matched to Order</v>
      </c>
      <c r="AQ1719">
        <f>IF(COUNTIF($A$2:A1719,A1719)=1,1,0)</f>
        <v>1</v>
      </c>
    </row>
    <row r="1720" spans="1:43" x14ac:dyDescent="0.3">
      <c r="A1720" t="s">
        <v>13836</v>
      </c>
      <c r="C1720" t="s">
        <v>2606</v>
      </c>
      <c r="D1720" s="1">
        <v>46275</v>
      </c>
      <c r="E1720" t="s">
        <v>11819</v>
      </c>
      <c r="F1720" t="s">
        <v>17</v>
      </c>
      <c r="G1720">
        <v>3098</v>
      </c>
      <c r="H1720">
        <v>49.57</v>
      </c>
      <c r="I1720">
        <v>8.92</v>
      </c>
      <c r="J1720">
        <v>3039.51</v>
      </c>
      <c r="K1720" s="1">
        <v>46277</v>
      </c>
      <c r="L1720" t="s">
        <v>13775</v>
      </c>
      <c r="M1720">
        <f t="shared" si="312"/>
        <v>1</v>
      </c>
      <c r="N1720">
        <f>COUNTIF(Orders!$A:$A,C1720)</f>
        <v>1</v>
      </c>
      <c r="P1720">
        <f>COUNTIF(Orders!$H:$H,UPPER(SUBSTITUTE(TRIM(C1720),"-","")))</f>
        <v>1</v>
      </c>
      <c r="R1720" t="str">
        <f t="shared" si="313"/>
        <v>Matched Order Reference</v>
      </c>
      <c r="S1720">
        <f t="shared" si="314"/>
        <v>1</v>
      </c>
      <c r="V1720" cm="1">
        <f t="array" ref="V1720">IF(E1720&lt;&gt;"CAPTURE",0,SUMPRODUCT((MDR_Rates!$A$2:$A$10=F1720)*(G1720&gt;MDR_Rates!$B$2:$B$10)*((MDR_Rates!$C$2:$C$10="")+(G1720&lt;=MDR_Rates!$C$2:$C$10))*MDR_Rates!$D$2:$D$10))</f>
        <v>1.6</v>
      </c>
      <c r="W1720">
        <f t="shared" si="315"/>
        <v>49.57</v>
      </c>
      <c r="X1720">
        <f t="shared" si="316"/>
        <v>8.92</v>
      </c>
      <c r="Y1720">
        <f t="shared" si="317"/>
        <v>0</v>
      </c>
      <c r="Z1720">
        <f t="shared" si="318"/>
        <v>0</v>
      </c>
      <c r="AG1720" t="str">
        <f t="shared" si="319"/>
        <v/>
      </c>
      <c r="AI1720" t="str">
        <f t="shared" si="320"/>
        <v/>
      </c>
      <c r="AJ1720" t="str">
        <f t="shared" si="321"/>
        <v/>
      </c>
      <c r="AK1720" t="str">
        <f t="shared" si="322"/>
        <v>ORD26001296</v>
      </c>
      <c r="AL1720">
        <f>IF(E1720&lt;&gt;"CAPTURE","",COUNTIF(Orders!$H:$H,AK1720))</f>
        <v>1</v>
      </c>
      <c r="AP1720" t="str">
        <f t="shared" si="323"/>
        <v>Matched to Order</v>
      </c>
      <c r="AQ1720">
        <f>IF(COUNTIF($A$2:A1720,A1720)=1,1,0)</f>
        <v>1</v>
      </c>
    </row>
    <row r="1721" spans="1:43" x14ac:dyDescent="0.3">
      <c r="A1721" t="s">
        <v>13837</v>
      </c>
      <c r="C1721" t="s">
        <v>13838</v>
      </c>
      <c r="D1721" s="1">
        <v>46275</v>
      </c>
      <c r="E1721" t="s">
        <v>11819</v>
      </c>
      <c r="F1721" t="s">
        <v>17</v>
      </c>
      <c r="G1721">
        <v>2499</v>
      </c>
      <c r="H1721">
        <v>39.979999999999997</v>
      </c>
      <c r="I1721">
        <v>7.2</v>
      </c>
      <c r="J1721">
        <v>2451.8200000000002</v>
      </c>
      <c r="K1721" s="1">
        <v>46277</v>
      </c>
      <c r="L1721" t="s">
        <v>13775</v>
      </c>
      <c r="M1721">
        <f t="shared" si="312"/>
        <v>1</v>
      </c>
      <c r="N1721">
        <f>COUNTIF(Orders!$A:$A,C1721)</f>
        <v>0</v>
      </c>
      <c r="P1721">
        <f>COUNTIF(Orders!$H:$H,UPPER(SUBSTITUTE(TRIM(C1721),"-","")))</f>
        <v>1</v>
      </c>
      <c r="R1721" t="str">
        <f t="shared" si="313"/>
        <v>Matched Order Reference</v>
      </c>
      <c r="S1721">
        <f t="shared" si="314"/>
        <v>1</v>
      </c>
      <c r="V1721" cm="1">
        <f t="array" ref="V1721">IF(E1721&lt;&gt;"CAPTURE",0,SUMPRODUCT((MDR_Rates!$A$2:$A$10=F1721)*(G1721&gt;MDR_Rates!$B$2:$B$10)*((MDR_Rates!$C$2:$C$10="")+(G1721&lt;=MDR_Rates!$C$2:$C$10))*MDR_Rates!$D$2:$D$10))</f>
        <v>1.6</v>
      </c>
      <c r="W1721">
        <f t="shared" si="315"/>
        <v>39.979999999999997</v>
      </c>
      <c r="X1721">
        <f t="shared" si="316"/>
        <v>7.2</v>
      </c>
      <c r="Y1721">
        <f t="shared" si="317"/>
        <v>0</v>
      </c>
      <c r="Z1721">
        <f t="shared" si="318"/>
        <v>0</v>
      </c>
      <c r="AG1721" t="str">
        <f t="shared" si="319"/>
        <v/>
      </c>
      <c r="AI1721" t="str">
        <f t="shared" si="320"/>
        <v/>
      </c>
      <c r="AJ1721" t="str">
        <f t="shared" si="321"/>
        <v/>
      </c>
      <c r="AK1721" t="str">
        <f t="shared" si="322"/>
        <v>ORD26001335</v>
      </c>
      <c r="AL1721">
        <f>IF(E1721&lt;&gt;"CAPTURE","",COUNTIF(Orders!$H:$H,AK1721))</f>
        <v>1</v>
      </c>
      <c r="AP1721" t="str">
        <f t="shared" si="323"/>
        <v>Matched to Order</v>
      </c>
      <c r="AQ1721">
        <f>IF(COUNTIF($A$2:A1721,A1721)=1,1,0)</f>
        <v>1</v>
      </c>
    </row>
    <row r="1722" spans="1:43" x14ac:dyDescent="0.3">
      <c r="A1722" t="s">
        <v>13839</v>
      </c>
      <c r="C1722" t="s">
        <v>2768</v>
      </c>
      <c r="D1722" s="1">
        <v>46275</v>
      </c>
      <c r="E1722" t="s">
        <v>11819</v>
      </c>
      <c r="F1722" t="s">
        <v>9</v>
      </c>
      <c r="G1722">
        <v>2999</v>
      </c>
      <c r="H1722">
        <v>9</v>
      </c>
      <c r="I1722">
        <v>1.62</v>
      </c>
      <c r="J1722">
        <v>2988.38</v>
      </c>
      <c r="K1722" s="1">
        <v>46277</v>
      </c>
      <c r="L1722" t="s">
        <v>13775</v>
      </c>
      <c r="M1722">
        <f t="shared" si="312"/>
        <v>1</v>
      </c>
      <c r="N1722">
        <f>COUNTIF(Orders!$A:$A,C1722)</f>
        <v>1</v>
      </c>
      <c r="P1722">
        <f>COUNTIF(Orders!$H:$H,UPPER(SUBSTITUTE(TRIM(C1722),"-","")))</f>
        <v>1</v>
      </c>
      <c r="R1722" t="str">
        <f t="shared" si="313"/>
        <v>Matched Order Reference</v>
      </c>
      <c r="S1722">
        <f t="shared" si="314"/>
        <v>1</v>
      </c>
      <c r="V1722" cm="1">
        <f t="array" ref="V1722">IF(E1722&lt;&gt;"CAPTURE",0,SUMPRODUCT((MDR_Rates!$A$2:$A$10=F1722)*(G1722&gt;MDR_Rates!$B$2:$B$10)*((MDR_Rates!$C$2:$C$10="")+(G1722&lt;=MDR_Rates!$C$2:$C$10))*MDR_Rates!$D$2:$D$10))</f>
        <v>0.3</v>
      </c>
      <c r="W1722">
        <f t="shared" si="315"/>
        <v>9</v>
      </c>
      <c r="X1722">
        <f t="shared" si="316"/>
        <v>1.62</v>
      </c>
      <c r="Y1722">
        <f t="shared" si="317"/>
        <v>0</v>
      </c>
      <c r="Z1722">
        <f t="shared" si="318"/>
        <v>0</v>
      </c>
      <c r="AG1722" t="str">
        <f t="shared" si="319"/>
        <v/>
      </c>
      <c r="AI1722" t="str">
        <f t="shared" si="320"/>
        <v/>
      </c>
      <c r="AJ1722" t="str">
        <f t="shared" si="321"/>
        <v/>
      </c>
      <c r="AK1722" t="str">
        <f t="shared" si="322"/>
        <v>ORD26001377</v>
      </c>
      <c r="AL1722">
        <f>IF(E1722&lt;&gt;"CAPTURE","",COUNTIF(Orders!$H:$H,AK1722))</f>
        <v>1</v>
      </c>
      <c r="AP1722" t="str">
        <f t="shared" si="323"/>
        <v>Matched to Order</v>
      </c>
      <c r="AQ1722">
        <f>IF(COUNTIF($A$2:A1722,A1722)=1,1,0)</f>
        <v>1</v>
      </c>
    </row>
    <row r="1723" spans="1:43" x14ac:dyDescent="0.3">
      <c r="A1723" t="s">
        <v>13840</v>
      </c>
      <c r="C1723" t="s">
        <v>2987</v>
      </c>
      <c r="D1723" s="1">
        <v>46275</v>
      </c>
      <c r="E1723" t="s">
        <v>11819</v>
      </c>
      <c r="F1723" t="s">
        <v>17</v>
      </c>
      <c r="G1723">
        <v>299</v>
      </c>
      <c r="H1723">
        <v>5.38</v>
      </c>
      <c r="I1723">
        <v>0.97</v>
      </c>
      <c r="J1723">
        <v>292.64999999999998</v>
      </c>
      <c r="K1723" s="1">
        <v>46277</v>
      </c>
      <c r="L1723" t="s">
        <v>13775</v>
      </c>
      <c r="M1723">
        <f t="shared" si="312"/>
        <v>1</v>
      </c>
      <c r="N1723">
        <f>COUNTIF(Orders!$A:$A,C1723)</f>
        <v>1</v>
      </c>
      <c r="P1723">
        <f>COUNTIF(Orders!$H:$H,UPPER(SUBSTITUTE(TRIM(C1723),"-","")))</f>
        <v>1</v>
      </c>
      <c r="R1723" t="str">
        <f t="shared" si="313"/>
        <v>Matched Order Reference</v>
      </c>
      <c r="S1723">
        <f t="shared" si="314"/>
        <v>1</v>
      </c>
      <c r="V1723" cm="1">
        <f t="array" ref="V1723">IF(E1723&lt;&gt;"CAPTURE",0,SUMPRODUCT((MDR_Rates!$A$2:$A$10=F1723)*(G1723&gt;MDR_Rates!$B$2:$B$10)*((MDR_Rates!$C$2:$C$10="")+(G1723&lt;=MDR_Rates!$C$2:$C$10))*MDR_Rates!$D$2:$D$10))</f>
        <v>1.8</v>
      </c>
      <c r="W1723">
        <f t="shared" si="315"/>
        <v>5.38</v>
      </c>
      <c r="X1723">
        <f t="shared" si="316"/>
        <v>0.97</v>
      </c>
      <c r="Y1723">
        <f t="shared" si="317"/>
        <v>0</v>
      </c>
      <c r="Z1723">
        <f t="shared" si="318"/>
        <v>0</v>
      </c>
      <c r="AG1723" t="str">
        <f t="shared" si="319"/>
        <v/>
      </c>
      <c r="AI1723" t="str">
        <f t="shared" si="320"/>
        <v/>
      </c>
      <c r="AJ1723" t="str">
        <f t="shared" si="321"/>
        <v/>
      </c>
      <c r="AK1723" t="str">
        <f t="shared" si="322"/>
        <v>ORD26001488</v>
      </c>
      <c r="AL1723">
        <f>IF(E1723&lt;&gt;"CAPTURE","",COUNTIF(Orders!$H:$H,AK1723))</f>
        <v>1</v>
      </c>
      <c r="AP1723" t="str">
        <f t="shared" si="323"/>
        <v>Matched to Order</v>
      </c>
      <c r="AQ1723">
        <f>IF(COUNTIF($A$2:A1723,A1723)=1,1,0)</f>
        <v>1</v>
      </c>
    </row>
    <row r="1724" spans="1:43" x14ac:dyDescent="0.3">
      <c r="A1724" t="s">
        <v>13841</v>
      </c>
      <c r="C1724" t="s">
        <v>3033</v>
      </c>
      <c r="D1724" s="1">
        <v>46275</v>
      </c>
      <c r="E1724" t="s">
        <v>11819</v>
      </c>
      <c r="F1724" t="s">
        <v>9</v>
      </c>
      <c r="G1724">
        <v>3298</v>
      </c>
      <c r="H1724">
        <v>9.89</v>
      </c>
      <c r="I1724">
        <v>1.78</v>
      </c>
      <c r="J1724">
        <v>3286.33</v>
      </c>
      <c r="K1724" s="1">
        <v>46277</v>
      </c>
      <c r="L1724" t="s">
        <v>13775</v>
      </c>
      <c r="M1724">
        <f t="shared" si="312"/>
        <v>1</v>
      </c>
      <c r="N1724">
        <f>COUNTIF(Orders!$A:$A,C1724)</f>
        <v>1</v>
      </c>
      <c r="P1724">
        <f>COUNTIF(Orders!$H:$H,UPPER(SUBSTITUTE(TRIM(C1724),"-","")))</f>
        <v>1</v>
      </c>
      <c r="R1724" t="str">
        <f t="shared" si="313"/>
        <v>Matched Order Reference</v>
      </c>
      <c r="S1724">
        <f t="shared" si="314"/>
        <v>1</v>
      </c>
      <c r="V1724" cm="1">
        <f t="array" ref="V1724">IF(E1724&lt;&gt;"CAPTURE",0,SUMPRODUCT((MDR_Rates!$A$2:$A$10=F1724)*(G1724&gt;MDR_Rates!$B$2:$B$10)*((MDR_Rates!$C$2:$C$10="")+(G1724&lt;=MDR_Rates!$C$2:$C$10))*MDR_Rates!$D$2:$D$10))</f>
        <v>0.3</v>
      </c>
      <c r="W1724">
        <f t="shared" si="315"/>
        <v>9.89</v>
      </c>
      <c r="X1724">
        <f t="shared" si="316"/>
        <v>1.78</v>
      </c>
      <c r="Y1724">
        <f t="shared" si="317"/>
        <v>0</v>
      </c>
      <c r="Z1724">
        <f t="shared" si="318"/>
        <v>0</v>
      </c>
      <c r="AG1724" t="str">
        <f t="shared" si="319"/>
        <v/>
      </c>
      <c r="AI1724" t="str">
        <f t="shared" si="320"/>
        <v/>
      </c>
      <c r="AJ1724" t="str">
        <f t="shared" si="321"/>
        <v/>
      </c>
      <c r="AK1724" t="str">
        <f t="shared" si="322"/>
        <v>ORD26001511</v>
      </c>
      <c r="AL1724">
        <f>IF(E1724&lt;&gt;"CAPTURE","",COUNTIF(Orders!$H:$H,AK1724))</f>
        <v>1</v>
      </c>
      <c r="AP1724" t="str">
        <f t="shared" si="323"/>
        <v>Matched to Order</v>
      </c>
      <c r="AQ1724">
        <f>IF(COUNTIF($A$2:A1724,A1724)=1,1,0)</f>
        <v>1</v>
      </c>
    </row>
    <row r="1725" spans="1:43" x14ac:dyDescent="0.3">
      <c r="A1725" t="s">
        <v>13842</v>
      </c>
      <c r="C1725" t="s">
        <v>3053</v>
      </c>
      <c r="D1725" s="1">
        <v>46275</v>
      </c>
      <c r="E1725" t="s">
        <v>11819</v>
      </c>
      <c r="F1725" t="s">
        <v>44</v>
      </c>
      <c r="G1725">
        <v>2499</v>
      </c>
      <c r="H1725">
        <v>59.98</v>
      </c>
      <c r="I1725">
        <v>10.8</v>
      </c>
      <c r="J1725">
        <v>2428.2199999999998</v>
      </c>
      <c r="K1725" s="1">
        <v>46277</v>
      </c>
      <c r="L1725" t="s">
        <v>13775</v>
      </c>
      <c r="M1725">
        <f t="shared" si="312"/>
        <v>1</v>
      </c>
      <c r="N1725">
        <f>COUNTIF(Orders!$A:$A,C1725)</f>
        <v>1</v>
      </c>
      <c r="P1725">
        <f>COUNTIF(Orders!$H:$H,UPPER(SUBSTITUTE(TRIM(C1725),"-","")))</f>
        <v>1</v>
      </c>
      <c r="R1725" t="str">
        <f t="shared" si="313"/>
        <v>Matched Order Reference</v>
      </c>
      <c r="S1725">
        <f t="shared" si="314"/>
        <v>1</v>
      </c>
      <c r="V1725" cm="1">
        <f t="array" ref="V1725">IF(E1725&lt;&gt;"CAPTURE",0,SUMPRODUCT((MDR_Rates!$A$2:$A$10=F1725)*(G1725&gt;MDR_Rates!$B$2:$B$10)*((MDR_Rates!$C$2:$C$10="")+(G1725&lt;=MDR_Rates!$C$2:$C$10))*MDR_Rates!$D$2:$D$10))</f>
        <v>1.7</v>
      </c>
      <c r="W1725">
        <f t="shared" si="315"/>
        <v>42.48</v>
      </c>
      <c r="X1725">
        <f t="shared" si="316"/>
        <v>7.65</v>
      </c>
      <c r="Y1725">
        <f t="shared" si="317"/>
        <v>17.5</v>
      </c>
      <c r="Z1725">
        <f t="shared" si="318"/>
        <v>3.15</v>
      </c>
      <c r="AG1725" t="str">
        <f t="shared" si="319"/>
        <v/>
      </c>
      <c r="AI1725" t="str">
        <f t="shared" si="320"/>
        <v/>
      </c>
      <c r="AJ1725" t="str">
        <f t="shared" si="321"/>
        <v/>
      </c>
      <c r="AK1725" t="str">
        <f t="shared" si="322"/>
        <v>ORD26001521</v>
      </c>
      <c r="AL1725">
        <f>IF(E1725&lt;&gt;"CAPTURE","",COUNTIF(Orders!$H:$H,AK1725))</f>
        <v>1</v>
      </c>
      <c r="AP1725" t="str">
        <f t="shared" si="323"/>
        <v>Matched to Order</v>
      </c>
      <c r="AQ1725">
        <f>IF(COUNTIF($A$2:A1725,A1725)=1,1,0)</f>
        <v>1</v>
      </c>
    </row>
    <row r="1726" spans="1:43" x14ac:dyDescent="0.3">
      <c r="A1726" t="s">
        <v>13843</v>
      </c>
      <c r="C1726" t="s">
        <v>3160</v>
      </c>
      <c r="D1726" s="1">
        <v>46275</v>
      </c>
      <c r="E1726" t="s">
        <v>11819</v>
      </c>
      <c r="F1726" t="s">
        <v>17</v>
      </c>
      <c r="G1726">
        <v>2499</v>
      </c>
      <c r="H1726">
        <v>39.979999999999997</v>
      </c>
      <c r="I1726">
        <v>7.2</v>
      </c>
      <c r="J1726">
        <v>2451.8200000000002</v>
      </c>
      <c r="K1726" s="1">
        <v>46277</v>
      </c>
      <c r="L1726" t="s">
        <v>13775</v>
      </c>
      <c r="M1726">
        <f t="shared" si="312"/>
        <v>1</v>
      </c>
      <c r="N1726">
        <f>COUNTIF(Orders!$A:$A,C1726)</f>
        <v>1</v>
      </c>
      <c r="P1726">
        <f>COUNTIF(Orders!$H:$H,UPPER(SUBSTITUTE(TRIM(C1726),"-","")))</f>
        <v>1</v>
      </c>
      <c r="R1726" t="str">
        <f t="shared" si="313"/>
        <v>Matched Order Reference</v>
      </c>
      <c r="S1726">
        <f t="shared" si="314"/>
        <v>1</v>
      </c>
      <c r="V1726" cm="1">
        <f t="array" ref="V1726">IF(E1726&lt;&gt;"CAPTURE",0,SUMPRODUCT((MDR_Rates!$A$2:$A$10=F1726)*(G1726&gt;MDR_Rates!$B$2:$B$10)*((MDR_Rates!$C$2:$C$10="")+(G1726&lt;=MDR_Rates!$C$2:$C$10))*MDR_Rates!$D$2:$D$10))</f>
        <v>1.6</v>
      </c>
      <c r="W1726">
        <f t="shared" si="315"/>
        <v>39.979999999999997</v>
      </c>
      <c r="X1726">
        <f t="shared" si="316"/>
        <v>7.2</v>
      </c>
      <c r="Y1726">
        <f t="shared" si="317"/>
        <v>0</v>
      </c>
      <c r="Z1726">
        <f t="shared" si="318"/>
        <v>0</v>
      </c>
      <c r="AG1726" t="str">
        <f t="shared" si="319"/>
        <v/>
      </c>
      <c r="AI1726" t="str">
        <f t="shared" si="320"/>
        <v/>
      </c>
      <c r="AJ1726" t="str">
        <f t="shared" si="321"/>
        <v/>
      </c>
      <c r="AK1726" t="str">
        <f t="shared" si="322"/>
        <v>ORD26001576</v>
      </c>
      <c r="AL1726">
        <f>IF(E1726&lt;&gt;"CAPTURE","",COUNTIF(Orders!$H:$H,AK1726))</f>
        <v>1</v>
      </c>
      <c r="AP1726" t="str">
        <f t="shared" si="323"/>
        <v>Matched to Order</v>
      </c>
      <c r="AQ1726">
        <f>IF(COUNTIF($A$2:A1726,A1726)=1,1,0)</f>
        <v>1</v>
      </c>
    </row>
    <row r="1727" spans="1:43" x14ac:dyDescent="0.3">
      <c r="A1727" t="s">
        <v>13844</v>
      </c>
      <c r="C1727" t="s">
        <v>3367</v>
      </c>
      <c r="D1727" s="1">
        <v>46275</v>
      </c>
      <c r="E1727" t="s">
        <v>11819</v>
      </c>
      <c r="F1727" t="s">
        <v>9</v>
      </c>
      <c r="G1727">
        <v>1299</v>
      </c>
      <c r="H1727">
        <v>0</v>
      </c>
      <c r="I1727">
        <v>0</v>
      </c>
      <c r="J1727">
        <v>1299</v>
      </c>
      <c r="K1727" s="1">
        <v>46277</v>
      </c>
      <c r="L1727" t="s">
        <v>13775</v>
      </c>
      <c r="M1727">
        <f t="shared" si="312"/>
        <v>1</v>
      </c>
      <c r="N1727">
        <f>COUNTIF(Orders!$A:$A,C1727)</f>
        <v>1</v>
      </c>
      <c r="P1727">
        <f>COUNTIF(Orders!$H:$H,UPPER(SUBSTITUTE(TRIM(C1727),"-","")))</f>
        <v>1</v>
      </c>
      <c r="R1727" t="str">
        <f t="shared" si="313"/>
        <v>Matched Order Reference</v>
      </c>
      <c r="S1727">
        <f t="shared" si="314"/>
        <v>1</v>
      </c>
      <c r="V1727" cm="1">
        <f t="array" ref="V1727">IF(E1727&lt;&gt;"CAPTURE",0,SUMPRODUCT((MDR_Rates!$A$2:$A$10=F1727)*(G1727&gt;MDR_Rates!$B$2:$B$10)*((MDR_Rates!$C$2:$C$10="")+(G1727&lt;=MDR_Rates!$C$2:$C$10))*MDR_Rates!$D$2:$D$10))</f>
        <v>0</v>
      </c>
      <c r="W1727">
        <f t="shared" si="315"/>
        <v>0</v>
      </c>
      <c r="X1727">
        <f t="shared" si="316"/>
        <v>0</v>
      </c>
      <c r="Y1727">
        <f t="shared" si="317"/>
        <v>0</v>
      </c>
      <c r="Z1727">
        <f t="shared" si="318"/>
        <v>0</v>
      </c>
      <c r="AG1727" t="str">
        <f t="shared" si="319"/>
        <v/>
      </c>
      <c r="AI1727" t="str">
        <f t="shared" si="320"/>
        <v/>
      </c>
      <c r="AJ1727" t="str">
        <f t="shared" si="321"/>
        <v/>
      </c>
      <c r="AK1727" t="str">
        <f t="shared" si="322"/>
        <v>ORD26001681</v>
      </c>
      <c r="AL1727">
        <f>IF(E1727&lt;&gt;"CAPTURE","",COUNTIF(Orders!$H:$H,AK1727))</f>
        <v>1</v>
      </c>
      <c r="AP1727" t="str">
        <f t="shared" si="323"/>
        <v>Matched to Order</v>
      </c>
      <c r="AQ1727">
        <f>IF(COUNTIF($A$2:A1727,A1727)=1,1,0)</f>
        <v>1</v>
      </c>
    </row>
    <row r="1728" spans="1:43" x14ac:dyDescent="0.3">
      <c r="A1728" t="s">
        <v>13845</v>
      </c>
      <c r="C1728" t="s">
        <v>3391</v>
      </c>
      <c r="D1728" s="1">
        <v>46275</v>
      </c>
      <c r="E1728" t="s">
        <v>11819</v>
      </c>
      <c r="F1728" t="s">
        <v>44</v>
      </c>
      <c r="G1728">
        <v>3997</v>
      </c>
      <c r="H1728">
        <v>67.95</v>
      </c>
      <c r="I1728">
        <v>12.23</v>
      </c>
      <c r="J1728">
        <v>3916.82</v>
      </c>
      <c r="K1728" s="1">
        <v>46277</v>
      </c>
      <c r="L1728" t="s">
        <v>13775</v>
      </c>
      <c r="M1728">
        <f t="shared" si="312"/>
        <v>1</v>
      </c>
      <c r="N1728">
        <f>COUNTIF(Orders!$A:$A,C1728)</f>
        <v>1</v>
      </c>
      <c r="P1728">
        <f>COUNTIF(Orders!$H:$H,UPPER(SUBSTITUTE(TRIM(C1728),"-","")))</f>
        <v>1</v>
      </c>
      <c r="R1728" t="str">
        <f t="shared" si="313"/>
        <v>Matched Order Reference</v>
      </c>
      <c r="S1728">
        <f t="shared" si="314"/>
        <v>1</v>
      </c>
      <c r="V1728" cm="1">
        <f t="array" ref="V1728">IF(E1728&lt;&gt;"CAPTURE",0,SUMPRODUCT((MDR_Rates!$A$2:$A$10=F1728)*(G1728&gt;MDR_Rates!$B$2:$B$10)*((MDR_Rates!$C$2:$C$10="")+(G1728&lt;=MDR_Rates!$C$2:$C$10))*MDR_Rates!$D$2:$D$10))</f>
        <v>1.7</v>
      </c>
      <c r="W1728">
        <f t="shared" si="315"/>
        <v>67.95</v>
      </c>
      <c r="X1728">
        <f t="shared" si="316"/>
        <v>12.23</v>
      </c>
      <c r="Y1728">
        <f t="shared" si="317"/>
        <v>0</v>
      </c>
      <c r="Z1728">
        <f t="shared" si="318"/>
        <v>0</v>
      </c>
      <c r="AG1728" t="str">
        <f t="shared" si="319"/>
        <v/>
      </c>
      <c r="AI1728" t="str">
        <f t="shared" si="320"/>
        <v/>
      </c>
      <c r="AJ1728" t="str">
        <f t="shared" si="321"/>
        <v/>
      </c>
      <c r="AK1728" t="str">
        <f t="shared" si="322"/>
        <v>ORD26001693</v>
      </c>
      <c r="AL1728">
        <f>IF(E1728&lt;&gt;"CAPTURE","",COUNTIF(Orders!$H:$H,AK1728))</f>
        <v>1</v>
      </c>
      <c r="AP1728" t="str">
        <f t="shared" si="323"/>
        <v>Matched to Order</v>
      </c>
      <c r="AQ1728">
        <f>IF(COUNTIF($A$2:A1728,A1728)=1,1,0)</f>
        <v>1</v>
      </c>
    </row>
    <row r="1729" spans="1:43" x14ac:dyDescent="0.3">
      <c r="A1729" t="s">
        <v>13846</v>
      </c>
      <c r="C1729" t="s">
        <v>3503</v>
      </c>
      <c r="D1729" s="1">
        <v>46275</v>
      </c>
      <c r="E1729" t="s">
        <v>11819</v>
      </c>
      <c r="F1729" t="s">
        <v>9</v>
      </c>
      <c r="G1729">
        <v>349</v>
      </c>
      <c r="H1729">
        <v>0</v>
      </c>
      <c r="I1729">
        <v>0</v>
      </c>
      <c r="J1729">
        <v>349</v>
      </c>
      <c r="K1729" s="1">
        <v>46277</v>
      </c>
      <c r="L1729" t="s">
        <v>13775</v>
      </c>
      <c r="M1729">
        <f t="shared" si="312"/>
        <v>1</v>
      </c>
      <c r="N1729">
        <f>COUNTIF(Orders!$A:$A,C1729)</f>
        <v>1</v>
      </c>
      <c r="P1729">
        <f>COUNTIF(Orders!$H:$H,UPPER(SUBSTITUTE(TRIM(C1729),"-","")))</f>
        <v>1</v>
      </c>
      <c r="R1729" t="str">
        <f t="shared" si="313"/>
        <v>Matched Order Reference</v>
      </c>
      <c r="S1729">
        <f t="shared" si="314"/>
        <v>1</v>
      </c>
      <c r="V1729" cm="1">
        <f t="array" ref="V1729">IF(E1729&lt;&gt;"CAPTURE",0,SUMPRODUCT((MDR_Rates!$A$2:$A$10=F1729)*(G1729&gt;MDR_Rates!$B$2:$B$10)*((MDR_Rates!$C$2:$C$10="")+(G1729&lt;=MDR_Rates!$C$2:$C$10))*MDR_Rates!$D$2:$D$10))</f>
        <v>0</v>
      </c>
      <c r="W1729">
        <f t="shared" si="315"/>
        <v>0</v>
      </c>
      <c r="X1729">
        <f t="shared" si="316"/>
        <v>0</v>
      </c>
      <c r="Y1729">
        <f t="shared" si="317"/>
        <v>0</v>
      </c>
      <c r="Z1729">
        <f t="shared" si="318"/>
        <v>0</v>
      </c>
      <c r="AG1729" t="str">
        <f t="shared" si="319"/>
        <v/>
      </c>
      <c r="AI1729" t="str">
        <f t="shared" si="320"/>
        <v/>
      </c>
      <c r="AJ1729" t="str">
        <f t="shared" si="321"/>
        <v/>
      </c>
      <c r="AK1729" t="str">
        <f t="shared" si="322"/>
        <v>ORD26001750</v>
      </c>
      <c r="AL1729">
        <f>IF(E1729&lt;&gt;"CAPTURE","",COUNTIF(Orders!$H:$H,AK1729))</f>
        <v>1</v>
      </c>
      <c r="AP1729" t="str">
        <f t="shared" si="323"/>
        <v>Matched to Order</v>
      </c>
      <c r="AQ1729">
        <f>IF(COUNTIF($A$2:A1729,A1729)=1,1,0)</f>
        <v>1</v>
      </c>
    </row>
    <row r="1730" spans="1:43" x14ac:dyDescent="0.3">
      <c r="A1730" t="s">
        <v>13847</v>
      </c>
      <c r="C1730" t="s">
        <v>3652</v>
      </c>
      <c r="D1730" s="1">
        <v>46275</v>
      </c>
      <c r="E1730" t="s">
        <v>11819</v>
      </c>
      <c r="F1730" t="s">
        <v>9</v>
      </c>
      <c r="G1730">
        <v>4798</v>
      </c>
      <c r="H1730">
        <v>14.39</v>
      </c>
      <c r="I1730">
        <v>2.59</v>
      </c>
      <c r="J1730">
        <v>4781.0200000000004</v>
      </c>
      <c r="K1730" s="1">
        <v>46277</v>
      </c>
      <c r="L1730" t="s">
        <v>13775</v>
      </c>
      <c r="M1730">
        <f t="shared" si="312"/>
        <v>1</v>
      </c>
      <c r="N1730">
        <f>COUNTIF(Orders!$A:$A,C1730)</f>
        <v>1</v>
      </c>
      <c r="P1730">
        <f>COUNTIF(Orders!$H:$H,UPPER(SUBSTITUTE(TRIM(C1730),"-","")))</f>
        <v>1</v>
      </c>
      <c r="R1730" t="str">
        <f t="shared" si="313"/>
        <v>Matched Order Reference</v>
      </c>
      <c r="S1730">
        <f t="shared" si="314"/>
        <v>1</v>
      </c>
      <c r="V1730" cm="1">
        <f t="array" ref="V1730">IF(E1730&lt;&gt;"CAPTURE",0,SUMPRODUCT((MDR_Rates!$A$2:$A$10=F1730)*(G1730&gt;MDR_Rates!$B$2:$B$10)*((MDR_Rates!$C$2:$C$10="")+(G1730&lt;=MDR_Rates!$C$2:$C$10))*MDR_Rates!$D$2:$D$10))</f>
        <v>0.3</v>
      </c>
      <c r="W1730">
        <f t="shared" si="315"/>
        <v>14.39</v>
      </c>
      <c r="X1730">
        <f t="shared" si="316"/>
        <v>2.59</v>
      </c>
      <c r="Y1730">
        <f t="shared" si="317"/>
        <v>0</v>
      </c>
      <c r="Z1730">
        <f t="shared" si="318"/>
        <v>0</v>
      </c>
      <c r="AG1730" t="str">
        <f t="shared" si="319"/>
        <v/>
      </c>
      <c r="AI1730" t="str">
        <f t="shared" si="320"/>
        <v/>
      </c>
      <c r="AJ1730" t="str">
        <f t="shared" si="321"/>
        <v/>
      </c>
      <c r="AK1730" t="str">
        <f t="shared" si="322"/>
        <v>ORD26001825</v>
      </c>
      <c r="AL1730">
        <f>IF(E1730&lt;&gt;"CAPTURE","",COUNTIF(Orders!$H:$H,AK1730))</f>
        <v>1</v>
      </c>
      <c r="AP1730" t="str">
        <f t="shared" si="323"/>
        <v>Matched to Order</v>
      </c>
      <c r="AQ1730">
        <f>IF(COUNTIF($A$2:A1730,A1730)=1,1,0)</f>
        <v>1</v>
      </c>
    </row>
    <row r="1731" spans="1:43" x14ac:dyDescent="0.3">
      <c r="A1731" t="s">
        <v>13848</v>
      </c>
      <c r="C1731" t="s">
        <v>3688</v>
      </c>
      <c r="D1731" s="1">
        <v>46275</v>
      </c>
      <c r="E1731" t="s">
        <v>11819</v>
      </c>
      <c r="F1731" t="s">
        <v>9</v>
      </c>
      <c r="G1731">
        <v>1898</v>
      </c>
      <c r="H1731">
        <v>0</v>
      </c>
      <c r="I1731">
        <v>0</v>
      </c>
      <c r="J1731">
        <v>1898</v>
      </c>
      <c r="K1731" s="1">
        <v>46277</v>
      </c>
      <c r="L1731" t="s">
        <v>13775</v>
      </c>
      <c r="M1731">
        <f t="shared" ref="M1731:M1794" si="324">COUNTIF($A:$A,A1731)</f>
        <v>1</v>
      </c>
      <c r="N1731">
        <f>COUNTIF(Orders!$A:$A,C1731)</f>
        <v>1</v>
      </c>
      <c r="P1731">
        <f>COUNTIF(Orders!$H:$H,UPPER(SUBSTITUTE(TRIM(C1731),"-","")))</f>
        <v>1</v>
      </c>
      <c r="R1731" t="str">
        <f t="shared" ref="R1731:R1794" si="325">IF(E1731="REFUND","Refund",IF(P1731=0,"Unmatched Order Reference","Matched Order Reference"))</f>
        <v>Matched Order Reference</v>
      </c>
      <c r="S1731">
        <f t="shared" ref="S1731:S1794" si="326">COUNTIFS($C$2:$C$5753,C1731,$E$2:$E$5753,"CAPTURE")</f>
        <v>1</v>
      </c>
      <c r="V1731" cm="1">
        <f t="array" ref="V1731">IF(E1731&lt;&gt;"CAPTURE",0,SUMPRODUCT((MDR_Rates!$A$2:$A$10=F1731)*(G1731&gt;MDR_Rates!$B$2:$B$10)*((MDR_Rates!$C$2:$C$10="")+(G1731&lt;=MDR_Rates!$C$2:$C$10))*MDR_Rates!$D$2:$D$10))</f>
        <v>0</v>
      </c>
      <c r="W1731">
        <f t="shared" ref="W1731:W1794" si="327">IF(E1731&lt;&gt;"CAPTURE",0,ROUND(G1731*V1731/100,2))</f>
        <v>0</v>
      </c>
      <c r="X1731">
        <f t="shared" ref="X1731:X1794" si="328">IF(E1731&lt;&gt;"CAPTURE",0,ROUND(W1731*18/100,2))</f>
        <v>0</v>
      </c>
      <c r="Y1731">
        <f t="shared" ref="Y1731:Y1794" si="329">IF(E1731&lt;&gt;"CAPTURE",0,ROUND(H1731-W1731,2))</f>
        <v>0</v>
      </c>
      <c r="Z1731">
        <f t="shared" ref="Z1731:Z1794" si="330">IF(E1731&lt;&gt;"CAPTURE",0,ROUND(I1731-X1731,2))</f>
        <v>0</v>
      </c>
      <c r="AG1731" t="str">
        <f t="shared" ref="AG1731:AG1794" si="331">IF(E1731&lt;&gt;"REFUND","",IF(COUNTIFS($A:$A,B1731,$E:$E,"CAPTURE")=0,"Missing Original Capture","Original Capture Found"))</f>
        <v/>
      </c>
      <c r="AI1731" t="str">
        <f t="shared" ref="AI1731:AI1794" si="332">IF(E1731="REFUND",_xlfn.MAXIFS($G:$G,$A:$A,B1731,$E:$E,"CAPTURE"),"")</f>
        <v/>
      </c>
      <c r="AJ1731" t="str">
        <f t="shared" ref="AJ1731:AJ1794" si="333">IF(E1731&lt;&gt;"REFUND","",IF(G1731&gt;AI1731,"Refund Exceeds Capture",IF(ABS(G1731-AI1731)&lt;0.01,"Full Refund","Partial Refund")))</f>
        <v/>
      </c>
      <c r="AK1731" t="str">
        <f t="shared" ref="AK1731:AK1794" si="334">UPPER(SUBSTITUTE(TRIM(C1731),"-",""))</f>
        <v>ORD26001844</v>
      </c>
      <c r="AL1731">
        <f>IF(E1731&lt;&gt;"CAPTURE","",COUNTIF(Orders!$H:$H,AK1731))</f>
        <v>1</v>
      </c>
      <c r="AP1731" t="str">
        <f t="shared" ref="AP1731:AP1794" si="335">IF(E1731&lt;&gt;"CAPTURE","",IF(M1731&gt;1,"Duplicate ID - Review",IF(AL1731=0,"Unmatched Order",IF(AL1731=1,"Matched to Order","Multiple Order Matches"))))</f>
        <v>Matched to Order</v>
      </c>
      <c r="AQ1731">
        <f>IF(COUNTIF($A$2:A1731,A1731)=1,1,0)</f>
        <v>1</v>
      </c>
    </row>
    <row r="1732" spans="1:43" x14ac:dyDescent="0.3">
      <c r="A1732" t="s">
        <v>13849</v>
      </c>
      <c r="C1732" t="s">
        <v>3712</v>
      </c>
      <c r="D1732" s="1">
        <v>46275</v>
      </c>
      <c r="E1732" t="s">
        <v>11819</v>
      </c>
      <c r="F1732" t="s">
        <v>17</v>
      </c>
      <c r="G1732">
        <v>948</v>
      </c>
      <c r="H1732">
        <v>17.059999999999999</v>
      </c>
      <c r="I1732">
        <v>3.07</v>
      </c>
      <c r="J1732">
        <v>927.87</v>
      </c>
      <c r="K1732" s="1">
        <v>46277</v>
      </c>
      <c r="L1732" t="s">
        <v>13775</v>
      </c>
      <c r="M1732">
        <f t="shared" si="324"/>
        <v>1</v>
      </c>
      <c r="N1732">
        <f>COUNTIF(Orders!$A:$A,C1732)</f>
        <v>1</v>
      </c>
      <c r="P1732">
        <f>COUNTIF(Orders!$H:$H,UPPER(SUBSTITUTE(TRIM(C1732),"-","")))</f>
        <v>1</v>
      </c>
      <c r="R1732" t="str">
        <f t="shared" si="325"/>
        <v>Matched Order Reference</v>
      </c>
      <c r="S1732">
        <f t="shared" si="326"/>
        <v>1</v>
      </c>
      <c r="V1732" cm="1">
        <f t="array" ref="V1732">IF(E1732&lt;&gt;"CAPTURE",0,SUMPRODUCT((MDR_Rates!$A$2:$A$10=F1732)*(G1732&gt;MDR_Rates!$B$2:$B$10)*((MDR_Rates!$C$2:$C$10="")+(G1732&lt;=MDR_Rates!$C$2:$C$10))*MDR_Rates!$D$2:$D$10))</f>
        <v>1.8</v>
      </c>
      <c r="W1732">
        <f t="shared" si="327"/>
        <v>17.059999999999999</v>
      </c>
      <c r="X1732">
        <f t="shared" si="328"/>
        <v>3.07</v>
      </c>
      <c r="Y1732">
        <f t="shared" si="329"/>
        <v>0</v>
      </c>
      <c r="Z1732">
        <f t="shared" si="330"/>
        <v>0</v>
      </c>
      <c r="AG1732" t="str">
        <f t="shared" si="331"/>
        <v/>
      </c>
      <c r="AI1732" t="str">
        <f t="shared" si="332"/>
        <v/>
      </c>
      <c r="AJ1732" t="str">
        <f t="shared" si="333"/>
        <v/>
      </c>
      <c r="AK1732" t="str">
        <f t="shared" si="334"/>
        <v>ORD26001856</v>
      </c>
      <c r="AL1732">
        <f>IF(E1732&lt;&gt;"CAPTURE","",COUNTIF(Orders!$H:$H,AK1732))</f>
        <v>1</v>
      </c>
      <c r="AP1732" t="str">
        <f t="shared" si="335"/>
        <v>Matched to Order</v>
      </c>
      <c r="AQ1732">
        <f>IF(COUNTIF($A$2:A1732,A1732)=1,1,0)</f>
        <v>1</v>
      </c>
    </row>
    <row r="1733" spans="1:43" x14ac:dyDescent="0.3">
      <c r="A1733" t="s">
        <v>13850</v>
      </c>
      <c r="C1733" t="s">
        <v>13851</v>
      </c>
      <c r="D1733" s="1">
        <v>46275</v>
      </c>
      <c r="E1733" t="s">
        <v>11819</v>
      </c>
      <c r="F1733" t="s">
        <v>9</v>
      </c>
      <c r="G1733">
        <v>3499</v>
      </c>
      <c r="H1733">
        <v>10.5</v>
      </c>
      <c r="I1733">
        <v>1.89</v>
      </c>
      <c r="J1733">
        <v>3486.61</v>
      </c>
      <c r="K1733" s="1">
        <v>46277</v>
      </c>
      <c r="L1733" t="s">
        <v>13775</v>
      </c>
      <c r="M1733">
        <f t="shared" si="324"/>
        <v>1</v>
      </c>
      <c r="N1733">
        <f>COUNTIF(Orders!$A:$A,C1733)</f>
        <v>0</v>
      </c>
      <c r="P1733">
        <f>COUNTIF(Orders!$H:$H,UPPER(SUBSTITUTE(TRIM(C1733),"-","")))</f>
        <v>1</v>
      </c>
      <c r="R1733" t="str">
        <f t="shared" si="325"/>
        <v>Matched Order Reference</v>
      </c>
      <c r="S1733">
        <f t="shared" si="326"/>
        <v>1</v>
      </c>
      <c r="V1733" cm="1">
        <f t="array" ref="V1733">IF(E1733&lt;&gt;"CAPTURE",0,SUMPRODUCT((MDR_Rates!$A$2:$A$10=F1733)*(G1733&gt;MDR_Rates!$B$2:$B$10)*((MDR_Rates!$C$2:$C$10="")+(G1733&lt;=MDR_Rates!$C$2:$C$10))*MDR_Rates!$D$2:$D$10))</f>
        <v>0.3</v>
      </c>
      <c r="W1733">
        <f t="shared" si="327"/>
        <v>10.5</v>
      </c>
      <c r="X1733">
        <f t="shared" si="328"/>
        <v>1.89</v>
      </c>
      <c r="Y1733">
        <f t="shared" si="329"/>
        <v>0</v>
      </c>
      <c r="Z1733">
        <f t="shared" si="330"/>
        <v>0</v>
      </c>
      <c r="AG1733" t="str">
        <f t="shared" si="331"/>
        <v/>
      </c>
      <c r="AI1733" t="str">
        <f t="shared" si="332"/>
        <v/>
      </c>
      <c r="AJ1733" t="str">
        <f t="shared" si="333"/>
        <v/>
      </c>
      <c r="AK1733" t="str">
        <f t="shared" si="334"/>
        <v>ORD26001909</v>
      </c>
      <c r="AL1733">
        <f>IF(E1733&lt;&gt;"CAPTURE","",COUNTIF(Orders!$H:$H,AK1733))</f>
        <v>1</v>
      </c>
      <c r="AP1733" t="str">
        <f t="shared" si="335"/>
        <v>Matched to Order</v>
      </c>
      <c r="AQ1733">
        <f>IF(COUNTIF($A$2:A1733,A1733)=1,1,0)</f>
        <v>1</v>
      </c>
    </row>
    <row r="1734" spans="1:43" x14ac:dyDescent="0.3">
      <c r="A1734" t="s">
        <v>13852</v>
      </c>
      <c r="C1734" t="s">
        <v>13853</v>
      </c>
      <c r="D1734" s="1">
        <v>46275</v>
      </c>
      <c r="E1734" t="s">
        <v>11819</v>
      </c>
      <c r="F1734" t="s">
        <v>9</v>
      </c>
      <c r="G1734">
        <v>4999</v>
      </c>
      <c r="H1734">
        <v>15</v>
      </c>
      <c r="I1734">
        <v>2.7</v>
      </c>
      <c r="J1734">
        <v>4981.3</v>
      </c>
      <c r="K1734" s="1">
        <v>46277</v>
      </c>
      <c r="L1734" t="s">
        <v>13775</v>
      </c>
      <c r="M1734">
        <f t="shared" si="324"/>
        <v>1</v>
      </c>
      <c r="N1734">
        <f>COUNTIF(Orders!$A:$A,C1734)</f>
        <v>1</v>
      </c>
      <c r="P1734">
        <f>COUNTIF(Orders!$H:$H,UPPER(SUBSTITUTE(TRIM(C1734),"-","")))</f>
        <v>1</v>
      </c>
      <c r="R1734" t="str">
        <f t="shared" si="325"/>
        <v>Matched Order Reference</v>
      </c>
      <c r="S1734">
        <f t="shared" si="326"/>
        <v>1</v>
      </c>
      <c r="V1734" cm="1">
        <f t="array" ref="V1734">IF(E1734&lt;&gt;"CAPTURE",0,SUMPRODUCT((MDR_Rates!$A$2:$A$10=F1734)*(G1734&gt;MDR_Rates!$B$2:$B$10)*((MDR_Rates!$C$2:$C$10="")+(G1734&lt;=MDR_Rates!$C$2:$C$10))*MDR_Rates!$D$2:$D$10))</f>
        <v>0.3</v>
      </c>
      <c r="W1734">
        <f t="shared" si="327"/>
        <v>15</v>
      </c>
      <c r="X1734">
        <f t="shared" si="328"/>
        <v>2.7</v>
      </c>
      <c r="Y1734">
        <f t="shared" si="329"/>
        <v>0</v>
      </c>
      <c r="Z1734">
        <f t="shared" si="330"/>
        <v>0</v>
      </c>
      <c r="AG1734" t="str">
        <f t="shared" si="331"/>
        <v/>
      </c>
      <c r="AI1734" t="str">
        <f t="shared" si="332"/>
        <v/>
      </c>
      <c r="AJ1734" t="str">
        <f t="shared" si="333"/>
        <v/>
      </c>
      <c r="AK1734" t="str">
        <f t="shared" si="334"/>
        <v>ORD26001924</v>
      </c>
      <c r="AL1734">
        <f>IF(E1734&lt;&gt;"CAPTURE","",COUNTIF(Orders!$H:$H,AK1734))</f>
        <v>1</v>
      </c>
      <c r="AP1734" t="str">
        <f t="shared" si="335"/>
        <v>Matched to Order</v>
      </c>
      <c r="AQ1734">
        <f>IF(COUNTIF($A$2:A1734,A1734)=1,1,0)</f>
        <v>1</v>
      </c>
    </row>
    <row r="1735" spans="1:43" x14ac:dyDescent="0.3">
      <c r="A1735" t="s">
        <v>13854</v>
      </c>
      <c r="C1735" t="s">
        <v>13855</v>
      </c>
      <c r="D1735" s="1">
        <v>46275</v>
      </c>
      <c r="E1735" t="s">
        <v>11819</v>
      </c>
      <c r="F1735" t="s">
        <v>9</v>
      </c>
      <c r="G1735">
        <v>4397</v>
      </c>
      <c r="H1735">
        <v>13.19</v>
      </c>
      <c r="I1735">
        <v>2.37</v>
      </c>
      <c r="J1735">
        <v>4381.4399999999996</v>
      </c>
      <c r="K1735" s="1">
        <v>46277</v>
      </c>
      <c r="L1735" t="s">
        <v>13775</v>
      </c>
      <c r="M1735">
        <f t="shared" si="324"/>
        <v>1</v>
      </c>
      <c r="N1735">
        <f>COUNTIF(Orders!$A:$A,C1735)</f>
        <v>1</v>
      </c>
      <c r="P1735">
        <f>COUNTIF(Orders!$H:$H,UPPER(SUBSTITUTE(TRIM(C1735),"-","")))</f>
        <v>1</v>
      </c>
      <c r="R1735" t="str">
        <f t="shared" si="325"/>
        <v>Matched Order Reference</v>
      </c>
      <c r="S1735">
        <f t="shared" si="326"/>
        <v>1</v>
      </c>
      <c r="V1735" cm="1">
        <f t="array" ref="V1735">IF(E1735&lt;&gt;"CAPTURE",0,SUMPRODUCT((MDR_Rates!$A$2:$A$10=F1735)*(G1735&gt;MDR_Rates!$B$2:$B$10)*((MDR_Rates!$C$2:$C$10="")+(G1735&lt;=MDR_Rates!$C$2:$C$10))*MDR_Rates!$D$2:$D$10))</f>
        <v>0.3</v>
      </c>
      <c r="W1735">
        <f t="shared" si="327"/>
        <v>13.19</v>
      </c>
      <c r="X1735">
        <f t="shared" si="328"/>
        <v>2.37</v>
      </c>
      <c r="Y1735">
        <f t="shared" si="329"/>
        <v>0</v>
      </c>
      <c r="Z1735">
        <f t="shared" si="330"/>
        <v>0</v>
      </c>
      <c r="AG1735" t="str">
        <f t="shared" si="331"/>
        <v/>
      </c>
      <c r="AI1735" t="str">
        <f t="shared" si="332"/>
        <v/>
      </c>
      <c r="AJ1735" t="str">
        <f t="shared" si="333"/>
        <v/>
      </c>
      <c r="AK1735" t="str">
        <f t="shared" si="334"/>
        <v>ORD26002012</v>
      </c>
      <c r="AL1735">
        <f>IF(E1735&lt;&gt;"CAPTURE","",COUNTIF(Orders!$H:$H,AK1735))</f>
        <v>1</v>
      </c>
      <c r="AP1735" t="str">
        <f t="shared" si="335"/>
        <v>Matched to Order</v>
      </c>
      <c r="AQ1735">
        <f>IF(COUNTIF($A$2:A1735,A1735)=1,1,0)</f>
        <v>1</v>
      </c>
    </row>
    <row r="1736" spans="1:43" x14ac:dyDescent="0.3">
      <c r="A1736" t="s">
        <v>13856</v>
      </c>
      <c r="C1736" t="s">
        <v>4055</v>
      </c>
      <c r="D1736" s="1">
        <v>46275</v>
      </c>
      <c r="E1736" t="s">
        <v>11819</v>
      </c>
      <c r="F1736" t="s">
        <v>9</v>
      </c>
      <c r="G1736">
        <v>2398</v>
      </c>
      <c r="H1736">
        <v>7.19</v>
      </c>
      <c r="I1736">
        <v>1.29</v>
      </c>
      <c r="J1736">
        <v>2389.52</v>
      </c>
      <c r="K1736" s="1">
        <v>46277</v>
      </c>
      <c r="L1736" t="s">
        <v>13775</v>
      </c>
      <c r="M1736">
        <f t="shared" si="324"/>
        <v>1</v>
      </c>
      <c r="N1736">
        <f>COUNTIF(Orders!$A:$A,C1736)</f>
        <v>1</v>
      </c>
      <c r="P1736">
        <f>COUNTIF(Orders!$H:$H,UPPER(SUBSTITUTE(TRIM(C1736),"-","")))</f>
        <v>1</v>
      </c>
      <c r="R1736" t="str">
        <f t="shared" si="325"/>
        <v>Matched Order Reference</v>
      </c>
      <c r="S1736">
        <f t="shared" si="326"/>
        <v>1</v>
      </c>
      <c r="V1736" cm="1">
        <f t="array" ref="V1736">IF(E1736&lt;&gt;"CAPTURE",0,SUMPRODUCT((MDR_Rates!$A$2:$A$10=F1736)*(G1736&gt;MDR_Rates!$B$2:$B$10)*((MDR_Rates!$C$2:$C$10="")+(G1736&lt;=MDR_Rates!$C$2:$C$10))*MDR_Rates!$D$2:$D$10))</f>
        <v>0.3</v>
      </c>
      <c r="W1736">
        <f t="shared" si="327"/>
        <v>7.19</v>
      </c>
      <c r="X1736">
        <f t="shared" si="328"/>
        <v>1.29</v>
      </c>
      <c r="Y1736">
        <f t="shared" si="329"/>
        <v>0</v>
      </c>
      <c r="Z1736">
        <f t="shared" si="330"/>
        <v>0</v>
      </c>
      <c r="AG1736" t="str">
        <f t="shared" si="331"/>
        <v/>
      </c>
      <c r="AI1736" t="str">
        <f t="shared" si="332"/>
        <v/>
      </c>
      <c r="AJ1736" t="str">
        <f t="shared" si="333"/>
        <v/>
      </c>
      <c r="AK1736" t="str">
        <f t="shared" si="334"/>
        <v>ORD26002030</v>
      </c>
      <c r="AL1736">
        <f>IF(E1736&lt;&gt;"CAPTURE","",COUNTIF(Orders!$H:$H,AK1736))</f>
        <v>1</v>
      </c>
      <c r="AP1736" t="str">
        <f t="shared" si="335"/>
        <v>Matched to Order</v>
      </c>
      <c r="AQ1736">
        <f>IF(COUNTIF($A$2:A1736,A1736)=1,1,0)</f>
        <v>1</v>
      </c>
    </row>
    <row r="1737" spans="1:43" x14ac:dyDescent="0.3">
      <c r="A1737" t="s">
        <v>13857</v>
      </c>
      <c r="C1737" t="s">
        <v>13858</v>
      </c>
      <c r="D1737" s="1">
        <v>46275</v>
      </c>
      <c r="E1737" t="s">
        <v>11819</v>
      </c>
      <c r="F1737" t="s">
        <v>9</v>
      </c>
      <c r="G1737">
        <v>3098</v>
      </c>
      <c r="H1737">
        <v>9.2899999999999991</v>
      </c>
      <c r="I1737">
        <v>1.67</v>
      </c>
      <c r="J1737">
        <v>3087.04</v>
      </c>
      <c r="K1737" s="1">
        <v>46277</v>
      </c>
      <c r="L1737" t="s">
        <v>13775</v>
      </c>
      <c r="M1737">
        <f t="shared" si="324"/>
        <v>1</v>
      </c>
      <c r="N1737">
        <f>COUNTIF(Orders!$A:$A,C1737)</f>
        <v>1</v>
      </c>
      <c r="P1737">
        <f>COUNTIF(Orders!$H:$H,UPPER(SUBSTITUTE(TRIM(C1737),"-","")))</f>
        <v>1</v>
      </c>
      <c r="R1737" t="str">
        <f t="shared" si="325"/>
        <v>Matched Order Reference</v>
      </c>
      <c r="S1737">
        <f t="shared" si="326"/>
        <v>1</v>
      </c>
      <c r="V1737" cm="1">
        <f t="array" ref="V1737">IF(E1737&lt;&gt;"CAPTURE",0,SUMPRODUCT((MDR_Rates!$A$2:$A$10=F1737)*(G1737&gt;MDR_Rates!$B$2:$B$10)*((MDR_Rates!$C$2:$C$10="")+(G1737&lt;=MDR_Rates!$C$2:$C$10))*MDR_Rates!$D$2:$D$10))</f>
        <v>0.3</v>
      </c>
      <c r="W1737">
        <f t="shared" si="327"/>
        <v>9.2899999999999991</v>
      </c>
      <c r="X1737">
        <f t="shared" si="328"/>
        <v>1.67</v>
      </c>
      <c r="Y1737">
        <f t="shared" si="329"/>
        <v>0</v>
      </c>
      <c r="Z1737">
        <f t="shared" si="330"/>
        <v>0</v>
      </c>
      <c r="AG1737" t="str">
        <f t="shared" si="331"/>
        <v/>
      </c>
      <c r="AI1737" t="str">
        <f t="shared" si="332"/>
        <v/>
      </c>
      <c r="AJ1737" t="str">
        <f t="shared" si="333"/>
        <v/>
      </c>
      <c r="AK1737" t="str">
        <f t="shared" si="334"/>
        <v>ORD26002081</v>
      </c>
      <c r="AL1737">
        <f>IF(E1737&lt;&gt;"CAPTURE","",COUNTIF(Orders!$H:$H,AK1737))</f>
        <v>1</v>
      </c>
      <c r="AP1737" t="str">
        <f t="shared" si="335"/>
        <v>Matched to Order</v>
      </c>
      <c r="AQ1737">
        <f>IF(COUNTIF($A$2:A1737,A1737)=1,1,0)</f>
        <v>1</v>
      </c>
    </row>
    <row r="1738" spans="1:43" x14ac:dyDescent="0.3">
      <c r="A1738" t="s">
        <v>13859</v>
      </c>
      <c r="C1738" t="s">
        <v>4276</v>
      </c>
      <c r="D1738" s="1">
        <v>46275</v>
      </c>
      <c r="E1738" t="s">
        <v>11819</v>
      </c>
      <c r="F1738" t="s">
        <v>33</v>
      </c>
      <c r="G1738">
        <v>499</v>
      </c>
      <c r="H1738">
        <v>7.49</v>
      </c>
      <c r="I1738">
        <v>1.35</v>
      </c>
      <c r="J1738">
        <v>490.16</v>
      </c>
      <c r="K1738" s="1">
        <v>46277</v>
      </c>
      <c r="L1738" t="s">
        <v>13775</v>
      </c>
      <c r="M1738">
        <f t="shared" si="324"/>
        <v>1</v>
      </c>
      <c r="N1738">
        <f>COUNTIF(Orders!$A:$A,C1738)</f>
        <v>1</v>
      </c>
      <c r="P1738">
        <f>COUNTIF(Orders!$H:$H,UPPER(SUBSTITUTE(TRIM(C1738),"-","")))</f>
        <v>1</v>
      </c>
      <c r="R1738" t="str">
        <f t="shared" si="325"/>
        <v>Matched Order Reference</v>
      </c>
      <c r="S1738">
        <f t="shared" si="326"/>
        <v>1</v>
      </c>
      <c r="V1738" cm="1">
        <f t="array" ref="V1738">IF(E1738&lt;&gt;"CAPTURE",0,SUMPRODUCT((MDR_Rates!$A$2:$A$10=F1738)*(G1738&gt;MDR_Rates!$B$2:$B$10)*((MDR_Rates!$C$2:$C$10="")+(G1738&lt;=MDR_Rates!$C$2:$C$10))*MDR_Rates!$D$2:$D$10))</f>
        <v>1.5</v>
      </c>
      <c r="W1738">
        <f t="shared" si="327"/>
        <v>7.49</v>
      </c>
      <c r="X1738">
        <f t="shared" si="328"/>
        <v>1.35</v>
      </c>
      <c r="Y1738">
        <f t="shared" si="329"/>
        <v>0</v>
      </c>
      <c r="Z1738">
        <f t="shared" si="330"/>
        <v>0</v>
      </c>
      <c r="AG1738" t="str">
        <f t="shared" si="331"/>
        <v/>
      </c>
      <c r="AI1738" t="str">
        <f t="shared" si="332"/>
        <v/>
      </c>
      <c r="AJ1738" t="str">
        <f t="shared" si="333"/>
        <v/>
      </c>
      <c r="AK1738" t="str">
        <f t="shared" si="334"/>
        <v>ORD26002142</v>
      </c>
      <c r="AL1738">
        <f>IF(E1738&lt;&gt;"CAPTURE","",COUNTIF(Orders!$H:$H,AK1738))</f>
        <v>1</v>
      </c>
      <c r="AP1738" t="str">
        <f t="shared" si="335"/>
        <v>Matched to Order</v>
      </c>
      <c r="AQ1738">
        <f>IF(COUNTIF($A$2:A1738,A1738)=1,1,0)</f>
        <v>1</v>
      </c>
    </row>
    <row r="1739" spans="1:43" x14ac:dyDescent="0.3">
      <c r="A1739" t="s">
        <v>13860</v>
      </c>
      <c r="C1739" t="s">
        <v>4317</v>
      </c>
      <c r="D1739" s="1">
        <v>46275</v>
      </c>
      <c r="E1739" t="s">
        <v>11819</v>
      </c>
      <c r="F1739" t="s">
        <v>9</v>
      </c>
      <c r="G1739">
        <v>1598</v>
      </c>
      <c r="H1739">
        <v>0</v>
      </c>
      <c r="I1739">
        <v>0</v>
      </c>
      <c r="J1739">
        <v>1598</v>
      </c>
      <c r="K1739" s="1">
        <v>46277</v>
      </c>
      <c r="L1739" t="s">
        <v>13775</v>
      </c>
      <c r="M1739">
        <f t="shared" si="324"/>
        <v>1</v>
      </c>
      <c r="N1739">
        <f>COUNTIF(Orders!$A:$A,C1739)</f>
        <v>1</v>
      </c>
      <c r="P1739">
        <f>COUNTIF(Orders!$H:$H,UPPER(SUBSTITUTE(TRIM(C1739),"-","")))</f>
        <v>1</v>
      </c>
      <c r="R1739" t="str">
        <f t="shared" si="325"/>
        <v>Matched Order Reference</v>
      </c>
      <c r="S1739">
        <f t="shared" si="326"/>
        <v>1</v>
      </c>
      <c r="V1739" cm="1">
        <f t="array" ref="V1739">IF(E1739&lt;&gt;"CAPTURE",0,SUMPRODUCT((MDR_Rates!$A$2:$A$10=F1739)*(G1739&gt;MDR_Rates!$B$2:$B$10)*((MDR_Rates!$C$2:$C$10="")+(G1739&lt;=MDR_Rates!$C$2:$C$10))*MDR_Rates!$D$2:$D$10))</f>
        <v>0</v>
      </c>
      <c r="W1739">
        <f t="shared" si="327"/>
        <v>0</v>
      </c>
      <c r="X1739">
        <f t="shared" si="328"/>
        <v>0</v>
      </c>
      <c r="Y1739">
        <f t="shared" si="329"/>
        <v>0</v>
      </c>
      <c r="Z1739">
        <f t="shared" si="330"/>
        <v>0</v>
      </c>
      <c r="AG1739" t="str">
        <f t="shared" si="331"/>
        <v/>
      </c>
      <c r="AI1739" t="str">
        <f t="shared" si="332"/>
        <v/>
      </c>
      <c r="AJ1739" t="str">
        <f t="shared" si="333"/>
        <v/>
      </c>
      <c r="AK1739" t="str">
        <f t="shared" si="334"/>
        <v>ORD26002163</v>
      </c>
      <c r="AL1739">
        <f>IF(E1739&lt;&gt;"CAPTURE","",COUNTIF(Orders!$H:$H,AK1739))</f>
        <v>1</v>
      </c>
      <c r="AP1739" t="str">
        <f t="shared" si="335"/>
        <v>Matched to Order</v>
      </c>
      <c r="AQ1739">
        <f>IF(COUNTIF($A$2:A1739,A1739)=1,1,0)</f>
        <v>1</v>
      </c>
    </row>
    <row r="1740" spans="1:43" x14ac:dyDescent="0.3">
      <c r="A1740" t="s">
        <v>13861</v>
      </c>
      <c r="C1740" t="s">
        <v>4341</v>
      </c>
      <c r="D1740" s="1">
        <v>46275</v>
      </c>
      <c r="E1740" t="s">
        <v>11819</v>
      </c>
      <c r="F1740" t="s">
        <v>9</v>
      </c>
      <c r="G1740">
        <v>1598</v>
      </c>
      <c r="H1740">
        <v>0</v>
      </c>
      <c r="I1740">
        <v>0</v>
      </c>
      <c r="J1740">
        <v>1598</v>
      </c>
      <c r="K1740" s="1">
        <v>46277</v>
      </c>
      <c r="L1740" t="s">
        <v>13775</v>
      </c>
      <c r="M1740">
        <f t="shared" si="324"/>
        <v>1</v>
      </c>
      <c r="N1740">
        <f>COUNTIF(Orders!$A:$A,C1740)</f>
        <v>1</v>
      </c>
      <c r="P1740">
        <f>COUNTIF(Orders!$H:$H,UPPER(SUBSTITUTE(TRIM(C1740),"-","")))</f>
        <v>1</v>
      </c>
      <c r="R1740" t="str">
        <f t="shared" si="325"/>
        <v>Matched Order Reference</v>
      </c>
      <c r="S1740">
        <f t="shared" si="326"/>
        <v>1</v>
      </c>
      <c r="V1740" cm="1">
        <f t="array" ref="V1740">IF(E1740&lt;&gt;"CAPTURE",0,SUMPRODUCT((MDR_Rates!$A$2:$A$10=F1740)*(G1740&gt;MDR_Rates!$B$2:$B$10)*((MDR_Rates!$C$2:$C$10="")+(G1740&lt;=MDR_Rates!$C$2:$C$10))*MDR_Rates!$D$2:$D$10))</f>
        <v>0</v>
      </c>
      <c r="W1740">
        <f t="shared" si="327"/>
        <v>0</v>
      </c>
      <c r="X1740">
        <f t="shared" si="328"/>
        <v>0</v>
      </c>
      <c r="Y1740">
        <f t="shared" si="329"/>
        <v>0</v>
      </c>
      <c r="Z1740">
        <f t="shared" si="330"/>
        <v>0</v>
      </c>
      <c r="AG1740" t="str">
        <f t="shared" si="331"/>
        <v/>
      </c>
      <c r="AI1740" t="str">
        <f t="shared" si="332"/>
        <v/>
      </c>
      <c r="AJ1740" t="str">
        <f t="shared" si="333"/>
        <v/>
      </c>
      <c r="AK1740" t="str">
        <f t="shared" si="334"/>
        <v>ORD26002175</v>
      </c>
      <c r="AL1740">
        <f>IF(E1740&lt;&gt;"CAPTURE","",COUNTIF(Orders!$H:$H,AK1740))</f>
        <v>1</v>
      </c>
      <c r="AP1740" t="str">
        <f t="shared" si="335"/>
        <v>Matched to Order</v>
      </c>
      <c r="AQ1740">
        <f>IF(COUNTIF($A$2:A1740,A1740)=1,1,0)</f>
        <v>1</v>
      </c>
    </row>
    <row r="1741" spans="1:43" x14ac:dyDescent="0.3">
      <c r="A1741" t="s">
        <v>13862</v>
      </c>
      <c r="C1741" t="s">
        <v>4419</v>
      </c>
      <c r="D1741" s="1">
        <v>46275</v>
      </c>
      <c r="E1741" t="s">
        <v>11819</v>
      </c>
      <c r="F1741" t="s">
        <v>17</v>
      </c>
      <c r="G1741">
        <v>2147</v>
      </c>
      <c r="H1741">
        <v>34.35</v>
      </c>
      <c r="I1741">
        <v>6.18</v>
      </c>
      <c r="J1741">
        <v>2106.4699999999998</v>
      </c>
      <c r="K1741" s="1">
        <v>46277</v>
      </c>
      <c r="L1741" t="s">
        <v>13775</v>
      </c>
      <c r="M1741">
        <f t="shared" si="324"/>
        <v>1</v>
      </c>
      <c r="N1741">
        <f>COUNTIF(Orders!$A:$A,C1741)</f>
        <v>1</v>
      </c>
      <c r="P1741">
        <f>COUNTIF(Orders!$H:$H,UPPER(SUBSTITUTE(TRIM(C1741),"-","")))</f>
        <v>1</v>
      </c>
      <c r="R1741" t="str">
        <f t="shared" si="325"/>
        <v>Matched Order Reference</v>
      </c>
      <c r="S1741">
        <f t="shared" si="326"/>
        <v>1</v>
      </c>
      <c r="V1741" cm="1">
        <f t="array" ref="V1741">IF(E1741&lt;&gt;"CAPTURE",0,SUMPRODUCT((MDR_Rates!$A$2:$A$10=F1741)*(G1741&gt;MDR_Rates!$B$2:$B$10)*((MDR_Rates!$C$2:$C$10="")+(G1741&lt;=MDR_Rates!$C$2:$C$10))*MDR_Rates!$D$2:$D$10))</f>
        <v>1.6</v>
      </c>
      <c r="W1741">
        <f t="shared" si="327"/>
        <v>34.35</v>
      </c>
      <c r="X1741">
        <f t="shared" si="328"/>
        <v>6.18</v>
      </c>
      <c r="Y1741">
        <f t="shared" si="329"/>
        <v>0</v>
      </c>
      <c r="Z1741">
        <f t="shared" si="330"/>
        <v>0</v>
      </c>
      <c r="AG1741" t="str">
        <f t="shared" si="331"/>
        <v/>
      </c>
      <c r="AI1741" t="str">
        <f t="shared" si="332"/>
        <v/>
      </c>
      <c r="AJ1741" t="str">
        <f t="shared" si="333"/>
        <v/>
      </c>
      <c r="AK1741" t="str">
        <f t="shared" si="334"/>
        <v>ORD26002214</v>
      </c>
      <c r="AL1741">
        <f>IF(E1741&lt;&gt;"CAPTURE","",COUNTIF(Orders!$H:$H,AK1741))</f>
        <v>1</v>
      </c>
      <c r="AP1741" t="str">
        <f t="shared" si="335"/>
        <v>Matched to Order</v>
      </c>
      <c r="AQ1741">
        <f>IF(COUNTIF($A$2:A1741,A1741)=1,1,0)</f>
        <v>1</v>
      </c>
    </row>
    <row r="1742" spans="1:43" x14ac:dyDescent="0.3">
      <c r="A1742" t="s">
        <v>13863</v>
      </c>
      <c r="C1742" t="s">
        <v>4462</v>
      </c>
      <c r="D1742" s="1">
        <v>46275</v>
      </c>
      <c r="E1742" t="s">
        <v>11819</v>
      </c>
      <c r="F1742" t="s">
        <v>9</v>
      </c>
      <c r="G1742">
        <v>3098</v>
      </c>
      <c r="H1742">
        <v>9.2899999999999991</v>
      </c>
      <c r="I1742">
        <v>1.67</v>
      </c>
      <c r="J1742">
        <v>3087.04</v>
      </c>
      <c r="K1742" s="1">
        <v>46277</v>
      </c>
      <c r="L1742" t="s">
        <v>13775</v>
      </c>
      <c r="M1742">
        <f t="shared" si="324"/>
        <v>1</v>
      </c>
      <c r="N1742">
        <f>COUNTIF(Orders!$A:$A,C1742)</f>
        <v>1</v>
      </c>
      <c r="P1742">
        <f>COUNTIF(Orders!$H:$H,UPPER(SUBSTITUTE(TRIM(C1742),"-","")))</f>
        <v>1</v>
      </c>
      <c r="R1742" t="str">
        <f t="shared" si="325"/>
        <v>Matched Order Reference</v>
      </c>
      <c r="S1742">
        <f t="shared" si="326"/>
        <v>1</v>
      </c>
      <c r="V1742" cm="1">
        <f t="array" ref="V1742">IF(E1742&lt;&gt;"CAPTURE",0,SUMPRODUCT((MDR_Rates!$A$2:$A$10=F1742)*(G1742&gt;MDR_Rates!$B$2:$B$10)*((MDR_Rates!$C$2:$C$10="")+(G1742&lt;=MDR_Rates!$C$2:$C$10))*MDR_Rates!$D$2:$D$10))</f>
        <v>0.3</v>
      </c>
      <c r="W1742">
        <f t="shared" si="327"/>
        <v>9.2899999999999991</v>
      </c>
      <c r="X1742">
        <f t="shared" si="328"/>
        <v>1.67</v>
      </c>
      <c r="Y1742">
        <f t="shared" si="329"/>
        <v>0</v>
      </c>
      <c r="Z1742">
        <f t="shared" si="330"/>
        <v>0</v>
      </c>
      <c r="AG1742" t="str">
        <f t="shared" si="331"/>
        <v/>
      </c>
      <c r="AI1742" t="str">
        <f t="shared" si="332"/>
        <v/>
      </c>
      <c r="AJ1742" t="str">
        <f t="shared" si="333"/>
        <v/>
      </c>
      <c r="AK1742" t="str">
        <f t="shared" si="334"/>
        <v>ORD26002236</v>
      </c>
      <c r="AL1742">
        <f>IF(E1742&lt;&gt;"CAPTURE","",COUNTIF(Orders!$H:$H,AK1742))</f>
        <v>1</v>
      </c>
      <c r="AP1742" t="str">
        <f t="shared" si="335"/>
        <v>Matched to Order</v>
      </c>
      <c r="AQ1742">
        <f>IF(COUNTIF($A$2:A1742,A1742)=1,1,0)</f>
        <v>1</v>
      </c>
    </row>
    <row r="1743" spans="1:43" x14ac:dyDescent="0.3">
      <c r="A1743" t="s">
        <v>13864</v>
      </c>
      <c r="C1743" t="s">
        <v>4466</v>
      </c>
      <c r="D1743" s="1">
        <v>46275</v>
      </c>
      <c r="E1743" t="s">
        <v>11819</v>
      </c>
      <c r="F1743" t="s">
        <v>9</v>
      </c>
      <c r="G1743">
        <v>349</v>
      </c>
      <c r="H1743">
        <v>0</v>
      </c>
      <c r="I1743">
        <v>0</v>
      </c>
      <c r="J1743">
        <v>349</v>
      </c>
      <c r="K1743" s="1">
        <v>46277</v>
      </c>
      <c r="L1743" t="s">
        <v>13775</v>
      </c>
      <c r="M1743">
        <f t="shared" si="324"/>
        <v>1</v>
      </c>
      <c r="N1743">
        <f>COUNTIF(Orders!$A:$A,C1743)</f>
        <v>1</v>
      </c>
      <c r="P1743">
        <f>COUNTIF(Orders!$H:$H,UPPER(SUBSTITUTE(TRIM(C1743),"-","")))</f>
        <v>1</v>
      </c>
      <c r="R1743" t="str">
        <f t="shared" si="325"/>
        <v>Matched Order Reference</v>
      </c>
      <c r="S1743">
        <f t="shared" si="326"/>
        <v>1</v>
      </c>
      <c r="V1743" cm="1">
        <f t="array" ref="V1743">IF(E1743&lt;&gt;"CAPTURE",0,SUMPRODUCT((MDR_Rates!$A$2:$A$10=F1743)*(G1743&gt;MDR_Rates!$B$2:$B$10)*((MDR_Rates!$C$2:$C$10="")+(G1743&lt;=MDR_Rates!$C$2:$C$10))*MDR_Rates!$D$2:$D$10))</f>
        <v>0</v>
      </c>
      <c r="W1743">
        <f t="shared" si="327"/>
        <v>0</v>
      </c>
      <c r="X1743">
        <f t="shared" si="328"/>
        <v>0</v>
      </c>
      <c r="Y1743">
        <f t="shared" si="329"/>
        <v>0</v>
      </c>
      <c r="Z1743">
        <f t="shared" si="330"/>
        <v>0</v>
      </c>
      <c r="AG1743" t="str">
        <f t="shared" si="331"/>
        <v/>
      </c>
      <c r="AI1743" t="str">
        <f t="shared" si="332"/>
        <v/>
      </c>
      <c r="AJ1743" t="str">
        <f t="shared" si="333"/>
        <v/>
      </c>
      <c r="AK1743" t="str">
        <f t="shared" si="334"/>
        <v>ORD26002238</v>
      </c>
      <c r="AL1743">
        <f>IF(E1743&lt;&gt;"CAPTURE","",COUNTIF(Orders!$H:$H,AK1743))</f>
        <v>1</v>
      </c>
      <c r="AP1743" t="str">
        <f t="shared" si="335"/>
        <v>Matched to Order</v>
      </c>
      <c r="AQ1743">
        <f>IF(COUNTIF($A$2:A1743,A1743)=1,1,0)</f>
        <v>1</v>
      </c>
    </row>
    <row r="1744" spans="1:43" x14ac:dyDescent="0.3">
      <c r="A1744" t="s">
        <v>13865</v>
      </c>
      <c r="C1744" t="s">
        <v>4474</v>
      </c>
      <c r="D1744" s="1">
        <v>46275</v>
      </c>
      <c r="E1744" t="s">
        <v>11819</v>
      </c>
      <c r="F1744" t="s">
        <v>9</v>
      </c>
      <c r="G1744">
        <v>2798</v>
      </c>
      <c r="H1744">
        <v>8.39</v>
      </c>
      <c r="I1744">
        <v>1.51</v>
      </c>
      <c r="J1744">
        <v>2788.1</v>
      </c>
      <c r="K1744" s="1">
        <v>46277</v>
      </c>
      <c r="L1744" t="s">
        <v>13775</v>
      </c>
      <c r="M1744">
        <f t="shared" si="324"/>
        <v>1</v>
      </c>
      <c r="N1744">
        <f>COUNTIF(Orders!$A:$A,C1744)</f>
        <v>1</v>
      </c>
      <c r="P1744">
        <f>COUNTIF(Orders!$H:$H,UPPER(SUBSTITUTE(TRIM(C1744),"-","")))</f>
        <v>1</v>
      </c>
      <c r="R1744" t="str">
        <f t="shared" si="325"/>
        <v>Matched Order Reference</v>
      </c>
      <c r="S1744">
        <f t="shared" si="326"/>
        <v>1</v>
      </c>
      <c r="V1744" cm="1">
        <f t="array" ref="V1744">IF(E1744&lt;&gt;"CAPTURE",0,SUMPRODUCT((MDR_Rates!$A$2:$A$10=F1744)*(G1744&gt;MDR_Rates!$B$2:$B$10)*((MDR_Rates!$C$2:$C$10="")+(G1744&lt;=MDR_Rates!$C$2:$C$10))*MDR_Rates!$D$2:$D$10))</f>
        <v>0.3</v>
      </c>
      <c r="W1744">
        <f t="shared" si="327"/>
        <v>8.39</v>
      </c>
      <c r="X1744">
        <f t="shared" si="328"/>
        <v>1.51</v>
      </c>
      <c r="Y1744">
        <f t="shared" si="329"/>
        <v>0</v>
      </c>
      <c r="Z1744">
        <f t="shared" si="330"/>
        <v>0</v>
      </c>
      <c r="AG1744" t="str">
        <f t="shared" si="331"/>
        <v/>
      </c>
      <c r="AI1744" t="str">
        <f t="shared" si="332"/>
        <v/>
      </c>
      <c r="AJ1744" t="str">
        <f t="shared" si="333"/>
        <v/>
      </c>
      <c r="AK1744" t="str">
        <f t="shared" si="334"/>
        <v>ORD26002242</v>
      </c>
      <c r="AL1744">
        <f>IF(E1744&lt;&gt;"CAPTURE","",COUNTIF(Orders!$H:$H,AK1744))</f>
        <v>1</v>
      </c>
      <c r="AP1744" t="str">
        <f t="shared" si="335"/>
        <v>Matched to Order</v>
      </c>
      <c r="AQ1744">
        <f>IF(COUNTIF($A$2:A1744,A1744)=1,1,0)</f>
        <v>1</v>
      </c>
    </row>
    <row r="1745" spans="1:43" x14ac:dyDescent="0.3">
      <c r="A1745" t="s">
        <v>13866</v>
      </c>
      <c r="C1745" t="s">
        <v>4520</v>
      </c>
      <c r="D1745" s="1">
        <v>46275</v>
      </c>
      <c r="E1745" t="s">
        <v>11819</v>
      </c>
      <c r="F1745" t="s">
        <v>17</v>
      </c>
      <c r="G1745">
        <v>4999</v>
      </c>
      <c r="H1745">
        <v>79.98</v>
      </c>
      <c r="I1745">
        <v>14.4</v>
      </c>
      <c r="J1745">
        <v>4904.62</v>
      </c>
      <c r="K1745" s="1">
        <v>46277</v>
      </c>
      <c r="L1745" t="s">
        <v>13775</v>
      </c>
      <c r="M1745">
        <f t="shared" si="324"/>
        <v>1</v>
      </c>
      <c r="N1745">
        <f>COUNTIF(Orders!$A:$A,C1745)</f>
        <v>1</v>
      </c>
      <c r="P1745">
        <f>COUNTIF(Orders!$H:$H,UPPER(SUBSTITUTE(TRIM(C1745),"-","")))</f>
        <v>1</v>
      </c>
      <c r="R1745" t="str">
        <f t="shared" si="325"/>
        <v>Matched Order Reference</v>
      </c>
      <c r="S1745">
        <f t="shared" si="326"/>
        <v>1</v>
      </c>
      <c r="V1745" cm="1">
        <f t="array" ref="V1745">IF(E1745&lt;&gt;"CAPTURE",0,SUMPRODUCT((MDR_Rates!$A$2:$A$10=F1745)*(G1745&gt;MDR_Rates!$B$2:$B$10)*((MDR_Rates!$C$2:$C$10="")+(G1745&lt;=MDR_Rates!$C$2:$C$10))*MDR_Rates!$D$2:$D$10))</f>
        <v>1.6</v>
      </c>
      <c r="W1745">
        <f t="shared" si="327"/>
        <v>79.98</v>
      </c>
      <c r="X1745">
        <f t="shared" si="328"/>
        <v>14.4</v>
      </c>
      <c r="Y1745">
        <f t="shared" si="329"/>
        <v>0</v>
      </c>
      <c r="Z1745">
        <f t="shared" si="330"/>
        <v>0</v>
      </c>
      <c r="AG1745" t="str">
        <f t="shared" si="331"/>
        <v/>
      </c>
      <c r="AI1745" t="str">
        <f t="shared" si="332"/>
        <v/>
      </c>
      <c r="AJ1745" t="str">
        <f t="shared" si="333"/>
        <v/>
      </c>
      <c r="AK1745" t="str">
        <f t="shared" si="334"/>
        <v>ORD26002265</v>
      </c>
      <c r="AL1745">
        <f>IF(E1745&lt;&gt;"CAPTURE","",COUNTIF(Orders!$H:$H,AK1745))</f>
        <v>1</v>
      </c>
      <c r="AP1745" t="str">
        <f t="shared" si="335"/>
        <v>Matched to Order</v>
      </c>
      <c r="AQ1745">
        <f>IF(COUNTIF($A$2:A1745,A1745)=1,1,0)</f>
        <v>1</v>
      </c>
    </row>
    <row r="1746" spans="1:43" x14ac:dyDescent="0.3">
      <c r="A1746" t="s">
        <v>13867</v>
      </c>
      <c r="C1746" t="s">
        <v>4528</v>
      </c>
      <c r="D1746" s="1">
        <v>46275</v>
      </c>
      <c r="E1746" t="s">
        <v>11819</v>
      </c>
      <c r="F1746" t="s">
        <v>9</v>
      </c>
      <c r="G1746">
        <v>3499</v>
      </c>
      <c r="H1746">
        <v>10.5</v>
      </c>
      <c r="I1746">
        <v>1.89</v>
      </c>
      <c r="J1746">
        <v>3486.61</v>
      </c>
      <c r="K1746" s="1">
        <v>46277</v>
      </c>
      <c r="L1746" t="s">
        <v>13775</v>
      </c>
      <c r="M1746">
        <f t="shared" si="324"/>
        <v>1</v>
      </c>
      <c r="N1746">
        <f>COUNTIF(Orders!$A:$A,C1746)</f>
        <v>1</v>
      </c>
      <c r="P1746">
        <f>COUNTIF(Orders!$H:$H,UPPER(SUBSTITUTE(TRIM(C1746),"-","")))</f>
        <v>1</v>
      </c>
      <c r="R1746" t="str">
        <f t="shared" si="325"/>
        <v>Matched Order Reference</v>
      </c>
      <c r="S1746">
        <f t="shared" si="326"/>
        <v>1</v>
      </c>
      <c r="V1746" cm="1">
        <f t="array" ref="V1746">IF(E1746&lt;&gt;"CAPTURE",0,SUMPRODUCT((MDR_Rates!$A$2:$A$10=F1746)*(G1746&gt;MDR_Rates!$B$2:$B$10)*((MDR_Rates!$C$2:$C$10="")+(G1746&lt;=MDR_Rates!$C$2:$C$10))*MDR_Rates!$D$2:$D$10))</f>
        <v>0.3</v>
      </c>
      <c r="W1746">
        <f t="shared" si="327"/>
        <v>10.5</v>
      </c>
      <c r="X1746">
        <f t="shared" si="328"/>
        <v>1.89</v>
      </c>
      <c r="Y1746">
        <f t="shared" si="329"/>
        <v>0</v>
      </c>
      <c r="Z1746">
        <f t="shared" si="330"/>
        <v>0</v>
      </c>
      <c r="AG1746" t="str">
        <f t="shared" si="331"/>
        <v/>
      </c>
      <c r="AI1746" t="str">
        <f t="shared" si="332"/>
        <v/>
      </c>
      <c r="AJ1746" t="str">
        <f t="shared" si="333"/>
        <v/>
      </c>
      <c r="AK1746" t="str">
        <f t="shared" si="334"/>
        <v>ORD26002269</v>
      </c>
      <c r="AL1746">
        <f>IF(E1746&lt;&gt;"CAPTURE","",COUNTIF(Orders!$H:$H,AK1746))</f>
        <v>1</v>
      </c>
      <c r="AP1746" t="str">
        <f t="shared" si="335"/>
        <v>Matched to Order</v>
      </c>
      <c r="AQ1746">
        <f>IF(COUNTIF($A$2:A1746,A1746)=1,1,0)</f>
        <v>1</v>
      </c>
    </row>
    <row r="1747" spans="1:43" x14ac:dyDescent="0.3">
      <c r="A1747" t="s">
        <v>13868</v>
      </c>
      <c r="C1747" t="s">
        <v>13869</v>
      </c>
      <c r="D1747" s="1">
        <v>46275</v>
      </c>
      <c r="E1747" t="s">
        <v>11819</v>
      </c>
      <c r="F1747" t="s">
        <v>33</v>
      </c>
      <c r="G1747">
        <v>2798</v>
      </c>
      <c r="H1747">
        <v>33.58</v>
      </c>
      <c r="I1747">
        <v>6.04</v>
      </c>
      <c r="J1747">
        <v>2758.38</v>
      </c>
      <c r="K1747" s="1">
        <v>46277</v>
      </c>
      <c r="L1747" t="s">
        <v>13775</v>
      </c>
      <c r="M1747">
        <f t="shared" si="324"/>
        <v>1</v>
      </c>
      <c r="N1747">
        <f>COUNTIF(Orders!$A:$A,C1747)</f>
        <v>1</v>
      </c>
      <c r="P1747">
        <f>COUNTIF(Orders!$H:$H,UPPER(SUBSTITUTE(TRIM(C1747),"-","")))</f>
        <v>1</v>
      </c>
      <c r="R1747" t="str">
        <f t="shared" si="325"/>
        <v>Matched Order Reference</v>
      </c>
      <c r="S1747">
        <f t="shared" si="326"/>
        <v>1</v>
      </c>
      <c r="V1747" cm="1">
        <f t="array" ref="V1747">IF(E1747&lt;&gt;"CAPTURE",0,SUMPRODUCT((MDR_Rates!$A$2:$A$10=F1747)*(G1747&gt;MDR_Rates!$B$2:$B$10)*((MDR_Rates!$C$2:$C$10="")+(G1747&lt;=MDR_Rates!$C$2:$C$10))*MDR_Rates!$D$2:$D$10))</f>
        <v>1.2</v>
      </c>
      <c r="W1747">
        <f t="shared" si="327"/>
        <v>33.58</v>
      </c>
      <c r="X1747">
        <f t="shared" si="328"/>
        <v>6.04</v>
      </c>
      <c r="Y1747">
        <f t="shared" si="329"/>
        <v>0</v>
      </c>
      <c r="Z1747">
        <f t="shared" si="330"/>
        <v>0</v>
      </c>
      <c r="AG1747" t="str">
        <f t="shared" si="331"/>
        <v/>
      </c>
      <c r="AI1747" t="str">
        <f t="shared" si="332"/>
        <v/>
      </c>
      <c r="AJ1747" t="str">
        <f t="shared" si="333"/>
        <v/>
      </c>
      <c r="AK1747" t="str">
        <f t="shared" si="334"/>
        <v>ORD26002285</v>
      </c>
      <c r="AL1747">
        <f>IF(E1747&lt;&gt;"CAPTURE","",COUNTIF(Orders!$H:$H,AK1747))</f>
        <v>1</v>
      </c>
      <c r="AP1747" t="str">
        <f t="shared" si="335"/>
        <v>Matched to Order</v>
      </c>
      <c r="AQ1747">
        <f>IF(COUNTIF($A$2:A1747,A1747)=1,1,0)</f>
        <v>1</v>
      </c>
    </row>
    <row r="1748" spans="1:43" x14ac:dyDescent="0.3">
      <c r="A1748" t="s">
        <v>13870</v>
      </c>
      <c r="C1748" t="s">
        <v>4853</v>
      </c>
      <c r="D1748" s="1">
        <v>46275</v>
      </c>
      <c r="E1748" t="s">
        <v>11819</v>
      </c>
      <c r="F1748" t="s">
        <v>17</v>
      </c>
      <c r="G1748">
        <v>349</v>
      </c>
      <c r="H1748">
        <v>6.28</v>
      </c>
      <c r="I1748">
        <v>1.1299999999999999</v>
      </c>
      <c r="J1748">
        <v>341.59</v>
      </c>
      <c r="K1748" s="1">
        <v>46277</v>
      </c>
      <c r="L1748" t="s">
        <v>13775</v>
      </c>
      <c r="M1748">
        <f t="shared" si="324"/>
        <v>1</v>
      </c>
      <c r="N1748">
        <f>COUNTIF(Orders!$A:$A,C1748)</f>
        <v>1</v>
      </c>
      <c r="P1748">
        <f>COUNTIF(Orders!$H:$H,UPPER(SUBSTITUTE(TRIM(C1748),"-","")))</f>
        <v>1</v>
      </c>
      <c r="R1748" t="str">
        <f t="shared" si="325"/>
        <v>Matched Order Reference</v>
      </c>
      <c r="S1748">
        <f t="shared" si="326"/>
        <v>1</v>
      </c>
      <c r="V1748" cm="1">
        <f t="array" ref="V1748">IF(E1748&lt;&gt;"CAPTURE",0,SUMPRODUCT((MDR_Rates!$A$2:$A$10=F1748)*(G1748&gt;MDR_Rates!$B$2:$B$10)*((MDR_Rates!$C$2:$C$10="")+(G1748&lt;=MDR_Rates!$C$2:$C$10))*MDR_Rates!$D$2:$D$10))</f>
        <v>1.8</v>
      </c>
      <c r="W1748">
        <f t="shared" si="327"/>
        <v>6.28</v>
      </c>
      <c r="X1748">
        <f t="shared" si="328"/>
        <v>1.1299999999999999</v>
      </c>
      <c r="Y1748">
        <f t="shared" si="329"/>
        <v>0</v>
      </c>
      <c r="Z1748">
        <f t="shared" si="330"/>
        <v>0</v>
      </c>
      <c r="AG1748" t="str">
        <f t="shared" si="331"/>
        <v/>
      </c>
      <c r="AI1748" t="str">
        <f t="shared" si="332"/>
        <v/>
      </c>
      <c r="AJ1748" t="str">
        <f t="shared" si="333"/>
        <v/>
      </c>
      <c r="AK1748" t="str">
        <f t="shared" si="334"/>
        <v>ORD26002434</v>
      </c>
      <c r="AL1748">
        <f>IF(E1748&lt;&gt;"CAPTURE","",COUNTIF(Orders!$H:$H,AK1748))</f>
        <v>1</v>
      </c>
      <c r="AP1748" t="str">
        <f t="shared" si="335"/>
        <v>Matched to Order</v>
      </c>
      <c r="AQ1748">
        <f>IF(COUNTIF($A$2:A1748,A1748)=1,1,0)</f>
        <v>1</v>
      </c>
    </row>
    <row r="1749" spans="1:43" x14ac:dyDescent="0.3">
      <c r="A1749" t="s">
        <v>13871</v>
      </c>
      <c r="C1749" t="s">
        <v>4929</v>
      </c>
      <c r="D1749" s="1">
        <v>46275</v>
      </c>
      <c r="E1749" t="s">
        <v>11819</v>
      </c>
      <c r="F1749" t="s">
        <v>44</v>
      </c>
      <c r="G1749">
        <v>7999</v>
      </c>
      <c r="H1749">
        <v>135.97999999999999</v>
      </c>
      <c r="I1749">
        <v>24.48</v>
      </c>
      <c r="J1749">
        <v>7838.54</v>
      </c>
      <c r="K1749" s="1">
        <v>46277</v>
      </c>
      <c r="L1749" t="s">
        <v>13775</v>
      </c>
      <c r="M1749">
        <f t="shared" si="324"/>
        <v>1</v>
      </c>
      <c r="N1749">
        <f>COUNTIF(Orders!$A:$A,C1749)</f>
        <v>1</v>
      </c>
      <c r="P1749">
        <f>COUNTIF(Orders!$H:$H,UPPER(SUBSTITUTE(TRIM(C1749),"-","")))</f>
        <v>1</v>
      </c>
      <c r="R1749" t="str">
        <f t="shared" si="325"/>
        <v>Matched Order Reference</v>
      </c>
      <c r="S1749">
        <f t="shared" si="326"/>
        <v>1</v>
      </c>
      <c r="V1749" cm="1">
        <f t="array" ref="V1749">IF(E1749&lt;&gt;"CAPTURE",0,SUMPRODUCT((MDR_Rates!$A$2:$A$10=F1749)*(G1749&gt;MDR_Rates!$B$2:$B$10)*((MDR_Rates!$C$2:$C$10="")+(G1749&lt;=MDR_Rates!$C$2:$C$10))*MDR_Rates!$D$2:$D$10))</f>
        <v>1.7</v>
      </c>
      <c r="W1749">
        <f t="shared" si="327"/>
        <v>135.97999999999999</v>
      </c>
      <c r="X1749">
        <f t="shared" si="328"/>
        <v>24.48</v>
      </c>
      <c r="Y1749">
        <f t="shared" si="329"/>
        <v>0</v>
      </c>
      <c r="Z1749">
        <f t="shared" si="330"/>
        <v>0</v>
      </c>
      <c r="AG1749" t="str">
        <f t="shared" si="331"/>
        <v/>
      </c>
      <c r="AI1749" t="str">
        <f t="shared" si="332"/>
        <v/>
      </c>
      <c r="AJ1749" t="str">
        <f t="shared" si="333"/>
        <v/>
      </c>
      <c r="AK1749" t="str">
        <f t="shared" si="334"/>
        <v>ORD26002473</v>
      </c>
      <c r="AL1749">
        <f>IF(E1749&lt;&gt;"CAPTURE","",COUNTIF(Orders!$H:$H,AK1749))</f>
        <v>1</v>
      </c>
      <c r="AP1749" t="str">
        <f t="shared" si="335"/>
        <v>Matched to Order</v>
      </c>
      <c r="AQ1749">
        <f>IF(COUNTIF($A$2:A1749,A1749)=1,1,0)</f>
        <v>1</v>
      </c>
    </row>
    <row r="1750" spans="1:43" x14ac:dyDescent="0.3">
      <c r="A1750" t="s">
        <v>13872</v>
      </c>
      <c r="C1750" t="s">
        <v>4988</v>
      </c>
      <c r="D1750" s="1">
        <v>46275</v>
      </c>
      <c r="E1750" t="s">
        <v>11819</v>
      </c>
      <c r="F1750" t="s">
        <v>44</v>
      </c>
      <c r="G1750">
        <v>1147</v>
      </c>
      <c r="H1750">
        <v>21.79</v>
      </c>
      <c r="I1750">
        <v>3.92</v>
      </c>
      <c r="J1750">
        <v>1121.29</v>
      </c>
      <c r="K1750" s="1">
        <v>46277</v>
      </c>
      <c r="L1750" t="s">
        <v>13775</v>
      </c>
      <c r="M1750">
        <f t="shared" si="324"/>
        <v>1</v>
      </c>
      <c r="N1750">
        <f>COUNTIF(Orders!$A:$A,C1750)</f>
        <v>1</v>
      </c>
      <c r="P1750">
        <f>COUNTIF(Orders!$H:$H,UPPER(SUBSTITUTE(TRIM(C1750),"-","")))</f>
        <v>1</v>
      </c>
      <c r="R1750" t="str">
        <f t="shared" si="325"/>
        <v>Matched Order Reference</v>
      </c>
      <c r="S1750">
        <f t="shared" si="326"/>
        <v>1</v>
      </c>
      <c r="V1750" cm="1">
        <f t="array" ref="V1750">IF(E1750&lt;&gt;"CAPTURE",0,SUMPRODUCT((MDR_Rates!$A$2:$A$10=F1750)*(G1750&gt;MDR_Rates!$B$2:$B$10)*((MDR_Rates!$C$2:$C$10="")+(G1750&lt;=MDR_Rates!$C$2:$C$10))*MDR_Rates!$D$2:$D$10))</f>
        <v>1.9</v>
      </c>
      <c r="W1750">
        <f t="shared" si="327"/>
        <v>21.79</v>
      </c>
      <c r="X1750">
        <f t="shared" si="328"/>
        <v>3.92</v>
      </c>
      <c r="Y1750">
        <f t="shared" si="329"/>
        <v>0</v>
      </c>
      <c r="Z1750">
        <f t="shared" si="330"/>
        <v>0</v>
      </c>
      <c r="AG1750" t="str">
        <f t="shared" si="331"/>
        <v/>
      </c>
      <c r="AI1750" t="str">
        <f t="shared" si="332"/>
        <v/>
      </c>
      <c r="AJ1750" t="str">
        <f t="shared" si="333"/>
        <v/>
      </c>
      <c r="AK1750" t="str">
        <f t="shared" si="334"/>
        <v>ORD26002503</v>
      </c>
      <c r="AL1750">
        <f>IF(E1750&lt;&gt;"CAPTURE","",COUNTIF(Orders!$H:$H,AK1750))</f>
        <v>1</v>
      </c>
      <c r="AP1750" t="str">
        <f t="shared" si="335"/>
        <v>Matched to Order</v>
      </c>
      <c r="AQ1750">
        <f>IF(COUNTIF($A$2:A1750,A1750)=1,1,0)</f>
        <v>1</v>
      </c>
    </row>
    <row r="1751" spans="1:43" x14ac:dyDescent="0.3">
      <c r="A1751" t="s">
        <v>13873</v>
      </c>
      <c r="C1751" t="s">
        <v>5127</v>
      </c>
      <c r="D1751" s="1">
        <v>46275</v>
      </c>
      <c r="E1751" t="s">
        <v>11819</v>
      </c>
      <c r="F1751" t="s">
        <v>9</v>
      </c>
      <c r="G1751">
        <v>1798</v>
      </c>
      <c r="H1751">
        <v>0</v>
      </c>
      <c r="I1751">
        <v>0</v>
      </c>
      <c r="J1751">
        <v>1798</v>
      </c>
      <c r="K1751" s="1">
        <v>46277</v>
      </c>
      <c r="L1751" t="s">
        <v>13775</v>
      </c>
      <c r="M1751">
        <f t="shared" si="324"/>
        <v>1</v>
      </c>
      <c r="N1751">
        <f>COUNTIF(Orders!$A:$A,C1751)</f>
        <v>1</v>
      </c>
      <c r="P1751">
        <f>COUNTIF(Orders!$H:$H,UPPER(SUBSTITUTE(TRIM(C1751),"-","")))</f>
        <v>1</v>
      </c>
      <c r="R1751" t="str">
        <f t="shared" si="325"/>
        <v>Matched Order Reference</v>
      </c>
      <c r="S1751">
        <f t="shared" si="326"/>
        <v>1</v>
      </c>
      <c r="V1751" cm="1">
        <f t="array" ref="V1751">IF(E1751&lt;&gt;"CAPTURE",0,SUMPRODUCT((MDR_Rates!$A$2:$A$10=F1751)*(G1751&gt;MDR_Rates!$B$2:$B$10)*((MDR_Rates!$C$2:$C$10="")+(G1751&lt;=MDR_Rates!$C$2:$C$10))*MDR_Rates!$D$2:$D$10))</f>
        <v>0</v>
      </c>
      <c r="W1751">
        <f t="shared" si="327"/>
        <v>0</v>
      </c>
      <c r="X1751">
        <f t="shared" si="328"/>
        <v>0</v>
      </c>
      <c r="Y1751">
        <f t="shared" si="329"/>
        <v>0</v>
      </c>
      <c r="Z1751">
        <f t="shared" si="330"/>
        <v>0</v>
      </c>
      <c r="AG1751" t="str">
        <f t="shared" si="331"/>
        <v/>
      </c>
      <c r="AI1751" t="str">
        <f t="shared" si="332"/>
        <v/>
      </c>
      <c r="AJ1751" t="str">
        <f t="shared" si="333"/>
        <v/>
      </c>
      <c r="AK1751" t="str">
        <f t="shared" si="334"/>
        <v>ORD26002574</v>
      </c>
      <c r="AL1751">
        <f>IF(E1751&lt;&gt;"CAPTURE","",COUNTIF(Orders!$H:$H,AK1751))</f>
        <v>1</v>
      </c>
      <c r="AP1751" t="str">
        <f t="shared" si="335"/>
        <v>Matched to Order</v>
      </c>
      <c r="AQ1751">
        <f>IF(COUNTIF($A$2:A1751,A1751)=1,1,0)</f>
        <v>1</v>
      </c>
    </row>
    <row r="1752" spans="1:43" x14ac:dyDescent="0.3">
      <c r="A1752" t="s">
        <v>13874</v>
      </c>
      <c r="C1752" t="s">
        <v>5191</v>
      </c>
      <c r="D1752" s="1">
        <v>46275</v>
      </c>
      <c r="E1752" t="s">
        <v>11819</v>
      </c>
      <c r="F1752" t="s">
        <v>17</v>
      </c>
      <c r="G1752">
        <v>11297</v>
      </c>
      <c r="H1752">
        <v>180.75</v>
      </c>
      <c r="I1752">
        <v>32.54</v>
      </c>
      <c r="J1752">
        <v>11083.71</v>
      </c>
      <c r="K1752" s="1">
        <v>46277</v>
      </c>
      <c r="L1752" t="s">
        <v>13775</v>
      </c>
      <c r="M1752">
        <f t="shared" si="324"/>
        <v>1</v>
      </c>
      <c r="N1752">
        <f>COUNTIF(Orders!$A:$A,C1752)</f>
        <v>1</v>
      </c>
      <c r="P1752">
        <f>COUNTIF(Orders!$H:$H,UPPER(SUBSTITUTE(TRIM(C1752),"-","")))</f>
        <v>1</v>
      </c>
      <c r="R1752" t="str">
        <f t="shared" si="325"/>
        <v>Matched Order Reference</v>
      </c>
      <c r="S1752">
        <f t="shared" si="326"/>
        <v>1</v>
      </c>
      <c r="V1752" cm="1">
        <f t="array" ref="V1752">IF(E1752&lt;&gt;"CAPTURE",0,SUMPRODUCT((MDR_Rates!$A$2:$A$10=F1752)*(G1752&gt;MDR_Rates!$B$2:$B$10)*((MDR_Rates!$C$2:$C$10="")+(G1752&lt;=MDR_Rates!$C$2:$C$10))*MDR_Rates!$D$2:$D$10))</f>
        <v>1.6</v>
      </c>
      <c r="W1752">
        <f t="shared" si="327"/>
        <v>180.75</v>
      </c>
      <c r="X1752">
        <f t="shared" si="328"/>
        <v>32.54</v>
      </c>
      <c r="Y1752">
        <f t="shared" si="329"/>
        <v>0</v>
      </c>
      <c r="Z1752">
        <f t="shared" si="330"/>
        <v>0</v>
      </c>
      <c r="AG1752" t="str">
        <f t="shared" si="331"/>
        <v/>
      </c>
      <c r="AI1752" t="str">
        <f t="shared" si="332"/>
        <v/>
      </c>
      <c r="AJ1752" t="str">
        <f t="shared" si="333"/>
        <v/>
      </c>
      <c r="AK1752" t="str">
        <f t="shared" si="334"/>
        <v>ORD26002606</v>
      </c>
      <c r="AL1752">
        <f>IF(E1752&lt;&gt;"CAPTURE","",COUNTIF(Orders!$H:$H,AK1752))</f>
        <v>1</v>
      </c>
      <c r="AP1752" t="str">
        <f t="shared" si="335"/>
        <v>Matched to Order</v>
      </c>
      <c r="AQ1752">
        <f>IF(COUNTIF($A$2:A1752,A1752)=1,1,0)</f>
        <v>1</v>
      </c>
    </row>
    <row r="1753" spans="1:43" x14ac:dyDescent="0.3">
      <c r="A1753" t="s">
        <v>13875</v>
      </c>
      <c r="C1753" t="s">
        <v>5281</v>
      </c>
      <c r="D1753" s="1">
        <v>46275</v>
      </c>
      <c r="E1753" t="s">
        <v>11819</v>
      </c>
      <c r="F1753" t="s">
        <v>9</v>
      </c>
      <c r="G1753">
        <v>10847</v>
      </c>
      <c r="H1753">
        <v>32.54</v>
      </c>
      <c r="I1753">
        <v>5.86</v>
      </c>
      <c r="J1753">
        <v>10808.6</v>
      </c>
      <c r="K1753" s="1">
        <v>46277</v>
      </c>
      <c r="L1753" t="s">
        <v>13775</v>
      </c>
      <c r="M1753">
        <f t="shared" si="324"/>
        <v>1</v>
      </c>
      <c r="N1753">
        <f>COUNTIF(Orders!$A:$A,C1753)</f>
        <v>1</v>
      </c>
      <c r="P1753">
        <f>COUNTIF(Orders!$H:$H,UPPER(SUBSTITUTE(TRIM(C1753),"-","")))</f>
        <v>1</v>
      </c>
      <c r="R1753" t="str">
        <f t="shared" si="325"/>
        <v>Matched Order Reference</v>
      </c>
      <c r="S1753">
        <f t="shared" si="326"/>
        <v>1</v>
      </c>
      <c r="V1753" cm="1">
        <f t="array" ref="V1753">IF(E1753&lt;&gt;"CAPTURE",0,SUMPRODUCT((MDR_Rates!$A$2:$A$10=F1753)*(G1753&gt;MDR_Rates!$B$2:$B$10)*((MDR_Rates!$C$2:$C$10="")+(G1753&lt;=MDR_Rates!$C$2:$C$10))*MDR_Rates!$D$2:$D$10))</f>
        <v>0.3</v>
      </c>
      <c r="W1753">
        <f t="shared" si="327"/>
        <v>32.54</v>
      </c>
      <c r="X1753">
        <f t="shared" si="328"/>
        <v>5.86</v>
      </c>
      <c r="Y1753">
        <f t="shared" si="329"/>
        <v>0</v>
      </c>
      <c r="Z1753">
        <f t="shared" si="330"/>
        <v>0</v>
      </c>
      <c r="AG1753" t="str">
        <f t="shared" si="331"/>
        <v/>
      </c>
      <c r="AI1753" t="str">
        <f t="shared" si="332"/>
        <v/>
      </c>
      <c r="AJ1753" t="str">
        <f t="shared" si="333"/>
        <v/>
      </c>
      <c r="AK1753" t="str">
        <f t="shared" si="334"/>
        <v>ORD26002651</v>
      </c>
      <c r="AL1753">
        <f>IF(E1753&lt;&gt;"CAPTURE","",COUNTIF(Orders!$H:$H,AK1753))</f>
        <v>1</v>
      </c>
      <c r="AP1753" t="str">
        <f t="shared" si="335"/>
        <v>Matched to Order</v>
      </c>
      <c r="AQ1753">
        <f>IF(COUNTIF($A$2:A1753,A1753)=1,1,0)</f>
        <v>1</v>
      </c>
    </row>
    <row r="1754" spans="1:43" x14ac:dyDescent="0.3">
      <c r="A1754" t="s">
        <v>13876</v>
      </c>
      <c r="C1754" t="s">
        <v>5309</v>
      </c>
      <c r="D1754" s="1">
        <v>46275</v>
      </c>
      <c r="E1754" t="s">
        <v>11819</v>
      </c>
      <c r="F1754" t="s">
        <v>17</v>
      </c>
      <c r="G1754">
        <v>799</v>
      </c>
      <c r="H1754">
        <v>14.38</v>
      </c>
      <c r="I1754">
        <v>2.59</v>
      </c>
      <c r="J1754">
        <v>782.03</v>
      </c>
      <c r="K1754" s="1">
        <v>46277</v>
      </c>
      <c r="L1754" t="s">
        <v>13775</v>
      </c>
      <c r="M1754">
        <f t="shared" si="324"/>
        <v>1</v>
      </c>
      <c r="N1754">
        <f>COUNTIF(Orders!$A:$A,C1754)</f>
        <v>1</v>
      </c>
      <c r="P1754">
        <f>COUNTIF(Orders!$H:$H,UPPER(SUBSTITUTE(TRIM(C1754),"-","")))</f>
        <v>1</v>
      </c>
      <c r="R1754" t="str">
        <f t="shared" si="325"/>
        <v>Matched Order Reference</v>
      </c>
      <c r="S1754">
        <f t="shared" si="326"/>
        <v>1</v>
      </c>
      <c r="V1754" cm="1">
        <f t="array" ref="V1754">IF(E1754&lt;&gt;"CAPTURE",0,SUMPRODUCT((MDR_Rates!$A$2:$A$10=F1754)*(G1754&gt;MDR_Rates!$B$2:$B$10)*((MDR_Rates!$C$2:$C$10="")+(G1754&lt;=MDR_Rates!$C$2:$C$10))*MDR_Rates!$D$2:$D$10))</f>
        <v>1.8</v>
      </c>
      <c r="W1754">
        <f t="shared" si="327"/>
        <v>14.38</v>
      </c>
      <c r="X1754">
        <f t="shared" si="328"/>
        <v>2.59</v>
      </c>
      <c r="Y1754">
        <f t="shared" si="329"/>
        <v>0</v>
      </c>
      <c r="Z1754">
        <f t="shared" si="330"/>
        <v>0</v>
      </c>
      <c r="AG1754" t="str">
        <f t="shared" si="331"/>
        <v/>
      </c>
      <c r="AI1754" t="str">
        <f t="shared" si="332"/>
        <v/>
      </c>
      <c r="AJ1754" t="str">
        <f t="shared" si="333"/>
        <v/>
      </c>
      <c r="AK1754" t="str">
        <f t="shared" si="334"/>
        <v>ORD26002665</v>
      </c>
      <c r="AL1754">
        <f>IF(E1754&lt;&gt;"CAPTURE","",COUNTIF(Orders!$H:$H,AK1754))</f>
        <v>1</v>
      </c>
      <c r="AP1754" t="str">
        <f t="shared" si="335"/>
        <v>Matched to Order</v>
      </c>
      <c r="AQ1754">
        <f>IF(COUNTIF($A$2:A1754,A1754)=1,1,0)</f>
        <v>1</v>
      </c>
    </row>
    <row r="1755" spans="1:43" x14ac:dyDescent="0.3">
      <c r="A1755" t="s">
        <v>13877</v>
      </c>
      <c r="C1755" t="s">
        <v>5447</v>
      </c>
      <c r="D1755" s="1">
        <v>46275</v>
      </c>
      <c r="E1755" t="s">
        <v>11819</v>
      </c>
      <c r="F1755" t="s">
        <v>33</v>
      </c>
      <c r="G1755">
        <v>349</v>
      </c>
      <c r="H1755">
        <v>5.24</v>
      </c>
      <c r="I1755">
        <v>0.94</v>
      </c>
      <c r="J1755">
        <v>342.82</v>
      </c>
      <c r="K1755" s="1">
        <v>46277</v>
      </c>
      <c r="L1755" t="s">
        <v>13775</v>
      </c>
      <c r="M1755">
        <f t="shared" si="324"/>
        <v>1</v>
      </c>
      <c r="N1755">
        <f>COUNTIF(Orders!$A:$A,C1755)</f>
        <v>1</v>
      </c>
      <c r="P1755">
        <f>COUNTIF(Orders!$H:$H,UPPER(SUBSTITUTE(TRIM(C1755),"-","")))</f>
        <v>1</v>
      </c>
      <c r="R1755" t="str">
        <f t="shared" si="325"/>
        <v>Matched Order Reference</v>
      </c>
      <c r="S1755">
        <f t="shared" si="326"/>
        <v>1</v>
      </c>
      <c r="V1755" cm="1">
        <f t="array" ref="V1755">IF(E1755&lt;&gt;"CAPTURE",0,SUMPRODUCT((MDR_Rates!$A$2:$A$10=F1755)*(G1755&gt;MDR_Rates!$B$2:$B$10)*((MDR_Rates!$C$2:$C$10="")+(G1755&lt;=MDR_Rates!$C$2:$C$10))*MDR_Rates!$D$2:$D$10))</f>
        <v>1.5</v>
      </c>
      <c r="W1755">
        <f t="shared" si="327"/>
        <v>5.24</v>
      </c>
      <c r="X1755">
        <f t="shared" si="328"/>
        <v>0.94</v>
      </c>
      <c r="Y1755">
        <f t="shared" si="329"/>
        <v>0</v>
      </c>
      <c r="Z1755">
        <f t="shared" si="330"/>
        <v>0</v>
      </c>
      <c r="AG1755" t="str">
        <f t="shared" si="331"/>
        <v/>
      </c>
      <c r="AI1755" t="str">
        <f t="shared" si="332"/>
        <v/>
      </c>
      <c r="AJ1755" t="str">
        <f t="shared" si="333"/>
        <v/>
      </c>
      <c r="AK1755" t="str">
        <f t="shared" si="334"/>
        <v>ORD26002734</v>
      </c>
      <c r="AL1755">
        <f>IF(E1755&lt;&gt;"CAPTURE","",COUNTIF(Orders!$H:$H,AK1755))</f>
        <v>1</v>
      </c>
      <c r="AP1755" t="str">
        <f t="shared" si="335"/>
        <v>Matched to Order</v>
      </c>
      <c r="AQ1755">
        <f>IF(COUNTIF($A$2:A1755,A1755)=1,1,0)</f>
        <v>1</v>
      </c>
    </row>
    <row r="1756" spans="1:43" x14ac:dyDescent="0.3">
      <c r="A1756" t="s">
        <v>13878</v>
      </c>
      <c r="C1756" t="s">
        <v>5527</v>
      </c>
      <c r="D1756" s="1">
        <v>46275</v>
      </c>
      <c r="E1756" t="s">
        <v>11819</v>
      </c>
      <c r="F1756" t="s">
        <v>9</v>
      </c>
      <c r="G1756">
        <v>1898</v>
      </c>
      <c r="H1756">
        <v>0</v>
      </c>
      <c r="I1756">
        <v>0</v>
      </c>
      <c r="J1756">
        <v>1898</v>
      </c>
      <c r="K1756" s="1">
        <v>46277</v>
      </c>
      <c r="L1756" t="s">
        <v>13775</v>
      </c>
      <c r="M1756">
        <f t="shared" si="324"/>
        <v>1</v>
      </c>
      <c r="N1756">
        <f>COUNTIF(Orders!$A:$A,C1756)</f>
        <v>1</v>
      </c>
      <c r="P1756">
        <f>COUNTIF(Orders!$H:$H,UPPER(SUBSTITUTE(TRIM(C1756),"-","")))</f>
        <v>1</v>
      </c>
      <c r="R1756" t="str">
        <f t="shared" si="325"/>
        <v>Matched Order Reference</v>
      </c>
      <c r="S1756">
        <f t="shared" si="326"/>
        <v>1</v>
      </c>
      <c r="V1756" cm="1">
        <f t="array" ref="V1756">IF(E1756&lt;&gt;"CAPTURE",0,SUMPRODUCT((MDR_Rates!$A$2:$A$10=F1756)*(G1756&gt;MDR_Rates!$B$2:$B$10)*((MDR_Rates!$C$2:$C$10="")+(G1756&lt;=MDR_Rates!$C$2:$C$10))*MDR_Rates!$D$2:$D$10))</f>
        <v>0</v>
      </c>
      <c r="W1756">
        <f t="shared" si="327"/>
        <v>0</v>
      </c>
      <c r="X1756">
        <f t="shared" si="328"/>
        <v>0</v>
      </c>
      <c r="Y1756">
        <f t="shared" si="329"/>
        <v>0</v>
      </c>
      <c r="Z1756">
        <f t="shared" si="330"/>
        <v>0</v>
      </c>
      <c r="AG1756" t="str">
        <f t="shared" si="331"/>
        <v/>
      </c>
      <c r="AI1756" t="str">
        <f t="shared" si="332"/>
        <v/>
      </c>
      <c r="AJ1756" t="str">
        <f t="shared" si="333"/>
        <v/>
      </c>
      <c r="AK1756" t="str">
        <f t="shared" si="334"/>
        <v>ORD26002775</v>
      </c>
      <c r="AL1756">
        <f>IF(E1756&lt;&gt;"CAPTURE","",COUNTIF(Orders!$H:$H,AK1756))</f>
        <v>1</v>
      </c>
      <c r="AP1756" t="str">
        <f t="shared" si="335"/>
        <v>Matched to Order</v>
      </c>
      <c r="AQ1756">
        <f>IF(COUNTIF($A$2:A1756,A1756)=1,1,0)</f>
        <v>1</v>
      </c>
    </row>
    <row r="1757" spans="1:43" x14ac:dyDescent="0.3">
      <c r="A1757" t="s">
        <v>13879</v>
      </c>
      <c r="C1757" t="s">
        <v>5607</v>
      </c>
      <c r="D1757" s="1">
        <v>46275</v>
      </c>
      <c r="E1757" t="s">
        <v>11819</v>
      </c>
      <c r="F1757" t="s">
        <v>44</v>
      </c>
      <c r="G1757">
        <v>18497</v>
      </c>
      <c r="H1757">
        <v>314.45</v>
      </c>
      <c r="I1757">
        <v>56.6</v>
      </c>
      <c r="J1757">
        <v>18125.95</v>
      </c>
      <c r="K1757" s="1">
        <v>46277</v>
      </c>
      <c r="L1757" t="s">
        <v>13775</v>
      </c>
      <c r="M1757">
        <f t="shared" si="324"/>
        <v>1</v>
      </c>
      <c r="N1757">
        <f>COUNTIF(Orders!$A:$A,C1757)</f>
        <v>1</v>
      </c>
      <c r="P1757">
        <f>COUNTIF(Orders!$H:$H,UPPER(SUBSTITUTE(TRIM(C1757),"-","")))</f>
        <v>1</v>
      </c>
      <c r="R1757" t="str">
        <f t="shared" si="325"/>
        <v>Matched Order Reference</v>
      </c>
      <c r="S1757">
        <f t="shared" si="326"/>
        <v>1</v>
      </c>
      <c r="V1757" cm="1">
        <f t="array" ref="V1757">IF(E1757&lt;&gt;"CAPTURE",0,SUMPRODUCT((MDR_Rates!$A$2:$A$10=F1757)*(G1757&gt;MDR_Rates!$B$2:$B$10)*((MDR_Rates!$C$2:$C$10="")+(G1757&lt;=MDR_Rates!$C$2:$C$10))*MDR_Rates!$D$2:$D$10))</f>
        <v>1.7</v>
      </c>
      <c r="W1757">
        <f t="shared" si="327"/>
        <v>314.45</v>
      </c>
      <c r="X1757">
        <f t="shared" si="328"/>
        <v>56.6</v>
      </c>
      <c r="Y1757">
        <f t="shared" si="329"/>
        <v>0</v>
      </c>
      <c r="Z1757">
        <f t="shared" si="330"/>
        <v>0</v>
      </c>
      <c r="AG1757" t="str">
        <f t="shared" si="331"/>
        <v/>
      </c>
      <c r="AI1757" t="str">
        <f t="shared" si="332"/>
        <v/>
      </c>
      <c r="AJ1757" t="str">
        <f t="shared" si="333"/>
        <v/>
      </c>
      <c r="AK1757" t="str">
        <f t="shared" si="334"/>
        <v>ORD26002815</v>
      </c>
      <c r="AL1757">
        <f>IF(E1757&lt;&gt;"CAPTURE","",COUNTIF(Orders!$H:$H,AK1757))</f>
        <v>1</v>
      </c>
      <c r="AP1757" t="str">
        <f t="shared" si="335"/>
        <v>Matched to Order</v>
      </c>
      <c r="AQ1757">
        <f>IF(COUNTIF($A$2:A1757,A1757)=1,1,0)</f>
        <v>1</v>
      </c>
    </row>
    <row r="1758" spans="1:43" x14ac:dyDescent="0.3">
      <c r="A1758" t="s">
        <v>13880</v>
      </c>
      <c r="C1758" t="s">
        <v>5786</v>
      </c>
      <c r="D1758" s="1">
        <v>46275</v>
      </c>
      <c r="E1758" t="s">
        <v>11819</v>
      </c>
      <c r="F1758" t="s">
        <v>33</v>
      </c>
      <c r="G1758">
        <v>2597</v>
      </c>
      <c r="H1758">
        <v>31.16</v>
      </c>
      <c r="I1758">
        <v>5.61</v>
      </c>
      <c r="J1758">
        <v>2560.23</v>
      </c>
      <c r="K1758" s="1">
        <v>46277</v>
      </c>
      <c r="L1758" t="s">
        <v>13775</v>
      </c>
      <c r="M1758">
        <f t="shared" si="324"/>
        <v>1</v>
      </c>
      <c r="N1758">
        <f>COUNTIF(Orders!$A:$A,C1758)</f>
        <v>1</v>
      </c>
      <c r="P1758">
        <f>COUNTIF(Orders!$H:$H,UPPER(SUBSTITUTE(TRIM(C1758),"-","")))</f>
        <v>1</v>
      </c>
      <c r="R1758" t="str">
        <f t="shared" si="325"/>
        <v>Matched Order Reference</v>
      </c>
      <c r="S1758">
        <f t="shared" si="326"/>
        <v>1</v>
      </c>
      <c r="V1758" cm="1">
        <f t="array" ref="V1758">IF(E1758&lt;&gt;"CAPTURE",0,SUMPRODUCT((MDR_Rates!$A$2:$A$10=F1758)*(G1758&gt;MDR_Rates!$B$2:$B$10)*((MDR_Rates!$C$2:$C$10="")+(G1758&lt;=MDR_Rates!$C$2:$C$10))*MDR_Rates!$D$2:$D$10))</f>
        <v>1.2</v>
      </c>
      <c r="W1758">
        <f t="shared" si="327"/>
        <v>31.16</v>
      </c>
      <c r="X1758">
        <f t="shared" si="328"/>
        <v>5.61</v>
      </c>
      <c r="Y1758">
        <f t="shared" si="329"/>
        <v>0</v>
      </c>
      <c r="Z1758">
        <f t="shared" si="330"/>
        <v>0</v>
      </c>
      <c r="AG1758" t="str">
        <f t="shared" si="331"/>
        <v/>
      </c>
      <c r="AI1758" t="str">
        <f t="shared" si="332"/>
        <v/>
      </c>
      <c r="AJ1758" t="str">
        <f t="shared" si="333"/>
        <v/>
      </c>
      <c r="AK1758" t="str">
        <f t="shared" si="334"/>
        <v>ORD26002907</v>
      </c>
      <c r="AL1758">
        <f>IF(E1758&lt;&gt;"CAPTURE","",COUNTIF(Orders!$H:$H,AK1758))</f>
        <v>1</v>
      </c>
      <c r="AP1758" t="str">
        <f t="shared" si="335"/>
        <v>Matched to Order</v>
      </c>
      <c r="AQ1758">
        <f>IF(COUNTIF($A$2:A1758,A1758)=1,1,0)</f>
        <v>1</v>
      </c>
    </row>
    <row r="1759" spans="1:43" x14ac:dyDescent="0.3">
      <c r="A1759" t="s">
        <v>13881</v>
      </c>
      <c r="C1759" t="s">
        <v>5908</v>
      </c>
      <c r="D1759" s="1">
        <v>46275</v>
      </c>
      <c r="E1759" t="s">
        <v>11819</v>
      </c>
      <c r="F1759" t="s">
        <v>17</v>
      </c>
      <c r="G1759">
        <v>299</v>
      </c>
      <c r="H1759">
        <v>5.38</v>
      </c>
      <c r="I1759">
        <v>0.97</v>
      </c>
      <c r="J1759">
        <v>292.64999999999998</v>
      </c>
      <c r="K1759" s="1">
        <v>46277</v>
      </c>
      <c r="L1759" t="s">
        <v>13775</v>
      </c>
      <c r="M1759">
        <f t="shared" si="324"/>
        <v>1</v>
      </c>
      <c r="N1759">
        <f>COUNTIF(Orders!$A:$A,C1759)</f>
        <v>1</v>
      </c>
      <c r="P1759">
        <f>COUNTIF(Orders!$H:$H,UPPER(SUBSTITUTE(TRIM(C1759),"-","")))</f>
        <v>1</v>
      </c>
      <c r="R1759" t="str">
        <f t="shared" si="325"/>
        <v>Matched Order Reference</v>
      </c>
      <c r="S1759">
        <f t="shared" si="326"/>
        <v>1</v>
      </c>
      <c r="V1759" cm="1">
        <f t="array" ref="V1759">IF(E1759&lt;&gt;"CAPTURE",0,SUMPRODUCT((MDR_Rates!$A$2:$A$10=F1759)*(G1759&gt;MDR_Rates!$B$2:$B$10)*((MDR_Rates!$C$2:$C$10="")+(G1759&lt;=MDR_Rates!$C$2:$C$10))*MDR_Rates!$D$2:$D$10))</f>
        <v>1.8</v>
      </c>
      <c r="W1759">
        <f t="shared" si="327"/>
        <v>5.38</v>
      </c>
      <c r="X1759">
        <f t="shared" si="328"/>
        <v>0.97</v>
      </c>
      <c r="Y1759">
        <f t="shared" si="329"/>
        <v>0</v>
      </c>
      <c r="Z1759">
        <f t="shared" si="330"/>
        <v>0</v>
      </c>
      <c r="AG1759" t="str">
        <f t="shared" si="331"/>
        <v/>
      </c>
      <c r="AI1759" t="str">
        <f t="shared" si="332"/>
        <v/>
      </c>
      <c r="AJ1759" t="str">
        <f t="shared" si="333"/>
        <v/>
      </c>
      <c r="AK1759" t="str">
        <f t="shared" si="334"/>
        <v>ORD26002969</v>
      </c>
      <c r="AL1759">
        <f>IF(E1759&lt;&gt;"CAPTURE","",COUNTIF(Orders!$H:$H,AK1759))</f>
        <v>1</v>
      </c>
      <c r="AP1759" t="str">
        <f t="shared" si="335"/>
        <v>Matched to Order</v>
      </c>
      <c r="AQ1759">
        <f>IF(COUNTIF($A$2:A1759,A1759)=1,1,0)</f>
        <v>1</v>
      </c>
    </row>
    <row r="1760" spans="1:43" x14ac:dyDescent="0.3">
      <c r="A1760" t="s">
        <v>13882</v>
      </c>
      <c r="C1760" t="s">
        <v>13883</v>
      </c>
      <c r="D1760" s="1">
        <v>46275</v>
      </c>
      <c r="E1760" t="s">
        <v>11819</v>
      </c>
      <c r="F1760" t="s">
        <v>9</v>
      </c>
      <c r="G1760">
        <v>3897</v>
      </c>
      <c r="H1760">
        <v>11.69</v>
      </c>
      <c r="I1760">
        <v>2.1</v>
      </c>
      <c r="J1760">
        <v>3883.21</v>
      </c>
      <c r="K1760" s="1">
        <v>46277</v>
      </c>
      <c r="L1760" t="s">
        <v>13775</v>
      </c>
      <c r="M1760">
        <f t="shared" si="324"/>
        <v>1</v>
      </c>
      <c r="N1760">
        <f>COUNTIF(Orders!$A:$A,C1760)</f>
        <v>0</v>
      </c>
      <c r="P1760">
        <f>COUNTIF(Orders!$H:$H,UPPER(SUBSTITUTE(TRIM(C1760),"-","")))</f>
        <v>1</v>
      </c>
      <c r="R1760" t="str">
        <f t="shared" si="325"/>
        <v>Matched Order Reference</v>
      </c>
      <c r="S1760">
        <f t="shared" si="326"/>
        <v>1</v>
      </c>
      <c r="V1760" cm="1">
        <f t="array" ref="V1760">IF(E1760&lt;&gt;"CAPTURE",0,SUMPRODUCT((MDR_Rates!$A$2:$A$10=F1760)*(G1760&gt;MDR_Rates!$B$2:$B$10)*((MDR_Rates!$C$2:$C$10="")+(G1760&lt;=MDR_Rates!$C$2:$C$10))*MDR_Rates!$D$2:$D$10))</f>
        <v>0.3</v>
      </c>
      <c r="W1760">
        <f t="shared" si="327"/>
        <v>11.69</v>
      </c>
      <c r="X1760">
        <f t="shared" si="328"/>
        <v>2.1</v>
      </c>
      <c r="Y1760">
        <f t="shared" si="329"/>
        <v>0</v>
      </c>
      <c r="Z1760">
        <f t="shared" si="330"/>
        <v>0</v>
      </c>
      <c r="AG1760" t="str">
        <f t="shared" si="331"/>
        <v/>
      </c>
      <c r="AI1760" t="str">
        <f t="shared" si="332"/>
        <v/>
      </c>
      <c r="AJ1760" t="str">
        <f t="shared" si="333"/>
        <v/>
      </c>
      <c r="AK1760" t="str">
        <f t="shared" si="334"/>
        <v>ORD26002993</v>
      </c>
      <c r="AL1760">
        <f>IF(E1760&lt;&gt;"CAPTURE","",COUNTIF(Orders!$H:$H,AK1760))</f>
        <v>1</v>
      </c>
      <c r="AP1760" t="str">
        <f t="shared" si="335"/>
        <v>Matched to Order</v>
      </c>
      <c r="AQ1760">
        <f>IF(COUNTIF($A$2:A1760,A1760)=1,1,0)</f>
        <v>1</v>
      </c>
    </row>
    <row r="1761" spans="1:43" x14ac:dyDescent="0.3">
      <c r="A1761" t="s">
        <v>13884</v>
      </c>
      <c r="C1761" t="s">
        <v>6027</v>
      </c>
      <c r="D1761" s="1">
        <v>46275</v>
      </c>
      <c r="E1761" t="s">
        <v>11819</v>
      </c>
      <c r="F1761" t="s">
        <v>17</v>
      </c>
      <c r="G1761">
        <v>1499</v>
      </c>
      <c r="H1761">
        <v>26.98</v>
      </c>
      <c r="I1761">
        <v>4.8600000000000003</v>
      </c>
      <c r="J1761">
        <v>1467.16</v>
      </c>
      <c r="K1761" s="1">
        <v>46277</v>
      </c>
      <c r="L1761" t="s">
        <v>13775</v>
      </c>
      <c r="M1761">
        <f t="shared" si="324"/>
        <v>1</v>
      </c>
      <c r="N1761">
        <f>COUNTIF(Orders!$A:$A,C1761)</f>
        <v>1</v>
      </c>
      <c r="P1761">
        <f>COUNTIF(Orders!$H:$H,UPPER(SUBSTITUTE(TRIM(C1761),"-","")))</f>
        <v>1</v>
      </c>
      <c r="R1761" t="str">
        <f t="shared" si="325"/>
        <v>Matched Order Reference</v>
      </c>
      <c r="S1761">
        <f t="shared" si="326"/>
        <v>1</v>
      </c>
      <c r="V1761" cm="1">
        <f t="array" ref="V1761">IF(E1761&lt;&gt;"CAPTURE",0,SUMPRODUCT((MDR_Rates!$A$2:$A$10=F1761)*(G1761&gt;MDR_Rates!$B$2:$B$10)*((MDR_Rates!$C$2:$C$10="")+(G1761&lt;=MDR_Rates!$C$2:$C$10))*MDR_Rates!$D$2:$D$10))</f>
        <v>1.8</v>
      </c>
      <c r="W1761">
        <f t="shared" si="327"/>
        <v>26.98</v>
      </c>
      <c r="X1761">
        <f t="shared" si="328"/>
        <v>4.8600000000000003</v>
      </c>
      <c r="Y1761">
        <f t="shared" si="329"/>
        <v>0</v>
      </c>
      <c r="Z1761">
        <f t="shared" si="330"/>
        <v>0</v>
      </c>
      <c r="AG1761" t="str">
        <f t="shared" si="331"/>
        <v/>
      </c>
      <c r="AI1761" t="str">
        <f t="shared" si="332"/>
        <v/>
      </c>
      <c r="AJ1761" t="str">
        <f t="shared" si="333"/>
        <v/>
      </c>
      <c r="AK1761" t="str">
        <f t="shared" si="334"/>
        <v>ORD26003030</v>
      </c>
      <c r="AL1761">
        <f>IF(E1761&lt;&gt;"CAPTURE","",COUNTIF(Orders!$H:$H,AK1761))</f>
        <v>1</v>
      </c>
      <c r="AP1761" t="str">
        <f t="shared" si="335"/>
        <v>Matched to Order</v>
      </c>
      <c r="AQ1761">
        <f>IF(COUNTIF($A$2:A1761,A1761)=1,1,0)</f>
        <v>1</v>
      </c>
    </row>
    <row r="1762" spans="1:43" x14ac:dyDescent="0.3">
      <c r="A1762" t="s">
        <v>13885</v>
      </c>
      <c r="C1762" t="s">
        <v>6068</v>
      </c>
      <c r="D1762" s="1">
        <v>46275</v>
      </c>
      <c r="E1762" t="s">
        <v>11819</v>
      </c>
      <c r="F1762" t="s">
        <v>9</v>
      </c>
      <c r="G1762">
        <v>799</v>
      </c>
      <c r="H1762">
        <v>0</v>
      </c>
      <c r="I1762">
        <v>0</v>
      </c>
      <c r="J1762">
        <v>799</v>
      </c>
      <c r="K1762" s="1">
        <v>46277</v>
      </c>
      <c r="L1762" t="s">
        <v>13775</v>
      </c>
      <c r="M1762">
        <f t="shared" si="324"/>
        <v>1</v>
      </c>
      <c r="N1762">
        <f>COUNTIF(Orders!$A:$A,C1762)</f>
        <v>1</v>
      </c>
      <c r="P1762">
        <f>COUNTIF(Orders!$H:$H,UPPER(SUBSTITUTE(TRIM(C1762),"-","")))</f>
        <v>1</v>
      </c>
      <c r="R1762" t="str">
        <f t="shared" si="325"/>
        <v>Matched Order Reference</v>
      </c>
      <c r="S1762">
        <f t="shared" si="326"/>
        <v>1</v>
      </c>
      <c r="V1762" cm="1">
        <f t="array" ref="V1762">IF(E1762&lt;&gt;"CAPTURE",0,SUMPRODUCT((MDR_Rates!$A$2:$A$10=F1762)*(G1762&gt;MDR_Rates!$B$2:$B$10)*((MDR_Rates!$C$2:$C$10="")+(G1762&lt;=MDR_Rates!$C$2:$C$10))*MDR_Rates!$D$2:$D$10))</f>
        <v>0</v>
      </c>
      <c r="W1762">
        <f t="shared" si="327"/>
        <v>0</v>
      </c>
      <c r="X1762">
        <f t="shared" si="328"/>
        <v>0</v>
      </c>
      <c r="Y1762">
        <f t="shared" si="329"/>
        <v>0</v>
      </c>
      <c r="Z1762">
        <f t="shared" si="330"/>
        <v>0</v>
      </c>
      <c r="AG1762" t="str">
        <f t="shared" si="331"/>
        <v/>
      </c>
      <c r="AI1762" t="str">
        <f t="shared" si="332"/>
        <v/>
      </c>
      <c r="AJ1762" t="str">
        <f t="shared" si="333"/>
        <v/>
      </c>
      <c r="AK1762" t="str">
        <f t="shared" si="334"/>
        <v>ORD26003051</v>
      </c>
      <c r="AL1762">
        <f>IF(E1762&lt;&gt;"CAPTURE","",COUNTIF(Orders!$H:$H,AK1762))</f>
        <v>1</v>
      </c>
      <c r="AP1762" t="str">
        <f t="shared" si="335"/>
        <v>Matched to Order</v>
      </c>
      <c r="AQ1762">
        <f>IF(COUNTIF($A$2:A1762,A1762)=1,1,0)</f>
        <v>1</v>
      </c>
    </row>
    <row r="1763" spans="1:43" x14ac:dyDescent="0.3">
      <c r="A1763" t="s">
        <v>13886</v>
      </c>
      <c r="C1763" t="s">
        <v>6107</v>
      </c>
      <c r="D1763" s="1">
        <v>46275</v>
      </c>
      <c r="E1763" t="s">
        <v>11819</v>
      </c>
      <c r="F1763" t="s">
        <v>33</v>
      </c>
      <c r="G1763">
        <v>799</v>
      </c>
      <c r="H1763">
        <v>11.99</v>
      </c>
      <c r="I1763">
        <v>2.16</v>
      </c>
      <c r="J1763">
        <v>784.85</v>
      </c>
      <c r="K1763" s="1">
        <v>46277</v>
      </c>
      <c r="L1763" t="s">
        <v>13775</v>
      </c>
      <c r="M1763">
        <f t="shared" si="324"/>
        <v>1</v>
      </c>
      <c r="N1763">
        <f>COUNTIF(Orders!$A:$A,C1763)</f>
        <v>1</v>
      </c>
      <c r="P1763">
        <f>COUNTIF(Orders!$H:$H,UPPER(SUBSTITUTE(TRIM(C1763),"-","")))</f>
        <v>1</v>
      </c>
      <c r="R1763" t="str">
        <f t="shared" si="325"/>
        <v>Matched Order Reference</v>
      </c>
      <c r="S1763">
        <f t="shared" si="326"/>
        <v>1</v>
      </c>
      <c r="V1763" cm="1">
        <f t="array" ref="V1763">IF(E1763&lt;&gt;"CAPTURE",0,SUMPRODUCT((MDR_Rates!$A$2:$A$10=F1763)*(G1763&gt;MDR_Rates!$B$2:$B$10)*((MDR_Rates!$C$2:$C$10="")+(G1763&lt;=MDR_Rates!$C$2:$C$10))*MDR_Rates!$D$2:$D$10))</f>
        <v>1.5</v>
      </c>
      <c r="W1763">
        <f t="shared" si="327"/>
        <v>11.99</v>
      </c>
      <c r="X1763">
        <f t="shared" si="328"/>
        <v>2.16</v>
      </c>
      <c r="Y1763">
        <f t="shared" si="329"/>
        <v>0</v>
      </c>
      <c r="Z1763">
        <f t="shared" si="330"/>
        <v>0</v>
      </c>
      <c r="AG1763" t="str">
        <f t="shared" si="331"/>
        <v/>
      </c>
      <c r="AI1763" t="str">
        <f t="shared" si="332"/>
        <v/>
      </c>
      <c r="AJ1763" t="str">
        <f t="shared" si="333"/>
        <v/>
      </c>
      <c r="AK1763" t="str">
        <f t="shared" si="334"/>
        <v>ORD26003071</v>
      </c>
      <c r="AL1763">
        <f>IF(E1763&lt;&gt;"CAPTURE","",COUNTIF(Orders!$H:$H,AK1763))</f>
        <v>1</v>
      </c>
      <c r="AP1763" t="str">
        <f t="shared" si="335"/>
        <v>Matched to Order</v>
      </c>
      <c r="AQ1763">
        <f>IF(COUNTIF($A$2:A1763,A1763)=1,1,0)</f>
        <v>1</v>
      </c>
    </row>
    <row r="1764" spans="1:43" x14ac:dyDescent="0.3">
      <c r="A1764" t="s">
        <v>13887</v>
      </c>
      <c r="C1764" t="s">
        <v>6132</v>
      </c>
      <c r="D1764" s="1">
        <v>46275</v>
      </c>
      <c r="E1764" t="s">
        <v>11819</v>
      </c>
      <c r="F1764" t="s">
        <v>33</v>
      </c>
      <c r="G1764">
        <v>999</v>
      </c>
      <c r="H1764">
        <v>14.99</v>
      </c>
      <c r="I1764">
        <v>2.7</v>
      </c>
      <c r="J1764">
        <v>981.31</v>
      </c>
      <c r="K1764" s="1">
        <v>46277</v>
      </c>
      <c r="L1764" t="s">
        <v>13775</v>
      </c>
      <c r="M1764">
        <f t="shared" si="324"/>
        <v>1</v>
      </c>
      <c r="N1764">
        <f>COUNTIF(Orders!$A:$A,C1764)</f>
        <v>1</v>
      </c>
      <c r="P1764">
        <f>COUNTIF(Orders!$H:$H,UPPER(SUBSTITUTE(TRIM(C1764),"-","")))</f>
        <v>1</v>
      </c>
      <c r="R1764" t="str">
        <f t="shared" si="325"/>
        <v>Matched Order Reference</v>
      </c>
      <c r="S1764">
        <f t="shared" si="326"/>
        <v>1</v>
      </c>
      <c r="V1764" cm="1">
        <f t="array" ref="V1764">IF(E1764&lt;&gt;"CAPTURE",0,SUMPRODUCT((MDR_Rates!$A$2:$A$10=F1764)*(G1764&gt;MDR_Rates!$B$2:$B$10)*((MDR_Rates!$C$2:$C$10="")+(G1764&lt;=MDR_Rates!$C$2:$C$10))*MDR_Rates!$D$2:$D$10))</f>
        <v>1.5</v>
      </c>
      <c r="W1764">
        <f t="shared" si="327"/>
        <v>14.99</v>
      </c>
      <c r="X1764">
        <f t="shared" si="328"/>
        <v>2.7</v>
      </c>
      <c r="Y1764">
        <f t="shared" si="329"/>
        <v>0</v>
      </c>
      <c r="Z1764">
        <f t="shared" si="330"/>
        <v>0</v>
      </c>
      <c r="AG1764" t="str">
        <f t="shared" si="331"/>
        <v/>
      </c>
      <c r="AI1764" t="str">
        <f t="shared" si="332"/>
        <v/>
      </c>
      <c r="AJ1764" t="str">
        <f t="shared" si="333"/>
        <v/>
      </c>
      <c r="AK1764" t="str">
        <f t="shared" si="334"/>
        <v>ORD26003084</v>
      </c>
      <c r="AL1764">
        <f>IF(E1764&lt;&gt;"CAPTURE","",COUNTIF(Orders!$H:$H,AK1764))</f>
        <v>1</v>
      </c>
      <c r="AP1764" t="str">
        <f t="shared" si="335"/>
        <v>Matched to Order</v>
      </c>
      <c r="AQ1764">
        <f>IF(COUNTIF($A$2:A1764,A1764)=1,1,0)</f>
        <v>1</v>
      </c>
    </row>
    <row r="1765" spans="1:43" x14ac:dyDescent="0.3">
      <c r="A1765" t="s">
        <v>13888</v>
      </c>
      <c r="C1765" t="s">
        <v>6168</v>
      </c>
      <c r="D1765" s="1">
        <v>46275</v>
      </c>
      <c r="E1765" t="s">
        <v>11819</v>
      </c>
      <c r="F1765" t="s">
        <v>17</v>
      </c>
      <c r="G1765">
        <v>999</v>
      </c>
      <c r="H1765">
        <v>17.98</v>
      </c>
      <c r="I1765">
        <v>3.24</v>
      </c>
      <c r="J1765">
        <v>977.78</v>
      </c>
      <c r="K1765" s="1">
        <v>46277</v>
      </c>
      <c r="L1765" t="s">
        <v>13775</v>
      </c>
      <c r="M1765">
        <f t="shared" si="324"/>
        <v>1</v>
      </c>
      <c r="N1765">
        <f>COUNTIF(Orders!$A:$A,C1765)</f>
        <v>1</v>
      </c>
      <c r="P1765">
        <f>COUNTIF(Orders!$H:$H,UPPER(SUBSTITUTE(TRIM(C1765),"-","")))</f>
        <v>1</v>
      </c>
      <c r="R1765" t="str">
        <f t="shared" si="325"/>
        <v>Matched Order Reference</v>
      </c>
      <c r="S1765">
        <f t="shared" si="326"/>
        <v>1</v>
      </c>
      <c r="V1765" cm="1">
        <f t="array" ref="V1765">IF(E1765&lt;&gt;"CAPTURE",0,SUMPRODUCT((MDR_Rates!$A$2:$A$10=F1765)*(G1765&gt;MDR_Rates!$B$2:$B$10)*((MDR_Rates!$C$2:$C$10="")+(G1765&lt;=MDR_Rates!$C$2:$C$10))*MDR_Rates!$D$2:$D$10))</f>
        <v>1.8</v>
      </c>
      <c r="W1765">
        <f t="shared" si="327"/>
        <v>17.98</v>
      </c>
      <c r="X1765">
        <f t="shared" si="328"/>
        <v>3.24</v>
      </c>
      <c r="Y1765">
        <f t="shared" si="329"/>
        <v>0</v>
      </c>
      <c r="Z1765">
        <f t="shared" si="330"/>
        <v>0</v>
      </c>
      <c r="AG1765" t="str">
        <f t="shared" si="331"/>
        <v/>
      </c>
      <c r="AI1765" t="str">
        <f t="shared" si="332"/>
        <v/>
      </c>
      <c r="AJ1765" t="str">
        <f t="shared" si="333"/>
        <v/>
      </c>
      <c r="AK1765" t="str">
        <f t="shared" si="334"/>
        <v>ORD26003102</v>
      </c>
      <c r="AL1765">
        <f>IF(E1765&lt;&gt;"CAPTURE","",COUNTIF(Orders!$H:$H,AK1765))</f>
        <v>1</v>
      </c>
      <c r="AP1765" t="str">
        <f t="shared" si="335"/>
        <v>Matched to Order</v>
      </c>
      <c r="AQ1765">
        <f>IF(COUNTIF($A$2:A1765,A1765)=1,1,0)</f>
        <v>1</v>
      </c>
    </row>
    <row r="1766" spans="1:43" x14ac:dyDescent="0.3">
      <c r="A1766" t="s">
        <v>13889</v>
      </c>
      <c r="C1766" t="s">
        <v>6281</v>
      </c>
      <c r="D1766" s="1">
        <v>46275</v>
      </c>
      <c r="E1766" t="s">
        <v>11819</v>
      </c>
      <c r="F1766" t="s">
        <v>9</v>
      </c>
      <c r="G1766">
        <v>599</v>
      </c>
      <c r="H1766">
        <v>0</v>
      </c>
      <c r="I1766">
        <v>0</v>
      </c>
      <c r="J1766">
        <v>599</v>
      </c>
      <c r="K1766" s="1">
        <v>46277</v>
      </c>
      <c r="L1766" t="s">
        <v>13775</v>
      </c>
      <c r="M1766">
        <f t="shared" si="324"/>
        <v>1</v>
      </c>
      <c r="N1766">
        <f>COUNTIF(Orders!$A:$A,C1766)</f>
        <v>1</v>
      </c>
      <c r="P1766">
        <f>COUNTIF(Orders!$H:$H,UPPER(SUBSTITUTE(TRIM(C1766),"-","")))</f>
        <v>1</v>
      </c>
      <c r="R1766" t="str">
        <f t="shared" si="325"/>
        <v>Matched Order Reference</v>
      </c>
      <c r="S1766">
        <f t="shared" si="326"/>
        <v>1</v>
      </c>
      <c r="V1766" cm="1">
        <f t="array" ref="V1766">IF(E1766&lt;&gt;"CAPTURE",0,SUMPRODUCT((MDR_Rates!$A$2:$A$10=F1766)*(G1766&gt;MDR_Rates!$B$2:$B$10)*((MDR_Rates!$C$2:$C$10="")+(G1766&lt;=MDR_Rates!$C$2:$C$10))*MDR_Rates!$D$2:$D$10))</f>
        <v>0</v>
      </c>
      <c r="W1766">
        <f t="shared" si="327"/>
        <v>0</v>
      </c>
      <c r="X1766">
        <f t="shared" si="328"/>
        <v>0</v>
      </c>
      <c r="Y1766">
        <f t="shared" si="329"/>
        <v>0</v>
      </c>
      <c r="Z1766">
        <f t="shared" si="330"/>
        <v>0</v>
      </c>
      <c r="AG1766" t="str">
        <f t="shared" si="331"/>
        <v/>
      </c>
      <c r="AI1766" t="str">
        <f t="shared" si="332"/>
        <v/>
      </c>
      <c r="AJ1766" t="str">
        <f t="shared" si="333"/>
        <v/>
      </c>
      <c r="AK1766" t="str">
        <f t="shared" si="334"/>
        <v>ORD26003159</v>
      </c>
      <c r="AL1766">
        <f>IF(E1766&lt;&gt;"CAPTURE","",COUNTIF(Orders!$H:$H,AK1766))</f>
        <v>1</v>
      </c>
      <c r="AP1766" t="str">
        <f t="shared" si="335"/>
        <v>Matched to Order</v>
      </c>
      <c r="AQ1766">
        <f>IF(COUNTIF($A$2:A1766,A1766)=1,1,0)</f>
        <v>1</v>
      </c>
    </row>
    <row r="1767" spans="1:43" x14ac:dyDescent="0.3">
      <c r="A1767" t="s">
        <v>13890</v>
      </c>
      <c r="C1767" t="s">
        <v>6313</v>
      </c>
      <c r="D1767" s="1">
        <v>46275</v>
      </c>
      <c r="E1767" t="s">
        <v>11819</v>
      </c>
      <c r="F1767" t="s">
        <v>44</v>
      </c>
      <c r="G1767">
        <v>1897</v>
      </c>
      <c r="H1767">
        <v>36.04</v>
      </c>
      <c r="I1767">
        <v>6.49</v>
      </c>
      <c r="J1767">
        <v>1854.47</v>
      </c>
      <c r="K1767" s="1">
        <v>46277</v>
      </c>
      <c r="L1767" t="s">
        <v>13775</v>
      </c>
      <c r="M1767">
        <f t="shared" si="324"/>
        <v>1</v>
      </c>
      <c r="N1767">
        <f>COUNTIF(Orders!$A:$A,C1767)</f>
        <v>1</v>
      </c>
      <c r="P1767">
        <f>COUNTIF(Orders!$H:$H,UPPER(SUBSTITUTE(TRIM(C1767),"-","")))</f>
        <v>1</v>
      </c>
      <c r="R1767" t="str">
        <f t="shared" si="325"/>
        <v>Matched Order Reference</v>
      </c>
      <c r="S1767">
        <f t="shared" si="326"/>
        <v>1</v>
      </c>
      <c r="V1767" cm="1">
        <f t="array" ref="V1767">IF(E1767&lt;&gt;"CAPTURE",0,SUMPRODUCT((MDR_Rates!$A$2:$A$10=F1767)*(G1767&gt;MDR_Rates!$B$2:$B$10)*((MDR_Rates!$C$2:$C$10="")+(G1767&lt;=MDR_Rates!$C$2:$C$10))*MDR_Rates!$D$2:$D$10))</f>
        <v>1.9</v>
      </c>
      <c r="W1767">
        <f t="shared" si="327"/>
        <v>36.04</v>
      </c>
      <c r="X1767">
        <f t="shared" si="328"/>
        <v>6.49</v>
      </c>
      <c r="Y1767">
        <f t="shared" si="329"/>
        <v>0</v>
      </c>
      <c r="Z1767">
        <f t="shared" si="330"/>
        <v>0</v>
      </c>
      <c r="AG1767" t="str">
        <f t="shared" si="331"/>
        <v/>
      </c>
      <c r="AI1767" t="str">
        <f t="shared" si="332"/>
        <v/>
      </c>
      <c r="AJ1767" t="str">
        <f t="shared" si="333"/>
        <v/>
      </c>
      <c r="AK1767" t="str">
        <f t="shared" si="334"/>
        <v>ORD26003175</v>
      </c>
      <c r="AL1767">
        <f>IF(E1767&lt;&gt;"CAPTURE","",COUNTIF(Orders!$H:$H,AK1767))</f>
        <v>1</v>
      </c>
      <c r="AP1767" t="str">
        <f t="shared" si="335"/>
        <v>Matched to Order</v>
      </c>
      <c r="AQ1767">
        <f>IF(COUNTIF($A$2:A1767,A1767)=1,1,0)</f>
        <v>1</v>
      </c>
    </row>
    <row r="1768" spans="1:43" x14ac:dyDescent="0.3">
      <c r="A1768" t="s">
        <v>13891</v>
      </c>
      <c r="C1768" t="s">
        <v>6321</v>
      </c>
      <c r="D1768" s="1">
        <v>46275</v>
      </c>
      <c r="E1768" t="s">
        <v>11819</v>
      </c>
      <c r="F1768" t="s">
        <v>33</v>
      </c>
      <c r="G1768">
        <v>999</v>
      </c>
      <c r="H1768">
        <v>14.99</v>
      </c>
      <c r="I1768">
        <v>2.7</v>
      </c>
      <c r="J1768">
        <v>981.31</v>
      </c>
      <c r="K1768" s="1">
        <v>46277</v>
      </c>
      <c r="L1768" t="s">
        <v>13775</v>
      </c>
      <c r="M1768">
        <f t="shared" si="324"/>
        <v>1</v>
      </c>
      <c r="N1768">
        <f>COUNTIF(Orders!$A:$A,C1768)</f>
        <v>1</v>
      </c>
      <c r="P1768">
        <f>COUNTIF(Orders!$H:$H,UPPER(SUBSTITUTE(TRIM(C1768),"-","")))</f>
        <v>1</v>
      </c>
      <c r="R1768" t="str">
        <f t="shared" si="325"/>
        <v>Matched Order Reference</v>
      </c>
      <c r="S1768">
        <f t="shared" si="326"/>
        <v>1</v>
      </c>
      <c r="V1768" cm="1">
        <f t="array" ref="V1768">IF(E1768&lt;&gt;"CAPTURE",0,SUMPRODUCT((MDR_Rates!$A$2:$A$10=F1768)*(G1768&gt;MDR_Rates!$B$2:$B$10)*((MDR_Rates!$C$2:$C$10="")+(G1768&lt;=MDR_Rates!$C$2:$C$10))*MDR_Rates!$D$2:$D$10))</f>
        <v>1.5</v>
      </c>
      <c r="W1768">
        <f t="shared" si="327"/>
        <v>14.99</v>
      </c>
      <c r="X1768">
        <f t="shared" si="328"/>
        <v>2.7</v>
      </c>
      <c r="Y1768">
        <f t="shared" si="329"/>
        <v>0</v>
      </c>
      <c r="Z1768">
        <f t="shared" si="330"/>
        <v>0</v>
      </c>
      <c r="AG1768" t="str">
        <f t="shared" si="331"/>
        <v/>
      </c>
      <c r="AI1768" t="str">
        <f t="shared" si="332"/>
        <v/>
      </c>
      <c r="AJ1768" t="str">
        <f t="shared" si="333"/>
        <v/>
      </c>
      <c r="AK1768" t="str">
        <f t="shared" si="334"/>
        <v>ORD26003179</v>
      </c>
      <c r="AL1768">
        <f>IF(E1768&lt;&gt;"CAPTURE","",COUNTIF(Orders!$H:$H,AK1768))</f>
        <v>1</v>
      </c>
      <c r="AP1768" t="str">
        <f t="shared" si="335"/>
        <v>Matched to Order</v>
      </c>
      <c r="AQ1768">
        <f>IF(COUNTIF($A$2:A1768,A1768)=1,1,0)</f>
        <v>1</v>
      </c>
    </row>
    <row r="1769" spans="1:43" x14ac:dyDescent="0.3">
      <c r="A1769" t="s">
        <v>13892</v>
      </c>
      <c r="C1769" t="s">
        <v>6359</v>
      </c>
      <c r="D1769" s="1">
        <v>46275</v>
      </c>
      <c r="E1769" t="s">
        <v>11819</v>
      </c>
      <c r="F1769" t="s">
        <v>17</v>
      </c>
      <c r="G1769">
        <v>9798</v>
      </c>
      <c r="H1769">
        <v>156.77000000000001</v>
      </c>
      <c r="I1769">
        <v>28.22</v>
      </c>
      <c r="J1769">
        <v>9613.01</v>
      </c>
      <c r="K1769" s="1">
        <v>46277</v>
      </c>
      <c r="L1769" t="s">
        <v>13775</v>
      </c>
      <c r="M1769">
        <f t="shared" si="324"/>
        <v>1</v>
      </c>
      <c r="N1769">
        <f>COUNTIF(Orders!$A:$A,C1769)</f>
        <v>1</v>
      </c>
      <c r="P1769">
        <f>COUNTIF(Orders!$H:$H,UPPER(SUBSTITUTE(TRIM(C1769),"-","")))</f>
        <v>1</v>
      </c>
      <c r="R1769" t="str">
        <f t="shared" si="325"/>
        <v>Matched Order Reference</v>
      </c>
      <c r="S1769">
        <f t="shared" si="326"/>
        <v>1</v>
      </c>
      <c r="V1769" cm="1">
        <f t="array" ref="V1769">IF(E1769&lt;&gt;"CAPTURE",0,SUMPRODUCT((MDR_Rates!$A$2:$A$10=F1769)*(G1769&gt;MDR_Rates!$B$2:$B$10)*((MDR_Rates!$C$2:$C$10="")+(G1769&lt;=MDR_Rates!$C$2:$C$10))*MDR_Rates!$D$2:$D$10))</f>
        <v>1.6</v>
      </c>
      <c r="W1769">
        <f t="shared" si="327"/>
        <v>156.77000000000001</v>
      </c>
      <c r="X1769">
        <f t="shared" si="328"/>
        <v>28.22</v>
      </c>
      <c r="Y1769">
        <f t="shared" si="329"/>
        <v>0</v>
      </c>
      <c r="Z1769">
        <f t="shared" si="330"/>
        <v>0</v>
      </c>
      <c r="AG1769" t="str">
        <f t="shared" si="331"/>
        <v/>
      </c>
      <c r="AI1769" t="str">
        <f t="shared" si="332"/>
        <v/>
      </c>
      <c r="AJ1769" t="str">
        <f t="shared" si="333"/>
        <v/>
      </c>
      <c r="AK1769" t="str">
        <f t="shared" si="334"/>
        <v>ORD26003198</v>
      </c>
      <c r="AL1769">
        <f>IF(E1769&lt;&gt;"CAPTURE","",COUNTIF(Orders!$H:$H,AK1769))</f>
        <v>1</v>
      </c>
      <c r="AP1769" t="str">
        <f t="shared" si="335"/>
        <v>Matched to Order</v>
      </c>
      <c r="AQ1769">
        <f>IF(COUNTIF($A$2:A1769,A1769)=1,1,0)</f>
        <v>1</v>
      </c>
    </row>
    <row r="1770" spans="1:43" x14ac:dyDescent="0.3">
      <c r="A1770" t="s">
        <v>13893</v>
      </c>
      <c r="C1770" t="s">
        <v>6396</v>
      </c>
      <c r="D1770" s="1">
        <v>46275</v>
      </c>
      <c r="E1770" t="s">
        <v>11819</v>
      </c>
      <c r="F1770" t="s">
        <v>33</v>
      </c>
      <c r="G1770">
        <v>4999</v>
      </c>
      <c r="H1770">
        <v>59.99</v>
      </c>
      <c r="I1770">
        <v>10.8</v>
      </c>
      <c r="J1770">
        <v>4928.21</v>
      </c>
      <c r="K1770" s="1">
        <v>46277</v>
      </c>
      <c r="L1770" t="s">
        <v>13775</v>
      </c>
      <c r="M1770">
        <f t="shared" si="324"/>
        <v>1</v>
      </c>
      <c r="N1770">
        <f>COUNTIF(Orders!$A:$A,C1770)</f>
        <v>1</v>
      </c>
      <c r="P1770">
        <f>COUNTIF(Orders!$H:$H,UPPER(SUBSTITUTE(TRIM(C1770),"-","")))</f>
        <v>1</v>
      </c>
      <c r="R1770" t="str">
        <f t="shared" si="325"/>
        <v>Matched Order Reference</v>
      </c>
      <c r="S1770">
        <f t="shared" si="326"/>
        <v>1</v>
      </c>
      <c r="V1770" cm="1">
        <f t="array" ref="V1770">IF(E1770&lt;&gt;"CAPTURE",0,SUMPRODUCT((MDR_Rates!$A$2:$A$10=F1770)*(G1770&gt;MDR_Rates!$B$2:$B$10)*((MDR_Rates!$C$2:$C$10="")+(G1770&lt;=MDR_Rates!$C$2:$C$10))*MDR_Rates!$D$2:$D$10))</f>
        <v>1.2</v>
      </c>
      <c r="W1770">
        <f t="shared" si="327"/>
        <v>59.99</v>
      </c>
      <c r="X1770">
        <f t="shared" si="328"/>
        <v>10.8</v>
      </c>
      <c r="Y1770">
        <f t="shared" si="329"/>
        <v>0</v>
      </c>
      <c r="Z1770">
        <f t="shared" si="330"/>
        <v>0</v>
      </c>
      <c r="AG1770" t="str">
        <f t="shared" si="331"/>
        <v/>
      </c>
      <c r="AI1770" t="str">
        <f t="shared" si="332"/>
        <v/>
      </c>
      <c r="AJ1770" t="str">
        <f t="shared" si="333"/>
        <v/>
      </c>
      <c r="AK1770" t="str">
        <f t="shared" si="334"/>
        <v>ORD26003217</v>
      </c>
      <c r="AL1770">
        <f>IF(E1770&lt;&gt;"CAPTURE","",COUNTIF(Orders!$H:$H,AK1770))</f>
        <v>1</v>
      </c>
      <c r="AP1770" t="str">
        <f t="shared" si="335"/>
        <v>Matched to Order</v>
      </c>
      <c r="AQ1770">
        <f>IF(COUNTIF($A$2:A1770,A1770)=1,1,0)</f>
        <v>1</v>
      </c>
    </row>
    <row r="1771" spans="1:43" x14ac:dyDescent="0.3">
      <c r="A1771" t="s">
        <v>13894</v>
      </c>
      <c r="C1771" t="s">
        <v>6402</v>
      </c>
      <c r="D1771" s="1">
        <v>46275</v>
      </c>
      <c r="E1771" t="s">
        <v>11819</v>
      </c>
      <c r="F1771" t="s">
        <v>9</v>
      </c>
      <c r="G1771">
        <v>4298</v>
      </c>
      <c r="H1771">
        <v>12.89</v>
      </c>
      <c r="I1771">
        <v>2.3199999999999998</v>
      </c>
      <c r="J1771">
        <v>4282.79</v>
      </c>
      <c r="K1771" s="1">
        <v>46277</v>
      </c>
      <c r="L1771" t="s">
        <v>13775</v>
      </c>
      <c r="M1771">
        <f t="shared" si="324"/>
        <v>1</v>
      </c>
      <c r="N1771">
        <f>COUNTIF(Orders!$A:$A,C1771)</f>
        <v>1</v>
      </c>
      <c r="P1771">
        <f>COUNTIF(Orders!$H:$H,UPPER(SUBSTITUTE(TRIM(C1771),"-","")))</f>
        <v>1</v>
      </c>
      <c r="R1771" t="str">
        <f t="shared" si="325"/>
        <v>Matched Order Reference</v>
      </c>
      <c r="S1771">
        <f t="shared" si="326"/>
        <v>1</v>
      </c>
      <c r="V1771" cm="1">
        <f t="array" ref="V1771">IF(E1771&lt;&gt;"CAPTURE",0,SUMPRODUCT((MDR_Rates!$A$2:$A$10=F1771)*(G1771&gt;MDR_Rates!$B$2:$B$10)*((MDR_Rates!$C$2:$C$10="")+(G1771&lt;=MDR_Rates!$C$2:$C$10))*MDR_Rates!$D$2:$D$10))</f>
        <v>0.3</v>
      </c>
      <c r="W1771">
        <f t="shared" si="327"/>
        <v>12.89</v>
      </c>
      <c r="X1771">
        <f t="shared" si="328"/>
        <v>2.3199999999999998</v>
      </c>
      <c r="Y1771">
        <f t="shared" si="329"/>
        <v>0</v>
      </c>
      <c r="Z1771">
        <f t="shared" si="330"/>
        <v>0</v>
      </c>
      <c r="AG1771" t="str">
        <f t="shared" si="331"/>
        <v/>
      </c>
      <c r="AI1771" t="str">
        <f t="shared" si="332"/>
        <v/>
      </c>
      <c r="AJ1771" t="str">
        <f t="shared" si="333"/>
        <v/>
      </c>
      <c r="AK1771" t="str">
        <f t="shared" si="334"/>
        <v>ORD26003220</v>
      </c>
      <c r="AL1771">
        <f>IF(E1771&lt;&gt;"CAPTURE","",COUNTIF(Orders!$H:$H,AK1771))</f>
        <v>1</v>
      </c>
      <c r="AP1771" t="str">
        <f t="shared" si="335"/>
        <v>Matched to Order</v>
      </c>
      <c r="AQ1771">
        <f>IF(COUNTIF($A$2:A1771,A1771)=1,1,0)</f>
        <v>1</v>
      </c>
    </row>
    <row r="1772" spans="1:43" x14ac:dyDescent="0.3">
      <c r="A1772" t="s">
        <v>13895</v>
      </c>
      <c r="C1772" t="s">
        <v>6408</v>
      </c>
      <c r="D1772" s="1">
        <v>46275</v>
      </c>
      <c r="E1772" t="s">
        <v>11819</v>
      </c>
      <c r="F1772" t="s">
        <v>9</v>
      </c>
      <c r="G1772">
        <v>2499</v>
      </c>
      <c r="H1772">
        <v>7.5</v>
      </c>
      <c r="I1772">
        <v>1.35</v>
      </c>
      <c r="J1772">
        <v>2490.15</v>
      </c>
      <c r="K1772" s="1">
        <v>46277</v>
      </c>
      <c r="L1772" t="s">
        <v>13775</v>
      </c>
      <c r="M1772">
        <f t="shared" si="324"/>
        <v>1</v>
      </c>
      <c r="N1772">
        <f>COUNTIF(Orders!$A:$A,C1772)</f>
        <v>1</v>
      </c>
      <c r="P1772">
        <f>COUNTIF(Orders!$H:$H,UPPER(SUBSTITUTE(TRIM(C1772),"-","")))</f>
        <v>1</v>
      </c>
      <c r="R1772" t="str">
        <f t="shared" si="325"/>
        <v>Matched Order Reference</v>
      </c>
      <c r="S1772">
        <f t="shared" si="326"/>
        <v>1</v>
      </c>
      <c r="V1772" cm="1">
        <f t="array" ref="V1772">IF(E1772&lt;&gt;"CAPTURE",0,SUMPRODUCT((MDR_Rates!$A$2:$A$10=F1772)*(G1772&gt;MDR_Rates!$B$2:$B$10)*((MDR_Rates!$C$2:$C$10="")+(G1772&lt;=MDR_Rates!$C$2:$C$10))*MDR_Rates!$D$2:$D$10))</f>
        <v>0.3</v>
      </c>
      <c r="W1772">
        <f t="shared" si="327"/>
        <v>7.5</v>
      </c>
      <c r="X1772">
        <f t="shared" si="328"/>
        <v>1.35</v>
      </c>
      <c r="Y1772">
        <f t="shared" si="329"/>
        <v>0</v>
      </c>
      <c r="Z1772">
        <f t="shared" si="330"/>
        <v>0</v>
      </c>
      <c r="AG1772" t="str">
        <f t="shared" si="331"/>
        <v/>
      </c>
      <c r="AI1772" t="str">
        <f t="shared" si="332"/>
        <v/>
      </c>
      <c r="AJ1772" t="str">
        <f t="shared" si="333"/>
        <v/>
      </c>
      <c r="AK1772" t="str">
        <f t="shared" si="334"/>
        <v>ORD26003223</v>
      </c>
      <c r="AL1772">
        <f>IF(E1772&lt;&gt;"CAPTURE","",COUNTIF(Orders!$H:$H,AK1772))</f>
        <v>1</v>
      </c>
      <c r="AP1772" t="str">
        <f t="shared" si="335"/>
        <v>Matched to Order</v>
      </c>
      <c r="AQ1772">
        <f>IF(COUNTIF($A$2:A1772,A1772)=1,1,0)</f>
        <v>1</v>
      </c>
    </row>
    <row r="1773" spans="1:43" x14ac:dyDescent="0.3">
      <c r="A1773" t="s">
        <v>13896</v>
      </c>
      <c r="C1773" t="s">
        <v>6461</v>
      </c>
      <c r="D1773" s="1">
        <v>46275</v>
      </c>
      <c r="E1773" t="s">
        <v>11819</v>
      </c>
      <c r="F1773" t="s">
        <v>44</v>
      </c>
      <c r="G1773">
        <v>4298</v>
      </c>
      <c r="H1773">
        <v>73.069999999999993</v>
      </c>
      <c r="I1773">
        <v>13.15</v>
      </c>
      <c r="J1773">
        <v>4211.78</v>
      </c>
      <c r="K1773" s="1">
        <v>46277</v>
      </c>
      <c r="L1773" t="s">
        <v>13775</v>
      </c>
      <c r="M1773">
        <f t="shared" si="324"/>
        <v>1</v>
      </c>
      <c r="N1773">
        <f>COUNTIF(Orders!$A:$A,C1773)</f>
        <v>1</v>
      </c>
      <c r="P1773">
        <f>COUNTIF(Orders!$H:$H,UPPER(SUBSTITUTE(TRIM(C1773),"-","")))</f>
        <v>1</v>
      </c>
      <c r="R1773" t="str">
        <f t="shared" si="325"/>
        <v>Matched Order Reference</v>
      </c>
      <c r="S1773">
        <f t="shared" si="326"/>
        <v>1</v>
      </c>
      <c r="V1773" cm="1">
        <f t="array" ref="V1773">IF(E1773&lt;&gt;"CAPTURE",0,SUMPRODUCT((MDR_Rates!$A$2:$A$10=F1773)*(G1773&gt;MDR_Rates!$B$2:$B$10)*((MDR_Rates!$C$2:$C$10="")+(G1773&lt;=MDR_Rates!$C$2:$C$10))*MDR_Rates!$D$2:$D$10))</f>
        <v>1.7</v>
      </c>
      <c r="W1773">
        <f t="shared" si="327"/>
        <v>73.069999999999993</v>
      </c>
      <c r="X1773">
        <f t="shared" si="328"/>
        <v>13.15</v>
      </c>
      <c r="Y1773">
        <f t="shared" si="329"/>
        <v>0</v>
      </c>
      <c r="Z1773">
        <f t="shared" si="330"/>
        <v>0</v>
      </c>
      <c r="AG1773" t="str">
        <f t="shared" si="331"/>
        <v/>
      </c>
      <c r="AI1773" t="str">
        <f t="shared" si="332"/>
        <v/>
      </c>
      <c r="AJ1773" t="str">
        <f t="shared" si="333"/>
        <v/>
      </c>
      <c r="AK1773" t="str">
        <f t="shared" si="334"/>
        <v>ORD26003250</v>
      </c>
      <c r="AL1773">
        <f>IF(E1773&lt;&gt;"CAPTURE","",COUNTIF(Orders!$H:$H,AK1773))</f>
        <v>1</v>
      </c>
      <c r="AP1773" t="str">
        <f t="shared" si="335"/>
        <v>Matched to Order</v>
      </c>
      <c r="AQ1773">
        <f>IF(COUNTIF($A$2:A1773,A1773)=1,1,0)</f>
        <v>1</v>
      </c>
    </row>
    <row r="1774" spans="1:43" x14ac:dyDescent="0.3">
      <c r="A1774" t="s">
        <v>13897</v>
      </c>
      <c r="C1774" t="s">
        <v>6546</v>
      </c>
      <c r="D1774" s="1">
        <v>46275</v>
      </c>
      <c r="E1774" t="s">
        <v>11819</v>
      </c>
      <c r="F1774" t="s">
        <v>9</v>
      </c>
      <c r="G1774">
        <v>5598</v>
      </c>
      <c r="H1774">
        <v>16.79</v>
      </c>
      <c r="I1774">
        <v>3.02</v>
      </c>
      <c r="J1774">
        <v>5578.19</v>
      </c>
      <c r="K1774" s="1">
        <v>46277</v>
      </c>
      <c r="L1774" t="s">
        <v>13775</v>
      </c>
      <c r="M1774">
        <f t="shared" si="324"/>
        <v>1</v>
      </c>
      <c r="N1774">
        <f>COUNTIF(Orders!$A:$A,C1774)</f>
        <v>1</v>
      </c>
      <c r="P1774">
        <f>COUNTIF(Orders!$H:$H,UPPER(SUBSTITUTE(TRIM(C1774),"-","")))</f>
        <v>1</v>
      </c>
      <c r="R1774" t="str">
        <f t="shared" si="325"/>
        <v>Matched Order Reference</v>
      </c>
      <c r="S1774">
        <f t="shared" si="326"/>
        <v>1</v>
      </c>
      <c r="V1774" cm="1">
        <f t="array" ref="V1774">IF(E1774&lt;&gt;"CAPTURE",0,SUMPRODUCT((MDR_Rates!$A$2:$A$10=F1774)*(G1774&gt;MDR_Rates!$B$2:$B$10)*((MDR_Rates!$C$2:$C$10="")+(G1774&lt;=MDR_Rates!$C$2:$C$10))*MDR_Rates!$D$2:$D$10))</f>
        <v>0.3</v>
      </c>
      <c r="W1774">
        <f t="shared" si="327"/>
        <v>16.79</v>
      </c>
      <c r="X1774">
        <f t="shared" si="328"/>
        <v>3.02</v>
      </c>
      <c r="Y1774">
        <f t="shared" si="329"/>
        <v>0</v>
      </c>
      <c r="Z1774">
        <f t="shared" si="330"/>
        <v>0</v>
      </c>
      <c r="AG1774" t="str">
        <f t="shared" si="331"/>
        <v/>
      </c>
      <c r="AI1774" t="str">
        <f t="shared" si="332"/>
        <v/>
      </c>
      <c r="AJ1774" t="str">
        <f t="shared" si="333"/>
        <v/>
      </c>
      <c r="AK1774" t="str">
        <f t="shared" si="334"/>
        <v>ORD26003293</v>
      </c>
      <c r="AL1774">
        <f>IF(E1774&lt;&gt;"CAPTURE","",COUNTIF(Orders!$H:$H,AK1774))</f>
        <v>1</v>
      </c>
      <c r="AP1774" t="str">
        <f t="shared" si="335"/>
        <v>Matched to Order</v>
      </c>
      <c r="AQ1774">
        <f>IF(COUNTIF($A$2:A1774,A1774)=1,1,0)</f>
        <v>1</v>
      </c>
    </row>
    <row r="1775" spans="1:43" x14ac:dyDescent="0.3">
      <c r="A1775" t="s">
        <v>13898</v>
      </c>
      <c r="C1775" t="s">
        <v>6593</v>
      </c>
      <c r="D1775" s="1">
        <v>46275</v>
      </c>
      <c r="E1775" t="s">
        <v>11819</v>
      </c>
      <c r="F1775" t="s">
        <v>44</v>
      </c>
      <c r="G1775">
        <v>2398</v>
      </c>
      <c r="H1775">
        <v>40.770000000000003</v>
      </c>
      <c r="I1775">
        <v>7.34</v>
      </c>
      <c r="J1775">
        <v>2349.89</v>
      </c>
      <c r="K1775" s="1">
        <v>46277</v>
      </c>
      <c r="L1775" t="s">
        <v>13775</v>
      </c>
      <c r="M1775">
        <f t="shared" si="324"/>
        <v>1</v>
      </c>
      <c r="N1775">
        <f>COUNTIF(Orders!$A:$A,C1775)</f>
        <v>1</v>
      </c>
      <c r="P1775">
        <f>COUNTIF(Orders!$H:$H,UPPER(SUBSTITUTE(TRIM(C1775),"-","")))</f>
        <v>1</v>
      </c>
      <c r="R1775" t="str">
        <f t="shared" si="325"/>
        <v>Matched Order Reference</v>
      </c>
      <c r="S1775">
        <f t="shared" si="326"/>
        <v>1</v>
      </c>
      <c r="V1775" cm="1">
        <f t="array" ref="V1775">IF(E1775&lt;&gt;"CAPTURE",0,SUMPRODUCT((MDR_Rates!$A$2:$A$10=F1775)*(G1775&gt;MDR_Rates!$B$2:$B$10)*((MDR_Rates!$C$2:$C$10="")+(G1775&lt;=MDR_Rates!$C$2:$C$10))*MDR_Rates!$D$2:$D$10))</f>
        <v>1.7</v>
      </c>
      <c r="W1775">
        <f t="shared" si="327"/>
        <v>40.770000000000003</v>
      </c>
      <c r="X1775">
        <f t="shared" si="328"/>
        <v>7.34</v>
      </c>
      <c r="Y1775">
        <f t="shared" si="329"/>
        <v>0</v>
      </c>
      <c r="Z1775">
        <f t="shared" si="330"/>
        <v>0</v>
      </c>
      <c r="AG1775" t="str">
        <f t="shared" si="331"/>
        <v/>
      </c>
      <c r="AI1775" t="str">
        <f t="shared" si="332"/>
        <v/>
      </c>
      <c r="AJ1775" t="str">
        <f t="shared" si="333"/>
        <v/>
      </c>
      <c r="AK1775" t="str">
        <f t="shared" si="334"/>
        <v>ORD26003317</v>
      </c>
      <c r="AL1775">
        <f>IF(E1775&lt;&gt;"CAPTURE","",COUNTIF(Orders!$H:$H,AK1775))</f>
        <v>1</v>
      </c>
      <c r="AP1775" t="str">
        <f t="shared" si="335"/>
        <v>Matched to Order</v>
      </c>
      <c r="AQ1775">
        <f>IF(COUNTIF($A$2:A1775,A1775)=1,1,0)</f>
        <v>1</v>
      </c>
    </row>
    <row r="1776" spans="1:43" x14ac:dyDescent="0.3">
      <c r="A1776" t="s">
        <v>13899</v>
      </c>
      <c r="C1776" t="s">
        <v>6700</v>
      </c>
      <c r="D1776" s="1">
        <v>46275</v>
      </c>
      <c r="E1776" t="s">
        <v>11819</v>
      </c>
      <c r="F1776" t="s">
        <v>9</v>
      </c>
      <c r="G1776">
        <v>3098</v>
      </c>
      <c r="H1776">
        <v>9.2899999999999991</v>
      </c>
      <c r="I1776">
        <v>1.67</v>
      </c>
      <c r="J1776">
        <v>3087.04</v>
      </c>
      <c r="K1776" s="1">
        <v>46277</v>
      </c>
      <c r="L1776" t="s">
        <v>13775</v>
      </c>
      <c r="M1776">
        <f t="shared" si="324"/>
        <v>1</v>
      </c>
      <c r="N1776">
        <f>COUNTIF(Orders!$A:$A,C1776)</f>
        <v>1</v>
      </c>
      <c r="P1776">
        <f>COUNTIF(Orders!$H:$H,UPPER(SUBSTITUTE(TRIM(C1776),"-","")))</f>
        <v>1</v>
      </c>
      <c r="R1776" t="str">
        <f t="shared" si="325"/>
        <v>Matched Order Reference</v>
      </c>
      <c r="S1776">
        <f t="shared" si="326"/>
        <v>1</v>
      </c>
      <c r="V1776" cm="1">
        <f t="array" ref="V1776">IF(E1776&lt;&gt;"CAPTURE",0,SUMPRODUCT((MDR_Rates!$A$2:$A$10=F1776)*(G1776&gt;MDR_Rates!$B$2:$B$10)*((MDR_Rates!$C$2:$C$10="")+(G1776&lt;=MDR_Rates!$C$2:$C$10))*MDR_Rates!$D$2:$D$10))</f>
        <v>0.3</v>
      </c>
      <c r="W1776">
        <f t="shared" si="327"/>
        <v>9.2899999999999991</v>
      </c>
      <c r="X1776">
        <f t="shared" si="328"/>
        <v>1.67</v>
      </c>
      <c r="Y1776">
        <f t="shared" si="329"/>
        <v>0</v>
      </c>
      <c r="Z1776">
        <f t="shared" si="330"/>
        <v>0</v>
      </c>
      <c r="AG1776" t="str">
        <f t="shared" si="331"/>
        <v/>
      </c>
      <c r="AI1776" t="str">
        <f t="shared" si="332"/>
        <v/>
      </c>
      <c r="AJ1776" t="str">
        <f t="shared" si="333"/>
        <v/>
      </c>
      <c r="AK1776" t="str">
        <f t="shared" si="334"/>
        <v>ORD26003371</v>
      </c>
      <c r="AL1776">
        <f>IF(E1776&lt;&gt;"CAPTURE","",COUNTIF(Orders!$H:$H,AK1776))</f>
        <v>1</v>
      </c>
      <c r="AP1776" t="str">
        <f t="shared" si="335"/>
        <v>Matched to Order</v>
      </c>
      <c r="AQ1776">
        <f>IF(COUNTIF($A$2:A1776,A1776)=1,1,0)</f>
        <v>1</v>
      </c>
    </row>
    <row r="1777" spans="1:43" x14ac:dyDescent="0.3">
      <c r="A1777" t="s">
        <v>13900</v>
      </c>
      <c r="C1777" t="s">
        <v>6758</v>
      </c>
      <c r="D1777" s="1">
        <v>46275</v>
      </c>
      <c r="E1777" t="s">
        <v>11819</v>
      </c>
      <c r="F1777" t="s">
        <v>9</v>
      </c>
      <c r="G1777">
        <v>2598</v>
      </c>
      <c r="H1777">
        <v>7.79</v>
      </c>
      <c r="I1777">
        <v>1.4</v>
      </c>
      <c r="J1777">
        <v>2588.81</v>
      </c>
      <c r="K1777" s="1">
        <v>46277</v>
      </c>
      <c r="L1777" t="s">
        <v>13775</v>
      </c>
      <c r="M1777">
        <f t="shared" si="324"/>
        <v>1</v>
      </c>
      <c r="N1777">
        <f>COUNTIF(Orders!$A:$A,C1777)</f>
        <v>1</v>
      </c>
      <c r="P1777">
        <f>COUNTIF(Orders!$H:$H,UPPER(SUBSTITUTE(TRIM(C1777),"-","")))</f>
        <v>1</v>
      </c>
      <c r="R1777" t="str">
        <f t="shared" si="325"/>
        <v>Matched Order Reference</v>
      </c>
      <c r="S1777">
        <f t="shared" si="326"/>
        <v>1</v>
      </c>
      <c r="V1777" cm="1">
        <f t="array" ref="V1777">IF(E1777&lt;&gt;"CAPTURE",0,SUMPRODUCT((MDR_Rates!$A$2:$A$10=F1777)*(G1777&gt;MDR_Rates!$B$2:$B$10)*((MDR_Rates!$C$2:$C$10="")+(G1777&lt;=MDR_Rates!$C$2:$C$10))*MDR_Rates!$D$2:$D$10))</f>
        <v>0.3</v>
      </c>
      <c r="W1777">
        <f t="shared" si="327"/>
        <v>7.79</v>
      </c>
      <c r="X1777">
        <f t="shared" si="328"/>
        <v>1.4</v>
      </c>
      <c r="Y1777">
        <f t="shared" si="329"/>
        <v>0</v>
      </c>
      <c r="Z1777">
        <f t="shared" si="330"/>
        <v>0</v>
      </c>
      <c r="AG1777" t="str">
        <f t="shared" si="331"/>
        <v/>
      </c>
      <c r="AI1777" t="str">
        <f t="shared" si="332"/>
        <v/>
      </c>
      <c r="AJ1777" t="str">
        <f t="shared" si="333"/>
        <v/>
      </c>
      <c r="AK1777" t="str">
        <f t="shared" si="334"/>
        <v>ORD26003400</v>
      </c>
      <c r="AL1777">
        <f>IF(E1777&lt;&gt;"CAPTURE","",COUNTIF(Orders!$H:$H,AK1777))</f>
        <v>1</v>
      </c>
      <c r="AP1777" t="str">
        <f t="shared" si="335"/>
        <v>Matched to Order</v>
      </c>
      <c r="AQ1777">
        <f>IF(COUNTIF($A$2:A1777,A1777)=1,1,0)</f>
        <v>1</v>
      </c>
    </row>
    <row r="1778" spans="1:43" x14ac:dyDescent="0.3">
      <c r="A1778" t="s">
        <v>13901</v>
      </c>
      <c r="C1778" t="s">
        <v>6846</v>
      </c>
      <c r="D1778" s="1">
        <v>46275</v>
      </c>
      <c r="E1778" t="s">
        <v>11819</v>
      </c>
      <c r="F1778" t="s">
        <v>9</v>
      </c>
      <c r="G1778">
        <v>9498</v>
      </c>
      <c r="H1778">
        <v>28.49</v>
      </c>
      <c r="I1778">
        <v>5.13</v>
      </c>
      <c r="J1778">
        <v>9464.3799999999992</v>
      </c>
      <c r="K1778" s="1">
        <v>46277</v>
      </c>
      <c r="L1778" t="s">
        <v>13775</v>
      </c>
      <c r="M1778">
        <f t="shared" si="324"/>
        <v>1</v>
      </c>
      <c r="N1778">
        <f>COUNTIF(Orders!$A:$A,C1778)</f>
        <v>1</v>
      </c>
      <c r="P1778">
        <f>COUNTIF(Orders!$H:$H,UPPER(SUBSTITUTE(TRIM(C1778),"-","")))</f>
        <v>1</v>
      </c>
      <c r="R1778" t="str">
        <f t="shared" si="325"/>
        <v>Matched Order Reference</v>
      </c>
      <c r="S1778">
        <f t="shared" si="326"/>
        <v>1</v>
      </c>
      <c r="V1778" cm="1">
        <f t="array" ref="V1778">IF(E1778&lt;&gt;"CAPTURE",0,SUMPRODUCT((MDR_Rates!$A$2:$A$10=F1778)*(G1778&gt;MDR_Rates!$B$2:$B$10)*((MDR_Rates!$C$2:$C$10="")+(G1778&lt;=MDR_Rates!$C$2:$C$10))*MDR_Rates!$D$2:$D$10))</f>
        <v>0.3</v>
      </c>
      <c r="W1778">
        <f t="shared" si="327"/>
        <v>28.49</v>
      </c>
      <c r="X1778">
        <f t="shared" si="328"/>
        <v>5.13</v>
      </c>
      <c r="Y1778">
        <f t="shared" si="329"/>
        <v>0</v>
      </c>
      <c r="Z1778">
        <f t="shared" si="330"/>
        <v>0</v>
      </c>
      <c r="AG1778" t="str">
        <f t="shared" si="331"/>
        <v/>
      </c>
      <c r="AI1778" t="str">
        <f t="shared" si="332"/>
        <v/>
      </c>
      <c r="AJ1778" t="str">
        <f t="shared" si="333"/>
        <v/>
      </c>
      <c r="AK1778" t="str">
        <f t="shared" si="334"/>
        <v>ORD26003444</v>
      </c>
      <c r="AL1778">
        <f>IF(E1778&lt;&gt;"CAPTURE","",COUNTIF(Orders!$H:$H,AK1778))</f>
        <v>1</v>
      </c>
      <c r="AP1778" t="str">
        <f t="shared" si="335"/>
        <v>Matched to Order</v>
      </c>
      <c r="AQ1778">
        <f>IF(COUNTIF($A$2:A1778,A1778)=1,1,0)</f>
        <v>1</v>
      </c>
    </row>
    <row r="1779" spans="1:43" x14ac:dyDescent="0.3">
      <c r="A1779" t="s">
        <v>13902</v>
      </c>
      <c r="C1779" t="s">
        <v>6882</v>
      </c>
      <c r="D1779" s="1">
        <v>46275</v>
      </c>
      <c r="E1779" t="s">
        <v>11819</v>
      </c>
      <c r="F1779" t="s">
        <v>17</v>
      </c>
      <c r="G1779">
        <v>8348</v>
      </c>
      <c r="H1779">
        <v>133.57</v>
      </c>
      <c r="I1779">
        <v>24.04</v>
      </c>
      <c r="J1779">
        <v>8190.39</v>
      </c>
      <c r="K1779" s="1">
        <v>46277</v>
      </c>
      <c r="L1779" t="s">
        <v>13775</v>
      </c>
      <c r="M1779">
        <f t="shared" si="324"/>
        <v>1</v>
      </c>
      <c r="N1779">
        <f>COUNTIF(Orders!$A:$A,C1779)</f>
        <v>1</v>
      </c>
      <c r="P1779">
        <f>COUNTIF(Orders!$H:$H,UPPER(SUBSTITUTE(TRIM(C1779),"-","")))</f>
        <v>1</v>
      </c>
      <c r="R1779" t="str">
        <f t="shared" si="325"/>
        <v>Matched Order Reference</v>
      </c>
      <c r="S1779">
        <f t="shared" si="326"/>
        <v>1</v>
      </c>
      <c r="V1779" cm="1">
        <f t="array" ref="V1779">IF(E1779&lt;&gt;"CAPTURE",0,SUMPRODUCT((MDR_Rates!$A$2:$A$10=F1779)*(G1779&gt;MDR_Rates!$B$2:$B$10)*((MDR_Rates!$C$2:$C$10="")+(G1779&lt;=MDR_Rates!$C$2:$C$10))*MDR_Rates!$D$2:$D$10))</f>
        <v>1.6</v>
      </c>
      <c r="W1779">
        <f t="shared" si="327"/>
        <v>133.57</v>
      </c>
      <c r="X1779">
        <f t="shared" si="328"/>
        <v>24.04</v>
      </c>
      <c r="Y1779">
        <f t="shared" si="329"/>
        <v>0</v>
      </c>
      <c r="Z1779">
        <f t="shared" si="330"/>
        <v>0</v>
      </c>
      <c r="AG1779" t="str">
        <f t="shared" si="331"/>
        <v/>
      </c>
      <c r="AI1779" t="str">
        <f t="shared" si="332"/>
        <v/>
      </c>
      <c r="AJ1779" t="str">
        <f t="shared" si="333"/>
        <v/>
      </c>
      <c r="AK1779" t="str">
        <f t="shared" si="334"/>
        <v>ORD26003462</v>
      </c>
      <c r="AL1779">
        <f>IF(E1779&lt;&gt;"CAPTURE","",COUNTIF(Orders!$H:$H,AK1779))</f>
        <v>1</v>
      </c>
      <c r="AP1779" t="str">
        <f t="shared" si="335"/>
        <v>Matched to Order</v>
      </c>
      <c r="AQ1779">
        <f>IF(COUNTIF($A$2:A1779,A1779)=1,1,0)</f>
        <v>1</v>
      </c>
    </row>
    <row r="1780" spans="1:43" x14ac:dyDescent="0.3">
      <c r="A1780" t="s">
        <v>13903</v>
      </c>
      <c r="C1780" t="s">
        <v>6946</v>
      </c>
      <c r="D1780" s="1">
        <v>46275</v>
      </c>
      <c r="E1780" t="s">
        <v>11819</v>
      </c>
      <c r="F1780" t="s">
        <v>17</v>
      </c>
      <c r="G1780">
        <v>1299</v>
      </c>
      <c r="H1780">
        <v>23.38</v>
      </c>
      <c r="I1780">
        <v>4.21</v>
      </c>
      <c r="J1780">
        <v>1271.4100000000001</v>
      </c>
      <c r="K1780" s="1">
        <v>46277</v>
      </c>
      <c r="L1780" t="s">
        <v>13775</v>
      </c>
      <c r="M1780">
        <f t="shared" si="324"/>
        <v>1</v>
      </c>
      <c r="N1780">
        <f>COUNTIF(Orders!$A:$A,C1780)</f>
        <v>1</v>
      </c>
      <c r="P1780">
        <f>COUNTIF(Orders!$H:$H,UPPER(SUBSTITUTE(TRIM(C1780),"-","")))</f>
        <v>1</v>
      </c>
      <c r="R1780" t="str">
        <f t="shared" si="325"/>
        <v>Matched Order Reference</v>
      </c>
      <c r="S1780">
        <f t="shared" si="326"/>
        <v>1</v>
      </c>
      <c r="V1780" cm="1">
        <f t="array" ref="V1780">IF(E1780&lt;&gt;"CAPTURE",0,SUMPRODUCT((MDR_Rates!$A$2:$A$10=F1780)*(G1780&gt;MDR_Rates!$B$2:$B$10)*((MDR_Rates!$C$2:$C$10="")+(G1780&lt;=MDR_Rates!$C$2:$C$10))*MDR_Rates!$D$2:$D$10))</f>
        <v>1.8</v>
      </c>
      <c r="W1780">
        <f t="shared" si="327"/>
        <v>23.38</v>
      </c>
      <c r="X1780">
        <f t="shared" si="328"/>
        <v>4.21</v>
      </c>
      <c r="Y1780">
        <f t="shared" si="329"/>
        <v>0</v>
      </c>
      <c r="Z1780">
        <f t="shared" si="330"/>
        <v>0</v>
      </c>
      <c r="AG1780" t="str">
        <f t="shared" si="331"/>
        <v/>
      </c>
      <c r="AI1780" t="str">
        <f t="shared" si="332"/>
        <v/>
      </c>
      <c r="AJ1780" t="str">
        <f t="shared" si="333"/>
        <v/>
      </c>
      <c r="AK1780" t="str">
        <f t="shared" si="334"/>
        <v>ORD26003495</v>
      </c>
      <c r="AL1780">
        <f>IF(E1780&lt;&gt;"CAPTURE","",COUNTIF(Orders!$H:$H,AK1780))</f>
        <v>1</v>
      </c>
      <c r="AP1780" t="str">
        <f t="shared" si="335"/>
        <v>Matched to Order</v>
      </c>
      <c r="AQ1780">
        <f>IF(COUNTIF($A$2:A1780,A1780)=1,1,0)</f>
        <v>1</v>
      </c>
    </row>
    <row r="1781" spans="1:43" x14ac:dyDescent="0.3">
      <c r="A1781" t="s">
        <v>13904</v>
      </c>
      <c r="C1781" t="s">
        <v>7032</v>
      </c>
      <c r="D1781" s="1">
        <v>46275</v>
      </c>
      <c r="E1781" t="s">
        <v>11819</v>
      </c>
      <c r="F1781" t="s">
        <v>44</v>
      </c>
      <c r="G1781">
        <v>1299</v>
      </c>
      <c r="H1781">
        <v>24.68</v>
      </c>
      <c r="I1781">
        <v>4.4400000000000004</v>
      </c>
      <c r="J1781">
        <v>1269.8800000000001</v>
      </c>
      <c r="K1781" s="1">
        <v>46277</v>
      </c>
      <c r="L1781" t="s">
        <v>13775</v>
      </c>
      <c r="M1781">
        <f t="shared" si="324"/>
        <v>1</v>
      </c>
      <c r="N1781">
        <f>COUNTIF(Orders!$A:$A,C1781)</f>
        <v>1</v>
      </c>
      <c r="P1781">
        <f>COUNTIF(Orders!$H:$H,UPPER(SUBSTITUTE(TRIM(C1781),"-","")))</f>
        <v>1</v>
      </c>
      <c r="R1781" t="str">
        <f t="shared" si="325"/>
        <v>Matched Order Reference</v>
      </c>
      <c r="S1781">
        <f t="shared" si="326"/>
        <v>1</v>
      </c>
      <c r="V1781" cm="1">
        <f t="array" ref="V1781">IF(E1781&lt;&gt;"CAPTURE",0,SUMPRODUCT((MDR_Rates!$A$2:$A$10=F1781)*(G1781&gt;MDR_Rates!$B$2:$B$10)*((MDR_Rates!$C$2:$C$10="")+(G1781&lt;=MDR_Rates!$C$2:$C$10))*MDR_Rates!$D$2:$D$10))</f>
        <v>1.9</v>
      </c>
      <c r="W1781">
        <f t="shared" si="327"/>
        <v>24.68</v>
      </c>
      <c r="X1781">
        <f t="shared" si="328"/>
        <v>4.4400000000000004</v>
      </c>
      <c r="Y1781">
        <f t="shared" si="329"/>
        <v>0</v>
      </c>
      <c r="Z1781">
        <f t="shared" si="330"/>
        <v>0</v>
      </c>
      <c r="AG1781" t="str">
        <f t="shared" si="331"/>
        <v/>
      </c>
      <c r="AI1781" t="str">
        <f t="shared" si="332"/>
        <v/>
      </c>
      <c r="AJ1781" t="str">
        <f t="shared" si="333"/>
        <v/>
      </c>
      <c r="AK1781" t="str">
        <f t="shared" si="334"/>
        <v>ORD26003539</v>
      </c>
      <c r="AL1781">
        <f>IF(E1781&lt;&gt;"CAPTURE","",COUNTIF(Orders!$H:$H,AK1781))</f>
        <v>1</v>
      </c>
      <c r="AP1781" t="str">
        <f t="shared" si="335"/>
        <v>Matched to Order</v>
      </c>
      <c r="AQ1781">
        <f>IF(COUNTIF($A$2:A1781,A1781)=1,1,0)</f>
        <v>1</v>
      </c>
    </row>
    <row r="1782" spans="1:43" x14ac:dyDescent="0.3">
      <c r="A1782" t="s">
        <v>13905</v>
      </c>
      <c r="C1782" t="s">
        <v>7049</v>
      </c>
      <c r="D1782" s="1">
        <v>46275</v>
      </c>
      <c r="E1782" t="s">
        <v>11819</v>
      </c>
      <c r="F1782" t="s">
        <v>17</v>
      </c>
      <c r="G1782">
        <v>8097</v>
      </c>
      <c r="H1782">
        <v>129.55000000000001</v>
      </c>
      <c r="I1782">
        <v>23.32</v>
      </c>
      <c r="J1782">
        <v>7944.13</v>
      </c>
      <c r="K1782" s="1">
        <v>46277</v>
      </c>
      <c r="L1782" t="s">
        <v>13775</v>
      </c>
      <c r="M1782">
        <f t="shared" si="324"/>
        <v>1</v>
      </c>
      <c r="N1782">
        <f>COUNTIF(Orders!$A:$A,C1782)</f>
        <v>1</v>
      </c>
      <c r="P1782">
        <f>COUNTIF(Orders!$H:$H,UPPER(SUBSTITUTE(TRIM(C1782),"-","")))</f>
        <v>1</v>
      </c>
      <c r="R1782" t="str">
        <f t="shared" si="325"/>
        <v>Matched Order Reference</v>
      </c>
      <c r="S1782">
        <f t="shared" si="326"/>
        <v>1</v>
      </c>
      <c r="V1782" cm="1">
        <f t="array" ref="V1782">IF(E1782&lt;&gt;"CAPTURE",0,SUMPRODUCT((MDR_Rates!$A$2:$A$10=F1782)*(G1782&gt;MDR_Rates!$B$2:$B$10)*((MDR_Rates!$C$2:$C$10="")+(G1782&lt;=MDR_Rates!$C$2:$C$10))*MDR_Rates!$D$2:$D$10))</f>
        <v>1.6</v>
      </c>
      <c r="W1782">
        <f t="shared" si="327"/>
        <v>129.55000000000001</v>
      </c>
      <c r="X1782">
        <f t="shared" si="328"/>
        <v>23.32</v>
      </c>
      <c r="Y1782">
        <f t="shared" si="329"/>
        <v>0</v>
      </c>
      <c r="Z1782">
        <f t="shared" si="330"/>
        <v>0</v>
      </c>
      <c r="AG1782" t="str">
        <f t="shared" si="331"/>
        <v/>
      </c>
      <c r="AI1782" t="str">
        <f t="shared" si="332"/>
        <v/>
      </c>
      <c r="AJ1782" t="str">
        <f t="shared" si="333"/>
        <v/>
      </c>
      <c r="AK1782" t="str">
        <f t="shared" si="334"/>
        <v>ORD26003548</v>
      </c>
      <c r="AL1782">
        <f>IF(E1782&lt;&gt;"CAPTURE","",COUNTIF(Orders!$H:$H,AK1782))</f>
        <v>1</v>
      </c>
      <c r="AP1782" t="str">
        <f t="shared" si="335"/>
        <v>Matched to Order</v>
      </c>
      <c r="AQ1782">
        <f>IF(COUNTIF($A$2:A1782,A1782)=1,1,0)</f>
        <v>1</v>
      </c>
    </row>
    <row r="1783" spans="1:43" x14ac:dyDescent="0.3">
      <c r="A1783" t="s">
        <v>13906</v>
      </c>
      <c r="C1783" t="s">
        <v>7144</v>
      </c>
      <c r="D1783" s="1">
        <v>46275</v>
      </c>
      <c r="E1783" t="s">
        <v>11819</v>
      </c>
      <c r="F1783" t="s">
        <v>9</v>
      </c>
      <c r="G1783">
        <v>2447</v>
      </c>
      <c r="H1783">
        <v>7.34</v>
      </c>
      <c r="I1783">
        <v>1.32</v>
      </c>
      <c r="J1783">
        <v>2438.34</v>
      </c>
      <c r="K1783" s="1">
        <v>46277</v>
      </c>
      <c r="L1783" t="s">
        <v>13775</v>
      </c>
      <c r="M1783">
        <f t="shared" si="324"/>
        <v>1</v>
      </c>
      <c r="N1783">
        <f>COUNTIF(Orders!$A:$A,C1783)</f>
        <v>1</v>
      </c>
      <c r="P1783">
        <f>COUNTIF(Orders!$H:$H,UPPER(SUBSTITUTE(TRIM(C1783),"-","")))</f>
        <v>1</v>
      </c>
      <c r="R1783" t="str">
        <f t="shared" si="325"/>
        <v>Matched Order Reference</v>
      </c>
      <c r="S1783">
        <f t="shared" si="326"/>
        <v>1</v>
      </c>
      <c r="V1783" cm="1">
        <f t="array" ref="V1783">IF(E1783&lt;&gt;"CAPTURE",0,SUMPRODUCT((MDR_Rates!$A$2:$A$10=F1783)*(G1783&gt;MDR_Rates!$B$2:$B$10)*((MDR_Rates!$C$2:$C$10="")+(G1783&lt;=MDR_Rates!$C$2:$C$10))*MDR_Rates!$D$2:$D$10))</f>
        <v>0.3</v>
      </c>
      <c r="W1783">
        <f t="shared" si="327"/>
        <v>7.34</v>
      </c>
      <c r="X1783">
        <f t="shared" si="328"/>
        <v>1.32</v>
      </c>
      <c r="Y1783">
        <f t="shared" si="329"/>
        <v>0</v>
      </c>
      <c r="Z1783">
        <f t="shared" si="330"/>
        <v>0</v>
      </c>
      <c r="AG1783" t="str">
        <f t="shared" si="331"/>
        <v/>
      </c>
      <c r="AI1783" t="str">
        <f t="shared" si="332"/>
        <v/>
      </c>
      <c r="AJ1783" t="str">
        <f t="shared" si="333"/>
        <v/>
      </c>
      <c r="AK1783" t="str">
        <f t="shared" si="334"/>
        <v>ORD26003596</v>
      </c>
      <c r="AL1783">
        <f>IF(E1783&lt;&gt;"CAPTURE","",COUNTIF(Orders!$H:$H,AK1783))</f>
        <v>1</v>
      </c>
      <c r="AP1783" t="str">
        <f t="shared" si="335"/>
        <v>Matched to Order</v>
      </c>
      <c r="AQ1783">
        <f>IF(COUNTIF($A$2:A1783,A1783)=1,1,0)</f>
        <v>1</v>
      </c>
    </row>
    <row r="1784" spans="1:43" x14ac:dyDescent="0.3">
      <c r="A1784" t="s">
        <v>13907</v>
      </c>
      <c r="C1784" t="s">
        <v>13908</v>
      </c>
      <c r="D1784" s="1">
        <v>46275</v>
      </c>
      <c r="E1784" t="s">
        <v>11819</v>
      </c>
      <c r="F1784" t="s">
        <v>17</v>
      </c>
      <c r="G1784">
        <v>11997</v>
      </c>
      <c r="H1784">
        <v>191.95</v>
      </c>
      <c r="I1784">
        <v>34.549999999999997</v>
      </c>
      <c r="J1784">
        <v>11770.5</v>
      </c>
      <c r="K1784" s="1">
        <v>46277</v>
      </c>
      <c r="L1784" t="s">
        <v>13775</v>
      </c>
      <c r="M1784">
        <f t="shared" si="324"/>
        <v>1</v>
      </c>
      <c r="N1784">
        <f>COUNTIF(Orders!$A:$A,C1784)</f>
        <v>0</v>
      </c>
      <c r="P1784">
        <f>COUNTIF(Orders!$H:$H,UPPER(SUBSTITUTE(TRIM(C1784),"-","")))</f>
        <v>1</v>
      </c>
      <c r="R1784" t="str">
        <f t="shared" si="325"/>
        <v>Matched Order Reference</v>
      </c>
      <c r="S1784">
        <f t="shared" si="326"/>
        <v>1</v>
      </c>
      <c r="V1784" cm="1">
        <f t="array" ref="V1784">IF(E1784&lt;&gt;"CAPTURE",0,SUMPRODUCT((MDR_Rates!$A$2:$A$10=F1784)*(G1784&gt;MDR_Rates!$B$2:$B$10)*((MDR_Rates!$C$2:$C$10="")+(G1784&lt;=MDR_Rates!$C$2:$C$10))*MDR_Rates!$D$2:$D$10))</f>
        <v>1.6</v>
      </c>
      <c r="W1784">
        <f t="shared" si="327"/>
        <v>191.95</v>
      </c>
      <c r="X1784">
        <f t="shared" si="328"/>
        <v>34.549999999999997</v>
      </c>
      <c r="Y1784">
        <f t="shared" si="329"/>
        <v>0</v>
      </c>
      <c r="Z1784">
        <f t="shared" si="330"/>
        <v>0</v>
      </c>
      <c r="AG1784" t="str">
        <f t="shared" si="331"/>
        <v/>
      </c>
      <c r="AI1784" t="str">
        <f t="shared" si="332"/>
        <v/>
      </c>
      <c r="AJ1784" t="str">
        <f t="shared" si="333"/>
        <v/>
      </c>
      <c r="AK1784" t="str">
        <f t="shared" si="334"/>
        <v>ORD26003628</v>
      </c>
      <c r="AL1784">
        <f>IF(E1784&lt;&gt;"CAPTURE","",COUNTIF(Orders!$H:$H,AK1784))</f>
        <v>1</v>
      </c>
      <c r="AP1784" t="str">
        <f t="shared" si="335"/>
        <v>Matched to Order</v>
      </c>
      <c r="AQ1784">
        <f>IF(COUNTIF($A$2:A1784,A1784)=1,1,0)</f>
        <v>1</v>
      </c>
    </row>
    <row r="1785" spans="1:43" x14ac:dyDescent="0.3">
      <c r="A1785" t="s">
        <v>13909</v>
      </c>
      <c r="C1785" t="s">
        <v>7272</v>
      </c>
      <c r="D1785" s="1">
        <v>46275</v>
      </c>
      <c r="E1785" t="s">
        <v>11819</v>
      </c>
      <c r="F1785" t="s">
        <v>9</v>
      </c>
      <c r="G1785">
        <v>2999</v>
      </c>
      <c r="H1785">
        <v>9</v>
      </c>
      <c r="I1785">
        <v>1.62</v>
      </c>
      <c r="J1785">
        <v>2988.38</v>
      </c>
      <c r="K1785" s="1">
        <v>46277</v>
      </c>
      <c r="L1785" t="s">
        <v>13775</v>
      </c>
      <c r="M1785">
        <f t="shared" si="324"/>
        <v>1</v>
      </c>
      <c r="N1785">
        <f>COUNTIF(Orders!$A:$A,C1785)</f>
        <v>1</v>
      </c>
      <c r="P1785">
        <f>COUNTIF(Orders!$H:$H,UPPER(SUBSTITUTE(TRIM(C1785),"-","")))</f>
        <v>1</v>
      </c>
      <c r="R1785" t="str">
        <f t="shared" si="325"/>
        <v>Matched Order Reference</v>
      </c>
      <c r="S1785">
        <f t="shared" si="326"/>
        <v>1</v>
      </c>
      <c r="V1785" cm="1">
        <f t="array" ref="V1785">IF(E1785&lt;&gt;"CAPTURE",0,SUMPRODUCT((MDR_Rates!$A$2:$A$10=F1785)*(G1785&gt;MDR_Rates!$B$2:$B$10)*((MDR_Rates!$C$2:$C$10="")+(G1785&lt;=MDR_Rates!$C$2:$C$10))*MDR_Rates!$D$2:$D$10))</f>
        <v>0.3</v>
      </c>
      <c r="W1785">
        <f t="shared" si="327"/>
        <v>9</v>
      </c>
      <c r="X1785">
        <f t="shared" si="328"/>
        <v>1.62</v>
      </c>
      <c r="Y1785">
        <f t="shared" si="329"/>
        <v>0</v>
      </c>
      <c r="Z1785">
        <f t="shared" si="330"/>
        <v>0</v>
      </c>
      <c r="AG1785" t="str">
        <f t="shared" si="331"/>
        <v/>
      </c>
      <c r="AI1785" t="str">
        <f t="shared" si="332"/>
        <v/>
      </c>
      <c r="AJ1785" t="str">
        <f t="shared" si="333"/>
        <v/>
      </c>
      <c r="AK1785" t="str">
        <f t="shared" si="334"/>
        <v>ORD26003663</v>
      </c>
      <c r="AL1785">
        <f>IF(E1785&lt;&gt;"CAPTURE","",COUNTIF(Orders!$H:$H,AK1785))</f>
        <v>1</v>
      </c>
      <c r="AP1785" t="str">
        <f t="shared" si="335"/>
        <v>Matched to Order</v>
      </c>
      <c r="AQ1785">
        <f>IF(COUNTIF($A$2:A1785,A1785)=1,1,0)</f>
        <v>1</v>
      </c>
    </row>
    <row r="1786" spans="1:43" x14ac:dyDescent="0.3">
      <c r="A1786" t="s">
        <v>13910</v>
      </c>
      <c r="C1786" t="s">
        <v>7294</v>
      </c>
      <c r="D1786" s="1">
        <v>46275</v>
      </c>
      <c r="E1786" t="s">
        <v>11819</v>
      </c>
      <c r="F1786" t="s">
        <v>33</v>
      </c>
      <c r="G1786">
        <v>9498</v>
      </c>
      <c r="H1786">
        <v>113.98</v>
      </c>
      <c r="I1786">
        <v>20.52</v>
      </c>
      <c r="J1786">
        <v>9363.5</v>
      </c>
      <c r="K1786" s="1">
        <v>46277</v>
      </c>
      <c r="L1786" t="s">
        <v>13775</v>
      </c>
      <c r="M1786">
        <f t="shared" si="324"/>
        <v>1</v>
      </c>
      <c r="N1786">
        <f>COUNTIF(Orders!$A:$A,C1786)</f>
        <v>1</v>
      </c>
      <c r="P1786">
        <f>COUNTIF(Orders!$H:$H,UPPER(SUBSTITUTE(TRIM(C1786),"-","")))</f>
        <v>1</v>
      </c>
      <c r="R1786" t="str">
        <f t="shared" si="325"/>
        <v>Matched Order Reference</v>
      </c>
      <c r="S1786">
        <f t="shared" si="326"/>
        <v>1</v>
      </c>
      <c r="V1786" cm="1">
        <f t="array" ref="V1786">IF(E1786&lt;&gt;"CAPTURE",0,SUMPRODUCT((MDR_Rates!$A$2:$A$10=F1786)*(G1786&gt;MDR_Rates!$B$2:$B$10)*((MDR_Rates!$C$2:$C$10="")+(G1786&lt;=MDR_Rates!$C$2:$C$10))*MDR_Rates!$D$2:$D$10))</f>
        <v>1.2</v>
      </c>
      <c r="W1786">
        <f t="shared" si="327"/>
        <v>113.98</v>
      </c>
      <c r="X1786">
        <f t="shared" si="328"/>
        <v>20.52</v>
      </c>
      <c r="Y1786">
        <f t="shared" si="329"/>
        <v>0</v>
      </c>
      <c r="Z1786">
        <f t="shared" si="330"/>
        <v>0</v>
      </c>
      <c r="AG1786" t="str">
        <f t="shared" si="331"/>
        <v/>
      </c>
      <c r="AI1786" t="str">
        <f t="shared" si="332"/>
        <v/>
      </c>
      <c r="AJ1786" t="str">
        <f t="shared" si="333"/>
        <v/>
      </c>
      <c r="AK1786" t="str">
        <f t="shared" si="334"/>
        <v>ORD26003675</v>
      </c>
      <c r="AL1786">
        <f>IF(E1786&lt;&gt;"CAPTURE","",COUNTIF(Orders!$H:$H,AK1786))</f>
        <v>1</v>
      </c>
      <c r="AP1786" t="str">
        <f t="shared" si="335"/>
        <v>Matched to Order</v>
      </c>
      <c r="AQ1786">
        <f>IF(COUNTIF($A$2:A1786,A1786)=1,1,0)</f>
        <v>1</v>
      </c>
    </row>
    <row r="1787" spans="1:43" x14ac:dyDescent="0.3">
      <c r="A1787" t="s">
        <v>13911</v>
      </c>
      <c r="C1787" t="s">
        <v>13912</v>
      </c>
      <c r="D1787" s="1">
        <v>46275</v>
      </c>
      <c r="E1787" t="s">
        <v>11819</v>
      </c>
      <c r="F1787" t="s">
        <v>9</v>
      </c>
      <c r="G1787">
        <v>599</v>
      </c>
      <c r="H1787">
        <v>0</v>
      </c>
      <c r="I1787">
        <v>0</v>
      </c>
      <c r="J1787">
        <v>599</v>
      </c>
      <c r="K1787" s="1">
        <v>46277</v>
      </c>
      <c r="L1787" t="s">
        <v>13775</v>
      </c>
      <c r="M1787">
        <f t="shared" si="324"/>
        <v>1</v>
      </c>
      <c r="N1787">
        <f>COUNTIF(Orders!$A:$A,C1787)</f>
        <v>0</v>
      </c>
      <c r="P1787">
        <f>COUNTIF(Orders!$H:$H,UPPER(SUBSTITUTE(TRIM(C1787),"-","")))</f>
        <v>1</v>
      </c>
      <c r="R1787" t="str">
        <f t="shared" si="325"/>
        <v>Matched Order Reference</v>
      </c>
      <c r="S1787">
        <f t="shared" si="326"/>
        <v>1</v>
      </c>
      <c r="V1787" cm="1">
        <f t="array" ref="V1787">IF(E1787&lt;&gt;"CAPTURE",0,SUMPRODUCT((MDR_Rates!$A$2:$A$10=F1787)*(G1787&gt;MDR_Rates!$B$2:$B$10)*((MDR_Rates!$C$2:$C$10="")+(G1787&lt;=MDR_Rates!$C$2:$C$10))*MDR_Rates!$D$2:$D$10))</f>
        <v>0</v>
      </c>
      <c r="W1787">
        <f t="shared" si="327"/>
        <v>0</v>
      </c>
      <c r="X1787">
        <f t="shared" si="328"/>
        <v>0</v>
      </c>
      <c r="Y1787">
        <f t="shared" si="329"/>
        <v>0</v>
      </c>
      <c r="Z1787">
        <f t="shared" si="330"/>
        <v>0</v>
      </c>
      <c r="AG1787" t="str">
        <f t="shared" si="331"/>
        <v/>
      </c>
      <c r="AI1787" t="str">
        <f t="shared" si="332"/>
        <v/>
      </c>
      <c r="AJ1787" t="str">
        <f t="shared" si="333"/>
        <v/>
      </c>
      <c r="AK1787" t="str">
        <f t="shared" si="334"/>
        <v>ORD26003682</v>
      </c>
      <c r="AL1787">
        <f>IF(E1787&lt;&gt;"CAPTURE","",COUNTIF(Orders!$H:$H,AK1787))</f>
        <v>1</v>
      </c>
      <c r="AP1787" t="str">
        <f t="shared" si="335"/>
        <v>Matched to Order</v>
      </c>
      <c r="AQ1787">
        <f>IF(COUNTIF($A$2:A1787,A1787)=1,1,0)</f>
        <v>1</v>
      </c>
    </row>
    <row r="1788" spans="1:43" x14ac:dyDescent="0.3">
      <c r="A1788" t="s">
        <v>13913</v>
      </c>
      <c r="C1788" t="s">
        <v>7537</v>
      </c>
      <c r="D1788" s="1">
        <v>46275</v>
      </c>
      <c r="E1788" t="s">
        <v>11819</v>
      </c>
      <c r="F1788" t="s">
        <v>17</v>
      </c>
      <c r="G1788">
        <v>5298</v>
      </c>
      <c r="H1788">
        <v>84.77</v>
      </c>
      <c r="I1788">
        <v>15.26</v>
      </c>
      <c r="J1788">
        <v>5197.97</v>
      </c>
      <c r="K1788" s="1">
        <v>46277</v>
      </c>
      <c r="L1788" t="s">
        <v>13775</v>
      </c>
      <c r="M1788">
        <f t="shared" si="324"/>
        <v>1</v>
      </c>
      <c r="N1788">
        <f>COUNTIF(Orders!$A:$A,C1788)</f>
        <v>1</v>
      </c>
      <c r="P1788">
        <f>COUNTIF(Orders!$H:$H,UPPER(SUBSTITUTE(TRIM(C1788),"-","")))</f>
        <v>1</v>
      </c>
      <c r="R1788" t="str">
        <f t="shared" si="325"/>
        <v>Matched Order Reference</v>
      </c>
      <c r="S1788">
        <f t="shared" si="326"/>
        <v>1</v>
      </c>
      <c r="V1788" cm="1">
        <f t="array" ref="V1788">IF(E1788&lt;&gt;"CAPTURE",0,SUMPRODUCT((MDR_Rates!$A$2:$A$10=F1788)*(G1788&gt;MDR_Rates!$B$2:$B$10)*((MDR_Rates!$C$2:$C$10="")+(G1788&lt;=MDR_Rates!$C$2:$C$10))*MDR_Rates!$D$2:$D$10))</f>
        <v>1.6</v>
      </c>
      <c r="W1788">
        <f t="shared" si="327"/>
        <v>84.77</v>
      </c>
      <c r="X1788">
        <f t="shared" si="328"/>
        <v>15.26</v>
      </c>
      <c r="Y1788">
        <f t="shared" si="329"/>
        <v>0</v>
      </c>
      <c r="Z1788">
        <f t="shared" si="330"/>
        <v>0</v>
      </c>
      <c r="AG1788" t="str">
        <f t="shared" si="331"/>
        <v/>
      </c>
      <c r="AI1788" t="str">
        <f t="shared" si="332"/>
        <v/>
      </c>
      <c r="AJ1788" t="str">
        <f t="shared" si="333"/>
        <v/>
      </c>
      <c r="AK1788" t="str">
        <f t="shared" si="334"/>
        <v>ORD26003797</v>
      </c>
      <c r="AL1788">
        <f>IF(E1788&lt;&gt;"CAPTURE","",COUNTIF(Orders!$H:$H,AK1788))</f>
        <v>1</v>
      </c>
      <c r="AP1788" t="str">
        <f t="shared" si="335"/>
        <v>Matched to Order</v>
      </c>
      <c r="AQ1788">
        <f>IF(COUNTIF($A$2:A1788,A1788)=1,1,0)</f>
        <v>1</v>
      </c>
    </row>
    <row r="1789" spans="1:43" x14ac:dyDescent="0.3">
      <c r="A1789" t="s">
        <v>13914</v>
      </c>
      <c r="C1789" t="s">
        <v>13915</v>
      </c>
      <c r="D1789" s="1">
        <v>46275</v>
      </c>
      <c r="E1789" t="s">
        <v>11819</v>
      </c>
      <c r="F1789" t="s">
        <v>9</v>
      </c>
      <c r="G1789">
        <v>1647</v>
      </c>
      <c r="H1789">
        <v>0</v>
      </c>
      <c r="I1789">
        <v>0</v>
      </c>
      <c r="J1789">
        <v>1647</v>
      </c>
      <c r="K1789" s="1">
        <v>46277</v>
      </c>
      <c r="L1789" t="s">
        <v>13775</v>
      </c>
      <c r="M1789">
        <f t="shared" si="324"/>
        <v>1</v>
      </c>
      <c r="N1789">
        <f>COUNTIF(Orders!$A:$A,C1789)</f>
        <v>0</v>
      </c>
      <c r="P1789">
        <f>COUNTIF(Orders!$H:$H,UPPER(SUBSTITUTE(TRIM(C1789),"-","")))</f>
        <v>1</v>
      </c>
      <c r="R1789" t="str">
        <f t="shared" si="325"/>
        <v>Matched Order Reference</v>
      </c>
      <c r="S1789">
        <f t="shared" si="326"/>
        <v>1</v>
      </c>
      <c r="V1789" cm="1">
        <f t="array" ref="V1789">IF(E1789&lt;&gt;"CAPTURE",0,SUMPRODUCT((MDR_Rates!$A$2:$A$10=F1789)*(G1789&gt;MDR_Rates!$B$2:$B$10)*((MDR_Rates!$C$2:$C$10="")+(G1789&lt;=MDR_Rates!$C$2:$C$10))*MDR_Rates!$D$2:$D$10))</f>
        <v>0</v>
      </c>
      <c r="W1789">
        <f t="shared" si="327"/>
        <v>0</v>
      </c>
      <c r="X1789">
        <f t="shared" si="328"/>
        <v>0</v>
      </c>
      <c r="Y1789">
        <f t="shared" si="329"/>
        <v>0</v>
      </c>
      <c r="Z1789">
        <f t="shared" si="330"/>
        <v>0</v>
      </c>
      <c r="AG1789" t="str">
        <f t="shared" si="331"/>
        <v/>
      </c>
      <c r="AI1789" t="str">
        <f t="shared" si="332"/>
        <v/>
      </c>
      <c r="AJ1789" t="str">
        <f t="shared" si="333"/>
        <v/>
      </c>
      <c r="AK1789" t="str">
        <f t="shared" si="334"/>
        <v>ORD26003820</v>
      </c>
      <c r="AL1789">
        <f>IF(E1789&lt;&gt;"CAPTURE","",COUNTIF(Orders!$H:$H,AK1789))</f>
        <v>1</v>
      </c>
      <c r="AP1789" t="str">
        <f t="shared" si="335"/>
        <v>Matched to Order</v>
      </c>
      <c r="AQ1789">
        <f>IF(COUNTIF($A$2:A1789,A1789)=1,1,0)</f>
        <v>1</v>
      </c>
    </row>
    <row r="1790" spans="1:43" x14ac:dyDescent="0.3">
      <c r="A1790" t="s">
        <v>13916</v>
      </c>
      <c r="C1790" t="s">
        <v>7703</v>
      </c>
      <c r="D1790" s="1">
        <v>46275</v>
      </c>
      <c r="E1790" t="s">
        <v>11819</v>
      </c>
      <c r="F1790" t="s">
        <v>17</v>
      </c>
      <c r="G1790">
        <v>1299</v>
      </c>
      <c r="H1790">
        <v>23.38</v>
      </c>
      <c r="I1790">
        <v>4.21</v>
      </c>
      <c r="J1790">
        <v>1271.4100000000001</v>
      </c>
      <c r="K1790" s="1">
        <v>46277</v>
      </c>
      <c r="L1790" t="s">
        <v>13775</v>
      </c>
      <c r="M1790">
        <f t="shared" si="324"/>
        <v>1</v>
      </c>
      <c r="N1790">
        <f>COUNTIF(Orders!$A:$A,C1790)</f>
        <v>1</v>
      </c>
      <c r="P1790">
        <f>COUNTIF(Orders!$H:$H,UPPER(SUBSTITUTE(TRIM(C1790),"-","")))</f>
        <v>1</v>
      </c>
      <c r="R1790" t="str">
        <f t="shared" si="325"/>
        <v>Matched Order Reference</v>
      </c>
      <c r="S1790">
        <f t="shared" si="326"/>
        <v>1</v>
      </c>
      <c r="V1790" cm="1">
        <f t="array" ref="V1790">IF(E1790&lt;&gt;"CAPTURE",0,SUMPRODUCT((MDR_Rates!$A$2:$A$10=F1790)*(G1790&gt;MDR_Rates!$B$2:$B$10)*((MDR_Rates!$C$2:$C$10="")+(G1790&lt;=MDR_Rates!$C$2:$C$10))*MDR_Rates!$D$2:$D$10))</f>
        <v>1.8</v>
      </c>
      <c r="W1790">
        <f t="shared" si="327"/>
        <v>23.38</v>
      </c>
      <c r="X1790">
        <f t="shared" si="328"/>
        <v>4.21</v>
      </c>
      <c r="Y1790">
        <f t="shared" si="329"/>
        <v>0</v>
      </c>
      <c r="Z1790">
        <f t="shared" si="330"/>
        <v>0</v>
      </c>
      <c r="AG1790" t="str">
        <f t="shared" si="331"/>
        <v/>
      </c>
      <c r="AI1790" t="str">
        <f t="shared" si="332"/>
        <v/>
      </c>
      <c r="AJ1790" t="str">
        <f t="shared" si="333"/>
        <v/>
      </c>
      <c r="AK1790" t="str">
        <f t="shared" si="334"/>
        <v>ORD26003881</v>
      </c>
      <c r="AL1790">
        <f>IF(E1790&lt;&gt;"CAPTURE","",COUNTIF(Orders!$H:$H,AK1790))</f>
        <v>1</v>
      </c>
      <c r="AP1790" t="str">
        <f t="shared" si="335"/>
        <v>Matched to Order</v>
      </c>
      <c r="AQ1790">
        <f>IF(COUNTIF($A$2:A1790,A1790)=1,1,0)</f>
        <v>1</v>
      </c>
    </row>
    <row r="1791" spans="1:43" x14ac:dyDescent="0.3">
      <c r="A1791" t="s">
        <v>13917</v>
      </c>
      <c r="C1791" t="s">
        <v>7723</v>
      </c>
      <c r="D1791" s="1">
        <v>46275</v>
      </c>
      <c r="E1791" t="s">
        <v>11819</v>
      </c>
      <c r="F1791" t="s">
        <v>9</v>
      </c>
      <c r="G1791">
        <v>9498</v>
      </c>
      <c r="H1791">
        <v>28.49</v>
      </c>
      <c r="I1791">
        <v>5.13</v>
      </c>
      <c r="J1791">
        <v>9464.3799999999992</v>
      </c>
      <c r="K1791" s="1">
        <v>46277</v>
      </c>
      <c r="L1791" t="s">
        <v>13775</v>
      </c>
      <c r="M1791">
        <f t="shared" si="324"/>
        <v>1</v>
      </c>
      <c r="N1791">
        <f>COUNTIF(Orders!$A:$A,C1791)</f>
        <v>1</v>
      </c>
      <c r="P1791">
        <f>COUNTIF(Orders!$H:$H,UPPER(SUBSTITUTE(TRIM(C1791),"-","")))</f>
        <v>1</v>
      </c>
      <c r="R1791" t="str">
        <f t="shared" si="325"/>
        <v>Matched Order Reference</v>
      </c>
      <c r="S1791">
        <f t="shared" si="326"/>
        <v>1</v>
      </c>
      <c r="V1791" cm="1">
        <f t="array" ref="V1791">IF(E1791&lt;&gt;"CAPTURE",0,SUMPRODUCT((MDR_Rates!$A$2:$A$10=F1791)*(G1791&gt;MDR_Rates!$B$2:$B$10)*((MDR_Rates!$C$2:$C$10="")+(G1791&lt;=MDR_Rates!$C$2:$C$10))*MDR_Rates!$D$2:$D$10))</f>
        <v>0.3</v>
      </c>
      <c r="W1791">
        <f t="shared" si="327"/>
        <v>28.49</v>
      </c>
      <c r="X1791">
        <f t="shared" si="328"/>
        <v>5.13</v>
      </c>
      <c r="Y1791">
        <f t="shared" si="329"/>
        <v>0</v>
      </c>
      <c r="Z1791">
        <f t="shared" si="330"/>
        <v>0</v>
      </c>
      <c r="AG1791" t="str">
        <f t="shared" si="331"/>
        <v/>
      </c>
      <c r="AI1791" t="str">
        <f t="shared" si="332"/>
        <v/>
      </c>
      <c r="AJ1791" t="str">
        <f t="shared" si="333"/>
        <v/>
      </c>
      <c r="AK1791" t="str">
        <f t="shared" si="334"/>
        <v>ORD26003891</v>
      </c>
      <c r="AL1791">
        <f>IF(E1791&lt;&gt;"CAPTURE","",COUNTIF(Orders!$H:$H,AK1791))</f>
        <v>1</v>
      </c>
      <c r="AP1791" t="str">
        <f t="shared" si="335"/>
        <v>Matched to Order</v>
      </c>
      <c r="AQ1791">
        <f>IF(COUNTIF($A$2:A1791,A1791)=1,1,0)</f>
        <v>1</v>
      </c>
    </row>
    <row r="1792" spans="1:43" x14ac:dyDescent="0.3">
      <c r="A1792" t="s">
        <v>13918</v>
      </c>
      <c r="C1792" t="s">
        <v>7735</v>
      </c>
      <c r="D1792" s="1">
        <v>46275</v>
      </c>
      <c r="E1792" t="s">
        <v>11819</v>
      </c>
      <c r="F1792" t="s">
        <v>17</v>
      </c>
      <c r="G1792">
        <v>3499</v>
      </c>
      <c r="H1792">
        <v>55.98</v>
      </c>
      <c r="I1792">
        <v>10.08</v>
      </c>
      <c r="J1792">
        <v>3432.94</v>
      </c>
      <c r="K1792" s="1">
        <v>46277</v>
      </c>
      <c r="L1792" t="s">
        <v>13775</v>
      </c>
      <c r="M1792">
        <f t="shared" si="324"/>
        <v>1</v>
      </c>
      <c r="N1792">
        <f>COUNTIF(Orders!$A:$A,C1792)</f>
        <v>1</v>
      </c>
      <c r="P1792">
        <f>COUNTIF(Orders!$H:$H,UPPER(SUBSTITUTE(TRIM(C1792),"-","")))</f>
        <v>1</v>
      </c>
      <c r="R1792" t="str">
        <f t="shared" si="325"/>
        <v>Matched Order Reference</v>
      </c>
      <c r="S1792">
        <f t="shared" si="326"/>
        <v>1</v>
      </c>
      <c r="V1792" cm="1">
        <f t="array" ref="V1792">IF(E1792&lt;&gt;"CAPTURE",0,SUMPRODUCT((MDR_Rates!$A$2:$A$10=F1792)*(G1792&gt;MDR_Rates!$B$2:$B$10)*((MDR_Rates!$C$2:$C$10="")+(G1792&lt;=MDR_Rates!$C$2:$C$10))*MDR_Rates!$D$2:$D$10))</f>
        <v>1.6</v>
      </c>
      <c r="W1792">
        <f t="shared" si="327"/>
        <v>55.98</v>
      </c>
      <c r="X1792">
        <f t="shared" si="328"/>
        <v>10.08</v>
      </c>
      <c r="Y1792">
        <f t="shared" si="329"/>
        <v>0</v>
      </c>
      <c r="Z1792">
        <f t="shared" si="330"/>
        <v>0</v>
      </c>
      <c r="AG1792" t="str">
        <f t="shared" si="331"/>
        <v/>
      </c>
      <c r="AI1792" t="str">
        <f t="shared" si="332"/>
        <v/>
      </c>
      <c r="AJ1792" t="str">
        <f t="shared" si="333"/>
        <v/>
      </c>
      <c r="AK1792" t="str">
        <f t="shared" si="334"/>
        <v>ORD26003897</v>
      </c>
      <c r="AL1792">
        <f>IF(E1792&lt;&gt;"CAPTURE","",COUNTIF(Orders!$H:$H,AK1792))</f>
        <v>1</v>
      </c>
      <c r="AP1792" t="str">
        <f t="shared" si="335"/>
        <v>Matched to Order</v>
      </c>
      <c r="AQ1792">
        <f>IF(COUNTIF($A$2:A1792,A1792)=1,1,0)</f>
        <v>1</v>
      </c>
    </row>
    <row r="1793" spans="1:43" x14ac:dyDescent="0.3">
      <c r="A1793" t="s">
        <v>13919</v>
      </c>
      <c r="C1793" t="s">
        <v>13920</v>
      </c>
      <c r="D1793" s="1">
        <v>46275</v>
      </c>
      <c r="E1793" t="s">
        <v>11819</v>
      </c>
      <c r="F1793" t="s">
        <v>9</v>
      </c>
      <c r="G1793">
        <v>1499</v>
      </c>
      <c r="H1793">
        <v>0</v>
      </c>
      <c r="I1793">
        <v>0</v>
      </c>
      <c r="J1793">
        <v>1499</v>
      </c>
      <c r="K1793" s="1">
        <v>46277</v>
      </c>
      <c r="L1793" t="s">
        <v>13775</v>
      </c>
      <c r="M1793">
        <f t="shared" si="324"/>
        <v>1</v>
      </c>
      <c r="N1793">
        <f>COUNTIF(Orders!$A:$A,C1793)</f>
        <v>0</v>
      </c>
      <c r="P1793">
        <f>COUNTIF(Orders!$H:$H,UPPER(SUBSTITUTE(TRIM(C1793),"-","")))</f>
        <v>1</v>
      </c>
      <c r="R1793" t="str">
        <f t="shared" si="325"/>
        <v>Matched Order Reference</v>
      </c>
      <c r="S1793">
        <f t="shared" si="326"/>
        <v>1</v>
      </c>
      <c r="V1793" cm="1">
        <f t="array" ref="V1793">IF(E1793&lt;&gt;"CAPTURE",0,SUMPRODUCT((MDR_Rates!$A$2:$A$10=F1793)*(G1793&gt;MDR_Rates!$B$2:$B$10)*((MDR_Rates!$C$2:$C$10="")+(G1793&lt;=MDR_Rates!$C$2:$C$10))*MDR_Rates!$D$2:$D$10))</f>
        <v>0</v>
      </c>
      <c r="W1793">
        <f t="shared" si="327"/>
        <v>0</v>
      </c>
      <c r="X1793">
        <f t="shared" si="328"/>
        <v>0</v>
      </c>
      <c r="Y1793">
        <f t="shared" si="329"/>
        <v>0</v>
      </c>
      <c r="Z1793">
        <f t="shared" si="330"/>
        <v>0</v>
      </c>
      <c r="AG1793" t="str">
        <f t="shared" si="331"/>
        <v/>
      </c>
      <c r="AI1793" t="str">
        <f t="shared" si="332"/>
        <v/>
      </c>
      <c r="AJ1793" t="str">
        <f t="shared" si="333"/>
        <v/>
      </c>
      <c r="AK1793" t="str">
        <f t="shared" si="334"/>
        <v>ORD26003921</v>
      </c>
      <c r="AL1793">
        <f>IF(E1793&lt;&gt;"CAPTURE","",COUNTIF(Orders!$H:$H,AK1793))</f>
        <v>1</v>
      </c>
      <c r="AP1793" t="str">
        <f t="shared" si="335"/>
        <v>Matched to Order</v>
      </c>
      <c r="AQ1793">
        <f>IF(COUNTIF($A$2:A1793,A1793)=1,1,0)</f>
        <v>1</v>
      </c>
    </row>
    <row r="1794" spans="1:43" x14ac:dyDescent="0.3">
      <c r="A1794" t="s">
        <v>13921</v>
      </c>
      <c r="C1794" t="s">
        <v>7839</v>
      </c>
      <c r="D1794" s="1">
        <v>46275</v>
      </c>
      <c r="E1794" t="s">
        <v>11819</v>
      </c>
      <c r="F1794" t="s">
        <v>44</v>
      </c>
      <c r="G1794">
        <v>799</v>
      </c>
      <c r="H1794">
        <v>15.18</v>
      </c>
      <c r="I1794">
        <v>2.73</v>
      </c>
      <c r="J1794">
        <v>781.09</v>
      </c>
      <c r="K1794" s="1">
        <v>46277</v>
      </c>
      <c r="L1794" t="s">
        <v>13775</v>
      </c>
      <c r="M1794">
        <f t="shared" si="324"/>
        <v>1</v>
      </c>
      <c r="N1794">
        <f>COUNTIF(Orders!$A:$A,C1794)</f>
        <v>1</v>
      </c>
      <c r="P1794">
        <f>COUNTIF(Orders!$H:$H,UPPER(SUBSTITUTE(TRIM(C1794),"-","")))</f>
        <v>1</v>
      </c>
      <c r="R1794" t="str">
        <f t="shared" si="325"/>
        <v>Matched Order Reference</v>
      </c>
      <c r="S1794">
        <f t="shared" si="326"/>
        <v>1</v>
      </c>
      <c r="V1794" cm="1">
        <f t="array" ref="V1794">IF(E1794&lt;&gt;"CAPTURE",0,SUMPRODUCT((MDR_Rates!$A$2:$A$10=F1794)*(G1794&gt;MDR_Rates!$B$2:$B$10)*((MDR_Rates!$C$2:$C$10="")+(G1794&lt;=MDR_Rates!$C$2:$C$10))*MDR_Rates!$D$2:$D$10))</f>
        <v>1.9</v>
      </c>
      <c r="W1794">
        <f t="shared" si="327"/>
        <v>15.18</v>
      </c>
      <c r="X1794">
        <f t="shared" si="328"/>
        <v>2.73</v>
      </c>
      <c r="Y1794">
        <f t="shared" si="329"/>
        <v>0</v>
      </c>
      <c r="Z1794">
        <f t="shared" si="330"/>
        <v>0</v>
      </c>
      <c r="AG1794" t="str">
        <f t="shared" si="331"/>
        <v/>
      </c>
      <c r="AI1794" t="str">
        <f t="shared" si="332"/>
        <v/>
      </c>
      <c r="AJ1794" t="str">
        <f t="shared" si="333"/>
        <v/>
      </c>
      <c r="AK1794" t="str">
        <f t="shared" si="334"/>
        <v>ORD26003950</v>
      </c>
      <c r="AL1794">
        <f>IF(E1794&lt;&gt;"CAPTURE","",COUNTIF(Orders!$H:$H,AK1794))</f>
        <v>1</v>
      </c>
      <c r="AP1794" t="str">
        <f t="shared" si="335"/>
        <v>Matched to Order</v>
      </c>
      <c r="AQ1794">
        <f>IF(COUNTIF($A$2:A1794,A1794)=1,1,0)</f>
        <v>1</v>
      </c>
    </row>
    <row r="1795" spans="1:43" x14ac:dyDescent="0.3">
      <c r="A1795" t="s">
        <v>13922</v>
      </c>
      <c r="C1795" t="s">
        <v>7894</v>
      </c>
      <c r="D1795" s="1">
        <v>46275</v>
      </c>
      <c r="E1795" t="s">
        <v>11819</v>
      </c>
      <c r="F1795" t="s">
        <v>17</v>
      </c>
      <c r="G1795">
        <v>7999</v>
      </c>
      <c r="H1795">
        <v>127.98</v>
      </c>
      <c r="I1795">
        <v>23.04</v>
      </c>
      <c r="J1795">
        <v>7847.98</v>
      </c>
      <c r="K1795" s="1">
        <v>46277</v>
      </c>
      <c r="L1795" t="s">
        <v>13775</v>
      </c>
      <c r="M1795">
        <f t="shared" ref="M1795:M1858" si="336">COUNTIF($A:$A,A1795)</f>
        <v>1</v>
      </c>
      <c r="N1795">
        <f>COUNTIF(Orders!$A:$A,C1795)</f>
        <v>1</v>
      </c>
      <c r="P1795">
        <f>COUNTIF(Orders!$H:$H,UPPER(SUBSTITUTE(TRIM(C1795),"-","")))</f>
        <v>1</v>
      </c>
      <c r="R1795" t="str">
        <f t="shared" ref="R1795:R1858" si="337">IF(E1795="REFUND","Refund",IF(P1795=0,"Unmatched Order Reference","Matched Order Reference"))</f>
        <v>Matched Order Reference</v>
      </c>
      <c r="S1795">
        <f t="shared" ref="S1795:S1858" si="338">COUNTIFS($C$2:$C$5753,C1795,$E$2:$E$5753,"CAPTURE")</f>
        <v>1</v>
      </c>
      <c r="V1795" cm="1">
        <f t="array" ref="V1795">IF(E1795&lt;&gt;"CAPTURE",0,SUMPRODUCT((MDR_Rates!$A$2:$A$10=F1795)*(G1795&gt;MDR_Rates!$B$2:$B$10)*((MDR_Rates!$C$2:$C$10="")+(G1795&lt;=MDR_Rates!$C$2:$C$10))*MDR_Rates!$D$2:$D$10))</f>
        <v>1.6</v>
      </c>
      <c r="W1795">
        <f t="shared" ref="W1795:W1858" si="339">IF(E1795&lt;&gt;"CAPTURE",0,ROUND(G1795*V1795/100,2))</f>
        <v>127.98</v>
      </c>
      <c r="X1795">
        <f t="shared" ref="X1795:X1858" si="340">IF(E1795&lt;&gt;"CAPTURE",0,ROUND(W1795*18/100,2))</f>
        <v>23.04</v>
      </c>
      <c r="Y1795">
        <f t="shared" ref="Y1795:Y1858" si="341">IF(E1795&lt;&gt;"CAPTURE",0,ROUND(H1795-W1795,2))</f>
        <v>0</v>
      </c>
      <c r="Z1795">
        <f t="shared" ref="Z1795:Z1858" si="342">IF(E1795&lt;&gt;"CAPTURE",0,ROUND(I1795-X1795,2))</f>
        <v>0</v>
      </c>
      <c r="AG1795" t="str">
        <f t="shared" ref="AG1795:AG1858" si="343">IF(E1795&lt;&gt;"REFUND","",IF(COUNTIFS($A:$A,B1795,$E:$E,"CAPTURE")=0,"Missing Original Capture","Original Capture Found"))</f>
        <v/>
      </c>
      <c r="AI1795" t="str">
        <f t="shared" ref="AI1795:AI1858" si="344">IF(E1795="REFUND",_xlfn.MAXIFS($G:$G,$A:$A,B1795,$E:$E,"CAPTURE"),"")</f>
        <v/>
      </c>
      <c r="AJ1795" t="str">
        <f t="shared" ref="AJ1795:AJ1858" si="345">IF(E1795&lt;&gt;"REFUND","",IF(G1795&gt;AI1795,"Refund Exceeds Capture",IF(ABS(G1795-AI1795)&lt;0.01,"Full Refund","Partial Refund")))</f>
        <v/>
      </c>
      <c r="AK1795" t="str">
        <f t="shared" ref="AK1795:AK1858" si="346">UPPER(SUBSTITUTE(TRIM(C1795),"-",""))</f>
        <v>ORD26003978</v>
      </c>
      <c r="AL1795">
        <f>IF(E1795&lt;&gt;"CAPTURE","",COUNTIF(Orders!$H:$H,AK1795))</f>
        <v>1</v>
      </c>
      <c r="AP1795" t="str">
        <f t="shared" ref="AP1795:AP1858" si="347">IF(E1795&lt;&gt;"CAPTURE","",IF(M1795&gt;1,"Duplicate ID - Review",IF(AL1795=0,"Unmatched Order",IF(AL1795=1,"Matched to Order","Multiple Order Matches"))))</f>
        <v>Matched to Order</v>
      </c>
      <c r="AQ1795">
        <f>IF(COUNTIF($A$2:A1795,A1795)=1,1,0)</f>
        <v>1</v>
      </c>
    </row>
    <row r="1796" spans="1:43" x14ac:dyDescent="0.3">
      <c r="A1796" t="s">
        <v>13923</v>
      </c>
      <c r="C1796" t="s">
        <v>7947</v>
      </c>
      <c r="D1796" s="1">
        <v>46275</v>
      </c>
      <c r="E1796" t="s">
        <v>11819</v>
      </c>
      <c r="F1796" t="s">
        <v>9</v>
      </c>
      <c r="G1796">
        <v>7999</v>
      </c>
      <c r="H1796">
        <v>24</v>
      </c>
      <c r="I1796">
        <v>4.32</v>
      </c>
      <c r="J1796">
        <v>7970.68</v>
      </c>
      <c r="K1796" s="1">
        <v>46277</v>
      </c>
      <c r="L1796" t="s">
        <v>13775</v>
      </c>
      <c r="M1796">
        <f t="shared" si="336"/>
        <v>1</v>
      </c>
      <c r="N1796">
        <f>COUNTIF(Orders!$A:$A,C1796)</f>
        <v>1</v>
      </c>
      <c r="P1796">
        <f>COUNTIF(Orders!$H:$H,UPPER(SUBSTITUTE(TRIM(C1796),"-","")))</f>
        <v>1</v>
      </c>
      <c r="R1796" t="str">
        <f t="shared" si="337"/>
        <v>Matched Order Reference</v>
      </c>
      <c r="S1796">
        <f t="shared" si="338"/>
        <v>1</v>
      </c>
      <c r="V1796" cm="1">
        <f t="array" ref="V1796">IF(E1796&lt;&gt;"CAPTURE",0,SUMPRODUCT((MDR_Rates!$A$2:$A$10=F1796)*(G1796&gt;MDR_Rates!$B$2:$B$10)*((MDR_Rates!$C$2:$C$10="")+(G1796&lt;=MDR_Rates!$C$2:$C$10))*MDR_Rates!$D$2:$D$10))</f>
        <v>0.3</v>
      </c>
      <c r="W1796">
        <f t="shared" si="339"/>
        <v>24</v>
      </c>
      <c r="X1796">
        <f t="shared" si="340"/>
        <v>4.32</v>
      </c>
      <c r="Y1796">
        <f t="shared" si="341"/>
        <v>0</v>
      </c>
      <c r="Z1796">
        <f t="shared" si="342"/>
        <v>0</v>
      </c>
      <c r="AG1796" t="str">
        <f t="shared" si="343"/>
        <v/>
      </c>
      <c r="AI1796" t="str">
        <f t="shared" si="344"/>
        <v/>
      </c>
      <c r="AJ1796" t="str">
        <f t="shared" si="345"/>
        <v/>
      </c>
      <c r="AK1796" t="str">
        <f t="shared" si="346"/>
        <v>ORD26004005</v>
      </c>
      <c r="AL1796">
        <f>IF(E1796&lt;&gt;"CAPTURE","",COUNTIF(Orders!$H:$H,AK1796))</f>
        <v>1</v>
      </c>
      <c r="AP1796" t="str">
        <f t="shared" si="347"/>
        <v>Matched to Order</v>
      </c>
      <c r="AQ1796">
        <f>IF(COUNTIF($A$2:A1796,A1796)=1,1,0)</f>
        <v>1</v>
      </c>
    </row>
    <row r="1797" spans="1:43" x14ac:dyDescent="0.3">
      <c r="A1797" t="s">
        <v>13924</v>
      </c>
      <c r="C1797" t="s">
        <v>7966</v>
      </c>
      <c r="D1797" s="1">
        <v>46275</v>
      </c>
      <c r="E1797" t="s">
        <v>11819</v>
      </c>
      <c r="F1797" t="s">
        <v>9</v>
      </c>
      <c r="G1797">
        <v>8998</v>
      </c>
      <c r="H1797">
        <v>26.99</v>
      </c>
      <c r="I1797">
        <v>4.8600000000000003</v>
      </c>
      <c r="J1797">
        <v>8966.15</v>
      </c>
      <c r="K1797" s="1">
        <v>46277</v>
      </c>
      <c r="L1797" t="s">
        <v>13775</v>
      </c>
      <c r="M1797">
        <f t="shared" si="336"/>
        <v>1</v>
      </c>
      <c r="N1797">
        <f>COUNTIF(Orders!$A:$A,C1797)</f>
        <v>1</v>
      </c>
      <c r="P1797">
        <f>COUNTIF(Orders!$H:$H,UPPER(SUBSTITUTE(TRIM(C1797),"-","")))</f>
        <v>1</v>
      </c>
      <c r="R1797" t="str">
        <f t="shared" si="337"/>
        <v>Matched Order Reference</v>
      </c>
      <c r="S1797">
        <f t="shared" si="338"/>
        <v>1</v>
      </c>
      <c r="V1797" cm="1">
        <f t="array" ref="V1797">IF(E1797&lt;&gt;"CAPTURE",0,SUMPRODUCT((MDR_Rates!$A$2:$A$10=F1797)*(G1797&gt;MDR_Rates!$B$2:$B$10)*((MDR_Rates!$C$2:$C$10="")+(G1797&lt;=MDR_Rates!$C$2:$C$10))*MDR_Rates!$D$2:$D$10))</f>
        <v>0.3</v>
      </c>
      <c r="W1797">
        <f t="shared" si="339"/>
        <v>26.99</v>
      </c>
      <c r="X1797">
        <f t="shared" si="340"/>
        <v>4.8600000000000003</v>
      </c>
      <c r="Y1797">
        <f t="shared" si="341"/>
        <v>0</v>
      </c>
      <c r="Z1797">
        <f t="shared" si="342"/>
        <v>0</v>
      </c>
      <c r="AG1797" t="str">
        <f t="shared" si="343"/>
        <v/>
      </c>
      <c r="AI1797" t="str">
        <f t="shared" si="344"/>
        <v/>
      </c>
      <c r="AJ1797" t="str">
        <f t="shared" si="345"/>
        <v/>
      </c>
      <c r="AK1797" t="str">
        <f t="shared" si="346"/>
        <v>ORD26004015</v>
      </c>
      <c r="AL1797">
        <f>IF(E1797&lt;&gt;"CAPTURE","",COUNTIF(Orders!$H:$H,AK1797))</f>
        <v>1</v>
      </c>
      <c r="AP1797" t="str">
        <f t="shared" si="347"/>
        <v>Matched to Order</v>
      </c>
      <c r="AQ1797">
        <f>IF(COUNTIF($A$2:A1797,A1797)=1,1,0)</f>
        <v>1</v>
      </c>
    </row>
    <row r="1798" spans="1:43" x14ac:dyDescent="0.3">
      <c r="A1798" t="s">
        <v>13925</v>
      </c>
      <c r="C1798" t="s">
        <v>7982</v>
      </c>
      <c r="D1798" s="1">
        <v>46275</v>
      </c>
      <c r="E1798" t="s">
        <v>11819</v>
      </c>
      <c r="F1798" t="s">
        <v>9</v>
      </c>
      <c r="G1798">
        <v>2397</v>
      </c>
      <c r="H1798">
        <v>7.19</v>
      </c>
      <c r="I1798">
        <v>1.29</v>
      </c>
      <c r="J1798">
        <v>2388.52</v>
      </c>
      <c r="K1798" s="1">
        <v>46277</v>
      </c>
      <c r="L1798" t="s">
        <v>13775</v>
      </c>
      <c r="M1798">
        <f t="shared" si="336"/>
        <v>1</v>
      </c>
      <c r="N1798">
        <f>COUNTIF(Orders!$A:$A,C1798)</f>
        <v>1</v>
      </c>
      <c r="P1798">
        <f>COUNTIF(Orders!$H:$H,UPPER(SUBSTITUTE(TRIM(C1798),"-","")))</f>
        <v>1</v>
      </c>
      <c r="R1798" t="str">
        <f t="shared" si="337"/>
        <v>Matched Order Reference</v>
      </c>
      <c r="S1798">
        <f t="shared" si="338"/>
        <v>1</v>
      </c>
      <c r="V1798" cm="1">
        <f t="array" ref="V1798">IF(E1798&lt;&gt;"CAPTURE",0,SUMPRODUCT((MDR_Rates!$A$2:$A$10=F1798)*(G1798&gt;MDR_Rates!$B$2:$B$10)*((MDR_Rates!$C$2:$C$10="")+(G1798&lt;=MDR_Rates!$C$2:$C$10))*MDR_Rates!$D$2:$D$10))</f>
        <v>0.3</v>
      </c>
      <c r="W1798">
        <f t="shared" si="339"/>
        <v>7.19</v>
      </c>
      <c r="X1798">
        <f t="shared" si="340"/>
        <v>1.29</v>
      </c>
      <c r="Y1798">
        <f t="shared" si="341"/>
        <v>0</v>
      </c>
      <c r="Z1798">
        <f t="shared" si="342"/>
        <v>0</v>
      </c>
      <c r="AG1798" t="str">
        <f t="shared" si="343"/>
        <v/>
      </c>
      <c r="AI1798" t="str">
        <f t="shared" si="344"/>
        <v/>
      </c>
      <c r="AJ1798" t="str">
        <f t="shared" si="345"/>
        <v/>
      </c>
      <c r="AK1798" t="str">
        <f t="shared" si="346"/>
        <v>ORD26004023</v>
      </c>
      <c r="AL1798">
        <f>IF(E1798&lt;&gt;"CAPTURE","",COUNTIF(Orders!$H:$H,AK1798))</f>
        <v>1</v>
      </c>
      <c r="AP1798" t="str">
        <f t="shared" si="347"/>
        <v>Matched to Order</v>
      </c>
      <c r="AQ1798">
        <f>IF(COUNTIF($A$2:A1798,A1798)=1,1,0)</f>
        <v>1</v>
      </c>
    </row>
    <row r="1799" spans="1:43" x14ac:dyDescent="0.3">
      <c r="A1799" t="s">
        <v>13926</v>
      </c>
      <c r="C1799" t="s">
        <v>8016</v>
      </c>
      <c r="D1799" s="1">
        <v>46275</v>
      </c>
      <c r="E1799" t="s">
        <v>11819</v>
      </c>
      <c r="F1799" t="s">
        <v>9</v>
      </c>
      <c r="G1799">
        <v>4597</v>
      </c>
      <c r="H1799">
        <v>13.79</v>
      </c>
      <c r="I1799">
        <v>2.48</v>
      </c>
      <c r="J1799">
        <v>4580.7299999999996</v>
      </c>
      <c r="K1799" s="1">
        <v>46277</v>
      </c>
      <c r="L1799" t="s">
        <v>13775</v>
      </c>
      <c r="M1799">
        <f t="shared" si="336"/>
        <v>1</v>
      </c>
      <c r="N1799">
        <f>COUNTIF(Orders!$A:$A,C1799)</f>
        <v>1</v>
      </c>
      <c r="P1799">
        <f>COUNTIF(Orders!$H:$H,UPPER(SUBSTITUTE(TRIM(C1799),"-","")))</f>
        <v>1</v>
      </c>
      <c r="R1799" t="str">
        <f t="shared" si="337"/>
        <v>Matched Order Reference</v>
      </c>
      <c r="S1799">
        <f t="shared" si="338"/>
        <v>1</v>
      </c>
      <c r="V1799" cm="1">
        <f t="array" ref="V1799">IF(E1799&lt;&gt;"CAPTURE",0,SUMPRODUCT((MDR_Rates!$A$2:$A$10=F1799)*(G1799&gt;MDR_Rates!$B$2:$B$10)*((MDR_Rates!$C$2:$C$10="")+(G1799&lt;=MDR_Rates!$C$2:$C$10))*MDR_Rates!$D$2:$D$10))</f>
        <v>0.3</v>
      </c>
      <c r="W1799">
        <f t="shared" si="339"/>
        <v>13.79</v>
      </c>
      <c r="X1799">
        <f t="shared" si="340"/>
        <v>2.48</v>
      </c>
      <c r="Y1799">
        <f t="shared" si="341"/>
        <v>0</v>
      </c>
      <c r="Z1799">
        <f t="shared" si="342"/>
        <v>0</v>
      </c>
      <c r="AG1799" t="str">
        <f t="shared" si="343"/>
        <v/>
      </c>
      <c r="AI1799" t="str">
        <f t="shared" si="344"/>
        <v/>
      </c>
      <c r="AJ1799" t="str">
        <f t="shared" si="345"/>
        <v/>
      </c>
      <c r="AK1799" t="str">
        <f t="shared" si="346"/>
        <v>ORD26004041</v>
      </c>
      <c r="AL1799">
        <f>IF(E1799&lt;&gt;"CAPTURE","",COUNTIF(Orders!$H:$H,AK1799))</f>
        <v>1</v>
      </c>
      <c r="AP1799" t="str">
        <f t="shared" si="347"/>
        <v>Matched to Order</v>
      </c>
      <c r="AQ1799">
        <f>IF(COUNTIF($A$2:A1799,A1799)=1,1,0)</f>
        <v>1</v>
      </c>
    </row>
    <row r="1800" spans="1:43" x14ac:dyDescent="0.3">
      <c r="A1800" t="s">
        <v>13927</v>
      </c>
      <c r="C1800" t="s">
        <v>8108</v>
      </c>
      <c r="D1800" s="1">
        <v>46275</v>
      </c>
      <c r="E1800" t="s">
        <v>11819</v>
      </c>
      <c r="F1800" t="s">
        <v>33</v>
      </c>
      <c r="G1800">
        <v>1798</v>
      </c>
      <c r="H1800">
        <v>26.97</v>
      </c>
      <c r="I1800">
        <v>4.8499999999999996</v>
      </c>
      <c r="J1800">
        <v>1766.18</v>
      </c>
      <c r="K1800" s="1">
        <v>46277</v>
      </c>
      <c r="L1800" t="s">
        <v>13775</v>
      </c>
      <c r="M1800">
        <f t="shared" si="336"/>
        <v>1</v>
      </c>
      <c r="N1800">
        <f>COUNTIF(Orders!$A:$A,C1800)</f>
        <v>1</v>
      </c>
      <c r="P1800">
        <f>COUNTIF(Orders!$H:$H,UPPER(SUBSTITUTE(TRIM(C1800),"-","")))</f>
        <v>1</v>
      </c>
      <c r="R1800" t="str">
        <f t="shared" si="337"/>
        <v>Matched Order Reference</v>
      </c>
      <c r="S1800">
        <f t="shared" si="338"/>
        <v>1</v>
      </c>
      <c r="V1800" cm="1">
        <f t="array" ref="V1800">IF(E1800&lt;&gt;"CAPTURE",0,SUMPRODUCT((MDR_Rates!$A$2:$A$10=F1800)*(G1800&gt;MDR_Rates!$B$2:$B$10)*((MDR_Rates!$C$2:$C$10="")+(G1800&lt;=MDR_Rates!$C$2:$C$10))*MDR_Rates!$D$2:$D$10))</f>
        <v>1.5</v>
      </c>
      <c r="W1800">
        <f t="shared" si="339"/>
        <v>26.97</v>
      </c>
      <c r="X1800">
        <f t="shared" si="340"/>
        <v>4.8499999999999996</v>
      </c>
      <c r="Y1800">
        <f t="shared" si="341"/>
        <v>0</v>
      </c>
      <c r="Z1800">
        <f t="shared" si="342"/>
        <v>0</v>
      </c>
      <c r="AG1800" t="str">
        <f t="shared" si="343"/>
        <v/>
      </c>
      <c r="AI1800" t="str">
        <f t="shared" si="344"/>
        <v/>
      </c>
      <c r="AJ1800" t="str">
        <f t="shared" si="345"/>
        <v/>
      </c>
      <c r="AK1800" t="str">
        <f t="shared" si="346"/>
        <v>ORD26004088</v>
      </c>
      <c r="AL1800">
        <f>IF(E1800&lt;&gt;"CAPTURE","",COUNTIF(Orders!$H:$H,AK1800))</f>
        <v>1</v>
      </c>
      <c r="AP1800" t="str">
        <f t="shared" si="347"/>
        <v>Matched to Order</v>
      </c>
      <c r="AQ1800">
        <f>IF(COUNTIF($A$2:A1800,A1800)=1,1,0)</f>
        <v>1</v>
      </c>
    </row>
    <row r="1801" spans="1:43" x14ac:dyDescent="0.3">
      <c r="A1801" t="s">
        <v>13928</v>
      </c>
      <c r="C1801" t="s">
        <v>8162</v>
      </c>
      <c r="D1801" s="1">
        <v>46275</v>
      </c>
      <c r="E1801" t="s">
        <v>11819</v>
      </c>
      <c r="F1801" t="s">
        <v>9</v>
      </c>
      <c r="G1801">
        <v>799</v>
      </c>
      <c r="H1801">
        <v>0</v>
      </c>
      <c r="I1801">
        <v>0</v>
      </c>
      <c r="J1801">
        <v>799</v>
      </c>
      <c r="K1801" s="1">
        <v>46277</v>
      </c>
      <c r="L1801" t="s">
        <v>13775</v>
      </c>
      <c r="M1801">
        <f t="shared" si="336"/>
        <v>1</v>
      </c>
      <c r="N1801">
        <f>COUNTIF(Orders!$A:$A,C1801)</f>
        <v>1</v>
      </c>
      <c r="P1801">
        <f>COUNTIF(Orders!$H:$H,UPPER(SUBSTITUTE(TRIM(C1801),"-","")))</f>
        <v>1</v>
      </c>
      <c r="R1801" t="str">
        <f t="shared" si="337"/>
        <v>Matched Order Reference</v>
      </c>
      <c r="S1801">
        <f t="shared" si="338"/>
        <v>1</v>
      </c>
      <c r="V1801" cm="1">
        <f t="array" ref="V1801">IF(E1801&lt;&gt;"CAPTURE",0,SUMPRODUCT((MDR_Rates!$A$2:$A$10=F1801)*(G1801&gt;MDR_Rates!$B$2:$B$10)*((MDR_Rates!$C$2:$C$10="")+(G1801&lt;=MDR_Rates!$C$2:$C$10))*MDR_Rates!$D$2:$D$10))</f>
        <v>0</v>
      </c>
      <c r="W1801">
        <f t="shared" si="339"/>
        <v>0</v>
      </c>
      <c r="X1801">
        <f t="shared" si="340"/>
        <v>0</v>
      </c>
      <c r="Y1801">
        <f t="shared" si="341"/>
        <v>0</v>
      </c>
      <c r="Z1801">
        <f t="shared" si="342"/>
        <v>0</v>
      </c>
      <c r="AG1801" t="str">
        <f t="shared" si="343"/>
        <v/>
      </c>
      <c r="AI1801" t="str">
        <f t="shared" si="344"/>
        <v/>
      </c>
      <c r="AJ1801" t="str">
        <f t="shared" si="345"/>
        <v/>
      </c>
      <c r="AK1801" t="str">
        <f t="shared" si="346"/>
        <v>ORD26004116</v>
      </c>
      <c r="AL1801">
        <f>IF(E1801&lt;&gt;"CAPTURE","",COUNTIF(Orders!$H:$H,AK1801))</f>
        <v>1</v>
      </c>
      <c r="AP1801" t="str">
        <f t="shared" si="347"/>
        <v>Matched to Order</v>
      </c>
      <c r="AQ1801">
        <f>IF(COUNTIF($A$2:A1801,A1801)=1,1,0)</f>
        <v>1</v>
      </c>
    </row>
    <row r="1802" spans="1:43" x14ac:dyDescent="0.3">
      <c r="A1802" t="s">
        <v>13929</v>
      </c>
      <c r="C1802" t="s">
        <v>8254</v>
      </c>
      <c r="D1802" s="1">
        <v>46275</v>
      </c>
      <c r="E1802" t="s">
        <v>11819</v>
      </c>
      <c r="F1802" t="s">
        <v>17</v>
      </c>
      <c r="G1802">
        <v>299</v>
      </c>
      <c r="H1802">
        <v>5.38</v>
      </c>
      <c r="I1802">
        <v>0.97</v>
      </c>
      <c r="J1802">
        <v>292.64999999999998</v>
      </c>
      <c r="K1802" s="1">
        <v>46277</v>
      </c>
      <c r="L1802" t="s">
        <v>13775</v>
      </c>
      <c r="M1802">
        <f t="shared" si="336"/>
        <v>1</v>
      </c>
      <c r="N1802">
        <f>COUNTIF(Orders!$A:$A,C1802)</f>
        <v>1</v>
      </c>
      <c r="P1802">
        <f>COUNTIF(Orders!$H:$H,UPPER(SUBSTITUTE(TRIM(C1802),"-","")))</f>
        <v>1</v>
      </c>
      <c r="R1802" t="str">
        <f t="shared" si="337"/>
        <v>Matched Order Reference</v>
      </c>
      <c r="S1802">
        <f t="shared" si="338"/>
        <v>1</v>
      </c>
      <c r="V1802" cm="1">
        <f t="array" ref="V1802">IF(E1802&lt;&gt;"CAPTURE",0,SUMPRODUCT((MDR_Rates!$A$2:$A$10=F1802)*(G1802&gt;MDR_Rates!$B$2:$B$10)*((MDR_Rates!$C$2:$C$10="")+(G1802&lt;=MDR_Rates!$C$2:$C$10))*MDR_Rates!$D$2:$D$10))</f>
        <v>1.8</v>
      </c>
      <c r="W1802">
        <f t="shared" si="339"/>
        <v>5.38</v>
      </c>
      <c r="X1802">
        <f t="shared" si="340"/>
        <v>0.97</v>
      </c>
      <c r="Y1802">
        <f t="shared" si="341"/>
        <v>0</v>
      </c>
      <c r="Z1802">
        <f t="shared" si="342"/>
        <v>0</v>
      </c>
      <c r="AG1802" t="str">
        <f t="shared" si="343"/>
        <v/>
      </c>
      <c r="AI1802" t="str">
        <f t="shared" si="344"/>
        <v/>
      </c>
      <c r="AJ1802" t="str">
        <f t="shared" si="345"/>
        <v/>
      </c>
      <c r="AK1802" t="str">
        <f t="shared" si="346"/>
        <v>ORD26004164</v>
      </c>
      <c r="AL1802">
        <f>IF(E1802&lt;&gt;"CAPTURE","",COUNTIF(Orders!$H:$H,AK1802))</f>
        <v>1</v>
      </c>
      <c r="AP1802" t="str">
        <f t="shared" si="347"/>
        <v>Matched to Order</v>
      </c>
      <c r="AQ1802">
        <f>IF(COUNTIF($A$2:A1802,A1802)=1,1,0)</f>
        <v>1</v>
      </c>
    </row>
    <row r="1803" spans="1:43" x14ac:dyDescent="0.3">
      <c r="A1803" t="s">
        <v>13930</v>
      </c>
      <c r="C1803" t="s">
        <v>8286</v>
      </c>
      <c r="D1803" s="1">
        <v>46275</v>
      </c>
      <c r="E1803" t="s">
        <v>11819</v>
      </c>
      <c r="F1803" t="s">
        <v>44</v>
      </c>
      <c r="G1803">
        <v>349</v>
      </c>
      <c r="H1803">
        <v>6.63</v>
      </c>
      <c r="I1803">
        <v>1.19</v>
      </c>
      <c r="J1803">
        <v>341.18</v>
      </c>
      <c r="K1803" s="1">
        <v>46277</v>
      </c>
      <c r="L1803" t="s">
        <v>13775</v>
      </c>
      <c r="M1803">
        <f t="shared" si="336"/>
        <v>1</v>
      </c>
      <c r="N1803">
        <f>COUNTIF(Orders!$A:$A,C1803)</f>
        <v>1</v>
      </c>
      <c r="P1803">
        <f>COUNTIF(Orders!$H:$H,UPPER(SUBSTITUTE(TRIM(C1803),"-","")))</f>
        <v>1</v>
      </c>
      <c r="R1803" t="str">
        <f t="shared" si="337"/>
        <v>Matched Order Reference</v>
      </c>
      <c r="S1803">
        <f t="shared" si="338"/>
        <v>1</v>
      </c>
      <c r="V1803" cm="1">
        <f t="array" ref="V1803">IF(E1803&lt;&gt;"CAPTURE",0,SUMPRODUCT((MDR_Rates!$A$2:$A$10=F1803)*(G1803&gt;MDR_Rates!$B$2:$B$10)*((MDR_Rates!$C$2:$C$10="")+(G1803&lt;=MDR_Rates!$C$2:$C$10))*MDR_Rates!$D$2:$D$10))</f>
        <v>1.9</v>
      </c>
      <c r="W1803">
        <f t="shared" si="339"/>
        <v>6.63</v>
      </c>
      <c r="X1803">
        <f t="shared" si="340"/>
        <v>1.19</v>
      </c>
      <c r="Y1803">
        <f t="shared" si="341"/>
        <v>0</v>
      </c>
      <c r="Z1803">
        <f t="shared" si="342"/>
        <v>0</v>
      </c>
      <c r="AG1803" t="str">
        <f t="shared" si="343"/>
        <v/>
      </c>
      <c r="AI1803" t="str">
        <f t="shared" si="344"/>
        <v/>
      </c>
      <c r="AJ1803" t="str">
        <f t="shared" si="345"/>
        <v/>
      </c>
      <c r="AK1803" t="str">
        <f t="shared" si="346"/>
        <v>ORD26004181</v>
      </c>
      <c r="AL1803">
        <f>IF(E1803&lt;&gt;"CAPTURE","",COUNTIF(Orders!$H:$H,AK1803))</f>
        <v>1</v>
      </c>
      <c r="AP1803" t="str">
        <f t="shared" si="347"/>
        <v>Matched to Order</v>
      </c>
      <c r="AQ1803">
        <f>IF(COUNTIF($A$2:A1803,A1803)=1,1,0)</f>
        <v>1</v>
      </c>
    </row>
    <row r="1804" spans="1:43" x14ac:dyDescent="0.3">
      <c r="A1804" t="s">
        <v>13931</v>
      </c>
      <c r="C1804" t="s">
        <v>8344</v>
      </c>
      <c r="D1804" s="1">
        <v>46275</v>
      </c>
      <c r="E1804" t="s">
        <v>11819</v>
      </c>
      <c r="F1804" t="s">
        <v>9</v>
      </c>
      <c r="G1804">
        <v>5498</v>
      </c>
      <c r="H1804">
        <v>16.489999999999998</v>
      </c>
      <c r="I1804">
        <v>2.97</v>
      </c>
      <c r="J1804">
        <v>5478.54</v>
      </c>
      <c r="K1804" s="1">
        <v>46277</v>
      </c>
      <c r="L1804" t="s">
        <v>13775</v>
      </c>
      <c r="M1804">
        <f t="shared" si="336"/>
        <v>1</v>
      </c>
      <c r="N1804">
        <f>COUNTIF(Orders!$A:$A,C1804)</f>
        <v>1</v>
      </c>
      <c r="P1804">
        <f>COUNTIF(Orders!$H:$H,UPPER(SUBSTITUTE(TRIM(C1804),"-","")))</f>
        <v>1</v>
      </c>
      <c r="R1804" t="str">
        <f t="shared" si="337"/>
        <v>Matched Order Reference</v>
      </c>
      <c r="S1804">
        <f t="shared" si="338"/>
        <v>1</v>
      </c>
      <c r="V1804" cm="1">
        <f t="array" ref="V1804">IF(E1804&lt;&gt;"CAPTURE",0,SUMPRODUCT((MDR_Rates!$A$2:$A$10=F1804)*(G1804&gt;MDR_Rates!$B$2:$B$10)*((MDR_Rates!$C$2:$C$10="")+(G1804&lt;=MDR_Rates!$C$2:$C$10))*MDR_Rates!$D$2:$D$10))</f>
        <v>0.3</v>
      </c>
      <c r="W1804">
        <f t="shared" si="339"/>
        <v>16.489999999999998</v>
      </c>
      <c r="X1804">
        <f t="shared" si="340"/>
        <v>2.97</v>
      </c>
      <c r="Y1804">
        <f t="shared" si="341"/>
        <v>0</v>
      </c>
      <c r="Z1804">
        <f t="shared" si="342"/>
        <v>0</v>
      </c>
      <c r="AG1804" t="str">
        <f t="shared" si="343"/>
        <v/>
      </c>
      <c r="AI1804" t="str">
        <f t="shared" si="344"/>
        <v/>
      </c>
      <c r="AJ1804" t="str">
        <f t="shared" si="345"/>
        <v/>
      </c>
      <c r="AK1804" t="str">
        <f t="shared" si="346"/>
        <v>ORD26004210</v>
      </c>
      <c r="AL1804">
        <f>IF(E1804&lt;&gt;"CAPTURE","",COUNTIF(Orders!$H:$H,AK1804))</f>
        <v>1</v>
      </c>
      <c r="AP1804" t="str">
        <f t="shared" si="347"/>
        <v>Matched to Order</v>
      </c>
      <c r="AQ1804">
        <f>IF(COUNTIF($A$2:A1804,A1804)=1,1,0)</f>
        <v>1</v>
      </c>
    </row>
    <row r="1805" spans="1:43" x14ac:dyDescent="0.3">
      <c r="A1805" t="s">
        <v>13932</v>
      </c>
      <c r="C1805" t="s">
        <v>8369</v>
      </c>
      <c r="D1805" s="1">
        <v>46275</v>
      </c>
      <c r="E1805" t="s">
        <v>11819</v>
      </c>
      <c r="F1805" t="s">
        <v>9</v>
      </c>
      <c r="G1805">
        <v>4999</v>
      </c>
      <c r="H1805">
        <v>15</v>
      </c>
      <c r="I1805">
        <v>2.7</v>
      </c>
      <c r="J1805">
        <v>4981.3</v>
      </c>
      <c r="K1805" s="1">
        <v>46277</v>
      </c>
      <c r="L1805" t="s">
        <v>13775</v>
      </c>
      <c r="M1805">
        <f t="shared" si="336"/>
        <v>1</v>
      </c>
      <c r="N1805">
        <f>COUNTIF(Orders!$A:$A,C1805)</f>
        <v>1</v>
      </c>
      <c r="P1805">
        <f>COUNTIF(Orders!$H:$H,UPPER(SUBSTITUTE(TRIM(C1805),"-","")))</f>
        <v>1</v>
      </c>
      <c r="R1805" t="str">
        <f t="shared" si="337"/>
        <v>Matched Order Reference</v>
      </c>
      <c r="S1805">
        <f t="shared" si="338"/>
        <v>1</v>
      </c>
      <c r="V1805" cm="1">
        <f t="array" ref="V1805">IF(E1805&lt;&gt;"CAPTURE",0,SUMPRODUCT((MDR_Rates!$A$2:$A$10=F1805)*(G1805&gt;MDR_Rates!$B$2:$B$10)*((MDR_Rates!$C$2:$C$10="")+(G1805&lt;=MDR_Rates!$C$2:$C$10))*MDR_Rates!$D$2:$D$10))</f>
        <v>0.3</v>
      </c>
      <c r="W1805">
        <f t="shared" si="339"/>
        <v>15</v>
      </c>
      <c r="X1805">
        <f t="shared" si="340"/>
        <v>2.7</v>
      </c>
      <c r="Y1805">
        <f t="shared" si="341"/>
        <v>0</v>
      </c>
      <c r="Z1805">
        <f t="shared" si="342"/>
        <v>0</v>
      </c>
      <c r="AG1805" t="str">
        <f t="shared" si="343"/>
        <v/>
      </c>
      <c r="AI1805" t="str">
        <f t="shared" si="344"/>
        <v/>
      </c>
      <c r="AJ1805" t="str">
        <f t="shared" si="345"/>
        <v/>
      </c>
      <c r="AK1805" t="str">
        <f t="shared" si="346"/>
        <v>ORD26004223</v>
      </c>
      <c r="AL1805">
        <f>IF(E1805&lt;&gt;"CAPTURE","",COUNTIF(Orders!$H:$H,AK1805))</f>
        <v>1</v>
      </c>
      <c r="AP1805" t="str">
        <f t="shared" si="347"/>
        <v>Matched to Order</v>
      </c>
      <c r="AQ1805">
        <f>IF(COUNTIF($A$2:A1805,A1805)=1,1,0)</f>
        <v>1</v>
      </c>
    </row>
    <row r="1806" spans="1:43" x14ac:dyDescent="0.3">
      <c r="A1806" t="s">
        <v>13933</v>
      </c>
      <c r="C1806" t="s">
        <v>8421</v>
      </c>
      <c r="D1806" s="1">
        <v>46275</v>
      </c>
      <c r="E1806" t="s">
        <v>11819</v>
      </c>
      <c r="F1806" t="s">
        <v>9</v>
      </c>
      <c r="G1806">
        <v>299</v>
      </c>
      <c r="H1806">
        <v>0</v>
      </c>
      <c r="I1806">
        <v>0</v>
      </c>
      <c r="J1806">
        <v>299</v>
      </c>
      <c r="K1806" s="1">
        <v>46277</v>
      </c>
      <c r="L1806" t="s">
        <v>13775</v>
      </c>
      <c r="M1806">
        <f t="shared" si="336"/>
        <v>1</v>
      </c>
      <c r="N1806">
        <f>COUNTIF(Orders!$A:$A,C1806)</f>
        <v>1</v>
      </c>
      <c r="P1806">
        <f>COUNTIF(Orders!$H:$H,UPPER(SUBSTITUTE(TRIM(C1806),"-","")))</f>
        <v>1</v>
      </c>
      <c r="R1806" t="str">
        <f t="shared" si="337"/>
        <v>Matched Order Reference</v>
      </c>
      <c r="S1806">
        <f t="shared" si="338"/>
        <v>1</v>
      </c>
      <c r="V1806" cm="1">
        <f t="array" ref="V1806">IF(E1806&lt;&gt;"CAPTURE",0,SUMPRODUCT((MDR_Rates!$A$2:$A$10=F1806)*(G1806&gt;MDR_Rates!$B$2:$B$10)*((MDR_Rates!$C$2:$C$10="")+(G1806&lt;=MDR_Rates!$C$2:$C$10))*MDR_Rates!$D$2:$D$10))</f>
        <v>0</v>
      </c>
      <c r="W1806">
        <f t="shared" si="339"/>
        <v>0</v>
      </c>
      <c r="X1806">
        <f t="shared" si="340"/>
        <v>0</v>
      </c>
      <c r="Y1806">
        <f t="shared" si="341"/>
        <v>0</v>
      </c>
      <c r="Z1806">
        <f t="shared" si="342"/>
        <v>0</v>
      </c>
      <c r="AG1806" t="str">
        <f t="shared" si="343"/>
        <v/>
      </c>
      <c r="AI1806" t="str">
        <f t="shared" si="344"/>
        <v/>
      </c>
      <c r="AJ1806" t="str">
        <f t="shared" si="345"/>
        <v/>
      </c>
      <c r="AK1806" t="str">
        <f t="shared" si="346"/>
        <v>ORD26004250</v>
      </c>
      <c r="AL1806">
        <f>IF(E1806&lt;&gt;"CAPTURE","",COUNTIF(Orders!$H:$H,AK1806))</f>
        <v>1</v>
      </c>
      <c r="AP1806" t="str">
        <f t="shared" si="347"/>
        <v>Matched to Order</v>
      </c>
      <c r="AQ1806">
        <f>IF(COUNTIF($A$2:A1806,A1806)=1,1,0)</f>
        <v>1</v>
      </c>
    </row>
    <row r="1807" spans="1:43" x14ac:dyDescent="0.3">
      <c r="A1807" t="s">
        <v>13934</v>
      </c>
      <c r="C1807" t="s">
        <v>8504</v>
      </c>
      <c r="D1807" s="1">
        <v>46275</v>
      </c>
      <c r="E1807" t="s">
        <v>11819</v>
      </c>
      <c r="F1807" t="s">
        <v>9</v>
      </c>
      <c r="G1807">
        <v>1798</v>
      </c>
      <c r="H1807">
        <v>0</v>
      </c>
      <c r="I1807">
        <v>0</v>
      </c>
      <c r="J1807">
        <v>1798</v>
      </c>
      <c r="K1807" s="1">
        <v>46277</v>
      </c>
      <c r="L1807" t="s">
        <v>13775</v>
      </c>
      <c r="M1807">
        <f t="shared" si="336"/>
        <v>1</v>
      </c>
      <c r="N1807">
        <f>COUNTIF(Orders!$A:$A,C1807)</f>
        <v>1</v>
      </c>
      <c r="P1807">
        <f>COUNTIF(Orders!$H:$H,UPPER(SUBSTITUTE(TRIM(C1807),"-","")))</f>
        <v>1</v>
      </c>
      <c r="R1807" t="str">
        <f t="shared" si="337"/>
        <v>Matched Order Reference</v>
      </c>
      <c r="S1807">
        <f t="shared" si="338"/>
        <v>1</v>
      </c>
      <c r="V1807" cm="1">
        <f t="array" ref="V1807">IF(E1807&lt;&gt;"CAPTURE",0,SUMPRODUCT((MDR_Rates!$A$2:$A$10=F1807)*(G1807&gt;MDR_Rates!$B$2:$B$10)*((MDR_Rates!$C$2:$C$10="")+(G1807&lt;=MDR_Rates!$C$2:$C$10))*MDR_Rates!$D$2:$D$10))</f>
        <v>0</v>
      </c>
      <c r="W1807">
        <f t="shared" si="339"/>
        <v>0</v>
      </c>
      <c r="X1807">
        <f t="shared" si="340"/>
        <v>0</v>
      </c>
      <c r="Y1807">
        <f t="shared" si="341"/>
        <v>0</v>
      </c>
      <c r="Z1807">
        <f t="shared" si="342"/>
        <v>0</v>
      </c>
      <c r="AG1807" t="str">
        <f t="shared" si="343"/>
        <v/>
      </c>
      <c r="AI1807" t="str">
        <f t="shared" si="344"/>
        <v/>
      </c>
      <c r="AJ1807" t="str">
        <f t="shared" si="345"/>
        <v/>
      </c>
      <c r="AK1807" t="str">
        <f t="shared" si="346"/>
        <v>ORD26004292</v>
      </c>
      <c r="AL1807">
        <f>IF(E1807&lt;&gt;"CAPTURE","",COUNTIF(Orders!$H:$H,AK1807))</f>
        <v>1</v>
      </c>
      <c r="AP1807" t="str">
        <f t="shared" si="347"/>
        <v>Matched to Order</v>
      </c>
      <c r="AQ1807">
        <f>IF(COUNTIF($A$2:A1807,A1807)=1,1,0)</f>
        <v>1</v>
      </c>
    </row>
    <row r="1808" spans="1:43" x14ac:dyDescent="0.3">
      <c r="A1808" t="s">
        <v>13935</v>
      </c>
      <c r="C1808" t="s">
        <v>13936</v>
      </c>
      <c r="D1808" s="1">
        <v>46275</v>
      </c>
      <c r="E1808" t="s">
        <v>11819</v>
      </c>
      <c r="F1808" t="s">
        <v>17</v>
      </c>
      <c r="G1808">
        <v>349</v>
      </c>
      <c r="H1808">
        <v>6.28</v>
      </c>
      <c r="I1808">
        <v>1.1299999999999999</v>
      </c>
      <c r="J1808">
        <v>341.59</v>
      </c>
      <c r="K1808" s="1">
        <v>46277</v>
      </c>
      <c r="L1808" t="s">
        <v>13775</v>
      </c>
      <c r="M1808">
        <f t="shared" si="336"/>
        <v>1</v>
      </c>
      <c r="N1808">
        <f>COUNTIF(Orders!$A:$A,C1808)</f>
        <v>1</v>
      </c>
      <c r="P1808">
        <f>COUNTIF(Orders!$H:$H,UPPER(SUBSTITUTE(TRIM(C1808),"-","")))</f>
        <v>1</v>
      </c>
      <c r="R1808" t="str">
        <f t="shared" si="337"/>
        <v>Matched Order Reference</v>
      </c>
      <c r="S1808">
        <f t="shared" si="338"/>
        <v>1</v>
      </c>
      <c r="V1808" cm="1">
        <f t="array" ref="V1808">IF(E1808&lt;&gt;"CAPTURE",0,SUMPRODUCT((MDR_Rates!$A$2:$A$10=F1808)*(G1808&gt;MDR_Rates!$B$2:$B$10)*((MDR_Rates!$C$2:$C$10="")+(G1808&lt;=MDR_Rates!$C$2:$C$10))*MDR_Rates!$D$2:$D$10))</f>
        <v>1.8</v>
      </c>
      <c r="W1808">
        <f t="shared" si="339"/>
        <v>6.28</v>
      </c>
      <c r="X1808">
        <f t="shared" si="340"/>
        <v>1.1299999999999999</v>
      </c>
      <c r="Y1808">
        <f t="shared" si="341"/>
        <v>0</v>
      </c>
      <c r="Z1808">
        <f t="shared" si="342"/>
        <v>0</v>
      </c>
      <c r="AG1808" t="str">
        <f t="shared" si="343"/>
        <v/>
      </c>
      <c r="AI1808" t="str">
        <f t="shared" si="344"/>
        <v/>
      </c>
      <c r="AJ1808" t="str">
        <f t="shared" si="345"/>
        <v/>
      </c>
      <c r="AK1808" t="str">
        <f t="shared" si="346"/>
        <v>ORD26004347</v>
      </c>
      <c r="AL1808">
        <f>IF(E1808&lt;&gt;"CAPTURE","",COUNTIF(Orders!$H:$H,AK1808))</f>
        <v>1</v>
      </c>
      <c r="AP1808" t="str">
        <f t="shared" si="347"/>
        <v>Matched to Order</v>
      </c>
      <c r="AQ1808">
        <f>IF(COUNTIF($A$2:A1808,A1808)=1,1,0)</f>
        <v>1</v>
      </c>
    </row>
    <row r="1809" spans="1:43" x14ac:dyDescent="0.3">
      <c r="A1809" t="s">
        <v>13937</v>
      </c>
      <c r="C1809" t="s">
        <v>8697</v>
      </c>
      <c r="D1809" s="1">
        <v>46275</v>
      </c>
      <c r="E1809" t="s">
        <v>11819</v>
      </c>
      <c r="F1809" t="s">
        <v>9</v>
      </c>
      <c r="G1809">
        <v>4397</v>
      </c>
      <c r="H1809">
        <v>13.19</v>
      </c>
      <c r="I1809">
        <v>2.37</v>
      </c>
      <c r="J1809">
        <v>4381.4399999999996</v>
      </c>
      <c r="K1809" s="1">
        <v>46277</v>
      </c>
      <c r="L1809" t="s">
        <v>13775</v>
      </c>
      <c r="M1809">
        <f t="shared" si="336"/>
        <v>1</v>
      </c>
      <c r="N1809">
        <f>COUNTIF(Orders!$A:$A,C1809)</f>
        <v>1</v>
      </c>
      <c r="P1809">
        <f>COUNTIF(Orders!$H:$H,UPPER(SUBSTITUTE(TRIM(C1809),"-","")))</f>
        <v>1</v>
      </c>
      <c r="R1809" t="str">
        <f t="shared" si="337"/>
        <v>Matched Order Reference</v>
      </c>
      <c r="S1809">
        <f t="shared" si="338"/>
        <v>1</v>
      </c>
      <c r="V1809" cm="1">
        <f t="array" ref="V1809">IF(E1809&lt;&gt;"CAPTURE",0,SUMPRODUCT((MDR_Rates!$A$2:$A$10=F1809)*(G1809&gt;MDR_Rates!$B$2:$B$10)*((MDR_Rates!$C$2:$C$10="")+(G1809&lt;=MDR_Rates!$C$2:$C$10))*MDR_Rates!$D$2:$D$10))</f>
        <v>0.3</v>
      </c>
      <c r="W1809">
        <f t="shared" si="339"/>
        <v>13.19</v>
      </c>
      <c r="X1809">
        <f t="shared" si="340"/>
        <v>2.37</v>
      </c>
      <c r="Y1809">
        <f t="shared" si="341"/>
        <v>0</v>
      </c>
      <c r="Z1809">
        <f t="shared" si="342"/>
        <v>0</v>
      </c>
      <c r="AG1809" t="str">
        <f t="shared" si="343"/>
        <v/>
      </c>
      <c r="AI1809" t="str">
        <f t="shared" si="344"/>
        <v/>
      </c>
      <c r="AJ1809" t="str">
        <f t="shared" si="345"/>
        <v/>
      </c>
      <c r="AK1809" t="str">
        <f t="shared" si="346"/>
        <v>ORD26004390</v>
      </c>
      <c r="AL1809">
        <f>IF(E1809&lt;&gt;"CAPTURE","",COUNTIF(Orders!$H:$H,AK1809))</f>
        <v>1</v>
      </c>
      <c r="AP1809" t="str">
        <f t="shared" si="347"/>
        <v>Matched to Order</v>
      </c>
      <c r="AQ1809">
        <f>IF(COUNTIF($A$2:A1809,A1809)=1,1,0)</f>
        <v>1</v>
      </c>
    </row>
    <row r="1810" spans="1:43" x14ac:dyDescent="0.3">
      <c r="A1810" t="s">
        <v>13938</v>
      </c>
      <c r="C1810" t="s">
        <v>8771</v>
      </c>
      <c r="D1810" s="1">
        <v>46275</v>
      </c>
      <c r="E1810" t="s">
        <v>11819</v>
      </c>
      <c r="F1810" t="s">
        <v>9</v>
      </c>
      <c r="G1810">
        <v>599</v>
      </c>
      <c r="H1810">
        <v>0</v>
      </c>
      <c r="I1810">
        <v>0</v>
      </c>
      <c r="J1810">
        <v>599</v>
      </c>
      <c r="K1810" s="1">
        <v>46277</v>
      </c>
      <c r="L1810" t="s">
        <v>13775</v>
      </c>
      <c r="M1810">
        <f t="shared" si="336"/>
        <v>1</v>
      </c>
      <c r="N1810">
        <f>COUNTIF(Orders!$A:$A,C1810)</f>
        <v>1</v>
      </c>
      <c r="P1810">
        <f>COUNTIF(Orders!$H:$H,UPPER(SUBSTITUTE(TRIM(C1810),"-","")))</f>
        <v>1</v>
      </c>
      <c r="R1810" t="str">
        <f t="shared" si="337"/>
        <v>Matched Order Reference</v>
      </c>
      <c r="S1810">
        <f t="shared" si="338"/>
        <v>1</v>
      </c>
      <c r="V1810" cm="1">
        <f t="array" ref="V1810">IF(E1810&lt;&gt;"CAPTURE",0,SUMPRODUCT((MDR_Rates!$A$2:$A$10=F1810)*(G1810&gt;MDR_Rates!$B$2:$B$10)*((MDR_Rates!$C$2:$C$10="")+(G1810&lt;=MDR_Rates!$C$2:$C$10))*MDR_Rates!$D$2:$D$10))</f>
        <v>0</v>
      </c>
      <c r="W1810">
        <f t="shared" si="339"/>
        <v>0</v>
      </c>
      <c r="X1810">
        <f t="shared" si="340"/>
        <v>0</v>
      </c>
      <c r="Y1810">
        <f t="shared" si="341"/>
        <v>0</v>
      </c>
      <c r="Z1810">
        <f t="shared" si="342"/>
        <v>0</v>
      </c>
      <c r="AG1810" t="str">
        <f t="shared" si="343"/>
        <v/>
      </c>
      <c r="AI1810" t="str">
        <f t="shared" si="344"/>
        <v/>
      </c>
      <c r="AJ1810" t="str">
        <f t="shared" si="345"/>
        <v/>
      </c>
      <c r="AK1810" t="str">
        <f t="shared" si="346"/>
        <v>ORD26004428</v>
      </c>
      <c r="AL1810">
        <f>IF(E1810&lt;&gt;"CAPTURE","",COUNTIF(Orders!$H:$H,AK1810))</f>
        <v>1</v>
      </c>
      <c r="AP1810" t="str">
        <f t="shared" si="347"/>
        <v>Matched to Order</v>
      </c>
      <c r="AQ1810">
        <f>IF(COUNTIF($A$2:A1810,A1810)=1,1,0)</f>
        <v>1</v>
      </c>
    </row>
    <row r="1811" spans="1:43" x14ac:dyDescent="0.3">
      <c r="A1811" t="s">
        <v>13939</v>
      </c>
      <c r="C1811" t="s">
        <v>8793</v>
      </c>
      <c r="D1811" s="1">
        <v>46275</v>
      </c>
      <c r="E1811" t="s">
        <v>11819</v>
      </c>
      <c r="F1811" t="s">
        <v>33</v>
      </c>
      <c r="G1811">
        <v>349</v>
      </c>
      <c r="H1811">
        <v>5.24</v>
      </c>
      <c r="I1811">
        <v>0.94</v>
      </c>
      <c r="J1811">
        <v>342.82</v>
      </c>
      <c r="K1811" s="1">
        <v>46277</v>
      </c>
      <c r="L1811" t="s">
        <v>13775</v>
      </c>
      <c r="M1811">
        <f t="shared" si="336"/>
        <v>1</v>
      </c>
      <c r="N1811">
        <f>COUNTIF(Orders!$A:$A,C1811)</f>
        <v>1</v>
      </c>
      <c r="P1811">
        <f>COUNTIF(Orders!$H:$H,UPPER(SUBSTITUTE(TRIM(C1811),"-","")))</f>
        <v>1</v>
      </c>
      <c r="R1811" t="str">
        <f t="shared" si="337"/>
        <v>Matched Order Reference</v>
      </c>
      <c r="S1811">
        <f t="shared" si="338"/>
        <v>1</v>
      </c>
      <c r="V1811" cm="1">
        <f t="array" ref="V1811">IF(E1811&lt;&gt;"CAPTURE",0,SUMPRODUCT((MDR_Rates!$A$2:$A$10=F1811)*(G1811&gt;MDR_Rates!$B$2:$B$10)*((MDR_Rates!$C$2:$C$10="")+(G1811&lt;=MDR_Rates!$C$2:$C$10))*MDR_Rates!$D$2:$D$10))</f>
        <v>1.5</v>
      </c>
      <c r="W1811">
        <f t="shared" si="339"/>
        <v>5.24</v>
      </c>
      <c r="X1811">
        <f t="shared" si="340"/>
        <v>0.94</v>
      </c>
      <c r="Y1811">
        <f t="shared" si="341"/>
        <v>0</v>
      </c>
      <c r="Z1811">
        <f t="shared" si="342"/>
        <v>0</v>
      </c>
      <c r="AG1811" t="str">
        <f t="shared" si="343"/>
        <v/>
      </c>
      <c r="AI1811" t="str">
        <f t="shared" si="344"/>
        <v/>
      </c>
      <c r="AJ1811" t="str">
        <f t="shared" si="345"/>
        <v/>
      </c>
      <c r="AK1811" t="str">
        <f t="shared" si="346"/>
        <v>ORD26004439</v>
      </c>
      <c r="AL1811">
        <f>IF(E1811&lt;&gt;"CAPTURE","",COUNTIF(Orders!$H:$H,AK1811))</f>
        <v>1</v>
      </c>
      <c r="AP1811" t="str">
        <f t="shared" si="347"/>
        <v>Matched to Order</v>
      </c>
      <c r="AQ1811">
        <f>IF(COUNTIF($A$2:A1811,A1811)=1,1,0)</f>
        <v>1</v>
      </c>
    </row>
    <row r="1812" spans="1:43" x14ac:dyDescent="0.3">
      <c r="A1812" t="s">
        <v>13940</v>
      </c>
      <c r="C1812" t="s">
        <v>8799</v>
      </c>
      <c r="D1812" s="1">
        <v>46275</v>
      </c>
      <c r="E1812" t="s">
        <v>11819</v>
      </c>
      <c r="F1812" t="s">
        <v>9</v>
      </c>
      <c r="G1812">
        <v>2247</v>
      </c>
      <c r="H1812">
        <v>6.74</v>
      </c>
      <c r="I1812">
        <v>1.21</v>
      </c>
      <c r="J1812">
        <v>2239.0500000000002</v>
      </c>
      <c r="K1812" s="1">
        <v>46277</v>
      </c>
      <c r="L1812" t="s">
        <v>13775</v>
      </c>
      <c r="M1812">
        <f t="shared" si="336"/>
        <v>1</v>
      </c>
      <c r="N1812">
        <f>COUNTIF(Orders!$A:$A,C1812)</f>
        <v>1</v>
      </c>
      <c r="P1812">
        <f>COUNTIF(Orders!$H:$H,UPPER(SUBSTITUTE(TRIM(C1812),"-","")))</f>
        <v>1</v>
      </c>
      <c r="R1812" t="str">
        <f t="shared" si="337"/>
        <v>Matched Order Reference</v>
      </c>
      <c r="S1812">
        <f t="shared" si="338"/>
        <v>1</v>
      </c>
      <c r="V1812" cm="1">
        <f t="array" ref="V1812">IF(E1812&lt;&gt;"CAPTURE",0,SUMPRODUCT((MDR_Rates!$A$2:$A$10=F1812)*(G1812&gt;MDR_Rates!$B$2:$B$10)*((MDR_Rates!$C$2:$C$10="")+(G1812&lt;=MDR_Rates!$C$2:$C$10))*MDR_Rates!$D$2:$D$10))</f>
        <v>0.3</v>
      </c>
      <c r="W1812">
        <f t="shared" si="339"/>
        <v>6.74</v>
      </c>
      <c r="X1812">
        <f t="shared" si="340"/>
        <v>1.21</v>
      </c>
      <c r="Y1812">
        <f t="shared" si="341"/>
        <v>0</v>
      </c>
      <c r="Z1812">
        <f t="shared" si="342"/>
        <v>0</v>
      </c>
      <c r="AG1812" t="str">
        <f t="shared" si="343"/>
        <v/>
      </c>
      <c r="AI1812" t="str">
        <f t="shared" si="344"/>
        <v/>
      </c>
      <c r="AJ1812" t="str">
        <f t="shared" si="345"/>
        <v/>
      </c>
      <c r="AK1812" t="str">
        <f t="shared" si="346"/>
        <v>ORD26004442</v>
      </c>
      <c r="AL1812">
        <f>IF(E1812&lt;&gt;"CAPTURE","",COUNTIF(Orders!$H:$H,AK1812))</f>
        <v>1</v>
      </c>
      <c r="AP1812" t="str">
        <f t="shared" si="347"/>
        <v>Matched to Order</v>
      </c>
      <c r="AQ1812">
        <f>IF(COUNTIF($A$2:A1812,A1812)=1,1,0)</f>
        <v>1</v>
      </c>
    </row>
    <row r="1813" spans="1:43" x14ac:dyDescent="0.3">
      <c r="A1813" t="s">
        <v>13941</v>
      </c>
      <c r="C1813" t="s">
        <v>9036</v>
      </c>
      <c r="D1813" s="1">
        <v>46275</v>
      </c>
      <c r="E1813" t="s">
        <v>11819</v>
      </c>
      <c r="F1813" t="s">
        <v>17</v>
      </c>
      <c r="G1813">
        <v>349</v>
      </c>
      <c r="H1813">
        <v>6.28</v>
      </c>
      <c r="I1813">
        <v>1.1299999999999999</v>
      </c>
      <c r="J1813">
        <v>341.59</v>
      </c>
      <c r="K1813" s="1">
        <v>46277</v>
      </c>
      <c r="L1813" t="s">
        <v>13775</v>
      </c>
      <c r="M1813">
        <f t="shared" si="336"/>
        <v>1</v>
      </c>
      <c r="N1813">
        <f>COUNTIF(Orders!$A:$A,C1813)</f>
        <v>1</v>
      </c>
      <c r="P1813">
        <f>COUNTIF(Orders!$H:$H,UPPER(SUBSTITUTE(TRIM(C1813),"-","")))</f>
        <v>1</v>
      </c>
      <c r="R1813" t="str">
        <f t="shared" si="337"/>
        <v>Matched Order Reference</v>
      </c>
      <c r="S1813">
        <f t="shared" si="338"/>
        <v>1</v>
      </c>
      <c r="V1813" cm="1">
        <f t="array" ref="V1813">IF(E1813&lt;&gt;"CAPTURE",0,SUMPRODUCT((MDR_Rates!$A$2:$A$10=F1813)*(G1813&gt;MDR_Rates!$B$2:$B$10)*((MDR_Rates!$C$2:$C$10="")+(G1813&lt;=MDR_Rates!$C$2:$C$10))*MDR_Rates!$D$2:$D$10))</f>
        <v>1.8</v>
      </c>
      <c r="W1813">
        <f t="shared" si="339"/>
        <v>6.28</v>
      </c>
      <c r="X1813">
        <f t="shared" si="340"/>
        <v>1.1299999999999999</v>
      </c>
      <c r="Y1813">
        <f t="shared" si="341"/>
        <v>0</v>
      </c>
      <c r="Z1813">
        <f t="shared" si="342"/>
        <v>0</v>
      </c>
      <c r="AG1813" t="str">
        <f t="shared" si="343"/>
        <v/>
      </c>
      <c r="AI1813" t="str">
        <f t="shared" si="344"/>
        <v/>
      </c>
      <c r="AJ1813" t="str">
        <f t="shared" si="345"/>
        <v/>
      </c>
      <c r="AK1813" t="str">
        <f t="shared" si="346"/>
        <v>ORD26004563</v>
      </c>
      <c r="AL1813">
        <f>IF(E1813&lt;&gt;"CAPTURE","",COUNTIF(Orders!$H:$H,AK1813))</f>
        <v>1</v>
      </c>
      <c r="AP1813" t="str">
        <f t="shared" si="347"/>
        <v>Matched to Order</v>
      </c>
      <c r="AQ1813">
        <f>IF(COUNTIF($A$2:A1813,A1813)=1,1,0)</f>
        <v>1</v>
      </c>
    </row>
    <row r="1814" spans="1:43" x14ac:dyDescent="0.3">
      <c r="A1814" t="s">
        <v>13942</v>
      </c>
      <c r="C1814" t="s">
        <v>9046</v>
      </c>
      <c r="D1814" s="1">
        <v>46275</v>
      </c>
      <c r="E1814" t="s">
        <v>11819</v>
      </c>
      <c r="F1814" t="s">
        <v>44</v>
      </c>
      <c r="G1814">
        <v>3498</v>
      </c>
      <c r="H1814">
        <v>59.47</v>
      </c>
      <c r="I1814">
        <v>10.7</v>
      </c>
      <c r="J1814">
        <v>3427.83</v>
      </c>
      <c r="K1814" s="1">
        <v>46277</v>
      </c>
      <c r="L1814" t="s">
        <v>13775</v>
      </c>
      <c r="M1814">
        <f t="shared" si="336"/>
        <v>1</v>
      </c>
      <c r="N1814">
        <f>COUNTIF(Orders!$A:$A,C1814)</f>
        <v>1</v>
      </c>
      <c r="P1814">
        <f>COUNTIF(Orders!$H:$H,UPPER(SUBSTITUTE(TRIM(C1814),"-","")))</f>
        <v>1</v>
      </c>
      <c r="R1814" t="str">
        <f t="shared" si="337"/>
        <v>Matched Order Reference</v>
      </c>
      <c r="S1814">
        <f t="shared" si="338"/>
        <v>1</v>
      </c>
      <c r="V1814" cm="1">
        <f t="array" ref="V1814">IF(E1814&lt;&gt;"CAPTURE",0,SUMPRODUCT((MDR_Rates!$A$2:$A$10=F1814)*(G1814&gt;MDR_Rates!$B$2:$B$10)*((MDR_Rates!$C$2:$C$10="")+(G1814&lt;=MDR_Rates!$C$2:$C$10))*MDR_Rates!$D$2:$D$10))</f>
        <v>1.7</v>
      </c>
      <c r="W1814">
        <f t="shared" si="339"/>
        <v>59.47</v>
      </c>
      <c r="X1814">
        <f t="shared" si="340"/>
        <v>10.7</v>
      </c>
      <c r="Y1814">
        <f t="shared" si="341"/>
        <v>0</v>
      </c>
      <c r="Z1814">
        <f t="shared" si="342"/>
        <v>0</v>
      </c>
      <c r="AG1814" t="str">
        <f t="shared" si="343"/>
        <v/>
      </c>
      <c r="AI1814" t="str">
        <f t="shared" si="344"/>
        <v/>
      </c>
      <c r="AJ1814" t="str">
        <f t="shared" si="345"/>
        <v/>
      </c>
      <c r="AK1814" t="str">
        <f t="shared" si="346"/>
        <v>ORD26004568</v>
      </c>
      <c r="AL1814">
        <f>IF(E1814&lt;&gt;"CAPTURE","",COUNTIF(Orders!$H:$H,AK1814))</f>
        <v>1</v>
      </c>
      <c r="AP1814" t="str">
        <f t="shared" si="347"/>
        <v>Matched to Order</v>
      </c>
      <c r="AQ1814">
        <f>IF(COUNTIF($A$2:A1814,A1814)=1,1,0)</f>
        <v>1</v>
      </c>
    </row>
    <row r="1815" spans="1:43" x14ac:dyDescent="0.3">
      <c r="A1815" t="s">
        <v>13943</v>
      </c>
      <c r="C1815" t="s">
        <v>9230</v>
      </c>
      <c r="D1815" s="1">
        <v>46275</v>
      </c>
      <c r="E1815" t="s">
        <v>11819</v>
      </c>
      <c r="F1815" t="s">
        <v>17</v>
      </c>
      <c r="G1815">
        <v>6498</v>
      </c>
      <c r="H1815">
        <v>103.97</v>
      </c>
      <c r="I1815">
        <v>18.71</v>
      </c>
      <c r="J1815">
        <v>6375.32</v>
      </c>
      <c r="K1815" s="1">
        <v>46277</v>
      </c>
      <c r="L1815" t="s">
        <v>13775</v>
      </c>
      <c r="M1815">
        <f t="shared" si="336"/>
        <v>1</v>
      </c>
      <c r="N1815">
        <f>COUNTIF(Orders!$A:$A,C1815)</f>
        <v>1</v>
      </c>
      <c r="P1815">
        <f>COUNTIF(Orders!$H:$H,UPPER(SUBSTITUTE(TRIM(C1815),"-","")))</f>
        <v>1</v>
      </c>
      <c r="R1815" t="str">
        <f t="shared" si="337"/>
        <v>Matched Order Reference</v>
      </c>
      <c r="S1815">
        <f t="shared" si="338"/>
        <v>1</v>
      </c>
      <c r="V1815" cm="1">
        <f t="array" ref="V1815">IF(E1815&lt;&gt;"CAPTURE",0,SUMPRODUCT((MDR_Rates!$A$2:$A$10=F1815)*(G1815&gt;MDR_Rates!$B$2:$B$10)*((MDR_Rates!$C$2:$C$10="")+(G1815&lt;=MDR_Rates!$C$2:$C$10))*MDR_Rates!$D$2:$D$10))</f>
        <v>1.6</v>
      </c>
      <c r="W1815">
        <f t="shared" si="339"/>
        <v>103.97</v>
      </c>
      <c r="X1815">
        <f t="shared" si="340"/>
        <v>18.71</v>
      </c>
      <c r="Y1815">
        <f t="shared" si="341"/>
        <v>0</v>
      </c>
      <c r="Z1815">
        <f t="shared" si="342"/>
        <v>0</v>
      </c>
      <c r="AG1815" t="str">
        <f t="shared" si="343"/>
        <v/>
      </c>
      <c r="AI1815" t="str">
        <f t="shared" si="344"/>
        <v/>
      </c>
      <c r="AJ1815" t="str">
        <f t="shared" si="345"/>
        <v/>
      </c>
      <c r="AK1815" t="str">
        <f t="shared" si="346"/>
        <v>ORD26004663</v>
      </c>
      <c r="AL1815">
        <f>IF(E1815&lt;&gt;"CAPTURE","",COUNTIF(Orders!$H:$H,AK1815))</f>
        <v>1</v>
      </c>
      <c r="AP1815" t="str">
        <f t="shared" si="347"/>
        <v>Matched to Order</v>
      </c>
      <c r="AQ1815">
        <f>IF(COUNTIF($A$2:A1815,A1815)=1,1,0)</f>
        <v>1</v>
      </c>
    </row>
    <row r="1816" spans="1:43" x14ac:dyDescent="0.3">
      <c r="A1816" t="s">
        <v>13944</v>
      </c>
      <c r="C1816" t="s">
        <v>9277</v>
      </c>
      <c r="D1816" s="1">
        <v>46275</v>
      </c>
      <c r="E1816" t="s">
        <v>11819</v>
      </c>
      <c r="F1816" t="s">
        <v>17</v>
      </c>
      <c r="G1816">
        <v>1648</v>
      </c>
      <c r="H1816">
        <v>29.66</v>
      </c>
      <c r="I1816">
        <v>5.34</v>
      </c>
      <c r="J1816">
        <v>1613</v>
      </c>
      <c r="K1816" s="1">
        <v>46277</v>
      </c>
      <c r="L1816" t="s">
        <v>13775</v>
      </c>
      <c r="M1816">
        <f t="shared" si="336"/>
        <v>1</v>
      </c>
      <c r="N1816">
        <f>COUNTIF(Orders!$A:$A,C1816)</f>
        <v>1</v>
      </c>
      <c r="P1816">
        <f>COUNTIF(Orders!$H:$H,UPPER(SUBSTITUTE(TRIM(C1816),"-","")))</f>
        <v>1</v>
      </c>
      <c r="R1816" t="str">
        <f t="shared" si="337"/>
        <v>Matched Order Reference</v>
      </c>
      <c r="S1816">
        <f t="shared" si="338"/>
        <v>1</v>
      </c>
      <c r="V1816" cm="1">
        <f t="array" ref="V1816">IF(E1816&lt;&gt;"CAPTURE",0,SUMPRODUCT((MDR_Rates!$A$2:$A$10=F1816)*(G1816&gt;MDR_Rates!$B$2:$B$10)*((MDR_Rates!$C$2:$C$10="")+(G1816&lt;=MDR_Rates!$C$2:$C$10))*MDR_Rates!$D$2:$D$10))</f>
        <v>1.8</v>
      </c>
      <c r="W1816">
        <f t="shared" si="339"/>
        <v>29.66</v>
      </c>
      <c r="X1816">
        <f t="shared" si="340"/>
        <v>5.34</v>
      </c>
      <c r="Y1816">
        <f t="shared" si="341"/>
        <v>0</v>
      </c>
      <c r="Z1816">
        <f t="shared" si="342"/>
        <v>0</v>
      </c>
      <c r="AG1816" t="str">
        <f t="shared" si="343"/>
        <v/>
      </c>
      <c r="AI1816" t="str">
        <f t="shared" si="344"/>
        <v/>
      </c>
      <c r="AJ1816" t="str">
        <f t="shared" si="345"/>
        <v/>
      </c>
      <c r="AK1816" t="str">
        <f t="shared" si="346"/>
        <v>ORD26004687</v>
      </c>
      <c r="AL1816">
        <f>IF(E1816&lt;&gt;"CAPTURE","",COUNTIF(Orders!$H:$H,AK1816))</f>
        <v>1</v>
      </c>
      <c r="AP1816" t="str">
        <f t="shared" si="347"/>
        <v>Matched to Order</v>
      </c>
      <c r="AQ1816">
        <f>IF(COUNTIF($A$2:A1816,A1816)=1,1,0)</f>
        <v>1</v>
      </c>
    </row>
    <row r="1817" spans="1:43" x14ac:dyDescent="0.3">
      <c r="A1817" t="s">
        <v>13945</v>
      </c>
      <c r="C1817" t="s">
        <v>9361</v>
      </c>
      <c r="D1817" s="1">
        <v>46275</v>
      </c>
      <c r="E1817" t="s">
        <v>11819</v>
      </c>
      <c r="F1817" t="s">
        <v>9</v>
      </c>
      <c r="G1817">
        <v>1598</v>
      </c>
      <c r="H1817">
        <v>0</v>
      </c>
      <c r="I1817">
        <v>0</v>
      </c>
      <c r="J1817">
        <v>1598</v>
      </c>
      <c r="K1817" s="1">
        <v>46277</v>
      </c>
      <c r="L1817" t="s">
        <v>13775</v>
      </c>
      <c r="M1817">
        <f t="shared" si="336"/>
        <v>1</v>
      </c>
      <c r="N1817">
        <f>COUNTIF(Orders!$A:$A,C1817)</f>
        <v>1</v>
      </c>
      <c r="P1817">
        <f>COUNTIF(Orders!$H:$H,UPPER(SUBSTITUTE(TRIM(C1817),"-","")))</f>
        <v>1</v>
      </c>
      <c r="R1817" t="str">
        <f t="shared" si="337"/>
        <v>Matched Order Reference</v>
      </c>
      <c r="S1817">
        <f t="shared" si="338"/>
        <v>1</v>
      </c>
      <c r="V1817" cm="1">
        <f t="array" ref="V1817">IF(E1817&lt;&gt;"CAPTURE",0,SUMPRODUCT((MDR_Rates!$A$2:$A$10=F1817)*(G1817&gt;MDR_Rates!$B$2:$B$10)*((MDR_Rates!$C$2:$C$10="")+(G1817&lt;=MDR_Rates!$C$2:$C$10))*MDR_Rates!$D$2:$D$10))</f>
        <v>0</v>
      </c>
      <c r="W1817">
        <f t="shared" si="339"/>
        <v>0</v>
      </c>
      <c r="X1817">
        <f t="shared" si="340"/>
        <v>0</v>
      </c>
      <c r="Y1817">
        <f t="shared" si="341"/>
        <v>0</v>
      </c>
      <c r="Z1817">
        <f t="shared" si="342"/>
        <v>0</v>
      </c>
      <c r="AG1817" t="str">
        <f t="shared" si="343"/>
        <v/>
      </c>
      <c r="AI1817" t="str">
        <f t="shared" si="344"/>
        <v/>
      </c>
      <c r="AJ1817" t="str">
        <f t="shared" si="345"/>
        <v/>
      </c>
      <c r="AK1817" t="str">
        <f t="shared" si="346"/>
        <v>ORD26004730</v>
      </c>
      <c r="AL1817">
        <f>IF(E1817&lt;&gt;"CAPTURE","",COUNTIF(Orders!$H:$H,AK1817))</f>
        <v>1</v>
      </c>
      <c r="AP1817" t="str">
        <f t="shared" si="347"/>
        <v>Matched to Order</v>
      </c>
      <c r="AQ1817">
        <f>IF(COUNTIF($A$2:A1817,A1817)=1,1,0)</f>
        <v>1</v>
      </c>
    </row>
    <row r="1818" spans="1:43" x14ac:dyDescent="0.3">
      <c r="A1818" t="s">
        <v>13946</v>
      </c>
      <c r="C1818" t="s">
        <v>9384</v>
      </c>
      <c r="D1818" s="1">
        <v>46275</v>
      </c>
      <c r="E1818" t="s">
        <v>11819</v>
      </c>
      <c r="F1818" t="s">
        <v>9</v>
      </c>
      <c r="G1818">
        <v>1648</v>
      </c>
      <c r="H1818">
        <v>0</v>
      </c>
      <c r="I1818">
        <v>0</v>
      </c>
      <c r="J1818">
        <v>1648</v>
      </c>
      <c r="K1818" s="1">
        <v>46277</v>
      </c>
      <c r="L1818" t="s">
        <v>13775</v>
      </c>
      <c r="M1818">
        <f t="shared" si="336"/>
        <v>1</v>
      </c>
      <c r="N1818">
        <f>COUNTIF(Orders!$A:$A,C1818)</f>
        <v>1</v>
      </c>
      <c r="P1818">
        <f>COUNTIF(Orders!$H:$H,UPPER(SUBSTITUTE(TRIM(C1818),"-","")))</f>
        <v>1</v>
      </c>
      <c r="R1818" t="str">
        <f t="shared" si="337"/>
        <v>Matched Order Reference</v>
      </c>
      <c r="S1818">
        <f t="shared" si="338"/>
        <v>1</v>
      </c>
      <c r="V1818" cm="1">
        <f t="array" ref="V1818">IF(E1818&lt;&gt;"CAPTURE",0,SUMPRODUCT((MDR_Rates!$A$2:$A$10=F1818)*(G1818&gt;MDR_Rates!$B$2:$B$10)*((MDR_Rates!$C$2:$C$10="")+(G1818&lt;=MDR_Rates!$C$2:$C$10))*MDR_Rates!$D$2:$D$10))</f>
        <v>0</v>
      </c>
      <c r="W1818">
        <f t="shared" si="339"/>
        <v>0</v>
      </c>
      <c r="X1818">
        <f t="shared" si="340"/>
        <v>0</v>
      </c>
      <c r="Y1818">
        <f t="shared" si="341"/>
        <v>0</v>
      </c>
      <c r="Z1818">
        <f t="shared" si="342"/>
        <v>0</v>
      </c>
      <c r="AG1818" t="str">
        <f t="shared" si="343"/>
        <v/>
      </c>
      <c r="AI1818" t="str">
        <f t="shared" si="344"/>
        <v/>
      </c>
      <c r="AJ1818" t="str">
        <f t="shared" si="345"/>
        <v/>
      </c>
      <c r="AK1818" t="str">
        <f t="shared" si="346"/>
        <v>ORD26004743</v>
      </c>
      <c r="AL1818">
        <f>IF(E1818&lt;&gt;"CAPTURE","",COUNTIF(Orders!$H:$H,AK1818))</f>
        <v>1</v>
      </c>
      <c r="AP1818" t="str">
        <f t="shared" si="347"/>
        <v>Matched to Order</v>
      </c>
      <c r="AQ1818">
        <f>IF(COUNTIF($A$2:A1818,A1818)=1,1,0)</f>
        <v>1</v>
      </c>
    </row>
    <row r="1819" spans="1:43" x14ac:dyDescent="0.3">
      <c r="A1819" t="s">
        <v>13947</v>
      </c>
      <c r="C1819" t="s">
        <v>9414</v>
      </c>
      <c r="D1819" s="1">
        <v>46275</v>
      </c>
      <c r="E1819" t="s">
        <v>11819</v>
      </c>
      <c r="F1819" t="s">
        <v>9</v>
      </c>
      <c r="G1819">
        <v>499</v>
      </c>
      <c r="H1819">
        <v>0</v>
      </c>
      <c r="I1819">
        <v>0</v>
      </c>
      <c r="J1819">
        <v>499</v>
      </c>
      <c r="K1819" s="1">
        <v>46277</v>
      </c>
      <c r="L1819" t="s">
        <v>13775</v>
      </c>
      <c r="M1819">
        <f t="shared" si="336"/>
        <v>1</v>
      </c>
      <c r="N1819">
        <f>COUNTIF(Orders!$A:$A,C1819)</f>
        <v>1</v>
      </c>
      <c r="P1819">
        <f>COUNTIF(Orders!$H:$H,UPPER(SUBSTITUTE(TRIM(C1819),"-","")))</f>
        <v>1</v>
      </c>
      <c r="R1819" t="str">
        <f t="shared" si="337"/>
        <v>Matched Order Reference</v>
      </c>
      <c r="S1819">
        <f t="shared" si="338"/>
        <v>1</v>
      </c>
      <c r="V1819" cm="1">
        <f t="array" ref="V1819">IF(E1819&lt;&gt;"CAPTURE",0,SUMPRODUCT((MDR_Rates!$A$2:$A$10=F1819)*(G1819&gt;MDR_Rates!$B$2:$B$10)*((MDR_Rates!$C$2:$C$10="")+(G1819&lt;=MDR_Rates!$C$2:$C$10))*MDR_Rates!$D$2:$D$10))</f>
        <v>0</v>
      </c>
      <c r="W1819">
        <f t="shared" si="339"/>
        <v>0</v>
      </c>
      <c r="X1819">
        <f t="shared" si="340"/>
        <v>0</v>
      </c>
      <c r="Y1819">
        <f t="shared" si="341"/>
        <v>0</v>
      </c>
      <c r="Z1819">
        <f t="shared" si="342"/>
        <v>0</v>
      </c>
      <c r="AG1819" t="str">
        <f t="shared" si="343"/>
        <v/>
      </c>
      <c r="AI1819" t="str">
        <f t="shared" si="344"/>
        <v/>
      </c>
      <c r="AJ1819" t="str">
        <f t="shared" si="345"/>
        <v/>
      </c>
      <c r="AK1819" t="str">
        <f t="shared" si="346"/>
        <v>ORD26004758</v>
      </c>
      <c r="AL1819">
        <f>IF(E1819&lt;&gt;"CAPTURE","",COUNTIF(Orders!$H:$H,AK1819))</f>
        <v>1</v>
      </c>
      <c r="AP1819" t="str">
        <f t="shared" si="347"/>
        <v>Matched to Order</v>
      </c>
      <c r="AQ1819">
        <f>IF(COUNTIF($A$2:A1819,A1819)=1,1,0)</f>
        <v>1</v>
      </c>
    </row>
    <row r="1820" spans="1:43" x14ac:dyDescent="0.3">
      <c r="A1820" t="s">
        <v>13948</v>
      </c>
      <c r="C1820" t="s">
        <v>9447</v>
      </c>
      <c r="D1820" s="1">
        <v>46275</v>
      </c>
      <c r="E1820" t="s">
        <v>11819</v>
      </c>
      <c r="F1820" t="s">
        <v>17</v>
      </c>
      <c r="G1820">
        <v>2499</v>
      </c>
      <c r="H1820">
        <v>39.979999999999997</v>
      </c>
      <c r="I1820">
        <v>7.2</v>
      </c>
      <c r="J1820">
        <v>2451.8200000000002</v>
      </c>
      <c r="K1820" s="1">
        <v>46277</v>
      </c>
      <c r="L1820" t="s">
        <v>13775</v>
      </c>
      <c r="M1820">
        <f t="shared" si="336"/>
        <v>1</v>
      </c>
      <c r="N1820">
        <f>COUNTIF(Orders!$A:$A,C1820)</f>
        <v>1</v>
      </c>
      <c r="P1820">
        <f>COUNTIF(Orders!$H:$H,UPPER(SUBSTITUTE(TRIM(C1820),"-","")))</f>
        <v>1</v>
      </c>
      <c r="R1820" t="str">
        <f t="shared" si="337"/>
        <v>Matched Order Reference</v>
      </c>
      <c r="S1820">
        <f t="shared" si="338"/>
        <v>1</v>
      </c>
      <c r="V1820" cm="1">
        <f t="array" ref="V1820">IF(E1820&lt;&gt;"CAPTURE",0,SUMPRODUCT((MDR_Rates!$A$2:$A$10=F1820)*(G1820&gt;MDR_Rates!$B$2:$B$10)*((MDR_Rates!$C$2:$C$10="")+(G1820&lt;=MDR_Rates!$C$2:$C$10))*MDR_Rates!$D$2:$D$10))</f>
        <v>1.6</v>
      </c>
      <c r="W1820">
        <f t="shared" si="339"/>
        <v>39.979999999999997</v>
      </c>
      <c r="X1820">
        <f t="shared" si="340"/>
        <v>7.2</v>
      </c>
      <c r="Y1820">
        <f t="shared" si="341"/>
        <v>0</v>
      </c>
      <c r="Z1820">
        <f t="shared" si="342"/>
        <v>0</v>
      </c>
      <c r="AG1820" t="str">
        <f t="shared" si="343"/>
        <v/>
      </c>
      <c r="AI1820" t="str">
        <f t="shared" si="344"/>
        <v/>
      </c>
      <c r="AJ1820" t="str">
        <f t="shared" si="345"/>
        <v/>
      </c>
      <c r="AK1820" t="str">
        <f t="shared" si="346"/>
        <v>ORD26004776</v>
      </c>
      <c r="AL1820">
        <f>IF(E1820&lt;&gt;"CAPTURE","",COUNTIF(Orders!$H:$H,AK1820))</f>
        <v>1</v>
      </c>
      <c r="AP1820" t="str">
        <f t="shared" si="347"/>
        <v>Matched to Order</v>
      </c>
      <c r="AQ1820">
        <f>IF(COUNTIF($A$2:A1820,A1820)=1,1,0)</f>
        <v>1</v>
      </c>
    </row>
    <row r="1821" spans="1:43" x14ac:dyDescent="0.3">
      <c r="A1821" t="s">
        <v>13949</v>
      </c>
      <c r="C1821" t="s">
        <v>13950</v>
      </c>
      <c r="D1821" s="1">
        <v>46275</v>
      </c>
      <c r="E1821" t="s">
        <v>11819</v>
      </c>
      <c r="F1821" t="s">
        <v>9</v>
      </c>
      <c r="G1821">
        <v>499</v>
      </c>
      <c r="H1821">
        <v>0</v>
      </c>
      <c r="I1821">
        <v>0</v>
      </c>
      <c r="J1821">
        <v>499</v>
      </c>
      <c r="K1821" s="1">
        <v>46277</v>
      </c>
      <c r="L1821" t="s">
        <v>13775</v>
      </c>
      <c r="M1821">
        <f t="shared" si="336"/>
        <v>1</v>
      </c>
      <c r="N1821">
        <f>COUNTIF(Orders!$A:$A,C1821)</f>
        <v>1</v>
      </c>
      <c r="P1821">
        <f>COUNTIF(Orders!$H:$H,UPPER(SUBSTITUTE(TRIM(C1821),"-","")))</f>
        <v>1</v>
      </c>
      <c r="R1821" t="str">
        <f t="shared" si="337"/>
        <v>Matched Order Reference</v>
      </c>
      <c r="S1821">
        <f t="shared" si="338"/>
        <v>1</v>
      </c>
      <c r="V1821" cm="1">
        <f t="array" ref="V1821">IF(E1821&lt;&gt;"CAPTURE",0,SUMPRODUCT((MDR_Rates!$A$2:$A$10=F1821)*(G1821&gt;MDR_Rates!$B$2:$B$10)*((MDR_Rates!$C$2:$C$10="")+(G1821&lt;=MDR_Rates!$C$2:$C$10))*MDR_Rates!$D$2:$D$10))</f>
        <v>0</v>
      </c>
      <c r="W1821">
        <f t="shared" si="339"/>
        <v>0</v>
      </c>
      <c r="X1821">
        <f t="shared" si="340"/>
        <v>0</v>
      </c>
      <c r="Y1821">
        <f t="shared" si="341"/>
        <v>0</v>
      </c>
      <c r="Z1821">
        <f t="shared" si="342"/>
        <v>0</v>
      </c>
      <c r="AG1821" t="str">
        <f t="shared" si="343"/>
        <v/>
      </c>
      <c r="AI1821" t="str">
        <f t="shared" si="344"/>
        <v/>
      </c>
      <c r="AJ1821" t="str">
        <f t="shared" si="345"/>
        <v/>
      </c>
      <c r="AK1821" t="str">
        <f t="shared" si="346"/>
        <v>ORD26004778</v>
      </c>
      <c r="AL1821">
        <f>IF(E1821&lt;&gt;"CAPTURE","",COUNTIF(Orders!$H:$H,AK1821))</f>
        <v>1</v>
      </c>
      <c r="AP1821" t="str">
        <f t="shared" si="347"/>
        <v>Matched to Order</v>
      </c>
      <c r="AQ1821">
        <f>IF(COUNTIF($A$2:A1821,A1821)=1,1,0)</f>
        <v>1</v>
      </c>
    </row>
    <row r="1822" spans="1:43" x14ac:dyDescent="0.3">
      <c r="A1822" t="s">
        <v>13951</v>
      </c>
      <c r="C1822" t="s">
        <v>9481</v>
      </c>
      <c r="D1822" s="1">
        <v>46275</v>
      </c>
      <c r="E1822" t="s">
        <v>11819</v>
      </c>
      <c r="F1822" t="s">
        <v>44</v>
      </c>
      <c r="G1822">
        <v>7297</v>
      </c>
      <c r="H1822">
        <v>124.05</v>
      </c>
      <c r="I1822">
        <v>22.33</v>
      </c>
      <c r="J1822">
        <v>7150.62</v>
      </c>
      <c r="K1822" s="1">
        <v>46277</v>
      </c>
      <c r="L1822" t="s">
        <v>13775</v>
      </c>
      <c r="M1822">
        <f t="shared" si="336"/>
        <v>1</v>
      </c>
      <c r="N1822">
        <f>COUNTIF(Orders!$A:$A,C1822)</f>
        <v>1</v>
      </c>
      <c r="P1822">
        <f>COUNTIF(Orders!$H:$H,UPPER(SUBSTITUTE(TRIM(C1822),"-","")))</f>
        <v>1</v>
      </c>
      <c r="R1822" t="str">
        <f t="shared" si="337"/>
        <v>Matched Order Reference</v>
      </c>
      <c r="S1822">
        <f t="shared" si="338"/>
        <v>1</v>
      </c>
      <c r="V1822" cm="1">
        <f t="array" ref="V1822">IF(E1822&lt;&gt;"CAPTURE",0,SUMPRODUCT((MDR_Rates!$A$2:$A$10=F1822)*(G1822&gt;MDR_Rates!$B$2:$B$10)*((MDR_Rates!$C$2:$C$10="")+(G1822&lt;=MDR_Rates!$C$2:$C$10))*MDR_Rates!$D$2:$D$10))</f>
        <v>1.7</v>
      </c>
      <c r="W1822">
        <f t="shared" si="339"/>
        <v>124.05</v>
      </c>
      <c r="X1822">
        <f t="shared" si="340"/>
        <v>22.33</v>
      </c>
      <c r="Y1822">
        <f t="shared" si="341"/>
        <v>0</v>
      </c>
      <c r="Z1822">
        <f t="shared" si="342"/>
        <v>0</v>
      </c>
      <c r="AG1822" t="str">
        <f t="shared" si="343"/>
        <v/>
      </c>
      <c r="AI1822" t="str">
        <f t="shared" si="344"/>
        <v/>
      </c>
      <c r="AJ1822" t="str">
        <f t="shared" si="345"/>
        <v/>
      </c>
      <c r="AK1822" t="str">
        <f t="shared" si="346"/>
        <v>ORD26004793</v>
      </c>
      <c r="AL1822">
        <f>IF(E1822&lt;&gt;"CAPTURE","",COUNTIF(Orders!$H:$H,AK1822))</f>
        <v>1</v>
      </c>
      <c r="AP1822" t="str">
        <f t="shared" si="347"/>
        <v>Matched to Order</v>
      </c>
      <c r="AQ1822">
        <f>IF(COUNTIF($A$2:A1822,A1822)=1,1,0)</f>
        <v>1</v>
      </c>
    </row>
    <row r="1823" spans="1:43" x14ac:dyDescent="0.3">
      <c r="A1823" t="s">
        <v>13952</v>
      </c>
      <c r="C1823" t="s">
        <v>9575</v>
      </c>
      <c r="D1823" s="1">
        <v>46275</v>
      </c>
      <c r="E1823" t="s">
        <v>11819</v>
      </c>
      <c r="F1823" t="s">
        <v>9</v>
      </c>
      <c r="G1823">
        <v>1799</v>
      </c>
      <c r="H1823">
        <v>0</v>
      </c>
      <c r="I1823">
        <v>0</v>
      </c>
      <c r="J1823">
        <v>1799</v>
      </c>
      <c r="K1823" s="1">
        <v>46277</v>
      </c>
      <c r="L1823" t="s">
        <v>13775</v>
      </c>
      <c r="M1823">
        <f t="shared" si="336"/>
        <v>1</v>
      </c>
      <c r="N1823">
        <f>COUNTIF(Orders!$A:$A,C1823)</f>
        <v>1</v>
      </c>
      <c r="P1823">
        <f>COUNTIF(Orders!$H:$H,UPPER(SUBSTITUTE(TRIM(C1823),"-","")))</f>
        <v>1</v>
      </c>
      <c r="R1823" t="str">
        <f t="shared" si="337"/>
        <v>Matched Order Reference</v>
      </c>
      <c r="S1823">
        <f t="shared" si="338"/>
        <v>1</v>
      </c>
      <c r="V1823" cm="1">
        <f t="array" ref="V1823">IF(E1823&lt;&gt;"CAPTURE",0,SUMPRODUCT((MDR_Rates!$A$2:$A$10=F1823)*(G1823&gt;MDR_Rates!$B$2:$B$10)*((MDR_Rates!$C$2:$C$10="")+(G1823&lt;=MDR_Rates!$C$2:$C$10))*MDR_Rates!$D$2:$D$10))</f>
        <v>0</v>
      </c>
      <c r="W1823">
        <f t="shared" si="339"/>
        <v>0</v>
      </c>
      <c r="X1823">
        <f t="shared" si="340"/>
        <v>0</v>
      </c>
      <c r="Y1823">
        <f t="shared" si="341"/>
        <v>0</v>
      </c>
      <c r="Z1823">
        <f t="shared" si="342"/>
        <v>0</v>
      </c>
      <c r="AG1823" t="str">
        <f t="shared" si="343"/>
        <v/>
      </c>
      <c r="AI1823" t="str">
        <f t="shared" si="344"/>
        <v/>
      </c>
      <c r="AJ1823" t="str">
        <f t="shared" si="345"/>
        <v/>
      </c>
      <c r="AK1823" t="str">
        <f t="shared" si="346"/>
        <v>ORD26004841</v>
      </c>
      <c r="AL1823">
        <f>IF(E1823&lt;&gt;"CAPTURE","",COUNTIF(Orders!$H:$H,AK1823))</f>
        <v>1</v>
      </c>
      <c r="AP1823" t="str">
        <f t="shared" si="347"/>
        <v>Matched to Order</v>
      </c>
      <c r="AQ1823">
        <f>IF(COUNTIF($A$2:A1823,A1823)=1,1,0)</f>
        <v>1</v>
      </c>
    </row>
    <row r="1824" spans="1:43" x14ac:dyDescent="0.3">
      <c r="A1824" t="s">
        <v>13953</v>
      </c>
      <c r="C1824" t="s">
        <v>13954</v>
      </c>
      <c r="D1824" s="1">
        <v>46275</v>
      </c>
      <c r="E1824" t="s">
        <v>11819</v>
      </c>
      <c r="F1824" t="s">
        <v>33</v>
      </c>
      <c r="G1824">
        <v>1799</v>
      </c>
      <c r="H1824">
        <v>26.99</v>
      </c>
      <c r="I1824">
        <v>4.8600000000000003</v>
      </c>
      <c r="J1824">
        <v>1767.15</v>
      </c>
      <c r="K1824" s="1">
        <v>46277</v>
      </c>
      <c r="L1824" t="s">
        <v>13775</v>
      </c>
      <c r="M1824">
        <f t="shared" si="336"/>
        <v>1</v>
      </c>
      <c r="N1824">
        <f>COUNTIF(Orders!$A:$A,C1824)</f>
        <v>1</v>
      </c>
      <c r="P1824">
        <f>COUNTIF(Orders!$H:$H,UPPER(SUBSTITUTE(TRIM(C1824),"-","")))</f>
        <v>1</v>
      </c>
      <c r="R1824" t="str">
        <f t="shared" si="337"/>
        <v>Matched Order Reference</v>
      </c>
      <c r="S1824">
        <f t="shared" si="338"/>
        <v>1</v>
      </c>
      <c r="V1824" cm="1">
        <f t="array" ref="V1824">IF(E1824&lt;&gt;"CAPTURE",0,SUMPRODUCT((MDR_Rates!$A$2:$A$10=F1824)*(G1824&gt;MDR_Rates!$B$2:$B$10)*((MDR_Rates!$C$2:$C$10="")+(G1824&lt;=MDR_Rates!$C$2:$C$10))*MDR_Rates!$D$2:$D$10))</f>
        <v>1.5</v>
      </c>
      <c r="W1824">
        <f t="shared" si="339"/>
        <v>26.99</v>
      </c>
      <c r="X1824">
        <f t="shared" si="340"/>
        <v>4.8600000000000003</v>
      </c>
      <c r="Y1824">
        <f t="shared" si="341"/>
        <v>0</v>
      </c>
      <c r="Z1824">
        <f t="shared" si="342"/>
        <v>0</v>
      </c>
      <c r="AG1824" t="str">
        <f t="shared" si="343"/>
        <v/>
      </c>
      <c r="AI1824" t="str">
        <f t="shared" si="344"/>
        <v/>
      </c>
      <c r="AJ1824" t="str">
        <f t="shared" si="345"/>
        <v/>
      </c>
      <c r="AK1824" t="str">
        <f t="shared" si="346"/>
        <v>ORD26004854</v>
      </c>
      <c r="AL1824">
        <f>IF(E1824&lt;&gt;"CAPTURE","",COUNTIF(Orders!$H:$H,AK1824))</f>
        <v>1</v>
      </c>
      <c r="AP1824" t="str">
        <f t="shared" si="347"/>
        <v>Matched to Order</v>
      </c>
      <c r="AQ1824">
        <f>IF(COUNTIF($A$2:A1824,A1824)=1,1,0)</f>
        <v>1</v>
      </c>
    </row>
    <row r="1825" spans="1:43" x14ac:dyDescent="0.3">
      <c r="A1825" t="s">
        <v>13955</v>
      </c>
      <c r="C1825" t="s">
        <v>9796</v>
      </c>
      <c r="D1825" s="1">
        <v>46275</v>
      </c>
      <c r="E1825" t="s">
        <v>11819</v>
      </c>
      <c r="F1825" t="s">
        <v>17</v>
      </c>
      <c r="G1825">
        <v>1299</v>
      </c>
      <c r="H1825">
        <v>23.38</v>
      </c>
      <c r="I1825">
        <v>4.21</v>
      </c>
      <c r="J1825">
        <v>1271.4100000000001</v>
      </c>
      <c r="K1825" s="1">
        <v>46277</v>
      </c>
      <c r="L1825" t="s">
        <v>13775</v>
      </c>
      <c r="M1825">
        <f t="shared" si="336"/>
        <v>1</v>
      </c>
      <c r="N1825">
        <f>COUNTIF(Orders!$A:$A,C1825)</f>
        <v>1</v>
      </c>
      <c r="P1825">
        <f>COUNTIF(Orders!$H:$H,UPPER(SUBSTITUTE(TRIM(C1825),"-","")))</f>
        <v>1</v>
      </c>
      <c r="R1825" t="str">
        <f t="shared" si="337"/>
        <v>Matched Order Reference</v>
      </c>
      <c r="S1825">
        <f t="shared" si="338"/>
        <v>1</v>
      </c>
      <c r="V1825" cm="1">
        <f t="array" ref="V1825">IF(E1825&lt;&gt;"CAPTURE",0,SUMPRODUCT((MDR_Rates!$A$2:$A$10=F1825)*(G1825&gt;MDR_Rates!$B$2:$B$10)*((MDR_Rates!$C$2:$C$10="")+(G1825&lt;=MDR_Rates!$C$2:$C$10))*MDR_Rates!$D$2:$D$10))</f>
        <v>1.8</v>
      </c>
      <c r="W1825">
        <f t="shared" si="339"/>
        <v>23.38</v>
      </c>
      <c r="X1825">
        <f t="shared" si="340"/>
        <v>4.21</v>
      </c>
      <c r="Y1825">
        <f t="shared" si="341"/>
        <v>0</v>
      </c>
      <c r="Z1825">
        <f t="shared" si="342"/>
        <v>0</v>
      </c>
      <c r="AG1825" t="str">
        <f t="shared" si="343"/>
        <v/>
      </c>
      <c r="AI1825" t="str">
        <f t="shared" si="344"/>
        <v/>
      </c>
      <c r="AJ1825" t="str">
        <f t="shared" si="345"/>
        <v/>
      </c>
      <c r="AK1825" t="str">
        <f t="shared" si="346"/>
        <v>ORD26004956</v>
      </c>
      <c r="AL1825">
        <f>IF(E1825&lt;&gt;"CAPTURE","",COUNTIF(Orders!$H:$H,AK1825))</f>
        <v>1</v>
      </c>
      <c r="AP1825" t="str">
        <f t="shared" si="347"/>
        <v>Matched to Order</v>
      </c>
      <c r="AQ1825">
        <f>IF(COUNTIF($A$2:A1825,A1825)=1,1,0)</f>
        <v>1</v>
      </c>
    </row>
    <row r="1826" spans="1:43" x14ac:dyDescent="0.3">
      <c r="A1826" t="s">
        <v>13956</v>
      </c>
      <c r="C1826" t="s">
        <v>9837</v>
      </c>
      <c r="D1826" s="1">
        <v>46275</v>
      </c>
      <c r="E1826" t="s">
        <v>11819</v>
      </c>
      <c r="F1826" t="s">
        <v>17</v>
      </c>
      <c r="G1826">
        <v>999</v>
      </c>
      <c r="H1826">
        <v>17.98</v>
      </c>
      <c r="I1826">
        <v>3.24</v>
      </c>
      <c r="J1826">
        <v>977.78</v>
      </c>
      <c r="K1826" s="1">
        <v>46277</v>
      </c>
      <c r="L1826" t="s">
        <v>13775</v>
      </c>
      <c r="M1826">
        <f t="shared" si="336"/>
        <v>1</v>
      </c>
      <c r="N1826">
        <f>COUNTIF(Orders!$A:$A,C1826)</f>
        <v>1</v>
      </c>
      <c r="P1826">
        <f>COUNTIF(Orders!$H:$H,UPPER(SUBSTITUTE(TRIM(C1826),"-","")))</f>
        <v>1</v>
      </c>
      <c r="R1826" t="str">
        <f t="shared" si="337"/>
        <v>Matched Order Reference</v>
      </c>
      <c r="S1826">
        <f t="shared" si="338"/>
        <v>1</v>
      </c>
      <c r="V1826" cm="1">
        <f t="array" ref="V1826">IF(E1826&lt;&gt;"CAPTURE",0,SUMPRODUCT((MDR_Rates!$A$2:$A$10=F1826)*(G1826&gt;MDR_Rates!$B$2:$B$10)*((MDR_Rates!$C$2:$C$10="")+(G1826&lt;=MDR_Rates!$C$2:$C$10))*MDR_Rates!$D$2:$D$10))</f>
        <v>1.8</v>
      </c>
      <c r="W1826">
        <f t="shared" si="339"/>
        <v>17.98</v>
      </c>
      <c r="X1826">
        <f t="shared" si="340"/>
        <v>3.24</v>
      </c>
      <c r="Y1826">
        <f t="shared" si="341"/>
        <v>0</v>
      </c>
      <c r="Z1826">
        <f t="shared" si="342"/>
        <v>0</v>
      </c>
      <c r="AG1826" t="str">
        <f t="shared" si="343"/>
        <v/>
      </c>
      <c r="AI1826" t="str">
        <f t="shared" si="344"/>
        <v/>
      </c>
      <c r="AJ1826" t="str">
        <f t="shared" si="345"/>
        <v/>
      </c>
      <c r="AK1826" t="str">
        <f t="shared" si="346"/>
        <v>ORD26004977</v>
      </c>
      <c r="AL1826">
        <f>IF(E1826&lt;&gt;"CAPTURE","",COUNTIF(Orders!$H:$H,AK1826))</f>
        <v>1</v>
      </c>
      <c r="AP1826" t="str">
        <f t="shared" si="347"/>
        <v>Matched to Order</v>
      </c>
      <c r="AQ1826">
        <f>IF(COUNTIF($A$2:A1826,A1826)=1,1,0)</f>
        <v>1</v>
      </c>
    </row>
    <row r="1827" spans="1:43" x14ac:dyDescent="0.3">
      <c r="A1827" t="s">
        <v>13957</v>
      </c>
      <c r="C1827" t="s">
        <v>9928</v>
      </c>
      <c r="D1827" s="1">
        <v>46275</v>
      </c>
      <c r="E1827" t="s">
        <v>11819</v>
      </c>
      <c r="F1827" t="s">
        <v>17</v>
      </c>
      <c r="G1827">
        <v>5998</v>
      </c>
      <c r="H1827">
        <v>95.97</v>
      </c>
      <c r="I1827">
        <v>17.27</v>
      </c>
      <c r="J1827">
        <v>5884.76</v>
      </c>
      <c r="K1827" s="1">
        <v>46277</v>
      </c>
      <c r="L1827" t="s">
        <v>13775</v>
      </c>
      <c r="M1827">
        <f t="shared" si="336"/>
        <v>1</v>
      </c>
      <c r="N1827">
        <f>COUNTIF(Orders!$A:$A,C1827)</f>
        <v>1</v>
      </c>
      <c r="P1827">
        <f>COUNTIF(Orders!$H:$H,UPPER(SUBSTITUTE(TRIM(C1827),"-","")))</f>
        <v>1</v>
      </c>
      <c r="R1827" t="str">
        <f t="shared" si="337"/>
        <v>Matched Order Reference</v>
      </c>
      <c r="S1827">
        <f t="shared" si="338"/>
        <v>1</v>
      </c>
      <c r="V1827" cm="1">
        <f t="array" ref="V1827">IF(E1827&lt;&gt;"CAPTURE",0,SUMPRODUCT((MDR_Rates!$A$2:$A$10=F1827)*(G1827&gt;MDR_Rates!$B$2:$B$10)*((MDR_Rates!$C$2:$C$10="")+(G1827&lt;=MDR_Rates!$C$2:$C$10))*MDR_Rates!$D$2:$D$10))</f>
        <v>1.6</v>
      </c>
      <c r="W1827">
        <f t="shared" si="339"/>
        <v>95.97</v>
      </c>
      <c r="X1827">
        <f t="shared" si="340"/>
        <v>17.27</v>
      </c>
      <c r="Y1827">
        <f t="shared" si="341"/>
        <v>0</v>
      </c>
      <c r="Z1827">
        <f t="shared" si="342"/>
        <v>0</v>
      </c>
      <c r="AG1827" t="str">
        <f t="shared" si="343"/>
        <v/>
      </c>
      <c r="AI1827" t="str">
        <f t="shared" si="344"/>
        <v/>
      </c>
      <c r="AJ1827" t="str">
        <f t="shared" si="345"/>
        <v/>
      </c>
      <c r="AK1827" t="str">
        <f t="shared" si="346"/>
        <v>ORD26005024</v>
      </c>
      <c r="AL1827">
        <f>IF(E1827&lt;&gt;"CAPTURE","",COUNTIF(Orders!$H:$H,AK1827))</f>
        <v>1</v>
      </c>
      <c r="AP1827" t="str">
        <f t="shared" si="347"/>
        <v>Matched to Order</v>
      </c>
      <c r="AQ1827">
        <f>IF(COUNTIF($A$2:A1827,A1827)=1,1,0)</f>
        <v>1</v>
      </c>
    </row>
    <row r="1828" spans="1:43" x14ac:dyDescent="0.3">
      <c r="A1828" t="s">
        <v>13958</v>
      </c>
      <c r="C1828" t="s">
        <v>10040</v>
      </c>
      <c r="D1828" s="1">
        <v>46275</v>
      </c>
      <c r="E1828" t="s">
        <v>11819</v>
      </c>
      <c r="F1828" t="s">
        <v>33</v>
      </c>
      <c r="G1828">
        <v>499</v>
      </c>
      <c r="H1828">
        <v>7.49</v>
      </c>
      <c r="I1828">
        <v>1.35</v>
      </c>
      <c r="J1828">
        <v>490.16</v>
      </c>
      <c r="K1828" s="1">
        <v>46277</v>
      </c>
      <c r="L1828" t="s">
        <v>13775</v>
      </c>
      <c r="M1828">
        <f t="shared" si="336"/>
        <v>1</v>
      </c>
      <c r="N1828">
        <f>COUNTIF(Orders!$A:$A,C1828)</f>
        <v>1</v>
      </c>
      <c r="P1828">
        <f>COUNTIF(Orders!$H:$H,UPPER(SUBSTITUTE(TRIM(C1828),"-","")))</f>
        <v>1</v>
      </c>
      <c r="R1828" t="str">
        <f t="shared" si="337"/>
        <v>Matched Order Reference</v>
      </c>
      <c r="S1828">
        <f t="shared" si="338"/>
        <v>1</v>
      </c>
      <c r="V1828" cm="1">
        <f t="array" ref="V1828">IF(E1828&lt;&gt;"CAPTURE",0,SUMPRODUCT((MDR_Rates!$A$2:$A$10=F1828)*(G1828&gt;MDR_Rates!$B$2:$B$10)*((MDR_Rates!$C$2:$C$10="")+(G1828&lt;=MDR_Rates!$C$2:$C$10))*MDR_Rates!$D$2:$D$10))</f>
        <v>1.5</v>
      </c>
      <c r="W1828">
        <f t="shared" si="339"/>
        <v>7.49</v>
      </c>
      <c r="X1828">
        <f t="shared" si="340"/>
        <v>1.35</v>
      </c>
      <c r="Y1828">
        <f t="shared" si="341"/>
        <v>0</v>
      </c>
      <c r="Z1828">
        <f t="shared" si="342"/>
        <v>0</v>
      </c>
      <c r="AG1828" t="str">
        <f t="shared" si="343"/>
        <v/>
      </c>
      <c r="AI1828" t="str">
        <f t="shared" si="344"/>
        <v/>
      </c>
      <c r="AJ1828" t="str">
        <f t="shared" si="345"/>
        <v/>
      </c>
      <c r="AK1828" t="str">
        <f t="shared" si="346"/>
        <v>ORD26005082</v>
      </c>
      <c r="AL1828">
        <f>IF(E1828&lt;&gt;"CAPTURE","",COUNTIF(Orders!$H:$H,AK1828))</f>
        <v>1</v>
      </c>
      <c r="AP1828" t="str">
        <f t="shared" si="347"/>
        <v>Matched to Order</v>
      </c>
      <c r="AQ1828">
        <f>IF(COUNTIF($A$2:A1828,A1828)=1,1,0)</f>
        <v>1</v>
      </c>
    </row>
    <row r="1829" spans="1:43" x14ac:dyDescent="0.3">
      <c r="A1829" t="s">
        <v>13959</v>
      </c>
      <c r="C1829" t="s">
        <v>13960</v>
      </c>
      <c r="D1829" s="1">
        <v>46275</v>
      </c>
      <c r="E1829" t="s">
        <v>11819</v>
      </c>
      <c r="F1829" t="s">
        <v>9</v>
      </c>
      <c r="G1829">
        <v>3499</v>
      </c>
      <c r="H1829">
        <v>10.5</v>
      </c>
      <c r="I1829">
        <v>1.89</v>
      </c>
      <c r="J1829">
        <v>3486.61</v>
      </c>
      <c r="K1829" s="1">
        <v>46277</v>
      </c>
      <c r="L1829" t="s">
        <v>13775</v>
      </c>
      <c r="M1829">
        <f t="shared" si="336"/>
        <v>1</v>
      </c>
      <c r="N1829">
        <f>COUNTIF(Orders!$A:$A,C1829)</f>
        <v>0</v>
      </c>
      <c r="P1829">
        <f>COUNTIF(Orders!$H:$H,UPPER(SUBSTITUTE(TRIM(C1829),"-","")))</f>
        <v>1</v>
      </c>
      <c r="R1829" t="str">
        <f t="shared" si="337"/>
        <v>Matched Order Reference</v>
      </c>
      <c r="S1829">
        <f t="shared" si="338"/>
        <v>1</v>
      </c>
      <c r="V1829" cm="1">
        <f t="array" ref="V1829">IF(E1829&lt;&gt;"CAPTURE",0,SUMPRODUCT((MDR_Rates!$A$2:$A$10=F1829)*(G1829&gt;MDR_Rates!$B$2:$B$10)*((MDR_Rates!$C$2:$C$10="")+(G1829&lt;=MDR_Rates!$C$2:$C$10))*MDR_Rates!$D$2:$D$10))</f>
        <v>0.3</v>
      </c>
      <c r="W1829">
        <f t="shared" si="339"/>
        <v>10.5</v>
      </c>
      <c r="X1829">
        <f t="shared" si="340"/>
        <v>1.89</v>
      </c>
      <c r="Y1829">
        <f t="shared" si="341"/>
        <v>0</v>
      </c>
      <c r="Z1829">
        <f t="shared" si="342"/>
        <v>0</v>
      </c>
      <c r="AG1829" t="str">
        <f t="shared" si="343"/>
        <v/>
      </c>
      <c r="AI1829" t="str">
        <f t="shared" si="344"/>
        <v/>
      </c>
      <c r="AJ1829" t="str">
        <f t="shared" si="345"/>
        <v/>
      </c>
      <c r="AK1829" t="str">
        <f t="shared" si="346"/>
        <v>ORD26005103</v>
      </c>
      <c r="AL1829">
        <f>IF(E1829&lt;&gt;"CAPTURE","",COUNTIF(Orders!$H:$H,AK1829))</f>
        <v>1</v>
      </c>
      <c r="AP1829" t="str">
        <f t="shared" si="347"/>
        <v>Matched to Order</v>
      </c>
      <c r="AQ1829">
        <f>IF(COUNTIF($A$2:A1829,A1829)=1,1,0)</f>
        <v>1</v>
      </c>
    </row>
    <row r="1830" spans="1:43" x14ac:dyDescent="0.3">
      <c r="A1830" t="s">
        <v>13961</v>
      </c>
      <c r="C1830" t="s">
        <v>10096</v>
      </c>
      <c r="D1830" s="1">
        <v>46275</v>
      </c>
      <c r="E1830" t="s">
        <v>11819</v>
      </c>
      <c r="F1830" t="s">
        <v>9</v>
      </c>
      <c r="G1830">
        <v>6298</v>
      </c>
      <c r="H1830">
        <v>18.89</v>
      </c>
      <c r="I1830">
        <v>3.4</v>
      </c>
      <c r="J1830">
        <v>6275.71</v>
      </c>
      <c r="K1830" s="1">
        <v>46277</v>
      </c>
      <c r="L1830" t="s">
        <v>13775</v>
      </c>
      <c r="M1830">
        <f t="shared" si="336"/>
        <v>1</v>
      </c>
      <c r="N1830">
        <f>COUNTIF(Orders!$A:$A,C1830)</f>
        <v>1</v>
      </c>
      <c r="P1830">
        <f>COUNTIF(Orders!$H:$H,UPPER(SUBSTITUTE(TRIM(C1830),"-","")))</f>
        <v>1</v>
      </c>
      <c r="R1830" t="str">
        <f t="shared" si="337"/>
        <v>Matched Order Reference</v>
      </c>
      <c r="S1830">
        <f t="shared" si="338"/>
        <v>1</v>
      </c>
      <c r="V1830" cm="1">
        <f t="array" ref="V1830">IF(E1830&lt;&gt;"CAPTURE",0,SUMPRODUCT((MDR_Rates!$A$2:$A$10=F1830)*(G1830&gt;MDR_Rates!$B$2:$B$10)*((MDR_Rates!$C$2:$C$10="")+(G1830&lt;=MDR_Rates!$C$2:$C$10))*MDR_Rates!$D$2:$D$10))</f>
        <v>0.3</v>
      </c>
      <c r="W1830">
        <f t="shared" si="339"/>
        <v>18.89</v>
      </c>
      <c r="X1830">
        <f t="shared" si="340"/>
        <v>3.4</v>
      </c>
      <c r="Y1830">
        <f t="shared" si="341"/>
        <v>0</v>
      </c>
      <c r="Z1830">
        <f t="shared" si="342"/>
        <v>0</v>
      </c>
      <c r="AG1830" t="str">
        <f t="shared" si="343"/>
        <v/>
      </c>
      <c r="AI1830" t="str">
        <f t="shared" si="344"/>
        <v/>
      </c>
      <c r="AJ1830" t="str">
        <f t="shared" si="345"/>
        <v/>
      </c>
      <c r="AK1830" t="str">
        <f t="shared" si="346"/>
        <v>ORD26005112</v>
      </c>
      <c r="AL1830">
        <f>IF(E1830&lt;&gt;"CAPTURE","",COUNTIF(Orders!$H:$H,AK1830))</f>
        <v>1</v>
      </c>
      <c r="AP1830" t="str">
        <f t="shared" si="347"/>
        <v>Matched to Order</v>
      </c>
      <c r="AQ1830">
        <f>IF(COUNTIF($A$2:A1830,A1830)=1,1,0)</f>
        <v>1</v>
      </c>
    </row>
    <row r="1831" spans="1:43" x14ac:dyDescent="0.3">
      <c r="A1831" t="s">
        <v>13962</v>
      </c>
      <c r="C1831" t="s">
        <v>10213</v>
      </c>
      <c r="D1831" s="1">
        <v>46275</v>
      </c>
      <c r="E1831" t="s">
        <v>11819</v>
      </c>
      <c r="F1831" t="s">
        <v>9</v>
      </c>
      <c r="G1831">
        <v>4999</v>
      </c>
      <c r="H1831">
        <v>15</v>
      </c>
      <c r="I1831">
        <v>2.7</v>
      </c>
      <c r="J1831">
        <v>4981.3</v>
      </c>
      <c r="K1831" s="1">
        <v>46277</v>
      </c>
      <c r="L1831" t="s">
        <v>13775</v>
      </c>
      <c r="M1831">
        <f t="shared" si="336"/>
        <v>1</v>
      </c>
      <c r="N1831">
        <f>COUNTIF(Orders!$A:$A,C1831)</f>
        <v>1</v>
      </c>
      <c r="P1831">
        <f>COUNTIF(Orders!$H:$H,UPPER(SUBSTITUTE(TRIM(C1831),"-","")))</f>
        <v>1</v>
      </c>
      <c r="R1831" t="str">
        <f t="shared" si="337"/>
        <v>Matched Order Reference</v>
      </c>
      <c r="S1831">
        <f t="shared" si="338"/>
        <v>1</v>
      </c>
      <c r="V1831" cm="1">
        <f t="array" ref="V1831">IF(E1831&lt;&gt;"CAPTURE",0,SUMPRODUCT((MDR_Rates!$A$2:$A$10=F1831)*(G1831&gt;MDR_Rates!$B$2:$B$10)*((MDR_Rates!$C$2:$C$10="")+(G1831&lt;=MDR_Rates!$C$2:$C$10))*MDR_Rates!$D$2:$D$10))</f>
        <v>0.3</v>
      </c>
      <c r="W1831">
        <f t="shared" si="339"/>
        <v>15</v>
      </c>
      <c r="X1831">
        <f t="shared" si="340"/>
        <v>2.7</v>
      </c>
      <c r="Y1831">
        <f t="shared" si="341"/>
        <v>0</v>
      </c>
      <c r="Z1831">
        <f t="shared" si="342"/>
        <v>0</v>
      </c>
      <c r="AG1831" t="str">
        <f t="shared" si="343"/>
        <v/>
      </c>
      <c r="AI1831" t="str">
        <f t="shared" si="344"/>
        <v/>
      </c>
      <c r="AJ1831" t="str">
        <f t="shared" si="345"/>
        <v/>
      </c>
      <c r="AK1831" t="str">
        <f t="shared" si="346"/>
        <v>ORD26005174</v>
      </c>
      <c r="AL1831">
        <f>IF(E1831&lt;&gt;"CAPTURE","",COUNTIF(Orders!$H:$H,AK1831))</f>
        <v>1</v>
      </c>
      <c r="AP1831" t="str">
        <f t="shared" si="347"/>
        <v>Matched to Order</v>
      </c>
      <c r="AQ1831">
        <f>IF(COUNTIF($A$2:A1831,A1831)=1,1,0)</f>
        <v>1</v>
      </c>
    </row>
    <row r="1832" spans="1:43" x14ac:dyDescent="0.3">
      <c r="A1832" t="s">
        <v>13963</v>
      </c>
      <c r="C1832" t="s">
        <v>10299</v>
      </c>
      <c r="D1832" s="1">
        <v>46275</v>
      </c>
      <c r="E1832" t="s">
        <v>11819</v>
      </c>
      <c r="F1832" t="s">
        <v>17</v>
      </c>
      <c r="G1832">
        <v>4999</v>
      </c>
      <c r="H1832">
        <v>79.98</v>
      </c>
      <c r="I1832">
        <v>14.4</v>
      </c>
      <c r="J1832">
        <v>4904.62</v>
      </c>
      <c r="K1832" s="1">
        <v>46277</v>
      </c>
      <c r="L1832" t="s">
        <v>13775</v>
      </c>
      <c r="M1832">
        <f t="shared" si="336"/>
        <v>1</v>
      </c>
      <c r="N1832">
        <f>COUNTIF(Orders!$A:$A,C1832)</f>
        <v>1</v>
      </c>
      <c r="P1832">
        <f>COUNTIF(Orders!$H:$H,UPPER(SUBSTITUTE(TRIM(C1832),"-","")))</f>
        <v>1</v>
      </c>
      <c r="R1832" t="str">
        <f t="shared" si="337"/>
        <v>Matched Order Reference</v>
      </c>
      <c r="S1832">
        <f t="shared" si="338"/>
        <v>1</v>
      </c>
      <c r="V1832" cm="1">
        <f t="array" ref="V1832">IF(E1832&lt;&gt;"CAPTURE",0,SUMPRODUCT((MDR_Rates!$A$2:$A$10=F1832)*(G1832&gt;MDR_Rates!$B$2:$B$10)*((MDR_Rates!$C$2:$C$10="")+(G1832&lt;=MDR_Rates!$C$2:$C$10))*MDR_Rates!$D$2:$D$10))</f>
        <v>1.6</v>
      </c>
      <c r="W1832">
        <f t="shared" si="339"/>
        <v>79.98</v>
      </c>
      <c r="X1832">
        <f t="shared" si="340"/>
        <v>14.4</v>
      </c>
      <c r="Y1832">
        <f t="shared" si="341"/>
        <v>0</v>
      </c>
      <c r="Z1832">
        <f t="shared" si="342"/>
        <v>0</v>
      </c>
      <c r="AG1832" t="str">
        <f t="shared" si="343"/>
        <v/>
      </c>
      <c r="AI1832" t="str">
        <f t="shared" si="344"/>
        <v/>
      </c>
      <c r="AJ1832" t="str">
        <f t="shared" si="345"/>
        <v/>
      </c>
      <c r="AK1832" t="str">
        <f t="shared" si="346"/>
        <v>ORD26005218</v>
      </c>
      <c r="AL1832">
        <f>IF(E1832&lt;&gt;"CAPTURE","",COUNTIF(Orders!$H:$H,AK1832))</f>
        <v>1</v>
      </c>
      <c r="AP1832" t="str">
        <f t="shared" si="347"/>
        <v>Matched to Order</v>
      </c>
      <c r="AQ1832">
        <f>IF(COUNTIF($A$2:A1832,A1832)=1,1,0)</f>
        <v>1</v>
      </c>
    </row>
    <row r="1833" spans="1:43" x14ac:dyDescent="0.3">
      <c r="A1833" t="s">
        <v>13964</v>
      </c>
      <c r="C1833" t="s">
        <v>10613</v>
      </c>
      <c r="D1833" s="1">
        <v>46275</v>
      </c>
      <c r="E1833" t="s">
        <v>11819</v>
      </c>
      <c r="F1833" t="s">
        <v>9</v>
      </c>
      <c r="G1833">
        <v>4999</v>
      </c>
      <c r="H1833">
        <v>15</v>
      </c>
      <c r="I1833">
        <v>2.7</v>
      </c>
      <c r="J1833">
        <v>4981.3</v>
      </c>
      <c r="K1833" s="1">
        <v>46277</v>
      </c>
      <c r="L1833" t="s">
        <v>13775</v>
      </c>
      <c r="M1833">
        <f t="shared" si="336"/>
        <v>1</v>
      </c>
      <c r="N1833">
        <f>COUNTIF(Orders!$A:$A,C1833)</f>
        <v>1</v>
      </c>
      <c r="P1833">
        <f>COUNTIF(Orders!$H:$H,UPPER(SUBSTITUTE(TRIM(C1833),"-","")))</f>
        <v>1</v>
      </c>
      <c r="R1833" t="str">
        <f t="shared" si="337"/>
        <v>Matched Order Reference</v>
      </c>
      <c r="S1833">
        <f t="shared" si="338"/>
        <v>1</v>
      </c>
      <c r="V1833" cm="1">
        <f t="array" ref="V1833">IF(E1833&lt;&gt;"CAPTURE",0,SUMPRODUCT((MDR_Rates!$A$2:$A$10=F1833)*(G1833&gt;MDR_Rates!$B$2:$B$10)*((MDR_Rates!$C$2:$C$10="")+(G1833&lt;=MDR_Rates!$C$2:$C$10))*MDR_Rates!$D$2:$D$10))</f>
        <v>0.3</v>
      </c>
      <c r="W1833">
        <f t="shared" si="339"/>
        <v>15</v>
      </c>
      <c r="X1833">
        <f t="shared" si="340"/>
        <v>2.7</v>
      </c>
      <c r="Y1833">
        <f t="shared" si="341"/>
        <v>0</v>
      </c>
      <c r="Z1833">
        <f t="shared" si="342"/>
        <v>0</v>
      </c>
      <c r="AG1833" t="str">
        <f t="shared" si="343"/>
        <v/>
      </c>
      <c r="AI1833" t="str">
        <f t="shared" si="344"/>
        <v/>
      </c>
      <c r="AJ1833" t="str">
        <f t="shared" si="345"/>
        <v/>
      </c>
      <c r="AK1833" t="str">
        <f t="shared" si="346"/>
        <v>ORD26005380</v>
      </c>
      <c r="AL1833">
        <f>IF(E1833&lt;&gt;"CAPTURE","",COUNTIF(Orders!$H:$H,AK1833))</f>
        <v>1</v>
      </c>
      <c r="AP1833" t="str">
        <f t="shared" si="347"/>
        <v>Matched to Order</v>
      </c>
      <c r="AQ1833">
        <f>IF(COUNTIF($A$2:A1833,A1833)=1,1,0)</f>
        <v>1</v>
      </c>
    </row>
    <row r="1834" spans="1:43" x14ac:dyDescent="0.3">
      <c r="A1834" t="s">
        <v>13965</v>
      </c>
      <c r="C1834" t="s">
        <v>10707</v>
      </c>
      <c r="D1834" s="1">
        <v>46275</v>
      </c>
      <c r="E1834" t="s">
        <v>11819</v>
      </c>
      <c r="F1834" t="s">
        <v>44</v>
      </c>
      <c r="G1834">
        <v>4298</v>
      </c>
      <c r="H1834">
        <v>73.069999999999993</v>
      </c>
      <c r="I1834">
        <v>13.15</v>
      </c>
      <c r="J1834">
        <v>4211.78</v>
      </c>
      <c r="K1834" s="1">
        <v>46277</v>
      </c>
      <c r="L1834" t="s">
        <v>13775</v>
      </c>
      <c r="M1834">
        <f t="shared" si="336"/>
        <v>1</v>
      </c>
      <c r="N1834">
        <f>COUNTIF(Orders!$A:$A,C1834)</f>
        <v>1</v>
      </c>
      <c r="P1834">
        <f>COUNTIF(Orders!$H:$H,UPPER(SUBSTITUTE(TRIM(C1834),"-","")))</f>
        <v>1</v>
      </c>
      <c r="R1834" t="str">
        <f t="shared" si="337"/>
        <v>Matched Order Reference</v>
      </c>
      <c r="S1834">
        <f t="shared" si="338"/>
        <v>1</v>
      </c>
      <c r="V1834" cm="1">
        <f t="array" ref="V1834">IF(E1834&lt;&gt;"CAPTURE",0,SUMPRODUCT((MDR_Rates!$A$2:$A$10=F1834)*(G1834&gt;MDR_Rates!$B$2:$B$10)*((MDR_Rates!$C$2:$C$10="")+(G1834&lt;=MDR_Rates!$C$2:$C$10))*MDR_Rates!$D$2:$D$10))</f>
        <v>1.7</v>
      </c>
      <c r="W1834">
        <f t="shared" si="339"/>
        <v>73.069999999999993</v>
      </c>
      <c r="X1834">
        <f t="shared" si="340"/>
        <v>13.15</v>
      </c>
      <c r="Y1834">
        <f t="shared" si="341"/>
        <v>0</v>
      </c>
      <c r="Z1834">
        <f t="shared" si="342"/>
        <v>0</v>
      </c>
      <c r="AG1834" t="str">
        <f t="shared" si="343"/>
        <v/>
      </c>
      <c r="AI1834" t="str">
        <f t="shared" si="344"/>
        <v/>
      </c>
      <c r="AJ1834" t="str">
        <f t="shared" si="345"/>
        <v/>
      </c>
      <c r="AK1834" t="str">
        <f t="shared" si="346"/>
        <v>ORD26005428</v>
      </c>
      <c r="AL1834">
        <f>IF(E1834&lt;&gt;"CAPTURE","",COUNTIF(Orders!$H:$H,AK1834))</f>
        <v>1</v>
      </c>
      <c r="AP1834" t="str">
        <f t="shared" si="347"/>
        <v>Matched to Order</v>
      </c>
      <c r="AQ1834">
        <f>IF(COUNTIF($A$2:A1834,A1834)=1,1,0)</f>
        <v>1</v>
      </c>
    </row>
    <row r="1835" spans="1:43" x14ac:dyDescent="0.3">
      <c r="A1835" t="s">
        <v>13966</v>
      </c>
      <c r="C1835" t="s">
        <v>10798</v>
      </c>
      <c r="D1835" s="1">
        <v>46275</v>
      </c>
      <c r="E1835" t="s">
        <v>11819</v>
      </c>
      <c r="F1835" t="s">
        <v>9</v>
      </c>
      <c r="G1835">
        <v>3499</v>
      </c>
      <c r="H1835">
        <v>10.5</v>
      </c>
      <c r="I1835">
        <v>1.89</v>
      </c>
      <c r="J1835">
        <v>3486.61</v>
      </c>
      <c r="K1835" s="1">
        <v>46277</v>
      </c>
      <c r="L1835" t="s">
        <v>13775</v>
      </c>
      <c r="M1835">
        <f t="shared" si="336"/>
        <v>1</v>
      </c>
      <c r="N1835">
        <f>COUNTIF(Orders!$A:$A,C1835)</f>
        <v>1</v>
      </c>
      <c r="P1835">
        <f>COUNTIF(Orders!$H:$H,UPPER(SUBSTITUTE(TRIM(C1835),"-","")))</f>
        <v>1</v>
      </c>
      <c r="R1835" t="str">
        <f t="shared" si="337"/>
        <v>Matched Order Reference</v>
      </c>
      <c r="S1835">
        <f t="shared" si="338"/>
        <v>1</v>
      </c>
      <c r="V1835" cm="1">
        <f t="array" ref="V1835">IF(E1835&lt;&gt;"CAPTURE",0,SUMPRODUCT((MDR_Rates!$A$2:$A$10=F1835)*(G1835&gt;MDR_Rates!$B$2:$B$10)*((MDR_Rates!$C$2:$C$10="")+(G1835&lt;=MDR_Rates!$C$2:$C$10))*MDR_Rates!$D$2:$D$10))</f>
        <v>0.3</v>
      </c>
      <c r="W1835">
        <f t="shared" si="339"/>
        <v>10.5</v>
      </c>
      <c r="X1835">
        <f t="shared" si="340"/>
        <v>1.89</v>
      </c>
      <c r="Y1835">
        <f t="shared" si="341"/>
        <v>0</v>
      </c>
      <c r="Z1835">
        <f t="shared" si="342"/>
        <v>0</v>
      </c>
      <c r="AG1835" t="str">
        <f t="shared" si="343"/>
        <v/>
      </c>
      <c r="AI1835" t="str">
        <f t="shared" si="344"/>
        <v/>
      </c>
      <c r="AJ1835" t="str">
        <f t="shared" si="345"/>
        <v/>
      </c>
      <c r="AK1835" t="str">
        <f t="shared" si="346"/>
        <v>ORD26005474</v>
      </c>
      <c r="AL1835">
        <f>IF(E1835&lt;&gt;"CAPTURE","",COUNTIF(Orders!$H:$H,AK1835))</f>
        <v>1</v>
      </c>
      <c r="AP1835" t="str">
        <f t="shared" si="347"/>
        <v>Matched to Order</v>
      </c>
      <c r="AQ1835">
        <f>IF(COUNTIF($A$2:A1835,A1835)=1,1,0)</f>
        <v>1</v>
      </c>
    </row>
    <row r="1836" spans="1:43" x14ac:dyDescent="0.3">
      <c r="A1836" t="s">
        <v>13967</v>
      </c>
      <c r="C1836" t="s">
        <v>10811</v>
      </c>
      <c r="D1836" s="1">
        <v>46275</v>
      </c>
      <c r="E1836" t="s">
        <v>11819</v>
      </c>
      <c r="F1836" t="s">
        <v>44</v>
      </c>
      <c r="G1836">
        <v>3597</v>
      </c>
      <c r="H1836">
        <v>61.15</v>
      </c>
      <c r="I1836">
        <v>11.01</v>
      </c>
      <c r="J1836">
        <v>3524.84</v>
      </c>
      <c r="K1836" s="1">
        <v>46277</v>
      </c>
      <c r="L1836" t="s">
        <v>13775</v>
      </c>
      <c r="M1836">
        <f t="shared" si="336"/>
        <v>1</v>
      </c>
      <c r="N1836">
        <f>COUNTIF(Orders!$A:$A,C1836)</f>
        <v>1</v>
      </c>
      <c r="P1836">
        <f>COUNTIF(Orders!$H:$H,UPPER(SUBSTITUTE(TRIM(C1836),"-","")))</f>
        <v>1</v>
      </c>
      <c r="R1836" t="str">
        <f t="shared" si="337"/>
        <v>Matched Order Reference</v>
      </c>
      <c r="S1836">
        <f t="shared" si="338"/>
        <v>1</v>
      </c>
      <c r="V1836" cm="1">
        <f t="array" ref="V1836">IF(E1836&lt;&gt;"CAPTURE",0,SUMPRODUCT((MDR_Rates!$A$2:$A$10=F1836)*(G1836&gt;MDR_Rates!$B$2:$B$10)*((MDR_Rates!$C$2:$C$10="")+(G1836&lt;=MDR_Rates!$C$2:$C$10))*MDR_Rates!$D$2:$D$10))</f>
        <v>1.7</v>
      </c>
      <c r="W1836">
        <f t="shared" si="339"/>
        <v>61.15</v>
      </c>
      <c r="X1836">
        <f t="shared" si="340"/>
        <v>11.01</v>
      </c>
      <c r="Y1836">
        <f t="shared" si="341"/>
        <v>0</v>
      </c>
      <c r="Z1836">
        <f t="shared" si="342"/>
        <v>0</v>
      </c>
      <c r="AG1836" t="str">
        <f t="shared" si="343"/>
        <v/>
      </c>
      <c r="AI1836" t="str">
        <f t="shared" si="344"/>
        <v/>
      </c>
      <c r="AJ1836" t="str">
        <f t="shared" si="345"/>
        <v/>
      </c>
      <c r="AK1836" t="str">
        <f t="shared" si="346"/>
        <v>ORD26005481</v>
      </c>
      <c r="AL1836">
        <f>IF(E1836&lt;&gt;"CAPTURE","",COUNTIF(Orders!$H:$H,AK1836))</f>
        <v>1</v>
      </c>
      <c r="AP1836" t="str">
        <f t="shared" si="347"/>
        <v>Matched to Order</v>
      </c>
      <c r="AQ1836">
        <f>IF(COUNTIF($A$2:A1836,A1836)=1,1,0)</f>
        <v>1</v>
      </c>
    </row>
    <row r="1837" spans="1:43" x14ac:dyDescent="0.3">
      <c r="A1837" t="s">
        <v>13968</v>
      </c>
      <c r="C1837" t="s">
        <v>11030</v>
      </c>
      <c r="D1837" s="1">
        <v>46275</v>
      </c>
      <c r="E1837" t="s">
        <v>11819</v>
      </c>
      <c r="F1837" t="s">
        <v>44</v>
      </c>
      <c r="G1837">
        <v>999</v>
      </c>
      <c r="H1837">
        <v>18.98</v>
      </c>
      <c r="I1837">
        <v>3.42</v>
      </c>
      <c r="J1837">
        <v>976.6</v>
      </c>
      <c r="K1837" s="1">
        <v>46277</v>
      </c>
      <c r="L1837" t="s">
        <v>13775</v>
      </c>
      <c r="M1837">
        <f t="shared" si="336"/>
        <v>1</v>
      </c>
      <c r="N1837">
        <f>COUNTIF(Orders!$A:$A,C1837)</f>
        <v>1</v>
      </c>
      <c r="P1837">
        <f>COUNTIF(Orders!$H:$H,UPPER(SUBSTITUTE(TRIM(C1837),"-","")))</f>
        <v>1</v>
      </c>
      <c r="R1837" t="str">
        <f t="shared" si="337"/>
        <v>Matched Order Reference</v>
      </c>
      <c r="S1837">
        <f t="shared" si="338"/>
        <v>1</v>
      </c>
      <c r="V1837" cm="1">
        <f t="array" ref="V1837">IF(E1837&lt;&gt;"CAPTURE",0,SUMPRODUCT((MDR_Rates!$A$2:$A$10=F1837)*(G1837&gt;MDR_Rates!$B$2:$B$10)*((MDR_Rates!$C$2:$C$10="")+(G1837&lt;=MDR_Rates!$C$2:$C$10))*MDR_Rates!$D$2:$D$10))</f>
        <v>1.9</v>
      </c>
      <c r="W1837">
        <f t="shared" si="339"/>
        <v>18.98</v>
      </c>
      <c r="X1837">
        <f t="shared" si="340"/>
        <v>3.42</v>
      </c>
      <c r="Y1837">
        <f t="shared" si="341"/>
        <v>0</v>
      </c>
      <c r="Z1837">
        <f t="shared" si="342"/>
        <v>0</v>
      </c>
      <c r="AG1837" t="str">
        <f t="shared" si="343"/>
        <v/>
      </c>
      <c r="AI1837" t="str">
        <f t="shared" si="344"/>
        <v/>
      </c>
      <c r="AJ1837" t="str">
        <f t="shared" si="345"/>
        <v/>
      </c>
      <c r="AK1837" t="str">
        <f t="shared" si="346"/>
        <v>ORD26005595</v>
      </c>
      <c r="AL1837">
        <f>IF(E1837&lt;&gt;"CAPTURE","",COUNTIF(Orders!$H:$H,AK1837))</f>
        <v>1</v>
      </c>
      <c r="AP1837" t="str">
        <f t="shared" si="347"/>
        <v>Matched to Order</v>
      </c>
      <c r="AQ1837">
        <f>IF(COUNTIF($A$2:A1837,A1837)=1,1,0)</f>
        <v>1</v>
      </c>
    </row>
    <row r="1838" spans="1:43" x14ac:dyDescent="0.3">
      <c r="A1838" t="s">
        <v>13969</v>
      </c>
      <c r="C1838" t="s">
        <v>11084</v>
      </c>
      <c r="D1838" s="1">
        <v>46275</v>
      </c>
      <c r="E1838" t="s">
        <v>11819</v>
      </c>
      <c r="F1838" t="s">
        <v>17</v>
      </c>
      <c r="G1838">
        <v>1799</v>
      </c>
      <c r="H1838">
        <v>32.380000000000003</v>
      </c>
      <c r="I1838">
        <v>5.83</v>
      </c>
      <c r="J1838">
        <v>1760.79</v>
      </c>
      <c r="K1838" s="1">
        <v>46277</v>
      </c>
      <c r="L1838" t="s">
        <v>13775</v>
      </c>
      <c r="M1838">
        <f t="shared" si="336"/>
        <v>1</v>
      </c>
      <c r="N1838">
        <f>COUNTIF(Orders!$A:$A,C1838)</f>
        <v>1</v>
      </c>
      <c r="P1838">
        <f>COUNTIF(Orders!$H:$H,UPPER(SUBSTITUTE(TRIM(C1838),"-","")))</f>
        <v>1</v>
      </c>
      <c r="R1838" t="str">
        <f t="shared" si="337"/>
        <v>Matched Order Reference</v>
      </c>
      <c r="S1838">
        <f t="shared" si="338"/>
        <v>1</v>
      </c>
      <c r="V1838" cm="1">
        <f t="array" ref="V1838">IF(E1838&lt;&gt;"CAPTURE",0,SUMPRODUCT((MDR_Rates!$A$2:$A$10=F1838)*(G1838&gt;MDR_Rates!$B$2:$B$10)*((MDR_Rates!$C$2:$C$10="")+(G1838&lt;=MDR_Rates!$C$2:$C$10))*MDR_Rates!$D$2:$D$10))</f>
        <v>1.8</v>
      </c>
      <c r="W1838">
        <f t="shared" si="339"/>
        <v>32.380000000000003</v>
      </c>
      <c r="X1838">
        <f t="shared" si="340"/>
        <v>5.83</v>
      </c>
      <c r="Y1838">
        <f t="shared" si="341"/>
        <v>0</v>
      </c>
      <c r="Z1838">
        <f t="shared" si="342"/>
        <v>0</v>
      </c>
      <c r="AG1838" t="str">
        <f t="shared" si="343"/>
        <v/>
      </c>
      <c r="AI1838" t="str">
        <f t="shared" si="344"/>
        <v/>
      </c>
      <c r="AJ1838" t="str">
        <f t="shared" si="345"/>
        <v/>
      </c>
      <c r="AK1838" t="str">
        <f t="shared" si="346"/>
        <v>ORD26005622</v>
      </c>
      <c r="AL1838">
        <f>IF(E1838&lt;&gt;"CAPTURE","",COUNTIF(Orders!$H:$H,AK1838))</f>
        <v>1</v>
      </c>
      <c r="AP1838" t="str">
        <f t="shared" si="347"/>
        <v>Matched to Order</v>
      </c>
      <c r="AQ1838">
        <f>IF(COUNTIF($A$2:A1838,A1838)=1,1,0)</f>
        <v>1</v>
      </c>
    </row>
    <row r="1839" spans="1:43" x14ac:dyDescent="0.3">
      <c r="A1839" t="s">
        <v>13970</v>
      </c>
      <c r="C1839" t="s">
        <v>11096</v>
      </c>
      <c r="D1839" s="1">
        <v>46275</v>
      </c>
      <c r="E1839" t="s">
        <v>11819</v>
      </c>
      <c r="F1839" t="s">
        <v>44</v>
      </c>
      <c r="G1839">
        <v>1799</v>
      </c>
      <c r="H1839">
        <v>34.18</v>
      </c>
      <c r="I1839">
        <v>6.15</v>
      </c>
      <c r="J1839">
        <v>1758.67</v>
      </c>
      <c r="K1839" s="1">
        <v>46277</v>
      </c>
      <c r="L1839" t="s">
        <v>13775</v>
      </c>
      <c r="M1839">
        <f t="shared" si="336"/>
        <v>1</v>
      </c>
      <c r="N1839">
        <f>COUNTIF(Orders!$A:$A,C1839)</f>
        <v>1</v>
      </c>
      <c r="P1839">
        <f>COUNTIF(Orders!$H:$H,UPPER(SUBSTITUTE(TRIM(C1839),"-","")))</f>
        <v>1</v>
      </c>
      <c r="R1839" t="str">
        <f t="shared" si="337"/>
        <v>Matched Order Reference</v>
      </c>
      <c r="S1839">
        <f t="shared" si="338"/>
        <v>1</v>
      </c>
      <c r="V1839" cm="1">
        <f t="array" ref="V1839">IF(E1839&lt;&gt;"CAPTURE",0,SUMPRODUCT((MDR_Rates!$A$2:$A$10=F1839)*(G1839&gt;MDR_Rates!$B$2:$B$10)*((MDR_Rates!$C$2:$C$10="")+(G1839&lt;=MDR_Rates!$C$2:$C$10))*MDR_Rates!$D$2:$D$10))</f>
        <v>1.9</v>
      </c>
      <c r="W1839">
        <f t="shared" si="339"/>
        <v>34.18</v>
      </c>
      <c r="X1839">
        <f t="shared" si="340"/>
        <v>6.15</v>
      </c>
      <c r="Y1839">
        <f t="shared" si="341"/>
        <v>0</v>
      </c>
      <c r="Z1839">
        <f t="shared" si="342"/>
        <v>0</v>
      </c>
      <c r="AG1839" t="str">
        <f t="shared" si="343"/>
        <v/>
      </c>
      <c r="AI1839" t="str">
        <f t="shared" si="344"/>
        <v/>
      </c>
      <c r="AJ1839" t="str">
        <f t="shared" si="345"/>
        <v/>
      </c>
      <c r="AK1839" t="str">
        <f t="shared" si="346"/>
        <v>ORD26005628</v>
      </c>
      <c r="AL1839">
        <f>IF(E1839&lt;&gt;"CAPTURE","",COUNTIF(Orders!$H:$H,AK1839))</f>
        <v>1</v>
      </c>
      <c r="AP1839" t="str">
        <f t="shared" si="347"/>
        <v>Matched to Order</v>
      </c>
      <c r="AQ1839">
        <f>IF(COUNTIF($A$2:A1839,A1839)=1,1,0)</f>
        <v>1</v>
      </c>
    </row>
    <row r="1840" spans="1:43" x14ac:dyDescent="0.3">
      <c r="A1840" t="s">
        <v>13971</v>
      </c>
      <c r="C1840" t="s">
        <v>11104</v>
      </c>
      <c r="D1840" s="1">
        <v>46275</v>
      </c>
      <c r="E1840" t="s">
        <v>11819</v>
      </c>
      <c r="F1840" t="s">
        <v>9</v>
      </c>
      <c r="G1840">
        <v>5498</v>
      </c>
      <c r="H1840">
        <v>16.489999999999998</v>
      </c>
      <c r="I1840">
        <v>2.97</v>
      </c>
      <c r="J1840">
        <v>5478.54</v>
      </c>
      <c r="K1840" s="1">
        <v>46277</v>
      </c>
      <c r="L1840" t="s">
        <v>13775</v>
      </c>
      <c r="M1840">
        <f t="shared" si="336"/>
        <v>1</v>
      </c>
      <c r="N1840">
        <f>COUNTIF(Orders!$A:$A,C1840)</f>
        <v>1</v>
      </c>
      <c r="P1840">
        <f>COUNTIF(Orders!$H:$H,UPPER(SUBSTITUTE(TRIM(C1840),"-","")))</f>
        <v>1</v>
      </c>
      <c r="R1840" t="str">
        <f t="shared" si="337"/>
        <v>Matched Order Reference</v>
      </c>
      <c r="S1840">
        <f t="shared" si="338"/>
        <v>1</v>
      </c>
      <c r="V1840" cm="1">
        <f t="array" ref="V1840">IF(E1840&lt;&gt;"CAPTURE",0,SUMPRODUCT((MDR_Rates!$A$2:$A$10=F1840)*(G1840&gt;MDR_Rates!$B$2:$B$10)*((MDR_Rates!$C$2:$C$10="")+(G1840&lt;=MDR_Rates!$C$2:$C$10))*MDR_Rates!$D$2:$D$10))</f>
        <v>0.3</v>
      </c>
      <c r="W1840">
        <f t="shared" si="339"/>
        <v>16.489999999999998</v>
      </c>
      <c r="X1840">
        <f t="shared" si="340"/>
        <v>2.97</v>
      </c>
      <c r="Y1840">
        <f t="shared" si="341"/>
        <v>0</v>
      </c>
      <c r="Z1840">
        <f t="shared" si="342"/>
        <v>0</v>
      </c>
      <c r="AG1840" t="str">
        <f t="shared" si="343"/>
        <v/>
      </c>
      <c r="AI1840" t="str">
        <f t="shared" si="344"/>
        <v/>
      </c>
      <c r="AJ1840" t="str">
        <f t="shared" si="345"/>
        <v/>
      </c>
      <c r="AK1840" t="str">
        <f t="shared" si="346"/>
        <v>ORD26005632</v>
      </c>
      <c r="AL1840">
        <f>IF(E1840&lt;&gt;"CAPTURE","",COUNTIF(Orders!$H:$H,AK1840))</f>
        <v>1</v>
      </c>
      <c r="AP1840" t="str">
        <f t="shared" si="347"/>
        <v>Matched to Order</v>
      </c>
      <c r="AQ1840">
        <f>IF(COUNTIF($A$2:A1840,A1840)=1,1,0)</f>
        <v>1</v>
      </c>
    </row>
    <row r="1841" spans="1:43" x14ac:dyDescent="0.3">
      <c r="A1841" t="s">
        <v>13972</v>
      </c>
      <c r="C1841" t="s">
        <v>13973</v>
      </c>
      <c r="D1841" s="1">
        <v>46275</v>
      </c>
      <c r="E1841" t="s">
        <v>11819</v>
      </c>
      <c r="F1841" t="s">
        <v>9</v>
      </c>
      <c r="G1841">
        <v>7497</v>
      </c>
      <c r="H1841">
        <v>22.49</v>
      </c>
      <c r="I1841">
        <v>4.05</v>
      </c>
      <c r="J1841">
        <v>7470.46</v>
      </c>
      <c r="K1841" s="1">
        <v>46277</v>
      </c>
      <c r="L1841" t="s">
        <v>13775</v>
      </c>
      <c r="M1841">
        <f t="shared" si="336"/>
        <v>1</v>
      </c>
      <c r="N1841">
        <f>COUNTIF(Orders!$A:$A,C1841)</f>
        <v>1</v>
      </c>
      <c r="P1841">
        <f>COUNTIF(Orders!$H:$H,UPPER(SUBSTITUTE(TRIM(C1841),"-","")))</f>
        <v>1</v>
      </c>
      <c r="R1841" t="str">
        <f t="shared" si="337"/>
        <v>Matched Order Reference</v>
      </c>
      <c r="S1841">
        <f t="shared" si="338"/>
        <v>1</v>
      </c>
      <c r="V1841" cm="1">
        <f t="array" ref="V1841">IF(E1841&lt;&gt;"CAPTURE",0,SUMPRODUCT((MDR_Rates!$A$2:$A$10=F1841)*(G1841&gt;MDR_Rates!$B$2:$B$10)*((MDR_Rates!$C$2:$C$10="")+(G1841&lt;=MDR_Rates!$C$2:$C$10))*MDR_Rates!$D$2:$D$10))</f>
        <v>0.3</v>
      </c>
      <c r="W1841">
        <f t="shared" si="339"/>
        <v>22.49</v>
      </c>
      <c r="X1841">
        <f t="shared" si="340"/>
        <v>4.05</v>
      </c>
      <c r="Y1841">
        <f t="shared" si="341"/>
        <v>0</v>
      </c>
      <c r="Z1841">
        <f t="shared" si="342"/>
        <v>0</v>
      </c>
      <c r="AG1841" t="str">
        <f t="shared" si="343"/>
        <v/>
      </c>
      <c r="AI1841" t="str">
        <f t="shared" si="344"/>
        <v/>
      </c>
      <c r="AJ1841" t="str">
        <f t="shared" si="345"/>
        <v/>
      </c>
      <c r="AK1841" t="str">
        <f t="shared" si="346"/>
        <v>ORD26005643</v>
      </c>
      <c r="AL1841">
        <f>IF(E1841&lt;&gt;"CAPTURE","",COUNTIF(Orders!$H:$H,AK1841))</f>
        <v>1</v>
      </c>
      <c r="AP1841" t="str">
        <f t="shared" si="347"/>
        <v>Matched to Order</v>
      </c>
      <c r="AQ1841">
        <f>IF(COUNTIF($A$2:A1841,A1841)=1,1,0)</f>
        <v>1</v>
      </c>
    </row>
    <row r="1842" spans="1:43" x14ac:dyDescent="0.3">
      <c r="A1842" t="s">
        <v>13974</v>
      </c>
      <c r="C1842" t="s">
        <v>13975</v>
      </c>
      <c r="D1842" s="1">
        <v>46275</v>
      </c>
      <c r="E1842" t="s">
        <v>11819</v>
      </c>
      <c r="F1842" t="s">
        <v>44</v>
      </c>
      <c r="G1842">
        <v>1499</v>
      </c>
      <c r="H1842">
        <v>28.48</v>
      </c>
      <c r="I1842">
        <v>5.13</v>
      </c>
      <c r="J1842">
        <v>1465.39</v>
      </c>
      <c r="K1842" s="1">
        <v>46277</v>
      </c>
      <c r="L1842" t="s">
        <v>13775</v>
      </c>
      <c r="M1842">
        <f t="shared" si="336"/>
        <v>1</v>
      </c>
      <c r="N1842">
        <f>COUNTIF(Orders!$A:$A,C1842)</f>
        <v>1</v>
      </c>
      <c r="P1842">
        <f>COUNTIF(Orders!$H:$H,UPPER(SUBSTITUTE(TRIM(C1842),"-","")))</f>
        <v>1</v>
      </c>
      <c r="R1842" t="str">
        <f t="shared" si="337"/>
        <v>Matched Order Reference</v>
      </c>
      <c r="S1842">
        <f t="shared" si="338"/>
        <v>1</v>
      </c>
      <c r="V1842" cm="1">
        <f t="array" ref="V1842">IF(E1842&lt;&gt;"CAPTURE",0,SUMPRODUCT((MDR_Rates!$A$2:$A$10=F1842)*(G1842&gt;MDR_Rates!$B$2:$B$10)*((MDR_Rates!$C$2:$C$10="")+(G1842&lt;=MDR_Rates!$C$2:$C$10))*MDR_Rates!$D$2:$D$10))</f>
        <v>1.9</v>
      </c>
      <c r="W1842">
        <f t="shared" si="339"/>
        <v>28.48</v>
      </c>
      <c r="X1842">
        <f t="shared" si="340"/>
        <v>5.13</v>
      </c>
      <c r="Y1842">
        <f t="shared" si="341"/>
        <v>0</v>
      </c>
      <c r="Z1842">
        <f t="shared" si="342"/>
        <v>0</v>
      </c>
      <c r="AG1842" t="str">
        <f t="shared" si="343"/>
        <v/>
      </c>
      <c r="AI1842" t="str">
        <f t="shared" si="344"/>
        <v/>
      </c>
      <c r="AJ1842" t="str">
        <f t="shared" si="345"/>
        <v/>
      </c>
      <c r="AK1842" t="str">
        <f t="shared" si="346"/>
        <v>ORD26005652</v>
      </c>
      <c r="AL1842">
        <f>IF(E1842&lt;&gt;"CAPTURE","",COUNTIF(Orders!$H:$H,AK1842))</f>
        <v>1</v>
      </c>
      <c r="AP1842" t="str">
        <f t="shared" si="347"/>
        <v>Matched to Order</v>
      </c>
      <c r="AQ1842">
        <f>IF(COUNTIF($A$2:A1842,A1842)=1,1,0)</f>
        <v>1</v>
      </c>
    </row>
    <row r="1843" spans="1:43" x14ac:dyDescent="0.3">
      <c r="A1843" t="s">
        <v>13976</v>
      </c>
      <c r="C1843" t="s">
        <v>11274</v>
      </c>
      <c r="D1843" s="1">
        <v>46275</v>
      </c>
      <c r="E1843" t="s">
        <v>11819</v>
      </c>
      <c r="F1843" t="s">
        <v>17</v>
      </c>
      <c r="G1843">
        <v>3499</v>
      </c>
      <c r="H1843">
        <v>55.98</v>
      </c>
      <c r="I1843">
        <v>10.08</v>
      </c>
      <c r="J1843">
        <v>3432.94</v>
      </c>
      <c r="K1843" s="1">
        <v>46277</v>
      </c>
      <c r="L1843" t="s">
        <v>13775</v>
      </c>
      <c r="M1843">
        <f t="shared" si="336"/>
        <v>1</v>
      </c>
      <c r="N1843">
        <f>COUNTIF(Orders!$A:$A,C1843)</f>
        <v>1</v>
      </c>
      <c r="P1843">
        <f>COUNTIF(Orders!$H:$H,UPPER(SUBSTITUTE(TRIM(C1843),"-","")))</f>
        <v>1</v>
      </c>
      <c r="R1843" t="str">
        <f t="shared" si="337"/>
        <v>Matched Order Reference</v>
      </c>
      <c r="S1843">
        <f t="shared" si="338"/>
        <v>1</v>
      </c>
      <c r="V1843" cm="1">
        <f t="array" ref="V1843">IF(E1843&lt;&gt;"CAPTURE",0,SUMPRODUCT((MDR_Rates!$A$2:$A$10=F1843)*(G1843&gt;MDR_Rates!$B$2:$B$10)*((MDR_Rates!$C$2:$C$10="")+(G1843&lt;=MDR_Rates!$C$2:$C$10))*MDR_Rates!$D$2:$D$10))</f>
        <v>1.6</v>
      </c>
      <c r="W1843">
        <f t="shared" si="339"/>
        <v>55.98</v>
      </c>
      <c r="X1843">
        <f t="shared" si="340"/>
        <v>10.08</v>
      </c>
      <c r="Y1843">
        <f t="shared" si="341"/>
        <v>0</v>
      </c>
      <c r="Z1843">
        <f t="shared" si="342"/>
        <v>0</v>
      </c>
      <c r="AG1843" t="str">
        <f t="shared" si="343"/>
        <v/>
      </c>
      <c r="AI1843" t="str">
        <f t="shared" si="344"/>
        <v/>
      </c>
      <c r="AJ1843" t="str">
        <f t="shared" si="345"/>
        <v/>
      </c>
      <c r="AK1843" t="str">
        <f t="shared" si="346"/>
        <v>ORD26005721</v>
      </c>
      <c r="AL1843">
        <f>IF(E1843&lt;&gt;"CAPTURE","",COUNTIF(Orders!$H:$H,AK1843))</f>
        <v>1</v>
      </c>
      <c r="AP1843" t="str">
        <f t="shared" si="347"/>
        <v>Matched to Order</v>
      </c>
      <c r="AQ1843">
        <f>IF(COUNTIF($A$2:A1843,A1843)=1,1,0)</f>
        <v>1</v>
      </c>
    </row>
    <row r="1844" spans="1:43" x14ac:dyDescent="0.3">
      <c r="A1844" t="s">
        <v>13977</v>
      </c>
      <c r="C1844" t="s">
        <v>11399</v>
      </c>
      <c r="D1844" s="1">
        <v>46275</v>
      </c>
      <c r="E1844" t="s">
        <v>11819</v>
      </c>
      <c r="F1844" t="s">
        <v>17</v>
      </c>
      <c r="G1844">
        <v>2999</v>
      </c>
      <c r="H1844">
        <v>47.98</v>
      </c>
      <c r="I1844">
        <v>8.64</v>
      </c>
      <c r="J1844">
        <v>2942.38</v>
      </c>
      <c r="K1844" s="1">
        <v>46277</v>
      </c>
      <c r="L1844" t="s">
        <v>13775</v>
      </c>
      <c r="M1844">
        <f t="shared" si="336"/>
        <v>1</v>
      </c>
      <c r="N1844">
        <f>COUNTIF(Orders!$A:$A,C1844)</f>
        <v>1</v>
      </c>
      <c r="P1844">
        <f>COUNTIF(Orders!$H:$H,UPPER(SUBSTITUTE(TRIM(C1844),"-","")))</f>
        <v>1</v>
      </c>
      <c r="R1844" t="str">
        <f t="shared" si="337"/>
        <v>Matched Order Reference</v>
      </c>
      <c r="S1844">
        <f t="shared" si="338"/>
        <v>1</v>
      </c>
      <c r="V1844" cm="1">
        <f t="array" ref="V1844">IF(E1844&lt;&gt;"CAPTURE",0,SUMPRODUCT((MDR_Rates!$A$2:$A$10=F1844)*(G1844&gt;MDR_Rates!$B$2:$B$10)*((MDR_Rates!$C$2:$C$10="")+(G1844&lt;=MDR_Rates!$C$2:$C$10))*MDR_Rates!$D$2:$D$10))</f>
        <v>1.6</v>
      </c>
      <c r="W1844">
        <f t="shared" si="339"/>
        <v>47.98</v>
      </c>
      <c r="X1844">
        <f t="shared" si="340"/>
        <v>8.64</v>
      </c>
      <c r="Y1844">
        <f t="shared" si="341"/>
        <v>0</v>
      </c>
      <c r="Z1844">
        <f t="shared" si="342"/>
        <v>0</v>
      </c>
      <c r="AG1844" t="str">
        <f t="shared" si="343"/>
        <v/>
      </c>
      <c r="AI1844" t="str">
        <f t="shared" si="344"/>
        <v/>
      </c>
      <c r="AJ1844" t="str">
        <f t="shared" si="345"/>
        <v/>
      </c>
      <c r="AK1844" t="str">
        <f t="shared" si="346"/>
        <v>ORD26005785</v>
      </c>
      <c r="AL1844">
        <f>IF(E1844&lt;&gt;"CAPTURE","",COUNTIF(Orders!$H:$H,AK1844))</f>
        <v>1</v>
      </c>
      <c r="AP1844" t="str">
        <f t="shared" si="347"/>
        <v>Matched to Order</v>
      </c>
      <c r="AQ1844">
        <f>IF(COUNTIF($A$2:A1844,A1844)=1,1,0)</f>
        <v>1</v>
      </c>
    </row>
    <row r="1845" spans="1:43" x14ac:dyDescent="0.3">
      <c r="A1845" t="s">
        <v>13978</v>
      </c>
      <c r="C1845" t="s">
        <v>11448</v>
      </c>
      <c r="D1845" s="1">
        <v>46275</v>
      </c>
      <c r="E1845" t="s">
        <v>11819</v>
      </c>
      <c r="F1845" t="s">
        <v>9</v>
      </c>
      <c r="G1845">
        <v>599</v>
      </c>
      <c r="H1845">
        <v>0</v>
      </c>
      <c r="I1845">
        <v>0</v>
      </c>
      <c r="J1845">
        <v>599</v>
      </c>
      <c r="K1845" s="1">
        <v>46277</v>
      </c>
      <c r="L1845" t="s">
        <v>13775</v>
      </c>
      <c r="M1845">
        <f t="shared" si="336"/>
        <v>1</v>
      </c>
      <c r="N1845">
        <f>COUNTIF(Orders!$A:$A,C1845)</f>
        <v>1</v>
      </c>
      <c r="P1845">
        <f>COUNTIF(Orders!$H:$H,UPPER(SUBSTITUTE(TRIM(C1845),"-","")))</f>
        <v>1</v>
      </c>
      <c r="R1845" t="str">
        <f t="shared" si="337"/>
        <v>Matched Order Reference</v>
      </c>
      <c r="S1845">
        <f t="shared" si="338"/>
        <v>1</v>
      </c>
      <c r="V1845" cm="1">
        <f t="array" ref="V1845">IF(E1845&lt;&gt;"CAPTURE",0,SUMPRODUCT((MDR_Rates!$A$2:$A$10=F1845)*(G1845&gt;MDR_Rates!$B$2:$B$10)*((MDR_Rates!$C$2:$C$10="")+(G1845&lt;=MDR_Rates!$C$2:$C$10))*MDR_Rates!$D$2:$D$10))</f>
        <v>0</v>
      </c>
      <c r="W1845">
        <f t="shared" si="339"/>
        <v>0</v>
      </c>
      <c r="X1845">
        <f t="shared" si="340"/>
        <v>0</v>
      </c>
      <c r="Y1845">
        <f t="shared" si="341"/>
        <v>0</v>
      </c>
      <c r="Z1845">
        <f t="shared" si="342"/>
        <v>0</v>
      </c>
      <c r="AG1845" t="str">
        <f t="shared" si="343"/>
        <v/>
      </c>
      <c r="AI1845" t="str">
        <f t="shared" si="344"/>
        <v/>
      </c>
      <c r="AJ1845" t="str">
        <f t="shared" si="345"/>
        <v/>
      </c>
      <c r="AK1845" t="str">
        <f t="shared" si="346"/>
        <v>ORD26005811</v>
      </c>
      <c r="AL1845">
        <f>IF(E1845&lt;&gt;"CAPTURE","",COUNTIF(Orders!$H:$H,AK1845))</f>
        <v>1</v>
      </c>
      <c r="AP1845" t="str">
        <f t="shared" si="347"/>
        <v>Matched to Order</v>
      </c>
      <c r="AQ1845">
        <f>IF(COUNTIF($A$2:A1845,A1845)=1,1,0)</f>
        <v>1</v>
      </c>
    </row>
    <row r="1846" spans="1:43" x14ac:dyDescent="0.3">
      <c r="A1846" t="s">
        <v>13979</v>
      </c>
      <c r="C1846" t="s">
        <v>11455</v>
      </c>
      <c r="D1846" s="1">
        <v>46275</v>
      </c>
      <c r="E1846" t="s">
        <v>11819</v>
      </c>
      <c r="F1846" t="s">
        <v>9</v>
      </c>
      <c r="G1846">
        <v>799</v>
      </c>
      <c r="H1846">
        <v>0</v>
      </c>
      <c r="I1846">
        <v>0</v>
      </c>
      <c r="J1846">
        <v>799</v>
      </c>
      <c r="K1846" s="1">
        <v>46277</v>
      </c>
      <c r="L1846" t="s">
        <v>13775</v>
      </c>
      <c r="M1846">
        <f t="shared" si="336"/>
        <v>1</v>
      </c>
      <c r="N1846">
        <f>COUNTIF(Orders!$A:$A,C1846)</f>
        <v>1</v>
      </c>
      <c r="P1846">
        <f>COUNTIF(Orders!$H:$H,UPPER(SUBSTITUTE(TRIM(C1846),"-","")))</f>
        <v>1</v>
      </c>
      <c r="R1846" t="str">
        <f t="shared" si="337"/>
        <v>Matched Order Reference</v>
      </c>
      <c r="S1846">
        <f t="shared" si="338"/>
        <v>1</v>
      </c>
      <c r="V1846" cm="1">
        <f t="array" ref="V1846">IF(E1846&lt;&gt;"CAPTURE",0,SUMPRODUCT((MDR_Rates!$A$2:$A$10=F1846)*(G1846&gt;MDR_Rates!$B$2:$B$10)*((MDR_Rates!$C$2:$C$10="")+(G1846&lt;=MDR_Rates!$C$2:$C$10))*MDR_Rates!$D$2:$D$10))</f>
        <v>0</v>
      </c>
      <c r="W1846">
        <f t="shared" si="339"/>
        <v>0</v>
      </c>
      <c r="X1846">
        <f t="shared" si="340"/>
        <v>0</v>
      </c>
      <c r="Y1846">
        <f t="shared" si="341"/>
        <v>0</v>
      </c>
      <c r="Z1846">
        <f t="shared" si="342"/>
        <v>0</v>
      </c>
      <c r="AG1846" t="str">
        <f t="shared" si="343"/>
        <v/>
      </c>
      <c r="AI1846" t="str">
        <f t="shared" si="344"/>
        <v/>
      </c>
      <c r="AJ1846" t="str">
        <f t="shared" si="345"/>
        <v/>
      </c>
      <c r="AK1846" t="str">
        <f t="shared" si="346"/>
        <v>ORD26005815</v>
      </c>
      <c r="AL1846">
        <f>IF(E1846&lt;&gt;"CAPTURE","",COUNTIF(Orders!$H:$H,AK1846))</f>
        <v>1</v>
      </c>
      <c r="AP1846" t="str">
        <f t="shared" si="347"/>
        <v>Matched to Order</v>
      </c>
      <c r="AQ1846">
        <f>IF(COUNTIF($A$2:A1846,A1846)=1,1,0)</f>
        <v>1</v>
      </c>
    </row>
    <row r="1847" spans="1:43" x14ac:dyDescent="0.3">
      <c r="A1847" t="s">
        <v>13980</v>
      </c>
      <c r="C1847" t="s">
        <v>11557</v>
      </c>
      <c r="D1847" s="1">
        <v>46275</v>
      </c>
      <c r="E1847" t="s">
        <v>11819</v>
      </c>
      <c r="F1847" t="s">
        <v>9</v>
      </c>
      <c r="G1847">
        <v>1148</v>
      </c>
      <c r="H1847">
        <v>0</v>
      </c>
      <c r="I1847">
        <v>0</v>
      </c>
      <c r="J1847">
        <v>1148</v>
      </c>
      <c r="K1847" s="1">
        <v>46277</v>
      </c>
      <c r="L1847" t="s">
        <v>13775</v>
      </c>
      <c r="M1847">
        <f t="shared" si="336"/>
        <v>1</v>
      </c>
      <c r="N1847">
        <f>COUNTIF(Orders!$A:$A,C1847)</f>
        <v>1</v>
      </c>
      <c r="P1847">
        <f>COUNTIF(Orders!$H:$H,UPPER(SUBSTITUTE(TRIM(C1847),"-","")))</f>
        <v>1</v>
      </c>
      <c r="R1847" t="str">
        <f t="shared" si="337"/>
        <v>Matched Order Reference</v>
      </c>
      <c r="S1847">
        <f t="shared" si="338"/>
        <v>1</v>
      </c>
      <c r="V1847" cm="1">
        <f t="array" ref="V1847">IF(E1847&lt;&gt;"CAPTURE",0,SUMPRODUCT((MDR_Rates!$A$2:$A$10=F1847)*(G1847&gt;MDR_Rates!$B$2:$B$10)*((MDR_Rates!$C$2:$C$10="")+(G1847&lt;=MDR_Rates!$C$2:$C$10))*MDR_Rates!$D$2:$D$10))</f>
        <v>0</v>
      </c>
      <c r="W1847">
        <f t="shared" si="339"/>
        <v>0</v>
      </c>
      <c r="X1847">
        <f t="shared" si="340"/>
        <v>0</v>
      </c>
      <c r="Y1847">
        <f t="shared" si="341"/>
        <v>0</v>
      </c>
      <c r="Z1847">
        <f t="shared" si="342"/>
        <v>0</v>
      </c>
      <c r="AG1847" t="str">
        <f t="shared" si="343"/>
        <v/>
      </c>
      <c r="AI1847" t="str">
        <f t="shared" si="344"/>
        <v/>
      </c>
      <c r="AJ1847" t="str">
        <f t="shared" si="345"/>
        <v/>
      </c>
      <c r="AK1847" t="str">
        <f t="shared" si="346"/>
        <v>ORD26005870</v>
      </c>
      <c r="AL1847">
        <f>IF(E1847&lt;&gt;"CAPTURE","",COUNTIF(Orders!$H:$H,AK1847))</f>
        <v>1</v>
      </c>
      <c r="AP1847" t="str">
        <f t="shared" si="347"/>
        <v>Matched to Order</v>
      </c>
      <c r="AQ1847">
        <f>IF(COUNTIF($A$2:A1847,A1847)=1,1,0)</f>
        <v>1</v>
      </c>
    </row>
    <row r="1848" spans="1:43" x14ac:dyDescent="0.3">
      <c r="A1848" t="s">
        <v>13981</v>
      </c>
      <c r="C1848" t="s">
        <v>11623</v>
      </c>
      <c r="D1848" s="1">
        <v>46275</v>
      </c>
      <c r="E1848" t="s">
        <v>11819</v>
      </c>
      <c r="F1848" t="s">
        <v>17</v>
      </c>
      <c r="G1848">
        <v>3597</v>
      </c>
      <c r="H1848">
        <v>57.55</v>
      </c>
      <c r="I1848">
        <v>10.36</v>
      </c>
      <c r="J1848">
        <v>3529.09</v>
      </c>
      <c r="K1848" s="1">
        <v>46277</v>
      </c>
      <c r="L1848" t="s">
        <v>13775</v>
      </c>
      <c r="M1848">
        <f t="shared" si="336"/>
        <v>1</v>
      </c>
      <c r="N1848">
        <f>COUNTIF(Orders!$A:$A,C1848)</f>
        <v>1</v>
      </c>
      <c r="P1848">
        <f>COUNTIF(Orders!$H:$H,UPPER(SUBSTITUTE(TRIM(C1848),"-","")))</f>
        <v>1</v>
      </c>
      <c r="R1848" t="str">
        <f t="shared" si="337"/>
        <v>Matched Order Reference</v>
      </c>
      <c r="S1848">
        <f t="shared" si="338"/>
        <v>1</v>
      </c>
      <c r="V1848" cm="1">
        <f t="array" ref="V1848">IF(E1848&lt;&gt;"CAPTURE",0,SUMPRODUCT((MDR_Rates!$A$2:$A$10=F1848)*(G1848&gt;MDR_Rates!$B$2:$B$10)*((MDR_Rates!$C$2:$C$10="")+(G1848&lt;=MDR_Rates!$C$2:$C$10))*MDR_Rates!$D$2:$D$10))</f>
        <v>1.6</v>
      </c>
      <c r="W1848">
        <f t="shared" si="339"/>
        <v>57.55</v>
      </c>
      <c r="X1848">
        <f t="shared" si="340"/>
        <v>10.36</v>
      </c>
      <c r="Y1848">
        <f t="shared" si="341"/>
        <v>0</v>
      </c>
      <c r="Z1848">
        <f t="shared" si="342"/>
        <v>0</v>
      </c>
      <c r="AG1848" t="str">
        <f t="shared" si="343"/>
        <v/>
      </c>
      <c r="AI1848" t="str">
        <f t="shared" si="344"/>
        <v/>
      </c>
      <c r="AJ1848" t="str">
        <f t="shared" si="345"/>
        <v/>
      </c>
      <c r="AK1848" t="str">
        <f t="shared" si="346"/>
        <v>ORD26005905</v>
      </c>
      <c r="AL1848">
        <f>IF(E1848&lt;&gt;"CAPTURE","",COUNTIF(Orders!$H:$H,AK1848))</f>
        <v>1</v>
      </c>
      <c r="AP1848" t="str">
        <f t="shared" si="347"/>
        <v>Matched to Order</v>
      </c>
      <c r="AQ1848">
        <f>IF(COUNTIF($A$2:A1848,A1848)=1,1,0)</f>
        <v>1</v>
      </c>
    </row>
    <row r="1849" spans="1:43" x14ac:dyDescent="0.3">
      <c r="A1849" t="s">
        <v>13982</v>
      </c>
      <c r="C1849" t="s">
        <v>11689</v>
      </c>
      <c r="D1849" s="1">
        <v>46275</v>
      </c>
      <c r="E1849" t="s">
        <v>11819</v>
      </c>
      <c r="F1849" t="s">
        <v>44</v>
      </c>
      <c r="G1849">
        <v>1799</v>
      </c>
      <c r="H1849">
        <v>34.18</v>
      </c>
      <c r="I1849">
        <v>6.15</v>
      </c>
      <c r="J1849">
        <v>1758.67</v>
      </c>
      <c r="K1849" s="1">
        <v>46277</v>
      </c>
      <c r="L1849" t="s">
        <v>13775</v>
      </c>
      <c r="M1849">
        <f t="shared" si="336"/>
        <v>1</v>
      </c>
      <c r="N1849">
        <f>COUNTIF(Orders!$A:$A,C1849)</f>
        <v>1</v>
      </c>
      <c r="P1849">
        <f>COUNTIF(Orders!$H:$H,UPPER(SUBSTITUTE(TRIM(C1849),"-","")))</f>
        <v>1</v>
      </c>
      <c r="R1849" t="str">
        <f t="shared" si="337"/>
        <v>Matched Order Reference</v>
      </c>
      <c r="S1849">
        <f t="shared" si="338"/>
        <v>1</v>
      </c>
      <c r="V1849" cm="1">
        <f t="array" ref="V1849">IF(E1849&lt;&gt;"CAPTURE",0,SUMPRODUCT((MDR_Rates!$A$2:$A$10=F1849)*(G1849&gt;MDR_Rates!$B$2:$B$10)*((MDR_Rates!$C$2:$C$10="")+(G1849&lt;=MDR_Rates!$C$2:$C$10))*MDR_Rates!$D$2:$D$10))</f>
        <v>1.9</v>
      </c>
      <c r="W1849">
        <f t="shared" si="339"/>
        <v>34.18</v>
      </c>
      <c r="X1849">
        <f t="shared" si="340"/>
        <v>6.15</v>
      </c>
      <c r="Y1849">
        <f t="shared" si="341"/>
        <v>0</v>
      </c>
      <c r="Z1849">
        <f t="shared" si="342"/>
        <v>0</v>
      </c>
      <c r="AG1849" t="str">
        <f t="shared" si="343"/>
        <v/>
      </c>
      <c r="AI1849" t="str">
        <f t="shared" si="344"/>
        <v/>
      </c>
      <c r="AJ1849" t="str">
        <f t="shared" si="345"/>
        <v/>
      </c>
      <c r="AK1849" t="str">
        <f t="shared" si="346"/>
        <v>ORD26005939</v>
      </c>
      <c r="AL1849">
        <f>IF(E1849&lt;&gt;"CAPTURE","",COUNTIF(Orders!$H:$H,AK1849))</f>
        <v>1</v>
      </c>
      <c r="AP1849" t="str">
        <f t="shared" si="347"/>
        <v>Matched to Order</v>
      </c>
      <c r="AQ1849">
        <f>IF(COUNTIF($A$2:A1849,A1849)=1,1,0)</f>
        <v>1</v>
      </c>
    </row>
    <row r="1850" spans="1:43" x14ac:dyDescent="0.3">
      <c r="A1850" t="s">
        <v>13983</v>
      </c>
      <c r="C1850" t="s">
        <v>11760</v>
      </c>
      <c r="D1850" s="1">
        <v>46275</v>
      </c>
      <c r="E1850" t="s">
        <v>11819</v>
      </c>
      <c r="F1850" t="s">
        <v>9</v>
      </c>
      <c r="G1850">
        <v>9798</v>
      </c>
      <c r="H1850">
        <v>29.39</v>
      </c>
      <c r="I1850">
        <v>5.29</v>
      </c>
      <c r="J1850">
        <v>9763.32</v>
      </c>
      <c r="K1850" s="1">
        <v>46277</v>
      </c>
      <c r="L1850" t="s">
        <v>13775</v>
      </c>
      <c r="M1850">
        <f t="shared" si="336"/>
        <v>1</v>
      </c>
      <c r="N1850">
        <f>COUNTIF(Orders!$A:$A,C1850)</f>
        <v>1</v>
      </c>
      <c r="P1850">
        <f>COUNTIF(Orders!$H:$H,UPPER(SUBSTITUTE(TRIM(C1850),"-","")))</f>
        <v>1</v>
      </c>
      <c r="R1850" t="str">
        <f t="shared" si="337"/>
        <v>Matched Order Reference</v>
      </c>
      <c r="S1850">
        <f t="shared" si="338"/>
        <v>1</v>
      </c>
      <c r="V1850" cm="1">
        <f t="array" ref="V1850">IF(E1850&lt;&gt;"CAPTURE",0,SUMPRODUCT((MDR_Rates!$A$2:$A$10=F1850)*(G1850&gt;MDR_Rates!$B$2:$B$10)*((MDR_Rates!$C$2:$C$10="")+(G1850&lt;=MDR_Rates!$C$2:$C$10))*MDR_Rates!$D$2:$D$10))</f>
        <v>0.3</v>
      </c>
      <c r="W1850">
        <f t="shared" si="339"/>
        <v>29.39</v>
      </c>
      <c r="X1850">
        <f t="shared" si="340"/>
        <v>5.29</v>
      </c>
      <c r="Y1850">
        <f t="shared" si="341"/>
        <v>0</v>
      </c>
      <c r="Z1850">
        <f t="shared" si="342"/>
        <v>0</v>
      </c>
      <c r="AG1850" t="str">
        <f t="shared" si="343"/>
        <v/>
      </c>
      <c r="AI1850" t="str">
        <f t="shared" si="344"/>
        <v/>
      </c>
      <c r="AJ1850" t="str">
        <f t="shared" si="345"/>
        <v/>
      </c>
      <c r="AK1850" t="str">
        <f t="shared" si="346"/>
        <v>ORD26005978</v>
      </c>
      <c r="AL1850">
        <f>IF(E1850&lt;&gt;"CAPTURE","",COUNTIF(Orders!$H:$H,AK1850))</f>
        <v>1</v>
      </c>
      <c r="AP1850" t="str">
        <f t="shared" si="347"/>
        <v>Matched to Order</v>
      </c>
      <c r="AQ1850">
        <f>IF(COUNTIF($A$2:A1850,A1850)=1,1,0)</f>
        <v>1</v>
      </c>
    </row>
    <row r="1851" spans="1:43" x14ac:dyDescent="0.3">
      <c r="A1851" t="s">
        <v>13984</v>
      </c>
      <c r="B1851" t="s">
        <v>12670</v>
      </c>
      <c r="D1851" s="1">
        <v>46275</v>
      </c>
      <c r="E1851" t="s">
        <v>12202</v>
      </c>
      <c r="F1851" t="s">
        <v>44</v>
      </c>
      <c r="G1851">
        <v>8598</v>
      </c>
      <c r="H1851">
        <v>0</v>
      </c>
      <c r="I1851">
        <v>0</v>
      </c>
      <c r="J1851">
        <v>-8598</v>
      </c>
      <c r="K1851" s="1">
        <v>46277</v>
      </c>
      <c r="L1851" t="s">
        <v>13775</v>
      </c>
      <c r="M1851">
        <f t="shared" si="336"/>
        <v>1</v>
      </c>
      <c r="N1851">
        <f>COUNTIF(Orders!$A:$A,C1851)</f>
        <v>0</v>
      </c>
      <c r="P1851">
        <f>COUNTIF(Orders!$H:$H,UPPER(SUBSTITUTE(TRIM(C1851),"-","")))</f>
        <v>1042575</v>
      </c>
      <c r="R1851" t="str">
        <f t="shared" si="337"/>
        <v>Refund</v>
      </c>
      <c r="S1851">
        <f t="shared" si="338"/>
        <v>0</v>
      </c>
      <c r="V1851" cm="1">
        <f t="array" ref="V1851">IF(E1851&lt;&gt;"CAPTURE",0,SUMPRODUCT((MDR_Rates!$A$2:$A$10=F1851)*(G1851&gt;MDR_Rates!$B$2:$B$10)*((MDR_Rates!$C$2:$C$10="")+(G1851&lt;=MDR_Rates!$C$2:$C$10))*MDR_Rates!$D$2:$D$10))</f>
        <v>0</v>
      </c>
      <c r="W1851">
        <f t="shared" si="339"/>
        <v>0</v>
      </c>
      <c r="X1851">
        <f t="shared" si="340"/>
        <v>0</v>
      </c>
      <c r="Y1851">
        <f t="shared" si="341"/>
        <v>0</v>
      </c>
      <c r="Z1851">
        <f t="shared" si="342"/>
        <v>0</v>
      </c>
      <c r="AG1851" t="str">
        <f t="shared" si="343"/>
        <v>Original Capture Found</v>
      </c>
      <c r="AI1851">
        <f t="shared" si="344"/>
        <v>8598</v>
      </c>
      <c r="AJ1851" t="str">
        <f t="shared" si="345"/>
        <v>Full Refund</v>
      </c>
      <c r="AK1851" t="str">
        <f t="shared" si="346"/>
        <v/>
      </c>
      <c r="AL1851" t="str">
        <f>IF(E1851&lt;&gt;"CAPTURE","",COUNTIF(Orders!$H:$H,AK1851))</f>
        <v/>
      </c>
      <c r="AP1851" t="str">
        <f t="shared" si="347"/>
        <v/>
      </c>
      <c r="AQ1851">
        <f>IF(COUNTIF($A$2:A1851,A1851)=1,1,0)</f>
        <v>1</v>
      </c>
    </row>
    <row r="1852" spans="1:43" x14ac:dyDescent="0.3">
      <c r="A1852" t="s">
        <v>13985</v>
      </c>
      <c r="B1852" t="s">
        <v>12478</v>
      </c>
      <c r="D1852" s="1">
        <v>46275</v>
      </c>
      <c r="E1852" t="s">
        <v>12202</v>
      </c>
      <c r="F1852" t="s">
        <v>9</v>
      </c>
      <c r="G1852">
        <v>1798</v>
      </c>
      <c r="H1852">
        <v>0</v>
      </c>
      <c r="I1852">
        <v>0</v>
      </c>
      <c r="J1852">
        <v>-1798</v>
      </c>
      <c r="K1852" s="1">
        <v>46277</v>
      </c>
      <c r="L1852" t="s">
        <v>13775</v>
      </c>
      <c r="M1852">
        <f t="shared" si="336"/>
        <v>1</v>
      </c>
      <c r="N1852">
        <f>COUNTIF(Orders!$A:$A,C1852)</f>
        <v>0</v>
      </c>
      <c r="P1852">
        <f>COUNTIF(Orders!$H:$H,UPPER(SUBSTITUTE(TRIM(C1852),"-","")))</f>
        <v>1042575</v>
      </c>
      <c r="R1852" t="str">
        <f t="shared" si="337"/>
        <v>Refund</v>
      </c>
      <c r="S1852">
        <f t="shared" si="338"/>
        <v>0</v>
      </c>
      <c r="V1852" cm="1">
        <f t="array" ref="V1852">IF(E1852&lt;&gt;"CAPTURE",0,SUMPRODUCT((MDR_Rates!$A$2:$A$10=F1852)*(G1852&gt;MDR_Rates!$B$2:$B$10)*((MDR_Rates!$C$2:$C$10="")+(G1852&lt;=MDR_Rates!$C$2:$C$10))*MDR_Rates!$D$2:$D$10))</f>
        <v>0</v>
      </c>
      <c r="W1852">
        <f t="shared" si="339"/>
        <v>0</v>
      </c>
      <c r="X1852">
        <f t="shared" si="340"/>
        <v>0</v>
      </c>
      <c r="Y1852">
        <f t="shared" si="341"/>
        <v>0</v>
      </c>
      <c r="Z1852">
        <f t="shared" si="342"/>
        <v>0</v>
      </c>
      <c r="AG1852" t="str">
        <f t="shared" si="343"/>
        <v>Original Capture Found</v>
      </c>
      <c r="AI1852">
        <f t="shared" si="344"/>
        <v>1798</v>
      </c>
      <c r="AJ1852" t="str">
        <f t="shared" si="345"/>
        <v>Full Refund</v>
      </c>
      <c r="AK1852" t="str">
        <f t="shared" si="346"/>
        <v/>
      </c>
      <c r="AL1852" t="str">
        <f>IF(E1852&lt;&gt;"CAPTURE","",COUNTIF(Orders!$H:$H,AK1852))</f>
        <v/>
      </c>
      <c r="AP1852" t="str">
        <f t="shared" si="347"/>
        <v/>
      </c>
      <c r="AQ1852">
        <f>IF(COUNTIF($A$2:A1852,A1852)=1,1,0)</f>
        <v>1</v>
      </c>
    </row>
    <row r="1853" spans="1:43" x14ac:dyDescent="0.3">
      <c r="A1853" t="s">
        <v>13986</v>
      </c>
      <c r="B1853" t="s">
        <v>12635</v>
      </c>
      <c r="D1853" s="1">
        <v>46275</v>
      </c>
      <c r="E1853" t="s">
        <v>12202</v>
      </c>
      <c r="F1853" t="s">
        <v>9</v>
      </c>
      <c r="G1853">
        <v>8298</v>
      </c>
      <c r="H1853">
        <v>0</v>
      </c>
      <c r="I1853">
        <v>0</v>
      </c>
      <c r="J1853">
        <v>-8298</v>
      </c>
      <c r="K1853" s="1">
        <v>46277</v>
      </c>
      <c r="L1853" t="s">
        <v>13775</v>
      </c>
      <c r="M1853">
        <f t="shared" si="336"/>
        <v>1</v>
      </c>
      <c r="N1853">
        <f>COUNTIF(Orders!$A:$A,C1853)</f>
        <v>0</v>
      </c>
      <c r="P1853">
        <f>COUNTIF(Orders!$H:$H,UPPER(SUBSTITUTE(TRIM(C1853),"-","")))</f>
        <v>1042575</v>
      </c>
      <c r="R1853" t="str">
        <f t="shared" si="337"/>
        <v>Refund</v>
      </c>
      <c r="S1853">
        <f t="shared" si="338"/>
        <v>0</v>
      </c>
      <c r="V1853" cm="1">
        <f t="array" ref="V1853">IF(E1853&lt;&gt;"CAPTURE",0,SUMPRODUCT((MDR_Rates!$A$2:$A$10=F1853)*(G1853&gt;MDR_Rates!$B$2:$B$10)*((MDR_Rates!$C$2:$C$10="")+(G1853&lt;=MDR_Rates!$C$2:$C$10))*MDR_Rates!$D$2:$D$10))</f>
        <v>0</v>
      </c>
      <c r="W1853">
        <f t="shared" si="339"/>
        <v>0</v>
      </c>
      <c r="X1853">
        <f t="shared" si="340"/>
        <v>0</v>
      </c>
      <c r="Y1853">
        <f t="shared" si="341"/>
        <v>0</v>
      </c>
      <c r="Z1853">
        <f t="shared" si="342"/>
        <v>0</v>
      </c>
      <c r="AG1853" t="str">
        <f t="shared" si="343"/>
        <v>Original Capture Found</v>
      </c>
      <c r="AI1853">
        <f t="shared" si="344"/>
        <v>8298</v>
      </c>
      <c r="AJ1853" t="str">
        <f t="shared" si="345"/>
        <v>Full Refund</v>
      </c>
      <c r="AK1853" t="str">
        <f t="shared" si="346"/>
        <v/>
      </c>
      <c r="AL1853" t="str">
        <f>IF(E1853&lt;&gt;"CAPTURE","",COUNTIF(Orders!$H:$H,AK1853))</f>
        <v/>
      </c>
      <c r="AP1853" t="str">
        <f t="shared" si="347"/>
        <v/>
      </c>
      <c r="AQ1853">
        <f>IF(COUNTIF($A$2:A1853,A1853)=1,1,0)</f>
        <v>1</v>
      </c>
    </row>
    <row r="1854" spans="1:43" x14ac:dyDescent="0.3">
      <c r="A1854" t="s">
        <v>13987</v>
      </c>
      <c r="B1854" t="s">
        <v>13667</v>
      </c>
      <c r="D1854" s="1">
        <v>46275</v>
      </c>
      <c r="E1854" t="s">
        <v>12202</v>
      </c>
      <c r="F1854" t="s">
        <v>9</v>
      </c>
      <c r="G1854">
        <v>4297</v>
      </c>
      <c r="H1854">
        <v>0</v>
      </c>
      <c r="I1854">
        <v>0</v>
      </c>
      <c r="J1854">
        <v>-4297</v>
      </c>
      <c r="K1854" s="1">
        <v>46277</v>
      </c>
      <c r="L1854" t="s">
        <v>13775</v>
      </c>
      <c r="M1854">
        <f t="shared" si="336"/>
        <v>1</v>
      </c>
      <c r="N1854">
        <f>COUNTIF(Orders!$A:$A,C1854)</f>
        <v>0</v>
      </c>
      <c r="P1854">
        <f>COUNTIF(Orders!$H:$H,UPPER(SUBSTITUTE(TRIM(C1854),"-","")))</f>
        <v>1042575</v>
      </c>
      <c r="R1854" t="str">
        <f t="shared" si="337"/>
        <v>Refund</v>
      </c>
      <c r="S1854">
        <f t="shared" si="338"/>
        <v>0</v>
      </c>
      <c r="V1854" cm="1">
        <f t="array" ref="V1854">IF(E1854&lt;&gt;"CAPTURE",0,SUMPRODUCT((MDR_Rates!$A$2:$A$10=F1854)*(G1854&gt;MDR_Rates!$B$2:$B$10)*((MDR_Rates!$C$2:$C$10="")+(G1854&lt;=MDR_Rates!$C$2:$C$10))*MDR_Rates!$D$2:$D$10))</f>
        <v>0</v>
      </c>
      <c r="W1854">
        <f t="shared" si="339"/>
        <v>0</v>
      </c>
      <c r="X1854">
        <f t="shared" si="340"/>
        <v>0</v>
      </c>
      <c r="Y1854">
        <f t="shared" si="341"/>
        <v>0</v>
      </c>
      <c r="Z1854">
        <f t="shared" si="342"/>
        <v>0</v>
      </c>
      <c r="AG1854" t="str">
        <f t="shared" si="343"/>
        <v>Original Capture Found</v>
      </c>
      <c r="AI1854">
        <f t="shared" si="344"/>
        <v>4297</v>
      </c>
      <c r="AJ1854" t="str">
        <f t="shared" si="345"/>
        <v>Full Refund</v>
      </c>
      <c r="AK1854" t="str">
        <f t="shared" si="346"/>
        <v/>
      </c>
      <c r="AL1854" t="str">
        <f>IF(E1854&lt;&gt;"CAPTURE","",COUNTIF(Orders!$H:$H,AK1854))</f>
        <v/>
      </c>
      <c r="AP1854" t="str">
        <f t="shared" si="347"/>
        <v/>
      </c>
      <c r="AQ1854">
        <f>IF(COUNTIF($A$2:A1854,A1854)=1,1,0)</f>
        <v>1</v>
      </c>
    </row>
    <row r="1855" spans="1:43" x14ac:dyDescent="0.3">
      <c r="A1855" t="s">
        <v>13988</v>
      </c>
      <c r="B1855" t="s">
        <v>13189</v>
      </c>
      <c r="D1855" s="1">
        <v>46275</v>
      </c>
      <c r="E1855" t="s">
        <v>12202</v>
      </c>
      <c r="F1855" t="s">
        <v>17</v>
      </c>
      <c r="G1855">
        <v>12297</v>
      </c>
      <c r="H1855">
        <v>0</v>
      </c>
      <c r="I1855">
        <v>0</v>
      </c>
      <c r="J1855">
        <v>-12297</v>
      </c>
      <c r="K1855" s="1">
        <v>46277</v>
      </c>
      <c r="L1855" t="s">
        <v>13775</v>
      </c>
      <c r="M1855">
        <f t="shared" si="336"/>
        <v>1</v>
      </c>
      <c r="N1855">
        <f>COUNTIF(Orders!$A:$A,C1855)</f>
        <v>0</v>
      </c>
      <c r="P1855">
        <f>COUNTIF(Orders!$H:$H,UPPER(SUBSTITUTE(TRIM(C1855),"-","")))</f>
        <v>1042575</v>
      </c>
      <c r="R1855" t="str">
        <f t="shared" si="337"/>
        <v>Refund</v>
      </c>
      <c r="S1855">
        <f t="shared" si="338"/>
        <v>0</v>
      </c>
      <c r="V1855" cm="1">
        <f t="array" ref="V1855">IF(E1855&lt;&gt;"CAPTURE",0,SUMPRODUCT((MDR_Rates!$A$2:$A$10=F1855)*(G1855&gt;MDR_Rates!$B$2:$B$10)*((MDR_Rates!$C$2:$C$10="")+(G1855&lt;=MDR_Rates!$C$2:$C$10))*MDR_Rates!$D$2:$D$10))</f>
        <v>0</v>
      </c>
      <c r="W1855">
        <f t="shared" si="339"/>
        <v>0</v>
      </c>
      <c r="X1855">
        <f t="shared" si="340"/>
        <v>0</v>
      </c>
      <c r="Y1855">
        <f t="shared" si="341"/>
        <v>0</v>
      </c>
      <c r="Z1855">
        <f t="shared" si="342"/>
        <v>0</v>
      </c>
      <c r="AG1855" t="str">
        <f t="shared" si="343"/>
        <v>Original Capture Found</v>
      </c>
      <c r="AI1855">
        <f t="shared" si="344"/>
        <v>12297</v>
      </c>
      <c r="AJ1855" t="str">
        <f t="shared" si="345"/>
        <v>Full Refund</v>
      </c>
      <c r="AK1855" t="str">
        <f t="shared" si="346"/>
        <v/>
      </c>
      <c r="AL1855" t="str">
        <f>IF(E1855&lt;&gt;"CAPTURE","",COUNTIF(Orders!$H:$H,AK1855))</f>
        <v/>
      </c>
      <c r="AP1855" t="str">
        <f t="shared" si="347"/>
        <v/>
      </c>
      <c r="AQ1855">
        <f>IF(COUNTIF($A$2:A1855,A1855)=1,1,0)</f>
        <v>1</v>
      </c>
    </row>
    <row r="1856" spans="1:43" x14ac:dyDescent="0.3">
      <c r="A1856" t="s">
        <v>13989</v>
      </c>
      <c r="B1856" t="s">
        <v>12556</v>
      </c>
      <c r="D1856" s="1">
        <v>46275</v>
      </c>
      <c r="E1856" t="s">
        <v>12202</v>
      </c>
      <c r="F1856" t="s">
        <v>9</v>
      </c>
      <c r="G1856">
        <v>7999</v>
      </c>
      <c r="H1856">
        <v>0</v>
      </c>
      <c r="I1856">
        <v>0</v>
      </c>
      <c r="J1856">
        <v>-7999</v>
      </c>
      <c r="K1856" s="1">
        <v>46277</v>
      </c>
      <c r="L1856" t="s">
        <v>13775</v>
      </c>
      <c r="M1856">
        <f t="shared" si="336"/>
        <v>1</v>
      </c>
      <c r="N1856">
        <f>COUNTIF(Orders!$A:$A,C1856)</f>
        <v>0</v>
      </c>
      <c r="P1856">
        <f>COUNTIF(Orders!$H:$H,UPPER(SUBSTITUTE(TRIM(C1856),"-","")))</f>
        <v>1042575</v>
      </c>
      <c r="R1856" t="str">
        <f t="shared" si="337"/>
        <v>Refund</v>
      </c>
      <c r="S1856">
        <f t="shared" si="338"/>
        <v>0</v>
      </c>
      <c r="V1856" cm="1">
        <f t="array" ref="V1856">IF(E1856&lt;&gt;"CAPTURE",0,SUMPRODUCT((MDR_Rates!$A$2:$A$10=F1856)*(G1856&gt;MDR_Rates!$B$2:$B$10)*((MDR_Rates!$C$2:$C$10="")+(G1856&lt;=MDR_Rates!$C$2:$C$10))*MDR_Rates!$D$2:$D$10))</f>
        <v>0</v>
      </c>
      <c r="W1856">
        <f t="shared" si="339"/>
        <v>0</v>
      </c>
      <c r="X1856">
        <f t="shared" si="340"/>
        <v>0</v>
      </c>
      <c r="Y1856">
        <f t="shared" si="341"/>
        <v>0</v>
      </c>
      <c r="Z1856">
        <f t="shared" si="342"/>
        <v>0</v>
      </c>
      <c r="AG1856" t="str">
        <f t="shared" si="343"/>
        <v>Original Capture Found</v>
      </c>
      <c r="AI1856">
        <f t="shared" si="344"/>
        <v>7999</v>
      </c>
      <c r="AJ1856" t="str">
        <f t="shared" si="345"/>
        <v>Full Refund</v>
      </c>
      <c r="AK1856" t="str">
        <f t="shared" si="346"/>
        <v/>
      </c>
      <c r="AL1856" t="str">
        <f>IF(E1856&lt;&gt;"CAPTURE","",COUNTIF(Orders!$H:$H,AK1856))</f>
        <v/>
      </c>
      <c r="AP1856" t="str">
        <f t="shared" si="347"/>
        <v/>
      </c>
      <c r="AQ1856">
        <f>IF(COUNTIF($A$2:A1856,A1856)=1,1,0)</f>
        <v>1</v>
      </c>
    </row>
    <row r="1857" spans="1:43" x14ac:dyDescent="0.3">
      <c r="A1857" t="s">
        <v>13990</v>
      </c>
      <c r="B1857" t="s">
        <v>13337</v>
      </c>
      <c r="D1857" s="1">
        <v>46275</v>
      </c>
      <c r="E1857" t="s">
        <v>12202</v>
      </c>
      <c r="F1857" t="s">
        <v>44</v>
      </c>
      <c r="G1857">
        <v>1299</v>
      </c>
      <c r="H1857">
        <v>0</v>
      </c>
      <c r="I1857">
        <v>0</v>
      </c>
      <c r="J1857">
        <v>-1299</v>
      </c>
      <c r="K1857" s="1">
        <v>46277</v>
      </c>
      <c r="L1857" t="s">
        <v>13775</v>
      </c>
      <c r="M1857">
        <f t="shared" si="336"/>
        <v>1</v>
      </c>
      <c r="N1857">
        <f>COUNTIF(Orders!$A:$A,C1857)</f>
        <v>0</v>
      </c>
      <c r="P1857">
        <f>COUNTIF(Orders!$H:$H,UPPER(SUBSTITUTE(TRIM(C1857),"-","")))</f>
        <v>1042575</v>
      </c>
      <c r="R1857" t="str">
        <f t="shared" si="337"/>
        <v>Refund</v>
      </c>
      <c r="S1857">
        <f t="shared" si="338"/>
        <v>0</v>
      </c>
      <c r="V1857" cm="1">
        <f t="array" ref="V1857">IF(E1857&lt;&gt;"CAPTURE",0,SUMPRODUCT((MDR_Rates!$A$2:$A$10=F1857)*(G1857&gt;MDR_Rates!$B$2:$B$10)*((MDR_Rates!$C$2:$C$10="")+(G1857&lt;=MDR_Rates!$C$2:$C$10))*MDR_Rates!$D$2:$D$10))</f>
        <v>0</v>
      </c>
      <c r="W1857">
        <f t="shared" si="339"/>
        <v>0</v>
      </c>
      <c r="X1857">
        <f t="shared" si="340"/>
        <v>0</v>
      </c>
      <c r="Y1857">
        <f t="shared" si="341"/>
        <v>0</v>
      </c>
      <c r="Z1857">
        <f t="shared" si="342"/>
        <v>0</v>
      </c>
      <c r="AG1857" t="str">
        <f t="shared" si="343"/>
        <v>Original Capture Found</v>
      </c>
      <c r="AI1857">
        <f t="shared" si="344"/>
        <v>1299</v>
      </c>
      <c r="AJ1857" t="str">
        <f t="shared" si="345"/>
        <v>Full Refund</v>
      </c>
      <c r="AK1857" t="str">
        <f t="shared" si="346"/>
        <v/>
      </c>
      <c r="AL1857" t="str">
        <f>IF(E1857&lt;&gt;"CAPTURE","",COUNTIF(Orders!$H:$H,AK1857))</f>
        <v/>
      </c>
      <c r="AP1857" t="str">
        <f t="shared" si="347"/>
        <v/>
      </c>
      <c r="AQ1857">
        <f>IF(COUNTIF($A$2:A1857,A1857)=1,1,0)</f>
        <v>1</v>
      </c>
    </row>
    <row r="1858" spans="1:43" x14ac:dyDescent="0.3">
      <c r="A1858" t="s">
        <v>13991</v>
      </c>
      <c r="B1858" t="s">
        <v>12570</v>
      </c>
      <c r="D1858" s="1">
        <v>46275</v>
      </c>
      <c r="E1858" t="s">
        <v>12202</v>
      </c>
      <c r="F1858" t="s">
        <v>9</v>
      </c>
      <c r="G1858">
        <v>6797</v>
      </c>
      <c r="H1858">
        <v>0</v>
      </c>
      <c r="I1858">
        <v>0</v>
      </c>
      <c r="J1858">
        <v>-6797</v>
      </c>
      <c r="K1858" s="1">
        <v>46277</v>
      </c>
      <c r="L1858" t="s">
        <v>13775</v>
      </c>
      <c r="M1858">
        <f t="shared" si="336"/>
        <v>1</v>
      </c>
      <c r="N1858">
        <f>COUNTIF(Orders!$A:$A,C1858)</f>
        <v>0</v>
      </c>
      <c r="P1858">
        <f>COUNTIF(Orders!$H:$H,UPPER(SUBSTITUTE(TRIM(C1858),"-","")))</f>
        <v>1042575</v>
      </c>
      <c r="R1858" t="str">
        <f t="shared" si="337"/>
        <v>Refund</v>
      </c>
      <c r="S1858">
        <f t="shared" si="338"/>
        <v>0</v>
      </c>
      <c r="V1858" cm="1">
        <f t="array" ref="V1858">IF(E1858&lt;&gt;"CAPTURE",0,SUMPRODUCT((MDR_Rates!$A$2:$A$10=F1858)*(G1858&gt;MDR_Rates!$B$2:$B$10)*((MDR_Rates!$C$2:$C$10="")+(G1858&lt;=MDR_Rates!$C$2:$C$10))*MDR_Rates!$D$2:$D$10))</f>
        <v>0</v>
      </c>
      <c r="W1858">
        <f t="shared" si="339"/>
        <v>0</v>
      </c>
      <c r="X1858">
        <f t="shared" si="340"/>
        <v>0</v>
      </c>
      <c r="Y1858">
        <f t="shared" si="341"/>
        <v>0</v>
      </c>
      <c r="Z1858">
        <f t="shared" si="342"/>
        <v>0</v>
      </c>
      <c r="AG1858" t="str">
        <f t="shared" si="343"/>
        <v>Original Capture Found</v>
      </c>
      <c r="AI1858">
        <f t="shared" si="344"/>
        <v>6797</v>
      </c>
      <c r="AJ1858" t="str">
        <f t="shared" si="345"/>
        <v>Full Refund</v>
      </c>
      <c r="AK1858" t="str">
        <f t="shared" si="346"/>
        <v/>
      </c>
      <c r="AL1858" t="str">
        <f>IF(E1858&lt;&gt;"CAPTURE","",COUNTIF(Orders!$H:$H,AK1858))</f>
        <v/>
      </c>
      <c r="AP1858" t="str">
        <f t="shared" si="347"/>
        <v/>
      </c>
      <c r="AQ1858">
        <f>IF(COUNTIF($A$2:A1858,A1858)=1,1,0)</f>
        <v>1</v>
      </c>
    </row>
    <row r="1859" spans="1:43" x14ac:dyDescent="0.3">
      <c r="A1859" t="s">
        <v>13992</v>
      </c>
      <c r="B1859" t="s">
        <v>12601</v>
      </c>
      <c r="D1859" s="1">
        <v>46275</v>
      </c>
      <c r="E1859" t="s">
        <v>12202</v>
      </c>
      <c r="F1859" t="s">
        <v>17</v>
      </c>
      <c r="G1859">
        <v>7999</v>
      </c>
      <c r="H1859">
        <v>0</v>
      </c>
      <c r="I1859">
        <v>0</v>
      </c>
      <c r="J1859">
        <v>-7999</v>
      </c>
      <c r="K1859" s="1">
        <v>46277</v>
      </c>
      <c r="L1859" t="s">
        <v>13775</v>
      </c>
      <c r="M1859">
        <f t="shared" ref="M1859:M1922" si="348">COUNTIF($A:$A,A1859)</f>
        <v>1</v>
      </c>
      <c r="N1859">
        <f>COUNTIF(Orders!$A:$A,C1859)</f>
        <v>0</v>
      </c>
      <c r="P1859">
        <f>COUNTIF(Orders!$H:$H,UPPER(SUBSTITUTE(TRIM(C1859),"-","")))</f>
        <v>1042575</v>
      </c>
      <c r="R1859" t="str">
        <f t="shared" ref="R1859:R1922" si="349">IF(E1859="REFUND","Refund",IF(P1859=0,"Unmatched Order Reference","Matched Order Reference"))</f>
        <v>Refund</v>
      </c>
      <c r="S1859">
        <f t="shared" ref="S1859:S1922" si="350">COUNTIFS($C$2:$C$5753,C1859,$E$2:$E$5753,"CAPTURE")</f>
        <v>0</v>
      </c>
      <c r="V1859" cm="1">
        <f t="array" ref="V1859">IF(E1859&lt;&gt;"CAPTURE",0,SUMPRODUCT((MDR_Rates!$A$2:$A$10=F1859)*(G1859&gt;MDR_Rates!$B$2:$B$10)*((MDR_Rates!$C$2:$C$10="")+(G1859&lt;=MDR_Rates!$C$2:$C$10))*MDR_Rates!$D$2:$D$10))</f>
        <v>0</v>
      </c>
      <c r="W1859">
        <f t="shared" ref="W1859:W1922" si="351">IF(E1859&lt;&gt;"CAPTURE",0,ROUND(G1859*V1859/100,2))</f>
        <v>0</v>
      </c>
      <c r="X1859">
        <f t="shared" ref="X1859:X1922" si="352">IF(E1859&lt;&gt;"CAPTURE",0,ROUND(W1859*18/100,2))</f>
        <v>0</v>
      </c>
      <c r="Y1859">
        <f t="shared" ref="Y1859:Y1922" si="353">IF(E1859&lt;&gt;"CAPTURE",0,ROUND(H1859-W1859,2))</f>
        <v>0</v>
      </c>
      <c r="Z1859">
        <f t="shared" ref="Z1859:Z1922" si="354">IF(E1859&lt;&gt;"CAPTURE",0,ROUND(I1859-X1859,2))</f>
        <v>0</v>
      </c>
      <c r="AG1859" t="str">
        <f t="shared" ref="AG1859:AG1922" si="355">IF(E1859&lt;&gt;"REFUND","",IF(COUNTIFS($A:$A,B1859,$E:$E,"CAPTURE")=0,"Missing Original Capture","Original Capture Found"))</f>
        <v>Original Capture Found</v>
      </c>
      <c r="AI1859">
        <f t="shared" ref="AI1859:AI1922" si="356">IF(E1859="REFUND",_xlfn.MAXIFS($G:$G,$A:$A,B1859,$E:$E,"CAPTURE"),"")</f>
        <v>7999</v>
      </c>
      <c r="AJ1859" t="str">
        <f t="shared" ref="AJ1859:AJ1922" si="357">IF(E1859&lt;&gt;"REFUND","",IF(G1859&gt;AI1859,"Refund Exceeds Capture",IF(ABS(G1859-AI1859)&lt;0.01,"Full Refund","Partial Refund")))</f>
        <v>Full Refund</v>
      </c>
      <c r="AK1859" t="str">
        <f t="shared" ref="AK1859:AK1922" si="358">UPPER(SUBSTITUTE(TRIM(C1859),"-",""))</f>
        <v/>
      </c>
      <c r="AL1859" t="str">
        <f>IF(E1859&lt;&gt;"CAPTURE","",COUNTIF(Orders!$H:$H,AK1859))</f>
        <v/>
      </c>
      <c r="AP1859" t="str">
        <f t="shared" ref="AP1859:AP1922" si="359">IF(E1859&lt;&gt;"CAPTURE","",IF(M1859&gt;1,"Duplicate ID - Review",IF(AL1859=0,"Unmatched Order",IF(AL1859=1,"Matched to Order","Multiple Order Matches"))))</f>
        <v/>
      </c>
      <c r="AQ1859">
        <f>IF(COUNTIF($A$2:A1859,A1859)=1,1,0)</f>
        <v>1</v>
      </c>
    </row>
    <row r="1860" spans="1:43" x14ac:dyDescent="0.3">
      <c r="A1860" t="s">
        <v>13993</v>
      </c>
      <c r="B1860" t="s">
        <v>12714</v>
      </c>
      <c r="D1860" s="1">
        <v>46275</v>
      </c>
      <c r="E1860" t="s">
        <v>12202</v>
      </c>
      <c r="F1860" t="s">
        <v>44</v>
      </c>
      <c r="G1860">
        <v>1098</v>
      </c>
      <c r="H1860">
        <v>0</v>
      </c>
      <c r="I1860">
        <v>0</v>
      </c>
      <c r="J1860">
        <v>-1098</v>
      </c>
      <c r="K1860" s="1">
        <v>46277</v>
      </c>
      <c r="L1860" t="s">
        <v>13775</v>
      </c>
      <c r="M1860">
        <f t="shared" si="348"/>
        <v>1</v>
      </c>
      <c r="N1860">
        <f>COUNTIF(Orders!$A:$A,C1860)</f>
        <v>0</v>
      </c>
      <c r="P1860">
        <f>COUNTIF(Orders!$H:$H,UPPER(SUBSTITUTE(TRIM(C1860),"-","")))</f>
        <v>1042575</v>
      </c>
      <c r="R1860" t="str">
        <f t="shared" si="349"/>
        <v>Refund</v>
      </c>
      <c r="S1860">
        <f t="shared" si="350"/>
        <v>0</v>
      </c>
      <c r="V1860" cm="1">
        <f t="array" ref="V1860">IF(E1860&lt;&gt;"CAPTURE",0,SUMPRODUCT((MDR_Rates!$A$2:$A$10=F1860)*(G1860&gt;MDR_Rates!$B$2:$B$10)*((MDR_Rates!$C$2:$C$10="")+(G1860&lt;=MDR_Rates!$C$2:$C$10))*MDR_Rates!$D$2:$D$10))</f>
        <v>0</v>
      </c>
      <c r="W1860">
        <f t="shared" si="351"/>
        <v>0</v>
      </c>
      <c r="X1860">
        <f t="shared" si="352"/>
        <v>0</v>
      </c>
      <c r="Y1860">
        <f t="shared" si="353"/>
        <v>0</v>
      </c>
      <c r="Z1860">
        <f t="shared" si="354"/>
        <v>0</v>
      </c>
      <c r="AG1860" t="str">
        <f t="shared" si="355"/>
        <v>Original Capture Found</v>
      </c>
      <c r="AI1860">
        <f t="shared" si="356"/>
        <v>1098</v>
      </c>
      <c r="AJ1860" t="str">
        <f t="shared" si="357"/>
        <v>Full Refund</v>
      </c>
      <c r="AK1860" t="str">
        <f t="shared" si="358"/>
        <v/>
      </c>
      <c r="AL1860" t="str">
        <f>IF(E1860&lt;&gt;"CAPTURE","",COUNTIF(Orders!$H:$H,AK1860))</f>
        <v/>
      </c>
      <c r="AP1860" t="str">
        <f t="shared" si="359"/>
        <v/>
      </c>
      <c r="AQ1860">
        <f>IF(COUNTIF($A$2:A1860,A1860)=1,1,0)</f>
        <v>1</v>
      </c>
    </row>
    <row r="1861" spans="1:43" x14ac:dyDescent="0.3">
      <c r="A1861" t="s">
        <v>13994</v>
      </c>
      <c r="B1861" t="s">
        <v>12901</v>
      </c>
      <c r="D1861" s="1">
        <v>46275</v>
      </c>
      <c r="E1861" t="s">
        <v>12202</v>
      </c>
      <c r="F1861" t="s">
        <v>9</v>
      </c>
      <c r="G1861">
        <v>5998</v>
      </c>
      <c r="H1861">
        <v>0</v>
      </c>
      <c r="I1861">
        <v>0</v>
      </c>
      <c r="J1861">
        <v>-5998</v>
      </c>
      <c r="K1861" s="1">
        <v>46277</v>
      </c>
      <c r="L1861" t="s">
        <v>13775</v>
      </c>
      <c r="M1861">
        <f t="shared" si="348"/>
        <v>1</v>
      </c>
      <c r="N1861">
        <f>COUNTIF(Orders!$A:$A,C1861)</f>
        <v>0</v>
      </c>
      <c r="P1861">
        <f>COUNTIF(Orders!$H:$H,UPPER(SUBSTITUTE(TRIM(C1861),"-","")))</f>
        <v>1042575</v>
      </c>
      <c r="R1861" t="str">
        <f t="shared" si="349"/>
        <v>Refund</v>
      </c>
      <c r="S1861">
        <f t="shared" si="350"/>
        <v>0</v>
      </c>
      <c r="V1861" cm="1">
        <f t="array" ref="V1861">IF(E1861&lt;&gt;"CAPTURE",0,SUMPRODUCT((MDR_Rates!$A$2:$A$10=F1861)*(G1861&gt;MDR_Rates!$B$2:$B$10)*((MDR_Rates!$C$2:$C$10="")+(G1861&lt;=MDR_Rates!$C$2:$C$10))*MDR_Rates!$D$2:$D$10))</f>
        <v>0</v>
      </c>
      <c r="W1861">
        <f t="shared" si="351"/>
        <v>0</v>
      </c>
      <c r="X1861">
        <f t="shared" si="352"/>
        <v>0</v>
      </c>
      <c r="Y1861">
        <f t="shared" si="353"/>
        <v>0</v>
      </c>
      <c r="Z1861">
        <f t="shared" si="354"/>
        <v>0</v>
      </c>
      <c r="AG1861" t="str">
        <f t="shared" si="355"/>
        <v>Original Capture Found</v>
      </c>
      <c r="AI1861">
        <f t="shared" si="356"/>
        <v>5998</v>
      </c>
      <c r="AJ1861" t="str">
        <f t="shared" si="357"/>
        <v>Full Refund</v>
      </c>
      <c r="AK1861" t="str">
        <f t="shared" si="358"/>
        <v/>
      </c>
      <c r="AL1861" t="str">
        <f>IF(E1861&lt;&gt;"CAPTURE","",COUNTIF(Orders!$H:$H,AK1861))</f>
        <v/>
      </c>
      <c r="AP1861" t="str">
        <f t="shared" si="359"/>
        <v/>
      </c>
      <c r="AQ1861">
        <f>IF(COUNTIF($A$2:A1861,A1861)=1,1,0)</f>
        <v>1</v>
      </c>
    </row>
    <row r="1862" spans="1:43" x14ac:dyDescent="0.3">
      <c r="A1862" t="s">
        <v>13995</v>
      </c>
      <c r="C1862" t="s">
        <v>20</v>
      </c>
      <c r="D1862" s="1">
        <v>46276</v>
      </c>
      <c r="E1862" t="s">
        <v>11819</v>
      </c>
      <c r="F1862" t="s">
        <v>17</v>
      </c>
      <c r="G1862">
        <v>499</v>
      </c>
      <c r="H1862">
        <v>8.98</v>
      </c>
      <c r="I1862">
        <v>1.62</v>
      </c>
      <c r="J1862">
        <v>488.4</v>
      </c>
      <c r="K1862" s="1">
        <v>46278</v>
      </c>
      <c r="L1862" t="s">
        <v>13996</v>
      </c>
      <c r="M1862">
        <f t="shared" si="348"/>
        <v>1</v>
      </c>
      <c r="N1862">
        <f>COUNTIF(Orders!$A:$A,C1862)</f>
        <v>1</v>
      </c>
      <c r="P1862">
        <f>COUNTIF(Orders!$H:$H,UPPER(SUBSTITUTE(TRIM(C1862),"-","")))</f>
        <v>1</v>
      </c>
      <c r="R1862" t="str">
        <f t="shared" si="349"/>
        <v>Matched Order Reference</v>
      </c>
      <c r="S1862">
        <f t="shared" si="350"/>
        <v>1</v>
      </c>
      <c r="V1862" cm="1">
        <f t="array" ref="V1862">IF(E1862&lt;&gt;"CAPTURE",0,SUMPRODUCT((MDR_Rates!$A$2:$A$10=F1862)*(G1862&gt;MDR_Rates!$B$2:$B$10)*((MDR_Rates!$C$2:$C$10="")+(G1862&lt;=MDR_Rates!$C$2:$C$10))*MDR_Rates!$D$2:$D$10))</f>
        <v>1.8</v>
      </c>
      <c r="W1862">
        <f t="shared" si="351"/>
        <v>8.98</v>
      </c>
      <c r="X1862">
        <f t="shared" si="352"/>
        <v>1.62</v>
      </c>
      <c r="Y1862">
        <f t="shared" si="353"/>
        <v>0</v>
      </c>
      <c r="Z1862">
        <f t="shared" si="354"/>
        <v>0</v>
      </c>
      <c r="AG1862" t="str">
        <f t="shared" si="355"/>
        <v/>
      </c>
      <c r="AI1862" t="str">
        <f t="shared" si="356"/>
        <v/>
      </c>
      <c r="AJ1862" t="str">
        <f t="shared" si="357"/>
        <v/>
      </c>
      <c r="AK1862" t="str">
        <f t="shared" si="358"/>
        <v>ORD26000005</v>
      </c>
      <c r="AL1862">
        <f>IF(E1862&lt;&gt;"CAPTURE","",COUNTIF(Orders!$H:$H,AK1862))</f>
        <v>1</v>
      </c>
      <c r="AP1862" t="str">
        <f t="shared" si="359"/>
        <v>Matched to Order</v>
      </c>
      <c r="AQ1862">
        <f>IF(COUNTIF($A$2:A1862,A1862)=1,1,0)</f>
        <v>1</v>
      </c>
    </row>
    <row r="1863" spans="1:43" x14ac:dyDescent="0.3">
      <c r="A1863" t="s">
        <v>13997</v>
      </c>
      <c r="C1863" t="s">
        <v>128</v>
      </c>
      <c r="D1863" s="1">
        <v>46276</v>
      </c>
      <c r="E1863" t="s">
        <v>11819</v>
      </c>
      <c r="F1863" t="s">
        <v>9</v>
      </c>
      <c r="G1863">
        <v>2999</v>
      </c>
      <c r="H1863">
        <v>9</v>
      </c>
      <c r="I1863">
        <v>1.62</v>
      </c>
      <c r="J1863">
        <v>2988.38</v>
      </c>
      <c r="K1863" s="1">
        <v>46278</v>
      </c>
      <c r="L1863" t="s">
        <v>13996</v>
      </c>
      <c r="M1863">
        <f t="shared" si="348"/>
        <v>1</v>
      </c>
      <c r="N1863">
        <f>COUNTIF(Orders!$A:$A,C1863)</f>
        <v>1</v>
      </c>
      <c r="P1863">
        <f>COUNTIF(Orders!$H:$H,UPPER(SUBSTITUTE(TRIM(C1863),"-","")))</f>
        <v>1</v>
      </c>
      <c r="R1863" t="str">
        <f t="shared" si="349"/>
        <v>Matched Order Reference</v>
      </c>
      <c r="S1863">
        <f t="shared" si="350"/>
        <v>1</v>
      </c>
      <c r="V1863" cm="1">
        <f t="array" ref="V1863">IF(E1863&lt;&gt;"CAPTURE",0,SUMPRODUCT((MDR_Rates!$A$2:$A$10=F1863)*(G1863&gt;MDR_Rates!$B$2:$B$10)*((MDR_Rates!$C$2:$C$10="")+(G1863&lt;=MDR_Rates!$C$2:$C$10))*MDR_Rates!$D$2:$D$10))</f>
        <v>0.3</v>
      </c>
      <c r="W1863">
        <f t="shared" si="351"/>
        <v>9</v>
      </c>
      <c r="X1863">
        <f t="shared" si="352"/>
        <v>1.62</v>
      </c>
      <c r="Y1863">
        <f t="shared" si="353"/>
        <v>0</v>
      </c>
      <c r="Z1863">
        <f t="shared" si="354"/>
        <v>0</v>
      </c>
      <c r="AG1863" t="str">
        <f t="shared" si="355"/>
        <v/>
      </c>
      <c r="AI1863" t="str">
        <f t="shared" si="356"/>
        <v/>
      </c>
      <c r="AJ1863" t="str">
        <f t="shared" si="357"/>
        <v/>
      </c>
      <c r="AK1863" t="str">
        <f t="shared" si="358"/>
        <v>ORD26000053</v>
      </c>
      <c r="AL1863">
        <f>IF(E1863&lt;&gt;"CAPTURE","",COUNTIF(Orders!$H:$H,AK1863))</f>
        <v>1</v>
      </c>
      <c r="AP1863" t="str">
        <f t="shared" si="359"/>
        <v>Matched to Order</v>
      </c>
      <c r="AQ1863">
        <f>IF(COUNTIF($A$2:A1863,A1863)=1,1,0)</f>
        <v>1</v>
      </c>
    </row>
    <row r="1864" spans="1:43" x14ac:dyDescent="0.3">
      <c r="A1864" t="s">
        <v>13998</v>
      </c>
      <c r="C1864" t="s">
        <v>144</v>
      </c>
      <c r="D1864" s="1">
        <v>46276</v>
      </c>
      <c r="E1864" t="s">
        <v>11819</v>
      </c>
      <c r="F1864" t="s">
        <v>9</v>
      </c>
      <c r="G1864">
        <v>599</v>
      </c>
      <c r="H1864">
        <v>0</v>
      </c>
      <c r="I1864">
        <v>0</v>
      </c>
      <c r="J1864">
        <v>599</v>
      </c>
      <c r="K1864" s="1">
        <v>46278</v>
      </c>
      <c r="L1864" t="s">
        <v>13996</v>
      </c>
      <c r="M1864">
        <f t="shared" si="348"/>
        <v>1</v>
      </c>
      <c r="N1864">
        <f>COUNTIF(Orders!$A:$A,C1864)</f>
        <v>1</v>
      </c>
      <c r="P1864">
        <f>COUNTIF(Orders!$H:$H,UPPER(SUBSTITUTE(TRIM(C1864),"-","")))</f>
        <v>1</v>
      </c>
      <c r="R1864" t="str">
        <f t="shared" si="349"/>
        <v>Matched Order Reference</v>
      </c>
      <c r="S1864">
        <f t="shared" si="350"/>
        <v>1</v>
      </c>
      <c r="V1864" cm="1">
        <f t="array" ref="V1864">IF(E1864&lt;&gt;"CAPTURE",0,SUMPRODUCT((MDR_Rates!$A$2:$A$10=F1864)*(G1864&gt;MDR_Rates!$B$2:$B$10)*((MDR_Rates!$C$2:$C$10="")+(G1864&lt;=MDR_Rates!$C$2:$C$10))*MDR_Rates!$D$2:$D$10))</f>
        <v>0</v>
      </c>
      <c r="W1864">
        <f t="shared" si="351"/>
        <v>0</v>
      </c>
      <c r="X1864">
        <f t="shared" si="352"/>
        <v>0</v>
      </c>
      <c r="Y1864">
        <f t="shared" si="353"/>
        <v>0</v>
      </c>
      <c r="Z1864">
        <f t="shared" si="354"/>
        <v>0</v>
      </c>
      <c r="AG1864" t="str">
        <f t="shared" si="355"/>
        <v/>
      </c>
      <c r="AI1864" t="str">
        <f t="shared" si="356"/>
        <v/>
      </c>
      <c r="AJ1864" t="str">
        <f t="shared" si="357"/>
        <v/>
      </c>
      <c r="AK1864" t="str">
        <f t="shared" si="358"/>
        <v>ORD26000061</v>
      </c>
      <c r="AL1864">
        <f>IF(E1864&lt;&gt;"CAPTURE","",COUNTIF(Orders!$H:$H,AK1864))</f>
        <v>1</v>
      </c>
      <c r="AP1864" t="str">
        <f t="shared" si="359"/>
        <v>Matched to Order</v>
      </c>
      <c r="AQ1864">
        <f>IF(COUNTIF($A$2:A1864,A1864)=1,1,0)</f>
        <v>1</v>
      </c>
    </row>
    <row r="1865" spans="1:43" x14ac:dyDescent="0.3">
      <c r="A1865" t="s">
        <v>13999</v>
      </c>
      <c r="C1865" t="s">
        <v>480</v>
      </c>
      <c r="D1865" s="1">
        <v>46276</v>
      </c>
      <c r="E1865" t="s">
        <v>11819</v>
      </c>
      <c r="F1865" t="s">
        <v>44</v>
      </c>
      <c r="G1865">
        <v>2499</v>
      </c>
      <c r="H1865">
        <v>42.48</v>
      </c>
      <c r="I1865">
        <v>7.65</v>
      </c>
      <c r="J1865">
        <v>2448.87</v>
      </c>
      <c r="K1865" s="1">
        <v>46278</v>
      </c>
      <c r="L1865" t="s">
        <v>13996</v>
      </c>
      <c r="M1865">
        <f t="shared" si="348"/>
        <v>1</v>
      </c>
      <c r="N1865">
        <f>COUNTIF(Orders!$A:$A,C1865)</f>
        <v>1</v>
      </c>
      <c r="P1865">
        <f>COUNTIF(Orders!$H:$H,UPPER(SUBSTITUTE(TRIM(C1865),"-","")))</f>
        <v>1</v>
      </c>
      <c r="R1865" t="str">
        <f t="shared" si="349"/>
        <v>Matched Order Reference</v>
      </c>
      <c r="S1865">
        <f t="shared" si="350"/>
        <v>1</v>
      </c>
      <c r="V1865" cm="1">
        <f t="array" ref="V1865">IF(E1865&lt;&gt;"CAPTURE",0,SUMPRODUCT((MDR_Rates!$A$2:$A$10=F1865)*(G1865&gt;MDR_Rates!$B$2:$B$10)*((MDR_Rates!$C$2:$C$10="")+(G1865&lt;=MDR_Rates!$C$2:$C$10))*MDR_Rates!$D$2:$D$10))</f>
        <v>1.7</v>
      </c>
      <c r="W1865">
        <f t="shared" si="351"/>
        <v>42.48</v>
      </c>
      <c r="X1865">
        <f t="shared" si="352"/>
        <v>7.65</v>
      </c>
      <c r="Y1865">
        <f t="shared" si="353"/>
        <v>0</v>
      </c>
      <c r="Z1865">
        <f t="shared" si="354"/>
        <v>0</v>
      </c>
      <c r="AG1865" t="str">
        <f t="shared" si="355"/>
        <v/>
      </c>
      <c r="AI1865" t="str">
        <f t="shared" si="356"/>
        <v/>
      </c>
      <c r="AJ1865" t="str">
        <f t="shared" si="357"/>
        <v/>
      </c>
      <c r="AK1865" t="str">
        <f t="shared" si="358"/>
        <v>ORD26000229</v>
      </c>
      <c r="AL1865">
        <f>IF(E1865&lt;&gt;"CAPTURE","",COUNTIF(Orders!$H:$H,AK1865))</f>
        <v>1</v>
      </c>
      <c r="AP1865" t="str">
        <f t="shared" si="359"/>
        <v>Matched to Order</v>
      </c>
      <c r="AQ1865">
        <f>IF(COUNTIF($A$2:A1865,A1865)=1,1,0)</f>
        <v>1</v>
      </c>
    </row>
    <row r="1866" spans="1:43" x14ac:dyDescent="0.3">
      <c r="A1866" t="s">
        <v>14000</v>
      </c>
      <c r="C1866" t="s">
        <v>522</v>
      </c>
      <c r="D1866" s="1">
        <v>46276</v>
      </c>
      <c r="E1866" t="s">
        <v>11819</v>
      </c>
      <c r="F1866" t="s">
        <v>17</v>
      </c>
      <c r="G1866">
        <v>2798</v>
      </c>
      <c r="H1866">
        <v>44.77</v>
      </c>
      <c r="I1866">
        <v>8.06</v>
      </c>
      <c r="J1866">
        <v>2745.17</v>
      </c>
      <c r="K1866" s="1">
        <v>46278</v>
      </c>
      <c r="L1866" t="s">
        <v>13996</v>
      </c>
      <c r="M1866">
        <f t="shared" si="348"/>
        <v>1</v>
      </c>
      <c r="N1866">
        <f>COUNTIF(Orders!$A:$A,C1866)</f>
        <v>1</v>
      </c>
      <c r="P1866">
        <f>COUNTIF(Orders!$H:$H,UPPER(SUBSTITUTE(TRIM(C1866),"-","")))</f>
        <v>1</v>
      </c>
      <c r="R1866" t="str">
        <f t="shared" si="349"/>
        <v>Matched Order Reference</v>
      </c>
      <c r="S1866">
        <f t="shared" si="350"/>
        <v>1</v>
      </c>
      <c r="V1866" cm="1">
        <f t="array" ref="V1866">IF(E1866&lt;&gt;"CAPTURE",0,SUMPRODUCT((MDR_Rates!$A$2:$A$10=F1866)*(G1866&gt;MDR_Rates!$B$2:$B$10)*((MDR_Rates!$C$2:$C$10="")+(G1866&lt;=MDR_Rates!$C$2:$C$10))*MDR_Rates!$D$2:$D$10))</f>
        <v>1.6</v>
      </c>
      <c r="W1866">
        <f t="shared" si="351"/>
        <v>44.77</v>
      </c>
      <c r="X1866">
        <f t="shared" si="352"/>
        <v>8.06</v>
      </c>
      <c r="Y1866">
        <f t="shared" si="353"/>
        <v>0</v>
      </c>
      <c r="Z1866">
        <f t="shared" si="354"/>
        <v>0</v>
      </c>
      <c r="AG1866" t="str">
        <f t="shared" si="355"/>
        <v/>
      </c>
      <c r="AI1866" t="str">
        <f t="shared" si="356"/>
        <v/>
      </c>
      <c r="AJ1866" t="str">
        <f t="shared" si="357"/>
        <v/>
      </c>
      <c r="AK1866" t="str">
        <f t="shared" si="358"/>
        <v>ORD26000250</v>
      </c>
      <c r="AL1866">
        <f>IF(E1866&lt;&gt;"CAPTURE","",COUNTIF(Orders!$H:$H,AK1866))</f>
        <v>1</v>
      </c>
      <c r="AP1866" t="str">
        <f t="shared" si="359"/>
        <v>Matched to Order</v>
      </c>
      <c r="AQ1866">
        <f>IF(COUNTIF($A$2:A1866,A1866)=1,1,0)</f>
        <v>1</v>
      </c>
    </row>
    <row r="1867" spans="1:43" x14ac:dyDescent="0.3">
      <c r="A1867" t="s">
        <v>14001</v>
      </c>
      <c r="C1867" t="s">
        <v>630</v>
      </c>
      <c r="D1867" s="1">
        <v>46276</v>
      </c>
      <c r="E1867" t="s">
        <v>11819</v>
      </c>
      <c r="F1867" t="s">
        <v>17</v>
      </c>
      <c r="G1867">
        <v>9798</v>
      </c>
      <c r="H1867">
        <v>156.77000000000001</v>
      </c>
      <c r="I1867">
        <v>28.22</v>
      </c>
      <c r="J1867">
        <v>9613.01</v>
      </c>
      <c r="K1867" s="1">
        <v>46278</v>
      </c>
      <c r="L1867" t="s">
        <v>13996</v>
      </c>
      <c r="M1867">
        <f t="shared" si="348"/>
        <v>1</v>
      </c>
      <c r="N1867">
        <f>COUNTIF(Orders!$A:$A,C1867)</f>
        <v>1</v>
      </c>
      <c r="P1867">
        <f>COUNTIF(Orders!$H:$H,UPPER(SUBSTITUTE(TRIM(C1867),"-","")))</f>
        <v>1</v>
      </c>
      <c r="R1867" t="str">
        <f t="shared" si="349"/>
        <v>Matched Order Reference</v>
      </c>
      <c r="S1867">
        <f t="shared" si="350"/>
        <v>1</v>
      </c>
      <c r="V1867" cm="1">
        <f t="array" ref="V1867">IF(E1867&lt;&gt;"CAPTURE",0,SUMPRODUCT((MDR_Rates!$A$2:$A$10=F1867)*(G1867&gt;MDR_Rates!$B$2:$B$10)*((MDR_Rates!$C$2:$C$10="")+(G1867&lt;=MDR_Rates!$C$2:$C$10))*MDR_Rates!$D$2:$D$10))</f>
        <v>1.6</v>
      </c>
      <c r="W1867">
        <f t="shared" si="351"/>
        <v>156.77000000000001</v>
      </c>
      <c r="X1867">
        <f t="shared" si="352"/>
        <v>28.22</v>
      </c>
      <c r="Y1867">
        <f t="shared" si="353"/>
        <v>0</v>
      </c>
      <c r="Z1867">
        <f t="shared" si="354"/>
        <v>0</v>
      </c>
      <c r="AG1867" t="str">
        <f t="shared" si="355"/>
        <v/>
      </c>
      <c r="AI1867" t="str">
        <f t="shared" si="356"/>
        <v/>
      </c>
      <c r="AJ1867" t="str">
        <f t="shared" si="357"/>
        <v/>
      </c>
      <c r="AK1867" t="str">
        <f t="shared" si="358"/>
        <v>ORD26000304</v>
      </c>
      <c r="AL1867">
        <f>IF(E1867&lt;&gt;"CAPTURE","",COUNTIF(Orders!$H:$H,AK1867))</f>
        <v>1</v>
      </c>
      <c r="AP1867" t="str">
        <f t="shared" si="359"/>
        <v>Matched to Order</v>
      </c>
      <c r="AQ1867">
        <f>IF(COUNTIF($A$2:A1867,A1867)=1,1,0)</f>
        <v>1</v>
      </c>
    </row>
    <row r="1868" spans="1:43" x14ac:dyDescent="0.3">
      <c r="A1868" t="s">
        <v>14002</v>
      </c>
      <c r="C1868" t="s">
        <v>804</v>
      </c>
      <c r="D1868" s="1">
        <v>46276</v>
      </c>
      <c r="E1868" t="s">
        <v>11819</v>
      </c>
      <c r="F1868" t="s">
        <v>44</v>
      </c>
      <c r="G1868">
        <v>349</v>
      </c>
      <c r="H1868">
        <v>6.63</v>
      </c>
      <c r="I1868">
        <v>1.19</v>
      </c>
      <c r="J1868">
        <v>341.18</v>
      </c>
      <c r="K1868" s="1">
        <v>46278</v>
      </c>
      <c r="L1868" t="s">
        <v>13996</v>
      </c>
      <c r="M1868">
        <f t="shared" si="348"/>
        <v>1</v>
      </c>
      <c r="N1868">
        <f>COUNTIF(Orders!$A:$A,C1868)</f>
        <v>1</v>
      </c>
      <c r="P1868">
        <f>COUNTIF(Orders!$H:$H,UPPER(SUBSTITUTE(TRIM(C1868),"-","")))</f>
        <v>1</v>
      </c>
      <c r="R1868" t="str">
        <f t="shared" si="349"/>
        <v>Matched Order Reference</v>
      </c>
      <c r="S1868">
        <f t="shared" si="350"/>
        <v>1</v>
      </c>
      <c r="V1868" cm="1">
        <f t="array" ref="V1868">IF(E1868&lt;&gt;"CAPTURE",0,SUMPRODUCT((MDR_Rates!$A$2:$A$10=F1868)*(G1868&gt;MDR_Rates!$B$2:$B$10)*((MDR_Rates!$C$2:$C$10="")+(G1868&lt;=MDR_Rates!$C$2:$C$10))*MDR_Rates!$D$2:$D$10))</f>
        <v>1.9</v>
      </c>
      <c r="W1868">
        <f t="shared" si="351"/>
        <v>6.63</v>
      </c>
      <c r="X1868">
        <f t="shared" si="352"/>
        <v>1.19</v>
      </c>
      <c r="Y1868">
        <f t="shared" si="353"/>
        <v>0</v>
      </c>
      <c r="Z1868">
        <f t="shared" si="354"/>
        <v>0</v>
      </c>
      <c r="AG1868" t="str">
        <f t="shared" si="355"/>
        <v/>
      </c>
      <c r="AI1868" t="str">
        <f t="shared" si="356"/>
        <v/>
      </c>
      <c r="AJ1868" t="str">
        <f t="shared" si="357"/>
        <v/>
      </c>
      <c r="AK1868" t="str">
        <f t="shared" si="358"/>
        <v>ORD26000391</v>
      </c>
      <c r="AL1868">
        <f>IF(E1868&lt;&gt;"CAPTURE","",COUNTIF(Orders!$H:$H,AK1868))</f>
        <v>1</v>
      </c>
      <c r="AP1868" t="str">
        <f t="shared" si="359"/>
        <v>Matched to Order</v>
      </c>
      <c r="AQ1868">
        <f>IF(COUNTIF($A$2:A1868,A1868)=1,1,0)</f>
        <v>1</v>
      </c>
    </row>
    <row r="1869" spans="1:43" x14ac:dyDescent="0.3">
      <c r="A1869" t="s">
        <v>14003</v>
      </c>
      <c r="C1869" t="s">
        <v>826</v>
      </c>
      <c r="D1869" s="1">
        <v>46276</v>
      </c>
      <c r="E1869" t="s">
        <v>11819</v>
      </c>
      <c r="F1869" t="s">
        <v>9</v>
      </c>
      <c r="G1869">
        <v>8798</v>
      </c>
      <c r="H1869">
        <v>26.39</v>
      </c>
      <c r="I1869">
        <v>4.75</v>
      </c>
      <c r="J1869">
        <v>8766.86</v>
      </c>
      <c r="K1869" s="1">
        <v>46278</v>
      </c>
      <c r="L1869" t="s">
        <v>13996</v>
      </c>
      <c r="M1869">
        <f t="shared" si="348"/>
        <v>1</v>
      </c>
      <c r="N1869">
        <f>COUNTIF(Orders!$A:$A,C1869)</f>
        <v>1</v>
      </c>
      <c r="P1869">
        <f>COUNTIF(Orders!$H:$H,UPPER(SUBSTITUTE(TRIM(C1869),"-","")))</f>
        <v>1</v>
      </c>
      <c r="R1869" t="str">
        <f t="shared" si="349"/>
        <v>Matched Order Reference</v>
      </c>
      <c r="S1869">
        <f t="shared" si="350"/>
        <v>1</v>
      </c>
      <c r="V1869" cm="1">
        <f t="array" ref="V1869">IF(E1869&lt;&gt;"CAPTURE",0,SUMPRODUCT((MDR_Rates!$A$2:$A$10=F1869)*(G1869&gt;MDR_Rates!$B$2:$B$10)*((MDR_Rates!$C$2:$C$10="")+(G1869&lt;=MDR_Rates!$C$2:$C$10))*MDR_Rates!$D$2:$D$10))</f>
        <v>0.3</v>
      </c>
      <c r="W1869">
        <f t="shared" si="351"/>
        <v>26.39</v>
      </c>
      <c r="X1869">
        <f t="shared" si="352"/>
        <v>4.75</v>
      </c>
      <c r="Y1869">
        <f t="shared" si="353"/>
        <v>0</v>
      </c>
      <c r="Z1869">
        <f t="shared" si="354"/>
        <v>0</v>
      </c>
      <c r="AG1869" t="str">
        <f t="shared" si="355"/>
        <v/>
      </c>
      <c r="AI1869" t="str">
        <f t="shared" si="356"/>
        <v/>
      </c>
      <c r="AJ1869" t="str">
        <f t="shared" si="357"/>
        <v/>
      </c>
      <c r="AK1869" t="str">
        <f t="shared" si="358"/>
        <v>ORD26000402</v>
      </c>
      <c r="AL1869">
        <f>IF(E1869&lt;&gt;"CAPTURE","",COUNTIF(Orders!$H:$H,AK1869))</f>
        <v>1</v>
      </c>
      <c r="AP1869" t="str">
        <f t="shared" si="359"/>
        <v>Matched to Order</v>
      </c>
      <c r="AQ1869">
        <f>IF(COUNTIF($A$2:A1869,A1869)=1,1,0)</f>
        <v>1</v>
      </c>
    </row>
    <row r="1870" spans="1:43" x14ac:dyDescent="0.3">
      <c r="A1870" t="s">
        <v>14004</v>
      </c>
      <c r="C1870" t="s">
        <v>850</v>
      </c>
      <c r="D1870" s="1">
        <v>46276</v>
      </c>
      <c r="E1870" t="s">
        <v>11819</v>
      </c>
      <c r="F1870" t="s">
        <v>9</v>
      </c>
      <c r="G1870">
        <v>5598</v>
      </c>
      <c r="H1870">
        <v>16.79</v>
      </c>
      <c r="I1870">
        <v>3.02</v>
      </c>
      <c r="J1870">
        <v>5578.19</v>
      </c>
      <c r="K1870" s="1">
        <v>46278</v>
      </c>
      <c r="L1870" t="s">
        <v>13996</v>
      </c>
      <c r="M1870">
        <f t="shared" si="348"/>
        <v>1</v>
      </c>
      <c r="N1870">
        <f>COUNTIF(Orders!$A:$A,C1870)</f>
        <v>1</v>
      </c>
      <c r="P1870">
        <f>COUNTIF(Orders!$H:$H,UPPER(SUBSTITUTE(TRIM(C1870),"-","")))</f>
        <v>1</v>
      </c>
      <c r="R1870" t="str">
        <f t="shared" si="349"/>
        <v>Matched Order Reference</v>
      </c>
      <c r="S1870">
        <f t="shared" si="350"/>
        <v>1</v>
      </c>
      <c r="V1870" cm="1">
        <f t="array" ref="V1870">IF(E1870&lt;&gt;"CAPTURE",0,SUMPRODUCT((MDR_Rates!$A$2:$A$10=F1870)*(G1870&gt;MDR_Rates!$B$2:$B$10)*((MDR_Rates!$C$2:$C$10="")+(G1870&lt;=MDR_Rates!$C$2:$C$10))*MDR_Rates!$D$2:$D$10))</f>
        <v>0.3</v>
      </c>
      <c r="W1870">
        <f t="shared" si="351"/>
        <v>16.79</v>
      </c>
      <c r="X1870">
        <f t="shared" si="352"/>
        <v>3.02</v>
      </c>
      <c r="Y1870">
        <f t="shared" si="353"/>
        <v>0</v>
      </c>
      <c r="Z1870">
        <f t="shared" si="354"/>
        <v>0</v>
      </c>
      <c r="AG1870" t="str">
        <f t="shared" si="355"/>
        <v/>
      </c>
      <c r="AI1870" t="str">
        <f t="shared" si="356"/>
        <v/>
      </c>
      <c r="AJ1870" t="str">
        <f t="shared" si="357"/>
        <v/>
      </c>
      <c r="AK1870" t="str">
        <f t="shared" si="358"/>
        <v>ORD26000414</v>
      </c>
      <c r="AL1870">
        <f>IF(E1870&lt;&gt;"CAPTURE","",COUNTIF(Orders!$H:$H,AK1870))</f>
        <v>1</v>
      </c>
      <c r="AP1870" t="str">
        <f t="shared" si="359"/>
        <v>Matched to Order</v>
      </c>
      <c r="AQ1870">
        <f>IF(COUNTIF($A$2:A1870,A1870)=1,1,0)</f>
        <v>1</v>
      </c>
    </row>
    <row r="1871" spans="1:43" x14ac:dyDescent="0.3">
      <c r="A1871" t="s">
        <v>14005</v>
      </c>
      <c r="C1871" t="s">
        <v>1039</v>
      </c>
      <c r="D1871" s="1">
        <v>46276</v>
      </c>
      <c r="E1871" t="s">
        <v>11819</v>
      </c>
      <c r="F1871" t="s">
        <v>17</v>
      </c>
      <c r="G1871">
        <v>6997</v>
      </c>
      <c r="H1871">
        <v>111.95</v>
      </c>
      <c r="I1871">
        <v>20.149999999999999</v>
      </c>
      <c r="J1871">
        <v>6864.9</v>
      </c>
      <c r="K1871" s="1">
        <v>46278</v>
      </c>
      <c r="L1871" t="s">
        <v>13996</v>
      </c>
      <c r="M1871">
        <f t="shared" si="348"/>
        <v>1</v>
      </c>
      <c r="N1871">
        <f>COUNTIF(Orders!$A:$A,C1871)</f>
        <v>1</v>
      </c>
      <c r="P1871">
        <f>COUNTIF(Orders!$H:$H,UPPER(SUBSTITUTE(TRIM(C1871),"-","")))</f>
        <v>1</v>
      </c>
      <c r="R1871" t="str">
        <f t="shared" si="349"/>
        <v>Matched Order Reference</v>
      </c>
      <c r="S1871">
        <f t="shared" si="350"/>
        <v>1</v>
      </c>
      <c r="V1871" cm="1">
        <f t="array" ref="V1871">IF(E1871&lt;&gt;"CAPTURE",0,SUMPRODUCT((MDR_Rates!$A$2:$A$10=F1871)*(G1871&gt;MDR_Rates!$B$2:$B$10)*((MDR_Rates!$C$2:$C$10="")+(G1871&lt;=MDR_Rates!$C$2:$C$10))*MDR_Rates!$D$2:$D$10))</f>
        <v>1.6</v>
      </c>
      <c r="W1871">
        <f t="shared" si="351"/>
        <v>111.95</v>
      </c>
      <c r="X1871">
        <f t="shared" si="352"/>
        <v>20.149999999999999</v>
      </c>
      <c r="Y1871">
        <f t="shared" si="353"/>
        <v>0</v>
      </c>
      <c r="Z1871">
        <f t="shared" si="354"/>
        <v>0</v>
      </c>
      <c r="AG1871" t="str">
        <f t="shared" si="355"/>
        <v/>
      </c>
      <c r="AI1871" t="str">
        <f t="shared" si="356"/>
        <v/>
      </c>
      <c r="AJ1871" t="str">
        <f t="shared" si="357"/>
        <v/>
      </c>
      <c r="AK1871" t="str">
        <f t="shared" si="358"/>
        <v>ORD26000509</v>
      </c>
      <c r="AL1871">
        <f>IF(E1871&lt;&gt;"CAPTURE","",COUNTIF(Orders!$H:$H,AK1871))</f>
        <v>1</v>
      </c>
      <c r="AP1871" t="str">
        <f t="shared" si="359"/>
        <v>Matched to Order</v>
      </c>
      <c r="AQ1871">
        <f>IF(COUNTIF($A$2:A1871,A1871)=1,1,0)</f>
        <v>1</v>
      </c>
    </row>
    <row r="1872" spans="1:43" x14ac:dyDescent="0.3">
      <c r="A1872" t="s">
        <v>14006</v>
      </c>
      <c r="C1872" t="s">
        <v>1161</v>
      </c>
      <c r="D1872" s="1">
        <v>46276</v>
      </c>
      <c r="E1872" t="s">
        <v>11819</v>
      </c>
      <c r="F1872" t="s">
        <v>17</v>
      </c>
      <c r="G1872">
        <v>7097</v>
      </c>
      <c r="H1872">
        <v>113.55</v>
      </c>
      <c r="I1872">
        <v>20.440000000000001</v>
      </c>
      <c r="J1872">
        <v>6963.01</v>
      </c>
      <c r="K1872" s="1">
        <v>46278</v>
      </c>
      <c r="L1872" t="s">
        <v>13996</v>
      </c>
      <c r="M1872">
        <f t="shared" si="348"/>
        <v>1</v>
      </c>
      <c r="N1872">
        <f>COUNTIF(Orders!$A:$A,C1872)</f>
        <v>1</v>
      </c>
      <c r="P1872">
        <f>COUNTIF(Orders!$H:$H,UPPER(SUBSTITUTE(TRIM(C1872),"-","")))</f>
        <v>1</v>
      </c>
      <c r="R1872" t="str">
        <f t="shared" si="349"/>
        <v>Matched Order Reference</v>
      </c>
      <c r="S1872">
        <f t="shared" si="350"/>
        <v>1</v>
      </c>
      <c r="V1872" cm="1">
        <f t="array" ref="V1872">IF(E1872&lt;&gt;"CAPTURE",0,SUMPRODUCT((MDR_Rates!$A$2:$A$10=F1872)*(G1872&gt;MDR_Rates!$B$2:$B$10)*((MDR_Rates!$C$2:$C$10="")+(G1872&lt;=MDR_Rates!$C$2:$C$10))*MDR_Rates!$D$2:$D$10))</f>
        <v>1.6</v>
      </c>
      <c r="W1872">
        <f t="shared" si="351"/>
        <v>113.55</v>
      </c>
      <c r="X1872">
        <f t="shared" si="352"/>
        <v>20.440000000000001</v>
      </c>
      <c r="Y1872">
        <f t="shared" si="353"/>
        <v>0</v>
      </c>
      <c r="Z1872">
        <f t="shared" si="354"/>
        <v>0</v>
      </c>
      <c r="AG1872" t="str">
        <f t="shared" si="355"/>
        <v/>
      </c>
      <c r="AI1872" t="str">
        <f t="shared" si="356"/>
        <v/>
      </c>
      <c r="AJ1872" t="str">
        <f t="shared" si="357"/>
        <v/>
      </c>
      <c r="AK1872" t="str">
        <f t="shared" si="358"/>
        <v>ORD26000570</v>
      </c>
      <c r="AL1872">
        <f>IF(E1872&lt;&gt;"CAPTURE","",COUNTIF(Orders!$H:$H,AK1872))</f>
        <v>1</v>
      </c>
      <c r="AP1872" t="str">
        <f t="shared" si="359"/>
        <v>Matched to Order</v>
      </c>
      <c r="AQ1872">
        <f>IF(COUNTIF($A$2:A1872,A1872)=1,1,0)</f>
        <v>1</v>
      </c>
    </row>
    <row r="1873" spans="1:43" x14ac:dyDescent="0.3">
      <c r="A1873" t="s">
        <v>14007</v>
      </c>
      <c r="C1873" t="s">
        <v>1165</v>
      </c>
      <c r="D1873" s="1">
        <v>46276</v>
      </c>
      <c r="E1873" t="s">
        <v>11819</v>
      </c>
      <c r="F1873" t="s">
        <v>9</v>
      </c>
      <c r="G1873">
        <v>1499</v>
      </c>
      <c r="H1873">
        <v>0</v>
      </c>
      <c r="I1873">
        <v>0</v>
      </c>
      <c r="J1873">
        <v>1499</v>
      </c>
      <c r="K1873" s="1">
        <v>46278</v>
      </c>
      <c r="L1873" t="s">
        <v>13996</v>
      </c>
      <c r="M1873">
        <f t="shared" si="348"/>
        <v>1</v>
      </c>
      <c r="N1873">
        <f>COUNTIF(Orders!$A:$A,C1873)</f>
        <v>1</v>
      </c>
      <c r="P1873">
        <f>COUNTIF(Orders!$H:$H,UPPER(SUBSTITUTE(TRIM(C1873),"-","")))</f>
        <v>1</v>
      </c>
      <c r="R1873" t="str">
        <f t="shared" si="349"/>
        <v>Matched Order Reference</v>
      </c>
      <c r="S1873">
        <f t="shared" si="350"/>
        <v>1</v>
      </c>
      <c r="V1873" cm="1">
        <f t="array" ref="V1873">IF(E1873&lt;&gt;"CAPTURE",0,SUMPRODUCT((MDR_Rates!$A$2:$A$10=F1873)*(G1873&gt;MDR_Rates!$B$2:$B$10)*((MDR_Rates!$C$2:$C$10="")+(G1873&lt;=MDR_Rates!$C$2:$C$10))*MDR_Rates!$D$2:$D$10))</f>
        <v>0</v>
      </c>
      <c r="W1873">
        <f t="shared" si="351"/>
        <v>0</v>
      </c>
      <c r="X1873">
        <f t="shared" si="352"/>
        <v>0</v>
      </c>
      <c r="Y1873">
        <f t="shared" si="353"/>
        <v>0</v>
      </c>
      <c r="Z1873">
        <f t="shared" si="354"/>
        <v>0</v>
      </c>
      <c r="AG1873" t="str">
        <f t="shared" si="355"/>
        <v/>
      </c>
      <c r="AI1873" t="str">
        <f t="shared" si="356"/>
        <v/>
      </c>
      <c r="AJ1873" t="str">
        <f t="shared" si="357"/>
        <v/>
      </c>
      <c r="AK1873" t="str">
        <f t="shared" si="358"/>
        <v>ORD26000572</v>
      </c>
      <c r="AL1873">
        <f>IF(E1873&lt;&gt;"CAPTURE","",COUNTIF(Orders!$H:$H,AK1873))</f>
        <v>1</v>
      </c>
      <c r="AP1873" t="str">
        <f t="shared" si="359"/>
        <v>Matched to Order</v>
      </c>
      <c r="AQ1873">
        <f>IF(COUNTIF($A$2:A1873,A1873)=1,1,0)</f>
        <v>1</v>
      </c>
    </row>
    <row r="1874" spans="1:43" x14ac:dyDescent="0.3">
      <c r="A1874" t="s">
        <v>14008</v>
      </c>
      <c r="C1874" t="s">
        <v>1212</v>
      </c>
      <c r="D1874" s="1">
        <v>46276</v>
      </c>
      <c r="E1874" t="s">
        <v>11819</v>
      </c>
      <c r="F1874" t="s">
        <v>9</v>
      </c>
      <c r="G1874">
        <v>299</v>
      </c>
      <c r="H1874">
        <v>0</v>
      </c>
      <c r="I1874">
        <v>0</v>
      </c>
      <c r="J1874">
        <v>299</v>
      </c>
      <c r="K1874" s="1">
        <v>46278</v>
      </c>
      <c r="L1874" t="s">
        <v>13996</v>
      </c>
      <c r="M1874">
        <f t="shared" si="348"/>
        <v>1</v>
      </c>
      <c r="N1874">
        <f>COUNTIF(Orders!$A:$A,C1874)</f>
        <v>1</v>
      </c>
      <c r="P1874">
        <f>COUNTIF(Orders!$H:$H,UPPER(SUBSTITUTE(TRIM(C1874),"-","")))</f>
        <v>1</v>
      </c>
      <c r="R1874" t="str">
        <f t="shared" si="349"/>
        <v>Matched Order Reference</v>
      </c>
      <c r="S1874">
        <f t="shared" si="350"/>
        <v>1</v>
      </c>
      <c r="V1874" cm="1">
        <f t="array" ref="V1874">IF(E1874&lt;&gt;"CAPTURE",0,SUMPRODUCT((MDR_Rates!$A$2:$A$10=F1874)*(G1874&gt;MDR_Rates!$B$2:$B$10)*((MDR_Rates!$C$2:$C$10="")+(G1874&lt;=MDR_Rates!$C$2:$C$10))*MDR_Rates!$D$2:$D$10))</f>
        <v>0</v>
      </c>
      <c r="W1874">
        <f t="shared" si="351"/>
        <v>0</v>
      </c>
      <c r="X1874">
        <f t="shared" si="352"/>
        <v>0</v>
      </c>
      <c r="Y1874">
        <f t="shared" si="353"/>
        <v>0</v>
      </c>
      <c r="Z1874">
        <f t="shared" si="354"/>
        <v>0</v>
      </c>
      <c r="AG1874" t="str">
        <f t="shared" si="355"/>
        <v/>
      </c>
      <c r="AI1874" t="str">
        <f t="shared" si="356"/>
        <v/>
      </c>
      <c r="AJ1874" t="str">
        <f t="shared" si="357"/>
        <v/>
      </c>
      <c r="AK1874" t="str">
        <f t="shared" si="358"/>
        <v>ORD26000596</v>
      </c>
      <c r="AL1874">
        <f>IF(E1874&lt;&gt;"CAPTURE","",COUNTIF(Orders!$H:$H,AK1874))</f>
        <v>1</v>
      </c>
      <c r="AP1874" t="str">
        <f t="shared" si="359"/>
        <v>Matched to Order</v>
      </c>
      <c r="AQ1874">
        <f>IF(COUNTIF($A$2:A1874,A1874)=1,1,0)</f>
        <v>1</v>
      </c>
    </row>
    <row r="1875" spans="1:43" x14ac:dyDescent="0.3">
      <c r="A1875" t="s">
        <v>14009</v>
      </c>
      <c r="C1875" t="s">
        <v>1515</v>
      </c>
      <c r="D1875" s="1">
        <v>46276</v>
      </c>
      <c r="E1875" t="s">
        <v>11819</v>
      </c>
      <c r="F1875" t="s">
        <v>44</v>
      </c>
      <c r="G1875">
        <v>8297</v>
      </c>
      <c r="H1875">
        <v>141.05000000000001</v>
      </c>
      <c r="I1875">
        <v>25.39</v>
      </c>
      <c r="J1875">
        <v>8130.56</v>
      </c>
      <c r="K1875" s="1">
        <v>46278</v>
      </c>
      <c r="L1875" t="s">
        <v>13996</v>
      </c>
      <c r="M1875">
        <f t="shared" si="348"/>
        <v>1</v>
      </c>
      <c r="N1875">
        <f>COUNTIF(Orders!$A:$A,C1875)</f>
        <v>1</v>
      </c>
      <c r="P1875">
        <f>COUNTIF(Orders!$H:$H,UPPER(SUBSTITUTE(TRIM(C1875),"-","")))</f>
        <v>1</v>
      </c>
      <c r="R1875" t="str">
        <f t="shared" si="349"/>
        <v>Matched Order Reference</v>
      </c>
      <c r="S1875">
        <f t="shared" si="350"/>
        <v>1</v>
      </c>
      <c r="V1875" cm="1">
        <f t="array" ref="V1875">IF(E1875&lt;&gt;"CAPTURE",0,SUMPRODUCT((MDR_Rates!$A$2:$A$10=F1875)*(G1875&gt;MDR_Rates!$B$2:$B$10)*((MDR_Rates!$C$2:$C$10="")+(G1875&lt;=MDR_Rates!$C$2:$C$10))*MDR_Rates!$D$2:$D$10))</f>
        <v>1.7</v>
      </c>
      <c r="W1875">
        <f t="shared" si="351"/>
        <v>141.05000000000001</v>
      </c>
      <c r="X1875">
        <f t="shared" si="352"/>
        <v>25.39</v>
      </c>
      <c r="Y1875">
        <f t="shared" si="353"/>
        <v>0</v>
      </c>
      <c r="Z1875">
        <f t="shared" si="354"/>
        <v>0</v>
      </c>
      <c r="AG1875" t="str">
        <f t="shared" si="355"/>
        <v/>
      </c>
      <c r="AI1875" t="str">
        <f t="shared" si="356"/>
        <v/>
      </c>
      <c r="AJ1875" t="str">
        <f t="shared" si="357"/>
        <v/>
      </c>
      <c r="AK1875" t="str">
        <f t="shared" si="358"/>
        <v>ORD26000748</v>
      </c>
      <c r="AL1875">
        <f>IF(E1875&lt;&gt;"CAPTURE","",COUNTIF(Orders!$H:$H,AK1875))</f>
        <v>1</v>
      </c>
      <c r="AP1875" t="str">
        <f t="shared" si="359"/>
        <v>Matched to Order</v>
      </c>
      <c r="AQ1875">
        <f>IF(COUNTIF($A$2:A1875,A1875)=1,1,0)</f>
        <v>1</v>
      </c>
    </row>
    <row r="1876" spans="1:43" x14ac:dyDescent="0.3">
      <c r="A1876" t="s">
        <v>14010</v>
      </c>
      <c r="C1876" t="s">
        <v>1565</v>
      </c>
      <c r="D1876" s="1">
        <v>46276</v>
      </c>
      <c r="E1876" t="s">
        <v>11819</v>
      </c>
      <c r="F1876" t="s">
        <v>9</v>
      </c>
      <c r="G1876">
        <v>7999</v>
      </c>
      <c r="H1876">
        <v>24</v>
      </c>
      <c r="I1876">
        <v>4.32</v>
      </c>
      <c r="J1876">
        <v>7970.68</v>
      </c>
      <c r="K1876" s="1">
        <v>46278</v>
      </c>
      <c r="L1876" t="s">
        <v>13996</v>
      </c>
      <c r="M1876">
        <f t="shared" si="348"/>
        <v>1</v>
      </c>
      <c r="N1876">
        <f>COUNTIF(Orders!$A:$A,C1876)</f>
        <v>1</v>
      </c>
      <c r="P1876">
        <f>COUNTIF(Orders!$H:$H,UPPER(SUBSTITUTE(TRIM(C1876),"-","")))</f>
        <v>1</v>
      </c>
      <c r="R1876" t="str">
        <f t="shared" si="349"/>
        <v>Matched Order Reference</v>
      </c>
      <c r="S1876">
        <f t="shared" si="350"/>
        <v>1</v>
      </c>
      <c r="V1876" cm="1">
        <f t="array" ref="V1876">IF(E1876&lt;&gt;"CAPTURE",0,SUMPRODUCT((MDR_Rates!$A$2:$A$10=F1876)*(G1876&gt;MDR_Rates!$B$2:$B$10)*((MDR_Rates!$C$2:$C$10="")+(G1876&lt;=MDR_Rates!$C$2:$C$10))*MDR_Rates!$D$2:$D$10))</f>
        <v>0.3</v>
      </c>
      <c r="W1876">
        <f t="shared" si="351"/>
        <v>24</v>
      </c>
      <c r="X1876">
        <f t="shared" si="352"/>
        <v>4.32</v>
      </c>
      <c r="Y1876">
        <f t="shared" si="353"/>
        <v>0</v>
      </c>
      <c r="Z1876">
        <f t="shared" si="354"/>
        <v>0</v>
      </c>
      <c r="AG1876" t="str">
        <f t="shared" si="355"/>
        <v/>
      </c>
      <c r="AI1876" t="str">
        <f t="shared" si="356"/>
        <v/>
      </c>
      <c r="AJ1876" t="str">
        <f t="shared" si="357"/>
        <v/>
      </c>
      <c r="AK1876" t="str">
        <f t="shared" si="358"/>
        <v>ORD26000773</v>
      </c>
      <c r="AL1876">
        <f>IF(E1876&lt;&gt;"CAPTURE","",COUNTIF(Orders!$H:$H,AK1876))</f>
        <v>1</v>
      </c>
      <c r="AP1876" t="str">
        <f t="shared" si="359"/>
        <v>Matched to Order</v>
      </c>
      <c r="AQ1876">
        <f>IF(COUNTIF($A$2:A1876,A1876)=1,1,0)</f>
        <v>1</v>
      </c>
    </row>
    <row r="1877" spans="1:43" x14ac:dyDescent="0.3">
      <c r="A1877" t="s">
        <v>14011</v>
      </c>
      <c r="C1877" t="s">
        <v>1583</v>
      </c>
      <c r="D1877" s="1">
        <v>46276</v>
      </c>
      <c r="E1877" t="s">
        <v>11819</v>
      </c>
      <c r="F1877" t="s">
        <v>17</v>
      </c>
      <c r="G1877">
        <v>1597</v>
      </c>
      <c r="H1877">
        <v>28.75</v>
      </c>
      <c r="I1877">
        <v>5.18</v>
      </c>
      <c r="J1877">
        <v>1563.07</v>
      </c>
      <c r="K1877" s="1">
        <v>46278</v>
      </c>
      <c r="L1877" t="s">
        <v>13996</v>
      </c>
      <c r="M1877">
        <f t="shared" si="348"/>
        <v>1</v>
      </c>
      <c r="N1877">
        <f>COUNTIF(Orders!$A:$A,C1877)</f>
        <v>1</v>
      </c>
      <c r="P1877">
        <f>COUNTIF(Orders!$H:$H,UPPER(SUBSTITUTE(TRIM(C1877),"-","")))</f>
        <v>1</v>
      </c>
      <c r="R1877" t="str">
        <f t="shared" si="349"/>
        <v>Matched Order Reference</v>
      </c>
      <c r="S1877">
        <f t="shared" si="350"/>
        <v>1</v>
      </c>
      <c r="V1877" cm="1">
        <f t="array" ref="V1877">IF(E1877&lt;&gt;"CAPTURE",0,SUMPRODUCT((MDR_Rates!$A$2:$A$10=F1877)*(G1877&gt;MDR_Rates!$B$2:$B$10)*((MDR_Rates!$C$2:$C$10="")+(G1877&lt;=MDR_Rates!$C$2:$C$10))*MDR_Rates!$D$2:$D$10))</f>
        <v>1.8</v>
      </c>
      <c r="W1877">
        <f t="shared" si="351"/>
        <v>28.75</v>
      </c>
      <c r="X1877">
        <f t="shared" si="352"/>
        <v>5.18</v>
      </c>
      <c r="Y1877">
        <f t="shared" si="353"/>
        <v>0</v>
      </c>
      <c r="Z1877">
        <f t="shared" si="354"/>
        <v>0</v>
      </c>
      <c r="AG1877" t="str">
        <f t="shared" si="355"/>
        <v/>
      </c>
      <c r="AI1877" t="str">
        <f t="shared" si="356"/>
        <v/>
      </c>
      <c r="AJ1877" t="str">
        <f t="shared" si="357"/>
        <v/>
      </c>
      <c r="AK1877" t="str">
        <f t="shared" si="358"/>
        <v>ORD26000782</v>
      </c>
      <c r="AL1877">
        <f>IF(E1877&lt;&gt;"CAPTURE","",COUNTIF(Orders!$H:$H,AK1877))</f>
        <v>1</v>
      </c>
      <c r="AP1877" t="str">
        <f t="shared" si="359"/>
        <v>Matched to Order</v>
      </c>
      <c r="AQ1877">
        <f>IF(COUNTIF($A$2:A1877,A1877)=1,1,0)</f>
        <v>1</v>
      </c>
    </row>
    <row r="1878" spans="1:43" x14ac:dyDescent="0.3">
      <c r="A1878" t="s">
        <v>14012</v>
      </c>
      <c r="C1878" t="s">
        <v>1601</v>
      </c>
      <c r="D1878" s="1">
        <v>46276</v>
      </c>
      <c r="E1878" t="s">
        <v>11819</v>
      </c>
      <c r="F1878" t="s">
        <v>9</v>
      </c>
      <c r="G1878">
        <v>1299</v>
      </c>
      <c r="H1878">
        <v>0</v>
      </c>
      <c r="I1878">
        <v>0</v>
      </c>
      <c r="J1878">
        <v>1299</v>
      </c>
      <c r="K1878" s="1">
        <v>46278</v>
      </c>
      <c r="L1878" t="s">
        <v>13996</v>
      </c>
      <c r="M1878">
        <f t="shared" si="348"/>
        <v>1</v>
      </c>
      <c r="N1878">
        <f>COUNTIF(Orders!$A:$A,C1878)</f>
        <v>1</v>
      </c>
      <c r="P1878">
        <f>COUNTIF(Orders!$H:$H,UPPER(SUBSTITUTE(TRIM(C1878),"-","")))</f>
        <v>1</v>
      </c>
      <c r="R1878" t="str">
        <f t="shared" si="349"/>
        <v>Matched Order Reference</v>
      </c>
      <c r="S1878">
        <f t="shared" si="350"/>
        <v>1</v>
      </c>
      <c r="V1878" cm="1">
        <f t="array" ref="V1878">IF(E1878&lt;&gt;"CAPTURE",0,SUMPRODUCT((MDR_Rates!$A$2:$A$10=F1878)*(G1878&gt;MDR_Rates!$B$2:$B$10)*((MDR_Rates!$C$2:$C$10="")+(G1878&lt;=MDR_Rates!$C$2:$C$10))*MDR_Rates!$D$2:$D$10))</f>
        <v>0</v>
      </c>
      <c r="W1878">
        <f t="shared" si="351"/>
        <v>0</v>
      </c>
      <c r="X1878">
        <f t="shared" si="352"/>
        <v>0</v>
      </c>
      <c r="Y1878">
        <f t="shared" si="353"/>
        <v>0</v>
      </c>
      <c r="Z1878">
        <f t="shared" si="354"/>
        <v>0</v>
      </c>
      <c r="AG1878" t="str">
        <f t="shared" si="355"/>
        <v/>
      </c>
      <c r="AI1878" t="str">
        <f t="shared" si="356"/>
        <v/>
      </c>
      <c r="AJ1878" t="str">
        <f t="shared" si="357"/>
        <v/>
      </c>
      <c r="AK1878" t="str">
        <f t="shared" si="358"/>
        <v>ORD26000791</v>
      </c>
      <c r="AL1878">
        <f>IF(E1878&lt;&gt;"CAPTURE","",COUNTIF(Orders!$H:$H,AK1878))</f>
        <v>1</v>
      </c>
      <c r="AP1878" t="str">
        <f t="shared" si="359"/>
        <v>Matched to Order</v>
      </c>
      <c r="AQ1878">
        <f>IF(COUNTIF($A$2:A1878,A1878)=1,1,0)</f>
        <v>1</v>
      </c>
    </row>
    <row r="1879" spans="1:43" x14ac:dyDescent="0.3">
      <c r="A1879" t="s">
        <v>14013</v>
      </c>
      <c r="C1879" t="s">
        <v>1660</v>
      </c>
      <c r="D1879" s="1">
        <v>46276</v>
      </c>
      <c r="E1879" t="s">
        <v>11819</v>
      </c>
      <c r="F1879" t="s">
        <v>9</v>
      </c>
      <c r="G1879">
        <v>3197</v>
      </c>
      <c r="H1879">
        <v>9.59</v>
      </c>
      <c r="I1879">
        <v>1.73</v>
      </c>
      <c r="J1879">
        <v>3185.68</v>
      </c>
      <c r="K1879" s="1">
        <v>46278</v>
      </c>
      <c r="L1879" t="s">
        <v>13996</v>
      </c>
      <c r="M1879">
        <f t="shared" si="348"/>
        <v>1</v>
      </c>
      <c r="N1879">
        <f>COUNTIF(Orders!$A:$A,C1879)</f>
        <v>1</v>
      </c>
      <c r="P1879">
        <f>COUNTIF(Orders!$H:$H,UPPER(SUBSTITUTE(TRIM(C1879),"-","")))</f>
        <v>1</v>
      </c>
      <c r="R1879" t="str">
        <f t="shared" si="349"/>
        <v>Matched Order Reference</v>
      </c>
      <c r="S1879">
        <f t="shared" si="350"/>
        <v>1</v>
      </c>
      <c r="V1879" cm="1">
        <f t="array" ref="V1879">IF(E1879&lt;&gt;"CAPTURE",0,SUMPRODUCT((MDR_Rates!$A$2:$A$10=F1879)*(G1879&gt;MDR_Rates!$B$2:$B$10)*((MDR_Rates!$C$2:$C$10="")+(G1879&lt;=MDR_Rates!$C$2:$C$10))*MDR_Rates!$D$2:$D$10))</f>
        <v>0.3</v>
      </c>
      <c r="W1879">
        <f t="shared" si="351"/>
        <v>9.59</v>
      </c>
      <c r="X1879">
        <f t="shared" si="352"/>
        <v>1.73</v>
      </c>
      <c r="Y1879">
        <f t="shared" si="353"/>
        <v>0</v>
      </c>
      <c r="Z1879">
        <f t="shared" si="354"/>
        <v>0</v>
      </c>
      <c r="AG1879" t="str">
        <f t="shared" si="355"/>
        <v/>
      </c>
      <c r="AI1879" t="str">
        <f t="shared" si="356"/>
        <v/>
      </c>
      <c r="AJ1879" t="str">
        <f t="shared" si="357"/>
        <v/>
      </c>
      <c r="AK1879" t="str">
        <f t="shared" si="358"/>
        <v>ORD26000821</v>
      </c>
      <c r="AL1879">
        <f>IF(E1879&lt;&gt;"CAPTURE","",COUNTIF(Orders!$H:$H,AK1879))</f>
        <v>1</v>
      </c>
      <c r="AP1879" t="str">
        <f t="shared" si="359"/>
        <v>Matched to Order</v>
      </c>
      <c r="AQ1879">
        <f>IF(COUNTIF($A$2:A1879,A1879)=1,1,0)</f>
        <v>1</v>
      </c>
    </row>
    <row r="1880" spans="1:43" x14ac:dyDescent="0.3">
      <c r="A1880" t="s">
        <v>14014</v>
      </c>
      <c r="C1880" t="s">
        <v>1662</v>
      </c>
      <c r="D1880" s="1">
        <v>46276</v>
      </c>
      <c r="E1880" t="s">
        <v>11819</v>
      </c>
      <c r="F1880" t="s">
        <v>17</v>
      </c>
      <c r="G1880">
        <v>2499</v>
      </c>
      <c r="H1880">
        <v>39.979999999999997</v>
      </c>
      <c r="I1880">
        <v>7.2</v>
      </c>
      <c r="J1880">
        <v>2451.8200000000002</v>
      </c>
      <c r="K1880" s="1">
        <v>46278</v>
      </c>
      <c r="L1880" t="s">
        <v>13996</v>
      </c>
      <c r="M1880">
        <f t="shared" si="348"/>
        <v>1</v>
      </c>
      <c r="N1880">
        <f>COUNTIF(Orders!$A:$A,C1880)</f>
        <v>1</v>
      </c>
      <c r="P1880">
        <f>COUNTIF(Orders!$H:$H,UPPER(SUBSTITUTE(TRIM(C1880),"-","")))</f>
        <v>1</v>
      </c>
      <c r="R1880" t="str">
        <f t="shared" si="349"/>
        <v>Matched Order Reference</v>
      </c>
      <c r="S1880">
        <f t="shared" si="350"/>
        <v>1</v>
      </c>
      <c r="V1880" cm="1">
        <f t="array" ref="V1880">IF(E1880&lt;&gt;"CAPTURE",0,SUMPRODUCT((MDR_Rates!$A$2:$A$10=F1880)*(G1880&gt;MDR_Rates!$B$2:$B$10)*((MDR_Rates!$C$2:$C$10="")+(G1880&lt;=MDR_Rates!$C$2:$C$10))*MDR_Rates!$D$2:$D$10))</f>
        <v>1.6</v>
      </c>
      <c r="W1880">
        <f t="shared" si="351"/>
        <v>39.979999999999997</v>
      </c>
      <c r="X1880">
        <f t="shared" si="352"/>
        <v>7.2</v>
      </c>
      <c r="Y1880">
        <f t="shared" si="353"/>
        <v>0</v>
      </c>
      <c r="Z1880">
        <f t="shared" si="354"/>
        <v>0</v>
      </c>
      <c r="AG1880" t="str">
        <f t="shared" si="355"/>
        <v/>
      </c>
      <c r="AI1880" t="str">
        <f t="shared" si="356"/>
        <v/>
      </c>
      <c r="AJ1880" t="str">
        <f t="shared" si="357"/>
        <v/>
      </c>
      <c r="AK1880" t="str">
        <f t="shared" si="358"/>
        <v>ORD26000822</v>
      </c>
      <c r="AL1880">
        <f>IF(E1880&lt;&gt;"CAPTURE","",COUNTIF(Orders!$H:$H,AK1880))</f>
        <v>1</v>
      </c>
      <c r="AP1880" t="str">
        <f t="shared" si="359"/>
        <v>Matched to Order</v>
      </c>
      <c r="AQ1880">
        <f>IF(COUNTIF($A$2:A1880,A1880)=1,1,0)</f>
        <v>1</v>
      </c>
    </row>
    <row r="1881" spans="1:43" x14ac:dyDescent="0.3">
      <c r="A1881" t="s">
        <v>14015</v>
      </c>
      <c r="C1881" t="s">
        <v>1916</v>
      </c>
      <c r="D1881" s="1">
        <v>46276</v>
      </c>
      <c r="E1881" t="s">
        <v>11819</v>
      </c>
      <c r="F1881" t="s">
        <v>9</v>
      </c>
      <c r="G1881">
        <v>799</v>
      </c>
      <c r="H1881">
        <v>0</v>
      </c>
      <c r="I1881">
        <v>0</v>
      </c>
      <c r="J1881">
        <v>799</v>
      </c>
      <c r="K1881" s="1">
        <v>46278</v>
      </c>
      <c r="L1881" t="s">
        <v>13996</v>
      </c>
      <c r="M1881">
        <f t="shared" si="348"/>
        <v>1</v>
      </c>
      <c r="N1881">
        <f>COUNTIF(Orders!$A:$A,C1881)</f>
        <v>1</v>
      </c>
      <c r="P1881">
        <f>COUNTIF(Orders!$H:$H,UPPER(SUBSTITUTE(TRIM(C1881),"-","")))</f>
        <v>1</v>
      </c>
      <c r="R1881" t="str">
        <f t="shared" si="349"/>
        <v>Matched Order Reference</v>
      </c>
      <c r="S1881">
        <f t="shared" si="350"/>
        <v>1</v>
      </c>
      <c r="V1881" cm="1">
        <f t="array" ref="V1881">IF(E1881&lt;&gt;"CAPTURE",0,SUMPRODUCT((MDR_Rates!$A$2:$A$10=F1881)*(G1881&gt;MDR_Rates!$B$2:$B$10)*((MDR_Rates!$C$2:$C$10="")+(G1881&lt;=MDR_Rates!$C$2:$C$10))*MDR_Rates!$D$2:$D$10))</f>
        <v>0</v>
      </c>
      <c r="W1881">
        <f t="shared" si="351"/>
        <v>0</v>
      </c>
      <c r="X1881">
        <f t="shared" si="352"/>
        <v>0</v>
      </c>
      <c r="Y1881">
        <f t="shared" si="353"/>
        <v>0</v>
      </c>
      <c r="Z1881">
        <f t="shared" si="354"/>
        <v>0</v>
      </c>
      <c r="AG1881" t="str">
        <f t="shared" si="355"/>
        <v/>
      </c>
      <c r="AI1881" t="str">
        <f t="shared" si="356"/>
        <v/>
      </c>
      <c r="AJ1881" t="str">
        <f t="shared" si="357"/>
        <v/>
      </c>
      <c r="AK1881" t="str">
        <f t="shared" si="358"/>
        <v>ORD26000950</v>
      </c>
      <c r="AL1881">
        <f>IF(E1881&lt;&gt;"CAPTURE","",COUNTIF(Orders!$H:$H,AK1881))</f>
        <v>1</v>
      </c>
      <c r="AP1881" t="str">
        <f t="shared" si="359"/>
        <v>Matched to Order</v>
      </c>
      <c r="AQ1881">
        <f>IF(COUNTIF($A$2:A1881,A1881)=1,1,0)</f>
        <v>1</v>
      </c>
    </row>
    <row r="1882" spans="1:43" x14ac:dyDescent="0.3">
      <c r="A1882" t="s">
        <v>14016</v>
      </c>
      <c r="C1882" t="s">
        <v>14017</v>
      </c>
      <c r="D1882" s="1">
        <v>46276</v>
      </c>
      <c r="E1882" t="s">
        <v>11819</v>
      </c>
      <c r="F1882" t="s">
        <v>9</v>
      </c>
      <c r="G1882">
        <v>2999</v>
      </c>
      <c r="H1882">
        <v>9</v>
      </c>
      <c r="I1882">
        <v>1.62</v>
      </c>
      <c r="J1882">
        <v>2988.38</v>
      </c>
      <c r="K1882" s="1">
        <v>46278</v>
      </c>
      <c r="L1882" t="s">
        <v>13996</v>
      </c>
      <c r="M1882">
        <f t="shared" si="348"/>
        <v>1</v>
      </c>
      <c r="N1882">
        <f>COUNTIF(Orders!$A:$A,C1882)</f>
        <v>0</v>
      </c>
      <c r="P1882">
        <f>COUNTIF(Orders!$H:$H,UPPER(SUBSTITUTE(TRIM(C1882),"-","")))</f>
        <v>1</v>
      </c>
      <c r="R1882" t="str">
        <f t="shared" si="349"/>
        <v>Matched Order Reference</v>
      </c>
      <c r="S1882">
        <f t="shared" si="350"/>
        <v>1</v>
      </c>
      <c r="V1882" cm="1">
        <f t="array" ref="V1882">IF(E1882&lt;&gt;"CAPTURE",0,SUMPRODUCT((MDR_Rates!$A$2:$A$10=F1882)*(G1882&gt;MDR_Rates!$B$2:$B$10)*((MDR_Rates!$C$2:$C$10="")+(G1882&lt;=MDR_Rates!$C$2:$C$10))*MDR_Rates!$D$2:$D$10))</f>
        <v>0.3</v>
      </c>
      <c r="W1882">
        <f t="shared" si="351"/>
        <v>9</v>
      </c>
      <c r="X1882">
        <f t="shared" si="352"/>
        <v>1.62</v>
      </c>
      <c r="Y1882">
        <f t="shared" si="353"/>
        <v>0</v>
      </c>
      <c r="Z1882">
        <f t="shared" si="354"/>
        <v>0</v>
      </c>
      <c r="AG1882" t="str">
        <f t="shared" si="355"/>
        <v/>
      </c>
      <c r="AI1882" t="str">
        <f t="shared" si="356"/>
        <v/>
      </c>
      <c r="AJ1882" t="str">
        <f t="shared" si="357"/>
        <v/>
      </c>
      <c r="AK1882" t="str">
        <f t="shared" si="358"/>
        <v>ORD26000979</v>
      </c>
      <c r="AL1882">
        <f>IF(E1882&lt;&gt;"CAPTURE","",COUNTIF(Orders!$H:$H,AK1882))</f>
        <v>1</v>
      </c>
      <c r="AP1882" t="str">
        <f t="shared" si="359"/>
        <v>Matched to Order</v>
      </c>
      <c r="AQ1882">
        <f>IF(COUNTIF($A$2:A1882,A1882)=1,1,0)</f>
        <v>1</v>
      </c>
    </row>
    <row r="1883" spans="1:43" x14ac:dyDescent="0.3">
      <c r="A1883" t="s">
        <v>14018</v>
      </c>
      <c r="C1883" t="s">
        <v>2064</v>
      </c>
      <c r="D1883" s="1">
        <v>46276</v>
      </c>
      <c r="E1883" t="s">
        <v>11819</v>
      </c>
      <c r="F1883" t="s">
        <v>17</v>
      </c>
      <c r="G1883">
        <v>8997</v>
      </c>
      <c r="H1883">
        <v>143.94999999999999</v>
      </c>
      <c r="I1883">
        <v>25.91</v>
      </c>
      <c r="J1883">
        <v>8827.14</v>
      </c>
      <c r="K1883" s="1">
        <v>46278</v>
      </c>
      <c r="L1883" t="s">
        <v>13996</v>
      </c>
      <c r="M1883">
        <f t="shared" si="348"/>
        <v>1</v>
      </c>
      <c r="N1883">
        <f>COUNTIF(Orders!$A:$A,C1883)</f>
        <v>1</v>
      </c>
      <c r="P1883">
        <f>COUNTIF(Orders!$H:$H,UPPER(SUBSTITUTE(TRIM(C1883),"-","")))</f>
        <v>1</v>
      </c>
      <c r="R1883" t="str">
        <f t="shared" si="349"/>
        <v>Matched Order Reference</v>
      </c>
      <c r="S1883">
        <f t="shared" si="350"/>
        <v>1</v>
      </c>
      <c r="V1883" cm="1">
        <f t="array" ref="V1883">IF(E1883&lt;&gt;"CAPTURE",0,SUMPRODUCT((MDR_Rates!$A$2:$A$10=F1883)*(G1883&gt;MDR_Rates!$B$2:$B$10)*((MDR_Rates!$C$2:$C$10="")+(G1883&lt;=MDR_Rates!$C$2:$C$10))*MDR_Rates!$D$2:$D$10))</f>
        <v>1.6</v>
      </c>
      <c r="W1883">
        <f t="shared" si="351"/>
        <v>143.94999999999999</v>
      </c>
      <c r="X1883">
        <f t="shared" si="352"/>
        <v>25.91</v>
      </c>
      <c r="Y1883">
        <f t="shared" si="353"/>
        <v>0</v>
      </c>
      <c r="Z1883">
        <f t="shared" si="354"/>
        <v>0</v>
      </c>
      <c r="AG1883" t="str">
        <f t="shared" si="355"/>
        <v/>
      </c>
      <c r="AI1883" t="str">
        <f t="shared" si="356"/>
        <v/>
      </c>
      <c r="AJ1883" t="str">
        <f t="shared" si="357"/>
        <v/>
      </c>
      <c r="AK1883" t="str">
        <f t="shared" si="358"/>
        <v>ORD26001024</v>
      </c>
      <c r="AL1883">
        <f>IF(E1883&lt;&gt;"CAPTURE","",COUNTIF(Orders!$H:$H,AK1883))</f>
        <v>1</v>
      </c>
      <c r="AP1883" t="str">
        <f t="shared" si="359"/>
        <v>Matched to Order</v>
      </c>
      <c r="AQ1883">
        <f>IF(COUNTIF($A$2:A1883,A1883)=1,1,0)</f>
        <v>1</v>
      </c>
    </row>
    <row r="1884" spans="1:43" x14ac:dyDescent="0.3">
      <c r="A1884" t="s">
        <v>14019</v>
      </c>
      <c r="C1884" t="s">
        <v>2138</v>
      </c>
      <c r="D1884" s="1">
        <v>46276</v>
      </c>
      <c r="E1884" t="s">
        <v>11819</v>
      </c>
      <c r="F1884" t="s">
        <v>44</v>
      </c>
      <c r="G1884">
        <v>9497</v>
      </c>
      <c r="H1884">
        <v>161.44999999999999</v>
      </c>
      <c r="I1884">
        <v>29.06</v>
      </c>
      <c r="J1884">
        <v>9306.49</v>
      </c>
      <c r="K1884" s="1">
        <v>46278</v>
      </c>
      <c r="L1884" t="s">
        <v>13996</v>
      </c>
      <c r="M1884">
        <f t="shared" si="348"/>
        <v>1</v>
      </c>
      <c r="N1884">
        <f>COUNTIF(Orders!$A:$A,C1884)</f>
        <v>1</v>
      </c>
      <c r="P1884">
        <f>COUNTIF(Orders!$H:$H,UPPER(SUBSTITUTE(TRIM(C1884),"-","")))</f>
        <v>1</v>
      </c>
      <c r="R1884" t="str">
        <f t="shared" si="349"/>
        <v>Matched Order Reference</v>
      </c>
      <c r="S1884">
        <f t="shared" si="350"/>
        <v>1</v>
      </c>
      <c r="V1884" cm="1">
        <f t="array" ref="V1884">IF(E1884&lt;&gt;"CAPTURE",0,SUMPRODUCT((MDR_Rates!$A$2:$A$10=F1884)*(G1884&gt;MDR_Rates!$B$2:$B$10)*((MDR_Rates!$C$2:$C$10="")+(G1884&lt;=MDR_Rates!$C$2:$C$10))*MDR_Rates!$D$2:$D$10))</f>
        <v>1.7</v>
      </c>
      <c r="W1884">
        <f t="shared" si="351"/>
        <v>161.44999999999999</v>
      </c>
      <c r="X1884">
        <f t="shared" si="352"/>
        <v>29.06</v>
      </c>
      <c r="Y1884">
        <f t="shared" si="353"/>
        <v>0</v>
      </c>
      <c r="Z1884">
        <f t="shared" si="354"/>
        <v>0</v>
      </c>
      <c r="AG1884" t="str">
        <f t="shared" si="355"/>
        <v/>
      </c>
      <c r="AI1884" t="str">
        <f t="shared" si="356"/>
        <v/>
      </c>
      <c r="AJ1884" t="str">
        <f t="shared" si="357"/>
        <v/>
      </c>
      <c r="AK1884" t="str">
        <f t="shared" si="358"/>
        <v>ORD26001061</v>
      </c>
      <c r="AL1884">
        <f>IF(E1884&lt;&gt;"CAPTURE","",COUNTIF(Orders!$H:$H,AK1884))</f>
        <v>1</v>
      </c>
      <c r="AP1884" t="str">
        <f t="shared" si="359"/>
        <v>Matched to Order</v>
      </c>
      <c r="AQ1884">
        <f>IF(COUNTIF($A$2:A1884,A1884)=1,1,0)</f>
        <v>1</v>
      </c>
    </row>
    <row r="1885" spans="1:43" x14ac:dyDescent="0.3">
      <c r="A1885" t="s">
        <v>14020</v>
      </c>
      <c r="C1885" t="s">
        <v>2166</v>
      </c>
      <c r="D1885" s="1">
        <v>46276</v>
      </c>
      <c r="E1885" t="s">
        <v>11819</v>
      </c>
      <c r="F1885" t="s">
        <v>17</v>
      </c>
      <c r="G1885">
        <v>1648</v>
      </c>
      <c r="H1885">
        <v>29.66</v>
      </c>
      <c r="I1885">
        <v>5.34</v>
      </c>
      <c r="J1885">
        <v>1613</v>
      </c>
      <c r="K1885" s="1">
        <v>46278</v>
      </c>
      <c r="L1885" t="s">
        <v>13996</v>
      </c>
      <c r="M1885">
        <f t="shared" si="348"/>
        <v>1</v>
      </c>
      <c r="N1885">
        <f>COUNTIF(Orders!$A:$A,C1885)</f>
        <v>1</v>
      </c>
      <c r="P1885">
        <f>COUNTIF(Orders!$H:$H,UPPER(SUBSTITUTE(TRIM(C1885),"-","")))</f>
        <v>1</v>
      </c>
      <c r="R1885" t="str">
        <f t="shared" si="349"/>
        <v>Matched Order Reference</v>
      </c>
      <c r="S1885">
        <f t="shared" si="350"/>
        <v>1</v>
      </c>
      <c r="V1885" cm="1">
        <f t="array" ref="V1885">IF(E1885&lt;&gt;"CAPTURE",0,SUMPRODUCT((MDR_Rates!$A$2:$A$10=F1885)*(G1885&gt;MDR_Rates!$B$2:$B$10)*((MDR_Rates!$C$2:$C$10="")+(G1885&lt;=MDR_Rates!$C$2:$C$10))*MDR_Rates!$D$2:$D$10))</f>
        <v>1.8</v>
      </c>
      <c r="W1885">
        <f t="shared" si="351"/>
        <v>29.66</v>
      </c>
      <c r="X1885">
        <f t="shared" si="352"/>
        <v>5.34</v>
      </c>
      <c r="Y1885">
        <f t="shared" si="353"/>
        <v>0</v>
      </c>
      <c r="Z1885">
        <f t="shared" si="354"/>
        <v>0</v>
      </c>
      <c r="AG1885" t="str">
        <f t="shared" si="355"/>
        <v/>
      </c>
      <c r="AI1885" t="str">
        <f t="shared" si="356"/>
        <v/>
      </c>
      <c r="AJ1885" t="str">
        <f t="shared" si="357"/>
        <v/>
      </c>
      <c r="AK1885" t="str">
        <f t="shared" si="358"/>
        <v>ORD26001075</v>
      </c>
      <c r="AL1885">
        <f>IF(E1885&lt;&gt;"CAPTURE","",COUNTIF(Orders!$H:$H,AK1885))</f>
        <v>1</v>
      </c>
      <c r="AP1885" t="str">
        <f t="shared" si="359"/>
        <v>Matched to Order</v>
      </c>
      <c r="AQ1885">
        <f>IF(COUNTIF($A$2:A1885,A1885)=1,1,0)</f>
        <v>1</v>
      </c>
    </row>
    <row r="1886" spans="1:43" x14ac:dyDescent="0.3">
      <c r="A1886" t="s">
        <v>14021</v>
      </c>
      <c r="C1886" t="s">
        <v>2190</v>
      </c>
      <c r="D1886" s="1">
        <v>46276</v>
      </c>
      <c r="E1886" t="s">
        <v>11819</v>
      </c>
      <c r="F1886" t="s">
        <v>9</v>
      </c>
      <c r="G1886">
        <v>4797</v>
      </c>
      <c r="H1886">
        <v>14.39</v>
      </c>
      <c r="I1886">
        <v>2.59</v>
      </c>
      <c r="J1886">
        <v>4780.0200000000004</v>
      </c>
      <c r="K1886" s="1">
        <v>46278</v>
      </c>
      <c r="L1886" t="s">
        <v>13996</v>
      </c>
      <c r="M1886">
        <f t="shared" si="348"/>
        <v>1</v>
      </c>
      <c r="N1886">
        <f>COUNTIF(Orders!$A:$A,C1886)</f>
        <v>1</v>
      </c>
      <c r="P1886">
        <f>COUNTIF(Orders!$H:$H,UPPER(SUBSTITUTE(TRIM(C1886),"-","")))</f>
        <v>1</v>
      </c>
      <c r="R1886" t="str">
        <f t="shared" si="349"/>
        <v>Matched Order Reference</v>
      </c>
      <c r="S1886">
        <f t="shared" si="350"/>
        <v>1</v>
      </c>
      <c r="V1886" cm="1">
        <f t="array" ref="V1886">IF(E1886&lt;&gt;"CAPTURE",0,SUMPRODUCT((MDR_Rates!$A$2:$A$10=F1886)*(G1886&gt;MDR_Rates!$B$2:$B$10)*((MDR_Rates!$C$2:$C$10="")+(G1886&lt;=MDR_Rates!$C$2:$C$10))*MDR_Rates!$D$2:$D$10))</f>
        <v>0.3</v>
      </c>
      <c r="W1886">
        <f t="shared" si="351"/>
        <v>14.39</v>
      </c>
      <c r="X1886">
        <f t="shared" si="352"/>
        <v>2.59</v>
      </c>
      <c r="Y1886">
        <f t="shared" si="353"/>
        <v>0</v>
      </c>
      <c r="Z1886">
        <f t="shared" si="354"/>
        <v>0</v>
      </c>
      <c r="AG1886" t="str">
        <f t="shared" si="355"/>
        <v/>
      </c>
      <c r="AI1886" t="str">
        <f t="shared" si="356"/>
        <v/>
      </c>
      <c r="AJ1886" t="str">
        <f t="shared" si="357"/>
        <v/>
      </c>
      <c r="AK1886" t="str">
        <f t="shared" si="358"/>
        <v>ORD26001087</v>
      </c>
      <c r="AL1886">
        <f>IF(E1886&lt;&gt;"CAPTURE","",COUNTIF(Orders!$H:$H,AK1886))</f>
        <v>1</v>
      </c>
      <c r="AP1886" t="str">
        <f t="shared" si="359"/>
        <v>Matched to Order</v>
      </c>
      <c r="AQ1886">
        <f>IF(COUNTIF($A$2:A1886,A1886)=1,1,0)</f>
        <v>1</v>
      </c>
    </row>
    <row r="1887" spans="1:43" x14ac:dyDescent="0.3">
      <c r="A1887" t="s">
        <v>14022</v>
      </c>
      <c r="C1887" t="s">
        <v>2325</v>
      </c>
      <c r="D1887" s="1">
        <v>46276</v>
      </c>
      <c r="E1887" t="s">
        <v>11819</v>
      </c>
      <c r="F1887" t="s">
        <v>44</v>
      </c>
      <c r="G1887">
        <v>2499</v>
      </c>
      <c r="H1887">
        <v>42.48</v>
      </c>
      <c r="I1887">
        <v>7.65</v>
      </c>
      <c r="J1887">
        <v>2448.87</v>
      </c>
      <c r="K1887" s="1">
        <v>46278</v>
      </c>
      <c r="L1887" t="s">
        <v>13996</v>
      </c>
      <c r="M1887">
        <f t="shared" si="348"/>
        <v>1</v>
      </c>
      <c r="N1887">
        <f>COUNTIF(Orders!$A:$A,C1887)</f>
        <v>1</v>
      </c>
      <c r="P1887">
        <f>COUNTIF(Orders!$H:$H,UPPER(SUBSTITUTE(TRIM(C1887),"-","")))</f>
        <v>1</v>
      </c>
      <c r="R1887" t="str">
        <f t="shared" si="349"/>
        <v>Matched Order Reference</v>
      </c>
      <c r="S1887">
        <f t="shared" si="350"/>
        <v>1</v>
      </c>
      <c r="V1887" cm="1">
        <f t="array" ref="V1887">IF(E1887&lt;&gt;"CAPTURE",0,SUMPRODUCT((MDR_Rates!$A$2:$A$10=F1887)*(G1887&gt;MDR_Rates!$B$2:$B$10)*((MDR_Rates!$C$2:$C$10="")+(G1887&lt;=MDR_Rates!$C$2:$C$10))*MDR_Rates!$D$2:$D$10))</f>
        <v>1.7</v>
      </c>
      <c r="W1887">
        <f t="shared" si="351"/>
        <v>42.48</v>
      </c>
      <c r="X1887">
        <f t="shared" si="352"/>
        <v>7.65</v>
      </c>
      <c r="Y1887">
        <f t="shared" si="353"/>
        <v>0</v>
      </c>
      <c r="Z1887">
        <f t="shared" si="354"/>
        <v>0</v>
      </c>
      <c r="AG1887" t="str">
        <f t="shared" si="355"/>
        <v/>
      </c>
      <c r="AI1887" t="str">
        <f t="shared" si="356"/>
        <v/>
      </c>
      <c r="AJ1887" t="str">
        <f t="shared" si="357"/>
        <v/>
      </c>
      <c r="AK1887" t="str">
        <f t="shared" si="358"/>
        <v>ORD26001155</v>
      </c>
      <c r="AL1887">
        <f>IF(E1887&lt;&gt;"CAPTURE","",COUNTIF(Orders!$H:$H,AK1887))</f>
        <v>1</v>
      </c>
      <c r="AP1887" t="str">
        <f t="shared" si="359"/>
        <v>Matched to Order</v>
      </c>
      <c r="AQ1887">
        <f>IF(COUNTIF($A$2:A1887,A1887)=1,1,0)</f>
        <v>1</v>
      </c>
    </row>
    <row r="1888" spans="1:43" x14ac:dyDescent="0.3">
      <c r="A1888" t="s">
        <v>14023</v>
      </c>
      <c r="C1888" t="s">
        <v>2422</v>
      </c>
      <c r="D1888" s="1">
        <v>46276</v>
      </c>
      <c r="E1888" t="s">
        <v>11819</v>
      </c>
      <c r="F1888" t="s">
        <v>33</v>
      </c>
      <c r="G1888">
        <v>4999</v>
      </c>
      <c r="H1888">
        <v>59.99</v>
      </c>
      <c r="I1888">
        <v>10.8</v>
      </c>
      <c r="J1888">
        <v>4928.21</v>
      </c>
      <c r="K1888" s="1">
        <v>46278</v>
      </c>
      <c r="L1888" t="s">
        <v>13996</v>
      </c>
      <c r="M1888">
        <f t="shared" si="348"/>
        <v>1</v>
      </c>
      <c r="N1888">
        <f>COUNTIF(Orders!$A:$A,C1888)</f>
        <v>1</v>
      </c>
      <c r="P1888">
        <f>COUNTIF(Orders!$H:$H,UPPER(SUBSTITUTE(TRIM(C1888),"-","")))</f>
        <v>1</v>
      </c>
      <c r="R1888" t="str">
        <f t="shared" si="349"/>
        <v>Matched Order Reference</v>
      </c>
      <c r="S1888">
        <f t="shared" si="350"/>
        <v>1</v>
      </c>
      <c r="V1888" cm="1">
        <f t="array" ref="V1888">IF(E1888&lt;&gt;"CAPTURE",0,SUMPRODUCT((MDR_Rates!$A$2:$A$10=F1888)*(G1888&gt;MDR_Rates!$B$2:$B$10)*((MDR_Rates!$C$2:$C$10="")+(G1888&lt;=MDR_Rates!$C$2:$C$10))*MDR_Rates!$D$2:$D$10))</f>
        <v>1.2</v>
      </c>
      <c r="W1888">
        <f t="shared" si="351"/>
        <v>59.99</v>
      </c>
      <c r="X1888">
        <f t="shared" si="352"/>
        <v>10.8</v>
      </c>
      <c r="Y1888">
        <f t="shared" si="353"/>
        <v>0</v>
      </c>
      <c r="Z1888">
        <f t="shared" si="354"/>
        <v>0</v>
      </c>
      <c r="AG1888" t="str">
        <f t="shared" si="355"/>
        <v/>
      </c>
      <c r="AI1888" t="str">
        <f t="shared" si="356"/>
        <v/>
      </c>
      <c r="AJ1888" t="str">
        <f t="shared" si="357"/>
        <v/>
      </c>
      <c r="AK1888" t="str">
        <f t="shared" si="358"/>
        <v>ORD26001204</v>
      </c>
      <c r="AL1888">
        <f>IF(E1888&lt;&gt;"CAPTURE","",COUNTIF(Orders!$H:$H,AK1888))</f>
        <v>1</v>
      </c>
      <c r="AP1888" t="str">
        <f t="shared" si="359"/>
        <v>Matched to Order</v>
      </c>
      <c r="AQ1888">
        <f>IF(COUNTIF($A$2:A1888,A1888)=1,1,0)</f>
        <v>1</v>
      </c>
    </row>
    <row r="1889" spans="1:43" x14ac:dyDescent="0.3">
      <c r="A1889" t="s">
        <v>14024</v>
      </c>
      <c r="C1889" t="s">
        <v>2444</v>
      </c>
      <c r="D1889" s="1">
        <v>46276</v>
      </c>
      <c r="E1889" t="s">
        <v>11819</v>
      </c>
      <c r="F1889" t="s">
        <v>9</v>
      </c>
      <c r="G1889">
        <v>5498</v>
      </c>
      <c r="H1889">
        <v>16.489999999999998</v>
      </c>
      <c r="I1889">
        <v>2.97</v>
      </c>
      <c r="J1889">
        <v>5478.54</v>
      </c>
      <c r="K1889" s="1">
        <v>46278</v>
      </c>
      <c r="L1889" t="s">
        <v>13996</v>
      </c>
      <c r="M1889">
        <f t="shared" si="348"/>
        <v>1</v>
      </c>
      <c r="N1889">
        <f>COUNTIF(Orders!$A:$A,C1889)</f>
        <v>1</v>
      </c>
      <c r="P1889">
        <f>COUNTIF(Orders!$H:$H,UPPER(SUBSTITUTE(TRIM(C1889),"-","")))</f>
        <v>1</v>
      </c>
      <c r="R1889" t="str">
        <f t="shared" si="349"/>
        <v>Matched Order Reference</v>
      </c>
      <c r="S1889">
        <f t="shared" si="350"/>
        <v>1</v>
      </c>
      <c r="V1889" cm="1">
        <f t="array" ref="V1889">IF(E1889&lt;&gt;"CAPTURE",0,SUMPRODUCT((MDR_Rates!$A$2:$A$10=F1889)*(G1889&gt;MDR_Rates!$B$2:$B$10)*((MDR_Rates!$C$2:$C$10="")+(G1889&lt;=MDR_Rates!$C$2:$C$10))*MDR_Rates!$D$2:$D$10))</f>
        <v>0.3</v>
      </c>
      <c r="W1889">
        <f t="shared" si="351"/>
        <v>16.489999999999998</v>
      </c>
      <c r="X1889">
        <f t="shared" si="352"/>
        <v>2.97</v>
      </c>
      <c r="Y1889">
        <f t="shared" si="353"/>
        <v>0</v>
      </c>
      <c r="Z1889">
        <f t="shared" si="354"/>
        <v>0</v>
      </c>
      <c r="AG1889" t="str">
        <f t="shared" si="355"/>
        <v/>
      </c>
      <c r="AI1889" t="str">
        <f t="shared" si="356"/>
        <v/>
      </c>
      <c r="AJ1889" t="str">
        <f t="shared" si="357"/>
        <v/>
      </c>
      <c r="AK1889" t="str">
        <f t="shared" si="358"/>
        <v>ORD26001215</v>
      </c>
      <c r="AL1889">
        <f>IF(E1889&lt;&gt;"CAPTURE","",COUNTIF(Orders!$H:$H,AK1889))</f>
        <v>1</v>
      </c>
      <c r="AP1889" t="str">
        <f t="shared" si="359"/>
        <v>Matched to Order</v>
      </c>
      <c r="AQ1889">
        <f>IF(COUNTIF($A$2:A1889,A1889)=1,1,0)</f>
        <v>1</v>
      </c>
    </row>
    <row r="1890" spans="1:43" x14ac:dyDescent="0.3">
      <c r="A1890" t="s">
        <v>14025</v>
      </c>
      <c r="C1890" t="s">
        <v>2630</v>
      </c>
      <c r="D1890" s="1">
        <v>46276</v>
      </c>
      <c r="E1890" t="s">
        <v>11819</v>
      </c>
      <c r="F1890" t="s">
        <v>9</v>
      </c>
      <c r="G1890">
        <v>1098</v>
      </c>
      <c r="H1890">
        <v>0</v>
      </c>
      <c r="I1890">
        <v>0</v>
      </c>
      <c r="J1890">
        <v>1098</v>
      </c>
      <c r="K1890" s="1">
        <v>46278</v>
      </c>
      <c r="L1890" t="s">
        <v>13996</v>
      </c>
      <c r="M1890">
        <f t="shared" si="348"/>
        <v>1</v>
      </c>
      <c r="N1890">
        <f>COUNTIF(Orders!$A:$A,C1890)</f>
        <v>1</v>
      </c>
      <c r="P1890">
        <f>COUNTIF(Orders!$H:$H,UPPER(SUBSTITUTE(TRIM(C1890),"-","")))</f>
        <v>1</v>
      </c>
      <c r="R1890" t="str">
        <f t="shared" si="349"/>
        <v>Matched Order Reference</v>
      </c>
      <c r="S1890">
        <f t="shared" si="350"/>
        <v>1</v>
      </c>
      <c r="V1890" cm="1">
        <f t="array" ref="V1890">IF(E1890&lt;&gt;"CAPTURE",0,SUMPRODUCT((MDR_Rates!$A$2:$A$10=F1890)*(G1890&gt;MDR_Rates!$B$2:$B$10)*((MDR_Rates!$C$2:$C$10="")+(G1890&lt;=MDR_Rates!$C$2:$C$10))*MDR_Rates!$D$2:$D$10))</f>
        <v>0</v>
      </c>
      <c r="W1890">
        <f t="shared" si="351"/>
        <v>0</v>
      </c>
      <c r="X1890">
        <f t="shared" si="352"/>
        <v>0</v>
      </c>
      <c r="Y1890">
        <f t="shared" si="353"/>
        <v>0</v>
      </c>
      <c r="Z1890">
        <f t="shared" si="354"/>
        <v>0</v>
      </c>
      <c r="AG1890" t="str">
        <f t="shared" si="355"/>
        <v/>
      </c>
      <c r="AI1890" t="str">
        <f t="shared" si="356"/>
        <v/>
      </c>
      <c r="AJ1890" t="str">
        <f t="shared" si="357"/>
        <v/>
      </c>
      <c r="AK1890" t="str">
        <f t="shared" si="358"/>
        <v>ORD26001308</v>
      </c>
      <c r="AL1890">
        <f>IF(E1890&lt;&gt;"CAPTURE","",COUNTIF(Orders!$H:$H,AK1890))</f>
        <v>1</v>
      </c>
      <c r="AP1890" t="str">
        <f t="shared" si="359"/>
        <v>Matched to Order</v>
      </c>
      <c r="AQ1890">
        <f>IF(COUNTIF($A$2:A1890,A1890)=1,1,0)</f>
        <v>1</v>
      </c>
    </row>
    <row r="1891" spans="1:43" x14ac:dyDescent="0.3">
      <c r="A1891" t="s">
        <v>14026</v>
      </c>
      <c r="C1891" t="s">
        <v>2686</v>
      </c>
      <c r="D1891" s="1">
        <v>46276</v>
      </c>
      <c r="E1891" t="s">
        <v>11819</v>
      </c>
      <c r="F1891" t="s">
        <v>17</v>
      </c>
      <c r="G1891">
        <v>7998</v>
      </c>
      <c r="H1891">
        <v>127.97</v>
      </c>
      <c r="I1891">
        <v>23.03</v>
      </c>
      <c r="J1891">
        <v>7847</v>
      </c>
      <c r="K1891" s="1">
        <v>46278</v>
      </c>
      <c r="L1891" t="s">
        <v>13996</v>
      </c>
      <c r="M1891">
        <f t="shared" si="348"/>
        <v>1</v>
      </c>
      <c r="N1891">
        <f>COUNTIF(Orders!$A:$A,C1891)</f>
        <v>1</v>
      </c>
      <c r="P1891">
        <f>COUNTIF(Orders!$H:$H,UPPER(SUBSTITUTE(TRIM(C1891),"-","")))</f>
        <v>1</v>
      </c>
      <c r="R1891" t="str">
        <f t="shared" si="349"/>
        <v>Matched Order Reference</v>
      </c>
      <c r="S1891">
        <f t="shared" si="350"/>
        <v>1</v>
      </c>
      <c r="V1891" cm="1">
        <f t="array" ref="V1891">IF(E1891&lt;&gt;"CAPTURE",0,SUMPRODUCT((MDR_Rates!$A$2:$A$10=F1891)*(G1891&gt;MDR_Rates!$B$2:$B$10)*((MDR_Rates!$C$2:$C$10="")+(G1891&lt;=MDR_Rates!$C$2:$C$10))*MDR_Rates!$D$2:$D$10))</f>
        <v>1.6</v>
      </c>
      <c r="W1891">
        <f t="shared" si="351"/>
        <v>127.97</v>
      </c>
      <c r="X1891">
        <f t="shared" si="352"/>
        <v>23.03</v>
      </c>
      <c r="Y1891">
        <f t="shared" si="353"/>
        <v>0</v>
      </c>
      <c r="Z1891">
        <f t="shared" si="354"/>
        <v>0</v>
      </c>
      <c r="AG1891" t="str">
        <f t="shared" si="355"/>
        <v/>
      </c>
      <c r="AI1891" t="str">
        <f t="shared" si="356"/>
        <v/>
      </c>
      <c r="AJ1891" t="str">
        <f t="shared" si="357"/>
        <v/>
      </c>
      <c r="AK1891" t="str">
        <f t="shared" si="358"/>
        <v>ORD26001336</v>
      </c>
      <c r="AL1891">
        <f>IF(E1891&lt;&gt;"CAPTURE","",COUNTIF(Orders!$H:$H,AK1891))</f>
        <v>1</v>
      </c>
      <c r="AP1891" t="str">
        <f t="shared" si="359"/>
        <v>Matched to Order</v>
      </c>
      <c r="AQ1891">
        <f>IF(COUNTIF($A$2:A1891,A1891)=1,1,0)</f>
        <v>1</v>
      </c>
    </row>
    <row r="1892" spans="1:43" x14ac:dyDescent="0.3">
      <c r="A1892" t="s">
        <v>14027</v>
      </c>
      <c r="C1892" t="s">
        <v>3029</v>
      </c>
      <c r="D1892" s="1">
        <v>46276</v>
      </c>
      <c r="E1892" t="s">
        <v>11819</v>
      </c>
      <c r="F1892" t="s">
        <v>44</v>
      </c>
      <c r="G1892">
        <v>799</v>
      </c>
      <c r="H1892">
        <v>15.18</v>
      </c>
      <c r="I1892">
        <v>2.73</v>
      </c>
      <c r="J1892">
        <v>781.09</v>
      </c>
      <c r="K1892" s="1">
        <v>46278</v>
      </c>
      <c r="L1892" t="s">
        <v>13996</v>
      </c>
      <c r="M1892">
        <f t="shared" si="348"/>
        <v>1</v>
      </c>
      <c r="N1892">
        <f>COUNTIF(Orders!$A:$A,C1892)</f>
        <v>1</v>
      </c>
      <c r="P1892">
        <f>COUNTIF(Orders!$H:$H,UPPER(SUBSTITUTE(TRIM(C1892),"-","")))</f>
        <v>1</v>
      </c>
      <c r="R1892" t="str">
        <f t="shared" si="349"/>
        <v>Matched Order Reference</v>
      </c>
      <c r="S1892">
        <f t="shared" si="350"/>
        <v>1</v>
      </c>
      <c r="V1892" cm="1">
        <f t="array" ref="V1892">IF(E1892&lt;&gt;"CAPTURE",0,SUMPRODUCT((MDR_Rates!$A$2:$A$10=F1892)*(G1892&gt;MDR_Rates!$B$2:$B$10)*((MDR_Rates!$C$2:$C$10="")+(G1892&lt;=MDR_Rates!$C$2:$C$10))*MDR_Rates!$D$2:$D$10))</f>
        <v>1.9</v>
      </c>
      <c r="W1892">
        <f t="shared" si="351"/>
        <v>15.18</v>
      </c>
      <c r="X1892">
        <f t="shared" si="352"/>
        <v>2.73</v>
      </c>
      <c r="Y1892">
        <f t="shared" si="353"/>
        <v>0</v>
      </c>
      <c r="Z1892">
        <f t="shared" si="354"/>
        <v>0</v>
      </c>
      <c r="AG1892" t="str">
        <f t="shared" si="355"/>
        <v/>
      </c>
      <c r="AI1892" t="str">
        <f t="shared" si="356"/>
        <v/>
      </c>
      <c r="AJ1892" t="str">
        <f t="shared" si="357"/>
        <v/>
      </c>
      <c r="AK1892" t="str">
        <f t="shared" si="358"/>
        <v>ORD26001509</v>
      </c>
      <c r="AL1892">
        <f>IF(E1892&lt;&gt;"CAPTURE","",COUNTIF(Orders!$H:$H,AK1892))</f>
        <v>1</v>
      </c>
      <c r="AP1892" t="str">
        <f t="shared" si="359"/>
        <v>Matched to Order</v>
      </c>
      <c r="AQ1892">
        <f>IF(COUNTIF($A$2:A1892,A1892)=1,1,0)</f>
        <v>1</v>
      </c>
    </row>
    <row r="1893" spans="1:43" x14ac:dyDescent="0.3">
      <c r="A1893" t="s">
        <v>14028</v>
      </c>
      <c r="C1893" t="s">
        <v>14029</v>
      </c>
      <c r="D1893" s="1">
        <v>46276</v>
      </c>
      <c r="E1893" t="s">
        <v>11819</v>
      </c>
      <c r="F1893" t="s">
        <v>9</v>
      </c>
      <c r="G1893">
        <v>499</v>
      </c>
      <c r="H1893">
        <v>0</v>
      </c>
      <c r="I1893">
        <v>0</v>
      </c>
      <c r="J1893">
        <v>499</v>
      </c>
      <c r="K1893" s="1">
        <v>46278</v>
      </c>
      <c r="L1893" t="s">
        <v>13996</v>
      </c>
      <c r="M1893">
        <f t="shared" si="348"/>
        <v>1</v>
      </c>
      <c r="N1893">
        <f>COUNTIF(Orders!$A:$A,C1893)</f>
        <v>0</v>
      </c>
      <c r="P1893">
        <f>COUNTIF(Orders!$H:$H,UPPER(SUBSTITUTE(TRIM(C1893),"-","")))</f>
        <v>1</v>
      </c>
      <c r="R1893" t="str">
        <f t="shared" si="349"/>
        <v>Matched Order Reference</v>
      </c>
      <c r="S1893">
        <f t="shared" si="350"/>
        <v>1</v>
      </c>
      <c r="V1893" cm="1">
        <f t="array" ref="V1893">IF(E1893&lt;&gt;"CAPTURE",0,SUMPRODUCT((MDR_Rates!$A$2:$A$10=F1893)*(G1893&gt;MDR_Rates!$B$2:$B$10)*((MDR_Rates!$C$2:$C$10="")+(G1893&lt;=MDR_Rates!$C$2:$C$10))*MDR_Rates!$D$2:$D$10))</f>
        <v>0</v>
      </c>
      <c r="W1893">
        <f t="shared" si="351"/>
        <v>0</v>
      </c>
      <c r="X1893">
        <f t="shared" si="352"/>
        <v>0</v>
      </c>
      <c r="Y1893">
        <f t="shared" si="353"/>
        <v>0</v>
      </c>
      <c r="Z1893">
        <f t="shared" si="354"/>
        <v>0</v>
      </c>
      <c r="AG1893" t="str">
        <f t="shared" si="355"/>
        <v/>
      </c>
      <c r="AI1893" t="str">
        <f t="shared" si="356"/>
        <v/>
      </c>
      <c r="AJ1893" t="str">
        <f t="shared" si="357"/>
        <v/>
      </c>
      <c r="AK1893" t="str">
        <f t="shared" si="358"/>
        <v>ORD26001510</v>
      </c>
      <c r="AL1893">
        <f>IF(E1893&lt;&gt;"CAPTURE","",COUNTIF(Orders!$H:$H,AK1893))</f>
        <v>1</v>
      </c>
      <c r="AP1893" t="str">
        <f t="shared" si="359"/>
        <v>Matched to Order</v>
      </c>
      <c r="AQ1893">
        <f>IF(COUNTIF($A$2:A1893,A1893)=1,1,0)</f>
        <v>1</v>
      </c>
    </row>
    <row r="1894" spans="1:43" x14ac:dyDescent="0.3">
      <c r="A1894" t="s">
        <v>14030</v>
      </c>
      <c r="C1894" t="s">
        <v>3037</v>
      </c>
      <c r="D1894" s="1">
        <v>46276</v>
      </c>
      <c r="E1894" t="s">
        <v>11819</v>
      </c>
      <c r="F1894" t="s">
        <v>17</v>
      </c>
      <c r="G1894">
        <v>3499</v>
      </c>
      <c r="H1894">
        <v>55.98</v>
      </c>
      <c r="I1894">
        <v>10.08</v>
      </c>
      <c r="J1894">
        <v>3432.94</v>
      </c>
      <c r="K1894" s="1">
        <v>46278</v>
      </c>
      <c r="L1894" t="s">
        <v>13996</v>
      </c>
      <c r="M1894">
        <f t="shared" si="348"/>
        <v>1</v>
      </c>
      <c r="N1894">
        <f>COUNTIF(Orders!$A:$A,C1894)</f>
        <v>1</v>
      </c>
      <c r="P1894">
        <f>COUNTIF(Orders!$H:$H,UPPER(SUBSTITUTE(TRIM(C1894),"-","")))</f>
        <v>1</v>
      </c>
      <c r="R1894" t="str">
        <f t="shared" si="349"/>
        <v>Matched Order Reference</v>
      </c>
      <c r="S1894">
        <f t="shared" si="350"/>
        <v>1</v>
      </c>
      <c r="V1894" cm="1">
        <f t="array" ref="V1894">IF(E1894&lt;&gt;"CAPTURE",0,SUMPRODUCT((MDR_Rates!$A$2:$A$10=F1894)*(G1894&gt;MDR_Rates!$B$2:$B$10)*((MDR_Rates!$C$2:$C$10="")+(G1894&lt;=MDR_Rates!$C$2:$C$10))*MDR_Rates!$D$2:$D$10))</f>
        <v>1.6</v>
      </c>
      <c r="W1894">
        <f t="shared" si="351"/>
        <v>55.98</v>
      </c>
      <c r="X1894">
        <f t="shared" si="352"/>
        <v>10.08</v>
      </c>
      <c r="Y1894">
        <f t="shared" si="353"/>
        <v>0</v>
      </c>
      <c r="Z1894">
        <f t="shared" si="354"/>
        <v>0</v>
      </c>
      <c r="AG1894" t="str">
        <f t="shared" si="355"/>
        <v/>
      </c>
      <c r="AI1894" t="str">
        <f t="shared" si="356"/>
        <v/>
      </c>
      <c r="AJ1894" t="str">
        <f t="shared" si="357"/>
        <v/>
      </c>
      <c r="AK1894" t="str">
        <f t="shared" si="358"/>
        <v>ORD26001513</v>
      </c>
      <c r="AL1894">
        <f>IF(E1894&lt;&gt;"CAPTURE","",COUNTIF(Orders!$H:$H,AK1894))</f>
        <v>1</v>
      </c>
      <c r="AP1894" t="str">
        <f t="shared" si="359"/>
        <v>Matched to Order</v>
      </c>
      <c r="AQ1894">
        <f>IF(COUNTIF($A$2:A1894,A1894)=1,1,0)</f>
        <v>1</v>
      </c>
    </row>
    <row r="1895" spans="1:43" x14ac:dyDescent="0.3">
      <c r="A1895" t="s">
        <v>14031</v>
      </c>
      <c r="C1895" t="s">
        <v>3096</v>
      </c>
      <c r="D1895" s="1">
        <v>46276</v>
      </c>
      <c r="E1895" t="s">
        <v>11819</v>
      </c>
      <c r="F1895" t="s">
        <v>17</v>
      </c>
      <c r="G1895">
        <v>1098</v>
      </c>
      <c r="H1895">
        <v>19.760000000000002</v>
      </c>
      <c r="I1895">
        <v>3.56</v>
      </c>
      <c r="J1895">
        <v>1074.68</v>
      </c>
      <c r="K1895" s="1">
        <v>46278</v>
      </c>
      <c r="L1895" t="s">
        <v>13996</v>
      </c>
      <c r="M1895">
        <f t="shared" si="348"/>
        <v>1</v>
      </c>
      <c r="N1895">
        <f>COUNTIF(Orders!$A:$A,C1895)</f>
        <v>1</v>
      </c>
      <c r="P1895">
        <f>COUNTIF(Orders!$H:$H,UPPER(SUBSTITUTE(TRIM(C1895),"-","")))</f>
        <v>1</v>
      </c>
      <c r="R1895" t="str">
        <f t="shared" si="349"/>
        <v>Matched Order Reference</v>
      </c>
      <c r="S1895">
        <f t="shared" si="350"/>
        <v>1</v>
      </c>
      <c r="V1895" cm="1">
        <f t="array" ref="V1895">IF(E1895&lt;&gt;"CAPTURE",0,SUMPRODUCT((MDR_Rates!$A$2:$A$10=F1895)*(G1895&gt;MDR_Rates!$B$2:$B$10)*((MDR_Rates!$C$2:$C$10="")+(G1895&lt;=MDR_Rates!$C$2:$C$10))*MDR_Rates!$D$2:$D$10))</f>
        <v>1.8</v>
      </c>
      <c r="W1895">
        <f t="shared" si="351"/>
        <v>19.760000000000002</v>
      </c>
      <c r="X1895">
        <f t="shared" si="352"/>
        <v>3.56</v>
      </c>
      <c r="Y1895">
        <f t="shared" si="353"/>
        <v>0</v>
      </c>
      <c r="Z1895">
        <f t="shared" si="354"/>
        <v>0</v>
      </c>
      <c r="AG1895" t="str">
        <f t="shared" si="355"/>
        <v/>
      </c>
      <c r="AI1895" t="str">
        <f t="shared" si="356"/>
        <v/>
      </c>
      <c r="AJ1895" t="str">
        <f t="shared" si="357"/>
        <v/>
      </c>
      <c r="AK1895" t="str">
        <f t="shared" si="358"/>
        <v>ORD26001543</v>
      </c>
      <c r="AL1895">
        <f>IF(E1895&lt;&gt;"CAPTURE","",COUNTIF(Orders!$H:$H,AK1895))</f>
        <v>1</v>
      </c>
      <c r="AP1895" t="str">
        <f t="shared" si="359"/>
        <v>Matched to Order</v>
      </c>
      <c r="AQ1895">
        <f>IF(COUNTIF($A$2:A1895,A1895)=1,1,0)</f>
        <v>1</v>
      </c>
    </row>
    <row r="1896" spans="1:43" x14ac:dyDescent="0.3">
      <c r="A1896" t="s">
        <v>14032</v>
      </c>
      <c r="C1896" t="s">
        <v>3256</v>
      </c>
      <c r="D1896" s="1">
        <v>46276</v>
      </c>
      <c r="E1896" t="s">
        <v>11819</v>
      </c>
      <c r="F1896" t="s">
        <v>9</v>
      </c>
      <c r="G1896">
        <v>2499</v>
      </c>
      <c r="H1896">
        <v>7.5</v>
      </c>
      <c r="I1896">
        <v>1.35</v>
      </c>
      <c r="J1896">
        <v>2490.15</v>
      </c>
      <c r="K1896" s="1">
        <v>46278</v>
      </c>
      <c r="L1896" t="s">
        <v>13996</v>
      </c>
      <c r="M1896">
        <f t="shared" si="348"/>
        <v>1</v>
      </c>
      <c r="N1896">
        <f>COUNTIF(Orders!$A:$A,C1896)</f>
        <v>1</v>
      </c>
      <c r="P1896">
        <f>COUNTIF(Orders!$H:$H,UPPER(SUBSTITUTE(TRIM(C1896),"-","")))</f>
        <v>1</v>
      </c>
      <c r="R1896" t="str">
        <f t="shared" si="349"/>
        <v>Matched Order Reference</v>
      </c>
      <c r="S1896">
        <f t="shared" si="350"/>
        <v>1</v>
      </c>
      <c r="V1896" cm="1">
        <f t="array" ref="V1896">IF(E1896&lt;&gt;"CAPTURE",0,SUMPRODUCT((MDR_Rates!$A$2:$A$10=F1896)*(G1896&gt;MDR_Rates!$B$2:$B$10)*((MDR_Rates!$C$2:$C$10="")+(G1896&lt;=MDR_Rates!$C$2:$C$10))*MDR_Rates!$D$2:$D$10))</f>
        <v>0.3</v>
      </c>
      <c r="W1896">
        <f t="shared" si="351"/>
        <v>7.5</v>
      </c>
      <c r="X1896">
        <f t="shared" si="352"/>
        <v>1.35</v>
      </c>
      <c r="Y1896">
        <f t="shared" si="353"/>
        <v>0</v>
      </c>
      <c r="Z1896">
        <f t="shared" si="354"/>
        <v>0</v>
      </c>
      <c r="AG1896" t="str">
        <f t="shared" si="355"/>
        <v/>
      </c>
      <c r="AI1896" t="str">
        <f t="shared" si="356"/>
        <v/>
      </c>
      <c r="AJ1896" t="str">
        <f t="shared" si="357"/>
        <v/>
      </c>
      <c r="AK1896" t="str">
        <f t="shared" si="358"/>
        <v>ORD26001624</v>
      </c>
      <c r="AL1896">
        <f>IF(E1896&lt;&gt;"CAPTURE","",COUNTIF(Orders!$H:$H,AK1896))</f>
        <v>1</v>
      </c>
      <c r="AP1896" t="str">
        <f t="shared" si="359"/>
        <v>Matched to Order</v>
      </c>
      <c r="AQ1896">
        <f>IF(COUNTIF($A$2:A1896,A1896)=1,1,0)</f>
        <v>1</v>
      </c>
    </row>
    <row r="1897" spans="1:43" x14ac:dyDescent="0.3">
      <c r="A1897" t="s">
        <v>14033</v>
      </c>
      <c r="C1897" t="s">
        <v>3381</v>
      </c>
      <c r="D1897" s="1">
        <v>46276</v>
      </c>
      <c r="E1897" t="s">
        <v>11819</v>
      </c>
      <c r="F1897" t="s">
        <v>9</v>
      </c>
      <c r="G1897">
        <v>1347</v>
      </c>
      <c r="H1897">
        <v>0</v>
      </c>
      <c r="I1897">
        <v>0</v>
      </c>
      <c r="J1897">
        <v>1347</v>
      </c>
      <c r="K1897" s="1">
        <v>46278</v>
      </c>
      <c r="L1897" t="s">
        <v>13996</v>
      </c>
      <c r="M1897">
        <f t="shared" si="348"/>
        <v>1</v>
      </c>
      <c r="N1897">
        <f>COUNTIF(Orders!$A:$A,C1897)</f>
        <v>1</v>
      </c>
      <c r="P1897">
        <f>COUNTIF(Orders!$H:$H,UPPER(SUBSTITUTE(TRIM(C1897),"-","")))</f>
        <v>1</v>
      </c>
      <c r="R1897" t="str">
        <f t="shared" si="349"/>
        <v>Matched Order Reference</v>
      </c>
      <c r="S1897">
        <f t="shared" si="350"/>
        <v>1</v>
      </c>
      <c r="V1897" cm="1">
        <f t="array" ref="V1897">IF(E1897&lt;&gt;"CAPTURE",0,SUMPRODUCT((MDR_Rates!$A$2:$A$10=F1897)*(G1897&gt;MDR_Rates!$B$2:$B$10)*((MDR_Rates!$C$2:$C$10="")+(G1897&lt;=MDR_Rates!$C$2:$C$10))*MDR_Rates!$D$2:$D$10))</f>
        <v>0</v>
      </c>
      <c r="W1897">
        <f t="shared" si="351"/>
        <v>0</v>
      </c>
      <c r="X1897">
        <f t="shared" si="352"/>
        <v>0</v>
      </c>
      <c r="Y1897">
        <f t="shared" si="353"/>
        <v>0</v>
      </c>
      <c r="Z1897">
        <f t="shared" si="354"/>
        <v>0</v>
      </c>
      <c r="AG1897" t="str">
        <f t="shared" si="355"/>
        <v/>
      </c>
      <c r="AI1897" t="str">
        <f t="shared" si="356"/>
        <v/>
      </c>
      <c r="AJ1897" t="str">
        <f t="shared" si="357"/>
        <v/>
      </c>
      <c r="AK1897" t="str">
        <f t="shared" si="358"/>
        <v>ORD26001688</v>
      </c>
      <c r="AL1897">
        <f>IF(E1897&lt;&gt;"CAPTURE","",COUNTIF(Orders!$H:$H,AK1897))</f>
        <v>1</v>
      </c>
      <c r="AP1897" t="str">
        <f t="shared" si="359"/>
        <v>Matched to Order</v>
      </c>
      <c r="AQ1897">
        <f>IF(COUNTIF($A$2:A1897,A1897)=1,1,0)</f>
        <v>1</v>
      </c>
    </row>
    <row r="1898" spans="1:43" x14ac:dyDescent="0.3">
      <c r="A1898" t="s">
        <v>14034</v>
      </c>
      <c r="C1898" t="s">
        <v>3441</v>
      </c>
      <c r="D1898" s="1">
        <v>46276</v>
      </c>
      <c r="E1898" t="s">
        <v>11819</v>
      </c>
      <c r="F1898" t="s">
        <v>9</v>
      </c>
      <c r="G1898">
        <v>8348</v>
      </c>
      <c r="H1898">
        <v>25.04</v>
      </c>
      <c r="I1898">
        <v>4.51</v>
      </c>
      <c r="J1898">
        <v>8318.4500000000007</v>
      </c>
      <c r="K1898" s="1">
        <v>46278</v>
      </c>
      <c r="L1898" t="s">
        <v>13996</v>
      </c>
      <c r="M1898">
        <f t="shared" si="348"/>
        <v>1</v>
      </c>
      <c r="N1898">
        <f>COUNTIF(Orders!$A:$A,C1898)</f>
        <v>1</v>
      </c>
      <c r="P1898">
        <f>COUNTIF(Orders!$H:$H,UPPER(SUBSTITUTE(TRIM(C1898),"-","")))</f>
        <v>1</v>
      </c>
      <c r="R1898" t="str">
        <f t="shared" si="349"/>
        <v>Matched Order Reference</v>
      </c>
      <c r="S1898">
        <f t="shared" si="350"/>
        <v>1</v>
      </c>
      <c r="V1898" cm="1">
        <f t="array" ref="V1898">IF(E1898&lt;&gt;"CAPTURE",0,SUMPRODUCT((MDR_Rates!$A$2:$A$10=F1898)*(G1898&gt;MDR_Rates!$B$2:$B$10)*((MDR_Rates!$C$2:$C$10="")+(G1898&lt;=MDR_Rates!$C$2:$C$10))*MDR_Rates!$D$2:$D$10))</f>
        <v>0.3</v>
      </c>
      <c r="W1898">
        <f t="shared" si="351"/>
        <v>25.04</v>
      </c>
      <c r="X1898">
        <f t="shared" si="352"/>
        <v>4.51</v>
      </c>
      <c r="Y1898">
        <f t="shared" si="353"/>
        <v>0</v>
      </c>
      <c r="Z1898">
        <f t="shared" si="354"/>
        <v>0</v>
      </c>
      <c r="AG1898" t="str">
        <f t="shared" si="355"/>
        <v/>
      </c>
      <c r="AI1898" t="str">
        <f t="shared" si="356"/>
        <v/>
      </c>
      <c r="AJ1898" t="str">
        <f t="shared" si="357"/>
        <v/>
      </c>
      <c r="AK1898" t="str">
        <f t="shared" si="358"/>
        <v>ORD26001719</v>
      </c>
      <c r="AL1898">
        <f>IF(E1898&lt;&gt;"CAPTURE","",COUNTIF(Orders!$H:$H,AK1898))</f>
        <v>1</v>
      </c>
      <c r="AP1898" t="str">
        <f t="shared" si="359"/>
        <v>Matched to Order</v>
      </c>
      <c r="AQ1898">
        <f>IF(COUNTIF($A$2:A1898,A1898)=1,1,0)</f>
        <v>1</v>
      </c>
    </row>
    <row r="1899" spans="1:43" x14ac:dyDescent="0.3">
      <c r="A1899" t="s">
        <v>14035</v>
      </c>
      <c r="C1899" t="s">
        <v>14036</v>
      </c>
      <c r="D1899" s="1">
        <v>46276</v>
      </c>
      <c r="E1899" t="s">
        <v>11819</v>
      </c>
      <c r="F1899" t="s">
        <v>17</v>
      </c>
      <c r="G1899">
        <v>4597</v>
      </c>
      <c r="H1899">
        <v>73.55</v>
      </c>
      <c r="I1899">
        <v>13.24</v>
      </c>
      <c r="J1899">
        <v>4510.21</v>
      </c>
      <c r="K1899" s="1">
        <v>46278</v>
      </c>
      <c r="L1899" t="s">
        <v>13996</v>
      </c>
      <c r="M1899">
        <f t="shared" si="348"/>
        <v>1</v>
      </c>
      <c r="N1899">
        <f>COUNTIF(Orders!$A:$A,C1899)</f>
        <v>1</v>
      </c>
      <c r="P1899">
        <f>COUNTIF(Orders!$H:$H,UPPER(SUBSTITUTE(TRIM(C1899),"-","")))</f>
        <v>1</v>
      </c>
      <c r="R1899" t="str">
        <f t="shared" si="349"/>
        <v>Matched Order Reference</v>
      </c>
      <c r="S1899">
        <f t="shared" si="350"/>
        <v>1</v>
      </c>
      <c r="V1899" cm="1">
        <f t="array" ref="V1899">IF(E1899&lt;&gt;"CAPTURE",0,SUMPRODUCT((MDR_Rates!$A$2:$A$10=F1899)*(G1899&gt;MDR_Rates!$B$2:$B$10)*((MDR_Rates!$C$2:$C$10="")+(G1899&lt;=MDR_Rates!$C$2:$C$10))*MDR_Rates!$D$2:$D$10))</f>
        <v>1.6</v>
      </c>
      <c r="W1899">
        <f t="shared" si="351"/>
        <v>73.55</v>
      </c>
      <c r="X1899">
        <f t="shared" si="352"/>
        <v>13.24</v>
      </c>
      <c r="Y1899">
        <f t="shared" si="353"/>
        <v>0</v>
      </c>
      <c r="Z1899">
        <f t="shared" si="354"/>
        <v>0</v>
      </c>
      <c r="AG1899" t="str">
        <f t="shared" si="355"/>
        <v/>
      </c>
      <c r="AI1899" t="str">
        <f t="shared" si="356"/>
        <v/>
      </c>
      <c r="AJ1899" t="str">
        <f t="shared" si="357"/>
        <v/>
      </c>
      <c r="AK1899" t="str">
        <f t="shared" si="358"/>
        <v>ORD26001722</v>
      </c>
      <c r="AL1899">
        <f>IF(E1899&lt;&gt;"CAPTURE","",COUNTIF(Orders!$H:$H,AK1899))</f>
        <v>1</v>
      </c>
      <c r="AP1899" t="str">
        <f t="shared" si="359"/>
        <v>Matched to Order</v>
      </c>
      <c r="AQ1899">
        <f>IF(COUNTIF($A$2:A1899,A1899)=1,1,0)</f>
        <v>1</v>
      </c>
    </row>
    <row r="1900" spans="1:43" x14ac:dyDescent="0.3">
      <c r="A1900" t="s">
        <v>14037</v>
      </c>
      <c r="C1900" t="s">
        <v>3616</v>
      </c>
      <c r="D1900" s="1">
        <v>46276</v>
      </c>
      <c r="E1900" t="s">
        <v>11819</v>
      </c>
      <c r="F1900" t="s">
        <v>9</v>
      </c>
      <c r="G1900">
        <v>349</v>
      </c>
      <c r="H1900">
        <v>0</v>
      </c>
      <c r="I1900">
        <v>0</v>
      </c>
      <c r="J1900">
        <v>349</v>
      </c>
      <c r="K1900" s="1">
        <v>46278</v>
      </c>
      <c r="L1900" t="s">
        <v>13996</v>
      </c>
      <c r="M1900">
        <f t="shared" si="348"/>
        <v>1</v>
      </c>
      <c r="N1900">
        <f>COUNTIF(Orders!$A:$A,C1900)</f>
        <v>1</v>
      </c>
      <c r="P1900">
        <f>COUNTIF(Orders!$H:$H,UPPER(SUBSTITUTE(TRIM(C1900),"-","")))</f>
        <v>1</v>
      </c>
      <c r="R1900" t="str">
        <f t="shared" si="349"/>
        <v>Matched Order Reference</v>
      </c>
      <c r="S1900">
        <f t="shared" si="350"/>
        <v>1</v>
      </c>
      <c r="V1900" cm="1">
        <f t="array" ref="V1900">IF(E1900&lt;&gt;"CAPTURE",0,SUMPRODUCT((MDR_Rates!$A$2:$A$10=F1900)*(G1900&gt;MDR_Rates!$B$2:$B$10)*((MDR_Rates!$C$2:$C$10="")+(G1900&lt;=MDR_Rates!$C$2:$C$10))*MDR_Rates!$D$2:$D$10))</f>
        <v>0</v>
      </c>
      <c r="W1900">
        <f t="shared" si="351"/>
        <v>0</v>
      </c>
      <c r="X1900">
        <f t="shared" si="352"/>
        <v>0</v>
      </c>
      <c r="Y1900">
        <f t="shared" si="353"/>
        <v>0</v>
      </c>
      <c r="Z1900">
        <f t="shared" si="354"/>
        <v>0</v>
      </c>
      <c r="AG1900" t="str">
        <f t="shared" si="355"/>
        <v/>
      </c>
      <c r="AI1900" t="str">
        <f t="shared" si="356"/>
        <v/>
      </c>
      <c r="AJ1900" t="str">
        <f t="shared" si="357"/>
        <v/>
      </c>
      <c r="AK1900" t="str">
        <f t="shared" si="358"/>
        <v>ORD26001807</v>
      </c>
      <c r="AL1900">
        <f>IF(E1900&lt;&gt;"CAPTURE","",COUNTIF(Orders!$H:$H,AK1900))</f>
        <v>1</v>
      </c>
      <c r="AP1900" t="str">
        <f t="shared" si="359"/>
        <v>Matched to Order</v>
      </c>
      <c r="AQ1900">
        <f>IF(COUNTIF($A$2:A1900,A1900)=1,1,0)</f>
        <v>1</v>
      </c>
    </row>
    <row r="1901" spans="1:43" x14ac:dyDescent="0.3">
      <c r="A1901" t="s">
        <v>14038</v>
      </c>
      <c r="C1901" t="s">
        <v>14039</v>
      </c>
      <c r="D1901" s="1">
        <v>46276</v>
      </c>
      <c r="E1901" t="s">
        <v>11819</v>
      </c>
      <c r="F1901" t="s">
        <v>9</v>
      </c>
      <c r="G1901">
        <v>2499</v>
      </c>
      <c r="H1901">
        <v>7.5</v>
      </c>
      <c r="I1901">
        <v>1.35</v>
      </c>
      <c r="J1901">
        <v>2490.15</v>
      </c>
      <c r="K1901" s="1">
        <v>46278</v>
      </c>
      <c r="L1901" t="s">
        <v>13996</v>
      </c>
      <c r="M1901">
        <f t="shared" si="348"/>
        <v>1</v>
      </c>
      <c r="N1901">
        <f>COUNTIF(Orders!$A:$A,C1901)</f>
        <v>1</v>
      </c>
      <c r="P1901">
        <f>COUNTIF(Orders!$H:$H,UPPER(SUBSTITUTE(TRIM(C1901),"-","")))</f>
        <v>1</v>
      </c>
      <c r="R1901" t="str">
        <f t="shared" si="349"/>
        <v>Matched Order Reference</v>
      </c>
      <c r="S1901">
        <f t="shared" si="350"/>
        <v>1</v>
      </c>
      <c r="V1901" cm="1">
        <f t="array" ref="V1901">IF(E1901&lt;&gt;"CAPTURE",0,SUMPRODUCT((MDR_Rates!$A$2:$A$10=F1901)*(G1901&gt;MDR_Rates!$B$2:$B$10)*((MDR_Rates!$C$2:$C$10="")+(G1901&lt;=MDR_Rates!$C$2:$C$10))*MDR_Rates!$D$2:$D$10))</f>
        <v>0.3</v>
      </c>
      <c r="W1901">
        <f t="shared" si="351"/>
        <v>7.5</v>
      </c>
      <c r="X1901">
        <f t="shared" si="352"/>
        <v>1.35</v>
      </c>
      <c r="Y1901">
        <f t="shared" si="353"/>
        <v>0</v>
      </c>
      <c r="Z1901">
        <f t="shared" si="354"/>
        <v>0</v>
      </c>
      <c r="AG1901" t="str">
        <f t="shared" si="355"/>
        <v/>
      </c>
      <c r="AI1901" t="str">
        <f t="shared" si="356"/>
        <v/>
      </c>
      <c r="AJ1901" t="str">
        <f t="shared" si="357"/>
        <v/>
      </c>
      <c r="AK1901" t="str">
        <f t="shared" si="358"/>
        <v>ORD26001812</v>
      </c>
      <c r="AL1901">
        <f>IF(E1901&lt;&gt;"CAPTURE","",COUNTIF(Orders!$H:$H,AK1901))</f>
        <v>1</v>
      </c>
      <c r="AP1901" t="str">
        <f t="shared" si="359"/>
        <v>Matched to Order</v>
      </c>
      <c r="AQ1901">
        <f>IF(COUNTIF($A$2:A1901,A1901)=1,1,0)</f>
        <v>1</v>
      </c>
    </row>
    <row r="1902" spans="1:43" x14ac:dyDescent="0.3">
      <c r="A1902" t="s">
        <v>14040</v>
      </c>
      <c r="C1902" t="s">
        <v>3720</v>
      </c>
      <c r="D1902" s="1">
        <v>46276</v>
      </c>
      <c r="E1902" t="s">
        <v>11819</v>
      </c>
      <c r="F1902" t="s">
        <v>9</v>
      </c>
      <c r="G1902">
        <v>4999</v>
      </c>
      <c r="H1902">
        <v>15</v>
      </c>
      <c r="I1902">
        <v>2.7</v>
      </c>
      <c r="J1902">
        <v>4981.3</v>
      </c>
      <c r="K1902" s="1">
        <v>46278</v>
      </c>
      <c r="L1902" t="s">
        <v>13996</v>
      </c>
      <c r="M1902">
        <f t="shared" si="348"/>
        <v>1</v>
      </c>
      <c r="N1902">
        <f>COUNTIF(Orders!$A:$A,C1902)</f>
        <v>1</v>
      </c>
      <c r="P1902">
        <f>COUNTIF(Orders!$H:$H,UPPER(SUBSTITUTE(TRIM(C1902),"-","")))</f>
        <v>1</v>
      </c>
      <c r="R1902" t="str">
        <f t="shared" si="349"/>
        <v>Matched Order Reference</v>
      </c>
      <c r="S1902">
        <f t="shared" si="350"/>
        <v>1</v>
      </c>
      <c r="V1902" cm="1">
        <f t="array" ref="V1902">IF(E1902&lt;&gt;"CAPTURE",0,SUMPRODUCT((MDR_Rates!$A$2:$A$10=F1902)*(G1902&gt;MDR_Rates!$B$2:$B$10)*((MDR_Rates!$C$2:$C$10="")+(G1902&lt;=MDR_Rates!$C$2:$C$10))*MDR_Rates!$D$2:$D$10))</f>
        <v>0.3</v>
      </c>
      <c r="W1902">
        <f t="shared" si="351"/>
        <v>15</v>
      </c>
      <c r="X1902">
        <f t="shared" si="352"/>
        <v>2.7</v>
      </c>
      <c r="Y1902">
        <f t="shared" si="353"/>
        <v>0</v>
      </c>
      <c r="Z1902">
        <f t="shared" si="354"/>
        <v>0</v>
      </c>
      <c r="AG1902" t="str">
        <f t="shared" si="355"/>
        <v/>
      </c>
      <c r="AI1902" t="str">
        <f t="shared" si="356"/>
        <v/>
      </c>
      <c r="AJ1902" t="str">
        <f t="shared" si="357"/>
        <v/>
      </c>
      <c r="AK1902" t="str">
        <f t="shared" si="358"/>
        <v>ORD26001860</v>
      </c>
      <c r="AL1902">
        <f>IF(E1902&lt;&gt;"CAPTURE","",COUNTIF(Orders!$H:$H,AK1902))</f>
        <v>1</v>
      </c>
      <c r="AP1902" t="str">
        <f t="shared" si="359"/>
        <v>Matched to Order</v>
      </c>
      <c r="AQ1902">
        <f>IF(COUNTIF($A$2:A1902,A1902)=1,1,0)</f>
        <v>1</v>
      </c>
    </row>
    <row r="1903" spans="1:43" x14ac:dyDescent="0.3">
      <c r="A1903" t="s">
        <v>14041</v>
      </c>
      <c r="C1903" t="s">
        <v>3742</v>
      </c>
      <c r="D1903" s="1">
        <v>46276</v>
      </c>
      <c r="E1903" t="s">
        <v>11819</v>
      </c>
      <c r="F1903" t="s">
        <v>44</v>
      </c>
      <c r="G1903">
        <v>3598</v>
      </c>
      <c r="H1903">
        <v>61.17</v>
      </c>
      <c r="I1903">
        <v>11.01</v>
      </c>
      <c r="J1903">
        <v>3525.82</v>
      </c>
      <c r="K1903" s="1">
        <v>46278</v>
      </c>
      <c r="L1903" t="s">
        <v>13996</v>
      </c>
      <c r="M1903">
        <f t="shared" si="348"/>
        <v>1</v>
      </c>
      <c r="N1903">
        <f>COUNTIF(Orders!$A:$A,C1903)</f>
        <v>1</v>
      </c>
      <c r="P1903">
        <f>COUNTIF(Orders!$H:$H,UPPER(SUBSTITUTE(TRIM(C1903),"-","")))</f>
        <v>1</v>
      </c>
      <c r="R1903" t="str">
        <f t="shared" si="349"/>
        <v>Matched Order Reference</v>
      </c>
      <c r="S1903">
        <f t="shared" si="350"/>
        <v>1</v>
      </c>
      <c r="V1903" cm="1">
        <f t="array" ref="V1903">IF(E1903&lt;&gt;"CAPTURE",0,SUMPRODUCT((MDR_Rates!$A$2:$A$10=F1903)*(G1903&gt;MDR_Rates!$B$2:$B$10)*((MDR_Rates!$C$2:$C$10="")+(G1903&lt;=MDR_Rates!$C$2:$C$10))*MDR_Rates!$D$2:$D$10))</f>
        <v>1.7</v>
      </c>
      <c r="W1903">
        <f t="shared" si="351"/>
        <v>61.17</v>
      </c>
      <c r="X1903">
        <f t="shared" si="352"/>
        <v>11.01</v>
      </c>
      <c r="Y1903">
        <f t="shared" si="353"/>
        <v>0</v>
      </c>
      <c r="Z1903">
        <f t="shared" si="354"/>
        <v>0</v>
      </c>
      <c r="AG1903" t="str">
        <f t="shared" si="355"/>
        <v/>
      </c>
      <c r="AI1903" t="str">
        <f t="shared" si="356"/>
        <v/>
      </c>
      <c r="AJ1903" t="str">
        <f t="shared" si="357"/>
        <v/>
      </c>
      <c r="AK1903" t="str">
        <f t="shared" si="358"/>
        <v>ORD26001871</v>
      </c>
      <c r="AL1903">
        <f>IF(E1903&lt;&gt;"CAPTURE","",COUNTIF(Orders!$H:$H,AK1903))</f>
        <v>1</v>
      </c>
      <c r="AP1903" t="str">
        <f t="shared" si="359"/>
        <v>Matched to Order</v>
      </c>
      <c r="AQ1903">
        <f>IF(COUNTIF($A$2:A1903,A1903)=1,1,0)</f>
        <v>1</v>
      </c>
    </row>
    <row r="1904" spans="1:43" x14ac:dyDescent="0.3">
      <c r="A1904" t="s">
        <v>14042</v>
      </c>
      <c r="C1904" t="s">
        <v>3768</v>
      </c>
      <c r="D1904" s="1">
        <v>46276</v>
      </c>
      <c r="E1904" t="s">
        <v>11819</v>
      </c>
      <c r="F1904" t="s">
        <v>9</v>
      </c>
      <c r="G1904">
        <v>1799</v>
      </c>
      <c r="H1904">
        <v>0</v>
      </c>
      <c r="I1904">
        <v>0</v>
      </c>
      <c r="J1904">
        <v>1799</v>
      </c>
      <c r="K1904" s="1">
        <v>46278</v>
      </c>
      <c r="L1904" t="s">
        <v>13996</v>
      </c>
      <c r="M1904">
        <f t="shared" si="348"/>
        <v>1</v>
      </c>
      <c r="N1904">
        <f>COUNTIF(Orders!$A:$A,C1904)</f>
        <v>1</v>
      </c>
      <c r="P1904">
        <f>COUNTIF(Orders!$H:$H,UPPER(SUBSTITUTE(TRIM(C1904),"-","")))</f>
        <v>1</v>
      </c>
      <c r="R1904" t="str">
        <f t="shared" si="349"/>
        <v>Matched Order Reference</v>
      </c>
      <c r="S1904">
        <f t="shared" si="350"/>
        <v>1</v>
      </c>
      <c r="V1904" cm="1">
        <f t="array" ref="V1904">IF(E1904&lt;&gt;"CAPTURE",0,SUMPRODUCT((MDR_Rates!$A$2:$A$10=F1904)*(G1904&gt;MDR_Rates!$B$2:$B$10)*((MDR_Rates!$C$2:$C$10="")+(G1904&lt;=MDR_Rates!$C$2:$C$10))*MDR_Rates!$D$2:$D$10))</f>
        <v>0</v>
      </c>
      <c r="W1904">
        <f t="shared" si="351"/>
        <v>0</v>
      </c>
      <c r="X1904">
        <f t="shared" si="352"/>
        <v>0</v>
      </c>
      <c r="Y1904">
        <f t="shared" si="353"/>
        <v>0</v>
      </c>
      <c r="Z1904">
        <f t="shared" si="354"/>
        <v>0</v>
      </c>
      <c r="AG1904" t="str">
        <f t="shared" si="355"/>
        <v/>
      </c>
      <c r="AI1904" t="str">
        <f t="shared" si="356"/>
        <v/>
      </c>
      <c r="AJ1904" t="str">
        <f t="shared" si="357"/>
        <v/>
      </c>
      <c r="AK1904" t="str">
        <f t="shared" si="358"/>
        <v>ORD26001884</v>
      </c>
      <c r="AL1904">
        <f>IF(E1904&lt;&gt;"CAPTURE","",COUNTIF(Orders!$H:$H,AK1904))</f>
        <v>1</v>
      </c>
      <c r="AP1904" t="str">
        <f t="shared" si="359"/>
        <v>Matched to Order</v>
      </c>
      <c r="AQ1904">
        <f>IF(COUNTIF($A$2:A1904,A1904)=1,1,0)</f>
        <v>1</v>
      </c>
    </row>
    <row r="1905" spans="1:43" x14ac:dyDescent="0.3">
      <c r="A1905" t="s">
        <v>14043</v>
      </c>
      <c r="C1905" t="s">
        <v>3919</v>
      </c>
      <c r="D1905" s="1">
        <v>46276</v>
      </c>
      <c r="E1905" t="s">
        <v>11819</v>
      </c>
      <c r="F1905" t="s">
        <v>9</v>
      </c>
      <c r="G1905">
        <v>999</v>
      </c>
      <c r="H1905">
        <v>0</v>
      </c>
      <c r="I1905">
        <v>0</v>
      </c>
      <c r="J1905">
        <v>999</v>
      </c>
      <c r="K1905" s="1">
        <v>46278</v>
      </c>
      <c r="L1905" t="s">
        <v>13996</v>
      </c>
      <c r="M1905">
        <f t="shared" si="348"/>
        <v>1</v>
      </c>
      <c r="N1905">
        <f>COUNTIF(Orders!$A:$A,C1905)</f>
        <v>1</v>
      </c>
      <c r="P1905">
        <f>COUNTIF(Orders!$H:$H,UPPER(SUBSTITUTE(TRIM(C1905),"-","")))</f>
        <v>1</v>
      </c>
      <c r="R1905" t="str">
        <f t="shared" si="349"/>
        <v>Matched Order Reference</v>
      </c>
      <c r="S1905">
        <f t="shared" si="350"/>
        <v>1</v>
      </c>
      <c r="V1905" cm="1">
        <f t="array" ref="V1905">IF(E1905&lt;&gt;"CAPTURE",0,SUMPRODUCT((MDR_Rates!$A$2:$A$10=F1905)*(G1905&gt;MDR_Rates!$B$2:$B$10)*((MDR_Rates!$C$2:$C$10="")+(G1905&lt;=MDR_Rates!$C$2:$C$10))*MDR_Rates!$D$2:$D$10))</f>
        <v>0</v>
      </c>
      <c r="W1905">
        <f t="shared" si="351"/>
        <v>0</v>
      </c>
      <c r="X1905">
        <f t="shared" si="352"/>
        <v>0</v>
      </c>
      <c r="Y1905">
        <f t="shared" si="353"/>
        <v>0</v>
      </c>
      <c r="Z1905">
        <f t="shared" si="354"/>
        <v>0</v>
      </c>
      <c r="AG1905" t="str">
        <f t="shared" si="355"/>
        <v/>
      </c>
      <c r="AI1905" t="str">
        <f t="shared" si="356"/>
        <v/>
      </c>
      <c r="AJ1905" t="str">
        <f t="shared" si="357"/>
        <v/>
      </c>
      <c r="AK1905" t="str">
        <f t="shared" si="358"/>
        <v>ORD26001961</v>
      </c>
      <c r="AL1905">
        <f>IF(E1905&lt;&gt;"CAPTURE","",COUNTIF(Orders!$H:$H,AK1905))</f>
        <v>1</v>
      </c>
      <c r="AP1905" t="str">
        <f t="shared" si="359"/>
        <v>Matched to Order</v>
      </c>
      <c r="AQ1905">
        <f>IF(COUNTIF($A$2:A1905,A1905)=1,1,0)</f>
        <v>1</v>
      </c>
    </row>
    <row r="1906" spans="1:43" x14ac:dyDescent="0.3">
      <c r="A1906" t="s">
        <v>14044</v>
      </c>
      <c r="C1906" t="s">
        <v>14045</v>
      </c>
      <c r="D1906" s="1">
        <v>46276</v>
      </c>
      <c r="E1906" t="s">
        <v>11819</v>
      </c>
      <c r="F1906" t="s">
        <v>17</v>
      </c>
      <c r="G1906">
        <v>4999</v>
      </c>
      <c r="H1906">
        <v>79.98</v>
      </c>
      <c r="I1906">
        <v>14.4</v>
      </c>
      <c r="J1906">
        <v>4904.62</v>
      </c>
      <c r="K1906" s="1">
        <v>46278</v>
      </c>
      <c r="L1906" t="s">
        <v>13996</v>
      </c>
      <c r="M1906">
        <f t="shared" si="348"/>
        <v>1</v>
      </c>
      <c r="N1906">
        <f>COUNTIF(Orders!$A:$A,C1906)</f>
        <v>0</v>
      </c>
      <c r="P1906">
        <f>COUNTIF(Orders!$H:$H,UPPER(SUBSTITUTE(TRIM(C1906),"-","")))</f>
        <v>1</v>
      </c>
      <c r="R1906" t="str">
        <f t="shared" si="349"/>
        <v>Matched Order Reference</v>
      </c>
      <c r="S1906">
        <f t="shared" si="350"/>
        <v>1</v>
      </c>
      <c r="V1906" cm="1">
        <f t="array" ref="V1906">IF(E1906&lt;&gt;"CAPTURE",0,SUMPRODUCT((MDR_Rates!$A$2:$A$10=F1906)*(G1906&gt;MDR_Rates!$B$2:$B$10)*((MDR_Rates!$C$2:$C$10="")+(G1906&lt;=MDR_Rates!$C$2:$C$10))*MDR_Rates!$D$2:$D$10))</f>
        <v>1.6</v>
      </c>
      <c r="W1906">
        <f t="shared" si="351"/>
        <v>79.98</v>
      </c>
      <c r="X1906">
        <f t="shared" si="352"/>
        <v>14.4</v>
      </c>
      <c r="Y1906">
        <f t="shared" si="353"/>
        <v>0</v>
      </c>
      <c r="Z1906">
        <f t="shared" si="354"/>
        <v>0</v>
      </c>
      <c r="AG1906" t="str">
        <f t="shared" si="355"/>
        <v/>
      </c>
      <c r="AI1906" t="str">
        <f t="shared" si="356"/>
        <v/>
      </c>
      <c r="AJ1906" t="str">
        <f t="shared" si="357"/>
        <v/>
      </c>
      <c r="AK1906" t="str">
        <f t="shared" si="358"/>
        <v>ORD26001964</v>
      </c>
      <c r="AL1906">
        <f>IF(E1906&lt;&gt;"CAPTURE","",COUNTIF(Orders!$H:$H,AK1906))</f>
        <v>1</v>
      </c>
      <c r="AP1906" t="str">
        <f t="shared" si="359"/>
        <v>Matched to Order</v>
      </c>
      <c r="AQ1906">
        <f>IF(COUNTIF($A$2:A1906,A1906)=1,1,0)</f>
        <v>1</v>
      </c>
    </row>
    <row r="1907" spans="1:43" x14ac:dyDescent="0.3">
      <c r="A1907" t="s">
        <v>14046</v>
      </c>
      <c r="C1907" t="s">
        <v>3935</v>
      </c>
      <c r="D1907" s="1">
        <v>46276</v>
      </c>
      <c r="E1907" t="s">
        <v>11819</v>
      </c>
      <c r="F1907" t="s">
        <v>44</v>
      </c>
      <c r="G1907">
        <v>2999</v>
      </c>
      <c r="H1907">
        <v>50.98</v>
      </c>
      <c r="I1907">
        <v>9.18</v>
      </c>
      <c r="J1907">
        <v>2938.84</v>
      </c>
      <c r="K1907" s="1">
        <v>46278</v>
      </c>
      <c r="L1907" t="s">
        <v>13996</v>
      </c>
      <c r="M1907">
        <f t="shared" si="348"/>
        <v>1</v>
      </c>
      <c r="N1907">
        <f>COUNTIF(Orders!$A:$A,C1907)</f>
        <v>1</v>
      </c>
      <c r="P1907">
        <f>COUNTIF(Orders!$H:$H,UPPER(SUBSTITUTE(TRIM(C1907),"-","")))</f>
        <v>1</v>
      </c>
      <c r="R1907" t="str">
        <f t="shared" si="349"/>
        <v>Matched Order Reference</v>
      </c>
      <c r="S1907">
        <f t="shared" si="350"/>
        <v>1</v>
      </c>
      <c r="V1907" cm="1">
        <f t="array" ref="V1907">IF(E1907&lt;&gt;"CAPTURE",0,SUMPRODUCT((MDR_Rates!$A$2:$A$10=F1907)*(G1907&gt;MDR_Rates!$B$2:$B$10)*((MDR_Rates!$C$2:$C$10="")+(G1907&lt;=MDR_Rates!$C$2:$C$10))*MDR_Rates!$D$2:$D$10))</f>
        <v>1.7</v>
      </c>
      <c r="W1907">
        <f t="shared" si="351"/>
        <v>50.98</v>
      </c>
      <c r="X1907">
        <f t="shared" si="352"/>
        <v>9.18</v>
      </c>
      <c r="Y1907">
        <f t="shared" si="353"/>
        <v>0</v>
      </c>
      <c r="Z1907">
        <f t="shared" si="354"/>
        <v>0</v>
      </c>
      <c r="AG1907" t="str">
        <f t="shared" si="355"/>
        <v/>
      </c>
      <c r="AI1907" t="str">
        <f t="shared" si="356"/>
        <v/>
      </c>
      <c r="AJ1907" t="str">
        <f t="shared" si="357"/>
        <v/>
      </c>
      <c r="AK1907" t="str">
        <f t="shared" si="358"/>
        <v>ORD26001969</v>
      </c>
      <c r="AL1907">
        <f>IF(E1907&lt;&gt;"CAPTURE","",COUNTIF(Orders!$H:$H,AK1907))</f>
        <v>1</v>
      </c>
      <c r="AP1907" t="str">
        <f t="shared" si="359"/>
        <v>Matched to Order</v>
      </c>
      <c r="AQ1907">
        <f>IF(COUNTIF($A$2:A1907,A1907)=1,1,0)</f>
        <v>1</v>
      </c>
    </row>
    <row r="1908" spans="1:43" x14ac:dyDescent="0.3">
      <c r="A1908" t="s">
        <v>14047</v>
      </c>
      <c r="C1908" t="s">
        <v>3979</v>
      </c>
      <c r="D1908" s="1">
        <v>46276</v>
      </c>
      <c r="E1908" t="s">
        <v>11819</v>
      </c>
      <c r="F1908" t="s">
        <v>17</v>
      </c>
      <c r="G1908">
        <v>5997</v>
      </c>
      <c r="H1908">
        <v>95.95</v>
      </c>
      <c r="I1908">
        <v>17.27</v>
      </c>
      <c r="J1908">
        <v>5883.78</v>
      </c>
      <c r="K1908" s="1">
        <v>46278</v>
      </c>
      <c r="L1908" t="s">
        <v>13996</v>
      </c>
      <c r="M1908">
        <f t="shared" si="348"/>
        <v>1</v>
      </c>
      <c r="N1908">
        <f>COUNTIF(Orders!$A:$A,C1908)</f>
        <v>1</v>
      </c>
      <c r="P1908">
        <f>COUNTIF(Orders!$H:$H,UPPER(SUBSTITUTE(TRIM(C1908),"-","")))</f>
        <v>1</v>
      </c>
      <c r="R1908" t="str">
        <f t="shared" si="349"/>
        <v>Matched Order Reference</v>
      </c>
      <c r="S1908">
        <f t="shared" si="350"/>
        <v>1</v>
      </c>
      <c r="V1908" cm="1">
        <f t="array" ref="V1908">IF(E1908&lt;&gt;"CAPTURE",0,SUMPRODUCT((MDR_Rates!$A$2:$A$10=F1908)*(G1908&gt;MDR_Rates!$B$2:$B$10)*((MDR_Rates!$C$2:$C$10="")+(G1908&lt;=MDR_Rates!$C$2:$C$10))*MDR_Rates!$D$2:$D$10))</f>
        <v>1.6</v>
      </c>
      <c r="W1908">
        <f t="shared" si="351"/>
        <v>95.95</v>
      </c>
      <c r="X1908">
        <f t="shared" si="352"/>
        <v>17.27</v>
      </c>
      <c r="Y1908">
        <f t="shared" si="353"/>
        <v>0</v>
      </c>
      <c r="Z1908">
        <f t="shared" si="354"/>
        <v>0</v>
      </c>
      <c r="AG1908" t="str">
        <f t="shared" si="355"/>
        <v/>
      </c>
      <c r="AI1908" t="str">
        <f t="shared" si="356"/>
        <v/>
      </c>
      <c r="AJ1908" t="str">
        <f t="shared" si="357"/>
        <v/>
      </c>
      <c r="AK1908" t="str">
        <f t="shared" si="358"/>
        <v>ORD26001991</v>
      </c>
      <c r="AL1908">
        <f>IF(E1908&lt;&gt;"CAPTURE","",COUNTIF(Orders!$H:$H,AK1908))</f>
        <v>1</v>
      </c>
      <c r="AP1908" t="str">
        <f t="shared" si="359"/>
        <v>Matched to Order</v>
      </c>
      <c r="AQ1908">
        <f>IF(COUNTIF($A$2:A1908,A1908)=1,1,0)</f>
        <v>1</v>
      </c>
    </row>
    <row r="1909" spans="1:43" x14ac:dyDescent="0.3">
      <c r="A1909" t="s">
        <v>14048</v>
      </c>
      <c r="C1909" t="s">
        <v>4043</v>
      </c>
      <c r="D1909" s="1">
        <v>46276</v>
      </c>
      <c r="E1909" t="s">
        <v>11819</v>
      </c>
      <c r="F1909" t="s">
        <v>17</v>
      </c>
      <c r="G1909">
        <v>6298</v>
      </c>
      <c r="H1909">
        <v>100.77</v>
      </c>
      <c r="I1909">
        <v>18.14</v>
      </c>
      <c r="J1909">
        <v>6179.09</v>
      </c>
      <c r="K1909" s="1">
        <v>46278</v>
      </c>
      <c r="L1909" t="s">
        <v>13996</v>
      </c>
      <c r="M1909">
        <f t="shared" si="348"/>
        <v>1</v>
      </c>
      <c r="N1909">
        <f>COUNTIF(Orders!$A:$A,C1909)</f>
        <v>1</v>
      </c>
      <c r="P1909">
        <f>COUNTIF(Orders!$H:$H,UPPER(SUBSTITUTE(TRIM(C1909),"-","")))</f>
        <v>1</v>
      </c>
      <c r="R1909" t="str">
        <f t="shared" si="349"/>
        <v>Matched Order Reference</v>
      </c>
      <c r="S1909">
        <f t="shared" si="350"/>
        <v>1</v>
      </c>
      <c r="V1909" cm="1">
        <f t="array" ref="V1909">IF(E1909&lt;&gt;"CAPTURE",0,SUMPRODUCT((MDR_Rates!$A$2:$A$10=F1909)*(G1909&gt;MDR_Rates!$B$2:$B$10)*((MDR_Rates!$C$2:$C$10="")+(G1909&lt;=MDR_Rates!$C$2:$C$10))*MDR_Rates!$D$2:$D$10))</f>
        <v>1.6</v>
      </c>
      <c r="W1909">
        <f t="shared" si="351"/>
        <v>100.77</v>
      </c>
      <c r="X1909">
        <f t="shared" si="352"/>
        <v>18.14</v>
      </c>
      <c r="Y1909">
        <f t="shared" si="353"/>
        <v>0</v>
      </c>
      <c r="Z1909">
        <f t="shared" si="354"/>
        <v>0</v>
      </c>
      <c r="AG1909" t="str">
        <f t="shared" si="355"/>
        <v/>
      </c>
      <c r="AI1909" t="str">
        <f t="shared" si="356"/>
        <v/>
      </c>
      <c r="AJ1909" t="str">
        <f t="shared" si="357"/>
        <v/>
      </c>
      <c r="AK1909" t="str">
        <f t="shared" si="358"/>
        <v>ORD26002024</v>
      </c>
      <c r="AL1909">
        <f>IF(E1909&lt;&gt;"CAPTURE","",COUNTIF(Orders!$H:$H,AK1909))</f>
        <v>1</v>
      </c>
      <c r="AP1909" t="str">
        <f t="shared" si="359"/>
        <v>Matched to Order</v>
      </c>
      <c r="AQ1909">
        <f>IF(COUNTIF($A$2:A1909,A1909)=1,1,0)</f>
        <v>1</v>
      </c>
    </row>
    <row r="1910" spans="1:43" x14ac:dyDescent="0.3">
      <c r="A1910" t="s">
        <v>14049</v>
      </c>
      <c r="C1910" t="s">
        <v>4081</v>
      </c>
      <c r="D1910" s="1">
        <v>46276</v>
      </c>
      <c r="E1910" t="s">
        <v>11819</v>
      </c>
      <c r="F1910" t="s">
        <v>17</v>
      </c>
      <c r="G1910">
        <v>1298</v>
      </c>
      <c r="H1910">
        <v>23.36</v>
      </c>
      <c r="I1910">
        <v>4.2</v>
      </c>
      <c r="J1910">
        <v>1270.44</v>
      </c>
      <c r="K1910" s="1">
        <v>46278</v>
      </c>
      <c r="L1910" t="s">
        <v>13996</v>
      </c>
      <c r="M1910">
        <f t="shared" si="348"/>
        <v>1</v>
      </c>
      <c r="N1910">
        <f>COUNTIF(Orders!$A:$A,C1910)</f>
        <v>1</v>
      </c>
      <c r="P1910">
        <f>COUNTIF(Orders!$H:$H,UPPER(SUBSTITUTE(TRIM(C1910),"-","")))</f>
        <v>1</v>
      </c>
      <c r="R1910" t="str">
        <f t="shared" si="349"/>
        <v>Matched Order Reference</v>
      </c>
      <c r="S1910">
        <f t="shared" si="350"/>
        <v>1</v>
      </c>
      <c r="V1910" cm="1">
        <f t="array" ref="V1910">IF(E1910&lt;&gt;"CAPTURE",0,SUMPRODUCT((MDR_Rates!$A$2:$A$10=F1910)*(G1910&gt;MDR_Rates!$B$2:$B$10)*((MDR_Rates!$C$2:$C$10="")+(G1910&lt;=MDR_Rates!$C$2:$C$10))*MDR_Rates!$D$2:$D$10))</f>
        <v>1.8</v>
      </c>
      <c r="W1910">
        <f t="shared" si="351"/>
        <v>23.36</v>
      </c>
      <c r="X1910">
        <f t="shared" si="352"/>
        <v>4.2</v>
      </c>
      <c r="Y1910">
        <f t="shared" si="353"/>
        <v>0</v>
      </c>
      <c r="Z1910">
        <f t="shared" si="354"/>
        <v>0</v>
      </c>
      <c r="AG1910" t="str">
        <f t="shared" si="355"/>
        <v/>
      </c>
      <c r="AI1910" t="str">
        <f t="shared" si="356"/>
        <v/>
      </c>
      <c r="AJ1910" t="str">
        <f t="shared" si="357"/>
        <v/>
      </c>
      <c r="AK1910" t="str">
        <f t="shared" si="358"/>
        <v>ORD26002043</v>
      </c>
      <c r="AL1910">
        <f>IF(E1910&lt;&gt;"CAPTURE","",COUNTIF(Orders!$H:$H,AK1910))</f>
        <v>1</v>
      </c>
      <c r="AP1910" t="str">
        <f t="shared" si="359"/>
        <v>Matched to Order</v>
      </c>
      <c r="AQ1910">
        <f>IF(COUNTIF($A$2:A1910,A1910)=1,1,0)</f>
        <v>1</v>
      </c>
    </row>
    <row r="1911" spans="1:43" x14ac:dyDescent="0.3">
      <c r="A1911" t="s">
        <v>14050</v>
      </c>
      <c r="C1911" t="s">
        <v>4137</v>
      </c>
      <c r="D1911" s="1">
        <v>46276</v>
      </c>
      <c r="E1911" t="s">
        <v>11819</v>
      </c>
      <c r="F1911" t="s">
        <v>17</v>
      </c>
      <c r="G1911">
        <v>6997</v>
      </c>
      <c r="H1911">
        <v>111.95</v>
      </c>
      <c r="I1911">
        <v>20.149999999999999</v>
      </c>
      <c r="J1911">
        <v>6864.9</v>
      </c>
      <c r="K1911" s="1">
        <v>46278</v>
      </c>
      <c r="L1911" t="s">
        <v>13996</v>
      </c>
      <c r="M1911">
        <f t="shared" si="348"/>
        <v>1</v>
      </c>
      <c r="N1911">
        <f>COUNTIF(Orders!$A:$A,C1911)</f>
        <v>1</v>
      </c>
      <c r="P1911">
        <f>COUNTIF(Orders!$H:$H,UPPER(SUBSTITUTE(TRIM(C1911),"-","")))</f>
        <v>1</v>
      </c>
      <c r="R1911" t="str">
        <f t="shared" si="349"/>
        <v>Matched Order Reference</v>
      </c>
      <c r="S1911">
        <f t="shared" si="350"/>
        <v>1</v>
      </c>
      <c r="V1911" cm="1">
        <f t="array" ref="V1911">IF(E1911&lt;&gt;"CAPTURE",0,SUMPRODUCT((MDR_Rates!$A$2:$A$10=F1911)*(G1911&gt;MDR_Rates!$B$2:$B$10)*((MDR_Rates!$C$2:$C$10="")+(G1911&lt;=MDR_Rates!$C$2:$C$10))*MDR_Rates!$D$2:$D$10))</f>
        <v>1.6</v>
      </c>
      <c r="W1911">
        <f t="shared" si="351"/>
        <v>111.95</v>
      </c>
      <c r="X1911">
        <f t="shared" si="352"/>
        <v>20.149999999999999</v>
      </c>
      <c r="Y1911">
        <f t="shared" si="353"/>
        <v>0</v>
      </c>
      <c r="Z1911">
        <f t="shared" si="354"/>
        <v>0</v>
      </c>
      <c r="AG1911" t="str">
        <f t="shared" si="355"/>
        <v/>
      </c>
      <c r="AI1911" t="str">
        <f t="shared" si="356"/>
        <v/>
      </c>
      <c r="AJ1911" t="str">
        <f t="shared" si="357"/>
        <v/>
      </c>
      <c r="AK1911" t="str">
        <f t="shared" si="358"/>
        <v>ORD26002071</v>
      </c>
      <c r="AL1911">
        <f>IF(E1911&lt;&gt;"CAPTURE","",COUNTIF(Orders!$H:$H,AK1911))</f>
        <v>1</v>
      </c>
      <c r="AP1911" t="str">
        <f t="shared" si="359"/>
        <v>Matched to Order</v>
      </c>
      <c r="AQ1911">
        <f>IF(COUNTIF($A$2:A1911,A1911)=1,1,0)</f>
        <v>1</v>
      </c>
    </row>
    <row r="1912" spans="1:43" x14ac:dyDescent="0.3">
      <c r="A1912" t="s">
        <v>14051</v>
      </c>
      <c r="C1912" t="s">
        <v>4139</v>
      </c>
      <c r="D1912" s="1">
        <v>46276</v>
      </c>
      <c r="E1912" t="s">
        <v>11819</v>
      </c>
      <c r="F1912" t="s">
        <v>17</v>
      </c>
      <c r="G1912">
        <v>3998</v>
      </c>
      <c r="H1912">
        <v>63.97</v>
      </c>
      <c r="I1912">
        <v>11.51</v>
      </c>
      <c r="J1912">
        <v>3922.52</v>
      </c>
      <c r="K1912" s="1">
        <v>46278</v>
      </c>
      <c r="L1912" t="s">
        <v>13996</v>
      </c>
      <c r="M1912">
        <f t="shared" si="348"/>
        <v>1</v>
      </c>
      <c r="N1912">
        <f>COUNTIF(Orders!$A:$A,C1912)</f>
        <v>1</v>
      </c>
      <c r="P1912">
        <f>COUNTIF(Orders!$H:$H,UPPER(SUBSTITUTE(TRIM(C1912),"-","")))</f>
        <v>1</v>
      </c>
      <c r="R1912" t="str">
        <f t="shared" si="349"/>
        <v>Matched Order Reference</v>
      </c>
      <c r="S1912">
        <f t="shared" si="350"/>
        <v>1</v>
      </c>
      <c r="V1912" cm="1">
        <f t="array" ref="V1912">IF(E1912&lt;&gt;"CAPTURE",0,SUMPRODUCT((MDR_Rates!$A$2:$A$10=F1912)*(G1912&gt;MDR_Rates!$B$2:$B$10)*((MDR_Rates!$C$2:$C$10="")+(G1912&lt;=MDR_Rates!$C$2:$C$10))*MDR_Rates!$D$2:$D$10))</f>
        <v>1.6</v>
      </c>
      <c r="W1912">
        <f t="shared" si="351"/>
        <v>63.97</v>
      </c>
      <c r="X1912">
        <f t="shared" si="352"/>
        <v>11.51</v>
      </c>
      <c r="Y1912">
        <f t="shared" si="353"/>
        <v>0</v>
      </c>
      <c r="Z1912">
        <f t="shared" si="354"/>
        <v>0</v>
      </c>
      <c r="AG1912" t="str">
        <f t="shared" si="355"/>
        <v/>
      </c>
      <c r="AI1912" t="str">
        <f t="shared" si="356"/>
        <v/>
      </c>
      <c r="AJ1912" t="str">
        <f t="shared" si="357"/>
        <v/>
      </c>
      <c r="AK1912" t="str">
        <f t="shared" si="358"/>
        <v>ORD26002072</v>
      </c>
      <c r="AL1912">
        <f>IF(E1912&lt;&gt;"CAPTURE","",COUNTIF(Orders!$H:$H,AK1912))</f>
        <v>1</v>
      </c>
      <c r="AP1912" t="str">
        <f t="shared" si="359"/>
        <v>Matched to Order</v>
      </c>
      <c r="AQ1912">
        <f>IF(COUNTIF($A$2:A1912,A1912)=1,1,0)</f>
        <v>1</v>
      </c>
    </row>
    <row r="1913" spans="1:43" x14ac:dyDescent="0.3">
      <c r="A1913" t="s">
        <v>14052</v>
      </c>
      <c r="C1913" t="s">
        <v>4195</v>
      </c>
      <c r="D1913" s="1">
        <v>46276</v>
      </c>
      <c r="E1913" t="s">
        <v>11819</v>
      </c>
      <c r="F1913" t="s">
        <v>9</v>
      </c>
      <c r="G1913">
        <v>10998</v>
      </c>
      <c r="H1913">
        <v>32.99</v>
      </c>
      <c r="I1913">
        <v>5.94</v>
      </c>
      <c r="J1913">
        <v>10959.07</v>
      </c>
      <c r="K1913" s="1">
        <v>46278</v>
      </c>
      <c r="L1913" t="s">
        <v>13996</v>
      </c>
      <c r="M1913">
        <f t="shared" si="348"/>
        <v>1</v>
      </c>
      <c r="N1913">
        <f>COUNTIF(Orders!$A:$A,C1913)</f>
        <v>1</v>
      </c>
      <c r="P1913">
        <f>COUNTIF(Orders!$H:$H,UPPER(SUBSTITUTE(TRIM(C1913),"-","")))</f>
        <v>1</v>
      </c>
      <c r="R1913" t="str">
        <f t="shared" si="349"/>
        <v>Matched Order Reference</v>
      </c>
      <c r="S1913">
        <f t="shared" si="350"/>
        <v>1</v>
      </c>
      <c r="V1913" cm="1">
        <f t="array" ref="V1913">IF(E1913&lt;&gt;"CAPTURE",0,SUMPRODUCT((MDR_Rates!$A$2:$A$10=F1913)*(G1913&gt;MDR_Rates!$B$2:$B$10)*((MDR_Rates!$C$2:$C$10="")+(G1913&lt;=MDR_Rates!$C$2:$C$10))*MDR_Rates!$D$2:$D$10))</f>
        <v>0.3</v>
      </c>
      <c r="W1913">
        <f t="shared" si="351"/>
        <v>32.99</v>
      </c>
      <c r="X1913">
        <f t="shared" si="352"/>
        <v>5.94</v>
      </c>
      <c r="Y1913">
        <f t="shared" si="353"/>
        <v>0</v>
      </c>
      <c r="Z1913">
        <f t="shared" si="354"/>
        <v>0</v>
      </c>
      <c r="AG1913" t="str">
        <f t="shared" si="355"/>
        <v/>
      </c>
      <c r="AI1913" t="str">
        <f t="shared" si="356"/>
        <v/>
      </c>
      <c r="AJ1913" t="str">
        <f t="shared" si="357"/>
        <v/>
      </c>
      <c r="AK1913" t="str">
        <f t="shared" si="358"/>
        <v>ORD26002101</v>
      </c>
      <c r="AL1913">
        <f>IF(E1913&lt;&gt;"CAPTURE","",COUNTIF(Orders!$H:$H,AK1913))</f>
        <v>1</v>
      </c>
      <c r="AP1913" t="str">
        <f t="shared" si="359"/>
        <v>Matched to Order</v>
      </c>
      <c r="AQ1913">
        <f>IF(COUNTIF($A$2:A1913,A1913)=1,1,0)</f>
        <v>1</v>
      </c>
    </row>
    <row r="1914" spans="1:43" x14ac:dyDescent="0.3">
      <c r="A1914" t="s">
        <v>14053</v>
      </c>
      <c r="C1914" t="s">
        <v>4219</v>
      </c>
      <c r="D1914" s="1">
        <v>46276</v>
      </c>
      <c r="E1914" t="s">
        <v>11819</v>
      </c>
      <c r="F1914" t="s">
        <v>33</v>
      </c>
      <c r="G1914">
        <v>2499</v>
      </c>
      <c r="H1914">
        <v>29.99</v>
      </c>
      <c r="I1914">
        <v>5.4</v>
      </c>
      <c r="J1914">
        <v>2463.61</v>
      </c>
      <c r="K1914" s="1">
        <v>46278</v>
      </c>
      <c r="L1914" t="s">
        <v>13996</v>
      </c>
      <c r="M1914">
        <f t="shared" si="348"/>
        <v>1</v>
      </c>
      <c r="N1914">
        <f>COUNTIF(Orders!$A:$A,C1914)</f>
        <v>1</v>
      </c>
      <c r="P1914">
        <f>COUNTIF(Orders!$H:$H,UPPER(SUBSTITUTE(TRIM(C1914),"-","")))</f>
        <v>1</v>
      </c>
      <c r="R1914" t="str">
        <f t="shared" si="349"/>
        <v>Matched Order Reference</v>
      </c>
      <c r="S1914">
        <f t="shared" si="350"/>
        <v>1</v>
      </c>
      <c r="V1914" cm="1">
        <f t="array" ref="V1914">IF(E1914&lt;&gt;"CAPTURE",0,SUMPRODUCT((MDR_Rates!$A$2:$A$10=F1914)*(G1914&gt;MDR_Rates!$B$2:$B$10)*((MDR_Rates!$C$2:$C$10="")+(G1914&lt;=MDR_Rates!$C$2:$C$10))*MDR_Rates!$D$2:$D$10))</f>
        <v>1.2</v>
      </c>
      <c r="W1914">
        <f t="shared" si="351"/>
        <v>29.99</v>
      </c>
      <c r="X1914">
        <f t="shared" si="352"/>
        <v>5.4</v>
      </c>
      <c r="Y1914">
        <f t="shared" si="353"/>
        <v>0</v>
      </c>
      <c r="Z1914">
        <f t="shared" si="354"/>
        <v>0</v>
      </c>
      <c r="AG1914" t="str">
        <f t="shared" si="355"/>
        <v/>
      </c>
      <c r="AI1914" t="str">
        <f t="shared" si="356"/>
        <v/>
      </c>
      <c r="AJ1914" t="str">
        <f t="shared" si="357"/>
        <v/>
      </c>
      <c r="AK1914" t="str">
        <f t="shared" si="358"/>
        <v>ORD26002113</v>
      </c>
      <c r="AL1914">
        <f>IF(E1914&lt;&gt;"CAPTURE","",COUNTIF(Orders!$H:$H,AK1914))</f>
        <v>1</v>
      </c>
      <c r="AP1914" t="str">
        <f t="shared" si="359"/>
        <v>Matched to Order</v>
      </c>
      <c r="AQ1914">
        <f>IF(COUNTIF($A$2:A1914,A1914)=1,1,0)</f>
        <v>1</v>
      </c>
    </row>
    <row r="1915" spans="1:43" x14ac:dyDescent="0.3">
      <c r="A1915" t="s">
        <v>14054</v>
      </c>
      <c r="C1915" t="s">
        <v>4225</v>
      </c>
      <c r="D1915" s="1">
        <v>46276</v>
      </c>
      <c r="E1915" t="s">
        <v>11819</v>
      </c>
      <c r="F1915" t="s">
        <v>9</v>
      </c>
      <c r="G1915">
        <v>5998</v>
      </c>
      <c r="H1915">
        <v>17.989999999999998</v>
      </c>
      <c r="I1915">
        <v>3.24</v>
      </c>
      <c r="J1915">
        <v>5976.77</v>
      </c>
      <c r="K1915" s="1">
        <v>46278</v>
      </c>
      <c r="L1915" t="s">
        <v>13996</v>
      </c>
      <c r="M1915">
        <f t="shared" si="348"/>
        <v>1</v>
      </c>
      <c r="N1915">
        <f>COUNTIF(Orders!$A:$A,C1915)</f>
        <v>1</v>
      </c>
      <c r="P1915">
        <f>COUNTIF(Orders!$H:$H,UPPER(SUBSTITUTE(TRIM(C1915),"-","")))</f>
        <v>1</v>
      </c>
      <c r="R1915" t="str">
        <f t="shared" si="349"/>
        <v>Matched Order Reference</v>
      </c>
      <c r="S1915">
        <f t="shared" si="350"/>
        <v>1</v>
      </c>
      <c r="V1915" cm="1">
        <f t="array" ref="V1915">IF(E1915&lt;&gt;"CAPTURE",0,SUMPRODUCT((MDR_Rates!$A$2:$A$10=F1915)*(G1915&gt;MDR_Rates!$B$2:$B$10)*((MDR_Rates!$C$2:$C$10="")+(G1915&lt;=MDR_Rates!$C$2:$C$10))*MDR_Rates!$D$2:$D$10))</f>
        <v>0.3</v>
      </c>
      <c r="W1915">
        <f t="shared" si="351"/>
        <v>17.989999999999998</v>
      </c>
      <c r="X1915">
        <f t="shared" si="352"/>
        <v>3.24</v>
      </c>
      <c r="Y1915">
        <f t="shared" si="353"/>
        <v>0</v>
      </c>
      <c r="Z1915">
        <f t="shared" si="354"/>
        <v>0</v>
      </c>
      <c r="AG1915" t="str">
        <f t="shared" si="355"/>
        <v/>
      </c>
      <c r="AI1915" t="str">
        <f t="shared" si="356"/>
        <v/>
      </c>
      <c r="AJ1915" t="str">
        <f t="shared" si="357"/>
        <v/>
      </c>
      <c r="AK1915" t="str">
        <f t="shared" si="358"/>
        <v>ORD26002116</v>
      </c>
      <c r="AL1915">
        <f>IF(E1915&lt;&gt;"CAPTURE","",COUNTIF(Orders!$H:$H,AK1915))</f>
        <v>1</v>
      </c>
      <c r="AP1915" t="str">
        <f t="shared" si="359"/>
        <v>Matched to Order</v>
      </c>
      <c r="AQ1915">
        <f>IF(COUNTIF($A$2:A1915,A1915)=1,1,0)</f>
        <v>1</v>
      </c>
    </row>
    <row r="1916" spans="1:43" x14ac:dyDescent="0.3">
      <c r="A1916" t="s">
        <v>14055</v>
      </c>
      <c r="C1916" t="s">
        <v>4280</v>
      </c>
      <c r="D1916" s="1">
        <v>46276</v>
      </c>
      <c r="E1916" t="s">
        <v>11819</v>
      </c>
      <c r="F1916" t="s">
        <v>9</v>
      </c>
      <c r="G1916">
        <v>5348</v>
      </c>
      <c r="H1916">
        <v>16.04</v>
      </c>
      <c r="I1916">
        <v>2.89</v>
      </c>
      <c r="J1916">
        <v>5329.07</v>
      </c>
      <c r="K1916" s="1">
        <v>46278</v>
      </c>
      <c r="L1916" t="s">
        <v>13996</v>
      </c>
      <c r="M1916">
        <f t="shared" si="348"/>
        <v>1</v>
      </c>
      <c r="N1916">
        <f>COUNTIF(Orders!$A:$A,C1916)</f>
        <v>1</v>
      </c>
      <c r="P1916">
        <f>COUNTIF(Orders!$H:$H,UPPER(SUBSTITUTE(TRIM(C1916),"-","")))</f>
        <v>1</v>
      </c>
      <c r="R1916" t="str">
        <f t="shared" si="349"/>
        <v>Matched Order Reference</v>
      </c>
      <c r="S1916">
        <f t="shared" si="350"/>
        <v>1</v>
      </c>
      <c r="V1916" cm="1">
        <f t="array" ref="V1916">IF(E1916&lt;&gt;"CAPTURE",0,SUMPRODUCT((MDR_Rates!$A$2:$A$10=F1916)*(G1916&gt;MDR_Rates!$B$2:$B$10)*((MDR_Rates!$C$2:$C$10="")+(G1916&lt;=MDR_Rates!$C$2:$C$10))*MDR_Rates!$D$2:$D$10))</f>
        <v>0.3</v>
      </c>
      <c r="W1916">
        <f t="shared" si="351"/>
        <v>16.04</v>
      </c>
      <c r="X1916">
        <f t="shared" si="352"/>
        <v>2.89</v>
      </c>
      <c r="Y1916">
        <f t="shared" si="353"/>
        <v>0</v>
      </c>
      <c r="Z1916">
        <f t="shared" si="354"/>
        <v>0</v>
      </c>
      <c r="AG1916" t="str">
        <f t="shared" si="355"/>
        <v/>
      </c>
      <c r="AI1916" t="str">
        <f t="shared" si="356"/>
        <v/>
      </c>
      <c r="AJ1916" t="str">
        <f t="shared" si="357"/>
        <v/>
      </c>
      <c r="AK1916" t="str">
        <f t="shared" si="358"/>
        <v>ORD26002144</v>
      </c>
      <c r="AL1916">
        <f>IF(E1916&lt;&gt;"CAPTURE","",COUNTIF(Orders!$H:$H,AK1916))</f>
        <v>1</v>
      </c>
      <c r="AP1916" t="str">
        <f t="shared" si="359"/>
        <v>Matched to Order</v>
      </c>
      <c r="AQ1916">
        <f>IF(COUNTIF($A$2:A1916,A1916)=1,1,0)</f>
        <v>1</v>
      </c>
    </row>
    <row r="1917" spans="1:43" x14ac:dyDescent="0.3">
      <c r="A1917" t="s">
        <v>14056</v>
      </c>
      <c r="C1917" t="s">
        <v>4357</v>
      </c>
      <c r="D1917" s="1">
        <v>46276</v>
      </c>
      <c r="E1917" t="s">
        <v>11819</v>
      </c>
      <c r="F1917" t="s">
        <v>9</v>
      </c>
      <c r="G1917">
        <v>5297</v>
      </c>
      <c r="H1917">
        <v>15.89</v>
      </c>
      <c r="I1917">
        <v>2.86</v>
      </c>
      <c r="J1917">
        <v>5278.25</v>
      </c>
      <c r="K1917" s="1">
        <v>46278</v>
      </c>
      <c r="L1917" t="s">
        <v>13996</v>
      </c>
      <c r="M1917">
        <f t="shared" si="348"/>
        <v>1</v>
      </c>
      <c r="N1917">
        <f>COUNTIF(Orders!$A:$A,C1917)</f>
        <v>1</v>
      </c>
      <c r="P1917">
        <f>COUNTIF(Orders!$H:$H,UPPER(SUBSTITUTE(TRIM(C1917),"-","")))</f>
        <v>1</v>
      </c>
      <c r="R1917" t="str">
        <f t="shared" si="349"/>
        <v>Matched Order Reference</v>
      </c>
      <c r="S1917">
        <f t="shared" si="350"/>
        <v>1</v>
      </c>
      <c r="V1917" cm="1">
        <f t="array" ref="V1917">IF(E1917&lt;&gt;"CAPTURE",0,SUMPRODUCT((MDR_Rates!$A$2:$A$10=F1917)*(G1917&gt;MDR_Rates!$B$2:$B$10)*((MDR_Rates!$C$2:$C$10="")+(G1917&lt;=MDR_Rates!$C$2:$C$10))*MDR_Rates!$D$2:$D$10))</f>
        <v>0.3</v>
      </c>
      <c r="W1917">
        <f t="shared" si="351"/>
        <v>15.89</v>
      </c>
      <c r="X1917">
        <f t="shared" si="352"/>
        <v>2.86</v>
      </c>
      <c r="Y1917">
        <f t="shared" si="353"/>
        <v>0</v>
      </c>
      <c r="Z1917">
        <f t="shared" si="354"/>
        <v>0</v>
      </c>
      <c r="AG1917" t="str">
        <f t="shared" si="355"/>
        <v/>
      </c>
      <c r="AI1917" t="str">
        <f t="shared" si="356"/>
        <v/>
      </c>
      <c r="AJ1917" t="str">
        <f t="shared" si="357"/>
        <v/>
      </c>
      <c r="AK1917" t="str">
        <f t="shared" si="358"/>
        <v>ORD26002183</v>
      </c>
      <c r="AL1917">
        <f>IF(E1917&lt;&gt;"CAPTURE","",COUNTIF(Orders!$H:$H,AK1917))</f>
        <v>1</v>
      </c>
      <c r="AP1917" t="str">
        <f t="shared" si="359"/>
        <v>Matched to Order</v>
      </c>
      <c r="AQ1917">
        <f>IF(COUNTIF($A$2:A1917,A1917)=1,1,0)</f>
        <v>1</v>
      </c>
    </row>
    <row r="1918" spans="1:43" x14ac:dyDescent="0.3">
      <c r="A1918" t="s">
        <v>14057</v>
      </c>
      <c r="C1918" t="s">
        <v>4397</v>
      </c>
      <c r="D1918" s="1">
        <v>46276</v>
      </c>
      <c r="E1918" t="s">
        <v>11819</v>
      </c>
      <c r="F1918" t="s">
        <v>17</v>
      </c>
      <c r="G1918">
        <v>7498</v>
      </c>
      <c r="H1918">
        <v>119.97</v>
      </c>
      <c r="I1918">
        <v>21.59</v>
      </c>
      <c r="J1918">
        <v>7356.44</v>
      </c>
      <c r="K1918" s="1">
        <v>46278</v>
      </c>
      <c r="L1918" t="s">
        <v>13996</v>
      </c>
      <c r="M1918">
        <f t="shared" si="348"/>
        <v>1</v>
      </c>
      <c r="N1918">
        <f>COUNTIF(Orders!$A:$A,C1918)</f>
        <v>1</v>
      </c>
      <c r="P1918">
        <f>COUNTIF(Orders!$H:$H,UPPER(SUBSTITUTE(TRIM(C1918),"-","")))</f>
        <v>1</v>
      </c>
      <c r="R1918" t="str">
        <f t="shared" si="349"/>
        <v>Matched Order Reference</v>
      </c>
      <c r="S1918">
        <f t="shared" si="350"/>
        <v>1</v>
      </c>
      <c r="V1918" cm="1">
        <f t="array" ref="V1918">IF(E1918&lt;&gt;"CAPTURE",0,SUMPRODUCT((MDR_Rates!$A$2:$A$10=F1918)*(G1918&gt;MDR_Rates!$B$2:$B$10)*((MDR_Rates!$C$2:$C$10="")+(G1918&lt;=MDR_Rates!$C$2:$C$10))*MDR_Rates!$D$2:$D$10))</f>
        <v>1.6</v>
      </c>
      <c r="W1918">
        <f t="shared" si="351"/>
        <v>119.97</v>
      </c>
      <c r="X1918">
        <f t="shared" si="352"/>
        <v>21.59</v>
      </c>
      <c r="Y1918">
        <f t="shared" si="353"/>
        <v>0</v>
      </c>
      <c r="Z1918">
        <f t="shared" si="354"/>
        <v>0</v>
      </c>
      <c r="AG1918" t="str">
        <f t="shared" si="355"/>
        <v/>
      </c>
      <c r="AI1918" t="str">
        <f t="shared" si="356"/>
        <v/>
      </c>
      <c r="AJ1918" t="str">
        <f t="shared" si="357"/>
        <v/>
      </c>
      <c r="AK1918" t="str">
        <f t="shared" si="358"/>
        <v>ORD26002203</v>
      </c>
      <c r="AL1918">
        <f>IF(E1918&lt;&gt;"CAPTURE","",COUNTIF(Orders!$H:$H,AK1918))</f>
        <v>1</v>
      </c>
      <c r="AP1918" t="str">
        <f t="shared" si="359"/>
        <v>Matched to Order</v>
      </c>
      <c r="AQ1918">
        <f>IF(COUNTIF($A$2:A1918,A1918)=1,1,0)</f>
        <v>1</v>
      </c>
    </row>
    <row r="1919" spans="1:43" x14ac:dyDescent="0.3">
      <c r="A1919" t="s">
        <v>14058</v>
      </c>
      <c r="C1919" t="s">
        <v>4403</v>
      </c>
      <c r="D1919" s="1">
        <v>46276</v>
      </c>
      <c r="E1919" t="s">
        <v>11819</v>
      </c>
      <c r="F1919" t="s">
        <v>9</v>
      </c>
      <c r="G1919">
        <v>999</v>
      </c>
      <c r="H1919">
        <v>0</v>
      </c>
      <c r="I1919">
        <v>0</v>
      </c>
      <c r="J1919">
        <v>999</v>
      </c>
      <c r="K1919" s="1">
        <v>46278</v>
      </c>
      <c r="L1919" t="s">
        <v>13996</v>
      </c>
      <c r="M1919">
        <f t="shared" si="348"/>
        <v>1</v>
      </c>
      <c r="N1919">
        <f>COUNTIF(Orders!$A:$A,C1919)</f>
        <v>1</v>
      </c>
      <c r="P1919">
        <f>COUNTIF(Orders!$H:$H,UPPER(SUBSTITUTE(TRIM(C1919),"-","")))</f>
        <v>1</v>
      </c>
      <c r="R1919" t="str">
        <f t="shared" si="349"/>
        <v>Matched Order Reference</v>
      </c>
      <c r="S1919">
        <f t="shared" si="350"/>
        <v>1</v>
      </c>
      <c r="V1919" cm="1">
        <f t="array" ref="V1919">IF(E1919&lt;&gt;"CAPTURE",0,SUMPRODUCT((MDR_Rates!$A$2:$A$10=F1919)*(G1919&gt;MDR_Rates!$B$2:$B$10)*((MDR_Rates!$C$2:$C$10="")+(G1919&lt;=MDR_Rates!$C$2:$C$10))*MDR_Rates!$D$2:$D$10))</f>
        <v>0</v>
      </c>
      <c r="W1919">
        <f t="shared" si="351"/>
        <v>0</v>
      </c>
      <c r="X1919">
        <f t="shared" si="352"/>
        <v>0</v>
      </c>
      <c r="Y1919">
        <f t="shared" si="353"/>
        <v>0</v>
      </c>
      <c r="Z1919">
        <f t="shared" si="354"/>
        <v>0</v>
      </c>
      <c r="AG1919" t="str">
        <f t="shared" si="355"/>
        <v/>
      </c>
      <c r="AI1919" t="str">
        <f t="shared" si="356"/>
        <v/>
      </c>
      <c r="AJ1919" t="str">
        <f t="shared" si="357"/>
        <v/>
      </c>
      <c r="AK1919" t="str">
        <f t="shared" si="358"/>
        <v>ORD26002206</v>
      </c>
      <c r="AL1919">
        <f>IF(E1919&lt;&gt;"CAPTURE","",COUNTIF(Orders!$H:$H,AK1919))</f>
        <v>1</v>
      </c>
      <c r="AP1919" t="str">
        <f t="shared" si="359"/>
        <v>Matched to Order</v>
      </c>
      <c r="AQ1919">
        <f>IF(COUNTIF($A$2:A1919,A1919)=1,1,0)</f>
        <v>1</v>
      </c>
    </row>
    <row r="1920" spans="1:43" x14ac:dyDescent="0.3">
      <c r="A1920" t="s">
        <v>14059</v>
      </c>
      <c r="C1920" t="s">
        <v>4405</v>
      </c>
      <c r="D1920" s="1">
        <v>46276</v>
      </c>
      <c r="E1920" t="s">
        <v>11819</v>
      </c>
      <c r="F1920" t="s">
        <v>17</v>
      </c>
      <c r="G1920">
        <v>2097</v>
      </c>
      <c r="H1920">
        <v>33.549999999999997</v>
      </c>
      <c r="I1920">
        <v>6.04</v>
      </c>
      <c r="J1920">
        <v>2057.41</v>
      </c>
      <c r="K1920" s="1">
        <v>46278</v>
      </c>
      <c r="L1920" t="s">
        <v>13996</v>
      </c>
      <c r="M1920">
        <f t="shared" si="348"/>
        <v>1</v>
      </c>
      <c r="N1920">
        <f>COUNTIF(Orders!$A:$A,C1920)</f>
        <v>1</v>
      </c>
      <c r="P1920">
        <f>COUNTIF(Orders!$H:$H,UPPER(SUBSTITUTE(TRIM(C1920),"-","")))</f>
        <v>1</v>
      </c>
      <c r="R1920" t="str">
        <f t="shared" si="349"/>
        <v>Matched Order Reference</v>
      </c>
      <c r="S1920">
        <f t="shared" si="350"/>
        <v>1</v>
      </c>
      <c r="V1920" cm="1">
        <f t="array" ref="V1920">IF(E1920&lt;&gt;"CAPTURE",0,SUMPRODUCT((MDR_Rates!$A$2:$A$10=F1920)*(G1920&gt;MDR_Rates!$B$2:$B$10)*((MDR_Rates!$C$2:$C$10="")+(G1920&lt;=MDR_Rates!$C$2:$C$10))*MDR_Rates!$D$2:$D$10))</f>
        <v>1.6</v>
      </c>
      <c r="W1920">
        <f t="shared" si="351"/>
        <v>33.549999999999997</v>
      </c>
      <c r="X1920">
        <f t="shared" si="352"/>
        <v>6.04</v>
      </c>
      <c r="Y1920">
        <f t="shared" si="353"/>
        <v>0</v>
      </c>
      <c r="Z1920">
        <f t="shared" si="354"/>
        <v>0</v>
      </c>
      <c r="AG1920" t="str">
        <f t="shared" si="355"/>
        <v/>
      </c>
      <c r="AI1920" t="str">
        <f t="shared" si="356"/>
        <v/>
      </c>
      <c r="AJ1920" t="str">
        <f t="shared" si="357"/>
        <v/>
      </c>
      <c r="AK1920" t="str">
        <f t="shared" si="358"/>
        <v>ORD26002207</v>
      </c>
      <c r="AL1920">
        <f>IF(E1920&lt;&gt;"CAPTURE","",COUNTIF(Orders!$H:$H,AK1920))</f>
        <v>1</v>
      </c>
      <c r="AP1920" t="str">
        <f t="shared" si="359"/>
        <v>Matched to Order</v>
      </c>
      <c r="AQ1920">
        <f>IF(COUNTIF($A$2:A1920,A1920)=1,1,0)</f>
        <v>1</v>
      </c>
    </row>
    <row r="1921" spans="1:43" x14ac:dyDescent="0.3">
      <c r="A1921" t="s">
        <v>14060</v>
      </c>
      <c r="C1921" t="s">
        <v>4470</v>
      </c>
      <c r="D1921" s="1">
        <v>46276</v>
      </c>
      <c r="E1921" t="s">
        <v>11819</v>
      </c>
      <c r="F1921" t="s">
        <v>17</v>
      </c>
      <c r="G1921">
        <v>5998</v>
      </c>
      <c r="H1921">
        <v>95.97</v>
      </c>
      <c r="I1921">
        <v>17.27</v>
      </c>
      <c r="J1921">
        <v>5884.76</v>
      </c>
      <c r="K1921" s="1">
        <v>46278</v>
      </c>
      <c r="L1921" t="s">
        <v>13996</v>
      </c>
      <c r="M1921">
        <f t="shared" si="348"/>
        <v>1</v>
      </c>
      <c r="N1921">
        <f>COUNTIF(Orders!$A:$A,C1921)</f>
        <v>1</v>
      </c>
      <c r="P1921">
        <f>COUNTIF(Orders!$H:$H,UPPER(SUBSTITUTE(TRIM(C1921),"-","")))</f>
        <v>1</v>
      </c>
      <c r="R1921" t="str">
        <f t="shared" si="349"/>
        <v>Matched Order Reference</v>
      </c>
      <c r="S1921">
        <f t="shared" si="350"/>
        <v>1</v>
      </c>
      <c r="V1921" cm="1">
        <f t="array" ref="V1921">IF(E1921&lt;&gt;"CAPTURE",0,SUMPRODUCT((MDR_Rates!$A$2:$A$10=F1921)*(G1921&gt;MDR_Rates!$B$2:$B$10)*((MDR_Rates!$C$2:$C$10="")+(G1921&lt;=MDR_Rates!$C$2:$C$10))*MDR_Rates!$D$2:$D$10))</f>
        <v>1.6</v>
      </c>
      <c r="W1921">
        <f t="shared" si="351"/>
        <v>95.97</v>
      </c>
      <c r="X1921">
        <f t="shared" si="352"/>
        <v>17.27</v>
      </c>
      <c r="Y1921">
        <f t="shared" si="353"/>
        <v>0</v>
      </c>
      <c r="Z1921">
        <f t="shared" si="354"/>
        <v>0</v>
      </c>
      <c r="AG1921" t="str">
        <f t="shared" si="355"/>
        <v/>
      </c>
      <c r="AI1921" t="str">
        <f t="shared" si="356"/>
        <v/>
      </c>
      <c r="AJ1921" t="str">
        <f t="shared" si="357"/>
        <v/>
      </c>
      <c r="AK1921" t="str">
        <f t="shared" si="358"/>
        <v>ORD26002240</v>
      </c>
      <c r="AL1921">
        <f>IF(E1921&lt;&gt;"CAPTURE","",COUNTIF(Orders!$H:$H,AK1921))</f>
        <v>1</v>
      </c>
      <c r="AP1921" t="str">
        <f t="shared" si="359"/>
        <v>Matched to Order</v>
      </c>
      <c r="AQ1921">
        <f>IF(COUNTIF($A$2:A1921,A1921)=1,1,0)</f>
        <v>1</v>
      </c>
    </row>
    <row r="1922" spans="1:43" x14ac:dyDescent="0.3">
      <c r="A1922" t="s">
        <v>14061</v>
      </c>
      <c r="C1922" t="s">
        <v>4486</v>
      </c>
      <c r="D1922" s="1">
        <v>46276</v>
      </c>
      <c r="E1922" t="s">
        <v>11819</v>
      </c>
      <c r="F1922" t="s">
        <v>9</v>
      </c>
      <c r="G1922">
        <v>299</v>
      </c>
      <c r="H1922">
        <v>0</v>
      </c>
      <c r="I1922">
        <v>0</v>
      </c>
      <c r="J1922">
        <v>299</v>
      </c>
      <c r="K1922" s="1">
        <v>46278</v>
      </c>
      <c r="L1922" t="s">
        <v>13996</v>
      </c>
      <c r="M1922">
        <f t="shared" si="348"/>
        <v>1</v>
      </c>
      <c r="N1922">
        <f>COUNTIF(Orders!$A:$A,C1922)</f>
        <v>1</v>
      </c>
      <c r="P1922">
        <f>COUNTIF(Orders!$H:$H,UPPER(SUBSTITUTE(TRIM(C1922),"-","")))</f>
        <v>1</v>
      </c>
      <c r="R1922" t="str">
        <f t="shared" si="349"/>
        <v>Matched Order Reference</v>
      </c>
      <c r="S1922">
        <f t="shared" si="350"/>
        <v>1</v>
      </c>
      <c r="V1922" cm="1">
        <f t="array" ref="V1922">IF(E1922&lt;&gt;"CAPTURE",0,SUMPRODUCT((MDR_Rates!$A$2:$A$10=F1922)*(G1922&gt;MDR_Rates!$B$2:$B$10)*((MDR_Rates!$C$2:$C$10="")+(G1922&lt;=MDR_Rates!$C$2:$C$10))*MDR_Rates!$D$2:$D$10))</f>
        <v>0</v>
      </c>
      <c r="W1922">
        <f t="shared" si="351"/>
        <v>0</v>
      </c>
      <c r="X1922">
        <f t="shared" si="352"/>
        <v>0</v>
      </c>
      <c r="Y1922">
        <f t="shared" si="353"/>
        <v>0</v>
      </c>
      <c r="Z1922">
        <f t="shared" si="354"/>
        <v>0</v>
      </c>
      <c r="AG1922" t="str">
        <f t="shared" si="355"/>
        <v/>
      </c>
      <c r="AI1922" t="str">
        <f t="shared" si="356"/>
        <v/>
      </c>
      <c r="AJ1922" t="str">
        <f t="shared" si="357"/>
        <v/>
      </c>
      <c r="AK1922" t="str">
        <f t="shared" si="358"/>
        <v>ORD26002248</v>
      </c>
      <c r="AL1922">
        <f>IF(E1922&lt;&gt;"CAPTURE","",COUNTIF(Orders!$H:$H,AK1922))</f>
        <v>1</v>
      </c>
      <c r="AP1922" t="str">
        <f t="shared" si="359"/>
        <v>Matched to Order</v>
      </c>
      <c r="AQ1922">
        <f>IF(COUNTIF($A$2:A1922,A1922)=1,1,0)</f>
        <v>1</v>
      </c>
    </row>
    <row r="1923" spans="1:43" x14ac:dyDescent="0.3">
      <c r="A1923" t="s">
        <v>14062</v>
      </c>
      <c r="C1923" t="s">
        <v>4492</v>
      </c>
      <c r="D1923" s="1">
        <v>46276</v>
      </c>
      <c r="E1923" t="s">
        <v>11819</v>
      </c>
      <c r="F1923" t="s">
        <v>9</v>
      </c>
      <c r="G1923">
        <v>599</v>
      </c>
      <c r="H1923">
        <v>0</v>
      </c>
      <c r="I1923">
        <v>0</v>
      </c>
      <c r="J1923">
        <v>599</v>
      </c>
      <c r="K1923" s="1">
        <v>46278</v>
      </c>
      <c r="L1923" t="s">
        <v>13996</v>
      </c>
      <c r="M1923">
        <f t="shared" ref="M1923:M1986" si="360">COUNTIF($A:$A,A1923)</f>
        <v>1</v>
      </c>
      <c r="N1923">
        <f>COUNTIF(Orders!$A:$A,C1923)</f>
        <v>1</v>
      </c>
      <c r="P1923">
        <f>COUNTIF(Orders!$H:$H,UPPER(SUBSTITUTE(TRIM(C1923),"-","")))</f>
        <v>1</v>
      </c>
      <c r="R1923" t="str">
        <f t="shared" ref="R1923:R1986" si="361">IF(E1923="REFUND","Refund",IF(P1923=0,"Unmatched Order Reference","Matched Order Reference"))</f>
        <v>Matched Order Reference</v>
      </c>
      <c r="S1923">
        <f t="shared" ref="S1923:S1986" si="362">COUNTIFS($C$2:$C$5753,C1923,$E$2:$E$5753,"CAPTURE")</f>
        <v>1</v>
      </c>
      <c r="V1923" cm="1">
        <f t="array" ref="V1923">IF(E1923&lt;&gt;"CAPTURE",0,SUMPRODUCT((MDR_Rates!$A$2:$A$10=F1923)*(G1923&gt;MDR_Rates!$B$2:$B$10)*((MDR_Rates!$C$2:$C$10="")+(G1923&lt;=MDR_Rates!$C$2:$C$10))*MDR_Rates!$D$2:$D$10))</f>
        <v>0</v>
      </c>
      <c r="W1923">
        <f t="shared" ref="W1923:W1986" si="363">IF(E1923&lt;&gt;"CAPTURE",0,ROUND(G1923*V1923/100,2))</f>
        <v>0</v>
      </c>
      <c r="X1923">
        <f t="shared" ref="X1923:X1986" si="364">IF(E1923&lt;&gt;"CAPTURE",0,ROUND(W1923*18/100,2))</f>
        <v>0</v>
      </c>
      <c r="Y1923">
        <f t="shared" ref="Y1923:Y1986" si="365">IF(E1923&lt;&gt;"CAPTURE",0,ROUND(H1923-W1923,2))</f>
        <v>0</v>
      </c>
      <c r="Z1923">
        <f t="shared" ref="Z1923:Z1986" si="366">IF(E1923&lt;&gt;"CAPTURE",0,ROUND(I1923-X1923,2))</f>
        <v>0</v>
      </c>
      <c r="AG1923" t="str">
        <f t="shared" ref="AG1923:AG1986" si="367">IF(E1923&lt;&gt;"REFUND","",IF(COUNTIFS($A:$A,B1923,$E:$E,"CAPTURE")=0,"Missing Original Capture","Original Capture Found"))</f>
        <v/>
      </c>
      <c r="AI1923" t="str">
        <f t="shared" ref="AI1923:AI1986" si="368">IF(E1923="REFUND",_xlfn.MAXIFS($G:$G,$A:$A,B1923,$E:$E,"CAPTURE"),"")</f>
        <v/>
      </c>
      <c r="AJ1923" t="str">
        <f t="shared" ref="AJ1923:AJ1986" si="369">IF(E1923&lt;&gt;"REFUND","",IF(G1923&gt;AI1923,"Refund Exceeds Capture",IF(ABS(G1923-AI1923)&lt;0.01,"Full Refund","Partial Refund")))</f>
        <v/>
      </c>
      <c r="AK1923" t="str">
        <f t="shared" ref="AK1923:AK1986" si="370">UPPER(SUBSTITUTE(TRIM(C1923),"-",""))</f>
        <v>ORD26002251</v>
      </c>
      <c r="AL1923">
        <f>IF(E1923&lt;&gt;"CAPTURE","",COUNTIF(Orders!$H:$H,AK1923))</f>
        <v>1</v>
      </c>
      <c r="AP1923" t="str">
        <f t="shared" ref="AP1923:AP1986" si="371">IF(E1923&lt;&gt;"CAPTURE","",IF(M1923&gt;1,"Duplicate ID - Review",IF(AL1923=0,"Unmatched Order",IF(AL1923=1,"Matched to Order","Multiple Order Matches"))))</f>
        <v>Matched to Order</v>
      </c>
      <c r="AQ1923">
        <f>IF(COUNTIF($A$2:A1923,A1923)=1,1,0)</f>
        <v>1</v>
      </c>
    </row>
    <row r="1924" spans="1:43" x14ac:dyDescent="0.3">
      <c r="A1924" t="s">
        <v>14063</v>
      </c>
      <c r="C1924" t="s">
        <v>4500</v>
      </c>
      <c r="D1924" s="1">
        <v>46276</v>
      </c>
      <c r="E1924" t="s">
        <v>11819</v>
      </c>
      <c r="F1924" t="s">
        <v>44</v>
      </c>
      <c r="G1924">
        <v>9597</v>
      </c>
      <c r="H1924">
        <v>163.15</v>
      </c>
      <c r="I1924">
        <v>29.37</v>
      </c>
      <c r="J1924">
        <v>9404.48</v>
      </c>
      <c r="K1924" s="1">
        <v>46278</v>
      </c>
      <c r="L1924" t="s">
        <v>13996</v>
      </c>
      <c r="M1924">
        <f t="shared" si="360"/>
        <v>1</v>
      </c>
      <c r="N1924">
        <f>COUNTIF(Orders!$A:$A,C1924)</f>
        <v>1</v>
      </c>
      <c r="P1924">
        <f>COUNTIF(Orders!$H:$H,UPPER(SUBSTITUTE(TRIM(C1924),"-","")))</f>
        <v>1</v>
      </c>
      <c r="R1924" t="str">
        <f t="shared" si="361"/>
        <v>Matched Order Reference</v>
      </c>
      <c r="S1924">
        <f t="shared" si="362"/>
        <v>1</v>
      </c>
      <c r="V1924" cm="1">
        <f t="array" ref="V1924">IF(E1924&lt;&gt;"CAPTURE",0,SUMPRODUCT((MDR_Rates!$A$2:$A$10=F1924)*(G1924&gt;MDR_Rates!$B$2:$B$10)*((MDR_Rates!$C$2:$C$10="")+(G1924&lt;=MDR_Rates!$C$2:$C$10))*MDR_Rates!$D$2:$D$10))</f>
        <v>1.7</v>
      </c>
      <c r="W1924">
        <f t="shared" si="363"/>
        <v>163.15</v>
      </c>
      <c r="X1924">
        <f t="shared" si="364"/>
        <v>29.37</v>
      </c>
      <c r="Y1924">
        <f t="shared" si="365"/>
        <v>0</v>
      </c>
      <c r="Z1924">
        <f t="shared" si="366"/>
        <v>0</v>
      </c>
      <c r="AG1924" t="str">
        <f t="shared" si="367"/>
        <v/>
      </c>
      <c r="AI1924" t="str">
        <f t="shared" si="368"/>
        <v/>
      </c>
      <c r="AJ1924" t="str">
        <f t="shared" si="369"/>
        <v/>
      </c>
      <c r="AK1924" t="str">
        <f t="shared" si="370"/>
        <v>ORD26002255</v>
      </c>
      <c r="AL1924">
        <f>IF(E1924&lt;&gt;"CAPTURE","",COUNTIF(Orders!$H:$H,AK1924))</f>
        <v>1</v>
      </c>
      <c r="AP1924" t="str">
        <f t="shared" si="371"/>
        <v>Matched to Order</v>
      </c>
      <c r="AQ1924">
        <f>IF(COUNTIF($A$2:A1924,A1924)=1,1,0)</f>
        <v>1</v>
      </c>
    </row>
    <row r="1925" spans="1:43" x14ac:dyDescent="0.3">
      <c r="A1925" t="s">
        <v>14064</v>
      </c>
      <c r="C1925" t="s">
        <v>4508</v>
      </c>
      <c r="D1925" s="1">
        <v>46276</v>
      </c>
      <c r="E1925" t="s">
        <v>11819</v>
      </c>
      <c r="F1925" t="s">
        <v>17</v>
      </c>
      <c r="G1925">
        <v>1799</v>
      </c>
      <c r="H1925">
        <v>32.380000000000003</v>
      </c>
      <c r="I1925">
        <v>5.83</v>
      </c>
      <c r="J1925">
        <v>1760.79</v>
      </c>
      <c r="K1925" s="1">
        <v>46278</v>
      </c>
      <c r="L1925" t="s">
        <v>13996</v>
      </c>
      <c r="M1925">
        <f t="shared" si="360"/>
        <v>1</v>
      </c>
      <c r="N1925">
        <f>COUNTIF(Orders!$A:$A,C1925)</f>
        <v>1</v>
      </c>
      <c r="P1925">
        <f>COUNTIF(Orders!$H:$H,UPPER(SUBSTITUTE(TRIM(C1925),"-","")))</f>
        <v>1</v>
      </c>
      <c r="R1925" t="str">
        <f t="shared" si="361"/>
        <v>Matched Order Reference</v>
      </c>
      <c r="S1925">
        <f t="shared" si="362"/>
        <v>1</v>
      </c>
      <c r="V1925" cm="1">
        <f t="array" ref="V1925">IF(E1925&lt;&gt;"CAPTURE",0,SUMPRODUCT((MDR_Rates!$A$2:$A$10=F1925)*(G1925&gt;MDR_Rates!$B$2:$B$10)*((MDR_Rates!$C$2:$C$10="")+(G1925&lt;=MDR_Rates!$C$2:$C$10))*MDR_Rates!$D$2:$D$10))</f>
        <v>1.8</v>
      </c>
      <c r="W1925">
        <f t="shared" si="363"/>
        <v>32.380000000000003</v>
      </c>
      <c r="X1925">
        <f t="shared" si="364"/>
        <v>5.83</v>
      </c>
      <c r="Y1925">
        <f t="shared" si="365"/>
        <v>0</v>
      </c>
      <c r="Z1925">
        <f t="shared" si="366"/>
        <v>0</v>
      </c>
      <c r="AG1925" t="str">
        <f t="shared" si="367"/>
        <v/>
      </c>
      <c r="AI1925" t="str">
        <f t="shared" si="368"/>
        <v/>
      </c>
      <c r="AJ1925" t="str">
        <f t="shared" si="369"/>
        <v/>
      </c>
      <c r="AK1925" t="str">
        <f t="shared" si="370"/>
        <v>ORD26002259</v>
      </c>
      <c r="AL1925">
        <f>IF(E1925&lt;&gt;"CAPTURE","",COUNTIF(Orders!$H:$H,AK1925))</f>
        <v>1</v>
      </c>
      <c r="AP1925" t="str">
        <f t="shared" si="371"/>
        <v>Matched to Order</v>
      </c>
      <c r="AQ1925">
        <f>IF(COUNTIF($A$2:A1925,A1925)=1,1,0)</f>
        <v>1</v>
      </c>
    </row>
    <row r="1926" spans="1:43" x14ac:dyDescent="0.3">
      <c r="A1926" t="s">
        <v>14065</v>
      </c>
      <c r="C1926" t="s">
        <v>4530</v>
      </c>
      <c r="D1926" s="1">
        <v>46276</v>
      </c>
      <c r="E1926" t="s">
        <v>11819</v>
      </c>
      <c r="F1926" t="s">
        <v>9</v>
      </c>
      <c r="G1926">
        <v>349</v>
      </c>
      <c r="H1926">
        <v>0</v>
      </c>
      <c r="I1926">
        <v>0</v>
      </c>
      <c r="J1926">
        <v>349</v>
      </c>
      <c r="K1926" s="1">
        <v>46278</v>
      </c>
      <c r="L1926" t="s">
        <v>13996</v>
      </c>
      <c r="M1926">
        <f t="shared" si="360"/>
        <v>1</v>
      </c>
      <c r="N1926">
        <f>COUNTIF(Orders!$A:$A,C1926)</f>
        <v>1</v>
      </c>
      <c r="P1926">
        <f>COUNTIF(Orders!$H:$H,UPPER(SUBSTITUTE(TRIM(C1926),"-","")))</f>
        <v>1</v>
      </c>
      <c r="R1926" t="str">
        <f t="shared" si="361"/>
        <v>Matched Order Reference</v>
      </c>
      <c r="S1926">
        <f t="shared" si="362"/>
        <v>1</v>
      </c>
      <c r="V1926" cm="1">
        <f t="array" ref="V1926">IF(E1926&lt;&gt;"CAPTURE",0,SUMPRODUCT((MDR_Rates!$A$2:$A$10=F1926)*(G1926&gt;MDR_Rates!$B$2:$B$10)*((MDR_Rates!$C$2:$C$10="")+(G1926&lt;=MDR_Rates!$C$2:$C$10))*MDR_Rates!$D$2:$D$10))</f>
        <v>0</v>
      </c>
      <c r="W1926">
        <f t="shared" si="363"/>
        <v>0</v>
      </c>
      <c r="X1926">
        <f t="shared" si="364"/>
        <v>0</v>
      </c>
      <c r="Y1926">
        <f t="shared" si="365"/>
        <v>0</v>
      </c>
      <c r="Z1926">
        <f t="shared" si="366"/>
        <v>0</v>
      </c>
      <c r="AG1926" t="str">
        <f t="shared" si="367"/>
        <v/>
      </c>
      <c r="AI1926" t="str">
        <f t="shared" si="368"/>
        <v/>
      </c>
      <c r="AJ1926" t="str">
        <f t="shared" si="369"/>
        <v/>
      </c>
      <c r="AK1926" t="str">
        <f t="shared" si="370"/>
        <v>ORD26002270</v>
      </c>
      <c r="AL1926">
        <f>IF(E1926&lt;&gt;"CAPTURE","",COUNTIF(Orders!$H:$H,AK1926))</f>
        <v>1</v>
      </c>
      <c r="AP1926" t="str">
        <f t="shared" si="371"/>
        <v>Matched to Order</v>
      </c>
      <c r="AQ1926">
        <f>IF(COUNTIF($A$2:A1926,A1926)=1,1,0)</f>
        <v>1</v>
      </c>
    </row>
    <row r="1927" spans="1:43" x14ac:dyDescent="0.3">
      <c r="A1927" t="s">
        <v>14066</v>
      </c>
      <c r="C1927" t="s">
        <v>4536</v>
      </c>
      <c r="D1927" s="1">
        <v>46276</v>
      </c>
      <c r="E1927" t="s">
        <v>11819</v>
      </c>
      <c r="F1927" t="s">
        <v>9</v>
      </c>
      <c r="G1927">
        <v>7498</v>
      </c>
      <c r="H1927">
        <v>22.49</v>
      </c>
      <c r="I1927">
        <v>4.05</v>
      </c>
      <c r="J1927">
        <v>7471.46</v>
      </c>
      <c r="K1927" s="1">
        <v>46278</v>
      </c>
      <c r="L1927" t="s">
        <v>13996</v>
      </c>
      <c r="M1927">
        <f t="shared" si="360"/>
        <v>1</v>
      </c>
      <c r="N1927">
        <f>COUNTIF(Orders!$A:$A,C1927)</f>
        <v>1</v>
      </c>
      <c r="P1927">
        <f>COUNTIF(Orders!$H:$H,UPPER(SUBSTITUTE(TRIM(C1927),"-","")))</f>
        <v>1</v>
      </c>
      <c r="R1927" t="str">
        <f t="shared" si="361"/>
        <v>Matched Order Reference</v>
      </c>
      <c r="S1927">
        <f t="shared" si="362"/>
        <v>1</v>
      </c>
      <c r="V1927" cm="1">
        <f t="array" ref="V1927">IF(E1927&lt;&gt;"CAPTURE",0,SUMPRODUCT((MDR_Rates!$A$2:$A$10=F1927)*(G1927&gt;MDR_Rates!$B$2:$B$10)*((MDR_Rates!$C$2:$C$10="")+(G1927&lt;=MDR_Rates!$C$2:$C$10))*MDR_Rates!$D$2:$D$10))</f>
        <v>0.3</v>
      </c>
      <c r="W1927">
        <f t="shared" si="363"/>
        <v>22.49</v>
      </c>
      <c r="X1927">
        <f t="shared" si="364"/>
        <v>4.05</v>
      </c>
      <c r="Y1927">
        <f t="shared" si="365"/>
        <v>0</v>
      </c>
      <c r="Z1927">
        <f t="shared" si="366"/>
        <v>0</v>
      </c>
      <c r="AG1927" t="str">
        <f t="shared" si="367"/>
        <v/>
      </c>
      <c r="AI1927" t="str">
        <f t="shared" si="368"/>
        <v/>
      </c>
      <c r="AJ1927" t="str">
        <f t="shared" si="369"/>
        <v/>
      </c>
      <c r="AK1927" t="str">
        <f t="shared" si="370"/>
        <v>ORD26002273</v>
      </c>
      <c r="AL1927">
        <f>IF(E1927&lt;&gt;"CAPTURE","",COUNTIF(Orders!$H:$H,AK1927))</f>
        <v>1</v>
      </c>
      <c r="AP1927" t="str">
        <f t="shared" si="371"/>
        <v>Matched to Order</v>
      </c>
      <c r="AQ1927">
        <f>IF(COUNTIF($A$2:A1927,A1927)=1,1,0)</f>
        <v>1</v>
      </c>
    </row>
    <row r="1928" spans="1:43" x14ac:dyDescent="0.3">
      <c r="A1928" t="s">
        <v>14067</v>
      </c>
      <c r="C1928" t="s">
        <v>14068</v>
      </c>
      <c r="D1928" s="1">
        <v>46276</v>
      </c>
      <c r="E1928" t="s">
        <v>11819</v>
      </c>
      <c r="F1928" t="s">
        <v>44</v>
      </c>
      <c r="G1928">
        <v>799</v>
      </c>
      <c r="H1928">
        <v>15.18</v>
      </c>
      <c r="I1928">
        <v>2.73</v>
      </c>
      <c r="J1928">
        <v>781.09</v>
      </c>
      <c r="K1928" s="1">
        <v>46278</v>
      </c>
      <c r="L1928" t="s">
        <v>13996</v>
      </c>
      <c r="M1928">
        <f t="shared" si="360"/>
        <v>1</v>
      </c>
      <c r="N1928">
        <f>COUNTIF(Orders!$A:$A,C1928)</f>
        <v>0</v>
      </c>
      <c r="P1928">
        <f>COUNTIF(Orders!$H:$H,UPPER(SUBSTITUTE(TRIM(C1928),"-","")))</f>
        <v>1</v>
      </c>
      <c r="R1928" t="str">
        <f t="shared" si="361"/>
        <v>Matched Order Reference</v>
      </c>
      <c r="S1928">
        <f t="shared" si="362"/>
        <v>1</v>
      </c>
      <c r="V1928" cm="1">
        <f t="array" ref="V1928">IF(E1928&lt;&gt;"CAPTURE",0,SUMPRODUCT((MDR_Rates!$A$2:$A$10=F1928)*(G1928&gt;MDR_Rates!$B$2:$B$10)*((MDR_Rates!$C$2:$C$10="")+(G1928&lt;=MDR_Rates!$C$2:$C$10))*MDR_Rates!$D$2:$D$10))</f>
        <v>1.9</v>
      </c>
      <c r="W1928">
        <f t="shared" si="363"/>
        <v>15.18</v>
      </c>
      <c r="X1928">
        <f t="shared" si="364"/>
        <v>2.73</v>
      </c>
      <c r="Y1928">
        <f t="shared" si="365"/>
        <v>0</v>
      </c>
      <c r="Z1928">
        <f t="shared" si="366"/>
        <v>0</v>
      </c>
      <c r="AG1928" t="str">
        <f t="shared" si="367"/>
        <v/>
      </c>
      <c r="AI1928" t="str">
        <f t="shared" si="368"/>
        <v/>
      </c>
      <c r="AJ1928" t="str">
        <f t="shared" si="369"/>
        <v/>
      </c>
      <c r="AK1928" t="str">
        <f t="shared" si="370"/>
        <v>ORD26002298</v>
      </c>
      <c r="AL1928">
        <f>IF(E1928&lt;&gt;"CAPTURE","",COUNTIF(Orders!$H:$H,AK1928))</f>
        <v>1</v>
      </c>
      <c r="AP1928" t="str">
        <f t="shared" si="371"/>
        <v>Matched to Order</v>
      </c>
      <c r="AQ1928">
        <f>IF(COUNTIF($A$2:A1928,A1928)=1,1,0)</f>
        <v>1</v>
      </c>
    </row>
    <row r="1929" spans="1:43" x14ac:dyDescent="0.3">
      <c r="A1929" t="s">
        <v>14069</v>
      </c>
      <c r="C1929" t="s">
        <v>14070</v>
      </c>
      <c r="D1929" s="1">
        <v>46276</v>
      </c>
      <c r="E1929" t="s">
        <v>11819</v>
      </c>
      <c r="F1929" t="s">
        <v>17</v>
      </c>
      <c r="G1929">
        <v>2999</v>
      </c>
      <c r="H1929">
        <v>47.98</v>
      </c>
      <c r="I1929">
        <v>8.64</v>
      </c>
      <c r="J1929">
        <v>2942.38</v>
      </c>
      <c r="K1929" s="1">
        <v>46278</v>
      </c>
      <c r="L1929" t="s">
        <v>13996</v>
      </c>
      <c r="M1929">
        <f t="shared" si="360"/>
        <v>1</v>
      </c>
      <c r="N1929">
        <f>COUNTIF(Orders!$A:$A,C1929)</f>
        <v>1</v>
      </c>
      <c r="P1929">
        <f>COUNTIF(Orders!$H:$H,UPPER(SUBSTITUTE(TRIM(C1929),"-","")))</f>
        <v>1</v>
      </c>
      <c r="R1929" t="str">
        <f t="shared" si="361"/>
        <v>Matched Order Reference</v>
      </c>
      <c r="S1929">
        <f t="shared" si="362"/>
        <v>1</v>
      </c>
      <c r="V1929" cm="1">
        <f t="array" ref="V1929">IF(E1929&lt;&gt;"CAPTURE",0,SUMPRODUCT((MDR_Rates!$A$2:$A$10=F1929)*(G1929&gt;MDR_Rates!$B$2:$B$10)*((MDR_Rates!$C$2:$C$10="")+(G1929&lt;=MDR_Rates!$C$2:$C$10))*MDR_Rates!$D$2:$D$10))</f>
        <v>1.6</v>
      </c>
      <c r="W1929">
        <f t="shared" si="363"/>
        <v>47.98</v>
      </c>
      <c r="X1929">
        <f t="shared" si="364"/>
        <v>8.64</v>
      </c>
      <c r="Y1929">
        <f t="shared" si="365"/>
        <v>0</v>
      </c>
      <c r="Z1929">
        <f t="shared" si="366"/>
        <v>0</v>
      </c>
      <c r="AG1929" t="str">
        <f t="shared" si="367"/>
        <v/>
      </c>
      <c r="AI1929" t="str">
        <f t="shared" si="368"/>
        <v/>
      </c>
      <c r="AJ1929" t="str">
        <f t="shared" si="369"/>
        <v/>
      </c>
      <c r="AK1929" t="str">
        <f t="shared" si="370"/>
        <v>ORD26002311</v>
      </c>
      <c r="AL1929">
        <f>IF(E1929&lt;&gt;"CAPTURE","",COUNTIF(Orders!$H:$H,AK1929))</f>
        <v>1</v>
      </c>
      <c r="AP1929" t="str">
        <f t="shared" si="371"/>
        <v>Matched to Order</v>
      </c>
      <c r="AQ1929">
        <f>IF(COUNTIF($A$2:A1929,A1929)=1,1,0)</f>
        <v>1</v>
      </c>
    </row>
    <row r="1930" spans="1:43" x14ac:dyDescent="0.3">
      <c r="A1930" t="s">
        <v>14071</v>
      </c>
      <c r="C1930" t="s">
        <v>4641</v>
      </c>
      <c r="D1930" s="1">
        <v>46276</v>
      </c>
      <c r="E1930" t="s">
        <v>11819</v>
      </c>
      <c r="F1930" t="s">
        <v>9</v>
      </c>
      <c r="G1930">
        <v>299</v>
      </c>
      <c r="H1930">
        <v>0</v>
      </c>
      <c r="I1930">
        <v>0</v>
      </c>
      <c r="J1930">
        <v>299</v>
      </c>
      <c r="K1930" s="1">
        <v>46278</v>
      </c>
      <c r="L1930" t="s">
        <v>13996</v>
      </c>
      <c r="M1930">
        <f t="shared" si="360"/>
        <v>1</v>
      </c>
      <c r="N1930">
        <f>COUNTIF(Orders!$A:$A,C1930)</f>
        <v>1</v>
      </c>
      <c r="P1930">
        <f>COUNTIF(Orders!$H:$H,UPPER(SUBSTITUTE(TRIM(C1930),"-","")))</f>
        <v>1</v>
      </c>
      <c r="R1930" t="str">
        <f t="shared" si="361"/>
        <v>Matched Order Reference</v>
      </c>
      <c r="S1930">
        <f t="shared" si="362"/>
        <v>1</v>
      </c>
      <c r="V1930" cm="1">
        <f t="array" ref="V1930">IF(E1930&lt;&gt;"CAPTURE",0,SUMPRODUCT((MDR_Rates!$A$2:$A$10=F1930)*(G1930&gt;MDR_Rates!$B$2:$B$10)*((MDR_Rates!$C$2:$C$10="")+(G1930&lt;=MDR_Rates!$C$2:$C$10))*MDR_Rates!$D$2:$D$10))</f>
        <v>0</v>
      </c>
      <c r="W1930">
        <f t="shared" si="363"/>
        <v>0</v>
      </c>
      <c r="X1930">
        <f t="shared" si="364"/>
        <v>0</v>
      </c>
      <c r="Y1930">
        <f t="shared" si="365"/>
        <v>0</v>
      </c>
      <c r="Z1930">
        <f t="shared" si="366"/>
        <v>0</v>
      </c>
      <c r="AG1930" t="str">
        <f t="shared" si="367"/>
        <v/>
      </c>
      <c r="AI1930" t="str">
        <f t="shared" si="368"/>
        <v/>
      </c>
      <c r="AJ1930" t="str">
        <f t="shared" si="369"/>
        <v/>
      </c>
      <c r="AK1930" t="str">
        <f t="shared" si="370"/>
        <v>ORD26002326</v>
      </c>
      <c r="AL1930">
        <f>IF(E1930&lt;&gt;"CAPTURE","",COUNTIF(Orders!$H:$H,AK1930))</f>
        <v>1</v>
      </c>
      <c r="AP1930" t="str">
        <f t="shared" si="371"/>
        <v>Matched to Order</v>
      </c>
      <c r="AQ1930">
        <f>IF(COUNTIF($A$2:A1930,A1930)=1,1,0)</f>
        <v>1</v>
      </c>
    </row>
    <row r="1931" spans="1:43" x14ac:dyDescent="0.3">
      <c r="A1931" t="s">
        <v>14072</v>
      </c>
      <c r="C1931" t="s">
        <v>4916</v>
      </c>
      <c r="D1931" s="1">
        <v>46276</v>
      </c>
      <c r="E1931" t="s">
        <v>11819</v>
      </c>
      <c r="F1931" t="s">
        <v>44</v>
      </c>
      <c r="G1931">
        <v>1299</v>
      </c>
      <c r="H1931">
        <v>24.68</v>
      </c>
      <c r="I1931">
        <v>4.4400000000000004</v>
      </c>
      <c r="J1931">
        <v>1269.8800000000001</v>
      </c>
      <c r="K1931" s="1">
        <v>46278</v>
      </c>
      <c r="L1931" t="s">
        <v>13996</v>
      </c>
      <c r="M1931">
        <f t="shared" si="360"/>
        <v>1</v>
      </c>
      <c r="N1931">
        <f>COUNTIF(Orders!$A:$A,C1931)</f>
        <v>1</v>
      </c>
      <c r="P1931">
        <f>COUNTIF(Orders!$H:$H,UPPER(SUBSTITUTE(TRIM(C1931),"-","")))</f>
        <v>1</v>
      </c>
      <c r="R1931" t="str">
        <f t="shared" si="361"/>
        <v>Matched Order Reference</v>
      </c>
      <c r="S1931">
        <f t="shared" si="362"/>
        <v>1</v>
      </c>
      <c r="V1931" cm="1">
        <f t="array" ref="V1931">IF(E1931&lt;&gt;"CAPTURE",0,SUMPRODUCT((MDR_Rates!$A$2:$A$10=F1931)*(G1931&gt;MDR_Rates!$B$2:$B$10)*((MDR_Rates!$C$2:$C$10="")+(G1931&lt;=MDR_Rates!$C$2:$C$10))*MDR_Rates!$D$2:$D$10))</f>
        <v>1.9</v>
      </c>
      <c r="W1931">
        <f t="shared" si="363"/>
        <v>24.68</v>
      </c>
      <c r="X1931">
        <f t="shared" si="364"/>
        <v>4.4400000000000004</v>
      </c>
      <c r="Y1931">
        <f t="shared" si="365"/>
        <v>0</v>
      </c>
      <c r="Z1931">
        <f t="shared" si="366"/>
        <v>0</v>
      </c>
      <c r="AG1931" t="str">
        <f t="shared" si="367"/>
        <v/>
      </c>
      <c r="AI1931" t="str">
        <f t="shared" si="368"/>
        <v/>
      </c>
      <c r="AJ1931" t="str">
        <f t="shared" si="369"/>
        <v/>
      </c>
      <c r="AK1931" t="str">
        <f t="shared" si="370"/>
        <v>ORD26002466</v>
      </c>
      <c r="AL1931">
        <f>IF(E1931&lt;&gt;"CAPTURE","",COUNTIF(Orders!$H:$H,AK1931))</f>
        <v>1</v>
      </c>
      <c r="AP1931" t="str">
        <f t="shared" si="371"/>
        <v>Matched to Order</v>
      </c>
      <c r="AQ1931">
        <f>IF(COUNTIF($A$2:A1931,A1931)=1,1,0)</f>
        <v>1</v>
      </c>
    </row>
    <row r="1932" spans="1:43" x14ac:dyDescent="0.3">
      <c r="A1932" t="s">
        <v>14073</v>
      </c>
      <c r="C1932" t="s">
        <v>4980</v>
      </c>
      <c r="D1932" s="1">
        <v>46276</v>
      </c>
      <c r="E1932" t="s">
        <v>11819</v>
      </c>
      <c r="F1932" t="s">
        <v>17</v>
      </c>
      <c r="G1932">
        <v>499</v>
      </c>
      <c r="H1932">
        <v>8.98</v>
      </c>
      <c r="I1932">
        <v>1.62</v>
      </c>
      <c r="J1932">
        <v>488.4</v>
      </c>
      <c r="K1932" s="1">
        <v>46278</v>
      </c>
      <c r="L1932" t="s">
        <v>13996</v>
      </c>
      <c r="M1932">
        <f t="shared" si="360"/>
        <v>1</v>
      </c>
      <c r="N1932">
        <f>COUNTIF(Orders!$A:$A,C1932)</f>
        <v>1</v>
      </c>
      <c r="P1932">
        <f>COUNTIF(Orders!$H:$H,UPPER(SUBSTITUTE(TRIM(C1932),"-","")))</f>
        <v>1</v>
      </c>
      <c r="R1932" t="str">
        <f t="shared" si="361"/>
        <v>Matched Order Reference</v>
      </c>
      <c r="S1932">
        <f t="shared" si="362"/>
        <v>1</v>
      </c>
      <c r="V1932" cm="1">
        <f t="array" ref="V1932">IF(E1932&lt;&gt;"CAPTURE",0,SUMPRODUCT((MDR_Rates!$A$2:$A$10=F1932)*(G1932&gt;MDR_Rates!$B$2:$B$10)*((MDR_Rates!$C$2:$C$10="")+(G1932&lt;=MDR_Rates!$C$2:$C$10))*MDR_Rates!$D$2:$D$10))</f>
        <v>1.8</v>
      </c>
      <c r="W1932">
        <f t="shared" si="363"/>
        <v>8.98</v>
      </c>
      <c r="X1932">
        <f t="shared" si="364"/>
        <v>1.62</v>
      </c>
      <c r="Y1932">
        <f t="shared" si="365"/>
        <v>0</v>
      </c>
      <c r="Z1932">
        <f t="shared" si="366"/>
        <v>0</v>
      </c>
      <c r="AG1932" t="str">
        <f t="shared" si="367"/>
        <v/>
      </c>
      <c r="AI1932" t="str">
        <f t="shared" si="368"/>
        <v/>
      </c>
      <c r="AJ1932" t="str">
        <f t="shared" si="369"/>
        <v/>
      </c>
      <c r="AK1932" t="str">
        <f t="shared" si="370"/>
        <v>ORD26002499</v>
      </c>
      <c r="AL1932">
        <f>IF(E1932&lt;&gt;"CAPTURE","",COUNTIF(Orders!$H:$H,AK1932))</f>
        <v>1</v>
      </c>
      <c r="AP1932" t="str">
        <f t="shared" si="371"/>
        <v>Matched to Order</v>
      </c>
      <c r="AQ1932">
        <f>IF(COUNTIF($A$2:A1932,A1932)=1,1,0)</f>
        <v>1</v>
      </c>
    </row>
    <row r="1933" spans="1:43" x14ac:dyDescent="0.3">
      <c r="A1933" t="s">
        <v>14074</v>
      </c>
      <c r="C1933" t="s">
        <v>5041</v>
      </c>
      <c r="D1933" s="1">
        <v>46276</v>
      </c>
      <c r="E1933" t="s">
        <v>11819</v>
      </c>
      <c r="F1933" t="s">
        <v>9</v>
      </c>
      <c r="G1933">
        <v>8097</v>
      </c>
      <c r="H1933">
        <v>24.29</v>
      </c>
      <c r="I1933">
        <v>4.37</v>
      </c>
      <c r="J1933">
        <v>8068.34</v>
      </c>
      <c r="K1933" s="1">
        <v>46278</v>
      </c>
      <c r="L1933" t="s">
        <v>13996</v>
      </c>
      <c r="M1933">
        <f t="shared" si="360"/>
        <v>1</v>
      </c>
      <c r="N1933">
        <f>COUNTIF(Orders!$A:$A,C1933)</f>
        <v>1</v>
      </c>
      <c r="P1933">
        <f>COUNTIF(Orders!$H:$H,UPPER(SUBSTITUTE(TRIM(C1933),"-","")))</f>
        <v>1</v>
      </c>
      <c r="R1933" t="str">
        <f t="shared" si="361"/>
        <v>Matched Order Reference</v>
      </c>
      <c r="S1933">
        <f t="shared" si="362"/>
        <v>1</v>
      </c>
      <c r="V1933" cm="1">
        <f t="array" ref="V1933">IF(E1933&lt;&gt;"CAPTURE",0,SUMPRODUCT((MDR_Rates!$A$2:$A$10=F1933)*(G1933&gt;MDR_Rates!$B$2:$B$10)*((MDR_Rates!$C$2:$C$10="")+(G1933&lt;=MDR_Rates!$C$2:$C$10))*MDR_Rates!$D$2:$D$10))</f>
        <v>0.3</v>
      </c>
      <c r="W1933">
        <f t="shared" si="363"/>
        <v>24.29</v>
      </c>
      <c r="X1933">
        <f t="shared" si="364"/>
        <v>4.37</v>
      </c>
      <c r="Y1933">
        <f t="shared" si="365"/>
        <v>0</v>
      </c>
      <c r="Z1933">
        <f t="shared" si="366"/>
        <v>0</v>
      </c>
      <c r="AG1933" t="str">
        <f t="shared" si="367"/>
        <v/>
      </c>
      <c r="AI1933" t="str">
        <f t="shared" si="368"/>
        <v/>
      </c>
      <c r="AJ1933" t="str">
        <f t="shared" si="369"/>
        <v/>
      </c>
      <c r="AK1933" t="str">
        <f t="shared" si="370"/>
        <v>ORD26002530</v>
      </c>
      <c r="AL1933">
        <f>IF(E1933&lt;&gt;"CAPTURE","",COUNTIF(Orders!$H:$H,AK1933))</f>
        <v>1</v>
      </c>
      <c r="AP1933" t="str">
        <f t="shared" si="371"/>
        <v>Matched to Order</v>
      </c>
      <c r="AQ1933">
        <f>IF(COUNTIF($A$2:A1933,A1933)=1,1,0)</f>
        <v>1</v>
      </c>
    </row>
    <row r="1934" spans="1:43" x14ac:dyDescent="0.3">
      <c r="A1934" t="s">
        <v>14075</v>
      </c>
      <c r="C1934" t="s">
        <v>5073</v>
      </c>
      <c r="D1934" s="1">
        <v>46276</v>
      </c>
      <c r="E1934" t="s">
        <v>11819</v>
      </c>
      <c r="F1934" t="s">
        <v>17</v>
      </c>
      <c r="G1934">
        <v>3298</v>
      </c>
      <c r="H1934">
        <v>52.77</v>
      </c>
      <c r="I1934">
        <v>9.5</v>
      </c>
      <c r="J1934">
        <v>3235.73</v>
      </c>
      <c r="K1934" s="1">
        <v>46278</v>
      </c>
      <c r="L1934" t="s">
        <v>13996</v>
      </c>
      <c r="M1934">
        <f t="shared" si="360"/>
        <v>1</v>
      </c>
      <c r="N1934">
        <f>COUNTIF(Orders!$A:$A,C1934)</f>
        <v>1</v>
      </c>
      <c r="P1934">
        <f>COUNTIF(Orders!$H:$H,UPPER(SUBSTITUTE(TRIM(C1934),"-","")))</f>
        <v>1</v>
      </c>
      <c r="R1934" t="str">
        <f t="shared" si="361"/>
        <v>Matched Order Reference</v>
      </c>
      <c r="S1934">
        <f t="shared" si="362"/>
        <v>1</v>
      </c>
      <c r="V1934" cm="1">
        <f t="array" ref="V1934">IF(E1934&lt;&gt;"CAPTURE",0,SUMPRODUCT((MDR_Rates!$A$2:$A$10=F1934)*(G1934&gt;MDR_Rates!$B$2:$B$10)*((MDR_Rates!$C$2:$C$10="")+(G1934&lt;=MDR_Rates!$C$2:$C$10))*MDR_Rates!$D$2:$D$10))</f>
        <v>1.6</v>
      </c>
      <c r="W1934">
        <f t="shared" si="363"/>
        <v>52.77</v>
      </c>
      <c r="X1934">
        <f t="shared" si="364"/>
        <v>9.5</v>
      </c>
      <c r="Y1934">
        <f t="shared" si="365"/>
        <v>0</v>
      </c>
      <c r="Z1934">
        <f t="shared" si="366"/>
        <v>0</v>
      </c>
      <c r="AG1934" t="str">
        <f t="shared" si="367"/>
        <v/>
      </c>
      <c r="AI1934" t="str">
        <f t="shared" si="368"/>
        <v/>
      </c>
      <c r="AJ1934" t="str">
        <f t="shared" si="369"/>
        <v/>
      </c>
      <c r="AK1934" t="str">
        <f t="shared" si="370"/>
        <v>ORD26002546</v>
      </c>
      <c r="AL1934">
        <f>IF(E1934&lt;&gt;"CAPTURE","",COUNTIF(Orders!$H:$H,AK1934))</f>
        <v>1</v>
      </c>
      <c r="AP1934" t="str">
        <f t="shared" si="371"/>
        <v>Matched to Order</v>
      </c>
      <c r="AQ1934">
        <f>IF(COUNTIF($A$2:A1934,A1934)=1,1,0)</f>
        <v>1</v>
      </c>
    </row>
    <row r="1935" spans="1:43" x14ac:dyDescent="0.3">
      <c r="A1935" t="s">
        <v>14076</v>
      </c>
      <c r="C1935" t="s">
        <v>14077</v>
      </c>
      <c r="D1935" s="1">
        <v>46276</v>
      </c>
      <c r="E1935" t="s">
        <v>11819</v>
      </c>
      <c r="F1935" t="s">
        <v>17</v>
      </c>
      <c r="G1935">
        <v>2499</v>
      </c>
      <c r="H1935">
        <v>39.979999999999997</v>
      </c>
      <c r="I1935">
        <v>7.2</v>
      </c>
      <c r="J1935">
        <v>2451.8200000000002</v>
      </c>
      <c r="K1935" s="1">
        <v>46278</v>
      </c>
      <c r="L1935" t="s">
        <v>13996</v>
      </c>
      <c r="M1935">
        <f t="shared" si="360"/>
        <v>1</v>
      </c>
      <c r="N1935">
        <f>COUNTIF(Orders!$A:$A,C1935)</f>
        <v>1</v>
      </c>
      <c r="P1935">
        <f>COUNTIF(Orders!$H:$H,UPPER(SUBSTITUTE(TRIM(C1935),"-","")))</f>
        <v>1</v>
      </c>
      <c r="R1935" t="str">
        <f t="shared" si="361"/>
        <v>Matched Order Reference</v>
      </c>
      <c r="S1935">
        <f t="shared" si="362"/>
        <v>1</v>
      </c>
      <c r="V1935" cm="1">
        <f t="array" ref="V1935">IF(E1935&lt;&gt;"CAPTURE",0,SUMPRODUCT((MDR_Rates!$A$2:$A$10=F1935)*(G1935&gt;MDR_Rates!$B$2:$B$10)*((MDR_Rates!$C$2:$C$10="")+(G1935&lt;=MDR_Rates!$C$2:$C$10))*MDR_Rates!$D$2:$D$10))</f>
        <v>1.6</v>
      </c>
      <c r="W1935">
        <f t="shared" si="363"/>
        <v>39.979999999999997</v>
      </c>
      <c r="X1935">
        <f t="shared" si="364"/>
        <v>7.2</v>
      </c>
      <c r="Y1935">
        <f t="shared" si="365"/>
        <v>0</v>
      </c>
      <c r="Z1935">
        <f t="shared" si="366"/>
        <v>0</v>
      </c>
      <c r="AG1935" t="str">
        <f t="shared" si="367"/>
        <v/>
      </c>
      <c r="AI1935" t="str">
        <f t="shared" si="368"/>
        <v/>
      </c>
      <c r="AJ1935" t="str">
        <f t="shared" si="369"/>
        <v/>
      </c>
      <c r="AK1935" t="str">
        <f t="shared" si="370"/>
        <v>ORD26002554</v>
      </c>
      <c r="AL1935">
        <f>IF(E1935&lt;&gt;"CAPTURE","",COUNTIF(Orders!$H:$H,AK1935))</f>
        <v>1</v>
      </c>
      <c r="AP1935" t="str">
        <f t="shared" si="371"/>
        <v>Matched to Order</v>
      </c>
      <c r="AQ1935">
        <f>IF(COUNTIF($A$2:A1935,A1935)=1,1,0)</f>
        <v>1</v>
      </c>
    </row>
    <row r="1936" spans="1:43" x14ac:dyDescent="0.3">
      <c r="A1936" t="s">
        <v>14078</v>
      </c>
      <c r="C1936" t="s">
        <v>5231</v>
      </c>
      <c r="D1936" s="1">
        <v>46276</v>
      </c>
      <c r="E1936" t="s">
        <v>11819</v>
      </c>
      <c r="F1936" t="s">
        <v>9</v>
      </c>
      <c r="G1936">
        <v>798</v>
      </c>
      <c r="H1936">
        <v>0</v>
      </c>
      <c r="I1936">
        <v>0</v>
      </c>
      <c r="J1936">
        <v>798</v>
      </c>
      <c r="K1936" s="1">
        <v>46278</v>
      </c>
      <c r="L1936" t="s">
        <v>13996</v>
      </c>
      <c r="M1936">
        <f t="shared" si="360"/>
        <v>1</v>
      </c>
      <c r="N1936">
        <f>COUNTIF(Orders!$A:$A,C1936)</f>
        <v>1</v>
      </c>
      <c r="P1936">
        <f>COUNTIF(Orders!$H:$H,UPPER(SUBSTITUTE(TRIM(C1936),"-","")))</f>
        <v>1</v>
      </c>
      <c r="R1936" t="str">
        <f t="shared" si="361"/>
        <v>Matched Order Reference</v>
      </c>
      <c r="S1936">
        <f t="shared" si="362"/>
        <v>1</v>
      </c>
      <c r="V1936" cm="1">
        <f t="array" ref="V1936">IF(E1936&lt;&gt;"CAPTURE",0,SUMPRODUCT((MDR_Rates!$A$2:$A$10=F1936)*(G1936&gt;MDR_Rates!$B$2:$B$10)*((MDR_Rates!$C$2:$C$10="")+(G1936&lt;=MDR_Rates!$C$2:$C$10))*MDR_Rates!$D$2:$D$10))</f>
        <v>0</v>
      </c>
      <c r="W1936">
        <f t="shared" si="363"/>
        <v>0</v>
      </c>
      <c r="X1936">
        <f t="shared" si="364"/>
        <v>0</v>
      </c>
      <c r="Y1936">
        <f t="shared" si="365"/>
        <v>0</v>
      </c>
      <c r="Z1936">
        <f t="shared" si="366"/>
        <v>0</v>
      </c>
      <c r="AG1936" t="str">
        <f t="shared" si="367"/>
        <v/>
      </c>
      <c r="AI1936" t="str">
        <f t="shared" si="368"/>
        <v/>
      </c>
      <c r="AJ1936" t="str">
        <f t="shared" si="369"/>
        <v/>
      </c>
      <c r="AK1936" t="str">
        <f t="shared" si="370"/>
        <v>ORD26002626</v>
      </c>
      <c r="AL1936">
        <f>IF(E1936&lt;&gt;"CAPTURE","",COUNTIF(Orders!$H:$H,AK1936))</f>
        <v>1</v>
      </c>
      <c r="AP1936" t="str">
        <f t="shared" si="371"/>
        <v>Matched to Order</v>
      </c>
      <c r="AQ1936">
        <f>IF(COUNTIF($A$2:A1936,A1936)=1,1,0)</f>
        <v>1</v>
      </c>
    </row>
    <row r="1937" spans="1:43" x14ac:dyDescent="0.3">
      <c r="A1937" t="s">
        <v>14079</v>
      </c>
      <c r="C1937" t="s">
        <v>5311</v>
      </c>
      <c r="D1937" s="1">
        <v>46276</v>
      </c>
      <c r="E1937" t="s">
        <v>11819</v>
      </c>
      <c r="F1937" t="s">
        <v>9</v>
      </c>
      <c r="G1937">
        <v>499</v>
      </c>
      <c r="H1937">
        <v>0</v>
      </c>
      <c r="I1937">
        <v>0</v>
      </c>
      <c r="J1937">
        <v>499</v>
      </c>
      <c r="K1937" s="1">
        <v>46278</v>
      </c>
      <c r="L1937" t="s">
        <v>13996</v>
      </c>
      <c r="M1937">
        <f t="shared" si="360"/>
        <v>1</v>
      </c>
      <c r="N1937">
        <f>COUNTIF(Orders!$A:$A,C1937)</f>
        <v>1</v>
      </c>
      <c r="P1937">
        <f>COUNTIF(Orders!$H:$H,UPPER(SUBSTITUTE(TRIM(C1937),"-","")))</f>
        <v>1</v>
      </c>
      <c r="R1937" t="str">
        <f t="shared" si="361"/>
        <v>Matched Order Reference</v>
      </c>
      <c r="S1937">
        <f t="shared" si="362"/>
        <v>1</v>
      </c>
      <c r="V1937" cm="1">
        <f t="array" ref="V1937">IF(E1937&lt;&gt;"CAPTURE",0,SUMPRODUCT((MDR_Rates!$A$2:$A$10=F1937)*(G1937&gt;MDR_Rates!$B$2:$B$10)*((MDR_Rates!$C$2:$C$10="")+(G1937&lt;=MDR_Rates!$C$2:$C$10))*MDR_Rates!$D$2:$D$10))</f>
        <v>0</v>
      </c>
      <c r="W1937">
        <f t="shared" si="363"/>
        <v>0</v>
      </c>
      <c r="X1937">
        <f t="shared" si="364"/>
        <v>0</v>
      </c>
      <c r="Y1937">
        <f t="shared" si="365"/>
        <v>0</v>
      </c>
      <c r="Z1937">
        <f t="shared" si="366"/>
        <v>0</v>
      </c>
      <c r="AG1937" t="str">
        <f t="shared" si="367"/>
        <v/>
      </c>
      <c r="AI1937" t="str">
        <f t="shared" si="368"/>
        <v/>
      </c>
      <c r="AJ1937" t="str">
        <f t="shared" si="369"/>
        <v/>
      </c>
      <c r="AK1937" t="str">
        <f t="shared" si="370"/>
        <v>ORD26002666</v>
      </c>
      <c r="AL1937">
        <f>IF(E1937&lt;&gt;"CAPTURE","",COUNTIF(Orders!$H:$H,AK1937))</f>
        <v>1</v>
      </c>
      <c r="AP1937" t="str">
        <f t="shared" si="371"/>
        <v>Matched to Order</v>
      </c>
      <c r="AQ1937">
        <f>IF(COUNTIF($A$2:A1937,A1937)=1,1,0)</f>
        <v>1</v>
      </c>
    </row>
    <row r="1938" spans="1:43" x14ac:dyDescent="0.3">
      <c r="A1938" t="s">
        <v>14080</v>
      </c>
      <c r="C1938" t="s">
        <v>14081</v>
      </c>
      <c r="D1938" s="1">
        <v>46276</v>
      </c>
      <c r="E1938" t="s">
        <v>11819</v>
      </c>
      <c r="F1938" t="s">
        <v>9</v>
      </c>
      <c r="G1938">
        <v>7498</v>
      </c>
      <c r="H1938">
        <v>22.49</v>
      </c>
      <c r="I1938">
        <v>4.05</v>
      </c>
      <c r="J1938">
        <v>7471.46</v>
      </c>
      <c r="K1938" s="1">
        <v>46278</v>
      </c>
      <c r="L1938" t="s">
        <v>13996</v>
      </c>
      <c r="M1938">
        <f t="shared" si="360"/>
        <v>1</v>
      </c>
      <c r="N1938">
        <f>COUNTIF(Orders!$A:$A,C1938)</f>
        <v>1</v>
      </c>
      <c r="P1938">
        <f>COUNTIF(Orders!$H:$H,UPPER(SUBSTITUTE(TRIM(C1938),"-","")))</f>
        <v>1</v>
      </c>
      <c r="R1938" t="str">
        <f t="shared" si="361"/>
        <v>Matched Order Reference</v>
      </c>
      <c r="S1938">
        <f t="shared" si="362"/>
        <v>1</v>
      </c>
      <c r="V1938" cm="1">
        <f t="array" ref="V1938">IF(E1938&lt;&gt;"CAPTURE",0,SUMPRODUCT((MDR_Rates!$A$2:$A$10=F1938)*(G1938&gt;MDR_Rates!$B$2:$B$10)*((MDR_Rates!$C$2:$C$10="")+(G1938&lt;=MDR_Rates!$C$2:$C$10))*MDR_Rates!$D$2:$D$10))</f>
        <v>0.3</v>
      </c>
      <c r="W1938">
        <f t="shared" si="363"/>
        <v>22.49</v>
      </c>
      <c r="X1938">
        <f t="shared" si="364"/>
        <v>4.05</v>
      </c>
      <c r="Y1938">
        <f t="shared" si="365"/>
        <v>0</v>
      </c>
      <c r="Z1938">
        <f t="shared" si="366"/>
        <v>0</v>
      </c>
      <c r="AG1938" t="str">
        <f t="shared" si="367"/>
        <v/>
      </c>
      <c r="AI1938" t="str">
        <f t="shared" si="368"/>
        <v/>
      </c>
      <c r="AJ1938" t="str">
        <f t="shared" si="369"/>
        <v/>
      </c>
      <c r="AK1938" t="str">
        <f t="shared" si="370"/>
        <v>ORD26002705</v>
      </c>
      <c r="AL1938">
        <f>IF(E1938&lt;&gt;"CAPTURE","",COUNTIF(Orders!$H:$H,AK1938))</f>
        <v>1</v>
      </c>
      <c r="AP1938" t="str">
        <f t="shared" si="371"/>
        <v>Matched to Order</v>
      </c>
      <c r="AQ1938">
        <f>IF(COUNTIF($A$2:A1938,A1938)=1,1,0)</f>
        <v>1</v>
      </c>
    </row>
    <row r="1939" spans="1:43" x14ac:dyDescent="0.3">
      <c r="A1939" t="s">
        <v>14082</v>
      </c>
      <c r="C1939" t="s">
        <v>14083</v>
      </c>
      <c r="D1939" s="1">
        <v>46276</v>
      </c>
      <c r="E1939" t="s">
        <v>11819</v>
      </c>
      <c r="F1939" t="s">
        <v>9</v>
      </c>
      <c r="G1939">
        <v>999</v>
      </c>
      <c r="H1939">
        <v>0</v>
      </c>
      <c r="I1939">
        <v>0</v>
      </c>
      <c r="J1939">
        <v>999</v>
      </c>
      <c r="K1939" s="1">
        <v>46278</v>
      </c>
      <c r="L1939" t="s">
        <v>13996</v>
      </c>
      <c r="M1939">
        <f t="shared" si="360"/>
        <v>1</v>
      </c>
      <c r="N1939">
        <f>COUNTIF(Orders!$A:$A,C1939)</f>
        <v>1</v>
      </c>
      <c r="P1939">
        <f>COUNTIF(Orders!$H:$H,UPPER(SUBSTITUTE(TRIM(C1939),"-","")))</f>
        <v>1</v>
      </c>
      <c r="R1939" t="str">
        <f t="shared" si="361"/>
        <v>Matched Order Reference</v>
      </c>
      <c r="S1939">
        <f t="shared" si="362"/>
        <v>1</v>
      </c>
      <c r="V1939" cm="1">
        <f t="array" ref="V1939">IF(E1939&lt;&gt;"CAPTURE",0,SUMPRODUCT((MDR_Rates!$A$2:$A$10=F1939)*(G1939&gt;MDR_Rates!$B$2:$B$10)*((MDR_Rates!$C$2:$C$10="")+(G1939&lt;=MDR_Rates!$C$2:$C$10))*MDR_Rates!$D$2:$D$10))</f>
        <v>0</v>
      </c>
      <c r="W1939">
        <f t="shared" si="363"/>
        <v>0</v>
      </c>
      <c r="X1939">
        <f t="shared" si="364"/>
        <v>0</v>
      </c>
      <c r="Y1939">
        <f t="shared" si="365"/>
        <v>0</v>
      </c>
      <c r="Z1939">
        <f t="shared" si="366"/>
        <v>0</v>
      </c>
      <c r="AG1939" t="str">
        <f t="shared" si="367"/>
        <v/>
      </c>
      <c r="AI1939" t="str">
        <f t="shared" si="368"/>
        <v/>
      </c>
      <c r="AJ1939" t="str">
        <f t="shared" si="369"/>
        <v/>
      </c>
      <c r="AK1939" t="str">
        <f t="shared" si="370"/>
        <v>ORD26002712</v>
      </c>
      <c r="AL1939">
        <f>IF(E1939&lt;&gt;"CAPTURE","",COUNTIF(Orders!$H:$H,AK1939))</f>
        <v>1</v>
      </c>
      <c r="AP1939" t="str">
        <f t="shared" si="371"/>
        <v>Matched to Order</v>
      </c>
      <c r="AQ1939">
        <f>IF(COUNTIF($A$2:A1939,A1939)=1,1,0)</f>
        <v>1</v>
      </c>
    </row>
    <row r="1940" spans="1:43" x14ac:dyDescent="0.3">
      <c r="A1940" t="s">
        <v>14084</v>
      </c>
      <c r="C1940" t="s">
        <v>5425</v>
      </c>
      <c r="D1940" s="1">
        <v>46276</v>
      </c>
      <c r="E1940" t="s">
        <v>11819</v>
      </c>
      <c r="F1940" t="s">
        <v>17</v>
      </c>
      <c r="G1940">
        <v>5597</v>
      </c>
      <c r="H1940">
        <v>89.55</v>
      </c>
      <c r="I1940">
        <v>16.12</v>
      </c>
      <c r="J1940">
        <v>5491.33</v>
      </c>
      <c r="K1940" s="1">
        <v>46278</v>
      </c>
      <c r="L1940" t="s">
        <v>13996</v>
      </c>
      <c r="M1940">
        <f t="shared" si="360"/>
        <v>1</v>
      </c>
      <c r="N1940">
        <f>COUNTIF(Orders!$A:$A,C1940)</f>
        <v>1</v>
      </c>
      <c r="P1940">
        <f>COUNTIF(Orders!$H:$H,UPPER(SUBSTITUTE(TRIM(C1940),"-","")))</f>
        <v>1</v>
      </c>
      <c r="R1940" t="str">
        <f t="shared" si="361"/>
        <v>Matched Order Reference</v>
      </c>
      <c r="S1940">
        <f t="shared" si="362"/>
        <v>1</v>
      </c>
      <c r="V1940" cm="1">
        <f t="array" ref="V1940">IF(E1940&lt;&gt;"CAPTURE",0,SUMPRODUCT((MDR_Rates!$A$2:$A$10=F1940)*(G1940&gt;MDR_Rates!$B$2:$B$10)*((MDR_Rates!$C$2:$C$10="")+(G1940&lt;=MDR_Rates!$C$2:$C$10))*MDR_Rates!$D$2:$D$10))</f>
        <v>1.6</v>
      </c>
      <c r="W1940">
        <f t="shared" si="363"/>
        <v>89.55</v>
      </c>
      <c r="X1940">
        <f t="shared" si="364"/>
        <v>16.12</v>
      </c>
      <c r="Y1940">
        <f t="shared" si="365"/>
        <v>0</v>
      </c>
      <c r="Z1940">
        <f t="shared" si="366"/>
        <v>0</v>
      </c>
      <c r="AG1940" t="str">
        <f t="shared" si="367"/>
        <v/>
      </c>
      <c r="AI1940" t="str">
        <f t="shared" si="368"/>
        <v/>
      </c>
      <c r="AJ1940" t="str">
        <f t="shared" si="369"/>
        <v/>
      </c>
      <c r="AK1940" t="str">
        <f t="shared" si="370"/>
        <v>ORD26002723</v>
      </c>
      <c r="AL1940">
        <f>IF(E1940&lt;&gt;"CAPTURE","",COUNTIF(Orders!$H:$H,AK1940))</f>
        <v>1</v>
      </c>
      <c r="AP1940" t="str">
        <f t="shared" si="371"/>
        <v>Matched to Order</v>
      </c>
      <c r="AQ1940">
        <f>IF(COUNTIF($A$2:A1940,A1940)=1,1,0)</f>
        <v>1</v>
      </c>
    </row>
    <row r="1941" spans="1:43" x14ac:dyDescent="0.3">
      <c r="A1941" t="s">
        <v>14085</v>
      </c>
      <c r="C1941" t="s">
        <v>5437</v>
      </c>
      <c r="D1941" s="1">
        <v>46276</v>
      </c>
      <c r="E1941" t="s">
        <v>11819</v>
      </c>
      <c r="F1941" t="s">
        <v>9</v>
      </c>
      <c r="G1941">
        <v>1499</v>
      </c>
      <c r="H1941">
        <v>0</v>
      </c>
      <c r="I1941">
        <v>0</v>
      </c>
      <c r="J1941">
        <v>1499</v>
      </c>
      <c r="K1941" s="1">
        <v>46278</v>
      </c>
      <c r="L1941" t="s">
        <v>13996</v>
      </c>
      <c r="M1941">
        <f t="shared" si="360"/>
        <v>1</v>
      </c>
      <c r="N1941">
        <f>COUNTIF(Orders!$A:$A,C1941)</f>
        <v>1</v>
      </c>
      <c r="P1941">
        <f>COUNTIF(Orders!$H:$H,UPPER(SUBSTITUTE(TRIM(C1941),"-","")))</f>
        <v>1</v>
      </c>
      <c r="R1941" t="str">
        <f t="shared" si="361"/>
        <v>Matched Order Reference</v>
      </c>
      <c r="S1941">
        <f t="shared" si="362"/>
        <v>1</v>
      </c>
      <c r="V1941" cm="1">
        <f t="array" ref="V1941">IF(E1941&lt;&gt;"CAPTURE",0,SUMPRODUCT((MDR_Rates!$A$2:$A$10=F1941)*(G1941&gt;MDR_Rates!$B$2:$B$10)*((MDR_Rates!$C$2:$C$10="")+(G1941&lt;=MDR_Rates!$C$2:$C$10))*MDR_Rates!$D$2:$D$10))</f>
        <v>0</v>
      </c>
      <c r="W1941">
        <f t="shared" si="363"/>
        <v>0</v>
      </c>
      <c r="X1941">
        <f t="shared" si="364"/>
        <v>0</v>
      </c>
      <c r="Y1941">
        <f t="shared" si="365"/>
        <v>0</v>
      </c>
      <c r="Z1941">
        <f t="shared" si="366"/>
        <v>0</v>
      </c>
      <c r="AG1941" t="str">
        <f t="shared" si="367"/>
        <v/>
      </c>
      <c r="AI1941" t="str">
        <f t="shared" si="368"/>
        <v/>
      </c>
      <c r="AJ1941" t="str">
        <f t="shared" si="369"/>
        <v/>
      </c>
      <c r="AK1941" t="str">
        <f t="shared" si="370"/>
        <v>ORD26002729</v>
      </c>
      <c r="AL1941">
        <f>IF(E1941&lt;&gt;"CAPTURE","",COUNTIF(Orders!$H:$H,AK1941))</f>
        <v>1</v>
      </c>
      <c r="AP1941" t="str">
        <f t="shared" si="371"/>
        <v>Matched to Order</v>
      </c>
      <c r="AQ1941">
        <f>IF(COUNTIF($A$2:A1941,A1941)=1,1,0)</f>
        <v>1</v>
      </c>
    </row>
    <row r="1942" spans="1:43" x14ac:dyDescent="0.3">
      <c r="A1942" t="s">
        <v>14086</v>
      </c>
      <c r="C1942" t="s">
        <v>5463</v>
      </c>
      <c r="D1942" s="1">
        <v>46276</v>
      </c>
      <c r="E1942" t="s">
        <v>11819</v>
      </c>
      <c r="F1942" t="s">
        <v>33</v>
      </c>
      <c r="G1942">
        <v>2499</v>
      </c>
      <c r="H1942">
        <v>29.99</v>
      </c>
      <c r="I1942">
        <v>5.4</v>
      </c>
      <c r="J1942">
        <v>2463.61</v>
      </c>
      <c r="K1942" s="1">
        <v>46278</v>
      </c>
      <c r="L1942" t="s">
        <v>13996</v>
      </c>
      <c r="M1942">
        <f t="shared" si="360"/>
        <v>1</v>
      </c>
      <c r="N1942">
        <f>COUNTIF(Orders!$A:$A,C1942)</f>
        <v>1</v>
      </c>
      <c r="P1942">
        <f>COUNTIF(Orders!$H:$H,UPPER(SUBSTITUTE(TRIM(C1942),"-","")))</f>
        <v>1</v>
      </c>
      <c r="R1942" t="str">
        <f t="shared" si="361"/>
        <v>Matched Order Reference</v>
      </c>
      <c r="S1942">
        <f t="shared" si="362"/>
        <v>1</v>
      </c>
      <c r="V1942" cm="1">
        <f t="array" ref="V1942">IF(E1942&lt;&gt;"CAPTURE",0,SUMPRODUCT((MDR_Rates!$A$2:$A$10=F1942)*(G1942&gt;MDR_Rates!$B$2:$B$10)*((MDR_Rates!$C$2:$C$10="")+(G1942&lt;=MDR_Rates!$C$2:$C$10))*MDR_Rates!$D$2:$D$10))</f>
        <v>1.2</v>
      </c>
      <c r="W1942">
        <f t="shared" si="363"/>
        <v>29.99</v>
      </c>
      <c r="X1942">
        <f t="shared" si="364"/>
        <v>5.4</v>
      </c>
      <c r="Y1942">
        <f t="shared" si="365"/>
        <v>0</v>
      </c>
      <c r="Z1942">
        <f t="shared" si="366"/>
        <v>0</v>
      </c>
      <c r="AG1942" t="str">
        <f t="shared" si="367"/>
        <v/>
      </c>
      <c r="AI1942" t="str">
        <f t="shared" si="368"/>
        <v/>
      </c>
      <c r="AJ1942" t="str">
        <f t="shared" si="369"/>
        <v/>
      </c>
      <c r="AK1942" t="str">
        <f t="shared" si="370"/>
        <v>ORD26002742</v>
      </c>
      <c r="AL1942">
        <f>IF(E1942&lt;&gt;"CAPTURE","",COUNTIF(Orders!$H:$H,AK1942))</f>
        <v>1</v>
      </c>
      <c r="AP1942" t="str">
        <f t="shared" si="371"/>
        <v>Matched to Order</v>
      </c>
      <c r="AQ1942">
        <f>IF(COUNTIF($A$2:A1942,A1942)=1,1,0)</f>
        <v>1</v>
      </c>
    </row>
    <row r="1943" spans="1:43" x14ac:dyDescent="0.3">
      <c r="A1943" t="s">
        <v>14087</v>
      </c>
      <c r="C1943" t="s">
        <v>5479</v>
      </c>
      <c r="D1943" s="1">
        <v>46276</v>
      </c>
      <c r="E1943" t="s">
        <v>11819</v>
      </c>
      <c r="F1943" t="s">
        <v>9</v>
      </c>
      <c r="G1943">
        <v>1598</v>
      </c>
      <c r="H1943">
        <v>0</v>
      </c>
      <c r="I1943">
        <v>0</v>
      </c>
      <c r="J1943">
        <v>1598</v>
      </c>
      <c r="K1943" s="1">
        <v>46278</v>
      </c>
      <c r="L1943" t="s">
        <v>13996</v>
      </c>
      <c r="M1943">
        <f t="shared" si="360"/>
        <v>1</v>
      </c>
      <c r="N1943">
        <f>COUNTIF(Orders!$A:$A,C1943)</f>
        <v>1</v>
      </c>
      <c r="P1943">
        <f>COUNTIF(Orders!$H:$H,UPPER(SUBSTITUTE(TRIM(C1943),"-","")))</f>
        <v>1</v>
      </c>
      <c r="R1943" t="str">
        <f t="shared" si="361"/>
        <v>Matched Order Reference</v>
      </c>
      <c r="S1943">
        <f t="shared" si="362"/>
        <v>1</v>
      </c>
      <c r="V1943" cm="1">
        <f t="array" ref="V1943">IF(E1943&lt;&gt;"CAPTURE",0,SUMPRODUCT((MDR_Rates!$A$2:$A$10=F1943)*(G1943&gt;MDR_Rates!$B$2:$B$10)*((MDR_Rates!$C$2:$C$10="")+(G1943&lt;=MDR_Rates!$C$2:$C$10))*MDR_Rates!$D$2:$D$10))</f>
        <v>0</v>
      </c>
      <c r="W1943">
        <f t="shared" si="363"/>
        <v>0</v>
      </c>
      <c r="X1943">
        <f t="shared" si="364"/>
        <v>0</v>
      </c>
      <c r="Y1943">
        <f t="shared" si="365"/>
        <v>0</v>
      </c>
      <c r="Z1943">
        <f t="shared" si="366"/>
        <v>0</v>
      </c>
      <c r="AG1943" t="str">
        <f t="shared" si="367"/>
        <v/>
      </c>
      <c r="AI1943" t="str">
        <f t="shared" si="368"/>
        <v/>
      </c>
      <c r="AJ1943" t="str">
        <f t="shared" si="369"/>
        <v/>
      </c>
      <c r="AK1943" t="str">
        <f t="shared" si="370"/>
        <v>ORD26002750</v>
      </c>
      <c r="AL1943">
        <f>IF(E1943&lt;&gt;"CAPTURE","",COUNTIF(Orders!$H:$H,AK1943))</f>
        <v>1</v>
      </c>
      <c r="AP1943" t="str">
        <f t="shared" si="371"/>
        <v>Matched to Order</v>
      </c>
      <c r="AQ1943">
        <f>IF(COUNTIF($A$2:A1943,A1943)=1,1,0)</f>
        <v>1</v>
      </c>
    </row>
    <row r="1944" spans="1:43" x14ac:dyDescent="0.3">
      <c r="A1944" t="s">
        <v>14088</v>
      </c>
      <c r="C1944" t="s">
        <v>5483</v>
      </c>
      <c r="D1944" s="1">
        <v>46276</v>
      </c>
      <c r="E1944" t="s">
        <v>11819</v>
      </c>
      <c r="F1944" t="s">
        <v>33</v>
      </c>
      <c r="G1944">
        <v>7999</v>
      </c>
      <c r="H1944">
        <v>95.99</v>
      </c>
      <c r="I1944">
        <v>17.28</v>
      </c>
      <c r="J1944">
        <v>7885.73</v>
      </c>
      <c r="K1944" s="1">
        <v>46278</v>
      </c>
      <c r="L1944" t="s">
        <v>13996</v>
      </c>
      <c r="M1944">
        <f t="shared" si="360"/>
        <v>1</v>
      </c>
      <c r="N1944">
        <f>COUNTIF(Orders!$A:$A,C1944)</f>
        <v>1</v>
      </c>
      <c r="P1944">
        <f>COUNTIF(Orders!$H:$H,UPPER(SUBSTITUTE(TRIM(C1944),"-","")))</f>
        <v>1</v>
      </c>
      <c r="R1944" t="str">
        <f t="shared" si="361"/>
        <v>Matched Order Reference</v>
      </c>
      <c r="S1944">
        <f t="shared" si="362"/>
        <v>1</v>
      </c>
      <c r="V1944" cm="1">
        <f t="array" ref="V1944">IF(E1944&lt;&gt;"CAPTURE",0,SUMPRODUCT((MDR_Rates!$A$2:$A$10=F1944)*(G1944&gt;MDR_Rates!$B$2:$B$10)*((MDR_Rates!$C$2:$C$10="")+(G1944&lt;=MDR_Rates!$C$2:$C$10))*MDR_Rates!$D$2:$D$10))</f>
        <v>1.2</v>
      </c>
      <c r="W1944">
        <f t="shared" si="363"/>
        <v>95.99</v>
      </c>
      <c r="X1944">
        <f t="shared" si="364"/>
        <v>17.28</v>
      </c>
      <c r="Y1944">
        <f t="shared" si="365"/>
        <v>0</v>
      </c>
      <c r="Z1944">
        <f t="shared" si="366"/>
        <v>0</v>
      </c>
      <c r="AG1944" t="str">
        <f t="shared" si="367"/>
        <v/>
      </c>
      <c r="AI1944" t="str">
        <f t="shared" si="368"/>
        <v/>
      </c>
      <c r="AJ1944" t="str">
        <f t="shared" si="369"/>
        <v/>
      </c>
      <c r="AK1944" t="str">
        <f t="shared" si="370"/>
        <v>ORD26002752</v>
      </c>
      <c r="AL1944">
        <f>IF(E1944&lt;&gt;"CAPTURE","",COUNTIF(Orders!$H:$H,AK1944))</f>
        <v>1</v>
      </c>
      <c r="AP1944" t="str">
        <f t="shared" si="371"/>
        <v>Matched to Order</v>
      </c>
      <c r="AQ1944">
        <f>IF(COUNTIF($A$2:A1944,A1944)=1,1,0)</f>
        <v>1</v>
      </c>
    </row>
    <row r="1945" spans="1:43" x14ac:dyDescent="0.3">
      <c r="A1945" t="s">
        <v>14089</v>
      </c>
      <c r="C1945" t="s">
        <v>5618</v>
      </c>
      <c r="D1945" s="1">
        <v>46276</v>
      </c>
      <c r="E1945" t="s">
        <v>11819</v>
      </c>
      <c r="F1945" t="s">
        <v>9</v>
      </c>
      <c r="G1945">
        <v>2848</v>
      </c>
      <c r="H1945">
        <v>8.5399999999999991</v>
      </c>
      <c r="I1945">
        <v>1.54</v>
      </c>
      <c r="J1945">
        <v>2837.92</v>
      </c>
      <c r="K1945" s="1">
        <v>46278</v>
      </c>
      <c r="L1945" t="s">
        <v>13996</v>
      </c>
      <c r="M1945">
        <f t="shared" si="360"/>
        <v>1</v>
      </c>
      <c r="N1945">
        <f>COUNTIF(Orders!$A:$A,C1945)</f>
        <v>1</v>
      </c>
      <c r="P1945">
        <f>COUNTIF(Orders!$H:$H,UPPER(SUBSTITUTE(TRIM(C1945),"-","")))</f>
        <v>1</v>
      </c>
      <c r="R1945" t="str">
        <f t="shared" si="361"/>
        <v>Matched Order Reference</v>
      </c>
      <c r="S1945">
        <f t="shared" si="362"/>
        <v>1</v>
      </c>
      <c r="V1945" cm="1">
        <f t="array" ref="V1945">IF(E1945&lt;&gt;"CAPTURE",0,SUMPRODUCT((MDR_Rates!$A$2:$A$10=F1945)*(G1945&gt;MDR_Rates!$B$2:$B$10)*((MDR_Rates!$C$2:$C$10="")+(G1945&lt;=MDR_Rates!$C$2:$C$10))*MDR_Rates!$D$2:$D$10))</f>
        <v>0.3</v>
      </c>
      <c r="W1945">
        <f t="shared" si="363"/>
        <v>8.5399999999999991</v>
      </c>
      <c r="X1945">
        <f t="shared" si="364"/>
        <v>1.54</v>
      </c>
      <c r="Y1945">
        <f t="shared" si="365"/>
        <v>0</v>
      </c>
      <c r="Z1945">
        <f t="shared" si="366"/>
        <v>0</v>
      </c>
      <c r="AG1945" t="str">
        <f t="shared" si="367"/>
        <v/>
      </c>
      <c r="AI1945" t="str">
        <f t="shared" si="368"/>
        <v/>
      </c>
      <c r="AJ1945" t="str">
        <f t="shared" si="369"/>
        <v/>
      </c>
      <c r="AK1945" t="str">
        <f t="shared" si="370"/>
        <v>ORD26002821</v>
      </c>
      <c r="AL1945">
        <f>IF(E1945&lt;&gt;"CAPTURE","",COUNTIF(Orders!$H:$H,AK1945))</f>
        <v>1</v>
      </c>
      <c r="AP1945" t="str">
        <f t="shared" si="371"/>
        <v>Matched to Order</v>
      </c>
      <c r="AQ1945">
        <f>IF(COUNTIF($A$2:A1945,A1945)=1,1,0)</f>
        <v>1</v>
      </c>
    </row>
    <row r="1946" spans="1:43" x14ac:dyDescent="0.3">
      <c r="A1946" t="s">
        <v>14090</v>
      </c>
      <c r="C1946" t="s">
        <v>5642</v>
      </c>
      <c r="D1946" s="1">
        <v>46276</v>
      </c>
      <c r="E1946" t="s">
        <v>11819</v>
      </c>
      <c r="F1946" t="s">
        <v>9</v>
      </c>
      <c r="G1946">
        <v>3348</v>
      </c>
      <c r="H1946">
        <v>10.039999999999999</v>
      </c>
      <c r="I1946">
        <v>1.81</v>
      </c>
      <c r="J1946">
        <v>3336.15</v>
      </c>
      <c r="K1946" s="1">
        <v>46278</v>
      </c>
      <c r="L1946" t="s">
        <v>13996</v>
      </c>
      <c r="M1946">
        <f t="shared" si="360"/>
        <v>1</v>
      </c>
      <c r="N1946">
        <f>COUNTIF(Orders!$A:$A,C1946)</f>
        <v>1</v>
      </c>
      <c r="P1946">
        <f>COUNTIF(Orders!$H:$H,UPPER(SUBSTITUTE(TRIM(C1946),"-","")))</f>
        <v>1</v>
      </c>
      <c r="R1946" t="str">
        <f t="shared" si="361"/>
        <v>Matched Order Reference</v>
      </c>
      <c r="S1946">
        <f t="shared" si="362"/>
        <v>1</v>
      </c>
      <c r="V1946" cm="1">
        <f t="array" ref="V1946">IF(E1946&lt;&gt;"CAPTURE",0,SUMPRODUCT((MDR_Rates!$A$2:$A$10=F1946)*(G1946&gt;MDR_Rates!$B$2:$B$10)*((MDR_Rates!$C$2:$C$10="")+(G1946&lt;=MDR_Rates!$C$2:$C$10))*MDR_Rates!$D$2:$D$10))</f>
        <v>0.3</v>
      </c>
      <c r="W1946">
        <f t="shared" si="363"/>
        <v>10.039999999999999</v>
      </c>
      <c r="X1946">
        <f t="shared" si="364"/>
        <v>1.81</v>
      </c>
      <c r="Y1946">
        <f t="shared" si="365"/>
        <v>0</v>
      </c>
      <c r="Z1946">
        <f t="shared" si="366"/>
        <v>0</v>
      </c>
      <c r="AG1946" t="str">
        <f t="shared" si="367"/>
        <v/>
      </c>
      <c r="AI1946" t="str">
        <f t="shared" si="368"/>
        <v/>
      </c>
      <c r="AJ1946" t="str">
        <f t="shared" si="369"/>
        <v/>
      </c>
      <c r="AK1946" t="str">
        <f t="shared" si="370"/>
        <v>ORD26002833</v>
      </c>
      <c r="AL1946">
        <f>IF(E1946&lt;&gt;"CAPTURE","",COUNTIF(Orders!$H:$H,AK1946))</f>
        <v>1</v>
      </c>
      <c r="AP1946" t="str">
        <f t="shared" si="371"/>
        <v>Matched to Order</v>
      </c>
      <c r="AQ1946">
        <f>IF(COUNTIF($A$2:A1946,A1946)=1,1,0)</f>
        <v>1</v>
      </c>
    </row>
    <row r="1947" spans="1:43" x14ac:dyDescent="0.3">
      <c r="A1947" t="s">
        <v>14091</v>
      </c>
      <c r="C1947" t="s">
        <v>14092</v>
      </c>
      <c r="D1947" s="1">
        <v>46276</v>
      </c>
      <c r="E1947" t="s">
        <v>11819</v>
      </c>
      <c r="F1947" t="s">
        <v>9</v>
      </c>
      <c r="G1947">
        <v>2647</v>
      </c>
      <c r="H1947">
        <v>7.94</v>
      </c>
      <c r="I1947">
        <v>1.43</v>
      </c>
      <c r="J1947">
        <v>2637.63</v>
      </c>
      <c r="K1947" s="1">
        <v>46278</v>
      </c>
      <c r="L1947" t="s">
        <v>13996</v>
      </c>
      <c r="M1947">
        <f t="shared" si="360"/>
        <v>1</v>
      </c>
      <c r="N1947">
        <f>COUNTIF(Orders!$A:$A,C1947)</f>
        <v>0</v>
      </c>
      <c r="P1947">
        <f>COUNTIF(Orders!$H:$H,UPPER(SUBSTITUTE(TRIM(C1947),"-","")))</f>
        <v>1</v>
      </c>
      <c r="R1947" t="str">
        <f t="shared" si="361"/>
        <v>Matched Order Reference</v>
      </c>
      <c r="S1947">
        <f t="shared" si="362"/>
        <v>1</v>
      </c>
      <c r="V1947" cm="1">
        <f t="array" ref="V1947">IF(E1947&lt;&gt;"CAPTURE",0,SUMPRODUCT((MDR_Rates!$A$2:$A$10=F1947)*(G1947&gt;MDR_Rates!$B$2:$B$10)*((MDR_Rates!$C$2:$C$10="")+(G1947&lt;=MDR_Rates!$C$2:$C$10))*MDR_Rates!$D$2:$D$10))</f>
        <v>0.3</v>
      </c>
      <c r="W1947">
        <f t="shared" si="363"/>
        <v>7.94</v>
      </c>
      <c r="X1947">
        <f t="shared" si="364"/>
        <v>1.43</v>
      </c>
      <c r="Y1947">
        <f t="shared" si="365"/>
        <v>0</v>
      </c>
      <c r="Z1947">
        <f t="shared" si="366"/>
        <v>0</v>
      </c>
      <c r="AG1947" t="str">
        <f t="shared" si="367"/>
        <v/>
      </c>
      <c r="AI1947" t="str">
        <f t="shared" si="368"/>
        <v/>
      </c>
      <c r="AJ1947" t="str">
        <f t="shared" si="369"/>
        <v/>
      </c>
      <c r="AK1947" t="str">
        <f t="shared" si="370"/>
        <v>ORD26002841</v>
      </c>
      <c r="AL1947">
        <f>IF(E1947&lt;&gt;"CAPTURE","",COUNTIF(Orders!$H:$H,AK1947))</f>
        <v>1</v>
      </c>
      <c r="AP1947" t="str">
        <f t="shared" si="371"/>
        <v>Matched to Order</v>
      </c>
      <c r="AQ1947">
        <f>IF(COUNTIF($A$2:A1947,A1947)=1,1,0)</f>
        <v>1</v>
      </c>
    </row>
    <row r="1948" spans="1:43" x14ac:dyDescent="0.3">
      <c r="A1948" t="s">
        <v>14093</v>
      </c>
      <c r="C1948" t="s">
        <v>5712</v>
      </c>
      <c r="D1948" s="1">
        <v>46276</v>
      </c>
      <c r="E1948" t="s">
        <v>11819</v>
      </c>
      <c r="F1948" t="s">
        <v>17</v>
      </c>
      <c r="G1948">
        <v>1299</v>
      </c>
      <c r="H1948">
        <v>23.38</v>
      </c>
      <c r="I1948">
        <v>4.21</v>
      </c>
      <c r="J1948">
        <v>1271.4100000000001</v>
      </c>
      <c r="K1948" s="1">
        <v>46278</v>
      </c>
      <c r="L1948" t="s">
        <v>13996</v>
      </c>
      <c r="M1948">
        <f t="shared" si="360"/>
        <v>1</v>
      </c>
      <c r="N1948">
        <f>COUNTIF(Orders!$A:$A,C1948)</f>
        <v>1</v>
      </c>
      <c r="P1948">
        <f>COUNTIF(Orders!$H:$H,UPPER(SUBSTITUTE(TRIM(C1948),"-","")))</f>
        <v>1</v>
      </c>
      <c r="R1948" t="str">
        <f t="shared" si="361"/>
        <v>Matched Order Reference</v>
      </c>
      <c r="S1948">
        <f t="shared" si="362"/>
        <v>1</v>
      </c>
      <c r="V1948" cm="1">
        <f t="array" ref="V1948">IF(E1948&lt;&gt;"CAPTURE",0,SUMPRODUCT((MDR_Rates!$A$2:$A$10=F1948)*(G1948&gt;MDR_Rates!$B$2:$B$10)*((MDR_Rates!$C$2:$C$10="")+(G1948&lt;=MDR_Rates!$C$2:$C$10))*MDR_Rates!$D$2:$D$10))</f>
        <v>1.8</v>
      </c>
      <c r="W1948">
        <f t="shared" si="363"/>
        <v>23.38</v>
      </c>
      <c r="X1948">
        <f t="shared" si="364"/>
        <v>4.21</v>
      </c>
      <c r="Y1948">
        <f t="shared" si="365"/>
        <v>0</v>
      </c>
      <c r="Z1948">
        <f t="shared" si="366"/>
        <v>0</v>
      </c>
      <c r="AG1948" t="str">
        <f t="shared" si="367"/>
        <v/>
      </c>
      <c r="AI1948" t="str">
        <f t="shared" si="368"/>
        <v/>
      </c>
      <c r="AJ1948" t="str">
        <f t="shared" si="369"/>
        <v/>
      </c>
      <c r="AK1948" t="str">
        <f t="shared" si="370"/>
        <v>ORD26002869</v>
      </c>
      <c r="AL1948">
        <f>IF(E1948&lt;&gt;"CAPTURE","",COUNTIF(Orders!$H:$H,AK1948))</f>
        <v>1</v>
      </c>
      <c r="AP1948" t="str">
        <f t="shared" si="371"/>
        <v>Matched to Order</v>
      </c>
      <c r="AQ1948">
        <f>IF(COUNTIF($A$2:A1948,A1948)=1,1,0)</f>
        <v>1</v>
      </c>
    </row>
    <row r="1949" spans="1:43" x14ac:dyDescent="0.3">
      <c r="A1949" t="s">
        <v>14094</v>
      </c>
      <c r="C1949" t="s">
        <v>5776</v>
      </c>
      <c r="D1949" s="1">
        <v>46276</v>
      </c>
      <c r="E1949" t="s">
        <v>11819</v>
      </c>
      <c r="F1949" t="s">
        <v>44</v>
      </c>
      <c r="G1949">
        <v>3897</v>
      </c>
      <c r="H1949">
        <v>66.25</v>
      </c>
      <c r="I1949">
        <v>11.93</v>
      </c>
      <c r="J1949">
        <v>3818.82</v>
      </c>
      <c r="K1949" s="1">
        <v>46278</v>
      </c>
      <c r="L1949" t="s">
        <v>13996</v>
      </c>
      <c r="M1949">
        <f t="shared" si="360"/>
        <v>1</v>
      </c>
      <c r="N1949">
        <f>COUNTIF(Orders!$A:$A,C1949)</f>
        <v>1</v>
      </c>
      <c r="P1949">
        <f>COUNTIF(Orders!$H:$H,UPPER(SUBSTITUTE(TRIM(C1949),"-","")))</f>
        <v>1</v>
      </c>
      <c r="R1949" t="str">
        <f t="shared" si="361"/>
        <v>Matched Order Reference</v>
      </c>
      <c r="S1949">
        <f t="shared" si="362"/>
        <v>1</v>
      </c>
      <c r="V1949" cm="1">
        <f t="array" ref="V1949">IF(E1949&lt;&gt;"CAPTURE",0,SUMPRODUCT((MDR_Rates!$A$2:$A$10=F1949)*(G1949&gt;MDR_Rates!$B$2:$B$10)*((MDR_Rates!$C$2:$C$10="")+(G1949&lt;=MDR_Rates!$C$2:$C$10))*MDR_Rates!$D$2:$D$10))</f>
        <v>1.7</v>
      </c>
      <c r="W1949">
        <f t="shared" si="363"/>
        <v>66.25</v>
      </c>
      <c r="X1949">
        <f t="shared" si="364"/>
        <v>11.93</v>
      </c>
      <c r="Y1949">
        <f t="shared" si="365"/>
        <v>0</v>
      </c>
      <c r="Z1949">
        <f t="shared" si="366"/>
        <v>0</v>
      </c>
      <c r="AG1949" t="str">
        <f t="shared" si="367"/>
        <v/>
      </c>
      <c r="AI1949" t="str">
        <f t="shared" si="368"/>
        <v/>
      </c>
      <c r="AJ1949" t="str">
        <f t="shared" si="369"/>
        <v/>
      </c>
      <c r="AK1949" t="str">
        <f t="shared" si="370"/>
        <v>ORD26002902</v>
      </c>
      <c r="AL1949">
        <f>IF(E1949&lt;&gt;"CAPTURE","",COUNTIF(Orders!$H:$H,AK1949))</f>
        <v>1</v>
      </c>
      <c r="AP1949" t="str">
        <f t="shared" si="371"/>
        <v>Matched to Order</v>
      </c>
      <c r="AQ1949">
        <f>IF(COUNTIF($A$2:A1949,A1949)=1,1,0)</f>
        <v>1</v>
      </c>
    </row>
    <row r="1950" spans="1:43" x14ac:dyDescent="0.3">
      <c r="A1950" t="s">
        <v>14095</v>
      </c>
      <c r="C1950" t="s">
        <v>5798</v>
      </c>
      <c r="D1950" s="1">
        <v>46276</v>
      </c>
      <c r="E1950" t="s">
        <v>11819</v>
      </c>
      <c r="F1950" t="s">
        <v>9</v>
      </c>
      <c r="G1950">
        <v>1499</v>
      </c>
      <c r="H1950">
        <v>0</v>
      </c>
      <c r="I1950">
        <v>0</v>
      </c>
      <c r="J1950">
        <v>1499</v>
      </c>
      <c r="K1950" s="1">
        <v>46278</v>
      </c>
      <c r="L1950" t="s">
        <v>13996</v>
      </c>
      <c r="M1950">
        <f t="shared" si="360"/>
        <v>1</v>
      </c>
      <c r="N1950">
        <f>COUNTIF(Orders!$A:$A,C1950)</f>
        <v>1</v>
      </c>
      <c r="P1950">
        <f>COUNTIF(Orders!$H:$H,UPPER(SUBSTITUTE(TRIM(C1950),"-","")))</f>
        <v>1</v>
      </c>
      <c r="R1950" t="str">
        <f t="shared" si="361"/>
        <v>Matched Order Reference</v>
      </c>
      <c r="S1950">
        <f t="shared" si="362"/>
        <v>1</v>
      </c>
      <c r="V1950" cm="1">
        <f t="array" ref="V1950">IF(E1950&lt;&gt;"CAPTURE",0,SUMPRODUCT((MDR_Rates!$A$2:$A$10=F1950)*(G1950&gt;MDR_Rates!$B$2:$B$10)*((MDR_Rates!$C$2:$C$10="")+(G1950&lt;=MDR_Rates!$C$2:$C$10))*MDR_Rates!$D$2:$D$10))</f>
        <v>0</v>
      </c>
      <c r="W1950">
        <f t="shared" si="363"/>
        <v>0</v>
      </c>
      <c r="X1950">
        <f t="shared" si="364"/>
        <v>0</v>
      </c>
      <c r="Y1950">
        <f t="shared" si="365"/>
        <v>0</v>
      </c>
      <c r="Z1950">
        <f t="shared" si="366"/>
        <v>0</v>
      </c>
      <c r="AG1950" t="str">
        <f t="shared" si="367"/>
        <v/>
      </c>
      <c r="AI1950" t="str">
        <f t="shared" si="368"/>
        <v/>
      </c>
      <c r="AJ1950" t="str">
        <f t="shared" si="369"/>
        <v/>
      </c>
      <c r="AK1950" t="str">
        <f t="shared" si="370"/>
        <v>ORD26002913</v>
      </c>
      <c r="AL1950">
        <f>IF(E1950&lt;&gt;"CAPTURE","",COUNTIF(Orders!$H:$H,AK1950))</f>
        <v>1</v>
      </c>
      <c r="AP1950" t="str">
        <f t="shared" si="371"/>
        <v>Matched to Order</v>
      </c>
      <c r="AQ1950">
        <f>IF(COUNTIF($A$2:A1950,A1950)=1,1,0)</f>
        <v>1</v>
      </c>
    </row>
    <row r="1951" spans="1:43" x14ac:dyDescent="0.3">
      <c r="A1951" t="s">
        <v>14096</v>
      </c>
      <c r="C1951" t="s">
        <v>14097</v>
      </c>
      <c r="D1951" s="1">
        <v>46276</v>
      </c>
      <c r="E1951" t="s">
        <v>11819</v>
      </c>
      <c r="F1951" t="s">
        <v>17</v>
      </c>
      <c r="G1951">
        <v>2097</v>
      </c>
      <c r="H1951">
        <v>33.549999999999997</v>
      </c>
      <c r="I1951">
        <v>6.04</v>
      </c>
      <c r="J1951">
        <v>2057.41</v>
      </c>
      <c r="K1951" s="1">
        <v>46278</v>
      </c>
      <c r="L1951" t="s">
        <v>13996</v>
      </c>
      <c r="M1951">
        <f t="shared" si="360"/>
        <v>1</v>
      </c>
      <c r="N1951">
        <f>COUNTIF(Orders!$A:$A,C1951)</f>
        <v>0</v>
      </c>
      <c r="P1951">
        <f>COUNTIF(Orders!$H:$H,UPPER(SUBSTITUTE(TRIM(C1951),"-","")))</f>
        <v>1</v>
      </c>
      <c r="R1951" t="str">
        <f t="shared" si="361"/>
        <v>Matched Order Reference</v>
      </c>
      <c r="S1951">
        <f t="shared" si="362"/>
        <v>1</v>
      </c>
      <c r="V1951" cm="1">
        <f t="array" ref="V1951">IF(E1951&lt;&gt;"CAPTURE",0,SUMPRODUCT((MDR_Rates!$A$2:$A$10=F1951)*(G1951&gt;MDR_Rates!$B$2:$B$10)*((MDR_Rates!$C$2:$C$10="")+(G1951&lt;=MDR_Rates!$C$2:$C$10))*MDR_Rates!$D$2:$D$10))</f>
        <v>1.6</v>
      </c>
      <c r="W1951">
        <f t="shared" si="363"/>
        <v>33.549999999999997</v>
      </c>
      <c r="X1951">
        <f t="shared" si="364"/>
        <v>6.04</v>
      </c>
      <c r="Y1951">
        <f t="shared" si="365"/>
        <v>0</v>
      </c>
      <c r="Z1951">
        <f t="shared" si="366"/>
        <v>0</v>
      </c>
      <c r="AG1951" t="str">
        <f t="shared" si="367"/>
        <v/>
      </c>
      <c r="AI1951" t="str">
        <f t="shared" si="368"/>
        <v/>
      </c>
      <c r="AJ1951" t="str">
        <f t="shared" si="369"/>
        <v/>
      </c>
      <c r="AK1951" t="str">
        <f t="shared" si="370"/>
        <v>ORD26002963</v>
      </c>
      <c r="AL1951">
        <f>IF(E1951&lt;&gt;"CAPTURE","",COUNTIF(Orders!$H:$H,AK1951))</f>
        <v>1</v>
      </c>
      <c r="AP1951" t="str">
        <f t="shared" si="371"/>
        <v>Matched to Order</v>
      </c>
      <c r="AQ1951">
        <f>IF(COUNTIF($A$2:A1951,A1951)=1,1,0)</f>
        <v>1</v>
      </c>
    </row>
    <row r="1952" spans="1:43" x14ac:dyDescent="0.3">
      <c r="A1952" t="s">
        <v>14098</v>
      </c>
      <c r="C1952" t="s">
        <v>5960</v>
      </c>
      <c r="D1952" s="1">
        <v>46276</v>
      </c>
      <c r="E1952" t="s">
        <v>11819</v>
      </c>
      <c r="F1952" t="s">
        <v>9</v>
      </c>
      <c r="G1952">
        <v>3447</v>
      </c>
      <c r="H1952">
        <v>10.34</v>
      </c>
      <c r="I1952">
        <v>1.86</v>
      </c>
      <c r="J1952">
        <v>3434.8</v>
      </c>
      <c r="K1952" s="1">
        <v>46278</v>
      </c>
      <c r="L1952" t="s">
        <v>13996</v>
      </c>
      <c r="M1952">
        <f t="shared" si="360"/>
        <v>1</v>
      </c>
      <c r="N1952">
        <f>COUNTIF(Orders!$A:$A,C1952)</f>
        <v>1</v>
      </c>
      <c r="P1952">
        <f>COUNTIF(Orders!$H:$H,UPPER(SUBSTITUTE(TRIM(C1952),"-","")))</f>
        <v>1</v>
      </c>
      <c r="R1952" t="str">
        <f t="shared" si="361"/>
        <v>Matched Order Reference</v>
      </c>
      <c r="S1952">
        <f t="shared" si="362"/>
        <v>1</v>
      </c>
      <c r="V1952" cm="1">
        <f t="array" ref="V1952">IF(E1952&lt;&gt;"CAPTURE",0,SUMPRODUCT((MDR_Rates!$A$2:$A$10=F1952)*(G1952&gt;MDR_Rates!$B$2:$B$10)*((MDR_Rates!$C$2:$C$10="")+(G1952&lt;=MDR_Rates!$C$2:$C$10))*MDR_Rates!$D$2:$D$10))</f>
        <v>0.3</v>
      </c>
      <c r="W1952">
        <f t="shared" si="363"/>
        <v>10.34</v>
      </c>
      <c r="X1952">
        <f t="shared" si="364"/>
        <v>1.86</v>
      </c>
      <c r="Y1952">
        <f t="shared" si="365"/>
        <v>0</v>
      </c>
      <c r="Z1952">
        <f t="shared" si="366"/>
        <v>0</v>
      </c>
      <c r="AG1952" t="str">
        <f t="shared" si="367"/>
        <v/>
      </c>
      <c r="AI1952" t="str">
        <f t="shared" si="368"/>
        <v/>
      </c>
      <c r="AJ1952" t="str">
        <f t="shared" si="369"/>
        <v/>
      </c>
      <c r="AK1952" t="str">
        <f t="shared" si="370"/>
        <v>ORD26002996</v>
      </c>
      <c r="AL1952">
        <f>IF(E1952&lt;&gt;"CAPTURE","",COUNTIF(Orders!$H:$H,AK1952))</f>
        <v>1</v>
      </c>
      <c r="AP1952" t="str">
        <f t="shared" si="371"/>
        <v>Matched to Order</v>
      </c>
      <c r="AQ1952">
        <f>IF(COUNTIF($A$2:A1952,A1952)=1,1,0)</f>
        <v>1</v>
      </c>
    </row>
    <row r="1953" spans="1:43" x14ac:dyDescent="0.3">
      <c r="A1953" t="s">
        <v>14099</v>
      </c>
      <c r="C1953" t="s">
        <v>5976</v>
      </c>
      <c r="D1953" s="1">
        <v>46276</v>
      </c>
      <c r="E1953" t="s">
        <v>11819</v>
      </c>
      <c r="F1953" t="s">
        <v>9</v>
      </c>
      <c r="G1953">
        <v>599</v>
      </c>
      <c r="H1953">
        <v>0</v>
      </c>
      <c r="I1953">
        <v>0</v>
      </c>
      <c r="J1953">
        <v>599</v>
      </c>
      <c r="K1953" s="1">
        <v>46278</v>
      </c>
      <c r="L1953" t="s">
        <v>13996</v>
      </c>
      <c r="M1953">
        <f t="shared" si="360"/>
        <v>1</v>
      </c>
      <c r="N1953">
        <f>COUNTIF(Orders!$A:$A,C1953)</f>
        <v>1</v>
      </c>
      <c r="P1953">
        <f>COUNTIF(Orders!$H:$H,UPPER(SUBSTITUTE(TRIM(C1953),"-","")))</f>
        <v>1</v>
      </c>
      <c r="R1953" t="str">
        <f t="shared" si="361"/>
        <v>Matched Order Reference</v>
      </c>
      <c r="S1953">
        <f t="shared" si="362"/>
        <v>1</v>
      </c>
      <c r="V1953" cm="1">
        <f t="array" ref="V1953">IF(E1953&lt;&gt;"CAPTURE",0,SUMPRODUCT((MDR_Rates!$A$2:$A$10=F1953)*(G1953&gt;MDR_Rates!$B$2:$B$10)*((MDR_Rates!$C$2:$C$10="")+(G1953&lt;=MDR_Rates!$C$2:$C$10))*MDR_Rates!$D$2:$D$10))</f>
        <v>0</v>
      </c>
      <c r="W1953">
        <f t="shared" si="363"/>
        <v>0</v>
      </c>
      <c r="X1953">
        <f t="shared" si="364"/>
        <v>0</v>
      </c>
      <c r="Y1953">
        <f t="shared" si="365"/>
        <v>0</v>
      </c>
      <c r="Z1953">
        <f t="shared" si="366"/>
        <v>0</v>
      </c>
      <c r="AG1953" t="str">
        <f t="shared" si="367"/>
        <v/>
      </c>
      <c r="AI1953" t="str">
        <f t="shared" si="368"/>
        <v/>
      </c>
      <c r="AJ1953" t="str">
        <f t="shared" si="369"/>
        <v/>
      </c>
      <c r="AK1953" t="str">
        <f t="shared" si="370"/>
        <v>ORD26003004</v>
      </c>
      <c r="AL1953">
        <f>IF(E1953&lt;&gt;"CAPTURE","",COUNTIF(Orders!$H:$H,AK1953))</f>
        <v>1</v>
      </c>
      <c r="AP1953" t="str">
        <f t="shared" si="371"/>
        <v>Matched to Order</v>
      </c>
      <c r="AQ1953">
        <f>IF(COUNTIF($A$2:A1953,A1953)=1,1,0)</f>
        <v>1</v>
      </c>
    </row>
    <row r="1954" spans="1:43" x14ac:dyDescent="0.3">
      <c r="A1954" t="s">
        <v>14100</v>
      </c>
      <c r="C1954" t="s">
        <v>5980</v>
      </c>
      <c r="D1954" s="1">
        <v>46276</v>
      </c>
      <c r="E1954" t="s">
        <v>11819</v>
      </c>
      <c r="F1954" t="s">
        <v>9</v>
      </c>
      <c r="G1954">
        <v>1499</v>
      </c>
      <c r="H1954">
        <v>0</v>
      </c>
      <c r="I1954">
        <v>0</v>
      </c>
      <c r="J1954">
        <v>1499</v>
      </c>
      <c r="K1954" s="1">
        <v>46278</v>
      </c>
      <c r="L1954" t="s">
        <v>13996</v>
      </c>
      <c r="M1954">
        <f t="shared" si="360"/>
        <v>1</v>
      </c>
      <c r="N1954">
        <f>COUNTIF(Orders!$A:$A,C1954)</f>
        <v>1</v>
      </c>
      <c r="P1954">
        <f>COUNTIF(Orders!$H:$H,UPPER(SUBSTITUTE(TRIM(C1954),"-","")))</f>
        <v>1</v>
      </c>
      <c r="R1954" t="str">
        <f t="shared" si="361"/>
        <v>Matched Order Reference</v>
      </c>
      <c r="S1954">
        <f t="shared" si="362"/>
        <v>1</v>
      </c>
      <c r="V1954" cm="1">
        <f t="array" ref="V1954">IF(E1954&lt;&gt;"CAPTURE",0,SUMPRODUCT((MDR_Rates!$A$2:$A$10=F1954)*(G1954&gt;MDR_Rates!$B$2:$B$10)*((MDR_Rates!$C$2:$C$10="")+(G1954&lt;=MDR_Rates!$C$2:$C$10))*MDR_Rates!$D$2:$D$10))</f>
        <v>0</v>
      </c>
      <c r="W1954">
        <f t="shared" si="363"/>
        <v>0</v>
      </c>
      <c r="X1954">
        <f t="shared" si="364"/>
        <v>0</v>
      </c>
      <c r="Y1954">
        <f t="shared" si="365"/>
        <v>0</v>
      </c>
      <c r="Z1954">
        <f t="shared" si="366"/>
        <v>0</v>
      </c>
      <c r="AG1954" t="str">
        <f t="shared" si="367"/>
        <v/>
      </c>
      <c r="AI1954" t="str">
        <f t="shared" si="368"/>
        <v/>
      </c>
      <c r="AJ1954" t="str">
        <f t="shared" si="369"/>
        <v/>
      </c>
      <c r="AK1954" t="str">
        <f t="shared" si="370"/>
        <v>ORD26003006</v>
      </c>
      <c r="AL1954">
        <f>IF(E1954&lt;&gt;"CAPTURE","",COUNTIF(Orders!$H:$H,AK1954))</f>
        <v>1</v>
      </c>
      <c r="AP1954" t="str">
        <f t="shared" si="371"/>
        <v>Matched to Order</v>
      </c>
      <c r="AQ1954">
        <f>IF(COUNTIF($A$2:A1954,A1954)=1,1,0)</f>
        <v>1</v>
      </c>
    </row>
    <row r="1955" spans="1:43" x14ac:dyDescent="0.3">
      <c r="A1955" t="s">
        <v>14101</v>
      </c>
      <c r="C1955" t="s">
        <v>6164</v>
      </c>
      <c r="D1955" s="1">
        <v>46276</v>
      </c>
      <c r="E1955" t="s">
        <v>11819</v>
      </c>
      <c r="F1955" t="s">
        <v>9</v>
      </c>
      <c r="G1955">
        <v>5798</v>
      </c>
      <c r="H1955">
        <v>17.39</v>
      </c>
      <c r="I1955">
        <v>3.13</v>
      </c>
      <c r="J1955">
        <v>5777.48</v>
      </c>
      <c r="K1955" s="1">
        <v>46278</v>
      </c>
      <c r="L1955" t="s">
        <v>13996</v>
      </c>
      <c r="M1955">
        <f t="shared" si="360"/>
        <v>1</v>
      </c>
      <c r="N1955">
        <f>COUNTIF(Orders!$A:$A,C1955)</f>
        <v>1</v>
      </c>
      <c r="P1955">
        <f>COUNTIF(Orders!$H:$H,UPPER(SUBSTITUTE(TRIM(C1955),"-","")))</f>
        <v>1</v>
      </c>
      <c r="R1955" t="str">
        <f t="shared" si="361"/>
        <v>Matched Order Reference</v>
      </c>
      <c r="S1955">
        <f t="shared" si="362"/>
        <v>1</v>
      </c>
      <c r="V1955" cm="1">
        <f t="array" ref="V1955">IF(E1955&lt;&gt;"CAPTURE",0,SUMPRODUCT((MDR_Rates!$A$2:$A$10=F1955)*(G1955&gt;MDR_Rates!$B$2:$B$10)*((MDR_Rates!$C$2:$C$10="")+(G1955&lt;=MDR_Rates!$C$2:$C$10))*MDR_Rates!$D$2:$D$10))</f>
        <v>0.3</v>
      </c>
      <c r="W1955">
        <f t="shared" si="363"/>
        <v>17.39</v>
      </c>
      <c r="X1955">
        <f t="shared" si="364"/>
        <v>3.13</v>
      </c>
      <c r="Y1955">
        <f t="shared" si="365"/>
        <v>0</v>
      </c>
      <c r="Z1955">
        <f t="shared" si="366"/>
        <v>0</v>
      </c>
      <c r="AG1955" t="str">
        <f t="shared" si="367"/>
        <v/>
      </c>
      <c r="AI1955" t="str">
        <f t="shared" si="368"/>
        <v/>
      </c>
      <c r="AJ1955" t="str">
        <f t="shared" si="369"/>
        <v/>
      </c>
      <c r="AK1955" t="str">
        <f t="shared" si="370"/>
        <v>ORD26003100</v>
      </c>
      <c r="AL1955">
        <f>IF(E1955&lt;&gt;"CAPTURE","",COUNTIF(Orders!$H:$H,AK1955))</f>
        <v>1</v>
      </c>
      <c r="AP1955" t="str">
        <f t="shared" si="371"/>
        <v>Matched to Order</v>
      </c>
      <c r="AQ1955">
        <f>IF(COUNTIF($A$2:A1955,A1955)=1,1,0)</f>
        <v>1</v>
      </c>
    </row>
    <row r="1956" spans="1:43" x14ac:dyDescent="0.3">
      <c r="A1956" t="s">
        <v>14102</v>
      </c>
      <c r="C1956" t="s">
        <v>6245</v>
      </c>
      <c r="D1956" s="1">
        <v>46276</v>
      </c>
      <c r="E1956" t="s">
        <v>11819</v>
      </c>
      <c r="F1956" t="s">
        <v>9</v>
      </c>
      <c r="G1956">
        <v>6147</v>
      </c>
      <c r="H1956">
        <v>18.440000000000001</v>
      </c>
      <c r="I1956">
        <v>3.32</v>
      </c>
      <c r="J1956">
        <v>6125.24</v>
      </c>
      <c r="K1956" s="1">
        <v>46278</v>
      </c>
      <c r="L1956" t="s">
        <v>13996</v>
      </c>
      <c r="M1956">
        <f t="shared" si="360"/>
        <v>1</v>
      </c>
      <c r="N1956">
        <f>COUNTIF(Orders!$A:$A,C1956)</f>
        <v>1</v>
      </c>
      <c r="P1956">
        <f>COUNTIF(Orders!$H:$H,UPPER(SUBSTITUTE(TRIM(C1956),"-","")))</f>
        <v>1</v>
      </c>
      <c r="R1956" t="str">
        <f t="shared" si="361"/>
        <v>Matched Order Reference</v>
      </c>
      <c r="S1956">
        <f t="shared" si="362"/>
        <v>1</v>
      </c>
      <c r="V1956" cm="1">
        <f t="array" ref="V1956">IF(E1956&lt;&gt;"CAPTURE",0,SUMPRODUCT((MDR_Rates!$A$2:$A$10=F1956)*(G1956&gt;MDR_Rates!$B$2:$B$10)*((MDR_Rates!$C$2:$C$10="")+(G1956&lt;=MDR_Rates!$C$2:$C$10))*MDR_Rates!$D$2:$D$10))</f>
        <v>0.3</v>
      </c>
      <c r="W1956">
        <f t="shared" si="363"/>
        <v>18.440000000000001</v>
      </c>
      <c r="X1956">
        <f t="shared" si="364"/>
        <v>3.32</v>
      </c>
      <c r="Y1956">
        <f t="shared" si="365"/>
        <v>0</v>
      </c>
      <c r="Z1956">
        <f t="shared" si="366"/>
        <v>0</v>
      </c>
      <c r="AG1956" t="str">
        <f t="shared" si="367"/>
        <v/>
      </c>
      <c r="AI1956" t="str">
        <f t="shared" si="368"/>
        <v/>
      </c>
      <c r="AJ1956" t="str">
        <f t="shared" si="369"/>
        <v/>
      </c>
      <c r="AK1956" t="str">
        <f t="shared" si="370"/>
        <v>ORD26003141</v>
      </c>
      <c r="AL1956">
        <f>IF(E1956&lt;&gt;"CAPTURE","",COUNTIF(Orders!$H:$H,AK1956))</f>
        <v>1</v>
      </c>
      <c r="AP1956" t="str">
        <f t="shared" si="371"/>
        <v>Matched to Order</v>
      </c>
      <c r="AQ1956">
        <f>IF(COUNTIF($A$2:A1956,A1956)=1,1,0)</f>
        <v>1</v>
      </c>
    </row>
    <row r="1957" spans="1:43" x14ac:dyDescent="0.3">
      <c r="A1957" t="s">
        <v>14103</v>
      </c>
      <c r="C1957" t="s">
        <v>6299</v>
      </c>
      <c r="D1957" s="1">
        <v>46276</v>
      </c>
      <c r="E1957" t="s">
        <v>11819</v>
      </c>
      <c r="F1957" t="s">
        <v>17</v>
      </c>
      <c r="G1957">
        <v>1499</v>
      </c>
      <c r="H1957">
        <v>26.98</v>
      </c>
      <c r="I1957">
        <v>4.8600000000000003</v>
      </c>
      <c r="J1957">
        <v>1467.16</v>
      </c>
      <c r="K1957" s="1">
        <v>46278</v>
      </c>
      <c r="L1957" t="s">
        <v>13996</v>
      </c>
      <c r="M1957">
        <f t="shared" si="360"/>
        <v>1</v>
      </c>
      <c r="N1957">
        <f>COUNTIF(Orders!$A:$A,C1957)</f>
        <v>1</v>
      </c>
      <c r="P1957">
        <f>COUNTIF(Orders!$H:$H,UPPER(SUBSTITUTE(TRIM(C1957),"-","")))</f>
        <v>1</v>
      </c>
      <c r="R1957" t="str">
        <f t="shared" si="361"/>
        <v>Matched Order Reference</v>
      </c>
      <c r="S1957">
        <f t="shared" si="362"/>
        <v>1</v>
      </c>
      <c r="V1957" cm="1">
        <f t="array" ref="V1957">IF(E1957&lt;&gt;"CAPTURE",0,SUMPRODUCT((MDR_Rates!$A$2:$A$10=F1957)*(G1957&gt;MDR_Rates!$B$2:$B$10)*((MDR_Rates!$C$2:$C$10="")+(G1957&lt;=MDR_Rates!$C$2:$C$10))*MDR_Rates!$D$2:$D$10))</f>
        <v>1.8</v>
      </c>
      <c r="W1957">
        <f t="shared" si="363"/>
        <v>26.98</v>
      </c>
      <c r="X1957">
        <f t="shared" si="364"/>
        <v>4.8600000000000003</v>
      </c>
      <c r="Y1957">
        <f t="shared" si="365"/>
        <v>0</v>
      </c>
      <c r="Z1957">
        <f t="shared" si="366"/>
        <v>0</v>
      </c>
      <c r="AG1957" t="str">
        <f t="shared" si="367"/>
        <v/>
      </c>
      <c r="AI1957" t="str">
        <f t="shared" si="368"/>
        <v/>
      </c>
      <c r="AJ1957" t="str">
        <f t="shared" si="369"/>
        <v/>
      </c>
      <c r="AK1957" t="str">
        <f t="shared" si="370"/>
        <v>ORD26003168</v>
      </c>
      <c r="AL1957">
        <f>IF(E1957&lt;&gt;"CAPTURE","",COUNTIF(Orders!$H:$H,AK1957))</f>
        <v>1</v>
      </c>
      <c r="AP1957" t="str">
        <f t="shared" si="371"/>
        <v>Matched to Order</v>
      </c>
      <c r="AQ1957">
        <f>IF(COUNTIF($A$2:A1957,A1957)=1,1,0)</f>
        <v>1</v>
      </c>
    </row>
    <row r="1958" spans="1:43" x14ac:dyDescent="0.3">
      <c r="A1958" t="s">
        <v>14104</v>
      </c>
      <c r="C1958" t="s">
        <v>6384</v>
      </c>
      <c r="D1958" s="1">
        <v>46276</v>
      </c>
      <c r="E1958" t="s">
        <v>11819</v>
      </c>
      <c r="F1958" t="s">
        <v>9</v>
      </c>
      <c r="G1958">
        <v>599</v>
      </c>
      <c r="H1958">
        <v>0</v>
      </c>
      <c r="I1958">
        <v>0</v>
      </c>
      <c r="J1958">
        <v>599</v>
      </c>
      <c r="K1958" s="1">
        <v>46278</v>
      </c>
      <c r="L1958" t="s">
        <v>13996</v>
      </c>
      <c r="M1958">
        <f t="shared" si="360"/>
        <v>1</v>
      </c>
      <c r="N1958">
        <f>COUNTIF(Orders!$A:$A,C1958)</f>
        <v>1</v>
      </c>
      <c r="P1958">
        <f>COUNTIF(Orders!$H:$H,UPPER(SUBSTITUTE(TRIM(C1958),"-","")))</f>
        <v>1</v>
      </c>
      <c r="R1958" t="str">
        <f t="shared" si="361"/>
        <v>Matched Order Reference</v>
      </c>
      <c r="S1958">
        <f t="shared" si="362"/>
        <v>1</v>
      </c>
      <c r="V1958" cm="1">
        <f t="array" ref="V1958">IF(E1958&lt;&gt;"CAPTURE",0,SUMPRODUCT((MDR_Rates!$A$2:$A$10=F1958)*(G1958&gt;MDR_Rates!$B$2:$B$10)*((MDR_Rates!$C$2:$C$10="")+(G1958&lt;=MDR_Rates!$C$2:$C$10))*MDR_Rates!$D$2:$D$10))</f>
        <v>0</v>
      </c>
      <c r="W1958">
        <f t="shared" si="363"/>
        <v>0</v>
      </c>
      <c r="X1958">
        <f t="shared" si="364"/>
        <v>0</v>
      </c>
      <c r="Y1958">
        <f t="shared" si="365"/>
        <v>0</v>
      </c>
      <c r="Z1958">
        <f t="shared" si="366"/>
        <v>0</v>
      </c>
      <c r="AG1958" t="str">
        <f t="shared" si="367"/>
        <v/>
      </c>
      <c r="AI1958" t="str">
        <f t="shared" si="368"/>
        <v/>
      </c>
      <c r="AJ1958" t="str">
        <f t="shared" si="369"/>
        <v/>
      </c>
      <c r="AK1958" t="str">
        <f t="shared" si="370"/>
        <v>ORD26003211</v>
      </c>
      <c r="AL1958">
        <f>IF(E1958&lt;&gt;"CAPTURE","",COUNTIF(Orders!$H:$H,AK1958))</f>
        <v>1</v>
      </c>
      <c r="AP1958" t="str">
        <f t="shared" si="371"/>
        <v>Matched to Order</v>
      </c>
      <c r="AQ1958">
        <f>IF(COUNTIF($A$2:A1958,A1958)=1,1,0)</f>
        <v>1</v>
      </c>
    </row>
    <row r="1959" spans="1:43" x14ac:dyDescent="0.3">
      <c r="A1959" t="s">
        <v>14105</v>
      </c>
      <c r="C1959" t="s">
        <v>6471</v>
      </c>
      <c r="D1959" s="1">
        <v>46276</v>
      </c>
      <c r="E1959" t="s">
        <v>11819</v>
      </c>
      <c r="F1959" t="s">
        <v>17</v>
      </c>
      <c r="G1959">
        <v>5297</v>
      </c>
      <c r="H1959">
        <v>84.75</v>
      </c>
      <c r="I1959">
        <v>15.26</v>
      </c>
      <c r="J1959">
        <v>5196.99</v>
      </c>
      <c r="K1959" s="1">
        <v>46278</v>
      </c>
      <c r="L1959" t="s">
        <v>13996</v>
      </c>
      <c r="M1959">
        <f t="shared" si="360"/>
        <v>1</v>
      </c>
      <c r="N1959">
        <f>COUNTIF(Orders!$A:$A,C1959)</f>
        <v>1</v>
      </c>
      <c r="P1959">
        <f>COUNTIF(Orders!$H:$H,UPPER(SUBSTITUTE(TRIM(C1959),"-","")))</f>
        <v>1</v>
      </c>
      <c r="R1959" t="str">
        <f t="shared" si="361"/>
        <v>Matched Order Reference</v>
      </c>
      <c r="S1959">
        <f t="shared" si="362"/>
        <v>1</v>
      </c>
      <c r="V1959" cm="1">
        <f t="array" ref="V1959">IF(E1959&lt;&gt;"CAPTURE",0,SUMPRODUCT((MDR_Rates!$A$2:$A$10=F1959)*(G1959&gt;MDR_Rates!$B$2:$B$10)*((MDR_Rates!$C$2:$C$10="")+(G1959&lt;=MDR_Rates!$C$2:$C$10))*MDR_Rates!$D$2:$D$10))</f>
        <v>1.6</v>
      </c>
      <c r="W1959">
        <f t="shared" si="363"/>
        <v>84.75</v>
      </c>
      <c r="X1959">
        <f t="shared" si="364"/>
        <v>15.26</v>
      </c>
      <c r="Y1959">
        <f t="shared" si="365"/>
        <v>0</v>
      </c>
      <c r="Z1959">
        <f t="shared" si="366"/>
        <v>0</v>
      </c>
      <c r="AG1959" t="str">
        <f t="shared" si="367"/>
        <v/>
      </c>
      <c r="AI1959" t="str">
        <f t="shared" si="368"/>
        <v/>
      </c>
      <c r="AJ1959" t="str">
        <f t="shared" si="369"/>
        <v/>
      </c>
      <c r="AK1959" t="str">
        <f t="shared" si="370"/>
        <v>ORD26003255</v>
      </c>
      <c r="AL1959">
        <f>IF(E1959&lt;&gt;"CAPTURE","",COUNTIF(Orders!$H:$H,AK1959))</f>
        <v>1</v>
      </c>
      <c r="AP1959" t="str">
        <f t="shared" si="371"/>
        <v>Matched to Order</v>
      </c>
      <c r="AQ1959">
        <f>IF(COUNTIF($A$2:A1959,A1959)=1,1,0)</f>
        <v>1</v>
      </c>
    </row>
    <row r="1960" spans="1:43" x14ac:dyDescent="0.3">
      <c r="A1960" t="s">
        <v>14106</v>
      </c>
      <c r="C1960" t="s">
        <v>6518</v>
      </c>
      <c r="D1960" s="1">
        <v>46276</v>
      </c>
      <c r="E1960" t="s">
        <v>11819</v>
      </c>
      <c r="F1960" t="s">
        <v>33</v>
      </c>
      <c r="G1960">
        <v>5498</v>
      </c>
      <c r="H1960">
        <v>65.98</v>
      </c>
      <c r="I1960">
        <v>11.88</v>
      </c>
      <c r="J1960">
        <v>5420.14</v>
      </c>
      <c r="K1960" s="1">
        <v>46278</v>
      </c>
      <c r="L1960" t="s">
        <v>13996</v>
      </c>
      <c r="M1960">
        <f t="shared" si="360"/>
        <v>1</v>
      </c>
      <c r="N1960">
        <f>COUNTIF(Orders!$A:$A,C1960)</f>
        <v>1</v>
      </c>
      <c r="P1960">
        <f>COUNTIF(Orders!$H:$H,UPPER(SUBSTITUTE(TRIM(C1960),"-","")))</f>
        <v>1</v>
      </c>
      <c r="R1960" t="str">
        <f t="shared" si="361"/>
        <v>Matched Order Reference</v>
      </c>
      <c r="S1960">
        <f t="shared" si="362"/>
        <v>1</v>
      </c>
      <c r="V1960" cm="1">
        <f t="array" ref="V1960">IF(E1960&lt;&gt;"CAPTURE",0,SUMPRODUCT((MDR_Rates!$A$2:$A$10=F1960)*(G1960&gt;MDR_Rates!$B$2:$B$10)*((MDR_Rates!$C$2:$C$10="")+(G1960&lt;=MDR_Rates!$C$2:$C$10))*MDR_Rates!$D$2:$D$10))</f>
        <v>1.2</v>
      </c>
      <c r="W1960">
        <f t="shared" si="363"/>
        <v>65.98</v>
      </c>
      <c r="X1960">
        <f t="shared" si="364"/>
        <v>11.88</v>
      </c>
      <c r="Y1960">
        <f t="shared" si="365"/>
        <v>0</v>
      </c>
      <c r="Z1960">
        <f t="shared" si="366"/>
        <v>0</v>
      </c>
      <c r="AG1960" t="str">
        <f t="shared" si="367"/>
        <v/>
      </c>
      <c r="AI1960" t="str">
        <f t="shared" si="368"/>
        <v/>
      </c>
      <c r="AJ1960" t="str">
        <f t="shared" si="369"/>
        <v/>
      </c>
      <c r="AK1960" t="str">
        <f t="shared" si="370"/>
        <v>ORD26003279</v>
      </c>
      <c r="AL1960">
        <f>IF(E1960&lt;&gt;"CAPTURE","",COUNTIF(Orders!$H:$H,AK1960))</f>
        <v>1</v>
      </c>
      <c r="AP1960" t="str">
        <f t="shared" si="371"/>
        <v>Matched to Order</v>
      </c>
      <c r="AQ1960">
        <f>IF(COUNTIF($A$2:A1960,A1960)=1,1,0)</f>
        <v>1</v>
      </c>
    </row>
    <row r="1961" spans="1:43" x14ac:dyDescent="0.3">
      <c r="A1961" t="s">
        <v>14107</v>
      </c>
      <c r="C1961" t="s">
        <v>14108</v>
      </c>
      <c r="D1961" s="1">
        <v>46276</v>
      </c>
      <c r="E1961" t="s">
        <v>11819</v>
      </c>
      <c r="F1961" t="s">
        <v>9</v>
      </c>
      <c r="G1961">
        <v>898</v>
      </c>
      <c r="H1961">
        <v>2.69</v>
      </c>
      <c r="I1961">
        <v>0.48</v>
      </c>
      <c r="J1961">
        <v>894.83</v>
      </c>
      <c r="K1961" s="1">
        <v>46278</v>
      </c>
      <c r="L1961" t="s">
        <v>13996</v>
      </c>
      <c r="M1961">
        <f t="shared" si="360"/>
        <v>1</v>
      </c>
      <c r="N1961">
        <f>COUNTIF(Orders!$A:$A,C1961)</f>
        <v>1</v>
      </c>
      <c r="P1961">
        <f>COUNTIF(Orders!$H:$H,UPPER(SUBSTITUTE(TRIM(C1961),"-","")))</f>
        <v>1</v>
      </c>
      <c r="R1961" t="str">
        <f t="shared" si="361"/>
        <v>Matched Order Reference</v>
      </c>
      <c r="S1961">
        <f t="shared" si="362"/>
        <v>1</v>
      </c>
      <c r="V1961" cm="1">
        <f t="array" ref="V1961">IF(E1961&lt;&gt;"CAPTURE",0,SUMPRODUCT((MDR_Rates!$A$2:$A$10=F1961)*(G1961&gt;MDR_Rates!$B$2:$B$10)*((MDR_Rates!$C$2:$C$10="")+(G1961&lt;=MDR_Rates!$C$2:$C$10))*MDR_Rates!$D$2:$D$10))</f>
        <v>0</v>
      </c>
      <c r="W1961">
        <f t="shared" si="363"/>
        <v>0</v>
      </c>
      <c r="X1961">
        <f t="shared" si="364"/>
        <v>0</v>
      </c>
      <c r="Y1961">
        <f t="shared" si="365"/>
        <v>2.69</v>
      </c>
      <c r="Z1961">
        <f t="shared" si="366"/>
        <v>0.48</v>
      </c>
      <c r="AG1961" t="str">
        <f t="shared" si="367"/>
        <v/>
      </c>
      <c r="AI1961" t="str">
        <f t="shared" si="368"/>
        <v/>
      </c>
      <c r="AJ1961" t="str">
        <f t="shared" si="369"/>
        <v/>
      </c>
      <c r="AK1961" t="str">
        <f t="shared" si="370"/>
        <v>ORD26003296</v>
      </c>
      <c r="AL1961">
        <f>IF(E1961&lt;&gt;"CAPTURE","",COUNTIF(Orders!$H:$H,AK1961))</f>
        <v>1</v>
      </c>
      <c r="AP1961" t="str">
        <f t="shared" si="371"/>
        <v>Matched to Order</v>
      </c>
      <c r="AQ1961">
        <f>IF(COUNTIF($A$2:A1961,A1961)=1,1,0)</f>
        <v>1</v>
      </c>
    </row>
    <row r="1962" spans="1:43" x14ac:dyDescent="0.3">
      <c r="A1962" t="s">
        <v>14109</v>
      </c>
      <c r="C1962" t="s">
        <v>6564</v>
      </c>
      <c r="D1962" s="1">
        <v>46276</v>
      </c>
      <c r="E1962" t="s">
        <v>11819</v>
      </c>
      <c r="F1962" t="s">
        <v>33</v>
      </c>
      <c r="G1962">
        <v>5097</v>
      </c>
      <c r="H1962">
        <v>61.16</v>
      </c>
      <c r="I1962">
        <v>11.01</v>
      </c>
      <c r="J1962">
        <v>5024.83</v>
      </c>
      <c r="K1962" s="1">
        <v>46278</v>
      </c>
      <c r="L1962" t="s">
        <v>13996</v>
      </c>
      <c r="M1962">
        <f t="shared" si="360"/>
        <v>1</v>
      </c>
      <c r="N1962">
        <f>COUNTIF(Orders!$A:$A,C1962)</f>
        <v>1</v>
      </c>
      <c r="P1962">
        <f>COUNTIF(Orders!$H:$H,UPPER(SUBSTITUTE(TRIM(C1962),"-","")))</f>
        <v>1</v>
      </c>
      <c r="R1962" t="str">
        <f t="shared" si="361"/>
        <v>Matched Order Reference</v>
      </c>
      <c r="S1962">
        <f t="shared" si="362"/>
        <v>1</v>
      </c>
      <c r="V1962" cm="1">
        <f t="array" ref="V1962">IF(E1962&lt;&gt;"CAPTURE",0,SUMPRODUCT((MDR_Rates!$A$2:$A$10=F1962)*(G1962&gt;MDR_Rates!$B$2:$B$10)*((MDR_Rates!$C$2:$C$10="")+(G1962&lt;=MDR_Rates!$C$2:$C$10))*MDR_Rates!$D$2:$D$10))</f>
        <v>1.2</v>
      </c>
      <c r="W1962">
        <f t="shared" si="363"/>
        <v>61.16</v>
      </c>
      <c r="X1962">
        <f t="shared" si="364"/>
        <v>11.01</v>
      </c>
      <c r="Y1962">
        <f t="shared" si="365"/>
        <v>0</v>
      </c>
      <c r="Z1962">
        <f t="shared" si="366"/>
        <v>0</v>
      </c>
      <c r="AG1962" t="str">
        <f t="shared" si="367"/>
        <v/>
      </c>
      <c r="AI1962" t="str">
        <f t="shared" si="368"/>
        <v/>
      </c>
      <c r="AJ1962" t="str">
        <f t="shared" si="369"/>
        <v/>
      </c>
      <c r="AK1962" t="str">
        <f t="shared" si="370"/>
        <v>ORD26003302</v>
      </c>
      <c r="AL1962">
        <f>IF(E1962&lt;&gt;"CAPTURE","",COUNTIF(Orders!$H:$H,AK1962))</f>
        <v>1</v>
      </c>
      <c r="AP1962" t="str">
        <f t="shared" si="371"/>
        <v>Matched to Order</v>
      </c>
      <c r="AQ1962">
        <f>IF(COUNTIF($A$2:A1962,A1962)=1,1,0)</f>
        <v>1</v>
      </c>
    </row>
    <row r="1963" spans="1:43" x14ac:dyDescent="0.3">
      <c r="A1963" t="s">
        <v>14110</v>
      </c>
      <c r="C1963" t="s">
        <v>6568</v>
      </c>
      <c r="D1963" s="1">
        <v>46276</v>
      </c>
      <c r="E1963" t="s">
        <v>11819</v>
      </c>
      <c r="F1963" t="s">
        <v>9</v>
      </c>
      <c r="G1963">
        <v>7999</v>
      </c>
      <c r="H1963">
        <v>24</v>
      </c>
      <c r="I1963">
        <v>4.32</v>
      </c>
      <c r="J1963">
        <v>7970.68</v>
      </c>
      <c r="K1963" s="1">
        <v>46278</v>
      </c>
      <c r="L1963" t="s">
        <v>13996</v>
      </c>
      <c r="M1963">
        <f t="shared" si="360"/>
        <v>1</v>
      </c>
      <c r="N1963">
        <f>COUNTIF(Orders!$A:$A,C1963)</f>
        <v>1</v>
      </c>
      <c r="P1963">
        <f>COUNTIF(Orders!$H:$H,UPPER(SUBSTITUTE(TRIM(C1963),"-","")))</f>
        <v>1</v>
      </c>
      <c r="R1963" t="str">
        <f t="shared" si="361"/>
        <v>Matched Order Reference</v>
      </c>
      <c r="S1963">
        <f t="shared" si="362"/>
        <v>1</v>
      </c>
      <c r="V1963" cm="1">
        <f t="array" ref="V1963">IF(E1963&lt;&gt;"CAPTURE",0,SUMPRODUCT((MDR_Rates!$A$2:$A$10=F1963)*(G1963&gt;MDR_Rates!$B$2:$B$10)*((MDR_Rates!$C$2:$C$10="")+(G1963&lt;=MDR_Rates!$C$2:$C$10))*MDR_Rates!$D$2:$D$10))</f>
        <v>0.3</v>
      </c>
      <c r="W1963">
        <f t="shared" si="363"/>
        <v>24</v>
      </c>
      <c r="X1963">
        <f t="shared" si="364"/>
        <v>4.32</v>
      </c>
      <c r="Y1963">
        <f t="shared" si="365"/>
        <v>0</v>
      </c>
      <c r="Z1963">
        <f t="shared" si="366"/>
        <v>0</v>
      </c>
      <c r="AG1963" t="str">
        <f t="shared" si="367"/>
        <v/>
      </c>
      <c r="AI1963" t="str">
        <f t="shared" si="368"/>
        <v/>
      </c>
      <c r="AJ1963" t="str">
        <f t="shared" si="369"/>
        <v/>
      </c>
      <c r="AK1963" t="str">
        <f t="shared" si="370"/>
        <v>ORD26003304</v>
      </c>
      <c r="AL1963">
        <f>IF(E1963&lt;&gt;"CAPTURE","",COUNTIF(Orders!$H:$H,AK1963))</f>
        <v>1</v>
      </c>
      <c r="AP1963" t="str">
        <f t="shared" si="371"/>
        <v>Matched to Order</v>
      </c>
      <c r="AQ1963">
        <f>IF(COUNTIF($A$2:A1963,A1963)=1,1,0)</f>
        <v>1</v>
      </c>
    </row>
    <row r="1964" spans="1:43" x14ac:dyDescent="0.3">
      <c r="A1964" t="s">
        <v>14111</v>
      </c>
      <c r="C1964" t="s">
        <v>6646</v>
      </c>
      <c r="D1964" s="1">
        <v>46276</v>
      </c>
      <c r="E1964" t="s">
        <v>11819</v>
      </c>
      <c r="F1964" t="s">
        <v>9</v>
      </c>
      <c r="G1964">
        <v>15998</v>
      </c>
      <c r="H1964">
        <v>47.99</v>
      </c>
      <c r="I1964">
        <v>8.64</v>
      </c>
      <c r="J1964">
        <v>15941.37</v>
      </c>
      <c r="K1964" s="1">
        <v>46278</v>
      </c>
      <c r="L1964" t="s">
        <v>13996</v>
      </c>
      <c r="M1964">
        <f t="shared" si="360"/>
        <v>1</v>
      </c>
      <c r="N1964">
        <f>COUNTIF(Orders!$A:$A,C1964)</f>
        <v>1</v>
      </c>
      <c r="P1964">
        <f>COUNTIF(Orders!$H:$H,UPPER(SUBSTITUTE(TRIM(C1964),"-","")))</f>
        <v>1</v>
      </c>
      <c r="R1964" t="str">
        <f t="shared" si="361"/>
        <v>Matched Order Reference</v>
      </c>
      <c r="S1964">
        <f t="shared" si="362"/>
        <v>1</v>
      </c>
      <c r="V1964" cm="1">
        <f t="array" ref="V1964">IF(E1964&lt;&gt;"CAPTURE",0,SUMPRODUCT((MDR_Rates!$A$2:$A$10=F1964)*(G1964&gt;MDR_Rates!$B$2:$B$10)*((MDR_Rates!$C$2:$C$10="")+(G1964&lt;=MDR_Rates!$C$2:$C$10))*MDR_Rates!$D$2:$D$10))</f>
        <v>0.3</v>
      </c>
      <c r="W1964">
        <f t="shared" si="363"/>
        <v>47.99</v>
      </c>
      <c r="X1964">
        <f t="shared" si="364"/>
        <v>8.64</v>
      </c>
      <c r="Y1964">
        <f t="shared" si="365"/>
        <v>0</v>
      </c>
      <c r="Z1964">
        <f t="shared" si="366"/>
        <v>0</v>
      </c>
      <c r="AG1964" t="str">
        <f t="shared" si="367"/>
        <v/>
      </c>
      <c r="AI1964" t="str">
        <f t="shared" si="368"/>
        <v/>
      </c>
      <c r="AJ1964" t="str">
        <f t="shared" si="369"/>
        <v/>
      </c>
      <c r="AK1964" t="str">
        <f t="shared" si="370"/>
        <v>ORD26003344</v>
      </c>
      <c r="AL1964">
        <f>IF(E1964&lt;&gt;"CAPTURE","",COUNTIF(Orders!$H:$H,AK1964))</f>
        <v>1</v>
      </c>
      <c r="AP1964" t="str">
        <f t="shared" si="371"/>
        <v>Matched to Order</v>
      </c>
      <c r="AQ1964">
        <f>IF(COUNTIF($A$2:A1964,A1964)=1,1,0)</f>
        <v>1</v>
      </c>
    </row>
    <row r="1965" spans="1:43" x14ac:dyDescent="0.3">
      <c r="A1965" t="s">
        <v>14112</v>
      </c>
      <c r="C1965" t="s">
        <v>6808</v>
      </c>
      <c r="D1965" s="1">
        <v>46276</v>
      </c>
      <c r="E1965" t="s">
        <v>11819</v>
      </c>
      <c r="F1965" t="s">
        <v>9</v>
      </c>
      <c r="G1965">
        <v>599</v>
      </c>
      <c r="H1965">
        <v>0</v>
      </c>
      <c r="I1965">
        <v>0</v>
      </c>
      <c r="J1965">
        <v>599</v>
      </c>
      <c r="K1965" s="1">
        <v>46278</v>
      </c>
      <c r="L1965" t="s">
        <v>13996</v>
      </c>
      <c r="M1965">
        <f t="shared" si="360"/>
        <v>1</v>
      </c>
      <c r="N1965">
        <f>COUNTIF(Orders!$A:$A,C1965)</f>
        <v>1</v>
      </c>
      <c r="P1965">
        <f>COUNTIF(Orders!$H:$H,UPPER(SUBSTITUTE(TRIM(C1965),"-","")))</f>
        <v>1</v>
      </c>
      <c r="R1965" t="str">
        <f t="shared" si="361"/>
        <v>Matched Order Reference</v>
      </c>
      <c r="S1965">
        <f t="shared" si="362"/>
        <v>1</v>
      </c>
      <c r="V1965" cm="1">
        <f t="array" ref="V1965">IF(E1965&lt;&gt;"CAPTURE",0,SUMPRODUCT((MDR_Rates!$A$2:$A$10=F1965)*(G1965&gt;MDR_Rates!$B$2:$B$10)*((MDR_Rates!$C$2:$C$10="")+(G1965&lt;=MDR_Rates!$C$2:$C$10))*MDR_Rates!$D$2:$D$10))</f>
        <v>0</v>
      </c>
      <c r="W1965">
        <f t="shared" si="363"/>
        <v>0</v>
      </c>
      <c r="X1965">
        <f t="shared" si="364"/>
        <v>0</v>
      </c>
      <c r="Y1965">
        <f t="shared" si="365"/>
        <v>0</v>
      </c>
      <c r="Z1965">
        <f t="shared" si="366"/>
        <v>0</v>
      </c>
      <c r="AG1965" t="str">
        <f t="shared" si="367"/>
        <v/>
      </c>
      <c r="AI1965" t="str">
        <f t="shared" si="368"/>
        <v/>
      </c>
      <c r="AJ1965" t="str">
        <f t="shared" si="369"/>
        <v/>
      </c>
      <c r="AK1965" t="str">
        <f t="shared" si="370"/>
        <v>ORD26003425</v>
      </c>
      <c r="AL1965">
        <f>IF(E1965&lt;&gt;"CAPTURE","",COUNTIF(Orders!$H:$H,AK1965))</f>
        <v>1</v>
      </c>
      <c r="AP1965" t="str">
        <f t="shared" si="371"/>
        <v>Matched to Order</v>
      </c>
      <c r="AQ1965">
        <f>IF(COUNTIF($A$2:A1965,A1965)=1,1,0)</f>
        <v>1</v>
      </c>
    </row>
    <row r="1966" spans="1:43" x14ac:dyDescent="0.3">
      <c r="A1966" t="s">
        <v>14113</v>
      </c>
      <c r="C1966" t="s">
        <v>6864</v>
      </c>
      <c r="D1966" s="1">
        <v>46276</v>
      </c>
      <c r="E1966" t="s">
        <v>11819</v>
      </c>
      <c r="F1966" t="s">
        <v>33</v>
      </c>
      <c r="G1966">
        <v>8297</v>
      </c>
      <c r="H1966">
        <v>99.56</v>
      </c>
      <c r="I1966">
        <v>17.920000000000002</v>
      </c>
      <c r="J1966">
        <v>8179.52</v>
      </c>
      <c r="K1966" s="1">
        <v>46278</v>
      </c>
      <c r="L1966" t="s">
        <v>13996</v>
      </c>
      <c r="M1966">
        <f t="shared" si="360"/>
        <v>1</v>
      </c>
      <c r="N1966">
        <f>COUNTIF(Orders!$A:$A,C1966)</f>
        <v>1</v>
      </c>
      <c r="P1966">
        <f>COUNTIF(Orders!$H:$H,UPPER(SUBSTITUTE(TRIM(C1966),"-","")))</f>
        <v>1</v>
      </c>
      <c r="R1966" t="str">
        <f t="shared" si="361"/>
        <v>Matched Order Reference</v>
      </c>
      <c r="S1966">
        <f t="shared" si="362"/>
        <v>1</v>
      </c>
      <c r="V1966" cm="1">
        <f t="array" ref="V1966">IF(E1966&lt;&gt;"CAPTURE",0,SUMPRODUCT((MDR_Rates!$A$2:$A$10=F1966)*(G1966&gt;MDR_Rates!$B$2:$B$10)*((MDR_Rates!$C$2:$C$10="")+(G1966&lt;=MDR_Rates!$C$2:$C$10))*MDR_Rates!$D$2:$D$10))</f>
        <v>1.2</v>
      </c>
      <c r="W1966">
        <f t="shared" si="363"/>
        <v>99.56</v>
      </c>
      <c r="X1966">
        <f t="shared" si="364"/>
        <v>17.920000000000002</v>
      </c>
      <c r="Y1966">
        <f t="shared" si="365"/>
        <v>0</v>
      </c>
      <c r="Z1966">
        <f t="shared" si="366"/>
        <v>0</v>
      </c>
      <c r="AG1966" t="str">
        <f t="shared" si="367"/>
        <v/>
      </c>
      <c r="AI1966" t="str">
        <f t="shared" si="368"/>
        <v/>
      </c>
      <c r="AJ1966" t="str">
        <f t="shared" si="369"/>
        <v/>
      </c>
      <c r="AK1966" t="str">
        <f t="shared" si="370"/>
        <v>ORD26003453</v>
      </c>
      <c r="AL1966">
        <f>IF(E1966&lt;&gt;"CAPTURE","",COUNTIF(Orders!$H:$H,AK1966))</f>
        <v>1</v>
      </c>
      <c r="AP1966" t="str">
        <f t="shared" si="371"/>
        <v>Matched to Order</v>
      </c>
      <c r="AQ1966">
        <f>IF(COUNTIF($A$2:A1966,A1966)=1,1,0)</f>
        <v>1</v>
      </c>
    </row>
    <row r="1967" spans="1:43" x14ac:dyDescent="0.3">
      <c r="A1967" t="s">
        <v>14114</v>
      </c>
      <c r="C1967" t="s">
        <v>6958</v>
      </c>
      <c r="D1967" s="1">
        <v>46276</v>
      </c>
      <c r="E1967" t="s">
        <v>11819</v>
      </c>
      <c r="F1967" t="s">
        <v>17</v>
      </c>
      <c r="G1967">
        <v>599</v>
      </c>
      <c r="H1967">
        <v>10.78</v>
      </c>
      <c r="I1967">
        <v>1.94</v>
      </c>
      <c r="J1967">
        <v>586.28</v>
      </c>
      <c r="K1967" s="1">
        <v>46278</v>
      </c>
      <c r="L1967" t="s">
        <v>13996</v>
      </c>
      <c r="M1967">
        <f t="shared" si="360"/>
        <v>1</v>
      </c>
      <c r="N1967">
        <f>COUNTIF(Orders!$A:$A,C1967)</f>
        <v>1</v>
      </c>
      <c r="P1967">
        <f>COUNTIF(Orders!$H:$H,UPPER(SUBSTITUTE(TRIM(C1967),"-","")))</f>
        <v>1</v>
      </c>
      <c r="R1967" t="str">
        <f t="shared" si="361"/>
        <v>Matched Order Reference</v>
      </c>
      <c r="S1967">
        <f t="shared" si="362"/>
        <v>1</v>
      </c>
      <c r="V1967" cm="1">
        <f t="array" ref="V1967">IF(E1967&lt;&gt;"CAPTURE",0,SUMPRODUCT((MDR_Rates!$A$2:$A$10=F1967)*(G1967&gt;MDR_Rates!$B$2:$B$10)*((MDR_Rates!$C$2:$C$10="")+(G1967&lt;=MDR_Rates!$C$2:$C$10))*MDR_Rates!$D$2:$D$10))</f>
        <v>1.8</v>
      </c>
      <c r="W1967">
        <f t="shared" si="363"/>
        <v>10.78</v>
      </c>
      <c r="X1967">
        <f t="shared" si="364"/>
        <v>1.94</v>
      </c>
      <c r="Y1967">
        <f t="shared" si="365"/>
        <v>0</v>
      </c>
      <c r="Z1967">
        <f t="shared" si="366"/>
        <v>0</v>
      </c>
      <c r="AG1967" t="str">
        <f t="shared" si="367"/>
        <v/>
      </c>
      <c r="AI1967" t="str">
        <f t="shared" si="368"/>
        <v/>
      </c>
      <c r="AJ1967" t="str">
        <f t="shared" si="369"/>
        <v/>
      </c>
      <c r="AK1967" t="str">
        <f t="shared" si="370"/>
        <v>ORD26003501</v>
      </c>
      <c r="AL1967">
        <f>IF(E1967&lt;&gt;"CAPTURE","",COUNTIF(Orders!$H:$H,AK1967))</f>
        <v>1</v>
      </c>
      <c r="AP1967" t="str">
        <f t="shared" si="371"/>
        <v>Matched to Order</v>
      </c>
      <c r="AQ1967">
        <f>IF(COUNTIF($A$2:A1967,A1967)=1,1,0)</f>
        <v>1</v>
      </c>
    </row>
    <row r="1968" spans="1:43" x14ac:dyDescent="0.3">
      <c r="A1968" t="s">
        <v>14115</v>
      </c>
      <c r="C1968" t="s">
        <v>7071</v>
      </c>
      <c r="D1968" s="1">
        <v>46276</v>
      </c>
      <c r="E1968" t="s">
        <v>11819</v>
      </c>
      <c r="F1968" t="s">
        <v>17</v>
      </c>
      <c r="G1968">
        <v>2999</v>
      </c>
      <c r="H1968">
        <v>47.98</v>
      </c>
      <c r="I1968">
        <v>8.64</v>
      </c>
      <c r="J1968">
        <v>2942.38</v>
      </c>
      <c r="K1968" s="1">
        <v>46278</v>
      </c>
      <c r="L1968" t="s">
        <v>13996</v>
      </c>
      <c r="M1968">
        <f t="shared" si="360"/>
        <v>1</v>
      </c>
      <c r="N1968">
        <f>COUNTIF(Orders!$A:$A,C1968)</f>
        <v>1</v>
      </c>
      <c r="P1968">
        <f>COUNTIF(Orders!$H:$H,UPPER(SUBSTITUTE(TRIM(C1968),"-","")))</f>
        <v>1</v>
      </c>
      <c r="R1968" t="str">
        <f t="shared" si="361"/>
        <v>Matched Order Reference</v>
      </c>
      <c r="S1968">
        <f t="shared" si="362"/>
        <v>1</v>
      </c>
      <c r="V1968" cm="1">
        <f t="array" ref="V1968">IF(E1968&lt;&gt;"CAPTURE",0,SUMPRODUCT((MDR_Rates!$A$2:$A$10=F1968)*(G1968&gt;MDR_Rates!$B$2:$B$10)*((MDR_Rates!$C$2:$C$10="")+(G1968&lt;=MDR_Rates!$C$2:$C$10))*MDR_Rates!$D$2:$D$10))</f>
        <v>1.6</v>
      </c>
      <c r="W1968">
        <f t="shared" si="363"/>
        <v>47.98</v>
      </c>
      <c r="X1968">
        <f t="shared" si="364"/>
        <v>8.64</v>
      </c>
      <c r="Y1968">
        <f t="shared" si="365"/>
        <v>0</v>
      </c>
      <c r="Z1968">
        <f t="shared" si="366"/>
        <v>0</v>
      </c>
      <c r="AG1968" t="str">
        <f t="shared" si="367"/>
        <v/>
      </c>
      <c r="AI1968" t="str">
        <f t="shared" si="368"/>
        <v/>
      </c>
      <c r="AJ1968" t="str">
        <f t="shared" si="369"/>
        <v/>
      </c>
      <c r="AK1968" t="str">
        <f t="shared" si="370"/>
        <v>ORD26003559</v>
      </c>
      <c r="AL1968">
        <f>IF(E1968&lt;&gt;"CAPTURE","",COUNTIF(Orders!$H:$H,AK1968))</f>
        <v>1</v>
      </c>
      <c r="AP1968" t="str">
        <f t="shared" si="371"/>
        <v>Matched to Order</v>
      </c>
      <c r="AQ1968">
        <f>IF(COUNTIF($A$2:A1968,A1968)=1,1,0)</f>
        <v>1</v>
      </c>
    </row>
    <row r="1969" spans="1:43" x14ac:dyDescent="0.3">
      <c r="A1969" t="s">
        <v>14116</v>
      </c>
      <c r="C1969" t="s">
        <v>7152</v>
      </c>
      <c r="D1969" s="1">
        <v>46276</v>
      </c>
      <c r="E1969" t="s">
        <v>11819</v>
      </c>
      <c r="F1969" t="s">
        <v>33</v>
      </c>
      <c r="G1969">
        <v>2499</v>
      </c>
      <c r="H1969">
        <v>29.99</v>
      </c>
      <c r="I1969">
        <v>5.4</v>
      </c>
      <c r="J1969">
        <v>2463.61</v>
      </c>
      <c r="K1969" s="1">
        <v>46278</v>
      </c>
      <c r="L1969" t="s">
        <v>13996</v>
      </c>
      <c r="M1969">
        <f t="shared" si="360"/>
        <v>1</v>
      </c>
      <c r="N1969">
        <f>COUNTIF(Orders!$A:$A,C1969)</f>
        <v>1</v>
      </c>
      <c r="P1969">
        <f>COUNTIF(Orders!$H:$H,UPPER(SUBSTITUTE(TRIM(C1969),"-","")))</f>
        <v>1</v>
      </c>
      <c r="R1969" t="str">
        <f t="shared" si="361"/>
        <v>Matched Order Reference</v>
      </c>
      <c r="S1969">
        <f t="shared" si="362"/>
        <v>1</v>
      </c>
      <c r="V1969" cm="1">
        <f t="array" ref="V1969">IF(E1969&lt;&gt;"CAPTURE",0,SUMPRODUCT((MDR_Rates!$A$2:$A$10=F1969)*(G1969&gt;MDR_Rates!$B$2:$B$10)*((MDR_Rates!$C$2:$C$10="")+(G1969&lt;=MDR_Rates!$C$2:$C$10))*MDR_Rates!$D$2:$D$10))</f>
        <v>1.2</v>
      </c>
      <c r="W1969">
        <f t="shared" si="363"/>
        <v>29.99</v>
      </c>
      <c r="X1969">
        <f t="shared" si="364"/>
        <v>5.4</v>
      </c>
      <c r="Y1969">
        <f t="shared" si="365"/>
        <v>0</v>
      </c>
      <c r="Z1969">
        <f t="shared" si="366"/>
        <v>0</v>
      </c>
      <c r="AG1969" t="str">
        <f t="shared" si="367"/>
        <v/>
      </c>
      <c r="AI1969" t="str">
        <f t="shared" si="368"/>
        <v/>
      </c>
      <c r="AJ1969" t="str">
        <f t="shared" si="369"/>
        <v/>
      </c>
      <c r="AK1969" t="str">
        <f t="shared" si="370"/>
        <v>ORD26003600</v>
      </c>
      <c r="AL1969">
        <f>IF(E1969&lt;&gt;"CAPTURE","",COUNTIF(Orders!$H:$H,AK1969))</f>
        <v>1</v>
      </c>
      <c r="AP1969" t="str">
        <f t="shared" si="371"/>
        <v>Matched to Order</v>
      </c>
      <c r="AQ1969">
        <f>IF(COUNTIF($A$2:A1969,A1969)=1,1,0)</f>
        <v>1</v>
      </c>
    </row>
    <row r="1970" spans="1:43" x14ac:dyDescent="0.3">
      <c r="A1970" t="s">
        <v>14117</v>
      </c>
      <c r="C1970" t="s">
        <v>7169</v>
      </c>
      <c r="D1970" s="1">
        <v>46276</v>
      </c>
      <c r="E1970" t="s">
        <v>11819</v>
      </c>
      <c r="F1970" t="s">
        <v>17</v>
      </c>
      <c r="G1970">
        <v>1799</v>
      </c>
      <c r="H1970">
        <v>32.380000000000003</v>
      </c>
      <c r="I1970">
        <v>5.83</v>
      </c>
      <c r="J1970">
        <v>1760.79</v>
      </c>
      <c r="K1970" s="1">
        <v>46278</v>
      </c>
      <c r="L1970" t="s">
        <v>13996</v>
      </c>
      <c r="M1970">
        <f t="shared" si="360"/>
        <v>1</v>
      </c>
      <c r="N1970">
        <f>COUNTIF(Orders!$A:$A,C1970)</f>
        <v>1</v>
      </c>
      <c r="P1970">
        <f>COUNTIF(Orders!$H:$H,UPPER(SUBSTITUTE(TRIM(C1970),"-","")))</f>
        <v>1</v>
      </c>
      <c r="R1970" t="str">
        <f t="shared" si="361"/>
        <v>Matched Order Reference</v>
      </c>
      <c r="S1970">
        <f t="shared" si="362"/>
        <v>1</v>
      </c>
      <c r="V1970" cm="1">
        <f t="array" ref="V1970">IF(E1970&lt;&gt;"CAPTURE",0,SUMPRODUCT((MDR_Rates!$A$2:$A$10=F1970)*(G1970&gt;MDR_Rates!$B$2:$B$10)*((MDR_Rates!$C$2:$C$10="")+(G1970&lt;=MDR_Rates!$C$2:$C$10))*MDR_Rates!$D$2:$D$10))</f>
        <v>1.8</v>
      </c>
      <c r="W1970">
        <f t="shared" si="363"/>
        <v>32.380000000000003</v>
      </c>
      <c r="X1970">
        <f t="shared" si="364"/>
        <v>5.83</v>
      </c>
      <c r="Y1970">
        <f t="shared" si="365"/>
        <v>0</v>
      </c>
      <c r="Z1970">
        <f t="shared" si="366"/>
        <v>0</v>
      </c>
      <c r="AG1970" t="str">
        <f t="shared" si="367"/>
        <v/>
      </c>
      <c r="AI1970" t="str">
        <f t="shared" si="368"/>
        <v/>
      </c>
      <c r="AJ1970" t="str">
        <f t="shared" si="369"/>
        <v/>
      </c>
      <c r="AK1970" t="str">
        <f t="shared" si="370"/>
        <v>ORD26003609</v>
      </c>
      <c r="AL1970">
        <f>IF(E1970&lt;&gt;"CAPTURE","",COUNTIF(Orders!$H:$H,AK1970))</f>
        <v>1</v>
      </c>
      <c r="AP1970" t="str">
        <f t="shared" si="371"/>
        <v>Matched to Order</v>
      </c>
      <c r="AQ1970">
        <f>IF(COUNTIF($A$2:A1970,A1970)=1,1,0)</f>
        <v>1</v>
      </c>
    </row>
    <row r="1971" spans="1:43" x14ac:dyDescent="0.3">
      <c r="A1971" t="s">
        <v>14118</v>
      </c>
      <c r="C1971" t="s">
        <v>7254</v>
      </c>
      <c r="D1971" s="1">
        <v>46276</v>
      </c>
      <c r="E1971" t="s">
        <v>11819</v>
      </c>
      <c r="F1971" t="s">
        <v>9</v>
      </c>
      <c r="G1971">
        <v>2999</v>
      </c>
      <c r="H1971">
        <v>9</v>
      </c>
      <c r="I1971">
        <v>1.62</v>
      </c>
      <c r="J1971">
        <v>2988.38</v>
      </c>
      <c r="K1971" s="1">
        <v>46278</v>
      </c>
      <c r="L1971" t="s">
        <v>13996</v>
      </c>
      <c r="M1971">
        <f t="shared" si="360"/>
        <v>1</v>
      </c>
      <c r="N1971">
        <f>COUNTIF(Orders!$A:$A,C1971)</f>
        <v>1</v>
      </c>
      <c r="P1971">
        <f>COUNTIF(Orders!$H:$H,UPPER(SUBSTITUTE(TRIM(C1971),"-","")))</f>
        <v>1</v>
      </c>
      <c r="R1971" t="str">
        <f t="shared" si="361"/>
        <v>Matched Order Reference</v>
      </c>
      <c r="S1971">
        <f t="shared" si="362"/>
        <v>1</v>
      </c>
      <c r="V1971" cm="1">
        <f t="array" ref="V1971">IF(E1971&lt;&gt;"CAPTURE",0,SUMPRODUCT((MDR_Rates!$A$2:$A$10=F1971)*(G1971&gt;MDR_Rates!$B$2:$B$10)*((MDR_Rates!$C$2:$C$10="")+(G1971&lt;=MDR_Rates!$C$2:$C$10))*MDR_Rates!$D$2:$D$10))</f>
        <v>0.3</v>
      </c>
      <c r="W1971">
        <f t="shared" si="363"/>
        <v>9</v>
      </c>
      <c r="X1971">
        <f t="shared" si="364"/>
        <v>1.62</v>
      </c>
      <c r="Y1971">
        <f t="shared" si="365"/>
        <v>0</v>
      </c>
      <c r="Z1971">
        <f t="shared" si="366"/>
        <v>0</v>
      </c>
      <c r="AG1971" t="str">
        <f t="shared" si="367"/>
        <v/>
      </c>
      <c r="AI1971" t="str">
        <f t="shared" si="368"/>
        <v/>
      </c>
      <c r="AJ1971" t="str">
        <f t="shared" si="369"/>
        <v/>
      </c>
      <c r="AK1971" t="str">
        <f t="shared" si="370"/>
        <v>ORD26003654</v>
      </c>
      <c r="AL1971">
        <f>IF(E1971&lt;&gt;"CAPTURE","",COUNTIF(Orders!$H:$H,AK1971))</f>
        <v>1</v>
      </c>
      <c r="AP1971" t="str">
        <f t="shared" si="371"/>
        <v>Matched to Order</v>
      </c>
      <c r="AQ1971">
        <f>IF(COUNTIF($A$2:A1971,A1971)=1,1,0)</f>
        <v>1</v>
      </c>
    </row>
    <row r="1972" spans="1:43" x14ac:dyDescent="0.3">
      <c r="A1972" t="s">
        <v>14119</v>
      </c>
      <c r="C1972" t="s">
        <v>14120</v>
      </c>
      <c r="D1972" s="1">
        <v>46276</v>
      </c>
      <c r="E1972" t="s">
        <v>11819</v>
      </c>
      <c r="F1972" t="s">
        <v>9</v>
      </c>
      <c r="G1972">
        <v>2999</v>
      </c>
      <c r="H1972">
        <v>9</v>
      </c>
      <c r="I1972">
        <v>1.62</v>
      </c>
      <c r="J1972">
        <v>2988.38</v>
      </c>
      <c r="K1972" s="1">
        <v>46278</v>
      </c>
      <c r="L1972" t="s">
        <v>13996</v>
      </c>
      <c r="M1972">
        <f t="shared" si="360"/>
        <v>1</v>
      </c>
      <c r="N1972">
        <f>COUNTIF(Orders!$A:$A,C1972)</f>
        <v>0</v>
      </c>
      <c r="P1972">
        <f>COUNTIF(Orders!$H:$H,UPPER(SUBSTITUTE(TRIM(C1972),"-","")))</f>
        <v>1</v>
      </c>
      <c r="R1972" t="str">
        <f t="shared" si="361"/>
        <v>Matched Order Reference</v>
      </c>
      <c r="S1972">
        <f t="shared" si="362"/>
        <v>1</v>
      </c>
      <c r="V1972" cm="1">
        <f t="array" ref="V1972">IF(E1972&lt;&gt;"CAPTURE",0,SUMPRODUCT((MDR_Rates!$A$2:$A$10=F1972)*(G1972&gt;MDR_Rates!$B$2:$B$10)*((MDR_Rates!$C$2:$C$10="")+(G1972&lt;=MDR_Rates!$C$2:$C$10))*MDR_Rates!$D$2:$D$10))</f>
        <v>0.3</v>
      </c>
      <c r="W1972">
        <f t="shared" si="363"/>
        <v>9</v>
      </c>
      <c r="X1972">
        <f t="shared" si="364"/>
        <v>1.62</v>
      </c>
      <c r="Y1972">
        <f t="shared" si="365"/>
        <v>0</v>
      </c>
      <c r="Z1972">
        <f t="shared" si="366"/>
        <v>0</v>
      </c>
      <c r="AG1972" t="str">
        <f t="shared" si="367"/>
        <v/>
      </c>
      <c r="AI1972" t="str">
        <f t="shared" si="368"/>
        <v/>
      </c>
      <c r="AJ1972" t="str">
        <f t="shared" si="369"/>
        <v/>
      </c>
      <c r="AK1972" t="str">
        <f t="shared" si="370"/>
        <v>ORD26003689</v>
      </c>
      <c r="AL1972">
        <f>IF(E1972&lt;&gt;"CAPTURE","",COUNTIF(Orders!$H:$H,AK1972))</f>
        <v>1</v>
      </c>
      <c r="AP1972" t="str">
        <f t="shared" si="371"/>
        <v>Matched to Order</v>
      </c>
      <c r="AQ1972">
        <f>IF(COUNTIF($A$2:A1972,A1972)=1,1,0)</f>
        <v>1</v>
      </c>
    </row>
    <row r="1973" spans="1:43" x14ac:dyDescent="0.3">
      <c r="A1973" t="s">
        <v>14121</v>
      </c>
      <c r="C1973" t="s">
        <v>7376</v>
      </c>
      <c r="D1973" s="1">
        <v>46276</v>
      </c>
      <c r="E1973" t="s">
        <v>11819</v>
      </c>
      <c r="F1973" t="s">
        <v>44</v>
      </c>
      <c r="G1973">
        <v>349</v>
      </c>
      <c r="H1973">
        <v>6.63</v>
      </c>
      <c r="I1973">
        <v>1.19</v>
      </c>
      <c r="J1973">
        <v>341.18</v>
      </c>
      <c r="K1973" s="1">
        <v>46278</v>
      </c>
      <c r="L1973" t="s">
        <v>13996</v>
      </c>
      <c r="M1973">
        <f t="shared" si="360"/>
        <v>1</v>
      </c>
      <c r="N1973">
        <f>COUNTIF(Orders!$A:$A,C1973)</f>
        <v>1</v>
      </c>
      <c r="P1973">
        <f>COUNTIF(Orders!$H:$H,UPPER(SUBSTITUTE(TRIM(C1973),"-","")))</f>
        <v>1</v>
      </c>
      <c r="R1973" t="str">
        <f t="shared" si="361"/>
        <v>Matched Order Reference</v>
      </c>
      <c r="S1973">
        <f t="shared" si="362"/>
        <v>1</v>
      </c>
      <c r="V1973" cm="1">
        <f t="array" ref="V1973">IF(E1973&lt;&gt;"CAPTURE",0,SUMPRODUCT((MDR_Rates!$A$2:$A$10=F1973)*(G1973&gt;MDR_Rates!$B$2:$B$10)*((MDR_Rates!$C$2:$C$10="")+(G1973&lt;=MDR_Rates!$C$2:$C$10))*MDR_Rates!$D$2:$D$10))</f>
        <v>1.9</v>
      </c>
      <c r="W1973">
        <f t="shared" si="363"/>
        <v>6.63</v>
      </c>
      <c r="X1973">
        <f t="shared" si="364"/>
        <v>1.19</v>
      </c>
      <c r="Y1973">
        <f t="shared" si="365"/>
        <v>0</v>
      </c>
      <c r="Z1973">
        <f t="shared" si="366"/>
        <v>0</v>
      </c>
      <c r="AG1973" t="str">
        <f t="shared" si="367"/>
        <v/>
      </c>
      <c r="AI1973" t="str">
        <f t="shared" si="368"/>
        <v/>
      </c>
      <c r="AJ1973" t="str">
        <f t="shared" si="369"/>
        <v/>
      </c>
      <c r="AK1973" t="str">
        <f t="shared" si="370"/>
        <v>ORD26003716</v>
      </c>
      <c r="AL1973">
        <f>IF(E1973&lt;&gt;"CAPTURE","",COUNTIF(Orders!$H:$H,AK1973))</f>
        <v>1</v>
      </c>
      <c r="AP1973" t="str">
        <f t="shared" si="371"/>
        <v>Matched to Order</v>
      </c>
      <c r="AQ1973">
        <f>IF(COUNTIF($A$2:A1973,A1973)=1,1,0)</f>
        <v>1</v>
      </c>
    </row>
    <row r="1974" spans="1:43" x14ac:dyDescent="0.3">
      <c r="A1974" t="s">
        <v>14122</v>
      </c>
      <c r="C1974" t="s">
        <v>14123</v>
      </c>
      <c r="D1974" s="1">
        <v>46276</v>
      </c>
      <c r="E1974" t="s">
        <v>11819</v>
      </c>
      <c r="F1974" t="s">
        <v>9</v>
      </c>
      <c r="G1974">
        <v>599</v>
      </c>
      <c r="H1974">
        <v>0</v>
      </c>
      <c r="I1974">
        <v>0</v>
      </c>
      <c r="J1974">
        <v>599</v>
      </c>
      <c r="K1974" s="1">
        <v>46278</v>
      </c>
      <c r="L1974" t="s">
        <v>13996</v>
      </c>
      <c r="M1974">
        <f t="shared" si="360"/>
        <v>1</v>
      </c>
      <c r="N1974">
        <f>COUNTIF(Orders!$A:$A,C1974)</f>
        <v>0</v>
      </c>
      <c r="P1974">
        <f>COUNTIF(Orders!$H:$H,UPPER(SUBSTITUTE(TRIM(C1974),"-","")))</f>
        <v>1</v>
      </c>
      <c r="R1974" t="str">
        <f t="shared" si="361"/>
        <v>Matched Order Reference</v>
      </c>
      <c r="S1974">
        <f t="shared" si="362"/>
        <v>1</v>
      </c>
      <c r="V1974" cm="1">
        <f t="array" ref="V1974">IF(E1974&lt;&gt;"CAPTURE",0,SUMPRODUCT((MDR_Rates!$A$2:$A$10=F1974)*(G1974&gt;MDR_Rates!$B$2:$B$10)*((MDR_Rates!$C$2:$C$10="")+(G1974&lt;=MDR_Rates!$C$2:$C$10))*MDR_Rates!$D$2:$D$10))</f>
        <v>0</v>
      </c>
      <c r="W1974">
        <f t="shared" si="363"/>
        <v>0</v>
      </c>
      <c r="X1974">
        <f t="shared" si="364"/>
        <v>0</v>
      </c>
      <c r="Y1974">
        <f t="shared" si="365"/>
        <v>0</v>
      </c>
      <c r="Z1974">
        <f t="shared" si="366"/>
        <v>0</v>
      </c>
      <c r="AG1974" t="str">
        <f t="shared" si="367"/>
        <v/>
      </c>
      <c r="AI1974" t="str">
        <f t="shared" si="368"/>
        <v/>
      </c>
      <c r="AJ1974" t="str">
        <f t="shared" si="369"/>
        <v/>
      </c>
      <c r="AK1974" t="str">
        <f t="shared" si="370"/>
        <v>ORD26003779</v>
      </c>
      <c r="AL1974">
        <f>IF(E1974&lt;&gt;"CAPTURE","",COUNTIF(Orders!$H:$H,AK1974))</f>
        <v>1</v>
      </c>
      <c r="AP1974" t="str">
        <f t="shared" si="371"/>
        <v>Matched to Order</v>
      </c>
      <c r="AQ1974">
        <f>IF(COUNTIF($A$2:A1974,A1974)=1,1,0)</f>
        <v>1</v>
      </c>
    </row>
    <row r="1975" spans="1:43" x14ac:dyDescent="0.3">
      <c r="A1975" t="s">
        <v>14124</v>
      </c>
      <c r="C1975" t="s">
        <v>7519</v>
      </c>
      <c r="D1975" s="1">
        <v>46276</v>
      </c>
      <c r="E1975" t="s">
        <v>11819</v>
      </c>
      <c r="F1975" t="s">
        <v>17</v>
      </c>
      <c r="G1975">
        <v>1498</v>
      </c>
      <c r="H1975">
        <v>26.96</v>
      </c>
      <c r="I1975">
        <v>4.8499999999999996</v>
      </c>
      <c r="J1975">
        <v>1466.19</v>
      </c>
      <c r="K1975" s="1">
        <v>46278</v>
      </c>
      <c r="L1975" t="s">
        <v>13996</v>
      </c>
      <c r="M1975">
        <f t="shared" si="360"/>
        <v>1</v>
      </c>
      <c r="N1975">
        <f>COUNTIF(Orders!$A:$A,C1975)</f>
        <v>1</v>
      </c>
      <c r="P1975">
        <f>COUNTIF(Orders!$H:$H,UPPER(SUBSTITUTE(TRIM(C1975),"-","")))</f>
        <v>1</v>
      </c>
      <c r="R1975" t="str">
        <f t="shared" si="361"/>
        <v>Matched Order Reference</v>
      </c>
      <c r="S1975">
        <f t="shared" si="362"/>
        <v>1</v>
      </c>
      <c r="V1975" cm="1">
        <f t="array" ref="V1975">IF(E1975&lt;&gt;"CAPTURE",0,SUMPRODUCT((MDR_Rates!$A$2:$A$10=F1975)*(G1975&gt;MDR_Rates!$B$2:$B$10)*((MDR_Rates!$C$2:$C$10="")+(G1975&lt;=MDR_Rates!$C$2:$C$10))*MDR_Rates!$D$2:$D$10))</f>
        <v>1.8</v>
      </c>
      <c r="W1975">
        <f t="shared" si="363"/>
        <v>26.96</v>
      </c>
      <c r="X1975">
        <f t="shared" si="364"/>
        <v>4.8499999999999996</v>
      </c>
      <c r="Y1975">
        <f t="shared" si="365"/>
        <v>0</v>
      </c>
      <c r="Z1975">
        <f t="shared" si="366"/>
        <v>0</v>
      </c>
      <c r="AG1975" t="str">
        <f t="shared" si="367"/>
        <v/>
      </c>
      <c r="AI1975" t="str">
        <f t="shared" si="368"/>
        <v/>
      </c>
      <c r="AJ1975" t="str">
        <f t="shared" si="369"/>
        <v/>
      </c>
      <c r="AK1975" t="str">
        <f t="shared" si="370"/>
        <v>ORD26003788</v>
      </c>
      <c r="AL1975">
        <f>IF(E1975&lt;&gt;"CAPTURE","",COUNTIF(Orders!$H:$H,AK1975))</f>
        <v>1</v>
      </c>
      <c r="AP1975" t="str">
        <f t="shared" si="371"/>
        <v>Matched to Order</v>
      </c>
      <c r="AQ1975">
        <f>IF(COUNTIF($A$2:A1975,A1975)=1,1,0)</f>
        <v>1</v>
      </c>
    </row>
    <row r="1976" spans="1:43" x14ac:dyDescent="0.3">
      <c r="A1976" t="s">
        <v>14125</v>
      </c>
      <c r="C1976" t="s">
        <v>7627</v>
      </c>
      <c r="D1976" s="1">
        <v>46276</v>
      </c>
      <c r="E1976" t="s">
        <v>11819</v>
      </c>
      <c r="F1976" t="s">
        <v>33</v>
      </c>
      <c r="G1976">
        <v>11097</v>
      </c>
      <c r="H1976">
        <v>99.87</v>
      </c>
      <c r="I1976">
        <v>17.98</v>
      </c>
      <c r="J1976">
        <v>10979.15</v>
      </c>
      <c r="K1976" s="1">
        <v>46278</v>
      </c>
      <c r="L1976" t="s">
        <v>13996</v>
      </c>
      <c r="M1976">
        <f t="shared" si="360"/>
        <v>1</v>
      </c>
      <c r="N1976">
        <f>COUNTIF(Orders!$A:$A,C1976)</f>
        <v>1</v>
      </c>
      <c r="P1976">
        <f>COUNTIF(Orders!$H:$H,UPPER(SUBSTITUTE(TRIM(C1976),"-","")))</f>
        <v>1</v>
      </c>
      <c r="R1976" t="str">
        <f t="shared" si="361"/>
        <v>Matched Order Reference</v>
      </c>
      <c r="S1976">
        <f t="shared" si="362"/>
        <v>1</v>
      </c>
      <c r="V1976" cm="1">
        <f t="array" ref="V1976">IF(E1976&lt;&gt;"CAPTURE",0,SUMPRODUCT((MDR_Rates!$A$2:$A$10=F1976)*(G1976&gt;MDR_Rates!$B$2:$B$10)*((MDR_Rates!$C$2:$C$10="")+(G1976&lt;=MDR_Rates!$C$2:$C$10))*MDR_Rates!$D$2:$D$10))</f>
        <v>0.9</v>
      </c>
      <c r="W1976">
        <f t="shared" si="363"/>
        <v>99.87</v>
      </c>
      <c r="X1976">
        <f t="shared" si="364"/>
        <v>17.98</v>
      </c>
      <c r="Y1976">
        <f t="shared" si="365"/>
        <v>0</v>
      </c>
      <c r="Z1976">
        <f t="shared" si="366"/>
        <v>0</v>
      </c>
      <c r="AG1976" t="str">
        <f t="shared" si="367"/>
        <v/>
      </c>
      <c r="AI1976" t="str">
        <f t="shared" si="368"/>
        <v/>
      </c>
      <c r="AJ1976" t="str">
        <f t="shared" si="369"/>
        <v/>
      </c>
      <c r="AK1976" t="str">
        <f t="shared" si="370"/>
        <v>ORD26003842</v>
      </c>
      <c r="AL1976">
        <f>IF(E1976&lt;&gt;"CAPTURE","",COUNTIF(Orders!$H:$H,AK1976))</f>
        <v>1</v>
      </c>
      <c r="AP1976" t="str">
        <f t="shared" si="371"/>
        <v>Matched to Order</v>
      </c>
      <c r="AQ1976">
        <f>IF(COUNTIF($A$2:A1976,A1976)=1,1,0)</f>
        <v>1</v>
      </c>
    </row>
    <row r="1977" spans="1:43" x14ac:dyDescent="0.3">
      <c r="A1977" t="s">
        <v>14126</v>
      </c>
      <c r="C1977" t="s">
        <v>7794</v>
      </c>
      <c r="D1977" s="1">
        <v>46276</v>
      </c>
      <c r="E1977" t="s">
        <v>11819</v>
      </c>
      <c r="F1977" t="s">
        <v>9</v>
      </c>
      <c r="G1977">
        <v>1298</v>
      </c>
      <c r="H1977">
        <v>0</v>
      </c>
      <c r="I1977">
        <v>0</v>
      </c>
      <c r="J1977">
        <v>1298</v>
      </c>
      <c r="K1977" s="1">
        <v>46278</v>
      </c>
      <c r="L1977" t="s">
        <v>13996</v>
      </c>
      <c r="M1977">
        <f t="shared" si="360"/>
        <v>1</v>
      </c>
      <c r="N1977">
        <f>COUNTIF(Orders!$A:$A,C1977)</f>
        <v>1</v>
      </c>
      <c r="P1977">
        <f>COUNTIF(Orders!$H:$H,UPPER(SUBSTITUTE(TRIM(C1977),"-","")))</f>
        <v>1</v>
      </c>
      <c r="R1977" t="str">
        <f t="shared" si="361"/>
        <v>Matched Order Reference</v>
      </c>
      <c r="S1977">
        <f t="shared" si="362"/>
        <v>1</v>
      </c>
      <c r="V1977" cm="1">
        <f t="array" ref="V1977">IF(E1977&lt;&gt;"CAPTURE",0,SUMPRODUCT((MDR_Rates!$A$2:$A$10=F1977)*(G1977&gt;MDR_Rates!$B$2:$B$10)*((MDR_Rates!$C$2:$C$10="")+(G1977&lt;=MDR_Rates!$C$2:$C$10))*MDR_Rates!$D$2:$D$10))</f>
        <v>0</v>
      </c>
      <c r="W1977">
        <f t="shared" si="363"/>
        <v>0</v>
      </c>
      <c r="X1977">
        <f t="shared" si="364"/>
        <v>0</v>
      </c>
      <c r="Y1977">
        <f t="shared" si="365"/>
        <v>0</v>
      </c>
      <c r="Z1977">
        <f t="shared" si="366"/>
        <v>0</v>
      </c>
      <c r="AG1977" t="str">
        <f t="shared" si="367"/>
        <v/>
      </c>
      <c r="AI1977" t="str">
        <f t="shared" si="368"/>
        <v/>
      </c>
      <c r="AJ1977" t="str">
        <f t="shared" si="369"/>
        <v/>
      </c>
      <c r="AK1977" t="str">
        <f t="shared" si="370"/>
        <v>ORD26003927</v>
      </c>
      <c r="AL1977">
        <f>IF(E1977&lt;&gt;"CAPTURE","",COUNTIF(Orders!$H:$H,AK1977))</f>
        <v>1</v>
      </c>
      <c r="AP1977" t="str">
        <f t="shared" si="371"/>
        <v>Matched to Order</v>
      </c>
      <c r="AQ1977">
        <f>IF(COUNTIF($A$2:A1977,A1977)=1,1,0)</f>
        <v>1</v>
      </c>
    </row>
    <row r="1978" spans="1:43" x14ac:dyDescent="0.3">
      <c r="A1978" t="s">
        <v>14127</v>
      </c>
      <c r="C1978" t="s">
        <v>7910</v>
      </c>
      <c r="D1978" s="1">
        <v>46276</v>
      </c>
      <c r="E1978" t="s">
        <v>11819</v>
      </c>
      <c r="F1978" t="s">
        <v>17</v>
      </c>
      <c r="G1978">
        <v>349</v>
      </c>
      <c r="H1978">
        <v>6.28</v>
      </c>
      <c r="I1978">
        <v>1.1299999999999999</v>
      </c>
      <c r="J1978">
        <v>341.59</v>
      </c>
      <c r="K1978" s="1">
        <v>46278</v>
      </c>
      <c r="L1978" t="s">
        <v>13996</v>
      </c>
      <c r="M1978">
        <f t="shared" si="360"/>
        <v>1</v>
      </c>
      <c r="N1978">
        <f>COUNTIF(Orders!$A:$A,C1978)</f>
        <v>1</v>
      </c>
      <c r="P1978">
        <f>COUNTIF(Orders!$H:$H,UPPER(SUBSTITUTE(TRIM(C1978),"-","")))</f>
        <v>1</v>
      </c>
      <c r="R1978" t="str">
        <f t="shared" si="361"/>
        <v>Matched Order Reference</v>
      </c>
      <c r="S1978">
        <f t="shared" si="362"/>
        <v>1</v>
      </c>
      <c r="V1978" cm="1">
        <f t="array" ref="V1978">IF(E1978&lt;&gt;"CAPTURE",0,SUMPRODUCT((MDR_Rates!$A$2:$A$10=F1978)*(G1978&gt;MDR_Rates!$B$2:$B$10)*((MDR_Rates!$C$2:$C$10="")+(G1978&lt;=MDR_Rates!$C$2:$C$10))*MDR_Rates!$D$2:$D$10))</f>
        <v>1.8</v>
      </c>
      <c r="W1978">
        <f t="shared" si="363"/>
        <v>6.28</v>
      </c>
      <c r="X1978">
        <f t="shared" si="364"/>
        <v>1.1299999999999999</v>
      </c>
      <c r="Y1978">
        <f t="shared" si="365"/>
        <v>0</v>
      </c>
      <c r="Z1978">
        <f t="shared" si="366"/>
        <v>0</v>
      </c>
      <c r="AG1978" t="str">
        <f t="shared" si="367"/>
        <v/>
      </c>
      <c r="AI1978" t="str">
        <f t="shared" si="368"/>
        <v/>
      </c>
      <c r="AJ1978" t="str">
        <f t="shared" si="369"/>
        <v/>
      </c>
      <c r="AK1978" t="str">
        <f t="shared" si="370"/>
        <v>ORD26003986</v>
      </c>
      <c r="AL1978">
        <f>IF(E1978&lt;&gt;"CAPTURE","",COUNTIF(Orders!$H:$H,AK1978))</f>
        <v>1</v>
      </c>
      <c r="AP1978" t="str">
        <f t="shared" si="371"/>
        <v>Matched to Order</v>
      </c>
      <c r="AQ1978">
        <f>IF(COUNTIF($A$2:A1978,A1978)=1,1,0)</f>
        <v>1</v>
      </c>
    </row>
    <row r="1979" spans="1:43" x14ac:dyDescent="0.3">
      <c r="A1979" t="s">
        <v>14128</v>
      </c>
      <c r="C1979" t="s">
        <v>7928</v>
      </c>
      <c r="D1979" s="1">
        <v>46276</v>
      </c>
      <c r="E1979" t="s">
        <v>11819</v>
      </c>
      <c r="F1979" t="s">
        <v>9</v>
      </c>
      <c r="G1979">
        <v>3348</v>
      </c>
      <c r="H1979">
        <v>10.039999999999999</v>
      </c>
      <c r="I1979">
        <v>1.81</v>
      </c>
      <c r="J1979">
        <v>3336.15</v>
      </c>
      <c r="K1979" s="1">
        <v>46278</v>
      </c>
      <c r="L1979" t="s">
        <v>13996</v>
      </c>
      <c r="M1979">
        <f t="shared" si="360"/>
        <v>1</v>
      </c>
      <c r="N1979">
        <f>COUNTIF(Orders!$A:$A,C1979)</f>
        <v>1</v>
      </c>
      <c r="P1979">
        <f>COUNTIF(Orders!$H:$H,UPPER(SUBSTITUTE(TRIM(C1979),"-","")))</f>
        <v>1</v>
      </c>
      <c r="R1979" t="str">
        <f t="shared" si="361"/>
        <v>Matched Order Reference</v>
      </c>
      <c r="S1979">
        <f t="shared" si="362"/>
        <v>1</v>
      </c>
      <c r="V1979" cm="1">
        <f t="array" ref="V1979">IF(E1979&lt;&gt;"CAPTURE",0,SUMPRODUCT((MDR_Rates!$A$2:$A$10=F1979)*(G1979&gt;MDR_Rates!$B$2:$B$10)*((MDR_Rates!$C$2:$C$10="")+(G1979&lt;=MDR_Rates!$C$2:$C$10))*MDR_Rates!$D$2:$D$10))</f>
        <v>0.3</v>
      </c>
      <c r="W1979">
        <f t="shared" si="363"/>
        <v>10.039999999999999</v>
      </c>
      <c r="X1979">
        <f t="shared" si="364"/>
        <v>1.81</v>
      </c>
      <c r="Y1979">
        <f t="shared" si="365"/>
        <v>0</v>
      </c>
      <c r="Z1979">
        <f t="shared" si="366"/>
        <v>0</v>
      </c>
      <c r="AG1979" t="str">
        <f t="shared" si="367"/>
        <v/>
      </c>
      <c r="AI1979" t="str">
        <f t="shared" si="368"/>
        <v/>
      </c>
      <c r="AJ1979" t="str">
        <f t="shared" si="369"/>
        <v/>
      </c>
      <c r="AK1979" t="str">
        <f t="shared" si="370"/>
        <v>ORD26003995</v>
      </c>
      <c r="AL1979">
        <f>IF(E1979&lt;&gt;"CAPTURE","",COUNTIF(Orders!$H:$H,AK1979))</f>
        <v>1</v>
      </c>
      <c r="AP1979" t="str">
        <f t="shared" si="371"/>
        <v>Matched to Order</v>
      </c>
      <c r="AQ1979">
        <f>IF(COUNTIF($A$2:A1979,A1979)=1,1,0)</f>
        <v>1</v>
      </c>
    </row>
    <row r="1980" spans="1:43" x14ac:dyDescent="0.3">
      <c r="A1980" t="s">
        <v>14129</v>
      </c>
      <c r="C1980" t="s">
        <v>7936</v>
      </c>
      <c r="D1980" s="1">
        <v>46276</v>
      </c>
      <c r="E1980" t="s">
        <v>11819</v>
      </c>
      <c r="F1980" t="s">
        <v>17</v>
      </c>
      <c r="G1980">
        <v>999</v>
      </c>
      <c r="H1980">
        <v>17.98</v>
      </c>
      <c r="I1980">
        <v>3.24</v>
      </c>
      <c r="J1980">
        <v>977.78</v>
      </c>
      <c r="K1980" s="1">
        <v>46278</v>
      </c>
      <c r="L1980" t="s">
        <v>13996</v>
      </c>
      <c r="M1980">
        <f t="shared" si="360"/>
        <v>1</v>
      </c>
      <c r="N1980">
        <f>COUNTIF(Orders!$A:$A,C1980)</f>
        <v>1</v>
      </c>
      <c r="P1980">
        <f>COUNTIF(Orders!$H:$H,UPPER(SUBSTITUTE(TRIM(C1980),"-","")))</f>
        <v>1</v>
      </c>
      <c r="R1980" t="str">
        <f t="shared" si="361"/>
        <v>Matched Order Reference</v>
      </c>
      <c r="S1980">
        <f t="shared" si="362"/>
        <v>1</v>
      </c>
      <c r="V1980" cm="1">
        <f t="array" ref="V1980">IF(E1980&lt;&gt;"CAPTURE",0,SUMPRODUCT((MDR_Rates!$A$2:$A$10=F1980)*(G1980&gt;MDR_Rates!$B$2:$B$10)*((MDR_Rates!$C$2:$C$10="")+(G1980&lt;=MDR_Rates!$C$2:$C$10))*MDR_Rates!$D$2:$D$10))</f>
        <v>1.8</v>
      </c>
      <c r="W1980">
        <f t="shared" si="363"/>
        <v>17.98</v>
      </c>
      <c r="X1980">
        <f t="shared" si="364"/>
        <v>3.24</v>
      </c>
      <c r="Y1980">
        <f t="shared" si="365"/>
        <v>0</v>
      </c>
      <c r="Z1980">
        <f t="shared" si="366"/>
        <v>0</v>
      </c>
      <c r="AG1980" t="str">
        <f t="shared" si="367"/>
        <v/>
      </c>
      <c r="AI1980" t="str">
        <f t="shared" si="368"/>
        <v/>
      </c>
      <c r="AJ1980" t="str">
        <f t="shared" si="369"/>
        <v/>
      </c>
      <c r="AK1980" t="str">
        <f t="shared" si="370"/>
        <v>ORD26003999</v>
      </c>
      <c r="AL1980">
        <f>IF(E1980&lt;&gt;"CAPTURE","",COUNTIF(Orders!$H:$H,AK1980))</f>
        <v>1</v>
      </c>
      <c r="AP1980" t="str">
        <f t="shared" si="371"/>
        <v>Matched to Order</v>
      </c>
      <c r="AQ1980">
        <f>IF(COUNTIF($A$2:A1980,A1980)=1,1,0)</f>
        <v>1</v>
      </c>
    </row>
    <row r="1981" spans="1:43" x14ac:dyDescent="0.3">
      <c r="A1981" t="s">
        <v>14130</v>
      </c>
      <c r="C1981" t="s">
        <v>7974</v>
      </c>
      <c r="D1981" s="1">
        <v>46276</v>
      </c>
      <c r="E1981" t="s">
        <v>11819</v>
      </c>
      <c r="F1981" t="s">
        <v>9</v>
      </c>
      <c r="G1981">
        <v>998</v>
      </c>
      <c r="H1981">
        <v>0</v>
      </c>
      <c r="I1981">
        <v>0</v>
      </c>
      <c r="J1981">
        <v>998</v>
      </c>
      <c r="K1981" s="1">
        <v>46278</v>
      </c>
      <c r="L1981" t="s">
        <v>13996</v>
      </c>
      <c r="M1981">
        <f t="shared" si="360"/>
        <v>1</v>
      </c>
      <c r="N1981">
        <f>COUNTIF(Orders!$A:$A,C1981)</f>
        <v>1</v>
      </c>
      <c r="P1981">
        <f>COUNTIF(Orders!$H:$H,UPPER(SUBSTITUTE(TRIM(C1981),"-","")))</f>
        <v>1</v>
      </c>
      <c r="R1981" t="str">
        <f t="shared" si="361"/>
        <v>Matched Order Reference</v>
      </c>
      <c r="S1981">
        <f t="shared" si="362"/>
        <v>1</v>
      </c>
      <c r="V1981" cm="1">
        <f t="array" ref="V1981">IF(E1981&lt;&gt;"CAPTURE",0,SUMPRODUCT((MDR_Rates!$A$2:$A$10=F1981)*(G1981&gt;MDR_Rates!$B$2:$B$10)*((MDR_Rates!$C$2:$C$10="")+(G1981&lt;=MDR_Rates!$C$2:$C$10))*MDR_Rates!$D$2:$D$10))</f>
        <v>0</v>
      </c>
      <c r="W1981">
        <f t="shared" si="363"/>
        <v>0</v>
      </c>
      <c r="X1981">
        <f t="shared" si="364"/>
        <v>0</v>
      </c>
      <c r="Y1981">
        <f t="shared" si="365"/>
        <v>0</v>
      </c>
      <c r="Z1981">
        <f t="shared" si="366"/>
        <v>0</v>
      </c>
      <c r="AG1981" t="str">
        <f t="shared" si="367"/>
        <v/>
      </c>
      <c r="AI1981" t="str">
        <f t="shared" si="368"/>
        <v/>
      </c>
      <c r="AJ1981" t="str">
        <f t="shared" si="369"/>
        <v/>
      </c>
      <c r="AK1981" t="str">
        <f t="shared" si="370"/>
        <v>ORD26004019</v>
      </c>
      <c r="AL1981">
        <f>IF(E1981&lt;&gt;"CAPTURE","",COUNTIF(Orders!$H:$H,AK1981))</f>
        <v>1</v>
      </c>
      <c r="AP1981" t="str">
        <f t="shared" si="371"/>
        <v>Matched to Order</v>
      </c>
      <c r="AQ1981">
        <f>IF(COUNTIF($A$2:A1981,A1981)=1,1,0)</f>
        <v>1</v>
      </c>
    </row>
    <row r="1982" spans="1:43" x14ac:dyDescent="0.3">
      <c r="A1982" t="s">
        <v>14131</v>
      </c>
      <c r="C1982" t="s">
        <v>7986</v>
      </c>
      <c r="D1982" s="1">
        <v>46276</v>
      </c>
      <c r="E1982" t="s">
        <v>11819</v>
      </c>
      <c r="F1982" t="s">
        <v>9</v>
      </c>
      <c r="G1982">
        <v>5297</v>
      </c>
      <c r="H1982">
        <v>15.89</v>
      </c>
      <c r="I1982">
        <v>2.86</v>
      </c>
      <c r="J1982">
        <v>5278.25</v>
      </c>
      <c r="K1982" s="1">
        <v>46278</v>
      </c>
      <c r="L1982" t="s">
        <v>13996</v>
      </c>
      <c r="M1982">
        <f t="shared" si="360"/>
        <v>1</v>
      </c>
      <c r="N1982">
        <f>COUNTIF(Orders!$A:$A,C1982)</f>
        <v>1</v>
      </c>
      <c r="P1982">
        <f>COUNTIF(Orders!$H:$H,UPPER(SUBSTITUTE(TRIM(C1982),"-","")))</f>
        <v>1</v>
      </c>
      <c r="R1982" t="str">
        <f t="shared" si="361"/>
        <v>Matched Order Reference</v>
      </c>
      <c r="S1982">
        <f t="shared" si="362"/>
        <v>1</v>
      </c>
      <c r="V1982" cm="1">
        <f t="array" ref="V1982">IF(E1982&lt;&gt;"CAPTURE",0,SUMPRODUCT((MDR_Rates!$A$2:$A$10=F1982)*(G1982&gt;MDR_Rates!$B$2:$B$10)*((MDR_Rates!$C$2:$C$10="")+(G1982&lt;=MDR_Rates!$C$2:$C$10))*MDR_Rates!$D$2:$D$10))</f>
        <v>0.3</v>
      </c>
      <c r="W1982">
        <f t="shared" si="363"/>
        <v>15.89</v>
      </c>
      <c r="X1982">
        <f t="shared" si="364"/>
        <v>2.86</v>
      </c>
      <c r="Y1982">
        <f t="shared" si="365"/>
        <v>0</v>
      </c>
      <c r="Z1982">
        <f t="shared" si="366"/>
        <v>0</v>
      </c>
      <c r="AG1982" t="str">
        <f t="shared" si="367"/>
        <v/>
      </c>
      <c r="AI1982" t="str">
        <f t="shared" si="368"/>
        <v/>
      </c>
      <c r="AJ1982" t="str">
        <f t="shared" si="369"/>
        <v/>
      </c>
      <c r="AK1982" t="str">
        <f t="shared" si="370"/>
        <v>ORD26004025</v>
      </c>
      <c r="AL1982">
        <f>IF(E1982&lt;&gt;"CAPTURE","",COUNTIF(Orders!$H:$H,AK1982))</f>
        <v>1</v>
      </c>
      <c r="AP1982" t="str">
        <f t="shared" si="371"/>
        <v>Matched to Order</v>
      </c>
      <c r="AQ1982">
        <f>IF(COUNTIF($A$2:A1982,A1982)=1,1,0)</f>
        <v>1</v>
      </c>
    </row>
    <row r="1983" spans="1:43" x14ac:dyDescent="0.3">
      <c r="A1983" t="s">
        <v>14132</v>
      </c>
      <c r="C1983" t="s">
        <v>8112</v>
      </c>
      <c r="D1983" s="1">
        <v>46276</v>
      </c>
      <c r="E1983" t="s">
        <v>11819</v>
      </c>
      <c r="F1983" t="s">
        <v>44</v>
      </c>
      <c r="G1983">
        <v>1299</v>
      </c>
      <c r="H1983">
        <v>24.68</v>
      </c>
      <c r="I1983">
        <v>4.4400000000000004</v>
      </c>
      <c r="J1983">
        <v>1269.8800000000001</v>
      </c>
      <c r="K1983" s="1">
        <v>46278</v>
      </c>
      <c r="L1983" t="s">
        <v>13996</v>
      </c>
      <c r="M1983">
        <f t="shared" si="360"/>
        <v>1</v>
      </c>
      <c r="N1983">
        <f>COUNTIF(Orders!$A:$A,C1983)</f>
        <v>1</v>
      </c>
      <c r="P1983">
        <f>COUNTIF(Orders!$H:$H,UPPER(SUBSTITUTE(TRIM(C1983),"-","")))</f>
        <v>1</v>
      </c>
      <c r="R1983" t="str">
        <f t="shared" si="361"/>
        <v>Matched Order Reference</v>
      </c>
      <c r="S1983">
        <f t="shared" si="362"/>
        <v>1</v>
      </c>
      <c r="V1983" cm="1">
        <f t="array" ref="V1983">IF(E1983&lt;&gt;"CAPTURE",0,SUMPRODUCT((MDR_Rates!$A$2:$A$10=F1983)*(G1983&gt;MDR_Rates!$B$2:$B$10)*((MDR_Rates!$C$2:$C$10="")+(G1983&lt;=MDR_Rates!$C$2:$C$10))*MDR_Rates!$D$2:$D$10))</f>
        <v>1.9</v>
      </c>
      <c r="W1983">
        <f t="shared" si="363"/>
        <v>24.68</v>
      </c>
      <c r="X1983">
        <f t="shared" si="364"/>
        <v>4.4400000000000004</v>
      </c>
      <c r="Y1983">
        <f t="shared" si="365"/>
        <v>0</v>
      </c>
      <c r="Z1983">
        <f t="shared" si="366"/>
        <v>0</v>
      </c>
      <c r="AG1983" t="str">
        <f t="shared" si="367"/>
        <v/>
      </c>
      <c r="AI1983" t="str">
        <f t="shared" si="368"/>
        <v/>
      </c>
      <c r="AJ1983" t="str">
        <f t="shared" si="369"/>
        <v/>
      </c>
      <c r="AK1983" t="str">
        <f t="shared" si="370"/>
        <v>ORD26004090</v>
      </c>
      <c r="AL1983">
        <f>IF(E1983&lt;&gt;"CAPTURE","",COUNTIF(Orders!$H:$H,AK1983))</f>
        <v>1</v>
      </c>
      <c r="AP1983" t="str">
        <f t="shared" si="371"/>
        <v>Matched to Order</v>
      </c>
      <c r="AQ1983">
        <f>IF(COUNTIF($A$2:A1983,A1983)=1,1,0)</f>
        <v>1</v>
      </c>
    </row>
    <row r="1984" spans="1:43" x14ac:dyDescent="0.3">
      <c r="A1984" t="s">
        <v>14133</v>
      </c>
      <c r="C1984" t="s">
        <v>8164</v>
      </c>
      <c r="D1984" s="1">
        <v>46276</v>
      </c>
      <c r="E1984" t="s">
        <v>11819</v>
      </c>
      <c r="F1984" t="s">
        <v>9</v>
      </c>
      <c r="G1984">
        <v>2999</v>
      </c>
      <c r="H1984">
        <v>9</v>
      </c>
      <c r="I1984">
        <v>1.62</v>
      </c>
      <c r="J1984">
        <v>2988.38</v>
      </c>
      <c r="K1984" s="1">
        <v>46278</v>
      </c>
      <c r="L1984" t="s">
        <v>13996</v>
      </c>
      <c r="M1984">
        <f t="shared" si="360"/>
        <v>1</v>
      </c>
      <c r="N1984">
        <f>COUNTIF(Orders!$A:$A,C1984)</f>
        <v>1</v>
      </c>
      <c r="P1984">
        <f>COUNTIF(Orders!$H:$H,UPPER(SUBSTITUTE(TRIM(C1984),"-","")))</f>
        <v>1</v>
      </c>
      <c r="R1984" t="str">
        <f t="shared" si="361"/>
        <v>Matched Order Reference</v>
      </c>
      <c r="S1984">
        <f t="shared" si="362"/>
        <v>1</v>
      </c>
      <c r="V1984" cm="1">
        <f t="array" ref="V1984">IF(E1984&lt;&gt;"CAPTURE",0,SUMPRODUCT((MDR_Rates!$A$2:$A$10=F1984)*(G1984&gt;MDR_Rates!$B$2:$B$10)*((MDR_Rates!$C$2:$C$10="")+(G1984&lt;=MDR_Rates!$C$2:$C$10))*MDR_Rates!$D$2:$D$10))</f>
        <v>0.3</v>
      </c>
      <c r="W1984">
        <f t="shared" si="363"/>
        <v>9</v>
      </c>
      <c r="X1984">
        <f t="shared" si="364"/>
        <v>1.62</v>
      </c>
      <c r="Y1984">
        <f t="shared" si="365"/>
        <v>0</v>
      </c>
      <c r="Z1984">
        <f t="shared" si="366"/>
        <v>0</v>
      </c>
      <c r="AG1984" t="str">
        <f t="shared" si="367"/>
        <v/>
      </c>
      <c r="AI1984" t="str">
        <f t="shared" si="368"/>
        <v/>
      </c>
      <c r="AJ1984" t="str">
        <f t="shared" si="369"/>
        <v/>
      </c>
      <c r="AK1984" t="str">
        <f t="shared" si="370"/>
        <v>ORD26004117</v>
      </c>
      <c r="AL1984">
        <f>IF(E1984&lt;&gt;"CAPTURE","",COUNTIF(Orders!$H:$H,AK1984))</f>
        <v>1</v>
      </c>
      <c r="AP1984" t="str">
        <f t="shared" si="371"/>
        <v>Matched to Order</v>
      </c>
      <c r="AQ1984">
        <f>IF(COUNTIF($A$2:A1984,A1984)=1,1,0)</f>
        <v>1</v>
      </c>
    </row>
    <row r="1985" spans="1:43" x14ac:dyDescent="0.3">
      <c r="A1985" t="s">
        <v>14134</v>
      </c>
      <c r="C1985" t="s">
        <v>8189</v>
      </c>
      <c r="D1985" s="1">
        <v>46276</v>
      </c>
      <c r="E1985" t="s">
        <v>11819</v>
      </c>
      <c r="F1985" t="s">
        <v>9</v>
      </c>
      <c r="G1985">
        <v>1299</v>
      </c>
      <c r="H1985">
        <v>0</v>
      </c>
      <c r="I1985">
        <v>0</v>
      </c>
      <c r="J1985">
        <v>1299</v>
      </c>
      <c r="K1985" s="1">
        <v>46278</v>
      </c>
      <c r="L1985" t="s">
        <v>13996</v>
      </c>
      <c r="M1985">
        <f t="shared" si="360"/>
        <v>1</v>
      </c>
      <c r="N1985">
        <f>COUNTIF(Orders!$A:$A,C1985)</f>
        <v>1</v>
      </c>
      <c r="P1985">
        <f>COUNTIF(Orders!$H:$H,UPPER(SUBSTITUTE(TRIM(C1985),"-","")))</f>
        <v>1</v>
      </c>
      <c r="R1985" t="str">
        <f t="shared" si="361"/>
        <v>Matched Order Reference</v>
      </c>
      <c r="S1985">
        <f t="shared" si="362"/>
        <v>1</v>
      </c>
      <c r="V1985" cm="1">
        <f t="array" ref="V1985">IF(E1985&lt;&gt;"CAPTURE",0,SUMPRODUCT((MDR_Rates!$A$2:$A$10=F1985)*(G1985&gt;MDR_Rates!$B$2:$B$10)*((MDR_Rates!$C$2:$C$10="")+(G1985&lt;=MDR_Rates!$C$2:$C$10))*MDR_Rates!$D$2:$D$10))</f>
        <v>0</v>
      </c>
      <c r="W1985">
        <f t="shared" si="363"/>
        <v>0</v>
      </c>
      <c r="X1985">
        <f t="shared" si="364"/>
        <v>0</v>
      </c>
      <c r="Y1985">
        <f t="shared" si="365"/>
        <v>0</v>
      </c>
      <c r="Z1985">
        <f t="shared" si="366"/>
        <v>0</v>
      </c>
      <c r="AG1985" t="str">
        <f t="shared" si="367"/>
        <v/>
      </c>
      <c r="AI1985" t="str">
        <f t="shared" si="368"/>
        <v/>
      </c>
      <c r="AJ1985" t="str">
        <f t="shared" si="369"/>
        <v/>
      </c>
      <c r="AK1985" t="str">
        <f t="shared" si="370"/>
        <v>ORD26004130</v>
      </c>
      <c r="AL1985">
        <f>IF(E1985&lt;&gt;"CAPTURE","",COUNTIF(Orders!$H:$H,AK1985))</f>
        <v>1</v>
      </c>
      <c r="AP1985" t="str">
        <f t="shared" si="371"/>
        <v>Matched to Order</v>
      </c>
      <c r="AQ1985">
        <f>IF(COUNTIF($A$2:A1985,A1985)=1,1,0)</f>
        <v>1</v>
      </c>
    </row>
    <row r="1986" spans="1:43" x14ac:dyDescent="0.3">
      <c r="A1986" t="s">
        <v>14135</v>
      </c>
      <c r="C1986" t="s">
        <v>8191</v>
      </c>
      <c r="D1986" s="1">
        <v>46276</v>
      </c>
      <c r="E1986" t="s">
        <v>11819</v>
      </c>
      <c r="F1986" t="s">
        <v>9</v>
      </c>
      <c r="G1986">
        <v>648</v>
      </c>
      <c r="H1986">
        <v>0</v>
      </c>
      <c r="I1986">
        <v>0</v>
      </c>
      <c r="J1986">
        <v>648</v>
      </c>
      <c r="K1986" s="1">
        <v>46278</v>
      </c>
      <c r="L1986" t="s">
        <v>13996</v>
      </c>
      <c r="M1986">
        <f t="shared" si="360"/>
        <v>1</v>
      </c>
      <c r="N1986">
        <f>COUNTIF(Orders!$A:$A,C1986)</f>
        <v>1</v>
      </c>
      <c r="P1986">
        <f>COUNTIF(Orders!$H:$H,UPPER(SUBSTITUTE(TRIM(C1986),"-","")))</f>
        <v>1</v>
      </c>
      <c r="R1986" t="str">
        <f t="shared" si="361"/>
        <v>Matched Order Reference</v>
      </c>
      <c r="S1986">
        <f t="shared" si="362"/>
        <v>1</v>
      </c>
      <c r="V1986" cm="1">
        <f t="array" ref="V1986">IF(E1986&lt;&gt;"CAPTURE",0,SUMPRODUCT((MDR_Rates!$A$2:$A$10=F1986)*(G1986&gt;MDR_Rates!$B$2:$B$10)*((MDR_Rates!$C$2:$C$10="")+(G1986&lt;=MDR_Rates!$C$2:$C$10))*MDR_Rates!$D$2:$D$10))</f>
        <v>0</v>
      </c>
      <c r="W1986">
        <f t="shared" si="363"/>
        <v>0</v>
      </c>
      <c r="X1986">
        <f t="shared" si="364"/>
        <v>0</v>
      </c>
      <c r="Y1986">
        <f t="shared" si="365"/>
        <v>0</v>
      </c>
      <c r="Z1986">
        <f t="shared" si="366"/>
        <v>0</v>
      </c>
      <c r="AG1986" t="str">
        <f t="shared" si="367"/>
        <v/>
      </c>
      <c r="AI1986" t="str">
        <f t="shared" si="368"/>
        <v/>
      </c>
      <c r="AJ1986" t="str">
        <f t="shared" si="369"/>
        <v/>
      </c>
      <c r="AK1986" t="str">
        <f t="shared" si="370"/>
        <v>ORD26004131</v>
      </c>
      <c r="AL1986">
        <f>IF(E1986&lt;&gt;"CAPTURE","",COUNTIF(Orders!$H:$H,AK1986))</f>
        <v>1</v>
      </c>
      <c r="AP1986" t="str">
        <f t="shared" si="371"/>
        <v>Matched to Order</v>
      </c>
      <c r="AQ1986">
        <f>IF(COUNTIF($A$2:A1986,A1986)=1,1,0)</f>
        <v>1</v>
      </c>
    </row>
    <row r="1987" spans="1:43" x14ac:dyDescent="0.3">
      <c r="A1987" t="s">
        <v>14136</v>
      </c>
      <c r="C1987" t="s">
        <v>8257</v>
      </c>
      <c r="D1987" s="1">
        <v>46276</v>
      </c>
      <c r="E1987" t="s">
        <v>11819</v>
      </c>
      <c r="F1987" t="s">
        <v>17</v>
      </c>
      <c r="G1987">
        <v>2499</v>
      </c>
      <c r="H1987">
        <v>39.979999999999997</v>
      </c>
      <c r="I1987">
        <v>7.2</v>
      </c>
      <c r="J1987">
        <v>2451.8200000000002</v>
      </c>
      <c r="K1987" s="1">
        <v>46278</v>
      </c>
      <c r="L1987" t="s">
        <v>13996</v>
      </c>
      <c r="M1987">
        <f t="shared" ref="M1987:M2050" si="372">COUNTIF($A:$A,A1987)</f>
        <v>1</v>
      </c>
      <c r="N1987">
        <f>COUNTIF(Orders!$A:$A,C1987)</f>
        <v>1</v>
      </c>
      <c r="P1987">
        <f>COUNTIF(Orders!$H:$H,UPPER(SUBSTITUTE(TRIM(C1987),"-","")))</f>
        <v>1</v>
      </c>
      <c r="R1987" t="str">
        <f t="shared" ref="R1987:R2050" si="373">IF(E1987="REFUND","Refund",IF(P1987=0,"Unmatched Order Reference","Matched Order Reference"))</f>
        <v>Matched Order Reference</v>
      </c>
      <c r="S1987">
        <f t="shared" ref="S1987:S2050" si="374">COUNTIFS($C$2:$C$5753,C1987,$E$2:$E$5753,"CAPTURE")</f>
        <v>1</v>
      </c>
      <c r="V1987" cm="1">
        <f t="array" ref="V1987">IF(E1987&lt;&gt;"CAPTURE",0,SUMPRODUCT((MDR_Rates!$A$2:$A$10=F1987)*(G1987&gt;MDR_Rates!$B$2:$B$10)*((MDR_Rates!$C$2:$C$10="")+(G1987&lt;=MDR_Rates!$C$2:$C$10))*MDR_Rates!$D$2:$D$10))</f>
        <v>1.6</v>
      </c>
      <c r="W1987">
        <f t="shared" ref="W1987:W2050" si="375">IF(E1987&lt;&gt;"CAPTURE",0,ROUND(G1987*V1987/100,2))</f>
        <v>39.979999999999997</v>
      </c>
      <c r="X1987">
        <f t="shared" ref="X1987:X2050" si="376">IF(E1987&lt;&gt;"CAPTURE",0,ROUND(W1987*18/100,2))</f>
        <v>7.2</v>
      </c>
      <c r="Y1987">
        <f t="shared" ref="Y1987:Y2050" si="377">IF(E1987&lt;&gt;"CAPTURE",0,ROUND(H1987-W1987,2))</f>
        <v>0</v>
      </c>
      <c r="Z1987">
        <f t="shared" ref="Z1987:Z2050" si="378">IF(E1987&lt;&gt;"CAPTURE",0,ROUND(I1987-X1987,2))</f>
        <v>0</v>
      </c>
      <c r="AG1987" t="str">
        <f t="shared" ref="AG1987:AG2050" si="379">IF(E1987&lt;&gt;"REFUND","",IF(COUNTIFS($A:$A,B1987,$E:$E,"CAPTURE")=0,"Missing Original Capture","Original Capture Found"))</f>
        <v/>
      </c>
      <c r="AI1987" t="str">
        <f t="shared" ref="AI1987:AI2050" si="380">IF(E1987="REFUND",_xlfn.MAXIFS($G:$G,$A:$A,B1987,$E:$E,"CAPTURE"),"")</f>
        <v/>
      </c>
      <c r="AJ1987" t="str">
        <f t="shared" ref="AJ1987:AJ2050" si="381">IF(E1987&lt;&gt;"REFUND","",IF(G1987&gt;AI1987,"Refund Exceeds Capture",IF(ABS(G1987-AI1987)&lt;0.01,"Full Refund","Partial Refund")))</f>
        <v/>
      </c>
      <c r="AK1987" t="str">
        <f t="shared" ref="AK1987:AK2050" si="382">UPPER(SUBSTITUTE(TRIM(C1987),"-",""))</f>
        <v>ORD26004166</v>
      </c>
      <c r="AL1987">
        <f>IF(E1987&lt;&gt;"CAPTURE","",COUNTIF(Orders!$H:$H,AK1987))</f>
        <v>1</v>
      </c>
      <c r="AP1987" t="str">
        <f t="shared" ref="AP1987:AP2050" si="383">IF(E1987&lt;&gt;"CAPTURE","",IF(M1987&gt;1,"Duplicate ID - Review",IF(AL1987=0,"Unmatched Order",IF(AL1987=1,"Matched to Order","Multiple Order Matches"))))</f>
        <v>Matched to Order</v>
      </c>
      <c r="AQ1987">
        <f>IF(COUNTIF($A$2:A1987,A1987)=1,1,0)</f>
        <v>1</v>
      </c>
    </row>
    <row r="1988" spans="1:43" x14ac:dyDescent="0.3">
      <c r="A1988" t="s">
        <v>14137</v>
      </c>
      <c r="C1988" t="s">
        <v>8379</v>
      </c>
      <c r="D1988" s="1">
        <v>46276</v>
      </c>
      <c r="E1988" t="s">
        <v>11819</v>
      </c>
      <c r="F1988" t="s">
        <v>17</v>
      </c>
      <c r="G1988">
        <v>2999</v>
      </c>
      <c r="H1988">
        <v>47.98</v>
      </c>
      <c r="I1988">
        <v>8.64</v>
      </c>
      <c r="J1988">
        <v>2942.38</v>
      </c>
      <c r="K1988" s="1">
        <v>46278</v>
      </c>
      <c r="L1988" t="s">
        <v>13996</v>
      </c>
      <c r="M1988">
        <f t="shared" si="372"/>
        <v>1</v>
      </c>
      <c r="N1988">
        <f>COUNTIF(Orders!$A:$A,C1988)</f>
        <v>1</v>
      </c>
      <c r="P1988">
        <f>COUNTIF(Orders!$H:$H,UPPER(SUBSTITUTE(TRIM(C1988),"-","")))</f>
        <v>1</v>
      </c>
      <c r="R1988" t="str">
        <f t="shared" si="373"/>
        <v>Matched Order Reference</v>
      </c>
      <c r="S1988">
        <f t="shared" si="374"/>
        <v>1</v>
      </c>
      <c r="V1988" cm="1">
        <f t="array" ref="V1988">IF(E1988&lt;&gt;"CAPTURE",0,SUMPRODUCT((MDR_Rates!$A$2:$A$10=F1988)*(G1988&gt;MDR_Rates!$B$2:$B$10)*((MDR_Rates!$C$2:$C$10="")+(G1988&lt;=MDR_Rates!$C$2:$C$10))*MDR_Rates!$D$2:$D$10))</f>
        <v>1.6</v>
      </c>
      <c r="W1988">
        <f t="shared" si="375"/>
        <v>47.98</v>
      </c>
      <c r="X1988">
        <f t="shared" si="376"/>
        <v>8.64</v>
      </c>
      <c r="Y1988">
        <f t="shared" si="377"/>
        <v>0</v>
      </c>
      <c r="Z1988">
        <f t="shared" si="378"/>
        <v>0</v>
      </c>
      <c r="AG1988" t="str">
        <f t="shared" si="379"/>
        <v/>
      </c>
      <c r="AI1988" t="str">
        <f t="shared" si="380"/>
        <v/>
      </c>
      <c r="AJ1988" t="str">
        <f t="shared" si="381"/>
        <v/>
      </c>
      <c r="AK1988" t="str">
        <f t="shared" si="382"/>
        <v>ORD26004228</v>
      </c>
      <c r="AL1988">
        <f>IF(E1988&lt;&gt;"CAPTURE","",COUNTIF(Orders!$H:$H,AK1988))</f>
        <v>1</v>
      </c>
      <c r="AP1988" t="str">
        <f t="shared" si="383"/>
        <v>Matched to Order</v>
      </c>
      <c r="AQ1988">
        <f>IF(COUNTIF($A$2:A1988,A1988)=1,1,0)</f>
        <v>1</v>
      </c>
    </row>
    <row r="1989" spans="1:43" x14ac:dyDescent="0.3">
      <c r="A1989" t="s">
        <v>14138</v>
      </c>
      <c r="C1989" t="s">
        <v>8381</v>
      </c>
      <c r="D1989" s="1">
        <v>46276</v>
      </c>
      <c r="E1989" t="s">
        <v>11819</v>
      </c>
      <c r="F1989" t="s">
        <v>9</v>
      </c>
      <c r="G1989">
        <v>349</v>
      </c>
      <c r="H1989">
        <v>0</v>
      </c>
      <c r="I1989">
        <v>0</v>
      </c>
      <c r="J1989">
        <v>349</v>
      </c>
      <c r="K1989" s="1">
        <v>46278</v>
      </c>
      <c r="L1989" t="s">
        <v>13996</v>
      </c>
      <c r="M1989">
        <f t="shared" si="372"/>
        <v>1</v>
      </c>
      <c r="N1989">
        <f>COUNTIF(Orders!$A:$A,C1989)</f>
        <v>1</v>
      </c>
      <c r="P1989">
        <f>COUNTIF(Orders!$H:$H,UPPER(SUBSTITUTE(TRIM(C1989),"-","")))</f>
        <v>1</v>
      </c>
      <c r="R1989" t="str">
        <f t="shared" si="373"/>
        <v>Matched Order Reference</v>
      </c>
      <c r="S1989">
        <f t="shared" si="374"/>
        <v>1</v>
      </c>
      <c r="V1989" cm="1">
        <f t="array" ref="V1989">IF(E1989&lt;&gt;"CAPTURE",0,SUMPRODUCT((MDR_Rates!$A$2:$A$10=F1989)*(G1989&gt;MDR_Rates!$B$2:$B$10)*((MDR_Rates!$C$2:$C$10="")+(G1989&lt;=MDR_Rates!$C$2:$C$10))*MDR_Rates!$D$2:$D$10))</f>
        <v>0</v>
      </c>
      <c r="W1989">
        <f t="shared" si="375"/>
        <v>0</v>
      </c>
      <c r="X1989">
        <f t="shared" si="376"/>
        <v>0</v>
      </c>
      <c r="Y1989">
        <f t="shared" si="377"/>
        <v>0</v>
      </c>
      <c r="Z1989">
        <f t="shared" si="378"/>
        <v>0</v>
      </c>
      <c r="AG1989" t="str">
        <f t="shared" si="379"/>
        <v/>
      </c>
      <c r="AI1989" t="str">
        <f t="shared" si="380"/>
        <v/>
      </c>
      <c r="AJ1989" t="str">
        <f t="shared" si="381"/>
        <v/>
      </c>
      <c r="AK1989" t="str">
        <f t="shared" si="382"/>
        <v>ORD26004229</v>
      </c>
      <c r="AL1989">
        <f>IF(E1989&lt;&gt;"CAPTURE","",COUNTIF(Orders!$H:$H,AK1989))</f>
        <v>1</v>
      </c>
      <c r="AP1989" t="str">
        <f t="shared" si="383"/>
        <v>Matched to Order</v>
      </c>
      <c r="AQ1989">
        <f>IF(COUNTIF($A$2:A1989,A1989)=1,1,0)</f>
        <v>1</v>
      </c>
    </row>
    <row r="1990" spans="1:43" x14ac:dyDescent="0.3">
      <c r="A1990" t="s">
        <v>14139</v>
      </c>
      <c r="C1990" t="s">
        <v>8490</v>
      </c>
      <c r="D1990" s="1">
        <v>46276</v>
      </c>
      <c r="E1990" t="s">
        <v>11819</v>
      </c>
      <c r="F1990" t="s">
        <v>9</v>
      </c>
      <c r="G1990">
        <v>8348</v>
      </c>
      <c r="H1990">
        <v>25.04</v>
      </c>
      <c r="I1990">
        <v>4.51</v>
      </c>
      <c r="J1990">
        <v>8318.4500000000007</v>
      </c>
      <c r="K1990" s="1">
        <v>46278</v>
      </c>
      <c r="L1990" t="s">
        <v>13996</v>
      </c>
      <c r="M1990">
        <f t="shared" si="372"/>
        <v>1</v>
      </c>
      <c r="N1990">
        <f>COUNTIF(Orders!$A:$A,C1990)</f>
        <v>1</v>
      </c>
      <c r="P1990">
        <f>COUNTIF(Orders!$H:$H,UPPER(SUBSTITUTE(TRIM(C1990),"-","")))</f>
        <v>1</v>
      </c>
      <c r="R1990" t="str">
        <f t="shared" si="373"/>
        <v>Matched Order Reference</v>
      </c>
      <c r="S1990">
        <f t="shared" si="374"/>
        <v>1</v>
      </c>
      <c r="V1990" cm="1">
        <f t="array" ref="V1990">IF(E1990&lt;&gt;"CAPTURE",0,SUMPRODUCT((MDR_Rates!$A$2:$A$10=F1990)*(G1990&gt;MDR_Rates!$B$2:$B$10)*((MDR_Rates!$C$2:$C$10="")+(G1990&lt;=MDR_Rates!$C$2:$C$10))*MDR_Rates!$D$2:$D$10))</f>
        <v>0.3</v>
      </c>
      <c r="W1990">
        <f t="shared" si="375"/>
        <v>25.04</v>
      </c>
      <c r="X1990">
        <f t="shared" si="376"/>
        <v>4.51</v>
      </c>
      <c r="Y1990">
        <f t="shared" si="377"/>
        <v>0</v>
      </c>
      <c r="Z1990">
        <f t="shared" si="378"/>
        <v>0</v>
      </c>
      <c r="AG1990" t="str">
        <f t="shared" si="379"/>
        <v/>
      </c>
      <c r="AI1990" t="str">
        <f t="shared" si="380"/>
        <v/>
      </c>
      <c r="AJ1990" t="str">
        <f t="shared" si="381"/>
        <v/>
      </c>
      <c r="AK1990" t="str">
        <f t="shared" si="382"/>
        <v>ORD26004285</v>
      </c>
      <c r="AL1990">
        <f>IF(E1990&lt;&gt;"CAPTURE","",COUNTIF(Orders!$H:$H,AK1990))</f>
        <v>1</v>
      </c>
      <c r="AP1990" t="str">
        <f t="shared" si="383"/>
        <v>Matched to Order</v>
      </c>
      <c r="AQ1990">
        <f>IF(COUNTIF($A$2:A1990,A1990)=1,1,0)</f>
        <v>1</v>
      </c>
    </row>
    <row r="1991" spans="1:43" x14ac:dyDescent="0.3">
      <c r="A1991" t="s">
        <v>14140</v>
      </c>
      <c r="C1991" t="s">
        <v>8506</v>
      </c>
      <c r="D1991" s="1">
        <v>46276</v>
      </c>
      <c r="E1991" t="s">
        <v>11819</v>
      </c>
      <c r="F1991" t="s">
        <v>17</v>
      </c>
      <c r="G1991">
        <v>5697</v>
      </c>
      <c r="H1991">
        <v>91.15</v>
      </c>
      <c r="I1991">
        <v>16.41</v>
      </c>
      <c r="J1991">
        <v>5589.44</v>
      </c>
      <c r="K1991" s="1">
        <v>46278</v>
      </c>
      <c r="L1991" t="s">
        <v>13996</v>
      </c>
      <c r="M1991">
        <f t="shared" si="372"/>
        <v>1</v>
      </c>
      <c r="N1991">
        <f>COUNTIF(Orders!$A:$A,C1991)</f>
        <v>1</v>
      </c>
      <c r="P1991">
        <f>COUNTIF(Orders!$H:$H,UPPER(SUBSTITUTE(TRIM(C1991),"-","")))</f>
        <v>1</v>
      </c>
      <c r="R1991" t="str">
        <f t="shared" si="373"/>
        <v>Matched Order Reference</v>
      </c>
      <c r="S1991">
        <f t="shared" si="374"/>
        <v>1</v>
      </c>
      <c r="V1991" cm="1">
        <f t="array" ref="V1991">IF(E1991&lt;&gt;"CAPTURE",0,SUMPRODUCT((MDR_Rates!$A$2:$A$10=F1991)*(G1991&gt;MDR_Rates!$B$2:$B$10)*((MDR_Rates!$C$2:$C$10="")+(G1991&lt;=MDR_Rates!$C$2:$C$10))*MDR_Rates!$D$2:$D$10))</f>
        <v>1.6</v>
      </c>
      <c r="W1991">
        <f t="shared" si="375"/>
        <v>91.15</v>
      </c>
      <c r="X1991">
        <f t="shared" si="376"/>
        <v>16.41</v>
      </c>
      <c r="Y1991">
        <f t="shared" si="377"/>
        <v>0</v>
      </c>
      <c r="Z1991">
        <f t="shared" si="378"/>
        <v>0</v>
      </c>
      <c r="AG1991" t="str">
        <f t="shared" si="379"/>
        <v/>
      </c>
      <c r="AI1991" t="str">
        <f t="shared" si="380"/>
        <v/>
      </c>
      <c r="AJ1991" t="str">
        <f t="shared" si="381"/>
        <v/>
      </c>
      <c r="AK1991" t="str">
        <f t="shared" si="382"/>
        <v>ORD26004293</v>
      </c>
      <c r="AL1991">
        <f>IF(E1991&lt;&gt;"CAPTURE","",COUNTIF(Orders!$H:$H,AK1991))</f>
        <v>1</v>
      </c>
      <c r="AP1991" t="str">
        <f t="shared" si="383"/>
        <v>Matched to Order</v>
      </c>
      <c r="AQ1991">
        <f>IF(COUNTIF($A$2:A1991,A1991)=1,1,0)</f>
        <v>1</v>
      </c>
    </row>
    <row r="1992" spans="1:43" x14ac:dyDescent="0.3">
      <c r="A1992" t="s">
        <v>14141</v>
      </c>
      <c r="C1992" t="s">
        <v>8522</v>
      </c>
      <c r="D1992" s="1">
        <v>46276</v>
      </c>
      <c r="E1992" t="s">
        <v>11819</v>
      </c>
      <c r="F1992" t="s">
        <v>44</v>
      </c>
      <c r="G1992">
        <v>1398</v>
      </c>
      <c r="H1992">
        <v>26.56</v>
      </c>
      <c r="I1992">
        <v>4.78</v>
      </c>
      <c r="J1992">
        <v>1366.66</v>
      </c>
      <c r="K1992" s="1">
        <v>46278</v>
      </c>
      <c r="L1992" t="s">
        <v>13996</v>
      </c>
      <c r="M1992">
        <f t="shared" si="372"/>
        <v>1</v>
      </c>
      <c r="N1992">
        <f>COUNTIF(Orders!$A:$A,C1992)</f>
        <v>1</v>
      </c>
      <c r="P1992">
        <f>COUNTIF(Orders!$H:$H,UPPER(SUBSTITUTE(TRIM(C1992),"-","")))</f>
        <v>1</v>
      </c>
      <c r="R1992" t="str">
        <f t="shared" si="373"/>
        <v>Matched Order Reference</v>
      </c>
      <c r="S1992">
        <f t="shared" si="374"/>
        <v>1</v>
      </c>
      <c r="V1992" cm="1">
        <f t="array" ref="V1992">IF(E1992&lt;&gt;"CAPTURE",0,SUMPRODUCT((MDR_Rates!$A$2:$A$10=F1992)*(G1992&gt;MDR_Rates!$B$2:$B$10)*((MDR_Rates!$C$2:$C$10="")+(G1992&lt;=MDR_Rates!$C$2:$C$10))*MDR_Rates!$D$2:$D$10))</f>
        <v>1.9</v>
      </c>
      <c r="W1992">
        <f t="shared" si="375"/>
        <v>26.56</v>
      </c>
      <c r="X1992">
        <f t="shared" si="376"/>
        <v>4.78</v>
      </c>
      <c r="Y1992">
        <f t="shared" si="377"/>
        <v>0</v>
      </c>
      <c r="Z1992">
        <f t="shared" si="378"/>
        <v>0</v>
      </c>
      <c r="AG1992" t="str">
        <f t="shared" si="379"/>
        <v/>
      </c>
      <c r="AI1992" t="str">
        <f t="shared" si="380"/>
        <v/>
      </c>
      <c r="AJ1992" t="str">
        <f t="shared" si="381"/>
        <v/>
      </c>
      <c r="AK1992" t="str">
        <f t="shared" si="382"/>
        <v>ORD26004301</v>
      </c>
      <c r="AL1992">
        <f>IF(E1992&lt;&gt;"CAPTURE","",COUNTIF(Orders!$H:$H,AK1992))</f>
        <v>1</v>
      </c>
      <c r="AP1992" t="str">
        <f t="shared" si="383"/>
        <v>Matched to Order</v>
      </c>
      <c r="AQ1992">
        <f>IF(COUNTIF($A$2:A1992,A1992)=1,1,0)</f>
        <v>1</v>
      </c>
    </row>
    <row r="1993" spans="1:43" x14ac:dyDescent="0.3">
      <c r="A1993" t="s">
        <v>14142</v>
      </c>
      <c r="C1993" t="s">
        <v>8534</v>
      </c>
      <c r="D1993" s="1">
        <v>46276</v>
      </c>
      <c r="E1993" t="s">
        <v>11819</v>
      </c>
      <c r="F1993" t="s">
        <v>9</v>
      </c>
      <c r="G1993">
        <v>7999</v>
      </c>
      <c r="H1993">
        <v>24</v>
      </c>
      <c r="I1993">
        <v>4.32</v>
      </c>
      <c r="J1993">
        <v>7970.68</v>
      </c>
      <c r="K1993" s="1">
        <v>46278</v>
      </c>
      <c r="L1993" t="s">
        <v>13996</v>
      </c>
      <c r="M1993">
        <f t="shared" si="372"/>
        <v>1</v>
      </c>
      <c r="N1993">
        <f>COUNTIF(Orders!$A:$A,C1993)</f>
        <v>1</v>
      </c>
      <c r="P1993">
        <f>COUNTIF(Orders!$H:$H,UPPER(SUBSTITUTE(TRIM(C1993),"-","")))</f>
        <v>1</v>
      </c>
      <c r="R1993" t="str">
        <f t="shared" si="373"/>
        <v>Matched Order Reference</v>
      </c>
      <c r="S1993">
        <f t="shared" si="374"/>
        <v>1</v>
      </c>
      <c r="V1993" cm="1">
        <f t="array" ref="V1993">IF(E1993&lt;&gt;"CAPTURE",0,SUMPRODUCT((MDR_Rates!$A$2:$A$10=F1993)*(G1993&gt;MDR_Rates!$B$2:$B$10)*((MDR_Rates!$C$2:$C$10="")+(G1993&lt;=MDR_Rates!$C$2:$C$10))*MDR_Rates!$D$2:$D$10))</f>
        <v>0.3</v>
      </c>
      <c r="W1993">
        <f t="shared" si="375"/>
        <v>24</v>
      </c>
      <c r="X1993">
        <f t="shared" si="376"/>
        <v>4.32</v>
      </c>
      <c r="Y1993">
        <f t="shared" si="377"/>
        <v>0</v>
      </c>
      <c r="Z1993">
        <f t="shared" si="378"/>
        <v>0</v>
      </c>
      <c r="AG1993" t="str">
        <f t="shared" si="379"/>
        <v/>
      </c>
      <c r="AI1993" t="str">
        <f t="shared" si="380"/>
        <v/>
      </c>
      <c r="AJ1993" t="str">
        <f t="shared" si="381"/>
        <v/>
      </c>
      <c r="AK1993" t="str">
        <f t="shared" si="382"/>
        <v>ORD26004307</v>
      </c>
      <c r="AL1993">
        <f>IF(E1993&lt;&gt;"CAPTURE","",COUNTIF(Orders!$H:$H,AK1993))</f>
        <v>1</v>
      </c>
      <c r="AP1993" t="str">
        <f t="shared" si="383"/>
        <v>Matched to Order</v>
      </c>
      <c r="AQ1993">
        <f>IF(COUNTIF($A$2:A1993,A1993)=1,1,0)</f>
        <v>1</v>
      </c>
    </row>
    <row r="1994" spans="1:43" x14ac:dyDescent="0.3">
      <c r="A1994" t="s">
        <v>14143</v>
      </c>
      <c r="C1994" t="s">
        <v>8590</v>
      </c>
      <c r="D1994" s="1">
        <v>46276</v>
      </c>
      <c r="E1994" t="s">
        <v>11819</v>
      </c>
      <c r="F1994" t="s">
        <v>9</v>
      </c>
      <c r="G1994">
        <v>6647</v>
      </c>
      <c r="H1994">
        <v>19.940000000000001</v>
      </c>
      <c r="I1994">
        <v>3.59</v>
      </c>
      <c r="J1994">
        <v>6623.47</v>
      </c>
      <c r="K1994" s="1">
        <v>46278</v>
      </c>
      <c r="L1994" t="s">
        <v>13996</v>
      </c>
      <c r="M1994">
        <f t="shared" si="372"/>
        <v>1</v>
      </c>
      <c r="N1994">
        <f>COUNTIF(Orders!$A:$A,C1994)</f>
        <v>1</v>
      </c>
      <c r="P1994">
        <f>COUNTIF(Orders!$H:$H,UPPER(SUBSTITUTE(TRIM(C1994),"-","")))</f>
        <v>1</v>
      </c>
      <c r="R1994" t="str">
        <f t="shared" si="373"/>
        <v>Matched Order Reference</v>
      </c>
      <c r="S1994">
        <f t="shared" si="374"/>
        <v>1</v>
      </c>
      <c r="V1994" cm="1">
        <f t="array" ref="V1994">IF(E1994&lt;&gt;"CAPTURE",0,SUMPRODUCT((MDR_Rates!$A$2:$A$10=F1994)*(G1994&gt;MDR_Rates!$B$2:$B$10)*((MDR_Rates!$C$2:$C$10="")+(G1994&lt;=MDR_Rates!$C$2:$C$10))*MDR_Rates!$D$2:$D$10))</f>
        <v>0.3</v>
      </c>
      <c r="W1994">
        <f t="shared" si="375"/>
        <v>19.940000000000001</v>
      </c>
      <c r="X1994">
        <f t="shared" si="376"/>
        <v>3.59</v>
      </c>
      <c r="Y1994">
        <f t="shared" si="377"/>
        <v>0</v>
      </c>
      <c r="Z1994">
        <f t="shared" si="378"/>
        <v>0</v>
      </c>
      <c r="AG1994" t="str">
        <f t="shared" si="379"/>
        <v/>
      </c>
      <c r="AI1994" t="str">
        <f t="shared" si="380"/>
        <v/>
      </c>
      <c r="AJ1994" t="str">
        <f t="shared" si="381"/>
        <v/>
      </c>
      <c r="AK1994" t="str">
        <f t="shared" si="382"/>
        <v>ORD26004335</v>
      </c>
      <c r="AL1994">
        <f>IF(E1994&lt;&gt;"CAPTURE","",COUNTIF(Orders!$H:$H,AK1994))</f>
        <v>1</v>
      </c>
      <c r="AP1994" t="str">
        <f t="shared" si="383"/>
        <v>Matched to Order</v>
      </c>
      <c r="AQ1994">
        <f>IF(COUNTIF($A$2:A1994,A1994)=1,1,0)</f>
        <v>1</v>
      </c>
    </row>
    <row r="1995" spans="1:43" x14ac:dyDescent="0.3">
      <c r="A1995" t="s">
        <v>14144</v>
      </c>
      <c r="C1995" t="s">
        <v>8618</v>
      </c>
      <c r="D1995" s="1">
        <v>46276</v>
      </c>
      <c r="E1995" t="s">
        <v>11819</v>
      </c>
      <c r="F1995" t="s">
        <v>17</v>
      </c>
      <c r="G1995">
        <v>3498</v>
      </c>
      <c r="H1995">
        <v>55.97</v>
      </c>
      <c r="I1995">
        <v>10.07</v>
      </c>
      <c r="J1995">
        <v>3431.96</v>
      </c>
      <c r="K1995" s="1">
        <v>46278</v>
      </c>
      <c r="L1995" t="s">
        <v>13996</v>
      </c>
      <c r="M1995">
        <f t="shared" si="372"/>
        <v>1</v>
      </c>
      <c r="N1995">
        <f>COUNTIF(Orders!$A:$A,C1995)</f>
        <v>1</v>
      </c>
      <c r="P1995">
        <f>COUNTIF(Orders!$H:$H,UPPER(SUBSTITUTE(TRIM(C1995),"-","")))</f>
        <v>1</v>
      </c>
      <c r="R1995" t="str">
        <f t="shared" si="373"/>
        <v>Matched Order Reference</v>
      </c>
      <c r="S1995">
        <f t="shared" si="374"/>
        <v>1</v>
      </c>
      <c r="V1995" cm="1">
        <f t="array" ref="V1995">IF(E1995&lt;&gt;"CAPTURE",0,SUMPRODUCT((MDR_Rates!$A$2:$A$10=F1995)*(G1995&gt;MDR_Rates!$B$2:$B$10)*((MDR_Rates!$C$2:$C$10="")+(G1995&lt;=MDR_Rates!$C$2:$C$10))*MDR_Rates!$D$2:$D$10))</f>
        <v>1.6</v>
      </c>
      <c r="W1995">
        <f t="shared" si="375"/>
        <v>55.97</v>
      </c>
      <c r="X1995">
        <f t="shared" si="376"/>
        <v>10.07</v>
      </c>
      <c r="Y1995">
        <f t="shared" si="377"/>
        <v>0</v>
      </c>
      <c r="Z1995">
        <f t="shared" si="378"/>
        <v>0</v>
      </c>
      <c r="AG1995" t="str">
        <f t="shared" si="379"/>
        <v/>
      </c>
      <c r="AI1995" t="str">
        <f t="shared" si="380"/>
        <v/>
      </c>
      <c r="AJ1995" t="str">
        <f t="shared" si="381"/>
        <v/>
      </c>
      <c r="AK1995" t="str">
        <f t="shared" si="382"/>
        <v>ORD26004349</v>
      </c>
      <c r="AL1995">
        <f>IF(E1995&lt;&gt;"CAPTURE","",COUNTIF(Orders!$H:$H,AK1995))</f>
        <v>1</v>
      </c>
      <c r="AP1995" t="str">
        <f t="shared" si="383"/>
        <v>Matched to Order</v>
      </c>
      <c r="AQ1995">
        <f>IF(COUNTIF($A$2:A1995,A1995)=1,1,0)</f>
        <v>1</v>
      </c>
    </row>
    <row r="1996" spans="1:43" x14ac:dyDescent="0.3">
      <c r="A1996" t="s">
        <v>14145</v>
      </c>
      <c r="C1996" t="s">
        <v>14146</v>
      </c>
      <c r="D1996" s="1">
        <v>46276</v>
      </c>
      <c r="E1996" t="s">
        <v>11819</v>
      </c>
      <c r="F1996" t="s">
        <v>9</v>
      </c>
      <c r="G1996">
        <v>3499</v>
      </c>
      <c r="H1996">
        <v>10.5</v>
      </c>
      <c r="I1996">
        <v>1.89</v>
      </c>
      <c r="J1996">
        <v>3486.61</v>
      </c>
      <c r="K1996" s="1">
        <v>46278</v>
      </c>
      <c r="L1996" t="s">
        <v>13996</v>
      </c>
      <c r="M1996">
        <f t="shared" si="372"/>
        <v>1</v>
      </c>
      <c r="N1996">
        <f>COUNTIF(Orders!$A:$A,C1996)</f>
        <v>1</v>
      </c>
      <c r="P1996">
        <f>COUNTIF(Orders!$H:$H,UPPER(SUBSTITUTE(TRIM(C1996),"-","")))</f>
        <v>1</v>
      </c>
      <c r="R1996" t="str">
        <f t="shared" si="373"/>
        <v>Matched Order Reference</v>
      </c>
      <c r="S1996">
        <f t="shared" si="374"/>
        <v>1</v>
      </c>
      <c r="V1996" cm="1">
        <f t="array" ref="V1996">IF(E1996&lt;&gt;"CAPTURE",0,SUMPRODUCT((MDR_Rates!$A$2:$A$10=F1996)*(G1996&gt;MDR_Rates!$B$2:$B$10)*((MDR_Rates!$C$2:$C$10="")+(G1996&lt;=MDR_Rates!$C$2:$C$10))*MDR_Rates!$D$2:$D$10))</f>
        <v>0.3</v>
      </c>
      <c r="W1996">
        <f t="shared" si="375"/>
        <v>10.5</v>
      </c>
      <c r="X1996">
        <f t="shared" si="376"/>
        <v>1.89</v>
      </c>
      <c r="Y1996">
        <f t="shared" si="377"/>
        <v>0</v>
      </c>
      <c r="Z1996">
        <f t="shared" si="378"/>
        <v>0</v>
      </c>
      <c r="AG1996" t="str">
        <f t="shared" si="379"/>
        <v/>
      </c>
      <c r="AI1996" t="str">
        <f t="shared" si="380"/>
        <v/>
      </c>
      <c r="AJ1996" t="str">
        <f t="shared" si="381"/>
        <v/>
      </c>
      <c r="AK1996" t="str">
        <f t="shared" si="382"/>
        <v>ORD26004359</v>
      </c>
      <c r="AL1996">
        <f>IF(E1996&lt;&gt;"CAPTURE","",COUNTIF(Orders!$H:$H,AK1996))</f>
        <v>1</v>
      </c>
      <c r="AP1996" t="str">
        <f t="shared" si="383"/>
        <v>Matched to Order</v>
      </c>
      <c r="AQ1996">
        <f>IF(COUNTIF($A$2:A1996,A1996)=1,1,0)</f>
        <v>1</v>
      </c>
    </row>
    <row r="1997" spans="1:43" x14ac:dyDescent="0.3">
      <c r="A1997" t="s">
        <v>14147</v>
      </c>
      <c r="C1997" t="s">
        <v>8649</v>
      </c>
      <c r="D1997" s="1">
        <v>46276</v>
      </c>
      <c r="E1997" t="s">
        <v>11819</v>
      </c>
      <c r="F1997" t="s">
        <v>33</v>
      </c>
      <c r="G1997">
        <v>799</v>
      </c>
      <c r="H1997">
        <v>11.99</v>
      </c>
      <c r="I1997">
        <v>2.16</v>
      </c>
      <c r="J1997">
        <v>784.85</v>
      </c>
      <c r="K1997" s="1">
        <v>46278</v>
      </c>
      <c r="L1997" t="s">
        <v>13996</v>
      </c>
      <c r="M1997">
        <f t="shared" si="372"/>
        <v>1</v>
      </c>
      <c r="N1997">
        <f>COUNTIF(Orders!$A:$A,C1997)</f>
        <v>1</v>
      </c>
      <c r="P1997">
        <f>COUNTIF(Orders!$H:$H,UPPER(SUBSTITUTE(TRIM(C1997),"-","")))</f>
        <v>1</v>
      </c>
      <c r="R1997" t="str">
        <f t="shared" si="373"/>
        <v>Matched Order Reference</v>
      </c>
      <c r="S1997">
        <f t="shared" si="374"/>
        <v>1</v>
      </c>
      <c r="V1997" cm="1">
        <f t="array" ref="V1997">IF(E1997&lt;&gt;"CAPTURE",0,SUMPRODUCT((MDR_Rates!$A$2:$A$10=F1997)*(G1997&gt;MDR_Rates!$B$2:$B$10)*((MDR_Rates!$C$2:$C$10="")+(G1997&lt;=MDR_Rates!$C$2:$C$10))*MDR_Rates!$D$2:$D$10))</f>
        <v>1.5</v>
      </c>
      <c r="W1997">
        <f t="shared" si="375"/>
        <v>11.99</v>
      </c>
      <c r="X1997">
        <f t="shared" si="376"/>
        <v>2.16</v>
      </c>
      <c r="Y1997">
        <f t="shared" si="377"/>
        <v>0</v>
      </c>
      <c r="Z1997">
        <f t="shared" si="378"/>
        <v>0</v>
      </c>
      <c r="AG1997" t="str">
        <f t="shared" si="379"/>
        <v/>
      </c>
      <c r="AI1997" t="str">
        <f t="shared" si="380"/>
        <v/>
      </c>
      <c r="AJ1997" t="str">
        <f t="shared" si="381"/>
        <v/>
      </c>
      <c r="AK1997" t="str">
        <f t="shared" si="382"/>
        <v>ORD26004365</v>
      </c>
      <c r="AL1997">
        <f>IF(E1997&lt;&gt;"CAPTURE","",COUNTIF(Orders!$H:$H,AK1997))</f>
        <v>1</v>
      </c>
      <c r="AP1997" t="str">
        <f t="shared" si="383"/>
        <v>Matched to Order</v>
      </c>
      <c r="AQ1997">
        <f>IF(COUNTIF($A$2:A1997,A1997)=1,1,0)</f>
        <v>1</v>
      </c>
    </row>
    <row r="1998" spans="1:43" x14ac:dyDescent="0.3">
      <c r="A1998" t="s">
        <v>14148</v>
      </c>
      <c r="C1998" t="s">
        <v>8662</v>
      </c>
      <c r="D1998" s="1">
        <v>46276</v>
      </c>
      <c r="E1998" t="s">
        <v>11819</v>
      </c>
      <c r="F1998" t="s">
        <v>9</v>
      </c>
      <c r="G1998">
        <v>9498</v>
      </c>
      <c r="H1998">
        <v>28.49</v>
      </c>
      <c r="I1998">
        <v>5.13</v>
      </c>
      <c r="J1998">
        <v>9464.3799999999992</v>
      </c>
      <c r="K1998" s="1">
        <v>46278</v>
      </c>
      <c r="L1998" t="s">
        <v>13996</v>
      </c>
      <c r="M1998">
        <f t="shared" si="372"/>
        <v>1</v>
      </c>
      <c r="N1998">
        <f>COUNTIF(Orders!$A:$A,C1998)</f>
        <v>1</v>
      </c>
      <c r="P1998">
        <f>COUNTIF(Orders!$H:$H,UPPER(SUBSTITUTE(TRIM(C1998),"-","")))</f>
        <v>1</v>
      </c>
      <c r="R1998" t="str">
        <f t="shared" si="373"/>
        <v>Matched Order Reference</v>
      </c>
      <c r="S1998">
        <f t="shared" si="374"/>
        <v>1</v>
      </c>
      <c r="V1998" cm="1">
        <f t="array" ref="V1998">IF(E1998&lt;&gt;"CAPTURE",0,SUMPRODUCT((MDR_Rates!$A$2:$A$10=F1998)*(G1998&gt;MDR_Rates!$B$2:$B$10)*((MDR_Rates!$C$2:$C$10="")+(G1998&lt;=MDR_Rates!$C$2:$C$10))*MDR_Rates!$D$2:$D$10))</f>
        <v>0.3</v>
      </c>
      <c r="W1998">
        <f t="shared" si="375"/>
        <v>28.49</v>
      </c>
      <c r="X1998">
        <f t="shared" si="376"/>
        <v>5.13</v>
      </c>
      <c r="Y1998">
        <f t="shared" si="377"/>
        <v>0</v>
      </c>
      <c r="Z1998">
        <f t="shared" si="378"/>
        <v>0</v>
      </c>
      <c r="AG1998" t="str">
        <f t="shared" si="379"/>
        <v/>
      </c>
      <c r="AI1998" t="str">
        <f t="shared" si="380"/>
        <v/>
      </c>
      <c r="AJ1998" t="str">
        <f t="shared" si="381"/>
        <v/>
      </c>
      <c r="AK1998" t="str">
        <f t="shared" si="382"/>
        <v>ORD26004372</v>
      </c>
      <c r="AL1998">
        <f>IF(E1998&lt;&gt;"CAPTURE","",COUNTIF(Orders!$H:$H,AK1998))</f>
        <v>1</v>
      </c>
      <c r="AP1998" t="str">
        <f t="shared" si="383"/>
        <v>Matched to Order</v>
      </c>
      <c r="AQ1998">
        <f>IF(COUNTIF($A$2:A1998,A1998)=1,1,0)</f>
        <v>1</v>
      </c>
    </row>
    <row r="1999" spans="1:43" x14ac:dyDescent="0.3">
      <c r="A1999" t="s">
        <v>14149</v>
      </c>
      <c r="C1999" t="s">
        <v>14150</v>
      </c>
      <c r="D1999" s="1">
        <v>46276</v>
      </c>
      <c r="E1999" t="s">
        <v>11819</v>
      </c>
      <c r="F1999" t="s">
        <v>9</v>
      </c>
      <c r="G1999">
        <v>7999</v>
      </c>
      <c r="H1999">
        <v>24</v>
      </c>
      <c r="I1999">
        <v>4.32</v>
      </c>
      <c r="J1999">
        <v>7970.68</v>
      </c>
      <c r="K1999" s="1">
        <v>46278</v>
      </c>
      <c r="L1999" t="s">
        <v>13996</v>
      </c>
      <c r="M1999">
        <f t="shared" si="372"/>
        <v>1</v>
      </c>
      <c r="N1999">
        <f>COUNTIF(Orders!$A:$A,C1999)</f>
        <v>1</v>
      </c>
      <c r="P1999">
        <f>COUNTIF(Orders!$H:$H,UPPER(SUBSTITUTE(TRIM(C1999),"-","")))</f>
        <v>1</v>
      </c>
      <c r="R1999" t="str">
        <f t="shared" si="373"/>
        <v>Matched Order Reference</v>
      </c>
      <c r="S1999">
        <f t="shared" si="374"/>
        <v>1</v>
      </c>
      <c r="V1999" cm="1">
        <f t="array" ref="V1999">IF(E1999&lt;&gt;"CAPTURE",0,SUMPRODUCT((MDR_Rates!$A$2:$A$10=F1999)*(G1999&gt;MDR_Rates!$B$2:$B$10)*((MDR_Rates!$C$2:$C$10="")+(G1999&lt;=MDR_Rates!$C$2:$C$10))*MDR_Rates!$D$2:$D$10))</f>
        <v>0.3</v>
      </c>
      <c r="W1999">
        <f t="shared" si="375"/>
        <v>24</v>
      </c>
      <c r="X1999">
        <f t="shared" si="376"/>
        <v>4.32</v>
      </c>
      <c r="Y1999">
        <f t="shared" si="377"/>
        <v>0</v>
      </c>
      <c r="Z1999">
        <f t="shared" si="378"/>
        <v>0</v>
      </c>
      <c r="AG1999" t="str">
        <f t="shared" si="379"/>
        <v/>
      </c>
      <c r="AI1999" t="str">
        <f t="shared" si="380"/>
        <v/>
      </c>
      <c r="AJ1999" t="str">
        <f t="shared" si="381"/>
        <v/>
      </c>
      <c r="AK1999" t="str">
        <f t="shared" si="382"/>
        <v>ORD26004381</v>
      </c>
      <c r="AL1999">
        <f>IF(E1999&lt;&gt;"CAPTURE","",COUNTIF(Orders!$H:$H,AK1999))</f>
        <v>1</v>
      </c>
      <c r="AP1999" t="str">
        <f t="shared" si="383"/>
        <v>Matched to Order</v>
      </c>
      <c r="AQ1999">
        <f>IF(COUNTIF($A$2:A1999,A1999)=1,1,0)</f>
        <v>1</v>
      </c>
    </row>
    <row r="2000" spans="1:43" x14ac:dyDescent="0.3">
      <c r="A2000" t="s">
        <v>14151</v>
      </c>
      <c r="C2000" t="s">
        <v>8779</v>
      </c>
      <c r="D2000" s="1">
        <v>46276</v>
      </c>
      <c r="E2000" t="s">
        <v>11819</v>
      </c>
      <c r="F2000" t="s">
        <v>9</v>
      </c>
      <c r="G2000">
        <v>2499</v>
      </c>
      <c r="H2000">
        <v>7.5</v>
      </c>
      <c r="I2000">
        <v>1.35</v>
      </c>
      <c r="J2000">
        <v>2490.15</v>
      </c>
      <c r="K2000" s="1">
        <v>46278</v>
      </c>
      <c r="L2000" t="s">
        <v>13996</v>
      </c>
      <c r="M2000">
        <f t="shared" si="372"/>
        <v>1</v>
      </c>
      <c r="N2000">
        <f>COUNTIF(Orders!$A:$A,C2000)</f>
        <v>1</v>
      </c>
      <c r="P2000">
        <f>COUNTIF(Orders!$H:$H,UPPER(SUBSTITUTE(TRIM(C2000),"-","")))</f>
        <v>1</v>
      </c>
      <c r="R2000" t="str">
        <f t="shared" si="373"/>
        <v>Matched Order Reference</v>
      </c>
      <c r="S2000">
        <f t="shared" si="374"/>
        <v>1</v>
      </c>
      <c r="V2000" cm="1">
        <f t="array" ref="V2000">IF(E2000&lt;&gt;"CAPTURE",0,SUMPRODUCT((MDR_Rates!$A$2:$A$10=F2000)*(G2000&gt;MDR_Rates!$B$2:$B$10)*((MDR_Rates!$C$2:$C$10="")+(G2000&lt;=MDR_Rates!$C$2:$C$10))*MDR_Rates!$D$2:$D$10))</f>
        <v>0.3</v>
      </c>
      <c r="W2000">
        <f t="shared" si="375"/>
        <v>7.5</v>
      </c>
      <c r="X2000">
        <f t="shared" si="376"/>
        <v>1.35</v>
      </c>
      <c r="Y2000">
        <f t="shared" si="377"/>
        <v>0</v>
      </c>
      <c r="Z2000">
        <f t="shared" si="378"/>
        <v>0</v>
      </c>
      <c r="AG2000" t="str">
        <f t="shared" si="379"/>
        <v/>
      </c>
      <c r="AI2000" t="str">
        <f t="shared" si="380"/>
        <v/>
      </c>
      <c r="AJ2000" t="str">
        <f t="shared" si="381"/>
        <v/>
      </c>
      <c r="AK2000" t="str">
        <f t="shared" si="382"/>
        <v>ORD26004432</v>
      </c>
      <c r="AL2000">
        <f>IF(E2000&lt;&gt;"CAPTURE","",COUNTIF(Orders!$H:$H,AK2000))</f>
        <v>1</v>
      </c>
      <c r="AP2000" t="str">
        <f t="shared" si="383"/>
        <v>Matched to Order</v>
      </c>
      <c r="AQ2000">
        <f>IF(COUNTIF($A$2:A2000,A2000)=1,1,0)</f>
        <v>1</v>
      </c>
    </row>
    <row r="2001" spans="1:43" x14ac:dyDescent="0.3">
      <c r="A2001" t="s">
        <v>14152</v>
      </c>
      <c r="C2001" t="s">
        <v>14153</v>
      </c>
      <c r="D2001" s="1">
        <v>46276</v>
      </c>
      <c r="E2001" t="s">
        <v>11819</v>
      </c>
      <c r="F2001" t="s">
        <v>44</v>
      </c>
      <c r="G2001">
        <v>4999</v>
      </c>
      <c r="H2001">
        <v>84.98</v>
      </c>
      <c r="I2001">
        <v>15.3</v>
      </c>
      <c r="J2001">
        <v>4898.72</v>
      </c>
      <c r="K2001" s="1">
        <v>46278</v>
      </c>
      <c r="L2001" t="s">
        <v>13996</v>
      </c>
      <c r="M2001">
        <f t="shared" si="372"/>
        <v>1</v>
      </c>
      <c r="N2001">
        <f>COUNTIF(Orders!$A:$A,C2001)</f>
        <v>1</v>
      </c>
      <c r="P2001">
        <f>COUNTIF(Orders!$H:$H,UPPER(SUBSTITUTE(TRIM(C2001),"-","")))</f>
        <v>1</v>
      </c>
      <c r="R2001" t="str">
        <f t="shared" si="373"/>
        <v>Matched Order Reference</v>
      </c>
      <c r="S2001">
        <f t="shared" si="374"/>
        <v>1</v>
      </c>
      <c r="V2001" cm="1">
        <f t="array" ref="V2001">IF(E2001&lt;&gt;"CAPTURE",0,SUMPRODUCT((MDR_Rates!$A$2:$A$10=F2001)*(G2001&gt;MDR_Rates!$B$2:$B$10)*((MDR_Rates!$C$2:$C$10="")+(G2001&lt;=MDR_Rates!$C$2:$C$10))*MDR_Rates!$D$2:$D$10))</f>
        <v>1.7</v>
      </c>
      <c r="W2001">
        <f t="shared" si="375"/>
        <v>84.98</v>
      </c>
      <c r="X2001">
        <f t="shared" si="376"/>
        <v>15.3</v>
      </c>
      <c r="Y2001">
        <f t="shared" si="377"/>
        <v>0</v>
      </c>
      <c r="Z2001">
        <f t="shared" si="378"/>
        <v>0</v>
      </c>
      <c r="AG2001" t="str">
        <f t="shared" si="379"/>
        <v/>
      </c>
      <c r="AI2001" t="str">
        <f t="shared" si="380"/>
        <v/>
      </c>
      <c r="AJ2001" t="str">
        <f t="shared" si="381"/>
        <v/>
      </c>
      <c r="AK2001" t="str">
        <f t="shared" si="382"/>
        <v>ORD26004434</v>
      </c>
      <c r="AL2001">
        <f>IF(E2001&lt;&gt;"CAPTURE","",COUNTIF(Orders!$H:$H,AK2001))</f>
        <v>1</v>
      </c>
      <c r="AP2001" t="str">
        <f t="shared" si="383"/>
        <v>Matched to Order</v>
      </c>
      <c r="AQ2001">
        <f>IF(COUNTIF($A$2:A2001,A2001)=1,1,0)</f>
        <v>1</v>
      </c>
    </row>
    <row r="2002" spans="1:43" x14ac:dyDescent="0.3">
      <c r="A2002" t="s">
        <v>14154</v>
      </c>
      <c r="C2002" t="s">
        <v>8813</v>
      </c>
      <c r="D2002" s="1">
        <v>46276</v>
      </c>
      <c r="E2002" t="s">
        <v>11819</v>
      </c>
      <c r="F2002" t="s">
        <v>17</v>
      </c>
      <c r="G2002">
        <v>299</v>
      </c>
      <c r="H2002">
        <v>5.38</v>
      </c>
      <c r="I2002">
        <v>0.97</v>
      </c>
      <c r="J2002">
        <v>292.64999999999998</v>
      </c>
      <c r="K2002" s="1">
        <v>46278</v>
      </c>
      <c r="L2002" t="s">
        <v>13996</v>
      </c>
      <c r="M2002">
        <f t="shared" si="372"/>
        <v>1</v>
      </c>
      <c r="N2002">
        <f>COUNTIF(Orders!$A:$A,C2002)</f>
        <v>1</v>
      </c>
      <c r="P2002">
        <f>COUNTIF(Orders!$H:$H,UPPER(SUBSTITUTE(TRIM(C2002),"-","")))</f>
        <v>1</v>
      </c>
      <c r="R2002" t="str">
        <f t="shared" si="373"/>
        <v>Matched Order Reference</v>
      </c>
      <c r="S2002">
        <f t="shared" si="374"/>
        <v>1</v>
      </c>
      <c r="V2002" cm="1">
        <f t="array" ref="V2002">IF(E2002&lt;&gt;"CAPTURE",0,SUMPRODUCT((MDR_Rates!$A$2:$A$10=F2002)*(G2002&gt;MDR_Rates!$B$2:$B$10)*((MDR_Rates!$C$2:$C$10="")+(G2002&lt;=MDR_Rates!$C$2:$C$10))*MDR_Rates!$D$2:$D$10))</f>
        <v>1.8</v>
      </c>
      <c r="W2002">
        <f t="shared" si="375"/>
        <v>5.38</v>
      </c>
      <c r="X2002">
        <f t="shared" si="376"/>
        <v>0.97</v>
      </c>
      <c r="Y2002">
        <f t="shared" si="377"/>
        <v>0</v>
      </c>
      <c r="Z2002">
        <f t="shared" si="378"/>
        <v>0</v>
      </c>
      <c r="AG2002" t="str">
        <f t="shared" si="379"/>
        <v/>
      </c>
      <c r="AI2002" t="str">
        <f t="shared" si="380"/>
        <v/>
      </c>
      <c r="AJ2002" t="str">
        <f t="shared" si="381"/>
        <v/>
      </c>
      <c r="AK2002" t="str">
        <f t="shared" si="382"/>
        <v>ORD26004449</v>
      </c>
      <c r="AL2002">
        <f>IF(E2002&lt;&gt;"CAPTURE","",COUNTIF(Orders!$H:$H,AK2002))</f>
        <v>1</v>
      </c>
      <c r="AP2002" t="str">
        <f t="shared" si="383"/>
        <v>Matched to Order</v>
      </c>
      <c r="AQ2002">
        <f>IF(COUNTIF($A$2:A2002,A2002)=1,1,0)</f>
        <v>1</v>
      </c>
    </row>
    <row r="2003" spans="1:43" x14ac:dyDescent="0.3">
      <c r="A2003" t="s">
        <v>14155</v>
      </c>
      <c r="C2003" t="s">
        <v>14156</v>
      </c>
      <c r="D2003" s="1">
        <v>46276</v>
      </c>
      <c r="E2003" t="s">
        <v>11819</v>
      </c>
      <c r="F2003" t="s">
        <v>33</v>
      </c>
      <c r="G2003">
        <v>798</v>
      </c>
      <c r="H2003">
        <v>11.97</v>
      </c>
      <c r="I2003">
        <v>2.15</v>
      </c>
      <c r="J2003">
        <v>783.88</v>
      </c>
      <c r="K2003" s="1">
        <v>46278</v>
      </c>
      <c r="L2003" t="s">
        <v>13996</v>
      </c>
      <c r="M2003">
        <f t="shared" si="372"/>
        <v>1</v>
      </c>
      <c r="N2003">
        <f>COUNTIF(Orders!$A:$A,C2003)</f>
        <v>1</v>
      </c>
      <c r="P2003">
        <f>COUNTIF(Orders!$H:$H,UPPER(SUBSTITUTE(TRIM(C2003),"-","")))</f>
        <v>1</v>
      </c>
      <c r="R2003" t="str">
        <f t="shared" si="373"/>
        <v>Matched Order Reference</v>
      </c>
      <c r="S2003">
        <f t="shared" si="374"/>
        <v>1</v>
      </c>
      <c r="V2003" cm="1">
        <f t="array" ref="V2003">IF(E2003&lt;&gt;"CAPTURE",0,SUMPRODUCT((MDR_Rates!$A$2:$A$10=F2003)*(G2003&gt;MDR_Rates!$B$2:$B$10)*((MDR_Rates!$C$2:$C$10="")+(G2003&lt;=MDR_Rates!$C$2:$C$10))*MDR_Rates!$D$2:$D$10))</f>
        <v>1.5</v>
      </c>
      <c r="W2003">
        <f t="shared" si="375"/>
        <v>11.97</v>
      </c>
      <c r="X2003">
        <f t="shared" si="376"/>
        <v>2.15</v>
      </c>
      <c r="Y2003">
        <f t="shared" si="377"/>
        <v>0</v>
      </c>
      <c r="Z2003">
        <f t="shared" si="378"/>
        <v>0</v>
      </c>
      <c r="AG2003" t="str">
        <f t="shared" si="379"/>
        <v/>
      </c>
      <c r="AI2003" t="str">
        <f t="shared" si="380"/>
        <v/>
      </c>
      <c r="AJ2003" t="str">
        <f t="shared" si="381"/>
        <v/>
      </c>
      <c r="AK2003" t="str">
        <f t="shared" si="382"/>
        <v>ORD26004463</v>
      </c>
      <c r="AL2003">
        <f>IF(E2003&lt;&gt;"CAPTURE","",COUNTIF(Orders!$H:$H,AK2003))</f>
        <v>1</v>
      </c>
      <c r="AP2003" t="str">
        <f t="shared" si="383"/>
        <v>Matched to Order</v>
      </c>
      <c r="AQ2003">
        <f>IF(COUNTIF($A$2:A2003,A2003)=1,1,0)</f>
        <v>1</v>
      </c>
    </row>
    <row r="2004" spans="1:43" x14ac:dyDescent="0.3">
      <c r="A2004" t="s">
        <v>14157</v>
      </c>
      <c r="C2004" t="s">
        <v>14158</v>
      </c>
      <c r="D2004" s="1">
        <v>46276</v>
      </c>
      <c r="E2004" t="s">
        <v>11819</v>
      </c>
      <c r="F2004" t="s">
        <v>9</v>
      </c>
      <c r="G2004">
        <v>6297</v>
      </c>
      <c r="H2004">
        <v>18.89</v>
      </c>
      <c r="I2004">
        <v>3.4</v>
      </c>
      <c r="J2004">
        <v>6274.71</v>
      </c>
      <c r="K2004" s="1">
        <v>46278</v>
      </c>
      <c r="L2004" t="s">
        <v>13996</v>
      </c>
      <c r="M2004">
        <f t="shared" si="372"/>
        <v>1</v>
      </c>
      <c r="N2004">
        <f>COUNTIF(Orders!$A:$A,C2004)</f>
        <v>0</v>
      </c>
      <c r="P2004">
        <f>COUNTIF(Orders!$H:$H,UPPER(SUBSTITUTE(TRIM(C2004),"-","")))</f>
        <v>1</v>
      </c>
      <c r="R2004" t="str">
        <f t="shared" si="373"/>
        <v>Matched Order Reference</v>
      </c>
      <c r="S2004">
        <f t="shared" si="374"/>
        <v>1</v>
      </c>
      <c r="V2004" cm="1">
        <f t="array" ref="V2004">IF(E2004&lt;&gt;"CAPTURE",0,SUMPRODUCT((MDR_Rates!$A$2:$A$10=F2004)*(G2004&gt;MDR_Rates!$B$2:$B$10)*((MDR_Rates!$C$2:$C$10="")+(G2004&lt;=MDR_Rates!$C$2:$C$10))*MDR_Rates!$D$2:$D$10))</f>
        <v>0.3</v>
      </c>
      <c r="W2004">
        <f t="shared" si="375"/>
        <v>18.89</v>
      </c>
      <c r="X2004">
        <f t="shared" si="376"/>
        <v>3.4</v>
      </c>
      <c r="Y2004">
        <f t="shared" si="377"/>
        <v>0</v>
      </c>
      <c r="Z2004">
        <f t="shared" si="378"/>
        <v>0</v>
      </c>
      <c r="AG2004" t="str">
        <f t="shared" si="379"/>
        <v/>
      </c>
      <c r="AI2004" t="str">
        <f t="shared" si="380"/>
        <v/>
      </c>
      <c r="AJ2004" t="str">
        <f t="shared" si="381"/>
        <v/>
      </c>
      <c r="AK2004" t="str">
        <f t="shared" si="382"/>
        <v>ORD26004520</v>
      </c>
      <c r="AL2004">
        <f>IF(E2004&lt;&gt;"CAPTURE","",COUNTIF(Orders!$H:$H,AK2004))</f>
        <v>1</v>
      </c>
      <c r="AP2004" t="str">
        <f t="shared" si="383"/>
        <v>Matched to Order</v>
      </c>
      <c r="AQ2004">
        <f>IF(COUNTIF($A$2:A2004,A2004)=1,1,0)</f>
        <v>1</v>
      </c>
    </row>
    <row r="2005" spans="1:43" x14ac:dyDescent="0.3">
      <c r="A2005" t="s">
        <v>14159</v>
      </c>
      <c r="C2005" t="s">
        <v>9012</v>
      </c>
      <c r="D2005" s="1">
        <v>46276</v>
      </c>
      <c r="E2005" t="s">
        <v>11819</v>
      </c>
      <c r="F2005" t="s">
        <v>9</v>
      </c>
      <c r="G2005">
        <v>8498</v>
      </c>
      <c r="H2005">
        <v>25.49</v>
      </c>
      <c r="I2005">
        <v>4.59</v>
      </c>
      <c r="J2005">
        <v>8467.92</v>
      </c>
      <c r="K2005" s="1">
        <v>46278</v>
      </c>
      <c r="L2005" t="s">
        <v>13996</v>
      </c>
      <c r="M2005">
        <f t="shared" si="372"/>
        <v>1</v>
      </c>
      <c r="N2005">
        <f>COUNTIF(Orders!$A:$A,C2005)</f>
        <v>1</v>
      </c>
      <c r="P2005">
        <f>COUNTIF(Orders!$H:$H,UPPER(SUBSTITUTE(TRIM(C2005),"-","")))</f>
        <v>1</v>
      </c>
      <c r="R2005" t="str">
        <f t="shared" si="373"/>
        <v>Matched Order Reference</v>
      </c>
      <c r="S2005">
        <f t="shared" si="374"/>
        <v>1</v>
      </c>
      <c r="V2005" cm="1">
        <f t="array" ref="V2005">IF(E2005&lt;&gt;"CAPTURE",0,SUMPRODUCT((MDR_Rates!$A$2:$A$10=F2005)*(G2005&gt;MDR_Rates!$B$2:$B$10)*((MDR_Rates!$C$2:$C$10="")+(G2005&lt;=MDR_Rates!$C$2:$C$10))*MDR_Rates!$D$2:$D$10))</f>
        <v>0.3</v>
      </c>
      <c r="W2005">
        <f t="shared" si="375"/>
        <v>25.49</v>
      </c>
      <c r="X2005">
        <f t="shared" si="376"/>
        <v>4.59</v>
      </c>
      <c r="Y2005">
        <f t="shared" si="377"/>
        <v>0</v>
      </c>
      <c r="Z2005">
        <f t="shared" si="378"/>
        <v>0</v>
      </c>
      <c r="AG2005" t="str">
        <f t="shared" si="379"/>
        <v/>
      </c>
      <c r="AI2005" t="str">
        <f t="shared" si="380"/>
        <v/>
      </c>
      <c r="AJ2005" t="str">
        <f t="shared" si="381"/>
        <v/>
      </c>
      <c r="AK2005" t="str">
        <f t="shared" si="382"/>
        <v>ORD26004551</v>
      </c>
      <c r="AL2005">
        <f>IF(E2005&lt;&gt;"CAPTURE","",COUNTIF(Orders!$H:$H,AK2005))</f>
        <v>1</v>
      </c>
      <c r="AP2005" t="str">
        <f t="shared" si="383"/>
        <v>Matched to Order</v>
      </c>
      <c r="AQ2005">
        <f>IF(COUNTIF($A$2:A2005,A2005)=1,1,0)</f>
        <v>1</v>
      </c>
    </row>
    <row r="2006" spans="1:43" x14ac:dyDescent="0.3">
      <c r="A2006" t="s">
        <v>14160</v>
      </c>
      <c r="C2006" t="s">
        <v>9067</v>
      </c>
      <c r="D2006" s="1">
        <v>46276</v>
      </c>
      <c r="E2006" t="s">
        <v>11819</v>
      </c>
      <c r="F2006" t="s">
        <v>9</v>
      </c>
      <c r="G2006">
        <v>8597</v>
      </c>
      <c r="H2006">
        <v>25.79</v>
      </c>
      <c r="I2006">
        <v>4.6399999999999997</v>
      </c>
      <c r="J2006">
        <v>8566.57</v>
      </c>
      <c r="K2006" s="1">
        <v>46278</v>
      </c>
      <c r="L2006" t="s">
        <v>13996</v>
      </c>
      <c r="M2006">
        <f t="shared" si="372"/>
        <v>1</v>
      </c>
      <c r="N2006">
        <f>COUNTIF(Orders!$A:$A,C2006)</f>
        <v>1</v>
      </c>
      <c r="P2006">
        <f>COUNTIF(Orders!$H:$H,UPPER(SUBSTITUTE(TRIM(C2006),"-","")))</f>
        <v>1</v>
      </c>
      <c r="R2006" t="str">
        <f t="shared" si="373"/>
        <v>Matched Order Reference</v>
      </c>
      <c r="S2006">
        <f t="shared" si="374"/>
        <v>1</v>
      </c>
      <c r="V2006" cm="1">
        <f t="array" ref="V2006">IF(E2006&lt;&gt;"CAPTURE",0,SUMPRODUCT((MDR_Rates!$A$2:$A$10=F2006)*(G2006&gt;MDR_Rates!$B$2:$B$10)*((MDR_Rates!$C$2:$C$10="")+(G2006&lt;=MDR_Rates!$C$2:$C$10))*MDR_Rates!$D$2:$D$10))</f>
        <v>0.3</v>
      </c>
      <c r="W2006">
        <f t="shared" si="375"/>
        <v>25.79</v>
      </c>
      <c r="X2006">
        <f t="shared" si="376"/>
        <v>4.6399999999999997</v>
      </c>
      <c r="Y2006">
        <f t="shared" si="377"/>
        <v>0</v>
      </c>
      <c r="Z2006">
        <f t="shared" si="378"/>
        <v>0</v>
      </c>
      <c r="AG2006" t="str">
        <f t="shared" si="379"/>
        <v/>
      </c>
      <c r="AI2006" t="str">
        <f t="shared" si="380"/>
        <v/>
      </c>
      <c r="AJ2006" t="str">
        <f t="shared" si="381"/>
        <v/>
      </c>
      <c r="AK2006" t="str">
        <f t="shared" si="382"/>
        <v>ORD26004579</v>
      </c>
      <c r="AL2006">
        <f>IF(E2006&lt;&gt;"CAPTURE","",COUNTIF(Orders!$H:$H,AK2006))</f>
        <v>1</v>
      </c>
      <c r="AP2006" t="str">
        <f t="shared" si="383"/>
        <v>Matched to Order</v>
      </c>
      <c r="AQ2006">
        <f>IF(COUNTIF($A$2:A2006,A2006)=1,1,0)</f>
        <v>1</v>
      </c>
    </row>
    <row r="2007" spans="1:43" x14ac:dyDescent="0.3">
      <c r="A2007" t="s">
        <v>14161</v>
      </c>
      <c r="C2007" t="s">
        <v>9116</v>
      </c>
      <c r="D2007" s="1">
        <v>46276</v>
      </c>
      <c r="E2007" t="s">
        <v>11819</v>
      </c>
      <c r="F2007" t="s">
        <v>17</v>
      </c>
      <c r="G2007">
        <v>8798</v>
      </c>
      <c r="H2007">
        <v>140.77000000000001</v>
      </c>
      <c r="I2007">
        <v>25.34</v>
      </c>
      <c r="J2007">
        <v>8631.89</v>
      </c>
      <c r="K2007" s="1">
        <v>46278</v>
      </c>
      <c r="L2007" t="s">
        <v>13996</v>
      </c>
      <c r="M2007">
        <f t="shared" si="372"/>
        <v>1</v>
      </c>
      <c r="N2007">
        <f>COUNTIF(Orders!$A:$A,C2007)</f>
        <v>1</v>
      </c>
      <c r="P2007">
        <f>COUNTIF(Orders!$H:$H,UPPER(SUBSTITUTE(TRIM(C2007),"-","")))</f>
        <v>1</v>
      </c>
      <c r="R2007" t="str">
        <f t="shared" si="373"/>
        <v>Matched Order Reference</v>
      </c>
      <c r="S2007">
        <f t="shared" si="374"/>
        <v>1</v>
      </c>
      <c r="V2007" cm="1">
        <f t="array" ref="V2007">IF(E2007&lt;&gt;"CAPTURE",0,SUMPRODUCT((MDR_Rates!$A$2:$A$10=F2007)*(G2007&gt;MDR_Rates!$B$2:$B$10)*((MDR_Rates!$C$2:$C$10="")+(G2007&lt;=MDR_Rates!$C$2:$C$10))*MDR_Rates!$D$2:$D$10))</f>
        <v>1.6</v>
      </c>
      <c r="W2007">
        <f t="shared" si="375"/>
        <v>140.77000000000001</v>
      </c>
      <c r="X2007">
        <f t="shared" si="376"/>
        <v>25.34</v>
      </c>
      <c r="Y2007">
        <f t="shared" si="377"/>
        <v>0</v>
      </c>
      <c r="Z2007">
        <f t="shared" si="378"/>
        <v>0</v>
      </c>
      <c r="AG2007" t="str">
        <f t="shared" si="379"/>
        <v/>
      </c>
      <c r="AI2007" t="str">
        <f t="shared" si="380"/>
        <v/>
      </c>
      <c r="AJ2007" t="str">
        <f t="shared" si="381"/>
        <v/>
      </c>
      <c r="AK2007" t="str">
        <f t="shared" si="382"/>
        <v>ORD26004604</v>
      </c>
      <c r="AL2007">
        <f>IF(E2007&lt;&gt;"CAPTURE","",COUNTIF(Orders!$H:$H,AK2007))</f>
        <v>1</v>
      </c>
      <c r="AP2007" t="str">
        <f t="shared" si="383"/>
        <v>Matched to Order</v>
      </c>
      <c r="AQ2007">
        <f>IF(COUNTIF($A$2:A2007,A2007)=1,1,0)</f>
        <v>1</v>
      </c>
    </row>
    <row r="2008" spans="1:43" x14ac:dyDescent="0.3">
      <c r="A2008" t="s">
        <v>14162</v>
      </c>
      <c r="C2008" t="s">
        <v>9186</v>
      </c>
      <c r="D2008" s="1">
        <v>46276</v>
      </c>
      <c r="E2008" t="s">
        <v>11819</v>
      </c>
      <c r="F2008" t="s">
        <v>9</v>
      </c>
      <c r="G2008">
        <v>1299</v>
      </c>
      <c r="H2008">
        <v>0</v>
      </c>
      <c r="I2008">
        <v>0</v>
      </c>
      <c r="J2008">
        <v>1299</v>
      </c>
      <c r="K2008" s="1">
        <v>46278</v>
      </c>
      <c r="L2008" t="s">
        <v>13996</v>
      </c>
      <c r="M2008">
        <f t="shared" si="372"/>
        <v>1</v>
      </c>
      <c r="N2008">
        <f>COUNTIF(Orders!$A:$A,C2008)</f>
        <v>1</v>
      </c>
      <c r="P2008">
        <f>COUNTIF(Orders!$H:$H,UPPER(SUBSTITUTE(TRIM(C2008),"-","")))</f>
        <v>1</v>
      </c>
      <c r="R2008" t="str">
        <f t="shared" si="373"/>
        <v>Matched Order Reference</v>
      </c>
      <c r="S2008">
        <f t="shared" si="374"/>
        <v>1</v>
      </c>
      <c r="V2008" cm="1">
        <f t="array" ref="V2008">IF(E2008&lt;&gt;"CAPTURE",0,SUMPRODUCT((MDR_Rates!$A$2:$A$10=F2008)*(G2008&gt;MDR_Rates!$B$2:$B$10)*((MDR_Rates!$C$2:$C$10="")+(G2008&lt;=MDR_Rates!$C$2:$C$10))*MDR_Rates!$D$2:$D$10))</f>
        <v>0</v>
      </c>
      <c r="W2008">
        <f t="shared" si="375"/>
        <v>0</v>
      </c>
      <c r="X2008">
        <f t="shared" si="376"/>
        <v>0</v>
      </c>
      <c r="Y2008">
        <f t="shared" si="377"/>
        <v>0</v>
      </c>
      <c r="Z2008">
        <f t="shared" si="378"/>
        <v>0</v>
      </c>
      <c r="AG2008" t="str">
        <f t="shared" si="379"/>
        <v/>
      </c>
      <c r="AI2008" t="str">
        <f t="shared" si="380"/>
        <v/>
      </c>
      <c r="AJ2008" t="str">
        <f t="shared" si="381"/>
        <v/>
      </c>
      <c r="AK2008" t="str">
        <f t="shared" si="382"/>
        <v>ORD26004640</v>
      </c>
      <c r="AL2008">
        <f>IF(E2008&lt;&gt;"CAPTURE","",COUNTIF(Orders!$H:$H,AK2008))</f>
        <v>1</v>
      </c>
      <c r="AP2008" t="str">
        <f t="shared" si="383"/>
        <v>Matched to Order</v>
      </c>
      <c r="AQ2008">
        <f>IF(COUNTIF($A$2:A2008,A2008)=1,1,0)</f>
        <v>1</v>
      </c>
    </row>
    <row r="2009" spans="1:43" x14ac:dyDescent="0.3">
      <c r="A2009" t="s">
        <v>14163</v>
      </c>
      <c r="C2009" t="s">
        <v>9209</v>
      </c>
      <c r="D2009" s="1">
        <v>46276</v>
      </c>
      <c r="E2009" t="s">
        <v>11819</v>
      </c>
      <c r="F2009" t="s">
        <v>9</v>
      </c>
      <c r="G2009">
        <v>2998</v>
      </c>
      <c r="H2009">
        <v>8.99</v>
      </c>
      <c r="I2009">
        <v>1.62</v>
      </c>
      <c r="J2009">
        <v>2987.39</v>
      </c>
      <c r="K2009" s="1">
        <v>46278</v>
      </c>
      <c r="L2009" t="s">
        <v>13996</v>
      </c>
      <c r="M2009">
        <f t="shared" si="372"/>
        <v>1</v>
      </c>
      <c r="N2009">
        <f>COUNTIF(Orders!$A:$A,C2009)</f>
        <v>1</v>
      </c>
      <c r="P2009">
        <f>COUNTIF(Orders!$H:$H,UPPER(SUBSTITUTE(TRIM(C2009),"-","")))</f>
        <v>1</v>
      </c>
      <c r="R2009" t="str">
        <f t="shared" si="373"/>
        <v>Matched Order Reference</v>
      </c>
      <c r="S2009">
        <f t="shared" si="374"/>
        <v>1</v>
      </c>
      <c r="V2009" cm="1">
        <f t="array" ref="V2009">IF(E2009&lt;&gt;"CAPTURE",0,SUMPRODUCT((MDR_Rates!$A$2:$A$10=F2009)*(G2009&gt;MDR_Rates!$B$2:$B$10)*((MDR_Rates!$C$2:$C$10="")+(G2009&lt;=MDR_Rates!$C$2:$C$10))*MDR_Rates!$D$2:$D$10))</f>
        <v>0.3</v>
      </c>
      <c r="W2009">
        <f t="shared" si="375"/>
        <v>8.99</v>
      </c>
      <c r="X2009">
        <f t="shared" si="376"/>
        <v>1.62</v>
      </c>
      <c r="Y2009">
        <f t="shared" si="377"/>
        <v>0</v>
      </c>
      <c r="Z2009">
        <f t="shared" si="378"/>
        <v>0</v>
      </c>
      <c r="AG2009" t="str">
        <f t="shared" si="379"/>
        <v/>
      </c>
      <c r="AI2009" t="str">
        <f t="shared" si="380"/>
        <v/>
      </c>
      <c r="AJ2009" t="str">
        <f t="shared" si="381"/>
        <v/>
      </c>
      <c r="AK2009" t="str">
        <f t="shared" si="382"/>
        <v>ORD26004652</v>
      </c>
      <c r="AL2009">
        <f>IF(E2009&lt;&gt;"CAPTURE","",COUNTIF(Orders!$H:$H,AK2009))</f>
        <v>1</v>
      </c>
      <c r="AP2009" t="str">
        <f t="shared" si="383"/>
        <v>Matched to Order</v>
      </c>
      <c r="AQ2009">
        <f>IF(COUNTIF($A$2:A2009,A2009)=1,1,0)</f>
        <v>1</v>
      </c>
    </row>
    <row r="2010" spans="1:43" x14ac:dyDescent="0.3">
      <c r="A2010" t="s">
        <v>14164</v>
      </c>
      <c r="C2010" t="s">
        <v>9241</v>
      </c>
      <c r="D2010" s="1">
        <v>46276</v>
      </c>
      <c r="E2010" t="s">
        <v>11819</v>
      </c>
      <c r="F2010" t="s">
        <v>9</v>
      </c>
      <c r="G2010">
        <v>8498</v>
      </c>
      <c r="H2010">
        <v>25.49</v>
      </c>
      <c r="I2010">
        <v>4.59</v>
      </c>
      <c r="J2010">
        <v>8467.92</v>
      </c>
      <c r="K2010" s="1">
        <v>46278</v>
      </c>
      <c r="L2010" t="s">
        <v>13996</v>
      </c>
      <c r="M2010">
        <f t="shared" si="372"/>
        <v>1</v>
      </c>
      <c r="N2010">
        <f>COUNTIF(Orders!$A:$A,C2010)</f>
        <v>1</v>
      </c>
      <c r="P2010">
        <f>COUNTIF(Orders!$H:$H,UPPER(SUBSTITUTE(TRIM(C2010),"-","")))</f>
        <v>1</v>
      </c>
      <c r="R2010" t="str">
        <f t="shared" si="373"/>
        <v>Matched Order Reference</v>
      </c>
      <c r="S2010">
        <f t="shared" si="374"/>
        <v>1</v>
      </c>
      <c r="V2010" cm="1">
        <f t="array" ref="V2010">IF(E2010&lt;&gt;"CAPTURE",0,SUMPRODUCT((MDR_Rates!$A$2:$A$10=F2010)*(G2010&gt;MDR_Rates!$B$2:$B$10)*((MDR_Rates!$C$2:$C$10="")+(G2010&lt;=MDR_Rates!$C$2:$C$10))*MDR_Rates!$D$2:$D$10))</f>
        <v>0.3</v>
      </c>
      <c r="W2010">
        <f t="shared" si="375"/>
        <v>25.49</v>
      </c>
      <c r="X2010">
        <f t="shared" si="376"/>
        <v>4.59</v>
      </c>
      <c r="Y2010">
        <f t="shared" si="377"/>
        <v>0</v>
      </c>
      <c r="Z2010">
        <f t="shared" si="378"/>
        <v>0</v>
      </c>
      <c r="AG2010" t="str">
        <f t="shared" si="379"/>
        <v/>
      </c>
      <c r="AI2010" t="str">
        <f t="shared" si="380"/>
        <v/>
      </c>
      <c r="AJ2010" t="str">
        <f t="shared" si="381"/>
        <v/>
      </c>
      <c r="AK2010" t="str">
        <f t="shared" si="382"/>
        <v>ORD26004669</v>
      </c>
      <c r="AL2010">
        <f>IF(E2010&lt;&gt;"CAPTURE","",COUNTIF(Orders!$H:$H,AK2010))</f>
        <v>1</v>
      </c>
      <c r="AP2010" t="str">
        <f t="shared" si="383"/>
        <v>Matched to Order</v>
      </c>
      <c r="AQ2010">
        <f>IF(COUNTIF($A$2:A2010,A2010)=1,1,0)</f>
        <v>1</v>
      </c>
    </row>
    <row r="2011" spans="1:43" x14ac:dyDescent="0.3">
      <c r="A2011" t="s">
        <v>14165</v>
      </c>
      <c r="C2011" t="s">
        <v>9313</v>
      </c>
      <c r="D2011" s="1">
        <v>46276</v>
      </c>
      <c r="E2011" t="s">
        <v>11819</v>
      </c>
      <c r="F2011" t="s">
        <v>9</v>
      </c>
      <c r="G2011">
        <v>1799</v>
      </c>
      <c r="H2011">
        <v>0</v>
      </c>
      <c r="I2011">
        <v>0</v>
      </c>
      <c r="J2011">
        <v>1799</v>
      </c>
      <c r="K2011" s="1">
        <v>46278</v>
      </c>
      <c r="L2011" t="s">
        <v>13996</v>
      </c>
      <c r="M2011">
        <f t="shared" si="372"/>
        <v>1</v>
      </c>
      <c r="N2011">
        <f>COUNTIF(Orders!$A:$A,C2011)</f>
        <v>1</v>
      </c>
      <c r="P2011">
        <f>COUNTIF(Orders!$H:$H,UPPER(SUBSTITUTE(TRIM(C2011),"-","")))</f>
        <v>1</v>
      </c>
      <c r="R2011" t="str">
        <f t="shared" si="373"/>
        <v>Matched Order Reference</v>
      </c>
      <c r="S2011">
        <f t="shared" si="374"/>
        <v>1</v>
      </c>
      <c r="V2011" cm="1">
        <f t="array" ref="V2011">IF(E2011&lt;&gt;"CAPTURE",0,SUMPRODUCT((MDR_Rates!$A$2:$A$10=F2011)*(G2011&gt;MDR_Rates!$B$2:$B$10)*((MDR_Rates!$C$2:$C$10="")+(G2011&lt;=MDR_Rates!$C$2:$C$10))*MDR_Rates!$D$2:$D$10))</f>
        <v>0</v>
      </c>
      <c r="W2011">
        <f t="shared" si="375"/>
        <v>0</v>
      </c>
      <c r="X2011">
        <f t="shared" si="376"/>
        <v>0</v>
      </c>
      <c r="Y2011">
        <f t="shared" si="377"/>
        <v>0</v>
      </c>
      <c r="Z2011">
        <f t="shared" si="378"/>
        <v>0</v>
      </c>
      <c r="AG2011" t="str">
        <f t="shared" si="379"/>
        <v/>
      </c>
      <c r="AI2011" t="str">
        <f t="shared" si="380"/>
        <v/>
      </c>
      <c r="AJ2011" t="str">
        <f t="shared" si="381"/>
        <v/>
      </c>
      <c r="AK2011" t="str">
        <f t="shared" si="382"/>
        <v>ORD26004705</v>
      </c>
      <c r="AL2011">
        <f>IF(E2011&lt;&gt;"CAPTURE","",COUNTIF(Orders!$H:$H,AK2011))</f>
        <v>1</v>
      </c>
      <c r="AP2011" t="str">
        <f t="shared" si="383"/>
        <v>Matched to Order</v>
      </c>
      <c r="AQ2011">
        <f>IF(COUNTIF($A$2:A2011,A2011)=1,1,0)</f>
        <v>1</v>
      </c>
    </row>
    <row r="2012" spans="1:43" x14ac:dyDescent="0.3">
      <c r="A2012" t="s">
        <v>14166</v>
      </c>
      <c r="C2012" t="s">
        <v>9378</v>
      </c>
      <c r="D2012" s="1">
        <v>46276</v>
      </c>
      <c r="E2012" t="s">
        <v>11819</v>
      </c>
      <c r="F2012" t="s">
        <v>9</v>
      </c>
      <c r="G2012">
        <v>2999</v>
      </c>
      <c r="H2012">
        <v>9</v>
      </c>
      <c r="I2012">
        <v>1.62</v>
      </c>
      <c r="J2012">
        <v>2988.38</v>
      </c>
      <c r="K2012" s="1">
        <v>46278</v>
      </c>
      <c r="L2012" t="s">
        <v>13996</v>
      </c>
      <c r="M2012">
        <f t="shared" si="372"/>
        <v>1</v>
      </c>
      <c r="N2012">
        <f>COUNTIF(Orders!$A:$A,C2012)</f>
        <v>1</v>
      </c>
      <c r="P2012">
        <f>COUNTIF(Orders!$H:$H,UPPER(SUBSTITUTE(TRIM(C2012),"-","")))</f>
        <v>1</v>
      </c>
      <c r="R2012" t="str">
        <f t="shared" si="373"/>
        <v>Matched Order Reference</v>
      </c>
      <c r="S2012">
        <f t="shared" si="374"/>
        <v>1</v>
      </c>
      <c r="V2012" cm="1">
        <f t="array" ref="V2012">IF(E2012&lt;&gt;"CAPTURE",0,SUMPRODUCT((MDR_Rates!$A$2:$A$10=F2012)*(G2012&gt;MDR_Rates!$B$2:$B$10)*((MDR_Rates!$C$2:$C$10="")+(G2012&lt;=MDR_Rates!$C$2:$C$10))*MDR_Rates!$D$2:$D$10))</f>
        <v>0.3</v>
      </c>
      <c r="W2012">
        <f t="shared" si="375"/>
        <v>9</v>
      </c>
      <c r="X2012">
        <f t="shared" si="376"/>
        <v>1.62</v>
      </c>
      <c r="Y2012">
        <f t="shared" si="377"/>
        <v>0</v>
      </c>
      <c r="Z2012">
        <f t="shared" si="378"/>
        <v>0</v>
      </c>
      <c r="AG2012" t="str">
        <f t="shared" si="379"/>
        <v/>
      </c>
      <c r="AI2012" t="str">
        <f t="shared" si="380"/>
        <v/>
      </c>
      <c r="AJ2012" t="str">
        <f t="shared" si="381"/>
        <v/>
      </c>
      <c r="AK2012" t="str">
        <f t="shared" si="382"/>
        <v>ORD26004740</v>
      </c>
      <c r="AL2012">
        <f>IF(E2012&lt;&gt;"CAPTURE","",COUNTIF(Orders!$H:$H,AK2012))</f>
        <v>1</v>
      </c>
      <c r="AP2012" t="str">
        <f t="shared" si="383"/>
        <v>Matched to Order</v>
      </c>
      <c r="AQ2012">
        <f>IF(COUNTIF($A$2:A2012,A2012)=1,1,0)</f>
        <v>1</v>
      </c>
    </row>
    <row r="2013" spans="1:43" x14ac:dyDescent="0.3">
      <c r="A2013" t="s">
        <v>14167</v>
      </c>
      <c r="C2013" t="s">
        <v>14168</v>
      </c>
      <c r="D2013" s="1">
        <v>46276</v>
      </c>
      <c r="E2013" t="s">
        <v>11819</v>
      </c>
      <c r="F2013" t="s">
        <v>9</v>
      </c>
      <c r="G2013">
        <v>999</v>
      </c>
      <c r="H2013">
        <v>0</v>
      </c>
      <c r="I2013">
        <v>0</v>
      </c>
      <c r="J2013">
        <v>999</v>
      </c>
      <c r="K2013" s="1">
        <v>46278</v>
      </c>
      <c r="L2013" t="s">
        <v>13996</v>
      </c>
      <c r="M2013">
        <f t="shared" si="372"/>
        <v>1</v>
      </c>
      <c r="N2013">
        <f>COUNTIF(Orders!$A:$A,C2013)</f>
        <v>0</v>
      </c>
      <c r="P2013">
        <f>COUNTIF(Orders!$H:$H,UPPER(SUBSTITUTE(TRIM(C2013),"-","")))</f>
        <v>1</v>
      </c>
      <c r="R2013" t="str">
        <f t="shared" si="373"/>
        <v>Matched Order Reference</v>
      </c>
      <c r="S2013">
        <f t="shared" si="374"/>
        <v>1</v>
      </c>
      <c r="V2013" cm="1">
        <f t="array" ref="V2013">IF(E2013&lt;&gt;"CAPTURE",0,SUMPRODUCT((MDR_Rates!$A$2:$A$10=F2013)*(G2013&gt;MDR_Rates!$B$2:$B$10)*((MDR_Rates!$C$2:$C$10="")+(G2013&lt;=MDR_Rates!$C$2:$C$10))*MDR_Rates!$D$2:$D$10))</f>
        <v>0</v>
      </c>
      <c r="W2013">
        <f t="shared" si="375"/>
        <v>0</v>
      </c>
      <c r="X2013">
        <f t="shared" si="376"/>
        <v>0</v>
      </c>
      <c r="Y2013">
        <f t="shared" si="377"/>
        <v>0</v>
      </c>
      <c r="Z2013">
        <f t="shared" si="378"/>
        <v>0</v>
      </c>
      <c r="AG2013" t="str">
        <f t="shared" si="379"/>
        <v/>
      </c>
      <c r="AI2013" t="str">
        <f t="shared" si="380"/>
        <v/>
      </c>
      <c r="AJ2013" t="str">
        <f t="shared" si="381"/>
        <v/>
      </c>
      <c r="AK2013" t="str">
        <f t="shared" si="382"/>
        <v>ORD26004745</v>
      </c>
      <c r="AL2013">
        <f>IF(E2013&lt;&gt;"CAPTURE","",COUNTIF(Orders!$H:$H,AK2013))</f>
        <v>1</v>
      </c>
      <c r="AP2013" t="str">
        <f t="shared" si="383"/>
        <v>Matched to Order</v>
      </c>
      <c r="AQ2013">
        <f>IF(COUNTIF($A$2:A2013,A2013)=1,1,0)</f>
        <v>1</v>
      </c>
    </row>
    <row r="2014" spans="1:43" x14ac:dyDescent="0.3">
      <c r="A2014" t="s">
        <v>14169</v>
      </c>
      <c r="C2014" t="s">
        <v>9392</v>
      </c>
      <c r="D2014" s="1">
        <v>46276</v>
      </c>
      <c r="E2014" t="s">
        <v>11819</v>
      </c>
      <c r="F2014" t="s">
        <v>9</v>
      </c>
      <c r="G2014">
        <v>1299</v>
      </c>
      <c r="H2014">
        <v>0</v>
      </c>
      <c r="I2014">
        <v>0</v>
      </c>
      <c r="J2014">
        <v>1299</v>
      </c>
      <c r="K2014" s="1">
        <v>46278</v>
      </c>
      <c r="L2014" t="s">
        <v>13996</v>
      </c>
      <c r="M2014">
        <f t="shared" si="372"/>
        <v>1</v>
      </c>
      <c r="N2014">
        <f>COUNTIF(Orders!$A:$A,C2014)</f>
        <v>1</v>
      </c>
      <c r="P2014">
        <f>COUNTIF(Orders!$H:$H,UPPER(SUBSTITUTE(TRIM(C2014),"-","")))</f>
        <v>1</v>
      </c>
      <c r="R2014" t="str">
        <f t="shared" si="373"/>
        <v>Matched Order Reference</v>
      </c>
      <c r="S2014">
        <f t="shared" si="374"/>
        <v>1</v>
      </c>
      <c r="V2014" cm="1">
        <f t="array" ref="V2014">IF(E2014&lt;&gt;"CAPTURE",0,SUMPRODUCT((MDR_Rates!$A$2:$A$10=F2014)*(G2014&gt;MDR_Rates!$B$2:$B$10)*((MDR_Rates!$C$2:$C$10="")+(G2014&lt;=MDR_Rates!$C$2:$C$10))*MDR_Rates!$D$2:$D$10))</f>
        <v>0</v>
      </c>
      <c r="W2014">
        <f t="shared" si="375"/>
        <v>0</v>
      </c>
      <c r="X2014">
        <f t="shared" si="376"/>
        <v>0</v>
      </c>
      <c r="Y2014">
        <f t="shared" si="377"/>
        <v>0</v>
      </c>
      <c r="Z2014">
        <f t="shared" si="378"/>
        <v>0</v>
      </c>
      <c r="AG2014" t="str">
        <f t="shared" si="379"/>
        <v/>
      </c>
      <c r="AI2014" t="str">
        <f t="shared" si="380"/>
        <v/>
      </c>
      <c r="AJ2014" t="str">
        <f t="shared" si="381"/>
        <v/>
      </c>
      <c r="AK2014" t="str">
        <f t="shared" si="382"/>
        <v>ORD26004747</v>
      </c>
      <c r="AL2014">
        <f>IF(E2014&lt;&gt;"CAPTURE","",COUNTIF(Orders!$H:$H,AK2014))</f>
        <v>1</v>
      </c>
      <c r="AP2014" t="str">
        <f t="shared" si="383"/>
        <v>Matched to Order</v>
      </c>
      <c r="AQ2014">
        <f>IF(COUNTIF($A$2:A2014,A2014)=1,1,0)</f>
        <v>1</v>
      </c>
    </row>
    <row r="2015" spans="1:43" x14ac:dyDescent="0.3">
      <c r="A2015" t="s">
        <v>14170</v>
      </c>
      <c r="C2015" t="s">
        <v>9412</v>
      </c>
      <c r="D2015" s="1">
        <v>46276</v>
      </c>
      <c r="E2015" t="s">
        <v>11819</v>
      </c>
      <c r="F2015" t="s">
        <v>9</v>
      </c>
      <c r="G2015">
        <v>1499</v>
      </c>
      <c r="H2015">
        <v>0</v>
      </c>
      <c r="I2015">
        <v>0</v>
      </c>
      <c r="J2015">
        <v>1499</v>
      </c>
      <c r="K2015" s="1">
        <v>46278</v>
      </c>
      <c r="L2015" t="s">
        <v>13996</v>
      </c>
      <c r="M2015">
        <f t="shared" si="372"/>
        <v>1</v>
      </c>
      <c r="N2015">
        <f>COUNTIF(Orders!$A:$A,C2015)</f>
        <v>1</v>
      </c>
      <c r="P2015">
        <f>COUNTIF(Orders!$H:$H,UPPER(SUBSTITUTE(TRIM(C2015),"-","")))</f>
        <v>1</v>
      </c>
      <c r="R2015" t="str">
        <f t="shared" si="373"/>
        <v>Matched Order Reference</v>
      </c>
      <c r="S2015">
        <f t="shared" si="374"/>
        <v>1</v>
      </c>
      <c r="V2015" cm="1">
        <f t="array" ref="V2015">IF(E2015&lt;&gt;"CAPTURE",0,SUMPRODUCT((MDR_Rates!$A$2:$A$10=F2015)*(G2015&gt;MDR_Rates!$B$2:$B$10)*((MDR_Rates!$C$2:$C$10="")+(G2015&lt;=MDR_Rates!$C$2:$C$10))*MDR_Rates!$D$2:$D$10))</f>
        <v>0</v>
      </c>
      <c r="W2015">
        <f t="shared" si="375"/>
        <v>0</v>
      </c>
      <c r="X2015">
        <f t="shared" si="376"/>
        <v>0</v>
      </c>
      <c r="Y2015">
        <f t="shared" si="377"/>
        <v>0</v>
      </c>
      <c r="Z2015">
        <f t="shared" si="378"/>
        <v>0</v>
      </c>
      <c r="AG2015" t="str">
        <f t="shared" si="379"/>
        <v/>
      </c>
      <c r="AI2015" t="str">
        <f t="shared" si="380"/>
        <v/>
      </c>
      <c r="AJ2015" t="str">
        <f t="shared" si="381"/>
        <v/>
      </c>
      <c r="AK2015" t="str">
        <f t="shared" si="382"/>
        <v>ORD26004757</v>
      </c>
      <c r="AL2015">
        <f>IF(E2015&lt;&gt;"CAPTURE","",COUNTIF(Orders!$H:$H,AK2015))</f>
        <v>1</v>
      </c>
      <c r="AP2015" t="str">
        <f t="shared" si="383"/>
        <v>Matched to Order</v>
      </c>
      <c r="AQ2015">
        <f>IF(COUNTIF($A$2:A2015,A2015)=1,1,0)</f>
        <v>1</v>
      </c>
    </row>
    <row r="2016" spans="1:43" x14ac:dyDescent="0.3">
      <c r="A2016" t="s">
        <v>14171</v>
      </c>
      <c r="C2016" t="s">
        <v>9444</v>
      </c>
      <c r="D2016" s="1">
        <v>46276</v>
      </c>
      <c r="E2016" t="s">
        <v>11819</v>
      </c>
      <c r="F2016" t="s">
        <v>9</v>
      </c>
      <c r="G2016">
        <v>5498</v>
      </c>
      <c r="H2016">
        <v>16.489999999999998</v>
      </c>
      <c r="I2016">
        <v>2.97</v>
      </c>
      <c r="J2016">
        <v>5478.54</v>
      </c>
      <c r="K2016" s="1">
        <v>46278</v>
      </c>
      <c r="L2016" t="s">
        <v>13996</v>
      </c>
      <c r="M2016">
        <f t="shared" si="372"/>
        <v>1</v>
      </c>
      <c r="N2016">
        <f>COUNTIF(Orders!$A:$A,C2016)</f>
        <v>1</v>
      </c>
      <c r="P2016">
        <f>COUNTIF(Orders!$H:$H,UPPER(SUBSTITUTE(TRIM(C2016),"-","")))</f>
        <v>1</v>
      </c>
      <c r="R2016" t="str">
        <f t="shared" si="373"/>
        <v>Matched Order Reference</v>
      </c>
      <c r="S2016">
        <f t="shared" si="374"/>
        <v>1</v>
      </c>
      <c r="V2016" cm="1">
        <f t="array" ref="V2016">IF(E2016&lt;&gt;"CAPTURE",0,SUMPRODUCT((MDR_Rates!$A$2:$A$10=F2016)*(G2016&gt;MDR_Rates!$B$2:$B$10)*((MDR_Rates!$C$2:$C$10="")+(G2016&lt;=MDR_Rates!$C$2:$C$10))*MDR_Rates!$D$2:$D$10))</f>
        <v>0.3</v>
      </c>
      <c r="W2016">
        <f t="shared" si="375"/>
        <v>16.489999999999998</v>
      </c>
      <c r="X2016">
        <f t="shared" si="376"/>
        <v>2.97</v>
      </c>
      <c r="Y2016">
        <f t="shared" si="377"/>
        <v>0</v>
      </c>
      <c r="Z2016">
        <f t="shared" si="378"/>
        <v>0</v>
      </c>
      <c r="AG2016" t="str">
        <f t="shared" si="379"/>
        <v/>
      </c>
      <c r="AI2016" t="str">
        <f t="shared" si="380"/>
        <v/>
      </c>
      <c r="AJ2016" t="str">
        <f t="shared" si="381"/>
        <v/>
      </c>
      <c r="AK2016" t="str">
        <f t="shared" si="382"/>
        <v>ORD26004774</v>
      </c>
      <c r="AL2016">
        <f>IF(E2016&lt;&gt;"CAPTURE","",COUNTIF(Orders!$H:$H,AK2016))</f>
        <v>1</v>
      </c>
      <c r="AP2016" t="str">
        <f t="shared" si="383"/>
        <v>Matched to Order</v>
      </c>
      <c r="AQ2016">
        <f>IF(COUNTIF($A$2:A2016,A2016)=1,1,0)</f>
        <v>1</v>
      </c>
    </row>
    <row r="2017" spans="1:43" x14ac:dyDescent="0.3">
      <c r="A2017" t="s">
        <v>14172</v>
      </c>
      <c r="C2017" t="s">
        <v>9471</v>
      </c>
      <c r="D2017" s="1">
        <v>46276</v>
      </c>
      <c r="E2017" t="s">
        <v>11819</v>
      </c>
      <c r="F2017" t="s">
        <v>9</v>
      </c>
      <c r="G2017">
        <v>3298</v>
      </c>
      <c r="H2017">
        <v>9.89</v>
      </c>
      <c r="I2017">
        <v>1.78</v>
      </c>
      <c r="J2017">
        <v>3286.33</v>
      </c>
      <c r="K2017" s="1">
        <v>46278</v>
      </c>
      <c r="L2017" t="s">
        <v>13996</v>
      </c>
      <c r="M2017">
        <f t="shared" si="372"/>
        <v>1</v>
      </c>
      <c r="N2017">
        <f>COUNTIF(Orders!$A:$A,C2017)</f>
        <v>1</v>
      </c>
      <c r="P2017">
        <f>COUNTIF(Orders!$H:$H,UPPER(SUBSTITUTE(TRIM(C2017),"-","")))</f>
        <v>1</v>
      </c>
      <c r="R2017" t="str">
        <f t="shared" si="373"/>
        <v>Matched Order Reference</v>
      </c>
      <c r="S2017">
        <f t="shared" si="374"/>
        <v>1</v>
      </c>
      <c r="V2017" cm="1">
        <f t="array" ref="V2017">IF(E2017&lt;&gt;"CAPTURE",0,SUMPRODUCT((MDR_Rates!$A$2:$A$10=F2017)*(G2017&gt;MDR_Rates!$B$2:$B$10)*((MDR_Rates!$C$2:$C$10="")+(G2017&lt;=MDR_Rates!$C$2:$C$10))*MDR_Rates!$D$2:$D$10))</f>
        <v>0.3</v>
      </c>
      <c r="W2017">
        <f t="shared" si="375"/>
        <v>9.89</v>
      </c>
      <c r="X2017">
        <f t="shared" si="376"/>
        <v>1.78</v>
      </c>
      <c r="Y2017">
        <f t="shared" si="377"/>
        <v>0</v>
      </c>
      <c r="Z2017">
        <f t="shared" si="378"/>
        <v>0</v>
      </c>
      <c r="AG2017" t="str">
        <f t="shared" si="379"/>
        <v/>
      </c>
      <c r="AI2017" t="str">
        <f t="shared" si="380"/>
        <v/>
      </c>
      <c r="AJ2017" t="str">
        <f t="shared" si="381"/>
        <v/>
      </c>
      <c r="AK2017" t="str">
        <f t="shared" si="382"/>
        <v>ORD26004788</v>
      </c>
      <c r="AL2017">
        <f>IF(E2017&lt;&gt;"CAPTURE","",COUNTIF(Orders!$H:$H,AK2017))</f>
        <v>1</v>
      </c>
      <c r="AP2017" t="str">
        <f t="shared" si="383"/>
        <v>Matched to Order</v>
      </c>
      <c r="AQ2017">
        <f>IF(COUNTIF($A$2:A2017,A2017)=1,1,0)</f>
        <v>1</v>
      </c>
    </row>
    <row r="2018" spans="1:43" x14ac:dyDescent="0.3">
      <c r="A2018" t="s">
        <v>14173</v>
      </c>
      <c r="C2018" t="s">
        <v>14174</v>
      </c>
      <c r="D2018" s="1">
        <v>46276</v>
      </c>
      <c r="E2018" t="s">
        <v>11819</v>
      </c>
      <c r="F2018" t="s">
        <v>9</v>
      </c>
      <c r="G2018">
        <v>2998</v>
      </c>
      <c r="H2018">
        <v>8.99</v>
      </c>
      <c r="I2018">
        <v>1.62</v>
      </c>
      <c r="J2018">
        <v>2987.39</v>
      </c>
      <c r="K2018" s="1">
        <v>46278</v>
      </c>
      <c r="L2018" t="s">
        <v>13996</v>
      </c>
      <c r="M2018">
        <f t="shared" si="372"/>
        <v>1</v>
      </c>
      <c r="N2018">
        <f>COUNTIF(Orders!$A:$A,C2018)</f>
        <v>1</v>
      </c>
      <c r="P2018">
        <f>COUNTIF(Orders!$H:$H,UPPER(SUBSTITUTE(TRIM(C2018),"-","")))</f>
        <v>1</v>
      </c>
      <c r="R2018" t="str">
        <f t="shared" si="373"/>
        <v>Matched Order Reference</v>
      </c>
      <c r="S2018">
        <f t="shared" si="374"/>
        <v>1</v>
      </c>
      <c r="V2018" cm="1">
        <f t="array" ref="V2018">IF(E2018&lt;&gt;"CAPTURE",0,SUMPRODUCT((MDR_Rates!$A$2:$A$10=F2018)*(G2018&gt;MDR_Rates!$B$2:$B$10)*((MDR_Rates!$C$2:$C$10="")+(G2018&lt;=MDR_Rates!$C$2:$C$10))*MDR_Rates!$D$2:$D$10))</f>
        <v>0.3</v>
      </c>
      <c r="W2018">
        <f t="shared" si="375"/>
        <v>8.99</v>
      </c>
      <c r="X2018">
        <f t="shared" si="376"/>
        <v>1.62</v>
      </c>
      <c r="Y2018">
        <f t="shared" si="377"/>
        <v>0</v>
      </c>
      <c r="Z2018">
        <f t="shared" si="378"/>
        <v>0</v>
      </c>
      <c r="AG2018" t="str">
        <f t="shared" si="379"/>
        <v/>
      </c>
      <c r="AI2018" t="str">
        <f t="shared" si="380"/>
        <v/>
      </c>
      <c r="AJ2018" t="str">
        <f t="shared" si="381"/>
        <v/>
      </c>
      <c r="AK2018" t="str">
        <f t="shared" si="382"/>
        <v>ORD26004836</v>
      </c>
      <c r="AL2018">
        <f>IF(E2018&lt;&gt;"CAPTURE","",COUNTIF(Orders!$H:$H,AK2018))</f>
        <v>1</v>
      </c>
      <c r="AP2018" t="str">
        <f t="shared" si="383"/>
        <v>Matched to Order</v>
      </c>
      <c r="AQ2018">
        <f>IF(COUNTIF($A$2:A2018,A2018)=1,1,0)</f>
        <v>1</v>
      </c>
    </row>
    <row r="2019" spans="1:43" x14ac:dyDescent="0.3">
      <c r="A2019" t="s">
        <v>14175</v>
      </c>
      <c r="C2019" t="s">
        <v>9604</v>
      </c>
      <c r="D2019" s="1">
        <v>46276</v>
      </c>
      <c r="E2019" t="s">
        <v>11819</v>
      </c>
      <c r="F2019" t="s">
        <v>17</v>
      </c>
      <c r="G2019">
        <v>499</v>
      </c>
      <c r="H2019">
        <v>8.98</v>
      </c>
      <c r="I2019">
        <v>1.62</v>
      </c>
      <c r="J2019">
        <v>488.4</v>
      </c>
      <c r="K2019" s="1">
        <v>46278</v>
      </c>
      <c r="L2019" t="s">
        <v>13996</v>
      </c>
      <c r="M2019">
        <f t="shared" si="372"/>
        <v>1</v>
      </c>
      <c r="N2019">
        <f>COUNTIF(Orders!$A:$A,C2019)</f>
        <v>1</v>
      </c>
      <c r="P2019">
        <f>COUNTIF(Orders!$H:$H,UPPER(SUBSTITUTE(TRIM(C2019),"-","")))</f>
        <v>1</v>
      </c>
      <c r="R2019" t="str">
        <f t="shared" si="373"/>
        <v>Matched Order Reference</v>
      </c>
      <c r="S2019">
        <f t="shared" si="374"/>
        <v>1</v>
      </c>
      <c r="V2019" cm="1">
        <f t="array" ref="V2019">IF(E2019&lt;&gt;"CAPTURE",0,SUMPRODUCT((MDR_Rates!$A$2:$A$10=F2019)*(G2019&gt;MDR_Rates!$B$2:$B$10)*((MDR_Rates!$C$2:$C$10="")+(G2019&lt;=MDR_Rates!$C$2:$C$10))*MDR_Rates!$D$2:$D$10))</f>
        <v>1.8</v>
      </c>
      <c r="W2019">
        <f t="shared" si="375"/>
        <v>8.98</v>
      </c>
      <c r="X2019">
        <f t="shared" si="376"/>
        <v>1.62</v>
      </c>
      <c r="Y2019">
        <f t="shared" si="377"/>
        <v>0</v>
      </c>
      <c r="Z2019">
        <f t="shared" si="378"/>
        <v>0</v>
      </c>
      <c r="AG2019" t="str">
        <f t="shared" si="379"/>
        <v/>
      </c>
      <c r="AI2019" t="str">
        <f t="shared" si="380"/>
        <v/>
      </c>
      <c r="AJ2019" t="str">
        <f t="shared" si="381"/>
        <v/>
      </c>
      <c r="AK2019" t="str">
        <f t="shared" si="382"/>
        <v>ORD26004856</v>
      </c>
      <c r="AL2019">
        <f>IF(E2019&lt;&gt;"CAPTURE","",COUNTIF(Orders!$H:$H,AK2019))</f>
        <v>1</v>
      </c>
      <c r="AP2019" t="str">
        <f t="shared" si="383"/>
        <v>Matched to Order</v>
      </c>
      <c r="AQ2019">
        <f>IF(COUNTIF($A$2:A2019,A2019)=1,1,0)</f>
        <v>1</v>
      </c>
    </row>
    <row r="2020" spans="1:43" x14ac:dyDescent="0.3">
      <c r="A2020" t="s">
        <v>14176</v>
      </c>
      <c r="C2020" t="s">
        <v>9627</v>
      </c>
      <c r="D2020" s="1">
        <v>46276</v>
      </c>
      <c r="E2020" t="s">
        <v>11819</v>
      </c>
      <c r="F2020" t="s">
        <v>17</v>
      </c>
      <c r="G2020">
        <v>4999</v>
      </c>
      <c r="H2020">
        <v>79.98</v>
      </c>
      <c r="I2020">
        <v>14.4</v>
      </c>
      <c r="J2020">
        <v>4904.62</v>
      </c>
      <c r="K2020" s="1">
        <v>46278</v>
      </c>
      <c r="L2020" t="s">
        <v>13996</v>
      </c>
      <c r="M2020">
        <f t="shared" si="372"/>
        <v>1</v>
      </c>
      <c r="N2020">
        <f>COUNTIF(Orders!$A:$A,C2020)</f>
        <v>1</v>
      </c>
      <c r="P2020">
        <f>COUNTIF(Orders!$H:$H,UPPER(SUBSTITUTE(TRIM(C2020),"-","")))</f>
        <v>1</v>
      </c>
      <c r="R2020" t="str">
        <f t="shared" si="373"/>
        <v>Matched Order Reference</v>
      </c>
      <c r="S2020">
        <f t="shared" si="374"/>
        <v>1</v>
      </c>
      <c r="V2020" cm="1">
        <f t="array" ref="V2020">IF(E2020&lt;&gt;"CAPTURE",0,SUMPRODUCT((MDR_Rates!$A$2:$A$10=F2020)*(G2020&gt;MDR_Rates!$B$2:$B$10)*((MDR_Rates!$C$2:$C$10="")+(G2020&lt;=MDR_Rates!$C$2:$C$10))*MDR_Rates!$D$2:$D$10))</f>
        <v>1.6</v>
      </c>
      <c r="W2020">
        <f t="shared" si="375"/>
        <v>79.98</v>
      </c>
      <c r="X2020">
        <f t="shared" si="376"/>
        <v>14.4</v>
      </c>
      <c r="Y2020">
        <f t="shared" si="377"/>
        <v>0</v>
      </c>
      <c r="Z2020">
        <f t="shared" si="378"/>
        <v>0</v>
      </c>
      <c r="AG2020" t="str">
        <f t="shared" si="379"/>
        <v/>
      </c>
      <c r="AI2020" t="str">
        <f t="shared" si="380"/>
        <v/>
      </c>
      <c r="AJ2020" t="str">
        <f t="shared" si="381"/>
        <v/>
      </c>
      <c r="AK2020" t="str">
        <f t="shared" si="382"/>
        <v>ORD26004868</v>
      </c>
      <c r="AL2020">
        <f>IF(E2020&lt;&gt;"CAPTURE","",COUNTIF(Orders!$H:$H,AK2020))</f>
        <v>1</v>
      </c>
      <c r="AP2020" t="str">
        <f t="shared" si="383"/>
        <v>Matched to Order</v>
      </c>
      <c r="AQ2020">
        <f>IF(COUNTIF($A$2:A2020,A2020)=1,1,0)</f>
        <v>1</v>
      </c>
    </row>
    <row r="2021" spans="1:43" x14ac:dyDescent="0.3">
      <c r="A2021" t="s">
        <v>14177</v>
      </c>
      <c r="C2021" t="s">
        <v>9632</v>
      </c>
      <c r="D2021" s="1">
        <v>46276</v>
      </c>
      <c r="E2021" t="s">
        <v>11819</v>
      </c>
      <c r="F2021" t="s">
        <v>33</v>
      </c>
      <c r="G2021">
        <v>2999</v>
      </c>
      <c r="H2021">
        <v>35.99</v>
      </c>
      <c r="I2021">
        <v>6.48</v>
      </c>
      <c r="J2021">
        <v>2956.53</v>
      </c>
      <c r="K2021" s="1">
        <v>46278</v>
      </c>
      <c r="L2021" t="s">
        <v>13996</v>
      </c>
      <c r="M2021">
        <f t="shared" si="372"/>
        <v>1</v>
      </c>
      <c r="N2021">
        <f>COUNTIF(Orders!$A:$A,C2021)</f>
        <v>1</v>
      </c>
      <c r="P2021">
        <f>COUNTIF(Orders!$H:$H,UPPER(SUBSTITUTE(TRIM(C2021),"-","")))</f>
        <v>1</v>
      </c>
      <c r="R2021" t="str">
        <f t="shared" si="373"/>
        <v>Matched Order Reference</v>
      </c>
      <c r="S2021">
        <f t="shared" si="374"/>
        <v>1</v>
      </c>
      <c r="V2021" cm="1">
        <f t="array" ref="V2021">IF(E2021&lt;&gt;"CAPTURE",0,SUMPRODUCT((MDR_Rates!$A$2:$A$10=F2021)*(G2021&gt;MDR_Rates!$B$2:$B$10)*((MDR_Rates!$C$2:$C$10="")+(G2021&lt;=MDR_Rates!$C$2:$C$10))*MDR_Rates!$D$2:$D$10))</f>
        <v>1.2</v>
      </c>
      <c r="W2021">
        <f t="shared" si="375"/>
        <v>35.99</v>
      </c>
      <c r="X2021">
        <f t="shared" si="376"/>
        <v>6.48</v>
      </c>
      <c r="Y2021">
        <f t="shared" si="377"/>
        <v>0</v>
      </c>
      <c r="Z2021">
        <f t="shared" si="378"/>
        <v>0</v>
      </c>
      <c r="AG2021" t="str">
        <f t="shared" si="379"/>
        <v/>
      </c>
      <c r="AI2021" t="str">
        <f t="shared" si="380"/>
        <v/>
      </c>
      <c r="AJ2021" t="str">
        <f t="shared" si="381"/>
        <v/>
      </c>
      <c r="AK2021" t="str">
        <f t="shared" si="382"/>
        <v>ORD26004871</v>
      </c>
      <c r="AL2021">
        <f>IF(E2021&lt;&gt;"CAPTURE","",COUNTIF(Orders!$H:$H,AK2021))</f>
        <v>1</v>
      </c>
      <c r="AP2021" t="str">
        <f t="shared" si="383"/>
        <v>Matched to Order</v>
      </c>
      <c r="AQ2021">
        <f>IF(COUNTIF($A$2:A2021,A2021)=1,1,0)</f>
        <v>1</v>
      </c>
    </row>
    <row r="2022" spans="1:43" x14ac:dyDescent="0.3">
      <c r="A2022" t="s">
        <v>14178</v>
      </c>
      <c r="C2022" t="s">
        <v>14179</v>
      </c>
      <c r="D2022" s="1">
        <v>46276</v>
      </c>
      <c r="E2022" t="s">
        <v>11819</v>
      </c>
      <c r="F2022" t="s">
        <v>9</v>
      </c>
      <c r="G2022">
        <v>4298</v>
      </c>
      <c r="H2022">
        <v>12.89</v>
      </c>
      <c r="I2022">
        <v>2.3199999999999998</v>
      </c>
      <c r="J2022">
        <v>4282.79</v>
      </c>
      <c r="K2022" s="1">
        <v>46278</v>
      </c>
      <c r="L2022" t="s">
        <v>13996</v>
      </c>
      <c r="M2022">
        <f t="shared" si="372"/>
        <v>1</v>
      </c>
      <c r="N2022">
        <f>COUNTIF(Orders!$A:$A,C2022)</f>
        <v>0</v>
      </c>
      <c r="P2022">
        <f>COUNTIF(Orders!$H:$H,UPPER(SUBSTITUTE(TRIM(C2022),"-","")))</f>
        <v>1</v>
      </c>
      <c r="R2022" t="str">
        <f t="shared" si="373"/>
        <v>Matched Order Reference</v>
      </c>
      <c r="S2022">
        <f t="shared" si="374"/>
        <v>1</v>
      </c>
      <c r="V2022" cm="1">
        <f t="array" ref="V2022">IF(E2022&lt;&gt;"CAPTURE",0,SUMPRODUCT((MDR_Rates!$A$2:$A$10=F2022)*(G2022&gt;MDR_Rates!$B$2:$B$10)*((MDR_Rates!$C$2:$C$10="")+(G2022&lt;=MDR_Rates!$C$2:$C$10))*MDR_Rates!$D$2:$D$10))</f>
        <v>0.3</v>
      </c>
      <c r="W2022">
        <f t="shared" si="375"/>
        <v>12.89</v>
      </c>
      <c r="X2022">
        <f t="shared" si="376"/>
        <v>2.3199999999999998</v>
      </c>
      <c r="Y2022">
        <f t="shared" si="377"/>
        <v>0</v>
      </c>
      <c r="Z2022">
        <f t="shared" si="378"/>
        <v>0</v>
      </c>
      <c r="AG2022" t="str">
        <f t="shared" si="379"/>
        <v/>
      </c>
      <c r="AI2022" t="str">
        <f t="shared" si="380"/>
        <v/>
      </c>
      <c r="AJ2022" t="str">
        <f t="shared" si="381"/>
        <v/>
      </c>
      <c r="AK2022" t="str">
        <f t="shared" si="382"/>
        <v>ORD26004878</v>
      </c>
      <c r="AL2022">
        <f>IF(E2022&lt;&gt;"CAPTURE","",COUNTIF(Orders!$H:$H,AK2022))</f>
        <v>1</v>
      </c>
      <c r="AP2022" t="str">
        <f t="shared" si="383"/>
        <v>Matched to Order</v>
      </c>
      <c r="AQ2022">
        <f>IF(COUNTIF($A$2:A2022,A2022)=1,1,0)</f>
        <v>1</v>
      </c>
    </row>
    <row r="2023" spans="1:43" x14ac:dyDescent="0.3">
      <c r="A2023" t="s">
        <v>14180</v>
      </c>
      <c r="C2023" t="s">
        <v>9665</v>
      </c>
      <c r="D2023" s="1">
        <v>46276</v>
      </c>
      <c r="E2023" t="s">
        <v>11819</v>
      </c>
      <c r="F2023" t="s">
        <v>17</v>
      </c>
      <c r="G2023">
        <v>1997</v>
      </c>
      <c r="H2023">
        <v>35.950000000000003</v>
      </c>
      <c r="I2023">
        <v>6.47</v>
      </c>
      <c r="J2023">
        <v>1954.58</v>
      </c>
      <c r="K2023" s="1">
        <v>46278</v>
      </c>
      <c r="L2023" t="s">
        <v>13996</v>
      </c>
      <c r="M2023">
        <f t="shared" si="372"/>
        <v>1</v>
      </c>
      <c r="N2023">
        <f>COUNTIF(Orders!$A:$A,C2023)</f>
        <v>1</v>
      </c>
      <c r="P2023">
        <f>COUNTIF(Orders!$H:$H,UPPER(SUBSTITUTE(TRIM(C2023),"-","")))</f>
        <v>1</v>
      </c>
      <c r="R2023" t="str">
        <f t="shared" si="373"/>
        <v>Matched Order Reference</v>
      </c>
      <c r="S2023">
        <f t="shared" si="374"/>
        <v>1</v>
      </c>
      <c r="V2023" cm="1">
        <f t="array" ref="V2023">IF(E2023&lt;&gt;"CAPTURE",0,SUMPRODUCT((MDR_Rates!$A$2:$A$10=F2023)*(G2023&gt;MDR_Rates!$B$2:$B$10)*((MDR_Rates!$C$2:$C$10="")+(G2023&lt;=MDR_Rates!$C$2:$C$10))*MDR_Rates!$D$2:$D$10))</f>
        <v>1.8</v>
      </c>
      <c r="W2023">
        <f t="shared" si="375"/>
        <v>35.950000000000003</v>
      </c>
      <c r="X2023">
        <f t="shared" si="376"/>
        <v>6.47</v>
      </c>
      <c r="Y2023">
        <f t="shared" si="377"/>
        <v>0</v>
      </c>
      <c r="Z2023">
        <f t="shared" si="378"/>
        <v>0</v>
      </c>
      <c r="AG2023" t="str">
        <f t="shared" si="379"/>
        <v/>
      </c>
      <c r="AI2023" t="str">
        <f t="shared" si="380"/>
        <v/>
      </c>
      <c r="AJ2023" t="str">
        <f t="shared" si="381"/>
        <v/>
      </c>
      <c r="AK2023" t="str">
        <f t="shared" si="382"/>
        <v>ORD26004888</v>
      </c>
      <c r="AL2023">
        <f>IF(E2023&lt;&gt;"CAPTURE","",COUNTIF(Orders!$H:$H,AK2023))</f>
        <v>1</v>
      </c>
      <c r="AP2023" t="str">
        <f t="shared" si="383"/>
        <v>Matched to Order</v>
      </c>
      <c r="AQ2023">
        <f>IF(COUNTIF($A$2:A2023,A2023)=1,1,0)</f>
        <v>1</v>
      </c>
    </row>
    <row r="2024" spans="1:43" x14ac:dyDescent="0.3">
      <c r="A2024" t="s">
        <v>14181</v>
      </c>
      <c r="C2024" t="s">
        <v>9692</v>
      </c>
      <c r="D2024" s="1">
        <v>46276</v>
      </c>
      <c r="E2024" t="s">
        <v>11819</v>
      </c>
      <c r="F2024" t="s">
        <v>33</v>
      </c>
      <c r="G2024">
        <v>5998</v>
      </c>
      <c r="H2024">
        <v>71.98</v>
      </c>
      <c r="I2024">
        <v>12.96</v>
      </c>
      <c r="J2024">
        <v>5913.06</v>
      </c>
      <c r="K2024" s="1">
        <v>46278</v>
      </c>
      <c r="L2024" t="s">
        <v>13996</v>
      </c>
      <c r="M2024">
        <f t="shared" si="372"/>
        <v>1</v>
      </c>
      <c r="N2024">
        <f>COUNTIF(Orders!$A:$A,C2024)</f>
        <v>1</v>
      </c>
      <c r="P2024">
        <f>COUNTIF(Orders!$H:$H,UPPER(SUBSTITUTE(TRIM(C2024),"-","")))</f>
        <v>1</v>
      </c>
      <c r="R2024" t="str">
        <f t="shared" si="373"/>
        <v>Matched Order Reference</v>
      </c>
      <c r="S2024">
        <f t="shared" si="374"/>
        <v>1</v>
      </c>
      <c r="V2024" cm="1">
        <f t="array" ref="V2024">IF(E2024&lt;&gt;"CAPTURE",0,SUMPRODUCT((MDR_Rates!$A$2:$A$10=F2024)*(G2024&gt;MDR_Rates!$B$2:$B$10)*((MDR_Rates!$C$2:$C$10="")+(G2024&lt;=MDR_Rates!$C$2:$C$10))*MDR_Rates!$D$2:$D$10))</f>
        <v>1.2</v>
      </c>
      <c r="W2024">
        <f t="shared" si="375"/>
        <v>71.98</v>
      </c>
      <c r="X2024">
        <f t="shared" si="376"/>
        <v>12.96</v>
      </c>
      <c r="Y2024">
        <f t="shared" si="377"/>
        <v>0</v>
      </c>
      <c r="Z2024">
        <f t="shared" si="378"/>
        <v>0</v>
      </c>
      <c r="AG2024" t="str">
        <f t="shared" si="379"/>
        <v/>
      </c>
      <c r="AI2024" t="str">
        <f t="shared" si="380"/>
        <v/>
      </c>
      <c r="AJ2024" t="str">
        <f t="shared" si="381"/>
        <v/>
      </c>
      <c r="AK2024" t="str">
        <f t="shared" si="382"/>
        <v>ORD26004902</v>
      </c>
      <c r="AL2024">
        <f>IF(E2024&lt;&gt;"CAPTURE","",COUNTIF(Orders!$H:$H,AK2024))</f>
        <v>1</v>
      </c>
      <c r="AP2024" t="str">
        <f t="shared" si="383"/>
        <v>Matched to Order</v>
      </c>
      <c r="AQ2024">
        <f>IF(COUNTIF($A$2:A2024,A2024)=1,1,0)</f>
        <v>1</v>
      </c>
    </row>
    <row r="2025" spans="1:43" x14ac:dyDescent="0.3">
      <c r="A2025" t="s">
        <v>14182</v>
      </c>
      <c r="C2025" t="s">
        <v>9718</v>
      </c>
      <c r="D2025" s="1">
        <v>46276</v>
      </c>
      <c r="E2025" t="s">
        <v>11819</v>
      </c>
      <c r="F2025" t="s">
        <v>9</v>
      </c>
      <c r="G2025">
        <v>8797</v>
      </c>
      <c r="H2025">
        <v>26.39</v>
      </c>
      <c r="I2025">
        <v>4.75</v>
      </c>
      <c r="J2025">
        <v>8765.86</v>
      </c>
      <c r="K2025" s="1">
        <v>46278</v>
      </c>
      <c r="L2025" t="s">
        <v>13996</v>
      </c>
      <c r="M2025">
        <f t="shared" si="372"/>
        <v>1</v>
      </c>
      <c r="N2025">
        <f>COUNTIF(Orders!$A:$A,C2025)</f>
        <v>1</v>
      </c>
      <c r="P2025">
        <f>COUNTIF(Orders!$H:$H,UPPER(SUBSTITUTE(TRIM(C2025),"-","")))</f>
        <v>1</v>
      </c>
      <c r="R2025" t="str">
        <f t="shared" si="373"/>
        <v>Matched Order Reference</v>
      </c>
      <c r="S2025">
        <f t="shared" si="374"/>
        <v>1</v>
      </c>
      <c r="V2025" cm="1">
        <f t="array" ref="V2025">IF(E2025&lt;&gt;"CAPTURE",0,SUMPRODUCT((MDR_Rates!$A$2:$A$10=F2025)*(G2025&gt;MDR_Rates!$B$2:$B$10)*((MDR_Rates!$C$2:$C$10="")+(G2025&lt;=MDR_Rates!$C$2:$C$10))*MDR_Rates!$D$2:$D$10))</f>
        <v>0.3</v>
      </c>
      <c r="W2025">
        <f t="shared" si="375"/>
        <v>26.39</v>
      </c>
      <c r="X2025">
        <f t="shared" si="376"/>
        <v>4.75</v>
      </c>
      <c r="Y2025">
        <f t="shared" si="377"/>
        <v>0</v>
      </c>
      <c r="Z2025">
        <f t="shared" si="378"/>
        <v>0</v>
      </c>
      <c r="AG2025" t="str">
        <f t="shared" si="379"/>
        <v/>
      </c>
      <c r="AI2025" t="str">
        <f t="shared" si="380"/>
        <v/>
      </c>
      <c r="AJ2025" t="str">
        <f t="shared" si="381"/>
        <v/>
      </c>
      <c r="AK2025" t="str">
        <f t="shared" si="382"/>
        <v>ORD26004916</v>
      </c>
      <c r="AL2025">
        <f>IF(E2025&lt;&gt;"CAPTURE","",COUNTIF(Orders!$H:$H,AK2025))</f>
        <v>1</v>
      </c>
      <c r="AP2025" t="str">
        <f t="shared" si="383"/>
        <v>Matched to Order</v>
      </c>
      <c r="AQ2025">
        <f>IF(COUNTIF($A$2:A2025,A2025)=1,1,0)</f>
        <v>1</v>
      </c>
    </row>
    <row r="2026" spans="1:43" x14ac:dyDescent="0.3">
      <c r="A2026" t="s">
        <v>14183</v>
      </c>
      <c r="C2026" t="s">
        <v>9720</v>
      </c>
      <c r="D2026" s="1">
        <v>46276</v>
      </c>
      <c r="E2026" t="s">
        <v>11819</v>
      </c>
      <c r="F2026" t="s">
        <v>9</v>
      </c>
      <c r="G2026">
        <v>499</v>
      </c>
      <c r="H2026">
        <v>0</v>
      </c>
      <c r="I2026">
        <v>0</v>
      </c>
      <c r="J2026">
        <v>499</v>
      </c>
      <c r="K2026" s="1">
        <v>46278</v>
      </c>
      <c r="L2026" t="s">
        <v>13996</v>
      </c>
      <c r="M2026">
        <f t="shared" si="372"/>
        <v>1</v>
      </c>
      <c r="N2026">
        <f>COUNTIF(Orders!$A:$A,C2026)</f>
        <v>1</v>
      </c>
      <c r="P2026">
        <f>COUNTIF(Orders!$H:$H,UPPER(SUBSTITUTE(TRIM(C2026),"-","")))</f>
        <v>1</v>
      </c>
      <c r="R2026" t="str">
        <f t="shared" si="373"/>
        <v>Matched Order Reference</v>
      </c>
      <c r="S2026">
        <f t="shared" si="374"/>
        <v>1</v>
      </c>
      <c r="V2026" cm="1">
        <f t="array" ref="V2026">IF(E2026&lt;&gt;"CAPTURE",0,SUMPRODUCT((MDR_Rates!$A$2:$A$10=F2026)*(G2026&gt;MDR_Rates!$B$2:$B$10)*((MDR_Rates!$C$2:$C$10="")+(G2026&lt;=MDR_Rates!$C$2:$C$10))*MDR_Rates!$D$2:$D$10))</f>
        <v>0</v>
      </c>
      <c r="W2026">
        <f t="shared" si="375"/>
        <v>0</v>
      </c>
      <c r="X2026">
        <f t="shared" si="376"/>
        <v>0</v>
      </c>
      <c r="Y2026">
        <f t="shared" si="377"/>
        <v>0</v>
      </c>
      <c r="Z2026">
        <f t="shared" si="378"/>
        <v>0</v>
      </c>
      <c r="AG2026" t="str">
        <f t="shared" si="379"/>
        <v/>
      </c>
      <c r="AI2026" t="str">
        <f t="shared" si="380"/>
        <v/>
      </c>
      <c r="AJ2026" t="str">
        <f t="shared" si="381"/>
        <v/>
      </c>
      <c r="AK2026" t="str">
        <f t="shared" si="382"/>
        <v>ORD26004917</v>
      </c>
      <c r="AL2026">
        <f>IF(E2026&lt;&gt;"CAPTURE","",COUNTIF(Orders!$H:$H,AK2026))</f>
        <v>1</v>
      </c>
      <c r="AP2026" t="str">
        <f t="shared" si="383"/>
        <v>Matched to Order</v>
      </c>
      <c r="AQ2026">
        <f>IF(COUNTIF($A$2:A2026,A2026)=1,1,0)</f>
        <v>1</v>
      </c>
    </row>
    <row r="2027" spans="1:43" x14ac:dyDescent="0.3">
      <c r="A2027" t="s">
        <v>14184</v>
      </c>
      <c r="C2027" t="s">
        <v>9736</v>
      </c>
      <c r="D2027" s="1">
        <v>46276</v>
      </c>
      <c r="E2027" t="s">
        <v>11819</v>
      </c>
      <c r="F2027" t="s">
        <v>9</v>
      </c>
      <c r="G2027">
        <v>1499</v>
      </c>
      <c r="H2027">
        <v>0</v>
      </c>
      <c r="I2027">
        <v>0</v>
      </c>
      <c r="J2027">
        <v>1499</v>
      </c>
      <c r="K2027" s="1">
        <v>46278</v>
      </c>
      <c r="L2027" t="s">
        <v>13996</v>
      </c>
      <c r="M2027">
        <f t="shared" si="372"/>
        <v>1</v>
      </c>
      <c r="N2027">
        <f>COUNTIF(Orders!$A:$A,C2027)</f>
        <v>1</v>
      </c>
      <c r="P2027">
        <f>COUNTIF(Orders!$H:$H,UPPER(SUBSTITUTE(TRIM(C2027),"-","")))</f>
        <v>1</v>
      </c>
      <c r="R2027" t="str">
        <f t="shared" si="373"/>
        <v>Matched Order Reference</v>
      </c>
      <c r="S2027">
        <f t="shared" si="374"/>
        <v>1</v>
      </c>
      <c r="V2027" cm="1">
        <f t="array" ref="V2027">IF(E2027&lt;&gt;"CAPTURE",0,SUMPRODUCT((MDR_Rates!$A$2:$A$10=F2027)*(G2027&gt;MDR_Rates!$B$2:$B$10)*((MDR_Rates!$C$2:$C$10="")+(G2027&lt;=MDR_Rates!$C$2:$C$10))*MDR_Rates!$D$2:$D$10))</f>
        <v>0</v>
      </c>
      <c r="W2027">
        <f t="shared" si="375"/>
        <v>0</v>
      </c>
      <c r="X2027">
        <f t="shared" si="376"/>
        <v>0</v>
      </c>
      <c r="Y2027">
        <f t="shared" si="377"/>
        <v>0</v>
      </c>
      <c r="Z2027">
        <f t="shared" si="378"/>
        <v>0</v>
      </c>
      <c r="AG2027" t="str">
        <f t="shared" si="379"/>
        <v/>
      </c>
      <c r="AI2027" t="str">
        <f t="shared" si="380"/>
        <v/>
      </c>
      <c r="AJ2027" t="str">
        <f t="shared" si="381"/>
        <v/>
      </c>
      <c r="AK2027" t="str">
        <f t="shared" si="382"/>
        <v>ORD26004925</v>
      </c>
      <c r="AL2027">
        <f>IF(E2027&lt;&gt;"CAPTURE","",COUNTIF(Orders!$H:$H,AK2027))</f>
        <v>1</v>
      </c>
      <c r="AP2027" t="str">
        <f t="shared" si="383"/>
        <v>Matched to Order</v>
      </c>
      <c r="AQ2027">
        <f>IF(COUNTIF($A$2:A2027,A2027)=1,1,0)</f>
        <v>1</v>
      </c>
    </row>
    <row r="2028" spans="1:43" x14ac:dyDescent="0.3">
      <c r="A2028" t="s">
        <v>14185</v>
      </c>
      <c r="C2028" t="s">
        <v>9744</v>
      </c>
      <c r="D2028" s="1">
        <v>46276</v>
      </c>
      <c r="E2028" t="s">
        <v>11819</v>
      </c>
      <c r="F2028" t="s">
        <v>9</v>
      </c>
      <c r="G2028">
        <v>499</v>
      </c>
      <c r="H2028">
        <v>0</v>
      </c>
      <c r="I2028">
        <v>0</v>
      </c>
      <c r="J2028">
        <v>499</v>
      </c>
      <c r="K2028" s="1">
        <v>46278</v>
      </c>
      <c r="L2028" t="s">
        <v>13996</v>
      </c>
      <c r="M2028">
        <f t="shared" si="372"/>
        <v>1</v>
      </c>
      <c r="N2028">
        <f>COUNTIF(Orders!$A:$A,C2028)</f>
        <v>1</v>
      </c>
      <c r="P2028">
        <f>COUNTIF(Orders!$H:$H,UPPER(SUBSTITUTE(TRIM(C2028),"-","")))</f>
        <v>1</v>
      </c>
      <c r="R2028" t="str">
        <f t="shared" si="373"/>
        <v>Matched Order Reference</v>
      </c>
      <c r="S2028">
        <f t="shared" si="374"/>
        <v>1</v>
      </c>
      <c r="V2028" cm="1">
        <f t="array" ref="V2028">IF(E2028&lt;&gt;"CAPTURE",0,SUMPRODUCT((MDR_Rates!$A$2:$A$10=F2028)*(G2028&gt;MDR_Rates!$B$2:$B$10)*((MDR_Rates!$C$2:$C$10="")+(G2028&lt;=MDR_Rates!$C$2:$C$10))*MDR_Rates!$D$2:$D$10))</f>
        <v>0</v>
      </c>
      <c r="W2028">
        <f t="shared" si="375"/>
        <v>0</v>
      </c>
      <c r="X2028">
        <f t="shared" si="376"/>
        <v>0</v>
      </c>
      <c r="Y2028">
        <f t="shared" si="377"/>
        <v>0</v>
      </c>
      <c r="Z2028">
        <f t="shared" si="378"/>
        <v>0</v>
      </c>
      <c r="AG2028" t="str">
        <f t="shared" si="379"/>
        <v/>
      </c>
      <c r="AI2028" t="str">
        <f t="shared" si="380"/>
        <v/>
      </c>
      <c r="AJ2028" t="str">
        <f t="shared" si="381"/>
        <v/>
      </c>
      <c r="AK2028" t="str">
        <f t="shared" si="382"/>
        <v>ORD26004929</v>
      </c>
      <c r="AL2028">
        <f>IF(E2028&lt;&gt;"CAPTURE","",COUNTIF(Orders!$H:$H,AK2028))</f>
        <v>1</v>
      </c>
      <c r="AP2028" t="str">
        <f t="shared" si="383"/>
        <v>Matched to Order</v>
      </c>
      <c r="AQ2028">
        <f>IF(COUNTIF($A$2:A2028,A2028)=1,1,0)</f>
        <v>1</v>
      </c>
    </row>
    <row r="2029" spans="1:43" x14ac:dyDescent="0.3">
      <c r="A2029" t="s">
        <v>14186</v>
      </c>
      <c r="C2029" t="s">
        <v>9775</v>
      </c>
      <c r="D2029" s="1">
        <v>46276</v>
      </c>
      <c r="E2029" t="s">
        <v>11819</v>
      </c>
      <c r="F2029" t="s">
        <v>9</v>
      </c>
      <c r="G2029">
        <v>5298</v>
      </c>
      <c r="H2029">
        <v>15.89</v>
      </c>
      <c r="I2029">
        <v>2.86</v>
      </c>
      <c r="J2029">
        <v>5279.25</v>
      </c>
      <c r="K2029" s="1">
        <v>46278</v>
      </c>
      <c r="L2029" t="s">
        <v>13996</v>
      </c>
      <c r="M2029">
        <f t="shared" si="372"/>
        <v>1</v>
      </c>
      <c r="N2029">
        <f>COUNTIF(Orders!$A:$A,C2029)</f>
        <v>1</v>
      </c>
      <c r="P2029">
        <f>COUNTIF(Orders!$H:$H,UPPER(SUBSTITUTE(TRIM(C2029),"-","")))</f>
        <v>1</v>
      </c>
      <c r="R2029" t="str">
        <f t="shared" si="373"/>
        <v>Matched Order Reference</v>
      </c>
      <c r="S2029">
        <f t="shared" si="374"/>
        <v>1</v>
      </c>
      <c r="V2029" cm="1">
        <f t="array" ref="V2029">IF(E2029&lt;&gt;"CAPTURE",0,SUMPRODUCT((MDR_Rates!$A$2:$A$10=F2029)*(G2029&gt;MDR_Rates!$B$2:$B$10)*((MDR_Rates!$C$2:$C$10="")+(G2029&lt;=MDR_Rates!$C$2:$C$10))*MDR_Rates!$D$2:$D$10))</f>
        <v>0.3</v>
      </c>
      <c r="W2029">
        <f t="shared" si="375"/>
        <v>15.89</v>
      </c>
      <c r="X2029">
        <f t="shared" si="376"/>
        <v>2.86</v>
      </c>
      <c r="Y2029">
        <f t="shared" si="377"/>
        <v>0</v>
      </c>
      <c r="Z2029">
        <f t="shared" si="378"/>
        <v>0</v>
      </c>
      <c r="AG2029" t="str">
        <f t="shared" si="379"/>
        <v/>
      </c>
      <c r="AI2029" t="str">
        <f t="shared" si="380"/>
        <v/>
      </c>
      <c r="AJ2029" t="str">
        <f t="shared" si="381"/>
        <v/>
      </c>
      <c r="AK2029" t="str">
        <f t="shared" si="382"/>
        <v>ORD26004945</v>
      </c>
      <c r="AL2029">
        <f>IF(E2029&lt;&gt;"CAPTURE","",COUNTIF(Orders!$H:$H,AK2029))</f>
        <v>1</v>
      </c>
      <c r="AP2029" t="str">
        <f t="shared" si="383"/>
        <v>Matched to Order</v>
      </c>
      <c r="AQ2029">
        <f>IF(COUNTIF($A$2:A2029,A2029)=1,1,0)</f>
        <v>1</v>
      </c>
    </row>
    <row r="2030" spans="1:43" x14ac:dyDescent="0.3">
      <c r="A2030" t="s">
        <v>14187</v>
      </c>
      <c r="C2030" t="s">
        <v>9932</v>
      </c>
      <c r="D2030" s="1">
        <v>46276</v>
      </c>
      <c r="E2030" t="s">
        <v>11819</v>
      </c>
      <c r="F2030" t="s">
        <v>17</v>
      </c>
      <c r="G2030">
        <v>299</v>
      </c>
      <c r="H2030">
        <v>5.38</v>
      </c>
      <c r="I2030">
        <v>0.97</v>
      </c>
      <c r="J2030">
        <v>292.64999999999998</v>
      </c>
      <c r="K2030" s="1">
        <v>46278</v>
      </c>
      <c r="L2030" t="s">
        <v>13996</v>
      </c>
      <c r="M2030">
        <f t="shared" si="372"/>
        <v>1</v>
      </c>
      <c r="N2030">
        <f>COUNTIF(Orders!$A:$A,C2030)</f>
        <v>1</v>
      </c>
      <c r="P2030">
        <f>COUNTIF(Orders!$H:$H,UPPER(SUBSTITUTE(TRIM(C2030),"-","")))</f>
        <v>1</v>
      </c>
      <c r="R2030" t="str">
        <f t="shared" si="373"/>
        <v>Matched Order Reference</v>
      </c>
      <c r="S2030">
        <f t="shared" si="374"/>
        <v>1</v>
      </c>
      <c r="V2030" cm="1">
        <f t="array" ref="V2030">IF(E2030&lt;&gt;"CAPTURE",0,SUMPRODUCT((MDR_Rates!$A$2:$A$10=F2030)*(G2030&gt;MDR_Rates!$B$2:$B$10)*((MDR_Rates!$C$2:$C$10="")+(G2030&lt;=MDR_Rates!$C$2:$C$10))*MDR_Rates!$D$2:$D$10))</f>
        <v>1.8</v>
      </c>
      <c r="W2030">
        <f t="shared" si="375"/>
        <v>5.38</v>
      </c>
      <c r="X2030">
        <f t="shared" si="376"/>
        <v>0.97</v>
      </c>
      <c r="Y2030">
        <f t="shared" si="377"/>
        <v>0</v>
      </c>
      <c r="Z2030">
        <f t="shared" si="378"/>
        <v>0</v>
      </c>
      <c r="AG2030" t="str">
        <f t="shared" si="379"/>
        <v/>
      </c>
      <c r="AI2030" t="str">
        <f t="shared" si="380"/>
        <v/>
      </c>
      <c r="AJ2030" t="str">
        <f t="shared" si="381"/>
        <v/>
      </c>
      <c r="AK2030" t="str">
        <f t="shared" si="382"/>
        <v>ORD26005026</v>
      </c>
      <c r="AL2030">
        <f>IF(E2030&lt;&gt;"CAPTURE","",COUNTIF(Orders!$H:$H,AK2030))</f>
        <v>1</v>
      </c>
      <c r="AP2030" t="str">
        <f t="shared" si="383"/>
        <v>Matched to Order</v>
      </c>
      <c r="AQ2030">
        <f>IF(COUNTIF($A$2:A2030,A2030)=1,1,0)</f>
        <v>1</v>
      </c>
    </row>
    <row r="2031" spans="1:43" x14ac:dyDescent="0.3">
      <c r="A2031" t="s">
        <v>14188</v>
      </c>
      <c r="C2031" t="s">
        <v>9959</v>
      </c>
      <c r="D2031" s="1">
        <v>46276</v>
      </c>
      <c r="E2031" t="s">
        <v>11819</v>
      </c>
      <c r="F2031" t="s">
        <v>9</v>
      </c>
      <c r="G2031">
        <v>999</v>
      </c>
      <c r="H2031">
        <v>0</v>
      </c>
      <c r="I2031">
        <v>0</v>
      </c>
      <c r="J2031">
        <v>999</v>
      </c>
      <c r="K2031" s="1">
        <v>46278</v>
      </c>
      <c r="L2031" t="s">
        <v>13996</v>
      </c>
      <c r="M2031">
        <f t="shared" si="372"/>
        <v>1</v>
      </c>
      <c r="N2031">
        <f>COUNTIF(Orders!$A:$A,C2031)</f>
        <v>1</v>
      </c>
      <c r="P2031">
        <f>COUNTIF(Orders!$H:$H,UPPER(SUBSTITUTE(TRIM(C2031),"-","")))</f>
        <v>1</v>
      </c>
      <c r="R2031" t="str">
        <f t="shared" si="373"/>
        <v>Matched Order Reference</v>
      </c>
      <c r="S2031">
        <f t="shared" si="374"/>
        <v>1</v>
      </c>
      <c r="V2031" cm="1">
        <f t="array" ref="V2031">IF(E2031&lt;&gt;"CAPTURE",0,SUMPRODUCT((MDR_Rates!$A$2:$A$10=F2031)*(G2031&gt;MDR_Rates!$B$2:$B$10)*((MDR_Rates!$C$2:$C$10="")+(G2031&lt;=MDR_Rates!$C$2:$C$10))*MDR_Rates!$D$2:$D$10))</f>
        <v>0</v>
      </c>
      <c r="W2031">
        <f t="shared" si="375"/>
        <v>0</v>
      </c>
      <c r="X2031">
        <f t="shared" si="376"/>
        <v>0</v>
      </c>
      <c r="Y2031">
        <f t="shared" si="377"/>
        <v>0</v>
      </c>
      <c r="Z2031">
        <f t="shared" si="378"/>
        <v>0</v>
      </c>
      <c r="AG2031" t="str">
        <f t="shared" si="379"/>
        <v/>
      </c>
      <c r="AI2031" t="str">
        <f t="shared" si="380"/>
        <v/>
      </c>
      <c r="AJ2031" t="str">
        <f t="shared" si="381"/>
        <v/>
      </c>
      <c r="AK2031" t="str">
        <f t="shared" si="382"/>
        <v>ORD26005040</v>
      </c>
      <c r="AL2031">
        <f>IF(E2031&lt;&gt;"CAPTURE","",COUNTIF(Orders!$H:$H,AK2031))</f>
        <v>1</v>
      </c>
      <c r="AP2031" t="str">
        <f t="shared" si="383"/>
        <v>Matched to Order</v>
      </c>
      <c r="AQ2031">
        <f>IF(COUNTIF($A$2:A2031,A2031)=1,1,0)</f>
        <v>1</v>
      </c>
    </row>
    <row r="2032" spans="1:43" x14ac:dyDescent="0.3">
      <c r="A2032" t="s">
        <v>14189</v>
      </c>
      <c r="C2032" t="s">
        <v>9976</v>
      </c>
      <c r="D2032" s="1">
        <v>46276</v>
      </c>
      <c r="E2032" t="s">
        <v>11819</v>
      </c>
      <c r="F2032" t="s">
        <v>44</v>
      </c>
      <c r="G2032">
        <v>299</v>
      </c>
      <c r="H2032">
        <v>5.68</v>
      </c>
      <c r="I2032">
        <v>1.02</v>
      </c>
      <c r="J2032">
        <v>292.3</v>
      </c>
      <c r="K2032" s="1">
        <v>46278</v>
      </c>
      <c r="L2032" t="s">
        <v>13996</v>
      </c>
      <c r="M2032">
        <f t="shared" si="372"/>
        <v>1</v>
      </c>
      <c r="N2032">
        <f>COUNTIF(Orders!$A:$A,C2032)</f>
        <v>1</v>
      </c>
      <c r="P2032">
        <f>COUNTIF(Orders!$H:$H,UPPER(SUBSTITUTE(TRIM(C2032),"-","")))</f>
        <v>1</v>
      </c>
      <c r="R2032" t="str">
        <f t="shared" si="373"/>
        <v>Matched Order Reference</v>
      </c>
      <c r="S2032">
        <f t="shared" si="374"/>
        <v>1</v>
      </c>
      <c r="V2032" cm="1">
        <f t="array" ref="V2032">IF(E2032&lt;&gt;"CAPTURE",0,SUMPRODUCT((MDR_Rates!$A$2:$A$10=F2032)*(G2032&gt;MDR_Rates!$B$2:$B$10)*((MDR_Rates!$C$2:$C$10="")+(G2032&lt;=MDR_Rates!$C$2:$C$10))*MDR_Rates!$D$2:$D$10))</f>
        <v>1.9</v>
      </c>
      <c r="W2032">
        <f t="shared" si="375"/>
        <v>5.68</v>
      </c>
      <c r="X2032">
        <f t="shared" si="376"/>
        <v>1.02</v>
      </c>
      <c r="Y2032">
        <f t="shared" si="377"/>
        <v>0</v>
      </c>
      <c r="Z2032">
        <f t="shared" si="378"/>
        <v>0</v>
      </c>
      <c r="AG2032" t="str">
        <f t="shared" si="379"/>
        <v/>
      </c>
      <c r="AI2032" t="str">
        <f t="shared" si="380"/>
        <v/>
      </c>
      <c r="AJ2032" t="str">
        <f t="shared" si="381"/>
        <v/>
      </c>
      <c r="AK2032" t="str">
        <f t="shared" si="382"/>
        <v>ORD26005050</v>
      </c>
      <c r="AL2032">
        <f>IF(E2032&lt;&gt;"CAPTURE","",COUNTIF(Orders!$H:$H,AK2032))</f>
        <v>1</v>
      </c>
      <c r="AP2032" t="str">
        <f t="shared" si="383"/>
        <v>Matched to Order</v>
      </c>
      <c r="AQ2032">
        <f>IF(COUNTIF($A$2:A2032,A2032)=1,1,0)</f>
        <v>1</v>
      </c>
    </row>
    <row r="2033" spans="1:43" x14ac:dyDescent="0.3">
      <c r="A2033" t="s">
        <v>14190</v>
      </c>
      <c r="C2033" t="s">
        <v>10008</v>
      </c>
      <c r="D2033" s="1">
        <v>46276</v>
      </c>
      <c r="E2033" t="s">
        <v>11819</v>
      </c>
      <c r="F2033" t="s">
        <v>9</v>
      </c>
      <c r="G2033">
        <v>299</v>
      </c>
      <c r="H2033">
        <v>0</v>
      </c>
      <c r="I2033">
        <v>0</v>
      </c>
      <c r="J2033">
        <v>299</v>
      </c>
      <c r="K2033" s="1">
        <v>46278</v>
      </c>
      <c r="L2033" t="s">
        <v>13996</v>
      </c>
      <c r="M2033">
        <f t="shared" si="372"/>
        <v>1</v>
      </c>
      <c r="N2033">
        <f>COUNTIF(Orders!$A:$A,C2033)</f>
        <v>1</v>
      </c>
      <c r="P2033">
        <f>COUNTIF(Orders!$H:$H,UPPER(SUBSTITUTE(TRIM(C2033),"-","")))</f>
        <v>1</v>
      </c>
      <c r="R2033" t="str">
        <f t="shared" si="373"/>
        <v>Matched Order Reference</v>
      </c>
      <c r="S2033">
        <f t="shared" si="374"/>
        <v>1</v>
      </c>
      <c r="V2033" cm="1">
        <f t="array" ref="V2033">IF(E2033&lt;&gt;"CAPTURE",0,SUMPRODUCT((MDR_Rates!$A$2:$A$10=F2033)*(G2033&gt;MDR_Rates!$B$2:$B$10)*((MDR_Rates!$C$2:$C$10="")+(G2033&lt;=MDR_Rates!$C$2:$C$10))*MDR_Rates!$D$2:$D$10))</f>
        <v>0</v>
      </c>
      <c r="W2033">
        <f t="shared" si="375"/>
        <v>0</v>
      </c>
      <c r="X2033">
        <f t="shared" si="376"/>
        <v>0</v>
      </c>
      <c r="Y2033">
        <f t="shared" si="377"/>
        <v>0</v>
      </c>
      <c r="Z2033">
        <f t="shared" si="378"/>
        <v>0</v>
      </c>
      <c r="AG2033" t="str">
        <f t="shared" si="379"/>
        <v/>
      </c>
      <c r="AI2033" t="str">
        <f t="shared" si="380"/>
        <v/>
      </c>
      <c r="AJ2033" t="str">
        <f t="shared" si="381"/>
        <v/>
      </c>
      <c r="AK2033" t="str">
        <f t="shared" si="382"/>
        <v>ORD26005066</v>
      </c>
      <c r="AL2033">
        <f>IF(E2033&lt;&gt;"CAPTURE","",COUNTIF(Orders!$H:$H,AK2033))</f>
        <v>1</v>
      </c>
      <c r="AP2033" t="str">
        <f t="shared" si="383"/>
        <v>Matched to Order</v>
      </c>
      <c r="AQ2033">
        <f>IF(COUNTIF($A$2:A2033,A2033)=1,1,0)</f>
        <v>1</v>
      </c>
    </row>
    <row r="2034" spans="1:43" x14ac:dyDescent="0.3">
      <c r="A2034" t="s">
        <v>14191</v>
      </c>
      <c r="C2034" t="s">
        <v>10032</v>
      </c>
      <c r="D2034" s="1">
        <v>46276</v>
      </c>
      <c r="E2034" t="s">
        <v>11819</v>
      </c>
      <c r="F2034" t="s">
        <v>9</v>
      </c>
      <c r="G2034">
        <v>349</v>
      </c>
      <c r="H2034">
        <v>0</v>
      </c>
      <c r="I2034">
        <v>0</v>
      </c>
      <c r="J2034">
        <v>349</v>
      </c>
      <c r="K2034" s="1">
        <v>46278</v>
      </c>
      <c r="L2034" t="s">
        <v>13996</v>
      </c>
      <c r="M2034">
        <f t="shared" si="372"/>
        <v>1</v>
      </c>
      <c r="N2034">
        <f>COUNTIF(Orders!$A:$A,C2034)</f>
        <v>1</v>
      </c>
      <c r="P2034">
        <f>COUNTIF(Orders!$H:$H,UPPER(SUBSTITUTE(TRIM(C2034),"-","")))</f>
        <v>1</v>
      </c>
      <c r="R2034" t="str">
        <f t="shared" si="373"/>
        <v>Matched Order Reference</v>
      </c>
      <c r="S2034">
        <f t="shared" si="374"/>
        <v>1</v>
      </c>
      <c r="V2034" cm="1">
        <f t="array" ref="V2034">IF(E2034&lt;&gt;"CAPTURE",0,SUMPRODUCT((MDR_Rates!$A$2:$A$10=F2034)*(G2034&gt;MDR_Rates!$B$2:$B$10)*((MDR_Rates!$C$2:$C$10="")+(G2034&lt;=MDR_Rates!$C$2:$C$10))*MDR_Rates!$D$2:$D$10))</f>
        <v>0</v>
      </c>
      <c r="W2034">
        <f t="shared" si="375"/>
        <v>0</v>
      </c>
      <c r="X2034">
        <f t="shared" si="376"/>
        <v>0</v>
      </c>
      <c r="Y2034">
        <f t="shared" si="377"/>
        <v>0</v>
      </c>
      <c r="Z2034">
        <f t="shared" si="378"/>
        <v>0</v>
      </c>
      <c r="AG2034" t="str">
        <f t="shared" si="379"/>
        <v/>
      </c>
      <c r="AI2034" t="str">
        <f t="shared" si="380"/>
        <v/>
      </c>
      <c r="AJ2034" t="str">
        <f t="shared" si="381"/>
        <v/>
      </c>
      <c r="AK2034" t="str">
        <f t="shared" si="382"/>
        <v>ORD26005078</v>
      </c>
      <c r="AL2034">
        <f>IF(E2034&lt;&gt;"CAPTURE","",COUNTIF(Orders!$H:$H,AK2034))</f>
        <v>1</v>
      </c>
      <c r="AP2034" t="str">
        <f t="shared" si="383"/>
        <v>Matched to Order</v>
      </c>
      <c r="AQ2034">
        <f>IF(COUNTIF($A$2:A2034,A2034)=1,1,0)</f>
        <v>1</v>
      </c>
    </row>
    <row r="2035" spans="1:43" x14ac:dyDescent="0.3">
      <c r="A2035" t="s">
        <v>14192</v>
      </c>
      <c r="C2035" t="s">
        <v>10112</v>
      </c>
      <c r="D2035" s="1">
        <v>46276</v>
      </c>
      <c r="E2035" t="s">
        <v>11819</v>
      </c>
      <c r="F2035" t="s">
        <v>9</v>
      </c>
      <c r="G2035">
        <v>3499</v>
      </c>
      <c r="H2035">
        <v>10.5</v>
      </c>
      <c r="I2035">
        <v>1.89</v>
      </c>
      <c r="J2035">
        <v>3486.61</v>
      </c>
      <c r="K2035" s="1">
        <v>46278</v>
      </c>
      <c r="L2035" t="s">
        <v>13996</v>
      </c>
      <c r="M2035">
        <f t="shared" si="372"/>
        <v>1</v>
      </c>
      <c r="N2035">
        <f>COUNTIF(Orders!$A:$A,C2035)</f>
        <v>1</v>
      </c>
      <c r="P2035">
        <f>COUNTIF(Orders!$H:$H,UPPER(SUBSTITUTE(TRIM(C2035),"-","")))</f>
        <v>1</v>
      </c>
      <c r="R2035" t="str">
        <f t="shared" si="373"/>
        <v>Matched Order Reference</v>
      </c>
      <c r="S2035">
        <f t="shared" si="374"/>
        <v>1</v>
      </c>
      <c r="V2035" cm="1">
        <f t="array" ref="V2035">IF(E2035&lt;&gt;"CAPTURE",0,SUMPRODUCT((MDR_Rates!$A$2:$A$10=F2035)*(G2035&gt;MDR_Rates!$B$2:$B$10)*((MDR_Rates!$C$2:$C$10="")+(G2035&lt;=MDR_Rates!$C$2:$C$10))*MDR_Rates!$D$2:$D$10))</f>
        <v>0.3</v>
      </c>
      <c r="W2035">
        <f t="shared" si="375"/>
        <v>10.5</v>
      </c>
      <c r="X2035">
        <f t="shared" si="376"/>
        <v>1.89</v>
      </c>
      <c r="Y2035">
        <f t="shared" si="377"/>
        <v>0</v>
      </c>
      <c r="Z2035">
        <f t="shared" si="378"/>
        <v>0</v>
      </c>
      <c r="AG2035" t="str">
        <f t="shared" si="379"/>
        <v/>
      </c>
      <c r="AI2035" t="str">
        <f t="shared" si="380"/>
        <v/>
      </c>
      <c r="AJ2035" t="str">
        <f t="shared" si="381"/>
        <v/>
      </c>
      <c r="AK2035" t="str">
        <f t="shared" si="382"/>
        <v>ORD26005120</v>
      </c>
      <c r="AL2035">
        <f>IF(E2035&lt;&gt;"CAPTURE","",COUNTIF(Orders!$H:$H,AK2035))</f>
        <v>1</v>
      </c>
      <c r="AP2035" t="str">
        <f t="shared" si="383"/>
        <v>Matched to Order</v>
      </c>
      <c r="AQ2035">
        <f>IF(COUNTIF($A$2:A2035,A2035)=1,1,0)</f>
        <v>1</v>
      </c>
    </row>
    <row r="2036" spans="1:43" x14ac:dyDescent="0.3">
      <c r="A2036" t="s">
        <v>14193</v>
      </c>
      <c r="C2036" t="s">
        <v>14194</v>
      </c>
      <c r="D2036" s="1">
        <v>46276</v>
      </c>
      <c r="E2036" t="s">
        <v>11819</v>
      </c>
      <c r="F2036" t="s">
        <v>44</v>
      </c>
      <c r="G2036">
        <v>6497</v>
      </c>
      <c r="H2036">
        <v>110.45</v>
      </c>
      <c r="I2036">
        <v>19.88</v>
      </c>
      <c r="J2036">
        <v>6366.67</v>
      </c>
      <c r="K2036" s="1">
        <v>46278</v>
      </c>
      <c r="L2036" t="s">
        <v>13996</v>
      </c>
      <c r="M2036">
        <f t="shared" si="372"/>
        <v>1</v>
      </c>
      <c r="N2036">
        <f>COUNTIF(Orders!$A:$A,C2036)</f>
        <v>1</v>
      </c>
      <c r="P2036">
        <f>COUNTIF(Orders!$H:$H,UPPER(SUBSTITUTE(TRIM(C2036),"-","")))</f>
        <v>1</v>
      </c>
      <c r="R2036" t="str">
        <f t="shared" si="373"/>
        <v>Matched Order Reference</v>
      </c>
      <c r="S2036">
        <f t="shared" si="374"/>
        <v>1</v>
      </c>
      <c r="V2036" cm="1">
        <f t="array" ref="V2036">IF(E2036&lt;&gt;"CAPTURE",0,SUMPRODUCT((MDR_Rates!$A$2:$A$10=F2036)*(G2036&gt;MDR_Rates!$B$2:$B$10)*((MDR_Rates!$C$2:$C$10="")+(G2036&lt;=MDR_Rates!$C$2:$C$10))*MDR_Rates!$D$2:$D$10))</f>
        <v>1.7</v>
      </c>
      <c r="W2036">
        <f t="shared" si="375"/>
        <v>110.45</v>
      </c>
      <c r="X2036">
        <f t="shared" si="376"/>
        <v>19.88</v>
      </c>
      <c r="Y2036">
        <f t="shared" si="377"/>
        <v>0</v>
      </c>
      <c r="Z2036">
        <f t="shared" si="378"/>
        <v>0</v>
      </c>
      <c r="AG2036" t="str">
        <f t="shared" si="379"/>
        <v/>
      </c>
      <c r="AI2036" t="str">
        <f t="shared" si="380"/>
        <v/>
      </c>
      <c r="AJ2036" t="str">
        <f t="shared" si="381"/>
        <v/>
      </c>
      <c r="AK2036" t="str">
        <f t="shared" si="382"/>
        <v>ORD26005146</v>
      </c>
      <c r="AL2036">
        <f>IF(E2036&lt;&gt;"CAPTURE","",COUNTIF(Orders!$H:$H,AK2036))</f>
        <v>1</v>
      </c>
      <c r="AP2036" t="str">
        <f t="shared" si="383"/>
        <v>Matched to Order</v>
      </c>
      <c r="AQ2036">
        <f>IF(COUNTIF($A$2:A2036,A2036)=1,1,0)</f>
        <v>1</v>
      </c>
    </row>
    <row r="2037" spans="1:43" x14ac:dyDescent="0.3">
      <c r="A2037" t="s">
        <v>14195</v>
      </c>
      <c r="C2037" t="s">
        <v>10406</v>
      </c>
      <c r="D2037" s="1">
        <v>46276</v>
      </c>
      <c r="E2037" t="s">
        <v>11819</v>
      </c>
      <c r="F2037" t="s">
        <v>17</v>
      </c>
      <c r="G2037">
        <v>3798</v>
      </c>
      <c r="H2037">
        <v>60.77</v>
      </c>
      <c r="I2037">
        <v>10.94</v>
      </c>
      <c r="J2037">
        <v>3726.29</v>
      </c>
      <c r="K2037" s="1">
        <v>46278</v>
      </c>
      <c r="L2037" t="s">
        <v>13996</v>
      </c>
      <c r="M2037">
        <f t="shared" si="372"/>
        <v>1</v>
      </c>
      <c r="N2037">
        <f>COUNTIF(Orders!$A:$A,C2037)</f>
        <v>1</v>
      </c>
      <c r="P2037">
        <f>COUNTIF(Orders!$H:$H,UPPER(SUBSTITUTE(TRIM(C2037),"-","")))</f>
        <v>1</v>
      </c>
      <c r="R2037" t="str">
        <f t="shared" si="373"/>
        <v>Matched Order Reference</v>
      </c>
      <c r="S2037">
        <f t="shared" si="374"/>
        <v>1</v>
      </c>
      <c r="V2037" cm="1">
        <f t="array" ref="V2037">IF(E2037&lt;&gt;"CAPTURE",0,SUMPRODUCT((MDR_Rates!$A$2:$A$10=F2037)*(G2037&gt;MDR_Rates!$B$2:$B$10)*((MDR_Rates!$C$2:$C$10="")+(G2037&lt;=MDR_Rates!$C$2:$C$10))*MDR_Rates!$D$2:$D$10))</f>
        <v>1.6</v>
      </c>
      <c r="W2037">
        <f t="shared" si="375"/>
        <v>60.77</v>
      </c>
      <c r="X2037">
        <f t="shared" si="376"/>
        <v>10.94</v>
      </c>
      <c r="Y2037">
        <f t="shared" si="377"/>
        <v>0</v>
      </c>
      <c r="Z2037">
        <f t="shared" si="378"/>
        <v>0</v>
      </c>
      <c r="AG2037" t="str">
        <f t="shared" si="379"/>
        <v/>
      </c>
      <c r="AI2037" t="str">
        <f t="shared" si="380"/>
        <v/>
      </c>
      <c r="AJ2037" t="str">
        <f t="shared" si="381"/>
        <v/>
      </c>
      <c r="AK2037" t="str">
        <f t="shared" si="382"/>
        <v>ORD26005274</v>
      </c>
      <c r="AL2037">
        <f>IF(E2037&lt;&gt;"CAPTURE","",COUNTIF(Orders!$H:$H,AK2037))</f>
        <v>1</v>
      </c>
      <c r="AP2037" t="str">
        <f t="shared" si="383"/>
        <v>Matched to Order</v>
      </c>
      <c r="AQ2037">
        <f>IF(COUNTIF($A$2:A2037,A2037)=1,1,0)</f>
        <v>1</v>
      </c>
    </row>
    <row r="2038" spans="1:43" x14ac:dyDescent="0.3">
      <c r="A2038" t="s">
        <v>14196</v>
      </c>
      <c r="C2038" t="s">
        <v>10420</v>
      </c>
      <c r="D2038" s="1">
        <v>46276</v>
      </c>
      <c r="E2038" t="s">
        <v>11819</v>
      </c>
      <c r="F2038" t="s">
        <v>44</v>
      </c>
      <c r="G2038">
        <v>798</v>
      </c>
      <c r="H2038">
        <v>15.16</v>
      </c>
      <c r="I2038">
        <v>2.73</v>
      </c>
      <c r="J2038">
        <v>780.11</v>
      </c>
      <c r="K2038" s="1">
        <v>46278</v>
      </c>
      <c r="L2038" t="s">
        <v>13996</v>
      </c>
      <c r="M2038">
        <f t="shared" si="372"/>
        <v>1</v>
      </c>
      <c r="N2038">
        <f>COUNTIF(Orders!$A:$A,C2038)</f>
        <v>1</v>
      </c>
      <c r="P2038">
        <f>COUNTIF(Orders!$H:$H,UPPER(SUBSTITUTE(TRIM(C2038),"-","")))</f>
        <v>1</v>
      </c>
      <c r="R2038" t="str">
        <f t="shared" si="373"/>
        <v>Matched Order Reference</v>
      </c>
      <c r="S2038">
        <f t="shared" si="374"/>
        <v>1</v>
      </c>
      <c r="V2038" cm="1">
        <f t="array" ref="V2038">IF(E2038&lt;&gt;"CAPTURE",0,SUMPRODUCT((MDR_Rates!$A$2:$A$10=F2038)*(G2038&gt;MDR_Rates!$B$2:$B$10)*((MDR_Rates!$C$2:$C$10="")+(G2038&lt;=MDR_Rates!$C$2:$C$10))*MDR_Rates!$D$2:$D$10))</f>
        <v>1.9</v>
      </c>
      <c r="W2038">
        <f t="shared" si="375"/>
        <v>15.16</v>
      </c>
      <c r="X2038">
        <f t="shared" si="376"/>
        <v>2.73</v>
      </c>
      <c r="Y2038">
        <f t="shared" si="377"/>
        <v>0</v>
      </c>
      <c r="Z2038">
        <f t="shared" si="378"/>
        <v>0</v>
      </c>
      <c r="AG2038" t="str">
        <f t="shared" si="379"/>
        <v/>
      </c>
      <c r="AI2038" t="str">
        <f t="shared" si="380"/>
        <v/>
      </c>
      <c r="AJ2038" t="str">
        <f t="shared" si="381"/>
        <v/>
      </c>
      <c r="AK2038" t="str">
        <f t="shared" si="382"/>
        <v>ORD26005282</v>
      </c>
      <c r="AL2038">
        <f>IF(E2038&lt;&gt;"CAPTURE","",COUNTIF(Orders!$H:$H,AK2038))</f>
        <v>1</v>
      </c>
      <c r="AP2038" t="str">
        <f t="shared" si="383"/>
        <v>Matched to Order</v>
      </c>
      <c r="AQ2038">
        <f>IF(COUNTIF($A$2:A2038,A2038)=1,1,0)</f>
        <v>1</v>
      </c>
    </row>
    <row r="2039" spans="1:43" x14ac:dyDescent="0.3">
      <c r="A2039" t="s">
        <v>14197</v>
      </c>
      <c r="C2039" t="s">
        <v>10475</v>
      </c>
      <c r="D2039" s="1">
        <v>46276</v>
      </c>
      <c r="E2039" t="s">
        <v>11819</v>
      </c>
      <c r="F2039" t="s">
        <v>9</v>
      </c>
      <c r="G2039">
        <v>599</v>
      </c>
      <c r="H2039">
        <v>0</v>
      </c>
      <c r="I2039">
        <v>0</v>
      </c>
      <c r="J2039">
        <v>599</v>
      </c>
      <c r="K2039" s="1">
        <v>46278</v>
      </c>
      <c r="L2039" t="s">
        <v>13996</v>
      </c>
      <c r="M2039">
        <f t="shared" si="372"/>
        <v>1</v>
      </c>
      <c r="N2039">
        <f>COUNTIF(Orders!$A:$A,C2039)</f>
        <v>1</v>
      </c>
      <c r="P2039">
        <f>COUNTIF(Orders!$H:$H,UPPER(SUBSTITUTE(TRIM(C2039),"-","")))</f>
        <v>1</v>
      </c>
      <c r="R2039" t="str">
        <f t="shared" si="373"/>
        <v>Matched Order Reference</v>
      </c>
      <c r="S2039">
        <f t="shared" si="374"/>
        <v>1</v>
      </c>
      <c r="V2039" cm="1">
        <f t="array" ref="V2039">IF(E2039&lt;&gt;"CAPTURE",0,SUMPRODUCT((MDR_Rates!$A$2:$A$10=F2039)*(G2039&gt;MDR_Rates!$B$2:$B$10)*((MDR_Rates!$C$2:$C$10="")+(G2039&lt;=MDR_Rates!$C$2:$C$10))*MDR_Rates!$D$2:$D$10))</f>
        <v>0</v>
      </c>
      <c r="W2039">
        <f t="shared" si="375"/>
        <v>0</v>
      </c>
      <c r="X2039">
        <f t="shared" si="376"/>
        <v>0</v>
      </c>
      <c r="Y2039">
        <f t="shared" si="377"/>
        <v>0</v>
      </c>
      <c r="Z2039">
        <f t="shared" si="378"/>
        <v>0</v>
      </c>
      <c r="AG2039" t="str">
        <f t="shared" si="379"/>
        <v/>
      </c>
      <c r="AI2039" t="str">
        <f t="shared" si="380"/>
        <v/>
      </c>
      <c r="AJ2039" t="str">
        <f t="shared" si="381"/>
        <v/>
      </c>
      <c r="AK2039" t="str">
        <f t="shared" si="382"/>
        <v>ORD26005310</v>
      </c>
      <c r="AL2039">
        <f>IF(E2039&lt;&gt;"CAPTURE","",COUNTIF(Orders!$H:$H,AK2039))</f>
        <v>1</v>
      </c>
      <c r="AP2039" t="str">
        <f t="shared" si="383"/>
        <v>Matched to Order</v>
      </c>
      <c r="AQ2039">
        <f>IF(COUNTIF($A$2:A2039,A2039)=1,1,0)</f>
        <v>1</v>
      </c>
    </row>
    <row r="2040" spans="1:43" x14ac:dyDescent="0.3">
      <c r="A2040" t="s">
        <v>14198</v>
      </c>
      <c r="C2040" t="s">
        <v>10481</v>
      </c>
      <c r="D2040" s="1">
        <v>46276</v>
      </c>
      <c r="E2040" t="s">
        <v>11819</v>
      </c>
      <c r="F2040" t="s">
        <v>17</v>
      </c>
      <c r="G2040">
        <v>13297</v>
      </c>
      <c r="H2040">
        <v>212.75</v>
      </c>
      <c r="I2040">
        <v>38.299999999999997</v>
      </c>
      <c r="J2040">
        <v>13045.95</v>
      </c>
      <c r="K2040" s="1">
        <v>46278</v>
      </c>
      <c r="L2040" t="s">
        <v>13996</v>
      </c>
      <c r="M2040">
        <f t="shared" si="372"/>
        <v>1</v>
      </c>
      <c r="N2040">
        <f>COUNTIF(Orders!$A:$A,C2040)</f>
        <v>1</v>
      </c>
      <c r="P2040">
        <f>COUNTIF(Orders!$H:$H,UPPER(SUBSTITUTE(TRIM(C2040),"-","")))</f>
        <v>1</v>
      </c>
      <c r="R2040" t="str">
        <f t="shared" si="373"/>
        <v>Matched Order Reference</v>
      </c>
      <c r="S2040">
        <f t="shared" si="374"/>
        <v>1</v>
      </c>
      <c r="V2040" cm="1">
        <f t="array" ref="V2040">IF(E2040&lt;&gt;"CAPTURE",0,SUMPRODUCT((MDR_Rates!$A$2:$A$10=F2040)*(G2040&gt;MDR_Rates!$B$2:$B$10)*((MDR_Rates!$C$2:$C$10="")+(G2040&lt;=MDR_Rates!$C$2:$C$10))*MDR_Rates!$D$2:$D$10))</f>
        <v>1.6</v>
      </c>
      <c r="W2040">
        <f t="shared" si="375"/>
        <v>212.75</v>
      </c>
      <c r="X2040">
        <f t="shared" si="376"/>
        <v>38.299999999999997</v>
      </c>
      <c r="Y2040">
        <f t="shared" si="377"/>
        <v>0</v>
      </c>
      <c r="Z2040">
        <f t="shared" si="378"/>
        <v>0</v>
      </c>
      <c r="AG2040" t="str">
        <f t="shared" si="379"/>
        <v/>
      </c>
      <c r="AI2040" t="str">
        <f t="shared" si="380"/>
        <v/>
      </c>
      <c r="AJ2040" t="str">
        <f t="shared" si="381"/>
        <v/>
      </c>
      <c r="AK2040" t="str">
        <f t="shared" si="382"/>
        <v>ORD26005313</v>
      </c>
      <c r="AL2040">
        <f>IF(E2040&lt;&gt;"CAPTURE","",COUNTIF(Orders!$H:$H,AK2040))</f>
        <v>1</v>
      </c>
      <c r="AP2040" t="str">
        <f t="shared" si="383"/>
        <v>Matched to Order</v>
      </c>
      <c r="AQ2040">
        <f>IF(COUNTIF($A$2:A2040,A2040)=1,1,0)</f>
        <v>1</v>
      </c>
    </row>
    <row r="2041" spans="1:43" x14ac:dyDescent="0.3">
      <c r="A2041" t="s">
        <v>14199</v>
      </c>
      <c r="C2041" t="s">
        <v>10515</v>
      </c>
      <c r="D2041" s="1">
        <v>46276</v>
      </c>
      <c r="E2041" t="s">
        <v>11819</v>
      </c>
      <c r="F2041" t="s">
        <v>33</v>
      </c>
      <c r="G2041">
        <v>1799</v>
      </c>
      <c r="H2041">
        <v>26.99</v>
      </c>
      <c r="I2041">
        <v>4.8600000000000003</v>
      </c>
      <c r="J2041">
        <v>1767.15</v>
      </c>
      <c r="K2041" s="1">
        <v>46278</v>
      </c>
      <c r="L2041" t="s">
        <v>13996</v>
      </c>
      <c r="M2041">
        <f t="shared" si="372"/>
        <v>1</v>
      </c>
      <c r="N2041">
        <f>COUNTIF(Orders!$A:$A,C2041)</f>
        <v>1</v>
      </c>
      <c r="P2041">
        <f>COUNTIF(Orders!$H:$H,UPPER(SUBSTITUTE(TRIM(C2041),"-","")))</f>
        <v>1</v>
      </c>
      <c r="R2041" t="str">
        <f t="shared" si="373"/>
        <v>Matched Order Reference</v>
      </c>
      <c r="S2041">
        <f t="shared" si="374"/>
        <v>1</v>
      </c>
      <c r="V2041" cm="1">
        <f t="array" ref="V2041">IF(E2041&lt;&gt;"CAPTURE",0,SUMPRODUCT((MDR_Rates!$A$2:$A$10=F2041)*(G2041&gt;MDR_Rates!$B$2:$B$10)*((MDR_Rates!$C$2:$C$10="")+(G2041&lt;=MDR_Rates!$C$2:$C$10))*MDR_Rates!$D$2:$D$10))</f>
        <v>1.5</v>
      </c>
      <c r="W2041">
        <f t="shared" si="375"/>
        <v>26.99</v>
      </c>
      <c r="X2041">
        <f t="shared" si="376"/>
        <v>4.8600000000000003</v>
      </c>
      <c r="Y2041">
        <f t="shared" si="377"/>
        <v>0</v>
      </c>
      <c r="Z2041">
        <f t="shared" si="378"/>
        <v>0</v>
      </c>
      <c r="AG2041" t="str">
        <f t="shared" si="379"/>
        <v/>
      </c>
      <c r="AI2041" t="str">
        <f t="shared" si="380"/>
        <v/>
      </c>
      <c r="AJ2041" t="str">
        <f t="shared" si="381"/>
        <v/>
      </c>
      <c r="AK2041" t="str">
        <f t="shared" si="382"/>
        <v>ORD26005330</v>
      </c>
      <c r="AL2041">
        <f>IF(E2041&lt;&gt;"CAPTURE","",COUNTIF(Orders!$H:$H,AK2041))</f>
        <v>1</v>
      </c>
      <c r="AP2041" t="str">
        <f t="shared" si="383"/>
        <v>Matched to Order</v>
      </c>
      <c r="AQ2041">
        <f>IF(COUNTIF($A$2:A2041,A2041)=1,1,0)</f>
        <v>1</v>
      </c>
    </row>
    <row r="2042" spans="1:43" x14ac:dyDescent="0.3">
      <c r="A2042" t="s">
        <v>14200</v>
      </c>
      <c r="C2042" t="s">
        <v>10568</v>
      </c>
      <c r="D2042" s="1">
        <v>46276</v>
      </c>
      <c r="E2042" t="s">
        <v>11819</v>
      </c>
      <c r="F2042" t="s">
        <v>9</v>
      </c>
      <c r="G2042">
        <v>1799</v>
      </c>
      <c r="H2042">
        <v>0</v>
      </c>
      <c r="I2042">
        <v>0</v>
      </c>
      <c r="J2042">
        <v>1799</v>
      </c>
      <c r="K2042" s="1">
        <v>46278</v>
      </c>
      <c r="L2042" t="s">
        <v>13996</v>
      </c>
      <c r="M2042">
        <f t="shared" si="372"/>
        <v>1</v>
      </c>
      <c r="N2042">
        <f>COUNTIF(Orders!$A:$A,C2042)</f>
        <v>1</v>
      </c>
      <c r="P2042">
        <f>COUNTIF(Orders!$H:$H,UPPER(SUBSTITUTE(TRIM(C2042),"-","")))</f>
        <v>1</v>
      </c>
      <c r="R2042" t="str">
        <f t="shared" si="373"/>
        <v>Matched Order Reference</v>
      </c>
      <c r="S2042">
        <f t="shared" si="374"/>
        <v>1</v>
      </c>
      <c r="V2042" cm="1">
        <f t="array" ref="V2042">IF(E2042&lt;&gt;"CAPTURE",0,SUMPRODUCT((MDR_Rates!$A$2:$A$10=F2042)*(G2042&gt;MDR_Rates!$B$2:$B$10)*((MDR_Rates!$C$2:$C$10="")+(G2042&lt;=MDR_Rates!$C$2:$C$10))*MDR_Rates!$D$2:$D$10))</f>
        <v>0</v>
      </c>
      <c r="W2042">
        <f t="shared" si="375"/>
        <v>0</v>
      </c>
      <c r="X2042">
        <f t="shared" si="376"/>
        <v>0</v>
      </c>
      <c r="Y2042">
        <f t="shared" si="377"/>
        <v>0</v>
      </c>
      <c r="Z2042">
        <f t="shared" si="378"/>
        <v>0</v>
      </c>
      <c r="AG2042" t="str">
        <f t="shared" si="379"/>
        <v/>
      </c>
      <c r="AI2042" t="str">
        <f t="shared" si="380"/>
        <v/>
      </c>
      <c r="AJ2042" t="str">
        <f t="shared" si="381"/>
        <v/>
      </c>
      <c r="AK2042" t="str">
        <f t="shared" si="382"/>
        <v>ORD26005357</v>
      </c>
      <c r="AL2042">
        <f>IF(E2042&lt;&gt;"CAPTURE","",COUNTIF(Orders!$H:$H,AK2042))</f>
        <v>1</v>
      </c>
      <c r="AP2042" t="str">
        <f t="shared" si="383"/>
        <v>Matched to Order</v>
      </c>
      <c r="AQ2042">
        <f>IF(COUNTIF($A$2:A2042,A2042)=1,1,0)</f>
        <v>1</v>
      </c>
    </row>
    <row r="2043" spans="1:43" x14ac:dyDescent="0.3">
      <c r="A2043" t="s">
        <v>14201</v>
      </c>
      <c r="C2043" t="s">
        <v>10631</v>
      </c>
      <c r="D2043" s="1">
        <v>46276</v>
      </c>
      <c r="E2043" t="s">
        <v>11819</v>
      </c>
      <c r="F2043" t="s">
        <v>33</v>
      </c>
      <c r="G2043">
        <v>299</v>
      </c>
      <c r="H2043">
        <v>4.49</v>
      </c>
      <c r="I2043">
        <v>0.81</v>
      </c>
      <c r="J2043">
        <v>293.7</v>
      </c>
      <c r="K2043" s="1">
        <v>46278</v>
      </c>
      <c r="L2043" t="s">
        <v>13996</v>
      </c>
      <c r="M2043">
        <f t="shared" si="372"/>
        <v>1</v>
      </c>
      <c r="N2043">
        <f>COUNTIF(Orders!$A:$A,C2043)</f>
        <v>1</v>
      </c>
      <c r="P2043">
        <f>COUNTIF(Orders!$H:$H,UPPER(SUBSTITUTE(TRIM(C2043),"-","")))</f>
        <v>1</v>
      </c>
      <c r="R2043" t="str">
        <f t="shared" si="373"/>
        <v>Matched Order Reference</v>
      </c>
      <c r="S2043">
        <f t="shared" si="374"/>
        <v>1</v>
      </c>
      <c r="V2043" cm="1">
        <f t="array" ref="V2043">IF(E2043&lt;&gt;"CAPTURE",0,SUMPRODUCT((MDR_Rates!$A$2:$A$10=F2043)*(G2043&gt;MDR_Rates!$B$2:$B$10)*((MDR_Rates!$C$2:$C$10="")+(G2043&lt;=MDR_Rates!$C$2:$C$10))*MDR_Rates!$D$2:$D$10))</f>
        <v>1.5</v>
      </c>
      <c r="W2043">
        <f t="shared" si="375"/>
        <v>4.49</v>
      </c>
      <c r="X2043">
        <f t="shared" si="376"/>
        <v>0.81</v>
      </c>
      <c r="Y2043">
        <f t="shared" si="377"/>
        <v>0</v>
      </c>
      <c r="Z2043">
        <f t="shared" si="378"/>
        <v>0</v>
      </c>
      <c r="AG2043" t="str">
        <f t="shared" si="379"/>
        <v/>
      </c>
      <c r="AI2043" t="str">
        <f t="shared" si="380"/>
        <v/>
      </c>
      <c r="AJ2043" t="str">
        <f t="shared" si="381"/>
        <v/>
      </c>
      <c r="AK2043" t="str">
        <f t="shared" si="382"/>
        <v>ORD26005389</v>
      </c>
      <c r="AL2043">
        <f>IF(E2043&lt;&gt;"CAPTURE","",COUNTIF(Orders!$H:$H,AK2043))</f>
        <v>1</v>
      </c>
      <c r="AP2043" t="str">
        <f t="shared" si="383"/>
        <v>Matched to Order</v>
      </c>
      <c r="AQ2043">
        <f>IF(COUNTIF($A$2:A2043,A2043)=1,1,0)</f>
        <v>1</v>
      </c>
    </row>
    <row r="2044" spans="1:43" x14ac:dyDescent="0.3">
      <c r="A2044" t="s">
        <v>14202</v>
      </c>
      <c r="C2044" t="s">
        <v>10702</v>
      </c>
      <c r="D2044" s="1">
        <v>46276</v>
      </c>
      <c r="E2044" t="s">
        <v>11819</v>
      </c>
      <c r="F2044" t="s">
        <v>44</v>
      </c>
      <c r="G2044">
        <v>599</v>
      </c>
      <c r="H2044">
        <v>11.38</v>
      </c>
      <c r="I2044">
        <v>2.0499999999999998</v>
      </c>
      <c r="J2044">
        <v>585.57000000000005</v>
      </c>
      <c r="K2044" s="1">
        <v>46278</v>
      </c>
      <c r="L2044" t="s">
        <v>13996</v>
      </c>
      <c r="M2044">
        <f t="shared" si="372"/>
        <v>1</v>
      </c>
      <c r="N2044">
        <f>COUNTIF(Orders!$A:$A,C2044)</f>
        <v>1</v>
      </c>
      <c r="P2044">
        <f>COUNTIF(Orders!$H:$H,UPPER(SUBSTITUTE(TRIM(C2044),"-","")))</f>
        <v>1</v>
      </c>
      <c r="R2044" t="str">
        <f t="shared" si="373"/>
        <v>Matched Order Reference</v>
      </c>
      <c r="S2044">
        <f t="shared" si="374"/>
        <v>1</v>
      </c>
      <c r="V2044" cm="1">
        <f t="array" ref="V2044">IF(E2044&lt;&gt;"CAPTURE",0,SUMPRODUCT((MDR_Rates!$A$2:$A$10=F2044)*(G2044&gt;MDR_Rates!$B$2:$B$10)*((MDR_Rates!$C$2:$C$10="")+(G2044&lt;=MDR_Rates!$C$2:$C$10))*MDR_Rates!$D$2:$D$10))</f>
        <v>1.9</v>
      </c>
      <c r="W2044">
        <f t="shared" si="375"/>
        <v>11.38</v>
      </c>
      <c r="X2044">
        <f t="shared" si="376"/>
        <v>2.0499999999999998</v>
      </c>
      <c r="Y2044">
        <f t="shared" si="377"/>
        <v>0</v>
      </c>
      <c r="Z2044">
        <f t="shared" si="378"/>
        <v>0</v>
      </c>
      <c r="AG2044" t="str">
        <f t="shared" si="379"/>
        <v/>
      </c>
      <c r="AI2044" t="str">
        <f t="shared" si="380"/>
        <v/>
      </c>
      <c r="AJ2044" t="str">
        <f t="shared" si="381"/>
        <v/>
      </c>
      <c r="AK2044" t="str">
        <f t="shared" si="382"/>
        <v>ORD26005425</v>
      </c>
      <c r="AL2044">
        <f>IF(E2044&lt;&gt;"CAPTURE","",COUNTIF(Orders!$H:$H,AK2044))</f>
        <v>1</v>
      </c>
      <c r="AP2044" t="str">
        <f t="shared" si="383"/>
        <v>Matched to Order</v>
      </c>
      <c r="AQ2044">
        <f>IF(COUNTIF($A$2:A2044,A2044)=1,1,0)</f>
        <v>1</v>
      </c>
    </row>
    <row r="2045" spans="1:43" x14ac:dyDescent="0.3">
      <c r="A2045" t="s">
        <v>14203</v>
      </c>
      <c r="C2045" t="s">
        <v>10754</v>
      </c>
      <c r="D2045" s="1">
        <v>46276</v>
      </c>
      <c r="E2045" t="s">
        <v>11819</v>
      </c>
      <c r="F2045" t="s">
        <v>17</v>
      </c>
      <c r="G2045">
        <v>4999</v>
      </c>
      <c r="H2045">
        <v>79.98</v>
      </c>
      <c r="I2045">
        <v>14.4</v>
      </c>
      <c r="J2045">
        <v>4904.62</v>
      </c>
      <c r="K2045" s="1">
        <v>46278</v>
      </c>
      <c r="L2045" t="s">
        <v>13996</v>
      </c>
      <c r="M2045">
        <f t="shared" si="372"/>
        <v>1</v>
      </c>
      <c r="N2045">
        <f>COUNTIF(Orders!$A:$A,C2045)</f>
        <v>1</v>
      </c>
      <c r="P2045">
        <f>COUNTIF(Orders!$H:$H,UPPER(SUBSTITUTE(TRIM(C2045),"-","")))</f>
        <v>1</v>
      </c>
      <c r="R2045" t="str">
        <f t="shared" si="373"/>
        <v>Matched Order Reference</v>
      </c>
      <c r="S2045">
        <f t="shared" si="374"/>
        <v>1</v>
      </c>
      <c r="V2045" cm="1">
        <f t="array" ref="V2045">IF(E2045&lt;&gt;"CAPTURE",0,SUMPRODUCT((MDR_Rates!$A$2:$A$10=F2045)*(G2045&gt;MDR_Rates!$B$2:$B$10)*((MDR_Rates!$C$2:$C$10="")+(G2045&lt;=MDR_Rates!$C$2:$C$10))*MDR_Rates!$D$2:$D$10))</f>
        <v>1.6</v>
      </c>
      <c r="W2045">
        <f t="shared" si="375"/>
        <v>79.98</v>
      </c>
      <c r="X2045">
        <f t="shared" si="376"/>
        <v>14.4</v>
      </c>
      <c r="Y2045">
        <f t="shared" si="377"/>
        <v>0</v>
      </c>
      <c r="Z2045">
        <f t="shared" si="378"/>
        <v>0</v>
      </c>
      <c r="AG2045" t="str">
        <f t="shared" si="379"/>
        <v/>
      </c>
      <c r="AI2045" t="str">
        <f t="shared" si="380"/>
        <v/>
      </c>
      <c r="AJ2045" t="str">
        <f t="shared" si="381"/>
        <v/>
      </c>
      <c r="AK2045" t="str">
        <f t="shared" si="382"/>
        <v>ORD26005452</v>
      </c>
      <c r="AL2045">
        <f>IF(E2045&lt;&gt;"CAPTURE","",COUNTIF(Orders!$H:$H,AK2045))</f>
        <v>1</v>
      </c>
      <c r="AP2045" t="str">
        <f t="shared" si="383"/>
        <v>Matched to Order</v>
      </c>
      <c r="AQ2045">
        <f>IF(COUNTIF($A$2:A2045,A2045)=1,1,0)</f>
        <v>1</v>
      </c>
    </row>
    <row r="2046" spans="1:43" x14ac:dyDescent="0.3">
      <c r="A2046" t="s">
        <v>14204</v>
      </c>
      <c r="C2046" t="s">
        <v>10870</v>
      </c>
      <c r="D2046" s="1">
        <v>46276</v>
      </c>
      <c r="E2046" t="s">
        <v>11819</v>
      </c>
      <c r="F2046" t="s">
        <v>9</v>
      </c>
      <c r="G2046">
        <v>4999</v>
      </c>
      <c r="H2046">
        <v>15</v>
      </c>
      <c r="I2046">
        <v>2.7</v>
      </c>
      <c r="J2046">
        <v>4981.3</v>
      </c>
      <c r="K2046" s="1">
        <v>46278</v>
      </c>
      <c r="L2046" t="s">
        <v>13996</v>
      </c>
      <c r="M2046">
        <f t="shared" si="372"/>
        <v>1</v>
      </c>
      <c r="N2046">
        <f>COUNTIF(Orders!$A:$A,C2046)</f>
        <v>1</v>
      </c>
      <c r="P2046">
        <f>COUNTIF(Orders!$H:$H,UPPER(SUBSTITUTE(TRIM(C2046),"-","")))</f>
        <v>1</v>
      </c>
      <c r="R2046" t="str">
        <f t="shared" si="373"/>
        <v>Matched Order Reference</v>
      </c>
      <c r="S2046">
        <f t="shared" si="374"/>
        <v>1</v>
      </c>
      <c r="V2046" cm="1">
        <f t="array" ref="V2046">IF(E2046&lt;&gt;"CAPTURE",0,SUMPRODUCT((MDR_Rates!$A$2:$A$10=F2046)*(G2046&gt;MDR_Rates!$B$2:$B$10)*((MDR_Rates!$C$2:$C$10="")+(G2046&lt;=MDR_Rates!$C$2:$C$10))*MDR_Rates!$D$2:$D$10))</f>
        <v>0.3</v>
      </c>
      <c r="W2046">
        <f t="shared" si="375"/>
        <v>15</v>
      </c>
      <c r="X2046">
        <f t="shared" si="376"/>
        <v>2.7</v>
      </c>
      <c r="Y2046">
        <f t="shared" si="377"/>
        <v>0</v>
      </c>
      <c r="Z2046">
        <f t="shared" si="378"/>
        <v>0</v>
      </c>
      <c r="AG2046" t="str">
        <f t="shared" si="379"/>
        <v/>
      </c>
      <c r="AI2046" t="str">
        <f t="shared" si="380"/>
        <v/>
      </c>
      <c r="AJ2046" t="str">
        <f t="shared" si="381"/>
        <v/>
      </c>
      <c r="AK2046" t="str">
        <f t="shared" si="382"/>
        <v>ORD26005512</v>
      </c>
      <c r="AL2046">
        <f>IF(E2046&lt;&gt;"CAPTURE","",COUNTIF(Orders!$H:$H,AK2046))</f>
        <v>1</v>
      </c>
      <c r="AP2046" t="str">
        <f t="shared" si="383"/>
        <v>Matched to Order</v>
      </c>
      <c r="AQ2046">
        <f>IF(COUNTIF($A$2:A2046,A2046)=1,1,0)</f>
        <v>1</v>
      </c>
    </row>
    <row r="2047" spans="1:43" x14ac:dyDescent="0.3">
      <c r="A2047" t="s">
        <v>14205</v>
      </c>
      <c r="C2047" t="s">
        <v>10874</v>
      </c>
      <c r="D2047" s="1">
        <v>46276</v>
      </c>
      <c r="E2047" t="s">
        <v>11819</v>
      </c>
      <c r="F2047" t="s">
        <v>9</v>
      </c>
      <c r="G2047">
        <v>1598</v>
      </c>
      <c r="H2047">
        <v>0</v>
      </c>
      <c r="I2047">
        <v>0</v>
      </c>
      <c r="J2047">
        <v>1598</v>
      </c>
      <c r="K2047" s="1">
        <v>46278</v>
      </c>
      <c r="L2047" t="s">
        <v>13996</v>
      </c>
      <c r="M2047">
        <f t="shared" si="372"/>
        <v>1</v>
      </c>
      <c r="N2047">
        <f>COUNTIF(Orders!$A:$A,C2047)</f>
        <v>1</v>
      </c>
      <c r="P2047">
        <f>COUNTIF(Orders!$H:$H,UPPER(SUBSTITUTE(TRIM(C2047),"-","")))</f>
        <v>1</v>
      </c>
      <c r="R2047" t="str">
        <f t="shared" si="373"/>
        <v>Matched Order Reference</v>
      </c>
      <c r="S2047">
        <f t="shared" si="374"/>
        <v>1</v>
      </c>
      <c r="V2047" cm="1">
        <f t="array" ref="V2047">IF(E2047&lt;&gt;"CAPTURE",0,SUMPRODUCT((MDR_Rates!$A$2:$A$10=F2047)*(G2047&gt;MDR_Rates!$B$2:$B$10)*((MDR_Rates!$C$2:$C$10="")+(G2047&lt;=MDR_Rates!$C$2:$C$10))*MDR_Rates!$D$2:$D$10))</f>
        <v>0</v>
      </c>
      <c r="W2047">
        <f t="shared" si="375"/>
        <v>0</v>
      </c>
      <c r="X2047">
        <f t="shared" si="376"/>
        <v>0</v>
      </c>
      <c r="Y2047">
        <f t="shared" si="377"/>
        <v>0</v>
      </c>
      <c r="Z2047">
        <f t="shared" si="378"/>
        <v>0</v>
      </c>
      <c r="AG2047" t="str">
        <f t="shared" si="379"/>
        <v/>
      </c>
      <c r="AI2047" t="str">
        <f t="shared" si="380"/>
        <v/>
      </c>
      <c r="AJ2047" t="str">
        <f t="shared" si="381"/>
        <v/>
      </c>
      <c r="AK2047" t="str">
        <f t="shared" si="382"/>
        <v>ORD26005514</v>
      </c>
      <c r="AL2047">
        <f>IF(E2047&lt;&gt;"CAPTURE","",COUNTIF(Orders!$H:$H,AK2047))</f>
        <v>1</v>
      </c>
      <c r="AP2047" t="str">
        <f t="shared" si="383"/>
        <v>Matched to Order</v>
      </c>
      <c r="AQ2047">
        <f>IF(COUNTIF($A$2:A2047,A2047)=1,1,0)</f>
        <v>1</v>
      </c>
    </row>
    <row r="2048" spans="1:43" x14ac:dyDescent="0.3">
      <c r="A2048" t="s">
        <v>14206</v>
      </c>
      <c r="C2048" t="s">
        <v>10876</v>
      </c>
      <c r="D2048" s="1">
        <v>46276</v>
      </c>
      <c r="E2048" t="s">
        <v>11819</v>
      </c>
      <c r="F2048" t="s">
        <v>9</v>
      </c>
      <c r="G2048">
        <v>1299</v>
      </c>
      <c r="H2048">
        <v>0</v>
      </c>
      <c r="I2048">
        <v>0</v>
      </c>
      <c r="J2048">
        <v>1299</v>
      </c>
      <c r="K2048" s="1">
        <v>46278</v>
      </c>
      <c r="L2048" t="s">
        <v>13996</v>
      </c>
      <c r="M2048">
        <f t="shared" si="372"/>
        <v>1</v>
      </c>
      <c r="N2048">
        <f>COUNTIF(Orders!$A:$A,C2048)</f>
        <v>1</v>
      </c>
      <c r="P2048">
        <f>COUNTIF(Orders!$H:$H,UPPER(SUBSTITUTE(TRIM(C2048),"-","")))</f>
        <v>1</v>
      </c>
      <c r="R2048" t="str">
        <f t="shared" si="373"/>
        <v>Matched Order Reference</v>
      </c>
      <c r="S2048">
        <f t="shared" si="374"/>
        <v>1</v>
      </c>
      <c r="V2048" cm="1">
        <f t="array" ref="V2048">IF(E2048&lt;&gt;"CAPTURE",0,SUMPRODUCT((MDR_Rates!$A$2:$A$10=F2048)*(G2048&gt;MDR_Rates!$B$2:$B$10)*((MDR_Rates!$C$2:$C$10="")+(G2048&lt;=MDR_Rates!$C$2:$C$10))*MDR_Rates!$D$2:$D$10))</f>
        <v>0</v>
      </c>
      <c r="W2048">
        <f t="shared" si="375"/>
        <v>0</v>
      </c>
      <c r="X2048">
        <f t="shared" si="376"/>
        <v>0</v>
      </c>
      <c r="Y2048">
        <f t="shared" si="377"/>
        <v>0</v>
      </c>
      <c r="Z2048">
        <f t="shared" si="378"/>
        <v>0</v>
      </c>
      <c r="AG2048" t="str">
        <f t="shared" si="379"/>
        <v/>
      </c>
      <c r="AI2048" t="str">
        <f t="shared" si="380"/>
        <v/>
      </c>
      <c r="AJ2048" t="str">
        <f t="shared" si="381"/>
        <v/>
      </c>
      <c r="AK2048" t="str">
        <f t="shared" si="382"/>
        <v>ORD26005515</v>
      </c>
      <c r="AL2048">
        <f>IF(E2048&lt;&gt;"CAPTURE","",COUNTIF(Orders!$H:$H,AK2048))</f>
        <v>1</v>
      </c>
      <c r="AP2048" t="str">
        <f t="shared" si="383"/>
        <v>Matched to Order</v>
      </c>
      <c r="AQ2048">
        <f>IF(COUNTIF($A$2:A2048,A2048)=1,1,0)</f>
        <v>1</v>
      </c>
    </row>
    <row r="2049" spans="1:43" x14ac:dyDescent="0.3">
      <c r="A2049" t="s">
        <v>14207</v>
      </c>
      <c r="C2049" t="s">
        <v>14208</v>
      </c>
      <c r="D2049" s="1">
        <v>46276</v>
      </c>
      <c r="E2049" t="s">
        <v>11819</v>
      </c>
      <c r="F2049" t="s">
        <v>17</v>
      </c>
      <c r="G2049">
        <v>1798</v>
      </c>
      <c r="H2049">
        <v>32.36</v>
      </c>
      <c r="I2049">
        <v>5.82</v>
      </c>
      <c r="J2049">
        <v>1759.82</v>
      </c>
      <c r="K2049" s="1">
        <v>46278</v>
      </c>
      <c r="L2049" t="s">
        <v>13996</v>
      </c>
      <c r="M2049">
        <f t="shared" si="372"/>
        <v>1</v>
      </c>
      <c r="N2049">
        <f>COUNTIF(Orders!$A:$A,C2049)</f>
        <v>1</v>
      </c>
      <c r="P2049">
        <f>COUNTIF(Orders!$H:$H,UPPER(SUBSTITUTE(TRIM(C2049),"-","")))</f>
        <v>1</v>
      </c>
      <c r="R2049" t="str">
        <f t="shared" si="373"/>
        <v>Matched Order Reference</v>
      </c>
      <c r="S2049">
        <f t="shared" si="374"/>
        <v>1</v>
      </c>
      <c r="V2049" cm="1">
        <f t="array" ref="V2049">IF(E2049&lt;&gt;"CAPTURE",0,SUMPRODUCT((MDR_Rates!$A$2:$A$10=F2049)*(G2049&gt;MDR_Rates!$B$2:$B$10)*((MDR_Rates!$C$2:$C$10="")+(G2049&lt;=MDR_Rates!$C$2:$C$10))*MDR_Rates!$D$2:$D$10))</f>
        <v>1.8</v>
      </c>
      <c r="W2049">
        <f t="shared" si="375"/>
        <v>32.36</v>
      </c>
      <c r="X2049">
        <f t="shared" si="376"/>
        <v>5.82</v>
      </c>
      <c r="Y2049">
        <f t="shared" si="377"/>
        <v>0</v>
      </c>
      <c r="Z2049">
        <f t="shared" si="378"/>
        <v>0</v>
      </c>
      <c r="AG2049" t="str">
        <f t="shared" si="379"/>
        <v/>
      </c>
      <c r="AI2049" t="str">
        <f t="shared" si="380"/>
        <v/>
      </c>
      <c r="AJ2049" t="str">
        <f t="shared" si="381"/>
        <v/>
      </c>
      <c r="AK2049" t="str">
        <f t="shared" si="382"/>
        <v>ORD26005555</v>
      </c>
      <c r="AL2049">
        <f>IF(E2049&lt;&gt;"CAPTURE","",COUNTIF(Orders!$H:$H,AK2049))</f>
        <v>1</v>
      </c>
      <c r="AP2049" t="str">
        <f t="shared" si="383"/>
        <v>Matched to Order</v>
      </c>
      <c r="AQ2049">
        <f>IF(COUNTIF($A$2:A2049,A2049)=1,1,0)</f>
        <v>1</v>
      </c>
    </row>
    <row r="2050" spans="1:43" x14ac:dyDescent="0.3">
      <c r="A2050" t="s">
        <v>14209</v>
      </c>
      <c r="C2050" t="s">
        <v>14210</v>
      </c>
      <c r="D2050" s="1">
        <v>46276</v>
      </c>
      <c r="E2050" t="s">
        <v>11819</v>
      </c>
      <c r="F2050" t="s">
        <v>17</v>
      </c>
      <c r="G2050">
        <v>3597</v>
      </c>
      <c r="H2050">
        <v>57.55</v>
      </c>
      <c r="I2050">
        <v>10.36</v>
      </c>
      <c r="J2050">
        <v>3529.09</v>
      </c>
      <c r="K2050" s="1">
        <v>46278</v>
      </c>
      <c r="L2050" t="s">
        <v>13996</v>
      </c>
      <c r="M2050">
        <f t="shared" si="372"/>
        <v>1</v>
      </c>
      <c r="N2050">
        <f>COUNTIF(Orders!$A:$A,C2050)</f>
        <v>0</v>
      </c>
      <c r="P2050">
        <f>COUNTIF(Orders!$H:$H,UPPER(SUBSTITUTE(TRIM(C2050),"-","")))</f>
        <v>1</v>
      </c>
      <c r="R2050" t="str">
        <f t="shared" si="373"/>
        <v>Matched Order Reference</v>
      </c>
      <c r="S2050">
        <f t="shared" si="374"/>
        <v>1</v>
      </c>
      <c r="V2050" cm="1">
        <f t="array" ref="V2050">IF(E2050&lt;&gt;"CAPTURE",0,SUMPRODUCT((MDR_Rates!$A$2:$A$10=F2050)*(G2050&gt;MDR_Rates!$B$2:$B$10)*((MDR_Rates!$C$2:$C$10="")+(G2050&lt;=MDR_Rates!$C$2:$C$10))*MDR_Rates!$D$2:$D$10))</f>
        <v>1.6</v>
      </c>
      <c r="W2050">
        <f t="shared" si="375"/>
        <v>57.55</v>
      </c>
      <c r="X2050">
        <f t="shared" si="376"/>
        <v>10.36</v>
      </c>
      <c r="Y2050">
        <f t="shared" si="377"/>
        <v>0</v>
      </c>
      <c r="Z2050">
        <f t="shared" si="378"/>
        <v>0</v>
      </c>
      <c r="AG2050" t="str">
        <f t="shared" si="379"/>
        <v/>
      </c>
      <c r="AI2050" t="str">
        <f t="shared" si="380"/>
        <v/>
      </c>
      <c r="AJ2050" t="str">
        <f t="shared" si="381"/>
        <v/>
      </c>
      <c r="AK2050" t="str">
        <f t="shared" si="382"/>
        <v>ORD26005570</v>
      </c>
      <c r="AL2050">
        <f>IF(E2050&lt;&gt;"CAPTURE","",COUNTIF(Orders!$H:$H,AK2050))</f>
        <v>1</v>
      </c>
      <c r="AP2050" t="str">
        <f t="shared" si="383"/>
        <v>Matched to Order</v>
      </c>
      <c r="AQ2050">
        <f>IF(COUNTIF($A$2:A2050,A2050)=1,1,0)</f>
        <v>1</v>
      </c>
    </row>
    <row r="2051" spans="1:43" x14ac:dyDescent="0.3">
      <c r="A2051" t="s">
        <v>14211</v>
      </c>
      <c r="C2051" t="s">
        <v>11015</v>
      </c>
      <c r="D2051" s="1">
        <v>46276</v>
      </c>
      <c r="E2051" t="s">
        <v>11819</v>
      </c>
      <c r="F2051" t="s">
        <v>17</v>
      </c>
      <c r="G2051">
        <v>7999</v>
      </c>
      <c r="H2051">
        <v>127.98</v>
      </c>
      <c r="I2051">
        <v>23.04</v>
      </c>
      <c r="J2051">
        <v>7847.98</v>
      </c>
      <c r="K2051" s="1">
        <v>46278</v>
      </c>
      <c r="L2051" t="s">
        <v>13996</v>
      </c>
      <c r="M2051">
        <f t="shared" ref="M2051:M2114" si="384">COUNTIF($A:$A,A2051)</f>
        <v>1</v>
      </c>
      <c r="N2051">
        <f>COUNTIF(Orders!$A:$A,C2051)</f>
        <v>1</v>
      </c>
      <c r="P2051">
        <f>COUNTIF(Orders!$H:$H,UPPER(SUBSTITUTE(TRIM(C2051),"-","")))</f>
        <v>1</v>
      </c>
      <c r="R2051" t="str">
        <f t="shared" ref="R2051:R2114" si="385">IF(E2051="REFUND","Refund",IF(P2051=0,"Unmatched Order Reference","Matched Order Reference"))</f>
        <v>Matched Order Reference</v>
      </c>
      <c r="S2051">
        <f t="shared" ref="S2051:S2114" si="386">COUNTIFS($C$2:$C$5753,C2051,$E$2:$E$5753,"CAPTURE")</f>
        <v>1</v>
      </c>
      <c r="V2051" cm="1">
        <f t="array" ref="V2051">IF(E2051&lt;&gt;"CAPTURE",0,SUMPRODUCT((MDR_Rates!$A$2:$A$10=F2051)*(G2051&gt;MDR_Rates!$B$2:$B$10)*((MDR_Rates!$C$2:$C$10="")+(G2051&lt;=MDR_Rates!$C$2:$C$10))*MDR_Rates!$D$2:$D$10))</f>
        <v>1.6</v>
      </c>
      <c r="W2051">
        <f t="shared" ref="W2051:W2114" si="387">IF(E2051&lt;&gt;"CAPTURE",0,ROUND(G2051*V2051/100,2))</f>
        <v>127.98</v>
      </c>
      <c r="X2051">
        <f t="shared" ref="X2051:X2114" si="388">IF(E2051&lt;&gt;"CAPTURE",0,ROUND(W2051*18/100,2))</f>
        <v>23.04</v>
      </c>
      <c r="Y2051">
        <f t="shared" ref="Y2051:Y2114" si="389">IF(E2051&lt;&gt;"CAPTURE",0,ROUND(H2051-W2051,2))</f>
        <v>0</v>
      </c>
      <c r="Z2051">
        <f t="shared" ref="Z2051:Z2114" si="390">IF(E2051&lt;&gt;"CAPTURE",0,ROUND(I2051-X2051,2))</f>
        <v>0</v>
      </c>
      <c r="AG2051" t="str">
        <f t="shared" ref="AG2051:AG2114" si="391">IF(E2051&lt;&gt;"REFUND","",IF(COUNTIFS($A:$A,B2051,$E:$E,"CAPTURE")=0,"Missing Original Capture","Original Capture Found"))</f>
        <v/>
      </c>
      <c r="AI2051" t="str">
        <f t="shared" ref="AI2051:AI2114" si="392">IF(E2051="REFUND",_xlfn.MAXIFS($G:$G,$A:$A,B2051,$E:$E,"CAPTURE"),"")</f>
        <v/>
      </c>
      <c r="AJ2051" t="str">
        <f t="shared" ref="AJ2051:AJ2114" si="393">IF(E2051&lt;&gt;"REFUND","",IF(G2051&gt;AI2051,"Refund Exceeds Capture",IF(ABS(G2051-AI2051)&lt;0.01,"Full Refund","Partial Refund")))</f>
        <v/>
      </c>
      <c r="AK2051" t="str">
        <f t="shared" ref="AK2051:AK2114" si="394">UPPER(SUBSTITUTE(TRIM(C2051),"-",""))</f>
        <v>ORD26005587</v>
      </c>
      <c r="AL2051">
        <f>IF(E2051&lt;&gt;"CAPTURE","",COUNTIF(Orders!$H:$H,AK2051))</f>
        <v>1</v>
      </c>
      <c r="AP2051" t="str">
        <f t="shared" ref="AP2051:AP2114" si="395">IF(E2051&lt;&gt;"CAPTURE","",IF(M2051&gt;1,"Duplicate ID - Review",IF(AL2051=0,"Unmatched Order",IF(AL2051=1,"Matched to Order","Multiple Order Matches"))))</f>
        <v>Matched to Order</v>
      </c>
      <c r="AQ2051">
        <f>IF(COUNTIF($A$2:A2051,A2051)=1,1,0)</f>
        <v>1</v>
      </c>
    </row>
    <row r="2052" spans="1:43" x14ac:dyDescent="0.3">
      <c r="A2052" t="s">
        <v>14212</v>
      </c>
      <c r="C2052" t="s">
        <v>14213</v>
      </c>
      <c r="D2052" s="1">
        <v>46276</v>
      </c>
      <c r="E2052" t="s">
        <v>11819</v>
      </c>
      <c r="F2052" t="s">
        <v>9</v>
      </c>
      <c r="G2052">
        <v>999</v>
      </c>
      <c r="H2052">
        <v>0</v>
      </c>
      <c r="I2052">
        <v>0</v>
      </c>
      <c r="J2052">
        <v>999</v>
      </c>
      <c r="K2052" s="1">
        <v>46278</v>
      </c>
      <c r="L2052" t="s">
        <v>13996</v>
      </c>
      <c r="M2052">
        <f t="shared" si="384"/>
        <v>1</v>
      </c>
      <c r="N2052">
        <f>COUNTIF(Orders!$A:$A,C2052)</f>
        <v>0</v>
      </c>
      <c r="P2052">
        <f>COUNTIF(Orders!$H:$H,UPPER(SUBSTITUTE(TRIM(C2052),"-","")))</f>
        <v>1</v>
      </c>
      <c r="R2052" t="str">
        <f t="shared" si="385"/>
        <v>Matched Order Reference</v>
      </c>
      <c r="S2052">
        <f t="shared" si="386"/>
        <v>1</v>
      </c>
      <c r="V2052" cm="1">
        <f t="array" ref="V2052">IF(E2052&lt;&gt;"CAPTURE",0,SUMPRODUCT((MDR_Rates!$A$2:$A$10=F2052)*(G2052&gt;MDR_Rates!$B$2:$B$10)*((MDR_Rates!$C$2:$C$10="")+(G2052&lt;=MDR_Rates!$C$2:$C$10))*MDR_Rates!$D$2:$D$10))</f>
        <v>0</v>
      </c>
      <c r="W2052">
        <f t="shared" si="387"/>
        <v>0</v>
      </c>
      <c r="X2052">
        <f t="shared" si="388"/>
        <v>0</v>
      </c>
      <c r="Y2052">
        <f t="shared" si="389"/>
        <v>0</v>
      </c>
      <c r="Z2052">
        <f t="shared" si="390"/>
        <v>0</v>
      </c>
      <c r="AG2052" t="str">
        <f t="shared" si="391"/>
        <v/>
      </c>
      <c r="AI2052" t="str">
        <f t="shared" si="392"/>
        <v/>
      </c>
      <c r="AJ2052" t="str">
        <f t="shared" si="393"/>
        <v/>
      </c>
      <c r="AK2052" t="str">
        <f t="shared" si="394"/>
        <v>ORD26005672</v>
      </c>
      <c r="AL2052">
        <f>IF(E2052&lt;&gt;"CAPTURE","",COUNTIF(Orders!$H:$H,AK2052))</f>
        <v>1</v>
      </c>
      <c r="AP2052" t="str">
        <f t="shared" si="395"/>
        <v>Matched to Order</v>
      </c>
      <c r="AQ2052">
        <f>IF(COUNTIF($A$2:A2052,A2052)=1,1,0)</f>
        <v>1</v>
      </c>
    </row>
    <row r="2053" spans="1:43" x14ac:dyDescent="0.3">
      <c r="A2053" t="s">
        <v>14214</v>
      </c>
      <c r="C2053" t="s">
        <v>14215</v>
      </c>
      <c r="D2053" s="1">
        <v>46276</v>
      </c>
      <c r="E2053" t="s">
        <v>11819</v>
      </c>
      <c r="F2053" t="s">
        <v>44</v>
      </c>
      <c r="G2053">
        <v>3499</v>
      </c>
      <c r="H2053">
        <v>59.48</v>
      </c>
      <c r="I2053">
        <v>10.71</v>
      </c>
      <c r="J2053">
        <v>3428.81</v>
      </c>
      <c r="K2053" s="1">
        <v>46278</v>
      </c>
      <c r="L2053" t="s">
        <v>13996</v>
      </c>
      <c r="M2053">
        <f t="shared" si="384"/>
        <v>2</v>
      </c>
      <c r="N2053">
        <f>COUNTIF(Orders!$A:$A,C2053)</f>
        <v>0</v>
      </c>
      <c r="P2053">
        <f>COUNTIF(Orders!$H:$H,UPPER(SUBSTITUTE(TRIM(C2053),"-","")))</f>
        <v>1</v>
      </c>
      <c r="R2053" t="str">
        <f t="shared" si="385"/>
        <v>Matched Order Reference</v>
      </c>
      <c r="S2053">
        <f t="shared" si="386"/>
        <v>2</v>
      </c>
      <c r="V2053" cm="1">
        <f t="array" ref="V2053">IF(E2053&lt;&gt;"CAPTURE",0,SUMPRODUCT((MDR_Rates!$A$2:$A$10=F2053)*(G2053&gt;MDR_Rates!$B$2:$B$10)*((MDR_Rates!$C$2:$C$10="")+(G2053&lt;=MDR_Rates!$C$2:$C$10))*MDR_Rates!$D$2:$D$10))</f>
        <v>1.7</v>
      </c>
      <c r="W2053">
        <f t="shared" si="387"/>
        <v>59.48</v>
      </c>
      <c r="X2053">
        <f t="shared" si="388"/>
        <v>10.71</v>
      </c>
      <c r="Y2053">
        <f t="shared" si="389"/>
        <v>0</v>
      </c>
      <c r="Z2053">
        <f t="shared" si="390"/>
        <v>0</v>
      </c>
      <c r="AG2053" t="str">
        <f t="shared" si="391"/>
        <v/>
      </c>
      <c r="AI2053" t="str">
        <f t="shared" si="392"/>
        <v/>
      </c>
      <c r="AJ2053" t="str">
        <f t="shared" si="393"/>
        <v/>
      </c>
      <c r="AK2053" t="str">
        <f t="shared" si="394"/>
        <v>ORD26005681</v>
      </c>
      <c r="AL2053">
        <f>IF(E2053&lt;&gt;"CAPTURE","",COUNTIF(Orders!$H:$H,AK2053))</f>
        <v>1</v>
      </c>
      <c r="AP2053" t="str">
        <f t="shared" si="395"/>
        <v>Duplicate ID - Review</v>
      </c>
      <c r="AQ2053">
        <f>IF(COUNTIF($A$2:A2053,A2053)=1,1,0)</f>
        <v>1</v>
      </c>
    </row>
    <row r="2054" spans="1:43" x14ac:dyDescent="0.3">
      <c r="A2054" t="s">
        <v>14214</v>
      </c>
      <c r="C2054" t="s">
        <v>14215</v>
      </c>
      <c r="D2054" s="1">
        <v>46276</v>
      </c>
      <c r="E2054" t="s">
        <v>11819</v>
      </c>
      <c r="F2054" t="s">
        <v>44</v>
      </c>
      <c r="G2054">
        <v>3499</v>
      </c>
      <c r="H2054">
        <v>59.48</v>
      </c>
      <c r="I2054">
        <v>10.71</v>
      </c>
      <c r="J2054">
        <v>3428.81</v>
      </c>
      <c r="K2054" s="1">
        <v>46278</v>
      </c>
      <c r="L2054" t="s">
        <v>13996</v>
      </c>
      <c r="M2054">
        <f t="shared" si="384"/>
        <v>2</v>
      </c>
      <c r="N2054">
        <f>COUNTIF(Orders!$A:$A,C2054)</f>
        <v>0</v>
      </c>
      <c r="P2054">
        <f>COUNTIF(Orders!$H:$H,UPPER(SUBSTITUTE(TRIM(C2054),"-","")))</f>
        <v>1</v>
      </c>
      <c r="R2054" t="str">
        <f t="shared" si="385"/>
        <v>Matched Order Reference</v>
      </c>
      <c r="S2054">
        <f t="shared" si="386"/>
        <v>2</v>
      </c>
      <c r="V2054" cm="1">
        <f t="array" ref="V2054">IF(E2054&lt;&gt;"CAPTURE",0,SUMPRODUCT((MDR_Rates!$A$2:$A$10=F2054)*(G2054&gt;MDR_Rates!$B$2:$B$10)*((MDR_Rates!$C$2:$C$10="")+(G2054&lt;=MDR_Rates!$C$2:$C$10))*MDR_Rates!$D$2:$D$10))</f>
        <v>1.7</v>
      </c>
      <c r="W2054">
        <f t="shared" si="387"/>
        <v>59.48</v>
      </c>
      <c r="X2054">
        <f t="shared" si="388"/>
        <v>10.71</v>
      </c>
      <c r="Y2054">
        <f t="shared" si="389"/>
        <v>0</v>
      </c>
      <c r="Z2054">
        <f t="shared" si="390"/>
        <v>0</v>
      </c>
      <c r="AG2054" t="str">
        <f t="shared" si="391"/>
        <v/>
      </c>
      <c r="AI2054" t="str">
        <f t="shared" si="392"/>
        <v/>
      </c>
      <c r="AJ2054" t="str">
        <f t="shared" si="393"/>
        <v/>
      </c>
      <c r="AK2054" t="str">
        <f t="shared" si="394"/>
        <v>ORD26005681</v>
      </c>
      <c r="AL2054">
        <f>IF(E2054&lt;&gt;"CAPTURE","",COUNTIF(Orders!$H:$H,AK2054))</f>
        <v>1</v>
      </c>
      <c r="AP2054" t="str">
        <f t="shared" si="395"/>
        <v>Duplicate ID - Review</v>
      </c>
      <c r="AQ2054">
        <f>IF(COUNTIF($A$2:A2054,A2054)=1,1,0)</f>
        <v>0</v>
      </c>
    </row>
    <row r="2055" spans="1:43" x14ac:dyDescent="0.3">
      <c r="A2055" t="s">
        <v>14216</v>
      </c>
      <c r="C2055" t="s">
        <v>11226</v>
      </c>
      <c r="D2055" s="1">
        <v>46276</v>
      </c>
      <c r="E2055" t="s">
        <v>11819</v>
      </c>
      <c r="F2055" t="s">
        <v>17</v>
      </c>
      <c r="G2055">
        <v>3848</v>
      </c>
      <c r="H2055">
        <v>61.57</v>
      </c>
      <c r="I2055">
        <v>11.08</v>
      </c>
      <c r="J2055">
        <v>3775.35</v>
      </c>
      <c r="K2055" s="1">
        <v>46278</v>
      </c>
      <c r="L2055" t="s">
        <v>13996</v>
      </c>
      <c r="M2055">
        <f t="shared" si="384"/>
        <v>1</v>
      </c>
      <c r="N2055">
        <f>COUNTIF(Orders!$A:$A,C2055)</f>
        <v>1</v>
      </c>
      <c r="P2055">
        <f>COUNTIF(Orders!$H:$H,UPPER(SUBSTITUTE(TRIM(C2055),"-","")))</f>
        <v>1</v>
      </c>
      <c r="R2055" t="str">
        <f t="shared" si="385"/>
        <v>Matched Order Reference</v>
      </c>
      <c r="S2055">
        <f t="shared" si="386"/>
        <v>1</v>
      </c>
      <c r="V2055" cm="1">
        <f t="array" ref="V2055">IF(E2055&lt;&gt;"CAPTURE",0,SUMPRODUCT((MDR_Rates!$A$2:$A$10=F2055)*(G2055&gt;MDR_Rates!$B$2:$B$10)*((MDR_Rates!$C$2:$C$10="")+(G2055&lt;=MDR_Rates!$C$2:$C$10))*MDR_Rates!$D$2:$D$10))</f>
        <v>1.6</v>
      </c>
      <c r="W2055">
        <f t="shared" si="387"/>
        <v>61.57</v>
      </c>
      <c r="X2055">
        <f t="shared" si="388"/>
        <v>11.08</v>
      </c>
      <c r="Y2055">
        <f t="shared" si="389"/>
        <v>0</v>
      </c>
      <c r="Z2055">
        <f t="shared" si="390"/>
        <v>0</v>
      </c>
      <c r="AG2055" t="str">
        <f t="shared" si="391"/>
        <v/>
      </c>
      <c r="AI2055" t="str">
        <f t="shared" si="392"/>
        <v/>
      </c>
      <c r="AJ2055" t="str">
        <f t="shared" si="393"/>
        <v/>
      </c>
      <c r="AK2055" t="str">
        <f t="shared" si="394"/>
        <v>ORD26005696</v>
      </c>
      <c r="AL2055">
        <f>IF(E2055&lt;&gt;"CAPTURE","",COUNTIF(Orders!$H:$H,AK2055))</f>
        <v>1</v>
      </c>
      <c r="AP2055" t="str">
        <f t="shared" si="395"/>
        <v>Matched to Order</v>
      </c>
      <c r="AQ2055">
        <f>IF(COUNTIF($A$2:A2055,A2055)=1,1,0)</f>
        <v>1</v>
      </c>
    </row>
    <row r="2056" spans="1:43" x14ac:dyDescent="0.3">
      <c r="A2056" t="s">
        <v>14217</v>
      </c>
      <c r="C2056" t="s">
        <v>14218</v>
      </c>
      <c r="D2056" s="1">
        <v>46276</v>
      </c>
      <c r="E2056" t="s">
        <v>11819</v>
      </c>
      <c r="F2056" t="s">
        <v>9</v>
      </c>
      <c r="G2056">
        <v>2999</v>
      </c>
      <c r="H2056">
        <v>9</v>
      </c>
      <c r="I2056">
        <v>1.62</v>
      </c>
      <c r="J2056">
        <v>2988.38</v>
      </c>
      <c r="K2056" s="1">
        <v>46278</v>
      </c>
      <c r="L2056" t="s">
        <v>13996</v>
      </c>
      <c r="M2056">
        <f t="shared" si="384"/>
        <v>1</v>
      </c>
      <c r="N2056">
        <f>COUNTIF(Orders!$A:$A,C2056)</f>
        <v>1</v>
      </c>
      <c r="P2056">
        <f>COUNTIF(Orders!$H:$H,UPPER(SUBSTITUTE(TRIM(C2056),"-","")))</f>
        <v>1</v>
      </c>
      <c r="R2056" t="str">
        <f t="shared" si="385"/>
        <v>Matched Order Reference</v>
      </c>
      <c r="S2056">
        <f t="shared" si="386"/>
        <v>1</v>
      </c>
      <c r="V2056" cm="1">
        <f t="array" ref="V2056">IF(E2056&lt;&gt;"CAPTURE",0,SUMPRODUCT((MDR_Rates!$A$2:$A$10=F2056)*(G2056&gt;MDR_Rates!$B$2:$B$10)*((MDR_Rates!$C$2:$C$10="")+(G2056&lt;=MDR_Rates!$C$2:$C$10))*MDR_Rates!$D$2:$D$10))</f>
        <v>0.3</v>
      </c>
      <c r="W2056">
        <f t="shared" si="387"/>
        <v>9</v>
      </c>
      <c r="X2056">
        <f t="shared" si="388"/>
        <v>1.62</v>
      </c>
      <c r="Y2056">
        <f t="shared" si="389"/>
        <v>0</v>
      </c>
      <c r="Z2056">
        <f t="shared" si="390"/>
        <v>0</v>
      </c>
      <c r="AG2056" t="str">
        <f t="shared" si="391"/>
        <v/>
      </c>
      <c r="AI2056" t="str">
        <f t="shared" si="392"/>
        <v/>
      </c>
      <c r="AJ2056" t="str">
        <f t="shared" si="393"/>
        <v/>
      </c>
      <c r="AK2056" t="str">
        <f t="shared" si="394"/>
        <v>ORD26005743</v>
      </c>
      <c r="AL2056">
        <f>IF(E2056&lt;&gt;"CAPTURE","",COUNTIF(Orders!$H:$H,AK2056))</f>
        <v>1</v>
      </c>
      <c r="AP2056" t="str">
        <f t="shared" si="395"/>
        <v>Matched to Order</v>
      </c>
      <c r="AQ2056">
        <f>IF(COUNTIF($A$2:A2056,A2056)=1,1,0)</f>
        <v>1</v>
      </c>
    </row>
    <row r="2057" spans="1:43" x14ac:dyDescent="0.3">
      <c r="A2057" t="s">
        <v>14219</v>
      </c>
      <c r="C2057" t="s">
        <v>11346</v>
      </c>
      <c r="D2057" s="1">
        <v>46276</v>
      </c>
      <c r="E2057" t="s">
        <v>11819</v>
      </c>
      <c r="F2057" t="s">
        <v>17</v>
      </c>
      <c r="G2057">
        <v>6397</v>
      </c>
      <c r="H2057">
        <v>102.35</v>
      </c>
      <c r="I2057">
        <v>18.420000000000002</v>
      </c>
      <c r="J2057">
        <v>6276.23</v>
      </c>
      <c r="K2057" s="1">
        <v>46278</v>
      </c>
      <c r="L2057" t="s">
        <v>13996</v>
      </c>
      <c r="M2057">
        <f t="shared" si="384"/>
        <v>1</v>
      </c>
      <c r="N2057">
        <f>COUNTIF(Orders!$A:$A,C2057)</f>
        <v>1</v>
      </c>
      <c r="P2057">
        <f>COUNTIF(Orders!$H:$H,UPPER(SUBSTITUTE(TRIM(C2057),"-","")))</f>
        <v>1</v>
      </c>
      <c r="R2057" t="str">
        <f t="shared" si="385"/>
        <v>Matched Order Reference</v>
      </c>
      <c r="S2057">
        <f t="shared" si="386"/>
        <v>1</v>
      </c>
      <c r="V2057" cm="1">
        <f t="array" ref="V2057">IF(E2057&lt;&gt;"CAPTURE",0,SUMPRODUCT((MDR_Rates!$A$2:$A$10=F2057)*(G2057&gt;MDR_Rates!$B$2:$B$10)*((MDR_Rates!$C$2:$C$10="")+(G2057&lt;=MDR_Rates!$C$2:$C$10))*MDR_Rates!$D$2:$D$10))</f>
        <v>1.6</v>
      </c>
      <c r="W2057">
        <f t="shared" si="387"/>
        <v>102.35</v>
      </c>
      <c r="X2057">
        <f t="shared" si="388"/>
        <v>18.420000000000002</v>
      </c>
      <c r="Y2057">
        <f t="shared" si="389"/>
        <v>0</v>
      </c>
      <c r="Z2057">
        <f t="shared" si="390"/>
        <v>0</v>
      </c>
      <c r="AG2057" t="str">
        <f t="shared" si="391"/>
        <v/>
      </c>
      <c r="AI2057" t="str">
        <f t="shared" si="392"/>
        <v/>
      </c>
      <c r="AJ2057" t="str">
        <f t="shared" si="393"/>
        <v/>
      </c>
      <c r="AK2057" t="str">
        <f t="shared" si="394"/>
        <v>ORD26005758</v>
      </c>
      <c r="AL2057">
        <f>IF(E2057&lt;&gt;"CAPTURE","",COUNTIF(Orders!$H:$H,AK2057))</f>
        <v>1</v>
      </c>
      <c r="AP2057" t="str">
        <f t="shared" si="395"/>
        <v>Matched to Order</v>
      </c>
      <c r="AQ2057">
        <f>IF(COUNTIF($A$2:A2057,A2057)=1,1,0)</f>
        <v>1</v>
      </c>
    </row>
    <row r="2058" spans="1:43" x14ac:dyDescent="0.3">
      <c r="A2058" t="s">
        <v>14220</v>
      </c>
      <c r="C2058" t="s">
        <v>11391</v>
      </c>
      <c r="D2058" s="1">
        <v>46276</v>
      </c>
      <c r="E2058" t="s">
        <v>11819</v>
      </c>
      <c r="F2058" t="s">
        <v>17</v>
      </c>
      <c r="G2058">
        <v>2499</v>
      </c>
      <c r="H2058">
        <v>39.979999999999997</v>
      </c>
      <c r="I2058">
        <v>7.2</v>
      </c>
      <c r="J2058">
        <v>2451.8200000000002</v>
      </c>
      <c r="K2058" s="1">
        <v>46278</v>
      </c>
      <c r="L2058" t="s">
        <v>13996</v>
      </c>
      <c r="M2058">
        <f t="shared" si="384"/>
        <v>1</v>
      </c>
      <c r="N2058">
        <f>COUNTIF(Orders!$A:$A,C2058)</f>
        <v>1</v>
      </c>
      <c r="P2058">
        <f>COUNTIF(Orders!$H:$H,UPPER(SUBSTITUTE(TRIM(C2058),"-","")))</f>
        <v>1</v>
      </c>
      <c r="R2058" t="str">
        <f t="shared" si="385"/>
        <v>Matched Order Reference</v>
      </c>
      <c r="S2058">
        <f t="shared" si="386"/>
        <v>1</v>
      </c>
      <c r="V2058" cm="1">
        <f t="array" ref="V2058">IF(E2058&lt;&gt;"CAPTURE",0,SUMPRODUCT((MDR_Rates!$A$2:$A$10=F2058)*(G2058&gt;MDR_Rates!$B$2:$B$10)*((MDR_Rates!$C$2:$C$10="")+(G2058&lt;=MDR_Rates!$C$2:$C$10))*MDR_Rates!$D$2:$D$10))</f>
        <v>1.6</v>
      </c>
      <c r="W2058">
        <f t="shared" si="387"/>
        <v>39.979999999999997</v>
      </c>
      <c r="X2058">
        <f t="shared" si="388"/>
        <v>7.2</v>
      </c>
      <c r="Y2058">
        <f t="shared" si="389"/>
        <v>0</v>
      </c>
      <c r="Z2058">
        <f t="shared" si="390"/>
        <v>0</v>
      </c>
      <c r="AG2058" t="str">
        <f t="shared" si="391"/>
        <v/>
      </c>
      <c r="AI2058" t="str">
        <f t="shared" si="392"/>
        <v/>
      </c>
      <c r="AJ2058" t="str">
        <f t="shared" si="393"/>
        <v/>
      </c>
      <c r="AK2058" t="str">
        <f t="shared" si="394"/>
        <v>ORD26005781</v>
      </c>
      <c r="AL2058">
        <f>IF(E2058&lt;&gt;"CAPTURE","",COUNTIF(Orders!$H:$H,AK2058))</f>
        <v>1</v>
      </c>
      <c r="AP2058" t="str">
        <f t="shared" si="395"/>
        <v>Matched to Order</v>
      </c>
      <c r="AQ2058">
        <f>IF(COUNTIF($A$2:A2058,A2058)=1,1,0)</f>
        <v>1</v>
      </c>
    </row>
    <row r="2059" spans="1:43" x14ac:dyDescent="0.3">
      <c r="A2059" t="s">
        <v>14221</v>
      </c>
      <c r="C2059" t="s">
        <v>11408</v>
      </c>
      <c r="D2059" s="1">
        <v>46276</v>
      </c>
      <c r="E2059" t="s">
        <v>11819</v>
      </c>
      <c r="F2059" t="s">
        <v>17</v>
      </c>
      <c r="G2059">
        <v>3298</v>
      </c>
      <c r="H2059">
        <v>52.77</v>
      </c>
      <c r="I2059">
        <v>9.5</v>
      </c>
      <c r="J2059">
        <v>3235.73</v>
      </c>
      <c r="K2059" s="1">
        <v>46278</v>
      </c>
      <c r="L2059" t="s">
        <v>13996</v>
      </c>
      <c r="M2059">
        <f t="shared" si="384"/>
        <v>1</v>
      </c>
      <c r="N2059">
        <f>COUNTIF(Orders!$A:$A,C2059)</f>
        <v>1</v>
      </c>
      <c r="P2059">
        <f>COUNTIF(Orders!$H:$H,UPPER(SUBSTITUTE(TRIM(C2059),"-","")))</f>
        <v>1</v>
      </c>
      <c r="R2059" t="str">
        <f t="shared" si="385"/>
        <v>Matched Order Reference</v>
      </c>
      <c r="S2059">
        <f t="shared" si="386"/>
        <v>1</v>
      </c>
      <c r="V2059" cm="1">
        <f t="array" ref="V2059">IF(E2059&lt;&gt;"CAPTURE",0,SUMPRODUCT((MDR_Rates!$A$2:$A$10=F2059)*(G2059&gt;MDR_Rates!$B$2:$B$10)*((MDR_Rates!$C$2:$C$10="")+(G2059&lt;=MDR_Rates!$C$2:$C$10))*MDR_Rates!$D$2:$D$10))</f>
        <v>1.6</v>
      </c>
      <c r="W2059">
        <f t="shared" si="387"/>
        <v>52.77</v>
      </c>
      <c r="X2059">
        <f t="shared" si="388"/>
        <v>9.5</v>
      </c>
      <c r="Y2059">
        <f t="shared" si="389"/>
        <v>0</v>
      </c>
      <c r="Z2059">
        <f t="shared" si="390"/>
        <v>0</v>
      </c>
      <c r="AG2059" t="str">
        <f t="shared" si="391"/>
        <v/>
      </c>
      <c r="AI2059" t="str">
        <f t="shared" si="392"/>
        <v/>
      </c>
      <c r="AJ2059" t="str">
        <f t="shared" si="393"/>
        <v/>
      </c>
      <c r="AK2059" t="str">
        <f t="shared" si="394"/>
        <v>ORD26005790</v>
      </c>
      <c r="AL2059">
        <f>IF(E2059&lt;&gt;"CAPTURE","",COUNTIF(Orders!$H:$H,AK2059))</f>
        <v>1</v>
      </c>
      <c r="AP2059" t="str">
        <f t="shared" si="395"/>
        <v>Matched to Order</v>
      </c>
      <c r="AQ2059">
        <f>IF(COUNTIF($A$2:A2059,A2059)=1,1,0)</f>
        <v>1</v>
      </c>
    </row>
    <row r="2060" spans="1:43" x14ac:dyDescent="0.3">
      <c r="A2060" t="s">
        <v>14222</v>
      </c>
      <c r="C2060" t="s">
        <v>11513</v>
      </c>
      <c r="D2060" s="1">
        <v>46276</v>
      </c>
      <c r="E2060" t="s">
        <v>11819</v>
      </c>
      <c r="F2060" t="s">
        <v>17</v>
      </c>
      <c r="G2060">
        <v>5097</v>
      </c>
      <c r="H2060">
        <v>81.55</v>
      </c>
      <c r="I2060">
        <v>14.68</v>
      </c>
      <c r="J2060">
        <v>5000.7700000000004</v>
      </c>
      <c r="K2060" s="1">
        <v>46278</v>
      </c>
      <c r="L2060" t="s">
        <v>13996</v>
      </c>
      <c r="M2060">
        <f t="shared" si="384"/>
        <v>1</v>
      </c>
      <c r="N2060">
        <f>COUNTIF(Orders!$A:$A,C2060)</f>
        <v>1</v>
      </c>
      <c r="P2060">
        <f>COUNTIF(Orders!$H:$H,UPPER(SUBSTITUTE(TRIM(C2060),"-","")))</f>
        <v>1</v>
      </c>
      <c r="R2060" t="str">
        <f t="shared" si="385"/>
        <v>Matched Order Reference</v>
      </c>
      <c r="S2060">
        <f t="shared" si="386"/>
        <v>1</v>
      </c>
      <c r="V2060" cm="1">
        <f t="array" ref="V2060">IF(E2060&lt;&gt;"CAPTURE",0,SUMPRODUCT((MDR_Rates!$A$2:$A$10=F2060)*(G2060&gt;MDR_Rates!$B$2:$B$10)*((MDR_Rates!$C$2:$C$10="")+(G2060&lt;=MDR_Rates!$C$2:$C$10))*MDR_Rates!$D$2:$D$10))</f>
        <v>1.6</v>
      </c>
      <c r="W2060">
        <f t="shared" si="387"/>
        <v>81.55</v>
      </c>
      <c r="X2060">
        <f t="shared" si="388"/>
        <v>14.68</v>
      </c>
      <c r="Y2060">
        <f t="shared" si="389"/>
        <v>0</v>
      </c>
      <c r="Z2060">
        <f t="shared" si="390"/>
        <v>0</v>
      </c>
      <c r="AG2060" t="str">
        <f t="shared" si="391"/>
        <v/>
      </c>
      <c r="AI2060" t="str">
        <f t="shared" si="392"/>
        <v/>
      </c>
      <c r="AJ2060" t="str">
        <f t="shared" si="393"/>
        <v/>
      </c>
      <c r="AK2060" t="str">
        <f t="shared" si="394"/>
        <v>ORD26005846</v>
      </c>
      <c r="AL2060">
        <f>IF(E2060&lt;&gt;"CAPTURE","",COUNTIF(Orders!$H:$H,AK2060))</f>
        <v>1</v>
      </c>
      <c r="AP2060" t="str">
        <f t="shared" si="395"/>
        <v>Matched to Order</v>
      </c>
      <c r="AQ2060">
        <f>IF(COUNTIF($A$2:A2060,A2060)=1,1,0)</f>
        <v>1</v>
      </c>
    </row>
    <row r="2061" spans="1:43" x14ac:dyDescent="0.3">
      <c r="A2061" t="s">
        <v>14223</v>
      </c>
      <c r="C2061" t="s">
        <v>11574</v>
      </c>
      <c r="D2061" s="1">
        <v>46276</v>
      </c>
      <c r="E2061" t="s">
        <v>11819</v>
      </c>
      <c r="F2061" t="s">
        <v>9</v>
      </c>
      <c r="G2061">
        <v>349</v>
      </c>
      <c r="H2061">
        <v>0</v>
      </c>
      <c r="I2061">
        <v>0</v>
      </c>
      <c r="J2061">
        <v>349</v>
      </c>
      <c r="K2061" s="1">
        <v>46278</v>
      </c>
      <c r="L2061" t="s">
        <v>13996</v>
      </c>
      <c r="M2061">
        <f t="shared" si="384"/>
        <v>1</v>
      </c>
      <c r="N2061">
        <f>COUNTIF(Orders!$A:$A,C2061)</f>
        <v>1</v>
      </c>
      <c r="P2061">
        <f>COUNTIF(Orders!$H:$H,UPPER(SUBSTITUTE(TRIM(C2061),"-","")))</f>
        <v>1</v>
      </c>
      <c r="R2061" t="str">
        <f t="shared" si="385"/>
        <v>Matched Order Reference</v>
      </c>
      <c r="S2061">
        <f t="shared" si="386"/>
        <v>1</v>
      </c>
      <c r="V2061" cm="1">
        <f t="array" ref="V2061">IF(E2061&lt;&gt;"CAPTURE",0,SUMPRODUCT((MDR_Rates!$A$2:$A$10=F2061)*(G2061&gt;MDR_Rates!$B$2:$B$10)*((MDR_Rates!$C$2:$C$10="")+(G2061&lt;=MDR_Rates!$C$2:$C$10))*MDR_Rates!$D$2:$D$10))</f>
        <v>0</v>
      </c>
      <c r="W2061">
        <f t="shared" si="387"/>
        <v>0</v>
      </c>
      <c r="X2061">
        <f t="shared" si="388"/>
        <v>0</v>
      </c>
      <c r="Y2061">
        <f t="shared" si="389"/>
        <v>0</v>
      </c>
      <c r="Z2061">
        <f t="shared" si="390"/>
        <v>0</v>
      </c>
      <c r="AG2061" t="str">
        <f t="shared" si="391"/>
        <v/>
      </c>
      <c r="AI2061" t="str">
        <f t="shared" si="392"/>
        <v/>
      </c>
      <c r="AJ2061" t="str">
        <f t="shared" si="393"/>
        <v/>
      </c>
      <c r="AK2061" t="str">
        <f t="shared" si="394"/>
        <v>ORD26005879</v>
      </c>
      <c r="AL2061">
        <f>IF(E2061&lt;&gt;"CAPTURE","",COUNTIF(Orders!$H:$H,AK2061))</f>
        <v>1</v>
      </c>
      <c r="AP2061" t="str">
        <f t="shared" si="395"/>
        <v>Matched to Order</v>
      </c>
      <c r="AQ2061">
        <f>IF(COUNTIF($A$2:A2061,A2061)=1,1,0)</f>
        <v>1</v>
      </c>
    </row>
    <row r="2062" spans="1:43" x14ac:dyDescent="0.3">
      <c r="A2062" t="s">
        <v>14224</v>
      </c>
      <c r="C2062" t="s">
        <v>14225</v>
      </c>
      <c r="D2062" s="1">
        <v>46276</v>
      </c>
      <c r="E2062" t="s">
        <v>11819</v>
      </c>
      <c r="F2062" t="s">
        <v>9</v>
      </c>
      <c r="G2062">
        <v>1499</v>
      </c>
      <c r="H2062">
        <v>0</v>
      </c>
      <c r="I2062">
        <v>0</v>
      </c>
      <c r="J2062">
        <v>1499</v>
      </c>
      <c r="K2062" s="1">
        <v>46278</v>
      </c>
      <c r="L2062" t="s">
        <v>13996</v>
      </c>
      <c r="M2062">
        <f t="shared" si="384"/>
        <v>1</v>
      </c>
      <c r="N2062">
        <f>COUNTIF(Orders!$A:$A,C2062)</f>
        <v>1</v>
      </c>
      <c r="P2062">
        <f>COUNTIF(Orders!$H:$H,UPPER(SUBSTITUTE(TRIM(C2062),"-","")))</f>
        <v>1</v>
      </c>
      <c r="R2062" t="str">
        <f t="shared" si="385"/>
        <v>Matched Order Reference</v>
      </c>
      <c r="S2062">
        <f t="shared" si="386"/>
        <v>1</v>
      </c>
      <c r="V2062" cm="1">
        <f t="array" ref="V2062">IF(E2062&lt;&gt;"CAPTURE",0,SUMPRODUCT((MDR_Rates!$A$2:$A$10=F2062)*(G2062&gt;MDR_Rates!$B$2:$B$10)*((MDR_Rates!$C$2:$C$10="")+(G2062&lt;=MDR_Rates!$C$2:$C$10))*MDR_Rates!$D$2:$D$10))</f>
        <v>0</v>
      </c>
      <c r="W2062">
        <f t="shared" si="387"/>
        <v>0</v>
      </c>
      <c r="X2062">
        <f t="shared" si="388"/>
        <v>0</v>
      </c>
      <c r="Y2062">
        <f t="shared" si="389"/>
        <v>0</v>
      </c>
      <c r="Z2062">
        <f t="shared" si="390"/>
        <v>0</v>
      </c>
      <c r="AG2062" t="str">
        <f t="shared" si="391"/>
        <v/>
      </c>
      <c r="AI2062" t="str">
        <f t="shared" si="392"/>
        <v/>
      </c>
      <c r="AJ2062" t="str">
        <f t="shared" si="393"/>
        <v/>
      </c>
      <c r="AK2062" t="str">
        <f t="shared" si="394"/>
        <v>ORD26005894</v>
      </c>
      <c r="AL2062">
        <f>IF(E2062&lt;&gt;"CAPTURE","",COUNTIF(Orders!$H:$H,AK2062))</f>
        <v>1</v>
      </c>
      <c r="AP2062" t="str">
        <f t="shared" si="395"/>
        <v>Matched to Order</v>
      </c>
      <c r="AQ2062">
        <f>IF(COUNTIF($A$2:A2062,A2062)=1,1,0)</f>
        <v>1</v>
      </c>
    </row>
    <row r="2063" spans="1:43" x14ac:dyDescent="0.3">
      <c r="A2063" t="s">
        <v>14226</v>
      </c>
      <c r="C2063" t="s">
        <v>11607</v>
      </c>
      <c r="D2063" s="1">
        <v>46276</v>
      </c>
      <c r="E2063" t="s">
        <v>11819</v>
      </c>
      <c r="F2063" t="s">
        <v>17</v>
      </c>
      <c r="G2063">
        <v>598</v>
      </c>
      <c r="H2063">
        <v>10.76</v>
      </c>
      <c r="I2063">
        <v>1.94</v>
      </c>
      <c r="J2063">
        <v>585.29999999999995</v>
      </c>
      <c r="K2063" s="1">
        <v>46278</v>
      </c>
      <c r="L2063" t="s">
        <v>13996</v>
      </c>
      <c r="M2063">
        <f t="shared" si="384"/>
        <v>1</v>
      </c>
      <c r="N2063">
        <f>COUNTIF(Orders!$A:$A,C2063)</f>
        <v>1</v>
      </c>
      <c r="P2063">
        <f>COUNTIF(Orders!$H:$H,UPPER(SUBSTITUTE(TRIM(C2063),"-","")))</f>
        <v>1</v>
      </c>
      <c r="R2063" t="str">
        <f t="shared" si="385"/>
        <v>Matched Order Reference</v>
      </c>
      <c r="S2063">
        <f t="shared" si="386"/>
        <v>1</v>
      </c>
      <c r="V2063" cm="1">
        <f t="array" ref="V2063">IF(E2063&lt;&gt;"CAPTURE",0,SUMPRODUCT((MDR_Rates!$A$2:$A$10=F2063)*(G2063&gt;MDR_Rates!$B$2:$B$10)*((MDR_Rates!$C$2:$C$10="")+(G2063&lt;=MDR_Rates!$C$2:$C$10))*MDR_Rates!$D$2:$D$10))</f>
        <v>1.8</v>
      </c>
      <c r="W2063">
        <f t="shared" si="387"/>
        <v>10.76</v>
      </c>
      <c r="X2063">
        <f t="shared" si="388"/>
        <v>1.94</v>
      </c>
      <c r="Y2063">
        <f t="shared" si="389"/>
        <v>0</v>
      </c>
      <c r="Z2063">
        <f t="shared" si="390"/>
        <v>0</v>
      </c>
      <c r="AG2063" t="str">
        <f t="shared" si="391"/>
        <v/>
      </c>
      <c r="AI2063" t="str">
        <f t="shared" si="392"/>
        <v/>
      </c>
      <c r="AJ2063" t="str">
        <f t="shared" si="393"/>
        <v/>
      </c>
      <c r="AK2063" t="str">
        <f t="shared" si="394"/>
        <v>ORD26005897</v>
      </c>
      <c r="AL2063">
        <f>IF(E2063&lt;&gt;"CAPTURE","",COUNTIF(Orders!$H:$H,AK2063))</f>
        <v>1</v>
      </c>
      <c r="AP2063" t="str">
        <f t="shared" si="395"/>
        <v>Matched to Order</v>
      </c>
      <c r="AQ2063">
        <f>IF(COUNTIF($A$2:A2063,A2063)=1,1,0)</f>
        <v>1</v>
      </c>
    </row>
    <row r="2064" spans="1:43" x14ac:dyDescent="0.3">
      <c r="A2064" t="s">
        <v>14227</v>
      </c>
      <c r="C2064" t="s">
        <v>11721</v>
      </c>
      <c r="D2064" s="1">
        <v>46276</v>
      </c>
      <c r="E2064" t="s">
        <v>11819</v>
      </c>
      <c r="F2064" t="s">
        <v>9</v>
      </c>
      <c r="G2064">
        <v>299</v>
      </c>
      <c r="H2064">
        <v>0</v>
      </c>
      <c r="I2064">
        <v>0</v>
      </c>
      <c r="J2064">
        <v>299</v>
      </c>
      <c r="K2064" s="1">
        <v>46278</v>
      </c>
      <c r="L2064" t="s">
        <v>13996</v>
      </c>
      <c r="M2064">
        <f t="shared" si="384"/>
        <v>1</v>
      </c>
      <c r="N2064">
        <f>COUNTIF(Orders!$A:$A,C2064)</f>
        <v>1</v>
      </c>
      <c r="P2064">
        <f>COUNTIF(Orders!$H:$H,UPPER(SUBSTITUTE(TRIM(C2064),"-","")))</f>
        <v>1</v>
      </c>
      <c r="R2064" t="str">
        <f t="shared" si="385"/>
        <v>Matched Order Reference</v>
      </c>
      <c r="S2064">
        <f t="shared" si="386"/>
        <v>1</v>
      </c>
      <c r="V2064" cm="1">
        <f t="array" ref="V2064">IF(E2064&lt;&gt;"CAPTURE",0,SUMPRODUCT((MDR_Rates!$A$2:$A$10=F2064)*(G2064&gt;MDR_Rates!$B$2:$B$10)*((MDR_Rates!$C$2:$C$10="")+(G2064&lt;=MDR_Rates!$C$2:$C$10))*MDR_Rates!$D$2:$D$10))</f>
        <v>0</v>
      </c>
      <c r="W2064">
        <f t="shared" si="387"/>
        <v>0</v>
      </c>
      <c r="X2064">
        <f t="shared" si="388"/>
        <v>0</v>
      </c>
      <c r="Y2064">
        <f t="shared" si="389"/>
        <v>0</v>
      </c>
      <c r="Z2064">
        <f t="shared" si="390"/>
        <v>0</v>
      </c>
      <c r="AG2064" t="str">
        <f t="shared" si="391"/>
        <v/>
      </c>
      <c r="AI2064" t="str">
        <f t="shared" si="392"/>
        <v/>
      </c>
      <c r="AJ2064" t="str">
        <f t="shared" si="393"/>
        <v/>
      </c>
      <c r="AK2064" t="str">
        <f t="shared" si="394"/>
        <v>ORD26005957</v>
      </c>
      <c r="AL2064">
        <f>IF(E2064&lt;&gt;"CAPTURE","",COUNTIF(Orders!$H:$H,AK2064))</f>
        <v>1</v>
      </c>
      <c r="AP2064" t="str">
        <f t="shared" si="395"/>
        <v>Matched to Order</v>
      </c>
      <c r="AQ2064">
        <f>IF(COUNTIF($A$2:A2064,A2064)=1,1,0)</f>
        <v>1</v>
      </c>
    </row>
    <row r="2065" spans="1:43" x14ac:dyDescent="0.3">
      <c r="A2065" t="s">
        <v>14228</v>
      </c>
      <c r="C2065" t="s">
        <v>11723</v>
      </c>
      <c r="D2065" s="1">
        <v>46276</v>
      </c>
      <c r="E2065" t="s">
        <v>11819</v>
      </c>
      <c r="F2065" t="s">
        <v>17</v>
      </c>
      <c r="G2065">
        <v>2998</v>
      </c>
      <c r="H2065">
        <v>47.97</v>
      </c>
      <c r="I2065">
        <v>8.6300000000000008</v>
      </c>
      <c r="J2065">
        <v>2941.4</v>
      </c>
      <c r="K2065" s="1">
        <v>46278</v>
      </c>
      <c r="L2065" t="s">
        <v>13996</v>
      </c>
      <c r="M2065">
        <f t="shared" si="384"/>
        <v>1</v>
      </c>
      <c r="N2065">
        <f>COUNTIF(Orders!$A:$A,C2065)</f>
        <v>1</v>
      </c>
      <c r="P2065">
        <f>COUNTIF(Orders!$H:$H,UPPER(SUBSTITUTE(TRIM(C2065),"-","")))</f>
        <v>1</v>
      </c>
      <c r="R2065" t="str">
        <f t="shared" si="385"/>
        <v>Matched Order Reference</v>
      </c>
      <c r="S2065">
        <f t="shared" si="386"/>
        <v>1</v>
      </c>
      <c r="V2065" cm="1">
        <f t="array" ref="V2065">IF(E2065&lt;&gt;"CAPTURE",0,SUMPRODUCT((MDR_Rates!$A$2:$A$10=F2065)*(G2065&gt;MDR_Rates!$B$2:$B$10)*((MDR_Rates!$C$2:$C$10="")+(G2065&lt;=MDR_Rates!$C$2:$C$10))*MDR_Rates!$D$2:$D$10))</f>
        <v>1.6</v>
      </c>
      <c r="W2065">
        <f t="shared" si="387"/>
        <v>47.97</v>
      </c>
      <c r="X2065">
        <f t="shared" si="388"/>
        <v>8.6300000000000008</v>
      </c>
      <c r="Y2065">
        <f t="shared" si="389"/>
        <v>0</v>
      </c>
      <c r="Z2065">
        <f t="shared" si="390"/>
        <v>0</v>
      </c>
      <c r="AG2065" t="str">
        <f t="shared" si="391"/>
        <v/>
      </c>
      <c r="AI2065" t="str">
        <f t="shared" si="392"/>
        <v/>
      </c>
      <c r="AJ2065" t="str">
        <f t="shared" si="393"/>
        <v/>
      </c>
      <c r="AK2065" t="str">
        <f t="shared" si="394"/>
        <v>ORD26005958</v>
      </c>
      <c r="AL2065">
        <f>IF(E2065&lt;&gt;"CAPTURE","",COUNTIF(Orders!$H:$H,AK2065))</f>
        <v>1</v>
      </c>
      <c r="AP2065" t="str">
        <f t="shared" si="395"/>
        <v>Matched to Order</v>
      </c>
      <c r="AQ2065">
        <f>IF(COUNTIF($A$2:A2065,A2065)=1,1,0)</f>
        <v>1</v>
      </c>
    </row>
    <row r="2066" spans="1:43" x14ac:dyDescent="0.3">
      <c r="A2066" t="s">
        <v>14229</v>
      </c>
      <c r="C2066" t="s">
        <v>14230</v>
      </c>
      <c r="D2066" s="1">
        <v>46276</v>
      </c>
      <c r="E2066" t="s">
        <v>11819</v>
      </c>
      <c r="F2066" t="s">
        <v>17</v>
      </c>
      <c r="G2066">
        <v>349</v>
      </c>
      <c r="H2066">
        <v>6.28</v>
      </c>
      <c r="I2066">
        <v>1.1299999999999999</v>
      </c>
      <c r="J2066">
        <v>341.59</v>
      </c>
      <c r="K2066" s="1">
        <v>46278</v>
      </c>
      <c r="L2066" t="s">
        <v>13996</v>
      </c>
      <c r="M2066">
        <f t="shared" si="384"/>
        <v>1</v>
      </c>
      <c r="N2066">
        <f>COUNTIF(Orders!$A:$A,C2066)</f>
        <v>0</v>
      </c>
      <c r="P2066">
        <f>COUNTIF(Orders!$H:$H,UPPER(SUBSTITUTE(TRIM(C2066),"-","")))</f>
        <v>1</v>
      </c>
      <c r="R2066" t="str">
        <f t="shared" si="385"/>
        <v>Matched Order Reference</v>
      </c>
      <c r="S2066">
        <f t="shared" si="386"/>
        <v>1</v>
      </c>
      <c r="V2066" cm="1">
        <f t="array" ref="V2066">IF(E2066&lt;&gt;"CAPTURE",0,SUMPRODUCT((MDR_Rates!$A$2:$A$10=F2066)*(G2066&gt;MDR_Rates!$B$2:$B$10)*((MDR_Rates!$C$2:$C$10="")+(G2066&lt;=MDR_Rates!$C$2:$C$10))*MDR_Rates!$D$2:$D$10))</f>
        <v>1.8</v>
      </c>
      <c r="W2066">
        <f t="shared" si="387"/>
        <v>6.28</v>
      </c>
      <c r="X2066">
        <f t="shared" si="388"/>
        <v>1.1299999999999999</v>
      </c>
      <c r="Y2066">
        <f t="shared" si="389"/>
        <v>0</v>
      </c>
      <c r="Z2066">
        <f t="shared" si="390"/>
        <v>0</v>
      </c>
      <c r="AG2066" t="str">
        <f t="shared" si="391"/>
        <v/>
      </c>
      <c r="AI2066" t="str">
        <f t="shared" si="392"/>
        <v/>
      </c>
      <c r="AJ2066" t="str">
        <f t="shared" si="393"/>
        <v/>
      </c>
      <c r="AK2066" t="str">
        <f t="shared" si="394"/>
        <v>ORD26005967</v>
      </c>
      <c r="AL2066">
        <f>IF(E2066&lt;&gt;"CAPTURE","",COUNTIF(Orders!$H:$H,AK2066))</f>
        <v>1</v>
      </c>
      <c r="AP2066" t="str">
        <f t="shared" si="395"/>
        <v>Matched to Order</v>
      </c>
      <c r="AQ2066">
        <f>IF(COUNTIF($A$2:A2066,A2066)=1,1,0)</f>
        <v>1</v>
      </c>
    </row>
    <row r="2067" spans="1:43" x14ac:dyDescent="0.3">
      <c r="A2067" t="s">
        <v>14231</v>
      </c>
      <c r="C2067" t="s">
        <v>11796</v>
      </c>
      <c r="D2067" s="1">
        <v>46276</v>
      </c>
      <c r="E2067" t="s">
        <v>11819</v>
      </c>
      <c r="F2067" t="s">
        <v>9</v>
      </c>
      <c r="G2067">
        <v>2498</v>
      </c>
      <c r="H2067">
        <v>7.49</v>
      </c>
      <c r="I2067">
        <v>1.35</v>
      </c>
      <c r="J2067">
        <v>2489.16</v>
      </c>
      <c r="K2067" s="1">
        <v>46278</v>
      </c>
      <c r="L2067" t="s">
        <v>13996</v>
      </c>
      <c r="M2067">
        <f t="shared" si="384"/>
        <v>1</v>
      </c>
      <c r="N2067">
        <f>COUNTIF(Orders!$A:$A,C2067)</f>
        <v>1</v>
      </c>
      <c r="P2067">
        <f>COUNTIF(Orders!$H:$H,UPPER(SUBSTITUTE(TRIM(C2067),"-","")))</f>
        <v>1</v>
      </c>
      <c r="R2067" t="str">
        <f t="shared" si="385"/>
        <v>Matched Order Reference</v>
      </c>
      <c r="S2067">
        <f t="shared" si="386"/>
        <v>1</v>
      </c>
      <c r="V2067" cm="1">
        <f t="array" ref="V2067">IF(E2067&lt;&gt;"CAPTURE",0,SUMPRODUCT((MDR_Rates!$A$2:$A$10=F2067)*(G2067&gt;MDR_Rates!$B$2:$B$10)*((MDR_Rates!$C$2:$C$10="")+(G2067&lt;=MDR_Rates!$C$2:$C$10))*MDR_Rates!$D$2:$D$10))</f>
        <v>0.3</v>
      </c>
      <c r="W2067">
        <f t="shared" si="387"/>
        <v>7.49</v>
      </c>
      <c r="X2067">
        <f t="shared" si="388"/>
        <v>1.35</v>
      </c>
      <c r="Y2067">
        <f t="shared" si="389"/>
        <v>0</v>
      </c>
      <c r="Z2067">
        <f t="shared" si="390"/>
        <v>0</v>
      </c>
      <c r="AG2067" t="str">
        <f t="shared" si="391"/>
        <v/>
      </c>
      <c r="AI2067" t="str">
        <f t="shared" si="392"/>
        <v/>
      </c>
      <c r="AJ2067" t="str">
        <f t="shared" si="393"/>
        <v/>
      </c>
      <c r="AK2067" t="str">
        <f t="shared" si="394"/>
        <v>ORD26005996</v>
      </c>
      <c r="AL2067">
        <f>IF(E2067&lt;&gt;"CAPTURE","",COUNTIF(Orders!$H:$H,AK2067))</f>
        <v>1</v>
      </c>
      <c r="AP2067" t="str">
        <f t="shared" si="395"/>
        <v>Matched to Order</v>
      </c>
      <c r="AQ2067">
        <f>IF(COUNTIF($A$2:A2067,A2067)=1,1,0)</f>
        <v>1</v>
      </c>
    </row>
    <row r="2068" spans="1:43" x14ac:dyDescent="0.3">
      <c r="A2068" t="s">
        <v>14232</v>
      </c>
      <c r="B2068" t="s">
        <v>13503</v>
      </c>
      <c r="D2068" s="1">
        <v>46276</v>
      </c>
      <c r="E2068" t="s">
        <v>12202</v>
      </c>
      <c r="F2068" t="s">
        <v>9</v>
      </c>
      <c r="G2068">
        <v>4999</v>
      </c>
      <c r="H2068">
        <v>0</v>
      </c>
      <c r="I2068">
        <v>0</v>
      </c>
      <c r="J2068">
        <v>-4999</v>
      </c>
      <c r="K2068" s="1">
        <v>46278</v>
      </c>
      <c r="L2068" t="s">
        <v>13996</v>
      </c>
      <c r="M2068">
        <f t="shared" si="384"/>
        <v>1</v>
      </c>
      <c r="N2068">
        <f>COUNTIF(Orders!$A:$A,C2068)</f>
        <v>0</v>
      </c>
      <c r="P2068">
        <f>COUNTIF(Orders!$H:$H,UPPER(SUBSTITUTE(TRIM(C2068),"-","")))</f>
        <v>1042575</v>
      </c>
      <c r="R2068" t="str">
        <f t="shared" si="385"/>
        <v>Refund</v>
      </c>
      <c r="S2068">
        <f t="shared" si="386"/>
        <v>0</v>
      </c>
      <c r="V2068" cm="1">
        <f t="array" ref="V2068">IF(E2068&lt;&gt;"CAPTURE",0,SUMPRODUCT((MDR_Rates!$A$2:$A$10=F2068)*(G2068&gt;MDR_Rates!$B$2:$B$10)*((MDR_Rates!$C$2:$C$10="")+(G2068&lt;=MDR_Rates!$C$2:$C$10))*MDR_Rates!$D$2:$D$10))</f>
        <v>0</v>
      </c>
      <c r="W2068">
        <f t="shared" si="387"/>
        <v>0</v>
      </c>
      <c r="X2068">
        <f t="shared" si="388"/>
        <v>0</v>
      </c>
      <c r="Y2068">
        <f t="shared" si="389"/>
        <v>0</v>
      </c>
      <c r="Z2068">
        <f t="shared" si="390"/>
        <v>0</v>
      </c>
      <c r="AG2068" t="str">
        <f t="shared" si="391"/>
        <v>Original Capture Found</v>
      </c>
      <c r="AI2068">
        <f t="shared" si="392"/>
        <v>4999</v>
      </c>
      <c r="AJ2068" t="str">
        <f t="shared" si="393"/>
        <v>Full Refund</v>
      </c>
      <c r="AK2068" t="str">
        <f t="shared" si="394"/>
        <v/>
      </c>
      <c r="AL2068" t="str">
        <f>IF(E2068&lt;&gt;"CAPTURE","",COUNTIF(Orders!$H:$H,AK2068))</f>
        <v/>
      </c>
      <c r="AP2068" t="str">
        <f t="shared" si="395"/>
        <v/>
      </c>
      <c r="AQ2068">
        <f>IF(COUNTIF($A$2:A2068,A2068)=1,1,0)</f>
        <v>1</v>
      </c>
    </row>
    <row r="2069" spans="1:43" x14ac:dyDescent="0.3">
      <c r="A2069" t="s">
        <v>14233</v>
      </c>
      <c r="B2069" t="s">
        <v>13884</v>
      </c>
      <c r="D2069" s="1">
        <v>46276</v>
      </c>
      <c r="E2069" t="s">
        <v>12202</v>
      </c>
      <c r="F2069" t="s">
        <v>17</v>
      </c>
      <c r="G2069">
        <v>1499</v>
      </c>
      <c r="H2069">
        <v>0</v>
      </c>
      <c r="I2069">
        <v>0</v>
      </c>
      <c r="J2069">
        <v>-1499</v>
      </c>
      <c r="K2069" s="1">
        <v>46278</v>
      </c>
      <c r="L2069" t="s">
        <v>13996</v>
      </c>
      <c r="M2069">
        <f t="shared" si="384"/>
        <v>1</v>
      </c>
      <c r="N2069">
        <f>COUNTIF(Orders!$A:$A,C2069)</f>
        <v>0</v>
      </c>
      <c r="P2069">
        <f>COUNTIF(Orders!$H:$H,UPPER(SUBSTITUTE(TRIM(C2069),"-","")))</f>
        <v>1042575</v>
      </c>
      <c r="R2069" t="str">
        <f t="shared" si="385"/>
        <v>Refund</v>
      </c>
      <c r="S2069">
        <f t="shared" si="386"/>
        <v>0</v>
      </c>
      <c r="V2069" cm="1">
        <f t="array" ref="V2069">IF(E2069&lt;&gt;"CAPTURE",0,SUMPRODUCT((MDR_Rates!$A$2:$A$10=F2069)*(G2069&gt;MDR_Rates!$B$2:$B$10)*((MDR_Rates!$C$2:$C$10="")+(G2069&lt;=MDR_Rates!$C$2:$C$10))*MDR_Rates!$D$2:$D$10))</f>
        <v>0</v>
      </c>
      <c r="W2069">
        <f t="shared" si="387"/>
        <v>0</v>
      </c>
      <c r="X2069">
        <f t="shared" si="388"/>
        <v>0</v>
      </c>
      <c r="Y2069">
        <f t="shared" si="389"/>
        <v>0</v>
      </c>
      <c r="Z2069">
        <f t="shared" si="390"/>
        <v>0</v>
      </c>
      <c r="AG2069" t="str">
        <f t="shared" si="391"/>
        <v>Original Capture Found</v>
      </c>
      <c r="AI2069">
        <f t="shared" si="392"/>
        <v>1499</v>
      </c>
      <c r="AJ2069" t="str">
        <f t="shared" si="393"/>
        <v>Full Refund</v>
      </c>
      <c r="AK2069" t="str">
        <f t="shared" si="394"/>
        <v/>
      </c>
      <c r="AL2069" t="str">
        <f>IF(E2069&lt;&gt;"CAPTURE","",COUNTIF(Orders!$H:$H,AK2069))</f>
        <v/>
      </c>
      <c r="AP2069" t="str">
        <f t="shared" si="395"/>
        <v/>
      </c>
      <c r="AQ2069">
        <f>IF(COUNTIF($A$2:A2069,A2069)=1,1,0)</f>
        <v>1</v>
      </c>
    </row>
    <row r="2070" spans="1:43" x14ac:dyDescent="0.3">
      <c r="A2070" t="s">
        <v>14234</v>
      </c>
      <c r="B2070" t="s">
        <v>13493</v>
      </c>
      <c r="D2070" s="1">
        <v>46276</v>
      </c>
      <c r="E2070" t="s">
        <v>12202</v>
      </c>
      <c r="F2070" t="s">
        <v>9</v>
      </c>
      <c r="G2070">
        <v>6797</v>
      </c>
      <c r="H2070">
        <v>0</v>
      </c>
      <c r="I2070">
        <v>0</v>
      </c>
      <c r="J2070">
        <v>-6797</v>
      </c>
      <c r="K2070" s="1">
        <v>46278</v>
      </c>
      <c r="L2070" t="s">
        <v>13996</v>
      </c>
      <c r="M2070">
        <f t="shared" si="384"/>
        <v>1</v>
      </c>
      <c r="N2070">
        <f>COUNTIF(Orders!$A:$A,C2070)</f>
        <v>0</v>
      </c>
      <c r="P2070">
        <f>COUNTIF(Orders!$H:$H,UPPER(SUBSTITUTE(TRIM(C2070),"-","")))</f>
        <v>1042575</v>
      </c>
      <c r="R2070" t="str">
        <f t="shared" si="385"/>
        <v>Refund</v>
      </c>
      <c r="S2070">
        <f t="shared" si="386"/>
        <v>0</v>
      </c>
      <c r="V2070" cm="1">
        <f t="array" ref="V2070">IF(E2070&lt;&gt;"CAPTURE",0,SUMPRODUCT((MDR_Rates!$A$2:$A$10=F2070)*(G2070&gt;MDR_Rates!$B$2:$B$10)*((MDR_Rates!$C$2:$C$10="")+(G2070&lt;=MDR_Rates!$C$2:$C$10))*MDR_Rates!$D$2:$D$10))</f>
        <v>0</v>
      </c>
      <c r="W2070">
        <f t="shared" si="387"/>
        <v>0</v>
      </c>
      <c r="X2070">
        <f t="shared" si="388"/>
        <v>0</v>
      </c>
      <c r="Y2070">
        <f t="shared" si="389"/>
        <v>0</v>
      </c>
      <c r="Z2070">
        <f t="shared" si="390"/>
        <v>0</v>
      </c>
      <c r="AG2070" t="str">
        <f t="shared" si="391"/>
        <v>Original Capture Found</v>
      </c>
      <c r="AI2070">
        <f t="shared" si="392"/>
        <v>6797</v>
      </c>
      <c r="AJ2070" t="str">
        <f t="shared" si="393"/>
        <v>Full Refund</v>
      </c>
      <c r="AK2070" t="str">
        <f t="shared" si="394"/>
        <v/>
      </c>
      <c r="AL2070" t="str">
        <f>IF(E2070&lt;&gt;"CAPTURE","",COUNTIF(Orders!$H:$H,AK2070))</f>
        <v/>
      </c>
      <c r="AP2070" t="str">
        <f t="shared" si="395"/>
        <v/>
      </c>
      <c r="AQ2070">
        <f>IF(COUNTIF($A$2:A2070,A2070)=1,1,0)</f>
        <v>1</v>
      </c>
    </row>
    <row r="2071" spans="1:43" x14ac:dyDescent="0.3">
      <c r="A2071" t="s">
        <v>14235</v>
      </c>
      <c r="B2071" t="s">
        <v>13397</v>
      </c>
      <c r="D2071" s="1">
        <v>46276</v>
      </c>
      <c r="E2071" t="s">
        <v>12202</v>
      </c>
      <c r="F2071" t="s">
        <v>33</v>
      </c>
      <c r="G2071">
        <v>9998</v>
      </c>
      <c r="H2071">
        <v>0</v>
      </c>
      <c r="I2071">
        <v>0</v>
      </c>
      <c r="J2071">
        <v>-9998</v>
      </c>
      <c r="K2071" s="1">
        <v>46278</v>
      </c>
      <c r="L2071" t="s">
        <v>13996</v>
      </c>
      <c r="M2071">
        <f t="shared" si="384"/>
        <v>1</v>
      </c>
      <c r="N2071">
        <f>COUNTIF(Orders!$A:$A,C2071)</f>
        <v>0</v>
      </c>
      <c r="P2071">
        <f>COUNTIF(Orders!$H:$H,UPPER(SUBSTITUTE(TRIM(C2071),"-","")))</f>
        <v>1042575</v>
      </c>
      <c r="R2071" t="str">
        <f t="shared" si="385"/>
        <v>Refund</v>
      </c>
      <c r="S2071">
        <f t="shared" si="386"/>
        <v>0</v>
      </c>
      <c r="V2071" cm="1">
        <f t="array" ref="V2071">IF(E2071&lt;&gt;"CAPTURE",0,SUMPRODUCT((MDR_Rates!$A$2:$A$10=F2071)*(G2071&gt;MDR_Rates!$B$2:$B$10)*((MDR_Rates!$C$2:$C$10="")+(G2071&lt;=MDR_Rates!$C$2:$C$10))*MDR_Rates!$D$2:$D$10))</f>
        <v>0</v>
      </c>
      <c r="W2071">
        <f t="shared" si="387"/>
        <v>0</v>
      </c>
      <c r="X2071">
        <f t="shared" si="388"/>
        <v>0</v>
      </c>
      <c r="Y2071">
        <f t="shared" si="389"/>
        <v>0</v>
      </c>
      <c r="Z2071">
        <f t="shared" si="390"/>
        <v>0</v>
      </c>
      <c r="AG2071" t="str">
        <f t="shared" si="391"/>
        <v>Original Capture Found</v>
      </c>
      <c r="AI2071">
        <f t="shared" si="392"/>
        <v>9998</v>
      </c>
      <c r="AJ2071" t="str">
        <f t="shared" si="393"/>
        <v>Full Refund</v>
      </c>
      <c r="AK2071" t="str">
        <f t="shared" si="394"/>
        <v/>
      </c>
      <c r="AL2071" t="str">
        <f>IF(E2071&lt;&gt;"CAPTURE","",COUNTIF(Orders!$H:$H,AK2071))</f>
        <v/>
      </c>
      <c r="AP2071" t="str">
        <f t="shared" si="395"/>
        <v/>
      </c>
      <c r="AQ2071">
        <f>IF(COUNTIF($A$2:A2071,A2071)=1,1,0)</f>
        <v>1</v>
      </c>
    </row>
    <row r="2072" spans="1:43" x14ac:dyDescent="0.3">
      <c r="A2072" t="s">
        <v>14236</v>
      </c>
      <c r="B2072" t="s">
        <v>13713</v>
      </c>
      <c r="D2072" s="1">
        <v>46276</v>
      </c>
      <c r="E2072" t="s">
        <v>12202</v>
      </c>
      <c r="F2072" t="s">
        <v>17</v>
      </c>
      <c r="G2072">
        <v>349</v>
      </c>
      <c r="H2072">
        <v>0</v>
      </c>
      <c r="I2072">
        <v>0</v>
      </c>
      <c r="J2072">
        <v>-349</v>
      </c>
      <c r="K2072" s="1">
        <v>46278</v>
      </c>
      <c r="L2072" t="s">
        <v>13996</v>
      </c>
      <c r="M2072">
        <f t="shared" si="384"/>
        <v>1</v>
      </c>
      <c r="N2072">
        <f>COUNTIF(Orders!$A:$A,C2072)</f>
        <v>0</v>
      </c>
      <c r="P2072">
        <f>COUNTIF(Orders!$H:$H,UPPER(SUBSTITUTE(TRIM(C2072),"-","")))</f>
        <v>1042575</v>
      </c>
      <c r="R2072" t="str">
        <f t="shared" si="385"/>
        <v>Refund</v>
      </c>
      <c r="S2072">
        <f t="shared" si="386"/>
        <v>0</v>
      </c>
      <c r="V2072" cm="1">
        <f t="array" ref="V2072">IF(E2072&lt;&gt;"CAPTURE",0,SUMPRODUCT((MDR_Rates!$A$2:$A$10=F2072)*(G2072&gt;MDR_Rates!$B$2:$B$10)*((MDR_Rates!$C$2:$C$10="")+(G2072&lt;=MDR_Rates!$C$2:$C$10))*MDR_Rates!$D$2:$D$10))</f>
        <v>0</v>
      </c>
      <c r="W2072">
        <f t="shared" si="387"/>
        <v>0</v>
      </c>
      <c r="X2072">
        <f t="shared" si="388"/>
        <v>0</v>
      </c>
      <c r="Y2072">
        <f t="shared" si="389"/>
        <v>0</v>
      </c>
      <c r="Z2072">
        <f t="shared" si="390"/>
        <v>0</v>
      </c>
      <c r="AG2072" t="str">
        <f t="shared" si="391"/>
        <v>Original Capture Found</v>
      </c>
      <c r="AI2072">
        <f t="shared" si="392"/>
        <v>349</v>
      </c>
      <c r="AJ2072" t="str">
        <f t="shared" si="393"/>
        <v>Full Refund</v>
      </c>
      <c r="AK2072" t="str">
        <f t="shared" si="394"/>
        <v/>
      </c>
      <c r="AL2072" t="str">
        <f>IF(E2072&lt;&gt;"CAPTURE","",COUNTIF(Orders!$H:$H,AK2072))</f>
        <v/>
      </c>
      <c r="AP2072" t="str">
        <f t="shared" si="395"/>
        <v/>
      </c>
      <c r="AQ2072">
        <f>IF(COUNTIF($A$2:A2072,A2072)=1,1,0)</f>
        <v>1</v>
      </c>
    </row>
    <row r="2073" spans="1:43" x14ac:dyDescent="0.3">
      <c r="A2073" t="s">
        <v>14237</v>
      </c>
      <c r="B2073" t="s">
        <v>13796</v>
      </c>
      <c r="D2073" s="1">
        <v>46276</v>
      </c>
      <c r="E2073" t="s">
        <v>12202</v>
      </c>
      <c r="F2073" t="s">
        <v>9</v>
      </c>
      <c r="G2073">
        <v>299</v>
      </c>
      <c r="H2073">
        <v>0</v>
      </c>
      <c r="I2073">
        <v>0</v>
      </c>
      <c r="J2073">
        <v>-299</v>
      </c>
      <c r="K2073" s="1">
        <v>46278</v>
      </c>
      <c r="L2073" t="s">
        <v>13996</v>
      </c>
      <c r="M2073">
        <f t="shared" si="384"/>
        <v>1</v>
      </c>
      <c r="N2073">
        <f>COUNTIF(Orders!$A:$A,C2073)</f>
        <v>0</v>
      </c>
      <c r="P2073">
        <f>COUNTIF(Orders!$H:$H,UPPER(SUBSTITUTE(TRIM(C2073),"-","")))</f>
        <v>1042575</v>
      </c>
      <c r="R2073" t="str">
        <f t="shared" si="385"/>
        <v>Refund</v>
      </c>
      <c r="S2073">
        <f t="shared" si="386"/>
        <v>0</v>
      </c>
      <c r="V2073" cm="1">
        <f t="array" ref="V2073">IF(E2073&lt;&gt;"CAPTURE",0,SUMPRODUCT((MDR_Rates!$A$2:$A$10=F2073)*(G2073&gt;MDR_Rates!$B$2:$B$10)*((MDR_Rates!$C$2:$C$10="")+(G2073&lt;=MDR_Rates!$C$2:$C$10))*MDR_Rates!$D$2:$D$10))</f>
        <v>0</v>
      </c>
      <c r="W2073">
        <f t="shared" si="387"/>
        <v>0</v>
      </c>
      <c r="X2073">
        <f t="shared" si="388"/>
        <v>0</v>
      </c>
      <c r="Y2073">
        <f t="shared" si="389"/>
        <v>0</v>
      </c>
      <c r="Z2073">
        <f t="shared" si="390"/>
        <v>0</v>
      </c>
      <c r="AG2073" t="str">
        <f t="shared" si="391"/>
        <v>Original Capture Found</v>
      </c>
      <c r="AI2073">
        <f t="shared" si="392"/>
        <v>299</v>
      </c>
      <c r="AJ2073" t="str">
        <f t="shared" si="393"/>
        <v>Full Refund</v>
      </c>
      <c r="AK2073" t="str">
        <f t="shared" si="394"/>
        <v/>
      </c>
      <c r="AL2073" t="str">
        <f>IF(E2073&lt;&gt;"CAPTURE","",COUNTIF(Orders!$H:$H,AK2073))</f>
        <v/>
      </c>
      <c r="AP2073" t="str">
        <f t="shared" si="395"/>
        <v/>
      </c>
      <c r="AQ2073">
        <f>IF(COUNTIF($A$2:A2073,A2073)=1,1,0)</f>
        <v>1</v>
      </c>
    </row>
    <row r="2074" spans="1:43" x14ac:dyDescent="0.3">
      <c r="A2074" t="s">
        <v>14238</v>
      </c>
      <c r="B2074" t="s">
        <v>13597</v>
      </c>
      <c r="D2074" s="1">
        <v>46276</v>
      </c>
      <c r="E2074" t="s">
        <v>12202</v>
      </c>
      <c r="F2074" t="s">
        <v>9</v>
      </c>
      <c r="G2074">
        <v>3499</v>
      </c>
      <c r="H2074">
        <v>0</v>
      </c>
      <c r="I2074">
        <v>0</v>
      </c>
      <c r="J2074">
        <v>-3499</v>
      </c>
      <c r="K2074" s="1">
        <v>46278</v>
      </c>
      <c r="L2074" t="s">
        <v>13996</v>
      </c>
      <c r="M2074">
        <f t="shared" si="384"/>
        <v>1</v>
      </c>
      <c r="N2074">
        <f>COUNTIF(Orders!$A:$A,C2074)</f>
        <v>0</v>
      </c>
      <c r="P2074">
        <f>COUNTIF(Orders!$H:$H,UPPER(SUBSTITUTE(TRIM(C2074),"-","")))</f>
        <v>1042575</v>
      </c>
      <c r="R2074" t="str">
        <f t="shared" si="385"/>
        <v>Refund</v>
      </c>
      <c r="S2074">
        <f t="shared" si="386"/>
        <v>0</v>
      </c>
      <c r="V2074" cm="1">
        <f t="array" ref="V2074">IF(E2074&lt;&gt;"CAPTURE",0,SUMPRODUCT((MDR_Rates!$A$2:$A$10=F2074)*(G2074&gt;MDR_Rates!$B$2:$B$10)*((MDR_Rates!$C$2:$C$10="")+(G2074&lt;=MDR_Rates!$C$2:$C$10))*MDR_Rates!$D$2:$D$10))</f>
        <v>0</v>
      </c>
      <c r="W2074">
        <f t="shared" si="387"/>
        <v>0</v>
      </c>
      <c r="X2074">
        <f t="shared" si="388"/>
        <v>0</v>
      </c>
      <c r="Y2074">
        <f t="shared" si="389"/>
        <v>0</v>
      </c>
      <c r="Z2074">
        <f t="shared" si="390"/>
        <v>0</v>
      </c>
      <c r="AG2074" t="str">
        <f t="shared" si="391"/>
        <v>Original Capture Found</v>
      </c>
      <c r="AI2074">
        <f t="shared" si="392"/>
        <v>3499</v>
      </c>
      <c r="AJ2074" t="str">
        <f t="shared" si="393"/>
        <v>Full Refund</v>
      </c>
      <c r="AK2074" t="str">
        <f t="shared" si="394"/>
        <v/>
      </c>
      <c r="AL2074" t="str">
        <f>IF(E2074&lt;&gt;"CAPTURE","",COUNTIF(Orders!$H:$H,AK2074))</f>
        <v/>
      </c>
      <c r="AP2074" t="str">
        <f t="shared" si="395"/>
        <v/>
      </c>
      <c r="AQ2074">
        <f>IF(COUNTIF($A$2:A2074,A2074)=1,1,0)</f>
        <v>1</v>
      </c>
    </row>
    <row r="2075" spans="1:43" x14ac:dyDescent="0.3">
      <c r="A2075" t="s">
        <v>14239</v>
      </c>
      <c r="B2075" t="s">
        <v>13354</v>
      </c>
      <c r="D2075" s="1">
        <v>46276</v>
      </c>
      <c r="E2075" t="s">
        <v>12202</v>
      </c>
      <c r="F2075" t="s">
        <v>9</v>
      </c>
      <c r="G2075">
        <v>5348</v>
      </c>
      <c r="H2075">
        <v>0</v>
      </c>
      <c r="I2075">
        <v>0</v>
      </c>
      <c r="J2075">
        <v>-5348</v>
      </c>
      <c r="K2075" s="1">
        <v>46278</v>
      </c>
      <c r="L2075" t="s">
        <v>13996</v>
      </c>
      <c r="M2075">
        <f t="shared" si="384"/>
        <v>1</v>
      </c>
      <c r="N2075">
        <f>COUNTIF(Orders!$A:$A,C2075)</f>
        <v>0</v>
      </c>
      <c r="P2075">
        <f>COUNTIF(Orders!$H:$H,UPPER(SUBSTITUTE(TRIM(C2075),"-","")))</f>
        <v>1042575</v>
      </c>
      <c r="R2075" t="str">
        <f t="shared" si="385"/>
        <v>Refund</v>
      </c>
      <c r="S2075">
        <f t="shared" si="386"/>
        <v>0</v>
      </c>
      <c r="V2075" cm="1">
        <f t="array" ref="V2075">IF(E2075&lt;&gt;"CAPTURE",0,SUMPRODUCT((MDR_Rates!$A$2:$A$10=F2075)*(G2075&gt;MDR_Rates!$B$2:$B$10)*((MDR_Rates!$C$2:$C$10="")+(G2075&lt;=MDR_Rates!$C$2:$C$10))*MDR_Rates!$D$2:$D$10))</f>
        <v>0</v>
      </c>
      <c r="W2075">
        <f t="shared" si="387"/>
        <v>0</v>
      </c>
      <c r="X2075">
        <f t="shared" si="388"/>
        <v>0</v>
      </c>
      <c r="Y2075">
        <f t="shared" si="389"/>
        <v>0</v>
      </c>
      <c r="Z2075">
        <f t="shared" si="390"/>
        <v>0</v>
      </c>
      <c r="AG2075" t="str">
        <f t="shared" si="391"/>
        <v>Original Capture Found</v>
      </c>
      <c r="AI2075">
        <f t="shared" si="392"/>
        <v>5348</v>
      </c>
      <c r="AJ2075" t="str">
        <f t="shared" si="393"/>
        <v>Full Refund</v>
      </c>
      <c r="AK2075" t="str">
        <f t="shared" si="394"/>
        <v/>
      </c>
      <c r="AL2075" t="str">
        <f>IF(E2075&lt;&gt;"CAPTURE","",COUNTIF(Orders!$H:$H,AK2075))</f>
        <v/>
      </c>
      <c r="AP2075" t="str">
        <f t="shared" si="395"/>
        <v/>
      </c>
      <c r="AQ2075">
        <f>IF(COUNTIF($A$2:A2075,A2075)=1,1,0)</f>
        <v>1</v>
      </c>
    </row>
    <row r="2076" spans="1:43" x14ac:dyDescent="0.3">
      <c r="A2076" t="s">
        <v>14240</v>
      </c>
      <c r="B2076" t="s">
        <v>12730</v>
      </c>
      <c r="D2076" s="1">
        <v>46276</v>
      </c>
      <c r="E2076" t="s">
        <v>12202</v>
      </c>
      <c r="F2076" t="s">
        <v>17</v>
      </c>
      <c r="G2076">
        <v>1198</v>
      </c>
      <c r="H2076">
        <v>0</v>
      </c>
      <c r="I2076">
        <v>0</v>
      </c>
      <c r="J2076">
        <v>-1198</v>
      </c>
      <c r="K2076" s="1">
        <v>46278</v>
      </c>
      <c r="L2076" t="s">
        <v>13996</v>
      </c>
      <c r="M2076">
        <f t="shared" si="384"/>
        <v>1</v>
      </c>
      <c r="N2076">
        <f>COUNTIF(Orders!$A:$A,C2076)</f>
        <v>0</v>
      </c>
      <c r="P2076">
        <f>COUNTIF(Orders!$H:$H,UPPER(SUBSTITUTE(TRIM(C2076),"-","")))</f>
        <v>1042575</v>
      </c>
      <c r="R2076" t="str">
        <f t="shared" si="385"/>
        <v>Refund</v>
      </c>
      <c r="S2076">
        <f t="shared" si="386"/>
        <v>0</v>
      </c>
      <c r="V2076" cm="1">
        <f t="array" ref="V2076">IF(E2076&lt;&gt;"CAPTURE",0,SUMPRODUCT((MDR_Rates!$A$2:$A$10=F2076)*(G2076&gt;MDR_Rates!$B$2:$B$10)*((MDR_Rates!$C$2:$C$10="")+(G2076&lt;=MDR_Rates!$C$2:$C$10))*MDR_Rates!$D$2:$D$10))</f>
        <v>0</v>
      </c>
      <c r="W2076">
        <f t="shared" si="387"/>
        <v>0</v>
      </c>
      <c r="X2076">
        <f t="shared" si="388"/>
        <v>0</v>
      </c>
      <c r="Y2076">
        <f t="shared" si="389"/>
        <v>0</v>
      </c>
      <c r="Z2076">
        <f t="shared" si="390"/>
        <v>0</v>
      </c>
      <c r="AG2076" t="str">
        <f t="shared" si="391"/>
        <v>Original Capture Found</v>
      </c>
      <c r="AI2076">
        <f t="shared" si="392"/>
        <v>1198</v>
      </c>
      <c r="AJ2076" t="str">
        <f t="shared" si="393"/>
        <v>Full Refund</v>
      </c>
      <c r="AK2076" t="str">
        <f t="shared" si="394"/>
        <v/>
      </c>
      <c r="AL2076" t="str">
        <f>IF(E2076&lt;&gt;"CAPTURE","",COUNTIF(Orders!$H:$H,AK2076))</f>
        <v/>
      </c>
      <c r="AP2076" t="str">
        <f t="shared" si="395"/>
        <v/>
      </c>
      <c r="AQ2076">
        <f>IF(COUNTIF($A$2:A2076,A2076)=1,1,0)</f>
        <v>1</v>
      </c>
    </row>
    <row r="2077" spans="1:43" x14ac:dyDescent="0.3">
      <c r="A2077" t="s">
        <v>14241</v>
      </c>
      <c r="B2077" t="s">
        <v>13951</v>
      </c>
      <c r="D2077" s="1">
        <v>46276</v>
      </c>
      <c r="E2077" t="s">
        <v>12202</v>
      </c>
      <c r="F2077" t="s">
        <v>44</v>
      </c>
      <c r="G2077">
        <v>7297</v>
      </c>
      <c r="H2077">
        <v>0</v>
      </c>
      <c r="I2077">
        <v>0</v>
      </c>
      <c r="J2077">
        <v>-7297</v>
      </c>
      <c r="K2077" s="1">
        <v>46278</v>
      </c>
      <c r="L2077" t="s">
        <v>13996</v>
      </c>
      <c r="M2077">
        <f t="shared" si="384"/>
        <v>1</v>
      </c>
      <c r="N2077">
        <f>COUNTIF(Orders!$A:$A,C2077)</f>
        <v>0</v>
      </c>
      <c r="P2077">
        <f>COUNTIF(Orders!$H:$H,UPPER(SUBSTITUTE(TRIM(C2077),"-","")))</f>
        <v>1042575</v>
      </c>
      <c r="R2077" t="str">
        <f t="shared" si="385"/>
        <v>Refund</v>
      </c>
      <c r="S2077">
        <f t="shared" si="386"/>
        <v>0</v>
      </c>
      <c r="V2077" cm="1">
        <f t="array" ref="V2077">IF(E2077&lt;&gt;"CAPTURE",0,SUMPRODUCT((MDR_Rates!$A$2:$A$10=F2077)*(G2077&gt;MDR_Rates!$B$2:$B$10)*((MDR_Rates!$C$2:$C$10="")+(G2077&lt;=MDR_Rates!$C$2:$C$10))*MDR_Rates!$D$2:$D$10))</f>
        <v>0</v>
      </c>
      <c r="W2077">
        <f t="shared" si="387"/>
        <v>0</v>
      </c>
      <c r="X2077">
        <f t="shared" si="388"/>
        <v>0</v>
      </c>
      <c r="Y2077">
        <f t="shared" si="389"/>
        <v>0</v>
      </c>
      <c r="Z2077">
        <f t="shared" si="390"/>
        <v>0</v>
      </c>
      <c r="AG2077" t="str">
        <f t="shared" si="391"/>
        <v>Original Capture Found</v>
      </c>
      <c r="AI2077">
        <f t="shared" si="392"/>
        <v>7297</v>
      </c>
      <c r="AJ2077" t="str">
        <f t="shared" si="393"/>
        <v>Full Refund</v>
      </c>
      <c r="AK2077" t="str">
        <f t="shared" si="394"/>
        <v/>
      </c>
      <c r="AL2077" t="str">
        <f>IF(E2077&lt;&gt;"CAPTURE","",COUNTIF(Orders!$H:$H,AK2077))</f>
        <v/>
      </c>
      <c r="AP2077" t="str">
        <f t="shared" si="395"/>
        <v/>
      </c>
      <c r="AQ2077">
        <f>IF(COUNTIF($A$2:A2077,A2077)=1,1,0)</f>
        <v>1</v>
      </c>
    </row>
    <row r="2078" spans="1:43" x14ac:dyDescent="0.3">
      <c r="A2078" t="s">
        <v>14242</v>
      </c>
      <c r="B2078" t="s">
        <v>13582</v>
      </c>
      <c r="D2078" s="1">
        <v>46276</v>
      </c>
      <c r="E2078" t="s">
        <v>12202</v>
      </c>
      <c r="F2078" t="s">
        <v>33</v>
      </c>
      <c r="G2078">
        <v>9798</v>
      </c>
      <c r="H2078">
        <v>0</v>
      </c>
      <c r="I2078">
        <v>0</v>
      </c>
      <c r="J2078">
        <v>-9798</v>
      </c>
      <c r="K2078" s="1">
        <v>46278</v>
      </c>
      <c r="L2078" t="s">
        <v>13996</v>
      </c>
      <c r="M2078">
        <f t="shared" si="384"/>
        <v>1</v>
      </c>
      <c r="N2078">
        <f>COUNTIF(Orders!$A:$A,C2078)</f>
        <v>0</v>
      </c>
      <c r="P2078">
        <f>COUNTIF(Orders!$H:$H,UPPER(SUBSTITUTE(TRIM(C2078),"-","")))</f>
        <v>1042575</v>
      </c>
      <c r="R2078" t="str">
        <f t="shared" si="385"/>
        <v>Refund</v>
      </c>
      <c r="S2078">
        <f t="shared" si="386"/>
        <v>0</v>
      </c>
      <c r="V2078" cm="1">
        <f t="array" ref="V2078">IF(E2078&lt;&gt;"CAPTURE",0,SUMPRODUCT((MDR_Rates!$A$2:$A$10=F2078)*(G2078&gt;MDR_Rates!$B$2:$B$10)*((MDR_Rates!$C$2:$C$10="")+(G2078&lt;=MDR_Rates!$C$2:$C$10))*MDR_Rates!$D$2:$D$10))</f>
        <v>0</v>
      </c>
      <c r="W2078">
        <f t="shared" si="387"/>
        <v>0</v>
      </c>
      <c r="X2078">
        <f t="shared" si="388"/>
        <v>0</v>
      </c>
      <c r="Y2078">
        <f t="shared" si="389"/>
        <v>0</v>
      </c>
      <c r="Z2078">
        <f t="shared" si="390"/>
        <v>0</v>
      </c>
      <c r="AG2078" t="str">
        <f t="shared" si="391"/>
        <v>Original Capture Found</v>
      </c>
      <c r="AI2078">
        <f t="shared" si="392"/>
        <v>9798</v>
      </c>
      <c r="AJ2078" t="str">
        <f t="shared" si="393"/>
        <v>Full Refund</v>
      </c>
      <c r="AK2078" t="str">
        <f t="shared" si="394"/>
        <v/>
      </c>
      <c r="AL2078" t="str">
        <f>IF(E2078&lt;&gt;"CAPTURE","",COUNTIF(Orders!$H:$H,AK2078))</f>
        <v/>
      </c>
      <c r="AP2078" t="str">
        <f t="shared" si="395"/>
        <v/>
      </c>
      <c r="AQ2078">
        <f>IF(COUNTIF($A$2:A2078,A2078)=1,1,0)</f>
        <v>1</v>
      </c>
    </row>
    <row r="2079" spans="1:43" x14ac:dyDescent="0.3">
      <c r="A2079" t="s">
        <v>14243</v>
      </c>
      <c r="B2079" t="s">
        <v>12924</v>
      </c>
      <c r="D2079" s="1">
        <v>46276</v>
      </c>
      <c r="E2079" t="s">
        <v>12202</v>
      </c>
      <c r="F2079" t="s">
        <v>9</v>
      </c>
      <c r="G2079">
        <v>1798</v>
      </c>
      <c r="H2079">
        <v>0</v>
      </c>
      <c r="I2079">
        <v>0</v>
      </c>
      <c r="J2079">
        <v>-1798</v>
      </c>
      <c r="K2079" s="1">
        <v>46278</v>
      </c>
      <c r="L2079" t="s">
        <v>13996</v>
      </c>
      <c r="M2079">
        <f t="shared" si="384"/>
        <v>1</v>
      </c>
      <c r="N2079">
        <f>COUNTIF(Orders!$A:$A,C2079)</f>
        <v>0</v>
      </c>
      <c r="P2079">
        <f>COUNTIF(Orders!$H:$H,UPPER(SUBSTITUTE(TRIM(C2079),"-","")))</f>
        <v>1042575</v>
      </c>
      <c r="R2079" t="str">
        <f t="shared" si="385"/>
        <v>Refund</v>
      </c>
      <c r="S2079">
        <f t="shared" si="386"/>
        <v>0</v>
      </c>
      <c r="V2079" cm="1">
        <f t="array" ref="V2079">IF(E2079&lt;&gt;"CAPTURE",0,SUMPRODUCT((MDR_Rates!$A$2:$A$10=F2079)*(G2079&gt;MDR_Rates!$B$2:$B$10)*((MDR_Rates!$C$2:$C$10="")+(G2079&lt;=MDR_Rates!$C$2:$C$10))*MDR_Rates!$D$2:$D$10))</f>
        <v>0</v>
      </c>
      <c r="W2079">
        <f t="shared" si="387"/>
        <v>0</v>
      </c>
      <c r="X2079">
        <f t="shared" si="388"/>
        <v>0</v>
      </c>
      <c r="Y2079">
        <f t="shared" si="389"/>
        <v>0</v>
      </c>
      <c r="Z2079">
        <f t="shared" si="390"/>
        <v>0</v>
      </c>
      <c r="AG2079" t="str">
        <f t="shared" si="391"/>
        <v>Original Capture Found</v>
      </c>
      <c r="AI2079">
        <f t="shared" si="392"/>
        <v>1798</v>
      </c>
      <c r="AJ2079" t="str">
        <f t="shared" si="393"/>
        <v>Full Refund</v>
      </c>
      <c r="AK2079" t="str">
        <f t="shared" si="394"/>
        <v/>
      </c>
      <c r="AL2079" t="str">
        <f>IF(E2079&lt;&gt;"CAPTURE","",COUNTIF(Orders!$H:$H,AK2079))</f>
        <v/>
      </c>
      <c r="AP2079" t="str">
        <f t="shared" si="395"/>
        <v/>
      </c>
      <c r="AQ2079">
        <f>IF(COUNTIF($A$2:A2079,A2079)=1,1,0)</f>
        <v>1</v>
      </c>
    </row>
    <row r="2080" spans="1:43" x14ac:dyDescent="0.3">
      <c r="A2080" t="s">
        <v>14244</v>
      </c>
      <c r="C2080" t="s">
        <v>148</v>
      </c>
      <c r="D2080" s="1">
        <v>46277</v>
      </c>
      <c r="E2080" t="s">
        <v>11819</v>
      </c>
      <c r="F2080" t="s">
        <v>9</v>
      </c>
      <c r="G2080">
        <v>349</v>
      </c>
      <c r="H2080">
        <v>0</v>
      </c>
      <c r="I2080">
        <v>0</v>
      </c>
      <c r="J2080">
        <v>349</v>
      </c>
      <c r="K2080" s="1">
        <v>46279</v>
      </c>
      <c r="L2080" t="s">
        <v>14245</v>
      </c>
      <c r="M2080">
        <f t="shared" si="384"/>
        <v>1</v>
      </c>
      <c r="N2080">
        <f>COUNTIF(Orders!$A:$A,C2080)</f>
        <v>1</v>
      </c>
      <c r="P2080">
        <f>COUNTIF(Orders!$H:$H,UPPER(SUBSTITUTE(TRIM(C2080),"-","")))</f>
        <v>1</v>
      </c>
      <c r="R2080" t="str">
        <f t="shared" si="385"/>
        <v>Matched Order Reference</v>
      </c>
      <c r="S2080">
        <f t="shared" si="386"/>
        <v>1</v>
      </c>
      <c r="V2080" cm="1">
        <f t="array" ref="V2080">IF(E2080&lt;&gt;"CAPTURE",0,SUMPRODUCT((MDR_Rates!$A$2:$A$10=F2080)*(G2080&gt;MDR_Rates!$B$2:$B$10)*((MDR_Rates!$C$2:$C$10="")+(G2080&lt;=MDR_Rates!$C$2:$C$10))*MDR_Rates!$D$2:$D$10))</f>
        <v>0</v>
      </c>
      <c r="W2080">
        <f t="shared" si="387"/>
        <v>0</v>
      </c>
      <c r="X2080">
        <f t="shared" si="388"/>
        <v>0</v>
      </c>
      <c r="Y2080">
        <f t="shared" si="389"/>
        <v>0</v>
      </c>
      <c r="Z2080">
        <f t="shared" si="390"/>
        <v>0</v>
      </c>
      <c r="AG2080" t="str">
        <f t="shared" si="391"/>
        <v/>
      </c>
      <c r="AI2080" t="str">
        <f t="shared" si="392"/>
        <v/>
      </c>
      <c r="AJ2080" t="str">
        <f t="shared" si="393"/>
        <v/>
      </c>
      <c r="AK2080" t="str">
        <f t="shared" si="394"/>
        <v>ORD26000063</v>
      </c>
      <c r="AL2080">
        <f>IF(E2080&lt;&gt;"CAPTURE","",COUNTIF(Orders!$H:$H,AK2080))</f>
        <v>1</v>
      </c>
      <c r="AP2080" t="str">
        <f t="shared" si="395"/>
        <v>Matched to Order</v>
      </c>
      <c r="AQ2080">
        <f>IF(COUNTIF($A$2:A2080,A2080)=1,1,0)</f>
        <v>1</v>
      </c>
    </row>
    <row r="2081" spans="1:43" x14ac:dyDescent="0.3">
      <c r="A2081" t="s">
        <v>14246</v>
      </c>
      <c r="C2081" t="s">
        <v>14247</v>
      </c>
      <c r="D2081" s="1">
        <v>46277</v>
      </c>
      <c r="E2081" t="s">
        <v>11819</v>
      </c>
      <c r="F2081" t="s">
        <v>44</v>
      </c>
      <c r="G2081">
        <v>2999</v>
      </c>
      <c r="H2081">
        <v>50.98</v>
      </c>
      <c r="I2081">
        <v>9.18</v>
      </c>
      <c r="J2081">
        <v>2938.84</v>
      </c>
      <c r="K2081" s="1">
        <v>46279</v>
      </c>
      <c r="L2081" t="s">
        <v>14245</v>
      </c>
      <c r="M2081">
        <f t="shared" si="384"/>
        <v>1</v>
      </c>
      <c r="N2081">
        <f>COUNTIF(Orders!$A:$A,C2081)</f>
        <v>1</v>
      </c>
      <c r="P2081">
        <f>COUNTIF(Orders!$H:$H,UPPER(SUBSTITUTE(TRIM(C2081),"-","")))</f>
        <v>1</v>
      </c>
      <c r="R2081" t="str">
        <f t="shared" si="385"/>
        <v>Matched Order Reference</v>
      </c>
      <c r="S2081">
        <f t="shared" si="386"/>
        <v>1</v>
      </c>
      <c r="V2081" cm="1">
        <f t="array" ref="V2081">IF(E2081&lt;&gt;"CAPTURE",0,SUMPRODUCT((MDR_Rates!$A$2:$A$10=F2081)*(G2081&gt;MDR_Rates!$B$2:$B$10)*((MDR_Rates!$C$2:$C$10="")+(G2081&lt;=MDR_Rates!$C$2:$C$10))*MDR_Rates!$D$2:$D$10))</f>
        <v>1.7</v>
      </c>
      <c r="W2081">
        <f t="shared" si="387"/>
        <v>50.98</v>
      </c>
      <c r="X2081">
        <f t="shared" si="388"/>
        <v>9.18</v>
      </c>
      <c r="Y2081">
        <f t="shared" si="389"/>
        <v>0</v>
      </c>
      <c r="Z2081">
        <f t="shared" si="390"/>
        <v>0</v>
      </c>
      <c r="AG2081" t="str">
        <f t="shared" si="391"/>
        <v/>
      </c>
      <c r="AI2081" t="str">
        <f t="shared" si="392"/>
        <v/>
      </c>
      <c r="AJ2081" t="str">
        <f t="shared" si="393"/>
        <v/>
      </c>
      <c r="AK2081" t="str">
        <f t="shared" si="394"/>
        <v>ORD26000093</v>
      </c>
      <c r="AL2081">
        <f>IF(E2081&lt;&gt;"CAPTURE","",COUNTIF(Orders!$H:$H,AK2081))</f>
        <v>1</v>
      </c>
      <c r="AP2081" t="str">
        <f t="shared" si="395"/>
        <v>Matched to Order</v>
      </c>
      <c r="AQ2081">
        <f>IF(COUNTIF($A$2:A2081,A2081)=1,1,0)</f>
        <v>1</v>
      </c>
    </row>
    <row r="2082" spans="1:43" x14ac:dyDescent="0.3">
      <c r="A2082" t="s">
        <v>14248</v>
      </c>
      <c r="C2082" t="s">
        <v>222</v>
      </c>
      <c r="D2082" s="1">
        <v>46277</v>
      </c>
      <c r="E2082" t="s">
        <v>11819</v>
      </c>
      <c r="F2082" t="s">
        <v>9</v>
      </c>
      <c r="G2082">
        <v>4298</v>
      </c>
      <c r="H2082">
        <v>12.89</v>
      </c>
      <c r="I2082">
        <v>2.3199999999999998</v>
      </c>
      <c r="J2082">
        <v>4282.79</v>
      </c>
      <c r="K2082" s="1">
        <v>46279</v>
      </c>
      <c r="L2082" t="s">
        <v>14245</v>
      </c>
      <c r="M2082">
        <f t="shared" si="384"/>
        <v>1</v>
      </c>
      <c r="N2082">
        <f>COUNTIF(Orders!$A:$A,C2082)</f>
        <v>1</v>
      </c>
      <c r="P2082">
        <f>COUNTIF(Orders!$H:$H,UPPER(SUBSTITUTE(TRIM(C2082),"-","")))</f>
        <v>1</v>
      </c>
      <c r="R2082" t="str">
        <f t="shared" si="385"/>
        <v>Matched Order Reference</v>
      </c>
      <c r="S2082">
        <f t="shared" si="386"/>
        <v>1</v>
      </c>
      <c r="V2082" cm="1">
        <f t="array" ref="V2082">IF(E2082&lt;&gt;"CAPTURE",0,SUMPRODUCT((MDR_Rates!$A$2:$A$10=F2082)*(G2082&gt;MDR_Rates!$B$2:$B$10)*((MDR_Rates!$C$2:$C$10="")+(G2082&lt;=MDR_Rates!$C$2:$C$10))*MDR_Rates!$D$2:$D$10))</f>
        <v>0.3</v>
      </c>
      <c r="W2082">
        <f t="shared" si="387"/>
        <v>12.89</v>
      </c>
      <c r="X2082">
        <f t="shared" si="388"/>
        <v>2.3199999999999998</v>
      </c>
      <c r="Y2082">
        <f t="shared" si="389"/>
        <v>0</v>
      </c>
      <c r="Z2082">
        <f t="shared" si="390"/>
        <v>0</v>
      </c>
      <c r="AG2082" t="str">
        <f t="shared" si="391"/>
        <v/>
      </c>
      <c r="AI2082" t="str">
        <f t="shared" si="392"/>
        <v/>
      </c>
      <c r="AJ2082" t="str">
        <f t="shared" si="393"/>
        <v/>
      </c>
      <c r="AK2082" t="str">
        <f t="shared" si="394"/>
        <v>ORD26000100</v>
      </c>
      <c r="AL2082">
        <f>IF(E2082&lt;&gt;"CAPTURE","",COUNTIF(Orders!$H:$H,AK2082))</f>
        <v>1</v>
      </c>
      <c r="AP2082" t="str">
        <f t="shared" si="395"/>
        <v>Matched to Order</v>
      </c>
      <c r="AQ2082">
        <f>IF(COUNTIF($A$2:A2082,A2082)=1,1,0)</f>
        <v>1</v>
      </c>
    </row>
    <row r="2083" spans="1:43" x14ac:dyDescent="0.3">
      <c r="A2083" t="s">
        <v>14249</v>
      </c>
      <c r="C2083" t="s">
        <v>242</v>
      </c>
      <c r="D2083" s="1">
        <v>46277</v>
      </c>
      <c r="E2083" t="s">
        <v>11819</v>
      </c>
      <c r="F2083" t="s">
        <v>44</v>
      </c>
      <c r="G2083">
        <v>3598</v>
      </c>
      <c r="H2083">
        <v>61.17</v>
      </c>
      <c r="I2083">
        <v>11.01</v>
      </c>
      <c r="J2083">
        <v>3525.82</v>
      </c>
      <c r="K2083" s="1">
        <v>46279</v>
      </c>
      <c r="L2083" t="s">
        <v>14245</v>
      </c>
      <c r="M2083">
        <f t="shared" si="384"/>
        <v>1</v>
      </c>
      <c r="N2083">
        <f>COUNTIF(Orders!$A:$A,C2083)</f>
        <v>1</v>
      </c>
      <c r="P2083">
        <f>COUNTIF(Orders!$H:$H,UPPER(SUBSTITUTE(TRIM(C2083),"-","")))</f>
        <v>1</v>
      </c>
      <c r="R2083" t="str">
        <f t="shared" si="385"/>
        <v>Matched Order Reference</v>
      </c>
      <c r="S2083">
        <f t="shared" si="386"/>
        <v>1</v>
      </c>
      <c r="V2083" cm="1">
        <f t="array" ref="V2083">IF(E2083&lt;&gt;"CAPTURE",0,SUMPRODUCT((MDR_Rates!$A$2:$A$10=F2083)*(G2083&gt;MDR_Rates!$B$2:$B$10)*((MDR_Rates!$C$2:$C$10="")+(G2083&lt;=MDR_Rates!$C$2:$C$10))*MDR_Rates!$D$2:$D$10))</f>
        <v>1.7</v>
      </c>
      <c r="W2083">
        <f t="shared" si="387"/>
        <v>61.17</v>
      </c>
      <c r="X2083">
        <f t="shared" si="388"/>
        <v>11.01</v>
      </c>
      <c r="Y2083">
        <f t="shared" si="389"/>
        <v>0</v>
      </c>
      <c r="Z2083">
        <f t="shared" si="390"/>
        <v>0</v>
      </c>
      <c r="AG2083" t="str">
        <f t="shared" si="391"/>
        <v/>
      </c>
      <c r="AI2083" t="str">
        <f t="shared" si="392"/>
        <v/>
      </c>
      <c r="AJ2083" t="str">
        <f t="shared" si="393"/>
        <v/>
      </c>
      <c r="AK2083" t="str">
        <f t="shared" si="394"/>
        <v>ORD26000110</v>
      </c>
      <c r="AL2083">
        <f>IF(E2083&lt;&gt;"CAPTURE","",COUNTIF(Orders!$H:$H,AK2083))</f>
        <v>1</v>
      </c>
      <c r="AP2083" t="str">
        <f t="shared" si="395"/>
        <v>Matched to Order</v>
      </c>
      <c r="AQ2083">
        <f>IF(COUNTIF($A$2:A2083,A2083)=1,1,0)</f>
        <v>1</v>
      </c>
    </row>
    <row r="2084" spans="1:43" x14ac:dyDescent="0.3">
      <c r="A2084" t="s">
        <v>14250</v>
      </c>
      <c r="C2084" t="s">
        <v>332</v>
      </c>
      <c r="D2084" s="1">
        <v>46277</v>
      </c>
      <c r="E2084" t="s">
        <v>11819</v>
      </c>
      <c r="F2084" t="s">
        <v>17</v>
      </c>
      <c r="G2084">
        <v>1098</v>
      </c>
      <c r="H2084">
        <v>19.760000000000002</v>
      </c>
      <c r="I2084">
        <v>3.56</v>
      </c>
      <c r="J2084">
        <v>1074.68</v>
      </c>
      <c r="K2084" s="1">
        <v>46279</v>
      </c>
      <c r="L2084" t="s">
        <v>14245</v>
      </c>
      <c r="M2084">
        <f t="shared" si="384"/>
        <v>1</v>
      </c>
      <c r="N2084">
        <f>COUNTIF(Orders!$A:$A,C2084)</f>
        <v>1</v>
      </c>
      <c r="P2084">
        <f>COUNTIF(Orders!$H:$H,UPPER(SUBSTITUTE(TRIM(C2084),"-","")))</f>
        <v>1</v>
      </c>
      <c r="R2084" t="str">
        <f t="shared" si="385"/>
        <v>Matched Order Reference</v>
      </c>
      <c r="S2084">
        <f t="shared" si="386"/>
        <v>1</v>
      </c>
      <c r="V2084" cm="1">
        <f t="array" ref="V2084">IF(E2084&lt;&gt;"CAPTURE",0,SUMPRODUCT((MDR_Rates!$A$2:$A$10=F2084)*(G2084&gt;MDR_Rates!$B$2:$B$10)*((MDR_Rates!$C$2:$C$10="")+(G2084&lt;=MDR_Rates!$C$2:$C$10))*MDR_Rates!$D$2:$D$10))</f>
        <v>1.8</v>
      </c>
      <c r="W2084">
        <f t="shared" si="387"/>
        <v>19.760000000000002</v>
      </c>
      <c r="X2084">
        <f t="shared" si="388"/>
        <v>3.56</v>
      </c>
      <c r="Y2084">
        <f t="shared" si="389"/>
        <v>0</v>
      </c>
      <c r="Z2084">
        <f t="shared" si="390"/>
        <v>0</v>
      </c>
      <c r="AG2084" t="str">
        <f t="shared" si="391"/>
        <v/>
      </c>
      <c r="AI2084" t="str">
        <f t="shared" si="392"/>
        <v/>
      </c>
      <c r="AJ2084" t="str">
        <f t="shared" si="393"/>
        <v/>
      </c>
      <c r="AK2084" t="str">
        <f t="shared" si="394"/>
        <v>ORD26000155</v>
      </c>
      <c r="AL2084">
        <f>IF(E2084&lt;&gt;"CAPTURE","",COUNTIF(Orders!$H:$H,AK2084))</f>
        <v>1</v>
      </c>
      <c r="AP2084" t="str">
        <f t="shared" si="395"/>
        <v>Matched to Order</v>
      </c>
      <c r="AQ2084">
        <f>IF(COUNTIF($A$2:A2084,A2084)=1,1,0)</f>
        <v>1</v>
      </c>
    </row>
    <row r="2085" spans="1:43" x14ac:dyDescent="0.3">
      <c r="A2085" t="s">
        <v>14251</v>
      </c>
      <c r="C2085" t="s">
        <v>440</v>
      </c>
      <c r="D2085" s="1">
        <v>46277</v>
      </c>
      <c r="E2085" t="s">
        <v>11819</v>
      </c>
      <c r="F2085" t="s">
        <v>9</v>
      </c>
      <c r="G2085">
        <v>299</v>
      </c>
      <c r="H2085">
        <v>0</v>
      </c>
      <c r="I2085">
        <v>0</v>
      </c>
      <c r="J2085">
        <v>299</v>
      </c>
      <c r="K2085" s="1">
        <v>46279</v>
      </c>
      <c r="L2085" t="s">
        <v>14245</v>
      </c>
      <c r="M2085">
        <f t="shared" si="384"/>
        <v>1</v>
      </c>
      <c r="N2085">
        <f>COUNTIF(Orders!$A:$A,C2085)</f>
        <v>1</v>
      </c>
      <c r="P2085">
        <f>COUNTIF(Orders!$H:$H,UPPER(SUBSTITUTE(TRIM(C2085),"-","")))</f>
        <v>1</v>
      </c>
      <c r="R2085" t="str">
        <f t="shared" si="385"/>
        <v>Matched Order Reference</v>
      </c>
      <c r="S2085">
        <f t="shared" si="386"/>
        <v>1</v>
      </c>
      <c r="V2085" cm="1">
        <f t="array" ref="V2085">IF(E2085&lt;&gt;"CAPTURE",0,SUMPRODUCT((MDR_Rates!$A$2:$A$10=F2085)*(G2085&gt;MDR_Rates!$B$2:$B$10)*((MDR_Rates!$C$2:$C$10="")+(G2085&lt;=MDR_Rates!$C$2:$C$10))*MDR_Rates!$D$2:$D$10))</f>
        <v>0</v>
      </c>
      <c r="W2085">
        <f t="shared" si="387"/>
        <v>0</v>
      </c>
      <c r="X2085">
        <f t="shared" si="388"/>
        <v>0</v>
      </c>
      <c r="Y2085">
        <f t="shared" si="389"/>
        <v>0</v>
      </c>
      <c r="Z2085">
        <f t="shared" si="390"/>
        <v>0</v>
      </c>
      <c r="AG2085" t="str">
        <f t="shared" si="391"/>
        <v/>
      </c>
      <c r="AI2085" t="str">
        <f t="shared" si="392"/>
        <v/>
      </c>
      <c r="AJ2085" t="str">
        <f t="shared" si="393"/>
        <v/>
      </c>
      <c r="AK2085" t="str">
        <f t="shared" si="394"/>
        <v>ORD26000209</v>
      </c>
      <c r="AL2085">
        <f>IF(E2085&lt;&gt;"CAPTURE","",COUNTIF(Orders!$H:$H,AK2085))</f>
        <v>1</v>
      </c>
      <c r="AP2085" t="str">
        <f t="shared" si="395"/>
        <v>Matched to Order</v>
      </c>
      <c r="AQ2085">
        <f>IF(COUNTIF($A$2:A2085,A2085)=1,1,0)</f>
        <v>1</v>
      </c>
    </row>
    <row r="2086" spans="1:43" x14ac:dyDescent="0.3">
      <c r="A2086" t="s">
        <v>14252</v>
      </c>
      <c r="C2086" t="s">
        <v>498</v>
      </c>
      <c r="D2086" s="1">
        <v>46277</v>
      </c>
      <c r="E2086" t="s">
        <v>11819</v>
      </c>
      <c r="F2086" t="s">
        <v>17</v>
      </c>
      <c r="G2086">
        <v>5497</v>
      </c>
      <c r="H2086">
        <v>87.95</v>
      </c>
      <c r="I2086">
        <v>15.83</v>
      </c>
      <c r="J2086">
        <v>5393.22</v>
      </c>
      <c r="K2086" s="1">
        <v>46279</v>
      </c>
      <c r="L2086" t="s">
        <v>14245</v>
      </c>
      <c r="M2086">
        <f t="shared" si="384"/>
        <v>1</v>
      </c>
      <c r="N2086">
        <f>COUNTIF(Orders!$A:$A,C2086)</f>
        <v>1</v>
      </c>
      <c r="P2086">
        <f>COUNTIF(Orders!$H:$H,UPPER(SUBSTITUTE(TRIM(C2086),"-","")))</f>
        <v>1</v>
      </c>
      <c r="R2086" t="str">
        <f t="shared" si="385"/>
        <v>Matched Order Reference</v>
      </c>
      <c r="S2086">
        <f t="shared" si="386"/>
        <v>1</v>
      </c>
      <c r="V2086" cm="1">
        <f t="array" ref="V2086">IF(E2086&lt;&gt;"CAPTURE",0,SUMPRODUCT((MDR_Rates!$A$2:$A$10=F2086)*(G2086&gt;MDR_Rates!$B$2:$B$10)*((MDR_Rates!$C$2:$C$10="")+(G2086&lt;=MDR_Rates!$C$2:$C$10))*MDR_Rates!$D$2:$D$10))</f>
        <v>1.6</v>
      </c>
      <c r="W2086">
        <f t="shared" si="387"/>
        <v>87.95</v>
      </c>
      <c r="X2086">
        <f t="shared" si="388"/>
        <v>15.83</v>
      </c>
      <c r="Y2086">
        <f t="shared" si="389"/>
        <v>0</v>
      </c>
      <c r="Z2086">
        <f t="shared" si="390"/>
        <v>0</v>
      </c>
      <c r="AG2086" t="str">
        <f t="shared" si="391"/>
        <v/>
      </c>
      <c r="AI2086" t="str">
        <f t="shared" si="392"/>
        <v/>
      </c>
      <c r="AJ2086" t="str">
        <f t="shared" si="393"/>
        <v/>
      </c>
      <c r="AK2086" t="str">
        <f t="shared" si="394"/>
        <v>ORD26000238</v>
      </c>
      <c r="AL2086">
        <f>IF(E2086&lt;&gt;"CAPTURE","",COUNTIF(Orders!$H:$H,AK2086))</f>
        <v>1</v>
      </c>
      <c r="AP2086" t="str">
        <f t="shared" si="395"/>
        <v>Matched to Order</v>
      </c>
      <c r="AQ2086">
        <f>IF(COUNTIF($A$2:A2086,A2086)=1,1,0)</f>
        <v>1</v>
      </c>
    </row>
    <row r="2087" spans="1:43" x14ac:dyDescent="0.3">
      <c r="A2087" t="s">
        <v>14253</v>
      </c>
      <c r="C2087" t="s">
        <v>550</v>
      </c>
      <c r="D2087" s="1">
        <v>46277</v>
      </c>
      <c r="E2087" t="s">
        <v>11819</v>
      </c>
      <c r="F2087" t="s">
        <v>9</v>
      </c>
      <c r="G2087">
        <v>3798</v>
      </c>
      <c r="H2087">
        <v>11.39</v>
      </c>
      <c r="I2087">
        <v>2.0499999999999998</v>
      </c>
      <c r="J2087">
        <v>3784.56</v>
      </c>
      <c r="K2087" s="1">
        <v>46279</v>
      </c>
      <c r="L2087" t="s">
        <v>14245</v>
      </c>
      <c r="M2087">
        <f t="shared" si="384"/>
        <v>1</v>
      </c>
      <c r="N2087">
        <f>COUNTIF(Orders!$A:$A,C2087)</f>
        <v>1</v>
      </c>
      <c r="P2087">
        <f>COUNTIF(Orders!$H:$H,UPPER(SUBSTITUTE(TRIM(C2087),"-","")))</f>
        <v>1</v>
      </c>
      <c r="R2087" t="str">
        <f t="shared" si="385"/>
        <v>Matched Order Reference</v>
      </c>
      <c r="S2087">
        <f t="shared" si="386"/>
        <v>1</v>
      </c>
      <c r="V2087" cm="1">
        <f t="array" ref="V2087">IF(E2087&lt;&gt;"CAPTURE",0,SUMPRODUCT((MDR_Rates!$A$2:$A$10=F2087)*(G2087&gt;MDR_Rates!$B$2:$B$10)*((MDR_Rates!$C$2:$C$10="")+(G2087&lt;=MDR_Rates!$C$2:$C$10))*MDR_Rates!$D$2:$D$10))</f>
        <v>0.3</v>
      </c>
      <c r="W2087">
        <f t="shared" si="387"/>
        <v>11.39</v>
      </c>
      <c r="X2087">
        <f t="shared" si="388"/>
        <v>2.0499999999999998</v>
      </c>
      <c r="Y2087">
        <f t="shared" si="389"/>
        <v>0</v>
      </c>
      <c r="Z2087">
        <f t="shared" si="390"/>
        <v>0</v>
      </c>
      <c r="AG2087" t="str">
        <f t="shared" si="391"/>
        <v/>
      </c>
      <c r="AI2087" t="str">
        <f t="shared" si="392"/>
        <v/>
      </c>
      <c r="AJ2087" t="str">
        <f t="shared" si="393"/>
        <v/>
      </c>
      <c r="AK2087" t="str">
        <f t="shared" si="394"/>
        <v>ORD26000264</v>
      </c>
      <c r="AL2087">
        <f>IF(E2087&lt;&gt;"CAPTURE","",COUNTIF(Orders!$H:$H,AK2087))</f>
        <v>1</v>
      </c>
      <c r="AP2087" t="str">
        <f t="shared" si="395"/>
        <v>Matched to Order</v>
      </c>
      <c r="AQ2087">
        <f>IF(COUNTIF($A$2:A2087,A2087)=1,1,0)</f>
        <v>1</v>
      </c>
    </row>
    <row r="2088" spans="1:43" x14ac:dyDescent="0.3">
      <c r="A2088" t="s">
        <v>14254</v>
      </c>
      <c r="C2088" t="s">
        <v>14255</v>
      </c>
      <c r="D2088" s="1">
        <v>46277</v>
      </c>
      <c r="E2088" t="s">
        <v>11819</v>
      </c>
      <c r="F2088" t="s">
        <v>9</v>
      </c>
      <c r="G2088">
        <v>9847</v>
      </c>
      <c r="H2088">
        <v>29.54</v>
      </c>
      <c r="I2088">
        <v>5.32</v>
      </c>
      <c r="J2088">
        <v>9812.14</v>
      </c>
      <c r="K2088" s="1">
        <v>46279</v>
      </c>
      <c r="L2088" t="s">
        <v>14245</v>
      </c>
      <c r="M2088">
        <f t="shared" si="384"/>
        <v>1</v>
      </c>
      <c r="N2088">
        <f>COUNTIF(Orders!$A:$A,C2088)</f>
        <v>0</v>
      </c>
      <c r="P2088">
        <f>COUNTIF(Orders!$H:$H,UPPER(SUBSTITUTE(TRIM(C2088),"-","")))</f>
        <v>1</v>
      </c>
      <c r="R2088" t="str">
        <f t="shared" si="385"/>
        <v>Matched Order Reference</v>
      </c>
      <c r="S2088">
        <f t="shared" si="386"/>
        <v>1</v>
      </c>
      <c r="V2088" cm="1">
        <f t="array" ref="V2088">IF(E2088&lt;&gt;"CAPTURE",0,SUMPRODUCT((MDR_Rates!$A$2:$A$10=F2088)*(G2088&gt;MDR_Rates!$B$2:$B$10)*((MDR_Rates!$C$2:$C$10="")+(G2088&lt;=MDR_Rates!$C$2:$C$10))*MDR_Rates!$D$2:$D$10))</f>
        <v>0.3</v>
      </c>
      <c r="W2088">
        <f t="shared" si="387"/>
        <v>29.54</v>
      </c>
      <c r="X2088">
        <f t="shared" si="388"/>
        <v>5.32</v>
      </c>
      <c r="Y2088">
        <f t="shared" si="389"/>
        <v>0</v>
      </c>
      <c r="Z2088">
        <f t="shared" si="390"/>
        <v>0</v>
      </c>
      <c r="AG2088" t="str">
        <f t="shared" si="391"/>
        <v/>
      </c>
      <c r="AI2088" t="str">
        <f t="shared" si="392"/>
        <v/>
      </c>
      <c r="AJ2088" t="str">
        <f t="shared" si="393"/>
        <v/>
      </c>
      <c r="AK2088" t="str">
        <f t="shared" si="394"/>
        <v>ORD26000359</v>
      </c>
      <c r="AL2088">
        <f>IF(E2088&lt;&gt;"CAPTURE","",COUNTIF(Orders!$H:$H,AK2088))</f>
        <v>1</v>
      </c>
      <c r="AP2088" t="str">
        <f t="shared" si="395"/>
        <v>Matched to Order</v>
      </c>
      <c r="AQ2088">
        <f>IF(COUNTIF($A$2:A2088,A2088)=1,1,0)</f>
        <v>1</v>
      </c>
    </row>
    <row r="2089" spans="1:43" x14ac:dyDescent="0.3">
      <c r="A2089" t="s">
        <v>14256</v>
      </c>
      <c r="C2089" t="s">
        <v>754</v>
      </c>
      <c r="D2089" s="1">
        <v>46277</v>
      </c>
      <c r="E2089" t="s">
        <v>11819</v>
      </c>
      <c r="F2089" t="s">
        <v>33</v>
      </c>
      <c r="G2089">
        <v>1299</v>
      </c>
      <c r="H2089">
        <v>19.489999999999998</v>
      </c>
      <c r="I2089">
        <v>3.51</v>
      </c>
      <c r="J2089">
        <v>1276</v>
      </c>
      <c r="K2089" s="1">
        <v>46279</v>
      </c>
      <c r="L2089" t="s">
        <v>14245</v>
      </c>
      <c r="M2089">
        <f t="shared" si="384"/>
        <v>1</v>
      </c>
      <c r="N2089">
        <f>COUNTIF(Orders!$A:$A,C2089)</f>
        <v>1</v>
      </c>
      <c r="P2089">
        <f>COUNTIF(Orders!$H:$H,UPPER(SUBSTITUTE(TRIM(C2089),"-","")))</f>
        <v>1</v>
      </c>
      <c r="R2089" t="str">
        <f t="shared" si="385"/>
        <v>Matched Order Reference</v>
      </c>
      <c r="S2089">
        <f t="shared" si="386"/>
        <v>1</v>
      </c>
      <c r="V2089" cm="1">
        <f t="array" ref="V2089">IF(E2089&lt;&gt;"CAPTURE",0,SUMPRODUCT((MDR_Rates!$A$2:$A$10=F2089)*(G2089&gt;MDR_Rates!$B$2:$B$10)*((MDR_Rates!$C$2:$C$10="")+(G2089&lt;=MDR_Rates!$C$2:$C$10))*MDR_Rates!$D$2:$D$10))</f>
        <v>1.5</v>
      </c>
      <c r="W2089">
        <f t="shared" si="387"/>
        <v>19.489999999999998</v>
      </c>
      <c r="X2089">
        <f t="shared" si="388"/>
        <v>3.51</v>
      </c>
      <c r="Y2089">
        <f t="shared" si="389"/>
        <v>0</v>
      </c>
      <c r="Z2089">
        <f t="shared" si="390"/>
        <v>0</v>
      </c>
      <c r="AG2089" t="str">
        <f t="shared" si="391"/>
        <v/>
      </c>
      <c r="AI2089" t="str">
        <f t="shared" si="392"/>
        <v/>
      </c>
      <c r="AJ2089" t="str">
        <f t="shared" si="393"/>
        <v/>
      </c>
      <c r="AK2089" t="str">
        <f t="shared" si="394"/>
        <v>ORD26000366</v>
      </c>
      <c r="AL2089">
        <f>IF(E2089&lt;&gt;"CAPTURE","",COUNTIF(Orders!$H:$H,AK2089))</f>
        <v>1</v>
      </c>
      <c r="AP2089" t="str">
        <f t="shared" si="395"/>
        <v>Matched to Order</v>
      </c>
      <c r="AQ2089">
        <f>IF(COUNTIF($A$2:A2089,A2089)=1,1,0)</f>
        <v>1</v>
      </c>
    </row>
    <row r="2090" spans="1:43" x14ac:dyDescent="0.3">
      <c r="A2090" t="s">
        <v>14257</v>
      </c>
      <c r="C2090" t="s">
        <v>868</v>
      </c>
      <c r="D2090" s="1">
        <v>46277</v>
      </c>
      <c r="E2090" t="s">
        <v>11819</v>
      </c>
      <c r="F2090" t="s">
        <v>17</v>
      </c>
      <c r="G2090">
        <v>2998</v>
      </c>
      <c r="H2090">
        <v>47.97</v>
      </c>
      <c r="I2090">
        <v>8.6300000000000008</v>
      </c>
      <c r="J2090">
        <v>2941.4</v>
      </c>
      <c r="K2090" s="1">
        <v>46279</v>
      </c>
      <c r="L2090" t="s">
        <v>14245</v>
      </c>
      <c r="M2090">
        <f t="shared" si="384"/>
        <v>1</v>
      </c>
      <c r="N2090">
        <f>COUNTIF(Orders!$A:$A,C2090)</f>
        <v>1</v>
      </c>
      <c r="P2090">
        <f>COUNTIF(Orders!$H:$H,UPPER(SUBSTITUTE(TRIM(C2090),"-","")))</f>
        <v>1</v>
      </c>
      <c r="R2090" t="str">
        <f t="shared" si="385"/>
        <v>Matched Order Reference</v>
      </c>
      <c r="S2090">
        <f t="shared" si="386"/>
        <v>1</v>
      </c>
      <c r="V2090" cm="1">
        <f t="array" ref="V2090">IF(E2090&lt;&gt;"CAPTURE",0,SUMPRODUCT((MDR_Rates!$A$2:$A$10=F2090)*(G2090&gt;MDR_Rates!$B$2:$B$10)*((MDR_Rates!$C$2:$C$10="")+(G2090&lt;=MDR_Rates!$C$2:$C$10))*MDR_Rates!$D$2:$D$10))</f>
        <v>1.6</v>
      </c>
      <c r="W2090">
        <f t="shared" si="387"/>
        <v>47.97</v>
      </c>
      <c r="X2090">
        <f t="shared" si="388"/>
        <v>8.6300000000000008</v>
      </c>
      <c r="Y2090">
        <f t="shared" si="389"/>
        <v>0</v>
      </c>
      <c r="Z2090">
        <f t="shared" si="390"/>
        <v>0</v>
      </c>
      <c r="AG2090" t="str">
        <f t="shared" si="391"/>
        <v/>
      </c>
      <c r="AI2090" t="str">
        <f t="shared" si="392"/>
        <v/>
      </c>
      <c r="AJ2090" t="str">
        <f t="shared" si="393"/>
        <v/>
      </c>
      <c r="AK2090" t="str">
        <f t="shared" si="394"/>
        <v>ORD26000423</v>
      </c>
      <c r="AL2090">
        <f>IF(E2090&lt;&gt;"CAPTURE","",COUNTIF(Orders!$H:$H,AK2090))</f>
        <v>1</v>
      </c>
      <c r="AP2090" t="str">
        <f t="shared" si="395"/>
        <v>Matched to Order</v>
      </c>
      <c r="AQ2090">
        <f>IF(COUNTIF($A$2:A2090,A2090)=1,1,0)</f>
        <v>1</v>
      </c>
    </row>
    <row r="2091" spans="1:43" x14ac:dyDescent="0.3">
      <c r="A2091" t="s">
        <v>14258</v>
      </c>
      <c r="C2091" t="s">
        <v>14259</v>
      </c>
      <c r="D2091" s="1">
        <v>46277</v>
      </c>
      <c r="E2091" t="s">
        <v>11819</v>
      </c>
      <c r="F2091" t="s">
        <v>9</v>
      </c>
      <c r="G2091">
        <v>3298</v>
      </c>
      <c r="H2091">
        <v>9.89</v>
      </c>
      <c r="I2091">
        <v>1.78</v>
      </c>
      <c r="J2091">
        <v>3286.33</v>
      </c>
      <c r="K2091" s="1">
        <v>46279</v>
      </c>
      <c r="L2091" t="s">
        <v>14245</v>
      </c>
      <c r="M2091">
        <f t="shared" si="384"/>
        <v>1</v>
      </c>
      <c r="N2091">
        <f>COUNTIF(Orders!$A:$A,C2091)</f>
        <v>0</v>
      </c>
      <c r="P2091">
        <f>COUNTIF(Orders!$H:$H,UPPER(SUBSTITUTE(TRIM(C2091),"-","")))</f>
        <v>1</v>
      </c>
      <c r="R2091" t="str">
        <f t="shared" si="385"/>
        <v>Matched Order Reference</v>
      </c>
      <c r="S2091">
        <f t="shared" si="386"/>
        <v>1</v>
      </c>
      <c r="V2091" cm="1">
        <f t="array" ref="V2091">IF(E2091&lt;&gt;"CAPTURE",0,SUMPRODUCT((MDR_Rates!$A$2:$A$10=F2091)*(G2091&gt;MDR_Rates!$B$2:$B$10)*((MDR_Rates!$C$2:$C$10="")+(G2091&lt;=MDR_Rates!$C$2:$C$10))*MDR_Rates!$D$2:$D$10))</f>
        <v>0.3</v>
      </c>
      <c r="W2091">
        <f t="shared" si="387"/>
        <v>9.89</v>
      </c>
      <c r="X2091">
        <f t="shared" si="388"/>
        <v>1.78</v>
      </c>
      <c r="Y2091">
        <f t="shared" si="389"/>
        <v>0</v>
      </c>
      <c r="Z2091">
        <f t="shared" si="390"/>
        <v>0</v>
      </c>
      <c r="AG2091" t="str">
        <f t="shared" si="391"/>
        <v/>
      </c>
      <c r="AI2091" t="str">
        <f t="shared" si="392"/>
        <v/>
      </c>
      <c r="AJ2091" t="str">
        <f t="shared" si="393"/>
        <v/>
      </c>
      <c r="AK2091" t="str">
        <f t="shared" si="394"/>
        <v>ORD26000438</v>
      </c>
      <c r="AL2091">
        <f>IF(E2091&lt;&gt;"CAPTURE","",COUNTIF(Orders!$H:$H,AK2091))</f>
        <v>1</v>
      </c>
      <c r="AP2091" t="str">
        <f t="shared" si="395"/>
        <v>Matched to Order</v>
      </c>
      <c r="AQ2091">
        <f>IF(COUNTIF($A$2:A2091,A2091)=1,1,0)</f>
        <v>1</v>
      </c>
    </row>
    <row r="2092" spans="1:43" x14ac:dyDescent="0.3">
      <c r="A2092" t="s">
        <v>14260</v>
      </c>
      <c r="C2092" t="s">
        <v>914</v>
      </c>
      <c r="D2092" s="1">
        <v>46277</v>
      </c>
      <c r="E2092" t="s">
        <v>11819</v>
      </c>
      <c r="F2092" t="s">
        <v>9</v>
      </c>
      <c r="G2092">
        <v>2998</v>
      </c>
      <c r="H2092">
        <v>8.99</v>
      </c>
      <c r="I2092">
        <v>1.62</v>
      </c>
      <c r="J2092">
        <v>2987.39</v>
      </c>
      <c r="K2092" s="1">
        <v>46279</v>
      </c>
      <c r="L2092" t="s">
        <v>14245</v>
      </c>
      <c r="M2092">
        <f t="shared" si="384"/>
        <v>1</v>
      </c>
      <c r="N2092">
        <f>COUNTIF(Orders!$A:$A,C2092)</f>
        <v>1</v>
      </c>
      <c r="P2092">
        <f>COUNTIF(Orders!$H:$H,UPPER(SUBSTITUTE(TRIM(C2092),"-","")))</f>
        <v>1</v>
      </c>
      <c r="R2092" t="str">
        <f t="shared" si="385"/>
        <v>Matched Order Reference</v>
      </c>
      <c r="S2092">
        <f t="shared" si="386"/>
        <v>1</v>
      </c>
      <c r="V2092" cm="1">
        <f t="array" ref="V2092">IF(E2092&lt;&gt;"CAPTURE",0,SUMPRODUCT((MDR_Rates!$A$2:$A$10=F2092)*(G2092&gt;MDR_Rates!$B$2:$B$10)*((MDR_Rates!$C$2:$C$10="")+(G2092&lt;=MDR_Rates!$C$2:$C$10))*MDR_Rates!$D$2:$D$10))</f>
        <v>0.3</v>
      </c>
      <c r="W2092">
        <f t="shared" si="387"/>
        <v>8.99</v>
      </c>
      <c r="X2092">
        <f t="shared" si="388"/>
        <v>1.62</v>
      </c>
      <c r="Y2092">
        <f t="shared" si="389"/>
        <v>0</v>
      </c>
      <c r="Z2092">
        <f t="shared" si="390"/>
        <v>0</v>
      </c>
      <c r="AG2092" t="str">
        <f t="shared" si="391"/>
        <v/>
      </c>
      <c r="AI2092" t="str">
        <f t="shared" si="392"/>
        <v/>
      </c>
      <c r="AJ2092" t="str">
        <f t="shared" si="393"/>
        <v/>
      </c>
      <c r="AK2092" t="str">
        <f t="shared" si="394"/>
        <v>ORD26000446</v>
      </c>
      <c r="AL2092">
        <f>IF(E2092&lt;&gt;"CAPTURE","",COUNTIF(Orders!$H:$H,AK2092))</f>
        <v>1</v>
      </c>
      <c r="AP2092" t="str">
        <f t="shared" si="395"/>
        <v>Matched to Order</v>
      </c>
      <c r="AQ2092">
        <f>IF(COUNTIF($A$2:A2092,A2092)=1,1,0)</f>
        <v>1</v>
      </c>
    </row>
    <row r="2093" spans="1:43" x14ac:dyDescent="0.3">
      <c r="A2093" t="s">
        <v>14261</v>
      </c>
      <c r="C2093" t="s">
        <v>948</v>
      </c>
      <c r="D2093" s="1">
        <v>46277</v>
      </c>
      <c r="E2093" t="s">
        <v>11819</v>
      </c>
      <c r="F2093" t="s">
        <v>44</v>
      </c>
      <c r="G2093">
        <v>3498</v>
      </c>
      <c r="H2093">
        <v>59.47</v>
      </c>
      <c r="I2093">
        <v>10.7</v>
      </c>
      <c r="J2093">
        <v>3427.83</v>
      </c>
      <c r="K2093" s="1">
        <v>46279</v>
      </c>
      <c r="L2093" t="s">
        <v>14245</v>
      </c>
      <c r="M2093">
        <f t="shared" si="384"/>
        <v>1</v>
      </c>
      <c r="N2093">
        <f>COUNTIF(Orders!$A:$A,C2093)</f>
        <v>1</v>
      </c>
      <c r="P2093">
        <f>COUNTIF(Orders!$H:$H,UPPER(SUBSTITUTE(TRIM(C2093),"-","")))</f>
        <v>1</v>
      </c>
      <c r="R2093" t="str">
        <f t="shared" si="385"/>
        <v>Matched Order Reference</v>
      </c>
      <c r="S2093">
        <f t="shared" si="386"/>
        <v>1</v>
      </c>
      <c r="V2093" cm="1">
        <f t="array" ref="V2093">IF(E2093&lt;&gt;"CAPTURE",0,SUMPRODUCT((MDR_Rates!$A$2:$A$10=F2093)*(G2093&gt;MDR_Rates!$B$2:$B$10)*((MDR_Rates!$C$2:$C$10="")+(G2093&lt;=MDR_Rates!$C$2:$C$10))*MDR_Rates!$D$2:$D$10))</f>
        <v>1.7</v>
      </c>
      <c r="W2093">
        <f t="shared" si="387"/>
        <v>59.47</v>
      </c>
      <c r="X2093">
        <f t="shared" si="388"/>
        <v>10.7</v>
      </c>
      <c r="Y2093">
        <f t="shared" si="389"/>
        <v>0</v>
      </c>
      <c r="Z2093">
        <f t="shared" si="390"/>
        <v>0</v>
      </c>
      <c r="AG2093" t="str">
        <f t="shared" si="391"/>
        <v/>
      </c>
      <c r="AI2093" t="str">
        <f t="shared" si="392"/>
        <v/>
      </c>
      <c r="AJ2093" t="str">
        <f t="shared" si="393"/>
        <v/>
      </c>
      <c r="AK2093" t="str">
        <f t="shared" si="394"/>
        <v>ORD26000463</v>
      </c>
      <c r="AL2093">
        <f>IF(E2093&lt;&gt;"CAPTURE","",COUNTIF(Orders!$H:$H,AK2093))</f>
        <v>1</v>
      </c>
      <c r="AP2093" t="str">
        <f t="shared" si="395"/>
        <v>Matched to Order</v>
      </c>
      <c r="AQ2093">
        <f>IF(COUNTIF($A$2:A2093,A2093)=1,1,0)</f>
        <v>1</v>
      </c>
    </row>
    <row r="2094" spans="1:43" x14ac:dyDescent="0.3">
      <c r="A2094" t="s">
        <v>14262</v>
      </c>
      <c r="C2094" t="s">
        <v>981</v>
      </c>
      <c r="D2094" s="1">
        <v>46277</v>
      </c>
      <c r="E2094" t="s">
        <v>11819</v>
      </c>
      <c r="F2094" t="s">
        <v>9</v>
      </c>
      <c r="G2094">
        <v>1799</v>
      </c>
      <c r="H2094">
        <v>0</v>
      </c>
      <c r="I2094">
        <v>0</v>
      </c>
      <c r="J2094">
        <v>1799</v>
      </c>
      <c r="K2094" s="1">
        <v>46279</v>
      </c>
      <c r="L2094" t="s">
        <v>14245</v>
      </c>
      <c r="M2094">
        <f t="shared" si="384"/>
        <v>1</v>
      </c>
      <c r="N2094">
        <f>COUNTIF(Orders!$A:$A,C2094)</f>
        <v>1</v>
      </c>
      <c r="P2094">
        <f>COUNTIF(Orders!$H:$H,UPPER(SUBSTITUTE(TRIM(C2094),"-","")))</f>
        <v>1</v>
      </c>
      <c r="R2094" t="str">
        <f t="shared" si="385"/>
        <v>Matched Order Reference</v>
      </c>
      <c r="S2094">
        <f t="shared" si="386"/>
        <v>1</v>
      </c>
      <c r="V2094" cm="1">
        <f t="array" ref="V2094">IF(E2094&lt;&gt;"CAPTURE",0,SUMPRODUCT((MDR_Rates!$A$2:$A$10=F2094)*(G2094&gt;MDR_Rates!$B$2:$B$10)*((MDR_Rates!$C$2:$C$10="")+(G2094&lt;=MDR_Rates!$C$2:$C$10))*MDR_Rates!$D$2:$D$10))</f>
        <v>0</v>
      </c>
      <c r="W2094">
        <f t="shared" si="387"/>
        <v>0</v>
      </c>
      <c r="X2094">
        <f t="shared" si="388"/>
        <v>0</v>
      </c>
      <c r="Y2094">
        <f t="shared" si="389"/>
        <v>0</v>
      </c>
      <c r="Z2094">
        <f t="shared" si="390"/>
        <v>0</v>
      </c>
      <c r="AG2094" t="str">
        <f t="shared" si="391"/>
        <v/>
      </c>
      <c r="AI2094" t="str">
        <f t="shared" si="392"/>
        <v/>
      </c>
      <c r="AJ2094" t="str">
        <f t="shared" si="393"/>
        <v/>
      </c>
      <c r="AK2094" t="str">
        <f t="shared" si="394"/>
        <v>ORD26000480</v>
      </c>
      <c r="AL2094">
        <f>IF(E2094&lt;&gt;"CAPTURE","",COUNTIF(Orders!$H:$H,AK2094))</f>
        <v>1</v>
      </c>
      <c r="AP2094" t="str">
        <f t="shared" si="395"/>
        <v>Matched to Order</v>
      </c>
      <c r="AQ2094">
        <f>IF(COUNTIF($A$2:A2094,A2094)=1,1,0)</f>
        <v>1</v>
      </c>
    </row>
    <row r="2095" spans="1:43" x14ac:dyDescent="0.3">
      <c r="A2095" t="s">
        <v>14263</v>
      </c>
      <c r="C2095" t="s">
        <v>1003</v>
      </c>
      <c r="D2095" s="1">
        <v>46277</v>
      </c>
      <c r="E2095" t="s">
        <v>11819</v>
      </c>
      <c r="F2095" t="s">
        <v>9</v>
      </c>
      <c r="G2095">
        <v>1499</v>
      </c>
      <c r="H2095">
        <v>0</v>
      </c>
      <c r="I2095">
        <v>0</v>
      </c>
      <c r="J2095">
        <v>1499</v>
      </c>
      <c r="K2095" s="1">
        <v>46279</v>
      </c>
      <c r="L2095" t="s">
        <v>14245</v>
      </c>
      <c r="M2095">
        <f t="shared" si="384"/>
        <v>1</v>
      </c>
      <c r="N2095">
        <f>COUNTIF(Orders!$A:$A,C2095)</f>
        <v>1</v>
      </c>
      <c r="P2095">
        <f>COUNTIF(Orders!$H:$H,UPPER(SUBSTITUTE(TRIM(C2095),"-","")))</f>
        <v>1</v>
      </c>
      <c r="R2095" t="str">
        <f t="shared" si="385"/>
        <v>Matched Order Reference</v>
      </c>
      <c r="S2095">
        <f t="shared" si="386"/>
        <v>1</v>
      </c>
      <c r="V2095" cm="1">
        <f t="array" ref="V2095">IF(E2095&lt;&gt;"CAPTURE",0,SUMPRODUCT((MDR_Rates!$A$2:$A$10=F2095)*(G2095&gt;MDR_Rates!$B$2:$B$10)*((MDR_Rates!$C$2:$C$10="")+(G2095&lt;=MDR_Rates!$C$2:$C$10))*MDR_Rates!$D$2:$D$10))</f>
        <v>0</v>
      </c>
      <c r="W2095">
        <f t="shared" si="387"/>
        <v>0</v>
      </c>
      <c r="X2095">
        <f t="shared" si="388"/>
        <v>0</v>
      </c>
      <c r="Y2095">
        <f t="shared" si="389"/>
        <v>0</v>
      </c>
      <c r="Z2095">
        <f t="shared" si="390"/>
        <v>0</v>
      </c>
      <c r="AG2095" t="str">
        <f t="shared" si="391"/>
        <v/>
      </c>
      <c r="AI2095" t="str">
        <f t="shared" si="392"/>
        <v/>
      </c>
      <c r="AJ2095" t="str">
        <f t="shared" si="393"/>
        <v/>
      </c>
      <c r="AK2095" t="str">
        <f t="shared" si="394"/>
        <v>ORD26000491</v>
      </c>
      <c r="AL2095">
        <f>IF(E2095&lt;&gt;"CAPTURE","",COUNTIF(Orders!$H:$H,AK2095))</f>
        <v>1</v>
      </c>
      <c r="AP2095" t="str">
        <f t="shared" si="395"/>
        <v>Matched to Order</v>
      </c>
      <c r="AQ2095">
        <f>IF(COUNTIF($A$2:A2095,A2095)=1,1,0)</f>
        <v>1</v>
      </c>
    </row>
    <row r="2096" spans="1:43" x14ac:dyDescent="0.3">
      <c r="A2096" t="s">
        <v>14264</v>
      </c>
      <c r="C2096" t="s">
        <v>1031</v>
      </c>
      <c r="D2096" s="1">
        <v>46277</v>
      </c>
      <c r="E2096" t="s">
        <v>11819</v>
      </c>
      <c r="F2096" t="s">
        <v>17</v>
      </c>
      <c r="G2096">
        <v>1298</v>
      </c>
      <c r="H2096">
        <v>23.36</v>
      </c>
      <c r="I2096">
        <v>4.2</v>
      </c>
      <c r="J2096">
        <v>1270.44</v>
      </c>
      <c r="K2096" s="1">
        <v>46279</v>
      </c>
      <c r="L2096" t="s">
        <v>14245</v>
      </c>
      <c r="M2096">
        <f t="shared" si="384"/>
        <v>1</v>
      </c>
      <c r="N2096">
        <f>COUNTIF(Orders!$A:$A,C2096)</f>
        <v>1</v>
      </c>
      <c r="P2096">
        <f>COUNTIF(Orders!$H:$H,UPPER(SUBSTITUTE(TRIM(C2096),"-","")))</f>
        <v>1</v>
      </c>
      <c r="R2096" t="str">
        <f t="shared" si="385"/>
        <v>Matched Order Reference</v>
      </c>
      <c r="S2096">
        <f t="shared" si="386"/>
        <v>1</v>
      </c>
      <c r="V2096" cm="1">
        <f t="array" ref="V2096">IF(E2096&lt;&gt;"CAPTURE",0,SUMPRODUCT((MDR_Rates!$A$2:$A$10=F2096)*(G2096&gt;MDR_Rates!$B$2:$B$10)*((MDR_Rates!$C$2:$C$10="")+(G2096&lt;=MDR_Rates!$C$2:$C$10))*MDR_Rates!$D$2:$D$10))</f>
        <v>1.8</v>
      </c>
      <c r="W2096">
        <f t="shared" si="387"/>
        <v>23.36</v>
      </c>
      <c r="X2096">
        <f t="shared" si="388"/>
        <v>4.2</v>
      </c>
      <c r="Y2096">
        <f t="shared" si="389"/>
        <v>0</v>
      </c>
      <c r="Z2096">
        <f t="shared" si="390"/>
        <v>0</v>
      </c>
      <c r="AG2096" t="str">
        <f t="shared" si="391"/>
        <v/>
      </c>
      <c r="AI2096" t="str">
        <f t="shared" si="392"/>
        <v/>
      </c>
      <c r="AJ2096" t="str">
        <f t="shared" si="393"/>
        <v/>
      </c>
      <c r="AK2096" t="str">
        <f t="shared" si="394"/>
        <v>ORD26000505</v>
      </c>
      <c r="AL2096">
        <f>IF(E2096&lt;&gt;"CAPTURE","",COUNTIF(Orders!$H:$H,AK2096))</f>
        <v>1</v>
      </c>
      <c r="AP2096" t="str">
        <f t="shared" si="395"/>
        <v>Matched to Order</v>
      </c>
      <c r="AQ2096">
        <f>IF(COUNTIF($A$2:A2096,A2096)=1,1,0)</f>
        <v>1</v>
      </c>
    </row>
    <row r="2097" spans="1:43" x14ac:dyDescent="0.3">
      <c r="A2097" t="s">
        <v>14265</v>
      </c>
      <c r="C2097" t="s">
        <v>1083</v>
      </c>
      <c r="D2097" s="1">
        <v>46277</v>
      </c>
      <c r="E2097" t="s">
        <v>11819</v>
      </c>
      <c r="F2097" t="s">
        <v>33</v>
      </c>
      <c r="G2097">
        <v>1299</v>
      </c>
      <c r="H2097">
        <v>19.489999999999998</v>
      </c>
      <c r="I2097">
        <v>3.51</v>
      </c>
      <c r="J2097">
        <v>1276</v>
      </c>
      <c r="K2097" s="1">
        <v>46279</v>
      </c>
      <c r="L2097" t="s">
        <v>14245</v>
      </c>
      <c r="M2097">
        <f t="shared" si="384"/>
        <v>1</v>
      </c>
      <c r="N2097">
        <f>COUNTIF(Orders!$A:$A,C2097)</f>
        <v>1</v>
      </c>
      <c r="P2097">
        <f>COUNTIF(Orders!$H:$H,UPPER(SUBSTITUTE(TRIM(C2097),"-","")))</f>
        <v>1</v>
      </c>
      <c r="R2097" t="str">
        <f t="shared" si="385"/>
        <v>Matched Order Reference</v>
      </c>
      <c r="S2097">
        <f t="shared" si="386"/>
        <v>1</v>
      </c>
      <c r="V2097" cm="1">
        <f t="array" ref="V2097">IF(E2097&lt;&gt;"CAPTURE",0,SUMPRODUCT((MDR_Rates!$A$2:$A$10=F2097)*(G2097&gt;MDR_Rates!$B$2:$B$10)*((MDR_Rates!$C$2:$C$10="")+(G2097&lt;=MDR_Rates!$C$2:$C$10))*MDR_Rates!$D$2:$D$10))</f>
        <v>1.5</v>
      </c>
      <c r="W2097">
        <f t="shared" si="387"/>
        <v>19.489999999999998</v>
      </c>
      <c r="X2097">
        <f t="shared" si="388"/>
        <v>3.51</v>
      </c>
      <c r="Y2097">
        <f t="shared" si="389"/>
        <v>0</v>
      </c>
      <c r="Z2097">
        <f t="shared" si="390"/>
        <v>0</v>
      </c>
      <c r="AG2097" t="str">
        <f t="shared" si="391"/>
        <v/>
      </c>
      <c r="AI2097" t="str">
        <f t="shared" si="392"/>
        <v/>
      </c>
      <c r="AJ2097" t="str">
        <f t="shared" si="393"/>
        <v/>
      </c>
      <c r="AK2097" t="str">
        <f t="shared" si="394"/>
        <v>ORD26000531</v>
      </c>
      <c r="AL2097">
        <f>IF(E2097&lt;&gt;"CAPTURE","",COUNTIF(Orders!$H:$H,AK2097))</f>
        <v>1</v>
      </c>
      <c r="AP2097" t="str">
        <f t="shared" si="395"/>
        <v>Matched to Order</v>
      </c>
      <c r="AQ2097">
        <f>IF(COUNTIF($A$2:A2097,A2097)=1,1,0)</f>
        <v>1</v>
      </c>
    </row>
    <row r="2098" spans="1:43" x14ac:dyDescent="0.3">
      <c r="A2098" t="s">
        <v>14266</v>
      </c>
      <c r="C2098" t="s">
        <v>14267</v>
      </c>
      <c r="D2098" s="1">
        <v>46277</v>
      </c>
      <c r="E2098" t="s">
        <v>11819</v>
      </c>
      <c r="F2098" t="s">
        <v>17</v>
      </c>
      <c r="G2098">
        <v>5847</v>
      </c>
      <c r="H2098">
        <v>93.55</v>
      </c>
      <c r="I2098">
        <v>16.84</v>
      </c>
      <c r="J2098">
        <v>5736.61</v>
      </c>
      <c r="K2098" s="1">
        <v>46279</v>
      </c>
      <c r="L2098" t="s">
        <v>14245</v>
      </c>
      <c r="M2098">
        <f t="shared" si="384"/>
        <v>1</v>
      </c>
      <c r="N2098">
        <f>COUNTIF(Orders!$A:$A,C2098)</f>
        <v>1</v>
      </c>
      <c r="P2098">
        <f>COUNTIF(Orders!$H:$H,UPPER(SUBSTITUTE(TRIM(C2098),"-","")))</f>
        <v>1</v>
      </c>
      <c r="R2098" t="str">
        <f t="shared" si="385"/>
        <v>Matched Order Reference</v>
      </c>
      <c r="S2098">
        <f t="shared" si="386"/>
        <v>1</v>
      </c>
      <c r="V2098" cm="1">
        <f t="array" ref="V2098">IF(E2098&lt;&gt;"CAPTURE",0,SUMPRODUCT((MDR_Rates!$A$2:$A$10=F2098)*(G2098&gt;MDR_Rates!$B$2:$B$10)*((MDR_Rates!$C$2:$C$10="")+(G2098&lt;=MDR_Rates!$C$2:$C$10))*MDR_Rates!$D$2:$D$10))</f>
        <v>1.6</v>
      </c>
      <c r="W2098">
        <f t="shared" si="387"/>
        <v>93.55</v>
      </c>
      <c r="X2098">
        <f t="shared" si="388"/>
        <v>16.84</v>
      </c>
      <c r="Y2098">
        <f t="shared" si="389"/>
        <v>0</v>
      </c>
      <c r="Z2098">
        <f t="shared" si="390"/>
        <v>0</v>
      </c>
      <c r="AG2098" t="str">
        <f t="shared" si="391"/>
        <v/>
      </c>
      <c r="AI2098" t="str">
        <f t="shared" si="392"/>
        <v/>
      </c>
      <c r="AJ2098" t="str">
        <f t="shared" si="393"/>
        <v/>
      </c>
      <c r="AK2098" t="str">
        <f t="shared" si="394"/>
        <v>ORD26000578</v>
      </c>
      <c r="AL2098">
        <f>IF(E2098&lt;&gt;"CAPTURE","",COUNTIF(Orders!$H:$H,AK2098))</f>
        <v>1</v>
      </c>
      <c r="AP2098" t="str">
        <f t="shared" si="395"/>
        <v>Matched to Order</v>
      </c>
      <c r="AQ2098">
        <f>IF(COUNTIF($A$2:A2098,A2098)=1,1,0)</f>
        <v>1</v>
      </c>
    </row>
    <row r="2099" spans="1:43" x14ac:dyDescent="0.3">
      <c r="A2099" t="s">
        <v>14268</v>
      </c>
      <c r="C2099" t="s">
        <v>14269</v>
      </c>
      <c r="D2099" s="1">
        <v>46277</v>
      </c>
      <c r="E2099" t="s">
        <v>11819</v>
      </c>
      <c r="F2099" t="s">
        <v>9</v>
      </c>
      <c r="G2099">
        <v>2597</v>
      </c>
      <c r="H2099">
        <v>7.79</v>
      </c>
      <c r="I2099">
        <v>1.4</v>
      </c>
      <c r="J2099">
        <v>2587.81</v>
      </c>
      <c r="K2099" s="1">
        <v>46279</v>
      </c>
      <c r="L2099" t="s">
        <v>14245</v>
      </c>
      <c r="M2099">
        <f t="shared" si="384"/>
        <v>1</v>
      </c>
      <c r="N2099">
        <f>COUNTIF(Orders!$A:$A,C2099)</f>
        <v>1</v>
      </c>
      <c r="P2099">
        <f>COUNTIF(Orders!$H:$H,UPPER(SUBSTITUTE(TRIM(C2099),"-","")))</f>
        <v>1</v>
      </c>
      <c r="R2099" t="str">
        <f t="shared" si="385"/>
        <v>Matched Order Reference</v>
      </c>
      <c r="S2099">
        <f t="shared" si="386"/>
        <v>1</v>
      </c>
      <c r="V2099" cm="1">
        <f t="array" ref="V2099">IF(E2099&lt;&gt;"CAPTURE",0,SUMPRODUCT((MDR_Rates!$A$2:$A$10=F2099)*(G2099&gt;MDR_Rates!$B$2:$B$10)*((MDR_Rates!$C$2:$C$10="")+(G2099&lt;=MDR_Rates!$C$2:$C$10))*MDR_Rates!$D$2:$D$10))</f>
        <v>0.3</v>
      </c>
      <c r="W2099">
        <f t="shared" si="387"/>
        <v>7.79</v>
      </c>
      <c r="X2099">
        <f t="shared" si="388"/>
        <v>1.4</v>
      </c>
      <c r="Y2099">
        <f t="shared" si="389"/>
        <v>0</v>
      </c>
      <c r="Z2099">
        <f t="shared" si="390"/>
        <v>0</v>
      </c>
      <c r="AG2099" t="str">
        <f t="shared" si="391"/>
        <v/>
      </c>
      <c r="AI2099" t="str">
        <f t="shared" si="392"/>
        <v/>
      </c>
      <c r="AJ2099" t="str">
        <f t="shared" si="393"/>
        <v/>
      </c>
      <c r="AK2099" t="str">
        <f t="shared" si="394"/>
        <v>ORD26000595</v>
      </c>
      <c r="AL2099">
        <f>IF(E2099&lt;&gt;"CAPTURE","",COUNTIF(Orders!$H:$H,AK2099))</f>
        <v>1</v>
      </c>
      <c r="AP2099" t="str">
        <f t="shared" si="395"/>
        <v>Matched to Order</v>
      </c>
      <c r="AQ2099">
        <f>IF(COUNTIF($A$2:A2099,A2099)=1,1,0)</f>
        <v>1</v>
      </c>
    </row>
    <row r="2100" spans="1:43" x14ac:dyDescent="0.3">
      <c r="A2100" t="s">
        <v>14270</v>
      </c>
      <c r="C2100" t="s">
        <v>1276</v>
      </c>
      <c r="D2100" s="1">
        <v>46277</v>
      </c>
      <c r="E2100" t="s">
        <v>11819</v>
      </c>
      <c r="F2100" t="s">
        <v>9</v>
      </c>
      <c r="G2100">
        <v>1499</v>
      </c>
      <c r="H2100">
        <v>0</v>
      </c>
      <c r="I2100">
        <v>0</v>
      </c>
      <c r="J2100">
        <v>1499</v>
      </c>
      <c r="K2100" s="1">
        <v>46279</v>
      </c>
      <c r="L2100" t="s">
        <v>14245</v>
      </c>
      <c r="M2100">
        <f t="shared" si="384"/>
        <v>1</v>
      </c>
      <c r="N2100">
        <f>COUNTIF(Orders!$A:$A,C2100)</f>
        <v>1</v>
      </c>
      <c r="P2100">
        <f>COUNTIF(Orders!$H:$H,UPPER(SUBSTITUTE(TRIM(C2100),"-","")))</f>
        <v>1</v>
      </c>
      <c r="R2100" t="str">
        <f t="shared" si="385"/>
        <v>Matched Order Reference</v>
      </c>
      <c r="S2100">
        <f t="shared" si="386"/>
        <v>1</v>
      </c>
      <c r="V2100" cm="1">
        <f t="array" ref="V2100">IF(E2100&lt;&gt;"CAPTURE",0,SUMPRODUCT((MDR_Rates!$A$2:$A$10=F2100)*(G2100&gt;MDR_Rates!$B$2:$B$10)*((MDR_Rates!$C$2:$C$10="")+(G2100&lt;=MDR_Rates!$C$2:$C$10))*MDR_Rates!$D$2:$D$10))</f>
        <v>0</v>
      </c>
      <c r="W2100">
        <f t="shared" si="387"/>
        <v>0</v>
      </c>
      <c r="X2100">
        <f t="shared" si="388"/>
        <v>0</v>
      </c>
      <c r="Y2100">
        <f t="shared" si="389"/>
        <v>0</v>
      </c>
      <c r="Z2100">
        <f t="shared" si="390"/>
        <v>0</v>
      </c>
      <c r="AG2100" t="str">
        <f t="shared" si="391"/>
        <v/>
      </c>
      <c r="AI2100" t="str">
        <f t="shared" si="392"/>
        <v/>
      </c>
      <c r="AJ2100" t="str">
        <f t="shared" si="393"/>
        <v/>
      </c>
      <c r="AK2100" t="str">
        <f t="shared" si="394"/>
        <v>ORD26000628</v>
      </c>
      <c r="AL2100">
        <f>IF(E2100&lt;&gt;"CAPTURE","",COUNTIF(Orders!$H:$H,AK2100))</f>
        <v>1</v>
      </c>
      <c r="AP2100" t="str">
        <f t="shared" si="395"/>
        <v>Matched to Order</v>
      </c>
      <c r="AQ2100">
        <f>IF(COUNTIF($A$2:A2100,A2100)=1,1,0)</f>
        <v>1</v>
      </c>
    </row>
    <row r="2101" spans="1:43" x14ac:dyDescent="0.3">
      <c r="A2101" t="s">
        <v>14271</v>
      </c>
      <c r="C2101" t="s">
        <v>1292</v>
      </c>
      <c r="D2101" s="1">
        <v>46277</v>
      </c>
      <c r="E2101" t="s">
        <v>11819</v>
      </c>
      <c r="F2101" t="s">
        <v>17</v>
      </c>
      <c r="G2101">
        <v>2848</v>
      </c>
      <c r="H2101">
        <v>45.57</v>
      </c>
      <c r="I2101">
        <v>8.1999999999999993</v>
      </c>
      <c r="J2101">
        <v>2794.23</v>
      </c>
      <c r="K2101" s="1">
        <v>46279</v>
      </c>
      <c r="L2101" t="s">
        <v>14245</v>
      </c>
      <c r="M2101">
        <f t="shared" si="384"/>
        <v>1</v>
      </c>
      <c r="N2101">
        <f>COUNTIF(Orders!$A:$A,C2101)</f>
        <v>1</v>
      </c>
      <c r="P2101">
        <f>COUNTIF(Orders!$H:$H,UPPER(SUBSTITUTE(TRIM(C2101),"-","")))</f>
        <v>1</v>
      </c>
      <c r="R2101" t="str">
        <f t="shared" si="385"/>
        <v>Matched Order Reference</v>
      </c>
      <c r="S2101">
        <f t="shared" si="386"/>
        <v>1</v>
      </c>
      <c r="V2101" cm="1">
        <f t="array" ref="V2101">IF(E2101&lt;&gt;"CAPTURE",0,SUMPRODUCT((MDR_Rates!$A$2:$A$10=F2101)*(G2101&gt;MDR_Rates!$B$2:$B$10)*((MDR_Rates!$C$2:$C$10="")+(G2101&lt;=MDR_Rates!$C$2:$C$10))*MDR_Rates!$D$2:$D$10))</f>
        <v>1.6</v>
      </c>
      <c r="W2101">
        <f t="shared" si="387"/>
        <v>45.57</v>
      </c>
      <c r="X2101">
        <f t="shared" si="388"/>
        <v>8.1999999999999993</v>
      </c>
      <c r="Y2101">
        <f t="shared" si="389"/>
        <v>0</v>
      </c>
      <c r="Z2101">
        <f t="shared" si="390"/>
        <v>0</v>
      </c>
      <c r="AG2101" t="str">
        <f t="shared" si="391"/>
        <v/>
      </c>
      <c r="AI2101" t="str">
        <f t="shared" si="392"/>
        <v/>
      </c>
      <c r="AJ2101" t="str">
        <f t="shared" si="393"/>
        <v/>
      </c>
      <c r="AK2101" t="str">
        <f t="shared" si="394"/>
        <v>ORD26000636</v>
      </c>
      <c r="AL2101">
        <f>IF(E2101&lt;&gt;"CAPTURE","",COUNTIF(Orders!$H:$H,AK2101))</f>
        <v>1</v>
      </c>
      <c r="AP2101" t="str">
        <f t="shared" si="395"/>
        <v>Matched to Order</v>
      </c>
      <c r="AQ2101">
        <f>IF(COUNTIF($A$2:A2101,A2101)=1,1,0)</f>
        <v>1</v>
      </c>
    </row>
    <row r="2102" spans="1:43" x14ac:dyDescent="0.3">
      <c r="A2102" t="s">
        <v>14272</v>
      </c>
      <c r="C2102" t="s">
        <v>1384</v>
      </c>
      <c r="D2102" s="1">
        <v>46277</v>
      </c>
      <c r="E2102" t="s">
        <v>11819</v>
      </c>
      <c r="F2102" t="s">
        <v>9</v>
      </c>
      <c r="G2102">
        <v>299</v>
      </c>
      <c r="H2102">
        <v>0</v>
      </c>
      <c r="I2102">
        <v>0</v>
      </c>
      <c r="J2102">
        <v>299</v>
      </c>
      <c r="K2102" s="1">
        <v>46279</v>
      </c>
      <c r="L2102" t="s">
        <v>14245</v>
      </c>
      <c r="M2102">
        <f t="shared" si="384"/>
        <v>1</v>
      </c>
      <c r="N2102">
        <f>COUNTIF(Orders!$A:$A,C2102)</f>
        <v>1</v>
      </c>
      <c r="P2102">
        <f>COUNTIF(Orders!$H:$H,UPPER(SUBSTITUTE(TRIM(C2102),"-","")))</f>
        <v>1</v>
      </c>
      <c r="R2102" t="str">
        <f t="shared" si="385"/>
        <v>Matched Order Reference</v>
      </c>
      <c r="S2102">
        <f t="shared" si="386"/>
        <v>1</v>
      </c>
      <c r="V2102" cm="1">
        <f t="array" ref="V2102">IF(E2102&lt;&gt;"CAPTURE",0,SUMPRODUCT((MDR_Rates!$A$2:$A$10=F2102)*(G2102&gt;MDR_Rates!$B$2:$B$10)*((MDR_Rates!$C$2:$C$10="")+(G2102&lt;=MDR_Rates!$C$2:$C$10))*MDR_Rates!$D$2:$D$10))</f>
        <v>0</v>
      </c>
      <c r="W2102">
        <f t="shared" si="387"/>
        <v>0</v>
      </c>
      <c r="X2102">
        <f t="shared" si="388"/>
        <v>0</v>
      </c>
      <c r="Y2102">
        <f t="shared" si="389"/>
        <v>0</v>
      </c>
      <c r="Z2102">
        <f t="shared" si="390"/>
        <v>0</v>
      </c>
      <c r="AG2102" t="str">
        <f t="shared" si="391"/>
        <v/>
      </c>
      <c r="AI2102" t="str">
        <f t="shared" si="392"/>
        <v/>
      </c>
      <c r="AJ2102" t="str">
        <f t="shared" si="393"/>
        <v/>
      </c>
      <c r="AK2102" t="str">
        <f t="shared" si="394"/>
        <v>ORD26000682</v>
      </c>
      <c r="AL2102">
        <f>IF(E2102&lt;&gt;"CAPTURE","",COUNTIF(Orders!$H:$H,AK2102))</f>
        <v>1</v>
      </c>
      <c r="AP2102" t="str">
        <f t="shared" si="395"/>
        <v>Matched to Order</v>
      </c>
      <c r="AQ2102">
        <f>IF(COUNTIF($A$2:A2102,A2102)=1,1,0)</f>
        <v>1</v>
      </c>
    </row>
    <row r="2103" spans="1:43" x14ac:dyDescent="0.3">
      <c r="A2103" t="s">
        <v>14273</v>
      </c>
      <c r="C2103" t="s">
        <v>1432</v>
      </c>
      <c r="D2103" s="1">
        <v>46277</v>
      </c>
      <c r="E2103" t="s">
        <v>11819</v>
      </c>
      <c r="F2103" t="s">
        <v>17</v>
      </c>
      <c r="G2103">
        <v>499</v>
      </c>
      <c r="H2103">
        <v>8.98</v>
      </c>
      <c r="I2103">
        <v>1.62</v>
      </c>
      <c r="J2103">
        <v>488.4</v>
      </c>
      <c r="K2103" s="1">
        <v>46279</v>
      </c>
      <c r="L2103" t="s">
        <v>14245</v>
      </c>
      <c r="M2103">
        <f t="shared" si="384"/>
        <v>1</v>
      </c>
      <c r="N2103">
        <f>COUNTIF(Orders!$A:$A,C2103)</f>
        <v>1</v>
      </c>
      <c r="P2103">
        <f>COUNTIF(Orders!$H:$H,UPPER(SUBSTITUTE(TRIM(C2103),"-","")))</f>
        <v>1</v>
      </c>
      <c r="R2103" t="str">
        <f t="shared" si="385"/>
        <v>Matched Order Reference</v>
      </c>
      <c r="S2103">
        <f t="shared" si="386"/>
        <v>1</v>
      </c>
      <c r="V2103" cm="1">
        <f t="array" ref="V2103">IF(E2103&lt;&gt;"CAPTURE",0,SUMPRODUCT((MDR_Rates!$A$2:$A$10=F2103)*(G2103&gt;MDR_Rates!$B$2:$B$10)*((MDR_Rates!$C$2:$C$10="")+(G2103&lt;=MDR_Rates!$C$2:$C$10))*MDR_Rates!$D$2:$D$10))</f>
        <v>1.8</v>
      </c>
      <c r="W2103">
        <f t="shared" si="387"/>
        <v>8.98</v>
      </c>
      <c r="X2103">
        <f t="shared" si="388"/>
        <v>1.62</v>
      </c>
      <c r="Y2103">
        <f t="shared" si="389"/>
        <v>0</v>
      </c>
      <c r="Z2103">
        <f t="shared" si="390"/>
        <v>0</v>
      </c>
      <c r="AG2103" t="str">
        <f t="shared" si="391"/>
        <v/>
      </c>
      <c r="AI2103" t="str">
        <f t="shared" si="392"/>
        <v/>
      </c>
      <c r="AJ2103" t="str">
        <f t="shared" si="393"/>
        <v/>
      </c>
      <c r="AK2103" t="str">
        <f t="shared" si="394"/>
        <v>ORD26000706</v>
      </c>
      <c r="AL2103">
        <f>IF(E2103&lt;&gt;"CAPTURE","",COUNTIF(Orders!$H:$H,AK2103))</f>
        <v>1</v>
      </c>
      <c r="AP2103" t="str">
        <f t="shared" si="395"/>
        <v>Matched to Order</v>
      </c>
      <c r="AQ2103">
        <f>IF(COUNTIF($A$2:A2103,A2103)=1,1,0)</f>
        <v>1</v>
      </c>
    </row>
    <row r="2104" spans="1:43" x14ac:dyDescent="0.3">
      <c r="A2104" t="s">
        <v>14274</v>
      </c>
      <c r="C2104" t="s">
        <v>1460</v>
      </c>
      <c r="D2104" s="1">
        <v>46277</v>
      </c>
      <c r="E2104" t="s">
        <v>11819</v>
      </c>
      <c r="F2104" t="s">
        <v>9</v>
      </c>
      <c r="G2104">
        <v>599</v>
      </c>
      <c r="H2104">
        <v>0</v>
      </c>
      <c r="I2104">
        <v>0</v>
      </c>
      <c r="J2104">
        <v>599</v>
      </c>
      <c r="K2104" s="1">
        <v>46279</v>
      </c>
      <c r="L2104" t="s">
        <v>14245</v>
      </c>
      <c r="M2104">
        <f t="shared" si="384"/>
        <v>1</v>
      </c>
      <c r="N2104">
        <f>COUNTIF(Orders!$A:$A,C2104)</f>
        <v>1</v>
      </c>
      <c r="P2104">
        <f>COUNTIF(Orders!$H:$H,UPPER(SUBSTITUTE(TRIM(C2104),"-","")))</f>
        <v>1</v>
      </c>
      <c r="R2104" t="str">
        <f t="shared" si="385"/>
        <v>Matched Order Reference</v>
      </c>
      <c r="S2104">
        <f t="shared" si="386"/>
        <v>1</v>
      </c>
      <c r="V2104" cm="1">
        <f t="array" ref="V2104">IF(E2104&lt;&gt;"CAPTURE",0,SUMPRODUCT((MDR_Rates!$A$2:$A$10=F2104)*(G2104&gt;MDR_Rates!$B$2:$B$10)*((MDR_Rates!$C$2:$C$10="")+(G2104&lt;=MDR_Rates!$C$2:$C$10))*MDR_Rates!$D$2:$D$10))</f>
        <v>0</v>
      </c>
      <c r="W2104">
        <f t="shared" si="387"/>
        <v>0</v>
      </c>
      <c r="X2104">
        <f t="shared" si="388"/>
        <v>0</v>
      </c>
      <c r="Y2104">
        <f t="shared" si="389"/>
        <v>0</v>
      </c>
      <c r="Z2104">
        <f t="shared" si="390"/>
        <v>0</v>
      </c>
      <c r="AG2104" t="str">
        <f t="shared" si="391"/>
        <v/>
      </c>
      <c r="AI2104" t="str">
        <f t="shared" si="392"/>
        <v/>
      </c>
      <c r="AJ2104" t="str">
        <f t="shared" si="393"/>
        <v/>
      </c>
      <c r="AK2104" t="str">
        <f t="shared" si="394"/>
        <v>ORD26000720</v>
      </c>
      <c r="AL2104">
        <f>IF(E2104&lt;&gt;"CAPTURE","",COUNTIF(Orders!$H:$H,AK2104))</f>
        <v>1</v>
      </c>
      <c r="AP2104" t="str">
        <f t="shared" si="395"/>
        <v>Matched to Order</v>
      </c>
      <c r="AQ2104">
        <f>IF(COUNTIF($A$2:A2104,A2104)=1,1,0)</f>
        <v>1</v>
      </c>
    </row>
    <row r="2105" spans="1:43" x14ac:dyDescent="0.3">
      <c r="A2105" t="s">
        <v>14275</v>
      </c>
      <c r="C2105" t="s">
        <v>1595</v>
      </c>
      <c r="D2105" s="1">
        <v>46277</v>
      </c>
      <c r="E2105" t="s">
        <v>11819</v>
      </c>
      <c r="F2105" t="s">
        <v>9</v>
      </c>
      <c r="G2105">
        <v>5298</v>
      </c>
      <c r="H2105">
        <v>15.89</v>
      </c>
      <c r="I2105">
        <v>2.86</v>
      </c>
      <c r="J2105">
        <v>5279.25</v>
      </c>
      <c r="K2105" s="1">
        <v>46279</v>
      </c>
      <c r="L2105" t="s">
        <v>14245</v>
      </c>
      <c r="M2105">
        <f t="shared" si="384"/>
        <v>1</v>
      </c>
      <c r="N2105">
        <f>COUNTIF(Orders!$A:$A,C2105)</f>
        <v>1</v>
      </c>
      <c r="P2105">
        <f>COUNTIF(Orders!$H:$H,UPPER(SUBSTITUTE(TRIM(C2105),"-","")))</f>
        <v>1</v>
      </c>
      <c r="R2105" t="str">
        <f t="shared" si="385"/>
        <v>Matched Order Reference</v>
      </c>
      <c r="S2105">
        <f t="shared" si="386"/>
        <v>1</v>
      </c>
      <c r="V2105" cm="1">
        <f t="array" ref="V2105">IF(E2105&lt;&gt;"CAPTURE",0,SUMPRODUCT((MDR_Rates!$A$2:$A$10=F2105)*(G2105&gt;MDR_Rates!$B$2:$B$10)*((MDR_Rates!$C$2:$C$10="")+(G2105&lt;=MDR_Rates!$C$2:$C$10))*MDR_Rates!$D$2:$D$10))</f>
        <v>0.3</v>
      </c>
      <c r="W2105">
        <f t="shared" si="387"/>
        <v>15.89</v>
      </c>
      <c r="X2105">
        <f t="shared" si="388"/>
        <v>2.86</v>
      </c>
      <c r="Y2105">
        <f t="shared" si="389"/>
        <v>0</v>
      </c>
      <c r="Z2105">
        <f t="shared" si="390"/>
        <v>0</v>
      </c>
      <c r="AG2105" t="str">
        <f t="shared" si="391"/>
        <v/>
      </c>
      <c r="AI2105" t="str">
        <f t="shared" si="392"/>
        <v/>
      </c>
      <c r="AJ2105" t="str">
        <f t="shared" si="393"/>
        <v/>
      </c>
      <c r="AK2105" t="str">
        <f t="shared" si="394"/>
        <v>ORD26000788</v>
      </c>
      <c r="AL2105">
        <f>IF(E2105&lt;&gt;"CAPTURE","",COUNTIF(Orders!$H:$H,AK2105))</f>
        <v>1</v>
      </c>
      <c r="AP2105" t="str">
        <f t="shared" si="395"/>
        <v>Matched to Order</v>
      </c>
      <c r="AQ2105">
        <f>IF(COUNTIF($A$2:A2105,A2105)=1,1,0)</f>
        <v>1</v>
      </c>
    </row>
    <row r="2106" spans="1:43" x14ac:dyDescent="0.3">
      <c r="A2106" t="s">
        <v>14276</v>
      </c>
      <c r="C2106" t="s">
        <v>1628</v>
      </c>
      <c r="D2106" s="1">
        <v>46277</v>
      </c>
      <c r="E2106" t="s">
        <v>11819</v>
      </c>
      <c r="F2106" t="s">
        <v>9</v>
      </c>
      <c r="G2106">
        <v>2798</v>
      </c>
      <c r="H2106">
        <v>8.39</v>
      </c>
      <c r="I2106">
        <v>1.51</v>
      </c>
      <c r="J2106">
        <v>2788.1</v>
      </c>
      <c r="K2106" s="1">
        <v>46279</v>
      </c>
      <c r="L2106" t="s">
        <v>14245</v>
      </c>
      <c r="M2106">
        <f t="shared" si="384"/>
        <v>1</v>
      </c>
      <c r="N2106">
        <f>COUNTIF(Orders!$A:$A,C2106)</f>
        <v>1</v>
      </c>
      <c r="P2106">
        <f>COUNTIF(Orders!$H:$H,UPPER(SUBSTITUTE(TRIM(C2106),"-","")))</f>
        <v>1</v>
      </c>
      <c r="R2106" t="str">
        <f t="shared" si="385"/>
        <v>Matched Order Reference</v>
      </c>
      <c r="S2106">
        <f t="shared" si="386"/>
        <v>1</v>
      </c>
      <c r="V2106" cm="1">
        <f t="array" ref="V2106">IF(E2106&lt;&gt;"CAPTURE",0,SUMPRODUCT((MDR_Rates!$A$2:$A$10=F2106)*(G2106&gt;MDR_Rates!$B$2:$B$10)*((MDR_Rates!$C$2:$C$10="")+(G2106&lt;=MDR_Rates!$C$2:$C$10))*MDR_Rates!$D$2:$D$10))</f>
        <v>0.3</v>
      </c>
      <c r="W2106">
        <f t="shared" si="387"/>
        <v>8.39</v>
      </c>
      <c r="X2106">
        <f t="shared" si="388"/>
        <v>1.51</v>
      </c>
      <c r="Y2106">
        <f t="shared" si="389"/>
        <v>0</v>
      </c>
      <c r="Z2106">
        <f t="shared" si="390"/>
        <v>0</v>
      </c>
      <c r="AG2106" t="str">
        <f t="shared" si="391"/>
        <v/>
      </c>
      <c r="AI2106" t="str">
        <f t="shared" si="392"/>
        <v/>
      </c>
      <c r="AJ2106" t="str">
        <f t="shared" si="393"/>
        <v/>
      </c>
      <c r="AK2106" t="str">
        <f t="shared" si="394"/>
        <v>ORD26000805</v>
      </c>
      <c r="AL2106">
        <f>IF(E2106&lt;&gt;"CAPTURE","",COUNTIF(Orders!$H:$H,AK2106))</f>
        <v>1</v>
      </c>
      <c r="AP2106" t="str">
        <f t="shared" si="395"/>
        <v>Matched to Order</v>
      </c>
      <c r="AQ2106">
        <f>IF(COUNTIF($A$2:A2106,A2106)=1,1,0)</f>
        <v>1</v>
      </c>
    </row>
    <row r="2107" spans="1:43" x14ac:dyDescent="0.3">
      <c r="A2107" t="s">
        <v>14277</v>
      </c>
      <c r="C2107" t="s">
        <v>1875</v>
      </c>
      <c r="D2107" s="1">
        <v>46277</v>
      </c>
      <c r="E2107" t="s">
        <v>11819</v>
      </c>
      <c r="F2107" t="s">
        <v>9</v>
      </c>
      <c r="G2107">
        <v>499</v>
      </c>
      <c r="H2107">
        <v>1.5</v>
      </c>
      <c r="I2107">
        <v>0.27</v>
      </c>
      <c r="J2107">
        <v>497.23</v>
      </c>
      <c r="K2107" s="1">
        <v>46279</v>
      </c>
      <c r="L2107" t="s">
        <v>14245</v>
      </c>
      <c r="M2107">
        <f t="shared" si="384"/>
        <v>1</v>
      </c>
      <c r="N2107">
        <f>COUNTIF(Orders!$A:$A,C2107)</f>
        <v>1</v>
      </c>
      <c r="P2107">
        <f>COUNTIF(Orders!$H:$H,UPPER(SUBSTITUTE(TRIM(C2107),"-","")))</f>
        <v>1</v>
      </c>
      <c r="R2107" t="str">
        <f t="shared" si="385"/>
        <v>Matched Order Reference</v>
      </c>
      <c r="S2107">
        <f t="shared" si="386"/>
        <v>1</v>
      </c>
      <c r="V2107" cm="1">
        <f t="array" ref="V2107">IF(E2107&lt;&gt;"CAPTURE",0,SUMPRODUCT((MDR_Rates!$A$2:$A$10=F2107)*(G2107&gt;MDR_Rates!$B$2:$B$10)*((MDR_Rates!$C$2:$C$10="")+(G2107&lt;=MDR_Rates!$C$2:$C$10))*MDR_Rates!$D$2:$D$10))</f>
        <v>0</v>
      </c>
      <c r="W2107">
        <f t="shared" si="387"/>
        <v>0</v>
      </c>
      <c r="X2107">
        <f t="shared" si="388"/>
        <v>0</v>
      </c>
      <c r="Y2107">
        <f t="shared" si="389"/>
        <v>1.5</v>
      </c>
      <c r="Z2107">
        <f t="shared" si="390"/>
        <v>0.27</v>
      </c>
      <c r="AG2107" t="str">
        <f t="shared" si="391"/>
        <v/>
      </c>
      <c r="AI2107" t="str">
        <f t="shared" si="392"/>
        <v/>
      </c>
      <c r="AJ2107" t="str">
        <f t="shared" si="393"/>
        <v/>
      </c>
      <c r="AK2107" t="str">
        <f t="shared" si="394"/>
        <v>ORD26000929</v>
      </c>
      <c r="AL2107">
        <f>IF(E2107&lt;&gt;"CAPTURE","",COUNTIF(Orders!$H:$H,AK2107))</f>
        <v>1</v>
      </c>
      <c r="AP2107" t="str">
        <f t="shared" si="395"/>
        <v>Matched to Order</v>
      </c>
      <c r="AQ2107">
        <f>IF(COUNTIF($A$2:A2107,A2107)=1,1,0)</f>
        <v>1</v>
      </c>
    </row>
    <row r="2108" spans="1:43" x14ac:dyDescent="0.3">
      <c r="A2108" t="s">
        <v>14278</v>
      </c>
      <c r="C2108" t="s">
        <v>1950</v>
      </c>
      <c r="D2108" s="1">
        <v>46277</v>
      </c>
      <c r="E2108" t="s">
        <v>11819</v>
      </c>
      <c r="F2108" t="s">
        <v>9</v>
      </c>
      <c r="G2108">
        <v>8998</v>
      </c>
      <c r="H2108">
        <v>26.99</v>
      </c>
      <c r="I2108">
        <v>4.8600000000000003</v>
      </c>
      <c r="J2108">
        <v>8966.15</v>
      </c>
      <c r="K2108" s="1">
        <v>46279</v>
      </c>
      <c r="L2108" t="s">
        <v>14245</v>
      </c>
      <c r="M2108">
        <f t="shared" si="384"/>
        <v>1</v>
      </c>
      <c r="N2108">
        <f>COUNTIF(Orders!$A:$A,C2108)</f>
        <v>1</v>
      </c>
      <c r="P2108">
        <f>COUNTIF(Orders!$H:$H,UPPER(SUBSTITUTE(TRIM(C2108),"-","")))</f>
        <v>1</v>
      </c>
      <c r="R2108" t="str">
        <f t="shared" si="385"/>
        <v>Matched Order Reference</v>
      </c>
      <c r="S2108">
        <f t="shared" si="386"/>
        <v>1</v>
      </c>
      <c r="V2108" cm="1">
        <f t="array" ref="V2108">IF(E2108&lt;&gt;"CAPTURE",0,SUMPRODUCT((MDR_Rates!$A$2:$A$10=F2108)*(G2108&gt;MDR_Rates!$B$2:$B$10)*((MDR_Rates!$C$2:$C$10="")+(G2108&lt;=MDR_Rates!$C$2:$C$10))*MDR_Rates!$D$2:$D$10))</f>
        <v>0.3</v>
      </c>
      <c r="W2108">
        <f t="shared" si="387"/>
        <v>26.99</v>
      </c>
      <c r="X2108">
        <f t="shared" si="388"/>
        <v>4.8600000000000003</v>
      </c>
      <c r="Y2108">
        <f t="shared" si="389"/>
        <v>0</v>
      </c>
      <c r="Z2108">
        <f t="shared" si="390"/>
        <v>0</v>
      </c>
      <c r="AG2108" t="str">
        <f t="shared" si="391"/>
        <v/>
      </c>
      <c r="AI2108" t="str">
        <f t="shared" si="392"/>
        <v/>
      </c>
      <c r="AJ2108" t="str">
        <f t="shared" si="393"/>
        <v/>
      </c>
      <c r="AK2108" t="str">
        <f t="shared" si="394"/>
        <v>ORD26000967</v>
      </c>
      <c r="AL2108">
        <f>IF(E2108&lt;&gt;"CAPTURE","",COUNTIF(Orders!$H:$H,AK2108))</f>
        <v>1</v>
      </c>
      <c r="AP2108" t="str">
        <f t="shared" si="395"/>
        <v>Matched to Order</v>
      </c>
      <c r="AQ2108">
        <f>IF(COUNTIF($A$2:A2108,A2108)=1,1,0)</f>
        <v>1</v>
      </c>
    </row>
    <row r="2109" spans="1:43" x14ac:dyDescent="0.3">
      <c r="A2109" t="s">
        <v>14279</v>
      </c>
      <c r="C2109" t="s">
        <v>1990</v>
      </c>
      <c r="D2109" s="1">
        <v>46277</v>
      </c>
      <c r="E2109" t="s">
        <v>11819</v>
      </c>
      <c r="F2109" t="s">
        <v>9</v>
      </c>
      <c r="G2109">
        <v>2098</v>
      </c>
      <c r="H2109">
        <v>6.29</v>
      </c>
      <c r="I2109">
        <v>1.1299999999999999</v>
      </c>
      <c r="J2109">
        <v>2090.58</v>
      </c>
      <c r="K2109" s="1">
        <v>46279</v>
      </c>
      <c r="L2109" t="s">
        <v>14245</v>
      </c>
      <c r="M2109">
        <f t="shared" si="384"/>
        <v>1</v>
      </c>
      <c r="N2109">
        <f>COUNTIF(Orders!$A:$A,C2109)</f>
        <v>1</v>
      </c>
      <c r="P2109">
        <f>COUNTIF(Orders!$H:$H,UPPER(SUBSTITUTE(TRIM(C2109),"-","")))</f>
        <v>1</v>
      </c>
      <c r="R2109" t="str">
        <f t="shared" si="385"/>
        <v>Matched Order Reference</v>
      </c>
      <c r="S2109">
        <f t="shared" si="386"/>
        <v>1</v>
      </c>
      <c r="V2109" cm="1">
        <f t="array" ref="V2109">IF(E2109&lt;&gt;"CAPTURE",0,SUMPRODUCT((MDR_Rates!$A$2:$A$10=F2109)*(G2109&gt;MDR_Rates!$B$2:$B$10)*((MDR_Rates!$C$2:$C$10="")+(G2109&lt;=MDR_Rates!$C$2:$C$10))*MDR_Rates!$D$2:$D$10))</f>
        <v>0.3</v>
      </c>
      <c r="W2109">
        <f t="shared" si="387"/>
        <v>6.29</v>
      </c>
      <c r="X2109">
        <f t="shared" si="388"/>
        <v>1.1299999999999999</v>
      </c>
      <c r="Y2109">
        <f t="shared" si="389"/>
        <v>0</v>
      </c>
      <c r="Z2109">
        <f t="shared" si="390"/>
        <v>0</v>
      </c>
      <c r="AG2109" t="str">
        <f t="shared" si="391"/>
        <v/>
      </c>
      <c r="AI2109" t="str">
        <f t="shared" si="392"/>
        <v/>
      </c>
      <c r="AJ2109" t="str">
        <f t="shared" si="393"/>
        <v/>
      </c>
      <c r="AK2109" t="str">
        <f t="shared" si="394"/>
        <v>ORD26000987</v>
      </c>
      <c r="AL2109">
        <f>IF(E2109&lt;&gt;"CAPTURE","",COUNTIF(Orders!$H:$H,AK2109))</f>
        <v>1</v>
      </c>
      <c r="AP2109" t="str">
        <f t="shared" si="395"/>
        <v>Matched to Order</v>
      </c>
      <c r="AQ2109">
        <f>IF(COUNTIF($A$2:A2109,A2109)=1,1,0)</f>
        <v>1</v>
      </c>
    </row>
    <row r="2110" spans="1:43" x14ac:dyDescent="0.3">
      <c r="A2110" t="s">
        <v>14280</v>
      </c>
      <c r="C2110" t="s">
        <v>2044</v>
      </c>
      <c r="D2110" s="1">
        <v>46277</v>
      </c>
      <c r="E2110" t="s">
        <v>11819</v>
      </c>
      <c r="F2110" t="s">
        <v>9</v>
      </c>
      <c r="G2110">
        <v>1799</v>
      </c>
      <c r="H2110">
        <v>0</v>
      </c>
      <c r="I2110">
        <v>0</v>
      </c>
      <c r="J2110">
        <v>1799</v>
      </c>
      <c r="K2110" s="1">
        <v>46279</v>
      </c>
      <c r="L2110" t="s">
        <v>14245</v>
      </c>
      <c r="M2110">
        <f t="shared" si="384"/>
        <v>1</v>
      </c>
      <c r="N2110">
        <f>COUNTIF(Orders!$A:$A,C2110)</f>
        <v>1</v>
      </c>
      <c r="P2110">
        <f>COUNTIF(Orders!$H:$H,UPPER(SUBSTITUTE(TRIM(C2110),"-","")))</f>
        <v>1</v>
      </c>
      <c r="R2110" t="str">
        <f t="shared" si="385"/>
        <v>Matched Order Reference</v>
      </c>
      <c r="S2110">
        <f t="shared" si="386"/>
        <v>1</v>
      </c>
      <c r="V2110" cm="1">
        <f t="array" ref="V2110">IF(E2110&lt;&gt;"CAPTURE",0,SUMPRODUCT((MDR_Rates!$A$2:$A$10=F2110)*(G2110&gt;MDR_Rates!$B$2:$B$10)*((MDR_Rates!$C$2:$C$10="")+(G2110&lt;=MDR_Rates!$C$2:$C$10))*MDR_Rates!$D$2:$D$10))</f>
        <v>0</v>
      </c>
      <c r="W2110">
        <f t="shared" si="387"/>
        <v>0</v>
      </c>
      <c r="X2110">
        <f t="shared" si="388"/>
        <v>0</v>
      </c>
      <c r="Y2110">
        <f t="shared" si="389"/>
        <v>0</v>
      </c>
      <c r="Z2110">
        <f t="shared" si="390"/>
        <v>0</v>
      </c>
      <c r="AG2110" t="str">
        <f t="shared" si="391"/>
        <v/>
      </c>
      <c r="AI2110" t="str">
        <f t="shared" si="392"/>
        <v/>
      </c>
      <c r="AJ2110" t="str">
        <f t="shared" si="393"/>
        <v/>
      </c>
      <c r="AK2110" t="str">
        <f t="shared" si="394"/>
        <v>ORD26001014</v>
      </c>
      <c r="AL2110">
        <f>IF(E2110&lt;&gt;"CAPTURE","",COUNTIF(Orders!$H:$H,AK2110))</f>
        <v>1</v>
      </c>
      <c r="AP2110" t="str">
        <f t="shared" si="395"/>
        <v>Matched to Order</v>
      </c>
      <c r="AQ2110">
        <f>IF(COUNTIF($A$2:A2110,A2110)=1,1,0)</f>
        <v>1</v>
      </c>
    </row>
    <row r="2111" spans="1:43" x14ac:dyDescent="0.3">
      <c r="A2111" t="s">
        <v>14281</v>
      </c>
      <c r="C2111" t="s">
        <v>2088</v>
      </c>
      <c r="D2111" s="1">
        <v>46277</v>
      </c>
      <c r="E2111" t="s">
        <v>11819</v>
      </c>
      <c r="F2111" t="s">
        <v>17</v>
      </c>
      <c r="G2111">
        <v>999</v>
      </c>
      <c r="H2111">
        <v>17.98</v>
      </c>
      <c r="I2111">
        <v>3.24</v>
      </c>
      <c r="J2111">
        <v>977.78</v>
      </c>
      <c r="K2111" s="1">
        <v>46279</v>
      </c>
      <c r="L2111" t="s">
        <v>14245</v>
      </c>
      <c r="M2111">
        <f t="shared" si="384"/>
        <v>1</v>
      </c>
      <c r="N2111">
        <f>COUNTIF(Orders!$A:$A,C2111)</f>
        <v>1</v>
      </c>
      <c r="P2111">
        <f>COUNTIF(Orders!$H:$H,UPPER(SUBSTITUTE(TRIM(C2111),"-","")))</f>
        <v>1</v>
      </c>
      <c r="R2111" t="str">
        <f t="shared" si="385"/>
        <v>Matched Order Reference</v>
      </c>
      <c r="S2111">
        <f t="shared" si="386"/>
        <v>1</v>
      </c>
      <c r="V2111" cm="1">
        <f t="array" ref="V2111">IF(E2111&lt;&gt;"CAPTURE",0,SUMPRODUCT((MDR_Rates!$A$2:$A$10=F2111)*(G2111&gt;MDR_Rates!$B$2:$B$10)*((MDR_Rates!$C$2:$C$10="")+(G2111&lt;=MDR_Rates!$C$2:$C$10))*MDR_Rates!$D$2:$D$10))</f>
        <v>1.8</v>
      </c>
      <c r="W2111">
        <f t="shared" si="387"/>
        <v>17.98</v>
      </c>
      <c r="X2111">
        <f t="shared" si="388"/>
        <v>3.24</v>
      </c>
      <c r="Y2111">
        <f t="shared" si="389"/>
        <v>0</v>
      </c>
      <c r="Z2111">
        <f t="shared" si="390"/>
        <v>0</v>
      </c>
      <c r="AG2111" t="str">
        <f t="shared" si="391"/>
        <v/>
      </c>
      <c r="AI2111" t="str">
        <f t="shared" si="392"/>
        <v/>
      </c>
      <c r="AJ2111" t="str">
        <f t="shared" si="393"/>
        <v/>
      </c>
      <c r="AK2111" t="str">
        <f t="shared" si="394"/>
        <v>ORD26001036</v>
      </c>
      <c r="AL2111">
        <f>IF(E2111&lt;&gt;"CAPTURE","",COUNTIF(Orders!$H:$H,AK2111))</f>
        <v>1</v>
      </c>
      <c r="AP2111" t="str">
        <f t="shared" si="395"/>
        <v>Matched to Order</v>
      </c>
      <c r="AQ2111">
        <f>IF(COUNTIF($A$2:A2111,A2111)=1,1,0)</f>
        <v>1</v>
      </c>
    </row>
    <row r="2112" spans="1:43" x14ac:dyDescent="0.3">
      <c r="A2112" t="s">
        <v>14282</v>
      </c>
      <c r="C2112" t="s">
        <v>2279</v>
      </c>
      <c r="D2112" s="1">
        <v>46277</v>
      </c>
      <c r="E2112" t="s">
        <v>11819</v>
      </c>
      <c r="F2112" t="s">
        <v>17</v>
      </c>
      <c r="G2112">
        <v>5998</v>
      </c>
      <c r="H2112">
        <v>95.97</v>
      </c>
      <c r="I2112">
        <v>17.27</v>
      </c>
      <c r="J2112">
        <v>5884.76</v>
      </c>
      <c r="K2112" s="1">
        <v>46279</v>
      </c>
      <c r="L2112" t="s">
        <v>14245</v>
      </c>
      <c r="M2112">
        <f t="shared" si="384"/>
        <v>1</v>
      </c>
      <c r="N2112">
        <f>COUNTIF(Orders!$A:$A,C2112)</f>
        <v>1</v>
      </c>
      <c r="P2112">
        <f>COUNTIF(Orders!$H:$H,UPPER(SUBSTITUTE(TRIM(C2112),"-","")))</f>
        <v>1</v>
      </c>
      <c r="R2112" t="str">
        <f t="shared" si="385"/>
        <v>Matched Order Reference</v>
      </c>
      <c r="S2112">
        <f t="shared" si="386"/>
        <v>1</v>
      </c>
      <c r="V2112" cm="1">
        <f t="array" ref="V2112">IF(E2112&lt;&gt;"CAPTURE",0,SUMPRODUCT((MDR_Rates!$A$2:$A$10=F2112)*(G2112&gt;MDR_Rates!$B$2:$B$10)*((MDR_Rates!$C$2:$C$10="")+(G2112&lt;=MDR_Rates!$C$2:$C$10))*MDR_Rates!$D$2:$D$10))</f>
        <v>1.6</v>
      </c>
      <c r="W2112">
        <f t="shared" si="387"/>
        <v>95.97</v>
      </c>
      <c r="X2112">
        <f t="shared" si="388"/>
        <v>17.27</v>
      </c>
      <c r="Y2112">
        <f t="shared" si="389"/>
        <v>0</v>
      </c>
      <c r="Z2112">
        <f t="shared" si="390"/>
        <v>0</v>
      </c>
      <c r="AG2112" t="str">
        <f t="shared" si="391"/>
        <v/>
      </c>
      <c r="AI2112" t="str">
        <f t="shared" si="392"/>
        <v/>
      </c>
      <c r="AJ2112" t="str">
        <f t="shared" si="393"/>
        <v/>
      </c>
      <c r="AK2112" t="str">
        <f t="shared" si="394"/>
        <v>ORD26001132</v>
      </c>
      <c r="AL2112">
        <f>IF(E2112&lt;&gt;"CAPTURE","",COUNTIF(Orders!$H:$H,AK2112))</f>
        <v>1</v>
      </c>
      <c r="AP2112" t="str">
        <f t="shared" si="395"/>
        <v>Matched to Order</v>
      </c>
      <c r="AQ2112">
        <f>IF(COUNTIF($A$2:A2112,A2112)=1,1,0)</f>
        <v>1</v>
      </c>
    </row>
    <row r="2113" spans="1:43" x14ac:dyDescent="0.3">
      <c r="A2113" t="s">
        <v>14283</v>
      </c>
      <c r="C2113" t="s">
        <v>2343</v>
      </c>
      <c r="D2113" s="1">
        <v>46277</v>
      </c>
      <c r="E2113" t="s">
        <v>11819</v>
      </c>
      <c r="F2113" t="s">
        <v>9</v>
      </c>
      <c r="G2113">
        <v>8348</v>
      </c>
      <c r="H2113">
        <v>25.04</v>
      </c>
      <c r="I2113">
        <v>4.51</v>
      </c>
      <c r="J2113">
        <v>8318.4500000000007</v>
      </c>
      <c r="K2113" s="1">
        <v>46279</v>
      </c>
      <c r="L2113" t="s">
        <v>14245</v>
      </c>
      <c r="M2113">
        <f t="shared" si="384"/>
        <v>1</v>
      </c>
      <c r="N2113">
        <f>COUNTIF(Orders!$A:$A,C2113)</f>
        <v>1</v>
      </c>
      <c r="P2113">
        <f>COUNTIF(Orders!$H:$H,UPPER(SUBSTITUTE(TRIM(C2113),"-","")))</f>
        <v>1</v>
      </c>
      <c r="R2113" t="str">
        <f t="shared" si="385"/>
        <v>Matched Order Reference</v>
      </c>
      <c r="S2113">
        <f t="shared" si="386"/>
        <v>1</v>
      </c>
      <c r="V2113" cm="1">
        <f t="array" ref="V2113">IF(E2113&lt;&gt;"CAPTURE",0,SUMPRODUCT((MDR_Rates!$A$2:$A$10=F2113)*(G2113&gt;MDR_Rates!$B$2:$B$10)*((MDR_Rates!$C$2:$C$10="")+(G2113&lt;=MDR_Rates!$C$2:$C$10))*MDR_Rates!$D$2:$D$10))</f>
        <v>0.3</v>
      </c>
      <c r="W2113">
        <f t="shared" si="387"/>
        <v>25.04</v>
      </c>
      <c r="X2113">
        <f t="shared" si="388"/>
        <v>4.51</v>
      </c>
      <c r="Y2113">
        <f t="shared" si="389"/>
        <v>0</v>
      </c>
      <c r="Z2113">
        <f t="shared" si="390"/>
        <v>0</v>
      </c>
      <c r="AG2113" t="str">
        <f t="shared" si="391"/>
        <v/>
      </c>
      <c r="AI2113" t="str">
        <f t="shared" si="392"/>
        <v/>
      </c>
      <c r="AJ2113" t="str">
        <f t="shared" si="393"/>
        <v/>
      </c>
      <c r="AK2113" t="str">
        <f t="shared" si="394"/>
        <v>ORD26001164</v>
      </c>
      <c r="AL2113">
        <f>IF(E2113&lt;&gt;"CAPTURE","",COUNTIF(Orders!$H:$H,AK2113))</f>
        <v>1</v>
      </c>
      <c r="AP2113" t="str">
        <f t="shared" si="395"/>
        <v>Matched to Order</v>
      </c>
      <c r="AQ2113">
        <f>IF(COUNTIF($A$2:A2113,A2113)=1,1,0)</f>
        <v>1</v>
      </c>
    </row>
    <row r="2114" spans="1:43" x14ac:dyDescent="0.3">
      <c r="A2114" t="s">
        <v>14284</v>
      </c>
      <c r="C2114" t="s">
        <v>14285</v>
      </c>
      <c r="D2114" s="1">
        <v>46277</v>
      </c>
      <c r="E2114" t="s">
        <v>11819</v>
      </c>
      <c r="F2114" t="s">
        <v>9</v>
      </c>
      <c r="G2114">
        <v>8997</v>
      </c>
      <c r="H2114">
        <v>26.99</v>
      </c>
      <c r="I2114">
        <v>4.8600000000000003</v>
      </c>
      <c r="J2114">
        <v>8965.15</v>
      </c>
      <c r="K2114" s="1">
        <v>46279</v>
      </c>
      <c r="L2114" t="s">
        <v>14245</v>
      </c>
      <c r="M2114">
        <f t="shared" si="384"/>
        <v>1</v>
      </c>
      <c r="N2114">
        <f>COUNTIF(Orders!$A:$A,C2114)</f>
        <v>0</v>
      </c>
      <c r="P2114">
        <f>COUNTIF(Orders!$H:$H,UPPER(SUBSTITUTE(TRIM(C2114),"-","")))</f>
        <v>1</v>
      </c>
      <c r="R2114" t="str">
        <f t="shared" si="385"/>
        <v>Matched Order Reference</v>
      </c>
      <c r="S2114">
        <f t="shared" si="386"/>
        <v>1</v>
      </c>
      <c r="V2114" cm="1">
        <f t="array" ref="V2114">IF(E2114&lt;&gt;"CAPTURE",0,SUMPRODUCT((MDR_Rates!$A$2:$A$10=F2114)*(G2114&gt;MDR_Rates!$B$2:$B$10)*((MDR_Rates!$C$2:$C$10="")+(G2114&lt;=MDR_Rates!$C$2:$C$10))*MDR_Rates!$D$2:$D$10))</f>
        <v>0.3</v>
      </c>
      <c r="W2114">
        <f t="shared" si="387"/>
        <v>26.99</v>
      </c>
      <c r="X2114">
        <f t="shared" si="388"/>
        <v>4.8600000000000003</v>
      </c>
      <c r="Y2114">
        <f t="shared" si="389"/>
        <v>0</v>
      </c>
      <c r="Z2114">
        <f t="shared" si="390"/>
        <v>0</v>
      </c>
      <c r="AG2114" t="str">
        <f t="shared" si="391"/>
        <v/>
      </c>
      <c r="AI2114" t="str">
        <f t="shared" si="392"/>
        <v/>
      </c>
      <c r="AJ2114" t="str">
        <f t="shared" si="393"/>
        <v/>
      </c>
      <c r="AK2114" t="str">
        <f t="shared" si="394"/>
        <v>ORD26001202</v>
      </c>
      <c r="AL2114">
        <f>IF(E2114&lt;&gt;"CAPTURE","",COUNTIF(Orders!$H:$H,AK2114))</f>
        <v>1</v>
      </c>
      <c r="AP2114" t="str">
        <f t="shared" si="395"/>
        <v>Matched to Order</v>
      </c>
      <c r="AQ2114">
        <f>IF(COUNTIF($A$2:A2114,A2114)=1,1,0)</f>
        <v>1</v>
      </c>
    </row>
    <row r="2115" spans="1:43" x14ac:dyDescent="0.3">
      <c r="A2115" t="s">
        <v>14286</v>
      </c>
      <c r="C2115" t="s">
        <v>2476</v>
      </c>
      <c r="D2115" s="1">
        <v>46277</v>
      </c>
      <c r="E2115" t="s">
        <v>11819</v>
      </c>
      <c r="F2115" t="s">
        <v>17</v>
      </c>
      <c r="G2115">
        <v>5597</v>
      </c>
      <c r="H2115">
        <v>89.55</v>
      </c>
      <c r="I2115">
        <v>16.12</v>
      </c>
      <c r="J2115">
        <v>5491.33</v>
      </c>
      <c r="K2115" s="1">
        <v>46279</v>
      </c>
      <c r="L2115" t="s">
        <v>14245</v>
      </c>
      <c r="M2115">
        <f t="shared" ref="M2115:M2178" si="396">COUNTIF($A:$A,A2115)</f>
        <v>1</v>
      </c>
      <c r="N2115">
        <f>COUNTIF(Orders!$A:$A,C2115)</f>
        <v>1</v>
      </c>
      <c r="P2115">
        <f>COUNTIF(Orders!$H:$H,UPPER(SUBSTITUTE(TRIM(C2115),"-","")))</f>
        <v>1</v>
      </c>
      <c r="R2115" t="str">
        <f t="shared" ref="R2115:R2178" si="397">IF(E2115="REFUND","Refund",IF(P2115=0,"Unmatched Order Reference","Matched Order Reference"))</f>
        <v>Matched Order Reference</v>
      </c>
      <c r="S2115">
        <f t="shared" ref="S2115:S2178" si="398">COUNTIFS($C$2:$C$5753,C2115,$E$2:$E$5753,"CAPTURE")</f>
        <v>1</v>
      </c>
      <c r="V2115" cm="1">
        <f t="array" ref="V2115">IF(E2115&lt;&gt;"CAPTURE",0,SUMPRODUCT((MDR_Rates!$A$2:$A$10=F2115)*(G2115&gt;MDR_Rates!$B$2:$B$10)*((MDR_Rates!$C$2:$C$10="")+(G2115&lt;=MDR_Rates!$C$2:$C$10))*MDR_Rates!$D$2:$D$10))</f>
        <v>1.6</v>
      </c>
      <c r="W2115">
        <f t="shared" ref="W2115:W2178" si="399">IF(E2115&lt;&gt;"CAPTURE",0,ROUND(G2115*V2115/100,2))</f>
        <v>89.55</v>
      </c>
      <c r="X2115">
        <f t="shared" ref="X2115:X2178" si="400">IF(E2115&lt;&gt;"CAPTURE",0,ROUND(W2115*18/100,2))</f>
        <v>16.12</v>
      </c>
      <c r="Y2115">
        <f t="shared" ref="Y2115:Y2178" si="401">IF(E2115&lt;&gt;"CAPTURE",0,ROUND(H2115-W2115,2))</f>
        <v>0</v>
      </c>
      <c r="Z2115">
        <f t="shared" ref="Z2115:Z2178" si="402">IF(E2115&lt;&gt;"CAPTURE",0,ROUND(I2115-X2115,2))</f>
        <v>0</v>
      </c>
      <c r="AG2115" t="str">
        <f t="shared" ref="AG2115:AG2178" si="403">IF(E2115&lt;&gt;"REFUND","",IF(COUNTIFS($A:$A,B2115,$E:$E,"CAPTURE")=0,"Missing Original Capture","Original Capture Found"))</f>
        <v/>
      </c>
      <c r="AI2115" t="str">
        <f t="shared" ref="AI2115:AI2178" si="404">IF(E2115="REFUND",_xlfn.MAXIFS($G:$G,$A:$A,B2115,$E:$E,"CAPTURE"),"")</f>
        <v/>
      </c>
      <c r="AJ2115" t="str">
        <f t="shared" ref="AJ2115:AJ2178" si="405">IF(E2115&lt;&gt;"REFUND","",IF(G2115&gt;AI2115,"Refund Exceeds Capture",IF(ABS(G2115-AI2115)&lt;0.01,"Full Refund","Partial Refund")))</f>
        <v/>
      </c>
      <c r="AK2115" t="str">
        <f t="shared" ref="AK2115:AK2178" si="406">UPPER(SUBSTITUTE(TRIM(C2115),"-",""))</f>
        <v>ORD26001231</v>
      </c>
      <c r="AL2115">
        <f>IF(E2115&lt;&gt;"CAPTURE","",COUNTIF(Orders!$H:$H,AK2115))</f>
        <v>1</v>
      </c>
      <c r="AP2115" t="str">
        <f t="shared" ref="AP2115:AP2178" si="407">IF(E2115&lt;&gt;"CAPTURE","",IF(M2115&gt;1,"Duplicate ID - Review",IF(AL2115=0,"Unmatched Order",IF(AL2115=1,"Matched to Order","Multiple Order Matches"))))</f>
        <v>Matched to Order</v>
      </c>
      <c r="AQ2115">
        <f>IF(COUNTIF($A$2:A2115,A2115)=1,1,0)</f>
        <v>1</v>
      </c>
    </row>
    <row r="2116" spans="1:43" x14ac:dyDescent="0.3">
      <c r="A2116" t="s">
        <v>14287</v>
      </c>
      <c r="C2116" t="s">
        <v>2538</v>
      </c>
      <c r="D2116" s="1">
        <v>46277</v>
      </c>
      <c r="E2116" t="s">
        <v>11819</v>
      </c>
      <c r="F2116" t="s">
        <v>9</v>
      </c>
      <c r="G2116">
        <v>11097</v>
      </c>
      <c r="H2116">
        <v>33.29</v>
      </c>
      <c r="I2116">
        <v>5.99</v>
      </c>
      <c r="J2116">
        <v>11057.72</v>
      </c>
      <c r="K2116" s="1">
        <v>46279</v>
      </c>
      <c r="L2116" t="s">
        <v>14245</v>
      </c>
      <c r="M2116">
        <f t="shared" si="396"/>
        <v>1</v>
      </c>
      <c r="N2116">
        <f>COUNTIF(Orders!$A:$A,C2116)</f>
        <v>1</v>
      </c>
      <c r="P2116">
        <f>COUNTIF(Orders!$H:$H,UPPER(SUBSTITUTE(TRIM(C2116),"-","")))</f>
        <v>1</v>
      </c>
      <c r="R2116" t="str">
        <f t="shared" si="397"/>
        <v>Matched Order Reference</v>
      </c>
      <c r="S2116">
        <f t="shared" si="398"/>
        <v>1</v>
      </c>
      <c r="V2116" cm="1">
        <f t="array" ref="V2116">IF(E2116&lt;&gt;"CAPTURE",0,SUMPRODUCT((MDR_Rates!$A$2:$A$10=F2116)*(G2116&gt;MDR_Rates!$B$2:$B$10)*((MDR_Rates!$C$2:$C$10="")+(G2116&lt;=MDR_Rates!$C$2:$C$10))*MDR_Rates!$D$2:$D$10))</f>
        <v>0.3</v>
      </c>
      <c r="W2116">
        <f t="shared" si="399"/>
        <v>33.29</v>
      </c>
      <c r="X2116">
        <f t="shared" si="400"/>
        <v>5.99</v>
      </c>
      <c r="Y2116">
        <f t="shared" si="401"/>
        <v>0</v>
      </c>
      <c r="Z2116">
        <f t="shared" si="402"/>
        <v>0</v>
      </c>
      <c r="AG2116" t="str">
        <f t="shared" si="403"/>
        <v/>
      </c>
      <c r="AI2116" t="str">
        <f t="shared" si="404"/>
        <v/>
      </c>
      <c r="AJ2116" t="str">
        <f t="shared" si="405"/>
        <v/>
      </c>
      <c r="AK2116" t="str">
        <f t="shared" si="406"/>
        <v>ORD26001262</v>
      </c>
      <c r="AL2116">
        <f>IF(E2116&lt;&gt;"CAPTURE","",COUNTIF(Orders!$H:$H,AK2116))</f>
        <v>1</v>
      </c>
      <c r="AP2116" t="str">
        <f t="shared" si="407"/>
        <v>Matched to Order</v>
      </c>
      <c r="AQ2116">
        <f>IF(COUNTIF($A$2:A2116,A2116)=1,1,0)</f>
        <v>1</v>
      </c>
    </row>
    <row r="2117" spans="1:43" x14ac:dyDescent="0.3">
      <c r="A2117" t="s">
        <v>14288</v>
      </c>
      <c r="C2117" t="s">
        <v>2610</v>
      </c>
      <c r="D2117" s="1">
        <v>46277</v>
      </c>
      <c r="E2117" t="s">
        <v>11819</v>
      </c>
      <c r="F2117" t="s">
        <v>17</v>
      </c>
      <c r="G2117">
        <v>1799</v>
      </c>
      <c r="H2117">
        <v>32.380000000000003</v>
      </c>
      <c r="I2117">
        <v>5.83</v>
      </c>
      <c r="J2117">
        <v>1760.79</v>
      </c>
      <c r="K2117" s="1">
        <v>46279</v>
      </c>
      <c r="L2117" t="s">
        <v>14245</v>
      </c>
      <c r="M2117">
        <f t="shared" si="396"/>
        <v>1</v>
      </c>
      <c r="N2117">
        <f>COUNTIF(Orders!$A:$A,C2117)</f>
        <v>1</v>
      </c>
      <c r="P2117">
        <f>COUNTIF(Orders!$H:$H,UPPER(SUBSTITUTE(TRIM(C2117),"-","")))</f>
        <v>1</v>
      </c>
      <c r="R2117" t="str">
        <f t="shared" si="397"/>
        <v>Matched Order Reference</v>
      </c>
      <c r="S2117">
        <f t="shared" si="398"/>
        <v>1</v>
      </c>
      <c r="V2117" cm="1">
        <f t="array" ref="V2117">IF(E2117&lt;&gt;"CAPTURE",0,SUMPRODUCT((MDR_Rates!$A$2:$A$10=F2117)*(G2117&gt;MDR_Rates!$B$2:$B$10)*((MDR_Rates!$C$2:$C$10="")+(G2117&lt;=MDR_Rates!$C$2:$C$10))*MDR_Rates!$D$2:$D$10))</f>
        <v>1.8</v>
      </c>
      <c r="W2117">
        <f t="shared" si="399"/>
        <v>32.380000000000003</v>
      </c>
      <c r="X2117">
        <f t="shared" si="400"/>
        <v>5.83</v>
      </c>
      <c r="Y2117">
        <f t="shared" si="401"/>
        <v>0</v>
      </c>
      <c r="Z2117">
        <f t="shared" si="402"/>
        <v>0</v>
      </c>
      <c r="AG2117" t="str">
        <f t="shared" si="403"/>
        <v/>
      </c>
      <c r="AI2117" t="str">
        <f t="shared" si="404"/>
        <v/>
      </c>
      <c r="AJ2117" t="str">
        <f t="shared" si="405"/>
        <v/>
      </c>
      <c r="AK2117" t="str">
        <f t="shared" si="406"/>
        <v>ORD26001298</v>
      </c>
      <c r="AL2117">
        <f>IF(E2117&lt;&gt;"CAPTURE","",COUNTIF(Orders!$H:$H,AK2117))</f>
        <v>1</v>
      </c>
      <c r="AP2117" t="str">
        <f t="shared" si="407"/>
        <v>Matched to Order</v>
      </c>
      <c r="AQ2117">
        <f>IF(COUNTIF($A$2:A2117,A2117)=1,1,0)</f>
        <v>1</v>
      </c>
    </row>
    <row r="2118" spans="1:43" x14ac:dyDescent="0.3">
      <c r="A2118" t="s">
        <v>14289</v>
      </c>
      <c r="C2118" t="s">
        <v>2879</v>
      </c>
      <c r="D2118" s="1">
        <v>46277</v>
      </c>
      <c r="E2118" t="s">
        <v>11819</v>
      </c>
      <c r="F2118" t="s">
        <v>9</v>
      </c>
      <c r="G2118">
        <v>1799</v>
      </c>
      <c r="H2118">
        <v>0</v>
      </c>
      <c r="I2118">
        <v>0</v>
      </c>
      <c r="J2118">
        <v>1799</v>
      </c>
      <c r="K2118" s="1">
        <v>46279</v>
      </c>
      <c r="L2118" t="s">
        <v>14245</v>
      </c>
      <c r="M2118">
        <f t="shared" si="396"/>
        <v>1</v>
      </c>
      <c r="N2118">
        <f>COUNTIF(Orders!$A:$A,C2118)</f>
        <v>1</v>
      </c>
      <c r="P2118">
        <f>COUNTIF(Orders!$H:$H,UPPER(SUBSTITUTE(TRIM(C2118),"-","")))</f>
        <v>1</v>
      </c>
      <c r="R2118" t="str">
        <f t="shared" si="397"/>
        <v>Matched Order Reference</v>
      </c>
      <c r="S2118">
        <f t="shared" si="398"/>
        <v>1</v>
      </c>
      <c r="V2118" cm="1">
        <f t="array" ref="V2118">IF(E2118&lt;&gt;"CAPTURE",0,SUMPRODUCT((MDR_Rates!$A$2:$A$10=F2118)*(G2118&gt;MDR_Rates!$B$2:$B$10)*((MDR_Rates!$C$2:$C$10="")+(G2118&lt;=MDR_Rates!$C$2:$C$10))*MDR_Rates!$D$2:$D$10))</f>
        <v>0</v>
      </c>
      <c r="W2118">
        <f t="shared" si="399"/>
        <v>0</v>
      </c>
      <c r="X2118">
        <f t="shared" si="400"/>
        <v>0</v>
      </c>
      <c r="Y2118">
        <f t="shared" si="401"/>
        <v>0</v>
      </c>
      <c r="Z2118">
        <f t="shared" si="402"/>
        <v>0</v>
      </c>
      <c r="AG2118" t="str">
        <f t="shared" si="403"/>
        <v/>
      </c>
      <c r="AI2118" t="str">
        <f t="shared" si="404"/>
        <v/>
      </c>
      <c r="AJ2118" t="str">
        <f t="shared" si="405"/>
        <v/>
      </c>
      <c r="AK2118" t="str">
        <f t="shared" si="406"/>
        <v>ORD26001434</v>
      </c>
      <c r="AL2118">
        <f>IF(E2118&lt;&gt;"CAPTURE","",COUNTIF(Orders!$H:$H,AK2118))</f>
        <v>1</v>
      </c>
      <c r="AP2118" t="str">
        <f t="shared" si="407"/>
        <v>Matched to Order</v>
      </c>
      <c r="AQ2118">
        <f>IF(COUNTIF($A$2:A2118,A2118)=1,1,0)</f>
        <v>1</v>
      </c>
    </row>
    <row r="2119" spans="1:43" x14ac:dyDescent="0.3">
      <c r="A2119" t="s">
        <v>14290</v>
      </c>
      <c r="C2119" t="s">
        <v>2991</v>
      </c>
      <c r="D2119" s="1">
        <v>46277</v>
      </c>
      <c r="E2119" t="s">
        <v>11819</v>
      </c>
      <c r="F2119" t="s">
        <v>9</v>
      </c>
      <c r="G2119">
        <v>2499</v>
      </c>
      <c r="H2119">
        <v>7.5</v>
      </c>
      <c r="I2119">
        <v>1.35</v>
      </c>
      <c r="J2119">
        <v>2490.15</v>
      </c>
      <c r="K2119" s="1">
        <v>46279</v>
      </c>
      <c r="L2119" t="s">
        <v>14245</v>
      </c>
      <c r="M2119">
        <f t="shared" si="396"/>
        <v>1</v>
      </c>
      <c r="N2119">
        <f>COUNTIF(Orders!$A:$A,C2119)</f>
        <v>1</v>
      </c>
      <c r="P2119">
        <f>COUNTIF(Orders!$H:$H,UPPER(SUBSTITUTE(TRIM(C2119),"-","")))</f>
        <v>1</v>
      </c>
      <c r="R2119" t="str">
        <f t="shared" si="397"/>
        <v>Matched Order Reference</v>
      </c>
      <c r="S2119">
        <f t="shared" si="398"/>
        <v>1</v>
      </c>
      <c r="V2119" cm="1">
        <f t="array" ref="V2119">IF(E2119&lt;&gt;"CAPTURE",0,SUMPRODUCT((MDR_Rates!$A$2:$A$10=F2119)*(G2119&gt;MDR_Rates!$B$2:$B$10)*((MDR_Rates!$C$2:$C$10="")+(G2119&lt;=MDR_Rates!$C$2:$C$10))*MDR_Rates!$D$2:$D$10))</f>
        <v>0.3</v>
      </c>
      <c r="W2119">
        <f t="shared" si="399"/>
        <v>7.5</v>
      </c>
      <c r="X2119">
        <f t="shared" si="400"/>
        <v>1.35</v>
      </c>
      <c r="Y2119">
        <f t="shared" si="401"/>
        <v>0</v>
      </c>
      <c r="Z2119">
        <f t="shared" si="402"/>
        <v>0</v>
      </c>
      <c r="AG2119" t="str">
        <f t="shared" si="403"/>
        <v/>
      </c>
      <c r="AI2119" t="str">
        <f t="shared" si="404"/>
        <v/>
      </c>
      <c r="AJ2119" t="str">
        <f t="shared" si="405"/>
        <v/>
      </c>
      <c r="AK2119" t="str">
        <f t="shared" si="406"/>
        <v>ORD26001490</v>
      </c>
      <c r="AL2119">
        <f>IF(E2119&lt;&gt;"CAPTURE","",COUNTIF(Orders!$H:$H,AK2119))</f>
        <v>1</v>
      </c>
      <c r="AP2119" t="str">
        <f t="shared" si="407"/>
        <v>Matched to Order</v>
      </c>
      <c r="AQ2119">
        <f>IF(COUNTIF($A$2:A2119,A2119)=1,1,0)</f>
        <v>1</v>
      </c>
    </row>
    <row r="2120" spans="1:43" x14ac:dyDescent="0.3">
      <c r="A2120" t="s">
        <v>14291</v>
      </c>
      <c r="C2120" t="s">
        <v>3035</v>
      </c>
      <c r="D2120" s="1">
        <v>46277</v>
      </c>
      <c r="E2120" t="s">
        <v>11819</v>
      </c>
      <c r="F2120" t="s">
        <v>9</v>
      </c>
      <c r="G2120">
        <v>349</v>
      </c>
      <c r="H2120">
        <v>0</v>
      </c>
      <c r="I2120">
        <v>0</v>
      </c>
      <c r="J2120">
        <v>349</v>
      </c>
      <c r="K2120" s="1">
        <v>46279</v>
      </c>
      <c r="L2120" t="s">
        <v>14245</v>
      </c>
      <c r="M2120">
        <f t="shared" si="396"/>
        <v>1</v>
      </c>
      <c r="N2120">
        <f>COUNTIF(Orders!$A:$A,C2120)</f>
        <v>1</v>
      </c>
      <c r="P2120">
        <f>COUNTIF(Orders!$H:$H,UPPER(SUBSTITUTE(TRIM(C2120),"-","")))</f>
        <v>1</v>
      </c>
      <c r="R2120" t="str">
        <f t="shared" si="397"/>
        <v>Matched Order Reference</v>
      </c>
      <c r="S2120">
        <f t="shared" si="398"/>
        <v>1</v>
      </c>
      <c r="V2120" cm="1">
        <f t="array" ref="V2120">IF(E2120&lt;&gt;"CAPTURE",0,SUMPRODUCT((MDR_Rates!$A$2:$A$10=F2120)*(G2120&gt;MDR_Rates!$B$2:$B$10)*((MDR_Rates!$C$2:$C$10="")+(G2120&lt;=MDR_Rates!$C$2:$C$10))*MDR_Rates!$D$2:$D$10))</f>
        <v>0</v>
      </c>
      <c r="W2120">
        <f t="shared" si="399"/>
        <v>0</v>
      </c>
      <c r="X2120">
        <f t="shared" si="400"/>
        <v>0</v>
      </c>
      <c r="Y2120">
        <f t="shared" si="401"/>
        <v>0</v>
      </c>
      <c r="Z2120">
        <f t="shared" si="402"/>
        <v>0</v>
      </c>
      <c r="AG2120" t="str">
        <f t="shared" si="403"/>
        <v/>
      </c>
      <c r="AI2120" t="str">
        <f t="shared" si="404"/>
        <v/>
      </c>
      <c r="AJ2120" t="str">
        <f t="shared" si="405"/>
        <v/>
      </c>
      <c r="AK2120" t="str">
        <f t="shared" si="406"/>
        <v>ORD26001512</v>
      </c>
      <c r="AL2120">
        <f>IF(E2120&lt;&gt;"CAPTURE","",COUNTIF(Orders!$H:$H,AK2120))</f>
        <v>1</v>
      </c>
      <c r="AP2120" t="str">
        <f t="shared" si="407"/>
        <v>Matched to Order</v>
      </c>
      <c r="AQ2120">
        <f>IF(COUNTIF($A$2:A2120,A2120)=1,1,0)</f>
        <v>1</v>
      </c>
    </row>
    <row r="2121" spans="1:43" x14ac:dyDescent="0.3">
      <c r="A2121" t="s">
        <v>14292</v>
      </c>
      <c r="C2121" t="s">
        <v>3049</v>
      </c>
      <c r="D2121" s="1">
        <v>46277</v>
      </c>
      <c r="E2121" t="s">
        <v>11819</v>
      </c>
      <c r="F2121" t="s">
        <v>9</v>
      </c>
      <c r="G2121">
        <v>1499</v>
      </c>
      <c r="H2121">
        <v>0</v>
      </c>
      <c r="I2121">
        <v>0</v>
      </c>
      <c r="J2121">
        <v>1499</v>
      </c>
      <c r="K2121" s="1">
        <v>46279</v>
      </c>
      <c r="L2121" t="s">
        <v>14245</v>
      </c>
      <c r="M2121">
        <f t="shared" si="396"/>
        <v>1</v>
      </c>
      <c r="N2121">
        <f>COUNTIF(Orders!$A:$A,C2121)</f>
        <v>1</v>
      </c>
      <c r="P2121">
        <f>COUNTIF(Orders!$H:$H,UPPER(SUBSTITUTE(TRIM(C2121),"-","")))</f>
        <v>1</v>
      </c>
      <c r="R2121" t="str">
        <f t="shared" si="397"/>
        <v>Matched Order Reference</v>
      </c>
      <c r="S2121">
        <f t="shared" si="398"/>
        <v>1</v>
      </c>
      <c r="V2121" cm="1">
        <f t="array" ref="V2121">IF(E2121&lt;&gt;"CAPTURE",0,SUMPRODUCT((MDR_Rates!$A$2:$A$10=F2121)*(G2121&gt;MDR_Rates!$B$2:$B$10)*((MDR_Rates!$C$2:$C$10="")+(G2121&lt;=MDR_Rates!$C$2:$C$10))*MDR_Rates!$D$2:$D$10))</f>
        <v>0</v>
      </c>
      <c r="W2121">
        <f t="shared" si="399"/>
        <v>0</v>
      </c>
      <c r="X2121">
        <f t="shared" si="400"/>
        <v>0</v>
      </c>
      <c r="Y2121">
        <f t="shared" si="401"/>
        <v>0</v>
      </c>
      <c r="Z2121">
        <f t="shared" si="402"/>
        <v>0</v>
      </c>
      <c r="AG2121" t="str">
        <f t="shared" si="403"/>
        <v/>
      </c>
      <c r="AI2121" t="str">
        <f t="shared" si="404"/>
        <v/>
      </c>
      <c r="AJ2121" t="str">
        <f t="shared" si="405"/>
        <v/>
      </c>
      <c r="AK2121" t="str">
        <f t="shared" si="406"/>
        <v>ORD26001519</v>
      </c>
      <c r="AL2121">
        <f>IF(E2121&lt;&gt;"CAPTURE","",COUNTIF(Orders!$H:$H,AK2121))</f>
        <v>1</v>
      </c>
      <c r="AP2121" t="str">
        <f t="shared" si="407"/>
        <v>Matched to Order</v>
      </c>
      <c r="AQ2121">
        <f>IF(COUNTIF($A$2:A2121,A2121)=1,1,0)</f>
        <v>1</v>
      </c>
    </row>
    <row r="2122" spans="1:43" x14ac:dyDescent="0.3">
      <c r="A2122" t="s">
        <v>14293</v>
      </c>
      <c r="C2122" t="s">
        <v>3106</v>
      </c>
      <c r="D2122" s="1">
        <v>46277</v>
      </c>
      <c r="E2122" t="s">
        <v>11819</v>
      </c>
      <c r="F2122" t="s">
        <v>9</v>
      </c>
      <c r="G2122">
        <v>2499</v>
      </c>
      <c r="H2122">
        <v>7.5</v>
      </c>
      <c r="I2122">
        <v>1.35</v>
      </c>
      <c r="J2122">
        <v>2490.15</v>
      </c>
      <c r="K2122" s="1">
        <v>46279</v>
      </c>
      <c r="L2122" t="s">
        <v>14245</v>
      </c>
      <c r="M2122">
        <f t="shared" si="396"/>
        <v>1</v>
      </c>
      <c r="N2122">
        <f>COUNTIF(Orders!$A:$A,C2122)</f>
        <v>1</v>
      </c>
      <c r="P2122">
        <f>COUNTIF(Orders!$H:$H,UPPER(SUBSTITUTE(TRIM(C2122),"-","")))</f>
        <v>1</v>
      </c>
      <c r="R2122" t="str">
        <f t="shared" si="397"/>
        <v>Matched Order Reference</v>
      </c>
      <c r="S2122">
        <f t="shared" si="398"/>
        <v>1</v>
      </c>
      <c r="V2122" cm="1">
        <f t="array" ref="V2122">IF(E2122&lt;&gt;"CAPTURE",0,SUMPRODUCT((MDR_Rates!$A$2:$A$10=F2122)*(G2122&gt;MDR_Rates!$B$2:$B$10)*((MDR_Rates!$C$2:$C$10="")+(G2122&lt;=MDR_Rates!$C$2:$C$10))*MDR_Rates!$D$2:$D$10))</f>
        <v>0.3</v>
      </c>
      <c r="W2122">
        <f t="shared" si="399"/>
        <v>7.5</v>
      </c>
      <c r="X2122">
        <f t="shared" si="400"/>
        <v>1.35</v>
      </c>
      <c r="Y2122">
        <f t="shared" si="401"/>
        <v>0</v>
      </c>
      <c r="Z2122">
        <f t="shared" si="402"/>
        <v>0</v>
      </c>
      <c r="AG2122" t="str">
        <f t="shared" si="403"/>
        <v/>
      </c>
      <c r="AI2122" t="str">
        <f t="shared" si="404"/>
        <v/>
      </c>
      <c r="AJ2122" t="str">
        <f t="shared" si="405"/>
        <v/>
      </c>
      <c r="AK2122" t="str">
        <f t="shared" si="406"/>
        <v>ORD26001548</v>
      </c>
      <c r="AL2122">
        <f>IF(E2122&lt;&gt;"CAPTURE","",COUNTIF(Orders!$H:$H,AK2122))</f>
        <v>1</v>
      </c>
      <c r="AP2122" t="str">
        <f t="shared" si="407"/>
        <v>Matched to Order</v>
      </c>
      <c r="AQ2122">
        <f>IF(COUNTIF($A$2:A2122,A2122)=1,1,0)</f>
        <v>1</v>
      </c>
    </row>
    <row r="2123" spans="1:43" x14ac:dyDescent="0.3">
      <c r="A2123" t="s">
        <v>14294</v>
      </c>
      <c r="C2123" t="s">
        <v>14295</v>
      </c>
      <c r="D2123" s="1">
        <v>46277</v>
      </c>
      <c r="E2123" t="s">
        <v>11819</v>
      </c>
      <c r="F2123" t="s">
        <v>9</v>
      </c>
      <c r="G2123">
        <v>7999</v>
      </c>
      <c r="H2123">
        <v>24</v>
      </c>
      <c r="I2123">
        <v>4.32</v>
      </c>
      <c r="J2123">
        <v>7970.68</v>
      </c>
      <c r="K2123" s="1">
        <v>46279</v>
      </c>
      <c r="L2123" t="s">
        <v>14245</v>
      </c>
      <c r="M2123">
        <f t="shared" si="396"/>
        <v>1</v>
      </c>
      <c r="N2123">
        <f>COUNTIF(Orders!$A:$A,C2123)</f>
        <v>0</v>
      </c>
      <c r="P2123">
        <f>COUNTIF(Orders!$H:$H,UPPER(SUBSTITUTE(TRIM(C2123),"-","")))</f>
        <v>1</v>
      </c>
      <c r="R2123" t="str">
        <f t="shared" si="397"/>
        <v>Matched Order Reference</v>
      </c>
      <c r="S2123">
        <f t="shared" si="398"/>
        <v>1</v>
      </c>
      <c r="V2123" cm="1">
        <f t="array" ref="V2123">IF(E2123&lt;&gt;"CAPTURE",0,SUMPRODUCT((MDR_Rates!$A$2:$A$10=F2123)*(G2123&gt;MDR_Rates!$B$2:$B$10)*((MDR_Rates!$C$2:$C$10="")+(G2123&lt;=MDR_Rates!$C$2:$C$10))*MDR_Rates!$D$2:$D$10))</f>
        <v>0.3</v>
      </c>
      <c r="W2123">
        <f t="shared" si="399"/>
        <v>24</v>
      </c>
      <c r="X2123">
        <f t="shared" si="400"/>
        <v>4.32</v>
      </c>
      <c r="Y2123">
        <f t="shared" si="401"/>
        <v>0</v>
      </c>
      <c r="Z2123">
        <f t="shared" si="402"/>
        <v>0</v>
      </c>
      <c r="AG2123" t="str">
        <f t="shared" si="403"/>
        <v/>
      </c>
      <c r="AI2123" t="str">
        <f t="shared" si="404"/>
        <v/>
      </c>
      <c r="AJ2123" t="str">
        <f t="shared" si="405"/>
        <v/>
      </c>
      <c r="AK2123" t="str">
        <f t="shared" si="406"/>
        <v>ORD26001613</v>
      </c>
      <c r="AL2123">
        <f>IF(E2123&lt;&gt;"CAPTURE","",COUNTIF(Orders!$H:$H,AK2123))</f>
        <v>1</v>
      </c>
      <c r="AP2123" t="str">
        <f t="shared" si="407"/>
        <v>Matched to Order</v>
      </c>
      <c r="AQ2123">
        <f>IF(COUNTIF($A$2:A2123,A2123)=1,1,0)</f>
        <v>1</v>
      </c>
    </row>
    <row r="2124" spans="1:43" x14ac:dyDescent="0.3">
      <c r="A2124" t="s">
        <v>14296</v>
      </c>
      <c r="C2124" t="s">
        <v>3250</v>
      </c>
      <c r="D2124" s="1">
        <v>46277</v>
      </c>
      <c r="E2124" t="s">
        <v>11819</v>
      </c>
      <c r="F2124" t="s">
        <v>33</v>
      </c>
      <c r="G2124">
        <v>1799</v>
      </c>
      <c r="H2124">
        <v>26.99</v>
      </c>
      <c r="I2124">
        <v>4.8600000000000003</v>
      </c>
      <c r="J2124">
        <v>1767.15</v>
      </c>
      <c r="K2124" s="1">
        <v>46279</v>
      </c>
      <c r="L2124" t="s">
        <v>14245</v>
      </c>
      <c r="M2124">
        <f t="shared" si="396"/>
        <v>1</v>
      </c>
      <c r="N2124">
        <f>COUNTIF(Orders!$A:$A,C2124)</f>
        <v>1</v>
      </c>
      <c r="P2124">
        <f>COUNTIF(Orders!$H:$H,UPPER(SUBSTITUTE(TRIM(C2124),"-","")))</f>
        <v>1</v>
      </c>
      <c r="R2124" t="str">
        <f t="shared" si="397"/>
        <v>Matched Order Reference</v>
      </c>
      <c r="S2124">
        <f t="shared" si="398"/>
        <v>1</v>
      </c>
      <c r="V2124" cm="1">
        <f t="array" ref="V2124">IF(E2124&lt;&gt;"CAPTURE",0,SUMPRODUCT((MDR_Rates!$A$2:$A$10=F2124)*(G2124&gt;MDR_Rates!$B$2:$B$10)*((MDR_Rates!$C$2:$C$10="")+(G2124&lt;=MDR_Rates!$C$2:$C$10))*MDR_Rates!$D$2:$D$10))</f>
        <v>1.5</v>
      </c>
      <c r="W2124">
        <f t="shared" si="399"/>
        <v>26.99</v>
      </c>
      <c r="X2124">
        <f t="shared" si="400"/>
        <v>4.8600000000000003</v>
      </c>
      <c r="Y2124">
        <f t="shared" si="401"/>
        <v>0</v>
      </c>
      <c r="Z2124">
        <f t="shared" si="402"/>
        <v>0</v>
      </c>
      <c r="AG2124" t="str">
        <f t="shared" si="403"/>
        <v/>
      </c>
      <c r="AI2124" t="str">
        <f t="shared" si="404"/>
        <v/>
      </c>
      <c r="AJ2124" t="str">
        <f t="shared" si="405"/>
        <v/>
      </c>
      <c r="AK2124" t="str">
        <f t="shared" si="406"/>
        <v>ORD26001621</v>
      </c>
      <c r="AL2124">
        <f>IF(E2124&lt;&gt;"CAPTURE","",COUNTIF(Orders!$H:$H,AK2124))</f>
        <v>1</v>
      </c>
      <c r="AP2124" t="str">
        <f t="shared" si="407"/>
        <v>Matched to Order</v>
      </c>
      <c r="AQ2124">
        <f>IF(COUNTIF($A$2:A2124,A2124)=1,1,0)</f>
        <v>1</v>
      </c>
    </row>
    <row r="2125" spans="1:43" x14ac:dyDescent="0.3">
      <c r="A2125" t="s">
        <v>14297</v>
      </c>
      <c r="C2125" t="s">
        <v>14298</v>
      </c>
      <c r="D2125" s="1">
        <v>46277</v>
      </c>
      <c r="E2125" t="s">
        <v>11819</v>
      </c>
      <c r="F2125" t="s">
        <v>9</v>
      </c>
      <c r="G2125">
        <v>1299</v>
      </c>
      <c r="H2125">
        <v>0</v>
      </c>
      <c r="I2125">
        <v>0</v>
      </c>
      <c r="J2125">
        <v>1299</v>
      </c>
      <c r="K2125" s="1">
        <v>46279</v>
      </c>
      <c r="L2125" t="s">
        <v>14245</v>
      </c>
      <c r="M2125">
        <f t="shared" si="396"/>
        <v>1</v>
      </c>
      <c r="N2125">
        <f>COUNTIF(Orders!$A:$A,C2125)</f>
        <v>0</v>
      </c>
      <c r="P2125">
        <f>COUNTIF(Orders!$H:$H,UPPER(SUBSTITUTE(TRIM(C2125),"-","")))</f>
        <v>1</v>
      </c>
      <c r="R2125" t="str">
        <f t="shared" si="397"/>
        <v>Matched Order Reference</v>
      </c>
      <c r="S2125">
        <f t="shared" si="398"/>
        <v>1</v>
      </c>
      <c r="V2125" cm="1">
        <f t="array" ref="V2125">IF(E2125&lt;&gt;"CAPTURE",0,SUMPRODUCT((MDR_Rates!$A$2:$A$10=F2125)*(G2125&gt;MDR_Rates!$B$2:$B$10)*((MDR_Rates!$C$2:$C$10="")+(G2125&lt;=MDR_Rates!$C$2:$C$10))*MDR_Rates!$D$2:$D$10))</f>
        <v>0</v>
      </c>
      <c r="W2125">
        <f t="shared" si="399"/>
        <v>0</v>
      </c>
      <c r="X2125">
        <f t="shared" si="400"/>
        <v>0</v>
      </c>
      <c r="Y2125">
        <f t="shared" si="401"/>
        <v>0</v>
      </c>
      <c r="Z2125">
        <f t="shared" si="402"/>
        <v>0</v>
      </c>
      <c r="AG2125" t="str">
        <f t="shared" si="403"/>
        <v/>
      </c>
      <c r="AI2125" t="str">
        <f t="shared" si="404"/>
        <v/>
      </c>
      <c r="AJ2125" t="str">
        <f t="shared" si="405"/>
        <v/>
      </c>
      <c r="AK2125" t="str">
        <f t="shared" si="406"/>
        <v>ORD26001811</v>
      </c>
      <c r="AL2125">
        <f>IF(E2125&lt;&gt;"CAPTURE","",COUNTIF(Orders!$H:$H,AK2125))</f>
        <v>1</v>
      </c>
      <c r="AP2125" t="str">
        <f t="shared" si="407"/>
        <v>Matched to Order</v>
      </c>
      <c r="AQ2125">
        <f>IF(COUNTIF($A$2:A2125,A2125)=1,1,0)</f>
        <v>1</v>
      </c>
    </row>
    <row r="2126" spans="1:43" x14ac:dyDescent="0.3">
      <c r="A2126" t="s">
        <v>14299</v>
      </c>
      <c r="C2126" t="s">
        <v>3750</v>
      </c>
      <c r="D2126" s="1">
        <v>46277</v>
      </c>
      <c r="E2126" t="s">
        <v>11819</v>
      </c>
      <c r="F2126" t="s">
        <v>17</v>
      </c>
      <c r="G2126">
        <v>299</v>
      </c>
      <c r="H2126">
        <v>5.38</v>
      </c>
      <c r="I2126">
        <v>0.97</v>
      </c>
      <c r="J2126">
        <v>292.64999999999998</v>
      </c>
      <c r="K2126" s="1">
        <v>46279</v>
      </c>
      <c r="L2126" t="s">
        <v>14245</v>
      </c>
      <c r="M2126">
        <f t="shared" si="396"/>
        <v>1</v>
      </c>
      <c r="N2126">
        <f>COUNTIF(Orders!$A:$A,C2126)</f>
        <v>1</v>
      </c>
      <c r="P2126">
        <f>COUNTIF(Orders!$H:$H,UPPER(SUBSTITUTE(TRIM(C2126),"-","")))</f>
        <v>1</v>
      </c>
      <c r="R2126" t="str">
        <f t="shared" si="397"/>
        <v>Matched Order Reference</v>
      </c>
      <c r="S2126">
        <f t="shared" si="398"/>
        <v>1</v>
      </c>
      <c r="V2126" cm="1">
        <f t="array" ref="V2126">IF(E2126&lt;&gt;"CAPTURE",0,SUMPRODUCT((MDR_Rates!$A$2:$A$10=F2126)*(G2126&gt;MDR_Rates!$B$2:$B$10)*((MDR_Rates!$C$2:$C$10="")+(G2126&lt;=MDR_Rates!$C$2:$C$10))*MDR_Rates!$D$2:$D$10))</f>
        <v>1.8</v>
      </c>
      <c r="W2126">
        <f t="shared" si="399"/>
        <v>5.38</v>
      </c>
      <c r="X2126">
        <f t="shared" si="400"/>
        <v>0.97</v>
      </c>
      <c r="Y2126">
        <f t="shared" si="401"/>
        <v>0</v>
      </c>
      <c r="Z2126">
        <f t="shared" si="402"/>
        <v>0</v>
      </c>
      <c r="AG2126" t="str">
        <f t="shared" si="403"/>
        <v/>
      </c>
      <c r="AI2126" t="str">
        <f t="shared" si="404"/>
        <v/>
      </c>
      <c r="AJ2126" t="str">
        <f t="shared" si="405"/>
        <v/>
      </c>
      <c r="AK2126" t="str">
        <f t="shared" si="406"/>
        <v>ORD26001875</v>
      </c>
      <c r="AL2126">
        <f>IF(E2126&lt;&gt;"CAPTURE","",COUNTIF(Orders!$H:$H,AK2126))</f>
        <v>1</v>
      </c>
      <c r="AP2126" t="str">
        <f t="shared" si="407"/>
        <v>Matched to Order</v>
      </c>
      <c r="AQ2126">
        <f>IF(COUNTIF($A$2:A2126,A2126)=1,1,0)</f>
        <v>1</v>
      </c>
    </row>
    <row r="2127" spans="1:43" x14ac:dyDescent="0.3">
      <c r="A2127" t="s">
        <v>14300</v>
      </c>
      <c r="C2127" t="s">
        <v>14301</v>
      </c>
      <c r="D2127" s="1">
        <v>46277</v>
      </c>
      <c r="E2127" t="s">
        <v>11819</v>
      </c>
      <c r="F2127" t="s">
        <v>9</v>
      </c>
      <c r="G2127">
        <v>3499</v>
      </c>
      <c r="H2127">
        <v>10.5</v>
      </c>
      <c r="I2127">
        <v>1.89</v>
      </c>
      <c r="J2127">
        <v>3486.61</v>
      </c>
      <c r="K2127" s="1">
        <v>46279</v>
      </c>
      <c r="L2127" t="s">
        <v>14245</v>
      </c>
      <c r="M2127">
        <f t="shared" si="396"/>
        <v>1</v>
      </c>
      <c r="N2127">
        <f>COUNTIF(Orders!$A:$A,C2127)</f>
        <v>1</v>
      </c>
      <c r="P2127">
        <f>COUNTIF(Orders!$H:$H,UPPER(SUBSTITUTE(TRIM(C2127),"-","")))</f>
        <v>1</v>
      </c>
      <c r="R2127" t="str">
        <f t="shared" si="397"/>
        <v>Matched Order Reference</v>
      </c>
      <c r="S2127">
        <f t="shared" si="398"/>
        <v>1</v>
      </c>
      <c r="V2127" cm="1">
        <f t="array" ref="V2127">IF(E2127&lt;&gt;"CAPTURE",0,SUMPRODUCT((MDR_Rates!$A$2:$A$10=F2127)*(G2127&gt;MDR_Rates!$B$2:$B$10)*((MDR_Rates!$C$2:$C$10="")+(G2127&lt;=MDR_Rates!$C$2:$C$10))*MDR_Rates!$D$2:$D$10))</f>
        <v>0.3</v>
      </c>
      <c r="W2127">
        <f t="shared" si="399"/>
        <v>10.5</v>
      </c>
      <c r="X2127">
        <f t="shared" si="400"/>
        <v>1.89</v>
      </c>
      <c r="Y2127">
        <f t="shared" si="401"/>
        <v>0</v>
      </c>
      <c r="Z2127">
        <f t="shared" si="402"/>
        <v>0</v>
      </c>
      <c r="AG2127" t="str">
        <f t="shared" si="403"/>
        <v/>
      </c>
      <c r="AI2127" t="str">
        <f t="shared" si="404"/>
        <v/>
      </c>
      <c r="AJ2127" t="str">
        <f t="shared" si="405"/>
        <v/>
      </c>
      <c r="AK2127" t="str">
        <f t="shared" si="406"/>
        <v>ORD26001890</v>
      </c>
      <c r="AL2127">
        <f>IF(E2127&lt;&gt;"CAPTURE","",COUNTIF(Orders!$H:$H,AK2127))</f>
        <v>1</v>
      </c>
      <c r="AP2127" t="str">
        <f t="shared" si="407"/>
        <v>Matched to Order</v>
      </c>
      <c r="AQ2127">
        <f>IF(COUNTIF($A$2:A2127,A2127)=1,1,0)</f>
        <v>1</v>
      </c>
    </row>
    <row r="2128" spans="1:43" x14ac:dyDescent="0.3">
      <c r="A2128" t="s">
        <v>14302</v>
      </c>
      <c r="C2128" t="s">
        <v>14303</v>
      </c>
      <c r="D2128" s="1">
        <v>46277</v>
      </c>
      <c r="E2128" t="s">
        <v>11819</v>
      </c>
      <c r="F2128" t="s">
        <v>17</v>
      </c>
      <c r="G2128">
        <v>3298</v>
      </c>
      <c r="H2128">
        <v>52.77</v>
      </c>
      <c r="I2128">
        <v>9.5</v>
      </c>
      <c r="J2128">
        <v>3235.73</v>
      </c>
      <c r="K2128" s="1">
        <v>46279</v>
      </c>
      <c r="L2128" t="s">
        <v>14245</v>
      </c>
      <c r="M2128">
        <f t="shared" si="396"/>
        <v>1</v>
      </c>
      <c r="N2128">
        <f>COUNTIF(Orders!$A:$A,C2128)</f>
        <v>1</v>
      </c>
      <c r="P2128">
        <f>COUNTIF(Orders!$H:$H,UPPER(SUBSTITUTE(TRIM(C2128),"-","")))</f>
        <v>1</v>
      </c>
      <c r="R2128" t="str">
        <f t="shared" si="397"/>
        <v>Matched Order Reference</v>
      </c>
      <c r="S2128">
        <f t="shared" si="398"/>
        <v>1</v>
      </c>
      <c r="V2128" cm="1">
        <f t="array" ref="V2128">IF(E2128&lt;&gt;"CAPTURE",0,SUMPRODUCT((MDR_Rates!$A$2:$A$10=F2128)*(G2128&gt;MDR_Rates!$B$2:$B$10)*((MDR_Rates!$C$2:$C$10="")+(G2128&lt;=MDR_Rates!$C$2:$C$10))*MDR_Rates!$D$2:$D$10))</f>
        <v>1.6</v>
      </c>
      <c r="W2128">
        <f t="shared" si="399"/>
        <v>52.77</v>
      </c>
      <c r="X2128">
        <f t="shared" si="400"/>
        <v>9.5</v>
      </c>
      <c r="Y2128">
        <f t="shared" si="401"/>
        <v>0</v>
      </c>
      <c r="Z2128">
        <f t="shared" si="402"/>
        <v>0</v>
      </c>
      <c r="AG2128" t="str">
        <f t="shared" si="403"/>
        <v/>
      </c>
      <c r="AI2128" t="str">
        <f t="shared" si="404"/>
        <v/>
      </c>
      <c r="AJ2128" t="str">
        <f t="shared" si="405"/>
        <v/>
      </c>
      <c r="AK2128" t="str">
        <f t="shared" si="406"/>
        <v>ORD26001905</v>
      </c>
      <c r="AL2128">
        <f>IF(E2128&lt;&gt;"CAPTURE","",COUNTIF(Orders!$H:$H,AK2128))</f>
        <v>1</v>
      </c>
      <c r="AP2128" t="str">
        <f t="shared" si="407"/>
        <v>Matched to Order</v>
      </c>
      <c r="AQ2128">
        <f>IF(COUNTIF($A$2:A2128,A2128)=1,1,0)</f>
        <v>1</v>
      </c>
    </row>
    <row r="2129" spans="1:43" x14ac:dyDescent="0.3">
      <c r="A2129" t="s">
        <v>14304</v>
      </c>
      <c r="C2129" t="s">
        <v>14305</v>
      </c>
      <c r="D2129" s="1">
        <v>46277</v>
      </c>
      <c r="E2129" t="s">
        <v>11819</v>
      </c>
      <c r="F2129" t="s">
        <v>9</v>
      </c>
      <c r="G2129">
        <v>4999</v>
      </c>
      <c r="H2129">
        <v>15</v>
      </c>
      <c r="I2129">
        <v>2.7</v>
      </c>
      <c r="J2129">
        <v>4981.3</v>
      </c>
      <c r="K2129" s="1">
        <v>46279</v>
      </c>
      <c r="L2129" t="s">
        <v>14245</v>
      </c>
      <c r="M2129">
        <f t="shared" si="396"/>
        <v>1</v>
      </c>
      <c r="N2129">
        <f>COUNTIF(Orders!$A:$A,C2129)</f>
        <v>1</v>
      </c>
      <c r="P2129">
        <f>COUNTIF(Orders!$H:$H,UPPER(SUBSTITUTE(TRIM(C2129),"-","")))</f>
        <v>1</v>
      </c>
      <c r="R2129" t="str">
        <f t="shared" si="397"/>
        <v>Matched Order Reference</v>
      </c>
      <c r="S2129">
        <f t="shared" si="398"/>
        <v>1</v>
      </c>
      <c r="V2129" cm="1">
        <f t="array" ref="V2129">IF(E2129&lt;&gt;"CAPTURE",0,SUMPRODUCT((MDR_Rates!$A$2:$A$10=F2129)*(G2129&gt;MDR_Rates!$B$2:$B$10)*((MDR_Rates!$C$2:$C$10="")+(G2129&lt;=MDR_Rates!$C$2:$C$10))*MDR_Rates!$D$2:$D$10))</f>
        <v>0.3</v>
      </c>
      <c r="W2129">
        <f t="shared" si="399"/>
        <v>15</v>
      </c>
      <c r="X2129">
        <f t="shared" si="400"/>
        <v>2.7</v>
      </c>
      <c r="Y2129">
        <f t="shared" si="401"/>
        <v>0</v>
      </c>
      <c r="Z2129">
        <f t="shared" si="402"/>
        <v>0</v>
      </c>
      <c r="AG2129" t="str">
        <f t="shared" si="403"/>
        <v/>
      </c>
      <c r="AI2129" t="str">
        <f t="shared" si="404"/>
        <v/>
      </c>
      <c r="AJ2129" t="str">
        <f t="shared" si="405"/>
        <v/>
      </c>
      <c r="AK2129" t="str">
        <f t="shared" si="406"/>
        <v>ORD26001910</v>
      </c>
      <c r="AL2129">
        <f>IF(E2129&lt;&gt;"CAPTURE","",COUNTIF(Orders!$H:$H,AK2129))</f>
        <v>1</v>
      </c>
      <c r="AP2129" t="str">
        <f t="shared" si="407"/>
        <v>Matched to Order</v>
      </c>
      <c r="AQ2129">
        <f>IF(COUNTIF($A$2:A2129,A2129)=1,1,0)</f>
        <v>1</v>
      </c>
    </row>
    <row r="2130" spans="1:43" x14ac:dyDescent="0.3">
      <c r="A2130" t="s">
        <v>14306</v>
      </c>
      <c r="C2130" t="s">
        <v>4117</v>
      </c>
      <c r="D2130" s="1">
        <v>46277</v>
      </c>
      <c r="E2130" t="s">
        <v>11819</v>
      </c>
      <c r="F2130" t="s">
        <v>9</v>
      </c>
      <c r="G2130">
        <v>4999</v>
      </c>
      <c r="H2130">
        <v>15</v>
      </c>
      <c r="I2130">
        <v>2.7</v>
      </c>
      <c r="J2130">
        <v>4981.3</v>
      </c>
      <c r="K2130" s="1">
        <v>46279</v>
      </c>
      <c r="L2130" t="s">
        <v>14245</v>
      </c>
      <c r="M2130">
        <f t="shared" si="396"/>
        <v>1</v>
      </c>
      <c r="N2130">
        <f>COUNTIF(Orders!$A:$A,C2130)</f>
        <v>1</v>
      </c>
      <c r="P2130">
        <f>COUNTIF(Orders!$H:$H,UPPER(SUBSTITUTE(TRIM(C2130),"-","")))</f>
        <v>1</v>
      </c>
      <c r="R2130" t="str">
        <f t="shared" si="397"/>
        <v>Matched Order Reference</v>
      </c>
      <c r="S2130">
        <f t="shared" si="398"/>
        <v>1</v>
      </c>
      <c r="V2130" cm="1">
        <f t="array" ref="V2130">IF(E2130&lt;&gt;"CAPTURE",0,SUMPRODUCT((MDR_Rates!$A$2:$A$10=F2130)*(G2130&gt;MDR_Rates!$B$2:$B$10)*((MDR_Rates!$C$2:$C$10="")+(G2130&lt;=MDR_Rates!$C$2:$C$10))*MDR_Rates!$D$2:$D$10))</f>
        <v>0.3</v>
      </c>
      <c r="W2130">
        <f t="shared" si="399"/>
        <v>15</v>
      </c>
      <c r="X2130">
        <f t="shared" si="400"/>
        <v>2.7</v>
      </c>
      <c r="Y2130">
        <f t="shared" si="401"/>
        <v>0</v>
      </c>
      <c r="Z2130">
        <f t="shared" si="402"/>
        <v>0</v>
      </c>
      <c r="AG2130" t="str">
        <f t="shared" si="403"/>
        <v/>
      </c>
      <c r="AI2130" t="str">
        <f t="shared" si="404"/>
        <v/>
      </c>
      <c r="AJ2130" t="str">
        <f t="shared" si="405"/>
        <v/>
      </c>
      <c r="AK2130" t="str">
        <f t="shared" si="406"/>
        <v>ORD26002061</v>
      </c>
      <c r="AL2130">
        <f>IF(E2130&lt;&gt;"CAPTURE","",COUNTIF(Orders!$H:$H,AK2130))</f>
        <v>1</v>
      </c>
      <c r="AP2130" t="str">
        <f t="shared" si="407"/>
        <v>Matched to Order</v>
      </c>
      <c r="AQ2130">
        <f>IF(COUNTIF($A$2:A2130,A2130)=1,1,0)</f>
        <v>1</v>
      </c>
    </row>
    <row r="2131" spans="1:43" x14ac:dyDescent="0.3">
      <c r="A2131" t="s">
        <v>14307</v>
      </c>
      <c r="C2131" t="s">
        <v>4163</v>
      </c>
      <c r="D2131" s="1">
        <v>46277</v>
      </c>
      <c r="E2131" t="s">
        <v>11819</v>
      </c>
      <c r="F2131" t="s">
        <v>17</v>
      </c>
      <c r="G2131">
        <v>349</v>
      </c>
      <c r="H2131">
        <v>6.28</v>
      </c>
      <c r="I2131">
        <v>1.1299999999999999</v>
      </c>
      <c r="J2131">
        <v>341.59</v>
      </c>
      <c r="K2131" s="1">
        <v>46279</v>
      </c>
      <c r="L2131" t="s">
        <v>14245</v>
      </c>
      <c r="M2131">
        <f t="shared" si="396"/>
        <v>1</v>
      </c>
      <c r="N2131">
        <f>COUNTIF(Orders!$A:$A,C2131)</f>
        <v>1</v>
      </c>
      <c r="P2131">
        <f>COUNTIF(Orders!$H:$H,UPPER(SUBSTITUTE(TRIM(C2131),"-","")))</f>
        <v>1</v>
      </c>
      <c r="R2131" t="str">
        <f t="shared" si="397"/>
        <v>Matched Order Reference</v>
      </c>
      <c r="S2131">
        <f t="shared" si="398"/>
        <v>1</v>
      </c>
      <c r="V2131" cm="1">
        <f t="array" ref="V2131">IF(E2131&lt;&gt;"CAPTURE",0,SUMPRODUCT((MDR_Rates!$A$2:$A$10=F2131)*(G2131&gt;MDR_Rates!$B$2:$B$10)*((MDR_Rates!$C$2:$C$10="")+(G2131&lt;=MDR_Rates!$C$2:$C$10))*MDR_Rates!$D$2:$D$10))</f>
        <v>1.8</v>
      </c>
      <c r="W2131">
        <f t="shared" si="399"/>
        <v>6.28</v>
      </c>
      <c r="X2131">
        <f t="shared" si="400"/>
        <v>1.1299999999999999</v>
      </c>
      <c r="Y2131">
        <f t="shared" si="401"/>
        <v>0</v>
      </c>
      <c r="Z2131">
        <f t="shared" si="402"/>
        <v>0</v>
      </c>
      <c r="AG2131" t="str">
        <f t="shared" si="403"/>
        <v/>
      </c>
      <c r="AI2131" t="str">
        <f t="shared" si="404"/>
        <v/>
      </c>
      <c r="AJ2131" t="str">
        <f t="shared" si="405"/>
        <v/>
      </c>
      <c r="AK2131" t="str">
        <f t="shared" si="406"/>
        <v>ORD26002085</v>
      </c>
      <c r="AL2131">
        <f>IF(E2131&lt;&gt;"CAPTURE","",COUNTIF(Orders!$H:$H,AK2131))</f>
        <v>1</v>
      </c>
      <c r="AP2131" t="str">
        <f t="shared" si="407"/>
        <v>Matched to Order</v>
      </c>
      <c r="AQ2131">
        <f>IF(COUNTIF($A$2:A2131,A2131)=1,1,0)</f>
        <v>1</v>
      </c>
    </row>
    <row r="2132" spans="1:43" x14ac:dyDescent="0.3">
      <c r="A2132" t="s">
        <v>14308</v>
      </c>
      <c r="C2132" t="s">
        <v>4213</v>
      </c>
      <c r="D2132" s="1">
        <v>46277</v>
      </c>
      <c r="E2132" t="s">
        <v>11819</v>
      </c>
      <c r="F2132" t="s">
        <v>9</v>
      </c>
      <c r="G2132">
        <v>799</v>
      </c>
      <c r="H2132">
        <v>0</v>
      </c>
      <c r="I2132">
        <v>0</v>
      </c>
      <c r="J2132">
        <v>799</v>
      </c>
      <c r="K2132" s="1">
        <v>46279</v>
      </c>
      <c r="L2132" t="s">
        <v>14245</v>
      </c>
      <c r="M2132">
        <f t="shared" si="396"/>
        <v>1</v>
      </c>
      <c r="N2132">
        <f>COUNTIF(Orders!$A:$A,C2132)</f>
        <v>1</v>
      </c>
      <c r="P2132">
        <f>COUNTIF(Orders!$H:$H,UPPER(SUBSTITUTE(TRIM(C2132),"-","")))</f>
        <v>1</v>
      </c>
      <c r="R2132" t="str">
        <f t="shared" si="397"/>
        <v>Matched Order Reference</v>
      </c>
      <c r="S2132">
        <f t="shared" si="398"/>
        <v>1</v>
      </c>
      <c r="V2132" cm="1">
        <f t="array" ref="V2132">IF(E2132&lt;&gt;"CAPTURE",0,SUMPRODUCT((MDR_Rates!$A$2:$A$10=F2132)*(G2132&gt;MDR_Rates!$B$2:$B$10)*((MDR_Rates!$C$2:$C$10="")+(G2132&lt;=MDR_Rates!$C$2:$C$10))*MDR_Rates!$D$2:$D$10))</f>
        <v>0</v>
      </c>
      <c r="W2132">
        <f t="shared" si="399"/>
        <v>0</v>
      </c>
      <c r="X2132">
        <f t="shared" si="400"/>
        <v>0</v>
      </c>
      <c r="Y2132">
        <f t="shared" si="401"/>
        <v>0</v>
      </c>
      <c r="Z2132">
        <f t="shared" si="402"/>
        <v>0</v>
      </c>
      <c r="AG2132" t="str">
        <f t="shared" si="403"/>
        <v/>
      </c>
      <c r="AI2132" t="str">
        <f t="shared" si="404"/>
        <v/>
      </c>
      <c r="AJ2132" t="str">
        <f t="shared" si="405"/>
        <v/>
      </c>
      <c r="AK2132" t="str">
        <f t="shared" si="406"/>
        <v>ORD26002110</v>
      </c>
      <c r="AL2132">
        <f>IF(E2132&lt;&gt;"CAPTURE","",COUNTIF(Orders!$H:$H,AK2132))</f>
        <v>1</v>
      </c>
      <c r="AP2132" t="str">
        <f t="shared" si="407"/>
        <v>Matched to Order</v>
      </c>
      <c r="AQ2132">
        <f>IF(COUNTIF($A$2:A2132,A2132)=1,1,0)</f>
        <v>1</v>
      </c>
    </row>
    <row r="2133" spans="1:43" x14ac:dyDescent="0.3">
      <c r="A2133" t="s">
        <v>14309</v>
      </c>
      <c r="C2133" t="s">
        <v>4246</v>
      </c>
      <c r="D2133" s="1">
        <v>46277</v>
      </c>
      <c r="E2133" t="s">
        <v>11819</v>
      </c>
      <c r="F2133" t="s">
        <v>9</v>
      </c>
      <c r="G2133">
        <v>599</v>
      </c>
      <c r="H2133">
        <v>0</v>
      </c>
      <c r="I2133">
        <v>0</v>
      </c>
      <c r="J2133">
        <v>599</v>
      </c>
      <c r="K2133" s="1">
        <v>46279</v>
      </c>
      <c r="L2133" t="s">
        <v>14245</v>
      </c>
      <c r="M2133">
        <f t="shared" si="396"/>
        <v>1</v>
      </c>
      <c r="N2133">
        <f>COUNTIF(Orders!$A:$A,C2133)</f>
        <v>1</v>
      </c>
      <c r="P2133">
        <f>COUNTIF(Orders!$H:$H,UPPER(SUBSTITUTE(TRIM(C2133),"-","")))</f>
        <v>1</v>
      </c>
      <c r="R2133" t="str">
        <f t="shared" si="397"/>
        <v>Matched Order Reference</v>
      </c>
      <c r="S2133">
        <f t="shared" si="398"/>
        <v>1</v>
      </c>
      <c r="V2133" cm="1">
        <f t="array" ref="V2133">IF(E2133&lt;&gt;"CAPTURE",0,SUMPRODUCT((MDR_Rates!$A$2:$A$10=F2133)*(G2133&gt;MDR_Rates!$B$2:$B$10)*((MDR_Rates!$C$2:$C$10="")+(G2133&lt;=MDR_Rates!$C$2:$C$10))*MDR_Rates!$D$2:$D$10))</f>
        <v>0</v>
      </c>
      <c r="W2133">
        <f t="shared" si="399"/>
        <v>0</v>
      </c>
      <c r="X2133">
        <f t="shared" si="400"/>
        <v>0</v>
      </c>
      <c r="Y2133">
        <f t="shared" si="401"/>
        <v>0</v>
      </c>
      <c r="Z2133">
        <f t="shared" si="402"/>
        <v>0</v>
      </c>
      <c r="AG2133" t="str">
        <f t="shared" si="403"/>
        <v/>
      </c>
      <c r="AI2133" t="str">
        <f t="shared" si="404"/>
        <v/>
      </c>
      <c r="AJ2133" t="str">
        <f t="shared" si="405"/>
        <v/>
      </c>
      <c r="AK2133" t="str">
        <f t="shared" si="406"/>
        <v>ORD26002127</v>
      </c>
      <c r="AL2133">
        <f>IF(E2133&lt;&gt;"CAPTURE","",COUNTIF(Orders!$H:$H,AK2133))</f>
        <v>1</v>
      </c>
      <c r="AP2133" t="str">
        <f t="shared" si="407"/>
        <v>Matched to Order</v>
      </c>
      <c r="AQ2133">
        <f>IF(COUNTIF($A$2:A2133,A2133)=1,1,0)</f>
        <v>1</v>
      </c>
    </row>
    <row r="2134" spans="1:43" x14ac:dyDescent="0.3">
      <c r="A2134" t="s">
        <v>14310</v>
      </c>
      <c r="C2134" t="s">
        <v>14311</v>
      </c>
      <c r="D2134" s="1">
        <v>46277</v>
      </c>
      <c r="E2134" t="s">
        <v>11819</v>
      </c>
      <c r="F2134" t="s">
        <v>17</v>
      </c>
      <c r="G2134">
        <v>499</v>
      </c>
      <c r="H2134">
        <v>8.98</v>
      </c>
      <c r="I2134">
        <v>1.62</v>
      </c>
      <c r="J2134">
        <v>488.4</v>
      </c>
      <c r="K2134" s="1">
        <v>46279</v>
      </c>
      <c r="L2134" t="s">
        <v>14245</v>
      </c>
      <c r="M2134">
        <f t="shared" si="396"/>
        <v>1</v>
      </c>
      <c r="N2134">
        <f>COUNTIF(Orders!$A:$A,C2134)</f>
        <v>1</v>
      </c>
      <c r="P2134">
        <f>COUNTIF(Orders!$H:$H,UPPER(SUBSTITUTE(TRIM(C2134),"-","")))</f>
        <v>1</v>
      </c>
      <c r="R2134" t="str">
        <f t="shared" si="397"/>
        <v>Matched Order Reference</v>
      </c>
      <c r="S2134">
        <f t="shared" si="398"/>
        <v>1</v>
      </c>
      <c r="V2134" cm="1">
        <f t="array" ref="V2134">IF(E2134&lt;&gt;"CAPTURE",0,SUMPRODUCT((MDR_Rates!$A$2:$A$10=F2134)*(G2134&gt;MDR_Rates!$B$2:$B$10)*((MDR_Rates!$C$2:$C$10="")+(G2134&lt;=MDR_Rates!$C$2:$C$10))*MDR_Rates!$D$2:$D$10))</f>
        <v>1.8</v>
      </c>
      <c r="W2134">
        <f t="shared" si="399"/>
        <v>8.98</v>
      </c>
      <c r="X2134">
        <f t="shared" si="400"/>
        <v>1.62</v>
      </c>
      <c r="Y2134">
        <f t="shared" si="401"/>
        <v>0</v>
      </c>
      <c r="Z2134">
        <f t="shared" si="402"/>
        <v>0</v>
      </c>
      <c r="AG2134" t="str">
        <f t="shared" si="403"/>
        <v/>
      </c>
      <c r="AI2134" t="str">
        <f t="shared" si="404"/>
        <v/>
      </c>
      <c r="AJ2134" t="str">
        <f t="shared" si="405"/>
        <v/>
      </c>
      <c r="AK2134" t="str">
        <f t="shared" si="406"/>
        <v>ORD26002147</v>
      </c>
      <c r="AL2134">
        <f>IF(E2134&lt;&gt;"CAPTURE","",COUNTIF(Orders!$H:$H,AK2134))</f>
        <v>1</v>
      </c>
      <c r="AP2134" t="str">
        <f t="shared" si="407"/>
        <v>Matched to Order</v>
      </c>
      <c r="AQ2134">
        <f>IF(COUNTIF($A$2:A2134,A2134)=1,1,0)</f>
        <v>1</v>
      </c>
    </row>
    <row r="2135" spans="1:43" x14ac:dyDescent="0.3">
      <c r="A2135" t="s">
        <v>14312</v>
      </c>
      <c r="C2135" t="s">
        <v>4427</v>
      </c>
      <c r="D2135" s="1">
        <v>46277</v>
      </c>
      <c r="E2135" t="s">
        <v>11819</v>
      </c>
      <c r="F2135" t="s">
        <v>17</v>
      </c>
      <c r="G2135">
        <v>299</v>
      </c>
      <c r="H2135">
        <v>5.38</v>
      </c>
      <c r="I2135">
        <v>0.97</v>
      </c>
      <c r="J2135">
        <v>292.64999999999998</v>
      </c>
      <c r="K2135" s="1">
        <v>46279</v>
      </c>
      <c r="L2135" t="s">
        <v>14245</v>
      </c>
      <c r="M2135">
        <f t="shared" si="396"/>
        <v>1</v>
      </c>
      <c r="N2135">
        <f>COUNTIF(Orders!$A:$A,C2135)</f>
        <v>1</v>
      </c>
      <c r="P2135">
        <f>COUNTIF(Orders!$H:$H,UPPER(SUBSTITUTE(TRIM(C2135),"-","")))</f>
        <v>1</v>
      </c>
      <c r="R2135" t="str">
        <f t="shared" si="397"/>
        <v>Matched Order Reference</v>
      </c>
      <c r="S2135">
        <f t="shared" si="398"/>
        <v>1</v>
      </c>
      <c r="V2135" cm="1">
        <f t="array" ref="V2135">IF(E2135&lt;&gt;"CAPTURE",0,SUMPRODUCT((MDR_Rates!$A$2:$A$10=F2135)*(G2135&gt;MDR_Rates!$B$2:$B$10)*((MDR_Rates!$C$2:$C$10="")+(G2135&lt;=MDR_Rates!$C$2:$C$10))*MDR_Rates!$D$2:$D$10))</f>
        <v>1.8</v>
      </c>
      <c r="W2135">
        <f t="shared" si="399"/>
        <v>5.38</v>
      </c>
      <c r="X2135">
        <f t="shared" si="400"/>
        <v>0.97</v>
      </c>
      <c r="Y2135">
        <f t="shared" si="401"/>
        <v>0</v>
      </c>
      <c r="Z2135">
        <f t="shared" si="402"/>
        <v>0</v>
      </c>
      <c r="AG2135" t="str">
        <f t="shared" si="403"/>
        <v/>
      </c>
      <c r="AI2135" t="str">
        <f t="shared" si="404"/>
        <v/>
      </c>
      <c r="AJ2135" t="str">
        <f t="shared" si="405"/>
        <v/>
      </c>
      <c r="AK2135" t="str">
        <f t="shared" si="406"/>
        <v>ORD26002218</v>
      </c>
      <c r="AL2135">
        <f>IF(E2135&lt;&gt;"CAPTURE","",COUNTIF(Orders!$H:$H,AK2135))</f>
        <v>1</v>
      </c>
      <c r="AP2135" t="str">
        <f t="shared" si="407"/>
        <v>Matched to Order</v>
      </c>
      <c r="AQ2135">
        <f>IF(COUNTIF($A$2:A2135,A2135)=1,1,0)</f>
        <v>1</v>
      </c>
    </row>
    <row r="2136" spans="1:43" x14ac:dyDescent="0.3">
      <c r="A2136" t="s">
        <v>14313</v>
      </c>
      <c r="C2136" t="s">
        <v>4498</v>
      </c>
      <c r="D2136" s="1">
        <v>46277</v>
      </c>
      <c r="E2136" t="s">
        <v>11819</v>
      </c>
      <c r="F2136" t="s">
        <v>9</v>
      </c>
      <c r="G2136">
        <v>1848</v>
      </c>
      <c r="H2136">
        <v>0</v>
      </c>
      <c r="I2136">
        <v>0</v>
      </c>
      <c r="J2136">
        <v>1848</v>
      </c>
      <c r="K2136" s="1">
        <v>46279</v>
      </c>
      <c r="L2136" t="s">
        <v>14245</v>
      </c>
      <c r="M2136">
        <f t="shared" si="396"/>
        <v>1</v>
      </c>
      <c r="N2136">
        <f>COUNTIF(Orders!$A:$A,C2136)</f>
        <v>1</v>
      </c>
      <c r="P2136">
        <f>COUNTIF(Orders!$H:$H,UPPER(SUBSTITUTE(TRIM(C2136),"-","")))</f>
        <v>1</v>
      </c>
      <c r="R2136" t="str">
        <f t="shared" si="397"/>
        <v>Matched Order Reference</v>
      </c>
      <c r="S2136">
        <f t="shared" si="398"/>
        <v>1</v>
      </c>
      <c r="V2136" cm="1">
        <f t="array" ref="V2136">IF(E2136&lt;&gt;"CAPTURE",0,SUMPRODUCT((MDR_Rates!$A$2:$A$10=F2136)*(G2136&gt;MDR_Rates!$B$2:$B$10)*((MDR_Rates!$C$2:$C$10="")+(G2136&lt;=MDR_Rates!$C$2:$C$10))*MDR_Rates!$D$2:$D$10))</f>
        <v>0</v>
      </c>
      <c r="W2136">
        <f t="shared" si="399"/>
        <v>0</v>
      </c>
      <c r="X2136">
        <f t="shared" si="400"/>
        <v>0</v>
      </c>
      <c r="Y2136">
        <f t="shared" si="401"/>
        <v>0</v>
      </c>
      <c r="Z2136">
        <f t="shared" si="402"/>
        <v>0</v>
      </c>
      <c r="AG2136" t="str">
        <f t="shared" si="403"/>
        <v/>
      </c>
      <c r="AI2136" t="str">
        <f t="shared" si="404"/>
        <v/>
      </c>
      <c r="AJ2136" t="str">
        <f t="shared" si="405"/>
        <v/>
      </c>
      <c r="AK2136" t="str">
        <f t="shared" si="406"/>
        <v>ORD26002254</v>
      </c>
      <c r="AL2136">
        <f>IF(E2136&lt;&gt;"CAPTURE","",COUNTIF(Orders!$H:$H,AK2136))</f>
        <v>1</v>
      </c>
      <c r="AP2136" t="str">
        <f t="shared" si="407"/>
        <v>Matched to Order</v>
      </c>
      <c r="AQ2136">
        <f>IF(COUNTIF($A$2:A2136,A2136)=1,1,0)</f>
        <v>1</v>
      </c>
    </row>
    <row r="2137" spans="1:43" x14ac:dyDescent="0.3">
      <c r="A2137" t="s">
        <v>14314</v>
      </c>
      <c r="C2137" t="s">
        <v>14315</v>
      </c>
      <c r="D2137" s="1">
        <v>46277</v>
      </c>
      <c r="E2137" t="s">
        <v>11819</v>
      </c>
      <c r="F2137" t="s">
        <v>17</v>
      </c>
      <c r="G2137">
        <v>2398</v>
      </c>
      <c r="H2137">
        <v>38.369999999999997</v>
      </c>
      <c r="I2137">
        <v>6.91</v>
      </c>
      <c r="J2137">
        <v>2352.7199999999998</v>
      </c>
      <c r="K2137" s="1">
        <v>46279</v>
      </c>
      <c r="L2137" t="s">
        <v>14245</v>
      </c>
      <c r="M2137">
        <f t="shared" si="396"/>
        <v>1</v>
      </c>
      <c r="N2137">
        <f>COUNTIF(Orders!$A:$A,C2137)</f>
        <v>1</v>
      </c>
      <c r="P2137">
        <f>COUNTIF(Orders!$H:$H,UPPER(SUBSTITUTE(TRIM(C2137),"-","")))</f>
        <v>1</v>
      </c>
      <c r="R2137" t="str">
        <f t="shared" si="397"/>
        <v>Matched Order Reference</v>
      </c>
      <c r="S2137">
        <f t="shared" si="398"/>
        <v>1</v>
      </c>
      <c r="V2137" cm="1">
        <f t="array" ref="V2137">IF(E2137&lt;&gt;"CAPTURE",0,SUMPRODUCT((MDR_Rates!$A$2:$A$10=F2137)*(G2137&gt;MDR_Rates!$B$2:$B$10)*((MDR_Rates!$C$2:$C$10="")+(G2137&lt;=MDR_Rates!$C$2:$C$10))*MDR_Rates!$D$2:$D$10))</f>
        <v>1.6</v>
      </c>
      <c r="W2137">
        <f t="shared" si="399"/>
        <v>38.369999999999997</v>
      </c>
      <c r="X2137">
        <f t="shared" si="400"/>
        <v>6.91</v>
      </c>
      <c r="Y2137">
        <f t="shared" si="401"/>
        <v>0</v>
      </c>
      <c r="Z2137">
        <f t="shared" si="402"/>
        <v>0</v>
      </c>
      <c r="AG2137" t="str">
        <f t="shared" si="403"/>
        <v/>
      </c>
      <c r="AI2137" t="str">
        <f t="shared" si="404"/>
        <v/>
      </c>
      <c r="AJ2137" t="str">
        <f t="shared" si="405"/>
        <v/>
      </c>
      <c r="AK2137" t="str">
        <f t="shared" si="406"/>
        <v>ORD26002263</v>
      </c>
      <c r="AL2137">
        <f>IF(E2137&lt;&gt;"CAPTURE","",COUNTIF(Orders!$H:$H,AK2137))</f>
        <v>1</v>
      </c>
      <c r="AP2137" t="str">
        <f t="shared" si="407"/>
        <v>Matched to Order</v>
      </c>
      <c r="AQ2137">
        <f>IF(COUNTIF($A$2:A2137,A2137)=1,1,0)</f>
        <v>1</v>
      </c>
    </row>
    <row r="2138" spans="1:43" x14ac:dyDescent="0.3">
      <c r="A2138" t="s">
        <v>14316</v>
      </c>
      <c r="C2138" t="s">
        <v>4803</v>
      </c>
      <c r="D2138" s="1">
        <v>46277</v>
      </c>
      <c r="E2138" t="s">
        <v>11819</v>
      </c>
      <c r="F2138" t="s">
        <v>9</v>
      </c>
      <c r="G2138">
        <v>5998</v>
      </c>
      <c r="H2138">
        <v>17.989999999999998</v>
      </c>
      <c r="I2138">
        <v>3.24</v>
      </c>
      <c r="J2138">
        <v>5976.77</v>
      </c>
      <c r="K2138" s="1">
        <v>46279</v>
      </c>
      <c r="L2138" t="s">
        <v>14245</v>
      </c>
      <c r="M2138">
        <f t="shared" si="396"/>
        <v>1</v>
      </c>
      <c r="N2138">
        <f>COUNTIF(Orders!$A:$A,C2138)</f>
        <v>1</v>
      </c>
      <c r="P2138">
        <f>COUNTIF(Orders!$H:$H,UPPER(SUBSTITUTE(TRIM(C2138),"-","")))</f>
        <v>1</v>
      </c>
      <c r="R2138" t="str">
        <f t="shared" si="397"/>
        <v>Matched Order Reference</v>
      </c>
      <c r="S2138">
        <f t="shared" si="398"/>
        <v>1</v>
      </c>
      <c r="V2138" cm="1">
        <f t="array" ref="V2138">IF(E2138&lt;&gt;"CAPTURE",0,SUMPRODUCT((MDR_Rates!$A$2:$A$10=F2138)*(G2138&gt;MDR_Rates!$B$2:$B$10)*((MDR_Rates!$C$2:$C$10="")+(G2138&lt;=MDR_Rates!$C$2:$C$10))*MDR_Rates!$D$2:$D$10))</f>
        <v>0.3</v>
      </c>
      <c r="W2138">
        <f t="shared" si="399"/>
        <v>17.989999999999998</v>
      </c>
      <c r="X2138">
        <f t="shared" si="400"/>
        <v>3.24</v>
      </c>
      <c r="Y2138">
        <f t="shared" si="401"/>
        <v>0</v>
      </c>
      <c r="Z2138">
        <f t="shared" si="402"/>
        <v>0</v>
      </c>
      <c r="AG2138" t="str">
        <f t="shared" si="403"/>
        <v/>
      </c>
      <c r="AI2138" t="str">
        <f t="shared" si="404"/>
        <v/>
      </c>
      <c r="AJ2138" t="str">
        <f t="shared" si="405"/>
        <v/>
      </c>
      <c r="AK2138" t="str">
        <f t="shared" si="406"/>
        <v>ORD26002408</v>
      </c>
      <c r="AL2138">
        <f>IF(E2138&lt;&gt;"CAPTURE","",COUNTIF(Orders!$H:$H,AK2138))</f>
        <v>1</v>
      </c>
      <c r="AP2138" t="str">
        <f t="shared" si="407"/>
        <v>Matched to Order</v>
      </c>
      <c r="AQ2138">
        <f>IF(COUNTIF($A$2:A2138,A2138)=1,1,0)</f>
        <v>1</v>
      </c>
    </row>
    <row r="2139" spans="1:43" x14ac:dyDescent="0.3">
      <c r="A2139" t="s">
        <v>14317</v>
      </c>
      <c r="C2139" t="s">
        <v>4818</v>
      </c>
      <c r="D2139" s="1">
        <v>46277</v>
      </c>
      <c r="E2139" t="s">
        <v>11819</v>
      </c>
      <c r="F2139" t="s">
        <v>9</v>
      </c>
      <c r="G2139">
        <v>999</v>
      </c>
      <c r="H2139">
        <v>0</v>
      </c>
      <c r="I2139">
        <v>0</v>
      </c>
      <c r="J2139">
        <v>999</v>
      </c>
      <c r="K2139" s="1">
        <v>46279</v>
      </c>
      <c r="L2139" t="s">
        <v>14245</v>
      </c>
      <c r="M2139">
        <f t="shared" si="396"/>
        <v>1</v>
      </c>
      <c r="N2139">
        <f>COUNTIF(Orders!$A:$A,C2139)</f>
        <v>1</v>
      </c>
      <c r="P2139">
        <f>COUNTIF(Orders!$H:$H,UPPER(SUBSTITUTE(TRIM(C2139),"-","")))</f>
        <v>1</v>
      </c>
      <c r="R2139" t="str">
        <f t="shared" si="397"/>
        <v>Matched Order Reference</v>
      </c>
      <c r="S2139">
        <f t="shared" si="398"/>
        <v>1</v>
      </c>
      <c r="V2139" cm="1">
        <f t="array" ref="V2139">IF(E2139&lt;&gt;"CAPTURE",0,SUMPRODUCT((MDR_Rates!$A$2:$A$10=F2139)*(G2139&gt;MDR_Rates!$B$2:$B$10)*((MDR_Rates!$C$2:$C$10="")+(G2139&lt;=MDR_Rates!$C$2:$C$10))*MDR_Rates!$D$2:$D$10))</f>
        <v>0</v>
      </c>
      <c r="W2139">
        <f t="shared" si="399"/>
        <v>0</v>
      </c>
      <c r="X2139">
        <f t="shared" si="400"/>
        <v>0</v>
      </c>
      <c r="Y2139">
        <f t="shared" si="401"/>
        <v>0</v>
      </c>
      <c r="Z2139">
        <f t="shared" si="402"/>
        <v>0</v>
      </c>
      <c r="AG2139" t="str">
        <f t="shared" si="403"/>
        <v/>
      </c>
      <c r="AI2139" t="str">
        <f t="shared" si="404"/>
        <v/>
      </c>
      <c r="AJ2139" t="str">
        <f t="shared" si="405"/>
        <v/>
      </c>
      <c r="AK2139" t="str">
        <f t="shared" si="406"/>
        <v>ORD26002416</v>
      </c>
      <c r="AL2139">
        <f>IF(E2139&lt;&gt;"CAPTURE","",COUNTIF(Orders!$H:$H,AK2139))</f>
        <v>1</v>
      </c>
      <c r="AP2139" t="str">
        <f t="shared" si="407"/>
        <v>Matched to Order</v>
      </c>
      <c r="AQ2139">
        <f>IF(COUNTIF($A$2:A2139,A2139)=1,1,0)</f>
        <v>1</v>
      </c>
    </row>
    <row r="2140" spans="1:43" x14ac:dyDescent="0.3">
      <c r="A2140" t="s">
        <v>14318</v>
      </c>
      <c r="C2140" t="s">
        <v>4851</v>
      </c>
      <c r="D2140" s="1">
        <v>46277</v>
      </c>
      <c r="E2140" t="s">
        <v>11819</v>
      </c>
      <c r="F2140" t="s">
        <v>44</v>
      </c>
      <c r="G2140">
        <v>2298</v>
      </c>
      <c r="H2140">
        <v>39.07</v>
      </c>
      <c r="I2140">
        <v>7.03</v>
      </c>
      <c r="J2140">
        <v>2251.9</v>
      </c>
      <c r="K2140" s="1">
        <v>46279</v>
      </c>
      <c r="L2140" t="s">
        <v>14245</v>
      </c>
      <c r="M2140">
        <f t="shared" si="396"/>
        <v>1</v>
      </c>
      <c r="N2140">
        <f>COUNTIF(Orders!$A:$A,C2140)</f>
        <v>1</v>
      </c>
      <c r="P2140">
        <f>COUNTIF(Orders!$H:$H,UPPER(SUBSTITUTE(TRIM(C2140),"-","")))</f>
        <v>1</v>
      </c>
      <c r="R2140" t="str">
        <f t="shared" si="397"/>
        <v>Matched Order Reference</v>
      </c>
      <c r="S2140">
        <f t="shared" si="398"/>
        <v>1</v>
      </c>
      <c r="V2140" cm="1">
        <f t="array" ref="V2140">IF(E2140&lt;&gt;"CAPTURE",0,SUMPRODUCT((MDR_Rates!$A$2:$A$10=F2140)*(G2140&gt;MDR_Rates!$B$2:$B$10)*((MDR_Rates!$C$2:$C$10="")+(G2140&lt;=MDR_Rates!$C$2:$C$10))*MDR_Rates!$D$2:$D$10))</f>
        <v>1.7</v>
      </c>
      <c r="W2140">
        <f t="shared" si="399"/>
        <v>39.07</v>
      </c>
      <c r="X2140">
        <f t="shared" si="400"/>
        <v>7.03</v>
      </c>
      <c r="Y2140">
        <f t="shared" si="401"/>
        <v>0</v>
      </c>
      <c r="Z2140">
        <f t="shared" si="402"/>
        <v>0</v>
      </c>
      <c r="AG2140" t="str">
        <f t="shared" si="403"/>
        <v/>
      </c>
      <c r="AI2140" t="str">
        <f t="shared" si="404"/>
        <v/>
      </c>
      <c r="AJ2140" t="str">
        <f t="shared" si="405"/>
        <v/>
      </c>
      <c r="AK2140" t="str">
        <f t="shared" si="406"/>
        <v>ORD26002433</v>
      </c>
      <c r="AL2140">
        <f>IF(E2140&lt;&gt;"CAPTURE","",COUNTIF(Orders!$H:$H,AK2140))</f>
        <v>1</v>
      </c>
      <c r="AP2140" t="str">
        <f t="shared" si="407"/>
        <v>Matched to Order</v>
      </c>
      <c r="AQ2140">
        <f>IF(COUNTIF($A$2:A2140,A2140)=1,1,0)</f>
        <v>1</v>
      </c>
    </row>
    <row r="2141" spans="1:43" x14ac:dyDescent="0.3">
      <c r="A2141" t="s">
        <v>14319</v>
      </c>
      <c r="C2141" t="s">
        <v>14320</v>
      </c>
      <c r="D2141" s="1">
        <v>46277</v>
      </c>
      <c r="E2141" t="s">
        <v>11819</v>
      </c>
      <c r="F2141" t="s">
        <v>17</v>
      </c>
      <c r="G2141">
        <v>7999</v>
      </c>
      <c r="H2141">
        <v>127.98</v>
      </c>
      <c r="I2141">
        <v>23.04</v>
      </c>
      <c r="J2141">
        <v>7847.98</v>
      </c>
      <c r="K2141" s="1">
        <v>46279</v>
      </c>
      <c r="L2141" t="s">
        <v>14245</v>
      </c>
      <c r="M2141">
        <f t="shared" si="396"/>
        <v>1</v>
      </c>
      <c r="N2141">
        <f>COUNTIF(Orders!$A:$A,C2141)</f>
        <v>0</v>
      </c>
      <c r="P2141">
        <f>COUNTIF(Orders!$H:$H,UPPER(SUBSTITUTE(TRIM(C2141),"-","")))</f>
        <v>1</v>
      </c>
      <c r="R2141" t="str">
        <f t="shared" si="397"/>
        <v>Matched Order Reference</v>
      </c>
      <c r="S2141">
        <f t="shared" si="398"/>
        <v>1</v>
      </c>
      <c r="V2141" cm="1">
        <f t="array" ref="V2141">IF(E2141&lt;&gt;"CAPTURE",0,SUMPRODUCT((MDR_Rates!$A$2:$A$10=F2141)*(G2141&gt;MDR_Rates!$B$2:$B$10)*((MDR_Rates!$C$2:$C$10="")+(G2141&lt;=MDR_Rates!$C$2:$C$10))*MDR_Rates!$D$2:$D$10))</f>
        <v>1.6</v>
      </c>
      <c r="W2141">
        <f t="shared" si="399"/>
        <v>127.98</v>
      </c>
      <c r="X2141">
        <f t="shared" si="400"/>
        <v>23.04</v>
      </c>
      <c r="Y2141">
        <f t="shared" si="401"/>
        <v>0</v>
      </c>
      <c r="Z2141">
        <f t="shared" si="402"/>
        <v>0</v>
      </c>
      <c r="AG2141" t="str">
        <f t="shared" si="403"/>
        <v/>
      </c>
      <c r="AI2141" t="str">
        <f t="shared" si="404"/>
        <v/>
      </c>
      <c r="AJ2141" t="str">
        <f t="shared" si="405"/>
        <v/>
      </c>
      <c r="AK2141" t="str">
        <f t="shared" si="406"/>
        <v>ORD26002576</v>
      </c>
      <c r="AL2141">
        <f>IF(E2141&lt;&gt;"CAPTURE","",COUNTIF(Orders!$H:$H,AK2141))</f>
        <v>1</v>
      </c>
      <c r="AP2141" t="str">
        <f t="shared" si="407"/>
        <v>Matched to Order</v>
      </c>
      <c r="AQ2141">
        <f>IF(COUNTIF($A$2:A2141,A2141)=1,1,0)</f>
        <v>1</v>
      </c>
    </row>
    <row r="2142" spans="1:43" x14ac:dyDescent="0.3">
      <c r="A2142" t="s">
        <v>14321</v>
      </c>
      <c r="C2142" t="s">
        <v>5367</v>
      </c>
      <c r="D2142" s="1">
        <v>46277</v>
      </c>
      <c r="E2142" t="s">
        <v>11819</v>
      </c>
      <c r="F2142" t="s">
        <v>17</v>
      </c>
      <c r="G2142">
        <v>3098</v>
      </c>
      <c r="H2142">
        <v>49.57</v>
      </c>
      <c r="I2142">
        <v>8.92</v>
      </c>
      <c r="J2142">
        <v>3039.51</v>
      </c>
      <c r="K2142" s="1">
        <v>46279</v>
      </c>
      <c r="L2142" t="s">
        <v>14245</v>
      </c>
      <c r="M2142">
        <f t="shared" si="396"/>
        <v>1</v>
      </c>
      <c r="N2142">
        <f>COUNTIF(Orders!$A:$A,C2142)</f>
        <v>1</v>
      </c>
      <c r="P2142">
        <f>COUNTIF(Orders!$H:$H,UPPER(SUBSTITUTE(TRIM(C2142),"-","")))</f>
        <v>1</v>
      </c>
      <c r="R2142" t="str">
        <f t="shared" si="397"/>
        <v>Matched Order Reference</v>
      </c>
      <c r="S2142">
        <f t="shared" si="398"/>
        <v>1</v>
      </c>
      <c r="V2142" cm="1">
        <f t="array" ref="V2142">IF(E2142&lt;&gt;"CAPTURE",0,SUMPRODUCT((MDR_Rates!$A$2:$A$10=F2142)*(G2142&gt;MDR_Rates!$B$2:$B$10)*((MDR_Rates!$C$2:$C$10="")+(G2142&lt;=MDR_Rates!$C$2:$C$10))*MDR_Rates!$D$2:$D$10))</f>
        <v>1.6</v>
      </c>
      <c r="W2142">
        <f t="shared" si="399"/>
        <v>49.57</v>
      </c>
      <c r="X2142">
        <f t="shared" si="400"/>
        <v>8.92</v>
      </c>
      <c r="Y2142">
        <f t="shared" si="401"/>
        <v>0</v>
      </c>
      <c r="Z2142">
        <f t="shared" si="402"/>
        <v>0</v>
      </c>
      <c r="AG2142" t="str">
        <f t="shared" si="403"/>
        <v/>
      </c>
      <c r="AI2142" t="str">
        <f t="shared" si="404"/>
        <v/>
      </c>
      <c r="AJ2142" t="str">
        <f t="shared" si="405"/>
        <v/>
      </c>
      <c r="AK2142" t="str">
        <f t="shared" si="406"/>
        <v>ORD26002694</v>
      </c>
      <c r="AL2142">
        <f>IF(E2142&lt;&gt;"CAPTURE","",COUNTIF(Orders!$H:$H,AK2142))</f>
        <v>1</v>
      </c>
      <c r="AP2142" t="str">
        <f t="shared" si="407"/>
        <v>Matched to Order</v>
      </c>
      <c r="AQ2142">
        <f>IF(COUNTIF($A$2:A2142,A2142)=1,1,0)</f>
        <v>1</v>
      </c>
    </row>
    <row r="2143" spans="1:43" x14ac:dyDescent="0.3">
      <c r="A2143" t="s">
        <v>14322</v>
      </c>
      <c r="C2143" t="s">
        <v>5369</v>
      </c>
      <c r="D2143" s="1">
        <v>46277</v>
      </c>
      <c r="E2143" t="s">
        <v>11819</v>
      </c>
      <c r="F2143" t="s">
        <v>17</v>
      </c>
      <c r="G2143">
        <v>3397</v>
      </c>
      <c r="H2143">
        <v>54.35</v>
      </c>
      <c r="I2143">
        <v>9.7799999999999994</v>
      </c>
      <c r="J2143">
        <v>3332.87</v>
      </c>
      <c r="K2143" s="1">
        <v>46279</v>
      </c>
      <c r="L2143" t="s">
        <v>14245</v>
      </c>
      <c r="M2143">
        <f t="shared" si="396"/>
        <v>1</v>
      </c>
      <c r="N2143">
        <f>COUNTIF(Orders!$A:$A,C2143)</f>
        <v>1</v>
      </c>
      <c r="P2143">
        <f>COUNTIF(Orders!$H:$H,UPPER(SUBSTITUTE(TRIM(C2143),"-","")))</f>
        <v>1</v>
      </c>
      <c r="R2143" t="str">
        <f t="shared" si="397"/>
        <v>Matched Order Reference</v>
      </c>
      <c r="S2143">
        <f t="shared" si="398"/>
        <v>1</v>
      </c>
      <c r="V2143" cm="1">
        <f t="array" ref="V2143">IF(E2143&lt;&gt;"CAPTURE",0,SUMPRODUCT((MDR_Rates!$A$2:$A$10=F2143)*(G2143&gt;MDR_Rates!$B$2:$B$10)*((MDR_Rates!$C$2:$C$10="")+(G2143&lt;=MDR_Rates!$C$2:$C$10))*MDR_Rates!$D$2:$D$10))</f>
        <v>1.6</v>
      </c>
      <c r="W2143">
        <f t="shared" si="399"/>
        <v>54.35</v>
      </c>
      <c r="X2143">
        <f t="shared" si="400"/>
        <v>9.7799999999999994</v>
      </c>
      <c r="Y2143">
        <f t="shared" si="401"/>
        <v>0</v>
      </c>
      <c r="Z2143">
        <f t="shared" si="402"/>
        <v>0</v>
      </c>
      <c r="AG2143" t="str">
        <f t="shared" si="403"/>
        <v/>
      </c>
      <c r="AI2143" t="str">
        <f t="shared" si="404"/>
        <v/>
      </c>
      <c r="AJ2143" t="str">
        <f t="shared" si="405"/>
        <v/>
      </c>
      <c r="AK2143" t="str">
        <f t="shared" si="406"/>
        <v>ORD26002695</v>
      </c>
      <c r="AL2143">
        <f>IF(E2143&lt;&gt;"CAPTURE","",COUNTIF(Orders!$H:$H,AK2143))</f>
        <v>1</v>
      </c>
      <c r="AP2143" t="str">
        <f t="shared" si="407"/>
        <v>Matched to Order</v>
      </c>
      <c r="AQ2143">
        <f>IF(COUNTIF($A$2:A2143,A2143)=1,1,0)</f>
        <v>1</v>
      </c>
    </row>
    <row r="2144" spans="1:43" x14ac:dyDescent="0.3">
      <c r="A2144" t="s">
        <v>14323</v>
      </c>
      <c r="C2144" t="s">
        <v>5379</v>
      </c>
      <c r="D2144" s="1">
        <v>46277</v>
      </c>
      <c r="E2144" t="s">
        <v>11819</v>
      </c>
      <c r="F2144" t="s">
        <v>17</v>
      </c>
      <c r="G2144">
        <v>1298</v>
      </c>
      <c r="H2144">
        <v>23.36</v>
      </c>
      <c r="I2144">
        <v>4.2</v>
      </c>
      <c r="J2144">
        <v>1270.44</v>
      </c>
      <c r="K2144" s="1">
        <v>46279</v>
      </c>
      <c r="L2144" t="s">
        <v>14245</v>
      </c>
      <c r="M2144">
        <f t="shared" si="396"/>
        <v>1</v>
      </c>
      <c r="N2144">
        <f>COUNTIF(Orders!$A:$A,C2144)</f>
        <v>1</v>
      </c>
      <c r="P2144">
        <f>COUNTIF(Orders!$H:$H,UPPER(SUBSTITUTE(TRIM(C2144),"-","")))</f>
        <v>1</v>
      </c>
      <c r="R2144" t="str">
        <f t="shared" si="397"/>
        <v>Matched Order Reference</v>
      </c>
      <c r="S2144">
        <f t="shared" si="398"/>
        <v>1</v>
      </c>
      <c r="V2144" cm="1">
        <f t="array" ref="V2144">IF(E2144&lt;&gt;"CAPTURE",0,SUMPRODUCT((MDR_Rates!$A$2:$A$10=F2144)*(G2144&gt;MDR_Rates!$B$2:$B$10)*((MDR_Rates!$C$2:$C$10="")+(G2144&lt;=MDR_Rates!$C$2:$C$10))*MDR_Rates!$D$2:$D$10))</f>
        <v>1.8</v>
      </c>
      <c r="W2144">
        <f t="shared" si="399"/>
        <v>23.36</v>
      </c>
      <c r="X2144">
        <f t="shared" si="400"/>
        <v>4.2</v>
      </c>
      <c r="Y2144">
        <f t="shared" si="401"/>
        <v>0</v>
      </c>
      <c r="Z2144">
        <f t="shared" si="402"/>
        <v>0</v>
      </c>
      <c r="AG2144" t="str">
        <f t="shared" si="403"/>
        <v/>
      </c>
      <c r="AI2144" t="str">
        <f t="shared" si="404"/>
        <v/>
      </c>
      <c r="AJ2144" t="str">
        <f t="shared" si="405"/>
        <v/>
      </c>
      <c r="AK2144" t="str">
        <f t="shared" si="406"/>
        <v>ORD26002700</v>
      </c>
      <c r="AL2144">
        <f>IF(E2144&lt;&gt;"CAPTURE","",COUNTIF(Orders!$H:$H,AK2144))</f>
        <v>1</v>
      </c>
      <c r="AP2144" t="str">
        <f t="shared" si="407"/>
        <v>Matched to Order</v>
      </c>
      <c r="AQ2144">
        <f>IF(COUNTIF($A$2:A2144,A2144)=1,1,0)</f>
        <v>1</v>
      </c>
    </row>
    <row r="2145" spans="1:43" x14ac:dyDescent="0.3">
      <c r="A2145" t="s">
        <v>14324</v>
      </c>
      <c r="C2145" t="s">
        <v>5563</v>
      </c>
      <c r="D2145" s="1">
        <v>46277</v>
      </c>
      <c r="E2145" t="s">
        <v>11819</v>
      </c>
      <c r="F2145" t="s">
        <v>44</v>
      </c>
      <c r="G2145">
        <v>1299</v>
      </c>
      <c r="H2145">
        <v>24.68</v>
      </c>
      <c r="I2145">
        <v>4.4400000000000004</v>
      </c>
      <c r="J2145">
        <v>1269.8800000000001</v>
      </c>
      <c r="K2145" s="1">
        <v>46279</v>
      </c>
      <c r="L2145" t="s">
        <v>14245</v>
      </c>
      <c r="M2145">
        <f t="shared" si="396"/>
        <v>1</v>
      </c>
      <c r="N2145">
        <f>COUNTIF(Orders!$A:$A,C2145)</f>
        <v>1</v>
      </c>
      <c r="P2145">
        <f>COUNTIF(Orders!$H:$H,UPPER(SUBSTITUTE(TRIM(C2145),"-","")))</f>
        <v>1</v>
      </c>
      <c r="R2145" t="str">
        <f t="shared" si="397"/>
        <v>Matched Order Reference</v>
      </c>
      <c r="S2145">
        <f t="shared" si="398"/>
        <v>1</v>
      </c>
      <c r="V2145" cm="1">
        <f t="array" ref="V2145">IF(E2145&lt;&gt;"CAPTURE",0,SUMPRODUCT((MDR_Rates!$A$2:$A$10=F2145)*(G2145&gt;MDR_Rates!$B$2:$B$10)*((MDR_Rates!$C$2:$C$10="")+(G2145&lt;=MDR_Rates!$C$2:$C$10))*MDR_Rates!$D$2:$D$10))</f>
        <v>1.9</v>
      </c>
      <c r="W2145">
        <f t="shared" si="399"/>
        <v>24.68</v>
      </c>
      <c r="X2145">
        <f t="shared" si="400"/>
        <v>4.4400000000000004</v>
      </c>
      <c r="Y2145">
        <f t="shared" si="401"/>
        <v>0</v>
      </c>
      <c r="Z2145">
        <f t="shared" si="402"/>
        <v>0</v>
      </c>
      <c r="AG2145" t="str">
        <f t="shared" si="403"/>
        <v/>
      </c>
      <c r="AI2145" t="str">
        <f t="shared" si="404"/>
        <v/>
      </c>
      <c r="AJ2145" t="str">
        <f t="shared" si="405"/>
        <v/>
      </c>
      <c r="AK2145" t="str">
        <f t="shared" si="406"/>
        <v>ORD26002793</v>
      </c>
      <c r="AL2145">
        <f>IF(E2145&lt;&gt;"CAPTURE","",COUNTIF(Orders!$H:$H,AK2145))</f>
        <v>1</v>
      </c>
      <c r="AP2145" t="str">
        <f t="shared" si="407"/>
        <v>Matched to Order</v>
      </c>
      <c r="AQ2145">
        <f>IF(COUNTIF($A$2:A2145,A2145)=1,1,0)</f>
        <v>1</v>
      </c>
    </row>
    <row r="2146" spans="1:43" x14ac:dyDescent="0.3">
      <c r="A2146" t="s">
        <v>14325</v>
      </c>
      <c r="C2146" t="s">
        <v>5589</v>
      </c>
      <c r="D2146" s="1">
        <v>46277</v>
      </c>
      <c r="E2146" t="s">
        <v>11819</v>
      </c>
      <c r="F2146" t="s">
        <v>17</v>
      </c>
      <c r="G2146">
        <v>2999</v>
      </c>
      <c r="H2146">
        <v>47.98</v>
      </c>
      <c r="I2146">
        <v>8.64</v>
      </c>
      <c r="J2146">
        <v>2942.38</v>
      </c>
      <c r="K2146" s="1">
        <v>46279</v>
      </c>
      <c r="L2146" t="s">
        <v>14245</v>
      </c>
      <c r="M2146">
        <f t="shared" si="396"/>
        <v>1</v>
      </c>
      <c r="N2146">
        <f>COUNTIF(Orders!$A:$A,C2146)</f>
        <v>1</v>
      </c>
      <c r="P2146">
        <f>COUNTIF(Orders!$H:$H,UPPER(SUBSTITUTE(TRIM(C2146),"-","")))</f>
        <v>1</v>
      </c>
      <c r="R2146" t="str">
        <f t="shared" si="397"/>
        <v>Matched Order Reference</v>
      </c>
      <c r="S2146">
        <f t="shared" si="398"/>
        <v>1</v>
      </c>
      <c r="V2146" cm="1">
        <f t="array" ref="V2146">IF(E2146&lt;&gt;"CAPTURE",0,SUMPRODUCT((MDR_Rates!$A$2:$A$10=F2146)*(G2146&gt;MDR_Rates!$B$2:$B$10)*((MDR_Rates!$C$2:$C$10="")+(G2146&lt;=MDR_Rates!$C$2:$C$10))*MDR_Rates!$D$2:$D$10))</f>
        <v>1.6</v>
      </c>
      <c r="W2146">
        <f t="shared" si="399"/>
        <v>47.98</v>
      </c>
      <c r="X2146">
        <f t="shared" si="400"/>
        <v>8.64</v>
      </c>
      <c r="Y2146">
        <f t="shared" si="401"/>
        <v>0</v>
      </c>
      <c r="Z2146">
        <f t="shared" si="402"/>
        <v>0</v>
      </c>
      <c r="AG2146" t="str">
        <f t="shared" si="403"/>
        <v/>
      </c>
      <c r="AI2146" t="str">
        <f t="shared" si="404"/>
        <v/>
      </c>
      <c r="AJ2146" t="str">
        <f t="shared" si="405"/>
        <v/>
      </c>
      <c r="AK2146" t="str">
        <f t="shared" si="406"/>
        <v>ORD26002806</v>
      </c>
      <c r="AL2146">
        <f>IF(E2146&lt;&gt;"CAPTURE","",COUNTIF(Orders!$H:$H,AK2146))</f>
        <v>1</v>
      </c>
      <c r="AP2146" t="str">
        <f t="shared" si="407"/>
        <v>Matched to Order</v>
      </c>
      <c r="AQ2146">
        <f>IF(COUNTIF($A$2:A2146,A2146)=1,1,0)</f>
        <v>1</v>
      </c>
    </row>
    <row r="2147" spans="1:43" x14ac:dyDescent="0.3">
      <c r="A2147" t="s">
        <v>14326</v>
      </c>
      <c r="C2147" t="s">
        <v>5741</v>
      </c>
      <c r="D2147" s="1">
        <v>46277</v>
      </c>
      <c r="E2147" t="s">
        <v>11819</v>
      </c>
      <c r="F2147" t="s">
        <v>9</v>
      </c>
      <c r="G2147">
        <v>8798</v>
      </c>
      <c r="H2147">
        <v>26.39</v>
      </c>
      <c r="I2147">
        <v>4.75</v>
      </c>
      <c r="J2147">
        <v>8766.86</v>
      </c>
      <c r="K2147" s="1">
        <v>46279</v>
      </c>
      <c r="L2147" t="s">
        <v>14245</v>
      </c>
      <c r="M2147">
        <f t="shared" si="396"/>
        <v>1</v>
      </c>
      <c r="N2147">
        <f>COUNTIF(Orders!$A:$A,C2147)</f>
        <v>1</v>
      </c>
      <c r="P2147">
        <f>COUNTIF(Orders!$H:$H,UPPER(SUBSTITUTE(TRIM(C2147),"-","")))</f>
        <v>1</v>
      </c>
      <c r="R2147" t="str">
        <f t="shared" si="397"/>
        <v>Matched Order Reference</v>
      </c>
      <c r="S2147">
        <f t="shared" si="398"/>
        <v>1</v>
      </c>
      <c r="V2147" cm="1">
        <f t="array" ref="V2147">IF(E2147&lt;&gt;"CAPTURE",0,SUMPRODUCT((MDR_Rates!$A$2:$A$10=F2147)*(G2147&gt;MDR_Rates!$B$2:$B$10)*((MDR_Rates!$C$2:$C$10="")+(G2147&lt;=MDR_Rates!$C$2:$C$10))*MDR_Rates!$D$2:$D$10))</f>
        <v>0.3</v>
      </c>
      <c r="W2147">
        <f t="shared" si="399"/>
        <v>26.39</v>
      </c>
      <c r="X2147">
        <f t="shared" si="400"/>
        <v>4.75</v>
      </c>
      <c r="Y2147">
        <f t="shared" si="401"/>
        <v>0</v>
      </c>
      <c r="Z2147">
        <f t="shared" si="402"/>
        <v>0</v>
      </c>
      <c r="AG2147" t="str">
        <f t="shared" si="403"/>
        <v/>
      </c>
      <c r="AI2147" t="str">
        <f t="shared" si="404"/>
        <v/>
      </c>
      <c r="AJ2147" t="str">
        <f t="shared" si="405"/>
        <v/>
      </c>
      <c r="AK2147" t="str">
        <f t="shared" si="406"/>
        <v>ORD26002884</v>
      </c>
      <c r="AL2147">
        <f>IF(E2147&lt;&gt;"CAPTURE","",COUNTIF(Orders!$H:$H,AK2147))</f>
        <v>1</v>
      </c>
      <c r="AP2147" t="str">
        <f t="shared" si="407"/>
        <v>Matched to Order</v>
      </c>
      <c r="AQ2147">
        <f>IF(COUNTIF($A$2:A2147,A2147)=1,1,0)</f>
        <v>1</v>
      </c>
    </row>
    <row r="2148" spans="1:43" x14ac:dyDescent="0.3">
      <c r="A2148" t="s">
        <v>14327</v>
      </c>
      <c r="C2148" t="s">
        <v>5758</v>
      </c>
      <c r="D2148" s="1">
        <v>46277</v>
      </c>
      <c r="E2148" t="s">
        <v>11819</v>
      </c>
      <c r="F2148" t="s">
        <v>44</v>
      </c>
      <c r="G2148">
        <v>999</v>
      </c>
      <c r="H2148">
        <v>18.98</v>
      </c>
      <c r="I2148">
        <v>3.42</v>
      </c>
      <c r="J2148">
        <v>976.6</v>
      </c>
      <c r="K2148" s="1">
        <v>46279</v>
      </c>
      <c r="L2148" t="s">
        <v>14245</v>
      </c>
      <c r="M2148">
        <f t="shared" si="396"/>
        <v>1</v>
      </c>
      <c r="N2148">
        <f>COUNTIF(Orders!$A:$A,C2148)</f>
        <v>1</v>
      </c>
      <c r="P2148">
        <f>COUNTIF(Orders!$H:$H,UPPER(SUBSTITUTE(TRIM(C2148),"-","")))</f>
        <v>1</v>
      </c>
      <c r="R2148" t="str">
        <f t="shared" si="397"/>
        <v>Matched Order Reference</v>
      </c>
      <c r="S2148">
        <f t="shared" si="398"/>
        <v>1</v>
      </c>
      <c r="V2148" cm="1">
        <f t="array" ref="V2148">IF(E2148&lt;&gt;"CAPTURE",0,SUMPRODUCT((MDR_Rates!$A$2:$A$10=F2148)*(G2148&gt;MDR_Rates!$B$2:$B$10)*((MDR_Rates!$C$2:$C$10="")+(G2148&lt;=MDR_Rates!$C$2:$C$10))*MDR_Rates!$D$2:$D$10))</f>
        <v>1.9</v>
      </c>
      <c r="W2148">
        <f t="shared" si="399"/>
        <v>18.98</v>
      </c>
      <c r="X2148">
        <f t="shared" si="400"/>
        <v>3.42</v>
      </c>
      <c r="Y2148">
        <f t="shared" si="401"/>
        <v>0</v>
      </c>
      <c r="Z2148">
        <f t="shared" si="402"/>
        <v>0</v>
      </c>
      <c r="AG2148" t="str">
        <f t="shared" si="403"/>
        <v/>
      </c>
      <c r="AI2148" t="str">
        <f t="shared" si="404"/>
        <v/>
      </c>
      <c r="AJ2148" t="str">
        <f t="shared" si="405"/>
        <v/>
      </c>
      <c r="AK2148" t="str">
        <f t="shared" si="406"/>
        <v>ORD26002893</v>
      </c>
      <c r="AL2148">
        <f>IF(E2148&lt;&gt;"CAPTURE","",COUNTIF(Orders!$H:$H,AK2148))</f>
        <v>1</v>
      </c>
      <c r="AP2148" t="str">
        <f t="shared" si="407"/>
        <v>Matched to Order</v>
      </c>
      <c r="AQ2148">
        <f>IF(COUNTIF($A$2:A2148,A2148)=1,1,0)</f>
        <v>1</v>
      </c>
    </row>
    <row r="2149" spans="1:43" x14ac:dyDescent="0.3">
      <c r="A2149" t="s">
        <v>14328</v>
      </c>
      <c r="C2149" t="s">
        <v>5925</v>
      </c>
      <c r="D2149" s="1">
        <v>46277</v>
      </c>
      <c r="E2149" t="s">
        <v>11819</v>
      </c>
      <c r="F2149" t="s">
        <v>9</v>
      </c>
      <c r="G2149">
        <v>999</v>
      </c>
      <c r="H2149">
        <v>0</v>
      </c>
      <c r="I2149">
        <v>0</v>
      </c>
      <c r="J2149">
        <v>999</v>
      </c>
      <c r="K2149" s="1">
        <v>46279</v>
      </c>
      <c r="L2149" t="s">
        <v>14245</v>
      </c>
      <c r="M2149">
        <f t="shared" si="396"/>
        <v>1</v>
      </c>
      <c r="N2149">
        <f>COUNTIF(Orders!$A:$A,C2149)</f>
        <v>1</v>
      </c>
      <c r="P2149">
        <f>COUNTIF(Orders!$H:$H,UPPER(SUBSTITUTE(TRIM(C2149),"-","")))</f>
        <v>1</v>
      </c>
      <c r="R2149" t="str">
        <f t="shared" si="397"/>
        <v>Matched Order Reference</v>
      </c>
      <c r="S2149">
        <f t="shared" si="398"/>
        <v>1</v>
      </c>
      <c r="V2149" cm="1">
        <f t="array" ref="V2149">IF(E2149&lt;&gt;"CAPTURE",0,SUMPRODUCT((MDR_Rates!$A$2:$A$10=F2149)*(G2149&gt;MDR_Rates!$B$2:$B$10)*((MDR_Rates!$C$2:$C$10="")+(G2149&lt;=MDR_Rates!$C$2:$C$10))*MDR_Rates!$D$2:$D$10))</f>
        <v>0</v>
      </c>
      <c r="W2149">
        <f t="shared" si="399"/>
        <v>0</v>
      </c>
      <c r="X2149">
        <f t="shared" si="400"/>
        <v>0</v>
      </c>
      <c r="Y2149">
        <f t="shared" si="401"/>
        <v>0</v>
      </c>
      <c r="Z2149">
        <f t="shared" si="402"/>
        <v>0</v>
      </c>
      <c r="AG2149" t="str">
        <f t="shared" si="403"/>
        <v/>
      </c>
      <c r="AI2149" t="str">
        <f t="shared" si="404"/>
        <v/>
      </c>
      <c r="AJ2149" t="str">
        <f t="shared" si="405"/>
        <v/>
      </c>
      <c r="AK2149" t="str">
        <f t="shared" si="406"/>
        <v>ORD26002978</v>
      </c>
      <c r="AL2149">
        <f>IF(E2149&lt;&gt;"CAPTURE","",COUNTIF(Orders!$H:$H,AK2149))</f>
        <v>1</v>
      </c>
      <c r="AP2149" t="str">
        <f t="shared" si="407"/>
        <v>Matched to Order</v>
      </c>
      <c r="AQ2149">
        <f>IF(COUNTIF($A$2:A2149,A2149)=1,1,0)</f>
        <v>1</v>
      </c>
    </row>
    <row r="2150" spans="1:43" x14ac:dyDescent="0.3">
      <c r="A2150" t="s">
        <v>14329</v>
      </c>
      <c r="C2150" t="s">
        <v>5945</v>
      </c>
      <c r="D2150" s="1">
        <v>46277</v>
      </c>
      <c r="E2150" t="s">
        <v>11819</v>
      </c>
      <c r="F2150" t="s">
        <v>9</v>
      </c>
      <c r="G2150">
        <v>7999</v>
      </c>
      <c r="H2150">
        <v>24</v>
      </c>
      <c r="I2150">
        <v>4.32</v>
      </c>
      <c r="J2150">
        <v>7970.68</v>
      </c>
      <c r="K2150" s="1">
        <v>46279</v>
      </c>
      <c r="L2150" t="s">
        <v>14245</v>
      </c>
      <c r="M2150">
        <f t="shared" si="396"/>
        <v>1</v>
      </c>
      <c r="N2150">
        <f>COUNTIF(Orders!$A:$A,C2150)</f>
        <v>1</v>
      </c>
      <c r="P2150">
        <f>COUNTIF(Orders!$H:$H,UPPER(SUBSTITUTE(TRIM(C2150),"-","")))</f>
        <v>1</v>
      </c>
      <c r="R2150" t="str">
        <f t="shared" si="397"/>
        <v>Matched Order Reference</v>
      </c>
      <c r="S2150">
        <f t="shared" si="398"/>
        <v>1</v>
      </c>
      <c r="V2150" cm="1">
        <f t="array" ref="V2150">IF(E2150&lt;&gt;"CAPTURE",0,SUMPRODUCT((MDR_Rates!$A$2:$A$10=F2150)*(G2150&gt;MDR_Rates!$B$2:$B$10)*((MDR_Rates!$C$2:$C$10="")+(G2150&lt;=MDR_Rates!$C$2:$C$10))*MDR_Rates!$D$2:$D$10))</f>
        <v>0.3</v>
      </c>
      <c r="W2150">
        <f t="shared" si="399"/>
        <v>24</v>
      </c>
      <c r="X2150">
        <f t="shared" si="400"/>
        <v>4.32</v>
      </c>
      <c r="Y2150">
        <f t="shared" si="401"/>
        <v>0</v>
      </c>
      <c r="Z2150">
        <f t="shared" si="402"/>
        <v>0</v>
      </c>
      <c r="AG2150" t="str">
        <f t="shared" si="403"/>
        <v/>
      </c>
      <c r="AI2150" t="str">
        <f t="shared" si="404"/>
        <v/>
      </c>
      <c r="AJ2150" t="str">
        <f t="shared" si="405"/>
        <v/>
      </c>
      <c r="AK2150" t="str">
        <f t="shared" si="406"/>
        <v>ORD26002988</v>
      </c>
      <c r="AL2150">
        <f>IF(E2150&lt;&gt;"CAPTURE","",COUNTIF(Orders!$H:$H,AK2150))</f>
        <v>1</v>
      </c>
      <c r="AP2150" t="str">
        <f t="shared" si="407"/>
        <v>Matched to Order</v>
      </c>
      <c r="AQ2150">
        <f>IF(COUNTIF($A$2:A2150,A2150)=1,1,0)</f>
        <v>1</v>
      </c>
    </row>
    <row r="2151" spans="1:43" x14ac:dyDescent="0.3">
      <c r="A2151" t="s">
        <v>14330</v>
      </c>
      <c r="C2151" t="s">
        <v>5999</v>
      </c>
      <c r="D2151" s="1">
        <v>46277</v>
      </c>
      <c r="E2151" t="s">
        <v>11819</v>
      </c>
      <c r="F2151" t="s">
        <v>44</v>
      </c>
      <c r="G2151">
        <v>848</v>
      </c>
      <c r="H2151">
        <v>16.11</v>
      </c>
      <c r="I2151">
        <v>2.9</v>
      </c>
      <c r="J2151">
        <v>828.99</v>
      </c>
      <c r="K2151" s="1">
        <v>46279</v>
      </c>
      <c r="L2151" t="s">
        <v>14245</v>
      </c>
      <c r="M2151">
        <f t="shared" si="396"/>
        <v>1</v>
      </c>
      <c r="N2151">
        <f>COUNTIF(Orders!$A:$A,C2151)</f>
        <v>1</v>
      </c>
      <c r="P2151">
        <f>COUNTIF(Orders!$H:$H,UPPER(SUBSTITUTE(TRIM(C2151),"-","")))</f>
        <v>1</v>
      </c>
      <c r="R2151" t="str">
        <f t="shared" si="397"/>
        <v>Matched Order Reference</v>
      </c>
      <c r="S2151">
        <f t="shared" si="398"/>
        <v>1</v>
      </c>
      <c r="V2151" cm="1">
        <f t="array" ref="V2151">IF(E2151&lt;&gt;"CAPTURE",0,SUMPRODUCT((MDR_Rates!$A$2:$A$10=F2151)*(G2151&gt;MDR_Rates!$B$2:$B$10)*((MDR_Rates!$C$2:$C$10="")+(G2151&lt;=MDR_Rates!$C$2:$C$10))*MDR_Rates!$D$2:$D$10))</f>
        <v>1.9</v>
      </c>
      <c r="W2151">
        <f t="shared" si="399"/>
        <v>16.11</v>
      </c>
      <c r="X2151">
        <f t="shared" si="400"/>
        <v>2.9</v>
      </c>
      <c r="Y2151">
        <f t="shared" si="401"/>
        <v>0</v>
      </c>
      <c r="Z2151">
        <f t="shared" si="402"/>
        <v>0</v>
      </c>
      <c r="AG2151" t="str">
        <f t="shared" si="403"/>
        <v/>
      </c>
      <c r="AI2151" t="str">
        <f t="shared" si="404"/>
        <v/>
      </c>
      <c r="AJ2151" t="str">
        <f t="shared" si="405"/>
        <v/>
      </c>
      <c r="AK2151" t="str">
        <f t="shared" si="406"/>
        <v>ORD26003016</v>
      </c>
      <c r="AL2151">
        <f>IF(E2151&lt;&gt;"CAPTURE","",COUNTIF(Orders!$H:$H,AK2151))</f>
        <v>1</v>
      </c>
      <c r="AP2151" t="str">
        <f t="shared" si="407"/>
        <v>Matched to Order</v>
      </c>
      <c r="AQ2151">
        <f>IF(COUNTIF($A$2:A2151,A2151)=1,1,0)</f>
        <v>1</v>
      </c>
    </row>
    <row r="2152" spans="1:43" x14ac:dyDescent="0.3">
      <c r="A2152" t="s">
        <v>14331</v>
      </c>
      <c r="C2152" t="s">
        <v>6037</v>
      </c>
      <c r="D2152" s="1">
        <v>46277</v>
      </c>
      <c r="E2152" t="s">
        <v>11819</v>
      </c>
      <c r="F2152" t="s">
        <v>9</v>
      </c>
      <c r="G2152">
        <v>5897</v>
      </c>
      <c r="H2152">
        <v>17.690000000000001</v>
      </c>
      <c r="I2152">
        <v>3.18</v>
      </c>
      <c r="J2152">
        <v>5876.13</v>
      </c>
      <c r="K2152" s="1">
        <v>46279</v>
      </c>
      <c r="L2152" t="s">
        <v>14245</v>
      </c>
      <c r="M2152">
        <f t="shared" si="396"/>
        <v>1</v>
      </c>
      <c r="N2152">
        <f>COUNTIF(Orders!$A:$A,C2152)</f>
        <v>1</v>
      </c>
      <c r="P2152">
        <f>COUNTIF(Orders!$H:$H,UPPER(SUBSTITUTE(TRIM(C2152),"-","")))</f>
        <v>1</v>
      </c>
      <c r="R2152" t="str">
        <f t="shared" si="397"/>
        <v>Matched Order Reference</v>
      </c>
      <c r="S2152">
        <f t="shared" si="398"/>
        <v>1</v>
      </c>
      <c r="V2152" cm="1">
        <f t="array" ref="V2152">IF(E2152&lt;&gt;"CAPTURE",0,SUMPRODUCT((MDR_Rates!$A$2:$A$10=F2152)*(G2152&gt;MDR_Rates!$B$2:$B$10)*((MDR_Rates!$C$2:$C$10="")+(G2152&lt;=MDR_Rates!$C$2:$C$10))*MDR_Rates!$D$2:$D$10))</f>
        <v>0.3</v>
      </c>
      <c r="W2152">
        <f t="shared" si="399"/>
        <v>17.690000000000001</v>
      </c>
      <c r="X2152">
        <f t="shared" si="400"/>
        <v>3.18</v>
      </c>
      <c r="Y2152">
        <f t="shared" si="401"/>
        <v>0</v>
      </c>
      <c r="Z2152">
        <f t="shared" si="402"/>
        <v>0</v>
      </c>
      <c r="AG2152" t="str">
        <f t="shared" si="403"/>
        <v/>
      </c>
      <c r="AI2152" t="str">
        <f t="shared" si="404"/>
        <v/>
      </c>
      <c r="AJ2152" t="str">
        <f t="shared" si="405"/>
        <v/>
      </c>
      <c r="AK2152" t="str">
        <f t="shared" si="406"/>
        <v>ORD26003035</v>
      </c>
      <c r="AL2152">
        <f>IF(E2152&lt;&gt;"CAPTURE","",COUNTIF(Orders!$H:$H,AK2152))</f>
        <v>1</v>
      </c>
      <c r="AP2152" t="str">
        <f t="shared" si="407"/>
        <v>Matched to Order</v>
      </c>
      <c r="AQ2152">
        <f>IF(COUNTIF($A$2:A2152,A2152)=1,1,0)</f>
        <v>1</v>
      </c>
    </row>
    <row r="2153" spans="1:43" x14ac:dyDescent="0.3">
      <c r="A2153" t="s">
        <v>14332</v>
      </c>
      <c r="C2153" t="s">
        <v>6080</v>
      </c>
      <c r="D2153" s="1">
        <v>46277</v>
      </c>
      <c r="E2153" t="s">
        <v>11819</v>
      </c>
      <c r="F2153" t="s">
        <v>44</v>
      </c>
      <c r="G2153">
        <v>1198</v>
      </c>
      <c r="H2153">
        <v>22.76</v>
      </c>
      <c r="I2153">
        <v>4.0999999999999996</v>
      </c>
      <c r="J2153">
        <v>1171.1400000000001</v>
      </c>
      <c r="K2153" s="1">
        <v>46279</v>
      </c>
      <c r="L2153" t="s">
        <v>14245</v>
      </c>
      <c r="M2153">
        <f t="shared" si="396"/>
        <v>1</v>
      </c>
      <c r="N2153">
        <f>COUNTIF(Orders!$A:$A,C2153)</f>
        <v>1</v>
      </c>
      <c r="P2153">
        <f>COUNTIF(Orders!$H:$H,UPPER(SUBSTITUTE(TRIM(C2153),"-","")))</f>
        <v>1</v>
      </c>
      <c r="R2153" t="str">
        <f t="shared" si="397"/>
        <v>Matched Order Reference</v>
      </c>
      <c r="S2153">
        <f t="shared" si="398"/>
        <v>1</v>
      </c>
      <c r="V2153" cm="1">
        <f t="array" ref="V2153">IF(E2153&lt;&gt;"CAPTURE",0,SUMPRODUCT((MDR_Rates!$A$2:$A$10=F2153)*(G2153&gt;MDR_Rates!$B$2:$B$10)*((MDR_Rates!$C$2:$C$10="")+(G2153&lt;=MDR_Rates!$C$2:$C$10))*MDR_Rates!$D$2:$D$10))</f>
        <v>1.9</v>
      </c>
      <c r="W2153">
        <f t="shared" si="399"/>
        <v>22.76</v>
      </c>
      <c r="X2153">
        <f t="shared" si="400"/>
        <v>4.0999999999999996</v>
      </c>
      <c r="Y2153">
        <f t="shared" si="401"/>
        <v>0</v>
      </c>
      <c r="Z2153">
        <f t="shared" si="402"/>
        <v>0</v>
      </c>
      <c r="AG2153" t="str">
        <f t="shared" si="403"/>
        <v/>
      </c>
      <c r="AI2153" t="str">
        <f t="shared" si="404"/>
        <v/>
      </c>
      <c r="AJ2153" t="str">
        <f t="shared" si="405"/>
        <v/>
      </c>
      <c r="AK2153" t="str">
        <f t="shared" si="406"/>
        <v>ORD26003057</v>
      </c>
      <c r="AL2153">
        <f>IF(E2153&lt;&gt;"CAPTURE","",COUNTIF(Orders!$H:$H,AK2153))</f>
        <v>1</v>
      </c>
      <c r="AP2153" t="str">
        <f t="shared" si="407"/>
        <v>Matched to Order</v>
      </c>
      <c r="AQ2153">
        <f>IF(COUNTIF($A$2:A2153,A2153)=1,1,0)</f>
        <v>1</v>
      </c>
    </row>
    <row r="2154" spans="1:43" x14ac:dyDescent="0.3">
      <c r="A2154" t="s">
        <v>14333</v>
      </c>
      <c r="C2154" t="s">
        <v>6158</v>
      </c>
      <c r="D2154" s="1">
        <v>46277</v>
      </c>
      <c r="E2154" t="s">
        <v>11819</v>
      </c>
      <c r="F2154" t="s">
        <v>44</v>
      </c>
      <c r="G2154">
        <v>17797</v>
      </c>
      <c r="H2154">
        <v>302.55</v>
      </c>
      <c r="I2154">
        <v>54.46</v>
      </c>
      <c r="J2154">
        <v>17439.990000000002</v>
      </c>
      <c r="K2154" s="1">
        <v>46279</v>
      </c>
      <c r="L2154" t="s">
        <v>14245</v>
      </c>
      <c r="M2154">
        <f t="shared" si="396"/>
        <v>1</v>
      </c>
      <c r="N2154">
        <f>COUNTIF(Orders!$A:$A,C2154)</f>
        <v>1</v>
      </c>
      <c r="P2154">
        <f>COUNTIF(Orders!$H:$H,UPPER(SUBSTITUTE(TRIM(C2154),"-","")))</f>
        <v>1</v>
      </c>
      <c r="R2154" t="str">
        <f t="shared" si="397"/>
        <v>Matched Order Reference</v>
      </c>
      <c r="S2154">
        <f t="shared" si="398"/>
        <v>1</v>
      </c>
      <c r="V2154" cm="1">
        <f t="array" ref="V2154">IF(E2154&lt;&gt;"CAPTURE",0,SUMPRODUCT((MDR_Rates!$A$2:$A$10=F2154)*(G2154&gt;MDR_Rates!$B$2:$B$10)*((MDR_Rates!$C$2:$C$10="")+(G2154&lt;=MDR_Rates!$C$2:$C$10))*MDR_Rates!$D$2:$D$10))</f>
        <v>1.7</v>
      </c>
      <c r="W2154">
        <f t="shared" si="399"/>
        <v>302.55</v>
      </c>
      <c r="X2154">
        <f t="shared" si="400"/>
        <v>54.46</v>
      </c>
      <c r="Y2154">
        <f t="shared" si="401"/>
        <v>0</v>
      </c>
      <c r="Z2154">
        <f t="shared" si="402"/>
        <v>0</v>
      </c>
      <c r="AG2154" t="str">
        <f t="shared" si="403"/>
        <v/>
      </c>
      <c r="AI2154" t="str">
        <f t="shared" si="404"/>
        <v/>
      </c>
      <c r="AJ2154" t="str">
        <f t="shared" si="405"/>
        <v/>
      </c>
      <c r="AK2154" t="str">
        <f t="shared" si="406"/>
        <v>ORD26003097</v>
      </c>
      <c r="AL2154">
        <f>IF(E2154&lt;&gt;"CAPTURE","",COUNTIF(Orders!$H:$H,AK2154))</f>
        <v>1</v>
      </c>
      <c r="AP2154" t="str">
        <f t="shared" si="407"/>
        <v>Matched to Order</v>
      </c>
      <c r="AQ2154">
        <f>IF(COUNTIF($A$2:A2154,A2154)=1,1,0)</f>
        <v>1</v>
      </c>
    </row>
    <row r="2155" spans="1:43" x14ac:dyDescent="0.3">
      <c r="A2155" t="s">
        <v>14334</v>
      </c>
      <c r="C2155" t="s">
        <v>6174</v>
      </c>
      <c r="D2155" s="1">
        <v>46277</v>
      </c>
      <c r="E2155" t="s">
        <v>11819</v>
      </c>
      <c r="F2155" t="s">
        <v>17</v>
      </c>
      <c r="G2155">
        <v>2197</v>
      </c>
      <c r="H2155">
        <v>35.15</v>
      </c>
      <c r="I2155">
        <v>6.33</v>
      </c>
      <c r="J2155">
        <v>2155.52</v>
      </c>
      <c r="K2155" s="1">
        <v>46279</v>
      </c>
      <c r="L2155" t="s">
        <v>14245</v>
      </c>
      <c r="M2155">
        <f t="shared" si="396"/>
        <v>1</v>
      </c>
      <c r="N2155">
        <f>COUNTIF(Orders!$A:$A,C2155)</f>
        <v>1</v>
      </c>
      <c r="P2155">
        <f>COUNTIF(Orders!$H:$H,UPPER(SUBSTITUTE(TRIM(C2155),"-","")))</f>
        <v>1</v>
      </c>
      <c r="R2155" t="str">
        <f t="shared" si="397"/>
        <v>Matched Order Reference</v>
      </c>
      <c r="S2155">
        <f t="shared" si="398"/>
        <v>1</v>
      </c>
      <c r="V2155" cm="1">
        <f t="array" ref="V2155">IF(E2155&lt;&gt;"CAPTURE",0,SUMPRODUCT((MDR_Rates!$A$2:$A$10=F2155)*(G2155&gt;MDR_Rates!$B$2:$B$10)*((MDR_Rates!$C$2:$C$10="")+(G2155&lt;=MDR_Rates!$C$2:$C$10))*MDR_Rates!$D$2:$D$10))</f>
        <v>1.6</v>
      </c>
      <c r="W2155">
        <f t="shared" si="399"/>
        <v>35.15</v>
      </c>
      <c r="X2155">
        <f t="shared" si="400"/>
        <v>6.33</v>
      </c>
      <c r="Y2155">
        <f t="shared" si="401"/>
        <v>0</v>
      </c>
      <c r="Z2155">
        <f t="shared" si="402"/>
        <v>0</v>
      </c>
      <c r="AG2155" t="str">
        <f t="shared" si="403"/>
        <v/>
      </c>
      <c r="AI2155" t="str">
        <f t="shared" si="404"/>
        <v/>
      </c>
      <c r="AJ2155" t="str">
        <f t="shared" si="405"/>
        <v/>
      </c>
      <c r="AK2155" t="str">
        <f t="shared" si="406"/>
        <v>ORD26003105</v>
      </c>
      <c r="AL2155">
        <f>IF(E2155&lt;&gt;"CAPTURE","",COUNTIF(Orders!$H:$H,AK2155))</f>
        <v>1</v>
      </c>
      <c r="AP2155" t="str">
        <f t="shared" si="407"/>
        <v>Matched to Order</v>
      </c>
      <c r="AQ2155">
        <f>IF(COUNTIF($A$2:A2155,A2155)=1,1,0)</f>
        <v>1</v>
      </c>
    </row>
    <row r="2156" spans="1:43" x14ac:dyDescent="0.3">
      <c r="A2156" t="s">
        <v>14335</v>
      </c>
      <c r="C2156" t="s">
        <v>6217</v>
      </c>
      <c r="D2156" s="1">
        <v>46277</v>
      </c>
      <c r="E2156" t="s">
        <v>11819</v>
      </c>
      <c r="F2156" t="s">
        <v>33</v>
      </c>
      <c r="G2156">
        <v>4999</v>
      </c>
      <c r="H2156">
        <v>59.99</v>
      </c>
      <c r="I2156">
        <v>10.8</v>
      </c>
      <c r="J2156">
        <v>4928.21</v>
      </c>
      <c r="K2156" s="1">
        <v>46279</v>
      </c>
      <c r="L2156" t="s">
        <v>14245</v>
      </c>
      <c r="M2156">
        <f t="shared" si="396"/>
        <v>1</v>
      </c>
      <c r="N2156">
        <f>COUNTIF(Orders!$A:$A,C2156)</f>
        <v>1</v>
      </c>
      <c r="P2156">
        <f>COUNTIF(Orders!$H:$H,UPPER(SUBSTITUTE(TRIM(C2156),"-","")))</f>
        <v>1</v>
      </c>
      <c r="R2156" t="str">
        <f t="shared" si="397"/>
        <v>Matched Order Reference</v>
      </c>
      <c r="S2156">
        <f t="shared" si="398"/>
        <v>1</v>
      </c>
      <c r="V2156" cm="1">
        <f t="array" ref="V2156">IF(E2156&lt;&gt;"CAPTURE",0,SUMPRODUCT((MDR_Rates!$A$2:$A$10=F2156)*(G2156&gt;MDR_Rates!$B$2:$B$10)*((MDR_Rates!$C$2:$C$10="")+(G2156&lt;=MDR_Rates!$C$2:$C$10))*MDR_Rates!$D$2:$D$10))</f>
        <v>1.2</v>
      </c>
      <c r="W2156">
        <f t="shared" si="399"/>
        <v>59.99</v>
      </c>
      <c r="X2156">
        <f t="shared" si="400"/>
        <v>10.8</v>
      </c>
      <c r="Y2156">
        <f t="shared" si="401"/>
        <v>0</v>
      </c>
      <c r="Z2156">
        <f t="shared" si="402"/>
        <v>0</v>
      </c>
      <c r="AG2156" t="str">
        <f t="shared" si="403"/>
        <v/>
      </c>
      <c r="AI2156" t="str">
        <f t="shared" si="404"/>
        <v/>
      </c>
      <c r="AJ2156" t="str">
        <f t="shared" si="405"/>
        <v/>
      </c>
      <c r="AK2156" t="str">
        <f t="shared" si="406"/>
        <v>ORD26003127</v>
      </c>
      <c r="AL2156">
        <f>IF(E2156&lt;&gt;"CAPTURE","",COUNTIF(Orders!$H:$H,AK2156))</f>
        <v>1</v>
      </c>
      <c r="AP2156" t="str">
        <f t="shared" si="407"/>
        <v>Matched to Order</v>
      </c>
      <c r="AQ2156">
        <f>IF(COUNTIF($A$2:A2156,A2156)=1,1,0)</f>
        <v>1</v>
      </c>
    </row>
    <row r="2157" spans="1:43" x14ac:dyDescent="0.3">
      <c r="A2157" t="s">
        <v>14336</v>
      </c>
      <c r="C2157" t="s">
        <v>6325</v>
      </c>
      <c r="D2157" s="1">
        <v>46277</v>
      </c>
      <c r="E2157" t="s">
        <v>11819</v>
      </c>
      <c r="F2157" t="s">
        <v>17</v>
      </c>
      <c r="G2157">
        <v>1299</v>
      </c>
      <c r="H2157">
        <v>23.38</v>
      </c>
      <c r="I2157">
        <v>4.21</v>
      </c>
      <c r="J2157">
        <v>1271.4100000000001</v>
      </c>
      <c r="K2157" s="1">
        <v>46279</v>
      </c>
      <c r="L2157" t="s">
        <v>14245</v>
      </c>
      <c r="M2157">
        <f t="shared" si="396"/>
        <v>1</v>
      </c>
      <c r="N2157">
        <f>COUNTIF(Orders!$A:$A,C2157)</f>
        <v>1</v>
      </c>
      <c r="P2157">
        <f>COUNTIF(Orders!$H:$H,UPPER(SUBSTITUTE(TRIM(C2157),"-","")))</f>
        <v>1</v>
      </c>
      <c r="R2157" t="str">
        <f t="shared" si="397"/>
        <v>Matched Order Reference</v>
      </c>
      <c r="S2157">
        <f t="shared" si="398"/>
        <v>1</v>
      </c>
      <c r="V2157" cm="1">
        <f t="array" ref="V2157">IF(E2157&lt;&gt;"CAPTURE",0,SUMPRODUCT((MDR_Rates!$A$2:$A$10=F2157)*(G2157&gt;MDR_Rates!$B$2:$B$10)*((MDR_Rates!$C$2:$C$10="")+(G2157&lt;=MDR_Rates!$C$2:$C$10))*MDR_Rates!$D$2:$D$10))</f>
        <v>1.8</v>
      </c>
      <c r="W2157">
        <f t="shared" si="399"/>
        <v>23.38</v>
      </c>
      <c r="X2157">
        <f t="shared" si="400"/>
        <v>4.21</v>
      </c>
      <c r="Y2157">
        <f t="shared" si="401"/>
        <v>0</v>
      </c>
      <c r="Z2157">
        <f t="shared" si="402"/>
        <v>0</v>
      </c>
      <c r="AG2157" t="str">
        <f t="shared" si="403"/>
        <v/>
      </c>
      <c r="AI2157" t="str">
        <f t="shared" si="404"/>
        <v/>
      </c>
      <c r="AJ2157" t="str">
        <f t="shared" si="405"/>
        <v/>
      </c>
      <c r="AK2157" t="str">
        <f t="shared" si="406"/>
        <v>ORD26003181</v>
      </c>
      <c r="AL2157">
        <f>IF(E2157&lt;&gt;"CAPTURE","",COUNTIF(Orders!$H:$H,AK2157))</f>
        <v>1</v>
      </c>
      <c r="AP2157" t="str">
        <f t="shared" si="407"/>
        <v>Matched to Order</v>
      </c>
      <c r="AQ2157">
        <f>IF(COUNTIF($A$2:A2157,A2157)=1,1,0)</f>
        <v>1</v>
      </c>
    </row>
    <row r="2158" spans="1:43" x14ac:dyDescent="0.3">
      <c r="A2158" t="s">
        <v>14337</v>
      </c>
      <c r="C2158" t="s">
        <v>6494</v>
      </c>
      <c r="D2158" s="1">
        <v>46277</v>
      </c>
      <c r="E2158" t="s">
        <v>11819</v>
      </c>
      <c r="F2158" t="s">
        <v>44</v>
      </c>
      <c r="G2158">
        <v>8598</v>
      </c>
      <c r="H2158">
        <v>146.16999999999999</v>
      </c>
      <c r="I2158">
        <v>26.31</v>
      </c>
      <c r="J2158">
        <v>8425.52</v>
      </c>
      <c r="K2158" s="1">
        <v>46279</v>
      </c>
      <c r="L2158" t="s">
        <v>14245</v>
      </c>
      <c r="M2158">
        <f t="shared" si="396"/>
        <v>1</v>
      </c>
      <c r="N2158">
        <f>COUNTIF(Orders!$A:$A,C2158)</f>
        <v>1</v>
      </c>
      <c r="P2158">
        <f>COUNTIF(Orders!$H:$H,UPPER(SUBSTITUTE(TRIM(C2158),"-","")))</f>
        <v>1</v>
      </c>
      <c r="R2158" t="str">
        <f t="shared" si="397"/>
        <v>Matched Order Reference</v>
      </c>
      <c r="S2158">
        <f t="shared" si="398"/>
        <v>1</v>
      </c>
      <c r="V2158" cm="1">
        <f t="array" ref="V2158">IF(E2158&lt;&gt;"CAPTURE",0,SUMPRODUCT((MDR_Rates!$A$2:$A$10=F2158)*(G2158&gt;MDR_Rates!$B$2:$B$10)*((MDR_Rates!$C$2:$C$10="")+(G2158&lt;=MDR_Rates!$C$2:$C$10))*MDR_Rates!$D$2:$D$10))</f>
        <v>1.7</v>
      </c>
      <c r="W2158">
        <f t="shared" si="399"/>
        <v>146.16999999999999</v>
      </c>
      <c r="X2158">
        <f t="shared" si="400"/>
        <v>26.31</v>
      </c>
      <c r="Y2158">
        <f t="shared" si="401"/>
        <v>0</v>
      </c>
      <c r="Z2158">
        <f t="shared" si="402"/>
        <v>0</v>
      </c>
      <c r="AG2158" t="str">
        <f t="shared" si="403"/>
        <v/>
      </c>
      <c r="AI2158" t="str">
        <f t="shared" si="404"/>
        <v/>
      </c>
      <c r="AJ2158" t="str">
        <f t="shared" si="405"/>
        <v/>
      </c>
      <c r="AK2158" t="str">
        <f t="shared" si="406"/>
        <v>ORD26003267</v>
      </c>
      <c r="AL2158">
        <f>IF(E2158&lt;&gt;"CAPTURE","",COUNTIF(Orders!$H:$H,AK2158))</f>
        <v>1</v>
      </c>
      <c r="AP2158" t="str">
        <f t="shared" si="407"/>
        <v>Matched to Order</v>
      </c>
      <c r="AQ2158">
        <f>IF(COUNTIF($A$2:A2158,A2158)=1,1,0)</f>
        <v>1</v>
      </c>
    </row>
    <row r="2159" spans="1:43" x14ac:dyDescent="0.3">
      <c r="A2159" t="s">
        <v>14338</v>
      </c>
      <c r="C2159" t="s">
        <v>6530</v>
      </c>
      <c r="D2159" s="1">
        <v>46277</v>
      </c>
      <c r="E2159" t="s">
        <v>11819</v>
      </c>
      <c r="F2159" t="s">
        <v>33</v>
      </c>
      <c r="G2159">
        <v>1947</v>
      </c>
      <c r="H2159">
        <v>29.21</v>
      </c>
      <c r="I2159">
        <v>5.26</v>
      </c>
      <c r="J2159">
        <v>1912.53</v>
      </c>
      <c r="K2159" s="1">
        <v>46279</v>
      </c>
      <c r="L2159" t="s">
        <v>14245</v>
      </c>
      <c r="M2159">
        <f t="shared" si="396"/>
        <v>1</v>
      </c>
      <c r="N2159">
        <f>COUNTIF(Orders!$A:$A,C2159)</f>
        <v>1</v>
      </c>
      <c r="P2159">
        <f>COUNTIF(Orders!$H:$H,UPPER(SUBSTITUTE(TRIM(C2159),"-","")))</f>
        <v>1</v>
      </c>
      <c r="R2159" t="str">
        <f t="shared" si="397"/>
        <v>Matched Order Reference</v>
      </c>
      <c r="S2159">
        <f t="shared" si="398"/>
        <v>1</v>
      </c>
      <c r="V2159" cm="1">
        <f t="array" ref="V2159">IF(E2159&lt;&gt;"CAPTURE",0,SUMPRODUCT((MDR_Rates!$A$2:$A$10=F2159)*(G2159&gt;MDR_Rates!$B$2:$B$10)*((MDR_Rates!$C$2:$C$10="")+(G2159&lt;=MDR_Rates!$C$2:$C$10))*MDR_Rates!$D$2:$D$10))</f>
        <v>1.5</v>
      </c>
      <c r="W2159">
        <f t="shared" si="399"/>
        <v>29.21</v>
      </c>
      <c r="X2159">
        <f t="shared" si="400"/>
        <v>5.26</v>
      </c>
      <c r="Y2159">
        <f t="shared" si="401"/>
        <v>0</v>
      </c>
      <c r="Z2159">
        <f t="shared" si="402"/>
        <v>0</v>
      </c>
      <c r="AG2159" t="str">
        <f t="shared" si="403"/>
        <v/>
      </c>
      <c r="AI2159" t="str">
        <f t="shared" si="404"/>
        <v/>
      </c>
      <c r="AJ2159" t="str">
        <f t="shared" si="405"/>
        <v/>
      </c>
      <c r="AK2159" t="str">
        <f t="shared" si="406"/>
        <v>ORD26003285</v>
      </c>
      <c r="AL2159">
        <f>IF(E2159&lt;&gt;"CAPTURE","",COUNTIF(Orders!$H:$H,AK2159))</f>
        <v>1</v>
      </c>
      <c r="AP2159" t="str">
        <f t="shared" si="407"/>
        <v>Matched to Order</v>
      </c>
      <c r="AQ2159">
        <f>IF(COUNTIF($A$2:A2159,A2159)=1,1,0)</f>
        <v>1</v>
      </c>
    </row>
    <row r="2160" spans="1:43" x14ac:dyDescent="0.3">
      <c r="A2160" t="s">
        <v>14339</v>
      </c>
      <c r="C2160" t="s">
        <v>6587</v>
      </c>
      <c r="D2160" s="1">
        <v>46277</v>
      </c>
      <c r="E2160" t="s">
        <v>11819</v>
      </c>
      <c r="F2160" t="s">
        <v>9</v>
      </c>
      <c r="G2160">
        <v>6997</v>
      </c>
      <c r="H2160">
        <v>20.99</v>
      </c>
      <c r="I2160">
        <v>3.78</v>
      </c>
      <c r="J2160">
        <v>6972.23</v>
      </c>
      <c r="K2160" s="1">
        <v>46279</v>
      </c>
      <c r="L2160" t="s">
        <v>14245</v>
      </c>
      <c r="M2160">
        <f t="shared" si="396"/>
        <v>1</v>
      </c>
      <c r="N2160">
        <f>COUNTIF(Orders!$A:$A,C2160)</f>
        <v>1</v>
      </c>
      <c r="P2160">
        <f>COUNTIF(Orders!$H:$H,UPPER(SUBSTITUTE(TRIM(C2160),"-","")))</f>
        <v>1</v>
      </c>
      <c r="R2160" t="str">
        <f t="shared" si="397"/>
        <v>Matched Order Reference</v>
      </c>
      <c r="S2160">
        <f t="shared" si="398"/>
        <v>1</v>
      </c>
      <c r="V2160" cm="1">
        <f t="array" ref="V2160">IF(E2160&lt;&gt;"CAPTURE",0,SUMPRODUCT((MDR_Rates!$A$2:$A$10=F2160)*(G2160&gt;MDR_Rates!$B$2:$B$10)*((MDR_Rates!$C$2:$C$10="")+(G2160&lt;=MDR_Rates!$C$2:$C$10))*MDR_Rates!$D$2:$D$10))</f>
        <v>0.3</v>
      </c>
      <c r="W2160">
        <f t="shared" si="399"/>
        <v>20.99</v>
      </c>
      <c r="X2160">
        <f t="shared" si="400"/>
        <v>3.78</v>
      </c>
      <c r="Y2160">
        <f t="shared" si="401"/>
        <v>0</v>
      </c>
      <c r="Z2160">
        <f t="shared" si="402"/>
        <v>0</v>
      </c>
      <c r="AG2160" t="str">
        <f t="shared" si="403"/>
        <v/>
      </c>
      <c r="AI2160" t="str">
        <f t="shared" si="404"/>
        <v/>
      </c>
      <c r="AJ2160" t="str">
        <f t="shared" si="405"/>
        <v/>
      </c>
      <c r="AK2160" t="str">
        <f t="shared" si="406"/>
        <v>ORD26003314</v>
      </c>
      <c r="AL2160">
        <f>IF(E2160&lt;&gt;"CAPTURE","",COUNTIF(Orders!$H:$H,AK2160))</f>
        <v>1</v>
      </c>
      <c r="AP2160" t="str">
        <f t="shared" si="407"/>
        <v>Matched to Order</v>
      </c>
      <c r="AQ2160">
        <f>IF(COUNTIF($A$2:A2160,A2160)=1,1,0)</f>
        <v>1</v>
      </c>
    </row>
    <row r="2161" spans="1:43" x14ac:dyDescent="0.3">
      <c r="A2161" t="s">
        <v>14340</v>
      </c>
      <c r="C2161" t="s">
        <v>6648</v>
      </c>
      <c r="D2161" s="1">
        <v>46277</v>
      </c>
      <c r="E2161" t="s">
        <v>11819</v>
      </c>
      <c r="F2161" t="s">
        <v>17</v>
      </c>
      <c r="G2161">
        <v>299</v>
      </c>
      <c r="H2161">
        <v>5.38</v>
      </c>
      <c r="I2161">
        <v>0.97</v>
      </c>
      <c r="J2161">
        <v>292.64999999999998</v>
      </c>
      <c r="K2161" s="1">
        <v>46279</v>
      </c>
      <c r="L2161" t="s">
        <v>14245</v>
      </c>
      <c r="M2161">
        <f t="shared" si="396"/>
        <v>1</v>
      </c>
      <c r="N2161">
        <f>COUNTIF(Orders!$A:$A,C2161)</f>
        <v>1</v>
      </c>
      <c r="P2161">
        <f>COUNTIF(Orders!$H:$H,UPPER(SUBSTITUTE(TRIM(C2161),"-","")))</f>
        <v>1</v>
      </c>
      <c r="R2161" t="str">
        <f t="shared" si="397"/>
        <v>Matched Order Reference</v>
      </c>
      <c r="S2161">
        <f t="shared" si="398"/>
        <v>1</v>
      </c>
      <c r="V2161" cm="1">
        <f t="array" ref="V2161">IF(E2161&lt;&gt;"CAPTURE",0,SUMPRODUCT((MDR_Rates!$A$2:$A$10=F2161)*(G2161&gt;MDR_Rates!$B$2:$B$10)*((MDR_Rates!$C$2:$C$10="")+(G2161&lt;=MDR_Rates!$C$2:$C$10))*MDR_Rates!$D$2:$D$10))</f>
        <v>1.8</v>
      </c>
      <c r="W2161">
        <f t="shared" si="399"/>
        <v>5.38</v>
      </c>
      <c r="X2161">
        <f t="shared" si="400"/>
        <v>0.97</v>
      </c>
      <c r="Y2161">
        <f t="shared" si="401"/>
        <v>0</v>
      </c>
      <c r="Z2161">
        <f t="shared" si="402"/>
        <v>0</v>
      </c>
      <c r="AG2161" t="str">
        <f t="shared" si="403"/>
        <v/>
      </c>
      <c r="AI2161" t="str">
        <f t="shared" si="404"/>
        <v/>
      </c>
      <c r="AJ2161" t="str">
        <f t="shared" si="405"/>
        <v/>
      </c>
      <c r="AK2161" t="str">
        <f t="shared" si="406"/>
        <v>ORD26003345</v>
      </c>
      <c r="AL2161">
        <f>IF(E2161&lt;&gt;"CAPTURE","",COUNTIF(Orders!$H:$H,AK2161))</f>
        <v>1</v>
      </c>
      <c r="AP2161" t="str">
        <f t="shared" si="407"/>
        <v>Matched to Order</v>
      </c>
      <c r="AQ2161">
        <f>IF(COUNTIF($A$2:A2161,A2161)=1,1,0)</f>
        <v>1</v>
      </c>
    </row>
    <row r="2162" spans="1:43" x14ac:dyDescent="0.3">
      <c r="A2162" t="s">
        <v>14341</v>
      </c>
      <c r="C2162" t="s">
        <v>6824</v>
      </c>
      <c r="D2162" s="1">
        <v>46277</v>
      </c>
      <c r="E2162" t="s">
        <v>11819</v>
      </c>
      <c r="F2162" t="s">
        <v>44</v>
      </c>
      <c r="G2162">
        <v>499</v>
      </c>
      <c r="H2162">
        <v>9.48</v>
      </c>
      <c r="I2162">
        <v>1.71</v>
      </c>
      <c r="J2162">
        <v>487.81</v>
      </c>
      <c r="K2162" s="1">
        <v>46279</v>
      </c>
      <c r="L2162" t="s">
        <v>14245</v>
      </c>
      <c r="M2162">
        <f t="shared" si="396"/>
        <v>1</v>
      </c>
      <c r="N2162">
        <f>COUNTIF(Orders!$A:$A,C2162)</f>
        <v>1</v>
      </c>
      <c r="P2162">
        <f>COUNTIF(Orders!$H:$H,UPPER(SUBSTITUTE(TRIM(C2162),"-","")))</f>
        <v>1</v>
      </c>
      <c r="R2162" t="str">
        <f t="shared" si="397"/>
        <v>Matched Order Reference</v>
      </c>
      <c r="S2162">
        <f t="shared" si="398"/>
        <v>1</v>
      </c>
      <c r="V2162" cm="1">
        <f t="array" ref="V2162">IF(E2162&lt;&gt;"CAPTURE",0,SUMPRODUCT((MDR_Rates!$A$2:$A$10=F2162)*(G2162&gt;MDR_Rates!$B$2:$B$10)*((MDR_Rates!$C$2:$C$10="")+(G2162&lt;=MDR_Rates!$C$2:$C$10))*MDR_Rates!$D$2:$D$10))</f>
        <v>1.9</v>
      </c>
      <c r="W2162">
        <f t="shared" si="399"/>
        <v>9.48</v>
      </c>
      <c r="X2162">
        <f t="shared" si="400"/>
        <v>1.71</v>
      </c>
      <c r="Y2162">
        <f t="shared" si="401"/>
        <v>0</v>
      </c>
      <c r="Z2162">
        <f t="shared" si="402"/>
        <v>0</v>
      </c>
      <c r="AG2162" t="str">
        <f t="shared" si="403"/>
        <v/>
      </c>
      <c r="AI2162" t="str">
        <f t="shared" si="404"/>
        <v/>
      </c>
      <c r="AJ2162" t="str">
        <f t="shared" si="405"/>
        <v/>
      </c>
      <c r="AK2162" t="str">
        <f t="shared" si="406"/>
        <v>ORD26003433</v>
      </c>
      <c r="AL2162">
        <f>IF(E2162&lt;&gt;"CAPTURE","",COUNTIF(Orders!$H:$H,AK2162))</f>
        <v>1</v>
      </c>
      <c r="AP2162" t="str">
        <f t="shared" si="407"/>
        <v>Matched to Order</v>
      </c>
      <c r="AQ2162">
        <f>IF(COUNTIF($A$2:A2162,A2162)=1,1,0)</f>
        <v>1</v>
      </c>
    </row>
    <row r="2163" spans="1:43" x14ac:dyDescent="0.3">
      <c r="A2163" t="s">
        <v>14342</v>
      </c>
      <c r="C2163" t="s">
        <v>6848</v>
      </c>
      <c r="D2163" s="1">
        <v>46277</v>
      </c>
      <c r="E2163" t="s">
        <v>11819</v>
      </c>
      <c r="F2163" t="s">
        <v>44</v>
      </c>
      <c r="G2163">
        <v>299</v>
      </c>
      <c r="H2163">
        <v>5.68</v>
      </c>
      <c r="I2163">
        <v>1.02</v>
      </c>
      <c r="J2163">
        <v>292.3</v>
      </c>
      <c r="K2163" s="1">
        <v>46279</v>
      </c>
      <c r="L2163" t="s">
        <v>14245</v>
      </c>
      <c r="M2163">
        <f t="shared" si="396"/>
        <v>1</v>
      </c>
      <c r="N2163">
        <f>COUNTIF(Orders!$A:$A,C2163)</f>
        <v>1</v>
      </c>
      <c r="P2163">
        <f>COUNTIF(Orders!$H:$H,UPPER(SUBSTITUTE(TRIM(C2163),"-","")))</f>
        <v>1</v>
      </c>
      <c r="R2163" t="str">
        <f t="shared" si="397"/>
        <v>Matched Order Reference</v>
      </c>
      <c r="S2163">
        <f t="shared" si="398"/>
        <v>1</v>
      </c>
      <c r="V2163" cm="1">
        <f t="array" ref="V2163">IF(E2163&lt;&gt;"CAPTURE",0,SUMPRODUCT((MDR_Rates!$A$2:$A$10=F2163)*(G2163&gt;MDR_Rates!$B$2:$B$10)*((MDR_Rates!$C$2:$C$10="")+(G2163&lt;=MDR_Rates!$C$2:$C$10))*MDR_Rates!$D$2:$D$10))</f>
        <v>1.9</v>
      </c>
      <c r="W2163">
        <f t="shared" si="399"/>
        <v>5.68</v>
      </c>
      <c r="X2163">
        <f t="shared" si="400"/>
        <v>1.02</v>
      </c>
      <c r="Y2163">
        <f t="shared" si="401"/>
        <v>0</v>
      </c>
      <c r="Z2163">
        <f t="shared" si="402"/>
        <v>0</v>
      </c>
      <c r="AG2163" t="str">
        <f t="shared" si="403"/>
        <v/>
      </c>
      <c r="AI2163" t="str">
        <f t="shared" si="404"/>
        <v/>
      </c>
      <c r="AJ2163" t="str">
        <f t="shared" si="405"/>
        <v/>
      </c>
      <c r="AK2163" t="str">
        <f t="shared" si="406"/>
        <v>ORD26003445</v>
      </c>
      <c r="AL2163">
        <f>IF(E2163&lt;&gt;"CAPTURE","",COUNTIF(Orders!$H:$H,AK2163))</f>
        <v>1</v>
      </c>
      <c r="AP2163" t="str">
        <f t="shared" si="407"/>
        <v>Matched to Order</v>
      </c>
      <c r="AQ2163">
        <f>IF(COUNTIF($A$2:A2163,A2163)=1,1,0)</f>
        <v>1</v>
      </c>
    </row>
    <row r="2164" spans="1:43" x14ac:dyDescent="0.3">
      <c r="A2164" t="s">
        <v>14343</v>
      </c>
      <c r="C2164" t="s">
        <v>6907</v>
      </c>
      <c r="D2164" s="1">
        <v>46277</v>
      </c>
      <c r="E2164" t="s">
        <v>11819</v>
      </c>
      <c r="F2164" t="s">
        <v>9</v>
      </c>
      <c r="G2164">
        <v>1499</v>
      </c>
      <c r="H2164">
        <v>0</v>
      </c>
      <c r="I2164">
        <v>0</v>
      </c>
      <c r="J2164">
        <v>1499</v>
      </c>
      <c r="K2164" s="1">
        <v>46279</v>
      </c>
      <c r="L2164" t="s">
        <v>14245</v>
      </c>
      <c r="M2164">
        <f t="shared" si="396"/>
        <v>1</v>
      </c>
      <c r="N2164">
        <f>COUNTIF(Orders!$A:$A,C2164)</f>
        <v>1</v>
      </c>
      <c r="P2164">
        <f>COUNTIF(Orders!$H:$H,UPPER(SUBSTITUTE(TRIM(C2164),"-","")))</f>
        <v>1</v>
      </c>
      <c r="R2164" t="str">
        <f t="shared" si="397"/>
        <v>Matched Order Reference</v>
      </c>
      <c r="S2164">
        <f t="shared" si="398"/>
        <v>1</v>
      </c>
      <c r="V2164" cm="1">
        <f t="array" ref="V2164">IF(E2164&lt;&gt;"CAPTURE",0,SUMPRODUCT((MDR_Rates!$A$2:$A$10=F2164)*(G2164&gt;MDR_Rates!$B$2:$B$10)*((MDR_Rates!$C$2:$C$10="")+(G2164&lt;=MDR_Rates!$C$2:$C$10))*MDR_Rates!$D$2:$D$10))</f>
        <v>0</v>
      </c>
      <c r="W2164">
        <f t="shared" si="399"/>
        <v>0</v>
      </c>
      <c r="X2164">
        <f t="shared" si="400"/>
        <v>0</v>
      </c>
      <c r="Y2164">
        <f t="shared" si="401"/>
        <v>0</v>
      </c>
      <c r="Z2164">
        <f t="shared" si="402"/>
        <v>0</v>
      </c>
      <c r="AG2164" t="str">
        <f t="shared" si="403"/>
        <v/>
      </c>
      <c r="AI2164" t="str">
        <f t="shared" si="404"/>
        <v/>
      </c>
      <c r="AJ2164" t="str">
        <f t="shared" si="405"/>
        <v/>
      </c>
      <c r="AK2164" t="str">
        <f t="shared" si="406"/>
        <v>ORD26003475</v>
      </c>
      <c r="AL2164">
        <f>IF(E2164&lt;&gt;"CAPTURE","",COUNTIF(Orders!$H:$H,AK2164))</f>
        <v>1</v>
      </c>
      <c r="AP2164" t="str">
        <f t="shared" si="407"/>
        <v>Matched to Order</v>
      </c>
      <c r="AQ2164">
        <f>IF(COUNTIF($A$2:A2164,A2164)=1,1,0)</f>
        <v>1</v>
      </c>
    </row>
    <row r="2165" spans="1:43" x14ac:dyDescent="0.3">
      <c r="A2165" t="s">
        <v>14344</v>
      </c>
      <c r="C2165" t="s">
        <v>7024</v>
      </c>
      <c r="D2165" s="1">
        <v>46277</v>
      </c>
      <c r="E2165" t="s">
        <v>11819</v>
      </c>
      <c r="F2165" t="s">
        <v>9</v>
      </c>
      <c r="G2165">
        <v>6097</v>
      </c>
      <c r="H2165">
        <v>18.29</v>
      </c>
      <c r="I2165">
        <v>3.29</v>
      </c>
      <c r="J2165">
        <v>6075.42</v>
      </c>
      <c r="K2165" s="1">
        <v>46279</v>
      </c>
      <c r="L2165" t="s">
        <v>14245</v>
      </c>
      <c r="M2165">
        <f t="shared" si="396"/>
        <v>1</v>
      </c>
      <c r="N2165">
        <f>COUNTIF(Orders!$A:$A,C2165)</f>
        <v>1</v>
      </c>
      <c r="P2165">
        <f>COUNTIF(Orders!$H:$H,UPPER(SUBSTITUTE(TRIM(C2165),"-","")))</f>
        <v>1</v>
      </c>
      <c r="R2165" t="str">
        <f t="shared" si="397"/>
        <v>Matched Order Reference</v>
      </c>
      <c r="S2165">
        <f t="shared" si="398"/>
        <v>1</v>
      </c>
      <c r="V2165" cm="1">
        <f t="array" ref="V2165">IF(E2165&lt;&gt;"CAPTURE",0,SUMPRODUCT((MDR_Rates!$A$2:$A$10=F2165)*(G2165&gt;MDR_Rates!$B$2:$B$10)*((MDR_Rates!$C$2:$C$10="")+(G2165&lt;=MDR_Rates!$C$2:$C$10))*MDR_Rates!$D$2:$D$10))</f>
        <v>0.3</v>
      </c>
      <c r="W2165">
        <f t="shared" si="399"/>
        <v>18.29</v>
      </c>
      <c r="X2165">
        <f t="shared" si="400"/>
        <v>3.29</v>
      </c>
      <c r="Y2165">
        <f t="shared" si="401"/>
        <v>0</v>
      </c>
      <c r="Z2165">
        <f t="shared" si="402"/>
        <v>0</v>
      </c>
      <c r="AG2165" t="str">
        <f t="shared" si="403"/>
        <v/>
      </c>
      <c r="AI2165" t="str">
        <f t="shared" si="404"/>
        <v/>
      </c>
      <c r="AJ2165" t="str">
        <f t="shared" si="405"/>
        <v/>
      </c>
      <c r="AK2165" t="str">
        <f t="shared" si="406"/>
        <v>ORD26003535</v>
      </c>
      <c r="AL2165">
        <f>IF(E2165&lt;&gt;"CAPTURE","",COUNTIF(Orders!$H:$H,AK2165))</f>
        <v>1</v>
      </c>
      <c r="AP2165" t="str">
        <f t="shared" si="407"/>
        <v>Matched to Order</v>
      </c>
      <c r="AQ2165">
        <f>IF(COUNTIF($A$2:A2165,A2165)=1,1,0)</f>
        <v>1</v>
      </c>
    </row>
    <row r="2166" spans="1:43" x14ac:dyDescent="0.3">
      <c r="A2166" t="s">
        <v>14345</v>
      </c>
      <c r="C2166" t="s">
        <v>7030</v>
      </c>
      <c r="D2166" s="1">
        <v>46277</v>
      </c>
      <c r="E2166" t="s">
        <v>11819</v>
      </c>
      <c r="F2166" t="s">
        <v>9</v>
      </c>
      <c r="G2166">
        <v>1499</v>
      </c>
      <c r="H2166">
        <v>0</v>
      </c>
      <c r="I2166">
        <v>0</v>
      </c>
      <c r="J2166">
        <v>1499</v>
      </c>
      <c r="K2166" s="1">
        <v>46279</v>
      </c>
      <c r="L2166" t="s">
        <v>14245</v>
      </c>
      <c r="M2166">
        <f t="shared" si="396"/>
        <v>1</v>
      </c>
      <c r="N2166">
        <f>COUNTIF(Orders!$A:$A,C2166)</f>
        <v>1</v>
      </c>
      <c r="P2166">
        <f>COUNTIF(Orders!$H:$H,UPPER(SUBSTITUTE(TRIM(C2166),"-","")))</f>
        <v>1</v>
      </c>
      <c r="R2166" t="str">
        <f t="shared" si="397"/>
        <v>Matched Order Reference</v>
      </c>
      <c r="S2166">
        <f t="shared" si="398"/>
        <v>1</v>
      </c>
      <c r="V2166" cm="1">
        <f t="array" ref="V2166">IF(E2166&lt;&gt;"CAPTURE",0,SUMPRODUCT((MDR_Rates!$A$2:$A$10=F2166)*(G2166&gt;MDR_Rates!$B$2:$B$10)*((MDR_Rates!$C$2:$C$10="")+(G2166&lt;=MDR_Rates!$C$2:$C$10))*MDR_Rates!$D$2:$D$10))</f>
        <v>0</v>
      </c>
      <c r="W2166">
        <f t="shared" si="399"/>
        <v>0</v>
      </c>
      <c r="X2166">
        <f t="shared" si="400"/>
        <v>0</v>
      </c>
      <c r="Y2166">
        <f t="shared" si="401"/>
        <v>0</v>
      </c>
      <c r="Z2166">
        <f t="shared" si="402"/>
        <v>0</v>
      </c>
      <c r="AG2166" t="str">
        <f t="shared" si="403"/>
        <v/>
      </c>
      <c r="AI2166" t="str">
        <f t="shared" si="404"/>
        <v/>
      </c>
      <c r="AJ2166" t="str">
        <f t="shared" si="405"/>
        <v/>
      </c>
      <c r="AK2166" t="str">
        <f t="shared" si="406"/>
        <v>ORD26003538</v>
      </c>
      <c r="AL2166">
        <f>IF(E2166&lt;&gt;"CAPTURE","",COUNTIF(Orders!$H:$H,AK2166))</f>
        <v>1</v>
      </c>
      <c r="AP2166" t="str">
        <f t="shared" si="407"/>
        <v>Matched to Order</v>
      </c>
      <c r="AQ2166">
        <f>IF(COUNTIF($A$2:A2166,A2166)=1,1,0)</f>
        <v>1</v>
      </c>
    </row>
    <row r="2167" spans="1:43" x14ac:dyDescent="0.3">
      <c r="A2167" t="s">
        <v>14346</v>
      </c>
      <c r="C2167" t="s">
        <v>7047</v>
      </c>
      <c r="D2167" s="1">
        <v>46277</v>
      </c>
      <c r="E2167" t="s">
        <v>11819</v>
      </c>
      <c r="F2167" t="s">
        <v>17</v>
      </c>
      <c r="G2167">
        <v>3897</v>
      </c>
      <c r="H2167">
        <v>62.35</v>
      </c>
      <c r="I2167">
        <v>11.22</v>
      </c>
      <c r="J2167">
        <v>3823.43</v>
      </c>
      <c r="K2167" s="1">
        <v>46279</v>
      </c>
      <c r="L2167" t="s">
        <v>14245</v>
      </c>
      <c r="M2167">
        <f t="shared" si="396"/>
        <v>1</v>
      </c>
      <c r="N2167">
        <f>COUNTIF(Orders!$A:$A,C2167)</f>
        <v>1</v>
      </c>
      <c r="P2167">
        <f>COUNTIF(Orders!$H:$H,UPPER(SUBSTITUTE(TRIM(C2167),"-","")))</f>
        <v>1</v>
      </c>
      <c r="R2167" t="str">
        <f t="shared" si="397"/>
        <v>Matched Order Reference</v>
      </c>
      <c r="S2167">
        <f t="shared" si="398"/>
        <v>1</v>
      </c>
      <c r="V2167" cm="1">
        <f t="array" ref="V2167">IF(E2167&lt;&gt;"CAPTURE",0,SUMPRODUCT((MDR_Rates!$A$2:$A$10=F2167)*(G2167&gt;MDR_Rates!$B$2:$B$10)*((MDR_Rates!$C$2:$C$10="")+(G2167&lt;=MDR_Rates!$C$2:$C$10))*MDR_Rates!$D$2:$D$10))</f>
        <v>1.6</v>
      </c>
      <c r="W2167">
        <f t="shared" si="399"/>
        <v>62.35</v>
      </c>
      <c r="X2167">
        <f t="shared" si="400"/>
        <v>11.22</v>
      </c>
      <c r="Y2167">
        <f t="shared" si="401"/>
        <v>0</v>
      </c>
      <c r="Z2167">
        <f t="shared" si="402"/>
        <v>0</v>
      </c>
      <c r="AG2167" t="str">
        <f t="shared" si="403"/>
        <v/>
      </c>
      <c r="AI2167" t="str">
        <f t="shared" si="404"/>
        <v/>
      </c>
      <c r="AJ2167" t="str">
        <f t="shared" si="405"/>
        <v/>
      </c>
      <c r="AK2167" t="str">
        <f t="shared" si="406"/>
        <v>ORD26003547</v>
      </c>
      <c r="AL2167">
        <f>IF(E2167&lt;&gt;"CAPTURE","",COUNTIF(Orders!$H:$H,AK2167))</f>
        <v>1</v>
      </c>
      <c r="AP2167" t="str">
        <f t="shared" si="407"/>
        <v>Matched to Order</v>
      </c>
      <c r="AQ2167">
        <f>IF(COUNTIF($A$2:A2167,A2167)=1,1,0)</f>
        <v>1</v>
      </c>
    </row>
    <row r="2168" spans="1:43" x14ac:dyDescent="0.3">
      <c r="A2168" t="s">
        <v>14347</v>
      </c>
      <c r="C2168" t="s">
        <v>7069</v>
      </c>
      <c r="D2168" s="1">
        <v>46277</v>
      </c>
      <c r="E2168" t="s">
        <v>11819</v>
      </c>
      <c r="F2168" t="s">
        <v>44</v>
      </c>
      <c r="G2168">
        <v>3499</v>
      </c>
      <c r="H2168">
        <v>59.48</v>
      </c>
      <c r="I2168">
        <v>10.71</v>
      </c>
      <c r="J2168">
        <v>3428.81</v>
      </c>
      <c r="K2168" s="1">
        <v>46279</v>
      </c>
      <c r="L2168" t="s">
        <v>14245</v>
      </c>
      <c r="M2168">
        <f t="shared" si="396"/>
        <v>1</v>
      </c>
      <c r="N2168">
        <f>COUNTIF(Orders!$A:$A,C2168)</f>
        <v>1</v>
      </c>
      <c r="P2168">
        <f>COUNTIF(Orders!$H:$H,UPPER(SUBSTITUTE(TRIM(C2168),"-","")))</f>
        <v>1</v>
      </c>
      <c r="R2168" t="str">
        <f t="shared" si="397"/>
        <v>Matched Order Reference</v>
      </c>
      <c r="S2168">
        <f t="shared" si="398"/>
        <v>1</v>
      </c>
      <c r="V2168" cm="1">
        <f t="array" ref="V2168">IF(E2168&lt;&gt;"CAPTURE",0,SUMPRODUCT((MDR_Rates!$A$2:$A$10=F2168)*(G2168&gt;MDR_Rates!$B$2:$B$10)*((MDR_Rates!$C$2:$C$10="")+(G2168&lt;=MDR_Rates!$C$2:$C$10))*MDR_Rates!$D$2:$D$10))</f>
        <v>1.7</v>
      </c>
      <c r="W2168">
        <f t="shared" si="399"/>
        <v>59.48</v>
      </c>
      <c r="X2168">
        <f t="shared" si="400"/>
        <v>10.71</v>
      </c>
      <c r="Y2168">
        <f t="shared" si="401"/>
        <v>0</v>
      </c>
      <c r="Z2168">
        <f t="shared" si="402"/>
        <v>0</v>
      </c>
      <c r="AG2168" t="str">
        <f t="shared" si="403"/>
        <v/>
      </c>
      <c r="AI2168" t="str">
        <f t="shared" si="404"/>
        <v/>
      </c>
      <c r="AJ2168" t="str">
        <f t="shared" si="405"/>
        <v/>
      </c>
      <c r="AK2168" t="str">
        <f t="shared" si="406"/>
        <v>ORD26003558</v>
      </c>
      <c r="AL2168">
        <f>IF(E2168&lt;&gt;"CAPTURE","",COUNTIF(Orders!$H:$H,AK2168))</f>
        <v>1</v>
      </c>
      <c r="AP2168" t="str">
        <f t="shared" si="407"/>
        <v>Matched to Order</v>
      </c>
      <c r="AQ2168">
        <f>IF(COUNTIF($A$2:A2168,A2168)=1,1,0)</f>
        <v>1</v>
      </c>
    </row>
    <row r="2169" spans="1:43" x14ac:dyDescent="0.3">
      <c r="A2169" t="s">
        <v>14348</v>
      </c>
      <c r="C2169" t="s">
        <v>14349</v>
      </c>
      <c r="D2169" s="1">
        <v>46277</v>
      </c>
      <c r="E2169" t="s">
        <v>11819</v>
      </c>
      <c r="F2169" t="s">
        <v>44</v>
      </c>
      <c r="G2169">
        <v>999</v>
      </c>
      <c r="H2169">
        <v>18.98</v>
      </c>
      <c r="I2169">
        <v>3.42</v>
      </c>
      <c r="J2169">
        <v>976.6</v>
      </c>
      <c r="K2169" s="1">
        <v>46279</v>
      </c>
      <c r="L2169" t="s">
        <v>14245</v>
      </c>
      <c r="M2169">
        <f t="shared" si="396"/>
        <v>1</v>
      </c>
      <c r="N2169">
        <f>COUNTIF(Orders!$A:$A,C2169)</f>
        <v>1</v>
      </c>
      <c r="P2169">
        <f>COUNTIF(Orders!$H:$H,UPPER(SUBSTITUTE(TRIM(C2169),"-","")))</f>
        <v>1</v>
      </c>
      <c r="R2169" t="str">
        <f t="shared" si="397"/>
        <v>Matched Order Reference</v>
      </c>
      <c r="S2169">
        <f t="shared" si="398"/>
        <v>1</v>
      </c>
      <c r="V2169" cm="1">
        <f t="array" ref="V2169">IF(E2169&lt;&gt;"CAPTURE",0,SUMPRODUCT((MDR_Rates!$A$2:$A$10=F2169)*(G2169&gt;MDR_Rates!$B$2:$B$10)*((MDR_Rates!$C$2:$C$10="")+(G2169&lt;=MDR_Rates!$C$2:$C$10))*MDR_Rates!$D$2:$D$10))</f>
        <v>1.9</v>
      </c>
      <c r="W2169">
        <f t="shared" si="399"/>
        <v>18.98</v>
      </c>
      <c r="X2169">
        <f t="shared" si="400"/>
        <v>3.42</v>
      </c>
      <c r="Y2169">
        <f t="shared" si="401"/>
        <v>0</v>
      </c>
      <c r="Z2169">
        <f t="shared" si="402"/>
        <v>0</v>
      </c>
      <c r="AG2169" t="str">
        <f t="shared" si="403"/>
        <v/>
      </c>
      <c r="AI2169" t="str">
        <f t="shared" si="404"/>
        <v/>
      </c>
      <c r="AJ2169" t="str">
        <f t="shared" si="405"/>
        <v/>
      </c>
      <c r="AK2169" t="str">
        <f t="shared" si="406"/>
        <v>ORD26003572</v>
      </c>
      <c r="AL2169">
        <f>IF(E2169&lt;&gt;"CAPTURE","",COUNTIF(Orders!$H:$H,AK2169))</f>
        <v>1</v>
      </c>
      <c r="AP2169" t="str">
        <f t="shared" si="407"/>
        <v>Matched to Order</v>
      </c>
      <c r="AQ2169">
        <f>IF(COUNTIF($A$2:A2169,A2169)=1,1,0)</f>
        <v>1</v>
      </c>
    </row>
    <row r="2170" spans="1:43" x14ac:dyDescent="0.3">
      <c r="A2170" t="s">
        <v>14350</v>
      </c>
      <c r="C2170" t="s">
        <v>7163</v>
      </c>
      <c r="D2170" s="1">
        <v>46277</v>
      </c>
      <c r="E2170" t="s">
        <v>11819</v>
      </c>
      <c r="F2170" t="s">
        <v>17</v>
      </c>
      <c r="G2170">
        <v>4999</v>
      </c>
      <c r="H2170">
        <v>79.98</v>
      </c>
      <c r="I2170">
        <v>14.4</v>
      </c>
      <c r="J2170">
        <v>4904.62</v>
      </c>
      <c r="K2170" s="1">
        <v>46279</v>
      </c>
      <c r="L2170" t="s">
        <v>14245</v>
      </c>
      <c r="M2170">
        <f t="shared" si="396"/>
        <v>1</v>
      </c>
      <c r="N2170">
        <f>COUNTIF(Orders!$A:$A,C2170)</f>
        <v>1</v>
      </c>
      <c r="P2170">
        <f>COUNTIF(Orders!$H:$H,UPPER(SUBSTITUTE(TRIM(C2170),"-","")))</f>
        <v>1</v>
      </c>
      <c r="R2170" t="str">
        <f t="shared" si="397"/>
        <v>Matched Order Reference</v>
      </c>
      <c r="S2170">
        <f t="shared" si="398"/>
        <v>1</v>
      </c>
      <c r="V2170" cm="1">
        <f t="array" ref="V2170">IF(E2170&lt;&gt;"CAPTURE",0,SUMPRODUCT((MDR_Rates!$A$2:$A$10=F2170)*(G2170&gt;MDR_Rates!$B$2:$B$10)*((MDR_Rates!$C$2:$C$10="")+(G2170&lt;=MDR_Rates!$C$2:$C$10))*MDR_Rates!$D$2:$D$10))</f>
        <v>1.6</v>
      </c>
      <c r="W2170">
        <f t="shared" si="399"/>
        <v>79.98</v>
      </c>
      <c r="X2170">
        <f t="shared" si="400"/>
        <v>14.4</v>
      </c>
      <c r="Y2170">
        <f t="shared" si="401"/>
        <v>0</v>
      </c>
      <c r="Z2170">
        <f t="shared" si="402"/>
        <v>0</v>
      </c>
      <c r="AG2170" t="str">
        <f t="shared" si="403"/>
        <v/>
      </c>
      <c r="AI2170" t="str">
        <f t="shared" si="404"/>
        <v/>
      </c>
      <c r="AJ2170" t="str">
        <f t="shared" si="405"/>
        <v/>
      </c>
      <c r="AK2170" t="str">
        <f t="shared" si="406"/>
        <v>ORD26003606</v>
      </c>
      <c r="AL2170">
        <f>IF(E2170&lt;&gt;"CAPTURE","",COUNTIF(Orders!$H:$H,AK2170))</f>
        <v>1</v>
      </c>
      <c r="AP2170" t="str">
        <f t="shared" si="407"/>
        <v>Matched to Order</v>
      </c>
      <c r="AQ2170">
        <f>IF(COUNTIF($A$2:A2170,A2170)=1,1,0)</f>
        <v>1</v>
      </c>
    </row>
    <row r="2171" spans="1:43" x14ac:dyDescent="0.3">
      <c r="A2171" t="s">
        <v>14351</v>
      </c>
      <c r="C2171" t="s">
        <v>7186</v>
      </c>
      <c r="D2171" s="1">
        <v>46277</v>
      </c>
      <c r="E2171" t="s">
        <v>11819</v>
      </c>
      <c r="F2171" t="s">
        <v>44</v>
      </c>
      <c r="G2171">
        <v>5998</v>
      </c>
      <c r="H2171">
        <v>101.97</v>
      </c>
      <c r="I2171">
        <v>18.350000000000001</v>
      </c>
      <c r="J2171">
        <v>5877.68</v>
      </c>
      <c r="K2171" s="1">
        <v>46279</v>
      </c>
      <c r="L2171" t="s">
        <v>14245</v>
      </c>
      <c r="M2171">
        <f t="shared" si="396"/>
        <v>1</v>
      </c>
      <c r="N2171">
        <f>COUNTIF(Orders!$A:$A,C2171)</f>
        <v>1</v>
      </c>
      <c r="P2171">
        <f>COUNTIF(Orders!$H:$H,UPPER(SUBSTITUTE(TRIM(C2171),"-","")))</f>
        <v>1</v>
      </c>
      <c r="R2171" t="str">
        <f t="shared" si="397"/>
        <v>Matched Order Reference</v>
      </c>
      <c r="S2171">
        <f t="shared" si="398"/>
        <v>1</v>
      </c>
      <c r="V2171" cm="1">
        <f t="array" ref="V2171">IF(E2171&lt;&gt;"CAPTURE",0,SUMPRODUCT((MDR_Rates!$A$2:$A$10=F2171)*(G2171&gt;MDR_Rates!$B$2:$B$10)*((MDR_Rates!$C$2:$C$10="")+(G2171&lt;=MDR_Rates!$C$2:$C$10))*MDR_Rates!$D$2:$D$10))</f>
        <v>1.7</v>
      </c>
      <c r="W2171">
        <f t="shared" si="399"/>
        <v>101.97</v>
      </c>
      <c r="X2171">
        <f t="shared" si="400"/>
        <v>18.350000000000001</v>
      </c>
      <c r="Y2171">
        <f t="shared" si="401"/>
        <v>0</v>
      </c>
      <c r="Z2171">
        <f t="shared" si="402"/>
        <v>0</v>
      </c>
      <c r="AG2171" t="str">
        <f t="shared" si="403"/>
        <v/>
      </c>
      <c r="AI2171" t="str">
        <f t="shared" si="404"/>
        <v/>
      </c>
      <c r="AJ2171" t="str">
        <f t="shared" si="405"/>
        <v/>
      </c>
      <c r="AK2171" t="str">
        <f t="shared" si="406"/>
        <v>ORD26003618</v>
      </c>
      <c r="AL2171">
        <f>IF(E2171&lt;&gt;"CAPTURE","",COUNTIF(Orders!$H:$H,AK2171))</f>
        <v>1</v>
      </c>
      <c r="AP2171" t="str">
        <f t="shared" si="407"/>
        <v>Matched to Order</v>
      </c>
      <c r="AQ2171">
        <f>IF(COUNTIF($A$2:A2171,A2171)=1,1,0)</f>
        <v>1</v>
      </c>
    </row>
    <row r="2172" spans="1:43" x14ac:dyDescent="0.3">
      <c r="A2172" t="s">
        <v>14352</v>
      </c>
      <c r="C2172" t="s">
        <v>14353</v>
      </c>
      <c r="D2172" s="1">
        <v>46277</v>
      </c>
      <c r="E2172" t="s">
        <v>11819</v>
      </c>
      <c r="F2172" t="s">
        <v>44</v>
      </c>
      <c r="G2172">
        <v>6298</v>
      </c>
      <c r="H2172">
        <v>107.07</v>
      </c>
      <c r="I2172">
        <v>19.27</v>
      </c>
      <c r="J2172">
        <v>6171.66</v>
      </c>
      <c r="K2172" s="1">
        <v>46279</v>
      </c>
      <c r="L2172" t="s">
        <v>14245</v>
      </c>
      <c r="M2172">
        <f t="shared" si="396"/>
        <v>1</v>
      </c>
      <c r="N2172">
        <f>COUNTIF(Orders!$A:$A,C2172)</f>
        <v>1</v>
      </c>
      <c r="P2172">
        <f>COUNTIF(Orders!$H:$H,UPPER(SUBSTITUTE(TRIM(C2172),"-","")))</f>
        <v>1</v>
      </c>
      <c r="R2172" t="str">
        <f t="shared" si="397"/>
        <v>Matched Order Reference</v>
      </c>
      <c r="S2172">
        <f t="shared" si="398"/>
        <v>1</v>
      </c>
      <c r="V2172" cm="1">
        <f t="array" ref="V2172">IF(E2172&lt;&gt;"CAPTURE",0,SUMPRODUCT((MDR_Rates!$A$2:$A$10=F2172)*(G2172&gt;MDR_Rates!$B$2:$B$10)*((MDR_Rates!$C$2:$C$10="")+(G2172&lt;=MDR_Rates!$C$2:$C$10))*MDR_Rates!$D$2:$D$10))</f>
        <v>1.7</v>
      </c>
      <c r="W2172">
        <f t="shared" si="399"/>
        <v>107.07</v>
      </c>
      <c r="X2172">
        <f t="shared" si="400"/>
        <v>19.27</v>
      </c>
      <c r="Y2172">
        <f t="shared" si="401"/>
        <v>0</v>
      </c>
      <c r="Z2172">
        <f t="shared" si="402"/>
        <v>0</v>
      </c>
      <c r="AG2172" t="str">
        <f t="shared" si="403"/>
        <v/>
      </c>
      <c r="AI2172" t="str">
        <f t="shared" si="404"/>
        <v/>
      </c>
      <c r="AJ2172" t="str">
        <f t="shared" si="405"/>
        <v/>
      </c>
      <c r="AK2172" t="str">
        <f t="shared" si="406"/>
        <v>ORD26003621</v>
      </c>
      <c r="AL2172">
        <f>IF(E2172&lt;&gt;"CAPTURE","",COUNTIF(Orders!$H:$H,AK2172))</f>
        <v>1</v>
      </c>
      <c r="AP2172" t="str">
        <f t="shared" si="407"/>
        <v>Matched to Order</v>
      </c>
      <c r="AQ2172">
        <f>IF(COUNTIF($A$2:A2172,A2172)=1,1,0)</f>
        <v>1</v>
      </c>
    </row>
    <row r="2173" spans="1:43" x14ac:dyDescent="0.3">
      <c r="A2173" t="s">
        <v>14354</v>
      </c>
      <c r="C2173" t="s">
        <v>7282</v>
      </c>
      <c r="D2173" s="1">
        <v>46277</v>
      </c>
      <c r="E2173" t="s">
        <v>11819</v>
      </c>
      <c r="F2173" t="s">
        <v>9</v>
      </c>
      <c r="G2173">
        <v>599</v>
      </c>
      <c r="H2173">
        <v>0</v>
      </c>
      <c r="I2173">
        <v>0</v>
      </c>
      <c r="J2173">
        <v>599</v>
      </c>
      <c r="K2173" s="1">
        <v>46279</v>
      </c>
      <c r="L2173" t="s">
        <v>14245</v>
      </c>
      <c r="M2173">
        <f t="shared" si="396"/>
        <v>1</v>
      </c>
      <c r="N2173">
        <f>COUNTIF(Orders!$A:$A,C2173)</f>
        <v>1</v>
      </c>
      <c r="P2173">
        <f>COUNTIF(Orders!$H:$H,UPPER(SUBSTITUTE(TRIM(C2173),"-","")))</f>
        <v>1</v>
      </c>
      <c r="R2173" t="str">
        <f t="shared" si="397"/>
        <v>Matched Order Reference</v>
      </c>
      <c r="S2173">
        <f t="shared" si="398"/>
        <v>1</v>
      </c>
      <c r="V2173" cm="1">
        <f t="array" ref="V2173">IF(E2173&lt;&gt;"CAPTURE",0,SUMPRODUCT((MDR_Rates!$A$2:$A$10=F2173)*(G2173&gt;MDR_Rates!$B$2:$B$10)*((MDR_Rates!$C$2:$C$10="")+(G2173&lt;=MDR_Rates!$C$2:$C$10))*MDR_Rates!$D$2:$D$10))</f>
        <v>0</v>
      </c>
      <c r="W2173">
        <f t="shared" si="399"/>
        <v>0</v>
      </c>
      <c r="X2173">
        <f t="shared" si="400"/>
        <v>0</v>
      </c>
      <c r="Y2173">
        <f t="shared" si="401"/>
        <v>0</v>
      </c>
      <c r="Z2173">
        <f t="shared" si="402"/>
        <v>0</v>
      </c>
      <c r="AG2173" t="str">
        <f t="shared" si="403"/>
        <v/>
      </c>
      <c r="AI2173" t="str">
        <f t="shared" si="404"/>
        <v/>
      </c>
      <c r="AJ2173" t="str">
        <f t="shared" si="405"/>
        <v/>
      </c>
      <c r="AK2173" t="str">
        <f t="shared" si="406"/>
        <v>ORD26003668</v>
      </c>
      <c r="AL2173">
        <f>IF(E2173&lt;&gt;"CAPTURE","",COUNTIF(Orders!$H:$H,AK2173))</f>
        <v>1</v>
      </c>
      <c r="AP2173" t="str">
        <f t="shared" si="407"/>
        <v>Matched to Order</v>
      </c>
      <c r="AQ2173">
        <f>IF(COUNTIF($A$2:A2173,A2173)=1,1,0)</f>
        <v>1</v>
      </c>
    </row>
    <row r="2174" spans="1:43" x14ac:dyDescent="0.3">
      <c r="A2174" t="s">
        <v>14355</v>
      </c>
      <c r="C2174" t="s">
        <v>14356</v>
      </c>
      <c r="D2174" s="1">
        <v>46277</v>
      </c>
      <c r="E2174" t="s">
        <v>11819</v>
      </c>
      <c r="F2174" t="s">
        <v>9</v>
      </c>
      <c r="G2174">
        <v>3298</v>
      </c>
      <c r="H2174">
        <v>9.89</v>
      </c>
      <c r="I2174">
        <v>1.78</v>
      </c>
      <c r="J2174">
        <v>3286.33</v>
      </c>
      <c r="K2174" s="1">
        <v>46279</v>
      </c>
      <c r="L2174" t="s">
        <v>14245</v>
      </c>
      <c r="M2174">
        <f t="shared" si="396"/>
        <v>1</v>
      </c>
      <c r="N2174">
        <f>COUNTIF(Orders!$A:$A,C2174)</f>
        <v>1</v>
      </c>
      <c r="P2174">
        <f>COUNTIF(Orders!$H:$H,UPPER(SUBSTITUTE(TRIM(C2174),"-","")))</f>
        <v>1</v>
      </c>
      <c r="R2174" t="str">
        <f t="shared" si="397"/>
        <v>Matched Order Reference</v>
      </c>
      <c r="S2174">
        <f t="shared" si="398"/>
        <v>1</v>
      </c>
      <c r="V2174" cm="1">
        <f t="array" ref="V2174">IF(E2174&lt;&gt;"CAPTURE",0,SUMPRODUCT((MDR_Rates!$A$2:$A$10=F2174)*(G2174&gt;MDR_Rates!$B$2:$B$10)*((MDR_Rates!$C$2:$C$10="")+(G2174&lt;=MDR_Rates!$C$2:$C$10))*MDR_Rates!$D$2:$D$10))</f>
        <v>0.3</v>
      </c>
      <c r="W2174">
        <f t="shared" si="399"/>
        <v>9.89</v>
      </c>
      <c r="X2174">
        <f t="shared" si="400"/>
        <v>1.78</v>
      </c>
      <c r="Y2174">
        <f t="shared" si="401"/>
        <v>0</v>
      </c>
      <c r="Z2174">
        <f t="shared" si="402"/>
        <v>0</v>
      </c>
      <c r="AG2174" t="str">
        <f t="shared" si="403"/>
        <v/>
      </c>
      <c r="AI2174" t="str">
        <f t="shared" si="404"/>
        <v/>
      </c>
      <c r="AJ2174" t="str">
        <f t="shared" si="405"/>
        <v/>
      </c>
      <c r="AK2174" t="str">
        <f t="shared" si="406"/>
        <v>ORD26003831</v>
      </c>
      <c r="AL2174">
        <f>IF(E2174&lt;&gt;"CAPTURE","",COUNTIF(Orders!$H:$H,AK2174))</f>
        <v>1</v>
      </c>
      <c r="AP2174" t="str">
        <f t="shared" si="407"/>
        <v>Matched to Order</v>
      </c>
      <c r="AQ2174">
        <f>IF(COUNTIF($A$2:A2174,A2174)=1,1,0)</f>
        <v>1</v>
      </c>
    </row>
    <row r="2175" spans="1:43" x14ac:dyDescent="0.3">
      <c r="A2175" t="s">
        <v>14357</v>
      </c>
      <c r="C2175" t="s">
        <v>7637</v>
      </c>
      <c r="D2175" s="1">
        <v>46277</v>
      </c>
      <c r="E2175" t="s">
        <v>11819</v>
      </c>
      <c r="F2175" t="s">
        <v>44</v>
      </c>
      <c r="G2175">
        <v>4999</v>
      </c>
      <c r="H2175">
        <v>84.98</v>
      </c>
      <c r="I2175">
        <v>15.3</v>
      </c>
      <c r="J2175">
        <v>4898.72</v>
      </c>
      <c r="K2175" s="1">
        <v>46279</v>
      </c>
      <c r="L2175" t="s">
        <v>14245</v>
      </c>
      <c r="M2175">
        <f t="shared" si="396"/>
        <v>1</v>
      </c>
      <c r="N2175">
        <f>COUNTIF(Orders!$A:$A,C2175)</f>
        <v>1</v>
      </c>
      <c r="P2175">
        <f>COUNTIF(Orders!$H:$H,UPPER(SUBSTITUTE(TRIM(C2175),"-","")))</f>
        <v>1</v>
      </c>
      <c r="R2175" t="str">
        <f t="shared" si="397"/>
        <v>Matched Order Reference</v>
      </c>
      <c r="S2175">
        <f t="shared" si="398"/>
        <v>1</v>
      </c>
      <c r="V2175" cm="1">
        <f t="array" ref="V2175">IF(E2175&lt;&gt;"CAPTURE",0,SUMPRODUCT((MDR_Rates!$A$2:$A$10=F2175)*(G2175&gt;MDR_Rates!$B$2:$B$10)*((MDR_Rates!$C$2:$C$10="")+(G2175&lt;=MDR_Rates!$C$2:$C$10))*MDR_Rates!$D$2:$D$10))</f>
        <v>1.7</v>
      </c>
      <c r="W2175">
        <f t="shared" si="399"/>
        <v>84.98</v>
      </c>
      <c r="X2175">
        <f t="shared" si="400"/>
        <v>15.3</v>
      </c>
      <c r="Y2175">
        <f t="shared" si="401"/>
        <v>0</v>
      </c>
      <c r="Z2175">
        <f t="shared" si="402"/>
        <v>0</v>
      </c>
      <c r="AG2175" t="str">
        <f t="shared" si="403"/>
        <v/>
      </c>
      <c r="AI2175" t="str">
        <f t="shared" si="404"/>
        <v/>
      </c>
      <c r="AJ2175" t="str">
        <f t="shared" si="405"/>
        <v/>
      </c>
      <c r="AK2175" t="str">
        <f t="shared" si="406"/>
        <v>ORD26003847</v>
      </c>
      <c r="AL2175">
        <f>IF(E2175&lt;&gt;"CAPTURE","",COUNTIF(Orders!$H:$H,AK2175))</f>
        <v>1</v>
      </c>
      <c r="AP2175" t="str">
        <f t="shared" si="407"/>
        <v>Matched to Order</v>
      </c>
      <c r="AQ2175">
        <f>IF(COUNTIF($A$2:A2175,A2175)=1,1,0)</f>
        <v>1</v>
      </c>
    </row>
    <row r="2176" spans="1:43" x14ac:dyDescent="0.3">
      <c r="A2176" t="s">
        <v>14358</v>
      </c>
      <c r="C2176" t="s">
        <v>14359</v>
      </c>
      <c r="D2176" s="1">
        <v>46277</v>
      </c>
      <c r="E2176" t="s">
        <v>11819</v>
      </c>
      <c r="F2176" t="s">
        <v>9</v>
      </c>
      <c r="G2176">
        <v>2398</v>
      </c>
      <c r="H2176">
        <v>7.19</v>
      </c>
      <c r="I2176">
        <v>1.29</v>
      </c>
      <c r="J2176">
        <v>2389.52</v>
      </c>
      <c r="K2176" s="1">
        <v>46279</v>
      </c>
      <c r="L2176" t="s">
        <v>14245</v>
      </c>
      <c r="M2176">
        <f t="shared" si="396"/>
        <v>1</v>
      </c>
      <c r="N2176">
        <f>COUNTIF(Orders!$A:$A,C2176)</f>
        <v>0</v>
      </c>
      <c r="P2176">
        <f>COUNTIF(Orders!$H:$H,UPPER(SUBSTITUTE(TRIM(C2176),"-","")))</f>
        <v>1</v>
      </c>
      <c r="R2176" t="str">
        <f t="shared" si="397"/>
        <v>Matched Order Reference</v>
      </c>
      <c r="S2176">
        <f t="shared" si="398"/>
        <v>1</v>
      </c>
      <c r="V2176" cm="1">
        <f t="array" ref="V2176">IF(E2176&lt;&gt;"CAPTURE",0,SUMPRODUCT((MDR_Rates!$A$2:$A$10=F2176)*(G2176&gt;MDR_Rates!$B$2:$B$10)*((MDR_Rates!$C$2:$C$10="")+(G2176&lt;=MDR_Rates!$C$2:$C$10))*MDR_Rates!$D$2:$D$10))</f>
        <v>0.3</v>
      </c>
      <c r="W2176">
        <f t="shared" si="399"/>
        <v>7.19</v>
      </c>
      <c r="X2176">
        <f t="shared" si="400"/>
        <v>1.29</v>
      </c>
      <c r="Y2176">
        <f t="shared" si="401"/>
        <v>0</v>
      </c>
      <c r="Z2176">
        <f t="shared" si="402"/>
        <v>0</v>
      </c>
      <c r="AG2176" t="str">
        <f t="shared" si="403"/>
        <v/>
      </c>
      <c r="AI2176" t="str">
        <f t="shared" si="404"/>
        <v/>
      </c>
      <c r="AJ2176" t="str">
        <f t="shared" si="405"/>
        <v/>
      </c>
      <c r="AK2176" t="str">
        <f t="shared" si="406"/>
        <v>ORD26003875</v>
      </c>
      <c r="AL2176">
        <f>IF(E2176&lt;&gt;"CAPTURE","",COUNTIF(Orders!$H:$H,AK2176))</f>
        <v>1</v>
      </c>
      <c r="AP2176" t="str">
        <f t="shared" si="407"/>
        <v>Matched to Order</v>
      </c>
      <c r="AQ2176">
        <f>IF(COUNTIF($A$2:A2176,A2176)=1,1,0)</f>
        <v>1</v>
      </c>
    </row>
    <row r="2177" spans="1:43" x14ac:dyDescent="0.3">
      <c r="A2177" t="s">
        <v>14360</v>
      </c>
      <c r="C2177" t="s">
        <v>7819</v>
      </c>
      <c r="D2177" s="1">
        <v>46277</v>
      </c>
      <c r="E2177" t="s">
        <v>11819</v>
      </c>
      <c r="F2177" t="s">
        <v>44</v>
      </c>
      <c r="G2177">
        <v>1799</v>
      </c>
      <c r="H2177">
        <v>34.18</v>
      </c>
      <c r="I2177">
        <v>6.15</v>
      </c>
      <c r="J2177">
        <v>1758.67</v>
      </c>
      <c r="K2177" s="1">
        <v>46279</v>
      </c>
      <c r="L2177" t="s">
        <v>14245</v>
      </c>
      <c r="M2177">
        <f t="shared" si="396"/>
        <v>1</v>
      </c>
      <c r="N2177">
        <f>COUNTIF(Orders!$A:$A,C2177)</f>
        <v>1</v>
      </c>
      <c r="P2177">
        <f>COUNTIF(Orders!$H:$H,UPPER(SUBSTITUTE(TRIM(C2177),"-","")))</f>
        <v>1</v>
      </c>
      <c r="R2177" t="str">
        <f t="shared" si="397"/>
        <v>Matched Order Reference</v>
      </c>
      <c r="S2177">
        <f t="shared" si="398"/>
        <v>1</v>
      </c>
      <c r="V2177" cm="1">
        <f t="array" ref="V2177">IF(E2177&lt;&gt;"CAPTURE",0,SUMPRODUCT((MDR_Rates!$A$2:$A$10=F2177)*(G2177&gt;MDR_Rates!$B$2:$B$10)*((MDR_Rates!$C$2:$C$10="")+(G2177&lt;=MDR_Rates!$C$2:$C$10))*MDR_Rates!$D$2:$D$10))</f>
        <v>1.9</v>
      </c>
      <c r="W2177">
        <f t="shared" si="399"/>
        <v>34.18</v>
      </c>
      <c r="X2177">
        <f t="shared" si="400"/>
        <v>6.15</v>
      </c>
      <c r="Y2177">
        <f t="shared" si="401"/>
        <v>0</v>
      </c>
      <c r="Z2177">
        <f t="shared" si="402"/>
        <v>0</v>
      </c>
      <c r="AG2177" t="str">
        <f t="shared" si="403"/>
        <v/>
      </c>
      <c r="AI2177" t="str">
        <f t="shared" si="404"/>
        <v/>
      </c>
      <c r="AJ2177" t="str">
        <f t="shared" si="405"/>
        <v/>
      </c>
      <c r="AK2177" t="str">
        <f t="shared" si="406"/>
        <v>ORD26003940</v>
      </c>
      <c r="AL2177">
        <f>IF(E2177&lt;&gt;"CAPTURE","",COUNTIF(Orders!$H:$H,AK2177))</f>
        <v>1</v>
      </c>
      <c r="AP2177" t="str">
        <f t="shared" si="407"/>
        <v>Matched to Order</v>
      </c>
      <c r="AQ2177">
        <f>IF(COUNTIF($A$2:A2177,A2177)=1,1,0)</f>
        <v>1</v>
      </c>
    </row>
    <row r="2178" spans="1:43" x14ac:dyDescent="0.3">
      <c r="A2178" t="s">
        <v>14361</v>
      </c>
      <c r="C2178" t="s">
        <v>7833</v>
      </c>
      <c r="D2178" s="1">
        <v>46277</v>
      </c>
      <c r="E2178" t="s">
        <v>11819</v>
      </c>
      <c r="F2178" t="s">
        <v>17</v>
      </c>
      <c r="G2178">
        <v>12998</v>
      </c>
      <c r="H2178">
        <v>207.97</v>
      </c>
      <c r="I2178">
        <v>37.43</v>
      </c>
      <c r="J2178">
        <v>12752.6</v>
      </c>
      <c r="K2178" s="1">
        <v>46279</v>
      </c>
      <c r="L2178" t="s">
        <v>14245</v>
      </c>
      <c r="M2178">
        <f t="shared" si="396"/>
        <v>1</v>
      </c>
      <c r="N2178">
        <f>COUNTIF(Orders!$A:$A,C2178)</f>
        <v>1</v>
      </c>
      <c r="P2178">
        <f>COUNTIF(Orders!$H:$H,UPPER(SUBSTITUTE(TRIM(C2178),"-","")))</f>
        <v>1</v>
      </c>
      <c r="R2178" t="str">
        <f t="shared" si="397"/>
        <v>Matched Order Reference</v>
      </c>
      <c r="S2178">
        <f t="shared" si="398"/>
        <v>1</v>
      </c>
      <c r="V2178" cm="1">
        <f t="array" ref="V2178">IF(E2178&lt;&gt;"CAPTURE",0,SUMPRODUCT((MDR_Rates!$A$2:$A$10=F2178)*(G2178&gt;MDR_Rates!$B$2:$B$10)*((MDR_Rates!$C$2:$C$10="")+(G2178&lt;=MDR_Rates!$C$2:$C$10))*MDR_Rates!$D$2:$D$10))</f>
        <v>1.6</v>
      </c>
      <c r="W2178">
        <f t="shared" si="399"/>
        <v>207.97</v>
      </c>
      <c r="X2178">
        <f t="shared" si="400"/>
        <v>37.43</v>
      </c>
      <c r="Y2178">
        <f t="shared" si="401"/>
        <v>0</v>
      </c>
      <c r="Z2178">
        <f t="shared" si="402"/>
        <v>0</v>
      </c>
      <c r="AG2178" t="str">
        <f t="shared" si="403"/>
        <v/>
      </c>
      <c r="AI2178" t="str">
        <f t="shared" si="404"/>
        <v/>
      </c>
      <c r="AJ2178" t="str">
        <f t="shared" si="405"/>
        <v/>
      </c>
      <c r="AK2178" t="str">
        <f t="shared" si="406"/>
        <v>ORD26003947</v>
      </c>
      <c r="AL2178">
        <f>IF(E2178&lt;&gt;"CAPTURE","",COUNTIF(Orders!$H:$H,AK2178))</f>
        <v>1</v>
      </c>
      <c r="AP2178" t="str">
        <f t="shared" si="407"/>
        <v>Matched to Order</v>
      </c>
      <c r="AQ2178">
        <f>IF(COUNTIF($A$2:A2178,A2178)=1,1,0)</f>
        <v>1</v>
      </c>
    </row>
    <row r="2179" spans="1:43" x14ac:dyDescent="0.3">
      <c r="A2179" t="s">
        <v>14362</v>
      </c>
      <c r="C2179" t="s">
        <v>14363</v>
      </c>
      <c r="D2179" s="1">
        <v>46277</v>
      </c>
      <c r="E2179" t="s">
        <v>11819</v>
      </c>
      <c r="F2179" t="s">
        <v>9</v>
      </c>
      <c r="G2179">
        <v>2499</v>
      </c>
      <c r="H2179">
        <v>7.5</v>
      </c>
      <c r="I2179">
        <v>1.35</v>
      </c>
      <c r="J2179">
        <v>2490.15</v>
      </c>
      <c r="K2179" s="1">
        <v>46279</v>
      </c>
      <c r="L2179" t="s">
        <v>14245</v>
      </c>
      <c r="M2179">
        <f t="shared" ref="M2179:M2242" si="408">COUNTIF($A:$A,A2179)</f>
        <v>1</v>
      </c>
      <c r="N2179">
        <f>COUNTIF(Orders!$A:$A,C2179)</f>
        <v>0</v>
      </c>
      <c r="P2179">
        <f>COUNTIF(Orders!$H:$H,UPPER(SUBSTITUTE(TRIM(C2179),"-","")))</f>
        <v>1</v>
      </c>
      <c r="R2179" t="str">
        <f t="shared" ref="R2179:R2242" si="409">IF(E2179="REFUND","Refund",IF(P2179=0,"Unmatched Order Reference","Matched Order Reference"))</f>
        <v>Matched Order Reference</v>
      </c>
      <c r="S2179">
        <f t="shared" ref="S2179:S2242" si="410">COUNTIFS($C$2:$C$5753,C2179,$E$2:$E$5753,"CAPTURE")</f>
        <v>1</v>
      </c>
      <c r="V2179" cm="1">
        <f t="array" ref="V2179">IF(E2179&lt;&gt;"CAPTURE",0,SUMPRODUCT((MDR_Rates!$A$2:$A$10=F2179)*(G2179&gt;MDR_Rates!$B$2:$B$10)*((MDR_Rates!$C$2:$C$10="")+(G2179&lt;=MDR_Rates!$C$2:$C$10))*MDR_Rates!$D$2:$D$10))</f>
        <v>0.3</v>
      </c>
      <c r="W2179">
        <f t="shared" ref="W2179:W2242" si="411">IF(E2179&lt;&gt;"CAPTURE",0,ROUND(G2179*V2179/100,2))</f>
        <v>7.5</v>
      </c>
      <c r="X2179">
        <f t="shared" ref="X2179:X2242" si="412">IF(E2179&lt;&gt;"CAPTURE",0,ROUND(W2179*18/100,2))</f>
        <v>1.35</v>
      </c>
      <c r="Y2179">
        <f t="shared" ref="Y2179:Y2242" si="413">IF(E2179&lt;&gt;"CAPTURE",0,ROUND(H2179-W2179,2))</f>
        <v>0</v>
      </c>
      <c r="Z2179">
        <f t="shared" ref="Z2179:Z2242" si="414">IF(E2179&lt;&gt;"CAPTURE",0,ROUND(I2179-X2179,2))</f>
        <v>0</v>
      </c>
      <c r="AG2179" t="str">
        <f t="shared" ref="AG2179:AG2242" si="415">IF(E2179&lt;&gt;"REFUND","",IF(COUNTIFS($A:$A,B2179,$E:$E,"CAPTURE")=0,"Missing Original Capture","Original Capture Found"))</f>
        <v/>
      </c>
      <c r="AI2179" t="str">
        <f t="shared" ref="AI2179:AI2242" si="416">IF(E2179="REFUND",_xlfn.MAXIFS($G:$G,$A:$A,B2179,$E:$E,"CAPTURE"),"")</f>
        <v/>
      </c>
      <c r="AJ2179" t="str">
        <f t="shared" ref="AJ2179:AJ2242" si="417">IF(E2179&lt;&gt;"REFUND","",IF(G2179&gt;AI2179,"Refund Exceeds Capture",IF(ABS(G2179-AI2179)&lt;0.01,"Full Refund","Partial Refund")))</f>
        <v/>
      </c>
      <c r="AK2179" t="str">
        <f t="shared" ref="AK2179:AK2242" si="418">UPPER(SUBSTITUTE(TRIM(C2179),"-",""))</f>
        <v>ORD26003948</v>
      </c>
      <c r="AL2179">
        <f>IF(E2179&lt;&gt;"CAPTURE","",COUNTIF(Orders!$H:$H,AK2179))</f>
        <v>1</v>
      </c>
      <c r="AP2179" t="str">
        <f t="shared" ref="AP2179:AP2242" si="419">IF(E2179&lt;&gt;"CAPTURE","",IF(M2179&gt;1,"Duplicate ID - Review",IF(AL2179=0,"Unmatched Order",IF(AL2179=1,"Matched to Order","Multiple Order Matches"))))</f>
        <v>Matched to Order</v>
      </c>
      <c r="AQ2179">
        <f>IF(COUNTIF($A$2:A2179,A2179)=1,1,0)</f>
        <v>1</v>
      </c>
    </row>
    <row r="2180" spans="1:43" x14ac:dyDescent="0.3">
      <c r="A2180" t="s">
        <v>14364</v>
      </c>
      <c r="C2180" t="s">
        <v>8007</v>
      </c>
      <c r="D2180" s="1">
        <v>46277</v>
      </c>
      <c r="E2180" t="s">
        <v>11819</v>
      </c>
      <c r="F2180" t="s">
        <v>44</v>
      </c>
      <c r="G2180">
        <v>1499</v>
      </c>
      <c r="H2180">
        <v>28.48</v>
      </c>
      <c r="I2180">
        <v>5.13</v>
      </c>
      <c r="J2180">
        <v>1465.39</v>
      </c>
      <c r="K2180" s="1">
        <v>46279</v>
      </c>
      <c r="L2180" t="s">
        <v>14245</v>
      </c>
      <c r="M2180">
        <f t="shared" si="408"/>
        <v>1</v>
      </c>
      <c r="N2180">
        <f>COUNTIF(Orders!$A:$A,C2180)</f>
        <v>1</v>
      </c>
      <c r="P2180">
        <f>COUNTIF(Orders!$H:$H,UPPER(SUBSTITUTE(TRIM(C2180),"-","")))</f>
        <v>1</v>
      </c>
      <c r="R2180" t="str">
        <f t="shared" si="409"/>
        <v>Matched Order Reference</v>
      </c>
      <c r="S2180">
        <f t="shared" si="410"/>
        <v>1</v>
      </c>
      <c r="V2180" cm="1">
        <f t="array" ref="V2180">IF(E2180&lt;&gt;"CAPTURE",0,SUMPRODUCT((MDR_Rates!$A$2:$A$10=F2180)*(G2180&gt;MDR_Rates!$B$2:$B$10)*((MDR_Rates!$C$2:$C$10="")+(G2180&lt;=MDR_Rates!$C$2:$C$10))*MDR_Rates!$D$2:$D$10))</f>
        <v>1.9</v>
      </c>
      <c r="W2180">
        <f t="shared" si="411"/>
        <v>28.48</v>
      </c>
      <c r="X2180">
        <f t="shared" si="412"/>
        <v>5.13</v>
      </c>
      <c r="Y2180">
        <f t="shared" si="413"/>
        <v>0</v>
      </c>
      <c r="Z2180">
        <f t="shared" si="414"/>
        <v>0</v>
      </c>
      <c r="AG2180" t="str">
        <f t="shared" si="415"/>
        <v/>
      </c>
      <c r="AI2180" t="str">
        <f t="shared" si="416"/>
        <v/>
      </c>
      <c r="AJ2180" t="str">
        <f t="shared" si="417"/>
        <v/>
      </c>
      <c r="AK2180" t="str">
        <f t="shared" si="418"/>
        <v>ORD26004036</v>
      </c>
      <c r="AL2180">
        <f>IF(E2180&lt;&gt;"CAPTURE","",COUNTIF(Orders!$H:$H,AK2180))</f>
        <v>1</v>
      </c>
      <c r="AP2180" t="str">
        <f t="shared" si="419"/>
        <v>Matched to Order</v>
      </c>
      <c r="AQ2180">
        <f>IF(COUNTIF($A$2:A2180,A2180)=1,1,0)</f>
        <v>1</v>
      </c>
    </row>
    <row r="2181" spans="1:43" x14ac:dyDescent="0.3">
      <c r="A2181" t="s">
        <v>14365</v>
      </c>
      <c r="C2181" t="s">
        <v>8069</v>
      </c>
      <c r="D2181" s="1">
        <v>46277</v>
      </c>
      <c r="E2181" t="s">
        <v>11819</v>
      </c>
      <c r="F2181" t="s">
        <v>44</v>
      </c>
      <c r="G2181">
        <v>2999</v>
      </c>
      <c r="H2181">
        <v>50.98</v>
      </c>
      <c r="I2181">
        <v>9.18</v>
      </c>
      <c r="J2181">
        <v>2938.84</v>
      </c>
      <c r="K2181" s="1">
        <v>46279</v>
      </c>
      <c r="L2181" t="s">
        <v>14245</v>
      </c>
      <c r="M2181">
        <f t="shared" si="408"/>
        <v>1</v>
      </c>
      <c r="N2181">
        <f>COUNTIF(Orders!$A:$A,C2181)</f>
        <v>1</v>
      </c>
      <c r="P2181">
        <f>COUNTIF(Orders!$H:$H,UPPER(SUBSTITUTE(TRIM(C2181),"-","")))</f>
        <v>1</v>
      </c>
      <c r="R2181" t="str">
        <f t="shared" si="409"/>
        <v>Matched Order Reference</v>
      </c>
      <c r="S2181">
        <f t="shared" si="410"/>
        <v>1</v>
      </c>
      <c r="V2181" cm="1">
        <f t="array" ref="V2181">IF(E2181&lt;&gt;"CAPTURE",0,SUMPRODUCT((MDR_Rates!$A$2:$A$10=F2181)*(G2181&gt;MDR_Rates!$B$2:$B$10)*((MDR_Rates!$C$2:$C$10="")+(G2181&lt;=MDR_Rates!$C$2:$C$10))*MDR_Rates!$D$2:$D$10))</f>
        <v>1.7</v>
      </c>
      <c r="W2181">
        <f t="shared" si="411"/>
        <v>50.98</v>
      </c>
      <c r="X2181">
        <f t="shared" si="412"/>
        <v>9.18</v>
      </c>
      <c r="Y2181">
        <f t="shared" si="413"/>
        <v>0</v>
      </c>
      <c r="Z2181">
        <f t="shared" si="414"/>
        <v>0</v>
      </c>
      <c r="AG2181" t="str">
        <f t="shared" si="415"/>
        <v/>
      </c>
      <c r="AI2181" t="str">
        <f t="shared" si="416"/>
        <v/>
      </c>
      <c r="AJ2181" t="str">
        <f t="shared" si="417"/>
        <v/>
      </c>
      <c r="AK2181" t="str">
        <f t="shared" si="418"/>
        <v>ORD26004068</v>
      </c>
      <c r="AL2181">
        <f>IF(E2181&lt;&gt;"CAPTURE","",COUNTIF(Orders!$H:$H,AK2181))</f>
        <v>1</v>
      </c>
      <c r="AP2181" t="str">
        <f t="shared" si="419"/>
        <v>Matched to Order</v>
      </c>
      <c r="AQ2181">
        <f>IF(COUNTIF($A$2:A2181,A2181)=1,1,0)</f>
        <v>1</v>
      </c>
    </row>
    <row r="2182" spans="1:43" x14ac:dyDescent="0.3">
      <c r="A2182" t="s">
        <v>14366</v>
      </c>
      <c r="C2182" t="s">
        <v>8079</v>
      </c>
      <c r="D2182" s="1">
        <v>46277</v>
      </c>
      <c r="E2182" t="s">
        <v>11819</v>
      </c>
      <c r="F2182" t="s">
        <v>17</v>
      </c>
      <c r="G2182">
        <v>499</v>
      </c>
      <c r="H2182">
        <v>8.98</v>
      </c>
      <c r="I2182">
        <v>1.62</v>
      </c>
      <c r="J2182">
        <v>488.4</v>
      </c>
      <c r="K2182" s="1">
        <v>46279</v>
      </c>
      <c r="L2182" t="s">
        <v>14245</v>
      </c>
      <c r="M2182">
        <f t="shared" si="408"/>
        <v>1</v>
      </c>
      <c r="N2182">
        <f>COUNTIF(Orders!$A:$A,C2182)</f>
        <v>1</v>
      </c>
      <c r="P2182">
        <f>COUNTIF(Orders!$H:$H,UPPER(SUBSTITUTE(TRIM(C2182),"-","")))</f>
        <v>1</v>
      </c>
      <c r="R2182" t="str">
        <f t="shared" si="409"/>
        <v>Matched Order Reference</v>
      </c>
      <c r="S2182">
        <f t="shared" si="410"/>
        <v>1</v>
      </c>
      <c r="V2182" cm="1">
        <f t="array" ref="V2182">IF(E2182&lt;&gt;"CAPTURE",0,SUMPRODUCT((MDR_Rates!$A$2:$A$10=F2182)*(G2182&gt;MDR_Rates!$B$2:$B$10)*((MDR_Rates!$C$2:$C$10="")+(G2182&lt;=MDR_Rates!$C$2:$C$10))*MDR_Rates!$D$2:$D$10))</f>
        <v>1.8</v>
      </c>
      <c r="W2182">
        <f t="shared" si="411"/>
        <v>8.98</v>
      </c>
      <c r="X2182">
        <f t="shared" si="412"/>
        <v>1.62</v>
      </c>
      <c r="Y2182">
        <f t="shared" si="413"/>
        <v>0</v>
      </c>
      <c r="Z2182">
        <f t="shared" si="414"/>
        <v>0</v>
      </c>
      <c r="AG2182" t="str">
        <f t="shared" si="415"/>
        <v/>
      </c>
      <c r="AI2182" t="str">
        <f t="shared" si="416"/>
        <v/>
      </c>
      <c r="AJ2182" t="str">
        <f t="shared" si="417"/>
        <v/>
      </c>
      <c r="AK2182" t="str">
        <f t="shared" si="418"/>
        <v>ORD26004073</v>
      </c>
      <c r="AL2182">
        <f>IF(E2182&lt;&gt;"CAPTURE","",COUNTIF(Orders!$H:$H,AK2182))</f>
        <v>1</v>
      </c>
      <c r="AP2182" t="str">
        <f t="shared" si="419"/>
        <v>Matched to Order</v>
      </c>
      <c r="AQ2182">
        <f>IF(COUNTIF($A$2:A2182,A2182)=1,1,0)</f>
        <v>1</v>
      </c>
    </row>
    <row r="2183" spans="1:43" x14ac:dyDescent="0.3">
      <c r="A2183" t="s">
        <v>14367</v>
      </c>
      <c r="C2183" t="s">
        <v>14368</v>
      </c>
      <c r="D2183" s="1">
        <v>46277</v>
      </c>
      <c r="E2183" t="s">
        <v>11819</v>
      </c>
      <c r="F2183" t="s">
        <v>9</v>
      </c>
      <c r="G2183">
        <v>848</v>
      </c>
      <c r="H2183">
        <v>0</v>
      </c>
      <c r="I2183">
        <v>0</v>
      </c>
      <c r="J2183">
        <v>848</v>
      </c>
      <c r="K2183" s="1">
        <v>46279</v>
      </c>
      <c r="L2183" t="s">
        <v>14245</v>
      </c>
      <c r="M2183">
        <f t="shared" si="408"/>
        <v>1</v>
      </c>
      <c r="N2183">
        <f>COUNTIF(Orders!$A:$A,C2183)</f>
        <v>1</v>
      </c>
      <c r="P2183">
        <f>COUNTIF(Orders!$H:$H,UPPER(SUBSTITUTE(TRIM(C2183),"-","")))</f>
        <v>1</v>
      </c>
      <c r="R2183" t="str">
        <f t="shared" si="409"/>
        <v>Matched Order Reference</v>
      </c>
      <c r="S2183">
        <f t="shared" si="410"/>
        <v>1</v>
      </c>
      <c r="V2183" cm="1">
        <f t="array" ref="V2183">IF(E2183&lt;&gt;"CAPTURE",0,SUMPRODUCT((MDR_Rates!$A$2:$A$10=F2183)*(G2183&gt;MDR_Rates!$B$2:$B$10)*((MDR_Rates!$C$2:$C$10="")+(G2183&lt;=MDR_Rates!$C$2:$C$10))*MDR_Rates!$D$2:$D$10))</f>
        <v>0</v>
      </c>
      <c r="W2183">
        <f t="shared" si="411"/>
        <v>0</v>
      </c>
      <c r="X2183">
        <f t="shared" si="412"/>
        <v>0</v>
      </c>
      <c r="Y2183">
        <f t="shared" si="413"/>
        <v>0</v>
      </c>
      <c r="Z2183">
        <f t="shared" si="414"/>
        <v>0</v>
      </c>
      <c r="AG2183" t="str">
        <f t="shared" si="415"/>
        <v/>
      </c>
      <c r="AI2183" t="str">
        <f t="shared" si="416"/>
        <v/>
      </c>
      <c r="AJ2183" t="str">
        <f t="shared" si="417"/>
        <v/>
      </c>
      <c r="AK2183" t="str">
        <f t="shared" si="418"/>
        <v>ORD26004074</v>
      </c>
      <c r="AL2183">
        <f>IF(E2183&lt;&gt;"CAPTURE","",COUNTIF(Orders!$H:$H,AK2183))</f>
        <v>1</v>
      </c>
      <c r="AP2183" t="str">
        <f t="shared" si="419"/>
        <v>Matched to Order</v>
      </c>
      <c r="AQ2183">
        <f>IF(COUNTIF($A$2:A2183,A2183)=1,1,0)</f>
        <v>1</v>
      </c>
    </row>
    <row r="2184" spans="1:43" x14ac:dyDescent="0.3">
      <c r="A2184" t="s">
        <v>14369</v>
      </c>
      <c r="C2184" t="s">
        <v>14370</v>
      </c>
      <c r="D2184" s="1">
        <v>46277</v>
      </c>
      <c r="E2184" t="s">
        <v>11819</v>
      </c>
      <c r="F2184" t="s">
        <v>17</v>
      </c>
      <c r="G2184">
        <v>6998</v>
      </c>
      <c r="H2184">
        <v>111.97</v>
      </c>
      <c r="I2184">
        <v>20.149999999999999</v>
      </c>
      <c r="J2184">
        <v>6865.88</v>
      </c>
      <c r="K2184" s="1">
        <v>46279</v>
      </c>
      <c r="L2184" t="s">
        <v>14245</v>
      </c>
      <c r="M2184">
        <f t="shared" si="408"/>
        <v>1</v>
      </c>
      <c r="N2184">
        <f>COUNTIF(Orders!$A:$A,C2184)</f>
        <v>1</v>
      </c>
      <c r="P2184">
        <f>COUNTIF(Orders!$H:$H,UPPER(SUBSTITUTE(TRIM(C2184),"-","")))</f>
        <v>1</v>
      </c>
      <c r="R2184" t="str">
        <f t="shared" si="409"/>
        <v>Matched Order Reference</v>
      </c>
      <c r="S2184">
        <f t="shared" si="410"/>
        <v>1</v>
      </c>
      <c r="V2184" cm="1">
        <f t="array" ref="V2184">IF(E2184&lt;&gt;"CAPTURE",0,SUMPRODUCT((MDR_Rates!$A$2:$A$10=F2184)*(G2184&gt;MDR_Rates!$B$2:$B$10)*((MDR_Rates!$C$2:$C$10="")+(G2184&lt;=MDR_Rates!$C$2:$C$10))*MDR_Rates!$D$2:$D$10))</f>
        <v>1.6</v>
      </c>
      <c r="W2184">
        <f t="shared" si="411"/>
        <v>111.97</v>
      </c>
      <c r="X2184">
        <f t="shared" si="412"/>
        <v>20.149999999999999</v>
      </c>
      <c r="Y2184">
        <f t="shared" si="413"/>
        <v>0</v>
      </c>
      <c r="Z2184">
        <f t="shared" si="414"/>
        <v>0</v>
      </c>
      <c r="AG2184" t="str">
        <f t="shared" si="415"/>
        <v/>
      </c>
      <c r="AI2184" t="str">
        <f t="shared" si="416"/>
        <v/>
      </c>
      <c r="AJ2184" t="str">
        <f t="shared" si="417"/>
        <v/>
      </c>
      <c r="AK2184" t="str">
        <f t="shared" si="418"/>
        <v>ORD26004125</v>
      </c>
      <c r="AL2184">
        <f>IF(E2184&lt;&gt;"CAPTURE","",COUNTIF(Orders!$H:$H,AK2184))</f>
        <v>1</v>
      </c>
      <c r="AP2184" t="str">
        <f t="shared" si="419"/>
        <v>Matched to Order</v>
      </c>
      <c r="AQ2184">
        <f>IF(COUNTIF($A$2:A2184,A2184)=1,1,0)</f>
        <v>1</v>
      </c>
    </row>
    <row r="2185" spans="1:43" x14ac:dyDescent="0.3">
      <c r="A2185" t="s">
        <v>14371</v>
      </c>
      <c r="C2185" t="s">
        <v>8185</v>
      </c>
      <c r="D2185" s="1">
        <v>46277</v>
      </c>
      <c r="E2185" t="s">
        <v>11819</v>
      </c>
      <c r="F2185" t="s">
        <v>9</v>
      </c>
      <c r="G2185">
        <v>2498</v>
      </c>
      <c r="H2185">
        <v>7.49</v>
      </c>
      <c r="I2185">
        <v>1.35</v>
      </c>
      <c r="J2185">
        <v>2489.16</v>
      </c>
      <c r="K2185" s="1">
        <v>46279</v>
      </c>
      <c r="L2185" t="s">
        <v>14245</v>
      </c>
      <c r="M2185">
        <f t="shared" si="408"/>
        <v>1</v>
      </c>
      <c r="N2185">
        <f>COUNTIF(Orders!$A:$A,C2185)</f>
        <v>1</v>
      </c>
      <c r="P2185">
        <f>COUNTIF(Orders!$H:$H,UPPER(SUBSTITUTE(TRIM(C2185),"-","")))</f>
        <v>1</v>
      </c>
      <c r="R2185" t="str">
        <f t="shared" si="409"/>
        <v>Matched Order Reference</v>
      </c>
      <c r="S2185">
        <f t="shared" si="410"/>
        <v>1</v>
      </c>
      <c r="V2185" cm="1">
        <f t="array" ref="V2185">IF(E2185&lt;&gt;"CAPTURE",0,SUMPRODUCT((MDR_Rates!$A$2:$A$10=F2185)*(G2185&gt;MDR_Rates!$B$2:$B$10)*((MDR_Rates!$C$2:$C$10="")+(G2185&lt;=MDR_Rates!$C$2:$C$10))*MDR_Rates!$D$2:$D$10))</f>
        <v>0.3</v>
      </c>
      <c r="W2185">
        <f t="shared" si="411"/>
        <v>7.49</v>
      </c>
      <c r="X2185">
        <f t="shared" si="412"/>
        <v>1.35</v>
      </c>
      <c r="Y2185">
        <f t="shared" si="413"/>
        <v>0</v>
      </c>
      <c r="Z2185">
        <f t="shared" si="414"/>
        <v>0</v>
      </c>
      <c r="AG2185" t="str">
        <f t="shared" si="415"/>
        <v/>
      </c>
      <c r="AI2185" t="str">
        <f t="shared" si="416"/>
        <v/>
      </c>
      <c r="AJ2185" t="str">
        <f t="shared" si="417"/>
        <v/>
      </c>
      <c r="AK2185" t="str">
        <f t="shared" si="418"/>
        <v>ORD26004128</v>
      </c>
      <c r="AL2185">
        <f>IF(E2185&lt;&gt;"CAPTURE","",COUNTIF(Orders!$H:$H,AK2185))</f>
        <v>1</v>
      </c>
      <c r="AP2185" t="str">
        <f t="shared" si="419"/>
        <v>Matched to Order</v>
      </c>
      <c r="AQ2185">
        <f>IF(COUNTIF($A$2:A2185,A2185)=1,1,0)</f>
        <v>1</v>
      </c>
    </row>
    <row r="2186" spans="1:43" x14ac:dyDescent="0.3">
      <c r="A2186" t="s">
        <v>14372</v>
      </c>
      <c r="C2186" t="s">
        <v>8200</v>
      </c>
      <c r="D2186" s="1">
        <v>46277</v>
      </c>
      <c r="E2186" t="s">
        <v>11819</v>
      </c>
      <c r="F2186" t="s">
        <v>9</v>
      </c>
      <c r="G2186">
        <v>1299</v>
      </c>
      <c r="H2186">
        <v>0</v>
      </c>
      <c r="I2186">
        <v>0</v>
      </c>
      <c r="J2186">
        <v>1299</v>
      </c>
      <c r="K2186" s="1">
        <v>46279</v>
      </c>
      <c r="L2186" t="s">
        <v>14245</v>
      </c>
      <c r="M2186">
        <f t="shared" si="408"/>
        <v>1</v>
      </c>
      <c r="N2186">
        <f>COUNTIF(Orders!$A:$A,C2186)</f>
        <v>1</v>
      </c>
      <c r="P2186">
        <f>COUNTIF(Orders!$H:$H,UPPER(SUBSTITUTE(TRIM(C2186),"-","")))</f>
        <v>1</v>
      </c>
      <c r="R2186" t="str">
        <f t="shared" si="409"/>
        <v>Matched Order Reference</v>
      </c>
      <c r="S2186">
        <f t="shared" si="410"/>
        <v>1</v>
      </c>
      <c r="V2186" cm="1">
        <f t="array" ref="V2186">IF(E2186&lt;&gt;"CAPTURE",0,SUMPRODUCT((MDR_Rates!$A$2:$A$10=F2186)*(G2186&gt;MDR_Rates!$B$2:$B$10)*((MDR_Rates!$C$2:$C$10="")+(G2186&lt;=MDR_Rates!$C$2:$C$10))*MDR_Rates!$D$2:$D$10))</f>
        <v>0</v>
      </c>
      <c r="W2186">
        <f t="shared" si="411"/>
        <v>0</v>
      </c>
      <c r="X2186">
        <f t="shared" si="412"/>
        <v>0</v>
      </c>
      <c r="Y2186">
        <f t="shared" si="413"/>
        <v>0</v>
      </c>
      <c r="Z2186">
        <f t="shared" si="414"/>
        <v>0</v>
      </c>
      <c r="AG2186" t="str">
        <f t="shared" si="415"/>
        <v/>
      </c>
      <c r="AI2186" t="str">
        <f t="shared" si="416"/>
        <v/>
      </c>
      <c r="AJ2186" t="str">
        <f t="shared" si="417"/>
        <v/>
      </c>
      <c r="AK2186" t="str">
        <f t="shared" si="418"/>
        <v>ORD26004136</v>
      </c>
      <c r="AL2186">
        <f>IF(E2186&lt;&gt;"CAPTURE","",COUNTIF(Orders!$H:$H,AK2186))</f>
        <v>1</v>
      </c>
      <c r="AP2186" t="str">
        <f t="shared" si="419"/>
        <v>Matched to Order</v>
      </c>
      <c r="AQ2186">
        <f>IF(COUNTIF($A$2:A2186,A2186)=1,1,0)</f>
        <v>1</v>
      </c>
    </row>
    <row r="2187" spans="1:43" x14ac:dyDescent="0.3">
      <c r="A2187" t="s">
        <v>14373</v>
      </c>
      <c r="C2187" t="s">
        <v>14374</v>
      </c>
      <c r="D2187" s="1">
        <v>46277</v>
      </c>
      <c r="E2187" t="s">
        <v>11819</v>
      </c>
      <c r="F2187" t="s">
        <v>17</v>
      </c>
      <c r="G2187">
        <v>12497</v>
      </c>
      <c r="H2187">
        <v>199.95</v>
      </c>
      <c r="I2187">
        <v>35.99</v>
      </c>
      <c r="J2187">
        <v>12261.06</v>
      </c>
      <c r="K2187" s="1">
        <v>46279</v>
      </c>
      <c r="L2187" t="s">
        <v>14245</v>
      </c>
      <c r="M2187">
        <f t="shared" si="408"/>
        <v>1</v>
      </c>
      <c r="N2187">
        <f>COUNTIF(Orders!$A:$A,C2187)</f>
        <v>0</v>
      </c>
      <c r="P2187">
        <f>COUNTIF(Orders!$H:$H,UPPER(SUBSTITUTE(TRIM(C2187),"-","")))</f>
        <v>1</v>
      </c>
      <c r="R2187" t="str">
        <f t="shared" si="409"/>
        <v>Matched Order Reference</v>
      </c>
      <c r="S2187">
        <f t="shared" si="410"/>
        <v>1</v>
      </c>
      <c r="V2187" cm="1">
        <f t="array" ref="V2187">IF(E2187&lt;&gt;"CAPTURE",0,SUMPRODUCT((MDR_Rates!$A$2:$A$10=F2187)*(G2187&gt;MDR_Rates!$B$2:$B$10)*((MDR_Rates!$C$2:$C$10="")+(G2187&lt;=MDR_Rates!$C$2:$C$10))*MDR_Rates!$D$2:$D$10))</f>
        <v>1.6</v>
      </c>
      <c r="W2187">
        <f t="shared" si="411"/>
        <v>199.95</v>
      </c>
      <c r="X2187">
        <f t="shared" si="412"/>
        <v>35.99</v>
      </c>
      <c r="Y2187">
        <f t="shared" si="413"/>
        <v>0</v>
      </c>
      <c r="Z2187">
        <f t="shared" si="414"/>
        <v>0</v>
      </c>
      <c r="AG2187" t="str">
        <f t="shared" si="415"/>
        <v/>
      </c>
      <c r="AI2187" t="str">
        <f t="shared" si="416"/>
        <v/>
      </c>
      <c r="AJ2187" t="str">
        <f t="shared" si="417"/>
        <v/>
      </c>
      <c r="AK2187" t="str">
        <f t="shared" si="418"/>
        <v>ORD26004144</v>
      </c>
      <c r="AL2187">
        <f>IF(E2187&lt;&gt;"CAPTURE","",COUNTIF(Orders!$H:$H,AK2187))</f>
        <v>1</v>
      </c>
      <c r="AP2187" t="str">
        <f t="shared" si="419"/>
        <v>Matched to Order</v>
      </c>
      <c r="AQ2187">
        <f>IF(COUNTIF($A$2:A2187,A2187)=1,1,0)</f>
        <v>1</v>
      </c>
    </row>
    <row r="2188" spans="1:43" x14ac:dyDescent="0.3">
      <c r="A2188" t="s">
        <v>14375</v>
      </c>
      <c r="C2188" t="s">
        <v>14376</v>
      </c>
      <c r="D2188" s="1">
        <v>46277</v>
      </c>
      <c r="E2188" t="s">
        <v>11819</v>
      </c>
      <c r="F2188" t="s">
        <v>9</v>
      </c>
      <c r="G2188">
        <v>5998</v>
      </c>
      <c r="H2188">
        <v>17.989999999999998</v>
      </c>
      <c r="I2188">
        <v>3.24</v>
      </c>
      <c r="J2188">
        <v>5976.77</v>
      </c>
      <c r="K2188" s="1">
        <v>46279</v>
      </c>
      <c r="L2188" t="s">
        <v>14245</v>
      </c>
      <c r="M2188">
        <f t="shared" si="408"/>
        <v>1</v>
      </c>
      <c r="N2188">
        <f>COUNTIF(Orders!$A:$A,C2188)</f>
        <v>1</v>
      </c>
      <c r="P2188">
        <f>COUNTIF(Orders!$H:$H,UPPER(SUBSTITUTE(TRIM(C2188),"-","")))</f>
        <v>1</v>
      </c>
      <c r="R2188" t="str">
        <f t="shared" si="409"/>
        <v>Matched Order Reference</v>
      </c>
      <c r="S2188">
        <f t="shared" si="410"/>
        <v>1</v>
      </c>
      <c r="V2188" cm="1">
        <f t="array" ref="V2188">IF(E2188&lt;&gt;"CAPTURE",0,SUMPRODUCT((MDR_Rates!$A$2:$A$10=F2188)*(G2188&gt;MDR_Rates!$B$2:$B$10)*((MDR_Rates!$C$2:$C$10="")+(G2188&lt;=MDR_Rates!$C$2:$C$10))*MDR_Rates!$D$2:$D$10))</f>
        <v>0.3</v>
      </c>
      <c r="W2188">
        <f t="shared" si="411"/>
        <v>17.989999999999998</v>
      </c>
      <c r="X2188">
        <f t="shared" si="412"/>
        <v>3.24</v>
      </c>
      <c r="Y2188">
        <f t="shared" si="413"/>
        <v>0</v>
      </c>
      <c r="Z2188">
        <f t="shared" si="414"/>
        <v>0</v>
      </c>
      <c r="AG2188" t="str">
        <f t="shared" si="415"/>
        <v/>
      </c>
      <c r="AI2188" t="str">
        <f t="shared" si="416"/>
        <v/>
      </c>
      <c r="AJ2188" t="str">
        <f t="shared" si="417"/>
        <v/>
      </c>
      <c r="AK2188" t="str">
        <f t="shared" si="418"/>
        <v>ORD26004156</v>
      </c>
      <c r="AL2188">
        <f>IF(E2188&lt;&gt;"CAPTURE","",COUNTIF(Orders!$H:$H,AK2188))</f>
        <v>1</v>
      </c>
      <c r="AP2188" t="str">
        <f t="shared" si="419"/>
        <v>Matched to Order</v>
      </c>
      <c r="AQ2188">
        <f>IF(COUNTIF($A$2:A2188,A2188)=1,1,0)</f>
        <v>1</v>
      </c>
    </row>
    <row r="2189" spans="1:43" x14ac:dyDescent="0.3">
      <c r="A2189" t="s">
        <v>14377</v>
      </c>
      <c r="C2189" t="s">
        <v>8332</v>
      </c>
      <c r="D2189" s="1">
        <v>46277</v>
      </c>
      <c r="E2189" t="s">
        <v>11819</v>
      </c>
      <c r="F2189" t="s">
        <v>33</v>
      </c>
      <c r="G2189">
        <v>499</v>
      </c>
      <c r="H2189">
        <v>7.49</v>
      </c>
      <c r="I2189">
        <v>1.35</v>
      </c>
      <c r="J2189">
        <v>490.16</v>
      </c>
      <c r="K2189" s="1">
        <v>46279</v>
      </c>
      <c r="L2189" t="s">
        <v>14245</v>
      </c>
      <c r="M2189">
        <f t="shared" si="408"/>
        <v>1</v>
      </c>
      <c r="N2189">
        <f>COUNTIF(Orders!$A:$A,C2189)</f>
        <v>1</v>
      </c>
      <c r="P2189">
        <f>COUNTIF(Orders!$H:$H,UPPER(SUBSTITUTE(TRIM(C2189),"-","")))</f>
        <v>1</v>
      </c>
      <c r="R2189" t="str">
        <f t="shared" si="409"/>
        <v>Matched Order Reference</v>
      </c>
      <c r="S2189">
        <f t="shared" si="410"/>
        <v>1</v>
      </c>
      <c r="V2189" cm="1">
        <f t="array" ref="V2189">IF(E2189&lt;&gt;"CAPTURE",0,SUMPRODUCT((MDR_Rates!$A$2:$A$10=F2189)*(G2189&gt;MDR_Rates!$B$2:$B$10)*((MDR_Rates!$C$2:$C$10="")+(G2189&lt;=MDR_Rates!$C$2:$C$10))*MDR_Rates!$D$2:$D$10))</f>
        <v>1.5</v>
      </c>
      <c r="W2189">
        <f t="shared" si="411"/>
        <v>7.49</v>
      </c>
      <c r="X2189">
        <f t="shared" si="412"/>
        <v>1.35</v>
      </c>
      <c r="Y2189">
        <f t="shared" si="413"/>
        <v>0</v>
      </c>
      <c r="Z2189">
        <f t="shared" si="414"/>
        <v>0</v>
      </c>
      <c r="AG2189" t="str">
        <f t="shared" si="415"/>
        <v/>
      </c>
      <c r="AI2189" t="str">
        <f t="shared" si="416"/>
        <v/>
      </c>
      <c r="AJ2189" t="str">
        <f t="shared" si="417"/>
        <v/>
      </c>
      <c r="AK2189" t="str">
        <f t="shared" si="418"/>
        <v>ORD26004204</v>
      </c>
      <c r="AL2189">
        <f>IF(E2189&lt;&gt;"CAPTURE","",COUNTIF(Orders!$H:$H,AK2189))</f>
        <v>1</v>
      </c>
      <c r="AP2189" t="str">
        <f t="shared" si="419"/>
        <v>Matched to Order</v>
      </c>
      <c r="AQ2189">
        <f>IF(COUNTIF($A$2:A2189,A2189)=1,1,0)</f>
        <v>1</v>
      </c>
    </row>
    <row r="2190" spans="1:43" x14ac:dyDescent="0.3">
      <c r="A2190" t="s">
        <v>14378</v>
      </c>
      <c r="C2190" t="s">
        <v>8377</v>
      </c>
      <c r="D2190" s="1">
        <v>46277</v>
      </c>
      <c r="E2190" t="s">
        <v>11819</v>
      </c>
      <c r="F2190" t="s">
        <v>17</v>
      </c>
      <c r="G2190">
        <v>2999</v>
      </c>
      <c r="H2190">
        <v>47.98</v>
      </c>
      <c r="I2190">
        <v>8.64</v>
      </c>
      <c r="J2190">
        <v>2942.38</v>
      </c>
      <c r="K2190" s="1">
        <v>46279</v>
      </c>
      <c r="L2190" t="s">
        <v>14245</v>
      </c>
      <c r="M2190">
        <f t="shared" si="408"/>
        <v>1</v>
      </c>
      <c r="N2190">
        <f>COUNTIF(Orders!$A:$A,C2190)</f>
        <v>1</v>
      </c>
      <c r="P2190">
        <f>COUNTIF(Orders!$H:$H,UPPER(SUBSTITUTE(TRIM(C2190),"-","")))</f>
        <v>1</v>
      </c>
      <c r="R2190" t="str">
        <f t="shared" si="409"/>
        <v>Matched Order Reference</v>
      </c>
      <c r="S2190">
        <f t="shared" si="410"/>
        <v>1</v>
      </c>
      <c r="V2190" cm="1">
        <f t="array" ref="V2190">IF(E2190&lt;&gt;"CAPTURE",0,SUMPRODUCT((MDR_Rates!$A$2:$A$10=F2190)*(G2190&gt;MDR_Rates!$B$2:$B$10)*((MDR_Rates!$C$2:$C$10="")+(G2190&lt;=MDR_Rates!$C$2:$C$10))*MDR_Rates!$D$2:$D$10))</f>
        <v>1.6</v>
      </c>
      <c r="W2190">
        <f t="shared" si="411"/>
        <v>47.98</v>
      </c>
      <c r="X2190">
        <f t="shared" si="412"/>
        <v>8.64</v>
      </c>
      <c r="Y2190">
        <f t="shared" si="413"/>
        <v>0</v>
      </c>
      <c r="Z2190">
        <f t="shared" si="414"/>
        <v>0</v>
      </c>
      <c r="AG2190" t="str">
        <f t="shared" si="415"/>
        <v/>
      </c>
      <c r="AI2190" t="str">
        <f t="shared" si="416"/>
        <v/>
      </c>
      <c r="AJ2190" t="str">
        <f t="shared" si="417"/>
        <v/>
      </c>
      <c r="AK2190" t="str">
        <f t="shared" si="418"/>
        <v>ORD26004227</v>
      </c>
      <c r="AL2190">
        <f>IF(E2190&lt;&gt;"CAPTURE","",COUNTIF(Orders!$H:$H,AK2190))</f>
        <v>1</v>
      </c>
      <c r="AP2190" t="str">
        <f t="shared" si="419"/>
        <v>Matched to Order</v>
      </c>
      <c r="AQ2190">
        <f>IF(COUNTIF($A$2:A2190,A2190)=1,1,0)</f>
        <v>1</v>
      </c>
    </row>
    <row r="2191" spans="1:43" x14ac:dyDescent="0.3">
      <c r="A2191" t="s">
        <v>14379</v>
      </c>
      <c r="C2191" t="s">
        <v>8449</v>
      </c>
      <c r="D2191" s="1">
        <v>46277</v>
      </c>
      <c r="E2191" t="s">
        <v>11819</v>
      </c>
      <c r="F2191" t="s">
        <v>9</v>
      </c>
      <c r="G2191">
        <v>299</v>
      </c>
      <c r="H2191">
        <v>0.9</v>
      </c>
      <c r="I2191">
        <v>0.16</v>
      </c>
      <c r="J2191">
        <v>297.94</v>
      </c>
      <c r="K2191" s="1">
        <v>46279</v>
      </c>
      <c r="L2191" t="s">
        <v>14245</v>
      </c>
      <c r="M2191">
        <f t="shared" si="408"/>
        <v>1</v>
      </c>
      <c r="N2191">
        <f>COUNTIF(Orders!$A:$A,C2191)</f>
        <v>1</v>
      </c>
      <c r="P2191">
        <f>COUNTIF(Orders!$H:$H,UPPER(SUBSTITUTE(TRIM(C2191),"-","")))</f>
        <v>1</v>
      </c>
      <c r="R2191" t="str">
        <f t="shared" si="409"/>
        <v>Matched Order Reference</v>
      </c>
      <c r="S2191">
        <f t="shared" si="410"/>
        <v>1</v>
      </c>
      <c r="V2191" cm="1">
        <f t="array" ref="V2191">IF(E2191&lt;&gt;"CAPTURE",0,SUMPRODUCT((MDR_Rates!$A$2:$A$10=F2191)*(G2191&gt;MDR_Rates!$B$2:$B$10)*((MDR_Rates!$C$2:$C$10="")+(G2191&lt;=MDR_Rates!$C$2:$C$10))*MDR_Rates!$D$2:$D$10))</f>
        <v>0</v>
      </c>
      <c r="W2191">
        <f t="shared" si="411"/>
        <v>0</v>
      </c>
      <c r="X2191">
        <f t="shared" si="412"/>
        <v>0</v>
      </c>
      <c r="Y2191">
        <f t="shared" si="413"/>
        <v>0.9</v>
      </c>
      <c r="Z2191">
        <f t="shared" si="414"/>
        <v>0.16</v>
      </c>
      <c r="AG2191" t="str">
        <f t="shared" si="415"/>
        <v/>
      </c>
      <c r="AI2191" t="str">
        <f t="shared" si="416"/>
        <v/>
      </c>
      <c r="AJ2191" t="str">
        <f t="shared" si="417"/>
        <v/>
      </c>
      <c r="AK2191" t="str">
        <f t="shared" si="418"/>
        <v>ORD26004264</v>
      </c>
      <c r="AL2191">
        <f>IF(E2191&lt;&gt;"CAPTURE","",COUNTIF(Orders!$H:$H,AK2191))</f>
        <v>1</v>
      </c>
      <c r="AP2191" t="str">
        <f t="shared" si="419"/>
        <v>Matched to Order</v>
      </c>
      <c r="AQ2191">
        <f>IF(COUNTIF($A$2:A2191,A2191)=1,1,0)</f>
        <v>1</v>
      </c>
    </row>
    <row r="2192" spans="1:43" x14ac:dyDescent="0.3">
      <c r="A2192" t="s">
        <v>14380</v>
      </c>
      <c r="C2192" t="s">
        <v>8554</v>
      </c>
      <c r="D2192" s="1">
        <v>46277</v>
      </c>
      <c r="E2192" t="s">
        <v>11819</v>
      </c>
      <c r="F2192" t="s">
        <v>9</v>
      </c>
      <c r="G2192">
        <v>4999</v>
      </c>
      <c r="H2192">
        <v>15</v>
      </c>
      <c r="I2192">
        <v>2.7</v>
      </c>
      <c r="J2192">
        <v>4981.3</v>
      </c>
      <c r="K2192" s="1">
        <v>46279</v>
      </c>
      <c r="L2192" t="s">
        <v>14245</v>
      </c>
      <c r="M2192">
        <f t="shared" si="408"/>
        <v>1</v>
      </c>
      <c r="N2192">
        <f>COUNTIF(Orders!$A:$A,C2192)</f>
        <v>1</v>
      </c>
      <c r="P2192">
        <f>COUNTIF(Orders!$H:$H,UPPER(SUBSTITUTE(TRIM(C2192),"-","")))</f>
        <v>1</v>
      </c>
      <c r="R2192" t="str">
        <f t="shared" si="409"/>
        <v>Matched Order Reference</v>
      </c>
      <c r="S2192">
        <f t="shared" si="410"/>
        <v>1</v>
      </c>
      <c r="V2192" cm="1">
        <f t="array" ref="V2192">IF(E2192&lt;&gt;"CAPTURE",0,SUMPRODUCT((MDR_Rates!$A$2:$A$10=F2192)*(G2192&gt;MDR_Rates!$B$2:$B$10)*((MDR_Rates!$C$2:$C$10="")+(G2192&lt;=MDR_Rates!$C$2:$C$10))*MDR_Rates!$D$2:$D$10))</f>
        <v>0.3</v>
      </c>
      <c r="W2192">
        <f t="shared" si="411"/>
        <v>15</v>
      </c>
      <c r="X2192">
        <f t="shared" si="412"/>
        <v>2.7</v>
      </c>
      <c r="Y2192">
        <f t="shared" si="413"/>
        <v>0</v>
      </c>
      <c r="Z2192">
        <f t="shared" si="414"/>
        <v>0</v>
      </c>
      <c r="AG2192" t="str">
        <f t="shared" si="415"/>
        <v/>
      </c>
      <c r="AI2192" t="str">
        <f t="shared" si="416"/>
        <v/>
      </c>
      <c r="AJ2192" t="str">
        <f t="shared" si="417"/>
        <v/>
      </c>
      <c r="AK2192" t="str">
        <f t="shared" si="418"/>
        <v>ORD26004317</v>
      </c>
      <c r="AL2192">
        <f>IF(E2192&lt;&gt;"CAPTURE","",COUNTIF(Orders!$H:$H,AK2192))</f>
        <v>1</v>
      </c>
      <c r="AP2192" t="str">
        <f t="shared" si="419"/>
        <v>Matched to Order</v>
      </c>
      <c r="AQ2192">
        <f>IF(COUNTIF($A$2:A2192,A2192)=1,1,0)</f>
        <v>1</v>
      </c>
    </row>
    <row r="2193" spans="1:43" x14ac:dyDescent="0.3">
      <c r="A2193" t="s">
        <v>14381</v>
      </c>
      <c r="C2193" t="s">
        <v>8580</v>
      </c>
      <c r="D2193" s="1">
        <v>46277</v>
      </c>
      <c r="E2193" t="s">
        <v>11819</v>
      </c>
      <c r="F2193" t="s">
        <v>9</v>
      </c>
      <c r="G2193">
        <v>349</v>
      </c>
      <c r="H2193">
        <v>0</v>
      </c>
      <c r="I2193">
        <v>0</v>
      </c>
      <c r="J2193">
        <v>349</v>
      </c>
      <c r="K2193" s="1">
        <v>46279</v>
      </c>
      <c r="L2193" t="s">
        <v>14245</v>
      </c>
      <c r="M2193">
        <f t="shared" si="408"/>
        <v>1</v>
      </c>
      <c r="N2193">
        <f>COUNTIF(Orders!$A:$A,C2193)</f>
        <v>1</v>
      </c>
      <c r="P2193">
        <f>COUNTIF(Orders!$H:$H,UPPER(SUBSTITUTE(TRIM(C2193),"-","")))</f>
        <v>1</v>
      </c>
      <c r="R2193" t="str">
        <f t="shared" si="409"/>
        <v>Matched Order Reference</v>
      </c>
      <c r="S2193">
        <f t="shared" si="410"/>
        <v>1</v>
      </c>
      <c r="V2193" cm="1">
        <f t="array" ref="V2193">IF(E2193&lt;&gt;"CAPTURE",0,SUMPRODUCT((MDR_Rates!$A$2:$A$10=F2193)*(G2193&gt;MDR_Rates!$B$2:$B$10)*((MDR_Rates!$C$2:$C$10="")+(G2193&lt;=MDR_Rates!$C$2:$C$10))*MDR_Rates!$D$2:$D$10))</f>
        <v>0</v>
      </c>
      <c r="W2193">
        <f t="shared" si="411"/>
        <v>0</v>
      </c>
      <c r="X2193">
        <f t="shared" si="412"/>
        <v>0</v>
      </c>
      <c r="Y2193">
        <f t="shared" si="413"/>
        <v>0</v>
      </c>
      <c r="Z2193">
        <f t="shared" si="414"/>
        <v>0</v>
      </c>
      <c r="AG2193" t="str">
        <f t="shared" si="415"/>
        <v/>
      </c>
      <c r="AI2193" t="str">
        <f t="shared" si="416"/>
        <v/>
      </c>
      <c r="AJ2193" t="str">
        <f t="shared" si="417"/>
        <v/>
      </c>
      <c r="AK2193" t="str">
        <f t="shared" si="418"/>
        <v>ORD26004330</v>
      </c>
      <c r="AL2193">
        <f>IF(E2193&lt;&gt;"CAPTURE","",COUNTIF(Orders!$H:$H,AK2193))</f>
        <v>1</v>
      </c>
      <c r="AP2193" t="str">
        <f t="shared" si="419"/>
        <v>Matched to Order</v>
      </c>
      <c r="AQ2193">
        <f>IF(COUNTIF($A$2:A2193,A2193)=1,1,0)</f>
        <v>1</v>
      </c>
    </row>
    <row r="2194" spans="1:43" x14ac:dyDescent="0.3">
      <c r="A2194" t="s">
        <v>14382</v>
      </c>
      <c r="C2194" t="s">
        <v>8634</v>
      </c>
      <c r="D2194" s="1">
        <v>46277</v>
      </c>
      <c r="E2194" t="s">
        <v>11819</v>
      </c>
      <c r="F2194" t="s">
        <v>9</v>
      </c>
      <c r="G2194">
        <v>3499</v>
      </c>
      <c r="H2194">
        <v>10.5</v>
      </c>
      <c r="I2194">
        <v>1.89</v>
      </c>
      <c r="J2194">
        <v>3486.61</v>
      </c>
      <c r="K2194" s="1">
        <v>46279</v>
      </c>
      <c r="L2194" t="s">
        <v>14245</v>
      </c>
      <c r="M2194">
        <f t="shared" si="408"/>
        <v>1</v>
      </c>
      <c r="N2194">
        <f>COUNTIF(Orders!$A:$A,C2194)</f>
        <v>1</v>
      </c>
      <c r="P2194">
        <f>COUNTIF(Orders!$H:$H,UPPER(SUBSTITUTE(TRIM(C2194),"-","")))</f>
        <v>1</v>
      </c>
      <c r="R2194" t="str">
        <f t="shared" si="409"/>
        <v>Matched Order Reference</v>
      </c>
      <c r="S2194">
        <f t="shared" si="410"/>
        <v>1</v>
      </c>
      <c r="V2194" cm="1">
        <f t="array" ref="V2194">IF(E2194&lt;&gt;"CAPTURE",0,SUMPRODUCT((MDR_Rates!$A$2:$A$10=F2194)*(G2194&gt;MDR_Rates!$B$2:$B$10)*((MDR_Rates!$C$2:$C$10="")+(G2194&lt;=MDR_Rates!$C$2:$C$10))*MDR_Rates!$D$2:$D$10))</f>
        <v>0.3</v>
      </c>
      <c r="W2194">
        <f t="shared" si="411"/>
        <v>10.5</v>
      </c>
      <c r="X2194">
        <f t="shared" si="412"/>
        <v>1.89</v>
      </c>
      <c r="Y2194">
        <f t="shared" si="413"/>
        <v>0</v>
      </c>
      <c r="Z2194">
        <f t="shared" si="414"/>
        <v>0</v>
      </c>
      <c r="AG2194" t="str">
        <f t="shared" si="415"/>
        <v/>
      </c>
      <c r="AI2194" t="str">
        <f t="shared" si="416"/>
        <v/>
      </c>
      <c r="AJ2194" t="str">
        <f t="shared" si="417"/>
        <v/>
      </c>
      <c r="AK2194" t="str">
        <f t="shared" si="418"/>
        <v>ORD26004357</v>
      </c>
      <c r="AL2194">
        <f>IF(E2194&lt;&gt;"CAPTURE","",COUNTIF(Orders!$H:$H,AK2194))</f>
        <v>1</v>
      </c>
      <c r="AP2194" t="str">
        <f t="shared" si="419"/>
        <v>Matched to Order</v>
      </c>
      <c r="AQ2194">
        <f>IF(COUNTIF($A$2:A2194,A2194)=1,1,0)</f>
        <v>1</v>
      </c>
    </row>
    <row r="2195" spans="1:43" x14ac:dyDescent="0.3">
      <c r="A2195" t="s">
        <v>14383</v>
      </c>
      <c r="C2195" t="s">
        <v>8647</v>
      </c>
      <c r="D2195" s="1">
        <v>46277</v>
      </c>
      <c r="E2195" t="s">
        <v>11819</v>
      </c>
      <c r="F2195" t="s">
        <v>33</v>
      </c>
      <c r="G2195">
        <v>999</v>
      </c>
      <c r="H2195">
        <v>14.99</v>
      </c>
      <c r="I2195">
        <v>2.7</v>
      </c>
      <c r="J2195">
        <v>981.31</v>
      </c>
      <c r="K2195" s="1">
        <v>46279</v>
      </c>
      <c r="L2195" t="s">
        <v>14245</v>
      </c>
      <c r="M2195">
        <f t="shared" si="408"/>
        <v>1</v>
      </c>
      <c r="N2195">
        <f>COUNTIF(Orders!$A:$A,C2195)</f>
        <v>1</v>
      </c>
      <c r="P2195">
        <f>COUNTIF(Orders!$H:$H,UPPER(SUBSTITUTE(TRIM(C2195),"-","")))</f>
        <v>1</v>
      </c>
      <c r="R2195" t="str">
        <f t="shared" si="409"/>
        <v>Matched Order Reference</v>
      </c>
      <c r="S2195">
        <f t="shared" si="410"/>
        <v>1</v>
      </c>
      <c r="V2195" cm="1">
        <f t="array" ref="V2195">IF(E2195&lt;&gt;"CAPTURE",0,SUMPRODUCT((MDR_Rates!$A$2:$A$10=F2195)*(G2195&gt;MDR_Rates!$B$2:$B$10)*((MDR_Rates!$C$2:$C$10="")+(G2195&lt;=MDR_Rates!$C$2:$C$10))*MDR_Rates!$D$2:$D$10))</f>
        <v>1.5</v>
      </c>
      <c r="W2195">
        <f t="shared" si="411"/>
        <v>14.99</v>
      </c>
      <c r="X2195">
        <f t="shared" si="412"/>
        <v>2.7</v>
      </c>
      <c r="Y2195">
        <f t="shared" si="413"/>
        <v>0</v>
      </c>
      <c r="Z2195">
        <f t="shared" si="414"/>
        <v>0</v>
      </c>
      <c r="AG2195" t="str">
        <f t="shared" si="415"/>
        <v/>
      </c>
      <c r="AI2195" t="str">
        <f t="shared" si="416"/>
        <v/>
      </c>
      <c r="AJ2195" t="str">
        <f t="shared" si="417"/>
        <v/>
      </c>
      <c r="AK2195" t="str">
        <f t="shared" si="418"/>
        <v>ORD26004364</v>
      </c>
      <c r="AL2195">
        <f>IF(E2195&lt;&gt;"CAPTURE","",COUNTIF(Orders!$H:$H,AK2195))</f>
        <v>1</v>
      </c>
      <c r="AP2195" t="str">
        <f t="shared" si="419"/>
        <v>Matched to Order</v>
      </c>
      <c r="AQ2195">
        <f>IF(COUNTIF($A$2:A2195,A2195)=1,1,0)</f>
        <v>1</v>
      </c>
    </row>
    <row r="2196" spans="1:43" x14ac:dyDescent="0.3">
      <c r="A2196" t="s">
        <v>14384</v>
      </c>
      <c r="C2196" t="s">
        <v>8757</v>
      </c>
      <c r="D2196" s="1">
        <v>46277</v>
      </c>
      <c r="E2196" t="s">
        <v>11819</v>
      </c>
      <c r="F2196" t="s">
        <v>9</v>
      </c>
      <c r="G2196">
        <v>7999</v>
      </c>
      <c r="H2196">
        <v>24</v>
      </c>
      <c r="I2196">
        <v>4.32</v>
      </c>
      <c r="J2196">
        <v>7970.68</v>
      </c>
      <c r="K2196" s="1">
        <v>46279</v>
      </c>
      <c r="L2196" t="s">
        <v>14245</v>
      </c>
      <c r="M2196">
        <f t="shared" si="408"/>
        <v>1</v>
      </c>
      <c r="N2196">
        <f>COUNTIF(Orders!$A:$A,C2196)</f>
        <v>1</v>
      </c>
      <c r="P2196">
        <f>COUNTIF(Orders!$H:$H,UPPER(SUBSTITUTE(TRIM(C2196),"-","")))</f>
        <v>1</v>
      </c>
      <c r="R2196" t="str">
        <f t="shared" si="409"/>
        <v>Matched Order Reference</v>
      </c>
      <c r="S2196">
        <f t="shared" si="410"/>
        <v>1</v>
      </c>
      <c r="V2196" cm="1">
        <f t="array" ref="V2196">IF(E2196&lt;&gt;"CAPTURE",0,SUMPRODUCT((MDR_Rates!$A$2:$A$10=F2196)*(G2196&gt;MDR_Rates!$B$2:$B$10)*((MDR_Rates!$C$2:$C$10="")+(G2196&lt;=MDR_Rates!$C$2:$C$10))*MDR_Rates!$D$2:$D$10))</f>
        <v>0.3</v>
      </c>
      <c r="W2196">
        <f t="shared" si="411"/>
        <v>24</v>
      </c>
      <c r="X2196">
        <f t="shared" si="412"/>
        <v>4.32</v>
      </c>
      <c r="Y2196">
        <f t="shared" si="413"/>
        <v>0</v>
      </c>
      <c r="Z2196">
        <f t="shared" si="414"/>
        <v>0</v>
      </c>
      <c r="AG2196" t="str">
        <f t="shared" si="415"/>
        <v/>
      </c>
      <c r="AI2196" t="str">
        <f t="shared" si="416"/>
        <v/>
      </c>
      <c r="AJ2196" t="str">
        <f t="shared" si="417"/>
        <v/>
      </c>
      <c r="AK2196" t="str">
        <f t="shared" si="418"/>
        <v>ORD26004420</v>
      </c>
      <c r="AL2196">
        <f>IF(E2196&lt;&gt;"CAPTURE","",COUNTIF(Orders!$H:$H,AK2196))</f>
        <v>1</v>
      </c>
      <c r="AP2196" t="str">
        <f t="shared" si="419"/>
        <v>Matched to Order</v>
      </c>
      <c r="AQ2196">
        <f>IF(COUNTIF($A$2:A2196,A2196)=1,1,0)</f>
        <v>1</v>
      </c>
    </row>
    <row r="2197" spans="1:43" x14ac:dyDescent="0.3">
      <c r="A2197" t="s">
        <v>14385</v>
      </c>
      <c r="C2197" t="s">
        <v>8851</v>
      </c>
      <c r="D2197" s="1">
        <v>46277</v>
      </c>
      <c r="E2197" t="s">
        <v>11819</v>
      </c>
      <c r="F2197" t="s">
        <v>9</v>
      </c>
      <c r="G2197">
        <v>5998</v>
      </c>
      <c r="H2197">
        <v>17.989999999999998</v>
      </c>
      <c r="I2197">
        <v>3.24</v>
      </c>
      <c r="J2197">
        <v>5976.77</v>
      </c>
      <c r="K2197" s="1">
        <v>46279</v>
      </c>
      <c r="L2197" t="s">
        <v>14245</v>
      </c>
      <c r="M2197">
        <f t="shared" si="408"/>
        <v>1</v>
      </c>
      <c r="N2197">
        <f>COUNTIF(Orders!$A:$A,C2197)</f>
        <v>1</v>
      </c>
      <c r="P2197">
        <f>COUNTIF(Orders!$H:$H,UPPER(SUBSTITUTE(TRIM(C2197),"-","")))</f>
        <v>1</v>
      </c>
      <c r="R2197" t="str">
        <f t="shared" si="409"/>
        <v>Matched Order Reference</v>
      </c>
      <c r="S2197">
        <f t="shared" si="410"/>
        <v>1</v>
      </c>
      <c r="V2197" cm="1">
        <f t="array" ref="V2197">IF(E2197&lt;&gt;"CAPTURE",0,SUMPRODUCT((MDR_Rates!$A$2:$A$10=F2197)*(G2197&gt;MDR_Rates!$B$2:$B$10)*((MDR_Rates!$C$2:$C$10="")+(G2197&lt;=MDR_Rates!$C$2:$C$10))*MDR_Rates!$D$2:$D$10))</f>
        <v>0.3</v>
      </c>
      <c r="W2197">
        <f t="shared" si="411"/>
        <v>17.989999999999998</v>
      </c>
      <c r="X2197">
        <f t="shared" si="412"/>
        <v>3.24</v>
      </c>
      <c r="Y2197">
        <f t="shared" si="413"/>
        <v>0</v>
      </c>
      <c r="Z2197">
        <f t="shared" si="414"/>
        <v>0</v>
      </c>
      <c r="AG2197" t="str">
        <f t="shared" si="415"/>
        <v/>
      </c>
      <c r="AI2197" t="str">
        <f t="shared" si="416"/>
        <v/>
      </c>
      <c r="AJ2197" t="str">
        <f t="shared" si="417"/>
        <v/>
      </c>
      <c r="AK2197" t="str">
        <f t="shared" si="418"/>
        <v>ORD26004469</v>
      </c>
      <c r="AL2197">
        <f>IF(E2197&lt;&gt;"CAPTURE","",COUNTIF(Orders!$H:$H,AK2197))</f>
        <v>1</v>
      </c>
      <c r="AP2197" t="str">
        <f t="shared" si="419"/>
        <v>Matched to Order</v>
      </c>
      <c r="AQ2197">
        <f>IF(COUNTIF($A$2:A2197,A2197)=1,1,0)</f>
        <v>1</v>
      </c>
    </row>
    <row r="2198" spans="1:43" x14ac:dyDescent="0.3">
      <c r="A2198" t="s">
        <v>14386</v>
      </c>
      <c r="C2198" t="s">
        <v>8884</v>
      </c>
      <c r="D2198" s="1">
        <v>46277</v>
      </c>
      <c r="E2198" t="s">
        <v>11819</v>
      </c>
      <c r="F2198" t="s">
        <v>17</v>
      </c>
      <c r="G2198">
        <v>2098</v>
      </c>
      <c r="H2198">
        <v>33.57</v>
      </c>
      <c r="I2198">
        <v>6.04</v>
      </c>
      <c r="J2198">
        <v>2058.39</v>
      </c>
      <c r="K2198" s="1">
        <v>46279</v>
      </c>
      <c r="L2198" t="s">
        <v>14245</v>
      </c>
      <c r="M2198">
        <f t="shared" si="408"/>
        <v>1</v>
      </c>
      <c r="N2198">
        <f>COUNTIF(Orders!$A:$A,C2198)</f>
        <v>1</v>
      </c>
      <c r="P2198">
        <f>COUNTIF(Orders!$H:$H,UPPER(SUBSTITUTE(TRIM(C2198),"-","")))</f>
        <v>1</v>
      </c>
      <c r="R2198" t="str">
        <f t="shared" si="409"/>
        <v>Matched Order Reference</v>
      </c>
      <c r="S2198">
        <f t="shared" si="410"/>
        <v>1</v>
      </c>
      <c r="V2198" cm="1">
        <f t="array" ref="V2198">IF(E2198&lt;&gt;"CAPTURE",0,SUMPRODUCT((MDR_Rates!$A$2:$A$10=F2198)*(G2198&gt;MDR_Rates!$B$2:$B$10)*((MDR_Rates!$C$2:$C$10="")+(G2198&lt;=MDR_Rates!$C$2:$C$10))*MDR_Rates!$D$2:$D$10))</f>
        <v>1.6</v>
      </c>
      <c r="W2198">
        <f t="shared" si="411"/>
        <v>33.57</v>
      </c>
      <c r="X2198">
        <f t="shared" si="412"/>
        <v>6.04</v>
      </c>
      <c r="Y2198">
        <f t="shared" si="413"/>
        <v>0</v>
      </c>
      <c r="Z2198">
        <f t="shared" si="414"/>
        <v>0</v>
      </c>
      <c r="AG2198" t="str">
        <f t="shared" si="415"/>
        <v/>
      </c>
      <c r="AI2198" t="str">
        <f t="shared" si="416"/>
        <v/>
      </c>
      <c r="AJ2198" t="str">
        <f t="shared" si="417"/>
        <v/>
      </c>
      <c r="AK2198" t="str">
        <f t="shared" si="418"/>
        <v>ORD26004486</v>
      </c>
      <c r="AL2198">
        <f>IF(E2198&lt;&gt;"CAPTURE","",COUNTIF(Orders!$H:$H,AK2198))</f>
        <v>1</v>
      </c>
      <c r="AP2198" t="str">
        <f t="shared" si="419"/>
        <v>Matched to Order</v>
      </c>
      <c r="AQ2198">
        <f>IF(COUNTIF($A$2:A2198,A2198)=1,1,0)</f>
        <v>1</v>
      </c>
    </row>
    <row r="2199" spans="1:43" x14ac:dyDescent="0.3">
      <c r="A2199" t="s">
        <v>14387</v>
      </c>
      <c r="C2199" t="s">
        <v>8960</v>
      </c>
      <c r="D2199" s="1">
        <v>46277</v>
      </c>
      <c r="E2199" t="s">
        <v>11819</v>
      </c>
      <c r="F2199" t="s">
        <v>17</v>
      </c>
      <c r="G2199">
        <v>3797</v>
      </c>
      <c r="H2199">
        <v>60.75</v>
      </c>
      <c r="I2199">
        <v>10.94</v>
      </c>
      <c r="J2199">
        <v>3725.31</v>
      </c>
      <c r="K2199" s="1">
        <v>46279</v>
      </c>
      <c r="L2199" t="s">
        <v>14245</v>
      </c>
      <c r="M2199">
        <f t="shared" si="408"/>
        <v>1</v>
      </c>
      <c r="N2199">
        <f>COUNTIF(Orders!$A:$A,C2199)</f>
        <v>1</v>
      </c>
      <c r="P2199">
        <f>COUNTIF(Orders!$H:$H,UPPER(SUBSTITUTE(TRIM(C2199),"-","")))</f>
        <v>1</v>
      </c>
      <c r="R2199" t="str">
        <f t="shared" si="409"/>
        <v>Matched Order Reference</v>
      </c>
      <c r="S2199">
        <f t="shared" si="410"/>
        <v>1</v>
      </c>
      <c r="V2199" cm="1">
        <f t="array" ref="V2199">IF(E2199&lt;&gt;"CAPTURE",0,SUMPRODUCT((MDR_Rates!$A$2:$A$10=F2199)*(G2199&gt;MDR_Rates!$B$2:$B$10)*((MDR_Rates!$C$2:$C$10="")+(G2199&lt;=MDR_Rates!$C$2:$C$10))*MDR_Rates!$D$2:$D$10))</f>
        <v>1.6</v>
      </c>
      <c r="W2199">
        <f t="shared" si="411"/>
        <v>60.75</v>
      </c>
      <c r="X2199">
        <f t="shared" si="412"/>
        <v>10.94</v>
      </c>
      <c r="Y2199">
        <f t="shared" si="413"/>
        <v>0</v>
      </c>
      <c r="Z2199">
        <f t="shared" si="414"/>
        <v>0</v>
      </c>
      <c r="AG2199" t="str">
        <f t="shared" si="415"/>
        <v/>
      </c>
      <c r="AI2199" t="str">
        <f t="shared" si="416"/>
        <v/>
      </c>
      <c r="AJ2199" t="str">
        <f t="shared" si="417"/>
        <v/>
      </c>
      <c r="AK2199" t="str">
        <f t="shared" si="418"/>
        <v>ORD26004525</v>
      </c>
      <c r="AL2199">
        <f>IF(E2199&lt;&gt;"CAPTURE","",COUNTIF(Orders!$H:$H,AK2199))</f>
        <v>1</v>
      </c>
      <c r="AP2199" t="str">
        <f t="shared" si="419"/>
        <v>Matched to Order</v>
      </c>
      <c r="AQ2199">
        <f>IF(COUNTIF($A$2:A2199,A2199)=1,1,0)</f>
        <v>1</v>
      </c>
    </row>
    <row r="2200" spans="1:43" x14ac:dyDescent="0.3">
      <c r="A2200" t="s">
        <v>14388</v>
      </c>
      <c r="C2200" t="s">
        <v>8964</v>
      </c>
      <c r="D2200" s="1">
        <v>46277</v>
      </c>
      <c r="E2200" t="s">
        <v>11819</v>
      </c>
      <c r="F2200" t="s">
        <v>9</v>
      </c>
      <c r="G2200">
        <v>1499</v>
      </c>
      <c r="H2200">
        <v>0</v>
      </c>
      <c r="I2200">
        <v>0</v>
      </c>
      <c r="J2200">
        <v>1499</v>
      </c>
      <c r="K2200" s="1">
        <v>46279</v>
      </c>
      <c r="L2200" t="s">
        <v>14245</v>
      </c>
      <c r="M2200">
        <f t="shared" si="408"/>
        <v>1</v>
      </c>
      <c r="N2200">
        <f>COUNTIF(Orders!$A:$A,C2200)</f>
        <v>1</v>
      </c>
      <c r="P2200">
        <f>COUNTIF(Orders!$H:$H,UPPER(SUBSTITUTE(TRIM(C2200),"-","")))</f>
        <v>1</v>
      </c>
      <c r="R2200" t="str">
        <f t="shared" si="409"/>
        <v>Matched Order Reference</v>
      </c>
      <c r="S2200">
        <f t="shared" si="410"/>
        <v>1</v>
      </c>
      <c r="V2200" cm="1">
        <f t="array" ref="V2200">IF(E2200&lt;&gt;"CAPTURE",0,SUMPRODUCT((MDR_Rates!$A$2:$A$10=F2200)*(G2200&gt;MDR_Rates!$B$2:$B$10)*((MDR_Rates!$C$2:$C$10="")+(G2200&lt;=MDR_Rates!$C$2:$C$10))*MDR_Rates!$D$2:$D$10))</f>
        <v>0</v>
      </c>
      <c r="W2200">
        <f t="shared" si="411"/>
        <v>0</v>
      </c>
      <c r="X2200">
        <f t="shared" si="412"/>
        <v>0</v>
      </c>
      <c r="Y2200">
        <f t="shared" si="413"/>
        <v>0</v>
      </c>
      <c r="Z2200">
        <f t="shared" si="414"/>
        <v>0</v>
      </c>
      <c r="AG2200" t="str">
        <f t="shared" si="415"/>
        <v/>
      </c>
      <c r="AI2200" t="str">
        <f t="shared" si="416"/>
        <v/>
      </c>
      <c r="AJ2200" t="str">
        <f t="shared" si="417"/>
        <v/>
      </c>
      <c r="AK2200" t="str">
        <f t="shared" si="418"/>
        <v>ORD26004527</v>
      </c>
      <c r="AL2200">
        <f>IF(E2200&lt;&gt;"CAPTURE","",COUNTIF(Orders!$H:$H,AK2200))</f>
        <v>1</v>
      </c>
      <c r="AP2200" t="str">
        <f t="shared" si="419"/>
        <v>Matched to Order</v>
      </c>
      <c r="AQ2200">
        <f>IF(COUNTIF($A$2:A2200,A2200)=1,1,0)</f>
        <v>1</v>
      </c>
    </row>
    <row r="2201" spans="1:43" x14ac:dyDescent="0.3">
      <c r="A2201" t="s">
        <v>14389</v>
      </c>
      <c r="C2201" t="s">
        <v>8972</v>
      </c>
      <c r="D2201" s="1">
        <v>46277</v>
      </c>
      <c r="E2201" t="s">
        <v>11819</v>
      </c>
      <c r="F2201" t="s">
        <v>17</v>
      </c>
      <c r="G2201">
        <v>8298</v>
      </c>
      <c r="H2201">
        <v>132.77000000000001</v>
      </c>
      <c r="I2201">
        <v>23.9</v>
      </c>
      <c r="J2201">
        <v>8141.33</v>
      </c>
      <c r="K2201" s="1">
        <v>46279</v>
      </c>
      <c r="L2201" t="s">
        <v>14245</v>
      </c>
      <c r="M2201">
        <f t="shared" si="408"/>
        <v>1</v>
      </c>
      <c r="N2201">
        <f>COUNTIF(Orders!$A:$A,C2201)</f>
        <v>1</v>
      </c>
      <c r="P2201">
        <f>COUNTIF(Orders!$H:$H,UPPER(SUBSTITUTE(TRIM(C2201),"-","")))</f>
        <v>1</v>
      </c>
      <c r="R2201" t="str">
        <f t="shared" si="409"/>
        <v>Matched Order Reference</v>
      </c>
      <c r="S2201">
        <f t="shared" si="410"/>
        <v>1</v>
      </c>
      <c r="V2201" cm="1">
        <f t="array" ref="V2201">IF(E2201&lt;&gt;"CAPTURE",0,SUMPRODUCT((MDR_Rates!$A$2:$A$10=F2201)*(G2201&gt;MDR_Rates!$B$2:$B$10)*((MDR_Rates!$C$2:$C$10="")+(G2201&lt;=MDR_Rates!$C$2:$C$10))*MDR_Rates!$D$2:$D$10))</f>
        <v>1.6</v>
      </c>
      <c r="W2201">
        <f t="shared" si="411"/>
        <v>132.77000000000001</v>
      </c>
      <c r="X2201">
        <f t="shared" si="412"/>
        <v>23.9</v>
      </c>
      <c r="Y2201">
        <f t="shared" si="413"/>
        <v>0</v>
      </c>
      <c r="Z2201">
        <f t="shared" si="414"/>
        <v>0</v>
      </c>
      <c r="AG2201" t="str">
        <f t="shared" si="415"/>
        <v/>
      </c>
      <c r="AI2201" t="str">
        <f t="shared" si="416"/>
        <v/>
      </c>
      <c r="AJ2201" t="str">
        <f t="shared" si="417"/>
        <v/>
      </c>
      <c r="AK2201" t="str">
        <f t="shared" si="418"/>
        <v>ORD26004531</v>
      </c>
      <c r="AL2201">
        <f>IF(E2201&lt;&gt;"CAPTURE","",COUNTIF(Orders!$H:$H,AK2201))</f>
        <v>1</v>
      </c>
      <c r="AP2201" t="str">
        <f t="shared" si="419"/>
        <v>Matched to Order</v>
      </c>
      <c r="AQ2201">
        <f>IF(COUNTIF($A$2:A2201,A2201)=1,1,0)</f>
        <v>1</v>
      </c>
    </row>
    <row r="2202" spans="1:43" x14ac:dyDescent="0.3">
      <c r="A2202" t="s">
        <v>14390</v>
      </c>
      <c r="C2202" t="s">
        <v>9160</v>
      </c>
      <c r="D2202" s="1">
        <v>46277</v>
      </c>
      <c r="E2202" t="s">
        <v>11819</v>
      </c>
      <c r="F2202" t="s">
        <v>33</v>
      </c>
      <c r="G2202">
        <v>2097</v>
      </c>
      <c r="H2202">
        <v>25.16</v>
      </c>
      <c r="I2202">
        <v>4.53</v>
      </c>
      <c r="J2202">
        <v>2067.31</v>
      </c>
      <c r="K2202" s="1">
        <v>46279</v>
      </c>
      <c r="L2202" t="s">
        <v>14245</v>
      </c>
      <c r="M2202">
        <f t="shared" si="408"/>
        <v>1</v>
      </c>
      <c r="N2202">
        <f>COUNTIF(Orders!$A:$A,C2202)</f>
        <v>1</v>
      </c>
      <c r="P2202">
        <f>COUNTIF(Orders!$H:$H,UPPER(SUBSTITUTE(TRIM(C2202),"-","")))</f>
        <v>1</v>
      </c>
      <c r="R2202" t="str">
        <f t="shared" si="409"/>
        <v>Matched Order Reference</v>
      </c>
      <c r="S2202">
        <f t="shared" si="410"/>
        <v>1</v>
      </c>
      <c r="V2202" cm="1">
        <f t="array" ref="V2202">IF(E2202&lt;&gt;"CAPTURE",0,SUMPRODUCT((MDR_Rates!$A$2:$A$10=F2202)*(G2202&gt;MDR_Rates!$B$2:$B$10)*((MDR_Rates!$C$2:$C$10="")+(G2202&lt;=MDR_Rates!$C$2:$C$10))*MDR_Rates!$D$2:$D$10))</f>
        <v>1.2</v>
      </c>
      <c r="W2202">
        <f t="shared" si="411"/>
        <v>25.16</v>
      </c>
      <c r="X2202">
        <f t="shared" si="412"/>
        <v>4.53</v>
      </c>
      <c r="Y2202">
        <f t="shared" si="413"/>
        <v>0</v>
      </c>
      <c r="Z2202">
        <f t="shared" si="414"/>
        <v>0</v>
      </c>
      <c r="AG2202" t="str">
        <f t="shared" si="415"/>
        <v/>
      </c>
      <c r="AI2202" t="str">
        <f t="shared" si="416"/>
        <v/>
      </c>
      <c r="AJ2202" t="str">
        <f t="shared" si="417"/>
        <v/>
      </c>
      <c r="AK2202" t="str">
        <f t="shared" si="418"/>
        <v>ORD26004626</v>
      </c>
      <c r="AL2202">
        <f>IF(E2202&lt;&gt;"CAPTURE","",COUNTIF(Orders!$H:$H,AK2202))</f>
        <v>1</v>
      </c>
      <c r="AP2202" t="str">
        <f t="shared" si="419"/>
        <v>Matched to Order</v>
      </c>
      <c r="AQ2202">
        <f>IF(COUNTIF($A$2:A2202,A2202)=1,1,0)</f>
        <v>1</v>
      </c>
    </row>
    <row r="2203" spans="1:43" x14ac:dyDescent="0.3">
      <c r="A2203" t="s">
        <v>14391</v>
      </c>
      <c r="C2203" t="s">
        <v>9172</v>
      </c>
      <c r="D2203" s="1">
        <v>46277</v>
      </c>
      <c r="E2203" t="s">
        <v>11819</v>
      </c>
      <c r="F2203" t="s">
        <v>17</v>
      </c>
      <c r="G2203">
        <v>4999</v>
      </c>
      <c r="H2203">
        <v>79.98</v>
      </c>
      <c r="I2203">
        <v>14.4</v>
      </c>
      <c r="J2203">
        <v>4904.62</v>
      </c>
      <c r="K2203" s="1">
        <v>46279</v>
      </c>
      <c r="L2203" t="s">
        <v>14245</v>
      </c>
      <c r="M2203">
        <f t="shared" si="408"/>
        <v>1</v>
      </c>
      <c r="N2203">
        <f>COUNTIF(Orders!$A:$A,C2203)</f>
        <v>1</v>
      </c>
      <c r="P2203">
        <f>COUNTIF(Orders!$H:$H,UPPER(SUBSTITUTE(TRIM(C2203),"-","")))</f>
        <v>1</v>
      </c>
      <c r="R2203" t="str">
        <f t="shared" si="409"/>
        <v>Matched Order Reference</v>
      </c>
      <c r="S2203">
        <f t="shared" si="410"/>
        <v>1</v>
      </c>
      <c r="V2203" cm="1">
        <f t="array" ref="V2203">IF(E2203&lt;&gt;"CAPTURE",0,SUMPRODUCT((MDR_Rates!$A$2:$A$10=F2203)*(G2203&gt;MDR_Rates!$B$2:$B$10)*((MDR_Rates!$C$2:$C$10="")+(G2203&lt;=MDR_Rates!$C$2:$C$10))*MDR_Rates!$D$2:$D$10))</f>
        <v>1.6</v>
      </c>
      <c r="W2203">
        <f t="shared" si="411"/>
        <v>79.98</v>
      </c>
      <c r="X2203">
        <f t="shared" si="412"/>
        <v>14.4</v>
      </c>
      <c r="Y2203">
        <f t="shared" si="413"/>
        <v>0</v>
      </c>
      <c r="Z2203">
        <f t="shared" si="414"/>
        <v>0</v>
      </c>
      <c r="AG2203" t="str">
        <f t="shared" si="415"/>
        <v/>
      </c>
      <c r="AI2203" t="str">
        <f t="shared" si="416"/>
        <v/>
      </c>
      <c r="AJ2203" t="str">
        <f t="shared" si="417"/>
        <v/>
      </c>
      <c r="AK2203" t="str">
        <f t="shared" si="418"/>
        <v>ORD26004632</v>
      </c>
      <c r="AL2203">
        <f>IF(E2203&lt;&gt;"CAPTURE","",COUNTIF(Orders!$H:$H,AK2203))</f>
        <v>1</v>
      </c>
      <c r="AP2203" t="str">
        <f t="shared" si="419"/>
        <v>Matched to Order</v>
      </c>
      <c r="AQ2203">
        <f>IF(COUNTIF($A$2:A2203,A2203)=1,1,0)</f>
        <v>1</v>
      </c>
    </row>
    <row r="2204" spans="1:43" x14ac:dyDescent="0.3">
      <c r="A2204" t="s">
        <v>14392</v>
      </c>
      <c r="C2204" t="s">
        <v>9199</v>
      </c>
      <c r="D2204" s="1">
        <v>46277</v>
      </c>
      <c r="E2204" t="s">
        <v>11819</v>
      </c>
      <c r="F2204" t="s">
        <v>17</v>
      </c>
      <c r="G2204">
        <v>1299</v>
      </c>
      <c r="H2204">
        <v>23.38</v>
      </c>
      <c r="I2204">
        <v>4.21</v>
      </c>
      <c r="J2204">
        <v>1271.4100000000001</v>
      </c>
      <c r="K2204" s="1">
        <v>46279</v>
      </c>
      <c r="L2204" t="s">
        <v>14245</v>
      </c>
      <c r="M2204">
        <f t="shared" si="408"/>
        <v>1</v>
      </c>
      <c r="N2204">
        <f>COUNTIF(Orders!$A:$A,C2204)</f>
        <v>1</v>
      </c>
      <c r="P2204">
        <f>COUNTIF(Orders!$H:$H,UPPER(SUBSTITUTE(TRIM(C2204),"-","")))</f>
        <v>1</v>
      </c>
      <c r="R2204" t="str">
        <f t="shared" si="409"/>
        <v>Matched Order Reference</v>
      </c>
      <c r="S2204">
        <f t="shared" si="410"/>
        <v>1</v>
      </c>
      <c r="V2204" cm="1">
        <f t="array" ref="V2204">IF(E2204&lt;&gt;"CAPTURE",0,SUMPRODUCT((MDR_Rates!$A$2:$A$10=F2204)*(G2204&gt;MDR_Rates!$B$2:$B$10)*((MDR_Rates!$C$2:$C$10="")+(G2204&lt;=MDR_Rates!$C$2:$C$10))*MDR_Rates!$D$2:$D$10))</f>
        <v>1.8</v>
      </c>
      <c r="W2204">
        <f t="shared" si="411"/>
        <v>23.38</v>
      </c>
      <c r="X2204">
        <f t="shared" si="412"/>
        <v>4.21</v>
      </c>
      <c r="Y2204">
        <f t="shared" si="413"/>
        <v>0</v>
      </c>
      <c r="Z2204">
        <f t="shared" si="414"/>
        <v>0</v>
      </c>
      <c r="AG2204" t="str">
        <f t="shared" si="415"/>
        <v/>
      </c>
      <c r="AI2204" t="str">
        <f t="shared" si="416"/>
        <v/>
      </c>
      <c r="AJ2204" t="str">
        <f t="shared" si="417"/>
        <v/>
      </c>
      <c r="AK2204" t="str">
        <f t="shared" si="418"/>
        <v>ORD26004647</v>
      </c>
      <c r="AL2204">
        <f>IF(E2204&lt;&gt;"CAPTURE","",COUNTIF(Orders!$H:$H,AK2204))</f>
        <v>1</v>
      </c>
      <c r="AP2204" t="str">
        <f t="shared" si="419"/>
        <v>Matched to Order</v>
      </c>
      <c r="AQ2204">
        <f>IF(COUNTIF($A$2:A2204,A2204)=1,1,0)</f>
        <v>1</v>
      </c>
    </row>
    <row r="2205" spans="1:43" x14ac:dyDescent="0.3">
      <c r="A2205" t="s">
        <v>14393</v>
      </c>
      <c r="C2205" t="s">
        <v>9253</v>
      </c>
      <c r="D2205" s="1">
        <v>46277</v>
      </c>
      <c r="E2205" t="s">
        <v>11819</v>
      </c>
      <c r="F2205" t="s">
        <v>9</v>
      </c>
      <c r="G2205">
        <v>2499</v>
      </c>
      <c r="H2205">
        <v>7.5</v>
      </c>
      <c r="I2205">
        <v>1.35</v>
      </c>
      <c r="J2205">
        <v>2490.15</v>
      </c>
      <c r="K2205" s="1">
        <v>46279</v>
      </c>
      <c r="L2205" t="s">
        <v>14245</v>
      </c>
      <c r="M2205">
        <f t="shared" si="408"/>
        <v>1</v>
      </c>
      <c r="N2205">
        <f>COUNTIF(Orders!$A:$A,C2205)</f>
        <v>1</v>
      </c>
      <c r="P2205">
        <f>COUNTIF(Orders!$H:$H,UPPER(SUBSTITUTE(TRIM(C2205),"-","")))</f>
        <v>1</v>
      </c>
      <c r="R2205" t="str">
        <f t="shared" si="409"/>
        <v>Matched Order Reference</v>
      </c>
      <c r="S2205">
        <f t="shared" si="410"/>
        <v>1</v>
      </c>
      <c r="V2205" cm="1">
        <f t="array" ref="V2205">IF(E2205&lt;&gt;"CAPTURE",0,SUMPRODUCT((MDR_Rates!$A$2:$A$10=F2205)*(G2205&gt;MDR_Rates!$B$2:$B$10)*((MDR_Rates!$C$2:$C$10="")+(G2205&lt;=MDR_Rates!$C$2:$C$10))*MDR_Rates!$D$2:$D$10))</f>
        <v>0.3</v>
      </c>
      <c r="W2205">
        <f t="shared" si="411"/>
        <v>7.5</v>
      </c>
      <c r="X2205">
        <f t="shared" si="412"/>
        <v>1.35</v>
      </c>
      <c r="Y2205">
        <f t="shared" si="413"/>
        <v>0</v>
      </c>
      <c r="Z2205">
        <f t="shared" si="414"/>
        <v>0</v>
      </c>
      <c r="AG2205" t="str">
        <f t="shared" si="415"/>
        <v/>
      </c>
      <c r="AI2205" t="str">
        <f t="shared" si="416"/>
        <v/>
      </c>
      <c r="AJ2205" t="str">
        <f t="shared" si="417"/>
        <v/>
      </c>
      <c r="AK2205" t="str">
        <f t="shared" si="418"/>
        <v>ORD26004675</v>
      </c>
      <c r="AL2205">
        <f>IF(E2205&lt;&gt;"CAPTURE","",COUNTIF(Orders!$H:$H,AK2205))</f>
        <v>1</v>
      </c>
      <c r="AP2205" t="str">
        <f t="shared" si="419"/>
        <v>Matched to Order</v>
      </c>
      <c r="AQ2205">
        <f>IF(COUNTIF($A$2:A2205,A2205)=1,1,0)</f>
        <v>1</v>
      </c>
    </row>
    <row r="2206" spans="1:43" x14ac:dyDescent="0.3">
      <c r="A2206" t="s">
        <v>14394</v>
      </c>
      <c r="C2206" t="s">
        <v>9289</v>
      </c>
      <c r="D2206" s="1">
        <v>46277</v>
      </c>
      <c r="E2206" t="s">
        <v>11819</v>
      </c>
      <c r="F2206" t="s">
        <v>17</v>
      </c>
      <c r="G2206">
        <v>3499</v>
      </c>
      <c r="H2206">
        <v>55.98</v>
      </c>
      <c r="I2206">
        <v>10.08</v>
      </c>
      <c r="J2206">
        <v>3432.94</v>
      </c>
      <c r="K2206" s="1">
        <v>46279</v>
      </c>
      <c r="L2206" t="s">
        <v>14245</v>
      </c>
      <c r="M2206">
        <f t="shared" si="408"/>
        <v>1</v>
      </c>
      <c r="N2206">
        <f>COUNTIF(Orders!$A:$A,C2206)</f>
        <v>1</v>
      </c>
      <c r="P2206">
        <f>COUNTIF(Orders!$H:$H,UPPER(SUBSTITUTE(TRIM(C2206),"-","")))</f>
        <v>1</v>
      </c>
      <c r="R2206" t="str">
        <f t="shared" si="409"/>
        <v>Matched Order Reference</v>
      </c>
      <c r="S2206">
        <f t="shared" si="410"/>
        <v>1</v>
      </c>
      <c r="V2206" cm="1">
        <f t="array" ref="V2206">IF(E2206&lt;&gt;"CAPTURE",0,SUMPRODUCT((MDR_Rates!$A$2:$A$10=F2206)*(G2206&gt;MDR_Rates!$B$2:$B$10)*((MDR_Rates!$C$2:$C$10="")+(G2206&lt;=MDR_Rates!$C$2:$C$10))*MDR_Rates!$D$2:$D$10))</f>
        <v>1.6</v>
      </c>
      <c r="W2206">
        <f t="shared" si="411"/>
        <v>55.98</v>
      </c>
      <c r="X2206">
        <f t="shared" si="412"/>
        <v>10.08</v>
      </c>
      <c r="Y2206">
        <f t="shared" si="413"/>
        <v>0</v>
      </c>
      <c r="Z2206">
        <f t="shared" si="414"/>
        <v>0</v>
      </c>
      <c r="AG2206" t="str">
        <f t="shared" si="415"/>
        <v/>
      </c>
      <c r="AI2206" t="str">
        <f t="shared" si="416"/>
        <v/>
      </c>
      <c r="AJ2206" t="str">
        <f t="shared" si="417"/>
        <v/>
      </c>
      <c r="AK2206" t="str">
        <f t="shared" si="418"/>
        <v>ORD26004693</v>
      </c>
      <c r="AL2206">
        <f>IF(E2206&lt;&gt;"CAPTURE","",COUNTIF(Orders!$H:$H,AK2206))</f>
        <v>1</v>
      </c>
      <c r="AP2206" t="str">
        <f t="shared" si="419"/>
        <v>Matched to Order</v>
      </c>
      <c r="AQ2206">
        <f>IF(COUNTIF($A$2:A2206,A2206)=1,1,0)</f>
        <v>1</v>
      </c>
    </row>
    <row r="2207" spans="1:43" x14ac:dyDescent="0.3">
      <c r="A2207" t="s">
        <v>14395</v>
      </c>
      <c r="C2207" t="s">
        <v>9317</v>
      </c>
      <c r="D2207" s="1">
        <v>46277</v>
      </c>
      <c r="E2207" t="s">
        <v>11819</v>
      </c>
      <c r="F2207" t="s">
        <v>17</v>
      </c>
      <c r="G2207">
        <v>7597</v>
      </c>
      <c r="H2207">
        <v>121.55</v>
      </c>
      <c r="I2207">
        <v>21.88</v>
      </c>
      <c r="J2207">
        <v>7453.57</v>
      </c>
      <c r="K2207" s="1">
        <v>46279</v>
      </c>
      <c r="L2207" t="s">
        <v>14245</v>
      </c>
      <c r="M2207">
        <f t="shared" si="408"/>
        <v>1</v>
      </c>
      <c r="N2207">
        <f>COUNTIF(Orders!$A:$A,C2207)</f>
        <v>1</v>
      </c>
      <c r="P2207">
        <f>COUNTIF(Orders!$H:$H,UPPER(SUBSTITUTE(TRIM(C2207),"-","")))</f>
        <v>1</v>
      </c>
      <c r="R2207" t="str">
        <f t="shared" si="409"/>
        <v>Matched Order Reference</v>
      </c>
      <c r="S2207">
        <f t="shared" si="410"/>
        <v>1</v>
      </c>
      <c r="V2207" cm="1">
        <f t="array" ref="V2207">IF(E2207&lt;&gt;"CAPTURE",0,SUMPRODUCT((MDR_Rates!$A$2:$A$10=F2207)*(G2207&gt;MDR_Rates!$B$2:$B$10)*((MDR_Rates!$C$2:$C$10="")+(G2207&lt;=MDR_Rates!$C$2:$C$10))*MDR_Rates!$D$2:$D$10))</f>
        <v>1.6</v>
      </c>
      <c r="W2207">
        <f t="shared" si="411"/>
        <v>121.55</v>
      </c>
      <c r="X2207">
        <f t="shared" si="412"/>
        <v>21.88</v>
      </c>
      <c r="Y2207">
        <f t="shared" si="413"/>
        <v>0</v>
      </c>
      <c r="Z2207">
        <f t="shared" si="414"/>
        <v>0</v>
      </c>
      <c r="AG2207" t="str">
        <f t="shared" si="415"/>
        <v/>
      </c>
      <c r="AI2207" t="str">
        <f t="shared" si="416"/>
        <v/>
      </c>
      <c r="AJ2207" t="str">
        <f t="shared" si="417"/>
        <v/>
      </c>
      <c r="AK2207" t="str">
        <f t="shared" si="418"/>
        <v>ORD26004707</v>
      </c>
      <c r="AL2207">
        <f>IF(E2207&lt;&gt;"CAPTURE","",COUNTIF(Orders!$H:$H,AK2207))</f>
        <v>1</v>
      </c>
      <c r="AP2207" t="str">
        <f t="shared" si="419"/>
        <v>Matched to Order</v>
      </c>
      <c r="AQ2207">
        <f>IF(COUNTIF($A$2:A2207,A2207)=1,1,0)</f>
        <v>1</v>
      </c>
    </row>
    <row r="2208" spans="1:43" x14ac:dyDescent="0.3">
      <c r="A2208" t="s">
        <v>14396</v>
      </c>
      <c r="C2208" t="s">
        <v>14397</v>
      </c>
      <c r="D2208" s="1">
        <v>46277</v>
      </c>
      <c r="E2208" t="s">
        <v>11819</v>
      </c>
      <c r="F2208" t="s">
        <v>9</v>
      </c>
      <c r="G2208">
        <v>1098</v>
      </c>
      <c r="H2208">
        <v>0</v>
      </c>
      <c r="I2208">
        <v>0</v>
      </c>
      <c r="J2208">
        <v>1098</v>
      </c>
      <c r="K2208" s="1">
        <v>46279</v>
      </c>
      <c r="L2208" t="s">
        <v>14245</v>
      </c>
      <c r="M2208">
        <f t="shared" si="408"/>
        <v>1</v>
      </c>
      <c r="N2208">
        <f>COUNTIF(Orders!$A:$A,C2208)</f>
        <v>0</v>
      </c>
      <c r="P2208">
        <f>COUNTIF(Orders!$H:$H,UPPER(SUBSTITUTE(TRIM(C2208),"-","")))</f>
        <v>1</v>
      </c>
      <c r="R2208" t="str">
        <f t="shared" si="409"/>
        <v>Matched Order Reference</v>
      </c>
      <c r="S2208">
        <f t="shared" si="410"/>
        <v>1</v>
      </c>
      <c r="V2208" cm="1">
        <f t="array" ref="V2208">IF(E2208&lt;&gt;"CAPTURE",0,SUMPRODUCT((MDR_Rates!$A$2:$A$10=F2208)*(G2208&gt;MDR_Rates!$B$2:$B$10)*((MDR_Rates!$C$2:$C$10="")+(G2208&lt;=MDR_Rates!$C$2:$C$10))*MDR_Rates!$D$2:$D$10))</f>
        <v>0</v>
      </c>
      <c r="W2208">
        <f t="shared" si="411"/>
        <v>0</v>
      </c>
      <c r="X2208">
        <f t="shared" si="412"/>
        <v>0</v>
      </c>
      <c r="Y2208">
        <f t="shared" si="413"/>
        <v>0</v>
      </c>
      <c r="Z2208">
        <f t="shared" si="414"/>
        <v>0</v>
      </c>
      <c r="AG2208" t="str">
        <f t="shared" si="415"/>
        <v/>
      </c>
      <c r="AI2208" t="str">
        <f t="shared" si="416"/>
        <v/>
      </c>
      <c r="AJ2208" t="str">
        <f t="shared" si="417"/>
        <v/>
      </c>
      <c r="AK2208" t="str">
        <f t="shared" si="418"/>
        <v>ORD26004726</v>
      </c>
      <c r="AL2208">
        <f>IF(E2208&lt;&gt;"CAPTURE","",COUNTIF(Orders!$H:$H,AK2208))</f>
        <v>1</v>
      </c>
      <c r="AP2208" t="str">
        <f t="shared" si="419"/>
        <v>Matched to Order</v>
      </c>
      <c r="AQ2208">
        <f>IF(COUNTIF($A$2:A2208,A2208)=1,1,0)</f>
        <v>1</v>
      </c>
    </row>
    <row r="2209" spans="1:43" x14ac:dyDescent="0.3">
      <c r="A2209" t="s">
        <v>14398</v>
      </c>
      <c r="C2209" t="s">
        <v>9370</v>
      </c>
      <c r="D2209" s="1">
        <v>46277</v>
      </c>
      <c r="E2209" t="s">
        <v>11819</v>
      </c>
      <c r="F2209" t="s">
        <v>17</v>
      </c>
      <c r="G2209">
        <v>8998</v>
      </c>
      <c r="H2209">
        <v>143.97</v>
      </c>
      <c r="I2209">
        <v>25.91</v>
      </c>
      <c r="J2209">
        <v>8828.1200000000008</v>
      </c>
      <c r="K2209" s="1">
        <v>46279</v>
      </c>
      <c r="L2209" t="s">
        <v>14245</v>
      </c>
      <c r="M2209">
        <f t="shared" si="408"/>
        <v>1</v>
      </c>
      <c r="N2209">
        <f>COUNTIF(Orders!$A:$A,C2209)</f>
        <v>1</v>
      </c>
      <c r="P2209">
        <f>COUNTIF(Orders!$H:$H,UPPER(SUBSTITUTE(TRIM(C2209),"-","")))</f>
        <v>1</v>
      </c>
      <c r="R2209" t="str">
        <f t="shared" si="409"/>
        <v>Matched Order Reference</v>
      </c>
      <c r="S2209">
        <f t="shared" si="410"/>
        <v>1</v>
      </c>
      <c r="V2209" cm="1">
        <f t="array" ref="V2209">IF(E2209&lt;&gt;"CAPTURE",0,SUMPRODUCT((MDR_Rates!$A$2:$A$10=F2209)*(G2209&gt;MDR_Rates!$B$2:$B$10)*((MDR_Rates!$C$2:$C$10="")+(G2209&lt;=MDR_Rates!$C$2:$C$10))*MDR_Rates!$D$2:$D$10))</f>
        <v>1.6</v>
      </c>
      <c r="W2209">
        <f t="shared" si="411"/>
        <v>143.97</v>
      </c>
      <c r="X2209">
        <f t="shared" si="412"/>
        <v>25.91</v>
      </c>
      <c r="Y2209">
        <f t="shared" si="413"/>
        <v>0</v>
      </c>
      <c r="Z2209">
        <f t="shared" si="414"/>
        <v>0</v>
      </c>
      <c r="AG2209" t="str">
        <f t="shared" si="415"/>
        <v/>
      </c>
      <c r="AI2209" t="str">
        <f t="shared" si="416"/>
        <v/>
      </c>
      <c r="AJ2209" t="str">
        <f t="shared" si="417"/>
        <v/>
      </c>
      <c r="AK2209" t="str">
        <f t="shared" si="418"/>
        <v>ORD26004735</v>
      </c>
      <c r="AL2209">
        <f>IF(E2209&lt;&gt;"CAPTURE","",COUNTIF(Orders!$H:$H,AK2209))</f>
        <v>1</v>
      </c>
      <c r="AP2209" t="str">
        <f t="shared" si="419"/>
        <v>Matched to Order</v>
      </c>
      <c r="AQ2209">
        <f>IF(COUNTIF($A$2:A2209,A2209)=1,1,0)</f>
        <v>1</v>
      </c>
    </row>
    <row r="2210" spans="1:43" x14ac:dyDescent="0.3">
      <c r="A2210" t="s">
        <v>14399</v>
      </c>
      <c r="C2210" t="s">
        <v>9400</v>
      </c>
      <c r="D2210" s="1">
        <v>46277</v>
      </c>
      <c r="E2210" t="s">
        <v>11819</v>
      </c>
      <c r="F2210" t="s">
        <v>33</v>
      </c>
      <c r="G2210">
        <v>4998</v>
      </c>
      <c r="H2210">
        <v>59.98</v>
      </c>
      <c r="I2210">
        <v>10.8</v>
      </c>
      <c r="J2210">
        <v>4927.22</v>
      </c>
      <c r="K2210" s="1">
        <v>46279</v>
      </c>
      <c r="L2210" t="s">
        <v>14245</v>
      </c>
      <c r="M2210">
        <f t="shared" si="408"/>
        <v>1</v>
      </c>
      <c r="N2210">
        <f>COUNTIF(Orders!$A:$A,C2210)</f>
        <v>1</v>
      </c>
      <c r="P2210">
        <f>COUNTIF(Orders!$H:$H,UPPER(SUBSTITUTE(TRIM(C2210),"-","")))</f>
        <v>1</v>
      </c>
      <c r="R2210" t="str">
        <f t="shared" si="409"/>
        <v>Matched Order Reference</v>
      </c>
      <c r="S2210">
        <f t="shared" si="410"/>
        <v>1</v>
      </c>
      <c r="V2210" cm="1">
        <f t="array" ref="V2210">IF(E2210&lt;&gt;"CAPTURE",0,SUMPRODUCT((MDR_Rates!$A$2:$A$10=F2210)*(G2210&gt;MDR_Rates!$B$2:$B$10)*((MDR_Rates!$C$2:$C$10="")+(G2210&lt;=MDR_Rates!$C$2:$C$10))*MDR_Rates!$D$2:$D$10))</f>
        <v>1.2</v>
      </c>
      <c r="W2210">
        <f t="shared" si="411"/>
        <v>59.98</v>
      </c>
      <c r="X2210">
        <f t="shared" si="412"/>
        <v>10.8</v>
      </c>
      <c r="Y2210">
        <f t="shared" si="413"/>
        <v>0</v>
      </c>
      <c r="Z2210">
        <f t="shared" si="414"/>
        <v>0</v>
      </c>
      <c r="AG2210" t="str">
        <f t="shared" si="415"/>
        <v/>
      </c>
      <c r="AI2210" t="str">
        <f t="shared" si="416"/>
        <v/>
      </c>
      <c r="AJ2210" t="str">
        <f t="shared" si="417"/>
        <v/>
      </c>
      <c r="AK2210" t="str">
        <f t="shared" si="418"/>
        <v>ORD26004751</v>
      </c>
      <c r="AL2210">
        <f>IF(E2210&lt;&gt;"CAPTURE","",COUNTIF(Orders!$H:$H,AK2210))</f>
        <v>1</v>
      </c>
      <c r="AP2210" t="str">
        <f t="shared" si="419"/>
        <v>Matched to Order</v>
      </c>
      <c r="AQ2210">
        <f>IF(COUNTIF($A$2:A2210,A2210)=1,1,0)</f>
        <v>1</v>
      </c>
    </row>
    <row r="2211" spans="1:43" x14ac:dyDescent="0.3">
      <c r="A2211" t="s">
        <v>14400</v>
      </c>
      <c r="C2211" t="s">
        <v>9485</v>
      </c>
      <c r="D2211" s="1">
        <v>46277</v>
      </c>
      <c r="E2211" t="s">
        <v>11819</v>
      </c>
      <c r="F2211" t="s">
        <v>17</v>
      </c>
      <c r="G2211">
        <v>299</v>
      </c>
      <c r="H2211">
        <v>5.38</v>
      </c>
      <c r="I2211">
        <v>0.97</v>
      </c>
      <c r="J2211">
        <v>292.64999999999998</v>
      </c>
      <c r="K2211" s="1">
        <v>46279</v>
      </c>
      <c r="L2211" t="s">
        <v>14245</v>
      </c>
      <c r="M2211">
        <f t="shared" si="408"/>
        <v>1</v>
      </c>
      <c r="N2211">
        <f>COUNTIF(Orders!$A:$A,C2211)</f>
        <v>1</v>
      </c>
      <c r="P2211">
        <f>COUNTIF(Orders!$H:$H,UPPER(SUBSTITUTE(TRIM(C2211),"-","")))</f>
        <v>1</v>
      </c>
      <c r="R2211" t="str">
        <f t="shared" si="409"/>
        <v>Matched Order Reference</v>
      </c>
      <c r="S2211">
        <f t="shared" si="410"/>
        <v>1</v>
      </c>
      <c r="V2211" cm="1">
        <f t="array" ref="V2211">IF(E2211&lt;&gt;"CAPTURE",0,SUMPRODUCT((MDR_Rates!$A$2:$A$10=F2211)*(G2211&gt;MDR_Rates!$B$2:$B$10)*((MDR_Rates!$C$2:$C$10="")+(G2211&lt;=MDR_Rates!$C$2:$C$10))*MDR_Rates!$D$2:$D$10))</f>
        <v>1.8</v>
      </c>
      <c r="W2211">
        <f t="shared" si="411"/>
        <v>5.38</v>
      </c>
      <c r="X2211">
        <f t="shared" si="412"/>
        <v>0.97</v>
      </c>
      <c r="Y2211">
        <f t="shared" si="413"/>
        <v>0</v>
      </c>
      <c r="Z2211">
        <f t="shared" si="414"/>
        <v>0</v>
      </c>
      <c r="AG2211" t="str">
        <f t="shared" si="415"/>
        <v/>
      </c>
      <c r="AI2211" t="str">
        <f t="shared" si="416"/>
        <v/>
      </c>
      <c r="AJ2211" t="str">
        <f t="shared" si="417"/>
        <v/>
      </c>
      <c r="AK2211" t="str">
        <f t="shared" si="418"/>
        <v>ORD26004795</v>
      </c>
      <c r="AL2211">
        <f>IF(E2211&lt;&gt;"CAPTURE","",COUNTIF(Orders!$H:$H,AK2211))</f>
        <v>1</v>
      </c>
      <c r="AP2211" t="str">
        <f t="shared" si="419"/>
        <v>Matched to Order</v>
      </c>
      <c r="AQ2211">
        <f>IF(COUNTIF($A$2:A2211,A2211)=1,1,0)</f>
        <v>1</v>
      </c>
    </row>
    <row r="2212" spans="1:43" x14ac:dyDescent="0.3">
      <c r="A2212" t="s">
        <v>14401</v>
      </c>
      <c r="C2212" t="s">
        <v>9512</v>
      </c>
      <c r="D2212" s="1">
        <v>46277</v>
      </c>
      <c r="E2212" t="s">
        <v>11819</v>
      </c>
      <c r="F2212" t="s">
        <v>17</v>
      </c>
      <c r="G2212">
        <v>8298</v>
      </c>
      <c r="H2212">
        <v>132.77000000000001</v>
      </c>
      <c r="I2212">
        <v>23.9</v>
      </c>
      <c r="J2212">
        <v>8141.33</v>
      </c>
      <c r="K2212" s="1">
        <v>46279</v>
      </c>
      <c r="L2212" t="s">
        <v>14245</v>
      </c>
      <c r="M2212">
        <f t="shared" si="408"/>
        <v>1</v>
      </c>
      <c r="N2212">
        <f>COUNTIF(Orders!$A:$A,C2212)</f>
        <v>1</v>
      </c>
      <c r="P2212">
        <f>COUNTIF(Orders!$H:$H,UPPER(SUBSTITUTE(TRIM(C2212),"-","")))</f>
        <v>1</v>
      </c>
      <c r="R2212" t="str">
        <f t="shared" si="409"/>
        <v>Matched Order Reference</v>
      </c>
      <c r="S2212">
        <f t="shared" si="410"/>
        <v>1</v>
      </c>
      <c r="V2212" cm="1">
        <f t="array" ref="V2212">IF(E2212&lt;&gt;"CAPTURE",0,SUMPRODUCT((MDR_Rates!$A$2:$A$10=F2212)*(G2212&gt;MDR_Rates!$B$2:$B$10)*((MDR_Rates!$C$2:$C$10="")+(G2212&lt;=MDR_Rates!$C$2:$C$10))*MDR_Rates!$D$2:$D$10))</f>
        <v>1.6</v>
      </c>
      <c r="W2212">
        <f t="shared" si="411"/>
        <v>132.77000000000001</v>
      </c>
      <c r="X2212">
        <f t="shared" si="412"/>
        <v>23.9</v>
      </c>
      <c r="Y2212">
        <f t="shared" si="413"/>
        <v>0</v>
      </c>
      <c r="Z2212">
        <f t="shared" si="414"/>
        <v>0</v>
      </c>
      <c r="AG2212" t="str">
        <f t="shared" si="415"/>
        <v/>
      </c>
      <c r="AI2212" t="str">
        <f t="shared" si="416"/>
        <v/>
      </c>
      <c r="AJ2212" t="str">
        <f t="shared" si="417"/>
        <v/>
      </c>
      <c r="AK2212" t="str">
        <f t="shared" si="418"/>
        <v>ORD26004809</v>
      </c>
      <c r="AL2212">
        <f>IF(E2212&lt;&gt;"CAPTURE","",COUNTIF(Orders!$H:$H,AK2212))</f>
        <v>1</v>
      </c>
      <c r="AP2212" t="str">
        <f t="shared" si="419"/>
        <v>Matched to Order</v>
      </c>
      <c r="AQ2212">
        <f>IF(COUNTIF($A$2:A2212,A2212)=1,1,0)</f>
        <v>1</v>
      </c>
    </row>
    <row r="2213" spans="1:43" x14ac:dyDescent="0.3">
      <c r="A2213" t="s">
        <v>14402</v>
      </c>
      <c r="C2213" t="s">
        <v>14403</v>
      </c>
      <c r="D2213" s="1">
        <v>46277</v>
      </c>
      <c r="E2213" t="s">
        <v>11819</v>
      </c>
      <c r="F2213" t="s">
        <v>9</v>
      </c>
      <c r="G2213">
        <v>2499</v>
      </c>
      <c r="H2213">
        <v>7.5</v>
      </c>
      <c r="I2213">
        <v>1.35</v>
      </c>
      <c r="J2213">
        <v>2490.15</v>
      </c>
      <c r="K2213" s="1">
        <v>46279</v>
      </c>
      <c r="L2213" t="s">
        <v>14245</v>
      </c>
      <c r="M2213">
        <f t="shared" si="408"/>
        <v>1</v>
      </c>
      <c r="N2213">
        <f>COUNTIF(Orders!$A:$A,C2213)</f>
        <v>1</v>
      </c>
      <c r="P2213">
        <f>COUNTIF(Orders!$H:$H,UPPER(SUBSTITUTE(TRIM(C2213),"-","")))</f>
        <v>1</v>
      </c>
      <c r="R2213" t="str">
        <f t="shared" si="409"/>
        <v>Matched Order Reference</v>
      </c>
      <c r="S2213">
        <f t="shared" si="410"/>
        <v>1</v>
      </c>
      <c r="V2213" cm="1">
        <f t="array" ref="V2213">IF(E2213&lt;&gt;"CAPTURE",0,SUMPRODUCT((MDR_Rates!$A$2:$A$10=F2213)*(G2213&gt;MDR_Rates!$B$2:$B$10)*((MDR_Rates!$C$2:$C$10="")+(G2213&lt;=MDR_Rates!$C$2:$C$10))*MDR_Rates!$D$2:$D$10))</f>
        <v>0.3</v>
      </c>
      <c r="W2213">
        <f t="shared" si="411"/>
        <v>7.5</v>
      </c>
      <c r="X2213">
        <f t="shared" si="412"/>
        <v>1.35</v>
      </c>
      <c r="Y2213">
        <f t="shared" si="413"/>
        <v>0</v>
      </c>
      <c r="Z2213">
        <f t="shared" si="414"/>
        <v>0</v>
      </c>
      <c r="AG2213" t="str">
        <f t="shared" si="415"/>
        <v/>
      </c>
      <c r="AI2213" t="str">
        <f t="shared" si="416"/>
        <v/>
      </c>
      <c r="AJ2213" t="str">
        <f t="shared" si="417"/>
        <v/>
      </c>
      <c r="AK2213" t="str">
        <f t="shared" si="418"/>
        <v>ORD26004832</v>
      </c>
      <c r="AL2213">
        <f>IF(E2213&lt;&gt;"CAPTURE","",COUNTIF(Orders!$H:$H,AK2213))</f>
        <v>1</v>
      </c>
      <c r="AP2213" t="str">
        <f t="shared" si="419"/>
        <v>Matched to Order</v>
      </c>
      <c r="AQ2213">
        <f>IF(COUNTIF($A$2:A2213,A2213)=1,1,0)</f>
        <v>1</v>
      </c>
    </row>
    <row r="2214" spans="1:43" x14ac:dyDescent="0.3">
      <c r="A2214" t="s">
        <v>14404</v>
      </c>
      <c r="C2214" t="s">
        <v>14405</v>
      </c>
      <c r="D2214" s="1">
        <v>46277</v>
      </c>
      <c r="E2214" t="s">
        <v>11819</v>
      </c>
      <c r="F2214" t="s">
        <v>9</v>
      </c>
      <c r="G2214">
        <v>898</v>
      </c>
      <c r="H2214">
        <v>0</v>
      </c>
      <c r="I2214">
        <v>0</v>
      </c>
      <c r="J2214">
        <v>898</v>
      </c>
      <c r="K2214" s="1">
        <v>46279</v>
      </c>
      <c r="L2214" t="s">
        <v>14245</v>
      </c>
      <c r="M2214">
        <f t="shared" si="408"/>
        <v>1</v>
      </c>
      <c r="N2214">
        <f>COUNTIF(Orders!$A:$A,C2214)</f>
        <v>1</v>
      </c>
      <c r="P2214">
        <f>COUNTIF(Orders!$H:$H,UPPER(SUBSTITUTE(TRIM(C2214),"-","")))</f>
        <v>1</v>
      </c>
      <c r="R2214" t="str">
        <f t="shared" si="409"/>
        <v>Matched Order Reference</v>
      </c>
      <c r="S2214">
        <f t="shared" si="410"/>
        <v>1</v>
      </c>
      <c r="V2214" cm="1">
        <f t="array" ref="V2214">IF(E2214&lt;&gt;"CAPTURE",0,SUMPRODUCT((MDR_Rates!$A$2:$A$10=F2214)*(G2214&gt;MDR_Rates!$B$2:$B$10)*((MDR_Rates!$C$2:$C$10="")+(G2214&lt;=MDR_Rates!$C$2:$C$10))*MDR_Rates!$D$2:$D$10))</f>
        <v>0</v>
      </c>
      <c r="W2214">
        <f t="shared" si="411"/>
        <v>0</v>
      </c>
      <c r="X2214">
        <f t="shared" si="412"/>
        <v>0</v>
      </c>
      <c r="Y2214">
        <f t="shared" si="413"/>
        <v>0</v>
      </c>
      <c r="Z2214">
        <f t="shared" si="414"/>
        <v>0</v>
      </c>
      <c r="AG2214" t="str">
        <f t="shared" si="415"/>
        <v/>
      </c>
      <c r="AI2214" t="str">
        <f t="shared" si="416"/>
        <v/>
      </c>
      <c r="AJ2214" t="str">
        <f t="shared" si="417"/>
        <v/>
      </c>
      <c r="AK2214" t="str">
        <f t="shared" si="418"/>
        <v>ORD26004849</v>
      </c>
      <c r="AL2214">
        <f>IF(E2214&lt;&gt;"CAPTURE","",COUNTIF(Orders!$H:$H,AK2214))</f>
        <v>1</v>
      </c>
      <c r="AP2214" t="str">
        <f t="shared" si="419"/>
        <v>Matched to Order</v>
      </c>
      <c r="AQ2214">
        <f>IF(COUNTIF($A$2:A2214,A2214)=1,1,0)</f>
        <v>1</v>
      </c>
    </row>
    <row r="2215" spans="1:43" x14ac:dyDescent="0.3">
      <c r="A2215" t="s">
        <v>14406</v>
      </c>
      <c r="C2215" t="s">
        <v>9728</v>
      </c>
      <c r="D2215" s="1">
        <v>46277</v>
      </c>
      <c r="E2215" t="s">
        <v>11819</v>
      </c>
      <c r="F2215" t="s">
        <v>9</v>
      </c>
      <c r="G2215">
        <v>2297</v>
      </c>
      <c r="H2215">
        <v>6.89</v>
      </c>
      <c r="I2215">
        <v>1.24</v>
      </c>
      <c r="J2215">
        <v>2288.87</v>
      </c>
      <c r="K2215" s="1">
        <v>46279</v>
      </c>
      <c r="L2215" t="s">
        <v>14245</v>
      </c>
      <c r="M2215">
        <f t="shared" si="408"/>
        <v>1</v>
      </c>
      <c r="N2215">
        <f>COUNTIF(Orders!$A:$A,C2215)</f>
        <v>1</v>
      </c>
      <c r="P2215">
        <f>COUNTIF(Orders!$H:$H,UPPER(SUBSTITUTE(TRIM(C2215),"-","")))</f>
        <v>1</v>
      </c>
      <c r="R2215" t="str">
        <f t="shared" si="409"/>
        <v>Matched Order Reference</v>
      </c>
      <c r="S2215">
        <f t="shared" si="410"/>
        <v>1</v>
      </c>
      <c r="V2215" cm="1">
        <f t="array" ref="V2215">IF(E2215&lt;&gt;"CAPTURE",0,SUMPRODUCT((MDR_Rates!$A$2:$A$10=F2215)*(G2215&gt;MDR_Rates!$B$2:$B$10)*((MDR_Rates!$C$2:$C$10="")+(G2215&lt;=MDR_Rates!$C$2:$C$10))*MDR_Rates!$D$2:$D$10))</f>
        <v>0.3</v>
      </c>
      <c r="W2215">
        <f t="shared" si="411"/>
        <v>6.89</v>
      </c>
      <c r="X2215">
        <f t="shared" si="412"/>
        <v>1.24</v>
      </c>
      <c r="Y2215">
        <f t="shared" si="413"/>
        <v>0</v>
      </c>
      <c r="Z2215">
        <f t="shared" si="414"/>
        <v>0</v>
      </c>
      <c r="AG2215" t="str">
        <f t="shared" si="415"/>
        <v/>
      </c>
      <c r="AI2215" t="str">
        <f t="shared" si="416"/>
        <v/>
      </c>
      <c r="AJ2215" t="str">
        <f t="shared" si="417"/>
        <v/>
      </c>
      <c r="AK2215" t="str">
        <f t="shared" si="418"/>
        <v>ORD26004921</v>
      </c>
      <c r="AL2215">
        <f>IF(E2215&lt;&gt;"CAPTURE","",COUNTIF(Orders!$H:$H,AK2215))</f>
        <v>1</v>
      </c>
      <c r="AP2215" t="str">
        <f t="shared" si="419"/>
        <v>Matched to Order</v>
      </c>
      <c r="AQ2215">
        <f>IF(COUNTIF($A$2:A2215,A2215)=1,1,0)</f>
        <v>1</v>
      </c>
    </row>
    <row r="2216" spans="1:43" x14ac:dyDescent="0.3">
      <c r="A2216" t="s">
        <v>14407</v>
      </c>
      <c r="C2216" t="s">
        <v>14408</v>
      </c>
      <c r="D2216" s="1">
        <v>46277</v>
      </c>
      <c r="E2216" t="s">
        <v>11819</v>
      </c>
      <c r="F2216" t="s">
        <v>17</v>
      </c>
      <c r="G2216">
        <v>1598</v>
      </c>
      <c r="H2216">
        <v>28.76</v>
      </c>
      <c r="I2216">
        <v>5.18</v>
      </c>
      <c r="J2216">
        <v>1564.06</v>
      </c>
      <c r="K2216" s="1">
        <v>46279</v>
      </c>
      <c r="L2216" t="s">
        <v>14245</v>
      </c>
      <c r="M2216">
        <f t="shared" si="408"/>
        <v>1</v>
      </c>
      <c r="N2216">
        <f>COUNTIF(Orders!$A:$A,C2216)</f>
        <v>0</v>
      </c>
      <c r="P2216">
        <f>COUNTIF(Orders!$H:$H,UPPER(SUBSTITUTE(TRIM(C2216),"-","")))</f>
        <v>1</v>
      </c>
      <c r="R2216" t="str">
        <f t="shared" si="409"/>
        <v>Matched Order Reference</v>
      </c>
      <c r="S2216">
        <f t="shared" si="410"/>
        <v>1</v>
      </c>
      <c r="V2216" cm="1">
        <f t="array" ref="V2216">IF(E2216&lt;&gt;"CAPTURE",0,SUMPRODUCT((MDR_Rates!$A$2:$A$10=F2216)*(G2216&gt;MDR_Rates!$B$2:$B$10)*((MDR_Rates!$C$2:$C$10="")+(G2216&lt;=MDR_Rates!$C$2:$C$10))*MDR_Rates!$D$2:$D$10))</f>
        <v>1.8</v>
      </c>
      <c r="W2216">
        <f t="shared" si="411"/>
        <v>28.76</v>
      </c>
      <c r="X2216">
        <f t="shared" si="412"/>
        <v>5.18</v>
      </c>
      <c r="Y2216">
        <f t="shared" si="413"/>
        <v>0</v>
      </c>
      <c r="Z2216">
        <f t="shared" si="414"/>
        <v>0</v>
      </c>
      <c r="AG2216" t="str">
        <f t="shared" si="415"/>
        <v/>
      </c>
      <c r="AI2216" t="str">
        <f t="shared" si="416"/>
        <v/>
      </c>
      <c r="AJ2216" t="str">
        <f t="shared" si="417"/>
        <v/>
      </c>
      <c r="AK2216" t="str">
        <f t="shared" si="418"/>
        <v>ORD26004927</v>
      </c>
      <c r="AL2216">
        <f>IF(E2216&lt;&gt;"CAPTURE","",COUNTIF(Orders!$H:$H,AK2216))</f>
        <v>1</v>
      </c>
      <c r="AP2216" t="str">
        <f t="shared" si="419"/>
        <v>Matched to Order</v>
      </c>
      <c r="AQ2216">
        <f>IF(COUNTIF($A$2:A2216,A2216)=1,1,0)</f>
        <v>1</v>
      </c>
    </row>
    <row r="2217" spans="1:43" x14ac:dyDescent="0.3">
      <c r="A2217" t="s">
        <v>14409</v>
      </c>
      <c r="C2217" t="s">
        <v>9789</v>
      </c>
      <c r="D2217" s="1">
        <v>46277</v>
      </c>
      <c r="E2217" t="s">
        <v>11819</v>
      </c>
      <c r="F2217" t="s">
        <v>17</v>
      </c>
      <c r="G2217">
        <v>2098</v>
      </c>
      <c r="H2217">
        <v>33.57</v>
      </c>
      <c r="I2217">
        <v>6.04</v>
      </c>
      <c r="J2217">
        <v>2058.39</v>
      </c>
      <c r="K2217" s="1">
        <v>46279</v>
      </c>
      <c r="L2217" t="s">
        <v>14245</v>
      </c>
      <c r="M2217">
        <f t="shared" si="408"/>
        <v>1</v>
      </c>
      <c r="N2217">
        <f>COUNTIF(Orders!$A:$A,C2217)</f>
        <v>1</v>
      </c>
      <c r="P2217">
        <f>COUNTIF(Orders!$H:$H,UPPER(SUBSTITUTE(TRIM(C2217),"-","")))</f>
        <v>1</v>
      </c>
      <c r="R2217" t="str">
        <f t="shared" si="409"/>
        <v>Matched Order Reference</v>
      </c>
      <c r="S2217">
        <f t="shared" si="410"/>
        <v>1</v>
      </c>
      <c r="V2217" cm="1">
        <f t="array" ref="V2217">IF(E2217&lt;&gt;"CAPTURE",0,SUMPRODUCT((MDR_Rates!$A$2:$A$10=F2217)*(G2217&gt;MDR_Rates!$B$2:$B$10)*((MDR_Rates!$C$2:$C$10="")+(G2217&lt;=MDR_Rates!$C$2:$C$10))*MDR_Rates!$D$2:$D$10))</f>
        <v>1.6</v>
      </c>
      <c r="W2217">
        <f t="shared" si="411"/>
        <v>33.57</v>
      </c>
      <c r="X2217">
        <f t="shared" si="412"/>
        <v>6.04</v>
      </c>
      <c r="Y2217">
        <f t="shared" si="413"/>
        <v>0</v>
      </c>
      <c r="Z2217">
        <f t="shared" si="414"/>
        <v>0</v>
      </c>
      <c r="AG2217" t="str">
        <f t="shared" si="415"/>
        <v/>
      </c>
      <c r="AI2217" t="str">
        <f t="shared" si="416"/>
        <v/>
      </c>
      <c r="AJ2217" t="str">
        <f t="shared" si="417"/>
        <v/>
      </c>
      <c r="AK2217" t="str">
        <f t="shared" si="418"/>
        <v>ORD26004952</v>
      </c>
      <c r="AL2217">
        <f>IF(E2217&lt;&gt;"CAPTURE","",COUNTIF(Orders!$H:$H,AK2217))</f>
        <v>1</v>
      </c>
      <c r="AP2217" t="str">
        <f t="shared" si="419"/>
        <v>Matched to Order</v>
      </c>
      <c r="AQ2217">
        <f>IF(COUNTIF($A$2:A2217,A2217)=1,1,0)</f>
        <v>1</v>
      </c>
    </row>
    <row r="2218" spans="1:43" x14ac:dyDescent="0.3">
      <c r="A2218" t="s">
        <v>14410</v>
      </c>
      <c r="C2218" t="s">
        <v>9821</v>
      </c>
      <c r="D2218" s="1">
        <v>46277</v>
      </c>
      <c r="E2218" t="s">
        <v>11819</v>
      </c>
      <c r="F2218" t="s">
        <v>9</v>
      </c>
      <c r="G2218">
        <v>5297</v>
      </c>
      <c r="H2218">
        <v>15.89</v>
      </c>
      <c r="I2218">
        <v>2.86</v>
      </c>
      <c r="J2218">
        <v>5278.25</v>
      </c>
      <c r="K2218" s="1">
        <v>46279</v>
      </c>
      <c r="L2218" t="s">
        <v>14245</v>
      </c>
      <c r="M2218">
        <f t="shared" si="408"/>
        <v>1</v>
      </c>
      <c r="N2218">
        <f>COUNTIF(Orders!$A:$A,C2218)</f>
        <v>1</v>
      </c>
      <c r="P2218">
        <f>COUNTIF(Orders!$H:$H,UPPER(SUBSTITUTE(TRIM(C2218),"-","")))</f>
        <v>1</v>
      </c>
      <c r="R2218" t="str">
        <f t="shared" si="409"/>
        <v>Matched Order Reference</v>
      </c>
      <c r="S2218">
        <f t="shared" si="410"/>
        <v>1</v>
      </c>
      <c r="V2218" cm="1">
        <f t="array" ref="V2218">IF(E2218&lt;&gt;"CAPTURE",0,SUMPRODUCT((MDR_Rates!$A$2:$A$10=F2218)*(G2218&gt;MDR_Rates!$B$2:$B$10)*((MDR_Rates!$C$2:$C$10="")+(G2218&lt;=MDR_Rates!$C$2:$C$10))*MDR_Rates!$D$2:$D$10))</f>
        <v>0.3</v>
      </c>
      <c r="W2218">
        <f t="shared" si="411"/>
        <v>15.89</v>
      </c>
      <c r="X2218">
        <f t="shared" si="412"/>
        <v>2.86</v>
      </c>
      <c r="Y2218">
        <f t="shared" si="413"/>
        <v>0</v>
      </c>
      <c r="Z2218">
        <f t="shared" si="414"/>
        <v>0</v>
      </c>
      <c r="AG2218" t="str">
        <f t="shared" si="415"/>
        <v/>
      </c>
      <c r="AI2218" t="str">
        <f t="shared" si="416"/>
        <v/>
      </c>
      <c r="AJ2218" t="str">
        <f t="shared" si="417"/>
        <v/>
      </c>
      <c r="AK2218" t="str">
        <f t="shared" si="418"/>
        <v>ORD26004969</v>
      </c>
      <c r="AL2218">
        <f>IF(E2218&lt;&gt;"CAPTURE","",COUNTIF(Orders!$H:$H,AK2218))</f>
        <v>1</v>
      </c>
      <c r="AP2218" t="str">
        <f t="shared" si="419"/>
        <v>Matched to Order</v>
      </c>
      <c r="AQ2218">
        <f>IF(COUNTIF($A$2:A2218,A2218)=1,1,0)</f>
        <v>1</v>
      </c>
    </row>
    <row r="2219" spans="1:43" x14ac:dyDescent="0.3">
      <c r="A2219" t="s">
        <v>14411</v>
      </c>
      <c r="C2219" t="s">
        <v>9849</v>
      </c>
      <c r="D2219" s="1">
        <v>46277</v>
      </c>
      <c r="E2219" t="s">
        <v>11819</v>
      </c>
      <c r="F2219" t="s">
        <v>33</v>
      </c>
      <c r="G2219">
        <v>1499</v>
      </c>
      <c r="H2219">
        <v>22.49</v>
      </c>
      <c r="I2219">
        <v>4.05</v>
      </c>
      <c r="J2219">
        <v>1472.46</v>
      </c>
      <c r="K2219" s="1">
        <v>46279</v>
      </c>
      <c r="L2219" t="s">
        <v>14245</v>
      </c>
      <c r="M2219">
        <f t="shared" si="408"/>
        <v>1</v>
      </c>
      <c r="N2219">
        <f>COUNTIF(Orders!$A:$A,C2219)</f>
        <v>1</v>
      </c>
      <c r="P2219">
        <f>COUNTIF(Orders!$H:$H,UPPER(SUBSTITUTE(TRIM(C2219),"-","")))</f>
        <v>1</v>
      </c>
      <c r="R2219" t="str">
        <f t="shared" si="409"/>
        <v>Matched Order Reference</v>
      </c>
      <c r="S2219">
        <f t="shared" si="410"/>
        <v>1</v>
      </c>
      <c r="V2219" cm="1">
        <f t="array" ref="V2219">IF(E2219&lt;&gt;"CAPTURE",0,SUMPRODUCT((MDR_Rates!$A$2:$A$10=F2219)*(G2219&gt;MDR_Rates!$B$2:$B$10)*((MDR_Rates!$C$2:$C$10="")+(G2219&lt;=MDR_Rates!$C$2:$C$10))*MDR_Rates!$D$2:$D$10))</f>
        <v>1.5</v>
      </c>
      <c r="W2219">
        <f t="shared" si="411"/>
        <v>22.49</v>
      </c>
      <c r="X2219">
        <f t="shared" si="412"/>
        <v>4.05</v>
      </c>
      <c r="Y2219">
        <f t="shared" si="413"/>
        <v>0</v>
      </c>
      <c r="Z2219">
        <f t="shared" si="414"/>
        <v>0</v>
      </c>
      <c r="AG2219" t="str">
        <f t="shared" si="415"/>
        <v/>
      </c>
      <c r="AI2219" t="str">
        <f t="shared" si="416"/>
        <v/>
      </c>
      <c r="AJ2219" t="str">
        <f t="shared" si="417"/>
        <v/>
      </c>
      <c r="AK2219" t="str">
        <f t="shared" si="418"/>
        <v>ORD26004983</v>
      </c>
      <c r="AL2219">
        <f>IF(E2219&lt;&gt;"CAPTURE","",COUNTIF(Orders!$H:$H,AK2219))</f>
        <v>1</v>
      </c>
      <c r="AP2219" t="str">
        <f t="shared" si="419"/>
        <v>Matched to Order</v>
      </c>
      <c r="AQ2219">
        <f>IF(COUNTIF($A$2:A2219,A2219)=1,1,0)</f>
        <v>1</v>
      </c>
    </row>
    <row r="2220" spans="1:43" x14ac:dyDescent="0.3">
      <c r="A2220" t="s">
        <v>14412</v>
      </c>
      <c r="C2220" t="s">
        <v>9863</v>
      </c>
      <c r="D2220" s="1">
        <v>46277</v>
      </c>
      <c r="E2220" t="s">
        <v>11819</v>
      </c>
      <c r="F2220" t="s">
        <v>17</v>
      </c>
      <c r="G2220">
        <v>10147</v>
      </c>
      <c r="H2220">
        <v>162.35</v>
      </c>
      <c r="I2220">
        <v>29.22</v>
      </c>
      <c r="J2220">
        <v>9955.43</v>
      </c>
      <c r="K2220" s="1">
        <v>46279</v>
      </c>
      <c r="L2220" t="s">
        <v>14245</v>
      </c>
      <c r="M2220">
        <f t="shared" si="408"/>
        <v>1</v>
      </c>
      <c r="N2220">
        <f>COUNTIF(Orders!$A:$A,C2220)</f>
        <v>1</v>
      </c>
      <c r="P2220">
        <f>COUNTIF(Orders!$H:$H,UPPER(SUBSTITUTE(TRIM(C2220),"-","")))</f>
        <v>1</v>
      </c>
      <c r="R2220" t="str">
        <f t="shared" si="409"/>
        <v>Matched Order Reference</v>
      </c>
      <c r="S2220">
        <f t="shared" si="410"/>
        <v>1</v>
      </c>
      <c r="V2220" cm="1">
        <f t="array" ref="V2220">IF(E2220&lt;&gt;"CAPTURE",0,SUMPRODUCT((MDR_Rates!$A$2:$A$10=F2220)*(G2220&gt;MDR_Rates!$B$2:$B$10)*((MDR_Rates!$C$2:$C$10="")+(G2220&lt;=MDR_Rates!$C$2:$C$10))*MDR_Rates!$D$2:$D$10))</f>
        <v>1.6</v>
      </c>
      <c r="W2220">
        <f t="shared" si="411"/>
        <v>162.35</v>
      </c>
      <c r="X2220">
        <f t="shared" si="412"/>
        <v>29.22</v>
      </c>
      <c r="Y2220">
        <f t="shared" si="413"/>
        <v>0</v>
      </c>
      <c r="Z2220">
        <f t="shared" si="414"/>
        <v>0</v>
      </c>
      <c r="AG2220" t="str">
        <f t="shared" si="415"/>
        <v/>
      </c>
      <c r="AI2220" t="str">
        <f t="shared" si="416"/>
        <v/>
      </c>
      <c r="AJ2220" t="str">
        <f t="shared" si="417"/>
        <v/>
      </c>
      <c r="AK2220" t="str">
        <f t="shared" si="418"/>
        <v>ORD26004990</v>
      </c>
      <c r="AL2220">
        <f>IF(E2220&lt;&gt;"CAPTURE","",COUNTIF(Orders!$H:$H,AK2220))</f>
        <v>1</v>
      </c>
      <c r="AP2220" t="str">
        <f t="shared" si="419"/>
        <v>Matched to Order</v>
      </c>
      <c r="AQ2220">
        <f>IF(COUNTIF($A$2:A2220,A2220)=1,1,0)</f>
        <v>1</v>
      </c>
    </row>
    <row r="2221" spans="1:43" x14ac:dyDescent="0.3">
      <c r="A2221" t="s">
        <v>14413</v>
      </c>
      <c r="C2221" t="s">
        <v>9887</v>
      </c>
      <c r="D2221" s="1">
        <v>46277</v>
      </c>
      <c r="E2221" t="s">
        <v>11819</v>
      </c>
      <c r="F2221" t="s">
        <v>9</v>
      </c>
      <c r="G2221">
        <v>2499</v>
      </c>
      <c r="H2221">
        <v>7.5</v>
      </c>
      <c r="I2221">
        <v>1.35</v>
      </c>
      <c r="J2221">
        <v>2490.15</v>
      </c>
      <c r="K2221" s="1">
        <v>46279</v>
      </c>
      <c r="L2221" t="s">
        <v>14245</v>
      </c>
      <c r="M2221">
        <f t="shared" si="408"/>
        <v>1</v>
      </c>
      <c r="N2221">
        <f>COUNTIF(Orders!$A:$A,C2221)</f>
        <v>1</v>
      </c>
      <c r="P2221">
        <f>COUNTIF(Orders!$H:$H,UPPER(SUBSTITUTE(TRIM(C2221),"-","")))</f>
        <v>1</v>
      </c>
      <c r="R2221" t="str">
        <f t="shared" si="409"/>
        <v>Matched Order Reference</v>
      </c>
      <c r="S2221">
        <f t="shared" si="410"/>
        <v>1</v>
      </c>
      <c r="V2221" cm="1">
        <f t="array" ref="V2221">IF(E2221&lt;&gt;"CAPTURE",0,SUMPRODUCT((MDR_Rates!$A$2:$A$10=F2221)*(G2221&gt;MDR_Rates!$B$2:$B$10)*((MDR_Rates!$C$2:$C$10="")+(G2221&lt;=MDR_Rates!$C$2:$C$10))*MDR_Rates!$D$2:$D$10))</f>
        <v>0.3</v>
      </c>
      <c r="W2221">
        <f t="shared" si="411"/>
        <v>7.5</v>
      </c>
      <c r="X2221">
        <f t="shared" si="412"/>
        <v>1.35</v>
      </c>
      <c r="Y2221">
        <f t="shared" si="413"/>
        <v>0</v>
      </c>
      <c r="Z2221">
        <f t="shared" si="414"/>
        <v>0</v>
      </c>
      <c r="AG2221" t="str">
        <f t="shared" si="415"/>
        <v/>
      </c>
      <c r="AI2221" t="str">
        <f t="shared" si="416"/>
        <v/>
      </c>
      <c r="AJ2221" t="str">
        <f t="shared" si="417"/>
        <v/>
      </c>
      <c r="AK2221" t="str">
        <f t="shared" si="418"/>
        <v>ORD26005002</v>
      </c>
      <c r="AL2221">
        <f>IF(E2221&lt;&gt;"CAPTURE","",COUNTIF(Orders!$H:$H,AK2221))</f>
        <v>1</v>
      </c>
      <c r="AP2221" t="str">
        <f t="shared" si="419"/>
        <v>Matched to Order</v>
      </c>
      <c r="AQ2221">
        <f>IF(COUNTIF($A$2:A2221,A2221)=1,1,0)</f>
        <v>1</v>
      </c>
    </row>
    <row r="2222" spans="1:43" x14ac:dyDescent="0.3">
      <c r="A2222" t="s">
        <v>14414</v>
      </c>
      <c r="C2222" t="s">
        <v>9957</v>
      </c>
      <c r="D2222" s="1">
        <v>46277</v>
      </c>
      <c r="E2222" t="s">
        <v>11819</v>
      </c>
      <c r="F2222" t="s">
        <v>17</v>
      </c>
      <c r="G2222">
        <v>1098</v>
      </c>
      <c r="H2222">
        <v>19.760000000000002</v>
      </c>
      <c r="I2222">
        <v>3.56</v>
      </c>
      <c r="J2222">
        <v>1074.68</v>
      </c>
      <c r="K2222" s="1">
        <v>46279</v>
      </c>
      <c r="L2222" t="s">
        <v>14245</v>
      </c>
      <c r="M2222">
        <f t="shared" si="408"/>
        <v>1</v>
      </c>
      <c r="N2222">
        <f>COUNTIF(Orders!$A:$A,C2222)</f>
        <v>1</v>
      </c>
      <c r="P2222">
        <f>COUNTIF(Orders!$H:$H,UPPER(SUBSTITUTE(TRIM(C2222),"-","")))</f>
        <v>1</v>
      </c>
      <c r="R2222" t="str">
        <f t="shared" si="409"/>
        <v>Matched Order Reference</v>
      </c>
      <c r="S2222">
        <f t="shared" si="410"/>
        <v>1</v>
      </c>
      <c r="V2222" cm="1">
        <f t="array" ref="V2222">IF(E2222&lt;&gt;"CAPTURE",0,SUMPRODUCT((MDR_Rates!$A$2:$A$10=F2222)*(G2222&gt;MDR_Rates!$B$2:$B$10)*((MDR_Rates!$C$2:$C$10="")+(G2222&lt;=MDR_Rates!$C$2:$C$10))*MDR_Rates!$D$2:$D$10))</f>
        <v>1.8</v>
      </c>
      <c r="W2222">
        <f t="shared" si="411"/>
        <v>19.760000000000002</v>
      </c>
      <c r="X2222">
        <f t="shared" si="412"/>
        <v>3.56</v>
      </c>
      <c r="Y2222">
        <f t="shared" si="413"/>
        <v>0</v>
      </c>
      <c r="Z2222">
        <f t="shared" si="414"/>
        <v>0</v>
      </c>
      <c r="AG2222" t="str">
        <f t="shared" si="415"/>
        <v/>
      </c>
      <c r="AI2222" t="str">
        <f t="shared" si="416"/>
        <v/>
      </c>
      <c r="AJ2222" t="str">
        <f t="shared" si="417"/>
        <v/>
      </c>
      <c r="AK2222" t="str">
        <f t="shared" si="418"/>
        <v>ORD26005039</v>
      </c>
      <c r="AL2222">
        <f>IF(E2222&lt;&gt;"CAPTURE","",COUNTIF(Orders!$H:$H,AK2222))</f>
        <v>1</v>
      </c>
      <c r="AP2222" t="str">
        <f t="shared" si="419"/>
        <v>Matched to Order</v>
      </c>
      <c r="AQ2222">
        <f>IF(COUNTIF($A$2:A2222,A2222)=1,1,0)</f>
        <v>1</v>
      </c>
    </row>
    <row r="2223" spans="1:43" x14ac:dyDescent="0.3">
      <c r="A2223" t="s">
        <v>14415</v>
      </c>
      <c r="C2223" t="s">
        <v>9982</v>
      </c>
      <c r="D2223" s="1">
        <v>46277</v>
      </c>
      <c r="E2223" t="s">
        <v>11819</v>
      </c>
      <c r="F2223" t="s">
        <v>44</v>
      </c>
      <c r="G2223">
        <v>4298</v>
      </c>
      <c r="H2223">
        <v>73.069999999999993</v>
      </c>
      <c r="I2223">
        <v>13.15</v>
      </c>
      <c r="J2223">
        <v>4211.78</v>
      </c>
      <c r="K2223" s="1">
        <v>46279</v>
      </c>
      <c r="L2223" t="s">
        <v>14245</v>
      </c>
      <c r="M2223">
        <f t="shared" si="408"/>
        <v>1</v>
      </c>
      <c r="N2223">
        <f>COUNTIF(Orders!$A:$A,C2223)</f>
        <v>1</v>
      </c>
      <c r="P2223">
        <f>COUNTIF(Orders!$H:$H,UPPER(SUBSTITUTE(TRIM(C2223),"-","")))</f>
        <v>1</v>
      </c>
      <c r="R2223" t="str">
        <f t="shared" si="409"/>
        <v>Matched Order Reference</v>
      </c>
      <c r="S2223">
        <f t="shared" si="410"/>
        <v>1</v>
      </c>
      <c r="V2223" cm="1">
        <f t="array" ref="V2223">IF(E2223&lt;&gt;"CAPTURE",0,SUMPRODUCT((MDR_Rates!$A$2:$A$10=F2223)*(G2223&gt;MDR_Rates!$B$2:$B$10)*((MDR_Rates!$C$2:$C$10="")+(G2223&lt;=MDR_Rates!$C$2:$C$10))*MDR_Rates!$D$2:$D$10))</f>
        <v>1.7</v>
      </c>
      <c r="W2223">
        <f t="shared" si="411"/>
        <v>73.069999999999993</v>
      </c>
      <c r="X2223">
        <f t="shared" si="412"/>
        <v>13.15</v>
      </c>
      <c r="Y2223">
        <f t="shared" si="413"/>
        <v>0</v>
      </c>
      <c r="Z2223">
        <f t="shared" si="414"/>
        <v>0</v>
      </c>
      <c r="AG2223" t="str">
        <f t="shared" si="415"/>
        <v/>
      </c>
      <c r="AI2223" t="str">
        <f t="shared" si="416"/>
        <v/>
      </c>
      <c r="AJ2223" t="str">
        <f t="shared" si="417"/>
        <v/>
      </c>
      <c r="AK2223" t="str">
        <f t="shared" si="418"/>
        <v>ORD26005053</v>
      </c>
      <c r="AL2223">
        <f>IF(E2223&lt;&gt;"CAPTURE","",COUNTIF(Orders!$H:$H,AK2223))</f>
        <v>1</v>
      </c>
      <c r="AP2223" t="str">
        <f t="shared" si="419"/>
        <v>Matched to Order</v>
      </c>
      <c r="AQ2223">
        <f>IF(COUNTIF($A$2:A2223,A2223)=1,1,0)</f>
        <v>1</v>
      </c>
    </row>
    <row r="2224" spans="1:43" x14ac:dyDescent="0.3">
      <c r="A2224" t="s">
        <v>14416</v>
      </c>
      <c r="C2224" t="s">
        <v>10000</v>
      </c>
      <c r="D2224" s="1">
        <v>46277</v>
      </c>
      <c r="E2224" t="s">
        <v>11819</v>
      </c>
      <c r="F2224" t="s">
        <v>17</v>
      </c>
      <c r="G2224">
        <v>3499</v>
      </c>
      <c r="H2224">
        <v>55.98</v>
      </c>
      <c r="I2224">
        <v>10.08</v>
      </c>
      <c r="J2224">
        <v>3432.94</v>
      </c>
      <c r="K2224" s="1">
        <v>46279</v>
      </c>
      <c r="L2224" t="s">
        <v>14245</v>
      </c>
      <c r="M2224">
        <f t="shared" si="408"/>
        <v>1</v>
      </c>
      <c r="N2224">
        <f>COUNTIF(Orders!$A:$A,C2224)</f>
        <v>1</v>
      </c>
      <c r="P2224">
        <f>COUNTIF(Orders!$H:$H,UPPER(SUBSTITUTE(TRIM(C2224),"-","")))</f>
        <v>1</v>
      </c>
      <c r="R2224" t="str">
        <f t="shared" si="409"/>
        <v>Matched Order Reference</v>
      </c>
      <c r="S2224">
        <f t="shared" si="410"/>
        <v>1</v>
      </c>
      <c r="V2224" cm="1">
        <f t="array" ref="V2224">IF(E2224&lt;&gt;"CAPTURE",0,SUMPRODUCT((MDR_Rates!$A$2:$A$10=F2224)*(G2224&gt;MDR_Rates!$B$2:$B$10)*((MDR_Rates!$C$2:$C$10="")+(G2224&lt;=MDR_Rates!$C$2:$C$10))*MDR_Rates!$D$2:$D$10))</f>
        <v>1.6</v>
      </c>
      <c r="W2224">
        <f t="shared" si="411"/>
        <v>55.98</v>
      </c>
      <c r="X2224">
        <f t="shared" si="412"/>
        <v>10.08</v>
      </c>
      <c r="Y2224">
        <f t="shared" si="413"/>
        <v>0</v>
      </c>
      <c r="Z2224">
        <f t="shared" si="414"/>
        <v>0</v>
      </c>
      <c r="AG2224" t="str">
        <f t="shared" si="415"/>
        <v/>
      </c>
      <c r="AI2224" t="str">
        <f t="shared" si="416"/>
        <v/>
      </c>
      <c r="AJ2224" t="str">
        <f t="shared" si="417"/>
        <v/>
      </c>
      <c r="AK2224" t="str">
        <f t="shared" si="418"/>
        <v>ORD26005062</v>
      </c>
      <c r="AL2224">
        <f>IF(E2224&lt;&gt;"CAPTURE","",COUNTIF(Orders!$H:$H,AK2224))</f>
        <v>1</v>
      </c>
      <c r="AP2224" t="str">
        <f t="shared" si="419"/>
        <v>Matched to Order</v>
      </c>
      <c r="AQ2224">
        <f>IF(COUNTIF($A$2:A2224,A2224)=1,1,0)</f>
        <v>1</v>
      </c>
    </row>
    <row r="2225" spans="1:43" x14ac:dyDescent="0.3">
      <c r="A2225" t="s">
        <v>14417</v>
      </c>
      <c r="C2225" t="s">
        <v>14418</v>
      </c>
      <c r="D2225" s="1">
        <v>46277</v>
      </c>
      <c r="E2225" t="s">
        <v>11819</v>
      </c>
      <c r="F2225" t="s">
        <v>17</v>
      </c>
      <c r="G2225">
        <v>11497</v>
      </c>
      <c r="H2225">
        <v>183.95</v>
      </c>
      <c r="I2225">
        <v>33.11</v>
      </c>
      <c r="J2225">
        <v>11279.94</v>
      </c>
      <c r="K2225" s="1">
        <v>46279</v>
      </c>
      <c r="L2225" t="s">
        <v>14245</v>
      </c>
      <c r="M2225">
        <f t="shared" si="408"/>
        <v>1</v>
      </c>
      <c r="N2225">
        <f>COUNTIF(Orders!$A:$A,C2225)</f>
        <v>1</v>
      </c>
      <c r="P2225">
        <f>COUNTIF(Orders!$H:$H,UPPER(SUBSTITUTE(TRIM(C2225),"-","")))</f>
        <v>1</v>
      </c>
      <c r="R2225" t="str">
        <f t="shared" si="409"/>
        <v>Matched Order Reference</v>
      </c>
      <c r="S2225">
        <f t="shared" si="410"/>
        <v>1</v>
      </c>
      <c r="V2225" cm="1">
        <f t="array" ref="V2225">IF(E2225&lt;&gt;"CAPTURE",0,SUMPRODUCT((MDR_Rates!$A$2:$A$10=F2225)*(G2225&gt;MDR_Rates!$B$2:$B$10)*((MDR_Rates!$C$2:$C$10="")+(G2225&lt;=MDR_Rates!$C$2:$C$10))*MDR_Rates!$D$2:$D$10))</f>
        <v>1.6</v>
      </c>
      <c r="W2225">
        <f t="shared" si="411"/>
        <v>183.95</v>
      </c>
      <c r="X2225">
        <f t="shared" si="412"/>
        <v>33.11</v>
      </c>
      <c r="Y2225">
        <f t="shared" si="413"/>
        <v>0</v>
      </c>
      <c r="Z2225">
        <f t="shared" si="414"/>
        <v>0</v>
      </c>
      <c r="AG2225" t="str">
        <f t="shared" si="415"/>
        <v/>
      </c>
      <c r="AI2225" t="str">
        <f t="shared" si="416"/>
        <v/>
      </c>
      <c r="AJ2225" t="str">
        <f t="shared" si="417"/>
        <v/>
      </c>
      <c r="AK2225" t="str">
        <f t="shared" si="418"/>
        <v>ORD26005072</v>
      </c>
      <c r="AL2225">
        <f>IF(E2225&lt;&gt;"CAPTURE","",COUNTIF(Orders!$H:$H,AK2225))</f>
        <v>1</v>
      </c>
      <c r="AP2225" t="str">
        <f t="shared" si="419"/>
        <v>Matched to Order</v>
      </c>
      <c r="AQ2225">
        <f>IF(COUNTIF($A$2:A2225,A2225)=1,1,0)</f>
        <v>1</v>
      </c>
    </row>
    <row r="2226" spans="1:43" x14ac:dyDescent="0.3">
      <c r="A2226" t="s">
        <v>14419</v>
      </c>
      <c r="C2226" t="s">
        <v>10068</v>
      </c>
      <c r="D2226" s="1">
        <v>46277</v>
      </c>
      <c r="E2226" t="s">
        <v>11819</v>
      </c>
      <c r="F2226" t="s">
        <v>17</v>
      </c>
      <c r="G2226">
        <v>3298</v>
      </c>
      <c r="H2226">
        <v>52.77</v>
      </c>
      <c r="I2226">
        <v>9.5</v>
      </c>
      <c r="J2226">
        <v>3235.73</v>
      </c>
      <c r="K2226" s="1">
        <v>46279</v>
      </c>
      <c r="L2226" t="s">
        <v>14245</v>
      </c>
      <c r="M2226">
        <f t="shared" si="408"/>
        <v>1</v>
      </c>
      <c r="N2226">
        <f>COUNTIF(Orders!$A:$A,C2226)</f>
        <v>1</v>
      </c>
      <c r="P2226">
        <f>COUNTIF(Orders!$H:$H,UPPER(SUBSTITUTE(TRIM(C2226),"-","")))</f>
        <v>1</v>
      </c>
      <c r="R2226" t="str">
        <f t="shared" si="409"/>
        <v>Matched Order Reference</v>
      </c>
      <c r="S2226">
        <f t="shared" si="410"/>
        <v>1</v>
      </c>
      <c r="V2226" cm="1">
        <f t="array" ref="V2226">IF(E2226&lt;&gt;"CAPTURE",0,SUMPRODUCT((MDR_Rates!$A$2:$A$10=F2226)*(G2226&gt;MDR_Rates!$B$2:$B$10)*((MDR_Rates!$C$2:$C$10="")+(G2226&lt;=MDR_Rates!$C$2:$C$10))*MDR_Rates!$D$2:$D$10))</f>
        <v>1.6</v>
      </c>
      <c r="W2226">
        <f t="shared" si="411"/>
        <v>52.77</v>
      </c>
      <c r="X2226">
        <f t="shared" si="412"/>
        <v>9.5</v>
      </c>
      <c r="Y2226">
        <f t="shared" si="413"/>
        <v>0</v>
      </c>
      <c r="Z2226">
        <f t="shared" si="414"/>
        <v>0</v>
      </c>
      <c r="AG2226" t="str">
        <f t="shared" si="415"/>
        <v/>
      </c>
      <c r="AI2226" t="str">
        <f t="shared" si="416"/>
        <v/>
      </c>
      <c r="AJ2226" t="str">
        <f t="shared" si="417"/>
        <v/>
      </c>
      <c r="AK2226" t="str">
        <f t="shared" si="418"/>
        <v>ORD26005097</v>
      </c>
      <c r="AL2226">
        <f>IF(E2226&lt;&gt;"CAPTURE","",COUNTIF(Orders!$H:$H,AK2226))</f>
        <v>1</v>
      </c>
      <c r="AP2226" t="str">
        <f t="shared" si="419"/>
        <v>Matched to Order</v>
      </c>
      <c r="AQ2226">
        <f>IF(COUNTIF($A$2:A2226,A2226)=1,1,0)</f>
        <v>1</v>
      </c>
    </row>
    <row r="2227" spans="1:43" x14ac:dyDescent="0.3">
      <c r="A2227" t="s">
        <v>14420</v>
      </c>
      <c r="C2227" t="s">
        <v>10177</v>
      </c>
      <c r="D2227" s="1">
        <v>46277</v>
      </c>
      <c r="E2227" t="s">
        <v>11819</v>
      </c>
      <c r="F2227" t="s">
        <v>9</v>
      </c>
      <c r="G2227">
        <v>499</v>
      </c>
      <c r="H2227">
        <v>0</v>
      </c>
      <c r="I2227">
        <v>0</v>
      </c>
      <c r="J2227">
        <v>499</v>
      </c>
      <c r="K2227" s="1">
        <v>46279</v>
      </c>
      <c r="L2227" t="s">
        <v>14245</v>
      </c>
      <c r="M2227">
        <f t="shared" si="408"/>
        <v>1</v>
      </c>
      <c r="N2227">
        <f>COUNTIF(Orders!$A:$A,C2227)</f>
        <v>1</v>
      </c>
      <c r="P2227">
        <f>COUNTIF(Orders!$H:$H,UPPER(SUBSTITUTE(TRIM(C2227),"-","")))</f>
        <v>1</v>
      </c>
      <c r="R2227" t="str">
        <f t="shared" si="409"/>
        <v>Matched Order Reference</v>
      </c>
      <c r="S2227">
        <f t="shared" si="410"/>
        <v>1</v>
      </c>
      <c r="V2227" cm="1">
        <f t="array" ref="V2227">IF(E2227&lt;&gt;"CAPTURE",0,SUMPRODUCT((MDR_Rates!$A$2:$A$10=F2227)*(G2227&gt;MDR_Rates!$B$2:$B$10)*((MDR_Rates!$C$2:$C$10="")+(G2227&lt;=MDR_Rates!$C$2:$C$10))*MDR_Rates!$D$2:$D$10))</f>
        <v>0</v>
      </c>
      <c r="W2227">
        <f t="shared" si="411"/>
        <v>0</v>
      </c>
      <c r="X2227">
        <f t="shared" si="412"/>
        <v>0</v>
      </c>
      <c r="Y2227">
        <f t="shared" si="413"/>
        <v>0</v>
      </c>
      <c r="Z2227">
        <f t="shared" si="414"/>
        <v>0</v>
      </c>
      <c r="AG2227" t="str">
        <f t="shared" si="415"/>
        <v/>
      </c>
      <c r="AI2227" t="str">
        <f t="shared" si="416"/>
        <v/>
      </c>
      <c r="AJ2227" t="str">
        <f t="shared" si="417"/>
        <v/>
      </c>
      <c r="AK2227" t="str">
        <f t="shared" si="418"/>
        <v>ORD26005155</v>
      </c>
      <c r="AL2227">
        <f>IF(E2227&lt;&gt;"CAPTURE","",COUNTIF(Orders!$H:$H,AK2227))</f>
        <v>1</v>
      </c>
      <c r="AP2227" t="str">
        <f t="shared" si="419"/>
        <v>Matched to Order</v>
      </c>
      <c r="AQ2227">
        <f>IF(COUNTIF($A$2:A2227,A2227)=1,1,0)</f>
        <v>1</v>
      </c>
    </row>
    <row r="2228" spans="1:43" x14ac:dyDescent="0.3">
      <c r="A2228" t="s">
        <v>14421</v>
      </c>
      <c r="C2228" t="s">
        <v>10185</v>
      </c>
      <c r="D2228" s="1">
        <v>46277</v>
      </c>
      <c r="E2228" t="s">
        <v>11819</v>
      </c>
      <c r="F2228" t="s">
        <v>9</v>
      </c>
      <c r="G2228">
        <v>499</v>
      </c>
      <c r="H2228">
        <v>0</v>
      </c>
      <c r="I2228">
        <v>0</v>
      </c>
      <c r="J2228">
        <v>499</v>
      </c>
      <c r="K2228" s="1">
        <v>46279</v>
      </c>
      <c r="L2228" t="s">
        <v>14245</v>
      </c>
      <c r="M2228">
        <f t="shared" si="408"/>
        <v>1</v>
      </c>
      <c r="N2228">
        <f>COUNTIF(Orders!$A:$A,C2228)</f>
        <v>1</v>
      </c>
      <c r="P2228">
        <f>COUNTIF(Orders!$H:$H,UPPER(SUBSTITUTE(TRIM(C2228),"-","")))</f>
        <v>1</v>
      </c>
      <c r="R2228" t="str">
        <f t="shared" si="409"/>
        <v>Matched Order Reference</v>
      </c>
      <c r="S2228">
        <f t="shared" si="410"/>
        <v>1</v>
      </c>
      <c r="V2228" cm="1">
        <f t="array" ref="V2228">IF(E2228&lt;&gt;"CAPTURE",0,SUMPRODUCT((MDR_Rates!$A$2:$A$10=F2228)*(G2228&gt;MDR_Rates!$B$2:$B$10)*((MDR_Rates!$C$2:$C$10="")+(G2228&lt;=MDR_Rates!$C$2:$C$10))*MDR_Rates!$D$2:$D$10))</f>
        <v>0</v>
      </c>
      <c r="W2228">
        <f t="shared" si="411"/>
        <v>0</v>
      </c>
      <c r="X2228">
        <f t="shared" si="412"/>
        <v>0</v>
      </c>
      <c r="Y2228">
        <f t="shared" si="413"/>
        <v>0</v>
      </c>
      <c r="Z2228">
        <f t="shared" si="414"/>
        <v>0</v>
      </c>
      <c r="AG2228" t="str">
        <f t="shared" si="415"/>
        <v/>
      </c>
      <c r="AI2228" t="str">
        <f t="shared" si="416"/>
        <v/>
      </c>
      <c r="AJ2228" t="str">
        <f t="shared" si="417"/>
        <v/>
      </c>
      <c r="AK2228" t="str">
        <f t="shared" si="418"/>
        <v>ORD26005159</v>
      </c>
      <c r="AL2228">
        <f>IF(E2228&lt;&gt;"CAPTURE","",COUNTIF(Orders!$H:$H,AK2228))</f>
        <v>1</v>
      </c>
      <c r="AP2228" t="str">
        <f t="shared" si="419"/>
        <v>Matched to Order</v>
      </c>
      <c r="AQ2228">
        <f>IF(COUNTIF($A$2:A2228,A2228)=1,1,0)</f>
        <v>1</v>
      </c>
    </row>
    <row r="2229" spans="1:43" x14ac:dyDescent="0.3">
      <c r="A2229" t="s">
        <v>14422</v>
      </c>
      <c r="C2229" t="s">
        <v>10209</v>
      </c>
      <c r="D2229" s="1">
        <v>46277</v>
      </c>
      <c r="E2229" t="s">
        <v>11819</v>
      </c>
      <c r="F2229" t="s">
        <v>9</v>
      </c>
      <c r="G2229">
        <v>6147</v>
      </c>
      <c r="H2229">
        <v>18.440000000000001</v>
      </c>
      <c r="I2229">
        <v>3.32</v>
      </c>
      <c r="J2229">
        <v>6125.24</v>
      </c>
      <c r="K2229" s="1">
        <v>46279</v>
      </c>
      <c r="L2229" t="s">
        <v>14245</v>
      </c>
      <c r="M2229">
        <f t="shared" si="408"/>
        <v>1</v>
      </c>
      <c r="N2229">
        <f>COUNTIF(Orders!$A:$A,C2229)</f>
        <v>1</v>
      </c>
      <c r="P2229">
        <f>COUNTIF(Orders!$H:$H,UPPER(SUBSTITUTE(TRIM(C2229),"-","")))</f>
        <v>1</v>
      </c>
      <c r="R2229" t="str">
        <f t="shared" si="409"/>
        <v>Matched Order Reference</v>
      </c>
      <c r="S2229">
        <f t="shared" si="410"/>
        <v>1</v>
      </c>
      <c r="V2229" cm="1">
        <f t="array" ref="V2229">IF(E2229&lt;&gt;"CAPTURE",0,SUMPRODUCT((MDR_Rates!$A$2:$A$10=F2229)*(G2229&gt;MDR_Rates!$B$2:$B$10)*((MDR_Rates!$C$2:$C$10="")+(G2229&lt;=MDR_Rates!$C$2:$C$10))*MDR_Rates!$D$2:$D$10))</f>
        <v>0.3</v>
      </c>
      <c r="W2229">
        <f t="shared" si="411"/>
        <v>18.440000000000001</v>
      </c>
      <c r="X2229">
        <f t="shared" si="412"/>
        <v>3.32</v>
      </c>
      <c r="Y2229">
        <f t="shared" si="413"/>
        <v>0</v>
      </c>
      <c r="Z2229">
        <f t="shared" si="414"/>
        <v>0</v>
      </c>
      <c r="AG2229" t="str">
        <f t="shared" si="415"/>
        <v/>
      </c>
      <c r="AI2229" t="str">
        <f t="shared" si="416"/>
        <v/>
      </c>
      <c r="AJ2229" t="str">
        <f t="shared" si="417"/>
        <v/>
      </c>
      <c r="AK2229" t="str">
        <f t="shared" si="418"/>
        <v>ORD26005172</v>
      </c>
      <c r="AL2229">
        <f>IF(E2229&lt;&gt;"CAPTURE","",COUNTIF(Orders!$H:$H,AK2229))</f>
        <v>1</v>
      </c>
      <c r="AP2229" t="str">
        <f t="shared" si="419"/>
        <v>Matched to Order</v>
      </c>
      <c r="AQ2229">
        <f>IF(COUNTIF($A$2:A2229,A2229)=1,1,0)</f>
        <v>1</v>
      </c>
    </row>
    <row r="2230" spans="1:43" x14ac:dyDescent="0.3">
      <c r="A2230" t="s">
        <v>14423</v>
      </c>
      <c r="C2230" t="s">
        <v>10384</v>
      </c>
      <c r="D2230" s="1">
        <v>46277</v>
      </c>
      <c r="E2230" t="s">
        <v>11819</v>
      </c>
      <c r="F2230" t="s">
        <v>9</v>
      </c>
      <c r="G2230">
        <v>11498</v>
      </c>
      <c r="H2230">
        <v>34.49</v>
      </c>
      <c r="I2230">
        <v>6.21</v>
      </c>
      <c r="J2230">
        <v>11457.3</v>
      </c>
      <c r="K2230" s="1">
        <v>46279</v>
      </c>
      <c r="L2230" t="s">
        <v>14245</v>
      </c>
      <c r="M2230">
        <f t="shared" si="408"/>
        <v>1</v>
      </c>
      <c r="N2230">
        <f>COUNTIF(Orders!$A:$A,C2230)</f>
        <v>1</v>
      </c>
      <c r="P2230">
        <f>COUNTIF(Orders!$H:$H,UPPER(SUBSTITUTE(TRIM(C2230),"-","")))</f>
        <v>1</v>
      </c>
      <c r="R2230" t="str">
        <f t="shared" si="409"/>
        <v>Matched Order Reference</v>
      </c>
      <c r="S2230">
        <f t="shared" si="410"/>
        <v>1</v>
      </c>
      <c r="V2230" cm="1">
        <f t="array" ref="V2230">IF(E2230&lt;&gt;"CAPTURE",0,SUMPRODUCT((MDR_Rates!$A$2:$A$10=F2230)*(G2230&gt;MDR_Rates!$B$2:$B$10)*((MDR_Rates!$C$2:$C$10="")+(G2230&lt;=MDR_Rates!$C$2:$C$10))*MDR_Rates!$D$2:$D$10))</f>
        <v>0.3</v>
      </c>
      <c r="W2230">
        <f t="shared" si="411"/>
        <v>34.49</v>
      </c>
      <c r="X2230">
        <f t="shared" si="412"/>
        <v>6.21</v>
      </c>
      <c r="Y2230">
        <f t="shared" si="413"/>
        <v>0</v>
      </c>
      <c r="Z2230">
        <f t="shared" si="414"/>
        <v>0</v>
      </c>
      <c r="AG2230" t="str">
        <f t="shared" si="415"/>
        <v/>
      </c>
      <c r="AI2230" t="str">
        <f t="shared" si="416"/>
        <v/>
      </c>
      <c r="AJ2230" t="str">
        <f t="shared" si="417"/>
        <v/>
      </c>
      <c r="AK2230" t="str">
        <f t="shared" si="418"/>
        <v>ORD26005262</v>
      </c>
      <c r="AL2230">
        <f>IF(E2230&lt;&gt;"CAPTURE","",COUNTIF(Orders!$H:$H,AK2230))</f>
        <v>1</v>
      </c>
      <c r="AP2230" t="str">
        <f t="shared" si="419"/>
        <v>Matched to Order</v>
      </c>
      <c r="AQ2230">
        <f>IF(COUNTIF($A$2:A2230,A2230)=1,1,0)</f>
        <v>1</v>
      </c>
    </row>
    <row r="2231" spans="1:43" x14ac:dyDescent="0.3">
      <c r="A2231" t="s">
        <v>14424</v>
      </c>
      <c r="C2231" t="s">
        <v>10469</v>
      </c>
      <c r="D2231" s="1">
        <v>46277</v>
      </c>
      <c r="E2231" t="s">
        <v>11819</v>
      </c>
      <c r="F2231" t="s">
        <v>9</v>
      </c>
      <c r="G2231">
        <v>799</v>
      </c>
      <c r="H2231">
        <v>0</v>
      </c>
      <c r="I2231">
        <v>0</v>
      </c>
      <c r="J2231">
        <v>799</v>
      </c>
      <c r="K2231" s="1">
        <v>46279</v>
      </c>
      <c r="L2231" t="s">
        <v>14245</v>
      </c>
      <c r="M2231">
        <f t="shared" si="408"/>
        <v>1</v>
      </c>
      <c r="N2231">
        <f>COUNTIF(Orders!$A:$A,C2231)</f>
        <v>1</v>
      </c>
      <c r="P2231">
        <f>COUNTIF(Orders!$H:$H,UPPER(SUBSTITUTE(TRIM(C2231),"-","")))</f>
        <v>1</v>
      </c>
      <c r="R2231" t="str">
        <f t="shared" si="409"/>
        <v>Matched Order Reference</v>
      </c>
      <c r="S2231">
        <f t="shared" si="410"/>
        <v>1</v>
      </c>
      <c r="V2231" cm="1">
        <f t="array" ref="V2231">IF(E2231&lt;&gt;"CAPTURE",0,SUMPRODUCT((MDR_Rates!$A$2:$A$10=F2231)*(G2231&gt;MDR_Rates!$B$2:$B$10)*((MDR_Rates!$C$2:$C$10="")+(G2231&lt;=MDR_Rates!$C$2:$C$10))*MDR_Rates!$D$2:$D$10))</f>
        <v>0</v>
      </c>
      <c r="W2231">
        <f t="shared" si="411"/>
        <v>0</v>
      </c>
      <c r="X2231">
        <f t="shared" si="412"/>
        <v>0</v>
      </c>
      <c r="Y2231">
        <f t="shared" si="413"/>
        <v>0</v>
      </c>
      <c r="Z2231">
        <f t="shared" si="414"/>
        <v>0</v>
      </c>
      <c r="AG2231" t="str">
        <f t="shared" si="415"/>
        <v/>
      </c>
      <c r="AI2231" t="str">
        <f t="shared" si="416"/>
        <v/>
      </c>
      <c r="AJ2231" t="str">
        <f t="shared" si="417"/>
        <v/>
      </c>
      <c r="AK2231" t="str">
        <f t="shared" si="418"/>
        <v>ORD26005307</v>
      </c>
      <c r="AL2231">
        <f>IF(E2231&lt;&gt;"CAPTURE","",COUNTIF(Orders!$H:$H,AK2231))</f>
        <v>1</v>
      </c>
      <c r="AP2231" t="str">
        <f t="shared" si="419"/>
        <v>Matched to Order</v>
      </c>
      <c r="AQ2231">
        <f>IF(COUNTIF($A$2:A2231,A2231)=1,1,0)</f>
        <v>1</v>
      </c>
    </row>
    <row r="2232" spans="1:43" x14ac:dyDescent="0.3">
      <c r="A2232" t="s">
        <v>14425</v>
      </c>
      <c r="C2232" t="s">
        <v>10566</v>
      </c>
      <c r="D2232" s="1">
        <v>46277</v>
      </c>
      <c r="E2232" t="s">
        <v>11819</v>
      </c>
      <c r="F2232" t="s">
        <v>9</v>
      </c>
      <c r="G2232">
        <v>299</v>
      </c>
      <c r="H2232">
        <v>0</v>
      </c>
      <c r="I2232">
        <v>0</v>
      </c>
      <c r="J2232">
        <v>299</v>
      </c>
      <c r="K2232" s="1">
        <v>46279</v>
      </c>
      <c r="L2232" t="s">
        <v>14245</v>
      </c>
      <c r="M2232">
        <f t="shared" si="408"/>
        <v>1</v>
      </c>
      <c r="N2232">
        <f>COUNTIF(Orders!$A:$A,C2232)</f>
        <v>1</v>
      </c>
      <c r="P2232">
        <f>COUNTIF(Orders!$H:$H,UPPER(SUBSTITUTE(TRIM(C2232),"-","")))</f>
        <v>1</v>
      </c>
      <c r="R2232" t="str">
        <f t="shared" si="409"/>
        <v>Matched Order Reference</v>
      </c>
      <c r="S2232">
        <f t="shared" si="410"/>
        <v>1</v>
      </c>
      <c r="V2232" cm="1">
        <f t="array" ref="V2232">IF(E2232&lt;&gt;"CAPTURE",0,SUMPRODUCT((MDR_Rates!$A$2:$A$10=F2232)*(G2232&gt;MDR_Rates!$B$2:$B$10)*((MDR_Rates!$C$2:$C$10="")+(G2232&lt;=MDR_Rates!$C$2:$C$10))*MDR_Rates!$D$2:$D$10))</f>
        <v>0</v>
      </c>
      <c r="W2232">
        <f t="shared" si="411"/>
        <v>0</v>
      </c>
      <c r="X2232">
        <f t="shared" si="412"/>
        <v>0</v>
      </c>
      <c r="Y2232">
        <f t="shared" si="413"/>
        <v>0</v>
      </c>
      <c r="Z2232">
        <f t="shared" si="414"/>
        <v>0</v>
      </c>
      <c r="AG2232" t="str">
        <f t="shared" si="415"/>
        <v/>
      </c>
      <c r="AI2232" t="str">
        <f t="shared" si="416"/>
        <v/>
      </c>
      <c r="AJ2232" t="str">
        <f t="shared" si="417"/>
        <v/>
      </c>
      <c r="AK2232" t="str">
        <f t="shared" si="418"/>
        <v>ORD26005356</v>
      </c>
      <c r="AL2232">
        <f>IF(E2232&lt;&gt;"CAPTURE","",COUNTIF(Orders!$H:$H,AK2232))</f>
        <v>1</v>
      </c>
      <c r="AP2232" t="str">
        <f t="shared" si="419"/>
        <v>Matched to Order</v>
      </c>
      <c r="AQ2232">
        <f>IF(COUNTIF($A$2:A2232,A2232)=1,1,0)</f>
        <v>1</v>
      </c>
    </row>
    <row r="2233" spans="1:43" x14ac:dyDescent="0.3">
      <c r="A2233" t="s">
        <v>14426</v>
      </c>
      <c r="C2233" t="s">
        <v>10629</v>
      </c>
      <c r="D2233" s="1">
        <v>46277</v>
      </c>
      <c r="E2233" t="s">
        <v>11819</v>
      </c>
      <c r="F2233" t="s">
        <v>9</v>
      </c>
      <c r="G2233">
        <v>3499</v>
      </c>
      <c r="H2233">
        <v>10.5</v>
      </c>
      <c r="I2233">
        <v>1.89</v>
      </c>
      <c r="J2233">
        <v>3486.61</v>
      </c>
      <c r="K2233" s="1">
        <v>46279</v>
      </c>
      <c r="L2233" t="s">
        <v>14245</v>
      </c>
      <c r="M2233">
        <f t="shared" si="408"/>
        <v>1</v>
      </c>
      <c r="N2233">
        <f>COUNTIF(Orders!$A:$A,C2233)</f>
        <v>1</v>
      </c>
      <c r="P2233">
        <f>COUNTIF(Orders!$H:$H,UPPER(SUBSTITUTE(TRIM(C2233),"-","")))</f>
        <v>1</v>
      </c>
      <c r="R2233" t="str">
        <f t="shared" si="409"/>
        <v>Matched Order Reference</v>
      </c>
      <c r="S2233">
        <f t="shared" si="410"/>
        <v>1</v>
      </c>
      <c r="V2233" cm="1">
        <f t="array" ref="V2233">IF(E2233&lt;&gt;"CAPTURE",0,SUMPRODUCT((MDR_Rates!$A$2:$A$10=F2233)*(G2233&gt;MDR_Rates!$B$2:$B$10)*((MDR_Rates!$C$2:$C$10="")+(G2233&lt;=MDR_Rates!$C$2:$C$10))*MDR_Rates!$D$2:$D$10))</f>
        <v>0.3</v>
      </c>
      <c r="W2233">
        <f t="shared" si="411"/>
        <v>10.5</v>
      </c>
      <c r="X2233">
        <f t="shared" si="412"/>
        <v>1.89</v>
      </c>
      <c r="Y2233">
        <f t="shared" si="413"/>
        <v>0</v>
      </c>
      <c r="Z2233">
        <f t="shared" si="414"/>
        <v>0</v>
      </c>
      <c r="AG2233" t="str">
        <f t="shared" si="415"/>
        <v/>
      </c>
      <c r="AI2233" t="str">
        <f t="shared" si="416"/>
        <v/>
      </c>
      <c r="AJ2233" t="str">
        <f t="shared" si="417"/>
        <v/>
      </c>
      <c r="AK2233" t="str">
        <f t="shared" si="418"/>
        <v>ORD26005388</v>
      </c>
      <c r="AL2233">
        <f>IF(E2233&lt;&gt;"CAPTURE","",COUNTIF(Orders!$H:$H,AK2233))</f>
        <v>1</v>
      </c>
      <c r="AP2233" t="str">
        <f t="shared" si="419"/>
        <v>Matched to Order</v>
      </c>
      <c r="AQ2233">
        <f>IF(COUNTIF($A$2:A2233,A2233)=1,1,0)</f>
        <v>1</v>
      </c>
    </row>
    <row r="2234" spans="1:43" x14ac:dyDescent="0.3">
      <c r="A2234" t="s">
        <v>14427</v>
      </c>
      <c r="C2234" t="s">
        <v>14428</v>
      </c>
      <c r="D2234" s="1">
        <v>46277</v>
      </c>
      <c r="E2234" t="s">
        <v>11819</v>
      </c>
      <c r="F2234" t="s">
        <v>9</v>
      </c>
      <c r="G2234">
        <v>1299</v>
      </c>
      <c r="H2234">
        <v>0</v>
      </c>
      <c r="I2234">
        <v>0</v>
      </c>
      <c r="J2234">
        <v>1299</v>
      </c>
      <c r="K2234" s="1">
        <v>46279</v>
      </c>
      <c r="L2234" t="s">
        <v>14245</v>
      </c>
      <c r="M2234">
        <f t="shared" si="408"/>
        <v>1</v>
      </c>
      <c r="N2234">
        <f>COUNTIF(Orders!$A:$A,C2234)</f>
        <v>0</v>
      </c>
      <c r="P2234">
        <f>COUNTIF(Orders!$H:$H,UPPER(SUBSTITUTE(TRIM(C2234),"-","")))</f>
        <v>1</v>
      </c>
      <c r="R2234" t="str">
        <f t="shared" si="409"/>
        <v>Matched Order Reference</v>
      </c>
      <c r="S2234">
        <f t="shared" si="410"/>
        <v>1</v>
      </c>
      <c r="V2234" cm="1">
        <f t="array" ref="V2234">IF(E2234&lt;&gt;"CAPTURE",0,SUMPRODUCT((MDR_Rates!$A$2:$A$10=F2234)*(G2234&gt;MDR_Rates!$B$2:$B$10)*((MDR_Rates!$C$2:$C$10="")+(G2234&lt;=MDR_Rates!$C$2:$C$10))*MDR_Rates!$D$2:$D$10))</f>
        <v>0</v>
      </c>
      <c r="W2234">
        <f t="shared" si="411"/>
        <v>0</v>
      </c>
      <c r="X2234">
        <f t="shared" si="412"/>
        <v>0</v>
      </c>
      <c r="Y2234">
        <f t="shared" si="413"/>
        <v>0</v>
      </c>
      <c r="Z2234">
        <f t="shared" si="414"/>
        <v>0</v>
      </c>
      <c r="AG2234" t="str">
        <f t="shared" si="415"/>
        <v/>
      </c>
      <c r="AI2234" t="str">
        <f t="shared" si="416"/>
        <v/>
      </c>
      <c r="AJ2234" t="str">
        <f t="shared" si="417"/>
        <v/>
      </c>
      <c r="AK2234" t="str">
        <f t="shared" si="418"/>
        <v>ORD26005396</v>
      </c>
      <c r="AL2234">
        <f>IF(E2234&lt;&gt;"CAPTURE","",COUNTIF(Orders!$H:$H,AK2234))</f>
        <v>1</v>
      </c>
      <c r="AP2234" t="str">
        <f t="shared" si="419"/>
        <v>Matched to Order</v>
      </c>
      <c r="AQ2234">
        <f>IF(COUNTIF($A$2:A2234,A2234)=1,1,0)</f>
        <v>1</v>
      </c>
    </row>
    <row r="2235" spans="1:43" x14ac:dyDescent="0.3">
      <c r="A2235" t="s">
        <v>14429</v>
      </c>
      <c r="C2235" t="s">
        <v>14430</v>
      </c>
      <c r="D2235" s="1">
        <v>46277</v>
      </c>
      <c r="E2235" t="s">
        <v>11819</v>
      </c>
      <c r="F2235" t="s">
        <v>44</v>
      </c>
      <c r="G2235">
        <v>1798</v>
      </c>
      <c r="H2235">
        <v>34.159999999999997</v>
      </c>
      <c r="I2235">
        <v>6.15</v>
      </c>
      <c r="J2235">
        <v>1757.69</v>
      </c>
      <c r="K2235" s="1">
        <v>46279</v>
      </c>
      <c r="L2235" t="s">
        <v>14245</v>
      </c>
      <c r="M2235">
        <f t="shared" si="408"/>
        <v>1</v>
      </c>
      <c r="N2235">
        <f>COUNTIF(Orders!$A:$A,C2235)</f>
        <v>0</v>
      </c>
      <c r="P2235">
        <f>COUNTIF(Orders!$H:$H,UPPER(SUBSTITUTE(TRIM(C2235),"-","")))</f>
        <v>1</v>
      </c>
      <c r="R2235" t="str">
        <f t="shared" si="409"/>
        <v>Matched Order Reference</v>
      </c>
      <c r="S2235">
        <f t="shared" si="410"/>
        <v>1</v>
      </c>
      <c r="V2235" cm="1">
        <f t="array" ref="V2235">IF(E2235&lt;&gt;"CAPTURE",0,SUMPRODUCT((MDR_Rates!$A$2:$A$10=F2235)*(G2235&gt;MDR_Rates!$B$2:$B$10)*((MDR_Rates!$C$2:$C$10="")+(G2235&lt;=MDR_Rates!$C$2:$C$10))*MDR_Rates!$D$2:$D$10))</f>
        <v>1.9</v>
      </c>
      <c r="W2235">
        <f t="shared" si="411"/>
        <v>34.159999999999997</v>
      </c>
      <c r="X2235">
        <f t="shared" si="412"/>
        <v>6.15</v>
      </c>
      <c r="Y2235">
        <f t="shared" si="413"/>
        <v>0</v>
      </c>
      <c r="Z2235">
        <f t="shared" si="414"/>
        <v>0</v>
      </c>
      <c r="AG2235" t="str">
        <f t="shared" si="415"/>
        <v/>
      </c>
      <c r="AI2235" t="str">
        <f t="shared" si="416"/>
        <v/>
      </c>
      <c r="AJ2235" t="str">
        <f t="shared" si="417"/>
        <v/>
      </c>
      <c r="AK2235" t="str">
        <f t="shared" si="418"/>
        <v>ORD26005421</v>
      </c>
      <c r="AL2235">
        <f>IF(E2235&lt;&gt;"CAPTURE","",COUNTIF(Orders!$H:$H,AK2235))</f>
        <v>1</v>
      </c>
      <c r="AP2235" t="str">
        <f t="shared" si="419"/>
        <v>Matched to Order</v>
      </c>
      <c r="AQ2235">
        <f>IF(COUNTIF($A$2:A2235,A2235)=1,1,0)</f>
        <v>1</v>
      </c>
    </row>
    <row r="2236" spans="1:43" x14ac:dyDescent="0.3">
      <c r="A2236" t="s">
        <v>14431</v>
      </c>
      <c r="C2236" t="s">
        <v>10717</v>
      </c>
      <c r="D2236" s="1">
        <v>46277</v>
      </c>
      <c r="E2236" t="s">
        <v>11819</v>
      </c>
      <c r="F2236" t="s">
        <v>33</v>
      </c>
      <c r="G2236">
        <v>1799</v>
      </c>
      <c r="H2236">
        <v>26.99</v>
      </c>
      <c r="I2236">
        <v>4.8600000000000003</v>
      </c>
      <c r="J2236">
        <v>1767.15</v>
      </c>
      <c r="K2236" s="1">
        <v>46279</v>
      </c>
      <c r="L2236" t="s">
        <v>14245</v>
      </c>
      <c r="M2236">
        <f t="shared" si="408"/>
        <v>1</v>
      </c>
      <c r="N2236">
        <f>COUNTIF(Orders!$A:$A,C2236)</f>
        <v>1</v>
      </c>
      <c r="P2236">
        <f>COUNTIF(Orders!$H:$H,UPPER(SUBSTITUTE(TRIM(C2236),"-","")))</f>
        <v>1</v>
      </c>
      <c r="R2236" t="str">
        <f t="shared" si="409"/>
        <v>Matched Order Reference</v>
      </c>
      <c r="S2236">
        <f t="shared" si="410"/>
        <v>1</v>
      </c>
      <c r="V2236" cm="1">
        <f t="array" ref="V2236">IF(E2236&lt;&gt;"CAPTURE",0,SUMPRODUCT((MDR_Rates!$A$2:$A$10=F2236)*(G2236&gt;MDR_Rates!$B$2:$B$10)*((MDR_Rates!$C$2:$C$10="")+(G2236&lt;=MDR_Rates!$C$2:$C$10))*MDR_Rates!$D$2:$D$10))</f>
        <v>1.5</v>
      </c>
      <c r="W2236">
        <f t="shared" si="411"/>
        <v>26.99</v>
      </c>
      <c r="X2236">
        <f t="shared" si="412"/>
        <v>4.8600000000000003</v>
      </c>
      <c r="Y2236">
        <f t="shared" si="413"/>
        <v>0</v>
      </c>
      <c r="Z2236">
        <f t="shared" si="414"/>
        <v>0</v>
      </c>
      <c r="AG2236" t="str">
        <f t="shared" si="415"/>
        <v/>
      </c>
      <c r="AI2236" t="str">
        <f t="shared" si="416"/>
        <v/>
      </c>
      <c r="AJ2236" t="str">
        <f t="shared" si="417"/>
        <v/>
      </c>
      <c r="AK2236" t="str">
        <f t="shared" si="418"/>
        <v>ORD26005433</v>
      </c>
      <c r="AL2236">
        <f>IF(E2236&lt;&gt;"CAPTURE","",COUNTIF(Orders!$H:$H,AK2236))</f>
        <v>1</v>
      </c>
      <c r="AP2236" t="str">
        <f t="shared" si="419"/>
        <v>Matched to Order</v>
      </c>
      <c r="AQ2236">
        <f>IF(COUNTIF($A$2:A2236,A2236)=1,1,0)</f>
        <v>1</v>
      </c>
    </row>
    <row r="2237" spans="1:43" x14ac:dyDescent="0.3">
      <c r="A2237" t="s">
        <v>14432</v>
      </c>
      <c r="C2237" t="s">
        <v>14433</v>
      </c>
      <c r="D2237" s="1">
        <v>46277</v>
      </c>
      <c r="E2237" t="s">
        <v>11819</v>
      </c>
      <c r="F2237" t="s">
        <v>17</v>
      </c>
      <c r="G2237">
        <v>2499</v>
      </c>
      <c r="H2237">
        <v>39.979999999999997</v>
      </c>
      <c r="I2237">
        <v>7.2</v>
      </c>
      <c r="J2237">
        <v>2451.8200000000002</v>
      </c>
      <c r="K2237" s="1">
        <v>46279</v>
      </c>
      <c r="L2237" t="s">
        <v>14245</v>
      </c>
      <c r="M2237">
        <f t="shared" si="408"/>
        <v>1</v>
      </c>
      <c r="N2237">
        <f>COUNTIF(Orders!$A:$A,C2237)</f>
        <v>1</v>
      </c>
      <c r="P2237">
        <f>COUNTIF(Orders!$H:$H,UPPER(SUBSTITUTE(TRIM(C2237),"-","")))</f>
        <v>1</v>
      </c>
      <c r="R2237" t="str">
        <f t="shared" si="409"/>
        <v>Matched Order Reference</v>
      </c>
      <c r="S2237">
        <f t="shared" si="410"/>
        <v>1</v>
      </c>
      <c r="V2237" cm="1">
        <f t="array" ref="V2237">IF(E2237&lt;&gt;"CAPTURE",0,SUMPRODUCT((MDR_Rates!$A$2:$A$10=F2237)*(G2237&gt;MDR_Rates!$B$2:$B$10)*((MDR_Rates!$C$2:$C$10="")+(G2237&lt;=MDR_Rates!$C$2:$C$10))*MDR_Rates!$D$2:$D$10))</f>
        <v>1.6</v>
      </c>
      <c r="W2237">
        <f t="shared" si="411"/>
        <v>39.979999999999997</v>
      </c>
      <c r="X2237">
        <f t="shared" si="412"/>
        <v>7.2</v>
      </c>
      <c r="Y2237">
        <f t="shared" si="413"/>
        <v>0</v>
      </c>
      <c r="Z2237">
        <f t="shared" si="414"/>
        <v>0</v>
      </c>
      <c r="AG2237" t="str">
        <f t="shared" si="415"/>
        <v/>
      </c>
      <c r="AI2237" t="str">
        <f t="shared" si="416"/>
        <v/>
      </c>
      <c r="AJ2237" t="str">
        <f t="shared" si="417"/>
        <v/>
      </c>
      <c r="AK2237" t="str">
        <f t="shared" si="418"/>
        <v>ORD26005441</v>
      </c>
      <c r="AL2237">
        <f>IF(E2237&lt;&gt;"CAPTURE","",COUNTIF(Orders!$H:$H,AK2237))</f>
        <v>1</v>
      </c>
      <c r="AP2237" t="str">
        <f t="shared" si="419"/>
        <v>Matched to Order</v>
      </c>
      <c r="AQ2237">
        <f>IF(COUNTIF($A$2:A2237,A2237)=1,1,0)</f>
        <v>1</v>
      </c>
    </row>
    <row r="2238" spans="1:43" x14ac:dyDescent="0.3">
      <c r="A2238" t="s">
        <v>14434</v>
      </c>
      <c r="C2238" t="s">
        <v>10762</v>
      </c>
      <c r="D2238" s="1">
        <v>46277</v>
      </c>
      <c r="E2238" t="s">
        <v>11819</v>
      </c>
      <c r="F2238" t="s">
        <v>44</v>
      </c>
      <c r="G2238">
        <v>2499</v>
      </c>
      <c r="H2238">
        <v>42.48</v>
      </c>
      <c r="I2238">
        <v>7.65</v>
      </c>
      <c r="J2238">
        <v>2448.87</v>
      </c>
      <c r="K2238" s="1">
        <v>46279</v>
      </c>
      <c r="L2238" t="s">
        <v>14245</v>
      </c>
      <c r="M2238">
        <f t="shared" si="408"/>
        <v>1</v>
      </c>
      <c r="N2238">
        <f>COUNTIF(Orders!$A:$A,C2238)</f>
        <v>1</v>
      </c>
      <c r="P2238">
        <f>COUNTIF(Orders!$H:$H,UPPER(SUBSTITUTE(TRIM(C2238),"-","")))</f>
        <v>1</v>
      </c>
      <c r="R2238" t="str">
        <f t="shared" si="409"/>
        <v>Matched Order Reference</v>
      </c>
      <c r="S2238">
        <f t="shared" si="410"/>
        <v>1</v>
      </c>
      <c r="V2238" cm="1">
        <f t="array" ref="V2238">IF(E2238&lt;&gt;"CAPTURE",0,SUMPRODUCT((MDR_Rates!$A$2:$A$10=F2238)*(G2238&gt;MDR_Rates!$B$2:$B$10)*((MDR_Rates!$C$2:$C$10="")+(G2238&lt;=MDR_Rates!$C$2:$C$10))*MDR_Rates!$D$2:$D$10))</f>
        <v>1.7</v>
      </c>
      <c r="W2238">
        <f t="shared" si="411"/>
        <v>42.48</v>
      </c>
      <c r="X2238">
        <f t="shared" si="412"/>
        <v>7.65</v>
      </c>
      <c r="Y2238">
        <f t="shared" si="413"/>
        <v>0</v>
      </c>
      <c r="Z2238">
        <f t="shared" si="414"/>
        <v>0</v>
      </c>
      <c r="AG2238" t="str">
        <f t="shared" si="415"/>
        <v/>
      </c>
      <c r="AI2238" t="str">
        <f t="shared" si="416"/>
        <v/>
      </c>
      <c r="AJ2238" t="str">
        <f t="shared" si="417"/>
        <v/>
      </c>
      <c r="AK2238" t="str">
        <f t="shared" si="418"/>
        <v>ORD26005456</v>
      </c>
      <c r="AL2238">
        <f>IF(E2238&lt;&gt;"CAPTURE","",COUNTIF(Orders!$H:$H,AK2238))</f>
        <v>1</v>
      </c>
      <c r="AP2238" t="str">
        <f t="shared" si="419"/>
        <v>Matched to Order</v>
      </c>
      <c r="AQ2238">
        <f>IF(COUNTIF($A$2:A2238,A2238)=1,1,0)</f>
        <v>1</v>
      </c>
    </row>
    <row r="2239" spans="1:43" x14ac:dyDescent="0.3">
      <c r="A2239" t="s">
        <v>14435</v>
      </c>
      <c r="C2239" t="s">
        <v>10782</v>
      </c>
      <c r="D2239" s="1">
        <v>46277</v>
      </c>
      <c r="E2239" t="s">
        <v>11819</v>
      </c>
      <c r="F2239" t="s">
        <v>9</v>
      </c>
      <c r="G2239">
        <v>4999</v>
      </c>
      <c r="H2239">
        <v>15</v>
      </c>
      <c r="I2239">
        <v>2.7</v>
      </c>
      <c r="J2239">
        <v>4981.3</v>
      </c>
      <c r="K2239" s="1">
        <v>46279</v>
      </c>
      <c r="L2239" t="s">
        <v>14245</v>
      </c>
      <c r="M2239">
        <f t="shared" si="408"/>
        <v>1</v>
      </c>
      <c r="N2239">
        <f>COUNTIF(Orders!$A:$A,C2239)</f>
        <v>1</v>
      </c>
      <c r="P2239">
        <f>COUNTIF(Orders!$H:$H,UPPER(SUBSTITUTE(TRIM(C2239),"-","")))</f>
        <v>1</v>
      </c>
      <c r="R2239" t="str">
        <f t="shared" si="409"/>
        <v>Matched Order Reference</v>
      </c>
      <c r="S2239">
        <f t="shared" si="410"/>
        <v>1</v>
      </c>
      <c r="V2239" cm="1">
        <f t="array" ref="V2239">IF(E2239&lt;&gt;"CAPTURE",0,SUMPRODUCT((MDR_Rates!$A$2:$A$10=F2239)*(G2239&gt;MDR_Rates!$B$2:$B$10)*((MDR_Rates!$C$2:$C$10="")+(G2239&lt;=MDR_Rates!$C$2:$C$10))*MDR_Rates!$D$2:$D$10))</f>
        <v>0.3</v>
      </c>
      <c r="W2239">
        <f t="shared" si="411"/>
        <v>15</v>
      </c>
      <c r="X2239">
        <f t="shared" si="412"/>
        <v>2.7</v>
      </c>
      <c r="Y2239">
        <f t="shared" si="413"/>
        <v>0</v>
      </c>
      <c r="Z2239">
        <f t="shared" si="414"/>
        <v>0</v>
      </c>
      <c r="AG2239" t="str">
        <f t="shared" si="415"/>
        <v/>
      </c>
      <c r="AI2239" t="str">
        <f t="shared" si="416"/>
        <v/>
      </c>
      <c r="AJ2239" t="str">
        <f t="shared" si="417"/>
        <v/>
      </c>
      <c r="AK2239" t="str">
        <f t="shared" si="418"/>
        <v>ORD26005466</v>
      </c>
      <c r="AL2239">
        <f>IF(E2239&lt;&gt;"CAPTURE","",COUNTIF(Orders!$H:$H,AK2239))</f>
        <v>1</v>
      </c>
      <c r="AP2239" t="str">
        <f t="shared" si="419"/>
        <v>Matched to Order</v>
      </c>
      <c r="AQ2239">
        <f>IF(COUNTIF($A$2:A2239,A2239)=1,1,0)</f>
        <v>1</v>
      </c>
    </row>
    <row r="2240" spans="1:43" x14ac:dyDescent="0.3">
      <c r="A2240" t="s">
        <v>14436</v>
      </c>
      <c r="C2240" t="s">
        <v>10866</v>
      </c>
      <c r="D2240" s="1">
        <v>46277</v>
      </c>
      <c r="E2240" t="s">
        <v>11819</v>
      </c>
      <c r="F2240" t="s">
        <v>9</v>
      </c>
      <c r="G2240">
        <v>7999</v>
      </c>
      <c r="H2240">
        <v>24</v>
      </c>
      <c r="I2240">
        <v>4.32</v>
      </c>
      <c r="J2240">
        <v>7970.68</v>
      </c>
      <c r="K2240" s="1">
        <v>46279</v>
      </c>
      <c r="L2240" t="s">
        <v>14245</v>
      </c>
      <c r="M2240">
        <f t="shared" si="408"/>
        <v>1</v>
      </c>
      <c r="N2240">
        <f>COUNTIF(Orders!$A:$A,C2240)</f>
        <v>1</v>
      </c>
      <c r="P2240">
        <f>COUNTIF(Orders!$H:$H,UPPER(SUBSTITUTE(TRIM(C2240),"-","")))</f>
        <v>1</v>
      </c>
      <c r="R2240" t="str">
        <f t="shared" si="409"/>
        <v>Matched Order Reference</v>
      </c>
      <c r="S2240">
        <f t="shared" si="410"/>
        <v>1</v>
      </c>
      <c r="V2240" cm="1">
        <f t="array" ref="V2240">IF(E2240&lt;&gt;"CAPTURE",0,SUMPRODUCT((MDR_Rates!$A$2:$A$10=F2240)*(G2240&gt;MDR_Rates!$B$2:$B$10)*((MDR_Rates!$C$2:$C$10="")+(G2240&lt;=MDR_Rates!$C$2:$C$10))*MDR_Rates!$D$2:$D$10))</f>
        <v>0.3</v>
      </c>
      <c r="W2240">
        <f t="shared" si="411"/>
        <v>24</v>
      </c>
      <c r="X2240">
        <f t="shared" si="412"/>
        <v>4.32</v>
      </c>
      <c r="Y2240">
        <f t="shared" si="413"/>
        <v>0</v>
      </c>
      <c r="Z2240">
        <f t="shared" si="414"/>
        <v>0</v>
      </c>
      <c r="AG2240" t="str">
        <f t="shared" si="415"/>
        <v/>
      </c>
      <c r="AI2240" t="str">
        <f t="shared" si="416"/>
        <v/>
      </c>
      <c r="AJ2240" t="str">
        <f t="shared" si="417"/>
        <v/>
      </c>
      <c r="AK2240" t="str">
        <f t="shared" si="418"/>
        <v>ORD26005510</v>
      </c>
      <c r="AL2240">
        <f>IF(E2240&lt;&gt;"CAPTURE","",COUNTIF(Orders!$H:$H,AK2240))</f>
        <v>1</v>
      </c>
      <c r="AP2240" t="str">
        <f t="shared" si="419"/>
        <v>Matched to Order</v>
      </c>
      <c r="AQ2240">
        <f>IF(COUNTIF($A$2:A2240,A2240)=1,1,0)</f>
        <v>1</v>
      </c>
    </row>
    <row r="2241" spans="1:43" x14ac:dyDescent="0.3">
      <c r="A2241" t="s">
        <v>14437</v>
      </c>
      <c r="C2241" t="s">
        <v>10899</v>
      </c>
      <c r="D2241" s="1">
        <v>46277</v>
      </c>
      <c r="E2241" t="s">
        <v>11819</v>
      </c>
      <c r="F2241" t="s">
        <v>9</v>
      </c>
      <c r="G2241">
        <v>4397</v>
      </c>
      <c r="H2241">
        <v>13.19</v>
      </c>
      <c r="I2241">
        <v>2.37</v>
      </c>
      <c r="J2241">
        <v>4381.4399999999996</v>
      </c>
      <c r="K2241" s="1">
        <v>46279</v>
      </c>
      <c r="L2241" t="s">
        <v>14245</v>
      </c>
      <c r="M2241">
        <f t="shared" si="408"/>
        <v>1</v>
      </c>
      <c r="N2241">
        <f>COUNTIF(Orders!$A:$A,C2241)</f>
        <v>1</v>
      </c>
      <c r="P2241">
        <f>COUNTIF(Orders!$H:$H,UPPER(SUBSTITUTE(TRIM(C2241),"-","")))</f>
        <v>1</v>
      </c>
      <c r="R2241" t="str">
        <f t="shared" si="409"/>
        <v>Matched Order Reference</v>
      </c>
      <c r="S2241">
        <f t="shared" si="410"/>
        <v>1</v>
      </c>
      <c r="V2241" cm="1">
        <f t="array" ref="V2241">IF(E2241&lt;&gt;"CAPTURE",0,SUMPRODUCT((MDR_Rates!$A$2:$A$10=F2241)*(G2241&gt;MDR_Rates!$B$2:$B$10)*((MDR_Rates!$C$2:$C$10="")+(G2241&lt;=MDR_Rates!$C$2:$C$10))*MDR_Rates!$D$2:$D$10))</f>
        <v>0.3</v>
      </c>
      <c r="W2241">
        <f t="shared" si="411"/>
        <v>13.19</v>
      </c>
      <c r="X2241">
        <f t="shared" si="412"/>
        <v>2.37</v>
      </c>
      <c r="Y2241">
        <f t="shared" si="413"/>
        <v>0</v>
      </c>
      <c r="Z2241">
        <f t="shared" si="414"/>
        <v>0</v>
      </c>
      <c r="AG2241" t="str">
        <f t="shared" si="415"/>
        <v/>
      </c>
      <c r="AI2241" t="str">
        <f t="shared" si="416"/>
        <v/>
      </c>
      <c r="AJ2241" t="str">
        <f t="shared" si="417"/>
        <v/>
      </c>
      <c r="AK2241" t="str">
        <f t="shared" si="418"/>
        <v>ORD26005527</v>
      </c>
      <c r="AL2241">
        <f>IF(E2241&lt;&gt;"CAPTURE","",COUNTIF(Orders!$H:$H,AK2241))</f>
        <v>1</v>
      </c>
      <c r="AP2241" t="str">
        <f t="shared" si="419"/>
        <v>Matched to Order</v>
      </c>
      <c r="AQ2241">
        <f>IF(COUNTIF($A$2:A2241,A2241)=1,1,0)</f>
        <v>1</v>
      </c>
    </row>
    <row r="2242" spans="1:43" x14ac:dyDescent="0.3">
      <c r="A2242" t="s">
        <v>14438</v>
      </c>
      <c r="C2242" t="s">
        <v>10996</v>
      </c>
      <c r="D2242" s="1">
        <v>46277</v>
      </c>
      <c r="E2242" t="s">
        <v>11819</v>
      </c>
      <c r="F2242" t="s">
        <v>9</v>
      </c>
      <c r="G2242">
        <v>4297</v>
      </c>
      <c r="H2242">
        <v>12.89</v>
      </c>
      <c r="I2242">
        <v>2.3199999999999998</v>
      </c>
      <c r="J2242">
        <v>4281.79</v>
      </c>
      <c r="K2242" s="1">
        <v>46279</v>
      </c>
      <c r="L2242" t="s">
        <v>14245</v>
      </c>
      <c r="M2242">
        <f t="shared" si="408"/>
        <v>1</v>
      </c>
      <c r="N2242">
        <f>COUNTIF(Orders!$A:$A,C2242)</f>
        <v>1</v>
      </c>
      <c r="P2242">
        <f>COUNTIF(Orders!$H:$H,UPPER(SUBSTITUTE(TRIM(C2242),"-","")))</f>
        <v>1</v>
      </c>
      <c r="R2242" t="str">
        <f t="shared" si="409"/>
        <v>Matched Order Reference</v>
      </c>
      <c r="S2242">
        <f t="shared" si="410"/>
        <v>1</v>
      </c>
      <c r="V2242" cm="1">
        <f t="array" ref="V2242">IF(E2242&lt;&gt;"CAPTURE",0,SUMPRODUCT((MDR_Rates!$A$2:$A$10=F2242)*(G2242&gt;MDR_Rates!$B$2:$B$10)*((MDR_Rates!$C$2:$C$10="")+(G2242&lt;=MDR_Rates!$C$2:$C$10))*MDR_Rates!$D$2:$D$10))</f>
        <v>0.3</v>
      </c>
      <c r="W2242">
        <f t="shared" si="411"/>
        <v>12.89</v>
      </c>
      <c r="X2242">
        <f t="shared" si="412"/>
        <v>2.3199999999999998</v>
      </c>
      <c r="Y2242">
        <f t="shared" si="413"/>
        <v>0</v>
      </c>
      <c r="Z2242">
        <f t="shared" si="414"/>
        <v>0</v>
      </c>
      <c r="AG2242" t="str">
        <f t="shared" si="415"/>
        <v/>
      </c>
      <c r="AI2242" t="str">
        <f t="shared" si="416"/>
        <v/>
      </c>
      <c r="AJ2242" t="str">
        <f t="shared" si="417"/>
        <v/>
      </c>
      <c r="AK2242" t="str">
        <f t="shared" si="418"/>
        <v>ORD26005577</v>
      </c>
      <c r="AL2242">
        <f>IF(E2242&lt;&gt;"CAPTURE","",COUNTIF(Orders!$H:$H,AK2242))</f>
        <v>1</v>
      </c>
      <c r="AP2242" t="str">
        <f t="shared" si="419"/>
        <v>Matched to Order</v>
      </c>
      <c r="AQ2242">
        <f>IF(COUNTIF($A$2:A2242,A2242)=1,1,0)</f>
        <v>1</v>
      </c>
    </row>
    <row r="2243" spans="1:43" x14ac:dyDescent="0.3">
      <c r="A2243" t="s">
        <v>14439</v>
      </c>
      <c r="C2243" t="s">
        <v>11004</v>
      </c>
      <c r="D2243" s="1">
        <v>46277</v>
      </c>
      <c r="E2243" t="s">
        <v>11819</v>
      </c>
      <c r="F2243" t="s">
        <v>44</v>
      </c>
      <c r="G2243">
        <v>7999</v>
      </c>
      <c r="H2243">
        <v>135.97999999999999</v>
      </c>
      <c r="I2243">
        <v>24.48</v>
      </c>
      <c r="J2243">
        <v>7838.54</v>
      </c>
      <c r="K2243" s="1">
        <v>46279</v>
      </c>
      <c r="L2243" t="s">
        <v>14245</v>
      </c>
      <c r="M2243">
        <f t="shared" ref="M2243:M2306" si="420">COUNTIF($A:$A,A2243)</f>
        <v>1</v>
      </c>
      <c r="N2243">
        <f>COUNTIF(Orders!$A:$A,C2243)</f>
        <v>1</v>
      </c>
      <c r="P2243">
        <f>COUNTIF(Orders!$H:$H,UPPER(SUBSTITUTE(TRIM(C2243),"-","")))</f>
        <v>1</v>
      </c>
      <c r="R2243" t="str">
        <f t="shared" ref="R2243:R2306" si="421">IF(E2243="REFUND","Refund",IF(P2243=0,"Unmatched Order Reference","Matched Order Reference"))</f>
        <v>Matched Order Reference</v>
      </c>
      <c r="S2243">
        <f t="shared" ref="S2243:S2306" si="422">COUNTIFS($C$2:$C$5753,C2243,$E$2:$E$5753,"CAPTURE")</f>
        <v>1</v>
      </c>
      <c r="V2243" cm="1">
        <f t="array" ref="V2243">IF(E2243&lt;&gt;"CAPTURE",0,SUMPRODUCT((MDR_Rates!$A$2:$A$10=F2243)*(G2243&gt;MDR_Rates!$B$2:$B$10)*((MDR_Rates!$C$2:$C$10="")+(G2243&lt;=MDR_Rates!$C$2:$C$10))*MDR_Rates!$D$2:$D$10))</f>
        <v>1.7</v>
      </c>
      <c r="W2243">
        <f t="shared" ref="W2243:W2306" si="423">IF(E2243&lt;&gt;"CAPTURE",0,ROUND(G2243*V2243/100,2))</f>
        <v>135.97999999999999</v>
      </c>
      <c r="X2243">
        <f t="shared" ref="X2243:X2306" si="424">IF(E2243&lt;&gt;"CAPTURE",0,ROUND(W2243*18/100,2))</f>
        <v>24.48</v>
      </c>
      <c r="Y2243">
        <f t="shared" ref="Y2243:Y2306" si="425">IF(E2243&lt;&gt;"CAPTURE",0,ROUND(H2243-W2243,2))</f>
        <v>0</v>
      </c>
      <c r="Z2243">
        <f t="shared" ref="Z2243:Z2306" si="426">IF(E2243&lt;&gt;"CAPTURE",0,ROUND(I2243-X2243,2))</f>
        <v>0</v>
      </c>
      <c r="AG2243" t="str">
        <f t="shared" ref="AG2243:AG2306" si="427">IF(E2243&lt;&gt;"REFUND","",IF(COUNTIFS($A:$A,B2243,$E:$E,"CAPTURE")=0,"Missing Original Capture","Original Capture Found"))</f>
        <v/>
      </c>
      <c r="AI2243" t="str">
        <f t="shared" ref="AI2243:AI2306" si="428">IF(E2243="REFUND",_xlfn.MAXIFS($G:$G,$A:$A,B2243,$E:$E,"CAPTURE"),"")</f>
        <v/>
      </c>
      <c r="AJ2243" t="str">
        <f t="shared" ref="AJ2243:AJ2306" si="429">IF(E2243&lt;&gt;"REFUND","",IF(G2243&gt;AI2243,"Refund Exceeds Capture",IF(ABS(G2243-AI2243)&lt;0.01,"Full Refund","Partial Refund")))</f>
        <v/>
      </c>
      <c r="AK2243" t="str">
        <f t="shared" ref="AK2243:AK2306" si="430">UPPER(SUBSTITUTE(TRIM(C2243),"-",""))</f>
        <v>ORD26005581</v>
      </c>
      <c r="AL2243">
        <f>IF(E2243&lt;&gt;"CAPTURE","",COUNTIF(Orders!$H:$H,AK2243))</f>
        <v>1</v>
      </c>
      <c r="AP2243" t="str">
        <f t="shared" ref="AP2243:AP2306" si="431">IF(E2243&lt;&gt;"CAPTURE","",IF(M2243&gt;1,"Duplicate ID - Review",IF(AL2243=0,"Unmatched Order",IF(AL2243=1,"Matched to Order","Multiple Order Matches"))))</f>
        <v>Matched to Order</v>
      </c>
      <c r="AQ2243">
        <f>IF(COUNTIF($A$2:A2243,A2243)=1,1,0)</f>
        <v>1</v>
      </c>
    </row>
    <row r="2244" spans="1:43" x14ac:dyDescent="0.3">
      <c r="A2244" t="s">
        <v>14440</v>
      </c>
      <c r="C2244" t="s">
        <v>11064</v>
      </c>
      <c r="D2244" s="1">
        <v>46277</v>
      </c>
      <c r="E2244" t="s">
        <v>11819</v>
      </c>
      <c r="F2244" t="s">
        <v>17</v>
      </c>
      <c r="G2244">
        <v>7297</v>
      </c>
      <c r="H2244">
        <v>116.75</v>
      </c>
      <c r="I2244">
        <v>21.02</v>
      </c>
      <c r="J2244">
        <v>7159.23</v>
      </c>
      <c r="K2244" s="1">
        <v>46279</v>
      </c>
      <c r="L2244" t="s">
        <v>14245</v>
      </c>
      <c r="M2244">
        <f t="shared" si="420"/>
        <v>1</v>
      </c>
      <c r="N2244">
        <f>COUNTIF(Orders!$A:$A,C2244)</f>
        <v>1</v>
      </c>
      <c r="P2244">
        <f>COUNTIF(Orders!$H:$H,UPPER(SUBSTITUTE(TRIM(C2244),"-","")))</f>
        <v>1</v>
      </c>
      <c r="R2244" t="str">
        <f t="shared" si="421"/>
        <v>Matched Order Reference</v>
      </c>
      <c r="S2244">
        <f t="shared" si="422"/>
        <v>1</v>
      </c>
      <c r="V2244" cm="1">
        <f t="array" ref="V2244">IF(E2244&lt;&gt;"CAPTURE",0,SUMPRODUCT((MDR_Rates!$A$2:$A$10=F2244)*(G2244&gt;MDR_Rates!$B$2:$B$10)*((MDR_Rates!$C$2:$C$10="")+(G2244&lt;=MDR_Rates!$C$2:$C$10))*MDR_Rates!$D$2:$D$10))</f>
        <v>1.6</v>
      </c>
      <c r="W2244">
        <f t="shared" si="423"/>
        <v>116.75</v>
      </c>
      <c r="X2244">
        <f t="shared" si="424"/>
        <v>21.02</v>
      </c>
      <c r="Y2244">
        <f t="shared" si="425"/>
        <v>0</v>
      </c>
      <c r="Z2244">
        <f t="shared" si="426"/>
        <v>0</v>
      </c>
      <c r="AG2244" t="str">
        <f t="shared" si="427"/>
        <v/>
      </c>
      <c r="AI2244" t="str">
        <f t="shared" si="428"/>
        <v/>
      </c>
      <c r="AJ2244" t="str">
        <f t="shared" si="429"/>
        <v/>
      </c>
      <c r="AK2244" t="str">
        <f t="shared" si="430"/>
        <v>ORD26005612</v>
      </c>
      <c r="AL2244">
        <f>IF(E2244&lt;&gt;"CAPTURE","",COUNTIF(Orders!$H:$H,AK2244))</f>
        <v>1</v>
      </c>
      <c r="AP2244" t="str">
        <f t="shared" si="431"/>
        <v>Matched to Order</v>
      </c>
      <c r="AQ2244">
        <f>IF(COUNTIF($A$2:A2244,A2244)=1,1,0)</f>
        <v>1</v>
      </c>
    </row>
    <row r="2245" spans="1:43" x14ac:dyDescent="0.3">
      <c r="A2245" t="s">
        <v>14441</v>
      </c>
      <c r="C2245" t="s">
        <v>11185</v>
      </c>
      <c r="D2245" s="1">
        <v>46277</v>
      </c>
      <c r="E2245" t="s">
        <v>11819</v>
      </c>
      <c r="F2245" t="s">
        <v>9</v>
      </c>
      <c r="G2245">
        <v>12998</v>
      </c>
      <c r="H2245">
        <v>38.99</v>
      </c>
      <c r="I2245">
        <v>7.02</v>
      </c>
      <c r="J2245">
        <v>12951.99</v>
      </c>
      <c r="K2245" s="1">
        <v>46279</v>
      </c>
      <c r="L2245" t="s">
        <v>14245</v>
      </c>
      <c r="M2245">
        <f t="shared" si="420"/>
        <v>1</v>
      </c>
      <c r="N2245">
        <f>COUNTIF(Orders!$A:$A,C2245)</f>
        <v>1</v>
      </c>
      <c r="P2245">
        <f>COUNTIF(Orders!$H:$H,UPPER(SUBSTITUTE(TRIM(C2245),"-","")))</f>
        <v>1</v>
      </c>
      <c r="R2245" t="str">
        <f t="shared" si="421"/>
        <v>Matched Order Reference</v>
      </c>
      <c r="S2245">
        <f t="shared" si="422"/>
        <v>1</v>
      </c>
      <c r="V2245" cm="1">
        <f t="array" ref="V2245">IF(E2245&lt;&gt;"CAPTURE",0,SUMPRODUCT((MDR_Rates!$A$2:$A$10=F2245)*(G2245&gt;MDR_Rates!$B$2:$B$10)*((MDR_Rates!$C$2:$C$10="")+(G2245&lt;=MDR_Rates!$C$2:$C$10))*MDR_Rates!$D$2:$D$10))</f>
        <v>0.3</v>
      </c>
      <c r="W2245">
        <f t="shared" si="423"/>
        <v>38.99</v>
      </c>
      <c r="X2245">
        <f t="shared" si="424"/>
        <v>7.02</v>
      </c>
      <c r="Y2245">
        <f t="shared" si="425"/>
        <v>0</v>
      </c>
      <c r="Z2245">
        <f t="shared" si="426"/>
        <v>0</v>
      </c>
      <c r="AG2245" t="str">
        <f t="shared" si="427"/>
        <v/>
      </c>
      <c r="AI2245" t="str">
        <f t="shared" si="428"/>
        <v/>
      </c>
      <c r="AJ2245" t="str">
        <f t="shared" si="429"/>
        <v/>
      </c>
      <c r="AK2245" t="str">
        <f t="shared" si="430"/>
        <v>ORD26005674</v>
      </c>
      <c r="AL2245">
        <f>IF(E2245&lt;&gt;"CAPTURE","",COUNTIF(Orders!$H:$H,AK2245))</f>
        <v>1</v>
      </c>
      <c r="AP2245" t="str">
        <f t="shared" si="431"/>
        <v>Matched to Order</v>
      </c>
      <c r="AQ2245">
        <f>IF(COUNTIF($A$2:A2245,A2245)=1,1,0)</f>
        <v>1</v>
      </c>
    </row>
    <row r="2246" spans="1:43" x14ac:dyDescent="0.3">
      <c r="A2246" t="s">
        <v>14442</v>
      </c>
      <c r="C2246" t="s">
        <v>11207</v>
      </c>
      <c r="D2246" s="1">
        <v>46277</v>
      </c>
      <c r="E2246" t="s">
        <v>11819</v>
      </c>
      <c r="F2246" t="s">
        <v>9</v>
      </c>
      <c r="G2246">
        <v>7999</v>
      </c>
      <c r="H2246">
        <v>24</v>
      </c>
      <c r="I2246">
        <v>4.32</v>
      </c>
      <c r="J2246">
        <v>7970.68</v>
      </c>
      <c r="K2246" s="1">
        <v>46279</v>
      </c>
      <c r="L2246" t="s">
        <v>14245</v>
      </c>
      <c r="M2246">
        <f t="shared" si="420"/>
        <v>1</v>
      </c>
      <c r="N2246">
        <f>COUNTIF(Orders!$A:$A,C2246)</f>
        <v>1</v>
      </c>
      <c r="P2246">
        <f>COUNTIF(Orders!$H:$H,UPPER(SUBSTITUTE(TRIM(C2246),"-","")))</f>
        <v>1</v>
      </c>
      <c r="R2246" t="str">
        <f t="shared" si="421"/>
        <v>Matched Order Reference</v>
      </c>
      <c r="S2246">
        <f t="shared" si="422"/>
        <v>1</v>
      </c>
      <c r="V2246" cm="1">
        <f t="array" ref="V2246">IF(E2246&lt;&gt;"CAPTURE",0,SUMPRODUCT((MDR_Rates!$A$2:$A$10=F2246)*(G2246&gt;MDR_Rates!$B$2:$B$10)*((MDR_Rates!$C$2:$C$10="")+(G2246&lt;=MDR_Rates!$C$2:$C$10))*MDR_Rates!$D$2:$D$10))</f>
        <v>0.3</v>
      </c>
      <c r="W2246">
        <f t="shared" si="423"/>
        <v>24</v>
      </c>
      <c r="X2246">
        <f t="shared" si="424"/>
        <v>4.32</v>
      </c>
      <c r="Y2246">
        <f t="shared" si="425"/>
        <v>0</v>
      </c>
      <c r="Z2246">
        <f t="shared" si="426"/>
        <v>0</v>
      </c>
      <c r="AG2246" t="str">
        <f t="shared" si="427"/>
        <v/>
      </c>
      <c r="AI2246" t="str">
        <f t="shared" si="428"/>
        <v/>
      </c>
      <c r="AJ2246" t="str">
        <f t="shared" si="429"/>
        <v/>
      </c>
      <c r="AK2246" t="str">
        <f t="shared" si="430"/>
        <v>ORD26005686</v>
      </c>
      <c r="AL2246">
        <f>IF(E2246&lt;&gt;"CAPTURE","",COUNTIF(Orders!$H:$H,AK2246))</f>
        <v>1</v>
      </c>
      <c r="AP2246" t="str">
        <f t="shared" si="431"/>
        <v>Matched to Order</v>
      </c>
      <c r="AQ2246">
        <f>IF(COUNTIF($A$2:A2246,A2246)=1,1,0)</f>
        <v>1</v>
      </c>
    </row>
    <row r="2247" spans="1:43" x14ac:dyDescent="0.3">
      <c r="A2247" t="s">
        <v>14443</v>
      </c>
      <c r="C2247" t="s">
        <v>11266</v>
      </c>
      <c r="D2247" s="1">
        <v>46277</v>
      </c>
      <c r="E2247" t="s">
        <v>11819</v>
      </c>
      <c r="F2247" t="s">
        <v>17</v>
      </c>
      <c r="G2247">
        <v>499</v>
      </c>
      <c r="H2247">
        <v>8.98</v>
      </c>
      <c r="I2247">
        <v>1.62</v>
      </c>
      <c r="J2247">
        <v>488.4</v>
      </c>
      <c r="K2247" s="1">
        <v>46279</v>
      </c>
      <c r="L2247" t="s">
        <v>14245</v>
      </c>
      <c r="M2247">
        <f t="shared" si="420"/>
        <v>1</v>
      </c>
      <c r="N2247">
        <f>COUNTIF(Orders!$A:$A,C2247)</f>
        <v>1</v>
      </c>
      <c r="P2247">
        <f>COUNTIF(Orders!$H:$H,UPPER(SUBSTITUTE(TRIM(C2247),"-","")))</f>
        <v>1</v>
      </c>
      <c r="R2247" t="str">
        <f t="shared" si="421"/>
        <v>Matched Order Reference</v>
      </c>
      <c r="S2247">
        <f t="shared" si="422"/>
        <v>1</v>
      </c>
      <c r="V2247" cm="1">
        <f t="array" ref="V2247">IF(E2247&lt;&gt;"CAPTURE",0,SUMPRODUCT((MDR_Rates!$A$2:$A$10=F2247)*(G2247&gt;MDR_Rates!$B$2:$B$10)*((MDR_Rates!$C$2:$C$10="")+(G2247&lt;=MDR_Rates!$C$2:$C$10))*MDR_Rates!$D$2:$D$10))</f>
        <v>1.8</v>
      </c>
      <c r="W2247">
        <f t="shared" si="423"/>
        <v>8.98</v>
      </c>
      <c r="X2247">
        <f t="shared" si="424"/>
        <v>1.62</v>
      </c>
      <c r="Y2247">
        <f t="shared" si="425"/>
        <v>0</v>
      </c>
      <c r="Z2247">
        <f t="shared" si="426"/>
        <v>0</v>
      </c>
      <c r="AG2247" t="str">
        <f t="shared" si="427"/>
        <v/>
      </c>
      <c r="AI2247" t="str">
        <f t="shared" si="428"/>
        <v/>
      </c>
      <c r="AJ2247" t="str">
        <f t="shared" si="429"/>
        <v/>
      </c>
      <c r="AK2247" t="str">
        <f t="shared" si="430"/>
        <v>ORD26005717</v>
      </c>
      <c r="AL2247">
        <f>IF(E2247&lt;&gt;"CAPTURE","",COUNTIF(Orders!$H:$H,AK2247))</f>
        <v>1</v>
      </c>
      <c r="AP2247" t="str">
        <f t="shared" si="431"/>
        <v>Matched to Order</v>
      </c>
      <c r="AQ2247">
        <f>IF(COUNTIF($A$2:A2247,A2247)=1,1,0)</f>
        <v>1</v>
      </c>
    </row>
    <row r="2248" spans="1:43" x14ac:dyDescent="0.3">
      <c r="A2248" t="s">
        <v>14444</v>
      </c>
      <c r="C2248" t="s">
        <v>14445</v>
      </c>
      <c r="D2248" s="1">
        <v>46277</v>
      </c>
      <c r="E2248" t="s">
        <v>11819</v>
      </c>
      <c r="F2248" t="s">
        <v>9</v>
      </c>
      <c r="G2248">
        <v>5298</v>
      </c>
      <c r="H2248">
        <v>15.89</v>
      </c>
      <c r="I2248">
        <v>2.86</v>
      </c>
      <c r="J2248">
        <v>5279.25</v>
      </c>
      <c r="K2248" s="1">
        <v>46279</v>
      </c>
      <c r="L2248" t="s">
        <v>14245</v>
      </c>
      <c r="M2248">
        <f t="shared" si="420"/>
        <v>1</v>
      </c>
      <c r="N2248">
        <f>COUNTIF(Orders!$A:$A,C2248)</f>
        <v>1</v>
      </c>
      <c r="P2248">
        <f>COUNTIF(Orders!$H:$H,UPPER(SUBSTITUTE(TRIM(C2248),"-","")))</f>
        <v>1</v>
      </c>
      <c r="R2248" t="str">
        <f t="shared" si="421"/>
        <v>Matched Order Reference</v>
      </c>
      <c r="S2248">
        <f t="shared" si="422"/>
        <v>1</v>
      </c>
      <c r="V2248" cm="1">
        <f t="array" ref="V2248">IF(E2248&lt;&gt;"CAPTURE",0,SUMPRODUCT((MDR_Rates!$A$2:$A$10=F2248)*(G2248&gt;MDR_Rates!$B$2:$B$10)*((MDR_Rates!$C$2:$C$10="")+(G2248&lt;=MDR_Rates!$C$2:$C$10))*MDR_Rates!$D$2:$D$10))</f>
        <v>0.3</v>
      </c>
      <c r="W2248">
        <f t="shared" si="423"/>
        <v>15.89</v>
      </c>
      <c r="X2248">
        <f t="shared" si="424"/>
        <v>2.86</v>
      </c>
      <c r="Y2248">
        <f t="shared" si="425"/>
        <v>0</v>
      </c>
      <c r="Z2248">
        <f t="shared" si="426"/>
        <v>0</v>
      </c>
      <c r="AG2248" t="str">
        <f t="shared" si="427"/>
        <v/>
      </c>
      <c r="AI2248" t="str">
        <f t="shared" si="428"/>
        <v/>
      </c>
      <c r="AJ2248" t="str">
        <f t="shared" si="429"/>
        <v/>
      </c>
      <c r="AK2248" t="str">
        <f t="shared" si="430"/>
        <v>ORD26005747</v>
      </c>
      <c r="AL2248">
        <f>IF(E2248&lt;&gt;"CAPTURE","",COUNTIF(Orders!$H:$H,AK2248))</f>
        <v>1</v>
      </c>
      <c r="AP2248" t="str">
        <f t="shared" si="431"/>
        <v>Matched to Order</v>
      </c>
      <c r="AQ2248">
        <f>IF(COUNTIF($A$2:A2248,A2248)=1,1,0)</f>
        <v>1</v>
      </c>
    </row>
    <row r="2249" spans="1:43" x14ac:dyDescent="0.3">
      <c r="A2249" t="s">
        <v>14446</v>
      </c>
      <c r="C2249" t="s">
        <v>11339</v>
      </c>
      <c r="D2249" s="1">
        <v>46277</v>
      </c>
      <c r="E2249" t="s">
        <v>11819</v>
      </c>
      <c r="F2249" t="s">
        <v>33</v>
      </c>
      <c r="G2249">
        <v>499</v>
      </c>
      <c r="H2249">
        <v>7.49</v>
      </c>
      <c r="I2249">
        <v>1.35</v>
      </c>
      <c r="J2249">
        <v>490.16</v>
      </c>
      <c r="K2249" s="1">
        <v>46279</v>
      </c>
      <c r="L2249" t="s">
        <v>14245</v>
      </c>
      <c r="M2249">
        <f t="shared" si="420"/>
        <v>1</v>
      </c>
      <c r="N2249">
        <f>COUNTIF(Orders!$A:$A,C2249)</f>
        <v>1</v>
      </c>
      <c r="P2249">
        <f>COUNTIF(Orders!$H:$H,UPPER(SUBSTITUTE(TRIM(C2249),"-","")))</f>
        <v>1</v>
      </c>
      <c r="R2249" t="str">
        <f t="shared" si="421"/>
        <v>Matched Order Reference</v>
      </c>
      <c r="S2249">
        <f t="shared" si="422"/>
        <v>1</v>
      </c>
      <c r="V2249" cm="1">
        <f t="array" ref="V2249">IF(E2249&lt;&gt;"CAPTURE",0,SUMPRODUCT((MDR_Rates!$A$2:$A$10=F2249)*(G2249&gt;MDR_Rates!$B$2:$B$10)*((MDR_Rates!$C$2:$C$10="")+(G2249&lt;=MDR_Rates!$C$2:$C$10))*MDR_Rates!$D$2:$D$10))</f>
        <v>1.5</v>
      </c>
      <c r="W2249">
        <f t="shared" si="423"/>
        <v>7.49</v>
      </c>
      <c r="X2249">
        <f t="shared" si="424"/>
        <v>1.35</v>
      </c>
      <c r="Y2249">
        <f t="shared" si="425"/>
        <v>0</v>
      </c>
      <c r="Z2249">
        <f t="shared" si="426"/>
        <v>0</v>
      </c>
      <c r="AG2249" t="str">
        <f t="shared" si="427"/>
        <v/>
      </c>
      <c r="AI2249" t="str">
        <f t="shared" si="428"/>
        <v/>
      </c>
      <c r="AJ2249" t="str">
        <f t="shared" si="429"/>
        <v/>
      </c>
      <c r="AK2249" t="str">
        <f t="shared" si="430"/>
        <v>ORD26005754</v>
      </c>
      <c r="AL2249">
        <f>IF(E2249&lt;&gt;"CAPTURE","",COUNTIF(Orders!$H:$H,AK2249))</f>
        <v>1</v>
      </c>
      <c r="AP2249" t="str">
        <f t="shared" si="431"/>
        <v>Matched to Order</v>
      </c>
      <c r="AQ2249">
        <f>IF(COUNTIF($A$2:A2249,A2249)=1,1,0)</f>
        <v>1</v>
      </c>
    </row>
    <row r="2250" spans="1:43" x14ac:dyDescent="0.3">
      <c r="A2250" t="s">
        <v>14447</v>
      </c>
      <c r="C2250" t="s">
        <v>14448</v>
      </c>
      <c r="D2250" s="1">
        <v>46277</v>
      </c>
      <c r="E2250" t="s">
        <v>11819</v>
      </c>
      <c r="F2250" t="s">
        <v>44</v>
      </c>
      <c r="G2250">
        <v>848</v>
      </c>
      <c r="H2250">
        <v>16.11</v>
      </c>
      <c r="I2250">
        <v>2.9</v>
      </c>
      <c r="J2250">
        <v>828.99</v>
      </c>
      <c r="K2250" s="1">
        <v>46279</v>
      </c>
      <c r="L2250" t="s">
        <v>14245</v>
      </c>
      <c r="M2250">
        <f t="shared" si="420"/>
        <v>1</v>
      </c>
      <c r="N2250">
        <f>COUNTIF(Orders!$A:$A,C2250)</f>
        <v>1</v>
      </c>
      <c r="P2250">
        <f>COUNTIF(Orders!$H:$H,UPPER(SUBSTITUTE(TRIM(C2250),"-","")))</f>
        <v>1</v>
      </c>
      <c r="R2250" t="str">
        <f t="shared" si="421"/>
        <v>Matched Order Reference</v>
      </c>
      <c r="S2250">
        <f t="shared" si="422"/>
        <v>1</v>
      </c>
      <c r="V2250" cm="1">
        <f t="array" ref="V2250">IF(E2250&lt;&gt;"CAPTURE",0,SUMPRODUCT((MDR_Rates!$A$2:$A$10=F2250)*(G2250&gt;MDR_Rates!$B$2:$B$10)*((MDR_Rates!$C$2:$C$10="")+(G2250&lt;=MDR_Rates!$C$2:$C$10))*MDR_Rates!$D$2:$D$10))</f>
        <v>1.9</v>
      </c>
      <c r="W2250">
        <f t="shared" si="423"/>
        <v>16.11</v>
      </c>
      <c r="X2250">
        <f t="shared" si="424"/>
        <v>2.9</v>
      </c>
      <c r="Y2250">
        <f t="shared" si="425"/>
        <v>0</v>
      </c>
      <c r="Z2250">
        <f t="shared" si="426"/>
        <v>0</v>
      </c>
      <c r="AG2250" t="str">
        <f t="shared" si="427"/>
        <v/>
      </c>
      <c r="AI2250" t="str">
        <f t="shared" si="428"/>
        <v/>
      </c>
      <c r="AJ2250" t="str">
        <f t="shared" si="429"/>
        <v/>
      </c>
      <c r="AK2250" t="str">
        <f t="shared" si="430"/>
        <v>ORD26005799</v>
      </c>
      <c r="AL2250">
        <f>IF(E2250&lt;&gt;"CAPTURE","",COUNTIF(Orders!$H:$H,AK2250))</f>
        <v>1</v>
      </c>
      <c r="AP2250" t="str">
        <f t="shared" si="431"/>
        <v>Matched to Order</v>
      </c>
      <c r="AQ2250">
        <f>IF(COUNTIF($A$2:A2250,A2250)=1,1,0)</f>
        <v>1</v>
      </c>
    </row>
    <row r="2251" spans="1:43" x14ac:dyDescent="0.3">
      <c r="A2251" t="s">
        <v>14449</v>
      </c>
      <c r="C2251" t="s">
        <v>14450</v>
      </c>
      <c r="D2251" s="1">
        <v>46277</v>
      </c>
      <c r="E2251" t="s">
        <v>11819</v>
      </c>
      <c r="F2251" t="s">
        <v>9</v>
      </c>
      <c r="G2251">
        <v>799</v>
      </c>
      <c r="H2251">
        <v>0</v>
      </c>
      <c r="I2251">
        <v>0</v>
      </c>
      <c r="J2251">
        <v>799</v>
      </c>
      <c r="K2251" s="1">
        <v>46279</v>
      </c>
      <c r="L2251" t="s">
        <v>14245</v>
      </c>
      <c r="M2251">
        <f t="shared" si="420"/>
        <v>1</v>
      </c>
      <c r="N2251">
        <f>COUNTIF(Orders!$A:$A,C2251)</f>
        <v>0</v>
      </c>
      <c r="P2251">
        <f>COUNTIF(Orders!$H:$H,UPPER(SUBSTITUTE(TRIM(C2251),"-","")))</f>
        <v>1</v>
      </c>
      <c r="R2251" t="str">
        <f t="shared" si="421"/>
        <v>Matched Order Reference</v>
      </c>
      <c r="S2251">
        <f t="shared" si="422"/>
        <v>1</v>
      </c>
      <c r="V2251" cm="1">
        <f t="array" ref="V2251">IF(E2251&lt;&gt;"CAPTURE",0,SUMPRODUCT((MDR_Rates!$A$2:$A$10=F2251)*(G2251&gt;MDR_Rates!$B$2:$B$10)*((MDR_Rates!$C$2:$C$10="")+(G2251&lt;=MDR_Rates!$C$2:$C$10))*MDR_Rates!$D$2:$D$10))</f>
        <v>0</v>
      </c>
      <c r="W2251">
        <f t="shared" si="423"/>
        <v>0</v>
      </c>
      <c r="X2251">
        <f t="shared" si="424"/>
        <v>0</v>
      </c>
      <c r="Y2251">
        <f t="shared" si="425"/>
        <v>0</v>
      </c>
      <c r="Z2251">
        <f t="shared" si="426"/>
        <v>0</v>
      </c>
      <c r="AG2251" t="str">
        <f t="shared" si="427"/>
        <v/>
      </c>
      <c r="AI2251" t="str">
        <f t="shared" si="428"/>
        <v/>
      </c>
      <c r="AJ2251" t="str">
        <f t="shared" si="429"/>
        <v/>
      </c>
      <c r="AK2251" t="str">
        <f t="shared" si="430"/>
        <v>ORD26005829</v>
      </c>
      <c r="AL2251">
        <f>IF(E2251&lt;&gt;"CAPTURE","",COUNTIF(Orders!$H:$H,AK2251))</f>
        <v>1</v>
      </c>
      <c r="AP2251" t="str">
        <f t="shared" si="431"/>
        <v>Matched to Order</v>
      </c>
      <c r="AQ2251">
        <f>IF(COUNTIF($A$2:A2251,A2251)=1,1,0)</f>
        <v>1</v>
      </c>
    </row>
    <row r="2252" spans="1:43" x14ac:dyDescent="0.3">
      <c r="A2252" t="s">
        <v>14451</v>
      </c>
      <c r="C2252" t="s">
        <v>11700</v>
      </c>
      <c r="D2252" s="1">
        <v>46277</v>
      </c>
      <c r="E2252" t="s">
        <v>11819</v>
      </c>
      <c r="F2252" t="s">
        <v>9</v>
      </c>
      <c r="G2252">
        <v>11498</v>
      </c>
      <c r="H2252">
        <v>34.49</v>
      </c>
      <c r="I2252">
        <v>6.21</v>
      </c>
      <c r="J2252">
        <v>11457.3</v>
      </c>
      <c r="K2252" s="1">
        <v>46279</v>
      </c>
      <c r="L2252" t="s">
        <v>14245</v>
      </c>
      <c r="M2252">
        <f t="shared" si="420"/>
        <v>1</v>
      </c>
      <c r="N2252">
        <f>COUNTIF(Orders!$A:$A,C2252)</f>
        <v>1</v>
      </c>
      <c r="P2252">
        <f>COUNTIF(Orders!$H:$H,UPPER(SUBSTITUTE(TRIM(C2252),"-","")))</f>
        <v>1</v>
      </c>
      <c r="R2252" t="str">
        <f t="shared" si="421"/>
        <v>Matched Order Reference</v>
      </c>
      <c r="S2252">
        <f t="shared" si="422"/>
        <v>1</v>
      </c>
      <c r="V2252" cm="1">
        <f t="array" ref="V2252">IF(E2252&lt;&gt;"CAPTURE",0,SUMPRODUCT((MDR_Rates!$A$2:$A$10=F2252)*(G2252&gt;MDR_Rates!$B$2:$B$10)*((MDR_Rates!$C$2:$C$10="")+(G2252&lt;=MDR_Rates!$C$2:$C$10))*MDR_Rates!$D$2:$D$10))</f>
        <v>0.3</v>
      </c>
      <c r="W2252">
        <f t="shared" si="423"/>
        <v>34.49</v>
      </c>
      <c r="X2252">
        <f t="shared" si="424"/>
        <v>6.21</v>
      </c>
      <c r="Y2252">
        <f t="shared" si="425"/>
        <v>0</v>
      </c>
      <c r="Z2252">
        <f t="shared" si="426"/>
        <v>0</v>
      </c>
      <c r="AG2252" t="str">
        <f t="shared" si="427"/>
        <v/>
      </c>
      <c r="AI2252" t="str">
        <f t="shared" si="428"/>
        <v/>
      </c>
      <c r="AJ2252" t="str">
        <f t="shared" si="429"/>
        <v/>
      </c>
      <c r="AK2252" t="str">
        <f t="shared" si="430"/>
        <v>ORD26005946</v>
      </c>
      <c r="AL2252">
        <f>IF(E2252&lt;&gt;"CAPTURE","",COUNTIF(Orders!$H:$H,AK2252))</f>
        <v>1</v>
      </c>
      <c r="AP2252" t="str">
        <f t="shared" si="431"/>
        <v>Matched to Order</v>
      </c>
      <c r="AQ2252">
        <f>IF(COUNTIF($A$2:A2252,A2252)=1,1,0)</f>
        <v>1</v>
      </c>
    </row>
    <row r="2253" spans="1:43" x14ac:dyDescent="0.3">
      <c r="A2253" t="s">
        <v>14452</v>
      </c>
      <c r="C2253" t="s">
        <v>14453</v>
      </c>
      <c r="D2253" s="1">
        <v>46277</v>
      </c>
      <c r="E2253" t="s">
        <v>11819</v>
      </c>
      <c r="F2253" t="s">
        <v>17</v>
      </c>
      <c r="G2253">
        <v>599</v>
      </c>
      <c r="H2253">
        <v>10.78</v>
      </c>
      <c r="I2253">
        <v>1.94</v>
      </c>
      <c r="J2253">
        <v>586.28</v>
      </c>
      <c r="K2253" s="1">
        <v>46279</v>
      </c>
      <c r="L2253" t="s">
        <v>14245</v>
      </c>
      <c r="M2253">
        <f t="shared" si="420"/>
        <v>1</v>
      </c>
      <c r="N2253">
        <f>COUNTIF(Orders!$A:$A,C2253)</f>
        <v>0</v>
      </c>
      <c r="P2253">
        <f>COUNTIF(Orders!$H:$H,UPPER(SUBSTITUTE(TRIM(C2253),"-","")))</f>
        <v>0</v>
      </c>
      <c r="R2253" t="str">
        <f t="shared" si="421"/>
        <v>Unmatched Order Reference</v>
      </c>
      <c r="S2253">
        <f t="shared" si="422"/>
        <v>1</v>
      </c>
      <c r="V2253" cm="1">
        <f t="array" ref="V2253">IF(E2253&lt;&gt;"CAPTURE",0,SUMPRODUCT((MDR_Rates!$A$2:$A$10=F2253)*(G2253&gt;MDR_Rates!$B$2:$B$10)*((MDR_Rates!$C$2:$C$10="")+(G2253&lt;=MDR_Rates!$C$2:$C$10))*MDR_Rates!$D$2:$D$10))</f>
        <v>1.8</v>
      </c>
      <c r="W2253">
        <f t="shared" si="423"/>
        <v>10.78</v>
      </c>
      <c r="X2253">
        <f t="shared" si="424"/>
        <v>1.94</v>
      </c>
      <c r="Y2253">
        <f t="shared" si="425"/>
        <v>0</v>
      </c>
      <c r="Z2253">
        <f t="shared" si="426"/>
        <v>0</v>
      </c>
      <c r="AG2253" t="str">
        <f t="shared" si="427"/>
        <v/>
      </c>
      <c r="AI2253" t="str">
        <f t="shared" si="428"/>
        <v/>
      </c>
      <c r="AJ2253" t="str">
        <f t="shared" si="429"/>
        <v/>
      </c>
      <c r="AK2253" t="str">
        <f t="shared" si="430"/>
        <v>ORD26006506</v>
      </c>
      <c r="AL2253">
        <f>IF(E2253&lt;&gt;"CAPTURE","",COUNTIF(Orders!$H:$H,AK2253))</f>
        <v>0</v>
      </c>
      <c r="AP2253" t="str">
        <f t="shared" si="431"/>
        <v>Unmatched Order</v>
      </c>
      <c r="AQ2253">
        <f>IF(COUNTIF($A$2:A2253,A2253)=1,1,0)</f>
        <v>1</v>
      </c>
    </row>
    <row r="2254" spans="1:43" x14ac:dyDescent="0.3">
      <c r="A2254" t="s">
        <v>14454</v>
      </c>
      <c r="B2254" t="s">
        <v>13545</v>
      </c>
      <c r="D2254" s="1">
        <v>46277</v>
      </c>
      <c r="E2254" t="s">
        <v>12202</v>
      </c>
      <c r="F2254" t="s">
        <v>9</v>
      </c>
      <c r="G2254">
        <v>1499</v>
      </c>
      <c r="H2254">
        <v>0</v>
      </c>
      <c r="I2254">
        <v>0</v>
      </c>
      <c r="J2254">
        <v>-1499</v>
      </c>
      <c r="K2254" s="1">
        <v>46279</v>
      </c>
      <c r="L2254" t="s">
        <v>14245</v>
      </c>
      <c r="M2254">
        <f t="shared" si="420"/>
        <v>1</v>
      </c>
      <c r="N2254">
        <f>COUNTIF(Orders!$A:$A,C2254)</f>
        <v>0</v>
      </c>
      <c r="P2254">
        <f>COUNTIF(Orders!$H:$H,UPPER(SUBSTITUTE(TRIM(C2254),"-","")))</f>
        <v>1042575</v>
      </c>
      <c r="R2254" t="str">
        <f t="shared" si="421"/>
        <v>Refund</v>
      </c>
      <c r="S2254">
        <f t="shared" si="422"/>
        <v>0</v>
      </c>
      <c r="V2254" cm="1">
        <f t="array" ref="V2254">IF(E2254&lt;&gt;"CAPTURE",0,SUMPRODUCT((MDR_Rates!$A$2:$A$10=F2254)*(G2254&gt;MDR_Rates!$B$2:$B$10)*((MDR_Rates!$C$2:$C$10="")+(G2254&lt;=MDR_Rates!$C$2:$C$10))*MDR_Rates!$D$2:$D$10))</f>
        <v>0</v>
      </c>
      <c r="W2254">
        <f t="shared" si="423"/>
        <v>0</v>
      </c>
      <c r="X2254">
        <f t="shared" si="424"/>
        <v>0</v>
      </c>
      <c r="Y2254">
        <f t="shared" si="425"/>
        <v>0</v>
      </c>
      <c r="Z2254">
        <f t="shared" si="426"/>
        <v>0</v>
      </c>
      <c r="AG2254" t="str">
        <f t="shared" si="427"/>
        <v>Original Capture Found</v>
      </c>
      <c r="AI2254">
        <f t="shared" si="428"/>
        <v>1499</v>
      </c>
      <c r="AJ2254" t="str">
        <f t="shared" si="429"/>
        <v>Full Refund</v>
      </c>
      <c r="AK2254" t="str">
        <f t="shared" si="430"/>
        <v/>
      </c>
      <c r="AL2254" t="str">
        <f>IF(E2254&lt;&gt;"CAPTURE","",COUNTIF(Orders!$H:$H,AK2254))</f>
        <v/>
      </c>
      <c r="AP2254" t="str">
        <f t="shared" si="431"/>
        <v/>
      </c>
      <c r="AQ2254">
        <f>IF(COUNTIF($A$2:A2254,A2254)=1,1,0)</f>
        <v>1</v>
      </c>
    </row>
    <row r="2255" spans="1:43" x14ac:dyDescent="0.3">
      <c r="A2255" t="s">
        <v>14455</v>
      </c>
      <c r="B2255" t="s">
        <v>14098</v>
      </c>
      <c r="D2255" s="1">
        <v>46277</v>
      </c>
      <c r="E2255" t="s">
        <v>12202</v>
      </c>
      <c r="F2255" t="s">
        <v>9</v>
      </c>
      <c r="G2255">
        <v>3447</v>
      </c>
      <c r="H2255">
        <v>0</v>
      </c>
      <c r="I2255">
        <v>0</v>
      </c>
      <c r="J2255">
        <v>-3447</v>
      </c>
      <c r="K2255" s="1">
        <v>46279</v>
      </c>
      <c r="L2255" t="s">
        <v>14245</v>
      </c>
      <c r="M2255">
        <f t="shared" si="420"/>
        <v>1</v>
      </c>
      <c r="N2255">
        <f>COUNTIF(Orders!$A:$A,C2255)</f>
        <v>0</v>
      </c>
      <c r="P2255">
        <f>COUNTIF(Orders!$H:$H,UPPER(SUBSTITUTE(TRIM(C2255),"-","")))</f>
        <v>1042575</v>
      </c>
      <c r="R2255" t="str">
        <f t="shared" si="421"/>
        <v>Refund</v>
      </c>
      <c r="S2255">
        <f t="shared" si="422"/>
        <v>0</v>
      </c>
      <c r="V2255" cm="1">
        <f t="array" ref="V2255">IF(E2255&lt;&gt;"CAPTURE",0,SUMPRODUCT((MDR_Rates!$A$2:$A$10=F2255)*(G2255&gt;MDR_Rates!$B$2:$B$10)*((MDR_Rates!$C$2:$C$10="")+(G2255&lt;=MDR_Rates!$C$2:$C$10))*MDR_Rates!$D$2:$D$10))</f>
        <v>0</v>
      </c>
      <c r="W2255">
        <f t="shared" si="423"/>
        <v>0</v>
      </c>
      <c r="X2255">
        <f t="shared" si="424"/>
        <v>0</v>
      </c>
      <c r="Y2255">
        <f t="shared" si="425"/>
        <v>0</v>
      </c>
      <c r="Z2255">
        <f t="shared" si="426"/>
        <v>0</v>
      </c>
      <c r="AG2255" t="str">
        <f t="shared" si="427"/>
        <v>Original Capture Found</v>
      </c>
      <c r="AI2255">
        <f t="shared" si="428"/>
        <v>3447</v>
      </c>
      <c r="AJ2255" t="str">
        <f t="shared" si="429"/>
        <v>Full Refund</v>
      </c>
      <c r="AK2255" t="str">
        <f t="shared" si="430"/>
        <v/>
      </c>
      <c r="AL2255" t="str">
        <f>IF(E2255&lt;&gt;"CAPTURE","",COUNTIF(Orders!$H:$H,AK2255))</f>
        <v/>
      </c>
      <c r="AP2255" t="str">
        <f t="shared" si="431"/>
        <v/>
      </c>
      <c r="AQ2255">
        <f>IF(COUNTIF($A$2:A2255,A2255)=1,1,0)</f>
        <v>1</v>
      </c>
    </row>
    <row r="2256" spans="1:43" x14ac:dyDescent="0.3">
      <c r="A2256" t="s">
        <v>14456</v>
      </c>
      <c r="B2256" t="s">
        <v>13429</v>
      </c>
      <c r="D2256" s="1">
        <v>46277</v>
      </c>
      <c r="E2256" t="s">
        <v>12202</v>
      </c>
      <c r="F2256" t="s">
        <v>9</v>
      </c>
      <c r="G2256">
        <v>3499</v>
      </c>
      <c r="H2256">
        <v>0</v>
      </c>
      <c r="I2256">
        <v>0</v>
      </c>
      <c r="J2256">
        <v>-3499</v>
      </c>
      <c r="K2256" s="1">
        <v>46279</v>
      </c>
      <c r="L2256" t="s">
        <v>14245</v>
      </c>
      <c r="M2256">
        <f t="shared" si="420"/>
        <v>1</v>
      </c>
      <c r="N2256">
        <f>COUNTIF(Orders!$A:$A,C2256)</f>
        <v>0</v>
      </c>
      <c r="P2256">
        <f>COUNTIF(Orders!$H:$H,UPPER(SUBSTITUTE(TRIM(C2256),"-","")))</f>
        <v>1042575</v>
      </c>
      <c r="R2256" t="str">
        <f t="shared" si="421"/>
        <v>Refund</v>
      </c>
      <c r="S2256">
        <f t="shared" si="422"/>
        <v>0</v>
      </c>
      <c r="V2256" cm="1">
        <f t="array" ref="V2256">IF(E2256&lt;&gt;"CAPTURE",0,SUMPRODUCT((MDR_Rates!$A$2:$A$10=F2256)*(G2256&gt;MDR_Rates!$B$2:$B$10)*((MDR_Rates!$C$2:$C$10="")+(G2256&lt;=MDR_Rates!$C$2:$C$10))*MDR_Rates!$D$2:$D$10))</f>
        <v>0</v>
      </c>
      <c r="W2256">
        <f t="shared" si="423"/>
        <v>0</v>
      </c>
      <c r="X2256">
        <f t="shared" si="424"/>
        <v>0</v>
      </c>
      <c r="Y2256">
        <f t="shared" si="425"/>
        <v>0</v>
      </c>
      <c r="Z2256">
        <f t="shared" si="426"/>
        <v>0</v>
      </c>
      <c r="AG2256" t="str">
        <f t="shared" si="427"/>
        <v>Original Capture Found</v>
      </c>
      <c r="AI2256">
        <f t="shared" si="428"/>
        <v>3499</v>
      </c>
      <c r="AJ2256" t="str">
        <f t="shared" si="429"/>
        <v>Full Refund</v>
      </c>
      <c r="AK2256" t="str">
        <f t="shared" si="430"/>
        <v/>
      </c>
      <c r="AL2256" t="str">
        <f>IF(E2256&lt;&gt;"CAPTURE","",COUNTIF(Orders!$H:$H,AK2256))</f>
        <v/>
      </c>
      <c r="AP2256" t="str">
        <f t="shared" si="431"/>
        <v/>
      </c>
      <c r="AQ2256">
        <f>IF(COUNTIF($A$2:A2256,A2256)=1,1,0)</f>
        <v>1</v>
      </c>
    </row>
    <row r="2257" spans="1:43" x14ac:dyDescent="0.3">
      <c r="A2257" t="s">
        <v>14457</v>
      </c>
      <c r="B2257" t="s">
        <v>13624</v>
      </c>
      <c r="D2257" s="1">
        <v>46277</v>
      </c>
      <c r="E2257" t="s">
        <v>12202</v>
      </c>
      <c r="F2257" t="s">
        <v>9</v>
      </c>
      <c r="G2257">
        <v>2097</v>
      </c>
      <c r="H2257">
        <v>0</v>
      </c>
      <c r="I2257">
        <v>0</v>
      </c>
      <c r="J2257">
        <v>-2097</v>
      </c>
      <c r="K2257" s="1">
        <v>46279</v>
      </c>
      <c r="L2257" t="s">
        <v>14245</v>
      </c>
      <c r="M2257">
        <f t="shared" si="420"/>
        <v>1</v>
      </c>
      <c r="N2257">
        <f>COUNTIF(Orders!$A:$A,C2257)</f>
        <v>0</v>
      </c>
      <c r="P2257">
        <f>COUNTIF(Orders!$H:$H,UPPER(SUBSTITUTE(TRIM(C2257),"-","")))</f>
        <v>1042575</v>
      </c>
      <c r="R2257" t="str">
        <f t="shared" si="421"/>
        <v>Refund</v>
      </c>
      <c r="S2257">
        <f t="shared" si="422"/>
        <v>0</v>
      </c>
      <c r="V2257" cm="1">
        <f t="array" ref="V2257">IF(E2257&lt;&gt;"CAPTURE",0,SUMPRODUCT((MDR_Rates!$A$2:$A$10=F2257)*(G2257&gt;MDR_Rates!$B$2:$B$10)*((MDR_Rates!$C$2:$C$10="")+(G2257&lt;=MDR_Rates!$C$2:$C$10))*MDR_Rates!$D$2:$D$10))</f>
        <v>0</v>
      </c>
      <c r="W2257">
        <f t="shared" si="423"/>
        <v>0</v>
      </c>
      <c r="X2257">
        <f t="shared" si="424"/>
        <v>0</v>
      </c>
      <c r="Y2257">
        <f t="shared" si="425"/>
        <v>0</v>
      </c>
      <c r="Z2257">
        <f t="shared" si="426"/>
        <v>0</v>
      </c>
      <c r="AG2257" t="str">
        <f t="shared" si="427"/>
        <v>Original Capture Found</v>
      </c>
      <c r="AI2257">
        <f t="shared" si="428"/>
        <v>2097</v>
      </c>
      <c r="AJ2257" t="str">
        <f t="shared" si="429"/>
        <v>Full Refund</v>
      </c>
      <c r="AK2257" t="str">
        <f t="shared" si="430"/>
        <v/>
      </c>
      <c r="AL2257" t="str">
        <f>IF(E2257&lt;&gt;"CAPTURE","",COUNTIF(Orders!$H:$H,AK2257))</f>
        <v/>
      </c>
      <c r="AP2257" t="str">
        <f t="shared" si="431"/>
        <v/>
      </c>
      <c r="AQ2257">
        <f>IF(COUNTIF($A$2:A2257,A2257)=1,1,0)</f>
        <v>1</v>
      </c>
    </row>
    <row r="2258" spans="1:43" x14ac:dyDescent="0.3">
      <c r="A2258" t="s">
        <v>14458</v>
      </c>
      <c r="B2258" t="s">
        <v>13346</v>
      </c>
      <c r="D2258" s="1">
        <v>46277</v>
      </c>
      <c r="E2258" t="s">
        <v>12202</v>
      </c>
      <c r="F2258" t="s">
        <v>44</v>
      </c>
      <c r="G2258">
        <v>1798</v>
      </c>
      <c r="H2258">
        <v>0</v>
      </c>
      <c r="I2258">
        <v>0</v>
      </c>
      <c r="J2258">
        <v>-1798</v>
      </c>
      <c r="K2258" s="1">
        <v>46279</v>
      </c>
      <c r="L2258" t="s">
        <v>14245</v>
      </c>
      <c r="M2258">
        <f t="shared" si="420"/>
        <v>1</v>
      </c>
      <c r="N2258">
        <f>COUNTIF(Orders!$A:$A,C2258)</f>
        <v>0</v>
      </c>
      <c r="P2258">
        <f>COUNTIF(Orders!$H:$H,UPPER(SUBSTITUTE(TRIM(C2258),"-","")))</f>
        <v>1042575</v>
      </c>
      <c r="R2258" t="str">
        <f t="shared" si="421"/>
        <v>Refund</v>
      </c>
      <c r="S2258">
        <f t="shared" si="422"/>
        <v>0</v>
      </c>
      <c r="V2258" cm="1">
        <f t="array" ref="V2258">IF(E2258&lt;&gt;"CAPTURE",0,SUMPRODUCT((MDR_Rates!$A$2:$A$10=F2258)*(G2258&gt;MDR_Rates!$B$2:$B$10)*((MDR_Rates!$C$2:$C$10="")+(G2258&lt;=MDR_Rates!$C$2:$C$10))*MDR_Rates!$D$2:$D$10))</f>
        <v>0</v>
      </c>
      <c r="W2258">
        <f t="shared" si="423"/>
        <v>0</v>
      </c>
      <c r="X2258">
        <f t="shared" si="424"/>
        <v>0</v>
      </c>
      <c r="Y2258">
        <f t="shared" si="425"/>
        <v>0</v>
      </c>
      <c r="Z2258">
        <f t="shared" si="426"/>
        <v>0</v>
      </c>
      <c r="AG2258" t="str">
        <f t="shared" si="427"/>
        <v>Original Capture Found</v>
      </c>
      <c r="AI2258">
        <f t="shared" si="428"/>
        <v>1798</v>
      </c>
      <c r="AJ2258" t="str">
        <f t="shared" si="429"/>
        <v>Full Refund</v>
      </c>
      <c r="AK2258" t="str">
        <f t="shared" si="430"/>
        <v/>
      </c>
      <c r="AL2258" t="str">
        <f>IF(E2258&lt;&gt;"CAPTURE","",COUNTIF(Orders!$H:$H,AK2258))</f>
        <v/>
      </c>
      <c r="AP2258" t="str">
        <f t="shared" si="431"/>
        <v/>
      </c>
      <c r="AQ2258">
        <f>IF(COUNTIF($A$2:A2258,A2258)=1,1,0)</f>
        <v>1</v>
      </c>
    </row>
    <row r="2259" spans="1:43" x14ac:dyDescent="0.3">
      <c r="A2259" t="s">
        <v>14459</v>
      </c>
      <c r="B2259" t="s">
        <v>13415</v>
      </c>
      <c r="D2259" s="1">
        <v>46277</v>
      </c>
      <c r="E2259" t="s">
        <v>12202</v>
      </c>
      <c r="F2259" t="s">
        <v>9</v>
      </c>
      <c r="G2259">
        <v>3098</v>
      </c>
      <c r="H2259">
        <v>0</v>
      </c>
      <c r="I2259">
        <v>0</v>
      </c>
      <c r="J2259">
        <v>-3098</v>
      </c>
      <c r="K2259" s="1">
        <v>46279</v>
      </c>
      <c r="L2259" t="s">
        <v>14245</v>
      </c>
      <c r="M2259">
        <f t="shared" si="420"/>
        <v>1</v>
      </c>
      <c r="N2259">
        <f>COUNTIF(Orders!$A:$A,C2259)</f>
        <v>0</v>
      </c>
      <c r="P2259">
        <f>COUNTIF(Orders!$H:$H,UPPER(SUBSTITUTE(TRIM(C2259),"-","")))</f>
        <v>1042575</v>
      </c>
      <c r="R2259" t="str">
        <f t="shared" si="421"/>
        <v>Refund</v>
      </c>
      <c r="S2259">
        <f t="shared" si="422"/>
        <v>0</v>
      </c>
      <c r="V2259" cm="1">
        <f t="array" ref="V2259">IF(E2259&lt;&gt;"CAPTURE",0,SUMPRODUCT((MDR_Rates!$A$2:$A$10=F2259)*(G2259&gt;MDR_Rates!$B$2:$B$10)*((MDR_Rates!$C$2:$C$10="")+(G2259&lt;=MDR_Rates!$C$2:$C$10))*MDR_Rates!$D$2:$D$10))</f>
        <v>0</v>
      </c>
      <c r="W2259">
        <f t="shared" si="423"/>
        <v>0</v>
      </c>
      <c r="X2259">
        <f t="shared" si="424"/>
        <v>0</v>
      </c>
      <c r="Y2259">
        <f t="shared" si="425"/>
        <v>0</v>
      </c>
      <c r="Z2259">
        <f t="shared" si="426"/>
        <v>0</v>
      </c>
      <c r="AG2259" t="str">
        <f t="shared" si="427"/>
        <v>Original Capture Found</v>
      </c>
      <c r="AI2259">
        <f t="shared" si="428"/>
        <v>3098</v>
      </c>
      <c r="AJ2259" t="str">
        <f t="shared" si="429"/>
        <v>Full Refund</v>
      </c>
      <c r="AK2259" t="str">
        <f t="shared" si="430"/>
        <v/>
      </c>
      <c r="AL2259" t="str">
        <f>IF(E2259&lt;&gt;"CAPTURE","",COUNTIF(Orders!$H:$H,AK2259))</f>
        <v/>
      </c>
      <c r="AP2259" t="str">
        <f t="shared" si="431"/>
        <v/>
      </c>
      <c r="AQ2259">
        <f>IF(COUNTIF($A$2:A2259,A2259)=1,1,0)</f>
        <v>1</v>
      </c>
    </row>
    <row r="2260" spans="1:43" x14ac:dyDescent="0.3">
      <c r="A2260" t="s">
        <v>14460</v>
      </c>
      <c r="B2260" t="s">
        <v>14196</v>
      </c>
      <c r="D2260" s="1">
        <v>46277</v>
      </c>
      <c r="E2260" t="s">
        <v>12202</v>
      </c>
      <c r="F2260" t="s">
        <v>44</v>
      </c>
      <c r="G2260">
        <v>798</v>
      </c>
      <c r="H2260">
        <v>0</v>
      </c>
      <c r="I2260">
        <v>0</v>
      </c>
      <c r="J2260">
        <v>-798</v>
      </c>
      <c r="K2260" s="1">
        <v>46279</v>
      </c>
      <c r="L2260" t="s">
        <v>14245</v>
      </c>
      <c r="M2260">
        <f t="shared" si="420"/>
        <v>1</v>
      </c>
      <c r="N2260">
        <f>COUNTIF(Orders!$A:$A,C2260)</f>
        <v>0</v>
      </c>
      <c r="P2260">
        <f>COUNTIF(Orders!$H:$H,UPPER(SUBSTITUTE(TRIM(C2260),"-","")))</f>
        <v>1042575</v>
      </c>
      <c r="R2260" t="str">
        <f t="shared" si="421"/>
        <v>Refund</v>
      </c>
      <c r="S2260">
        <f t="shared" si="422"/>
        <v>0</v>
      </c>
      <c r="V2260" cm="1">
        <f t="array" ref="V2260">IF(E2260&lt;&gt;"CAPTURE",0,SUMPRODUCT((MDR_Rates!$A$2:$A$10=F2260)*(G2260&gt;MDR_Rates!$B$2:$B$10)*((MDR_Rates!$C$2:$C$10="")+(G2260&lt;=MDR_Rates!$C$2:$C$10))*MDR_Rates!$D$2:$D$10))</f>
        <v>0</v>
      </c>
      <c r="W2260">
        <f t="shared" si="423"/>
        <v>0</v>
      </c>
      <c r="X2260">
        <f t="shared" si="424"/>
        <v>0</v>
      </c>
      <c r="Y2260">
        <f t="shared" si="425"/>
        <v>0</v>
      </c>
      <c r="Z2260">
        <f t="shared" si="426"/>
        <v>0</v>
      </c>
      <c r="AG2260" t="str">
        <f t="shared" si="427"/>
        <v>Original Capture Found</v>
      </c>
      <c r="AI2260">
        <f t="shared" si="428"/>
        <v>798</v>
      </c>
      <c r="AJ2260" t="str">
        <f t="shared" si="429"/>
        <v>Full Refund</v>
      </c>
      <c r="AK2260" t="str">
        <f t="shared" si="430"/>
        <v/>
      </c>
      <c r="AL2260" t="str">
        <f>IF(E2260&lt;&gt;"CAPTURE","",COUNTIF(Orders!$H:$H,AK2260))</f>
        <v/>
      </c>
      <c r="AP2260" t="str">
        <f t="shared" si="431"/>
        <v/>
      </c>
      <c r="AQ2260">
        <f>IF(COUNTIF($A$2:A2260,A2260)=1,1,0)</f>
        <v>1</v>
      </c>
    </row>
    <row r="2261" spans="1:43" x14ac:dyDescent="0.3">
      <c r="A2261" t="s">
        <v>14461</v>
      </c>
      <c r="B2261" t="s">
        <v>12965</v>
      </c>
      <c r="D2261" s="1">
        <v>46277</v>
      </c>
      <c r="E2261" t="s">
        <v>12202</v>
      </c>
      <c r="F2261" t="s">
        <v>17</v>
      </c>
      <c r="G2261">
        <v>4498</v>
      </c>
      <c r="H2261">
        <v>0</v>
      </c>
      <c r="I2261">
        <v>0</v>
      </c>
      <c r="J2261">
        <v>-4498</v>
      </c>
      <c r="K2261" s="1">
        <v>46279</v>
      </c>
      <c r="L2261" t="s">
        <v>14245</v>
      </c>
      <c r="M2261">
        <f t="shared" si="420"/>
        <v>1</v>
      </c>
      <c r="N2261">
        <f>COUNTIF(Orders!$A:$A,C2261)</f>
        <v>0</v>
      </c>
      <c r="P2261">
        <f>COUNTIF(Orders!$H:$H,UPPER(SUBSTITUTE(TRIM(C2261),"-","")))</f>
        <v>1042575</v>
      </c>
      <c r="R2261" t="str">
        <f t="shared" si="421"/>
        <v>Refund</v>
      </c>
      <c r="S2261">
        <f t="shared" si="422"/>
        <v>0</v>
      </c>
      <c r="V2261" cm="1">
        <f t="array" ref="V2261">IF(E2261&lt;&gt;"CAPTURE",0,SUMPRODUCT((MDR_Rates!$A$2:$A$10=F2261)*(G2261&gt;MDR_Rates!$B$2:$B$10)*((MDR_Rates!$C$2:$C$10="")+(G2261&lt;=MDR_Rates!$C$2:$C$10))*MDR_Rates!$D$2:$D$10))</f>
        <v>0</v>
      </c>
      <c r="W2261">
        <f t="shared" si="423"/>
        <v>0</v>
      </c>
      <c r="X2261">
        <f t="shared" si="424"/>
        <v>0</v>
      </c>
      <c r="Y2261">
        <f t="shared" si="425"/>
        <v>0</v>
      </c>
      <c r="Z2261">
        <f t="shared" si="426"/>
        <v>0</v>
      </c>
      <c r="AG2261" t="str">
        <f t="shared" si="427"/>
        <v>Original Capture Found</v>
      </c>
      <c r="AI2261">
        <f t="shared" si="428"/>
        <v>4498</v>
      </c>
      <c r="AJ2261" t="str">
        <f t="shared" si="429"/>
        <v>Full Refund</v>
      </c>
      <c r="AK2261" t="str">
        <f t="shared" si="430"/>
        <v/>
      </c>
      <c r="AL2261" t="str">
        <f>IF(E2261&lt;&gt;"CAPTURE","",COUNTIF(Orders!$H:$H,AK2261))</f>
        <v/>
      </c>
      <c r="AP2261" t="str">
        <f t="shared" si="431"/>
        <v/>
      </c>
      <c r="AQ2261">
        <f>IF(COUNTIF($A$2:A2261,A2261)=1,1,0)</f>
        <v>1</v>
      </c>
    </row>
    <row r="2262" spans="1:43" x14ac:dyDescent="0.3">
      <c r="A2262" t="s">
        <v>14462</v>
      </c>
      <c r="B2262" t="s">
        <v>13614</v>
      </c>
      <c r="D2262" s="1">
        <v>46277</v>
      </c>
      <c r="E2262" t="s">
        <v>12202</v>
      </c>
      <c r="F2262" t="s">
        <v>9</v>
      </c>
      <c r="G2262">
        <v>2098</v>
      </c>
      <c r="H2262">
        <v>0</v>
      </c>
      <c r="I2262">
        <v>0</v>
      </c>
      <c r="J2262">
        <v>-2098</v>
      </c>
      <c r="K2262" s="1">
        <v>46279</v>
      </c>
      <c r="L2262" t="s">
        <v>14245</v>
      </c>
      <c r="M2262">
        <f t="shared" si="420"/>
        <v>1</v>
      </c>
      <c r="N2262">
        <f>COUNTIF(Orders!$A:$A,C2262)</f>
        <v>0</v>
      </c>
      <c r="P2262">
        <f>COUNTIF(Orders!$H:$H,UPPER(SUBSTITUTE(TRIM(C2262),"-","")))</f>
        <v>1042575</v>
      </c>
      <c r="R2262" t="str">
        <f t="shared" si="421"/>
        <v>Refund</v>
      </c>
      <c r="S2262">
        <f t="shared" si="422"/>
        <v>0</v>
      </c>
      <c r="V2262" cm="1">
        <f t="array" ref="V2262">IF(E2262&lt;&gt;"CAPTURE",0,SUMPRODUCT((MDR_Rates!$A$2:$A$10=F2262)*(G2262&gt;MDR_Rates!$B$2:$B$10)*((MDR_Rates!$C$2:$C$10="")+(G2262&lt;=MDR_Rates!$C$2:$C$10))*MDR_Rates!$D$2:$D$10))</f>
        <v>0</v>
      </c>
      <c r="W2262">
        <f t="shared" si="423"/>
        <v>0</v>
      </c>
      <c r="X2262">
        <f t="shared" si="424"/>
        <v>0</v>
      </c>
      <c r="Y2262">
        <f t="shared" si="425"/>
        <v>0</v>
      </c>
      <c r="Z2262">
        <f t="shared" si="426"/>
        <v>0</v>
      </c>
      <c r="AG2262" t="str">
        <f t="shared" si="427"/>
        <v>Original Capture Found</v>
      </c>
      <c r="AI2262">
        <f t="shared" si="428"/>
        <v>2098</v>
      </c>
      <c r="AJ2262" t="str">
        <f t="shared" si="429"/>
        <v>Full Refund</v>
      </c>
      <c r="AK2262" t="str">
        <f t="shared" si="430"/>
        <v/>
      </c>
      <c r="AL2262" t="str">
        <f>IF(E2262&lt;&gt;"CAPTURE","",COUNTIF(Orders!$H:$H,AK2262))</f>
        <v/>
      </c>
      <c r="AP2262" t="str">
        <f t="shared" si="431"/>
        <v/>
      </c>
      <c r="AQ2262">
        <f>IF(COUNTIF($A$2:A2262,A2262)=1,1,0)</f>
        <v>1</v>
      </c>
    </row>
    <row r="2263" spans="1:43" x14ac:dyDescent="0.3">
      <c r="A2263" t="s">
        <v>14463</v>
      </c>
      <c r="C2263" t="s">
        <v>14464</v>
      </c>
      <c r="D2263" s="1">
        <v>46278</v>
      </c>
      <c r="E2263" t="s">
        <v>11819</v>
      </c>
      <c r="F2263" t="s">
        <v>17</v>
      </c>
      <c r="G2263">
        <v>999</v>
      </c>
      <c r="H2263">
        <v>17.98</v>
      </c>
      <c r="I2263">
        <v>3.24</v>
      </c>
      <c r="J2263">
        <v>977.78</v>
      </c>
      <c r="K2263" s="1">
        <v>46280</v>
      </c>
      <c r="L2263" t="s">
        <v>14465</v>
      </c>
      <c r="M2263">
        <f t="shared" si="420"/>
        <v>1</v>
      </c>
      <c r="N2263">
        <f>COUNTIF(Orders!$A:$A,C2263)</f>
        <v>0</v>
      </c>
      <c r="P2263">
        <f>COUNTIF(Orders!$H:$H,UPPER(SUBSTITUTE(TRIM(C2263),"-","")))</f>
        <v>1</v>
      </c>
      <c r="R2263" t="str">
        <f t="shared" si="421"/>
        <v>Matched Order Reference</v>
      </c>
      <c r="S2263">
        <f t="shared" si="422"/>
        <v>1</v>
      </c>
      <c r="V2263" cm="1">
        <f t="array" ref="V2263">IF(E2263&lt;&gt;"CAPTURE",0,SUMPRODUCT((MDR_Rates!$A$2:$A$10=F2263)*(G2263&gt;MDR_Rates!$B$2:$B$10)*((MDR_Rates!$C$2:$C$10="")+(G2263&lt;=MDR_Rates!$C$2:$C$10))*MDR_Rates!$D$2:$D$10))</f>
        <v>1.8</v>
      </c>
      <c r="W2263">
        <f t="shared" si="423"/>
        <v>17.98</v>
      </c>
      <c r="X2263">
        <f t="shared" si="424"/>
        <v>3.24</v>
      </c>
      <c r="Y2263">
        <f t="shared" si="425"/>
        <v>0</v>
      </c>
      <c r="Z2263">
        <f t="shared" si="426"/>
        <v>0</v>
      </c>
      <c r="AG2263" t="str">
        <f t="shared" si="427"/>
        <v/>
      </c>
      <c r="AI2263" t="str">
        <f t="shared" si="428"/>
        <v/>
      </c>
      <c r="AJ2263" t="str">
        <f t="shared" si="429"/>
        <v/>
      </c>
      <c r="AK2263" t="str">
        <f t="shared" si="430"/>
        <v>ORD26000006</v>
      </c>
      <c r="AL2263">
        <f>IF(E2263&lt;&gt;"CAPTURE","",COUNTIF(Orders!$H:$H,AK2263))</f>
        <v>1</v>
      </c>
      <c r="AP2263" t="str">
        <f t="shared" si="431"/>
        <v>Matched to Order</v>
      </c>
      <c r="AQ2263">
        <f>IF(COUNTIF($A$2:A2263,A2263)=1,1,0)</f>
        <v>1</v>
      </c>
    </row>
    <row r="2264" spans="1:43" x14ac:dyDescent="0.3">
      <c r="A2264" t="s">
        <v>14466</v>
      </c>
      <c r="C2264" t="s">
        <v>42</v>
      </c>
      <c r="D2264" s="1">
        <v>46278</v>
      </c>
      <c r="E2264" t="s">
        <v>11819</v>
      </c>
      <c r="F2264" t="s">
        <v>44</v>
      </c>
      <c r="G2264">
        <v>349</v>
      </c>
      <c r="H2264">
        <v>6.63</v>
      </c>
      <c r="I2264">
        <v>1.19</v>
      </c>
      <c r="J2264">
        <v>341.18</v>
      </c>
      <c r="K2264" s="1">
        <v>46280</v>
      </c>
      <c r="L2264" t="s">
        <v>14465</v>
      </c>
      <c r="M2264">
        <f t="shared" si="420"/>
        <v>1</v>
      </c>
      <c r="N2264">
        <f>COUNTIF(Orders!$A:$A,C2264)</f>
        <v>1</v>
      </c>
      <c r="P2264">
        <f>COUNTIF(Orders!$H:$H,UPPER(SUBSTITUTE(TRIM(C2264),"-","")))</f>
        <v>1</v>
      </c>
      <c r="R2264" t="str">
        <f t="shared" si="421"/>
        <v>Matched Order Reference</v>
      </c>
      <c r="S2264">
        <f t="shared" si="422"/>
        <v>1</v>
      </c>
      <c r="V2264" cm="1">
        <f t="array" ref="V2264">IF(E2264&lt;&gt;"CAPTURE",0,SUMPRODUCT((MDR_Rates!$A$2:$A$10=F2264)*(G2264&gt;MDR_Rates!$B$2:$B$10)*((MDR_Rates!$C$2:$C$10="")+(G2264&lt;=MDR_Rates!$C$2:$C$10))*MDR_Rates!$D$2:$D$10))</f>
        <v>1.9</v>
      </c>
      <c r="W2264">
        <f t="shared" si="423"/>
        <v>6.63</v>
      </c>
      <c r="X2264">
        <f t="shared" si="424"/>
        <v>1.19</v>
      </c>
      <c r="Y2264">
        <f t="shared" si="425"/>
        <v>0</v>
      </c>
      <c r="Z2264">
        <f t="shared" si="426"/>
        <v>0</v>
      </c>
      <c r="AG2264" t="str">
        <f t="shared" si="427"/>
        <v/>
      </c>
      <c r="AI2264" t="str">
        <f t="shared" si="428"/>
        <v/>
      </c>
      <c r="AJ2264" t="str">
        <f t="shared" si="429"/>
        <v/>
      </c>
      <c r="AK2264" t="str">
        <f t="shared" si="430"/>
        <v>ORD26000013</v>
      </c>
      <c r="AL2264">
        <f>IF(E2264&lt;&gt;"CAPTURE","",COUNTIF(Orders!$H:$H,AK2264))</f>
        <v>1</v>
      </c>
      <c r="AP2264" t="str">
        <f t="shared" si="431"/>
        <v>Matched to Order</v>
      </c>
      <c r="AQ2264">
        <f>IF(COUNTIF($A$2:A2264,A2264)=1,1,0)</f>
        <v>1</v>
      </c>
    </row>
    <row r="2265" spans="1:43" x14ac:dyDescent="0.3">
      <c r="A2265" t="s">
        <v>14467</v>
      </c>
      <c r="C2265" t="s">
        <v>14468</v>
      </c>
      <c r="D2265" s="1">
        <v>46278</v>
      </c>
      <c r="E2265" t="s">
        <v>11819</v>
      </c>
      <c r="F2265" t="s">
        <v>9</v>
      </c>
      <c r="G2265">
        <v>2999</v>
      </c>
      <c r="H2265">
        <v>9</v>
      </c>
      <c r="I2265">
        <v>1.62</v>
      </c>
      <c r="J2265">
        <v>2988.38</v>
      </c>
      <c r="K2265" s="1">
        <v>46280</v>
      </c>
      <c r="L2265" t="s">
        <v>14465</v>
      </c>
      <c r="M2265">
        <f t="shared" si="420"/>
        <v>1</v>
      </c>
      <c r="N2265">
        <f>COUNTIF(Orders!$A:$A,C2265)</f>
        <v>0</v>
      </c>
      <c r="P2265">
        <f>COUNTIF(Orders!$H:$H,UPPER(SUBSTITUTE(TRIM(C2265),"-","")))</f>
        <v>1</v>
      </c>
      <c r="R2265" t="str">
        <f t="shared" si="421"/>
        <v>Matched Order Reference</v>
      </c>
      <c r="S2265">
        <f t="shared" si="422"/>
        <v>1</v>
      </c>
      <c r="V2265" cm="1">
        <f t="array" ref="V2265">IF(E2265&lt;&gt;"CAPTURE",0,SUMPRODUCT((MDR_Rates!$A$2:$A$10=F2265)*(G2265&gt;MDR_Rates!$B$2:$B$10)*((MDR_Rates!$C$2:$C$10="")+(G2265&lt;=MDR_Rates!$C$2:$C$10))*MDR_Rates!$D$2:$D$10))</f>
        <v>0.3</v>
      </c>
      <c r="W2265">
        <f t="shared" si="423"/>
        <v>9</v>
      </c>
      <c r="X2265">
        <f t="shared" si="424"/>
        <v>1.62</v>
      </c>
      <c r="Y2265">
        <f t="shared" si="425"/>
        <v>0</v>
      </c>
      <c r="Z2265">
        <f t="shared" si="426"/>
        <v>0</v>
      </c>
      <c r="AG2265" t="str">
        <f t="shared" si="427"/>
        <v/>
      </c>
      <c r="AI2265" t="str">
        <f t="shared" si="428"/>
        <v/>
      </c>
      <c r="AJ2265" t="str">
        <f t="shared" si="429"/>
        <v/>
      </c>
      <c r="AK2265" t="str">
        <f t="shared" si="430"/>
        <v>ORD26000045</v>
      </c>
      <c r="AL2265">
        <f>IF(E2265&lt;&gt;"CAPTURE","",COUNTIF(Orders!$H:$H,AK2265))</f>
        <v>1</v>
      </c>
      <c r="AP2265" t="str">
        <f t="shared" si="431"/>
        <v>Matched to Order</v>
      </c>
      <c r="AQ2265">
        <f>IF(COUNTIF($A$2:A2265,A2265)=1,1,0)</f>
        <v>1</v>
      </c>
    </row>
    <row r="2266" spans="1:43" x14ac:dyDescent="0.3">
      <c r="A2266" t="s">
        <v>14469</v>
      </c>
      <c r="C2266" t="s">
        <v>14470</v>
      </c>
      <c r="D2266" s="1">
        <v>46278</v>
      </c>
      <c r="E2266" t="s">
        <v>11819</v>
      </c>
      <c r="F2266" t="s">
        <v>9</v>
      </c>
      <c r="G2266">
        <v>999</v>
      </c>
      <c r="H2266">
        <v>0</v>
      </c>
      <c r="I2266">
        <v>0</v>
      </c>
      <c r="J2266">
        <v>999</v>
      </c>
      <c r="K2266" s="1">
        <v>46280</v>
      </c>
      <c r="L2266" t="s">
        <v>14465</v>
      </c>
      <c r="M2266">
        <f t="shared" si="420"/>
        <v>1</v>
      </c>
      <c r="N2266">
        <f>COUNTIF(Orders!$A:$A,C2266)</f>
        <v>1</v>
      </c>
      <c r="P2266">
        <f>COUNTIF(Orders!$H:$H,UPPER(SUBSTITUTE(TRIM(C2266),"-","")))</f>
        <v>1</v>
      </c>
      <c r="R2266" t="str">
        <f t="shared" si="421"/>
        <v>Matched Order Reference</v>
      </c>
      <c r="S2266">
        <f t="shared" si="422"/>
        <v>1</v>
      </c>
      <c r="V2266" cm="1">
        <f t="array" ref="V2266">IF(E2266&lt;&gt;"CAPTURE",0,SUMPRODUCT((MDR_Rates!$A$2:$A$10=F2266)*(G2266&gt;MDR_Rates!$B$2:$B$10)*((MDR_Rates!$C$2:$C$10="")+(G2266&lt;=MDR_Rates!$C$2:$C$10))*MDR_Rates!$D$2:$D$10))</f>
        <v>0</v>
      </c>
      <c r="W2266">
        <f t="shared" si="423"/>
        <v>0</v>
      </c>
      <c r="X2266">
        <f t="shared" si="424"/>
        <v>0</v>
      </c>
      <c r="Y2266">
        <f t="shared" si="425"/>
        <v>0</v>
      </c>
      <c r="Z2266">
        <f t="shared" si="426"/>
        <v>0</v>
      </c>
      <c r="AG2266" t="str">
        <f t="shared" si="427"/>
        <v/>
      </c>
      <c r="AI2266" t="str">
        <f t="shared" si="428"/>
        <v/>
      </c>
      <c r="AJ2266" t="str">
        <f t="shared" si="429"/>
        <v/>
      </c>
      <c r="AK2266" t="str">
        <f t="shared" si="430"/>
        <v>ORD26000056</v>
      </c>
      <c r="AL2266">
        <f>IF(E2266&lt;&gt;"CAPTURE","",COUNTIF(Orders!$H:$H,AK2266))</f>
        <v>1</v>
      </c>
      <c r="AP2266" t="str">
        <f t="shared" si="431"/>
        <v>Matched to Order</v>
      </c>
      <c r="AQ2266">
        <f>IF(COUNTIF($A$2:A2266,A2266)=1,1,0)</f>
        <v>1</v>
      </c>
    </row>
    <row r="2267" spans="1:43" x14ac:dyDescent="0.3">
      <c r="A2267" t="s">
        <v>14471</v>
      </c>
      <c r="C2267" t="s">
        <v>244</v>
      </c>
      <c r="D2267" s="1">
        <v>46278</v>
      </c>
      <c r="E2267" t="s">
        <v>11819</v>
      </c>
      <c r="F2267" t="s">
        <v>9</v>
      </c>
      <c r="G2267">
        <v>3097</v>
      </c>
      <c r="H2267">
        <v>9.2899999999999991</v>
      </c>
      <c r="I2267">
        <v>1.67</v>
      </c>
      <c r="J2267">
        <v>3086.04</v>
      </c>
      <c r="K2267" s="1">
        <v>46280</v>
      </c>
      <c r="L2267" t="s">
        <v>14465</v>
      </c>
      <c r="M2267">
        <f t="shared" si="420"/>
        <v>1</v>
      </c>
      <c r="N2267">
        <f>COUNTIF(Orders!$A:$A,C2267)</f>
        <v>1</v>
      </c>
      <c r="P2267">
        <f>COUNTIF(Orders!$H:$H,UPPER(SUBSTITUTE(TRIM(C2267),"-","")))</f>
        <v>1</v>
      </c>
      <c r="R2267" t="str">
        <f t="shared" si="421"/>
        <v>Matched Order Reference</v>
      </c>
      <c r="S2267">
        <f t="shared" si="422"/>
        <v>1</v>
      </c>
      <c r="V2267" cm="1">
        <f t="array" ref="V2267">IF(E2267&lt;&gt;"CAPTURE",0,SUMPRODUCT((MDR_Rates!$A$2:$A$10=F2267)*(G2267&gt;MDR_Rates!$B$2:$B$10)*((MDR_Rates!$C$2:$C$10="")+(G2267&lt;=MDR_Rates!$C$2:$C$10))*MDR_Rates!$D$2:$D$10))</f>
        <v>0.3</v>
      </c>
      <c r="W2267">
        <f t="shared" si="423"/>
        <v>9.2899999999999991</v>
      </c>
      <c r="X2267">
        <f t="shared" si="424"/>
        <v>1.67</v>
      </c>
      <c r="Y2267">
        <f t="shared" si="425"/>
        <v>0</v>
      </c>
      <c r="Z2267">
        <f t="shared" si="426"/>
        <v>0</v>
      </c>
      <c r="AG2267" t="str">
        <f t="shared" si="427"/>
        <v/>
      </c>
      <c r="AI2267" t="str">
        <f t="shared" si="428"/>
        <v/>
      </c>
      <c r="AJ2267" t="str">
        <f t="shared" si="429"/>
        <v/>
      </c>
      <c r="AK2267" t="str">
        <f t="shared" si="430"/>
        <v>ORD26000111</v>
      </c>
      <c r="AL2267">
        <f>IF(E2267&lt;&gt;"CAPTURE","",COUNTIF(Orders!$H:$H,AK2267))</f>
        <v>1</v>
      </c>
      <c r="AP2267" t="str">
        <f t="shared" si="431"/>
        <v>Matched to Order</v>
      </c>
      <c r="AQ2267">
        <f>IF(COUNTIF($A$2:A2267,A2267)=1,1,0)</f>
        <v>1</v>
      </c>
    </row>
    <row r="2268" spans="1:43" x14ac:dyDescent="0.3">
      <c r="A2268" t="s">
        <v>14472</v>
      </c>
      <c r="C2268" t="s">
        <v>314</v>
      </c>
      <c r="D2268" s="1">
        <v>46278</v>
      </c>
      <c r="E2268" t="s">
        <v>11819</v>
      </c>
      <c r="F2268" t="s">
        <v>9</v>
      </c>
      <c r="G2268">
        <v>7999</v>
      </c>
      <c r="H2268">
        <v>24</v>
      </c>
      <c r="I2268">
        <v>4.32</v>
      </c>
      <c r="J2268">
        <v>7970.68</v>
      </c>
      <c r="K2268" s="1">
        <v>46280</v>
      </c>
      <c r="L2268" t="s">
        <v>14465</v>
      </c>
      <c r="M2268">
        <f t="shared" si="420"/>
        <v>1</v>
      </c>
      <c r="N2268">
        <f>COUNTIF(Orders!$A:$A,C2268)</f>
        <v>1</v>
      </c>
      <c r="P2268">
        <f>COUNTIF(Orders!$H:$H,UPPER(SUBSTITUTE(TRIM(C2268),"-","")))</f>
        <v>1</v>
      </c>
      <c r="R2268" t="str">
        <f t="shared" si="421"/>
        <v>Matched Order Reference</v>
      </c>
      <c r="S2268">
        <f t="shared" si="422"/>
        <v>1</v>
      </c>
      <c r="V2268" cm="1">
        <f t="array" ref="V2268">IF(E2268&lt;&gt;"CAPTURE",0,SUMPRODUCT((MDR_Rates!$A$2:$A$10=F2268)*(G2268&gt;MDR_Rates!$B$2:$B$10)*((MDR_Rates!$C$2:$C$10="")+(G2268&lt;=MDR_Rates!$C$2:$C$10))*MDR_Rates!$D$2:$D$10))</f>
        <v>0.3</v>
      </c>
      <c r="W2268">
        <f t="shared" si="423"/>
        <v>24</v>
      </c>
      <c r="X2268">
        <f t="shared" si="424"/>
        <v>4.32</v>
      </c>
      <c r="Y2268">
        <f t="shared" si="425"/>
        <v>0</v>
      </c>
      <c r="Z2268">
        <f t="shared" si="426"/>
        <v>0</v>
      </c>
      <c r="AG2268" t="str">
        <f t="shared" si="427"/>
        <v/>
      </c>
      <c r="AI2268" t="str">
        <f t="shared" si="428"/>
        <v/>
      </c>
      <c r="AJ2268" t="str">
        <f t="shared" si="429"/>
        <v/>
      </c>
      <c r="AK2268" t="str">
        <f t="shared" si="430"/>
        <v>ORD26000146</v>
      </c>
      <c r="AL2268">
        <f>IF(E2268&lt;&gt;"CAPTURE","",COUNTIF(Orders!$H:$H,AK2268))</f>
        <v>1</v>
      </c>
      <c r="AP2268" t="str">
        <f t="shared" si="431"/>
        <v>Matched to Order</v>
      </c>
      <c r="AQ2268">
        <f>IF(COUNTIF($A$2:A2268,A2268)=1,1,0)</f>
        <v>1</v>
      </c>
    </row>
    <row r="2269" spans="1:43" x14ac:dyDescent="0.3">
      <c r="A2269" t="s">
        <v>14473</v>
      </c>
      <c r="C2269" t="s">
        <v>316</v>
      </c>
      <c r="D2269" s="1">
        <v>46278</v>
      </c>
      <c r="E2269" t="s">
        <v>11819</v>
      </c>
      <c r="F2269" t="s">
        <v>9</v>
      </c>
      <c r="G2269">
        <v>15997</v>
      </c>
      <c r="H2269">
        <v>47.99</v>
      </c>
      <c r="I2269">
        <v>8.64</v>
      </c>
      <c r="J2269">
        <v>15940.37</v>
      </c>
      <c r="K2269" s="1">
        <v>46280</v>
      </c>
      <c r="L2269" t="s">
        <v>14465</v>
      </c>
      <c r="M2269">
        <f t="shared" si="420"/>
        <v>1</v>
      </c>
      <c r="N2269">
        <f>COUNTIF(Orders!$A:$A,C2269)</f>
        <v>1</v>
      </c>
      <c r="P2269">
        <f>COUNTIF(Orders!$H:$H,UPPER(SUBSTITUTE(TRIM(C2269),"-","")))</f>
        <v>1</v>
      </c>
      <c r="R2269" t="str">
        <f t="shared" si="421"/>
        <v>Matched Order Reference</v>
      </c>
      <c r="S2269">
        <f t="shared" si="422"/>
        <v>1</v>
      </c>
      <c r="V2269" cm="1">
        <f t="array" ref="V2269">IF(E2269&lt;&gt;"CAPTURE",0,SUMPRODUCT((MDR_Rates!$A$2:$A$10=F2269)*(G2269&gt;MDR_Rates!$B$2:$B$10)*((MDR_Rates!$C$2:$C$10="")+(G2269&lt;=MDR_Rates!$C$2:$C$10))*MDR_Rates!$D$2:$D$10))</f>
        <v>0.3</v>
      </c>
      <c r="W2269">
        <f t="shared" si="423"/>
        <v>47.99</v>
      </c>
      <c r="X2269">
        <f t="shared" si="424"/>
        <v>8.64</v>
      </c>
      <c r="Y2269">
        <f t="shared" si="425"/>
        <v>0</v>
      </c>
      <c r="Z2269">
        <f t="shared" si="426"/>
        <v>0</v>
      </c>
      <c r="AG2269" t="str">
        <f t="shared" si="427"/>
        <v/>
      </c>
      <c r="AI2269" t="str">
        <f t="shared" si="428"/>
        <v/>
      </c>
      <c r="AJ2269" t="str">
        <f t="shared" si="429"/>
        <v/>
      </c>
      <c r="AK2269" t="str">
        <f t="shared" si="430"/>
        <v>ORD26000147</v>
      </c>
      <c r="AL2269">
        <f>IF(E2269&lt;&gt;"CAPTURE","",COUNTIF(Orders!$H:$H,AK2269))</f>
        <v>1</v>
      </c>
      <c r="AP2269" t="str">
        <f t="shared" si="431"/>
        <v>Matched to Order</v>
      </c>
      <c r="AQ2269">
        <f>IF(COUNTIF($A$2:A2269,A2269)=1,1,0)</f>
        <v>1</v>
      </c>
    </row>
    <row r="2270" spans="1:43" x14ac:dyDescent="0.3">
      <c r="A2270" t="s">
        <v>14474</v>
      </c>
      <c r="C2270" t="s">
        <v>14475</v>
      </c>
      <c r="D2270" s="1">
        <v>46278</v>
      </c>
      <c r="E2270" t="s">
        <v>11819</v>
      </c>
      <c r="F2270" t="s">
        <v>17</v>
      </c>
      <c r="G2270">
        <v>8797</v>
      </c>
      <c r="H2270">
        <v>140.75</v>
      </c>
      <c r="I2270">
        <v>25.34</v>
      </c>
      <c r="J2270">
        <v>8630.91</v>
      </c>
      <c r="K2270" s="1">
        <v>46280</v>
      </c>
      <c r="L2270" t="s">
        <v>14465</v>
      </c>
      <c r="M2270">
        <f t="shared" si="420"/>
        <v>1</v>
      </c>
      <c r="N2270">
        <f>COUNTIF(Orders!$A:$A,C2270)</f>
        <v>0</v>
      </c>
      <c r="P2270">
        <f>COUNTIF(Orders!$H:$H,UPPER(SUBSTITUTE(TRIM(C2270),"-","")))</f>
        <v>1</v>
      </c>
      <c r="R2270" t="str">
        <f t="shared" si="421"/>
        <v>Matched Order Reference</v>
      </c>
      <c r="S2270">
        <f t="shared" si="422"/>
        <v>1</v>
      </c>
      <c r="V2270" cm="1">
        <f t="array" ref="V2270">IF(E2270&lt;&gt;"CAPTURE",0,SUMPRODUCT((MDR_Rates!$A$2:$A$10=F2270)*(G2270&gt;MDR_Rates!$B$2:$B$10)*((MDR_Rates!$C$2:$C$10="")+(G2270&lt;=MDR_Rates!$C$2:$C$10))*MDR_Rates!$D$2:$D$10))</f>
        <v>1.6</v>
      </c>
      <c r="W2270">
        <f t="shared" si="423"/>
        <v>140.75</v>
      </c>
      <c r="X2270">
        <f t="shared" si="424"/>
        <v>25.34</v>
      </c>
      <c r="Y2270">
        <f t="shared" si="425"/>
        <v>0</v>
      </c>
      <c r="Z2270">
        <f t="shared" si="426"/>
        <v>0</v>
      </c>
      <c r="AG2270" t="str">
        <f t="shared" si="427"/>
        <v/>
      </c>
      <c r="AI2270" t="str">
        <f t="shared" si="428"/>
        <v/>
      </c>
      <c r="AJ2270" t="str">
        <f t="shared" si="429"/>
        <v/>
      </c>
      <c r="AK2270" t="str">
        <f t="shared" si="430"/>
        <v>ORD26000175</v>
      </c>
      <c r="AL2270">
        <f>IF(E2270&lt;&gt;"CAPTURE","",COUNTIF(Orders!$H:$H,AK2270))</f>
        <v>1</v>
      </c>
      <c r="AP2270" t="str">
        <f t="shared" si="431"/>
        <v>Matched to Order</v>
      </c>
      <c r="AQ2270">
        <f>IF(COUNTIF($A$2:A2270,A2270)=1,1,0)</f>
        <v>1</v>
      </c>
    </row>
    <row r="2271" spans="1:43" x14ac:dyDescent="0.3">
      <c r="A2271" t="s">
        <v>14476</v>
      </c>
      <c r="C2271" t="s">
        <v>428</v>
      </c>
      <c r="D2271" s="1">
        <v>46278</v>
      </c>
      <c r="E2271" t="s">
        <v>11819</v>
      </c>
      <c r="F2271" t="s">
        <v>9</v>
      </c>
      <c r="G2271">
        <v>2498</v>
      </c>
      <c r="H2271">
        <v>7.49</v>
      </c>
      <c r="I2271">
        <v>1.35</v>
      </c>
      <c r="J2271">
        <v>2489.16</v>
      </c>
      <c r="K2271" s="1">
        <v>46280</v>
      </c>
      <c r="L2271" t="s">
        <v>14465</v>
      </c>
      <c r="M2271">
        <f t="shared" si="420"/>
        <v>1</v>
      </c>
      <c r="N2271">
        <f>COUNTIF(Orders!$A:$A,C2271)</f>
        <v>1</v>
      </c>
      <c r="P2271">
        <f>COUNTIF(Orders!$H:$H,UPPER(SUBSTITUTE(TRIM(C2271),"-","")))</f>
        <v>1</v>
      </c>
      <c r="R2271" t="str">
        <f t="shared" si="421"/>
        <v>Matched Order Reference</v>
      </c>
      <c r="S2271">
        <f t="shared" si="422"/>
        <v>1</v>
      </c>
      <c r="V2271" cm="1">
        <f t="array" ref="V2271">IF(E2271&lt;&gt;"CAPTURE",0,SUMPRODUCT((MDR_Rates!$A$2:$A$10=F2271)*(G2271&gt;MDR_Rates!$B$2:$B$10)*((MDR_Rates!$C$2:$C$10="")+(G2271&lt;=MDR_Rates!$C$2:$C$10))*MDR_Rates!$D$2:$D$10))</f>
        <v>0.3</v>
      </c>
      <c r="W2271">
        <f t="shared" si="423"/>
        <v>7.49</v>
      </c>
      <c r="X2271">
        <f t="shared" si="424"/>
        <v>1.35</v>
      </c>
      <c r="Y2271">
        <f t="shared" si="425"/>
        <v>0</v>
      </c>
      <c r="Z2271">
        <f t="shared" si="426"/>
        <v>0</v>
      </c>
      <c r="AG2271" t="str">
        <f t="shared" si="427"/>
        <v/>
      </c>
      <c r="AI2271" t="str">
        <f t="shared" si="428"/>
        <v/>
      </c>
      <c r="AJ2271" t="str">
        <f t="shared" si="429"/>
        <v/>
      </c>
      <c r="AK2271" t="str">
        <f t="shared" si="430"/>
        <v>ORD26000203</v>
      </c>
      <c r="AL2271">
        <f>IF(E2271&lt;&gt;"CAPTURE","",COUNTIF(Orders!$H:$H,AK2271))</f>
        <v>1</v>
      </c>
      <c r="AP2271" t="str">
        <f t="shared" si="431"/>
        <v>Matched to Order</v>
      </c>
      <c r="AQ2271">
        <f>IF(COUNTIF($A$2:A2271,A2271)=1,1,0)</f>
        <v>1</v>
      </c>
    </row>
    <row r="2272" spans="1:43" x14ac:dyDescent="0.3">
      <c r="A2272" t="s">
        <v>14477</v>
      </c>
      <c r="C2272" t="s">
        <v>538</v>
      </c>
      <c r="D2272" s="1">
        <v>46278</v>
      </c>
      <c r="E2272" t="s">
        <v>11819</v>
      </c>
      <c r="F2272" t="s">
        <v>17</v>
      </c>
      <c r="G2272">
        <v>2298</v>
      </c>
      <c r="H2272">
        <v>36.770000000000003</v>
      </c>
      <c r="I2272">
        <v>6.62</v>
      </c>
      <c r="J2272">
        <v>2254.61</v>
      </c>
      <c r="K2272" s="1">
        <v>46280</v>
      </c>
      <c r="L2272" t="s">
        <v>14465</v>
      </c>
      <c r="M2272">
        <f t="shared" si="420"/>
        <v>1</v>
      </c>
      <c r="N2272">
        <f>COUNTIF(Orders!$A:$A,C2272)</f>
        <v>1</v>
      </c>
      <c r="P2272">
        <f>COUNTIF(Orders!$H:$H,UPPER(SUBSTITUTE(TRIM(C2272),"-","")))</f>
        <v>1</v>
      </c>
      <c r="R2272" t="str">
        <f t="shared" si="421"/>
        <v>Matched Order Reference</v>
      </c>
      <c r="S2272">
        <f t="shared" si="422"/>
        <v>1</v>
      </c>
      <c r="V2272" cm="1">
        <f t="array" ref="V2272">IF(E2272&lt;&gt;"CAPTURE",0,SUMPRODUCT((MDR_Rates!$A$2:$A$10=F2272)*(G2272&gt;MDR_Rates!$B$2:$B$10)*((MDR_Rates!$C$2:$C$10="")+(G2272&lt;=MDR_Rates!$C$2:$C$10))*MDR_Rates!$D$2:$D$10))</f>
        <v>1.6</v>
      </c>
      <c r="W2272">
        <f t="shared" si="423"/>
        <v>36.770000000000003</v>
      </c>
      <c r="X2272">
        <f t="shared" si="424"/>
        <v>6.62</v>
      </c>
      <c r="Y2272">
        <f t="shared" si="425"/>
        <v>0</v>
      </c>
      <c r="Z2272">
        <f t="shared" si="426"/>
        <v>0</v>
      </c>
      <c r="AG2272" t="str">
        <f t="shared" si="427"/>
        <v/>
      </c>
      <c r="AI2272" t="str">
        <f t="shared" si="428"/>
        <v/>
      </c>
      <c r="AJ2272" t="str">
        <f t="shared" si="429"/>
        <v/>
      </c>
      <c r="AK2272" t="str">
        <f t="shared" si="430"/>
        <v>ORD26000258</v>
      </c>
      <c r="AL2272">
        <f>IF(E2272&lt;&gt;"CAPTURE","",COUNTIF(Orders!$H:$H,AK2272))</f>
        <v>1</v>
      </c>
      <c r="AP2272" t="str">
        <f t="shared" si="431"/>
        <v>Matched to Order</v>
      </c>
      <c r="AQ2272">
        <f>IF(COUNTIF($A$2:A2272,A2272)=1,1,0)</f>
        <v>1</v>
      </c>
    </row>
    <row r="2273" spans="1:43" x14ac:dyDescent="0.3">
      <c r="A2273" t="s">
        <v>14478</v>
      </c>
      <c r="C2273" t="s">
        <v>750</v>
      </c>
      <c r="D2273" s="1">
        <v>46278</v>
      </c>
      <c r="E2273" t="s">
        <v>11819</v>
      </c>
      <c r="F2273" t="s">
        <v>9</v>
      </c>
      <c r="G2273">
        <v>4798</v>
      </c>
      <c r="H2273">
        <v>14.39</v>
      </c>
      <c r="I2273">
        <v>2.59</v>
      </c>
      <c r="J2273">
        <v>4781.0200000000004</v>
      </c>
      <c r="K2273" s="1">
        <v>46280</v>
      </c>
      <c r="L2273" t="s">
        <v>14465</v>
      </c>
      <c r="M2273">
        <f t="shared" si="420"/>
        <v>1</v>
      </c>
      <c r="N2273">
        <f>COUNTIF(Orders!$A:$A,C2273)</f>
        <v>1</v>
      </c>
      <c r="P2273">
        <f>COUNTIF(Orders!$H:$H,UPPER(SUBSTITUTE(TRIM(C2273),"-","")))</f>
        <v>1</v>
      </c>
      <c r="R2273" t="str">
        <f t="shared" si="421"/>
        <v>Matched Order Reference</v>
      </c>
      <c r="S2273">
        <f t="shared" si="422"/>
        <v>1</v>
      </c>
      <c r="V2273" cm="1">
        <f t="array" ref="V2273">IF(E2273&lt;&gt;"CAPTURE",0,SUMPRODUCT((MDR_Rates!$A$2:$A$10=F2273)*(G2273&gt;MDR_Rates!$B$2:$B$10)*((MDR_Rates!$C$2:$C$10="")+(G2273&lt;=MDR_Rates!$C$2:$C$10))*MDR_Rates!$D$2:$D$10))</f>
        <v>0.3</v>
      </c>
      <c r="W2273">
        <f t="shared" si="423"/>
        <v>14.39</v>
      </c>
      <c r="X2273">
        <f t="shared" si="424"/>
        <v>2.59</v>
      </c>
      <c r="Y2273">
        <f t="shared" si="425"/>
        <v>0</v>
      </c>
      <c r="Z2273">
        <f t="shared" si="426"/>
        <v>0</v>
      </c>
      <c r="AG2273" t="str">
        <f t="shared" si="427"/>
        <v/>
      </c>
      <c r="AI2273" t="str">
        <f t="shared" si="428"/>
        <v/>
      </c>
      <c r="AJ2273" t="str">
        <f t="shared" si="429"/>
        <v/>
      </c>
      <c r="AK2273" t="str">
        <f t="shared" si="430"/>
        <v>ORD26000364</v>
      </c>
      <c r="AL2273">
        <f>IF(E2273&lt;&gt;"CAPTURE","",COUNTIF(Orders!$H:$H,AK2273))</f>
        <v>1</v>
      </c>
      <c r="AP2273" t="str">
        <f t="shared" si="431"/>
        <v>Matched to Order</v>
      </c>
      <c r="AQ2273">
        <f>IF(COUNTIF($A$2:A2273,A2273)=1,1,0)</f>
        <v>1</v>
      </c>
    </row>
    <row r="2274" spans="1:43" x14ac:dyDescent="0.3">
      <c r="A2274" t="s">
        <v>14479</v>
      </c>
      <c r="C2274" t="s">
        <v>778</v>
      </c>
      <c r="D2274" s="1">
        <v>46278</v>
      </c>
      <c r="E2274" t="s">
        <v>11819</v>
      </c>
      <c r="F2274" t="s">
        <v>9</v>
      </c>
      <c r="G2274">
        <v>3098</v>
      </c>
      <c r="H2274">
        <v>9.2899999999999991</v>
      </c>
      <c r="I2274">
        <v>1.67</v>
      </c>
      <c r="J2274">
        <v>3087.04</v>
      </c>
      <c r="K2274" s="1">
        <v>46280</v>
      </c>
      <c r="L2274" t="s">
        <v>14465</v>
      </c>
      <c r="M2274">
        <f t="shared" si="420"/>
        <v>1</v>
      </c>
      <c r="N2274">
        <f>COUNTIF(Orders!$A:$A,C2274)</f>
        <v>1</v>
      </c>
      <c r="P2274">
        <f>COUNTIF(Orders!$H:$H,UPPER(SUBSTITUTE(TRIM(C2274),"-","")))</f>
        <v>1</v>
      </c>
      <c r="R2274" t="str">
        <f t="shared" si="421"/>
        <v>Matched Order Reference</v>
      </c>
      <c r="S2274">
        <f t="shared" si="422"/>
        <v>1</v>
      </c>
      <c r="V2274" cm="1">
        <f t="array" ref="V2274">IF(E2274&lt;&gt;"CAPTURE",0,SUMPRODUCT((MDR_Rates!$A$2:$A$10=F2274)*(G2274&gt;MDR_Rates!$B$2:$B$10)*((MDR_Rates!$C$2:$C$10="")+(G2274&lt;=MDR_Rates!$C$2:$C$10))*MDR_Rates!$D$2:$D$10))</f>
        <v>0.3</v>
      </c>
      <c r="W2274">
        <f t="shared" si="423"/>
        <v>9.2899999999999991</v>
      </c>
      <c r="X2274">
        <f t="shared" si="424"/>
        <v>1.67</v>
      </c>
      <c r="Y2274">
        <f t="shared" si="425"/>
        <v>0</v>
      </c>
      <c r="Z2274">
        <f t="shared" si="426"/>
        <v>0</v>
      </c>
      <c r="AG2274" t="str">
        <f t="shared" si="427"/>
        <v/>
      </c>
      <c r="AI2274" t="str">
        <f t="shared" si="428"/>
        <v/>
      </c>
      <c r="AJ2274" t="str">
        <f t="shared" si="429"/>
        <v/>
      </c>
      <c r="AK2274" t="str">
        <f t="shared" si="430"/>
        <v>ORD26000378</v>
      </c>
      <c r="AL2274">
        <f>IF(E2274&lt;&gt;"CAPTURE","",COUNTIF(Orders!$H:$H,AK2274))</f>
        <v>1</v>
      </c>
      <c r="AP2274" t="str">
        <f t="shared" si="431"/>
        <v>Matched to Order</v>
      </c>
      <c r="AQ2274">
        <f>IF(COUNTIF($A$2:A2274,A2274)=1,1,0)</f>
        <v>1</v>
      </c>
    </row>
    <row r="2275" spans="1:43" x14ac:dyDescent="0.3">
      <c r="A2275" t="s">
        <v>14480</v>
      </c>
      <c r="C2275" t="s">
        <v>864</v>
      </c>
      <c r="D2275" s="1">
        <v>46278</v>
      </c>
      <c r="E2275" t="s">
        <v>11819</v>
      </c>
      <c r="F2275" t="s">
        <v>9</v>
      </c>
      <c r="G2275">
        <v>599</v>
      </c>
      <c r="H2275">
        <v>1.8</v>
      </c>
      <c r="I2275">
        <v>0.32</v>
      </c>
      <c r="J2275">
        <v>596.88</v>
      </c>
      <c r="K2275" s="1">
        <v>46280</v>
      </c>
      <c r="L2275" t="s">
        <v>14465</v>
      </c>
      <c r="M2275">
        <f t="shared" si="420"/>
        <v>1</v>
      </c>
      <c r="N2275">
        <f>COUNTIF(Orders!$A:$A,C2275)</f>
        <v>1</v>
      </c>
      <c r="P2275">
        <f>COUNTIF(Orders!$H:$H,UPPER(SUBSTITUTE(TRIM(C2275),"-","")))</f>
        <v>1</v>
      </c>
      <c r="R2275" t="str">
        <f t="shared" si="421"/>
        <v>Matched Order Reference</v>
      </c>
      <c r="S2275">
        <f t="shared" si="422"/>
        <v>1</v>
      </c>
      <c r="V2275" cm="1">
        <f t="array" ref="V2275">IF(E2275&lt;&gt;"CAPTURE",0,SUMPRODUCT((MDR_Rates!$A$2:$A$10=F2275)*(G2275&gt;MDR_Rates!$B$2:$B$10)*((MDR_Rates!$C$2:$C$10="")+(G2275&lt;=MDR_Rates!$C$2:$C$10))*MDR_Rates!$D$2:$D$10))</f>
        <v>0</v>
      </c>
      <c r="W2275">
        <f t="shared" si="423"/>
        <v>0</v>
      </c>
      <c r="X2275">
        <f t="shared" si="424"/>
        <v>0</v>
      </c>
      <c r="Y2275">
        <f t="shared" si="425"/>
        <v>1.8</v>
      </c>
      <c r="Z2275">
        <f t="shared" si="426"/>
        <v>0.32</v>
      </c>
      <c r="AG2275" t="str">
        <f t="shared" si="427"/>
        <v/>
      </c>
      <c r="AI2275" t="str">
        <f t="shared" si="428"/>
        <v/>
      </c>
      <c r="AJ2275" t="str">
        <f t="shared" si="429"/>
        <v/>
      </c>
      <c r="AK2275" t="str">
        <f t="shared" si="430"/>
        <v>ORD26000421</v>
      </c>
      <c r="AL2275">
        <f>IF(E2275&lt;&gt;"CAPTURE","",COUNTIF(Orders!$H:$H,AK2275))</f>
        <v>1</v>
      </c>
      <c r="AP2275" t="str">
        <f t="shared" si="431"/>
        <v>Matched to Order</v>
      </c>
      <c r="AQ2275">
        <f>IF(COUNTIF($A$2:A2275,A2275)=1,1,0)</f>
        <v>1</v>
      </c>
    </row>
    <row r="2276" spans="1:43" x14ac:dyDescent="0.3">
      <c r="A2276" t="s">
        <v>14481</v>
      </c>
      <c r="C2276" t="s">
        <v>912</v>
      </c>
      <c r="D2276" s="1">
        <v>46278</v>
      </c>
      <c r="E2276" t="s">
        <v>11819</v>
      </c>
      <c r="F2276" t="s">
        <v>9</v>
      </c>
      <c r="G2276">
        <v>1299</v>
      </c>
      <c r="H2276">
        <v>0</v>
      </c>
      <c r="I2276">
        <v>0</v>
      </c>
      <c r="J2276">
        <v>1299</v>
      </c>
      <c r="K2276" s="1">
        <v>46280</v>
      </c>
      <c r="L2276" t="s">
        <v>14465</v>
      </c>
      <c r="M2276">
        <f t="shared" si="420"/>
        <v>1</v>
      </c>
      <c r="N2276">
        <f>COUNTIF(Orders!$A:$A,C2276)</f>
        <v>1</v>
      </c>
      <c r="P2276">
        <f>COUNTIF(Orders!$H:$H,UPPER(SUBSTITUTE(TRIM(C2276),"-","")))</f>
        <v>1</v>
      </c>
      <c r="R2276" t="str">
        <f t="shared" si="421"/>
        <v>Matched Order Reference</v>
      </c>
      <c r="S2276">
        <f t="shared" si="422"/>
        <v>1</v>
      </c>
      <c r="V2276" cm="1">
        <f t="array" ref="V2276">IF(E2276&lt;&gt;"CAPTURE",0,SUMPRODUCT((MDR_Rates!$A$2:$A$10=F2276)*(G2276&gt;MDR_Rates!$B$2:$B$10)*((MDR_Rates!$C$2:$C$10="")+(G2276&lt;=MDR_Rates!$C$2:$C$10))*MDR_Rates!$D$2:$D$10))</f>
        <v>0</v>
      </c>
      <c r="W2276">
        <f t="shared" si="423"/>
        <v>0</v>
      </c>
      <c r="X2276">
        <f t="shared" si="424"/>
        <v>0</v>
      </c>
      <c r="Y2276">
        <f t="shared" si="425"/>
        <v>0</v>
      </c>
      <c r="Z2276">
        <f t="shared" si="426"/>
        <v>0</v>
      </c>
      <c r="AG2276" t="str">
        <f t="shared" si="427"/>
        <v/>
      </c>
      <c r="AI2276" t="str">
        <f t="shared" si="428"/>
        <v/>
      </c>
      <c r="AJ2276" t="str">
        <f t="shared" si="429"/>
        <v/>
      </c>
      <c r="AK2276" t="str">
        <f t="shared" si="430"/>
        <v>ORD26000445</v>
      </c>
      <c r="AL2276">
        <f>IF(E2276&lt;&gt;"CAPTURE","",COUNTIF(Orders!$H:$H,AK2276))</f>
        <v>1</v>
      </c>
      <c r="AP2276" t="str">
        <f t="shared" si="431"/>
        <v>Matched to Order</v>
      </c>
      <c r="AQ2276">
        <f>IF(COUNTIF($A$2:A2276,A2276)=1,1,0)</f>
        <v>1</v>
      </c>
    </row>
    <row r="2277" spans="1:43" x14ac:dyDescent="0.3">
      <c r="A2277" t="s">
        <v>14482</v>
      </c>
      <c r="C2277" t="s">
        <v>1117</v>
      </c>
      <c r="D2277" s="1">
        <v>46278</v>
      </c>
      <c r="E2277" t="s">
        <v>11819</v>
      </c>
      <c r="F2277" t="s">
        <v>17</v>
      </c>
      <c r="G2277">
        <v>2499</v>
      </c>
      <c r="H2277">
        <v>39.979999999999997</v>
      </c>
      <c r="I2277">
        <v>7.2</v>
      </c>
      <c r="J2277">
        <v>2451.8200000000002</v>
      </c>
      <c r="K2277" s="1">
        <v>46280</v>
      </c>
      <c r="L2277" t="s">
        <v>14465</v>
      </c>
      <c r="M2277">
        <f t="shared" si="420"/>
        <v>1</v>
      </c>
      <c r="N2277">
        <f>COUNTIF(Orders!$A:$A,C2277)</f>
        <v>1</v>
      </c>
      <c r="P2277">
        <f>COUNTIF(Orders!$H:$H,UPPER(SUBSTITUTE(TRIM(C2277),"-","")))</f>
        <v>1</v>
      </c>
      <c r="R2277" t="str">
        <f t="shared" si="421"/>
        <v>Matched Order Reference</v>
      </c>
      <c r="S2277">
        <f t="shared" si="422"/>
        <v>1</v>
      </c>
      <c r="V2277" cm="1">
        <f t="array" ref="V2277">IF(E2277&lt;&gt;"CAPTURE",0,SUMPRODUCT((MDR_Rates!$A$2:$A$10=F2277)*(G2277&gt;MDR_Rates!$B$2:$B$10)*((MDR_Rates!$C$2:$C$10="")+(G2277&lt;=MDR_Rates!$C$2:$C$10))*MDR_Rates!$D$2:$D$10))</f>
        <v>1.6</v>
      </c>
      <c r="W2277">
        <f t="shared" si="423"/>
        <v>39.979999999999997</v>
      </c>
      <c r="X2277">
        <f t="shared" si="424"/>
        <v>7.2</v>
      </c>
      <c r="Y2277">
        <f t="shared" si="425"/>
        <v>0</v>
      </c>
      <c r="Z2277">
        <f t="shared" si="426"/>
        <v>0</v>
      </c>
      <c r="AG2277" t="str">
        <f t="shared" si="427"/>
        <v/>
      </c>
      <c r="AI2277" t="str">
        <f t="shared" si="428"/>
        <v/>
      </c>
      <c r="AJ2277" t="str">
        <f t="shared" si="429"/>
        <v/>
      </c>
      <c r="AK2277" t="str">
        <f t="shared" si="430"/>
        <v>ORD26000548</v>
      </c>
      <c r="AL2277">
        <f>IF(E2277&lt;&gt;"CAPTURE","",COUNTIF(Orders!$H:$H,AK2277))</f>
        <v>1</v>
      </c>
      <c r="AP2277" t="str">
        <f t="shared" si="431"/>
        <v>Matched to Order</v>
      </c>
      <c r="AQ2277">
        <f>IF(COUNTIF($A$2:A2277,A2277)=1,1,0)</f>
        <v>1</v>
      </c>
    </row>
    <row r="2278" spans="1:43" x14ac:dyDescent="0.3">
      <c r="A2278" t="s">
        <v>14483</v>
      </c>
      <c r="C2278" t="s">
        <v>1135</v>
      </c>
      <c r="D2278" s="1">
        <v>46278</v>
      </c>
      <c r="E2278" t="s">
        <v>11819</v>
      </c>
      <c r="F2278" t="s">
        <v>9</v>
      </c>
      <c r="G2278">
        <v>3647</v>
      </c>
      <c r="H2278">
        <v>10.94</v>
      </c>
      <c r="I2278">
        <v>1.97</v>
      </c>
      <c r="J2278">
        <v>3634.09</v>
      </c>
      <c r="K2278" s="1">
        <v>46280</v>
      </c>
      <c r="L2278" t="s">
        <v>14465</v>
      </c>
      <c r="M2278">
        <f t="shared" si="420"/>
        <v>1</v>
      </c>
      <c r="N2278">
        <f>COUNTIF(Orders!$A:$A,C2278)</f>
        <v>1</v>
      </c>
      <c r="P2278">
        <f>COUNTIF(Orders!$H:$H,UPPER(SUBSTITUTE(TRIM(C2278),"-","")))</f>
        <v>1</v>
      </c>
      <c r="R2278" t="str">
        <f t="shared" si="421"/>
        <v>Matched Order Reference</v>
      </c>
      <c r="S2278">
        <f t="shared" si="422"/>
        <v>1</v>
      </c>
      <c r="V2278" cm="1">
        <f t="array" ref="V2278">IF(E2278&lt;&gt;"CAPTURE",0,SUMPRODUCT((MDR_Rates!$A$2:$A$10=F2278)*(G2278&gt;MDR_Rates!$B$2:$B$10)*((MDR_Rates!$C$2:$C$10="")+(G2278&lt;=MDR_Rates!$C$2:$C$10))*MDR_Rates!$D$2:$D$10))</f>
        <v>0.3</v>
      </c>
      <c r="W2278">
        <f t="shared" si="423"/>
        <v>10.94</v>
      </c>
      <c r="X2278">
        <f t="shared" si="424"/>
        <v>1.97</v>
      </c>
      <c r="Y2278">
        <f t="shared" si="425"/>
        <v>0</v>
      </c>
      <c r="Z2278">
        <f t="shared" si="426"/>
        <v>0</v>
      </c>
      <c r="AG2278" t="str">
        <f t="shared" si="427"/>
        <v/>
      </c>
      <c r="AI2278" t="str">
        <f t="shared" si="428"/>
        <v/>
      </c>
      <c r="AJ2278" t="str">
        <f t="shared" si="429"/>
        <v/>
      </c>
      <c r="AK2278" t="str">
        <f t="shared" si="430"/>
        <v>ORD26000557</v>
      </c>
      <c r="AL2278">
        <f>IF(E2278&lt;&gt;"CAPTURE","",COUNTIF(Orders!$H:$H,AK2278))</f>
        <v>1</v>
      </c>
      <c r="AP2278" t="str">
        <f t="shared" si="431"/>
        <v>Matched to Order</v>
      </c>
      <c r="AQ2278">
        <f>IF(COUNTIF($A$2:A2278,A2278)=1,1,0)</f>
        <v>1</v>
      </c>
    </row>
    <row r="2279" spans="1:43" x14ac:dyDescent="0.3">
      <c r="A2279" t="s">
        <v>14484</v>
      </c>
      <c r="C2279" t="s">
        <v>14485</v>
      </c>
      <c r="D2279" s="1">
        <v>46278</v>
      </c>
      <c r="E2279" t="s">
        <v>11819</v>
      </c>
      <c r="F2279" t="s">
        <v>17</v>
      </c>
      <c r="G2279">
        <v>1799</v>
      </c>
      <c r="H2279">
        <v>32.380000000000003</v>
      </c>
      <c r="I2279">
        <v>5.83</v>
      </c>
      <c r="J2279">
        <v>1760.79</v>
      </c>
      <c r="K2279" s="1">
        <v>46280</v>
      </c>
      <c r="L2279" t="s">
        <v>14465</v>
      </c>
      <c r="M2279">
        <f t="shared" si="420"/>
        <v>1</v>
      </c>
      <c r="N2279">
        <f>COUNTIF(Orders!$A:$A,C2279)</f>
        <v>1</v>
      </c>
      <c r="P2279">
        <f>COUNTIF(Orders!$H:$H,UPPER(SUBSTITUTE(TRIM(C2279),"-","")))</f>
        <v>1</v>
      </c>
      <c r="R2279" t="str">
        <f t="shared" si="421"/>
        <v>Matched Order Reference</v>
      </c>
      <c r="S2279">
        <f t="shared" si="422"/>
        <v>1</v>
      </c>
      <c r="V2279" cm="1">
        <f t="array" ref="V2279">IF(E2279&lt;&gt;"CAPTURE",0,SUMPRODUCT((MDR_Rates!$A$2:$A$10=F2279)*(G2279&gt;MDR_Rates!$B$2:$B$10)*((MDR_Rates!$C$2:$C$10="")+(G2279&lt;=MDR_Rates!$C$2:$C$10))*MDR_Rates!$D$2:$D$10))</f>
        <v>1.8</v>
      </c>
      <c r="W2279">
        <f t="shared" si="423"/>
        <v>32.380000000000003</v>
      </c>
      <c r="X2279">
        <f t="shared" si="424"/>
        <v>5.83</v>
      </c>
      <c r="Y2279">
        <f t="shared" si="425"/>
        <v>0</v>
      </c>
      <c r="Z2279">
        <f t="shared" si="426"/>
        <v>0</v>
      </c>
      <c r="AG2279" t="str">
        <f t="shared" si="427"/>
        <v/>
      </c>
      <c r="AI2279" t="str">
        <f t="shared" si="428"/>
        <v/>
      </c>
      <c r="AJ2279" t="str">
        <f t="shared" si="429"/>
        <v/>
      </c>
      <c r="AK2279" t="str">
        <f t="shared" si="430"/>
        <v>ORD26000637</v>
      </c>
      <c r="AL2279">
        <f>IF(E2279&lt;&gt;"CAPTURE","",COUNTIF(Orders!$H:$H,AK2279))</f>
        <v>1</v>
      </c>
      <c r="AP2279" t="str">
        <f t="shared" si="431"/>
        <v>Matched to Order</v>
      </c>
      <c r="AQ2279">
        <f>IF(COUNTIF($A$2:A2279,A2279)=1,1,0)</f>
        <v>1</v>
      </c>
    </row>
    <row r="2280" spans="1:43" x14ac:dyDescent="0.3">
      <c r="A2280" t="s">
        <v>14486</v>
      </c>
      <c r="C2280" t="s">
        <v>1334</v>
      </c>
      <c r="D2280" s="1">
        <v>46278</v>
      </c>
      <c r="E2280" t="s">
        <v>11819</v>
      </c>
      <c r="F2280" t="s">
        <v>9</v>
      </c>
      <c r="G2280">
        <v>4298</v>
      </c>
      <c r="H2280">
        <v>12.89</v>
      </c>
      <c r="I2280">
        <v>2.3199999999999998</v>
      </c>
      <c r="J2280">
        <v>4282.79</v>
      </c>
      <c r="K2280" s="1">
        <v>46280</v>
      </c>
      <c r="L2280" t="s">
        <v>14465</v>
      </c>
      <c r="M2280">
        <f t="shared" si="420"/>
        <v>1</v>
      </c>
      <c r="N2280">
        <f>COUNTIF(Orders!$A:$A,C2280)</f>
        <v>1</v>
      </c>
      <c r="P2280">
        <f>COUNTIF(Orders!$H:$H,UPPER(SUBSTITUTE(TRIM(C2280),"-","")))</f>
        <v>1</v>
      </c>
      <c r="R2280" t="str">
        <f t="shared" si="421"/>
        <v>Matched Order Reference</v>
      </c>
      <c r="S2280">
        <f t="shared" si="422"/>
        <v>1</v>
      </c>
      <c r="V2280" cm="1">
        <f t="array" ref="V2280">IF(E2280&lt;&gt;"CAPTURE",0,SUMPRODUCT((MDR_Rates!$A$2:$A$10=F2280)*(G2280&gt;MDR_Rates!$B$2:$B$10)*((MDR_Rates!$C$2:$C$10="")+(G2280&lt;=MDR_Rates!$C$2:$C$10))*MDR_Rates!$D$2:$D$10))</f>
        <v>0.3</v>
      </c>
      <c r="W2280">
        <f t="shared" si="423"/>
        <v>12.89</v>
      </c>
      <c r="X2280">
        <f t="shared" si="424"/>
        <v>2.3199999999999998</v>
      </c>
      <c r="Y2280">
        <f t="shared" si="425"/>
        <v>0</v>
      </c>
      <c r="Z2280">
        <f t="shared" si="426"/>
        <v>0</v>
      </c>
      <c r="AG2280" t="str">
        <f t="shared" si="427"/>
        <v/>
      </c>
      <c r="AI2280" t="str">
        <f t="shared" si="428"/>
        <v/>
      </c>
      <c r="AJ2280" t="str">
        <f t="shared" si="429"/>
        <v/>
      </c>
      <c r="AK2280" t="str">
        <f t="shared" si="430"/>
        <v>ORD26000657</v>
      </c>
      <c r="AL2280">
        <f>IF(E2280&lt;&gt;"CAPTURE","",COUNTIF(Orders!$H:$H,AK2280))</f>
        <v>1</v>
      </c>
      <c r="AP2280" t="str">
        <f t="shared" si="431"/>
        <v>Matched to Order</v>
      </c>
      <c r="AQ2280">
        <f>IF(COUNTIF($A$2:A2280,A2280)=1,1,0)</f>
        <v>1</v>
      </c>
    </row>
    <row r="2281" spans="1:43" x14ac:dyDescent="0.3">
      <c r="A2281" t="s">
        <v>14487</v>
      </c>
      <c r="C2281" t="s">
        <v>1348</v>
      </c>
      <c r="D2281" s="1">
        <v>46278</v>
      </c>
      <c r="E2281" t="s">
        <v>11819</v>
      </c>
      <c r="F2281" t="s">
        <v>17</v>
      </c>
      <c r="G2281">
        <v>2148</v>
      </c>
      <c r="H2281">
        <v>34.369999999999997</v>
      </c>
      <c r="I2281">
        <v>6.19</v>
      </c>
      <c r="J2281">
        <v>2107.44</v>
      </c>
      <c r="K2281" s="1">
        <v>46280</v>
      </c>
      <c r="L2281" t="s">
        <v>14465</v>
      </c>
      <c r="M2281">
        <f t="shared" si="420"/>
        <v>1</v>
      </c>
      <c r="N2281">
        <f>COUNTIF(Orders!$A:$A,C2281)</f>
        <v>1</v>
      </c>
      <c r="P2281">
        <f>COUNTIF(Orders!$H:$H,UPPER(SUBSTITUTE(TRIM(C2281),"-","")))</f>
        <v>1</v>
      </c>
      <c r="R2281" t="str">
        <f t="shared" si="421"/>
        <v>Matched Order Reference</v>
      </c>
      <c r="S2281">
        <f t="shared" si="422"/>
        <v>1</v>
      </c>
      <c r="V2281" cm="1">
        <f t="array" ref="V2281">IF(E2281&lt;&gt;"CAPTURE",0,SUMPRODUCT((MDR_Rates!$A$2:$A$10=F2281)*(G2281&gt;MDR_Rates!$B$2:$B$10)*((MDR_Rates!$C$2:$C$10="")+(G2281&lt;=MDR_Rates!$C$2:$C$10))*MDR_Rates!$D$2:$D$10))</f>
        <v>1.6</v>
      </c>
      <c r="W2281">
        <f t="shared" si="423"/>
        <v>34.369999999999997</v>
      </c>
      <c r="X2281">
        <f t="shared" si="424"/>
        <v>6.19</v>
      </c>
      <c r="Y2281">
        <f t="shared" si="425"/>
        <v>0</v>
      </c>
      <c r="Z2281">
        <f t="shared" si="426"/>
        <v>0</v>
      </c>
      <c r="AG2281" t="str">
        <f t="shared" si="427"/>
        <v/>
      </c>
      <c r="AI2281" t="str">
        <f t="shared" si="428"/>
        <v/>
      </c>
      <c r="AJ2281" t="str">
        <f t="shared" si="429"/>
        <v/>
      </c>
      <c r="AK2281" t="str">
        <f t="shared" si="430"/>
        <v>ORD26000664</v>
      </c>
      <c r="AL2281">
        <f>IF(E2281&lt;&gt;"CAPTURE","",COUNTIF(Orders!$H:$H,AK2281))</f>
        <v>1</v>
      </c>
      <c r="AP2281" t="str">
        <f t="shared" si="431"/>
        <v>Matched to Order</v>
      </c>
      <c r="AQ2281">
        <f>IF(COUNTIF($A$2:A2281,A2281)=1,1,0)</f>
        <v>1</v>
      </c>
    </row>
    <row r="2282" spans="1:43" x14ac:dyDescent="0.3">
      <c r="A2282" t="s">
        <v>14488</v>
      </c>
      <c r="C2282" t="s">
        <v>1392</v>
      </c>
      <c r="D2282" s="1">
        <v>46278</v>
      </c>
      <c r="E2282" t="s">
        <v>11819</v>
      </c>
      <c r="F2282" t="s">
        <v>9</v>
      </c>
      <c r="G2282">
        <v>7999</v>
      </c>
      <c r="H2282">
        <v>24</v>
      </c>
      <c r="I2282">
        <v>4.32</v>
      </c>
      <c r="J2282">
        <v>7970.68</v>
      </c>
      <c r="K2282" s="1">
        <v>46280</v>
      </c>
      <c r="L2282" t="s">
        <v>14465</v>
      </c>
      <c r="M2282">
        <f t="shared" si="420"/>
        <v>1</v>
      </c>
      <c r="N2282">
        <f>COUNTIF(Orders!$A:$A,C2282)</f>
        <v>1</v>
      </c>
      <c r="P2282">
        <f>COUNTIF(Orders!$H:$H,UPPER(SUBSTITUTE(TRIM(C2282),"-","")))</f>
        <v>1</v>
      </c>
      <c r="R2282" t="str">
        <f t="shared" si="421"/>
        <v>Matched Order Reference</v>
      </c>
      <c r="S2282">
        <f t="shared" si="422"/>
        <v>1</v>
      </c>
      <c r="V2282" cm="1">
        <f t="array" ref="V2282">IF(E2282&lt;&gt;"CAPTURE",0,SUMPRODUCT((MDR_Rates!$A$2:$A$10=F2282)*(G2282&gt;MDR_Rates!$B$2:$B$10)*((MDR_Rates!$C$2:$C$10="")+(G2282&lt;=MDR_Rates!$C$2:$C$10))*MDR_Rates!$D$2:$D$10))</f>
        <v>0.3</v>
      </c>
      <c r="W2282">
        <f t="shared" si="423"/>
        <v>24</v>
      </c>
      <c r="X2282">
        <f t="shared" si="424"/>
        <v>4.32</v>
      </c>
      <c r="Y2282">
        <f t="shared" si="425"/>
        <v>0</v>
      </c>
      <c r="Z2282">
        <f t="shared" si="426"/>
        <v>0</v>
      </c>
      <c r="AG2282" t="str">
        <f t="shared" si="427"/>
        <v/>
      </c>
      <c r="AI2282" t="str">
        <f t="shared" si="428"/>
        <v/>
      </c>
      <c r="AJ2282" t="str">
        <f t="shared" si="429"/>
        <v/>
      </c>
      <c r="AK2282" t="str">
        <f t="shared" si="430"/>
        <v>ORD26000686</v>
      </c>
      <c r="AL2282">
        <f>IF(E2282&lt;&gt;"CAPTURE","",COUNTIF(Orders!$H:$H,AK2282))</f>
        <v>1</v>
      </c>
      <c r="AP2282" t="str">
        <f t="shared" si="431"/>
        <v>Matched to Order</v>
      </c>
      <c r="AQ2282">
        <f>IF(COUNTIF($A$2:A2282,A2282)=1,1,0)</f>
        <v>1</v>
      </c>
    </row>
    <row r="2283" spans="1:43" x14ac:dyDescent="0.3">
      <c r="A2283" t="s">
        <v>14489</v>
      </c>
      <c r="C2283" t="s">
        <v>1507</v>
      </c>
      <c r="D2283" s="1">
        <v>46278</v>
      </c>
      <c r="E2283" t="s">
        <v>11819</v>
      </c>
      <c r="F2283" t="s">
        <v>9</v>
      </c>
      <c r="G2283">
        <v>3499</v>
      </c>
      <c r="H2283">
        <v>10.5</v>
      </c>
      <c r="I2283">
        <v>1.89</v>
      </c>
      <c r="J2283">
        <v>3486.61</v>
      </c>
      <c r="K2283" s="1">
        <v>46280</v>
      </c>
      <c r="L2283" t="s">
        <v>14465</v>
      </c>
      <c r="M2283">
        <f t="shared" si="420"/>
        <v>1</v>
      </c>
      <c r="N2283">
        <f>COUNTIF(Orders!$A:$A,C2283)</f>
        <v>1</v>
      </c>
      <c r="P2283">
        <f>COUNTIF(Orders!$H:$H,UPPER(SUBSTITUTE(TRIM(C2283),"-","")))</f>
        <v>1</v>
      </c>
      <c r="R2283" t="str">
        <f t="shared" si="421"/>
        <v>Matched Order Reference</v>
      </c>
      <c r="S2283">
        <f t="shared" si="422"/>
        <v>1</v>
      </c>
      <c r="V2283" cm="1">
        <f t="array" ref="V2283">IF(E2283&lt;&gt;"CAPTURE",0,SUMPRODUCT((MDR_Rates!$A$2:$A$10=F2283)*(G2283&gt;MDR_Rates!$B$2:$B$10)*((MDR_Rates!$C$2:$C$10="")+(G2283&lt;=MDR_Rates!$C$2:$C$10))*MDR_Rates!$D$2:$D$10))</f>
        <v>0.3</v>
      </c>
      <c r="W2283">
        <f t="shared" si="423"/>
        <v>10.5</v>
      </c>
      <c r="X2283">
        <f t="shared" si="424"/>
        <v>1.89</v>
      </c>
      <c r="Y2283">
        <f t="shared" si="425"/>
        <v>0</v>
      </c>
      <c r="Z2283">
        <f t="shared" si="426"/>
        <v>0</v>
      </c>
      <c r="AG2283" t="str">
        <f t="shared" si="427"/>
        <v/>
      </c>
      <c r="AI2283" t="str">
        <f t="shared" si="428"/>
        <v/>
      </c>
      <c r="AJ2283" t="str">
        <f t="shared" si="429"/>
        <v/>
      </c>
      <c r="AK2283" t="str">
        <f t="shared" si="430"/>
        <v>ORD26000744</v>
      </c>
      <c r="AL2283">
        <f>IF(E2283&lt;&gt;"CAPTURE","",COUNTIF(Orders!$H:$H,AK2283))</f>
        <v>1</v>
      </c>
      <c r="AP2283" t="str">
        <f t="shared" si="431"/>
        <v>Matched to Order</v>
      </c>
      <c r="AQ2283">
        <f>IF(COUNTIF($A$2:A2283,A2283)=1,1,0)</f>
        <v>1</v>
      </c>
    </row>
    <row r="2284" spans="1:43" x14ac:dyDescent="0.3">
      <c r="A2284" t="s">
        <v>14490</v>
      </c>
      <c r="C2284" t="s">
        <v>1674</v>
      </c>
      <c r="D2284" s="1">
        <v>46278</v>
      </c>
      <c r="E2284" t="s">
        <v>11819</v>
      </c>
      <c r="F2284" t="s">
        <v>9</v>
      </c>
      <c r="G2284">
        <v>4798</v>
      </c>
      <c r="H2284">
        <v>14.39</v>
      </c>
      <c r="I2284">
        <v>2.59</v>
      </c>
      <c r="J2284">
        <v>4781.0200000000004</v>
      </c>
      <c r="K2284" s="1">
        <v>46280</v>
      </c>
      <c r="L2284" t="s">
        <v>14465</v>
      </c>
      <c r="M2284">
        <f t="shared" si="420"/>
        <v>1</v>
      </c>
      <c r="N2284">
        <f>COUNTIF(Orders!$A:$A,C2284)</f>
        <v>1</v>
      </c>
      <c r="P2284">
        <f>COUNTIF(Orders!$H:$H,UPPER(SUBSTITUTE(TRIM(C2284),"-","")))</f>
        <v>1</v>
      </c>
      <c r="R2284" t="str">
        <f t="shared" si="421"/>
        <v>Matched Order Reference</v>
      </c>
      <c r="S2284">
        <f t="shared" si="422"/>
        <v>1</v>
      </c>
      <c r="V2284" cm="1">
        <f t="array" ref="V2284">IF(E2284&lt;&gt;"CAPTURE",0,SUMPRODUCT((MDR_Rates!$A$2:$A$10=F2284)*(G2284&gt;MDR_Rates!$B$2:$B$10)*((MDR_Rates!$C$2:$C$10="")+(G2284&lt;=MDR_Rates!$C$2:$C$10))*MDR_Rates!$D$2:$D$10))</f>
        <v>0.3</v>
      </c>
      <c r="W2284">
        <f t="shared" si="423"/>
        <v>14.39</v>
      </c>
      <c r="X2284">
        <f t="shared" si="424"/>
        <v>2.59</v>
      </c>
      <c r="Y2284">
        <f t="shared" si="425"/>
        <v>0</v>
      </c>
      <c r="Z2284">
        <f t="shared" si="426"/>
        <v>0</v>
      </c>
      <c r="AG2284" t="str">
        <f t="shared" si="427"/>
        <v/>
      </c>
      <c r="AI2284" t="str">
        <f t="shared" si="428"/>
        <v/>
      </c>
      <c r="AJ2284" t="str">
        <f t="shared" si="429"/>
        <v/>
      </c>
      <c r="AK2284" t="str">
        <f t="shared" si="430"/>
        <v>ORD26000828</v>
      </c>
      <c r="AL2284">
        <f>IF(E2284&lt;&gt;"CAPTURE","",COUNTIF(Orders!$H:$H,AK2284))</f>
        <v>1</v>
      </c>
      <c r="AP2284" t="str">
        <f t="shared" si="431"/>
        <v>Matched to Order</v>
      </c>
      <c r="AQ2284">
        <f>IF(COUNTIF($A$2:A2284,A2284)=1,1,0)</f>
        <v>1</v>
      </c>
    </row>
    <row r="2285" spans="1:43" x14ac:dyDescent="0.3">
      <c r="A2285" t="s">
        <v>14491</v>
      </c>
      <c r="C2285" t="s">
        <v>14492</v>
      </c>
      <c r="D2285" s="1">
        <v>46278</v>
      </c>
      <c r="E2285" t="s">
        <v>11819</v>
      </c>
      <c r="F2285" t="s">
        <v>9</v>
      </c>
      <c r="G2285">
        <v>7998</v>
      </c>
      <c r="H2285">
        <v>23.99</v>
      </c>
      <c r="I2285">
        <v>4.32</v>
      </c>
      <c r="J2285">
        <v>7969.69</v>
      </c>
      <c r="K2285" s="1">
        <v>46280</v>
      </c>
      <c r="L2285" t="s">
        <v>14465</v>
      </c>
      <c r="M2285">
        <f t="shared" si="420"/>
        <v>1</v>
      </c>
      <c r="N2285">
        <f>COUNTIF(Orders!$A:$A,C2285)</f>
        <v>0</v>
      </c>
      <c r="P2285">
        <f>COUNTIF(Orders!$H:$H,UPPER(SUBSTITUTE(TRIM(C2285),"-","")))</f>
        <v>1</v>
      </c>
      <c r="R2285" t="str">
        <f t="shared" si="421"/>
        <v>Matched Order Reference</v>
      </c>
      <c r="S2285">
        <f t="shared" si="422"/>
        <v>1</v>
      </c>
      <c r="V2285" cm="1">
        <f t="array" ref="V2285">IF(E2285&lt;&gt;"CAPTURE",0,SUMPRODUCT((MDR_Rates!$A$2:$A$10=F2285)*(G2285&gt;MDR_Rates!$B$2:$B$10)*((MDR_Rates!$C$2:$C$10="")+(G2285&lt;=MDR_Rates!$C$2:$C$10))*MDR_Rates!$D$2:$D$10))</f>
        <v>0.3</v>
      </c>
      <c r="W2285">
        <f t="shared" si="423"/>
        <v>23.99</v>
      </c>
      <c r="X2285">
        <f t="shared" si="424"/>
        <v>4.32</v>
      </c>
      <c r="Y2285">
        <f t="shared" si="425"/>
        <v>0</v>
      </c>
      <c r="Z2285">
        <f t="shared" si="426"/>
        <v>0</v>
      </c>
      <c r="AG2285" t="str">
        <f t="shared" si="427"/>
        <v/>
      </c>
      <c r="AI2285" t="str">
        <f t="shared" si="428"/>
        <v/>
      </c>
      <c r="AJ2285" t="str">
        <f t="shared" si="429"/>
        <v/>
      </c>
      <c r="AK2285" t="str">
        <f t="shared" si="430"/>
        <v>ORD26000854</v>
      </c>
      <c r="AL2285">
        <f>IF(E2285&lt;&gt;"CAPTURE","",COUNTIF(Orders!$H:$H,AK2285))</f>
        <v>1</v>
      </c>
      <c r="AP2285" t="str">
        <f t="shared" si="431"/>
        <v>Matched to Order</v>
      </c>
      <c r="AQ2285">
        <f>IF(COUNTIF($A$2:A2285,A2285)=1,1,0)</f>
        <v>1</v>
      </c>
    </row>
    <row r="2286" spans="1:43" x14ac:dyDescent="0.3">
      <c r="A2286" t="s">
        <v>14493</v>
      </c>
      <c r="C2286" t="s">
        <v>1733</v>
      </c>
      <c r="D2286" s="1">
        <v>46278</v>
      </c>
      <c r="E2286" t="s">
        <v>11819</v>
      </c>
      <c r="F2286" t="s">
        <v>9</v>
      </c>
      <c r="G2286">
        <v>2498</v>
      </c>
      <c r="H2286">
        <v>7.49</v>
      </c>
      <c r="I2286">
        <v>1.35</v>
      </c>
      <c r="J2286">
        <v>2489.16</v>
      </c>
      <c r="K2286" s="1">
        <v>46280</v>
      </c>
      <c r="L2286" t="s">
        <v>14465</v>
      </c>
      <c r="M2286">
        <f t="shared" si="420"/>
        <v>1</v>
      </c>
      <c r="N2286">
        <f>COUNTIF(Orders!$A:$A,C2286)</f>
        <v>1</v>
      </c>
      <c r="P2286">
        <f>COUNTIF(Orders!$H:$H,UPPER(SUBSTITUTE(TRIM(C2286),"-","")))</f>
        <v>1</v>
      </c>
      <c r="R2286" t="str">
        <f t="shared" si="421"/>
        <v>Matched Order Reference</v>
      </c>
      <c r="S2286">
        <f t="shared" si="422"/>
        <v>1</v>
      </c>
      <c r="V2286" cm="1">
        <f t="array" ref="V2286">IF(E2286&lt;&gt;"CAPTURE",0,SUMPRODUCT((MDR_Rates!$A$2:$A$10=F2286)*(G2286&gt;MDR_Rates!$B$2:$B$10)*((MDR_Rates!$C$2:$C$10="")+(G2286&lt;=MDR_Rates!$C$2:$C$10))*MDR_Rates!$D$2:$D$10))</f>
        <v>0.3</v>
      </c>
      <c r="W2286">
        <f t="shared" si="423"/>
        <v>7.49</v>
      </c>
      <c r="X2286">
        <f t="shared" si="424"/>
        <v>1.35</v>
      </c>
      <c r="Y2286">
        <f t="shared" si="425"/>
        <v>0</v>
      </c>
      <c r="Z2286">
        <f t="shared" si="426"/>
        <v>0</v>
      </c>
      <c r="AG2286" t="str">
        <f t="shared" si="427"/>
        <v/>
      </c>
      <c r="AI2286" t="str">
        <f t="shared" si="428"/>
        <v/>
      </c>
      <c r="AJ2286" t="str">
        <f t="shared" si="429"/>
        <v/>
      </c>
      <c r="AK2286" t="str">
        <f t="shared" si="430"/>
        <v>ORD26000858</v>
      </c>
      <c r="AL2286">
        <f>IF(E2286&lt;&gt;"CAPTURE","",COUNTIF(Orders!$H:$H,AK2286))</f>
        <v>1</v>
      </c>
      <c r="AP2286" t="str">
        <f t="shared" si="431"/>
        <v>Matched to Order</v>
      </c>
      <c r="AQ2286">
        <f>IF(COUNTIF($A$2:A2286,A2286)=1,1,0)</f>
        <v>1</v>
      </c>
    </row>
    <row r="2287" spans="1:43" x14ac:dyDescent="0.3">
      <c r="A2287" t="s">
        <v>14494</v>
      </c>
      <c r="C2287" t="s">
        <v>1859</v>
      </c>
      <c r="D2287" s="1">
        <v>46278</v>
      </c>
      <c r="E2287" t="s">
        <v>11819</v>
      </c>
      <c r="F2287" t="s">
        <v>9</v>
      </c>
      <c r="G2287">
        <v>7999</v>
      </c>
      <c r="H2287">
        <v>24</v>
      </c>
      <c r="I2287">
        <v>4.32</v>
      </c>
      <c r="J2287">
        <v>7970.68</v>
      </c>
      <c r="K2287" s="1">
        <v>46280</v>
      </c>
      <c r="L2287" t="s">
        <v>14465</v>
      </c>
      <c r="M2287">
        <f t="shared" si="420"/>
        <v>1</v>
      </c>
      <c r="N2287">
        <f>COUNTIF(Orders!$A:$A,C2287)</f>
        <v>1</v>
      </c>
      <c r="P2287">
        <f>COUNTIF(Orders!$H:$H,UPPER(SUBSTITUTE(TRIM(C2287),"-","")))</f>
        <v>1</v>
      </c>
      <c r="R2287" t="str">
        <f t="shared" si="421"/>
        <v>Matched Order Reference</v>
      </c>
      <c r="S2287">
        <f t="shared" si="422"/>
        <v>1</v>
      </c>
      <c r="V2287" cm="1">
        <f t="array" ref="V2287">IF(E2287&lt;&gt;"CAPTURE",0,SUMPRODUCT((MDR_Rates!$A$2:$A$10=F2287)*(G2287&gt;MDR_Rates!$B$2:$B$10)*((MDR_Rates!$C$2:$C$10="")+(G2287&lt;=MDR_Rates!$C$2:$C$10))*MDR_Rates!$D$2:$D$10))</f>
        <v>0.3</v>
      </c>
      <c r="W2287">
        <f t="shared" si="423"/>
        <v>24</v>
      </c>
      <c r="X2287">
        <f t="shared" si="424"/>
        <v>4.32</v>
      </c>
      <c r="Y2287">
        <f t="shared" si="425"/>
        <v>0</v>
      </c>
      <c r="Z2287">
        <f t="shared" si="426"/>
        <v>0</v>
      </c>
      <c r="AG2287" t="str">
        <f t="shared" si="427"/>
        <v/>
      </c>
      <c r="AI2287" t="str">
        <f t="shared" si="428"/>
        <v/>
      </c>
      <c r="AJ2287" t="str">
        <f t="shared" si="429"/>
        <v/>
      </c>
      <c r="AK2287" t="str">
        <f t="shared" si="430"/>
        <v>ORD26000921</v>
      </c>
      <c r="AL2287">
        <f>IF(E2287&lt;&gt;"CAPTURE","",COUNTIF(Orders!$H:$H,AK2287))</f>
        <v>1</v>
      </c>
      <c r="AP2287" t="str">
        <f t="shared" si="431"/>
        <v>Matched to Order</v>
      </c>
      <c r="AQ2287">
        <f>IF(COUNTIF($A$2:A2287,A2287)=1,1,0)</f>
        <v>1</v>
      </c>
    </row>
    <row r="2288" spans="1:43" x14ac:dyDescent="0.3">
      <c r="A2288" t="s">
        <v>14495</v>
      </c>
      <c r="C2288" t="s">
        <v>1910</v>
      </c>
      <c r="D2288" s="1">
        <v>46278</v>
      </c>
      <c r="E2288" t="s">
        <v>11819</v>
      </c>
      <c r="F2288" t="s">
        <v>9</v>
      </c>
      <c r="G2288">
        <v>6297</v>
      </c>
      <c r="H2288">
        <v>18.89</v>
      </c>
      <c r="I2288">
        <v>3.4</v>
      </c>
      <c r="J2288">
        <v>6274.71</v>
      </c>
      <c r="K2288" s="1">
        <v>46280</v>
      </c>
      <c r="L2288" t="s">
        <v>14465</v>
      </c>
      <c r="M2288">
        <f t="shared" si="420"/>
        <v>1</v>
      </c>
      <c r="N2288">
        <f>COUNTIF(Orders!$A:$A,C2288)</f>
        <v>1</v>
      </c>
      <c r="P2288">
        <f>COUNTIF(Orders!$H:$H,UPPER(SUBSTITUTE(TRIM(C2288),"-","")))</f>
        <v>1</v>
      </c>
      <c r="R2288" t="str">
        <f t="shared" si="421"/>
        <v>Matched Order Reference</v>
      </c>
      <c r="S2288">
        <f t="shared" si="422"/>
        <v>1</v>
      </c>
      <c r="V2288" cm="1">
        <f t="array" ref="V2288">IF(E2288&lt;&gt;"CAPTURE",0,SUMPRODUCT((MDR_Rates!$A$2:$A$10=F2288)*(G2288&gt;MDR_Rates!$B$2:$B$10)*((MDR_Rates!$C$2:$C$10="")+(G2288&lt;=MDR_Rates!$C$2:$C$10))*MDR_Rates!$D$2:$D$10))</f>
        <v>0.3</v>
      </c>
      <c r="W2288">
        <f t="shared" si="423"/>
        <v>18.89</v>
      </c>
      <c r="X2288">
        <f t="shared" si="424"/>
        <v>3.4</v>
      </c>
      <c r="Y2288">
        <f t="shared" si="425"/>
        <v>0</v>
      </c>
      <c r="Z2288">
        <f t="shared" si="426"/>
        <v>0</v>
      </c>
      <c r="AG2288" t="str">
        <f t="shared" si="427"/>
        <v/>
      </c>
      <c r="AI2288" t="str">
        <f t="shared" si="428"/>
        <v/>
      </c>
      <c r="AJ2288" t="str">
        <f t="shared" si="429"/>
        <v/>
      </c>
      <c r="AK2288" t="str">
        <f t="shared" si="430"/>
        <v>ORD26000947</v>
      </c>
      <c r="AL2288">
        <f>IF(E2288&lt;&gt;"CAPTURE","",COUNTIF(Orders!$H:$H,AK2288))</f>
        <v>1</v>
      </c>
      <c r="AP2288" t="str">
        <f t="shared" si="431"/>
        <v>Matched to Order</v>
      </c>
      <c r="AQ2288">
        <f>IF(COUNTIF($A$2:A2288,A2288)=1,1,0)</f>
        <v>1</v>
      </c>
    </row>
    <row r="2289" spans="1:43" x14ac:dyDescent="0.3">
      <c r="A2289" t="s">
        <v>14496</v>
      </c>
      <c r="C2289" t="s">
        <v>1936</v>
      </c>
      <c r="D2289" s="1">
        <v>46278</v>
      </c>
      <c r="E2289" t="s">
        <v>11819</v>
      </c>
      <c r="F2289" t="s">
        <v>9</v>
      </c>
      <c r="G2289">
        <v>2999</v>
      </c>
      <c r="H2289">
        <v>9</v>
      </c>
      <c r="I2289">
        <v>1.62</v>
      </c>
      <c r="J2289">
        <v>2988.38</v>
      </c>
      <c r="K2289" s="1">
        <v>46280</v>
      </c>
      <c r="L2289" t="s">
        <v>14465</v>
      </c>
      <c r="M2289">
        <f t="shared" si="420"/>
        <v>1</v>
      </c>
      <c r="N2289">
        <f>COUNTIF(Orders!$A:$A,C2289)</f>
        <v>1</v>
      </c>
      <c r="P2289">
        <f>COUNTIF(Orders!$H:$H,UPPER(SUBSTITUTE(TRIM(C2289),"-","")))</f>
        <v>1</v>
      </c>
      <c r="R2289" t="str">
        <f t="shared" si="421"/>
        <v>Matched Order Reference</v>
      </c>
      <c r="S2289">
        <f t="shared" si="422"/>
        <v>1</v>
      </c>
      <c r="V2289" cm="1">
        <f t="array" ref="V2289">IF(E2289&lt;&gt;"CAPTURE",0,SUMPRODUCT((MDR_Rates!$A$2:$A$10=F2289)*(G2289&gt;MDR_Rates!$B$2:$B$10)*((MDR_Rates!$C$2:$C$10="")+(G2289&lt;=MDR_Rates!$C$2:$C$10))*MDR_Rates!$D$2:$D$10))</f>
        <v>0.3</v>
      </c>
      <c r="W2289">
        <f t="shared" si="423"/>
        <v>9</v>
      </c>
      <c r="X2289">
        <f t="shared" si="424"/>
        <v>1.62</v>
      </c>
      <c r="Y2289">
        <f t="shared" si="425"/>
        <v>0</v>
      </c>
      <c r="Z2289">
        <f t="shared" si="426"/>
        <v>0</v>
      </c>
      <c r="AG2289" t="str">
        <f t="shared" si="427"/>
        <v/>
      </c>
      <c r="AI2289" t="str">
        <f t="shared" si="428"/>
        <v/>
      </c>
      <c r="AJ2289" t="str">
        <f t="shared" si="429"/>
        <v/>
      </c>
      <c r="AK2289" t="str">
        <f t="shared" si="430"/>
        <v>ORD26000960</v>
      </c>
      <c r="AL2289">
        <f>IF(E2289&lt;&gt;"CAPTURE","",COUNTIF(Orders!$H:$H,AK2289))</f>
        <v>1</v>
      </c>
      <c r="AP2289" t="str">
        <f t="shared" si="431"/>
        <v>Matched to Order</v>
      </c>
      <c r="AQ2289">
        <f>IF(COUNTIF($A$2:A2289,A2289)=1,1,0)</f>
        <v>1</v>
      </c>
    </row>
    <row r="2290" spans="1:43" x14ac:dyDescent="0.3">
      <c r="A2290" t="s">
        <v>14497</v>
      </c>
      <c r="C2290" t="s">
        <v>2042</v>
      </c>
      <c r="D2290" s="1">
        <v>46278</v>
      </c>
      <c r="E2290" t="s">
        <v>11819</v>
      </c>
      <c r="F2290" t="s">
        <v>9</v>
      </c>
      <c r="G2290">
        <v>2850</v>
      </c>
      <c r="H2290">
        <v>8.5500000000000007</v>
      </c>
      <c r="I2290">
        <v>1.54</v>
      </c>
      <c r="J2290">
        <v>2839.91</v>
      </c>
      <c r="K2290" s="1">
        <v>46280</v>
      </c>
      <c r="L2290" t="s">
        <v>14465</v>
      </c>
      <c r="M2290">
        <f t="shared" si="420"/>
        <v>1</v>
      </c>
      <c r="N2290">
        <f>COUNTIF(Orders!$A:$A,C2290)</f>
        <v>1</v>
      </c>
      <c r="P2290">
        <f>COUNTIF(Orders!$H:$H,UPPER(SUBSTITUTE(TRIM(C2290),"-","")))</f>
        <v>1</v>
      </c>
      <c r="R2290" t="str">
        <f t="shared" si="421"/>
        <v>Matched Order Reference</v>
      </c>
      <c r="S2290">
        <f t="shared" si="422"/>
        <v>1</v>
      </c>
      <c r="V2290" cm="1">
        <f t="array" ref="V2290">IF(E2290&lt;&gt;"CAPTURE",0,SUMPRODUCT((MDR_Rates!$A$2:$A$10=F2290)*(G2290&gt;MDR_Rates!$B$2:$B$10)*((MDR_Rates!$C$2:$C$10="")+(G2290&lt;=MDR_Rates!$C$2:$C$10))*MDR_Rates!$D$2:$D$10))</f>
        <v>0.3</v>
      </c>
      <c r="W2290">
        <f t="shared" si="423"/>
        <v>8.5500000000000007</v>
      </c>
      <c r="X2290">
        <f t="shared" si="424"/>
        <v>1.54</v>
      </c>
      <c r="Y2290">
        <f t="shared" si="425"/>
        <v>0</v>
      </c>
      <c r="Z2290">
        <f t="shared" si="426"/>
        <v>0</v>
      </c>
      <c r="AG2290" t="str">
        <f t="shared" si="427"/>
        <v/>
      </c>
      <c r="AI2290" t="str">
        <f t="shared" si="428"/>
        <v/>
      </c>
      <c r="AJ2290" t="str">
        <f t="shared" si="429"/>
        <v/>
      </c>
      <c r="AK2290" t="str">
        <f t="shared" si="430"/>
        <v>ORD26001013</v>
      </c>
      <c r="AL2290">
        <f>IF(E2290&lt;&gt;"CAPTURE","",COUNTIF(Orders!$H:$H,AK2290))</f>
        <v>1</v>
      </c>
      <c r="AP2290" t="str">
        <f t="shared" si="431"/>
        <v>Matched to Order</v>
      </c>
      <c r="AQ2290">
        <f>IF(COUNTIF($A$2:A2290,A2290)=1,1,0)</f>
        <v>1</v>
      </c>
    </row>
    <row r="2291" spans="1:43" x14ac:dyDescent="0.3">
      <c r="A2291" t="s">
        <v>14498</v>
      </c>
      <c r="C2291" t="s">
        <v>2060</v>
      </c>
      <c r="D2291" s="1">
        <v>46278</v>
      </c>
      <c r="E2291" t="s">
        <v>11819</v>
      </c>
      <c r="F2291" t="s">
        <v>9</v>
      </c>
      <c r="G2291">
        <v>4998</v>
      </c>
      <c r="H2291">
        <v>14.99</v>
      </c>
      <c r="I2291">
        <v>2.7</v>
      </c>
      <c r="J2291">
        <v>4980.3100000000004</v>
      </c>
      <c r="K2291" s="1">
        <v>46280</v>
      </c>
      <c r="L2291" t="s">
        <v>14465</v>
      </c>
      <c r="M2291">
        <f t="shared" si="420"/>
        <v>1</v>
      </c>
      <c r="N2291">
        <f>COUNTIF(Orders!$A:$A,C2291)</f>
        <v>1</v>
      </c>
      <c r="P2291">
        <f>COUNTIF(Orders!$H:$H,UPPER(SUBSTITUTE(TRIM(C2291),"-","")))</f>
        <v>1</v>
      </c>
      <c r="R2291" t="str">
        <f t="shared" si="421"/>
        <v>Matched Order Reference</v>
      </c>
      <c r="S2291">
        <f t="shared" si="422"/>
        <v>1</v>
      </c>
      <c r="V2291" cm="1">
        <f t="array" ref="V2291">IF(E2291&lt;&gt;"CAPTURE",0,SUMPRODUCT((MDR_Rates!$A$2:$A$10=F2291)*(G2291&gt;MDR_Rates!$B$2:$B$10)*((MDR_Rates!$C$2:$C$10="")+(G2291&lt;=MDR_Rates!$C$2:$C$10))*MDR_Rates!$D$2:$D$10))</f>
        <v>0.3</v>
      </c>
      <c r="W2291">
        <f t="shared" si="423"/>
        <v>14.99</v>
      </c>
      <c r="X2291">
        <f t="shared" si="424"/>
        <v>2.7</v>
      </c>
      <c r="Y2291">
        <f t="shared" si="425"/>
        <v>0</v>
      </c>
      <c r="Z2291">
        <f t="shared" si="426"/>
        <v>0</v>
      </c>
      <c r="AG2291" t="str">
        <f t="shared" si="427"/>
        <v/>
      </c>
      <c r="AI2291" t="str">
        <f t="shared" si="428"/>
        <v/>
      </c>
      <c r="AJ2291" t="str">
        <f t="shared" si="429"/>
        <v/>
      </c>
      <c r="AK2291" t="str">
        <f t="shared" si="430"/>
        <v>ORD26001022</v>
      </c>
      <c r="AL2291">
        <f>IF(E2291&lt;&gt;"CAPTURE","",COUNTIF(Orders!$H:$H,AK2291))</f>
        <v>1</v>
      </c>
      <c r="AP2291" t="str">
        <f t="shared" si="431"/>
        <v>Matched to Order</v>
      </c>
      <c r="AQ2291">
        <f>IF(COUNTIF($A$2:A2291,A2291)=1,1,0)</f>
        <v>1</v>
      </c>
    </row>
    <row r="2292" spans="1:43" x14ac:dyDescent="0.3">
      <c r="A2292" t="s">
        <v>14499</v>
      </c>
      <c r="C2292" t="s">
        <v>2094</v>
      </c>
      <c r="D2292" s="1">
        <v>46278</v>
      </c>
      <c r="E2292" t="s">
        <v>11819</v>
      </c>
      <c r="F2292" t="s">
        <v>9</v>
      </c>
      <c r="G2292">
        <v>3499</v>
      </c>
      <c r="H2292">
        <v>10.5</v>
      </c>
      <c r="I2292">
        <v>1.89</v>
      </c>
      <c r="J2292">
        <v>3486.61</v>
      </c>
      <c r="K2292" s="1">
        <v>46280</v>
      </c>
      <c r="L2292" t="s">
        <v>14465</v>
      </c>
      <c r="M2292">
        <f t="shared" si="420"/>
        <v>1</v>
      </c>
      <c r="N2292">
        <f>COUNTIF(Orders!$A:$A,C2292)</f>
        <v>1</v>
      </c>
      <c r="P2292">
        <f>COUNTIF(Orders!$H:$H,UPPER(SUBSTITUTE(TRIM(C2292),"-","")))</f>
        <v>1</v>
      </c>
      <c r="R2292" t="str">
        <f t="shared" si="421"/>
        <v>Matched Order Reference</v>
      </c>
      <c r="S2292">
        <f t="shared" si="422"/>
        <v>1</v>
      </c>
      <c r="V2292" cm="1">
        <f t="array" ref="V2292">IF(E2292&lt;&gt;"CAPTURE",0,SUMPRODUCT((MDR_Rates!$A$2:$A$10=F2292)*(G2292&gt;MDR_Rates!$B$2:$B$10)*((MDR_Rates!$C$2:$C$10="")+(G2292&lt;=MDR_Rates!$C$2:$C$10))*MDR_Rates!$D$2:$D$10))</f>
        <v>0.3</v>
      </c>
      <c r="W2292">
        <f t="shared" si="423"/>
        <v>10.5</v>
      </c>
      <c r="X2292">
        <f t="shared" si="424"/>
        <v>1.89</v>
      </c>
      <c r="Y2292">
        <f t="shared" si="425"/>
        <v>0</v>
      </c>
      <c r="Z2292">
        <f t="shared" si="426"/>
        <v>0</v>
      </c>
      <c r="AG2292" t="str">
        <f t="shared" si="427"/>
        <v/>
      </c>
      <c r="AI2292" t="str">
        <f t="shared" si="428"/>
        <v/>
      </c>
      <c r="AJ2292" t="str">
        <f t="shared" si="429"/>
        <v/>
      </c>
      <c r="AK2292" t="str">
        <f t="shared" si="430"/>
        <v>ORD26001039</v>
      </c>
      <c r="AL2292">
        <f>IF(E2292&lt;&gt;"CAPTURE","",COUNTIF(Orders!$H:$H,AK2292))</f>
        <v>1</v>
      </c>
      <c r="AP2292" t="str">
        <f t="shared" si="431"/>
        <v>Matched to Order</v>
      </c>
      <c r="AQ2292">
        <f>IF(COUNTIF($A$2:A2292,A2292)=1,1,0)</f>
        <v>1</v>
      </c>
    </row>
    <row r="2293" spans="1:43" x14ac:dyDescent="0.3">
      <c r="A2293" t="s">
        <v>14500</v>
      </c>
      <c r="C2293" t="s">
        <v>2172</v>
      </c>
      <c r="D2293" s="1">
        <v>46278</v>
      </c>
      <c r="E2293" t="s">
        <v>11819</v>
      </c>
      <c r="F2293" t="s">
        <v>9</v>
      </c>
      <c r="G2293">
        <v>4798</v>
      </c>
      <c r="H2293">
        <v>14.39</v>
      </c>
      <c r="I2293">
        <v>2.59</v>
      </c>
      <c r="J2293">
        <v>4781.0200000000004</v>
      </c>
      <c r="K2293" s="1">
        <v>46280</v>
      </c>
      <c r="L2293" t="s">
        <v>14465</v>
      </c>
      <c r="M2293">
        <f t="shared" si="420"/>
        <v>1</v>
      </c>
      <c r="N2293">
        <f>COUNTIF(Orders!$A:$A,C2293)</f>
        <v>1</v>
      </c>
      <c r="P2293">
        <f>COUNTIF(Orders!$H:$H,UPPER(SUBSTITUTE(TRIM(C2293),"-","")))</f>
        <v>1</v>
      </c>
      <c r="R2293" t="str">
        <f t="shared" si="421"/>
        <v>Matched Order Reference</v>
      </c>
      <c r="S2293">
        <f t="shared" si="422"/>
        <v>1</v>
      </c>
      <c r="V2293" cm="1">
        <f t="array" ref="V2293">IF(E2293&lt;&gt;"CAPTURE",0,SUMPRODUCT((MDR_Rates!$A$2:$A$10=F2293)*(G2293&gt;MDR_Rates!$B$2:$B$10)*((MDR_Rates!$C$2:$C$10="")+(G2293&lt;=MDR_Rates!$C$2:$C$10))*MDR_Rates!$D$2:$D$10))</f>
        <v>0.3</v>
      </c>
      <c r="W2293">
        <f t="shared" si="423"/>
        <v>14.39</v>
      </c>
      <c r="X2293">
        <f t="shared" si="424"/>
        <v>2.59</v>
      </c>
      <c r="Y2293">
        <f t="shared" si="425"/>
        <v>0</v>
      </c>
      <c r="Z2293">
        <f t="shared" si="426"/>
        <v>0</v>
      </c>
      <c r="AG2293" t="str">
        <f t="shared" si="427"/>
        <v/>
      </c>
      <c r="AI2293" t="str">
        <f t="shared" si="428"/>
        <v/>
      </c>
      <c r="AJ2293" t="str">
        <f t="shared" si="429"/>
        <v/>
      </c>
      <c r="AK2293" t="str">
        <f t="shared" si="430"/>
        <v>ORD26001078</v>
      </c>
      <c r="AL2293">
        <f>IF(E2293&lt;&gt;"CAPTURE","",COUNTIF(Orders!$H:$H,AK2293))</f>
        <v>1</v>
      </c>
      <c r="AP2293" t="str">
        <f t="shared" si="431"/>
        <v>Matched to Order</v>
      </c>
      <c r="AQ2293">
        <f>IF(COUNTIF($A$2:A2293,A2293)=1,1,0)</f>
        <v>1</v>
      </c>
    </row>
    <row r="2294" spans="1:43" x14ac:dyDescent="0.3">
      <c r="A2294" t="s">
        <v>14501</v>
      </c>
      <c r="C2294" t="s">
        <v>2206</v>
      </c>
      <c r="D2294" s="1">
        <v>46278</v>
      </c>
      <c r="E2294" t="s">
        <v>11819</v>
      </c>
      <c r="F2294" t="s">
        <v>9</v>
      </c>
      <c r="G2294">
        <v>1299</v>
      </c>
      <c r="H2294">
        <v>0</v>
      </c>
      <c r="I2294">
        <v>0</v>
      </c>
      <c r="J2294">
        <v>1299</v>
      </c>
      <c r="K2294" s="1">
        <v>46280</v>
      </c>
      <c r="L2294" t="s">
        <v>14465</v>
      </c>
      <c r="M2294">
        <f t="shared" si="420"/>
        <v>1</v>
      </c>
      <c r="N2294">
        <f>COUNTIF(Orders!$A:$A,C2294)</f>
        <v>1</v>
      </c>
      <c r="P2294">
        <f>COUNTIF(Orders!$H:$H,UPPER(SUBSTITUTE(TRIM(C2294),"-","")))</f>
        <v>1</v>
      </c>
      <c r="R2294" t="str">
        <f t="shared" si="421"/>
        <v>Matched Order Reference</v>
      </c>
      <c r="S2294">
        <f t="shared" si="422"/>
        <v>1</v>
      </c>
      <c r="V2294" cm="1">
        <f t="array" ref="V2294">IF(E2294&lt;&gt;"CAPTURE",0,SUMPRODUCT((MDR_Rates!$A$2:$A$10=F2294)*(G2294&gt;MDR_Rates!$B$2:$B$10)*((MDR_Rates!$C$2:$C$10="")+(G2294&lt;=MDR_Rates!$C$2:$C$10))*MDR_Rates!$D$2:$D$10))</f>
        <v>0</v>
      </c>
      <c r="W2294">
        <f t="shared" si="423"/>
        <v>0</v>
      </c>
      <c r="X2294">
        <f t="shared" si="424"/>
        <v>0</v>
      </c>
      <c r="Y2294">
        <f t="shared" si="425"/>
        <v>0</v>
      </c>
      <c r="Z2294">
        <f t="shared" si="426"/>
        <v>0</v>
      </c>
      <c r="AG2294" t="str">
        <f t="shared" si="427"/>
        <v/>
      </c>
      <c r="AI2294" t="str">
        <f t="shared" si="428"/>
        <v/>
      </c>
      <c r="AJ2294" t="str">
        <f t="shared" si="429"/>
        <v/>
      </c>
      <c r="AK2294" t="str">
        <f t="shared" si="430"/>
        <v>ORD26001095</v>
      </c>
      <c r="AL2294">
        <f>IF(E2294&lt;&gt;"CAPTURE","",COUNTIF(Orders!$H:$H,AK2294))</f>
        <v>1</v>
      </c>
      <c r="AP2294" t="str">
        <f t="shared" si="431"/>
        <v>Matched to Order</v>
      </c>
      <c r="AQ2294">
        <f>IF(COUNTIF($A$2:A2294,A2294)=1,1,0)</f>
        <v>1</v>
      </c>
    </row>
    <row r="2295" spans="1:43" x14ac:dyDescent="0.3">
      <c r="A2295" t="s">
        <v>14502</v>
      </c>
      <c r="C2295" t="s">
        <v>2241</v>
      </c>
      <c r="D2295" s="1">
        <v>46278</v>
      </c>
      <c r="E2295" t="s">
        <v>11819</v>
      </c>
      <c r="F2295" t="s">
        <v>9</v>
      </c>
      <c r="G2295">
        <v>349</v>
      </c>
      <c r="H2295">
        <v>0</v>
      </c>
      <c r="I2295">
        <v>0</v>
      </c>
      <c r="J2295">
        <v>349</v>
      </c>
      <c r="K2295" s="1">
        <v>46280</v>
      </c>
      <c r="L2295" t="s">
        <v>14465</v>
      </c>
      <c r="M2295">
        <f t="shared" si="420"/>
        <v>1</v>
      </c>
      <c r="N2295">
        <f>COUNTIF(Orders!$A:$A,C2295)</f>
        <v>1</v>
      </c>
      <c r="P2295">
        <f>COUNTIF(Orders!$H:$H,UPPER(SUBSTITUTE(TRIM(C2295),"-","")))</f>
        <v>1</v>
      </c>
      <c r="R2295" t="str">
        <f t="shared" si="421"/>
        <v>Matched Order Reference</v>
      </c>
      <c r="S2295">
        <f t="shared" si="422"/>
        <v>1</v>
      </c>
      <c r="V2295" cm="1">
        <f t="array" ref="V2295">IF(E2295&lt;&gt;"CAPTURE",0,SUMPRODUCT((MDR_Rates!$A$2:$A$10=F2295)*(G2295&gt;MDR_Rates!$B$2:$B$10)*((MDR_Rates!$C$2:$C$10="")+(G2295&lt;=MDR_Rates!$C$2:$C$10))*MDR_Rates!$D$2:$D$10))</f>
        <v>0</v>
      </c>
      <c r="W2295">
        <f t="shared" si="423"/>
        <v>0</v>
      </c>
      <c r="X2295">
        <f t="shared" si="424"/>
        <v>0</v>
      </c>
      <c r="Y2295">
        <f t="shared" si="425"/>
        <v>0</v>
      </c>
      <c r="Z2295">
        <f t="shared" si="426"/>
        <v>0</v>
      </c>
      <c r="AG2295" t="str">
        <f t="shared" si="427"/>
        <v/>
      </c>
      <c r="AI2295" t="str">
        <f t="shared" si="428"/>
        <v/>
      </c>
      <c r="AJ2295" t="str">
        <f t="shared" si="429"/>
        <v/>
      </c>
      <c r="AK2295" t="str">
        <f t="shared" si="430"/>
        <v>ORD26001113</v>
      </c>
      <c r="AL2295">
        <f>IF(E2295&lt;&gt;"CAPTURE","",COUNTIF(Orders!$H:$H,AK2295))</f>
        <v>1</v>
      </c>
      <c r="AP2295" t="str">
        <f t="shared" si="431"/>
        <v>Matched to Order</v>
      </c>
      <c r="AQ2295">
        <f>IF(COUNTIF($A$2:A2295,A2295)=1,1,0)</f>
        <v>1</v>
      </c>
    </row>
    <row r="2296" spans="1:43" x14ac:dyDescent="0.3">
      <c r="A2296" t="s">
        <v>14503</v>
      </c>
      <c r="C2296" t="s">
        <v>2251</v>
      </c>
      <c r="D2296" s="1">
        <v>46278</v>
      </c>
      <c r="E2296" t="s">
        <v>11819</v>
      </c>
      <c r="F2296" t="s">
        <v>17</v>
      </c>
      <c r="G2296">
        <v>9097</v>
      </c>
      <c r="H2296">
        <v>145.55000000000001</v>
      </c>
      <c r="I2296">
        <v>26.2</v>
      </c>
      <c r="J2296">
        <v>8925.25</v>
      </c>
      <c r="K2296" s="1">
        <v>46280</v>
      </c>
      <c r="L2296" t="s">
        <v>14465</v>
      </c>
      <c r="M2296">
        <f t="shared" si="420"/>
        <v>1</v>
      </c>
      <c r="N2296">
        <f>COUNTIF(Orders!$A:$A,C2296)</f>
        <v>1</v>
      </c>
      <c r="P2296">
        <f>COUNTIF(Orders!$H:$H,UPPER(SUBSTITUTE(TRIM(C2296),"-","")))</f>
        <v>1</v>
      </c>
      <c r="R2296" t="str">
        <f t="shared" si="421"/>
        <v>Matched Order Reference</v>
      </c>
      <c r="S2296">
        <f t="shared" si="422"/>
        <v>1</v>
      </c>
      <c r="V2296" cm="1">
        <f t="array" ref="V2296">IF(E2296&lt;&gt;"CAPTURE",0,SUMPRODUCT((MDR_Rates!$A$2:$A$10=F2296)*(G2296&gt;MDR_Rates!$B$2:$B$10)*((MDR_Rates!$C$2:$C$10="")+(G2296&lt;=MDR_Rates!$C$2:$C$10))*MDR_Rates!$D$2:$D$10))</f>
        <v>1.6</v>
      </c>
      <c r="W2296">
        <f t="shared" si="423"/>
        <v>145.55000000000001</v>
      </c>
      <c r="X2296">
        <f t="shared" si="424"/>
        <v>26.2</v>
      </c>
      <c r="Y2296">
        <f t="shared" si="425"/>
        <v>0</v>
      </c>
      <c r="Z2296">
        <f t="shared" si="426"/>
        <v>0</v>
      </c>
      <c r="AG2296" t="str">
        <f t="shared" si="427"/>
        <v/>
      </c>
      <c r="AI2296" t="str">
        <f t="shared" si="428"/>
        <v/>
      </c>
      <c r="AJ2296" t="str">
        <f t="shared" si="429"/>
        <v/>
      </c>
      <c r="AK2296" t="str">
        <f t="shared" si="430"/>
        <v>ORD26001118</v>
      </c>
      <c r="AL2296">
        <f>IF(E2296&lt;&gt;"CAPTURE","",COUNTIF(Orders!$H:$H,AK2296))</f>
        <v>1</v>
      </c>
      <c r="AP2296" t="str">
        <f t="shared" si="431"/>
        <v>Matched to Order</v>
      </c>
      <c r="AQ2296">
        <f>IF(COUNTIF($A$2:A2296,A2296)=1,1,0)</f>
        <v>1</v>
      </c>
    </row>
    <row r="2297" spans="1:43" x14ac:dyDescent="0.3">
      <c r="A2297" t="s">
        <v>14504</v>
      </c>
      <c r="C2297" t="s">
        <v>2456</v>
      </c>
      <c r="D2297" s="1">
        <v>46278</v>
      </c>
      <c r="E2297" t="s">
        <v>11819</v>
      </c>
      <c r="F2297" t="s">
        <v>9</v>
      </c>
      <c r="G2297">
        <v>7497</v>
      </c>
      <c r="H2297">
        <v>22.49</v>
      </c>
      <c r="I2297">
        <v>4.05</v>
      </c>
      <c r="J2297">
        <v>7470.46</v>
      </c>
      <c r="K2297" s="1">
        <v>46280</v>
      </c>
      <c r="L2297" t="s">
        <v>14465</v>
      </c>
      <c r="M2297">
        <f t="shared" si="420"/>
        <v>1</v>
      </c>
      <c r="N2297">
        <f>COUNTIF(Orders!$A:$A,C2297)</f>
        <v>1</v>
      </c>
      <c r="P2297">
        <f>COUNTIF(Orders!$H:$H,UPPER(SUBSTITUTE(TRIM(C2297),"-","")))</f>
        <v>1</v>
      </c>
      <c r="R2297" t="str">
        <f t="shared" si="421"/>
        <v>Matched Order Reference</v>
      </c>
      <c r="S2297">
        <f t="shared" si="422"/>
        <v>1</v>
      </c>
      <c r="V2297" cm="1">
        <f t="array" ref="V2297">IF(E2297&lt;&gt;"CAPTURE",0,SUMPRODUCT((MDR_Rates!$A$2:$A$10=F2297)*(G2297&gt;MDR_Rates!$B$2:$B$10)*((MDR_Rates!$C$2:$C$10="")+(G2297&lt;=MDR_Rates!$C$2:$C$10))*MDR_Rates!$D$2:$D$10))</f>
        <v>0.3</v>
      </c>
      <c r="W2297">
        <f t="shared" si="423"/>
        <v>22.49</v>
      </c>
      <c r="X2297">
        <f t="shared" si="424"/>
        <v>4.05</v>
      </c>
      <c r="Y2297">
        <f t="shared" si="425"/>
        <v>0</v>
      </c>
      <c r="Z2297">
        <f t="shared" si="426"/>
        <v>0</v>
      </c>
      <c r="AG2297" t="str">
        <f t="shared" si="427"/>
        <v/>
      </c>
      <c r="AI2297" t="str">
        <f t="shared" si="428"/>
        <v/>
      </c>
      <c r="AJ2297" t="str">
        <f t="shared" si="429"/>
        <v/>
      </c>
      <c r="AK2297" t="str">
        <f t="shared" si="430"/>
        <v>ORD26001221</v>
      </c>
      <c r="AL2297">
        <f>IF(E2297&lt;&gt;"CAPTURE","",COUNTIF(Orders!$H:$H,AK2297))</f>
        <v>1</v>
      </c>
      <c r="AP2297" t="str">
        <f t="shared" si="431"/>
        <v>Matched to Order</v>
      </c>
      <c r="AQ2297">
        <f>IF(COUNTIF($A$2:A2297,A2297)=1,1,0)</f>
        <v>1</v>
      </c>
    </row>
    <row r="2298" spans="1:43" x14ac:dyDescent="0.3">
      <c r="A2298" t="s">
        <v>14505</v>
      </c>
      <c r="C2298" t="s">
        <v>2524</v>
      </c>
      <c r="D2298" s="1">
        <v>46278</v>
      </c>
      <c r="E2298" t="s">
        <v>11819</v>
      </c>
      <c r="F2298" t="s">
        <v>9</v>
      </c>
      <c r="G2298">
        <v>799</v>
      </c>
      <c r="H2298">
        <v>0</v>
      </c>
      <c r="I2298">
        <v>0</v>
      </c>
      <c r="J2298">
        <v>799</v>
      </c>
      <c r="K2298" s="1">
        <v>46280</v>
      </c>
      <c r="L2298" t="s">
        <v>14465</v>
      </c>
      <c r="M2298">
        <f t="shared" si="420"/>
        <v>1</v>
      </c>
      <c r="N2298">
        <f>COUNTIF(Orders!$A:$A,C2298)</f>
        <v>1</v>
      </c>
      <c r="P2298">
        <f>COUNTIF(Orders!$H:$H,UPPER(SUBSTITUTE(TRIM(C2298),"-","")))</f>
        <v>1</v>
      </c>
      <c r="R2298" t="str">
        <f t="shared" si="421"/>
        <v>Matched Order Reference</v>
      </c>
      <c r="S2298">
        <f t="shared" si="422"/>
        <v>1</v>
      </c>
      <c r="V2298" cm="1">
        <f t="array" ref="V2298">IF(E2298&lt;&gt;"CAPTURE",0,SUMPRODUCT((MDR_Rates!$A$2:$A$10=F2298)*(G2298&gt;MDR_Rates!$B$2:$B$10)*((MDR_Rates!$C$2:$C$10="")+(G2298&lt;=MDR_Rates!$C$2:$C$10))*MDR_Rates!$D$2:$D$10))</f>
        <v>0</v>
      </c>
      <c r="W2298">
        <f t="shared" si="423"/>
        <v>0</v>
      </c>
      <c r="X2298">
        <f t="shared" si="424"/>
        <v>0</v>
      </c>
      <c r="Y2298">
        <f t="shared" si="425"/>
        <v>0</v>
      </c>
      <c r="Z2298">
        <f t="shared" si="426"/>
        <v>0</v>
      </c>
      <c r="AG2298" t="str">
        <f t="shared" si="427"/>
        <v/>
      </c>
      <c r="AI2298" t="str">
        <f t="shared" si="428"/>
        <v/>
      </c>
      <c r="AJ2298" t="str">
        <f t="shared" si="429"/>
        <v/>
      </c>
      <c r="AK2298" t="str">
        <f t="shared" si="430"/>
        <v>ORD26001255</v>
      </c>
      <c r="AL2298">
        <f>IF(E2298&lt;&gt;"CAPTURE","",COUNTIF(Orders!$H:$H,AK2298))</f>
        <v>1</v>
      </c>
      <c r="AP2298" t="str">
        <f t="shared" si="431"/>
        <v>Matched to Order</v>
      </c>
      <c r="AQ2298">
        <f>IF(COUNTIF($A$2:A2298,A2298)=1,1,0)</f>
        <v>1</v>
      </c>
    </row>
    <row r="2299" spans="1:43" x14ac:dyDescent="0.3">
      <c r="A2299" t="s">
        <v>14506</v>
      </c>
      <c r="C2299" t="s">
        <v>14507</v>
      </c>
      <c r="D2299" s="1">
        <v>46278</v>
      </c>
      <c r="E2299" t="s">
        <v>11819</v>
      </c>
      <c r="F2299" t="s">
        <v>17</v>
      </c>
      <c r="G2299">
        <v>7999</v>
      </c>
      <c r="H2299">
        <v>127.98</v>
      </c>
      <c r="I2299">
        <v>23.04</v>
      </c>
      <c r="J2299">
        <v>7847.98</v>
      </c>
      <c r="K2299" s="1">
        <v>46280</v>
      </c>
      <c r="L2299" t="s">
        <v>14465</v>
      </c>
      <c r="M2299">
        <f t="shared" si="420"/>
        <v>1</v>
      </c>
      <c r="N2299">
        <f>COUNTIF(Orders!$A:$A,C2299)</f>
        <v>1</v>
      </c>
      <c r="P2299">
        <f>COUNTIF(Orders!$H:$H,UPPER(SUBSTITUTE(TRIM(C2299),"-","")))</f>
        <v>1</v>
      </c>
      <c r="R2299" t="str">
        <f t="shared" si="421"/>
        <v>Matched Order Reference</v>
      </c>
      <c r="S2299">
        <f t="shared" si="422"/>
        <v>1</v>
      </c>
      <c r="V2299" cm="1">
        <f t="array" ref="V2299">IF(E2299&lt;&gt;"CAPTURE",0,SUMPRODUCT((MDR_Rates!$A$2:$A$10=F2299)*(G2299&gt;MDR_Rates!$B$2:$B$10)*((MDR_Rates!$C$2:$C$10="")+(G2299&lt;=MDR_Rates!$C$2:$C$10))*MDR_Rates!$D$2:$D$10))</f>
        <v>1.6</v>
      </c>
      <c r="W2299">
        <f t="shared" si="423"/>
        <v>127.98</v>
      </c>
      <c r="X2299">
        <f t="shared" si="424"/>
        <v>23.04</v>
      </c>
      <c r="Y2299">
        <f t="shared" si="425"/>
        <v>0</v>
      </c>
      <c r="Z2299">
        <f t="shared" si="426"/>
        <v>0</v>
      </c>
      <c r="AG2299" t="str">
        <f t="shared" si="427"/>
        <v/>
      </c>
      <c r="AI2299" t="str">
        <f t="shared" si="428"/>
        <v/>
      </c>
      <c r="AJ2299" t="str">
        <f t="shared" si="429"/>
        <v/>
      </c>
      <c r="AK2299" t="str">
        <f t="shared" si="430"/>
        <v>ORD26001270</v>
      </c>
      <c r="AL2299">
        <f>IF(E2299&lt;&gt;"CAPTURE","",COUNTIF(Orders!$H:$H,AK2299))</f>
        <v>1</v>
      </c>
      <c r="AP2299" t="str">
        <f t="shared" si="431"/>
        <v>Matched to Order</v>
      </c>
      <c r="AQ2299">
        <f>IF(COUNTIF($A$2:A2299,A2299)=1,1,0)</f>
        <v>1</v>
      </c>
    </row>
    <row r="2300" spans="1:43" x14ac:dyDescent="0.3">
      <c r="A2300" t="s">
        <v>14508</v>
      </c>
      <c r="C2300" t="s">
        <v>2710</v>
      </c>
      <c r="D2300" s="1">
        <v>46278</v>
      </c>
      <c r="E2300" t="s">
        <v>11819</v>
      </c>
      <c r="F2300" t="s">
        <v>9</v>
      </c>
      <c r="G2300">
        <v>12998</v>
      </c>
      <c r="H2300">
        <v>38.99</v>
      </c>
      <c r="I2300">
        <v>7.02</v>
      </c>
      <c r="J2300">
        <v>12951.99</v>
      </c>
      <c r="K2300" s="1">
        <v>46280</v>
      </c>
      <c r="L2300" t="s">
        <v>14465</v>
      </c>
      <c r="M2300">
        <f t="shared" si="420"/>
        <v>1</v>
      </c>
      <c r="N2300">
        <f>COUNTIF(Orders!$A:$A,C2300)</f>
        <v>1</v>
      </c>
      <c r="P2300">
        <f>COUNTIF(Orders!$H:$H,UPPER(SUBSTITUTE(TRIM(C2300),"-","")))</f>
        <v>1</v>
      </c>
      <c r="R2300" t="str">
        <f t="shared" si="421"/>
        <v>Matched Order Reference</v>
      </c>
      <c r="S2300">
        <f t="shared" si="422"/>
        <v>1</v>
      </c>
      <c r="V2300" cm="1">
        <f t="array" ref="V2300">IF(E2300&lt;&gt;"CAPTURE",0,SUMPRODUCT((MDR_Rates!$A$2:$A$10=F2300)*(G2300&gt;MDR_Rates!$B$2:$B$10)*((MDR_Rates!$C$2:$C$10="")+(G2300&lt;=MDR_Rates!$C$2:$C$10))*MDR_Rates!$D$2:$D$10))</f>
        <v>0.3</v>
      </c>
      <c r="W2300">
        <f t="shared" si="423"/>
        <v>38.99</v>
      </c>
      <c r="X2300">
        <f t="shared" si="424"/>
        <v>7.02</v>
      </c>
      <c r="Y2300">
        <f t="shared" si="425"/>
        <v>0</v>
      </c>
      <c r="Z2300">
        <f t="shared" si="426"/>
        <v>0</v>
      </c>
      <c r="AG2300" t="str">
        <f t="shared" si="427"/>
        <v/>
      </c>
      <c r="AI2300" t="str">
        <f t="shared" si="428"/>
        <v/>
      </c>
      <c r="AJ2300" t="str">
        <f t="shared" si="429"/>
        <v/>
      </c>
      <c r="AK2300" t="str">
        <f t="shared" si="430"/>
        <v>ORD26001348</v>
      </c>
      <c r="AL2300">
        <f>IF(E2300&lt;&gt;"CAPTURE","",COUNTIF(Orders!$H:$H,AK2300))</f>
        <v>1</v>
      </c>
      <c r="AP2300" t="str">
        <f t="shared" si="431"/>
        <v>Matched to Order</v>
      </c>
      <c r="AQ2300">
        <f>IF(COUNTIF($A$2:A2300,A2300)=1,1,0)</f>
        <v>1</v>
      </c>
    </row>
    <row r="2301" spans="1:43" x14ac:dyDescent="0.3">
      <c r="A2301" t="s">
        <v>14509</v>
      </c>
      <c r="C2301" t="s">
        <v>2714</v>
      </c>
      <c r="D2301" s="1">
        <v>46278</v>
      </c>
      <c r="E2301" t="s">
        <v>11819</v>
      </c>
      <c r="F2301" t="s">
        <v>44</v>
      </c>
      <c r="G2301">
        <v>8897</v>
      </c>
      <c r="H2301">
        <v>151.25</v>
      </c>
      <c r="I2301">
        <v>27.23</v>
      </c>
      <c r="J2301">
        <v>8718.52</v>
      </c>
      <c r="K2301" s="1">
        <v>46280</v>
      </c>
      <c r="L2301" t="s">
        <v>14465</v>
      </c>
      <c r="M2301">
        <f t="shared" si="420"/>
        <v>1</v>
      </c>
      <c r="N2301">
        <f>COUNTIF(Orders!$A:$A,C2301)</f>
        <v>1</v>
      </c>
      <c r="P2301">
        <f>COUNTIF(Orders!$H:$H,UPPER(SUBSTITUTE(TRIM(C2301),"-","")))</f>
        <v>1</v>
      </c>
      <c r="R2301" t="str">
        <f t="shared" si="421"/>
        <v>Matched Order Reference</v>
      </c>
      <c r="S2301">
        <f t="shared" si="422"/>
        <v>1</v>
      </c>
      <c r="V2301" cm="1">
        <f t="array" ref="V2301">IF(E2301&lt;&gt;"CAPTURE",0,SUMPRODUCT((MDR_Rates!$A$2:$A$10=F2301)*(G2301&gt;MDR_Rates!$B$2:$B$10)*((MDR_Rates!$C$2:$C$10="")+(G2301&lt;=MDR_Rates!$C$2:$C$10))*MDR_Rates!$D$2:$D$10))</f>
        <v>1.7</v>
      </c>
      <c r="W2301">
        <f t="shared" si="423"/>
        <v>151.25</v>
      </c>
      <c r="X2301">
        <f t="shared" si="424"/>
        <v>27.23</v>
      </c>
      <c r="Y2301">
        <f t="shared" si="425"/>
        <v>0</v>
      </c>
      <c r="Z2301">
        <f t="shared" si="426"/>
        <v>0</v>
      </c>
      <c r="AG2301" t="str">
        <f t="shared" si="427"/>
        <v/>
      </c>
      <c r="AI2301" t="str">
        <f t="shared" si="428"/>
        <v/>
      </c>
      <c r="AJ2301" t="str">
        <f t="shared" si="429"/>
        <v/>
      </c>
      <c r="AK2301" t="str">
        <f t="shared" si="430"/>
        <v>ORD26001350</v>
      </c>
      <c r="AL2301">
        <f>IF(E2301&lt;&gt;"CAPTURE","",COUNTIF(Orders!$H:$H,AK2301))</f>
        <v>1</v>
      </c>
      <c r="AP2301" t="str">
        <f t="shared" si="431"/>
        <v>Matched to Order</v>
      </c>
      <c r="AQ2301">
        <f>IF(COUNTIF($A$2:A2301,A2301)=1,1,0)</f>
        <v>1</v>
      </c>
    </row>
    <row r="2302" spans="1:43" x14ac:dyDescent="0.3">
      <c r="A2302" t="s">
        <v>14510</v>
      </c>
      <c r="C2302" t="s">
        <v>2736</v>
      </c>
      <c r="D2302" s="1">
        <v>46278</v>
      </c>
      <c r="E2302" t="s">
        <v>11819</v>
      </c>
      <c r="F2302" t="s">
        <v>9</v>
      </c>
      <c r="G2302">
        <v>2597</v>
      </c>
      <c r="H2302">
        <v>7.79</v>
      </c>
      <c r="I2302">
        <v>1.4</v>
      </c>
      <c r="J2302">
        <v>2587.81</v>
      </c>
      <c r="K2302" s="1">
        <v>46280</v>
      </c>
      <c r="L2302" t="s">
        <v>14465</v>
      </c>
      <c r="M2302">
        <f t="shared" si="420"/>
        <v>1</v>
      </c>
      <c r="N2302">
        <f>COUNTIF(Orders!$A:$A,C2302)</f>
        <v>1</v>
      </c>
      <c r="P2302">
        <f>COUNTIF(Orders!$H:$H,UPPER(SUBSTITUTE(TRIM(C2302),"-","")))</f>
        <v>1</v>
      </c>
      <c r="R2302" t="str">
        <f t="shared" si="421"/>
        <v>Matched Order Reference</v>
      </c>
      <c r="S2302">
        <f t="shared" si="422"/>
        <v>1</v>
      </c>
      <c r="V2302" cm="1">
        <f t="array" ref="V2302">IF(E2302&lt;&gt;"CAPTURE",0,SUMPRODUCT((MDR_Rates!$A$2:$A$10=F2302)*(G2302&gt;MDR_Rates!$B$2:$B$10)*((MDR_Rates!$C$2:$C$10="")+(G2302&lt;=MDR_Rates!$C$2:$C$10))*MDR_Rates!$D$2:$D$10))</f>
        <v>0.3</v>
      </c>
      <c r="W2302">
        <f t="shared" si="423"/>
        <v>7.79</v>
      </c>
      <c r="X2302">
        <f t="shared" si="424"/>
        <v>1.4</v>
      </c>
      <c r="Y2302">
        <f t="shared" si="425"/>
        <v>0</v>
      </c>
      <c r="Z2302">
        <f t="shared" si="426"/>
        <v>0</v>
      </c>
      <c r="AG2302" t="str">
        <f t="shared" si="427"/>
        <v/>
      </c>
      <c r="AI2302" t="str">
        <f t="shared" si="428"/>
        <v/>
      </c>
      <c r="AJ2302" t="str">
        <f t="shared" si="429"/>
        <v/>
      </c>
      <c r="AK2302" t="str">
        <f t="shared" si="430"/>
        <v>ORD26001361</v>
      </c>
      <c r="AL2302">
        <f>IF(E2302&lt;&gt;"CAPTURE","",COUNTIF(Orders!$H:$H,AK2302))</f>
        <v>1</v>
      </c>
      <c r="AP2302" t="str">
        <f t="shared" si="431"/>
        <v>Matched to Order</v>
      </c>
      <c r="AQ2302">
        <f>IF(COUNTIF($A$2:A2302,A2302)=1,1,0)</f>
        <v>1</v>
      </c>
    </row>
    <row r="2303" spans="1:43" x14ac:dyDescent="0.3">
      <c r="A2303" t="s">
        <v>14511</v>
      </c>
      <c r="C2303" t="s">
        <v>2836</v>
      </c>
      <c r="D2303" s="1">
        <v>46278</v>
      </c>
      <c r="E2303" t="s">
        <v>11819</v>
      </c>
      <c r="F2303" t="s">
        <v>9</v>
      </c>
      <c r="G2303">
        <v>9997</v>
      </c>
      <c r="H2303">
        <v>29.99</v>
      </c>
      <c r="I2303">
        <v>5.4</v>
      </c>
      <c r="J2303">
        <v>9961.61</v>
      </c>
      <c r="K2303" s="1">
        <v>46280</v>
      </c>
      <c r="L2303" t="s">
        <v>14465</v>
      </c>
      <c r="M2303">
        <f t="shared" si="420"/>
        <v>1</v>
      </c>
      <c r="N2303">
        <f>COUNTIF(Orders!$A:$A,C2303)</f>
        <v>1</v>
      </c>
      <c r="P2303">
        <f>COUNTIF(Orders!$H:$H,UPPER(SUBSTITUTE(TRIM(C2303),"-","")))</f>
        <v>1</v>
      </c>
      <c r="R2303" t="str">
        <f t="shared" si="421"/>
        <v>Matched Order Reference</v>
      </c>
      <c r="S2303">
        <f t="shared" si="422"/>
        <v>1</v>
      </c>
      <c r="V2303" cm="1">
        <f t="array" ref="V2303">IF(E2303&lt;&gt;"CAPTURE",0,SUMPRODUCT((MDR_Rates!$A$2:$A$10=F2303)*(G2303&gt;MDR_Rates!$B$2:$B$10)*((MDR_Rates!$C$2:$C$10="")+(G2303&lt;=MDR_Rates!$C$2:$C$10))*MDR_Rates!$D$2:$D$10))</f>
        <v>0.3</v>
      </c>
      <c r="W2303">
        <f t="shared" si="423"/>
        <v>29.99</v>
      </c>
      <c r="X2303">
        <f t="shared" si="424"/>
        <v>5.4</v>
      </c>
      <c r="Y2303">
        <f t="shared" si="425"/>
        <v>0</v>
      </c>
      <c r="Z2303">
        <f t="shared" si="426"/>
        <v>0</v>
      </c>
      <c r="AG2303" t="str">
        <f t="shared" si="427"/>
        <v/>
      </c>
      <c r="AI2303" t="str">
        <f t="shared" si="428"/>
        <v/>
      </c>
      <c r="AJ2303" t="str">
        <f t="shared" si="429"/>
        <v/>
      </c>
      <c r="AK2303" t="str">
        <f t="shared" si="430"/>
        <v>ORD26001411</v>
      </c>
      <c r="AL2303">
        <f>IF(E2303&lt;&gt;"CAPTURE","",COUNTIF(Orders!$H:$H,AK2303))</f>
        <v>1</v>
      </c>
      <c r="AP2303" t="str">
        <f t="shared" si="431"/>
        <v>Matched to Order</v>
      </c>
      <c r="AQ2303">
        <f>IF(COUNTIF($A$2:A2303,A2303)=1,1,0)</f>
        <v>1</v>
      </c>
    </row>
    <row r="2304" spans="1:43" x14ac:dyDescent="0.3">
      <c r="A2304" t="s">
        <v>14512</v>
      </c>
      <c r="C2304" t="s">
        <v>2870</v>
      </c>
      <c r="D2304" s="1">
        <v>46278</v>
      </c>
      <c r="E2304" t="s">
        <v>11819</v>
      </c>
      <c r="F2304" t="s">
        <v>9</v>
      </c>
      <c r="G2304">
        <v>7999</v>
      </c>
      <c r="H2304">
        <v>24</v>
      </c>
      <c r="I2304">
        <v>4.32</v>
      </c>
      <c r="J2304">
        <v>7970.68</v>
      </c>
      <c r="K2304" s="1">
        <v>46280</v>
      </c>
      <c r="L2304" t="s">
        <v>14465</v>
      </c>
      <c r="M2304">
        <f t="shared" si="420"/>
        <v>1</v>
      </c>
      <c r="N2304">
        <f>COUNTIF(Orders!$A:$A,C2304)</f>
        <v>1</v>
      </c>
      <c r="P2304">
        <f>COUNTIF(Orders!$H:$H,UPPER(SUBSTITUTE(TRIM(C2304),"-","")))</f>
        <v>1</v>
      </c>
      <c r="R2304" t="str">
        <f t="shared" si="421"/>
        <v>Matched Order Reference</v>
      </c>
      <c r="S2304">
        <f t="shared" si="422"/>
        <v>1</v>
      </c>
      <c r="V2304" cm="1">
        <f t="array" ref="V2304">IF(E2304&lt;&gt;"CAPTURE",0,SUMPRODUCT((MDR_Rates!$A$2:$A$10=F2304)*(G2304&gt;MDR_Rates!$B$2:$B$10)*((MDR_Rates!$C$2:$C$10="")+(G2304&lt;=MDR_Rates!$C$2:$C$10))*MDR_Rates!$D$2:$D$10))</f>
        <v>0.3</v>
      </c>
      <c r="W2304">
        <f t="shared" si="423"/>
        <v>24</v>
      </c>
      <c r="X2304">
        <f t="shared" si="424"/>
        <v>4.32</v>
      </c>
      <c r="Y2304">
        <f t="shared" si="425"/>
        <v>0</v>
      </c>
      <c r="Z2304">
        <f t="shared" si="426"/>
        <v>0</v>
      </c>
      <c r="AG2304" t="str">
        <f t="shared" si="427"/>
        <v/>
      </c>
      <c r="AI2304" t="str">
        <f t="shared" si="428"/>
        <v/>
      </c>
      <c r="AJ2304" t="str">
        <f t="shared" si="429"/>
        <v/>
      </c>
      <c r="AK2304" t="str">
        <f t="shared" si="430"/>
        <v>ORD26001429</v>
      </c>
      <c r="AL2304">
        <f>IF(E2304&lt;&gt;"CAPTURE","",COUNTIF(Orders!$H:$H,AK2304))</f>
        <v>1</v>
      </c>
      <c r="AP2304" t="str">
        <f t="shared" si="431"/>
        <v>Matched to Order</v>
      </c>
      <c r="AQ2304">
        <f>IF(COUNTIF($A$2:A2304,A2304)=1,1,0)</f>
        <v>1</v>
      </c>
    </row>
    <row r="2305" spans="1:43" x14ac:dyDescent="0.3">
      <c r="A2305" t="s">
        <v>14513</v>
      </c>
      <c r="C2305" t="s">
        <v>2903</v>
      </c>
      <c r="D2305" s="1">
        <v>46278</v>
      </c>
      <c r="E2305" t="s">
        <v>11819</v>
      </c>
      <c r="F2305" t="s">
        <v>9</v>
      </c>
      <c r="G2305">
        <v>4298</v>
      </c>
      <c r="H2305">
        <v>12.89</v>
      </c>
      <c r="I2305">
        <v>2.3199999999999998</v>
      </c>
      <c r="J2305">
        <v>4282.79</v>
      </c>
      <c r="K2305" s="1">
        <v>46280</v>
      </c>
      <c r="L2305" t="s">
        <v>14465</v>
      </c>
      <c r="M2305">
        <f t="shared" si="420"/>
        <v>1</v>
      </c>
      <c r="N2305">
        <f>COUNTIF(Orders!$A:$A,C2305)</f>
        <v>1</v>
      </c>
      <c r="P2305">
        <f>COUNTIF(Orders!$H:$H,UPPER(SUBSTITUTE(TRIM(C2305),"-","")))</f>
        <v>1</v>
      </c>
      <c r="R2305" t="str">
        <f t="shared" si="421"/>
        <v>Matched Order Reference</v>
      </c>
      <c r="S2305">
        <f t="shared" si="422"/>
        <v>1</v>
      </c>
      <c r="V2305" cm="1">
        <f t="array" ref="V2305">IF(E2305&lt;&gt;"CAPTURE",0,SUMPRODUCT((MDR_Rates!$A$2:$A$10=F2305)*(G2305&gt;MDR_Rates!$B$2:$B$10)*((MDR_Rates!$C$2:$C$10="")+(G2305&lt;=MDR_Rates!$C$2:$C$10))*MDR_Rates!$D$2:$D$10))</f>
        <v>0.3</v>
      </c>
      <c r="W2305">
        <f t="shared" si="423"/>
        <v>12.89</v>
      </c>
      <c r="X2305">
        <f t="shared" si="424"/>
        <v>2.3199999999999998</v>
      </c>
      <c r="Y2305">
        <f t="shared" si="425"/>
        <v>0</v>
      </c>
      <c r="Z2305">
        <f t="shared" si="426"/>
        <v>0</v>
      </c>
      <c r="AG2305" t="str">
        <f t="shared" si="427"/>
        <v/>
      </c>
      <c r="AI2305" t="str">
        <f t="shared" si="428"/>
        <v/>
      </c>
      <c r="AJ2305" t="str">
        <f t="shared" si="429"/>
        <v/>
      </c>
      <c r="AK2305" t="str">
        <f t="shared" si="430"/>
        <v>ORD26001446</v>
      </c>
      <c r="AL2305">
        <f>IF(E2305&lt;&gt;"CAPTURE","",COUNTIF(Orders!$H:$H,AK2305))</f>
        <v>1</v>
      </c>
      <c r="AP2305" t="str">
        <f t="shared" si="431"/>
        <v>Matched to Order</v>
      </c>
      <c r="AQ2305">
        <f>IF(COUNTIF($A$2:A2305,A2305)=1,1,0)</f>
        <v>1</v>
      </c>
    </row>
    <row r="2306" spans="1:43" x14ac:dyDescent="0.3">
      <c r="A2306" t="s">
        <v>14514</v>
      </c>
      <c r="C2306" t="s">
        <v>2907</v>
      </c>
      <c r="D2306" s="1">
        <v>46278</v>
      </c>
      <c r="E2306" t="s">
        <v>11819</v>
      </c>
      <c r="F2306" t="s">
        <v>9</v>
      </c>
      <c r="G2306">
        <v>349</v>
      </c>
      <c r="H2306">
        <v>0</v>
      </c>
      <c r="I2306">
        <v>0</v>
      </c>
      <c r="J2306">
        <v>349</v>
      </c>
      <c r="K2306" s="1">
        <v>46280</v>
      </c>
      <c r="L2306" t="s">
        <v>14465</v>
      </c>
      <c r="M2306">
        <f t="shared" si="420"/>
        <v>1</v>
      </c>
      <c r="N2306">
        <f>COUNTIF(Orders!$A:$A,C2306)</f>
        <v>1</v>
      </c>
      <c r="P2306">
        <f>COUNTIF(Orders!$H:$H,UPPER(SUBSTITUTE(TRIM(C2306),"-","")))</f>
        <v>1</v>
      </c>
      <c r="R2306" t="str">
        <f t="shared" si="421"/>
        <v>Matched Order Reference</v>
      </c>
      <c r="S2306">
        <f t="shared" si="422"/>
        <v>1</v>
      </c>
      <c r="V2306" cm="1">
        <f t="array" ref="V2306">IF(E2306&lt;&gt;"CAPTURE",0,SUMPRODUCT((MDR_Rates!$A$2:$A$10=F2306)*(G2306&gt;MDR_Rates!$B$2:$B$10)*((MDR_Rates!$C$2:$C$10="")+(G2306&lt;=MDR_Rates!$C$2:$C$10))*MDR_Rates!$D$2:$D$10))</f>
        <v>0</v>
      </c>
      <c r="W2306">
        <f t="shared" si="423"/>
        <v>0</v>
      </c>
      <c r="X2306">
        <f t="shared" si="424"/>
        <v>0</v>
      </c>
      <c r="Y2306">
        <f t="shared" si="425"/>
        <v>0</v>
      </c>
      <c r="Z2306">
        <f t="shared" si="426"/>
        <v>0</v>
      </c>
      <c r="AG2306" t="str">
        <f t="shared" si="427"/>
        <v/>
      </c>
      <c r="AI2306" t="str">
        <f t="shared" si="428"/>
        <v/>
      </c>
      <c r="AJ2306" t="str">
        <f t="shared" si="429"/>
        <v/>
      </c>
      <c r="AK2306" t="str">
        <f t="shared" si="430"/>
        <v>ORD26001448</v>
      </c>
      <c r="AL2306">
        <f>IF(E2306&lt;&gt;"CAPTURE","",COUNTIF(Orders!$H:$H,AK2306))</f>
        <v>1</v>
      </c>
      <c r="AP2306" t="str">
        <f t="shared" si="431"/>
        <v>Matched to Order</v>
      </c>
      <c r="AQ2306">
        <f>IF(COUNTIF($A$2:A2306,A2306)=1,1,0)</f>
        <v>1</v>
      </c>
    </row>
    <row r="2307" spans="1:43" x14ac:dyDescent="0.3">
      <c r="A2307" t="s">
        <v>14515</v>
      </c>
      <c r="C2307" t="s">
        <v>2915</v>
      </c>
      <c r="D2307" s="1">
        <v>46278</v>
      </c>
      <c r="E2307" t="s">
        <v>11819</v>
      </c>
      <c r="F2307" t="s">
        <v>17</v>
      </c>
      <c r="G2307">
        <v>3397</v>
      </c>
      <c r="H2307">
        <v>54.35</v>
      </c>
      <c r="I2307">
        <v>9.7799999999999994</v>
      </c>
      <c r="J2307">
        <v>3332.87</v>
      </c>
      <c r="K2307" s="1">
        <v>46280</v>
      </c>
      <c r="L2307" t="s">
        <v>14465</v>
      </c>
      <c r="M2307">
        <f t="shared" ref="M2307:M2370" si="432">COUNTIF($A:$A,A2307)</f>
        <v>1</v>
      </c>
      <c r="N2307">
        <f>COUNTIF(Orders!$A:$A,C2307)</f>
        <v>1</v>
      </c>
      <c r="P2307">
        <f>COUNTIF(Orders!$H:$H,UPPER(SUBSTITUTE(TRIM(C2307),"-","")))</f>
        <v>1</v>
      </c>
      <c r="R2307" t="str">
        <f t="shared" ref="R2307:R2370" si="433">IF(E2307="REFUND","Refund",IF(P2307=0,"Unmatched Order Reference","Matched Order Reference"))</f>
        <v>Matched Order Reference</v>
      </c>
      <c r="S2307">
        <f t="shared" ref="S2307:S2370" si="434">COUNTIFS($C$2:$C$5753,C2307,$E$2:$E$5753,"CAPTURE")</f>
        <v>1</v>
      </c>
      <c r="V2307" cm="1">
        <f t="array" ref="V2307">IF(E2307&lt;&gt;"CAPTURE",0,SUMPRODUCT((MDR_Rates!$A$2:$A$10=F2307)*(G2307&gt;MDR_Rates!$B$2:$B$10)*((MDR_Rates!$C$2:$C$10="")+(G2307&lt;=MDR_Rates!$C$2:$C$10))*MDR_Rates!$D$2:$D$10))</f>
        <v>1.6</v>
      </c>
      <c r="W2307">
        <f t="shared" ref="W2307:W2370" si="435">IF(E2307&lt;&gt;"CAPTURE",0,ROUND(G2307*V2307/100,2))</f>
        <v>54.35</v>
      </c>
      <c r="X2307">
        <f t="shared" ref="X2307:X2370" si="436">IF(E2307&lt;&gt;"CAPTURE",0,ROUND(W2307*18/100,2))</f>
        <v>9.7799999999999994</v>
      </c>
      <c r="Y2307">
        <f t="shared" ref="Y2307:Y2370" si="437">IF(E2307&lt;&gt;"CAPTURE",0,ROUND(H2307-W2307,2))</f>
        <v>0</v>
      </c>
      <c r="Z2307">
        <f t="shared" ref="Z2307:Z2370" si="438">IF(E2307&lt;&gt;"CAPTURE",0,ROUND(I2307-X2307,2))</f>
        <v>0</v>
      </c>
      <c r="AG2307" t="str">
        <f t="shared" ref="AG2307:AG2370" si="439">IF(E2307&lt;&gt;"REFUND","",IF(COUNTIFS($A:$A,B2307,$E:$E,"CAPTURE")=0,"Missing Original Capture","Original Capture Found"))</f>
        <v/>
      </c>
      <c r="AI2307" t="str">
        <f t="shared" ref="AI2307:AI2370" si="440">IF(E2307="REFUND",_xlfn.MAXIFS($G:$G,$A:$A,B2307,$E:$E,"CAPTURE"),"")</f>
        <v/>
      </c>
      <c r="AJ2307" t="str">
        <f t="shared" ref="AJ2307:AJ2370" si="441">IF(E2307&lt;&gt;"REFUND","",IF(G2307&gt;AI2307,"Refund Exceeds Capture",IF(ABS(G2307-AI2307)&lt;0.01,"Full Refund","Partial Refund")))</f>
        <v/>
      </c>
      <c r="AK2307" t="str">
        <f t="shared" ref="AK2307:AK2370" si="442">UPPER(SUBSTITUTE(TRIM(C2307),"-",""))</f>
        <v>ORD26001452</v>
      </c>
      <c r="AL2307">
        <f>IF(E2307&lt;&gt;"CAPTURE","",COUNTIF(Orders!$H:$H,AK2307))</f>
        <v>1</v>
      </c>
      <c r="AP2307" t="str">
        <f t="shared" ref="AP2307:AP2370" si="443">IF(E2307&lt;&gt;"CAPTURE","",IF(M2307&gt;1,"Duplicate ID - Review",IF(AL2307=0,"Unmatched Order",IF(AL2307=1,"Matched to Order","Multiple Order Matches"))))</f>
        <v>Matched to Order</v>
      </c>
      <c r="AQ2307">
        <f>IF(COUNTIF($A$2:A2307,A2307)=1,1,0)</f>
        <v>1</v>
      </c>
    </row>
    <row r="2308" spans="1:43" x14ac:dyDescent="0.3">
      <c r="A2308" t="s">
        <v>14516</v>
      </c>
      <c r="C2308" t="s">
        <v>2945</v>
      </c>
      <c r="D2308" s="1">
        <v>46278</v>
      </c>
      <c r="E2308" t="s">
        <v>11819</v>
      </c>
      <c r="F2308" t="s">
        <v>9</v>
      </c>
      <c r="G2308">
        <v>2499</v>
      </c>
      <c r="H2308">
        <v>7.5</v>
      </c>
      <c r="I2308">
        <v>1.35</v>
      </c>
      <c r="J2308">
        <v>2490.15</v>
      </c>
      <c r="K2308" s="1">
        <v>46280</v>
      </c>
      <c r="L2308" t="s">
        <v>14465</v>
      </c>
      <c r="M2308">
        <f t="shared" si="432"/>
        <v>1</v>
      </c>
      <c r="N2308">
        <f>COUNTIF(Orders!$A:$A,C2308)</f>
        <v>1</v>
      </c>
      <c r="P2308">
        <f>COUNTIF(Orders!$H:$H,UPPER(SUBSTITUTE(TRIM(C2308),"-","")))</f>
        <v>1</v>
      </c>
      <c r="R2308" t="str">
        <f t="shared" si="433"/>
        <v>Matched Order Reference</v>
      </c>
      <c r="S2308">
        <f t="shared" si="434"/>
        <v>1</v>
      </c>
      <c r="V2308" cm="1">
        <f t="array" ref="V2308">IF(E2308&lt;&gt;"CAPTURE",0,SUMPRODUCT((MDR_Rates!$A$2:$A$10=F2308)*(G2308&gt;MDR_Rates!$B$2:$B$10)*((MDR_Rates!$C$2:$C$10="")+(G2308&lt;=MDR_Rates!$C$2:$C$10))*MDR_Rates!$D$2:$D$10))</f>
        <v>0.3</v>
      </c>
      <c r="W2308">
        <f t="shared" si="435"/>
        <v>7.5</v>
      </c>
      <c r="X2308">
        <f t="shared" si="436"/>
        <v>1.35</v>
      </c>
      <c r="Y2308">
        <f t="shared" si="437"/>
        <v>0</v>
      </c>
      <c r="Z2308">
        <f t="shared" si="438"/>
        <v>0</v>
      </c>
      <c r="AG2308" t="str">
        <f t="shared" si="439"/>
        <v/>
      </c>
      <c r="AI2308" t="str">
        <f t="shared" si="440"/>
        <v/>
      </c>
      <c r="AJ2308" t="str">
        <f t="shared" si="441"/>
        <v/>
      </c>
      <c r="AK2308" t="str">
        <f t="shared" si="442"/>
        <v>ORD26001467</v>
      </c>
      <c r="AL2308">
        <f>IF(E2308&lt;&gt;"CAPTURE","",COUNTIF(Orders!$H:$H,AK2308))</f>
        <v>1</v>
      </c>
      <c r="AP2308" t="str">
        <f t="shared" si="443"/>
        <v>Matched to Order</v>
      </c>
      <c r="AQ2308">
        <f>IF(COUNTIF($A$2:A2308,A2308)=1,1,0)</f>
        <v>1</v>
      </c>
    </row>
    <row r="2309" spans="1:43" x14ac:dyDescent="0.3">
      <c r="A2309" t="s">
        <v>14517</v>
      </c>
      <c r="C2309" t="s">
        <v>2965</v>
      </c>
      <c r="D2309" s="1">
        <v>46278</v>
      </c>
      <c r="E2309" t="s">
        <v>11819</v>
      </c>
      <c r="F2309" t="s">
        <v>9</v>
      </c>
      <c r="G2309">
        <v>2598</v>
      </c>
      <c r="H2309">
        <v>7.79</v>
      </c>
      <c r="I2309">
        <v>1.4</v>
      </c>
      <c r="J2309">
        <v>2588.81</v>
      </c>
      <c r="K2309" s="1">
        <v>46280</v>
      </c>
      <c r="L2309" t="s">
        <v>14465</v>
      </c>
      <c r="M2309">
        <f t="shared" si="432"/>
        <v>1</v>
      </c>
      <c r="N2309">
        <f>COUNTIF(Orders!$A:$A,C2309)</f>
        <v>1</v>
      </c>
      <c r="P2309">
        <f>COUNTIF(Orders!$H:$H,UPPER(SUBSTITUTE(TRIM(C2309),"-","")))</f>
        <v>1</v>
      </c>
      <c r="R2309" t="str">
        <f t="shared" si="433"/>
        <v>Matched Order Reference</v>
      </c>
      <c r="S2309">
        <f t="shared" si="434"/>
        <v>1</v>
      </c>
      <c r="V2309" cm="1">
        <f t="array" ref="V2309">IF(E2309&lt;&gt;"CAPTURE",0,SUMPRODUCT((MDR_Rates!$A$2:$A$10=F2309)*(G2309&gt;MDR_Rates!$B$2:$B$10)*((MDR_Rates!$C$2:$C$10="")+(G2309&lt;=MDR_Rates!$C$2:$C$10))*MDR_Rates!$D$2:$D$10))</f>
        <v>0.3</v>
      </c>
      <c r="W2309">
        <f t="shared" si="435"/>
        <v>7.79</v>
      </c>
      <c r="X2309">
        <f t="shared" si="436"/>
        <v>1.4</v>
      </c>
      <c r="Y2309">
        <f t="shared" si="437"/>
        <v>0</v>
      </c>
      <c r="Z2309">
        <f t="shared" si="438"/>
        <v>0</v>
      </c>
      <c r="AG2309" t="str">
        <f t="shared" si="439"/>
        <v/>
      </c>
      <c r="AI2309" t="str">
        <f t="shared" si="440"/>
        <v/>
      </c>
      <c r="AJ2309" t="str">
        <f t="shared" si="441"/>
        <v/>
      </c>
      <c r="AK2309" t="str">
        <f t="shared" si="442"/>
        <v>ORD26001477</v>
      </c>
      <c r="AL2309">
        <f>IF(E2309&lt;&gt;"CAPTURE","",COUNTIF(Orders!$H:$H,AK2309))</f>
        <v>1</v>
      </c>
      <c r="AP2309" t="str">
        <f t="shared" si="443"/>
        <v>Matched to Order</v>
      </c>
      <c r="AQ2309">
        <f>IF(COUNTIF($A$2:A2309,A2309)=1,1,0)</f>
        <v>1</v>
      </c>
    </row>
    <row r="2310" spans="1:43" x14ac:dyDescent="0.3">
      <c r="A2310" t="s">
        <v>14518</v>
      </c>
      <c r="C2310" t="s">
        <v>2975</v>
      </c>
      <c r="D2310" s="1">
        <v>46278</v>
      </c>
      <c r="E2310" t="s">
        <v>11819</v>
      </c>
      <c r="F2310" t="s">
        <v>33</v>
      </c>
      <c r="G2310">
        <v>2499</v>
      </c>
      <c r="H2310">
        <v>29.99</v>
      </c>
      <c r="I2310">
        <v>5.4</v>
      </c>
      <c r="J2310">
        <v>2463.61</v>
      </c>
      <c r="K2310" s="1">
        <v>46280</v>
      </c>
      <c r="L2310" t="s">
        <v>14465</v>
      </c>
      <c r="M2310">
        <f t="shared" si="432"/>
        <v>1</v>
      </c>
      <c r="N2310">
        <f>COUNTIF(Orders!$A:$A,C2310)</f>
        <v>1</v>
      </c>
      <c r="P2310">
        <f>COUNTIF(Orders!$H:$H,UPPER(SUBSTITUTE(TRIM(C2310),"-","")))</f>
        <v>1</v>
      </c>
      <c r="R2310" t="str">
        <f t="shared" si="433"/>
        <v>Matched Order Reference</v>
      </c>
      <c r="S2310">
        <f t="shared" si="434"/>
        <v>1</v>
      </c>
      <c r="V2310" cm="1">
        <f t="array" ref="V2310">IF(E2310&lt;&gt;"CAPTURE",0,SUMPRODUCT((MDR_Rates!$A$2:$A$10=F2310)*(G2310&gt;MDR_Rates!$B$2:$B$10)*((MDR_Rates!$C$2:$C$10="")+(G2310&lt;=MDR_Rates!$C$2:$C$10))*MDR_Rates!$D$2:$D$10))</f>
        <v>1.2</v>
      </c>
      <c r="W2310">
        <f t="shared" si="435"/>
        <v>29.99</v>
      </c>
      <c r="X2310">
        <f t="shared" si="436"/>
        <v>5.4</v>
      </c>
      <c r="Y2310">
        <f t="shared" si="437"/>
        <v>0</v>
      </c>
      <c r="Z2310">
        <f t="shared" si="438"/>
        <v>0</v>
      </c>
      <c r="AG2310" t="str">
        <f t="shared" si="439"/>
        <v/>
      </c>
      <c r="AI2310" t="str">
        <f t="shared" si="440"/>
        <v/>
      </c>
      <c r="AJ2310" t="str">
        <f t="shared" si="441"/>
        <v/>
      </c>
      <c r="AK2310" t="str">
        <f t="shared" si="442"/>
        <v>ORD26001482</v>
      </c>
      <c r="AL2310">
        <f>IF(E2310&lt;&gt;"CAPTURE","",COUNTIF(Orders!$H:$H,AK2310))</f>
        <v>1</v>
      </c>
      <c r="AP2310" t="str">
        <f t="shared" si="443"/>
        <v>Matched to Order</v>
      </c>
      <c r="AQ2310">
        <f>IF(COUNTIF($A$2:A2310,A2310)=1,1,0)</f>
        <v>1</v>
      </c>
    </row>
    <row r="2311" spans="1:43" x14ac:dyDescent="0.3">
      <c r="A2311" t="s">
        <v>14519</v>
      </c>
      <c r="C2311" t="s">
        <v>2993</v>
      </c>
      <c r="D2311" s="1">
        <v>46278</v>
      </c>
      <c r="E2311" t="s">
        <v>11819</v>
      </c>
      <c r="F2311" t="s">
        <v>9</v>
      </c>
      <c r="G2311">
        <v>2797</v>
      </c>
      <c r="H2311">
        <v>8.39</v>
      </c>
      <c r="I2311">
        <v>1.51</v>
      </c>
      <c r="J2311">
        <v>2787.1</v>
      </c>
      <c r="K2311" s="1">
        <v>46280</v>
      </c>
      <c r="L2311" t="s">
        <v>14465</v>
      </c>
      <c r="M2311">
        <f t="shared" si="432"/>
        <v>1</v>
      </c>
      <c r="N2311">
        <f>COUNTIF(Orders!$A:$A,C2311)</f>
        <v>1</v>
      </c>
      <c r="P2311">
        <f>COUNTIF(Orders!$H:$H,UPPER(SUBSTITUTE(TRIM(C2311),"-","")))</f>
        <v>1</v>
      </c>
      <c r="R2311" t="str">
        <f t="shared" si="433"/>
        <v>Matched Order Reference</v>
      </c>
      <c r="S2311">
        <f t="shared" si="434"/>
        <v>1</v>
      </c>
      <c r="V2311" cm="1">
        <f t="array" ref="V2311">IF(E2311&lt;&gt;"CAPTURE",0,SUMPRODUCT((MDR_Rates!$A$2:$A$10=F2311)*(G2311&gt;MDR_Rates!$B$2:$B$10)*((MDR_Rates!$C$2:$C$10="")+(G2311&lt;=MDR_Rates!$C$2:$C$10))*MDR_Rates!$D$2:$D$10))</f>
        <v>0.3</v>
      </c>
      <c r="W2311">
        <f t="shared" si="435"/>
        <v>8.39</v>
      </c>
      <c r="X2311">
        <f t="shared" si="436"/>
        <v>1.51</v>
      </c>
      <c r="Y2311">
        <f t="shared" si="437"/>
        <v>0</v>
      </c>
      <c r="Z2311">
        <f t="shared" si="438"/>
        <v>0</v>
      </c>
      <c r="AG2311" t="str">
        <f t="shared" si="439"/>
        <v/>
      </c>
      <c r="AI2311" t="str">
        <f t="shared" si="440"/>
        <v/>
      </c>
      <c r="AJ2311" t="str">
        <f t="shared" si="441"/>
        <v/>
      </c>
      <c r="AK2311" t="str">
        <f t="shared" si="442"/>
        <v>ORD26001491</v>
      </c>
      <c r="AL2311">
        <f>IF(E2311&lt;&gt;"CAPTURE","",COUNTIF(Orders!$H:$H,AK2311))</f>
        <v>1</v>
      </c>
      <c r="AP2311" t="str">
        <f t="shared" si="443"/>
        <v>Matched to Order</v>
      </c>
      <c r="AQ2311">
        <f>IF(COUNTIF($A$2:A2311,A2311)=1,1,0)</f>
        <v>1</v>
      </c>
    </row>
    <row r="2312" spans="1:43" x14ac:dyDescent="0.3">
      <c r="A2312" t="s">
        <v>14520</v>
      </c>
      <c r="C2312" t="s">
        <v>3120</v>
      </c>
      <c r="D2312" s="1">
        <v>46278</v>
      </c>
      <c r="E2312" t="s">
        <v>11819</v>
      </c>
      <c r="F2312" t="s">
        <v>9</v>
      </c>
      <c r="G2312">
        <v>3298</v>
      </c>
      <c r="H2312">
        <v>9.89</v>
      </c>
      <c r="I2312">
        <v>1.78</v>
      </c>
      <c r="J2312">
        <v>3286.33</v>
      </c>
      <c r="K2312" s="1">
        <v>46280</v>
      </c>
      <c r="L2312" t="s">
        <v>14465</v>
      </c>
      <c r="M2312">
        <f t="shared" si="432"/>
        <v>1</v>
      </c>
      <c r="N2312">
        <f>COUNTIF(Orders!$A:$A,C2312)</f>
        <v>1</v>
      </c>
      <c r="P2312">
        <f>COUNTIF(Orders!$H:$H,UPPER(SUBSTITUTE(TRIM(C2312),"-","")))</f>
        <v>1</v>
      </c>
      <c r="R2312" t="str">
        <f t="shared" si="433"/>
        <v>Matched Order Reference</v>
      </c>
      <c r="S2312">
        <f t="shared" si="434"/>
        <v>1</v>
      </c>
      <c r="V2312" cm="1">
        <f t="array" ref="V2312">IF(E2312&lt;&gt;"CAPTURE",0,SUMPRODUCT((MDR_Rates!$A$2:$A$10=F2312)*(G2312&gt;MDR_Rates!$B$2:$B$10)*((MDR_Rates!$C$2:$C$10="")+(G2312&lt;=MDR_Rates!$C$2:$C$10))*MDR_Rates!$D$2:$D$10))</f>
        <v>0.3</v>
      </c>
      <c r="W2312">
        <f t="shared" si="435"/>
        <v>9.89</v>
      </c>
      <c r="X2312">
        <f t="shared" si="436"/>
        <v>1.78</v>
      </c>
      <c r="Y2312">
        <f t="shared" si="437"/>
        <v>0</v>
      </c>
      <c r="Z2312">
        <f t="shared" si="438"/>
        <v>0</v>
      </c>
      <c r="AG2312" t="str">
        <f t="shared" si="439"/>
        <v/>
      </c>
      <c r="AI2312" t="str">
        <f t="shared" si="440"/>
        <v/>
      </c>
      <c r="AJ2312" t="str">
        <f t="shared" si="441"/>
        <v/>
      </c>
      <c r="AK2312" t="str">
        <f t="shared" si="442"/>
        <v>ORD26001556</v>
      </c>
      <c r="AL2312">
        <f>IF(E2312&lt;&gt;"CAPTURE","",COUNTIF(Orders!$H:$H,AK2312))</f>
        <v>1</v>
      </c>
      <c r="AP2312" t="str">
        <f t="shared" si="443"/>
        <v>Matched to Order</v>
      </c>
      <c r="AQ2312">
        <f>IF(COUNTIF($A$2:A2312,A2312)=1,1,0)</f>
        <v>1</v>
      </c>
    </row>
    <row r="2313" spans="1:43" x14ac:dyDescent="0.3">
      <c r="A2313" t="s">
        <v>14521</v>
      </c>
      <c r="C2313" t="s">
        <v>14522</v>
      </c>
      <c r="D2313" s="1">
        <v>46278</v>
      </c>
      <c r="E2313" t="s">
        <v>11819</v>
      </c>
      <c r="F2313" t="s">
        <v>9</v>
      </c>
      <c r="G2313">
        <v>2499</v>
      </c>
      <c r="H2313">
        <v>7.5</v>
      </c>
      <c r="I2313">
        <v>1.35</v>
      </c>
      <c r="J2313">
        <v>2490.15</v>
      </c>
      <c r="K2313" s="1">
        <v>46280</v>
      </c>
      <c r="L2313" t="s">
        <v>14465</v>
      </c>
      <c r="M2313">
        <f t="shared" si="432"/>
        <v>1</v>
      </c>
      <c r="N2313">
        <f>COUNTIF(Orders!$A:$A,C2313)</f>
        <v>1</v>
      </c>
      <c r="P2313">
        <f>COUNTIF(Orders!$H:$H,UPPER(SUBSTITUTE(TRIM(C2313),"-","")))</f>
        <v>1</v>
      </c>
      <c r="R2313" t="str">
        <f t="shared" si="433"/>
        <v>Matched Order Reference</v>
      </c>
      <c r="S2313">
        <f t="shared" si="434"/>
        <v>1</v>
      </c>
      <c r="V2313" cm="1">
        <f t="array" ref="V2313">IF(E2313&lt;&gt;"CAPTURE",0,SUMPRODUCT((MDR_Rates!$A$2:$A$10=F2313)*(G2313&gt;MDR_Rates!$B$2:$B$10)*((MDR_Rates!$C$2:$C$10="")+(G2313&lt;=MDR_Rates!$C$2:$C$10))*MDR_Rates!$D$2:$D$10))</f>
        <v>0.3</v>
      </c>
      <c r="W2313">
        <f t="shared" si="435"/>
        <v>7.5</v>
      </c>
      <c r="X2313">
        <f t="shared" si="436"/>
        <v>1.35</v>
      </c>
      <c r="Y2313">
        <f t="shared" si="437"/>
        <v>0</v>
      </c>
      <c r="Z2313">
        <f t="shared" si="438"/>
        <v>0</v>
      </c>
      <c r="AG2313" t="str">
        <f t="shared" si="439"/>
        <v/>
      </c>
      <c r="AI2313" t="str">
        <f t="shared" si="440"/>
        <v/>
      </c>
      <c r="AJ2313" t="str">
        <f t="shared" si="441"/>
        <v/>
      </c>
      <c r="AK2313" t="str">
        <f t="shared" si="442"/>
        <v>ORD26001557</v>
      </c>
      <c r="AL2313">
        <f>IF(E2313&lt;&gt;"CAPTURE","",COUNTIF(Orders!$H:$H,AK2313))</f>
        <v>1</v>
      </c>
      <c r="AP2313" t="str">
        <f t="shared" si="443"/>
        <v>Matched to Order</v>
      </c>
      <c r="AQ2313">
        <f>IF(COUNTIF($A$2:A2313,A2313)=1,1,0)</f>
        <v>1</v>
      </c>
    </row>
    <row r="2314" spans="1:43" x14ac:dyDescent="0.3">
      <c r="A2314" t="s">
        <v>14523</v>
      </c>
      <c r="C2314" t="s">
        <v>3164</v>
      </c>
      <c r="D2314" s="1">
        <v>46278</v>
      </c>
      <c r="E2314" t="s">
        <v>11819</v>
      </c>
      <c r="F2314" t="s">
        <v>17</v>
      </c>
      <c r="G2314">
        <v>1598</v>
      </c>
      <c r="H2314">
        <v>28.76</v>
      </c>
      <c r="I2314">
        <v>5.18</v>
      </c>
      <c r="J2314">
        <v>1564.06</v>
      </c>
      <c r="K2314" s="1">
        <v>46280</v>
      </c>
      <c r="L2314" t="s">
        <v>14465</v>
      </c>
      <c r="M2314">
        <f t="shared" si="432"/>
        <v>1</v>
      </c>
      <c r="N2314">
        <f>COUNTIF(Orders!$A:$A,C2314)</f>
        <v>1</v>
      </c>
      <c r="P2314">
        <f>COUNTIF(Orders!$H:$H,UPPER(SUBSTITUTE(TRIM(C2314),"-","")))</f>
        <v>1</v>
      </c>
      <c r="R2314" t="str">
        <f t="shared" si="433"/>
        <v>Matched Order Reference</v>
      </c>
      <c r="S2314">
        <f t="shared" si="434"/>
        <v>1</v>
      </c>
      <c r="V2314" cm="1">
        <f t="array" ref="V2314">IF(E2314&lt;&gt;"CAPTURE",0,SUMPRODUCT((MDR_Rates!$A$2:$A$10=F2314)*(G2314&gt;MDR_Rates!$B$2:$B$10)*((MDR_Rates!$C$2:$C$10="")+(G2314&lt;=MDR_Rates!$C$2:$C$10))*MDR_Rates!$D$2:$D$10))</f>
        <v>1.8</v>
      </c>
      <c r="W2314">
        <f t="shared" si="435"/>
        <v>28.76</v>
      </c>
      <c r="X2314">
        <f t="shared" si="436"/>
        <v>5.18</v>
      </c>
      <c r="Y2314">
        <f t="shared" si="437"/>
        <v>0</v>
      </c>
      <c r="Z2314">
        <f t="shared" si="438"/>
        <v>0</v>
      </c>
      <c r="AG2314" t="str">
        <f t="shared" si="439"/>
        <v/>
      </c>
      <c r="AI2314" t="str">
        <f t="shared" si="440"/>
        <v/>
      </c>
      <c r="AJ2314" t="str">
        <f t="shared" si="441"/>
        <v/>
      </c>
      <c r="AK2314" t="str">
        <f t="shared" si="442"/>
        <v>ORD26001578</v>
      </c>
      <c r="AL2314">
        <f>IF(E2314&lt;&gt;"CAPTURE","",COUNTIF(Orders!$H:$H,AK2314))</f>
        <v>1</v>
      </c>
      <c r="AP2314" t="str">
        <f t="shared" si="443"/>
        <v>Matched to Order</v>
      </c>
      <c r="AQ2314">
        <f>IF(COUNTIF($A$2:A2314,A2314)=1,1,0)</f>
        <v>1</v>
      </c>
    </row>
    <row r="2315" spans="1:43" x14ac:dyDescent="0.3">
      <c r="A2315" t="s">
        <v>14524</v>
      </c>
      <c r="C2315" t="s">
        <v>14525</v>
      </c>
      <c r="D2315" s="1">
        <v>46278</v>
      </c>
      <c r="E2315" t="s">
        <v>11819</v>
      </c>
      <c r="F2315" t="s">
        <v>9</v>
      </c>
      <c r="G2315">
        <v>3348</v>
      </c>
      <c r="H2315">
        <v>10.039999999999999</v>
      </c>
      <c r="I2315">
        <v>1.81</v>
      </c>
      <c r="J2315">
        <v>3336.15</v>
      </c>
      <c r="K2315" s="1">
        <v>46280</v>
      </c>
      <c r="L2315" t="s">
        <v>14465</v>
      </c>
      <c r="M2315">
        <f t="shared" si="432"/>
        <v>1</v>
      </c>
      <c r="N2315">
        <f>COUNTIF(Orders!$A:$A,C2315)</f>
        <v>0</v>
      </c>
      <c r="P2315">
        <f>COUNTIF(Orders!$H:$H,UPPER(SUBSTITUTE(TRIM(C2315),"-","")))</f>
        <v>1</v>
      </c>
      <c r="R2315" t="str">
        <f t="shared" si="433"/>
        <v>Matched Order Reference</v>
      </c>
      <c r="S2315">
        <f t="shared" si="434"/>
        <v>1</v>
      </c>
      <c r="V2315" cm="1">
        <f t="array" ref="V2315">IF(E2315&lt;&gt;"CAPTURE",0,SUMPRODUCT((MDR_Rates!$A$2:$A$10=F2315)*(G2315&gt;MDR_Rates!$B$2:$B$10)*((MDR_Rates!$C$2:$C$10="")+(G2315&lt;=MDR_Rates!$C$2:$C$10))*MDR_Rates!$D$2:$D$10))</f>
        <v>0.3</v>
      </c>
      <c r="W2315">
        <f t="shared" si="435"/>
        <v>10.039999999999999</v>
      </c>
      <c r="X2315">
        <f t="shared" si="436"/>
        <v>1.81</v>
      </c>
      <c r="Y2315">
        <f t="shared" si="437"/>
        <v>0</v>
      </c>
      <c r="Z2315">
        <f t="shared" si="438"/>
        <v>0</v>
      </c>
      <c r="AG2315" t="str">
        <f t="shared" si="439"/>
        <v/>
      </c>
      <c r="AI2315" t="str">
        <f t="shared" si="440"/>
        <v/>
      </c>
      <c r="AJ2315" t="str">
        <f t="shared" si="441"/>
        <v/>
      </c>
      <c r="AK2315" t="str">
        <f t="shared" si="442"/>
        <v>ORD26001594</v>
      </c>
      <c r="AL2315">
        <f>IF(E2315&lt;&gt;"CAPTURE","",COUNTIF(Orders!$H:$H,AK2315))</f>
        <v>1</v>
      </c>
      <c r="AP2315" t="str">
        <f t="shared" si="443"/>
        <v>Matched to Order</v>
      </c>
      <c r="AQ2315">
        <f>IF(COUNTIF($A$2:A2315,A2315)=1,1,0)</f>
        <v>1</v>
      </c>
    </row>
    <row r="2316" spans="1:43" x14ac:dyDescent="0.3">
      <c r="A2316" t="s">
        <v>14526</v>
      </c>
      <c r="C2316" t="s">
        <v>14527</v>
      </c>
      <c r="D2316" s="1">
        <v>46278</v>
      </c>
      <c r="E2316" t="s">
        <v>11819</v>
      </c>
      <c r="F2316" t="s">
        <v>44</v>
      </c>
      <c r="G2316">
        <v>3499</v>
      </c>
      <c r="H2316">
        <v>59.48</v>
      </c>
      <c r="I2316">
        <v>10.71</v>
      </c>
      <c r="J2316">
        <v>3428.81</v>
      </c>
      <c r="K2316" s="1">
        <v>46280</v>
      </c>
      <c r="L2316" t="s">
        <v>14465</v>
      </c>
      <c r="M2316">
        <f t="shared" si="432"/>
        <v>1</v>
      </c>
      <c r="N2316">
        <f>COUNTIF(Orders!$A:$A,C2316)</f>
        <v>1</v>
      </c>
      <c r="P2316">
        <f>COUNTIF(Orders!$H:$H,UPPER(SUBSTITUTE(TRIM(C2316),"-","")))</f>
        <v>1</v>
      </c>
      <c r="R2316" t="str">
        <f t="shared" si="433"/>
        <v>Matched Order Reference</v>
      </c>
      <c r="S2316">
        <f t="shared" si="434"/>
        <v>1</v>
      </c>
      <c r="V2316" cm="1">
        <f t="array" ref="V2316">IF(E2316&lt;&gt;"CAPTURE",0,SUMPRODUCT((MDR_Rates!$A$2:$A$10=F2316)*(G2316&gt;MDR_Rates!$B$2:$B$10)*((MDR_Rates!$C$2:$C$10="")+(G2316&lt;=MDR_Rates!$C$2:$C$10))*MDR_Rates!$D$2:$D$10))</f>
        <v>1.7</v>
      </c>
      <c r="W2316">
        <f t="shared" si="435"/>
        <v>59.48</v>
      </c>
      <c r="X2316">
        <f t="shared" si="436"/>
        <v>10.71</v>
      </c>
      <c r="Y2316">
        <f t="shared" si="437"/>
        <v>0</v>
      </c>
      <c r="Z2316">
        <f t="shared" si="438"/>
        <v>0</v>
      </c>
      <c r="AG2316" t="str">
        <f t="shared" si="439"/>
        <v/>
      </c>
      <c r="AI2316" t="str">
        <f t="shared" si="440"/>
        <v/>
      </c>
      <c r="AJ2316" t="str">
        <f t="shared" si="441"/>
        <v/>
      </c>
      <c r="AK2316" t="str">
        <f t="shared" si="442"/>
        <v>ORD26001630</v>
      </c>
      <c r="AL2316">
        <f>IF(E2316&lt;&gt;"CAPTURE","",COUNTIF(Orders!$H:$H,AK2316))</f>
        <v>1</v>
      </c>
      <c r="AP2316" t="str">
        <f t="shared" si="443"/>
        <v>Matched to Order</v>
      </c>
      <c r="AQ2316">
        <f>IF(COUNTIF($A$2:A2316,A2316)=1,1,0)</f>
        <v>1</v>
      </c>
    </row>
    <row r="2317" spans="1:43" x14ac:dyDescent="0.3">
      <c r="A2317" t="s">
        <v>14528</v>
      </c>
      <c r="C2317" t="s">
        <v>3471</v>
      </c>
      <c r="D2317" s="1">
        <v>46278</v>
      </c>
      <c r="E2317" t="s">
        <v>11819</v>
      </c>
      <c r="F2317" t="s">
        <v>9</v>
      </c>
      <c r="G2317">
        <v>848</v>
      </c>
      <c r="H2317">
        <v>0</v>
      </c>
      <c r="I2317">
        <v>0</v>
      </c>
      <c r="J2317">
        <v>848</v>
      </c>
      <c r="K2317" s="1">
        <v>46280</v>
      </c>
      <c r="L2317" t="s">
        <v>14465</v>
      </c>
      <c r="M2317">
        <f t="shared" si="432"/>
        <v>1</v>
      </c>
      <c r="N2317">
        <f>COUNTIF(Orders!$A:$A,C2317)</f>
        <v>1</v>
      </c>
      <c r="P2317">
        <f>COUNTIF(Orders!$H:$H,UPPER(SUBSTITUTE(TRIM(C2317),"-","")))</f>
        <v>1</v>
      </c>
      <c r="R2317" t="str">
        <f t="shared" si="433"/>
        <v>Matched Order Reference</v>
      </c>
      <c r="S2317">
        <f t="shared" si="434"/>
        <v>1</v>
      </c>
      <c r="V2317" cm="1">
        <f t="array" ref="V2317">IF(E2317&lt;&gt;"CAPTURE",0,SUMPRODUCT((MDR_Rates!$A$2:$A$10=F2317)*(G2317&gt;MDR_Rates!$B$2:$B$10)*((MDR_Rates!$C$2:$C$10="")+(G2317&lt;=MDR_Rates!$C$2:$C$10))*MDR_Rates!$D$2:$D$10))</f>
        <v>0</v>
      </c>
      <c r="W2317">
        <f t="shared" si="435"/>
        <v>0</v>
      </c>
      <c r="X2317">
        <f t="shared" si="436"/>
        <v>0</v>
      </c>
      <c r="Y2317">
        <f t="shared" si="437"/>
        <v>0</v>
      </c>
      <c r="Z2317">
        <f t="shared" si="438"/>
        <v>0</v>
      </c>
      <c r="AG2317" t="str">
        <f t="shared" si="439"/>
        <v/>
      </c>
      <c r="AI2317" t="str">
        <f t="shared" si="440"/>
        <v/>
      </c>
      <c r="AJ2317" t="str">
        <f t="shared" si="441"/>
        <v/>
      </c>
      <c r="AK2317" t="str">
        <f t="shared" si="442"/>
        <v>ORD26001734</v>
      </c>
      <c r="AL2317">
        <f>IF(E2317&lt;&gt;"CAPTURE","",COUNTIF(Orders!$H:$H,AK2317))</f>
        <v>1</v>
      </c>
      <c r="AP2317" t="str">
        <f t="shared" si="443"/>
        <v>Matched to Order</v>
      </c>
      <c r="AQ2317">
        <f>IF(COUNTIF($A$2:A2317,A2317)=1,1,0)</f>
        <v>1</v>
      </c>
    </row>
    <row r="2318" spans="1:43" x14ac:dyDescent="0.3">
      <c r="A2318" t="s">
        <v>14529</v>
      </c>
      <c r="C2318" t="s">
        <v>3565</v>
      </c>
      <c r="D2318" s="1">
        <v>46278</v>
      </c>
      <c r="E2318" t="s">
        <v>11819</v>
      </c>
      <c r="F2318" t="s">
        <v>9</v>
      </c>
      <c r="G2318">
        <v>11797</v>
      </c>
      <c r="H2318">
        <v>35.39</v>
      </c>
      <c r="I2318">
        <v>6.37</v>
      </c>
      <c r="J2318">
        <v>11755.24</v>
      </c>
      <c r="K2318" s="1">
        <v>46280</v>
      </c>
      <c r="L2318" t="s">
        <v>14465</v>
      </c>
      <c r="M2318">
        <f t="shared" si="432"/>
        <v>1</v>
      </c>
      <c r="N2318">
        <f>COUNTIF(Orders!$A:$A,C2318)</f>
        <v>1</v>
      </c>
      <c r="P2318">
        <f>COUNTIF(Orders!$H:$H,UPPER(SUBSTITUTE(TRIM(C2318),"-","")))</f>
        <v>1</v>
      </c>
      <c r="R2318" t="str">
        <f t="shared" si="433"/>
        <v>Matched Order Reference</v>
      </c>
      <c r="S2318">
        <f t="shared" si="434"/>
        <v>1</v>
      </c>
      <c r="V2318" cm="1">
        <f t="array" ref="V2318">IF(E2318&lt;&gt;"CAPTURE",0,SUMPRODUCT((MDR_Rates!$A$2:$A$10=F2318)*(G2318&gt;MDR_Rates!$B$2:$B$10)*((MDR_Rates!$C$2:$C$10="")+(G2318&lt;=MDR_Rates!$C$2:$C$10))*MDR_Rates!$D$2:$D$10))</f>
        <v>0.3</v>
      </c>
      <c r="W2318">
        <f t="shared" si="435"/>
        <v>35.39</v>
      </c>
      <c r="X2318">
        <f t="shared" si="436"/>
        <v>6.37</v>
      </c>
      <c r="Y2318">
        <f t="shared" si="437"/>
        <v>0</v>
      </c>
      <c r="Z2318">
        <f t="shared" si="438"/>
        <v>0</v>
      </c>
      <c r="AG2318" t="str">
        <f t="shared" si="439"/>
        <v/>
      </c>
      <c r="AI2318" t="str">
        <f t="shared" si="440"/>
        <v/>
      </c>
      <c r="AJ2318" t="str">
        <f t="shared" si="441"/>
        <v/>
      </c>
      <c r="AK2318" t="str">
        <f t="shared" si="442"/>
        <v>ORD26001781</v>
      </c>
      <c r="AL2318">
        <f>IF(E2318&lt;&gt;"CAPTURE","",COUNTIF(Orders!$H:$H,AK2318))</f>
        <v>1</v>
      </c>
      <c r="AP2318" t="str">
        <f t="shared" si="443"/>
        <v>Matched to Order</v>
      </c>
      <c r="AQ2318">
        <f>IF(COUNTIF($A$2:A2318,A2318)=1,1,0)</f>
        <v>1</v>
      </c>
    </row>
    <row r="2319" spans="1:43" x14ac:dyDescent="0.3">
      <c r="A2319" t="s">
        <v>14530</v>
      </c>
      <c r="C2319" t="s">
        <v>14531</v>
      </c>
      <c r="D2319" s="1">
        <v>46278</v>
      </c>
      <c r="E2319" t="s">
        <v>11819</v>
      </c>
      <c r="F2319" t="s">
        <v>17</v>
      </c>
      <c r="G2319">
        <v>1499</v>
      </c>
      <c r="H2319">
        <v>26.98</v>
      </c>
      <c r="I2319">
        <v>4.8600000000000003</v>
      </c>
      <c r="J2319">
        <v>1467.16</v>
      </c>
      <c r="K2319" s="1">
        <v>46280</v>
      </c>
      <c r="L2319" t="s">
        <v>14465</v>
      </c>
      <c r="M2319">
        <f t="shared" si="432"/>
        <v>1</v>
      </c>
      <c r="N2319">
        <f>COUNTIF(Orders!$A:$A,C2319)</f>
        <v>1</v>
      </c>
      <c r="P2319">
        <f>COUNTIF(Orders!$H:$H,UPPER(SUBSTITUTE(TRIM(C2319),"-","")))</f>
        <v>1</v>
      </c>
      <c r="R2319" t="str">
        <f t="shared" si="433"/>
        <v>Matched Order Reference</v>
      </c>
      <c r="S2319">
        <f t="shared" si="434"/>
        <v>1</v>
      </c>
      <c r="V2319" cm="1">
        <f t="array" ref="V2319">IF(E2319&lt;&gt;"CAPTURE",0,SUMPRODUCT((MDR_Rates!$A$2:$A$10=F2319)*(G2319&gt;MDR_Rates!$B$2:$B$10)*((MDR_Rates!$C$2:$C$10="")+(G2319&lt;=MDR_Rates!$C$2:$C$10))*MDR_Rates!$D$2:$D$10))</f>
        <v>1.8</v>
      </c>
      <c r="W2319">
        <f t="shared" si="435"/>
        <v>26.98</v>
      </c>
      <c r="X2319">
        <f t="shared" si="436"/>
        <v>4.8600000000000003</v>
      </c>
      <c r="Y2319">
        <f t="shared" si="437"/>
        <v>0</v>
      </c>
      <c r="Z2319">
        <f t="shared" si="438"/>
        <v>0</v>
      </c>
      <c r="AG2319" t="str">
        <f t="shared" si="439"/>
        <v/>
      </c>
      <c r="AI2319" t="str">
        <f t="shared" si="440"/>
        <v/>
      </c>
      <c r="AJ2319" t="str">
        <f t="shared" si="441"/>
        <v/>
      </c>
      <c r="AK2319" t="str">
        <f t="shared" si="442"/>
        <v>ORD26001816</v>
      </c>
      <c r="AL2319">
        <f>IF(E2319&lt;&gt;"CAPTURE","",COUNTIF(Orders!$H:$H,AK2319))</f>
        <v>1</v>
      </c>
      <c r="AP2319" t="str">
        <f t="shared" si="443"/>
        <v>Matched to Order</v>
      </c>
      <c r="AQ2319">
        <f>IF(COUNTIF($A$2:A2319,A2319)=1,1,0)</f>
        <v>1</v>
      </c>
    </row>
    <row r="2320" spans="1:43" x14ac:dyDescent="0.3">
      <c r="A2320" t="s">
        <v>14532</v>
      </c>
      <c r="C2320" t="s">
        <v>3658</v>
      </c>
      <c r="D2320" s="1">
        <v>46278</v>
      </c>
      <c r="E2320" t="s">
        <v>11819</v>
      </c>
      <c r="F2320" t="s">
        <v>17</v>
      </c>
      <c r="G2320">
        <v>3499</v>
      </c>
      <c r="H2320">
        <v>55.98</v>
      </c>
      <c r="I2320">
        <v>10.08</v>
      </c>
      <c r="J2320">
        <v>3432.94</v>
      </c>
      <c r="K2320" s="1">
        <v>46280</v>
      </c>
      <c r="L2320" t="s">
        <v>14465</v>
      </c>
      <c r="M2320">
        <f t="shared" si="432"/>
        <v>1</v>
      </c>
      <c r="N2320">
        <f>COUNTIF(Orders!$A:$A,C2320)</f>
        <v>1</v>
      </c>
      <c r="P2320">
        <f>COUNTIF(Orders!$H:$H,UPPER(SUBSTITUTE(TRIM(C2320),"-","")))</f>
        <v>1</v>
      </c>
      <c r="R2320" t="str">
        <f t="shared" si="433"/>
        <v>Matched Order Reference</v>
      </c>
      <c r="S2320">
        <f t="shared" si="434"/>
        <v>1</v>
      </c>
      <c r="V2320" cm="1">
        <f t="array" ref="V2320">IF(E2320&lt;&gt;"CAPTURE",0,SUMPRODUCT((MDR_Rates!$A$2:$A$10=F2320)*(G2320&gt;MDR_Rates!$B$2:$B$10)*((MDR_Rates!$C$2:$C$10="")+(G2320&lt;=MDR_Rates!$C$2:$C$10))*MDR_Rates!$D$2:$D$10))</f>
        <v>1.6</v>
      </c>
      <c r="W2320">
        <f t="shared" si="435"/>
        <v>55.98</v>
      </c>
      <c r="X2320">
        <f t="shared" si="436"/>
        <v>10.08</v>
      </c>
      <c r="Y2320">
        <f t="shared" si="437"/>
        <v>0</v>
      </c>
      <c r="Z2320">
        <f t="shared" si="438"/>
        <v>0</v>
      </c>
      <c r="AG2320" t="str">
        <f t="shared" si="439"/>
        <v/>
      </c>
      <c r="AI2320" t="str">
        <f t="shared" si="440"/>
        <v/>
      </c>
      <c r="AJ2320" t="str">
        <f t="shared" si="441"/>
        <v/>
      </c>
      <c r="AK2320" t="str">
        <f t="shared" si="442"/>
        <v>ORD26001828</v>
      </c>
      <c r="AL2320">
        <f>IF(E2320&lt;&gt;"CAPTURE","",COUNTIF(Orders!$H:$H,AK2320))</f>
        <v>1</v>
      </c>
      <c r="AP2320" t="str">
        <f t="shared" si="443"/>
        <v>Matched to Order</v>
      </c>
      <c r="AQ2320">
        <f>IF(COUNTIF($A$2:A2320,A2320)=1,1,0)</f>
        <v>1</v>
      </c>
    </row>
    <row r="2321" spans="1:43" x14ac:dyDescent="0.3">
      <c r="A2321" t="s">
        <v>14533</v>
      </c>
      <c r="C2321" t="s">
        <v>3862</v>
      </c>
      <c r="D2321" s="1">
        <v>46278</v>
      </c>
      <c r="E2321" t="s">
        <v>11819</v>
      </c>
      <c r="F2321" t="s">
        <v>17</v>
      </c>
      <c r="G2321">
        <v>1348</v>
      </c>
      <c r="H2321">
        <v>24.26</v>
      </c>
      <c r="I2321">
        <v>4.37</v>
      </c>
      <c r="J2321">
        <v>1319.37</v>
      </c>
      <c r="K2321" s="1">
        <v>46280</v>
      </c>
      <c r="L2321" t="s">
        <v>14465</v>
      </c>
      <c r="M2321">
        <f t="shared" si="432"/>
        <v>1</v>
      </c>
      <c r="N2321">
        <f>COUNTIF(Orders!$A:$A,C2321)</f>
        <v>1</v>
      </c>
      <c r="P2321">
        <f>COUNTIF(Orders!$H:$H,UPPER(SUBSTITUTE(TRIM(C2321),"-","")))</f>
        <v>1</v>
      </c>
      <c r="R2321" t="str">
        <f t="shared" si="433"/>
        <v>Matched Order Reference</v>
      </c>
      <c r="S2321">
        <f t="shared" si="434"/>
        <v>1</v>
      </c>
      <c r="V2321" cm="1">
        <f t="array" ref="V2321">IF(E2321&lt;&gt;"CAPTURE",0,SUMPRODUCT((MDR_Rates!$A$2:$A$10=F2321)*(G2321&gt;MDR_Rates!$B$2:$B$10)*((MDR_Rates!$C$2:$C$10="")+(G2321&lt;=MDR_Rates!$C$2:$C$10))*MDR_Rates!$D$2:$D$10))</f>
        <v>1.8</v>
      </c>
      <c r="W2321">
        <f t="shared" si="435"/>
        <v>24.26</v>
      </c>
      <c r="X2321">
        <f t="shared" si="436"/>
        <v>4.37</v>
      </c>
      <c r="Y2321">
        <f t="shared" si="437"/>
        <v>0</v>
      </c>
      <c r="Z2321">
        <f t="shared" si="438"/>
        <v>0</v>
      </c>
      <c r="AG2321" t="str">
        <f t="shared" si="439"/>
        <v/>
      </c>
      <c r="AI2321" t="str">
        <f t="shared" si="440"/>
        <v/>
      </c>
      <c r="AJ2321" t="str">
        <f t="shared" si="441"/>
        <v/>
      </c>
      <c r="AK2321" t="str">
        <f t="shared" si="442"/>
        <v>ORD26001931</v>
      </c>
      <c r="AL2321">
        <f>IF(E2321&lt;&gt;"CAPTURE","",COUNTIF(Orders!$H:$H,AK2321))</f>
        <v>1</v>
      </c>
      <c r="AP2321" t="str">
        <f t="shared" si="443"/>
        <v>Matched to Order</v>
      </c>
      <c r="AQ2321">
        <f>IF(COUNTIF($A$2:A2321,A2321)=1,1,0)</f>
        <v>1</v>
      </c>
    </row>
    <row r="2322" spans="1:43" x14ac:dyDescent="0.3">
      <c r="A2322" t="s">
        <v>14534</v>
      </c>
      <c r="C2322" t="s">
        <v>14535</v>
      </c>
      <c r="D2322" s="1">
        <v>46278</v>
      </c>
      <c r="E2322" t="s">
        <v>11819</v>
      </c>
      <c r="F2322" t="s">
        <v>17</v>
      </c>
      <c r="G2322">
        <v>3848</v>
      </c>
      <c r="H2322">
        <v>61.57</v>
      </c>
      <c r="I2322">
        <v>11.08</v>
      </c>
      <c r="J2322">
        <v>3775.35</v>
      </c>
      <c r="K2322" s="1">
        <v>46280</v>
      </c>
      <c r="L2322" t="s">
        <v>14465</v>
      </c>
      <c r="M2322">
        <f t="shared" si="432"/>
        <v>1</v>
      </c>
      <c r="N2322">
        <f>COUNTIF(Orders!$A:$A,C2322)</f>
        <v>1</v>
      </c>
      <c r="P2322">
        <f>COUNTIF(Orders!$H:$H,UPPER(SUBSTITUTE(TRIM(C2322),"-","")))</f>
        <v>1</v>
      </c>
      <c r="R2322" t="str">
        <f t="shared" si="433"/>
        <v>Matched Order Reference</v>
      </c>
      <c r="S2322">
        <f t="shared" si="434"/>
        <v>1</v>
      </c>
      <c r="V2322" cm="1">
        <f t="array" ref="V2322">IF(E2322&lt;&gt;"CAPTURE",0,SUMPRODUCT((MDR_Rates!$A$2:$A$10=F2322)*(G2322&gt;MDR_Rates!$B$2:$B$10)*((MDR_Rates!$C$2:$C$10="")+(G2322&lt;=MDR_Rates!$C$2:$C$10))*MDR_Rates!$D$2:$D$10))</f>
        <v>1.6</v>
      </c>
      <c r="W2322">
        <f t="shared" si="435"/>
        <v>61.57</v>
      </c>
      <c r="X2322">
        <f t="shared" si="436"/>
        <v>11.08</v>
      </c>
      <c r="Y2322">
        <f t="shared" si="437"/>
        <v>0</v>
      </c>
      <c r="Z2322">
        <f t="shared" si="438"/>
        <v>0</v>
      </c>
      <c r="AG2322" t="str">
        <f t="shared" si="439"/>
        <v/>
      </c>
      <c r="AI2322" t="str">
        <f t="shared" si="440"/>
        <v/>
      </c>
      <c r="AJ2322" t="str">
        <f t="shared" si="441"/>
        <v/>
      </c>
      <c r="AK2322" t="str">
        <f t="shared" si="442"/>
        <v>ORD26001951</v>
      </c>
      <c r="AL2322">
        <f>IF(E2322&lt;&gt;"CAPTURE","",COUNTIF(Orders!$H:$H,AK2322))</f>
        <v>1</v>
      </c>
      <c r="AP2322" t="str">
        <f t="shared" si="443"/>
        <v>Matched to Order</v>
      </c>
      <c r="AQ2322">
        <f>IF(COUNTIF($A$2:A2322,A2322)=1,1,0)</f>
        <v>1</v>
      </c>
    </row>
    <row r="2323" spans="1:43" x14ac:dyDescent="0.3">
      <c r="A2323" t="s">
        <v>14536</v>
      </c>
      <c r="C2323" t="s">
        <v>4079</v>
      </c>
      <c r="D2323" s="1">
        <v>46278</v>
      </c>
      <c r="E2323" t="s">
        <v>11819</v>
      </c>
      <c r="F2323" t="s">
        <v>9</v>
      </c>
      <c r="G2323">
        <v>1098</v>
      </c>
      <c r="H2323">
        <v>0</v>
      </c>
      <c r="I2323">
        <v>0</v>
      </c>
      <c r="J2323">
        <v>1098</v>
      </c>
      <c r="K2323" s="1">
        <v>46280</v>
      </c>
      <c r="L2323" t="s">
        <v>14465</v>
      </c>
      <c r="M2323">
        <f t="shared" si="432"/>
        <v>1</v>
      </c>
      <c r="N2323">
        <f>COUNTIF(Orders!$A:$A,C2323)</f>
        <v>1</v>
      </c>
      <c r="P2323">
        <f>COUNTIF(Orders!$H:$H,UPPER(SUBSTITUTE(TRIM(C2323),"-","")))</f>
        <v>1</v>
      </c>
      <c r="R2323" t="str">
        <f t="shared" si="433"/>
        <v>Matched Order Reference</v>
      </c>
      <c r="S2323">
        <f t="shared" si="434"/>
        <v>1</v>
      </c>
      <c r="V2323" cm="1">
        <f t="array" ref="V2323">IF(E2323&lt;&gt;"CAPTURE",0,SUMPRODUCT((MDR_Rates!$A$2:$A$10=F2323)*(G2323&gt;MDR_Rates!$B$2:$B$10)*((MDR_Rates!$C$2:$C$10="")+(G2323&lt;=MDR_Rates!$C$2:$C$10))*MDR_Rates!$D$2:$D$10))</f>
        <v>0</v>
      </c>
      <c r="W2323">
        <f t="shared" si="435"/>
        <v>0</v>
      </c>
      <c r="X2323">
        <f t="shared" si="436"/>
        <v>0</v>
      </c>
      <c r="Y2323">
        <f t="shared" si="437"/>
        <v>0</v>
      </c>
      <c r="Z2323">
        <f t="shared" si="438"/>
        <v>0</v>
      </c>
      <c r="AG2323" t="str">
        <f t="shared" si="439"/>
        <v/>
      </c>
      <c r="AI2323" t="str">
        <f t="shared" si="440"/>
        <v/>
      </c>
      <c r="AJ2323" t="str">
        <f t="shared" si="441"/>
        <v/>
      </c>
      <c r="AK2323" t="str">
        <f t="shared" si="442"/>
        <v>ORD26002042</v>
      </c>
      <c r="AL2323">
        <f>IF(E2323&lt;&gt;"CAPTURE","",COUNTIF(Orders!$H:$H,AK2323))</f>
        <v>1</v>
      </c>
      <c r="AP2323" t="str">
        <f t="shared" si="443"/>
        <v>Matched to Order</v>
      </c>
      <c r="AQ2323">
        <f>IF(COUNTIF($A$2:A2323,A2323)=1,1,0)</f>
        <v>1</v>
      </c>
    </row>
    <row r="2324" spans="1:43" x14ac:dyDescent="0.3">
      <c r="A2324" t="s">
        <v>14537</v>
      </c>
      <c r="C2324" t="s">
        <v>4158</v>
      </c>
      <c r="D2324" s="1">
        <v>46278</v>
      </c>
      <c r="E2324" t="s">
        <v>11819</v>
      </c>
      <c r="F2324" t="s">
        <v>9</v>
      </c>
      <c r="G2324">
        <v>1098</v>
      </c>
      <c r="H2324">
        <v>0</v>
      </c>
      <c r="I2324">
        <v>0</v>
      </c>
      <c r="J2324">
        <v>1098</v>
      </c>
      <c r="K2324" s="1">
        <v>46280</v>
      </c>
      <c r="L2324" t="s">
        <v>14465</v>
      </c>
      <c r="M2324">
        <f t="shared" si="432"/>
        <v>1</v>
      </c>
      <c r="N2324">
        <f>COUNTIF(Orders!$A:$A,C2324)</f>
        <v>1</v>
      </c>
      <c r="P2324">
        <f>COUNTIF(Orders!$H:$H,UPPER(SUBSTITUTE(TRIM(C2324),"-","")))</f>
        <v>1</v>
      </c>
      <c r="R2324" t="str">
        <f t="shared" si="433"/>
        <v>Matched Order Reference</v>
      </c>
      <c r="S2324">
        <f t="shared" si="434"/>
        <v>1</v>
      </c>
      <c r="V2324" cm="1">
        <f t="array" ref="V2324">IF(E2324&lt;&gt;"CAPTURE",0,SUMPRODUCT((MDR_Rates!$A$2:$A$10=F2324)*(G2324&gt;MDR_Rates!$B$2:$B$10)*((MDR_Rates!$C$2:$C$10="")+(G2324&lt;=MDR_Rates!$C$2:$C$10))*MDR_Rates!$D$2:$D$10))</f>
        <v>0</v>
      </c>
      <c r="W2324">
        <f t="shared" si="435"/>
        <v>0</v>
      </c>
      <c r="X2324">
        <f t="shared" si="436"/>
        <v>0</v>
      </c>
      <c r="Y2324">
        <f t="shared" si="437"/>
        <v>0</v>
      </c>
      <c r="Z2324">
        <f t="shared" si="438"/>
        <v>0</v>
      </c>
      <c r="AG2324" t="str">
        <f t="shared" si="439"/>
        <v/>
      </c>
      <c r="AI2324" t="str">
        <f t="shared" si="440"/>
        <v/>
      </c>
      <c r="AJ2324" t="str">
        <f t="shared" si="441"/>
        <v/>
      </c>
      <c r="AK2324" t="str">
        <f t="shared" si="442"/>
        <v>ORD26002082</v>
      </c>
      <c r="AL2324">
        <f>IF(E2324&lt;&gt;"CAPTURE","",COUNTIF(Orders!$H:$H,AK2324))</f>
        <v>1</v>
      </c>
      <c r="AP2324" t="str">
        <f t="shared" si="443"/>
        <v>Matched to Order</v>
      </c>
      <c r="AQ2324">
        <f>IF(COUNTIF($A$2:A2324,A2324)=1,1,0)</f>
        <v>1</v>
      </c>
    </row>
    <row r="2325" spans="1:43" x14ac:dyDescent="0.3">
      <c r="A2325" t="s">
        <v>14538</v>
      </c>
      <c r="C2325" t="s">
        <v>4309</v>
      </c>
      <c r="D2325" s="1">
        <v>46278</v>
      </c>
      <c r="E2325" t="s">
        <v>11819</v>
      </c>
      <c r="F2325" t="s">
        <v>9</v>
      </c>
      <c r="G2325">
        <v>1499</v>
      </c>
      <c r="H2325">
        <v>0</v>
      </c>
      <c r="I2325">
        <v>0</v>
      </c>
      <c r="J2325">
        <v>1499</v>
      </c>
      <c r="K2325" s="1">
        <v>46280</v>
      </c>
      <c r="L2325" t="s">
        <v>14465</v>
      </c>
      <c r="M2325">
        <f t="shared" si="432"/>
        <v>1</v>
      </c>
      <c r="N2325">
        <f>COUNTIF(Orders!$A:$A,C2325)</f>
        <v>1</v>
      </c>
      <c r="P2325">
        <f>COUNTIF(Orders!$H:$H,UPPER(SUBSTITUTE(TRIM(C2325),"-","")))</f>
        <v>1</v>
      </c>
      <c r="R2325" t="str">
        <f t="shared" si="433"/>
        <v>Matched Order Reference</v>
      </c>
      <c r="S2325">
        <f t="shared" si="434"/>
        <v>1</v>
      </c>
      <c r="V2325" cm="1">
        <f t="array" ref="V2325">IF(E2325&lt;&gt;"CAPTURE",0,SUMPRODUCT((MDR_Rates!$A$2:$A$10=F2325)*(G2325&gt;MDR_Rates!$B$2:$B$10)*((MDR_Rates!$C$2:$C$10="")+(G2325&lt;=MDR_Rates!$C$2:$C$10))*MDR_Rates!$D$2:$D$10))</f>
        <v>0</v>
      </c>
      <c r="W2325">
        <f t="shared" si="435"/>
        <v>0</v>
      </c>
      <c r="X2325">
        <f t="shared" si="436"/>
        <v>0</v>
      </c>
      <c r="Y2325">
        <f t="shared" si="437"/>
        <v>0</v>
      </c>
      <c r="Z2325">
        <f t="shared" si="438"/>
        <v>0</v>
      </c>
      <c r="AG2325" t="str">
        <f t="shared" si="439"/>
        <v/>
      </c>
      <c r="AI2325" t="str">
        <f t="shared" si="440"/>
        <v/>
      </c>
      <c r="AJ2325" t="str">
        <f t="shared" si="441"/>
        <v/>
      </c>
      <c r="AK2325" t="str">
        <f t="shared" si="442"/>
        <v>ORD26002159</v>
      </c>
      <c r="AL2325">
        <f>IF(E2325&lt;&gt;"CAPTURE","",COUNTIF(Orders!$H:$H,AK2325))</f>
        <v>1</v>
      </c>
      <c r="AP2325" t="str">
        <f t="shared" si="443"/>
        <v>Matched to Order</v>
      </c>
      <c r="AQ2325">
        <f>IF(COUNTIF($A$2:A2325,A2325)=1,1,0)</f>
        <v>1</v>
      </c>
    </row>
    <row r="2326" spans="1:43" x14ac:dyDescent="0.3">
      <c r="A2326" t="s">
        <v>14539</v>
      </c>
      <c r="C2326" t="s">
        <v>4355</v>
      </c>
      <c r="D2326" s="1">
        <v>46278</v>
      </c>
      <c r="E2326" t="s">
        <v>11819</v>
      </c>
      <c r="F2326" t="s">
        <v>9</v>
      </c>
      <c r="G2326">
        <v>799</v>
      </c>
      <c r="H2326">
        <v>0</v>
      </c>
      <c r="I2326">
        <v>0</v>
      </c>
      <c r="J2326">
        <v>799</v>
      </c>
      <c r="K2326" s="1">
        <v>46280</v>
      </c>
      <c r="L2326" t="s">
        <v>14465</v>
      </c>
      <c r="M2326">
        <f t="shared" si="432"/>
        <v>1</v>
      </c>
      <c r="N2326">
        <f>COUNTIF(Orders!$A:$A,C2326)</f>
        <v>1</v>
      </c>
      <c r="P2326">
        <f>COUNTIF(Orders!$H:$H,UPPER(SUBSTITUTE(TRIM(C2326),"-","")))</f>
        <v>1</v>
      </c>
      <c r="R2326" t="str">
        <f t="shared" si="433"/>
        <v>Matched Order Reference</v>
      </c>
      <c r="S2326">
        <f t="shared" si="434"/>
        <v>1</v>
      </c>
      <c r="V2326" cm="1">
        <f t="array" ref="V2326">IF(E2326&lt;&gt;"CAPTURE",0,SUMPRODUCT((MDR_Rates!$A$2:$A$10=F2326)*(G2326&gt;MDR_Rates!$B$2:$B$10)*((MDR_Rates!$C$2:$C$10="")+(G2326&lt;=MDR_Rates!$C$2:$C$10))*MDR_Rates!$D$2:$D$10))</f>
        <v>0</v>
      </c>
      <c r="W2326">
        <f t="shared" si="435"/>
        <v>0</v>
      </c>
      <c r="X2326">
        <f t="shared" si="436"/>
        <v>0</v>
      </c>
      <c r="Y2326">
        <f t="shared" si="437"/>
        <v>0</v>
      </c>
      <c r="Z2326">
        <f t="shared" si="438"/>
        <v>0</v>
      </c>
      <c r="AG2326" t="str">
        <f t="shared" si="439"/>
        <v/>
      </c>
      <c r="AI2326" t="str">
        <f t="shared" si="440"/>
        <v/>
      </c>
      <c r="AJ2326" t="str">
        <f t="shared" si="441"/>
        <v/>
      </c>
      <c r="AK2326" t="str">
        <f t="shared" si="442"/>
        <v>ORD26002182</v>
      </c>
      <c r="AL2326">
        <f>IF(E2326&lt;&gt;"CAPTURE","",COUNTIF(Orders!$H:$H,AK2326))</f>
        <v>1</v>
      </c>
      <c r="AP2326" t="str">
        <f t="shared" si="443"/>
        <v>Matched to Order</v>
      </c>
      <c r="AQ2326">
        <f>IF(COUNTIF($A$2:A2326,A2326)=1,1,0)</f>
        <v>1</v>
      </c>
    </row>
    <row r="2327" spans="1:43" x14ac:dyDescent="0.3">
      <c r="A2327" t="s">
        <v>14540</v>
      </c>
      <c r="C2327" t="s">
        <v>4381</v>
      </c>
      <c r="D2327" s="1">
        <v>46278</v>
      </c>
      <c r="E2327" t="s">
        <v>11819</v>
      </c>
      <c r="F2327" t="s">
        <v>9</v>
      </c>
      <c r="G2327">
        <v>1998</v>
      </c>
      <c r="H2327">
        <v>0</v>
      </c>
      <c r="I2327">
        <v>0</v>
      </c>
      <c r="J2327">
        <v>1998</v>
      </c>
      <c r="K2327" s="1">
        <v>46280</v>
      </c>
      <c r="L2327" t="s">
        <v>14465</v>
      </c>
      <c r="M2327">
        <f t="shared" si="432"/>
        <v>1</v>
      </c>
      <c r="N2327">
        <f>COUNTIF(Orders!$A:$A,C2327)</f>
        <v>1</v>
      </c>
      <c r="P2327">
        <f>COUNTIF(Orders!$H:$H,UPPER(SUBSTITUTE(TRIM(C2327),"-","")))</f>
        <v>1</v>
      </c>
      <c r="R2327" t="str">
        <f t="shared" si="433"/>
        <v>Matched Order Reference</v>
      </c>
      <c r="S2327">
        <f t="shared" si="434"/>
        <v>1</v>
      </c>
      <c r="V2327" cm="1">
        <f t="array" ref="V2327">IF(E2327&lt;&gt;"CAPTURE",0,SUMPRODUCT((MDR_Rates!$A$2:$A$10=F2327)*(G2327&gt;MDR_Rates!$B$2:$B$10)*((MDR_Rates!$C$2:$C$10="")+(G2327&lt;=MDR_Rates!$C$2:$C$10))*MDR_Rates!$D$2:$D$10))</f>
        <v>0</v>
      </c>
      <c r="W2327">
        <f t="shared" si="435"/>
        <v>0</v>
      </c>
      <c r="X2327">
        <f t="shared" si="436"/>
        <v>0</v>
      </c>
      <c r="Y2327">
        <f t="shared" si="437"/>
        <v>0</v>
      </c>
      <c r="Z2327">
        <f t="shared" si="438"/>
        <v>0</v>
      </c>
      <c r="AG2327" t="str">
        <f t="shared" si="439"/>
        <v/>
      </c>
      <c r="AI2327" t="str">
        <f t="shared" si="440"/>
        <v/>
      </c>
      <c r="AJ2327" t="str">
        <f t="shared" si="441"/>
        <v/>
      </c>
      <c r="AK2327" t="str">
        <f t="shared" si="442"/>
        <v>ORD26002195</v>
      </c>
      <c r="AL2327">
        <f>IF(E2327&lt;&gt;"CAPTURE","",COUNTIF(Orders!$H:$H,AK2327))</f>
        <v>1</v>
      </c>
      <c r="AP2327" t="str">
        <f t="shared" si="443"/>
        <v>Matched to Order</v>
      </c>
      <c r="AQ2327">
        <f>IF(COUNTIF($A$2:A2327,A2327)=1,1,0)</f>
        <v>1</v>
      </c>
    </row>
    <row r="2328" spans="1:43" x14ac:dyDescent="0.3">
      <c r="A2328" t="s">
        <v>14541</v>
      </c>
      <c r="C2328" t="s">
        <v>4385</v>
      </c>
      <c r="D2328" s="1">
        <v>46278</v>
      </c>
      <c r="E2328" t="s">
        <v>11819</v>
      </c>
      <c r="F2328" t="s">
        <v>9</v>
      </c>
      <c r="G2328">
        <v>9798</v>
      </c>
      <c r="H2328">
        <v>29.39</v>
      </c>
      <c r="I2328">
        <v>5.29</v>
      </c>
      <c r="J2328">
        <v>9763.32</v>
      </c>
      <c r="K2328" s="1">
        <v>46280</v>
      </c>
      <c r="L2328" t="s">
        <v>14465</v>
      </c>
      <c r="M2328">
        <f t="shared" si="432"/>
        <v>1</v>
      </c>
      <c r="N2328">
        <f>COUNTIF(Orders!$A:$A,C2328)</f>
        <v>1</v>
      </c>
      <c r="P2328">
        <f>COUNTIF(Orders!$H:$H,UPPER(SUBSTITUTE(TRIM(C2328),"-","")))</f>
        <v>1</v>
      </c>
      <c r="R2328" t="str">
        <f t="shared" si="433"/>
        <v>Matched Order Reference</v>
      </c>
      <c r="S2328">
        <f t="shared" si="434"/>
        <v>1</v>
      </c>
      <c r="V2328" cm="1">
        <f t="array" ref="V2328">IF(E2328&lt;&gt;"CAPTURE",0,SUMPRODUCT((MDR_Rates!$A$2:$A$10=F2328)*(G2328&gt;MDR_Rates!$B$2:$B$10)*((MDR_Rates!$C$2:$C$10="")+(G2328&lt;=MDR_Rates!$C$2:$C$10))*MDR_Rates!$D$2:$D$10))</f>
        <v>0.3</v>
      </c>
      <c r="W2328">
        <f t="shared" si="435"/>
        <v>29.39</v>
      </c>
      <c r="X2328">
        <f t="shared" si="436"/>
        <v>5.29</v>
      </c>
      <c r="Y2328">
        <f t="shared" si="437"/>
        <v>0</v>
      </c>
      <c r="Z2328">
        <f t="shared" si="438"/>
        <v>0</v>
      </c>
      <c r="AG2328" t="str">
        <f t="shared" si="439"/>
        <v/>
      </c>
      <c r="AI2328" t="str">
        <f t="shared" si="440"/>
        <v/>
      </c>
      <c r="AJ2328" t="str">
        <f t="shared" si="441"/>
        <v/>
      </c>
      <c r="AK2328" t="str">
        <f t="shared" si="442"/>
        <v>ORD26002197</v>
      </c>
      <c r="AL2328">
        <f>IF(E2328&lt;&gt;"CAPTURE","",COUNTIF(Orders!$H:$H,AK2328))</f>
        <v>1</v>
      </c>
      <c r="AP2328" t="str">
        <f t="shared" si="443"/>
        <v>Matched to Order</v>
      </c>
      <c r="AQ2328">
        <f>IF(COUNTIF($A$2:A2328,A2328)=1,1,0)</f>
        <v>1</v>
      </c>
    </row>
    <row r="2329" spans="1:43" x14ac:dyDescent="0.3">
      <c r="A2329" t="s">
        <v>14542</v>
      </c>
      <c r="C2329" t="s">
        <v>4452</v>
      </c>
      <c r="D2329" s="1">
        <v>46278</v>
      </c>
      <c r="E2329" t="s">
        <v>11819</v>
      </c>
      <c r="F2329" t="s">
        <v>9</v>
      </c>
      <c r="G2329">
        <v>2999</v>
      </c>
      <c r="H2329">
        <v>9</v>
      </c>
      <c r="I2329">
        <v>1.62</v>
      </c>
      <c r="J2329">
        <v>2988.38</v>
      </c>
      <c r="K2329" s="1">
        <v>46280</v>
      </c>
      <c r="L2329" t="s">
        <v>14465</v>
      </c>
      <c r="M2329">
        <f t="shared" si="432"/>
        <v>1</v>
      </c>
      <c r="N2329">
        <f>COUNTIF(Orders!$A:$A,C2329)</f>
        <v>1</v>
      </c>
      <c r="P2329">
        <f>COUNTIF(Orders!$H:$H,UPPER(SUBSTITUTE(TRIM(C2329),"-","")))</f>
        <v>1</v>
      </c>
      <c r="R2329" t="str">
        <f t="shared" si="433"/>
        <v>Matched Order Reference</v>
      </c>
      <c r="S2329">
        <f t="shared" si="434"/>
        <v>1</v>
      </c>
      <c r="V2329" cm="1">
        <f t="array" ref="V2329">IF(E2329&lt;&gt;"CAPTURE",0,SUMPRODUCT((MDR_Rates!$A$2:$A$10=F2329)*(G2329&gt;MDR_Rates!$B$2:$B$10)*((MDR_Rates!$C$2:$C$10="")+(G2329&lt;=MDR_Rates!$C$2:$C$10))*MDR_Rates!$D$2:$D$10))</f>
        <v>0.3</v>
      </c>
      <c r="W2329">
        <f t="shared" si="435"/>
        <v>9</v>
      </c>
      <c r="X2329">
        <f t="shared" si="436"/>
        <v>1.62</v>
      </c>
      <c r="Y2329">
        <f t="shared" si="437"/>
        <v>0</v>
      </c>
      <c r="Z2329">
        <f t="shared" si="438"/>
        <v>0</v>
      </c>
      <c r="AG2329" t="str">
        <f t="shared" si="439"/>
        <v/>
      </c>
      <c r="AI2329" t="str">
        <f t="shared" si="440"/>
        <v/>
      </c>
      <c r="AJ2329" t="str">
        <f t="shared" si="441"/>
        <v/>
      </c>
      <c r="AK2329" t="str">
        <f t="shared" si="442"/>
        <v>ORD26002231</v>
      </c>
      <c r="AL2329">
        <f>IF(E2329&lt;&gt;"CAPTURE","",COUNTIF(Orders!$H:$H,AK2329))</f>
        <v>1</v>
      </c>
      <c r="AP2329" t="str">
        <f t="shared" si="443"/>
        <v>Matched to Order</v>
      </c>
      <c r="AQ2329">
        <f>IF(COUNTIF($A$2:A2329,A2329)=1,1,0)</f>
        <v>1</v>
      </c>
    </row>
    <row r="2330" spans="1:43" x14ac:dyDescent="0.3">
      <c r="A2330" t="s">
        <v>14543</v>
      </c>
      <c r="C2330" t="s">
        <v>4482</v>
      </c>
      <c r="D2330" s="1">
        <v>46278</v>
      </c>
      <c r="E2330" t="s">
        <v>11819</v>
      </c>
      <c r="F2330" t="s">
        <v>33</v>
      </c>
      <c r="G2330">
        <v>299</v>
      </c>
      <c r="H2330">
        <v>4.49</v>
      </c>
      <c r="I2330">
        <v>0.81</v>
      </c>
      <c r="J2330">
        <v>293.7</v>
      </c>
      <c r="K2330" s="1">
        <v>46280</v>
      </c>
      <c r="L2330" t="s">
        <v>14465</v>
      </c>
      <c r="M2330">
        <f t="shared" si="432"/>
        <v>1</v>
      </c>
      <c r="N2330">
        <f>COUNTIF(Orders!$A:$A,C2330)</f>
        <v>1</v>
      </c>
      <c r="P2330">
        <f>COUNTIF(Orders!$H:$H,UPPER(SUBSTITUTE(TRIM(C2330),"-","")))</f>
        <v>1</v>
      </c>
      <c r="R2330" t="str">
        <f t="shared" si="433"/>
        <v>Matched Order Reference</v>
      </c>
      <c r="S2330">
        <f t="shared" si="434"/>
        <v>1</v>
      </c>
      <c r="V2330" cm="1">
        <f t="array" ref="V2330">IF(E2330&lt;&gt;"CAPTURE",0,SUMPRODUCT((MDR_Rates!$A$2:$A$10=F2330)*(G2330&gt;MDR_Rates!$B$2:$B$10)*((MDR_Rates!$C$2:$C$10="")+(G2330&lt;=MDR_Rates!$C$2:$C$10))*MDR_Rates!$D$2:$D$10))</f>
        <v>1.5</v>
      </c>
      <c r="W2330">
        <f t="shared" si="435"/>
        <v>4.49</v>
      </c>
      <c r="X2330">
        <f t="shared" si="436"/>
        <v>0.81</v>
      </c>
      <c r="Y2330">
        <f t="shared" si="437"/>
        <v>0</v>
      </c>
      <c r="Z2330">
        <f t="shared" si="438"/>
        <v>0</v>
      </c>
      <c r="AG2330" t="str">
        <f t="shared" si="439"/>
        <v/>
      </c>
      <c r="AI2330" t="str">
        <f t="shared" si="440"/>
        <v/>
      </c>
      <c r="AJ2330" t="str">
        <f t="shared" si="441"/>
        <v/>
      </c>
      <c r="AK2330" t="str">
        <f t="shared" si="442"/>
        <v>ORD26002246</v>
      </c>
      <c r="AL2330">
        <f>IF(E2330&lt;&gt;"CAPTURE","",COUNTIF(Orders!$H:$H,AK2330))</f>
        <v>1</v>
      </c>
      <c r="AP2330" t="str">
        <f t="shared" si="443"/>
        <v>Matched to Order</v>
      </c>
      <c r="AQ2330">
        <f>IF(COUNTIF($A$2:A2330,A2330)=1,1,0)</f>
        <v>1</v>
      </c>
    </row>
    <row r="2331" spans="1:43" x14ac:dyDescent="0.3">
      <c r="A2331" t="s">
        <v>14544</v>
      </c>
      <c r="C2331" t="s">
        <v>4542</v>
      </c>
      <c r="D2331" s="1">
        <v>46278</v>
      </c>
      <c r="E2331" t="s">
        <v>11819</v>
      </c>
      <c r="F2331" t="s">
        <v>17</v>
      </c>
      <c r="G2331">
        <v>2098</v>
      </c>
      <c r="H2331">
        <v>33.57</v>
      </c>
      <c r="I2331">
        <v>6.04</v>
      </c>
      <c r="J2331">
        <v>2058.39</v>
      </c>
      <c r="K2331" s="1">
        <v>46280</v>
      </c>
      <c r="L2331" t="s">
        <v>14465</v>
      </c>
      <c r="M2331">
        <f t="shared" si="432"/>
        <v>1</v>
      </c>
      <c r="N2331">
        <f>COUNTIF(Orders!$A:$A,C2331)</f>
        <v>1</v>
      </c>
      <c r="P2331">
        <f>COUNTIF(Orders!$H:$H,UPPER(SUBSTITUTE(TRIM(C2331),"-","")))</f>
        <v>1</v>
      </c>
      <c r="R2331" t="str">
        <f t="shared" si="433"/>
        <v>Matched Order Reference</v>
      </c>
      <c r="S2331">
        <f t="shared" si="434"/>
        <v>1</v>
      </c>
      <c r="V2331" cm="1">
        <f t="array" ref="V2331">IF(E2331&lt;&gt;"CAPTURE",0,SUMPRODUCT((MDR_Rates!$A$2:$A$10=F2331)*(G2331&gt;MDR_Rates!$B$2:$B$10)*((MDR_Rates!$C$2:$C$10="")+(G2331&lt;=MDR_Rates!$C$2:$C$10))*MDR_Rates!$D$2:$D$10))</f>
        <v>1.6</v>
      </c>
      <c r="W2331">
        <f t="shared" si="435"/>
        <v>33.57</v>
      </c>
      <c r="X2331">
        <f t="shared" si="436"/>
        <v>6.04</v>
      </c>
      <c r="Y2331">
        <f t="shared" si="437"/>
        <v>0</v>
      </c>
      <c r="Z2331">
        <f t="shared" si="438"/>
        <v>0</v>
      </c>
      <c r="AG2331" t="str">
        <f t="shared" si="439"/>
        <v/>
      </c>
      <c r="AI2331" t="str">
        <f t="shared" si="440"/>
        <v/>
      </c>
      <c r="AJ2331" t="str">
        <f t="shared" si="441"/>
        <v/>
      </c>
      <c r="AK2331" t="str">
        <f t="shared" si="442"/>
        <v>ORD26002276</v>
      </c>
      <c r="AL2331">
        <f>IF(E2331&lt;&gt;"CAPTURE","",COUNTIF(Orders!$H:$H,AK2331))</f>
        <v>1</v>
      </c>
      <c r="AP2331" t="str">
        <f t="shared" si="443"/>
        <v>Matched to Order</v>
      </c>
      <c r="AQ2331">
        <f>IF(COUNTIF($A$2:A2331,A2331)=1,1,0)</f>
        <v>1</v>
      </c>
    </row>
    <row r="2332" spans="1:43" x14ac:dyDescent="0.3">
      <c r="A2332" t="s">
        <v>14545</v>
      </c>
      <c r="C2332" t="s">
        <v>14546</v>
      </c>
      <c r="D2332" s="1">
        <v>46278</v>
      </c>
      <c r="E2332" t="s">
        <v>11819</v>
      </c>
      <c r="F2332" t="s">
        <v>44</v>
      </c>
      <c r="G2332">
        <v>499</v>
      </c>
      <c r="H2332">
        <v>9.48</v>
      </c>
      <c r="I2332">
        <v>1.71</v>
      </c>
      <c r="J2332">
        <v>487.81</v>
      </c>
      <c r="K2332" s="1">
        <v>46280</v>
      </c>
      <c r="L2332" t="s">
        <v>14465</v>
      </c>
      <c r="M2332">
        <f t="shared" si="432"/>
        <v>1</v>
      </c>
      <c r="N2332">
        <f>COUNTIF(Orders!$A:$A,C2332)</f>
        <v>0</v>
      </c>
      <c r="P2332">
        <f>COUNTIF(Orders!$H:$H,UPPER(SUBSTITUTE(TRIM(C2332),"-","")))</f>
        <v>1</v>
      </c>
      <c r="R2332" t="str">
        <f t="shared" si="433"/>
        <v>Matched Order Reference</v>
      </c>
      <c r="S2332">
        <f t="shared" si="434"/>
        <v>1</v>
      </c>
      <c r="V2332" cm="1">
        <f t="array" ref="V2332">IF(E2332&lt;&gt;"CAPTURE",0,SUMPRODUCT((MDR_Rates!$A$2:$A$10=F2332)*(G2332&gt;MDR_Rates!$B$2:$B$10)*((MDR_Rates!$C$2:$C$10="")+(G2332&lt;=MDR_Rates!$C$2:$C$10))*MDR_Rates!$D$2:$D$10))</f>
        <v>1.9</v>
      </c>
      <c r="W2332">
        <f t="shared" si="435"/>
        <v>9.48</v>
      </c>
      <c r="X2332">
        <f t="shared" si="436"/>
        <v>1.71</v>
      </c>
      <c r="Y2332">
        <f t="shared" si="437"/>
        <v>0</v>
      </c>
      <c r="Z2332">
        <f t="shared" si="438"/>
        <v>0</v>
      </c>
      <c r="AG2332" t="str">
        <f t="shared" si="439"/>
        <v/>
      </c>
      <c r="AI2332" t="str">
        <f t="shared" si="440"/>
        <v/>
      </c>
      <c r="AJ2332" t="str">
        <f t="shared" si="441"/>
        <v/>
      </c>
      <c r="AK2332" t="str">
        <f t="shared" si="442"/>
        <v>ORD26002284</v>
      </c>
      <c r="AL2332">
        <f>IF(E2332&lt;&gt;"CAPTURE","",COUNTIF(Orders!$H:$H,AK2332))</f>
        <v>1</v>
      </c>
      <c r="AP2332" t="str">
        <f t="shared" si="443"/>
        <v>Matched to Order</v>
      </c>
      <c r="AQ2332">
        <f>IF(COUNTIF($A$2:A2332,A2332)=1,1,0)</f>
        <v>1</v>
      </c>
    </row>
    <row r="2333" spans="1:43" x14ac:dyDescent="0.3">
      <c r="A2333" t="s">
        <v>14547</v>
      </c>
      <c r="C2333" t="s">
        <v>4675</v>
      </c>
      <c r="D2333" s="1">
        <v>46278</v>
      </c>
      <c r="E2333" t="s">
        <v>11819</v>
      </c>
      <c r="F2333" t="s">
        <v>9</v>
      </c>
      <c r="G2333">
        <v>1098</v>
      </c>
      <c r="H2333">
        <v>0</v>
      </c>
      <c r="I2333">
        <v>0</v>
      </c>
      <c r="J2333">
        <v>1098</v>
      </c>
      <c r="K2333" s="1">
        <v>46280</v>
      </c>
      <c r="L2333" t="s">
        <v>14465</v>
      </c>
      <c r="M2333">
        <f t="shared" si="432"/>
        <v>1</v>
      </c>
      <c r="N2333">
        <f>COUNTIF(Orders!$A:$A,C2333)</f>
        <v>1</v>
      </c>
      <c r="P2333">
        <f>COUNTIF(Orders!$H:$H,UPPER(SUBSTITUTE(TRIM(C2333),"-","")))</f>
        <v>1</v>
      </c>
      <c r="R2333" t="str">
        <f t="shared" si="433"/>
        <v>Matched Order Reference</v>
      </c>
      <c r="S2333">
        <f t="shared" si="434"/>
        <v>1</v>
      </c>
      <c r="V2333" cm="1">
        <f t="array" ref="V2333">IF(E2333&lt;&gt;"CAPTURE",0,SUMPRODUCT((MDR_Rates!$A$2:$A$10=F2333)*(G2333&gt;MDR_Rates!$B$2:$B$10)*((MDR_Rates!$C$2:$C$10="")+(G2333&lt;=MDR_Rates!$C$2:$C$10))*MDR_Rates!$D$2:$D$10))</f>
        <v>0</v>
      </c>
      <c r="W2333">
        <f t="shared" si="435"/>
        <v>0</v>
      </c>
      <c r="X2333">
        <f t="shared" si="436"/>
        <v>0</v>
      </c>
      <c r="Y2333">
        <f t="shared" si="437"/>
        <v>0</v>
      </c>
      <c r="Z2333">
        <f t="shared" si="438"/>
        <v>0</v>
      </c>
      <c r="AG2333" t="str">
        <f t="shared" si="439"/>
        <v/>
      </c>
      <c r="AI2333" t="str">
        <f t="shared" si="440"/>
        <v/>
      </c>
      <c r="AJ2333" t="str">
        <f t="shared" si="441"/>
        <v/>
      </c>
      <c r="AK2333" t="str">
        <f t="shared" si="442"/>
        <v>ORD26002343</v>
      </c>
      <c r="AL2333">
        <f>IF(E2333&lt;&gt;"CAPTURE","",COUNTIF(Orders!$H:$H,AK2333))</f>
        <v>1</v>
      </c>
      <c r="AP2333" t="str">
        <f t="shared" si="443"/>
        <v>Matched to Order</v>
      </c>
      <c r="AQ2333">
        <f>IF(COUNTIF($A$2:A2333,A2333)=1,1,0)</f>
        <v>1</v>
      </c>
    </row>
    <row r="2334" spans="1:43" x14ac:dyDescent="0.3">
      <c r="A2334" t="s">
        <v>14548</v>
      </c>
      <c r="C2334" t="s">
        <v>4682</v>
      </c>
      <c r="D2334" s="1">
        <v>46278</v>
      </c>
      <c r="E2334" t="s">
        <v>11819</v>
      </c>
      <c r="F2334" t="s">
        <v>9</v>
      </c>
      <c r="G2334">
        <v>1799</v>
      </c>
      <c r="H2334">
        <v>0</v>
      </c>
      <c r="I2334">
        <v>0</v>
      </c>
      <c r="J2334">
        <v>1799</v>
      </c>
      <c r="K2334" s="1">
        <v>46280</v>
      </c>
      <c r="L2334" t="s">
        <v>14465</v>
      </c>
      <c r="M2334">
        <f t="shared" si="432"/>
        <v>1</v>
      </c>
      <c r="N2334">
        <f>COUNTIF(Orders!$A:$A,C2334)</f>
        <v>1</v>
      </c>
      <c r="P2334">
        <f>COUNTIF(Orders!$H:$H,UPPER(SUBSTITUTE(TRIM(C2334),"-","")))</f>
        <v>1</v>
      </c>
      <c r="R2334" t="str">
        <f t="shared" si="433"/>
        <v>Matched Order Reference</v>
      </c>
      <c r="S2334">
        <f t="shared" si="434"/>
        <v>1</v>
      </c>
      <c r="V2334" cm="1">
        <f t="array" ref="V2334">IF(E2334&lt;&gt;"CAPTURE",0,SUMPRODUCT((MDR_Rates!$A$2:$A$10=F2334)*(G2334&gt;MDR_Rates!$B$2:$B$10)*((MDR_Rates!$C$2:$C$10="")+(G2334&lt;=MDR_Rates!$C$2:$C$10))*MDR_Rates!$D$2:$D$10))</f>
        <v>0</v>
      </c>
      <c r="W2334">
        <f t="shared" si="435"/>
        <v>0</v>
      </c>
      <c r="X2334">
        <f t="shared" si="436"/>
        <v>0</v>
      </c>
      <c r="Y2334">
        <f t="shared" si="437"/>
        <v>0</v>
      </c>
      <c r="Z2334">
        <f t="shared" si="438"/>
        <v>0</v>
      </c>
      <c r="AG2334" t="str">
        <f t="shared" si="439"/>
        <v/>
      </c>
      <c r="AI2334" t="str">
        <f t="shared" si="440"/>
        <v/>
      </c>
      <c r="AJ2334" t="str">
        <f t="shared" si="441"/>
        <v/>
      </c>
      <c r="AK2334" t="str">
        <f t="shared" si="442"/>
        <v>ORD26002347</v>
      </c>
      <c r="AL2334">
        <f>IF(E2334&lt;&gt;"CAPTURE","",COUNTIF(Orders!$H:$H,AK2334))</f>
        <v>1</v>
      </c>
      <c r="AP2334" t="str">
        <f t="shared" si="443"/>
        <v>Matched to Order</v>
      </c>
      <c r="AQ2334">
        <f>IF(COUNTIF($A$2:A2334,A2334)=1,1,0)</f>
        <v>1</v>
      </c>
    </row>
    <row r="2335" spans="1:43" x14ac:dyDescent="0.3">
      <c r="A2335" t="s">
        <v>14549</v>
      </c>
      <c r="C2335" t="s">
        <v>4704</v>
      </c>
      <c r="D2335" s="1">
        <v>46278</v>
      </c>
      <c r="E2335" t="s">
        <v>11819</v>
      </c>
      <c r="F2335" t="s">
        <v>17</v>
      </c>
      <c r="G2335">
        <v>1299</v>
      </c>
      <c r="H2335">
        <v>23.38</v>
      </c>
      <c r="I2335">
        <v>4.21</v>
      </c>
      <c r="J2335">
        <v>1271.4100000000001</v>
      </c>
      <c r="K2335" s="1">
        <v>46280</v>
      </c>
      <c r="L2335" t="s">
        <v>14465</v>
      </c>
      <c r="M2335">
        <f t="shared" si="432"/>
        <v>1</v>
      </c>
      <c r="N2335">
        <f>COUNTIF(Orders!$A:$A,C2335)</f>
        <v>1</v>
      </c>
      <c r="P2335">
        <f>COUNTIF(Orders!$H:$H,UPPER(SUBSTITUTE(TRIM(C2335),"-","")))</f>
        <v>1</v>
      </c>
      <c r="R2335" t="str">
        <f t="shared" si="433"/>
        <v>Matched Order Reference</v>
      </c>
      <c r="S2335">
        <f t="shared" si="434"/>
        <v>1</v>
      </c>
      <c r="V2335" cm="1">
        <f t="array" ref="V2335">IF(E2335&lt;&gt;"CAPTURE",0,SUMPRODUCT((MDR_Rates!$A$2:$A$10=F2335)*(G2335&gt;MDR_Rates!$B$2:$B$10)*((MDR_Rates!$C$2:$C$10="")+(G2335&lt;=MDR_Rates!$C$2:$C$10))*MDR_Rates!$D$2:$D$10))</f>
        <v>1.8</v>
      </c>
      <c r="W2335">
        <f t="shared" si="435"/>
        <v>23.38</v>
      </c>
      <c r="X2335">
        <f t="shared" si="436"/>
        <v>4.21</v>
      </c>
      <c r="Y2335">
        <f t="shared" si="437"/>
        <v>0</v>
      </c>
      <c r="Z2335">
        <f t="shared" si="438"/>
        <v>0</v>
      </c>
      <c r="AG2335" t="str">
        <f t="shared" si="439"/>
        <v/>
      </c>
      <c r="AI2335" t="str">
        <f t="shared" si="440"/>
        <v/>
      </c>
      <c r="AJ2335" t="str">
        <f t="shared" si="441"/>
        <v/>
      </c>
      <c r="AK2335" t="str">
        <f t="shared" si="442"/>
        <v>ORD26002358</v>
      </c>
      <c r="AL2335">
        <f>IF(E2335&lt;&gt;"CAPTURE","",COUNTIF(Orders!$H:$H,AK2335))</f>
        <v>1</v>
      </c>
      <c r="AP2335" t="str">
        <f t="shared" si="443"/>
        <v>Matched to Order</v>
      </c>
      <c r="AQ2335">
        <f>IF(COUNTIF($A$2:A2335,A2335)=1,1,0)</f>
        <v>1</v>
      </c>
    </row>
    <row r="2336" spans="1:43" x14ac:dyDescent="0.3">
      <c r="A2336" t="s">
        <v>14550</v>
      </c>
      <c r="C2336" t="s">
        <v>4726</v>
      </c>
      <c r="D2336" s="1">
        <v>46278</v>
      </c>
      <c r="E2336" t="s">
        <v>11819</v>
      </c>
      <c r="F2336" t="s">
        <v>9</v>
      </c>
      <c r="G2336">
        <v>1299</v>
      </c>
      <c r="H2336">
        <v>0</v>
      </c>
      <c r="I2336">
        <v>0</v>
      </c>
      <c r="J2336">
        <v>1299</v>
      </c>
      <c r="K2336" s="1">
        <v>46280</v>
      </c>
      <c r="L2336" t="s">
        <v>14465</v>
      </c>
      <c r="M2336">
        <f t="shared" si="432"/>
        <v>1</v>
      </c>
      <c r="N2336">
        <f>COUNTIF(Orders!$A:$A,C2336)</f>
        <v>1</v>
      </c>
      <c r="P2336">
        <f>COUNTIF(Orders!$H:$H,UPPER(SUBSTITUTE(TRIM(C2336),"-","")))</f>
        <v>1</v>
      </c>
      <c r="R2336" t="str">
        <f t="shared" si="433"/>
        <v>Matched Order Reference</v>
      </c>
      <c r="S2336">
        <f t="shared" si="434"/>
        <v>1</v>
      </c>
      <c r="V2336" cm="1">
        <f t="array" ref="V2336">IF(E2336&lt;&gt;"CAPTURE",0,SUMPRODUCT((MDR_Rates!$A$2:$A$10=F2336)*(G2336&gt;MDR_Rates!$B$2:$B$10)*((MDR_Rates!$C$2:$C$10="")+(G2336&lt;=MDR_Rates!$C$2:$C$10))*MDR_Rates!$D$2:$D$10))</f>
        <v>0</v>
      </c>
      <c r="W2336">
        <f t="shared" si="435"/>
        <v>0</v>
      </c>
      <c r="X2336">
        <f t="shared" si="436"/>
        <v>0</v>
      </c>
      <c r="Y2336">
        <f t="shared" si="437"/>
        <v>0</v>
      </c>
      <c r="Z2336">
        <f t="shared" si="438"/>
        <v>0</v>
      </c>
      <c r="AG2336" t="str">
        <f t="shared" si="439"/>
        <v/>
      </c>
      <c r="AI2336" t="str">
        <f t="shared" si="440"/>
        <v/>
      </c>
      <c r="AJ2336" t="str">
        <f t="shared" si="441"/>
        <v/>
      </c>
      <c r="AK2336" t="str">
        <f t="shared" si="442"/>
        <v>ORD26002369</v>
      </c>
      <c r="AL2336">
        <f>IF(E2336&lt;&gt;"CAPTURE","",COUNTIF(Orders!$H:$H,AK2336))</f>
        <v>1</v>
      </c>
      <c r="AP2336" t="str">
        <f t="shared" si="443"/>
        <v>Matched to Order</v>
      </c>
      <c r="AQ2336">
        <f>IF(COUNTIF($A$2:A2336,A2336)=1,1,0)</f>
        <v>1</v>
      </c>
    </row>
    <row r="2337" spans="1:43" x14ac:dyDescent="0.3">
      <c r="A2337" t="s">
        <v>14551</v>
      </c>
      <c r="C2337" t="s">
        <v>4765</v>
      </c>
      <c r="D2337" s="1">
        <v>46278</v>
      </c>
      <c r="E2337" t="s">
        <v>11819</v>
      </c>
      <c r="F2337" t="s">
        <v>44</v>
      </c>
      <c r="G2337">
        <v>599</v>
      </c>
      <c r="H2337">
        <v>11.38</v>
      </c>
      <c r="I2337">
        <v>2.0499999999999998</v>
      </c>
      <c r="J2337">
        <v>585.57000000000005</v>
      </c>
      <c r="K2337" s="1">
        <v>46280</v>
      </c>
      <c r="L2337" t="s">
        <v>14465</v>
      </c>
      <c r="M2337">
        <f t="shared" si="432"/>
        <v>1</v>
      </c>
      <c r="N2337">
        <f>COUNTIF(Orders!$A:$A,C2337)</f>
        <v>1</v>
      </c>
      <c r="P2337">
        <f>COUNTIF(Orders!$H:$H,UPPER(SUBSTITUTE(TRIM(C2337),"-","")))</f>
        <v>1</v>
      </c>
      <c r="R2337" t="str">
        <f t="shared" si="433"/>
        <v>Matched Order Reference</v>
      </c>
      <c r="S2337">
        <f t="shared" si="434"/>
        <v>1</v>
      </c>
      <c r="V2337" cm="1">
        <f t="array" ref="V2337">IF(E2337&lt;&gt;"CAPTURE",0,SUMPRODUCT((MDR_Rates!$A$2:$A$10=F2337)*(G2337&gt;MDR_Rates!$B$2:$B$10)*((MDR_Rates!$C$2:$C$10="")+(G2337&lt;=MDR_Rates!$C$2:$C$10))*MDR_Rates!$D$2:$D$10))</f>
        <v>1.9</v>
      </c>
      <c r="W2337">
        <f t="shared" si="435"/>
        <v>11.38</v>
      </c>
      <c r="X2337">
        <f t="shared" si="436"/>
        <v>2.0499999999999998</v>
      </c>
      <c r="Y2337">
        <f t="shared" si="437"/>
        <v>0</v>
      </c>
      <c r="Z2337">
        <f t="shared" si="438"/>
        <v>0</v>
      </c>
      <c r="AG2337" t="str">
        <f t="shared" si="439"/>
        <v/>
      </c>
      <c r="AI2337" t="str">
        <f t="shared" si="440"/>
        <v/>
      </c>
      <c r="AJ2337" t="str">
        <f t="shared" si="441"/>
        <v/>
      </c>
      <c r="AK2337" t="str">
        <f t="shared" si="442"/>
        <v>ORD26002389</v>
      </c>
      <c r="AL2337">
        <f>IF(E2337&lt;&gt;"CAPTURE","",COUNTIF(Orders!$H:$H,AK2337))</f>
        <v>1</v>
      </c>
      <c r="AP2337" t="str">
        <f t="shared" si="443"/>
        <v>Matched to Order</v>
      </c>
      <c r="AQ2337">
        <f>IF(COUNTIF($A$2:A2337,A2337)=1,1,0)</f>
        <v>1</v>
      </c>
    </row>
    <row r="2338" spans="1:43" x14ac:dyDescent="0.3">
      <c r="A2338" t="s">
        <v>14552</v>
      </c>
      <c r="C2338" t="s">
        <v>4799</v>
      </c>
      <c r="D2338" s="1">
        <v>46278</v>
      </c>
      <c r="E2338" t="s">
        <v>11819</v>
      </c>
      <c r="F2338" t="s">
        <v>9</v>
      </c>
      <c r="G2338">
        <v>299</v>
      </c>
      <c r="H2338">
        <v>0</v>
      </c>
      <c r="I2338">
        <v>0</v>
      </c>
      <c r="J2338">
        <v>299</v>
      </c>
      <c r="K2338" s="1">
        <v>46280</v>
      </c>
      <c r="L2338" t="s">
        <v>14465</v>
      </c>
      <c r="M2338">
        <f t="shared" si="432"/>
        <v>1</v>
      </c>
      <c r="N2338">
        <f>COUNTIF(Orders!$A:$A,C2338)</f>
        <v>1</v>
      </c>
      <c r="P2338">
        <f>COUNTIF(Orders!$H:$H,UPPER(SUBSTITUTE(TRIM(C2338),"-","")))</f>
        <v>1</v>
      </c>
      <c r="R2338" t="str">
        <f t="shared" si="433"/>
        <v>Matched Order Reference</v>
      </c>
      <c r="S2338">
        <f t="shared" si="434"/>
        <v>1</v>
      </c>
      <c r="V2338" cm="1">
        <f t="array" ref="V2338">IF(E2338&lt;&gt;"CAPTURE",0,SUMPRODUCT((MDR_Rates!$A$2:$A$10=F2338)*(G2338&gt;MDR_Rates!$B$2:$B$10)*((MDR_Rates!$C$2:$C$10="")+(G2338&lt;=MDR_Rates!$C$2:$C$10))*MDR_Rates!$D$2:$D$10))</f>
        <v>0</v>
      </c>
      <c r="W2338">
        <f t="shared" si="435"/>
        <v>0</v>
      </c>
      <c r="X2338">
        <f t="shared" si="436"/>
        <v>0</v>
      </c>
      <c r="Y2338">
        <f t="shared" si="437"/>
        <v>0</v>
      </c>
      <c r="Z2338">
        <f t="shared" si="438"/>
        <v>0</v>
      </c>
      <c r="AG2338" t="str">
        <f t="shared" si="439"/>
        <v/>
      </c>
      <c r="AI2338" t="str">
        <f t="shared" si="440"/>
        <v/>
      </c>
      <c r="AJ2338" t="str">
        <f t="shared" si="441"/>
        <v/>
      </c>
      <c r="AK2338" t="str">
        <f t="shared" si="442"/>
        <v>ORD26002406</v>
      </c>
      <c r="AL2338">
        <f>IF(E2338&lt;&gt;"CAPTURE","",COUNTIF(Orders!$H:$H,AK2338))</f>
        <v>1</v>
      </c>
      <c r="AP2338" t="str">
        <f t="shared" si="443"/>
        <v>Matched to Order</v>
      </c>
      <c r="AQ2338">
        <f>IF(COUNTIF($A$2:A2338,A2338)=1,1,0)</f>
        <v>1</v>
      </c>
    </row>
    <row r="2339" spans="1:43" x14ac:dyDescent="0.3">
      <c r="A2339" t="s">
        <v>14553</v>
      </c>
      <c r="C2339" t="s">
        <v>4809</v>
      </c>
      <c r="D2339" s="1">
        <v>46278</v>
      </c>
      <c r="E2339" t="s">
        <v>11819</v>
      </c>
      <c r="F2339" t="s">
        <v>9</v>
      </c>
      <c r="G2339">
        <v>999</v>
      </c>
      <c r="H2339">
        <v>0</v>
      </c>
      <c r="I2339">
        <v>0</v>
      </c>
      <c r="J2339">
        <v>999</v>
      </c>
      <c r="K2339" s="1">
        <v>46280</v>
      </c>
      <c r="L2339" t="s">
        <v>14465</v>
      </c>
      <c r="M2339">
        <f t="shared" si="432"/>
        <v>1</v>
      </c>
      <c r="N2339">
        <f>COUNTIF(Orders!$A:$A,C2339)</f>
        <v>1</v>
      </c>
      <c r="P2339">
        <f>COUNTIF(Orders!$H:$H,UPPER(SUBSTITUTE(TRIM(C2339),"-","")))</f>
        <v>1</v>
      </c>
      <c r="R2339" t="str">
        <f t="shared" si="433"/>
        <v>Matched Order Reference</v>
      </c>
      <c r="S2339">
        <f t="shared" si="434"/>
        <v>1</v>
      </c>
      <c r="V2339" cm="1">
        <f t="array" ref="V2339">IF(E2339&lt;&gt;"CAPTURE",0,SUMPRODUCT((MDR_Rates!$A$2:$A$10=F2339)*(G2339&gt;MDR_Rates!$B$2:$B$10)*((MDR_Rates!$C$2:$C$10="")+(G2339&lt;=MDR_Rates!$C$2:$C$10))*MDR_Rates!$D$2:$D$10))</f>
        <v>0</v>
      </c>
      <c r="W2339">
        <f t="shared" si="435"/>
        <v>0</v>
      </c>
      <c r="X2339">
        <f t="shared" si="436"/>
        <v>0</v>
      </c>
      <c r="Y2339">
        <f t="shared" si="437"/>
        <v>0</v>
      </c>
      <c r="Z2339">
        <f t="shared" si="438"/>
        <v>0</v>
      </c>
      <c r="AG2339" t="str">
        <f t="shared" si="439"/>
        <v/>
      </c>
      <c r="AI2339" t="str">
        <f t="shared" si="440"/>
        <v/>
      </c>
      <c r="AJ2339" t="str">
        <f t="shared" si="441"/>
        <v/>
      </c>
      <c r="AK2339" t="str">
        <f t="shared" si="442"/>
        <v>ORD26002411</v>
      </c>
      <c r="AL2339">
        <f>IF(E2339&lt;&gt;"CAPTURE","",COUNTIF(Orders!$H:$H,AK2339))</f>
        <v>1</v>
      </c>
      <c r="AP2339" t="str">
        <f t="shared" si="443"/>
        <v>Matched to Order</v>
      </c>
      <c r="AQ2339">
        <f>IF(COUNTIF($A$2:A2339,A2339)=1,1,0)</f>
        <v>1</v>
      </c>
    </row>
    <row r="2340" spans="1:43" x14ac:dyDescent="0.3">
      <c r="A2340" t="s">
        <v>14554</v>
      </c>
      <c r="C2340" t="s">
        <v>4812</v>
      </c>
      <c r="D2340" s="1">
        <v>46278</v>
      </c>
      <c r="E2340" t="s">
        <v>11819</v>
      </c>
      <c r="F2340" t="s">
        <v>9</v>
      </c>
      <c r="G2340">
        <v>499</v>
      </c>
      <c r="H2340">
        <v>0</v>
      </c>
      <c r="I2340">
        <v>0</v>
      </c>
      <c r="J2340">
        <v>499</v>
      </c>
      <c r="K2340" s="1">
        <v>46280</v>
      </c>
      <c r="L2340" t="s">
        <v>14465</v>
      </c>
      <c r="M2340">
        <f t="shared" si="432"/>
        <v>1</v>
      </c>
      <c r="N2340">
        <f>COUNTIF(Orders!$A:$A,C2340)</f>
        <v>1</v>
      </c>
      <c r="P2340">
        <f>COUNTIF(Orders!$H:$H,UPPER(SUBSTITUTE(TRIM(C2340),"-","")))</f>
        <v>1</v>
      </c>
      <c r="R2340" t="str">
        <f t="shared" si="433"/>
        <v>Matched Order Reference</v>
      </c>
      <c r="S2340">
        <f t="shared" si="434"/>
        <v>1</v>
      </c>
      <c r="V2340" cm="1">
        <f t="array" ref="V2340">IF(E2340&lt;&gt;"CAPTURE",0,SUMPRODUCT((MDR_Rates!$A$2:$A$10=F2340)*(G2340&gt;MDR_Rates!$B$2:$B$10)*((MDR_Rates!$C$2:$C$10="")+(G2340&lt;=MDR_Rates!$C$2:$C$10))*MDR_Rates!$D$2:$D$10))</f>
        <v>0</v>
      </c>
      <c r="W2340">
        <f t="shared" si="435"/>
        <v>0</v>
      </c>
      <c r="X2340">
        <f t="shared" si="436"/>
        <v>0</v>
      </c>
      <c r="Y2340">
        <f t="shared" si="437"/>
        <v>0</v>
      </c>
      <c r="Z2340">
        <f t="shared" si="438"/>
        <v>0</v>
      </c>
      <c r="AG2340" t="str">
        <f t="shared" si="439"/>
        <v/>
      </c>
      <c r="AI2340" t="str">
        <f t="shared" si="440"/>
        <v/>
      </c>
      <c r="AJ2340" t="str">
        <f t="shared" si="441"/>
        <v/>
      </c>
      <c r="AK2340" t="str">
        <f t="shared" si="442"/>
        <v>ORD26002413</v>
      </c>
      <c r="AL2340">
        <f>IF(E2340&lt;&gt;"CAPTURE","",COUNTIF(Orders!$H:$H,AK2340))</f>
        <v>1</v>
      </c>
      <c r="AP2340" t="str">
        <f t="shared" si="443"/>
        <v>Matched to Order</v>
      </c>
      <c r="AQ2340">
        <f>IF(COUNTIF($A$2:A2340,A2340)=1,1,0)</f>
        <v>1</v>
      </c>
    </row>
    <row r="2341" spans="1:43" x14ac:dyDescent="0.3">
      <c r="A2341" t="s">
        <v>14555</v>
      </c>
      <c r="C2341" t="s">
        <v>14556</v>
      </c>
      <c r="D2341" s="1">
        <v>46278</v>
      </c>
      <c r="E2341" t="s">
        <v>11819</v>
      </c>
      <c r="F2341" t="s">
        <v>33</v>
      </c>
      <c r="G2341">
        <v>1798</v>
      </c>
      <c r="H2341">
        <v>26.97</v>
      </c>
      <c r="I2341">
        <v>4.8499999999999996</v>
      </c>
      <c r="J2341">
        <v>1766.18</v>
      </c>
      <c r="K2341" s="1">
        <v>46280</v>
      </c>
      <c r="L2341" t="s">
        <v>14465</v>
      </c>
      <c r="M2341">
        <f t="shared" si="432"/>
        <v>1</v>
      </c>
      <c r="N2341">
        <f>COUNTIF(Orders!$A:$A,C2341)</f>
        <v>1</v>
      </c>
      <c r="P2341">
        <f>COUNTIF(Orders!$H:$H,UPPER(SUBSTITUTE(TRIM(C2341),"-","")))</f>
        <v>1</v>
      </c>
      <c r="R2341" t="str">
        <f t="shared" si="433"/>
        <v>Matched Order Reference</v>
      </c>
      <c r="S2341">
        <f t="shared" si="434"/>
        <v>1</v>
      </c>
      <c r="V2341" cm="1">
        <f t="array" ref="V2341">IF(E2341&lt;&gt;"CAPTURE",0,SUMPRODUCT((MDR_Rates!$A$2:$A$10=F2341)*(G2341&gt;MDR_Rates!$B$2:$B$10)*((MDR_Rates!$C$2:$C$10="")+(G2341&lt;=MDR_Rates!$C$2:$C$10))*MDR_Rates!$D$2:$D$10))</f>
        <v>1.5</v>
      </c>
      <c r="W2341">
        <f t="shared" si="435"/>
        <v>26.97</v>
      </c>
      <c r="X2341">
        <f t="shared" si="436"/>
        <v>4.8499999999999996</v>
      </c>
      <c r="Y2341">
        <f t="shared" si="437"/>
        <v>0</v>
      </c>
      <c r="Z2341">
        <f t="shared" si="438"/>
        <v>0</v>
      </c>
      <c r="AG2341" t="str">
        <f t="shared" si="439"/>
        <v/>
      </c>
      <c r="AI2341" t="str">
        <f t="shared" si="440"/>
        <v/>
      </c>
      <c r="AJ2341" t="str">
        <f t="shared" si="441"/>
        <v/>
      </c>
      <c r="AK2341" t="str">
        <f t="shared" si="442"/>
        <v>ORD26002421</v>
      </c>
      <c r="AL2341">
        <f>IF(E2341&lt;&gt;"CAPTURE","",COUNTIF(Orders!$H:$H,AK2341))</f>
        <v>1</v>
      </c>
      <c r="AP2341" t="str">
        <f t="shared" si="443"/>
        <v>Matched to Order</v>
      </c>
      <c r="AQ2341">
        <f>IF(COUNTIF($A$2:A2341,A2341)=1,1,0)</f>
        <v>1</v>
      </c>
    </row>
    <row r="2342" spans="1:43" x14ac:dyDescent="0.3">
      <c r="A2342" t="s">
        <v>14557</v>
      </c>
      <c r="C2342" t="s">
        <v>4924</v>
      </c>
      <c r="D2342" s="1">
        <v>46278</v>
      </c>
      <c r="E2342" t="s">
        <v>11819</v>
      </c>
      <c r="F2342" t="s">
        <v>9</v>
      </c>
      <c r="G2342">
        <v>1299</v>
      </c>
      <c r="H2342">
        <v>0</v>
      </c>
      <c r="I2342">
        <v>0</v>
      </c>
      <c r="J2342">
        <v>1299</v>
      </c>
      <c r="K2342" s="1">
        <v>46280</v>
      </c>
      <c r="L2342" t="s">
        <v>14465</v>
      </c>
      <c r="M2342">
        <f t="shared" si="432"/>
        <v>1</v>
      </c>
      <c r="N2342">
        <f>COUNTIF(Orders!$A:$A,C2342)</f>
        <v>1</v>
      </c>
      <c r="P2342">
        <f>COUNTIF(Orders!$H:$H,UPPER(SUBSTITUTE(TRIM(C2342),"-","")))</f>
        <v>1</v>
      </c>
      <c r="R2342" t="str">
        <f t="shared" si="433"/>
        <v>Matched Order Reference</v>
      </c>
      <c r="S2342">
        <f t="shared" si="434"/>
        <v>1</v>
      </c>
      <c r="V2342" cm="1">
        <f t="array" ref="V2342">IF(E2342&lt;&gt;"CAPTURE",0,SUMPRODUCT((MDR_Rates!$A$2:$A$10=F2342)*(G2342&gt;MDR_Rates!$B$2:$B$10)*((MDR_Rates!$C$2:$C$10="")+(G2342&lt;=MDR_Rates!$C$2:$C$10))*MDR_Rates!$D$2:$D$10))</f>
        <v>0</v>
      </c>
      <c r="W2342">
        <f t="shared" si="435"/>
        <v>0</v>
      </c>
      <c r="X2342">
        <f t="shared" si="436"/>
        <v>0</v>
      </c>
      <c r="Y2342">
        <f t="shared" si="437"/>
        <v>0</v>
      </c>
      <c r="Z2342">
        <f t="shared" si="438"/>
        <v>0</v>
      </c>
      <c r="AG2342" t="str">
        <f t="shared" si="439"/>
        <v/>
      </c>
      <c r="AI2342" t="str">
        <f t="shared" si="440"/>
        <v/>
      </c>
      <c r="AJ2342" t="str">
        <f t="shared" si="441"/>
        <v/>
      </c>
      <c r="AK2342" t="str">
        <f t="shared" si="442"/>
        <v>ORD26002470</v>
      </c>
      <c r="AL2342">
        <f>IF(E2342&lt;&gt;"CAPTURE","",COUNTIF(Orders!$H:$H,AK2342))</f>
        <v>1</v>
      </c>
      <c r="AP2342" t="str">
        <f t="shared" si="443"/>
        <v>Matched to Order</v>
      </c>
      <c r="AQ2342">
        <f>IF(COUNTIF($A$2:A2342,A2342)=1,1,0)</f>
        <v>1</v>
      </c>
    </row>
    <row r="2343" spans="1:43" x14ac:dyDescent="0.3">
      <c r="A2343" t="s">
        <v>14558</v>
      </c>
      <c r="C2343" t="s">
        <v>5079</v>
      </c>
      <c r="D2343" s="1">
        <v>46278</v>
      </c>
      <c r="E2343" t="s">
        <v>11819</v>
      </c>
      <c r="F2343" t="s">
        <v>33</v>
      </c>
      <c r="G2343">
        <v>1799</v>
      </c>
      <c r="H2343">
        <v>26.99</v>
      </c>
      <c r="I2343">
        <v>4.8600000000000003</v>
      </c>
      <c r="J2343">
        <v>1767.15</v>
      </c>
      <c r="K2343" s="1">
        <v>46280</v>
      </c>
      <c r="L2343" t="s">
        <v>14465</v>
      </c>
      <c r="M2343">
        <f t="shared" si="432"/>
        <v>1</v>
      </c>
      <c r="N2343">
        <f>COUNTIF(Orders!$A:$A,C2343)</f>
        <v>1</v>
      </c>
      <c r="P2343">
        <f>COUNTIF(Orders!$H:$H,UPPER(SUBSTITUTE(TRIM(C2343),"-","")))</f>
        <v>1</v>
      </c>
      <c r="R2343" t="str">
        <f t="shared" si="433"/>
        <v>Matched Order Reference</v>
      </c>
      <c r="S2343">
        <f t="shared" si="434"/>
        <v>1</v>
      </c>
      <c r="V2343" cm="1">
        <f t="array" ref="V2343">IF(E2343&lt;&gt;"CAPTURE",0,SUMPRODUCT((MDR_Rates!$A$2:$A$10=F2343)*(G2343&gt;MDR_Rates!$B$2:$B$10)*((MDR_Rates!$C$2:$C$10="")+(G2343&lt;=MDR_Rates!$C$2:$C$10))*MDR_Rates!$D$2:$D$10))</f>
        <v>1.5</v>
      </c>
      <c r="W2343">
        <f t="shared" si="435"/>
        <v>26.99</v>
      </c>
      <c r="X2343">
        <f t="shared" si="436"/>
        <v>4.8600000000000003</v>
      </c>
      <c r="Y2343">
        <f t="shared" si="437"/>
        <v>0</v>
      </c>
      <c r="Z2343">
        <f t="shared" si="438"/>
        <v>0</v>
      </c>
      <c r="AG2343" t="str">
        <f t="shared" si="439"/>
        <v/>
      </c>
      <c r="AI2343" t="str">
        <f t="shared" si="440"/>
        <v/>
      </c>
      <c r="AJ2343" t="str">
        <f t="shared" si="441"/>
        <v/>
      </c>
      <c r="AK2343" t="str">
        <f t="shared" si="442"/>
        <v>ORD26002549</v>
      </c>
      <c r="AL2343">
        <f>IF(E2343&lt;&gt;"CAPTURE","",COUNTIF(Orders!$H:$H,AK2343))</f>
        <v>1</v>
      </c>
      <c r="AP2343" t="str">
        <f t="shared" si="443"/>
        <v>Matched to Order</v>
      </c>
      <c r="AQ2343">
        <f>IF(COUNTIF($A$2:A2343,A2343)=1,1,0)</f>
        <v>1</v>
      </c>
    </row>
    <row r="2344" spans="1:43" x14ac:dyDescent="0.3">
      <c r="A2344" t="s">
        <v>14559</v>
      </c>
      <c r="C2344" t="s">
        <v>14560</v>
      </c>
      <c r="D2344" s="1">
        <v>46278</v>
      </c>
      <c r="E2344" t="s">
        <v>11819</v>
      </c>
      <c r="F2344" t="s">
        <v>9</v>
      </c>
      <c r="G2344">
        <v>1299</v>
      </c>
      <c r="H2344">
        <v>0</v>
      </c>
      <c r="I2344">
        <v>0</v>
      </c>
      <c r="J2344">
        <v>1299</v>
      </c>
      <c r="K2344" s="1">
        <v>46280</v>
      </c>
      <c r="L2344" t="s">
        <v>14465</v>
      </c>
      <c r="M2344">
        <f t="shared" si="432"/>
        <v>1</v>
      </c>
      <c r="N2344">
        <f>COUNTIF(Orders!$A:$A,C2344)</f>
        <v>0</v>
      </c>
      <c r="P2344">
        <f>COUNTIF(Orders!$H:$H,UPPER(SUBSTITUTE(TRIM(C2344),"-","")))</f>
        <v>1</v>
      </c>
      <c r="R2344" t="str">
        <f t="shared" si="433"/>
        <v>Matched Order Reference</v>
      </c>
      <c r="S2344">
        <f t="shared" si="434"/>
        <v>1</v>
      </c>
      <c r="V2344" cm="1">
        <f t="array" ref="V2344">IF(E2344&lt;&gt;"CAPTURE",0,SUMPRODUCT((MDR_Rates!$A$2:$A$10=F2344)*(G2344&gt;MDR_Rates!$B$2:$B$10)*((MDR_Rates!$C$2:$C$10="")+(G2344&lt;=MDR_Rates!$C$2:$C$10))*MDR_Rates!$D$2:$D$10))</f>
        <v>0</v>
      </c>
      <c r="W2344">
        <f t="shared" si="435"/>
        <v>0</v>
      </c>
      <c r="X2344">
        <f t="shared" si="436"/>
        <v>0</v>
      </c>
      <c r="Y2344">
        <f t="shared" si="437"/>
        <v>0</v>
      </c>
      <c r="Z2344">
        <f t="shared" si="438"/>
        <v>0</v>
      </c>
      <c r="AG2344" t="str">
        <f t="shared" si="439"/>
        <v/>
      </c>
      <c r="AI2344" t="str">
        <f t="shared" si="440"/>
        <v/>
      </c>
      <c r="AJ2344" t="str">
        <f t="shared" si="441"/>
        <v/>
      </c>
      <c r="AK2344" t="str">
        <f t="shared" si="442"/>
        <v>ORD26002555</v>
      </c>
      <c r="AL2344">
        <f>IF(E2344&lt;&gt;"CAPTURE","",COUNTIF(Orders!$H:$H,AK2344))</f>
        <v>1</v>
      </c>
      <c r="AP2344" t="str">
        <f t="shared" si="443"/>
        <v>Matched to Order</v>
      </c>
      <c r="AQ2344">
        <f>IF(COUNTIF($A$2:A2344,A2344)=1,1,0)</f>
        <v>1</v>
      </c>
    </row>
    <row r="2345" spans="1:43" x14ac:dyDescent="0.3">
      <c r="A2345" t="s">
        <v>14561</v>
      </c>
      <c r="C2345" t="s">
        <v>5157</v>
      </c>
      <c r="D2345" s="1">
        <v>46278</v>
      </c>
      <c r="E2345" t="s">
        <v>11819</v>
      </c>
      <c r="F2345" t="s">
        <v>9</v>
      </c>
      <c r="G2345">
        <v>3499</v>
      </c>
      <c r="H2345">
        <v>10.5</v>
      </c>
      <c r="I2345">
        <v>1.89</v>
      </c>
      <c r="J2345">
        <v>3486.61</v>
      </c>
      <c r="K2345" s="1">
        <v>46280</v>
      </c>
      <c r="L2345" t="s">
        <v>14465</v>
      </c>
      <c r="M2345">
        <f t="shared" si="432"/>
        <v>1</v>
      </c>
      <c r="N2345">
        <f>COUNTIF(Orders!$A:$A,C2345)</f>
        <v>1</v>
      </c>
      <c r="P2345">
        <f>COUNTIF(Orders!$H:$H,UPPER(SUBSTITUTE(TRIM(C2345),"-","")))</f>
        <v>1</v>
      </c>
      <c r="R2345" t="str">
        <f t="shared" si="433"/>
        <v>Matched Order Reference</v>
      </c>
      <c r="S2345">
        <f t="shared" si="434"/>
        <v>1</v>
      </c>
      <c r="V2345" cm="1">
        <f t="array" ref="V2345">IF(E2345&lt;&gt;"CAPTURE",0,SUMPRODUCT((MDR_Rates!$A$2:$A$10=F2345)*(G2345&gt;MDR_Rates!$B$2:$B$10)*((MDR_Rates!$C$2:$C$10="")+(G2345&lt;=MDR_Rates!$C$2:$C$10))*MDR_Rates!$D$2:$D$10))</f>
        <v>0.3</v>
      </c>
      <c r="W2345">
        <f t="shared" si="435"/>
        <v>10.5</v>
      </c>
      <c r="X2345">
        <f t="shared" si="436"/>
        <v>1.89</v>
      </c>
      <c r="Y2345">
        <f t="shared" si="437"/>
        <v>0</v>
      </c>
      <c r="Z2345">
        <f t="shared" si="438"/>
        <v>0</v>
      </c>
      <c r="AG2345" t="str">
        <f t="shared" si="439"/>
        <v/>
      </c>
      <c r="AI2345" t="str">
        <f t="shared" si="440"/>
        <v/>
      </c>
      <c r="AJ2345" t="str">
        <f t="shared" si="441"/>
        <v/>
      </c>
      <c r="AK2345" t="str">
        <f t="shared" si="442"/>
        <v>ORD26002589</v>
      </c>
      <c r="AL2345">
        <f>IF(E2345&lt;&gt;"CAPTURE","",COUNTIF(Orders!$H:$H,AK2345))</f>
        <v>1</v>
      </c>
      <c r="AP2345" t="str">
        <f t="shared" si="443"/>
        <v>Matched to Order</v>
      </c>
      <c r="AQ2345">
        <f>IF(COUNTIF($A$2:A2345,A2345)=1,1,0)</f>
        <v>1</v>
      </c>
    </row>
    <row r="2346" spans="1:43" x14ac:dyDescent="0.3">
      <c r="A2346" t="s">
        <v>14562</v>
      </c>
      <c r="C2346" t="s">
        <v>5307</v>
      </c>
      <c r="D2346" s="1">
        <v>46278</v>
      </c>
      <c r="E2346" t="s">
        <v>11819</v>
      </c>
      <c r="F2346" t="s">
        <v>9</v>
      </c>
      <c r="G2346">
        <v>599</v>
      </c>
      <c r="H2346">
        <v>1.8</v>
      </c>
      <c r="I2346">
        <v>0.32</v>
      </c>
      <c r="J2346">
        <v>596.88</v>
      </c>
      <c r="K2346" s="1">
        <v>46280</v>
      </c>
      <c r="L2346" t="s">
        <v>14465</v>
      </c>
      <c r="M2346">
        <f t="shared" si="432"/>
        <v>1</v>
      </c>
      <c r="N2346">
        <f>COUNTIF(Orders!$A:$A,C2346)</f>
        <v>1</v>
      </c>
      <c r="P2346">
        <f>COUNTIF(Orders!$H:$H,UPPER(SUBSTITUTE(TRIM(C2346),"-","")))</f>
        <v>1</v>
      </c>
      <c r="R2346" t="str">
        <f t="shared" si="433"/>
        <v>Matched Order Reference</v>
      </c>
      <c r="S2346">
        <f t="shared" si="434"/>
        <v>1</v>
      </c>
      <c r="V2346" cm="1">
        <f t="array" ref="V2346">IF(E2346&lt;&gt;"CAPTURE",0,SUMPRODUCT((MDR_Rates!$A$2:$A$10=F2346)*(G2346&gt;MDR_Rates!$B$2:$B$10)*((MDR_Rates!$C$2:$C$10="")+(G2346&lt;=MDR_Rates!$C$2:$C$10))*MDR_Rates!$D$2:$D$10))</f>
        <v>0</v>
      </c>
      <c r="W2346">
        <f t="shared" si="435"/>
        <v>0</v>
      </c>
      <c r="X2346">
        <f t="shared" si="436"/>
        <v>0</v>
      </c>
      <c r="Y2346">
        <f t="shared" si="437"/>
        <v>1.8</v>
      </c>
      <c r="Z2346">
        <f t="shared" si="438"/>
        <v>0.32</v>
      </c>
      <c r="AG2346" t="str">
        <f t="shared" si="439"/>
        <v/>
      </c>
      <c r="AI2346" t="str">
        <f t="shared" si="440"/>
        <v/>
      </c>
      <c r="AJ2346" t="str">
        <f t="shared" si="441"/>
        <v/>
      </c>
      <c r="AK2346" t="str">
        <f t="shared" si="442"/>
        <v>ORD26002664</v>
      </c>
      <c r="AL2346">
        <f>IF(E2346&lt;&gt;"CAPTURE","",COUNTIF(Orders!$H:$H,AK2346))</f>
        <v>1</v>
      </c>
      <c r="AP2346" t="str">
        <f t="shared" si="443"/>
        <v>Matched to Order</v>
      </c>
      <c r="AQ2346">
        <f>IF(COUNTIF($A$2:A2346,A2346)=1,1,0)</f>
        <v>1</v>
      </c>
    </row>
    <row r="2347" spans="1:43" x14ac:dyDescent="0.3">
      <c r="A2347" t="s">
        <v>14563</v>
      </c>
      <c r="C2347" t="s">
        <v>5387</v>
      </c>
      <c r="D2347" s="1">
        <v>46278</v>
      </c>
      <c r="E2347" t="s">
        <v>11819</v>
      </c>
      <c r="F2347" t="s">
        <v>44</v>
      </c>
      <c r="G2347">
        <v>2499</v>
      </c>
      <c r="H2347">
        <v>42.48</v>
      </c>
      <c r="I2347">
        <v>7.65</v>
      </c>
      <c r="J2347">
        <v>2448.87</v>
      </c>
      <c r="K2347" s="1">
        <v>46280</v>
      </c>
      <c r="L2347" t="s">
        <v>14465</v>
      </c>
      <c r="M2347">
        <f t="shared" si="432"/>
        <v>1</v>
      </c>
      <c r="N2347">
        <f>COUNTIF(Orders!$A:$A,C2347)</f>
        <v>1</v>
      </c>
      <c r="P2347">
        <f>COUNTIF(Orders!$H:$H,UPPER(SUBSTITUTE(TRIM(C2347),"-","")))</f>
        <v>1</v>
      </c>
      <c r="R2347" t="str">
        <f t="shared" si="433"/>
        <v>Matched Order Reference</v>
      </c>
      <c r="S2347">
        <f t="shared" si="434"/>
        <v>1</v>
      </c>
      <c r="V2347" cm="1">
        <f t="array" ref="V2347">IF(E2347&lt;&gt;"CAPTURE",0,SUMPRODUCT((MDR_Rates!$A$2:$A$10=F2347)*(G2347&gt;MDR_Rates!$B$2:$B$10)*((MDR_Rates!$C$2:$C$10="")+(G2347&lt;=MDR_Rates!$C$2:$C$10))*MDR_Rates!$D$2:$D$10))</f>
        <v>1.7</v>
      </c>
      <c r="W2347">
        <f t="shared" si="435"/>
        <v>42.48</v>
      </c>
      <c r="X2347">
        <f t="shared" si="436"/>
        <v>7.65</v>
      </c>
      <c r="Y2347">
        <f t="shared" si="437"/>
        <v>0</v>
      </c>
      <c r="Z2347">
        <f t="shared" si="438"/>
        <v>0</v>
      </c>
      <c r="AG2347" t="str">
        <f t="shared" si="439"/>
        <v/>
      </c>
      <c r="AI2347" t="str">
        <f t="shared" si="440"/>
        <v/>
      </c>
      <c r="AJ2347" t="str">
        <f t="shared" si="441"/>
        <v/>
      </c>
      <c r="AK2347" t="str">
        <f t="shared" si="442"/>
        <v>ORD26002704</v>
      </c>
      <c r="AL2347">
        <f>IF(E2347&lt;&gt;"CAPTURE","",COUNTIF(Orders!$H:$H,AK2347))</f>
        <v>1</v>
      </c>
      <c r="AP2347" t="str">
        <f t="shared" si="443"/>
        <v>Matched to Order</v>
      </c>
      <c r="AQ2347">
        <f>IF(COUNTIF($A$2:A2347,A2347)=1,1,0)</f>
        <v>1</v>
      </c>
    </row>
    <row r="2348" spans="1:43" x14ac:dyDescent="0.3">
      <c r="A2348" t="s">
        <v>14564</v>
      </c>
      <c r="C2348" t="s">
        <v>5393</v>
      </c>
      <c r="D2348" s="1">
        <v>46278</v>
      </c>
      <c r="E2348" t="s">
        <v>11819</v>
      </c>
      <c r="F2348" t="s">
        <v>17</v>
      </c>
      <c r="G2348">
        <v>1298</v>
      </c>
      <c r="H2348">
        <v>23.36</v>
      </c>
      <c r="I2348">
        <v>4.2</v>
      </c>
      <c r="J2348">
        <v>1270.44</v>
      </c>
      <c r="K2348" s="1">
        <v>46280</v>
      </c>
      <c r="L2348" t="s">
        <v>14465</v>
      </c>
      <c r="M2348">
        <f t="shared" si="432"/>
        <v>1</v>
      </c>
      <c r="N2348">
        <f>COUNTIF(Orders!$A:$A,C2348)</f>
        <v>1</v>
      </c>
      <c r="P2348">
        <f>COUNTIF(Orders!$H:$H,UPPER(SUBSTITUTE(TRIM(C2348),"-","")))</f>
        <v>1</v>
      </c>
      <c r="R2348" t="str">
        <f t="shared" si="433"/>
        <v>Matched Order Reference</v>
      </c>
      <c r="S2348">
        <f t="shared" si="434"/>
        <v>1</v>
      </c>
      <c r="V2348" cm="1">
        <f t="array" ref="V2348">IF(E2348&lt;&gt;"CAPTURE",0,SUMPRODUCT((MDR_Rates!$A$2:$A$10=F2348)*(G2348&gt;MDR_Rates!$B$2:$B$10)*((MDR_Rates!$C$2:$C$10="")+(G2348&lt;=MDR_Rates!$C$2:$C$10))*MDR_Rates!$D$2:$D$10))</f>
        <v>1.8</v>
      </c>
      <c r="W2348">
        <f t="shared" si="435"/>
        <v>23.36</v>
      </c>
      <c r="X2348">
        <f t="shared" si="436"/>
        <v>4.2</v>
      </c>
      <c r="Y2348">
        <f t="shared" si="437"/>
        <v>0</v>
      </c>
      <c r="Z2348">
        <f t="shared" si="438"/>
        <v>0</v>
      </c>
      <c r="AG2348" t="str">
        <f t="shared" si="439"/>
        <v/>
      </c>
      <c r="AI2348" t="str">
        <f t="shared" si="440"/>
        <v/>
      </c>
      <c r="AJ2348" t="str">
        <f t="shared" si="441"/>
        <v/>
      </c>
      <c r="AK2348" t="str">
        <f t="shared" si="442"/>
        <v>ORD26002707</v>
      </c>
      <c r="AL2348">
        <f>IF(E2348&lt;&gt;"CAPTURE","",COUNTIF(Orders!$H:$H,AK2348))</f>
        <v>1</v>
      </c>
      <c r="AP2348" t="str">
        <f t="shared" si="443"/>
        <v>Matched to Order</v>
      </c>
      <c r="AQ2348">
        <f>IF(COUNTIF($A$2:A2348,A2348)=1,1,0)</f>
        <v>1</v>
      </c>
    </row>
    <row r="2349" spans="1:43" x14ac:dyDescent="0.3">
      <c r="A2349" t="s">
        <v>14565</v>
      </c>
      <c r="C2349" t="s">
        <v>5433</v>
      </c>
      <c r="D2349" s="1">
        <v>46278</v>
      </c>
      <c r="E2349" t="s">
        <v>11819</v>
      </c>
      <c r="F2349" t="s">
        <v>9</v>
      </c>
      <c r="G2349">
        <v>6097</v>
      </c>
      <c r="H2349">
        <v>18.29</v>
      </c>
      <c r="I2349">
        <v>3.29</v>
      </c>
      <c r="J2349">
        <v>6075.42</v>
      </c>
      <c r="K2349" s="1">
        <v>46280</v>
      </c>
      <c r="L2349" t="s">
        <v>14465</v>
      </c>
      <c r="M2349">
        <f t="shared" si="432"/>
        <v>1</v>
      </c>
      <c r="N2349">
        <f>COUNTIF(Orders!$A:$A,C2349)</f>
        <v>1</v>
      </c>
      <c r="P2349">
        <f>COUNTIF(Orders!$H:$H,UPPER(SUBSTITUTE(TRIM(C2349),"-","")))</f>
        <v>1</v>
      </c>
      <c r="R2349" t="str">
        <f t="shared" si="433"/>
        <v>Matched Order Reference</v>
      </c>
      <c r="S2349">
        <f t="shared" si="434"/>
        <v>1</v>
      </c>
      <c r="V2349" cm="1">
        <f t="array" ref="V2349">IF(E2349&lt;&gt;"CAPTURE",0,SUMPRODUCT((MDR_Rates!$A$2:$A$10=F2349)*(G2349&gt;MDR_Rates!$B$2:$B$10)*((MDR_Rates!$C$2:$C$10="")+(G2349&lt;=MDR_Rates!$C$2:$C$10))*MDR_Rates!$D$2:$D$10))</f>
        <v>0.3</v>
      </c>
      <c r="W2349">
        <f t="shared" si="435"/>
        <v>18.29</v>
      </c>
      <c r="X2349">
        <f t="shared" si="436"/>
        <v>3.29</v>
      </c>
      <c r="Y2349">
        <f t="shared" si="437"/>
        <v>0</v>
      </c>
      <c r="Z2349">
        <f t="shared" si="438"/>
        <v>0</v>
      </c>
      <c r="AG2349" t="str">
        <f t="shared" si="439"/>
        <v/>
      </c>
      <c r="AI2349" t="str">
        <f t="shared" si="440"/>
        <v/>
      </c>
      <c r="AJ2349" t="str">
        <f t="shared" si="441"/>
        <v/>
      </c>
      <c r="AK2349" t="str">
        <f t="shared" si="442"/>
        <v>ORD26002727</v>
      </c>
      <c r="AL2349">
        <f>IF(E2349&lt;&gt;"CAPTURE","",COUNTIF(Orders!$H:$H,AK2349))</f>
        <v>1</v>
      </c>
      <c r="AP2349" t="str">
        <f t="shared" si="443"/>
        <v>Matched to Order</v>
      </c>
      <c r="AQ2349">
        <f>IF(COUNTIF($A$2:A2349,A2349)=1,1,0)</f>
        <v>1</v>
      </c>
    </row>
    <row r="2350" spans="1:43" x14ac:dyDescent="0.3">
      <c r="A2350" t="s">
        <v>14566</v>
      </c>
      <c r="C2350" t="s">
        <v>5465</v>
      </c>
      <c r="D2350" s="1">
        <v>46278</v>
      </c>
      <c r="E2350" t="s">
        <v>11819</v>
      </c>
      <c r="F2350" t="s">
        <v>9</v>
      </c>
      <c r="G2350">
        <v>5897</v>
      </c>
      <c r="H2350">
        <v>17.690000000000001</v>
      </c>
      <c r="I2350">
        <v>3.18</v>
      </c>
      <c r="J2350">
        <v>5876.13</v>
      </c>
      <c r="K2350" s="1">
        <v>46280</v>
      </c>
      <c r="L2350" t="s">
        <v>14465</v>
      </c>
      <c r="M2350">
        <f t="shared" si="432"/>
        <v>1</v>
      </c>
      <c r="N2350">
        <f>COUNTIF(Orders!$A:$A,C2350)</f>
        <v>1</v>
      </c>
      <c r="P2350">
        <f>COUNTIF(Orders!$H:$H,UPPER(SUBSTITUTE(TRIM(C2350),"-","")))</f>
        <v>1</v>
      </c>
      <c r="R2350" t="str">
        <f t="shared" si="433"/>
        <v>Matched Order Reference</v>
      </c>
      <c r="S2350">
        <f t="shared" si="434"/>
        <v>1</v>
      </c>
      <c r="V2350" cm="1">
        <f t="array" ref="V2350">IF(E2350&lt;&gt;"CAPTURE",0,SUMPRODUCT((MDR_Rates!$A$2:$A$10=F2350)*(G2350&gt;MDR_Rates!$B$2:$B$10)*((MDR_Rates!$C$2:$C$10="")+(G2350&lt;=MDR_Rates!$C$2:$C$10))*MDR_Rates!$D$2:$D$10))</f>
        <v>0.3</v>
      </c>
      <c r="W2350">
        <f t="shared" si="435"/>
        <v>17.690000000000001</v>
      </c>
      <c r="X2350">
        <f t="shared" si="436"/>
        <v>3.18</v>
      </c>
      <c r="Y2350">
        <f t="shared" si="437"/>
        <v>0</v>
      </c>
      <c r="Z2350">
        <f t="shared" si="438"/>
        <v>0</v>
      </c>
      <c r="AG2350" t="str">
        <f t="shared" si="439"/>
        <v/>
      </c>
      <c r="AI2350" t="str">
        <f t="shared" si="440"/>
        <v/>
      </c>
      <c r="AJ2350" t="str">
        <f t="shared" si="441"/>
        <v/>
      </c>
      <c r="AK2350" t="str">
        <f t="shared" si="442"/>
        <v>ORD26002743</v>
      </c>
      <c r="AL2350">
        <f>IF(E2350&lt;&gt;"CAPTURE","",COUNTIF(Orders!$H:$H,AK2350))</f>
        <v>1</v>
      </c>
      <c r="AP2350" t="str">
        <f t="shared" si="443"/>
        <v>Matched to Order</v>
      </c>
      <c r="AQ2350">
        <f>IF(COUNTIF($A$2:A2350,A2350)=1,1,0)</f>
        <v>1</v>
      </c>
    </row>
    <row r="2351" spans="1:43" x14ac:dyDescent="0.3">
      <c r="A2351" t="s">
        <v>14567</v>
      </c>
      <c r="C2351" t="s">
        <v>5502</v>
      </c>
      <c r="D2351" s="1">
        <v>46278</v>
      </c>
      <c r="E2351" t="s">
        <v>11819</v>
      </c>
      <c r="F2351" t="s">
        <v>17</v>
      </c>
      <c r="G2351">
        <v>4999</v>
      </c>
      <c r="H2351">
        <v>79.98</v>
      </c>
      <c r="I2351">
        <v>14.4</v>
      </c>
      <c r="J2351">
        <v>4904.62</v>
      </c>
      <c r="K2351" s="1">
        <v>46280</v>
      </c>
      <c r="L2351" t="s">
        <v>14465</v>
      </c>
      <c r="M2351">
        <f t="shared" si="432"/>
        <v>1</v>
      </c>
      <c r="N2351">
        <f>COUNTIF(Orders!$A:$A,C2351)</f>
        <v>1</v>
      </c>
      <c r="P2351">
        <f>COUNTIF(Orders!$H:$H,UPPER(SUBSTITUTE(TRIM(C2351),"-","")))</f>
        <v>1</v>
      </c>
      <c r="R2351" t="str">
        <f t="shared" si="433"/>
        <v>Matched Order Reference</v>
      </c>
      <c r="S2351">
        <f t="shared" si="434"/>
        <v>1</v>
      </c>
      <c r="V2351" cm="1">
        <f t="array" ref="V2351">IF(E2351&lt;&gt;"CAPTURE",0,SUMPRODUCT((MDR_Rates!$A$2:$A$10=F2351)*(G2351&gt;MDR_Rates!$B$2:$B$10)*((MDR_Rates!$C$2:$C$10="")+(G2351&lt;=MDR_Rates!$C$2:$C$10))*MDR_Rates!$D$2:$D$10))</f>
        <v>1.6</v>
      </c>
      <c r="W2351">
        <f t="shared" si="435"/>
        <v>79.98</v>
      </c>
      <c r="X2351">
        <f t="shared" si="436"/>
        <v>14.4</v>
      </c>
      <c r="Y2351">
        <f t="shared" si="437"/>
        <v>0</v>
      </c>
      <c r="Z2351">
        <f t="shared" si="438"/>
        <v>0</v>
      </c>
      <c r="AG2351" t="str">
        <f t="shared" si="439"/>
        <v/>
      </c>
      <c r="AI2351" t="str">
        <f t="shared" si="440"/>
        <v/>
      </c>
      <c r="AJ2351" t="str">
        <f t="shared" si="441"/>
        <v/>
      </c>
      <c r="AK2351" t="str">
        <f t="shared" si="442"/>
        <v>ORD26002762</v>
      </c>
      <c r="AL2351">
        <f>IF(E2351&lt;&gt;"CAPTURE","",COUNTIF(Orders!$H:$H,AK2351))</f>
        <v>1</v>
      </c>
      <c r="AP2351" t="str">
        <f t="shared" si="443"/>
        <v>Matched to Order</v>
      </c>
      <c r="AQ2351">
        <f>IF(COUNTIF($A$2:A2351,A2351)=1,1,0)</f>
        <v>1</v>
      </c>
    </row>
    <row r="2352" spans="1:43" x14ac:dyDescent="0.3">
      <c r="A2352" t="s">
        <v>14568</v>
      </c>
      <c r="C2352" t="s">
        <v>14569</v>
      </c>
      <c r="D2352" s="1">
        <v>46278</v>
      </c>
      <c r="E2352" t="s">
        <v>11819</v>
      </c>
      <c r="F2352" t="s">
        <v>9</v>
      </c>
      <c r="G2352">
        <v>2148</v>
      </c>
      <c r="H2352">
        <v>6.44</v>
      </c>
      <c r="I2352">
        <v>1.1599999999999999</v>
      </c>
      <c r="J2352">
        <v>2140.4</v>
      </c>
      <c r="K2352" s="1">
        <v>46280</v>
      </c>
      <c r="L2352" t="s">
        <v>14465</v>
      </c>
      <c r="M2352">
        <f t="shared" si="432"/>
        <v>1</v>
      </c>
      <c r="N2352">
        <f>COUNTIF(Orders!$A:$A,C2352)</f>
        <v>0</v>
      </c>
      <c r="P2352">
        <f>COUNTIF(Orders!$H:$H,UPPER(SUBSTITUTE(TRIM(C2352),"-","")))</f>
        <v>1</v>
      </c>
      <c r="R2352" t="str">
        <f t="shared" si="433"/>
        <v>Matched Order Reference</v>
      </c>
      <c r="S2352">
        <f t="shared" si="434"/>
        <v>1</v>
      </c>
      <c r="V2352" cm="1">
        <f t="array" ref="V2352">IF(E2352&lt;&gt;"CAPTURE",0,SUMPRODUCT((MDR_Rates!$A$2:$A$10=F2352)*(G2352&gt;MDR_Rates!$B$2:$B$10)*((MDR_Rates!$C$2:$C$10="")+(G2352&lt;=MDR_Rates!$C$2:$C$10))*MDR_Rates!$D$2:$D$10))</f>
        <v>0.3</v>
      </c>
      <c r="W2352">
        <f t="shared" si="435"/>
        <v>6.44</v>
      </c>
      <c r="X2352">
        <f t="shared" si="436"/>
        <v>1.1599999999999999</v>
      </c>
      <c r="Y2352">
        <f t="shared" si="437"/>
        <v>0</v>
      </c>
      <c r="Z2352">
        <f t="shared" si="438"/>
        <v>0</v>
      </c>
      <c r="AG2352" t="str">
        <f t="shared" si="439"/>
        <v/>
      </c>
      <c r="AI2352" t="str">
        <f t="shared" si="440"/>
        <v/>
      </c>
      <c r="AJ2352" t="str">
        <f t="shared" si="441"/>
        <v/>
      </c>
      <c r="AK2352" t="str">
        <f t="shared" si="442"/>
        <v>ORD26002808</v>
      </c>
      <c r="AL2352">
        <f>IF(E2352&lt;&gt;"CAPTURE","",COUNTIF(Orders!$H:$H,AK2352))</f>
        <v>1</v>
      </c>
      <c r="AP2352" t="str">
        <f t="shared" si="443"/>
        <v>Matched to Order</v>
      </c>
      <c r="AQ2352">
        <f>IF(COUNTIF($A$2:A2352,A2352)=1,1,0)</f>
        <v>1</v>
      </c>
    </row>
    <row r="2353" spans="1:43" x14ac:dyDescent="0.3">
      <c r="A2353" t="s">
        <v>14570</v>
      </c>
      <c r="C2353" t="s">
        <v>5682</v>
      </c>
      <c r="D2353" s="1">
        <v>46278</v>
      </c>
      <c r="E2353" t="s">
        <v>11819</v>
      </c>
      <c r="F2353" t="s">
        <v>9</v>
      </c>
      <c r="G2353">
        <v>4999</v>
      </c>
      <c r="H2353">
        <v>15</v>
      </c>
      <c r="I2353">
        <v>2.7</v>
      </c>
      <c r="J2353">
        <v>4981.3</v>
      </c>
      <c r="K2353" s="1">
        <v>46280</v>
      </c>
      <c r="L2353" t="s">
        <v>14465</v>
      </c>
      <c r="M2353">
        <f t="shared" si="432"/>
        <v>1</v>
      </c>
      <c r="N2353">
        <f>COUNTIF(Orders!$A:$A,C2353)</f>
        <v>1</v>
      </c>
      <c r="P2353">
        <f>COUNTIF(Orders!$H:$H,UPPER(SUBSTITUTE(TRIM(C2353),"-","")))</f>
        <v>1</v>
      </c>
      <c r="R2353" t="str">
        <f t="shared" si="433"/>
        <v>Matched Order Reference</v>
      </c>
      <c r="S2353">
        <f t="shared" si="434"/>
        <v>1</v>
      </c>
      <c r="V2353" cm="1">
        <f t="array" ref="V2353">IF(E2353&lt;&gt;"CAPTURE",0,SUMPRODUCT((MDR_Rates!$A$2:$A$10=F2353)*(G2353&gt;MDR_Rates!$B$2:$B$10)*((MDR_Rates!$C$2:$C$10="")+(G2353&lt;=MDR_Rates!$C$2:$C$10))*MDR_Rates!$D$2:$D$10))</f>
        <v>0.3</v>
      </c>
      <c r="W2353">
        <f t="shared" si="435"/>
        <v>15</v>
      </c>
      <c r="X2353">
        <f t="shared" si="436"/>
        <v>2.7</v>
      </c>
      <c r="Y2353">
        <f t="shared" si="437"/>
        <v>0</v>
      </c>
      <c r="Z2353">
        <f t="shared" si="438"/>
        <v>0</v>
      </c>
      <c r="AG2353" t="str">
        <f t="shared" si="439"/>
        <v/>
      </c>
      <c r="AI2353" t="str">
        <f t="shared" si="440"/>
        <v/>
      </c>
      <c r="AJ2353" t="str">
        <f t="shared" si="441"/>
        <v/>
      </c>
      <c r="AK2353" t="str">
        <f t="shared" si="442"/>
        <v>ORD26002854</v>
      </c>
      <c r="AL2353">
        <f>IF(E2353&lt;&gt;"CAPTURE","",COUNTIF(Orders!$H:$H,AK2353))</f>
        <v>1</v>
      </c>
      <c r="AP2353" t="str">
        <f t="shared" si="443"/>
        <v>Matched to Order</v>
      </c>
      <c r="AQ2353">
        <f>IF(COUNTIF($A$2:A2353,A2353)=1,1,0)</f>
        <v>1</v>
      </c>
    </row>
    <row r="2354" spans="1:43" x14ac:dyDescent="0.3">
      <c r="A2354" t="s">
        <v>14571</v>
      </c>
      <c r="C2354" t="s">
        <v>14572</v>
      </c>
      <c r="D2354" s="1">
        <v>46278</v>
      </c>
      <c r="E2354" t="s">
        <v>11819</v>
      </c>
      <c r="F2354" t="s">
        <v>9</v>
      </c>
      <c r="G2354">
        <v>5797</v>
      </c>
      <c r="H2354">
        <v>17.39</v>
      </c>
      <c r="I2354">
        <v>3.13</v>
      </c>
      <c r="J2354">
        <v>5776.48</v>
      </c>
      <c r="K2354" s="1">
        <v>46280</v>
      </c>
      <c r="L2354" t="s">
        <v>14465</v>
      </c>
      <c r="M2354">
        <f t="shared" si="432"/>
        <v>1</v>
      </c>
      <c r="N2354">
        <f>COUNTIF(Orders!$A:$A,C2354)</f>
        <v>0</v>
      </c>
      <c r="P2354">
        <f>COUNTIF(Orders!$H:$H,UPPER(SUBSTITUTE(TRIM(C2354),"-","")))</f>
        <v>1</v>
      </c>
      <c r="R2354" t="str">
        <f t="shared" si="433"/>
        <v>Matched Order Reference</v>
      </c>
      <c r="S2354">
        <f t="shared" si="434"/>
        <v>1</v>
      </c>
      <c r="V2354" cm="1">
        <f t="array" ref="V2354">IF(E2354&lt;&gt;"CAPTURE",0,SUMPRODUCT((MDR_Rates!$A$2:$A$10=F2354)*(G2354&gt;MDR_Rates!$B$2:$B$10)*((MDR_Rates!$C$2:$C$10="")+(G2354&lt;=MDR_Rates!$C$2:$C$10))*MDR_Rates!$D$2:$D$10))</f>
        <v>0.3</v>
      </c>
      <c r="W2354">
        <f t="shared" si="435"/>
        <v>17.39</v>
      </c>
      <c r="X2354">
        <f t="shared" si="436"/>
        <v>3.13</v>
      </c>
      <c r="Y2354">
        <f t="shared" si="437"/>
        <v>0</v>
      </c>
      <c r="Z2354">
        <f t="shared" si="438"/>
        <v>0</v>
      </c>
      <c r="AG2354" t="str">
        <f t="shared" si="439"/>
        <v/>
      </c>
      <c r="AI2354" t="str">
        <f t="shared" si="440"/>
        <v/>
      </c>
      <c r="AJ2354" t="str">
        <f t="shared" si="441"/>
        <v/>
      </c>
      <c r="AK2354" t="str">
        <f t="shared" si="442"/>
        <v>ORD26002863</v>
      </c>
      <c r="AL2354">
        <f>IF(E2354&lt;&gt;"CAPTURE","",COUNTIF(Orders!$H:$H,AK2354))</f>
        <v>1</v>
      </c>
      <c r="AP2354" t="str">
        <f t="shared" si="443"/>
        <v>Matched to Order</v>
      </c>
      <c r="AQ2354">
        <f>IF(COUNTIF($A$2:A2354,A2354)=1,1,0)</f>
        <v>1</v>
      </c>
    </row>
    <row r="2355" spans="1:43" x14ac:dyDescent="0.3">
      <c r="A2355" t="s">
        <v>14573</v>
      </c>
      <c r="C2355" t="s">
        <v>5832</v>
      </c>
      <c r="D2355" s="1">
        <v>46278</v>
      </c>
      <c r="E2355" t="s">
        <v>11819</v>
      </c>
      <c r="F2355" t="s">
        <v>44</v>
      </c>
      <c r="G2355">
        <v>8348</v>
      </c>
      <c r="H2355">
        <v>141.91999999999999</v>
      </c>
      <c r="I2355">
        <v>25.55</v>
      </c>
      <c r="J2355">
        <v>8180.53</v>
      </c>
      <c r="K2355" s="1">
        <v>46280</v>
      </c>
      <c r="L2355" t="s">
        <v>14465</v>
      </c>
      <c r="M2355">
        <f t="shared" si="432"/>
        <v>1</v>
      </c>
      <c r="N2355">
        <f>COUNTIF(Orders!$A:$A,C2355)</f>
        <v>1</v>
      </c>
      <c r="P2355">
        <f>COUNTIF(Orders!$H:$H,UPPER(SUBSTITUTE(TRIM(C2355),"-","")))</f>
        <v>1</v>
      </c>
      <c r="R2355" t="str">
        <f t="shared" si="433"/>
        <v>Matched Order Reference</v>
      </c>
      <c r="S2355">
        <f t="shared" si="434"/>
        <v>1</v>
      </c>
      <c r="V2355" cm="1">
        <f t="array" ref="V2355">IF(E2355&lt;&gt;"CAPTURE",0,SUMPRODUCT((MDR_Rates!$A$2:$A$10=F2355)*(G2355&gt;MDR_Rates!$B$2:$B$10)*((MDR_Rates!$C$2:$C$10="")+(G2355&lt;=MDR_Rates!$C$2:$C$10))*MDR_Rates!$D$2:$D$10))</f>
        <v>1.7</v>
      </c>
      <c r="W2355">
        <f t="shared" si="435"/>
        <v>141.91999999999999</v>
      </c>
      <c r="X2355">
        <f t="shared" si="436"/>
        <v>25.55</v>
      </c>
      <c r="Y2355">
        <f t="shared" si="437"/>
        <v>0</v>
      </c>
      <c r="Z2355">
        <f t="shared" si="438"/>
        <v>0</v>
      </c>
      <c r="AG2355" t="str">
        <f t="shared" si="439"/>
        <v/>
      </c>
      <c r="AI2355" t="str">
        <f t="shared" si="440"/>
        <v/>
      </c>
      <c r="AJ2355" t="str">
        <f t="shared" si="441"/>
        <v/>
      </c>
      <c r="AK2355" t="str">
        <f t="shared" si="442"/>
        <v>ORD26002930</v>
      </c>
      <c r="AL2355">
        <f>IF(E2355&lt;&gt;"CAPTURE","",COUNTIF(Orders!$H:$H,AK2355))</f>
        <v>1</v>
      </c>
      <c r="AP2355" t="str">
        <f t="shared" si="443"/>
        <v>Matched to Order</v>
      </c>
      <c r="AQ2355">
        <f>IF(COUNTIF($A$2:A2355,A2355)=1,1,0)</f>
        <v>1</v>
      </c>
    </row>
    <row r="2356" spans="1:43" x14ac:dyDescent="0.3">
      <c r="A2356" t="s">
        <v>14574</v>
      </c>
      <c r="C2356" t="s">
        <v>5863</v>
      </c>
      <c r="D2356" s="1">
        <v>46278</v>
      </c>
      <c r="E2356" t="s">
        <v>11819</v>
      </c>
      <c r="F2356" t="s">
        <v>9</v>
      </c>
      <c r="G2356">
        <v>5498</v>
      </c>
      <c r="H2356">
        <v>16.489999999999998</v>
      </c>
      <c r="I2356">
        <v>2.97</v>
      </c>
      <c r="J2356">
        <v>5478.54</v>
      </c>
      <c r="K2356" s="1">
        <v>46280</v>
      </c>
      <c r="L2356" t="s">
        <v>14465</v>
      </c>
      <c r="M2356">
        <f t="shared" si="432"/>
        <v>1</v>
      </c>
      <c r="N2356">
        <f>COUNTIF(Orders!$A:$A,C2356)</f>
        <v>1</v>
      </c>
      <c r="P2356">
        <f>COUNTIF(Orders!$H:$H,UPPER(SUBSTITUTE(TRIM(C2356),"-","")))</f>
        <v>1</v>
      </c>
      <c r="R2356" t="str">
        <f t="shared" si="433"/>
        <v>Matched Order Reference</v>
      </c>
      <c r="S2356">
        <f t="shared" si="434"/>
        <v>1</v>
      </c>
      <c r="V2356" cm="1">
        <f t="array" ref="V2356">IF(E2356&lt;&gt;"CAPTURE",0,SUMPRODUCT((MDR_Rates!$A$2:$A$10=F2356)*(G2356&gt;MDR_Rates!$B$2:$B$10)*((MDR_Rates!$C$2:$C$10="")+(G2356&lt;=MDR_Rates!$C$2:$C$10))*MDR_Rates!$D$2:$D$10))</f>
        <v>0.3</v>
      </c>
      <c r="W2356">
        <f t="shared" si="435"/>
        <v>16.489999999999998</v>
      </c>
      <c r="X2356">
        <f t="shared" si="436"/>
        <v>2.97</v>
      </c>
      <c r="Y2356">
        <f t="shared" si="437"/>
        <v>0</v>
      </c>
      <c r="Z2356">
        <f t="shared" si="438"/>
        <v>0</v>
      </c>
      <c r="AG2356" t="str">
        <f t="shared" si="439"/>
        <v/>
      </c>
      <c r="AI2356" t="str">
        <f t="shared" si="440"/>
        <v/>
      </c>
      <c r="AJ2356" t="str">
        <f t="shared" si="441"/>
        <v/>
      </c>
      <c r="AK2356" t="str">
        <f t="shared" si="442"/>
        <v>ORD26002946</v>
      </c>
      <c r="AL2356">
        <f>IF(E2356&lt;&gt;"CAPTURE","",COUNTIF(Orders!$H:$H,AK2356))</f>
        <v>1</v>
      </c>
      <c r="AP2356" t="str">
        <f t="shared" si="443"/>
        <v>Matched to Order</v>
      </c>
      <c r="AQ2356">
        <f>IF(COUNTIF($A$2:A2356,A2356)=1,1,0)</f>
        <v>1</v>
      </c>
    </row>
    <row r="2357" spans="1:43" x14ac:dyDescent="0.3">
      <c r="A2357" t="s">
        <v>14575</v>
      </c>
      <c r="C2357" t="s">
        <v>14576</v>
      </c>
      <c r="D2357" s="1">
        <v>46278</v>
      </c>
      <c r="E2357" t="s">
        <v>11819</v>
      </c>
      <c r="F2357" t="s">
        <v>9</v>
      </c>
      <c r="G2357">
        <v>9998</v>
      </c>
      <c r="H2357">
        <v>29.99</v>
      </c>
      <c r="I2357">
        <v>5.4</v>
      </c>
      <c r="J2357">
        <v>9962.61</v>
      </c>
      <c r="K2357" s="1">
        <v>46280</v>
      </c>
      <c r="L2357" t="s">
        <v>14465</v>
      </c>
      <c r="M2357">
        <f t="shared" si="432"/>
        <v>1</v>
      </c>
      <c r="N2357">
        <f>COUNTIF(Orders!$A:$A,C2357)</f>
        <v>1</v>
      </c>
      <c r="P2357">
        <f>COUNTIF(Orders!$H:$H,UPPER(SUBSTITUTE(TRIM(C2357),"-","")))</f>
        <v>1</v>
      </c>
      <c r="R2357" t="str">
        <f t="shared" si="433"/>
        <v>Matched Order Reference</v>
      </c>
      <c r="S2357">
        <f t="shared" si="434"/>
        <v>1</v>
      </c>
      <c r="V2357" cm="1">
        <f t="array" ref="V2357">IF(E2357&lt;&gt;"CAPTURE",0,SUMPRODUCT((MDR_Rates!$A$2:$A$10=F2357)*(G2357&gt;MDR_Rates!$B$2:$B$10)*((MDR_Rates!$C$2:$C$10="")+(G2357&lt;=MDR_Rates!$C$2:$C$10))*MDR_Rates!$D$2:$D$10))</f>
        <v>0.3</v>
      </c>
      <c r="W2357">
        <f t="shared" si="435"/>
        <v>29.99</v>
      </c>
      <c r="X2357">
        <f t="shared" si="436"/>
        <v>5.4</v>
      </c>
      <c r="Y2357">
        <f t="shared" si="437"/>
        <v>0</v>
      </c>
      <c r="Z2357">
        <f t="shared" si="438"/>
        <v>0</v>
      </c>
      <c r="AG2357" t="str">
        <f t="shared" si="439"/>
        <v/>
      </c>
      <c r="AI2357" t="str">
        <f t="shared" si="440"/>
        <v/>
      </c>
      <c r="AJ2357" t="str">
        <f t="shared" si="441"/>
        <v/>
      </c>
      <c r="AK2357" t="str">
        <f t="shared" si="442"/>
        <v>ORD26002958</v>
      </c>
      <c r="AL2357">
        <f>IF(E2357&lt;&gt;"CAPTURE","",COUNTIF(Orders!$H:$H,AK2357))</f>
        <v>1</v>
      </c>
      <c r="AP2357" t="str">
        <f t="shared" si="443"/>
        <v>Matched to Order</v>
      </c>
      <c r="AQ2357">
        <f>IF(COUNTIF($A$2:A2357,A2357)=1,1,0)</f>
        <v>1</v>
      </c>
    </row>
    <row r="2358" spans="1:43" x14ac:dyDescent="0.3">
      <c r="A2358" t="s">
        <v>14577</v>
      </c>
      <c r="C2358" t="s">
        <v>14578</v>
      </c>
      <c r="D2358" s="1">
        <v>46278</v>
      </c>
      <c r="E2358" t="s">
        <v>11819</v>
      </c>
      <c r="F2358" t="s">
        <v>9</v>
      </c>
      <c r="G2358">
        <v>2999</v>
      </c>
      <c r="H2358">
        <v>9</v>
      </c>
      <c r="I2358">
        <v>1.62</v>
      </c>
      <c r="J2358">
        <v>2988.38</v>
      </c>
      <c r="K2358" s="1">
        <v>46280</v>
      </c>
      <c r="L2358" t="s">
        <v>14465</v>
      </c>
      <c r="M2358">
        <f t="shared" si="432"/>
        <v>1</v>
      </c>
      <c r="N2358">
        <f>COUNTIF(Orders!$A:$A,C2358)</f>
        <v>1</v>
      </c>
      <c r="P2358">
        <f>COUNTIF(Orders!$H:$H,UPPER(SUBSTITUTE(TRIM(C2358),"-","")))</f>
        <v>1</v>
      </c>
      <c r="R2358" t="str">
        <f t="shared" si="433"/>
        <v>Matched Order Reference</v>
      </c>
      <c r="S2358">
        <f t="shared" si="434"/>
        <v>1</v>
      </c>
      <c r="V2358" cm="1">
        <f t="array" ref="V2358">IF(E2358&lt;&gt;"CAPTURE",0,SUMPRODUCT((MDR_Rates!$A$2:$A$10=F2358)*(G2358&gt;MDR_Rates!$B$2:$B$10)*((MDR_Rates!$C$2:$C$10="")+(G2358&lt;=MDR_Rates!$C$2:$C$10))*MDR_Rates!$D$2:$D$10))</f>
        <v>0.3</v>
      </c>
      <c r="W2358">
        <f t="shared" si="435"/>
        <v>9</v>
      </c>
      <c r="X2358">
        <f t="shared" si="436"/>
        <v>1.62</v>
      </c>
      <c r="Y2358">
        <f t="shared" si="437"/>
        <v>0</v>
      </c>
      <c r="Z2358">
        <f t="shared" si="438"/>
        <v>0</v>
      </c>
      <c r="AG2358" t="str">
        <f t="shared" si="439"/>
        <v/>
      </c>
      <c r="AI2358" t="str">
        <f t="shared" si="440"/>
        <v/>
      </c>
      <c r="AJ2358" t="str">
        <f t="shared" si="441"/>
        <v/>
      </c>
      <c r="AK2358" t="str">
        <f t="shared" si="442"/>
        <v>ORD26002970</v>
      </c>
      <c r="AL2358">
        <f>IF(E2358&lt;&gt;"CAPTURE","",COUNTIF(Orders!$H:$H,AK2358))</f>
        <v>1</v>
      </c>
      <c r="AP2358" t="str">
        <f t="shared" si="443"/>
        <v>Matched to Order</v>
      </c>
      <c r="AQ2358">
        <f>IF(COUNTIF($A$2:A2358,A2358)=1,1,0)</f>
        <v>1</v>
      </c>
    </row>
    <row r="2359" spans="1:43" x14ac:dyDescent="0.3">
      <c r="A2359" t="s">
        <v>14579</v>
      </c>
      <c r="C2359" t="s">
        <v>5922</v>
      </c>
      <c r="D2359" s="1">
        <v>46278</v>
      </c>
      <c r="E2359" t="s">
        <v>11819</v>
      </c>
      <c r="F2359" t="s">
        <v>9</v>
      </c>
      <c r="G2359">
        <v>1799</v>
      </c>
      <c r="H2359">
        <v>0</v>
      </c>
      <c r="I2359">
        <v>0</v>
      </c>
      <c r="J2359">
        <v>1799</v>
      </c>
      <c r="K2359" s="1">
        <v>46280</v>
      </c>
      <c r="L2359" t="s">
        <v>14465</v>
      </c>
      <c r="M2359">
        <f t="shared" si="432"/>
        <v>1</v>
      </c>
      <c r="N2359">
        <f>COUNTIF(Orders!$A:$A,C2359)</f>
        <v>1</v>
      </c>
      <c r="P2359">
        <f>COUNTIF(Orders!$H:$H,UPPER(SUBSTITUTE(TRIM(C2359),"-","")))</f>
        <v>1</v>
      </c>
      <c r="R2359" t="str">
        <f t="shared" si="433"/>
        <v>Matched Order Reference</v>
      </c>
      <c r="S2359">
        <f t="shared" si="434"/>
        <v>1</v>
      </c>
      <c r="V2359" cm="1">
        <f t="array" ref="V2359">IF(E2359&lt;&gt;"CAPTURE",0,SUMPRODUCT((MDR_Rates!$A$2:$A$10=F2359)*(G2359&gt;MDR_Rates!$B$2:$B$10)*((MDR_Rates!$C$2:$C$10="")+(G2359&lt;=MDR_Rates!$C$2:$C$10))*MDR_Rates!$D$2:$D$10))</f>
        <v>0</v>
      </c>
      <c r="W2359">
        <f t="shared" si="435"/>
        <v>0</v>
      </c>
      <c r="X2359">
        <f t="shared" si="436"/>
        <v>0</v>
      </c>
      <c r="Y2359">
        <f t="shared" si="437"/>
        <v>0</v>
      </c>
      <c r="Z2359">
        <f t="shared" si="438"/>
        <v>0</v>
      </c>
      <c r="AG2359" t="str">
        <f t="shared" si="439"/>
        <v/>
      </c>
      <c r="AI2359" t="str">
        <f t="shared" si="440"/>
        <v/>
      </c>
      <c r="AJ2359" t="str">
        <f t="shared" si="441"/>
        <v/>
      </c>
      <c r="AK2359" t="str">
        <f t="shared" si="442"/>
        <v>ORD26002976</v>
      </c>
      <c r="AL2359">
        <f>IF(E2359&lt;&gt;"CAPTURE","",COUNTIF(Orders!$H:$H,AK2359))</f>
        <v>1</v>
      </c>
      <c r="AP2359" t="str">
        <f t="shared" si="443"/>
        <v>Matched to Order</v>
      </c>
      <c r="AQ2359">
        <f>IF(COUNTIF($A$2:A2359,A2359)=1,1,0)</f>
        <v>1</v>
      </c>
    </row>
    <row r="2360" spans="1:43" x14ac:dyDescent="0.3">
      <c r="A2360" t="s">
        <v>14580</v>
      </c>
      <c r="C2360" t="s">
        <v>5933</v>
      </c>
      <c r="D2360" s="1">
        <v>46278</v>
      </c>
      <c r="E2360" t="s">
        <v>11819</v>
      </c>
      <c r="F2360" t="s">
        <v>9</v>
      </c>
      <c r="G2360">
        <v>2499</v>
      </c>
      <c r="H2360">
        <v>7.5</v>
      </c>
      <c r="I2360">
        <v>1.35</v>
      </c>
      <c r="J2360">
        <v>2490.15</v>
      </c>
      <c r="K2360" s="1">
        <v>46280</v>
      </c>
      <c r="L2360" t="s">
        <v>14465</v>
      </c>
      <c r="M2360">
        <f t="shared" si="432"/>
        <v>1</v>
      </c>
      <c r="N2360">
        <f>COUNTIF(Orders!$A:$A,C2360)</f>
        <v>1</v>
      </c>
      <c r="P2360">
        <f>COUNTIF(Orders!$H:$H,UPPER(SUBSTITUTE(TRIM(C2360),"-","")))</f>
        <v>1</v>
      </c>
      <c r="R2360" t="str">
        <f t="shared" si="433"/>
        <v>Matched Order Reference</v>
      </c>
      <c r="S2360">
        <f t="shared" si="434"/>
        <v>1</v>
      </c>
      <c r="V2360" cm="1">
        <f t="array" ref="V2360">IF(E2360&lt;&gt;"CAPTURE",0,SUMPRODUCT((MDR_Rates!$A$2:$A$10=F2360)*(G2360&gt;MDR_Rates!$B$2:$B$10)*((MDR_Rates!$C$2:$C$10="")+(G2360&lt;=MDR_Rates!$C$2:$C$10))*MDR_Rates!$D$2:$D$10))</f>
        <v>0.3</v>
      </c>
      <c r="W2360">
        <f t="shared" si="435"/>
        <v>7.5</v>
      </c>
      <c r="X2360">
        <f t="shared" si="436"/>
        <v>1.35</v>
      </c>
      <c r="Y2360">
        <f t="shared" si="437"/>
        <v>0</v>
      </c>
      <c r="Z2360">
        <f t="shared" si="438"/>
        <v>0</v>
      </c>
      <c r="AG2360" t="str">
        <f t="shared" si="439"/>
        <v/>
      </c>
      <c r="AI2360" t="str">
        <f t="shared" si="440"/>
        <v/>
      </c>
      <c r="AJ2360" t="str">
        <f t="shared" si="441"/>
        <v/>
      </c>
      <c r="AK2360" t="str">
        <f t="shared" si="442"/>
        <v>ORD26002982</v>
      </c>
      <c r="AL2360">
        <f>IF(E2360&lt;&gt;"CAPTURE","",COUNTIF(Orders!$H:$H,AK2360))</f>
        <v>1</v>
      </c>
      <c r="AP2360" t="str">
        <f t="shared" si="443"/>
        <v>Matched to Order</v>
      </c>
      <c r="AQ2360">
        <f>IF(COUNTIF($A$2:A2360,A2360)=1,1,0)</f>
        <v>1</v>
      </c>
    </row>
    <row r="2361" spans="1:43" x14ac:dyDescent="0.3">
      <c r="A2361" t="s">
        <v>14581</v>
      </c>
      <c r="C2361" t="s">
        <v>5937</v>
      </c>
      <c r="D2361" s="1">
        <v>46278</v>
      </c>
      <c r="E2361" t="s">
        <v>11819</v>
      </c>
      <c r="F2361" t="s">
        <v>44</v>
      </c>
      <c r="G2361">
        <v>4097</v>
      </c>
      <c r="H2361">
        <v>69.650000000000006</v>
      </c>
      <c r="I2361">
        <v>12.54</v>
      </c>
      <c r="J2361">
        <v>4014.81</v>
      </c>
      <c r="K2361" s="1">
        <v>46280</v>
      </c>
      <c r="L2361" t="s">
        <v>14465</v>
      </c>
      <c r="M2361">
        <f t="shared" si="432"/>
        <v>1</v>
      </c>
      <c r="N2361">
        <f>COUNTIF(Orders!$A:$A,C2361)</f>
        <v>1</v>
      </c>
      <c r="P2361">
        <f>COUNTIF(Orders!$H:$H,UPPER(SUBSTITUTE(TRIM(C2361),"-","")))</f>
        <v>1</v>
      </c>
      <c r="R2361" t="str">
        <f t="shared" si="433"/>
        <v>Matched Order Reference</v>
      </c>
      <c r="S2361">
        <f t="shared" si="434"/>
        <v>1</v>
      </c>
      <c r="V2361" cm="1">
        <f t="array" ref="V2361">IF(E2361&lt;&gt;"CAPTURE",0,SUMPRODUCT((MDR_Rates!$A$2:$A$10=F2361)*(G2361&gt;MDR_Rates!$B$2:$B$10)*((MDR_Rates!$C$2:$C$10="")+(G2361&lt;=MDR_Rates!$C$2:$C$10))*MDR_Rates!$D$2:$D$10))</f>
        <v>1.7</v>
      </c>
      <c r="W2361">
        <f t="shared" si="435"/>
        <v>69.650000000000006</v>
      </c>
      <c r="X2361">
        <f t="shared" si="436"/>
        <v>12.54</v>
      </c>
      <c r="Y2361">
        <f t="shared" si="437"/>
        <v>0</v>
      </c>
      <c r="Z2361">
        <f t="shared" si="438"/>
        <v>0</v>
      </c>
      <c r="AG2361" t="str">
        <f t="shared" si="439"/>
        <v/>
      </c>
      <c r="AI2361" t="str">
        <f t="shared" si="440"/>
        <v/>
      </c>
      <c r="AJ2361" t="str">
        <f t="shared" si="441"/>
        <v/>
      </c>
      <c r="AK2361" t="str">
        <f t="shared" si="442"/>
        <v>ORD26002984</v>
      </c>
      <c r="AL2361">
        <f>IF(E2361&lt;&gt;"CAPTURE","",COUNTIF(Orders!$H:$H,AK2361))</f>
        <v>1</v>
      </c>
      <c r="AP2361" t="str">
        <f t="shared" si="443"/>
        <v>Matched to Order</v>
      </c>
      <c r="AQ2361">
        <f>IF(COUNTIF($A$2:A2361,A2361)=1,1,0)</f>
        <v>1</v>
      </c>
    </row>
    <row r="2362" spans="1:43" x14ac:dyDescent="0.3">
      <c r="A2362" t="s">
        <v>14582</v>
      </c>
      <c r="C2362" t="s">
        <v>5989</v>
      </c>
      <c r="D2362" s="1">
        <v>46278</v>
      </c>
      <c r="E2362" t="s">
        <v>11819</v>
      </c>
      <c r="F2362" t="s">
        <v>17</v>
      </c>
      <c r="G2362">
        <v>2098</v>
      </c>
      <c r="H2362">
        <v>33.57</v>
      </c>
      <c r="I2362">
        <v>6.04</v>
      </c>
      <c r="J2362">
        <v>2058.39</v>
      </c>
      <c r="K2362" s="1">
        <v>46280</v>
      </c>
      <c r="L2362" t="s">
        <v>14465</v>
      </c>
      <c r="M2362">
        <f t="shared" si="432"/>
        <v>1</v>
      </c>
      <c r="N2362">
        <f>COUNTIF(Orders!$A:$A,C2362)</f>
        <v>1</v>
      </c>
      <c r="P2362">
        <f>COUNTIF(Orders!$H:$H,UPPER(SUBSTITUTE(TRIM(C2362),"-","")))</f>
        <v>1</v>
      </c>
      <c r="R2362" t="str">
        <f t="shared" si="433"/>
        <v>Matched Order Reference</v>
      </c>
      <c r="S2362">
        <f t="shared" si="434"/>
        <v>1</v>
      </c>
      <c r="V2362" cm="1">
        <f t="array" ref="V2362">IF(E2362&lt;&gt;"CAPTURE",0,SUMPRODUCT((MDR_Rates!$A$2:$A$10=F2362)*(G2362&gt;MDR_Rates!$B$2:$B$10)*((MDR_Rates!$C$2:$C$10="")+(G2362&lt;=MDR_Rates!$C$2:$C$10))*MDR_Rates!$D$2:$D$10))</f>
        <v>1.6</v>
      </c>
      <c r="W2362">
        <f t="shared" si="435"/>
        <v>33.57</v>
      </c>
      <c r="X2362">
        <f t="shared" si="436"/>
        <v>6.04</v>
      </c>
      <c r="Y2362">
        <f t="shared" si="437"/>
        <v>0</v>
      </c>
      <c r="Z2362">
        <f t="shared" si="438"/>
        <v>0</v>
      </c>
      <c r="AG2362" t="str">
        <f t="shared" si="439"/>
        <v/>
      </c>
      <c r="AI2362" t="str">
        <f t="shared" si="440"/>
        <v/>
      </c>
      <c r="AJ2362" t="str">
        <f t="shared" si="441"/>
        <v/>
      </c>
      <c r="AK2362" t="str">
        <f t="shared" si="442"/>
        <v>ORD26003011</v>
      </c>
      <c r="AL2362">
        <f>IF(E2362&lt;&gt;"CAPTURE","",COUNTIF(Orders!$H:$H,AK2362))</f>
        <v>1</v>
      </c>
      <c r="AP2362" t="str">
        <f t="shared" si="443"/>
        <v>Matched to Order</v>
      </c>
      <c r="AQ2362">
        <f>IF(COUNTIF($A$2:A2362,A2362)=1,1,0)</f>
        <v>1</v>
      </c>
    </row>
    <row r="2363" spans="1:43" x14ac:dyDescent="0.3">
      <c r="A2363" t="s">
        <v>14583</v>
      </c>
      <c r="C2363" t="s">
        <v>14584</v>
      </c>
      <c r="D2363" s="1">
        <v>46278</v>
      </c>
      <c r="E2363" t="s">
        <v>11819</v>
      </c>
      <c r="F2363" t="s">
        <v>9</v>
      </c>
      <c r="G2363">
        <v>2848</v>
      </c>
      <c r="H2363">
        <v>8.5399999999999991</v>
      </c>
      <c r="I2363">
        <v>1.54</v>
      </c>
      <c r="J2363">
        <v>2837.92</v>
      </c>
      <c r="K2363" s="1">
        <v>46280</v>
      </c>
      <c r="L2363" t="s">
        <v>14465</v>
      </c>
      <c r="M2363">
        <f t="shared" si="432"/>
        <v>1</v>
      </c>
      <c r="N2363">
        <f>COUNTIF(Orders!$A:$A,C2363)</f>
        <v>0</v>
      </c>
      <c r="P2363">
        <f>COUNTIF(Orders!$H:$H,UPPER(SUBSTITUTE(TRIM(C2363),"-","")))</f>
        <v>1</v>
      </c>
      <c r="R2363" t="str">
        <f t="shared" si="433"/>
        <v>Matched Order Reference</v>
      </c>
      <c r="S2363">
        <f t="shared" si="434"/>
        <v>1</v>
      </c>
      <c r="V2363" cm="1">
        <f t="array" ref="V2363">IF(E2363&lt;&gt;"CAPTURE",0,SUMPRODUCT((MDR_Rates!$A$2:$A$10=F2363)*(G2363&gt;MDR_Rates!$B$2:$B$10)*((MDR_Rates!$C$2:$C$10="")+(G2363&lt;=MDR_Rates!$C$2:$C$10))*MDR_Rates!$D$2:$D$10))</f>
        <v>0.3</v>
      </c>
      <c r="W2363">
        <f t="shared" si="435"/>
        <v>8.5399999999999991</v>
      </c>
      <c r="X2363">
        <f t="shared" si="436"/>
        <v>1.54</v>
      </c>
      <c r="Y2363">
        <f t="shared" si="437"/>
        <v>0</v>
      </c>
      <c r="Z2363">
        <f t="shared" si="438"/>
        <v>0</v>
      </c>
      <c r="AG2363" t="str">
        <f t="shared" si="439"/>
        <v/>
      </c>
      <c r="AI2363" t="str">
        <f t="shared" si="440"/>
        <v/>
      </c>
      <c r="AJ2363" t="str">
        <f t="shared" si="441"/>
        <v/>
      </c>
      <c r="AK2363" t="str">
        <f t="shared" si="442"/>
        <v>ORD26003038</v>
      </c>
      <c r="AL2363">
        <f>IF(E2363&lt;&gt;"CAPTURE","",COUNTIF(Orders!$H:$H,AK2363))</f>
        <v>1</v>
      </c>
      <c r="AP2363" t="str">
        <f t="shared" si="443"/>
        <v>Matched to Order</v>
      </c>
      <c r="AQ2363">
        <f>IF(COUNTIF($A$2:A2363,A2363)=1,1,0)</f>
        <v>1</v>
      </c>
    </row>
    <row r="2364" spans="1:43" x14ac:dyDescent="0.3">
      <c r="A2364" t="s">
        <v>14585</v>
      </c>
      <c r="C2364" t="s">
        <v>6092</v>
      </c>
      <c r="D2364" s="1">
        <v>46278</v>
      </c>
      <c r="E2364" t="s">
        <v>11819</v>
      </c>
      <c r="F2364" t="s">
        <v>33</v>
      </c>
      <c r="G2364">
        <v>9297</v>
      </c>
      <c r="H2364">
        <v>111.56</v>
      </c>
      <c r="I2364">
        <v>20.079999999999998</v>
      </c>
      <c r="J2364">
        <v>9165.36</v>
      </c>
      <c r="K2364" s="1">
        <v>46280</v>
      </c>
      <c r="L2364" t="s">
        <v>14465</v>
      </c>
      <c r="M2364">
        <f t="shared" si="432"/>
        <v>1</v>
      </c>
      <c r="N2364">
        <f>COUNTIF(Orders!$A:$A,C2364)</f>
        <v>1</v>
      </c>
      <c r="P2364">
        <f>COUNTIF(Orders!$H:$H,UPPER(SUBSTITUTE(TRIM(C2364),"-","")))</f>
        <v>1</v>
      </c>
      <c r="R2364" t="str">
        <f t="shared" si="433"/>
        <v>Matched Order Reference</v>
      </c>
      <c r="S2364">
        <f t="shared" si="434"/>
        <v>1</v>
      </c>
      <c r="V2364" cm="1">
        <f t="array" ref="V2364">IF(E2364&lt;&gt;"CAPTURE",0,SUMPRODUCT((MDR_Rates!$A$2:$A$10=F2364)*(G2364&gt;MDR_Rates!$B$2:$B$10)*((MDR_Rates!$C$2:$C$10="")+(G2364&lt;=MDR_Rates!$C$2:$C$10))*MDR_Rates!$D$2:$D$10))</f>
        <v>1.2</v>
      </c>
      <c r="W2364">
        <f t="shared" si="435"/>
        <v>111.56</v>
      </c>
      <c r="X2364">
        <f t="shared" si="436"/>
        <v>20.079999999999998</v>
      </c>
      <c r="Y2364">
        <f t="shared" si="437"/>
        <v>0</v>
      </c>
      <c r="Z2364">
        <f t="shared" si="438"/>
        <v>0</v>
      </c>
      <c r="AG2364" t="str">
        <f t="shared" si="439"/>
        <v/>
      </c>
      <c r="AI2364" t="str">
        <f t="shared" si="440"/>
        <v/>
      </c>
      <c r="AJ2364" t="str">
        <f t="shared" si="441"/>
        <v/>
      </c>
      <c r="AK2364" t="str">
        <f t="shared" si="442"/>
        <v>ORD26003063</v>
      </c>
      <c r="AL2364">
        <f>IF(E2364&lt;&gt;"CAPTURE","",COUNTIF(Orders!$H:$H,AK2364))</f>
        <v>1</v>
      </c>
      <c r="AP2364" t="str">
        <f t="shared" si="443"/>
        <v>Matched to Order</v>
      </c>
      <c r="AQ2364">
        <f>IF(COUNTIF($A$2:A2364,A2364)=1,1,0)</f>
        <v>1</v>
      </c>
    </row>
    <row r="2365" spans="1:43" x14ac:dyDescent="0.3">
      <c r="A2365" t="s">
        <v>14586</v>
      </c>
      <c r="C2365" t="s">
        <v>6156</v>
      </c>
      <c r="D2365" s="1">
        <v>46278</v>
      </c>
      <c r="E2365" t="s">
        <v>11819</v>
      </c>
      <c r="F2365" t="s">
        <v>9</v>
      </c>
      <c r="G2365">
        <v>349</v>
      </c>
      <c r="H2365">
        <v>0</v>
      </c>
      <c r="I2365">
        <v>0</v>
      </c>
      <c r="J2365">
        <v>349</v>
      </c>
      <c r="K2365" s="1">
        <v>46280</v>
      </c>
      <c r="L2365" t="s">
        <v>14465</v>
      </c>
      <c r="M2365">
        <f t="shared" si="432"/>
        <v>1</v>
      </c>
      <c r="N2365">
        <f>COUNTIF(Orders!$A:$A,C2365)</f>
        <v>1</v>
      </c>
      <c r="P2365">
        <f>COUNTIF(Orders!$H:$H,UPPER(SUBSTITUTE(TRIM(C2365),"-","")))</f>
        <v>1</v>
      </c>
      <c r="R2365" t="str">
        <f t="shared" si="433"/>
        <v>Matched Order Reference</v>
      </c>
      <c r="S2365">
        <f t="shared" si="434"/>
        <v>1</v>
      </c>
      <c r="V2365" cm="1">
        <f t="array" ref="V2365">IF(E2365&lt;&gt;"CAPTURE",0,SUMPRODUCT((MDR_Rates!$A$2:$A$10=F2365)*(G2365&gt;MDR_Rates!$B$2:$B$10)*((MDR_Rates!$C$2:$C$10="")+(G2365&lt;=MDR_Rates!$C$2:$C$10))*MDR_Rates!$D$2:$D$10))</f>
        <v>0</v>
      </c>
      <c r="W2365">
        <f t="shared" si="435"/>
        <v>0</v>
      </c>
      <c r="X2365">
        <f t="shared" si="436"/>
        <v>0</v>
      </c>
      <c r="Y2365">
        <f t="shared" si="437"/>
        <v>0</v>
      </c>
      <c r="Z2365">
        <f t="shared" si="438"/>
        <v>0</v>
      </c>
      <c r="AG2365" t="str">
        <f t="shared" si="439"/>
        <v/>
      </c>
      <c r="AI2365" t="str">
        <f t="shared" si="440"/>
        <v/>
      </c>
      <c r="AJ2365" t="str">
        <f t="shared" si="441"/>
        <v/>
      </c>
      <c r="AK2365" t="str">
        <f t="shared" si="442"/>
        <v>ORD26003096</v>
      </c>
      <c r="AL2365">
        <f>IF(E2365&lt;&gt;"CAPTURE","",COUNTIF(Orders!$H:$H,AK2365))</f>
        <v>1</v>
      </c>
      <c r="AP2365" t="str">
        <f t="shared" si="443"/>
        <v>Matched to Order</v>
      </c>
      <c r="AQ2365">
        <f>IF(COUNTIF($A$2:A2365,A2365)=1,1,0)</f>
        <v>1</v>
      </c>
    </row>
    <row r="2366" spans="1:43" x14ac:dyDescent="0.3">
      <c r="A2366" t="s">
        <v>14587</v>
      </c>
      <c r="C2366" t="s">
        <v>6223</v>
      </c>
      <c r="D2366" s="1">
        <v>46278</v>
      </c>
      <c r="E2366" t="s">
        <v>11819</v>
      </c>
      <c r="F2366" t="s">
        <v>9</v>
      </c>
      <c r="G2366">
        <v>2499</v>
      </c>
      <c r="H2366">
        <v>7.5</v>
      </c>
      <c r="I2366">
        <v>1.35</v>
      </c>
      <c r="J2366">
        <v>2490.15</v>
      </c>
      <c r="K2366" s="1">
        <v>46280</v>
      </c>
      <c r="L2366" t="s">
        <v>14465</v>
      </c>
      <c r="M2366">
        <f t="shared" si="432"/>
        <v>1</v>
      </c>
      <c r="N2366">
        <f>COUNTIF(Orders!$A:$A,C2366)</f>
        <v>1</v>
      </c>
      <c r="P2366">
        <f>COUNTIF(Orders!$H:$H,UPPER(SUBSTITUTE(TRIM(C2366),"-","")))</f>
        <v>1</v>
      </c>
      <c r="R2366" t="str">
        <f t="shared" si="433"/>
        <v>Matched Order Reference</v>
      </c>
      <c r="S2366">
        <f t="shared" si="434"/>
        <v>1</v>
      </c>
      <c r="V2366" cm="1">
        <f t="array" ref="V2366">IF(E2366&lt;&gt;"CAPTURE",0,SUMPRODUCT((MDR_Rates!$A$2:$A$10=F2366)*(G2366&gt;MDR_Rates!$B$2:$B$10)*((MDR_Rates!$C$2:$C$10="")+(G2366&lt;=MDR_Rates!$C$2:$C$10))*MDR_Rates!$D$2:$D$10))</f>
        <v>0.3</v>
      </c>
      <c r="W2366">
        <f t="shared" si="435"/>
        <v>7.5</v>
      </c>
      <c r="X2366">
        <f t="shared" si="436"/>
        <v>1.35</v>
      </c>
      <c r="Y2366">
        <f t="shared" si="437"/>
        <v>0</v>
      </c>
      <c r="Z2366">
        <f t="shared" si="438"/>
        <v>0</v>
      </c>
      <c r="AG2366" t="str">
        <f t="shared" si="439"/>
        <v/>
      </c>
      <c r="AI2366" t="str">
        <f t="shared" si="440"/>
        <v/>
      </c>
      <c r="AJ2366" t="str">
        <f t="shared" si="441"/>
        <v/>
      </c>
      <c r="AK2366" t="str">
        <f t="shared" si="442"/>
        <v>ORD26003130</v>
      </c>
      <c r="AL2366">
        <f>IF(E2366&lt;&gt;"CAPTURE","",COUNTIF(Orders!$H:$H,AK2366))</f>
        <v>1</v>
      </c>
      <c r="AP2366" t="str">
        <f t="shared" si="443"/>
        <v>Matched to Order</v>
      </c>
      <c r="AQ2366">
        <f>IF(COUNTIF($A$2:A2366,A2366)=1,1,0)</f>
        <v>1</v>
      </c>
    </row>
    <row r="2367" spans="1:43" x14ac:dyDescent="0.3">
      <c r="A2367" t="s">
        <v>14588</v>
      </c>
      <c r="C2367" t="s">
        <v>6309</v>
      </c>
      <c r="D2367" s="1">
        <v>46278</v>
      </c>
      <c r="E2367" t="s">
        <v>11819</v>
      </c>
      <c r="F2367" t="s">
        <v>9</v>
      </c>
      <c r="G2367">
        <v>1499</v>
      </c>
      <c r="H2367">
        <v>0</v>
      </c>
      <c r="I2367">
        <v>0</v>
      </c>
      <c r="J2367">
        <v>1499</v>
      </c>
      <c r="K2367" s="1">
        <v>46280</v>
      </c>
      <c r="L2367" t="s">
        <v>14465</v>
      </c>
      <c r="M2367">
        <f t="shared" si="432"/>
        <v>1</v>
      </c>
      <c r="N2367">
        <f>COUNTIF(Orders!$A:$A,C2367)</f>
        <v>1</v>
      </c>
      <c r="P2367">
        <f>COUNTIF(Orders!$H:$H,UPPER(SUBSTITUTE(TRIM(C2367),"-","")))</f>
        <v>1</v>
      </c>
      <c r="R2367" t="str">
        <f t="shared" si="433"/>
        <v>Matched Order Reference</v>
      </c>
      <c r="S2367">
        <f t="shared" si="434"/>
        <v>1</v>
      </c>
      <c r="V2367" cm="1">
        <f t="array" ref="V2367">IF(E2367&lt;&gt;"CAPTURE",0,SUMPRODUCT((MDR_Rates!$A$2:$A$10=F2367)*(G2367&gt;MDR_Rates!$B$2:$B$10)*((MDR_Rates!$C$2:$C$10="")+(G2367&lt;=MDR_Rates!$C$2:$C$10))*MDR_Rates!$D$2:$D$10))</f>
        <v>0</v>
      </c>
      <c r="W2367">
        <f t="shared" si="435"/>
        <v>0</v>
      </c>
      <c r="X2367">
        <f t="shared" si="436"/>
        <v>0</v>
      </c>
      <c r="Y2367">
        <f t="shared" si="437"/>
        <v>0</v>
      </c>
      <c r="Z2367">
        <f t="shared" si="438"/>
        <v>0</v>
      </c>
      <c r="AG2367" t="str">
        <f t="shared" si="439"/>
        <v/>
      </c>
      <c r="AI2367" t="str">
        <f t="shared" si="440"/>
        <v/>
      </c>
      <c r="AJ2367" t="str">
        <f t="shared" si="441"/>
        <v/>
      </c>
      <c r="AK2367" t="str">
        <f t="shared" si="442"/>
        <v>ORD26003173</v>
      </c>
      <c r="AL2367">
        <f>IF(E2367&lt;&gt;"CAPTURE","",COUNTIF(Orders!$H:$H,AK2367))</f>
        <v>1</v>
      </c>
      <c r="AP2367" t="str">
        <f t="shared" si="443"/>
        <v>Matched to Order</v>
      </c>
      <c r="AQ2367">
        <f>IF(COUNTIF($A$2:A2367,A2367)=1,1,0)</f>
        <v>1</v>
      </c>
    </row>
    <row r="2368" spans="1:43" x14ac:dyDescent="0.3">
      <c r="A2368" t="s">
        <v>14589</v>
      </c>
      <c r="C2368" t="s">
        <v>6333</v>
      </c>
      <c r="D2368" s="1">
        <v>46278</v>
      </c>
      <c r="E2368" t="s">
        <v>11819</v>
      </c>
      <c r="F2368" t="s">
        <v>9</v>
      </c>
      <c r="G2368">
        <v>6798</v>
      </c>
      <c r="H2368">
        <v>20.39</v>
      </c>
      <c r="I2368">
        <v>3.67</v>
      </c>
      <c r="J2368">
        <v>6773.94</v>
      </c>
      <c r="K2368" s="1">
        <v>46280</v>
      </c>
      <c r="L2368" t="s">
        <v>14465</v>
      </c>
      <c r="M2368">
        <f t="shared" si="432"/>
        <v>1</v>
      </c>
      <c r="N2368">
        <f>COUNTIF(Orders!$A:$A,C2368)</f>
        <v>1</v>
      </c>
      <c r="P2368">
        <f>COUNTIF(Orders!$H:$H,UPPER(SUBSTITUTE(TRIM(C2368),"-","")))</f>
        <v>1</v>
      </c>
      <c r="R2368" t="str">
        <f t="shared" si="433"/>
        <v>Matched Order Reference</v>
      </c>
      <c r="S2368">
        <f t="shared" si="434"/>
        <v>1</v>
      </c>
      <c r="V2368" cm="1">
        <f t="array" ref="V2368">IF(E2368&lt;&gt;"CAPTURE",0,SUMPRODUCT((MDR_Rates!$A$2:$A$10=F2368)*(G2368&gt;MDR_Rates!$B$2:$B$10)*((MDR_Rates!$C$2:$C$10="")+(G2368&lt;=MDR_Rates!$C$2:$C$10))*MDR_Rates!$D$2:$D$10))</f>
        <v>0.3</v>
      </c>
      <c r="W2368">
        <f t="shared" si="435"/>
        <v>20.39</v>
      </c>
      <c r="X2368">
        <f t="shared" si="436"/>
        <v>3.67</v>
      </c>
      <c r="Y2368">
        <f t="shared" si="437"/>
        <v>0</v>
      </c>
      <c r="Z2368">
        <f t="shared" si="438"/>
        <v>0</v>
      </c>
      <c r="AG2368" t="str">
        <f t="shared" si="439"/>
        <v/>
      </c>
      <c r="AI2368" t="str">
        <f t="shared" si="440"/>
        <v/>
      </c>
      <c r="AJ2368" t="str">
        <f t="shared" si="441"/>
        <v/>
      </c>
      <c r="AK2368" t="str">
        <f t="shared" si="442"/>
        <v>ORD26003185</v>
      </c>
      <c r="AL2368">
        <f>IF(E2368&lt;&gt;"CAPTURE","",COUNTIF(Orders!$H:$H,AK2368))</f>
        <v>1</v>
      </c>
      <c r="AP2368" t="str">
        <f t="shared" si="443"/>
        <v>Matched to Order</v>
      </c>
      <c r="AQ2368">
        <f>IF(COUNTIF($A$2:A2368,A2368)=1,1,0)</f>
        <v>1</v>
      </c>
    </row>
    <row r="2369" spans="1:43" x14ac:dyDescent="0.3">
      <c r="A2369" t="s">
        <v>14590</v>
      </c>
      <c r="C2369" t="s">
        <v>6382</v>
      </c>
      <c r="D2369" s="1">
        <v>46278</v>
      </c>
      <c r="E2369" t="s">
        <v>11819</v>
      </c>
      <c r="F2369" t="s">
        <v>17</v>
      </c>
      <c r="G2369">
        <v>999</v>
      </c>
      <c r="H2369">
        <v>17.98</v>
      </c>
      <c r="I2369">
        <v>3.24</v>
      </c>
      <c r="J2369">
        <v>977.78</v>
      </c>
      <c r="K2369" s="1">
        <v>46280</v>
      </c>
      <c r="L2369" t="s">
        <v>14465</v>
      </c>
      <c r="M2369">
        <f t="shared" si="432"/>
        <v>1</v>
      </c>
      <c r="N2369">
        <f>COUNTIF(Orders!$A:$A,C2369)</f>
        <v>1</v>
      </c>
      <c r="P2369">
        <f>COUNTIF(Orders!$H:$H,UPPER(SUBSTITUTE(TRIM(C2369),"-","")))</f>
        <v>1</v>
      </c>
      <c r="R2369" t="str">
        <f t="shared" si="433"/>
        <v>Matched Order Reference</v>
      </c>
      <c r="S2369">
        <f t="shared" si="434"/>
        <v>1</v>
      </c>
      <c r="V2369" cm="1">
        <f t="array" ref="V2369">IF(E2369&lt;&gt;"CAPTURE",0,SUMPRODUCT((MDR_Rates!$A$2:$A$10=F2369)*(G2369&gt;MDR_Rates!$B$2:$B$10)*((MDR_Rates!$C$2:$C$10="")+(G2369&lt;=MDR_Rates!$C$2:$C$10))*MDR_Rates!$D$2:$D$10))</f>
        <v>1.8</v>
      </c>
      <c r="W2369">
        <f t="shared" si="435"/>
        <v>17.98</v>
      </c>
      <c r="X2369">
        <f t="shared" si="436"/>
        <v>3.24</v>
      </c>
      <c r="Y2369">
        <f t="shared" si="437"/>
        <v>0</v>
      </c>
      <c r="Z2369">
        <f t="shared" si="438"/>
        <v>0</v>
      </c>
      <c r="AG2369" t="str">
        <f t="shared" si="439"/>
        <v/>
      </c>
      <c r="AI2369" t="str">
        <f t="shared" si="440"/>
        <v/>
      </c>
      <c r="AJ2369" t="str">
        <f t="shared" si="441"/>
        <v/>
      </c>
      <c r="AK2369" t="str">
        <f t="shared" si="442"/>
        <v>ORD26003210</v>
      </c>
      <c r="AL2369">
        <f>IF(E2369&lt;&gt;"CAPTURE","",COUNTIF(Orders!$H:$H,AK2369))</f>
        <v>1</v>
      </c>
      <c r="AP2369" t="str">
        <f t="shared" si="443"/>
        <v>Matched to Order</v>
      </c>
      <c r="AQ2369">
        <f>IF(COUNTIF($A$2:A2369,A2369)=1,1,0)</f>
        <v>1</v>
      </c>
    </row>
    <row r="2370" spans="1:43" x14ac:dyDescent="0.3">
      <c r="A2370" t="s">
        <v>14591</v>
      </c>
      <c r="C2370" t="s">
        <v>6422</v>
      </c>
      <c r="D2370" s="1">
        <v>46278</v>
      </c>
      <c r="E2370" t="s">
        <v>11819</v>
      </c>
      <c r="F2370" t="s">
        <v>9</v>
      </c>
      <c r="G2370">
        <v>7999</v>
      </c>
      <c r="H2370">
        <v>24</v>
      </c>
      <c r="I2370">
        <v>4.32</v>
      </c>
      <c r="J2370">
        <v>7970.68</v>
      </c>
      <c r="K2370" s="1">
        <v>46280</v>
      </c>
      <c r="L2370" t="s">
        <v>14465</v>
      </c>
      <c r="M2370">
        <f t="shared" si="432"/>
        <v>1</v>
      </c>
      <c r="N2370">
        <f>COUNTIF(Orders!$A:$A,C2370)</f>
        <v>1</v>
      </c>
      <c r="P2370">
        <f>COUNTIF(Orders!$H:$H,UPPER(SUBSTITUTE(TRIM(C2370),"-","")))</f>
        <v>1</v>
      </c>
      <c r="R2370" t="str">
        <f t="shared" si="433"/>
        <v>Matched Order Reference</v>
      </c>
      <c r="S2370">
        <f t="shared" si="434"/>
        <v>1</v>
      </c>
      <c r="V2370" cm="1">
        <f t="array" ref="V2370">IF(E2370&lt;&gt;"CAPTURE",0,SUMPRODUCT((MDR_Rates!$A$2:$A$10=F2370)*(G2370&gt;MDR_Rates!$B$2:$B$10)*((MDR_Rates!$C$2:$C$10="")+(G2370&lt;=MDR_Rates!$C$2:$C$10))*MDR_Rates!$D$2:$D$10))</f>
        <v>0.3</v>
      </c>
      <c r="W2370">
        <f t="shared" si="435"/>
        <v>24</v>
      </c>
      <c r="X2370">
        <f t="shared" si="436"/>
        <v>4.32</v>
      </c>
      <c r="Y2370">
        <f t="shared" si="437"/>
        <v>0</v>
      </c>
      <c r="Z2370">
        <f t="shared" si="438"/>
        <v>0</v>
      </c>
      <c r="AG2370" t="str">
        <f t="shared" si="439"/>
        <v/>
      </c>
      <c r="AI2370" t="str">
        <f t="shared" si="440"/>
        <v/>
      </c>
      <c r="AJ2370" t="str">
        <f t="shared" si="441"/>
        <v/>
      </c>
      <c r="AK2370" t="str">
        <f t="shared" si="442"/>
        <v>ORD26003230</v>
      </c>
      <c r="AL2370">
        <f>IF(E2370&lt;&gt;"CAPTURE","",COUNTIF(Orders!$H:$H,AK2370))</f>
        <v>1</v>
      </c>
      <c r="AP2370" t="str">
        <f t="shared" si="443"/>
        <v>Matched to Order</v>
      </c>
      <c r="AQ2370">
        <f>IF(COUNTIF($A$2:A2370,A2370)=1,1,0)</f>
        <v>1</v>
      </c>
    </row>
    <row r="2371" spans="1:43" x14ac:dyDescent="0.3">
      <c r="A2371" t="s">
        <v>14592</v>
      </c>
      <c r="C2371" t="s">
        <v>6542</v>
      </c>
      <c r="D2371" s="1">
        <v>46278</v>
      </c>
      <c r="E2371" t="s">
        <v>11819</v>
      </c>
      <c r="F2371" t="s">
        <v>9</v>
      </c>
      <c r="G2371">
        <v>1848</v>
      </c>
      <c r="H2371">
        <v>0</v>
      </c>
      <c r="I2371">
        <v>0</v>
      </c>
      <c r="J2371">
        <v>1848</v>
      </c>
      <c r="K2371" s="1">
        <v>46280</v>
      </c>
      <c r="L2371" t="s">
        <v>14465</v>
      </c>
      <c r="M2371">
        <f t="shared" ref="M2371:M2434" si="444">COUNTIF($A:$A,A2371)</f>
        <v>1</v>
      </c>
      <c r="N2371">
        <f>COUNTIF(Orders!$A:$A,C2371)</f>
        <v>1</v>
      </c>
      <c r="P2371">
        <f>COUNTIF(Orders!$H:$H,UPPER(SUBSTITUTE(TRIM(C2371),"-","")))</f>
        <v>1</v>
      </c>
      <c r="R2371" t="str">
        <f t="shared" ref="R2371:R2434" si="445">IF(E2371="REFUND","Refund",IF(P2371=0,"Unmatched Order Reference","Matched Order Reference"))</f>
        <v>Matched Order Reference</v>
      </c>
      <c r="S2371">
        <f t="shared" ref="S2371:S2434" si="446">COUNTIFS($C$2:$C$5753,C2371,$E$2:$E$5753,"CAPTURE")</f>
        <v>1</v>
      </c>
      <c r="V2371" cm="1">
        <f t="array" ref="V2371">IF(E2371&lt;&gt;"CAPTURE",0,SUMPRODUCT((MDR_Rates!$A$2:$A$10=F2371)*(G2371&gt;MDR_Rates!$B$2:$B$10)*((MDR_Rates!$C$2:$C$10="")+(G2371&lt;=MDR_Rates!$C$2:$C$10))*MDR_Rates!$D$2:$D$10))</f>
        <v>0</v>
      </c>
      <c r="W2371">
        <f t="shared" ref="W2371:W2434" si="447">IF(E2371&lt;&gt;"CAPTURE",0,ROUND(G2371*V2371/100,2))</f>
        <v>0</v>
      </c>
      <c r="X2371">
        <f t="shared" ref="X2371:X2434" si="448">IF(E2371&lt;&gt;"CAPTURE",0,ROUND(W2371*18/100,2))</f>
        <v>0</v>
      </c>
      <c r="Y2371">
        <f t="shared" ref="Y2371:Y2434" si="449">IF(E2371&lt;&gt;"CAPTURE",0,ROUND(H2371-W2371,2))</f>
        <v>0</v>
      </c>
      <c r="Z2371">
        <f t="shared" ref="Z2371:Z2434" si="450">IF(E2371&lt;&gt;"CAPTURE",0,ROUND(I2371-X2371,2))</f>
        <v>0</v>
      </c>
      <c r="AG2371" t="str">
        <f t="shared" ref="AG2371:AG2434" si="451">IF(E2371&lt;&gt;"REFUND","",IF(COUNTIFS($A:$A,B2371,$E:$E,"CAPTURE")=0,"Missing Original Capture","Original Capture Found"))</f>
        <v/>
      </c>
      <c r="AI2371" t="str">
        <f t="shared" ref="AI2371:AI2434" si="452">IF(E2371="REFUND",_xlfn.MAXIFS($G:$G,$A:$A,B2371,$E:$E,"CAPTURE"),"")</f>
        <v/>
      </c>
      <c r="AJ2371" t="str">
        <f t="shared" ref="AJ2371:AJ2434" si="453">IF(E2371&lt;&gt;"REFUND","",IF(G2371&gt;AI2371,"Refund Exceeds Capture",IF(ABS(G2371-AI2371)&lt;0.01,"Full Refund","Partial Refund")))</f>
        <v/>
      </c>
      <c r="AK2371" t="str">
        <f t="shared" ref="AK2371:AK2434" si="454">UPPER(SUBSTITUTE(TRIM(C2371),"-",""))</f>
        <v>ORD26003291</v>
      </c>
      <c r="AL2371">
        <f>IF(E2371&lt;&gt;"CAPTURE","",COUNTIF(Orders!$H:$H,AK2371))</f>
        <v>1</v>
      </c>
      <c r="AP2371" t="str">
        <f t="shared" ref="AP2371:AP2434" si="455">IF(E2371&lt;&gt;"CAPTURE","",IF(M2371&gt;1,"Duplicate ID - Review",IF(AL2371=0,"Unmatched Order",IF(AL2371=1,"Matched to Order","Multiple Order Matches"))))</f>
        <v>Matched to Order</v>
      </c>
      <c r="AQ2371">
        <f>IF(COUNTIF($A$2:A2371,A2371)=1,1,0)</f>
        <v>1</v>
      </c>
    </row>
    <row r="2372" spans="1:43" x14ac:dyDescent="0.3">
      <c r="A2372" t="s">
        <v>14593</v>
      </c>
      <c r="C2372" t="s">
        <v>6550</v>
      </c>
      <c r="D2372" s="1">
        <v>46278</v>
      </c>
      <c r="E2372" t="s">
        <v>11819</v>
      </c>
      <c r="F2372" t="s">
        <v>17</v>
      </c>
      <c r="G2372">
        <v>4298</v>
      </c>
      <c r="H2372">
        <v>68.77</v>
      </c>
      <c r="I2372">
        <v>12.38</v>
      </c>
      <c r="J2372">
        <v>4216.8500000000004</v>
      </c>
      <c r="K2372" s="1">
        <v>46280</v>
      </c>
      <c r="L2372" t="s">
        <v>14465</v>
      </c>
      <c r="M2372">
        <f t="shared" si="444"/>
        <v>1</v>
      </c>
      <c r="N2372">
        <f>COUNTIF(Orders!$A:$A,C2372)</f>
        <v>1</v>
      </c>
      <c r="P2372">
        <f>COUNTIF(Orders!$H:$H,UPPER(SUBSTITUTE(TRIM(C2372),"-","")))</f>
        <v>1</v>
      </c>
      <c r="R2372" t="str">
        <f t="shared" si="445"/>
        <v>Matched Order Reference</v>
      </c>
      <c r="S2372">
        <f t="shared" si="446"/>
        <v>1</v>
      </c>
      <c r="V2372" cm="1">
        <f t="array" ref="V2372">IF(E2372&lt;&gt;"CAPTURE",0,SUMPRODUCT((MDR_Rates!$A$2:$A$10=F2372)*(G2372&gt;MDR_Rates!$B$2:$B$10)*((MDR_Rates!$C$2:$C$10="")+(G2372&lt;=MDR_Rates!$C$2:$C$10))*MDR_Rates!$D$2:$D$10))</f>
        <v>1.6</v>
      </c>
      <c r="W2372">
        <f t="shared" si="447"/>
        <v>68.77</v>
      </c>
      <c r="X2372">
        <f t="shared" si="448"/>
        <v>12.38</v>
      </c>
      <c r="Y2372">
        <f t="shared" si="449"/>
        <v>0</v>
      </c>
      <c r="Z2372">
        <f t="shared" si="450"/>
        <v>0</v>
      </c>
      <c r="AG2372" t="str">
        <f t="shared" si="451"/>
        <v/>
      </c>
      <c r="AI2372" t="str">
        <f t="shared" si="452"/>
        <v/>
      </c>
      <c r="AJ2372" t="str">
        <f t="shared" si="453"/>
        <v/>
      </c>
      <c r="AK2372" t="str">
        <f t="shared" si="454"/>
        <v>ORD26003295</v>
      </c>
      <c r="AL2372">
        <f>IF(E2372&lt;&gt;"CAPTURE","",COUNTIF(Orders!$H:$H,AK2372))</f>
        <v>1</v>
      </c>
      <c r="AP2372" t="str">
        <f t="shared" si="455"/>
        <v>Matched to Order</v>
      </c>
      <c r="AQ2372">
        <f>IF(COUNTIF($A$2:A2372,A2372)=1,1,0)</f>
        <v>1</v>
      </c>
    </row>
    <row r="2373" spans="1:43" x14ac:dyDescent="0.3">
      <c r="A2373" t="s">
        <v>14594</v>
      </c>
      <c r="C2373" t="s">
        <v>6632</v>
      </c>
      <c r="D2373" s="1">
        <v>46278</v>
      </c>
      <c r="E2373" t="s">
        <v>11819</v>
      </c>
      <c r="F2373" t="s">
        <v>17</v>
      </c>
      <c r="G2373">
        <v>5297</v>
      </c>
      <c r="H2373">
        <v>84.75</v>
      </c>
      <c r="I2373">
        <v>15.26</v>
      </c>
      <c r="J2373">
        <v>5196.99</v>
      </c>
      <c r="K2373" s="1">
        <v>46280</v>
      </c>
      <c r="L2373" t="s">
        <v>14465</v>
      </c>
      <c r="M2373">
        <f t="shared" si="444"/>
        <v>1</v>
      </c>
      <c r="N2373">
        <f>COUNTIF(Orders!$A:$A,C2373)</f>
        <v>1</v>
      </c>
      <c r="P2373">
        <f>COUNTIF(Orders!$H:$H,UPPER(SUBSTITUTE(TRIM(C2373),"-","")))</f>
        <v>1</v>
      </c>
      <c r="R2373" t="str">
        <f t="shared" si="445"/>
        <v>Matched Order Reference</v>
      </c>
      <c r="S2373">
        <f t="shared" si="446"/>
        <v>1</v>
      </c>
      <c r="V2373" cm="1">
        <f t="array" ref="V2373">IF(E2373&lt;&gt;"CAPTURE",0,SUMPRODUCT((MDR_Rates!$A$2:$A$10=F2373)*(G2373&gt;MDR_Rates!$B$2:$B$10)*((MDR_Rates!$C$2:$C$10="")+(G2373&lt;=MDR_Rates!$C$2:$C$10))*MDR_Rates!$D$2:$D$10))</f>
        <v>1.6</v>
      </c>
      <c r="W2373">
        <f t="shared" si="447"/>
        <v>84.75</v>
      </c>
      <c r="X2373">
        <f t="shared" si="448"/>
        <v>15.26</v>
      </c>
      <c r="Y2373">
        <f t="shared" si="449"/>
        <v>0</v>
      </c>
      <c r="Z2373">
        <f t="shared" si="450"/>
        <v>0</v>
      </c>
      <c r="AG2373" t="str">
        <f t="shared" si="451"/>
        <v/>
      </c>
      <c r="AI2373" t="str">
        <f t="shared" si="452"/>
        <v/>
      </c>
      <c r="AJ2373" t="str">
        <f t="shared" si="453"/>
        <v/>
      </c>
      <c r="AK2373" t="str">
        <f t="shared" si="454"/>
        <v>ORD26003337</v>
      </c>
      <c r="AL2373">
        <f>IF(E2373&lt;&gt;"CAPTURE","",COUNTIF(Orders!$H:$H,AK2373))</f>
        <v>1</v>
      </c>
      <c r="AP2373" t="str">
        <f t="shared" si="455"/>
        <v>Matched to Order</v>
      </c>
      <c r="AQ2373">
        <f>IF(COUNTIF($A$2:A2373,A2373)=1,1,0)</f>
        <v>1</v>
      </c>
    </row>
    <row r="2374" spans="1:43" x14ac:dyDescent="0.3">
      <c r="A2374" t="s">
        <v>14595</v>
      </c>
      <c r="C2374" t="s">
        <v>14596</v>
      </c>
      <c r="D2374" s="1">
        <v>46278</v>
      </c>
      <c r="E2374" t="s">
        <v>11819</v>
      </c>
      <c r="F2374" t="s">
        <v>17</v>
      </c>
      <c r="G2374">
        <v>599</v>
      </c>
      <c r="H2374">
        <v>10.78</v>
      </c>
      <c r="I2374">
        <v>1.94</v>
      </c>
      <c r="J2374">
        <v>586.28</v>
      </c>
      <c r="K2374" s="1">
        <v>46280</v>
      </c>
      <c r="L2374" t="s">
        <v>14465</v>
      </c>
      <c r="M2374">
        <f t="shared" si="444"/>
        <v>1</v>
      </c>
      <c r="N2374">
        <f>COUNTIF(Orders!$A:$A,C2374)</f>
        <v>1</v>
      </c>
      <c r="P2374">
        <f>COUNTIF(Orders!$H:$H,UPPER(SUBSTITUTE(TRIM(C2374),"-","")))</f>
        <v>1</v>
      </c>
      <c r="R2374" t="str">
        <f t="shared" si="445"/>
        <v>Matched Order Reference</v>
      </c>
      <c r="S2374">
        <f t="shared" si="446"/>
        <v>1</v>
      </c>
      <c r="V2374" cm="1">
        <f t="array" ref="V2374">IF(E2374&lt;&gt;"CAPTURE",0,SUMPRODUCT((MDR_Rates!$A$2:$A$10=F2374)*(G2374&gt;MDR_Rates!$B$2:$B$10)*((MDR_Rates!$C$2:$C$10="")+(G2374&lt;=MDR_Rates!$C$2:$C$10))*MDR_Rates!$D$2:$D$10))</f>
        <v>1.8</v>
      </c>
      <c r="W2374">
        <f t="shared" si="447"/>
        <v>10.78</v>
      </c>
      <c r="X2374">
        <f t="shared" si="448"/>
        <v>1.94</v>
      </c>
      <c r="Y2374">
        <f t="shared" si="449"/>
        <v>0</v>
      </c>
      <c r="Z2374">
        <f t="shared" si="450"/>
        <v>0</v>
      </c>
      <c r="AG2374" t="str">
        <f t="shared" si="451"/>
        <v/>
      </c>
      <c r="AI2374" t="str">
        <f t="shared" si="452"/>
        <v/>
      </c>
      <c r="AJ2374" t="str">
        <f t="shared" si="453"/>
        <v/>
      </c>
      <c r="AK2374" t="str">
        <f t="shared" si="454"/>
        <v>ORD26003339</v>
      </c>
      <c r="AL2374">
        <f>IF(E2374&lt;&gt;"CAPTURE","",COUNTIF(Orders!$H:$H,AK2374))</f>
        <v>1</v>
      </c>
      <c r="AP2374" t="str">
        <f t="shared" si="455"/>
        <v>Matched to Order</v>
      </c>
      <c r="AQ2374">
        <f>IF(COUNTIF($A$2:A2374,A2374)=1,1,0)</f>
        <v>1</v>
      </c>
    </row>
    <row r="2375" spans="1:43" x14ac:dyDescent="0.3">
      <c r="A2375" t="s">
        <v>14597</v>
      </c>
      <c r="C2375" t="s">
        <v>6726</v>
      </c>
      <c r="D2375" s="1">
        <v>46278</v>
      </c>
      <c r="E2375" t="s">
        <v>11819</v>
      </c>
      <c r="F2375" t="s">
        <v>9</v>
      </c>
      <c r="G2375">
        <v>349</v>
      </c>
      <c r="H2375">
        <v>0</v>
      </c>
      <c r="I2375">
        <v>0</v>
      </c>
      <c r="J2375">
        <v>349</v>
      </c>
      <c r="K2375" s="1">
        <v>46280</v>
      </c>
      <c r="L2375" t="s">
        <v>14465</v>
      </c>
      <c r="M2375">
        <f t="shared" si="444"/>
        <v>1</v>
      </c>
      <c r="N2375">
        <f>COUNTIF(Orders!$A:$A,C2375)</f>
        <v>1</v>
      </c>
      <c r="P2375">
        <f>COUNTIF(Orders!$H:$H,UPPER(SUBSTITUTE(TRIM(C2375),"-","")))</f>
        <v>1</v>
      </c>
      <c r="R2375" t="str">
        <f t="shared" si="445"/>
        <v>Matched Order Reference</v>
      </c>
      <c r="S2375">
        <f t="shared" si="446"/>
        <v>1</v>
      </c>
      <c r="V2375" cm="1">
        <f t="array" ref="V2375">IF(E2375&lt;&gt;"CAPTURE",0,SUMPRODUCT((MDR_Rates!$A$2:$A$10=F2375)*(G2375&gt;MDR_Rates!$B$2:$B$10)*((MDR_Rates!$C$2:$C$10="")+(G2375&lt;=MDR_Rates!$C$2:$C$10))*MDR_Rates!$D$2:$D$10))</f>
        <v>0</v>
      </c>
      <c r="W2375">
        <f t="shared" si="447"/>
        <v>0</v>
      </c>
      <c r="X2375">
        <f t="shared" si="448"/>
        <v>0</v>
      </c>
      <c r="Y2375">
        <f t="shared" si="449"/>
        <v>0</v>
      </c>
      <c r="Z2375">
        <f t="shared" si="450"/>
        <v>0</v>
      </c>
      <c r="AG2375" t="str">
        <f t="shared" si="451"/>
        <v/>
      </c>
      <c r="AI2375" t="str">
        <f t="shared" si="452"/>
        <v/>
      </c>
      <c r="AJ2375" t="str">
        <f t="shared" si="453"/>
        <v/>
      </c>
      <c r="AK2375" t="str">
        <f t="shared" si="454"/>
        <v>ORD26003384</v>
      </c>
      <c r="AL2375">
        <f>IF(E2375&lt;&gt;"CAPTURE","",COUNTIF(Orders!$H:$H,AK2375))</f>
        <v>1</v>
      </c>
      <c r="AP2375" t="str">
        <f t="shared" si="455"/>
        <v>Matched to Order</v>
      </c>
      <c r="AQ2375">
        <f>IF(COUNTIF($A$2:A2375,A2375)=1,1,0)</f>
        <v>1</v>
      </c>
    </row>
    <row r="2376" spans="1:43" x14ac:dyDescent="0.3">
      <c r="A2376" t="s">
        <v>14598</v>
      </c>
      <c r="C2376" t="s">
        <v>6732</v>
      </c>
      <c r="D2376" s="1">
        <v>46278</v>
      </c>
      <c r="E2376" t="s">
        <v>11819</v>
      </c>
      <c r="F2376" t="s">
        <v>9</v>
      </c>
      <c r="G2376">
        <v>898</v>
      </c>
      <c r="H2376">
        <v>0</v>
      </c>
      <c r="I2376">
        <v>0</v>
      </c>
      <c r="J2376">
        <v>898</v>
      </c>
      <c r="K2376" s="1">
        <v>46280</v>
      </c>
      <c r="L2376" t="s">
        <v>14465</v>
      </c>
      <c r="M2376">
        <f t="shared" si="444"/>
        <v>1</v>
      </c>
      <c r="N2376">
        <f>COUNTIF(Orders!$A:$A,C2376)</f>
        <v>1</v>
      </c>
      <c r="P2376">
        <f>COUNTIF(Orders!$H:$H,UPPER(SUBSTITUTE(TRIM(C2376),"-","")))</f>
        <v>1</v>
      </c>
      <c r="R2376" t="str">
        <f t="shared" si="445"/>
        <v>Matched Order Reference</v>
      </c>
      <c r="S2376">
        <f t="shared" si="446"/>
        <v>1</v>
      </c>
      <c r="V2376" cm="1">
        <f t="array" ref="V2376">IF(E2376&lt;&gt;"CAPTURE",0,SUMPRODUCT((MDR_Rates!$A$2:$A$10=F2376)*(G2376&gt;MDR_Rates!$B$2:$B$10)*((MDR_Rates!$C$2:$C$10="")+(G2376&lt;=MDR_Rates!$C$2:$C$10))*MDR_Rates!$D$2:$D$10))</f>
        <v>0</v>
      </c>
      <c r="W2376">
        <f t="shared" si="447"/>
        <v>0</v>
      </c>
      <c r="X2376">
        <f t="shared" si="448"/>
        <v>0</v>
      </c>
      <c r="Y2376">
        <f t="shared" si="449"/>
        <v>0</v>
      </c>
      <c r="Z2376">
        <f t="shared" si="450"/>
        <v>0</v>
      </c>
      <c r="AG2376" t="str">
        <f t="shared" si="451"/>
        <v/>
      </c>
      <c r="AI2376" t="str">
        <f t="shared" si="452"/>
        <v/>
      </c>
      <c r="AJ2376" t="str">
        <f t="shared" si="453"/>
        <v/>
      </c>
      <c r="AK2376" t="str">
        <f t="shared" si="454"/>
        <v>ORD26003387</v>
      </c>
      <c r="AL2376">
        <f>IF(E2376&lt;&gt;"CAPTURE","",COUNTIF(Orders!$H:$H,AK2376))</f>
        <v>1</v>
      </c>
      <c r="AP2376" t="str">
        <f t="shared" si="455"/>
        <v>Matched to Order</v>
      </c>
      <c r="AQ2376">
        <f>IF(COUNTIF($A$2:A2376,A2376)=1,1,0)</f>
        <v>1</v>
      </c>
    </row>
    <row r="2377" spans="1:43" x14ac:dyDescent="0.3">
      <c r="A2377" t="s">
        <v>14599</v>
      </c>
      <c r="C2377" t="s">
        <v>14600</v>
      </c>
      <c r="D2377" s="1">
        <v>46278</v>
      </c>
      <c r="E2377" t="s">
        <v>11819</v>
      </c>
      <c r="F2377" t="s">
        <v>17</v>
      </c>
      <c r="G2377">
        <v>499</v>
      </c>
      <c r="H2377">
        <v>8.98</v>
      </c>
      <c r="I2377">
        <v>1.62</v>
      </c>
      <c r="J2377">
        <v>488.4</v>
      </c>
      <c r="K2377" s="1">
        <v>46280</v>
      </c>
      <c r="L2377" t="s">
        <v>14465</v>
      </c>
      <c r="M2377">
        <f t="shared" si="444"/>
        <v>1</v>
      </c>
      <c r="N2377">
        <f>COUNTIF(Orders!$A:$A,C2377)</f>
        <v>0</v>
      </c>
      <c r="P2377">
        <f>COUNTIF(Orders!$H:$H,UPPER(SUBSTITUTE(TRIM(C2377),"-","")))</f>
        <v>1</v>
      </c>
      <c r="R2377" t="str">
        <f t="shared" si="445"/>
        <v>Matched Order Reference</v>
      </c>
      <c r="S2377">
        <f t="shared" si="446"/>
        <v>1</v>
      </c>
      <c r="V2377" cm="1">
        <f t="array" ref="V2377">IF(E2377&lt;&gt;"CAPTURE",0,SUMPRODUCT((MDR_Rates!$A$2:$A$10=F2377)*(G2377&gt;MDR_Rates!$B$2:$B$10)*((MDR_Rates!$C$2:$C$10="")+(G2377&lt;=MDR_Rates!$C$2:$C$10))*MDR_Rates!$D$2:$D$10))</f>
        <v>1.8</v>
      </c>
      <c r="W2377">
        <f t="shared" si="447"/>
        <v>8.98</v>
      </c>
      <c r="X2377">
        <f t="shared" si="448"/>
        <v>1.62</v>
      </c>
      <c r="Y2377">
        <f t="shared" si="449"/>
        <v>0</v>
      </c>
      <c r="Z2377">
        <f t="shared" si="450"/>
        <v>0</v>
      </c>
      <c r="AG2377" t="str">
        <f t="shared" si="451"/>
        <v/>
      </c>
      <c r="AI2377" t="str">
        <f t="shared" si="452"/>
        <v/>
      </c>
      <c r="AJ2377" t="str">
        <f t="shared" si="453"/>
        <v/>
      </c>
      <c r="AK2377" t="str">
        <f t="shared" si="454"/>
        <v>ORD26003391</v>
      </c>
      <c r="AL2377">
        <f>IF(E2377&lt;&gt;"CAPTURE","",COUNTIF(Orders!$H:$H,AK2377))</f>
        <v>1</v>
      </c>
      <c r="AP2377" t="str">
        <f t="shared" si="455"/>
        <v>Matched to Order</v>
      </c>
      <c r="AQ2377">
        <f>IF(COUNTIF($A$2:A2377,A2377)=1,1,0)</f>
        <v>1</v>
      </c>
    </row>
    <row r="2378" spans="1:43" x14ac:dyDescent="0.3">
      <c r="A2378" t="s">
        <v>14601</v>
      </c>
      <c r="C2378" t="s">
        <v>6756</v>
      </c>
      <c r="D2378" s="1">
        <v>46278</v>
      </c>
      <c r="E2378" t="s">
        <v>11819</v>
      </c>
      <c r="F2378" t="s">
        <v>9</v>
      </c>
      <c r="G2378">
        <v>6498</v>
      </c>
      <c r="H2378">
        <v>19.489999999999998</v>
      </c>
      <c r="I2378">
        <v>3.51</v>
      </c>
      <c r="J2378">
        <v>6475</v>
      </c>
      <c r="K2378" s="1">
        <v>46280</v>
      </c>
      <c r="L2378" t="s">
        <v>14465</v>
      </c>
      <c r="M2378">
        <f t="shared" si="444"/>
        <v>1</v>
      </c>
      <c r="N2378">
        <f>COUNTIF(Orders!$A:$A,C2378)</f>
        <v>1</v>
      </c>
      <c r="P2378">
        <f>COUNTIF(Orders!$H:$H,UPPER(SUBSTITUTE(TRIM(C2378),"-","")))</f>
        <v>1</v>
      </c>
      <c r="R2378" t="str">
        <f t="shared" si="445"/>
        <v>Matched Order Reference</v>
      </c>
      <c r="S2378">
        <f t="shared" si="446"/>
        <v>1</v>
      </c>
      <c r="V2378" cm="1">
        <f t="array" ref="V2378">IF(E2378&lt;&gt;"CAPTURE",0,SUMPRODUCT((MDR_Rates!$A$2:$A$10=F2378)*(G2378&gt;MDR_Rates!$B$2:$B$10)*((MDR_Rates!$C$2:$C$10="")+(G2378&lt;=MDR_Rates!$C$2:$C$10))*MDR_Rates!$D$2:$D$10))</f>
        <v>0.3</v>
      </c>
      <c r="W2378">
        <f t="shared" si="447"/>
        <v>19.489999999999998</v>
      </c>
      <c r="X2378">
        <f t="shared" si="448"/>
        <v>3.51</v>
      </c>
      <c r="Y2378">
        <f t="shared" si="449"/>
        <v>0</v>
      </c>
      <c r="Z2378">
        <f t="shared" si="450"/>
        <v>0</v>
      </c>
      <c r="AG2378" t="str">
        <f t="shared" si="451"/>
        <v/>
      </c>
      <c r="AI2378" t="str">
        <f t="shared" si="452"/>
        <v/>
      </c>
      <c r="AJ2378" t="str">
        <f t="shared" si="453"/>
        <v/>
      </c>
      <c r="AK2378" t="str">
        <f t="shared" si="454"/>
        <v>ORD26003399</v>
      </c>
      <c r="AL2378">
        <f>IF(E2378&lt;&gt;"CAPTURE","",COUNTIF(Orders!$H:$H,AK2378))</f>
        <v>1</v>
      </c>
      <c r="AP2378" t="str">
        <f t="shared" si="455"/>
        <v>Matched to Order</v>
      </c>
      <c r="AQ2378">
        <f>IF(COUNTIF($A$2:A2378,A2378)=1,1,0)</f>
        <v>1</v>
      </c>
    </row>
    <row r="2379" spans="1:43" x14ac:dyDescent="0.3">
      <c r="A2379" t="s">
        <v>14602</v>
      </c>
      <c r="C2379" t="s">
        <v>6828</v>
      </c>
      <c r="D2379" s="1">
        <v>46278</v>
      </c>
      <c r="E2379" t="s">
        <v>11819</v>
      </c>
      <c r="F2379" t="s">
        <v>9</v>
      </c>
      <c r="G2379">
        <v>4097</v>
      </c>
      <c r="H2379">
        <v>12.29</v>
      </c>
      <c r="I2379">
        <v>2.21</v>
      </c>
      <c r="J2379">
        <v>4082.5</v>
      </c>
      <c r="K2379" s="1">
        <v>46280</v>
      </c>
      <c r="L2379" t="s">
        <v>14465</v>
      </c>
      <c r="M2379">
        <f t="shared" si="444"/>
        <v>1</v>
      </c>
      <c r="N2379">
        <f>COUNTIF(Orders!$A:$A,C2379)</f>
        <v>1</v>
      </c>
      <c r="P2379">
        <f>COUNTIF(Orders!$H:$H,UPPER(SUBSTITUTE(TRIM(C2379),"-","")))</f>
        <v>1</v>
      </c>
      <c r="R2379" t="str">
        <f t="shared" si="445"/>
        <v>Matched Order Reference</v>
      </c>
      <c r="S2379">
        <f t="shared" si="446"/>
        <v>1</v>
      </c>
      <c r="V2379" cm="1">
        <f t="array" ref="V2379">IF(E2379&lt;&gt;"CAPTURE",0,SUMPRODUCT((MDR_Rates!$A$2:$A$10=F2379)*(G2379&gt;MDR_Rates!$B$2:$B$10)*((MDR_Rates!$C$2:$C$10="")+(G2379&lt;=MDR_Rates!$C$2:$C$10))*MDR_Rates!$D$2:$D$10))</f>
        <v>0.3</v>
      </c>
      <c r="W2379">
        <f t="shared" si="447"/>
        <v>12.29</v>
      </c>
      <c r="X2379">
        <f t="shared" si="448"/>
        <v>2.21</v>
      </c>
      <c r="Y2379">
        <f t="shared" si="449"/>
        <v>0</v>
      </c>
      <c r="Z2379">
        <f t="shared" si="450"/>
        <v>0</v>
      </c>
      <c r="AG2379" t="str">
        <f t="shared" si="451"/>
        <v/>
      </c>
      <c r="AI2379" t="str">
        <f t="shared" si="452"/>
        <v/>
      </c>
      <c r="AJ2379" t="str">
        <f t="shared" si="453"/>
        <v/>
      </c>
      <c r="AK2379" t="str">
        <f t="shared" si="454"/>
        <v>ORD26003435</v>
      </c>
      <c r="AL2379">
        <f>IF(E2379&lt;&gt;"CAPTURE","",COUNTIF(Orders!$H:$H,AK2379))</f>
        <v>1</v>
      </c>
      <c r="AP2379" t="str">
        <f t="shared" si="455"/>
        <v>Matched to Order</v>
      </c>
      <c r="AQ2379">
        <f>IF(COUNTIF($A$2:A2379,A2379)=1,1,0)</f>
        <v>1</v>
      </c>
    </row>
    <row r="2380" spans="1:43" x14ac:dyDescent="0.3">
      <c r="A2380" t="s">
        <v>14603</v>
      </c>
      <c r="C2380" t="s">
        <v>6858</v>
      </c>
      <c r="D2380" s="1">
        <v>46278</v>
      </c>
      <c r="E2380" t="s">
        <v>11819</v>
      </c>
      <c r="F2380" t="s">
        <v>33</v>
      </c>
      <c r="G2380">
        <v>9297</v>
      </c>
      <c r="H2380">
        <v>111.56</v>
      </c>
      <c r="I2380">
        <v>20.079999999999998</v>
      </c>
      <c r="J2380">
        <v>9165.36</v>
      </c>
      <c r="K2380" s="1">
        <v>46280</v>
      </c>
      <c r="L2380" t="s">
        <v>14465</v>
      </c>
      <c r="M2380">
        <f t="shared" si="444"/>
        <v>1</v>
      </c>
      <c r="N2380">
        <f>COUNTIF(Orders!$A:$A,C2380)</f>
        <v>1</v>
      </c>
      <c r="P2380">
        <f>COUNTIF(Orders!$H:$H,UPPER(SUBSTITUTE(TRIM(C2380),"-","")))</f>
        <v>1</v>
      </c>
      <c r="R2380" t="str">
        <f t="shared" si="445"/>
        <v>Matched Order Reference</v>
      </c>
      <c r="S2380">
        <f t="shared" si="446"/>
        <v>1</v>
      </c>
      <c r="V2380" cm="1">
        <f t="array" ref="V2380">IF(E2380&lt;&gt;"CAPTURE",0,SUMPRODUCT((MDR_Rates!$A$2:$A$10=F2380)*(G2380&gt;MDR_Rates!$B$2:$B$10)*((MDR_Rates!$C$2:$C$10="")+(G2380&lt;=MDR_Rates!$C$2:$C$10))*MDR_Rates!$D$2:$D$10))</f>
        <v>1.2</v>
      </c>
      <c r="W2380">
        <f t="shared" si="447"/>
        <v>111.56</v>
      </c>
      <c r="X2380">
        <f t="shared" si="448"/>
        <v>20.079999999999998</v>
      </c>
      <c r="Y2380">
        <f t="shared" si="449"/>
        <v>0</v>
      </c>
      <c r="Z2380">
        <f t="shared" si="450"/>
        <v>0</v>
      </c>
      <c r="AG2380" t="str">
        <f t="shared" si="451"/>
        <v/>
      </c>
      <c r="AI2380" t="str">
        <f t="shared" si="452"/>
        <v/>
      </c>
      <c r="AJ2380" t="str">
        <f t="shared" si="453"/>
        <v/>
      </c>
      <c r="AK2380" t="str">
        <f t="shared" si="454"/>
        <v>ORD26003450</v>
      </c>
      <c r="AL2380">
        <f>IF(E2380&lt;&gt;"CAPTURE","",COUNTIF(Orders!$H:$H,AK2380))</f>
        <v>1</v>
      </c>
      <c r="AP2380" t="str">
        <f t="shared" si="455"/>
        <v>Matched to Order</v>
      </c>
      <c r="AQ2380">
        <f>IF(COUNTIF($A$2:A2380,A2380)=1,1,0)</f>
        <v>1</v>
      </c>
    </row>
    <row r="2381" spans="1:43" x14ac:dyDescent="0.3">
      <c r="A2381" t="s">
        <v>14604</v>
      </c>
      <c r="C2381" t="s">
        <v>6915</v>
      </c>
      <c r="D2381" s="1">
        <v>46278</v>
      </c>
      <c r="E2381" t="s">
        <v>11819</v>
      </c>
      <c r="F2381" t="s">
        <v>17</v>
      </c>
      <c r="G2381">
        <v>3097</v>
      </c>
      <c r="H2381">
        <v>49.55</v>
      </c>
      <c r="I2381">
        <v>8.92</v>
      </c>
      <c r="J2381">
        <v>3038.53</v>
      </c>
      <c r="K2381" s="1">
        <v>46280</v>
      </c>
      <c r="L2381" t="s">
        <v>14465</v>
      </c>
      <c r="M2381">
        <f t="shared" si="444"/>
        <v>1</v>
      </c>
      <c r="N2381">
        <f>COUNTIF(Orders!$A:$A,C2381)</f>
        <v>1</v>
      </c>
      <c r="P2381">
        <f>COUNTIF(Orders!$H:$H,UPPER(SUBSTITUTE(TRIM(C2381),"-","")))</f>
        <v>1</v>
      </c>
      <c r="R2381" t="str">
        <f t="shared" si="445"/>
        <v>Matched Order Reference</v>
      </c>
      <c r="S2381">
        <f t="shared" si="446"/>
        <v>1</v>
      </c>
      <c r="V2381" cm="1">
        <f t="array" ref="V2381">IF(E2381&lt;&gt;"CAPTURE",0,SUMPRODUCT((MDR_Rates!$A$2:$A$10=F2381)*(G2381&gt;MDR_Rates!$B$2:$B$10)*((MDR_Rates!$C$2:$C$10="")+(G2381&lt;=MDR_Rates!$C$2:$C$10))*MDR_Rates!$D$2:$D$10))</f>
        <v>1.6</v>
      </c>
      <c r="W2381">
        <f t="shared" si="447"/>
        <v>49.55</v>
      </c>
      <c r="X2381">
        <f t="shared" si="448"/>
        <v>8.92</v>
      </c>
      <c r="Y2381">
        <f t="shared" si="449"/>
        <v>0</v>
      </c>
      <c r="Z2381">
        <f t="shared" si="450"/>
        <v>0</v>
      </c>
      <c r="AG2381" t="str">
        <f t="shared" si="451"/>
        <v/>
      </c>
      <c r="AI2381" t="str">
        <f t="shared" si="452"/>
        <v/>
      </c>
      <c r="AJ2381" t="str">
        <f t="shared" si="453"/>
        <v/>
      </c>
      <c r="AK2381" t="str">
        <f t="shared" si="454"/>
        <v>ORD26003479</v>
      </c>
      <c r="AL2381">
        <f>IF(E2381&lt;&gt;"CAPTURE","",COUNTIF(Orders!$H:$H,AK2381))</f>
        <v>1</v>
      </c>
      <c r="AP2381" t="str">
        <f t="shared" si="455"/>
        <v>Matched to Order</v>
      </c>
      <c r="AQ2381">
        <f>IF(COUNTIF($A$2:A2381,A2381)=1,1,0)</f>
        <v>1</v>
      </c>
    </row>
    <row r="2382" spans="1:43" x14ac:dyDescent="0.3">
      <c r="A2382" t="s">
        <v>14605</v>
      </c>
      <c r="C2382" t="s">
        <v>6921</v>
      </c>
      <c r="D2382" s="1">
        <v>46278</v>
      </c>
      <c r="E2382" t="s">
        <v>11819</v>
      </c>
      <c r="F2382" t="s">
        <v>9</v>
      </c>
      <c r="G2382">
        <v>299</v>
      </c>
      <c r="H2382">
        <v>0</v>
      </c>
      <c r="I2382">
        <v>0</v>
      </c>
      <c r="J2382">
        <v>299</v>
      </c>
      <c r="K2382" s="1">
        <v>46280</v>
      </c>
      <c r="L2382" t="s">
        <v>14465</v>
      </c>
      <c r="M2382">
        <f t="shared" si="444"/>
        <v>1</v>
      </c>
      <c r="N2382">
        <f>COUNTIF(Orders!$A:$A,C2382)</f>
        <v>1</v>
      </c>
      <c r="P2382">
        <f>COUNTIF(Orders!$H:$H,UPPER(SUBSTITUTE(TRIM(C2382),"-","")))</f>
        <v>1</v>
      </c>
      <c r="R2382" t="str">
        <f t="shared" si="445"/>
        <v>Matched Order Reference</v>
      </c>
      <c r="S2382">
        <f t="shared" si="446"/>
        <v>1</v>
      </c>
      <c r="V2382" cm="1">
        <f t="array" ref="V2382">IF(E2382&lt;&gt;"CAPTURE",0,SUMPRODUCT((MDR_Rates!$A$2:$A$10=F2382)*(G2382&gt;MDR_Rates!$B$2:$B$10)*((MDR_Rates!$C$2:$C$10="")+(G2382&lt;=MDR_Rates!$C$2:$C$10))*MDR_Rates!$D$2:$D$10))</f>
        <v>0</v>
      </c>
      <c r="W2382">
        <f t="shared" si="447"/>
        <v>0</v>
      </c>
      <c r="X2382">
        <f t="shared" si="448"/>
        <v>0</v>
      </c>
      <c r="Y2382">
        <f t="shared" si="449"/>
        <v>0</v>
      </c>
      <c r="Z2382">
        <f t="shared" si="450"/>
        <v>0</v>
      </c>
      <c r="AG2382" t="str">
        <f t="shared" si="451"/>
        <v/>
      </c>
      <c r="AI2382" t="str">
        <f t="shared" si="452"/>
        <v/>
      </c>
      <c r="AJ2382" t="str">
        <f t="shared" si="453"/>
        <v/>
      </c>
      <c r="AK2382" t="str">
        <f t="shared" si="454"/>
        <v>ORD26003482</v>
      </c>
      <c r="AL2382">
        <f>IF(E2382&lt;&gt;"CAPTURE","",COUNTIF(Orders!$H:$H,AK2382))</f>
        <v>1</v>
      </c>
      <c r="AP2382" t="str">
        <f t="shared" si="455"/>
        <v>Matched to Order</v>
      </c>
      <c r="AQ2382">
        <f>IF(COUNTIF($A$2:A2382,A2382)=1,1,0)</f>
        <v>1</v>
      </c>
    </row>
    <row r="2383" spans="1:43" x14ac:dyDescent="0.3">
      <c r="A2383" t="s">
        <v>14606</v>
      </c>
      <c r="C2383" t="s">
        <v>6962</v>
      </c>
      <c r="D2383" s="1">
        <v>46278</v>
      </c>
      <c r="E2383" t="s">
        <v>11819</v>
      </c>
      <c r="F2383" t="s">
        <v>9</v>
      </c>
      <c r="G2383">
        <v>499</v>
      </c>
      <c r="H2383">
        <v>0</v>
      </c>
      <c r="I2383">
        <v>0</v>
      </c>
      <c r="J2383">
        <v>499</v>
      </c>
      <c r="K2383" s="1">
        <v>46280</v>
      </c>
      <c r="L2383" t="s">
        <v>14465</v>
      </c>
      <c r="M2383">
        <f t="shared" si="444"/>
        <v>1</v>
      </c>
      <c r="N2383">
        <f>COUNTIF(Orders!$A:$A,C2383)</f>
        <v>1</v>
      </c>
      <c r="P2383">
        <f>COUNTIF(Orders!$H:$H,UPPER(SUBSTITUTE(TRIM(C2383),"-","")))</f>
        <v>1</v>
      </c>
      <c r="R2383" t="str">
        <f t="shared" si="445"/>
        <v>Matched Order Reference</v>
      </c>
      <c r="S2383">
        <f t="shared" si="446"/>
        <v>1</v>
      </c>
      <c r="V2383" cm="1">
        <f t="array" ref="V2383">IF(E2383&lt;&gt;"CAPTURE",0,SUMPRODUCT((MDR_Rates!$A$2:$A$10=F2383)*(G2383&gt;MDR_Rates!$B$2:$B$10)*((MDR_Rates!$C$2:$C$10="")+(G2383&lt;=MDR_Rates!$C$2:$C$10))*MDR_Rates!$D$2:$D$10))</f>
        <v>0</v>
      </c>
      <c r="W2383">
        <f t="shared" si="447"/>
        <v>0</v>
      </c>
      <c r="X2383">
        <f t="shared" si="448"/>
        <v>0</v>
      </c>
      <c r="Y2383">
        <f t="shared" si="449"/>
        <v>0</v>
      </c>
      <c r="Z2383">
        <f t="shared" si="450"/>
        <v>0</v>
      </c>
      <c r="AG2383" t="str">
        <f t="shared" si="451"/>
        <v/>
      </c>
      <c r="AI2383" t="str">
        <f t="shared" si="452"/>
        <v/>
      </c>
      <c r="AJ2383" t="str">
        <f t="shared" si="453"/>
        <v/>
      </c>
      <c r="AK2383" t="str">
        <f t="shared" si="454"/>
        <v>ORD26003503</v>
      </c>
      <c r="AL2383">
        <f>IF(E2383&lt;&gt;"CAPTURE","",COUNTIF(Orders!$H:$H,AK2383))</f>
        <v>1</v>
      </c>
      <c r="AP2383" t="str">
        <f t="shared" si="455"/>
        <v>Matched to Order</v>
      </c>
      <c r="AQ2383">
        <f>IF(COUNTIF($A$2:A2383,A2383)=1,1,0)</f>
        <v>1</v>
      </c>
    </row>
    <row r="2384" spans="1:43" x14ac:dyDescent="0.3">
      <c r="A2384" t="s">
        <v>14607</v>
      </c>
      <c r="C2384" t="s">
        <v>6964</v>
      </c>
      <c r="D2384" s="1">
        <v>46278</v>
      </c>
      <c r="E2384" t="s">
        <v>11819</v>
      </c>
      <c r="F2384" t="s">
        <v>9</v>
      </c>
      <c r="G2384">
        <v>1499</v>
      </c>
      <c r="H2384">
        <v>0</v>
      </c>
      <c r="I2384">
        <v>0</v>
      </c>
      <c r="J2384">
        <v>1499</v>
      </c>
      <c r="K2384" s="1">
        <v>46280</v>
      </c>
      <c r="L2384" t="s">
        <v>14465</v>
      </c>
      <c r="M2384">
        <f t="shared" si="444"/>
        <v>1</v>
      </c>
      <c r="N2384">
        <f>COUNTIF(Orders!$A:$A,C2384)</f>
        <v>1</v>
      </c>
      <c r="P2384">
        <f>COUNTIF(Orders!$H:$H,UPPER(SUBSTITUTE(TRIM(C2384),"-","")))</f>
        <v>1</v>
      </c>
      <c r="R2384" t="str">
        <f t="shared" si="445"/>
        <v>Matched Order Reference</v>
      </c>
      <c r="S2384">
        <f t="shared" si="446"/>
        <v>1</v>
      </c>
      <c r="V2384" cm="1">
        <f t="array" ref="V2384">IF(E2384&lt;&gt;"CAPTURE",0,SUMPRODUCT((MDR_Rates!$A$2:$A$10=F2384)*(G2384&gt;MDR_Rates!$B$2:$B$10)*((MDR_Rates!$C$2:$C$10="")+(G2384&lt;=MDR_Rates!$C$2:$C$10))*MDR_Rates!$D$2:$D$10))</f>
        <v>0</v>
      </c>
      <c r="W2384">
        <f t="shared" si="447"/>
        <v>0</v>
      </c>
      <c r="X2384">
        <f t="shared" si="448"/>
        <v>0</v>
      </c>
      <c r="Y2384">
        <f t="shared" si="449"/>
        <v>0</v>
      </c>
      <c r="Z2384">
        <f t="shared" si="450"/>
        <v>0</v>
      </c>
      <c r="AG2384" t="str">
        <f t="shared" si="451"/>
        <v/>
      </c>
      <c r="AI2384" t="str">
        <f t="shared" si="452"/>
        <v/>
      </c>
      <c r="AJ2384" t="str">
        <f t="shared" si="453"/>
        <v/>
      </c>
      <c r="AK2384" t="str">
        <f t="shared" si="454"/>
        <v>ORD26003504</v>
      </c>
      <c r="AL2384">
        <f>IF(E2384&lt;&gt;"CAPTURE","",COUNTIF(Orders!$H:$H,AK2384))</f>
        <v>1</v>
      </c>
      <c r="AP2384" t="str">
        <f t="shared" si="455"/>
        <v>Matched to Order</v>
      </c>
      <c r="AQ2384">
        <f>IF(COUNTIF($A$2:A2384,A2384)=1,1,0)</f>
        <v>1</v>
      </c>
    </row>
    <row r="2385" spans="1:43" x14ac:dyDescent="0.3">
      <c r="A2385" t="s">
        <v>14608</v>
      </c>
      <c r="C2385" t="s">
        <v>7073</v>
      </c>
      <c r="D2385" s="1">
        <v>46278</v>
      </c>
      <c r="E2385" t="s">
        <v>11819</v>
      </c>
      <c r="F2385" t="s">
        <v>44</v>
      </c>
      <c r="G2385">
        <v>499</v>
      </c>
      <c r="H2385">
        <v>9.48</v>
      </c>
      <c r="I2385">
        <v>1.71</v>
      </c>
      <c r="J2385">
        <v>487.81</v>
      </c>
      <c r="K2385" s="1">
        <v>46280</v>
      </c>
      <c r="L2385" t="s">
        <v>14465</v>
      </c>
      <c r="M2385">
        <f t="shared" si="444"/>
        <v>1</v>
      </c>
      <c r="N2385">
        <f>COUNTIF(Orders!$A:$A,C2385)</f>
        <v>1</v>
      </c>
      <c r="P2385">
        <f>COUNTIF(Orders!$H:$H,UPPER(SUBSTITUTE(TRIM(C2385),"-","")))</f>
        <v>1</v>
      </c>
      <c r="R2385" t="str">
        <f t="shared" si="445"/>
        <v>Matched Order Reference</v>
      </c>
      <c r="S2385">
        <f t="shared" si="446"/>
        <v>1</v>
      </c>
      <c r="V2385" cm="1">
        <f t="array" ref="V2385">IF(E2385&lt;&gt;"CAPTURE",0,SUMPRODUCT((MDR_Rates!$A$2:$A$10=F2385)*(G2385&gt;MDR_Rates!$B$2:$B$10)*((MDR_Rates!$C$2:$C$10="")+(G2385&lt;=MDR_Rates!$C$2:$C$10))*MDR_Rates!$D$2:$D$10))</f>
        <v>1.9</v>
      </c>
      <c r="W2385">
        <f t="shared" si="447"/>
        <v>9.48</v>
      </c>
      <c r="X2385">
        <f t="shared" si="448"/>
        <v>1.71</v>
      </c>
      <c r="Y2385">
        <f t="shared" si="449"/>
        <v>0</v>
      </c>
      <c r="Z2385">
        <f t="shared" si="450"/>
        <v>0</v>
      </c>
      <c r="AG2385" t="str">
        <f t="shared" si="451"/>
        <v/>
      </c>
      <c r="AI2385" t="str">
        <f t="shared" si="452"/>
        <v/>
      </c>
      <c r="AJ2385" t="str">
        <f t="shared" si="453"/>
        <v/>
      </c>
      <c r="AK2385" t="str">
        <f t="shared" si="454"/>
        <v>ORD26003560</v>
      </c>
      <c r="AL2385">
        <f>IF(E2385&lt;&gt;"CAPTURE","",COUNTIF(Orders!$H:$H,AK2385))</f>
        <v>1</v>
      </c>
      <c r="AP2385" t="str">
        <f t="shared" si="455"/>
        <v>Matched to Order</v>
      </c>
      <c r="AQ2385">
        <f>IF(COUNTIF($A$2:A2385,A2385)=1,1,0)</f>
        <v>1</v>
      </c>
    </row>
    <row r="2386" spans="1:43" x14ac:dyDescent="0.3">
      <c r="A2386" t="s">
        <v>14609</v>
      </c>
      <c r="C2386" t="s">
        <v>7113</v>
      </c>
      <c r="D2386" s="1">
        <v>46278</v>
      </c>
      <c r="E2386" t="s">
        <v>11819</v>
      </c>
      <c r="F2386" t="s">
        <v>17</v>
      </c>
      <c r="G2386">
        <v>10997</v>
      </c>
      <c r="H2386">
        <v>175.95</v>
      </c>
      <c r="I2386">
        <v>31.67</v>
      </c>
      <c r="J2386">
        <v>10789.38</v>
      </c>
      <c r="K2386" s="1">
        <v>46280</v>
      </c>
      <c r="L2386" t="s">
        <v>14465</v>
      </c>
      <c r="M2386">
        <f t="shared" si="444"/>
        <v>1</v>
      </c>
      <c r="N2386">
        <f>COUNTIF(Orders!$A:$A,C2386)</f>
        <v>1</v>
      </c>
      <c r="P2386">
        <f>COUNTIF(Orders!$H:$H,UPPER(SUBSTITUTE(TRIM(C2386),"-","")))</f>
        <v>1</v>
      </c>
      <c r="R2386" t="str">
        <f t="shared" si="445"/>
        <v>Matched Order Reference</v>
      </c>
      <c r="S2386">
        <f t="shared" si="446"/>
        <v>1</v>
      </c>
      <c r="V2386" cm="1">
        <f t="array" ref="V2386">IF(E2386&lt;&gt;"CAPTURE",0,SUMPRODUCT((MDR_Rates!$A$2:$A$10=F2386)*(G2386&gt;MDR_Rates!$B$2:$B$10)*((MDR_Rates!$C$2:$C$10="")+(G2386&lt;=MDR_Rates!$C$2:$C$10))*MDR_Rates!$D$2:$D$10))</f>
        <v>1.6</v>
      </c>
      <c r="W2386">
        <f t="shared" si="447"/>
        <v>175.95</v>
      </c>
      <c r="X2386">
        <f t="shared" si="448"/>
        <v>31.67</v>
      </c>
      <c r="Y2386">
        <f t="shared" si="449"/>
        <v>0</v>
      </c>
      <c r="Z2386">
        <f t="shared" si="450"/>
        <v>0</v>
      </c>
      <c r="AG2386" t="str">
        <f t="shared" si="451"/>
        <v/>
      </c>
      <c r="AI2386" t="str">
        <f t="shared" si="452"/>
        <v/>
      </c>
      <c r="AJ2386" t="str">
        <f t="shared" si="453"/>
        <v/>
      </c>
      <c r="AK2386" t="str">
        <f t="shared" si="454"/>
        <v>ORD26003580</v>
      </c>
      <c r="AL2386">
        <f>IF(E2386&lt;&gt;"CAPTURE","",COUNTIF(Orders!$H:$H,AK2386))</f>
        <v>1</v>
      </c>
      <c r="AP2386" t="str">
        <f t="shared" si="455"/>
        <v>Matched to Order</v>
      </c>
      <c r="AQ2386">
        <f>IF(COUNTIF($A$2:A2386,A2386)=1,1,0)</f>
        <v>1</v>
      </c>
    </row>
    <row r="2387" spans="1:43" x14ac:dyDescent="0.3">
      <c r="A2387" t="s">
        <v>14610</v>
      </c>
      <c r="C2387" t="s">
        <v>7121</v>
      </c>
      <c r="D2387" s="1">
        <v>46278</v>
      </c>
      <c r="E2387" t="s">
        <v>11819</v>
      </c>
      <c r="F2387" t="s">
        <v>9</v>
      </c>
      <c r="G2387">
        <v>7999</v>
      </c>
      <c r="H2387">
        <v>24</v>
      </c>
      <c r="I2387">
        <v>4.32</v>
      </c>
      <c r="J2387">
        <v>7970.68</v>
      </c>
      <c r="K2387" s="1">
        <v>46280</v>
      </c>
      <c r="L2387" t="s">
        <v>14465</v>
      </c>
      <c r="M2387">
        <f t="shared" si="444"/>
        <v>1</v>
      </c>
      <c r="N2387">
        <f>COUNTIF(Orders!$A:$A,C2387)</f>
        <v>1</v>
      </c>
      <c r="P2387">
        <f>COUNTIF(Orders!$H:$H,UPPER(SUBSTITUTE(TRIM(C2387),"-","")))</f>
        <v>1</v>
      </c>
      <c r="R2387" t="str">
        <f t="shared" si="445"/>
        <v>Matched Order Reference</v>
      </c>
      <c r="S2387">
        <f t="shared" si="446"/>
        <v>1</v>
      </c>
      <c r="V2387" cm="1">
        <f t="array" ref="V2387">IF(E2387&lt;&gt;"CAPTURE",0,SUMPRODUCT((MDR_Rates!$A$2:$A$10=F2387)*(G2387&gt;MDR_Rates!$B$2:$B$10)*((MDR_Rates!$C$2:$C$10="")+(G2387&lt;=MDR_Rates!$C$2:$C$10))*MDR_Rates!$D$2:$D$10))</f>
        <v>0.3</v>
      </c>
      <c r="W2387">
        <f t="shared" si="447"/>
        <v>24</v>
      </c>
      <c r="X2387">
        <f t="shared" si="448"/>
        <v>4.32</v>
      </c>
      <c r="Y2387">
        <f t="shared" si="449"/>
        <v>0</v>
      </c>
      <c r="Z2387">
        <f t="shared" si="450"/>
        <v>0</v>
      </c>
      <c r="AG2387" t="str">
        <f t="shared" si="451"/>
        <v/>
      </c>
      <c r="AI2387" t="str">
        <f t="shared" si="452"/>
        <v/>
      </c>
      <c r="AJ2387" t="str">
        <f t="shared" si="453"/>
        <v/>
      </c>
      <c r="AK2387" t="str">
        <f t="shared" si="454"/>
        <v>ORD26003584</v>
      </c>
      <c r="AL2387">
        <f>IF(E2387&lt;&gt;"CAPTURE","",COUNTIF(Orders!$H:$H,AK2387))</f>
        <v>1</v>
      </c>
      <c r="AP2387" t="str">
        <f t="shared" si="455"/>
        <v>Matched to Order</v>
      </c>
      <c r="AQ2387">
        <f>IF(COUNTIF($A$2:A2387,A2387)=1,1,0)</f>
        <v>1</v>
      </c>
    </row>
    <row r="2388" spans="1:43" x14ac:dyDescent="0.3">
      <c r="A2388" t="s">
        <v>14611</v>
      </c>
      <c r="C2388" t="s">
        <v>7125</v>
      </c>
      <c r="D2388" s="1">
        <v>46278</v>
      </c>
      <c r="E2388" t="s">
        <v>11819</v>
      </c>
      <c r="F2388" t="s">
        <v>33</v>
      </c>
      <c r="G2388">
        <v>1098</v>
      </c>
      <c r="H2388">
        <v>16.47</v>
      </c>
      <c r="I2388">
        <v>2.96</v>
      </c>
      <c r="J2388">
        <v>1078.57</v>
      </c>
      <c r="K2388" s="1">
        <v>46280</v>
      </c>
      <c r="L2388" t="s">
        <v>14465</v>
      </c>
      <c r="M2388">
        <f t="shared" si="444"/>
        <v>1</v>
      </c>
      <c r="N2388">
        <f>COUNTIF(Orders!$A:$A,C2388)</f>
        <v>1</v>
      </c>
      <c r="P2388">
        <f>COUNTIF(Orders!$H:$H,UPPER(SUBSTITUTE(TRIM(C2388),"-","")))</f>
        <v>1</v>
      </c>
      <c r="R2388" t="str">
        <f t="shared" si="445"/>
        <v>Matched Order Reference</v>
      </c>
      <c r="S2388">
        <f t="shared" si="446"/>
        <v>1</v>
      </c>
      <c r="V2388" cm="1">
        <f t="array" ref="V2388">IF(E2388&lt;&gt;"CAPTURE",0,SUMPRODUCT((MDR_Rates!$A$2:$A$10=F2388)*(G2388&gt;MDR_Rates!$B$2:$B$10)*((MDR_Rates!$C$2:$C$10="")+(G2388&lt;=MDR_Rates!$C$2:$C$10))*MDR_Rates!$D$2:$D$10))</f>
        <v>1.5</v>
      </c>
      <c r="W2388">
        <f t="shared" si="447"/>
        <v>16.47</v>
      </c>
      <c r="X2388">
        <f t="shared" si="448"/>
        <v>2.96</v>
      </c>
      <c r="Y2388">
        <f t="shared" si="449"/>
        <v>0</v>
      </c>
      <c r="Z2388">
        <f t="shared" si="450"/>
        <v>0</v>
      </c>
      <c r="AG2388" t="str">
        <f t="shared" si="451"/>
        <v/>
      </c>
      <c r="AI2388" t="str">
        <f t="shared" si="452"/>
        <v/>
      </c>
      <c r="AJ2388" t="str">
        <f t="shared" si="453"/>
        <v/>
      </c>
      <c r="AK2388" t="str">
        <f t="shared" si="454"/>
        <v>ORD26003586</v>
      </c>
      <c r="AL2388">
        <f>IF(E2388&lt;&gt;"CAPTURE","",COUNTIF(Orders!$H:$H,AK2388))</f>
        <v>1</v>
      </c>
      <c r="AP2388" t="str">
        <f t="shared" si="455"/>
        <v>Matched to Order</v>
      </c>
      <c r="AQ2388">
        <f>IF(COUNTIF($A$2:A2388,A2388)=1,1,0)</f>
        <v>1</v>
      </c>
    </row>
    <row r="2389" spans="1:43" x14ac:dyDescent="0.3">
      <c r="A2389" t="s">
        <v>14612</v>
      </c>
      <c r="C2389" t="s">
        <v>14613</v>
      </c>
      <c r="D2389" s="1">
        <v>46278</v>
      </c>
      <c r="E2389" t="s">
        <v>11819</v>
      </c>
      <c r="F2389" t="s">
        <v>44</v>
      </c>
      <c r="G2389">
        <v>7999</v>
      </c>
      <c r="H2389">
        <v>135.97999999999999</v>
      </c>
      <c r="I2389">
        <v>24.48</v>
      </c>
      <c r="J2389">
        <v>7838.54</v>
      </c>
      <c r="K2389" s="1">
        <v>46280</v>
      </c>
      <c r="L2389" t="s">
        <v>14465</v>
      </c>
      <c r="M2389">
        <f t="shared" si="444"/>
        <v>1</v>
      </c>
      <c r="N2389">
        <f>COUNTIF(Orders!$A:$A,C2389)</f>
        <v>0</v>
      </c>
      <c r="P2389">
        <f>COUNTIF(Orders!$H:$H,UPPER(SUBSTITUTE(TRIM(C2389),"-","")))</f>
        <v>1</v>
      </c>
      <c r="R2389" t="str">
        <f t="shared" si="445"/>
        <v>Matched Order Reference</v>
      </c>
      <c r="S2389">
        <f t="shared" si="446"/>
        <v>1</v>
      </c>
      <c r="V2389" cm="1">
        <f t="array" ref="V2389">IF(E2389&lt;&gt;"CAPTURE",0,SUMPRODUCT((MDR_Rates!$A$2:$A$10=F2389)*(G2389&gt;MDR_Rates!$B$2:$B$10)*((MDR_Rates!$C$2:$C$10="")+(G2389&lt;=MDR_Rates!$C$2:$C$10))*MDR_Rates!$D$2:$D$10))</f>
        <v>1.7</v>
      </c>
      <c r="W2389">
        <f t="shared" si="447"/>
        <v>135.97999999999999</v>
      </c>
      <c r="X2389">
        <f t="shared" si="448"/>
        <v>24.48</v>
      </c>
      <c r="Y2389">
        <f t="shared" si="449"/>
        <v>0</v>
      </c>
      <c r="Z2389">
        <f t="shared" si="450"/>
        <v>0</v>
      </c>
      <c r="AG2389" t="str">
        <f t="shared" si="451"/>
        <v/>
      </c>
      <c r="AI2389" t="str">
        <f t="shared" si="452"/>
        <v/>
      </c>
      <c r="AJ2389" t="str">
        <f t="shared" si="453"/>
        <v/>
      </c>
      <c r="AK2389" t="str">
        <f t="shared" si="454"/>
        <v>ORD26003597</v>
      </c>
      <c r="AL2389">
        <f>IF(E2389&lt;&gt;"CAPTURE","",COUNTIF(Orders!$H:$H,AK2389))</f>
        <v>1</v>
      </c>
      <c r="AP2389" t="str">
        <f t="shared" si="455"/>
        <v>Matched to Order</v>
      </c>
      <c r="AQ2389">
        <f>IF(COUNTIF($A$2:A2389,A2389)=1,1,0)</f>
        <v>1</v>
      </c>
    </row>
    <row r="2390" spans="1:43" x14ac:dyDescent="0.3">
      <c r="A2390" t="s">
        <v>14614</v>
      </c>
      <c r="C2390" t="s">
        <v>14615</v>
      </c>
      <c r="D2390" s="1">
        <v>46278</v>
      </c>
      <c r="E2390" t="s">
        <v>11819</v>
      </c>
      <c r="F2390" t="s">
        <v>44</v>
      </c>
      <c r="G2390">
        <v>499</v>
      </c>
      <c r="H2390">
        <v>9.48</v>
      </c>
      <c r="I2390">
        <v>1.71</v>
      </c>
      <c r="J2390">
        <v>487.81</v>
      </c>
      <c r="K2390" s="1">
        <v>46280</v>
      </c>
      <c r="L2390" t="s">
        <v>14465</v>
      </c>
      <c r="M2390">
        <f t="shared" si="444"/>
        <v>1</v>
      </c>
      <c r="N2390">
        <f>COUNTIF(Orders!$A:$A,C2390)</f>
        <v>0</v>
      </c>
      <c r="P2390">
        <f>COUNTIF(Orders!$H:$H,UPPER(SUBSTITUTE(TRIM(C2390),"-","")))</f>
        <v>1</v>
      </c>
      <c r="R2390" t="str">
        <f t="shared" si="445"/>
        <v>Matched Order Reference</v>
      </c>
      <c r="S2390">
        <f t="shared" si="446"/>
        <v>1</v>
      </c>
      <c r="V2390" cm="1">
        <f t="array" ref="V2390">IF(E2390&lt;&gt;"CAPTURE",0,SUMPRODUCT((MDR_Rates!$A$2:$A$10=F2390)*(G2390&gt;MDR_Rates!$B$2:$B$10)*((MDR_Rates!$C$2:$C$10="")+(G2390&lt;=MDR_Rates!$C$2:$C$10))*MDR_Rates!$D$2:$D$10))</f>
        <v>1.9</v>
      </c>
      <c r="W2390">
        <f t="shared" si="447"/>
        <v>9.48</v>
      </c>
      <c r="X2390">
        <f t="shared" si="448"/>
        <v>1.71</v>
      </c>
      <c r="Y2390">
        <f t="shared" si="449"/>
        <v>0</v>
      </c>
      <c r="Z2390">
        <f t="shared" si="450"/>
        <v>0</v>
      </c>
      <c r="AG2390" t="str">
        <f t="shared" si="451"/>
        <v/>
      </c>
      <c r="AI2390" t="str">
        <f t="shared" si="452"/>
        <v/>
      </c>
      <c r="AJ2390" t="str">
        <f t="shared" si="453"/>
        <v/>
      </c>
      <c r="AK2390" t="str">
        <f t="shared" si="454"/>
        <v>ORD26003667</v>
      </c>
      <c r="AL2390">
        <f>IF(E2390&lt;&gt;"CAPTURE","",COUNTIF(Orders!$H:$H,AK2390))</f>
        <v>1</v>
      </c>
      <c r="AP2390" t="str">
        <f t="shared" si="455"/>
        <v>Matched to Order</v>
      </c>
      <c r="AQ2390">
        <f>IF(COUNTIF($A$2:A2390,A2390)=1,1,0)</f>
        <v>1</v>
      </c>
    </row>
    <row r="2391" spans="1:43" x14ac:dyDescent="0.3">
      <c r="A2391" t="s">
        <v>14616</v>
      </c>
      <c r="C2391" t="s">
        <v>7332</v>
      </c>
      <c r="D2391" s="1">
        <v>46278</v>
      </c>
      <c r="E2391" t="s">
        <v>11819</v>
      </c>
      <c r="F2391" t="s">
        <v>33</v>
      </c>
      <c r="G2391">
        <v>2499</v>
      </c>
      <c r="H2391">
        <v>29.99</v>
      </c>
      <c r="I2391">
        <v>5.4</v>
      </c>
      <c r="J2391">
        <v>2463.61</v>
      </c>
      <c r="K2391" s="1">
        <v>46280</v>
      </c>
      <c r="L2391" t="s">
        <v>14465</v>
      </c>
      <c r="M2391">
        <f t="shared" si="444"/>
        <v>1</v>
      </c>
      <c r="N2391">
        <f>COUNTIF(Orders!$A:$A,C2391)</f>
        <v>1</v>
      </c>
      <c r="P2391">
        <f>COUNTIF(Orders!$H:$H,UPPER(SUBSTITUTE(TRIM(C2391),"-","")))</f>
        <v>1</v>
      </c>
      <c r="R2391" t="str">
        <f t="shared" si="445"/>
        <v>Matched Order Reference</v>
      </c>
      <c r="S2391">
        <f t="shared" si="446"/>
        <v>1</v>
      </c>
      <c r="V2391" cm="1">
        <f t="array" ref="V2391">IF(E2391&lt;&gt;"CAPTURE",0,SUMPRODUCT((MDR_Rates!$A$2:$A$10=F2391)*(G2391&gt;MDR_Rates!$B$2:$B$10)*((MDR_Rates!$C$2:$C$10="")+(G2391&lt;=MDR_Rates!$C$2:$C$10))*MDR_Rates!$D$2:$D$10))</f>
        <v>1.2</v>
      </c>
      <c r="W2391">
        <f t="shared" si="447"/>
        <v>29.99</v>
      </c>
      <c r="X2391">
        <f t="shared" si="448"/>
        <v>5.4</v>
      </c>
      <c r="Y2391">
        <f t="shared" si="449"/>
        <v>0</v>
      </c>
      <c r="Z2391">
        <f t="shared" si="450"/>
        <v>0</v>
      </c>
      <c r="AG2391" t="str">
        <f t="shared" si="451"/>
        <v/>
      </c>
      <c r="AI2391" t="str">
        <f t="shared" si="452"/>
        <v/>
      </c>
      <c r="AJ2391" t="str">
        <f t="shared" si="453"/>
        <v/>
      </c>
      <c r="AK2391" t="str">
        <f t="shared" si="454"/>
        <v>ORD26003694</v>
      </c>
      <c r="AL2391">
        <f>IF(E2391&lt;&gt;"CAPTURE","",COUNTIF(Orders!$H:$H,AK2391))</f>
        <v>1</v>
      </c>
      <c r="AP2391" t="str">
        <f t="shared" si="455"/>
        <v>Matched to Order</v>
      </c>
      <c r="AQ2391">
        <f>IF(COUNTIF($A$2:A2391,A2391)=1,1,0)</f>
        <v>1</v>
      </c>
    </row>
    <row r="2392" spans="1:43" x14ac:dyDescent="0.3">
      <c r="A2392" t="s">
        <v>14617</v>
      </c>
      <c r="C2392" t="s">
        <v>7366</v>
      </c>
      <c r="D2392" s="1">
        <v>46278</v>
      </c>
      <c r="E2392" t="s">
        <v>11819</v>
      </c>
      <c r="F2392" t="s">
        <v>33</v>
      </c>
      <c r="G2392">
        <v>1398</v>
      </c>
      <c r="H2392">
        <v>20.97</v>
      </c>
      <c r="I2392">
        <v>3.77</v>
      </c>
      <c r="J2392">
        <v>1373.26</v>
      </c>
      <c r="K2392" s="1">
        <v>46280</v>
      </c>
      <c r="L2392" t="s">
        <v>14465</v>
      </c>
      <c r="M2392">
        <f t="shared" si="444"/>
        <v>1</v>
      </c>
      <c r="N2392">
        <f>COUNTIF(Orders!$A:$A,C2392)</f>
        <v>1</v>
      </c>
      <c r="P2392">
        <f>COUNTIF(Orders!$H:$H,UPPER(SUBSTITUTE(TRIM(C2392),"-","")))</f>
        <v>1</v>
      </c>
      <c r="R2392" t="str">
        <f t="shared" si="445"/>
        <v>Matched Order Reference</v>
      </c>
      <c r="S2392">
        <f t="shared" si="446"/>
        <v>1</v>
      </c>
      <c r="V2392" cm="1">
        <f t="array" ref="V2392">IF(E2392&lt;&gt;"CAPTURE",0,SUMPRODUCT((MDR_Rates!$A$2:$A$10=F2392)*(G2392&gt;MDR_Rates!$B$2:$B$10)*((MDR_Rates!$C$2:$C$10="")+(G2392&lt;=MDR_Rates!$C$2:$C$10))*MDR_Rates!$D$2:$D$10))</f>
        <v>1.5</v>
      </c>
      <c r="W2392">
        <f t="shared" si="447"/>
        <v>20.97</v>
      </c>
      <c r="X2392">
        <f t="shared" si="448"/>
        <v>3.77</v>
      </c>
      <c r="Y2392">
        <f t="shared" si="449"/>
        <v>0</v>
      </c>
      <c r="Z2392">
        <f t="shared" si="450"/>
        <v>0</v>
      </c>
      <c r="AG2392" t="str">
        <f t="shared" si="451"/>
        <v/>
      </c>
      <c r="AI2392" t="str">
        <f t="shared" si="452"/>
        <v/>
      </c>
      <c r="AJ2392" t="str">
        <f t="shared" si="453"/>
        <v/>
      </c>
      <c r="AK2392" t="str">
        <f t="shared" si="454"/>
        <v>ORD26003711</v>
      </c>
      <c r="AL2392">
        <f>IF(E2392&lt;&gt;"CAPTURE","",COUNTIF(Orders!$H:$H,AK2392))</f>
        <v>1</v>
      </c>
      <c r="AP2392" t="str">
        <f t="shared" si="455"/>
        <v>Matched to Order</v>
      </c>
      <c r="AQ2392">
        <f>IF(COUNTIF($A$2:A2392,A2392)=1,1,0)</f>
        <v>1</v>
      </c>
    </row>
    <row r="2393" spans="1:43" x14ac:dyDescent="0.3">
      <c r="A2393" t="s">
        <v>14618</v>
      </c>
      <c r="C2393" t="s">
        <v>7411</v>
      </c>
      <c r="D2393" s="1">
        <v>46278</v>
      </c>
      <c r="E2393" t="s">
        <v>11819</v>
      </c>
      <c r="F2393" t="s">
        <v>17</v>
      </c>
      <c r="G2393">
        <v>10847</v>
      </c>
      <c r="H2393">
        <v>173.55</v>
      </c>
      <c r="I2393">
        <v>31.24</v>
      </c>
      <c r="J2393">
        <v>10642.21</v>
      </c>
      <c r="K2393" s="1">
        <v>46280</v>
      </c>
      <c r="L2393" t="s">
        <v>14465</v>
      </c>
      <c r="M2393">
        <f t="shared" si="444"/>
        <v>1</v>
      </c>
      <c r="N2393">
        <f>COUNTIF(Orders!$A:$A,C2393)</f>
        <v>1</v>
      </c>
      <c r="P2393">
        <f>COUNTIF(Orders!$H:$H,UPPER(SUBSTITUTE(TRIM(C2393),"-","")))</f>
        <v>1</v>
      </c>
      <c r="R2393" t="str">
        <f t="shared" si="445"/>
        <v>Matched Order Reference</v>
      </c>
      <c r="S2393">
        <f t="shared" si="446"/>
        <v>1</v>
      </c>
      <c r="V2393" cm="1">
        <f t="array" ref="V2393">IF(E2393&lt;&gt;"CAPTURE",0,SUMPRODUCT((MDR_Rates!$A$2:$A$10=F2393)*(G2393&gt;MDR_Rates!$B$2:$B$10)*((MDR_Rates!$C$2:$C$10="")+(G2393&lt;=MDR_Rates!$C$2:$C$10))*MDR_Rates!$D$2:$D$10))</f>
        <v>1.6</v>
      </c>
      <c r="W2393">
        <f t="shared" si="447"/>
        <v>173.55</v>
      </c>
      <c r="X2393">
        <f t="shared" si="448"/>
        <v>31.24</v>
      </c>
      <c r="Y2393">
        <f t="shared" si="449"/>
        <v>0</v>
      </c>
      <c r="Z2393">
        <f t="shared" si="450"/>
        <v>0</v>
      </c>
      <c r="AG2393" t="str">
        <f t="shared" si="451"/>
        <v/>
      </c>
      <c r="AI2393" t="str">
        <f t="shared" si="452"/>
        <v/>
      </c>
      <c r="AJ2393" t="str">
        <f t="shared" si="453"/>
        <v/>
      </c>
      <c r="AK2393" t="str">
        <f t="shared" si="454"/>
        <v>ORD26003734</v>
      </c>
      <c r="AL2393">
        <f>IF(E2393&lt;&gt;"CAPTURE","",COUNTIF(Orders!$H:$H,AK2393))</f>
        <v>1</v>
      </c>
      <c r="AP2393" t="str">
        <f t="shared" si="455"/>
        <v>Matched to Order</v>
      </c>
      <c r="AQ2393">
        <f>IF(COUNTIF($A$2:A2393,A2393)=1,1,0)</f>
        <v>1</v>
      </c>
    </row>
    <row r="2394" spans="1:43" x14ac:dyDescent="0.3">
      <c r="A2394" t="s">
        <v>14619</v>
      </c>
      <c r="C2394" t="s">
        <v>7449</v>
      </c>
      <c r="D2394" s="1">
        <v>46278</v>
      </c>
      <c r="E2394" t="s">
        <v>11819</v>
      </c>
      <c r="F2394" t="s">
        <v>17</v>
      </c>
      <c r="G2394">
        <v>7999</v>
      </c>
      <c r="H2394">
        <v>127.98</v>
      </c>
      <c r="I2394">
        <v>23.04</v>
      </c>
      <c r="J2394">
        <v>7847.98</v>
      </c>
      <c r="K2394" s="1">
        <v>46280</v>
      </c>
      <c r="L2394" t="s">
        <v>14465</v>
      </c>
      <c r="M2394">
        <f t="shared" si="444"/>
        <v>1</v>
      </c>
      <c r="N2394">
        <f>COUNTIF(Orders!$A:$A,C2394)</f>
        <v>1</v>
      </c>
      <c r="P2394">
        <f>COUNTIF(Orders!$H:$H,UPPER(SUBSTITUTE(TRIM(C2394),"-","")))</f>
        <v>1</v>
      </c>
      <c r="R2394" t="str">
        <f t="shared" si="445"/>
        <v>Matched Order Reference</v>
      </c>
      <c r="S2394">
        <f t="shared" si="446"/>
        <v>1</v>
      </c>
      <c r="V2394" cm="1">
        <f t="array" ref="V2394">IF(E2394&lt;&gt;"CAPTURE",0,SUMPRODUCT((MDR_Rates!$A$2:$A$10=F2394)*(G2394&gt;MDR_Rates!$B$2:$B$10)*((MDR_Rates!$C$2:$C$10="")+(G2394&lt;=MDR_Rates!$C$2:$C$10))*MDR_Rates!$D$2:$D$10))</f>
        <v>1.6</v>
      </c>
      <c r="W2394">
        <f t="shared" si="447"/>
        <v>127.98</v>
      </c>
      <c r="X2394">
        <f t="shared" si="448"/>
        <v>23.04</v>
      </c>
      <c r="Y2394">
        <f t="shared" si="449"/>
        <v>0</v>
      </c>
      <c r="Z2394">
        <f t="shared" si="450"/>
        <v>0</v>
      </c>
      <c r="AG2394" t="str">
        <f t="shared" si="451"/>
        <v/>
      </c>
      <c r="AI2394" t="str">
        <f t="shared" si="452"/>
        <v/>
      </c>
      <c r="AJ2394" t="str">
        <f t="shared" si="453"/>
        <v/>
      </c>
      <c r="AK2394" t="str">
        <f t="shared" si="454"/>
        <v>ORD26003753</v>
      </c>
      <c r="AL2394">
        <f>IF(E2394&lt;&gt;"CAPTURE","",COUNTIF(Orders!$H:$H,AK2394))</f>
        <v>1</v>
      </c>
      <c r="AP2394" t="str">
        <f t="shared" si="455"/>
        <v>Matched to Order</v>
      </c>
      <c r="AQ2394">
        <f>IF(COUNTIF($A$2:A2394,A2394)=1,1,0)</f>
        <v>1</v>
      </c>
    </row>
    <row r="2395" spans="1:43" x14ac:dyDescent="0.3">
      <c r="A2395" t="s">
        <v>14620</v>
      </c>
      <c r="C2395" t="s">
        <v>7459</v>
      </c>
      <c r="D2395" s="1">
        <v>46278</v>
      </c>
      <c r="E2395" t="s">
        <v>11819</v>
      </c>
      <c r="F2395" t="s">
        <v>9</v>
      </c>
      <c r="G2395">
        <v>349</v>
      </c>
      <c r="H2395">
        <v>0</v>
      </c>
      <c r="I2395">
        <v>0</v>
      </c>
      <c r="J2395">
        <v>349</v>
      </c>
      <c r="K2395" s="1">
        <v>46280</v>
      </c>
      <c r="L2395" t="s">
        <v>14465</v>
      </c>
      <c r="M2395">
        <f t="shared" si="444"/>
        <v>1</v>
      </c>
      <c r="N2395">
        <f>COUNTIF(Orders!$A:$A,C2395)</f>
        <v>1</v>
      </c>
      <c r="P2395">
        <f>COUNTIF(Orders!$H:$H,UPPER(SUBSTITUTE(TRIM(C2395),"-","")))</f>
        <v>1</v>
      </c>
      <c r="R2395" t="str">
        <f t="shared" si="445"/>
        <v>Matched Order Reference</v>
      </c>
      <c r="S2395">
        <f t="shared" si="446"/>
        <v>1</v>
      </c>
      <c r="V2395" cm="1">
        <f t="array" ref="V2395">IF(E2395&lt;&gt;"CAPTURE",0,SUMPRODUCT((MDR_Rates!$A$2:$A$10=F2395)*(G2395&gt;MDR_Rates!$B$2:$B$10)*((MDR_Rates!$C$2:$C$10="")+(G2395&lt;=MDR_Rates!$C$2:$C$10))*MDR_Rates!$D$2:$D$10))</f>
        <v>0</v>
      </c>
      <c r="W2395">
        <f t="shared" si="447"/>
        <v>0</v>
      </c>
      <c r="X2395">
        <f t="shared" si="448"/>
        <v>0</v>
      </c>
      <c r="Y2395">
        <f t="shared" si="449"/>
        <v>0</v>
      </c>
      <c r="Z2395">
        <f t="shared" si="450"/>
        <v>0</v>
      </c>
      <c r="AG2395" t="str">
        <f t="shared" si="451"/>
        <v/>
      </c>
      <c r="AI2395" t="str">
        <f t="shared" si="452"/>
        <v/>
      </c>
      <c r="AJ2395" t="str">
        <f t="shared" si="453"/>
        <v/>
      </c>
      <c r="AK2395" t="str">
        <f t="shared" si="454"/>
        <v>ORD26003758</v>
      </c>
      <c r="AL2395">
        <f>IF(E2395&lt;&gt;"CAPTURE","",COUNTIF(Orders!$H:$H,AK2395))</f>
        <v>1</v>
      </c>
      <c r="AP2395" t="str">
        <f t="shared" si="455"/>
        <v>Matched to Order</v>
      </c>
      <c r="AQ2395">
        <f>IF(COUNTIF($A$2:A2395,A2395)=1,1,0)</f>
        <v>1</v>
      </c>
    </row>
    <row r="2396" spans="1:43" x14ac:dyDescent="0.3">
      <c r="A2396" t="s">
        <v>14621</v>
      </c>
      <c r="C2396" t="s">
        <v>14622</v>
      </c>
      <c r="D2396" s="1">
        <v>46278</v>
      </c>
      <c r="E2396" t="s">
        <v>11819</v>
      </c>
      <c r="F2396" t="s">
        <v>9</v>
      </c>
      <c r="G2396">
        <v>299</v>
      </c>
      <c r="H2396">
        <v>0</v>
      </c>
      <c r="I2396">
        <v>0</v>
      </c>
      <c r="J2396">
        <v>299</v>
      </c>
      <c r="K2396" s="1">
        <v>46280</v>
      </c>
      <c r="L2396" t="s">
        <v>14465</v>
      </c>
      <c r="M2396">
        <f t="shared" si="444"/>
        <v>1</v>
      </c>
      <c r="N2396">
        <f>COUNTIF(Orders!$A:$A,C2396)</f>
        <v>1</v>
      </c>
      <c r="P2396">
        <f>COUNTIF(Orders!$H:$H,UPPER(SUBSTITUTE(TRIM(C2396),"-","")))</f>
        <v>1</v>
      </c>
      <c r="R2396" t="str">
        <f t="shared" si="445"/>
        <v>Matched Order Reference</v>
      </c>
      <c r="S2396">
        <f t="shared" si="446"/>
        <v>1</v>
      </c>
      <c r="V2396" cm="1">
        <f t="array" ref="V2396">IF(E2396&lt;&gt;"CAPTURE",0,SUMPRODUCT((MDR_Rates!$A$2:$A$10=F2396)*(G2396&gt;MDR_Rates!$B$2:$B$10)*((MDR_Rates!$C$2:$C$10="")+(G2396&lt;=MDR_Rates!$C$2:$C$10))*MDR_Rates!$D$2:$D$10))</f>
        <v>0</v>
      </c>
      <c r="W2396">
        <f t="shared" si="447"/>
        <v>0</v>
      </c>
      <c r="X2396">
        <f t="shared" si="448"/>
        <v>0</v>
      </c>
      <c r="Y2396">
        <f t="shared" si="449"/>
        <v>0</v>
      </c>
      <c r="Z2396">
        <f t="shared" si="450"/>
        <v>0</v>
      </c>
      <c r="AG2396" t="str">
        <f t="shared" si="451"/>
        <v/>
      </c>
      <c r="AI2396" t="str">
        <f t="shared" si="452"/>
        <v/>
      </c>
      <c r="AJ2396" t="str">
        <f t="shared" si="453"/>
        <v/>
      </c>
      <c r="AK2396" t="str">
        <f t="shared" si="454"/>
        <v>ORD26003814</v>
      </c>
      <c r="AL2396">
        <f>IF(E2396&lt;&gt;"CAPTURE","",COUNTIF(Orders!$H:$H,AK2396))</f>
        <v>1</v>
      </c>
      <c r="AP2396" t="str">
        <f t="shared" si="455"/>
        <v>Matched to Order</v>
      </c>
      <c r="AQ2396">
        <f>IF(COUNTIF($A$2:A2396,A2396)=1,1,0)</f>
        <v>1</v>
      </c>
    </row>
    <row r="2397" spans="1:43" x14ac:dyDescent="0.3">
      <c r="A2397" t="s">
        <v>14623</v>
      </c>
      <c r="C2397" t="s">
        <v>7577</v>
      </c>
      <c r="D2397" s="1">
        <v>46278</v>
      </c>
      <c r="E2397" t="s">
        <v>11819</v>
      </c>
      <c r="F2397" t="s">
        <v>9</v>
      </c>
      <c r="G2397">
        <v>999</v>
      </c>
      <c r="H2397">
        <v>0</v>
      </c>
      <c r="I2397">
        <v>0</v>
      </c>
      <c r="J2397">
        <v>999</v>
      </c>
      <c r="K2397" s="1">
        <v>46280</v>
      </c>
      <c r="L2397" t="s">
        <v>14465</v>
      </c>
      <c r="M2397">
        <f t="shared" si="444"/>
        <v>1</v>
      </c>
      <c r="N2397">
        <f>COUNTIF(Orders!$A:$A,C2397)</f>
        <v>1</v>
      </c>
      <c r="P2397">
        <f>COUNTIF(Orders!$H:$H,UPPER(SUBSTITUTE(TRIM(C2397),"-","")))</f>
        <v>1</v>
      </c>
      <c r="R2397" t="str">
        <f t="shared" si="445"/>
        <v>Matched Order Reference</v>
      </c>
      <c r="S2397">
        <f t="shared" si="446"/>
        <v>1</v>
      </c>
      <c r="V2397" cm="1">
        <f t="array" ref="V2397">IF(E2397&lt;&gt;"CAPTURE",0,SUMPRODUCT((MDR_Rates!$A$2:$A$10=F2397)*(G2397&gt;MDR_Rates!$B$2:$B$10)*((MDR_Rates!$C$2:$C$10="")+(G2397&lt;=MDR_Rates!$C$2:$C$10))*MDR_Rates!$D$2:$D$10))</f>
        <v>0</v>
      </c>
      <c r="W2397">
        <f t="shared" si="447"/>
        <v>0</v>
      </c>
      <c r="X2397">
        <f t="shared" si="448"/>
        <v>0</v>
      </c>
      <c r="Y2397">
        <f t="shared" si="449"/>
        <v>0</v>
      </c>
      <c r="Z2397">
        <f t="shared" si="450"/>
        <v>0</v>
      </c>
      <c r="AG2397" t="str">
        <f t="shared" si="451"/>
        <v/>
      </c>
      <c r="AI2397" t="str">
        <f t="shared" si="452"/>
        <v/>
      </c>
      <c r="AJ2397" t="str">
        <f t="shared" si="453"/>
        <v/>
      </c>
      <c r="AK2397" t="str">
        <f t="shared" si="454"/>
        <v>ORD26003817</v>
      </c>
      <c r="AL2397">
        <f>IF(E2397&lt;&gt;"CAPTURE","",COUNTIF(Orders!$H:$H,AK2397))</f>
        <v>1</v>
      </c>
      <c r="AP2397" t="str">
        <f t="shared" si="455"/>
        <v>Matched to Order</v>
      </c>
      <c r="AQ2397">
        <f>IF(COUNTIF($A$2:A2397,A2397)=1,1,0)</f>
        <v>1</v>
      </c>
    </row>
    <row r="2398" spans="1:43" x14ac:dyDescent="0.3">
      <c r="A2398" t="s">
        <v>14624</v>
      </c>
      <c r="C2398" t="s">
        <v>7581</v>
      </c>
      <c r="D2398" s="1">
        <v>46278</v>
      </c>
      <c r="E2398" t="s">
        <v>11819</v>
      </c>
      <c r="F2398" t="s">
        <v>33</v>
      </c>
      <c r="G2398">
        <v>2498</v>
      </c>
      <c r="H2398">
        <v>29.98</v>
      </c>
      <c r="I2398">
        <v>5.4</v>
      </c>
      <c r="J2398">
        <v>2462.62</v>
      </c>
      <c r="K2398" s="1">
        <v>46280</v>
      </c>
      <c r="L2398" t="s">
        <v>14465</v>
      </c>
      <c r="M2398">
        <f t="shared" si="444"/>
        <v>1</v>
      </c>
      <c r="N2398">
        <f>COUNTIF(Orders!$A:$A,C2398)</f>
        <v>1</v>
      </c>
      <c r="P2398">
        <f>COUNTIF(Orders!$H:$H,UPPER(SUBSTITUTE(TRIM(C2398),"-","")))</f>
        <v>1</v>
      </c>
      <c r="R2398" t="str">
        <f t="shared" si="445"/>
        <v>Matched Order Reference</v>
      </c>
      <c r="S2398">
        <f t="shared" si="446"/>
        <v>1</v>
      </c>
      <c r="V2398" cm="1">
        <f t="array" ref="V2398">IF(E2398&lt;&gt;"CAPTURE",0,SUMPRODUCT((MDR_Rates!$A$2:$A$10=F2398)*(G2398&gt;MDR_Rates!$B$2:$B$10)*((MDR_Rates!$C$2:$C$10="")+(G2398&lt;=MDR_Rates!$C$2:$C$10))*MDR_Rates!$D$2:$D$10))</f>
        <v>1.2</v>
      </c>
      <c r="W2398">
        <f t="shared" si="447"/>
        <v>29.98</v>
      </c>
      <c r="X2398">
        <f t="shared" si="448"/>
        <v>5.4</v>
      </c>
      <c r="Y2398">
        <f t="shared" si="449"/>
        <v>0</v>
      </c>
      <c r="Z2398">
        <f t="shared" si="450"/>
        <v>0</v>
      </c>
      <c r="AG2398" t="str">
        <f t="shared" si="451"/>
        <v/>
      </c>
      <c r="AI2398" t="str">
        <f t="shared" si="452"/>
        <v/>
      </c>
      <c r="AJ2398" t="str">
        <f t="shared" si="453"/>
        <v/>
      </c>
      <c r="AK2398" t="str">
        <f t="shared" si="454"/>
        <v>ORD26003819</v>
      </c>
      <c r="AL2398">
        <f>IF(E2398&lt;&gt;"CAPTURE","",COUNTIF(Orders!$H:$H,AK2398))</f>
        <v>1</v>
      </c>
      <c r="AP2398" t="str">
        <f t="shared" si="455"/>
        <v>Matched to Order</v>
      </c>
      <c r="AQ2398">
        <f>IF(COUNTIF($A$2:A2398,A2398)=1,1,0)</f>
        <v>1</v>
      </c>
    </row>
    <row r="2399" spans="1:43" x14ac:dyDescent="0.3">
      <c r="A2399" t="s">
        <v>14625</v>
      </c>
      <c r="C2399" t="s">
        <v>7664</v>
      </c>
      <c r="D2399" s="1">
        <v>46278</v>
      </c>
      <c r="E2399" t="s">
        <v>11819</v>
      </c>
      <c r="F2399" t="s">
        <v>9</v>
      </c>
      <c r="G2399">
        <v>499</v>
      </c>
      <c r="H2399">
        <v>0</v>
      </c>
      <c r="I2399">
        <v>0</v>
      </c>
      <c r="J2399">
        <v>499</v>
      </c>
      <c r="K2399" s="1">
        <v>46280</v>
      </c>
      <c r="L2399" t="s">
        <v>14465</v>
      </c>
      <c r="M2399">
        <f t="shared" si="444"/>
        <v>1</v>
      </c>
      <c r="N2399">
        <f>COUNTIF(Orders!$A:$A,C2399)</f>
        <v>1</v>
      </c>
      <c r="P2399">
        <f>COUNTIF(Orders!$H:$H,UPPER(SUBSTITUTE(TRIM(C2399),"-","")))</f>
        <v>1</v>
      </c>
      <c r="R2399" t="str">
        <f t="shared" si="445"/>
        <v>Matched Order Reference</v>
      </c>
      <c r="S2399">
        <f t="shared" si="446"/>
        <v>1</v>
      </c>
      <c r="V2399" cm="1">
        <f t="array" ref="V2399">IF(E2399&lt;&gt;"CAPTURE",0,SUMPRODUCT((MDR_Rates!$A$2:$A$10=F2399)*(G2399&gt;MDR_Rates!$B$2:$B$10)*((MDR_Rates!$C$2:$C$10="")+(G2399&lt;=MDR_Rates!$C$2:$C$10))*MDR_Rates!$D$2:$D$10))</f>
        <v>0</v>
      </c>
      <c r="W2399">
        <f t="shared" si="447"/>
        <v>0</v>
      </c>
      <c r="X2399">
        <f t="shared" si="448"/>
        <v>0</v>
      </c>
      <c r="Y2399">
        <f t="shared" si="449"/>
        <v>0</v>
      </c>
      <c r="Z2399">
        <f t="shared" si="450"/>
        <v>0</v>
      </c>
      <c r="AG2399" t="str">
        <f t="shared" si="451"/>
        <v/>
      </c>
      <c r="AI2399" t="str">
        <f t="shared" si="452"/>
        <v/>
      </c>
      <c r="AJ2399" t="str">
        <f t="shared" si="453"/>
        <v/>
      </c>
      <c r="AK2399" t="str">
        <f t="shared" si="454"/>
        <v>ORD26003861</v>
      </c>
      <c r="AL2399">
        <f>IF(E2399&lt;&gt;"CAPTURE","",COUNTIF(Orders!$H:$H,AK2399))</f>
        <v>1</v>
      </c>
      <c r="AP2399" t="str">
        <f t="shared" si="455"/>
        <v>Matched to Order</v>
      </c>
      <c r="AQ2399">
        <f>IF(COUNTIF($A$2:A2399,A2399)=1,1,0)</f>
        <v>1</v>
      </c>
    </row>
    <row r="2400" spans="1:43" x14ac:dyDescent="0.3">
      <c r="A2400" t="s">
        <v>14626</v>
      </c>
      <c r="C2400" t="s">
        <v>7683</v>
      </c>
      <c r="D2400" s="1">
        <v>46278</v>
      </c>
      <c r="E2400" t="s">
        <v>11819</v>
      </c>
      <c r="F2400" t="s">
        <v>9</v>
      </c>
      <c r="G2400">
        <v>6797</v>
      </c>
      <c r="H2400">
        <v>20.39</v>
      </c>
      <c r="I2400">
        <v>3.67</v>
      </c>
      <c r="J2400">
        <v>6772.94</v>
      </c>
      <c r="K2400" s="1">
        <v>46280</v>
      </c>
      <c r="L2400" t="s">
        <v>14465</v>
      </c>
      <c r="M2400">
        <f t="shared" si="444"/>
        <v>1</v>
      </c>
      <c r="N2400">
        <f>COUNTIF(Orders!$A:$A,C2400)</f>
        <v>1</v>
      </c>
      <c r="P2400">
        <f>COUNTIF(Orders!$H:$H,UPPER(SUBSTITUTE(TRIM(C2400),"-","")))</f>
        <v>1</v>
      </c>
      <c r="R2400" t="str">
        <f t="shared" si="445"/>
        <v>Matched Order Reference</v>
      </c>
      <c r="S2400">
        <f t="shared" si="446"/>
        <v>1</v>
      </c>
      <c r="V2400" cm="1">
        <f t="array" ref="V2400">IF(E2400&lt;&gt;"CAPTURE",0,SUMPRODUCT((MDR_Rates!$A$2:$A$10=F2400)*(G2400&gt;MDR_Rates!$B$2:$B$10)*((MDR_Rates!$C$2:$C$10="")+(G2400&lt;=MDR_Rates!$C$2:$C$10))*MDR_Rates!$D$2:$D$10))</f>
        <v>0.3</v>
      </c>
      <c r="W2400">
        <f t="shared" si="447"/>
        <v>20.39</v>
      </c>
      <c r="X2400">
        <f t="shared" si="448"/>
        <v>3.67</v>
      </c>
      <c r="Y2400">
        <f t="shared" si="449"/>
        <v>0</v>
      </c>
      <c r="Z2400">
        <f t="shared" si="450"/>
        <v>0</v>
      </c>
      <c r="AG2400" t="str">
        <f t="shared" si="451"/>
        <v/>
      </c>
      <c r="AI2400" t="str">
        <f t="shared" si="452"/>
        <v/>
      </c>
      <c r="AJ2400" t="str">
        <f t="shared" si="453"/>
        <v/>
      </c>
      <c r="AK2400" t="str">
        <f t="shared" si="454"/>
        <v>ORD26003871</v>
      </c>
      <c r="AL2400">
        <f>IF(E2400&lt;&gt;"CAPTURE","",COUNTIF(Orders!$H:$H,AK2400))</f>
        <v>1</v>
      </c>
      <c r="AP2400" t="str">
        <f t="shared" si="455"/>
        <v>Matched to Order</v>
      </c>
      <c r="AQ2400">
        <f>IF(COUNTIF($A$2:A2400,A2400)=1,1,0)</f>
        <v>1</v>
      </c>
    </row>
    <row r="2401" spans="1:43" x14ac:dyDescent="0.3">
      <c r="A2401" t="s">
        <v>14627</v>
      </c>
      <c r="C2401" t="s">
        <v>7733</v>
      </c>
      <c r="D2401" s="1">
        <v>46278</v>
      </c>
      <c r="E2401" t="s">
        <v>11819</v>
      </c>
      <c r="F2401" t="s">
        <v>17</v>
      </c>
      <c r="G2401">
        <v>6297</v>
      </c>
      <c r="H2401">
        <v>100.75</v>
      </c>
      <c r="I2401">
        <v>18.14</v>
      </c>
      <c r="J2401">
        <v>6178.11</v>
      </c>
      <c r="K2401" s="1">
        <v>46280</v>
      </c>
      <c r="L2401" t="s">
        <v>14465</v>
      </c>
      <c r="M2401">
        <f t="shared" si="444"/>
        <v>1</v>
      </c>
      <c r="N2401">
        <f>COUNTIF(Orders!$A:$A,C2401)</f>
        <v>1</v>
      </c>
      <c r="P2401">
        <f>COUNTIF(Orders!$H:$H,UPPER(SUBSTITUTE(TRIM(C2401),"-","")))</f>
        <v>1</v>
      </c>
      <c r="R2401" t="str">
        <f t="shared" si="445"/>
        <v>Matched Order Reference</v>
      </c>
      <c r="S2401">
        <f t="shared" si="446"/>
        <v>1</v>
      </c>
      <c r="V2401" cm="1">
        <f t="array" ref="V2401">IF(E2401&lt;&gt;"CAPTURE",0,SUMPRODUCT((MDR_Rates!$A$2:$A$10=F2401)*(G2401&gt;MDR_Rates!$B$2:$B$10)*((MDR_Rates!$C$2:$C$10="")+(G2401&lt;=MDR_Rates!$C$2:$C$10))*MDR_Rates!$D$2:$D$10))</f>
        <v>1.6</v>
      </c>
      <c r="W2401">
        <f t="shared" si="447"/>
        <v>100.75</v>
      </c>
      <c r="X2401">
        <f t="shared" si="448"/>
        <v>18.14</v>
      </c>
      <c r="Y2401">
        <f t="shared" si="449"/>
        <v>0</v>
      </c>
      <c r="Z2401">
        <f t="shared" si="450"/>
        <v>0</v>
      </c>
      <c r="AG2401" t="str">
        <f t="shared" si="451"/>
        <v/>
      </c>
      <c r="AI2401" t="str">
        <f t="shared" si="452"/>
        <v/>
      </c>
      <c r="AJ2401" t="str">
        <f t="shared" si="453"/>
        <v/>
      </c>
      <c r="AK2401" t="str">
        <f t="shared" si="454"/>
        <v>ORD26003896</v>
      </c>
      <c r="AL2401">
        <f>IF(E2401&lt;&gt;"CAPTURE","",COUNTIF(Orders!$H:$H,AK2401))</f>
        <v>1</v>
      </c>
      <c r="AP2401" t="str">
        <f t="shared" si="455"/>
        <v>Matched to Order</v>
      </c>
      <c r="AQ2401">
        <f>IF(COUNTIF($A$2:A2401,A2401)=1,1,0)</f>
        <v>1</v>
      </c>
    </row>
    <row r="2402" spans="1:43" x14ac:dyDescent="0.3">
      <c r="A2402" t="s">
        <v>14628</v>
      </c>
      <c r="C2402" t="s">
        <v>7737</v>
      </c>
      <c r="D2402" s="1">
        <v>46278</v>
      </c>
      <c r="E2402" t="s">
        <v>11819</v>
      </c>
      <c r="F2402" t="s">
        <v>9</v>
      </c>
      <c r="G2402">
        <v>2999</v>
      </c>
      <c r="H2402">
        <v>9</v>
      </c>
      <c r="I2402">
        <v>1.62</v>
      </c>
      <c r="J2402">
        <v>2988.38</v>
      </c>
      <c r="K2402" s="1">
        <v>46280</v>
      </c>
      <c r="L2402" t="s">
        <v>14465</v>
      </c>
      <c r="M2402">
        <f t="shared" si="444"/>
        <v>1</v>
      </c>
      <c r="N2402">
        <f>COUNTIF(Orders!$A:$A,C2402)</f>
        <v>1</v>
      </c>
      <c r="P2402">
        <f>COUNTIF(Orders!$H:$H,UPPER(SUBSTITUTE(TRIM(C2402),"-","")))</f>
        <v>1</v>
      </c>
      <c r="R2402" t="str">
        <f t="shared" si="445"/>
        <v>Matched Order Reference</v>
      </c>
      <c r="S2402">
        <f t="shared" si="446"/>
        <v>1</v>
      </c>
      <c r="V2402" cm="1">
        <f t="array" ref="V2402">IF(E2402&lt;&gt;"CAPTURE",0,SUMPRODUCT((MDR_Rates!$A$2:$A$10=F2402)*(G2402&gt;MDR_Rates!$B$2:$B$10)*((MDR_Rates!$C$2:$C$10="")+(G2402&lt;=MDR_Rates!$C$2:$C$10))*MDR_Rates!$D$2:$D$10))</f>
        <v>0.3</v>
      </c>
      <c r="W2402">
        <f t="shared" si="447"/>
        <v>9</v>
      </c>
      <c r="X2402">
        <f t="shared" si="448"/>
        <v>1.62</v>
      </c>
      <c r="Y2402">
        <f t="shared" si="449"/>
        <v>0</v>
      </c>
      <c r="Z2402">
        <f t="shared" si="450"/>
        <v>0</v>
      </c>
      <c r="AG2402" t="str">
        <f t="shared" si="451"/>
        <v/>
      </c>
      <c r="AI2402" t="str">
        <f t="shared" si="452"/>
        <v/>
      </c>
      <c r="AJ2402" t="str">
        <f t="shared" si="453"/>
        <v/>
      </c>
      <c r="AK2402" t="str">
        <f t="shared" si="454"/>
        <v>ORD26003898</v>
      </c>
      <c r="AL2402">
        <f>IF(E2402&lt;&gt;"CAPTURE","",COUNTIF(Orders!$H:$H,AK2402))</f>
        <v>1</v>
      </c>
      <c r="AP2402" t="str">
        <f t="shared" si="455"/>
        <v>Matched to Order</v>
      </c>
      <c r="AQ2402">
        <f>IF(COUNTIF($A$2:A2402,A2402)=1,1,0)</f>
        <v>1</v>
      </c>
    </row>
    <row r="2403" spans="1:43" x14ac:dyDescent="0.3">
      <c r="A2403" t="s">
        <v>14629</v>
      </c>
      <c r="C2403" t="s">
        <v>7760</v>
      </c>
      <c r="D2403" s="1">
        <v>46278</v>
      </c>
      <c r="E2403" t="s">
        <v>11819</v>
      </c>
      <c r="F2403" t="s">
        <v>17</v>
      </c>
      <c r="G2403">
        <v>349</v>
      </c>
      <c r="H2403">
        <v>6.28</v>
      </c>
      <c r="I2403">
        <v>1.1299999999999999</v>
      </c>
      <c r="J2403">
        <v>341.59</v>
      </c>
      <c r="K2403" s="1">
        <v>46280</v>
      </c>
      <c r="L2403" t="s">
        <v>14465</v>
      </c>
      <c r="M2403">
        <f t="shared" si="444"/>
        <v>1</v>
      </c>
      <c r="N2403">
        <f>COUNTIF(Orders!$A:$A,C2403)</f>
        <v>1</v>
      </c>
      <c r="P2403">
        <f>COUNTIF(Orders!$H:$H,UPPER(SUBSTITUTE(TRIM(C2403),"-","")))</f>
        <v>1</v>
      </c>
      <c r="R2403" t="str">
        <f t="shared" si="445"/>
        <v>Matched Order Reference</v>
      </c>
      <c r="S2403">
        <f t="shared" si="446"/>
        <v>1</v>
      </c>
      <c r="V2403" cm="1">
        <f t="array" ref="V2403">IF(E2403&lt;&gt;"CAPTURE",0,SUMPRODUCT((MDR_Rates!$A$2:$A$10=F2403)*(G2403&gt;MDR_Rates!$B$2:$B$10)*((MDR_Rates!$C$2:$C$10="")+(G2403&lt;=MDR_Rates!$C$2:$C$10))*MDR_Rates!$D$2:$D$10))</f>
        <v>1.8</v>
      </c>
      <c r="W2403">
        <f t="shared" si="447"/>
        <v>6.28</v>
      </c>
      <c r="X2403">
        <f t="shared" si="448"/>
        <v>1.1299999999999999</v>
      </c>
      <c r="Y2403">
        <f t="shared" si="449"/>
        <v>0</v>
      </c>
      <c r="Z2403">
        <f t="shared" si="450"/>
        <v>0</v>
      </c>
      <c r="AG2403" t="str">
        <f t="shared" si="451"/>
        <v/>
      </c>
      <c r="AI2403" t="str">
        <f t="shared" si="452"/>
        <v/>
      </c>
      <c r="AJ2403" t="str">
        <f t="shared" si="453"/>
        <v/>
      </c>
      <c r="AK2403" t="str">
        <f t="shared" si="454"/>
        <v>ORD26003910</v>
      </c>
      <c r="AL2403">
        <f>IF(E2403&lt;&gt;"CAPTURE","",COUNTIF(Orders!$H:$H,AK2403))</f>
        <v>1</v>
      </c>
      <c r="AP2403" t="str">
        <f t="shared" si="455"/>
        <v>Matched to Order</v>
      </c>
      <c r="AQ2403">
        <f>IF(COUNTIF($A$2:A2403,A2403)=1,1,0)</f>
        <v>1</v>
      </c>
    </row>
    <row r="2404" spans="1:43" x14ac:dyDescent="0.3">
      <c r="A2404" t="s">
        <v>14630</v>
      </c>
      <c r="C2404" t="s">
        <v>7837</v>
      </c>
      <c r="D2404" s="1">
        <v>46278</v>
      </c>
      <c r="E2404" t="s">
        <v>11819</v>
      </c>
      <c r="F2404" t="s">
        <v>9</v>
      </c>
      <c r="G2404">
        <v>7999</v>
      </c>
      <c r="H2404">
        <v>24</v>
      </c>
      <c r="I2404">
        <v>4.32</v>
      </c>
      <c r="J2404">
        <v>7970.68</v>
      </c>
      <c r="K2404" s="1">
        <v>46280</v>
      </c>
      <c r="L2404" t="s">
        <v>14465</v>
      </c>
      <c r="M2404">
        <f t="shared" si="444"/>
        <v>1</v>
      </c>
      <c r="N2404">
        <f>COUNTIF(Orders!$A:$A,C2404)</f>
        <v>1</v>
      </c>
      <c r="P2404">
        <f>COUNTIF(Orders!$H:$H,UPPER(SUBSTITUTE(TRIM(C2404),"-","")))</f>
        <v>1</v>
      </c>
      <c r="R2404" t="str">
        <f t="shared" si="445"/>
        <v>Matched Order Reference</v>
      </c>
      <c r="S2404">
        <f t="shared" si="446"/>
        <v>1</v>
      </c>
      <c r="V2404" cm="1">
        <f t="array" ref="V2404">IF(E2404&lt;&gt;"CAPTURE",0,SUMPRODUCT((MDR_Rates!$A$2:$A$10=F2404)*(G2404&gt;MDR_Rates!$B$2:$B$10)*((MDR_Rates!$C$2:$C$10="")+(G2404&lt;=MDR_Rates!$C$2:$C$10))*MDR_Rates!$D$2:$D$10))</f>
        <v>0.3</v>
      </c>
      <c r="W2404">
        <f t="shared" si="447"/>
        <v>24</v>
      </c>
      <c r="X2404">
        <f t="shared" si="448"/>
        <v>4.32</v>
      </c>
      <c r="Y2404">
        <f t="shared" si="449"/>
        <v>0</v>
      </c>
      <c r="Z2404">
        <f t="shared" si="450"/>
        <v>0</v>
      </c>
      <c r="AG2404" t="str">
        <f t="shared" si="451"/>
        <v/>
      </c>
      <c r="AI2404" t="str">
        <f t="shared" si="452"/>
        <v/>
      </c>
      <c r="AJ2404" t="str">
        <f t="shared" si="453"/>
        <v/>
      </c>
      <c r="AK2404" t="str">
        <f t="shared" si="454"/>
        <v>ORD26003949</v>
      </c>
      <c r="AL2404">
        <f>IF(E2404&lt;&gt;"CAPTURE","",COUNTIF(Orders!$H:$H,AK2404))</f>
        <v>1</v>
      </c>
      <c r="AP2404" t="str">
        <f t="shared" si="455"/>
        <v>Matched to Order</v>
      </c>
      <c r="AQ2404">
        <f>IF(COUNTIF($A$2:A2404,A2404)=1,1,0)</f>
        <v>1</v>
      </c>
    </row>
    <row r="2405" spans="1:43" x14ac:dyDescent="0.3">
      <c r="A2405" t="s">
        <v>14631</v>
      </c>
      <c r="C2405" t="s">
        <v>7841</v>
      </c>
      <c r="D2405" s="1">
        <v>46278</v>
      </c>
      <c r="E2405" t="s">
        <v>11819</v>
      </c>
      <c r="F2405" t="s">
        <v>33</v>
      </c>
      <c r="G2405">
        <v>4498</v>
      </c>
      <c r="H2405">
        <v>53.98</v>
      </c>
      <c r="I2405">
        <v>9.7200000000000006</v>
      </c>
      <c r="J2405">
        <v>4434.3</v>
      </c>
      <c r="K2405" s="1">
        <v>46280</v>
      </c>
      <c r="L2405" t="s">
        <v>14465</v>
      </c>
      <c r="M2405">
        <f t="shared" si="444"/>
        <v>1</v>
      </c>
      <c r="N2405">
        <f>COUNTIF(Orders!$A:$A,C2405)</f>
        <v>1</v>
      </c>
      <c r="P2405">
        <f>COUNTIF(Orders!$H:$H,UPPER(SUBSTITUTE(TRIM(C2405),"-","")))</f>
        <v>1</v>
      </c>
      <c r="R2405" t="str">
        <f t="shared" si="445"/>
        <v>Matched Order Reference</v>
      </c>
      <c r="S2405">
        <f t="shared" si="446"/>
        <v>1</v>
      </c>
      <c r="V2405" cm="1">
        <f t="array" ref="V2405">IF(E2405&lt;&gt;"CAPTURE",0,SUMPRODUCT((MDR_Rates!$A$2:$A$10=F2405)*(G2405&gt;MDR_Rates!$B$2:$B$10)*((MDR_Rates!$C$2:$C$10="")+(G2405&lt;=MDR_Rates!$C$2:$C$10))*MDR_Rates!$D$2:$D$10))</f>
        <v>1.2</v>
      </c>
      <c r="W2405">
        <f t="shared" si="447"/>
        <v>53.98</v>
      </c>
      <c r="X2405">
        <f t="shared" si="448"/>
        <v>9.7200000000000006</v>
      </c>
      <c r="Y2405">
        <f t="shared" si="449"/>
        <v>0</v>
      </c>
      <c r="Z2405">
        <f t="shared" si="450"/>
        <v>0</v>
      </c>
      <c r="AG2405" t="str">
        <f t="shared" si="451"/>
        <v/>
      </c>
      <c r="AI2405" t="str">
        <f t="shared" si="452"/>
        <v/>
      </c>
      <c r="AJ2405" t="str">
        <f t="shared" si="453"/>
        <v/>
      </c>
      <c r="AK2405" t="str">
        <f t="shared" si="454"/>
        <v>ORD26003951</v>
      </c>
      <c r="AL2405">
        <f>IF(E2405&lt;&gt;"CAPTURE","",COUNTIF(Orders!$H:$H,AK2405))</f>
        <v>1</v>
      </c>
      <c r="AP2405" t="str">
        <f t="shared" si="455"/>
        <v>Matched to Order</v>
      </c>
      <c r="AQ2405">
        <f>IF(COUNTIF($A$2:A2405,A2405)=1,1,0)</f>
        <v>1</v>
      </c>
    </row>
    <row r="2406" spans="1:43" x14ac:dyDescent="0.3">
      <c r="A2406" t="s">
        <v>14632</v>
      </c>
      <c r="C2406" t="s">
        <v>7886</v>
      </c>
      <c r="D2406" s="1">
        <v>46278</v>
      </c>
      <c r="E2406" t="s">
        <v>11819</v>
      </c>
      <c r="F2406" t="s">
        <v>17</v>
      </c>
      <c r="G2406">
        <v>499</v>
      </c>
      <c r="H2406">
        <v>8.98</v>
      </c>
      <c r="I2406">
        <v>1.62</v>
      </c>
      <c r="J2406">
        <v>488.4</v>
      </c>
      <c r="K2406" s="1">
        <v>46280</v>
      </c>
      <c r="L2406" t="s">
        <v>14465</v>
      </c>
      <c r="M2406">
        <f t="shared" si="444"/>
        <v>1</v>
      </c>
      <c r="N2406">
        <f>COUNTIF(Orders!$A:$A,C2406)</f>
        <v>1</v>
      </c>
      <c r="P2406">
        <f>COUNTIF(Orders!$H:$H,UPPER(SUBSTITUTE(TRIM(C2406),"-","")))</f>
        <v>1</v>
      </c>
      <c r="R2406" t="str">
        <f t="shared" si="445"/>
        <v>Matched Order Reference</v>
      </c>
      <c r="S2406">
        <f t="shared" si="446"/>
        <v>1</v>
      </c>
      <c r="V2406" cm="1">
        <f t="array" ref="V2406">IF(E2406&lt;&gt;"CAPTURE",0,SUMPRODUCT((MDR_Rates!$A$2:$A$10=F2406)*(G2406&gt;MDR_Rates!$B$2:$B$10)*((MDR_Rates!$C$2:$C$10="")+(G2406&lt;=MDR_Rates!$C$2:$C$10))*MDR_Rates!$D$2:$D$10))</f>
        <v>1.8</v>
      </c>
      <c r="W2406">
        <f t="shared" si="447"/>
        <v>8.98</v>
      </c>
      <c r="X2406">
        <f t="shared" si="448"/>
        <v>1.62</v>
      </c>
      <c r="Y2406">
        <f t="shared" si="449"/>
        <v>0</v>
      </c>
      <c r="Z2406">
        <f t="shared" si="450"/>
        <v>0</v>
      </c>
      <c r="AG2406" t="str">
        <f t="shared" si="451"/>
        <v/>
      </c>
      <c r="AI2406" t="str">
        <f t="shared" si="452"/>
        <v/>
      </c>
      <c r="AJ2406" t="str">
        <f t="shared" si="453"/>
        <v/>
      </c>
      <c r="AK2406" t="str">
        <f t="shared" si="454"/>
        <v>ORD26003974</v>
      </c>
      <c r="AL2406">
        <f>IF(E2406&lt;&gt;"CAPTURE","",COUNTIF(Orders!$H:$H,AK2406))</f>
        <v>1</v>
      </c>
      <c r="AP2406" t="str">
        <f t="shared" si="455"/>
        <v>Matched to Order</v>
      </c>
      <c r="AQ2406">
        <f>IF(COUNTIF($A$2:A2406,A2406)=1,1,0)</f>
        <v>1</v>
      </c>
    </row>
    <row r="2407" spans="1:43" x14ac:dyDescent="0.3">
      <c r="A2407" t="s">
        <v>14633</v>
      </c>
      <c r="C2407" t="s">
        <v>7941</v>
      </c>
      <c r="D2407" s="1">
        <v>46278</v>
      </c>
      <c r="E2407" t="s">
        <v>11819</v>
      </c>
      <c r="F2407" t="s">
        <v>44</v>
      </c>
      <c r="G2407">
        <v>2598</v>
      </c>
      <c r="H2407">
        <v>44.17</v>
      </c>
      <c r="I2407">
        <v>7.95</v>
      </c>
      <c r="J2407">
        <v>2545.88</v>
      </c>
      <c r="K2407" s="1">
        <v>46280</v>
      </c>
      <c r="L2407" t="s">
        <v>14465</v>
      </c>
      <c r="M2407">
        <f t="shared" si="444"/>
        <v>1</v>
      </c>
      <c r="N2407">
        <f>COUNTIF(Orders!$A:$A,C2407)</f>
        <v>1</v>
      </c>
      <c r="P2407">
        <f>COUNTIF(Orders!$H:$H,UPPER(SUBSTITUTE(TRIM(C2407),"-","")))</f>
        <v>1</v>
      </c>
      <c r="R2407" t="str">
        <f t="shared" si="445"/>
        <v>Matched Order Reference</v>
      </c>
      <c r="S2407">
        <f t="shared" si="446"/>
        <v>1</v>
      </c>
      <c r="V2407" cm="1">
        <f t="array" ref="V2407">IF(E2407&lt;&gt;"CAPTURE",0,SUMPRODUCT((MDR_Rates!$A$2:$A$10=F2407)*(G2407&gt;MDR_Rates!$B$2:$B$10)*((MDR_Rates!$C$2:$C$10="")+(G2407&lt;=MDR_Rates!$C$2:$C$10))*MDR_Rates!$D$2:$D$10))</f>
        <v>1.7</v>
      </c>
      <c r="W2407">
        <f t="shared" si="447"/>
        <v>44.17</v>
      </c>
      <c r="X2407">
        <f t="shared" si="448"/>
        <v>7.95</v>
      </c>
      <c r="Y2407">
        <f t="shared" si="449"/>
        <v>0</v>
      </c>
      <c r="Z2407">
        <f t="shared" si="450"/>
        <v>0</v>
      </c>
      <c r="AG2407" t="str">
        <f t="shared" si="451"/>
        <v/>
      </c>
      <c r="AI2407" t="str">
        <f t="shared" si="452"/>
        <v/>
      </c>
      <c r="AJ2407" t="str">
        <f t="shared" si="453"/>
        <v/>
      </c>
      <c r="AK2407" t="str">
        <f t="shared" si="454"/>
        <v>ORD26004002</v>
      </c>
      <c r="AL2407">
        <f>IF(E2407&lt;&gt;"CAPTURE","",COUNTIF(Orders!$H:$H,AK2407))</f>
        <v>1</v>
      </c>
      <c r="AP2407" t="str">
        <f t="shared" si="455"/>
        <v>Matched to Order</v>
      </c>
      <c r="AQ2407">
        <f>IF(COUNTIF($A$2:A2407,A2407)=1,1,0)</f>
        <v>1</v>
      </c>
    </row>
    <row r="2408" spans="1:43" x14ac:dyDescent="0.3">
      <c r="A2408" t="s">
        <v>14634</v>
      </c>
      <c r="C2408" t="s">
        <v>8024</v>
      </c>
      <c r="D2408" s="1">
        <v>46278</v>
      </c>
      <c r="E2408" t="s">
        <v>11819</v>
      </c>
      <c r="F2408" t="s">
        <v>33</v>
      </c>
      <c r="G2408">
        <v>7999</v>
      </c>
      <c r="H2408">
        <v>95.99</v>
      </c>
      <c r="I2408">
        <v>17.28</v>
      </c>
      <c r="J2408">
        <v>7885.73</v>
      </c>
      <c r="K2408" s="1">
        <v>46280</v>
      </c>
      <c r="L2408" t="s">
        <v>14465</v>
      </c>
      <c r="M2408">
        <f t="shared" si="444"/>
        <v>1</v>
      </c>
      <c r="N2408">
        <f>COUNTIF(Orders!$A:$A,C2408)</f>
        <v>1</v>
      </c>
      <c r="P2408">
        <f>COUNTIF(Orders!$H:$H,UPPER(SUBSTITUTE(TRIM(C2408),"-","")))</f>
        <v>1</v>
      </c>
      <c r="R2408" t="str">
        <f t="shared" si="445"/>
        <v>Matched Order Reference</v>
      </c>
      <c r="S2408">
        <f t="shared" si="446"/>
        <v>1</v>
      </c>
      <c r="V2408" cm="1">
        <f t="array" ref="V2408">IF(E2408&lt;&gt;"CAPTURE",0,SUMPRODUCT((MDR_Rates!$A$2:$A$10=F2408)*(G2408&gt;MDR_Rates!$B$2:$B$10)*((MDR_Rates!$C$2:$C$10="")+(G2408&lt;=MDR_Rates!$C$2:$C$10))*MDR_Rates!$D$2:$D$10))</f>
        <v>1.2</v>
      </c>
      <c r="W2408">
        <f t="shared" si="447"/>
        <v>95.99</v>
      </c>
      <c r="X2408">
        <f t="shared" si="448"/>
        <v>17.28</v>
      </c>
      <c r="Y2408">
        <f t="shared" si="449"/>
        <v>0</v>
      </c>
      <c r="Z2408">
        <f t="shared" si="450"/>
        <v>0</v>
      </c>
      <c r="AG2408" t="str">
        <f t="shared" si="451"/>
        <v/>
      </c>
      <c r="AI2408" t="str">
        <f t="shared" si="452"/>
        <v/>
      </c>
      <c r="AJ2408" t="str">
        <f t="shared" si="453"/>
        <v/>
      </c>
      <c r="AK2408" t="str">
        <f t="shared" si="454"/>
        <v>ORD26004045</v>
      </c>
      <c r="AL2408">
        <f>IF(E2408&lt;&gt;"CAPTURE","",COUNTIF(Orders!$H:$H,AK2408))</f>
        <v>1</v>
      </c>
      <c r="AP2408" t="str">
        <f t="shared" si="455"/>
        <v>Matched to Order</v>
      </c>
      <c r="AQ2408">
        <f>IF(COUNTIF($A$2:A2408,A2408)=1,1,0)</f>
        <v>1</v>
      </c>
    </row>
    <row r="2409" spans="1:43" x14ac:dyDescent="0.3">
      <c r="A2409" t="s">
        <v>14635</v>
      </c>
      <c r="C2409" t="s">
        <v>14636</v>
      </c>
      <c r="D2409" s="1">
        <v>46278</v>
      </c>
      <c r="E2409" t="s">
        <v>11819</v>
      </c>
      <c r="F2409" t="s">
        <v>44</v>
      </c>
      <c r="G2409">
        <v>299</v>
      </c>
      <c r="H2409">
        <v>5.68</v>
      </c>
      <c r="I2409">
        <v>1.02</v>
      </c>
      <c r="J2409">
        <v>292.3</v>
      </c>
      <c r="K2409" s="1">
        <v>46280</v>
      </c>
      <c r="L2409" t="s">
        <v>14465</v>
      </c>
      <c r="M2409">
        <f t="shared" si="444"/>
        <v>1</v>
      </c>
      <c r="N2409">
        <f>COUNTIF(Orders!$A:$A,C2409)</f>
        <v>1</v>
      </c>
      <c r="P2409">
        <f>COUNTIF(Orders!$H:$H,UPPER(SUBSTITUTE(TRIM(C2409),"-","")))</f>
        <v>1</v>
      </c>
      <c r="R2409" t="str">
        <f t="shared" si="445"/>
        <v>Matched Order Reference</v>
      </c>
      <c r="S2409">
        <f t="shared" si="446"/>
        <v>1</v>
      </c>
      <c r="V2409" cm="1">
        <f t="array" ref="V2409">IF(E2409&lt;&gt;"CAPTURE",0,SUMPRODUCT((MDR_Rates!$A$2:$A$10=F2409)*(G2409&gt;MDR_Rates!$B$2:$B$10)*((MDR_Rates!$C$2:$C$10="")+(G2409&lt;=MDR_Rates!$C$2:$C$10))*MDR_Rates!$D$2:$D$10))</f>
        <v>1.9</v>
      </c>
      <c r="W2409">
        <f t="shared" si="447"/>
        <v>5.68</v>
      </c>
      <c r="X2409">
        <f t="shared" si="448"/>
        <v>1.02</v>
      </c>
      <c r="Y2409">
        <f t="shared" si="449"/>
        <v>0</v>
      </c>
      <c r="Z2409">
        <f t="shared" si="450"/>
        <v>0</v>
      </c>
      <c r="AG2409" t="str">
        <f t="shared" si="451"/>
        <v/>
      </c>
      <c r="AI2409" t="str">
        <f t="shared" si="452"/>
        <v/>
      </c>
      <c r="AJ2409" t="str">
        <f t="shared" si="453"/>
        <v/>
      </c>
      <c r="AK2409" t="str">
        <f t="shared" si="454"/>
        <v>ORD26004049</v>
      </c>
      <c r="AL2409">
        <f>IF(E2409&lt;&gt;"CAPTURE","",COUNTIF(Orders!$H:$H,AK2409))</f>
        <v>1</v>
      </c>
      <c r="AP2409" t="str">
        <f t="shared" si="455"/>
        <v>Matched to Order</v>
      </c>
      <c r="AQ2409">
        <f>IF(COUNTIF($A$2:A2409,A2409)=1,1,0)</f>
        <v>1</v>
      </c>
    </row>
    <row r="2410" spans="1:43" x14ac:dyDescent="0.3">
      <c r="A2410" t="s">
        <v>14637</v>
      </c>
      <c r="C2410" t="s">
        <v>8053</v>
      </c>
      <c r="D2410" s="1">
        <v>46278</v>
      </c>
      <c r="E2410" t="s">
        <v>11819</v>
      </c>
      <c r="F2410" t="s">
        <v>9</v>
      </c>
      <c r="G2410">
        <v>7297</v>
      </c>
      <c r="H2410">
        <v>21.89</v>
      </c>
      <c r="I2410">
        <v>3.94</v>
      </c>
      <c r="J2410">
        <v>7271.17</v>
      </c>
      <c r="K2410" s="1">
        <v>46280</v>
      </c>
      <c r="L2410" t="s">
        <v>14465</v>
      </c>
      <c r="M2410">
        <f t="shared" si="444"/>
        <v>1</v>
      </c>
      <c r="N2410">
        <f>COUNTIF(Orders!$A:$A,C2410)</f>
        <v>1</v>
      </c>
      <c r="P2410">
        <f>COUNTIF(Orders!$H:$H,UPPER(SUBSTITUTE(TRIM(C2410),"-","")))</f>
        <v>1</v>
      </c>
      <c r="R2410" t="str">
        <f t="shared" si="445"/>
        <v>Matched Order Reference</v>
      </c>
      <c r="S2410">
        <f t="shared" si="446"/>
        <v>1</v>
      </c>
      <c r="V2410" cm="1">
        <f t="array" ref="V2410">IF(E2410&lt;&gt;"CAPTURE",0,SUMPRODUCT((MDR_Rates!$A$2:$A$10=F2410)*(G2410&gt;MDR_Rates!$B$2:$B$10)*((MDR_Rates!$C$2:$C$10="")+(G2410&lt;=MDR_Rates!$C$2:$C$10))*MDR_Rates!$D$2:$D$10))</f>
        <v>0.3</v>
      </c>
      <c r="W2410">
        <f t="shared" si="447"/>
        <v>21.89</v>
      </c>
      <c r="X2410">
        <f t="shared" si="448"/>
        <v>3.94</v>
      </c>
      <c r="Y2410">
        <f t="shared" si="449"/>
        <v>0</v>
      </c>
      <c r="Z2410">
        <f t="shared" si="450"/>
        <v>0</v>
      </c>
      <c r="AG2410" t="str">
        <f t="shared" si="451"/>
        <v/>
      </c>
      <c r="AI2410" t="str">
        <f t="shared" si="452"/>
        <v/>
      </c>
      <c r="AJ2410" t="str">
        <f t="shared" si="453"/>
        <v/>
      </c>
      <c r="AK2410" t="str">
        <f t="shared" si="454"/>
        <v>ORD26004060</v>
      </c>
      <c r="AL2410">
        <f>IF(E2410&lt;&gt;"CAPTURE","",COUNTIF(Orders!$H:$H,AK2410))</f>
        <v>1</v>
      </c>
      <c r="AP2410" t="str">
        <f t="shared" si="455"/>
        <v>Matched to Order</v>
      </c>
      <c r="AQ2410">
        <f>IF(COUNTIF($A$2:A2410,A2410)=1,1,0)</f>
        <v>1</v>
      </c>
    </row>
    <row r="2411" spans="1:43" x14ac:dyDescent="0.3">
      <c r="A2411" t="s">
        <v>14638</v>
      </c>
      <c r="C2411" t="s">
        <v>8114</v>
      </c>
      <c r="D2411" s="1">
        <v>46278</v>
      </c>
      <c r="E2411" t="s">
        <v>11819</v>
      </c>
      <c r="F2411" t="s">
        <v>33</v>
      </c>
      <c r="G2411">
        <v>8998</v>
      </c>
      <c r="H2411">
        <v>107.98</v>
      </c>
      <c r="I2411">
        <v>19.440000000000001</v>
      </c>
      <c r="J2411">
        <v>8870.58</v>
      </c>
      <c r="K2411" s="1">
        <v>46280</v>
      </c>
      <c r="L2411" t="s">
        <v>14465</v>
      </c>
      <c r="M2411">
        <f t="shared" si="444"/>
        <v>1</v>
      </c>
      <c r="N2411">
        <f>COUNTIF(Orders!$A:$A,C2411)</f>
        <v>1</v>
      </c>
      <c r="P2411">
        <f>COUNTIF(Orders!$H:$H,UPPER(SUBSTITUTE(TRIM(C2411),"-","")))</f>
        <v>1</v>
      </c>
      <c r="R2411" t="str">
        <f t="shared" si="445"/>
        <v>Matched Order Reference</v>
      </c>
      <c r="S2411">
        <f t="shared" si="446"/>
        <v>1</v>
      </c>
      <c r="V2411" cm="1">
        <f t="array" ref="V2411">IF(E2411&lt;&gt;"CAPTURE",0,SUMPRODUCT((MDR_Rates!$A$2:$A$10=F2411)*(G2411&gt;MDR_Rates!$B$2:$B$10)*((MDR_Rates!$C$2:$C$10="")+(G2411&lt;=MDR_Rates!$C$2:$C$10))*MDR_Rates!$D$2:$D$10))</f>
        <v>1.2</v>
      </c>
      <c r="W2411">
        <f t="shared" si="447"/>
        <v>107.98</v>
      </c>
      <c r="X2411">
        <f t="shared" si="448"/>
        <v>19.440000000000001</v>
      </c>
      <c r="Y2411">
        <f t="shared" si="449"/>
        <v>0</v>
      </c>
      <c r="Z2411">
        <f t="shared" si="450"/>
        <v>0</v>
      </c>
      <c r="AG2411" t="str">
        <f t="shared" si="451"/>
        <v/>
      </c>
      <c r="AI2411" t="str">
        <f t="shared" si="452"/>
        <v/>
      </c>
      <c r="AJ2411" t="str">
        <f t="shared" si="453"/>
        <v/>
      </c>
      <c r="AK2411" t="str">
        <f t="shared" si="454"/>
        <v>ORD26004091</v>
      </c>
      <c r="AL2411">
        <f>IF(E2411&lt;&gt;"CAPTURE","",COUNTIF(Orders!$H:$H,AK2411))</f>
        <v>1</v>
      </c>
      <c r="AP2411" t="str">
        <f t="shared" si="455"/>
        <v>Matched to Order</v>
      </c>
      <c r="AQ2411">
        <f>IF(COUNTIF($A$2:A2411,A2411)=1,1,0)</f>
        <v>1</v>
      </c>
    </row>
    <row r="2412" spans="1:43" x14ac:dyDescent="0.3">
      <c r="A2412" t="s">
        <v>14639</v>
      </c>
      <c r="C2412" t="s">
        <v>14640</v>
      </c>
      <c r="D2412" s="1">
        <v>46278</v>
      </c>
      <c r="E2412" t="s">
        <v>11819</v>
      </c>
      <c r="F2412" t="s">
        <v>17</v>
      </c>
      <c r="G2412">
        <v>1299</v>
      </c>
      <c r="H2412">
        <v>23.38</v>
      </c>
      <c r="I2412">
        <v>4.21</v>
      </c>
      <c r="J2412">
        <v>1271.4100000000001</v>
      </c>
      <c r="K2412" s="1">
        <v>46280</v>
      </c>
      <c r="L2412" t="s">
        <v>14465</v>
      </c>
      <c r="M2412">
        <f t="shared" si="444"/>
        <v>1</v>
      </c>
      <c r="N2412">
        <f>COUNTIF(Orders!$A:$A,C2412)</f>
        <v>0</v>
      </c>
      <c r="P2412">
        <f>COUNTIF(Orders!$H:$H,UPPER(SUBSTITUTE(TRIM(C2412),"-","")))</f>
        <v>1</v>
      </c>
      <c r="R2412" t="str">
        <f t="shared" si="445"/>
        <v>Matched Order Reference</v>
      </c>
      <c r="S2412">
        <f t="shared" si="446"/>
        <v>1</v>
      </c>
      <c r="V2412" cm="1">
        <f t="array" ref="V2412">IF(E2412&lt;&gt;"CAPTURE",0,SUMPRODUCT((MDR_Rates!$A$2:$A$10=F2412)*(G2412&gt;MDR_Rates!$B$2:$B$10)*((MDR_Rates!$C$2:$C$10="")+(G2412&lt;=MDR_Rates!$C$2:$C$10))*MDR_Rates!$D$2:$D$10))</f>
        <v>1.8</v>
      </c>
      <c r="W2412">
        <f t="shared" si="447"/>
        <v>23.38</v>
      </c>
      <c r="X2412">
        <f t="shared" si="448"/>
        <v>4.21</v>
      </c>
      <c r="Y2412">
        <f t="shared" si="449"/>
        <v>0</v>
      </c>
      <c r="Z2412">
        <f t="shared" si="450"/>
        <v>0</v>
      </c>
      <c r="AG2412" t="str">
        <f t="shared" si="451"/>
        <v/>
      </c>
      <c r="AI2412" t="str">
        <f t="shared" si="452"/>
        <v/>
      </c>
      <c r="AJ2412" t="str">
        <f t="shared" si="453"/>
        <v/>
      </c>
      <c r="AK2412" t="str">
        <f t="shared" si="454"/>
        <v>ORD26004103</v>
      </c>
      <c r="AL2412">
        <f>IF(E2412&lt;&gt;"CAPTURE","",COUNTIF(Orders!$H:$H,AK2412))</f>
        <v>1</v>
      </c>
      <c r="AP2412" t="str">
        <f t="shared" si="455"/>
        <v>Matched to Order</v>
      </c>
      <c r="AQ2412">
        <f>IF(COUNTIF($A$2:A2412,A2412)=1,1,0)</f>
        <v>1</v>
      </c>
    </row>
    <row r="2413" spans="1:43" x14ac:dyDescent="0.3">
      <c r="A2413" t="s">
        <v>14641</v>
      </c>
      <c r="C2413" t="s">
        <v>8142</v>
      </c>
      <c r="D2413" s="1">
        <v>46278</v>
      </c>
      <c r="E2413" t="s">
        <v>11819</v>
      </c>
      <c r="F2413" t="s">
        <v>9</v>
      </c>
      <c r="G2413">
        <v>4999</v>
      </c>
      <c r="H2413">
        <v>15</v>
      </c>
      <c r="I2413">
        <v>2.7</v>
      </c>
      <c r="J2413">
        <v>4981.3</v>
      </c>
      <c r="K2413" s="1">
        <v>46280</v>
      </c>
      <c r="L2413" t="s">
        <v>14465</v>
      </c>
      <c r="M2413">
        <f t="shared" si="444"/>
        <v>1</v>
      </c>
      <c r="N2413">
        <f>COUNTIF(Orders!$A:$A,C2413)</f>
        <v>1</v>
      </c>
      <c r="P2413">
        <f>COUNTIF(Orders!$H:$H,UPPER(SUBSTITUTE(TRIM(C2413),"-","")))</f>
        <v>1</v>
      </c>
      <c r="R2413" t="str">
        <f t="shared" si="445"/>
        <v>Matched Order Reference</v>
      </c>
      <c r="S2413">
        <f t="shared" si="446"/>
        <v>1</v>
      </c>
      <c r="V2413" cm="1">
        <f t="array" ref="V2413">IF(E2413&lt;&gt;"CAPTURE",0,SUMPRODUCT((MDR_Rates!$A$2:$A$10=F2413)*(G2413&gt;MDR_Rates!$B$2:$B$10)*((MDR_Rates!$C$2:$C$10="")+(G2413&lt;=MDR_Rates!$C$2:$C$10))*MDR_Rates!$D$2:$D$10))</f>
        <v>0.3</v>
      </c>
      <c r="W2413">
        <f t="shared" si="447"/>
        <v>15</v>
      </c>
      <c r="X2413">
        <f t="shared" si="448"/>
        <v>2.7</v>
      </c>
      <c r="Y2413">
        <f t="shared" si="449"/>
        <v>0</v>
      </c>
      <c r="Z2413">
        <f t="shared" si="450"/>
        <v>0</v>
      </c>
      <c r="AG2413" t="str">
        <f t="shared" si="451"/>
        <v/>
      </c>
      <c r="AI2413" t="str">
        <f t="shared" si="452"/>
        <v/>
      </c>
      <c r="AJ2413" t="str">
        <f t="shared" si="453"/>
        <v/>
      </c>
      <c r="AK2413" t="str">
        <f t="shared" si="454"/>
        <v>ORD26004106</v>
      </c>
      <c r="AL2413">
        <f>IF(E2413&lt;&gt;"CAPTURE","",COUNTIF(Orders!$H:$H,AK2413))</f>
        <v>1</v>
      </c>
      <c r="AP2413" t="str">
        <f t="shared" si="455"/>
        <v>Matched to Order</v>
      </c>
      <c r="AQ2413">
        <f>IF(COUNTIF($A$2:A2413,A2413)=1,1,0)</f>
        <v>1</v>
      </c>
    </row>
    <row r="2414" spans="1:43" x14ac:dyDescent="0.3">
      <c r="A2414" t="s">
        <v>14642</v>
      </c>
      <c r="C2414" t="s">
        <v>8148</v>
      </c>
      <c r="D2414" s="1">
        <v>46278</v>
      </c>
      <c r="E2414" t="s">
        <v>11819</v>
      </c>
      <c r="F2414" t="s">
        <v>17</v>
      </c>
      <c r="G2414">
        <v>7999</v>
      </c>
      <c r="H2414">
        <v>127.98</v>
      </c>
      <c r="I2414">
        <v>23.04</v>
      </c>
      <c r="J2414">
        <v>7847.98</v>
      </c>
      <c r="K2414" s="1">
        <v>46280</v>
      </c>
      <c r="L2414" t="s">
        <v>14465</v>
      </c>
      <c r="M2414">
        <f t="shared" si="444"/>
        <v>1</v>
      </c>
      <c r="N2414">
        <f>COUNTIF(Orders!$A:$A,C2414)</f>
        <v>1</v>
      </c>
      <c r="P2414">
        <f>COUNTIF(Orders!$H:$H,UPPER(SUBSTITUTE(TRIM(C2414),"-","")))</f>
        <v>1</v>
      </c>
      <c r="R2414" t="str">
        <f t="shared" si="445"/>
        <v>Matched Order Reference</v>
      </c>
      <c r="S2414">
        <f t="shared" si="446"/>
        <v>1</v>
      </c>
      <c r="V2414" cm="1">
        <f t="array" ref="V2414">IF(E2414&lt;&gt;"CAPTURE",0,SUMPRODUCT((MDR_Rates!$A$2:$A$10=F2414)*(G2414&gt;MDR_Rates!$B$2:$B$10)*((MDR_Rates!$C$2:$C$10="")+(G2414&lt;=MDR_Rates!$C$2:$C$10))*MDR_Rates!$D$2:$D$10))</f>
        <v>1.6</v>
      </c>
      <c r="W2414">
        <f t="shared" si="447"/>
        <v>127.98</v>
      </c>
      <c r="X2414">
        <f t="shared" si="448"/>
        <v>23.04</v>
      </c>
      <c r="Y2414">
        <f t="shared" si="449"/>
        <v>0</v>
      </c>
      <c r="Z2414">
        <f t="shared" si="450"/>
        <v>0</v>
      </c>
      <c r="AG2414" t="str">
        <f t="shared" si="451"/>
        <v/>
      </c>
      <c r="AI2414" t="str">
        <f t="shared" si="452"/>
        <v/>
      </c>
      <c r="AJ2414" t="str">
        <f t="shared" si="453"/>
        <v/>
      </c>
      <c r="AK2414" t="str">
        <f t="shared" si="454"/>
        <v>ORD26004109</v>
      </c>
      <c r="AL2414">
        <f>IF(E2414&lt;&gt;"CAPTURE","",COUNTIF(Orders!$H:$H,AK2414))</f>
        <v>1</v>
      </c>
      <c r="AP2414" t="str">
        <f t="shared" si="455"/>
        <v>Matched to Order</v>
      </c>
      <c r="AQ2414">
        <f>IF(COUNTIF($A$2:A2414,A2414)=1,1,0)</f>
        <v>1</v>
      </c>
    </row>
    <row r="2415" spans="1:43" x14ac:dyDescent="0.3">
      <c r="A2415" t="s">
        <v>14643</v>
      </c>
      <c r="C2415" t="s">
        <v>8222</v>
      </c>
      <c r="D2415" s="1">
        <v>46278</v>
      </c>
      <c r="E2415" t="s">
        <v>11819</v>
      </c>
      <c r="F2415" t="s">
        <v>17</v>
      </c>
      <c r="G2415">
        <v>2098</v>
      </c>
      <c r="H2415">
        <v>33.57</v>
      </c>
      <c r="I2415">
        <v>6.04</v>
      </c>
      <c r="J2415">
        <v>2058.39</v>
      </c>
      <c r="K2415" s="1">
        <v>46280</v>
      </c>
      <c r="L2415" t="s">
        <v>14465</v>
      </c>
      <c r="M2415">
        <f t="shared" si="444"/>
        <v>1</v>
      </c>
      <c r="N2415">
        <f>COUNTIF(Orders!$A:$A,C2415)</f>
        <v>1</v>
      </c>
      <c r="P2415">
        <f>COUNTIF(Orders!$H:$H,UPPER(SUBSTITUTE(TRIM(C2415),"-","")))</f>
        <v>1</v>
      </c>
      <c r="R2415" t="str">
        <f t="shared" si="445"/>
        <v>Matched Order Reference</v>
      </c>
      <c r="S2415">
        <f t="shared" si="446"/>
        <v>1</v>
      </c>
      <c r="V2415" cm="1">
        <f t="array" ref="V2415">IF(E2415&lt;&gt;"CAPTURE",0,SUMPRODUCT((MDR_Rates!$A$2:$A$10=F2415)*(G2415&gt;MDR_Rates!$B$2:$B$10)*((MDR_Rates!$C$2:$C$10="")+(G2415&lt;=MDR_Rates!$C$2:$C$10))*MDR_Rates!$D$2:$D$10))</f>
        <v>1.6</v>
      </c>
      <c r="W2415">
        <f t="shared" si="447"/>
        <v>33.57</v>
      </c>
      <c r="X2415">
        <f t="shared" si="448"/>
        <v>6.04</v>
      </c>
      <c r="Y2415">
        <f t="shared" si="449"/>
        <v>0</v>
      </c>
      <c r="Z2415">
        <f t="shared" si="450"/>
        <v>0</v>
      </c>
      <c r="AG2415" t="str">
        <f t="shared" si="451"/>
        <v/>
      </c>
      <c r="AI2415" t="str">
        <f t="shared" si="452"/>
        <v/>
      </c>
      <c r="AJ2415" t="str">
        <f t="shared" si="453"/>
        <v/>
      </c>
      <c r="AK2415" t="str">
        <f t="shared" si="454"/>
        <v>ORD26004147</v>
      </c>
      <c r="AL2415">
        <f>IF(E2415&lt;&gt;"CAPTURE","",COUNTIF(Orders!$H:$H,AK2415))</f>
        <v>1</v>
      </c>
      <c r="AP2415" t="str">
        <f t="shared" si="455"/>
        <v>Matched to Order</v>
      </c>
      <c r="AQ2415">
        <f>IF(COUNTIF($A$2:A2415,A2415)=1,1,0)</f>
        <v>1</v>
      </c>
    </row>
    <row r="2416" spans="1:43" x14ac:dyDescent="0.3">
      <c r="A2416" t="s">
        <v>14644</v>
      </c>
      <c r="C2416" t="s">
        <v>8237</v>
      </c>
      <c r="D2416" s="1">
        <v>46278</v>
      </c>
      <c r="E2416" t="s">
        <v>11819</v>
      </c>
      <c r="F2416" t="s">
        <v>9</v>
      </c>
      <c r="G2416">
        <v>9797</v>
      </c>
      <c r="H2416">
        <v>29.39</v>
      </c>
      <c r="I2416">
        <v>5.29</v>
      </c>
      <c r="J2416">
        <v>9762.32</v>
      </c>
      <c r="K2416" s="1">
        <v>46280</v>
      </c>
      <c r="L2416" t="s">
        <v>14465</v>
      </c>
      <c r="M2416">
        <f t="shared" si="444"/>
        <v>1</v>
      </c>
      <c r="N2416">
        <f>COUNTIF(Orders!$A:$A,C2416)</f>
        <v>1</v>
      </c>
      <c r="P2416">
        <f>COUNTIF(Orders!$H:$H,UPPER(SUBSTITUTE(TRIM(C2416),"-","")))</f>
        <v>1</v>
      </c>
      <c r="R2416" t="str">
        <f t="shared" si="445"/>
        <v>Matched Order Reference</v>
      </c>
      <c r="S2416">
        <f t="shared" si="446"/>
        <v>1</v>
      </c>
      <c r="V2416" cm="1">
        <f t="array" ref="V2416">IF(E2416&lt;&gt;"CAPTURE",0,SUMPRODUCT((MDR_Rates!$A$2:$A$10=F2416)*(G2416&gt;MDR_Rates!$B$2:$B$10)*((MDR_Rates!$C$2:$C$10="")+(G2416&lt;=MDR_Rates!$C$2:$C$10))*MDR_Rates!$D$2:$D$10))</f>
        <v>0.3</v>
      </c>
      <c r="W2416">
        <f t="shared" si="447"/>
        <v>29.39</v>
      </c>
      <c r="X2416">
        <f t="shared" si="448"/>
        <v>5.29</v>
      </c>
      <c r="Y2416">
        <f t="shared" si="449"/>
        <v>0</v>
      </c>
      <c r="Z2416">
        <f t="shared" si="450"/>
        <v>0</v>
      </c>
      <c r="AG2416" t="str">
        <f t="shared" si="451"/>
        <v/>
      </c>
      <c r="AI2416" t="str">
        <f t="shared" si="452"/>
        <v/>
      </c>
      <c r="AJ2416" t="str">
        <f t="shared" si="453"/>
        <v/>
      </c>
      <c r="AK2416" t="str">
        <f t="shared" si="454"/>
        <v>ORD26004155</v>
      </c>
      <c r="AL2416">
        <f>IF(E2416&lt;&gt;"CAPTURE","",COUNTIF(Orders!$H:$H,AK2416))</f>
        <v>1</v>
      </c>
      <c r="AP2416" t="str">
        <f t="shared" si="455"/>
        <v>Matched to Order</v>
      </c>
      <c r="AQ2416">
        <f>IF(COUNTIF($A$2:A2416,A2416)=1,1,0)</f>
        <v>1</v>
      </c>
    </row>
    <row r="2417" spans="1:43" x14ac:dyDescent="0.3">
      <c r="A2417" t="s">
        <v>14645</v>
      </c>
      <c r="C2417" t="s">
        <v>8348</v>
      </c>
      <c r="D2417" s="1">
        <v>46278</v>
      </c>
      <c r="E2417" t="s">
        <v>11819</v>
      </c>
      <c r="F2417" t="s">
        <v>9</v>
      </c>
      <c r="G2417">
        <v>799</v>
      </c>
      <c r="H2417">
        <v>0</v>
      </c>
      <c r="I2417">
        <v>0</v>
      </c>
      <c r="J2417">
        <v>799</v>
      </c>
      <c r="K2417" s="1">
        <v>46280</v>
      </c>
      <c r="L2417" t="s">
        <v>14465</v>
      </c>
      <c r="M2417">
        <f t="shared" si="444"/>
        <v>1</v>
      </c>
      <c r="N2417">
        <f>COUNTIF(Orders!$A:$A,C2417)</f>
        <v>1</v>
      </c>
      <c r="P2417">
        <f>COUNTIF(Orders!$H:$H,UPPER(SUBSTITUTE(TRIM(C2417),"-","")))</f>
        <v>1</v>
      </c>
      <c r="R2417" t="str">
        <f t="shared" si="445"/>
        <v>Matched Order Reference</v>
      </c>
      <c r="S2417">
        <f t="shared" si="446"/>
        <v>1</v>
      </c>
      <c r="V2417" cm="1">
        <f t="array" ref="V2417">IF(E2417&lt;&gt;"CAPTURE",0,SUMPRODUCT((MDR_Rates!$A$2:$A$10=F2417)*(G2417&gt;MDR_Rates!$B$2:$B$10)*((MDR_Rates!$C$2:$C$10="")+(G2417&lt;=MDR_Rates!$C$2:$C$10))*MDR_Rates!$D$2:$D$10))</f>
        <v>0</v>
      </c>
      <c r="W2417">
        <f t="shared" si="447"/>
        <v>0</v>
      </c>
      <c r="X2417">
        <f t="shared" si="448"/>
        <v>0</v>
      </c>
      <c r="Y2417">
        <f t="shared" si="449"/>
        <v>0</v>
      </c>
      <c r="Z2417">
        <f t="shared" si="450"/>
        <v>0</v>
      </c>
      <c r="AG2417" t="str">
        <f t="shared" si="451"/>
        <v/>
      </c>
      <c r="AI2417" t="str">
        <f t="shared" si="452"/>
        <v/>
      </c>
      <c r="AJ2417" t="str">
        <f t="shared" si="453"/>
        <v/>
      </c>
      <c r="AK2417" t="str">
        <f t="shared" si="454"/>
        <v>ORD26004212</v>
      </c>
      <c r="AL2417">
        <f>IF(E2417&lt;&gt;"CAPTURE","",COUNTIF(Orders!$H:$H,AK2417))</f>
        <v>1</v>
      </c>
      <c r="AP2417" t="str">
        <f t="shared" si="455"/>
        <v>Matched to Order</v>
      </c>
      <c r="AQ2417">
        <f>IF(COUNTIF($A$2:A2417,A2417)=1,1,0)</f>
        <v>1</v>
      </c>
    </row>
    <row r="2418" spans="1:43" x14ac:dyDescent="0.3">
      <c r="A2418" t="s">
        <v>14646</v>
      </c>
      <c r="C2418" t="s">
        <v>8425</v>
      </c>
      <c r="D2418" s="1">
        <v>46278</v>
      </c>
      <c r="E2418" t="s">
        <v>11819</v>
      </c>
      <c r="F2418" t="s">
        <v>9</v>
      </c>
      <c r="G2418">
        <v>2998</v>
      </c>
      <c r="H2418">
        <v>8.99</v>
      </c>
      <c r="I2418">
        <v>1.62</v>
      </c>
      <c r="J2418">
        <v>2987.39</v>
      </c>
      <c r="K2418" s="1">
        <v>46280</v>
      </c>
      <c r="L2418" t="s">
        <v>14465</v>
      </c>
      <c r="M2418">
        <f t="shared" si="444"/>
        <v>1</v>
      </c>
      <c r="N2418">
        <f>COUNTIF(Orders!$A:$A,C2418)</f>
        <v>1</v>
      </c>
      <c r="P2418">
        <f>COUNTIF(Orders!$H:$H,UPPER(SUBSTITUTE(TRIM(C2418),"-","")))</f>
        <v>1</v>
      </c>
      <c r="R2418" t="str">
        <f t="shared" si="445"/>
        <v>Matched Order Reference</v>
      </c>
      <c r="S2418">
        <f t="shared" si="446"/>
        <v>1</v>
      </c>
      <c r="V2418" cm="1">
        <f t="array" ref="V2418">IF(E2418&lt;&gt;"CAPTURE",0,SUMPRODUCT((MDR_Rates!$A$2:$A$10=F2418)*(G2418&gt;MDR_Rates!$B$2:$B$10)*((MDR_Rates!$C$2:$C$10="")+(G2418&lt;=MDR_Rates!$C$2:$C$10))*MDR_Rates!$D$2:$D$10))</f>
        <v>0.3</v>
      </c>
      <c r="W2418">
        <f t="shared" si="447"/>
        <v>8.99</v>
      </c>
      <c r="X2418">
        <f t="shared" si="448"/>
        <v>1.62</v>
      </c>
      <c r="Y2418">
        <f t="shared" si="449"/>
        <v>0</v>
      </c>
      <c r="Z2418">
        <f t="shared" si="450"/>
        <v>0</v>
      </c>
      <c r="AG2418" t="str">
        <f t="shared" si="451"/>
        <v/>
      </c>
      <c r="AI2418" t="str">
        <f t="shared" si="452"/>
        <v/>
      </c>
      <c r="AJ2418" t="str">
        <f t="shared" si="453"/>
        <v/>
      </c>
      <c r="AK2418" t="str">
        <f t="shared" si="454"/>
        <v>ORD26004252</v>
      </c>
      <c r="AL2418">
        <f>IF(E2418&lt;&gt;"CAPTURE","",COUNTIF(Orders!$H:$H,AK2418))</f>
        <v>1</v>
      </c>
      <c r="AP2418" t="str">
        <f t="shared" si="455"/>
        <v>Matched to Order</v>
      </c>
      <c r="AQ2418">
        <f>IF(COUNTIF($A$2:A2418,A2418)=1,1,0)</f>
        <v>1</v>
      </c>
    </row>
    <row r="2419" spans="1:43" x14ac:dyDescent="0.3">
      <c r="A2419" t="s">
        <v>14647</v>
      </c>
      <c r="C2419" t="s">
        <v>14648</v>
      </c>
      <c r="D2419" s="1">
        <v>46278</v>
      </c>
      <c r="E2419" t="s">
        <v>11819</v>
      </c>
      <c r="F2419" t="s">
        <v>44</v>
      </c>
      <c r="G2419">
        <v>4798</v>
      </c>
      <c r="H2419">
        <v>81.569999999999993</v>
      </c>
      <c r="I2419">
        <v>14.68</v>
      </c>
      <c r="J2419">
        <v>4701.75</v>
      </c>
      <c r="K2419" s="1">
        <v>46280</v>
      </c>
      <c r="L2419" t="s">
        <v>14465</v>
      </c>
      <c r="M2419">
        <f t="shared" si="444"/>
        <v>1</v>
      </c>
      <c r="N2419">
        <f>COUNTIF(Orders!$A:$A,C2419)</f>
        <v>0</v>
      </c>
      <c r="P2419">
        <f>COUNTIF(Orders!$H:$H,UPPER(SUBSTITUTE(TRIM(C2419),"-","")))</f>
        <v>1</v>
      </c>
      <c r="R2419" t="str">
        <f t="shared" si="445"/>
        <v>Matched Order Reference</v>
      </c>
      <c r="S2419">
        <f t="shared" si="446"/>
        <v>1</v>
      </c>
      <c r="V2419" cm="1">
        <f t="array" ref="V2419">IF(E2419&lt;&gt;"CAPTURE",0,SUMPRODUCT((MDR_Rates!$A$2:$A$10=F2419)*(G2419&gt;MDR_Rates!$B$2:$B$10)*((MDR_Rates!$C$2:$C$10="")+(G2419&lt;=MDR_Rates!$C$2:$C$10))*MDR_Rates!$D$2:$D$10))</f>
        <v>1.7</v>
      </c>
      <c r="W2419">
        <f t="shared" si="447"/>
        <v>81.569999999999993</v>
      </c>
      <c r="X2419">
        <f t="shared" si="448"/>
        <v>14.68</v>
      </c>
      <c r="Y2419">
        <f t="shared" si="449"/>
        <v>0</v>
      </c>
      <c r="Z2419">
        <f t="shared" si="450"/>
        <v>0</v>
      </c>
      <c r="AG2419" t="str">
        <f t="shared" si="451"/>
        <v/>
      </c>
      <c r="AI2419" t="str">
        <f t="shared" si="452"/>
        <v/>
      </c>
      <c r="AJ2419" t="str">
        <f t="shared" si="453"/>
        <v/>
      </c>
      <c r="AK2419" t="str">
        <f t="shared" si="454"/>
        <v>ORD26004295</v>
      </c>
      <c r="AL2419">
        <f>IF(E2419&lt;&gt;"CAPTURE","",COUNTIF(Orders!$H:$H,AK2419))</f>
        <v>1</v>
      </c>
      <c r="AP2419" t="str">
        <f t="shared" si="455"/>
        <v>Matched to Order</v>
      </c>
      <c r="AQ2419">
        <f>IF(COUNTIF($A$2:A2419,A2419)=1,1,0)</f>
        <v>1</v>
      </c>
    </row>
    <row r="2420" spans="1:43" x14ac:dyDescent="0.3">
      <c r="A2420" t="s">
        <v>14649</v>
      </c>
      <c r="C2420" t="s">
        <v>8518</v>
      </c>
      <c r="D2420" s="1">
        <v>46278</v>
      </c>
      <c r="E2420" t="s">
        <v>11819</v>
      </c>
      <c r="F2420" t="s">
        <v>9</v>
      </c>
      <c r="G2420">
        <v>12097</v>
      </c>
      <c r="H2420">
        <v>36.29</v>
      </c>
      <c r="I2420">
        <v>6.53</v>
      </c>
      <c r="J2420">
        <v>12054.18</v>
      </c>
      <c r="K2420" s="1">
        <v>46280</v>
      </c>
      <c r="L2420" t="s">
        <v>14465</v>
      </c>
      <c r="M2420">
        <f t="shared" si="444"/>
        <v>1</v>
      </c>
      <c r="N2420">
        <f>COUNTIF(Orders!$A:$A,C2420)</f>
        <v>1</v>
      </c>
      <c r="P2420">
        <f>COUNTIF(Orders!$H:$H,UPPER(SUBSTITUTE(TRIM(C2420),"-","")))</f>
        <v>1</v>
      </c>
      <c r="R2420" t="str">
        <f t="shared" si="445"/>
        <v>Matched Order Reference</v>
      </c>
      <c r="S2420">
        <f t="shared" si="446"/>
        <v>1</v>
      </c>
      <c r="V2420" cm="1">
        <f t="array" ref="V2420">IF(E2420&lt;&gt;"CAPTURE",0,SUMPRODUCT((MDR_Rates!$A$2:$A$10=F2420)*(G2420&gt;MDR_Rates!$B$2:$B$10)*((MDR_Rates!$C$2:$C$10="")+(G2420&lt;=MDR_Rates!$C$2:$C$10))*MDR_Rates!$D$2:$D$10))</f>
        <v>0.3</v>
      </c>
      <c r="W2420">
        <f t="shared" si="447"/>
        <v>36.29</v>
      </c>
      <c r="X2420">
        <f t="shared" si="448"/>
        <v>6.53</v>
      </c>
      <c r="Y2420">
        <f t="shared" si="449"/>
        <v>0</v>
      </c>
      <c r="Z2420">
        <f t="shared" si="450"/>
        <v>0</v>
      </c>
      <c r="AG2420" t="str">
        <f t="shared" si="451"/>
        <v/>
      </c>
      <c r="AI2420" t="str">
        <f t="shared" si="452"/>
        <v/>
      </c>
      <c r="AJ2420" t="str">
        <f t="shared" si="453"/>
        <v/>
      </c>
      <c r="AK2420" t="str">
        <f t="shared" si="454"/>
        <v>ORD26004299</v>
      </c>
      <c r="AL2420">
        <f>IF(E2420&lt;&gt;"CAPTURE","",COUNTIF(Orders!$H:$H,AK2420))</f>
        <v>1</v>
      </c>
      <c r="AP2420" t="str">
        <f t="shared" si="455"/>
        <v>Matched to Order</v>
      </c>
      <c r="AQ2420">
        <f>IF(COUNTIF($A$2:A2420,A2420)=1,1,0)</f>
        <v>1</v>
      </c>
    </row>
    <row r="2421" spans="1:43" x14ac:dyDescent="0.3">
      <c r="A2421" t="s">
        <v>14650</v>
      </c>
      <c r="C2421" t="s">
        <v>14651</v>
      </c>
      <c r="D2421" s="1">
        <v>46278</v>
      </c>
      <c r="E2421" t="s">
        <v>11819</v>
      </c>
      <c r="F2421" t="s">
        <v>44</v>
      </c>
      <c r="G2421">
        <v>3798</v>
      </c>
      <c r="H2421">
        <v>64.569999999999993</v>
      </c>
      <c r="I2421">
        <v>11.62</v>
      </c>
      <c r="J2421">
        <v>3721.81</v>
      </c>
      <c r="K2421" s="1">
        <v>46280</v>
      </c>
      <c r="L2421" t="s">
        <v>14465</v>
      </c>
      <c r="M2421">
        <f t="shared" si="444"/>
        <v>1</v>
      </c>
      <c r="N2421">
        <f>COUNTIF(Orders!$A:$A,C2421)</f>
        <v>0</v>
      </c>
      <c r="P2421">
        <f>COUNTIF(Orders!$H:$H,UPPER(SUBSTITUTE(TRIM(C2421),"-","")))</f>
        <v>1</v>
      </c>
      <c r="R2421" t="str">
        <f t="shared" si="445"/>
        <v>Matched Order Reference</v>
      </c>
      <c r="S2421">
        <f t="shared" si="446"/>
        <v>1</v>
      </c>
      <c r="V2421" cm="1">
        <f t="array" ref="V2421">IF(E2421&lt;&gt;"CAPTURE",0,SUMPRODUCT((MDR_Rates!$A$2:$A$10=F2421)*(G2421&gt;MDR_Rates!$B$2:$B$10)*((MDR_Rates!$C$2:$C$10="")+(G2421&lt;=MDR_Rates!$C$2:$C$10))*MDR_Rates!$D$2:$D$10))</f>
        <v>1.7</v>
      </c>
      <c r="W2421">
        <f t="shared" si="447"/>
        <v>64.569999999999993</v>
      </c>
      <c r="X2421">
        <f t="shared" si="448"/>
        <v>11.62</v>
      </c>
      <c r="Y2421">
        <f t="shared" si="449"/>
        <v>0</v>
      </c>
      <c r="Z2421">
        <f t="shared" si="450"/>
        <v>0</v>
      </c>
      <c r="AG2421" t="str">
        <f t="shared" si="451"/>
        <v/>
      </c>
      <c r="AI2421" t="str">
        <f t="shared" si="452"/>
        <v/>
      </c>
      <c r="AJ2421" t="str">
        <f t="shared" si="453"/>
        <v/>
      </c>
      <c r="AK2421" t="str">
        <f t="shared" si="454"/>
        <v>ORD26004374</v>
      </c>
      <c r="AL2421">
        <f>IF(E2421&lt;&gt;"CAPTURE","",COUNTIF(Orders!$H:$H,AK2421))</f>
        <v>1</v>
      </c>
      <c r="AP2421" t="str">
        <f t="shared" si="455"/>
        <v>Matched to Order</v>
      </c>
      <c r="AQ2421">
        <f>IF(COUNTIF($A$2:A2421,A2421)=1,1,0)</f>
        <v>1</v>
      </c>
    </row>
    <row r="2422" spans="1:43" x14ac:dyDescent="0.3">
      <c r="A2422" t="s">
        <v>14652</v>
      </c>
      <c r="C2422" t="s">
        <v>8707</v>
      </c>
      <c r="D2422" s="1">
        <v>46278</v>
      </c>
      <c r="E2422" t="s">
        <v>11819</v>
      </c>
      <c r="F2422" t="s">
        <v>9</v>
      </c>
      <c r="G2422">
        <v>2798</v>
      </c>
      <c r="H2422">
        <v>8.39</v>
      </c>
      <c r="I2422">
        <v>1.51</v>
      </c>
      <c r="J2422">
        <v>2788.1</v>
      </c>
      <c r="K2422" s="1">
        <v>46280</v>
      </c>
      <c r="L2422" t="s">
        <v>14465</v>
      </c>
      <c r="M2422">
        <f t="shared" si="444"/>
        <v>1</v>
      </c>
      <c r="N2422">
        <f>COUNTIF(Orders!$A:$A,C2422)</f>
        <v>1</v>
      </c>
      <c r="P2422">
        <f>COUNTIF(Orders!$H:$H,UPPER(SUBSTITUTE(TRIM(C2422),"-","")))</f>
        <v>1</v>
      </c>
      <c r="R2422" t="str">
        <f t="shared" si="445"/>
        <v>Matched Order Reference</v>
      </c>
      <c r="S2422">
        <f t="shared" si="446"/>
        <v>1</v>
      </c>
      <c r="V2422" cm="1">
        <f t="array" ref="V2422">IF(E2422&lt;&gt;"CAPTURE",0,SUMPRODUCT((MDR_Rates!$A$2:$A$10=F2422)*(G2422&gt;MDR_Rates!$B$2:$B$10)*((MDR_Rates!$C$2:$C$10="")+(G2422&lt;=MDR_Rates!$C$2:$C$10))*MDR_Rates!$D$2:$D$10))</f>
        <v>0.3</v>
      </c>
      <c r="W2422">
        <f t="shared" si="447"/>
        <v>8.39</v>
      </c>
      <c r="X2422">
        <f t="shared" si="448"/>
        <v>1.51</v>
      </c>
      <c r="Y2422">
        <f t="shared" si="449"/>
        <v>0</v>
      </c>
      <c r="Z2422">
        <f t="shared" si="450"/>
        <v>0</v>
      </c>
      <c r="AG2422" t="str">
        <f t="shared" si="451"/>
        <v/>
      </c>
      <c r="AI2422" t="str">
        <f t="shared" si="452"/>
        <v/>
      </c>
      <c r="AJ2422" t="str">
        <f t="shared" si="453"/>
        <v/>
      </c>
      <c r="AK2422" t="str">
        <f t="shared" si="454"/>
        <v>ORD26004395</v>
      </c>
      <c r="AL2422">
        <f>IF(E2422&lt;&gt;"CAPTURE","",COUNTIF(Orders!$H:$H,AK2422))</f>
        <v>1</v>
      </c>
      <c r="AP2422" t="str">
        <f t="shared" si="455"/>
        <v>Matched to Order</v>
      </c>
      <c r="AQ2422">
        <f>IF(COUNTIF($A$2:A2422,A2422)=1,1,0)</f>
        <v>1</v>
      </c>
    </row>
    <row r="2423" spans="1:43" x14ac:dyDescent="0.3">
      <c r="A2423" t="s">
        <v>14653</v>
      </c>
      <c r="C2423" t="s">
        <v>8751</v>
      </c>
      <c r="D2423" s="1">
        <v>46278</v>
      </c>
      <c r="E2423" t="s">
        <v>11819</v>
      </c>
      <c r="F2423" t="s">
        <v>9</v>
      </c>
      <c r="G2423">
        <v>2499</v>
      </c>
      <c r="H2423">
        <v>7.5</v>
      </c>
      <c r="I2423">
        <v>1.35</v>
      </c>
      <c r="J2423">
        <v>2490.15</v>
      </c>
      <c r="K2423" s="1">
        <v>46280</v>
      </c>
      <c r="L2423" t="s">
        <v>14465</v>
      </c>
      <c r="M2423">
        <f t="shared" si="444"/>
        <v>1</v>
      </c>
      <c r="N2423">
        <f>COUNTIF(Orders!$A:$A,C2423)</f>
        <v>1</v>
      </c>
      <c r="P2423">
        <f>COUNTIF(Orders!$H:$H,UPPER(SUBSTITUTE(TRIM(C2423),"-","")))</f>
        <v>1</v>
      </c>
      <c r="R2423" t="str">
        <f t="shared" si="445"/>
        <v>Matched Order Reference</v>
      </c>
      <c r="S2423">
        <f t="shared" si="446"/>
        <v>1</v>
      </c>
      <c r="V2423" cm="1">
        <f t="array" ref="V2423">IF(E2423&lt;&gt;"CAPTURE",0,SUMPRODUCT((MDR_Rates!$A$2:$A$10=F2423)*(G2423&gt;MDR_Rates!$B$2:$B$10)*((MDR_Rates!$C$2:$C$10="")+(G2423&lt;=MDR_Rates!$C$2:$C$10))*MDR_Rates!$D$2:$D$10))</f>
        <v>0.3</v>
      </c>
      <c r="W2423">
        <f t="shared" si="447"/>
        <v>7.5</v>
      </c>
      <c r="X2423">
        <f t="shared" si="448"/>
        <v>1.35</v>
      </c>
      <c r="Y2423">
        <f t="shared" si="449"/>
        <v>0</v>
      </c>
      <c r="Z2423">
        <f t="shared" si="450"/>
        <v>0</v>
      </c>
      <c r="AG2423" t="str">
        <f t="shared" si="451"/>
        <v/>
      </c>
      <c r="AI2423" t="str">
        <f t="shared" si="452"/>
        <v/>
      </c>
      <c r="AJ2423" t="str">
        <f t="shared" si="453"/>
        <v/>
      </c>
      <c r="AK2423" t="str">
        <f t="shared" si="454"/>
        <v>ORD26004417</v>
      </c>
      <c r="AL2423">
        <f>IF(E2423&lt;&gt;"CAPTURE","",COUNTIF(Orders!$H:$H,AK2423))</f>
        <v>1</v>
      </c>
      <c r="AP2423" t="str">
        <f t="shared" si="455"/>
        <v>Matched to Order</v>
      </c>
      <c r="AQ2423">
        <f>IF(COUNTIF($A$2:A2423,A2423)=1,1,0)</f>
        <v>1</v>
      </c>
    </row>
    <row r="2424" spans="1:43" x14ac:dyDescent="0.3">
      <c r="A2424" t="s">
        <v>14654</v>
      </c>
      <c r="C2424" t="s">
        <v>14655</v>
      </c>
      <c r="D2424" s="1">
        <v>46278</v>
      </c>
      <c r="E2424" t="s">
        <v>11819</v>
      </c>
      <c r="F2424" t="s">
        <v>9</v>
      </c>
      <c r="G2424">
        <v>7999</v>
      </c>
      <c r="H2424">
        <v>24</v>
      </c>
      <c r="I2424">
        <v>4.32</v>
      </c>
      <c r="J2424">
        <v>7970.68</v>
      </c>
      <c r="K2424" s="1">
        <v>46280</v>
      </c>
      <c r="L2424" t="s">
        <v>14465</v>
      </c>
      <c r="M2424">
        <f t="shared" si="444"/>
        <v>1</v>
      </c>
      <c r="N2424">
        <f>COUNTIF(Orders!$A:$A,C2424)</f>
        <v>1</v>
      </c>
      <c r="P2424">
        <f>COUNTIF(Orders!$H:$H,UPPER(SUBSTITUTE(TRIM(C2424),"-","")))</f>
        <v>1</v>
      </c>
      <c r="R2424" t="str">
        <f t="shared" si="445"/>
        <v>Matched Order Reference</v>
      </c>
      <c r="S2424">
        <f t="shared" si="446"/>
        <v>1</v>
      </c>
      <c r="V2424" cm="1">
        <f t="array" ref="V2424">IF(E2424&lt;&gt;"CAPTURE",0,SUMPRODUCT((MDR_Rates!$A$2:$A$10=F2424)*(G2424&gt;MDR_Rates!$B$2:$B$10)*((MDR_Rates!$C$2:$C$10="")+(G2424&lt;=MDR_Rates!$C$2:$C$10))*MDR_Rates!$D$2:$D$10))</f>
        <v>0.3</v>
      </c>
      <c r="W2424">
        <f t="shared" si="447"/>
        <v>24</v>
      </c>
      <c r="X2424">
        <f t="shared" si="448"/>
        <v>4.32</v>
      </c>
      <c r="Y2424">
        <f t="shared" si="449"/>
        <v>0</v>
      </c>
      <c r="Z2424">
        <f t="shared" si="450"/>
        <v>0</v>
      </c>
      <c r="AG2424" t="str">
        <f t="shared" si="451"/>
        <v/>
      </c>
      <c r="AI2424" t="str">
        <f t="shared" si="452"/>
        <v/>
      </c>
      <c r="AJ2424" t="str">
        <f t="shared" si="453"/>
        <v/>
      </c>
      <c r="AK2424" t="str">
        <f t="shared" si="454"/>
        <v>ORD26004443</v>
      </c>
      <c r="AL2424">
        <f>IF(E2424&lt;&gt;"CAPTURE","",COUNTIF(Orders!$H:$H,AK2424))</f>
        <v>1</v>
      </c>
      <c r="AP2424" t="str">
        <f t="shared" si="455"/>
        <v>Matched to Order</v>
      </c>
      <c r="AQ2424">
        <f>IF(COUNTIF($A$2:A2424,A2424)=1,1,0)</f>
        <v>1</v>
      </c>
    </row>
    <row r="2425" spans="1:43" x14ac:dyDescent="0.3">
      <c r="A2425" t="s">
        <v>14656</v>
      </c>
      <c r="C2425" t="s">
        <v>8872</v>
      </c>
      <c r="D2425" s="1">
        <v>46278</v>
      </c>
      <c r="E2425" t="s">
        <v>11819</v>
      </c>
      <c r="F2425" t="s">
        <v>17</v>
      </c>
      <c r="G2425">
        <v>10297</v>
      </c>
      <c r="H2425">
        <v>164.75</v>
      </c>
      <c r="I2425">
        <v>29.66</v>
      </c>
      <c r="J2425">
        <v>10102.59</v>
      </c>
      <c r="K2425" s="1">
        <v>46280</v>
      </c>
      <c r="L2425" t="s">
        <v>14465</v>
      </c>
      <c r="M2425">
        <f t="shared" si="444"/>
        <v>1</v>
      </c>
      <c r="N2425">
        <f>COUNTIF(Orders!$A:$A,C2425)</f>
        <v>1</v>
      </c>
      <c r="P2425">
        <f>COUNTIF(Orders!$H:$H,UPPER(SUBSTITUTE(TRIM(C2425),"-","")))</f>
        <v>1</v>
      </c>
      <c r="R2425" t="str">
        <f t="shared" si="445"/>
        <v>Matched Order Reference</v>
      </c>
      <c r="S2425">
        <f t="shared" si="446"/>
        <v>1</v>
      </c>
      <c r="V2425" cm="1">
        <f t="array" ref="V2425">IF(E2425&lt;&gt;"CAPTURE",0,SUMPRODUCT((MDR_Rates!$A$2:$A$10=F2425)*(G2425&gt;MDR_Rates!$B$2:$B$10)*((MDR_Rates!$C$2:$C$10="")+(G2425&lt;=MDR_Rates!$C$2:$C$10))*MDR_Rates!$D$2:$D$10))</f>
        <v>1.6</v>
      </c>
      <c r="W2425">
        <f t="shared" si="447"/>
        <v>164.75</v>
      </c>
      <c r="X2425">
        <f t="shared" si="448"/>
        <v>29.66</v>
      </c>
      <c r="Y2425">
        <f t="shared" si="449"/>
        <v>0</v>
      </c>
      <c r="Z2425">
        <f t="shared" si="450"/>
        <v>0</v>
      </c>
      <c r="AG2425" t="str">
        <f t="shared" si="451"/>
        <v/>
      </c>
      <c r="AI2425" t="str">
        <f t="shared" si="452"/>
        <v/>
      </c>
      <c r="AJ2425" t="str">
        <f t="shared" si="453"/>
        <v/>
      </c>
      <c r="AK2425" t="str">
        <f t="shared" si="454"/>
        <v>ORD26004480</v>
      </c>
      <c r="AL2425">
        <f>IF(E2425&lt;&gt;"CAPTURE","",COUNTIF(Orders!$H:$H,AK2425))</f>
        <v>1</v>
      </c>
      <c r="AP2425" t="str">
        <f t="shared" si="455"/>
        <v>Matched to Order</v>
      </c>
      <c r="AQ2425">
        <f>IF(COUNTIF($A$2:A2425,A2425)=1,1,0)</f>
        <v>1</v>
      </c>
    </row>
    <row r="2426" spans="1:43" x14ac:dyDescent="0.3">
      <c r="A2426" t="s">
        <v>14657</v>
      </c>
      <c r="C2426" t="s">
        <v>14658</v>
      </c>
      <c r="D2426" s="1">
        <v>46278</v>
      </c>
      <c r="E2426" t="s">
        <v>11819</v>
      </c>
      <c r="F2426" t="s">
        <v>44</v>
      </c>
      <c r="G2426">
        <v>499</v>
      </c>
      <c r="H2426">
        <v>9.48</v>
      </c>
      <c r="I2426">
        <v>1.71</v>
      </c>
      <c r="J2426">
        <v>487.81</v>
      </c>
      <c r="K2426" s="1">
        <v>46280</v>
      </c>
      <c r="L2426" t="s">
        <v>14465</v>
      </c>
      <c r="M2426">
        <f t="shared" si="444"/>
        <v>1</v>
      </c>
      <c r="N2426">
        <f>COUNTIF(Orders!$A:$A,C2426)</f>
        <v>0</v>
      </c>
      <c r="P2426">
        <f>COUNTIF(Orders!$H:$H,UPPER(SUBSTITUTE(TRIM(C2426),"-","")))</f>
        <v>1</v>
      </c>
      <c r="R2426" t="str">
        <f t="shared" si="445"/>
        <v>Matched Order Reference</v>
      </c>
      <c r="S2426">
        <f t="shared" si="446"/>
        <v>1</v>
      </c>
      <c r="V2426" cm="1">
        <f t="array" ref="V2426">IF(E2426&lt;&gt;"CAPTURE",0,SUMPRODUCT((MDR_Rates!$A$2:$A$10=F2426)*(G2426&gt;MDR_Rates!$B$2:$B$10)*((MDR_Rates!$C$2:$C$10="")+(G2426&lt;=MDR_Rates!$C$2:$C$10))*MDR_Rates!$D$2:$D$10))</f>
        <v>1.9</v>
      </c>
      <c r="W2426">
        <f t="shared" si="447"/>
        <v>9.48</v>
      </c>
      <c r="X2426">
        <f t="shared" si="448"/>
        <v>1.71</v>
      </c>
      <c r="Y2426">
        <f t="shared" si="449"/>
        <v>0</v>
      </c>
      <c r="Z2426">
        <f t="shared" si="450"/>
        <v>0</v>
      </c>
      <c r="AG2426" t="str">
        <f t="shared" si="451"/>
        <v/>
      </c>
      <c r="AI2426" t="str">
        <f t="shared" si="452"/>
        <v/>
      </c>
      <c r="AJ2426" t="str">
        <f t="shared" si="453"/>
        <v/>
      </c>
      <c r="AK2426" t="str">
        <f t="shared" si="454"/>
        <v>ORD26004533</v>
      </c>
      <c r="AL2426">
        <f>IF(E2426&lt;&gt;"CAPTURE","",COUNTIF(Orders!$H:$H,AK2426))</f>
        <v>1</v>
      </c>
      <c r="AP2426" t="str">
        <f t="shared" si="455"/>
        <v>Matched to Order</v>
      </c>
      <c r="AQ2426">
        <f>IF(COUNTIF($A$2:A2426,A2426)=1,1,0)</f>
        <v>1</v>
      </c>
    </row>
    <row r="2427" spans="1:43" x14ac:dyDescent="0.3">
      <c r="A2427" t="s">
        <v>14659</v>
      </c>
      <c r="C2427" t="s">
        <v>9024</v>
      </c>
      <c r="D2427" s="1">
        <v>46278</v>
      </c>
      <c r="E2427" t="s">
        <v>11819</v>
      </c>
      <c r="F2427" t="s">
        <v>9</v>
      </c>
      <c r="G2427">
        <v>2848</v>
      </c>
      <c r="H2427">
        <v>8.5399999999999991</v>
      </c>
      <c r="I2427">
        <v>1.54</v>
      </c>
      <c r="J2427">
        <v>2837.92</v>
      </c>
      <c r="K2427" s="1">
        <v>46280</v>
      </c>
      <c r="L2427" t="s">
        <v>14465</v>
      </c>
      <c r="M2427">
        <f t="shared" si="444"/>
        <v>1</v>
      </c>
      <c r="N2427">
        <f>COUNTIF(Orders!$A:$A,C2427)</f>
        <v>1</v>
      </c>
      <c r="P2427">
        <f>COUNTIF(Orders!$H:$H,UPPER(SUBSTITUTE(TRIM(C2427),"-","")))</f>
        <v>1</v>
      </c>
      <c r="R2427" t="str">
        <f t="shared" si="445"/>
        <v>Matched Order Reference</v>
      </c>
      <c r="S2427">
        <f t="shared" si="446"/>
        <v>1</v>
      </c>
      <c r="V2427" cm="1">
        <f t="array" ref="V2427">IF(E2427&lt;&gt;"CAPTURE",0,SUMPRODUCT((MDR_Rates!$A$2:$A$10=F2427)*(G2427&gt;MDR_Rates!$B$2:$B$10)*((MDR_Rates!$C$2:$C$10="")+(G2427&lt;=MDR_Rates!$C$2:$C$10))*MDR_Rates!$D$2:$D$10))</f>
        <v>0.3</v>
      </c>
      <c r="W2427">
        <f t="shared" si="447"/>
        <v>8.5399999999999991</v>
      </c>
      <c r="X2427">
        <f t="shared" si="448"/>
        <v>1.54</v>
      </c>
      <c r="Y2427">
        <f t="shared" si="449"/>
        <v>0</v>
      </c>
      <c r="Z2427">
        <f t="shared" si="450"/>
        <v>0</v>
      </c>
      <c r="AG2427" t="str">
        <f t="shared" si="451"/>
        <v/>
      </c>
      <c r="AI2427" t="str">
        <f t="shared" si="452"/>
        <v/>
      </c>
      <c r="AJ2427" t="str">
        <f t="shared" si="453"/>
        <v/>
      </c>
      <c r="AK2427" t="str">
        <f t="shared" si="454"/>
        <v>ORD26004557</v>
      </c>
      <c r="AL2427">
        <f>IF(E2427&lt;&gt;"CAPTURE","",COUNTIF(Orders!$H:$H,AK2427))</f>
        <v>1</v>
      </c>
      <c r="AP2427" t="str">
        <f t="shared" si="455"/>
        <v>Matched to Order</v>
      </c>
      <c r="AQ2427">
        <f>IF(COUNTIF($A$2:A2427,A2427)=1,1,0)</f>
        <v>1</v>
      </c>
    </row>
    <row r="2428" spans="1:43" x14ac:dyDescent="0.3">
      <c r="A2428" t="s">
        <v>14660</v>
      </c>
      <c r="C2428" t="s">
        <v>9081</v>
      </c>
      <c r="D2428" s="1">
        <v>46278</v>
      </c>
      <c r="E2428" t="s">
        <v>11819</v>
      </c>
      <c r="F2428" t="s">
        <v>9</v>
      </c>
      <c r="G2428">
        <v>499</v>
      </c>
      <c r="H2428">
        <v>0</v>
      </c>
      <c r="I2428">
        <v>0</v>
      </c>
      <c r="J2428">
        <v>499</v>
      </c>
      <c r="K2428" s="1">
        <v>46280</v>
      </c>
      <c r="L2428" t="s">
        <v>14465</v>
      </c>
      <c r="M2428">
        <f t="shared" si="444"/>
        <v>1</v>
      </c>
      <c r="N2428">
        <f>COUNTIF(Orders!$A:$A,C2428)</f>
        <v>1</v>
      </c>
      <c r="P2428">
        <f>COUNTIF(Orders!$H:$H,UPPER(SUBSTITUTE(TRIM(C2428),"-","")))</f>
        <v>1</v>
      </c>
      <c r="R2428" t="str">
        <f t="shared" si="445"/>
        <v>Matched Order Reference</v>
      </c>
      <c r="S2428">
        <f t="shared" si="446"/>
        <v>1</v>
      </c>
      <c r="V2428" cm="1">
        <f t="array" ref="V2428">IF(E2428&lt;&gt;"CAPTURE",0,SUMPRODUCT((MDR_Rates!$A$2:$A$10=F2428)*(G2428&gt;MDR_Rates!$B$2:$B$10)*((MDR_Rates!$C$2:$C$10="")+(G2428&lt;=MDR_Rates!$C$2:$C$10))*MDR_Rates!$D$2:$D$10))</f>
        <v>0</v>
      </c>
      <c r="W2428">
        <f t="shared" si="447"/>
        <v>0</v>
      </c>
      <c r="X2428">
        <f t="shared" si="448"/>
        <v>0</v>
      </c>
      <c r="Y2428">
        <f t="shared" si="449"/>
        <v>0</v>
      </c>
      <c r="Z2428">
        <f t="shared" si="450"/>
        <v>0</v>
      </c>
      <c r="AG2428" t="str">
        <f t="shared" si="451"/>
        <v/>
      </c>
      <c r="AI2428" t="str">
        <f t="shared" si="452"/>
        <v/>
      </c>
      <c r="AJ2428" t="str">
        <f t="shared" si="453"/>
        <v/>
      </c>
      <c r="AK2428" t="str">
        <f t="shared" si="454"/>
        <v>ORD26004586</v>
      </c>
      <c r="AL2428">
        <f>IF(E2428&lt;&gt;"CAPTURE","",COUNTIF(Orders!$H:$H,AK2428))</f>
        <v>1</v>
      </c>
      <c r="AP2428" t="str">
        <f t="shared" si="455"/>
        <v>Matched to Order</v>
      </c>
      <c r="AQ2428">
        <f>IF(COUNTIF($A$2:A2428,A2428)=1,1,0)</f>
        <v>1</v>
      </c>
    </row>
    <row r="2429" spans="1:43" x14ac:dyDescent="0.3">
      <c r="A2429" t="s">
        <v>14661</v>
      </c>
      <c r="C2429" t="s">
        <v>9156</v>
      </c>
      <c r="D2429" s="1">
        <v>46278</v>
      </c>
      <c r="E2429" t="s">
        <v>11819</v>
      </c>
      <c r="F2429" t="s">
        <v>17</v>
      </c>
      <c r="G2429">
        <v>4999</v>
      </c>
      <c r="H2429">
        <v>79.98</v>
      </c>
      <c r="I2429">
        <v>14.4</v>
      </c>
      <c r="J2429">
        <v>4904.62</v>
      </c>
      <c r="K2429" s="1">
        <v>46280</v>
      </c>
      <c r="L2429" t="s">
        <v>14465</v>
      </c>
      <c r="M2429">
        <f t="shared" si="444"/>
        <v>1</v>
      </c>
      <c r="N2429">
        <f>COUNTIF(Orders!$A:$A,C2429)</f>
        <v>1</v>
      </c>
      <c r="P2429">
        <f>COUNTIF(Orders!$H:$H,UPPER(SUBSTITUTE(TRIM(C2429),"-","")))</f>
        <v>1</v>
      </c>
      <c r="R2429" t="str">
        <f t="shared" si="445"/>
        <v>Matched Order Reference</v>
      </c>
      <c r="S2429">
        <f t="shared" si="446"/>
        <v>1</v>
      </c>
      <c r="V2429" cm="1">
        <f t="array" ref="V2429">IF(E2429&lt;&gt;"CAPTURE",0,SUMPRODUCT((MDR_Rates!$A$2:$A$10=F2429)*(G2429&gt;MDR_Rates!$B$2:$B$10)*((MDR_Rates!$C$2:$C$10="")+(G2429&lt;=MDR_Rates!$C$2:$C$10))*MDR_Rates!$D$2:$D$10))</f>
        <v>1.6</v>
      </c>
      <c r="W2429">
        <f t="shared" si="447"/>
        <v>79.98</v>
      </c>
      <c r="X2429">
        <f t="shared" si="448"/>
        <v>14.4</v>
      </c>
      <c r="Y2429">
        <f t="shared" si="449"/>
        <v>0</v>
      </c>
      <c r="Z2429">
        <f t="shared" si="450"/>
        <v>0</v>
      </c>
      <c r="AG2429" t="str">
        <f t="shared" si="451"/>
        <v/>
      </c>
      <c r="AI2429" t="str">
        <f t="shared" si="452"/>
        <v/>
      </c>
      <c r="AJ2429" t="str">
        <f t="shared" si="453"/>
        <v/>
      </c>
      <c r="AK2429" t="str">
        <f t="shared" si="454"/>
        <v>ORD26004624</v>
      </c>
      <c r="AL2429">
        <f>IF(E2429&lt;&gt;"CAPTURE","",COUNTIF(Orders!$H:$H,AK2429))</f>
        <v>1</v>
      </c>
      <c r="AP2429" t="str">
        <f t="shared" si="455"/>
        <v>Matched to Order</v>
      </c>
      <c r="AQ2429">
        <f>IF(COUNTIF($A$2:A2429,A2429)=1,1,0)</f>
        <v>1</v>
      </c>
    </row>
    <row r="2430" spans="1:43" x14ac:dyDescent="0.3">
      <c r="A2430" t="s">
        <v>14662</v>
      </c>
      <c r="C2430" t="s">
        <v>9283</v>
      </c>
      <c r="D2430" s="1">
        <v>46278</v>
      </c>
      <c r="E2430" t="s">
        <v>11819</v>
      </c>
      <c r="F2430" t="s">
        <v>17</v>
      </c>
      <c r="G2430">
        <v>3998</v>
      </c>
      <c r="H2430">
        <v>63.97</v>
      </c>
      <c r="I2430">
        <v>11.51</v>
      </c>
      <c r="J2430">
        <v>3922.52</v>
      </c>
      <c r="K2430" s="1">
        <v>46280</v>
      </c>
      <c r="L2430" t="s">
        <v>14465</v>
      </c>
      <c r="M2430">
        <f t="shared" si="444"/>
        <v>1</v>
      </c>
      <c r="N2430">
        <f>COUNTIF(Orders!$A:$A,C2430)</f>
        <v>1</v>
      </c>
      <c r="P2430">
        <f>COUNTIF(Orders!$H:$H,UPPER(SUBSTITUTE(TRIM(C2430),"-","")))</f>
        <v>1</v>
      </c>
      <c r="R2430" t="str">
        <f t="shared" si="445"/>
        <v>Matched Order Reference</v>
      </c>
      <c r="S2430">
        <f t="shared" si="446"/>
        <v>1</v>
      </c>
      <c r="V2430" cm="1">
        <f t="array" ref="V2430">IF(E2430&lt;&gt;"CAPTURE",0,SUMPRODUCT((MDR_Rates!$A$2:$A$10=F2430)*(G2430&gt;MDR_Rates!$B$2:$B$10)*((MDR_Rates!$C$2:$C$10="")+(G2430&lt;=MDR_Rates!$C$2:$C$10))*MDR_Rates!$D$2:$D$10))</f>
        <v>1.6</v>
      </c>
      <c r="W2430">
        <f t="shared" si="447"/>
        <v>63.97</v>
      </c>
      <c r="X2430">
        <f t="shared" si="448"/>
        <v>11.51</v>
      </c>
      <c r="Y2430">
        <f t="shared" si="449"/>
        <v>0</v>
      </c>
      <c r="Z2430">
        <f t="shared" si="450"/>
        <v>0</v>
      </c>
      <c r="AG2430" t="str">
        <f t="shared" si="451"/>
        <v/>
      </c>
      <c r="AI2430" t="str">
        <f t="shared" si="452"/>
        <v/>
      </c>
      <c r="AJ2430" t="str">
        <f t="shared" si="453"/>
        <v/>
      </c>
      <c r="AK2430" t="str">
        <f t="shared" si="454"/>
        <v>ORD26004690</v>
      </c>
      <c r="AL2430">
        <f>IF(E2430&lt;&gt;"CAPTURE","",COUNTIF(Orders!$H:$H,AK2430))</f>
        <v>1</v>
      </c>
      <c r="AP2430" t="str">
        <f t="shared" si="455"/>
        <v>Matched to Order</v>
      </c>
      <c r="AQ2430">
        <f>IF(COUNTIF($A$2:A2430,A2430)=1,1,0)</f>
        <v>1</v>
      </c>
    </row>
    <row r="2431" spans="1:43" x14ac:dyDescent="0.3">
      <c r="A2431" t="s">
        <v>14663</v>
      </c>
      <c r="C2431" t="s">
        <v>9341</v>
      </c>
      <c r="D2431" s="1">
        <v>46278</v>
      </c>
      <c r="E2431" t="s">
        <v>11819</v>
      </c>
      <c r="F2431" t="s">
        <v>9</v>
      </c>
      <c r="G2431">
        <v>1799</v>
      </c>
      <c r="H2431">
        <v>0</v>
      </c>
      <c r="I2431">
        <v>0</v>
      </c>
      <c r="J2431">
        <v>1799</v>
      </c>
      <c r="K2431" s="1">
        <v>46280</v>
      </c>
      <c r="L2431" t="s">
        <v>14465</v>
      </c>
      <c r="M2431">
        <f t="shared" si="444"/>
        <v>1</v>
      </c>
      <c r="N2431">
        <f>COUNTIF(Orders!$A:$A,C2431)</f>
        <v>1</v>
      </c>
      <c r="P2431">
        <f>COUNTIF(Orders!$H:$H,UPPER(SUBSTITUTE(TRIM(C2431),"-","")))</f>
        <v>1</v>
      </c>
      <c r="R2431" t="str">
        <f t="shared" si="445"/>
        <v>Matched Order Reference</v>
      </c>
      <c r="S2431">
        <f t="shared" si="446"/>
        <v>1</v>
      </c>
      <c r="V2431" cm="1">
        <f t="array" ref="V2431">IF(E2431&lt;&gt;"CAPTURE",0,SUMPRODUCT((MDR_Rates!$A$2:$A$10=F2431)*(G2431&gt;MDR_Rates!$B$2:$B$10)*((MDR_Rates!$C$2:$C$10="")+(G2431&lt;=MDR_Rates!$C$2:$C$10))*MDR_Rates!$D$2:$D$10))</f>
        <v>0</v>
      </c>
      <c r="W2431">
        <f t="shared" si="447"/>
        <v>0</v>
      </c>
      <c r="X2431">
        <f t="shared" si="448"/>
        <v>0</v>
      </c>
      <c r="Y2431">
        <f t="shared" si="449"/>
        <v>0</v>
      </c>
      <c r="Z2431">
        <f t="shared" si="450"/>
        <v>0</v>
      </c>
      <c r="AG2431" t="str">
        <f t="shared" si="451"/>
        <v/>
      </c>
      <c r="AI2431" t="str">
        <f t="shared" si="452"/>
        <v/>
      </c>
      <c r="AJ2431" t="str">
        <f t="shared" si="453"/>
        <v/>
      </c>
      <c r="AK2431" t="str">
        <f t="shared" si="454"/>
        <v>ORD26004720</v>
      </c>
      <c r="AL2431">
        <f>IF(E2431&lt;&gt;"CAPTURE","",COUNTIF(Orders!$H:$H,AK2431))</f>
        <v>1</v>
      </c>
      <c r="AP2431" t="str">
        <f t="shared" si="455"/>
        <v>Matched to Order</v>
      </c>
      <c r="AQ2431">
        <f>IF(COUNTIF($A$2:A2431,A2431)=1,1,0)</f>
        <v>1</v>
      </c>
    </row>
    <row r="2432" spans="1:43" x14ac:dyDescent="0.3">
      <c r="A2432" t="s">
        <v>14664</v>
      </c>
      <c r="C2432" t="s">
        <v>9347</v>
      </c>
      <c r="D2432" s="1">
        <v>46278</v>
      </c>
      <c r="E2432" t="s">
        <v>11819</v>
      </c>
      <c r="F2432" t="s">
        <v>9</v>
      </c>
      <c r="G2432">
        <v>6798</v>
      </c>
      <c r="H2432">
        <v>20.39</v>
      </c>
      <c r="I2432">
        <v>3.67</v>
      </c>
      <c r="J2432">
        <v>6773.94</v>
      </c>
      <c r="K2432" s="1">
        <v>46280</v>
      </c>
      <c r="L2432" t="s">
        <v>14465</v>
      </c>
      <c r="M2432">
        <f t="shared" si="444"/>
        <v>1</v>
      </c>
      <c r="N2432">
        <f>COUNTIF(Orders!$A:$A,C2432)</f>
        <v>1</v>
      </c>
      <c r="P2432">
        <f>COUNTIF(Orders!$H:$H,UPPER(SUBSTITUTE(TRIM(C2432),"-","")))</f>
        <v>1</v>
      </c>
      <c r="R2432" t="str">
        <f t="shared" si="445"/>
        <v>Matched Order Reference</v>
      </c>
      <c r="S2432">
        <f t="shared" si="446"/>
        <v>1</v>
      </c>
      <c r="V2432" cm="1">
        <f t="array" ref="V2432">IF(E2432&lt;&gt;"CAPTURE",0,SUMPRODUCT((MDR_Rates!$A$2:$A$10=F2432)*(G2432&gt;MDR_Rates!$B$2:$B$10)*((MDR_Rates!$C$2:$C$10="")+(G2432&lt;=MDR_Rates!$C$2:$C$10))*MDR_Rates!$D$2:$D$10))</f>
        <v>0.3</v>
      </c>
      <c r="W2432">
        <f t="shared" si="447"/>
        <v>20.39</v>
      </c>
      <c r="X2432">
        <f t="shared" si="448"/>
        <v>3.67</v>
      </c>
      <c r="Y2432">
        <f t="shared" si="449"/>
        <v>0</v>
      </c>
      <c r="Z2432">
        <f t="shared" si="450"/>
        <v>0</v>
      </c>
      <c r="AG2432" t="str">
        <f t="shared" si="451"/>
        <v/>
      </c>
      <c r="AI2432" t="str">
        <f t="shared" si="452"/>
        <v/>
      </c>
      <c r="AJ2432" t="str">
        <f t="shared" si="453"/>
        <v/>
      </c>
      <c r="AK2432" t="str">
        <f t="shared" si="454"/>
        <v>ORD26004723</v>
      </c>
      <c r="AL2432">
        <f>IF(E2432&lt;&gt;"CAPTURE","",COUNTIF(Orders!$H:$H,AK2432))</f>
        <v>1</v>
      </c>
      <c r="AP2432" t="str">
        <f t="shared" si="455"/>
        <v>Matched to Order</v>
      </c>
      <c r="AQ2432">
        <f>IF(COUNTIF($A$2:A2432,A2432)=1,1,0)</f>
        <v>1</v>
      </c>
    </row>
    <row r="2433" spans="1:43" x14ac:dyDescent="0.3">
      <c r="A2433" t="s">
        <v>14665</v>
      </c>
      <c r="C2433" t="s">
        <v>9363</v>
      </c>
      <c r="D2433" s="1">
        <v>46278</v>
      </c>
      <c r="E2433" t="s">
        <v>11819</v>
      </c>
      <c r="F2433" t="s">
        <v>17</v>
      </c>
      <c r="G2433">
        <v>7999</v>
      </c>
      <c r="H2433">
        <v>127.98</v>
      </c>
      <c r="I2433">
        <v>23.04</v>
      </c>
      <c r="J2433">
        <v>7847.98</v>
      </c>
      <c r="K2433" s="1">
        <v>46280</v>
      </c>
      <c r="L2433" t="s">
        <v>14465</v>
      </c>
      <c r="M2433">
        <f t="shared" si="444"/>
        <v>1</v>
      </c>
      <c r="N2433">
        <f>COUNTIF(Orders!$A:$A,C2433)</f>
        <v>1</v>
      </c>
      <c r="P2433">
        <f>COUNTIF(Orders!$H:$H,UPPER(SUBSTITUTE(TRIM(C2433),"-","")))</f>
        <v>1</v>
      </c>
      <c r="R2433" t="str">
        <f t="shared" si="445"/>
        <v>Matched Order Reference</v>
      </c>
      <c r="S2433">
        <f t="shared" si="446"/>
        <v>1</v>
      </c>
      <c r="V2433" cm="1">
        <f t="array" ref="V2433">IF(E2433&lt;&gt;"CAPTURE",0,SUMPRODUCT((MDR_Rates!$A$2:$A$10=F2433)*(G2433&gt;MDR_Rates!$B$2:$B$10)*((MDR_Rates!$C$2:$C$10="")+(G2433&lt;=MDR_Rates!$C$2:$C$10))*MDR_Rates!$D$2:$D$10))</f>
        <v>1.6</v>
      </c>
      <c r="W2433">
        <f t="shared" si="447"/>
        <v>127.98</v>
      </c>
      <c r="X2433">
        <f t="shared" si="448"/>
        <v>23.04</v>
      </c>
      <c r="Y2433">
        <f t="shared" si="449"/>
        <v>0</v>
      </c>
      <c r="Z2433">
        <f t="shared" si="450"/>
        <v>0</v>
      </c>
      <c r="AG2433" t="str">
        <f t="shared" si="451"/>
        <v/>
      </c>
      <c r="AI2433" t="str">
        <f t="shared" si="452"/>
        <v/>
      </c>
      <c r="AJ2433" t="str">
        <f t="shared" si="453"/>
        <v/>
      </c>
      <c r="AK2433" t="str">
        <f t="shared" si="454"/>
        <v>ORD26004731</v>
      </c>
      <c r="AL2433">
        <f>IF(E2433&lt;&gt;"CAPTURE","",COUNTIF(Orders!$H:$H,AK2433))</f>
        <v>1</v>
      </c>
      <c r="AP2433" t="str">
        <f t="shared" si="455"/>
        <v>Matched to Order</v>
      </c>
      <c r="AQ2433">
        <f>IF(COUNTIF($A$2:A2433,A2433)=1,1,0)</f>
        <v>1</v>
      </c>
    </row>
    <row r="2434" spans="1:43" x14ac:dyDescent="0.3">
      <c r="A2434" t="s">
        <v>14666</v>
      </c>
      <c r="C2434" t="s">
        <v>14667</v>
      </c>
      <c r="D2434" s="1">
        <v>46278</v>
      </c>
      <c r="E2434" t="s">
        <v>11819</v>
      </c>
      <c r="F2434" t="s">
        <v>17</v>
      </c>
      <c r="G2434">
        <v>2999</v>
      </c>
      <c r="H2434">
        <v>47.98</v>
      </c>
      <c r="I2434">
        <v>8.64</v>
      </c>
      <c r="J2434">
        <v>2942.38</v>
      </c>
      <c r="K2434" s="1">
        <v>46280</v>
      </c>
      <c r="L2434" t="s">
        <v>14465</v>
      </c>
      <c r="M2434">
        <f t="shared" si="444"/>
        <v>1</v>
      </c>
      <c r="N2434">
        <f>COUNTIF(Orders!$A:$A,C2434)</f>
        <v>1</v>
      </c>
      <c r="P2434">
        <f>COUNTIF(Orders!$H:$H,UPPER(SUBSTITUTE(TRIM(C2434),"-","")))</f>
        <v>1</v>
      </c>
      <c r="R2434" t="str">
        <f t="shared" si="445"/>
        <v>Matched Order Reference</v>
      </c>
      <c r="S2434">
        <f t="shared" si="446"/>
        <v>1</v>
      </c>
      <c r="V2434" cm="1">
        <f t="array" ref="V2434">IF(E2434&lt;&gt;"CAPTURE",0,SUMPRODUCT((MDR_Rates!$A$2:$A$10=F2434)*(G2434&gt;MDR_Rates!$B$2:$B$10)*((MDR_Rates!$C$2:$C$10="")+(G2434&lt;=MDR_Rates!$C$2:$C$10))*MDR_Rates!$D$2:$D$10))</f>
        <v>1.6</v>
      </c>
      <c r="W2434">
        <f t="shared" si="447"/>
        <v>47.98</v>
      </c>
      <c r="X2434">
        <f t="shared" si="448"/>
        <v>8.64</v>
      </c>
      <c r="Y2434">
        <f t="shared" si="449"/>
        <v>0</v>
      </c>
      <c r="Z2434">
        <f t="shared" si="450"/>
        <v>0</v>
      </c>
      <c r="AG2434" t="str">
        <f t="shared" si="451"/>
        <v/>
      </c>
      <c r="AI2434" t="str">
        <f t="shared" si="452"/>
        <v/>
      </c>
      <c r="AJ2434" t="str">
        <f t="shared" si="453"/>
        <v/>
      </c>
      <c r="AK2434" t="str">
        <f t="shared" si="454"/>
        <v>ORD26004752</v>
      </c>
      <c r="AL2434">
        <f>IF(E2434&lt;&gt;"CAPTURE","",COUNTIF(Orders!$H:$H,AK2434))</f>
        <v>1</v>
      </c>
      <c r="AP2434" t="str">
        <f t="shared" si="455"/>
        <v>Matched to Order</v>
      </c>
      <c r="AQ2434">
        <f>IF(COUNTIF($A$2:A2434,A2434)=1,1,0)</f>
        <v>1</v>
      </c>
    </row>
    <row r="2435" spans="1:43" x14ac:dyDescent="0.3">
      <c r="A2435" t="s">
        <v>14668</v>
      </c>
      <c r="C2435" t="s">
        <v>9459</v>
      </c>
      <c r="D2435" s="1">
        <v>46278</v>
      </c>
      <c r="E2435" t="s">
        <v>11819</v>
      </c>
      <c r="F2435" t="s">
        <v>9</v>
      </c>
      <c r="G2435">
        <v>3097</v>
      </c>
      <c r="H2435">
        <v>9.2899999999999991</v>
      </c>
      <c r="I2435">
        <v>1.67</v>
      </c>
      <c r="J2435">
        <v>3086.04</v>
      </c>
      <c r="K2435" s="1">
        <v>46280</v>
      </c>
      <c r="L2435" t="s">
        <v>14465</v>
      </c>
      <c r="M2435">
        <f t="shared" ref="M2435:M2498" si="456">COUNTIF($A:$A,A2435)</f>
        <v>1</v>
      </c>
      <c r="N2435">
        <f>COUNTIF(Orders!$A:$A,C2435)</f>
        <v>1</v>
      </c>
      <c r="P2435">
        <f>COUNTIF(Orders!$H:$H,UPPER(SUBSTITUTE(TRIM(C2435),"-","")))</f>
        <v>1</v>
      </c>
      <c r="R2435" t="str">
        <f t="shared" ref="R2435:R2498" si="457">IF(E2435="REFUND","Refund",IF(P2435=0,"Unmatched Order Reference","Matched Order Reference"))</f>
        <v>Matched Order Reference</v>
      </c>
      <c r="S2435">
        <f t="shared" ref="S2435:S2498" si="458">COUNTIFS($C$2:$C$5753,C2435,$E$2:$E$5753,"CAPTURE")</f>
        <v>1</v>
      </c>
      <c r="V2435" cm="1">
        <f t="array" ref="V2435">IF(E2435&lt;&gt;"CAPTURE",0,SUMPRODUCT((MDR_Rates!$A$2:$A$10=F2435)*(G2435&gt;MDR_Rates!$B$2:$B$10)*((MDR_Rates!$C$2:$C$10="")+(G2435&lt;=MDR_Rates!$C$2:$C$10))*MDR_Rates!$D$2:$D$10))</f>
        <v>0.3</v>
      </c>
      <c r="W2435">
        <f t="shared" ref="W2435:W2498" si="459">IF(E2435&lt;&gt;"CAPTURE",0,ROUND(G2435*V2435/100,2))</f>
        <v>9.2899999999999991</v>
      </c>
      <c r="X2435">
        <f t="shared" ref="X2435:X2498" si="460">IF(E2435&lt;&gt;"CAPTURE",0,ROUND(W2435*18/100,2))</f>
        <v>1.67</v>
      </c>
      <c r="Y2435">
        <f t="shared" ref="Y2435:Y2498" si="461">IF(E2435&lt;&gt;"CAPTURE",0,ROUND(H2435-W2435,2))</f>
        <v>0</v>
      </c>
      <c r="Z2435">
        <f t="shared" ref="Z2435:Z2498" si="462">IF(E2435&lt;&gt;"CAPTURE",0,ROUND(I2435-X2435,2))</f>
        <v>0</v>
      </c>
      <c r="AG2435" t="str">
        <f t="shared" ref="AG2435:AG2498" si="463">IF(E2435&lt;&gt;"REFUND","",IF(COUNTIFS($A:$A,B2435,$E:$E,"CAPTURE")=0,"Missing Original Capture","Original Capture Found"))</f>
        <v/>
      </c>
      <c r="AI2435" t="str">
        <f t="shared" ref="AI2435:AI2498" si="464">IF(E2435="REFUND",_xlfn.MAXIFS($G:$G,$A:$A,B2435,$E:$E,"CAPTURE"),"")</f>
        <v/>
      </c>
      <c r="AJ2435" t="str">
        <f t="shared" ref="AJ2435:AJ2498" si="465">IF(E2435&lt;&gt;"REFUND","",IF(G2435&gt;AI2435,"Refund Exceeds Capture",IF(ABS(G2435-AI2435)&lt;0.01,"Full Refund","Partial Refund")))</f>
        <v/>
      </c>
      <c r="AK2435" t="str">
        <f t="shared" ref="AK2435:AK2498" si="466">UPPER(SUBSTITUTE(TRIM(C2435),"-",""))</f>
        <v>ORD26004782</v>
      </c>
      <c r="AL2435">
        <f>IF(E2435&lt;&gt;"CAPTURE","",COUNTIF(Orders!$H:$H,AK2435))</f>
        <v>1</v>
      </c>
      <c r="AP2435" t="str">
        <f t="shared" ref="AP2435:AP2498" si="467">IF(E2435&lt;&gt;"CAPTURE","",IF(M2435&gt;1,"Duplicate ID - Review",IF(AL2435=0,"Unmatched Order",IF(AL2435=1,"Matched to Order","Multiple Order Matches"))))</f>
        <v>Matched to Order</v>
      </c>
      <c r="AQ2435">
        <f>IF(COUNTIF($A$2:A2435,A2435)=1,1,0)</f>
        <v>1</v>
      </c>
    </row>
    <row r="2436" spans="1:43" x14ac:dyDescent="0.3">
      <c r="A2436" t="s">
        <v>14669</v>
      </c>
      <c r="C2436" t="s">
        <v>9467</v>
      </c>
      <c r="D2436" s="1">
        <v>46278</v>
      </c>
      <c r="E2436" t="s">
        <v>11819</v>
      </c>
      <c r="F2436" t="s">
        <v>44</v>
      </c>
      <c r="G2436">
        <v>299</v>
      </c>
      <c r="H2436">
        <v>5.68</v>
      </c>
      <c r="I2436">
        <v>1.02</v>
      </c>
      <c r="J2436">
        <v>292.3</v>
      </c>
      <c r="K2436" s="1">
        <v>46280</v>
      </c>
      <c r="L2436" t="s">
        <v>14465</v>
      </c>
      <c r="M2436">
        <f t="shared" si="456"/>
        <v>1</v>
      </c>
      <c r="N2436">
        <f>COUNTIF(Orders!$A:$A,C2436)</f>
        <v>1</v>
      </c>
      <c r="P2436">
        <f>COUNTIF(Orders!$H:$H,UPPER(SUBSTITUTE(TRIM(C2436),"-","")))</f>
        <v>1</v>
      </c>
      <c r="R2436" t="str">
        <f t="shared" si="457"/>
        <v>Matched Order Reference</v>
      </c>
      <c r="S2436">
        <f t="shared" si="458"/>
        <v>1</v>
      </c>
      <c r="V2436" cm="1">
        <f t="array" ref="V2436">IF(E2436&lt;&gt;"CAPTURE",0,SUMPRODUCT((MDR_Rates!$A$2:$A$10=F2436)*(G2436&gt;MDR_Rates!$B$2:$B$10)*((MDR_Rates!$C$2:$C$10="")+(G2436&lt;=MDR_Rates!$C$2:$C$10))*MDR_Rates!$D$2:$D$10))</f>
        <v>1.9</v>
      </c>
      <c r="W2436">
        <f t="shared" si="459"/>
        <v>5.68</v>
      </c>
      <c r="X2436">
        <f t="shared" si="460"/>
        <v>1.02</v>
      </c>
      <c r="Y2436">
        <f t="shared" si="461"/>
        <v>0</v>
      </c>
      <c r="Z2436">
        <f t="shared" si="462"/>
        <v>0</v>
      </c>
      <c r="AG2436" t="str">
        <f t="shared" si="463"/>
        <v/>
      </c>
      <c r="AI2436" t="str">
        <f t="shared" si="464"/>
        <v/>
      </c>
      <c r="AJ2436" t="str">
        <f t="shared" si="465"/>
        <v/>
      </c>
      <c r="AK2436" t="str">
        <f t="shared" si="466"/>
        <v>ORD26004786</v>
      </c>
      <c r="AL2436">
        <f>IF(E2436&lt;&gt;"CAPTURE","",COUNTIF(Orders!$H:$H,AK2436))</f>
        <v>1</v>
      </c>
      <c r="AP2436" t="str">
        <f t="shared" si="467"/>
        <v>Matched to Order</v>
      </c>
      <c r="AQ2436">
        <f>IF(COUNTIF($A$2:A2436,A2436)=1,1,0)</f>
        <v>1</v>
      </c>
    </row>
    <row r="2437" spans="1:43" x14ac:dyDescent="0.3">
      <c r="A2437" t="s">
        <v>14670</v>
      </c>
      <c r="C2437" t="s">
        <v>9507</v>
      </c>
      <c r="D2437" s="1">
        <v>46278</v>
      </c>
      <c r="E2437" t="s">
        <v>11819</v>
      </c>
      <c r="F2437" t="s">
        <v>17</v>
      </c>
      <c r="G2437">
        <v>999</v>
      </c>
      <c r="H2437">
        <v>17.98</v>
      </c>
      <c r="I2437">
        <v>3.24</v>
      </c>
      <c r="J2437">
        <v>977.78</v>
      </c>
      <c r="K2437" s="1">
        <v>46280</v>
      </c>
      <c r="L2437" t="s">
        <v>14465</v>
      </c>
      <c r="M2437">
        <f t="shared" si="456"/>
        <v>1</v>
      </c>
      <c r="N2437">
        <f>COUNTIF(Orders!$A:$A,C2437)</f>
        <v>1</v>
      </c>
      <c r="P2437">
        <f>COUNTIF(Orders!$H:$H,UPPER(SUBSTITUTE(TRIM(C2437),"-","")))</f>
        <v>1</v>
      </c>
      <c r="R2437" t="str">
        <f t="shared" si="457"/>
        <v>Matched Order Reference</v>
      </c>
      <c r="S2437">
        <f t="shared" si="458"/>
        <v>1</v>
      </c>
      <c r="V2437" cm="1">
        <f t="array" ref="V2437">IF(E2437&lt;&gt;"CAPTURE",0,SUMPRODUCT((MDR_Rates!$A$2:$A$10=F2437)*(G2437&gt;MDR_Rates!$B$2:$B$10)*((MDR_Rates!$C$2:$C$10="")+(G2437&lt;=MDR_Rates!$C$2:$C$10))*MDR_Rates!$D$2:$D$10))</f>
        <v>1.8</v>
      </c>
      <c r="W2437">
        <f t="shared" si="459"/>
        <v>17.98</v>
      </c>
      <c r="X2437">
        <f t="shared" si="460"/>
        <v>3.24</v>
      </c>
      <c r="Y2437">
        <f t="shared" si="461"/>
        <v>0</v>
      </c>
      <c r="Z2437">
        <f t="shared" si="462"/>
        <v>0</v>
      </c>
      <c r="AG2437" t="str">
        <f t="shared" si="463"/>
        <v/>
      </c>
      <c r="AI2437" t="str">
        <f t="shared" si="464"/>
        <v/>
      </c>
      <c r="AJ2437" t="str">
        <f t="shared" si="465"/>
        <v/>
      </c>
      <c r="AK2437" t="str">
        <f t="shared" si="466"/>
        <v>ORD26004806</v>
      </c>
      <c r="AL2437">
        <f>IF(E2437&lt;&gt;"CAPTURE","",COUNTIF(Orders!$H:$H,AK2437))</f>
        <v>1</v>
      </c>
      <c r="AP2437" t="str">
        <f t="shared" si="467"/>
        <v>Matched to Order</v>
      </c>
      <c r="AQ2437">
        <f>IF(COUNTIF($A$2:A2437,A2437)=1,1,0)</f>
        <v>1</v>
      </c>
    </row>
    <row r="2438" spans="1:43" x14ac:dyDescent="0.3">
      <c r="A2438" t="s">
        <v>14671</v>
      </c>
      <c r="C2438" t="s">
        <v>9516</v>
      </c>
      <c r="D2438" s="1">
        <v>46278</v>
      </c>
      <c r="E2438" t="s">
        <v>11819</v>
      </c>
      <c r="F2438" t="s">
        <v>17</v>
      </c>
      <c r="G2438">
        <v>3997</v>
      </c>
      <c r="H2438">
        <v>63.95</v>
      </c>
      <c r="I2438">
        <v>11.51</v>
      </c>
      <c r="J2438">
        <v>3921.54</v>
      </c>
      <c r="K2438" s="1">
        <v>46280</v>
      </c>
      <c r="L2438" t="s">
        <v>14465</v>
      </c>
      <c r="M2438">
        <f t="shared" si="456"/>
        <v>1</v>
      </c>
      <c r="N2438">
        <f>COUNTIF(Orders!$A:$A,C2438)</f>
        <v>1</v>
      </c>
      <c r="P2438">
        <f>COUNTIF(Orders!$H:$H,UPPER(SUBSTITUTE(TRIM(C2438),"-","")))</f>
        <v>1</v>
      </c>
      <c r="R2438" t="str">
        <f t="shared" si="457"/>
        <v>Matched Order Reference</v>
      </c>
      <c r="S2438">
        <f t="shared" si="458"/>
        <v>1</v>
      </c>
      <c r="V2438" cm="1">
        <f t="array" ref="V2438">IF(E2438&lt;&gt;"CAPTURE",0,SUMPRODUCT((MDR_Rates!$A$2:$A$10=F2438)*(G2438&gt;MDR_Rates!$B$2:$B$10)*((MDR_Rates!$C$2:$C$10="")+(G2438&lt;=MDR_Rates!$C$2:$C$10))*MDR_Rates!$D$2:$D$10))</f>
        <v>1.6</v>
      </c>
      <c r="W2438">
        <f t="shared" si="459"/>
        <v>63.95</v>
      </c>
      <c r="X2438">
        <f t="shared" si="460"/>
        <v>11.51</v>
      </c>
      <c r="Y2438">
        <f t="shared" si="461"/>
        <v>0</v>
      </c>
      <c r="Z2438">
        <f t="shared" si="462"/>
        <v>0</v>
      </c>
      <c r="AG2438" t="str">
        <f t="shared" si="463"/>
        <v/>
      </c>
      <c r="AI2438" t="str">
        <f t="shared" si="464"/>
        <v/>
      </c>
      <c r="AJ2438" t="str">
        <f t="shared" si="465"/>
        <v/>
      </c>
      <c r="AK2438" t="str">
        <f t="shared" si="466"/>
        <v>ORD26004811</v>
      </c>
      <c r="AL2438">
        <f>IF(E2438&lt;&gt;"CAPTURE","",COUNTIF(Orders!$H:$H,AK2438))</f>
        <v>1</v>
      </c>
      <c r="AP2438" t="str">
        <f t="shared" si="467"/>
        <v>Matched to Order</v>
      </c>
      <c r="AQ2438">
        <f>IF(COUNTIF($A$2:A2438,A2438)=1,1,0)</f>
        <v>1</v>
      </c>
    </row>
    <row r="2439" spans="1:43" x14ac:dyDescent="0.3">
      <c r="A2439" t="s">
        <v>14672</v>
      </c>
      <c r="C2439" t="s">
        <v>9584</v>
      </c>
      <c r="D2439" s="1">
        <v>46278</v>
      </c>
      <c r="E2439" t="s">
        <v>11819</v>
      </c>
      <c r="F2439" t="s">
        <v>9</v>
      </c>
      <c r="G2439">
        <v>898</v>
      </c>
      <c r="H2439">
        <v>0</v>
      </c>
      <c r="I2439">
        <v>0</v>
      </c>
      <c r="J2439">
        <v>898</v>
      </c>
      <c r="K2439" s="1">
        <v>46280</v>
      </c>
      <c r="L2439" t="s">
        <v>14465</v>
      </c>
      <c r="M2439">
        <f t="shared" si="456"/>
        <v>1</v>
      </c>
      <c r="N2439">
        <f>COUNTIF(Orders!$A:$A,C2439)</f>
        <v>1</v>
      </c>
      <c r="P2439">
        <f>COUNTIF(Orders!$H:$H,UPPER(SUBSTITUTE(TRIM(C2439),"-","")))</f>
        <v>1</v>
      </c>
      <c r="R2439" t="str">
        <f t="shared" si="457"/>
        <v>Matched Order Reference</v>
      </c>
      <c r="S2439">
        <f t="shared" si="458"/>
        <v>1</v>
      </c>
      <c r="V2439" cm="1">
        <f t="array" ref="V2439">IF(E2439&lt;&gt;"CAPTURE",0,SUMPRODUCT((MDR_Rates!$A$2:$A$10=F2439)*(G2439&gt;MDR_Rates!$B$2:$B$10)*((MDR_Rates!$C$2:$C$10="")+(G2439&lt;=MDR_Rates!$C$2:$C$10))*MDR_Rates!$D$2:$D$10))</f>
        <v>0</v>
      </c>
      <c r="W2439">
        <f t="shared" si="459"/>
        <v>0</v>
      </c>
      <c r="X2439">
        <f t="shared" si="460"/>
        <v>0</v>
      </c>
      <c r="Y2439">
        <f t="shared" si="461"/>
        <v>0</v>
      </c>
      <c r="Z2439">
        <f t="shared" si="462"/>
        <v>0</v>
      </c>
      <c r="AG2439" t="str">
        <f t="shared" si="463"/>
        <v/>
      </c>
      <c r="AI2439" t="str">
        <f t="shared" si="464"/>
        <v/>
      </c>
      <c r="AJ2439" t="str">
        <f t="shared" si="465"/>
        <v/>
      </c>
      <c r="AK2439" t="str">
        <f t="shared" si="466"/>
        <v>ORD26004846</v>
      </c>
      <c r="AL2439">
        <f>IF(E2439&lt;&gt;"CAPTURE","",COUNTIF(Orders!$H:$H,AK2439))</f>
        <v>1</v>
      </c>
      <c r="AP2439" t="str">
        <f t="shared" si="467"/>
        <v>Matched to Order</v>
      </c>
      <c r="AQ2439">
        <f>IF(COUNTIF($A$2:A2439,A2439)=1,1,0)</f>
        <v>1</v>
      </c>
    </row>
    <row r="2440" spans="1:43" x14ac:dyDescent="0.3">
      <c r="A2440" t="s">
        <v>14673</v>
      </c>
      <c r="C2440" t="s">
        <v>9622</v>
      </c>
      <c r="D2440" s="1">
        <v>46278</v>
      </c>
      <c r="E2440" t="s">
        <v>11819</v>
      </c>
      <c r="F2440" t="s">
        <v>9</v>
      </c>
      <c r="G2440">
        <v>4998</v>
      </c>
      <c r="H2440">
        <v>14.99</v>
      </c>
      <c r="I2440">
        <v>2.7</v>
      </c>
      <c r="J2440">
        <v>4980.3100000000004</v>
      </c>
      <c r="K2440" s="1">
        <v>46280</v>
      </c>
      <c r="L2440" t="s">
        <v>14465</v>
      </c>
      <c r="M2440">
        <f t="shared" si="456"/>
        <v>1</v>
      </c>
      <c r="N2440">
        <f>COUNTIF(Orders!$A:$A,C2440)</f>
        <v>1</v>
      </c>
      <c r="P2440">
        <f>COUNTIF(Orders!$H:$H,UPPER(SUBSTITUTE(TRIM(C2440),"-","")))</f>
        <v>1</v>
      </c>
      <c r="R2440" t="str">
        <f t="shared" si="457"/>
        <v>Matched Order Reference</v>
      </c>
      <c r="S2440">
        <f t="shared" si="458"/>
        <v>1</v>
      </c>
      <c r="V2440" cm="1">
        <f t="array" ref="V2440">IF(E2440&lt;&gt;"CAPTURE",0,SUMPRODUCT((MDR_Rates!$A$2:$A$10=F2440)*(G2440&gt;MDR_Rates!$B$2:$B$10)*((MDR_Rates!$C$2:$C$10="")+(G2440&lt;=MDR_Rates!$C$2:$C$10))*MDR_Rates!$D$2:$D$10))</f>
        <v>0.3</v>
      </c>
      <c r="W2440">
        <f t="shared" si="459"/>
        <v>14.99</v>
      </c>
      <c r="X2440">
        <f t="shared" si="460"/>
        <v>2.7</v>
      </c>
      <c r="Y2440">
        <f t="shared" si="461"/>
        <v>0</v>
      </c>
      <c r="Z2440">
        <f t="shared" si="462"/>
        <v>0</v>
      </c>
      <c r="AG2440" t="str">
        <f t="shared" si="463"/>
        <v/>
      </c>
      <c r="AI2440" t="str">
        <f t="shared" si="464"/>
        <v/>
      </c>
      <c r="AJ2440" t="str">
        <f t="shared" si="465"/>
        <v/>
      </c>
      <c r="AK2440" t="str">
        <f t="shared" si="466"/>
        <v>ORD26004865</v>
      </c>
      <c r="AL2440">
        <f>IF(E2440&lt;&gt;"CAPTURE","",COUNTIF(Orders!$H:$H,AK2440))</f>
        <v>1</v>
      </c>
      <c r="AP2440" t="str">
        <f t="shared" si="467"/>
        <v>Matched to Order</v>
      </c>
      <c r="AQ2440">
        <f>IF(COUNTIF($A$2:A2440,A2440)=1,1,0)</f>
        <v>1</v>
      </c>
    </row>
    <row r="2441" spans="1:43" x14ac:dyDescent="0.3">
      <c r="A2441" t="s">
        <v>14674</v>
      </c>
      <c r="C2441" t="s">
        <v>9711</v>
      </c>
      <c r="D2441" s="1">
        <v>46278</v>
      </c>
      <c r="E2441" t="s">
        <v>11819</v>
      </c>
      <c r="F2441" t="s">
        <v>9</v>
      </c>
      <c r="G2441">
        <v>2999</v>
      </c>
      <c r="H2441">
        <v>9</v>
      </c>
      <c r="I2441">
        <v>1.62</v>
      </c>
      <c r="J2441">
        <v>2988.38</v>
      </c>
      <c r="K2441" s="1">
        <v>46280</v>
      </c>
      <c r="L2441" t="s">
        <v>14465</v>
      </c>
      <c r="M2441">
        <f t="shared" si="456"/>
        <v>1</v>
      </c>
      <c r="N2441">
        <f>COUNTIF(Orders!$A:$A,C2441)</f>
        <v>1</v>
      </c>
      <c r="P2441">
        <f>COUNTIF(Orders!$H:$H,UPPER(SUBSTITUTE(TRIM(C2441),"-","")))</f>
        <v>1</v>
      </c>
      <c r="R2441" t="str">
        <f t="shared" si="457"/>
        <v>Matched Order Reference</v>
      </c>
      <c r="S2441">
        <f t="shared" si="458"/>
        <v>1</v>
      </c>
      <c r="V2441" cm="1">
        <f t="array" ref="V2441">IF(E2441&lt;&gt;"CAPTURE",0,SUMPRODUCT((MDR_Rates!$A$2:$A$10=F2441)*(G2441&gt;MDR_Rates!$B$2:$B$10)*((MDR_Rates!$C$2:$C$10="")+(G2441&lt;=MDR_Rates!$C$2:$C$10))*MDR_Rates!$D$2:$D$10))</f>
        <v>0.3</v>
      </c>
      <c r="W2441">
        <f t="shared" si="459"/>
        <v>9</v>
      </c>
      <c r="X2441">
        <f t="shared" si="460"/>
        <v>1.62</v>
      </c>
      <c r="Y2441">
        <f t="shared" si="461"/>
        <v>0</v>
      </c>
      <c r="Z2441">
        <f t="shared" si="462"/>
        <v>0</v>
      </c>
      <c r="AG2441" t="str">
        <f t="shared" si="463"/>
        <v/>
      </c>
      <c r="AI2441" t="str">
        <f t="shared" si="464"/>
        <v/>
      </c>
      <c r="AJ2441" t="str">
        <f t="shared" si="465"/>
        <v/>
      </c>
      <c r="AK2441" t="str">
        <f t="shared" si="466"/>
        <v>ORD26004912</v>
      </c>
      <c r="AL2441">
        <f>IF(E2441&lt;&gt;"CAPTURE","",COUNTIF(Orders!$H:$H,AK2441))</f>
        <v>1</v>
      </c>
      <c r="AP2441" t="str">
        <f t="shared" si="467"/>
        <v>Matched to Order</v>
      </c>
      <c r="AQ2441">
        <f>IF(COUNTIF($A$2:A2441,A2441)=1,1,0)</f>
        <v>1</v>
      </c>
    </row>
    <row r="2442" spans="1:43" x14ac:dyDescent="0.3">
      <c r="A2442" t="s">
        <v>14675</v>
      </c>
      <c r="C2442" t="s">
        <v>9764</v>
      </c>
      <c r="D2442" s="1">
        <v>46278</v>
      </c>
      <c r="E2442" t="s">
        <v>11819</v>
      </c>
      <c r="F2442" t="s">
        <v>17</v>
      </c>
      <c r="G2442">
        <v>3499</v>
      </c>
      <c r="H2442">
        <v>55.98</v>
      </c>
      <c r="I2442">
        <v>10.08</v>
      </c>
      <c r="J2442">
        <v>3432.94</v>
      </c>
      <c r="K2442" s="1">
        <v>46280</v>
      </c>
      <c r="L2442" t="s">
        <v>14465</v>
      </c>
      <c r="M2442">
        <f t="shared" si="456"/>
        <v>1</v>
      </c>
      <c r="N2442">
        <f>COUNTIF(Orders!$A:$A,C2442)</f>
        <v>1</v>
      </c>
      <c r="P2442">
        <f>COUNTIF(Orders!$H:$H,UPPER(SUBSTITUTE(TRIM(C2442),"-","")))</f>
        <v>1</v>
      </c>
      <c r="R2442" t="str">
        <f t="shared" si="457"/>
        <v>Matched Order Reference</v>
      </c>
      <c r="S2442">
        <f t="shared" si="458"/>
        <v>1</v>
      </c>
      <c r="V2442" cm="1">
        <f t="array" ref="V2442">IF(E2442&lt;&gt;"CAPTURE",0,SUMPRODUCT((MDR_Rates!$A$2:$A$10=F2442)*(G2442&gt;MDR_Rates!$B$2:$B$10)*((MDR_Rates!$C$2:$C$10="")+(G2442&lt;=MDR_Rates!$C$2:$C$10))*MDR_Rates!$D$2:$D$10))</f>
        <v>1.6</v>
      </c>
      <c r="W2442">
        <f t="shared" si="459"/>
        <v>55.98</v>
      </c>
      <c r="X2442">
        <f t="shared" si="460"/>
        <v>10.08</v>
      </c>
      <c r="Y2442">
        <f t="shared" si="461"/>
        <v>0</v>
      </c>
      <c r="Z2442">
        <f t="shared" si="462"/>
        <v>0</v>
      </c>
      <c r="AG2442" t="str">
        <f t="shared" si="463"/>
        <v/>
      </c>
      <c r="AI2442" t="str">
        <f t="shared" si="464"/>
        <v/>
      </c>
      <c r="AJ2442" t="str">
        <f t="shared" si="465"/>
        <v/>
      </c>
      <c r="AK2442" t="str">
        <f t="shared" si="466"/>
        <v>ORD26004939</v>
      </c>
      <c r="AL2442">
        <f>IF(E2442&lt;&gt;"CAPTURE","",COUNTIF(Orders!$H:$H,AK2442))</f>
        <v>1</v>
      </c>
      <c r="AP2442" t="str">
        <f t="shared" si="467"/>
        <v>Matched to Order</v>
      </c>
      <c r="AQ2442">
        <f>IF(COUNTIF($A$2:A2442,A2442)=1,1,0)</f>
        <v>1</v>
      </c>
    </row>
    <row r="2443" spans="1:43" x14ac:dyDescent="0.3">
      <c r="A2443" t="s">
        <v>14676</v>
      </c>
      <c r="C2443" t="s">
        <v>9806</v>
      </c>
      <c r="D2443" s="1">
        <v>46278</v>
      </c>
      <c r="E2443" t="s">
        <v>11819</v>
      </c>
      <c r="F2443" t="s">
        <v>17</v>
      </c>
      <c r="G2443">
        <v>1499</v>
      </c>
      <c r="H2443">
        <v>26.98</v>
      </c>
      <c r="I2443">
        <v>4.8600000000000003</v>
      </c>
      <c r="J2443">
        <v>1467.16</v>
      </c>
      <c r="K2443" s="1">
        <v>46280</v>
      </c>
      <c r="L2443" t="s">
        <v>14465</v>
      </c>
      <c r="M2443">
        <f t="shared" si="456"/>
        <v>1</v>
      </c>
      <c r="N2443">
        <f>COUNTIF(Orders!$A:$A,C2443)</f>
        <v>1</v>
      </c>
      <c r="P2443">
        <f>COUNTIF(Orders!$H:$H,UPPER(SUBSTITUTE(TRIM(C2443),"-","")))</f>
        <v>1</v>
      </c>
      <c r="R2443" t="str">
        <f t="shared" si="457"/>
        <v>Matched Order Reference</v>
      </c>
      <c r="S2443">
        <f t="shared" si="458"/>
        <v>1</v>
      </c>
      <c r="V2443" cm="1">
        <f t="array" ref="V2443">IF(E2443&lt;&gt;"CAPTURE",0,SUMPRODUCT((MDR_Rates!$A$2:$A$10=F2443)*(G2443&gt;MDR_Rates!$B$2:$B$10)*((MDR_Rates!$C$2:$C$10="")+(G2443&lt;=MDR_Rates!$C$2:$C$10))*MDR_Rates!$D$2:$D$10))</f>
        <v>1.8</v>
      </c>
      <c r="W2443">
        <f t="shared" si="459"/>
        <v>26.98</v>
      </c>
      <c r="X2443">
        <f t="shared" si="460"/>
        <v>4.8600000000000003</v>
      </c>
      <c r="Y2443">
        <f t="shared" si="461"/>
        <v>0</v>
      </c>
      <c r="Z2443">
        <f t="shared" si="462"/>
        <v>0</v>
      </c>
      <c r="AG2443" t="str">
        <f t="shared" si="463"/>
        <v/>
      </c>
      <c r="AI2443" t="str">
        <f t="shared" si="464"/>
        <v/>
      </c>
      <c r="AJ2443" t="str">
        <f t="shared" si="465"/>
        <v/>
      </c>
      <c r="AK2443" t="str">
        <f t="shared" si="466"/>
        <v>ORD26004961</v>
      </c>
      <c r="AL2443">
        <f>IF(E2443&lt;&gt;"CAPTURE","",COUNTIF(Orders!$H:$H,AK2443))</f>
        <v>1</v>
      </c>
      <c r="AP2443" t="str">
        <f t="shared" si="467"/>
        <v>Matched to Order</v>
      </c>
      <c r="AQ2443">
        <f>IF(COUNTIF($A$2:A2443,A2443)=1,1,0)</f>
        <v>1</v>
      </c>
    </row>
    <row r="2444" spans="1:43" x14ac:dyDescent="0.3">
      <c r="A2444" t="s">
        <v>14677</v>
      </c>
      <c r="C2444" t="s">
        <v>9833</v>
      </c>
      <c r="D2444" s="1">
        <v>46278</v>
      </c>
      <c r="E2444" t="s">
        <v>11819</v>
      </c>
      <c r="F2444" t="s">
        <v>17</v>
      </c>
      <c r="G2444">
        <v>7498</v>
      </c>
      <c r="H2444">
        <v>119.97</v>
      </c>
      <c r="I2444">
        <v>21.59</v>
      </c>
      <c r="J2444">
        <v>7356.44</v>
      </c>
      <c r="K2444" s="1">
        <v>46280</v>
      </c>
      <c r="L2444" t="s">
        <v>14465</v>
      </c>
      <c r="M2444">
        <f t="shared" si="456"/>
        <v>1</v>
      </c>
      <c r="N2444">
        <f>COUNTIF(Orders!$A:$A,C2444)</f>
        <v>1</v>
      </c>
      <c r="P2444">
        <f>COUNTIF(Orders!$H:$H,UPPER(SUBSTITUTE(TRIM(C2444),"-","")))</f>
        <v>1</v>
      </c>
      <c r="R2444" t="str">
        <f t="shared" si="457"/>
        <v>Matched Order Reference</v>
      </c>
      <c r="S2444">
        <f t="shared" si="458"/>
        <v>1</v>
      </c>
      <c r="V2444" cm="1">
        <f t="array" ref="V2444">IF(E2444&lt;&gt;"CAPTURE",0,SUMPRODUCT((MDR_Rates!$A$2:$A$10=F2444)*(G2444&gt;MDR_Rates!$B$2:$B$10)*((MDR_Rates!$C$2:$C$10="")+(G2444&lt;=MDR_Rates!$C$2:$C$10))*MDR_Rates!$D$2:$D$10))</f>
        <v>1.6</v>
      </c>
      <c r="W2444">
        <f t="shared" si="459"/>
        <v>119.97</v>
      </c>
      <c r="X2444">
        <f t="shared" si="460"/>
        <v>21.59</v>
      </c>
      <c r="Y2444">
        <f t="shared" si="461"/>
        <v>0</v>
      </c>
      <c r="Z2444">
        <f t="shared" si="462"/>
        <v>0</v>
      </c>
      <c r="AG2444" t="str">
        <f t="shared" si="463"/>
        <v/>
      </c>
      <c r="AI2444" t="str">
        <f t="shared" si="464"/>
        <v/>
      </c>
      <c r="AJ2444" t="str">
        <f t="shared" si="465"/>
        <v/>
      </c>
      <c r="AK2444" t="str">
        <f t="shared" si="466"/>
        <v>ORD26004975</v>
      </c>
      <c r="AL2444">
        <f>IF(E2444&lt;&gt;"CAPTURE","",COUNTIF(Orders!$H:$H,AK2444))</f>
        <v>1</v>
      </c>
      <c r="AP2444" t="str">
        <f t="shared" si="467"/>
        <v>Matched to Order</v>
      </c>
      <c r="AQ2444">
        <f>IF(COUNTIF($A$2:A2444,A2444)=1,1,0)</f>
        <v>1</v>
      </c>
    </row>
    <row r="2445" spans="1:43" x14ac:dyDescent="0.3">
      <c r="A2445" t="s">
        <v>14678</v>
      </c>
      <c r="C2445" t="s">
        <v>14679</v>
      </c>
      <c r="D2445" s="1">
        <v>46278</v>
      </c>
      <c r="E2445" t="s">
        <v>11819</v>
      </c>
      <c r="F2445" t="s">
        <v>17</v>
      </c>
      <c r="G2445">
        <v>3897</v>
      </c>
      <c r="H2445">
        <v>62.35</v>
      </c>
      <c r="I2445">
        <v>11.22</v>
      </c>
      <c r="J2445">
        <v>3823.43</v>
      </c>
      <c r="K2445" s="1">
        <v>46280</v>
      </c>
      <c r="L2445" t="s">
        <v>14465</v>
      </c>
      <c r="M2445">
        <f t="shared" si="456"/>
        <v>1</v>
      </c>
      <c r="N2445">
        <f>COUNTIF(Orders!$A:$A,C2445)</f>
        <v>1</v>
      </c>
      <c r="P2445">
        <f>COUNTIF(Orders!$H:$H,UPPER(SUBSTITUTE(TRIM(C2445),"-","")))</f>
        <v>1</v>
      </c>
      <c r="R2445" t="str">
        <f t="shared" si="457"/>
        <v>Matched Order Reference</v>
      </c>
      <c r="S2445">
        <f t="shared" si="458"/>
        <v>1</v>
      </c>
      <c r="V2445" cm="1">
        <f t="array" ref="V2445">IF(E2445&lt;&gt;"CAPTURE",0,SUMPRODUCT((MDR_Rates!$A$2:$A$10=F2445)*(G2445&gt;MDR_Rates!$B$2:$B$10)*((MDR_Rates!$C$2:$C$10="")+(G2445&lt;=MDR_Rates!$C$2:$C$10))*MDR_Rates!$D$2:$D$10))</f>
        <v>1.6</v>
      </c>
      <c r="W2445">
        <f t="shared" si="459"/>
        <v>62.35</v>
      </c>
      <c r="X2445">
        <f t="shared" si="460"/>
        <v>11.22</v>
      </c>
      <c r="Y2445">
        <f t="shared" si="461"/>
        <v>0</v>
      </c>
      <c r="Z2445">
        <f t="shared" si="462"/>
        <v>0</v>
      </c>
      <c r="AG2445" t="str">
        <f t="shared" si="463"/>
        <v/>
      </c>
      <c r="AI2445" t="str">
        <f t="shared" si="464"/>
        <v/>
      </c>
      <c r="AJ2445" t="str">
        <f t="shared" si="465"/>
        <v/>
      </c>
      <c r="AK2445" t="str">
        <f t="shared" si="466"/>
        <v>ORD26005043</v>
      </c>
      <c r="AL2445">
        <f>IF(E2445&lt;&gt;"CAPTURE","",COUNTIF(Orders!$H:$H,AK2445))</f>
        <v>1</v>
      </c>
      <c r="AP2445" t="str">
        <f t="shared" si="467"/>
        <v>Matched to Order</v>
      </c>
      <c r="AQ2445">
        <f>IF(COUNTIF($A$2:A2445,A2445)=1,1,0)</f>
        <v>1</v>
      </c>
    </row>
    <row r="2446" spans="1:43" x14ac:dyDescent="0.3">
      <c r="A2446" t="s">
        <v>14680</v>
      </c>
      <c r="C2446" t="s">
        <v>10061</v>
      </c>
      <c r="D2446" s="1">
        <v>46278</v>
      </c>
      <c r="E2446" t="s">
        <v>11819</v>
      </c>
      <c r="F2446" t="s">
        <v>9</v>
      </c>
      <c r="G2446">
        <v>7999</v>
      </c>
      <c r="H2446">
        <v>24</v>
      </c>
      <c r="I2446">
        <v>4.32</v>
      </c>
      <c r="J2446">
        <v>7970.68</v>
      </c>
      <c r="K2446" s="1">
        <v>46280</v>
      </c>
      <c r="L2446" t="s">
        <v>14465</v>
      </c>
      <c r="M2446">
        <f t="shared" si="456"/>
        <v>1</v>
      </c>
      <c r="N2446">
        <f>COUNTIF(Orders!$A:$A,C2446)</f>
        <v>1</v>
      </c>
      <c r="P2446">
        <f>COUNTIF(Orders!$H:$H,UPPER(SUBSTITUTE(TRIM(C2446),"-","")))</f>
        <v>1</v>
      </c>
      <c r="R2446" t="str">
        <f t="shared" si="457"/>
        <v>Matched Order Reference</v>
      </c>
      <c r="S2446">
        <f t="shared" si="458"/>
        <v>1</v>
      </c>
      <c r="V2446" cm="1">
        <f t="array" ref="V2446">IF(E2446&lt;&gt;"CAPTURE",0,SUMPRODUCT((MDR_Rates!$A$2:$A$10=F2446)*(G2446&gt;MDR_Rates!$B$2:$B$10)*((MDR_Rates!$C$2:$C$10="")+(G2446&lt;=MDR_Rates!$C$2:$C$10))*MDR_Rates!$D$2:$D$10))</f>
        <v>0.3</v>
      </c>
      <c r="W2446">
        <f t="shared" si="459"/>
        <v>24</v>
      </c>
      <c r="X2446">
        <f t="shared" si="460"/>
        <v>4.32</v>
      </c>
      <c r="Y2446">
        <f t="shared" si="461"/>
        <v>0</v>
      </c>
      <c r="Z2446">
        <f t="shared" si="462"/>
        <v>0</v>
      </c>
      <c r="AG2446" t="str">
        <f t="shared" si="463"/>
        <v/>
      </c>
      <c r="AI2446" t="str">
        <f t="shared" si="464"/>
        <v/>
      </c>
      <c r="AJ2446" t="str">
        <f t="shared" si="465"/>
        <v/>
      </c>
      <c r="AK2446" t="str">
        <f t="shared" si="466"/>
        <v>ORD26005093</v>
      </c>
      <c r="AL2446">
        <f>IF(E2446&lt;&gt;"CAPTURE","",COUNTIF(Orders!$H:$H,AK2446))</f>
        <v>1</v>
      </c>
      <c r="AP2446" t="str">
        <f t="shared" si="467"/>
        <v>Matched to Order</v>
      </c>
      <c r="AQ2446">
        <f>IF(COUNTIF($A$2:A2446,A2446)=1,1,0)</f>
        <v>1</v>
      </c>
    </row>
    <row r="2447" spans="1:43" x14ac:dyDescent="0.3">
      <c r="A2447" t="s">
        <v>14681</v>
      </c>
      <c r="C2447" t="s">
        <v>10066</v>
      </c>
      <c r="D2447" s="1">
        <v>46278</v>
      </c>
      <c r="E2447" t="s">
        <v>11819</v>
      </c>
      <c r="F2447" t="s">
        <v>33</v>
      </c>
      <c r="G2447">
        <v>299</v>
      </c>
      <c r="H2447">
        <v>4.49</v>
      </c>
      <c r="I2447">
        <v>0.81</v>
      </c>
      <c r="J2447">
        <v>293.7</v>
      </c>
      <c r="K2447" s="1">
        <v>46280</v>
      </c>
      <c r="L2447" t="s">
        <v>14465</v>
      </c>
      <c r="M2447">
        <f t="shared" si="456"/>
        <v>1</v>
      </c>
      <c r="N2447">
        <f>COUNTIF(Orders!$A:$A,C2447)</f>
        <v>1</v>
      </c>
      <c r="P2447">
        <f>COUNTIF(Orders!$H:$H,UPPER(SUBSTITUTE(TRIM(C2447),"-","")))</f>
        <v>1</v>
      </c>
      <c r="R2447" t="str">
        <f t="shared" si="457"/>
        <v>Matched Order Reference</v>
      </c>
      <c r="S2447">
        <f t="shared" si="458"/>
        <v>1</v>
      </c>
      <c r="V2447" cm="1">
        <f t="array" ref="V2447">IF(E2447&lt;&gt;"CAPTURE",0,SUMPRODUCT((MDR_Rates!$A$2:$A$10=F2447)*(G2447&gt;MDR_Rates!$B$2:$B$10)*((MDR_Rates!$C$2:$C$10="")+(G2447&lt;=MDR_Rates!$C$2:$C$10))*MDR_Rates!$D$2:$D$10))</f>
        <v>1.5</v>
      </c>
      <c r="W2447">
        <f t="shared" si="459"/>
        <v>4.49</v>
      </c>
      <c r="X2447">
        <f t="shared" si="460"/>
        <v>0.81</v>
      </c>
      <c r="Y2447">
        <f t="shared" si="461"/>
        <v>0</v>
      </c>
      <c r="Z2447">
        <f t="shared" si="462"/>
        <v>0</v>
      </c>
      <c r="AG2447" t="str">
        <f t="shared" si="463"/>
        <v/>
      </c>
      <c r="AI2447" t="str">
        <f t="shared" si="464"/>
        <v/>
      </c>
      <c r="AJ2447" t="str">
        <f t="shared" si="465"/>
        <v/>
      </c>
      <c r="AK2447" t="str">
        <f t="shared" si="466"/>
        <v>ORD26005096</v>
      </c>
      <c r="AL2447">
        <f>IF(E2447&lt;&gt;"CAPTURE","",COUNTIF(Orders!$H:$H,AK2447))</f>
        <v>1</v>
      </c>
      <c r="AP2447" t="str">
        <f t="shared" si="467"/>
        <v>Matched to Order</v>
      </c>
      <c r="AQ2447">
        <f>IF(COUNTIF($A$2:A2447,A2447)=1,1,0)</f>
        <v>1</v>
      </c>
    </row>
    <row r="2448" spans="1:43" x14ac:dyDescent="0.3">
      <c r="A2448" t="s">
        <v>14682</v>
      </c>
      <c r="C2448" t="s">
        <v>10092</v>
      </c>
      <c r="D2448" s="1">
        <v>46278</v>
      </c>
      <c r="E2448" t="s">
        <v>11819</v>
      </c>
      <c r="F2448" t="s">
        <v>44</v>
      </c>
      <c r="G2448">
        <v>10998</v>
      </c>
      <c r="H2448">
        <v>186.97</v>
      </c>
      <c r="I2448">
        <v>33.65</v>
      </c>
      <c r="J2448">
        <v>10777.38</v>
      </c>
      <c r="K2448" s="1">
        <v>46280</v>
      </c>
      <c r="L2448" t="s">
        <v>14465</v>
      </c>
      <c r="M2448">
        <f t="shared" si="456"/>
        <v>1</v>
      </c>
      <c r="N2448">
        <f>COUNTIF(Orders!$A:$A,C2448)</f>
        <v>1</v>
      </c>
      <c r="P2448">
        <f>COUNTIF(Orders!$H:$H,UPPER(SUBSTITUTE(TRIM(C2448),"-","")))</f>
        <v>1</v>
      </c>
      <c r="R2448" t="str">
        <f t="shared" si="457"/>
        <v>Matched Order Reference</v>
      </c>
      <c r="S2448">
        <f t="shared" si="458"/>
        <v>1</v>
      </c>
      <c r="V2448" cm="1">
        <f t="array" ref="V2448">IF(E2448&lt;&gt;"CAPTURE",0,SUMPRODUCT((MDR_Rates!$A$2:$A$10=F2448)*(G2448&gt;MDR_Rates!$B$2:$B$10)*((MDR_Rates!$C$2:$C$10="")+(G2448&lt;=MDR_Rates!$C$2:$C$10))*MDR_Rates!$D$2:$D$10))</f>
        <v>1.7</v>
      </c>
      <c r="W2448">
        <f t="shared" si="459"/>
        <v>186.97</v>
      </c>
      <c r="X2448">
        <f t="shared" si="460"/>
        <v>33.65</v>
      </c>
      <c r="Y2448">
        <f t="shared" si="461"/>
        <v>0</v>
      </c>
      <c r="Z2448">
        <f t="shared" si="462"/>
        <v>0</v>
      </c>
      <c r="AG2448" t="str">
        <f t="shared" si="463"/>
        <v/>
      </c>
      <c r="AI2448" t="str">
        <f t="shared" si="464"/>
        <v/>
      </c>
      <c r="AJ2448" t="str">
        <f t="shared" si="465"/>
        <v/>
      </c>
      <c r="AK2448" t="str">
        <f t="shared" si="466"/>
        <v>ORD26005110</v>
      </c>
      <c r="AL2448">
        <f>IF(E2448&lt;&gt;"CAPTURE","",COUNTIF(Orders!$H:$H,AK2448))</f>
        <v>1</v>
      </c>
      <c r="AP2448" t="str">
        <f t="shared" si="467"/>
        <v>Matched to Order</v>
      </c>
      <c r="AQ2448">
        <f>IF(COUNTIF($A$2:A2448,A2448)=1,1,0)</f>
        <v>1</v>
      </c>
    </row>
    <row r="2449" spans="1:43" x14ac:dyDescent="0.3">
      <c r="A2449" t="s">
        <v>14683</v>
      </c>
      <c r="C2449" t="s">
        <v>14684</v>
      </c>
      <c r="D2449" s="1">
        <v>46278</v>
      </c>
      <c r="E2449" t="s">
        <v>11819</v>
      </c>
      <c r="F2449" t="s">
        <v>17</v>
      </c>
      <c r="G2449">
        <v>4999</v>
      </c>
      <c r="H2449">
        <v>79.98</v>
      </c>
      <c r="I2449">
        <v>14.4</v>
      </c>
      <c r="J2449">
        <v>4904.62</v>
      </c>
      <c r="K2449" s="1">
        <v>46280</v>
      </c>
      <c r="L2449" t="s">
        <v>14465</v>
      </c>
      <c r="M2449">
        <f t="shared" si="456"/>
        <v>1</v>
      </c>
      <c r="N2449">
        <f>COUNTIF(Orders!$A:$A,C2449)</f>
        <v>1</v>
      </c>
      <c r="P2449">
        <f>COUNTIF(Orders!$H:$H,UPPER(SUBSTITUTE(TRIM(C2449),"-","")))</f>
        <v>1</v>
      </c>
      <c r="R2449" t="str">
        <f t="shared" si="457"/>
        <v>Matched Order Reference</v>
      </c>
      <c r="S2449">
        <f t="shared" si="458"/>
        <v>1</v>
      </c>
      <c r="V2449" cm="1">
        <f t="array" ref="V2449">IF(E2449&lt;&gt;"CAPTURE",0,SUMPRODUCT((MDR_Rates!$A$2:$A$10=F2449)*(G2449&gt;MDR_Rates!$B$2:$B$10)*((MDR_Rates!$C$2:$C$10="")+(G2449&lt;=MDR_Rates!$C$2:$C$10))*MDR_Rates!$D$2:$D$10))</f>
        <v>1.6</v>
      </c>
      <c r="W2449">
        <f t="shared" si="459"/>
        <v>79.98</v>
      </c>
      <c r="X2449">
        <f t="shared" si="460"/>
        <v>14.4</v>
      </c>
      <c r="Y2449">
        <f t="shared" si="461"/>
        <v>0</v>
      </c>
      <c r="Z2449">
        <f t="shared" si="462"/>
        <v>0</v>
      </c>
      <c r="AG2449" t="str">
        <f t="shared" si="463"/>
        <v/>
      </c>
      <c r="AI2449" t="str">
        <f t="shared" si="464"/>
        <v/>
      </c>
      <c r="AJ2449" t="str">
        <f t="shared" si="465"/>
        <v/>
      </c>
      <c r="AK2449" t="str">
        <f t="shared" si="466"/>
        <v>ORD26005268</v>
      </c>
      <c r="AL2449">
        <f>IF(E2449&lt;&gt;"CAPTURE","",COUNTIF(Orders!$H:$H,AK2449))</f>
        <v>1</v>
      </c>
      <c r="AP2449" t="str">
        <f t="shared" si="467"/>
        <v>Matched to Order</v>
      </c>
      <c r="AQ2449">
        <f>IF(COUNTIF($A$2:A2449,A2449)=1,1,0)</f>
        <v>1</v>
      </c>
    </row>
    <row r="2450" spans="1:43" x14ac:dyDescent="0.3">
      <c r="A2450" t="s">
        <v>14685</v>
      </c>
      <c r="C2450" t="s">
        <v>10424</v>
      </c>
      <c r="D2450" s="1">
        <v>46278</v>
      </c>
      <c r="E2450" t="s">
        <v>11819</v>
      </c>
      <c r="F2450" t="s">
        <v>17</v>
      </c>
      <c r="G2450">
        <v>5298</v>
      </c>
      <c r="H2450">
        <v>84.77</v>
      </c>
      <c r="I2450">
        <v>15.26</v>
      </c>
      <c r="J2450">
        <v>5197.97</v>
      </c>
      <c r="K2450" s="1">
        <v>46280</v>
      </c>
      <c r="L2450" t="s">
        <v>14465</v>
      </c>
      <c r="M2450">
        <f t="shared" si="456"/>
        <v>1</v>
      </c>
      <c r="N2450">
        <f>COUNTIF(Orders!$A:$A,C2450)</f>
        <v>1</v>
      </c>
      <c r="P2450">
        <f>COUNTIF(Orders!$H:$H,UPPER(SUBSTITUTE(TRIM(C2450),"-","")))</f>
        <v>1</v>
      </c>
      <c r="R2450" t="str">
        <f t="shared" si="457"/>
        <v>Matched Order Reference</v>
      </c>
      <c r="S2450">
        <f t="shared" si="458"/>
        <v>1</v>
      </c>
      <c r="V2450" cm="1">
        <f t="array" ref="V2450">IF(E2450&lt;&gt;"CAPTURE",0,SUMPRODUCT((MDR_Rates!$A$2:$A$10=F2450)*(G2450&gt;MDR_Rates!$B$2:$B$10)*((MDR_Rates!$C$2:$C$10="")+(G2450&lt;=MDR_Rates!$C$2:$C$10))*MDR_Rates!$D$2:$D$10))</f>
        <v>1.6</v>
      </c>
      <c r="W2450">
        <f t="shared" si="459"/>
        <v>84.77</v>
      </c>
      <c r="X2450">
        <f t="shared" si="460"/>
        <v>15.26</v>
      </c>
      <c r="Y2450">
        <f t="shared" si="461"/>
        <v>0</v>
      </c>
      <c r="Z2450">
        <f t="shared" si="462"/>
        <v>0</v>
      </c>
      <c r="AG2450" t="str">
        <f t="shared" si="463"/>
        <v/>
      </c>
      <c r="AI2450" t="str">
        <f t="shared" si="464"/>
        <v/>
      </c>
      <c r="AJ2450" t="str">
        <f t="shared" si="465"/>
        <v/>
      </c>
      <c r="AK2450" t="str">
        <f t="shared" si="466"/>
        <v>ORD26005284</v>
      </c>
      <c r="AL2450">
        <f>IF(E2450&lt;&gt;"CAPTURE","",COUNTIF(Orders!$H:$H,AK2450))</f>
        <v>1</v>
      </c>
      <c r="AP2450" t="str">
        <f t="shared" si="467"/>
        <v>Matched to Order</v>
      </c>
      <c r="AQ2450">
        <f>IF(COUNTIF($A$2:A2450,A2450)=1,1,0)</f>
        <v>1</v>
      </c>
    </row>
    <row r="2451" spans="1:43" x14ac:dyDescent="0.3">
      <c r="A2451" t="s">
        <v>14686</v>
      </c>
      <c r="C2451" t="s">
        <v>10438</v>
      </c>
      <c r="D2451" s="1">
        <v>46278</v>
      </c>
      <c r="E2451" t="s">
        <v>11819</v>
      </c>
      <c r="F2451" t="s">
        <v>9</v>
      </c>
      <c r="G2451">
        <v>1499</v>
      </c>
      <c r="H2451">
        <v>0</v>
      </c>
      <c r="I2451">
        <v>0</v>
      </c>
      <c r="J2451">
        <v>1499</v>
      </c>
      <c r="K2451" s="1">
        <v>46280</v>
      </c>
      <c r="L2451" t="s">
        <v>14465</v>
      </c>
      <c r="M2451">
        <f t="shared" si="456"/>
        <v>1</v>
      </c>
      <c r="N2451">
        <f>COUNTIF(Orders!$A:$A,C2451)</f>
        <v>1</v>
      </c>
      <c r="P2451">
        <f>COUNTIF(Orders!$H:$H,UPPER(SUBSTITUTE(TRIM(C2451),"-","")))</f>
        <v>1</v>
      </c>
      <c r="R2451" t="str">
        <f t="shared" si="457"/>
        <v>Matched Order Reference</v>
      </c>
      <c r="S2451">
        <f t="shared" si="458"/>
        <v>1</v>
      </c>
      <c r="V2451" cm="1">
        <f t="array" ref="V2451">IF(E2451&lt;&gt;"CAPTURE",0,SUMPRODUCT((MDR_Rates!$A$2:$A$10=F2451)*(G2451&gt;MDR_Rates!$B$2:$B$10)*((MDR_Rates!$C$2:$C$10="")+(G2451&lt;=MDR_Rates!$C$2:$C$10))*MDR_Rates!$D$2:$D$10))</f>
        <v>0</v>
      </c>
      <c r="W2451">
        <f t="shared" si="459"/>
        <v>0</v>
      </c>
      <c r="X2451">
        <f t="shared" si="460"/>
        <v>0</v>
      </c>
      <c r="Y2451">
        <f t="shared" si="461"/>
        <v>0</v>
      </c>
      <c r="Z2451">
        <f t="shared" si="462"/>
        <v>0</v>
      </c>
      <c r="AG2451" t="str">
        <f t="shared" si="463"/>
        <v/>
      </c>
      <c r="AI2451" t="str">
        <f t="shared" si="464"/>
        <v/>
      </c>
      <c r="AJ2451" t="str">
        <f t="shared" si="465"/>
        <v/>
      </c>
      <c r="AK2451" t="str">
        <f t="shared" si="466"/>
        <v>ORD26005291</v>
      </c>
      <c r="AL2451">
        <f>IF(E2451&lt;&gt;"CAPTURE","",COUNTIF(Orders!$H:$H,AK2451))</f>
        <v>1</v>
      </c>
      <c r="AP2451" t="str">
        <f t="shared" si="467"/>
        <v>Matched to Order</v>
      </c>
      <c r="AQ2451">
        <f>IF(COUNTIF($A$2:A2451,A2451)=1,1,0)</f>
        <v>1</v>
      </c>
    </row>
    <row r="2452" spans="1:43" x14ac:dyDescent="0.3">
      <c r="A2452" t="s">
        <v>14687</v>
      </c>
      <c r="C2452" t="s">
        <v>10509</v>
      </c>
      <c r="D2452" s="1">
        <v>46278</v>
      </c>
      <c r="E2452" t="s">
        <v>11819</v>
      </c>
      <c r="F2452" t="s">
        <v>9</v>
      </c>
      <c r="G2452">
        <v>2998</v>
      </c>
      <c r="H2452">
        <v>8.99</v>
      </c>
      <c r="I2452">
        <v>1.62</v>
      </c>
      <c r="J2452">
        <v>2987.39</v>
      </c>
      <c r="K2452" s="1">
        <v>46280</v>
      </c>
      <c r="L2452" t="s">
        <v>14465</v>
      </c>
      <c r="M2452">
        <f t="shared" si="456"/>
        <v>1</v>
      </c>
      <c r="N2452">
        <f>COUNTIF(Orders!$A:$A,C2452)</f>
        <v>1</v>
      </c>
      <c r="P2452">
        <f>COUNTIF(Orders!$H:$H,UPPER(SUBSTITUTE(TRIM(C2452),"-","")))</f>
        <v>1</v>
      </c>
      <c r="R2452" t="str">
        <f t="shared" si="457"/>
        <v>Matched Order Reference</v>
      </c>
      <c r="S2452">
        <f t="shared" si="458"/>
        <v>1</v>
      </c>
      <c r="V2452" cm="1">
        <f t="array" ref="V2452">IF(E2452&lt;&gt;"CAPTURE",0,SUMPRODUCT((MDR_Rates!$A$2:$A$10=F2452)*(G2452&gt;MDR_Rates!$B$2:$B$10)*((MDR_Rates!$C$2:$C$10="")+(G2452&lt;=MDR_Rates!$C$2:$C$10))*MDR_Rates!$D$2:$D$10))</f>
        <v>0.3</v>
      </c>
      <c r="W2452">
        <f t="shared" si="459"/>
        <v>8.99</v>
      </c>
      <c r="X2452">
        <f t="shared" si="460"/>
        <v>1.62</v>
      </c>
      <c r="Y2452">
        <f t="shared" si="461"/>
        <v>0</v>
      </c>
      <c r="Z2452">
        <f t="shared" si="462"/>
        <v>0</v>
      </c>
      <c r="AG2452" t="str">
        <f t="shared" si="463"/>
        <v/>
      </c>
      <c r="AI2452" t="str">
        <f t="shared" si="464"/>
        <v/>
      </c>
      <c r="AJ2452" t="str">
        <f t="shared" si="465"/>
        <v/>
      </c>
      <c r="AK2452" t="str">
        <f t="shared" si="466"/>
        <v>ORD26005327</v>
      </c>
      <c r="AL2452">
        <f>IF(E2452&lt;&gt;"CAPTURE","",COUNTIF(Orders!$H:$H,AK2452))</f>
        <v>1</v>
      </c>
      <c r="AP2452" t="str">
        <f t="shared" si="467"/>
        <v>Matched to Order</v>
      </c>
      <c r="AQ2452">
        <f>IF(COUNTIF($A$2:A2452,A2452)=1,1,0)</f>
        <v>1</v>
      </c>
    </row>
    <row r="2453" spans="1:43" x14ac:dyDescent="0.3">
      <c r="A2453" t="s">
        <v>14688</v>
      </c>
      <c r="C2453" t="s">
        <v>10560</v>
      </c>
      <c r="D2453" s="1">
        <v>46278</v>
      </c>
      <c r="E2453" t="s">
        <v>11819</v>
      </c>
      <c r="F2453" t="s">
        <v>17</v>
      </c>
      <c r="G2453">
        <v>4999</v>
      </c>
      <c r="H2453">
        <v>79.98</v>
      </c>
      <c r="I2453">
        <v>14.4</v>
      </c>
      <c r="J2453">
        <v>4904.62</v>
      </c>
      <c r="K2453" s="1">
        <v>46280</v>
      </c>
      <c r="L2453" t="s">
        <v>14465</v>
      </c>
      <c r="M2453">
        <f t="shared" si="456"/>
        <v>1</v>
      </c>
      <c r="N2453">
        <f>COUNTIF(Orders!$A:$A,C2453)</f>
        <v>1</v>
      </c>
      <c r="P2453">
        <f>COUNTIF(Orders!$H:$H,UPPER(SUBSTITUTE(TRIM(C2453),"-","")))</f>
        <v>1</v>
      </c>
      <c r="R2453" t="str">
        <f t="shared" si="457"/>
        <v>Matched Order Reference</v>
      </c>
      <c r="S2453">
        <f t="shared" si="458"/>
        <v>1</v>
      </c>
      <c r="V2453" cm="1">
        <f t="array" ref="V2453">IF(E2453&lt;&gt;"CAPTURE",0,SUMPRODUCT((MDR_Rates!$A$2:$A$10=F2453)*(G2453&gt;MDR_Rates!$B$2:$B$10)*((MDR_Rates!$C$2:$C$10="")+(G2453&lt;=MDR_Rates!$C$2:$C$10))*MDR_Rates!$D$2:$D$10))</f>
        <v>1.6</v>
      </c>
      <c r="W2453">
        <f t="shared" si="459"/>
        <v>79.98</v>
      </c>
      <c r="X2453">
        <f t="shared" si="460"/>
        <v>14.4</v>
      </c>
      <c r="Y2453">
        <f t="shared" si="461"/>
        <v>0</v>
      </c>
      <c r="Z2453">
        <f t="shared" si="462"/>
        <v>0</v>
      </c>
      <c r="AG2453" t="str">
        <f t="shared" si="463"/>
        <v/>
      </c>
      <c r="AI2453" t="str">
        <f t="shared" si="464"/>
        <v/>
      </c>
      <c r="AJ2453" t="str">
        <f t="shared" si="465"/>
        <v/>
      </c>
      <c r="AK2453" t="str">
        <f t="shared" si="466"/>
        <v>ORD26005353</v>
      </c>
      <c r="AL2453">
        <f>IF(E2453&lt;&gt;"CAPTURE","",COUNTIF(Orders!$H:$H,AK2453))</f>
        <v>1</v>
      </c>
      <c r="AP2453" t="str">
        <f t="shared" si="467"/>
        <v>Matched to Order</v>
      </c>
      <c r="AQ2453">
        <f>IF(COUNTIF($A$2:A2453,A2453)=1,1,0)</f>
        <v>1</v>
      </c>
    </row>
    <row r="2454" spans="1:43" x14ac:dyDescent="0.3">
      <c r="A2454" t="s">
        <v>14689</v>
      </c>
      <c r="C2454" t="s">
        <v>10617</v>
      </c>
      <c r="D2454" s="1">
        <v>46278</v>
      </c>
      <c r="E2454" t="s">
        <v>11819</v>
      </c>
      <c r="F2454" t="s">
        <v>9</v>
      </c>
      <c r="G2454">
        <v>599</v>
      </c>
      <c r="H2454">
        <v>1.8</v>
      </c>
      <c r="I2454">
        <v>0.32</v>
      </c>
      <c r="J2454">
        <v>596.88</v>
      </c>
      <c r="K2454" s="1">
        <v>46280</v>
      </c>
      <c r="L2454" t="s">
        <v>14465</v>
      </c>
      <c r="M2454">
        <f t="shared" si="456"/>
        <v>1</v>
      </c>
      <c r="N2454">
        <f>COUNTIF(Orders!$A:$A,C2454)</f>
        <v>1</v>
      </c>
      <c r="P2454">
        <f>COUNTIF(Orders!$H:$H,UPPER(SUBSTITUTE(TRIM(C2454),"-","")))</f>
        <v>1</v>
      </c>
      <c r="R2454" t="str">
        <f t="shared" si="457"/>
        <v>Matched Order Reference</v>
      </c>
      <c r="S2454">
        <f t="shared" si="458"/>
        <v>1</v>
      </c>
      <c r="V2454" cm="1">
        <f t="array" ref="V2454">IF(E2454&lt;&gt;"CAPTURE",0,SUMPRODUCT((MDR_Rates!$A$2:$A$10=F2454)*(G2454&gt;MDR_Rates!$B$2:$B$10)*((MDR_Rates!$C$2:$C$10="")+(G2454&lt;=MDR_Rates!$C$2:$C$10))*MDR_Rates!$D$2:$D$10))</f>
        <v>0</v>
      </c>
      <c r="W2454">
        <f t="shared" si="459"/>
        <v>0</v>
      </c>
      <c r="X2454">
        <f t="shared" si="460"/>
        <v>0</v>
      </c>
      <c r="Y2454">
        <f t="shared" si="461"/>
        <v>1.8</v>
      </c>
      <c r="Z2454">
        <f t="shared" si="462"/>
        <v>0.32</v>
      </c>
      <c r="AG2454" t="str">
        <f t="shared" si="463"/>
        <v/>
      </c>
      <c r="AI2454" t="str">
        <f t="shared" si="464"/>
        <v/>
      </c>
      <c r="AJ2454" t="str">
        <f t="shared" si="465"/>
        <v/>
      </c>
      <c r="AK2454" t="str">
        <f t="shared" si="466"/>
        <v>ORD26005382</v>
      </c>
      <c r="AL2454">
        <f>IF(E2454&lt;&gt;"CAPTURE","",COUNTIF(Orders!$H:$H,AK2454))</f>
        <v>1</v>
      </c>
      <c r="AP2454" t="str">
        <f t="shared" si="467"/>
        <v>Matched to Order</v>
      </c>
      <c r="AQ2454">
        <f>IF(COUNTIF($A$2:A2454,A2454)=1,1,0)</f>
        <v>1</v>
      </c>
    </row>
    <row r="2455" spans="1:43" x14ac:dyDescent="0.3">
      <c r="A2455" t="s">
        <v>14690</v>
      </c>
      <c r="C2455" t="s">
        <v>10661</v>
      </c>
      <c r="D2455" s="1">
        <v>46278</v>
      </c>
      <c r="E2455" t="s">
        <v>11819</v>
      </c>
      <c r="F2455" t="s">
        <v>9</v>
      </c>
      <c r="G2455">
        <v>5498</v>
      </c>
      <c r="H2455">
        <v>16.489999999999998</v>
      </c>
      <c r="I2455">
        <v>2.97</v>
      </c>
      <c r="J2455">
        <v>5478.54</v>
      </c>
      <c r="K2455" s="1">
        <v>46280</v>
      </c>
      <c r="L2455" t="s">
        <v>14465</v>
      </c>
      <c r="M2455">
        <f t="shared" si="456"/>
        <v>1</v>
      </c>
      <c r="N2455">
        <f>COUNTIF(Orders!$A:$A,C2455)</f>
        <v>1</v>
      </c>
      <c r="P2455">
        <f>COUNTIF(Orders!$H:$H,UPPER(SUBSTITUTE(TRIM(C2455),"-","")))</f>
        <v>1</v>
      </c>
      <c r="R2455" t="str">
        <f t="shared" si="457"/>
        <v>Matched Order Reference</v>
      </c>
      <c r="S2455">
        <f t="shared" si="458"/>
        <v>1</v>
      </c>
      <c r="V2455" cm="1">
        <f t="array" ref="V2455">IF(E2455&lt;&gt;"CAPTURE",0,SUMPRODUCT((MDR_Rates!$A$2:$A$10=F2455)*(G2455&gt;MDR_Rates!$B$2:$B$10)*((MDR_Rates!$C$2:$C$10="")+(G2455&lt;=MDR_Rates!$C$2:$C$10))*MDR_Rates!$D$2:$D$10))</f>
        <v>0.3</v>
      </c>
      <c r="W2455">
        <f t="shared" si="459"/>
        <v>16.489999999999998</v>
      </c>
      <c r="X2455">
        <f t="shared" si="460"/>
        <v>2.97</v>
      </c>
      <c r="Y2455">
        <f t="shared" si="461"/>
        <v>0</v>
      </c>
      <c r="Z2455">
        <f t="shared" si="462"/>
        <v>0</v>
      </c>
      <c r="AG2455" t="str">
        <f t="shared" si="463"/>
        <v/>
      </c>
      <c r="AI2455" t="str">
        <f t="shared" si="464"/>
        <v/>
      </c>
      <c r="AJ2455" t="str">
        <f t="shared" si="465"/>
        <v/>
      </c>
      <c r="AK2455" t="str">
        <f t="shared" si="466"/>
        <v>ORD26005404</v>
      </c>
      <c r="AL2455">
        <f>IF(E2455&lt;&gt;"CAPTURE","",COUNTIF(Orders!$H:$H,AK2455))</f>
        <v>1</v>
      </c>
      <c r="AP2455" t="str">
        <f t="shared" si="467"/>
        <v>Matched to Order</v>
      </c>
      <c r="AQ2455">
        <f>IF(COUNTIF($A$2:A2455,A2455)=1,1,0)</f>
        <v>1</v>
      </c>
    </row>
    <row r="2456" spans="1:43" x14ac:dyDescent="0.3">
      <c r="A2456" t="s">
        <v>14691</v>
      </c>
      <c r="C2456" t="s">
        <v>14692</v>
      </c>
      <c r="D2456" s="1">
        <v>46278</v>
      </c>
      <c r="E2456" t="s">
        <v>11819</v>
      </c>
      <c r="F2456" t="s">
        <v>44</v>
      </c>
      <c r="G2456">
        <v>349</v>
      </c>
      <c r="H2456">
        <v>6.63</v>
      </c>
      <c r="I2456">
        <v>1.19</v>
      </c>
      <c r="J2456">
        <v>341.18</v>
      </c>
      <c r="K2456" s="1">
        <v>46280</v>
      </c>
      <c r="L2456" t="s">
        <v>14465</v>
      </c>
      <c r="M2456">
        <f t="shared" si="456"/>
        <v>1</v>
      </c>
      <c r="N2456">
        <f>COUNTIF(Orders!$A:$A,C2456)</f>
        <v>0</v>
      </c>
      <c r="P2456">
        <f>COUNTIF(Orders!$H:$H,UPPER(SUBSTITUTE(TRIM(C2456),"-","")))</f>
        <v>1</v>
      </c>
      <c r="R2456" t="str">
        <f t="shared" si="457"/>
        <v>Matched Order Reference</v>
      </c>
      <c r="S2456">
        <f t="shared" si="458"/>
        <v>1</v>
      </c>
      <c r="V2456" cm="1">
        <f t="array" ref="V2456">IF(E2456&lt;&gt;"CAPTURE",0,SUMPRODUCT((MDR_Rates!$A$2:$A$10=F2456)*(G2456&gt;MDR_Rates!$B$2:$B$10)*((MDR_Rates!$C$2:$C$10="")+(G2456&lt;=MDR_Rates!$C$2:$C$10))*MDR_Rates!$D$2:$D$10))</f>
        <v>1.9</v>
      </c>
      <c r="W2456">
        <f t="shared" si="459"/>
        <v>6.63</v>
      </c>
      <c r="X2456">
        <f t="shared" si="460"/>
        <v>1.19</v>
      </c>
      <c r="Y2456">
        <f t="shared" si="461"/>
        <v>0</v>
      </c>
      <c r="Z2456">
        <f t="shared" si="462"/>
        <v>0</v>
      </c>
      <c r="AG2456" t="str">
        <f t="shared" si="463"/>
        <v/>
      </c>
      <c r="AI2456" t="str">
        <f t="shared" si="464"/>
        <v/>
      </c>
      <c r="AJ2456" t="str">
        <f t="shared" si="465"/>
        <v/>
      </c>
      <c r="AK2456" t="str">
        <f t="shared" si="466"/>
        <v>ORD26005424</v>
      </c>
      <c r="AL2456">
        <f>IF(E2456&lt;&gt;"CAPTURE","",COUNTIF(Orders!$H:$H,AK2456))</f>
        <v>1</v>
      </c>
      <c r="AP2456" t="str">
        <f t="shared" si="467"/>
        <v>Matched to Order</v>
      </c>
      <c r="AQ2456">
        <f>IF(COUNTIF($A$2:A2456,A2456)=1,1,0)</f>
        <v>1</v>
      </c>
    </row>
    <row r="2457" spans="1:43" x14ac:dyDescent="0.3">
      <c r="A2457" t="s">
        <v>14693</v>
      </c>
      <c r="C2457" t="s">
        <v>10843</v>
      </c>
      <c r="D2457" s="1">
        <v>46278</v>
      </c>
      <c r="E2457" t="s">
        <v>11819</v>
      </c>
      <c r="F2457" t="s">
        <v>9</v>
      </c>
      <c r="G2457">
        <v>8297</v>
      </c>
      <c r="H2457">
        <v>24.89</v>
      </c>
      <c r="I2457">
        <v>4.4800000000000004</v>
      </c>
      <c r="J2457">
        <v>8267.6299999999992</v>
      </c>
      <c r="K2457" s="1">
        <v>46280</v>
      </c>
      <c r="L2457" t="s">
        <v>14465</v>
      </c>
      <c r="M2457">
        <f t="shared" si="456"/>
        <v>1</v>
      </c>
      <c r="N2457">
        <f>COUNTIF(Orders!$A:$A,C2457)</f>
        <v>1</v>
      </c>
      <c r="P2457">
        <f>COUNTIF(Orders!$H:$H,UPPER(SUBSTITUTE(TRIM(C2457),"-","")))</f>
        <v>1</v>
      </c>
      <c r="R2457" t="str">
        <f t="shared" si="457"/>
        <v>Matched Order Reference</v>
      </c>
      <c r="S2457">
        <f t="shared" si="458"/>
        <v>1</v>
      </c>
      <c r="V2457" cm="1">
        <f t="array" ref="V2457">IF(E2457&lt;&gt;"CAPTURE",0,SUMPRODUCT((MDR_Rates!$A$2:$A$10=F2457)*(G2457&gt;MDR_Rates!$B$2:$B$10)*((MDR_Rates!$C$2:$C$10="")+(G2457&lt;=MDR_Rates!$C$2:$C$10))*MDR_Rates!$D$2:$D$10))</f>
        <v>0.3</v>
      </c>
      <c r="W2457">
        <f t="shared" si="459"/>
        <v>24.89</v>
      </c>
      <c r="X2457">
        <f t="shared" si="460"/>
        <v>4.4800000000000004</v>
      </c>
      <c r="Y2457">
        <f t="shared" si="461"/>
        <v>0</v>
      </c>
      <c r="Z2457">
        <f t="shared" si="462"/>
        <v>0</v>
      </c>
      <c r="AG2457" t="str">
        <f t="shared" si="463"/>
        <v/>
      </c>
      <c r="AI2457" t="str">
        <f t="shared" si="464"/>
        <v/>
      </c>
      <c r="AJ2457" t="str">
        <f t="shared" si="465"/>
        <v/>
      </c>
      <c r="AK2457" t="str">
        <f t="shared" si="466"/>
        <v>ORD26005498</v>
      </c>
      <c r="AL2457">
        <f>IF(E2457&lt;&gt;"CAPTURE","",COUNTIF(Orders!$H:$H,AK2457))</f>
        <v>1</v>
      </c>
      <c r="AP2457" t="str">
        <f t="shared" si="467"/>
        <v>Matched to Order</v>
      </c>
      <c r="AQ2457">
        <f>IF(COUNTIF($A$2:A2457,A2457)=1,1,0)</f>
        <v>1</v>
      </c>
    </row>
    <row r="2458" spans="1:43" x14ac:dyDescent="0.3">
      <c r="A2458" t="s">
        <v>14694</v>
      </c>
      <c r="C2458" t="s">
        <v>10872</v>
      </c>
      <c r="D2458" s="1">
        <v>46278</v>
      </c>
      <c r="E2458" t="s">
        <v>11819</v>
      </c>
      <c r="F2458" t="s">
        <v>9</v>
      </c>
      <c r="G2458">
        <v>499</v>
      </c>
      <c r="H2458">
        <v>0</v>
      </c>
      <c r="I2458">
        <v>0</v>
      </c>
      <c r="J2458">
        <v>499</v>
      </c>
      <c r="K2458" s="1">
        <v>46280</v>
      </c>
      <c r="L2458" t="s">
        <v>14465</v>
      </c>
      <c r="M2458">
        <f t="shared" si="456"/>
        <v>1</v>
      </c>
      <c r="N2458">
        <f>COUNTIF(Orders!$A:$A,C2458)</f>
        <v>1</v>
      </c>
      <c r="P2458">
        <f>COUNTIF(Orders!$H:$H,UPPER(SUBSTITUTE(TRIM(C2458),"-","")))</f>
        <v>1</v>
      </c>
      <c r="R2458" t="str">
        <f t="shared" si="457"/>
        <v>Matched Order Reference</v>
      </c>
      <c r="S2458">
        <f t="shared" si="458"/>
        <v>1</v>
      </c>
      <c r="V2458" cm="1">
        <f t="array" ref="V2458">IF(E2458&lt;&gt;"CAPTURE",0,SUMPRODUCT((MDR_Rates!$A$2:$A$10=F2458)*(G2458&gt;MDR_Rates!$B$2:$B$10)*((MDR_Rates!$C$2:$C$10="")+(G2458&lt;=MDR_Rates!$C$2:$C$10))*MDR_Rates!$D$2:$D$10))</f>
        <v>0</v>
      </c>
      <c r="W2458">
        <f t="shared" si="459"/>
        <v>0</v>
      </c>
      <c r="X2458">
        <f t="shared" si="460"/>
        <v>0</v>
      </c>
      <c r="Y2458">
        <f t="shared" si="461"/>
        <v>0</v>
      </c>
      <c r="Z2458">
        <f t="shared" si="462"/>
        <v>0</v>
      </c>
      <c r="AG2458" t="str">
        <f t="shared" si="463"/>
        <v/>
      </c>
      <c r="AI2458" t="str">
        <f t="shared" si="464"/>
        <v/>
      </c>
      <c r="AJ2458" t="str">
        <f t="shared" si="465"/>
        <v/>
      </c>
      <c r="AK2458" t="str">
        <f t="shared" si="466"/>
        <v>ORD26005513</v>
      </c>
      <c r="AL2458">
        <f>IF(E2458&lt;&gt;"CAPTURE","",COUNTIF(Orders!$H:$H,AK2458))</f>
        <v>1</v>
      </c>
      <c r="AP2458" t="str">
        <f t="shared" si="467"/>
        <v>Matched to Order</v>
      </c>
      <c r="AQ2458">
        <f>IF(COUNTIF($A$2:A2458,A2458)=1,1,0)</f>
        <v>1</v>
      </c>
    </row>
    <row r="2459" spans="1:43" x14ac:dyDescent="0.3">
      <c r="A2459" t="s">
        <v>14695</v>
      </c>
      <c r="C2459" t="s">
        <v>10956</v>
      </c>
      <c r="D2459" s="1">
        <v>46278</v>
      </c>
      <c r="E2459" t="s">
        <v>11819</v>
      </c>
      <c r="F2459" t="s">
        <v>17</v>
      </c>
      <c r="G2459">
        <v>10497</v>
      </c>
      <c r="H2459">
        <v>167.95</v>
      </c>
      <c r="I2459">
        <v>30.23</v>
      </c>
      <c r="J2459">
        <v>10298.82</v>
      </c>
      <c r="K2459" s="1">
        <v>46280</v>
      </c>
      <c r="L2459" t="s">
        <v>14465</v>
      </c>
      <c r="M2459">
        <f t="shared" si="456"/>
        <v>1</v>
      </c>
      <c r="N2459">
        <f>COUNTIF(Orders!$A:$A,C2459)</f>
        <v>1</v>
      </c>
      <c r="P2459">
        <f>COUNTIF(Orders!$H:$H,UPPER(SUBSTITUTE(TRIM(C2459),"-","")))</f>
        <v>1</v>
      </c>
      <c r="R2459" t="str">
        <f t="shared" si="457"/>
        <v>Matched Order Reference</v>
      </c>
      <c r="S2459">
        <f t="shared" si="458"/>
        <v>1</v>
      </c>
      <c r="V2459" cm="1">
        <f t="array" ref="V2459">IF(E2459&lt;&gt;"CAPTURE",0,SUMPRODUCT((MDR_Rates!$A$2:$A$10=F2459)*(G2459&gt;MDR_Rates!$B$2:$B$10)*((MDR_Rates!$C$2:$C$10="")+(G2459&lt;=MDR_Rates!$C$2:$C$10))*MDR_Rates!$D$2:$D$10))</f>
        <v>1.6</v>
      </c>
      <c r="W2459">
        <f t="shared" si="459"/>
        <v>167.95</v>
      </c>
      <c r="X2459">
        <f t="shared" si="460"/>
        <v>30.23</v>
      </c>
      <c r="Y2459">
        <f t="shared" si="461"/>
        <v>0</v>
      </c>
      <c r="Z2459">
        <f t="shared" si="462"/>
        <v>0</v>
      </c>
      <c r="AG2459" t="str">
        <f t="shared" si="463"/>
        <v/>
      </c>
      <c r="AI2459" t="str">
        <f t="shared" si="464"/>
        <v/>
      </c>
      <c r="AJ2459" t="str">
        <f t="shared" si="465"/>
        <v/>
      </c>
      <c r="AK2459" t="str">
        <f t="shared" si="466"/>
        <v>ORD26005556</v>
      </c>
      <c r="AL2459">
        <f>IF(E2459&lt;&gt;"CAPTURE","",COUNTIF(Orders!$H:$H,AK2459))</f>
        <v>1</v>
      </c>
      <c r="AP2459" t="str">
        <f t="shared" si="467"/>
        <v>Matched to Order</v>
      </c>
      <c r="AQ2459">
        <f>IF(COUNTIF($A$2:A2459,A2459)=1,1,0)</f>
        <v>1</v>
      </c>
    </row>
    <row r="2460" spans="1:43" x14ac:dyDescent="0.3">
      <c r="A2460" t="s">
        <v>14696</v>
      </c>
      <c r="C2460" t="s">
        <v>11072</v>
      </c>
      <c r="D2460" s="1">
        <v>46278</v>
      </c>
      <c r="E2460" t="s">
        <v>11819</v>
      </c>
      <c r="F2460" t="s">
        <v>9</v>
      </c>
      <c r="G2460">
        <v>2499</v>
      </c>
      <c r="H2460">
        <v>7.5</v>
      </c>
      <c r="I2460">
        <v>1.35</v>
      </c>
      <c r="J2460">
        <v>2490.15</v>
      </c>
      <c r="K2460" s="1">
        <v>46280</v>
      </c>
      <c r="L2460" t="s">
        <v>14465</v>
      </c>
      <c r="M2460">
        <f t="shared" si="456"/>
        <v>1</v>
      </c>
      <c r="N2460">
        <f>COUNTIF(Orders!$A:$A,C2460)</f>
        <v>1</v>
      </c>
      <c r="P2460">
        <f>COUNTIF(Orders!$H:$H,UPPER(SUBSTITUTE(TRIM(C2460),"-","")))</f>
        <v>1</v>
      </c>
      <c r="R2460" t="str">
        <f t="shared" si="457"/>
        <v>Matched Order Reference</v>
      </c>
      <c r="S2460">
        <f t="shared" si="458"/>
        <v>1</v>
      </c>
      <c r="V2460" cm="1">
        <f t="array" ref="V2460">IF(E2460&lt;&gt;"CAPTURE",0,SUMPRODUCT((MDR_Rates!$A$2:$A$10=F2460)*(G2460&gt;MDR_Rates!$B$2:$B$10)*((MDR_Rates!$C$2:$C$10="")+(G2460&lt;=MDR_Rates!$C$2:$C$10))*MDR_Rates!$D$2:$D$10))</f>
        <v>0.3</v>
      </c>
      <c r="W2460">
        <f t="shared" si="459"/>
        <v>7.5</v>
      </c>
      <c r="X2460">
        <f t="shared" si="460"/>
        <v>1.35</v>
      </c>
      <c r="Y2460">
        <f t="shared" si="461"/>
        <v>0</v>
      </c>
      <c r="Z2460">
        <f t="shared" si="462"/>
        <v>0</v>
      </c>
      <c r="AG2460" t="str">
        <f t="shared" si="463"/>
        <v/>
      </c>
      <c r="AI2460" t="str">
        <f t="shared" si="464"/>
        <v/>
      </c>
      <c r="AJ2460" t="str">
        <f t="shared" si="465"/>
        <v/>
      </c>
      <c r="AK2460" t="str">
        <f t="shared" si="466"/>
        <v>ORD26005616</v>
      </c>
      <c r="AL2460">
        <f>IF(E2460&lt;&gt;"CAPTURE","",COUNTIF(Orders!$H:$H,AK2460))</f>
        <v>1</v>
      </c>
      <c r="AP2460" t="str">
        <f t="shared" si="467"/>
        <v>Matched to Order</v>
      </c>
      <c r="AQ2460">
        <f>IF(COUNTIF($A$2:A2460,A2460)=1,1,0)</f>
        <v>1</v>
      </c>
    </row>
    <row r="2461" spans="1:43" x14ac:dyDescent="0.3">
      <c r="A2461" t="s">
        <v>14697</v>
      </c>
      <c r="C2461" t="s">
        <v>11142</v>
      </c>
      <c r="D2461" s="1">
        <v>46278</v>
      </c>
      <c r="E2461" t="s">
        <v>11819</v>
      </c>
      <c r="F2461" t="s">
        <v>44</v>
      </c>
      <c r="G2461">
        <v>3299</v>
      </c>
      <c r="H2461">
        <v>56.08</v>
      </c>
      <c r="I2461">
        <v>10.09</v>
      </c>
      <c r="J2461">
        <v>3232.83</v>
      </c>
      <c r="K2461" s="1">
        <v>46280</v>
      </c>
      <c r="L2461" t="s">
        <v>14465</v>
      </c>
      <c r="M2461">
        <f t="shared" si="456"/>
        <v>1</v>
      </c>
      <c r="N2461">
        <f>COUNTIF(Orders!$A:$A,C2461)</f>
        <v>1</v>
      </c>
      <c r="P2461">
        <f>COUNTIF(Orders!$H:$H,UPPER(SUBSTITUTE(TRIM(C2461),"-","")))</f>
        <v>1</v>
      </c>
      <c r="R2461" t="str">
        <f t="shared" si="457"/>
        <v>Matched Order Reference</v>
      </c>
      <c r="S2461">
        <f t="shared" si="458"/>
        <v>1</v>
      </c>
      <c r="V2461" cm="1">
        <f t="array" ref="V2461">IF(E2461&lt;&gt;"CAPTURE",0,SUMPRODUCT((MDR_Rates!$A$2:$A$10=F2461)*(G2461&gt;MDR_Rates!$B$2:$B$10)*((MDR_Rates!$C$2:$C$10="")+(G2461&lt;=MDR_Rates!$C$2:$C$10))*MDR_Rates!$D$2:$D$10))</f>
        <v>1.7</v>
      </c>
      <c r="W2461">
        <f t="shared" si="459"/>
        <v>56.08</v>
      </c>
      <c r="X2461">
        <f t="shared" si="460"/>
        <v>10.09</v>
      </c>
      <c r="Y2461">
        <f t="shared" si="461"/>
        <v>0</v>
      </c>
      <c r="Z2461">
        <f t="shared" si="462"/>
        <v>0</v>
      </c>
      <c r="AG2461" t="str">
        <f t="shared" si="463"/>
        <v/>
      </c>
      <c r="AI2461" t="str">
        <f t="shared" si="464"/>
        <v/>
      </c>
      <c r="AJ2461" t="str">
        <f t="shared" si="465"/>
        <v/>
      </c>
      <c r="AK2461" t="str">
        <f t="shared" si="466"/>
        <v>ORD26005651</v>
      </c>
      <c r="AL2461">
        <f>IF(E2461&lt;&gt;"CAPTURE","",COUNTIF(Orders!$H:$H,AK2461))</f>
        <v>1</v>
      </c>
      <c r="AP2461" t="str">
        <f t="shared" si="467"/>
        <v>Matched to Order</v>
      </c>
      <c r="AQ2461">
        <f>IF(COUNTIF($A$2:A2461,A2461)=1,1,0)</f>
        <v>1</v>
      </c>
    </row>
    <row r="2462" spans="1:43" x14ac:dyDescent="0.3">
      <c r="A2462" t="s">
        <v>14698</v>
      </c>
      <c r="C2462" t="s">
        <v>11203</v>
      </c>
      <c r="D2462" s="1">
        <v>46278</v>
      </c>
      <c r="E2462" t="s">
        <v>11819</v>
      </c>
      <c r="F2462" t="s">
        <v>17</v>
      </c>
      <c r="G2462">
        <v>5998</v>
      </c>
      <c r="H2462">
        <v>95.97</v>
      </c>
      <c r="I2462">
        <v>17.27</v>
      </c>
      <c r="J2462">
        <v>5884.76</v>
      </c>
      <c r="K2462" s="1">
        <v>46280</v>
      </c>
      <c r="L2462" t="s">
        <v>14465</v>
      </c>
      <c r="M2462">
        <f t="shared" si="456"/>
        <v>1</v>
      </c>
      <c r="N2462">
        <f>COUNTIF(Orders!$A:$A,C2462)</f>
        <v>1</v>
      </c>
      <c r="P2462">
        <f>COUNTIF(Orders!$H:$H,UPPER(SUBSTITUTE(TRIM(C2462),"-","")))</f>
        <v>1</v>
      </c>
      <c r="R2462" t="str">
        <f t="shared" si="457"/>
        <v>Matched Order Reference</v>
      </c>
      <c r="S2462">
        <f t="shared" si="458"/>
        <v>1</v>
      </c>
      <c r="V2462" cm="1">
        <f t="array" ref="V2462">IF(E2462&lt;&gt;"CAPTURE",0,SUMPRODUCT((MDR_Rates!$A$2:$A$10=F2462)*(G2462&gt;MDR_Rates!$B$2:$B$10)*((MDR_Rates!$C$2:$C$10="")+(G2462&lt;=MDR_Rates!$C$2:$C$10))*MDR_Rates!$D$2:$D$10))</f>
        <v>1.6</v>
      </c>
      <c r="W2462">
        <f t="shared" si="459"/>
        <v>95.97</v>
      </c>
      <c r="X2462">
        <f t="shared" si="460"/>
        <v>17.27</v>
      </c>
      <c r="Y2462">
        <f t="shared" si="461"/>
        <v>0</v>
      </c>
      <c r="Z2462">
        <f t="shared" si="462"/>
        <v>0</v>
      </c>
      <c r="AG2462" t="str">
        <f t="shared" si="463"/>
        <v/>
      </c>
      <c r="AI2462" t="str">
        <f t="shared" si="464"/>
        <v/>
      </c>
      <c r="AJ2462" t="str">
        <f t="shared" si="465"/>
        <v/>
      </c>
      <c r="AK2462" t="str">
        <f t="shared" si="466"/>
        <v>ORD26005684</v>
      </c>
      <c r="AL2462">
        <f>IF(E2462&lt;&gt;"CAPTURE","",COUNTIF(Orders!$H:$H,AK2462))</f>
        <v>1</v>
      </c>
      <c r="AP2462" t="str">
        <f t="shared" si="467"/>
        <v>Matched to Order</v>
      </c>
      <c r="AQ2462">
        <f>IF(COUNTIF($A$2:A2462,A2462)=1,1,0)</f>
        <v>1</v>
      </c>
    </row>
    <row r="2463" spans="1:43" x14ac:dyDescent="0.3">
      <c r="A2463" t="s">
        <v>14699</v>
      </c>
      <c r="C2463" t="s">
        <v>11291</v>
      </c>
      <c r="D2463" s="1">
        <v>46278</v>
      </c>
      <c r="E2463" t="s">
        <v>11819</v>
      </c>
      <c r="F2463" t="s">
        <v>9</v>
      </c>
      <c r="G2463">
        <v>799</v>
      </c>
      <c r="H2463">
        <v>0</v>
      </c>
      <c r="I2463">
        <v>0</v>
      </c>
      <c r="J2463">
        <v>799</v>
      </c>
      <c r="K2463" s="1">
        <v>46280</v>
      </c>
      <c r="L2463" t="s">
        <v>14465</v>
      </c>
      <c r="M2463">
        <f t="shared" si="456"/>
        <v>1</v>
      </c>
      <c r="N2463">
        <f>COUNTIF(Orders!$A:$A,C2463)</f>
        <v>1</v>
      </c>
      <c r="P2463">
        <f>COUNTIF(Orders!$H:$H,UPPER(SUBSTITUTE(TRIM(C2463),"-","")))</f>
        <v>1</v>
      </c>
      <c r="R2463" t="str">
        <f t="shared" si="457"/>
        <v>Matched Order Reference</v>
      </c>
      <c r="S2463">
        <f t="shared" si="458"/>
        <v>2</v>
      </c>
      <c r="V2463" cm="1">
        <f t="array" ref="V2463">IF(E2463&lt;&gt;"CAPTURE",0,SUMPRODUCT((MDR_Rates!$A$2:$A$10=F2463)*(G2463&gt;MDR_Rates!$B$2:$B$10)*((MDR_Rates!$C$2:$C$10="")+(G2463&lt;=MDR_Rates!$C$2:$C$10))*MDR_Rates!$D$2:$D$10))</f>
        <v>0</v>
      </c>
      <c r="W2463">
        <f t="shared" si="459"/>
        <v>0</v>
      </c>
      <c r="X2463">
        <f t="shared" si="460"/>
        <v>0</v>
      </c>
      <c r="Y2463">
        <f t="shared" si="461"/>
        <v>0</v>
      </c>
      <c r="Z2463">
        <f t="shared" si="462"/>
        <v>0</v>
      </c>
      <c r="AG2463" t="str">
        <f t="shared" si="463"/>
        <v/>
      </c>
      <c r="AI2463" t="str">
        <f t="shared" si="464"/>
        <v/>
      </c>
      <c r="AJ2463" t="str">
        <f t="shared" si="465"/>
        <v/>
      </c>
      <c r="AK2463" t="str">
        <f t="shared" si="466"/>
        <v>ORD26005730</v>
      </c>
      <c r="AL2463">
        <f>IF(E2463&lt;&gt;"CAPTURE","",COUNTIF(Orders!$H:$H,AK2463))</f>
        <v>1</v>
      </c>
      <c r="AP2463" t="str">
        <f t="shared" si="467"/>
        <v>Matched to Order</v>
      </c>
      <c r="AQ2463">
        <f>IF(COUNTIF($A$2:A2463,A2463)=1,1,0)</f>
        <v>1</v>
      </c>
    </row>
    <row r="2464" spans="1:43" x14ac:dyDescent="0.3">
      <c r="A2464" t="s">
        <v>14700</v>
      </c>
      <c r="C2464" t="s">
        <v>11291</v>
      </c>
      <c r="D2464" s="1">
        <v>46278</v>
      </c>
      <c r="E2464" t="s">
        <v>11819</v>
      </c>
      <c r="F2464" t="s">
        <v>9</v>
      </c>
      <c r="G2464">
        <v>799</v>
      </c>
      <c r="H2464">
        <v>0</v>
      </c>
      <c r="I2464">
        <v>0</v>
      </c>
      <c r="J2464">
        <v>799</v>
      </c>
      <c r="K2464" s="1">
        <v>46280</v>
      </c>
      <c r="L2464" t="s">
        <v>14465</v>
      </c>
      <c r="M2464">
        <f t="shared" si="456"/>
        <v>1</v>
      </c>
      <c r="N2464">
        <f>COUNTIF(Orders!$A:$A,C2464)</f>
        <v>1</v>
      </c>
      <c r="P2464">
        <f>COUNTIF(Orders!$H:$H,UPPER(SUBSTITUTE(TRIM(C2464),"-","")))</f>
        <v>1</v>
      </c>
      <c r="R2464" t="str">
        <f t="shared" si="457"/>
        <v>Matched Order Reference</v>
      </c>
      <c r="S2464">
        <f t="shared" si="458"/>
        <v>2</v>
      </c>
      <c r="V2464" cm="1">
        <f t="array" ref="V2464">IF(E2464&lt;&gt;"CAPTURE",0,SUMPRODUCT((MDR_Rates!$A$2:$A$10=F2464)*(G2464&gt;MDR_Rates!$B$2:$B$10)*((MDR_Rates!$C$2:$C$10="")+(G2464&lt;=MDR_Rates!$C$2:$C$10))*MDR_Rates!$D$2:$D$10))</f>
        <v>0</v>
      </c>
      <c r="W2464">
        <f t="shared" si="459"/>
        <v>0</v>
      </c>
      <c r="X2464">
        <f t="shared" si="460"/>
        <v>0</v>
      </c>
      <c r="Y2464">
        <f t="shared" si="461"/>
        <v>0</v>
      </c>
      <c r="Z2464">
        <f t="shared" si="462"/>
        <v>0</v>
      </c>
      <c r="AG2464" t="str">
        <f t="shared" si="463"/>
        <v/>
      </c>
      <c r="AI2464" t="str">
        <f t="shared" si="464"/>
        <v/>
      </c>
      <c r="AJ2464" t="str">
        <f t="shared" si="465"/>
        <v/>
      </c>
      <c r="AK2464" t="str">
        <f t="shared" si="466"/>
        <v>ORD26005730</v>
      </c>
      <c r="AL2464">
        <f>IF(E2464&lt;&gt;"CAPTURE","",COUNTIF(Orders!$H:$H,AK2464))</f>
        <v>1</v>
      </c>
      <c r="AP2464" t="str">
        <f t="shared" si="467"/>
        <v>Matched to Order</v>
      </c>
      <c r="AQ2464">
        <f>IF(COUNTIF($A$2:A2464,A2464)=1,1,0)</f>
        <v>1</v>
      </c>
    </row>
    <row r="2465" spans="1:43" x14ac:dyDescent="0.3">
      <c r="A2465" t="s">
        <v>14701</v>
      </c>
      <c r="C2465" t="s">
        <v>14702</v>
      </c>
      <c r="D2465" s="1">
        <v>46278</v>
      </c>
      <c r="E2465" t="s">
        <v>11819</v>
      </c>
      <c r="F2465" t="s">
        <v>44</v>
      </c>
      <c r="G2465">
        <v>1298</v>
      </c>
      <c r="H2465">
        <v>24.66</v>
      </c>
      <c r="I2465">
        <v>4.4400000000000004</v>
      </c>
      <c r="J2465">
        <v>1268.9000000000001</v>
      </c>
      <c r="K2465" s="1">
        <v>46280</v>
      </c>
      <c r="L2465" t="s">
        <v>14465</v>
      </c>
      <c r="M2465">
        <f t="shared" si="456"/>
        <v>1</v>
      </c>
      <c r="N2465">
        <f>COUNTIF(Orders!$A:$A,C2465)</f>
        <v>0</v>
      </c>
      <c r="P2465">
        <f>COUNTIF(Orders!$H:$H,UPPER(SUBSTITUTE(TRIM(C2465),"-","")))</f>
        <v>1</v>
      </c>
      <c r="R2465" t="str">
        <f t="shared" si="457"/>
        <v>Matched Order Reference</v>
      </c>
      <c r="S2465">
        <f t="shared" si="458"/>
        <v>1</v>
      </c>
      <c r="V2465" cm="1">
        <f t="array" ref="V2465">IF(E2465&lt;&gt;"CAPTURE",0,SUMPRODUCT((MDR_Rates!$A$2:$A$10=F2465)*(G2465&gt;MDR_Rates!$B$2:$B$10)*((MDR_Rates!$C$2:$C$10="")+(G2465&lt;=MDR_Rates!$C$2:$C$10))*MDR_Rates!$D$2:$D$10))</f>
        <v>1.9</v>
      </c>
      <c r="W2465">
        <f t="shared" si="459"/>
        <v>24.66</v>
      </c>
      <c r="X2465">
        <f t="shared" si="460"/>
        <v>4.4400000000000004</v>
      </c>
      <c r="Y2465">
        <f t="shared" si="461"/>
        <v>0</v>
      </c>
      <c r="Z2465">
        <f t="shared" si="462"/>
        <v>0</v>
      </c>
      <c r="AG2465" t="str">
        <f t="shared" si="463"/>
        <v/>
      </c>
      <c r="AI2465" t="str">
        <f t="shared" si="464"/>
        <v/>
      </c>
      <c r="AJ2465" t="str">
        <f t="shared" si="465"/>
        <v/>
      </c>
      <c r="AK2465" t="str">
        <f t="shared" si="466"/>
        <v>ORD26005834</v>
      </c>
      <c r="AL2465">
        <f>IF(E2465&lt;&gt;"CAPTURE","",COUNTIF(Orders!$H:$H,AK2465))</f>
        <v>1</v>
      </c>
      <c r="AP2465" t="str">
        <f t="shared" si="467"/>
        <v>Matched to Order</v>
      </c>
      <c r="AQ2465">
        <f>IF(COUNTIF($A$2:A2465,A2465)=1,1,0)</f>
        <v>1</v>
      </c>
    </row>
    <row r="2466" spans="1:43" x14ac:dyDescent="0.3">
      <c r="A2466" t="s">
        <v>14703</v>
      </c>
      <c r="C2466" t="s">
        <v>11501</v>
      </c>
      <c r="D2466" s="1">
        <v>46278</v>
      </c>
      <c r="E2466" t="s">
        <v>11819</v>
      </c>
      <c r="F2466" t="s">
        <v>9</v>
      </c>
      <c r="G2466">
        <v>999</v>
      </c>
      <c r="H2466">
        <v>0</v>
      </c>
      <c r="I2466">
        <v>0</v>
      </c>
      <c r="J2466">
        <v>999</v>
      </c>
      <c r="K2466" s="1">
        <v>46280</v>
      </c>
      <c r="L2466" t="s">
        <v>14465</v>
      </c>
      <c r="M2466">
        <f t="shared" si="456"/>
        <v>1</v>
      </c>
      <c r="N2466">
        <f>COUNTIF(Orders!$A:$A,C2466)</f>
        <v>1</v>
      </c>
      <c r="P2466">
        <f>COUNTIF(Orders!$H:$H,UPPER(SUBSTITUTE(TRIM(C2466),"-","")))</f>
        <v>1</v>
      </c>
      <c r="R2466" t="str">
        <f t="shared" si="457"/>
        <v>Matched Order Reference</v>
      </c>
      <c r="S2466">
        <f t="shared" si="458"/>
        <v>1</v>
      </c>
      <c r="V2466" cm="1">
        <f t="array" ref="V2466">IF(E2466&lt;&gt;"CAPTURE",0,SUMPRODUCT((MDR_Rates!$A$2:$A$10=F2466)*(G2466&gt;MDR_Rates!$B$2:$B$10)*((MDR_Rates!$C$2:$C$10="")+(G2466&lt;=MDR_Rates!$C$2:$C$10))*MDR_Rates!$D$2:$D$10))</f>
        <v>0</v>
      </c>
      <c r="W2466">
        <f t="shared" si="459"/>
        <v>0</v>
      </c>
      <c r="X2466">
        <f t="shared" si="460"/>
        <v>0</v>
      </c>
      <c r="Y2466">
        <f t="shared" si="461"/>
        <v>0</v>
      </c>
      <c r="Z2466">
        <f t="shared" si="462"/>
        <v>0</v>
      </c>
      <c r="AG2466" t="str">
        <f t="shared" si="463"/>
        <v/>
      </c>
      <c r="AI2466" t="str">
        <f t="shared" si="464"/>
        <v/>
      </c>
      <c r="AJ2466" t="str">
        <f t="shared" si="465"/>
        <v/>
      </c>
      <c r="AK2466" t="str">
        <f t="shared" si="466"/>
        <v>ORD26005840</v>
      </c>
      <c r="AL2466">
        <f>IF(E2466&lt;&gt;"CAPTURE","",COUNTIF(Orders!$H:$H,AK2466))</f>
        <v>1</v>
      </c>
      <c r="AP2466" t="str">
        <f t="shared" si="467"/>
        <v>Matched to Order</v>
      </c>
      <c r="AQ2466">
        <f>IF(COUNTIF($A$2:A2466,A2466)=1,1,0)</f>
        <v>1</v>
      </c>
    </row>
    <row r="2467" spans="1:43" x14ac:dyDescent="0.3">
      <c r="A2467" t="s">
        <v>14704</v>
      </c>
      <c r="C2467" t="s">
        <v>11579</v>
      </c>
      <c r="D2467" s="1">
        <v>46278</v>
      </c>
      <c r="E2467" t="s">
        <v>11819</v>
      </c>
      <c r="F2467" t="s">
        <v>9</v>
      </c>
      <c r="G2467">
        <v>599</v>
      </c>
      <c r="H2467">
        <v>0</v>
      </c>
      <c r="I2467">
        <v>0</v>
      </c>
      <c r="J2467">
        <v>599</v>
      </c>
      <c r="K2467" s="1">
        <v>46280</v>
      </c>
      <c r="L2467" t="s">
        <v>14465</v>
      </c>
      <c r="M2467">
        <f t="shared" si="456"/>
        <v>1</v>
      </c>
      <c r="N2467">
        <f>COUNTIF(Orders!$A:$A,C2467)</f>
        <v>1</v>
      </c>
      <c r="P2467">
        <f>COUNTIF(Orders!$H:$H,UPPER(SUBSTITUTE(TRIM(C2467),"-","")))</f>
        <v>1</v>
      </c>
      <c r="R2467" t="str">
        <f t="shared" si="457"/>
        <v>Matched Order Reference</v>
      </c>
      <c r="S2467">
        <f t="shared" si="458"/>
        <v>1</v>
      </c>
      <c r="V2467" cm="1">
        <f t="array" ref="V2467">IF(E2467&lt;&gt;"CAPTURE",0,SUMPRODUCT((MDR_Rates!$A$2:$A$10=F2467)*(G2467&gt;MDR_Rates!$B$2:$B$10)*((MDR_Rates!$C$2:$C$10="")+(G2467&lt;=MDR_Rates!$C$2:$C$10))*MDR_Rates!$D$2:$D$10))</f>
        <v>0</v>
      </c>
      <c r="W2467">
        <f t="shared" si="459"/>
        <v>0</v>
      </c>
      <c r="X2467">
        <f t="shared" si="460"/>
        <v>0</v>
      </c>
      <c r="Y2467">
        <f t="shared" si="461"/>
        <v>0</v>
      </c>
      <c r="Z2467">
        <f t="shared" si="462"/>
        <v>0</v>
      </c>
      <c r="AG2467" t="str">
        <f t="shared" si="463"/>
        <v/>
      </c>
      <c r="AI2467" t="str">
        <f t="shared" si="464"/>
        <v/>
      </c>
      <c r="AJ2467" t="str">
        <f t="shared" si="465"/>
        <v/>
      </c>
      <c r="AK2467" t="str">
        <f t="shared" si="466"/>
        <v>ORD26005882</v>
      </c>
      <c r="AL2467">
        <f>IF(E2467&lt;&gt;"CAPTURE","",COUNTIF(Orders!$H:$H,AK2467))</f>
        <v>1</v>
      </c>
      <c r="AP2467" t="str">
        <f t="shared" si="467"/>
        <v>Matched to Order</v>
      </c>
      <c r="AQ2467">
        <f>IF(COUNTIF($A$2:A2467,A2467)=1,1,0)</f>
        <v>1</v>
      </c>
    </row>
    <row r="2468" spans="1:43" x14ac:dyDescent="0.3">
      <c r="A2468" t="s">
        <v>14705</v>
      </c>
      <c r="C2468" t="s">
        <v>11603</v>
      </c>
      <c r="D2468" s="1">
        <v>46278</v>
      </c>
      <c r="E2468" t="s">
        <v>11819</v>
      </c>
      <c r="F2468" t="s">
        <v>44</v>
      </c>
      <c r="G2468">
        <v>4999</v>
      </c>
      <c r="H2468">
        <v>84.98</v>
      </c>
      <c r="I2468">
        <v>15.3</v>
      </c>
      <c r="J2468">
        <v>4898.72</v>
      </c>
      <c r="K2468" s="1">
        <v>46280</v>
      </c>
      <c r="L2468" t="s">
        <v>14465</v>
      </c>
      <c r="M2468">
        <f t="shared" si="456"/>
        <v>1</v>
      </c>
      <c r="N2468">
        <f>COUNTIF(Orders!$A:$A,C2468)</f>
        <v>1</v>
      </c>
      <c r="P2468">
        <f>COUNTIF(Orders!$H:$H,UPPER(SUBSTITUTE(TRIM(C2468),"-","")))</f>
        <v>1</v>
      </c>
      <c r="R2468" t="str">
        <f t="shared" si="457"/>
        <v>Matched Order Reference</v>
      </c>
      <c r="S2468">
        <f t="shared" si="458"/>
        <v>1</v>
      </c>
      <c r="V2468" cm="1">
        <f t="array" ref="V2468">IF(E2468&lt;&gt;"CAPTURE",0,SUMPRODUCT((MDR_Rates!$A$2:$A$10=F2468)*(G2468&gt;MDR_Rates!$B$2:$B$10)*((MDR_Rates!$C$2:$C$10="")+(G2468&lt;=MDR_Rates!$C$2:$C$10))*MDR_Rates!$D$2:$D$10))</f>
        <v>1.7</v>
      </c>
      <c r="W2468">
        <f t="shared" si="459"/>
        <v>84.98</v>
      </c>
      <c r="X2468">
        <f t="shared" si="460"/>
        <v>15.3</v>
      </c>
      <c r="Y2468">
        <f t="shared" si="461"/>
        <v>0</v>
      </c>
      <c r="Z2468">
        <f t="shared" si="462"/>
        <v>0</v>
      </c>
      <c r="AG2468" t="str">
        <f t="shared" si="463"/>
        <v/>
      </c>
      <c r="AI2468" t="str">
        <f t="shared" si="464"/>
        <v/>
      </c>
      <c r="AJ2468" t="str">
        <f t="shared" si="465"/>
        <v/>
      </c>
      <c r="AK2468" t="str">
        <f t="shared" si="466"/>
        <v>ORD26005895</v>
      </c>
      <c r="AL2468">
        <f>IF(E2468&lt;&gt;"CAPTURE","",COUNTIF(Orders!$H:$H,AK2468))</f>
        <v>1</v>
      </c>
      <c r="AP2468" t="str">
        <f t="shared" si="467"/>
        <v>Matched to Order</v>
      </c>
      <c r="AQ2468">
        <f>IF(COUNTIF($A$2:A2468,A2468)=1,1,0)</f>
        <v>1</v>
      </c>
    </row>
    <row r="2469" spans="1:43" x14ac:dyDescent="0.3">
      <c r="A2469" t="s">
        <v>14706</v>
      </c>
      <c r="C2469" t="s">
        <v>11685</v>
      </c>
      <c r="D2469" s="1">
        <v>46278</v>
      </c>
      <c r="E2469" t="s">
        <v>11819</v>
      </c>
      <c r="F2469" t="s">
        <v>17</v>
      </c>
      <c r="G2469">
        <v>6998</v>
      </c>
      <c r="H2469">
        <v>111.97</v>
      </c>
      <c r="I2469">
        <v>20.149999999999999</v>
      </c>
      <c r="J2469">
        <v>6865.88</v>
      </c>
      <c r="K2469" s="1">
        <v>46280</v>
      </c>
      <c r="L2469" t="s">
        <v>14465</v>
      </c>
      <c r="M2469">
        <f t="shared" si="456"/>
        <v>1</v>
      </c>
      <c r="N2469">
        <f>COUNTIF(Orders!$A:$A,C2469)</f>
        <v>1</v>
      </c>
      <c r="P2469">
        <f>COUNTIF(Orders!$H:$H,UPPER(SUBSTITUTE(TRIM(C2469),"-","")))</f>
        <v>1</v>
      </c>
      <c r="R2469" t="str">
        <f t="shared" si="457"/>
        <v>Matched Order Reference</v>
      </c>
      <c r="S2469">
        <f t="shared" si="458"/>
        <v>1</v>
      </c>
      <c r="V2469" cm="1">
        <f t="array" ref="V2469">IF(E2469&lt;&gt;"CAPTURE",0,SUMPRODUCT((MDR_Rates!$A$2:$A$10=F2469)*(G2469&gt;MDR_Rates!$B$2:$B$10)*((MDR_Rates!$C$2:$C$10="")+(G2469&lt;=MDR_Rates!$C$2:$C$10))*MDR_Rates!$D$2:$D$10))</f>
        <v>1.6</v>
      </c>
      <c r="W2469">
        <f t="shared" si="459"/>
        <v>111.97</v>
      </c>
      <c r="X2469">
        <f t="shared" si="460"/>
        <v>20.149999999999999</v>
      </c>
      <c r="Y2469">
        <f t="shared" si="461"/>
        <v>0</v>
      </c>
      <c r="Z2469">
        <f t="shared" si="462"/>
        <v>0</v>
      </c>
      <c r="AG2469" t="str">
        <f t="shared" si="463"/>
        <v/>
      </c>
      <c r="AI2469" t="str">
        <f t="shared" si="464"/>
        <v/>
      </c>
      <c r="AJ2469" t="str">
        <f t="shared" si="465"/>
        <v/>
      </c>
      <c r="AK2469" t="str">
        <f t="shared" si="466"/>
        <v>ORD26005937</v>
      </c>
      <c r="AL2469">
        <f>IF(E2469&lt;&gt;"CAPTURE","",COUNTIF(Orders!$H:$H,AK2469))</f>
        <v>1</v>
      </c>
      <c r="AP2469" t="str">
        <f t="shared" si="467"/>
        <v>Matched to Order</v>
      </c>
      <c r="AQ2469">
        <f>IF(COUNTIF($A$2:A2469,A2469)=1,1,0)</f>
        <v>1</v>
      </c>
    </row>
    <row r="2470" spans="1:43" x14ac:dyDescent="0.3">
      <c r="A2470" t="s">
        <v>14707</v>
      </c>
      <c r="C2470" t="s">
        <v>11714</v>
      </c>
      <c r="D2470" s="1">
        <v>46278</v>
      </c>
      <c r="E2470" t="s">
        <v>11819</v>
      </c>
      <c r="F2470" t="s">
        <v>9</v>
      </c>
      <c r="G2470">
        <v>4999</v>
      </c>
      <c r="H2470">
        <v>15</v>
      </c>
      <c r="I2470">
        <v>2.7</v>
      </c>
      <c r="J2470">
        <v>4981.3</v>
      </c>
      <c r="K2470" s="1">
        <v>46280</v>
      </c>
      <c r="L2470" t="s">
        <v>14465</v>
      </c>
      <c r="M2470">
        <f t="shared" si="456"/>
        <v>1</v>
      </c>
      <c r="N2470">
        <f>COUNTIF(Orders!$A:$A,C2470)</f>
        <v>1</v>
      </c>
      <c r="P2470">
        <f>COUNTIF(Orders!$H:$H,UPPER(SUBSTITUTE(TRIM(C2470),"-","")))</f>
        <v>1</v>
      </c>
      <c r="R2470" t="str">
        <f t="shared" si="457"/>
        <v>Matched Order Reference</v>
      </c>
      <c r="S2470">
        <f t="shared" si="458"/>
        <v>1</v>
      </c>
      <c r="V2470" cm="1">
        <f t="array" ref="V2470">IF(E2470&lt;&gt;"CAPTURE",0,SUMPRODUCT((MDR_Rates!$A$2:$A$10=F2470)*(G2470&gt;MDR_Rates!$B$2:$B$10)*((MDR_Rates!$C$2:$C$10="")+(G2470&lt;=MDR_Rates!$C$2:$C$10))*MDR_Rates!$D$2:$D$10))</f>
        <v>0.3</v>
      </c>
      <c r="W2470">
        <f t="shared" si="459"/>
        <v>15</v>
      </c>
      <c r="X2470">
        <f t="shared" si="460"/>
        <v>2.7</v>
      </c>
      <c r="Y2470">
        <f t="shared" si="461"/>
        <v>0</v>
      </c>
      <c r="Z2470">
        <f t="shared" si="462"/>
        <v>0</v>
      </c>
      <c r="AG2470" t="str">
        <f t="shared" si="463"/>
        <v/>
      </c>
      <c r="AI2470" t="str">
        <f t="shared" si="464"/>
        <v/>
      </c>
      <c r="AJ2470" t="str">
        <f t="shared" si="465"/>
        <v/>
      </c>
      <c r="AK2470" t="str">
        <f t="shared" si="466"/>
        <v>ORD26005953</v>
      </c>
      <c r="AL2470">
        <f>IF(E2470&lt;&gt;"CAPTURE","",COUNTIF(Orders!$H:$H,AK2470))</f>
        <v>1</v>
      </c>
      <c r="AP2470" t="str">
        <f t="shared" si="467"/>
        <v>Matched to Order</v>
      </c>
      <c r="AQ2470">
        <f>IF(COUNTIF($A$2:A2470,A2470)=1,1,0)</f>
        <v>1</v>
      </c>
    </row>
    <row r="2471" spans="1:43" x14ac:dyDescent="0.3">
      <c r="A2471" t="s">
        <v>14708</v>
      </c>
      <c r="C2471" t="s">
        <v>11745</v>
      </c>
      <c r="D2471" s="1">
        <v>46278</v>
      </c>
      <c r="E2471" t="s">
        <v>11819</v>
      </c>
      <c r="F2471" t="s">
        <v>9</v>
      </c>
      <c r="G2471">
        <v>2999</v>
      </c>
      <c r="H2471">
        <v>9</v>
      </c>
      <c r="I2471">
        <v>1.62</v>
      </c>
      <c r="J2471">
        <v>2988.38</v>
      </c>
      <c r="K2471" s="1">
        <v>46280</v>
      </c>
      <c r="L2471" t="s">
        <v>14465</v>
      </c>
      <c r="M2471">
        <f t="shared" si="456"/>
        <v>1</v>
      </c>
      <c r="N2471">
        <f>COUNTIF(Orders!$A:$A,C2471)</f>
        <v>1</v>
      </c>
      <c r="P2471">
        <f>COUNTIF(Orders!$H:$H,UPPER(SUBSTITUTE(TRIM(C2471),"-","")))</f>
        <v>1</v>
      </c>
      <c r="R2471" t="str">
        <f t="shared" si="457"/>
        <v>Matched Order Reference</v>
      </c>
      <c r="S2471">
        <f t="shared" si="458"/>
        <v>1</v>
      </c>
      <c r="V2471" cm="1">
        <f t="array" ref="V2471">IF(E2471&lt;&gt;"CAPTURE",0,SUMPRODUCT((MDR_Rates!$A$2:$A$10=F2471)*(G2471&gt;MDR_Rates!$B$2:$B$10)*((MDR_Rates!$C$2:$C$10="")+(G2471&lt;=MDR_Rates!$C$2:$C$10))*MDR_Rates!$D$2:$D$10))</f>
        <v>0.3</v>
      </c>
      <c r="W2471">
        <f t="shared" si="459"/>
        <v>9</v>
      </c>
      <c r="X2471">
        <f t="shared" si="460"/>
        <v>1.62</v>
      </c>
      <c r="Y2471">
        <f t="shared" si="461"/>
        <v>0</v>
      </c>
      <c r="Z2471">
        <f t="shared" si="462"/>
        <v>0</v>
      </c>
      <c r="AG2471" t="str">
        <f t="shared" si="463"/>
        <v/>
      </c>
      <c r="AI2471" t="str">
        <f t="shared" si="464"/>
        <v/>
      </c>
      <c r="AJ2471" t="str">
        <f t="shared" si="465"/>
        <v/>
      </c>
      <c r="AK2471" t="str">
        <f t="shared" si="466"/>
        <v>ORD26005970</v>
      </c>
      <c r="AL2471">
        <f>IF(E2471&lt;&gt;"CAPTURE","",COUNTIF(Orders!$H:$H,AK2471))</f>
        <v>1</v>
      </c>
      <c r="AP2471" t="str">
        <f t="shared" si="467"/>
        <v>Matched to Order</v>
      </c>
      <c r="AQ2471">
        <f>IF(COUNTIF($A$2:A2471,A2471)=1,1,0)</f>
        <v>1</v>
      </c>
    </row>
    <row r="2472" spans="1:43" x14ac:dyDescent="0.3">
      <c r="A2472" t="s">
        <v>14709</v>
      </c>
      <c r="C2472" t="s">
        <v>11755</v>
      </c>
      <c r="D2472" s="1">
        <v>46278</v>
      </c>
      <c r="E2472" t="s">
        <v>11819</v>
      </c>
      <c r="F2472" t="s">
        <v>9</v>
      </c>
      <c r="G2472">
        <v>2147</v>
      </c>
      <c r="H2472">
        <v>6.44</v>
      </c>
      <c r="I2472">
        <v>1.1599999999999999</v>
      </c>
      <c r="J2472">
        <v>2139.4</v>
      </c>
      <c r="K2472" s="1">
        <v>46280</v>
      </c>
      <c r="L2472" t="s">
        <v>14465</v>
      </c>
      <c r="M2472">
        <f t="shared" si="456"/>
        <v>1</v>
      </c>
      <c r="N2472">
        <f>COUNTIF(Orders!$A:$A,C2472)</f>
        <v>1</v>
      </c>
      <c r="P2472">
        <f>COUNTIF(Orders!$H:$H,UPPER(SUBSTITUTE(TRIM(C2472),"-","")))</f>
        <v>1</v>
      </c>
      <c r="R2472" t="str">
        <f t="shared" si="457"/>
        <v>Matched Order Reference</v>
      </c>
      <c r="S2472">
        <f t="shared" si="458"/>
        <v>1</v>
      </c>
      <c r="V2472" cm="1">
        <f t="array" ref="V2472">IF(E2472&lt;&gt;"CAPTURE",0,SUMPRODUCT((MDR_Rates!$A$2:$A$10=F2472)*(G2472&gt;MDR_Rates!$B$2:$B$10)*((MDR_Rates!$C$2:$C$10="")+(G2472&lt;=MDR_Rates!$C$2:$C$10))*MDR_Rates!$D$2:$D$10))</f>
        <v>0.3</v>
      </c>
      <c r="W2472">
        <f t="shared" si="459"/>
        <v>6.44</v>
      </c>
      <c r="X2472">
        <f t="shared" si="460"/>
        <v>1.1599999999999999</v>
      </c>
      <c r="Y2472">
        <f t="shared" si="461"/>
        <v>0</v>
      </c>
      <c r="Z2472">
        <f t="shared" si="462"/>
        <v>0</v>
      </c>
      <c r="AG2472" t="str">
        <f t="shared" si="463"/>
        <v/>
      </c>
      <c r="AI2472" t="str">
        <f t="shared" si="464"/>
        <v/>
      </c>
      <c r="AJ2472" t="str">
        <f t="shared" si="465"/>
        <v/>
      </c>
      <c r="AK2472" t="str">
        <f t="shared" si="466"/>
        <v>ORD26005975</v>
      </c>
      <c r="AL2472">
        <f>IF(E2472&lt;&gt;"CAPTURE","",COUNTIF(Orders!$H:$H,AK2472))</f>
        <v>1</v>
      </c>
      <c r="AP2472" t="str">
        <f t="shared" si="467"/>
        <v>Matched to Order</v>
      </c>
      <c r="AQ2472">
        <f>IF(COUNTIF($A$2:A2472,A2472)=1,1,0)</f>
        <v>1</v>
      </c>
    </row>
    <row r="2473" spans="1:43" x14ac:dyDescent="0.3">
      <c r="A2473" t="s">
        <v>14710</v>
      </c>
      <c r="C2473" t="s">
        <v>11786</v>
      </c>
      <c r="D2473" s="1">
        <v>46278</v>
      </c>
      <c r="E2473" t="s">
        <v>11819</v>
      </c>
      <c r="F2473" t="s">
        <v>9</v>
      </c>
      <c r="G2473">
        <v>4897</v>
      </c>
      <c r="H2473">
        <v>14.69</v>
      </c>
      <c r="I2473">
        <v>2.64</v>
      </c>
      <c r="J2473">
        <v>4879.67</v>
      </c>
      <c r="K2473" s="1">
        <v>46280</v>
      </c>
      <c r="L2473" t="s">
        <v>14465</v>
      </c>
      <c r="M2473">
        <f t="shared" si="456"/>
        <v>1</v>
      </c>
      <c r="N2473">
        <f>COUNTIF(Orders!$A:$A,C2473)</f>
        <v>1</v>
      </c>
      <c r="P2473">
        <f>COUNTIF(Orders!$H:$H,UPPER(SUBSTITUTE(TRIM(C2473),"-","")))</f>
        <v>1</v>
      </c>
      <c r="R2473" t="str">
        <f t="shared" si="457"/>
        <v>Matched Order Reference</v>
      </c>
      <c r="S2473">
        <f t="shared" si="458"/>
        <v>1</v>
      </c>
      <c r="V2473" cm="1">
        <f t="array" ref="V2473">IF(E2473&lt;&gt;"CAPTURE",0,SUMPRODUCT((MDR_Rates!$A$2:$A$10=F2473)*(G2473&gt;MDR_Rates!$B$2:$B$10)*((MDR_Rates!$C$2:$C$10="")+(G2473&lt;=MDR_Rates!$C$2:$C$10))*MDR_Rates!$D$2:$D$10))</f>
        <v>0.3</v>
      </c>
      <c r="W2473">
        <f t="shared" si="459"/>
        <v>14.69</v>
      </c>
      <c r="X2473">
        <f t="shared" si="460"/>
        <v>2.64</v>
      </c>
      <c r="Y2473">
        <f t="shared" si="461"/>
        <v>0</v>
      </c>
      <c r="Z2473">
        <f t="shared" si="462"/>
        <v>0</v>
      </c>
      <c r="AG2473" t="str">
        <f t="shared" si="463"/>
        <v/>
      </c>
      <c r="AI2473" t="str">
        <f t="shared" si="464"/>
        <v/>
      </c>
      <c r="AJ2473" t="str">
        <f t="shared" si="465"/>
        <v/>
      </c>
      <c r="AK2473" t="str">
        <f t="shared" si="466"/>
        <v>ORD26005991</v>
      </c>
      <c r="AL2473">
        <f>IF(E2473&lt;&gt;"CAPTURE","",COUNTIF(Orders!$H:$H,AK2473))</f>
        <v>1</v>
      </c>
      <c r="AP2473" t="str">
        <f t="shared" si="467"/>
        <v>Matched to Order</v>
      </c>
      <c r="AQ2473">
        <f>IF(COUNTIF($A$2:A2473,A2473)=1,1,0)</f>
        <v>1</v>
      </c>
    </row>
    <row r="2474" spans="1:43" x14ac:dyDescent="0.3">
      <c r="A2474" t="s">
        <v>14711</v>
      </c>
      <c r="C2474" t="s">
        <v>11788</v>
      </c>
      <c r="D2474" s="1">
        <v>46278</v>
      </c>
      <c r="E2474" t="s">
        <v>11819</v>
      </c>
      <c r="F2474" t="s">
        <v>17</v>
      </c>
      <c r="G2474">
        <v>4999</v>
      </c>
      <c r="H2474">
        <v>79.98</v>
      </c>
      <c r="I2474">
        <v>14.4</v>
      </c>
      <c r="J2474">
        <v>4904.62</v>
      </c>
      <c r="K2474" s="1">
        <v>46280</v>
      </c>
      <c r="L2474" t="s">
        <v>14465</v>
      </c>
      <c r="M2474">
        <f t="shared" si="456"/>
        <v>1</v>
      </c>
      <c r="N2474">
        <f>COUNTIF(Orders!$A:$A,C2474)</f>
        <v>1</v>
      </c>
      <c r="P2474">
        <f>COUNTIF(Orders!$H:$H,UPPER(SUBSTITUTE(TRIM(C2474),"-","")))</f>
        <v>1</v>
      </c>
      <c r="R2474" t="str">
        <f t="shared" si="457"/>
        <v>Matched Order Reference</v>
      </c>
      <c r="S2474">
        <f t="shared" si="458"/>
        <v>1</v>
      </c>
      <c r="V2474" cm="1">
        <f t="array" ref="V2474">IF(E2474&lt;&gt;"CAPTURE",0,SUMPRODUCT((MDR_Rates!$A$2:$A$10=F2474)*(G2474&gt;MDR_Rates!$B$2:$B$10)*((MDR_Rates!$C$2:$C$10="")+(G2474&lt;=MDR_Rates!$C$2:$C$10))*MDR_Rates!$D$2:$D$10))</f>
        <v>1.6</v>
      </c>
      <c r="W2474">
        <f t="shared" si="459"/>
        <v>79.98</v>
      </c>
      <c r="X2474">
        <f t="shared" si="460"/>
        <v>14.4</v>
      </c>
      <c r="Y2474">
        <f t="shared" si="461"/>
        <v>0</v>
      </c>
      <c r="Z2474">
        <f t="shared" si="462"/>
        <v>0</v>
      </c>
      <c r="AG2474" t="str">
        <f t="shared" si="463"/>
        <v/>
      </c>
      <c r="AI2474" t="str">
        <f t="shared" si="464"/>
        <v/>
      </c>
      <c r="AJ2474" t="str">
        <f t="shared" si="465"/>
        <v/>
      </c>
      <c r="AK2474" t="str">
        <f t="shared" si="466"/>
        <v>ORD26005992</v>
      </c>
      <c r="AL2474">
        <f>IF(E2474&lt;&gt;"CAPTURE","",COUNTIF(Orders!$H:$H,AK2474))</f>
        <v>1</v>
      </c>
      <c r="AP2474" t="str">
        <f t="shared" si="467"/>
        <v>Matched to Order</v>
      </c>
      <c r="AQ2474">
        <f>IF(COUNTIF($A$2:A2474,A2474)=1,1,0)</f>
        <v>1</v>
      </c>
    </row>
    <row r="2475" spans="1:43" x14ac:dyDescent="0.3">
      <c r="A2475" t="s">
        <v>14712</v>
      </c>
      <c r="B2475" t="s">
        <v>13918</v>
      </c>
      <c r="D2475" s="1">
        <v>46278</v>
      </c>
      <c r="E2475" t="s">
        <v>12202</v>
      </c>
      <c r="F2475" t="s">
        <v>17</v>
      </c>
      <c r="G2475">
        <v>3499</v>
      </c>
      <c r="H2475">
        <v>0</v>
      </c>
      <c r="I2475">
        <v>0</v>
      </c>
      <c r="J2475">
        <v>-3499</v>
      </c>
      <c r="K2475" s="1">
        <v>46280</v>
      </c>
      <c r="L2475" t="s">
        <v>14465</v>
      </c>
      <c r="M2475">
        <f t="shared" si="456"/>
        <v>1</v>
      </c>
      <c r="N2475">
        <f>COUNTIF(Orders!$A:$A,C2475)</f>
        <v>0</v>
      </c>
      <c r="P2475">
        <f>COUNTIF(Orders!$H:$H,UPPER(SUBSTITUTE(TRIM(C2475),"-","")))</f>
        <v>1042575</v>
      </c>
      <c r="R2475" t="str">
        <f t="shared" si="457"/>
        <v>Refund</v>
      </c>
      <c r="S2475">
        <f t="shared" si="458"/>
        <v>0</v>
      </c>
      <c r="V2475" cm="1">
        <f t="array" ref="V2475">IF(E2475&lt;&gt;"CAPTURE",0,SUMPRODUCT((MDR_Rates!$A$2:$A$10=F2475)*(G2475&gt;MDR_Rates!$B$2:$B$10)*((MDR_Rates!$C$2:$C$10="")+(G2475&lt;=MDR_Rates!$C$2:$C$10))*MDR_Rates!$D$2:$D$10))</f>
        <v>0</v>
      </c>
      <c r="W2475">
        <f t="shared" si="459"/>
        <v>0</v>
      </c>
      <c r="X2475">
        <f t="shared" si="460"/>
        <v>0</v>
      </c>
      <c r="Y2475">
        <f t="shared" si="461"/>
        <v>0</v>
      </c>
      <c r="Z2475">
        <f t="shared" si="462"/>
        <v>0</v>
      </c>
      <c r="AG2475" t="str">
        <f t="shared" si="463"/>
        <v>Original Capture Found</v>
      </c>
      <c r="AI2475">
        <f t="shared" si="464"/>
        <v>3499</v>
      </c>
      <c r="AJ2475" t="str">
        <f t="shared" si="465"/>
        <v>Full Refund</v>
      </c>
      <c r="AK2475" t="str">
        <f t="shared" si="466"/>
        <v/>
      </c>
      <c r="AL2475" t="str">
        <f>IF(E2475&lt;&gt;"CAPTURE","",COUNTIF(Orders!$H:$H,AK2475))</f>
        <v/>
      </c>
      <c r="AP2475" t="str">
        <f t="shared" si="467"/>
        <v/>
      </c>
      <c r="AQ2475">
        <f>IF(COUNTIF($A$2:A2475,A2475)=1,1,0)</f>
        <v>1</v>
      </c>
    </row>
    <row r="2476" spans="1:43" x14ac:dyDescent="0.3">
      <c r="A2476" t="s">
        <v>14713</v>
      </c>
      <c r="B2476" t="s">
        <v>14200</v>
      </c>
      <c r="D2476" s="1">
        <v>46278</v>
      </c>
      <c r="E2476" t="s">
        <v>12202</v>
      </c>
      <c r="F2476" t="s">
        <v>9</v>
      </c>
      <c r="G2476">
        <v>1799</v>
      </c>
      <c r="H2476">
        <v>0</v>
      </c>
      <c r="I2476">
        <v>0</v>
      </c>
      <c r="J2476">
        <v>-1799</v>
      </c>
      <c r="K2476" s="1">
        <v>46280</v>
      </c>
      <c r="L2476" t="s">
        <v>14465</v>
      </c>
      <c r="M2476">
        <f t="shared" si="456"/>
        <v>1</v>
      </c>
      <c r="N2476">
        <f>COUNTIF(Orders!$A:$A,C2476)</f>
        <v>0</v>
      </c>
      <c r="P2476">
        <f>COUNTIF(Orders!$H:$H,UPPER(SUBSTITUTE(TRIM(C2476),"-","")))</f>
        <v>1042575</v>
      </c>
      <c r="R2476" t="str">
        <f t="shared" si="457"/>
        <v>Refund</v>
      </c>
      <c r="S2476">
        <f t="shared" si="458"/>
        <v>0</v>
      </c>
      <c r="V2476" cm="1">
        <f t="array" ref="V2476">IF(E2476&lt;&gt;"CAPTURE",0,SUMPRODUCT((MDR_Rates!$A$2:$A$10=F2476)*(G2476&gt;MDR_Rates!$B$2:$B$10)*((MDR_Rates!$C$2:$C$10="")+(G2476&lt;=MDR_Rates!$C$2:$C$10))*MDR_Rates!$D$2:$D$10))</f>
        <v>0</v>
      </c>
      <c r="W2476">
        <f t="shared" si="459"/>
        <v>0</v>
      </c>
      <c r="X2476">
        <f t="shared" si="460"/>
        <v>0</v>
      </c>
      <c r="Y2476">
        <f t="shared" si="461"/>
        <v>0</v>
      </c>
      <c r="Z2476">
        <f t="shared" si="462"/>
        <v>0</v>
      </c>
      <c r="AG2476" t="str">
        <f t="shared" si="463"/>
        <v>Original Capture Found</v>
      </c>
      <c r="AI2476">
        <f t="shared" si="464"/>
        <v>1799</v>
      </c>
      <c r="AJ2476" t="str">
        <f t="shared" si="465"/>
        <v>Full Refund</v>
      </c>
      <c r="AK2476" t="str">
        <f t="shared" si="466"/>
        <v/>
      </c>
      <c r="AL2476" t="str">
        <f>IF(E2476&lt;&gt;"CAPTURE","",COUNTIF(Orders!$H:$H,AK2476))</f>
        <v/>
      </c>
      <c r="AP2476" t="str">
        <f t="shared" si="467"/>
        <v/>
      </c>
      <c r="AQ2476">
        <f>IF(COUNTIF($A$2:A2476,A2476)=1,1,0)</f>
        <v>1</v>
      </c>
    </row>
    <row r="2477" spans="1:43" x14ac:dyDescent="0.3">
      <c r="A2477" t="s">
        <v>14714</v>
      </c>
      <c r="B2477" t="s">
        <v>14328</v>
      </c>
      <c r="D2477" s="1">
        <v>46278</v>
      </c>
      <c r="E2477" t="s">
        <v>12202</v>
      </c>
      <c r="F2477" t="s">
        <v>9</v>
      </c>
      <c r="G2477">
        <v>999</v>
      </c>
      <c r="H2477">
        <v>0</v>
      </c>
      <c r="I2477">
        <v>0</v>
      </c>
      <c r="J2477">
        <v>-999</v>
      </c>
      <c r="K2477" s="1">
        <v>46280</v>
      </c>
      <c r="L2477" t="s">
        <v>14465</v>
      </c>
      <c r="M2477">
        <f t="shared" si="456"/>
        <v>1</v>
      </c>
      <c r="N2477">
        <f>COUNTIF(Orders!$A:$A,C2477)</f>
        <v>0</v>
      </c>
      <c r="P2477">
        <f>COUNTIF(Orders!$H:$H,UPPER(SUBSTITUTE(TRIM(C2477),"-","")))</f>
        <v>1042575</v>
      </c>
      <c r="R2477" t="str">
        <f t="shared" si="457"/>
        <v>Refund</v>
      </c>
      <c r="S2477">
        <f t="shared" si="458"/>
        <v>0</v>
      </c>
      <c r="V2477" cm="1">
        <f t="array" ref="V2477">IF(E2477&lt;&gt;"CAPTURE",0,SUMPRODUCT((MDR_Rates!$A$2:$A$10=F2477)*(G2477&gt;MDR_Rates!$B$2:$B$10)*((MDR_Rates!$C$2:$C$10="")+(G2477&lt;=MDR_Rates!$C$2:$C$10))*MDR_Rates!$D$2:$D$10))</f>
        <v>0</v>
      </c>
      <c r="W2477">
        <f t="shared" si="459"/>
        <v>0</v>
      </c>
      <c r="X2477">
        <f t="shared" si="460"/>
        <v>0</v>
      </c>
      <c r="Y2477">
        <f t="shared" si="461"/>
        <v>0</v>
      </c>
      <c r="Z2477">
        <f t="shared" si="462"/>
        <v>0</v>
      </c>
      <c r="AG2477" t="str">
        <f t="shared" si="463"/>
        <v>Original Capture Found</v>
      </c>
      <c r="AI2477">
        <f t="shared" si="464"/>
        <v>999</v>
      </c>
      <c r="AJ2477" t="str">
        <f t="shared" si="465"/>
        <v>Full Refund</v>
      </c>
      <c r="AK2477" t="str">
        <f t="shared" si="466"/>
        <v/>
      </c>
      <c r="AL2477" t="str">
        <f>IF(E2477&lt;&gt;"CAPTURE","",COUNTIF(Orders!$H:$H,AK2477))</f>
        <v/>
      </c>
      <c r="AP2477" t="str">
        <f t="shared" si="467"/>
        <v/>
      </c>
      <c r="AQ2477">
        <f>IF(COUNTIF($A$2:A2477,A2477)=1,1,0)</f>
        <v>1</v>
      </c>
    </row>
    <row r="2478" spans="1:43" x14ac:dyDescent="0.3">
      <c r="A2478" t="s">
        <v>14715</v>
      </c>
      <c r="B2478" t="s">
        <v>13849</v>
      </c>
      <c r="D2478" s="1">
        <v>46278</v>
      </c>
      <c r="E2478" t="s">
        <v>12202</v>
      </c>
      <c r="F2478" t="s">
        <v>17</v>
      </c>
      <c r="G2478">
        <v>948</v>
      </c>
      <c r="H2478">
        <v>0</v>
      </c>
      <c r="I2478">
        <v>0</v>
      </c>
      <c r="J2478">
        <v>-948</v>
      </c>
      <c r="K2478" s="1">
        <v>46280</v>
      </c>
      <c r="L2478" t="s">
        <v>14465</v>
      </c>
      <c r="M2478">
        <f t="shared" si="456"/>
        <v>1</v>
      </c>
      <c r="N2478">
        <f>COUNTIF(Orders!$A:$A,C2478)</f>
        <v>0</v>
      </c>
      <c r="P2478">
        <f>COUNTIF(Orders!$H:$H,UPPER(SUBSTITUTE(TRIM(C2478),"-","")))</f>
        <v>1042575</v>
      </c>
      <c r="R2478" t="str">
        <f t="shared" si="457"/>
        <v>Refund</v>
      </c>
      <c r="S2478">
        <f t="shared" si="458"/>
        <v>0</v>
      </c>
      <c r="V2478" cm="1">
        <f t="array" ref="V2478">IF(E2478&lt;&gt;"CAPTURE",0,SUMPRODUCT((MDR_Rates!$A$2:$A$10=F2478)*(G2478&gt;MDR_Rates!$B$2:$B$10)*((MDR_Rates!$C$2:$C$10="")+(G2478&lt;=MDR_Rates!$C$2:$C$10))*MDR_Rates!$D$2:$D$10))</f>
        <v>0</v>
      </c>
      <c r="W2478">
        <f t="shared" si="459"/>
        <v>0</v>
      </c>
      <c r="X2478">
        <f t="shared" si="460"/>
        <v>0</v>
      </c>
      <c r="Y2478">
        <f t="shared" si="461"/>
        <v>0</v>
      </c>
      <c r="Z2478">
        <f t="shared" si="462"/>
        <v>0</v>
      </c>
      <c r="AG2478" t="str">
        <f t="shared" si="463"/>
        <v>Original Capture Found</v>
      </c>
      <c r="AI2478">
        <f t="shared" si="464"/>
        <v>948</v>
      </c>
      <c r="AJ2478" t="str">
        <f t="shared" si="465"/>
        <v>Full Refund</v>
      </c>
      <c r="AK2478" t="str">
        <f t="shared" si="466"/>
        <v/>
      </c>
      <c r="AL2478" t="str">
        <f>IF(E2478&lt;&gt;"CAPTURE","",COUNTIF(Orders!$H:$H,AK2478))</f>
        <v/>
      </c>
      <c r="AP2478" t="str">
        <f t="shared" si="467"/>
        <v/>
      </c>
      <c r="AQ2478">
        <f>IF(COUNTIF($A$2:A2478,A2478)=1,1,0)</f>
        <v>1</v>
      </c>
    </row>
    <row r="2479" spans="1:43" x14ac:dyDescent="0.3">
      <c r="A2479" t="s">
        <v>14716</v>
      </c>
      <c r="B2479" t="s">
        <v>13477</v>
      </c>
      <c r="D2479" s="1">
        <v>46278</v>
      </c>
      <c r="E2479" t="s">
        <v>12202</v>
      </c>
      <c r="F2479" t="s">
        <v>9</v>
      </c>
      <c r="G2479">
        <v>799</v>
      </c>
      <c r="H2479">
        <v>0</v>
      </c>
      <c r="I2479">
        <v>0</v>
      </c>
      <c r="J2479">
        <v>-799</v>
      </c>
      <c r="K2479" s="1">
        <v>46280</v>
      </c>
      <c r="L2479" t="s">
        <v>14465</v>
      </c>
      <c r="M2479">
        <f t="shared" si="456"/>
        <v>1</v>
      </c>
      <c r="N2479">
        <f>COUNTIF(Orders!$A:$A,C2479)</f>
        <v>0</v>
      </c>
      <c r="P2479">
        <f>COUNTIF(Orders!$H:$H,UPPER(SUBSTITUTE(TRIM(C2479),"-","")))</f>
        <v>1042575</v>
      </c>
      <c r="R2479" t="str">
        <f t="shared" si="457"/>
        <v>Refund</v>
      </c>
      <c r="S2479">
        <f t="shared" si="458"/>
        <v>0</v>
      </c>
      <c r="V2479" cm="1">
        <f t="array" ref="V2479">IF(E2479&lt;&gt;"CAPTURE",0,SUMPRODUCT((MDR_Rates!$A$2:$A$10=F2479)*(G2479&gt;MDR_Rates!$B$2:$B$10)*((MDR_Rates!$C$2:$C$10="")+(G2479&lt;=MDR_Rates!$C$2:$C$10))*MDR_Rates!$D$2:$D$10))</f>
        <v>0</v>
      </c>
      <c r="W2479">
        <f t="shared" si="459"/>
        <v>0</v>
      </c>
      <c r="X2479">
        <f t="shared" si="460"/>
        <v>0</v>
      </c>
      <c r="Y2479">
        <f t="shared" si="461"/>
        <v>0</v>
      </c>
      <c r="Z2479">
        <f t="shared" si="462"/>
        <v>0</v>
      </c>
      <c r="AG2479" t="str">
        <f t="shared" si="463"/>
        <v>Original Capture Found</v>
      </c>
      <c r="AI2479">
        <f t="shared" si="464"/>
        <v>799</v>
      </c>
      <c r="AJ2479" t="str">
        <f t="shared" si="465"/>
        <v>Full Refund</v>
      </c>
      <c r="AK2479" t="str">
        <f t="shared" si="466"/>
        <v/>
      </c>
      <c r="AL2479" t="str">
        <f>IF(E2479&lt;&gt;"CAPTURE","",COUNTIF(Orders!$H:$H,AK2479))</f>
        <v/>
      </c>
      <c r="AP2479" t="str">
        <f t="shared" si="467"/>
        <v/>
      </c>
      <c r="AQ2479">
        <f>IF(COUNTIF($A$2:A2479,A2479)=1,1,0)</f>
        <v>1</v>
      </c>
    </row>
    <row r="2480" spans="1:43" x14ac:dyDescent="0.3">
      <c r="A2480" t="s">
        <v>14717</v>
      </c>
      <c r="B2480" t="s">
        <v>13606</v>
      </c>
      <c r="D2480" s="1">
        <v>46278</v>
      </c>
      <c r="E2480" t="s">
        <v>12202</v>
      </c>
      <c r="F2480" t="s">
        <v>17</v>
      </c>
      <c r="G2480">
        <v>999</v>
      </c>
      <c r="H2480">
        <v>0</v>
      </c>
      <c r="I2480">
        <v>0</v>
      </c>
      <c r="J2480">
        <v>-999</v>
      </c>
      <c r="K2480" s="1">
        <v>46280</v>
      </c>
      <c r="L2480" t="s">
        <v>14465</v>
      </c>
      <c r="M2480">
        <f t="shared" si="456"/>
        <v>1</v>
      </c>
      <c r="N2480">
        <f>COUNTIF(Orders!$A:$A,C2480)</f>
        <v>0</v>
      </c>
      <c r="P2480">
        <f>COUNTIF(Orders!$H:$H,UPPER(SUBSTITUTE(TRIM(C2480),"-","")))</f>
        <v>1042575</v>
      </c>
      <c r="R2480" t="str">
        <f t="shared" si="457"/>
        <v>Refund</v>
      </c>
      <c r="S2480">
        <f t="shared" si="458"/>
        <v>0</v>
      </c>
      <c r="V2480" cm="1">
        <f t="array" ref="V2480">IF(E2480&lt;&gt;"CAPTURE",0,SUMPRODUCT((MDR_Rates!$A$2:$A$10=F2480)*(G2480&gt;MDR_Rates!$B$2:$B$10)*((MDR_Rates!$C$2:$C$10="")+(G2480&lt;=MDR_Rates!$C$2:$C$10))*MDR_Rates!$D$2:$D$10))</f>
        <v>0</v>
      </c>
      <c r="W2480">
        <f t="shared" si="459"/>
        <v>0</v>
      </c>
      <c r="X2480">
        <f t="shared" si="460"/>
        <v>0</v>
      </c>
      <c r="Y2480">
        <f t="shared" si="461"/>
        <v>0</v>
      </c>
      <c r="Z2480">
        <f t="shared" si="462"/>
        <v>0</v>
      </c>
      <c r="AG2480" t="str">
        <f t="shared" si="463"/>
        <v>Original Capture Found</v>
      </c>
      <c r="AI2480">
        <f t="shared" si="464"/>
        <v>999</v>
      </c>
      <c r="AJ2480" t="str">
        <f t="shared" si="465"/>
        <v>Full Refund</v>
      </c>
      <c r="AK2480" t="str">
        <f t="shared" si="466"/>
        <v/>
      </c>
      <c r="AL2480" t="str">
        <f>IF(E2480&lt;&gt;"CAPTURE","",COUNTIF(Orders!$H:$H,AK2480))</f>
        <v/>
      </c>
      <c r="AP2480" t="str">
        <f t="shared" si="467"/>
        <v/>
      </c>
      <c r="AQ2480">
        <f>IF(COUNTIF($A$2:A2480,A2480)=1,1,0)</f>
        <v>1</v>
      </c>
    </row>
    <row r="2481" spans="1:43" x14ac:dyDescent="0.3">
      <c r="A2481" t="s">
        <v>14718</v>
      </c>
      <c r="B2481" t="s">
        <v>13862</v>
      </c>
      <c r="D2481" s="1">
        <v>46278</v>
      </c>
      <c r="E2481" t="s">
        <v>12202</v>
      </c>
      <c r="F2481" t="s">
        <v>17</v>
      </c>
      <c r="G2481">
        <v>2147</v>
      </c>
      <c r="H2481">
        <v>0</v>
      </c>
      <c r="I2481">
        <v>0</v>
      </c>
      <c r="J2481">
        <v>-2147</v>
      </c>
      <c r="K2481" s="1">
        <v>46280</v>
      </c>
      <c r="L2481" t="s">
        <v>14465</v>
      </c>
      <c r="M2481">
        <f t="shared" si="456"/>
        <v>1</v>
      </c>
      <c r="N2481">
        <f>COUNTIF(Orders!$A:$A,C2481)</f>
        <v>0</v>
      </c>
      <c r="P2481">
        <f>COUNTIF(Orders!$H:$H,UPPER(SUBSTITUTE(TRIM(C2481),"-","")))</f>
        <v>1042575</v>
      </c>
      <c r="R2481" t="str">
        <f t="shared" si="457"/>
        <v>Refund</v>
      </c>
      <c r="S2481">
        <f t="shared" si="458"/>
        <v>0</v>
      </c>
      <c r="V2481" cm="1">
        <f t="array" ref="V2481">IF(E2481&lt;&gt;"CAPTURE",0,SUMPRODUCT((MDR_Rates!$A$2:$A$10=F2481)*(G2481&gt;MDR_Rates!$B$2:$B$10)*((MDR_Rates!$C$2:$C$10="")+(G2481&lt;=MDR_Rates!$C$2:$C$10))*MDR_Rates!$D$2:$D$10))</f>
        <v>0</v>
      </c>
      <c r="W2481">
        <f t="shared" si="459"/>
        <v>0</v>
      </c>
      <c r="X2481">
        <f t="shared" si="460"/>
        <v>0</v>
      </c>
      <c r="Y2481">
        <f t="shared" si="461"/>
        <v>0</v>
      </c>
      <c r="Z2481">
        <f t="shared" si="462"/>
        <v>0</v>
      </c>
      <c r="AG2481" t="str">
        <f t="shared" si="463"/>
        <v>Original Capture Found</v>
      </c>
      <c r="AI2481">
        <f t="shared" si="464"/>
        <v>2147</v>
      </c>
      <c r="AJ2481" t="str">
        <f t="shared" si="465"/>
        <v>Full Refund</v>
      </c>
      <c r="AK2481" t="str">
        <f t="shared" si="466"/>
        <v/>
      </c>
      <c r="AL2481" t="str">
        <f>IF(E2481&lt;&gt;"CAPTURE","",COUNTIF(Orders!$H:$H,AK2481))</f>
        <v/>
      </c>
      <c r="AP2481" t="str">
        <f t="shared" si="467"/>
        <v/>
      </c>
      <c r="AQ2481">
        <f>IF(COUNTIF($A$2:A2481,A2481)=1,1,0)</f>
        <v>1</v>
      </c>
    </row>
    <row r="2482" spans="1:43" x14ac:dyDescent="0.3">
      <c r="A2482" t="s">
        <v>14719</v>
      </c>
      <c r="B2482" t="s">
        <v>13857</v>
      </c>
      <c r="D2482" s="1">
        <v>46278</v>
      </c>
      <c r="E2482" t="s">
        <v>12202</v>
      </c>
      <c r="F2482" t="s">
        <v>9</v>
      </c>
      <c r="G2482">
        <v>3098</v>
      </c>
      <c r="H2482">
        <v>0</v>
      </c>
      <c r="I2482">
        <v>0</v>
      </c>
      <c r="J2482">
        <v>-3098</v>
      </c>
      <c r="K2482" s="1">
        <v>46280</v>
      </c>
      <c r="L2482" t="s">
        <v>14465</v>
      </c>
      <c r="M2482">
        <f t="shared" si="456"/>
        <v>1</v>
      </c>
      <c r="N2482">
        <f>COUNTIF(Orders!$A:$A,C2482)</f>
        <v>0</v>
      </c>
      <c r="P2482">
        <f>COUNTIF(Orders!$H:$H,UPPER(SUBSTITUTE(TRIM(C2482),"-","")))</f>
        <v>1042575</v>
      </c>
      <c r="R2482" t="str">
        <f t="shared" si="457"/>
        <v>Refund</v>
      </c>
      <c r="S2482">
        <f t="shared" si="458"/>
        <v>0</v>
      </c>
      <c r="V2482" cm="1">
        <f t="array" ref="V2482">IF(E2482&lt;&gt;"CAPTURE",0,SUMPRODUCT((MDR_Rates!$A$2:$A$10=F2482)*(G2482&gt;MDR_Rates!$B$2:$B$10)*((MDR_Rates!$C$2:$C$10="")+(G2482&lt;=MDR_Rates!$C$2:$C$10))*MDR_Rates!$D$2:$D$10))</f>
        <v>0</v>
      </c>
      <c r="W2482">
        <f t="shared" si="459"/>
        <v>0</v>
      </c>
      <c r="X2482">
        <f t="shared" si="460"/>
        <v>0</v>
      </c>
      <c r="Y2482">
        <f t="shared" si="461"/>
        <v>0</v>
      </c>
      <c r="Z2482">
        <f t="shared" si="462"/>
        <v>0</v>
      </c>
      <c r="AG2482" t="str">
        <f t="shared" si="463"/>
        <v>Original Capture Found</v>
      </c>
      <c r="AI2482">
        <f t="shared" si="464"/>
        <v>3098</v>
      </c>
      <c r="AJ2482" t="str">
        <f t="shared" si="465"/>
        <v>Full Refund</v>
      </c>
      <c r="AK2482" t="str">
        <f t="shared" si="466"/>
        <v/>
      </c>
      <c r="AL2482" t="str">
        <f>IF(E2482&lt;&gt;"CAPTURE","",COUNTIF(Orders!$H:$H,AK2482))</f>
        <v/>
      </c>
      <c r="AP2482" t="str">
        <f t="shared" si="467"/>
        <v/>
      </c>
      <c r="AQ2482">
        <f>IF(COUNTIF($A$2:A2482,A2482)=1,1,0)</f>
        <v>1</v>
      </c>
    </row>
    <row r="2483" spans="1:43" x14ac:dyDescent="0.3">
      <c r="A2483" t="s">
        <v>14720</v>
      </c>
      <c r="B2483" t="s">
        <v>14318</v>
      </c>
      <c r="D2483" s="1">
        <v>46278</v>
      </c>
      <c r="E2483" t="s">
        <v>12202</v>
      </c>
      <c r="F2483" t="s">
        <v>44</v>
      </c>
      <c r="G2483">
        <v>2298</v>
      </c>
      <c r="H2483">
        <v>0</v>
      </c>
      <c r="I2483">
        <v>0</v>
      </c>
      <c r="J2483">
        <v>-2298</v>
      </c>
      <c r="K2483" s="1">
        <v>46280</v>
      </c>
      <c r="L2483" t="s">
        <v>14465</v>
      </c>
      <c r="M2483">
        <f t="shared" si="456"/>
        <v>1</v>
      </c>
      <c r="N2483">
        <f>COUNTIF(Orders!$A:$A,C2483)</f>
        <v>0</v>
      </c>
      <c r="P2483">
        <f>COUNTIF(Orders!$H:$H,UPPER(SUBSTITUTE(TRIM(C2483),"-","")))</f>
        <v>1042575</v>
      </c>
      <c r="R2483" t="str">
        <f t="shared" si="457"/>
        <v>Refund</v>
      </c>
      <c r="S2483">
        <f t="shared" si="458"/>
        <v>0</v>
      </c>
      <c r="V2483" cm="1">
        <f t="array" ref="V2483">IF(E2483&lt;&gt;"CAPTURE",0,SUMPRODUCT((MDR_Rates!$A$2:$A$10=F2483)*(G2483&gt;MDR_Rates!$B$2:$B$10)*((MDR_Rates!$C$2:$C$10="")+(G2483&lt;=MDR_Rates!$C$2:$C$10))*MDR_Rates!$D$2:$D$10))</f>
        <v>0</v>
      </c>
      <c r="W2483">
        <f t="shared" si="459"/>
        <v>0</v>
      </c>
      <c r="X2483">
        <f t="shared" si="460"/>
        <v>0</v>
      </c>
      <c r="Y2483">
        <f t="shared" si="461"/>
        <v>0</v>
      </c>
      <c r="Z2483">
        <f t="shared" si="462"/>
        <v>0</v>
      </c>
      <c r="AG2483" t="str">
        <f t="shared" si="463"/>
        <v>Original Capture Found</v>
      </c>
      <c r="AI2483">
        <f t="shared" si="464"/>
        <v>2298</v>
      </c>
      <c r="AJ2483" t="str">
        <f t="shared" si="465"/>
        <v>Full Refund</v>
      </c>
      <c r="AK2483" t="str">
        <f t="shared" si="466"/>
        <v/>
      </c>
      <c r="AL2483" t="str">
        <f>IF(E2483&lt;&gt;"CAPTURE","",COUNTIF(Orders!$H:$H,AK2483))</f>
        <v/>
      </c>
      <c r="AP2483" t="str">
        <f t="shared" si="467"/>
        <v/>
      </c>
      <c r="AQ2483">
        <f>IF(COUNTIF($A$2:A2483,A2483)=1,1,0)</f>
        <v>1</v>
      </c>
    </row>
    <row r="2484" spans="1:43" x14ac:dyDescent="0.3">
      <c r="A2484" t="s">
        <v>14721</v>
      </c>
      <c r="B2484" t="s">
        <v>13207</v>
      </c>
      <c r="D2484" s="1">
        <v>46278</v>
      </c>
      <c r="E2484" t="s">
        <v>12202</v>
      </c>
      <c r="F2484" t="s">
        <v>17</v>
      </c>
      <c r="G2484">
        <v>1799</v>
      </c>
      <c r="H2484">
        <v>0</v>
      </c>
      <c r="I2484">
        <v>0</v>
      </c>
      <c r="J2484">
        <v>-1799</v>
      </c>
      <c r="K2484" s="1">
        <v>46280</v>
      </c>
      <c r="L2484" t="s">
        <v>14465</v>
      </c>
      <c r="M2484">
        <f t="shared" si="456"/>
        <v>1</v>
      </c>
      <c r="N2484">
        <f>COUNTIF(Orders!$A:$A,C2484)</f>
        <v>0</v>
      </c>
      <c r="P2484">
        <f>COUNTIF(Orders!$H:$H,UPPER(SUBSTITUTE(TRIM(C2484),"-","")))</f>
        <v>1042575</v>
      </c>
      <c r="R2484" t="str">
        <f t="shared" si="457"/>
        <v>Refund</v>
      </c>
      <c r="S2484">
        <f t="shared" si="458"/>
        <v>0</v>
      </c>
      <c r="V2484" cm="1">
        <f t="array" ref="V2484">IF(E2484&lt;&gt;"CAPTURE",0,SUMPRODUCT((MDR_Rates!$A$2:$A$10=F2484)*(G2484&gt;MDR_Rates!$B$2:$B$10)*((MDR_Rates!$C$2:$C$10="")+(G2484&lt;=MDR_Rates!$C$2:$C$10))*MDR_Rates!$D$2:$D$10))</f>
        <v>0</v>
      </c>
      <c r="W2484">
        <f t="shared" si="459"/>
        <v>0</v>
      </c>
      <c r="X2484">
        <f t="shared" si="460"/>
        <v>0</v>
      </c>
      <c r="Y2484">
        <f t="shared" si="461"/>
        <v>0</v>
      </c>
      <c r="Z2484">
        <f t="shared" si="462"/>
        <v>0</v>
      </c>
      <c r="AG2484" t="str">
        <f t="shared" si="463"/>
        <v>Original Capture Found</v>
      </c>
      <c r="AI2484">
        <f t="shared" si="464"/>
        <v>1799</v>
      </c>
      <c r="AJ2484" t="str">
        <f t="shared" si="465"/>
        <v>Full Refund</v>
      </c>
      <c r="AK2484" t="str">
        <f t="shared" si="466"/>
        <v/>
      </c>
      <c r="AL2484" t="str">
        <f>IF(E2484&lt;&gt;"CAPTURE","",COUNTIF(Orders!$H:$H,AK2484))</f>
        <v/>
      </c>
      <c r="AP2484" t="str">
        <f t="shared" si="467"/>
        <v/>
      </c>
      <c r="AQ2484">
        <f>IF(COUNTIF($A$2:A2484,A2484)=1,1,0)</f>
        <v>1</v>
      </c>
    </row>
    <row r="2485" spans="1:43" x14ac:dyDescent="0.3">
      <c r="A2485" t="s">
        <v>14722</v>
      </c>
      <c r="B2485" t="s">
        <v>13201</v>
      </c>
      <c r="D2485" s="1">
        <v>46278</v>
      </c>
      <c r="E2485" t="s">
        <v>12202</v>
      </c>
      <c r="F2485" t="s">
        <v>17</v>
      </c>
      <c r="G2485">
        <v>5348</v>
      </c>
      <c r="H2485">
        <v>0</v>
      </c>
      <c r="I2485">
        <v>0</v>
      </c>
      <c r="J2485">
        <v>-5348</v>
      </c>
      <c r="K2485" s="1">
        <v>46280</v>
      </c>
      <c r="L2485" t="s">
        <v>14465</v>
      </c>
      <c r="M2485">
        <f t="shared" si="456"/>
        <v>1</v>
      </c>
      <c r="N2485">
        <f>COUNTIF(Orders!$A:$A,C2485)</f>
        <v>0</v>
      </c>
      <c r="P2485">
        <f>COUNTIF(Orders!$H:$H,UPPER(SUBSTITUTE(TRIM(C2485),"-","")))</f>
        <v>1042575</v>
      </c>
      <c r="R2485" t="str">
        <f t="shared" si="457"/>
        <v>Refund</v>
      </c>
      <c r="S2485">
        <f t="shared" si="458"/>
        <v>0</v>
      </c>
      <c r="V2485" cm="1">
        <f t="array" ref="V2485">IF(E2485&lt;&gt;"CAPTURE",0,SUMPRODUCT((MDR_Rates!$A$2:$A$10=F2485)*(G2485&gt;MDR_Rates!$B$2:$B$10)*((MDR_Rates!$C$2:$C$10="")+(G2485&lt;=MDR_Rates!$C$2:$C$10))*MDR_Rates!$D$2:$D$10))</f>
        <v>0</v>
      </c>
      <c r="W2485">
        <f t="shared" si="459"/>
        <v>0</v>
      </c>
      <c r="X2485">
        <f t="shared" si="460"/>
        <v>0</v>
      </c>
      <c r="Y2485">
        <f t="shared" si="461"/>
        <v>0</v>
      </c>
      <c r="Z2485">
        <f t="shared" si="462"/>
        <v>0</v>
      </c>
      <c r="AG2485" t="str">
        <f t="shared" si="463"/>
        <v>Original Capture Found</v>
      </c>
      <c r="AI2485">
        <f t="shared" si="464"/>
        <v>5348</v>
      </c>
      <c r="AJ2485" t="str">
        <f t="shared" si="465"/>
        <v>Full Refund</v>
      </c>
      <c r="AK2485" t="str">
        <f t="shared" si="466"/>
        <v/>
      </c>
      <c r="AL2485" t="str">
        <f>IF(E2485&lt;&gt;"CAPTURE","",COUNTIF(Orders!$H:$H,AK2485))</f>
        <v/>
      </c>
      <c r="AP2485" t="str">
        <f t="shared" si="467"/>
        <v/>
      </c>
      <c r="AQ2485">
        <f>IF(COUNTIF($A$2:A2485,A2485)=1,1,0)</f>
        <v>1</v>
      </c>
    </row>
    <row r="2486" spans="1:43" x14ac:dyDescent="0.3">
      <c r="A2486" t="s">
        <v>14723</v>
      </c>
      <c r="C2486" t="s">
        <v>87</v>
      </c>
      <c r="D2486" s="1">
        <v>46279</v>
      </c>
      <c r="E2486" t="s">
        <v>11819</v>
      </c>
      <c r="F2486" t="s">
        <v>17</v>
      </c>
      <c r="G2486">
        <v>9498</v>
      </c>
      <c r="H2486">
        <v>151.97</v>
      </c>
      <c r="I2486">
        <v>27.35</v>
      </c>
      <c r="J2486">
        <v>9318.68</v>
      </c>
      <c r="K2486" s="1">
        <v>46281</v>
      </c>
      <c r="L2486" t="s">
        <v>14724</v>
      </c>
      <c r="M2486">
        <f t="shared" si="456"/>
        <v>1</v>
      </c>
      <c r="N2486">
        <f>COUNTIF(Orders!$A:$A,C2486)</f>
        <v>1</v>
      </c>
      <c r="P2486">
        <f>COUNTIF(Orders!$H:$H,UPPER(SUBSTITUTE(TRIM(C2486),"-","")))</f>
        <v>1</v>
      </c>
      <c r="R2486" t="str">
        <f t="shared" si="457"/>
        <v>Matched Order Reference</v>
      </c>
      <c r="S2486">
        <f t="shared" si="458"/>
        <v>1</v>
      </c>
      <c r="V2486" cm="1">
        <f t="array" ref="V2486">IF(E2486&lt;&gt;"CAPTURE",0,SUMPRODUCT((MDR_Rates!$A$2:$A$10=F2486)*(G2486&gt;MDR_Rates!$B$2:$B$10)*((MDR_Rates!$C$2:$C$10="")+(G2486&lt;=MDR_Rates!$C$2:$C$10))*MDR_Rates!$D$2:$D$10))</f>
        <v>1.6</v>
      </c>
      <c r="W2486">
        <f t="shared" si="459"/>
        <v>151.97</v>
      </c>
      <c r="X2486">
        <f t="shared" si="460"/>
        <v>27.35</v>
      </c>
      <c r="Y2486">
        <f t="shared" si="461"/>
        <v>0</v>
      </c>
      <c r="Z2486">
        <f t="shared" si="462"/>
        <v>0</v>
      </c>
      <c r="AG2486" t="str">
        <f t="shared" si="463"/>
        <v/>
      </c>
      <c r="AI2486" t="str">
        <f t="shared" si="464"/>
        <v/>
      </c>
      <c r="AJ2486" t="str">
        <f t="shared" si="465"/>
        <v/>
      </c>
      <c r="AK2486" t="str">
        <f t="shared" si="466"/>
        <v>ORD26000033</v>
      </c>
      <c r="AL2486">
        <f>IF(E2486&lt;&gt;"CAPTURE","",COUNTIF(Orders!$H:$H,AK2486))</f>
        <v>1</v>
      </c>
      <c r="AP2486" t="str">
        <f t="shared" si="467"/>
        <v>Matched to Order</v>
      </c>
      <c r="AQ2486">
        <f>IF(COUNTIF($A$2:A2486,A2486)=1,1,0)</f>
        <v>1</v>
      </c>
    </row>
    <row r="2487" spans="1:43" x14ac:dyDescent="0.3">
      <c r="A2487" t="s">
        <v>14725</v>
      </c>
      <c r="C2487" t="s">
        <v>190</v>
      </c>
      <c r="D2487" s="1">
        <v>46279</v>
      </c>
      <c r="E2487" t="s">
        <v>11819</v>
      </c>
      <c r="F2487" t="s">
        <v>9</v>
      </c>
      <c r="G2487">
        <v>1799</v>
      </c>
      <c r="H2487">
        <v>0</v>
      </c>
      <c r="I2487">
        <v>0</v>
      </c>
      <c r="J2487">
        <v>1799</v>
      </c>
      <c r="K2487" s="1">
        <v>46281</v>
      </c>
      <c r="L2487" t="s">
        <v>14724</v>
      </c>
      <c r="M2487">
        <f t="shared" si="456"/>
        <v>1</v>
      </c>
      <c r="N2487">
        <f>COUNTIF(Orders!$A:$A,C2487)</f>
        <v>1</v>
      </c>
      <c r="P2487">
        <f>COUNTIF(Orders!$H:$H,UPPER(SUBSTITUTE(TRIM(C2487),"-","")))</f>
        <v>1</v>
      </c>
      <c r="R2487" t="str">
        <f t="shared" si="457"/>
        <v>Matched Order Reference</v>
      </c>
      <c r="S2487">
        <f t="shared" si="458"/>
        <v>1</v>
      </c>
      <c r="V2487" cm="1">
        <f t="array" ref="V2487">IF(E2487&lt;&gt;"CAPTURE",0,SUMPRODUCT((MDR_Rates!$A$2:$A$10=F2487)*(G2487&gt;MDR_Rates!$B$2:$B$10)*((MDR_Rates!$C$2:$C$10="")+(G2487&lt;=MDR_Rates!$C$2:$C$10))*MDR_Rates!$D$2:$D$10))</f>
        <v>0</v>
      </c>
      <c r="W2487">
        <f t="shared" si="459"/>
        <v>0</v>
      </c>
      <c r="X2487">
        <f t="shared" si="460"/>
        <v>0</v>
      </c>
      <c r="Y2487">
        <f t="shared" si="461"/>
        <v>0</v>
      </c>
      <c r="Z2487">
        <f t="shared" si="462"/>
        <v>0</v>
      </c>
      <c r="AG2487" t="str">
        <f t="shared" si="463"/>
        <v/>
      </c>
      <c r="AI2487" t="str">
        <f t="shared" si="464"/>
        <v/>
      </c>
      <c r="AJ2487" t="str">
        <f t="shared" si="465"/>
        <v/>
      </c>
      <c r="AK2487" t="str">
        <f t="shared" si="466"/>
        <v>ORD26000084</v>
      </c>
      <c r="AL2487">
        <f>IF(E2487&lt;&gt;"CAPTURE","",COUNTIF(Orders!$H:$H,AK2487))</f>
        <v>1</v>
      </c>
      <c r="AP2487" t="str">
        <f t="shared" si="467"/>
        <v>Matched to Order</v>
      </c>
      <c r="AQ2487">
        <f>IF(COUNTIF($A$2:A2487,A2487)=1,1,0)</f>
        <v>1</v>
      </c>
    </row>
    <row r="2488" spans="1:43" x14ac:dyDescent="0.3">
      <c r="A2488" t="s">
        <v>14726</v>
      </c>
      <c r="C2488" t="s">
        <v>14727</v>
      </c>
      <c r="D2488" s="1">
        <v>46279</v>
      </c>
      <c r="E2488" t="s">
        <v>11819</v>
      </c>
      <c r="F2488" t="s">
        <v>44</v>
      </c>
      <c r="G2488">
        <v>599</v>
      </c>
      <c r="H2488">
        <v>11.38</v>
      </c>
      <c r="I2488">
        <v>2.0499999999999998</v>
      </c>
      <c r="J2488">
        <v>585.57000000000005</v>
      </c>
      <c r="K2488" s="1">
        <v>46281</v>
      </c>
      <c r="L2488" t="s">
        <v>14724</v>
      </c>
      <c r="M2488">
        <f t="shared" si="456"/>
        <v>1</v>
      </c>
      <c r="N2488">
        <f>COUNTIF(Orders!$A:$A,C2488)</f>
        <v>1</v>
      </c>
      <c r="P2488">
        <f>COUNTIF(Orders!$H:$H,UPPER(SUBSTITUTE(TRIM(C2488),"-","")))</f>
        <v>1</v>
      </c>
      <c r="R2488" t="str">
        <f t="shared" si="457"/>
        <v>Matched Order Reference</v>
      </c>
      <c r="S2488">
        <f t="shared" si="458"/>
        <v>1</v>
      </c>
      <c r="V2488" cm="1">
        <f t="array" ref="V2488">IF(E2488&lt;&gt;"CAPTURE",0,SUMPRODUCT((MDR_Rates!$A$2:$A$10=F2488)*(G2488&gt;MDR_Rates!$B$2:$B$10)*((MDR_Rates!$C$2:$C$10="")+(G2488&lt;=MDR_Rates!$C$2:$C$10))*MDR_Rates!$D$2:$D$10))</f>
        <v>1.9</v>
      </c>
      <c r="W2488">
        <f t="shared" si="459"/>
        <v>11.38</v>
      </c>
      <c r="X2488">
        <f t="shared" si="460"/>
        <v>2.0499999999999998</v>
      </c>
      <c r="Y2488">
        <f t="shared" si="461"/>
        <v>0</v>
      </c>
      <c r="Z2488">
        <f t="shared" si="462"/>
        <v>0</v>
      </c>
      <c r="AG2488" t="str">
        <f t="shared" si="463"/>
        <v/>
      </c>
      <c r="AI2488" t="str">
        <f t="shared" si="464"/>
        <v/>
      </c>
      <c r="AJ2488" t="str">
        <f t="shared" si="465"/>
        <v/>
      </c>
      <c r="AK2488" t="str">
        <f t="shared" si="466"/>
        <v>ORD26000139</v>
      </c>
      <c r="AL2488">
        <f>IF(E2488&lt;&gt;"CAPTURE","",COUNTIF(Orders!$H:$H,AK2488))</f>
        <v>1</v>
      </c>
      <c r="AP2488" t="str">
        <f t="shared" si="467"/>
        <v>Matched to Order</v>
      </c>
      <c r="AQ2488">
        <f>IF(COUNTIF($A$2:A2488,A2488)=1,1,0)</f>
        <v>1</v>
      </c>
    </row>
    <row r="2489" spans="1:43" x14ac:dyDescent="0.3">
      <c r="A2489" t="s">
        <v>14728</v>
      </c>
      <c r="C2489" t="s">
        <v>328</v>
      </c>
      <c r="D2489" s="1">
        <v>46279</v>
      </c>
      <c r="E2489" t="s">
        <v>11819</v>
      </c>
      <c r="F2489" t="s">
        <v>33</v>
      </c>
      <c r="G2489">
        <v>4999</v>
      </c>
      <c r="H2489">
        <v>59.99</v>
      </c>
      <c r="I2489">
        <v>10.8</v>
      </c>
      <c r="J2489">
        <v>4928.21</v>
      </c>
      <c r="K2489" s="1">
        <v>46281</v>
      </c>
      <c r="L2489" t="s">
        <v>14724</v>
      </c>
      <c r="M2489">
        <f t="shared" si="456"/>
        <v>1</v>
      </c>
      <c r="N2489">
        <f>COUNTIF(Orders!$A:$A,C2489)</f>
        <v>1</v>
      </c>
      <c r="P2489">
        <f>COUNTIF(Orders!$H:$H,UPPER(SUBSTITUTE(TRIM(C2489),"-","")))</f>
        <v>1</v>
      </c>
      <c r="R2489" t="str">
        <f t="shared" si="457"/>
        <v>Matched Order Reference</v>
      </c>
      <c r="S2489">
        <f t="shared" si="458"/>
        <v>1</v>
      </c>
      <c r="V2489" cm="1">
        <f t="array" ref="V2489">IF(E2489&lt;&gt;"CAPTURE",0,SUMPRODUCT((MDR_Rates!$A$2:$A$10=F2489)*(G2489&gt;MDR_Rates!$B$2:$B$10)*((MDR_Rates!$C$2:$C$10="")+(G2489&lt;=MDR_Rates!$C$2:$C$10))*MDR_Rates!$D$2:$D$10))</f>
        <v>1.2</v>
      </c>
      <c r="W2489">
        <f t="shared" si="459"/>
        <v>59.99</v>
      </c>
      <c r="X2489">
        <f t="shared" si="460"/>
        <v>10.8</v>
      </c>
      <c r="Y2489">
        <f t="shared" si="461"/>
        <v>0</v>
      </c>
      <c r="Z2489">
        <f t="shared" si="462"/>
        <v>0</v>
      </c>
      <c r="AG2489" t="str">
        <f t="shared" si="463"/>
        <v/>
      </c>
      <c r="AI2489" t="str">
        <f t="shared" si="464"/>
        <v/>
      </c>
      <c r="AJ2489" t="str">
        <f t="shared" si="465"/>
        <v/>
      </c>
      <c r="AK2489" t="str">
        <f t="shared" si="466"/>
        <v>ORD26000153</v>
      </c>
      <c r="AL2489">
        <f>IF(E2489&lt;&gt;"CAPTURE","",COUNTIF(Orders!$H:$H,AK2489))</f>
        <v>1</v>
      </c>
      <c r="AP2489" t="str">
        <f t="shared" si="467"/>
        <v>Matched to Order</v>
      </c>
      <c r="AQ2489">
        <f>IF(COUNTIF($A$2:A2489,A2489)=1,1,0)</f>
        <v>1</v>
      </c>
    </row>
    <row r="2490" spans="1:43" x14ac:dyDescent="0.3">
      <c r="A2490" t="s">
        <v>14729</v>
      </c>
      <c r="C2490" t="s">
        <v>408</v>
      </c>
      <c r="D2490" s="1">
        <v>46279</v>
      </c>
      <c r="E2490" t="s">
        <v>11819</v>
      </c>
      <c r="F2490" t="s">
        <v>9</v>
      </c>
      <c r="G2490">
        <v>3848</v>
      </c>
      <c r="H2490">
        <v>11.54</v>
      </c>
      <c r="I2490">
        <v>2.08</v>
      </c>
      <c r="J2490">
        <v>3834.38</v>
      </c>
      <c r="K2490" s="1">
        <v>46281</v>
      </c>
      <c r="L2490" t="s">
        <v>14724</v>
      </c>
      <c r="M2490">
        <f t="shared" si="456"/>
        <v>1</v>
      </c>
      <c r="N2490">
        <f>COUNTIF(Orders!$A:$A,C2490)</f>
        <v>1</v>
      </c>
      <c r="P2490">
        <f>COUNTIF(Orders!$H:$H,UPPER(SUBSTITUTE(TRIM(C2490),"-","")))</f>
        <v>1</v>
      </c>
      <c r="R2490" t="str">
        <f t="shared" si="457"/>
        <v>Matched Order Reference</v>
      </c>
      <c r="S2490">
        <f t="shared" si="458"/>
        <v>1</v>
      </c>
      <c r="V2490" cm="1">
        <f t="array" ref="V2490">IF(E2490&lt;&gt;"CAPTURE",0,SUMPRODUCT((MDR_Rates!$A$2:$A$10=F2490)*(G2490&gt;MDR_Rates!$B$2:$B$10)*((MDR_Rates!$C$2:$C$10="")+(G2490&lt;=MDR_Rates!$C$2:$C$10))*MDR_Rates!$D$2:$D$10))</f>
        <v>0.3</v>
      </c>
      <c r="W2490">
        <f t="shared" si="459"/>
        <v>11.54</v>
      </c>
      <c r="X2490">
        <f t="shared" si="460"/>
        <v>2.08</v>
      </c>
      <c r="Y2490">
        <f t="shared" si="461"/>
        <v>0</v>
      </c>
      <c r="Z2490">
        <f t="shared" si="462"/>
        <v>0</v>
      </c>
      <c r="AG2490" t="str">
        <f t="shared" si="463"/>
        <v/>
      </c>
      <c r="AI2490" t="str">
        <f t="shared" si="464"/>
        <v/>
      </c>
      <c r="AJ2490" t="str">
        <f t="shared" si="465"/>
        <v/>
      </c>
      <c r="AK2490" t="str">
        <f t="shared" si="466"/>
        <v>ORD26000193</v>
      </c>
      <c r="AL2490">
        <f>IF(E2490&lt;&gt;"CAPTURE","",COUNTIF(Orders!$H:$H,AK2490))</f>
        <v>1</v>
      </c>
      <c r="AP2490" t="str">
        <f t="shared" si="467"/>
        <v>Matched to Order</v>
      </c>
      <c r="AQ2490">
        <f>IF(COUNTIF($A$2:A2490,A2490)=1,1,0)</f>
        <v>1</v>
      </c>
    </row>
    <row r="2491" spans="1:43" x14ac:dyDescent="0.3">
      <c r="A2491" t="s">
        <v>14730</v>
      </c>
      <c r="C2491" t="s">
        <v>14731</v>
      </c>
      <c r="D2491" s="1">
        <v>46279</v>
      </c>
      <c r="E2491" t="s">
        <v>11819</v>
      </c>
      <c r="F2491" t="s">
        <v>9</v>
      </c>
      <c r="G2491">
        <v>599</v>
      </c>
      <c r="H2491">
        <v>0</v>
      </c>
      <c r="I2491">
        <v>0</v>
      </c>
      <c r="J2491">
        <v>599</v>
      </c>
      <c r="K2491" s="1">
        <v>46281</v>
      </c>
      <c r="L2491" t="s">
        <v>14724</v>
      </c>
      <c r="M2491">
        <f t="shared" si="456"/>
        <v>1</v>
      </c>
      <c r="N2491">
        <f>COUNTIF(Orders!$A:$A,C2491)</f>
        <v>1</v>
      </c>
      <c r="P2491">
        <f>COUNTIF(Orders!$H:$H,UPPER(SUBSTITUTE(TRIM(C2491),"-","")))</f>
        <v>1</v>
      </c>
      <c r="R2491" t="str">
        <f t="shared" si="457"/>
        <v>Matched Order Reference</v>
      </c>
      <c r="S2491">
        <f t="shared" si="458"/>
        <v>1</v>
      </c>
      <c r="V2491" cm="1">
        <f t="array" ref="V2491">IF(E2491&lt;&gt;"CAPTURE",0,SUMPRODUCT((MDR_Rates!$A$2:$A$10=F2491)*(G2491&gt;MDR_Rates!$B$2:$B$10)*((MDR_Rates!$C$2:$C$10="")+(G2491&lt;=MDR_Rates!$C$2:$C$10))*MDR_Rates!$D$2:$D$10))</f>
        <v>0</v>
      </c>
      <c r="W2491">
        <f t="shared" si="459"/>
        <v>0</v>
      </c>
      <c r="X2491">
        <f t="shared" si="460"/>
        <v>0</v>
      </c>
      <c r="Y2491">
        <f t="shared" si="461"/>
        <v>0</v>
      </c>
      <c r="Z2491">
        <f t="shared" si="462"/>
        <v>0</v>
      </c>
      <c r="AG2491" t="str">
        <f t="shared" si="463"/>
        <v/>
      </c>
      <c r="AI2491" t="str">
        <f t="shared" si="464"/>
        <v/>
      </c>
      <c r="AJ2491" t="str">
        <f t="shared" si="465"/>
        <v/>
      </c>
      <c r="AK2491" t="str">
        <f t="shared" si="466"/>
        <v>ORD26000214</v>
      </c>
      <c r="AL2491">
        <f>IF(E2491&lt;&gt;"CAPTURE","",COUNTIF(Orders!$H:$H,AK2491))</f>
        <v>1</v>
      </c>
      <c r="AP2491" t="str">
        <f t="shared" si="467"/>
        <v>Matched to Order</v>
      </c>
      <c r="AQ2491">
        <f>IF(COUNTIF($A$2:A2491,A2491)=1,1,0)</f>
        <v>1</v>
      </c>
    </row>
    <row r="2492" spans="1:43" x14ac:dyDescent="0.3">
      <c r="A2492" t="s">
        <v>14732</v>
      </c>
      <c r="C2492" t="s">
        <v>14733</v>
      </c>
      <c r="D2492" s="1">
        <v>46279</v>
      </c>
      <c r="E2492" t="s">
        <v>11819</v>
      </c>
      <c r="F2492" t="s">
        <v>17</v>
      </c>
      <c r="G2492">
        <v>7999</v>
      </c>
      <c r="H2492">
        <v>127.98</v>
      </c>
      <c r="I2492">
        <v>23.04</v>
      </c>
      <c r="J2492">
        <v>7847.98</v>
      </c>
      <c r="K2492" s="1">
        <v>46281</v>
      </c>
      <c r="L2492" t="s">
        <v>14724</v>
      </c>
      <c r="M2492">
        <f t="shared" si="456"/>
        <v>1</v>
      </c>
      <c r="N2492">
        <f>COUNTIF(Orders!$A:$A,C2492)</f>
        <v>0</v>
      </c>
      <c r="P2492">
        <f>COUNTIF(Orders!$H:$H,UPPER(SUBSTITUTE(TRIM(C2492),"-","")))</f>
        <v>1</v>
      </c>
      <c r="R2492" t="str">
        <f t="shared" si="457"/>
        <v>Matched Order Reference</v>
      </c>
      <c r="S2492">
        <f t="shared" si="458"/>
        <v>1</v>
      </c>
      <c r="V2492" cm="1">
        <f t="array" ref="V2492">IF(E2492&lt;&gt;"CAPTURE",0,SUMPRODUCT((MDR_Rates!$A$2:$A$10=F2492)*(G2492&gt;MDR_Rates!$B$2:$B$10)*((MDR_Rates!$C$2:$C$10="")+(G2492&lt;=MDR_Rates!$C$2:$C$10))*MDR_Rates!$D$2:$D$10))</f>
        <v>1.6</v>
      </c>
      <c r="W2492">
        <f t="shared" si="459"/>
        <v>127.98</v>
      </c>
      <c r="X2492">
        <f t="shared" si="460"/>
        <v>23.04</v>
      </c>
      <c r="Y2492">
        <f t="shared" si="461"/>
        <v>0</v>
      </c>
      <c r="Z2492">
        <f t="shared" si="462"/>
        <v>0</v>
      </c>
      <c r="AG2492" t="str">
        <f t="shared" si="463"/>
        <v/>
      </c>
      <c r="AI2492" t="str">
        <f t="shared" si="464"/>
        <v/>
      </c>
      <c r="AJ2492" t="str">
        <f t="shared" si="465"/>
        <v/>
      </c>
      <c r="AK2492" t="str">
        <f t="shared" si="466"/>
        <v>ORD26000239</v>
      </c>
      <c r="AL2492">
        <f>IF(E2492&lt;&gt;"CAPTURE","",COUNTIF(Orders!$H:$H,AK2492))</f>
        <v>1</v>
      </c>
      <c r="AP2492" t="str">
        <f t="shared" si="467"/>
        <v>Matched to Order</v>
      </c>
      <c r="AQ2492">
        <f>IF(COUNTIF($A$2:A2492,A2492)=1,1,0)</f>
        <v>1</v>
      </c>
    </row>
    <row r="2493" spans="1:43" x14ac:dyDescent="0.3">
      <c r="A2493" t="s">
        <v>14734</v>
      </c>
      <c r="C2493" t="s">
        <v>546</v>
      </c>
      <c r="D2493" s="1">
        <v>46279</v>
      </c>
      <c r="E2493" t="s">
        <v>11819</v>
      </c>
      <c r="F2493" t="s">
        <v>9</v>
      </c>
      <c r="G2493">
        <v>8498</v>
      </c>
      <c r="H2493">
        <v>25.49</v>
      </c>
      <c r="I2493">
        <v>4.59</v>
      </c>
      <c r="J2493">
        <v>8467.92</v>
      </c>
      <c r="K2493" s="1">
        <v>46281</v>
      </c>
      <c r="L2493" t="s">
        <v>14724</v>
      </c>
      <c r="M2493">
        <f t="shared" si="456"/>
        <v>1</v>
      </c>
      <c r="N2493">
        <f>COUNTIF(Orders!$A:$A,C2493)</f>
        <v>1</v>
      </c>
      <c r="P2493">
        <f>COUNTIF(Orders!$H:$H,UPPER(SUBSTITUTE(TRIM(C2493),"-","")))</f>
        <v>1</v>
      </c>
      <c r="R2493" t="str">
        <f t="shared" si="457"/>
        <v>Matched Order Reference</v>
      </c>
      <c r="S2493">
        <f t="shared" si="458"/>
        <v>1</v>
      </c>
      <c r="V2493" cm="1">
        <f t="array" ref="V2493">IF(E2493&lt;&gt;"CAPTURE",0,SUMPRODUCT((MDR_Rates!$A$2:$A$10=F2493)*(G2493&gt;MDR_Rates!$B$2:$B$10)*((MDR_Rates!$C$2:$C$10="")+(G2493&lt;=MDR_Rates!$C$2:$C$10))*MDR_Rates!$D$2:$D$10))</f>
        <v>0.3</v>
      </c>
      <c r="W2493">
        <f t="shared" si="459"/>
        <v>25.49</v>
      </c>
      <c r="X2493">
        <f t="shared" si="460"/>
        <v>4.59</v>
      </c>
      <c r="Y2493">
        <f t="shared" si="461"/>
        <v>0</v>
      </c>
      <c r="Z2493">
        <f t="shared" si="462"/>
        <v>0</v>
      </c>
      <c r="AG2493" t="str">
        <f t="shared" si="463"/>
        <v/>
      </c>
      <c r="AI2493" t="str">
        <f t="shared" si="464"/>
        <v/>
      </c>
      <c r="AJ2493" t="str">
        <f t="shared" si="465"/>
        <v/>
      </c>
      <c r="AK2493" t="str">
        <f t="shared" si="466"/>
        <v>ORD26000262</v>
      </c>
      <c r="AL2493">
        <f>IF(E2493&lt;&gt;"CAPTURE","",COUNTIF(Orders!$H:$H,AK2493))</f>
        <v>1</v>
      </c>
      <c r="AP2493" t="str">
        <f t="shared" si="467"/>
        <v>Matched to Order</v>
      </c>
      <c r="AQ2493">
        <f>IF(COUNTIF($A$2:A2493,A2493)=1,1,0)</f>
        <v>1</v>
      </c>
    </row>
    <row r="2494" spans="1:43" x14ac:dyDescent="0.3">
      <c r="A2494" t="s">
        <v>14735</v>
      </c>
      <c r="C2494" t="s">
        <v>578</v>
      </c>
      <c r="D2494" s="1">
        <v>46279</v>
      </c>
      <c r="E2494" t="s">
        <v>11819</v>
      </c>
      <c r="F2494" t="s">
        <v>44</v>
      </c>
      <c r="G2494">
        <v>10498</v>
      </c>
      <c r="H2494">
        <v>178.47</v>
      </c>
      <c r="I2494">
        <v>32.119999999999997</v>
      </c>
      <c r="J2494">
        <v>10287.41</v>
      </c>
      <c r="K2494" s="1">
        <v>46281</v>
      </c>
      <c r="L2494" t="s">
        <v>14724</v>
      </c>
      <c r="M2494">
        <f t="shared" si="456"/>
        <v>1</v>
      </c>
      <c r="N2494">
        <f>COUNTIF(Orders!$A:$A,C2494)</f>
        <v>1</v>
      </c>
      <c r="P2494">
        <f>COUNTIF(Orders!$H:$H,UPPER(SUBSTITUTE(TRIM(C2494),"-","")))</f>
        <v>1</v>
      </c>
      <c r="R2494" t="str">
        <f t="shared" si="457"/>
        <v>Matched Order Reference</v>
      </c>
      <c r="S2494">
        <f t="shared" si="458"/>
        <v>1</v>
      </c>
      <c r="V2494" cm="1">
        <f t="array" ref="V2494">IF(E2494&lt;&gt;"CAPTURE",0,SUMPRODUCT((MDR_Rates!$A$2:$A$10=F2494)*(G2494&gt;MDR_Rates!$B$2:$B$10)*((MDR_Rates!$C$2:$C$10="")+(G2494&lt;=MDR_Rates!$C$2:$C$10))*MDR_Rates!$D$2:$D$10))</f>
        <v>1.7</v>
      </c>
      <c r="W2494">
        <f t="shared" si="459"/>
        <v>178.47</v>
      </c>
      <c r="X2494">
        <f t="shared" si="460"/>
        <v>32.119999999999997</v>
      </c>
      <c r="Y2494">
        <f t="shared" si="461"/>
        <v>0</v>
      </c>
      <c r="Z2494">
        <f t="shared" si="462"/>
        <v>0</v>
      </c>
      <c r="AG2494" t="str">
        <f t="shared" si="463"/>
        <v/>
      </c>
      <c r="AI2494" t="str">
        <f t="shared" si="464"/>
        <v/>
      </c>
      <c r="AJ2494" t="str">
        <f t="shared" si="465"/>
        <v/>
      </c>
      <c r="AK2494" t="str">
        <f t="shared" si="466"/>
        <v>ORD26000278</v>
      </c>
      <c r="AL2494">
        <f>IF(E2494&lt;&gt;"CAPTURE","",COUNTIF(Orders!$H:$H,AK2494))</f>
        <v>1</v>
      </c>
      <c r="AP2494" t="str">
        <f t="shared" si="467"/>
        <v>Matched to Order</v>
      </c>
      <c r="AQ2494">
        <f>IF(COUNTIF($A$2:A2494,A2494)=1,1,0)</f>
        <v>1</v>
      </c>
    </row>
    <row r="2495" spans="1:43" x14ac:dyDescent="0.3">
      <c r="A2495" t="s">
        <v>14736</v>
      </c>
      <c r="C2495" t="s">
        <v>14737</v>
      </c>
      <c r="D2495" s="1">
        <v>46279</v>
      </c>
      <c r="E2495" t="s">
        <v>11819</v>
      </c>
      <c r="F2495" t="s">
        <v>17</v>
      </c>
      <c r="G2495">
        <v>4999</v>
      </c>
      <c r="H2495">
        <v>79.98</v>
      </c>
      <c r="I2495">
        <v>14.4</v>
      </c>
      <c r="J2495">
        <v>4904.62</v>
      </c>
      <c r="K2495" s="1">
        <v>46281</v>
      </c>
      <c r="L2495" t="s">
        <v>14724</v>
      </c>
      <c r="M2495">
        <f t="shared" si="456"/>
        <v>1</v>
      </c>
      <c r="N2495">
        <f>COUNTIF(Orders!$A:$A,C2495)</f>
        <v>0</v>
      </c>
      <c r="P2495">
        <f>COUNTIF(Orders!$H:$H,UPPER(SUBSTITUTE(TRIM(C2495),"-","")))</f>
        <v>1</v>
      </c>
      <c r="R2495" t="str">
        <f t="shared" si="457"/>
        <v>Matched Order Reference</v>
      </c>
      <c r="S2495">
        <f t="shared" si="458"/>
        <v>1</v>
      </c>
      <c r="V2495" cm="1">
        <f t="array" ref="V2495">IF(E2495&lt;&gt;"CAPTURE",0,SUMPRODUCT((MDR_Rates!$A$2:$A$10=F2495)*(G2495&gt;MDR_Rates!$B$2:$B$10)*((MDR_Rates!$C$2:$C$10="")+(G2495&lt;=MDR_Rates!$C$2:$C$10))*MDR_Rates!$D$2:$D$10))</f>
        <v>1.6</v>
      </c>
      <c r="W2495">
        <f t="shared" si="459"/>
        <v>79.98</v>
      </c>
      <c r="X2495">
        <f t="shared" si="460"/>
        <v>14.4</v>
      </c>
      <c r="Y2495">
        <f t="shared" si="461"/>
        <v>0</v>
      </c>
      <c r="Z2495">
        <f t="shared" si="462"/>
        <v>0</v>
      </c>
      <c r="AG2495" t="str">
        <f t="shared" si="463"/>
        <v/>
      </c>
      <c r="AI2495" t="str">
        <f t="shared" si="464"/>
        <v/>
      </c>
      <c r="AJ2495" t="str">
        <f t="shared" si="465"/>
        <v/>
      </c>
      <c r="AK2495" t="str">
        <f t="shared" si="466"/>
        <v>ORD26000290</v>
      </c>
      <c r="AL2495">
        <f>IF(E2495&lt;&gt;"CAPTURE","",COUNTIF(Orders!$H:$H,AK2495))</f>
        <v>1</v>
      </c>
      <c r="AP2495" t="str">
        <f t="shared" si="467"/>
        <v>Matched to Order</v>
      </c>
      <c r="AQ2495">
        <f>IF(COUNTIF($A$2:A2495,A2495)=1,1,0)</f>
        <v>1</v>
      </c>
    </row>
    <row r="2496" spans="1:43" x14ac:dyDescent="0.3">
      <c r="A2496" t="s">
        <v>14738</v>
      </c>
      <c r="C2496" t="s">
        <v>14739</v>
      </c>
      <c r="D2496" s="1">
        <v>46279</v>
      </c>
      <c r="E2496" t="s">
        <v>11819</v>
      </c>
      <c r="F2496" t="s">
        <v>44</v>
      </c>
      <c r="G2496">
        <v>1898</v>
      </c>
      <c r="H2496">
        <v>36.06</v>
      </c>
      <c r="I2496">
        <v>6.49</v>
      </c>
      <c r="J2496">
        <v>1855.45</v>
      </c>
      <c r="K2496" s="1">
        <v>46281</v>
      </c>
      <c r="L2496" t="s">
        <v>14724</v>
      </c>
      <c r="M2496">
        <f t="shared" si="456"/>
        <v>1</v>
      </c>
      <c r="N2496">
        <f>COUNTIF(Orders!$A:$A,C2496)</f>
        <v>1</v>
      </c>
      <c r="P2496">
        <f>COUNTIF(Orders!$H:$H,UPPER(SUBSTITUTE(TRIM(C2496),"-","")))</f>
        <v>1</v>
      </c>
      <c r="R2496" t="str">
        <f t="shared" si="457"/>
        <v>Matched Order Reference</v>
      </c>
      <c r="S2496">
        <f t="shared" si="458"/>
        <v>1</v>
      </c>
      <c r="V2496" cm="1">
        <f t="array" ref="V2496">IF(E2496&lt;&gt;"CAPTURE",0,SUMPRODUCT((MDR_Rates!$A$2:$A$10=F2496)*(G2496&gt;MDR_Rates!$B$2:$B$10)*((MDR_Rates!$C$2:$C$10="")+(G2496&lt;=MDR_Rates!$C$2:$C$10))*MDR_Rates!$D$2:$D$10))</f>
        <v>1.9</v>
      </c>
      <c r="W2496">
        <f t="shared" si="459"/>
        <v>36.06</v>
      </c>
      <c r="X2496">
        <f t="shared" si="460"/>
        <v>6.49</v>
      </c>
      <c r="Y2496">
        <f t="shared" si="461"/>
        <v>0</v>
      </c>
      <c r="Z2496">
        <f t="shared" si="462"/>
        <v>0</v>
      </c>
      <c r="AG2496" t="str">
        <f t="shared" si="463"/>
        <v/>
      </c>
      <c r="AI2496" t="str">
        <f t="shared" si="464"/>
        <v/>
      </c>
      <c r="AJ2496" t="str">
        <f t="shared" si="465"/>
        <v/>
      </c>
      <c r="AK2496" t="str">
        <f t="shared" si="466"/>
        <v>ORD26000292</v>
      </c>
      <c r="AL2496">
        <f>IF(E2496&lt;&gt;"CAPTURE","",COUNTIF(Orders!$H:$H,AK2496))</f>
        <v>1</v>
      </c>
      <c r="AP2496" t="str">
        <f t="shared" si="467"/>
        <v>Matched to Order</v>
      </c>
      <c r="AQ2496">
        <f>IF(COUNTIF($A$2:A2496,A2496)=1,1,0)</f>
        <v>1</v>
      </c>
    </row>
    <row r="2497" spans="1:43" x14ac:dyDescent="0.3">
      <c r="A2497" t="s">
        <v>14740</v>
      </c>
      <c r="C2497" t="s">
        <v>14741</v>
      </c>
      <c r="D2497" s="1">
        <v>46279</v>
      </c>
      <c r="E2497" t="s">
        <v>11819</v>
      </c>
      <c r="F2497" t="s">
        <v>9</v>
      </c>
      <c r="G2497">
        <v>1499</v>
      </c>
      <c r="H2497">
        <v>0</v>
      </c>
      <c r="I2497">
        <v>0</v>
      </c>
      <c r="J2497">
        <v>1499</v>
      </c>
      <c r="K2497" s="1">
        <v>46281</v>
      </c>
      <c r="L2497" t="s">
        <v>14724</v>
      </c>
      <c r="M2497">
        <f t="shared" si="456"/>
        <v>1</v>
      </c>
      <c r="N2497">
        <f>COUNTIF(Orders!$A:$A,C2497)</f>
        <v>1</v>
      </c>
      <c r="P2497">
        <f>COUNTIF(Orders!$H:$H,UPPER(SUBSTITUTE(TRIM(C2497),"-","")))</f>
        <v>1</v>
      </c>
      <c r="R2497" t="str">
        <f t="shared" si="457"/>
        <v>Matched Order Reference</v>
      </c>
      <c r="S2497">
        <f t="shared" si="458"/>
        <v>1</v>
      </c>
      <c r="V2497" cm="1">
        <f t="array" ref="V2497">IF(E2497&lt;&gt;"CAPTURE",0,SUMPRODUCT((MDR_Rates!$A$2:$A$10=F2497)*(G2497&gt;MDR_Rates!$B$2:$B$10)*((MDR_Rates!$C$2:$C$10="")+(G2497&lt;=MDR_Rates!$C$2:$C$10))*MDR_Rates!$D$2:$D$10))</f>
        <v>0</v>
      </c>
      <c r="W2497">
        <f t="shared" si="459"/>
        <v>0</v>
      </c>
      <c r="X2497">
        <f t="shared" si="460"/>
        <v>0</v>
      </c>
      <c r="Y2497">
        <f t="shared" si="461"/>
        <v>0</v>
      </c>
      <c r="Z2497">
        <f t="shared" si="462"/>
        <v>0</v>
      </c>
      <c r="AG2497" t="str">
        <f t="shared" si="463"/>
        <v/>
      </c>
      <c r="AI2497" t="str">
        <f t="shared" si="464"/>
        <v/>
      </c>
      <c r="AJ2497" t="str">
        <f t="shared" si="465"/>
        <v/>
      </c>
      <c r="AK2497" t="str">
        <f t="shared" si="466"/>
        <v>ORD26000397</v>
      </c>
      <c r="AL2497">
        <f>IF(E2497&lt;&gt;"CAPTURE","",COUNTIF(Orders!$H:$H,AK2497))</f>
        <v>1</v>
      </c>
      <c r="AP2497" t="str">
        <f t="shared" si="467"/>
        <v>Matched to Order</v>
      </c>
      <c r="AQ2497">
        <f>IF(COUNTIF($A$2:A2497,A2497)=1,1,0)</f>
        <v>1</v>
      </c>
    </row>
    <row r="2498" spans="1:43" x14ac:dyDescent="0.3">
      <c r="A2498" t="s">
        <v>14742</v>
      </c>
      <c r="C2498" t="s">
        <v>991</v>
      </c>
      <c r="D2498" s="1">
        <v>46279</v>
      </c>
      <c r="E2498" t="s">
        <v>11819</v>
      </c>
      <c r="F2498" t="s">
        <v>9</v>
      </c>
      <c r="G2498">
        <v>798</v>
      </c>
      <c r="H2498">
        <v>0</v>
      </c>
      <c r="I2498">
        <v>0</v>
      </c>
      <c r="J2498">
        <v>798</v>
      </c>
      <c r="K2498" s="1">
        <v>46281</v>
      </c>
      <c r="L2498" t="s">
        <v>14724</v>
      </c>
      <c r="M2498">
        <f t="shared" si="456"/>
        <v>1</v>
      </c>
      <c r="N2498">
        <f>COUNTIF(Orders!$A:$A,C2498)</f>
        <v>1</v>
      </c>
      <c r="P2498">
        <f>COUNTIF(Orders!$H:$H,UPPER(SUBSTITUTE(TRIM(C2498),"-","")))</f>
        <v>1</v>
      </c>
      <c r="R2498" t="str">
        <f t="shared" si="457"/>
        <v>Matched Order Reference</v>
      </c>
      <c r="S2498">
        <f t="shared" si="458"/>
        <v>1</v>
      </c>
      <c r="V2498" cm="1">
        <f t="array" ref="V2498">IF(E2498&lt;&gt;"CAPTURE",0,SUMPRODUCT((MDR_Rates!$A$2:$A$10=F2498)*(G2498&gt;MDR_Rates!$B$2:$B$10)*((MDR_Rates!$C$2:$C$10="")+(G2498&lt;=MDR_Rates!$C$2:$C$10))*MDR_Rates!$D$2:$D$10))</f>
        <v>0</v>
      </c>
      <c r="W2498">
        <f t="shared" si="459"/>
        <v>0</v>
      </c>
      <c r="X2498">
        <f t="shared" si="460"/>
        <v>0</v>
      </c>
      <c r="Y2498">
        <f t="shared" si="461"/>
        <v>0</v>
      </c>
      <c r="Z2498">
        <f t="shared" si="462"/>
        <v>0</v>
      </c>
      <c r="AG2498" t="str">
        <f t="shared" si="463"/>
        <v/>
      </c>
      <c r="AI2498" t="str">
        <f t="shared" si="464"/>
        <v/>
      </c>
      <c r="AJ2498" t="str">
        <f t="shared" si="465"/>
        <v/>
      </c>
      <c r="AK2498" t="str">
        <f t="shared" si="466"/>
        <v>ORD26000485</v>
      </c>
      <c r="AL2498">
        <f>IF(E2498&lt;&gt;"CAPTURE","",COUNTIF(Orders!$H:$H,AK2498))</f>
        <v>1</v>
      </c>
      <c r="AP2498" t="str">
        <f t="shared" si="467"/>
        <v>Matched to Order</v>
      </c>
      <c r="AQ2498">
        <f>IF(COUNTIF($A$2:A2498,A2498)=1,1,0)</f>
        <v>1</v>
      </c>
    </row>
    <row r="2499" spans="1:43" x14ac:dyDescent="0.3">
      <c r="A2499" t="s">
        <v>14743</v>
      </c>
      <c r="C2499" t="s">
        <v>993</v>
      </c>
      <c r="D2499" s="1">
        <v>46279</v>
      </c>
      <c r="E2499" t="s">
        <v>11819</v>
      </c>
      <c r="F2499" t="s">
        <v>9</v>
      </c>
      <c r="G2499">
        <v>5997</v>
      </c>
      <c r="H2499">
        <v>17.989999999999998</v>
      </c>
      <c r="I2499">
        <v>3.24</v>
      </c>
      <c r="J2499">
        <v>5975.77</v>
      </c>
      <c r="K2499" s="1">
        <v>46281</v>
      </c>
      <c r="L2499" t="s">
        <v>14724</v>
      </c>
      <c r="M2499">
        <f t="shared" ref="M2499:M2562" si="468">COUNTIF($A:$A,A2499)</f>
        <v>1</v>
      </c>
      <c r="N2499">
        <f>COUNTIF(Orders!$A:$A,C2499)</f>
        <v>1</v>
      </c>
      <c r="P2499">
        <f>COUNTIF(Orders!$H:$H,UPPER(SUBSTITUTE(TRIM(C2499),"-","")))</f>
        <v>1</v>
      </c>
      <c r="R2499" t="str">
        <f t="shared" ref="R2499:R2562" si="469">IF(E2499="REFUND","Refund",IF(P2499=0,"Unmatched Order Reference","Matched Order Reference"))</f>
        <v>Matched Order Reference</v>
      </c>
      <c r="S2499">
        <f t="shared" ref="S2499:S2562" si="470">COUNTIFS($C$2:$C$5753,C2499,$E$2:$E$5753,"CAPTURE")</f>
        <v>1</v>
      </c>
      <c r="V2499" cm="1">
        <f t="array" ref="V2499">IF(E2499&lt;&gt;"CAPTURE",0,SUMPRODUCT((MDR_Rates!$A$2:$A$10=F2499)*(G2499&gt;MDR_Rates!$B$2:$B$10)*((MDR_Rates!$C$2:$C$10="")+(G2499&lt;=MDR_Rates!$C$2:$C$10))*MDR_Rates!$D$2:$D$10))</f>
        <v>0.3</v>
      </c>
      <c r="W2499">
        <f t="shared" ref="W2499:W2562" si="471">IF(E2499&lt;&gt;"CAPTURE",0,ROUND(G2499*V2499/100,2))</f>
        <v>17.989999999999998</v>
      </c>
      <c r="X2499">
        <f t="shared" ref="X2499:X2562" si="472">IF(E2499&lt;&gt;"CAPTURE",0,ROUND(W2499*18/100,2))</f>
        <v>3.24</v>
      </c>
      <c r="Y2499">
        <f t="shared" ref="Y2499:Y2562" si="473">IF(E2499&lt;&gt;"CAPTURE",0,ROUND(H2499-W2499,2))</f>
        <v>0</v>
      </c>
      <c r="Z2499">
        <f t="shared" ref="Z2499:Z2562" si="474">IF(E2499&lt;&gt;"CAPTURE",0,ROUND(I2499-X2499,2))</f>
        <v>0</v>
      </c>
      <c r="AG2499" t="str">
        <f t="shared" ref="AG2499:AG2562" si="475">IF(E2499&lt;&gt;"REFUND","",IF(COUNTIFS($A:$A,B2499,$E:$E,"CAPTURE")=0,"Missing Original Capture","Original Capture Found"))</f>
        <v/>
      </c>
      <c r="AI2499" t="str">
        <f t="shared" ref="AI2499:AI2562" si="476">IF(E2499="REFUND",_xlfn.MAXIFS($G:$G,$A:$A,B2499,$E:$E,"CAPTURE"),"")</f>
        <v/>
      </c>
      <c r="AJ2499" t="str">
        <f t="shared" ref="AJ2499:AJ2562" si="477">IF(E2499&lt;&gt;"REFUND","",IF(G2499&gt;AI2499,"Refund Exceeds Capture",IF(ABS(G2499-AI2499)&lt;0.01,"Full Refund","Partial Refund")))</f>
        <v/>
      </c>
      <c r="AK2499" t="str">
        <f t="shared" ref="AK2499:AK2562" si="478">UPPER(SUBSTITUTE(TRIM(C2499),"-",""))</f>
        <v>ORD26000486</v>
      </c>
      <c r="AL2499">
        <f>IF(E2499&lt;&gt;"CAPTURE","",COUNTIF(Orders!$H:$H,AK2499))</f>
        <v>1</v>
      </c>
      <c r="AP2499" t="str">
        <f t="shared" ref="AP2499:AP2562" si="479">IF(E2499&lt;&gt;"CAPTURE","",IF(M2499&gt;1,"Duplicate ID - Review",IF(AL2499=0,"Unmatched Order",IF(AL2499=1,"Matched to Order","Multiple Order Matches"))))</f>
        <v>Matched to Order</v>
      </c>
      <c r="AQ2499">
        <f>IF(COUNTIF($A$2:A2499,A2499)=1,1,0)</f>
        <v>1</v>
      </c>
    </row>
    <row r="2500" spans="1:43" x14ac:dyDescent="0.3">
      <c r="A2500" t="s">
        <v>14744</v>
      </c>
      <c r="C2500" t="s">
        <v>1077</v>
      </c>
      <c r="D2500" s="1">
        <v>46279</v>
      </c>
      <c r="E2500" t="s">
        <v>11819</v>
      </c>
      <c r="F2500" t="s">
        <v>9</v>
      </c>
      <c r="G2500">
        <v>4297</v>
      </c>
      <c r="H2500">
        <v>12.89</v>
      </c>
      <c r="I2500">
        <v>2.3199999999999998</v>
      </c>
      <c r="J2500">
        <v>4281.79</v>
      </c>
      <c r="K2500" s="1">
        <v>46281</v>
      </c>
      <c r="L2500" t="s">
        <v>14724</v>
      </c>
      <c r="M2500">
        <f t="shared" si="468"/>
        <v>1</v>
      </c>
      <c r="N2500">
        <f>COUNTIF(Orders!$A:$A,C2500)</f>
        <v>1</v>
      </c>
      <c r="P2500">
        <f>COUNTIF(Orders!$H:$H,UPPER(SUBSTITUTE(TRIM(C2500),"-","")))</f>
        <v>1</v>
      </c>
      <c r="R2500" t="str">
        <f t="shared" si="469"/>
        <v>Matched Order Reference</v>
      </c>
      <c r="S2500">
        <f t="shared" si="470"/>
        <v>1</v>
      </c>
      <c r="V2500" cm="1">
        <f t="array" ref="V2500">IF(E2500&lt;&gt;"CAPTURE",0,SUMPRODUCT((MDR_Rates!$A$2:$A$10=F2500)*(G2500&gt;MDR_Rates!$B$2:$B$10)*((MDR_Rates!$C$2:$C$10="")+(G2500&lt;=MDR_Rates!$C$2:$C$10))*MDR_Rates!$D$2:$D$10))</f>
        <v>0.3</v>
      </c>
      <c r="W2500">
        <f t="shared" si="471"/>
        <v>12.89</v>
      </c>
      <c r="X2500">
        <f t="shared" si="472"/>
        <v>2.3199999999999998</v>
      </c>
      <c r="Y2500">
        <f t="shared" si="473"/>
        <v>0</v>
      </c>
      <c r="Z2500">
        <f t="shared" si="474"/>
        <v>0</v>
      </c>
      <c r="AG2500" t="str">
        <f t="shared" si="475"/>
        <v/>
      </c>
      <c r="AI2500" t="str">
        <f t="shared" si="476"/>
        <v/>
      </c>
      <c r="AJ2500" t="str">
        <f t="shared" si="477"/>
        <v/>
      </c>
      <c r="AK2500" t="str">
        <f t="shared" si="478"/>
        <v>ORD26000528</v>
      </c>
      <c r="AL2500">
        <f>IF(E2500&lt;&gt;"CAPTURE","",COUNTIF(Orders!$H:$H,AK2500))</f>
        <v>1</v>
      </c>
      <c r="AP2500" t="str">
        <f t="shared" si="479"/>
        <v>Matched to Order</v>
      </c>
      <c r="AQ2500">
        <f>IF(COUNTIF($A$2:A2500,A2500)=1,1,0)</f>
        <v>1</v>
      </c>
    </row>
    <row r="2501" spans="1:43" x14ac:dyDescent="0.3">
      <c r="A2501" t="s">
        <v>14745</v>
      </c>
      <c r="C2501" t="s">
        <v>1079</v>
      </c>
      <c r="D2501" s="1">
        <v>46279</v>
      </c>
      <c r="E2501" t="s">
        <v>11819</v>
      </c>
      <c r="F2501" t="s">
        <v>17</v>
      </c>
      <c r="G2501">
        <v>8797</v>
      </c>
      <c r="H2501">
        <v>140.75</v>
      </c>
      <c r="I2501">
        <v>25.34</v>
      </c>
      <c r="J2501">
        <v>8630.91</v>
      </c>
      <c r="K2501" s="1">
        <v>46281</v>
      </c>
      <c r="L2501" t="s">
        <v>14724</v>
      </c>
      <c r="M2501">
        <f t="shared" si="468"/>
        <v>1</v>
      </c>
      <c r="N2501">
        <f>COUNTIF(Orders!$A:$A,C2501)</f>
        <v>1</v>
      </c>
      <c r="P2501">
        <f>COUNTIF(Orders!$H:$H,UPPER(SUBSTITUTE(TRIM(C2501),"-","")))</f>
        <v>1</v>
      </c>
      <c r="R2501" t="str">
        <f t="shared" si="469"/>
        <v>Matched Order Reference</v>
      </c>
      <c r="S2501">
        <f t="shared" si="470"/>
        <v>1</v>
      </c>
      <c r="V2501" cm="1">
        <f t="array" ref="V2501">IF(E2501&lt;&gt;"CAPTURE",0,SUMPRODUCT((MDR_Rates!$A$2:$A$10=F2501)*(G2501&gt;MDR_Rates!$B$2:$B$10)*((MDR_Rates!$C$2:$C$10="")+(G2501&lt;=MDR_Rates!$C$2:$C$10))*MDR_Rates!$D$2:$D$10))</f>
        <v>1.6</v>
      </c>
      <c r="W2501">
        <f t="shared" si="471"/>
        <v>140.75</v>
      </c>
      <c r="X2501">
        <f t="shared" si="472"/>
        <v>25.34</v>
      </c>
      <c r="Y2501">
        <f t="shared" si="473"/>
        <v>0</v>
      </c>
      <c r="Z2501">
        <f t="shared" si="474"/>
        <v>0</v>
      </c>
      <c r="AG2501" t="str">
        <f t="shared" si="475"/>
        <v/>
      </c>
      <c r="AI2501" t="str">
        <f t="shared" si="476"/>
        <v/>
      </c>
      <c r="AJ2501" t="str">
        <f t="shared" si="477"/>
        <v/>
      </c>
      <c r="AK2501" t="str">
        <f t="shared" si="478"/>
        <v>ORD26000529</v>
      </c>
      <c r="AL2501">
        <f>IF(E2501&lt;&gt;"CAPTURE","",COUNTIF(Orders!$H:$H,AK2501))</f>
        <v>1</v>
      </c>
      <c r="AP2501" t="str">
        <f t="shared" si="479"/>
        <v>Matched to Order</v>
      </c>
      <c r="AQ2501">
        <f>IF(COUNTIF($A$2:A2501,A2501)=1,1,0)</f>
        <v>1</v>
      </c>
    </row>
    <row r="2502" spans="1:43" x14ac:dyDescent="0.3">
      <c r="A2502" t="s">
        <v>14746</v>
      </c>
      <c r="C2502" t="s">
        <v>1183</v>
      </c>
      <c r="D2502" s="1">
        <v>46279</v>
      </c>
      <c r="E2502" t="s">
        <v>11819</v>
      </c>
      <c r="F2502" t="s">
        <v>9</v>
      </c>
      <c r="G2502">
        <v>3897</v>
      </c>
      <c r="H2502">
        <v>11.69</v>
      </c>
      <c r="I2502">
        <v>2.1</v>
      </c>
      <c r="J2502">
        <v>3883.21</v>
      </c>
      <c r="K2502" s="1">
        <v>46281</v>
      </c>
      <c r="L2502" t="s">
        <v>14724</v>
      </c>
      <c r="M2502">
        <f t="shared" si="468"/>
        <v>1</v>
      </c>
      <c r="N2502">
        <f>COUNTIF(Orders!$A:$A,C2502)</f>
        <v>1</v>
      </c>
      <c r="P2502">
        <f>COUNTIF(Orders!$H:$H,UPPER(SUBSTITUTE(TRIM(C2502),"-","")))</f>
        <v>1</v>
      </c>
      <c r="R2502" t="str">
        <f t="shared" si="469"/>
        <v>Matched Order Reference</v>
      </c>
      <c r="S2502">
        <f t="shared" si="470"/>
        <v>1</v>
      </c>
      <c r="V2502" cm="1">
        <f t="array" ref="V2502">IF(E2502&lt;&gt;"CAPTURE",0,SUMPRODUCT((MDR_Rates!$A$2:$A$10=F2502)*(G2502&gt;MDR_Rates!$B$2:$B$10)*((MDR_Rates!$C$2:$C$10="")+(G2502&lt;=MDR_Rates!$C$2:$C$10))*MDR_Rates!$D$2:$D$10))</f>
        <v>0.3</v>
      </c>
      <c r="W2502">
        <f t="shared" si="471"/>
        <v>11.69</v>
      </c>
      <c r="X2502">
        <f t="shared" si="472"/>
        <v>2.1</v>
      </c>
      <c r="Y2502">
        <f t="shared" si="473"/>
        <v>0</v>
      </c>
      <c r="Z2502">
        <f t="shared" si="474"/>
        <v>0</v>
      </c>
      <c r="AG2502" t="str">
        <f t="shared" si="475"/>
        <v/>
      </c>
      <c r="AI2502" t="str">
        <f t="shared" si="476"/>
        <v/>
      </c>
      <c r="AJ2502" t="str">
        <f t="shared" si="477"/>
        <v/>
      </c>
      <c r="AK2502" t="str">
        <f t="shared" si="478"/>
        <v>ORD26000581</v>
      </c>
      <c r="AL2502">
        <f>IF(E2502&lt;&gt;"CAPTURE","",COUNTIF(Orders!$H:$H,AK2502))</f>
        <v>1</v>
      </c>
      <c r="AP2502" t="str">
        <f t="shared" si="479"/>
        <v>Matched to Order</v>
      </c>
      <c r="AQ2502">
        <f>IF(COUNTIF($A$2:A2502,A2502)=1,1,0)</f>
        <v>1</v>
      </c>
    </row>
    <row r="2503" spans="1:43" x14ac:dyDescent="0.3">
      <c r="A2503" t="s">
        <v>14747</v>
      </c>
      <c r="C2503" t="s">
        <v>1206</v>
      </c>
      <c r="D2503" s="1">
        <v>46279</v>
      </c>
      <c r="E2503" t="s">
        <v>11819</v>
      </c>
      <c r="F2503" t="s">
        <v>9</v>
      </c>
      <c r="G2503">
        <v>1799</v>
      </c>
      <c r="H2503">
        <v>0</v>
      </c>
      <c r="I2503">
        <v>0</v>
      </c>
      <c r="J2503">
        <v>1799</v>
      </c>
      <c r="K2503" s="1">
        <v>46281</v>
      </c>
      <c r="L2503" t="s">
        <v>14724</v>
      </c>
      <c r="M2503">
        <f t="shared" si="468"/>
        <v>1</v>
      </c>
      <c r="N2503">
        <f>COUNTIF(Orders!$A:$A,C2503)</f>
        <v>1</v>
      </c>
      <c r="P2503">
        <f>COUNTIF(Orders!$H:$H,UPPER(SUBSTITUTE(TRIM(C2503),"-","")))</f>
        <v>1</v>
      </c>
      <c r="R2503" t="str">
        <f t="shared" si="469"/>
        <v>Matched Order Reference</v>
      </c>
      <c r="S2503">
        <f t="shared" si="470"/>
        <v>1</v>
      </c>
      <c r="V2503" cm="1">
        <f t="array" ref="V2503">IF(E2503&lt;&gt;"CAPTURE",0,SUMPRODUCT((MDR_Rates!$A$2:$A$10=F2503)*(G2503&gt;MDR_Rates!$B$2:$B$10)*((MDR_Rates!$C$2:$C$10="")+(G2503&lt;=MDR_Rates!$C$2:$C$10))*MDR_Rates!$D$2:$D$10))</f>
        <v>0</v>
      </c>
      <c r="W2503">
        <f t="shared" si="471"/>
        <v>0</v>
      </c>
      <c r="X2503">
        <f t="shared" si="472"/>
        <v>0</v>
      </c>
      <c r="Y2503">
        <f t="shared" si="473"/>
        <v>0</v>
      </c>
      <c r="Z2503">
        <f t="shared" si="474"/>
        <v>0</v>
      </c>
      <c r="AG2503" t="str">
        <f t="shared" si="475"/>
        <v/>
      </c>
      <c r="AI2503" t="str">
        <f t="shared" si="476"/>
        <v/>
      </c>
      <c r="AJ2503" t="str">
        <f t="shared" si="477"/>
        <v/>
      </c>
      <c r="AK2503" t="str">
        <f t="shared" si="478"/>
        <v>ORD26000593</v>
      </c>
      <c r="AL2503">
        <f>IF(E2503&lt;&gt;"CAPTURE","",COUNTIF(Orders!$H:$H,AK2503))</f>
        <v>1</v>
      </c>
      <c r="AP2503" t="str">
        <f t="shared" si="479"/>
        <v>Matched to Order</v>
      </c>
      <c r="AQ2503">
        <f>IF(COUNTIF($A$2:A2503,A2503)=1,1,0)</f>
        <v>1</v>
      </c>
    </row>
    <row r="2504" spans="1:43" x14ac:dyDescent="0.3">
      <c r="A2504" t="s">
        <v>14748</v>
      </c>
      <c r="C2504" t="s">
        <v>1350</v>
      </c>
      <c r="D2504" s="1">
        <v>46279</v>
      </c>
      <c r="E2504" t="s">
        <v>11819</v>
      </c>
      <c r="F2504" t="s">
        <v>9</v>
      </c>
      <c r="G2504">
        <v>10297</v>
      </c>
      <c r="H2504">
        <v>30.89</v>
      </c>
      <c r="I2504">
        <v>5.56</v>
      </c>
      <c r="J2504">
        <v>10260.549999999999</v>
      </c>
      <c r="K2504" s="1">
        <v>46281</v>
      </c>
      <c r="L2504" t="s">
        <v>14724</v>
      </c>
      <c r="M2504">
        <f t="shared" si="468"/>
        <v>1</v>
      </c>
      <c r="N2504">
        <f>COUNTIF(Orders!$A:$A,C2504)</f>
        <v>1</v>
      </c>
      <c r="P2504">
        <f>COUNTIF(Orders!$H:$H,UPPER(SUBSTITUTE(TRIM(C2504),"-","")))</f>
        <v>1</v>
      </c>
      <c r="R2504" t="str">
        <f t="shared" si="469"/>
        <v>Matched Order Reference</v>
      </c>
      <c r="S2504">
        <f t="shared" si="470"/>
        <v>1</v>
      </c>
      <c r="V2504" cm="1">
        <f t="array" ref="V2504">IF(E2504&lt;&gt;"CAPTURE",0,SUMPRODUCT((MDR_Rates!$A$2:$A$10=F2504)*(G2504&gt;MDR_Rates!$B$2:$B$10)*((MDR_Rates!$C$2:$C$10="")+(G2504&lt;=MDR_Rates!$C$2:$C$10))*MDR_Rates!$D$2:$D$10))</f>
        <v>0.3</v>
      </c>
      <c r="W2504">
        <f t="shared" si="471"/>
        <v>30.89</v>
      </c>
      <c r="X2504">
        <f t="shared" si="472"/>
        <v>5.56</v>
      </c>
      <c r="Y2504">
        <f t="shared" si="473"/>
        <v>0</v>
      </c>
      <c r="Z2504">
        <f t="shared" si="474"/>
        <v>0</v>
      </c>
      <c r="AG2504" t="str">
        <f t="shared" si="475"/>
        <v/>
      </c>
      <c r="AI2504" t="str">
        <f t="shared" si="476"/>
        <v/>
      </c>
      <c r="AJ2504" t="str">
        <f t="shared" si="477"/>
        <v/>
      </c>
      <c r="AK2504" t="str">
        <f t="shared" si="478"/>
        <v>ORD26000665</v>
      </c>
      <c r="AL2504">
        <f>IF(E2504&lt;&gt;"CAPTURE","",COUNTIF(Orders!$H:$H,AK2504))</f>
        <v>1</v>
      </c>
      <c r="AP2504" t="str">
        <f t="shared" si="479"/>
        <v>Matched to Order</v>
      </c>
      <c r="AQ2504">
        <f>IF(COUNTIF($A$2:A2504,A2504)=1,1,0)</f>
        <v>1</v>
      </c>
    </row>
    <row r="2505" spans="1:43" x14ac:dyDescent="0.3">
      <c r="A2505" t="s">
        <v>14749</v>
      </c>
      <c r="C2505" t="s">
        <v>1378</v>
      </c>
      <c r="D2505" s="1">
        <v>46279</v>
      </c>
      <c r="E2505" t="s">
        <v>11819</v>
      </c>
      <c r="F2505" t="s">
        <v>9</v>
      </c>
      <c r="G2505">
        <v>1799</v>
      </c>
      <c r="H2505">
        <v>0</v>
      </c>
      <c r="I2505">
        <v>0</v>
      </c>
      <c r="J2505">
        <v>1799</v>
      </c>
      <c r="K2505" s="1">
        <v>46281</v>
      </c>
      <c r="L2505" t="s">
        <v>14724</v>
      </c>
      <c r="M2505">
        <f t="shared" si="468"/>
        <v>1</v>
      </c>
      <c r="N2505">
        <f>COUNTIF(Orders!$A:$A,C2505)</f>
        <v>1</v>
      </c>
      <c r="P2505">
        <f>COUNTIF(Orders!$H:$H,UPPER(SUBSTITUTE(TRIM(C2505),"-","")))</f>
        <v>1</v>
      </c>
      <c r="R2505" t="str">
        <f t="shared" si="469"/>
        <v>Matched Order Reference</v>
      </c>
      <c r="S2505">
        <f t="shared" si="470"/>
        <v>1</v>
      </c>
      <c r="V2505" cm="1">
        <f t="array" ref="V2505">IF(E2505&lt;&gt;"CAPTURE",0,SUMPRODUCT((MDR_Rates!$A$2:$A$10=F2505)*(G2505&gt;MDR_Rates!$B$2:$B$10)*((MDR_Rates!$C$2:$C$10="")+(G2505&lt;=MDR_Rates!$C$2:$C$10))*MDR_Rates!$D$2:$D$10))</f>
        <v>0</v>
      </c>
      <c r="W2505">
        <f t="shared" si="471"/>
        <v>0</v>
      </c>
      <c r="X2505">
        <f t="shared" si="472"/>
        <v>0</v>
      </c>
      <c r="Y2505">
        <f t="shared" si="473"/>
        <v>0</v>
      </c>
      <c r="Z2505">
        <f t="shared" si="474"/>
        <v>0</v>
      </c>
      <c r="AG2505" t="str">
        <f t="shared" si="475"/>
        <v/>
      </c>
      <c r="AI2505" t="str">
        <f t="shared" si="476"/>
        <v/>
      </c>
      <c r="AJ2505" t="str">
        <f t="shared" si="477"/>
        <v/>
      </c>
      <c r="AK2505" t="str">
        <f t="shared" si="478"/>
        <v>ORD26000679</v>
      </c>
      <c r="AL2505">
        <f>IF(E2505&lt;&gt;"CAPTURE","",COUNTIF(Orders!$H:$H,AK2505))</f>
        <v>1</v>
      </c>
      <c r="AP2505" t="str">
        <f t="shared" si="479"/>
        <v>Matched to Order</v>
      </c>
      <c r="AQ2505">
        <f>IF(COUNTIF($A$2:A2505,A2505)=1,1,0)</f>
        <v>1</v>
      </c>
    </row>
    <row r="2506" spans="1:43" x14ac:dyDescent="0.3">
      <c r="A2506" t="s">
        <v>14750</v>
      </c>
      <c r="C2506" t="s">
        <v>1398</v>
      </c>
      <c r="D2506" s="1">
        <v>46279</v>
      </c>
      <c r="E2506" t="s">
        <v>11819</v>
      </c>
      <c r="F2506" t="s">
        <v>17</v>
      </c>
      <c r="G2506">
        <v>3499</v>
      </c>
      <c r="H2506">
        <v>55.98</v>
      </c>
      <c r="I2506">
        <v>10.08</v>
      </c>
      <c r="J2506">
        <v>3432.94</v>
      </c>
      <c r="K2506" s="1">
        <v>46281</v>
      </c>
      <c r="L2506" t="s">
        <v>14724</v>
      </c>
      <c r="M2506">
        <f t="shared" si="468"/>
        <v>1</v>
      </c>
      <c r="N2506">
        <f>COUNTIF(Orders!$A:$A,C2506)</f>
        <v>1</v>
      </c>
      <c r="P2506">
        <f>COUNTIF(Orders!$H:$H,UPPER(SUBSTITUTE(TRIM(C2506),"-","")))</f>
        <v>1</v>
      </c>
      <c r="R2506" t="str">
        <f t="shared" si="469"/>
        <v>Matched Order Reference</v>
      </c>
      <c r="S2506">
        <f t="shared" si="470"/>
        <v>1</v>
      </c>
      <c r="V2506" cm="1">
        <f t="array" ref="V2506">IF(E2506&lt;&gt;"CAPTURE",0,SUMPRODUCT((MDR_Rates!$A$2:$A$10=F2506)*(G2506&gt;MDR_Rates!$B$2:$B$10)*((MDR_Rates!$C$2:$C$10="")+(G2506&lt;=MDR_Rates!$C$2:$C$10))*MDR_Rates!$D$2:$D$10))</f>
        <v>1.6</v>
      </c>
      <c r="W2506">
        <f t="shared" si="471"/>
        <v>55.98</v>
      </c>
      <c r="X2506">
        <f t="shared" si="472"/>
        <v>10.08</v>
      </c>
      <c r="Y2506">
        <f t="shared" si="473"/>
        <v>0</v>
      </c>
      <c r="Z2506">
        <f t="shared" si="474"/>
        <v>0</v>
      </c>
      <c r="AG2506" t="str">
        <f t="shared" si="475"/>
        <v/>
      </c>
      <c r="AI2506" t="str">
        <f t="shared" si="476"/>
        <v/>
      </c>
      <c r="AJ2506" t="str">
        <f t="shared" si="477"/>
        <v/>
      </c>
      <c r="AK2506" t="str">
        <f t="shared" si="478"/>
        <v>ORD26000689</v>
      </c>
      <c r="AL2506">
        <f>IF(E2506&lt;&gt;"CAPTURE","",COUNTIF(Orders!$H:$H,AK2506))</f>
        <v>1</v>
      </c>
      <c r="AP2506" t="str">
        <f t="shared" si="479"/>
        <v>Matched to Order</v>
      </c>
      <c r="AQ2506">
        <f>IF(COUNTIF($A$2:A2506,A2506)=1,1,0)</f>
        <v>1</v>
      </c>
    </row>
    <row r="2507" spans="1:43" x14ac:dyDescent="0.3">
      <c r="A2507" t="s">
        <v>14751</v>
      </c>
      <c r="C2507" t="s">
        <v>1426</v>
      </c>
      <c r="D2507" s="1">
        <v>46279</v>
      </c>
      <c r="E2507" t="s">
        <v>11819</v>
      </c>
      <c r="F2507" t="s">
        <v>9</v>
      </c>
      <c r="G2507">
        <v>799</v>
      </c>
      <c r="H2507">
        <v>0</v>
      </c>
      <c r="I2507">
        <v>0</v>
      </c>
      <c r="J2507">
        <v>799</v>
      </c>
      <c r="K2507" s="1">
        <v>46281</v>
      </c>
      <c r="L2507" t="s">
        <v>14724</v>
      </c>
      <c r="M2507">
        <f t="shared" si="468"/>
        <v>1</v>
      </c>
      <c r="N2507">
        <f>COUNTIF(Orders!$A:$A,C2507)</f>
        <v>1</v>
      </c>
      <c r="P2507">
        <f>COUNTIF(Orders!$H:$H,UPPER(SUBSTITUTE(TRIM(C2507),"-","")))</f>
        <v>1</v>
      </c>
      <c r="R2507" t="str">
        <f t="shared" si="469"/>
        <v>Matched Order Reference</v>
      </c>
      <c r="S2507">
        <f t="shared" si="470"/>
        <v>1</v>
      </c>
      <c r="V2507" cm="1">
        <f t="array" ref="V2507">IF(E2507&lt;&gt;"CAPTURE",0,SUMPRODUCT((MDR_Rates!$A$2:$A$10=F2507)*(G2507&gt;MDR_Rates!$B$2:$B$10)*((MDR_Rates!$C$2:$C$10="")+(G2507&lt;=MDR_Rates!$C$2:$C$10))*MDR_Rates!$D$2:$D$10))</f>
        <v>0</v>
      </c>
      <c r="W2507">
        <f t="shared" si="471"/>
        <v>0</v>
      </c>
      <c r="X2507">
        <f t="shared" si="472"/>
        <v>0</v>
      </c>
      <c r="Y2507">
        <f t="shared" si="473"/>
        <v>0</v>
      </c>
      <c r="Z2507">
        <f t="shared" si="474"/>
        <v>0</v>
      </c>
      <c r="AG2507" t="str">
        <f t="shared" si="475"/>
        <v/>
      </c>
      <c r="AI2507" t="str">
        <f t="shared" si="476"/>
        <v/>
      </c>
      <c r="AJ2507" t="str">
        <f t="shared" si="477"/>
        <v/>
      </c>
      <c r="AK2507" t="str">
        <f t="shared" si="478"/>
        <v>ORD26000703</v>
      </c>
      <c r="AL2507">
        <f>IF(E2507&lt;&gt;"CAPTURE","",COUNTIF(Orders!$H:$H,AK2507))</f>
        <v>1</v>
      </c>
      <c r="AP2507" t="str">
        <f t="shared" si="479"/>
        <v>Matched to Order</v>
      </c>
      <c r="AQ2507">
        <f>IF(COUNTIF($A$2:A2507,A2507)=1,1,0)</f>
        <v>1</v>
      </c>
    </row>
    <row r="2508" spans="1:43" x14ac:dyDescent="0.3">
      <c r="A2508" t="s">
        <v>14752</v>
      </c>
      <c r="C2508" t="s">
        <v>1434</v>
      </c>
      <c r="D2508" s="1">
        <v>46279</v>
      </c>
      <c r="E2508" t="s">
        <v>11819</v>
      </c>
      <c r="F2508" t="s">
        <v>17</v>
      </c>
      <c r="G2508">
        <v>3498</v>
      </c>
      <c r="H2508">
        <v>55.97</v>
      </c>
      <c r="I2508">
        <v>10.07</v>
      </c>
      <c r="J2508">
        <v>3431.96</v>
      </c>
      <c r="K2508" s="1">
        <v>46281</v>
      </c>
      <c r="L2508" t="s">
        <v>14724</v>
      </c>
      <c r="M2508">
        <f t="shared" si="468"/>
        <v>1</v>
      </c>
      <c r="N2508">
        <f>COUNTIF(Orders!$A:$A,C2508)</f>
        <v>1</v>
      </c>
      <c r="P2508">
        <f>COUNTIF(Orders!$H:$H,UPPER(SUBSTITUTE(TRIM(C2508),"-","")))</f>
        <v>1</v>
      </c>
      <c r="R2508" t="str">
        <f t="shared" si="469"/>
        <v>Matched Order Reference</v>
      </c>
      <c r="S2508">
        <f t="shared" si="470"/>
        <v>1</v>
      </c>
      <c r="V2508" cm="1">
        <f t="array" ref="V2508">IF(E2508&lt;&gt;"CAPTURE",0,SUMPRODUCT((MDR_Rates!$A$2:$A$10=F2508)*(G2508&gt;MDR_Rates!$B$2:$B$10)*((MDR_Rates!$C$2:$C$10="")+(G2508&lt;=MDR_Rates!$C$2:$C$10))*MDR_Rates!$D$2:$D$10))</f>
        <v>1.6</v>
      </c>
      <c r="W2508">
        <f t="shared" si="471"/>
        <v>55.97</v>
      </c>
      <c r="X2508">
        <f t="shared" si="472"/>
        <v>10.07</v>
      </c>
      <c r="Y2508">
        <f t="shared" si="473"/>
        <v>0</v>
      </c>
      <c r="Z2508">
        <f t="shared" si="474"/>
        <v>0</v>
      </c>
      <c r="AG2508" t="str">
        <f t="shared" si="475"/>
        <v/>
      </c>
      <c r="AI2508" t="str">
        <f t="shared" si="476"/>
        <v/>
      </c>
      <c r="AJ2508" t="str">
        <f t="shared" si="477"/>
        <v/>
      </c>
      <c r="AK2508" t="str">
        <f t="shared" si="478"/>
        <v>ORD26000707</v>
      </c>
      <c r="AL2508">
        <f>IF(E2508&lt;&gt;"CAPTURE","",COUNTIF(Orders!$H:$H,AK2508))</f>
        <v>1</v>
      </c>
      <c r="AP2508" t="str">
        <f t="shared" si="479"/>
        <v>Matched to Order</v>
      </c>
      <c r="AQ2508">
        <f>IF(COUNTIF($A$2:A2508,A2508)=1,1,0)</f>
        <v>1</v>
      </c>
    </row>
    <row r="2509" spans="1:43" x14ac:dyDescent="0.3">
      <c r="A2509" t="s">
        <v>14753</v>
      </c>
      <c r="C2509" t="s">
        <v>14754</v>
      </c>
      <c r="D2509" s="1">
        <v>46279</v>
      </c>
      <c r="E2509" t="s">
        <v>11819</v>
      </c>
      <c r="F2509" t="s">
        <v>9</v>
      </c>
      <c r="G2509">
        <v>349</v>
      </c>
      <c r="H2509">
        <v>0</v>
      </c>
      <c r="I2509">
        <v>0</v>
      </c>
      <c r="J2509">
        <v>349</v>
      </c>
      <c r="K2509" s="1">
        <v>46281</v>
      </c>
      <c r="L2509" t="s">
        <v>14724</v>
      </c>
      <c r="M2509">
        <f t="shared" si="468"/>
        <v>1</v>
      </c>
      <c r="N2509">
        <f>COUNTIF(Orders!$A:$A,C2509)</f>
        <v>1</v>
      </c>
      <c r="P2509">
        <f>COUNTIF(Orders!$H:$H,UPPER(SUBSTITUTE(TRIM(C2509),"-","")))</f>
        <v>1</v>
      </c>
      <c r="R2509" t="str">
        <f t="shared" si="469"/>
        <v>Matched Order Reference</v>
      </c>
      <c r="S2509">
        <f t="shared" si="470"/>
        <v>1</v>
      </c>
      <c r="V2509" cm="1">
        <f t="array" ref="V2509">IF(E2509&lt;&gt;"CAPTURE",0,SUMPRODUCT((MDR_Rates!$A$2:$A$10=F2509)*(G2509&gt;MDR_Rates!$B$2:$B$10)*((MDR_Rates!$C$2:$C$10="")+(G2509&lt;=MDR_Rates!$C$2:$C$10))*MDR_Rates!$D$2:$D$10))</f>
        <v>0</v>
      </c>
      <c r="W2509">
        <f t="shared" si="471"/>
        <v>0</v>
      </c>
      <c r="X2509">
        <f t="shared" si="472"/>
        <v>0</v>
      </c>
      <c r="Y2509">
        <f t="shared" si="473"/>
        <v>0</v>
      </c>
      <c r="Z2509">
        <f t="shared" si="474"/>
        <v>0</v>
      </c>
      <c r="AG2509" t="str">
        <f t="shared" si="475"/>
        <v/>
      </c>
      <c r="AI2509" t="str">
        <f t="shared" si="476"/>
        <v/>
      </c>
      <c r="AJ2509" t="str">
        <f t="shared" si="477"/>
        <v/>
      </c>
      <c r="AK2509" t="str">
        <f t="shared" si="478"/>
        <v>ORD26000713</v>
      </c>
      <c r="AL2509">
        <f>IF(E2509&lt;&gt;"CAPTURE","",COUNTIF(Orders!$H:$H,AK2509))</f>
        <v>1</v>
      </c>
      <c r="AP2509" t="str">
        <f t="shared" si="479"/>
        <v>Matched to Order</v>
      </c>
      <c r="AQ2509">
        <f>IF(COUNTIF($A$2:A2509,A2509)=1,1,0)</f>
        <v>1</v>
      </c>
    </row>
    <row r="2510" spans="1:43" x14ac:dyDescent="0.3">
      <c r="A2510" t="s">
        <v>14755</v>
      </c>
      <c r="C2510" t="s">
        <v>1525</v>
      </c>
      <c r="D2510" s="1">
        <v>46279</v>
      </c>
      <c r="E2510" t="s">
        <v>11819</v>
      </c>
      <c r="F2510" t="s">
        <v>9</v>
      </c>
      <c r="G2510">
        <v>499</v>
      </c>
      <c r="H2510">
        <v>0</v>
      </c>
      <c r="I2510">
        <v>0</v>
      </c>
      <c r="J2510">
        <v>499</v>
      </c>
      <c r="K2510" s="1">
        <v>46281</v>
      </c>
      <c r="L2510" t="s">
        <v>14724</v>
      </c>
      <c r="M2510">
        <f t="shared" si="468"/>
        <v>1</v>
      </c>
      <c r="N2510">
        <f>COUNTIF(Orders!$A:$A,C2510)</f>
        <v>1</v>
      </c>
      <c r="P2510">
        <f>COUNTIF(Orders!$H:$H,UPPER(SUBSTITUTE(TRIM(C2510),"-","")))</f>
        <v>1</v>
      </c>
      <c r="R2510" t="str">
        <f t="shared" si="469"/>
        <v>Matched Order Reference</v>
      </c>
      <c r="S2510">
        <f t="shared" si="470"/>
        <v>1</v>
      </c>
      <c r="V2510" cm="1">
        <f t="array" ref="V2510">IF(E2510&lt;&gt;"CAPTURE",0,SUMPRODUCT((MDR_Rates!$A$2:$A$10=F2510)*(G2510&gt;MDR_Rates!$B$2:$B$10)*((MDR_Rates!$C$2:$C$10="")+(G2510&lt;=MDR_Rates!$C$2:$C$10))*MDR_Rates!$D$2:$D$10))</f>
        <v>0</v>
      </c>
      <c r="W2510">
        <f t="shared" si="471"/>
        <v>0</v>
      </c>
      <c r="X2510">
        <f t="shared" si="472"/>
        <v>0</v>
      </c>
      <c r="Y2510">
        <f t="shared" si="473"/>
        <v>0</v>
      </c>
      <c r="Z2510">
        <f t="shared" si="474"/>
        <v>0</v>
      </c>
      <c r="AG2510" t="str">
        <f t="shared" si="475"/>
        <v/>
      </c>
      <c r="AI2510" t="str">
        <f t="shared" si="476"/>
        <v/>
      </c>
      <c r="AJ2510" t="str">
        <f t="shared" si="477"/>
        <v/>
      </c>
      <c r="AK2510" t="str">
        <f t="shared" si="478"/>
        <v>ORD26000753</v>
      </c>
      <c r="AL2510">
        <f>IF(E2510&lt;&gt;"CAPTURE","",COUNTIF(Orders!$H:$H,AK2510))</f>
        <v>1</v>
      </c>
      <c r="AP2510" t="str">
        <f t="shared" si="479"/>
        <v>Matched to Order</v>
      </c>
      <c r="AQ2510">
        <f>IF(COUNTIF($A$2:A2510,A2510)=1,1,0)</f>
        <v>1</v>
      </c>
    </row>
    <row r="2511" spans="1:43" x14ac:dyDescent="0.3">
      <c r="A2511" t="s">
        <v>14756</v>
      </c>
      <c r="C2511" t="s">
        <v>1539</v>
      </c>
      <c r="D2511" s="1">
        <v>46279</v>
      </c>
      <c r="E2511" t="s">
        <v>11819</v>
      </c>
      <c r="F2511" t="s">
        <v>44</v>
      </c>
      <c r="G2511">
        <v>5998</v>
      </c>
      <c r="H2511">
        <v>101.97</v>
      </c>
      <c r="I2511">
        <v>18.350000000000001</v>
      </c>
      <c r="J2511">
        <v>5877.68</v>
      </c>
      <c r="K2511" s="1">
        <v>46281</v>
      </c>
      <c r="L2511" t="s">
        <v>14724</v>
      </c>
      <c r="M2511">
        <f t="shared" si="468"/>
        <v>1</v>
      </c>
      <c r="N2511">
        <f>COUNTIF(Orders!$A:$A,C2511)</f>
        <v>1</v>
      </c>
      <c r="P2511">
        <f>COUNTIF(Orders!$H:$H,UPPER(SUBSTITUTE(TRIM(C2511),"-","")))</f>
        <v>1</v>
      </c>
      <c r="R2511" t="str">
        <f t="shared" si="469"/>
        <v>Matched Order Reference</v>
      </c>
      <c r="S2511">
        <f t="shared" si="470"/>
        <v>1</v>
      </c>
      <c r="V2511" cm="1">
        <f t="array" ref="V2511">IF(E2511&lt;&gt;"CAPTURE",0,SUMPRODUCT((MDR_Rates!$A$2:$A$10=F2511)*(G2511&gt;MDR_Rates!$B$2:$B$10)*((MDR_Rates!$C$2:$C$10="")+(G2511&lt;=MDR_Rates!$C$2:$C$10))*MDR_Rates!$D$2:$D$10))</f>
        <v>1.7</v>
      </c>
      <c r="W2511">
        <f t="shared" si="471"/>
        <v>101.97</v>
      </c>
      <c r="X2511">
        <f t="shared" si="472"/>
        <v>18.350000000000001</v>
      </c>
      <c r="Y2511">
        <f t="shared" si="473"/>
        <v>0</v>
      </c>
      <c r="Z2511">
        <f t="shared" si="474"/>
        <v>0</v>
      </c>
      <c r="AG2511" t="str">
        <f t="shared" si="475"/>
        <v/>
      </c>
      <c r="AI2511" t="str">
        <f t="shared" si="476"/>
        <v/>
      </c>
      <c r="AJ2511" t="str">
        <f t="shared" si="477"/>
        <v/>
      </c>
      <c r="AK2511" t="str">
        <f t="shared" si="478"/>
        <v>ORD26000760</v>
      </c>
      <c r="AL2511">
        <f>IF(E2511&lt;&gt;"CAPTURE","",COUNTIF(Orders!$H:$H,AK2511))</f>
        <v>1</v>
      </c>
      <c r="AP2511" t="str">
        <f t="shared" si="479"/>
        <v>Matched to Order</v>
      </c>
      <c r="AQ2511">
        <f>IF(COUNTIF($A$2:A2511,A2511)=1,1,0)</f>
        <v>1</v>
      </c>
    </row>
    <row r="2512" spans="1:43" x14ac:dyDescent="0.3">
      <c r="A2512" t="s">
        <v>14757</v>
      </c>
      <c r="C2512" t="s">
        <v>1563</v>
      </c>
      <c r="D2512" s="1">
        <v>46279</v>
      </c>
      <c r="E2512" t="s">
        <v>11819</v>
      </c>
      <c r="F2512" t="s">
        <v>44</v>
      </c>
      <c r="G2512">
        <v>4999</v>
      </c>
      <c r="H2512">
        <v>84.98</v>
      </c>
      <c r="I2512">
        <v>15.3</v>
      </c>
      <c r="J2512">
        <v>4898.72</v>
      </c>
      <c r="K2512" s="1">
        <v>46281</v>
      </c>
      <c r="L2512" t="s">
        <v>14724</v>
      </c>
      <c r="M2512">
        <f t="shared" si="468"/>
        <v>1</v>
      </c>
      <c r="N2512">
        <f>COUNTIF(Orders!$A:$A,C2512)</f>
        <v>1</v>
      </c>
      <c r="P2512">
        <f>COUNTIF(Orders!$H:$H,UPPER(SUBSTITUTE(TRIM(C2512),"-","")))</f>
        <v>1</v>
      </c>
      <c r="R2512" t="str">
        <f t="shared" si="469"/>
        <v>Matched Order Reference</v>
      </c>
      <c r="S2512">
        <f t="shared" si="470"/>
        <v>1</v>
      </c>
      <c r="V2512" cm="1">
        <f t="array" ref="V2512">IF(E2512&lt;&gt;"CAPTURE",0,SUMPRODUCT((MDR_Rates!$A$2:$A$10=F2512)*(G2512&gt;MDR_Rates!$B$2:$B$10)*((MDR_Rates!$C$2:$C$10="")+(G2512&lt;=MDR_Rates!$C$2:$C$10))*MDR_Rates!$D$2:$D$10))</f>
        <v>1.7</v>
      </c>
      <c r="W2512">
        <f t="shared" si="471"/>
        <v>84.98</v>
      </c>
      <c r="X2512">
        <f t="shared" si="472"/>
        <v>15.3</v>
      </c>
      <c r="Y2512">
        <f t="shared" si="473"/>
        <v>0</v>
      </c>
      <c r="Z2512">
        <f t="shared" si="474"/>
        <v>0</v>
      </c>
      <c r="AG2512" t="str">
        <f t="shared" si="475"/>
        <v/>
      </c>
      <c r="AI2512" t="str">
        <f t="shared" si="476"/>
        <v/>
      </c>
      <c r="AJ2512" t="str">
        <f t="shared" si="477"/>
        <v/>
      </c>
      <c r="AK2512" t="str">
        <f t="shared" si="478"/>
        <v>ORD26000772</v>
      </c>
      <c r="AL2512">
        <f>IF(E2512&lt;&gt;"CAPTURE","",COUNTIF(Orders!$H:$H,AK2512))</f>
        <v>1</v>
      </c>
      <c r="AP2512" t="str">
        <f t="shared" si="479"/>
        <v>Matched to Order</v>
      </c>
      <c r="AQ2512">
        <f>IF(COUNTIF($A$2:A2512,A2512)=1,1,0)</f>
        <v>1</v>
      </c>
    </row>
    <row r="2513" spans="1:43" x14ac:dyDescent="0.3">
      <c r="A2513" t="s">
        <v>14758</v>
      </c>
      <c r="C2513" t="s">
        <v>1652</v>
      </c>
      <c r="D2513" s="1">
        <v>46279</v>
      </c>
      <c r="E2513" t="s">
        <v>11819</v>
      </c>
      <c r="F2513" t="s">
        <v>9</v>
      </c>
      <c r="G2513">
        <v>4999</v>
      </c>
      <c r="H2513">
        <v>15</v>
      </c>
      <c r="I2513">
        <v>2.7</v>
      </c>
      <c r="J2513">
        <v>4981.3</v>
      </c>
      <c r="K2513" s="1">
        <v>46281</v>
      </c>
      <c r="L2513" t="s">
        <v>14724</v>
      </c>
      <c r="M2513">
        <f t="shared" si="468"/>
        <v>1</v>
      </c>
      <c r="N2513">
        <f>COUNTIF(Orders!$A:$A,C2513)</f>
        <v>1</v>
      </c>
      <c r="P2513">
        <f>COUNTIF(Orders!$H:$H,UPPER(SUBSTITUTE(TRIM(C2513),"-","")))</f>
        <v>1</v>
      </c>
      <c r="R2513" t="str">
        <f t="shared" si="469"/>
        <v>Matched Order Reference</v>
      </c>
      <c r="S2513">
        <f t="shared" si="470"/>
        <v>1</v>
      </c>
      <c r="V2513" cm="1">
        <f t="array" ref="V2513">IF(E2513&lt;&gt;"CAPTURE",0,SUMPRODUCT((MDR_Rates!$A$2:$A$10=F2513)*(G2513&gt;MDR_Rates!$B$2:$B$10)*((MDR_Rates!$C$2:$C$10="")+(G2513&lt;=MDR_Rates!$C$2:$C$10))*MDR_Rates!$D$2:$D$10))</f>
        <v>0.3</v>
      </c>
      <c r="W2513">
        <f t="shared" si="471"/>
        <v>15</v>
      </c>
      <c r="X2513">
        <f t="shared" si="472"/>
        <v>2.7</v>
      </c>
      <c r="Y2513">
        <f t="shared" si="473"/>
        <v>0</v>
      </c>
      <c r="Z2513">
        <f t="shared" si="474"/>
        <v>0</v>
      </c>
      <c r="AG2513" t="str">
        <f t="shared" si="475"/>
        <v/>
      </c>
      <c r="AI2513" t="str">
        <f t="shared" si="476"/>
        <v/>
      </c>
      <c r="AJ2513" t="str">
        <f t="shared" si="477"/>
        <v/>
      </c>
      <c r="AK2513" t="str">
        <f t="shared" si="478"/>
        <v>ORD26000817</v>
      </c>
      <c r="AL2513">
        <f>IF(E2513&lt;&gt;"CAPTURE","",COUNTIF(Orders!$H:$H,AK2513))</f>
        <v>1</v>
      </c>
      <c r="AP2513" t="str">
        <f t="shared" si="479"/>
        <v>Matched to Order</v>
      </c>
      <c r="AQ2513">
        <f>IF(COUNTIF($A$2:A2513,A2513)=1,1,0)</f>
        <v>1</v>
      </c>
    </row>
    <row r="2514" spans="1:43" x14ac:dyDescent="0.3">
      <c r="A2514" t="s">
        <v>14759</v>
      </c>
      <c r="C2514" t="s">
        <v>1863</v>
      </c>
      <c r="D2514" s="1">
        <v>46279</v>
      </c>
      <c r="E2514" t="s">
        <v>11819</v>
      </c>
      <c r="F2514" t="s">
        <v>9</v>
      </c>
      <c r="G2514">
        <v>6797</v>
      </c>
      <c r="H2514">
        <v>20.39</v>
      </c>
      <c r="I2514">
        <v>3.67</v>
      </c>
      <c r="J2514">
        <v>6772.94</v>
      </c>
      <c r="K2514" s="1">
        <v>46281</v>
      </c>
      <c r="L2514" t="s">
        <v>14724</v>
      </c>
      <c r="M2514">
        <f t="shared" si="468"/>
        <v>1</v>
      </c>
      <c r="N2514">
        <f>COUNTIF(Orders!$A:$A,C2514)</f>
        <v>1</v>
      </c>
      <c r="P2514">
        <f>COUNTIF(Orders!$H:$H,UPPER(SUBSTITUTE(TRIM(C2514),"-","")))</f>
        <v>1</v>
      </c>
      <c r="R2514" t="str">
        <f t="shared" si="469"/>
        <v>Matched Order Reference</v>
      </c>
      <c r="S2514">
        <f t="shared" si="470"/>
        <v>1</v>
      </c>
      <c r="V2514" cm="1">
        <f t="array" ref="V2514">IF(E2514&lt;&gt;"CAPTURE",0,SUMPRODUCT((MDR_Rates!$A$2:$A$10=F2514)*(G2514&gt;MDR_Rates!$B$2:$B$10)*((MDR_Rates!$C$2:$C$10="")+(G2514&lt;=MDR_Rates!$C$2:$C$10))*MDR_Rates!$D$2:$D$10))</f>
        <v>0.3</v>
      </c>
      <c r="W2514">
        <f t="shared" si="471"/>
        <v>20.39</v>
      </c>
      <c r="X2514">
        <f t="shared" si="472"/>
        <v>3.67</v>
      </c>
      <c r="Y2514">
        <f t="shared" si="473"/>
        <v>0</v>
      </c>
      <c r="Z2514">
        <f t="shared" si="474"/>
        <v>0</v>
      </c>
      <c r="AG2514" t="str">
        <f t="shared" si="475"/>
        <v/>
      </c>
      <c r="AI2514" t="str">
        <f t="shared" si="476"/>
        <v/>
      </c>
      <c r="AJ2514" t="str">
        <f t="shared" si="477"/>
        <v/>
      </c>
      <c r="AK2514" t="str">
        <f t="shared" si="478"/>
        <v>ORD26000923</v>
      </c>
      <c r="AL2514">
        <f>IF(E2514&lt;&gt;"CAPTURE","",COUNTIF(Orders!$H:$H,AK2514))</f>
        <v>1</v>
      </c>
      <c r="AP2514" t="str">
        <f t="shared" si="479"/>
        <v>Matched to Order</v>
      </c>
      <c r="AQ2514">
        <f>IF(COUNTIF($A$2:A2514,A2514)=1,1,0)</f>
        <v>1</v>
      </c>
    </row>
    <row r="2515" spans="1:43" x14ac:dyDescent="0.3">
      <c r="A2515" t="s">
        <v>14760</v>
      </c>
      <c r="C2515" t="s">
        <v>1888</v>
      </c>
      <c r="D2515" s="1">
        <v>46279</v>
      </c>
      <c r="E2515" t="s">
        <v>11819</v>
      </c>
      <c r="F2515" t="s">
        <v>9</v>
      </c>
      <c r="G2515">
        <v>4999</v>
      </c>
      <c r="H2515">
        <v>15</v>
      </c>
      <c r="I2515">
        <v>2.7</v>
      </c>
      <c r="J2515">
        <v>4981.3</v>
      </c>
      <c r="K2515" s="1">
        <v>46281</v>
      </c>
      <c r="L2515" t="s">
        <v>14724</v>
      </c>
      <c r="M2515">
        <f t="shared" si="468"/>
        <v>1</v>
      </c>
      <c r="N2515">
        <f>COUNTIF(Orders!$A:$A,C2515)</f>
        <v>1</v>
      </c>
      <c r="P2515">
        <f>COUNTIF(Orders!$H:$H,UPPER(SUBSTITUTE(TRIM(C2515),"-","")))</f>
        <v>1</v>
      </c>
      <c r="R2515" t="str">
        <f t="shared" si="469"/>
        <v>Matched Order Reference</v>
      </c>
      <c r="S2515">
        <f t="shared" si="470"/>
        <v>1</v>
      </c>
      <c r="V2515" cm="1">
        <f t="array" ref="V2515">IF(E2515&lt;&gt;"CAPTURE",0,SUMPRODUCT((MDR_Rates!$A$2:$A$10=F2515)*(G2515&gt;MDR_Rates!$B$2:$B$10)*((MDR_Rates!$C$2:$C$10="")+(G2515&lt;=MDR_Rates!$C$2:$C$10))*MDR_Rates!$D$2:$D$10))</f>
        <v>0.3</v>
      </c>
      <c r="W2515">
        <f t="shared" si="471"/>
        <v>15</v>
      </c>
      <c r="X2515">
        <f t="shared" si="472"/>
        <v>2.7</v>
      </c>
      <c r="Y2515">
        <f t="shared" si="473"/>
        <v>0</v>
      </c>
      <c r="Z2515">
        <f t="shared" si="474"/>
        <v>0</v>
      </c>
      <c r="AG2515" t="str">
        <f t="shared" si="475"/>
        <v/>
      </c>
      <c r="AI2515" t="str">
        <f t="shared" si="476"/>
        <v/>
      </c>
      <c r="AJ2515" t="str">
        <f t="shared" si="477"/>
        <v/>
      </c>
      <c r="AK2515" t="str">
        <f t="shared" si="478"/>
        <v>ORD26000936</v>
      </c>
      <c r="AL2515">
        <f>IF(E2515&lt;&gt;"CAPTURE","",COUNTIF(Orders!$H:$H,AK2515))</f>
        <v>1</v>
      </c>
      <c r="AP2515" t="str">
        <f t="shared" si="479"/>
        <v>Matched to Order</v>
      </c>
      <c r="AQ2515">
        <f>IF(COUNTIF($A$2:A2515,A2515)=1,1,0)</f>
        <v>1</v>
      </c>
    </row>
    <row r="2516" spans="1:43" x14ac:dyDescent="0.3">
      <c r="A2516" t="s">
        <v>14761</v>
      </c>
      <c r="C2516" t="s">
        <v>1922</v>
      </c>
      <c r="D2516" s="1">
        <v>46279</v>
      </c>
      <c r="E2516" t="s">
        <v>11819</v>
      </c>
      <c r="F2516" t="s">
        <v>9</v>
      </c>
      <c r="G2516">
        <v>1799</v>
      </c>
      <c r="H2516">
        <v>0</v>
      </c>
      <c r="I2516">
        <v>0</v>
      </c>
      <c r="J2516">
        <v>1799</v>
      </c>
      <c r="K2516" s="1">
        <v>46281</v>
      </c>
      <c r="L2516" t="s">
        <v>14724</v>
      </c>
      <c r="M2516">
        <f t="shared" si="468"/>
        <v>1</v>
      </c>
      <c r="N2516">
        <f>COUNTIF(Orders!$A:$A,C2516)</f>
        <v>1</v>
      </c>
      <c r="P2516">
        <f>COUNTIF(Orders!$H:$H,UPPER(SUBSTITUTE(TRIM(C2516),"-","")))</f>
        <v>1</v>
      </c>
      <c r="R2516" t="str">
        <f t="shared" si="469"/>
        <v>Matched Order Reference</v>
      </c>
      <c r="S2516">
        <f t="shared" si="470"/>
        <v>1</v>
      </c>
      <c r="V2516" cm="1">
        <f t="array" ref="V2516">IF(E2516&lt;&gt;"CAPTURE",0,SUMPRODUCT((MDR_Rates!$A$2:$A$10=F2516)*(G2516&gt;MDR_Rates!$B$2:$B$10)*((MDR_Rates!$C$2:$C$10="")+(G2516&lt;=MDR_Rates!$C$2:$C$10))*MDR_Rates!$D$2:$D$10))</f>
        <v>0</v>
      </c>
      <c r="W2516">
        <f t="shared" si="471"/>
        <v>0</v>
      </c>
      <c r="X2516">
        <f t="shared" si="472"/>
        <v>0</v>
      </c>
      <c r="Y2516">
        <f t="shared" si="473"/>
        <v>0</v>
      </c>
      <c r="Z2516">
        <f t="shared" si="474"/>
        <v>0</v>
      </c>
      <c r="AG2516" t="str">
        <f t="shared" si="475"/>
        <v/>
      </c>
      <c r="AI2516" t="str">
        <f t="shared" si="476"/>
        <v/>
      </c>
      <c r="AJ2516" t="str">
        <f t="shared" si="477"/>
        <v/>
      </c>
      <c r="AK2516" t="str">
        <f t="shared" si="478"/>
        <v>ORD26000953</v>
      </c>
      <c r="AL2516">
        <f>IF(E2516&lt;&gt;"CAPTURE","",COUNTIF(Orders!$H:$H,AK2516))</f>
        <v>1</v>
      </c>
      <c r="AP2516" t="str">
        <f t="shared" si="479"/>
        <v>Matched to Order</v>
      </c>
      <c r="AQ2516">
        <f>IF(COUNTIF($A$2:A2516,A2516)=1,1,0)</f>
        <v>1</v>
      </c>
    </row>
    <row r="2517" spans="1:43" x14ac:dyDescent="0.3">
      <c r="A2517" t="s">
        <v>14762</v>
      </c>
      <c r="C2517" t="s">
        <v>1946</v>
      </c>
      <c r="D2517" s="1">
        <v>46279</v>
      </c>
      <c r="E2517" t="s">
        <v>11819</v>
      </c>
      <c r="F2517" t="s">
        <v>9</v>
      </c>
      <c r="G2517">
        <v>14997</v>
      </c>
      <c r="H2517">
        <v>44.99</v>
      </c>
      <c r="I2517">
        <v>8.1</v>
      </c>
      <c r="J2517">
        <v>14943.91</v>
      </c>
      <c r="K2517" s="1">
        <v>46281</v>
      </c>
      <c r="L2517" t="s">
        <v>14724</v>
      </c>
      <c r="M2517">
        <f t="shared" si="468"/>
        <v>1</v>
      </c>
      <c r="N2517">
        <f>COUNTIF(Orders!$A:$A,C2517)</f>
        <v>1</v>
      </c>
      <c r="P2517">
        <f>COUNTIF(Orders!$H:$H,UPPER(SUBSTITUTE(TRIM(C2517),"-","")))</f>
        <v>1</v>
      </c>
      <c r="R2517" t="str">
        <f t="shared" si="469"/>
        <v>Matched Order Reference</v>
      </c>
      <c r="S2517">
        <f t="shared" si="470"/>
        <v>1</v>
      </c>
      <c r="V2517" cm="1">
        <f t="array" ref="V2517">IF(E2517&lt;&gt;"CAPTURE",0,SUMPRODUCT((MDR_Rates!$A$2:$A$10=F2517)*(G2517&gt;MDR_Rates!$B$2:$B$10)*((MDR_Rates!$C$2:$C$10="")+(G2517&lt;=MDR_Rates!$C$2:$C$10))*MDR_Rates!$D$2:$D$10))</f>
        <v>0.3</v>
      </c>
      <c r="W2517">
        <f t="shared" si="471"/>
        <v>44.99</v>
      </c>
      <c r="X2517">
        <f t="shared" si="472"/>
        <v>8.1</v>
      </c>
      <c r="Y2517">
        <f t="shared" si="473"/>
        <v>0</v>
      </c>
      <c r="Z2517">
        <f t="shared" si="474"/>
        <v>0</v>
      </c>
      <c r="AG2517" t="str">
        <f t="shared" si="475"/>
        <v/>
      </c>
      <c r="AI2517" t="str">
        <f t="shared" si="476"/>
        <v/>
      </c>
      <c r="AJ2517" t="str">
        <f t="shared" si="477"/>
        <v/>
      </c>
      <c r="AK2517" t="str">
        <f t="shared" si="478"/>
        <v>ORD26000965</v>
      </c>
      <c r="AL2517">
        <f>IF(E2517&lt;&gt;"CAPTURE","",COUNTIF(Orders!$H:$H,AK2517))</f>
        <v>1</v>
      </c>
      <c r="AP2517" t="str">
        <f t="shared" si="479"/>
        <v>Matched to Order</v>
      </c>
      <c r="AQ2517">
        <f>IF(COUNTIF($A$2:A2517,A2517)=1,1,0)</f>
        <v>1</v>
      </c>
    </row>
    <row r="2518" spans="1:43" x14ac:dyDescent="0.3">
      <c r="A2518" t="s">
        <v>14763</v>
      </c>
      <c r="C2518" t="s">
        <v>2227</v>
      </c>
      <c r="D2518" s="1">
        <v>46279</v>
      </c>
      <c r="E2518" t="s">
        <v>11819</v>
      </c>
      <c r="F2518" t="s">
        <v>9</v>
      </c>
      <c r="G2518">
        <v>3397</v>
      </c>
      <c r="H2518">
        <v>10.19</v>
      </c>
      <c r="I2518">
        <v>1.83</v>
      </c>
      <c r="J2518">
        <v>3384.98</v>
      </c>
      <c r="K2518" s="1">
        <v>46281</v>
      </c>
      <c r="L2518" t="s">
        <v>14724</v>
      </c>
      <c r="M2518">
        <f t="shared" si="468"/>
        <v>1</v>
      </c>
      <c r="N2518">
        <f>COUNTIF(Orders!$A:$A,C2518)</f>
        <v>1</v>
      </c>
      <c r="P2518">
        <f>COUNTIF(Orders!$H:$H,UPPER(SUBSTITUTE(TRIM(C2518),"-","")))</f>
        <v>1</v>
      </c>
      <c r="R2518" t="str">
        <f t="shared" si="469"/>
        <v>Matched Order Reference</v>
      </c>
      <c r="S2518">
        <f t="shared" si="470"/>
        <v>1</v>
      </c>
      <c r="V2518" cm="1">
        <f t="array" ref="V2518">IF(E2518&lt;&gt;"CAPTURE",0,SUMPRODUCT((MDR_Rates!$A$2:$A$10=F2518)*(G2518&gt;MDR_Rates!$B$2:$B$10)*((MDR_Rates!$C$2:$C$10="")+(G2518&lt;=MDR_Rates!$C$2:$C$10))*MDR_Rates!$D$2:$D$10))</f>
        <v>0.3</v>
      </c>
      <c r="W2518">
        <f t="shared" si="471"/>
        <v>10.19</v>
      </c>
      <c r="X2518">
        <f t="shared" si="472"/>
        <v>1.83</v>
      </c>
      <c r="Y2518">
        <f t="shared" si="473"/>
        <v>0</v>
      </c>
      <c r="Z2518">
        <f t="shared" si="474"/>
        <v>0</v>
      </c>
      <c r="AG2518" t="str">
        <f t="shared" si="475"/>
        <v/>
      </c>
      <c r="AI2518" t="str">
        <f t="shared" si="476"/>
        <v/>
      </c>
      <c r="AJ2518" t="str">
        <f t="shared" si="477"/>
        <v/>
      </c>
      <c r="AK2518" t="str">
        <f t="shared" si="478"/>
        <v>ORD26001106</v>
      </c>
      <c r="AL2518">
        <f>IF(E2518&lt;&gt;"CAPTURE","",COUNTIF(Orders!$H:$H,AK2518))</f>
        <v>1</v>
      </c>
      <c r="AP2518" t="str">
        <f t="shared" si="479"/>
        <v>Matched to Order</v>
      </c>
      <c r="AQ2518">
        <f>IF(COUNTIF($A$2:A2518,A2518)=1,1,0)</f>
        <v>1</v>
      </c>
    </row>
    <row r="2519" spans="1:43" x14ac:dyDescent="0.3">
      <c r="A2519" t="s">
        <v>14764</v>
      </c>
      <c r="C2519" t="s">
        <v>2305</v>
      </c>
      <c r="D2519" s="1">
        <v>46279</v>
      </c>
      <c r="E2519" t="s">
        <v>11819</v>
      </c>
      <c r="F2519" t="s">
        <v>9</v>
      </c>
      <c r="G2519">
        <v>299</v>
      </c>
      <c r="H2519">
        <v>0</v>
      </c>
      <c r="I2519">
        <v>0</v>
      </c>
      <c r="J2519">
        <v>299</v>
      </c>
      <c r="K2519" s="1">
        <v>46281</v>
      </c>
      <c r="L2519" t="s">
        <v>14724</v>
      </c>
      <c r="M2519">
        <f t="shared" si="468"/>
        <v>1</v>
      </c>
      <c r="N2519">
        <f>COUNTIF(Orders!$A:$A,C2519)</f>
        <v>1</v>
      </c>
      <c r="P2519">
        <f>COUNTIF(Orders!$H:$H,UPPER(SUBSTITUTE(TRIM(C2519),"-","")))</f>
        <v>1</v>
      </c>
      <c r="R2519" t="str">
        <f t="shared" si="469"/>
        <v>Matched Order Reference</v>
      </c>
      <c r="S2519">
        <f t="shared" si="470"/>
        <v>1</v>
      </c>
      <c r="V2519" cm="1">
        <f t="array" ref="V2519">IF(E2519&lt;&gt;"CAPTURE",0,SUMPRODUCT((MDR_Rates!$A$2:$A$10=F2519)*(G2519&gt;MDR_Rates!$B$2:$B$10)*((MDR_Rates!$C$2:$C$10="")+(G2519&lt;=MDR_Rates!$C$2:$C$10))*MDR_Rates!$D$2:$D$10))</f>
        <v>0</v>
      </c>
      <c r="W2519">
        <f t="shared" si="471"/>
        <v>0</v>
      </c>
      <c r="X2519">
        <f t="shared" si="472"/>
        <v>0</v>
      </c>
      <c r="Y2519">
        <f t="shared" si="473"/>
        <v>0</v>
      </c>
      <c r="Z2519">
        <f t="shared" si="474"/>
        <v>0</v>
      </c>
      <c r="AG2519" t="str">
        <f t="shared" si="475"/>
        <v/>
      </c>
      <c r="AI2519" t="str">
        <f t="shared" si="476"/>
        <v/>
      </c>
      <c r="AJ2519" t="str">
        <f t="shared" si="477"/>
        <v/>
      </c>
      <c r="AK2519" t="str">
        <f t="shared" si="478"/>
        <v>ORD26001145</v>
      </c>
      <c r="AL2519">
        <f>IF(E2519&lt;&gt;"CAPTURE","",COUNTIF(Orders!$H:$H,AK2519))</f>
        <v>1</v>
      </c>
      <c r="AP2519" t="str">
        <f t="shared" si="479"/>
        <v>Matched to Order</v>
      </c>
      <c r="AQ2519">
        <f>IF(COUNTIF($A$2:A2519,A2519)=1,1,0)</f>
        <v>1</v>
      </c>
    </row>
    <row r="2520" spans="1:43" x14ac:dyDescent="0.3">
      <c r="A2520" t="s">
        <v>14765</v>
      </c>
      <c r="C2520" t="s">
        <v>2327</v>
      </c>
      <c r="D2520" s="1">
        <v>46279</v>
      </c>
      <c r="E2520" t="s">
        <v>11819</v>
      </c>
      <c r="F2520" t="s">
        <v>9</v>
      </c>
      <c r="G2520">
        <v>999</v>
      </c>
      <c r="H2520">
        <v>0</v>
      </c>
      <c r="I2520">
        <v>0</v>
      </c>
      <c r="J2520">
        <v>999</v>
      </c>
      <c r="K2520" s="1">
        <v>46281</v>
      </c>
      <c r="L2520" t="s">
        <v>14724</v>
      </c>
      <c r="M2520">
        <f t="shared" si="468"/>
        <v>1</v>
      </c>
      <c r="N2520">
        <f>COUNTIF(Orders!$A:$A,C2520)</f>
        <v>1</v>
      </c>
      <c r="P2520">
        <f>COUNTIF(Orders!$H:$H,UPPER(SUBSTITUTE(TRIM(C2520),"-","")))</f>
        <v>1</v>
      </c>
      <c r="R2520" t="str">
        <f t="shared" si="469"/>
        <v>Matched Order Reference</v>
      </c>
      <c r="S2520">
        <f t="shared" si="470"/>
        <v>1</v>
      </c>
      <c r="V2520" cm="1">
        <f t="array" ref="V2520">IF(E2520&lt;&gt;"CAPTURE",0,SUMPRODUCT((MDR_Rates!$A$2:$A$10=F2520)*(G2520&gt;MDR_Rates!$B$2:$B$10)*((MDR_Rates!$C$2:$C$10="")+(G2520&lt;=MDR_Rates!$C$2:$C$10))*MDR_Rates!$D$2:$D$10))</f>
        <v>0</v>
      </c>
      <c r="W2520">
        <f t="shared" si="471"/>
        <v>0</v>
      </c>
      <c r="X2520">
        <f t="shared" si="472"/>
        <v>0</v>
      </c>
      <c r="Y2520">
        <f t="shared" si="473"/>
        <v>0</v>
      </c>
      <c r="Z2520">
        <f t="shared" si="474"/>
        <v>0</v>
      </c>
      <c r="AG2520" t="str">
        <f t="shared" si="475"/>
        <v/>
      </c>
      <c r="AI2520" t="str">
        <f t="shared" si="476"/>
        <v/>
      </c>
      <c r="AJ2520" t="str">
        <f t="shared" si="477"/>
        <v/>
      </c>
      <c r="AK2520" t="str">
        <f t="shared" si="478"/>
        <v>ORD26001156</v>
      </c>
      <c r="AL2520">
        <f>IF(E2520&lt;&gt;"CAPTURE","",COUNTIF(Orders!$H:$H,AK2520))</f>
        <v>1</v>
      </c>
      <c r="AP2520" t="str">
        <f t="shared" si="479"/>
        <v>Matched to Order</v>
      </c>
      <c r="AQ2520">
        <f>IF(COUNTIF($A$2:A2520,A2520)=1,1,0)</f>
        <v>1</v>
      </c>
    </row>
    <row r="2521" spans="1:43" x14ac:dyDescent="0.3">
      <c r="A2521" t="s">
        <v>14766</v>
      </c>
      <c r="C2521" t="s">
        <v>14767</v>
      </c>
      <c r="D2521" s="1">
        <v>46279</v>
      </c>
      <c r="E2521" t="s">
        <v>11819</v>
      </c>
      <c r="F2521" t="s">
        <v>17</v>
      </c>
      <c r="G2521">
        <v>1848</v>
      </c>
      <c r="H2521">
        <v>33.26</v>
      </c>
      <c r="I2521">
        <v>5.99</v>
      </c>
      <c r="J2521">
        <v>1808.75</v>
      </c>
      <c r="K2521" s="1">
        <v>46281</v>
      </c>
      <c r="L2521" t="s">
        <v>14724</v>
      </c>
      <c r="M2521">
        <f t="shared" si="468"/>
        <v>1</v>
      </c>
      <c r="N2521">
        <f>COUNTIF(Orders!$A:$A,C2521)</f>
        <v>1</v>
      </c>
      <c r="P2521">
        <f>COUNTIF(Orders!$H:$H,UPPER(SUBSTITUTE(TRIM(C2521),"-","")))</f>
        <v>1</v>
      </c>
      <c r="R2521" t="str">
        <f t="shared" si="469"/>
        <v>Matched Order Reference</v>
      </c>
      <c r="S2521">
        <f t="shared" si="470"/>
        <v>1</v>
      </c>
      <c r="V2521" cm="1">
        <f t="array" ref="V2521">IF(E2521&lt;&gt;"CAPTURE",0,SUMPRODUCT((MDR_Rates!$A$2:$A$10=F2521)*(G2521&gt;MDR_Rates!$B$2:$B$10)*((MDR_Rates!$C$2:$C$10="")+(G2521&lt;=MDR_Rates!$C$2:$C$10))*MDR_Rates!$D$2:$D$10))</f>
        <v>1.8</v>
      </c>
      <c r="W2521">
        <f t="shared" si="471"/>
        <v>33.26</v>
      </c>
      <c r="X2521">
        <f t="shared" si="472"/>
        <v>5.99</v>
      </c>
      <c r="Y2521">
        <f t="shared" si="473"/>
        <v>0</v>
      </c>
      <c r="Z2521">
        <f t="shared" si="474"/>
        <v>0</v>
      </c>
      <c r="AG2521" t="str">
        <f t="shared" si="475"/>
        <v/>
      </c>
      <c r="AI2521" t="str">
        <f t="shared" si="476"/>
        <v/>
      </c>
      <c r="AJ2521" t="str">
        <f t="shared" si="477"/>
        <v/>
      </c>
      <c r="AK2521" t="str">
        <f t="shared" si="478"/>
        <v>ORD26001178</v>
      </c>
      <c r="AL2521">
        <f>IF(E2521&lt;&gt;"CAPTURE","",COUNTIF(Orders!$H:$H,AK2521))</f>
        <v>1</v>
      </c>
      <c r="AP2521" t="str">
        <f t="shared" si="479"/>
        <v>Matched to Order</v>
      </c>
      <c r="AQ2521">
        <f>IF(COUNTIF($A$2:A2521,A2521)=1,1,0)</f>
        <v>1</v>
      </c>
    </row>
    <row r="2522" spans="1:43" x14ac:dyDescent="0.3">
      <c r="A2522" t="s">
        <v>14768</v>
      </c>
      <c r="C2522" t="s">
        <v>2381</v>
      </c>
      <c r="D2522" s="1">
        <v>46279</v>
      </c>
      <c r="E2522" t="s">
        <v>11819</v>
      </c>
      <c r="F2522" t="s">
        <v>9</v>
      </c>
      <c r="G2522">
        <v>598</v>
      </c>
      <c r="H2522">
        <v>0</v>
      </c>
      <c r="I2522">
        <v>0</v>
      </c>
      <c r="J2522">
        <v>598</v>
      </c>
      <c r="K2522" s="1">
        <v>46281</v>
      </c>
      <c r="L2522" t="s">
        <v>14724</v>
      </c>
      <c r="M2522">
        <f t="shared" si="468"/>
        <v>1</v>
      </c>
      <c r="N2522">
        <f>COUNTIF(Orders!$A:$A,C2522)</f>
        <v>1</v>
      </c>
      <c r="P2522">
        <f>COUNTIF(Orders!$H:$H,UPPER(SUBSTITUTE(TRIM(C2522),"-","")))</f>
        <v>1</v>
      </c>
      <c r="R2522" t="str">
        <f t="shared" si="469"/>
        <v>Matched Order Reference</v>
      </c>
      <c r="S2522">
        <f t="shared" si="470"/>
        <v>1</v>
      </c>
      <c r="V2522" cm="1">
        <f t="array" ref="V2522">IF(E2522&lt;&gt;"CAPTURE",0,SUMPRODUCT((MDR_Rates!$A$2:$A$10=F2522)*(G2522&gt;MDR_Rates!$B$2:$B$10)*((MDR_Rates!$C$2:$C$10="")+(G2522&lt;=MDR_Rates!$C$2:$C$10))*MDR_Rates!$D$2:$D$10))</f>
        <v>0</v>
      </c>
      <c r="W2522">
        <f t="shared" si="471"/>
        <v>0</v>
      </c>
      <c r="X2522">
        <f t="shared" si="472"/>
        <v>0</v>
      </c>
      <c r="Y2522">
        <f t="shared" si="473"/>
        <v>0</v>
      </c>
      <c r="Z2522">
        <f t="shared" si="474"/>
        <v>0</v>
      </c>
      <c r="AG2522" t="str">
        <f t="shared" si="475"/>
        <v/>
      </c>
      <c r="AI2522" t="str">
        <f t="shared" si="476"/>
        <v/>
      </c>
      <c r="AJ2522" t="str">
        <f t="shared" si="477"/>
        <v/>
      </c>
      <c r="AK2522" t="str">
        <f t="shared" si="478"/>
        <v>ORD26001183</v>
      </c>
      <c r="AL2522">
        <f>IF(E2522&lt;&gt;"CAPTURE","",COUNTIF(Orders!$H:$H,AK2522))</f>
        <v>1</v>
      </c>
      <c r="AP2522" t="str">
        <f t="shared" si="479"/>
        <v>Matched to Order</v>
      </c>
      <c r="AQ2522">
        <f>IF(COUNTIF($A$2:A2522,A2522)=1,1,0)</f>
        <v>1</v>
      </c>
    </row>
    <row r="2523" spans="1:43" x14ac:dyDescent="0.3">
      <c r="A2523" t="s">
        <v>14769</v>
      </c>
      <c r="C2523" t="s">
        <v>14770</v>
      </c>
      <c r="D2523" s="1">
        <v>46279</v>
      </c>
      <c r="E2523" t="s">
        <v>11819</v>
      </c>
      <c r="F2523" t="s">
        <v>17</v>
      </c>
      <c r="G2523">
        <v>2499</v>
      </c>
      <c r="H2523">
        <v>39.979999999999997</v>
      </c>
      <c r="I2523">
        <v>7.2</v>
      </c>
      <c r="J2523">
        <v>2451.8200000000002</v>
      </c>
      <c r="K2523" s="1">
        <v>46281</v>
      </c>
      <c r="L2523" t="s">
        <v>14724</v>
      </c>
      <c r="M2523">
        <f t="shared" si="468"/>
        <v>1</v>
      </c>
      <c r="N2523">
        <f>COUNTIF(Orders!$A:$A,C2523)</f>
        <v>1</v>
      </c>
      <c r="P2523">
        <f>COUNTIF(Orders!$H:$H,UPPER(SUBSTITUTE(TRIM(C2523),"-","")))</f>
        <v>1</v>
      </c>
      <c r="R2523" t="str">
        <f t="shared" si="469"/>
        <v>Matched Order Reference</v>
      </c>
      <c r="S2523">
        <f t="shared" si="470"/>
        <v>1</v>
      </c>
      <c r="V2523" cm="1">
        <f t="array" ref="V2523">IF(E2523&lt;&gt;"CAPTURE",0,SUMPRODUCT((MDR_Rates!$A$2:$A$10=F2523)*(G2523&gt;MDR_Rates!$B$2:$B$10)*((MDR_Rates!$C$2:$C$10="")+(G2523&lt;=MDR_Rates!$C$2:$C$10))*MDR_Rates!$D$2:$D$10))</f>
        <v>1.6</v>
      </c>
      <c r="W2523">
        <f t="shared" si="471"/>
        <v>39.979999999999997</v>
      </c>
      <c r="X2523">
        <f t="shared" si="472"/>
        <v>7.2</v>
      </c>
      <c r="Y2523">
        <f t="shared" si="473"/>
        <v>0</v>
      </c>
      <c r="Z2523">
        <f t="shared" si="474"/>
        <v>0</v>
      </c>
      <c r="AG2523" t="str">
        <f t="shared" si="475"/>
        <v/>
      </c>
      <c r="AI2523" t="str">
        <f t="shared" si="476"/>
        <v/>
      </c>
      <c r="AJ2523" t="str">
        <f t="shared" si="477"/>
        <v/>
      </c>
      <c r="AK2523" t="str">
        <f t="shared" si="478"/>
        <v>ORD26001203</v>
      </c>
      <c r="AL2523">
        <f>IF(E2523&lt;&gt;"CAPTURE","",COUNTIF(Orders!$H:$H,AK2523))</f>
        <v>1</v>
      </c>
      <c r="AP2523" t="str">
        <f t="shared" si="479"/>
        <v>Matched to Order</v>
      </c>
      <c r="AQ2523">
        <f>IF(COUNTIF($A$2:A2523,A2523)=1,1,0)</f>
        <v>1</v>
      </c>
    </row>
    <row r="2524" spans="1:43" x14ac:dyDescent="0.3">
      <c r="A2524" t="s">
        <v>14771</v>
      </c>
      <c r="C2524" t="s">
        <v>2434</v>
      </c>
      <c r="D2524" s="1">
        <v>46279</v>
      </c>
      <c r="E2524" t="s">
        <v>11819</v>
      </c>
      <c r="F2524" t="s">
        <v>9</v>
      </c>
      <c r="G2524">
        <v>599</v>
      </c>
      <c r="H2524">
        <v>0</v>
      </c>
      <c r="I2524">
        <v>0</v>
      </c>
      <c r="J2524">
        <v>599</v>
      </c>
      <c r="K2524" s="1">
        <v>46281</v>
      </c>
      <c r="L2524" t="s">
        <v>14724</v>
      </c>
      <c r="M2524">
        <f t="shared" si="468"/>
        <v>1</v>
      </c>
      <c r="N2524">
        <f>COUNTIF(Orders!$A:$A,C2524)</f>
        <v>1</v>
      </c>
      <c r="P2524">
        <f>COUNTIF(Orders!$H:$H,UPPER(SUBSTITUTE(TRIM(C2524),"-","")))</f>
        <v>1</v>
      </c>
      <c r="R2524" t="str">
        <f t="shared" si="469"/>
        <v>Matched Order Reference</v>
      </c>
      <c r="S2524">
        <f t="shared" si="470"/>
        <v>1</v>
      </c>
      <c r="V2524" cm="1">
        <f t="array" ref="V2524">IF(E2524&lt;&gt;"CAPTURE",0,SUMPRODUCT((MDR_Rates!$A$2:$A$10=F2524)*(G2524&gt;MDR_Rates!$B$2:$B$10)*((MDR_Rates!$C$2:$C$10="")+(G2524&lt;=MDR_Rates!$C$2:$C$10))*MDR_Rates!$D$2:$D$10))</f>
        <v>0</v>
      </c>
      <c r="W2524">
        <f t="shared" si="471"/>
        <v>0</v>
      </c>
      <c r="X2524">
        <f t="shared" si="472"/>
        <v>0</v>
      </c>
      <c r="Y2524">
        <f t="shared" si="473"/>
        <v>0</v>
      </c>
      <c r="Z2524">
        <f t="shared" si="474"/>
        <v>0</v>
      </c>
      <c r="AG2524" t="str">
        <f t="shared" si="475"/>
        <v/>
      </c>
      <c r="AI2524" t="str">
        <f t="shared" si="476"/>
        <v/>
      </c>
      <c r="AJ2524" t="str">
        <f t="shared" si="477"/>
        <v/>
      </c>
      <c r="AK2524" t="str">
        <f t="shared" si="478"/>
        <v>ORD26001210</v>
      </c>
      <c r="AL2524">
        <f>IF(E2524&lt;&gt;"CAPTURE","",COUNTIF(Orders!$H:$H,AK2524))</f>
        <v>1</v>
      </c>
      <c r="AP2524" t="str">
        <f t="shared" si="479"/>
        <v>Matched to Order</v>
      </c>
      <c r="AQ2524">
        <f>IF(COUNTIF($A$2:A2524,A2524)=1,1,0)</f>
        <v>1</v>
      </c>
    </row>
    <row r="2525" spans="1:43" x14ac:dyDescent="0.3">
      <c r="A2525" t="s">
        <v>14772</v>
      </c>
      <c r="C2525" t="s">
        <v>2448</v>
      </c>
      <c r="D2525" s="1">
        <v>46279</v>
      </c>
      <c r="E2525" t="s">
        <v>11819</v>
      </c>
      <c r="F2525" t="s">
        <v>9</v>
      </c>
      <c r="G2525">
        <v>6498</v>
      </c>
      <c r="H2525">
        <v>19.489999999999998</v>
      </c>
      <c r="I2525">
        <v>3.51</v>
      </c>
      <c r="J2525">
        <v>6475</v>
      </c>
      <c r="K2525" s="1">
        <v>46281</v>
      </c>
      <c r="L2525" t="s">
        <v>14724</v>
      </c>
      <c r="M2525">
        <f t="shared" si="468"/>
        <v>1</v>
      </c>
      <c r="N2525">
        <f>COUNTIF(Orders!$A:$A,C2525)</f>
        <v>1</v>
      </c>
      <c r="P2525">
        <f>COUNTIF(Orders!$H:$H,UPPER(SUBSTITUTE(TRIM(C2525),"-","")))</f>
        <v>1</v>
      </c>
      <c r="R2525" t="str">
        <f t="shared" si="469"/>
        <v>Matched Order Reference</v>
      </c>
      <c r="S2525">
        <f t="shared" si="470"/>
        <v>1</v>
      </c>
      <c r="V2525" cm="1">
        <f t="array" ref="V2525">IF(E2525&lt;&gt;"CAPTURE",0,SUMPRODUCT((MDR_Rates!$A$2:$A$10=F2525)*(G2525&gt;MDR_Rates!$B$2:$B$10)*((MDR_Rates!$C$2:$C$10="")+(G2525&lt;=MDR_Rates!$C$2:$C$10))*MDR_Rates!$D$2:$D$10))</f>
        <v>0.3</v>
      </c>
      <c r="W2525">
        <f t="shared" si="471"/>
        <v>19.489999999999998</v>
      </c>
      <c r="X2525">
        <f t="shared" si="472"/>
        <v>3.51</v>
      </c>
      <c r="Y2525">
        <f t="shared" si="473"/>
        <v>0</v>
      </c>
      <c r="Z2525">
        <f t="shared" si="474"/>
        <v>0</v>
      </c>
      <c r="AG2525" t="str">
        <f t="shared" si="475"/>
        <v/>
      </c>
      <c r="AI2525" t="str">
        <f t="shared" si="476"/>
        <v/>
      </c>
      <c r="AJ2525" t="str">
        <f t="shared" si="477"/>
        <v/>
      </c>
      <c r="AK2525" t="str">
        <f t="shared" si="478"/>
        <v>ORD26001217</v>
      </c>
      <c r="AL2525">
        <f>IF(E2525&lt;&gt;"CAPTURE","",COUNTIF(Orders!$H:$H,AK2525))</f>
        <v>1</v>
      </c>
      <c r="AP2525" t="str">
        <f t="shared" si="479"/>
        <v>Matched to Order</v>
      </c>
      <c r="AQ2525">
        <f>IF(COUNTIF($A$2:A2525,A2525)=1,1,0)</f>
        <v>1</v>
      </c>
    </row>
    <row r="2526" spans="1:43" x14ac:dyDescent="0.3">
      <c r="A2526" t="s">
        <v>14773</v>
      </c>
      <c r="C2526" t="s">
        <v>2512</v>
      </c>
      <c r="D2526" s="1">
        <v>46279</v>
      </c>
      <c r="E2526" t="s">
        <v>11819</v>
      </c>
      <c r="F2526" t="s">
        <v>9</v>
      </c>
      <c r="G2526">
        <v>1299</v>
      </c>
      <c r="H2526">
        <v>0</v>
      </c>
      <c r="I2526">
        <v>0</v>
      </c>
      <c r="J2526">
        <v>1299</v>
      </c>
      <c r="K2526" s="1">
        <v>46281</v>
      </c>
      <c r="L2526" t="s">
        <v>14724</v>
      </c>
      <c r="M2526">
        <f t="shared" si="468"/>
        <v>1</v>
      </c>
      <c r="N2526">
        <f>COUNTIF(Orders!$A:$A,C2526)</f>
        <v>1</v>
      </c>
      <c r="P2526">
        <f>COUNTIF(Orders!$H:$H,UPPER(SUBSTITUTE(TRIM(C2526),"-","")))</f>
        <v>1</v>
      </c>
      <c r="R2526" t="str">
        <f t="shared" si="469"/>
        <v>Matched Order Reference</v>
      </c>
      <c r="S2526">
        <f t="shared" si="470"/>
        <v>1</v>
      </c>
      <c r="V2526" cm="1">
        <f t="array" ref="V2526">IF(E2526&lt;&gt;"CAPTURE",0,SUMPRODUCT((MDR_Rates!$A$2:$A$10=F2526)*(G2526&gt;MDR_Rates!$B$2:$B$10)*((MDR_Rates!$C$2:$C$10="")+(G2526&lt;=MDR_Rates!$C$2:$C$10))*MDR_Rates!$D$2:$D$10))</f>
        <v>0</v>
      </c>
      <c r="W2526">
        <f t="shared" si="471"/>
        <v>0</v>
      </c>
      <c r="X2526">
        <f t="shared" si="472"/>
        <v>0</v>
      </c>
      <c r="Y2526">
        <f t="shared" si="473"/>
        <v>0</v>
      </c>
      <c r="Z2526">
        <f t="shared" si="474"/>
        <v>0</v>
      </c>
      <c r="AG2526" t="str">
        <f t="shared" si="475"/>
        <v/>
      </c>
      <c r="AI2526" t="str">
        <f t="shared" si="476"/>
        <v/>
      </c>
      <c r="AJ2526" t="str">
        <f t="shared" si="477"/>
        <v/>
      </c>
      <c r="AK2526" t="str">
        <f t="shared" si="478"/>
        <v>ORD26001249</v>
      </c>
      <c r="AL2526">
        <f>IF(E2526&lt;&gt;"CAPTURE","",COUNTIF(Orders!$H:$H,AK2526))</f>
        <v>1</v>
      </c>
      <c r="AP2526" t="str">
        <f t="shared" si="479"/>
        <v>Matched to Order</v>
      </c>
      <c r="AQ2526">
        <f>IF(COUNTIF($A$2:A2526,A2526)=1,1,0)</f>
        <v>1</v>
      </c>
    </row>
    <row r="2527" spans="1:43" x14ac:dyDescent="0.3">
      <c r="A2527" t="s">
        <v>14774</v>
      </c>
      <c r="C2527" t="s">
        <v>2584</v>
      </c>
      <c r="D2527" s="1">
        <v>46279</v>
      </c>
      <c r="E2527" t="s">
        <v>11819</v>
      </c>
      <c r="F2527" t="s">
        <v>44</v>
      </c>
      <c r="G2527">
        <v>2499</v>
      </c>
      <c r="H2527">
        <v>42.48</v>
      </c>
      <c r="I2527">
        <v>7.65</v>
      </c>
      <c r="J2527">
        <v>2448.87</v>
      </c>
      <c r="K2527" s="1">
        <v>46281</v>
      </c>
      <c r="L2527" t="s">
        <v>14724</v>
      </c>
      <c r="M2527">
        <f t="shared" si="468"/>
        <v>1</v>
      </c>
      <c r="N2527">
        <f>COUNTIF(Orders!$A:$A,C2527)</f>
        <v>1</v>
      </c>
      <c r="P2527">
        <f>COUNTIF(Orders!$H:$H,UPPER(SUBSTITUTE(TRIM(C2527),"-","")))</f>
        <v>1</v>
      </c>
      <c r="R2527" t="str">
        <f t="shared" si="469"/>
        <v>Matched Order Reference</v>
      </c>
      <c r="S2527">
        <f t="shared" si="470"/>
        <v>1</v>
      </c>
      <c r="V2527" cm="1">
        <f t="array" ref="V2527">IF(E2527&lt;&gt;"CAPTURE",0,SUMPRODUCT((MDR_Rates!$A$2:$A$10=F2527)*(G2527&gt;MDR_Rates!$B$2:$B$10)*((MDR_Rates!$C$2:$C$10="")+(G2527&lt;=MDR_Rates!$C$2:$C$10))*MDR_Rates!$D$2:$D$10))</f>
        <v>1.7</v>
      </c>
      <c r="W2527">
        <f t="shared" si="471"/>
        <v>42.48</v>
      </c>
      <c r="X2527">
        <f t="shared" si="472"/>
        <v>7.65</v>
      </c>
      <c r="Y2527">
        <f t="shared" si="473"/>
        <v>0</v>
      </c>
      <c r="Z2527">
        <f t="shared" si="474"/>
        <v>0</v>
      </c>
      <c r="AG2527" t="str">
        <f t="shared" si="475"/>
        <v/>
      </c>
      <c r="AI2527" t="str">
        <f t="shared" si="476"/>
        <v/>
      </c>
      <c r="AJ2527" t="str">
        <f t="shared" si="477"/>
        <v/>
      </c>
      <c r="AK2527" t="str">
        <f t="shared" si="478"/>
        <v>ORD26001285</v>
      </c>
      <c r="AL2527">
        <f>IF(E2527&lt;&gt;"CAPTURE","",COUNTIF(Orders!$H:$H,AK2527))</f>
        <v>1</v>
      </c>
      <c r="AP2527" t="str">
        <f t="shared" si="479"/>
        <v>Matched to Order</v>
      </c>
      <c r="AQ2527">
        <f>IF(COUNTIF($A$2:A2527,A2527)=1,1,0)</f>
        <v>1</v>
      </c>
    </row>
    <row r="2528" spans="1:43" x14ac:dyDescent="0.3">
      <c r="A2528" t="s">
        <v>14775</v>
      </c>
      <c r="C2528" t="s">
        <v>2618</v>
      </c>
      <c r="D2528" s="1">
        <v>46279</v>
      </c>
      <c r="E2528" t="s">
        <v>11819</v>
      </c>
      <c r="F2528" t="s">
        <v>33</v>
      </c>
      <c r="G2528">
        <v>499</v>
      </c>
      <c r="H2528">
        <v>7.49</v>
      </c>
      <c r="I2528">
        <v>1.35</v>
      </c>
      <c r="J2528">
        <v>490.16</v>
      </c>
      <c r="K2528" s="1">
        <v>46281</v>
      </c>
      <c r="L2528" t="s">
        <v>14724</v>
      </c>
      <c r="M2528">
        <f t="shared" si="468"/>
        <v>1</v>
      </c>
      <c r="N2528">
        <f>COUNTIF(Orders!$A:$A,C2528)</f>
        <v>1</v>
      </c>
      <c r="P2528">
        <f>COUNTIF(Orders!$H:$H,UPPER(SUBSTITUTE(TRIM(C2528),"-","")))</f>
        <v>1</v>
      </c>
      <c r="R2528" t="str">
        <f t="shared" si="469"/>
        <v>Matched Order Reference</v>
      </c>
      <c r="S2528">
        <f t="shared" si="470"/>
        <v>1</v>
      </c>
      <c r="V2528" cm="1">
        <f t="array" ref="V2528">IF(E2528&lt;&gt;"CAPTURE",0,SUMPRODUCT((MDR_Rates!$A$2:$A$10=F2528)*(G2528&gt;MDR_Rates!$B$2:$B$10)*((MDR_Rates!$C$2:$C$10="")+(G2528&lt;=MDR_Rates!$C$2:$C$10))*MDR_Rates!$D$2:$D$10))</f>
        <v>1.5</v>
      </c>
      <c r="W2528">
        <f t="shared" si="471"/>
        <v>7.49</v>
      </c>
      <c r="X2528">
        <f t="shared" si="472"/>
        <v>1.35</v>
      </c>
      <c r="Y2528">
        <f t="shared" si="473"/>
        <v>0</v>
      </c>
      <c r="Z2528">
        <f t="shared" si="474"/>
        <v>0</v>
      </c>
      <c r="AG2528" t="str">
        <f t="shared" si="475"/>
        <v/>
      </c>
      <c r="AI2528" t="str">
        <f t="shared" si="476"/>
        <v/>
      </c>
      <c r="AJ2528" t="str">
        <f t="shared" si="477"/>
        <v/>
      </c>
      <c r="AK2528" t="str">
        <f t="shared" si="478"/>
        <v>ORD26001302</v>
      </c>
      <c r="AL2528">
        <f>IF(E2528&lt;&gt;"CAPTURE","",COUNTIF(Orders!$H:$H,AK2528))</f>
        <v>1</v>
      </c>
      <c r="AP2528" t="str">
        <f t="shared" si="479"/>
        <v>Matched to Order</v>
      </c>
      <c r="AQ2528">
        <f>IF(COUNTIF($A$2:A2528,A2528)=1,1,0)</f>
        <v>1</v>
      </c>
    </row>
    <row r="2529" spans="1:43" x14ac:dyDescent="0.3">
      <c r="A2529" t="s">
        <v>14776</v>
      </c>
      <c r="C2529" t="s">
        <v>2624</v>
      </c>
      <c r="D2529" s="1">
        <v>46279</v>
      </c>
      <c r="E2529" t="s">
        <v>11819</v>
      </c>
      <c r="F2529" t="s">
        <v>9</v>
      </c>
      <c r="G2529">
        <v>7999</v>
      </c>
      <c r="H2529">
        <v>24</v>
      </c>
      <c r="I2529">
        <v>4.32</v>
      </c>
      <c r="J2529">
        <v>7970.68</v>
      </c>
      <c r="K2529" s="1">
        <v>46281</v>
      </c>
      <c r="L2529" t="s">
        <v>14724</v>
      </c>
      <c r="M2529">
        <f t="shared" si="468"/>
        <v>1</v>
      </c>
      <c r="N2529">
        <f>COUNTIF(Orders!$A:$A,C2529)</f>
        <v>1</v>
      </c>
      <c r="P2529">
        <f>COUNTIF(Orders!$H:$H,UPPER(SUBSTITUTE(TRIM(C2529),"-","")))</f>
        <v>1</v>
      </c>
      <c r="R2529" t="str">
        <f t="shared" si="469"/>
        <v>Matched Order Reference</v>
      </c>
      <c r="S2529">
        <f t="shared" si="470"/>
        <v>1</v>
      </c>
      <c r="V2529" cm="1">
        <f t="array" ref="V2529">IF(E2529&lt;&gt;"CAPTURE",0,SUMPRODUCT((MDR_Rates!$A$2:$A$10=F2529)*(G2529&gt;MDR_Rates!$B$2:$B$10)*((MDR_Rates!$C$2:$C$10="")+(G2529&lt;=MDR_Rates!$C$2:$C$10))*MDR_Rates!$D$2:$D$10))</f>
        <v>0.3</v>
      </c>
      <c r="W2529">
        <f t="shared" si="471"/>
        <v>24</v>
      </c>
      <c r="X2529">
        <f t="shared" si="472"/>
        <v>4.32</v>
      </c>
      <c r="Y2529">
        <f t="shared" si="473"/>
        <v>0</v>
      </c>
      <c r="Z2529">
        <f t="shared" si="474"/>
        <v>0</v>
      </c>
      <c r="AG2529" t="str">
        <f t="shared" si="475"/>
        <v/>
      </c>
      <c r="AI2529" t="str">
        <f t="shared" si="476"/>
        <v/>
      </c>
      <c r="AJ2529" t="str">
        <f t="shared" si="477"/>
        <v/>
      </c>
      <c r="AK2529" t="str">
        <f t="shared" si="478"/>
        <v>ORD26001305</v>
      </c>
      <c r="AL2529">
        <f>IF(E2529&lt;&gt;"CAPTURE","",COUNTIF(Orders!$H:$H,AK2529))</f>
        <v>1</v>
      </c>
      <c r="AP2529" t="str">
        <f t="shared" si="479"/>
        <v>Matched to Order</v>
      </c>
      <c r="AQ2529">
        <f>IF(COUNTIF($A$2:A2529,A2529)=1,1,0)</f>
        <v>1</v>
      </c>
    </row>
    <row r="2530" spans="1:43" x14ac:dyDescent="0.3">
      <c r="A2530" t="s">
        <v>14777</v>
      </c>
      <c r="C2530" t="s">
        <v>2782</v>
      </c>
      <c r="D2530" s="1">
        <v>46279</v>
      </c>
      <c r="E2530" t="s">
        <v>11819</v>
      </c>
      <c r="F2530" t="s">
        <v>9</v>
      </c>
      <c r="G2530">
        <v>2499</v>
      </c>
      <c r="H2530">
        <v>7.5</v>
      </c>
      <c r="I2530">
        <v>1.35</v>
      </c>
      <c r="J2530">
        <v>2490.15</v>
      </c>
      <c r="K2530" s="1">
        <v>46281</v>
      </c>
      <c r="L2530" t="s">
        <v>14724</v>
      </c>
      <c r="M2530">
        <f t="shared" si="468"/>
        <v>1</v>
      </c>
      <c r="N2530">
        <f>COUNTIF(Orders!$A:$A,C2530)</f>
        <v>1</v>
      </c>
      <c r="P2530">
        <f>COUNTIF(Orders!$H:$H,UPPER(SUBSTITUTE(TRIM(C2530),"-","")))</f>
        <v>1</v>
      </c>
      <c r="R2530" t="str">
        <f t="shared" si="469"/>
        <v>Matched Order Reference</v>
      </c>
      <c r="S2530">
        <f t="shared" si="470"/>
        <v>1</v>
      </c>
      <c r="V2530" cm="1">
        <f t="array" ref="V2530">IF(E2530&lt;&gt;"CAPTURE",0,SUMPRODUCT((MDR_Rates!$A$2:$A$10=F2530)*(G2530&gt;MDR_Rates!$B$2:$B$10)*((MDR_Rates!$C$2:$C$10="")+(G2530&lt;=MDR_Rates!$C$2:$C$10))*MDR_Rates!$D$2:$D$10))</f>
        <v>0.3</v>
      </c>
      <c r="W2530">
        <f t="shared" si="471"/>
        <v>7.5</v>
      </c>
      <c r="X2530">
        <f t="shared" si="472"/>
        <v>1.35</v>
      </c>
      <c r="Y2530">
        <f t="shared" si="473"/>
        <v>0</v>
      </c>
      <c r="Z2530">
        <f t="shared" si="474"/>
        <v>0</v>
      </c>
      <c r="AG2530" t="str">
        <f t="shared" si="475"/>
        <v/>
      </c>
      <c r="AI2530" t="str">
        <f t="shared" si="476"/>
        <v/>
      </c>
      <c r="AJ2530" t="str">
        <f t="shared" si="477"/>
        <v/>
      </c>
      <c r="AK2530" t="str">
        <f t="shared" si="478"/>
        <v>ORD26001384</v>
      </c>
      <c r="AL2530">
        <f>IF(E2530&lt;&gt;"CAPTURE","",COUNTIF(Orders!$H:$H,AK2530))</f>
        <v>1</v>
      </c>
      <c r="AP2530" t="str">
        <f t="shared" si="479"/>
        <v>Matched to Order</v>
      </c>
      <c r="AQ2530">
        <f>IF(COUNTIF($A$2:A2530,A2530)=1,1,0)</f>
        <v>1</v>
      </c>
    </row>
    <row r="2531" spans="1:43" x14ac:dyDescent="0.3">
      <c r="A2531" t="s">
        <v>14778</v>
      </c>
      <c r="C2531" t="s">
        <v>3071</v>
      </c>
      <c r="D2531" s="1">
        <v>46279</v>
      </c>
      <c r="E2531" t="s">
        <v>11819</v>
      </c>
      <c r="F2531" t="s">
        <v>17</v>
      </c>
      <c r="G2531">
        <v>1798</v>
      </c>
      <c r="H2531">
        <v>32.36</v>
      </c>
      <c r="I2531">
        <v>5.82</v>
      </c>
      <c r="J2531">
        <v>1759.82</v>
      </c>
      <c r="K2531" s="1">
        <v>46281</v>
      </c>
      <c r="L2531" t="s">
        <v>14724</v>
      </c>
      <c r="M2531">
        <f t="shared" si="468"/>
        <v>1</v>
      </c>
      <c r="N2531">
        <f>COUNTIF(Orders!$A:$A,C2531)</f>
        <v>1</v>
      </c>
      <c r="P2531">
        <f>COUNTIF(Orders!$H:$H,UPPER(SUBSTITUTE(TRIM(C2531),"-","")))</f>
        <v>1</v>
      </c>
      <c r="R2531" t="str">
        <f t="shared" si="469"/>
        <v>Matched Order Reference</v>
      </c>
      <c r="S2531">
        <f t="shared" si="470"/>
        <v>1</v>
      </c>
      <c r="V2531" cm="1">
        <f t="array" ref="V2531">IF(E2531&lt;&gt;"CAPTURE",0,SUMPRODUCT((MDR_Rates!$A$2:$A$10=F2531)*(G2531&gt;MDR_Rates!$B$2:$B$10)*((MDR_Rates!$C$2:$C$10="")+(G2531&lt;=MDR_Rates!$C$2:$C$10))*MDR_Rates!$D$2:$D$10))</f>
        <v>1.8</v>
      </c>
      <c r="W2531">
        <f t="shared" si="471"/>
        <v>32.36</v>
      </c>
      <c r="X2531">
        <f t="shared" si="472"/>
        <v>5.82</v>
      </c>
      <c r="Y2531">
        <f t="shared" si="473"/>
        <v>0</v>
      </c>
      <c r="Z2531">
        <f t="shared" si="474"/>
        <v>0</v>
      </c>
      <c r="AG2531" t="str">
        <f t="shared" si="475"/>
        <v/>
      </c>
      <c r="AI2531" t="str">
        <f t="shared" si="476"/>
        <v/>
      </c>
      <c r="AJ2531" t="str">
        <f t="shared" si="477"/>
        <v/>
      </c>
      <c r="AK2531" t="str">
        <f t="shared" si="478"/>
        <v>ORD26001530</v>
      </c>
      <c r="AL2531">
        <f>IF(E2531&lt;&gt;"CAPTURE","",COUNTIF(Orders!$H:$H,AK2531))</f>
        <v>1</v>
      </c>
      <c r="AP2531" t="str">
        <f t="shared" si="479"/>
        <v>Matched to Order</v>
      </c>
      <c r="AQ2531">
        <f>IF(COUNTIF($A$2:A2531,A2531)=1,1,0)</f>
        <v>1</v>
      </c>
    </row>
    <row r="2532" spans="1:43" x14ac:dyDescent="0.3">
      <c r="A2532" t="s">
        <v>14779</v>
      </c>
      <c r="C2532" t="s">
        <v>3088</v>
      </c>
      <c r="D2532" s="1">
        <v>46279</v>
      </c>
      <c r="E2532" t="s">
        <v>11819</v>
      </c>
      <c r="F2532" t="s">
        <v>17</v>
      </c>
      <c r="G2532">
        <v>349</v>
      </c>
      <c r="H2532">
        <v>6.28</v>
      </c>
      <c r="I2532">
        <v>1.1299999999999999</v>
      </c>
      <c r="J2532">
        <v>341.59</v>
      </c>
      <c r="K2532" s="1">
        <v>46281</v>
      </c>
      <c r="L2532" t="s">
        <v>14724</v>
      </c>
      <c r="M2532">
        <f t="shared" si="468"/>
        <v>1</v>
      </c>
      <c r="N2532">
        <f>COUNTIF(Orders!$A:$A,C2532)</f>
        <v>1</v>
      </c>
      <c r="P2532">
        <f>COUNTIF(Orders!$H:$H,UPPER(SUBSTITUTE(TRIM(C2532),"-","")))</f>
        <v>1</v>
      </c>
      <c r="R2532" t="str">
        <f t="shared" si="469"/>
        <v>Matched Order Reference</v>
      </c>
      <c r="S2532">
        <f t="shared" si="470"/>
        <v>1</v>
      </c>
      <c r="V2532" cm="1">
        <f t="array" ref="V2532">IF(E2532&lt;&gt;"CAPTURE",0,SUMPRODUCT((MDR_Rates!$A$2:$A$10=F2532)*(G2532&gt;MDR_Rates!$B$2:$B$10)*((MDR_Rates!$C$2:$C$10="")+(G2532&lt;=MDR_Rates!$C$2:$C$10))*MDR_Rates!$D$2:$D$10))</f>
        <v>1.8</v>
      </c>
      <c r="W2532">
        <f t="shared" si="471"/>
        <v>6.28</v>
      </c>
      <c r="X2532">
        <f t="shared" si="472"/>
        <v>1.1299999999999999</v>
      </c>
      <c r="Y2532">
        <f t="shared" si="473"/>
        <v>0</v>
      </c>
      <c r="Z2532">
        <f t="shared" si="474"/>
        <v>0</v>
      </c>
      <c r="AG2532" t="str">
        <f t="shared" si="475"/>
        <v/>
      </c>
      <c r="AI2532" t="str">
        <f t="shared" si="476"/>
        <v/>
      </c>
      <c r="AJ2532" t="str">
        <f t="shared" si="477"/>
        <v/>
      </c>
      <c r="AK2532" t="str">
        <f t="shared" si="478"/>
        <v>ORD26001539</v>
      </c>
      <c r="AL2532">
        <f>IF(E2532&lt;&gt;"CAPTURE","",COUNTIF(Orders!$H:$H,AK2532))</f>
        <v>1</v>
      </c>
      <c r="AP2532" t="str">
        <f t="shared" si="479"/>
        <v>Matched to Order</v>
      </c>
      <c r="AQ2532">
        <f>IF(COUNTIF($A$2:A2532,A2532)=1,1,0)</f>
        <v>1</v>
      </c>
    </row>
    <row r="2533" spans="1:43" x14ac:dyDescent="0.3">
      <c r="A2533" t="s">
        <v>14780</v>
      </c>
      <c r="C2533" t="s">
        <v>3140</v>
      </c>
      <c r="D2533" s="1">
        <v>46279</v>
      </c>
      <c r="E2533" t="s">
        <v>11819</v>
      </c>
      <c r="F2533" t="s">
        <v>9</v>
      </c>
      <c r="G2533">
        <v>7497</v>
      </c>
      <c r="H2533">
        <v>22.49</v>
      </c>
      <c r="I2533">
        <v>4.05</v>
      </c>
      <c r="J2533">
        <v>7470.46</v>
      </c>
      <c r="K2533" s="1">
        <v>46281</v>
      </c>
      <c r="L2533" t="s">
        <v>14724</v>
      </c>
      <c r="M2533">
        <f t="shared" si="468"/>
        <v>1</v>
      </c>
      <c r="N2533">
        <f>COUNTIF(Orders!$A:$A,C2533)</f>
        <v>1</v>
      </c>
      <c r="P2533">
        <f>COUNTIF(Orders!$H:$H,UPPER(SUBSTITUTE(TRIM(C2533),"-","")))</f>
        <v>1</v>
      </c>
      <c r="R2533" t="str">
        <f t="shared" si="469"/>
        <v>Matched Order Reference</v>
      </c>
      <c r="S2533">
        <f t="shared" si="470"/>
        <v>1</v>
      </c>
      <c r="V2533" cm="1">
        <f t="array" ref="V2533">IF(E2533&lt;&gt;"CAPTURE",0,SUMPRODUCT((MDR_Rates!$A$2:$A$10=F2533)*(G2533&gt;MDR_Rates!$B$2:$B$10)*((MDR_Rates!$C$2:$C$10="")+(G2533&lt;=MDR_Rates!$C$2:$C$10))*MDR_Rates!$D$2:$D$10))</f>
        <v>0.3</v>
      </c>
      <c r="W2533">
        <f t="shared" si="471"/>
        <v>22.49</v>
      </c>
      <c r="X2533">
        <f t="shared" si="472"/>
        <v>4.05</v>
      </c>
      <c r="Y2533">
        <f t="shared" si="473"/>
        <v>0</v>
      </c>
      <c r="Z2533">
        <f t="shared" si="474"/>
        <v>0</v>
      </c>
      <c r="AG2533" t="str">
        <f t="shared" si="475"/>
        <v/>
      </c>
      <c r="AI2533" t="str">
        <f t="shared" si="476"/>
        <v/>
      </c>
      <c r="AJ2533" t="str">
        <f t="shared" si="477"/>
        <v/>
      </c>
      <c r="AK2533" t="str">
        <f t="shared" si="478"/>
        <v>ORD26001566</v>
      </c>
      <c r="AL2533">
        <f>IF(E2533&lt;&gt;"CAPTURE","",COUNTIF(Orders!$H:$H,AK2533))</f>
        <v>1</v>
      </c>
      <c r="AP2533" t="str">
        <f t="shared" si="479"/>
        <v>Matched to Order</v>
      </c>
      <c r="AQ2533">
        <f>IF(COUNTIF($A$2:A2533,A2533)=1,1,0)</f>
        <v>1</v>
      </c>
    </row>
    <row r="2534" spans="1:43" x14ac:dyDescent="0.3">
      <c r="A2534" t="s">
        <v>14781</v>
      </c>
      <c r="C2534" t="s">
        <v>3148</v>
      </c>
      <c r="D2534" s="1">
        <v>46279</v>
      </c>
      <c r="E2534" t="s">
        <v>11819</v>
      </c>
      <c r="F2534" t="s">
        <v>17</v>
      </c>
      <c r="G2534">
        <v>3499</v>
      </c>
      <c r="H2534">
        <v>55.98</v>
      </c>
      <c r="I2534">
        <v>10.08</v>
      </c>
      <c r="J2534">
        <v>3432.94</v>
      </c>
      <c r="K2534" s="1">
        <v>46281</v>
      </c>
      <c r="L2534" t="s">
        <v>14724</v>
      </c>
      <c r="M2534">
        <f t="shared" si="468"/>
        <v>1</v>
      </c>
      <c r="N2534">
        <f>COUNTIF(Orders!$A:$A,C2534)</f>
        <v>1</v>
      </c>
      <c r="P2534">
        <f>COUNTIF(Orders!$H:$H,UPPER(SUBSTITUTE(TRIM(C2534),"-","")))</f>
        <v>1</v>
      </c>
      <c r="R2534" t="str">
        <f t="shared" si="469"/>
        <v>Matched Order Reference</v>
      </c>
      <c r="S2534">
        <f t="shared" si="470"/>
        <v>1</v>
      </c>
      <c r="V2534" cm="1">
        <f t="array" ref="V2534">IF(E2534&lt;&gt;"CAPTURE",0,SUMPRODUCT((MDR_Rates!$A$2:$A$10=F2534)*(G2534&gt;MDR_Rates!$B$2:$B$10)*((MDR_Rates!$C$2:$C$10="")+(G2534&lt;=MDR_Rates!$C$2:$C$10))*MDR_Rates!$D$2:$D$10))</f>
        <v>1.6</v>
      </c>
      <c r="W2534">
        <f t="shared" si="471"/>
        <v>55.98</v>
      </c>
      <c r="X2534">
        <f t="shared" si="472"/>
        <v>10.08</v>
      </c>
      <c r="Y2534">
        <f t="shared" si="473"/>
        <v>0</v>
      </c>
      <c r="Z2534">
        <f t="shared" si="474"/>
        <v>0</v>
      </c>
      <c r="AG2534" t="str">
        <f t="shared" si="475"/>
        <v/>
      </c>
      <c r="AI2534" t="str">
        <f t="shared" si="476"/>
        <v/>
      </c>
      <c r="AJ2534" t="str">
        <f t="shared" si="477"/>
        <v/>
      </c>
      <c r="AK2534" t="str">
        <f t="shared" si="478"/>
        <v>ORD26001570</v>
      </c>
      <c r="AL2534">
        <f>IF(E2534&lt;&gt;"CAPTURE","",COUNTIF(Orders!$H:$H,AK2534))</f>
        <v>1</v>
      </c>
      <c r="AP2534" t="str">
        <f t="shared" si="479"/>
        <v>Matched to Order</v>
      </c>
      <c r="AQ2534">
        <f>IF(COUNTIF($A$2:A2534,A2534)=1,1,0)</f>
        <v>1</v>
      </c>
    </row>
    <row r="2535" spans="1:43" x14ac:dyDescent="0.3">
      <c r="A2535" t="s">
        <v>14782</v>
      </c>
      <c r="C2535" t="s">
        <v>3218</v>
      </c>
      <c r="D2535" s="1">
        <v>46279</v>
      </c>
      <c r="E2535" t="s">
        <v>11819</v>
      </c>
      <c r="F2535" t="s">
        <v>17</v>
      </c>
      <c r="G2535">
        <v>1799</v>
      </c>
      <c r="H2535">
        <v>32.380000000000003</v>
      </c>
      <c r="I2535">
        <v>5.83</v>
      </c>
      <c r="J2535">
        <v>1760.79</v>
      </c>
      <c r="K2535" s="1">
        <v>46281</v>
      </c>
      <c r="L2535" t="s">
        <v>14724</v>
      </c>
      <c r="M2535">
        <f t="shared" si="468"/>
        <v>1</v>
      </c>
      <c r="N2535">
        <f>COUNTIF(Orders!$A:$A,C2535)</f>
        <v>1</v>
      </c>
      <c r="P2535">
        <f>COUNTIF(Orders!$H:$H,UPPER(SUBSTITUTE(TRIM(C2535),"-","")))</f>
        <v>1</v>
      </c>
      <c r="R2535" t="str">
        <f t="shared" si="469"/>
        <v>Matched Order Reference</v>
      </c>
      <c r="S2535">
        <f t="shared" si="470"/>
        <v>1</v>
      </c>
      <c r="V2535" cm="1">
        <f t="array" ref="V2535">IF(E2535&lt;&gt;"CAPTURE",0,SUMPRODUCT((MDR_Rates!$A$2:$A$10=F2535)*(G2535&gt;MDR_Rates!$B$2:$B$10)*((MDR_Rates!$C$2:$C$10="")+(G2535&lt;=MDR_Rates!$C$2:$C$10))*MDR_Rates!$D$2:$D$10))</f>
        <v>1.8</v>
      </c>
      <c r="W2535">
        <f t="shared" si="471"/>
        <v>32.380000000000003</v>
      </c>
      <c r="X2535">
        <f t="shared" si="472"/>
        <v>5.83</v>
      </c>
      <c r="Y2535">
        <f t="shared" si="473"/>
        <v>0</v>
      </c>
      <c r="Z2535">
        <f t="shared" si="474"/>
        <v>0</v>
      </c>
      <c r="AG2535" t="str">
        <f t="shared" si="475"/>
        <v/>
      </c>
      <c r="AI2535" t="str">
        <f t="shared" si="476"/>
        <v/>
      </c>
      <c r="AJ2535" t="str">
        <f t="shared" si="477"/>
        <v/>
      </c>
      <c r="AK2535" t="str">
        <f t="shared" si="478"/>
        <v>ORD26001605</v>
      </c>
      <c r="AL2535">
        <f>IF(E2535&lt;&gt;"CAPTURE","",COUNTIF(Orders!$H:$H,AK2535))</f>
        <v>1</v>
      </c>
      <c r="AP2535" t="str">
        <f t="shared" si="479"/>
        <v>Matched to Order</v>
      </c>
      <c r="AQ2535">
        <f>IF(COUNTIF($A$2:A2535,A2535)=1,1,0)</f>
        <v>1</v>
      </c>
    </row>
    <row r="2536" spans="1:43" x14ac:dyDescent="0.3">
      <c r="A2536" t="s">
        <v>14783</v>
      </c>
      <c r="C2536" t="s">
        <v>3293</v>
      </c>
      <c r="D2536" s="1">
        <v>46279</v>
      </c>
      <c r="E2536" t="s">
        <v>11819</v>
      </c>
      <c r="F2536" t="s">
        <v>17</v>
      </c>
      <c r="G2536">
        <v>799</v>
      </c>
      <c r="H2536">
        <v>14.38</v>
      </c>
      <c r="I2536">
        <v>2.59</v>
      </c>
      <c r="J2536">
        <v>782.03</v>
      </c>
      <c r="K2536" s="1">
        <v>46281</v>
      </c>
      <c r="L2536" t="s">
        <v>14724</v>
      </c>
      <c r="M2536">
        <f t="shared" si="468"/>
        <v>1</v>
      </c>
      <c r="N2536">
        <f>COUNTIF(Orders!$A:$A,C2536)</f>
        <v>1</v>
      </c>
      <c r="P2536">
        <f>COUNTIF(Orders!$H:$H,UPPER(SUBSTITUTE(TRIM(C2536),"-","")))</f>
        <v>1</v>
      </c>
      <c r="R2536" t="str">
        <f t="shared" si="469"/>
        <v>Matched Order Reference</v>
      </c>
      <c r="S2536">
        <f t="shared" si="470"/>
        <v>1</v>
      </c>
      <c r="V2536" cm="1">
        <f t="array" ref="V2536">IF(E2536&lt;&gt;"CAPTURE",0,SUMPRODUCT((MDR_Rates!$A$2:$A$10=F2536)*(G2536&gt;MDR_Rates!$B$2:$B$10)*((MDR_Rates!$C$2:$C$10="")+(G2536&lt;=MDR_Rates!$C$2:$C$10))*MDR_Rates!$D$2:$D$10))</f>
        <v>1.8</v>
      </c>
      <c r="W2536">
        <f t="shared" si="471"/>
        <v>14.38</v>
      </c>
      <c r="X2536">
        <f t="shared" si="472"/>
        <v>2.59</v>
      </c>
      <c r="Y2536">
        <f t="shared" si="473"/>
        <v>0</v>
      </c>
      <c r="Z2536">
        <f t="shared" si="474"/>
        <v>0</v>
      </c>
      <c r="AG2536" t="str">
        <f t="shared" si="475"/>
        <v/>
      </c>
      <c r="AI2536" t="str">
        <f t="shared" si="476"/>
        <v/>
      </c>
      <c r="AJ2536" t="str">
        <f t="shared" si="477"/>
        <v/>
      </c>
      <c r="AK2536" t="str">
        <f t="shared" si="478"/>
        <v>ORD26001644</v>
      </c>
      <c r="AL2536">
        <f>IF(E2536&lt;&gt;"CAPTURE","",COUNTIF(Orders!$H:$H,AK2536))</f>
        <v>1</v>
      </c>
      <c r="AP2536" t="str">
        <f t="shared" si="479"/>
        <v>Matched to Order</v>
      </c>
      <c r="AQ2536">
        <f>IF(COUNTIF($A$2:A2536,A2536)=1,1,0)</f>
        <v>1</v>
      </c>
    </row>
    <row r="2537" spans="1:43" x14ac:dyDescent="0.3">
      <c r="A2537" t="s">
        <v>14784</v>
      </c>
      <c r="C2537" t="s">
        <v>3363</v>
      </c>
      <c r="D2537" s="1">
        <v>46279</v>
      </c>
      <c r="E2537" t="s">
        <v>11819</v>
      </c>
      <c r="F2537" t="s">
        <v>9</v>
      </c>
      <c r="G2537">
        <v>499</v>
      </c>
      <c r="H2537">
        <v>0</v>
      </c>
      <c r="I2537">
        <v>0</v>
      </c>
      <c r="J2537">
        <v>499</v>
      </c>
      <c r="K2537" s="1">
        <v>46281</v>
      </c>
      <c r="L2537" t="s">
        <v>14724</v>
      </c>
      <c r="M2537">
        <f t="shared" si="468"/>
        <v>1</v>
      </c>
      <c r="N2537">
        <f>COUNTIF(Orders!$A:$A,C2537)</f>
        <v>1</v>
      </c>
      <c r="P2537">
        <f>COUNTIF(Orders!$H:$H,UPPER(SUBSTITUTE(TRIM(C2537),"-","")))</f>
        <v>1</v>
      </c>
      <c r="R2537" t="str">
        <f t="shared" si="469"/>
        <v>Matched Order Reference</v>
      </c>
      <c r="S2537">
        <f t="shared" si="470"/>
        <v>1</v>
      </c>
      <c r="V2537" cm="1">
        <f t="array" ref="V2537">IF(E2537&lt;&gt;"CAPTURE",0,SUMPRODUCT((MDR_Rates!$A$2:$A$10=F2537)*(G2537&gt;MDR_Rates!$B$2:$B$10)*((MDR_Rates!$C$2:$C$10="")+(G2537&lt;=MDR_Rates!$C$2:$C$10))*MDR_Rates!$D$2:$D$10))</f>
        <v>0</v>
      </c>
      <c r="W2537">
        <f t="shared" si="471"/>
        <v>0</v>
      </c>
      <c r="X2537">
        <f t="shared" si="472"/>
        <v>0</v>
      </c>
      <c r="Y2537">
        <f t="shared" si="473"/>
        <v>0</v>
      </c>
      <c r="Z2537">
        <f t="shared" si="474"/>
        <v>0</v>
      </c>
      <c r="AG2537" t="str">
        <f t="shared" si="475"/>
        <v/>
      </c>
      <c r="AI2537" t="str">
        <f t="shared" si="476"/>
        <v/>
      </c>
      <c r="AJ2537" t="str">
        <f t="shared" si="477"/>
        <v/>
      </c>
      <c r="AK2537" t="str">
        <f t="shared" si="478"/>
        <v>ORD26001679</v>
      </c>
      <c r="AL2537">
        <f>IF(E2537&lt;&gt;"CAPTURE","",COUNTIF(Orders!$H:$H,AK2537))</f>
        <v>1</v>
      </c>
      <c r="AP2537" t="str">
        <f t="shared" si="479"/>
        <v>Matched to Order</v>
      </c>
      <c r="AQ2537">
        <f>IF(COUNTIF($A$2:A2537,A2537)=1,1,0)</f>
        <v>1</v>
      </c>
    </row>
    <row r="2538" spans="1:43" x14ac:dyDescent="0.3">
      <c r="A2538" t="s">
        <v>14785</v>
      </c>
      <c r="C2538" t="s">
        <v>14786</v>
      </c>
      <c r="D2538" s="1">
        <v>46279</v>
      </c>
      <c r="E2538" t="s">
        <v>11819</v>
      </c>
      <c r="F2538" t="s">
        <v>9</v>
      </c>
      <c r="G2538">
        <v>299</v>
      </c>
      <c r="H2538">
        <v>0</v>
      </c>
      <c r="I2538">
        <v>0</v>
      </c>
      <c r="J2538">
        <v>299</v>
      </c>
      <c r="K2538" s="1">
        <v>46281</v>
      </c>
      <c r="L2538" t="s">
        <v>14724</v>
      </c>
      <c r="M2538">
        <f t="shared" si="468"/>
        <v>1</v>
      </c>
      <c r="N2538">
        <f>COUNTIF(Orders!$A:$A,C2538)</f>
        <v>1</v>
      </c>
      <c r="P2538">
        <f>COUNTIF(Orders!$H:$H,UPPER(SUBSTITUTE(TRIM(C2538),"-","")))</f>
        <v>1</v>
      </c>
      <c r="R2538" t="str">
        <f t="shared" si="469"/>
        <v>Matched Order Reference</v>
      </c>
      <c r="S2538">
        <f t="shared" si="470"/>
        <v>1</v>
      </c>
      <c r="V2538" cm="1">
        <f t="array" ref="V2538">IF(E2538&lt;&gt;"CAPTURE",0,SUMPRODUCT((MDR_Rates!$A$2:$A$10=F2538)*(G2538&gt;MDR_Rates!$B$2:$B$10)*((MDR_Rates!$C$2:$C$10="")+(G2538&lt;=MDR_Rates!$C$2:$C$10))*MDR_Rates!$D$2:$D$10))</f>
        <v>0</v>
      </c>
      <c r="W2538">
        <f t="shared" si="471"/>
        <v>0</v>
      </c>
      <c r="X2538">
        <f t="shared" si="472"/>
        <v>0</v>
      </c>
      <c r="Y2538">
        <f t="shared" si="473"/>
        <v>0</v>
      </c>
      <c r="Z2538">
        <f t="shared" si="474"/>
        <v>0</v>
      </c>
      <c r="AG2538" t="str">
        <f t="shared" si="475"/>
        <v/>
      </c>
      <c r="AI2538" t="str">
        <f t="shared" si="476"/>
        <v/>
      </c>
      <c r="AJ2538" t="str">
        <f t="shared" si="477"/>
        <v/>
      </c>
      <c r="AK2538" t="str">
        <f t="shared" si="478"/>
        <v>ORD26001689</v>
      </c>
      <c r="AL2538">
        <f>IF(E2538&lt;&gt;"CAPTURE","",COUNTIF(Orders!$H:$H,AK2538))</f>
        <v>1</v>
      </c>
      <c r="AP2538" t="str">
        <f t="shared" si="479"/>
        <v>Matched to Order</v>
      </c>
      <c r="AQ2538">
        <f>IF(COUNTIF($A$2:A2538,A2538)=1,1,0)</f>
        <v>1</v>
      </c>
    </row>
    <row r="2539" spans="1:43" x14ac:dyDescent="0.3">
      <c r="A2539" t="s">
        <v>14787</v>
      </c>
      <c r="C2539" t="s">
        <v>3463</v>
      </c>
      <c r="D2539" s="1">
        <v>46279</v>
      </c>
      <c r="E2539" t="s">
        <v>11819</v>
      </c>
      <c r="F2539" t="s">
        <v>9</v>
      </c>
      <c r="G2539">
        <v>798</v>
      </c>
      <c r="H2539">
        <v>0</v>
      </c>
      <c r="I2539">
        <v>0</v>
      </c>
      <c r="J2539">
        <v>798</v>
      </c>
      <c r="K2539" s="1">
        <v>46281</v>
      </c>
      <c r="L2539" t="s">
        <v>14724</v>
      </c>
      <c r="M2539">
        <f t="shared" si="468"/>
        <v>1</v>
      </c>
      <c r="N2539">
        <f>COUNTIF(Orders!$A:$A,C2539)</f>
        <v>1</v>
      </c>
      <c r="P2539">
        <f>COUNTIF(Orders!$H:$H,UPPER(SUBSTITUTE(TRIM(C2539),"-","")))</f>
        <v>1</v>
      </c>
      <c r="R2539" t="str">
        <f t="shared" si="469"/>
        <v>Matched Order Reference</v>
      </c>
      <c r="S2539">
        <f t="shared" si="470"/>
        <v>1</v>
      </c>
      <c r="V2539" cm="1">
        <f t="array" ref="V2539">IF(E2539&lt;&gt;"CAPTURE",0,SUMPRODUCT((MDR_Rates!$A$2:$A$10=F2539)*(G2539&gt;MDR_Rates!$B$2:$B$10)*((MDR_Rates!$C$2:$C$10="")+(G2539&lt;=MDR_Rates!$C$2:$C$10))*MDR_Rates!$D$2:$D$10))</f>
        <v>0</v>
      </c>
      <c r="W2539">
        <f t="shared" si="471"/>
        <v>0</v>
      </c>
      <c r="X2539">
        <f t="shared" si="472"/>
        <v>0</v>
      </c>
      <c r="Y2539">
        <f t="shared" si="473"/>
        <v>0</v>
      </c>
      <c r="Z2539">
        <f t="shared" si="474"/>
        <v>0</v>
      </c>
      <c r="AG2539" t="str">
        <f t="shared" si="475"/>
        <v/>
      </c>
      <c r="AI2539" t="str">
        <f t="shared" si="476"/>
        <v/>
      </c>
      <c r="AJ2539" t="str">
        <f t="shared" si="477"/>
        <v/>
      </c>
      <c r="AK2539" t="str">
        <f t="shared" si="478"/>
        <v>ORD26001730</v>
      </c>
      <c r="AL2539">
        <f>IF(E2539&lt;&gt;"CAPTURE","",COUNTIF(Orders!$H:$H,AK2539))</f>
        <v>1</v>
      </c>
      <c r="AP2539" t="str">
        <f t="shared" si="479"/>
        <v>Matched to Order</v>
      </c>
      <c r="AQ2539">
        <f>IF(COUNTIF($A$2:A2539,A2539)=1,1,0)</f>
        <v>1</v>
      </c>
    </row>
    <row r="2540" spans="1:43" x14ac:dyDescent="0.3">
      <c r="A2540" t="s">
        <v>14788</v>
      </c>
      <c r="C2540" t="s">
        <v>3533</v>
      </c>
      <c r="D2540" s="1">
        <v>46279</v>
      </c>
      <c r="E2540" t="s">
        <v>11819</v>
      </c>
      <c r="F2540" t="s">
        <v>17</v>
      </c>
      <c r="G2540">
        <v>599</v>
      </c>
      <c r="H2540">
        <v>10.78</v>
      </c>
      <c r="I2540">
        <v>1.94</v>
      </c>
      <c r="J2540">
        <v>586.28</v>
      </c>
      <c r="K2540" s="1">
        <v>46281</v>
      </c>
      <c r="L2540" t="s">
        <v>14724</v>
      </c>
      <c r="M2540">
        <f t="shared" si="468"/>
        <v>1</v>
      </c>
      <c r="N2540">
        <f>COUNTIF(Orders!$A:$A,C2540)</f>
        <v>1</v>
      </c>
      <c r="P2540">
        <f>COUNTIF(Orders!$H:$H,UPPER(SUBSTITUTE(TRIM(C2540),"-","")))</f>
        <v>1</v>
      </c>
      <c r="R2540" t="str">
        <f t="shared" si="469"/>
        <v>Matched Order Reference</v>
      </c>
      <c r="S2540">
        <f t="shared" si="470"/>
        <v>1</v>
      </c>
      <c r="V2540" cm="1">
        <f t="array" ref="V2540">IF(E2540&lt;&gt;"CAPTURE",0,SUMPRODUCT((MDR_Rates!$A$2:$A$10=F2540)*(G2540&gt;MDR_Rates!$B$2:$B$10)*((MDR_Rates!$C$2:$C$10="")+(G2540&lt;=MDR_Rates!$C$2:$C$10))*MDR_Rates!$D$2:$D$10))</f>
        <v>1.8</v>
      </c>
      <c r="W2540">
        <f t="shared" si="471"/>
        <v>10.78</v>
      </c>
      <c r="X2540">
        <f t="shared" si="472"/>
        <v>1.94</v>
      </c>
      <c r="Y2540">
        <f t="shared" si="473"/>
        <v>0</v>
      </c>
      <c r="Z2540">
        <f t="shared" si="474"/>
        <v>0</v>
      </c>
      <c r="AG2540" t="str">
        <f t="shared" si="475"/>
        <v/>
      </c>
      <c r="AI2540" t="str">
        <f t="shared" si="476"/>
        <v/>
      </c>
      <c r="AJ2540" t="str">
        <f t="shared" si="477"/>
        <v/>
      </c>
      <c r="AK2540" t="str">
        <f t="shared" si="478"/>
        <v>ORD26001765</v>
      </c>
      <c r="AL2540">
        <f>IF(E2540&lt;&gt;"CAPTURE","",COUNTIF(Orders!$H:$H,AK2540))</f>
        <v>1</v>
      </c>
      <c r="AP2540" t="str">
        <f t="shared" si="479"/>
        <v>Matched to Order</v>
      </c>
      <c r="AQ2540">
        <f>IF(COUNTIF($A$2:A2540,A2540)=1,1,0)</f>
        <v>1</v>
      </c>
    </row>
    <row r="2541" spans="1:43" x14ac:dyDescent="0.3">
      <c r="A2541" t="s">
        <v>14789</v>
      </c>
      <c r="C2541" t="s">
        <v>3594</v>
      </c>
      <c r="D2541" s="1">
        <v>46279</v>
      </c>
      <c r="E2541" t="s">
        <v>11819</v>
      </c>
      <c r="F2541" t="s">
        <v>9</v>
      </c>
      <c r="G2541">
        <v>3297</v>
      </c>
      <c r="H2541">
        <v>9.89</v>
      </c>
      <c r="I2541">
        <v>1.78</v>
      </c>
      <c r="J2541">
        <v>3285.33</v>
      </c>
      <c r="K2541" s="1">
        <v>46281</v>
      </c>
      <c r="L2541" t="s">
        <v>14724</v>
      </c>
      <c r="M2541">
        <f t="shared" si="468"/>
        <v>1</v>
      </c>
      <c r="N2541">
        <f>COUNTIF(Orders!$A:$A,C2541)</f>
        <v>1</v>
      </c>
      <c r="P2541">
        <f>COUNTIF(Orders!$H:$H,UPPER(SUBSTITUTE(TRIM(C2541),"-","")))</f>
        <v>1</v>
      </c>
      <c r="R2541" t="str">
        <f t="shared" si="469"/>
        <v>Matched Order Reference</v>
      </c>
      <c r="S2541">
        <f t="shared" si="470"/>
        <v>1</v>
      </c>
      <c r="V2541" cm="1">
        <f t="array" ref="V2541">IF(E2541&lt;&gt;"CAPTURE",0,SUMPRODUCT((MDR_Rates!$A$2:$A$10=F2541)*(G2541&gt;MDR_Rates!$B$2:$B$10)*((MDR_Rates!$C$2:$C$10="")+(G2541&lt;=MDR_Rates!$C$2:$C$10))*MDR_Rates!$D$2:$D$10))</f>
        <v>0.3</v>
      </c>
      <c r="W2541">
        <f t="shared" si="471"/>
        <v>9.89</v>
      </c>
      <c r="X2541">
        <f t="shared" si="472"/>
        <v>1.78</v>
      </c>
      <c r="Y2541">
        <f t="shared" si="473"/>
        <v>0</v>
      </c>
      <c r="Z2541">
        <f t="shared" si="474"/>
        <v>0</v>
      </c>
      <c r="AG2541" t="str">
        <f t="shared" si="475"/>
        <v/>
      </c>
      <c r="AI2541" t="str">
        <f t="shared" si="476"/>
        <v/>
      </c>
      <c r="AJ2541" t="str">
        <f t="shared" si="477"/>
        <v/>
      </c>
      <c r="AK2541" t="str">
        <f t="shared" si="478"/>
        <v>ORD26001796</v>
      </c>
      <c r="AL2541">
        <f>IF(E2541&lt;&gt;"CAPTURE","",COUNTIF(Orders!$H:$H,AK2541))</f>
        <v>1</v>
      </c>
      <c r="AP2541" t="str">
        <f t="shared" si="479"/>
        <v>Matched to Order</v>
      </c>
      <c r="AQ2541">
        <f>IF(COUNTIF($A$2:A2541,A2541)=1,1,0)</f>
        <v>1</v>
      </c>
    </row>
    <row r="2542" spans="1:43" x14ac:dyDescent="0.3">
      <c r="A2542" t="s">
        <v>14790</v>
      </c>
      <c r="C2542" t="s">
        <v>3673</v>
      </c>
      <c r="D2542" s="1">
        <v>46279</v>
      </c>
      <c r="E2542" t="s">
        <v>11819</v>
      </c>
      <c r="F2542" t="s">
        <v>9</v>
      </c>
      <c r="G2542">
        <v>6097</v>
      </c>
      <c r="H2542">
        <v>18.29</v>
      </c>
      <c r="I2542">
        <v>3.29</v>
      </c>
      <c r="J2542">
        <v>6075.42</v>
      </c>
      <c r="K2542" s="1">
        <v>46281</v>
      </c>
      <c r="L2542" t="s">
        <v>14724</v>
      </c>
      <c r="M2542">
        <f t="shared" si="468"/>
        <v>1</v>
      </c>
      <c r="N2542">
        <f>COUNTIF(Orders!$A:$A,C2542)</f>
        <v>1</v>
      </c>
      <c r="P2542">
        <f>COUNTIF(Orders!$H:$H,UPPER(SUBSTITUTE(TRIM(C2542),"-","")))</f>
        <v>1</v>
      </c>
      <c r="R2542" t="str">
        <f t="shared" si="469"/>
        <v>Matched Order Reference</v>
      </c>
      <c r="S2542">
        <f t="shared" si="470"/>
        <v>1</v>
      </c>
      <c r="V2542" cm="1">
        <f t="array" ref="V2542">IF(E2542&lt;&gt;"CAPTURE",0,SUMPRODUCT((MDR_Rates!$A$2:$A$10=F2542)*(G2542&gt;MDR_Rates!$B$2:$B$10)*((MDR_Rates!$C$2:$C$10="")+(G2542&lt;=MDR_Rates!$C$2:$C$10))*MDR_Rates!$D$2:$D$10))</f>
        <v>0.3</v>
      </c>
      <c r="W2542">
        <f t="shared" si="471"/>
        <v>18.29</v>
      </c>
      <c r="X2542">
        <f t="shared" si="472"/>
        <v>3.29</v>
      </c>
      <c r="Y2542">
        <f t="shared" si="473"/>
        <v>0</v>
      </c>
      <c r="Z2542">
        <f t="shared" si="474"/>
        <v>0</v>
      </c>
      <c r="AG2542" t="str">
        <f t="shared" si="475"/>
        <v/>
      </c>
      <c r="AI2542" t="str">
        <f t="shared" si="476"/>
        <v/>
      </c>
      <c r="AJ2542" t="str">
        <f t="shared" si="477"/>
        <v/>
      </c>
      <c r="AK2542" t="str">
        <f t="shared" si="478"/>
        <v>ORD26001836</v>
      </c>
      <c r="AL2542">
        <f>IF(E2542&lt;&gt;"CAPTURE","",COUNTIF(Orders!$H:$H,AK2542))</f>
        <v>1</v>
      </c>
      <c r="AP2542" t="str">
        <f t="shared" si="479"/>
        <v>Matched to Order</v>
      </c>
      <c r="AQ2542">
        <f>IF(COUNTIF($A$2:A2542,A2542)=1,1,0)</f>
        <v>1</v>
      </c>
    </row>
    <row r="2543" spans="1:43" x14ac:dyDescent="0.3">
      <c r="A2543" t="s">
        <v>14791</v>
      </c>
      <c r="C2543" t="s">
        <v>14792</v>
      </c>
      <c r="D2543" s="1">
        <v>46279</v>
      </c>
      <c r="E2543" t="s">
        <v>11819</v>
      </c>
      <c r="F2543" t="s">
        <v>9</v>
      </c>
      <c r="G2543">
        <v>1598</v>
      </c>
      <c r="H2543">
        <v>0</v>
      </c>
      <c r="I2543">
        <v>0</v>
      </c>
      <c r="J2543">
        <v>1598</v>
      </c>
      <c r="K2543" s="1">
        <v>46281</v>
      </c>
      <c r="L2543" t="s">
        <v>14724</v>
      </c>
      <c r="M2543">
        <f t="shared" si="468"/>
        <v>1</v>
      </c>
      <c r="N2543">
        <f>COUNTIF(Orders!$A:$A,C2543)</f>
        <v>0</v>
      </c>
      <c r="P2543">
        <f>COUNTIF(Orders!$H:$H,UPPER(SUBSTITUTE(TRIM(C2543),"-","")))</f>
        <v>1</v>
      </c>
      <c r="R2543" t="str">
        <f t="shared" si="469"/>
        <v>Matched Order Reference</v>
      </c>
      <c r="S2543">
        <f t="shared" si="470"/>
        <v>1</v>
      </c>
      <c r="V2543" cm="1">
        <f t="array" ref="V2543">IF(E2543&lt;&gt;"CAPTURE",0,SUMPRODUCT((MDR_Rates!$A$2:$A$10=F2543)*(G2543&gt;MDR_Rates!$B$2:$B$10)*((MDR_Rates!$C$2:$C$10="")+(G2543&lt;=MDR_Rates!$C$2:$C$10))*MDR_Rates!$D$2:$D$10))</f>
        <v>0</v>
      </c>
      <c r="W2543">
        <f t="shared" si="471"/>
        <v>0</v>
      </c>
      <c r="X2543">
        <f t="shared" si="472"/>
        <v>0</v>
      </c>
      <c r="Y2543">
        <f t="shared" si="473"/>
        <v>0</v>
      </c>
      <c r="Z2543">
        <f t="shared" si="474"/>
        <v>0</v>
      </c>
      <c r="AG2543" t="str">
        <f t="shared" si="475"/>
        <v/>
      </c>
      <c r="AI2543" t="str">
        <f t="shared" si="476"/>
        <v/>
      </c>
      <c r="AJ2543" t="str">
        <f t="shared" si="477"/>
        <v/>
      </c>
      <c r="AK2543" t="str">
        <f t="shared" si="478"/>
        <v>ORD26001839</v>
      </c>
      <c r="AL2543">
        <f>IF(E2543&lt;&gt;"CAPTURE","",COUNTIF(Orders!$H:$H,AK2543))</f>
        <v>1</v>
      </c>
      <c r="AP2543" t="str">
        <f t="shared" si="479"/>
        <v>Matched to Order</v>
      </c>
      <c r="AQ2543">
        <f>IF(COUNTIF($A$2:A2543,A2543)=1,1,0)</f>
        <v>1</v>
      </c>
    </row>
    <row r="2544" spans="1:43" x14ac:dyDescent="0.3">
      <c r="A2544" t="s">
        <v>14793</v>
      </c>
      <c r="C2544" t="s">
        <v>3686</v>
      </c>
      <c r="D2544" s="1">
        <v>46279</v>
      </c>
      <c r="E2544" t="s">
        <v>11819</v>
      </c>
      <c r="F2544" t="s">
        <v>17</v>
      </c>
      <c r="G2544">
        <v>1098</v>
      </c>
      <c r="H2544">
        <v>19.760000000000002</v>
      </c>
      <c r="I2544">
        <v>3.56</v>
      </c>
      <c r="J2544">
        <v>1074.68</v>
      </c>
      <c r="K2544" s="1">
        <v>46281</v>
      </c>
      <c r="L2544" t="s">
        <v>14724</v>
      </c>
      <c r="M2544">
        <f t="shared" si="468"/>
        <v>1</v>
      </c>
      <c r="N2544">
        <f>COUNTIF(Orders!$A:$A,C2544)</f>
        <v>1</v>
      </c>
      <c r="P2544">
        <f>COUNTIF(Orders!$H:$H,UPPER(SUBSTITUTE(TRIM(C2544),"-","")))</f>
        <v>1</v>
      </c>
      <c r="R2544" t="str">
        <f t="shared" si="469"/>
        <v>Matched Order Reference</v>
      </c>
      <c r="S2544">
        <f t="shared" si="470"/>
        <v>1</v>
      </c>
      <c r="V2544" cm="1">
        <f t="array" ref="V2544">IF(E2544&lt;&gt;"CAPTURE",0,SUMPRODUCT((MDR_Rates!$A$2:$A$10=F2544)*(G2544&gt;MDR_Rates!$B$2:$B$10)*((MDR_Rates!$C$2:$C$10="")+(G2544&lt;=MDR_Rates!$C$2:$C$10))*MDR_Rates!$D$2:$D$10))</f>
        <v>1.8</v>
      </c>
      <c r="W2544">
        <f t="shared" si="471"/>
        <v>19.760000000000002</v>
      </c>
      <c r="X2544">
        <f t="shared" si="472"/>
        <v>3.56</v>
      </c>
      <c r="Y2544">
        <f t="shared" si="473"/>
        <v>0</v>
      </c>
      <c r="Z2544">
        <f t="shared" si="474"/>
        <v>0</v>
      </c>
      <c r="AG2544" t="str">
        <f t="shared" si="475"/>
        <v/>
      </c>
      <c r="AI2544" t="str">
        <f t="shared" si="476"/>
        <v/>
      </c>
      <c r="AJ2544" t="str">
        <f t="shared" si="477"/>
        <v/>
      </c>
      <c r="AK2544" t="str">
        <f t="shared" si="478"/>
        <v>ORD26001843</v>
      </c>
      <c r="AL2544">
        <f>IF(E2544&lt;&gt;"CAPTURE","",COUNTIF(Orders!$H:$H,AK2544))</f>
        <v>1</v>
      </c>
      <c r="AP2544" t="str">
        <f t="shared" si="479"/>
        <v>Matched to Order</v>
      </c>
      <c r="AQ2544">
        <f>IF(COUNTIF($A$2:A2544,A2544)=1,1,0)</f>
        <v>1</v>
      </c>
    </row>
    <row r="2545" spans="1:43" x14ac:dyDescent="0.3">
      <c r="A2545" t="s">
        <v>14794</v>
      </c>
      <c r="C2545" t="s">
        <v>3728</v>
      </c>
      <c r="D2545" s="1">
        <v>46279</v>
      </c>
      <c r="E2545" t="s">
        <v>11819</v>
      </c>
      <c r="F2545" t="s">
        <v>17</v>
      </c>
      <c r="G2545">
        <v>799</v>
      </c>
      <c r="H2545">
        <v>14.38</v>
      </c>
      <c r="I2545">
        <v>2.59</v>
      </c>
      <c r="J2545">
        <v>782.03</v>
      </c>
      <c r="K2545" s="1">
        <v>46281</v>
      </c>
      <c r="L2545" t="s">
        <v>14724</v>
      </c>
      <c r="M2545">
        <f t="shared" si="468"/>
        <v>1</v>
      </c>
      <c r="N2545">
        <f>COUNTIF(Orders!$A:$A,C2545)</f>
        <v>1</v>
      </c>
      <c r="P2545">
        <f>COUNTIF(Orders!$H:$H,UPPER(SUBSTITUTE(TRIM(C2545),"-","")))</f>
        <v>1</v>
      </c>
      <c r="R2545" t="str">
        <f t="shared" si="469"/>
        <v>Matched Order Reference</v>
      </c>
      <c r="S2545">
        <f t="shared" si="470"/>
        <v>1</v>
      </c>
      <c r="V2545" cm="1">
        <f t="array" ref="V2545">IF(E2545&lt;&gt;"CAPTURE",0,SUMPRODUCT((MDR_Rates!$A$2:$A$10=F2545)*(G2545&gt;MDR_Rates!$B$2:$B$10)*((MDR_Rates!$C$2:$C$10="")+(G2545&lt;=MDR_Rates!$C$2:$C$10))*MDR_Rates!$D$2:$D$10))</f>
        <v>1.8</v>
      </c>
      <c r="W2545">
        <f t="shared" si="471"/>
        <v>14.38</v>
      </c>
      <c r="X2545">
        <f t="shared" si="472"/>
        <v>2.59</v>
      </c>
      <c r="Y2545">
        <f t="shared" si="473"/>
        <v>0</v>
      </c>
      <c r="Z2545">
        <f t="shared" si="474"/>
        <v>0</v>
      </c>
      <c r="AG2545" t="str">
        <f t="shared" si="475"/>
        <v/>
      </c>
      <c r="AI2545" t="str">
        <f t="shared" si="476"/>
        <v/>
      </c>
      <c r="AJ2545" t="str">
        <f t="shared" si="477"/>
        <v/>
      </c>
      <c r="AK2545" t="str">
        <f t="shared" si="478"/>
        <v>ORD26001864</v>
      </c>
      <c r="AL2545">
        <f>IF(E2545&lt;&gt;"CAPTURE","",COUNTIF(Orders!$H:$H,AK2545))</f>
        <v>1</v>
      </c>
      <c r="AP2545" t="str">
        <f t="shared" si="479"/>
        <v>Matched to Order</v>
      </c>
      <c r="AQ2545">
        <f>IF(COUNTIF($A$2:A2545,A2545)=1,1,0)</f>
        <v>1</v>
      </c>
    </row>
    <row r="2546" spans="1:43" x14ac:dyDescent="0.3">
      <c r="A2546" t="s">
        <v>14795</v>
      </c>
      <c r="C2546" t="s">
        <v>3738</v>
      </c>
      <c r="D2546" s="1">
        <v>46279</v>
      </c>
      <c r="E2546" t="s">
        <v>11819</v>
      </c>
      <c r="F2546" t="s">
        <v>44</v>
      </c>
      <c r="G2546">
        <v>1098</v>
      </c>
      <c r="H2546">
        <v>20.86</v>
      </c>
      <c r="I2546">
        <v>3.75</v>
      </c>
      <c r="J2546">
        <v>1073.3900000000001</v>
      </c>
      <c r="K2546" s="1">
        <v>46281</v>
      </c>
      <c r="L2546" t="s">
        <v>14724</v>
      </c>
      <c r="M2546">
        <f t="shared" si="468"/>
        <v>1</v>
      </c>
      <c r="N2546">
        <f>COUNTIF(Orders!$A:$A,C2546)</f>
        <v>1</v>
      </c>
      <c r="P2546">
        <f>COUNTIF(Orders!$H:$H,UPPER(SUBSTITUTE(TRIM(C2546),"-","")))</f>
        <v>1</v>
      </c>
      <c r="R2546" t="str">
        <f t="shared" si="469"/>
        <v>Matched Order Reference</v>
      </c>
      <c r="S2546">
        <f t="shared" si="470"/>
        <v>1</v>
      </c>
      <c r="V2546" cm="1">
        <f t="array" ref="V2546">IF(E2546&lt;&gt;"CAPTURE",0,SUMPRODUCT((MDR_Rates!$A$2:$A$10=F2546)*(G2546&gt;MDR_Rates!$B$2:$B$10)*((MDR_Rates!$C$2:$C$10="")+(G2546&lt;=MDR_Rates!$C$2:$C$10))*MDR_Rates!$D$2:$D$10))</f>
        <v>1.9</v>
      </c>
      <c r="W2546">
        <f t="shared" si="471"/>
        <v>20.86</v>
      </c>
      <c r="X2546">
        <f t="shared" si="472"/>
        <v>3.75</v>
      </c>
      <c r="Y2546">
        <f t="shared" si="473"/>
        <v>0</v>
      </c>
      <c r="Z2546">
        <f t="shared" si="474"/>
        <v>0</v>
      </c>
      <c r="AG2546" t="str">
        <f t="shared" si="475"/>
        <v/>
      </c>
      <c r="AI2546" t="str">
        <f t="shared" si="476"/>
        <v/>
      </c>
      <c r="AJ2546" t="str">
        <f t="shared" si="477"/>
        <v/>
      </c>
      <c r="AK2546" t="str">
        <f t="shared" si="478"/>
        <v>ORD26001869</v>
      </c>
      <c r="AL2546">
        <f>IF(E2546&lt;&gt;"CAPTURE","",COUNTIF(Orders!$H:$H,AK2546))</f>
        <v>1</v>
      </c>
      <c r="AP2546" t="str">
        <f t="shared" si="479"/>
        <v>Matched to Order</v>
      </c>
      <c r="AQ2546">
        <f>IF(COUNTIF($A$2:A2546,A2546)=1,1,0)</f>
        <v>1</v>
      </c>
    </row>
    <row r="2547" spans="1:43" x14ac:dyDescent="0.3">
      <c r="A2547" t="s">
        <v>14796</v>
      </c>
      <c r="C2547" t="s">
        <v>3786</v>
      </c>
      <c r="D2547" s="1">
        <v>46279</v>
      </c>
      <c r="E2547" t="s">
        <v>11819</v>
      </c>
      <c r="F2547" t="s">
        <v>9</v>
      </c>
      <c r="G2547">
        <v>3499</v>
      </c>
      <c r="H2547">
        <v>10.5</v>
      </c>
      <c r="I2547">
        <v>1.89</v>
      </c>
      <c r="J2547">
        <v>3486.61</v>
      </c>
      <c r="K2547" s="1">
        <v>46281</v>
      </c>
      <c r="L2547" t="s">
        <v>14724</v>
      </c>
      <c r="M2547">
        <f t="shared" si="468"/>
        <v>1</v>
      </c>
      <c r="N2547">
        <f>COUNTIF(Orders!$A:$A,C2547)</f>
        <v>1</v>
      </c>
      <c r="P2547">
        <f>COUNTIF(Orders!$H:$H,UPPER(SUBSTITUTE(TRIM(C2547),"-","")))</f>
        <v>1</v>
      </c>
      <c r="R2547" t="str">
        <f t="shared" si="469"/>
        <v>Matched Order Reference</v>
      </c>
      <c r="S2547">
        <f t="shared" si="470"/>
        <v>1</v>
      </c>
      <c r="V2547" cm="1">
        <f t="array" ref="V2547">IF(E2547&lt;&gt;"CAPTURE",0,SUMPRODUCT((MDR_Rates!$A$2:$A$10=F2547)*(G2547&gt;MDR_Rates!$B$2:$B$10)*((MDR_Rates!$C$2:$C$10="")+(G2547&lt;=MDR_Rates!$C$2:$C$10))*MDR_Rates!$D$2:$D$10))</f>
        <v>0.3</v>
      </c>
      <c r="W2547">
        <f t="shared" si="471"/>
        <v>10.5</v>
      </c>
      <c r="X2547">
        <f t="shared" si="472"/>
        <v>1.89</v>
      </c>
      <c r="Y2547">
        <f t="shared" si="473"/>
        <v>0</v>
      </c>
      <c r="Z2547">
        <f t="shared" si="474"/>
        <v>0</v>
      </c>
      <c r="AG2547" t="str">
        <f t="shared" si="475"/>
        <v/>
      </c>
      <c r="AI2547" t="str">
        <f t="shared" si="476"/>
        <v/>
      </c>
      <c r="AJ2547" t="str">
        <f t="shared" si="477"/>
        <v/>
      </c>
      <c r="AK2547" t="str">
        <f t="shared" si="478"/>
        <v>ORD26001893</v>
      </c>
      <c r="AL2547">
        <f>IF(E2547&lt;&gt;"CAPTURE","",COUNTIF(Orders!$H:$H,AK2547))</f>
        <v>1</v>
      </c>
      <c r="AP2547" t="str">
        <f t="shared" si="479"/>
        <v>Matched to Order</v>
      </c>
      <c r="AQ2547">
        <f>IF(COUNTIF($A$2:A2547,A2547)=1,1,0)</f>
        <v>1</v>
      </c>
    </row>
    <row r="2548" spans="1:43" x14ac:dyDescent="0.3">
      <c r="A2548" t="s">
        <v>14797</v>
      </c>
      <c r="C2548" t="s">
        <v>14798</v>
      </c>
      <c r="D2548" s="1">
        <v>46279</v>
      </c>
      <c r="E2548" t="s">
        <v>11819</v>
      </c>
      <c r="F2548" t="s">
        <v>33</v>
      </c>
      <c r="G2548">
        <v>2999</v>
      </c>
      <c r="H2548">
        <v>35.99</v>
      </c>
      <c r="I2548">
        <v>6.48</v>
      </c>
      <c r="J2548">
        <v>2956.53</v>
      </c>
      <c r="K2548" s="1">
        <v>46281</v>
      </c>
      <c r="L2548" t="s">
        <v>14724</v>
      </c>
      <c r="M2548">
        <f t="shared" si="468"/>
        <v>1</v>
      </c>
      <c r="N2548">
        <f>COUNTIF(Orders!$A:$A,C2548)</f>
        <v>1</v>
      </c>
      <c r="P2548">
        <f>COUNTIF(Orders!$H:$H,UPPER(SUBSTITUTE(TRIM(C2548),"-","")))</f>
        <v>1</v>
      </c>
      <c r="R2548" t="str">
        <f t="shared" si="469"/>
        <v>Matched Order Reference</v>
      </c>
      <c r="S2548">
        <f t="shared" si="470"/>
        <v>1</v>
      </c>
      <c r="V2548" cm="1">
        <f t="array" ref="V2548">IF(E2548&lt;&gt;"CAPTURE",0,SUMPRODUCT((MDR_Rates!$A$2:$A$10=F2548)*(G2548&gt;MDR_Rates!$B$2:$B$10)*((MDR_Rates!$C$2:$C$10="")+(G2548&lt;=MDR_Rates!$C$2:$C$10))*MDR_Rates!$D$2:$D$10))</f>
        <v>1.2</v>
      </c>
      <c r="W2548">
        <f t="shared" si="471"/>
        <v>35.99</v>
      </c>
      <c r="X2548">
        <f t="shared" si="472"/>
        <v>6.48</v>
      </c>
      <c r="Y2548">
        <f t="shared" si="473"/>
        <v>0</v>
      </c>
      <c r="Z2548">
        <f t="shared" si="474"/>
        <v>0</v>
      </c>
      <c r="AG2548" t="str">
        <f t="shared" si="475"/>
        <v/>
      </c>
      <c r="AI2548" t="str">
        <f t="shared" si="476"/>
        <v/>
      </c>
      <c r="AJ2548" t="str">
        <f t="shared" si="477"/>
        <v/>
      </c>
      <c r="AK2548" t="str">
        <f t="shared" si="478"/>
        <v>ORD26001902</v>
      </c>
      <c r="AL2548">
        <f>IF(E2548&lt;&gt;"CAPTURE","",COUNTIF(Orders!$H:$H,AK2548))</f>
        <v>1</v>
      </c>
      <c r="AP2548" t="str">
        <f t="shared" si="479"/>
        <v>Matched to Order</v>
      </c>
      <c r="AQ2548">
        <f>IF(COUNTIF($A$2:A2548,A2548)=1,1,0)</f>
        <v>1</v>
      </c>
    </row>
    <row r="2549" spans="1:43" x14ac:dyDescent="0.3">
      <c r="A2549" t="s">
        <v>14799</v>
      </c>
      <c r="C2549" t="s">
        <v>3830</v>
      </c>
      <c r="D2549" s="1">
        <v>46279</v>
      </c>
      <c r="E2549" t="s">
        <v>11819</v>
      </c>
      <c r="F2549" t="s">
        <v>17</v>
      </c>
      <c r="G2549">
        <v>3797</v>
      </c>
      <c r="H2549">
        <v>60.75</v>
      </c>
      <c r="I2549">
        <v>10.94</v>
      </c>
      <c r="J2549">
        <v>3725.31</v>
      </c>
      <c r="K2549" s="1">
        <v>46281</v>
      </c>
      <c r="L2549" t="s">
        <v>14724</v>
      </c>
      <c r="M2549">
        <f t="shared" si="468"/>
        <v>1</v>
      </c>
      <c r="N2549">
        <f>COUNTIF(Orders!$A:$A,C2549)</f>
        <v>1</v>
      </c>
      <c r="P2549">
        <f>COUNTIF(Orders!$H:$H,UPPER(SUBSTITUTE(TRIM(C2549),"-","")))</f>
        <v>1</v>
      </c>
      <c r="R2549" t="str">
        <f t="shared" si="469"/>
        <v>Matched Order Reference</v>
      </c>
      <c r="S2549">
        <f t="shared" si="470"/>
        <v>1</v>
      </c>
      <c r="V2549" cm="1">
        <f t="array" ref="V2549">IF(E2549&lt;&gt;"CAPTURE",0,SUMPRODUCT((MDR_Rates!$A$2:$A$10=F2549)*(G2549&gt;MDR_Rates!$B$2:$B$10)*((MDR_Rates!$C$2:$C$10="")+(G2549&lt;=MDR_Rates!$C$2:$C$10))*MDR_Rates!$D$2:$D$10))</f>
        <v>1.6</v>
      </c>
      <c r="W2549">
        <f t="shared" si="471"/>
        <v>60.75</v>
      </c>
      <c r="X2549">
        <f t="shared" si="472"/>
        <v>10.94</v>
      </c>
      <c r="Y2549">
        <f t="shared" si="473"/>
        <v>0</v>
      </c>
      <c r="Z2549">
        <f t="shared" si="474"/>
        <v>0</v>
      </c>
      <c r="AG2549" t="str">
        <f t="shared" si="475"/>
        <v/>
      </c>
      <c r="AI2549" t="str">
        <f t="shared" si="476"/>
        <v/>
      </c>
      <c r="AJ2549" t="str">
        <f t="shared" si="477"/>
        <v/>
      </c>
      <c r="AK2549" t="str">
        <f t="shared" si="478"/>
        <v>ORD26001915</v>
      </c>
      <c r="AL2549">
        <f>IF(E2549&lt;&gt;"CAPTURE","",COUNTIF(Orders!$H:$H,AK2549))</f>
        <v>1</v>
      </c>
      <c r="AP2549" t="str">
        <f t="shared" si="479"/>
        <v>Matched to Order</v>
      </c>
      <c r="AQ2549">
        <f>IF(COUNTIF($A$2:A2549,A2549)=1,1,0)</f>
        <v>1</v>
      </c>
    </row>
    <row r="2550" spans="1:43" x14ac:dyDescent="0.3">
      <c r="A2550" t="s">
        <v>14800</v>
      </c>
      <c r="C2550" t="s">
        <v>14801</v>
      </c>
      <c r="D2550" s="1">
        <v>46279</v>
      </c>
      <c r="E2550" t="s">
        <v>11819</v>
      </c>
      <c r="F2550" t="s">
        <v>9</v>
      </c>
      <c r="G2550">
        <v>1998</v>
      </c>
      <c r="H2550">
        <v>0</v>
      </c>
      <c r="I2550">
        <v>0</v>
      </c>
      <c r="J2550">
        <v>1998</v>
      </c>
      <c r="K2550" s="1">
        <v>46281</v>
      </c>
      <c r="L2550" t="s">
        <v>14724</v>
      </c>
      <c r="M2550">
        <f t="shared" si="468"/>
        <v>1</v>
      </c>
      <c r="N2550">
        <f>COUNTIF(Orders!$A:$A,C2550)</f>
        <v>0</v>
      </c>
      <c r="P2550">
        <f>COUNTIF(Orders!$H:$H,UPPER(SUBSTITUTE(TRIM(C2550),"-","")))</f>
        <v>1</v>
      </c>
      <c r="R2550" t="str">
        <f t="shared" si="469"/>
        <v>Matched Order Reference</v>
      </c>
      <c r="S2550">
        <f t="shared" si="470"/>
        <v>1</v>
      </c>
      <c r="V2550" cm="1">
        <f t="array" ref="V2550">IF(E2550&lt;&gt;"CAPTURE",0,SUMPRODUCT((MDR_Rates!$A$2:$A$10=F2550)*(G2550&gt;MDR_Rates!$B$2:$B$10)*((MDR_Rates!$C$2:$C$10="")+(G2550&lt;=MDR_Rates!$C$2:$C$10))*MDR_Rates!$D$2:$D$10))</f>
        <v>0</v>
      </c>
      <c r="W2550">
        <f t="shared" si="471"/>
        <v>0</v>
      </c>
      <c r="X2550">
        <f t="shared" si="472"/>
        <v>0</v>
      </c>
      <c r="Y2550">
        <f t="shared" si="473"/>
        <v>0</v>
      </c>
      <c r="Z2550">
        <f t="shared" si="474"/>
        <v>0</v>
      </c>
      <c r="AG2550" t="str">
        <f t="shared" si="475"/>
        <v/>
      </c>
      <c r="AI2550" t="str">
        <f t="shared" si="476"/>
        <v/>
      </c>
      <c r="AJ2550" t="str">
        <f t="shared" si="477"/>
        <v/>
      </c>
      <c r="AK2550" t="str">
        <f t="shared" si="478"/>
        <v>ORD26001916</v>
      </c>
      <c r="AL2550">
        <f>IF(E2550&lt;&gt;"CAPTURE","",COUNTIF(Orders!$H:$H,AK2550))</f>
        <v>1</v>
      </c>
      <c r="AP2550" t="str">
        <f t="shared" si="479"/>
        <v>Matched to Order</v>
      </c>
      <c r="AQ2550">
        <f>IF(COUNTIF($A$2:A2550,A2550)=1,1,0)</f>
        <v>1</v>
      </c>
    </row>
    <row r="2551" spans="1:43" x14ac:dyDescent="0.3">
      <c r="A2551" t="s">
        <v>14802</v>
      </c>
      <c r="C2551" t="s">
        <v>3842</v>
      </c>
      <c r="D2551" s="1">
        <v>46279</v>
      </c>
      <c r="E2551" t="s">
        <v>11819</v>
      </c>
      <c r="F2551" t="s">
        <v>9</v>
      </c>
      <c r="G2551">
        <v>2499</v>
      </c>
      <c r="H2551">
        <v>7.5</v>
      </c>
      <c r="I2551">
        <v>1.35</v>
      </c>
      <c r="J2551">
        <v>2490.15</v>
      </c>
      <c r="K2551" s="1">
        <v>46281</v>
      </c>
      <c r="L2551" t="s">
        <v>14724</v>
      </c>
      <c r="M2551">
        <f t="shared" si="468"/>
        <v>1</v>
      </c>
      <c r="N2551">
        <f>COUNTIF(Orders!$A:$A,C2551)</f>
        <v>1</v>
      </c>
      <c r="P2551">
        <f>COUNTIF(Orders!$H:$H,UPPER(SUBSTITUTE(TRIM(C2551),"-","")))</f>
        <v>1</v>
      </c>
      <c r="R2551" t="str">
        <f t="shared" si="469"/>
        <v>Matched Order Reference</v>
      </c>
      <c r="S2551">
        <f t="shared" si="470"/>
        <v>1</v>
      </c>
      <c r="V2551" cm="1">
        <f t="array" ref="V2551">IF(E2551&lt;&gt;"CAPTURE",0,SUMPRODUCT((MDR_Rates!$A$2:$A$10=F2551)*(G2551&gt;MDR_Rates!$B$2:$B$10)*((MDR_Rates!$C$2:$C$10="")+(G2551&lt;=MDR_Rates!$C$2:$C$10))*MDR_Rates!$D$2:$D$10))</f>
        <v>0.3</v>
      </c>
      <c r="W2551">
        <f t="shared" si="471"/>
        <v>7.5</v>
      </c>
      <c r="X2551">
        <f t="shared" si="472"/>
        <v>1.35</v>
      </c>
      <c r="Y2551">
        <f t="shared" si="473"/>
        <v>0</v>
      </c>
      <c r="Z2551">
        <f t="shared" si="474"/>
        <v>0</v>
      </c>
      <c r="AG2551" t="str">
        <f t="shared" si="475"/>
        <v/>
      </c>
      <c r="AI2551" t="str">
        <f t="shared" si="476"/>
        <v/>
      </c>
      <c r="AJ2551" t="str">
        <f t="shared" si="477"/>
        <v/>
      </c>
      <c r="AK2551" t="str">
        <f t="shared" si="478"/>
        <v>ORD26001921</v>
      </c>
      <c r="AL2551">
        <f>IF(E2551&lt;&gt;"CAPTURE","",COUNTIF(Orders!$H:$H,AK2551))</f>
        <v>1</v>
      </c>
      <c r="AP2551" t="str">
        <f t="shared" si="479"/>
        <v>Matched to Order</v>
      </c>
      <c r="AQ2551">
        <f>IF(COUNTIF($A$2:A2551,A2551)=1,1,0)</f>
        <v>1</v>
      </c>
    </row>
    <row r="2552" spans="1:43" x14ac:dyDescent="0.3">
      <c r="A2552" t="s">
        <v>14803</v>
      </c>
      <c r="C2552" t="s">
        <v>3868</v>
      </c>
      <c r="D2552" s="1">
        <v>46279</v>
      </c>
      <c r="E2552" t="s">
        <v>11819</v>
      </c>
      <c r="F2552" t="s">
        <v>17</v>
      </c>
      <c r="G2552">
        <v>799</v>
      </c>
      <c r="H2552">
        <v>14.38</v>
      </c>
      <c r="I2552">
        <v>2.59</v>
      </c>
      <c r="J2552">
        <v>782.03</v>
      </c>
      <c r="K2552" s="1">
        <v>46281</v>
      </c>
      <c r="L2552" t="s">
        <v>14724</v>
      </c>
      <c r="M2552">
        <f t="shared" si="468"/>
        <v>1</v>
      </c>
      <c r="N2552">
        <f>COUNTIF(Orders!$A:$A,C2552)</f>
        <v>1</v>
      </c>
      <c r="P2552">
        <f>COUNTIF(Orders!$H:$H,UPPER(SUBSTITUTE(TRIM(C2552),"-","")))</f>
        <v>1</v>
      </c>
      <c r="R2552" t="str">
        <f t="shared" si="469"/>
        <v>Matched Order Reference</v>
      </c>
      <c r="S2552">
        <f t="shared" si="470"/>
        <v>1</v>
      </c>
      <c r="V2552" cm="1">
        <f t="array" ref="V2552">IF(E2552&lt;&gt;"CAPTURE",0,SUMPRODUCT((MDR_Rates!$A$2:$A$10=F2552)*(G2552&gt;MDR_Rates!$B$2:$B$10)*((MDR_Rates!$C$2:$C$10="")+(G2552&lt;=MDR_Rates!$C$2:$C$10))*MDR_Rates!$D$2:$D$10))</f>
        <v>1.8</v>
      </c>
      <c r="W2552">
        <f t="shared" si="471"/>
        <v>14.38</v>
      </c>
      <c r="X2552">
        <f t="shared" si="472"/>
        <v>2.59</v>
      </c>
      <c r="Y2552">
        <f t="shared" si="473"/>
        <v>0</v>
      </c>
      <c r="Z2552">
        <f t="shared" si="474"/>
        <v>0</v>
      </c>
      <c r="AG2552" t="str">
        <f t="shared" si="475"/>
        <v/>
      </c>
      <c r="AI2552" t="str">
        <f t="shared" si="476"/>
        <v/>
      </c>
      <c r="AJ2552" t="str">
        <f t="shared" si="477"/>
        <v/>
      </c>
      <c r="AK2552" t="str">
        <f t="shared" si="478"/>
        <v>ORD26001935</v>
      </c>
      <c r="AL2552">
        <f>IF(E2552&lt;&gt;"CAPTURE","",COUNTIF(Orders!$H:$H,AK2552))</f>
        <v>1</v>
      </c>
      <c r="AP2552" t="str">
        <f t="shared" si="479"/>
        <v>Matched to Order</v>
      </c>
      <c r="AQ2552">
        <f>IF(COUNTIF($A$2:A2552,A2552)=1,1,0)</f>
        <v>1</v>
      </c>
    </row>
    <row r="2553" spans="1:43" x14ac:dyDescent="0.3">
      <c r="A2553" t="s">
        <v>14804</v>
      </c>
      <c r="C2553" t="s">
        <v>3887</v>
      </c>
      <c r="D2553" s="1">
        <v>46279</v>
      </c>
      <c r="E2553" t="s">
        <v>11819</v>
      </c>
      <c r="F2553" t="s">
        <v>33</v>
      </c>
      <c r="G2553">
        <v>2999</v>
      </c>
      <c r="H2553">
        <v>35.99</v>
      </c>
      <c r="I2553">
        <v>6.48</v>
      </c>
      <c r="J2553">
        <v>2956.53</v>
      </c>
      <c r="K2553" s="1">
        <v>46281</v>
      </c>
      <c r="L2553" t="s">
        <v>14724</v>
      </c>
      <c r="M2553">
        <f t="shared" si="468"/>
        <v>1</v>
      </c>
      <c r="N2553">
        <f>COUNTIF(Orders!$A:$A,C2553)</f>
        <v>1</v>
      </c>
      <c r="P2553">
        <f>COUNTIF(Orders!$H:$H,UPPER(SUBSTITUTE(TRIM(C2553),"-","")))</f>
        <v>1</v>
      </c>
      <c r="R2553" t="str">
        <f t="shared" si="469"/>
        <v>Matched Order Reference</v>
      </c>
      <c r="S2553">
        <f t="shared" si="470"/>
        <v>1</v>
      </c>
      <c r="V2553" cm="1">
        <f t="array" ref="V2553">IF(E2553&lt;&gt;"CAPTURE",0,SUMPRODUCT((MDR_Rates!$A$2:$A$10=F2553)*(G2553&gt;MDR_Rates!$B$2:$B$10)*((MDR_Rates!$C$2:$C$10="")+(G2553&lt;=MDR_Rates!$C$2:$C$10))*MDR_Rates!$D$2:$D$10))</f>
        <v>1.2</v>
      </c>
      <c r="W2553">
        <f t="shared" si="471"/>
        <v>35.99</v>
      </c>
      <c r="X2553">
        <f t="shared" si="472"/>
        <v>6.48</v>
      </c>
      <c r="Y2553">
        <f t="shared" si="473"/>
        <v>0</v>
      </c>
      <c r="Z2553">
        <f t="shared" si="474"/>
        <v>0</v>
      </c>
      <c r="AG2553" t="str">
        <f t="shared" si="475"/>
        <v/>
      </c>
      <c r="AI2553" t="str">
        <f t="shared" si="476"/>
        <v/>
      </c>
      <c r="AJ2553" t="str">
        <f t="shared" si="477"/>
        <v/>
      </c>
      <c r="AK2553" t="str">
        <f t="shared" si="478"/>
        <v>ORD26001945</v>
      </c>
      <c r="AL2553">
        <f>IF(E2553&lt;&gt;"CAPTURE","",COUNTIF(Orders!$H:$H,AK2553))</f>
        <v>1</v>
      </c>
      <c r="AP2553" t="str">
        <f t="shared" si="479"/>
        <v>Matched to Order</v>
      </c>
      <c r="AQ2553">
        <f>IF(COUNTIF($A$2:A2553,A2553)=1,1,0)</f>
        <v>1</v>
      </c>
    </row>
    <row r="2554" spans="1:43" x14ac:dyDescent="0.3">
      <c r="A2554" t="s">
        <v>14805</v>
      </c>
      <c r="C2554" t="s">
        <v>3895</v>
      </c>
      <c r="D2554" s="1">
        <v>46279</v>
      </c>
      <c r="E2554" t="s">
        <v>11819</v>
      </c>
      <c r="F2554" t="s">
        <v>17</v>
      </c>
      <c r="G2554">
        <v>999</v>
      </c>
      <c r="H2554">
        <v>17.98</v>
      </c>
      <c r="I2554">
        <v>3.24</v>
      </c>
      <c r="J2554">
        <v>977.78</v>
      </c>
      <c r="K2554" s="1">
        <v>46281</v>
      </c>
      <c r="L2554" t="s">
        <v>14724</v>
      </c>
      <c r="M2554">
        <f t="shared" si="468"/>
        <v>1</v>
      </c>
      <c r="N2554">
        <f>COUNTIF(Orders!$A:$A,C2554)</f>
        <v>1</v>
      </c>
      <c r="P2554">
        <f>COUNTIF(Orders!$H:$H,UPPER(SUBSTITUTE(TRIM(C2554),"-","")))</f>
        <v>1</v>
      </c>
      <c r="R2554" t="str">
        <f t="shared" si="469"/>
        <v>Matched Order Reference</v>
      </c>
      <c r="S2554">
        <f t="shared" si="470"/>
        <v>1</v>
      </c>
      <c r="V2554" cm="1">
        <f t="array" ref="V2554">IF(E2554&lt;&gt;"CAPTURE",0,SUMPRODUCT((MDR_Rates!$A$2:$A$10=F2554)*(G2554&gt;MDR_Rates!$B$2:$B$10)*((MDR_Rates!$C$2:$C$10="")+(G2554&lt;=MDR_Rates!$C$2:$C$10))*MDR_Rates!$D$2:$D$10))</f>
        <v>1.8</v>
      </c>
      <c r="W2554">
        <f t="shared" si="471"/>
        <v>17.98</v>
      </c>
      <c r="X2554">
        <f t="shared" si="472"/>
        <v>3.24</v>
      </c>
      <c r="Y2554">
        <f t="shared" si="473"/>
        <v>0</v>
      </c>
      <c r="Z2554">
        <f t="shared" si="474"/>
        <v>0</v>
      </c>
      <c r="AG2554" t="str">
        <f t="shared" si="475"/>
        <v/>
      </c>
      <c r="AI2554" t="str">
        <f t="shared" si="476"/>
        <v/>
      </c>
      <c r="AJ2554" t="str">
        <f t="shared" si="477"/>
        <v/>
      </c>
      <c r="AK2554" t="str">
        <f t="shared" si="478"/>
        <v>ORD26001949</v>
      </c>
      <c r="AL2554">
        <f>IF(E2554&lt;&gt;"CAPTURE","",COUNTIF(Orders!$H:$H,AK2554))</f>
        <v>1</v>
      </c>
      <c r="AP2554" t="str">
        <f t="shared" si="479"/>
        <v>Matched to Order</v>
      </c>
      <c r="AQ2554">
        <f>IF(COUNTIF($A$2:A2554,A2554)=1,1,0)</f>
        <v>1</v>
      </c>
    </row>
    <row r="2555" spans="1:43" x14ac:dyDescent="0.3">
      <c r="A2555" t="s">
        <v>14806</v>
      </c>
      <c r="C2555" t="s">
        <v>14807</v>
      </c>
      <c r="D2555" s="1">
        <v>46279</v>
      </c>
      <c r="E2555" t="s">
        <v>11819</v>
      </c>
      <c r="F2555" t="s">
        <v>44</v>
      </c>
      <c r="G2555">
        <v>5297</v>
      </c>
      <c r="H2555">
        <v>90.05</v>
      </c>
      <c r="I2555">
        <v>16.21</v>
      </c>
      <c r="J2555">
        <v>5190.74</v>
      </c>
      <c r="K2555" s="1">
        <v>46281</v>
      </c>
      <c r="L2555" t="s">
        <v>14724</v>
      </c>
      <c r="M2555">
        <f t="shared" si="468"/>
        <v>1</v>
      </c>
      <c r="N2555">
        <f>COUNTIF(Orders!$A:$A,C2555)</f>
        <v>1</v>
      </c>
      <c r="P2555">
        <f>COUNTIF(Orders!$H:$H,UPPER(SUBSTITUTE(TRIM(C2555),"-","")))</f>
        <v>1</v>
      </c>
      <c r="R2555" t="str">
        <f t="shared" si="469"/>
        <v>Matched Order Reference</v>
      </c>
      <c r="S2555">
        <f t="shared" si="470"/>
        <v>1</v>
      </c>
      <c r="V2555" cm="1">
        <f t="array" ref="V2555">IF(E2555&lt;&gt;"CAPTURE",0,SUMPRODUCT((MDR_Rates!$A$2:$A$10=F2555)*(G2555&gt;MDR_Rates!$B$2:$B$10)*((MDR_Rates!$C$2:$C$10="")+(G2555&lt;=MDR_Rates!$C$2:$C$10))*MDR_Rates!$D$2:$D$10))</f>
        <v>1.7</v>
      </c>
      <c r="W2555">
        <f t="shared" si="471"/>
        <v>90.05</v>
      </c>
      <c r="X2555">
        <f t="shared" si="472"/>
        <v>16.21</v>
      </c>
      <c r="Y2555">
        <f t="shared" si="473"/>
        <v>0</v>
      </c>
      <c r="Z2555">
        <f t="shared" si="474"/>
        <v>0</v>
      </c>
      <c r="AG2555" t="str">
        <f t="shared" si="475"/>
        <v/>
      </c>
      <c r="AI2555" t="str">
        <f t="shared" si="476"/>
        <v/>
      </c>
      <c r="AJ2555" t="str">
        <f t="shared" si="477"/>
        <v/>
      </c>
      <c r="AK2555" t="str">
        <f t="shared" si="478"/>
        <v>ORD26001960</v>
      </c>
      <c r="AL2555">
        <f>IF(E2555&lt;&gt;"CAPTURE","",COUNTIF(Orders!$H:$H,AK2555))</f>
        <v>1</v>
      </c>
      <c r="AP2555" t="str">
        <f t="shared" si="479"/>
        <v>Matched to Order</v>
      </c>
      <c r="AQ2555">
        <f>IF(COUNTIF($A$2:A2555,A2555)=1,1,0)</f>
        <v>1</v>
      </c>
    </row>
    <row r="2556" spans="1:43" x14ac:dyDescent="0.3">
      <c r="A2556" t="s">
        <v>14808</v>
      </c>
      <c r="C2556" t="s">
        <v>4115</v>
      </c>
      <c r="D2556" s="1">
        <v>46279</v>
      </c>
      <c r="E2556" t="s">
        <v>11819</v>
      </c>
      <c r="F2556" t="s">
        <v>44</v>
      </c>
      <c r="G2556">
        <v>1299</v>
      </c>
      <c r="H2556">
        <v>24.68</v>
      </c>
      <c r="I2556">
        <v>4.4400000000000004</v>
      </c>
      <c r="J2556">
        <v>1269.8800000000001</v>
      </c>
      <c r="K2556" s="1">
        <v>46281</v>
      </c>
      <c r="L2556" t="s">
        <v>14724</v>
      </c>
      <c r="M2556">
        <f t="shared" si="468"/>
        <v>1</v>
      </c>
      <c r="N2556">
        <f>COUNTIF(Orders!$A:$A,C2556)</f>
        <v>1</v>
      </c>
      <c r="P2556">
        <f>COUNTIF(Orders!$H:$H,UPPER(SUBSTITUTE(TRIM(C2556),"-","")))</f>
        <v>1</v>
      </c>
      <c r="R2556" t="str">
        <f t="shared" si="469"/>
        <v>Matched Order Reference</v>
      </c>
      <c r="S2556">
        <f t="shared" si="470"/>
        <v>1</v>
      </c>
      <c r="V2556" cm="1">
        <f t="array" ref="V2556">IF(E2556&lt;&gt;"CAPTURE",0,SUMPRODUCT((MDR_Rates!$A$2:$A$10=F2556)*(G2556&gt;MDR_Rates!$B$2:$B$10)*((MDR_Rates!$C$2:$C$10="")+(G2556&lt;=MDR_Rates!$C$2:$C$10))*MDR_Rates!$D$2:$D$10))</f>
        <v>1.9</v>
      </c>
      <c r="W2556">
        <f t="shared" si="471"/>
        <v>24.68</v>
      </c>
      <c r="X2556">
        <f t="shared" si="472"/>
        <v>4.4400000000000004</v>
      </c>
      <c r="Y2556">
        <f t="shared" si="473"/>
        <v>0</v>
      </c>
      <c r="Z2556">
        <f t="shared" si="474"/>
        <v>0</v>
      </c>
      <c r="AG2556" t="str">
        <f t="shared" si="475"/>
        <v/>
      </c>
      <c r="AI2556" t="str">
        <f t="shared" si="476"/>
        <v/>
      </c>
      <c r="AJ2556" t="str">
        <f t="shared" si="477"/>
        <v/>
      </c>
      <c r="AK2556" t="str">
        <f t="shared" si="478"/>
        <v>ORD26002060</v>
      </c>
      <c r="AL2556">
        <f>IF(E2556&lt;&gt;"CAPTURE","",COUNTIF(Orders!$H:$H,AK2556))</f>
        <v>1</v>
      </c>
      <c r="AP2556" t="str">
        <f t="shared" si="479"/>
        <v>Matched to Order</v>
      </c>
      <c r="AQ2556">
        <f>IF(COUNTIF($A$2:A2556,A2556)=1,1,0)</f>
        <v>1</v>
      </c>
    </row>
    <row r="2557" spans="1:43" x14ac:dyDescent="0.3">
      <c r="A2557" t="s">
        <v>14809</v>
      </c>
      <c r="C2557" t="s">
        <v>14810</v>
      </c>
      <c r="D2557" s="1">
        <v>46279</v>
      </c>
      <c r="E2557" t="s">
        <v>11819</v>
      </c>
      <c r="F2557" t="s">
        <v>9</v>
      </c>
      <c r="G2557">
        <v>5298</v>
      </c>
      <c r="H2557">
        <v>15.89</v>
      </c>
      <c r="I2557">
        <v>2.86</v>
      </c>
      <c r="J2557">
        <v>5279.25</v>
      </c>
      <c r="K2557" s="1">
        <v>46281</v>
      </c>
      <c r="L2557" t="s">
        <v>14724</v>
      </c>
      <c r="M2557">
        <f t="shared" si="468"/>
        <v>1</v>
      </c>
      <c r="N2557">
        <f>COUNTIF(Orders!$A:$A,C2557)</f>
        <v>1</v>
      </c>
      <c r="P2557">
        <f>COUNTIF(Orders!$H:$H,UPPER(SUBSTITUTE(TRIM(C2557),"-","")))</f>
        <v>1</v>
      </c>
      <c r="R2557" t="str">
        <f t="shared" si="469"/>
        <v>Matched Order Reference</v>
      </c>
      <c r="S2557">
        <f t="shared" si="470"/>
        <v>1</v>
      </c>
      <c r="V2557" cm="1">
        <f t="array" ref="V2557">IF(E2557&lt;&gt;"CAPTURE",0,SUMPRODUCT((MDR_Rates!$A$2:$A$10=F2557)*(G2557&gt;MDR_Rates!$B$2:$B$10)*((MDR_Rates!$C$2:$C$10="")+(G2557&lt;=MDR_Rates!$C$2:$C$10))*MDR_Rates!$D$2:$D$10))</f>
        <v>0.3</v>
      </c>
      <c r="W2557">
        <f t="shared" si="471"/>
        <v>15.89</v>
      </c>
      <c r="X2557">
        <f t="shared" si="472"/>
        <v>2.86</v>
      </c>
      <c r="Y2557">
        <f t="shared" si="473"/>
        <v>0</v>
      </c>
      <c r="Z2557">
        <f t="shared" si="474"/>
        <v>0</v>
      </c>
      <c r="AG2557" t="str">
        <f t="shared" si="475"/>
        <v/>
      </c>
      <c r="AI2557" t="str">
        <f t="shared" si="476"/>
        <v/>
      </c>
      <c r="AJ2557" t="str">
        <f t="shared" si="477"/>
        <v/>
      </c>
      <c r="AK2557" t="str">
        <f t="shared" si="478"/>
        <v>ORD26002064</v>
      </c>
      <c r="AL2557">
        <f>IF(E2557&lt;&gt;"CAPTURE","",COUNTIF(Orders!$H:$H,AK2557))</f>
        <v>1</v>
      </c>
      <c r="AP2557" t="str">
        <f t="shared" si="479"/>
        <v>Matched to Order</v>
      </c>
      <c r="AQ2557">
        <f>IF(COUNTIF($A$2:A2557,A2557)=1,1,0)</f>
        <v>1</v>
      </c>
    </row>
    <row r="2558" spans="1:43" x14ac:dyDescent="0.3">
      <c r="A2558" t="s">
        <v>14811</v>
      </c>
      <c r="C2558" t="s">
        <v>4187</v>
      </c>
      <c r="D2558" s="1">
        <v>46279</v>
      </c>
      <c r="E2558" t="s">
        <v>11819</v>
      </c>
      <c r="F2558" t="s">
        <v>17</v>
      </c>
      <c r="G2558">
        <v>3998</v>
      </c>
      <c r="H2558">
        <v>63.97</v>
      </c>
      <c r="I2558">
        <v>11.51</v>
      </c>
      <c r="J2558">
        <v>3922.52</v>
      </c>
      <c r="K2558" s="1">
        <v>46281</v>
      </c>
      <c r="L2558" t="s">
        <v>14724</v>
      </c>
      <c r="M2558">
        <f t="shared" si="468"/>
        <v>1</v>
      </c>
      <c r="N2558">
        <f>COUNTIF(Orders!$A:$A,C2558)</f>
        <v>1</v>
      </c>
      <c r="P2558">
        <f>COUNTIF(Orders!$H:$H,UPPER(SUBSTITUTE(TRIM(C2558),"-","")))</f>
        <v>1</v>
      </c>
      <c r="R2558" t="str">
        <f t="shared" si="469"/>
        <v>Matched Order Reference</v>
      </c>
      <c r="S2558">
        <f t="shared" si="470"/>
        <v>1</v>
      </c>
      <c r="V2558" cm="1">
        <f t="array" ref="V2558">IF(E2558&lt;&gt;"CAPTURE",0,SUMPRODUCT((MDR_Rates!$A$2:$A$10=F2558)*(G2558&gt;MDR_Rates!$B$2:$B$10)*((MDR_Rates!$C$2:$C$10="")+(G2558&lt;=MDR_Rates!$C$2:$C$10))*MDR_Rates!$D$2:$D$10))</f>
        <v>1.6</v>
      </c>
      <c r="W2558">
        <f t="shared" si="471"/>
        <v>63.97</v>
      </c>
      <c r="X2558">
        <f t="shared" si="472"/>
        <v>11.51</v>
      </c>
      <c r="Y2558">
        <f t="shared" si="473"/>
        <v>0</v>
      </c>
      <c r="Z2558">
        <f t="shared" si="474"/>
        <v>0</v>
      </c>
      <c r="AG2558" t="str">
        <f t="shared" si="475"/>
        <v/>
      </c>
      <c r="AI2558" t="str">
        <f t="shared" si="476"/>
        <v/>
      </c>
      <c r="AJ2558" t="str">
        <f t="shared" si="477"/>
        <v/>
      </c>
      <c r="AK2558" t="str">
        <f t="shared" si="478"/>
        <v>ORD26002097</v>
      </c>
      <c r="AL2558">
        <f>IF(E2558&lt;&gt;"CAPTURE","",COUNTIF(Orders!$H:$H,AK2558))</f>
        <v>1</v>
      </c>
      <c r="AP2558" t="str">
        <f t="shared" si="479"/>
        <v>Matched to Order</v>
      </c>
      <c r="AQ2558">
        <f>IF(COUNTIF($A$2:A2558,A2558)=1,1,0)</f>
        <v>1</v>
      </c>
    </row>
    <row r="2559" spans="1:43" x14ac:dyDescent="0.3">
      <c r="A2559" t="s">
        <v>14812</v>
      </c>
      <c r="C2559" t="s">
        <v>4389</v>
      </c>
      <c r="D2559" s="1">
        <v>46279</v>
      </c>
      <c r="E2559" t="s">
        <v>11819</v>
      </c>
      <c r="F2559" t="s">
        <v>17</v>
      </c>
      <c r="G2559">
        <v>599</v>
      </c>
      <c r="H2559">
        <v>10.78</v>
      </c>
      <c r="I2559">
        <v>1.94</v>
      </c>
      <c r="J2559">
        <v>586.28</v>
      </c>
      <c r="K2559" s="1">
        <v>46281</v>
      </c>
      <c r="L2559" t="s">
        <v>14724</v>
      </c>
      <c r="M2559">
        <f t="shared" si="468"/>
        <v>1</v>
      </c>
      <c r="N2559">
        <f>COUNTIF(Orders!$A:$A,C2559)</f>
        <v>1</v>
      </c>
      <c r="P2559">
        <f>COUNTIF(Orders!$H:$H,UPPER(SUBSTITUTE(TRIM(C2559),"-","")))</f>
        <v>1</v>
      </c>
      <c r="R2559" t="str">
        <f t="shared" si="469"/>
        <v>Matched Order Reference</v>
      </c>
      <c r="S2559">
        <f t="shared" si="470"/>
        <v>1</v>
      </c>
      <c r="V2559" cm="1">
        <f t="array" ref="V2559">IF(E2559&lt;&gt;"CAPTURE",0,SUMPRODUCT((MDR_Rates!$A$2:$A$10=F2559)*(G2559&gt;MDR_Rates!$B$2:$B$10)*((MDR_Rates!$C$2:$C$10="")+(G2559&lt;=MDR_Rates!$C$2:$C$10))*MDR_Rates!$D$2:$D$10))</f>
        <v>1.8</v>
      </c>
      <c r="W2559">
        <f t="shared" si="471"/>
        <v>10.78</v>
      </c>
      <c r="X2559">
        <f t="shared" si="472"/>
        <v>1.94</v>
      </c>
      <c r="Y2559">
        <f t="shared" si="473"/>
        <v>0</v>
      </c>
      <c r="Z2559">
        <f t="shared" si="474"/>
        <v>0</v>
      </c>
      <c r="AG2559" t="str">
        <f t="shared" si="475"/>
        <v/>
      </c>
      <c r="AI2559" t="str">
        <f t="shared" si="476"/>
        <v/>
      </c>
      <c r="AJ2559" t="str">
        <f t="shared" si="477"/>
        <v/>
      </c>
      <c r="AK2559" t="str">
        <f t="shared" si="478"/>
        <v>ORD26002199</v>
      </c>
      <c r="AL2559">
        <f>IF(E2559&lt;&gt;"CAPTURE","",COUNTIF(Orders!$H:$H,AK2559))</f>
        <v>1</v>
      </c>
      <c r="AP2559" t="str">
        <f t="shared" si="479"/>
        <v>Matched to Order</v>
      </c>
      <c r="AQ2559">
        <f>IF(COUNTIF($A$2:A2559,A2559)=1,1,0)</f>
        <v>1</v>
      </c>
    </row>
    <row r="2560" spans="1:43" x14ac:dyDescent="0.3">
      <c r="A2560" t="s">
        <v>14813</v>
      </c>
      <c r="C2560" t="s">
        <v>4429</v>
      </c>
      <c r="D2560" s="1">
        <v>46279</v>
      </c>
      <c r="E2560" t="s">
        <v>11819</v>
      </c>
      <c r="F2560" t="s">
        <v>44</v>
      </c>
      <c r="G2560">
        <v>299</v>
      </c>
      <c r="H2560">
        <v>5.68</v>
      </c>
      <c r="I2560">
        <v>1.02</v>
      </c>
      <c r="J2560">
        <v>292.3</v>
      </c>
      <c r="K2560" s="1">
        <v>46281</v>
      </c>
      <c r="L2560" t="s">
        <v>14724</v>
      </c>
      <c r="M2560">
        <f t="shared" si="468"/>
        <v>1</v>
      </c>
      <c r="N2560">
        <f>COUNTIF(Orders!$A:$A,C2560)</f>
        <v>1</v>
      </c>
      <c r="P2560">
        <f>COUNTIF(Orders!$H:$H,UPPER(SUBSTITUTE(TRIM(C2560),"-","")))</f>
        <v>1</v>
      </c>
      <c r="R2560" t="str">
        <f t="shared" si="469"/>
        <v>Matched Order Reference</v>
      </c>
      <c r="S2560">
        <f t="shared" si="470"/>
        <v>1</v>
      </c>
      <c r="V2560" cm="1">
        <f t="array" ref="V2560">IF(E2560&lt;&gt;"CAPTURE",0,SUMPRODUCT((MDR_Rates!$A$2:$A$10=F2560)*(G2560&gt;MDR_Rates!$B$2:$B$10)*((MDR_Rates!$C$2:$C$10="")+(G2560&lt;=MDR_Rates!$C$2:$C$10))*MDR_Rates!$D$2:$D$10))</f>
        <v>1.9</v>
      </c>
      <c r="W2560">
        <f t="shared" si="471"/>
        <v>5.68</v>
      </c>
      <c r="X2560">
        <f t="shared" si="472"/>
        <v>1.02</v>
      </c>
      <c r="Y2560">
        <f t="shared" si="473"/>
        <v>0</v>
      </c>
      <c r="Z2560">
        <f t="shared" si="474"/>
        <v>0</v>
      </c>
      <c r="AG2560" t="str">
        <f t="shared" si="475"/>
        <v/>
      </c>
      <c r="AI2560" t="str">
        <f t="shared" si="476"/>
        <v/>
      </c>
      <c r="AJ2560" t="str">
        <f t="shared" si="477"/>
        <v/>
      </c>
      <c r="AK2560" t="str">
        <f t="shared" si="478"/>
        <v>ORD26002219</v>
      </c>
      <c r="AL2560">
        <f>IF(E2560&lt;&gt;"CAPTURE","",COUNTIF(Orders!$H:$H,AK2560))</f>
        <v>1</v>
      </c>
      <c r="AP2560" t="str">
        <f t="shared" si="479"/>
        <v>Matched to Order</v>
      </c>
      <c r="AQ2560">
        <f>IF(COUNTIF($A$2:A2560,A2560)=1,1,0)</f>
        <v>1</v>
      </c>
    </row>
    <row r="2561" spans="1:43" x14ac:dyDescent="0.3">
      <c r="A2561" t="s">
        <v>14814</v>
      </c>
      <c r="C2561" t="s">
        <v>4437</v>
      </c>
      <c r="D2561" s="1">
        <v>46279</v>
      </c>
      <c r="E2561" t="s">
        <v>11819</v>
      </c>
      <c r="F2561" t="s">
        <v>17</v>
      </c>
      <c r="G2561">
        <v>2497</v>
      </c>
      <c r="H2561">
        <v>39.950000000000003</v>
      </c>
      <c r="I2561">
        <v>7.19</v>
      </c>
      <c r="J2561">
        <v>2449.86</v>
      </c>
      <c r="K2561" s="1">
        <v>46281</v>
      </c>
      <c r="L2561" t="s">
        <v>14724</v>
      </c>
      <c r="M2561">
        <f t="shared" si="468"/>
        <v>1</v>
      </c>
      <c r="N2561">
        <f>COUNTIF(Orders!$A:$A,C2561)</f>
        <v>1</v>
      </c>
      <c r="P2561">
        <f>COUNTIF(Orders!$H:$H,UPPER(SUBSTITUTE(TRIM(C2561),"-","")))</f>
        <v>1</v>
      </c>
      <c r="R2561" t="str">
        <f t="shared" si="469"/>
        <v>Matched Order Reference</v>
      </c>
      <c r="S2561">
        <f t="shared" si="470"/>
        <v>1</v>
      </c>
      <c r="V2561" cm="1">
        <f t="array" ref="V2561">IF(E2561&lt;&gt;"CAPTURE",0,SUMPRODUCT((MDR_Rates!$A$2:$A$10=F2561)*(G2561&gt;MDR_Rates!$B$2:$B$10)*((MDR_Rates!$C$2:$C$10="")+(G2561&lt;=MDR_Rates!$C$2:$C$10))*MDR_Rates!$D$2:$D$10))</f>
        <v>1.6</v>
      </c>
      <c r="W2561">
        <f t="shared" si="471"/>
        <v>39.950000000000003</v>
      </c>
      <c r="X2561">
        <f t="shared" si="472"/>
        <v>7.19</v>
      </c>
      <c r="Y2561">
        <f t="shared" si="473"/>
        <v>0</v>
      </c>
      <c r="Z2561">
        <f t="shared" si="474"/>
        <v>0</v>
      </c>
      <c r="AG2561" t="str">
        <f t="shared" si="475"/>
        <v/>
      </c>
      <c r="AI2561" t="str">
        <f t="shared" si="476"/>
        <v/>
      </c>
      <c r="AJ2561" t="str">
        <f t="shared" si="477"/>
        <v/>
      </c>
      <c r="AK2561" t="str">
        <f t="shared" si="478"/>
        <v>ORD26002223</v>
      </c>
      <c r="AL2561">
        <f>IF(E2561&lt;&gt;"CAPTURE","",COUNTIF(Orders!$H:$H,AK2561))</f>
        <v>1</v>
      </c>
      <c r="AP2561" t="str">
        <f t="shared" si="479"/>
        <v>Matched to Order</v>
      </c>
      <c r="AQ2561">
        <f>IF(COUNTIF($A$2:A2561,A2561)=1,1,0)</f>
        <v>1</v>
      </c>
    </row>
    <row r="2562" spans="1:43" x14ac:dyDescent="0.3">
      <c r="A2562" t="s">
        <v>14815</v>
      </c>
      <c r="C2562" t="s">
        <v>4496</v>
      </c>
      <c r="D2562" s="1">
        <v>46279</v>
      </c>
      <c r="E2562" t="s">
        <v>11819</v>
      </c>
      <c r="F2562" t="s">
        <v>9</v>
      </c>
      <c r="G2562">
        <v>2848</v>
      </c>
      <c r="H2562">
        <v>8.5399999999999991</v>
      </c>
      <c r="I2562">
        <v>1.54</v>
      </c>
      <c r="J2562">
        <v>2837.92</v>
      </c>
      <c r="K2562" s="1">
        <v>46281</v>
      </c>
      <c r="L2562" t="s">
        <v>14724</v>
      </c>
      <c r="M2562">
        <f t="shared" si="468"/>
        <v>1</v>
      </c>
      <c r="N2562">
        <f>COUNTIF(Orders!$A:$A,C2562)</f>
        <v>1</v>
      </c>
      <c r="P2562">
        <f>COUNTIF(Orders!$H:$H,UPPER(SUBSTITUTE(TRIM(C2562),"-","")))</f>
        <v>1</v>
      </c>
      <c r="R2562" t="str">
        <f t="shared" si="469"/>
        <v>Matched Order Reference</v>
      </c>
      <c r="S2562">
        <f t="shared" si="470"/>
        <v>1</v>
      </c>
      <c r="V2562" cm="1">
        <f t="array" ref="V2562">IF(E2562&lt;&gt;"CAPTURE",0,SUMPRODUCT((MDR_Rates!$A$2:$A$10=F2562)*(G2562&gt;MDR_Rates!$B$2:$B$10)*((MDR_Rates!$C$2:$C$10="")+(G2562&lt;=MDR_Rates!$C$2:$C$10))*MDR_Rates!$D$2:$D$10))</f>
        <v>0.3</v>
      </c>
      <c r="W2562">
        <f t="shared" si="471"/>
        <v>8.5399999999999991</v>
      </c>
      <c r="X2562">
        <f t="shared" si="472"/>
        <v>1.54</v>
      </c>
      <c r="Y2562">
        <f t="shared" si="473"/>
        <v>0</v>
      </c>
      <c r="Z2562">
        <f t="shared" si="474"/>
        <v>0</v>
      </c>
      <c r="AG2562" t="str">
        <f t="shared" si="475"/>
        <v/>
      </c>
      <c r="AI2562" t="str">
        <f t="shared" si="476"/>
        <v/>
      </c>
      <c r="AJ2562" t="str">
        <f t="shared" si="477"/>
        <v/>
      </c>
      <c r="AK2562" t="str">
        <f t="shared" si="478"/>
        <v>ORD26002253</v>
      </c>
      <c r="AL2562">
        <f>IF(E2562&lt;&gt;"CAPTURE","",COUNTIF(Orders!$H:$H,AK2562))</f>
        <v>1</v>
      </c>
      <c r="AP2562" t="str">
        <f t="shared" si="479"/>
        <v>Matched to Order</v>
      </c>
      <c r="AQ2562">
        <f>IF(COUNTIF($A$2:A2562,A2562)=1,1,0)</f>
        <v>1</v>
      </c>
    </row>
    <row r="2563" spans="1:43" x14ac:dyDescent="0.3">
      <c r="A2563" t="s">
        <v>14816</v>
      </c>
      <c r="C2563" t="s">
        <v>4649</v>
      </c>
      <c r="D2563" s="1">
        <v>46279</v>
      </c>
      <c r="E2563" t="s">
        <v>11819</v>
      </c>
      <c r="F2563" t="s">
        <v>9</v>
      </c>
      <c r="G2563">
        <v>4097</v>
      </c>
      <c r="H2563">
        <v>12.29</v>
      </c>
      <c r="I2563">
        <v>2.21</v>
      </c>
      <c r="J2563">
        <v>4082.5</v>
      </c>
      <c r="K2563" s="1">
        <v>46281</v>
      </c>
      <c r="L2563" t="s">
        <v>14724</v>
      </c>
      <c r="M2563">
        <f t="shared" ref="M2563:M2626" si="480">COUNTIF($A:$A,A2563)</f>
        <v>1</v>
      </c>
      <c r="N2563">
        <f>COUNTIF(Orders!$A:$A,C2563)</f>
        <v>1</v>
      </c>
      <c r="P2563">
        <f>COUNTIF(Orders!$H:$H,UPPER(SUBSTITUTE(TRIM(C2563),"-","")))</f>
        <v>1</v>
      </c>
      <c r="R2563" t="str">
        <f t="shared" ref="R2563:R2626" si="481">IF(E2563="REFUND","Refund",IF(P2563=0,"Unmatched Order Reference","Matched Order Reference"))</f>
        <v>Matched Order Reference</v>
      </c>
      <c r="S2563">
        <f t="shared" ref="S2563:S2626" si="482">COUNTIFS($C$2:$C$5753,C2563,$E$2:$E$5753,"CAPTURE")</f>
        <v>1</v>
      </c>
      <c r="V2563" cm="1">
        <f t="array" ref="V2563">IF(E2563&lt;&gt;"CAPTURE",0,SUMPRODUCT((MDR_Rates!$A$2:$A$10=F2563)*(G2563&gt;MDR_Rates!$B$2:$B$10)*((MDR_Rates!$C$2:$C$10="")+(G2563&lt;=MDR_Rates!$C$2:$C$10))*MDR_Rates!$D$2:$D$10))</f>
        <v>0.3</v>
      </c>
      <c r="W2563">
        <f t="shared" ref="W2563:W2626" si="483">IF(E2563&lt;&gt;"CAPTURE",0,ROUND(G2563*V2563/100,2))</f>
        <v>12.29</v>
      </c>
      <c r="X2563">
        <f t="shared" ref="X2563:X2626" si="484">IF(E2563&lt;&gt;"CAPTURE",0,ROUND(W2563*18/100,2))</f>
        <v>2.21</v>
      </c>
      <c r="Y2563">
        <f t="shared" ref="Y2563:Y2626" si="485">IF(E2563&lt;&gt;"CAPTURE",0,ROUND(H2563-W2563,2))</f>
        <v>0</v>
      </c>
      <c r="Z2563">
        <f t="shared" ref="Z2563:Z2626" si="486">IF(E2563&lt;&gt;"CAPTURE",0,ROUND(I2563-X2563,2))</f>
        <v>0</v>
      </c>
      <c r="AG2563" t="str">
        <f t="shared" ref="AG2563:AG2626" si="487">IF(E2563&lt;&gt;"REFUND","",IF(COUNTIFS($A:$A,B2563,$E:$E,"CAPTURE")=0,"Missing Original Capture","Original Capture Found"))</f>
        <v/>
      </c>
      <c r="AI2563" t="str">
        <f t="shared" ref="AI2563:AI2626" si="488">IF(E2563="REFUND",_xlfn.MAXIFS($G:$G,$A:$A,B2563,$E:$E,"CAPTURE"),"")</f>
        <v/>
      </c>
      <c r="AJ2563" t="str">
        <f t="shared" ref="AJ2563:AJ2626" si="489">IF(E2563&lt;&gt;"REFUND","",IF(G2563&gt;AI2563,"Refund Exceeds Capture",IF(ABS(G2563-AI2563)&lt;0.01,"Full Refund","Partial Refund")))</f>
        <v/>
      </c>
      <c r="AK2563" t="str">
        <f t="shared" ref="AK2563:AK2626" si="490">UPPER(SUBSTITUTE(TRIM(C2563),"-",""))</f>
        <v>ORD26002330</v>
      </c>
      <c r="AL2563">
        <f>IF(E2563&lt;&gt;"CAPTURE","",COUNTIF(Orders!$H:$H,AK2563))</f>
        <v>1</v>
      </c>
      <c r="AP2563" t="str">
        <f t="shared" ref="AP2563:AP2626" si="491">IF(E2563&lt;&gt;"CAPTURE","",IF(M2563&gt;1,"Duplicate ID - Review",IF(AL2563=0,"Unmatched Order",IF(AL2563=1,"Matched to Order","Multiple Order Matches"))))</f>
        <v>Matched to Order</v>
      </c>
      <c r="AQ2563">
        <f>IF(COUNTIF($A$2:A2563,A2563)=1,1,0)</f>
        <v>1</v>
      </c>
    </row>
    <row r="2564" spans="1:43" x14ac:dyDescent="0.3">
      <c r="A2564" t="s">
        <v>14817</v>
      </c>
      <c r="C2564" t="s">
        <v>4771</v>
      </c>
      <c r="D2564" s="1">
        <v>46279</v>
      </c>
      <c r="E2564" t="s">
        <v>11819</v>
      </c>
      <c r="F2564" t="s">
        <v>9</v>
      </c>
      <c r="G2564">
        <v>3147</v>
      </c>
      <c r="H2564">
        <v>9.44</v>
      </c>
      <c r="I2564">
        <v>1.7</v>
      </c>
      <c r="J2564">
        <v>3135.86</v>
      </c>
      <c r="K2564" s="1">
        <v>46281</v>
      </c>
      <c r="L2564" t="s">
        <v>14724</v>
      </c>
      <c r="M2564">
        <f t="shared" si="480"/>
        <v>1</v>
      </c>
      <c r="N2564">
        <f>COUNTIF(Orders!$A:$A,C2564)</f>
        <v>1</v>
      </c>
      <c r="P2564">
        <f>COUNTIF(Orders!$H:$H,UPPER(SUBSTITUTE(TRIM(C2564),"-","")))</f>
        <v>1</v>
      </c>
      <c r="R2564" t="str">
        <f t="shared" si="481"/>
        <v>Matched Order Reference</v>
      </c>
      <c r="S2564">
        <f t="shared" si="482"/>
        <v>1</v>
      </c>
      <c r="V2564" cm="1">
        <f t="array" ref="V2564">IF(E2564&lt;&gt;"CAPTURE",0,SUMPRODUCT((MDR_Rates!$A$2:$A$10=F2564)*(G2564&gt;MDR_Rates!$B$2:$B$10)*((MDR_Rates!$C$2:$C$10="")+(G2564&lt;=MDR_Rates!$C$2:$C$10))*MDR_Rates!$D$2:$D$10))</f>
        <v>0.3</v>
      </c>
      <c r="W2564">
        <f t="shared" si="483"/>
        <v>9.44</v>
      </c>
      <c r="X2564">
        <f t="shared" si="484"/>
        <v>1.7</v>
      </c>
      <c r="Y2564">
        <f t="shared" si="485"/>
        <v>0</v>
      </c>
      <c r="Z2564">
        <f t="shared" si="486"/>
        <v>0</v>
      </c>
      <c r="AG2564" t="str">
        <f t="shared" si="487"/>
        <v/>
      </c>
      <c r="AI2564" t="str">
        <f t="shared" si="488"/>
        <v/>
      </c>
      <c r="AJ2564" t="str">
        <f t="shared" si="489"/>
        <v/>
      </c>
      <c r="AK2564" t="str">
        <f t="shared" si="490"/>
        <v>ORD26002392</v>
      </c>
      <c r="AL2564">
        <f>IF(E2564&lt;&gt;"CAPTURE","",COUNTIF(Orders!$H:$H,AK2564))</f>
        <v>1</v>
      </c>
      <c r="AP2564" t="str">
        <f t="shared" si="491"/>
        <v>Matched to Order</v>
      </c>
      <c r="AQ2564">
        <f>IF(COUNTIF($A$2:A2564,A2564)=1,1,0)</f>
        <v>1</v>
      </c>
    </row>
    <row r="2565" spans="1:43" x14ac:dyDescent="0.3">
      <c r="A2565" t="s">
        <v>14818</v>
      </c>
      <c r="C2565" t="s">
        <v>14819</v>
      </c>
      <c r="D2565" s="1">
        <v>46279</v>
      </c>
      <c r="E2565" t="s">
        <v>11819</v>
      </c>
      <c r="F2565" t="s">
        <v>17</v>
      </c>
      <c r="G2565">
        <v>6997</v>
      </c>
      <c r="H2565">
        <v>111.95</v>
      </c>
      <c r="I2565">
        <v>20.149999999999999</v>
      </c>
      <c r="J2565">
        <v>6864.9</v>
      </c>
      <c r="K2565" s="1">
        <v>46281</v>
      </c>
      <c r="L2565" t="s">
        <v>14724</v>
      </c>
      <c r="M2565">
        <f t="shared" si="480"/>
        <v>1</v>
      </c>
      <c r="N2565">
        <f>COUNTIF(Orders!$A:$A,C2565)</f>
        <v>0</v>
      </c>
      <c r="P2565">
        <f>COUNTIF(Orders!$H:$H,UPPER(SUBSTITUTE(TRIM(C2565),"-","")))</f>
        <v>1</v>
      </c>
      <c r="R2565" t="str">
        <f t="shared" si="481"/>
        <v>Matched Order Reference</v>
      </c>
      <c r="S2565">
        <f t="shared" si="482"/>
        <v>1</v>
      </c>
      <c r="V2565" cm="1">
        <f t="array" ref="V2565">IF(E2565&lt;&gt;"CAPTURE",0,SUMPRODUCT((MDR_Rates!$A$2:$A$10=F2565)*(G2565&gt;MDR_Rates!$B$2:$B$10)*((MDR_Rates!$C$2:$C$10="")+(G2565&lt;=MDR_Rates!$C$2:$C$10))*MDR_Rates!$D$2:$D$10))</f>
        <v>1.6</v>
      </c>
      <c r="W2565">
        <f t="shared" si="483"/>
        <v>111.95</v>
      </c>
      <c r="X2565">
        <f t="shared" si="484"/>
        <v>20.149999999999999</v>
      </c>
      <c r="Y2565">
        <f t="shared" si="485"/>
        <v>0</v>
      </c>
      <c r="Z2565">
        <f t="shared" si="486"/>
        <v>0</v>
      </c>
      <c r="AG2565" t="str">
        <f t="shared" si="487"/>
        <v/>
      </c>
      <c r="AI2565" t="str">
        <f t="shared" si="488"/>
        <v/>
      </c>
      <c r="AJ2565" t="str">
        <f t="shared" si="489"/>
        <v/>
      </c>
      <c r="AK2565" t="str">
        <f t="shared" si="490"/>
        <v>ORD26002412</v>
      </c>
      <c r="AL2565">
        <f>IF(E2565&lt;&gt;"CAPTURE","",COUNTIF(Orders!$H:$H,AK2565))</f>
        <v>1</v>
      </c>
      <c r="AP2565" t="str">
        <f t="shared" si="491"/>
        <v>Matched to Order</v>
      </c>
      <c r="AQ2565">
        <f>IF(COUNTIF($A$2:A2565,A2565)=1,1,0)</f>
        <v>1</v>
      </c>
    </row>
    <row r="2566" spans="1:43" x14ac:dyDescent="0.3">
      <c r="A2566" t="s">
        <v>14820</v>
      </c>
      <c r="C2566" t="s">
        <v>14821</v>
      </c>
      <c r="D2566" s="1">
        <v>46279</v>
      </c>
      <c r="E2566" t="s">
        <v>11819</v>
      </c>
      <c r="F2566" t="s">
        <v>9</v>
      </c>
      <c r="G2566">
        <v>1798</v>
      </c>
      <c r="H2566">
        <v>0</v>
      </c>
      <c r="I2566">
        <v>0</v>
      </c>
      <c r="J2566">
        <v>1798</v>
      </c>
      <c r="K2566" s="1">
        <v>46281</v>
      </c>
      <c r="L2566" t="s">
        <v>14724</v>
      </c>
      <c r="M2566">
        <f t="shared" si="480"/>
        <v>1</v>
      </c>
      <c r="N2566">
        <f>COUNTIF(Orders!$A:$A,C2566)</f>
        <v>1</v>
      </c>
      <c r="P2566">
        <f>COUNTIF(Orders!$H:$H,UPPER(SUBSTITUTE(TRIM(C2566),"-","")))</f>
        <v>1</v>
      </c>
      <c r="R2566" t="str">
        <f t="shared" si="481"/>
        <v>Matched Order Reference</v>
      </c>
      <c r="S2566">
        <f t="shared" si="482"/>
        <v>1</v>
      </c>
      <c r="V2566" cm="1">
        <f t="array" ref="V2566">IF(E2566&lt;&gt;"CAPTURE",0,SUMPRODUCT((MDR_Rates!$A$2:$A$10=F2566)*(G2566&gt;MDR_Rates!$B$2:$B$10)*((MDR_Rates!$C$2:$C$10="")+(G2566&lt;=MDR_Rates!$C$2:$C$10))*MDR_Rates!$D$2:$D$10))</f>
        <v>0</v>
      </c>
      <c r="W2566">
        <f t="shared" si="483"/>
        <v>0</v>
      </c>
      <c r="X2566">
        <f t="shared" si="484"/>
        <v>0</v>
      </c>
      <c r="Y2566">
        <f t="shared" si="485"/>
        <v>0</v>
      </c>
      <c r="Z2566">
        <f t="shared" si="486"/>
        <v>0</v>
      </c>
      <c r="AG2566" t="str">
        <f t="shared" si="487"/>
        <v/>
      </c>
      <c r="AI2566" t="str">
        <f t="shared" si="488"/>
        <v/>
      </c>
      <c r="AJ2566" t="str">
        <f t="shared" si="489"/>
        <v/>
      </c>
      <c r="AK2566" t="str">
        <f t="shared" si="490"/>
        <v>ORD26002436</v>
      </c>
      <c r="AL2566">
        <f>IF(E2566&lt;&gt;"CAPTURE","",COUNTIF(Orders!$H:$H,AK2566))</f>
        <v>1</v>
      </c>
      <c r="AP2566" t="str">
        <f t="shared" si="491"/>
        <v>Matched to Order</v>
      </c>
      <c r="AQ2566">
        <f>IF(COUNTIF($A$2:A2566,A2566)=1,1,0)</f>
        <v>1</v>
      </c>
    </row>
    <row r="2567" spans="1:43" x14ac:dyDescent="0.3">
      <c r="A2567" t="s">
        <v>14822</v>
      </c>
      <c r="C2567" t="s">
        <v>5002</v>
      </c>
      <c r="D2567" s="1">
        <v>46279</v>
      </c>
      <c r="E2567" t="s">
        <v>11819</v>
      </c>
      <c r="F2567" t="s">
        <v>33</v>
      </c>
      <c r="G2567">
        <v>1598</v>
      </c>
      <c r="H2567">
        <v>23.97</v>
      </c>
      <c r="I2567">
        <v>4.3099999999999996</v>
      </c>
      <c r="J2567">
        <v>1569.72</v>
      </c>
      <c r="K2567" s="1">
        <v>46281</v>
      </c>
      <c r="L2567" t="s">
        <v>14724</v>
      </c>
      <c r="M2567">
        <f t="shared" si="480"/>
        <v>1</v>
      </c>
      <c r="N2567">
        <f>COUNTIF(Orders!$A:$A,C2567)</f>
        <v>1</v>
      </c>
      <c r="P2567">
        <f>COUNTIF(Orders!$H:$H,UPPER(SUBSTITUTE(TRIM(C2567),"-","")))</f>
        <v>1</v>
      </c>
      <c r="R2567" t="str">
        <f t="shared" si="481"/>
        <v>Matched Order Reference</v>
      </c>
      <c r="S2567">
        <f t="shared" si="482"/>
        <v>1</v>
      </c>
      <c r="V2567" cm="1">
        <f t="array" ref="V2567">IF(E2567&lt;&gt;"CAPTURE",0,SUMPRODUCT((MDR_Rates!$A$2:$A$10=F2567)*(G2567&gt;MDR_Rates!$B$2:$B$10)*((MDR_Rates!$C$2:$C$10="")+(G2567&lt;=MDR_Rates!$C$2:$C$10))*MDR_Rates!$D$2:$D$10))</f>
        <v>1.5</v>
      </c>
      <c r="W2567">
        <f t="shared" si="483"/>
        <v>23.97</v>
      </c>
      <c r="X2567">
        <f t="shared" si="484"/>
        <v>4.3099999999999996</v>
      </c>
      <c r="Y2567">
        <f t="shared" si="485"/>
        <v>0</v>
      </c>
      <c r="Z2567">
        <f t="shared" si="486"/>
        <v>0</v>
      </c>
      <c r="AG2567" t="str">
        <f t="shared" si="487"/>
        <v/>
      </c>
      <c r="AI2567" t="str">
        <f t="shared" si="488"/>
        <v/>
      </c>
      <c r="AJ2567" t="str">
        <f t="shared" si="489"/>
        <v/>
      </c>
      <c r="AK2567" t="str">
        <f t="shared" si="490"/>
        <v>ORD26002510</v>
      </c>
      <c r="AL2567">
        <f>IF(E2567&lt;&gt;"CAPTURE","",COUNTIF(Orders!$H:$H,AK2567))</f>
        <v>1</v>
      </c>
      <c r="AP2567" t="str">
        <f t="shared" si="491"/>
        <v>Matched to Order</v>
      </c>
      <c r="AQ2567">
        <f>IF(COUNTIF($A$2:A2567,A2567)=1,1,0)</f>
        <v>1</v>
      </c>
    </row>
    <row r="2568" spans="1:43" x14ac:dyDescent="0.3">
      <c r="A2568" t="s">
        <v>14823</v>
      </c>
      <c r="C2568" t="s">
        <v>5015</v>
      </c>
      <c r="D2568" s="1">
        <v>46279</v>
      </c>
      <c r="E2568" t="s">
        <v>11819</v>
      </c>
      <c r="F2568" t="s">
        <v>9</v>
      </c>
      <c r="G2568">
        <v>4798</v>
      </c>
      <c r="H2568">
        <v>14.39</v>
      </c>
      <c r="I2568">
        <v>2.59</v>
      </c>
      <c r="J2568">
        <v>4781.0200000000004</v>
      </c>
      <c r="K2568" s="1">
        <v>46281</v>
      </c>
      <c r="L2568" t="s">
        <v>14724</v>
      </c>
      <c r="M2568">
        <f t="shared" si="480"/>
        <v>1</v>
      </c>
      <c r="N2568">
        <f>COUNTIF(Orders!$A:$A,C2568)</f>
        <v>1</v>
      </c>
      <c r="P2568">
        <f>COUNTIF(Orders!$H:$H,UPPER(SUBSTITUTE(TRIM(C2568),"-","")))</f>
        <v>1</v>
      </c>
      <c r="R2568" t="str">
        <f t="shared" si="481"/>
        <v>Matched Order Reference</v>
      </c>
      <c r="S2568">
        <f t="shared" si="482"/>
        <v>1</v>
      </c>
      <c r="V2568" cm="1">
        <f t="array" ref="V2568">IF(E2568&lt;&gt;"CAPTURE",0,SUMPRODUCT((MDR_Rates!$A$2:$A$10=F2568)*(G2568&gt;MDR_Rates!$B$2:$B$10)*((MDR_Rates!$C$2:$C$10="")+(G2568&lt;=MDR_Rates!$C$2:$C$10))*MDR_Rates!$D$2:$D$10))</f>
        <v>0.3</v>
      </c>
      <c r="W2568">
        <f t="shared" si="483"/>
        <v>14.39</v>
      </c>
      <c r="X2568">
        <f t="shared" si="484"/>
        <v>2.59</v>
      </c>
      <c r="Y2568">
        <f t="shared" si="485"/>
        <v>0</v>
      </c>
      <c r="Z2568">
        <f t="shared" si="486"/>
        <v>0</v>
      </c>
      <c r="AG2568" t="str">
        <f t="shared" si="487"/>
        <v/>
      </c>
      <c r="AI2568" t="str">
        <f t="shared" si="488"/>
        <v/>
      </c>
      <c r="AJ2568" t="str">
        <f t="shared" si="489"/>
        <v/>
      </c>
      <c r="AK2568" t="str">
        <f t="shared" si="490"/>
        <v>ORD26002517</v>
      </c>
      <c r="AL2568">
        <f>IF(E2568&lt;&gt;"CAPTURE","",COUNTIF(Orders!$H:$H,AK2568))</f>
        <v>1</v>
      </c>
      <c r="AP2568" t="str">
        <f t="shared" si="491"/>
        <v>Matched to Order</v>
      </c>
      <c r="AQ2568">
        <f>IF(COUNTIF($A$2:A2568,A2568)=1,1,0)</f>
        <v>1</v>
      </c>
    </row>
    <row r="2569" spans="1:43" x14ac:dyDescent="0.3">
      <c r="A2569" t="s">
        <v>14824</v>
      </c>
      <c r="C2569" t="s">
        <v>14825</v>
      </c>
      <c r="D2569" s="1">
        <v>46279</v>
      </c>
      <c r="E2569" t="s">
        <v>11819</v>
      </c>
      <c r="F2569" t="s">
        <v>17</v>
      </c>
      <c r="G2569">
        <v>6997</v>
      </c>
      <c r="H2569">
        <v>111.95</v>
      </c>
      <c r="I2569">
        <v>20.149999999999999</v>
      </c>
      <c r="J2569">
        <v>6864.9</v>
      </c>
      <c r="K2569" s="1">
        <v>46281</v>
      </c>
      <c r="L2569" t="s">
        <v>14724</v>
      </c>
      <c r="M2569">
        <f t="shared" si="480"/>
        <v>1</v>
      </c>
      <c r="N2569">
        <f>COUNTIF(Orders!$A:$A,C2569)</f>
        <v>1</v>
      </c>
      <c r="P2569">
        <f>COUNTIF(Orders!$H:$H,UPPER(SUBSTITUTE(TRIM(C2569),"-","")))</f>
        <v>1</v>
      </c>
      <c r="R2569" t="str">
        <f t="shared" si="481"/>
        <v>Matched Order Reference</v>
      </c>
      <c r="S2569">
        <f t="shared" si="482"/>
        <v>1</v>
      </c>
      <c r="V2569" cm="1">
        <f t="array" ref="V2569">IF(E2569&lt;&gt;"CAPTURE",0,SUMPRODUCT((MDR_Rates!$A$2:$A$10=F2569)*(G2569&gt;MDR_Rates!$B$2:$B$10)*((MDR_Rates!$C$2:$C$10="")+(G2569&lt;=MDR_Rates!$C$2:$C$10))*MDR_Rates!$D$2:$D$10))</f>
        <v>1.6</v>
      </c>
      <c r="W2569">
        <f t="shared" si="483"/>
        <v>111.95</v>
      </c>
      <c r="X2569">
        <f t="shared" si="484"/>
        <v>20.149999999999999</v>
      </c>
      <c r="Y2569">
        <f t="shared" si="485"/>
        <v>0</v>
      </c>
      <c r="Z2569">
        <f t="shared" si="486"/>
        <v>0</v>
      </c>
      <c r="AG2569" t="str">
        <f t="shared" si="487"/>
        <v/>
      </c>
      <c r="AI2569" t="str">
        <f t="shared" si="488"/>
        <v/>
      </c>
      <c r="AJ2569" t="str">
        <f t="shared" si="489"/>
        <v/>
      </c>
      <c r="AK2569" t="str">
        <f t="shared" si="490"/>
        <v>ORD26002543</v>
      </c>
      <c r="AL2569">
        <f>IF(E2569&lt;&gt;"CAPTURE","",COUNTIF(Orders!$H:$H,AK2569))</f>
        <v>1</v>
      </c>
      <c r="AP2569" t="str">
        <f t="shared" si="491"/>
        <v>Matched to Order</v>
      </c>
      <c r="AQ2569">
        <f>IF(COUNTIF($A$2:A2569,A2569)=1,1,0)</f>
        <v>1</v>
      </c>
    </row>
    <row r="2570" spans="1:43" x14ac:dyDescent="0.3">
      <c r="A2570" t="s">
        <v>14826</v>
      </c>
      <c r="C2570" t="s">
        <v>5103</v>
      </c>
      <c r="D2570" s="1">
        <v>46279</v>
      </c>
      <c r="E2570" t="s">
        <v>11819</v>
      </c>
      <c r="F2570" t="s">
        <v>33</v>
      </c>
      <c r="G2570">
        <v>15998</v>
      </c>
      <c r="H2570">
        <v>143.97999999999999</v>
      </c>
      <c r="I2570">
        <v>25.92</v>
      </c>
      <c r="J2570">
        <v>15828.1</v>
      </c>
      <c r="K2570" s="1">
        <v>46281</v>
      </c>
      <c r="L2570" t="s">
        <v>14724</v>
      </c>
      <c r="M2570">
        <f t="shared" si="480"/>
        <v>1</v>
      </c>
      <c r="N2570">
        <f>COUNTIF(Orders!$A:$A,C2570)</f>
        <v>1</v>
      </c>
      <c r="P2570">
        <f>COUNTIF(Orders!$H:$H,UPPER(SUBSTITUTE(TRIM(C2570),"-","")))</f>
        <v>1</v>
      </c>
      <c r="R2570" t="str">
        <f t="shared" si="481"/>
        <v>Matched Order Reference</v>
      </c>
      <c r="S2570">
        <f t="shared" si="482"/>
        <v>1</v>
      </c>
      <c r="V2570" cm="1">
        <f t="array" ref="V2570">IF(E2570&lt;&gt;"CAPTURE",0,SUMPRODUCT((MDR_Rates!$A$2:$A$10=F2570)*(G2570&gt;MDR_Rates!$B$2:$B$10)*((MDR_Rates!$C$2:$C$10="")+(G2570&lt;=MDR_Rates!$C$2:$C$10))*MDR_Rates!$D$2:$D$10))</f>
        <v>0.9</v>
      </c>
      <c r="W2570">
        <f t="shared" si="483"/>
        <v>143.97999999999999</v>
      </c>
      <c r="X2570">
        <f t="shared" si="484"/>
        <v>25.92</v>
      </c>
      <c r="Y2570">
        <f t="shared" si="485"/>
        <v>0</v>
      </c>
      <c r="Z2570">
        <f t="shared" si="486"/>
        <v>0</v>
      </c>
      <c r="AG2570" t="str">
        <f t="shared" si="487"/>
        <v/>
      </c>
      <c r="AI2570" t="str">
        <f t="shared" si="488"/>
        <v/>
      </c>
      <c r="AJ2570" t="str">
        <f t="shared" si="489"/>
        <v/>
      </c>
      <c r="AK2570" t="str">
        <f t="shared" si="490"/>
        <v>ORD26002561</v>
      </c>
      <c r="AL2570">
        <f>IF(E2570&lt;&gt;"CAPTURE","",COUNTIF(Orders!$H:$H,AK2570))</f>
        <v>1</v>
      </c>
      <c r="AP2570" t="str">
        <f t="shared" si="491"/>
        <v>Matched to Order</v>
      </c>
      <c r="AQ2570">
        <f>IF(COUNTIF($A$2:A2570,A2570)=1,1,0)</f>
        <v>1</v>
      </c>
    </row>
    <row r="2571" spans="1:43" x14ac:dyDescent="0.3">
      <c r="A2571" t="s">
        <v>14827</v>
      </c>
      <c r="C2571" t="s">
        <v>14828</v>
      </c>
      <c r="D2571" s="1">
        <v>46279</v>
      </c>
      <c r="E2571" t="s">
        <v>11819</v>
      </c>
      <c r="F2571" t="s">
        <v>33</v>
      </c>
      <c r="G2571">
        <v>499</v>
      </c>
      <c r="H2571">
        <v>7.49</v>
      </c>
      <c r="I2571">
        <v>1.35</v>
      </c>
      <c r="J2571">
        <v>490.16</v>
      </c>
      <c r="K2571" s="1">
        <v>46281</v>
      </c>
      <c r="L2571" t="s">
        <v>14724</v>
      </c>
      <c r="M2571">
        <f t="shared" si="480"/>
        <v>1</v>
      </c>
      <c r="N2571">
        <f>COUNTIF(Orders!$A:$A,C2571)</f>
        <v>1</v>
      </c>
      <c r="P2571">
        <f>COUNTIF(Orders!$H:$H,UPPER(SUBSTITUTE(TRIM(C2571),"-","")))</f>
        <v>1</v>
      </c>
      <c r="R2571" t="str">
        <f t="shared" si="481"/>
        <v>Matched Order Reference</v>
      </c>
      <c r="S2571">
        <f t="shared" si="482"/>
        <v>1</v>
      </c>
      <c r="V2571" cm="1">
        <f t="array" ref="V2571">IF(E2571&lt;&gt;"CAPTURE",0,SUMPRODUCT((MDR_Rates!$A$2:$A$10=F2571)*(G2571&gt;MDR_Rates!$B$2:$B$10)*((MDR_Rates!$C$2:$C$10="")+(G2571&lt;=MDR_Rates!$C$2:$C$10))*MDR_Rates!$D$2:$D$10))</f>
        <v>1.5</v>
      </c>
      <c r="W2571">
        <f t="shared" si="483"/>
        <v>7.49</v>
      </c>
      <c r="X2571">
        <f t="shared" si="484"/>
        <v>1.35</v>
      </c>
      <c r="Y2571">
        <f t="shared" si="485"/>
        <v>0</v>
      </c>
      <c r="Z2571">
        <f t="shared" si="486"/>
        <v>0</v>
      </c>
      <c r="AG2571" t="str">
        <f t="shared" si="487"/>
        <v/>
      </c>
      <c r="AI2571" t="str">
        <f t="shared" si="488"/>
        <v/>
      </c>
      <c r="AJ2571" t="str">
        <f t="shared" si="489"/>
        <v/>
      </c>
      <c r="AK2571" t="str">
        <f t="shared" si="490"/>
        <v>ORD26002585</v>
      </c>
      <c r="AL2571">
        <f>IF(E2571&lt;&gt;"CAPTURE","",COUNTIF(Orders!$H:$H,AK2571))</f>
        <v>1</v>
      </c>
      <c r="AP2571" t="str">
        <f t="shared" si="491"/>
        <v>Matched to Order</v>
      </c>
      <c r="AQ2571">
        <f>IF(COUNTIF($A$2:A2571,A2571)=1,1,0)</f>
        <v>1</v>
      </c>
    </row>
    <row r="2572" spans="1:43" x14ac:dyDescent="0.3">
      <c r="A2572" t="s">
        <v>14829</v>
      </c>
      <c r="C2572" t="s">
        <v>5161</v>
      </c>
      <c r="D2572" s="1">
        <v>46279</v>
      </c>
      <c r="E2572" t="s">
        <v>11819</v>
      </c>
      <c r="F2572" t="s">
        <v>33</v>
      </c>
      <c r="G2572">
        <v>1299</v>
      </c>
      <c r="H2572">
        <v>19.489999999999998</v>
      </c>
      <c r="I2572">
        <v>3.51</v>
      </c>
      <c r="J2572">
        <v>1276</v>
      </c>
      <c r="K2572" s="1">
        <v>46281</v>
      </c>
      <c r="L2572" t="s">
        <v>14724</v>
      </c>
      <c r="M2572">
        <f t="shared" si="480"/>
        <v>1</v>
      </c>
      <c r="N2572">
        <f>COUNTIF(Orders!$A:$A,C2572)</f>
        <v>1</v>
      </c>
      <c r="P2572">
        <f>COUNTIF(Orders!$H:$H,UPPER(SUBSTITUTE(TRIM(C2572),"-","")))</f>
        <v>1</v>
      </c>
      <c r="R2572" t="str">
        <f t="shared" si="481"/>
        <v>Matched Order Reference</v>
      </c>
      <c r="S2572">
        <f t="shared" si="482"/>
        <v>1</v>
      </c>
      <c r="V2572" cm="1">
        <f t="array" ref="V2572">IF(E2572&lt;&gt;"CAPTURE",0,SUMPRODUCT((MDR_Rates!$A$2:$A$10=F2572)*(G2572&gt;MDR_Rates!$B$2:$B$10)*((MDR_Rates!$C$2:$C$10="")+(G2572&lt;=MDR_Rates!$C$2:$C$10))*MDR_Rates!$D$2:$D$10))</f>
        <v>1.5</v>
      </c>
      <c r="W2572">
        <f t="shared" si="483"/>
        <v>19.489999999999998</v>
      </c>
      <c r="X2572">
        <f t="shared" si="484"/>
        <v>3.51</v>
      </c>
      <c r="Y2572">
        <f t="shared" si="485"/>
        <v>0</v>
      </c>
      <c r="Z2572">
        <f t="shared" si="486"/>
        <v>0</v>
      </c>
      <c r="AG2572" t="str">
        <f t="shared" si="487"/>
        <v/>
      </c>
      <c r="AI2572" t="str">
        <f t="shared" si="488"/>
        <v/>
      </c>
      <c r="AJ2572" t="str">
        <f t="shared" si="489"/>
        <v/>
      </c>
      <c r="AK2572" t="str">
        <f t="shared" si="490"/>
        <v>ORD26002591</v>
      </c>
      <c r="AL2572">
        <f>IF(E2572&lt;&gt;"CAPTURE","",COUNTIF(Orders!$H:$H,AK2572))</f>
        <v>1</v>
      </c>
      <c r="AP2572" t="str">
        <f t="shared" si="491"/>
        <v>Matched to Order</v>
      </c>
      <c r="AQ2572">
        <f>IF(COUNTIF($A$2:A2572,A2572)=1,1,0)</f>
        <v>1</v>
      </c>
    </row>
    <row r="2573" spans="1:43" x14ac:dyDescent="0.3">
      <c r="A2573" t="s">
        <v>14830</v>
      </c>
      <c r="C2573" t="s">
        <v>5275</v>
      </c>
      <c r="D2573" s="1">
        <v>46279</v>
      </c>
      <c r="E2573" t="s">
        <v>11819</v>
      </c>
      <c r="F2573" t="s">
        <v>9</v>
      </c>
      <c r="G2573">
        <v>2598</v>
      </c>
      <c r="H2573">
        <v>7.79</v>
      </c>
      <c r="I2573">
        <v>1.4</v>
      </c>
      <c r="J2573">
        <v>2588.81</v>
      </c>
      <c r="K2573" s="1">
        <v>46281</v>
      </c>
      <c r="L2573" t="s">
        <v>14724</v>
      </c>
      <c r="M2573">
        <f t="shared" si="480"/>
        <v>1</v>
      </c>
      <c r="N2573">
        <f>COUNTIF(Orders!$A:$A,C2573)</f>
        <v>1</v>
      </c>
      <c r="P2573">
        <f>COUNTIF(Orders!$H:$H,UPPER(SUBSTITUTE(TRIM(C2573),"-","")))</f>
        <v>1</v>
      </c>
      <c r="R2573" t="str">
        <f t="shared" si="481"/>
        <v>Matched Order Reference</v>
      </c>
      <c r="S2573">
        <f t="shared" si="482"/>
        <v>1</v>
      </c>
      <c r="V2573" cm="1">
        <f t="array" ref="V2573">IF(E2573&lt;&gt;"CAPTURE",0,SUMPRODUCT((MDR_Rates!$A$2:$A$10=F2573)*(G2573&gt;MDR_Rates!$B$2:$B$10)*((MDR_Rates!$C$2:$C$10="")+(G2573&lt;=MDR_Rates!$C$2:$C$10))*MDR_Rates!$D$2:$D$10))</f>
        <v>0.3</v>
      </c>
      <c r="W2573">
        <f t="shared" si="483"/>
        <v>7.79</v>
      </c>
      <c r="X2573">
        <f t="shared" si="484"/>
        <v>1.4</v>
      </c>
      <c r="Y2573">
        <f t="shared" si="485"/>
        <v>0</v>
      </c>
      <c r="Z2573">
        <f t="shared" si="486"/>
        <v>0</v>
      </c>
      <c r="AG2573" t="str">
        <f t="shared" si="487"/>
        <v/>
      </c>
      <c r="AI2573" t="str">
        <f t="shared" si="488"/>
        <v/>
      </c>
      <c r="AJ2573" t="str">
        <f t="shared" si="489"/>
        <v/>
      </c>
      <c r="AK2573" t="str">
        <f t="shared" si="490"/>
        <v>ORD26002648</v>
      </c>
      <c r="AL2573">
        <f>IF(E2573&lt;&gt;"CAPTURE","",COUNTIF(Orders!$H:$H,AK2573))</f>
        <v>1</v>
      </c>
      <c r="AP2573" t="str">
        <f t="shared" si="491"/>
        <v>Matched to Order</v>
      </c>
      <c r="AQ2573">
        <f>IF(COUNTIF($A$2:A2573,A2573)=1,1,0)</f>
        <v>1</v>
      </c>
    </row>
    <row r="2574" spans="1:43" x14ac:dyDescent="0.3">
      <c r="A2574" t="s">
        <v>14831</v>
      </c>
      <c r="C2574" t="s">
        <v>5333</v>
      </c>
      <c r="D2574" s="1">
        <v>46279</v>
      </c>
      <c r="E2574" t="s">
        <v>11819</v>
      </c>
      <c r="F2574" t="s">
        <v>33</v>
      </c>
      <c r="G2574">
        <v>1898</v>
      </c>
      <c r="H2574">
        <v>28.47</v>
      </c>
      <c r="I2574">
        <v>5.12</v>
      </c>
      <c r="J2574">
        <v>1864.41</v>
      </c>
      <c r="K2574" s="1">
        <v>46281</v>
      </c>
      <c r="L2574" t="s">
        <v>14724</v>
      </c>
      <c r="M2574">
        <f t="shared" si="480"/>
        <v>1</v>
      </c>
      <c r="N2574">
        <f>COUNTIF(Orders!$A:$A,C2574)</f>
        <v>1</v>
      </c>
      <c r="P2574">
        <f>COUNTIF(Orders!$H:$H,UPPER(SUBSTITUTE(TRIM(C2574),"-","")))</f>
        <v>1</v>
      </c>
      <c r="R2574" t="str">
        <f t="shared" si="481"/>
        <v>Matched Order Reference</v>
      </c>
      <c r="S2574">
        <f t="shared" si="482"/>
        <v>1</v>
      </c>
      <c r="V2574" cm="1">
        <f t="array" ref="V2574">IF(E2574&lt;&gt;"CAPTURE",0,SUMPRODUCT((MDR_Rates!$A$2:$A$10=F2574)*(G2574&gt;MDR_Rates!$B$2:$B$10)*((MDR_Rates!$C$2:$C$10="")+(G2574&lt;=MDR_Rates!$C$2:$C$10))*MDR_Rates!$D$2:$D$10))</f>
        <v>1.5</v>
      </c>
      <c r="W2574">
        <f t="shared" si="483"/>
        <v>28.47</v>
      </c>
      <c r="X2574">
        <f t="shared" si="484"/>
        <v>5.12</v>
      </c>
      <c r="Y2574">
        <f t="shared" si="485"/>
        <v>0</v>
      </c>
      <c r="Z2574">
        <f t="shared" si="486"/>
        <v>0</v>
      </c>
      <c r="AG2574" t="str">
        <f t="shared" si="487"/>
        <v/>
      </c>
      <c r="AI2574" t="str">
        <f t="shared" si="488"/>
        <v/>
      </c>
      <c r="AJ2574" t="str">
        <f t="shared" si="489"/>
        <v/>
      </c>
      <c r="AK2574" t="str">
        <f t="shared" si="490"/>
        <v>ORD26002677</v>
      </c>
      <c r="AL2574">
        <f>IF(E2574&lt;&gt;"CAPTURE","",COUNTIF(Orders!$H:$H,AK2574))</f>
        <v>1</v>
      </c>
      <c r="AP2574" t="str">
        <f t="shared" si="491"/>
        <v>Matched to Order</v>
      </c>
      <c r="AQ2574">
        <f>IF(COUNTIF($A$2:A2574,A2574)=1,1,0)</f>
        <v>1</v>
      </c>
    </row>
    <row r="2575" spans="1:43" x14ac:dyDescent="0.3">
      <c r="A2575" t="s">
        <v>14832</v>
      </c>
      <c r="C2575" t="s">
        <v>5834</v>
      </c>
      <c r="D2575" s="1">
        <v>46279</v>
      </c>
      <c r="E2575" t="s">
        <v>11819</v>
      </c>
      <c r="F2575" t="s">
        <v>9</v>
      </c>
      <c r="G2575">
        <v>3397</v>
      </c>
      <c r="H2575">
        <v>10.19</v>
      </c>
      <c r="I2575">
        <v>1.83</v>
      </c>
      <c r="J2575">
        <v>3384.98</v>
      </c>
      <c r="K2575" s="1">
        <v>46281</v>
      </c>
      <c r="L2575" t="s">
        <v>14724</v>
      </c>
      <c r="M2575">
        <f t="shared" si="480"/>
        <v>1</v>
      </c>
      <c r="N2575">
        <f>COUNTIF(Orders!$A:$A,C2575)</f>
        <v>1</v>
      </c>
      <c r="P2575">
        <f>COUNTIF(Orders!$H:$H,UPPER(SUBSTITUTE(TRIM(C2575),"-","")))</f>
        <v>1</v>
      </c>
      <c r="R2575" t="str">
        <f t="shared" si="481"/>
        <v>Matched Order Reference</v>
      </c>
      <c r="S2575">
        <f t="shared" si="482"/>
        <v>1</v>
      </c>
      <c r="V2575" cm="1">
        <f t="array" ref="V2575">IF(E2575&lt;&gt;"CAPTURE",0,SUMPRODUCT((MDR_Rates!$A$2:$A$10=F2575)*(G2575&gt;MDR_Rates!$B$2:$B$10)*((MDR_Rates!$C$2:$C$10="")+(G2575&lt;=MDR_Rates!$C$2:$C$10))*MDR_Rates!$D$2:$D$10))</f>
        <v>0.3</v>
      </c>
      <c r="W2575">
        <f t="shared" si="483"/>
        <v>10.19</v>
      </c>
      <c r="X2575">
        <f t="shared" si="484"/>
        <v>1.83</v>
      </c>
      <c r="Y2575">
        <f t="shared" si="485"/>
        <v>0</v>
      </c>
      <c r="Z2575">
        <f t="shared" si="486"/>
        <v>0</v>
      </c>
      <c r="AG2575" t="str">
        <f t="shared" si="487"/>
        <v/>
      </c>
      <c r="AI2575" t="str">
        <f t="shared" si="488"/>
        <v/>
      </c>
      <c r="AJ2575" t="str">
        <f t="shared" si="489"/>
        <v/>
      </c>
      <c r="AK2575" t="str">
        <f t="shared" si="490"/>
        <v>ORD26002931</v>
      </c>
      <c r="AL2575">
        <f>IF(E2575&lt;&gt;"CAPTURE","",COUNTIF(Orders!$H:$H,AK2575))</f>
        <v>1</v>
      </c>
      <c r="AP2575" t="str">
        <f t="shared" si="491"/>
        <v>Matched to Order</v>
      </c>
      <c r="AQ2575">
        <f>IF(COUNTIF($A$2:A2575,A2575)=1,1,0)</f>
        <v>1</v>
      </c>
    </row>
    <row r="2576" spans="1:43" x14ac:dyDescent="0.3">
      <c r="A2576" t="s">
        <v>14833</v>
      </c>
      <c r="C2576" t="s">
        <v>5904</v>
      </c>
      <c r="D2576" s="1">
        <v>46279</v>
      </c>
      <c r="E2576" t="s">
        <v>11819</v>
      </c>
      <c r="F2576" t="s">
        <v>44</v>
      </c>
      <c r="G2576">
        <v>7847</v>
      </c>
      <c r="H2576">
        <v>133.4</v>
      </c>
      <c r="I2576">
        <v>24.01</v>
      </c>
      <c r="J2576">
        <v>7689.59</v>
      </c>
      <c r="K2576" s="1">
        <v>46281</v>
      </c>
      <c r="L2576" t="s">
        <v>14724</v>
      </c>
      <c r="M2576">
        <f t="shared" si="480"/>
        <v>1</v>
      </c>
      <c r="N2576">
        <f>COUNTIF(Orders!$A:$A,C2576)</f>
        <v>1</v>
      </c>
      <c r="P2576">
        <f>COUNTIF(Orders!$H:$H,UPPER(SUBSTITUTE(TRIM(C2576),"-","")))</f>
        <v>1</v>
      </c>
      <c r="R2576" t="str">
        <f t="shared" si="481"/>
        <v>Matched Order Reference</v>
      </c>
      <c r="S2576">
        <f t="shared" si="482"/>
        <v>1</v>
      </c>
      <c r="V2576" cm="1">
        <f t="array" ref="V2576">IF(E2576&lt;&gt;"CAPTURE",0,SUMPRODUCT((MDR_Rates!$A$2:$A$10=F2576)*(G2576&gt;MDR_Rates!$B$2:$B$10)*((MDR_Rates!$C$2:$C$10="")+(G2576&lt;=MDR_Rates!$C$2:$C$10))*MDR_Rates!$D$2:$D$10))</f>
        <v>1.7</v>
      </c>
      <c r="W2576">
        <f t="shared" si="483"/>
        <v>133.4</v>
      </c>
      <c r="X2576">
        <f t="shared" si="484"/>
        <v>24.01</v>
      </c>
      <c r="Y2576">
        <f t="shared" si="485"/>
        <v>0</v>
      </c>
      <c r="Z2576">
        <f t="shared" si="486"/>
        <v>0</v>
      </c>
      <c r="AG2576" t="str">
        <f t="shared" si="487"/>
        <v/>
      </c>
      <c r="AI2576" t="str">
        <f t="shared" si="488"/>
        <v/>
      </c>
      <c r="AJ2576" t="str">
        <f t="shared" si="489"/>
        <v/>
      </c>
      <c r="AK2576" t="str">
        <f t="shared" si="490"/>
        <v>ORD26002967</v>
      </c>
      <c r="AL2576">
        <f>IF(E2576&lt;&gt;"CAPTURE","",COUNTIF(Orders!$H:$H,AK2576))</f>
        <v>1</v>
      </c>
      <c r="AP2576" t="str">
        <f t="shared" si="491"/>
        <v>Matched to Order</v>
      </c>
      <c r="AQ2576">
        <f>IF(COUNTIF($A$2:A2576,A2576)=1,1,0)</f>
        <v>1</v>
      </c>
    </row>
    <row r="2577" spans="1:43" x14ac:dyDescent="0.3">
      <c r="A2577" t="s">
        <v>14834</v>
      </c>
      <c r="C2577" t="s">
        <v>5966</v>
      </c>
      <c r="D2577" s="1">
        <v>46279</v>
      </c>
      <c r="E2577" t="s">
        <v>11819</v>
      </c>
      <c r="F2577" t="s">
        <v>9</v>
      </c>
      <c r="G2577">
        <v>4998</v>
      </c>
      <c r="H2577">
        <v>14.99</v>
      </c>
      <c r="I2577">
        <v>2.7</v>
      </c>
      <c r="J2577">
        <v>4980.3100000000004</v>
      </c>
      <c r="K2577" s="1">
        <v>46281</v>
      </c>
      <c r="L2577" t="s">
        <v>14724</v>
      </c>
      <c r="M2577">
        <f t="shared" si="480"/>
        <v>1</v>
      </c>
      <c r="N2577">
        <f>COUNTIF(Orders!$A:$A,C2577)</f>
        <v>1</v>
      </c>
      <c r="P2577">
        <f>COUNTIF(Orders!$H:$H,UPPER(SUBSTITUTE(TRIM(C2577),"-","")))</f>
        <v>1</v>
      </c>
      <c r="R2577" t="str">
        <f t="shared" si="481"/>
        <v>Matched Order Reference</v>
      </c>
      <c r="S2577">
        <f t="shared" si="482"/>
        <v>1</v>
      </c>
      <c r="V2577" cm="1">
        <f t="array" ref="V2577">IF(E2577&lt;&gt;"CAPTURE",0,SUMPRODUCT((MDR_Rates!$A$2:$A$10=F2577)*(G2577&gt;MDR_Rates!$B$2:$B$10)*((MDR_Rates!$C$2:$C$10="")+(G2577&lt;=MDR_Rates!$C$2:$C$10))*MDR_Rates!$D$2:$D$10))</f>
        <v>0.3</v>
      </c>
      <c r="W2577">
        <f t="shared" si="483"/>
        <v>14.99</v>
      </c>
      <c r="X2577">
        <f t="shared" si="484"/>
        <v>2.7</v>
      </c>
      <c r="Y2577">
        <f t="shared" si="485"/>
        <v>0</v>
      </c>
      <c r="Z2577">
        <f t="shared" si="486"/>
        <v>0</v>
      </c>
      <c r="AG2577" t="str">
        <f t="shared" si="487"/>
        <v/>
      </c>
      <c r="AI2577" t="str">
        <f t="shared" si="488"/>
        <v/>
      </c>
      <c r="AJ2577" t="str">
        <f t="shared" si="489"/>
        <v/>
      </c>
      <c r="AK2577" t="str">
        <f t="shared" si="490"/>
        <v>ORD26002999</v>
      </c>
      <c r="AL2577">
        <f>IF(E2577&lt;&gt;"CAPTURE","",COUNTIF(Orders!$H:$H,AK2577))</f>
        <v>1</v>
      </c>
      <c r="AP2577" t="str">
        <f t="shared" si="491"/>
        <v>Matched to Order</v>
      </c>
      <c r="AQ2577">
        <f>IF(COUNTIF($A$2:A2577,A2577)=1,1,0)</f>
        <v>1</v>
      </c>
    </row>
    <row r="2578" spans="1:43" x14ac:dyDescent="0.3">
      <c r="A2578" t="s">
        <v>14835</v>
      </c>
      <c r="C2578" t="s">
        <v>6054</v>
      </c>
      <c r="D2578" s="1">
        <v>46279</v>
      </c>
      <c r="E2578" t="s">
        <v>11819</v>
      </c>
      <c r="F2578" t="s">
        <v>44</v>
      </c>
      <c r="G2578">
        <v>8998</v>
      </c>
      <c r="H2578">
        <v>152.97</v>
      </c>
      <c r="I2578">
        <v>27.53</v>
      </c>
      <c r="J2578">
        <v>8817.5</v>
      </c>
      <c r="K2578" s="1">
        <v>46281</v>
      </c>
      <c r="L2578" t="s">
        <v>14724</v>
      </c>
      <c r="M2578">
        <f t="shared" si="480"/>
        <v>1</v>
      </c>
      <c r="N2578">
        <f>COUNTIF(Orders!$A:$A,C2578)</f>
        <v>1</v>
      </c>
      <c r="P2578">
        <f>COUNTIF(Orders!$H:$H,UPPER(SUBSTITUTE(TRIM(C2578),"-","")))</f>
        <v>1</v>
      </c>
      <c r="R2578" t="str">
        <f t="shared" si="481"/>
        <v>Matched Order Reference</v>
      </c>
      <c r="S2578">
        <f t="shared" si="482"/>
        <v>1</v>
      </c>
      <c r="V2578" cm="1">
        <f t="array" ref="V2578">IF(E2578&lt;&gt;"CAPTURE",0,SUMPRODUCT((MDR_Rates!$A$2:$A$10=F2578)*(G2578&gt;MDR_Rates!$B$2:$B$10)*((MDR_Rates!$C$2:$C$10="")+(G2578&lt;=MDR_Rates!$C$2:$C$10))*MDR_Rates!$D$2:$D$10))</f>
        <v>1.7</v>
      </c>
      <c r="W2578">
        <f t="shared" si="483"/>
        <v>152.97</v>
      </c>
      <c r="X2578">
        <f t="shared" si="484"/>
        <v>27.53</v>
      </c>
      <c r="Y2578">
        <f t="shared" si="485"/>
        <v>0</v>
      </c>
      <c r="Z2578">
        <f t="shared" si="486"/>
        <v>0</v>
      </c>
      <c r="AG2578" t="str">
        <f t="shared" si="487"/>
        <v/>
      </c>
      <c r="AI2578" t="str">
        <f t="shared" si="488"/>
        <v/>
      </c>
      <c r="AJ2578" t="str">
        <f t="shared" si="489"/>
        <v/>
      </c>
      <c r="AK2578" t="str">
        <f t="shared" si="490"/>
        <v>ORD26003044</v>
      </c>
      <c r="AL2578">
        <f>IF(E2578&lt;&gt;"CAPTURE","",COUNTIF(Orders!$H:$H,AK2578))</f>
        <v>1</v>
      </c>
      <c r="AP2578" t="str">
        <f t="shared" si="491"/>
        <v>Matched to Order</v>
      </c>
      <c r="AQ2578">
        <f>IF(COUNTIF($A$2:A2578,A2578)=1,1,0)</f>
        <v>1</v>
      </c>
    </row>
    <row r="2579" spans="1:43" x14ac:dyDescent="0.3">
      <c r="A2579" t="s">
        <v>14836</v>
      </c>
      <c r="C2579" t="s">
        <v>6084</v>
      </c>
      <c r="D2579" s="1">
        <v>46279</v>
      </c>
      <c r="E2579" t="s">
        <v>11819</v>
      </c>
      <c r="F2579" t="s">
        <v>9</v>
      </c>
      <c r="G2579">
        <v>999</v>
      </c>
      <c r="H2579">
        <v>0</v>
      </c>
      <c r="I2579">
        <v>0</v>
      </c>
      <c r="J2579">
        <v>999</v>
      </c>
      <c r="K2579" s="1">
        <v>46281</v>
      </c>
      <c r="L2579" t="s">
        <v>14724</v>
      </c>
      <c r="M2579">
        <f t="shared" si="480"/>
        <v>1</v>
      </c>
      <c r="N2579">
        <f>COUNTIF(Orders!$A:$A,C2579)</f>
        <v>1</v>
      </c>
      <c r="P2579">
        <f>COUNTIF(Orders!$H:$H,UPPER(SUBSTITUTE(TRIM(C2579),"-","")))</f>
        <v>1</v>
      </c>
      <c r="R2579" t="str">
        <f t="shared" si="481"/>
        <v>Matched Order Reference</v>
      </c>
      <c r="S2579">
        <f t="shared" si="482"/>
        <v>1</v>
      </c>
      <c r="V2579" cm="1">
        <f t="array" ref="V2579">IF(E2579&lt;&gt;"CAPTURE",0,SUMPRODUCT((MDR_Rates!$A$2:$A$10=F2579)*(G2579&gt;MDR_Rates!$B$2:$B$10)*((MDR_Rates!$C$2:$C$10="")+(G2579&lt;=MDR_Rates!$C$2:$C$10))*MDR_Rates!$D$2:$D$10))</f>
        <v>0</v>
      </c>
      <c r="W2579">
        <f t="shared" si="483"/>
        <v>0</v>
      </c>
      <c r="X2579">
        <f t="shared" si="484"/>
        <v>0</v>
      </c>
      <c r="Y2579">
        <f t="shared" si="485"/>
        <v>0</v>
      </c>
      <c r="Z2579">
        <f t="shared" si="486"/>
        <v>0</v>
      </c>
      <c r="AG2579" t="str">
        <f t="shared" si="487"/>
        <v/>
      </c>
      <c r="AI2579" t="str">
        <f t="shared" si="488"/>
        <v/>
      </c>
      <c r="AJ2579" t="str">
        <f t="shared" si="489"/>
        <v/>
      </c>
      <c r="AK2579" t="str">
        <f t="shared" si="490"/>
        <v>ORD26003059</v>
      </c>
      <c r="AL2579">
        <f>IF(E2579&lt;&gt;"CAPTURE","",COUNTIF(Orders!$H:$H,AK2579))</f>
        <v>1</v>
      </c>
      <c r="AP2579" t="str">
        <f t="shared" si="491"/>
        <v>Matched to Order</v>
      </c>
      <c r="AQ2579">
        <f>IF(COUNTIF($A$2:A2579,A2579)=1,1,0)</f>
        <v>1</v>
      </c>
    </row>
    <row r="2580" spans="1:43" x14ac:dyDescent="0.3">
      <c r="A2580" t="s">
        <v>14837</v>
      </c>
      <c r="C2580" t="s">
        <v>6109</v>
      </c>
      <c r="D2580" s="1">
        <v>46279</v>
      </c>
      <c r="E2580" t="s">
        <v>11819</v>
      </c>
      <c r="F2580" t="s">
        <v>9</v>
      </c>
      <c r="G2580">
        <v>2999</v>
      </c>
      <c r="H2580">
        <v>9</v>
      </c>
      <c r="I2580">
        <v>1.62</v>
      </c>
      <c r="J2580">
        <v>2988.38</v>
      </c>
      <c r="K2580" s="1">
        <v>46281</v>
      </c>
      <c r="L2580" t="s">
        <v>14724</v>
      </c>
      <c r="M2580">
        <f t="shared" si="480"/>
        <v>1</v>
      </c>
      <c r="N2580">
        <f>COUNTIF(Orders!$A:$A,C2580)</f>
        <v>1</v>
      </c>
      <c r="P2580">
        <f>COUNTIF(Orders!$H:$H,UPPER(SUBSTITUTE(TRIM(C2580),"-","")))</f>
        <v>1</v>
      </c>
      <c r="R2580" t="str">
        <f t="shared" si="481"/>
        <v>Matched Order Reference</v>
      </c>
      <c r="S2580">
        <f t="shared" si="482"/>
        <v>1</v>
      </c>
      <c r="V2580" cm="1">
        <f t="array" ref="V2580">IF(E2580&lt;&gt;"CAPTURE",0,SUMPRODUCT((MDR_Rates!$A$2:$A$10=F2580)*(G2580&gt;MDR_Rates!$B$2:$B$10)*((MDR_Rates!$C$2:$C$10="")+(G2580&lt;=MDR_Rates!$C$2:$C$10))*MDR_Rates!$D$2:$D$10))</f>
        <v>0.3</v>
      </c>
      <c r="W2580">
        <f t="shared" si="483"/>
        <v>9</v>
      </c>
      <c r="X2580">
        <f t="shared" si="484"/>
        <v>1.62</v>
      </c>
      <c r="Y2580">
        <f t="shared" si="485"/>
        <v>0</v>
      </c>
      <c r="Z2580">
        <f t="shared" si="486"/>
        <v>0</v>
      </c>
      <c r="AG2580" t="str">
        <f t="shared" si="487"/>
        <v/>
      </c>
      <c r="AI2580" t="str">
        <f t="shared" si="488"/>
        <v/>
      </c>
      <c r="AJ2580" t="str">
        <f t="shared" si="489"/>
        <v/>
      </c>
      <c r="AK2580" t="str">
        <f t="shared" si="490"/>
        <v>ORD26003072</v>
      </c>
      <c r="AL2580">
        <f>IF(E2580&lt;&gt;"CAPTURE","",COUNTIF(Orders!$H:$H,AK2580))</f>
        <v>1</v>
      </c>
      <c r="AP2580" t="str">
        <f t="shared" si="491"/>
        <v>Matched to Order</v>
      </c>
      <c r="AQ2580">
        <f>IF(COUNTIF($A$2:A2580,A2580)=1,1,0)</f>
        <v>1</v>
      </c>
    </row>
    <row r="2581" spans="1:43" x14ac:dyDescent="0.3">
      <c r="A2581" t="s">
        <v>14838</v>
      </c>
      <c r="C2581" t="s">
        <v>6124</v>
      </c>
      <c r="D2581" s="1">
        <v>46279</v>
      </c>
      <c r="E2581" t="s">
        <v>11819</v>
      </c>
      <c r="F2581" t="s">
        <v>9</v>
      </c>
      <c r="G2581">
        <v>599</v>
      </c>
      <c r="H2581">
        <v>0</v>
      </c>
      <c r="I2581">
        <v>0</v>
      </c>
      <c r="J2581">
        <v>599</v>
      </c>
      <c r="K2581" s="1">
        <v>46281</v>
      </c>
      <c r="L2581" t="s">
        <v>14724</v>
      </c>
      <c r="M2581">
        <f t="shared" si="480"/>
        <v>1</v>
      </c>
      <c r="N2581">
        <f>COUNTIF(Orders!$A:$A,C2581)</f>
        <v>1</v>
      </c>
      <c r="P2581">
        <f>COUNTIF(Orders!$H:$H,UPPER(SUBSTITUTE(TRIM(C2581),"-","")))</f>
        <v>1</v>
      </c>
      <c r="R2581" t="str">
        <f t="shared" si="481"/>
        <v>Matched Order Reference</v>
      </c>
      <c r="S2581">
        <f t="shared" si="482"/>
        <v>1</v>
      </c>
      <c r="V2581" cm="1">
        <f t="array" ref="V2581">IF(E2581&lt;&gt;"CAPTURE",0,SUMPRODUCT((MDR_Rates!$A$2:$A$10=F2581)*(G2581&gt;MDR_Rates!$B$2:$B$10)*((MDR_Rates!$C$2:$C$10="")+(G2581&lt;=MDR_Rates!$C$2:$C$10))*MDR_Rates!$D$2:$D$10))</f>
        <v>0</v>
      </c>
      <c r="W2581">
        <f t="shared" si="483"/>
        <v>0</v>
      </c>
      <c r="X2581">
        <f t="shared" si="484"/>
        <v>0</v>
      </c>
      <c r="Y2581">
        <f t="shared" si="485"/>
        <v>0</v>
      </c>
      <c r="Z2581">
        <f t="shared" si="486"/>
        <v>0</v>
      </c>
      <c r="AG2581" t="str">
        <f t="shared" si="487"/>
        <v/>
      </c>
      <c r="AI2581" t="str">
        <f t="shared" si="488"/>
        <v/>
      </c>
      <c r="AJ2581" t="str">
        <f t="shared" si="489"/>
        <v/>
      </c>
      <c r="AK2581" t="str">
        <f t="shared" si="490"/>
        <v>ORD26003080</v>
      </c>
      <c r="AL2581">
        <f>IF(E2581&lt;&gt;"CAPTURE","",COUNTIF(Orders!$H:$H,AK2581))</f>
        <v>1</v>
      </c>
      <c r="AP2581" t="str">
        <f t="shared" si="491"/>
        <v>Matched to Order</v>
      </c>
      <c r="AQ2581">
        <f>IF(COUNTIF($A$2:A2581,A2581)=1,1,0)</f>
        <v>1</v>
      </c>
    </row>
    <row r="2582" spans="1:43" x14ac:dyDescent="0.3">
      <c r="A2582" t="s">
        <v>14839</v>
      </c>
      <c r="C2582" t="s">
        <v>6134</v>
      </c>
      <c r="D2582" s="1">
        <v>46279</v>
      </c>
      <c r="E2582" t="s">
        <v>11819</v>
      </c>
      <c r="F2582" t="s">
        <v>44</v>
      </c>
      <c r="G2582">
        <v>2499</v>
      </c>
      <c r="H2582">
        <v>42.48</v>
      </c>
      <c r="I2582">
        <v>7.65</v>
      </c>
      <c r="J2582">
        <v>2448.87</v>
      </c>
      <c r="K2582" s="1">
        <v>46281</v>
      </c>
      <c r="L2582" t="s">
        <v>14724</v>
      </c>
      <c r="M2582">
        <f t="shared" si="480"/>
        <v>1</v>
      </c>
      <c r="N2582">
        <f>COUNTIF(Orders!$A:$A,C2582)</f>
        <v>1</v>
      </c>
      <c r="P2582">
        <f>COUNTIF(Orders!$H:$H,UPPER(SUBSTITUTE(TRIM(C2582),"-","")))</f>
        <v>1</v>
      </c>
      <c r="R2582" t="str">
        <f t="shared" si="481"/>
        <v>Matched Order Reference</v>
      </c>
      <c r="S2582">
        <f t="shared" si="482"/>
        <v>1</v>
      </c>
      <c r="V2582" cm="1">
        <f t="array" ref="V2582">IF(E2582&lt;&gt;"CAPTURE",0,SUMPRODUCT((MDR_Rates!$A$2:$A$10=F2582)*(G2582&gt;MDR_Rates!$B$2:$B$10)*((MDR_Rates!$C$2:$C$10="")+(G2582&lt;=MDR_Rates!$C$2:$C$10))*MDR_Rates!$D$2:$D$10))</f>
        <v>1.7</v>
      </c>
      <c r="W2582">
        <f t="shared" si="483"/>
        <v>42.48</v>
      </c>
      <c r="X2582">
        <f t="shared" si="484"/>
        <v>7.65</v>
      </c>
      <c r="Y2582">
        <f t="shared" si="485"/>
        <v>0</v>
      </c>
      <c r="Z2582">
        <f t="shared" si="486"/>
        <v>0</v>
      </c>
      <c r="AG2582" t="str">
        <f t="shared" si="487"/>
        <v/>
      </c>
      <c r="AI2582" t="str">
        <f t="shared" si="488"/>
        <v/>
      </c>
      <c r="AJ2582" t="str">
        <f t="shared" si="489"/>
        <v/>
      </c>
      <c r="AK2582" t="str">
        <f t="shared" si="490"/>
        <v>ORD26003085</v>
      </c>
      <c r="AL2582">
        <f>IF(E2582&lt;&gt;"CAPTURE","",COUNTIF(Orders!$H:$H,AK2582))</f>
        <v>1</v>
      </c>
      <c r="AP2582" t="str">
        <f t="shared" si="491"/>
        <v>Matched to Order</v>
      </c>
      <c r="AQ2582">
        <f>IF(COUNTIF($A$2:A2582,A2582)=1,1,0)</f>
        <v>1</v>
      </c>
    </row>
    <row r="2583" spans="1:43" x14ac:dyDescent="0.3">
      <c r="A2583" t="s">
        <v>14840</v>
      </c>
      <c r="C2583" t="s">
        <v>6221</v>
      </c>
      <c r="D2583" s="1">
        <v>46279</v>
      </c>
      <c r="E2583" t="s">
        <v>11819</v>
      </c>
      <c r="F2583" t="s">
        <v>9</v>
      </c>
      <c r="G2583">
        <v>2798</v>
      </c>
      <c r="H2583">
        <v>8.39</v>
      </c>
      <c r="I2583">
        <v>1.51</v>
      </c>
      <c r="J2583">
        <v>2788.1</v>
      </c>
      <c r="K2583" s="1">
        <v>46281</v>
      </c>
      <c r="L2583" t="s">
        <v>14724</v>
      </c>
      <c r="M2583">
        <f t="shared" si="480"/>
        <v>1</v>
      </c>
      <c r="N2583">
        <f>COUNTIF(Orders!$A:$A,C2583)</f>
        <v>1</v>
      </c>
      <c r="P2583">
        <f>COUNTIF(Orders!$H:$H,UPPER(SUBSTITUTE(TRIM(C2583),"-","")))</f>
        <v>1</v>
      </c>
      <c r="R2583" t="str">
        <f t="shared" si="481"/>
        <v>Matched Order Reference</v>
      </c>
      <c r="S2583">
        <f t="shared" si="482"/>
        <v>1</v>
      </c>
      <c r="V2583" cm="1">
        <f t="array" ref="V2583">IF(E2583&lt;&gt;"CAPTURE",0,SUMPRODUCT((MDR_Rates!$A$2:$A$10=F2583)*(G2583&gt;MDR_Rates!$B$2:$B$10)*((MDR_Rates!$C$2:$C$10="")+(G2583&lt;=MDR_Rates!$C$2:$C$10))*MDR_Rates!$D$2:$D$10))</f>
        <v>0.3</v>
      </c>
      <c r="W2583">
        <f t="shared" si="483"/>
        <v>8.39</v>
      </c>
      <c r="X2583">
        <f t="shared" si="484"/>
        <v>1.51</v>
      </c>
      <c r="Y2583">
        <f t="shared" si="485"/>
        <v>0</v>
      </c>
      <c r="Z2583">
        <f t="shared" si="486"/>
        <v>0</v>
      </c>
      <c r="AG2583" t="str">
        <f t="shared" si="487"/>
        <v/>
      </c>
      <c r="AI2583" t="str">
        <f t="shared" si="488"/>
        <v/>
      </c>
      <c r="AJ2583" t="str">
        <f t="shared" si="489"/>
        <v/>
      </c>
      <c r="AK2583" t="str">
        <f t="shared" si="490"/>
        <v>ORD26003129</v>
      </c>
      <c r="AL2583">
        <f>IF(E2583&lt;&gt;"CAPTURE","",COUNTIF(Orders!$H:$H,AK2583))</f>
        <v>1</v>
      </c>
      <c r="AP2583" t="str">
        <f t="shared" si="491"/>
        <v>Matched to Order</v>
      </c>
      <c r="AQ2583">
        <f>IF(COUNTIF($A$2:A2583,A2583)=1,1,0)</f>
        <v>1</v>
      </c>
    </row>
    <row r="2584" spans="1:43" x14ac:dyDescent="0.3">
      <c r="A2584" t="s">
        <v>14841</v>
      </c>
      <c r="C2584" t="s">
        <v>6231</v>
      </c>
      <c r="D2584" s="1">
        <v>46279</v>
      </c>
      <c r="E2584" t="s">
        <v>11819</v>
      </c>
      <c r="F2584" t="s">
        <v>9</v>
      </c>
      <c r="G2584">
        <v>1998</v>
      </c>
      <c r="H2584">
        <v>0</v>
      </c>
      <c r="I2584">
        <v>0</v>
      </c>
      <c r="J2584">
        <v>1998</v>
      </c>
      <c r="K2584" s="1">
        <v>46281</v>
      </c>
      <c r="L2584" t="s">
        <v>14724</v>
      </c>
      <c r="M2584">
        <f t="shared" si="480"/>
        <v>1</v>
      </c>
      <c r="N2584">
        <f>COUNTIF(Orders!$A:$A,C2584)</f>
        <v>1</v>
      </c>
      <c r="P2584">
        <f>COUNTIF(Orders!$H:$H,UPPER(SUBSTITUTE(TRIM(C2584),"-","")))</f>
        <v>1</v>
      </c>
      <c r="R2584" t="str">
        <f t="shared" si="481"/>
        <v>Matched Order Reference</v>
      </c>
      <c r="S2584">
        <f t="shared" si="482"/>
        <v>1</v>
      </c>
      <c r="V2584" cm="1">
        <f t="array" ref="V2584">IF(E2584&lt;&gt;"CAPTURE",0,SUMPRODUCT((MDR_Rates!$A$2:$A$10=F2584)*(G2584&gt;MDR_Rates!$B$2:$B$10)*((MDR_Rates!$C$2:$C$10="")+(G2584&lt;=MDR_Rates!$C$2:$C$10))*MDR_Rates!$D$2:$D$10))</f>
        <v>0</v>
      </c>
      <c r="W2584">
        <f t="shared" si="483"/>
        <v>0</v>
      </c>
      <c r="X2584">
        <f t="shared" si="484"/>
        <v>0</v>
      </c>
      <c r="Y2584">
        <f t="shared" si="485"/>
        <v>0</v>
      </c>
      <c r="Z2584">
        <f t="shared" si="486"/>
        <v>0</v>
      </c>
      <c r="AG2584" t="str">
        <f t="shared" si="487"/>
        <v/>
      </c>
      <c r="AI2584" t="str">
        <f t="shared" si="488"/>
        <v/>
      </c>
      <c r="AJ2584" t="str">
        <f t="shared" si="489"/>
        <v/>
      </c>
      <c r="AK2584" t="str">
        <f t="shared" si="490"/>
        <v>ORD26003134</v>
      </c>
      <c r="AL2584">
        <f>IF(E2584&lt;&gt;"CAPTURE","",COUNTIF(Orders!$H:$H,AK2584))</f>
        <v>1</v>
      </c>
      <c r="AP2584" t="str">
        <f t="shared" si="491"/>
        <v>Matched to Order</v>
      </c>
      <c r="AQ2584">
        <f>IF(COUNTIF($A$2:A2584,A2584)=1,1,0)</f>
        <v>1</v>
      </c>
    </row>
    <row r="2585" spans="1:43" x14ac:dyDescent="0.3">
      <c r="A2585" t="s">
        <v>14842</v>
      </c>
      <c r="C2585" t="s">
        <v>6267</v>
      </c>
      <c r="D2585" s="1">
        <v>46279</v>
      </c>
      <c r="E2585" t="s">
        <v>11819</v>
      </c>
      <c r="F2585" t="s">
        <v>9</v>
      </c>
      <c r="G2585">
        <v>499</v>
      </c>
      <c r="H2585">
        <v>1.5</v>
      </c>
      <c r="I2585">
        <v>0.27</v>
      </c>
      <c r="J2585">
        <v>497.23</v>
      </c>
      <c r="K2585" s="1">
        <v>46281</v>
      </c>
      <c r="L2585" t="s">
        <v>14724</v>
      </c>
      <c r="M2585">
        <f t="shared" si="480"/>
        <v>1</v>
      </c>
      <c r="N2585">
        <f>COUNTIF(Orders!$A:$A,C2585)</f>
        <v>1</v>
      </c>
      <c r="P2585">
        <f>COUNTIF(Orders!$H:$H,UPPER(SUBSTITUTE(TRIM(C2585),"-","")))</f>
        <v>1</v>
      </c>
      <c r="R2585" t="str">
        <f t="shared" si="481"/>
        <v>Matched Order Reference</v>
      </c>
      <c r="S2585">
        <f t="shared" si="482"/>
        <v>1</v>
      </c>
      <c r="V2585" cm="1">
        <f t="array" ref="V2585">IF(E2585&lt;&gt;"CAPTURE",0,SUMPRODUCT((MDR_Rates!$A$2:$A$10=F2585)*(G2585&gt;MDR_Rates!$B$2:$B$10)*((MDR_Rates!$C$2:$C$10="")+(G2585&lt;=MDR_Rates!$C$2:$C$10))*MDR_Rates!$D$2:$D$10))</f>
        <v>0</v>
      </c>
      <c r="W2585">
        <f t="shared" si="483"/>
        <v>0</v>
      </c>
      <c r="X2585">
        <f t="shared" si="484"/>
        <v>0</v>
      </c>
      <c r="Y2585">
        <f t="shared" si="485"/>
        <v>1.5</v>
      </c>
      <c r="Z2585">
        <f t="shared" si="486"/>
        <v>0.27</v>
      </c>
      <c r="AG2585" t="str">
        <f t="shared" si="487"/>
        <v/>
      </c>
      <c r="AI2585" t="str">
        <f t="shared" si="488"/>
        <v/>
      </c>
      <c r="AJ2585" t="str">
        <f t="shared" si="489"/>
        <v/>
      </c>
      <c r="AK2585" t="str">
        <f t="shared" si="490"/>
        <v>ORD26003152</v>
      </c>
      <c r="AL2585">
        <f>IF(E2585&lt;&gt;"CAPTURE","",COUNTIF(Orders!$H:$H,AK2585))</f>
        <v>1</v>
      </c>
      <c r="AP2585" t="str">
        <f t="shared" si="491"/>
        <v>Matched to Order</v>
      </c>
      <c r="AQ2585">
        <f>IF(COUNTIF($A$2:A2585,A2585)=1,1,0)</f>
        <v>1</v>
      </c>
    </row>
    <row r="2586" spans="1:43" x14ac:dyDescent="0.3">
      <c r="A2586" t="s">
        <v>14843</v>
      </c>
      <c r="C2586" t="s">
        <v>6275</v>
      </c>
      <c r="D2586" s="1">
        <v>46279</v>
      </c>
      <c r="E2586" t="s">
        <v>11819</v>
      </c>
      <c r="F2586" t="s">
        <v>44</v>
      </c>
      <c r="G2586">
        <v>2499</v>
      </c>
      <c r="H2586">
        <v>42.48</v>
      </c>
      <c r="I2586">
        <v>7.65</v>
      </c>
      <c r="J2586">
        <v>2448.87</v>
      </c>
      <c r="K2586" s="1">
        <v>46281</v>
      </c>
      <c r="L2586" t="s">
        <v>14724</v>
      </c>
      <c r="M2586">
        <f t="shared" si="480"/>
        <v>1</v>
      </c>
      <c r="N2586">
        <f>COUNTIF(Orders!$A:$A,C2586)</f>
        <v>1</v>
      </c>
      <c r="P2586">
        <f>COUNTIF(Orders!$H:$H,UPPER(SUBSTITUTE(TRIM(C2586),"-","")))</f>
        <v>1</v>
      </c>
      <c r="R2586" t="str">
        <f t="shared" si="481"/>
        <v>Matched Order Reference</v>
      </c>
      <c r="S2586">
        <f t="shared" si="482"/>
        <v>1</v>
      </c>
      <c r="V2586" cm="1">
        <f t="array" ref="V2586">IF(E2586&lt;&gt;"CAPTURE",0,SUMPRODUCT((MDR_Rates!$A$2:$A$10=F2586)*(G2586&gt;MDR_Rates!$B$2:$B$10)*((MDR_Rates!$C$2:$C$10="")+(G2586&lt;=MDR_Rates!$C$2:$C$10))*MDR_Rates!$D$2:$D$10))</f>
        <v>1.7</v>
      </c>
      <c r="W2586">
        <f t="shared" si="483"/>
        <v>42.48</v>
      </c>
      <c r="X2586">
        <f t="shared" si="484"/>
        <v>7.65</v>
      </c>
      <c r="Y2586">
        <f t="shared" si="485"/>
        <v>0</v>
      </c>
      <c r="Z2586">
        <f t="shared" si="486"/>
        <v>0</v>
      </c>
      <c r="AG2586" t="str">
        <f t="shared" si="487"/>
        <v/>
      </c>
      <c r="AI2586" t="str">
        <f t="shared" si="488"/>
        <v/>
      </c>
      <c r="AJ2586" t="str">
        <f t="shared" si="489"/>
        <v/>
      </c>
      <c r="AK2586" t="str">
        <f t="shared" si="490"/>
        <v>ORD26003156</v>
      </c>
      <c r="AL2586">
        <f>IF(E2586&lt;&gt;"CAPTURE","",COUNTIF(Orders!$H:$H,AK2586))</f>
        <v>1</v>
      </c>
      <c r="AP2586" t="str">
        <f t="shared" si="491"/>
        <v>Matched to Order</v>
      </c>
      <c r="AQ2586">
        <f>IF(COUNTIF($A$2:A2586,A2586)=1,1,0)</f>
        <v>1</v>
      </c>
    </row>
    <row r="2587" spans="1:43" x14ac:dyDescent="0.3">
      <c r="A2587" t="s">
        <v>14844</v>
      </c>
      <c r="C2587" t="s">
        <v>6418</v>
      </c>
      <c r="D2587" s="1">
        <v>46279</v>
      </c>
      <c r="E2587" t="s">
        <v>11819</v>
      </c>
      <c r="F2587" t="s">
        <v>9</v>
      </c>
      <c r="G2587">
        <v>3798</v>
      </c>
      <c r="H2587">
        <v>11.39</v>
      </c>
      <c r="I2587">
        <v>2.0499999999999998</v>
      </c>
      <c r="J2587">
        <v>3784.56</v>
      </c>
      <c r="K2587" s="1">
        <v>46281</v>
      </c>
      <c r="L2587" t="s">
        <v>14724</v>
      </c>
      <c r="M2587">
        <f t="shared" si="480"/>
        <v>1</v>
      </c>
      <c r="N2587">
        <f>COUNTIF(Orders!$A:$A,C2587)</f>
        <v>1</v>
      </c>
      <c r="P2587">
        <f>COUNTIF(Orders!$H:$H,UPPER(SUBSTITUTE(TRIM(C2587),"-","")))</f>
        <v>1</v>
      </c>
      <c r="R2587" t="str">
        <f t="shared" si="481"/>
        <v>Matched Order Reference</v>
      </c>
      <c r="S2587">
        <f t="shared" si="482"/>
        <v>1</v>
      </c>
      <c r="V2587" cm="1">
        <f t="array" ref="V2587">IF(E2587&lt;&gt;"CAPTURE",0,SUMPRODUCT((MDR_Rates!$A$2:$A$10=F2587)*(G2587&gt;MDR_Rates!$B$2:$B$10)*((MDR_Rates!$C$2:$C$10="")+(G2587&lt;=MDR_Rates!$C$2:$C$10))*MDR_Rates!$D$2:$D$10))</f>
        <v>0.3</v>
      </c>
      <c r="W2587">
        <f t="shared" si="483"/>
        <v>11.39</v>
      </c>
      <c r="X2587">
        <f t="shared" si="484"/>
        <v>2.0499999999999998</v>
      </c>
      <c r="Y2587">
        <f t="shared" si="485"/>
        <v>0</v>
      </c>
      <c r="Z2587">
        <f t="shared" si="486"/>
        <v>0</v>
      </c>
      <c r="AG2587" t="str">
        <f t="shared" si="487"/>
        <v/>
      </c>
      <c r="AI2587" t="str">
        <f t="shared" si="488"/>
        <v/>
      </c>
      <c r="AJ2587" t="str">
        <f t="shared" si="489"/>
        <v/>
      </c>
      <c r="AK2587" t="str">
        <f t="shared" si="490"/>
        <v>ORD26003228</v>
      </c>
      <c r="AL2587">
        <f>IF(E2587&lt;&gt;"CAPTURE","",COUNTIF(Orders!$H:$H,AK2587))</f>
        <v>1</v>
      </c>
      <c r="AP2587" t="str">
        <f t="shared" si="491"/>
        <v>Matched to Order</v>
      </c>
      <c r="AQ2587">
        <f>IF(COUNTIF($A$2:A2587,A2587)=1,1,0)</f>
        <v>1</v>
      </c>
    </row>
    <row r="2588" spans="1:43" x14ac:dyDescent="0.3">
      <c r="A2588" t="s">
        <v>14845</v>
      </c>
      <c r="C2588" t="s">
        <v>6453</v>
      </c>
      <c r="D2588" s="1">
        <v>46279</v>
      </c>
      <c r="E2588" t="s">
        <v>11819</v>
      </c>
      <c r="F2588" t="s">
        <v>9</v>
      </c>
      <c r="G2588">
        <v>9798</v>
      </c>
      <c r="H2588">
        <v>29.39</v>
      </c>
      <c r="I2588">
        <v>5.29</v>
      </c>
      <c r="J2588">
        <v>9763.32</v>
      </c>
      <c r="K2588" s="1">
        <v>46281</v>
      </c>
      <c r="L2588" t="s">
        <v>14724</v>
      </c>
      <c r="M2588">
        <f t="shared" si="480"/>
        <v>1</v>
      </c>
      <c r="N2588">
        <f>COUNTIF(Orders!$A:$A,C2588)</f>
        <v>1</v>
      </c>
      <c r="P2588">
        <f>COUNTIF(Orders!$H:$H,UPPER(SUBSTITUTE(TRIM(C2588),"-","")))</f>
        <v>1</v>
      </c>
      <c r="R2588" t="str">
        <f t="shared" si="481"/>
        <v>Matched Order Reference</v>
      </c>
      <c r="S2588">
        <f t="shared" si="482"/>
        <v>1</v>
      </c>
      <c r="V2588" cm="1">
        <f t="array" ref="V2588">IF(E2588&lt;&gt;"CAPTURE",0,SUMPRODUCT((MDR_Rates!$A$2:$A$10=F2588)*(G2588&gt;MDR_Rates!$B$2:$B$10)*((MDR_Rates!$C$2:$C$10="")+(G2588&lt;=MDR_Rates!$C$2:$C$10))*MDR_Rates!$D$2:$D$10))</f>
        <v>0.3</v>
      </c>
      <c r="W2588">
        <f t="shared" si="483"/>
        <v>29.39</v>
      </c>
      <c r="X2588">
        <f t="shared" si="484"/>
        <v>5.29</v>
      </c>
      <c r="Y2588">
        <f t="shared" si="485"/>
        <v>0</v>
      </c>
      <c r="Z2588">
        <f t="shared" si="486"/>
        <v>0</v>
      </c>
      <c r="AG2588" t="str">
        <f t="shared" si="487"/>
        <v/>
      </c>
      <c r="AI2588" t="str">
        <f t="shared" si="488"/>
        <v/>
      </c>
      <c r="AJ2588" t="str">
        <f t="shared" si="489"/>
        <v/>
      </c>
      <c r="AK2588" t="str">
        <f t="shared" si="490"/>
        <v>ORD26003246</v>
      </c>
      <c r="AL2588">
        <f>IF(E2588&lt;&gt;"CAPTURE","",COUNTIF(Orders!$H:$H,AK2588))</f>
        <v>1</v>
      </c>
      <c r="AP2588" t="str">
        <f t="shared" si="491"/>
        <v>Matched to Order</v>
      </c>
      <c r="AQ2588">
        <f>IF(COUNTIF($A$2:A2588,A2588)=1,1,0)</f>
        <v>1</v>
      </c>
    </row>
    <row r="2589" spans="1:43" x14ac:dyDescent="0.3">
      <c r="A2589" t="s">
        <v>14846</v>
      </c>
      <c r="C2589" t="s">
        <v>6479</v>
      </c>
      <c r="D2589" s="1">
        <v>46279</v>
      </c>
      <c r="E2589" t="s">
        <v>11819</v>
      </c>
      <c r="F2589" t="s">
        <v>9</v>
      </c>
      <c r="G2589">
        <v>4999</v>
      </c>
      <c r="H2589">
        <v>15</v>
      </c>
      <c r="I2589">
        <v>2.7</v>
      </c>
      <c r="J2589">
        <v>4981.3</v>
      </c>
      <c r="K2589" s="1">
        <v>46281</v>
      </c>
      <c r="L2589" t="s">
        <v>14724</v>
      </c>
      <c r="M2589">
        <f t="shared" si="480"/>
        <v>1</v>
      </c>
      <c r="N2589">
        <f>COUNTIF(Orders!$A:$A,C2589)</f>
        <v>1</v>
      </c>
      <c r="P2589">
        <f>COUNTIF(Orders!$H:$H,UPPER(SUBSTITUTE(TRIM(C2589),"-","")))</f>
        <v>1</v>
      </c>
      <c r="R2589" t="str">
        <f t="shared" si="481"/>
        <v>Matched Order Reference</v>
      </c>
      <c r="S2589">
        <f t="shared" si="482"/>
        <v>1</v>
      </c>
      <c r="V2589" cm="1">
        <f t="array" ref="V2589">IF(E2589&lt;&gt;"CAPTURE",0,SUMPRODUCT((MDR_Rates!$A$2:$A$10=F2589)*(G2589&gt;MDR_Rates!$B$2:$B$10)*((MDR_Rates!$C$2:$C$10="")+(G2589&lt;=MDR_Rates!$C$2:$C$10))*MDR_Rates!$D$2:$D$10))</f>
        <v>0.3</v>
      </c>
      <c r="W2589">
        <f t="shared" si="483"/>
        <v>15</v>
      </c>
      <c r="X2589">
        <f t="shared" si="484"/>
        <v>2.7</v>
      </c>
      <c r="Y2589">
        <f t="shared" si="485"/>
        <v>0</v>
      </c>
      <c r="Z2589">
        <f t="shared" si="486"/>
        <v>0</v>
      </c>
      <c r="AG2589" t="str">
        <f t="shared" si="487"/>
        <v/>
      </c>
      <c r="AI2589" t="str">
        <f t="shared" si="488"/>
        <v/>
      </c>
      <c r="AJ2589" t="str">
        <f t="shared" si="489"/>
        <v/>
      </c>
      <c r="AK2589" t="str">
        <f t="shared" si="490"/>
        <v>ORD26003259</v>
      </c>
      <c r="AL2589">
        <f>IF(E2589&lt;&gt;"CAPTURE","",COUNTIF(Orders!$H:$H,AK2589))</f>
        <v>1</v>
      </c>
      <c r="AP2589" t="str">
        <f t="shared" si="491"/>
        <v>Matched to Order</v>
      </c>
      <c r="AQ2589">
        <f>IF(COUNTIF($A$2:A2589,A2589)=1,1,0)</f>
        <v>1</v>
      </c>
    </row>
    <row r="2590" spans="1:43" x14ac:dyDescent="0.3">
      <c r="A2590" t="s">
        <v>14847</v>
      </c>
      <c r="C2590" t="s">
        <v>6694</v>
      </c>
      <c r="D2590" s="1">
        <v>46279</v>
      </c>
      <c r="E2590" t="s">
        <v>11819</v>
      </c>
      <c r="F2590" t="s">
        <v>9</v>
      </c>
      <c r="G2590">
        <v>499</v>
      </c>
      <c r="H2590">
        <v>0</v>
      </c>
      <c r="I2590">
        <v>0</v>
      </c>
      <c r="J2590">
        <v>499</v>
      </c>
      <c r="K2590" s="1">
        <v>46281</v>
      </c>
      <c r="L2590" t="s">
        <v>14724</v>
      </c>
      <c r="M2590">
        <f t="shared" si="480"/>
        <v>1</v>
      </c>
      <c r="N2590">
        <f>COUNTIF(Orders!$A:$A,C2590)</f>
        <v>1</v>
      </c>
      <c r="P2590">
        <f>COUNTIF(Orders!$H:$H,UPPER(SUBSTITUTE(TRIM(C2590),"-","")))</f>
        <v>1</v>
      </c>
      <c r="R2590" t="str">
        <f t="shared" si="481"/>
        <v>Matched Order Reference</v>
      </c>
      <c r="S2590">
        <f t="shared" si="482"/>
        <v>1</v>
      </c>
      <c r="V2590" cm="1">
        <f t="array" ref="V2590">IF(E2590&lt;&gt;"CAPTURE",0,SUMPRODUCT((MDR_Rates!$A$2:$A$10=F2590)*(G2590&gt;MDR_Rates!$B$2:$B$10)*((MDR_Rates!$C$2:$C$10="")+(G2590&lt;=MDR_Rates!$C$2:$C$10))*MDR_Rates!$D$2:$D$10))</f>
        <v>0</v>
      </c>
      <c r="W2590">
        <f t="shared" si="483"/>
        <v>0</v>
      </c>
      <c r="X2590">
        <f t="shared" si="484"/>
        <v>0</v>
      </c>
      <c r="Y2590">
        <f t="shared" si="485"/>
        <v>0</v>
      </c>
      <c r="Z2590">
        <f t="shared" si="486"/>
        <v>0</v>
      </c>
      <c r="AG2590" t="str">
        <f t="shared" si="487"/>
        <v/>
      </c>
      <c r="AI2590" t="str">
        <f t="shared" si="488"/>
        <v/>
      </c>
      <c r="AJ2590" t="str">
        <f t="shared" si="489"/>
        <v/>
      </c>
      <c r="AK2590" t="str">
        <f t="shared" si="490"/>
        <v>ORD26003368</v>
      </c>
      <c r="AL2590">
        <f>IF(E2590&lt;&gt;"CAPTURE","",COUNTIF(Orders!$H:$H,AK2590))</f>
        <v>1</v>
      </c>
      <c r="AP2590" t="str">
        <f t="shared" si="491"/>
        <v>Matched to Order</v>
      </c>
      <c r="AQ2590">
        <f>IF(COUNTIF($A$2:A2590,A2590)=1,1,0)</f>
        <v>1</v>
      </c>
    </row>
    <row r="2591" spans="1:43" x14ac:dyDescent="0.3">
      <c r="A2591" t="s">
        <v>14848</v>
      </c>
      <c r="C2591" t="s">
        <v>6754</v>
      </c>
      <c r="D2591" s="1">
        <v>46279</v>
      </c>
      <c r="E2591" t="s">
        <v>11819</v>
      </c>
      <c r="F2591" t="s">
        <v>17</v>
      </c>
      <c r="G2591">
        <v>299</v>
      </c>
      <c r="H2591">
        <v>5.38</v>
      </c>
      <c r="I2591">
        <v>0.97</v>
      </c>
      <c r="J2591">
        <v>292.64999999999998</v>
      </c>
      <c r="K2591" s="1">
        <v>46281</v>
      </c>
      <c r="L2591" t="s">
        <v>14724</v>
      </c>
      <c r="M2591">
        <f t="shared" si="480"/>
        <v>1</v>
      </c>
      <c r="N2591">
        <f>COUNTIF(Orders!$A:$A,C2591)</f>
        <v>1</v>
      </c>
      <c r="P2591">
        <f>COUNTIF(Orders!$H:$H,UPPER(SUBSTITUTE(TRIM(C2591),"-","")))</f>
        <v>1</v>
      </c>
      <c r="R2591" t="str">
        <f t="shared" si="481"/>
        <v>Matched Order Reference</v>
      </c>
      <c r="S2591">
        <f t="shared" si="482"/>
        <v>1</v>
      </c>
      <c r="V2591" cm="1">
        <f t="array" ref="V2591">IF(E2591&lt;&gt;"CAPTURE",0,SUMPRODUCT((MDR_Rates!$A$2:$A$10=F2591)*(G2591&gt;MDR_Rates!$B$2:$B$10)*((MDR_Rates!$C$2:$C$10="")+(G2591&lt;=MDR_Rates!$C$2:$C$10))*MDR_Rates!$D$2:$D$10))</f>
        <v>1.8</v>
      </c>
      <c r="W2591">
        <f t="shared" si="483"/>
        <v>5.38</v>
      </c>
      <c r="X2591">
        <f t="shared" si="484"/>
        <v>0.97</v>
      </c>
      <c r="Y2591">
        <f t="shared" si="485"/>
        <v>0</v>
      </c>
      <c r="Z2591">
        <f t="shared" si="486"/>
        <v>0</v>
      </c>
      <c r="AG2591" t="str">
        <f t="shared" si="487"/>
        <v/>
      </c>
      <c r="AI2591" t="str">
        <f t="shared" si="488"/>
        <v/>
      </c>
      <c r="AJ2591" t="str">
        <f t="shared" si="489"/>
        <v/>
      </c>
      <c r="AK2591" t="str">
        <f t="shared" si="490"/>
        <v>ORD26003398</v>
      </c>
      <c r="AL2591">
        <f>IF(E2591&lt;&gt;"CAPTURE","",COUNTIF(Orders!$H:$H,AK2591))</f>
        <v>1</v>
      </c>
      <c r="AP2591" t="str">
        <f t="shared" si="491"/>
        <v>Matched to Order</v>
      </c>
      <c r="AQ2591">
        <f>IF(COUNTIF($A$2:A2591,A2591)=1,1,0)</f>
        <v>1</v>
      </c>
    </row>
    <row r="2592" spans="1:43" x14ac:dyDescent="0.3">
      <c r="A2592" t="s">
        <v>14849</v>
      </c>
      <c r="C2592" t="s">
        <v>6836</v>
      </c>
      <c r="D2592" s="1">
        <v>46279</v>
      </c>
      <c r="E2592" t="s">
        <v>11819</v>
      </c>
      <c r="F2592" t="s">
        <v>9</v>
      </c>
      <c r="G2592">
        <v>1499</v>
      </c>
      <c r="H2592">
        <v>0</v>
      </c>
      <c r="I2592">
        <v>0</v>
      </c>
      <c r="J2592">
        <v>1499</v>
      </c>
      <c r="K2592" s="1">
        <v>46281</v>
      </c>
      <c r="L2592" t="s">
        <v>14724</v>
      </c>
      <c r="M2592">
        <f t="shared" si="480"/>
        <v>1</v>
      </c>
      <c r="N2592">
        <f>COUNTIF(Orders!$A:$A,C2592)</f>
        <v>1</v>
      </c>
      <c r="P2592">
        <f>COUNTIF(Orders!$H:$H,UPPER(SUBSTITUTE(TRIM(C2592),"-","")))</f>
        <v>1</v>
      </c>
      <c r="R2592" t="str">
        <f t="shared" si="481"/>
        <v>Matched Order Reference</v>
      </c>
      <c r="S2592">
        <f t="shared" si="482"/>
        <v>1</v>
      </c>
      <c r="V2592" cm="1">
        <f t="array" ref="V2592">IF(E2592&lt;&gt;"CAPTURE",0,SUMPRODUCT((MDR_Rates!$A$2:$A$10=F2592)*(G2592&gt;MDR_Rates!$B$2:$B$10)*((MDR_Rates!$C$2:$C$10="")+(G2592&lt;=MDR_Rates!$C$2:$C$10))*MDR_Rates!$D$2:$D$10))</f>
        <v>0</v>
      </c>
      <c r="W2592">
        <f t="shared" si="483"/>
        <v>0</v>
      </c>
      <c r="X2592">
        <f t="shared" si="484"/>
        <v>0</v>
      </c>
      <c r="Y2592">
        <f t="shared" si="485"/>
        <v>0</v>
      </c>
      <c r="Z2592">
        <f t="shared" si="486"/>
        <v>0</v>
      </c>
      <c r="AG2592" t="str">
        <f t="shared" si="487"/>
        <v/>
      </c>
      <c r="AI2592" t="str">
        <f t="shared" si="488"/>
        <v/>
      </c>
      <c r="AJ2592" t="str">
        <f t="shared" si="489"/>
        <v/>
      </c>
      <c r="AK2592" t="str">
        <f t="shared" si="490"/>
        <v>ORD26003439</v>
      </c>
      <c r="AL2592">
        <f>IF(E2592&lt;&gt;"CAPTURE","",COUNTIF(Orders!$H:$H,AK2592))</f>
        <v>1</v>
      </c>
      <c r="AP2592" t="str">
        <f t="shared" si="491"/>
        <v>Matched to Order</v>
      </c>
      <c r="AQ2592">
        <f>IF(COUNTIF($A$2:A2592,A2592)=1,1,0)</f>
        <v>1</v>
      </c>
    </row>
    <row r="2593" spans="1:43" x14ac:dyDescent="0.3">
      <c r="A2593" t="s">
        <v>14850</v>
      </c>
      <c r="C2593" t="s">
        <v>6840</v>
      </c>
      <c r="D2593" s="1">
        <v>46279</v>
      </c>
      <c r="E2593" t="s">
        <v>11819</v>
      </c>
      <c r="F2593" t="s">
        <v>9</v>
      </c>
      <c r="G2593">
        <v>2098</v>
      </c>
      <c r="H2593">
        <v>6.29</v>
      </c>
      <c r="I2593">
        <v>1.1299999999999999</v>
      </c>
      <c r="J2593">
        <v>2090.58</v>
      </c>
      <c r="K2593" s="1">
        <v>46281</v>
      </c>
      <c r="L2593" t="s">
        <v>14724</v>
      </c>
      <c r="M2593">
        <f t="shared" si="480"/>
        <v>1</v>
      </c>
      <c r="N2593">
        <f>COUNTIF(Orders!$A:$A,C2593)</f>
        <v>1</v>
      </c>
      <c r="P2593">
        <f>COUNTIF(Orders!$H:$H,UPPER(SUBSTITUTE(TRIM(C2593),"-","")))</f>
        <v>1</v>
      </c>
      <c r="R2593" t="str">
        <f t="shared" si="481"/>
        <v>Matched Order Reference</v>
      </c>
      <c r="S2593">
        <f t="shared" si="482"/>
        <v>1</v>
      </c>
      <c r="V2593" cm="1">
        <f t="array" ref="V2593">IF(E2593&lt;&gt;"CAPTURE",0,SUMPRODUCT((MDR_Rates!$A$2:$A$10=F2593)*(G2593&gt;MDR_Rates!$B$2:$B$10)*((MDR_Rates!$C$2:$C$10="")+(G2593&lt;=MDR_Rates!$C$2:$C$10))*MDR_Rates!$D$2:$D$10))</f>
        <v>0.3</v>
      </c>
      <c r="W2593">
        <f t="shared" si="483"/>
        <v>6.29</v>
      </c>
      <c r="X2593">
        <f t="shared" si="484"/>
        <v>1.1299999999999999</v>
      </c>
      <c r="Y2593">
        <f t="shared" si="485"/>
        <v>0</v>
      </c>
      <c r="Z2593">
        <f t="shared" si="486"/>
        <v>0</v>
      </c>
      <c r="AG2593" t="str">
        <f t="shared" si="487"/>
        <v/>
      </c>
      <c r="AI2593" t="str">
        <f t="shared" si="488"/>
        <v/>
      </c>
      <c r="AJ2593" t="str">
        <f t="shared" si="489"/>
        <v/>
      </c>
      <c r="AK2593" t="str">
        <f t="shared" si="490"/>
        <v>ORD26003441</v>
      </c>
      <c r="AL2593">
        <f>IF(E2593&lt;&gt;"CAPTURE","",COUNTIF(Orders!$H:$H,AK2593))</f>
        <v>1</v>
      </c>
      <c r="AP2593" t="str">
        <f t="shared" si="491"/>
        <v>Matched to Order</v>
      </c>
      <c r="AQ2593">
        <f>IF(COUNTIF($A$2:A2593,A2593)=1,1,0)</f>
        <v>1</v>
      </c>
    </row>
    <row r="2594" spans="1:43" x14ac:dyDescent="0.3">
      <c r="A2594" t="s">
        <v>14851</v>
      </c>
      <c r="C2594" t="s">
        <v>6917</v>
      </c>
      <c r="D2594" s="1">
        <v>46279</v>
      </c>
      <c r="E2594" t="s">
        <v>11819</v>
      </c>
      <c r="F2594" t="s">
        <v>33</v>
      </c>
      <c r="G2594">
        <v>3848</v>
      </c>
      <c r="H2594">
        <v>46.18</v>
      </c>
      <c r="I2594">
        <v>8.31</v>
      </c>
      <c r="J2594">
        <v>3793.51</v>
      </c>
      <c r="K2594" s="1">
        <v>46281</v>
      </c>
      <c r="L2594" t="s">
        <v>14724</v>
      </c>
      <c r="M2594">
        <f t="shared" si="480"/>
        <v>1</v>
      </c>
      <c r="N2594">
        <f>COUNTIF(Orders!$A:$A,C2594)</f>
        <v>1</v>
      </c>
      <c r="P2594">
        <f>COUNTIF(Orders!$H:$H,UPPER(SUBSTITUTE(TRIM(C2594),"-","")))</f>
        <v>1</v>
      </c>
      <c r="R2594" t="str">
        <f t="shared" si="481"/>
        <v>Matched Order Reference</v>
      </c>
      <c r="S2594">
        <f t="shared" si="482"/>
        <v>1</v>
      </c>
      <c r="V2594" cm="1">
        <f t="array" ref="V2594">IF(E2594&lt;&gt;"CAPTURE",0,SUMPRODUCT((MDR_Rates!$A$2:$A$10=F2594)*(G2594&gt;MDR_Rates!$B$2:$B$10)*((MDR_Rates!$C$2:$C$10="")+(G2594&lt;=MDR_Rates!$C$2:$C$10))*MDR_Rates!$D$2:$D$10))</f>
        <v>1.2</v>
      </c>
      <c r="W2594">
        <f t="shared" si="483"/>
        <v>46.18</v>
      </c>
      <c r="X2594">
        <f t="shared" si="484"/>
        <v>8.31</v>
      </c>
      <c r="Y2594">
        <f t="shared" si="485"/>
        <v>0</v>
      </c>
      <c r="Z2594">
        <f t="shared" si="486"/>
        <v>0</v>
      </c>
      <c r="AG2594" t="str">
        <f t="shared" si="487"/>
        <v/>
      </c>
      <c r="AI2594" t="str">
        <f t="shared" si="488"/>
        <v/>
      </c>
      <c r="AJ2594" t="str">
        <f t="shared" si="489"/>
        <v/>
      </c>
      <c r="AK2594" t="str">
        <f t="shared" si="490"/>
        <v>ORD26003480</v>
      </c>
      <c r="AL2594">
        <f>IF(E2594&lt;&gt;"CAPTURE","",COUNTIF(Orders!$H:$H,AK2594))</f>
        <v>1</v>
      </c>
      <c r="AP2594" t="str">
        <f t="shared" si="491"/>
        <v>Matched to Order</v>
      </c>
      <c r="AQ2594">
        <f>IF(COUNTIF($A$2:A2594,A2594)=1,1,0)</f>
        <v>1</v>
      </c>
    </row>
    <row r="2595" spans="1:43" x14ac:dyDescent="0.3">
      <c r="A2595" t="s">
        <v>14852</v>
      </c>
      <c r="C2595" t="s">
        <v>6984</v>
      </c>
      <c r="D2595" s="1">
        <v>46279</v>
      </c>
      <c r="E2595" t="s">
        <v>11819</v>
      </c>
      <c r="F2595" t="s">
        <v>17</v>
      </c>
      <c r="G2595">
        <v>3798</v>
      </c>
      <c r="H2595">
        <v>60.77</v>
      </c>
      <c r="I2595">
        <v>10.94</v>
      </c>
      <c r="J2595">
        <v>3726.29</v>
      </c>
      <c r="K2595" s="1">
        <v>46281</v>
      </c>
      <c r="L2595" t="s">
        <v>14724</v>
      </c>
      <c r="M2595">
        <f t="shared" si="480"/>
        <v>1</v>
      </c>
      <c r="N2595">
        <f>COUNTIF(Orders!$A:$A,C2595)</f>
        <v>1</v>
      </c>
      <c r="P2595">
        <f>COUNTIF(Orders!$H:$H,UPPER(SUBSTITUTE(TRIM(C2595),"-","")))</f>
        <v>1</v>
      </c>
      <c r="R2595" t="str">
        <f t="shared" si="481"/>
        <v>Matched Order Reference</v>
      </c>
      <c r="S2595">
        <f t="shared" si="482"/>
        <v>1</v>
      </c>
      <c r="V2595" cm="1">
        <f t="array" ref="V2595">IF(E2595&lt;&gt;"CAPTURE",0,SUMPRODUCT((MDR_Rates!$A$2:$A$10=F2595)*(G2595&gt;MDR_Rates!$B$2:$B$10)*((MDR_Rates!$C$2:$C$10="")+(G2595&lt;=MDR_Rates!$C$2:$C$10))*MDR_Rates!$D$2:$D$10))</f>
        <v>1.6</v>
      </c>
      <c r="W2595">
        <f t="shared" si="483"/>
        <v>60.77</v>
      </c>
      <c r="X2595">
        <f t="shared" si="484"/>
        <v>10.94</v>
      </c>
      <c r="Y2595">
        <f t="shared" si="485"/>
        <v>0</v>
      </c>
      <c r="Z2595">
        <f t="shared" si="486"/>
        <v>0</v>
      </c>
      <c r="AG2595" t="str">
        <f t="shared" si="487"/>
        <v/>
      </c>
      <c r="AI2595" t="str">
        <f t="shared" si="488"/>
        <v/>
      </c>
      <c r="AJ2595" t="str">
        <f t="shared" si="489"/>
        <v/>
      </c>
      <c r="AK2595" t="str">
        <f t="shared" si="490"/>
        <v>ORD26003514</v>
      </c>
      <c r="AL2595">
        <f>IF(E2595&lt;&gt;"CAPTURE","",COUNTIF(Orders!$H:$H,AK2595))</f>
        <v>1</v>
      </c>
      <c r="AP2595" t="str">
        <f t="shared" si="491"/>
        <v>Matched to Order</v>
      </c>
      <c r="AQ2595">
        <f>IF(COUNTIF($A$2:A2595,A2595)=1,1,0)</f>
        <v>1</v>
      </c>
    </row>
    <row r="2596" spans="1:43" x14ac:dyDescent="0.3">
      <c r="A2596" t="s">
        <v>14853</v>
      </c>
      <c r="C2596" t="s">
        <v>6994</v>
      </c>
      <c r="D2596" s="1">
        <v>46279</v>
      </c>
      <c r="E2596" t="s">
        <v>11819</v>
      </c>
      <c r="F2596" t="s">
        <v>9</v>
      </c>
      <c r="G2596">
        <v>1848</v>
      </c>
      <c r="H2596">
        <v>0</v>
      </c>
      <c r="I2596">
        <v>0</v>
      </c>
      <c r="J2596">
        <v>1848</v>
      </c>
      <c r="K2596" s="1">
        <v>46281</v>
      </c>
      <c r="L2596" t="s">
        <v>14724</v>
      </c>
      <c r="M2596">
        <f t="shared" si="480"/>
        <v>1</v>
      </c>
      <c r="N2596">
        <f>COUNTIF(Orders!$A:$A,C2596)</f>
        <v>1</v>
      </c>
      <c r="P2596">
        <f>COUNTIF(Orders!$H:$H,UPPER(SUBSTITUTE(TRIM(C2596),"-","")))</f>
        <v>1</v>
      </c>
      <c r="R2596" t="str">
        <f t="shared" si="481"/>
        <v>Matched Order Reference</v>
      </c>
      <c r="S2596">
        <f t="shared" si="482"/>
        <v>1</v>
      </c>
      <c r="V2596" cm="1">
        <f t="array" ref="V2596">IF(E2596&lt;&gt;"CAPTURE",0,SUMPRODUCT((MDR_Rates!$A$2:$A$10=F2596)*(G2596&gt;MDR_Rates!$B$2:$B$10)*((MDR_Rates!$C$2:$C$10="")+(G2596&lt;=MDR_Rates!$C$2:$C$10))*MDR_Rates!$D$2:$D$10))</f>
        <v>0</v>
      </c>
      <c r="W2596">
        <f t="shared" si="483"/>
        <v>0</v>
      </c>
      <c r="X2596">
        <f t="shared" si="484"/>
        <v>0</v>
      </c>
      <c r="Y2596">
        <f t="shared" si="485"/>
        <v>0</v>
      </c>
      <c r="Z2596">
        <f t="shared" si="486"/>
        <v>0</v>
      </c>
      <c r="AG2596" t="str">
        <f t="shared" si="487"/>
        <v/>
      </c>
      <c r="AI2596" t="str">
        <f t="shared" si="488"/>
        <v/>
      </c>
      <c r="AJ2596" t="str">
        <f t="shared" si="489"/>
        <v/>
      </c>
      <c r="AK2596" t="str">
        <f t="shared" si="490"/>
        <v>ORD26003520</v>
      </c>
      <c r="AL2596">
        <f>IF(E2596&lt;&gt;"CAPTURE","",COUNTIF(Orders!$H:$H,AK2596))</f>
        <v>1</v>
      </c>
      <c r="AP2596" t="str">
        <f t="shared" si="491"/>
        <v>Matched to Order</v>
      </c>
      <c r="AQ2596">
        <f>IF(COUNTIF($A$2:A2596,A2596)=1,1,0)</f>
        <v>1</v>
      </c>
    </row>
    <row r="2597" spans="1:43" x14ac:dyDescent="0.3">
      <c r="A2597" t="s">
        <v>14854</v>
      </c>
      <c r="C2597" t="s">
        <v>7134</v>
      </c>
      <c r="D2597" s="1">
        <v>46279</v>
      </c>
      <c r="E2597" t="s">
        <v>11819</v>
      </c>
      <c r="F2597" t="s">
        <v>17</v>
      </c>
      <c r="G2597">
        <v>1299</v>
      </c>
      <c r="H2597">
        <v>23.38</v>
      </c>
      <c r="I2597">
        <v>4.21</v>
      </c>
      <c r="J2597">
        <v>1271.4100000000001</v>
      </c>
      <c r="K2597" s="1">
        <v>46281</v>
      </c>
      <c r="L2597" t="s">
        <v>14724</v>
      </c>
      <c r="M2597">
        <f t="shared" si="480"/>
        <v>1</v>
      </c>
      <c r="N2597">
        <f>COUNTIF(Orders!$A:$A,C2597)</f>
        <v>1</v>
      </c>
      <c r="P2597">
        <f>COUNTIF(Orders!$H:$H,UPPER(SUBSTITUTE(TRIM(C2597),"-","")))</f>
        <v>1</v>
      </c>
      <c r="R2597" t="str">
        <f t="shared" si="481"/>
        <v>Matched Order Reference</v>
      </c>
      <c r="S2597">
        <f t="shared" si="482"/>
        <v>1</v>
      </c>
      <c r="V2597" cm="1">
        <f t="array" ref="V2597">IF(E2597&lt;&gt;"CAPTURE",0,SUMPRODUCT((MDR_Rates!$A$2:$A$10=F2597)*(G2597&gt;MDR_Rates!$B$2:$B$10)*((MDR_Rates!$C$2:$C$10="")+(G2597&lt;=MDR_Rates!$C$2:$C$10))*MDR_Rates!$D$2:$D$10))</f>
        <v>1.8</v>
      </c>
      <c r="W2597">
        <f t="shared" si="483"/>
        <v>23.38</v>
      </c>
      <c r="X2597">
        <f t="shared" si="484"/>
        <v>4.21</v>
      </c>
      <c r="Y2597">
        <f t="shared" si="485"/>
        <v>0</v>
      </c>
      <c r="Z2597">
        <f t="shared" si="486"/>
        <v>0</v>
      </c>
      <c r="AG2597" t="str">
        <f t="shared" si="487"/>
        <v/>
      </c>
      <c r="AI2597" t="str">
        <f t="shared" si="488"/>
        <v/>
      </c>
      <c r="AJ2597" t="str">
        <f t="shared" si="489"/>
        <v/>
      </c>
      <c r="AK2597" t="str">
        <f t="shared" si="490"/>
        <v>ORD26003591</v>
      </c>
      <c r="AL2597">
        <f>IF(E2597&lt;&gt;"CAPTURE","",COUNTIF(Orders!$H:$H,AK2597))</f>
        <v>1</v>
      </c>
      <c r="AP2597" t="str">
        <f t="shared" si="491"/>
        <v>Matched to Order</v>
      </c>
      <c r="AQ2597">
        <f>IF(COUNTIF($A$2:A2597,A2597)=1,1,0)</f>
        <v>1</v>
      </c>
    </row>
    <row r="2598" spans="1:43" x14ac:dyDescent="0.3">
      <c r="A2598" t="s">
        <v>14855</v>
      </c>
      <c r="C2598" t="s">
        <v>7140</v>
      </c>
      <c r="D2598" s="1">
        <v>46279</v>
      </c>
      <c r="E2598" t="s">
        <v>11819</v>
      </c>
      <c r="F2598" t="s">
        <v>17</v>
      </c>
      <c r="G2598">
        <v>1499</v>
      </c>
      <c r="H2598">
        <v>26.98</v>
      </c>
      <c r="I2598">
        <v>4.8600000000000003</v>
      </c>
      <c r="J2598">
        <v>1467.16</v>
      </c>
      <c r="K2598" s="1">
        <v>46281</v>
      </c>
      <c r="L2598" t="s">
        <v>14724</v>
      </c>
      <c r="M2598">
        <f t="shared" si="480"/>
        <v>1</v>
      </c>
      <c r="N2598">
        <f>COUNTIF(Orders!$A:$A,C2598)</f>
        <v>1</v>
      </c>
      <c r="P2598">
        <f>COUNTIF(Orders!$H:$H,UPPER(SUBSTITUTE(TRIM(C2598),"-","")))</f>
        <v>1</v>
      </c>
      <c r="R2598" t="str">
        <f t="shared" si="481"/>
        <v>Matched Order Reference</v>
      </c>
      <c r="S2598">
        <f t="shared" si="482"/>
        <v>1</v>
      </c>
      <c r="V2598" cm="1">
        <f t="array" ref="V2598">IF(E2598&lt;&gt;"CAPTURE",0,SUMPRODUCT((MDR_Rates!$A$2:$A$10=F2598)*(G2598&gt;MDR_Rates!$B$2:$B$10)*((MDR_Rates!$C$2:$C$10="")+(G2598&lt;=MDR_Rates!$C$2:$C$10))*MDR_Rates!$D$2:$D$10))</f>
        <v>1.8</v>
      </c>
      <c r="W2598">
        <f t="shared" si="483"/>
        <v>26.98</v>
      </c>
      <c r="X2598">
        <f t="shared" si="484"/>
        <v>4.8600000000000003</v>
      </c>
      <c r="Y2598">
        <f t="shared" si="485"/>
        <v>0</v>
      </c>
      <c r="Z2598">
        <f t="shared" si="486"/>
        <v>0</v>
      </c>
      <c r="AG2598" t="str">
        <f t="shared" si="487"/>
        <v/>
      </c>
      <c r="AI2598" t="str">
        <f t="shared" si="488"/>
        <v/>
      </c>
      <c r="AJ2598" t="str">
        <f t="shared" si="489"/>
        <v/>
      </c>
      <c r="AK2598" t="str">
        <f t="shared" si="490"/>
        <v>ORD26003594</v>
      </c>
      <c r="AL2598">
        <f>IF(E2598&lt;&gt;"CAPTURE","",COUNTIF(Orders!$H:$H,AK2598))</f>
        <v>1</v>
      </c>
      <c r="AP2598" t="str">
        <f t="shared" si="491"/>
        <v>Matched to Order</v>
      </c>
      <c r="AQ2598">
        <f>IF(COUNTIF($A$2:A2598,A2598)=1,1,0)</f>
        <v>1</v>
      </c>
    </row>
    <row r="2599" spans="1:43" x14ac:dyDescent="0.3">
      <c r="A2599" t="s">
        <v>14856</v>
      </c>
      <c r="C2599" t="s">
        <v>7165</v>
      </c>
      <c r="D2599" s="1">
        <v>46279</v>
      </c>
      <c r="E2599" t="s">
        <v>11819</v>
      </c>
      <c r="F2599" t="s">
        <v>9</v>
      </c>
      <c r="G2599">
        <v>2798</v>
      </c>
      <c r="H2599">
        <v>8.39</v>
      </c>
      <c r="I2599">
        <v>1.51</v>
      </c>
      <c r="J2599">
        <v>2788.1</v>
      </c>
      <c r="K2599" s="1">
        <v>46281</v>
      </c>
      <c r="L2599" t="s">
        <v>14724</v>
      </c>
      <c r="M2599">
        <f t="shared" si="480"/>
        <v>1</v>
      </c>
      <c r="N2599">
        <f>COUNTIF(Orders!$A:$A,C2599)</f>
        <v>1</v>
      </c>
      <c r="P2599">
        <f>COUNTIF(Orders!$H:$H,UPPER(SUBSTITUTE(TRIM(C2599),"-","")))</f>
        <v>1</v>
      </c>
      <c r="R2599" t="str">
        <f t="shared" si="481"/>
        <v>Matched Order Reference</v>
      </c>
      <c r="S2599">
        <f t="shared" si="482"/>
        <v>1</v>
      </c>
      <c r="V2599" cm="1">
        <f t="array" ref="V2599">IF(E2599&lt;&gt;"CAPTURE",0,SUMPRODUCT((MDR_Rates!$A$2:$A$10=F2599)*(G2599&gt;MDR_Rates!$B$2:$B$10)*((MDR_Rates!$C$2:$C$10="")+(G2599&lt;=MDR_Rates!$C$2:$C$10))*MDR_Rates!$D$2:$D$10))</f>
        <v>0.3</v>
      </c>
      <c r="W2599">
        <f t="shared" si="483"/>
        <v>8.39</v>
      </c>
      <c r="X2599">
        <f t="shared" si="484"/>
        <v>1.51</v>
      </c>
      <c r="Y2599">
        <f t="shared" si="485"/>
        <v>0</v>
      </c>
      <c r="Z2599">
        <f t="shared" si="486"/>
        <v>0</v>
      </c>
      <c r="AG2599" t="str">
        <f t="shared" si="487"/>
        <v/>
      </c>
      <c r="AI2599" t="str">
        <f t="shared" si="488"/>
        <v/>
      </c>
      <c r="AJ2599" t="str">
        <f t="shared" si="489"/>
        <v/>
      </c>
      <c r="AK2599" t="str">
        <f t="shared" si="490"/>
        <v>ORD26003607</v>
      </c>
      <c r="AL2599">
        <f>IF(E2599&lt;&gt;"CAPTURE","",COUNTIF(Orders!$H:$H,AK2599))</f>
        <v>1</v>
      </c>
      <c r="AP2599" t="str">
        <f t="shared" si="491"/>
        <v>Matched to Order</v>
      </c>
      <c r="AQ2599">
        <f>IF(COUNTIF($A$2:A2599,A2599)=1,1,0)</f>
        <v>1</v>
      </c>
    </row>
    <row r="2600" spans="1:43" x14ac:dyDescent="0.3">
      <c r="A2600" t="s">
        <v>14857</v>
      </c>
      <c r="C2600" t="s">
        <v>7167</v>
      </c>
      <c r="D2600" s="1">
        <v>46279</v>
      </c>
      <c r="E2600" t="s">
        <v>11819</v>
      </c>
      <c r="F2600" t="s">
        <v>44</v>
      </c>
      <c r="G2600">
        <v>4647</v>
      </c>
      <c r="H2600">
        <v>79</v>
      </c>
      <c r="I2600">
        <v>14.22</v>
      </c>
      <c r="J2600">
        <v>4553.78</v>
      </c>
      <c r="K2600" s="1">
        <v>46281</v>
      </c>
      <c r="L2600" t="s">
        <v>14724</v>
      </c>
      <c r="M2600">
        <f t="shared" si="480"/>
        <v>1</v>
      </c>
      <c r="N2600">
        <f>COUNTIF(Orders!$A:$A,C2600)</f>
        <v>1</v>
      </c>
      <c r="P2600">
        <f>COUNTIF(Orders!$H:$H,UPPER(SUBSTITUTE(TRIM(C2600),"-","")))</f>
        <v>1</v>
      </c>
      <c r="R2600" t="str">
        <f t="shared" si="481"/>
        <v>Matched Order Reference</v>
      </c>
      <c r="S2600">
        <f t="shared" si="482"/>
        <v>1</v>
      </c>
      <c r="V2600" cm="1">
        <f t="array" ref="V2600">IF(E2600&lt;&gt;"CAPTURE",0,SUMPRODUCT((MDR_Rates!$A$2:$A$10=F2600)*(G2600&gt;MDR_Rates!$B$2:$B$10)*((MDR_Rates!$C$2:$C$10="")+(G2600&lt;=MDR_Rates!$C$2:$C$10))*MDR_Rates!$D$2:$D$10))</f>
        <v>1.7</v>
      </c>
      <c r="W2600">
        <f t="shared" si="483"/>
        <v>79</v>
      </c>
      <c r="X2600">
        <f t="shared" si="484"/>
        <v>14.22</v>
      </c>
      <c r="Y2600">
        <f t="shared" si="485"/>
        <v>0</v>
      </c>
      <c r="Z2600">
        <f t="shared" si="486"/>
        <v>0</v>
      </c>
      <c r="AG2600" t="str">
        <f t="shared" si="487"/>
        <v/>
      </c>
      <c r="AI2600" t="str">
        <f t="shared" si="488"/>
        <v/>
      </c>
      <c r="AJ2600" t="str">
        <f t="shared" si="489"/>
        <v/>
      </c>
      <c r="AK2600" t="str">
        <f t="shared" si="490"/>
        <v>ORD26003608</v>
      </c>
      <c r="AL2600">
        <f>IF(E2600&lt;&gt;"CAPTURE","",COUNTIF(Orders!$H:$H,AK2600))</f>
        <v>1</v>
      </c>
      <c r="AP2600" t="str">
        <f t="shared" si="491"/>
        <v>Matched to Order</v>
      </c>
      <c r="AQ2600">
        <f>IF(COUNTIF($A$2:A2600,A2600)=1,1,0)</f>
        <v>1</v>
      </c>
    </row>
    <row r="2601" spans="1:43" x14ac:dyDescent="0.3">
      <c r="A2601" t="s">
        <v>14858</v>
      </c>
      <c r="C2601" t="s">
        <v>7208</v>
      </c>
      <c r="D2601" s="1">
        <v>46279</v>
      </c>
      <c r="E2601" t="s">
        <v>11819</v>
      </c>
      <c r="F2601" t="s">
        <v>17</v>
      </c>
      <c r="G2601">
        <v>3499</v>
      </c>
      <c r="H2601">
        <v>55.98</v>
      </c>
      <c r="I2601">
        <v>10.08</v>
      </c>
      <c r="J2601">
        <v>3432.94</v>
      </c>
      <c r="K2601" s="1">
        <v>46281</v>
      </c>
      <c r="L2601" t="s">
        <v>14724</v>
      </c>
      <c r="M2601">
        <f t="shared" si="480"/>
        <v>1</v>
      </c>
      <c r="N2601">
        <f>COUNTIF(Orders!$A:$A,C2601)</f>
        <v>1</v>
      </c>
      <c r="P2601">
        <f>COUNTIF(Orders!$H:$H,UPPER(SUBSTITUTE(TRIM(C2601),"-","")))</f>
        <v>1</v>
      </c>
      <c r="R2601" t="str">
        <f t="shared" si="481"/>
        <v>Matched Order Reference</v>
      </c>
      <c r="S2601">
        <f t="shared" si="482"/>
        <v>1</v>
      </c>
      <c r="V2601" cm="1">
        <f t="array" ref="V2601">IF(E2601&lt;&gt;"CAPTURE",0,SUMPRODUCT((MDR_Rates!$A$2:$A$10=F2601)*(G2601&gt;MDR_Rates!$B$2:$B$10)*((MDR_Rates!$C$2:$C$10="")+(G2601&lt;=MDR_Rates!$C$2:$C$10))*MDR_Rates!$D$2:$D$10))</f>
        <v>1.6</v>
      </c>
      <c r="W2601">
        <f t="shared" si="483"/>
        <v>55.98</v>
      </c>
      <c r="X2601">
        <f t="shared" si="484"/>
        <v>10.08</v>
      </c>
      <c r="Y2601">
        <f t="shared" si="485"/>
        <v>0</v>
      </c>
      <c r="Z2601">
        <f t="shared" si="486"/>
        <v>0</v>
      </c>
      <c r="AG2601" t="str">
        <f t="shared" si="487"/>
        <v/>
      </c>
      <c r="AI2601" t="str">
        <f t="shared" si="488"/>
        <v/>
      </c>
      <c r="AJ2601" t="str">
        <f t="shared" si="489"/>
        <v/>
      </c>
      <c r="AK2601" t="str">
        <f t="shared" si="490"/>
        <v>ORD26003629</v>
      </c>
      <c r="AL2601">
        <f>IF(E2601&lt;&gt;"CAPTURE","",COUNTIF(Orders!$H:$H,AK2601))</f>
        <v>1</v>
      </c>
      <c r="AP2601" t="str">
        <f t="shared" si="491"/>
        <v>Matched to Order</v>
      </c>
      <c r="AQ2601">
        <f>IF(COUNTIF($A$2:A2601,A2601)=1,1,0)</f>
        <v>1</v>
      </c>
    </row>
    <row r="2602" spans="1:43" x14ac:dyDescent="0.3">
      <c r="A2602" t="s">
        <v>14859</v>
      </c>
      <c r="C2602" t="s">
        <v>7215</v>
      </c>
      <c r="D2602" s="1">
        <v>46279</v>
      </c>
      <c r="E2602" t="s">
        <v>11819</v>
      </c>
      <c r="F2602" t="s">
        <v>17</v>
      </c>
      <c r="G2602">
        <v>1098</v>
      </c>
      <c r="H2602">
        <v>19.760000000000002</v>
      </c>
      <c r="I2602">
        <v>3.56</v>
      </c>
      <c r="J2602">
        <v>1074.68</v>
      </c>
      <c r="K2602" s="1">
        <v>46281</v>
      </c>
      <c r="L2602" t="s">
        <v>14724</v>
      </c>
      <c r="M2602">
        <f t="shared" si="480"/>
        <v>1</v>
      </c>
      <c r="N2602">
        <f>COUNTIF(Orders!$A:$A,C2602)</f>
        <v>1</v>
      </c>
      <c r="P2602">
        <f>COUNTIF(Orders!$H:$H,UPPER(SUBSTITUTE(TRIM(C2602),"-","")))</f>
        <v>1</v>
      </c>
      <c r="R2602" t="str">
        <f t="shared" si="481"/>
        <v>Matched Order Reference</v>
      </c>
      <c r="S2602">
        <f t="shared" si="482"/>
        <v>1</v>
      </c>
      <c r="V2602" cm="1">
        <f t="array" ref="V2602">IF(E2602&lt;&gt;"CAPTURE",0,SUMPRODUCT((MDR_Rates!$A$2:$A$10=F2602)*(G2602&gt;MDR_Rates!$B$2:$B$10)*((MDR_Rates!$C$2:$C$10="")+(G2602&lt;=MDR_Rates!$C$2:$C$10))*MDR_Rates!$D$2:$D$10))</f>
        <v>1.8</v>
      </c>
      <c r="W2602">
        <f t="shared" si="483"/>
        <v>19.760000000000002</v>
      </c>
      <c r="X2602">
        <f t="shared" si="484"/>
        <v>3.56</v>
      </c>
      <c r="Y2602">
        <f t="shared" si="485"/>
        <v>0</v>
      </c>
      <c r="Z2602">
        <f t="shared" si="486"/>
        <v>0</v>
      </c>
      <c r="AG2602" t="str">
        <f t="shared" si="487"/>
        <v/>
      </c>
      <c r="AI2602" t="str">
        <f t="shared" si="488"/>
        <v/>
      </c>
      <c r="AJ2602" t="str">
        <f t="shared" si="489"/>
        <v/>
      </c>
      <c r="AK2602" t="str">
        <f t="shared" si="490"/>
        <v>ORD26003633</v>
      </c>
      <c r="AL2602">
        <f>IF(E2602&lt;&gt;"CAPTURE","",COUNTIF(Orders!$H:$H,AK2602))</f>
        <v>1</v>
      </c>
      <c r="AP2602" t="str">
        <f t="shared" si="491"/>
        <v>Matched to Order</v>
      </c>
      <c r="AQ2602">
        <f>IF(COUNTIF($A$2:A2602,A2602)=1,1,0)</f>
        <v>1</v>
      </c>
    </row>
    <row r="2603" spans="1:43" x14ac:dyDescent="0.3">
      <c r="A2603" t="s">
        <v>14860</v>
      </c>
      <c r="C2603" t="s">
        <v>14861</v>
      </c>
      <c r="D2603" s="1">
        <v>46279</v>
      </c>
      <c r="E2603" t="s">
        <v>11819</v>
      </c>
      <c r="F2603" t="s">
        <v>44</v>
      </c>
      <c r="G2603">
        <v>7498</v>
      </c>
      <c r="H2603">
        <v>127.47</v>
      </c>
      <c r="I2603">
        <v>22.94</v>
      </c>
      <c r="J2603">
        <v>7347.59</v>
      </c>
      <c r="K2603" s="1">
        <v>46281</v>
      </c>
      <c r="L2603" t="s">
        <v>14724</v>
      </c>
      <c r="M2603">
        <f t="shared" si="480"/>
        <v>1</v>
      </c>
      <c r="N2603">
        <f>COUNTIF(Orders!$A:$A,C2603)</f>
        <v>1</v>
      </c>
      <c r="P2603">
        <f>COUNTIF(Orders!$H:$H,UPPER(SUBSTITUTE(TRIM(C2603),"-","")))</f>
        <v>1</v>
      </c>
      <c r="R2603" t="str">
        <f t="shared" si="481"/>
        <v>Matched Order Reference</v>
      </c>
      <c r="S2603">
        <f t="shared" si="482"/>
        <v>1</v>
      </c>
      <c r="V2603" cm="1">
        <f t="array" ref="V2603">IF(E2603&lt;&gt;"CAPTURE",0,SUMPRODUCT((MDR_Rates!$A$2:$A$10=F2603)*(G2603&gt;MDR_Rates!$B$2:$B$10)*((MDR_Rates!$C$2:$C$10="")+(G2603&lt;=MDR_Rates!$C$2:$C$10))*MDR_Rates!$D$2:$D$10))</f>
        <v>1.7</v>
      </c>
      <c r="W2603">
        <f t="shared" si="483"/>
        <v>127.47</v>
      </c>
      <c r="X2603">
        <f t="shared" si="484"/>
        <v>22.94</v>
      </c>
      <c r="Y2603">
        <f t="shared" si="485"/>
        <v>0</v>
      </c>
      <c r="Z2603">
        <f t="shared" si="486"/>
        <v>0</v>
      </c>
      <c r="AG2603" t="str">
        <f t="shared" si="487"/>
        <v/>
      </c>
      <c r="AI2603" t="str">
        <f t="shared" si="488"/>
        <v/>
      </c>
      <c r="AJ2603" t="str">
        <f t="shared" si="489"/>
        <v/>
      </c>
      <c r="AK2603" t="str">
        <f t="shared" si="490"/>
        <v>ORD26003693</v>
      </c>
      <c r="AL2603">
        <f>IF(E2603&lt;&gt;"CAPTURE","",COUNTIF(Orders!$H:$H,AK2603))</f>
        <v>1</v>
      </c>
      <c r="AP2603" t="str">
        <f t="shared" si="491"/>
        <v>Matched to Order</v>
      </c>
      <c r="AQ2603">
        <f>IF(COUNTIF($A$2:A2603,A2603)=1,1,0)</f>
        <v>1</v>
      </c>
    </row>
    <row r="2604" spans="1:43" x14ac:dyDescent="0.3">
      <c r="A2604" t="s">
        <v>14862</v>
      </c>
      <c r="C2604" t="s">
        <v>7338</v>
      </c>
      <c r="D2604" s="1">
        <v>46279</v>
      </c>
      <c r="E2604" t="s">
        <v>11819</v>
      </c>
      <c r="F2604" t="s">
        <v>9</v>
      </c>
      <c r="G2604">
        <v>1799</v>
      </c>
      <c r="H2604">
        <v>0</v>
      </c>
      <c r="I2604">
        <v>0</v>
      </c>
      <c r="J2604">
        <v>1799</v>
      </c>
      <c r="K2604" s="1">
        <v>46281</v>
      </c>
      <c r="L2604" t="s">
        <v>14724</v>
      </c>
      <c r="M2604">
        <f t="shared" si="480"/>
        <v>1</v>
      </c>
      <c r="N2604">
        <f>COUNTIF(Orders!$A:$A,C2604)</f>
        <v>1</v>
      </c>
      <c r="P2604">
        <f>COUNTIF(Orders!$H:$H,UPPER(SUBSTITUTE(TRIM(C2604),"-","")))</f>
        <v>1</v>
      </c>
      <c r="R2604" t="str">
        <f t="shared" si="481"/>
        <v>Matched Order Reference</v>
      </c>
      <c r="S2604">
        <f t="shared" si="482"/>
        <v>1</v>
      </c>
      <c r="V2604" cm="1">
        <f t="array" ref="V2604">IF(E2604&lt;&gt;"CAPTURE",0,SUMPRODUCT((MDR_Rates!$A$2:$A$10=F2604)*(G2604&gt;MDR_Rates!$B$2:$B$10)*((MDR_Rates!$C$2:$C$10="")+(G2604&lt;=MDR_Rates!$C$2:$C$10))*MDR_Rates!$D$2:$D$10))</f>
        <v>0</v>
      </c>
      <c r="W2604">
        <f t="shared" si="483"/>
        <v>0</v>
      </c>
      <c r="X2604">
        <f t="shared" si="484"/>
        <v>0</v>
      </c>
      <c r="Y2604">
        <f t="shared" si="485"/>
        <v>0</v>
      </c>
      <c r="Z2604">
        <f t="shared" si="486"/>
        <v>0</v>
      </c>
      <c r="AG2604" t="str">
        <f t="shared" si="487"/>
        <v/>
      </c>
      <c r="AI2604" t="str">
        <f t="shared" si="488"/>
        <v/>
      </c>
      <c r="AJ2604" t="str">
        <f t="shared" si="489"/>
        <v/>
      </c>
      <c r="AK2604" t="str">
        <f t="shared" si="490"/>
        <v>ORD26003697</v>
      </c>
      <c r="AL2604">
        <f>IF(E2604&lt;&gt;"CAPTURE","",COUNTIF(Orders!$H:$H,AK2604))</f>
        <v>1</v>
      </c>
      <c r="AP2604" t="str">
        <f t="shared" si="491"/>
        <v>Matched to Order</v>
      </c>
      <c r="AQ2604">
        <f>IF(COUNTIF($A$2:A2604,A2604)=1,1,0)</f>
        <v>1</v>
      </c>
    </row>
    <row r="2605" spans="1:43" x14ac:dyDescent="0.3">
      <c r="A2605" t="s">
        <v>14863</v>
      </c>
      <c r="C2605" t="s">
        <v>7399</v>
      </c>
      <c r="D2605" s="1">
        <v>46279</v>
      </c>
      <c r="E2605" t="s">
        <v>11819</v>
      </c>
      <c r="F2605" t="s">
        <v>9</v>
      </c>
      <c r="G2605">
        <v>349</v>
      </c>
      <c r="H2605">
        <v>0</v>
      </c>
      <c r="I2605">
        <v>0</v>
      </c>
      <c r="J2605">
        <v>349</v>
      </c>
      <c r="K2605" s="1">
        <v>46281</v>
      </c>
      <c r="L2605" t="s">
        <v>14724</v>
      </c>
      <c r="M2605">
        <f t="shared" si="480"/>
        <v>1</v>
      </c>
      <c r="N2605">
        <f>COUNTIF(Orders!$A:$A,C2605)</f>
        <v>1</v>
      </c>
      <c r="P2605">
        <f>COUNTIF(Orders!$H:$H,UPPER(SUBSTITUTE(TRIM(C2605),"-","")))</f>
        <v>1</v>
      </c>
      <c r="R2605" t="str">
        <f t="shared" si="481"/>
        <v>Matched Order Reference</v>
      </c>
      <c r="S2605">
        <f t="shared" si="482"/>
        <v>1</v>
      </c>
      <c r="V2605" cm="1">
        <f t="array" ref="V2605">IF(E2605&lt;&gt;"CAPTURE",0,SUMPRODUCT((MDR_Rates!$A$2:$A$10=F2605)*(G2605&gt;MDR_Rates!$B$2:$B$10)*((MDR_Rates!$C$2:$C$10="")+(G2605&lt;=MDR_Rates!$C$2:$C$10))*MDR_Rates!$D$2:$D$10))</f>
        <v>0</v>
      </c>
      <c r="W2605">
        <f t="shared" si="483"/>
        <v>0</v>
      </c>
      <c r="X2605">
        <f t="shared" si="484"/>
        <v>0</v>
      </c>
      <c r="Y2605">
        <f t="shared" si="485"/>
        <v>0</v>
      </c>
      <c r="Z2605">
        <f t="shared" si="486"/>
        <v>0</v>
      </c>
      <c r="AG2605" t="str">
        <f t="shared" si="487"/>
        <v/>
      </c>
      <c r="AI2605" t="str">
        <f t="shared" si="488"/>
        <v/>
      </c>
      <c r="AJ2605" t="str">
        <f t="shared" si="489"/>
        <v/>
      </c>
      <c r="AK2605" t="str">
        <f t="shared" si="490"/>
        <v>ORD26003728</v>
      </c>
      <c r="AL2605">
        <f>IF(E2605&lt;&gt;"CAPTURE","",COUNTIF(Orders!$H:$H,AK2605))</f>
        <v>1</v>
      </c>
      <c r="AP2605" t="str">
        <f t="shared" si="491"/>
        <v>Matched to Order</v>
      </c>
      <c r="AQ2605">
        <f>IF(COUNTIF($A$2:A2605,A2605)=1,1,0)</f>
        <v>1</v>
      </c>
    </row>
    <row r="2606" spans="1:43" x14ac:dyDescent="0.3">
      <c r="A2606" t="s">
        <v>14864</v>
      </c>
      <c r="C2606" t="s">
        <v>7413</v>
      </c>
      <c r="D2606" s="1">
        <v>46279</v>
      </c>
      <c r="E2606" t="s">
        <v>11819</v>
      </c>
      <c r="F2606" t="s">
        <v>9</v>
      </c>
      <c r="G2606">
        <v>6298</v>
      </c>
      <c r="H2606">
        <v>18.89</v>
      </c>
      <c r="I2606">
        <v>3.4</v>
      </c>
      <c r="J2606">
        <v>6275.71</v>
      </c>
      <c r="K2606" s="1">
        <v>46281</v>
      </c>
      <c r="L2606" t="s">
        <v>14724</v>
      </c>
      <c r="M2606">
        <f t="shared" si="480"/>
        <v>1</v>
      </c>
      <c r="N2606">
        <f>COUNTIF(Orders!$A:$A,C2606)</f>
        <v>1</v>
      </c>
      <c r="P2606">
        <f>COUNTIF(Orders!$H:$H,UPPER(SUBSTITUTE(TRIM(C2606),"-","")))</f>
        <v>1</v>
      </c>
      <c r="R2606" t="str">
        <f t="shared" si="481"/>
        <v>Matched Order Reference</v>
      </c>
      <c r="S2606">
        <f t="shared" si="482"/>
        <v>1</v>
      </c>
      <c r="V2606" cm="1">
        <f t="array" ref="V2606">IF(E2606&lt;&gt;"CAPTURE",0,SUMPRODUCT((MDR_Rates!$A$2:$A$10=F2606)*(G2606&gt;MDR_Rates!$B$2:$B$10)*((MDR_Rates!$C$2:$C$10="")+(G2606&lt;=MDR_Rates!$C$2:$C$10))*MDR_Rates!$D$2:$D$10))</f>
        <v>0.3</v>
      </c>
      <c r="W2606">
        <f t="shared" si="483"/>
        <v>18.89</v>
      </c>
      <c r="X2606">
        <f t="shared" si="484"/>
        <v>3.4</v>
      </c>
      <c r="Y2606">
        <f t="shared" si="485"/>
        <v>0</v>
      </c>
      <c r="Z2606">
        <f t="shared" si="486"/>
        <v>0</v>
      </c>
      <c r="AG2606" t="str">
        <f t="shared" si="487"/>
        <v/>
      </c>
      <c r="AI2606" t="str">
        <f t="shared" si="488"/>
        <v/>
      </c>
      <c r="AJ2606" t="str">
        <f t="shared" si="489"/>
        <v/>
      </c>
      <c r="AK2606" t="str">
        <f t="shared" si="490"/>
        <v>ORD26003735</v>
      </c>
      <c r="AL2606">
        <f>IF(E2606&lt;&gt;"CAPTURE","",COUNTIF(Orders!$H:$H,AK2606))</f>
        <v>1</v>
      </c>
      <c r="AP2606" t="str">
        <f t="shared" si="491"/>
        <v>Matched to Order</v>
      </c>
      <c r="AQ2606">
        <f>IF(COUNTIF($A$2:A2606,A2606)=1,1,0)</f>
        <v>1</v>
      </c>
    </row>
    <row r="2607" spans="1:43" x14ac:dyDescent="0.3">
      <c r="A2607" t="s">
        <v>14865</v>
      </c>
      <c r="C2607" t="s">
        <v>7531</v>
      </c>
      <c r="D2607" s="1">
        <v>46279</v>
      </c>
      <c r="E2607" t="s">
        <v>11819</v>
      </c>
      <c r="F2607" t="s">
        <v>9</v>
      </c>
      <c r="G2607">
        <v>3647</v>
      </c>
      <c r="H2607">
        <v>10.94</v>
      </c>
      <c r="I2607">
        <v>1.97</v>
      </c>
      <c r="J2607">
        <v>3634.09</v>
      </c>
      <c r="K2607" s="1">
        <v>46281</v>
      </c>
      <c r="L2607" t="s">
        <v>14724</v>
      </c>
      <c r="M2607">
        <f t="shared" si="480"/>
        <v>1</v>
      </c>
      <c r="N2607">
        <f>COUNTIF(Orders!$A:$A,C2607)</f>
        <v>1</v>
      </c>
      <c r="P2607">
        <f>COUNTIF(Orders!$H:$H,UPPER(SUBSTITUTE(TRIM(C2607),"-","")))</f>
        <v>1</v>
      </c>
      <c r="R2607" t="str">
        <f t="shared" si="481"/>
        <v>Matched Order Reference</v>
      </c>
      <c r="S2607">
        <f t="shared" si="482"/>
        <v>1</v>
      </c>
      <c r="V2607" cm="1">
        <f t="array" ref="V2607">IF(E2607&lt;&gt;"CAPTURE",0,SUMPRODUCT((MDR_Rates!$A$2:$A$10=F2607)*(G2607&gt;MDR_Rates!$B$2:$B$10)*((MDR_Rates!$C$2:$C$10="")+(G2607&lt;=MDR_Rates!$C$2:$C$10))*MDR_Rates!$D$2:$D$10))</f>
        <v>0.3</v>
      </c>
      <c r="W2607">
        <f t="shared" si="483"/>
        <v>10.94</v>
      </c>
      <c r="X2607">
        <f t="shared" si="484"/>
        <v>1.97</v>
      </c>
      <c r="Y2607">
        <f t="shared" si="485"/>
        <v>0</v>
      </c>
      <c r="Z2607">
        <f t="shared" si="486"/>
        <v>0</v>
      </c>
      <c r="AG2607" t="str">
        <f t="shared" si="487"/>
        <v/>
      </c>
      <c r="AI2607" t="str">
        <f t="shared" si="488"/>
        <v/>
      </c>
      <c r="AJ2607" t="str">
        <f t="shared" si="489"/>
        <v/>
      </c>
      <c r="AK2607" t="str">
        <f t="shared" si="490"/>
        <v>ORD26003794</v>
      </c>
      <c r="AL2607">
        <f>IF(E2607&lt;&gt;"CAPTURE","",COUNTIF(Orders!$H:$H,AK2607))</f>
        <v>1</v>
      </c>
      <c r="AP2607" t="str">
        <f t="shared" si="491"/>
        <v>Matched to Order</v>
      </c>
      <c r="AQ2607">
        <f>IF(COUNTIF($A$2:A2607,A2607)=1,1,0)</f>
        <v>1</v>
      </c>
    </row>
    <row r="2608" spans="1:43" x14ac:dyDescent="0.3">
      <c r="A2608" t="s">
        <v>14866</v>
      </c>
      <c r="C2608" t="s">
        <v>7742</v>
      </c>
      <c r="D2608" s="1">
        <v>46279</v>
      </c>
      <c r="E2608" t="s">
        <v>11819</v>
      </c>
      <c r="F2608" t="s">
        <v>9</v>
      </c>
      <c r="G2608">
        <v>1848</v>
      </c>
      <c r="H2608">
        <v>0</v>
      </c>
      <c r="I2608">
        <v>0</v>
      </c>
      <c r="J2608">
        <v>1848</v>
      </c>
      <c r="K2608" s="1">
        <v>46281</v>
      </c>
      <c r="L2608" t="s">
        <v>14724</v>
      </c>
      <c r="M2608">
        <f t="shared" si="480"/>
        <v>1</v>
      </c>
      <c r="N2608">
        <f>COUNTIF(Orders!$A:$A,C2608)</f>
        <v>1</v>
      </c>
      <c r="P2608">
        <f>COUNTIF(Orders!$H:$H,UPPER(SUBSTITUTE(TRIM(C2608),"-","")))</f>
        <v>1</v>
      </c>
      <c r="R2608" t="str">
        <f t="shared" si="481"/>
        <v>Matched Order Reference</v>
      </c>
      <c r="S2608">
        <f t="shared" si="482"/>
        <v>1</v>
      </c>
      <c r="V2608" cm="1">
        <f t="array" ref="V2608">IF(E2608&lt;&gt;"CAPTURE",0,SUMPRODUCT((MDR_Rates!$A$2:$A$10=F2608)*(G2608&gt;MDR_Rates!$B$2:$B$10)*((MDR_Rates!$C$2:$C$10="")+(G2608&lt;=MDR_Rates!$C$2:$C$10))*MDR_Rates!$D$2:$D$10))</f>
        <v>0</v>
      </c>
      <c r="W2608">
        <f t="shared" si="483"/>
        <v>0</v>
      </c>
      <c r="X2608">
        <f t="shared" si="484"/>
        <v>0</v>
      </c>
      <c r="Y2608">
        <f t="shared" si="485"/>
        <v>0</v>
      </c>
      <c r="Z2608">
        <f t="shared" si="486"/>
        <v>0</v>
      </c>
      <c r="AG2608" t="str">
        <f t="shared" si="487"/>
        <v/>
      </c>
      <c r="AI2608" t="str">
        <f t="shared" si="488"/>
        <v/>
      </c>
      <c r="AJ2608" t="str">
        <f t="shared" si="489"/>
        <v/>
      </c>
      <c r="AK2608" t="str">
        <f t="shared" si="490"/>
        <v>ORD26003901</v>
      </c>
      <c r="AL2608">
        <f>IF(E2608&lt;&gt;"CAPTURE","",COUNTIF(Orders!$H:$H,AK2608))</f>
        <v>1</v>
      </c>
      <c r="AP2608" t="str">
        <f t="shared" si="491"/>
        <v>Matched to Order</v>
      </c>
      <c r="AQ2608">
        <f>IF(COUNTIF($A$2:A2608,A2608)=1,1,0)</f>
        <v>1</v>
      </c>
    </row>
    <row r="2609" spans="1:43" x14ac:dyDescent="0.3">
      <c r="A2609" t="s">
        <v>14867</v>
      </c>
      <c r="C2609" t="s">
        <v>7744</v>
      </c>
      <c r="D2609" s="1">
        <v>46279</v>
      </c>
      <c r="E2609" t="s">
        <v>11819</v>
      </c>
      <c r="F2609" t="s">
        <v>9</v>
      </c>
      <c r="G2609">
        <v>299</v>
      </c>
      <c r="H2609">
        <v>0</v>
      </c>
      <c r="I2609">
        <v>0</v>
      </c>
      <c r="J2609">
        <v>299</v>
      </c>
      <c r="K2609" s="1">
        <v>46281</v>
      </c>
      <c r="L2609" t="s">
        <v>14724</v>
      </c>
      <c r="M2609">
        <f t="shared" si="480"/>
        <v>1</v>
      </c>
      <c r="N2609">
        <f>COUNTIF(Orders!$A:$A,C2609)</f>
        <v>1</v>
      </c>
      <c r="P2609">
        <f>COUNTIF(Orders!$H:$H,UPPER(SUBSTITUTE(TRIM(C2609),"-","")))</f>
        <v>1</v>
      </c>
      <c r="R2609" t="str">
        <f t="shared" si="481"/>
        <v>Matched Order Reference</v>
      </c>
      <c r="S2609">
        <f t="shared" si="482"/>
        <v>1</v>
      </c>
      <c r="V2609" cm="1">
        <f t="array" ref="V2609">IF(E2609&lt;&gt;"CAPTURE",0,SUMPRODUCT((MDR_Rates!$A$2:$A$10=F2609)*(G2609&gt;MDR_Rates!$B$2:$B$10)*((MDR_Rates!$C$2:$C$10="")+(G2609&lt;=MDR_Rates!$C$2:$C$10))*MDR_Rates!$D$2:$D$10))</f>
        <v>0</v>
      </c>
      <c r="W2609">
        <f t="shared" si="483"/>
        <v>0</v>
      </c>
      <c r="X2609">
        <f t="shared" si="484"/>
        <v>0</v>
      </c>
      <c r="Y2609">
        <f t="shared" si="485"/>
        <v>0</v>
      </c>
      <c r="Z2609">
        <f t="shared" si="486"/>
        <v>0</v>
      </c>
      <c r="AG2609" t="str">
        <f t="shared" si="487"/>
        <v/>
      </c>
      <c r="AI2609" t="str">
        <f t="shared" si="488"/>
        <v/>
      </c>
      <c r="AJ2609" t="str">
        <f t="shared" si="489"/>
        <v/>
      </c>
      <c r="AK2609" t="str">
        <f t="shared" si="490"/>
        <v>ORD26003902</v>
      </c>
      <c r="AL2609">
        <f>IF(E2609&lt;&gt;"CAPTURE","",COUNTIF(Orders!$H:$H,AK2609))</f>
        <v>1</v>
      </c>
      <c r="AP2609" t="str">
        <f t="shared" si="491"/>
        <v>Matched to Order</v>
      </c>
      <c r="AQ2609">
        <f>IF(COUNTIF($A$2:A2609,A2609)=1,1,0)</f>
        <v>1</v>
      </c>
    </row>
    <row r="2610" spans="1:43" x14ac:dyDescent="0.3">
      <c r="A2610" t="s">
        <v>14868</v>
      </c>
      <c r="C2610" t="s">
        <v>14869</v>
      </c>
      <c r="D2610" s="1">
        <v>46279</v>
      </c>
      <c r="E2610" t="s">
        <v>11819</v>
      </c>
      <c r="F2610" t="s">
        <v>17</v>
      </c>
      <c r="G2610">
        <v>1898</v>
      </c>
      <c r="H2610">
        <v>34.159999999999997</v>
      </c>
      <c r="I2610">
        <v>6.15</v>
      </c>
      <c r="J2610">
        <v>1857.69</v>
      </c>
      <c r="K2610" s="1">
        <v>46281</v>
      </c>
      <c r="L2610" t="s">
        <v>14724</v>
      </c>
      <c r="M2610">
        <f t="shared" si="480"/>
        <v>1</v>
      </c>
      <c r="N2610">
        <f>COUNTIF(Orders!$A:$A,C2610)</f>
        <v>1</v>
      </c>
      <c r="P2610">
        <f>COUNTIF(Orders!$H:$H,UPPER(SUBSTITUTE(TRIM(C2610),"-","")))</f>
        <v>1</v>
      </c>
      <c r="R2610" t="str">
        <f t="shared" si="481"/>
        <v>Matched Order Reference</v>
      </c>
      <c r="S2610">
        <f t="shared" si="482"/>
        <v>1</v>
      </c>
      <c r="V2610" cm="1">
        <f t="array" ref="V2610">IF(E2610&lt;&gt;"CAPTURE",0,SUMPRODUCT((MDR_Rates!$A$2:$A$10=F2610)*(G2610&gt;MDR_Rates!$B$2:$B$10)*((MDR_Rates!$C$2:$C$10="")+(G2610&lt;=MDR_Rates!$C$2:$C$10))*MDR_Rates!$D$2:$D$10))</f>
        <v>1.8</v>
      </c>
      <c r="W2610">
        <f t="shared" si="483"/>
        <v>34.159999999999997</v>
      </c>
      <c r="X2610">
        <f t="shared" si="484"/>
        <v>6.15</v>
      </c>
      <c r="Y2610">
        <f t="shared" si="485"/>
        <v>0</v>
      </c>
      <c r="Z2610">
        <f t="shared" si="486"/>
        <v>0</v>
      </c>
      <c r="AG2610" t="str">
        <f t="shared" si="487"/>
        <v/>
      </c>
      <c r="AI2610" t="str">
        <f t="shared" si="488"/>
        <v/>
      </c>
      <c r="AJ2610" t="str">
        <f t="shared" si="489"/>
        <v/>
      </c>
      <c r="AK2610" t="str">
        <f t="shared" si="490"/>
        <v>ORD26003905</v>
      </c>
      <c r="AL2610">
        <f>IF(E2610&lt;&gt;"CAPTURE","",COUNTIF(Orders!$H:$H,AK2610))</f>
        <v>1</v>
      </c>
      <c r="AP2610" t="str">
        <f t="shared" si="491"/>
        <v>Matched to Order</v>
      </c>
      <c r="AQ2610">
        <f>IF(COUNTIF($A$2:A2610,A2610)=1,1,0)</f>
        <v>1</v>
      </c>
    </row>
    <row r="2611" spans="1:43" x14ac:dyDescent="0.3">
      <c r="A2611" t="s">
        <v>14870</v>
      </c>
      <c r="C2611" t="s">
        <v>7854</v>
      </c>
      <c r="D2611" s="1">
        <v>46279</v>
      </c>
      <c r="E2611" t="s">
        <v>11819</v>
      </c>
      <c r="F2611" t="s">
        <v>9</v>
      </c>
      <c r="G2611">
        <v>1299</v>
      </c>
      <c r="H2611">
        <v>0</v>
      </c>
      <c r="I2611">
        <v>0</v>
      </c>
      <c r="J2611">
        <v>1299</v>
      </c>
      <c r="K2611" s="1">
        <v>46281</v>
      </c>
      <c r="L2611" t="s">
        <v>14724</v>
      </c>
      <c r="M2611">
        <f t="shared" si="480"/>
        <v>1</v>
      </c>
      <c r="N2611">
        <f>COUNTIF(Orders!$A:$A,C2611)</f>
        <v>1</v>
      </c>
      <c r="P2611">
        <f>COUNTIF(Orders!$H:$H,UPPER(SUBSTITUTE(TRIM(C2611),"-","")))</f>
        <v>1</v>
      </c>
      <c r="R2611" t="str">
        <f t="shared" si="481"/>
        <v>Matched Order Reference</v>
      </c>
      <c r="S2611">
        <f t="shared" si="482"/>
        <v>1</v>
      </c>
      <c r="V2611" cm="1">
        <f t="array" ref="V2611">IF(E2611&lt;&gt;"CAPTURE",0,SUMPRODUCT((MDR_Rates!$A$2:$A$10=F2611)*(G2611&gt;MDR_Rates!$B$2:$B$10)*((MDR_Rates!$C$2:$C$10="")+(G2611&lt;=MDR_Rates!$C$2:$C$10))*MDR_Rates!$D$2:$D$10))</f>
        <v>0</v>
      </c>
      <c r="W2611">
        <f t="shared" si="483"/>
        <v>0</v>
      </c>
      <c r="X2611">
        <f t="shared" si="484"/>
        <v>0</v>
      </c>
      <c r="Y2611">
        <f t="shared" si="485"/>
        <v>0</v>
      </c>
      <c r="Z2611">
        <f t="shared" si="486"/>
        <v>0</v>
      </c>
      <c r="AG2611" t="str">
        <f t="shared" si="487"/>
        <v/>
      </c>
      <c r="AI2611" t="str">
        <f t="shared" si="488"/>
        <v/>
      </c>
      <c r="AJ2611" t="str">
        <f t="shared" si="489"/>
        <v/>
      </c>
      <c r="AK2611" t="str">
        <f t="shared" si="490"/>
        <v>ORD26003958</v>
      </c>
      <c r="AL2611">
        <f>IF(E2611&lt;&gt;"CAPTURE","",COUNTIF(Orders!$H:$H,AK2611))</f>
        <v>1</v>
      </c>
      <c r="AP2611" t="str">
        <f t="shared" si="491"/>
        <v>Matched to Order</v>
      </c>
      <c r="AQ2611">
        <f>IF(COUNTIF($A$2:A2611,A2611)=1,1,0)</f>
        <v>1</v>
      </c>
    </row>
    <row r="2612" spans="1:43" x14ac:dyDescent="0.3">
      <c r="A2612" t="s">
        <v>14871</v>
      </c>
      <c r="C2612" t="s">
        <v>7872</v>
      </c>
      <c r="D2612" s="1">
        <v>46279</v>
      </c>
      <c r="E2612" t="s">
        <v>11819</v>
      </c>
      <c r="F2612" t="s">
        <v>33</v>
      </c>
      <c r="G2612">
        <v>999</v>
      </c>
      <c r="H2612">
        <v>14.99</v>
      </c>
      <c r="I2612">
        <v>2.7</v>
      </c>
      <c r="J2612">
        <v>981.31</v>
      </c>
      <c r="K2612" s="1">
        <v>46281</v>
      </c>
      <c r="L2612" t="s">
        <v>14724</v>
      </c>
      <c r="M2612">
        <f t="shared" si="480"/>
        <v>1</v>
      </c>
      <c r="N2612">
        <f>COUNTIF(Orders!$A:$A,C2612)</f>
        <v>1</v>
      </c>
      <c r="P2612">
        <f>COUNTIF(Orders!$H:$H,UPPER(SUBSTITUTE(TRIM(C2612),"-","")))</f>
        <v>1</v>
      </c>
      <c r="R2612" t="str">
        <f t="shared" si="481"/>
        <v>Matched Order Reference</v>
      </c>
      <c r="S2612">
        <f t="shared" si="482"/>
        <v>1</v>
      </c>
      <c r="V2612" cm="1">
        <f t="array" ref="V2612">IF(E2612&lt;&gt;"CAPTURE",0,SUMPRODUCT((MDR_Rates!$A$2:$A$10=F2612)*(G2612&gt;MDR_Rates!$B$2:$B$10)*((MDR_Rates!$C$2:$C$10="")+(G2612&lt;=MDR_Rates!$C$2:$C$10))*MDR_Rates!$D$2:$D$10))</f>
        <v>1.5</v>
      </c>
      <c r="W2612">
        <f t="shared" si="483"/>
        <v>14.99</v>
      </c>
      <c r="X2612">
        <f t="shared" si="484"/>
        <v>2.7</v>
      </c>
      <c r="Y2612">
        <f t="shared" si="485"/>
        <v>0</v>
      </c>
      <c r="Z2612">
        <f t="shared" si="486"/>
        <v>0</v>
      </c>
      <c r="AG2612" t="str">
        <f t="shared" si="487"/>
        <v/>
      </c>
      <c r="AI2612" t="str">
        <f t="shared" si="488"/>
        <v/>
      </c>
      <c r="AJ2612" t="str">
        <f t="shared" si="489"/>
        <v/>
      </c>
      <c r="AK2612" t="str">
        <f t="shared" si="490"/>
        <v>ORD26003967</v>
      </c>
      <c r="AL2612">
        <f>IF(E2612&lt;&gt;"CAPTURE","",COUNTIF(Orders!$H:$H,AK2612))</f>
        <v>1</v>
      </c>
      <c r="AP2612" t="str">
        <f t="shared" si="491"/>
        <v>Matched to Order</v>
      </c>
      <c r="AQ2612">
        <f>IF(COUNTIF($A$2:A2612,A2612)=1,1,0)</f>
        <v>1</v>
      </c>
    </row>
    <row r="2613" spans="1:43" x14ac:dyDescent="0.3">
      <c r="A2613" t="s">
        <v>14872</v>
      </c>
      <c r="C2613" t="s">
        <v>7874</v>
      </c>
      <c r="D2613" s="1">
        <v>46279</v>
      </c>
      <c r="E2613" t="s">
        <v>11819</v>
      </c>
      <c r="F2613" t="s">
        <v>44</v>
      </c>
      <c r="G2613">
        <v>6797</v>
      </c>
      <c r="H2613">
        <v>163.13</v>
      </c>
      <c r="I2613">
        <v>29.36</v>
      </c>
      <c r="J2613">
        <v>6604.51</v>
      </c>
      <c r="K2613" s="1">
        <v>46281</v>
      </c>
      <c r="L2613" t="s">
        <v>14724</v>
      </c>
      <c r="M2613">
        <f t="shared" si="480"/>
        <v>1</v>
      </c>
      <c r="N2613">
        <f>COUNTIF(Orders!$A:$A,C2613)</f>
        <v>1</v>
      </c>
      <c r="P2613">
        <f>COUNTIF(Orders!$H:$H,UPPER(SUBSTITUTE(TRIM(C2613),"-","")))</f>
        <v>1</v>
      </c>
      <c r="R2613" t="str">
        <f t="shared" si="481"/>
        <v>Matched Order Reference</v>
      </c>
      <c r="S2613">
        <f t="shared" si="482"/>
        <v>1</v>
      </c>
      <c r="V2613" cm="1">
        <f t="array" ref="V2613">IF(E2613&lt;&gt;"CAPTURE",0,SUMPRODUCT((MDR_Rates!$A$2:$A$10=F2613)*(G2613&gt;MDR_Rates!$B$2:$B$10)*((MDR_Rates!$C$2:$C$10="")+(G2613&lt;=MDR_Rates!$C$2:$C$10))*MDR_Rates!$D$2:$D$10))</f>
        <v>1.7</v>
      </c>
      <c r="W2613">
        <f t="shared" si="483"/>
        <v>115.55</v>
      </c>
      <c r="X2613">
        <f t="shared" si="484"/>
        <v>20.8</v>
      </c>
      <c r="Y2613">
        <f t="shared" si="485"/>
        <v>47.58</v>
      </c>
      <c r="Z2613">
        <f t="shared" si="486"/>
        <v>8.56</v>
      </c>
      <c r="AG2613" t="str">
        <f t="shared" si="487"/>
        <v/>
      </c>
      <c r="AI2613" t="str">
        <f t="shared" si="488"/>
        <v/>
      </c>
      <c r="AJ2613" t="str">
        <f t="shared" si="489"/>
        <v/>
      </c>
      <c r="AK2613" t="str">
        <f t="shared" si="490"/>
        <v>ORD26003968</v>
      </c>
      <c r="AL2613">
        <f>IF(E2613&lt;&gt;"CAPTURE","",COUNTIF(Orders!$H:$H,AK2613))</f>
        <v>1</v>
      </c>
      <c r="AP2613" t="str">
        <f t="shared" si="491"/>
        <v>Matched to Order</v>
      </c>
      <c r="AQ2613">
        <f>IF(COUNTIF($A$2:A2613,A2613)=1,1,0)</f>
        <v>1</v>
      </c>
    </row>
    <row r="2614" spans="1:43" x14ac:dyDescent="0.3">
      <c r="A2614" t="s">
        <v>14873</v>
      </c>
      <c r="C2614" t="s">
        <v>7924</v>
      </c>
      <c r="D2614" s="1">
        <v>46279</v>
      </c>
      <c r="E2614" t="s">
        <v>11819</v>
      </c>
      <c r="F2614" t="s">
        <v>9</v>
      </c>
      <c r="G2614">
        <v>9798</v>
      </c>
      <c r="H2614">
        <v>29.39</v>
      </c>
      <c r="I2614">
        <v>5.29</v>
      </c>
      <c r="J2614">
        <v>9763.32</v>
      </c>
      <c r="K2614" s="1">
        <v>46281</v>
      </c>
      <c r="L2614" t="s">
        <v>14724</v>
      </c>
      <c r="M2614">
        <f t="shared" si="480"/>
        <v>1</v>
      </c>
      <c r="N2614">
        <f>COUNTIF(Orders!$A:$A,C2614)</f>
        <v>1</v>
      </c>
      <c r="P2614">
        <f>COUNTIF(Orders!$H:$H,UPPER(SUBSTITUTE(TRIM(C2614),"-","")))</f>
        <v>1</v>
      </c>
      <c r="R2614" t="str">
        <f t="shared" si="481"/>
        <v>Matched Order Reference</v>
      </c>
      <c r="S2614">
        <f t="shared" si="482"/>
        <v>1</v>
      </c>
      <c r="V2614" cm="1">
        <f t="array" ref="V2614">IF(E2614&lt;&gt;"CAPTURE",0,SUMPRODUCT((MDR_Rates!$A$2:$A$10=F2614)*(G2614&gt;MDR_Rates!$B$2:$B$10)*((MDR_Rates!$C$2:$C$10="")+(G2614&lt;=MDR_Rates!$C$2:$C$10))*MDR_Rates!$D$2:$D$10))</f>
        <v>0.3</v>
      </c>
      <c r="W2614">
        <f t="shared" si="483"/>
        <v>29.39</v>
      </c>
      <c r="X2614">
        <f t="shared" si="484"/>
        <v>5.29</v>
      </c>
      <c r="Y2614">
        <f t="shared" si="485"/>
        <v>0</v>
      </c>
      <c r="Z2614">
        <f t="shared" si="486"/>
        <v>0</v>
      </c>
      <c r="AG2614" t="str">
        <f t="shared" si="487"/>
        <v/>
      </c>
      <c r="AI2614" t="str">
        <f t="shared" si="488"/>
        <v/>
      </c>
      <c r="AJ2614" t="str">
        <f t="shared" si="489"/>
        <v/>
      </c>
      <c r="AK2614" t="str">
        <f t="shared" si="490"/>
        <v>ORD26003993</v>
      </c>
      <c r="AL2614">
        <f>IF(E2614&lt;&gt;"CAPTURE","",COUNTIF(Orders!$H:$H,AK2614))</f>
        <v>1</v>
      </c>
      <c r="AP2614" t="str">
        <f t="shared" si="491"/>
        <v>Matched to Order</v>
      </c>
      <c r="AQ2614">
        <f>IF(COUNTIF($A$2:A2614,A2614)=1,1,0)</f>
        <v>1</v>
      </c>
    </row>
    <row r="2615" spans="1:43" x14ac:dyDescent="0.3">
      <c r="A2615" t="s">
        <v>14874</v>
      </c>
      <c r="C2615" t="s">
        <v>8034</v>
      </c>
      <c r="D2615" s="1">
        <v>46279</v>
      </c>
      <c r="E2615" t="s">
        <v>11819</v>
      </c>
      <c r="F2615" t="s">
        <v>9</v>
      </c>
      <c r="G2615">
        <v>3998</v>
      </c>
      <c r="H2615">
        <v>11.99</v>
      </c>
      <c r="I2615">
        <v>2.16</v>
      </c>
      <c r="J2615">
        <v>3983.85</v>
      </c>
      <c r="K2615" s="1">
        <v>46281</v>
      </c>
      <c r="L2615" t="s">
        <v>14724</v>
      </c>
      <c r="M2615">
        <f t="shared" si="480"/>
        <v>1</v>
      </c>
      <c r="N2615">
        <f>COUNTIF(Orders!$A:$A,C2615)</f>
        <v>1</v>
      </c>
      <c r="P2615">
        <f>COUNTIF(Orders!$H:$H,UPPER(SUBSTITUTE(TRIM(C2615),"-","")))</f>
        <v>1</v>
      </c>
      <c r="R2615" t="str">
        <f t="shared" si="481"/>
        <v>Matched Order Reference</v>
      </c>
      <c r="S2615">
        <f t="shared" si="482"/>
        <v>1</v>
      </c>
      <c r="V2615" cm="1">
        <f t="array" ref="V2615">IF(E2615&lt;&gt;"CAPTURE",0,SUMPRODUCT((MDR_Rates!$A$2:$A$10=F2615)*(G2615&gt;MDR_Rates!$B$2:$B$10)*((MDR_Rates!$C$2:$C$10="")+(G2615&lt;=MDR_Rates!$C$2:$C$10))*MDR_Rates!$D$2:$D$10))</f>
        <v>0.3</v>
      </c>
      <c r="W2615">
        <f t="shared" si="483"/>
        <v>11.99</v>
      </c>
      <c r="X2615">
        <f t="shared" si="484"/>
        <v>2.16</v>
      </c>
      <c r="Y2615">
        <f t="shared" si="485"/>
        <v>0</v>
      </c>
      <c r="Z2615">
        <f t="shared" si="486"/>
        <v>0</v>
      </c>
      <c r="AG2615" t="str">
        <f t="shared" si="487"/>
        <v/>
      </c>
      <c r="AI2615" t="str">
        <f t="shared" si="488"/>
        <v/>
      </c>
      <c r="AJ2615" t="str">
        <f t="shared" si="489"/>
        <v/>
      </c>
      <c r="AK2615" t="str">
        <f t="shared" si="490"/>
        <v>ORD26004050</v>
      </c>
      <c r="AL2615">
        <f>IF(E2615&lt;&gt;"CAPTURE","",COUNTIF(Orders!$H:$H,AK2615))</f>
        <v>1</v>
      </c>
      <c r="AP2615" t="str">
        <f t="shared" si="491"/>
        <v>Matched to Order</v>
      </c>
      <c r="AQ2615">
        <f>IF(COUNTIF($A$2:A2615,A2615)=1,1,0)</f>
        <v>1</v>
      </c>
    </row>
    <row r="2616" spans="1:43" x14ac:dyDescent="0.3">
      <c r="A2616" t="s">
        <v>14875</v>
      </c>
      <c r="C2616" t="s">
        <v>8090</v>
      </c>
      <c r="D2616" s="1">
        <v>46279</v>
      </c>
      <c r="E2616" t="s">
        <v>11819</v>
      </c>
      <c r="F2616" t="s">
        <v>9</v>
      </c>
      <c r="G2616">
        <v>2499</v>
      </c>
      <c r="H2616">
        <v>7.5</v>
      </c>
      <c r="I2616">
        <v>1.35</v>
      </c>
      <c r="J2616">
        <v>2490.15</v>
      </c>
      <c r="K2616" s="1">
        <v>46281</v>
      </c>
      <c r="L2616" t="s">
        <v>14724</v>
      </c>
      <c r="M2616">
        <f t="shared" si="480"/>
        <v>1</v>
      </c>
      <c r="N2616">
        <f>COUNTIF(Orders!$A:$A,C2616)</f>
        <v>1</v>
      </c>
      <c r="P2616">
        <f>COUNTIF(Orders!$H:$H,UPPER(SUBSTITUTE(TRIM(C2616),"-","")))</f>
        <v>1</v>
      </c>
      <c r="R2616" t="str">
        <f t="shared" si="481"/>
        <v>Matched Order Reference</v>
      </c>
      <c r="S2616">
        <f t="shared" si="482"/>
        <v>1</v>
      </c>
      <c r="V2616" cm="1">
        <f t="array" ref="V2616">IF(E2616&lt;&gt;"CAPTURE",0,SUMPRODUCT((MDR_Rates!$A$2:$A$10=F2616)*(G2616&gt;MDR_Rates!$B$2:$B$10)*((MDR_Rates!$C$2:$C$10="")+(G2616&lt;=MDR_Rates!$C$2:$C$10))*MDR_Rates!$D$2:$D$10))</f>
        <v>0.3</v>
      </c>
      <c r="W2616">
        <f t="shared" si="483"/>
        <v>7.5</v>
      </c>
      <c r="X2616">
        <f t="shared" si="484"/>
        <v>1.35</v>
      </c>
      <c r="Y2616">
        <f t="shared" si="485"/>
        <v>0</v>
      </c>
      <c r="Z2616">
        <f t="shared" si="486"/>
        <v>0</v>
      </c>
      <c r="AG2616" t="str">
        <f t="shared" si="487"/>
        <v/>
      </c>
      <c r="AI2616" t="str">
        <f t="shared" si="488"/>
        <v/>
      </c>
      <c r="AJ2616" t="str">
        <f t="shared" si="489"/>
        <v/>
      </c>
      <c r="AK2616" t="str">
        <f t="shared" si="490"/>
        <v>ORD26004079</v>
      </c>
      <c r="AL2616">
        <f>IF(E2616&lt;&gt;"CAPTURE","",COUNTIF(Orders!$H:$H,AK2616))</f>
        <v>1</v>
      </c>
      <c r="AP2616" t="str">
        <f t="shared" si="491"/>
        <v>Matched to Order</v>
      </c>
      <c r="AQ2616">
        <f>IF(COUNTIF($A$2:A2616,A2616)=1,1,0)</f>
        <v>1</v>
      </c>
    </row>
    <row r="2617" spans="1:43" x14ac:dyDescent="0.3">
      <c r="A2617" t="s">
        <v>14876</v>
      </c>
      <c r="C2617" t="s">
        <v>8144</v>
      </c>
      <c r="D2617" s="1">
        <v>46279</v>
      </c>
      <c r="E2617" t="s">
        <v>11819</v>
      </c>
      <c r="F2617" t="s">
        <v>44</v>
      </c>
      <c r="G2617">
        <v>5498</v>
      </c>
      <c r="H2617">
        <v>93.47</v>
      </c>
      <c r="I2617">
        <v>16.82</v>
      </c>
      <c r="J2617">
        <v>5387.71</v>
      </c>
      <c r="K2617" s="1">
        <v>46281</v>
      </c>
      <c r="L2617" t="s">
        <v>14724</v>
      </c>
      <c r="M2617">
        <f t="shared" si="480"/>
        <v>1</v>
      </c>
      <c r="N2617">
        <f>COUNTIF(Orders!$A:$A,C2617)</f>
        <v>1</v>
      </c>
      <c r="P2617">
        <f>COUNTIF(Orders!$H:$H,UPPER(SUBSTITUTE(TRIM(C2617),"-","")))</f>
        <v>1</v>
      </c>
      <c r="R2617" t="str">
        <f t="shared" si="481"/>
        <v>Matched Order Reference</v>
      </c>
      <c r="S2617">
        <f t="shared" si="482"/>
        <v>1</v>
      </c>
      <c r="V2617" cm="1">
        <f t="array" ref="V2617">IF(E2617&lt;&gt;"CAPTURE",0,SUMPRODUCT((MDR_Rates!$A$2:$A$10=F2617)*(G2617&gt;MDR_Rates!$B$2:$B$10)*((MDR_Rates!$C$2:$C$10="")+(G2617&lt;=MDR_Rates!$C$2:$C$10))*MDR_Rates!$D$2:$D$10))</f>
        <v>1.7</v>
      </c>
      <c r="W2617">
        <f t="shared" si="483"/>
        <v>93.47</v>
      </c>
      <c r="X2617">
        <f t="shared" si="484"/>
        <v>16.82</v>
      </c>
      <c r="Y2617">
        <f t="shared" si="485"/>
        <v>0</v>
      </c>
      <c r="Z2617">
        <f t="shared" si="486"/>
        <v>0</v>
      </c>
      <c r="AG2617" t="str">
        <f t="shared" si="487"/>
        <v/>
      </c>
      <c r="AI2617" t="str">
        <f t="shared" si="488"/>
        <v/>
      </c>
      <c r="AJ2617" t="str">
        <f t="shared" si="489"/>
        <v/>
      </c>
      <c r="AK2617" t="str">
        <f t="shared" si="490"/>
        <v>ORD26004107</v>
      </c>
      <c r="AL2617">
        <f>IF(E2617&lt;&gt;"CAPTURE","",COUNTIF(Orders!$H:$H,AK2617))</f>
        <v>1</v>
      </c>
      <c r="AP2617" t="str">
        <f t="shared" si="491"/>
        <v>Matched to Order</v>
      </c>
      <c r="AQ2617">
        <f>IF(COUNTIF($A$2:A2617,A2617)=1,1,0)</f>
        <v>1</v>
      </c>
    </row>
    <row r="2618" spans="1:43" x14ac:dyDescent="0.3">
      <c r="A2618" t="s">
        <v>14877</v>
      </c>
      <c r="C2618" t="s">
        <v>8193</v>
      </c>
      <c r="D2618" s="1">
        <v>46279</v>
      </c>
      <c r="E2618" t="s">
        <v>11819</v>
      </c>
      <c r="F2618" t="s">
        <v>9</v>
      </c>
      <c r="G2618">
        <v>3998</v>
      </c>
      <c r="H2618">
        <v>11.99</v>
      </c>
      <c r="I2618">
        <v>2.16</v>
      </c>
      <c r="J2618">
        <v>3983.85</v>
      </c>
      <c r="K2618" s="1">
        <v>46281</v>
      </c>
      <c r="L2618" t="s">
        <v>14724</v>
      </c>
      <c r="M2618">
        <f t="shared" si="480"/>
        <v>1</v>
      </c>
      <c r="N2618">
        <f>COUNTIF(Orders!$A:$A,C2618)</f>
        <v>1</v>
      </c>
      <c r="P2618">
        <f>COUNTIF(Orders!$H:$H,UPPER(SUBSTITUTE(TRIM(C2618),"-","")))</f>
        <v>1</v>
      </c>
      <c r="R2618" t="str">
        <f t="shared" si="481"/>
        <v>Matched Order Reference</v>
      </c>
      <c r="S2618">
        <f t="shared" si="482"/>
        <v>1</v>
      </c>
      <c r="V2618" cm="1">
        <f t="array" ref="V2618">IF(E2618&lt;&gt;"CAPTURE",0,SUMPRODUCT((MDR_Rates!$A$2:$A$10=F2618)*(G2618&gt;MDR_Rates!$B$2:$B$10)*((MDR_Rates!$C$2:$C$10="")+(G2618&lt;=MDR_Rates!$C$2:$C$10))*MDR_Rates!$D$2:$D$10))</f>
        <v>0.3</v>
      </c>
      <c r="W2618">
        <f t="shared" si="483"/>
        <v>11.99</v>
      </c>
      <c r="X2618">
        <f t="shared" si="484"/>
        <v>2.16</v>
      </c>
      <c r="Y2618">
        <f t="shared" si="485"/>
        <v>0</v>
      </c>
      <c r="Z2618">
        <f t="shared" si="486"/>
        <v>0</v>
      </c>
      <c r="AG2618" t="str">
        <f t="shared" si="487"/>
        <v/>
      </c>
      <c r="AI2618" t="str">
        <f t="shared" si="488"/>
        <v/>
      </c>
      <c r="AJ2618" t="str">
        <f t="shared" si="489"/>
        <v/>
      </c>
      <c r="AK2618" t="str">
        <f t="shared" si="490"/>
        <v>ORD26004132</v>
      </c>
      <c r="AL2618">
        <f>IF(E2618&lt;&gt;"CAPTURE","",COUNTIF(Orders!$H:$H,AK2618))</f>
        <v>1</v>
      </c>
      <c r="AP2618" t="str">
        <f t="shared" si="491"/>
        <v>Matched to Order</v>
      </c>
      <c r="AQ2618">
        <f>IF(COUNTIF($A$2:A2618,A2618)=1,1,0)</f>
        <v>1</v>
      </c>
    </row>
    <row r="2619" spans="1:43" x14ac:dyDescent="0.3">
      <c r="A2619" t="s">
        <v>14878</v>
      </c>
      <c r="C2619" t="s">
        <v>8233</v>
      </c>
      <c r="D2619" s="1">
        <v>46279</v>
      </c>
      <c r="E2619" t="s">
        <v>11819</v>
      </c>
      <c r="F2619" t="s">
        <v>9</v>
      </c>
      <c r="G2619">
        <v>4999</v>
      </c>
      <c r="H2619">
        <v>15</v>
      </c>
      <c r="I2619">
        <v>2.7</v>
      </c>
      <c r="J2619">
        <v>4981.3</v>
      </c>
      <c r="K2619" s="1">
        <v>46281</v>
      </c>
      <c r="L2619" t="s">
        <v>14724</v>
      </c>
      <c r="M2619">
        <f t="shared" si="480"/>
        <v>1</v>
      </c>
      <c r="N2619">
        <f>COUNTIF(Orders!$A:$A,C2619)</f>
        <v>1</v>
      </c>
      <c r="P2619">
        <f>COUNTIF(Orders!$H:$H,UPPER(SUBSTITUTE(TRIM(C2619),"-","")))</f>
        <v>1</v>
      </c>
      <c r="R2619" t="str">
        <f t="shared" si="481"/>
        <v>Matched Order Reference</v>
      </c>
      <c r="S2619">
        <f t="shared" si="482"/>
        <v>1</v>
      </c>
      <c r="V2619" cm="1">
        <f t="array" ref="V2619">IF(E2619&lt;&gt;"CAPTURE",0,SUMPRODUCT((MDR_Rates!$A$2:$A$10=F2619)*(G2619&gt;MDR_Rates!$B$2:$B$10)*((MDR_Rates!$C$2:$C$10="")+(G2619&lt;=MDR_Rates!$C$2:$C$10))*MDR_Rates!$D$2:$D$10))</f>
        <v>0.3</v>
      </c>
      <c r="W2619">
        <f t="shared" si="483"/>
        <v>15</v>
      </c>
      <c r="X2619">
        <f t="shared" si="484"/>
        <v>2.7</v>
      </c>
      <c r="Y2619">
        <f t="shared" si="485"/>
        <v>0</v>
      </c>
      <c r="Z2619">
        <f t="shared" si="486"/>
        <v>0</v>
      </c>
      <c r="AG2619" t="str">
        <f t="shared" si="487"/>
        <v/>
      </c>
      <c r="AI2619" t="str">
        <f t="shared" si="488"/>
        <v/>
      </c>
      <c r="AJ2619" t="str">
        <f t="shared" si="489"/>
        <v/>
      </c>
      <c r="AK2619" t="str">
        <f t="shared" si="490"/>
        <v>ORD26004153</v>
      </c>
      <c r="AL2619">
        <f>IF(E2619&lt;&gt;"CAPTURE","",COUNTIF(Orders!$H:$H,AK2619))</f>
        <v>1</v>
      </c>
      <c r="AP2619" t="str">
        <f t="shared" si="491"/>
        <v>Matched to Order</v>
      </c>
      <c r="AQ2619">
        <f>IF(COUNTIF($A$2:A2619,A2619)=1,1,0)</f>
        <v>1</v>
      </c>
    </row>
    <row r="2620" spans="1:43" x14ac:dyDescent="0.3">
      <c r="A2620" t="s">
        <v>14879</v>
      </c>
      <c r="C2620" t="s">
        <v>8250</v>
      </c>
      <c r="D2620" s="1">
        <v>46279</v>
      </c>
      <c r="E2620" t="s">
        <v>11819</v>
      </c>
      <c r="F2620" t="s">
        <v>9</v>
      </c>
      <c r="G2620">
        <v>499</v>
      </c>
      <c r="H2620">
        <v>0</v>
      </c>
      <c r="I2620">
        <v>0</v>
      </c>
      <c r="J2620">
        <v>499</v>
      </c>
      <c r="K2620" s="1">
        <v>46281</v>
      </c>
      <c r="L2620" t="s">
        <v>14724</v>
      </c>
      <c r="M2620">
        <f t="shared" si="480"/>
        <v>1</v>
      </c>
      <c r="N2620">
        <f>COUNTIF(Orders!$A:$A,C2620)</f>
        <v>1</v>
      </c>
      <c r="P2620">
        <f>COUNTIF(Orders!$H:$H,UPPER(SUBSTITUTE(TRIM(C2620),"-","")))</f>
        <v>1</v>
      </c>
      <c r="R2620" t="str">
        <f t="shared" si="481"/>
        <v>Matched Order Reference</v>
      </c>
      <c r="S2620">
        <f t="shared" si="482"/>
        <v>1</v>
      </c>
      <c r="V2620" cm="1">
        <f t="array" ref="V2620">IF(E2620&lt;&gt;"CAPTURE",0,SUMPRODUCT((MDR_Rates!$A$2:$A$10=F2620)*(G2620&gt;MDR_Rates!$B$2:$B$10)*((MDR_Rates!$C$2:$C$10="")+(G2620&lt;=MDR_Rates!$C$2:$C$10))*MDR_Rates!$D$2:$D$10))</f>
        <v>0</v>
      </c>
      <c r="W2620">
        <f t="shared" si="483"/>
        <v>0</v>
      </c>
      <c r="X2620">
        <f t="shared" si="484"/>
        <v>0</v>
      </c>
      <c r="Y2620">
        <f t="shared" si="485"/>
        <v>0</v>
      </c>
      <c r="Z2620">
        <f t="shared" si="486"/>
        <v>0</v>
      </c>
      <c r="AG2620" t="str">
        <f t="shared" si="487"/>
        <v/>
      </c>
      <c r="AI2620" t="str">
        <f t="shared" si="488"/>
        <v/>
      </c>
      <c r="AJ2620" t="str">
        <f t="shared" si="489"/>
        <v/>
      </c>
      <c r="AK2620" t="str">
        <f t="shared" si="490"/>
        <v>ORD26004162</v>
      </c>
      <c r="AL2620">
        <f>IF(E2620&lt;&gt;"CAPTURE","",COUNTIF(Orders!$H:$H,AK2620))</f>
        <v>1</v>
      </c>
      <c r="AP2620" t="str">
        <f t="shared" si="491"/>
        <v>Matched to Order</v>
      </c>
      <c r="AQ2620">
        <f>IF(COUNTIF($A$2:A2620,A2620)=1,1,0)</f>
        <v>1</v>
      </c>
    </row>
    <row r="2621" spans="1:43" x14ac:dyDescent="0.3">
      <c r="A2621" t="s">
        <v>14880</v>
      </c>
      <c r="C2621" t="s">
        <v>14881</v>
      </c>
      <c r="D2621" s="1">
        <v>46279</v>
      </c>
      <c r="E2621" t="s">
        <v>11819</v>
      </c>
      <c r="F2621" t="s">
        <v>44</v>
      </c>
      <c r="G2621">
        <v>1299</v>
      </c>
      <c r="H2621">
        <v>24.68</v>
      </c>
      <c r="I2621">
        <v>4.4400000000000004</v>
      </c>
      <c r="J2621">
        <v>1269.8800000000001</v>
      </c>
      <c r="K2621" s="1">
        <v>46281</v>
      </c>
      <c r="L2621" t="s">
        <v>14724</v>
      </c>
      <c r="M2621">
        <f t="shared" si="480"/>
        <v>1</v>
      </c>
      <c r="N2621">
        <f>COUNTIF(Orders!$A:$A,C2621)</f>
        <v>0</v>
      </c>
      <c r="P2621">
        <f>COUNTIF(Orders!$H:$H,UPPER(SUBSTITUTE(TRIM(C2621),"-","")))</f>
        <v>1</v>
      </c>
      <c r="R2621" t="str">
        <f t="shared" si="481"/>
        <v>Matched Order Reference</v>
      </c>
      <c r="S2621">
        <f t="shared" si="482"/>
        <v>1</v>
      </c>
      <c r="V2621" cm="1">
        <f t="array" ref="V2621">IF(E2621&lt;&gt;"CAPTURE",0,SUMPRODUCT((MDR_Rates!$A$2:$A$10=F2621)*(G2621&gt;MDR_Rates!$B$2:$B$10)*((MDR_Rates!$C$2:$C$10="")+(G2621&lt;=MDR_Rates!$C$2:$C$10))*MDR_Rates!$D$2:$D$10))</f>
        <v>1.9</v>
      </c>
      <c r="W2621">
        <f t="shared" si="483"/>
        <v>24.68</v>
      </c>
      <c r="X2621">
        <f t="shared" si="484"/>
        <v>4.4400000000000004</v>
      </c>
      <c r="Y2621">
        <f t="shared" si="485"/>
        <v>0</v>
      </c>
      <c r="Z2621">
        <f t="shared" si="486"/>
        <v>0</v>
      </c>
      <c r="AG2621" t="str">
        <f t="shared" si="487"/>
        <v/>
      </c>
      <c r="AI2621" t="str">
        <f t="shared" si="488"/>
        <v/>
      </c>
      <c r="AJ2621" t="str">
        <f t="shared" si="489"/>
        <v/>
      </c>
      <c r="AK2621" t="str">
        <f t="shared" si="490"/>
        <v>ORD26004185</v>
      </c>
      <c r="AL2621">
        <f>IF(E2621&lt;&gt;"CAPTURE","",COUNTIF(Orders!$H:$H,AK2621))</f>
        <v>1</v>
      </c>
      <c r="AP2621" t="str">
        <f t="shared" si="491"/>
        <v>Matched to Order</v>
      </c>
      <c r="AQ2621">
        <f>IF(COUNTIF($A$2:A2621,A2621)=1,1,0)</f>
        <v>1</v>
      </c>
    </row>
    <row r="2622" spans="1:43" x14ac:dyDescent="0.3">
      <c r="A2622" t="s">
        <v>14882</v>
      </c>
      <c r="C2622" t="s">
        <v>8356</v>
      </c>
      <c r="D2622" s="1">
        <v>46279</v>
      </c>
      <c r="E2622" t="s">
        <v>11819</v>
      </c>
      <c r="F2622" t="s">
        <v>9</v>
      </c>
      <c r="G2622">
        <v>8798</v>
      </c>
      <c r="H2622">
        <v>26.39</v>
      </c>
      <c r="I2622">
        <v>4.75</v>
      </c>
      <c r="J2622">
        <v>8766.86</v>
      </c>
      <c r="K2622" s="1">
        <v>46281</v>
      </c>
      <c r="L2622" t="s">
        <v>14724</v>
      </c>
      <c r="M2622">
        <f t="shared" si="480"/>
        <v>1</v>
      </c>
      <c r="N2622">
        <f>COUNTIF(Orders!$A:$A,C2622)</f>
        <v>1</v>
      </c>
      <c r="P2622">
        <f>COUNTIF(Orders!$H:$H,UPPER(SUBSTITUTE(TRIM(C2622),"-","")))</f>
        <v>1</v>
      </c>
      <c r="R2622" t="str">
        <f t="shared" si="481"/>
        <v>Matched Order Reference</v>
      </c>
      <c r="S2622">
        <f t="shared" si="482"/>
        <v>1</v>
      </c>
      <c r="V2622" cm="1">
        <f t="array" ref="V2622">IF(E2622&lt;&gt;"CAPTURE",0,SUMPRODUCT((MDR_Rates!$A$2:$A$10=F2622)*(G2622&gt;MDR_Rates!$B$2:$B$10)*((MDR_Rates!$C$2:$C$10="")+(G2622&lt;=MDR_Rates!$C$2:$C$10))*MDR_Rates!$D$2:$D$10))</f>
        <v>0.3</v>
      </c>
      <c r="W2622">
        <f t="shared" si="483"/>
        <v>26.39</v>
      </c>
      <c r="X2622">
        <f t="shared" si="484"/>
        <v>4.75</v>
      </c>
      <c r="Y2622">
        <f t="shared" si="485"/>
        <v>0</v>
      </c>
      <c r="Z2622">
        <f t="shared" si="486"/>
        <v>0</v>
      </c>
      <c r="AG2622" t="str">
        <f t="shared" si="487"/>
        <v/>
      </c>
      <c r="AI2622" t="str">
        <f t="shared" si="488"/>
        <v/>
      </c>
      <c r="AJ2622" t="str">
        <f t="shared" si="489"/>
        <v/>
      </c>
      <c r="AK2622" t="str">
        <f t="shared" si="490"/>
        <v>ORD26004216</v>
      </c>
      <c r="AL2622">
        <f>IF(E2622&lt;&gt;"CAPTURE","",COUNTIF(Orders!$H:$H,AK2622))</f>
        <v>1</v>
      </c>
      <c r="AP2622" t="str">
        <f t="shared" si="491"/>
        <v>Matched to Order</v>
      </c>
      <c r="AQ2622">
        <f>IF(COUNTIF($A$2:A2622,A2622)=1,1,0)</f>
        <v>1</v>
      </c>
    </row>
    <row r="2623" spans="1:43" x14ac:dyDescent="0.3">
      <c r="A2623" t="s">
        <v>14883</v>
      </c>
      <c r="C2623" t="s">
        <v>8401</v>
      </c>
      <c r="D2623" s="1">
        <v>46279</v>
      </c>
      <c r="E2623" t="s">
        <v>11819</v>
      </c>
      <c r="F2623" t="s">
        <v>9</v>
      </c>
      <c r="G2623">
        <v>1198</v>
      </c>
      <c r="H2623">
        <v>0</v>
      </c>
      <c r="I2623">
        <v>0</v>
      </c>
      <c r="J2623">
        <v>1198</v>
      </c>
      <c r="K2623" s="1">
        <v>46281</v>
      </c>
      <c r="L2623" t="s">
        <v>14724</v>
      </c>
      <c r="M2623">
        <f t="shared" si="480"/>
        <v>1</v>
      </c>
      <c r="N2623">
        <f>COUNTIF(Orders!$A:$A,C2623)</f>
        <v>1</v>
      </c>
      <c r="P2623">
        <f>COUNTIF(Orders!$H:$H,UPPER(SUBSTITUTE(TRIM(C2623),"-","")))</f>
        <v>1</v>
      </c>
      <c r="R2623" t="str">
        <f t="shared" si="481"/>
        <v>Matched Order Reference</v>
      </c>
      <c r="S2623">
        <f t="shared" si="482"/>
        <v>1</v>
      </c>
      <c r="V2623" cm="1">
        <f t="array" ref="V2623">IF(E2623&lt;&gt;"CAPTURE",0,SUMPRODUCT((MDR_Rates!$A$2:$A$10=F2623)*(G2623&gt;MDR_Rates!$B$2:$B$10)*((MDR_Rates!$C$2:$C$10="")+(G2623&lt;=MDR_Rates!$C$2:$C$10))*MDR_Rates!$D$2:$D$10))</f>
        <v>0</v>
      </c>
      <c r="W2623">
        <f t="shared" si="483"/>
        <v>0</v>
      </c>
      <c r="X2623">
        <f t="shared" si="484"/>
        <v>0</v>
      </c>
      <c r="Y2623">
        <f t="shared" si="485"/>
        <v>0</v>
      </c>
      <c r="Z2623">
        <f t="shared" si="486"/>
        <v>0</v>
      </c>
      <c r="AG2623" t="str">
        <f t="shared" si="487"/>
        <v/>
      </c>
      <c r="AI2623" t="str">
        <f t="shared" si="488"/>
        <v/>
      </c>
      <c r="AJ2623" t="str">
        <f t="shared" si="489"/>
        <v/>
      </c>
      <c r="AK2623" t="str">
        <f t="shared" si="490"/>
        <v>ORD26004239</v>
      </c>
      <c r="AL2623">
        <f>IF(E2623&lt;&gt;"CAPTURE","",COUNTIF(Orders!$H:$H,AK2623))</f>
        <v>1</v>
      </c>
      <c r="AP2623" t="str">
        <f t="shared" si="491"/>
        <v>Matched to Order</v>
      </c>
      <c r="AQ2623">
        <f>IF(COUNTIF($A$2:A2623,A2623)=1,1,0)</f>
        <v>1</v>
      </c>
    </row>
    <row r="2624" spans="1:43" x14ac:dyDescent="0.3">
      <c r="A2624" t="s">
        <v>14884</v>
      </c>
      <c r="C2624" t="s">
        <v>8546</v>
      </c>
      <c r="D2624" s="1">
        <v>46279</v>
      </c>
      <c r="E2624" t="s">
        <v>11819</v>
      </c>
      <c r="F2624" t="s">
        <v>9</v>
      </c>
      <c r="G2624">
        <v>3298</v>
      </c>
      <c r="H2624">
        <v>9.89</v>
      </c>
      <c r="I2624">
        <v>1.78</v>
      </c>
      <c r="J2624">
        <v>3286.33</v>
      </c>
      <c r="K2624" s="1">
        <v>46281</v>
      </c>
      <c r="L2624" t="s">
        <v>14724</v>
      </c>
      <c r="M2624">
        <f t="shared" si="480"/>
        <v>1</v>
      </c>
      <c r="N2624">
        <f>COUNTIF(Orders!$A:$A,C2624)</f>
        <v>1</v>
      </c>
      <c r="P2624">
        <f>COUNTIF(Orders!$H:$H,UPPER(SUBSTITUTE(TRIM(C2624),"-","")))</f>
        <v>1</v>
      </c>
      <c r="R2624" t="str">
        <f t="shared" si="481"/>
        <v>Matched Order Reference</v>
      </c>
      <c r="S2624">
        <f t="shared" si="482"/>
        <v>1</v>
      </c>
      <c r="V2624" cm="1">
        <f t="array" ref="V2624">IF(E2624&lt;&gt;"CAPTURE",0,SUMPRODUCT((MDR_Rates!$A$2:$A$10=F2624)*(G2624&gt;MDR_Rates!$B$2:$B$10)*((MDR_Rates!$C$2:$C$10="")+(G2624&lt;=MDR_Rates!$C$2:$C$10))*MDR_Rates!$D$2:$D$10))</f>
        <v>0.3</v>
      </c>
      <c r="W2624">
        <f t="shared" si="483"/>
        <v>9.89</v>
      </c>
      <c r="X2624">
        <f t="shared" si="484"/>
        <v>1.78</v>
      </c>
      <c r="Y2624">
        <f t="shared" si="485"/>
        <v>0</v>
      </c>
      <c r="Z2624">
        <f t="shared" si="486"/>
        <v>0</v>
      </c>
      <c r="AG2624" t="str">
        <f t="shared" si="487"/>
        <v/>
      </c>
      <c r="AI2624" t="str">
        <f t="shared" si="488"/>
        <v/>
      </c>
      <c r="AJ2624" t="str">
        <f t="shared" si="489"/>
        <v/>
      </c>
      <c r="AK2624" t="str">
        <f t="shared" si="490"/>
        <v>ORD26004313</v>
      </c>
      <c r="AL2624">
        <f>IF(E2624&lt;&gt;"CAPTURE","",COUNTIF(Orders!$H:$H,AK2624))</f>
        <v>1</v>
      </c>
      <c r="AP2624" t="str">
        <f t="shared" si="491"/>
        <v>Matched to Order</v>
      </c>
      <c r="AQ2624">
        <f>IF(COUNTIF($A$2:A2624,A2624)=1,1,0)</f>
        <v>1</v>
      </c>
    </row>
    <row r="2625" spans="1:43" x14ac:dyDescent="0.3">
      <c r="A2625" t="s">
        <v>14885</v>
      </c>
      <c r="C2625" t="s">
        <v>8624</v>
      </c>
      <c r="D2625" s="1">
        <v>46279</v>
      </c>
      <c r="E2625" t="s">
        <v>11819</v>
      </c>
      <c r="F2625" t="s">
        <v>33</v>
      </c>
      <c r="G2625">
        <v>2499</v>
      </c>
      <c r="H2625">
        <v>29.99</v>
      </c>
      <c r="I2625">
        <v>5.4</v>
      </c>
      <c r="J2625">
        <v>2463.61</v>
      </c>
      <c r="K2625" s="1">
        <v>46281</v>
      </c>
      <c r="L2625" t="s">
        <v>14724</v>
      </c>
      <c r="M2625">
        <f t="shared" si="480"/>
        <v>1</v>
      </c>
      <c r="N2625">
        <f>COUNTIF(Orders!$A:$A,C2625)</f>
        <v>1</v>
      </c>
      <c r="P2625">
        <f>COUNTIF(Orders!$H:$H,UPPER(SUBSTITUTE(TRIM(C2625),"-","")))</f>
        <v>1</v>
      </c>
      <c r="R2625" t="str">
        <f t="shared" si="481"/>
        <v>Matched Order Reference</v>
      </c>
      <c r="S2625">
        <f t="shared" si="482"/>
        <v>1</v>
      </c>
      <c r="V2625" cm="1">
        <f t="array" ref="V2625">IF(E2625&lt;&gt;"CAPTURE",0,SUMPRODUCT((MDR_Rates!$A$2:$A$10=F2625)*(G2625&gt;MDR_Rates!$B$2:$B$10)*((MDR_Rates!$C$2:$C$10="")+(G2625&lt;=MDR_Rates!$C$2:$C$10))*MDR_Rates!$D$2:$D$10))</f>
        <v>1.2</v>
      </c>
      <c r="W2625">
        <f t="shared" si="483"/>
        <v>29.99</v>
      </c>
      <c r="X2625">
        <f t="shared" si="484"/>
        <v>5.4</v>
      </c>
      <c r="Y2625">
        <f t="shared" si="485"/>
        <v>0</v>
      </c>
      <c r="Z2625">
        <f t="shared" si="486"/>
        <v>0</v>
      </c>
      <c r="AG2625" t="str">
        <f t="shared" si="487"/>
        <v/>
      </c>
      <c r="AI2625" t="str">
        <f t="shared" si="488"/>
        <v/>
      </c>
      <c r="AJ2625" t="str">
        <f t="shared" si="489"/>
        <v/>
      </c>
      <c r="AK2625" t="str">
        <f t="shared" si="490"/>
        <v>ORD26004352</v>
      </c>
      <c r="AL2625">
        <f>IF(E2625&lt;&gt;"CAPTURE","",COUNTIF(Orders!$H:$H,AK2625))</f>
        <v>1</v>
      </c>
      <c r="AP2625" t="str">
        <f t="shared" si="491"/>
        <v>Matched to Order</v>
      </c>
      <c r="AQ2625">
        <f>IF(COUNTIF($A$2:A2625,A2625)=1,1,0)</f>
        <v>1</v>
      </c>
    </row>
    <row r="2626" spans="1:43" x14ac:dyDescent="0.3">
      <c r="A2626" t="s">
        <v>14886</v>
      </c>
      <c r="C2626" t="s">
        <v>8630</v>
      </c>
      <c r="D2626" s="1">
        <v>46279</v>
      </c>
      <c r="E2626" t="s">
        <v>11819</v>
      </c>
      <c r="F2626" t="s">
        <v>9</v>
      </c>
      <c r="G2626">
        <v>5797</v>
      </c>
      <c r="H2626">
        <v>17.39</v>
      </c>
      <c r="I2626">
        <v>3.13</v>
      </c>
      <c r="J2626">
        <v>5776.48</v>
      </c>
      <c r="K2626" s="1">
        <v>46281</v>
      </c>
      <c r="L2626" t="s">
        <v>14724</v>
      </c>
      <c r="M2626">
        <f t="shared" si="480"/>
        <v>1</v>
      </c>
      <c r="N2626">
        <f>COUNTIF(Orders!$A:$A,C2626)</f>
        <v>1</v>
      </c>
      <c r="P2626">
        <f>COUNTIF(Orders!$H:$H,UPPER(SUBSTITUTE(TRIM(C2626),"-","")))</f>
        <v>1</v>
      </c>
      <c r="R2626" t="str">
        <f t="shared" si="481"/>
        <v>Matched Order Reference</v>
      </c>
      <c r="S2626">
        <f t="shared" si="482"/>
        <v>1</v>
      </c>
      <c r="V2626" cm="1">
        <f t="array" ref="V2626">IF(E2626&lt;&gt;"CAPTURE",0,SUMPRODUCT((MDR_Rates!$A$2:$A$10=F2626)*(G2626&gt;MDR_Rates!$B$2:$B$10)*((MDR_Rates!$C$2:$C$10="")+(G2626&lt;=MDR_Rates!$C$2:$C$10))*MDR_Rates!$D$2:$D$10))</f>
        <v>0.3</v>
      </c>
      <c r="W2626">
        <f t="shared" si="483"/>
        <v>17.39</v>
      </c>
      <c r="X2626">
        <f t="shared" si="484"/>
        <v>3.13</v>
      </c>
      <c r="Y2626">
        <f t="shared" si="485"/>
        <v>0</v>
      </c>
      <c r="Z2626">
        <f t="shared" si="486"/>
        <v>0</v>
      </c>
      <c r="AG2626" t="str">
        <f t="shared" si="487"/>
        <v/>
      </c>
      <c r="AI2626" t="str">
        <f t="shared" si="488"/>
        <v/>
      </c>
      <c r="AJ2626" t="str">
        <f t="shared" si="489"/>
        <v/>
      </c>
      <c r="AK2626" t="str">
        <f t="shared" si="490"/>
        <v>ORD26004355</v>
      </c>
      <c r="AL2626">
        <f>IF(E2626&lt;&gt;"CAPTURE","",COUNTIF(Orders!$H:$H,AK2626))</f>
        <v>1</v>
      </c>
      <c r="AP2626" t="str">
        <f t="shared" si="491"/>
        <v>Matched to Order</v>
      </c>
      <c r="AQ2626">
        <f>IF(COUNTIF($A$2:A2626,A2626)=1,1,0)</f>
        <v>1</v>
      </c>
    </row>
    <row r="2627" spans="1:43" x14ac:dyDescent="0.3">
      <c r="A2627" t="s">
        <v>14887</v>
      </c>
      <c r="C2627" t="s">
        <v>14888</v>
      </c>
      <c r="D2627" s="1">
        <v>46279</v>
      </c>
      <c r="E2627" t="s">
        <v>11819</v>
      </c>
      <c r="F2627" t="s">
        <v>9</v>
      </c>
      <c r="G2627">
        <v>6797</v>
      </c>
      <c r="H2627">
        <v>20.39</v>
      </c>
      <c r="I2627">
        <v>3.67</v>
      </c>
      <c r="J2627">
        <v>6772.94</v>
      </c>
      <c r="K2627" s="1">
        <v>46281</v>
      </c>
      <c r="L2627" t="s">
        <v>14724</v>
      </c>
      <c r="M2627">
        <f t="shared" ref="M2627:M2690" si="492">COUNTIF($A:$A,A2627)</f>
        <v>1</v>
      </c>
      <c r="N2627">
        <f>COUNTIF(Orders!$A:$A,C2627)</f>
        <v>1</v>
      </c>
      <c r="P2627">
        <f>COUNTIF(Orders!$H:$H,UPPER(SUBSTITUTE(TRIM(C2627),"-","")))</f>
        <v>1</v>
      </c>
      <c r="R2627" t="str">
        <f t="shared" ref="R2627:R2690" si="493">IF(E2627="REFUND","Refund",IF(P2627=0,"Unmatched Order Reference","Matched Order Reference"))</f>
        <v>Matched Order Reference</v>
      </c>
      <c r="S2627">
        <f t="shared" ref="S2627:S2690" si="494">COUNTIFS($C$2:$C$5753,C2627,$E$2:$E$5753,"CAPTURE")</f>
        <v>1</v>
      </c>
      <c r="V2627" cm="1">
        <f t="array" ref="V2627">IF(E2627&lt;&gt;"CAPTURE",0,SUMPRODUCT((MDR_Rates!$A$2:$A$10=F2627)*(G2627&gt;MDR_Rates!$B$2:$B$10)*((MDR_Rates!$C$2:$C$10="")+(G2627&lt;=MDR_Rates!$C$2:$C$10))*MDR_Rates!$D$2:$D$10))</f>
        <v>0.3</v>
      </c>
      <c r="W2627">
        <f t="shared" ref="W2627:W2690" si="495">IF(E2627&lt;&gt;"CAPTURE",0,ROUND(G2627*V2627/100,2))</f>
        <v>20.39</v>
      </c>
      <c r="X2627">
        <f t="shared" ref="X2627:X2690" si="496">IF(E2627&lt;&gt;"CAPTURE",0,ROUND(W2627*18/100,2))</f>
        <v>3.67</v>
      </c>
      <c r="Y2627">
        <f t="shared" ref="Y2627:Y2690" si="497">IF(E2627&lt;&gt;"CAPTURE",0,ROUND(H2627-W2627,2))</f>
        <v>0</v>
      </c>
      <c r="Z2627">
        <f t="shared" ref="Z2627:Z2690" si="498">IF(E2627&lt;&gt;"CAPTURE",0,ROUND(I2627-X2627,2))</f>
        <v>0</v>
      </c>
      <c r="AG2627" t="str">
        <f t="shared" ref="AG2627:AG2690" si="499">IF(E2627&lt;&gt;"REFUND","",IF(COUNTIFS($A:$A,B2627,$E:$E,"CAPTURE")=0,"Missing Original Capture","Original Capture Found"))</f>
        <v/>
      </c>
      <c r="AI2627" t="str">
        <f t="shared" ref="AI2627:AI2690" si="500">IF(E2627="REFUND",_xlfn.MAXIFS($G:$G,$A:$A,B2627,$E:$E,"CAPTURE"),"")</f>
        <v/>
      </c>
      <c r="AJ2627" t="str">
        <f t="shared" ref="AJ2627:AJ2690" si="501">IF(E2627&lt;&gt;"REFUND","",IF(G2627&gt;AI2627,"Refund Exceeds Capture",IF(ABS(G2627-AI2627)&lt;0.01,"Full Refund","Partial Refund")))</f>
        <v/>
      </c>
      <c r="AK2627" t="str">
        <f t="shared" ref="AK2627:AK2690" si="502">UPPER(SUBSTITUTE(TRIM(C2627),"-",""))</f>
        <v>ORD26004382</v>
      </c>
      <c r="AL2627">
        <f>IF(E2627&lt;&gt;"CAPTURE","",COUNTIF(Orders!$H:$H,AK2627))</f>
        <v>1</v>
      </c>
      <c r="AP2627" t="str">
        <f t="shared" ref="AP2627:AP2690" si="503">IF(E2627&lt;&gt;"CAPTURE","",IF(M2627&gt;1,"Duplicate ID - Review",IF(AL2627=0,"Unmatched Order",IF(AL2627=1,"Matched to Order","Multiple Order Matches"))))</f>
        <v>Matched to Order</v>
      </c>
      <c r="AQ2627">
        <f>IF(COUNTIF($A$2:A2627,A2627)=1,1,0)</f>
        <v>1</v>
      </c>
    </row>
    <row r="2628" spans="1:43" x14ac:dyDescent="0.3">
      <c r="A2628" t="s">
        <v>14889</v>
      </c>
      <c r="C2628" t="s">
        <v>8743</v>
      </c>
      <c r="D2628" s="1">
        <v>46279</v>
      </c>
      <c r="E2628" t="s">
        <v>11819</v>
      </c>
      <c r="F2628" t="s">
        <v>9</v>
      </c>
      <c r="G2628">
        <v>799</v>
      </c>
      <c r="H2628">
        <v>0</v>
      </c>
      <c r="I2628">
        <v>0</v>
      </c>
      <c r="J2628">
        <v>799</v>
      </c>
      <c r="K2628" s="1">
        <v>46281</v>
      </c>
      <c r="L2628" t="s">
        <v>14724</v>
      </c>
      <c r="M2628">
        <f t="shared" si="492"/>
        <v>1</v>
      </c>
      <c r="N2628">
        <f>COUNTIF(Orders!$A:$A,C2628)</f>
        <v>1</v>
      </c>
      <c r="P2628">
        <f>COUNTIF(Orders!$H:$H,UPPER(SUBSTITUTE(TRIM(C2628),"-","")))</f>
        <v>1</v>
      </c>
      <c r="R2628" t="str">
        <f t="shared" si="493"/>
        <v>Matched Order Reference</v>
      </c>
      <c r="S2628">
        <f t="shared" si="494"/>
        <v>1</v>
      </c>
      <c r="V2628" cm="1">
        <f t="array" ref="V2628">IF(E2628&lt;&gt;"CAPTURE",0,SUMPRODUCT((MDR_Rates!$A$2:$A$10=F2628)*(G2628&gt;MDR_Rates!$B$2:$B$10)*((MDR_Rates!$C$2:$C$10="")+(G2628&lt;=MDR_Rates!$C$2:$C$10))*MDR_Rates!$D$2:$D$10))</f>
        <v>0</v>
      </c>
      <c r="W2628">
        <f t="shared" si="495"/>
        <v>0</v>
      </c>
      <c r="X2628">
        <f t="shared" si="496"/>
        <v>0</v>
      </c>
      <c r="Y2628">
        <f t="shared" si="497"/>
        <v>0</v>
      </c>
      <c r="Z2628">
        <f t="shared" si="498"/>
        <v>0</v>
      </c>
      <c r="AG2628" t="str">
        <f t="shared" si="499"/>
        <v/>
      </c>
      <c r="AI2628" t="str">
        <f t="shared" si="500"/>
        <v/>
      </c>
      <c r="AJ2628" t="str">
        <f t="shared" si="501"/>
        <v/>
      </c>
      <c r="AK2628" t="str">
        <f t="shared" si="502"/>
        <v>ORD26004413</v>
      </c>
      <c r="AL2628">
        <f>IF(E2628&lt;&gt;"CAPTURE","",COUNTIF(Orders!$H:$H,AK2628))</f>
        <v>1</v>
      </c>
      <c r="AP2628" t="str">
        <f t="shared" si="503"/>
        <v>Matched to Order</v>
      </c>
      <c r="AQ2628">
        <f>IF(COUNTIF($A$2:A2628,A2628)=1,1,0)</f>
        <v>1</v>
      </c>
    </row>
    <row r="2629" spans="1:43" x14ac:dyDescent="0.3">
      <c r="A2629" t="s">
        <v>14890</v>
      </c>
      <c r="C2629" t="s">
        <v>14891</v>
      </c>
      <c r="D2629" s="1">
        <v>46279</v>
      </c>
      <c r="E2629" t="s">
        <v>11819</v>
      </c>
      <c r="F2629" t="s">
        <v>9</v>
      </c>
      <c r="G2629">
        <v>7999</v>
      </c>
      <c r="H2629">
        <v>24</v>
      </c>
      <c r="I2629">
        <v>4.32</v>
      </c>
      <c r="J2629">
        <v>7970.68</v>
      </c>
      <c r="K2629" s="1">
        <v>46281</v>
      </c>
      <c r="L2629" t="s">
        <v>14724</v>
      </c>
      <c r="M2629">
        <f t="shared" si="492"/>
        <v>1</v>
      </c>
      <c r="N2629">
        <f>COUNTIF(Orders!$A:$A,C2629)</f>
        <v>1</v>
      </c>
      <c r="P2629">
        <f>COUNTIF(Orders!$H:$H,UPPER(SUBSTITUTE(TRIM(C2629),"-","")))</f>
        <v>1</v>
      </c>
      <c r="R2629" t="str">
        <f t="shared" si="493"/>
        <v>Matched Order Reference</v>
      </c>
      <c r="S2629">
        <f t="shared" si="494"/>
        <v>1</v>
      </c>
      <c r="V2629" cm="1">
        <f t="array" ref="V2629">IF(E2629&lt;&gt;"CAPTURE",0,SUMPRODUCT((MDR_Rates!$A$2:$A$10=F2629)*(G2629&gt;MDR_Rates!$B$2:$B$10)*((MDR_Rates!$C$2:$C$10="")+(G2629&lt;=MDR_Rates!$C$2:$C$10))*MDR_Rates!$D$2:$D$10))</f>
        <v>0.3</v>
      </c>
      <c r="W2629">
        <f t="shared" si="495"/>
        <v>24</v>
      </c>
      <c r="X2629">
        <f t="shared" si="496"/>
        <v>4.32</v>
      </c>
      <c r="Y2629">
        <f t="shared" si="497"/>
        <v>0</v>
      </c>
      <c r="Z2629">
        <f t="shared" si="498"/>
        <v>0</v>
      </c>
      <c r="AG2629" t="str">
        <f t="shared" si="499"/>
        <v/>
      </c>
      <c r="AI2629" t="str">
        <f t="shared" si="500"/>
        <v/>
      </c>
      <c r="AJ2629" t="str">
        <f t="shared" si="501"/>
        <v/>
      </c>
      <c r="AK2629" t="str">
        <f t="shared" si="502"/>
        <v>ORD26004464</v>
      </c>
      <c r="AL2629">
        <f>IF(E2629&lt;&gt;"CAPTURE","",COUNTIF(Orders!$H:$H,AK2629))</f>
        <v>1</v>
      </c>
      <c r="AP2629" t="str">
        <f t="shared" si="503"/>
        <v>Matched to Order</v>
      </c>
      <c r="AQ2629">
        <f>IF(COUNTIF($A$2:A2629,A2629)=1,1,0)</f>
        <v>1</v>
      </c>
    </row>
    <row r="2630" spans="1:43" x14ac:dyDescent="0.3">
      <c r="A2630" t="s">
        <v>14892</v>
      </c>
      <c r="C2630" t="s">
        <v>8911</v>
      </c>
      <c r="D2630" s="1">
        <v>46279</v>
      </c>
      <c r="E2630" t="s">
        <v>11819</v>
      </c>
      <c r="F2630" t="s">
        <v>33</v>
      </c>
      <c r="G2630">
        <v>4147</v>
      </c>
      <c r="H2630">
        <v>49.76</v>
      </c>
      <c r="I2630">
        <v>8.9600000000000009</v>
      </c>
      <c r="J2630">
        <v>4088.28</v>
      </c>
      <c r="K2630" s="1">
        <v>46281</v>
      </c>
      <c r="L2630" t="s">
        <v>14724</v>
      </c>
      <c r="M2630">
        <f t="shared" si="492"/>
        <v>1</v>
      </c>
      <c r="N2630">
        <f>COUNTIF(Orders!$A:$A,C2630)</f>
        <v>1</v>
      </c>
      <c r="P2630">
        <f>COUNTIF(Orders!$H:$H,UPPER(SUBSTITUTE(TRIM(C2630),"-","")))</f>
        <v>1</v>
      </c>
      <c r="R2630" t="str">
        <f t="shared" si="493"/>
        <v>Matched Order Reference</v>
      </c>
      <c r="S2630">
        <f t="shared" si="494"/>
        <v>1</v>
      </c>
      <c r="V2630" cm="1">
        <f t="array" ref="V2630">IF(E2630&lt;&gt;"CAPTURE",0,SUMPRODUCT((MDR_Rates!$A$2:$A$10=F2630)*(G2630&gt;MDR_Rates!$B$2:$B$10)*((MDR_Rates!$C$2:$C$10="")+(G2630&lt;=MDR_Rates!$C$2:$C$10))*MDR_Rates!$D$2:$D$10))</f>
        <v>1.2</v>
      </c>
      <c r="W2630">
        <f t="shared" si="495"/>
        <v>49.76</v>
      </c>
      <c r="X2630">
        <f t="shared" si="496"/>
        <v>8.9600000000000009</v>
      </c>
      <c r="Y2630">
        <f t="shared" si="497"/>
        <v>0</v>
      </c>
      <c r="Z2630">
        <f t="shared" si="498"/>
        <v>0</v>
      </c>
      <c r="AG2630" t="str">
        <f t="shared" si="499"/>
        <v/>
      </c>
      <c r="AI2630" t="str">
        <f t="shared" si="500"/>
        <v/>
      </c>
      <c r="AJ2630" t="str">
        <f t="shared" si="501"/>
        <v/>
      </c>
      <c r="AK2630" t="str">
        <f t="shared" si="502"/>
        <v>ORD26004500</v>
      </c>
      <c r="AL2630">
        <f>IF(E2630&lt;&gt;"CAPTURE","",COUNTIF(Orders!$H:$H,AK2630))</f>
        <v>1</v>
      </c>
      <c r="AP2630" t="str">
        <f t="shared" si="503"/>
        <v>Matched to Order</v>
      </c>
      <c r="AQ2630">
        <f>IF(COUNTIF($A$2:A2630,A2630)=1,1,0)</f>
        <v>1</v>
      </c>
    </row>
    <row r="2631" spans="1:43" x14ac:dyDescent="0.3">
      <c r="A2631" t="s">
        <v>14893</v>
      </c>
      <c r="C2631" t="s">
        <v>8917</v>
      </c>
      <c r="D2631" s="1">
        <v>46279</v>
      </c>
      <c r="E2631" t="s">
        <v>11819</v>
      </c>
      <c r="F2631" t="s">
        <v>9</v>
      </c>
      <c r="G2631">
        <v>2847</v>
      </c>
      <c r="H2631">
        <v>8.5399999999999991</v>
      </c>
      <c r="I2631">
        <v>1.54</v>
      </c>
      <c r="J2631">
        <v>2836.92</v>
      </c>
      <c r="K2631" s="1">
        <v>46281</v>
      </c>
      <c r="L2631" t="s">
        <v>14724</v>
      </c>
      <c r="M2631">
        <f t="shared" si="492"/>
        <v>1</v>
      </c>
      <c r="N2631">
        <f>COUNTIF(Orders!$A:$A,C2631)</f>
        <v>1</v>
      </c>
      <c r="P2631">
        <f>COUNTIF(Orders!$H:$H,UPPER(SUBSTITUTE(TRIM(C2631),"-","")))</f>
        <v>1</v>
      </c>
      <c r="R2631" t="str">
        <f t="shared" si="493"/>
        <v>Matched Order Reference</v>
      </c>
      <c r="S2631">
        <f t="shared" si="494"/>
        <v>1</v>
      </c>
      <c r="V2631" cm="1">
        <f t="array" ref="V2631">IF(E2631&lt;&gt;"CAPTURE",0,SUMPRODUCT((MDR_Rates!$A$2:$A$10=F2631)*(G2631&gt;MDR_Rates!$B$2:$B$10)*((MDR_Rates!$C$2:$C$10="")+(G2631&lt;=MDR_Rates!$C$2:$C$10))*MDR_Rates!$D$2:$D$10))</f>
        <v>0.3</v>
      </c>
      <c r="W2631">
        <f t="shared" si="495"/>
        <v>8.5399999999999991</v>
      </c>
      <c r="X2631">
        <f t="shared" si="496"/>
        <v>1.54</v>
      </c>
      <c r="Y2631">
        <f t="shared" si="497"/>
        <v>0</v>
      </c>
      <c r="Z2631">
        <f t="shared" si="498"/>
        <v>0</v>
      </c>
      <c r="AG2631" t="str">
        <f t="shared" si="499"/>
        <v/>
      </c>
      <c r="AI2631" t="str">
        <f t="shared" si="500"/>
        <v/>
      </c>
      <c r="AJ2631" t="str">
        <f t="shared" si="501"/>
        <v/>
      </c>
      <c r="AK2631" t="str">
        <f t="shared" si="502"/>
        <v>ORD26004503</v>
      </c>
      <c r="AL2631">
        <f>IF(E2631&lt;&gt;"CAPTURE","",COUNTIF(Orders!$H:$H,AK2631))</f>
        <v>1</v>
      </c>
      <c r="AP2631" t="str">
        <f t="shared" si="503"/>
        <v>Matched to Order</v>
      </c>
      <c r="AQ2631">
        <f>IF(COUNTIF($A$2:A2631,A2631)=1,1,0)</f>
        <v>1</v>
      </c>
    </row>
    <row r="2632" spans="1:43" x14ac:dyDescent="0.3">
      <c r="A2632" t="s">
        <v>14894</v>
      </c>
      <c r="C2632" t="s">
        <v>14895</v>
      </c>
      <c r="D2632" s="1">
        <v>46279</v>
      </c>
      <c r="E2632" t="s">
        <v>11819</v>
      </c>
      <c r="F2632" t="s">
        <v>17</v>
      </c>
      <c r="G2632">
        <v>2499</v>
      </c>
      <c r="H2632">
        <v>39.979999999999997</v>
      </c>
      <c r="I2632">
        <v>7.2</v>
      </c>
      <c r="J2632">
        <v>2451.8200000000002</v>
      </c>
      <c r="K2632" s="1">
        <v>46281</v>
      </c>
      <c r="L2632" t="s">
        <v>14724</v>
      </c>
      <c r="M2632">
        <f t="shared" si="492"/>
        <v>1</v>
      </c>
      <c r="N2632">
        <f>COUNTIF(Orders!$A:$A,C2632)</f>
        <v>0</v>
      </c>
      <c r="P2632">
        <f>COUNTIF(Orders!$H:$H,UPPER(SUBSTITUTE(TRIM(C2632),"-","")))</f>
        <v>1</v>
      </c>
      <c r="R2632" t="str">
        <f t="shared" si="493"/>
        <v>Matched Order Reference</v>
      </c>
      <c r="S2632">
        <f t="shared" si="494"/>
        <v>1</v>
      </c>
      <c r="V2632" cm="1">
        <f t="array" ref="V2632">IF(E2632&lt;&gt;"CAPTURE",0,SUMPRODUCT((MDR_Rates!$A$2:$A$10=F2632)*(G2632&gt;MDR_Rates!$B$2:$B$10)*((MDR_Rates!$C$2:$C$10="")+(G2632&lt;=MDR_Rates!$C$2:$C$10))*MDR_Rates!$D$2:$D$10))</f>
        <v>1.6</v>
      </c>
      <c r="W2632">
        <f t="shared" si="495"/>
        <v>39.979999999999997</v>
      </c>
      <c r="X2632">
        <f t="shared" si="496"/>
        <v>7.2</v>
      </c>
      <c r="Y2632">
        <f t="shared" si="497"/>
        <v>0</v>
      </c>
      <c r="Z2632">
        <f t="shared" si="498"/>
        <v>0</v>
      </c>
      <c r="AG2632" t="str">
        <f t="shared" si="499"/>
        <v/>
      </c>
      <c r="AI2632" t="str">
        <f t="shared" si="500"/>
        <v/>
      </c>
      <c r="AJ2632" t="str">
        <f t="shared" si="501"/>
        <v/>
      </c>
      <c r="AK2632" t="str">
        <f t="shared" si="502"/>
        <v>ORD26004636</v>
      </c>
      <c r="AL2632">
        <f>IF(E2632&lt;&gt;"CAPTURE","",COUNTIF(Orders!$H:$H,AK2632))</f>
        <v>1</v>
      </c>
      <c r="AP2632" t="str">
        <f t="shared" si="503"/>
        <v>Matched to Order</v>
      </c>
      <c r="AQ2632">
        <f>IF(COUNTIF($A$2:A2632,A2632)=1,1,0)</f>
        <v>1</v>
      </c>
    </row>
    <row r="2633" spans="1:43" x14ac:dyDescent="0.3">
      <c r="A2633" t="s">
        <v>14896</v>
      </c>
      <c r="C2633" t="s">
        <v>9197</v>
      </c>
      <c r="D2633" s="1">
        <v>46279</v>
      </c>
      <c r="E2633" t="s">
        <v>11819</v>
      </c>
      <c r="F2633" t="s">
        <v>17</v>
      </c>
      <c r="G2633">
        <v>7999</v>
      </c>
      <c r="H2633">
        <v>127.98</v>
      </c>
      <c r="I2633">
        <v>23.04</v>
      </c>
      <c r="J2633">
        <v>7847.98</v>
      </c>
      <c r="K2633" s="1">
        <v>46281</v>
      </c>
      <c r="L2633" t="s">
        <v>14724</v>
      </c>
      <c r="M2633">
        <f t="shared" si="492"/>
        <v>1</v>
      </c>
      <c r="N2633">
        <f>COUNTIF(Orders!$A:$A,C2633)</f>
        <v>1</v>
      </c>
      <c r="P2633">
        <f>COUNTIF(Orders!$H:$H,UPPER(SUBSTITUTE(TRIM(C2633),"-","")))</f>
        <v>1</v>
      </c>
      <c r="R2633" t="str">
        <f t="shared" si="493"/>
        <v>Matched Order Reference</v>
      </c>
      <c r="S2633">
        <f t="shared" si="494"/>
        <v>1</v>
      </c>
      <c r="V2633" cm="1">
        <f t="array" ref="V2633">IF(E2633&lt;&gt;"CAPTURE",0,SUMPRODUCT((MDR_Rates!$A$2:$A$10=F2633)*(G2633&gt;MDR_Rates!$B$2:$B$10)*((MDR_Rates!$C$2:$C$10="")+(G2633&lt;=MDR_Rates!$C$2:$C$10))*MDR_Rates!$D$2:$D$10))</f>
        <v>1.6</v>
      </c>
      <c r="W2633">
        <f t="shared" si="495"/>
        <v>127.98</v>
      </c>
      <c r="X2633">
        <f t="shared" si="496"/>
        <v>23.04</v>
      </c>
      <c r="Y2633">
        <f t="shared" si="497"/>
        <v>0</v>
      </c>
      <c r="Z2633">
        <f t="shared" si="498"/>
        <v>0</v>
      </c>
      <c r="AG2633" t="str">
        <f t="shared" si="499"/>
        <v/>
      </c>
      <c r="AI2633" t="str">
        <f t="shared" si="500"/>
        <v/>
      </c>
      <c r="AJ2633" t="str">
        <f t="shared" si="501"/>
        <v/>
      </c>
      <c r="AK2633" t="str">
        <f t="shared" si="502"/>
        <v>ORD26004646</v>
      </c>
      <c r="AL2633">
        <f>IF(E2633&lt;&gt;"CAPTURE","",COUNTIF(Orders!$H:$H,AK2633))</f>
        <v>1</v>
      </c>
      <c r="AP2633" t="str">
        <f t="shared" si="503"/>
        <v>Matched to Order</v>
      </c>
      <c r="AQ2633">
        <f>IF(COUNTIF($A$2:A2633,A2633)=1,1,0)</f>
        <v>1</v>
      </c>
    </row>
    <row r="2634" spans="1:43" x14ac:dyDescent="0.3">
      <c r="A2634" t="s">
        <v>14897</v>
      </c>
      <c r="C2634" t="s">
        <v>9365</v>
      </c>
      <c r="D2634" s="1">
        <v>46279</v>
      </c>
      <c r="E2634" t="s">
        <v>11819</v>
      </c>
      <c r="F2634" t="s">
        <v>9</v>
      </c>
      <c r="G2634">
        <v>999</v>
      </c>
      <c r="H2634">
        <v>0</v>
      </c>
      <c r="I2634">
        <v>0</v>
      </c>
      <c r="J2634">
        <v>999</v>
      </c>
      <c r="K2634" s="1">
        <v>46281</v>
      </c>
      <c r="L2634" t="s">
        <v>14724</v>
      </c>
      <c r="M2634">
        <f t="shared" si="492"/>
        <v>1</v>
      </c>
      <c r="N2634">
        <f>COUNTIF(Orders!$A:$A,C2634)</f>
        <v>1</v>
      </c>
      <c r="P2634">
        <f>COUNTIF(Orders!$H:$H,UPPER(SUBSTITUTE(TRIM(C2634),"-","")))</f>
        <v>1</v>
      </c>
      <c r="R2634" t="str">
        <f t="shared" si="493"/>
        <v>Matched Order Reference</v>
      </c>
      <c r="S2634">
        <f t="shared" si="494"/>
        <v>1</v>
      </c>
      <c r="V2634" cm="1">
        <f t="array" ref="V2634">IF(E2634&lt;&gt;"CAPTURE",0,SUMPRODUCT((MDR_Rates!$A$2:$A$10=F2634)*(G2634&gt;MDR_Rates!$B$2:$B$10)*((MDR_Rates!$C$2:$C$10="")+(G2634&lt;=MDR_Rates!$C$2:$C$10))*MDR_Rates!$D$2:$D$10))</f>
        <v>0</v>
      </c>
      <c r="W2634">
        <f t="shared" si="495"/>
        <v>0</v>
      </c>
      <c r="X2634">
        <f t="shared" si="496"/>
        <v>0</v>
      </c>
      <c r="Y2634">
        <f t="shared" si="497"/>
        <v>0</v>
      </c>
      <c r="Z2634">
        <f t="shared" si="498"/>
        <v>0</v>
      </c>
      <c r="AG2634" t="str">
        <f t="shared" si="499"/>
        <v/>
      </c>
      <c r="AI2634" t="str">
        <f t="shared" si="500"/>
        <v/>
      </c>
      <c r="AJ2634" t="str">
        <f t="shared" si="501"/>
        <v/>
      </c>
      <c r="AK2634" t="str">
        <f t="shared" si="502"/>
        <v>ORD26004732</v>
      </c>
      <c r="AL2634">
        <f>IF(E2634&lt;&gt;"CAPTURE","",COUNTIF(Orders!$H:$H,AK2634))</f>
        <v>1</v>
      </c>
      <c r="AP2634" t="str">
        <f t="shared" si="503"/>
        <v>Matched to Order</v>
      </c>
      <c r="AQ2634">
        <f>IF(COUNTIF($A$2:A2634,A2634)=1,1,0)</f>
        <v>1</v>
      </c>
    </row>
    <row r="2635" spans="1:43" x14ac:dyDescent="0.3">
      <c r="A2635" t="s">
        <v>14898</v>
      </c>
      <c r="C2635" t="s">
        <v>9438</v>
      </c>
      <c r="D2635" s="1">
        <v>46279</v>
      </c>
      <c r="E2635" t="s">
        <v>11819</v>
      </c>
      <c r="F2635" t="s">
        <v>17</v>
      </c>
      <c r="G2635">
        <v>2499</v>
      </c>
      <c r="H2635">
        <v>39.979999999999997</v>
      </c>
      <c r="I2635">
        <v>7.2</v>
      </c>
      <c r="J2635">
        <v>2451.8200000000002</v>
      </c>
      <c r="K2635" s="1">
        <v>46281</v>
      </c>
      <c r="L2635" t="s">
        <v>14724</v>
      </c>
      <c r="M2635">
        <f t="shared" si="492"/>
        <v>1</v>
      </c>
      <c r="N2635">
        <f>COUNTIF(Orders!$A:$A,C2635)</f>
        <v>1</v>
      </c>
      <c r="P2635">
        <f>COUNTIF(Orders!$H:$H,UPPER(SUBSTITUTE(TRIM(C2635),"-","")))</f>
        <v>1</v>
      </c>
      <c r="R2635" t="str">
        <f t="shared" si="493"/>
        <v>Matched Order Reference</v>
      </c>
      <c r="S2635">
        <f t="shared" si="494"/>
        <v>1</v>
      </c>
      <c r="V2635" cm="1">
        <f t="array" ref="V2635">IF(E2635&lt;&gt;"CAPTURE",0,SUMPRODUCT((MDR_Rates!$A$2:$A$10=F2635)*(G2635&gt;MDR_Rates!$B$2:$B$10)*((MDR_Rates!$C$2:$C$10="")+(G2635&lt;=MDR_Rates!$C$2:$C$10))*MDR_Rates!$D$2:$D$10))</f>
        <v>1.6</v>
      </c>
      <c r="W2635">
        <f t="shared" si="495"/>
        <v>39.979999999999997</v>
      </c>
      <c r="X2635">
        <f t="shared" si="496"/>
        <v>7.2</v>
      </c>
      <c r="Y2635">
        <f t="shared" si="497"/>
        <v>0</v>
      </c>
      <c r="Z2635">
        <f t="shared" si="498"/>
        <v>0</v>
      </c>
      <c r="AG2635" t="str">
        <f t="shared" si="499"/>
        <v/>
      </c>
      <c r="AI2635" t="str">
        <f t="shared" si="500"/>
        <v/>
      </c>
      <c r="AJ2635" t="str">
        <f t="shared" si="501"/>
        <v/>
      </c>
      <c r="AK2635" t="str">
        <f t="shared" si="502"/>
        <v>ORD26004771</v>
      </c>
      <c r="AL2635">
        <f>IF(E2635&lt;&gt;"CAPTURE","",COUNTIF(Orders!$H:$H,AK2635))</f>
        <v>1</v>
      </c>
      <c r="AP2635" t="str">
        <f t="shared" si="503"/>
        <v>Matched to Order</v>
      </c>
      <c r="AQ2635">
        <f>IF(COUNTIF($A$2:A2635,A2635)=1,1,0)</f>
        <v>1</v>
      </c>
    </row>
    <row r="2636" spans="1:43" x14ac:dyDescent="0.3">
      <c r="A2636" t="s">
        <v>14899</v>
      </c>
      <c r="C2636" t="s">
        <v>9726</v>
      </c>
      <c r="D2636" s="1">
        <v>46279</v>
      </c>
      <c r="E2636" t="s">
        <v>11819</v>
      </c>
      <c r="F2636" t="s">
        <v>17</v>
      </c>
      <c r="G2636">
        <v>1298</v>
      </c>
      <c r="H2636">
        <v>23.36</v>
      </c>
      <c r="I2636">
        <v>4.2</v>
      </c>
      <c r="J2636">
        <v>1270.44</v>
      </c>
      <c r="K2636" s="1">
        <v>46281</v>
      </c>
      <c r="L2636" t="s">
        <v>14724</v>
      </c>
      <c r="M2636">
        <f t="shared" si="492"/>
        <v>1</v>
      </c>
      <c r="N2636">
        <f>COUNTIF(Orders!$A:$A,C2636)</f>
        <v>1</v>
      </c>
      <c r="P2636">
        <f>COUNTIF(Orders!$H:$H,UPPER(SUBSTITUTE(TRIM(C2636),"-","")))</f>
        <v>1</v>
      </c>
      <c r="R2636" t="str">
        <f t="shared" si="493"/>
        <v>Matched Order Reference</v>
      </c>
      <c r="S2636">
        <f t="shared" si="494"/>
        <v>1</v>
      </c>
      <c r="V2636" cm="1">
        <f t="array" ref="V2636">IF(E2636&lt;&gt;"CAPTURE",0,SUMPRODUCT((MDR_Rates!$A$2:$A$10=F2636)*(G2636&gt;MDR_Rates!$B$2:$B$10)*((MDR_Rates!$C$2:$C$10="")+(G2636&lt;=MDR_Rates!$C$2:$C$10))*MDR_Rates!$D$2:$D$10))</f>
        <v>1.8</v>
      </c>
      <c r="W2636">
        <f t="shared" si="495"/>
        <v>23.36</v>
      </c>
      <c r="X2636">
        <f t="shared" si="496"/>
        <v>4.2</v>
      </c>
      <c r="Y2636">
        <f t="shared" si="497"/>
        <v>0</v>
      </c>
      <c r="Z2636">
        <f t="shared" si="498"/>
        <v>0</v>
      </c>
      <c r="AG2636" t="str">
        <f t="shared" si="499"/>
        <v/>
      </c>
      <c r="AI2636" t="str">
        <f t="shared" si="500"/>
        <v/>
      </c>
      <c r="AJ2636" t="str">
        <f t="shared" si="501"/>
        <v/>
      </c>
      <c r="AK2636" t="str">
        <f t="shared" si="502"/>
        <v>ORD26004920</v>
      </c>
      <c r="AL2636">
        <f>IF(E2636&lt;&gt;"CAPTURE","",COUNTIF(Orders!$H:$H,AK2636))</f>
        <v>1</v>
      </c>
      <c r="AP2636" t="str">
        <f t="shared" si="503"/>
        <v>Matched to Order</v>
      </c>
      <c r="AQ2636">
        <f>IF(COUNTIF($A$2:A2636,A2636)=1,1,0)</f>
        <v>1</v>
      </c>
    </row>
    <row r="2637" spans="1:43" x14ac:dyDescent="0.3">
      <c r="A2637" t="s">
        <v>14900</v>
      </c>
      <c r="C2637" t="s">
        <v>9792</v>
      </c>
      <c r="D2637" s="1">
        <v>46279</v>
      </c>
      <c r="E2637" t="s">
        <v>11819</v>
      </c>
      <c r="F2637" t="s">
        <v>17</v>
      </c>
      <c r="G2637">
        <v>1499</v>
      </c>
      <c r="H2637">
        <v>26.98</v>
      </c>
      <c r="I2637">
        <v>4.8600000000000003</v>
      </c>
      <c r="J2637">
        <v>1467.16</v>
      </c>
      <c r="K2637" s="1">
        <v>46281</v>
      </c>
      <c r="L2637" t="s">
        <v>14724</v>
      </c>
      <c r="M2637">
        <f t="shared" si="492"/>
        <v>1</v>
      </c>
      <c r="N2637">
        <f>COUNTIF(Orders!$A:$A,C2637)</f>
        <v>1</v>
      </c>
      <c r="P2637">
        <f>COUNTIF(Orders!$H:$H,UPPER(SUBSTITUTE(TRIM(C2637),"-","")))</f>
        <v>1</v>
      </c>
      <c r="R2637" t="str">
        <f t="shared" si="493"/>
        <v>Matched Order Reference</v>
      </c>
      <c r="S2637">
        <f t="shared" si="494"/>
        <v>1</v>
      </c>
      <c r="V2637" cm="1">
        <f t="array" ref="V2637">IF(E2637&lt;&gt;"CAPTURE",0,SUMPRODUCT((MDR_Rates!$A$2:$A$10=F2637)*(G2637&gt;MDR_Rates!$B$2:$B$10)*((MDR_Rates!$C$2:$C$10="")+(G2637&lt;=MDR_Rates!$C$2:$C$10))*MDR_Rates!$D$2:$D$10))</f>
        <v>1.8</v>
      </c>
      <c r="W2637">
        <f t="shared" si="495"/>
        <v>26.98</v>
      </c>
      <c r="X2637">
        <f t="shared" si="496"/>
        <v>4.8600000000000003</v>
      </c>
      <c r="Y2637">
        <f t="shared" si="497"/>
        <v>0</v>
      </c>
      <c r="Z2637">
        <f t="shared" si="498"/>
        <v>0</v>
      </c>
      <c r="AG2637" t="str">
        <f t="shared" si="499"/>
        <v/>
      </c>
      <c r="AI2637" t="str">
        <f t="shared" si="500"/>
        <v/>
      </c>
      <c r="AJ2637" t="str">
        <f t="shared" si="501"/>
        <v/>
      </c>
      <c r="AK2637" t="str">
        <f t="shared" si="502"/>
        <v>ORD26004954</v>
      </c>
      <c r="AL2637">
        <f>IF(E2637&lt;&gt;"CAPTURE","",COUNTIF(Orders!$H:$H,AK2637))</f>
        <v>1</v>
      </c>
      <c r="AP2637" t="str">
        <f t="shared" si="503"/>
        <v>Matched to Order</v>
      </c>
      <c r="AQ2637">
        <f>IF(COUNTIF($A$2:A2637,A2637)=1,1,0)</f>
        <v>1</v>
      </c>
    </row>
    <row r="2638" spans="1:43" x14ac:dyDescent="0.3">
      <c r="A2638" t="s">
        <v>14901</v>
      </c>
      <c r="C2638" t="s">
        <v>9859</v>
      </c>
      <c r="D2638" s="1">
        <v>46279</v>
      </c>
      <c r="E2638" t="s">
        <v>11819</v>
      </c>
      <c r="F2638" t="s">
        <v>17</v>
      </c>
      <c r="G2638">
        <v>499</v>
      </c>
      <c r="H2638">
        <v>8.98</v>
      </c>
      <c r="I2638">
        <v>1.62</v>
      </c>
      <c r="J2638">
        <v>488.4</v>
      </c>
      <c r="K2638" s="1">
        <v>46281</v>
      </c>
      <c r="L2638" t="s">
        <v>14724</v>
      </c>
      <c r="M2638">
        <f t="shared" si="492"/>
        <v>1</v>
      </c>
      <c r="N2638">
        <f>COUNTIF(Orders!$A:$A,C2638)</f>
        <v>1</v>
      </c>
      <c r="P2638">
        <f>COUNTIF(Orders!$H:$H,UPPER(SUBSTITUTE(TRIM(C2638),"-","")))</f>
        <v>1</v>
      </c>
      <c r="R2638" t="str">
        <f t="shared" si="493"/>
        <v>Matched Order Reference</v>
      </c>
      <c r="S2638">
        <f t="shared" si="494"/>
        <v>1</v>
      </c>
      <c r="V2638" cm="1">
        <f t="array" ref="V2638">IF(E2638&lt;&gt;"CAPTURE",0,SUMPRODUCT((MDR_Rates!$A$2:$A$10=F2638)*(G2638&gt;MDR_Rates!$B$2:$B$10)*((MDR_Rates!$C$2:$C$10="")+(G2638&lt;=MDR_Rates!$C$2:$C$10))*MDR_Rates!$D$2:$D$10))</f>
        <v>1.8</v>
      </c>
      <c r="W2638">
        <f t="shared" si="495"/>
        <v>8.98</v>
      </c>
      <c r="X2638">
        <f t="shared" si="496"/>
        <v>1.62</v>
      </c>
      <c r="Y2638">
        <f t="shared" si="497"/>
        <v>0</v>
      </c>
      <c r="Z2638">
        <f t="shared" si="498"/>
        <v>0</v>
      </c>
      <c r="AG2638" t="str">
        <f t="shared" si="499"/>
        <v/>
      </c>
      <c r="AI2638" t="str">
        <f t="shared" si="500"/>
        <v/>
      </c>
      <c r="AJ2638" t="str">
        <f t="shared" si="501"/>
        <v/>
      </c>
      <c r="AK2638" t="str">
        <f t="shared" si="502"/>
        <v>ORD26004988</v>
      </c>
      <c r="AL2638">
        <f>IF(E2638&lt;&gt;"CAPTURE","",COUNTIF(Orders!$H:$H,AK2638))</f>
        <v>1</v>
      </c>
      <c r="AP2638" t="str">
        <f t="shared" si="503"/>
        <v>Matched to Order</v>
      </c>
      <c r="AQ2638">
        <f>IF(COUNTIF($A$2:A2638,A2638)=1,1,0)</f>
        <v>1</v>
      </c>
    </row>
    <row r="2639" spans="1:43" x14ac:dyDescent="0.3">
      <c r="A2639" t="s">
        <v>14902</v>
      </c>
      <c r="C2639" t="s">
        <v>9895</v>
      </c>
      <c r="D2639" s="1">
        <v>46279</v>
      </c>
      <c r="E2639" t="s">
        <v>11819</v>
      </c>
      <c r="F2639" t="s">
        <v>17</v>
      </c>
      <c r="G2639">
        <v>3499</v>
      </c>
      <c r="H2639">
        <v>55.98</v>
      </c>
      <c r="I2639">
        <v>10.08</v>
      </c>
      <c r="J2639">
        <v>3432.94</v>
      </c>
      <c r="K2639" s="1">
        <v>46281</v>
      </c>
      <c r="L2639" t="s">
        <v>14724</v>
      </c>
      <c r="M2639">
        <f t="shared" si="492"/>
        <v>1</v>
      </c>
      <c r="N2639">
        <f>COUNTIF(Orders!$A:$A,C2639)</f>
        <v>1</v>
      </c>
      <c r="P2639">
        <f>COUNTIF(Orders!$H:$H,UPPER(SUBSTITUTE(TRIM(C2639),"-","")))</f>
        <v>1</v>
      </c>
      <c r="R2639" t="str">
        <f t="shared" si="493"/>
        <v>Matched Order Reference</v>
      </c>
      <c r="S2639">
        <f t="shared" si="494"/>
        <v>1</v>
      </c>
      <c r="V2639" cm="1">
        <f t="array" ref="V2639">IF(E2639&lt;&gt;"CAPTURE",0,SUMPRODUCT((MDR_Rates!$A$2:$A$10=F2639)*(G2639&gt;MDR_Rates!$B$2:$B$10)*((MDR_Rates!$C$2:$C$10="")+(G2639&lt;=MDR_Rates!$C$2:$C$10))*MDR_Rates!$D$2:$D$10))</f>
        <v>1.6</v>
      </c>
      <c r="W2639">
        <f t="shared" si="495"/>
        <v>55.98</v>
      </c>
      <c r="X2639">
        <f t="shared" si="496"/>
        <v>10.08</v>
      </c>
      <c r="Y2639">
        <f t="shared" si="497"/>
        <v>0</v>
      </c>
      <c r="Z2639">
        <f t="shared" si="498"/>
        <v>0</v>
      </c>
      <c r="AG2639" t="str">
        <f t="shared" si="499"/>
        <v/>
      </c>
      <c r="AI2639" t="str">
        <f t="shared" si="500"/>
        <v/>
      </c>
      <c r="AJ2639" t="str">
        <f t="shared" si="501"/>
        <v/>
      </c>
      <c r="AK2639" t="str">
        <f t="shared" si="502"/>
        <v>ORD26005007</v>
      </c>
      <c r="AL2639">
        <f>IF(E2639&lt;&gt;"CAPTURE","",COUNTIF(Orders!$H:$H,AK2639))</f>
        <v>1</v>
      </c>
      <c r="AP2639" t="str">
        <f t="shared" si="503"/>
        <v>Matched to Order</v>
      </c>
      <c r="AQ2639">
        <f>IF(COUNTIF($A$2:A2639,A2639)=1,1,0)</f>
        <v>1</v>
      </c>
    </row>
    <row r="2640" spans="1:43" x14ac:dyDescent="0.3">
      <c r="A2640" t="s">
        <v>14903</v>
      </c>
      <c r="C2640" t="s">
        <v>9938</v>
      </c>
      <c r="D2640" s="1">
        <v>46279</v>
      </c>
      <c r="E2640" t="s">
        <v>11819</v>
      </c>
      <c r="F2640" t="s">
        <v>44</v>
      </c>
      <c r="G2640">
        <v>499</v>
      </c>
      <c r="H2640">
        <v>9.48</v>
      </c>
      <c r="I2640">
        <v>1.71</v>
      </c>
      <c r="J2640">
        <v>487.81</v>
      </c>
      <c r="K2640" s="1">
        <v>46281</v>
      </c>
      <c r="L2640" t="s">
        <v>14724</v>
      </c>
      <c r="M2640">
        <f t="shared" si="492"/>
        <v>1</v>
      </c>
      <c r="N2640">
        <f>COUNTIF(Orders!$A:$A,C2640)</f>
        <v>1</v>
      </c>
      <c r="P2640">
        <f>COUNTIF(Orders!$H:$H,UPPER(SUBSTITUTE(TRIM(C2640),"-","")))</f>
        <v>1</v>
      </c>
      <c r="R2640" t="str">
        <f t="shared" si="493"/>
        <v>Matched Order Reference</v>
      </c>
      <c r="S2640">
        <f t="shared" si="494"/>
        <v>1</v>
      </c>
      <c r="V2640" cm="1">
        <f t="array" ref="V2640">IF(E2640&lt;&gt;"CAPTURE",0,SUMPRODUCT((MDR_Rates!$A$2:$A$10=F2640)*(G2640&gt;MDR_Rates!$B$2:$B$10)*((MDR_Rates!$C$2:$C$10="")+(G2640&lt;=MDR_Rates!$C$2:$C$10))*MDR_Rates!$D$2:$D$10))</f>
        <v>1.9</v>
      </c>
      <c r="W2640">
        <f t="shared" si="495"/>
        <v>9.48</v>
      </c>
      <c r="X2640">
        <f t="shared" si="496"/>
        <v>1.71</v>
      </c>
      <c r="Y2640">
        <f t="shared" si="497"/>
        <v>0</v>
      </c>
      <c r="Z2640">
        <f t="shared" si="498"/>
        <v>0</v>
      </c>
      <c r="AG2640" t="str">
        <f t="shared" si="499"/>
        <v/>
      </c>
      <c r="AI2640" t="str">
        <f t="shared" si="500"/>
        <v/>
      </c>
      <c r="AJ2640" t="str">
        <f t="shared" si="501"/>
        <v/>
      </c>
      <c r="AK2640" t="str">
        <f t="shared" si="502"/>
        <v>ORD26005029</v>
      </c>
      <c r="AL2640">
        <f>IF(E2640&lt;&gt;"CAPTURE","",COUNTIF(Orders!$H:$H,AK2640))</f>
        <v>1</v>
      </c>
      <c r="AP2640" t="str">
        <f t="shared" si="503"/>
        <v>Matched to Order</v>
      </c>
      <c r="AQ2640">
        <f>IF(COUNTIF($A$2:A2640,A2640)=1,1,0)</f>
        <v>1</v>
      </c>
    </row>
    <row r="2641" spans="1:43" x14ac:dyDescent="0.3">
      <c r="A2641" t="s">
        <v>14904</v>
      </c>
      <c r="C2641" t="s">
        <v>9974</v>
      </c>
      <c r="D2641" s="1">
        <v>46279</v>
      </c>
      <c r="E2641" t="s">
        <v>11819</v>
      </c>
      <c r="F2641" t="s">
        <v>9</v>
      </c>
      <c r="G2641">
        <v>299</v>
      </c>
      <c r="H2641">
        <v>0</v>
      </c>
      <c r="I2641">
        <v>0</v>
      </c>
      <c r="J2641">
        <v>299</v>
      </c>
      <c r="K2641" s="1">
        <v>46281</v>
      </c>
      <c r="L2641" t="s">
        <v>14724</v>
      </c>
      <c r="M2641">
        <f t="shared" si="492"/>
        <v>1</v>
      </c>
      <c r="N2641">
        <f>COUNTIF(Orders!$A:$A,C2641)</f>
        <v>1</v>
      </c>
      <c r="P2641">
        <f>COUNTIF(Orders!$H:$H,UPPER(SUBSTITUTE(TRIM(C2641),"-","")))</f>
        <v>1</v>
      </c>
      <c r="R2641" t="str">
        <f t="shared" si="493"/>
        <v>Matched Order Reference</v>
      </c>
      <c r="S2641">
        <f t="shared" si="494"/>
        <v>1</v>
      </c>
      <c r="V2641" cm="1">
        <f t="array" ref="V2641">IF(E2641&lt;&gt;"CAPTURE",0,SUMPRODUCT((MDR_Rates!$A$2:$A$10=F2641)*(G2641&gt;MDR_Rates!$B$2:$B$10)*((MDR_Rates!$C$2:$C$10="")+(G2641&lt;=MDR_Rates!$C$2:$C$10))*MDR_Rates!$D$2:$D$10))</f>
        <v>0</v>
      </c>
      <c r="W2641">
        <f t="shared" si="495"/>
        <v>0</v>
      </c>
      <c r="X2641">
        <f t="shared" si="496"/>
        <v>0</v>
      </c>
      <c r="Y2641">
        <f t="shared" si="497"/>
        <v>0</v>
      </c>
      <c r="Z2641">
        <f t="shared" si="498"/>
        <v>0</v>
      </c>
      <c r="AG2641" t="str">
        <f t="shared" si="499"/>
        <v/>
      </c>
      <c r="AI2641" t="str">
        <f t="shared" si="500"/>
        <v/>
      </c>
      <c r="AJ2641" t="str">
        <f t="shared" si="501"/>
        <v/>
      </c>
      <c r="AK2641" t="str">
        <f t="shared" si="502"/>
        <v>ORD26005049</v>
      </c>
      <c r="AL2641">
        <f>IF(E2641&lt;&gt;"CAPTURE","",COUNTIF(Orders!$H:$H,AK2641))</f>
        <v>1</v>
      </c>
      <c r="AP2641" t="str">
        <f t="shared" si="503"/>
        <v>Matched to Order</v>
      </c>
      <c r="AQ2641">
        <f>IF(COUNTIF($A$2:A2641,A2641)=1,1,0)</f>
        <v>1</v>
      </c>
    </row>
    <row r="2642" spans="1:43" x14ac:dyDescent="0.3">
      <c r="A2642" t="s">
        <v>14905</v>
      </c>
      <c r="C2642" t="s">
        <v>10030</v>
      </c>
      <c r="D2642" s="1">
        <v>46279</v>
      </c>
      <c r="E2642" t="s">
        <v>11819</v>
      </c>
      <c r="F2642" t="s">
        <v>9</v>
      </c>
      <c r="G2642">
        <v>3297</v>
      </c>
      <c r="H2642">
        <v>9.89</v>
      </c>
      <c r="I2642">
        <v>1.78</v>
      </c>
      <c r="J2642">
        <v>3285.33</v>
      </c>
      <c r="K2642" s="1">
        <v>46281</v>
      </c>
      <c r="L2642" t="s">
        <v>14724</v>
      </c>
      <c r="M2642">
        <f t="shared" si="492"/>
        <v>1</v>
      </c>
      <c r="N2642">
        <f>COUNTIF(Orders!$A:$A,C2642)</f>
        <v>1</v>
      </c>
      <c r="P2642">
        <f>COUNTIF(Orders!$H:$H,UPPER(SUBSTITUTE(TRIM(C2642),"-","")))</f>
        <v>1</v>
      </c>
      <c r="R2642" t="str">
        <f t="shared" si="493"/>
        <v>Matched Order Reference</v>
      </c>
      <c r="S2642">
        <f t="shared" si="494"/>
        <v>1</v>
      </c>
      <c r="V2642" cm="1">
        <f t="array" ref="V2642">IF(E2642&lt;&gt;"CAPTURE",0,SUMPRODUCT((MDR_Rates!$A$2:$A$10=F2642)*(G2642&gt;MDR_Rates!$B$2:$B$10)*((MDR_Rates!$C$2:$C$10="")+(G2642&lt;=MDR_Rates!$C$2:$C$10))*MDR_Rates!$D$2:$D$10))</f>
        <v>0.3</v>
      </c>
      <c r="W2642">
        <f t="shared" si="495"/>
        <v>9.89</v>
      </c>
      <c r="X2642">
        <f t="shared" si="496"/>
        <v>1.78</v>
      </c>
      <c r="Y2642">
        <f t="shared" si="497"/>
        <v>0</v>
      </c>
      <c r="Z2642">
        <f t="shared" si="498"/>
        <v>0</v>
      </c>
      <c r="AG2642" t="str">
        <f t="shared" si="499"/>
        <v/>
      </c>
      <c r="AI2642" t="str">
        <f t="shared" si="500"/>
        <v/>
      </c>
      <c r="AJ2642" t="str">
        <f t="shared" si="501"/>
        <v/>
      </c>
      <c r="AK2642" t="str">
        <f t="shared" si="502"/>
        <v>ORD26005077</v>
      </c>
      <c r="AL2642">
        <f>IF(E2642&lt;&gt;"CAPTURE","",COUNTIF(Orders!$H:$H,AK2642))</f>
        <v>1</v>
      </c>
      <c r="AP2642" t="str">
        <f t="shared" si="503"/>
        <v>Matched to Order</v>
      </c>
      <c r="AQ2642">
        <f>IF(COUNTIF($A$2:A2642,A2642)=1,1,0)</f>
        <v>1</v>
      </c>
    </row>
    <row r="2643" spans="1:43" x14ac:dyDescent="0.3">
      <c r="A2643" t="s">
        <v>14906</v>
      </c>
      <c r="C2643" t="s">
        <v>10044</v>
      </c>
      <c r="D2643" s="1">
        <v>46279</v>
      </c>
      <c r="E2643" t="s">
        <v>11819</v>
      </c>
      <c r="F2643" t="s">
        <v>9</v>
      </c>
      <c r="G2643">
        <v>11498</v>
      </c>
      <c r="H2643">
        <v>34.49</v>
      </c>
      <c r="I2643">
        <v>6.21</v>
      </c>
      <c r="J2643">
        <v>11457.3</v>
      </c>
      <c r="K2643" s="1">
        <v>46281</v>
      </c>
      <c r="L2643" t="s">
        <v>14724</v>
      </c>
      <c r="M2643">
        <f t="shared" si="492"/>
        <v>1</v>
      </c>
      <c r="N2643">
        <f>COUNTIF(Orders!$A:$A,C2643)</f>
        <v>1</v>
      </c>
      <c r="P2643">
        <f>COUNTIF(Orders!$H:$H,UPPER(SUBSTITUTE(TRIM(C2643),"-","")))</f>
        <v>1</v>
      </c>
      <c r="R2643" t="str">
        <f t="shared" si="493"/>
        <v>Matched Order Reference</v>
      </c>
      <c r="S2643">
        <f t="shared" si="494"/>
        <v>1</v>
      </c>
      <c r="V2643" cm="1">
        <f t="array" ref="V2643">IF(E2643&lt;&gt;"CAPTURE",0,SUMPRODUCT((MDR_Rates!$A$2:$A$10=F2643)*(G2643&gt;MDR_Rates!$B$2:$B$10)*((MDR_Rates!$C$2:$C$10="")+(G2643&lt;=MDR_Rates!$C$2:$C$10))*MDR_Rates!$D$2:$D$10))</f>
        <v>0.3</v>
      </c>
      <c r="W2643">
        <f t="shared" si="495"/>
        <v>34.49</v>
      </c>
      <c r="X2643">
        <f t="shared" si="496"/>
        <v>6.21</v>
      </c>
      <c r="Y2643">
        <f t="shared" si="497"/>
        <v>0</v>
      </c>
      <c r="Z2643">
        <f t="shared" si="498"/>
        <v>0</v>
      </c>
      <c r="AG2643" t="str">
        <f t="shared" si="499"/>
        <v/>
      </c>
      <c r="AI2643" t="str">
        <f t="shared" si="500"/>
        <v/>
      </c>
      <c r="AJ2643" t="str">
        <f t="shared" si="501"/>
        <v/>
      </c>
      <c r="AK2643" t="str">
        <f t="shared" si="502"/>
        <v>ORD26005084</v>
      </c>
      <c r="AL2643">
        <f>IF(E2643&lt;&gt;"CAPTURE","",COUNTIF(Orders!$H:$H,AK2643))</f>
        <v>1</v>
      </c>
      <c r="AP2643" t="str">
        <f t="shared" si="503"/>
        <v>Matched to Order</v>
      </c>
      <c r="AQ2643">
        <f>IF(COUNTIF($A$2:A2643,A2643)=1,1,0)</f>
        <v>1</v>
      </c>
    </row>
    <row r="2644" spans="1:43" x14ac:dyDescent="0.3">
      <c r="A2644" t="s">
        <v>14907</v>
      </c>
      <c r="C2644" t="s">
        <v>10121</v>
      </c>
      <c r="D2644" s="1">
        <v>46279</v>
      </c>
      <c r="E2644" t="s">
        <v>11819</v>
      </c>
      <c r="F2644" t="s">
        <v>44</v>
      </c>
      <c r="G2644">
        <v>2497</v>
      </c>
      <c r="H2644">
        <v>42.45</v>
      </c>
      <c r="I2644">
        <v>7.64</v>
      </c>
      <c r="J2644">
        <v>2446.91</v>
      </c>
      <c r="K2644" s="1">
        <v>46281</v>
      </c>
      <c r="L2644" t="s">
        <v>14724</v>
      </c>
      <c r="M2644">
        <f t="shared" si="492"/>
        <v>1</v>
      </c>
      <c r="N2644">
        <f>COUNTIF(Orders!$A:$A,C2644)</f>
        <v>1</v>
      </c>
      <c r="P2644">
        <f>COUNTIF(Orders!$H:$H,UPPER(SUBSTITUTE(TRIM(C2644),"-","")))</f>
        <v>1</v>
      </c>
      <c r="R2644" t="str">
        <f t="shared" si="493"/>
        <v>Matched Order Reference</v>
      </c>
      <c r="S2644">
        <f t="shared" si="494"/>
        <v>1</v>
      </c>
      <c r="V2644" cm="1">
        <f t="array" ref="V2644">IF(E2644&lt;&gt;"CAPTURE",0,SUMPRODUCT((MDR_Rates!$A$2:$A$10=F2644)*(G2644&gt;MDR_Rates!$B$2:$B$10)*((MDR_Rates!$C$2:$C$10="")+(G2644&lt;=MDR_Rates!$C$2:$C$10))*MDR_Rates!$D$2:$D$10))</f>
        <v>1.7</v>
      </c>
      <c r="W2644">
        <f t="shared" si="495"/>
        <v>42.45</v>
      </c>
      <c r="X2644">
        <f t="shared" si="496"/>
        <v>7.64</v>
      </c>
      <c r="Y2644">
        <f t="shared" si="497"/>
        <v>0</v>
      </c>
      <c r="Z2644">
        <f t="shared" si="498"/>
        <v>0</v>
      </c>
      <c r="AG2644" t="str">
        <f t="shared" si="499"/>
        <v/>
      </c>
      <c r="AI2644" t="str">
        <f t="shared" si="500"/>
        <v/>
      </c>
      <c r="AJ2644" t="str">
        <f t="shared" si="501"/>
        <v/>
      </c>
      <c r="AK2644" t="str">
        <f t="shared" si="502"/>
        <v>ORD26005125</v>
      </c>
      <c r="AL2644">
        <f>IF(E2644&lt;&gt;"CAPTURE","",COUNTIF(Orders!$H:$H,AK2644))</f>
        <v>1</v>
      </c>
      <c r="AP2644" t="str">
        <f t="shared" si="503"/>
        <v>Matched to Order</v>
      </c>
      <c r="AQ2644">
        <f>IF(COUNTIF($A$2:A2644,A2644)=1,1,0)</f>
        <v>1</v>
      </c>
    </row>
    <row r="2645" spans="1:43" x14ac:dyDescent="0.3">
      <c r="A2645" t="s">
        <v>14908</v>
      </c>
      <c r="C2645" t="s">
        <v>10140</v>
      </c>
      <c r="D2645" s="1">
        <v>46279</v>
      </c>
      <c r="E2645" t="s">
        <v>11819</v>
      </c>
      <c r="F2645" t="s">
        <v>9</v>
      </c>
      <c r="G2645">
        <v>1798</v>
      </c>
      <c r="H2645">
        <v>0</v>
      </c>
      <c r="I2645">
        <v>0</v>
      </c>
      <c r="J2645">
        <v>1798</v>
      </c>
      <c r="K2645" s="1">
        <v>46281</v>
      </c>
      <c r="L2645" t="s">
        <v>14724</v>
      </c>
      <c r="M2645">
        <f t="shared" si="492"/>
        <v>1</v>
      </c>
      <c r="N2645">
        <f>COUNTIF(Orders!$A:$A,C2645)</f>
        <v>1</v>
      </c>
      <c r="P2645">
        <f>COUNTIF(Orders!$H:$H,UPPER(SUBSTITUTE(TRIM(C2645),"-","")))</f>
        <v>1</v>
      </c>
      <c r="R2645" t="str">
        <f t="shared" si="493"/>
        <v>Matched Order Reference</v>
      </c>
      <c r="S2645">
        <f t="shared" si="494"/>
        <v>1</v>
      </c>
      <c r="V2645" cm="1">
        <f t="array" ref="V2645">IF(E2645&lt;&gt;"CAPTURE",0,SUMPRODUCT((MDR_Rates!$A$2:$A$10=F2645)*(G2645&gt;MDR_Rates!$B$2:$B$10)*((MDR_Rates!$C$2:$C$10="")+(G2645&lt;=MDR_Rates!$C$2:$C$10))*MDR_Rates!$D$2:$D$10))</f>
        <v>0</v>
      </c>
      <c r="W2645">
        <f t="shared" si="495"/>
        <v>0</v>
      </c>
      <c r="X2645">
        <f t="shared" si="496"/>
        <v>0</v>
      </c>
      <c r="Y2645">
        <f t="shared" si="497"/>
        <v>0</v>
      </c>
      <c r="Z2645">
        <f t="shared" si="498"/>
        <v>0</v>
      </c>
      <c r="AG2645" t="str">
        <f t="shared" si="499"/>
        <v/>
      </c>
      <c r="AI2645" t="str">
        <f t="shared" si="500"/>
        <v/>
      </c>
      <c r="AJ2645" t="str">
        <f t="shared" si="501"/>
        <v/>
      </c>
      <c r="AK2645" t="str">
        <f t="shared" si="502"/>
        <v>ORD26005135</v>
      </c>
      <c r="AL2645">
        <f>IF(E2645&lt;&gt;"CAPTURE","",COUNTIF(Orders!$H:$H,AK2645))</f>
        <v>1</v>
      </c>
      <c r="AP2645" t="str">
        <f t="shared" si="503"/>
        <v>Matched to Order</v>
      </c>
      <c r="AQ2645">
        <f>IF(COUNTIF($A$2:A2645,A2645)=1,1,0)</f>
        <v>1</v>
      </c>
    </row>
    <row r="2646" spans="1:43" x14ac:dyDescent="0.3">
      <c r="A2646" t="s">
        <v>14909</v>
      </c>
      <c r="C2646" t="s">
        <v>10205</v>
      </c>
      <c r="D2646" s="1">
        <v>46279</v>
      </c>
      <c r="E2646" t="s">
        <v>11819</v>
      </c>
      <c r="F2646" t="s">
        <v>17</v>
      </c>
      <c r="G2646">
        <v>299</v>
      </c>
      <c r="H2646">
        <v>5.38</v>
      </c>
      <c r="I2646">
        <v>0.97</v>
      </c>
      <c r="J2646">
        <v>292.64999999999998</v>
      </c>
      <c r="K2646" s="1">
        <v>46281</v>
      </c>
      <c r="L2646" t="s">
        <v>14724</v>
      </c>
      <c r="M2646">
        <f t="shared" si="492"/>
        <v>1</v>
      </c>
      <c r="N2646">
        <f>COUNTIF(Orders!$A:$A,C2646)</f>
        <v>1</v>
      </c>
      <c r="P2646">
        <f>COUNTIF(Orders!$H:$H,UPPER(SUBSTITUTE(TRIM(C2646),"-","")))</f>
        <v>1</v>
      </c>
      <c r="R2646" t="str">
        <f t="shared" si="493"/>
        <v>Matched Order Reference</v>
      </c>
      <c r="S2646">
        <f t="shared" si="494"/>
        <v>1</v>
      </c>
      <c r="V2646" cm="1">
        <f t="array" ref="V2646">IF(E2646&lt;&gt;"CAPTURE",0,SUMPRODUCT((MDR_Rates!$A$2:$A$10=F2646)*(G2646&gt;MDR_Rates!$B$2:$B$10)*((MDR_Rates!$C$2:$C$10="")+(G2646&lt;=MDR_Rates!$C$2:$C$10))*MDR_Rates!$D$2:$D$10))</f>
        <v>1.8</v>
      </c>
      <c r="W2646">
        <f t="shared" si="495"/>
        <v>5.38</v>
      </c>
      <c r="X2646">
        <f t="shared" si="496"/>
        <v>0.97</v>
      </c>
      <c r="Y2646">
        <f t="shared" si="497"/>
        <v>0</v>
      </c>
      <c r="Z2646">
        <f t="shared" si="498"/>
        <v>0</v>
      </c>
      <c r="AG2646" t="str">
        <f t="shared" si="499"/>
        <v/>
      </c>
      <c r="AI2646" t="str">
        <f t="shared" si="500"/>
        <v/>
      </c>
      <c r="AJ2646" t="str">
        <f t="shared" si="501"/>
        <v/>
      </c>
      <c r="AK2646" t="str">
        <f t="shared" si="502"/>
        <v>ORD26005170</v>
      </c>
      <c r="AL2646">
        <f>IF(E2646&lt;&gt;"CAPTURE","",COUNTIF(Orders!$H:$H,AK2646))</f>
        <v>1</v>
      </c>
      <c r="AP2646" t="str">
        <f t="shared" si="503"/>
        <v>Matched to Order</v>
      </c>
      <c r="AQ2646">
        <f>IF(COUNTIF($A$2:A2646,A2646)=1,1,0)</f>
        <v>1</v>
      </c>
    </row>
    <row r="2647" spans="1:43" x14ac:dyDescent="0.3">
      <c r="A2647" t="s">
        <v>14910</v>
      </c>
      <c r="C2647" t="s">
        <v>10268</v>
      </c>
      <c r="D2647" s="1">
        <v>46279</v>
      </c>
      <c r="E2647" t="s">
        <v>11819</v>
      </c>
      <c r="F2647" t="s">
        <v>9</v>
      </c>
      <c r="G2647">
        <v>8297</v>
      </c>
      <c r="H2647">
        <v>24.89</v>
      </c>
      <c r="I2647">
        <v>4.4800000000000004</v>
      </c>
      <c r="J2647">
        <v>8267.6299999999992</v>
      </c>
      <c r="K2647" s="1">
        <v>46281</v>
      </c>
      <c r="L2647" t="s">
        <v>14724</v>
      </c>
      <c r="M2647">
        <f t="shared" si="492"/>
        <v>1</v>
      </c>
      <c r="N2647">
        <f>COUNTIF(Orders!$A:$A,C2647)</f>
        <v>1</v>
      </c>
      <c r="P2647">
        <f>COUNTIF(Orders!$H:$H,UPPER(SUBSTITUTE(TRIM(C2647),"-","")))</f>
        <v>1</v>
      </c>
      <c r="R2647" t="str">
        <f t="shared" si="493"/>
        <v>Matched Order Reference</v>
      </c>
      <c r="S2647">
        <f t="shared" si="494"/>
        <v>1</v>
      </c>
      <c r="V2647" cm="1">
        <f t="array" ref="V2647">IF(E2647&lt;&gt;"CAPTURE",0,SUMPRODUCT((MDR_Rates!$A$2:$A$10=F2647)*(G2647&gt;MDR_Rates!$B$2:$B$10)*((MDR_Rates!$C$2:$C$10="")+(G2647&lt;=MDR_Rates!$C$2:$C$10))*MDR_Rates!$D$2:$D$10))</f>
        <v>0.3</v>
      </c>
      <c r="W2647">
        <f t="shared" si="495"/>
        <v>24.89</v>
      </c>
      <c r="X2647">
        <f t="shared" si="496"/>
        <v>4.4800000000000004</v>
      </c>
      <c r="Y2647">
        <f t="shared" si="497"/>
        <v>0</v>
      </c>
      <c r="Z2647">
        <f t="shared" si="498"/>
        <v>0</v>
      </c>
      <c r="AG2647" t="str">
        <f t="shared" si="499"/>
        <v/>
      </c>
      <c r="AI2647" t="str">
        <f t="shared" si="500"/>
        <v/>
      </c>
      <c r="AJ2647" t="str">
        <f t="shared" si="501"/>
        <v/>
      </c>
      <c r="AK2647" t="str">
        <f t="shared" si="502"/>
        <v>ORD26005202</v>
      </c>
      <c r="AL2647">
        <f>IF(E2647&lt;&gt;"CAPTURE","",COUNTIF(Orders!$H:$H,AK2647))</f>
        <v>1</v>
      </c>
      <c r="AP2647" t="str">
        <f t="shared" si="503"/>
        <v>Matched to Order</v>
      </c>
      <c r="AQ2647">
        <f>IF(COUNTIF($A$2:A2647,A2647)=1,1,0)</f>
        <v>1</v>
      </c>
    </row>
    <row r="2648" spans="1:43" x14ac:dyDescent="0.3">
      <c r="A2648" t="s">
        <v>14911</v>
      </c>
      <c r="C2648" t="s">
        <v>10270</v>
      </c>
      <c r="D2648" s="1">
        <v>46279</v>
      </c>
      <c r="E2648" t="s">
        <v>11819</v>
      </c>
      <c r="F2648" t="s">
        <v>17</v>
      </c>
      <c r="G2648">
        <v>8348</v>
      </c>
      <c r="H2648">
        <v>133.57</v>
      </c>
      <c r="I2648">
        <v>24.04</v>
      </c>
      <c r="J2648">
        <v>8190.39</v>
      </c>
      <c r="K2648" s="1">
        <v>46281</v>
      </c>
      <c r="L2648" t="s">
        <v>14724</v>
      </c>
      <c r="M2648">
        <f t="shared" si="492"/>
        <v>1</v>
      </c>
      <c r="N2648">
        <f>COUNTIF(Orders!$A:$A,C2648)</f>
        <v>1</v>
      </c>
      <c r="P2648">
        <f>COUNTIF(Orders!$H:$H,UPPER(SUBSTITUTE(TRIM(C2648),"-","")))</f>
        <v>1</v>
      </c>
      <c r="R2648" t="str">
        <f t="shared" si="493"/>
        <v>Matched Order Reference</v>
      </c>
      <c r="S2648">
        <f t="shared" si="494"/>
        <v>1</v>
      </c>
      <c r="V2648" cm="1">
        <f t="array" ref="V2648">IF(E2648&lt;&gt;"CAPTURE",0,SUMPRODUCT((MDR_Rates!$A$2:$A$10=F2648)*(G2648&gt;MDR_Rates!$B$2:$B$10)*((MDR_Rates!$C$2:$C$10="")+(G2648&lt;=MDR_Rates!$C$2:$C$10))*MDR_Rates!$D$2:$D$10))</f>
        <v>1.6</v>
      </c>
      <c r="W2648">
        <f t="shared" si="495"/>
        <v>133.57</v>
      </c>
      <c r="X2648">
        <f t="shared" si="496"/>
        <v>24.04</v>
      </c>
      <c r="Y2648">
        <f t="shared" si="497"/>
        <v>0</v>
      </c>
      <c r="Z2648">
        <f t="shared" si="498"/>
        <v>0</v>
      </c>
      <c r="AG2648" t="str">
        <f t="shared" si="499"/>
        <v/>
      </c>
      <c r="AI2648" t="str">
        <f t="shared" si="500"/>
        <v/>
      </c>
      <c r="AJ2648" t="str">
        <f t="shared" si="501"/>
        <v/>
      </c>
      <c r="AK2648" t="str">
        <f t="shared" si="502"/>
        <v>ORD26005203</v>
      </c>
      <c r="AL2648">
        <f>IF(E2648&lt;&gt;"CAPTURE","",COUNTIF(Orders!$H:$H,AK2648))</f>
        <v>1</v>
      </c>
      <c r="AP2648" t="str">
        <f t="shared" si="503"/>
        <v>Matched to Order</v>
      </c>
      <c r="AQ2648">
        <f>IF(COUNTIF($A$2:A2648,A2648)=1,1,0)</f>
        <v>1</v>
      </c>
    </row>
    <row r="2649" spans="1:43" x14ac:dyDescent="0.3">
      <c r="A2649" t="s">
        <v>14912</v>
      </c>
      <c r="C2649" t="s">
        <v>10308</v>
      </c>
      <c r="D2649" s="1">
        <v>46279</v>
      </c>
      <c r="E2649" t="s">
        <v>11819</v>
      </c>
      <c r="F2649" t="s">
        <v>44</v>
      </c>
      <c r="G2649">
        <v>10498</v>
      </c>
      <c r="H2649">
        <v>178.47</v>
      </c>
      <c r="I2649">
        <v>32.119999999999997</v>
      </c>
      <c r="J2649">
        <v>10287.41</v>
      </c>
      <c r="K2649" s="1">
        <v>46281</v>
      </c>
      <c r="L2649" t="s">
        <v>14724</v>
      </c>
      <c r="M2649">
        <f t="shared" si="492"/>
        <v>1</v>
      </c>
      <c r="N2649">
        <f>COUNTIF(Orders!$A:$A,C2649)</f>
        <v>1</v>
      </c>
      <c r="P2649">
        <f>COUNTIF(Orders!$H:$H,UPPER(SUBSTITUTE(TRIM(C2649),"-","")))</f>
        <v>1</v>
      </c>
      <c r="R2649" t="str">
        <f t="shared" si="493"/>
        <v>Matched Order Reference</v>
      </c>
      <c r="S2649">
        <f t="shared" si="494"/>
        <v>1</v>
      </c>
      <c r="V2649" cm="1">
        <f t="array" ref="V2649">IF(E2649&lt;&gt;"CAPTURE",0,SUMPRODUCT((MDR_Rates!$A$2:$A$10=F2649)*(G2649&gt;MDR_Rates!$B$2:$B$10)*((MDR_Rates!$C$2:$C$10="")+(G2649&lt;=MDR_Rates!$C$2:$C$10))*MDR_Rates!$D$2:$D$10))</f>
        <v>1.7</v>
      </c>
      <c r="W2649">
        <f t="shared" si="495"/>
        <v>178.47</v>
      </c>
      <c r="X2649">
        <f t="shared" si="496"/>
        <v>32.119999999999997</v>
      </c>
      <c r="Y2649">
        <f t="shared" si="497"/>
        <v>0</v>
      </c>
      <c r="Z2649">
        <f t="shared" si="498"/>
        <v>0</v>
      </c>
      <c r="AG2649" t="str">
        <f t="shared" si="499"/>
        <v/>
      </c>
      <c r="AI2649" t="str">
        <f t="shared" si="500"/>
        <v/>
      </c>
      <c r="AJ2649" t="str">
        <f t="shared" si="501"/>
        <v/>
      </c>
      <c r="AK2649" t="str">
        <f t="shared" si="502"/>
        <v>ORD26005223</v>
      </c>
      <c r="AL2649">
        <f>IF(E2649&lt;&gt;"CAPTURE","",COUNTIF(Orders!$H:$H,AK2649))</f>
        <v>1</v>
      </c>
      <c r="AP2649" t="str">
        <f t="shared" si="503"/>
        <v>Matched to Order</v>
      </c>
      <c r="AQ2649">
        <f>IF(COUNTIF($A$2:A2649,A2649)=1,1,0)</f>
        <v>1</v>
      </c>
    </row>
    <row r="2650" spans="1:43" x14ac:dyDescent="0.3">
      <c r="A2650" t="s">
        <v>14913</v>
      </c>
      <c r="C2650" t="s">
        <v>10331</v>
      </c>
      <c r="D2650" s="1">
        <v>46279</v>
      </c>
      <c r="E2650" t="s">
        <v>11819</v>
      </c>
      <c r="F2650" t="s">
        <v>44</v>
      </c>
      <c r="G2650">
        <v>2098</v>
      </c>
      <c r="H2650">
        <v>35.67</v>
      </c>
      <c r="I2650">
        <v>6.42</v>
      </c>
      <c r="J2650">
        <v>2055.91</v>
      </c>
      <c r="K2650" s="1">
        <v>46281</v>
      </c>
      <c r="L2650" t="s">
        <v>14724</v>
      </c>
      <c r="M2650">
        <f t="shared" si="492"/>
        <v>1</v>
      </c>
      <c r="N2650">
        <f>COUNTIF(Orders!$A:$A,C2650)</f>
        <v>1</v>
      </c>
      <c r="P2650">
        <f>COUNTIF(Orders!$H:$H,UPPER(SUBSTITUTE(TRIM(C2650),"-","")))</f>
        <v>1</v>
      </c>
      <c r="R2650" t="str">
        <f t="shared" si="493"/>
        <v>Matched Order Reference</v>
      </c>
      <c r="S2650">
        <f t="shared" si="494"/>
        <v>1</v>
      </c>
      <c r="V2650" cm="1">
        <f t="array" ref="V2650">IF(E2650&lt;&gt;"CAPTURE",0,SUMPRODUCT((MDR_Rates!$A$2:$A$10=F2650)*(G2650&gt;MDR_Rates!$B$2:$B$10)*((MDR_Rates!$C$2:$C$10="")+(G2650&lt;=MDR_Rates!$C$2:$C$10))*MDR_Rates!$D$2:$D$10))</f>
        <v>1.7</v>
      </c>
      <c r="W2650">
        <f t="shared" si="495"/>
        <v>35.67</v>
      </c>
      <c r="X2650">
        <f t="shared" si="496"/>
        <v>6.42</v>
      </c>
      <c r="Y2650">
        <f t="shared" si="497"/>
        <v>0</v>
      </c>
      <c r="Z2650">
        <f t="shared" si="498"/>
        <v>0</v>
      </c>
      <c r="AG2650" t="str">
        <f t="shared" si="499"/>
        <v/>
      </c>
      <c r="AI2650" t="str">
        <f t="shared" si="500"/>
        <v/>
      </c>
      <c r="AJ2650" t="str">
        <f t="shared" si="501"/>
        <v/>
      </c>
      <c r="AK2650" t="str">
        <f t="shared" si="502"/>
        <v>ORD26005235</v>
      </c>
      <c r="AL2650">
        <f>IF(E2650&lt;&gt;"CAPTURE","",COUNTIF(Orders!$H:$H,AK2650))</f>
        <v>1</v>
      </c>
      <c r="AP2650" t="str">
        <f t="shared" si="503"/>
        <v>Matched to Order</v>
      </c>
      <c r="AQ2650">
        <f>IF(COUNTIF($A$2:A2650,A2650)=1,1,0)</f>
        <v>1</v>
      </c>
    </row>
    <row r="2651" spans="1:43" x14ac:dyDescent="0.3">
      <c r="A2651" t="s">
        <v>14914</v>
      </c>
      <c r="C2651" t="s">
        <v>14915</v>
      </c>
      <c r="D2651" s="1">
        <v>46279</v>
      </c>
      <c r="E2651" t="s">
        <v>11819</v>
      </c>
      <c r="F2651" t="s">
        <v>9</v>
      </c>
      <c r="G2651">
        <v>599</v>
      </c>
      <c r="H2651">
        <v>0</v>
      </c>
      <c r="I2651">
        <v>0</v>
      </c>
      <c r="J2651">
        <v>599</v>
      </c>
      <c r="K2651" s="1">
        <v>46281</v>
      </c>
      <c r="L2651" t="s">
        <v>14724</v>
      </c>
      <c r="M2651">
        <f t="shared" si="492"/>
        <v>1</v>
      </c>
      <c r="N2651">
        <f>COUNTIF(Orders!$A:$A,C2651)</f>
        <v>0</v>
      </c>
      <c r="P2651">
        <f>COUNTIF(Orders!$H:$H,UPPER(SUBSTITUTE(TRIM(C2651),"-","")))</f>
        <v>1</v>
      </c>
      <c r="R2651" t="str">
        <f t="shared" si="493"/>
        <v>Matched Order Reference</v>
      </c>
      <c r="S2651">
        <f t="shared" si="494"/>
        <v>1</v>
      </c>
      <c r="V2651" cm="1">
        <f t="array" ref="V2651">IF(E2651&lt;&gt;"CAPTURE",0,SUMPRODUCT((MDR_Rates!$A$2:$A$10=F2651)*(G2651&gt;MDR_Rates!$B$2:$B$10)*((MDR_Rates!$C$2:$C$10="")+(G2651&lt;=MDR_Rates!$C$2:$C$10))*MDR_Rates!$D$2:$D$10))</f>
        <v>0</v>
      </c>
      <c r="W2651">
        <f t="shared" si="495"/>
        <v>0</v>
      </c>
      <c r="X2651">
        <f t="shared" si="496"/>
        <v>0</v>
      </c>
      <c r="Y2651">
        <f t="shared" si="497"/>
        <v>0</v>
      </c>
      <c r="Z2651">
        <f t="shared" si="498"/>
        <v>0</v>
      </c>
      <c r="AG2651" t="str">
        <f t="shared" si="499"/>
        <v/>
      </c>
      <c r="AI2651" t="str">
        <f t="shared" si="500"/>
        <v/>
      </c>
      <c r="AJ2651" t="str">
        <f t="shared" si="501"/>
        <v/>
      </c>
      <c r="AK2651" t="str">
        <f t="shared" si="502"/>
        <v>ORD26005263</v>
      </c>
      <c r="AL2651">
        <f>IF(E2651&lt;&gt;"CAPTURE","",COUNTIF(Orders!$H:$H,AK2651))</f>
        <v>1</v>
      </c>
      <c r="AP2651" t="str">
        <f t="shared" si="503"/>
        <v>Matched to Order</v>
      </c>
      <c r="AQ2651">
        <f>IF(COUNTIF($A$2:A2651,A2651)=1,1,0)</f>
        <v>1</v>
      </c>
    </row>
    <row r="2652" spans="1:43" x14ac:dyDescent="0.3">
      <c r="A2652" t="s">
        <v>14916</v>
      </c>
      <c r="C2652" t="s">
        <v>10461</v>
      </c>
      <c r="D2652" s="1">
        <v>46279</v>
      </c>
      <c r="E2652" t="s">
        <v>11819</v>
      </c>
      <c r="F2652" t="s">
        <v>44</v>
      </c>
      <c r="G2652">
        <v>7999</v>
      </c>
      <c r="H2652">
        <v>135.97999999999999</v>
      </c>
      <c r="I2652">
        <v>24.48</v>
      </c>
      <c r="J2652">
        <v>7838.54</v>
      </c>
      <c r="K2652" s="1">
        <v>46281</v>
      </c>
      <c r="L2652" t="s">
        <v>14724</v>
      </c>
      <c r="M2652">
        <f t="shared" si="492"/>
        <v>1</v>
      </c>
      <c r="N2652">
        <f>COUNTIF(Orders!$A:$A,C2652)</f>
        <v>1</v>
      </c>
      <c r="P2652">
        <f>COUNTIF(Orders!$H:$H,UPPER(SUBSTITUTE(TRIM(C2652),"-","")))</f>
        <v>1</v>
      </c>
      <c r="R2652" t="str">
        <f t="shared" si="493"/>
        <v>Matched Order Reference</v>
      </c>
      <c r="S2652">
        <f t="shared" si="494"/>
        <v>1</v>
      </c>
      <c r="V2652" cm="1">
        <f t="array" ref="V2652">IF(E2652&lt;&gt;"CAPTURE",0,SUMPRODUCT((MDR_Rates!$A$2:$A$10=F2652)*(G2652&gt;MDR_Rates!$B$2:$B$10)*((MDR_Rates!$C$2:$C$10="")+(G2652&lt;=MDR_Rates!$C$2:$C$10))*MDR_Rates!$D$2:$D$10))</f>
        <v>1.7</v>
      </c>
      <c r="W2652">
        <f t="shared" si="495"/>
        <v>135.97999999999999</v>
      </c>
      <c r="X2652">
        <f t="shared" si="496"/>
        <v>24.48</v>
      </c>
      <c r="Y2652">
        <f t="shared" si="497"/>
        <v>0</v>
      </c>
      <c r="Z2652">
        <f t="shared" si="498"/>
        <v>0</v>
      </c>
      <c r="AG2652" t="str">
        <f t="shared" si="499"/>
        <v/>
      </c>
      <c r="AI2652" t="str">
        <f t="shared" si="500"/>
        <v/>
      </c>
      <c r="AJ2652" t="str">
        <f t="shared" si="501"/>
        <v/>
      </c>
      <c r="AK2652" t="str">
        <f t="shared" si="502"/>
        <v>ORD26005303</v>
      </c>
      <c r="AL2652">
        <f>IF(E2652&lt;&gt;"CAPTURE","",COUNTIF(Orders!$H:$H,AK2652))</f>
        <v>1</v>
      </c>
      <c r="AP2652" t="str">
        <f t="shared" si="503"/>
        <v>Matched to Order</v>
      </c>
      <c r="AQ2652">
        <f>IF(COUNTIF($A$2:A2652,A2652)=1,1,0)</f>
        <v>1</v>
      </c>
    </row>
    <row r="2653" spans="1:43" x14ac:dyDescent="0.3">
      <c r="A2653" t="s">
        <v>14917</v>
      </c>
      <c r="C2653" t="s">
        <v>10507</v>
      </c>
      <c r="D2653" s="1">
        <v>46279</v>
      </c>
      <c r="E2653" t="s">
        <v>11819</v>
      </c>
      <c r="F2653" t="s">
        <v>33</v>
      </c>
      <c r="G2653">
        <v>3499</v>
      </c>
      <c r="H2653">
        <v>41.99</v>
      </c>
      <c r="I2653">
        <v>7.56</v>
      </c>
      <c r="J2653">
        <v>3449.45</v>
      </c>
      <c r="K2653" s="1">
        <v>46281</v>
      </c>
      <c r="L2653" t="s">
        <v>14724</v>
      </c>
      <c r="M2653">
        <f t="shared" si="492"/>
        <v>1</v>
      </c>
      <c r="N2653">
        <f>COUNTIF(Orders!$A:$A,C2653)</f>
        <v>1</v>
      </c>
      <c r="P2653">
        <f>COUNTIF(Orders!$H:$H,UPPER(SUBSTITUTE(TRIM(C2653),"-","")))</f>
        <v>1</v>
      </c>
      <c r="R2653" t="str">
        <f t="shared" si="493"/>
        <v>Matched Order Reference</v>
      </c>
      <c r="S2653">
        <f t="shared" si="494"/>
        <v>1</v>
      </c>
      <c r="V2653" cm="1">
        <f t="array" ref="V2653">IF(E2653&lt;&gt;"CAPTURE",0,SUMPRODUCT((MDR_Rates!$A$2:$A$10=F2653)*(G2653&gt;MDR_Rates!$B$2:$B$10)*((MDR_Rates!$C$2:$C$10="")+(G2653&lt;=MDR_Rates!$C$2:$C$10))*MDR_Rates!$D$2:$D$10))</f>
        <v>1.2</v>
      </c>
      <c r="W2653">
        <f t="shared" si="495"/>
        <v>41.99</v>
      </c>
      <c r="X2653">
        <f t="shared" si="496"/>
        <v>7.56</v>
      </c>
      <c r="Y2653">
        <f t="shared" si="497"/>
        <v>0</v>
      </c>
      <c r="Z2653">
        <f t="shared" si="498"/>
        <v>0</v>
      </c>
      <c r="AG2653" t="str">
        <f t="shared" si="499"/>
        <v/>
      </c>
      <c r="AI2653" t="str">
        <f t="shared" si="500"/>
        <v/>
      </c>
      <c r="AJ2653" t="str">
        <f t="shared" si="501"/>
        <v/>
      </c>
      <c r="AK2653" t="str">
        <f t="shared" si="502"/>
        <v>ORD26005326</v>
      </c>
      <c r="AL2653">
        <f>IF(E2653&lt;&gt;"CAPTURE","",COUNTIF(Orders!$H:$H,AK2653))</f>
        <v>1</v>
      </c>
      <c r="AP2653" t="str">
        <f t="shared" si="503"/>
        <v>Matched to Order</v>
      </c>
      <c r="AQ2653">
        <f>IF(COUNTIF($A$2:A2653,A2653)=1,1,0)</f>
        <v>1</v>
      </c>
    </row>
    <row r="2654" spans="1:43" x14ac:dyDescent="0.3">
      <c r="A2654" t="s">
        <v>14918</v>
      </c>
      <c r="C2654" t="s">
        <v>10531</v>
      </c>
      <c r="D2654" s="1">
        <v>46279</v>
      </c>
      <c r="E2654" t="s">
        <v>11819</v>
      </c>
      <c r="F2654" t="s">
        <v>17</v>
      </c>
      <c r="G2654">
        <v>3499</v>
      </c>
      <c r="H2654">
        <v>55.98</v>
      </c>
      <c r="I2654">
        <v>10.08</v>
      </c>
      <c r="J2654">
        <v>3432.94</v>
      </c>
      <c r="K2654" s="1">
        <v>46281</v>
      </c>
      <c r="L2654" t="s">
        <v>14724</v>
      </c>
      <c r="M2654">
        <f t="shared" si="492"/>
        <v>1</v>
      </c>
      <c r="N2654">
        <f>COUNTIF(Orders!$A:$A,C2654)</f>
        <v>1</v>
      </c>
      <c r="P2654">
        <f>COUNTIF(Orders!$H:$H,UPPER(SUBSTITUTE(TRIM(C2654),"-","")))</f>
        <v>1</v>
      </c>
      <c r="R2654" t="str">
        <f t="shared" si="493"/>
        <v>Matched Order Reference</v>
      </c>
      <c r="S2654">
        <f t="shared" si="494"/>
        <v>1</v>
      </c>
      <c r="V2654" cm="1">
        <f t="array" ref="V2654">IF(E2654&lt;&gt;"CAPTURE",0,SUMPRODUCT((MDR_Rates!$A$2:$A$10=F2654)*(G2654&gt;MDR_Rates!$B$2:$B$10)*((MDR_Rates!$C$2:$C$10="")+(G2654&lt;=MDR_Rates!$C$2:$C$10))*MDR_Rates!$D$2:$D$10))</f>
        <v>1.6</v>
      </c>
      <c r="W2654">
        <f t="shared" si="495"/>
        <v>55.98</v>
      </c>
      <c r="X2654">
        <f t="shared" si="496"/>
        <v>10.08</v>
      </c>
      <c r="Y2654">
        <f t="shared" si="497"/>
        <v>0</v>
      </c>
      <c r="Z2654">
        <f t="shared" si="498"/>
        <v>0</v>
      </c>
      <c r="AG2654" t="str">
        <f t="shared" si="499"/>
        <v/>
      </c>
      <c r="AI2654" t="str">
        <f t="shared" si="500"/>
        <v/>
      </c>
      <c r="AJ2654" t="str">
        <f t="shared" si="501"/>
        <v/>
      </c>
      <c r="AK2654" t="str">
        <f t="shared" si="502"/>
        <v>ORD26005338</v>
      </c>
      <c r="AL2654">
        <f>IF(E2654&lt;&gt;"CAPTURE","",COUNTIF(Orders!$H:$H,AK2654))</f>
        <v>1</v>
      </c>
      <c r="AP2654" t="str">
        <f t="shared" si="503"/>
        <v>Matched to Order</v>
      </c>
      <c r="AQ2654">
        <f>IF(COUNTIF($A$2:A2654,A2654)=1,1,0)</f>
        <v>1</v>
      </c>
    </row>
    <row r="2655" spans="1:43" x14ac:dyDescent="0.3">
      <c r="A2655" t="s">
        <v>14919</v>
      </c>
      <c r="C2655" t="s">
        <v>10570</v>
      </c>
      <c r="D2655" s="1">
        <v>46279</v>
      </c>
      <c r="E2655" t="s">
        <v>11819</v>
      </c>
      <c r="F2655" t="s">
        <v>17</v>
      </c>
      <c r="G2655">
        <v>1499</v>
      </c>
      <c r="H2655">
        <v>26.98</v>
      </c>
      <c r="I2655">
        <v>4.8600000000000003</v>
      </c>
      <c r="J2655">
        <v>1467.16</v>
      </c>
      <c r="K2655" s="1">
        <v>46281</v>
      </c>
      <c r="L2655" t="s">
        <v>14724</v>
      </c>
      <c r="M2655">
        <f t="shared" si="492"/>
        <v>1</v>
      </c>
      <c r="N2655">
        <f>COUNTIF(Orders!$A:$A,C2655)</f>
        <v>1</v>
      </c>
      <c r="P2655">
        <f>COUNTIF(Orders!$H:$H,UPPER(SUBSTITUTE(TRIM(C2655),"-","")))</f>
        <v>1</v>
      </c>
      <c r="R2655" t="str">
        <f t="shared" si="493"/>
        <v>Matched Order Reference</v>
      </c>
      <c r="S2655">
        <f t="shared" si="494"/>
        <v>1</v>
      </c>
      <c r="V2655" cm="1">
        <f t="array" ref="V2655">IF(E2655&lt;&gt;"CAPTURE",0,SUMPRODUCT((MDR_Rates!$A$2:$A$10=F2655)*(G2655&gt;MDR_Rates!$B$2:$B$10)*((MDR_Rates!$C$2:$C$10="")+(G2655&lt;=MDR_Rates!$C$2:$C$10))*MDR_Rates!$D$2:$D$10))</f>
        <v>1.8</v>
      </c>
      <c r="W2655">
        <f t="shared" si="495"/>
        <v>26.98</v>
      </c>
      <c r="X2655">
        <f t="shared" si="496"/>
        <v>4.8600000000000003</v>
      </c>
      <c r="Y2655">
        <f t="shared" si="497"/>
        <v>0</v>
      </c>
      <c r="Z2655">
        <f t="shared" si="498"/>
        <v>0</v>
      </c>
      <c r="AG2655" t="str">
        <f t="shared" si="499"/>
        <v/>
      </c>
      <c r="AI2655" t="str">
        <f t="shared" si="500"/>
        <v/>
      </c>
      <c r="AJ2655" t="str">
        <f t="shared" si="501"/>
        <v/>
      </c>
      <c r="AK2655" t="str">
        <f t="shared" si="502"/>
        <v>ORD26005358</v>
      </c>
      <c r="AL2655">
        <f>IF(E2655&lt;&gt;"CAPTURE","",COUNTIF(Orders!$H:$H,AK2655))</f>
        <v>1</v>
      </c>
      <c r="AP2655" t="str">
        <f t="shared" si="503"/>
        <v>Matched to Order</v>
      </c>
      <c r="AQ2655">
        <f>IF(COUNTIF($A$2:A2655,A2655)=1,1,0)</f>
        <v>1</v>
      </c>
    </row>
    <row r="2656" spans="1:43" x14ac:dyDescent="0.3">
      <c r="A2656" t="s">
        <v>14920</v>
      </c>
      <c r="C2656" t="s">
        <v>10653</v>
      </c>
      <c r="D2656" s="1">
        <v>46279</v>
      </c>
      <c r="E2656" t="s">
        <v>11819</v>
      </c>
      <c r="F2656" t="s">
        <v>9</v>
      </c>
      <c r="G2656">
        <v>499</v>
      </c>
      <c r="H2656">
        <v>0</v>
      </c>
      <c r="I2656">
        <v>0</v>
      </c>
      <c r="J2656">
        <v>499</v>
      </c>
      <c r="K2656" s="1">
        <v>46281</v>
      </c>
      <c r="L2656" t="s">
        <v>14724</v>
      </c>
      <c r="M2656">
        <f t="shared" si="492"/>
        <v>1</v>
      </c>
      <c r="N2656">
        <f>COUNTIF(Orders!$A:$A,C2656)</f>
        <v>1</v>
      </c>
      <c r="P2656">
        <f>COUNTIF(Orders!$H:$H,UPPER(SUBSTITUTE(TRIM(C2656),"-","")))</f>
        <v>1</v>
      </c>
      <c r="R2656" t="str">
        <f t="shared" si="493"/>
        <v>Matched Order Reference</v>
      </c>
      <c r="S2656">
        <f t="shared" si="494"/>
        <v>1</v>
      </c>
      <c r="V2656" cm="1">
        <f t="array" ref="V2656">IF(E2656&lt;&gt;"CAPTURE",0,SUMPRODUCT((MDR_Rates!$A$2:$A$10=F2656)*(G2656&gt;MDR_Rates!$B$2:$B$10)*((MDR_Rates!$C$2:$C$10="")+(G2656&lt;=MDR_Rates!$C$2:$C$10))*MDR_Rates!$D$2:$D$10))</f>
        <v>0</v>
      </c>
      <c r="W2656">
        <f t="shared" si="495"/>
        <v>0</v>
      </c>
      <c r="X2656">
        <f t="shared" si="496"/>
        <v>0</v>
      </c>
      <c r="Y2656">
        <f t="shared" si="497"/>
        <v>0</v>
      </c>
      <c r="Z2656">
        <f t="shared" si="498"/>
        <v>0</v>
      </c>
      <c r="AG2656" t="str">
        <f t="shared" si="499"/>
        <v/>
      </c>
      <c r="AI2656" t="str">
        <f t="shared" si="500"/>
        <v/>
      </c>
      <c r="AJ2656" t="str">
        <f t="shared" si="501"/>
        <v/>
      </c>
      <c r="AK2656" t="str">
        <f t="shared" si="502"/>
        <v>ORD26005400</v>
      </c>
      <c r="AL2656">
        <f>IF(E2656&lt;&gt;"CAPTURE","",COUNTIF(Orders!$H:$H,AK2656))</f>
        <v>1</v>
      </c>
      <c r="AP2656" t="str">
        <f t="shared" si="503"/>
        <v>Matched to Order</v>
      </c>
      <c r="AQ2656">
        <f>IF(COUNTIF($A$2:A2656,A2656)=1,1,0)</f>
        <v>1</v>
      </c>
    </row>
    <row r="2657" spans="1:43" x14ac:dyDescent="0.3">
      <c r="A2657" t="s">
        <v>14921</v>
      </c>
      <c r="C2657" t="s">
        <v>10748</v>
      </c>
      <c r="D2657" s="1">
        <v>46279</v>
      </c>
      <c r="E2657" t="s">
        <v>11819</v>
      </c>
      <c r="F2657" t="s">
        <v>9</v>
      </c>
      <c r="G2657">
        <v>1098</v>
      </c>
      <c r="H2657">
        <v>0</v>
      </c>
      <c r="I2657">
        <v>0</v>
      </c>
      <c r="J2657">
        <v>1098</v>
      </c>
      <c r="K2657" s="1">
        <v>46281</v>
      </c>
      <c r="L2657" t="s">
        <v>14724</v>
      </c>
      <c r="M2657">
        <f t="shared" si="492"/>
        <v>1</v>
      </c>
      <c r="N2657">
        <f>COUNTIF(Orders!$A:$A,C2657)</f>
        <v>1</v>
      </c>
      <c r="P2657">
        <f>COUNTIF(Orders!$H:$H,UPPER(SUBSTITUTE(TRIM(C2657),"-","")))</f>
        <v>1</v>
      </c>
      <c r="R2657" t="str">
        <f t="shared" si="493"/>
        <v>Matched Order Reference</v>
      </c>
      <c r="S2657">
        <f t="shared" si="494"/>
        <v>1</v>
      </c>
      <c r="V2657" cm="1">
        <f t="array" ref="V2657">IF(E2657&lt;&gt;"CAPTURE",0,SUMPRODUCT((MDR_Rates!$A$2:$A$10=F2657)*(G2657&gt;MDR_Rates!$B$2:$B$10)*((MDR_Rates!$C$2:$C$10="")+(G2657&lt;=MDR_Rates!$C$2:$C$10))*MDR_Rates!$D$2:$D$10))</f>
        <v>0</v>
      </c>
      <c r="W2657">
        <f t="shared" si="495"/>
        <v>0</v>
      </c>
      <c r="X2657">
        <f t="shared" si="496"/>
        <v>0</v>
      </c>
      <c r="Y2657">
        <f t="shared" si="497"/>
        <v>0</v>
      </c>
      <c r="Z2657">
        <f t="shared" si="498"/>
        <v>0</v>
      </c>
      <c r="AG2657" t="str">
        <f t="shared" si="499"/>
        <v/>
      </c>
      <c r="AI2657" t="str">
        <f t="shared" si="500"/>
        <v/>
      </c>
      <c r="AJ2657" t="str">
        <f t="shared" si="501"/>
        <v/>
      </c>
      <c r="AK2657" t="str">
        <f t="shared" si="502"/>
        <v>ORD26005449</v>
      </c>
      <c r="AL2657">
        <f>IF(E2657&lt;&gt;"CAPTURE","",COUNTIF(Orders!$H:$H,AK2657))</f>
        <v>1</v>
      </c>
      <c r="AP2657" t="str">
        <f t="shared" si="503"/>
        <v>Matched to Order</v>
      </c>
      <c r="AQ2657">
        <f>IF(COUNTIF($A$2:A2657,A2657)=1,1,0)</f>
        <v>1</v>
      </c>
    </row>
    <row r="2658" spans="1:43" x14ac:dyDescent="0.3">
      <c r="A2658" t="s">
        <v>14922</v>
      </c>
      <c r="C2658" t="s">
        <v>10829</v>
      </c>
      <c r="D2658" s="1">
        <v>46279</v>
      </c>
      <c r="E2658" t="s">
        <v>11819</v>
      </c>
      <c r="F2658" t="s">
        <v>17</v>
      </c>
      <c r="G2658">
        <v>8997</v>
      </c>
      <c r="H2658">
        <v>143.94999999999999</v>
      </c>
      <c r="I2658">
        <v>25.91</v>
      </c>
      <c r="J2658">
        <v>8827.14</v>
      </c>
      <c r="K2658" s="1">
        <v>46281</v>
      </c>
      <c r="L2658" t="s">
        <v>14724</v>
      </c>
      <c r="M2658">
        <f t="shared" si="492"/>
        <v>1</v>
      </c>
      <c r="N2658">
        <f>COUNTIF(Orders!$A:$A,C2658)</f>
        <v>1</v>
      </c>
      <c r="P2658">
        <f>COUNTIF(Orders!$H:$H,UPPER(SUBSTITUTE(TRIM(C2658),"-","")))</f>
        <v>1</v>
      </c>
      <c r="R2658" t="str">
        <f t="shared" si="493"/>
        <v>Matched Order Reference</v>
      </c>
      <c r="S2658">
        <f t="shared" si="494"/>
        <v>1</v>
      </c>
      <c r="V2658" cm="1">
        <f t="array" ref="V2658">IF(E2658&lt;&gt;"CAPTURE",0,SUMPRODUCT((MDR_Rates!$A$2:$A$10=F2658)*(G2658&gt;MDR_Rates!$B$2:$B$10)*((MDR_Rates!$C$2:$C$10="")+(G2658&lt;=MDR_Rates!$C$2:$C$10))*MDR_Rates!$D$2:$D$10))</f>
        <v>1.6</v>
      </c>
      <c r="W2658">
        <f t="shared" si="495"/>
        <v>143.94999999999999</v>
      </c>
      <c r="X2658">
        <f t="shared" si="496"/>
        <v>25.91</v>
      </c>
      <c r="Y2658">
        <f t="shared" si="497"/>
        <v>0</v>
      </c>
      <c r="Z2658">
        <f t="shared" si="498"/>
        <v>0</v>
      </c>
      <c r="AG2658" t="str">
        <f t="shared" si="499"/>
        <v/>
      </c>
      <c r="AI2658" t="str">
        <f t="shared" si="500"/>
        <v/>
      </c>
      <c r="AJ2658" t="str">
        <f t="shared" si="501"/>
        <v/>
      </c>
      <c r="AK2658" t="str">
        <f t="shared" si="502"/>
        <v>ORD26005490</v>
      </c>
      <c r="AL2658">
        <f>IF(E2658&lt;&gt;"CAPTURE","",COUNTIF(Orders!$H:$H,AK2658))</f>
        <v>1</v>
      </c>
      <c r="AP2658" t="str">
        <f t="shared" si="503"/>
        <v>Matched to Order</v>
      </c>
      <c r="AQ2658">
        <f>IF(COUNTIF($A$2:A2658,A2658)=1,1,0)</f>
        <v>1</v>
      </c>
    </row>
    <row r="2659" spans="1:43" x14ac:dyDescent="0.3">
      <c r="A2659" t="s">
        <v>14923</v>
      </c>
      <c r="C2659" t="s">
        <v>10878</v>
      </c>
      <c r="D2659" s="1">
        <v>46279</v>
      </c>
      <c r="E2659" t="s">
        <v>11819</v>
      </c>
      <c r="F2659" t="s">
        <v>17</v>
      </c>
      <c r="G2659">
        <v>5297</v>
      </c>
      <c r="H2659">
        <v>84.75</v>
      </c>
      <c r="I2659">
        <v>15.26</v>
      </c>
      <c r="J2659">
        <v>5196.99</v>
      </c>
      <c r="K2659" s="1">
        <v>46281</v>
      </c>
      <c r="L2659" t="s">
        <v>14724</v>
      </c>
      <c r="M2659">
        <f t="shared" si="492"/>
        <v>1</v>
      </c>
      <c r="N2659">
        <f>COUNTIF(Orders!$A:$A,C2659)</f>
        <v>1</v>
      </c>
      <c r="P2659">
        <f>COUNTIF(Orders!$H:$H,UPPER(SUBSTITUTE(TRIM(C2659),"-","")))</f>
        <v>1</v>
      </c>
      <c r="R2659" t="str">
        <f t="shared" si="493"/>
        <v>Matched Order Reference</v>
      </c>
      <c r="S2659">
        <f t="shared" si="494"/>
        <v>1</v>
      </c>
      <c r="V2659" cm="1">
        <f t="array" ref="V2659">IF(E2659&lt;&gt;"CAPTURE",0,SUMPRODUCT((MDR_Rates!$A$2:$A$10=F2659)*(G2659&gt;MDR_Rates!$B$2:$B$10)*((MDR_Rates!$C$2:$C$10="")+(G2659&lt;=MDR_Rates!$C$2:$C$10))*MDR_Rates!$D$2:$D$10))</f>
        <v>1.6</v>
      </c>
      <c r="W2659">
        <f t="shared" si="495"/>
        <v>84.75</v>
      </c>
      <c r="X2659">
        <f t="shared" si="496"/>
        <v>15.26</v>
      </c>
      <c r="Y2659">
        <f t="shared" si="497"/>
        <v>0</v>
      </c>
      <c r="Z2659">
        <f t="shared" si="498"/>
        <v>0</v>
      </c>
      <c r="AG2659" t="str">
        <f t="shared" si="499"/>
        <v/>
      </c>
      <c r="AI2659" t="str">
        <f t="shared" si="500"/>
        <v/>
      </c>
      <c r="AJ2659" t="str">
        <f t="shared" si="501"/>
        <v/>
      </c>
      <c r="AK2659" t="str">
        <f t="shared" si="502"/>
        <v>ORD26005516</v>
      </c>
      <c r="AL2659">
        <f>IF(E2659&lt;&gt;"CAPTURE","",COUNTIF(Orders!$H:$H,AK2659))</f>
        <v>1</v>
      </c>
      <c r="AP2659" t="str">
        <f t="shared" si="503"/>
        <v>Matched to Order</v>
      </c>
      <c r="AQ2659">
        <f>IF(COUNTIF($A$2:A2659,A2659)=1,1,0)</f>
        <v>1</v>
      </c>
    </row>
    <row r="2660" spans="1:43" x14ac:dyDescent="0.3">
      <c r="A2660" t="s">
        <v>14924</v>
      </c>
      <c r="C2660" t="s">
        <v>14925</v>
      </c>
      <c r="D2660" s="1">
        <v>46279</v>
      </c>
      <c r="E2660" t="s">
        <v>11819</v>
      </c>
      <c r="F2660" t="s">
        <v>9</v>
      </c>
      <c r="G2660">
        <v>4999</v>
      </c>
      <c r="H2660">
        <v>15</v>
      </c>
      <c r="I2660">
        <v>2.7</v>
      </c>
      <c r="J2660">
        <v>4981.3</v>
      </c>
      <c r="K2660" s="1">
        <v>46281</v>
      </c>
      <c r="L2660" t="s">
        <v>14724</v>
      </c>
      <c r="M2660">
        <f t="shared" si="492"/>
        <v>1</v>
      </c>
      <c r="N2660">
        <f>COUNTIF(Orders!$A:$A,C2660)</f>
        <v>0</v>
      </c>
      <c r="P2660">
        <f>COUNTIF(Orders!$H:$H,UPPER(SUBSTITUTE(TRIM(C2660),"-","")))</f>
        <v>1</v>
      </c>
      <c r="R2660" t="str">
        <f t="shared" si="493"/>
        <v>Matched Order Reference</v>
      </c>
      <c r="S2660">
        <f t="shared" si="494"/>
        <v>1</v>
      </c>
      <c r="V2660" cm="1">
        <f t="array" ref="V2660">IF(E2660&lt;&gt;"CAPTURE",0,SUMPRODUCT((MDR_Rates!$A$2:$A$10=F2660)*(G2660&gt;MDR_Rates!$B$2:$B$10)*((MDR_Rates!$C$2:$C$10="")+(G2660&lt;=MDR_Rates!$C$2:$C$10))*MDR_Rates!$D$2:$D$10))</f>
        <v>0.3</v>
      </c>
      <c r="W2660">
        <f t="shared" si="495"/>
        <v>15</v>
      </c>
      <c r="X2660">
        <f t="shared" si="496"/>
        <v>2.7</v>
      </c>
      <c r="Y2660">
        <f t="shared" si="497"/>
        <v>0</v>
      </c>
      <c r="Z2660">
        <f t="shared" si="498"/>
        <v>0</v>
      </c>
      <c r="AG2660" t="str">
        <f t="shared" si="499"/>
        <v/>
      </c>
      <c r="AI2660" t="str">
        <f t="shared" si="500"/>
        <v/>
      </c>
      <c r="AJ2660" t="str">
        <f t="shared" si="501"/>
        <v/>
      </c>
      <c r="AK2660" t="str">
        <f t="shared" si="502"/>
        <v>ORD26005529</v>
      </c>
      <c r="AL2660">
        <f>IF(E2660&lt;&gt;"CAPTURE","",COUNTIF(Orders!$H:$H,AK2660))</f>
        <v>1</v>
      </c>
      <c r="AP2660" t="str">
        <f t="shared" si="503"/>
        <v>Matched to Order</v>
      </c>
      <c r="AQ2660">
        <f>IF(COUNTIF($A$2:A2660,A2660)=1,1,0)</f>
        <v>1</v>
      </c>
    </row>
    <row r="2661" spans="1:43" x14ac:dyDescent="0.3">
      <c r="A2661" t="s">
        <v>14926</v>
      </c>
      <c r="C2661" t="s">
        <v>10966</v>
      </c>
      <c r="D2661" s="1">
        <v>46279</v>
      </c>
      <c r="E2661" t="s">
        <v>11819</v>
      </c>
      <c r="F2661" t="s">
        <v>17</v>
      </c>
      <c r="G2661">
        <v>3097</v>
      </c>
      <c r="H2661">
        <v>49.55</v>
      </c>
      <c r="I2661">
        <v>8.92</v>
      </c>
      <c r="J2661">
        <v>3038.53</v>
      </c>
      <c r="K2661" s="1">
        <v>46281</v>
      </c>
      <c r="L2661" t="s">
        <v>14724</v>
      </c>
      <c r="M2661">
        <f t="shared" si="492"/>
        <v>1</v>
      </c>
      <c r="N2661">
        <f>COUNTIF(Orders!$A:$A,C2661)</f>
        <v>1</v>
      </c>
      <c r="P2661">
        <f>COUNTIF(Orders!$H:$H,UPPER(SUBSTITUTE(TRIM(C2661),"-","")))</f>
        <v>1</v>
      </c>
      <c r="R2661" t="str">
        <f t="shared" si="493"/>
        <v>Matched Order Reference</v>
      </c>
      <c r="S2661">
        <f t="shared" si="494"/>
        <v>1</v>
      </c>
      <c r="V2661" cm="1">
        <f t="array" ref="V2661">IF(E2661&lt;&gt;"CAPTURE",0,SUMPRODUCT((MDR_Rates!$A$2:$A$10=F2661)*(G2661&gt;MDR_Rates!$B$2:$B$10)*((MDR_Rates!$C$2:$C$10="")+(G2661&lt;=MDR_Rates!$C$2:$C$10))*MDR_Rates!$D$2:$D$10))</f>
        <v>1.6</v>
      </c>
      <c r="W2661">
        <f t="shared" si="495"/>
        <v>49.55</v>
      </c>
      <c r="X2661">
        <f t="shared" si="496"/>
        <v>8.92</v>
      </c>
      <c r="Y2661">
        <f t="shared" si="497"/>
        <v>0</v>
      </c>
      <c r="Z2661">
        <f t="shared" si="498"/>
        <v>0</v>
      </c>
      <c r="AG2661" t="str">
        <f t="shared" si="499"/>
        <v/>
      </c>
      <c r="AI2661" t="str">
        <f t="shared" si="500"/>
        <v/>
      </c>
      <c r="AJ2661" t="str">
        <f t="shared" si="501"/>
        <v/>
      </c>
      <c r="AK2661" t="str">
        <f t="shared" si="502"/>
        <v>ORD26005561</v>
      </c>
      <c r="AL2661">
        <f>IF(E2661&lt;&gt;"CAPTURE","",COUNTIF(Orders!$H:$H,AK2661))</f>
        <v>1</v>
      </c>
      <c r="AP2661" t="str">
        <f t="shared" si="503"/>
        <v>Matched to Order</v>
      </c>
      <c r="AQ2661">
        <f>IF(COUNTIF($A$2:A2661,A2661)=1,1,0)</f>
        <v>1</v>
      </c>
    </row>
    <row r="2662" spans="1:43" x14ac:dyDescent="0.3">
      <c r="A2662" t="s">
        <v>14927</v>
      </c>
      <c r="C2662" t="s">
        <v>10980</v>
      </c>
      <c r="D2662" s="1">
        <v>46279</v>
      </c>
      <c r="E2662" t="s">
        <v>11819</v>
      </c>
      <c r="F2662" t="s">
        <v>9</v>
      </c>
      <c r="G2662">
        <v>3098</v>
      </c>
      <c r="H2662">
        <v>9.2899999999999991</v>
      </c>
      <c r="I2662">
        <v>1.67</v>
      </c>
      <c r="J2662">
        <v>3087.04</v>
      </c>
      <c r="K2662" s="1">
        <v>46281</v>
      </c>
      <c r="L2662" t="s">
        <v>14724</v>
      </c>
      <c r="M2662">
        <f t="shared" si="492"/>
        <v>1</v>
      </c>
      <c r="N2662">
        <f>COUNTIF(Orders!$A:$A,C2662)</f>
        <v>1</v>
      </c>
      <c r="P2662">
        <f>COUNTIF(Orders!$H:$H,UPPER(SUBSTITUTE(TRIM(C2662),"-","")))</f>
        <v>1</v>
      </c>
      <c r="R2662" t="str">
        <f t="shared" si="493"/>
        <v>Matched Order Reference</v>
      </c>
      <c r="S2662">
        <f t="shared" si="494"/>
        <v>1</v>
      </c>
      <c r="V2662" cm="1">
        <f t="array" ref="V2662">IF(E2662&lt;&gt;"CAPTURE",0,SUMPRODUCT((MDR_Rates!$A$2:$A$10=F2662)*(G2662&gt;MDR_Rates!$B$2:$B$10)*((MDR_Rates!$C$2:$C$10="")+(G2662&lt;=MDR_Rates!$C$2:$C$10))*MDR_Rates!$D$2:$D$10))</f>
        <v>0.3</v>
      </c>
      <c r="W2662">
        <f t="shared" si="495"/>
        <v>9.2899999999999991</v>
      </c>
      <c r="X2662">
        <f t="shared" si="496"/>
        <v>1.67</v>
      </c>
      <c r="Y2662">
        <f t="shared" si="497"/>
        <v>0</v>
      </c>
      <c r="Z2662">
        <f t="shared" si="498"/>
        <v>0</v>
      </c>
      <c r="AG2662" t="str">
        <f t="shared" si="499"/>
        <v/>
      </c>
      <c r="AI2662" t="str">
        <f t="shared" si="500"/>
        <v/>
      </c>
      <c r="AJ2662" t="str">
        <f t="shared" si="501"/>
        <v/>
      </c>
      <c r="AK2662" t="str">
        <f t="shared" si="502"/>
        <v>ORD26005568</v>
      </c>
      <c r="AL2662">
        <f>IF(E2662&lt;&gt;"CAPTURE","",COUNTIF(Orders!$H:$H,AK2662))</f>
        <v>1</v>
      </c>
      <c r="AP2662" t="str">
        <f t="shared" si="503"/>
        <v>Matched to Order</v>
      </c>
      <c r="AQ2662">
        <f>IF(COUNTIF($A$2:A2662,A2662)=1,1,0)</f>
        <v>1</v>
      </c>
    </row>
    <row r="2663" spans="1:43" x14ac:dyDescent="0.3">
      <c r="A2663" t="s">
        <v>14928</v>
      </c>
      <c r="C2663" t="s">
        <v>11048</v>
      </c>
      <c r="D2663" s="1">
        <v>46279</v>
      </c>
      <c r="E2663" t="s">
        <v>11819</v>
      </c>
      <c r="F2663" t="s">
        <v>9</v>
      </c>
      <c r="G2663">
        <v>2999</v>
      </c>
      <c r="H2663">
        <v>9</v>
      </c>
      <c r="I2663">
        <v>1.62</v>
      </c>
      <c r="J2663">
        <v>2988.38</v>
      </c>
      <c r="K2663" s="1">
        <v>46281</v>
      </c>
      <c r="L2663" t="s">
        <v>14724</v>
      </c>
      <c r="M2663">
        <f t="shared" si="492"/>
        <v>1</v>
      </c>
      <c r="N2663">
        <f>COUNTIF(Orders!$A:$A,C2663)</f>
        <v>1</v>
      </c>
      <c r="P2663">
        <f>COUNTIF(Orders!$H:$H,UPPER(SUBSTITUTE(TRIM(C2663),"-","")))</f>
        <v>1</v>
      </c>
      <c r="R2663" t="str">
        <f t="shared" si="493"/>
        <v>Matched Order Reference</v>
      </c>
      <c r="S2663">
        <f t="shared" si="494"/>
        <v>1</v>
      </c>
      <c r="V2663" cm="1">
        <f t="array" ref="V2663">IF(E2663&lt;&gt;"CAPTURE",0,SUMPRODUCT((MDR_Rates!$A$2:$A$10=F2663)*(G2663&gt;MDR_Rates!$B$2:$B$10)*((MDR_Rates!$C$2:$C$10="")+(G2663&lt;=MDR_Rates!$C$2:$C$10))*MDR_Rates!$D$2:$D$10))</f>
        <v>0.3</v>
      </c>
      <c r="W2663">
        <f t="shared" si="495"/>
        <v>9</v>
      </c>
      <c r="X2663">
        <f t="shared" si="496"/>
        <v>1.62</v>
      </c>
      <c r="Y2663">
        <f t="shared" si="497"/>
        <v>0</v>
      </c>
      <c r="Z2663">
        <f t="shared" si="498"/>
        <v>0</v>
      </c>
      <c r="AG2663" t="str">
        <f t="shared" si="499"/>
        <v/>
      </c>
      <c r="AI2663" t="str">
        <f t="shared" si="500"/>
        <v/>
      </c>
      <c r="AJ2663" t="str">
        <f t="shared" si="501"/>
        <v/>
      </c>
      <c r="AK2663" t="str">
        <f t="shared" si="502"/>
        <v>ORD26005604</v>
      </c>
      <c r="AL2663">
        <f>IF(E2663&lt;&gt;"CAPTURE","",COUNTIF(Orders!$H:$H,AK2663))</f>
        <v>1</v>
      </c>
      <c r="AP2663" t="str">
        <f t="shared" si="503"/>
        <v>Matched to Order</v>
      </c>
      <c r="AQ2663">
        <f>IF(COUNTIF($A$2:A2663,A2663)=1,1,0)</f>
        <v>1</v>
      </c>
    </row>
    <row r="2664" spans="1:43" x14ac:dyDescent="0.3">
      <c r="A2664" t="s">
        <v>14929</v>
      </c>
      <c r="C2664" t="s">
        <v>11066</v>
      </c>
      <c r="D2664" s="1">
        <v>46279</v>
      </c>
      <c r="E2664" t="s">
        <v>11819</v>
      </c>
      <c r="F2664" t="s">
        <v>9</v>
      </c>
      <c r="G2664">
        <v>499</v>
      </c>
      <c r="H2664">
        <v>0</v>
      </c>
      <c r="I2664">
        <v>0</v>
      </c>
      <c r="J2664">
        <v>499</v>
      </c>
      <c r="K2664" s="1">
        <v>46281</v>
      </c>
      <c r="L2664" t="s">
        <v>14724</v>
      </c>
      <c r="M2664">
        <f t="shared" si="492"/>
        <v>1</v>
      </c>
      <c r="N2664">
        <f>COUNTIF(Orders!$A:$A,C2664)</f>
        <v>1</v>
      </c>
      <c r="P2664">
        <f>COUNTIF(Orders!$H:$H,UPPER(SUBSTITUTE(TRIM(C2664),"-","")))</f>
        <v>1</v>
      </c>
      <c r="R2664" t="str">
        <f t="shared" si="493"/>
        <v>Matched Order Reference</v>
      </c>
      <c r="S2664">
        <f t="shared" si="494"/>
        <v>1</v>
      </c>
      <c r="V2664" cm="1">
        <f t="array" ref="V2664">IF(E2664&lt;&gt;"CAPTURE",0,SUMPRODUCT((MDR_Rates!$A$2:$A$10=F2664)*(G2664&gt;MDR_Rates!$B$2:$B$10)*((MDR_Rates!$C$2:$C$10="")+(G2664&lt;=MDR_Rates!$C$2:$C$10))*MDR_Rates!$D$2:$D$10))</f>
        <v>0</v>
      </c>
      <c r="W2664">
        <f t="shared" si="495"/>
        <v>0</v>
      </c>
      <c r="X2664">
        <f t="shared" si="496"/>
        <v>0</v>
      </c>
      <c r="Y2664">
        <f t="shared" si="497"/>
        <v>0</v>
      </c>
      <c r="Z2664">
        <f t="shared" si="498"/>
        <v>0</v>
      </c>
      <c r="AG2664" t="str">
        <f t="shared" si="499"/>
        <v/>
      </c>
      <c r="AI2664" t="str">
        <f t="shared" si="500"/>
        <v/>
      </c>
      <c r="AJ2664" t="str">
        <f t="shared" si="501"/>
        <v/>
      </c>
      <c r="AK2664" t="str">
        <f t="shared" si="502"/>
        <v>ORD26005613</v>
      </c>
      <c r="AL2664">
        <f>IF(E2664&lt;&gt;"CAPTURE","",COUNTIF(Orders!$H:$H,AK2664))</f>
        <v>1</v>
      </c>
      <c r="AP2664" t="str">
        <f t="shared" si="503"/>
        <v>Matched to Order</v>
      </c>
      <c r="AQ2664">
        <f>IF(COUNTIF($A$2:A2664,A2664)=1,1,0)</f>
        <v>1</v>
      </c>
    </row>
    <row r="2665" spans="1:43" x14ac:dyDescent="0.3">
      <c r="A2665" t="s">
        <v>14930</v>
      </c>
      <c r="C2665" t="s">
        <v>11170</v>
      </c>
      <c r="D2665" s="1">
        <v>46279</v>
      </c>
      <c r="E2665" t="s">
        <v>11819</v>
      </c>
      <c r="F2665" t="s">
        <v>17</v>
      </c>
      <c r="G2665">
        <v>5097</v>
      </c>
      <c r="H2665">
        <v>81.55</v>
      </c>
      <c r="I2665">
        <v>14.68</v>
      </c>
      <c r="J2665">
        <v>5000.7700000000004</v>
      </c>
      <c r="K2665" s="1">
        <v>46281</v>
      </c>
      <c r="L2665" t="s">
        <v>14724</v>
      </c>
      <c r="M2665">
        <f t="shared" si="492"/>
        <v>1</v>
      </c>
      <c r="N2665">
        <f>COUNTIF(Orders!$A:$A,C2665)</f>
        <v>1</v>
      </c>
      <c r="P2665">
        <f>COUNTIF(Orders!$H:$H,UPPER(SUBSTITUTE(TRIM(C2665),"-","")))</f>
        <v>1</v>
      </c>
      <c r="R2665" t="str">
        <f t="shared" si="493"/>
        <v>Matched Order Reference</v>
      </c>
      <c r="S2665">
        <f t="shared" si="494"/>
        <v>1</v>
      </c>
      <c r="V2665" cm="1">
        <f t="array" ref="V2665">IF(E2665&lt;&gt;"CAPTURE",0,SUMPRODUCT((MDR_Rates!$A$2:$A$10=F2665)*(G2665&gt;MDR_Rates!$B$2:$B$10)*((MDR_Rates!$C$2:$C$10="")+(G2665&lt;=MDR_Rates!$C$2:$C$10))*MDR_Rates!$D$2:$D$10))</f>
        <v>1.6</v>
      </c>
      <c r="W2665">
        <f t="shared" si="495"/>
        <v>81.55</v>
      </c>
      <c r="X2665">
        <f t="shared" si="496"/>
        <v>14.68</v>
      </c>
      <c r="Y2665">
        <f t="shared" si="497"/>
        <v>0</v>
      </c>
      <c r="Z2665">
        <f t="shared" si="498"/>
        <v>0</v>
      </c>
      <c r="AG2665" t="str">
        <f t="shared" si="499"/>
        <v/>
      </c>
      <c r="AI2665" t="str">
        <f t="shared" si="500"/>
        <v/>
      </c>
      <c r="AJ2665" t="str">
        <f t="shared" si="501"/>
        <v/>
      </c>
      <c r="AK2665" t="str">
        <f t="shared" si="502"/>
        <v>ORD26005666</v>
      </c>
      <c r="AL2665">
        <f>IF(E2665&lt;&gt;"CAPTURE","",COUNTIF(Orders!$H:$H,AK2665))</f>
        <v>1</v>
      </c>
      <c r="AP2665" t="str">
        <f t="shared" si="503"/>
        <v>Matched to Order</v>
      </c>
      <c r="AQ2665">
        <f>IF(COUNTIF($A$2:A2665,A2665)=1,1,0)</f>
        <v>1</v>
      </c>
    </row>
    <row r="2666" spans="1:43" x14ac:dyDescent="0.3">
      <c r="A2666" t="s">
        <v>14931</v>
      </c>
      <c r="C2666" t="s">
        <v>11178</v>
      </c>
      <c r="D2666" s="1">
        <v>46279</v>
      </c>
      <c r="E2666" t="s">
        <v>11819</v>
      </c>
      <c r="F2666" t="s">
        <v>33</v>
      </c>
      <c r="G2666">
        <v>349</v>
      </c>
      <c r="H2666">
        <v>5.24</v>
      </c>
      <c r="I2666">
        <v>0.94</v>
      </c>
      <c r="J2666">
        <v>342.82</v>
      </c>
      <c r="K2666" s="1">
        <v>46281</v>
      </c>
      <c r="L2666" t="s">
        <v>14724</v>
      </c>
      <c r="M2666">
        <f t="shared" si="492"/>
        <v>1</v>
      </c>
      <c r="N2666">
        <f>COUNTIF(Orders!$A:$A,C2666)</f>
        <v>1</v>
      </c>
      <c r="P2666">
        <f>COUNTIF(Orders!$H:$H,UPPER(SUBSTITUTE(TRIM(C2666),"-","")))</f>
        <v>1</v>
      </c>
      <c r="R2666" t="str">
        <f t="shared" si="493"/>
        <v>Matched Order Reference</v>
      </c>
      <c r="S2666">
        <f t="shared" si="494"/>
        <v>1</v>
      </c>
      <c r="V2666" cm="1">
        <f t="array" ref="V2666">IF(E2666&lt;&gt;"CAPTURE",0,SUMPRODUCT((MDR_Rates!$A$2:$A$10=F2666)*(G2666&gt;MDR_Rates!$B$2:$B$10)*((MDR_Rates!$C$2:$C$10="")+(G2666&lt;=MDR_Rates!$C$2:$C$10))*MDR_Rates!$D$2:$D$10))</f>
        <v>1.5</v>
      </c>
      <c r="W2666">
        <f t="shared" si="495"/>
        <v>5.24</v>
      </c>
      <c r="X2666">
        <f t="shared" si="496"/>
        <v>0.94</v>
      </c>
      <c r="Y2666">
        <f t="shared" si="497"/>
        <v>0</v>
      </c>
      <c r="Z2666">
        <f t="shared" si="498"/>
        <v>0</v>
      </c>
      <c r="AG2666" t="str">
        <f t="shared" si="499"/>
        <v/>
      </c>
      <c r="AI2666" t="str">
        <f t="shared" si="500"/>
        <v/>
      </c>
      <c r="AJ2666" t="str">
        <f t="shared" si="501"/>
        <v/>
      </c>
      <c r="AK2666" t="str">
        <f t="shared" si="502"/>
        <v>ORD26005670</v>
      </c>
      <c r="AL2666">
        <f>IF(E2666&lt;&gt;"CAPTURE","",COUNTIF(Orders!$H:$H,AK2666))</f>
        <v>1</v>
      </c>
      <c r="AP2666" t="str">
        <f t="shared" si="503"/>
        <v>Matched to Order</v>
      </c>
      <c r="AQ2666">
        <f>IF(COUNTIF($A$2:A2666,A2666)=1,1,0)</f>
        <v>1</v>
      </c>
    </row>
    <row r="2667" spans="1:43" x14ac:dyDescent="0.3">
      <c r="A2667" t="s">
        <v>14932</v>
      </c>
      <c r="C2667" t="s">
        <v>11232</v>
      </c>
      <c r="D2667" s="1">
        <v>46279</v>
      </c>
      <c r="E2667" t="s">
        <v>11819</v>
      </c>
      <c r="F2667" t="s">
        <v>33</v>
      </c>
      <c r="G2667">
        <v>4999</v>
      </c>
      <c r="H2667">
        <v>59.99</v>
      </c>
      <c r="I2667">
        <v>10.8</v>
      </c>
      <c r="J2667">
        <v>4928.21</v>
      </c>
      <c r="K2667" s="1">
        <v>46281</v>
      </c>
      <c r="L2667" t="s">
        <v>14724</v>
      </c>
      <c r="M2667">
        <f t="shared" si="492"/>
        <v>1</v>
      </c>
      <c r="N2667">
        <f>COUNTIF(Orders!$A:$A,C2667)</f>
        <v>1</v>
      </c>
      <c r="P2667">
        <f>COUNTIF(Orders!$H:$H,UPPER(SUBSTITUTE(TRIM(C2667),"-","")))</f>
        <v>1</v>
      </c>
      <c r="R2667" t="str">
        <f t="shared" si="493"/>
        <v>Matched Order Reference</v>
      </c>
      <c r="S2667">
        <f t="shared" si="494"/>
        <v>1</v>
      </c>
      <c r="V2667" cm="1">
        <f t="array" ref="V2667">IF(E2667&lt;&gt;"CAPTURE",0,SUMPRODUCT((MDR_Rates!$A$2:$A$10=F2667)*(G2667&gt;MDR_Rates!$B$2:$B$10)*((MDR_Rates!$C$2:$C$10="")+(G2667&lt;=MDR_Rates!$C$2:$C$10))*MDR_Rates!$D$2:$D$10))</f>
        <v>1.2</v>
      </c>
      <c r="W2667">
        <f t="shared" si="495"/>
        <v>59.99</v>
      </c>
      <c r="X2667">
        <f t="shared" si="496"/>
        <v>10.8</v>
      </c>
      <c r="Y2667">
        <f t="shared" si="497"/>
        <v>0</v>
      </c>
      <c r="Z2667">
        <f t="shared" si="498"/>
        <v>0</v>
      </c>
      <c r="AG2667" t="str">
        <f t="shared" si="499"/>
        <v/>
      </c>
      <c r="AI2667" t="str">
        <f t="shared" si="500"/>
        <v/>
      </c>
      <c r="AJ2667" t="str">
        <f t="shared" si="501"/>
        <v/>
      </c>
      <c r="AK2667" t="str">
        <f t="shared" si="502"/>
        <v>ORD26005699</v>
      </c>
      <c r="AL2667">
        <f>IF(E2667&lt;&gt;"CAPTURE","",COUNTIF(Orders!$H:$H,AK2667))</f>
        <v>1</v>
      </c>
      <c r="AP2667" t="str">
        <f t="shared" si="503"/>
        <v>Matched to Order</v>
      </c>
      <c r="AQ2667">
        <f>IF(COUNTIF($A$2:A2667,A2667)=1,1,0)</f>
        <v>1</v>
      </c>
    </row>
    <row r="2668" spans="1:43" x14ac:dyDescent="0.3">
      <c r="A2668" t="s">
        <v>14933</v>
      </c>
      <c r="C2668" t="s">
        <v>11248</v>
      </c>
      <c r="D2668" s="1">
        <v>46279</v>
      </c>
      <c r="E2668" t="s">
        <v>11819</v>
      </c>
      <c r="F2668" t="s">
        <v>9</v>
      </c>
      <c r="G2668">
        <v>1298</v>
      </c>
      <c r="H2668">
        <v>0</v>
      </c>
      <c r="I2668">
        <v>0</v>
      </c>
      <c r="J2668">
        <v>1298</v>
      </c>
      <c r="K2668" s="1">
        <v>46281</v>
      </c>
      <c r="L2668" t="s">
        <v>14724</v>
      </c>
      <c r="M2668">
        <f t="shared" si="492"/>
        <v>1</v>
      </c>
      <c r="N2668">
        <f>COUNTIF(Orders!$A:$A,C2668)</f>
        <v>1</v>
      </c>
      <c r="P2668">
        <f>COUNTIF(Orders!$H:$H,UPPER(SUBSTITUTE(TRIM(C2668),"-","")))</f>
        <v>1</v>
      </c>
      <c r="R2668" t="str">
        <f t="shared" si="493"/>
        <v>Matched Order Reference</v>
      </c>
      <c r="S2668">
        <f t="shared" si="494"/>
        <v>1</v>
      </c>
      <c r="V2668" cm="1">
        <f t="array" ref="V2668">IF(E2668&lt;&gt;"CAPTURE",0,SUMPRODUCT((MDR_Rates!$A$2:$A$10=F2668)*(G2668&gt;MDR_Rates!$B$2:$B$10)*((MDR_Rates!$C$2:$C$10="")+(G2668&lt;=MDR_Rates!$C$2:$C$10))*MDR_Rates!$D$2:$D$10))</f>
        <v>0</v>
      </c>
      <c r="W2668">
        <f t="shared" si="495"/>
        <v>0</v>
      </c>
      <c r="X2668">
        <f t="shared" si="496"/>
        <v>0</v>
      </c>
      <c r="Y2668">
        <f t="shared" si="497"/>
        <v>0</v>
      </c>
      <c r="Z2668">
        <f t="shared" si="498"/>
        <v>0</v>
      </c>
      <c r="AG2668" t="str">
        <f t="shared" si="499"/>
        <v/>
      </c>
      <c r="AI2668" t="str">
        <f t="shared" si="500"/>
        <v/>
      </c>
      <c r="AJ2668" t="str">
        <f t="shared" si="501"/>
        <v/>
      </c>
      <c r="AK2668" t="str">
        <f t="shared" si="502"/>
        <v>ORD26005707</v>
      </c>
      <c r="AL2668">
        <f>IF(E2668&lt;&gt;"CAPTURE","",COUNTIF(Orders!$H:$H,AK2668))</f>
        <v>1</v>
      </c>
      <c r="AP2668" t="str">
        <f t="shared" si="503"/>
        <v>Matched to Order</v>
      </c>
      <c r="AQ2668">
        <f>IF(COUNTIF($A$2:A2668,A2668)=1,1,0)</f>
        <v>1</v>
      </c>
    </row>
    <row r="2669" spans="1:43" x14ac:dyDescent="0.3">
      <c r="A2669" t="s">
        <v>14934</v>
      </c>
      <c r="C2669" t="s">
        <v>11395</v>
      </c>
      <c r="D2669" s="1">
        <v>46279</v>
      </c>
      <c r="E2669" t="s">
        <v>11819</v>
      </c>
      <c r="F2669" t="s">
        <v>9</v>
      </c>
      <c r="G2669">
        <v>3798</v>
      </c>
      <c r="H2669">
        <v>11.39</v>
      </c>
      <c r="I2669">
        <v>2.0499999999999998</v>
      </c>
      <c r="J2669">
        <v>3784.56</v>
      </c>
      <c r="K2669" s="1">
        <v>46281</v>
      </c>
      <c r="L2669" t="s">
        <v>14724</v>
      </c>
      <c r="M2669">
        <f t="shared" si="492"/>
        <v>1</v>
      </c>
      <c r="N2669">
        <f>COUNTIF(Orders!$A:$A,C2669)</f>
        <v>1</v>
      </c>
      <c r="P2669">
        <f>COUNTIF(Orders!$H:$H,UPPER(SUBSTITUTE(TRIM(C2669),"-","")))</f>
        <v>1</v>
      </c>
      <c r="R2669" t="str">
        <f t="shared" si="493"/>
        <v>Matched Order Reference</v>
      </c>
      <c r="S2669">
        <f t="shared" si="494"/>
        <v>1</v>
      </c>
      <c r="V2669" cm="1">
        <f t="array" ref="V2669">IF(E2669&lt;&gt;"CAPTURE",0,SUMPRODUCT((MDR_Rates!$A$2:$A$10=F2669)*(G2669&gt;MDR_Rates!$B$2:$B$10)*((MDR_Rates!$C$2:$C$10="")+(G2669&lt;=MDR_Rates!$C$2:$C$10))*MDR_Rates!$D$2:$D$10))</f>
        <v>0.3</v>
      </c>
      <c r="W2669">
        <f t="shared" si="495"/>
        <v>11.39</v>
      </c>
      <c r="X2669">
        <f t="shared" si="496"/>
        <v>2.0499999999999998</v>
      </c>
      <c r="Y2669">
        <f t="shared" si="497"/>
        <v>0</v>
      </c>
      <c r="Z2669">
        <f t="shared" si="498"/>
        <v>0</v>
      </c>
      <c r="AG2669" t="str">
        <f t="shared" si="499"/>
        <v/>
      </c>
      <c r="AI2669" t="str">
        <f t="shared" si="500"/>
        <v/>
      </c>
      <c r="AJ2669" t="str">
        <f t="shared" si="501"/>
        <v/>
      </c>
      <c r="AK2669" t="str">
        <f t="shared" si="502"/>
        <v>ORD26005783</v>
      </c>
      <c r="AL2669">
        <f>IF(E2669&lt;&gt;"CAPTURE","",COUNTIF(Orders!$H:$H,AK2669))</f>
        <v>1</v>
      </c>
      <c r="AP2669" t="str">
        <f t="shared" si="503"/>
        <v>Matched to Order</v>
      </c>
      <c r="AQ2669">
        <f>IF(COUNTIF($A$2:A2669,A2669)=1,1,0)</f>
        <v>1</v>
      </c>
    </row>
    <row r="2670" spans="1:43" x14ac:dyDescent="0.3">
      <c r="A2670" t="s">
        <v>14935</v>
      </c>
      <c r="C2670" t="s">
        <v>14936</v>
      </c>
      <c r="D2670" s="1">
        <v>46279</v>
      </c>
      <c r="E2670" t="s">
        <v>11819</v>
      </c>
      <c r="F2670" t="s">
        <v>9</v>
      </c>
      <c r="G2670">
        <v>7797</v>
      </c>
      <c r="H2670">
        <v>23.39</v>
      </c>
      <c r="I2670">
        <v>4.21</v>
      </c>
      <c r="J2670">
        <v>7769.4</v>
      </c>
      <c r="K2670" s="1">
        <v>46281</v>
      </c>
      <c r="L2670" t="s">
        <v>14724</v>
      </c>
      <c r="M2670">
        <f t="shared" si="492"/>
        <v>1</v>
      </c>
      <c r="N2670">
        <f>COUNTIF(Orders!$A:$A,C2670)</f>
        <v>0</v>
      </c>
      <c r="P2670">
        <f>COUNTIF(Orders!$H:$H,UPPER(SUBSTITUTE(TRIM(C2670),"-","")))</f>
        <v>1</v>
      </c>
      <c r="R2670" t="str">
        <f t="shared" si="493"/>
        <v>Matched Order Reference</v>
      </c>
      <c r="S2670">
        <f t="shared" si="494"/>
        <v>1</v>
      </c>
      <c r="V2670" cm="1">
        <f t="array" ref="V2670">IF(E2670&lt;&gt;"CAPTURE",0,SUMPRODUCT((MDR_Rates!$A$2:$A$10=F2670)*(G2670&gt;MDR_Rates!$B$2:$B$10)*((MDR_Rates!$C$2:$C$10="")+(G2670&lt;=MDR_Rates!$C$2:$C$10))*MDR_Rates!$D$2:$D$10))</f>
        <v>0.3</v>
      </c>
      <c r="W2670">
        <f t="shared" si="495"/>
        <v>23.39</v>
      </c>
      <c r="X2670">
        <f t="shared" si="496"/>
        <v>4.21</v>
      </c>
      <c r="Y2670">
        <f t="shared" si="497"/>
        <v>0</v>
      </c>
      <c r="Z2670">
        <f t="shared" si="498"/>
        <v>0</v>
      </c>
      <c r="AG2670" t="str">
        <f t="shared" si="499"/>
        <v/>
      </c>
      <c r="AI2670" t="str">
        <f t="shared" si="500"/>
        <v/>
      </c>
      <c r="AJ2670" t="str">
        <f t="shared" si="501"/>
        <v/>
      </c>
      <c r="AK2670" t="str">
        <f t="shared" si="502"/>
        <v>ORD26005788</v>
      </c>
      <c r="AL2670">
        <f>IF(E2670&lt;&gt;"CAPTURE","",COUNTIF(Orders!$H:$H,AK2670))</f>
        <v>1</v>
      </c>
      <c r="AP2670" t="str">
        <f t="shared" si="503"/>
        <v>Matched to Order</v>
      </c>
      <c r="AQ2670">
        <f>IF(COUNTIF($A$2:A2670,A2670)=1,1,0)</f>
        <v>1</v>
      </c>
    </row>
    <row r="2671" spans="1:43" x14ac:dyDescent="0.3">
      <c r="A2671" t="s">
        <v>14937</v>
      </c>
      <c r="C2671" t="s">
        <v>11414</v>
      </c>
      <c r="D2671" s="1">
        <v>46279</v>
      </c>
      <c r="E2671" t="s">
        <v>11819</v>
      </c>
      <c r="F2671" t="s">
        <v>9</v>
      </c>
      <c r="G2671">
        <v>4797</v>
      </c>
      <c r="H2671">
        <v>14.39</v>
      </c>
      <c r="I2671">
        <v>2.59</v>
      </c>
      <c r="J2671">
        <v>4780.0200000000004</v>
      </c>
      <c r="K2671" s="1">
        <v>46281</v>
      </c>
      <c r="L2671" t="s">
        <v>14724</v>
      </c>
      <c r="M2671">
        <f t="shared" si="492"/>
        <v>1</v>
      </c>
      <c r="N2671">
        <f>COUNTIF(Orders!$A:$A,C2671)</f>
        <v>1</v>
      </c>
      <c r="P2671">
        <f>COUNTIF(Orders!$H:$H,UPPER(SUBSTITUTE(TRIM(C2671),"-","")))</f>
        <v>1</v>
      </c>
      <c r="R2671" t="str">
        <f t="shared" si="493"/>
        <v>Matched Order Reference</v>
      </c>
      <c r="S2671">
        <f t="shared" si="494"/>
        <v>1</v>
      </c>
      <c r="V2671" cm="1">
        <f t="array" ref="V2671">IF(E2671&lt;&gt;"CAPTURE",0,SUMPRODUCT((MDR_Rates!$A$2:$A$10=F2671)*(G2671&gt;MDR_Rates!$B$2:$B$10)*((MDR_Rates!$C$2:$C$10="")+(G2671&lt;=MDR_Rates!$C$2:$C$10))*MDR_Rates!$D$2:$D$10))</f>
        <v>0.3</v>
      </c>
      <c r="W2671">
        <f t="shared" si="495"/>
        <v>14.39</v>
      </c>
      <c r="X2671">
        <f t="shared" si="496"/>
        <v>2.59</v>
      </c>
      <c r="Y2671">
        <f t="shared" si="497"/>
        <v>0</v>
      </c>
      <c r="Z2671">
        <f t="shared" si="498"/>
        <v>0</v>
      </c>
      <c r="AG2671" t="str">
        <f t="shared" si="499"/>
        <v/>
      </c>
      <c r="AI2671" t="str">
        <f t="shared" si="500"/>
        <v/>
      </c>
      <c r="AJ2671" t="str">
        <f t="shared" si="501"/>
        <v/>
      </c>
      <c r="AK2671" t="str">
        <f t="shared" si="502"/>
        <v>ORD26005794</v>
      </c>
      <c r="AL2671">
        <f>IF(E2671&lt;&gt;"CAPTURE","",COUNTIF(Orders!$H:$H,AK2671))</f>
        <v>1</v>
      </c>
      <c r="AP2671" t="str">
        <f t="shared" si="503"/>
        <v>Matched to Order</v>
      </c>
      <c r="AQ2671">
        <f>IF(COUNTIF($A$2:A2671,A2671)=1,1,0)</f>
        <v>1</v>
      </c>
    </row>
    <row r="2672" spans="1:43" x14ac:dyDescent="0.3">
      <c r="A2672" t="s">
        <v>14938</v>
      </c>
      <c r="C2672" t="s">
        <v>14939</v>
      </c>
      <c r="D2672" s="1">
        <v>46279</v>
      </c>
      <c r="E2672" t="s">
        <v>11819</v>
      </c>
      <c r="F2672" t="s">
        <v>17</v>
      </c>
      <c r="G2672">
        <v>3499</v>
      </c>
      <c r="H2672">
        <v>55.98</v>
      </c>
      <c r="I2672">
        <v>10.08</v>
      </c>
      <c r="J2672">
        <v>3432.94</v>
      </c>
      <c r="K2672" s="1">
        <v>46281</v>
      </c>
      <c r="L2672" t="s">
        <v>14724</v>
      </c>
      <c r="M2672">
        <f t="shared" si="492"/>
        <v>1</v>
      </c>
      <c r="N2672">
        <f>COUNTIF(Orders!$A:$A,C2672)</f>
        <v>1</v>
      </c>
      <c r="P2672">
        <f>COUNTIF(Orders!$H:$H,UPPER(SUBSTITUTE(TRIM(C2672),"-","")))</f>
        <v>1</v>
      </c>
      <c r="R2672" t="str">
        <f t="shared" si="493"/>
        <v>Matched Order Reference</v>
      </c>
      <c r="S2672">
        <f t="shared" si="494"/>
        <v>1</v>
      </c>
      <c r="V2672" cm="1">
        <f t="array" ref="V2672">IF(E2672&lt;&gt;"CAPTURE",0,SUMPRODUCT((MDR_Rates!$A$2:$A$10=F2672)*(G2672&gt;MDR_Rates!$B$2:$B$10)*((MDR_Rates!$C$2:$C$10="")+(G2672&lt;=MDR_Rates!$C$2:$C$10))*MDR_Rates!$D$2:$D$10))</f>
        <v>1.6</v>
      </c>
      <c r="W2672">
        <f t="shared" si="495"/>
        <v>55.98</v>
      </c>
      <c r="X2672">
        <f t="shared" si="496"/>
        <v>10.08</v>
      </c>
      <c r="Y2672">
        <f t="shared" si="497"/>
        <v>0</v>
      </c>
      <c r="Z2672">
        <f t="shared" si="498"/>
        <v>0</v>
      </c>
      <c r="AG2672" t="str">
        <f t="shared" si="499"/>
        <v/>
      </c>
      <c r="AI2672" t="str">
        <f t="shared" si="500"/>
        <v/>
      </c>
      <c r="AJ2672" t="str">
        <f t="shared" si="501"/>
        <v/>
      </c>
      <c r="AK2672" t="str">
        <f t="shared" si="502"/>
        <v>ORD26005817</v>
      </c>
      <c r="AL2672">
        <f>IF(E2672&lt;&gt;"CAPTURE","",COUNTIF(Orders!$H:$H,AK2672))</f>
        <v>1</v>
      </c>
      <c r="AP2672" t="str">
        <f t="shared" si="503"/>
        <v>Matched to Order</v>
      </c>
      <c r="AQ2672">
        <f>IF(COUNTIF($A$2:A2672,A2672)=1,1,0)</f>
        <v>1</v>
      </c>
    </row>
    <row r="2673" spans="1:43" x14ac:dyDescent="0.3">
      <c r="A2673" t="s">
        <v>14940</v>
      </c>
      <c r="C2673" t="s">
        <v>11517</v>
      </c>
      <c r="D2673" s="1">
        <v>46279</v>
      </c>
      <c r="E2673" t="s">
        <v>11819</v>
      </c>
      <c r="F2673" t="s">
        <v>44</v>
      </c>
      <c r="G2673">
        <v>3597</v>
      </c>
      <c r="H2673">
        <v>61.15</v>
      </c>
      <c r="I2673">
        <v>11.01</v>
      </c>
      <c r="J2673">
        <v>3524.84</v>
      </c>
      <c r="K2673" s="1">
        <v>46281</v>
      </c>
      <c r="L2673" t="s">
        <v>14724</v>
      </c>
      <c r="M2673">
        <f t="shared" si="492"/>
        <v>1</v>
      </c>
      <c r="N2673">
        <f>COUNTIF(Orders!$A:$A,C2673)</f>
        <v>1</v>
      </c>
      <c r="P2673">
        <f>COUNTIF(Orders!$H:$H,UPPER(SUBSTITUTE(TRIM(C2673),"-","")))</f>
        <v>1</v>
      </c>
      <c r="R2673" t="str">
        <f t="shared" si="493"/>
        <v>Matched Order Reference</v>
      </c>
      <c r="S2673">
        <f t="shared" si="494"/>
        <v>1</v>
      </c>
      <c r="V2673" cm="1">
        <f t="array" ref="V2673">IF(E2673&lt;&gt;"CAPTURE",0,SUMPRODUCT((MDR_Rates!$A$2:$A$10=F2673)*(G2673&gt;MDR_Rates!$B$2:$B$10)*((MDR_Rates!$C$2:$C$10="")+(G2673&lt;=MDR_Rates!$C$2:$C$10))*MDR_Rates!$D$2:$D$10))</f>
        <v>1.7</v>
      </c>
      <c r="W2673">
        <f t="shared" si="495"/>
        <v>61.15</v>
      </c>
      <c r="X2673">
        <f t="shared" si="496"/>
        <v>11.01</v>
      </c>
      <c r="Y2673">
        <f t="shared" si="497"/>
        <v>0</v>
      </c>
      <c r="Z2673">
        <f t="shared" si="498"/>
        <v>0</v>
      </c>
      <c r="AG2673" t="str">
        <f t="shared" si="499"/>
        <v/>
      </c>
      <c r="AI2673" t="str">
        <f t="shared" si="500"/>
        <v/>
      </c>
      <c r="AJ2673" t="str">
        <f t="shared" si="501"/>
        <v/>
      </c>
      <c r="AK2673" t="str">
        <f t="shared" si="502"/>
        <v>ORD26005848</v>
      </c>
      <c r="AL2673">
        <f>IF(E2673&lt;&gt;"CAPTURE","",COUNTIF(Orders!$H:$H,AK2673))</f>
        <v>1</v>
      </c>
      <c r="AP2673" t="str">
        <f t="shared" si="503"/>
        <v>Matched to Order</v>
      </c>
      <c r="AQ2673">
        <f>IF(COUNTIF($A$2:A2673,A2673)=1,1,0)</f>
        <v>1</v>
      </c>
    </row>
    <row r="2674" spans="1:43" x14ac:dyDescent="0.3">
      <c r="A2674" t="s">
        <v>14941</v>
      </c>
      <c r="C2674" t="s">
        <v>11593</v>
      </c>
      <c r="D2674" s="1">
        <v>46279</v>
      </c>
      <c r="E2674" t="s">
        <v>11819</v>
      </c>
      <c r="F2674" t="s">
        <v>9</v>
      </c>
      <c r="G2674">
        <v>1799</v>
      </c>
      <c r="H2674">
        <v>0</v>
      </c>
      <c r="I2674">
        <v>0</v>
      </c>
      <c r="J2674">
        <v>1799</v>
      </c>
      <c r="K2674" s="1">
        <v>46281</v>
      </c>
      <c r="L2674" t="s">
        <v>14724</v>
      </c>
      <c r="M2674">
        <f t="shared" si="492"/>
        <v>1</v>
      </c>
      <c r="N2674">
        <f>COUNTIF(Orders!$A:$A,C2674)</f>
        <v>1</v>
      </c>
      <c r="P2674">
        <f>COUNTIF(Orders!$H:$H,UPPER(SUBSTITUTE(TRIM(C2674),"-","")))</f>
        <v>1</v>
      </c>
      <c r="R2674" t="str">
        <f t="shared" si="493"/>
        <v>Matched Order Reference</v>
      </c>
      <c r="S2674">
        <f t="shared" si="494"/>
        <v>1</v>
      </c>
      <c r="V2674" cm="1">
        <f t="array" ref="V2674">IF(E2674&lt;&gt;"CAPTURE",0,SUMPRODUCT((MDR_Rates!$A$2:$A$10=F2674)*(G2674&gt;MDR_Rates!$B$2:$B$10)*((MDR_Rates!$C$2:$C$10="")+(G2674&lt;=MDR_Rates!$C$2:$C$10))*MDR_Rates!$D$2:$D$10))</f>
        <v>0</v>
      </c>
      <c r="W2674">
        <f t="shared" si="495"/>
        <v>0</v>
      </c>
      <c r="X2674">
        <f t="shared" si="496"/>
        <v>0</v>
      </c>
      <c r="Y2674">
        <f t="shared" si="497"/>
        <v>0</v>
      </c>
      <c r="Z2674">
        <f t="shared" si="498"/>
        <v>0</v>
      </c>
      <c r="AG2674" t="str">
        <f t="shared" si="499"/>
        <v/>
      </c>
      <c r="AI2674" t="str">
        <f t="shared" si="500"/>
        <v/>
      </c>
      <c r="AJ2674" t="str">
        <f t="shared" si="501"/>
        <v/>
      </c>
      <c r="AK2674" t="str">
        <f t="shared" si="502"/>
        <v>ORD26005890</v>
      </c>
      <c r="AL2674">
        <f>IF(E2674&lt;&gt;"CAPTURE","",COUNTIF(Orders!$H:$H,AK2674))</f>
        <v>1</v>
      </c>
      <c r="AP2674" t="str">
        <f t="shared" si="503"/>
        <v>Matched to Order</v>
      </c>
      <c r="AQ2674">
        <f>IF(COUNTIF($A$2:A2674,A2674)=1,1,0)</f>
        <v>1</v>
      </c>
    </row>
    <row r="2675" spans="1:43" x14ac:dyDescent="0.3">
      <c r="A2675" t="s">
        <v>14942</v>
      </c>
      <c r="C2675" t="s">
        <v>11666</v>
      </c>
      <c r="D2675" s="1">
        <v>46279</v>
      </c>
      <c r="E2675" t="s">
        <v>11819</v>
      </c>
      <c r="F2675" t="s">
        <v>9</v>
      </c>
      <c r="G2675">
        <v>4098</v>
      </c>
      <c r="H2675">
        <v>12.29</v>
      </c>
      <c r="I2675">
        <v>2.21</v>
      </c>
      <c r="J2675">
        <v>4083.5</v>
      </c>
      <c r="K2675" s="1">
        <v>46281</v>
      </c>
      <c r="L2675" t="s">
        <v>14724</v>
      </c>
      <c r="M2675">
        <f t="shared" si="492"/>
        <v>1</v>
      </c>
      <c r="N2675">
        <f>COUNTIF(Orders!$A:$A,C2675)</f>
        <v>1</v>
      </c>
      <c r="P2675">
        <f>COUNTIF(Orders!$H:$H,UPPER(SUBSTITUTE(TRIM(C2675),"-","")))</f>
        <v>1</v>
      </c>
      <c r="R2675" t="str">
        <f t="shared" si="493"/>
        <v>Matched Order Reference</v>
      </c>
      <c r="S2675">
        <f t="shared" si="494"/>
        <v>1</v>
      </c>
      <c r="V2675" cm="1">
        <f t="array" ref="V2675">IF(E2675&lt;&gt;"CAPTURE",0,SUMPRODUCT((MDR_Rates!$A$2:$A$10=F2675)*(G2675&gt;MDR_Rates!$B$2:$B$10)*((MDR_Rates!$C$2:$C$10="")+(G2675&lt;=MDR_Rates!$C$2:$C$10))*MDR_Rates!$D$2:$D$10))</f>
        <v>0.3</v>
      </c>
      <c r="W2675">
        <f t="shared" si="495"/>
        <v>12.29</v>
      </c>
      <c r="X2675">
        <f t="shared" si="496"/>
        <v>2.21</v>
      </c>
      <c r="Y2675">
        <f t="shared" si="497"/>
        <v>0</v>
      </c>
      <c r="Z2675">
        <f t="shared" si="498"/>
        <v>0</v>
      </c>
      <c r="AG2675" t="str">
        <f t="shared" si="499"/>
        <v/>
      </c>
      <c r="AI2675" t="str">
        <f t="shared" si="500"/>
        <v/>
      </c>
      <c r="AJ2675" t="str">
        <f t="shared" si="501"/>
        <v/>
      </c>
      <c r="AK2675" t="str">
        <f t="shared" si="502"/>
        <v>ORD26005927</v>
      </c>
      <c r="AL2675">
        <f>IF(E2675&lt;&gt;"CAPTURE","",COUNTIF(Orders!$H:$H,AK2675))</f>
        <v>1</v>
      </c>
      <c r="AP2675" t="str">
        <f t="shared" si="503"/>
        <v>Matched to Order</v>
      </c>
      <c r="AQ2675">
        <f>IF(COUNTIF($A$2:A2675,A2675)=1,1,0)</f>
        <v>1</v>
      </c>
    </row>
    <row r="2676" spans="1:43" x14ac:dyDescent="0.3">
      <c r="A2676" t="s">
        <v>14943</v>
      </c>
      <c r="C2676" t="s">
        <v>11712</v>
      </c>
      <c r="D2676" s="1">
        <v>46279</v>
      </c>
      <c r="E2676" t="s">
        <v>11819</v>
      </c>
      <c r="F2676" t="s">
        <v>9</v>
      </c>
      <c r="G2676">
        <v>3297</v>
      </c>
      <c r="H2676">
        <v>9.89</v>
      </c>
      <c r="I2676">
        <v>1.78</v>
      </c>
      <c r="J2676">
        <v>3285.33</v>
      </c>
      <c r="K2676" s="1">
        <v>46281</v>
      </c>
      <c r="L2676" t="s">
        <v>14724</v>
      </c>
      <c r="M2676">
        <f t="shared" si="492"/>
        <v>1</v>
      </c>
      <c r="N2676">
        <f>COUNTIF(Orders!$A:$A,C2676)</f>
        <v>1</v>
      </c>
      <c r="P2676">
        <f>COUNTIF(Orders!$H:$H,UPPER(SUBSTITUTE(TRIM(C2676),"-","")))</f>
        <v>1</v>
      </c>
      <c r="R2676" t="str">
        <f t="shared" si="493"/>
        <v>Matched Order Reference</v>
      </c>
      <c r="S2676">
        <f t="shared" si="494"/>
        <v>1</v>
      </c>
      <c r="V2676" cm="1">
        <f t="array" ref="V2676">IF(E2676&lt;&gt;"CAPTURE",0,SUMPRODUCT((MDR_Rates!$A$2:$A$10=F2676)*(G2676&gt;MDR_Rates!$B$2:$B$10)*((MDR_Rates!$C$2:$C$10="")+(G2676&lt;=MDR_Rates!$C$2:$C$10))*MDR_Rates!$D$2:$D$10))</f>
        <v>0.3</v>
      </c>
      <c r="W2676">
        <f t="shared" si="495"/>
        <v>9.89</v>
      </c>
      <c r="X2676">
        <f t="shared" si="496"/>
        <v>1.78</v>
      </c>
      <c r="Y2676">
        <f t="shared" si="497"/>
        <v>0</v>
      </c>
      <c r="Z2676">
        <f t="shared" si="498"/>
        <v>0</v>
      </c>
      <c r="AG2676" t="str">
        <f t="shared" si="499"/>
        <v/>
      </c>
      <c r="AI2676" t="str">
        <f t="shared" si="500"/>
        <v/>
      </c>
      <c r="AJ2676" t="str">
        <f t="shared" si="501"/>
        <v/>
      </c>
      <c r="AK2676" t="str">
        <f t="shared" si="502"/>
        <v>ORD26005952</v>
      </c>
      <c r="AL2676">
        <f>IF(E2676&lt;&gt;"CAPTURE","",COUNTIF(Orders!$H:$H,AK2676))</f>
        <v>1</v>
      </c>
      <c r="AP2676" t="str">
        <f t="shared" si="503"/>
        <v>Matched to Order</v>
      </c>
      <c r="AQ2676">
        <f>IF(COUNTIF($A$2:A2676,A2676)=1,1,0)</f>
        <v>1</v>
      </c>
    </row>
    <row r="2677" spans="1:43" x14ac:dyDescent="0.3">
      <c r="A2677" t="s">
        <v>14944</v>
      </c>
      <c r="C2677" t="s">
        <v>14945</v>
      </c>
      <c r="D2677" s="1">
        <v>46279</v>
      </c>
      <c r="E2677" t="s">
        <v>11819</v>
      </c>
      <c r="F2677" t="s">
        <v>9</v>
      </c>
      <c r="G2677">
        <v>3998</v>
      </c>
      <c r="H2677">
        <v>11.99</v>
      </c>
      <c r="I2677">
        <v>2.16</v>
      </c>
      <c r="J2677">
        <v>3983.85</v>
      </c>
      <c r="K2677" s="1">
        <v>46281</v>
      </c>
      <c r="L2677" t="s">
        <v>14724</v>
      </c>
      <c r="M2677">
        <f t="shared" si="492"/>
        <v>1</v>
      </c>
      <c r="N2677">
        <f>COUNTIF(Orders!$A:$A,C2677)</f>
        <v>1</v>
      </c>
      <c r="P2677">
        <f>COUNTIF(Orders!$H:$H,UPPER(SUBSTITUTE(TRIM(C2677),"-","")))</f>
        <v>1</v>
      </c>
      <c r="R2677" t="str">
        <f t="shared" si="493"/>
        <v>Matched Order Reference</v>
      </c>
      <c r="S2677">
        <f t="shared" si="494"/>
        <v>1</v>
      </c>
      <c r="V2677" cm="1">
        <f t="array" ref="V2677">IF(E2677&lt;&gt;"CAPTURE",0,SUMPRODUCT((MDR_Rates!$A$2:$A$10=F2677)*(G2677&gt;MDR_Rates!$B$2:$B$10)*((MDR_Rates!$C$2:$C$10="")+(G2677&lt;=MDR_Rates!$C$2:$C$10))*MDR_Rates!$D$2:$D$10))</f>
        <v>0.3</v>
      </c>
      <c r="W2677">
        <f t="shared" si="495"/>
        <v>11.99</v>
      </c>
      <c r="X2677">
        <f t="shared" si="496"/>
        <v>2.16</v>
      </c>
      <c r="Y2677">
        <f t="shared" si="497"/>
        <v>0</v>
      </c>
      <c r="Z2677">
        <f t="shared" si="498"/>
        <v>0</v>
      </c>
      <c r="AG2677" t="str">
        <f t="shared" si="499"/>
        <v/>
      </c>
      <c r="AI2677" t="str">
        <f t="shared" si="500"/>
        <v/>
      </c>
      <c r="AJ2677" t="str">
        <f t="shared" si="501"/>
        <v/>
      </c>
      <c r="AK2677" t="str">
        <f t="shared" si="502"/>
        <v>ORD26005959</v>
      </c>
      <c r="AL2677">
        <f>IF(E2677&lt;&gt;"CAPTURE","",COUNTIF(Orders!$H:$H,AK2677))</f>
        <v>1</v>
      </c>
      <c r="AP2677" t="str">
        <f t="shared" si="503"/>
        <v>Matched to Order</v>
      </c>
      <c r="AQ2677">
        <f>IF(COUNTIF($A$2:A2677,A2677)=1,1,0)</f>
        <v>1</v>
      </c>
    </row>
    <row r="2678" spans="1:43" x14ac:dyDescent="0.3">
      <c r="A2678" t="s">
        <v>14946</v>
      </c>
      <c r="C2678" t="s">
        <v>11757</v>
      </c>
      <c r="D2678" s="1">
        <v>46279</v>
      </c>
      <c r="E2678" t="s">
        <v>11819</v>
      </c>
      <c r="F2678" t="s">
        <v>44</v>
      </c>
      <c r="G2678">
        <v>999</v>
      </c>
      <c r="H2678">
        <v>18.98</v>
      </c>
      <c r="I2678">
        <v>3.42</v>
      </c>
      <c r="J2678">
        <v>976.6</v>
      </c>
      <c r="K2678" s="1">
        <v>46281</v>
      </c>
      <c r="L2678" t="s">
        <v>14724</v>
      </c>
      <c r="M2678">
        <f t="shared" si="492"/>
        <v>1</v>
      </c>
      <c r="N2678">
        <f>COUNTIF(Orders!$A:$A,C2678)</f>
        <v>1</v>
      </c>
      <c r="P2678">
        <f>COUNTIF(Orders!$H:$H,UPPER(SUBSTITUTE(TRIM(C2678),"-","")))</f>
        <v>1</v>
      </c>
      <c r="R2678" t="str">
        <f t="shared" si="493"/>
        <v>Matched Order Reference</v>
      </c>
      <c r="S2678">
        <f t="shared" si="494"/>
        <v>1</v>
      </c>
      <c r="V2678" cm="1">
        <f t="array" ref="V2678">IF(E2678&lt;&gt;"CAPTURE",0,SUMPRODUCT((MDR_Rates!$A$2:$A$10=F2678)*(G2678&gt;MDR_Rates!$B$2:$B$10)*((MDR_Rates!$C$2:$C$10="")+(G2678&lt;=MDR_Rates!$C$2:$C$10))*MDR_Rates!$D$2:$D$10))</f>
        <v>1.9</v>
      </c>
      <c r="W2678">
        <f t="shared" si="495"/>
        <v>18.98</v>
      </c>
      <c r="X2678">
        <f t="shared" si="496"/>
        <v>3.42</v>
      </c>
      <c r="Y2678">
        <f t="shared" si="497"/>
        <v>0</v>
      </c>
      <c r="Z2678">
        <f t="shared" si="498"/>
        <v>0</v>
      </c>
      <c r="AG2678" t="str">
        <f t="shared" si="499"/>
        <v/>
      </c>
      <c r="AI2678" t="str">
        <f t="shared" si="500"/>
        <v/>
      </c>
      <c r="AJ2678" t="str">
        <f t="shared" si="501"/>
        <v/>
      </c>
      <c r="AK2678" t="str">
        <f t="shared" si="502"/>
        <v>ORD26005976</v>
      </c>
      <c r="AL2678">
        <f>IF(E2678&lt;&gt;"CAPTURE","",COUNTIF(Orders!$H:$H,AK2678))</f>
        <v>1</v>
      </c>
      <c r="AP2678" t="str">
        <f t="shared" si="503"/>
        <v>Matched to Order</v>
      </c>
      <c r="AQ2678">
        <f>IF(COUNTIF($A$2:A2678,A2678)=1,1,0)</f>
        <v>1</v>
      </c>
    </row>
    <row r="2679" spans="1:43" x14ac:dyDescent="0.3">
      <c r="A2679" t="s">
        <v>14947</v>
      </c>
      <c r="C2679" t="s">
        <v>11782</v>
      </c>
      <c r="D2679" s="1">
        <v>46279</v>
      </c>
      <c r="E2679" t="s">
        <v>11819</v>
      </c>
      <c r="F2679" t="s">
        <v>9</v>
      </c>
      <c r="G2679">
        <v>8797</v>
      </c>
      <c r="H2679">
        <v>26.39</v>
      </c>
      <c r="I2679">
        <v>4.75</v>
      </c>
      <c r="J2679">
        <v>8765.86</v>
      </c>
      <c r="K2679" s="1">
        <v>46281</v>
      </c>
      <c r="L2679" t="s">
        <v>14724</v>
      </c>
      <c r="M2679">
        <f t="shared" si="492"/>
        <v>1</v>
      </c>
      <c r="N2679">
        <f>COUNTIF(Orders!$A:$A,C2679)</f>
        <v>1</v>
      </c>
      <c r="P2679">
        <f>COUNTIF(Orders!$H:$H,UPPER(SUBSTITUTE(TRIM(C2679),"-","")))</f>
        <v>1</v>
      </c>
      <c r="R2679" t="str">
        <f t="shared" si="493"/>
        <v>Matched Order Reference</v>
      </c>
      <c r="S2679">
        <f t="shared" si="494"/>
        <v>1</v>
      </c>
      <c r="V2679" cm="1">
        <f t="array" ref="V2679">IF(E2679&lt;&gt;"CAPTURE",0,SUMPRODUCT((MDR_Rates!$A$2:$A$10=F2679)*(G2679&gt;MDR_Rates!$B$2:$B$10)*((MDR_Rates!$C$2:$C$10="")+(G2679&lt;=MDR_Rates!$C$2:$C$10))*MDR_Rates!$D$2:$D$10))</f>
        <v>0.3</v>
      </c>
      <c r="W2679">
        <f t="shared" si="495"/>
        <v>26.39</v>
      </c>
      <c r="X2679">
        <f t="shared" si="496"/>
        <v>4.75</v>
      </c>
      <c r="Y2679">
        <f t="shared" si="497"/>
        <v>0</v>
      </c>
      <c r="Z2679">
        <f t="shared" si="498"/>
        <v>0</v>
      </c>
      <c r="AG2679" t="str">
        <f t="shared" si="499"/>
        <v/>
      </c>
      <c r="AI2679" t="str">
        <f t="shared" si="500"/>
        <v/>
      </c>
      <c r="AJ2679" t="str">
        <f t="shared" si="501"/>
        <v/>
      </c>
      <c r="AK2679" t="str">
        <f t="shared" si="502"/>
        <v>ORD26005989</v>
      </c>
      <c r="AL2679">
        <f>IF(E2679&lt;&gt;"CAPTURE","",COUNTIF(Orders!$H:$H,AK2679))</f>
        <v>1</v>
      </c>
      <c r="AP2679" t="str">
        <f t="shared" si="503"/>
        <v>Matched to Order</v>
      </c>
      <c r="AQ2679">
        <f>IF(COUNTIF($A$2:A2679,A2679)=1,1,0)</f>
        <v>1</v>
      </c>
    </row>
    <row r="2680" spans="1:43" x14ac:dyDescent="0.3">
      <c r="A2680" t="s">
        <v>14948</v>
      </c>
      <c r="B2680" t="s">
        <v>14479</v>
      </c>
      <c r="D2680" s="1">
        <v>46279</v>
      </c>
      <c r="E2680" t="s">
        <v>12202</v>
      </c>
      <c r="F2680" t="s">
        <v>9</v>
      </c>
      <c r="G2680">
        <v>3098</v>
      </c>
      <c r="H2680">
        <v>0</v>
      </c>
      <c r="I2680">
        <v>0</v>
      </c>
      <c r="J2680">
        <v>-3098</v>
      </c>
      <c r="K2680" s="1">
        <v>46281</v>
      </c>
      <c r="L2680" t="s">
        <v>14724</v>
      </c>
      <c r="M2680">
        <f t="shared" si="492"/>
        <v>1</v>
      </c>
      <c r="N2680">
        <f>COUNTIF(Orders!$A:$A,C2680)</f>
        <v>0</v>
      </c>
      <c r="P2680">
        <f>COUNTIF(Orders!$H:$H,UPPER(SUBSTITUTE(TRIM(C2680),"-","")))</f>
        <v>1042575</v>
      </c>
      <c r="R2680" t="str">
        <f t="shared" si="493"/>
        <v>Refund</v>
      </c>
      <c r="S2680">
        <f t="shared" si="494"/>
        <v>0</v>
      </c>
      <c r="V2680" cm="1">
        <f t="array" ref="V2680">IF(E2680&lt;&gt;"CAPTURE",0,SUMPRODUCT((MDR_Rates!$A$2:$A$10=F2680)*(G2680&gt;MDR_Rates!$B$2:$B$10)*((MDR_Rates!$C$2:$C$10="")+(G2680&lt;=MDR_Rates!$C$2:$C$10))*MDR_Rates!$D$2:$D$10))</f>
        <v>0</v>
      </c>
      <c r="W2680">
        <f t="shared" si="495"/>
        <v>0</v>
      </c>
      <c r="X2680">
        <f t="shared" si="496"/>
        <v>0</v>
      </c>
      <c r="Y2680">
        <f t="shared" si="497"/>
        <v>0</v>
      </c>
      <c r="Z2680">
        <f t="shared" si="498"/>
        <v>0</v>
      </c>
      <c r="AG2680" t="str">
        <f t="shared" si="499"/>
        <v>Original Capture Found</v>
      </c>
      <c r="AI2680">
        <f t="shared" si="500"/>
        <v>3098</v>
      </c>
      <c r="AJ2680" t="str">
        <f t="shared" si="501"/>
        <v>Full Refund</v>
      </c>
      <c r="AK2680" t="str">
        <f t="shared" si="502"/>
        <v/>
      </c>
      <c r="AL2680" t="str">
        <f>IF(E2680&lt;&gt;"CAPTURE","",COUNTIF(Orders!$H:$H,AK2680))</f>
        <v/>
      </c>
      <c r="AP2680" t="str">
        <f t="shared" si="503"/>
        <v/>
      </c>
      <c r="AQ2680">
        <f>IF(COUNTIF($A$2:A2680,A2680)=1,1,0)</f>
        <v>1</v>
      </c>
    </row>
    <row r="2681" spans="1:43" x14ac:dyDescent="0.3">
      <c r="A2681" t="s">
        <v>14949</v>
      </c>
      <c r="B2681" t="s">
        <v>13455</v>
      </c>
      <c r="D2681" s="1">
        <v>46279</v>
      </c>
      <c r="E2681" t="s">
        <v>12202</v>
      </c>
      <c r="F2681" t="s">
        <v>9</v>
      </c>
      <c r="G2681">
        <v>10097</v>
      </c>
      <c r="H2681">
        <v>0</v>
      </c>
      <c r="I2681">
        <v>0</v>
      </c>
      <c r="J2681">
        <v>-10097</v>
      </c>
      <c r="K2681" s="1">
        <v>46281</v>
      </c>
      <c r="L2681" t="s">
        <v>14724</v>
      </c>
      <c r="M2681">
        <f t="shared" si="492"/>
        <v>1</v>
      </c>
      <c r="N2681">
        <f>COUNTIF(Orders!$A:$A,C2681)</f>
        <v>0</v>
      </c>
      <c r="P2681">
        <f>COUNTIF(Orders!$H:$H,UPPER(SUBSTITUTE(TRIM(C2681),"-","")))</f>
        <v>1042575</v>
      </c>
      <c r="R2681" t="str">
        <f t="shared" si="493"/>
        <v>Refund</v>
      </c>
      <c r="S2681">
        <f t="shared" si="494"/>
        <v>0</v>
      </c>
      <c r="V2681" cm="1">
        <f t="array" ref="V2681">IF(E2681&lt;&gt;"CAPTURE",0,SUMPRODUCT((MDR_Rates!$A$2:$A$10=F2681)*(G2681&gt;MDR_Rates!$B$2:$B$10)*((MDR_Rates!$C$2:$C$10="")+(G2681&lt;=MDR_Rates!$C$2:$C$10))*MDR_Rates!$D$2:$D$10))</f>
        <v>0</v>
      </c>
      <c r="W2681">
        <f t="shared" si="495"/>
        <v>0</v>
      </c>
      <c r="X2681">
        <f t="shared" si="496"/>
        <v>0</v>
      </c>
      <c r="Y2681">
        <f t="shared" si="497"/>
        <v>0</v>
      </c>
      <c r="Z2681">
        <f t="shared" si="498"/>
        <v>0</v>
      </c>
      <c r="AG2681" t="str">
        <f t="shared" si="499"/>
        <v>Original Capture Found</v>
      </c>
      <c r="AI2681">
        <f t="shared" si="500"/>
        <v>10097</v>
      </c>
      <c r="AJ2681" t="str">
        <f t="shared" si="501"/>
        <v>Full Refund</v>
      </c>
      <c r="AK2681" t="str">
        <f t="shared" si="502"/>
        <v/>
      </c>
      <c r="AL2681" t="str">
        <f>IF(E2681&lt;&gt;"CAPTURE","",COUNTIF(Orders!$H:$H,AK2681))</f>
        <v/>
      </c>
      <c r="AP2681" t="str">
        <f t="shared" si="503"/>
        <v/>
      </c>
      <c r="AQ2681">
        <f>IF(COUNTIF($A$2:A2681,A2681)=1,1,0)</f>
        <v>1</v>
      </c>
    </row>
    <row r="2682" spans="1:43" x14ac:dyDescent="0.3">
      <c r="A2682" t="s">
        <v>14950</v>
      </c>
      <c r="B2682" t="s">
        <v>13923</v>
      </c>
      <c r="D2682" s="1">
        <v>46279</v>
      </c>
      <c r="E2682" t="s">
        <v>12202</v>
      </c>
      <c r="F2682" t="s">
        <v>9</v>
      </c>
      <c r="G2682">
        <v>7999</v>
      </c>
      <c r="H2682">
        <v>0</v>
      </c>
      <c r="I2682">
        <v>0</v>
      </c>
      <c r="J2682">
        <v>-7999</v>
      </c>
      <c r="K2682" s="1">
        <v>46281</v>
      </c>
      <c r="L2682" t="s">
        <v>14724</v>
      </c>
      <c r="M2682">
        <f t="shared" si="492"/>
        <v>1</v>
      </c>
      <c r="N2682">
        <f>COUNTIF(Orders!$A:$A,C2682)</f>
        <v>0</v>
      </c>
      <c r="P2682">
        <f>COUNTIF(Orders!$H:$H,UPPER(SUBSTITUTE(TRIM(C2682),"-","")))</f>
        <v>1042575</v>
      </c>
      <c r="R2682" t="str">
        <f t="shared" si="493"/>
        <v>Refund</v>
      </c>
      <c r="S2682">
        <f t="shared" si="494"/>
        <v>0</v>
      </c>
      <c r="V2682" cm="1">
        <f t="array" ref="V2682">IF(E2682&lt;&gt;"CAPTURE",0,SUMPRODUCT((MDR_Rates!$A$2:$A$10=F2682)*(G2682&gt;MDR_Rates!$B$2:$B$10)*((MDR_Rates!$C$2:$C$10="")+(G2682&lt;=MDR_Rates!$C$2:$C$10))*MDR_Rates!$D$2:$D$10))</f>
        <v>0</v>
      </c>
      <c r="W2682">
        <f t="shared" si="495"/>
        <v>0</v>
      </c>
      <c r="X2682">
        <f t="shared" si="496"/>
        <v>0</v>
      </c>
      <c r="Y2682">
        <f t="shared" si="497"/>
        <v>0</v>
      </c>
      <c r="Z2682">
        <f t="shared" si="498"/>
        <v>0</v>
      </c>
      <c r="AG2682" t="str">
        <f t="shared" si="499"/>
        <v>Original Capture Found</v>
      </c>
      <c r="AI2682">
        <f t="shared" si="500"/>
        <v>7999</v>
      </c>
      <c r="AJ2682" t="str">
        <f t="shared" si="501"/>
        <v>Full Refund</v>
      </c>
      <c r="AK2682" t="str">
        <f t="shared" si="502"/>
        <v/>
      </c>
      <c r="AL2682" t="str">
        <f>IF(E2682&lt;&gt;"CAPTURE","",COUNTIF(Orders!$H:$H,AK2682))</f>
        <v/>
      </c>
      <c r="AP2682" t="str">
        <f t="shared" si="503"/>
        <v/>
      </c>
      <c r="AQ2682">
        <f>IF(COUNTIF($A$2:A2682,A2682)=1,1,0)</f>
        <v>1</v>
      </c>
    </row>
    <row r="2683" spans="1:43" x14ac:dyDescent="0.3">
      <c r="A2683" t="s">
        <v>14951</v>
      </c>
      <c r="B2683" t="s">
        <v>13395</v>
      </c>
      <c r="D2683" s="1">
        <v>46279</v>
      </c>
      <c r="E2683" t="s">
        <v>12202</v>
      </c>
      <c r="F2683" t="s">
        <v>9</v>
      </c>
      <c r="G2683">
        <v>12997</v>
      </c>
      <c r="H2683">
        <v>0</v>
      </c>
      <c r="I2683">
        <v>0</v>
      </c>
      <c r="J2683">
        <v>-12997</v>
      </c>
      <c r="K2683" s="1">
        <v>46281</v>
      </c>
      <c r="L2683" t="s">
        <v>14724</v>
      </c>
      <c r="M2683">
        <f t="shared" si="492"/>
        <v>1</v>
      </c>
      <c r="N2683">
        <f>COUNTIF(Orders!$A:$A,C2683)</f>
        <v>0</v>
      </c>
      <c r="P2683">
        <f>COUNTIF(Orders!$H:$H,UPPER(SUBSTITUTE(TRIM(C2683),"-","")))</f>
        <v>1042575</v>
      </c>
      <c r="R2683" t="str">
        <f t="shared" si="493"/>
        <v>Refund</v>
      </c>
      <c r="S2683">
        <f t="shared" si="494"/>
        <v>0</v>
      </c>
      <c r="V2683" cm="1">
        <f t="array" ref="V2683">IF(E2683&lt;&gt;"CAPTURE",0,SUMPRODUCT((MDR_Rates!$A$2:$A$10=F2683)*(G2683&gt;MDR_Rates!$B$2:$B$10)*((MDR_Rates!$C$2:$C$10="")+(G2683&lt;=MDR_Rates!$C$2:$C$10))*MDR_Rates!$D$2:$D$10))</f>
        <v>0</v>
      </c>
      <c r="W2683">
        <f t="shared" si="495"/>
        <v>0</v>
      </c>
      <c r="X2683">
        <f t="shared" si="496"/>
        <v>0</v>
      </c>
      <c r="Y2683">
        <f t="shared" si="497"/>
        <v>0</v>
      </c>
      <c r="Z2683">
        <f t="shared" si="498"/>
        <v>0</v>
      </c>
      <c r="AG2683" t="str">
        <f t="shared" si="499"/>
        <v>Original Capture Found</v>
      </c>
      <c r="AI2683">
        <f t="shared" si="500"/>
        <v>12997</v>
      </c>
      <c r="AJ2683" t="str">
        <f t="shared" si="501"/>
        <v>Full Refund</v>
      </c>
      <c r="AK2683" t="str">
        <f t="shared" si="502"/>
        <v/>
      </c>
      <c r="AL2683" t="str">
        <f>IF(E2683&lt;&gt;"CAPTURE","",COUNTIF(Orders!$H:$H,AK2683))</f>
        <v/>
      </c>
      <c r="AP2683" t="str">
        <f t="shared" si="503"/>
        <v/>
      </c>
      <c r="AQ2683">
        <f>IF(COUNTIF($A$2:A2683,A2683)=1,1,0)</f>
        <v>1</v>
      </c>
    </row>
    <row r="2684" spans="1:43" x14ac:dyDescent="0.3">
      <c r="A2684" t="s">
        <v>14952</v>
      </c>
      <c r="B2684" t="s">
        <v>14441</v>
      </c>
      <c r="D2684" s="1">
        <v>46279</v>
      </c>
      <c r="E2684" t="s">
        <v>12202</v>
      </c>
      <c r="F2684" t="s">
        <v>9</v>
      </c>
      <c r="G2684">
        <v>12998</v>
      </c>
      <c r="H2684">
        <v>0</v>
      </c>
      <c r="I2684">
        <v>0</v>
      </c>
      <c r="J2684">
        <v>-12998</v>
      </c>
      <c r="K2684" s="1">
        <v>46281</v>
      </c>
      <c r="L2684" t="s">
        <v>14724</v>
      </c>
      <c r="M2684">
        <f t="shared" si="492"/>
        <v>1</v>
      </c>
      <c r="N2684">
        <f>COUNTIF(Orders!$A:$A,C2684)</f>
        <v>0</v>
      </c>
      <c r="P2684">
        <f>COUNTIF(Orders!$H:$H,UPPER(SUBSTITUTE(TRIM(C2684),"-","")))</f>
        <v>1042575</v>
      </c>
      <c r="R2684" t="str">
        <f t="shared" si="493"/>
        <v>Refund</v>
      </c>
      <c r="S2684">
        <f t="shared" si="494"/>
        <v>0</v>
      </c>
      <c r="V2684" cm="1">
        <f t="array" ref="V2684">IF(E2684&lt;&gt;"CAPTURE",0,SUMPRODUCT((MDR_Rates!$A$2:$A$10=F2684)*(G2684&gt;MDR_Rates!$B$2:$B$10)*((MDR_Rates!$C$2:$C$10="")+(G2684&lt;=MDR_Rates!$C$2:$C$10))*MDR_Rates!$D$2:$D$10))</f>
        <v>0</v>
      </c>
      <c r="W2684">
        <f t="shared" si="495"/>
        <v>0</v>
      </c>
      <c r="X2684">
        <f t="shared" si="496"/>
        <v>0</v>
      </c>
      <c r="Y2684">
        <f t="shared" si="497"/>
        <v>0</v>
      </c>
      <c r="Z2684">
        <f t="shared" si="498"/>
        <v>0</v>
      </c>
      <c r="AG2684" t="str">
        <f t="shared" si="499"/>
        <v>Original Capture Found</v>
      </c>
      <c r="AI2684">
        <f t="shared" si="500"/>
        <v>12998</v>
      </c>
      <c r="AJ2684" t="str">
        <f t="shared" si="501"/>
        <v>Full Refund</v>
      </c>
      <c r="AK2684" t="str">
        <f t="shared" si="502"/>
        <v/>
      </c>
      <c r="AL2684" t="str">
        <f>IF(E2684&lt;&gt;"CAPTURE","",COUNTIF(Orders!$H:$H,AK2684))</f>
        <v/>
      </c>
      <c r="AP2684" t="str">
        <f t="shared" si="503"/>
        <v/>
      </c>
      <c r="AQ2684">
        <f>IF(COUNTIF($A$2:A2684,A2684)=1,1,0)</f>
        <v>1</v>
      </c>
    </row>
    <row r="2685" spans="1:43" x14ac:dyDescent="0.3">
      <c r="A2685" t="s">
        <v>14953</v>
      </c>
      <c r="B2685" t="s">
        <v>14116</v>
      </c>
      <c r="D2685" s="1">
        <v>46279</v>
      </c>
      <c r="E2685" t="s">
        <v>12202</v>
      </c>
      <c r="F2685" t="s">
        <v>33</v>
      </c>
      <c r="G2685">
        <v>2499</v>
      </c>
      <c r="H2685">
        <v>0</v>
      </c>
      <c r="I2685">
        <v>0</v>
      </c>
      <c r="J2685">
        <v>-2499</v>
      </c>
      <c r="K2685" s="1">
        <v>46281</v>
      </c>
      <c r="L2685" t="s">
        <v>14724</v>
      </c>
      <c r="M2685">
        <f t="shared" si="492"/>
        <v>1</v>
      </c>
      <c r="N2685">
        <f>COUNTIF(Orders!$A:$A,C2685)</f>
        <v>0</v>
      </c>
      <c r="P2685">
        <f>COUNTIF(Orders!$H:$H,UPPER(SUBSTITUTE(TRIM(C2685),"-","")))</f>
        <v>1042575</v>
      </c>
      <c r="R2685" t="str">
        <f t="shared" si="493"/>
        <v>Refund</v>
      </c>
      <c r="S2685">
        <f t="shared" si="494"/>
        <v>0</v>
      </c>
      <c r="V2685" cm="1">
        <f t="array" ref="V2685">IF(E2685&lt;&gt;"CAPTURE",0,SUMPRODUCT((MDR_Rates!$A$2:$A$10=F2685)*(G2685&gt;MDR_Rates!$B$2:$B$10)*((MDR_Rates!$C$2:$C$10="")+(G2685&lt;=MDR_Rates!$C$2:$C$10))*MDR_Rates!$D$2:$D$10))</f>
        <v>0</v>
      </c>
      <c r="W2685">
        <f t="shared" si="495"/>
        <v>0</v>
      </c>
      <c r="X2685">
        <f t="shared" si="496"/>
        <v>0</v>
      </c>
      <c r="Y2685">
        <f t="shared" si="497"/>
        <v>0</v>
      </c>
      <c r="Z2685">
        <f t="shared" si="498"/>
        <v>0</v>
      </c>
      <c r="AG2685" t="str">
        <f t="shared" si="499"/>
        <v>Original Capture Found</v>
      </c>
      <c r="AI2685">
        <f t="shared" si="500"/>
        <v>2499</v>
      </c>
      <c r="AJ2685" t="str">
        <f t="shared" si="501"/>
        <v>Full Refund</v>
      </c>
      <c r="AK2685" t="str">
        <f t="shared" si="502"/>
        <v/>
      </c>
      <c r="AL2685" t="str">
        <f>IF(E2685&lt;&gt;"CAPTURE","",COUNTIF(Orders!$H:$H,AK2685))</f>
        <v/>
      </c>
      <c r="AP2685" t="str">
        <f t="shared" si="503"/>
        <v/>
      </c>
      <c r="AQ2685">
        <f>IF(COUNTIF($A$2:A2685,A2685)=1,1,0)</f>
        <v>1</v>
      </c>
    </row>
    <row r="2686" spans="1:43" x14ac:dyDescent="0.3">
      <c r="A2686" t="s">
        <v>14954</v>
      </c>
      <c r="B2686" t="s">
        <v>13627</v>
      </c>
      <c r="D2686" s="1">
        <v>46279</v>
      </c>
      <c r="E2686" t="s">
        <v>12202</v>
      </c>
      <c r="F2686" t="s">
        <v>44</v>
      </c>
      <c r="G2686">
        <v>3798</v>
      </c>
      <c r="H2686">
        <v>0</v>
      </c>
      <c r="I2686">
        <v>0</v>
      </c>
      <c r="J2686">
        <v>-3798</v>
      </c>
      <c r="K2686" s="1">
        <v>46281</v>
      </c>
      <c r="L2686" t="s">
        <v>14724</v>
      </c>
      <c r="M2686">
        <f t="shared" si="492"/>
        <v>1</v>
      </c>
      <c r="N2686">
        <f>COUNTIF(Orders!$A:$A,C2686)</f>
        <v>0</v>
      </c>
      <c r="P2686">
        <f>COUNTIF(Orders!$H:$H,UPPER(SUBSTITUTE(TRIM(C2686),"-","")))</f>
        <v>1042575</v>
      </c>
      <c r="R2686" t="str">
        <f t="shared" si="493"/>
        <v>Refund</v>
      </c>
      <c r="S2686">
        <f t="shared" si="494"/>
        <v>0</v>
      </c>
      <c r="V2686" cm="1">
        <f t="array" ref="V2686">IF(E2686&lt;&gt;"CAPTURE",0,SUMPRODUCT((MDR_Rates!$A$2:$A$10=F2686)*(G2686&gt;MDR_Rates!$B$2:$B$10)*((MDR_Rates!$C$2:$C$10="")+(G2686&lt;=MDR_Rates!$C$2:$C$10))*MDR_Rates!$D$2:$D$10))</f>
        <v>0</v>
      </c>
      <c r="W2686">
        <f t="shared" si="495"/>
        <v>0</v>
      </c>
      <c r="X2686">
        <f t="shared" si="496"/>
        <v>0</v>
      </c>
      <c r="Y2686">
        <f t="shared" si="497"/>
        <v>0</v>
      </c>
      <c r="Z2686">
        <f t="shared" si="498"/>
        <v>0</v>
      </c>
      <c r="AG2686" t="str">
        <f t="shared" si="499"/>
        <v>Original Capture Found</v>
      </c>
      <c r="AI2686">
        <f t="shared" si="500"/>
        <v>3798</v>
      </c>
      <c r="AJ2686" t="str">
        <f t="shared" si="501"/>
        <v>Full Refund</v>
      </c>
      <c r="AK2686" t="str">
        <f t="shared" si="502"/>
        <v/>
      </c>
      <c r="AL2686" t="str">
        <f>IF(E2686&lt;&gt;"CAPTURE","",COUNTIF(Orders!$H:$H,AK2686))</f>
        <v/>
      </c>
      <c r="AP2686" t="str">
        <f t="shared" si="503"/>
        <v/>
      </c>
      <c r="AQ2686">
        <f>IF(COUNTIF($A$2:A2686,A2686)=1,1,0)</f>
        <v>1</v>
      </c>
    </row>
    <row r="2687" spans="1:43" x14ac:dyDescent="0.3">
      <c r="A2687" t="s">
        <v>14955</v>
      </c>
      <c r="B2687" t="s">
        <v>13916</v>
      </c>
      <c r="D2687" s="1">
        <v>46279</v>
      </c>
      <c r="E2687" t="s">
        <v>12202</v>
      </c>
      <c r="F2687" t="s">
        <v>17</v>
      </c>
      <c r="G2687">
        <v>1299</v>
      </c>
      <c r="H2687">
        <v>0</v>
      </c>
      <c r="I2687">
        <v>0</v>
      </c>
      <c r="J2687">
        <v>-1299</v>
      </c>
      <c r="K2687" s="1">
        <v>46281</v>
      </c>
      <c r="L2687" t="s">
        <v>14724</v>
      </c>
      <c r="M2687">
        <f t="shared" si="492"/>
        <v>1</v>
      </c>
      <c r="N2687">
        <f>COUNTIF(Orders!$A:$A,C2687)</f>
        <v>0</v>
      </c>
      <c r="P2687">
        <f>COUNTIF(Orders!$H:$H,UPPER(SUBSTITUTE(TRIM(C2687),"-","")))</f>
        <v>1042575</v>
      </c>
      <c r="R2687" t="str">
        <f t="shared" si="493"/>
        <v>Refund</v>
      </c>
      <c r="S2687">
        <f t="shared" si="494"/>
        <v>0</v>
      </c>
      <c r="V2687" cm="1">
        <f t="array" ref="V2687">IF(E2687&lt;&gt;"CAPTURE",0,SUMPRODUCT((MDR_Rates!$A$2:$A$10=F2687)*(G2687&gt;MDR_Rates!$B$2:$B$10)*((MDR_Rates!$C$2:$C$10="")+(G2687&lt;=MDR_Rates!$C$2:$C$10))*MDR_Rates!$D$2:$D$10))</f>
        <v>0</v>
      </c>
      <c r="W2687">
        <f t="shared" si="495"/>
        <v>0</v>
      </c>
      <c r="X2687">
        <f t="shared" si="496"/>
        <v>0</v>
      </c>
      <c r="Y2687">
        <f t="shared" si="497"/>
        <v>0</v>
      </c>
      <c r="Z2687">
        <f t="shared" si="498"/>
        <v>0</v>
      </c>
      <c r="AG2687" t="str">
        <f t="shared" si="499"/>
        <v>Original Capture Found</v>
      </c>
      <c r="AI2687">
        <f t="shared" si="500"/>
        <v>1299</v>
      </c>
      <c r="AJ2687" t="str">
        <f t="shared" si="501"/>
        <v>Full Refund</v>
      </c>
      <c r="AK2687" t="str">
        <f t="shared" si="502"/>
        <v/>
      </c>
      <c r="AL2687" t="str">
        <f>IF(E2687&lt;&gt;"CAPTURE","",COUNTIF(Orders!$H:$H,AK2687))</f>
        <v/>
      </c>
      <c r="AP2687" t="str">
        <f t="shared" si="503"/>
        <v/>
      </c>
      <c r="AQ2687">
        <f>IF(COUNTIF($A$2:A2687,A2687)=1,1,0)</f>
        <v>1</v>
      </c>
    </row>
    <row r="2688" spans="1:43" x14ac:dyDescent="0.3">
      <c r="A2688" t="s">
        <v>14956</v>
      </c>
      <c r="B2688" t="s">
        <v>14212</v>
      </c>
      <c r="D2688" s="1">
        <v>46279</v>
      </c>
      <c r="E2688" t="s">
        <v>12202</v>
      </c>
      <c r="F2688" t="s">
        <v>9</v>
      </c>
      <c r="G2688">
        <v>999</v>
      </c>
      <c r="H2688">
        <v>0</v>
      </c>
      <c r="I2688">
        <v>0</v>
      </c>
      <c r="J2688">
        <v>-999</v>
      </c>
      <c r="K2688" s="1">
        <v>46281</v>
      </c>
      <c r="L2688" t="s">
        <v>14724</v>
      </c>
      <c r="M2688">
        <f t="shared" si="492"/>
        <v>1</v>
      </c>
      <c r="N2688">
        <f>COUNTIF(Orders!$A:$A,C2688)</f>
        <v>0</v>
      </c>
      <c r="P2688">
        <f>COUNTIF(Orders!$H:$H,UPPER(SUBSTITUTE(TRIM(C2688),"-","")))</f>
        <v>1042575</v>
      </c>
      <c r="R2688" t="str">
        <f t="shared" si="493"/>
        <v>Refund</v>
      </c>
      <c r="S2688">
        <f t="shared" si="494"/>
        <v>0</v>
      </c>
      <c r="V2688" cm="1">
        <f t="array" ref="V2688">IF(E2688&lt;&gt;"CAPTURE",0,SUMPRODUCT((MDR_Rates!$A$2:$A$10=F2688)*(G2688&gt;MDR_Rates!$B$2:$B$10)*((MDR_Rates!$C$2:$C$10="")+(G2688&lt;=MDR_Rates!$C$2:$C$10))*MDR_Rates!$D$2:$D$10))</f>
        <v>0</v>
      </c>
      <c r="W2688">
        <f t="shared" si="495"/>
        <v>0</v>
      </c>
      <c r="X2688">
        <f t="shared" si="496"/>
        <v>0</v>
      </c>
      <c r="Y2688">
        <f t="shared" si="497"/>
        <v>0</v>
      </c>
      <c r="Z2688">
        <f t="shared" si="498"/>
        <v>0</v>
      </c>
      <c r="AG2688" t="str">
        <f t="shared" si="499"/>
        <v>Original Capture Found</v>
      </c>
      <c r="AI2688">
        <f t="shared" si="500"/>
        <v>999</v>
      </c>
      <c r="AJ2688" t="str">
        <f t="shared" si="501"/>
        <v>Full Refund</v>
      </c>
      <c r="AK2688" t="str">
        <f t="shared" si="502"/>
        <v/>
      </c>
      <c r="AL2688" t="str">
        <f>IF(E2688&lt;&gt;"CAPTURE","",COUNTIF(Orders!$H:$H,AK2688))</f>
        <v/>
      </c>
      <c r="AP2688" t="str">
        <f t="shared" si="503"/>
        <v/>
      </c>
      <c r="AQ2688">
        <f>IF(COUNTIF($A$2:A2688,A2688)=1,1,0)</f>
        <v>1</v>
      </c>
    </row>
    <row r="2689" spans="1:43" x14ac:dyDescent="0.3">
      <c r="A2689" t="s">
        <v>14957</v>
      </c>
      <c r="C2689" t="s">
        <v>34</v>
      </c>
      <c r="D2689" s="1">
        <v>46280</v>
      </c>
      <c r="E2689" t="s">
        <v>11819</v>
      </c>
      <c r="F2689" t="s">
        <v>9</v>
      </c>
      <c r="G2689">
        <v>9497</v>
      </c>
      <c r="H2689">
        <v>28.49</v>
      </c>
      <c r="I2689">
        <v>5.13</v>
      </c>
      <c r="J2689">
        <v>9463.3799999999992</v>
      </c>
      <c r="K2689" s="1">
        <v>46282</v>
      </c>
      <c r="L2689" t="s">
        <v>14958</v>
      </c>
      <c r="M2689">
        <f t="shared" si="492"/>
        <v>1</v>
      </c>
      <c r="N2689">
        <f>COUNTIF(Orders!$A:$A,C2689)</f>
        <v>1</v>
      </c>
      <c r="P2689">
        <f>COUNTIF(Orders!$H:$H,UPPER(SUBSTITUTE(TRIM(C2689),"-","")))</f>
        <v>1</v>
      </c>
      <c r="R2689" t="str">
        <f t="shared" si="493"/>
        <v>Matched Order Reference</v>
      </c>
      <c r="S2689">
        <f t="shared" si="494"/>
        <v>1</v>
      </c>
      <c r="V2689" cm="1">
        <f t="array" ref="V2689">IF(E2689&lt;&gt;"CAPTURE",0,SUMPRODUCT((MDR_Rates!$A$2:$A$10=F2689)*(G2689&gt;MDR_Rates!$B$2:$B$10)*((MDR_Rates!$C$2:$C$10="")+(G2689&lt;=MDR_Rates!$C$2:$C$10))*MDR_Rates!$D$2:$D$10))</f>
        <v>0.3</v>
      </c>
      <c r="W2689">
        <f t="shared" si="495"/>
        <v>28.49</v>
      </c>
      <c r="X2689">
        <f t="shared" si="496"/>
        <v>5.13</v>
      </c>
      <c r="Y2689">
        <f t="shared" si="497"/>
        <v>0</v>
      </c>
      <c r="Z2689">
        <f t="shared" si="498"/>
        <v>0</v>
      </c>
      <c r="AG2689" t="str">
        <f t="shared" si="499"/>
        <v/>
      </c>
      <c r="AI2689" t="str">
        <f t="shared" si="500"/>
        <v/>
      </c>
      <c r="AJ2689" t="str">
        <f t="shared" si="501"/>
        <v/>
      </c>
      <c r="AK2689" t="str">
        <f t="shared" si="502"/>
        <v>ORD26000010</v>
      </c>
      <c r="AL2689">
        <f>IF(E2689&lt;&gt;"CAPTURE","",COUNTIF(Orders!$H:$H,AK2689))</f>
        <v>1</v>
      </c>
      <c r="AP2689" t="str">
        <f t="shared" si="503"/>
        <v>Matched to Order</v>
      </c>
      <c r="AQ2689">
        <f>IF(COUNTIF($A$2:A2689,A2689)=1,1,0)</f>
        <v>1</v>
      </c>
    </row>
    <row r="2690" spans="1:43" x14ac:dyDescent="0.3">
      <c r="A2690" t="s">
        <v>14959</v>
      </c>
      <c r="C2690" t="s">
        <v>77</v>
      </c>
      <c r="D2690" s="1">
        <v>46280</v>
      </c>
      <c r="E2690" t="s">
        <v>11819</v>
      </c>
      <c r="F2690" t="s">
        <v>9</v>
      </c>
      <c r="G2690">
        <v>599</v>
      </c>
      <c r="H2690">
        <v>0</v>
      </c>
      <c r="I2690">
        <v>0</v>
      </c>
      <c r="J2690">
        <v>599</v>
      </c>
      <c r="K2690" s="1">
        <v>46282</v>
      </c>
      <c r="L2690" t="s">
        <v>14958</v>
      </c>
      <c r="M2690">
        <f t="shared" si="492"/>
        <v>1</v>
      </c>
      <c r="N2690">
        <f>COUNTIF(Orders!$A:$A,C2690)</f>
        <v>1</v>
      </c>
      <c r="P2690">
        <f>COUNTIF(Orders!$H:$H,UPPER(SUBSTITUTE(TRIM(C2690),"-","")))</f>
        <v>1</v>
      </c>
      <c r="R2690" t="str">
        <f t="shared" si="493"/>
        <v>Matched Order Reference</v>
      </c>
      <c r="S2690">
        <f t="shared" si="494"/>
        <v>1</v>
      </c>
      <c r="V2690" cm="1">
        <f t="array" ref="V2690">IF(E2690&lt;&gt;"CAPTURE",0,SUMPRODUCT((MDR_Rates!$A$2:$A$10=F2690)*(G2690&gt;MDR_Rates!$B$2:$B$10)*((MDR_Rates!$C$2:$C$10="")+(G2690&lt;=MDR_Rates!$C$2:$C$10))*MDR_Rates!$D$2:$D$10))</f>
        <v>0</v>
      </c>
      <c r="W2690">
        <f t="shared" si="495"/>
        <v>0</v>
      </c>
      <c r="X2690">
        <f t="shared" si="496"/>
        <v>0</v>
      </c>
      <c r="Y2690">
        <f t="shared" si="497"/>
        <v>0</v>
      </c>
      <c r="Z2690">
        <f t="shared" si="498"/>
        <v>0</v>
      </c>
      <c r="AG2690" t="str">
        <f t="shared" si="499"/>
        <v/>
      </c>
      <c r="AI2690" t="str">
        <f t="shared" si="500"/>
        <v/>
      </c>
      <c r="AJ2690" t="str">
        <f t="shared" si="501"/>
        <v/>
      </c>
      <c r="AK2690" t="str">
        <f t="shared" si="502"/>
        <v>ORD26000028</v>
      </c>
      <c r="AL2690">
        <f>IF(E2690&lt;&gt;"CAPTURE","",COUNTIF(Orders!$H:$H,AK2690))</f>
        <v>1</v>
      </c>
      <c r="AP2690" t="str">
        <f t="shared" si="503"/>
        <v>Matched to Order</v>
      </c>
      <c r="AQ2690">
        <f>IF(COUNTIF($A$2:A2690,A2690)=1,1,0)</f>
        <v>1</v>
      </c>
    </row>
    <row r="2691" spans="1:43" x14ac:dyDescent="0.3">
      <c r="A2691" t="s">
        <v>14960</v>
      </c>
      <c r="C2691" t="s">
        <v>99</v>
      </c>
      <c r="D2691" s="1">
        <v>46280</v>
      </c>
      <c r="E2691" t="s">
        <v>11819</v>
      </c>
      <c r="F2691" t="s">
        <v>9</v>
      </c>
      <c r="G2691">
        <v>10297</v>
      </c>
      <c r="H2691">
        <v>30.89</v>
      </c>
      <c r="I2691">
        <v>5.56</v>
      </c>
      <c r="J2691">
        <v>10260.549999999999</v>
      </c>
      <c r="K2691" s="1">
        <v>46282</v>
      </c>
      <c r="L2691" t="s">
        <v>14958</v>
      </c>
      <c r="M2691">
        <f t="shared" ref="M2691:M2754" si="504">COUNTIF($A:$A,A2691)</f>
        <v>1</v>
      </c>
      <c r="N2691">
        <f>COUNTIF(Orders!$A:$A,C2691)</f>
        <v>1</v>
      </c>
      <c r="P2691">
        <f>COUNTIF(Orders!$H:$H,UPPER(SUBSTITUTE(TRIM(C2691),"-","")))</f>
        <v>1</v>
      </c>
      <c r="R2691" t="str">
        <f t="shared" ref="R2691:R2754" si="505">IF(E2691="REFUND","Refund",IF(P2691=0,"Unmatched Order Reference","Matched Order Reference"))</f>
        <v>Matched Order Reference</v>
      </c>
      <c r="S2691">
        <f t="shared" ref="S2691:S2754" si="506">COUNTIFS($C$2:$C$5753,C2691,$E$2:$E$5753,"CAPTURE")</f>
        <v>1</v>
      </c>
      <c r="V2691" cm="1">
        <f t="array" ref="V2691">IF(E2691&lt;&gt;"CAPTURE",0,SUMPRODUCT((MDR_Rates!$A$2:$A$10=F2691)*(G2691&gt;MDR_Rates!$B$2:$B$10)*((MDR_Rates!$C$2:$C$10="")+(G2691&lt;=MDR_Rates!$C$2:$C$10))*MDR_Rates!$D$2:$D$10))</f>
        <v>0.3</v>
      </c>
      <c r="W2691">
        <f t="shared" ref="W2691:W2754" si="507">IF(E2691&lt;&gt;"CAPTURE",0,ROUND(G2691*V2691/100,2))</f>
        <v>30.89</v>
      </c>
      <c r="X2691">
        <f t="shared" ref="X2691:X2754" si="508">IF(E2691&lt;&gt;"CAPTURE",0,ROUND(W2691*18/100,2))</f>
        <v>5.56</v>
      </c>
      <c r="Y2691">
        <f t="shared" ref="Y2691:Y2754" si="509">IF(E2691&lt;&gt;"CAPTURE",0,ROUND(H2691-W2691,2))</f>
        <v>0</v>
      </c>
      <c r="Z2691">
        <f t="shared" ref="Z2691:Z2754" si="510">IF(E2691&lt;&gt;"CAPTURE",0,ROUND(I2691-X2691,2))</f>
        <v>0</v>
      </c>
      <c r="AG2691" t="str">
        <f t="shared" ref="AG2691:AG2754" si="511">IF(E2691&lt;&gt;"REFUND","",IF(COUNTIFS($A:$A,B2691,$E:$E,"CAPTURE")=0,"Missing Original Capture","Original Capture Found"))</f>
        <v/>
      </c>
      <c r="AI2691" t="str">
        <f t="shared" ref="AI2691:AI2754" si="512">IF(E2691="REFUND",_xlfn.MAXIFS($G:$G,$A:$A,B2691,$E:$E,"CAPTURE"),"")</f>
        <v/>
      </c>
      <c r="AJ2691" t="str">
        <f t="shared" ref="AJ2691:AJ2754" si="513">IF(E2691&lt;&gt;"REFUND","",IF(G2691&gt;AI2691,"Refund Exceeds Capture",IF(ABS(G2691-AI2691)&lt;0.01,"Full Refund","Partial Refund")))</f>
        <v/>
      </c>
      <c r="AK2691" t="str">
        <f t="shared" ref="AK2691:AK2754" si="514">UPPER(SUBSTITUTE(TRIM(C2691),"-",""))</f>
        <v>ORD26000039</v>
      </c>
      <c r="AL2691">
        <f>IF(E2691&lt;&gt;"CAPTURE","",COUNTIF(Orders!$H:$H,AK2691))</f>
        <v>1</v>
      </c>
      <c r="AP2691" t="str">
        <f t="shared" ref="AP2691:AP2754" si="515">IF(E2691&lt;&gt;"CAPTURE","",IF(M2691&gt;1,"Duplicate ID - Review",IF(AL2691=0,"Unmatched Order",IF(AL2691=1,"Matched to Order","Multiple Order Matches"))))</f>
        <v>Matched to Order</v>
      </c>
      <c r="AQ2691">
        <f>IF(COUNTIF($A$2:A2691,A2691)=1,1,0)</f>
        <v>1</v>
      </c>
    </row>
    <row r="2692" spans="1:43" x14ac:dyDescent="0.3">
      <c r="A2692" t="s">
        <v>14961</v>
      </c>
      <c r="C2692" t="s">
        <v>114</v>
      </c>
      <c r="D2692" s="1">
        <v>46280</v>
      </c>
      <c r="E2692" t="s">
        <v>11819</v>
      </c>
      <c r="F2692" t="s">
        <v>9</v>
      </c>
      <c r="G2692">
        <v>2848</v>
      </c>
      <c r="H2692">
        <v>8.5399999999999991</v>
      </c>
      <c r="I2692">
        <v>1.54</v>
      </c>
      <c r="J2692">
        <v>2837.92</v>
      </c>
      <c r="K2692" s="1">
        <v>46282</v>
      </c>
      <c r="L2692" t="s">
        <v>14958</v>
      </c>
      <c r="M2692">
        <f t="shared" si="504"/>
        <v>1</v>
      </c>
      <c r="N2692">
        <f>COUNTIF(Orders!$A:$A,C2692)</f>
        <v>1</v>
      </c>
      <c r="P2692">
        <f>COUNTIF(Orders!$H:$H,UPPER(SUBSTITUTE(TRIM(C2692),"-","")))</f>
        <v>1</v>
      </c>
      <c r="R2692" t="str">
        <f t="shared" si="505"/>
        <v>Matched Order Reference</v>
      </c>
      <c r="S2692">
        <f t="shared" si="506"/>
        <v>1</v>
      </c>
      <c r="V2692" cm="1">
        <f t="array" ref="V2692">IF(E2692&lt;&gt;"CAPTURE",0,SUMPRODUCT((MDR_Rates!$A$2:$A$10=F2692)*(G2692&gt;MDR_Rates!$B$2:$B$10)*((MDR_Rates!$C$2:$C$10="")+(G2692&lt;=MDR_Rates!$C$2:$C$10))*MDR_Rates!$D$2:$D$10))</f>
        <v>0.3</v>
      </c>
      <c r="W2692">
        <f t="shared" si="507"/>
        <v>8.5399999999999991</v>
      </c>
      <c r="X2692">
        <f t="shared" si="508"/>
        <v>1.54</v>
      </c>
      <c r="Y2692">
        <f t="shared" si="509"/>
        <v>0</v>
      </c>
      <c r="Z2692">
        <f t="shared" si="510"/>
        <v>0</v>
      </c>
      <c r="AG2692" t="str">
        <f t="shared" si="511"/>
        <v/>
      </c>
      <c r="AI2692" t="str">
        <f t="shared" si="512"/>
        <v/>
      </c>
      <c r="AJ2692" t="str">
        <f t="shared" si="513"/>
        <v/>
      </c>
      <c r="AK2692" t="str">
        <f t="shared" si="514"/>
        <v>ORD26000046</v>
      </c>
      <c r="AL2692">
        <f>IF(E2692&lt;&gt;"CAPTURE","",COUNTIF(Orders!$H:$H,AK2692))</f>
        <v>1</v>
      </c>
      <c r="AP2692" t="str">
        <f t="shared" si="515"/>
        <v>Matched to Order</v>
      </c>
      <c r="AQ2692">
        <f>IF(COUNTIF($A$2:A2692,A2692)=1,1,0)</f>
        <v>1</v>
      </c>
    </row>
    <row r="2693" spans="1:43" x14ac:dyDescent="0.3">
      <c r="A2693" t="s">
        <v>14962</v>
      </c>
      <c r="C2693" t="s">
        <v>164</v>
      </c>
      <c r="D2693" s="1">
        <v>46280</v>
      </c>
      <c r="E2693" t="s">
        <v>11819</v>
      </c>
      <c r="F2693" t="s">
        <v>9</v>
      </c>
      <c r="G2693">
        <v>5498</v>
      </c>
      <c r="H2693">
        <v>16.489999999999998</v>
      </c>
      <c r="I2693">
        <v>2.97</v>
      </c>
      <c r="J2693">
        <v>5478.54</v>
      </c>
      <c r="K2693" s="1">
        <v>46282</v>
      </c>
      <c r="L2693" t="s">
        <v>14958</v>
      </c>
      <c r="M2693">
        <f t="shared" si="504"/>
        <v>1</v>
      </c>
      <c r="N2693">
        <f>COUNTIF(Orders!$A:$A,C2693)</f>
        <v>1</v>
      </c>
      <c r="P2693">
        <f>COUNTIF(Orders!$H:$H,UPPER(SUBSTITUTE(TRIM(C2693),"-","")))</f>
        <v>1</v>
      </c>
      <c r="R2693" t="str">
        <f t="shared" si="505"/>
        <v>Matched Order Reference</v>
      </c>
      <c r="S2693">
        <f t="shared" si="506"/>
        <v>1</v>
      </c>
      <c r="V2693" cm="1">
        <f t="array" ref="V2693">IF(E2693&lt;&gt;"CAPTURE",0,SUMPRODUCT((MDR_Rates!$A$2:$A$10=F2693)*(G2693&gt;MDR_Rates!$B$2:$B$10)*((MDR_Rates!$C$2:$C$10="")+(G2693&lt;=MDR_Rates!$C$2:$C$10))*MDR_Rates!$D$2:$D$10))</f>
        <v>0.3</v>
      </c>
      <c r="W2693">
        <f t="shared" si="507"/>
        <v>16.489999999999998</v>
      </c>
      <c r="X2693">
        <f t="shared" si="508"/>
        <v>2.97</v>
      </c>
      <c r="Y2693">
        <f t="shared" si="509"/>
        <v>0</v>
      </c>
      <c r="Z2693">
        <f t="shared" si="510"/>
        <v>0</v>
      </c>
      <c r="AG2693" t="str">
        <f t="shared" si="511"/>
        <v/>
      </c>
      <c r="AI2693" t="str">
        <f t="shared" si="512"/>
        <v/>
      </c>
      <c r="AJ2693" t="str">
        <f t="shared" si="513"/>
        <v/>
      </c>
      <c r="AK2693" t="str">
        <f t="shared" si="514"/>
        <v>ORD26000071</v>
      </c>
      <c r="AL2693">
        <f>IF(E2693&lt;&gt;"CAPTURE","",COUNTIF(Orders!$H:$H,AK2693))</f>
        <v>1</v>
      </c>
      <c r="AP2693" t="str">
        <f t="shared" si="515"/>
        <v>Matched to Order</v>
      </c>
      <c r="AQ2693">
        <f>IF(COUNTIF($A$2:A2693,A2693)=1,1,0)</f>
        <v>1</v>
      </c>
    </row>
    <row r="2694" spans="1:43" x14ac:dyDescent="0.3">
      <c r="A2694" t="s">
        <v>14963</v>
      </c>
      <c r="C2694" t="s">
        <v>14964</v>
      </c>
      <c r="D2694" s="1">
        <v>46280</v>
      </c>
      <c r="E2694" t="s">
        <v>11819</v>
      </c>
      <c r="F2694" t="s">
        <v>9</v>
      </c>
      <c r="G2694">
        <v>4797</v>
      </c>
      <c r="H2694">
        <v>14.39</v>
      </c>
      <c r="I2694">
        <v>2.59</v>
      </c>
      <c r="J2694">
        <v>4780.0200000000004</v>
      </c>
      <c r="K2694" s="1">
        <v>46282</v>
      </c>
      <c r="L2694" t="s">
        <v>14958</v>
      </c>
      <c r="M2694">
        <f t="shared" si="504"/>
        <v>1</v>
      </c>
      <c r="N2694">
        <f>COUNTIF(Orders!$A:$A,C2694)</f>
        <v>1</v>
      </c>
      <c r="P2694">
        <f>COUNTIF(Orders!$H:$H,UPPER(SUBSTITUTE(TRIM(C2694),"-","")))</f>
        <v>1</v>
      </c>
      <c r="R2694" t="str">
        <f t="shared" si="505"/>
        <v>Matched Order Reference</v>
      </c>
      <c r="S2694">
        <f t="shared" si="506"/>
        <v>1</v>
      </c>
      <c r="V2694" cm="1">
        <f t="array" ref="V2694">IF(E2694&lt;&gt;"CAPTURE",0,SUMPRODUCT((MDR_Rates!$A$2:$A$10=F2694)*(G2694&gt;MDR_Rates!$B$2:$B$10)*((MDR_Rates!$C$2:$C$10="")+(G2694&lt;=MDR_Rates!$C$2:$C$10))*MDR_Rates!$D$2:$D$10))</f>
        <v>0.3</v>
      </c>
      <c r="W2694">
        <f t="shared" si="507"/>
        <v>14.39</v>
      </c>
      <c r="X2694">
        <f t="shared" si="508"/>
        <v>2.59</v>
      </c>
      <c r="Y2694">
        <f t="shared" si="509"/>
        <v>0</v>
      </c>
      <c r="Z2694">
        <f t="shared" si="510"/>
        <v>0</v>
      </c>
      <c r="AG2694" t="str">
        <f t="shared" si="511"/>
        <v/>
      </c>
      <c r="AI2694" t="str">
        <f t="shared" si="512"/>
        <v/>
      </c>
      <c r="AJ2694" t="str">
        <f t="shared" si="513"/>
        <v/>
      </c>
      <c r="AK2694" t="str">
        <f t="shared" si="514"/>
        <v>ORD26000123</v>
      </c>
      <c r="AL2694">
        <f>IF(E2694&lt;&gt;"CAPTURE","",COUNTIF(Orders!$H:$H,AK2694))</f>
        <v>1</v>
      </c>
      <c r="AP2694" t="str">
        <f t="shared" si="515"/>
        <v>Matched to Order</v>
      </c>
      <c r="AQ2694">
        <f>IF(COUNTIF($A$2:A2694,A2694)=1,1,0)</f>
        <v>1</v>
      </c>
    </row>
    <row r="2695" spans="1:43" x14ac:dyDescent="0.3">
      <c r="A2695" t="s">
        <v>14965</v>
      </c>
      <c r="C2695" t="s">
        <v>276</v>
      </c>
      <c r="D2695" s="1">
        <v>46280</v>
      </c>
      <c r="E2695" t="s">
        <v>11819</v>
      </c>
      <c r="F2695" t="s">
        <v>17</v>
      </c>
      <c r="G2695">
        <v>1499</v>
      </c>
      <c r="H2695">
        <v>26.98</v>
      </c>
      <c r="I2695">
        <v>4.8600000000000003</v>
      </c>
      <c r="J2695">
        <v>1467.16</v>
      </c>
      <c r="K2695" s="1">
        <v>46282</v>
      </c>
      <c r="L2695" t="s">
        <v>14958</v>
      </c>
      <c r="M2695">
        <f t="shared" si="504"/>
        <v>1</v>
      </c>
      <c r="N2695">
        <f>COUNTIF(Orders!$A:$A,C2695)</f>
        <v>1</v>
      </c>
      <c r="P2695">
        <f>COUNTIF(Orders!$H:$H,UPPER(SUBSTITUTE(TRIM(C2695),"-","")))</f>
        <v>1</v>
      </c>
      <c r="R2695" t="str">
        <f t="shared" si="505"/>
        <v>Matched Order Reference</v>
      </c>
      <c r="S2695">
        <f t="shared" si="506"/>
        <v>1</v>
      </c>
      <c r="V2695" cm="1">
        <f t="array" ref="V2695">IF(E2695&lt;&gt;"CAPTURE",0,SUMPRODUCT((MDR_Rates!$A$2:$A$10=F2695)*(G2695&gt;MDR_Rates!$B$2:$B$10)*((MDR_Rates!$C$2:$C$10="")+(G2695&lt;=MDR_Rates!$C$2:$C$10))*MDR_Rates!$D$2:$D$10))</f>
        <v>1.8</v>
      </c>
      <c r="W2695">
        <f t="shared" si="507"/>
        <v>26.98</v>
      </c>
      <c r="X2695">
        <f t="shared" si="508"/>
        <v>4.8600000000000003</v>
      </c>
      <c r="Y2695">
        <f t="shared" si="509"/>
        <v>0</v>
      </c>
      <c r="Z2695">
        <f t="shared" si="510"/>
        <v>0</v>
      </c>
      <c r="AG2695" t="str">
        <f t="shared" si="511"/>
        <v/>
      </c>
      <c r="AI2695" t="str">
        <f t="shared" si="512"/>
        <v/>
      </c>
      <c r="AJ2695" t="str">
        <f t="shared" si="513"/>
        <v/>
      </c>
      <c r="AK2695" t="str">
        <f t="shared" si="514"/>
        <v>ORD26000127</v>
      </c>
      <c r="AL2695">
        <f>IF(E2695&lt;&gt;"CAPTURE","",COUNTIF(Orders!$H:$H,AK2695))</f>
        <v>1</v>
      </c>
      <c r="AP2695" t="str">
        <f t="shared" si="515"/>
        <v>Matched to Order</v>
      </c>
      <c r="AQ2695">
        <f>IF(COUNTIF($A$2:A2695,A2695)=1,1,0)</f>
        <v>1</v>
      </c>
    </row>
    <row r="2696" spans="1:43" x14ac:dyDescent="0.3">
      <c r="A2696" t="s">
        <v>14966</v>
      </c>
      <c r="C2696" t="s">
        <v>290</v>
      </c>
      <c r="D2696" s="1">
        <v>46280</v>
      </c>
      <c r="E2696" t="s">
        <v>11819</v>
      </c>
      <c r="F2696" t="s">
        <v>9</v>
      </c>
      <c r="G2696">
        <v>999</v>
      </c>
      <c r="H2696">
        <v>0</v>
      </c>
      <c r="I2696">
        <v>0</v>
      </c>
      <c r="J2696">
        <v>999</v>
      </c>
      <c r="K2696" s="1">
        <v>46282</v>
      </c>
      <c r="L2696" t="s">
        <v>14958</v>
      </c>
      <c r="M2696">
        <f t="shared" si="504"/>
        <v>1</v>
      </c>
      <c r="N2696">
        <f>COUNTIF(Orders!$A:$A,C2696)</f>
        <v>1</v>
      </c>
      <c r="P2696">
        <f>COUNTIF(Orders!$H:$H,UPPER(SUBSTITUTE(TRIM(C2696),"-","")))</f>
        <v>1</v>
      </c>
      <c r="R2696" t="str">
        <f t="shared" si="505"/>
        <v>Matched Order Reference</v>
      </c>
      <c r="S2696">
        <f t="shared" si="506"/>
        <v>1</v>
      </c>
      <c r="V2696" cm="1">
        <f t="array" ref="V2696">IF(E2696&lt;&gt;"CAPTURE",0,SUMPRODUCT((MDR_Rates!$A$2:$A$10=F2696)*(G2696&gt;MDR_Rates!$B$2:$B$10)*((MDR_Rates!$C$2:$C$10="")+(G2696&lt;=MDR_Rates!$C$2:$C$10))*MDR_Rates!$D$2:$D$10))</f>
        <v>0</v>
      </c>
      <c r="W2696">
        <f t="shared" si="507"/>
        <v>0</v>
      </c>
      <c r="X2696">
        <f t="shared" si="508"/>
        <v>0</v>
      </c>
      <c r="Y2696">
        <f t="shared" si="509"/>
        <v>0</v>
      </c>
      <c r="Z2696">
        <f t="shared" si="510"/>
        <v>0</v>
      </c>
      <c r="AG2696" t="str">
        <f t="shared" si="511"/>
        <v/>
      </c>
      <c r="AI2696" t="str">
        <f t="shared" si="512"/>
        <v/>
      </c>
      <c r="AJ2696" t="str">
        <f t="shared" si="513"/>
        <v/>
      </c>
      <c r="AK2696" t="str">
        <f t="shared" si="514"/>
        <v>ORD26000134</v>
      </c>
      <c r="AL2696">
        <f>IF(E2696&lt;&gt;"CAPTURE","",COUNTIF(Orders!$H:$H,AK2696))</f>
        <v>1</v>
      </c>
      <c r="AP2696" t="str">
        <f t="shared" si="515"/>
        <v>Matched to Order</v>
      </c>
      <c r="AQ2696">
        <f>IF(COUNTIF($A$2:A2696,A2696)=1,1,0)</f>
        <v>1</v>
      </c>
    </row>
    <row r="2697" spans="1:43" x14ac:dyDescent="0.3">
      <c r="A2697" t="s">
        <v>14967</v>
      </c>
      <c r="C2697" t="s">
        <v>14968</v>
      </c>
      <c r="D2697" s="1">
        <v>46280</v>
      </c>
      <c r="E2697" t="s">
        <v>11819</v>
      </c>
      <c r="F2697" t="s">
        <v>9</v>
      </c>
      <c r="G2697">
        <v>1799</v>
      </c>
      <c r="H2697">
        <v>0</v>
      </c>
      <c r="I2697">
        <v>0</v>
      </c>
      <c r="J2697">
        <v>1799</v>
      </c>
      <c r="K2697" s="1">
        <v>46282</v>
      </c>
      <c r="L2697" t="s">
        <v>14958</v>
      </c>
      <c r="M2697">
        <f t="shared" si="504"/>
        <v>1</v>
      </c>
      <c r="N2697">
        <f>COUNTIF(Orders!$A:$A,C2697)</f>
        <v>0</v>
      </c>
      <c r="P2697">
        <f>COUNTIF(Orders!$H:$H,UPPER(SUBSTITUTE(TRIM(C2697),"-","")))</f>
        <v>1</v>
      </c>
      <c r="R2697" t="str">
        <f t="shared" si="505"/>
        <v>Matched Order Reference</v>
      </c>
      <c r="S2697">
        <f t="shared" si="506"/>
        <v>1</v>
      </c>
      <c r="V2697" cm="1">
        <f t="array" ref="V2697">IF(E2697&lt;&gt;"CAPTURE",0,SUMPRODUCT((MDR_Rates!$A$2:$A$10=F2697)*(G2697&gt;MDR_Rates!$B$2:$B$10)*((MDR_Rates!$C$2:$C$10="")+(G2697&lt;=MDR_Rates!$C$2:$C$10))*MDR_Rates!$D$2:$D$10))</f>
        <v>0</v>
      </c>
      <c r="W2697">
        <f t="shared" si="507"/>
        <v>0</v>
      </c>
      <c r="X2697">
        <f t="shared" si="508"/>
        <v>0</v>
      </c>
      <c r="Y2697">
        <f t="shared" si="509"/>
        <v>0</v>
      </c>
      <c r="Z2697">
        <f t="shared" si="510"/>
        <v>0</v>
      </c>
      <c r="AG2697" t="str">
        <f t="shared" si="511"/>
        <v/>
      </c>
      <c r="AI2697" t="str">
        <f t="shared" si="512"/>
        <v/>
      </c>
      <c r="AJ2697" t="str">
        <f t="shared" si="513"/>
        <v/>
      </c>
      <c r="AK2697" t="str">
        <f t="shared" si="514"/>
        <v>ORD26000186</v>
      </c>
      <c r="AL2697">
        <f>IF(E2697&lt;&gt;"CAPTURE","",COUNTIF(Orders!$H:$H,AK2697))</f>
        <v>1</v>
      </c>
      <c r="AP2697" t="str">
        <f t="shared" si="515"/>
        <v>Matched to Order</v>
      </c>
      <c r="AQ2697">
        <f>IF(COUNTIF($A$2:A2697,A2697)=1,1,0)</f>
        <v>1</v>
      </c>
    </row>
    <row r="2698" spans="1:43" x14ac:dyDescent="0.3">
      <c r="A2698" t="s">
        <v>14969</v>
      </c>
      <c r="C2698" t="s">
        <v>404</v>
      </c>
      <c r="D2698" s="1">
        <v>46280</v>
      </c>
      <c r="E2698" t="s">
        <v>11819</v>
      </c>
      <c r="F2698" t="s">
        <v>17</v>
      </c>
      <c r="G2698">
        <v>3798</v>
      </c>
      <c r="H2698">
        <v>60.77</v>
      </c>
      <c r="I2698">
        <v>10.94</v>
      </c>
      <c r="J2698">
        <v>3726.29</v>
      </c>
      <c r="K2698" s="1">
        <v>46282</v>
      </c>
      <c r="L2698" t="s">
        <v>14958</v>
      </c>
      <c r="M2698">
        <f t="shared" si="504"/>
        <v>1</v>
      </c>
      <c r="N2698">
        <f>COUNTIF(Orders!$A:$A,C2698)</f>
        <v>1</v>
      </c>
      <c r="P2698">
        <f>COUNTIF(Orders!$H:$H,UPPER(SUBSTITUTE(TRIM(C2698),"-","")))</f>
        <v>1</v>
      </c>
      <c r="R2698" t="str">
        <f t="shared" si="505"/>
        <v>Matched Order Reference</v>
      </c>
      <c r="S2698">
        <f t="shared" si="506"/>
        <v>1</v>
      </c>
      <c r="V2698" cm="1">
        <f t="array" ref="V2698">IF(E2698&lt;&gt;"CAPTURE",0,SUMPRODUCT((MDR_Rates!$A$2:$A$10=F2698)*(G2698&gt;MDR_Rates!$B$2:$B$10)*((MDR_Rates!$C$2:$C$10="")+(G2698&lt;=MDR_Rates!$C$2:$C$10))*MDR_Rates!$D$2:$D$10))</f>
        <v>1.6</v>
      </c>
      <c r="W2698">
        <f t="shared" si="507"/>
        <v>60.77</v>
      </c>
      <c r="X2698">
        <f t="shared" si="508"/>
        <v>10.94</v>
      </c>
      <c r="Y2698">
        <f t="shared" si="509"/>
        <v>0</v>
      </c>
      <c r="Z2698">
        <f t="shared" si="510"/>
        <v>0</v>
      </c>
      <c r="AG2698" t="str">
        <f t="shared" si="511"/>
        <v/>
      </c>
      <c r="AI2698" t="str">
        <f t="shared" si="512"/>
        <v/>
      </c>
      <c r="AJ2698" t="str">
        <f t="shared" si="513"/>
        <v/>
      </c>
      <c r="AK2698" t="str">
        <f t="shared" si="514"/>
        <v>ORD26000191</v>
      </c>
      <c r="AL2698">
        <f>IF(E2698&lt;&gt;"CAPTURE","",COUNTIF(Orders!$H:$H,AK2698))</f>
        <v>1</v>
      </c>
      <c r="AP2698" t="str">
        <f t="shared" si="515"/>
        <v>Matched to Order</v>
      </c>
      <c r="AQ2698">
        <f>IF(COUNTIF($A$2:A2698,A2698)=1,1,0)</f>
        <v>1</v>
      </c>
    </row>
    <row r="2699" spans="1:43" x14ac:dyDescent="0.3">
      <c r="A2699" t="s">
        <v>14970</v>
      </c>
      <c r="C2699" t="s">
        <v>446</v>
      </c>
      <c r="D2699" s="1">
        <v>46280</v>
      </c>
      <c r="E2699" t="s">
        <v>11819</v>
      </c>
      <c r="F2699" t="s">
        <v>9</v>
      </c>
      <c r="G2699">
        <v>4798</v>
      </c>
      <c r="H2699">
        <v>14.39</v>
      </c>
      <c r="I2699">
        <v>2.59</v>
      </c>
      <c r="J2699">
        <v>4781.0200000000004</v>
      </c>
      <c r="K2699" s="1">
        <v>46282</v>
      </c>
      <c r="L2699" t="s">
        <v>14958</v>
      </c>
      <c r="M2699">
        <f t="shared" si="504"/>
        <v>1</v>
      </c>
      <c r="N2699">
        <f>COUNTIF(Orders!$A:$A,C2699)</f>
        <v>1</v>
      </c>
      <c r="P2699">
        <f>COUNTIF(Orders!$H:$H,UPPER(SUBSTITUTE(TRIM(C2699),"-","")))</f>
        <v>1</v>
      </c>
      <c r="R2699" t="str">
        <f t="shared" si="505"/>
        <v>Matched Order Reference</v>
      </c>
      <c r="S2699">
        <f t="shared" si="506"/>
        <v>1</v>
      </c>
      <c r="V2699" cm="1">
        <f t="array" ref="V2699">IF(E2699&lt;&gt;"CAPTURE",0,SUMPRODUCT((MDR_Rates!$A$2:$A$10=F2699)*(G2699&gt;MDR_Rates!$B$2:$B$10)*((MDR_Rates!$C$2:$C$10="")+(G2699&lt;=MDR_Rates!$C$2:$C$10))*MDR_Rates!$D$2:$D$10))</f>
        <v>0.3</v>
      </c>
      <c r="W2699">
        <f t="shared" si="507"/>
        <v>14.39</v>
      </c>
      <c r="X2699">
        <f t="shared" si="508"/>
        <v>2.59</v>
      </c>
      <c r="Y2699">
        <f t="shared" si="509"/>
        <v>0</v>
      </c>
      <c r="Z2699">
        <f t="shared" si="510"/>
        <v>0</v>
      </c>
      <c r="AG2699" t="str">
        <f t="shared" si="511"/>
        <v/>
      </c>
      <c r="AI2699" t="str">
        <f t="shared" si="512"/>
        <v/>
      </c>
      <c r="AJ2699" t="str">
        <f t="shared" si="513"/>
        <v/>
      </c>
      <c r="AK2699" t="str">
        <f t="shared" si="514"/>
        <v>ORD26000212</v>
      </c>
      <c r="AL2699">
        <f>IF(E2699&lt;&gt;"CAPTURE","",COUNTIF(Orders!$H:$H,AK2699))</f>
        <v>1</v>
      </c>
      <c r="AP2699" t="str">
        <f t="shared" si="515"/>
        <v>Matched to Order</v>
      </c>
      <c r="AQ2699">
        <f>IF(COUNTIF($A$2:A2699,A2699)=1,1,0)</f>
        <v>1</v>
      </c>
    </row>
    <row r="2700" spans="1:43" x14ac:dyDescent="0.3">
      <c r="A2700" t="s">
        <v>14971</v>
      </c>
      <c r="C2700" t="s">
        <v>580</v>
      </c>
      <c r="D2700" s="1">
        <v>46280</v>
      </c>
      <c r="E2700" t="s">
        <v>11819</v>
      </c>
      <c r="F2700" t="s">
        <v>33</v>
      </c>
      <c r="G2700">
        <v>4798</v>
      </c>
      <c r="H2700">
        <v>57.58</v>
      </c>
      <c r="I2700">
        <v>10.36</v>
      </c>
      <c r="J2700">
        <v>4730.0600000000004</v>
      </c>
      <c r="K2700" s="1">
        <v>46282</v>
      </c>
      <c r="L2700" t="s">
        <v>14958</v>
      </c>
      <c r="M2700">
        <f t="shared" si="504"/>
        <v>1</v>
      </c>
      <c r="N2700">
        <f>COUNTIF(Orders!$A:$A,C2700)</f>
        <v>1</v>
      </c>
      <c r="P2700">
        <f>COUNTIF(Orders!$H:$H,UPPER(SUBSTITUTE(TRIM(C2700),"-","")))</f>
        <v>1</v>
      </c>
      <c r="R2700" t="str">
        <f t="shared" si="505"/>
        <v>Matched Order Reference</v>
      </c>
      <c r="S2700">
        <f t="shared" si="506"/>
        <v>1</v>
      </c>
      <c r="V2700" cm="1">
        <f t="array" ref="V2700">IF(E2700&lt;&gt;"CAPTURE",0,SUMPRODUCT((MDR_Rates!$A$2:$A$10=F2700)*(G2700&gt;MDR_Rates!$B$2:$B$10)*((MDR_Rates!$C$2:$C$10="")+(G2700&lt;=MDR_Rates!$C$2:$C$10))*MDR_Rates!$D$2:$D$10))</f>
        <v>1.2</v>
      </c>
      <c r="W2700">
        <f t="shared" si="507"/>
        <v>57.58</v>
      </c>
      <c r="X2700">
        <f t="shared" si="508"/>
        <v>10.36</v>
      </c>
      <c r="Y2700">
        <f t="shared" si="509"/>
        <v>0</v>
      </c>
      <c r="Z2700">
        <f t="shared" si="510"/>
        <v>0</v>
      </c>
      <c r="AG2700" t="str">
        <f t="shared" si="511"/>
        <v/>
      </c>
      <c r="AI2700" t="str">
        <f t="shared" si="512"/>
        <v/>
      </c>
      <c r="AJ2700" t="str">
        <f t="shared" si="513"/>
        <v/>
      </c>
      <c r="AK2700" t="str">
        <f t="shared" si="514"/>
        <v>ORD26000279</v>
      </c>
      <c r="AL2700">
        <f>IF(E2700&lt;&gt;"CAPTURE","",COUNTIF(Orders!$H:$H,AK2700))</f>
        <v>1</v>
      </c>
      <c r="AP2700" t="str">
        <f t="shared" si="515"/>
        <v>Matched to Order</v>
      </c>
      <c r="AQ2700">
        <f>IF(COUNTIF($A$2:A2700,A2700)=1,1,0)</f>
        <v>1</v>
      </c>
    </row>
    <row r="2701" spans="1:43" x14ac:dyDescent="0.3">
      <c r="A2701" t="s">
        <v>14972</v>
      </c>
      <c r="C2701" t="s">
        <v>604</v>
      </c>
      <c r="D2701" s="1">
        <v>46280</v>
      </c>
      <c r="E2701" t="s">
        <v>11819</v>
      </c>
      <c r="F2701" t="s">
        <v>9</v>
      </c>
      <c r="G2701">
        <v>799</v>
      </c>
      <c r="H2701">
        <v>0</v>
      </c>
      <c r="I2701">
        <v>0</v>
      </c>
      <c r="J2701">
        <v>799</v>
      </c>
      <c r="K2701" s="1">
        <v>46282</v>
      </c>
      <c r="L2701" t="s">
        <v>14958</v>
      </c>
      <c r="M2701">
        <f t="shared" si="504"/>
        <v>1</v>
      </c>
      <c r="N2701">
        <f>COUNTIF(Orders!$A:$A,C2701)</f>
        <v>1</v>
      </c>
      <c r="P2701">
        <f>COUNTIF(Orders!$H:$H,UPPER(SUBSTITUTE(TRIM(C2701),"-","")))</f>
        <v>1</v>
      </c>
      <c r="R2701" t="str">
        <f t="shared" si="505"/>
        <v>Matched Order Reference</v>
      </c>
      <c r="S2701">
        <f t="shared" si="506"/>
        <v>1</v>
      </c>
      <c r="V2701" cm="1">
        <f t="array" ref="V2701">IF(E2701&lt;&gt;"CAPTURE",0,SUMPRODUCT((MDR_Rates!$A$2:$A$10=F2701)*(G2701&gt;MDR_Rates!$B$2:$B$10)*((MDR_Rates!$C$2:$C$10="")+(G2701&lt;=MDR_Rates!$C$2:$C$10))*MDR_Rates!$D$2:$D$10))</f>
        <v>0</v>
      </c>
      <c r="W2701">
        <f t="shared" si="507"/>
        <v>0</v>
      </c>
      <c r="X2701">
        <f t="shared" si="508"/>
        <v>0</v>
      </c>
      <c r="Y2701">
        <f t="shared" si="509"/>
        <v>0</v>
      </c>
      <c r="Z2701">
        <f t="shared" si="510"/>
        <v>0</v>
      </c>
      <c r="AG2701" t="str">
        <f t="shared" si="511"/>
        <v/>
      </c>
      <c r="AI2701" t="str">
        <f t="shared" si="512"/>
        <v/>
      </c>
      <c r="AJ2701" t="str">
        <f t="shared" si="513"/>
        <v/>
      </c>
      <c r="AK2701" t="str">
        <f t="shared" si="514"/>
        <v>ORD26000291</v>
      </c>
      <c r="AL2701">
        <f>IF(E2701&lt;&gt;"CAPTURE","",COUNTIF(Orders!$H:$H,AK2701))</f>
        <v>1</v>
      </c>
      <c r="AP2701" t="str">
        <f t="shared" si="515"/>
        <v>Matched to Order</v>
      </c>
      <c r="AQ2701">
        <f>IF(COUNTIF($A$2:A2701,A2701)=1,1,0)</f>
        <v>1</v>
      </c>
    </row>
    <row r="2702" spans="1:43" x14ac:dyDescent="0.3">
      <c r="A2702" t="s">
        <v>14973</v>
      </c>
      <c r="C2702" t="s">
        <v>620</v>
      </c>
      <c r="D2702" s="1">
        <v>46280</v>
      </c>
      <c r="E2702" t="s">
        <v>11819</v>
      </c>
      <c r="F2702" t="s">
        <v>17</v>
      </c>
      <c r="G2702">
        <v>8798</v>
      </c>
      <c r="H2702">
        <v>140.77000000000001</v>
      </c>
      <c r="I2702">
        <v>25.34</v>
      </c>
      <c r="J2702">
        <v>8631.89</v>
      </c>
      <c r="K2702" s="1">
        <v>46282</v>
      </c>
      <c r="L2702" t="s">
        <v>14958</v>
      </c>
      <c r="M2702">
        <f t="shared" si="504"/>
        <v>1</v>
      </c>
      <c r="N2702">
        <f>COUNTIF(Orders!$A:$A,C2702)</f>
        <v>1</v>
      </c>
      <c r="P2702">
        <f>COUNTIF(Orders!$H:$H,UPPER(SUBSTITUTE(TRIM(C2702),"-","")))</f>
        <v>1</v>
      </c>
      <c r="R2702" t="str">
        <f t="shared" si="505"/>
        <v>Matched Order Reference</v>
      </c>
      <c r="S2702">
        <f t="shared" si="506"/>
        <v>1</v>
      </c>
      <c r="V2702" cm="1">
        <f t="array" ref="V2702">IF(E2702&lt;&gt;"CAPTURE",0,SUMPRODUCT((MDR_Rates!$A$2:$A$10=F2702)*(G2702&gt;MDR_Rates!$B$2:$B$10)*((MDR_Rates!$C$2:$C$10="")+(G2702&lt;=MDR_Rates!$C$2:$C$10))*MDR_Rates!$D$2:$D$10))</f>
        <v>1.6</v>
      </c>
      <c r="W2702">
        <f t="shared" si="507"/>
        <v>140.77000000000001</v>
      </c>
      <c r="X2702">
        <f t="shared" si="508"/>
        <v>25.34</v>
      </c>
      <c r="Y2702">
        <f t="shared" si="509"/>
        <v>0</v>
      </c>
      <c r="Z2702">
        <f t="shared" si="510"/>
        <v>0</v>
      </c>
      <c r="AG2702" t="str">
        <f t="shared" si="511"/>
        <v/>
      </c>
      <c r="AI2702" t="str">
        <f t="shared" si="512"/>
        <v/>
      </c>
      <c r="AJ2702" t="str">
        <f t="shared" si="513"/>
        <v/>
      </c>
      <c r="AK2702" t="str">
        <f t="shared" si="514"/>
        <v>ORD26000299</v>
      </c>
      <c r="AL2702">
        <f>IF(E2702&lt;&gt;"CAPTURE","",COUNTIF(Orders!$H:$H,AK2702))</f>
        <v>1</v>
      </c>
      <c r="AP2702" t="str">
        <f t="shared" si="515"/>
        <v>Matched to Order</v>
      </c>
      <c r="AQ2702">
        <f>IF(COUNTIF($A$2:A2702,A2702)=1,1,0)</f>
        <v>1</v>
      </c>
    </row>
    <row r="2703" spans="1:43" x14ac:dyDescent="0.3">
      <c r="A2703" t="s">
        <v>14974</v>
      </c>
      <c r="C2703" t="s">
        <v>14975</v>
      </c>
      <c r="D2703" s="1">
        <v>46280</v>
      </c>
      <c r="E2703" t="s">
        <v>11819</v>
      </c>
      <c r="F2703" t="s">
        <v>9</v>
      </c>
      <c r="G2703">
        <v>299</v>
      </c>
      <c r="H2703">
        <v>0</v>
      </c>
      <c r="I2703">
        <v>0</v>
      </c>
      <c r="J2703">
        <v>299</v>
      </c>
      <c r="K2703" s="1">
        <v>46282</v>
      </c>
      <c r="L2703" t="s">
        <v>14958</v>
      </c>
      <c r="M2703">
        <f t="shared" si="504"/>
        <v>1</v>
      </c>
      <c r="N2703">
        <f>COUNTIF(Orders!$A:$A,C2703)</f>
        <v>1</v>
      </c>
      <c r="P2703">
        <f>COUNTIF(Orders!$H:$H,UPPER(SUBSTITUTE(TRIM(C2703),"-","")))</f>
        <v>1</v>
      </c>
      <c r="R2703" t="str">
        <f t="shared" si="505"/>
        <v>Matched Order Reference</v>
      </c>
      <c r="S2703">
        <f t="shared" si="506"/>
        <v>1</v>
      </c>
      <c r="V2703" cm="1">
        <f t="array" ref="V2703">IF(E2703&lt;&gt;"CAPTURE",0,SUMPRODUCT((MDR_Rates!$A$2:$A$10=F2703)*(G2703&gt;MDR_Rates!$B$2:$B$10)*((MDR_Rates!$C$2:$C$10="")+(G2703&lt;=MDR_Rates!$C$2:$C$10))*MDR_Rates!$D$2:$D$10))</f>
        <v>0</v>
      </c>
      <c r="W2703">
        <f t="shared" si="507"/>
        <v>0</v>
      </c>
      <c r="X2703">
        <f t="shared" si="508"/>
        <v>0</v>
      </c>
      <c r="Y2703">
        <f t="shared" si="509"/>
        <v>0</v>
      </c>
      <c r="Z2703">
        <f t="shared" si="510"/>
        <v>0</v>
      </c>
      <c r="AG2703" t="str">
        <f t="shared" si="511"/>
        <v/>
      </c>
      <c r="AI2703" t="str">
        <f t="shared" si="512"/>
        <v/>
      </c>
      <c r="AJ2703" t="str">
        <f t="shared" si="513"/>
        <v/>
      </c>
      <c r="AK2703" t="str">
        <f t="shared" si="514"/>
        <v>ORD26000324</v>
      </c>
      <c r="AL2703">
        <f>IF(E2703&lt;&gt;"CAPTURE","",COUNTIF(Orders!$H:$H,AK2703))</f>
        <v>1</v>
      </c>
      <c r="AP2703" t="str">
        <f t="shared" si="515"/>
        <v>Matched to Order</v>
      </c>
      <c r="AQ2703">
        <f>IF(COUNTIF($A$2:A2703,A2703)=1,1,0)</f>
        <v>1</v>
      </c>
    </row>
    <row r="2704" spans="1:43" x14ac:dyDescent="0.3">
      <c r="A2704" t="s">
        <v>14976</v>
      </c>
      <c r="C2704" t="s">
        <v>14977</v>
      </c>
      <c r="D2704" s="1">
        <v>46280</v>
      </c>
      <c r="E2704" t="s">
        <v>11819</v>
      </c>
      <c r="F2704" t="s">
        <v>9</v>
      </c>
      <c r="G2704">
        <v>599</v>
      </c>
      <c r="H2704">
        <v>0</v>
      </c>
      <c r="I2704">
        <v>0</v>
      </c>
      <c r="J2704">
        <v>599</v>
      </c>
      <c r="K2704" s="1">
        <v>46282</v>
      </c>
      <c r="L2704" t="s">
        <v>14958</v>
      </c>
      <c r="M2704">
        <f t="shared" si="504"/>
        <v>1</v>
      </c>
      <c r="N2704">
        <f>COUNTIF(Orders!$A:$A,C2704)</f>
        <v>0</v>
      </c>
      <c r="P2704">
        <f>COUNTIF(Orders!$H:$H,UPPER(SUBSTITUTE(TRIM(C2704),"-","")))</f>
        <v>1</v>
      </c>
      <c r="R2704" t="str">
        <f t="shared" si="505"/>
        <v>Matched Order Reference</v>
      </c>
      <c r="S2704">
        <f t="shared" si="506"/>
        <v>1</v>
      </c>
      <c r="V2704" cm="1">
        <f t="array" ref="V2704">IF(E2704&lt;&gt;"CAPTURE",0,SUMPRODUCT((MDR_Rates!$A$2:$A$10=F2704)*(G2704&gt;MDR_Rates!$B$2:$B$10)*((MDR_Rates!$C$2:$C$10="")+(G2704&lt;=MDR_Rates!$C$2:$C$10))*MDR_Rates!$D$2:$D$10))</f>
        <v>0</v>
      </c>
      <c r="W2704">
        <f t="shared" si="507"/>
        <v>0</v>
      </c>
      <c r="X2704">
        <f t="shared" si="508"/>
        <v>0</v>
      </c>
      <c r="Y2704">
        <f t="shared" si="509"/>
        <v>0</v>
      </c>
      <c r="Z2704">
        <f t="shared" si="510"/>
        <v>0</v>
      </c>
      <c r="AG2704" t="str">
        <f t="shared" si="511"/>
        <v/>
      </c>
      <c r="AI2704" t="str">
        <f t="shared" si="512"/>
        <v/>
      </c>
      <c r="AJ2704" t="str">
        <f t="shared" si="513"/>
        <v/>
      </c>
      <c r="AK2704" t="str">
        <f t="shared" si="514"/>
        <v>ORD26000327</v>
      </c>
      <c r="AL2704">
        <f>IF(E2704&lt;&gt;"CAPTURE","",COUNTIF(Orders!$H:$H,AK2704))</f>
        <v>1</v>
      </c>
      <c r="AP2704" t="str">
        <f t="shared" si="515"/>
        <v>Matched to Order</v>
      </c>
      <c r="AQ2704">
        <f>IF(COUNTIF($A$2:A2704,A2704)=1,1,0)</f>
        <v>1</v>
      </c>
    </row>
    <row r="2705" spans="1:43" x14ac:dyDescent="0.3">
      <c r="A2705" t="s">
        <v>14978</v>
      </c>
      <c r="C2705" t="s">
        <v>688</v>
      </c>
      <c r="D2705" s="1">
        <v>46280</v>
      </c>
      <c r="E2705" t="s">
        <v>11819</v>
      </c>
      <c r="F2705" t="s">
        <v>9</v>
      </c>
      <c r="G2705">
        <v>499</v>
      </c>
      <c r="H2705">
        <v>0</v>
      </c>
      <c r="I2705">
        <v>0</v>
      </c>
      <c r="J2705">
        <v>499</v>
      </c>
      <c r="K2705" s="1">
        <v>46282</v>
      </c>
      <c r="L2705" t="s">
        <v>14958</v>
      </c>
      <c r="M2705">
        <f t="shared" si="504"/>
        <v>1</v>
      </c>
      <c r="N2705">
        <f>COUNTIF(Orders!$A:$A,C2705)</f>
        <v>1</v>
      </c>
      <c r="P2705">
        <f>COUNTIF(Orders!$H:$H,UPPER(SUBSTITUTE(TRIM(C2705),"-","")))</f>
        <v>1</v>
      </c>
      <c r="R2705" t="str">
        <f t="shared" si="505"/>
        <v>Matched Order Reference</v>
      </c>
      <c r="S2705">
        <f t="shared" si="506"/>
        <v>1</v>
      </c>
      <c r="V2705" cm="1">
        <f t="array" ref="V2705">IF(E2705&lt;&gt;"CAPTURE",0,SUMPRODUCT((MDR_Rates!$A$2:$A$10=F2705)*(G2705&gt;MDR_Rates!$B$2:$B$10)*((MDR_Rates!$C$2:$C$10="")+(G2705&lt;=MDR_Rates!$C$2:$C$10))*MDR_Rates!$D$2:$D$10))</f>
        <v>0</v>
      </c>
      <c r="W2705">
        <f t="shared" si="507"/>
        <v>0</v>
      </c>
      <c r="X2705">
        <f t="shared" si="508"/>
        <v>0</v>
      </c>
      <c r="Y2705">
        <f t="shared" si="509"/>
        <v>0</v>
      </c>
      <c r="Z2705">
        <f t="shared" si="510"/>
        <v>0</v>
      </c>
      <c r="AG2705" t="str">
        <f t="shared" si="511"/>
        <v/>
      </c>
      <c r="AI2705" t="str">
        <f t="shared" si="512"/>
        <v/>
      </c>
      <c r="AJ2705" t="str">
        <f t="shared" si="513"/>
        <v/>
      </c>
      <c r="AK2705" t="str">
        <f t="shared" si="514"/>
        <v>ORD26000333</v>
      </c>
      <c r="AL2705">
        <f>IF(E2705&lt;&gt;"CAPTURE","",COUNTIF(Orders!$H:$H,AK2705))</f>
        <v>1</v>
      </c>
      <c r="AP2705" t="str">
        <f t="shared" si="515"/>
        <v>Matched to Order</v>
      </c>
      <c r="AQ2705">
        <f>IF(COUNTIF($A$2:A2705,A2705)=1,1,0)</f>
        <v>1</v>
      </c>
    </row>
    <row r="2706" spans="1:43" x14ac:dyDescent="0.3">
      <c r="A2706" t="s">
        <v>14979</v>
      </c>
      <c r="C2706" t="s">
        <v>696</v>
      </c>
      <c r="D2706" s="1">
        <v>46280</v>
      </c>
      <c r="E2706" t="s">
        <v>11819</v>
      </c>
      <c r="F2706" t="s">
        <v>17</v>
      </c>
      <c r="G2706">
        <v>4498</v>
      </c>
      <c r="H2706">
        <v>71.97</v>
      </c>
      <c r="I2706">
        <v>12.95</v>
      </c>
      <c r="J2706">
        <v>4413.08</v>
      </c>
      <c r="K2706" s="1">
        <v>46282</v>
      </c>
      <c r="L2706" t="s">
        <v>14958</v>
      </c>
      <c r="M2706">
        <f t="shared" si="504"/>
        <v>1</v>
      </c>
      <c r="N2706">
        <f>COUNTIF(Orders!$A:$A,C2706)</f>
        <v>1</v>
      </c>
      <c r="P2706">
        <f>COUNTIF(Orders!$H:$H,UPPER(SUBSTITUTE(TRIM(C2706),"-","")))</f>
        <v>1</v>
      </c>
      <c r="R2706" t="str">
        <f t="shared" si="505"/>
        <v>Matched Order Reference</v>
      </c>
      <c r="S2706">
        <f t="shared" si="506"/>
        <v>1</v>
      </c>
      <c r="V2706" cm="1">
        <f t="array" ref="V2706">IF(E2706&lt;&gt;"CAPTURE",0,SUMPRODUCT((MDR_Rates!$A$2:$A$10=F2706)*(G2706&gt;MDR_Rates!$B$2:$B$10)*((MDR_Rates!$C$2:$C$10="")+(G2706&lt;=MDR_Rates!$C$2:$C$10))*MDR_Rates!$D$2:$D$10))</f>
        <v>1.6</v>
      </c>
      <c r="W2706">
        <f t="shared" si="507"/>
        <v>71.97</v>
      </c>
      <c r="X2706">
        <f t="shared" si="508"/>
        <v>12.95</v>
      </c>
      <c r="Y2706">
        <f t="shared" si="509"/>
        <v>0</v>
      </c>
      <c r="Z2706">
        <f t="shared" si="510"/>
        <v>0</v>
      </c>
      <c r="AG2706" t="str">
        <f t="shared" si="511"/>
        <v/>
      </c>
      <c r="AI2706" t="str">
        <f t="shared" si="512"/>
        <v/>
      </c>
      <c r="AJ2706" t="str">
        <f t="shared" si="513"/>
        <v/>
      </c>
      <c r="AK2706" t="str">
        <f t="shared" si="514"/>
        <v>ORD26000337</v>
      </c>
      <c r="AL2706">
        <f>IF(E2706&lt;&gt;"CAPTURE","",COUNTIF(Orders!$H:$H,AK2706))</f>
        <v>1</v>
      </c>
      <c r="AP2706" t="str">
        <f t="shared" si="515"/>
        <v>Matched to Order</v>
      </c>
      <c r="AQ2706">
        <f>IF(COUNTIF($A$2:A2706,A2706)=1,1,0)</f>
        <v>1</v>
      </c>
    </row>
    <row r="2707" spans="1:43" x14ac:dyDescent="0.3">
      <c r="A2707" t="s">
        <v>14980</v>
      </c>
      <c r="C2707" t="s">
        <v>702</v>
      </c>
      <c r="D2707" s="1">
        <v>46280</v>
      </c>
      <c r="E2707" t="s">
        <v>11819</v>
      </c>
      <c r="F2707" t="s">
        <v>17</v>
      </c>
      <c r="G2707">
        <v>1799</v>
      </c>
      <c r="H2707">
        <v>32.380000000000003</v>
      </c>
      <c r="I2707">
        <v>5.83</v>
      </c>
      <c r="J2707">
        <v>1760.79</v>
      </c>
      <c r="K2707" s="1">
        <v>46282</v>
      </c>
      <c r="L2707" t="s">
        <v>14958</v>
      </c>
      <c r="M2707">
        <f t="shared" si="504"/>
        <v>1</v>
      </c>
      <c r="N2707">
        <f>COUNTIF(Orders!$A:$A,C2707)</f>
        <v>1</v>
      </c>
      <c r="P2707">
        <f>COUNTIF(Orders!$H:$H,UPPER(SUBSTITUTE(TRIM(C2707),"-","")))</f>
        <v>1</v>
      </c>
      <c r="R2707" t="str">
        <f t="shared" si="505"/>
        <v>Matched Order Reference</v>
      </c>
      <c r="S2707">
        <f t="shared" si="506"/>
        <v>1</v>
      </c>
      <c r="V2707" cm="1">
        <f t="array" ref="V2707">IF(E2707&lt;&gt;"CAPTURE",0,SUMPRODUCT((MDR_Rates!$A$2:$A$10=F2707)*(G2707&gt;MDR_Rates!$B$2:$B$10)*((MDR_Rates!$C$2:$C$10="")+(G2707&lt;=MDR_Rates!$C$2:$C$10))*MDR_Rates!$D$2:$D$10))</f>
        <v>1.8</v>
      </c>
      <c r="W2707">
        <f t="shared" si="507"/>
        <v>32.380000000000003</v>
      </c>
      <c r="X2707">
        <f t="shared" si="508"/>
        <v>5.83</v>
      </c>
      <c r="Y2707">
        <f t="shared" si="509"/>
        <v>0</v>
      </c>
      <c r="Z2707">
        <f t="shared" si="510"/>
        <v>0</v>
      </c>
      <c r="AG2707" t="str">
        <f t="shared" si="511"/>
        <v/>
      </c>
      <c r="AI2707" t="str">
        <f t="shared" si="512"/>
        <v/>
      </c>
      <c r="AJ2707" t="str">
        <f t="shared" si="513"/>
        <v/>
      </c>
      <c r="AK2707" t="str">
        <f t="shared" si="514"/>
        <v>ORD26000340</v>
      </c>
      <c r="AL2707">
        <f>IF(E2707&lt;&gt;"CAPTURE","",COUNTIF(Orders!$H:$H,AK2707))</f>
        <v>1</v>
      </c>
      <c r="AP2707" t="str">
        <f t="shared" si="515"/>
        <v>Matched to Order</v>
      </c>
      <c r="AQ2707">
        <f>IF(COUNTIF($A$2:A2707,A2707)=1,1,0)</f>
        <v>1</v>
      </c>
    </row>
    <row r="2708" spans="1:43" x14ac:dyDescent="0.3">
      <c r="A2708" t="s">
        <v>14981</v>
      </c>
      <c r="C2708" t="s">
        <v>752</v>
      </c>
      <c r="D2708" s="1">
        <v>46280</v>
      </c>
      <c r="E2708" t="s">
        <v>11819</v>
      </c>
      <c r="F2708" t="s">
        <v>9</v>
      </c>
      <c r="G2708">
        <v>4999</v>
      </c>
      <c r="H2708">
        <v>15</v>
      </c>
      <c r="I2708">
        <v>2.7</v>
      </c>
      <c r="J2708">
        <v>4981.3</v>
      </c>
      <c r="K2708" s="1">
        <v>46282</v>
      </c>
      <c r="L2708" t="s">
        <v>14958</v>
      </c>
      <c r="M2708">
        <f t="shared" si="504"/>
        <v>1</v>
      </c>
      <c r="N2708">
        <f>COUNTIF(Orders!$A:$A,C2708)</f>
        <v>1</v>
      </c>
      <c r="P2708">
        <f>COUNTIF(Orders!$H:$H,UPPER(SUBSTITUTE(TRIM(C2708),"-","")))</f>
        <v>1</v>
      </c>
      <c r="R2708" t="str">
        <f t="shared" si="505"/>
        <v>Matched Order Reference</v>
      </c>
      <c r="S2708">
        <f t="shared" si="506"/>
        <v>1</v>
      </c>
      <c r="V2708" cm="1">
        <f t="array" ref="V2708">IF(E2708&lt;&gt;"CAPTURE",0,SUMPRODUCT((MDR_Rates!$A$2:$A$10=F2708)*(G2708&gt;MDR_Rates!$B$2:$B$10)*((MDR_Rates!$C$2:$C$10="")+(G2708&lt;=MDR_Rates!$C$2:$C$10))*MDR_Rates!$D$2:$D$10))</f>
        <v>0.3</v>
      </c>
      <c r="W2708">
        <f t="shared" si="507"/>
        <v>15</v>
      </c>
      <c r="X2708">
        <f t="shared" si="508"/>
        <v>2.7</v>
      </c>
      <c r="Y2708">
        <f t="shared" si="509"/>
        <v>0</v>
      </c>
      <c r="Z2708">
        <f t="shared" si="510"/>
        <v>0</v>
      </c>
      <c r="AG2708" t="str">
        <f t="shared" si="511"/>
        <v/>
      </c>
      <c r="AI2708" t="str">
        <f t="shared" si="512"/>
        <v/>
      </c>
      <c r="AJ2708" t="str">
        <f t="shared" si="513"/>
        <v/>
      </c>
      <c r="AK2708" t="str">
        <f t="shared" si="514"/>
        <v>ORD26000365</v>
      </c>
      <c r="AL2708">
        <f>IF(E2708&lt;&gt;"CAPTURE","",COUNTIF(Orders!$H:$H,AK2708))</f>
        <v>1</v>
      </c>
      <c r="AP2708" t="str">
        <f t="shared" si="515"/>
        <v>Matched to Order</v>
      </c>
      <c r="AQ2708">
        <f>IF(COUNTIF($A$2:A2708,A2708)=1,1,0)</f>
        <v>1</v>
      </c>
    </row>
    <row r="2709" spans="1:43" x14ac:dyDescent="0.3">
      <c r="A2709" t="s">
        <v>14982</v>
      </c>
      <c r="C2709" t="s">
        <v>830</v>
      </c>
      <c r="D2709" s="1">
        <v>46280</v>
      </c>
      <c r="E2709" t="s">
        <v>11819</v>
      </c>
      <c r="F2709" t="s">
        <v>33</v>
      </c>
      <c r="G2709">
        <v>7999</v>
      </c>
      <c r="H2709">
        <v>95.99</v>
      </c>
      <c r="I2709">
        <v>17.28</v>
      </c>
      <c r="J2709">
        <v>7885.73</v>
      </c>
      <c r="K2709" s="1">
        <v>46282</v>
      </c>
      <c r="L2709" t="s">
        <v>14958</v>
      </c>
      <c r="M2709">
        <f t="shared" si="504"/>
        <v>1</v>
      </c>
      <c r="N2709">
        <f>COUNTIF(Orders!$A:$A,C2709)</f>
        <v>1</v>
      </c>
      <c r="P2709">
        <f>COUNTIF(Orders!$H:$H,UPPER(SUBSTITUTE(TRIM(C2709),"-","")))</f>
        <v>1</v>
      </c>
      <c r="R2709" t="str">
        <f t="shared" si="505"/>
        <v>Matched Order Reference</v>
      </c>
      <c r="S2709">
        <f t="shared" si="506"/>
        <v>1</v>
      </c>
      <c r="V2709" cm="1">
        <f t="array" ref="V2709">IF(E2709&lt;&gt;"CAPTURE",0,SUMPRODUCT((MDR_Rates!$A$2:$A$10=F2709)*(G2709&gt;MDR_Rates!$B$2:$B$10)*((MDR_Rates!$C$2:$C$10="")+(G2709&lt;=MDR_Rates!$C$2:$C$10))*MDR_Rates!$D$2:$D$10))</f>
        <v>1.2</v>
      </c>
      <c r="W2709">
        <f t="shared" si="507"/>
        <v>95.99</v>
      </c>
      <c r="X2709">
        <f t="shared" si="508"/>
        <v>17.28</v>
      </c>
      <c r="Y2709">
        <f t="shared" si="509"/>
        <v>0</v>
      </c>
      <c r="Z2709">
        <f t="shared" si="510"/>
        <v>0</v>
      </c>
      <c r="AG2709" t="str">
        <f t="shared" si="511"/>
        <v/>
      </c>
      <c r="AI2709" t="str">
        <f t="shared" si="512"/>
        <v/>
      </c>
      <c r="AJ2709" t="str">
        <f t="shared" si="513"/>
        <v/>
      </c>
      <c r="AK2709" t="str">
        <f t="shared" si="514"/>
        <v>ORD26000404</v>
      </c>
      <c r="AL2709">
        <f>IF(E2709&lt;&gt;"CAPTURE","",COUNTIF(Orders!$H:$H,AK2709))</f>
        <v>1</v>
      </c>
      <c r="AP2709" t="str">
        <f t="shared" si="515"/>
        <v>Matched to Order</v>
      </c>
      <c r="AQ2709">
        <f>IF(COUNTIF($A$2:A2709,A2709)=1,1,0)</f>
        <v>1</v>
      </c>
    </row>
    <row r="2710" spans="1:43" x14ac:dyDescent="0.3">
      <c r="A2710" t="s">
        <v>14983</v>
      </c>
      <c r="C2710" t="s">
        <v>918</v>
      </c>
      <c r="D2710" s="1">
        <v>46280</v>
      </c>
      <c r="E2710" t="s">
        <v>11819</v>
      </c>
      <c r="F2710" t="s">
        <v>17</v>
      </c>
      <c r="G2710">
        <v>1598</v>
      </c>
      <c r="H2710">
        <v>28.76</v>
      </c>
      <c r="I2710">
        <v>5.18</v>
      </c>
      <c r="J2710">
        <v>1564.06</v>
      </c>
      <c r="K2710" s="1">
        <v>46282</v>
      </c>
      <c r="L2710" t="s">
        <v>14958</v>
      </c>
      <c r="M2710">
        <f t="shared" si="504"/>
        <v>1</v>
      </c>
      <c r="N2710">
        <f>COUNTIF(Orders!$A:$A,C2710)</f>
        <v>1</v>
      </c>
      <c r="P2710">
        <f>COUNTIF(Orders!$H:$H,UPPER(SUBSTITUTE(TRIM(C2710),"-","")))</f>
        <v>1</v>
      </c>
      <c r="R2710" t="str">
        <f t="shared" si="505"/>
        <v>Matched Order Reference</v>
      </c>
      <c r="S2710">
        <f t="shared" si="506"/>
        <v>1</v>
      </c>
      <c r="V2710" cm="1">
        <f t="array" ref="V2710">IF(E2710&lt;&gt;"CAPTURE",0,SUMPRODUCT((MDR_Rates!$A$2:$A$10=F2710)*(G2710&gt;MDR_Rates!$B$2:$B$10)*((MDR_Rates!$C$2:$C$10="")+(G2710&lt;=MDR_Rates!$C$2:$C$10))*MDR_Rates!$D$2:$D$10))</f>
        <v>1.8</v>
      </c>
      <c r="W2710">
        <f t="shared" si="507"/>
        <v>28.76</v>
      </c>
      <c r="X2710">
        <f t="shared" si="508"/>
        <v>5.18</v>
      </c>
      <c r="Y2710">
        <f t="shared" si="509"/>
        <v>0</v>
      </c>
      <c r="Z2710">
        <f t="shared" si="510"/>
        <v>0</v>
      </c>
      <c r="AG2710" t="str">
        <f t="shared" si="511"/>
        <v/>
      </c>
      <c r="AI2710" t="str">
        <f t="shared" si="512"/>
        <v/>
      </c>
      <c r="AJ2710" t="str">
        <f t="shared" si="513"/>
        <v/>
      </c>
      <c r="AK2710" t="str">
        <f t="shared" si="514"/>
        <v>ORD26000448</v>
      </c>
      <c r="AL2710">
        <f>IF(E2710&lt;&gt;"CAPTURE","",COUNTIF(Orders!$H:$H,AK2710))</f>
        <v>1</v>
      </c>
      <c r="AP2710" t="str">
        <f t="shared" si="515"/>
        <v>Matched to Order</v>
      </c>
      <c r="AQ2710">
        <f>IF(COUNTIF($A$2:A2710,A2710)=1,1,0)</f>
        <v>1</v>
      </c>
    </row>
    <row r="2711" spans="1:43" x14ac:dyDescent="0.3">
      <c r="A2711" t="s">
        <v>14984</v>
      </c>
      <c r="C2711" t="s">
        <v>959</v>
      </c>
      <c r="D2711" s="1">
        <v>46280</v>
      </c>
      <c r="E2711" t="s">
        <v>11819</v>
      </c>
      <c r="F2711" t="s">
        <v>17</v>
      </c>
      <c r="G2711">
        <v>2798</v>
      </c>
      <c r="H2711">
        <v>44.77</v>
      </c>
      <c r="I2711">
        <v>8.06</v>
      </c>
      <c r="J2711">
        <v>2745.17</v>
      </c>
      <c r="K2711" s="1">
        <v>46282</v>
      </c>
      <c r="L2711" t="s">
        <v>14958</v>
      </c>
      <c r="M2711">
        <f t="shared" si="504"/>
        <v>1</v>
      </c>
      <c r="N2711">
        <f>COUNTIF(Orders!$A:$A,C2711)</f>
        <v>1</v>
      </c>
      <c r="P2711">
        <f>COUNTIF(Orders!$H:$H,UPPER(SUBSTITUTE(TRIM(C2711),"-","")))</f>
        <v>1</v>
      </c>
      <c r="R2711" t="str">
        <f t="shared" si="505"/>
        <v>Matched Order Reference</v>
      </c>
      <c r="S2711">
        <f t="shared" si="506"/>
        <v>1</v>
      </c>
      <c r="V2711" cm="1">
        <f t="array" ref="V2711">IF(E2711&lt;&gt;"CAPTURE",0,SUMPRODUCT((MDR_Rates!$A$2:$A$10=F2711)*(G2711&gt;MDR_Rates!$B$2:$B$10)*((MDR_Rates!$C$2:$C$10="")+(G2711&lt;=MDR_Rates!$C$2:$C$10))*MDR_Rates!$D$2:$D$10))</f>
        <v>1.6</v>
      </c>
      <c r="W2711">
        <f t="shared" si="507"/>
        <v>44.77</v>
      </c>
      <c r="X2711">
        <f t="shared" si="508"/>
        <v>8.06</v>
      </c>
      <c r="Y2711">
        <f t="shared" si="509"/>
        <v>0</v>
      </c>
      <c r="Z2711">
        <f t="shared" si="510"/>
        <v>0</v>
      </c>
      <c r="AG2711" t="str">
        <f t="shared" si="511"/>
        <v/>
      </c>
      <c r="AI2711" t="str">
        <f t="shared" si="512"/>
        <v/>
      </c>
      <c r="AJ2711" t="str">
        <f t="shared" si="513"/>
        <v/>
      </c>
      <c r="AK2711" t="str">
        <f t="shared" si="514"/>
        <v>ORD26000469</v>
      </c>
      <c r="AL2711">
        <f>IF(E2711&lt;&gt;"CAPTURE","",COUNTIF(Orders!$H:$H,AK2711))</f>
        <v>1</v>
      </c>
      <c r="AP2711" t="str">
        <f t="shared" si="515"/>
        <v>Matched to Order</v>
      </c>
      <c r="AQ2711">
        <f>IF(COUNTIF($A$2:A2711,A2711)=1,1,0)</f>
        <v>1</v>
      </c>
    </row>
    <row r="2712" spans="1:43" x14ac:dyDescent="0.3">
      <c r="A2712" t="s">
        <v>14985</v>
      </c>
      <c r="C2712" t="s">
        <v>14986</v>
      </c>
      <c r="D2712" s="1">
        <v>46280</v>
      </c>
      <c r="E2712" t="s">
        <v>11819</v>
      </c>
      <c r="F2712" t="s">
        <v>9</v>
      </c>
      <c r="G2712">
        <v>8697</v>
      </c>
      <c r="H2712">
        <v>26.09</v>
      </c>
      <c r="I2712">
        <v>4.7</v>
      </c>
      <c r="J2712">
        <v>8666.2099999999991</v>
      </c>
      <c r="K2712" s="1">
        <v>46282</v>
      </c>
      <c r="L2712" t="s">
        <v>14958</v>
      </c>
      <c r="M2712">
        <f t="shared" si="504"/>
        <v>1</v>
      </c>
      <c r="N2712">
        <f>COUNTIF(Orders!$A:$A,C2712)</f>
        <v>1</v>
      </c>
      <c r="P2712">
        <f>COUNTIF(Orders!$H:$H,UPPER(SUBSTITUTE(TRIM(C2712),"-","")))</f>
        <v>1</v>
      </c>
      <c r="R2712" t="str">
        <f t="shared" si="505"/>
        <v>Matched Order Reference</v>
      </c>
      <c r="S2712">
        <f t="shared" si="506"/>
        <v>1</v>
      </c>
      <c r="V2712" cm="1">
        <f t="array" ref="V2712">IF(E2712&lt;&gt;"CAPTURE",0,SUMPRODUCT((MDR_Rates!$A$2:$A$10=F2712)*(G2712&gt;MDR_Rates!$B$2:$B$10)*((MDR_Rates!$C$2:$C$10="")+(G2712&lt;=MDR_Rates!$C$2:$C$10))*MDR_Rates!$D$2:$D$10))</f>
        <v>0.3</v>
      </c>
      <c r="W2712">
        <f t="shared" si="507"/>
        <v>26.09</v>
      </c>
      <c r="X2712">
        <f t="shared" si="508"/>
        <v>4.7</v>
      </c>
      <c r="Y2712">
        <f t="shared" si="509"/>
        <v>0</v>
      </c>
      <c r="Z2712">
        <f t="shared" si="510"/>
        <v>0</v>
      </c>
      <c r="AG2712" t="str">
        <f t="shared" si="511"/>
        <v/>
      </c>
      <c r="AI2712" t="str">
        <f t="shared" si="512"/>
        <v/>
      </c>
      <c r="AJ2712" t="str">
        <f t="shared" si="513"/>
        <v/>
      </c>
      <c r="AK2712" t="str">
        <f t="shared" si="514"/>
        <v>ORD26000600</v>
      </c>
      <c r="AL2712">
        <f>IF(E2712&lt;&gt;"CAPTURE","",COUNTIF(Orders!$H:$H,AK2712))</f>
        <v>1</v>
      </c>
      <c r="AP2712" t="str">
        <f t="shared" si="515"/>
        <v>Matched to Order</v>
      </c>
      <c r="AQ2712">
        <f>IF(COUNTIF($A$2:A2712,A2712)=1,1,0)</f>
        <v>1</v>
      </c>
    </row>
    <row r="2713" spans="1:43" x14ac:dyDescent="0.3">
      <c r="A2713" t="s">
        <v>14987</v>
      </c>
      <c r="C2713" t="s">
        <v>1366</v>
      </c>
      <c r="D2713" s="1">
        <v>46280</v>
      </c>
      <c r="E2713" t="s">
        <v>11819</v>
      </c>
      <c r="F2713" t="s">
        <v>17</v>
      </c>
      <c r="G2713">
        <v>4999</v>
      </c>
      <c r="H2713">
        <v>79.98</v>
      </c>
      <c r="I2713">
        <v>14.4</v>
      </c>
      <c r="J2713">
        <v>4904.62</v>
      </c>
      <c r="K2713" s="1">
        <v>46282</v>
      </c>
      <c r="L2713" t="s">
        <v>14958</v>
      </c>
      <c r="M2713">
        <f t="shared" si="504"/>
        <v>1</v>
      </c>
      <c r="N2713">
        <f>COUNTIF(Orders!$A:$A,C2713)</f>
        <v>1</v>
      </c>
      <c r="P2713">
        <f>COUNTIF(Orders!$H:$H,UPPER(SUBSTITUTE(TRIM(C2713),"-","")))</f>
        <v>1</v>
      </c>
      <c r="R2713" t="str">
        <f t="shared" si="505"/>
        <v>Matched Order Reference</v>
      </c>
      <c r="S2713">
        <f t="shared" si="506"/>
        <v>1</v>
      </c>
      <c r="V2713" cm="1">
        <f t="array" ref="V2713">IF(E2713&lt;&gt;"CAPTURE",0,SUMPRODUCT((MDR_Rates!$A$2:$A$10=F2713)*(G2713&gt;MDR_Rates!$B$2:$B$10)*((MDR_Rates!$C$2:$C$10="")+(G2713&lt;=MDR_Rates!$C$2:$C$10))*MDR_Rates!$D$2:$D$10))</f>
        <v>1.6</v>
      </c>
      <c r="W2713">
        <f t="shared" si="507"/>
        <v>79.98</v>
      </c>
      <c r="X2713">
        <f t="shared" si="508"/>
        <v>14.4</v>
      </c>
      <c r="Y2713">
        <f t="shared" si="509"/>
        <v>0</v>
      </c>
      <c r="Z2713">
        <f t="shared" si="510"/>
        <v>0</v>
      </c>
      <c r="AG2713" t="str">
        <f t="shared" si="511"/>
        <v/>
      </c>
      <c r="AI2713" t="str">
        <f t="shared" si="512"/>
        <v/>
      </c>
      <c r="AJ2713" t="str">
        <f t="shared" si="513"/>
        <v/>
      </c>
      <c r="AK2713" t="str">
        <f t="shared" si="514"/>
        <v>ORD26000673</v>
      </c>
      <c r="AL2713">
        <f>IF(E2713&lt;&gt;"CAPTURE","",COUNTIF(Orders!$H:$H,AK2713))</f>
        <v>1</v>
      </c>
      <c r="AP2713" t="str">
        <f t="shared" si="515"/>
        <v>Matched to Order</v>
      </c>
      <c r="AQ2713">
        <f>IF(COUNTIF($A$2:A2713,A2713)=1,1,0)</f>
        <v>1</v>
      </c>
    </row>
    <row r="2714" spans="1:43" x14ac:dyDescent="0.3">
      <c r="A2714" t="s">
        <v>14988</v>
      </c>
      <c r="C2714" t="s">
        <v>1408</v>
      </c>
      <c r="D2714" s="1">
        <v>46280</v>
      </c>
      <c r="E2714" t="s">
        <v>11819</v>
      </c>
      <c r="F2714" t="s">
        <v>9</v>
      </c>
      <c r="G2714">
        <v>9498</v>
      </c>
      <c r="H2714">
        <v>28.49</v>
      </c>
      <c r="I2714">
        <v>5.13</v>
      </c>
      <c r="J2714">
        <v>9464.3799999999992</v>
      </c>
      <c r="K2714" s="1">
        <v>46282</v>
      </c>
      <c r="L2714" t="s">
        <v>14958</v>
      </c>
      <c r="M2714">
        <f t="shared" si="504"/>
        <v>1</v>
      </c>
      <c r="N2714">
        <f>COUNTIF(Orders!$A:$A,C2714)</f>
        <v>1</v>
      </c>
      <c r="P2714">
        <f>COUNTIF(Orders!$H:$H,UPPER(SUBSTITUTE(TRIM(C2714),"-","")))</f>
        <v>1</v>
      </c>
      <c r="R2714" t="str">
        <f t="shared" si="505"/>
        <v>Matched Order Reference</v>
      </c>
      <c r="S2714">
        <f t="shared" si="506"/>
        <v>1</v>
      </c>
      <c r="V2714" cm="1">
        <f t="array" ref="V2714">IF(E2714&lt;&gt;"CAPTURE",0,SUMPRODUCT((MDR_Rates!$A$2:$A$10=F2714)*(G2714&gt;MDR_Rates!$B$2:$B$10)*((MDR_Rates!$C$2:$C$10="")+(G2714&lt;=MDR_Rates!$C$2:$C$10))*MDR_Rates!$D$2:$D$10))</f>
        <v>0.3</v>
      </c>
      <c r="W2714">
        <f t="shared" si="507"/>
        <v>28.49</v>
      </c>
      <c r="X2714">
        <f t="shared" si="508"/>
        <v>5.13</v>
      </c>
      <c r="Y2714">
        <f t="shared" si="509"/>
        <v>0</v>
      </c>
      <c r="Z2714">
        <f t="shared" si="510"/>
        <v>0</v>
      </c>
      <c r="AG2714" t="str">
        <f t="shared" si="511"/>
        <v/>
      </c>
      <c r="AI2714" t="str">
        <f t="shared" si="512"/>
        <v/>
      </c>
      <c r="AJ2714" t="str">
        <f t="shared" si="513"/>
        <v/>
      </c>
      <c r="AK2714" t="str">
        <f t="shared" si="514"/>
        <v>ORD26000694</v>
      </c>
      <c r="AL2714">
        <f>IF(E2714&lt;&gt;"CAPTURE","",COUNTIF(Orders!$H:$H,AK2714))</f>
        <v>1</v>
      </c>
      <c r="AP2714" t="str">
        <f t="shared" si="515"/>
        <v>Matched to Order</v>
      </c>
      <c r="AQ2714">
        <f>IF(COUNTIF($A$2:A2714,A2714)=1,1,0)</f>
        <v>1</v>
      </c>
    </row>
    <row r="2715" spans="1:43" x14ac:dyDescent="0.3">
      <c r="A2715" t="s">
        <v>14989</v>
      </c>
      <c r="C2715" t="s">
        <v>1557</v>
      </c>
      <c r="D2715" s="1">
        <v>46280</v>
      </c>
      <c r="E2715" t="s">
        <v>11819</v>
      </c>
      <c r="F2715" t="s">
        <v>9</v>
      </c>
      <c r="G2715">
        <v>3499</v>
      </c>
      <c r="H2715">
        <v>10.5</v>
      </c>
      <c r="I2715">
        <v>1.89</v>
      </c>
      <c r="J2715">
        <v>3486.61</v>
      </c>
      <c r="K2715" s="1">
        <v>46282</v>
      </c>
      <c r="L2715" t="s">
        <v>14958</v>
      </c>
      <c r="M2715">
        <f t="shared" si="504"/>
        <v>1</v>
      </c>
      <c r="N2715">
        <f>COUNTIF(Orders!$A:$A,C2715)</f>
        <v>1</v>
      </c>
      <c r="P2715">
        <f>COUNTIF(Orders!$H:$H,UPPER(SUBSTITUTE(TRIM(C2715),"-","")))</f>
        <v>1</v>
      </c>
      <c r="R2715" t="str">
        <f t="shared" si="505"/>
        <v>Matched Order Reference</v>
      </c>
      <c r="S2715">
        <f t="shared" si="506"/>
        <v>1</v>
      </c>
      <c r="V2715" cm="1">
        <f t="array" ref="V2715">IF(E2715&lt;&gt;"CAPTURE",0,SUMPRODUCT((MDR_Rates!$A$2:$A$10=F2715)*(G2715&gt;MDR_Rates!$B$2:$B$10)*((MDR_Rates!$C$2:$C$10="")+(G2715&lt;=MDR_Rates!$C$2:$C$10))*MDR_Rates!$D$2:$D$10))</f>
        <v>0.3</v>
      </c>
      <c r="W2715">
        <f t="shared" si="507"/>
        <v>10.5</v>
      </c>
      <c r="X2715">
        <f t="shared" si="508"/>
        <v>1.89</v>
      </c>
      <c r="Y2715">
        <f t="shared" si="509"/>
        <v>0</v>
      </c>
      <c r="Z2715">
        <f t="shared" si="510"/>
        <v>0</v>
      </c>
      <c r="AG2715" t="str">
        <f t="shared" si="511"/>
        <v/>
      </c>
      <c r="AI2715" t="str">
        <f t="shared" si="512"/>
        <v/>
      </c>
      <c r="AJ2715" t="str">
        <f t="shared" si="513"/>
        <v/>
      </c>
      <c r="AK2715" t="str">
        <f t="shared" si="514"/>
        <v>ORD26000769</v>
      </c>
      <c r="AL2715">
        <f>IF(E2715&lt;&gt;"CAPTURE","",COUNTIF(Orders!$H:$H,AK2715))</f>
        <v>1</v>
      </c>
      <c r="AP2715" t="str">
        <f t="shared" si="515"/>
        <v>Matched to Order</v>
      </c>
      <c r="AQ2715">
        <f>IF(COUNTIF($A$2:A2715,A2715)=1,1,0)</f>
        <v>1</v>
      </c>
    </row>
    <row r="2716" spans="1:43" x14ac:dyDescent="0.3">
      <c r="A2716" t="s">
        <v>14990</v>
      </c>
      <c r="C2716" t="s">
        <v>1571</v>
      </c>
      <c r="D2716" s="1">
        <v>46280</v>
      </c>
      <c r="E2716" t="s">
        <v>11819</v>
      </c>
      <c r="F2716" t="s">
        <v>9</v>
      </c>
      <c r="G2716">
        <v>7147</v>
      </c>
      <c r="H2716">
        <v>21.44</v>
      </c>
      <c r="I2716">
        <v>3.86</v>
      </c>
      <c r="J2716">
        <v>7121.7</v>
      </c>
      <c r="K2716" s="1">
        <v>46282</v>
      </c>
      <c r="L2716" t="s">
        <v>14958</v>
      </c>
      <c r="M2716">
        <f t="shared" si="504"/>
        <v>1</v>
      </c>
      <c r="N2716">
        <f>COUNTIF(Orders!$A:$A,C2716)</f>
        <v>1</v>
      </c>
      <c r="P2716">
        <f>COUNTIF(Orders!$H:$H,UPPER(SUBSTITUTE(TRIM(C2716),"-","")))</f>
        <v>1</v>
      </c>
      <c r="R2716" t="str">
        <f t="shared" si="505"/>
        <v>Matched Order Reference</v>
      </c>
      <c r="S2716">
        <f t="shared" si="506"/>
        <v>1</v>
      </c>
      <c r="V2716" cm="1">
        <f t="array" ref="V2716">IF(E2716&lt;&gt;"CAPTURE",0,SUMPRODUCT((MDR_Rates!$A$2:$A$10=F2716)*(G2716&gt;MDR_Rates!$B$2:$B$10)*((MDR_Rates!$C$2:$C$10="")+(G2716&lt;=MDR_Rates!$C$2:$C$10))*MDR_Rates!$D$2:$D$10))</f>
        <v>0.3</v>
      </c>
      <c r="W2716">
        <f t="shared" si="507"/>
        <v>21.44</v>
      </c>
      <c r="X2716">
        <f t="shared" si="508"/>
        <v>3.86</v>
      </c>
      <c r="Y2716">
        <f t="shared" si="509"/>
        <v>0</v>
      </c>
      <c r="Z2716">
        <f t="shared" si="510"/>
        <v>0</v>
      </c>
      <c r="AG2716" t="str">
        <f t="shared" si="511"/>
        <v/>
      </c>
      <c r="AI2716" t="str">
        <f t="shared" si="512"/>
        <v/>
      </c>
      <c r="AJ2716" t="str">
        <f t="shared" si="513"/>
        <v/>
      </c>
      <c r="AK2716" t="str">
        <f t="shared" si="514"/>
        <v>ORD26000776</v>
      </c>
      <c r="AL2716">
        <f>IF(E2716&lt;&gt;"CAPTURE","",COUNTIF(Orders!$H:$H,AK2716))</f>
        <v>1</v>
      </c>
      <c r="AP2716" t="str">
        <f t="shared" si="515"/>
        <v>Matched to Order</v>
      </c>
      <c r="AQ2716">
        <f>IF(COUNTIF($A$2:A2716,A2716)=1,1,0)</f>
        <v>1</v>
      </c>
    </row>
    <row r="2717" spans="1:43" x14ac:dyDescent="0.3">
      <c r="A2717" t="s">
        <v>14991</v>
      </c>
      <c r="C2717" t="s">
        <v>1759</v>
      </c>
      <c r="D2717" s="1">
        <v>46280</v>
      </c>
      <c r="E2717" t="s">
        <v>11819</v>
      </c>
      <c r="F2717" t="s">
        <v>9</v>
      </c>
      <c r="G2717">
        <v>3797</v>
      </c>
      <c r="H2717">
        <v>11.39</v>
      </c>
      <c r="I2717">
        <v>2.0499999999999998</v>
      </c>
      <c r="J2717">
        <v>3783.56</v>
      </c>
      <c r="K2717" s="1">
        <v>46282</v>
      </c>
      <c r="L2717" t="s">
        <v>14958</v>
      </c>
      <c r="M2717">
        <f t="shared" si="504"/>
        <v>1</v>
      </c>
      <c r="N2717">
        <f>COUNTIF(Orders!$A:$A,C2717)</f>
        <v>1</v>
      </c>
      <c r="P2717">
        <f>COUNTIF(Orders!$H:$H,UPPER(SUBSTITUTE(TRIM(C2717),"-","")))</f>
        <v>1</v>
      </c>
      <c r="R2717" t="str">
        <f t="shared" si="505"/>
        <v>Matched Order Reference</v>
      </c>
      <c r="S2717">
        <f t="shared" si="506"/>
        <v>1</v>
      </c>
      <c r="V2717" cm="1">
        <f t="array" ref="V2717">IF(E2717&lt;&gt;"CAPTURE",0,SUMPRODUCT((MDR_Rates!$A$2:$A$10=F2717)*(G2717&gt;MDR_Rates!$B$2:$B$10)*((MDR_Rates!$C$2:$C$10="")+(G2717&lt;=MDR_Rates!$C$2:$C$10))*MDR_Rates!$D$2:$D$10))</f>
        <v>0.3</v>
      </c>
      <c r="W2717">
        <f t="shared" si="507"/>
        <v>11.39</v>
      </c>
      <c r="X2717">
        <f t="shared" si="508"/>
        <v>2.0499999999999998</v>
      </c>
      <c r="Y2717">
        <f t="shared" si="509"/>
        <v>0</v>
      </c>
      <c r="Z2717">
        <f t="shared" si="510"/>
        <v>0</v>
      </c>
      <c r="AG2717" t="str">
        <f t="shared" si="511"/>
        <v/>
      </c>
      <c r="AI2717" t="str">
        <f t="shared" si="512"/>
        <v/>
      </c>
      <c r="AJ2717" t="str">
        <f t="shared" si="513"/>
        <v/>
      </c>
      <c r="AK2717" t="str">
        <f t="shared" si="514"/>
        <v>ORD26000871</v>
      </c>
      <c r="AL2717">
        <f>IF(E2717&lt;&gt;"CAPTURE","",COUNTIF(Orders!$H:$H,AK2717))</f>
        <v>1</v>
      </c>
      <c r="AP2717" t="str">
        <f t="shared" si="515"/>
        <v>Matched to Order</v>
      </c>
      <c r="AQ2717">
        <f>IF(COUNTIF($A$2:A2717,A2717)=1,1,0)</f>
        <v>1</v>
      </c>
    </row>
    <row r="2718" spans="1:43" x14ac:dyDescent="0.3">
      <c r="A2718" t="s">
        <v>14992</v>
      </c>
      <c r="C2718" t="s">
        <v>14993</v>
      </c>
      <c r="D2718" s="1">
        <v>46280</v>
      </c>
      <c r="E2718" t="s">
        <v>11819</v>
      </c>
      <c r="F2718" t="s">
        <v>9</v>
      </c>
      <c r="G2718">
        <v>599</v>
      </c>
      <c r="H2718">
        <v>0</v>
      </c>
      <c r="I2718">
        <v>0</v>
      </c>
      <c r="J2718">
        <v>599</v>
      </c>
      <c r="K2718" s="1">
        <v>46282</v>
      </c>
      <c r="L2718" t="s">
        <v>14958</v>
      </c>
      <c r="M2718">
        <f t="shared" si="504"/>
        <v>1</v>
      </c>
      <c r="N2718">
        <f>COUNTIF(Orders!$A:$A,C2718)</f>
        <v>1</v>
      </c>
      <c r="P2718">
        <f>COUNTIF(Orders!$H:$H,UPPER(SUBSTITUTE(TRIM(C2718),"-","")))</f>
        <v>1</v>
      </c>
      <c r="R2718" t="str">
        <f t="shared" si="505"/>
        <v>Matched Order Reference</v>
      </c>
      <c r="S2718">
        <f t="shared" si="506"/>
        <v>1</v>
      </c>
      <c r="V2718" cm="1">
        <f t="array" ref="V2718">IF(E2718&lt;&gt;"CAPTURE",0,SUMPRODUCT((MDR_Rates!$A$2:$A$10=F2718)*(G2718&gt;MDR_Rates!$B$2:$B$10)*((MDR_Rates!$C$2:$C$10="")+(G2718&lt;=MDR_Rates!$C$2:$C$10))*MDR_Rates!$D$2:$D$10))</f>
        <v>0</v>
      </c>
      <c r="W2718">
        <f t="shared" si="507"/>
        <v>0</v>
      </c>
      <c r="X2718">
        <f t="shared" si="508"/>
        <v>0</v>
      </c>
      <c r="Y2718">
        <f t="shared" si="509"/>
        <v>0</v>
      </c>
      <c r="Z2718">
        <f t="shared" si="510"/>
        <v>0</v>
      </c>
      <c r="AG2718" t="str">
        <f t="shared" si="511"/>
        <v/>
      </c>
      <c r="AI2718" t="str">
        <f t="shared" si="512"/>
        <v/>
      </c>
      <c r="AJ2718" t="str">
        <f t="shared" si="513"/>
        <v/>
      </c>
      <c r="AK2718" t="str">
        <f t="shared" si="514"/>
        <v>ORD26000890</v>
      </c>
      <c r="AL2718">
        <f>IF(E2718&lt;&gt;"CAPTURE","",COUNTIF(Orders!$H:$H,AK2718))</f>
        <v>1</v>
      </c>
      <c r="AP2718" t="str">
        <f t="shared" si="515"/>
        <v>Matched to Order</v>
      </c>
      <c r="AQ2718">
        <f>IF(COUNTIF($A$2:A2718,A2718)=1,1,0)</f>
        <v>1</v>
      </c>
    </row>
    <row r="2719" spans="1:43" x14ac:dyDescent="0.3">
      <c r="A2719" t="s">
        <v>14994</v>
      </c>
      <c r="C2719" t="s">
        <v>2014</v>
      </c>
      <c r="D2719" s="1">
        <v>46280</v>
      </c>
      <c r="E2719" t="s">
        <v>11819</v>
      </c>
      <c r="F2719" t="s">
        <v>44</v>
      </c>
      <c r="G2719">
        <v>5498</v>
      </c>
      <c r="H2719">
        <v>93.47</v>
      </c>
      <c r="I2719">
        <v>16.82</v>
      </c>
      <c r="J2719">
        <v>5387.71</v>
      </c>
      <c r="K2719" s="1">
        <v>46282</v>
      </c>
      <c r="L2719" t="s">
        <v>14958</v>
      </c>
      <c r="M2719">
        <f t="shared" si="504"/>
        <v>1</v>
      </c>
      <c r="N2719">
        <f>COUNTIF(Orders!$A:$A,C2719)</f>
        <v>1</v>
      </c>
      <c r="P2719">
        <f>COUNTIF(Orders!$H:$H,UPPER(SUBSTITUTE(TRIM(C2719),"-","")))</f>
        <v>1</v>
      </c>
      <c r="R2719" t="str">
        <f t="shared" si="505"/>
        <v>Matched Order Reference</v>
      </c>
      <c r="S2719">
        <f t="shared" si="506"/>
        <v>1</v>
      </c>
      <c r="V2719" cm="1">
        <f t="array" ref="V2719">IF(E2719&lt;&gt;"CAPTURE",0,SUMPRODUCT((MDR_Rates!$A$2:$A$10=F2719)*(G2719&gt;MDR_Rates!$B$2:$B$10)*((MDR_Rates!$C$2:$C$10="")+(G2719&lt;=MDR_Rates!$C$2:$C$10))*MDR_Rates!$D$2:$D$10))</f>
        <v>1.7</v>
      </c>
      <c r="W2719">
        <f t="shared" si="507"/>
        <v>93.47</v>
      </c>
      <c r="X2719">
        <f t="shared" si="508"/>
        <v>16.82</v>
      </c>
      <c r="Y2719">
        <f t="shared" si="509"/>
        <v>0</v>
      </c>
      <c r="Z2719">
        <f t="shared" si="510"/>
        <v>0</v>
      </c>
      <c r="AG2719" t="str">
        <f t="shared" si="511"/>
        <v/>
      </c>
      <c r="AI2719" t="str">
        <f t="shared" si="512"/>
        <v/>
      </c>
      <c r="AJ2719" t="str">
        <f t="shared" si="513"/>
        <v/>
      </c>
      <c r="AK2719" t="str">
        <f t="shared" si="514"/>
        <v>ORD26000999</v>
      </c>
      <c r="AL2719">
        <f>IF(E2719&lt;&gt;"CAPTURE","",COUNTIF(Orders!$H:$H,AK2719))</f>
        <v>1</v>
      </c>
      <c r="AP2719" t="str">
        <f t="shared" si="515"/>
        <v>Matched to Order</v>
      </c>
      <c r="AQ2719">
        <f>IF(COUNTIF($A$2:A2719,A2719)=1,1,0)</f>
        <v>1</v>
      </c>
    </row>
    <row r="2720" spans="1:43" x14ac:dyDescent="0.3">
      <c r="A2720" t="s">
        <v>14995</v>
      </c>
      <c r="C2720" t="s">
        <v>2032</v>
      </c>
      <c r="D2720" s="1">
        <v>46280</v>
      </c>
      <c r="E2720" t="s">
        <v>11819</v>
      </c>
      <c r="F2720" t="s">
        <v>9</v>
      </c>
      <c r="G2720">
        <v>5498</v>
      </c>
      <c r="H2720">
        <v>16.489999999999998</v>
      </c>
      <c r="I2720">
        <v>2.97</v>
      </c>
      <c r="J2720">
        <v>5478.54</v>
      </c>
      <c r="K2720" s="1">
        <v>46282</v>
      </c>
      <c r="L2720" t="s">
        <v>14958</v>
      </c>
      <c r="M2720">
        <f t="shared" si="504"/>
        <v>1</v>
      </c>
      <c r="N2720">
        <f>COUNTIF(Orders!$A:$A,C2720)</f>
        <v>1</v>
      </c>
      <c r="P2720">
        <f>COUNTIF(Orders!$H:$H,UPPER(SUBSTITUTE(TRIM(C2720),"-","")))</f>
        <v>1</v>
      </c>
      <c r="R2720" t="str">
        <f t="shared" si="505"/>
        <v>Matched Order Reference</v>
      </c>
      <c r="S2720">
        <f t="shared" si="506"/>
        <v>1</v>
      </c>
      <c r="V2720" cm="1">
        <f t="array" ref="V2720">IF(E2720&lt;&gt;"CAPTURE",0,SUMPRODUCT((MDR_Rates!$A$2:$A$10=F2720)*(G2720&gt;MDR_Rates!$B$2:$B$10)*((MDR_Rates!$C$2:$C$10="")+(G2720&lt;=MDR_Rates!$C$2:$C$10))*MDR_Rates!$D$2:$D$10))</f>
        <v>0.3</v>
      </c>
      <c r="W2720">
        <f t="shared" si="507"/>
        <v>16.489999999999998</v>
      </c>
      <c r="X2720">
        <f t="shared" si="508"/>
        <v>2.97</v>
      </c>
      <c r="Y2720">
        <f t="shared" si="509"/>
        <v>0</v>
      </c>
      <c r="Z2720">
        <f t="shared" si="510"/>
        <v>0</v>
      </c>
      <c r="AG2720" t="str">
        <f t="shared" si="511"/>
        <v/>
      </c>
      <c r="AI2720" t="str">
        <f t="shared" si="512"/>
        <v/>
      </c>
      <c r="AJ2720" t="str">
        <f t="shared" si="513"/>
        <v/>
      </c>
      <c r="AK2720" t="str">
        <f t="shared" si="514"/>
        <v>ORD26001008</v>
      </c>
      <c r="AL2720">
        <f>IF(E2720&lt;&gt;"CAPTURE","",COUNTIF(Orders!$H:$H,AK2720))</f>
        <v>1</v>
      </c>
      <c r="AP2720" t="str">
        <f t="shared" si="515"/>
        <v>Matched to Order</v>
      </c>
      <c r="AQ2720">
        <f>IF(COUNTIF($A$2:A2720,A2720)=1,1,0)</f>
        <v>1</v>
      </c>
    </row>
    <row r="2721" spans="1:43" x14ac:dyDescent="0.3">
      <c r="A2721" t="s">
        <v>14996</v>
      </c>
      <c r="C2721" t="s">
        <v>2052</v>
      </c>
      <c r="D2721" s="1">
        <v>46280</v>
      </c>
      <c r="E2721" t="s">
        <v>11819</v>
      </c>
      <c r="F2721" t="s">
        <v>17</v>
      </c>
      <c r="G2721">
        <v>5998</v>
      </c>
      <c r="H2721">
        <v>95.97</v>
      </c>
      <c r="I2721">
        <v>17.27</v>
      </c>
      <c r="J2721">
        <v>5884.76</v>
      </c>
      <c r="K2721" s="1">
        <v>46282</v>
      </c>
      <c r="L2721" t="s">
        <v>14958</v>
      </c>
      <c r="M2721">
        <f t="shared" si="504"/>
        <v>1</v>
      </c>
      <c r="N2721">
        <f>COUNTIF(Orders!$A:$A,C2721)</f>
        <v>1</v>
      </c>
      <c r="P2721">
        <f>COUNTIF(Orders!$H:$H,UPPER(SUBSTITUTE(TRIM(C2721),"-","")))</f>
        <v>1</v>
      </c>
      <c r="R2721" t="str">
        <f t="shared" si="505"/>
        <v>Matched Order Reference</v>
      </c>
      <c r="S2721">
        <f t="shared" si="506"/>
        <v>1</v>
      </c>
      <c r="V2721" cm="1">
        <f t="array" ref="V2721">IF(E2721&lt;&gt;"CAPTURE",0,SUMPRODUCT((MDR_Rates!$A$2:$A$10=F2721)*(G2721&gt;MDR_Rates!$B$2:$B$10)*((MDR_Rates!$C$2:$C$10="")+(G2721&lt;=MDR_Rates!$C$2:$C$10))*MDR_Rates!$D$2:$D$10))</f>
        <v>1.6</v>
      </c>
      <c r="W2721">
        <f t="shared" si="507"/>
        <v>95.97</v>
      </c>
      <c r="X2721">
        <f t="shared" si="508"/>
        <v>17.27</v>
      </c>
      <c r="Y2721">
        <f t="shared" si="509"/>
        <v>0</v>
      </c>
      <c r="Z2721">
        <f t="shared" si="510"/>
        <v>0</v>
      </c>
      <c r="AG2721" t="str">
        <f t="shared" si="511"/>
        <v/>
      </c>
      <c r="AI2721" t="str">
        <f t="shared" si="512"/>
        <v/>
      </c>
      <c r="AJ2721" t="str">
        <f t="shared" si="513"/>
        <v/>
      </c>
      <c r="AK2721" t="str">
        <f t="shared" si="514"/>
        <v>ORD26001018</v>
      </c>
      <c r="AL2721">
        <f>IF(E2721&lt;&gt;"CAPTURE","",COUNTIF(Orders!$H:$H,AK2721))</f>
        <v>1</v>
      </c>
      <c r="AP2721" t="str">
        <f t="shared" si="515"/>
        <v>Matched to Order</v>
      </c>
      <c r="AQ2721">
        <f>IF(COUNTIF($A$2:A2721,A2721)=1,1,0)</f>
        <v>1</v>
      </c>
    </row>
    <row r="2722" spans="1:43" x14ac:dyDescent="0.3">
      <c r="A2722" t="s">
        <v>14997</v>
      </c>
      <c r="C2722" t="s">
        <v>2066</v>
      </c>
      <c r="D2722" s="1">
        <v>46280</v>
      </c>
      <c r="E2722" t="s">
        <v>11819</v>
      </c>
      <c r="F2722" t="s">
        <v>17</v>
      </c>
      <c r="G2722">
        <v>3298</v>
      </c>
      <c r="H2722">
        <v>52.77</v>
      </c>
      <c r="I2722">
        <v>9.5</v>
      </c>
      <c r="J2722">
        <v>3235.73</v>
      </c>
      <c r="K2722" s="1">
        <v>46282</v>
      </c>
      <c r="L2722" t="s">
        <v>14958</v>
      </c>
      <c r="M2722">
        <f t="shared" si="504"/>
        <v>1</v>
      </c>
      <c r="N2722">
        <f>COUNTIF(Orders!$A:$A,C2722)</f>
        <v>1</v>
      </c>
      <c r="P2722">
        <f>COUNTIF(Orders!$H:$H,UPPER(SUBSTITUTE(TRIM(C2722),"-","")))</f>
        <v>1</v>
      </c>
      <c r="R2722" t="str">
        <f t="shared" si="505"/>
        <v>Matched Order Reference</v>
      </c>
      <c r="S2722">
        <f t="shared" si="506"/>
        <v>1</v>
      </c>
      <c r="V2722" cm="1">
        <f t="array" ref="V2722">IF(E2722&lt;&gt;"CAPTURE",0,SUMPRODUCT((MDR_Rates!$A$2:$A$10=F2722)*(G2722&gt;MDR_Rates!$B$2:$B$10)*((MDR_Rates!$C$2:$C$10="")+(G2722&lt;=MDR_Rates!$C$2:$C$10))*MDR_Rates!$D$2:$D$10))</f>
        <v>1.6</v>
      </c>
      <c r="W2722">
        <f t="shared" si="507"/>
        <v>52.77</v>
      </c>
      <c r="X2722">
        <f t="shared" si="508"/>
        <v>9.5</v>
      </c>
      <c r="Y2722">
        <f t="shared" si="509"/>
        <v>0</v>
      </c>
      <c r="Z2722">
        <f t="shared" si="510"/>
        <v>0</v>
      </c>
      <c r="AG2722" t="str">
        <f t="shared" si="511"/>
        <v/>
      </c>
      <c r="AI2722" t="str">
        <f t="shared" si="512"/>
        <v/>
      </c>
      <c r="AJ2722" t="str">
        <f t="shared" si="513"/>
        <v/>
      </c>
      <c r="AK2722" t="str">
        <f t="shared" si="514"/>
        <v>ORD26001025</v>
      </c>
      <c r="AL2722">
        <f>IF(E2722&lt;&gt;"CAPTURE","",COUNTIF(Orders!$H:$H,AK2722))</f>
        <v>1</v>
      </c>
      <c r="AP2722" t="str">
        <f t="shared" si="515"/>
        <v>Matched to Order</v>
      </c>
      <c r="AQ2722">
        <f>IF(COUNTIF($A$2:A2722,A2722)=1,1,0)</f>
        <v>1</v>
      </c>
    </row>
    <row r="2723" spans="1:43" x14ac:dyDescent="0.3">
      <c r="A2723" t="s">
        <v>14998</v>
      </c>
      <c r="C2723" t="s">
        <v>2120</v>
      </c>
      <c r="D2723" s="1">
        <v>46280</v>
      </c>
      <c r="E2723" t="s">
        <v>11819</v>
      </c>
      <c r="F2723" t="s">
        <v>9</v>
      </c>
      <c r="G2723">
        <v>1997</v>
      </c>
      <c r="H2723">
        <v>0</v>
      </c>
      <c r="I2723">
        <v>0</v>
      </c>
      <c r="J2723">
        <v>1997</v>
      </c>
      <c r="K2723" s="1">
        <v>46282</v>
      </c>
      <c r="L2723" t="s">
        <v>14958</v>
      </c>
      <c r="M2723">
        <f t="shared" si="504"/>
        <v>1</v>
      </c>
      <c r="N2723">
        <f>COUNTIF(Orders!$A:$A,C2723)</f>
        <v>1</v>
      </c>
      <c r="P2723">
        <f>COUNTIF(Orders!$H:$H,UPPER(SUBSTITUTE(TRIM(C2723),"-","")))</f>
        <v>1</v>
      </c>
      <c r="R2723" t="str">
        <f t="shared" si="505"/>
        <v>Matched Order Reference</v>
      </c>
      <c r="S2723">
        <f t="shared" si="506"/>
        <v>1</v>
      </c>
      <c r="V2723" cm="1">
        <f t="array" ref="V2723">IF(E2723&lt;&gt;"CAPTURE",0,SUMPRODUCT((MDR_Rates!$A$2:$A$10=F2723)*(G2723&gt;MDR_Rates!$B$2:$B$10)*((MDR_Rates!$C$2:$C$10="")+(G2723&lt;=MDR_Rates!$C$2:$C$10))*MDR_Rates!$D$2:$D$10))</f>
        <v>0</v>
      </c>
      <c r="W2723">
        <f t="shared" si="507"/>
        <v>0</v>
      </c>
      <c r="X2723">
        <f t="shared" si="508"/>
        <v>0</v>
      </c>
      <c r="Y2723">
        <f t="shared" si="509"/>
        <v>0</v>
      </c>
      <c r="Z2723">
        <f t="shared" si="510"/>
        <v>0</v>
      </c>
      <c r="AG2723" t="str">
        <f t="shared" si="511"/>
        <v/>
      </c>
      <c r="AI2723" t="str">
        <f t="shared" si="512"/>
        <v/>
      </c>
      <c r="AJ2723" t="str">
        <f t="shared" si="513"/>
        <v/>
      </c>
      <c r="AK2723" t="str">
        <f t="shared" si="514"/>
        <v>ORD26001052</v>
      </c>
      <c r="AL2723">
        <f>IF(E2723&lt;&gt;"CAPTURE","",COUNTIF(Orders!$H:$H,AK2723))</f>
        <v>1</v>
      </c>
      <c r="AP2723" t="str">
        <f t="shared" si="515"/>
        <v>Matched to Order</v>
      </c>
      <c r="AQ2723">
        <f>IF(COUNTIF($A$2:A2723,A2723)=1,1,0)</f>
        <v>1</v>
      </c>
    </row>
    <row r="2724" spans="1:43" x14ac:dyDescent="0.3">
      <c r="A2724" t="s">
        <v>14999</v>
      </c>
      <c r="C2724" t="s">
        <v>2160</v>
      </c>
      <c r="D2724" s="1">
        <v>46280</v>
      </c>
      <c r="E2724" t="s">
        <v>11819</v>
      </c>
      <c r="F2724" t="s">
        <v>9</v>
      </c>
      <c r="G2724">
        <v>8847</v>
      </c>
      <c r="H2724">
        <v>26.54</v>
      </c>
      <c r="I2724">
        <v>4.78</v>
      </c>
      <c r="J2724">
        <v>8815.68</v>
      </c>
      <c r="K2724" s="1">
        <v>46282</v>
      </c>
      <c r="L2724" t="s">
        <v>14958</v>
      </c>
      <c r="M2724">
        <f t="shared" si="504"/>
        <v>1</v>
      </c>
      <c r="N2724">
        <f>COUNTIF(Orders!$A:$A,C2724)</f>
        <v>1</v>
      </c>
      <c r="P2724">
        <f>COUNTIF(Orders!$H:$H,UPPER(SUBSTITUTE(TRIM(C2724),"-","")))</f>
        <v>1</v>
      </c>
      <c r="R2724" t="str">
        <f t="shared" si="505"/>
        <v>Matched Order Reference</v>
      </c>
      <c r="S2724">
        <f t="shared" si="506"/>
        <v>1</v>
      </c>
      <c r="V2724" cm="1">
        <f t="array" ref="V2724">IF(E2724&lt;&gt;"CAPTURE",0,SUMPRODUCT((MDR_Rates!$A$2:$A$10=F2724)*(G2724&gt;MDR_Rates!$B$2:$B$10)*((MDR_Rates!$C$2:$C$10="")+(G2724&lt;=MDR_Rates!$C$2:$C$10))*MDR_Rates!$D$2:$D$10))</f>
        <v>0.3</v>
      </c>
      <c r="W2724">
        <f t="shared" si="507"/>
        <v>26.54</v>
      </c>
      <c r="X2724">
        <f t="shared" si="508"/>
        <v>4.78</v>
      </c>
      <c r="Y2724">
        <f t="shared" si="509"/>
        <v>0</v>
      </c>
      <c r="Z2724">
        <f t="shared" si="510"/>
        <v>0</v>
      </c>
      <c r="AG2724" t="str">
        <f t="shared" si="511"/>
        <v/>
      </c>
      <c r="AI2724" t="str">
        <f t="shared" si="512"/>
        <v/>
      </c>
      <c r="AJ2724" t="str">
        <f t="shared" si="513"/>
        <v/>
      </c>
      <c r="AK2724" t="str">
        <f t="shared" si="514"/>
        <v>ORD26001072</v>
      </c>
      <c r="AL2724">
        <f>IF(E2724&lt;&gt;"CAPTURE","",COUNTIF(Orders!$H:$H,AK2724))</f>
        <v>1</v>
      </c>
      <c r="AP2724" t="str">
        <f t="shared" si="515"/>
        <v>Matched to Order</v>
      </c>
      <c r="AQ2724">
        <f>IF(COUNTIF($A$2:A2724,A2724)=1,1,0)</f>
        <v>1</v>
      </c>
    </row>
    <row r="2725" spans="1:43" x14ac:dyDescent="0.3">
      <c r="A2725" t="s">
        <v>15000</v>
      </c>
      <c r="C2725" t="s">
        <v>2333</v>
      </c>
      <c r="D2725" s="1">
        <v>46280</v>
      </c>
      <c r="E2725" t="s">
        <v>11819</v>
      </c>
      <c r="F2725" t="s">
        <v>9</v>
      </c>
      <c r="G2725">
        <v>3499</v>
      </c>
      <c r="H2725">
        <v>10.5</v>
      </c>
      <c r="I2725">
        <v>1.89</v>
      </c>
      <c r="J2725">
        <v>3486.61</v>
      </c>
      <c r="K2725" s="1">
        <v>46282</v>
      </c>
      <c r="L2725" t="s">
        <v>14958</v>
      </c>
      <c r="M2725">
        <f t="shared" si="504"/>
        <v>1</v>
      </c>
      <c r="N2725">
        <f>COUNTIF(Orders!$A:$A,C2725)</f>
        <v>1</v>
      </c>
      <c r="P2725">
        <f>COUNTIF(Orders!$H:$H,UPPER(SUBSTITUTE(TRIM(C2725),"-","")))</f>
        <v>1</v>
      </c>
      <c r="R2725" t="str">
        <f t="shared" si="505"/>
        <v>Matched Order Reference</v>
      </c>
      <c r="S2725">
        <f t="shared" si="506"/>
        <v>1</v>
      </c>
      <c r="V2725" cm="1">
        <f t="array" ref="V2725">IF(E2725&lt;&gt;"CAPTURE",0,SUMPRODUCT((MDR_Rates!$A$2:$A$10=F2725)*(G2725&gt;MDR_Rates!$B$2:$B$10)*((MDR_Rates!$C$2:$C$10="")+(G2725&lt;=MDR_Rates!$C$2:$C$10))*MDR_Rates!$D$2:$D$10))</f>
        <v>0.3</v>
      </c>
      <c r="W2725">
        <f t="shared" si="507"/>
        <v>10.5</v>
      </c>
      <c r="X2725">
        <f t="shared" si="508"/>
        <v>1.89</v>
      </c>
      <c r="Y2725">
        <f t="shared" si="509"/>
        <v>0</v>
      </c>
      <c r="Z2725">
        <f t="shared" si="510"/>
        <v>0</v>
      </c>
      <c r="AG2725" t="str">
        <f t="shared" si="511"/>
        <v/>
      </c>
      <c r="AI2725" t="str">
        <f t="shared" si="512"/>
        <v/>
      </c>
      <c r="AJ2725" t="str">
        <f t="shared" si="513"/>
        <v/>
      </c>
      <c r="AK2725" t="str">
        <f t="shared" si="514"/>
        <v>ORD26001159</v>
      </c>
      <c r="AL2725">
        <f>IF(E2725&lt;&gt;"CAPTURE","",COUNTIF(Orders!$H:$H,AK2725))</f>
        <v>1</v>
      </c>
      <c r="AP2725" t="str">
        <f t="shared" si="515"/>
        <v>Matched to Order</v>
      </c>
      <c r="AQ2725">
        <f>IF(COUNTIF($A$2:A2725,A2725)=1,1,0)</f>
        <v>1</v>
      </c>
    </row>
    <row r="2726" spans="1:43" x14ac:dyDescent="0.3">
      <c r="A2726" t="s">
        <v>15001</v>
      </c>
      <c r="C2726" t="s">
        <v>15002</v>
      </c>
      <c r="D2726" s="1">
        <v>46280</v>
      </c>
      <c r="E2726" t="s">
        <v>11819</v>
      </c>
      <c r="F2726" t="s">
        <v>44</v>
      </c>
      <c r="G2726">
        <v>6297</v>
      </c>
      <c r="H2726">
        <v>107.05</v>
      </c>
      <c r="I2726">
        <v>19.27</v>
      </c>
      <c r="J2726">
        <v>6170.68</v>
      </c>
      <c r="K2726" s="1">
        <v>46282</v>
      </c>
      <c r="L2726" t="s">
        <v>14958</v>
      </c>
      <c r="M2726">
        <f t="shared" si="504"/>
        <v>1</v>
      </c>
      <c r="N2726">
        <f>COUNTIF(Orders!$A:$A,C2726)</f>
        <v>0</v>
      </c>
      <c r="P2726">
        <f>COUNTIF(Orders!$H:$H,UPPER(SUBSTITUTE(TRIM(C2726),"-","")))</f>
        <v>1</v>
      </c>
      <c r="R2726" t="str">
        <f t="shared" si="505"/>
        <v>Matched Order Reference</v>
      </c>
      <c r="S2726">
        <f t="shared" si="506"/>
        <v>1</v>
      </c>
      <c r="V2726" cm="1">
        <f t="array" ref="V2726">IF(E2726&lt;&gt;"CAPTURE",0,SUMPRODUCT((MDR_Rates!$A$2:$A$10=F2726)*(G2726&gt;MDR_Rates!$B$2:$B$10)*((MDR_Rates!$C$2:$C$10="")+(G2726&lt;=MDR_Rates!$C$2:$C$10))*MDR_Rates!$D$2:$D$10))</f>
        <v>1.7</v>
      </c>
      <c r="W2726">
        <f t="shared" si="507"/>
        <v>107.05</v>
      </c>
      <c r="X2726">
        <f t="shared" si="508"/>
        <v>19.27</v>
      </c>
      <c r="Y2726">
        <f t="shared" si="509"/>
        <v>0</v>
      </c>
      <c r="Z2726">
        <f t="shared" si="510"/>
        <v>0</v>
      </c>
      <c r="AG2726" t="str">
        <f t="shared" si="511"/>
        <v/>
      </c>
      <c r="AI2726" t="str">
        <f t="shared" si="512"/>
        <v/>
      </c>
      <c r="AJ2726" t="str">
        <f t="shared" si="513"/>
        <v/>
      </c>
      <c r="AK2726" t="str">
        <f t="shared" si="514"/>
        <v>ORD26001165</v>
      </c>
      <c r="AL2726">
        <f>IF(E2726&lt;&gt;"CAPTURE","",COUNTIF(Orders!$H:$H,AK2726))</f>
        <v>1</v>
      </c>
      <c r="AP2726" t="str">
        <f t="shared" si="515"/>
        <v>Matched to Order</v>
      </c>
      <c r="AQ2726">
        <f>IF(COUNTIF($A$2:A2726,A2726)=1,1,0)</f>
        <v>1</v>
      </c>
    </row>
    <row r="2727" spans="1:43" x14ac:dyDescent="0.3">
      <c r="A2727" t="s">
        <v>15003</v>
      </c>
      <c r="C2727" t="s">
        <v>2359</v>
      </c>
      <c r="D2727" s="1">
        <v>46280</v>
      </c>
      <c r="E2727" t="s">
        <v>11819</v>
      </c>
      <c r="F2727" t="s">
        <v>9</v>
      </c>
      <c r="G2727">
        <v>2298</v>
      </c>
      <c r="H2727">
        <v>6.89</v>
      </c>
      <c r="I2727">
        <v>1.24</v>
      </c>
      <c r="J2727">
        <v>2289.87</v>
      </c>
      <c r="K2727" s="1">
        <v>46282</v>
      </c>
      <c r="L2727" t="s">
        <v>14958</v>
      </c>
      <c r="M2727">
        <f t="shared" si="504"/>
        <v>1</v>
      </c>
      <c r="N2727">
        <f>COUNTIF(Orders!$A:$A,C2727)</f>
        <v>1</v>
      </c>
      <c r="P2727">
        <f>COUNTIF(Orders!$H:$H,UPPER(SUBSTITUTE(TRIM(C2727),"-","")))</f>
        <v>1</v>
      </c>
      <c r="R2727" t="str">
        <f t="shared" si="505"/>
        <v>Matched Order Reference</v>
      </c>
      <c r="S2727">
        <f t="shared" si="506"/>
        <v>1</v>
      </c>
      <c r="V2727" cm="1">
        <f t="array" ref="V2727">IF(E2727&lt;&gt;"CAPTURE",0,SUMPRODUCT((MDR_Rates!$A$2:$A$10=F2727)*(G2727&gt;MDR_Rates!$B$2:$B$10)*((MDR_Rates!$C$2:$C$10="")+(G2727&lt;=MDR_Rates!$C$2:$C$10))*MDR_Rates!$D$2:$D$10))</f>
        <v>0.3</v>
      </c>
      <c r="W2727">
        <f t="shared" si="507"/>
        <v>6.89</v>
      </c>
      <c r="X2727">
        <f t="shared" si="508"/>
        <v>1.24</v>
      </c>
      <c r="Y2727">
        <f t="shared" si="509"/>
        <v>0</v>
      </c>
      <c r="Z2727">
        <f t="shared" si="510"/>
        <v>0</v>
      </c>
      <c r="AG2727" t="str">
        <f t="shared" si="511"/>
        <v/>
      </c>
      <c r="AI2727" t="str">
        <f t="shared" si="512"/>
        <v/>
      </c>
      <c r="AJ2727" t="str">
        <f t="shared" si="513"/>
        <v/>
      </c>
      <c r="AK2727" t="str">
        <f t="shared" si="514"/>
        <v>ORD26001172</v>
      </c>
      <c r="AL2727">
        <f>IF(E2727&lt;&gt;"CAPTURE","",COUNTIF(Orders!$H:$H,AK2727))</f>
        <v>1</v>
      </c>
      <c r="AP2727" t="str">
        <f t="shared" si="515"/>
        <v>Matched to Order</v>
      </c>
      <c r="AQ2727">
        <f>IF(COUNTIF($A$2:A2727,A2727)=1,1,0)</f>
        <v>1</v>
      </c>
    </row>
    <row r="2728" spans="1:43" x14ac:dyDescent="0.3">
      <c r="A2728" t="s">
        <v>15004</v>
      </c>
      <c r="C2728" t="s">
        <v>2363</v>
      </c>
      <c r="D2728" s="1">
        <v>46280</v>
      </c>
      <c r="E2728" t="s">
        <v>11819</v>
      </c>
      <c r="F2728" t="s">
        <v>44</v>
      </c>
      <c r="G2728">
        <v>6597</v>
      </c>
      <c r="H2728">
        <v>112.15</v>
      </c>
      <c r="I2728">
        <v>20.190000000000001</v>
      </c>
      <c r="J2728">
        <v>6464.66</v>
      </c>
      <c r="K2728" s="1">
        <v>46282</v>
      </c>
      <c r="L2728" t="s">
        <v>14958</v>
      </c>
      <c r="M2728">
        <f t="shared" si="504"/>
        <v>1</v>
      </c>
      <c r="N2728">
        <f>COUNTIF(Orders!$A:$A,C2728)</f>
        <v>1</v>
      </c>
      <c r="P2728">
        <f>COUNTIF(Orders!$H:$H,UPPER(SUBSTITUTE(TRIM(C2728),"-","")))</f>
        <v>1</v>
      </c>
      <c r="R2728" t="str">
        <f t="shared" si="505"/>
        <v>Matched Order Reference</v>
      </c>
      <c r="S2728">
        <f t="shared" si="506"/>
        <v>1</v>
      </c>
      <c r="V2728" cm="1">
        <f t="array" ref="V2728">IF(E2728&lt;&gt;"CAPTURE",0,SUMPRODUCT((MDR_Rates!$A$2:$A$10=F2728)*(G2728&gt;MDR_Rates!$B$2:$B$10)*((MDR_Rates!$C$2:$C$10="")+(G2728&lt;=MDR_Rates!$C$2:$C$10))*MDR_Rates!$D$2:$D$10))</f>
        <v>1.7</v>
      </c>
      <c r="W2728">
        <f t="shared" si="507"/>
        <v>112.15</v>
      </c>
      <c r="X2728">
        <f t="shared" si="508"/>
        <v>20.190000000000001</v>
      </c>
      <c r="Y2728">
        <f t="shared" si="509"/>
        <v>0</v>
      </c>
      <c r="Z2728">
        <f t="shared" si="510"/>
        <v>0</v>
      </c>
      <c r="AG2728" t="str">
        <f t="shared" si="511"/>
        <v/>
      </c>
      <c r="AI2728" t="str">
        <f t="shared" si="512"/>
        <v/>
      </c>
      <c r="AJ2728" t="str">
        <f t="shared" si="513"/>
        <v/>
      </c>
      <c r="AK2728" t="str">
        <f t="shared" si="514"/>
        <v>ORD26001174</v>
      </c>
      <c r="AL2728">
        <f>IF(E2728&lt;&gt;"CAPTURE","",COUNTIF(Orders!$H:$H,AK2728))</f>
        <v>1</v>
      </c>
      <c r="AP2728" t="str">
        <f t="shared" si="515"/>
        <v>Matched to Order</v>
      </c>
      <c r="AQ2728">
        <f>IF(COUNTIF($A$2:A2728,A2728)=1,1,0)</f>
        <v>1</v>
      </c>
    </row>
    <row r="2729" spans="1:43" x14ac:dyDescent="0.3">
      <c r="A2729" t="s">
        <v>15005</v>
      </c>
      <c r="C2729" t="s">
        <v>2383</v>
      </c>
      <c r="D2729" s="1">
        <v>46280</v>
      </c>
      <c r="E2729" t="s">
        <v>11819</v>
      </c>
      <c r="F2729" t="s">
        <v>17</v>
      </c>
      <c r="G2729">
        <v>12297</v>
      </c>
      <c r="H2729">
        <v>196.75</v>
      </c>
      <c r="I2729">
        <v>35.42</v>
      </c>
      <c r="J2729">
        <v>12064.83</v>
      </c>
      <c r="K2729" s="1">
        <v>46282</v>
      </c>
      <c r="L2729" t="s">
        <v>14958</v>
      </c>
      <c r="M2729">
        <f t="shared" si="504"/>
        <v>1</v>
      </c>
      <c r="N2729">
        <f>COUNTIF(Orders!$A:$A,C2729)</f>
        <v>1</v>
      </c>
      <c r="P2729">
        <f>COUNTIF(Orders!$H:$H,UPPER(SUBSTITUTE(TRIM(C2729),"-","")))</f>
        <v>1</v>
      </c>
      <c r="R2729" t="str">
        <f t="shared" si="505"/>
        <v>Matched Order Reference</v>
      </c>
      <c r="S2729">
        <f t="shared" si="506"/>
        <v>1</v>
      </c>
      <c r="V2729" cm="1">
        <f t="array" ref="V2729">IF(E2729&lt;&gt;"CAPTURE",0,SUMPRODUCT((MDR_Rates!$A$2:$A$10=F2729)*(G2729&gt;MDR_Rates!$B$2:$B$10)*((MDR_Rates!$C$2:$C$10="")+(G2729&lt;=MDR_Rates!$C$2:$C$10))*MDR_Rates!$D$2:$D$10))</f>
        <v>1.6</v>
      </c>
      <c r="W2729">
        <f t="shared" si="507"/>
        <v>196.75</v>
      </c>
      <c r="X2729">
        <f t="shared" si="508"/>
        <v>35.42</v>
      </c>
      <c r="Y2729">
        <f t="shared" si="509"/>
        <v>0</v>
      </c>
      <c r="Z2729">
        <f t="shared" si="510"/>
        <v>0</v>
      </c>
      <c r="AG2729" t="str">
        <f t="shared" si="511"/>
        <v/>
      </c>
      <c r="AI2729" t="str">
        <f t="shared" si="512"/>
        <v/>
      </c>
      <c r="AJ2729" t="str">
        <f t="shared" si="513"/>
        <v/>
      </c>
      <c r="AK2729" t="str">
        <f t="shared" si="514"/>
        <v>ORD26001184</v>
      </c>
      <c r="AL2729">
        <f>IF(E2729&lt;&gt;"CAPTURE","",COUNTIF(Orders!$H:$H,AK2729))</f>
        <v>1</v>
      </c>
      <c r="AP2729" t="str">
        <f t="shared" si="515"/>
        <v>Matched to Order</v>
      </c>
      <c r="AQ2729">
        <f>IF(COUNTIF($A$2:A2729,A2729)=1,1,0)</f>
        <v>1</v>
      </c>
    </row>
    <row r="2730" spans="1:43" x14ac:dyDescent="0.3">
      <c r="A2730" t="s">
        <v>15006</v>
      </c>
      <c r="C2730" t="s">
        <v>2578</v>
      </c>
      <c r="D2730" s="1">
        <v>46280</v>
      </c>
      <c r="E2730" t="s">
        <v>11819</v>
      </c>
      <c r="F2730" t="s">
        <v>9</v>
      </c>
      <c r="G2730">
        <v>299</v>
      </c>
      <c r="H2730">
        <v>0</v>
      </c>
      <c r="I2730">
        <v>0</v>
      </c>
      <c r="J2730">
        <v>299</v>
      </c>
      <c r="K2730" s="1">
        <v>46282</v>
      </c>
      <c r="L2730" t="s">
        <v>14958</v>
      </c>
      <c r="M2730">
        <f t="shared" si="504"/>
        <v>1</v>
      </c>
      <c r="N2730">
        <f>COUNTIF(Orders!$A:$A,C2730)</f>
        <v>1</v>
      </c>
      <c r="P2730">
        <f>COUNTIF(Orders!$H:$H,UPPER(SUBSTITUTE(TRIM(C2730),"-","")))</f>
        <v>1</v>
      </c>
      <c r="R2730" t="str">
        <f t="shared" si="505"/>
        <v>Matched Order Reference</v>
      </c>
      <c r="S2730">
        <f t="shared" si="506"/>
        <v>1</v>
      </c>
      <c r="V2730" cm="1">
        <f t="array" ref="V2730">IF(E2730&lt;&gt;"CAPTURE",0,SUMPRODUCT((MDR_Rates!$A$2:$A$10=F2730)*(G2730&gt;MDR_Rates!$B$2:$B$10)*((MDR_Rates!$C$2:$C$10="")+(G2730&lt;=MDR_Rates!$C$2:$C$10))*MDR_Rates!$D$2:$D$10))</f>
        <v>0</v>
      </c>
      <c r="W2730">
        <f t="shared" si="507"/>
        <v>0</v>
      </c>
      <c r="X2730">
        <f t="shared" si="508"/>
        <v>0</v>
      </c>
      <c r="Y2730">
        <f t="shared" si="509"/>
        <v>0</v>
      </c>
      <c r="Z2730">
        <f t="shared" si="510"/>
        <v>0</v>
      </c>
      <c r="AG2730" t="str">
        <f t="shared" si="511"/>
        <v/>
      </c>
      <c r="AI2730" t="str">
        <f t="shared" si="512"/>
        <v/>
      </c>
      <c r="AJ2730" t="str">
        <f t="shared" si="513"/>
        <v/>
      </c>
      <c r="AK2730" t="str">
        <f t="shared" si="514"/>
        <v>ORD26001282</v>
      </c>
      <c r="AL2730">
        <f>IF(E2730&lt;&gt;"CAPTURE","",COUNTIF(Orders!$H:$H,AK2730))</f>
        <v>1</v>
      </c>
      <c r="AP2730" t="str">
        <f t="shared" si="515"/>
        <v>Matched to Order</v>
      </c>
      <c r="AQ2730">
        <f>IF(COUNTIF($A$2:A2730,A2730)=1,1,0)</f>
        <v>1</v>
      </c>
    </row>
    <row r="2731" spans="1:43" x14ac:dyDescent="0.3">
      <c r="A2731" t="s">
        <v>15007</v>
      </c>
      <c r="C2731" t="s">
        <v>2634</v>
      </c>
      <c r="D2731" s="1">
        <v>46280</v>
      </c>
      <c r="E2731" t="s">
        <v>11819</v>
      </c>
      <c r="F2731" t="s">
        <v>17</v>
      </c>
      <c r="G2731">
        <v>999</v>
      </c>
      <c r="H2731">
        <v>17.98</v>
      </c>
      <c r="I2731">
        <v>3.24</v>
      </c>
      <c r="J2731">
        <v>977.78</v>
      </c>
      <c r="K2731" s="1">
        <v>46282</v>
      </c>
      <c r="L2731" t="s">
        <v>14958</v>
      </c>
      <c r="M2731">
        <f t="shared" si="504"/>
        <v>1</v>
      </c>
      <c r="N2731">
        <f>COUNTIF(Orders!$A:$A,C2731)</f>
        <v>1</v>
      </c>
      <c r="P2731">
        <f>COUNTIF(Orders!$H:$H,UPPER(SUBSTITUTE(TRIM(C2731),"-","")))</f>
        <v>1</v>
      </c>
      <c r="R2731" t="str">
        <f t="shared" si="505"/>
        <v>Matched Order Reference</v>
      </c>
      <c r="S2731">
        <f t="shared" si="506"/>
        <v>1</v>
      </c>
      <c r="V2731" cm="1">
        <f t="array" ref="V2731">IF(E2731&lt;&gt;"CAPTURE",0,SUMPRODUCT((MDR_Rates!$A$2:$A$10=F2731)*(G2731&gt;MDR_Rates!$B$2:$B$10)*((MDR_Rates!$C$2:$C$10="")+(G2731&lt;=MDR_Rates!$C$2:$C$10))*MDR_Rates!$D$2:$D$10))</f>
        <v>1.8</v>
      </c>
      <c r="W2731">
        <f t="shared" si="507"/>
        <v>17.98</v>
      </c>
      <c r="X2731">
        <f t="shared" si="508"/>
        <v>3.24</v>
      </c>
      <c r="Y2731">
        <f t="shared" si="509"/>
        <v>0</v>
      </c>
      <c r="Z2731">
        <f t="shared" si="510"/>
        <v>0</v>
      </c>
      <c r="AG2731" t="str">
        <f t="shared" si="511"/>
        <v/>
      </c>
      <c r="AI2731" t="str">
        <f t="shared" si="512"/>
        <v/>
      </c>
      <c r="AJ2731" t="str">
        <f t="shared" si="513"/>
        <v/>
      </c>
      <c r="AK2731" t="str">
        <f t="shared" si="514"/>
        <v>ORD26001310</v>
      </c>
      <c r="AL2731">
        <f>IF(E2731&lt;&gt;"CAPTURE","",COUNTIF(Orders!$H:$H,AK2731))</f>
        <v>1</v>
      </c>
      <c r="AP2731" t="str">
        <f t="shared" si="515"/>
        <v>Matched to Order</v>
      </c>
      <c r="AQ2731">
        <f>IF(COUNTIF($A$2:A2731,A2731)=1,1,0)</f>
        <v>1</v>
      </c>
    </row>
    <row r="2732" spans="1:43" x14ac:dyDescent="0.3">
      <c r="A2732" t="s">
        <v>15008</v>
      </c>
      <c r="C2732" t="s">
        <v>2658</v>
      </c>
      <c r="D2732" s="1">
        <v>46280</v>
      </c>
      <c r="E2732" t="s">
        <v>11819</v>
      </c>
      <c r="F2732" t="s">
        <v>9</v>
      </c>
      <c r="G2732">
        <v>3498</v>
      </c>
      <c r="H2732">
        <v>10.49</v>
      </c>
      <c r="I2732">
        <v>1.89</v>
      </c>
      <c r="J2732">
        <v>3485.62</v>
      </c>
      <c r="K2732" s="1">
        <v>46282</v>
      </c>
      <c r="L2732" t="s">
        <v>14958</v>
      </c>
      <c r="M2732">
        <f t="shared" si="504"/>
        <v>1</v>
      </c>
      <c r="N2732">
        <f>COUNTIF(Orders!$A:$A,C2732)</f>
        <v>1</v>
      </c>
      <c r="P2732">
        <f>COUNTIF(Orders!$H:$H,UPPER(SUBSTITUTE(TRIM(C2732),"-","")))</f>
        <v>1</v>
      </c>
      <c r="R2732" t="str">
        <f t="shared" si="505"/>
        <v>Matched Order Reference</v>
      </c>
      <c r="S2732">
        <f t="shared" si="506"/>
        <v>1</v>
      </c>
      <c r="V2732" cm="1">
        <f t="array" ref="V2732">IF(E2732&lt;&gt;"CAPTURE",0,SUMPRODUCT((MDR_Rates!$A$2:$A$10=F2732)*(G2732&gt;MDR_Rates!$B$2:$B$10)*((MDR_Rates!$C$2:$C$10="")+(G2732&lt;=MDR_Rates!$C$2:$C$10))*MDR_Rates!$D$2:$D$10))</f>
        <v>0.3</v>
      </c>
      <c r="W2732">
        <f t="shared" si="507"/>
        <v>10.49</v>
      </c>
      <c r="X2732">
        <f t="shared" si="508"/>
        <v>1.89</v>
      </c>
      <c r="Y2732">
        <f t="shared" si="509"/>
        <v>0</v>
      </c>
      <c r="Z2732">
        <f t="shared" si="510"/>
        <v>0</v>
      </c>
      <c r="AG2732" t="str">
        <f t="shared" si="511"/>
        <v/>
      </c>
      <c r="AI2732" t="str">
        <f t="shared" si="512"/>
        <v/>
      </c>
      <c r="AJ2732" t="str">
        <f t="shared" si="513"/>
        <v/>
      </c>
      <c r="AK2732" t="str">
        <f t="shared" si="514"/>
        <v>ORD26001322</v>
      </c>
      <c r="AL2732">
        <f>IF(E2732&lt;&gt;"CAPTURE","",COUNTIF(Orders!$H:$H,AK2732))</f>
        <v>1</v>
      </c>
      <c r="AP2732" t="str">
        <f t="shared" si="515"/>
        <v>Matched to Order</v>
      </c>
      <c r="AQ2732">
        <f>IF(COUNTIF($A$2:A2732,A2732)=1,1,0)</f>
        <v>1</v>
      </c>
    </row>
    <row r="2733" spans="1:43" x14ac:dyDescent="0.3">
      <c r="A2733" t="s">
        <v>15009</v>
      </c>
      <c r="C2733" t="s">
        <v>2680</v>
      </c>
      <c r="D2733" s="1">
        <v>46280</v>
      </c>
      <c r="E2733" t="s">
        <v>11819</v>
      </c>
      <c r="F2733" t="s">
        <v>33</v>
      </c>
      <c r="G2733">
        <v>1298</v>
      </c>
      <c r="H2733">
        <v>19.47</v>
      </c>
      <c r="I2733">
        <v>3.5</v>
      </c>
      <c r="J2733">
        <v>1275.03</v>
      </c>
      <c r="K2733" s="1">
        <v>46282</v>
      </c>
      <c r="L2733" t="s">
        <v>14958</v>
      </c>
      <c r="M2733">
        <f t="shared" si="504"/>
        <v>1</v>
      </c>
      <c r="N2733">
        <f>COUNTIF(Orders!$A:$A,C2733)</f>
        <v>1</v>
      </c>
      <c r="P2733">
        <f>COUNTIF(Orders!$H:$H,UPPER(SUBSTITUTE(TRIM(C2733),"-","")))</f>
        <v>1</v>
      </c>
      <c r="R2733" t="str">
        <f t="shared" si="505"/>
        <v>Matched Order Reference</v>
      </c>
      <c r="S2733">
        <f t="shared" si="506"/>
        <v>1</v>
      </c>
      <c r="V2733" cm="1">
        <f t="array" ref="V2733">IF(E2733&lt;&gt;"CAPTURE",0,SUMPRODUCT((MDR_Rates!$A$2:$A$10=F2733)*(G2733&gt;MDR_Rates!$B$2:$B$10)*((MDR_Rates!$C$2:$C$10="")+(G2733&lt;=MDR_Rates!$C$2:$C$10))*MDR_Rates!$D$2:$D$10))</f>
        <v>1.5</v>
      </c>
      <c r="W2733">
        <f t="shared" si="507"/>
        <v>19.47</v>
      </c>
      <c r="X2733">
        <f t="shared" si="508"/>
        <v>3.5</v>
      </c>
      <c r="Y2733">
        <f t="shared" si="509"/>
        <v>0</v>
      </c>
      <c r="Z2733">
        <f t="shared" si="510"/>
        <v>0</v>
      </c>
      <c r="AG2733" t="str">
        <f t="shared" si="511"/>
        <v/>
      </c>
      <c r="AI2733" t="str">
        <f t="shared" si="512"/>
        <v/>
      </c>
      <c r="AJ2733" t="str">
        <f t="shared" si="513"/>
        <v/>
      </c>
      <c r="AK2733" t="str">
        <f t="shared" si="514"/>
        <v>ORD26001333</v>
      </c>
      <c r="AL2733">
        <f>IF(E2733&lt;&gt;"CAPTURE","",COUNTIF(Orders!$H:$H,AK2733))</f>
        <v>1</v>
      </c>
      <c r="AP2733" t="str">
        <f t="shared" si="515"/>
        <v>Matched to Order</v>
      </c>
      <c r="AQ2733">
        <f>IF(COUNTIF($A$2:A2733,A2733)=1,1,0)</f>
        <v>1</v>
      </c>
    </row>
    <row r="2734" spans="1:43" x14ac:dyDescent="0.3">
      <c r="A2734" t="s">
        <v>15010</v>
      </c>
      <c r="C2734" t="s">
        <v>2690</v>
      </c>
      <c r="D2734" s="1">
        <v>46280</v>
      </c>
      <c r="E2734" t="s">
        <v>11819</v>
      </c>
      <c r="F2734" t="s">
        <v>17</v>
      </c>
      <c r="G2734">
        <v>1647</v>
      </c>
      <c r="H2734">
        <v>29.65</v>
      </c>
      <c r="I2734">
        <v>5.34</v>
      </c>
      <c r="J2734">
        <v>1612.01</v>
      </c>
      <c r="K2734" s="1">
        <v>46282</v>
      </c>
      <c r="L2734" t="s">
        <v>14958</v>
      </c>
      <c r="M2734">
        <f t="shared" si="504"/>
        <v>1</v>
      </c>
      <c r="N2734">
        <f>COUNTIF(Orders!$A:$A,C2734)</f>
        <v>1</v>
      </c>
      <c r="P2734">
        <f>COUNTIF(Orders!$H:$H,UPPER(SUBSTITUTE(TRIM(C2734),"-","")))</f>
        <v>1</v>
      </c>
      <c r="R2734" t="str">
        <f t="shared" si="505"/>
        <v>Matched Order Reference</v>
      </c>
      <c r="S2734">
        <f t="shared" si="506"/>
        <v>1</v>
      </c>
      <c r="V2734" cm="1">
        <f t="array" ref="V2734">IF(E2734&lt;&gt;"CAPTURE",0,SUMPRODUCT((MDR_Rates!$A$2:$A$10=F2734)*(G2734&gt;MDR_Rates!$B$2:$B$10)*((MDR_Rates!$C$2:$C$10="")+(G2734&lt;=MDR_Rates!$C$2:$C$10))*MDR_Rates!$D$2:$D$10))</f>
        <v>1.8</v>
      </c>
      <c r="W2734">
        <f t="shared" si="507"/>
        <v>29.65</v>
      </c>
      <c r="X2734">
        <f t="shared" si="508"/>
        <v>5.34</v>
      </c>
      <c r="Y2734">
        <f t="shared" si="509"/>
        <v>0</v>
      </c>
      <c r="Z2734">
        <f t="shared" si="510"/>
        <v>0</v>
      </c>
      <c r="AG2734" t="str">
        <f t="shared" si="511"/>
        <v/>
      </c>
      <c r="AI2734" t="str">
        <f t="shared" si="512"/>
        <v/>
      </c>
      <c r="AJ2734" t="str">
        <f t="shared" si="513"/>
        <v/>
      </c>
      <c r="AK2734" t="str">
        <f t="shared" si="514"/>
        <v>ORD26001338</v>
      </c>
      <c r="AL2734">
        <f>IF(E2734&lt;&gt;"CAPTURE","",COUNTIF(Orders!$H:$H,AK2734))</f>
        <v>1</v>
      </c>
      <c r="AP2734" t="str">
        <f t="shared" si="515"/>
        <v>Matched to Order</v>
      </c>
      <c r="AQ2734">
        <f>IF(COUNTIF($A$2:A2734,A2734)=1,1,0)</f>
        <v>1</v>
      </c>
    </row>
    <row r="2735" spans="1:43" x14ac:dyDescent="0.3">
      <c r="A2735" t="s">
        <v>15011</v>
      </c>
      <c r="C2735" t="s">
        <v>2744</v>
      </c>
      <c r="D2735" s="1">
        <v>46280</v>
      </c>
      <c r="E2735" t="s">
        <v>11819</v>
      </c>
      <c r="F2735" t="s">
        <v>17</v>
      </c>
      <c r="G2735">
        <v>8348</v>
      </c>
      <c r="H2735">
        <v>133.57</v>
      </c>
      <c r="I2735">
        <v>24.04</v>
      </c>
      <c r="J2735">
        <v>8190.39</v>
      </c>
      <c r="K2735" s="1">
        <v>46282</v>
      </c>
      <c r="L2735" t="s">
        <v>14958</v>
      </c>
      <c r="M2735">
        <f t="shared" si="504"/>
        <v>1</v>
      </c>
      <c r="N2735">
        <f>COUNTIF(Orders!$A:$A,C2735)</f>
        <v>1</v>
      </c>
      <c r="P2735">
        <f>COUNTIF(Orders!$H:$H,UPPER(SUBSTITUTE(TRIM(C2735),"-","")))</f>
        <v>1</v>
      </c>
      <c r="R2735" t="str">
        <f t="shared" si="505"/>
        <v>Matched Order Reference</v>
      </c>
      <c r="S2735">
        <f t="shared" si="506"/>
        <v>1</v>
      </c>
      <c r="V2735" cm="1">
        <f t="array" ref="V2735">IF(E2735&lt;&gt;"CAPTURE",0,SUMPRODUCT((MDR_Rates!$A$2:$A$10=F2735)*(G2735&gt;MDR_Rates!$B$2:$B$10)*((MDR_Rates!$C$2:$C$10="")+(G2735&lt;=MDR_Rates!$C$2:$C$10))*MDR_Rates!$D$2:$D$10))</f>
        <v>1.6</v>
      </c>
      <c r="W2735">
        <f t="shared" si="507"/>
        <v>133.57</v>
      </c>
      <c r="X2735">
        <f t="shared" si="508"/>
        <v>24.04</v>
      </c>
      <c r="Y2735">
        <f t="shared" si="509"/>
        <v>0</v>
      </c>
      <c r="Z2735">
        <f t="shared" si="510"/>
        <v>0</v>
      </c>
      <c r="AG2735" t="str">
        <f t="shared" si="511"/>
        <v/>
      </c>
      <c r="AI2735" t="str">
        <f t="shared" si="512"/>
        <v/>
      </c>
      <c r="AJ2735" t="str">
        <f t="shared" si="513"/>
        <v/>
      </c>
      <c r="AK2735" t="str">
        <f t="shared" si="514"/>
        <v>ORD26001365</v>
      </c>
      <c r="AL2735">
        <f>IF(E2735&lt;&gt;"CAPTURE","",COUNTIF(Orders!$H:$H,AK2735))</f>
        <v>1</v>
      </c>
      <c r="AP2735" t="str">
        <f t="shared" si="515"/>
        <v>Matched to Order</v>
      </c>
      <c r="AQ2735">
        <f>IF(COUNTIF($A$2:A2735,A2735)=1,1,0)</f>
        <v>1</v>
      </c>
    </row>
    <row r="2736" spans="1:43" x14ac:dyDescent="0.3">
      <c r="A2736" t="s">
        <v>15012</v>
      </c>
      <c r="C2736" t="s">
        <v>2792</v>
      </c>
      <c r="D2736" s="1">
        <v>46280</v>
      </c>
      <c r="E2736" t="s">
        <v>11819</v>
      </c>
      <c r="F2736" t="s">
        <v>9</v>
      </c>
      <c r="G2736">
        <v>1299</v>
      </c>
      <c r="H2736">
        <v>0</v>
      </c>
      <c r="I2736">
        <v>0</v>
      </c>
      <c r="J2736">
        <v>1299</v>
      </c>
      <c r="K2736" s="1">
        <v>46282</v>
      </c>
      <c r="L2736" t="s">
        <v>14958</v>
      </c>
      <c r="M2736">
        <f t="shared" si="504"/>
        <v>1</v>
      </c>
      <c r="N2736">
        <f>COUNTIF(Orders!$A:$A,C2736)</f>
        <v>1</v>
      </c>
      <c r="P2736">
        <f>COUNTIF(Orders!$H:$H,UPPER(SUBSTITUTE(TRIM(C2736),"-","")))</f>
        <v>1</v>
      </c>
      <c r="R2736" t="str">
        <f t="shared" si="505"/>
        <v>Matched Order Reference</v>
      </c>
      <c r="S2736">
        <f t="shared" si="506"/>
        <v>1</v>
      </c>
      <c r="V2736" cm="1">
        <f t="array" ref="V2736">IF(E2736&lt;&gt;"CAPTURE",0,SUMPRODUCT((MDR_Rates!$A$2:$A$10=F2736)*(G2736&gt;MDR_Rates!$B$2:$B$10)*((MDR_Rates!$C$2:$C$10="")+(G2736&lt;=MDR_Rates!$C$2:$C$10))*MDR_Rates!$D$2:$D$10))</f>
        <v>0</v>
      </c>
      <c r="W2736">
        <f t="shared" si="507"/>
        <v>0</v>
      </c>
      <c r="X2736">
        <f t="shared" si="508"/>
        <v>0</v>
      </c>
      <c r="Y2736">
        <f t="shared" si="509"/>
        <v>0</v>
      </c>
      <c r="Z2736">
        <f t="shared" si="510"/>
        <v>0</v>
      </c>
      <c r="AG2736" t="str">
        <f t="shared" si="511"/>
        <v/>
      </c>
      <c r="AI2736" t="str">
        <f t="shared" si="512"/>
        <v/>
      </c>
      <c r="AJ2736" t="str">
        <f t="shared" si="513"/>
        <v/>
      </c>
      <c r="AK2736" t="str">
        <f t="shared" si="514"/>
        <v>ORD26001389</v>
      </c>
      <c r="AL2736">
        <f>IF(E2736&lt;&gt;"CAPTURE","",COUNTIF(Orders!$H:$H,AK2736))</f>
        <v>1</v>
      </c>
      <c r="AP2736" t="str">
        <f t="shared" si="515"/>
        <v>Matched to Order</v>
      </c>
      <c r="AQ2736">
        <f>IF(COUNTIF($A$2:A2736,A2736)=1,1,0)</f>
        <v>1</v>
      </c>
    </row>
    <row r="2737" spans="1:43" x14ac:dyDescent="0.3">
      <c r="A2737" t="s">
        <v>15013</v>
      </c>
      <c r="C2737" t="s">
        <v>2893</v>
      </c>
      <c r="D2737" s="1">
        <v>46280</v>
      </c>
      <c r="E2737" t="s">
        <v>11819</v>
      </c>
      <c r="F2737" t="s">
        <v>9</v>
      </c>
      <c r="G2737">
        <v>3497</v>
      </c>
      <c r="H2737">
        <v>10.49</v>
      </c>
      <c r="I2737">
        <v>1.89</v>
      </c>
      <c r="J2737">
        <v>3484.62</v>
      </c>
      <c r="K2737" s="1">
        <v>46282</v>
      </c>
      <c r="L2737" t="s">
        <v>14958</v>
      </c>
      <c r="M2737">
        <f t="shared" si="504"/>
        <v>1</v>
      </c>
      <c r="N2737">
        <f>COUNTIF(Orders!$A:$A,C2737)</f>
        <v>1</v>
      </c>
      <c r="P2737">
        <f>COUNTIF(Orders!$H:$H,UPPER(SUBSTITUTE(TRIM(C2737),"-","")))</f>
        <v>1</v>
      </c>
      <c r="R2737" t="str">
        <f t="shared" si="505"/>
        <v>Matched Order Reference</v>
      </c>
      <c r="S2737">
        <f t="shared" si="506"/>
        <v>1</v>
      </c>
      <c r="V2737" cm="1">
        <f t="array" ref="V2737">IF(E2737&lt;&gt;"CAPTURE",0,SUMPRODUCT((MDR_Rates!$A$2:$A$10=F2737)*(G2737&gt;MDR_Rates!$B$2:$B$10)*((MDR_Rates!$C$2:$C$10="")+(G2737&lt;=MDR_Rates!$C$2:$C$10))*MDR_Rates!$D$2:$D$10))</f>
        <v>0.3</v>
      </c>
      <c r="W2737">
        <f t="shared" si="507"/>
        <v>10.49</v>
      </c>
      <c r="X2737">
        <f t="shared" si="508"/>
        <v>1.89</v>
      </c>
      <c r="Y2737">
        <f t="shared" si="509"/>
        <v>0</v>
      </c>
      <c r="Z2737">
        <f t="shared" si="510"/>
        <v>0</v>
      </c>
      <c r="AG2737" t="str">
        <f t="shared" si="511"/>
        <v/>
      </c>
      <c r="AI2737" t="str">
        <f t="shared" si="512"/>
        <v/>
      </c>
      <c r="AJ2737" t="str">
        <f t="shared" si="513"/>
        <v/>
      </c>
      <c r="AK2737" t="str">
        <f t="shared" si="514"/>
        <v>ORD26001441</v>
      </c>
      <c r="AL2737">
        <f>IF(E2737&lt;&gt;"CAPTURE","",COUNTIF(Orders!$H:$H,AK2737))</f>
        <v>1</v>
      </c>
      <c r="AP2737" t="str">
        <f t="shared" si="515"/>
        <v>Matched to Order</v>
      </c>
      <c r="AQ2737">
        <f>IF(COUNTIF($A$2:A2737,A2737)=1,1,0)</f>
        <v>1</v>
      </c>
    </row>
    <row r="2738" spans="1:43" x14ac:dyDescent="0.3">
      <c r="A2738" t="s">
        <v>15014</v>
      </c>
      <c r="C2738" t="s">
        <v>3013</v>
      </c>
      <c r="D2738" s="1">
        <v>46280</v>
      </c>
      <c r="E2738" t="s">
        <v>11819</v>
      </c>
      <c r="F2738" t="s">
        <v>9</v>
      </c>
      <c r="G2738">
        <v>3798</v>
      </c>
      <c r="H2738">
        <v>11.39</v>
      </c>
      <c r="I2738">
        <v>2.0499999999999998</v>
      </c>
      <c r="J2738">
        <v>3784.56</v>
      </c>
      <c r="K2738" s="1">
        <v>46282</v>
      </c>
      <c r="L2738" t="s">
        <v>14958</v>
      </c>
      <c r="M2738">
        <f t="shared" si="504"/>
        <v>1</v>
      </c>
      <c r="N2738">
        <f>COUNTIF(Orders!$A:$A,C2738)</f>
        <v>1</v>
      </c>
      <c r="P2738">
        <f>COUNTIF(Orders!$H:$H,UPPER(SUBSTITUTE(TRIM(C2738),"-","")))</f>
        <v>1</v>
      </c>
      <c r="R2738" t="str">
        <f t="shared" si="505"/>
        <v>Matched Order Reference</v>
      </c>
      <c r="S2738">
        <f t="shared" si="506"/>
        <v>1</v>
      </c>
      <c r="V2738" cm="1">
        <f t="array" ref="V2738">IF(E2738&lt;&gt;"CAPTURE",0,SUMPRODUCT((MDR_Rates!$A$2:$A$10=F2738)*(G2738&gt;MDR_Rates!$B$2:$B$10)*((MDR_Rates!$C$2:$C$10="")+(G2738&lt;=MDR_Rates!$C$2:$C$10))*MDR_Rates!$D$2:$D$10))</f>
        <v>0.3</v>
      </c>
      <c r="W2738">
        <f t="shared" si="507"/>
        <v>11.39</v>
      </c>
      <c r="X2738">
        <f t="shared" si="508"/>
        <v>2.0499999999999998</v>
      </c>
      <c r="Y2738">
        <f t="shared" si="509"/>
        <v>0</v>
      </c>
      <c r="Z2738">
        <f t="shared" si="510"/>
        <v>0</v>
      </c>
      <c r="AG2738" t="str">
        <f t="shared" si="511"/>
        <v/>
      </c>
      <c r="AI2738" t="str">
        <f t="shared" si="512"/>
        <v/>
      </c>
      <c r="AJ2738" t="str">
        <f t="shared" si="513"/>
        <v/>
      </c>
      <c r="AK2738" t="str">
        <f t="shared" si="514"/>
        <v>ORD26001501</v>
      </c>
      <c r="AL2738">
        <f>IF(E2738&lt;&gt;"CAPTURE","",COUNTIF(Orders!$H:$H,AK2738))</f>
        <v>1</v>
      </c>
      <c r="AP2738" t="str">
        <f t="shared" si="515"/>
        <v>Matched to Order</v>
      </c>
      <c r="AQ2738">
        <f>IF(COUNTIF($A$2:A2738,A2738)=1,1,0)</f>
        <v>1</v>
      </c>
    </row>
    <row r="2739" spans="1:43" x14ac:dyDescent="0.3">
      <c r="A2739" t="s">
        <v>15015</v>
      </c>
      <c r="C2739" t="s">
        <v>3079</v>
      </c>
      <c r="D2739" s="1">
        <v>46280</v>
      </c>
      <c r="E2739" t="s">
        <v>11819</v>
      </c>
      <c r="F2739" t="s">
        <v>9</v>
      </c>
      <c r="G2739">
        <v>3499</v>
      </c>
      <c r="H2739">
        <v>10.5</v>
      </c>
      <c r="I2739">
        <v>1.89</v>
      </c>
      <c r="J2739">
        <v>3486.61</v>
      </c>
      <c r="K2739" s="1">
        <v>46282</v>
      </c>
      <c r="L2739" t="s">
        <v>14958</v>
      </c>
      <c r="M2739">
        <f t="shared" si="504"/>
        <v>1</v>
      </c>
      <c r="N2739">
        <f>COUNTIF(Orders!$A:$A,C2739)</f>
        <v>1</v>
      </c>
      <c r="P2739">
        <f>COUNTIF(Orders!$H:$H,UPPER(SUBSTITUTE(TRIM(C2739),"-","")))</f>
        <v>1</v>
      </c>
      <c r="R2739" t="str">
        <f t="shared" si="505"/>
        <v>Matched Order Reference</v>
      </c>
      <c r="S2739">
        <f t="shared" si="506"/>
        <v>1</v>
      </c>
      <c r="V2739" cm="1">
        <f t="array" ref="V2739">IF(E2739&lt;&gt;"CAPTURE",0,SUMPRODUCT((MDR_Rates!$A$2:$A$10=F2739)*(G2739&gt;MDR_Rates!$B$2:$B$10)*((MDR_Rates!$C$2:$C$10="")+(G2739&lt;=MDR_Rates!$C$2:$C$10))*MDR_Rates!$D$2:$D$10))</f>
        <v>0.3</v>
      </c>
      <c r="W2739">
        <f t="shared" si="507"/>
        <v>10.5</v>
      </c>
      <c r="X2739">
        <f t="shared" si="508"/>
        <v>1.89</v>
      </c>
      <c r="Y2739">
        <f t="shared" si="509"/>
        <v>0</v>
      </c>
      <c r="Z2739">
        <f t="shared" si="510"/>
        <v>0</v>
      </c>
      <c r="AG2739" t="str">
        <f t="shared" si="511"/>
        <v/>
      </c>
      <c r="AI2739" t="str">
        <f t="shared" si="512"/>
        <v/>
      </c>
      <c r="AJ2739" t="str">
        <f t="shared" si="513"/>
        <v/>
      </c>
      <c r="AK2739" t="str">
        <f t="shared" si="514"/>
        <v>ORD26001534</v>
      </c>
      <c r="AL2739">
        <f>IF(E2739&lt;&gt;"CAPTURE","",COUNTIF(Orders!$H:$H,AK2739))</f>
        <v>1</v>
      </c>
      <c r="AP2739" t="str">
        <f t="shared" si="515"/>
        <v>Matched to Order</v>
      </c>
      <c r="AQ2739">
        <f>IF(COUNTIF($A$2:A2739,A2739)=1,1,0)</f>
        <v>1</v>
      </c>
    </row>
    <row r="2740" spans="1:43" x14ac:dyDescent="0.3">
      <c r="A2740" t="s">
        <v>15016</v>
      </c>
      <c r="C2740" t="s">
        <v>3118</v>
      </c>
      <c r="D2740" s="1">
        <v>46280</v>
      </c>
      <c r="E2740" t="s">
        <v>11819</v>
      </c>
      <c r="F2740" t="s">
        <v>17</v>
      </c>
      <c r="G2740">
        <v>4798</v>
      </c>
      <c r="H2740">
        <v>76.77</v>
      </c>
      <c r="I2740">
        <v>13.82</v>
      </c>
      <c r="J2740">
        <v>4707.41</v>
      </c>
      <c r="K2740" s="1">
        <v>46282</v>
      </c>
      <c r="L2740" t="s">
        <v>14958</v>
      </c>
      <c r="M2740">
        <f t="shared" si="504"/>
        <v>1</v>
      </c>
      <c r="N2740">
        <f>COUNTIF(Orders!$A:$A,C2740)</f>
        <v>1</v>
      </c>
      <c r="P2740">
        <f>COUNTIF(Orders!$H:$H,UPPER(SUBSTITUTE(TRIM(C2740),"-","")))</f>
        <v>1</v>
      </c>
      <c r="R2740" t="str">
        <f t="shared" si="505"/>
        <v>Matched Order Reference</v>
      </c>
      <c r="S2740">
        <f t="shared" si="506"/>
        <v>1</v>
      </c>
      <c r="V2740" cm="1">
        <f t="array" ref="V2740">IF(E2740&lt;&gt;"CAPTURE",0,SUMPRODUCT((MDR_Rates!$A$2:$A$10=F2740)*(G2740&gt;MDR_Rates!$B$2:$B$10)*((MDR_Rates!$C$2:$C$10="")+(G2740&lt;=MDR_Rates!$C$2:$C$10))*MDR_Rates!$D$2:$D$10))</f>
        <v>1.6</v>
      </c>
      <c r="W2740">
        <f t="shared" si="507"/>
        <v>76.77</v>
      </c>
      <c r="X2740">
        <f t="shared" si="508"/>
        <v>13.82</v>
      </c>
      <c r="Y2740">
        <f t="shared" si="509"/>
        <v>0</v>
      </c>
      <c r="Z2740">
        <f t="shared" si="510"/>
        <v>0</v>
      </c>
      <c r="AG2740" t="str">
        <f t="shared" si="511"/>
        <v/>
      </c>
      <c r="AI2740" t="str">
        <f t="shared" si="512"/>
        <v/>
      </c>
      <c r="AJ2740" t="str">
        <f t="shared" si="513"/>
        <v/>
      </c>
      <c r="AK2740" t="str">
        <f t="shared" si="514"/>
        <v>ORD26001555</v>
      </c>
      <c r="AL2740">
        <f>IF(E2740&lt;&gt;"CAPTURE","",COUNTIF(Orders!$H:$H,AK2740))</f>
        <v>1</v>
      </c>
      <c r="AP2740" t="str">
        <f t="shared" si="515"/>
        <v>Matched to Order</v>
      </c>
      <c r="AQ2740">
        <f>IF(COUNTIF($A$2:A2740,A2740)=1,1,0)</f>
        <v>1</v>
      </c>
    </row>
    <row r="2741" spans="1:43" x14ac:dyDescent="0.3">
      <c r="A2741" t="s">
        <v>15017</v>
      </c>
      <c r="C2741" t="s">
        <v>3128</v>
      </c>
      <c r="D2741" s="1">
        <v>46280</v>
      </c>
      <c r="E2741" t="s">
        <v>11819</v>
      </c>
      <c r="F2741" t="s">
        <v>44</v>
      </c>
      <c r="G2741">
        <v>7999</v>
      </c>
      <c r="H2741">
        <v>135.97999999999999</v>
      </c>
      <c r="I2741">
        <v>24.48</v>
      </c>
      <c r="J2741">
        <v>7838.54</v>
      </c>
      <c r="K2741" s="1">
        <v>46282</v>
      </c>
      <c r="L2741" t="s">
        <v>14958</v>
      </c>
      <c r="M2741">
        <f t="shared" si="504"/>
        <v>1</v>
      </c>
      <c r="N2741">
        <f>COUNTIF(Orders!$A:$A,C2741)</f>
        <v>1</v>
      </c>
      <c r="P2741">
        <f>COUNTIF(Orders!$H:$H,UPPER(SUBSTITUTE(TRIM(C2741),"-","")))</f>
        <v>1</v>
      </c>
      <c r="R2741" t="str">
        <f t="shared" si="505"/>
        <v>Matched Order Reference</v>
      </c>
      <c r="S2741">
        <f t="shared" si="506"/>
        <v>1</v>
      </c>
      <c r="V2741" cm="1">
        <f t="array" ref="V2741">IF(E2741&lt;&gt;"CAPTURE",0,SUMPRODUCT((MDR_Rates!$A$2:$A$10=F2741)*(G2741&gt;MDR_Rates!$B$2:$B$10)*((MDR_Rates!$C$2:$C$10="")+(G2741&lt;=MDR_Rates!$C$2:$C$10))*MDR_Rates!$D$2:$D$10))</f>
        <v>1.7</v>
      </c>
      <c r="W2741">
        <f t="shared" si="507"/>
        <v>135.97999999999999</v>
      </c>
      <c r="X2741">
        <f t="shared" si="508"/>
        <v>24.48</v>
      </c>
      <c r="Y2741">
        <f t="shared" si="509"/>
        <v>0</v>
      </c>
      <c r="Z2741">
        <f t="shared" si="510"/>
        <v>0</v>
      </c>
      <c r="AG2741" t="str">
        <f t="shared" si="511"/>
        <v/>
      </c>
      <c r="AI2741" t="str">
        <f t="shared" si="512"/>
        <v/>
      </c>
      <c r="AJ2741" t="str">
        <f t="shared" si="513"/>
        <v/>
      </c>
      <c r="AK2741" t="str">
        <f t="shared" si="514"/>
        <v>ORD26001560</v>
      </c>
      <c r="AL2741">
        <f>IF(E2741&lt;&gt;"CAPTURE","",COUNTIF(Orders!$H:$H,AK2741))</f>
        <v>1</v>
      </c>
      <c r="AP2741" t="str">
        <f t="shared" si="515"/>
        <v>Matched to Order</v>
      </c>
      <c r="AQ2741">
        <f>IF(COUNTIF($A$2:A2741,A2741)=1,1,0)</f>
        <v>1</v>
      </c>
    </row>
    <row r="2742" spans="1:43" x14ac:dyDescent="0.3">
      <c r="A2742" t="s">
        <v>15018</v>
      </c>
      <c r="C2742" t="s">
        <v>3174</v>
      </c>
      <c r="D2742" s="1">
        <v>46280</v>
      </c>
      <c r="E2742" t="s">
        <v>11819</v>
      </c>
      <c r="F2742" t="s">
        <v>17</v>
      </c>
      <c r="G2742">
        <v>999</v>
      </c>
      <c r="H2742">
        <v>17.98</v>
      </c>
      <c r="I2742">
        <v>3.24</v>
      </c>
      <c r="J2742">
        <v>977.78</v>
      </c>
      <c r="K2742" s="1">
        <v>46282</v>
      </c>
      <c r="L2742" t="s">
        <v>14958</v>
      </c>
      <c r="M2742">
        <f t="shared" si="504"/>
        <v>1</v>
      </c>
      <c r="N2742">
        <f>COUNTIF(Orders!$A:$A,C2742)</f>
        <v>1</v>
      </c>
      <c r="P2742">
        <f>COUNTIF(Orders!$H:$H,UPPER(SUBSTITUTE(TRIM(C2742),"-","")))</f>
        <v>1</v>
      </c>
      <c r="R2742" t="str">
        <f t="shared" si="505"/>
        <v>Matched Order Reference</v>
      </c>
      <c r="S2742">
        <f t="shared" si="506"/>
        <v>1</v>
      </c>
      <c r="V2742" cm="1">
        <f t="array" ref="V2742">IF(E2742&lt;&gt;"CAPTURE",0,SUMPRODUCT((MDR_Rates!$A$2:$A$10=F2742)*(G2742&gt;MDR_Rates!$B$2:$B$10)*((MDR_Rates!$C$2:$C$10="")+(G2742&lt;=MDR_Rates!$C$2:$C$10))*MDR_Rates!$D$2:$D$10))</f>
        <v>1.8</v>
      </c>
      <c r="W2742">
        <f t="shared" si="507"/>
        <v>17.98</v>
      </c>
      <c r="X2742">
        <f t="shared" si="508"/>
        <v>3.24</v>
      </c>
      <c r="Y2742">
        <f t="shared" si="509"/>
        <v>0</v>
      </c>
      <c r="Z2742">
        <f t="shared" si="510"/>
        <v>0</v>
      </c>
      <c r="AG2742" t="str">
        <f t="shared" si="511"/>
        <v/>
      </c>
      <c r="AI2742" t="str">
        <f t="shared" si="512"/>
        <v/>
      </c>
      <c r="AJ2742" t="str">
        <f t="shared" si="513"/>
        <v/>
      </c>
      <c r="AK2742" t="str">
        <f t="shared" si="514"/>
        <v>ORD26001583</v>
      </c>
      <c r="AL2742">
        <f>IF(E2742&lt;&gt;"CAPTURE","",COUNTIF(Orders!$H:$H,AK2742))</f>
        <v>1</v>
      </c>
      <c r="AP2742" t="str">
        <f t="shared" si="515"/>
        <v>Matched to Order</v>
      </c>
      <c r="AQ2742">
        <f>IF(COUNTIF($A$2:A2742,A2742)=1,1,0)</f>
        <v>1</v>
      </c>
    </row>
    <row r="2743" spans="1:43" x14ac:dyDescent="0.3">
      <c r="A2743" t="s">
        <v>15019</v>
      </c>
      <c r="C2743" t="s">
        <v>3188</v>
      </c>
      <c r="D2743" s="1">
        <v>46280</v>
      </c>
      <c r="E2743" t="s">
        <v>11819</v>
      </c>
      <c r="F2743" t="s">
        <v>44</v>
      </c>
      <c r="G2743">
        <v>1799</v>
      </c>
      <c r="H2743">
        <v>34.18</v>
      </c>
      <c r="I2743">
        <v>6.15</v>
      </c>
      <c r="J2743">
        <v>1758.67</v>
      </c>
      <c r="K2743" s="1">
        <v>46282</v>
      </c>
      <c r="L2743" t="s">
        <v>14958</v>
      </c>
      <c r="M2743">
        <f t="shared" si="504"/>
        <v>1</v>
      </c>
      <c r="N2743">
        <f>COUNTIF(Orders!$A:$A,C2743)</f>
        <v>1</v>
      </c>
      <c r="P2743">
        <f>COUNTIF(Orders!$H:$H,UPPER(SUBSTITUTE(TRIM(C2743),"-","")))</f>
        <v>1</v>
      </c>
      <c r="R2743" t="str">
        <f t="shared" si="505"/>
        <v>Matched Order Reference</v>
      </c>
      <c r="S2743">
        <f t="shared" si="506"/>
        <v>1</v>
      </c>
      <c r="V2743" cm="1">
        <f t="array" ref="V2743">IF(E2743&lt;&gt;"CAPTURE",0,SUMPRODUCT((MDR_Rates!$A$2:$A$10=F2743)*(G2743&gt;MDR_Rates!$B$2:$B$10)*((MDR_Rates!$C$2:$C$10="")+(G2743&lt;=MDR_Rates!$C$2:$C$10))*MDR_Rates!$D$2:$D$10))</f>
        <v>1.9</v>
      </c>
      <c r="W2743">
        <f t="shared" si="507"/>
        <v>34.18</v>
      </c>
      <c r="X2743">
        <f t="shared" si="508"/>
        <v>6.15</v>
      </c>
      <c r="Y2743">
        <f t="shared" si="509"/>
        <v>0</v>
      </c>
      <c r="Z2743">
        <f t="shared" si="510"/>
        <v>0</v>
      </c>
      <c r="AG2743" t="str">
        <f t="shared" si="511"/>
        <v/>
      </c>
      <c r="AI2743" t="str">
        <f t="shared" si="512"/>
        <v/>
      </c>
      <c r="AJ2743" t="str">
        <f t="shared" si="513"/>
        <v/>
      </c>
      <c r="AK2743" t="str">
        <f t="shared" si="514"/>
        <v>ORD26001590</v>
      </c>
      <c r="AL2743">
        <f>IF(E2743&lt;&gt;"CAPTURE","",COUNTIF(Orders!$H:$H,AK2743))</f>
        <v>1</v>
      </c>
      <c r="AP2743" t="str">
        <f t="shared" si="515"/>
        <v>Matched to Order</v>
      </c>
      <c r="AQ2743">
        <f>IF(COUNTIF($A$2:A2743,A2743)=1,1,0)</f>
        <v>1</v>
      </c>
    </row>
    <row r="2744" spans="1:43" x14ac:dyDescent="0.3">
      <c r="A2744" t="s">
        <v>15020</v>
      </c>
      <c r="C2744" t="s">
        <v>15021</v>
      </c>
      <c r="D2744" s="1">
        <v>46280</v>
      </c>
      <c r="E2744" t="s">
        <v>11819</v>
      </c>
      <c r="F2744" t="s">
        <v>33</v>
      </c>
      <c r="G2744">
        <v>3798</v>
      </c>
      <c r="H2744">
        <v>45.58</v>
      </c>
      <c r="I2744">
        <v>8.1999999999999993</v>
      </c>
      <c r="J2744">
        <v>3744.22</v>
      </c>
      <c r="K2744" s="1">
        <v>46282</v>
      </c>
      <c r="L2744" t="s">
        <v>14958</v>
      </c>
      <c r="M2744">
        <f t="shared" si="504"/>
        <v>1</v>
      </c>
      <c r="N2744">
        <f>COUNTIF(Orders!$A:$A,C2744)</f>
        <v>1</v>
      </c>
      <c r="P2744">
        <f>COUNTIF(Orders!$H:$H,UPPER(SUBSTITUTE(TRIM(C2744),"-","")))</f>
        <v>1</v>
      </c>
      <c r="R2744" t="str">
        <f t="shared" si="505"/>
        <v>Matched Order Reference</v>
      </c>
      <c r="S2744">
        <f t="shared" si="506"/>
        <v>1</v>
      </c>
      <c r="V2744" cm="1">
        <f t="array" ref="V2744">IF(E2744&lt;&gt;"CAPTURE",0,SUMPRODUCT((MDR_Rates!$A$2:$A$10=F2744)*(G2744&gt;MDR_Rates!$B$2:$B$10)*((MDR_Rates!$C$2:$C$10="")+(G2744&lt;=MDR_Rates!$C$2:$C$10))*MDR_Rates!$D$2:$D$10))</f>
        <v>1.2</v>
      </c>
      <c r="W2744">
        <f t="shared" si="507"/>
        <v>45.58</v>
      </c>
      <c r="X2744">
        <f t="shared" si="508"/>
        <v>8.1999999999999993</v>
      </c>
      <c r="Y2744">
        <f t="shared" si="509"/>
        <v>0</v>
      </c>
      <c r="Z2744">
        <f t="shared" si="510"/>
        <v>0</v>
      </c>
      <c r="AG2744" t="str">
        <f t="shared" si="511"/>
        <v/>
      </c>
      <c r="AI2744" t="str">
        <f t="shared" si="512"/>
        <v/>
      </c>
      <c r="AJ2744" t="str">
        <f t="shared" si="513"/>
        <v/>
      </c>
      <c r="AK2744" t="str">
        <f t="shared" si="514"/>
        <v>ORD26001646</v>
      </c>
      <c r="AL2744">
        <f>IF(E2744&lt;&gt;"CAPTURE","",COUNTIF(Orders!$H:$H,AK2744))</f>
        <v>1</v>
      </c>
      <c r="AP2744" t="str">
        <f t="shared" si="515"/>
        <v>Matched to Order</v>
      </c>
      <c r="AQ2744">
        <f>IF(COUNTIF($A$2:A2744,A2744)=1,1,0)</f>
        <v>1</v>
      </c>
    </row>
    <row r="2745" spans="1:43" x14ac:dyDescent="0.3">
      <c r="A2745" t="s">
        <v>15022</v>
      </c>
      <c r="C2745" t="s">
        <v>3431</v>
      </c>
      <c r="D2745" s="1">
        <v>46280</v>
      </c>
      <c r="E2745" t="s">
        <v>11819</v>
      </c>
      <c r="F2745" t="s">
        <v>44</v>
      </c>
      <c r="G2745">
        <v>1299</v>
      </c>
      <c r="H2745">
        <v>24.68</v>
      </c>
      <c r="I2745">
        <v>4.4400000000000004</v>
      </c>
      <c r="J2745">
        <v>1269.8800000000001</v>
      </c>
      <c r="K2745" s="1">
        <v>46282</v>
      </c>
      <c r="L2745" t="s">
        <v>14958</v>
      </c>
      <c r="M2745">
        <f t="shared" si="504"/>
        <v>1</v>
      </c>
      <c r="N2745">
        <f>COUNTIF(Orders!$A:$A,C2745)</f>
        <v>1</v>
      </c>
      <c r="P2745">
        <f>COUNTIF(Orders!$H:$H,UPPER(SUBSTITUTE(TRIM(C2745),"-","")))</f>
        <v>1</v>
      </c>
      <c r="R2745" t="str">
        <f t="shared" si="505"/>
        <v>Matched Order Reference</v>
      </c>
      <c r="S2745">
        <f t="shared" si="506"/>
        <v>1</v>
      </c>
      <c r="V2745" cm="1">
        <f t="array" ref="V2745">IF(E2745&lt;&gt;"CAPTURE",0,SUMPRODUCT((MDR_Rates!$A$2:$A$10=F2745)*(G2745&gt;MDR_Rates!$B$2:$B$10)*((MDR_Rates!$C$2:$C$10="")+(G2745&lt;=MDR_Rates!$C$2:$C$10))*MDR_Rates!$D$2:$D$10))</f>
        <v>1.9</v>
      </c>
      <c r="W2745">
        <f t="shared" si="507"/>
        <v>24.68</v>
      </c>
      <c r="X2745">
        <f t="shared" si="508"/>
        <v>4.4400000000000004</v>
      </c>
      <c r="Y2745">
        <f t="shared" si="509"/>
        <v>0</v>
      </c>
      <c r="Z2745">
        <f t="shared" si="510"/>
        <v>0</v>
      </c>
      <c r="AG2745" t="str">
        <f t="shared" si="511"/>
        <v/>
      </c>
      <c r="AI2745" t="str">
        <f t="shared" si="512"/>
        <v/>
      </c>
      <c r="AJ2745" t="str">
        <f t="shared" si="513"/>
        <v/>
      </c>
      <c r="AK2745" t="str">
        <f t="shared" si="514"/>
        <v>ORD26001714</v>
      </c>
      <c r="AL2745">
        <f>IF(E2745&lt;&gt;"CAPTURE","",COUNTIF(Orders!$H:$H,AK2745))</f>
        <v>1</v>
      </c>
      <c r="AP2745" t="str">
        <f t="shared" si="515"/>
        <v>Matched to Order</v>
      </c>
      <c r="AQ2745">
        <f>IF(COUNTIF($A$2:A2745,A2745)=1,1,0)</f>
        <v>1</v>
      </c>
    </row>
    <row r="2746" spans="1:43" x14ac:dyDescent="0.3">
      <c r="A2746" t="s">
        <v>15023</v>
      </c>
      <c r="C2746" t="s">
        <v>3439</v>
      </c>
      <c r="D2746" s="1">
        <v>46280</v>
      </c>
      <c r="E2746" t="s">
        <v>11819</v>
      </c>
      <c r="F2746" t="s">
        <v>9</v>
      </c>
      <c r="G2746">
        <v>9498</v>
      </c>
      <c r="H2746">
        <v>28.49</v>
      </c>
      <c r="I2746">
        <v>5.13</v>
      </c>
      <c r="J2746">
        <v>9464.3799999999992</v>
      </c>
      <c r="K2746" s="1">
        <v>46282</v>
      </c>
      <c r="L2746" t="s">
        <v>14958</v>
      </c>
      <c r="M2746">
        <f t="shared" si="504"/>
        <v>1</v>
      </c>
      <c r="N2746">
        <f>COUNTIF(Orders!$A:$A,C2746)</f>
        <v>1</v>
      </c>
      <c r="P2746">
        <f>COUNTIF(Orders!$H:$H,UPPER(SUBSTITUTE(TRIM(C2746),"-","")))</f>
        <v>1</v>
      </c>
      <c r="R2746" t="str">
        <f t="shared" si="505"/>
        <v>Matched Order Reference</v>
      </c>
      <c r="S2746">
        <f t="shared" si="506"/>
        <v>1</v>
      </c>
      <c r="V2746" cm="1">
        <f t="array" ref="V2746">IF(E2746&lt;&gt;"CAPTURE",0,SUMPRODUCT((MDR_Rates!$A$2:$A$10=F2746)*(G2746&gt;MDR_Rates!$B$2:$B$10)*((MDR_Rates!$C$2:$C$10="")+(G2746&lt;=MDR_Rates!$C$2:$C$10))*MDR_Rates!$D$2:$D$10))</f>
        <v>0.3</v>
      </c>
      <c r="W2746">
        <f t="shared" si="507"/>
        <v>28.49</v>
      </c>
      <c r="X2746">
        <f t="shared" si="508"/>
        <v>5.13</v>
      </c>
      <c r="Y2746">
        <f t="shared" si="509"/>
        <v>0</v>
      </c>
      <c r="Z2746">
        <f t="shared" si="510"/>
        <v>0</v>
      </c>
      <c r="AG2746" t="str">
        <f t="shared" si="511"/>
        <v/>
      </c>
      <c r="AI2746" t="str">
        <f t="shared" si="512"/>
        <v/>
      </c>
      <c r="AJ2746" t="str">
        <f t="shared" si="513"/>
        <v/>
      </c>
      <c r="AK2746" t="str">
        <f t="shared" si="514"/>
        <v>ORD26001718</v>
      </c>
      <c r="AL2746">
        <f>IF(E2746&lt;&gt;"CAPTURE","",COUNTIF(Orders!$H:$H,AK2746))</f>
        <v>1</v>
      </c>
      <c r="AP2746" t="str">
        <f t="shared" si="515"/>
        <v>Matched to Order</v>
      </c>
      <c r="AQ2746">
        <f>IF(COUNTIF($A$2:A2746,A2746)=1,1,0)</f>
        <v>1</v>
      </c>
    </row>
    <row r="2747" spans="1:43" x14ac:dyDescent="0.3">
      <c r="A2747" t="s">
        <v>15024</v>
      </c>
      <c r="C2747" t="s">
        <v>3501</v>
      </c>
      <c r="D2747" s="1">
        <v>46280</v>
      </c>
      <c r="E2747" t="s">
        <v>11819</v>
      </c>
      <c r="F2747" t="s">
        <v>17</v>
      </c>
      <c r="G2747">
        <v>4298</v>
      </c>
      <c r="H2747">
        <v>68.77</v>
      </c>
      <c r="I2747">
        <v>12.38</v>
      </c>
      <c r="J2747">
        <v>4216.8500000000004</v>
      </c>
      <c r="K2747" s="1">
        <v>46282</v>
      </c>
      <c r="L2747" t="s">
        <v>14958</v>
      </c>
      <c r="M2747">
        <f t="shared" si="504"/>
        <v>1</v>
      </c>
      <c r="N2747">
        <f>COUNTIF(Orders!$A:$A,C2747)</f>
        <v>1</v>
      </c>
      <c r="P2747">
        <f>COUNTIF(Orders!$H:$H,UPPER(SUBSTITUTE(TRIM(C2747),"-","")))</f>
        <v>1</v>
      </c>
      <c r="R2747" t="str">
        <f t="shared" si="505"/>
        <v>Matched Order Reference</v>
      </c>
      <c r="S2747">
        <f t="shared" si="506"/>
        <v>1</v>
      </c>
      <c r="V2747" cm="1">
        <f t="array" ref="V2747">IF(E2747&lt;&gt;"CAPTURE",0,SUMPRODUCT((MDR_Rates!$A$2:$A$10=F2747)*(G2747&gt;MDR_Rates!$B$2:$B$10)*((MDR_Rates!$C$2:$C$10="")+(G2747&lt;=MDR_Rates!$C$2:$C$10))*MDR_Rates!$D$2:$D$10))</f>
        <v>1.6</v>
      </c>
      <c r="W2747">
        <f t="shared" si="507"/>
        <v>68.77</v>
      </c>
      <c r="X2747">
        <f t="shared" si="508"/>
        <v>12.38</v>
      </c>
      <c r="Y2747">
        <f t="shared" si="509"/>
        <v>0</v>
      </c>
      <c r="Z2747">
        <f t="shared" si="510"/>
        <v>0</v>
      </c>
      <c r="AG2747" t="str">
        <f t="shared" si="511"/>
        <v/>
      </c>
      <c r="AI2747" t="str">
        <f t="shared" si="512"/>
        <v/>
      </c>
      <c r="AJ2747" t="str">
        <f t="shared" si="513"/>
        <v/>
      </c>
      <c r="AK2747" t="str">
        <f t="shared" si="514"/>
        <v>ORD26001749</v>
      </c>
      <c r="AL2747">
        <f>IF(E2747&lt;&gt;"CAPTURE","",COUNTIF(Orders!$H:$H,AK2747))</f>
        <v>1</v>
      </c>
      <c r="AP2747" t="str">
        <f t="shared" si="515"/>
        <v>Matched to Order</v>
      </c>
      <c r="AQ2747">
        <f>IF(COUNTIF($A$2:A2747,A2747)=1,1,0)</f>
        <v>1</v>
      </c>
    </row>
    <row r="2748" spans="1:43" x14ac:dyDescent="0.3">
      <c r="A2748" t="s">
        <v>15025</v>
      </c>
      <c r="C2748" t="s">
        <v>3531</v>
      </c>
      <c r="D2748" s="1">
        <v>46280</v>
      </c>
      <c r="E2748" t="s">
        <v>11819</v>
      </c>
      <c r="F2748" t="s">
        <v>9</v>
      </c>
      <c r="G2748">
        <v>2499</v>
      </c>
      <c r="H2748">
        <v>7.5</v>
      </c>
      <c r="I2748">
        <v>1.35</v>
      </c>
      <c r="J2748">
        <v>2490.15</v>
      </c>
      <c r="K2748" s="1">
        <v>46282</v>
      </c>
      <c r="L2748" t="s">
        <v>14958</v>
      </c>
      <c r="M2748">
        <f t="shared" si="504"/>
        <v>1</v>
      </c>
      <c r="N2748">
        <f>COUNTIF(Orders!$A:$A,C2748)</f>
        <v>1</v>
      </c>
      <c r="P2748">
        <f>COUNTIF(Orders!$H:$H,UPPER(SUBSTITUTE(TRIM(C2748),"-","")))</f>
        <v>1</v>
      </c>
      <c r="R2748" t="str">
        <f t="shared" si="505"/>
        <v>Matched Order Reference</v>
      </c>
      <c r="S2748">
        <f t="shared" si="506"/>
        <v>1</v>
      </c>
      <c r="V2748" cm="1">
        <f t="array" ref="V2748">IF(E2748&lt;&gt;"CAPTURE",0,SUMPRODUCT((MDR_Rates!$A$2:$A$10=F2748)*(G2748&gt;MDR_Rates!$B$2:$B$10)*((MDR_Rates!$C$2:$C$10="")+(G2748&lt;=MDR_Rates!$C$2:$C$10))*MDR_Rates!$D$2:$D$10))</f>
        <v>0.3</v>
      </c>
      <c r="W2748">
        <f t="shared" si="507"/>
        <v>7.5</v>
      </c>
      <c r="X2748">
        <f t="shared" si="508"/>
        <v>1.35</v>
      </c>
      <c r="Y2748">
        <f t="shared" si="509"/>
        <v>0</v>
      </c>
      <c r="Z2748">
        <f t="shared" si="510"/>
        <v>0</v>
      </c>
      <c r="AG2748" t="str">
        <f t="shared" si="511"/>
        <v/>
      </c>
      <c r="AI2748" t="str">
        <f t="shared" si="512"/>
        <v/>
      </c>
      <c r="AJ2748" t="str">
        <f t="shared" si="513"/>
        <v/>
      </c>
      <c r="AK2748" t="str">
        <f t="shared" si="514"/>
        <v>ORD26001764</v>
      </c>
      <c r="AL2748">
        <f>IF(E2748&lt;&gt;"CAPTURE","",COUNTIF(Orders!$H:$H,AK2748))</f>
        <v>1</v>
      </c>
      <c r="AP2748" t="str">
        <f t="shared" si="515"/>
        <v>Matched to Order</v>
      </c>
      <c r="AQ2748">
        <f>IF(COUNTIF($A$2:A2748,A2748)=1,1,0)</f>
        <v>1</v>
      </c>
    </row>
    <row r="2749" spans="1:43" x14ac:dyDescent="0.3">
      <c r="A2749" t="s">
        <v>15026</v>
      </c>
      <c r="C2749" t="s">
        <v>3543</v>
      </c>
      <c r="D2749" s="1">
        <v>46280</v>
      </c>
      <c r="E2749" t="s">
        <v>11819</v>
      </c>
      <c r="F2749" t="s">
        <v>33</v>
      </c>
      <c r="G2749">
        <v>6797</v>
      </c>
      <c r="H2749">
        <v>81.56</v>
      </c>
      <c r="I2749">
        <v>14.68</v>
      </c>
      <c r="J2749">
        <v>6700.76</v>
      </c>
      <c r="K2749" s="1">
        <v>46282</v>
      </c>
      <c r="L2749" t="s">
        <v>14958</v>
      </c>
      <c r="M2749">
        <f t="shared" si="504"/>
        <v>1</v>
      </c>
      <c r="N2749">
        <f>COUNTIF(Orders!$A:$A,C2749)</f>
        <v>1</v>
      </c>
      <c r="P2749">
        <f>COUNTIF(Orders!$H:$H,UPPER(SUBSTITUTE(TRIM(C2749),"-","")))</f>
        <v>1</v>
      </c>
      <c r="R2749" t="str">
        <f t="shared" si="505"/>
        <v>Matched Order Reference</v>
      </c>
      <c r="S2749">
        <f t="shared" si="506"/>
        <v>1</v>
      </c>
      <c r="V2749" cm="1">
        <f t="array" ref="V2749">IF(E2749&lt;&gt;"CAPTURE",0,SUMPRODUCT((MDR_Rates!$A$2:$A$10=F2749)*(G2749&gt;MDR_Rates!$B$2:$B$10)*((MDR_Rates!$C$2:$C$10="")+(G2749&lt;=MDR_Rates!$C$2:$C$10))*MDR_Rates!$D$2:$D$10))</f>
        <v>1.2</v>
      </c>
      <c r="W2749">
        <f t="shared" si="507"/>
        <v>81.56</v>
      </c>
      <c r="X2749">
        <f t="shared" si="508"/>
        <v>14.68</v>
      </c>
      <c r="Y2749">
        <f t="shared" si="509"/>
        <v>0</v>
      </c>
      <c r="Z2749">
        <f t="shared" si="510"/>
        <v>0</v>
      </c>
      <c r="AG2749" t="str">
        <f t="shared" si="511"/>
        <v/>
      </c>
      <c r="AI2749" t="str">
        <f t="shared" si="512"/>
        <v/>
      </c>
      <c r="AJ2749" t="str">
        <f t="shared" si="513"/>
        <v/>
      </c>
      <c r="AK2749" t="str">
        <f t="shared" si="514"/>
        <v>ORD26001770</v>
      </c>
      <c r="AL2749">
        <f>IF(E2749&lt;&gt;"CAPTURE","",COUNTIF(Orders!$H:$H,AK2749))</f>
        <v>1</v>
      </c>
      <c r="AP2749" t="str">
        <f t="shared" si="515"/>
        <v>Matched to Order</v>
      </c>
      <c r="AQ2749">
        <f>IF(COUNTIF($A$2:A2749,A2749)=1,1,0)</f>
        <v>1</v>
      </c>
    </row>
    <row r="2750" spans="1:43" x14ac:dyDescent="0.3">
      <c r="A2750" t="s">
        <v>15027</v>
      </c>
      <c r="C2750" t="s">
        <v>3911</v>
      </c>
      <c r="D2750" s="1">
        <v>46280</v>
      </c>
      <c r="E2750" t="s">
        <v>11819</v>
      </c>
      <c r="F2750" t="s">
        <v>17</v>
      </c>
      <c r="G2750">
        <v>299</v>
      </c>
      <c r="H2750">
        <v>5.38</v>
      </c>
      <c r="I2750">
        <v>0.97</v>
      </c>
      <c r="J2750">
        <v>292.64999999999998</v>
      </c>
      <c r="K2750" s="1">
        <v>46282</v>
      </c>
      <c r="L2750" t="s">
        <v>14958</v>
      </c>
      <c r="M2750">
        <f t="shared" si="504"/>
        <v>1</v>
      </c>
      <c r="N2750">
        <f>COUNTIF(Orders!$A:$A,C2750)</f>
        <v>1</v>
      </c>
      <c r="P2750">
        <f>COUNTIF(Orders!$H:$H,UPPER(SUBSTITUTE(TRIM(C2750),"-","")))</f>
        <v>1</v>
      </c>
      <c r="R2750" t="str">
        <f t="shared" si="505"/>
        <v>Matched Order Reference</v>
      </c>
      <c r="S2750">
        <f t="shared" si="506"/>
        <v>1</v>
      </c>
      <c r="V2750" cm="1">
        <f t="array" ref="V2750">IF(E2750&lt;&gt;"CAPTURE",0,SUMPRODUCT((MDR_Rates!$A$2:$A$10=F2750)*(G2750&gt;MDR_Rates!$B$2:$B$10)*((MDR_Rates!$C$2:$C$10="")+(G2750&lt;=MDR_Rates!$C$2:$C$10))*MDR_Rates!$D$2:$D$10))</f>
        <v>1.8</v>
      </c>
      <c r="W2750">
        <f t="shared" si="507"/>
        <v>5.38</v>
      </c>
      <c r="X2750">
        <f t="shared" si="508"/>
        <v>0.97</v>
      </c>
      <c r="Y2750">
        <f t="shared" si="509"/>
        <v>0</v>
      </c>
      <c r="Z2750">
        <f t="shared" si="510"/>
        <v>0</v>
      </c>
      <c r="AG2750" t="str">
        <f t="shared" si="511"/>
        <v/>
      </c>
      <c r="AI2750" t="str">
        <f t="shared" si="512"/>
        <v/>
      </c>
      <c r="AJ2750" t="str">
        <f t="shared" si="513"/>
        <v/>
      </c>
      <c r="AK2750" t="str">
        <f t="shared" si="514"/>
        <v>ORD26001957</v>
      </c>
      <c r="AL2750">
        <f>IF(E2750&lt;&gt;"CAPTURE","",COUNTIF(Orders!$H:$H,AK2750))</f>
        <v>1</v>
      </c>
      <c r="AP2750" t="str">
        <f t="shared" si="515"/>
        <v>Matched to Order</v>
      </c>
      <c r="AQ2750">
        <f>IF(COUNTIF($A$2:A2750,A2750)=1,1,0)</f>
        <v>1</v>
      </c>
    </row>
    <row r="2751" spans="1:43" x14ac:dyDescent="0.3">
      <c r="A2751" t="s">
        <v>15028</v>
      </c>
      <c r="C2751" t="s">
        <v>15029</v>
      </c>
      <c r="D2751" s="1">
        <v>46280</v>
      </c>
      <c r="E2751" t="s">
        <v>11819</v>
      </c>
      <c r="F2751" t="s">
        <v>9</v>
      </c>
      <c r="G2751">
        <v>7998</v>
      </c>
      <c r="H2751">
        <v>23.99</v>
      </c>
      <c r="I2751">
        <v>4.32</v>
      </c>
      <c r="J2751">
        <v>7969.69</v>
      </c>
      <c r="K2751" s="1">
        <v>46282</v>
      </c>
      <c r="L2751" t="s">
        <v>14958</v>
      </c>
      <c r="M2751">
        <f t="shared" si="504"/>
        <v>1</v>
      </c>
      <c r="N2751">
        <f>COUNTIF(Orders!$A:$A,C2751)</f>
        <v>1</v>
      </c>
      <c r="P2751">
        <f>COUNTIF(Orders!$H:$H,UPPER(SUBSTITUTE(TRIM(C2751),"-","")))</f>
        <v>1</v>
      </c>
      <c r="R2751" t="str">
        <f t="shared" si="505"/>
        <v>Matched Order Reference</v>
      </c>
      <c r="S2751">
        <f t="shared" si="506"/>
        <v>1</v>
      </c>
      <c r="V2751" cm="1">
        <f t="array" ref="V2751">IF(E2751&lt;&gt;"CAPTURE",0,SUMPRODUCT((MDR_Rates!$A$2:$A$10=F2751)*(G2751&gt;MDR_Rates!$B$2:$B$10)*((MDR_Rates!$C$2:$C$10="")+(G2751&lt;=MDR_Rates!$C$2:$C$10))*MDR_Rates!$D$2:$D$10))</f>
        <v>0.3</v>
      </c>
      <c r="W2751">
        <f t="shared" si="507"/>
        <v>23.99</v>
      </c>
      <c r="X2751">
        <f t="shared" si="508"/>
        <v>4.32</v>
      </c>
      <c r="Y2751">
        <f t="shared" si="509"/>
        <v>0</v>
      </c>
      <c r="Z2751">
        <f t="shared" si="510"/>
        <v>0</v>
      </c>
      <c r="AG2751" t="str">
        <f t="shared" si="511"/>
        <v/>
      </c>
      <c r="AI2751" t="str">
        <f t="shared" si="512"/>
        <v/>
      </c>
      <c r="AJ2751" t="str">
        <f t="shared" si="513"/>
        <v/>
      </c>
      <c r="AK2751" t="str">
        <f t="shared" si="514"/>
        <v>ORD26001958</v>
      </c>
      <c r="AL2751">
        <f>IF(E2751&lt;&gt;"CAPTURE","",COUNTIF(Orders!$H:$H,AK2751))</f>
        <v>1</v>
      </c>
      <c r="AP2751" t="str">
        <f t="shared" si="515"/>
        <v>Matched to Order</v>
      </c>
      <c r="AQ2751">
        <f>IF(COUNTIF($A$2:A2751,A2751)=1,1,0)</f>
        <v>1</v>
      </c>
    </row>
    <row r="2752" spans="1:43" x14ac:dyDescent="0.3">
      <c r="A2752" t="s">
        <v>15030</v>
      </c>
      <c r="C2752" t="s">
        <v>3943</v>
      </c>
      <c r="D2752" s="1">
        <v>46280</v>
      </c>
      <c r="E2752" t="s">
        <v>11819</v>
      </c>
      <c r="F2752" t="s">
        <v>9</v>
      </c>
      <c r="G2752">
        <v>3598</v>
      </c>
      <c r="H2752">
        <v>10.79</v>
      </c>
      <c r="I2752">
        <v>1.94</v>
      </c>
      <c r="J2752">
        <v>3585.27</v>
      </c>
      <c r="K2752" s="1">
        <v>46282</v>
      </c>
      <c r="L2752" t="s">
        <v>14958</v>
      </c>
      <c r="M2752">
        <f t="shared" si="504"/>
        <v>1</v>
      </c>
      <c r="N2752">
        <f>COUNTIF(Orders!$A:$A,C2752)</f>
        <v>1</v>
      </c>
      <c r="P2752">
        <f>COUNTIF(Orders!$H:$H,UPPER(SUBSTITUTE(TRIM(C2752),"-","")))</f>
        <v>1</v>
      </c>
      <c r="R2752" t="str">
        <f t="shared" si="505"/>
        <v>Matched Order Reference</v>
      </c>
      <c r="S2752">
        <f t="shared" si="506"/>
        <v>1</v>
      </c>
      <c r="V2752" cm="1">
        <f t="array" ref="V2752">IF(E2752&lt;&gt;"CAPTURE",0,SUMPRODUCT((MDR_Rates!$A$2:$A$10=F2752)*(G2752&gt;MDR_Rates!$B$2:$B$10)*((MDR_Rates!$C$2:$C$10="")+(G2752&lt;=MDR_Rates!$C$2:$C$10))*MDR_Rates!$D$2:$D$10))</f>
        <v>0.3</v>
      </c>
      <c r="W2752">
        <f t="shared" si="507"/>
        <v>10.79</v>
      </c>
      <c r="X2752">
        <f t="shared" si="508"/>
        <v>1.94</v>
      </c>
      <c r="Y2752">
        <f t="shared" si="509"/>
        <v>0</v>
      </c>
      <c r="Z2752">
        <f t="shared" si="510"/>
        <v>0</v>
      </c>
      <c r="AG2752" t="str">
        <f t="shared" si="511"/>
        <v/>
      </c>
      <c r="AI2752" t="str">
        <f t="shared" si="512"/>
        <v/>
      </c>
      <c r="AJ2752" t="str">
        <f t="shared" si="513"/>
        <v/>
      </c>
      <c r="AK2752" t="str">
        <f t="shared" si="514"/>
        <v>ORD26001973</v>
      </c>
      <c r="AL2752">
        <f>IF(E2752&lt;&gt;"CAPTURE","",COUNTIF(Orders!$H:$H,AK2752))</f>
        <v>1</v>
      </c>
      <c r="AP2752" t="str">
        <f t="shared" si="515"/>
        <v>Matched to Order</v>
      </c>
      <c r="AQ2752">
        <f>IF(COUNTIF($A$2:A2752,A2752)=1,1,0)</f>
        <v>1</v>
      </c>
    </row>
    <row r="2753" spans="1:43" x14ac:dyDescent="0.3">
      <c r="A2753" t="s">
        <v>15031</v>
      </c>
      <c r="C2753" t="s">
        <v>3951</v>
      </c>
      <c r="D2753" s="1">
        <v>46280</v>
      </c>
      <c r="E2753" t="s">
        <v>11819</v>
      </c>
      <c r="F2753" t="s">
        <v>9</v>
      </c>
      <c r="G2753">
        <v>3499</v>
      </c>
      <c r="H2753">
        <v>10.5</v>
      </c>
      <c r="I2753">
        <v>1.89</v>
      </c>
      <c r="J2753">
        <v>3486.61</v>
      </c>
      <c r="K2753" s="1">
        <v>46282</v>
      </c>
      <c r="L2753" t="s">
        <v>14958</v>
      </c>
      <c r="M2753">
        <f t="shared" si="504"/>
        <v>1</v>
      </c>
      <c r="N2753">
        <f>COUNTIF(Orders!$A:$A,C2753)</f>
        <v>1</v>
      </c>
      <c r="P2753">
        <f>COUNTIF(Orders!$H:$H,UPPER(SUBSTITUTE(TRIM(C2753),"-","")))</f>
        <v>1</v>
      </c>
      <c r="R2753" t="str">
        <f t="shared" si="505"/>
        <v>Matched Order Reference</v>
      </c>
      <c r="S2753">
        <f t="shared" si="506"/>
        <v>1</v>
      </c>
      <c r="V2753" cm="1">
        <f t="array" ref="V2753">IF(E2753&lt;&gt;"CAPTURE",0,SUMPRODUCT((MDR_Rates!$A$2:$A$10=F2753)*(G2753&gt;MDR_Rates!$B$2:$B$10)*((MDR_Rates!$C$2:$C$10="")+(G2753&lt;=MDR_Rates!$C$2:$C$10))*MDR_Rates!$D$2:$D$10))</f>
        <v>0.3</v>
      </c>
      <c r="W2753">
        <f t="shared" si="507"/>
        <v>10.5</v>
      </c>
      <c r="X2753">
        <f t="shared" si="508"/>
        <v>1.89</v>
      </c>
      <c r="Y2753">
        <f t="shared" si="509"/>
        <v>0</v>
      </c>
      <c r="Z2753">
        <f t="shared" si="510"/>
        <v>0</v>
      </c>
      <c r="AG2753" t="str">
        <f t="shared" si="511"/>
        <v/>
      </c>
      <c r="AI2753" t="str">
        <f t="shared" si="512"/>
        <v/>
      </c>
      <c r="AJ2753" t="str">
        <f t="shared" si="513"/>
        <v/>
      </c>
      <c r="AK2753" t="str">
        <f t="shared" si="514"/>
        <v>ORD26001977</v>
      </c>
      <c r="AL2753">
        <f>IF(E2753&lt;&gt;"CAPTURE","",COUNTIF(Orders!$H:$H,AK2753))</f>
        <v>1</v>
      </c>
      <c r="AP2753" t="str">
        <f t="shared" si="515"/>
        <v>Matched to Order</v>
      </c>
      <c r="AQ2753">
        <f>IF(COUNTIF($A$2:A2753,A2753)=1,1,0)</f>
        <v>1</v>
      </c>
    </row>
    <row r="2754" spans="1:43" x14ac:dyDescent="0.3">
      <c r="A2754" t="s">
        <v>15032</v>
      </c>
      <c r="C2754" t="s">
        <v>3973</v>
      </c>
      <c r="D2754" s="1">
        <v>46280</v>
      </c>
      <c r="E2754" t="s">
        <v>11819</v>
      </c>
      <c r="F2754" t="s">
        <v>9</v>
      </c>
      <c r="G2754">
        <v>7097</v>
      </c>
      <c r="H2754">
        <v>21.29</v>
      </c>
      <c r="I2754">
        <v>3.83</v>
      </c>
      <c r="J2754">
        <v>7071.88</v>
      </c>
      <c r="K2754" s="1">
        <v>46282</v>
      </c>
      <c r="L2754" t="s">
        <v>14958</v>
      </c>
      <c r="M2754">
        <f t="shared" si="504"/>
        <v>1</v>
      </c>
      <c r="N2754">
        <f>COUNTIF(Orders!$A:$A,C2754)</f>
        <v>1</v>
      </c>
      <c r="P2754">
        <f>COUNTIF(Orders!$H:$H,UPPER(SUBSTITUTE(TRIM(C2754),"-","")))</f>
        <v>1</v>
      </c>
      <c r="R2754" t="str">
        <f t="shared" si="505"/>
        <v>Matched Order Reference</v>
      </c>
      <c r="S2754">
        <f t="shared" si="506"/>
        <v>1</v>
      </c>
      <c r="V2754" cm="1">
        <f t="array" ref="V2754">IF(E2754&lt;&gt;"CAPTURE",0,SUMPRODUCT((MDR_Rates!$A$2:$A$10=F2754)*(G2754&gt;MDR_Rates!$B$2:$B$10)*((MDR_Rates!$C$2:$C$10="")+(G2754&lt;=MDR_Rates!$C$2:$C$10))*MDR_Rates!$D$2:$D$10))</f>
        <v>0.3</v>
      </c>
      <c r="W2754">
        <f t="shared" si="507"/>
        <v>21.29</v>
      </c>
      <c r="X2754">
        <f t="shared" si="508"/>
        <v>3.83</v>
      </c>
      <c r="Y2754">
        <f t="shared" si="509"/>
        <v>0</v>
      </c>
      <c r="Z2754">
        <f t="shared" si="510"/>
        <v>0</v>
      </c>
      <c r="AG2754" t="str">
        <f t="shared" si="511"/>
        <v/>
      </c>
      <c r="AI2754" t="str">
        <f t="shared" si="512"/>
        <v/>
      </c>
      <c r="AJ2754" t="str">
        <f t="shared" si="513"/>
        <v/>
      </c>
      <c r="AK2754" t="str">
        <f t="shared" si="514"/>
        <v>ORD26001988</v>
      </c>
      <c r="AL2754">
        <f>IF(E2754&lt;&gt;"CAPTURE","",COUNTIF(Orders!$H:$H,AK2754))</f>
        <v>1</v>
      </c>
      <c r="AP2754" t="str">
        <f t="shared" si="515"/>
        <v>Matched to Order</v>
      </c>
      <c r="AQ2754">
        <f>IF(COUNTIF($A$2:A2754,A2754)=1,1,0)</f>
        <v>1</v>
      </c>
    </row>
    <row r="2755" spans="1:43" x14ac:dyDescent="0.3">
      <c r="A2755" t="s">
        <v>15033</v>
      </c>
      <c r="C2755" t="s">
        <v>4083</v>
      </c>
      <c r="D2755" s="1">
        <v>46280</v>
      </c>
      <c r="E2755" t="s">
        <v>11819</v>
      </c>
      <c r="F2755" t="s">
        <v>44</v>
      </c>
      <c r="G2755">
        <v>8597</v>
      </c>
      <c r="H2755">
        <v>146.15</v>
      </c>
      <c r="I2755">
        <v>26.31</v>
      </c>
      <c r="J2755">
        <v>8424.5400000000009</v>
      </c>
      <c r="K2755" s="1">
        <v>46282</v>
      </c>
      <c r="L2755" t="s">
        <v>14958</v>
      </c>
      <c r="M2755">
        <f t="shared" ref="M2755:M2818" si="516">COUNTIF($A:$A,A2755)</f>
        <v>1</v>
      </c>
      <c r="N2755">
        <f>COUNTIF(Orders!$A:$A,C2755)</f>
        <v>1</v>
      </c>
      <c r="P2755">
        <f>COUNTIF(Orders!$H:$H,UPPER(SUBSTITUTE(TRIM(C2755),"-","")))</f>
        <v>1</v>
      </c>
      <c r="R2755" t="str">
        <f t="shared" ref="R2755:R2818" si="517">IF(E2755="REFUND","Refund",IF(P2755=0,"Unmatched Order Reference","Matched Order Reference"))</f>
        <v>Matched Order Reference</v>
      </c>
      <c r="S2755">
        <f t="shared" ref="S2755:S2818" si="518">COUNTIFS($C$2:$C$5753,C2755,$E$2:$E$5753,"CAPTURE")</f>
        <v>1</v>
      </c>
      <c r="V2755" cm="1">
        <f t="array" ref="V2755">IF(E2755&lt;&gt;"CAPTURE",0,SUMPRODUCT((MDR_Rates!$A$2:$A$10=F2755)*(G2755&gt;MDR_Rates!$B$2:$B$10)*((MDR_Rates!$C$2:$C$10="")+(G2755&lt;=MDR_Rates!$C$2:$C$10))*MDR_Rates!$D$2:$D$10))</f>
        <v>1.7</v>
      </c>
      <c r="W2755">
        <f t="shared" ref="W2755:W2818" si="519">IF(E2755&lt;&gt;"CAPTURE",0,ROUND(G2755*V2755/100,2))</f>
        <v>146.15</v>
      </c>
      <c r="X2755">
        <f t="shared" ref="X2755:X2818" si="520">IF(E2755&lt;&gt;"CAPTURE",0,ROUND(W2755*18/100,2))</f>
        <v>26.31</v>
      </c>
      <c r="Y2755">
        <f t="shared" ref="Y2755:Y2818" si="521">IF(E2755&lt;&gt;"CAPTURE",0,ROUND(H2755-W2755,2))</f>
        <v>0</v>
      </c>
      <c r="Z2755">
        <f t="shared" ref="Z2755:Z2818" si="522">IF(E2755&lt;&gt;"CAPTURE",0,ROUND(I2755-X2755,2))</f>
        <v>0</v>
      </c>
      <c r="AG2755" t="str">
        <f t="shared" ref="AG2755:AG2818" si="523">IF(E2755&lt;&gt;"REFUND","",IF(COUNTIFS($A:$A,B2755,$E:$E,"CAPTURE")=0,"Missing Original Capture","Original Capture Found"))</f>
        <v/>
      </c>
      <c r="AI2755" t="str">
        <f t="shared" ref="AI2755:AI2818" si="524">IF(E2755="REFUND",_xlfn.MAXIFS($G:$G,$A:$A,B2755,$E:$E,"CAPTURE"),"")</f>
        <v/>
      </c>
      <c r="AJ2755" t="str">
        <f t="shared" ref="AJ2755:AJ2818" si="525">IF(E2755&lt;&gt;"REFUND","",IF(G2755&gt;AI2755,"Refund Exceeds Capture",IF(ABS(G2755-AI2755)&lt;0.01,"Full Refund","Partial Refund")))</f>
        <v/>
      </c>
      <c r="AK2755" t="str">
        <f t="shared" ref="AK2755:AK2818" si="526">UPPER(SUBSTITUTE(TRIM(C2755),"-",""))</f>
        <v>ORD26002044</v>
      </c>
      <c r="AL2755">
        <f>IF(E2755&lt;&gt;"CAPTURE","",COUNTIF(Orders!$H:$H,AK2755))</f>
        <v>1</v>
      </c>
      <c r="AP2755" t="str">
        <f t="shared" ref="AP2755:AP2818" si="527">IF(E2755&lt;&gt;"CAPTURE","",IF(M2755&gt;1,"Duplicate ID - Review",IF(AL2755=0,"Unmatched Order",IF(AL2755=1,"Matched to Order","Multiple Order Matches"))))</f>
        <v>Matched to Order</v>
      </c>
      <c r="AQ2755">
        <f>IF(COUNTIF($A$2:A2755,A2755)=1,1,0)</f>
        <v>1</v>
      </c>
    </row>
    <row r="2756" spans="1:43" x14ac:dyDescent="0.3">
      <c r="A2756" t="s">
        <v>15034</v>
      </c>
      <c r="C2756" t="s">
        <v>4101</v>
      </c>
      <c r="D2756" s="1">
        <v>46280</v>
      </c>
      <c r="E2756" t="s">
        <v>11819</v>
      </c>
      <c r="F2756" t="s">
        <v>17</v>
      </c>
      <c r="G2756">
        <v>599</v>
      </c>
      <c r="H2756">
        <v>10.78</v>
      </c>
      <c r="I2756">
        <v>1.94</v>
      </c>
      <c r="J2756">
        <v>586.28</v>
      </c>
      <c r="K2756" s="1">
        <v>46282</v>
      </c>
      <c r="L2756" t="s">
        <v>14958</v>
      </c>
      <c r="M2756">
        <f t="shared" si="516"/>
        <v>1</v>
      </c>
      <c r="N2756">
        <f>COUNTIF(Orders!$A:$A,C2756)</f>
        <v>1</v>
      </c>
      <c r="P2756">
        <f>COUNTIF(Orders!$H:$H,UPPER(SUBSTITUTE(TRIM(C2756),"-","")))</f>
        <v>1</v>
      </c>
      <c r="R2756" t="str">
        <f t="shared" si="517"/>
        <v>Matched Order Reference</v>
      </c>
      <c r="S2756">
        <f t="shared" si="518"/>
        <v>1</v>
      </c>
      <c r="V2756" cm="1">
        <f t="array" ref="V2756">IF(E2756&lt;&gt;"CAPTURE",0,SUMPRODUCT((MDR_Rates!$A$2:$A$10=F2756)*(G2756&gt;MDR_Rates!$B$2:$B$10)*((MDR_Rates!$C$2:$C$10="")+(G2756&lt;=MDR_Rates!$C$2:$C$10))*MDR_Rates!$D$2:$D$10))</f>
        <v>1.8</v>
      </c>
      <c r="W2756">
        <f t="shared" si="519"/>
        <v>10.78</v>
      </c>
      <c r="X2756">
        <f t="shared" si="520"/>
        <v>1.94</v>
      </c>
      <c r="Y2756">
        <f t="shared" si="521"/>
        <v>0</v>
      </c>
      <c r="Z2756">
        <f t="shared" si="522"/>
        <v>0</v>
      </c>
      <c r="AG2756" t="str">
        <f t="shared" si="523"/>
        <v/>
      </c>
      <c r="AI2756" t="str">
        <f t="shared" si="524"/>
        <v/>
      </c>
      <c r="AJ2756" t="str">
        <f t="shared" si="525"/>
        <v/>
      </c>
      <c r="AK2756" t="str">
        <f t="shared" si="526"/>
        <v>ORD26002053</v>
      </c>
      <c r="AL2756">
        <f>IF(E2756&lt;&gt;"CAPTURE","",COUNTIF(Orders!$H:$H,AK2756))</f>
        <v>1</v>
      </c>
      <c r="AP2756" t="str">
        <f t="shared" si="527"/>
        <v>Matched to Order</v>
      </c>
      <c r="AQ2756">
        <f>IF(COUNTIF($A$2:A2756,A2756)=1,1,0)</f>
        <v>1</v>
      </c>
    </row>
    <row r="2757" spans="1:43" x14ac:dyDescent="0.3">
      <c r="A2757" t="s">
        <v>15035</v>
      </c>
      <c r="C2757" t="s">
        <v>4127</v>
      </c>
      <c r="D2757" s="1">
        <v>46280</v>
      </c>
      <c r="E2757" t="s">
        <v>11819</v>
      </c>
      <c r="F2757" t="s">
        <v>17</v>
      </c>
      <c r="G2757">
        <v>7999</v>
      </c>
      <c r="H2757">
        <v>127.98</v>
      </c>
      <c r="I2757">
        <v>23.04</v>
      </c>
      <c r="J2757">
        <v>7847.98</v>
      </c>
      <c r="K2757" s="1">
        <v>46282</v>
      </c>
      <c r="L2757" t="s">
        <v>14958</v>
      </c>
      <c r="M2757">
        <f t="shared" si="516"/>
        <v>1</v>
      </c>
      <c r="N2757">
        <f>COUNTIF(Orders!$A:$A,C2757)</f>
        <v>1</v>
      </c>
      <c r="P2757">
        <f>COUNTIF(Orders!$H:$H,UPPER(SUBSTITUTE(TRIM(C2757),"-","")))</f>
        <v>1</v>
      </c>
      <c r="R2757" t="str">
        <f t="shared" si="517"/>
        <v>Matched Order Reference</v>
      </c>
      <c r="S2757">
        <f t="shared" si="518"/>
        <v>1</v>
      </c>
      <c r="V2757" cm="1">
        <f t="array" ref="V2757">IF(E2757&lt;&gt;"CAPTURE",0,SUMPRODUCT((MDR_Rates!$A$2:$A$10=F2757)*(G2757&gt;MDR_Rates!$B$2:$B$10)*((MDR_Rates!$C$2:$C$10="")+(G2757&lt;=MDR_Rates!$C$2:$C$10))*MDR_Rates!$D$2:$D$10))</f>
        <v>1.6</v>
      </c>
      <c r="W2757">
        <f t="shared" si="519"/>
        <v>127.98</v>
      </c>
      <c r="X2757">
        <f t="shared" si="520"/>
        <v>23.04</v>
      </c>
      <c r="Y2757">
        <f t="shared" si="521"/>
        <v>0</v>
      </c>
      <c r="Z2757">
        <f t="shared" si="522"/>
        <v>0</v>
      </c>
      <c r="AG2757" t="str">
        <f t="shared" si="523"/>
        <v/>
      </c>
      <c r="AI2757" t="str">
        <f t="shared" si="524"/>
        <v/>
      </c>
      <c r="AJ2757" t="str">
        <f t="shared" si="525"/>
        <v/>
      </c>
      <c r="AK2757" t="str">
        <f t="shared" si="526"/>
        <v>ORD26002066</v>
      </c>
      <c r="AL2757">
        <f>IF(E2757&lt;&gt;"CAPTURE","",COUNTIF(Orders!$H:$H,AK2757))</f>
        <v>1</v>
      </c>
      <c r="AP2757" t="str">
        <f t="shared" si="527"/>
        <v>Matched to Order</v>
      </c>
      <c r="AQ2757">
        <f>IF(COUNTIF($A$2:A2757,A2757)=1,1,0)</f>
        <v>1</v>
      </c>
    </row>
    <row r="2758" spans="1:43" x14ac:dyDescent="0.3">
      <c r="A2758" t="s">
        <v>15036</v>
      </c>
      <c r="C2758" t="s">
        <v>4147</v>
      </c>
      <c r="D2758" s="1">
        <v>46280</v>
      </c>
      <c r="E2758" t="s">
        <v>11819</v>
      </c>
      <c r="F2758" t="s">
        <v>9</v>
      </c>
      <c r="G2758">
        <v>1499</v>
      </c>
      <c r="H2758">
        <v>0</v>
      </c>
      <c r="I2758">
        <v>0</v>
      </c>
      <c r="J2758">
        <v>1499</v>
      </c>
      <c r="K2758" s="1">
        <v>46282</v>
      </c>
      <c r="L2758" t="s">
        <v>14958</v>
      </c>
      <c r="M2758">
        <f t="shared" si="516"/>
        <v>1</v>
      </c>
      <c r="N2758">
        <f>COUNTIF(Orders!$A:$A,C2758)</f>
        <v>1</v>
      </c>
      <c r="P2758">
        <f>COUNTIF(Orders!$H:$H,UPPER(SUBSTITUTE(TRIM(C2758),"-","")))</f>
        <v>1</v>
      </c>
      <c r="R2758" t="str">
        <f t="shared" si="517"/>
        <v>Matched Order Reference</v>
      </c>
      <c r="S2758">
        <f t="shared" si="518"/>
        <v>1</v>
      </c>
      <c r="V2758" cm="1">
        <f t="array" ref="V2758">IF(E2758&lt;&gt;"CAPTURE",0,SUMPRODUCT((MDR_Rates!$A$2:$A$10=F2758)*(G2758&gt;MDR_Rates!$B$2:$B$10)*((MDR_Rates!$C$2:$C$10="")+(G2758&lt;=MDR_Rates!$C$2:$C$10))*MDR_Rates!$D$2:$D$10))</f>
        <v>0</v>
      </c>
      <c r="W2758">
        <f t="shared" si="519"/>
        <v>0</v>
      </c>
      <c r="X2758">
        <f t="shared" si="520"/>
        <v>0</v>
      </c>
      <c r="Y2758">
        <f t="shared" si="521"/>
        <v>0</v>
      </c>
      <c r="Z2758">
        <f t="shared" si="522"/>
        <v>0</v>
      </c>
      <c r="AG2758" t="str">
        <f t="shared" si="523"/>
        <v/>
      </c>
      <c r="AI2758" t="str">
        <f t="shared" si="524"/>
        <v/>
      </c>
      <c r="AJ2758" t="str">
        <f t="shared" si="525"/>
        <v/>
      </c>
      <c r="AK2758" t="str">
        <f t="shared" si="526"/>
        <v>ORD26002076</v>
      </c>
      <c r="AL2758">
        <f>IF(E2758&lt;&gt;"CAPTURE","",COUNTIF(Orders!$H:$H,AK2758))</f>
        <v>1</v>
      </c>
      <c r="AP2758" t="str">
        <f t="shared" si="527"/>
        <v>Matched to Order</v>
      </c>
      <c r="AQ2758">
        <f>IF(COUNTIF($A$2:A2758,A2758)=1,1,0)</f>
        <v>1</v>
      </c>
    </row>
    <row r="2759" spans="1:43" x14ac:dyDescent="0.3">
      <c r="A2759" t="s">
        <v>15037</v>
      </c>
      <c r="C2759" t="s">
        <v>4179</v>
      </c>
      <c r="D2759" s="1">
        <v>46280</v>
      </c>
      <c r="E2759" t="s">
        <v>11819</v>
      </c>
      <c r="F2759" t="s">
        <v>9</v>
      </c>
      <c r="G2759">
        <v>2999</v>
      </c>
      <c r="H2759">
        <v>9</v>
      </c>
      <c r="I2759">
        <v>1.62</v>
      </c>
      <c r="J2759">
        <v>2988.38</v>
      </c>
      <c r="K2759" s="1">
        <v>46282</v>
      </c>
      <c r="L2759" t="s">
        <v>14958</v>
      </c>
      <c r="M2759">
        <f t="shared" si="516"/>
        <v>1</v>
      </c>
      <c r="N2759">
        <f>COUNTIF(Orders!$A:$A,C2759)</f>
        <v>1</v>
      </c>
      <c r="P2759">
        <f>COUNTIF(Orders!$H:$H,UPPER(SUBSTITUTE(TRIM(C2759),"-","")))</f>
        <v>1</v>
      </c>
      <c r="R2759" t="str">
        <f t="shared" si="517"/>
        <v>Matched Order Reference</v>
      </c>
      <c r="S2759">
        <f t="shared" si="518"/>
        <v>1</v>
      </c>
      <c r="V2759" cm="1">
        <f t="array" ref="V2759">IF(E2759&lt;&gt;"CAPTURE",0,SUMPRODUCT((MDR_Rates!$A$2:$A$10=F2759)*(G2759&gt;MDR_Rates!$B$2:$B$10)*((MDR_Rates!$C$2:$C$10="")+(G2759&lt;=MDR_Rates!$C$2:$C$10))*MDR_Rates!$D$2:$D$10))</f>
        <v>0.3</v>
      </c>
      <c r="W2759">
        <f t="shared" si="519"/>
        <v>9</v>
      </c>
      <c r="X2759">
        <f t="shared" si="520"/>
        <v>1.62</v>
      </c>
      <c r="Y2759">
        <f t="shared" si="521"/>
        <v>0</v>
      </c>
      <c r="Z2759">
        <f t="shared" si="522"/>
        <v>0</v>
      </c>
      <c r="AG2759" t="str">
        <f t="shared" si="523"/>
        <v/>
      </c>
      <c r="AI2759" t="str">
        <f t="shared" si="524"/>
        <v/>
      </c>
      <c r="AJ2759" t="str">
        <f t="shared" si="525"/>
        <v/>
      </c>
      <c r="AK2759" t="str">
        <f t="shared" si="526"/>
        <v>ORD26002093</v>
      </c>
      <c r="AL2759">
        <f>IF(E2759&lt;&gt;"CAPTURE","",COUNTIF(Orders!$H:$H,AK2759))</f>
        <v>1</v>
      </c>
      <c r="AP2759" t="str">
        <f t="shared" si="527"/>
        <v>Matched to Order</v>
      </c>
      <c r="AQ2759">
        <f>IF(COUNTIF($A$2:A2759,A2759)=1,1,0)</f>
        <v>1</v>
      </c>
    </row>
    <row r="2760" spans="1:43" x14ac:dyDescent="0.3">
      <c r="A2760" t="s">
        <v>15038</v>
      </c>
      <c r="C2760" t="s">
        <v>4254</v>
      </c>
      <c r="D2760" s="1">
        <v>46280</v>
      </c>
      <c r="E2760" t="s">
        <v>11819</v>
      </c>
      <c r="F2760" t="s">
        <v>44</v>
      </c>
      <c r="G2760">
        <v>3798</v>
      </c>
      <c r="H2760">
        <v>64.569999999999993</v>
      </c>
      <c r="I2760">
        <v>11.62</v>
      </c>
      <c r="J2760">
        <v>3721.81</v>
      </c>
      <c r="K2760" s="1">
        <v>46282</v>
      </c>
      <c r="L2760" t="s">
        <v>14958</v>
      </c>
      <c r="M2760">
        <f t="shared" si="516"/>
        <v>1</v>
      </c>
      <c r="N2760">
        <f>COUNTIF(Orders!$A:$A,C2760)</f>
        <v>1</v>
      </c>
      <c r="P2760">
        <f>COUNTIF(Orders!$H:$H,UPPER(SUBSTITUTE(TRIM(C2760),"-","")))</f>
        <v>1</v>
      </c>
      <c r="R2760" t="str">
        <f t="shared" si="517"/>
        <v>Matched Order Reference</v>
      </c>
      <c r="S2760">
        <f t="shared" si="518"/>
        <v>1</v>
      </c>
      <c r="V2760" cm="1">
        <f t="array" ref="V2760">IF(E2760&lt;&gt;"CAPTURE",0,SUMPRODUCT((MDR_Rates!$A$2:$A$10=F2760)*(G2760&gt;MDR_Rates!$B$2:$B$10)*((MDR_Rates!$C$2:$C$10="")+(G2760&lt;=MDR_Rates!$C$2:$C$10))*MDR_Rates!$D$2:$D$10))</f>
        <v>1.7</v>
      </c>
      <c r="W2760">
        <f t="shared" si="519"/>
        <v>64.569999999999993</v>
      </c>
      <c r="X2760">
        <f t="shared" si="520"/>
        <v>11.62</v>
      </c>
      <c r="Y2760">
        <f t="shared" si="521"/>
        <v>0</v>
      </c>
      <c r="Z2760">
        <f t="shared" si="522"/>
        <v>0</v>
      </c>
      <c r="AG2760" t="str">
        <f t="shared" si="523"/>
        <v/>
      </c>
      <c r="AI2760" t="str">
        <f t="shared" si="524"/>
        <v/>
      </c>
      <c r="AJ2760" t="str">
        <f t="shared" si="525"/>
        <v/>
      </c>
      <c r="AK2760" t="str">
        <f t="shared" si="526"/>
        <v>ORD26002131</v>
      </c>
      <c r="AL2760">
        <f>IF(E2760&lt;&gt;"CAPTURE","",COUNTIF(Orders!$H:$H,AK2760))</f>
        <v>1</v>
      </c>
      <c r="AP2760" t="str">
        <f t="shared" si="527"/>
        <v>Matched to Order</v>
      </c>
      <c r="AQ2760">
        <f>IF(COUNTIF($A$2:A2760,A2760)=1,1,0)</f>
        <v>1</v>
      </c>
    </row>
    <row r="2761" spans="1:43" x14ac:dyDescent="0.3">
      <c r="A2761" t="s">
        <v>15039</v>
      </c>
      <c r="C2761" t="s">
        <v>4297</v>
      </c>
      <c r="D2761" s="1">
        <v>46280</v>
      </c>
      <c r="E2761" t="s">
        <v>11819</v>
      </c>
      <c r="F2761" t="s">
        <v>44</v>
      </c>
      <c r="G2761">
        <v>11097</v>
      </c>
      <c r="H2761">
        <v>188.65</v>
      </c>
      <c r="I2761">
        <v>33.96</v>
      </c>
      <c r="J2761">
        <v>10874.39</v>
      </c>
      <c r="K2761" s="1">
        <v>46282</v>
      </c>
      <c r="L2761" t="s">
        <v>14958</v>
      </c>
      <c r="M2761">
        <f t="shared" si="516"/>
        <v>1</v>
      </c>
      <c r="N2761">
        <f>COUNTIF(Orders!$A:$A,C2761)</f>
        <v>1</v>
      </c>
      <c r="P2761">
        <f>COUNTIF(Orders!$H:$H,UPPER(SUBSTITUTE(TRIM(C2761),"-","")))</f>
        <v>1</v>
      </c>
      <c r="R2761" t="str">
        <f t="shared" si="517"/>
        <v>Matched Order Reference</v>
      </c>
      <c r="S2761">
        <f t="shared" si="518"/>
        <v>1</v>
      </c>
      <c r="V2761" cm="1">
        <f t="array" ref="V2761">IF(E2761&lt;&gt;"CAPTURE",0,SUMPRODUCT((MDR_Rates!$A$2:$A$10=F2761)*(G2761&gt;MDR_Rates!$B$2:$B$10)*((MDR_Rates!$C$2:$C$10="")+(G2761&lt;=MDR_Rates!$C$2:$C$10))*MDR_Rates!$D$2:$D$10))</f>
        <v>1.7</v>
      </c>
      <c r="W2761">
        <f t="shared" si="519"/>
        <v>188.65</v>
      </c>
      <c r="X2761">
        <f t="shared" si="520"/>
        <v>33.96</v>
      </c>
      <c r="Y2761">
        <f t="shared" si="521"/>
        <v>0</v>
      </c>
      <c r="Z2761">
        <f t="shared" si="522"/>
        <v>0</v>
      </c>
      <c r="AG2761" t="str">
        <f t="shared" si="523"/>
        <v/>
      </c>
      <c r="AI2761" t="str">
        <f t="shared" si="524"/>
        <v/>
      </c>
      <c r="AJ2761" t="str">
        <f t="shared" si="525"/>
        <v/>
      </c>
      <c r="AK2761" t="str">
        <f t="shared" si="526"/>
        <v>ORD26002153</v>
      </c>
      <c r="AL2761">
        <f>IF(E2761&lt;&gt;"CAPTURE","",COUNTIF(Orders!$H:$H,AK2761))</f>
        <v>1</v>
      </c>
      <c r="AP2761" t="str">
        <f t="shared" si="527"/>
        <v>Matched to Order</v>
      </c>
      <c r="AQ2761">
        <f>IF(COUNTIF($A$2:A2761,A2761)=1,1,0)</f>
        <v>1</v>
      </c>
    </row>
    <row r="2762" spans="1:43" x14ac:dyDescent="0.3">
      <c r="A2762" t="s">
        <v>15040</v>
      </c>
      <c r="C2762" t="s">
        <v>4510</v>
      </c>
      <c r="D2762" s="1">
        <v>46280</v>
      </c>
      <c r="E2762" t="s">
        <v>11819</v>
      </c>
      <c r="F2762" t="s">
        <v>9</v>
      </c>
      <c r="G2762">
        <v>5598</v>
      </c>
      <c r="H2762">
        <v>16.79</v>
      </c>
      <c r="I2762">
        <v>3.02</v>
      </c>
      <c r="J2762">
        <v>5578.19</v>
      </c>
      <c r="K2762" s="1">
        <v>46282</v>
      </c>
      <c r="L2762" t="s">
        <v>14958</v>
      </c>
      <c r="M2762">
        <f t="shared" si="516"/>
        <v>1</v>
      </c>
      <c r="N2762">
        <f>COUNTIF(Orders!$A:$A,C2762)</f>
        <v>1</v>
      </c>
      <c r="P2762">
        <f>COUNTIF(Orders!$H:$H,UPPER(SUBSTITUTE(TRIM(C2762),"-","")))</f>
        <v>1</v>
      </c>
      <c r="R2762" t="str">
        <f t="shared" si="517"/>
        <v>Matched Order Reference</v>
      </c>
      <c r="S2762">
        <f t="shared" si="518"/>
        <v>1</v>
      </c>
      <c r="V2762" cm="1">
        <f t="array" ref="V2762">IF(E2762&lt;&gt;"CAPTURE",0,SUMPRODUCT((MDR_Rates!$A$2:$A$10=F2762)*(G2762&gt;MDR_Rates!$B$2:$B$10)*((MDR_Rates!$C$2:$C$10="")+(G2762&lt;=MDR_Rates!$C$2:$C$10))*MDR_Rates!$D$2:$D$10))</f>
        <v>0.3</v>
      </c>
      <c r="W2762">
        <f t="shared" si="519"/>
        <v>16.79</v>
      </c>
      <c r="X2762">
        <f t="shared" si="520"/>
        <v>3.02</v>
      </c>
      <c r="Y2762">
        <f t="shared" si="521"/>
        <v>0</v>
      </c>
      <c r="Z2762">
        <f t="shared" si="522"/>
        <v>0</v>
      </c>
      <c r="AG2762" t="str">
        <f t="shared" si="523"/>
        <v/>
      </c>
      <c r="AI2762" t="str">
        <f t="shared" si="524"/>
        <v/>
      </c>
      <c r="AJ2762" t="str">
        <f t="shared" si="525"/>
        <v/>
      </c>
      <c r="AK2762" t="str">
        <f t="shared" si="526"/>
        <v>ORD26002260</v>
      </c>
      <c r="AL2762">
        <f>IF(E2762&lt;&gt;"CAPTURE","",COUNTIF(Orders!$H:$H,AK2762))</f>
        <v>1</v>
      </c>
      <c r="AP2762" t="str">
        <f t="shared" si="527"/>
        <v>Matched to Order</v>
      </c>
      <c r="AQ2762">
        <f>IF(COUNTIF($A$2:A2762,A2762)=1,1,0)</f>
        <v>1</v>
      </c>
    </row>
    <row r="2763" spans="1:43" x14ac:dyDescent="0.3">
      <c r="A2763" t="s">
        <v>15041</v>
      </c>
      <c r="C2763" t="s">
        <v>4732</v>
      </c>
      <c r="D2763" s="1">
        <v>46280</v>
      </c>
      <c r="E2763" t="s">
        <v>11819</v>
      </c>
      <c r="F2763" t="s">
        <v>17</v>
      </c>
      <c r="G2763">
        <v>10498</v>
      </c>
      <c r="H2763">
        <v>167.97</v>
      </c>
      <c r="I2763">
        <v>30.23</v>
      </c>
      <c r="J2763">
        <v>10299.799999999999</v>
      </c>
      <c r="K2763" s="1">
        <v>46282</v>
      </c>
      <c r="L2763" t="s">
        <v>14958</v>
      </c>
      <c r="M2763">
        <f t="shared" si="516"/>
        <v>1</v>
      </c>
      <c r="N2763">
        <f>COUNTIF(Orders!$A:$A,C2763)</f>
        <v>1</v>
      </c>
      <c r="P2763">
        <f>COUNTIF(Orders!$H:$H,UPPER(SUBSTITUTE(TRIM(C2763),"-","")))</f>
        <v>1</v>
      </c>
      <c r="R2763" t="str">
        <f t="shared" si="517"/>
        <v>Matched Order Reference</v>
      </c>
      <c r="S2763">
        <f t="shared" si="518"/>
        <v>1</v>
      </c>
      <c r="V2763" cm="1">
        <f t="array" ref="V2763">IF(E2763&lt;&gt;"CAPTURE",0,SUMPRODUCT((MDR_Rates!$A$2:$A$10=F2763)*(G2763&gt;MDR_Rates!$B$2:$B$10)*((MDR_Rates!$C$2:$C$10="")+(G2763&lt;=MDR_Rates!$C$2:$C$10))*MDR_Rates!$D$2:$D$10))</f>
        <v>1.6</v>
      </c>
      <c r="W2763">
        <f t="shared" si="519"/>
        <v>167.97</v>
      </c>
      <c r="X2763">
        <f t="shared" si="520"/>
        <v>30.23</v>
      </c>
      <c r="Y2763">
        <f t="shared" si="521"/>
        <v>0</v>
      </c>
      <c r="Z2763">
        <f t="shared" si="522"/>
        <v>0</v>
      </c>
      <c r="AG2763" t="str">
        <f t="shared" si="523"/>
        <v/>
      </c>
      <c r="AI2763" t="str">
        <f t="shared" si="524"/>
        <v/>
      </c>
      <c r="AJ2763" t="str">
        <f t="shared" si="525"/>
        <v/>
      </c>
      <c r="AK2763" t="str">
        <f t="shared" si="526"/>
        <v>ORD26002372</v>
      </c>
      <c r="AL2763">
        <f>IF(E2763&lt;&gt;"CAPTURE","",COUNTIF(Orders!$H:$H,AK2763))</f>
        <v>1</v>
      </c>
      <c r="AP2763" t="str">
        <f t="shared" si="527"/>
        <v>Matched to Order</v>
      </c>
      <c r="AQ2763">
        <f>IF(COUNTIF($A$2:A2763,A2763)=1,1,0)</f>
        <v>1</v>
      </c>
    </row>
    <row r="2764" spans="1:43" x14ac:dyDescent="0.3">
      <c r="A2764" t="s">
        <v>15042</v>
      </c>
      <c r="C2764" t="s">
        <v>4855</v>
      </c>
      <c r="D2764" s="1">
        <v>46280</v>
      </c>
      <c r="E2764" t="s">
        <v>11819</v>
      </c>
      <c r="F2764" t="s">
        <v>9</v>
      </c>
      <c r="G2764">
        <v>349</v>
      </c>
      <c r="H2764">
        <v>0</v>
      </c>
      <c r="I2764">
        <v>0</v>
      </c>
      <c r="J2764">
        <v>349</v>
      </c>
      <c r="K2764" s="1">
        <v>46282</v>
      </c>
      <c r="L2764" t="s">
        <v>14958</v>
      </c>
      <c r="M2764">
        <f t="shared" si="516"/>
        <v>1</v>
      </c>
      <c r="N2764">
        <f>COUNTIF(Orders!$A:$A,C2764)</f>
        <v>1</v>
      </c>
      <c r="P2764">
        <f>COUNTIF(Orders!$H:$H,UPPER(SUBSTITUTE(TRIM(C2764),"-","")))</f>
        <v>1</v>
      </c>
      <c r="R2764" t="str">
        <f t="shared" si="517"/>
        <v>Matched Order Reference</v>
      </c>
      <c r="S2764">
        <f t="shared" si="518"/>
        <v>1</v>
      </c>
      <c r="V2764" cm="1">
        <f t="array" ref="V2764">IF(E2764&lt;&gt;"CAPTURE",0,SUMPRODUCT((MDR_Rates!$A$2:$A$10=F2764)*(G2764&gt;MDR_Rates!$B$2:$B$10)*((MDR_Rates!$C$2:$C$10="")+(G2764&lt;=MDR_Rates!$C$2:$C$10))*MDR_Rates!$D$2:$D$10))</f>
        <v>0</v>
      </c>
      <c r="W2764">
        <f t="shared" si="519"/>
        <v>0</v>
      </c>
      <c r="X2764">
        <f t="shared" si="520"/>
        <v>0</v>
      </c>
      <c r="Y2764">
        <f t="shared" si="521"/>
        <v>0</v>
      </c>
      <c r="Z2764">
        <f t="shared" si="522"/>
        <v>0</v>
      </c>
      <c r="AG2764" t="str">
        <f t="shared" si="523"/>
        <v/>
      </c>
      <c r="AI2764" t="str">
        <f t="shared" si="524"/>
        <v/>
      </c>
      <c r="AJ2764" t="str">
        <f t="shared" si="525"/>
        <v/>
      </c>
      <c r="AK2764" t="str">
        <f t="shared" si="526"/>
        <v>ORD26002435</v>
      </c>
      <c r="AL2764">
        <f>IF(E2764&lt;&gt;"CAPTURE","",COUNTIF(Orders!$H:$H,AK2764))</f>
        <v>1</v>
      </c>
      <c r="AP2764" t="str">
        <f t="shared" si="527"/>
        <v>Matched to Order</v>
      </c>
      <c r="AQ2764">
        <f>IF(COUNTIF($A$2:A2764,A2764)=1,1,0)</f>
        <v>1</v>
      </c>
    </row>
    <row r="2765" spans="1:43" x14ac:dyDescent="0.3">
      <c r="A2765" t="s">
        <v>15043</v>
      </c>
      <c r="C2765" t="s">
        <v>15044</v>
      </c>
      <c r="D2765" s="1">
        <v>46280</v>
      </c>
      <c r="E2765" t="s">
        <v>11819</v>
      </c>
      <c r="F2765" t="s">
        <v>17</v>
      </c>
      <c r="G2765">
        <v>5097</v>
      </c>
      <c r="H2765">
        <v>81.55</v>
      </c>
      <c r="I2765">
        <v>14.68</v>
      </c>
      <c r="J2765">
        <v>5000.7700000000004</v>
      </c>
      <c r="K2765" s="1">
        <v>46282</v>
      </c>
      <c r="L2765" t="s">
        <v>14958</v>
      </c>
      <c r="M2765">
        <f t="shared" si="516"/>
        <v>1</v>
      </c>
      <c r="N2765">
        <f>COUNTIF(Orders!$A:$A,C2765)</f>
        <v>1</v>
      </c>
      <c r="P2765">
        <f>COUNTIF(Orders!$H:$H,UPPER(SUBSTITUTE(TRIM(C2765),"-","")))</f>
        <v>1</v>
      </c>
      <c r="R2765" t="str">
        <f t="shared" si="517"/>
        <v>Matched Order Reference</v>
      </c>
      <c r="S2765">
        <f t="shared" si="518"/>
        <v>1</v>
      </c>
      <c r="V2765" cm="1">
        <f t="array" ref="V2765">IF(E2765&lt;&gt;"CAPTURE",0,SUMPRODUCT((MDR_Rates!$A$2:$A$10=F2765)*(G2765&gt;MDR_Rates!$B$2:$B$10)*((MDR_Rates!$C$2:$C$10="")+(G2765&lt;=MDR_Rates!$C$2:$C$10))*MDR_Rates!$D$2:$D$10))</f>
        <v>1.6</v>
      </c>
      <c r="W2765">
        <f t="shared" si="519"/>
        <v>81.55</v>
      </c>
      <c r="X2765">
        <f t="shared" si="520"/>
        <v>14.68</v>
      </c>
      <c r="Y2765">
        <f t="shared" si="521"/>
        <v>0</v>
      </c>
      <c r="Z2765">
        <f t="shared" si="522"/>
        <v>0</v>
      </c>
      <c r="AG2765" t="str">
        <f t="shared" si="523"/>
        <v/>
      </c>
      <c r="AI2765" t="str">
        <f t="shared" si="524"/>
        <v/>
      </c>
      <c r="AJ2765" t="str">
        <f t="shared" si="525"/>
        <v/>
      </c>
      <c r="AK2765" t="str">
        <f t="shared" si="526"/>
        <v>ORD26002465</v>
      </c>
      <c r="AL2765">
        <f>IF(E2765&lt;&gt;"CAPTURE","",COUNTIF(Orders!$H:$H,AK2765))</f>
        <v>1</v>
      </c>
      <c r="AP2765" t="str">
        <f t="shared" si="527"/>
        <v>Matched to Order</v>
      </c>
      <c r="AQ2765">
        <f>IF(COUNTIF($A$2:A2765,A2765)=1,1,0)</f>
        <v>1</v>
      </c>
    </row>
    <row r="2766" spans="1:43" x14ac:dyDescent="0.3">
      <c r="A2766" t="s">
        <v>15045</v>
      </c>
      <c r="C2766" t="s">
        <v>4960</v>
      </c>
      <c r="D2766" s="1">
        <v>46280</v>
      </c>
      <c r="E2766" t="s">
        <v>11819</v>
      </c>
      <c r="F2766" t="s">
        <v>9</v>
      </c>
      <c r="G2766">
        <v>299</v>
      </c>
      <c r="H2766">
        <v>0</v>
      </c>
      <c r="I2766">
        <v>0</v>
      </c>
      <c r="J2766">
        <v>299</v>
      </c>
      <c r="K2766" s="1">
        <v>46282</v>
      </c>
      <c r="L2766" t="s">
        <v>14958</v>
      </c>
      <c r="M2766">
        <f t="shared" si="516"/>
        <v>1</v>
      </c>
      <c r="N2766">
        <f>COUNTIF(Orders!$A:$A,C2766)</f>
        <v>1</v>
      </c>
      <c r="P2766">
        <f>COUNTIF(Orders!$H:$H,UPPER(SUBSTITUTE(TRIM(C2766),"-","")))</f>
        <v>1</v>
      </c>
      <c r="R2766" t="str">
        <f t="shared" si="517"/>
        <v>Matched Order Reference</v>
      </c>
      <c r="S2766">
        <f t="shared" si="518"/>
        <v>1</v>
      </c>
      <c r="V2766" cm="1">
        <f t="array" ref="V2766">IF(E2766&lt;&gt;"CAPTURE",0,SUMPRODUCT((MDR_Rates!$A$2:$A$10=F2766)*(G2766&gt;MDR_Rates!$B$2:$B$10)*((MDR_Rates!$C$2:$C$10="")+(G2766&lt;=MDR_Rates!$C$2:$C$10))*MDR_Rates!$D$2:$D$10))</f>
        <v>0</v>
      </c>
      <c r="W2766">
        <f t="shared" si="519"/>
        <v>0</v>
      </c>
      <c r="X2766">
        <f t="shared" si="520"/>
        <v>0</v>
      </c>
      <c r="Y2766">
        <f t="shared" si="521"/>
        <v>0</v>
      </c>
      <c r="Z2766">
        <f t="shared" si="522"/>
        <v>0</v>
      </c>
      <c r="AG2766" t="str">
        <f t="shared" si="523"/>
        <v/>
      </c>
      <c r="AI2766" t="str">
        <f t="shared" si="524"/>
        <v/>
      </c>
      <c r="AJ2766" t="str">
        <f t="shared" si="525"/>
        <v/>
      </c>
      <c r="AK2766" t="str">
        <f t="shared" si="526"/>
        <v>ORD26002489</v>
      </c>
      <c r="AL2766">
        <f>IF(E2766&lt;&gt;"CAPTURE","",COUNTIF(Orders!$H:$H,AK2766))</f>
        <v>1</v>
      </c>
      <c r="AP2766" t="str">
        <f t="shared" si="527"/>
        <v>Matched to Order</v>
      </c>
      <c r="AQ2766">
        <f>IF(COUNTIF($A$2:A2766,A2766)=1,1,0)</f>
        <v>1</v>
      </c>
    </row>
    <row r="2767" spans="1:43" x14ac:dyDescent="0.3">
      <c r="A2767" t="s">
        <v>15046</v>
      </c>
      <c r="C2767" t="s">
        <v>5013</v>
      </c>
      <c r="D2767" s="1">
        <v>46280</v>
      </c>
      <c r="E2767" t="s">
        <v>11819</v>
      </c>
      <c r="F2767" t="s">
        <v>17</v>
      </c>
      <c r="G2767">
        <v>499</v>
      </c>
      <c r="H2767">
        <v>8.98</v>
      </c>
      <c r="I2767">
        <v>1.62</v>
      </c>
      <c r="J2767">
        <v>488.4</v>
      </c>
      <c r="K2767" s="1">
        <v>46282</v>
      </c>
      <c r="L2767" t="s">
        <v>14958</v>
      </c>
      <c r="M2767">
        <f t="shared" si="516"/>
        <v>1</v>
      </c>
      <c r="N2767">
        <f>COUNTIF(Orders!$A:$A,C2767)</f>
        <v>1</v>
      </c>
      <c r="P2767">
        <f>COUNTIF(Orders!$H:$H,UPPER(SUBSTITUTE(TRIM(C2767),"-","")))</f>
        <v>1</v>
      </c>
      <c r="R2767" t="str">
        <f t="shared" si="517"/>
        <v>Matched Order Reference</v>
      </c>
      <c r="S2767">
        <f t="shared" si="518"/>
        <v>1</v>
      </c>
      <c r="V2767" cm="1">
        <f t="array" ref="V2767">IF(E2767&lt;&gt;"CAPTURE",0,SUMPRODUCT((MDR_Rates!$A$2:$A$10=F2767)*(G2767&gt;MDR_Rates!$B$2:$B$10)*((MDR_Rates!$C$2:$C$10="")+(G2767&lt;=MDR_Rates!$C$2:$C$10))*MDR_Rates!$D$2:$D$10))</f>
        <v>1.8</v>
      </c>
      <c r="W2767">
        <f t="shared" si="519"/>
        <v>8.98</v>
      </c>
      <c r="X2767">
        <f t="shared" si="520"/>
        <v>1.62</v>
      </c>
      <c r="Y2767">
        <f t="shared" si="521"/>
        <v>0</v>
      </c>
      <c r="Z2767">
        <f t="shared" si="522"/>
        <v>0</v>
      </c>
      <c r="AG2767" t="str">
        <f t="shared" si="523"/>
        <v/>
      </c>
      <c r="AI2767" t="str">
        <f t="shared" si="524"/>
        <v/>
      </c>
      <c r="AJ2767" t="str">
        <f t="shared" si="525"/>
        <v/>
      </c>
      <c r="AK2767" t="str">
        <f t="shared" si="526"/>
        <v>ORD26002516</v>
      </c>
      <c r="AL2767">
        <f>IF(E2767&lt;&gt;"CAPTURE","",COUNTIF(Orders!$H:$H,AK2767))</f>
        <v>1</v>
      </c>
      <c r="AP2767" t="str">
        <f t="shared" si="527"/>
        <v>Matched to Order</v>
      </c>
      <c r="AQ2767">
        <f>IF(COUNTIF($A$2:A2767,A2767)=1,1,0)</f>
        <v>1</v>
      </c>
    </row>
    <row r="2768" spans="1:43" x14ac:dyDescent="0.3">
      <c r="A2768" t="s">
        <v>15047</v>
      </c>
      <c r="C2768" t="s">
        <v>5055</v>
      </c>
      <c r="D2768" s="1">
        <v>46280</v>
      </c>
      <c r="E2768" t="s">
        <v>11819</v>
      </c>
      <c r="F2768" t="s">
        <v>9</v>
      </c>
      <c r="G2768">
        <v>4597</v>
      </c>
      <c r="H2768">
        <v>13.79</v>
      </c>
      <c r="I2768">
        <v>2.48</v>
      </c>
      <c r="J2768">
        <v>4580.7299999999996</v>
      </c>
      <c r="K2768" s="1">
        <v>46282</v>
      </c>
      <c r="L2768" t="s">
        <v>14958</v>
      </c>
      <c r="M2768">
        <f t="shared" si="516"/>
        <v>1</v>
      </c>
      <c r="N2768">
        <f>COUNTIF(Orders!$A:$A,C2768)</f>
        <v>1</v>
      </c>
      <c r="P2768">
        <f>COUNTIF(Orders!$H:$H,UPPER(SUBSTITUTE(TRIM(C2768),"-","")))</f>
        <v>1</v>
      </c>
      <c r="R2768" t="str">
        <f t="shared" si="517"/>
        <v>Matched Order Reference</v>
      </c>
      <c r="S2768">
        <f t="shared" si="518"/>
        <v>1</v>
      </c>
      <c r="V2768" cm="1">
        <f t="array" ref="V2768">IF(E2768&lt;&gt;"CAPTURE",0,SUMPRODUCT((MDR_Rates!$A$2:$A$10=F2768)*(G2768&gt;MDR_Rates!$B$2:$B$10)*((MDR_Rates!$C$2:$C$10="")+(G2768&lt;=MDR_Rates!$C$2:$C$10))*MDR_Rates!$D$2:$D$10))</f>
        <v>0.3</v>
      </c>
      <c r="W2768">
        <f t="shared" si="519"/>
        <v>13.79</v>
      </c>
      <c r="X2768">
        <f t="shared" si="520"/>
        <v>2.48</v>
      </c>
      <c r="Y2768">
        <f t="shared" si="521"/>
        <v>0</v>
      </c>
      <c r="Z2768">
        <f t="shared" si="522"/>
        <v>0</v>
      </c>
      <c r="AG2768" t="str">
        <f t="shared" si="523"/>
        <v/>
      </c>
      <c r="AI2768" t="str">
        <f t="shared" si="524"/>
        <v/>
      </c>
      <c r="AJ2768" t="str">
        <f t="shared" si="525"/>
        <v/>
      </c>
      <c r="AK2768" t="str">
        <f t="shared" si="526"/>
        <v>ORD26002537</v>
      </c>
      <c r="AL2768">
        <f>IF(E2768&lt;&gt;"CAPTURE","",COUNTIF(Orders!$H:$H,AK2768))</f>
        <v>1</v>
      </c>
      <c r="AP2768" t="str">
        <f t="shared" si="527"/>
        <v>Matched to Order</v>
      </c>
      <c r="AQ2768">
        <f>IF(COUNTIF($A$2:A2768,A2768)=1,1,0)</f>
        <v>1</v>
      </c>
    </row>
    <row r="2769" spans="1:43" x14ac:dyDescent="0.3">
      <c r="A2769" t="s">
        <v>15048</v>
      </c>
      <c r="C2769" t="s">
        <v>15049</v>
      </c>
      <c r="D2769" s="1">
        <v>46280</v>
      </c>
      <c r="E2769" t="s">
        <v>11819</v>
      </c>
      <c r="F2769" t="s">
        <v>44</v>
      </c>
      <c r="G2769">
        <v>7999</v>
      </c>
      <c r="H2769">
        <v>135.97999999999999</v>
      </c>
      <c r="I2769">
        <v>24.48</v>
      </c>
      <c r="J2769">
        <v>7838.54</v>
      </c>
      <c r="K2769" s="1">
        <v>46282</v>
      </c>
      <c r="L2769" t="s">
        <v>14958</v>
      </c>
      <c r="M2769">
        <f t="shared" si="516"/>
        <v>1</v>
      </c>
      <c r="N2769">
        <f>COUNTIF(Orders!$A:$A,C2769)</f>
        <v>0</v>
      </c>
      <c r="P2769">
        <f>COUNTIF(Orders!$H:$H,UPPER(SUBSTITUTE(TRIM(C2769),"-","")))</f>
        <v>1</v>
      </c>
      <c r="R2769" t="str">
        <f t="shared" si="517"/>
        <v>Matched Order Reference</v>
      </c>
      <c r="S2769">
        <f t="shared" si="518"/>
        <v>1</v>
      </c>
      <c r="V2769" cm="1">
        <f t="array" ref="V2769">IF(E2769&lt;&gt;"CAPTURE",0,SUMPRODUCT((MDR_Rates!$A$2:$A$10=F2769)*(G2769&gt;MDR_Rates!$B$2:$B$10)*((MDR_Rates!$C$2:$C$10="")+(G2769&lt;=MDR_Rates!$C$2:$C$10))*MDR_Rates!$D$2:$D$10))</f>
        <v>1.7</v>
      </c>
      <c r="W2769">
        <f t="shared" si="519"/>
        <v>135.97999999999999</v>
      </c>
      <c r="X2769">
        <f t="shared" si="520"/>
        <v>24.48</v>
      </c>
      <c r="Y2769">
        <f t="shared" si="521"/>
        <v>0</v>
      </c>
      <c r="Z2769">
        <f t="shared" si="522"/>
        <v>0</v>
      </c>
      <c r="AG2769" t="str">
        <f t="shared" si="523"/>
        <v/>
      </c>
      <c r="AI2769" t="str">
        <f t="shared" si="524"/>
        <v/>
      </c>
      <c r="AJ2769" t="str">
        <f t="shared" si="525"/>
        <v/>
      </c>
      <c r="AK2769" t="str">
        <f t="shared" si="526"/>
        <v>ORD26002587</v>
      </c>
      <c r="AL2769">
        <f>IF(E2769&lt;&gt;"CAPTURE","",COUNTIF(Orders!$H:$H,AK2769))</f>
        <v>1</v>
      </c>
      <c r="AP2769" t="str">
        <f t="shared" si="527"/>
        <v>Matched to Order</v>
      </c>
      <c r="AQ2769">
        <f>IF(COUNTIF($A$2:A2769,A2769)=1,1,0)</f>
        <v>1</v>
      </c>
    </row>
    <row r="2770" spans="1:43" x14ac:dyDescent="0.3">
      <c r="A2770" t="s">
        <v>15050</v>
      </c>
      <c r="C2770" t="s">
        <v>5183</v>
      </c>
      <c r="D2770" s="1">
        <v>46280</v>
      </c>
      <c r="E2770" t="s">
        <v>11819</v>
      </c>
      <c r="F2770" t="s">
        <v>17</v>
      </c>
      <c r="G2770">
        <v>9298</v>
      </c>
      <c r="H2770">
        <v>148.77000000000001</v>
      </c>
      <c r="I2770">
        <v>26.78</v>
      </c>
      <c r="J2770">
        <v>9122.4500000000007</v>
      </c>
      <c r="K2770" s="1">
        <v>46282</v>
      </c>
      <c r="L2770" t="s">
        <v>14958</v>
      </c>
      <c r="M2770">
        <f t="shared" si="516"/>
        <v>1</v>
      </c>
      <c r="N2770">
        <f>COUNTIF(Orders!$A:$A,C2770)</f>
        <v>1</v>
      </c>
      <c r="P2770">
        <f>COUNTIF(Orders!$H:$H,UPPER(SUBSTITUTE(TRIM(C2770),"-","")))</f>
        <v>1</v>
      </c>
      <c r="R2770" t="str">
        <f t="shared" si="517"/>
        <v>Matched Order Reference</v>
      </c>
      <c r="S2770">
        <f t="shared" si="518"/>
        <v>1</v>
      </c>
      <c r="V2770" cm="1">
        <f t="array" ref="V2770">IF(E2770&lt;&gt;"CAPTURE",0,SUMPRODUCT((MDR_Rates!$A$2:$A$10=F2770)*(G2770&gt;MDR_Rates!$B$2:$B$10)*((MDR_Rates!$C$2:$C$10="")+(G2770&lt;=MDR_Rates!$C$2:$C$10))*MDR_Rates!$D$2:$D$10))</f>
        <v>1.6</v>
      </c>
      <c r="W2770">
        <f t="shared" si="519"/>
        <v>148.77000000000001</v>
      </c>
      <c r="X2770">
        <f t="shared" si="520"/>
        <v>26.78</v>
      </c>
      <c r="Y2770">
        <f t="shared" si="521"/>
        <v>0</v>
      </c>
      <c r="Z2770">
        <f t="shared" si="522"/>
        <v>0</v>
      </c>
      <c r="AG2770" t="str">
        <f t="shared" si="523"/>
        <v/>
      </c>
      <c r="AI2770" t="str">
        <f t="shared" si="524"/>
        <v/>
      </c>
      <c r="AJ2770" t="str">
        <f t="shared" si="525"/>
        <v/>
      </c>
      <c r="AK2770" t="str">
        <f t="shared" si="526"/>
        <v>ORD26002602</v>
      </c>
      <c r="AL2770">
        <f>IF(E2770&lt;&gt;"CAPTURE","",COUNTIF(Orders!$H:$H,AK2770))</f>
        <v>1</v>
      </c>
      <c r="AP2770" t="str">
        <f t="shared" si="527"/>
        <v>Matched to Order</v>
      </c>
      <c r="AQ2770">
        <f>IF(COUNTIF($A$2:A2770,A2770)=1,1,0)</f>
        <v>1</v>
      </c>
    </row>
    <row r="2771" spans="1:43" x14ac:dyDescent="0.3">
      <c r="A2771" t="s">
        <v>15051</v>
      </c>
      <c r="C2771" t="s">
        <v>5219</v>
      </c>
      <c r="D2771" s="1">
        <v>46280</v>
      </c>
      <c r="E2771" t="s">
        <v>11819</v>
      </c>
      <c r="F2771" t="s">
        <v>44</v>
      </c>
      <c r="G2771">
        <v>3498</v>
      </c>
      <c r="H2771">
        <v>59.47</v>
      </c>
      <c r="I2771">
        <v>10.7</v>
      </c>
      <c r="J2771">
        <v>3427.83</v>
      </c>
      <c r="K2771" s="1">
        <v>46282</v>
      </c>
      <c r="L2771" t="s">
        <v>14958</v>
      </c>
      <c r="M2771">
        <f t="shared" si="516"/>
        <v>1</v>
      </c>
      <c r="N2771">
        <f>COUNTIF(Orders!$A:$A,C2771)</f>
        <v>1</v>
      </c>
      <c r="P2771">
        <f>COUNTIF(Orders!$H:$H,UPPER(SUBSTITUTE(TRIM(C2771),"-","")))</f>
        <v>1</v>
      </c>
      <c r="R2771" t="str">
        <f t="shared" si="517"/>
        <v>Matched Order Reference</v>
      </c>
      <c r="S2771">
        <f t="shared" si="518"/>
        <v>1</v>
      </c>
      <c r="V2771" cm="1">
        <f t="array" ref="V2771">IF(E2771&lt;&gt;"CAPTURE",0,SUMPRODUCT((MDR_Rates!$A$2:$A$10=F2771)*(G2771&gt;MDR_Rates!$B$2:$B$10)*((MDR_Rates!$C$2:$C$10="")+(G2771&lt;=MDR_Rates!$C$2:$C$10))*MDR_Rates!$D$2:$D$10))</f>
        <v>1.7</v>
      </c>
      <c r="W2771">
        <f t="shared" si="519"/>
        <v>59.47</v>
      </c>
      <c r="X2771">
        <f t="shared" si="520"/>
        <v>10.7</v>
      </c>
      <c r="Y2771">
        <f t="shared" si="521"/>
        <v>0</v>
      </c>
      <c r="Z2771">
        <f t="shared" si="522"/>
        <v>0</v>
      </c>
      <c r="AG2771" t="str">
        <f t="shared" si="523"/>
        <v/>
      </c>
      <c r="AI2771" t="str">
        <f t="shared" si="524"/>
        <v/>
      </c>
      <c r="AJ2771" t="str">
        <f t="shared" si="525"/>
        <v/>
      </c>
      <c r="AK2771" t="str">
        <f t="shared" si="526"/>
        <v>ORD26002620</v>
      </c>
      <c r="AL2771">
        <f>IF(E2771&lt;&gt;"CAPTURE","",COUNTIF(Orders!$H:$H,AK2771))</f>
        <v>1</v>
      </c>
      <c r="AP2771" t="str">
        <f t="shared" si="527"/>
        <v>Matched to Order</v>
      </c>
      <c r="AQ2771">
        <f>IF(COUNTIF($A$2:A2771,A2771)=1,1,0)</f>
        <v>1</v>
      </c>
    </row>
    <row r="2772" spans="1:43" x14ac:dyDescent="0.3">
      <c r="A2772" t="s">
        <v>15052</v>
      </c>
      <c r="C2772" t="s">
        <v>15053</v>
      </c>
      <c r="D2772" s="1">
        <v>46280</v>
      </c>
      <c r="E2772" t="s">
        <v>11819</v>
      </c>
      <c r="F2772" t="s">
        <v>9</v>
      </c>
      <c r="G2772">
        <v>999</v>
      </c>
      <c r="H2772">
        <v>0</v>
      </c>
      <c r="I2772">
        <v>0</v>
      </c>
      <c r="J2772">
        <v>999</v>
      </c>
      <c r="K2772" s="1">
        <v>46282</v>
      </c>
      <c r="L2772" t="s">
        <v>14958</v>
      </c>
      <c r="M2772">
        <f t="shared" si="516"/>
        <v>1</v>
      </c>
      <c r="N2772">
        <f>COUNTIF(Orders!$A:$A,C2772)</f>
        <v>1</v>
      </c>
      <c r="P2772">
        <f>COUNTIF(Orders!$H:$H,UPPER(SUBSTITUTE(TRIM(C2772),"-","")))</f>
        <v>1</v>
      </c>
      <c r="R2772" t="str">
        <f t="shared" si="517"/>
        <v>Matched Order Reference</v>
      </c>
      <c r="S2772">
        <f t="shared" si="518"/>
        <v>1</v>
      </c>
      <c r="V2772" cm="1">
        <f t="array" ref="V2772">IF(E2772&lt;&gt;"CAPTURE",0,SUMPRODUCT((MDR_Rates!$A$2:$A$10=F2772)*(G2772&gt;MDR_Rates!$B$2:$B$10)*((MDR_Rates!$C$2:$C$10="")+(G2772&lt;=MDR_Rates!$C$2:$C$10))*MDR_Rates!$D$2:$D$10))</f>
        <v>0</v>
      </c>
      <c r="W2772">
        <f t="shared" si="519"/>
        <v>0</v>
      </c>
      <c r="X2772">
        <f t="shared" si="520"/>
        <v>0</v>
      </c>
      <c r="Y2772">
        <f t="shared" si="521"/>
        <v>0</v>
      </c>
      <c r="Z2772">
        <f t="shared" si="522"/>
        <v>0</v>
      </c>
      <c r="AG2772" t="str">
        <f t="shared" si="523"/>
        <v/>
      </c>
      <c r="AI2772" t="str">
        <f t="shared" si="524"/>
        <v/>
      </c>
      <c r="AJ2772" t="str">
        <f t="shared" si="525"/>
        <v/>
      </c>
      <c r="AK2772" t="str">
        <f t="shared" si="526"/>
        <v>ORD26002622</v>
      </c>
      <c r="AL2772">
        <f>IF(E2772&lt;&gt;"CAPTURE","",COUNTIF(Orders!$H:$H,AK2772))</f>
        <v>1</v>
      </c>
      <c r="AP2772" t="str">
        <f t="shared" si="527"/>
        <v>Matched to Order</v>
      </c>
      <c r="AQ2772">
        <f>IF(COUNTIF($A$2:A2772,A2772)=1,1,0)</f>
        <v>1</v>
      </c>
    </row>
    <row r="2773" spans="1:43" x14ac:dyDescent="0.3">
      <c r="A2773" t="s">
        <v>15054</v>
      </c>
      <c r="C2773" t="s">
        <v>5287</v>
      </c>
      <c r="D2773" s="1">
        <v>46280</v>
      </c>
      <c r="E2773" t="s">
        <v>11819</v>
      </c>
      <c r="F2773" t="s">
        <v>17</v>
      </c>
      <c r="G2773">
        <v>2098</v>
      </c>
      <c r="H2773">
        <v>33.57</v>
      </c>
      <c r="I2773">
        <v>6.04</v>
      </c>
      <c r="J2773">
        <v>2058.39</v>
      </c>
      <c r="K2773" s="1">
        <v>46282</v>
      </c>
      <c r="L2773" t="s">
        <v>14958</v>
      </c>
      <c r="M2773">
        <f t="shared" si="516"/>
        <v>1</v>
      </c>
      <c r="N2773">
        <f>COUNTIF(Orders!$A:$A,C2773)</f>
        <v>1</v>
      </c>
      <c r="P2773">
        <f>COUNTIF(Orders!$H:$H,UPPER(SUBSTITUTE(TRIM(C2773),"-","")))</f>
        <v>1</v>
      </c>
      <c r="R2773" t="str">
        <f t="shared" si="517"/>
        <v>Matched Order Reference</v>
      </c>
      <c r="S2773">
        <f t="shared" si="518"/>
        <v>1</v>
      </c>
      <c r="V2773" cm="1">
        <f t="array" ref="V2773">IF(E2773&lt;&gt;"CAPTURE",0,SUMPRODUCT((MDR_Rates!$A$2:$A$10=F2773)*(G2773&gt;MDR_Rates!$B$2:$B$10)*((MDR_Rates!$C$2:$C$10="")+(G2773&lt;=MDR_Rates!$C$2:$C$10))*MDR_Rates!$D$2:$D$10))</f>
        <v>1.6</v>
      </c>
      <c r="W2773">
        <f t="shared" si="519"/>
        <v>33.57</v>
      </c>
      <c r="X2773">
        <f t="shared" si="520"/>
        <v>6.04</v>
      </c>
      <c r="Y2773">
        <f t="shared" si="521"/>
        <v>0</v>
      </c>
      <c r="Z2773">
        <f t="shared" si="522"/>
        <v>0</v>
      </c>
      <c r="AG2773" t="str">
        <f t="shared" si="523"/>
        <v/>
      </c>
      <c r="AI2773" t="str">
        <f t="shared" si="524"/>
        <v/>
      </c>
      <c r="AJ2773" t="str">
        <f t="shared" si="525"/>
        <v/>
      </c>
      <c r="AK2773" t="str">
        <f t="shared" si="526"/>
        <v>ORD26002654</v>
      </c>
      <c r="AL2773">
        <f>IF(E2773&lt;&gt;"CAPTURE","",COUNTIF(Orders!$H:$H,AK2773))</f>
        <v>1</v>
      </c>
      <c r="AP2773" t="str">
        <f t="shared" si="527"/>
        <v>Matched to Order</v>
      </c>
      <c r="AQ2773">
        <f>IF(COUNTIF($A$2:A2773,A2773)=1,1,0)</f>
        <v>1</v>
      </c>
    </row>
    <row r="2774" spans="1:43" x14ac:dyDescent="0.3">
      <c r="A2774" t="s">
        <v>15055</v>
      </c>
      <c r="C2774" t="s">
        <v>5313</v>
      </c>
      <c r="D2774" s="1">
        <v>46280</v>
      </c>
      <c r="E2774" t="s">
        <v>11819</v>
      </c>
      <c r="F2774" t="s">
        <v>9</v>
      </c>
      <c r="G2774">
        <v>799</v>
      </c>
      <c r="H2774">
        <v>0</v>
      </c>
      <c r="I2774">
        <v>0</v>
      </c>
      <c r="J2774">
        <v>799</v>
      </c>
      <c r="K2774" s="1">
        <v>46282</v>
      </c>
      <c r="L2774" t="s">
        <v>14958</v>
      </c>
      <c r="M2774">
        <f t="shared" si="516"/>
        <v>1</v>
      </c>
      <c r="N2774">
        <f>COUNTIF(Orders!$A:$A,C2774)</f>
        <v>1</v>
      </c>
      <c r="P2774">
        <f>COUNTIF(Orders!$H:$H,UPPER(SUBSTITUTE(TRIM(C2774),"-","")))</f>
        <v>1</v>
      </c>
      <c r="R2774" t="str">
        <f t="shared" si="517"/>
        <v>Matched Order Reference</v>
      </c>
      <c r="S2774">
        <f t="shared" si="518"/>
        <v>1</v>
      </c>
      <c r="V2774" cm="1">
        <f t="array" ref="V2774">IF(E2774&lt;&gt;"CAPTURE",0,SUMPRODUCT((MDR_Rates!$A$2:$A$10=F2774)*(G2774&gt;MDR_Rates!$B$2:$B$10)*((MDR_Rates!$C$2:$C$10="")+(G2774&lt;=MDR_Rates!$C$2:$C$10))*MDR_Rates!$D$2:$D$10))</f>
        <v>0</v>
      </c>
      <c r="W2774">
        <f t="shared" si="519"/>
        <v>0</v>
      </c>
      <c r="X2774">
        <f t="shared" si="520"/>
        <v>0</v>
      </c>
      <c r="Y2774">
        <f t="shared" si="521"/>
        <v>0</v>
      </c>
      <c r="Z2774">
        <f t="shared" si="522"/>
        <v>0</v>
      </c>
      <c r="AG2774" t="str">
        <f t="shared" si="523"/>
        <v/>
      </c>
      <c r="AI2774" t="str">
        <f t="shared" si="524"/>
        <v/>
      </c>
      <c r="AJ2774" t="str">
        <f t="shared" si="525"/>
        <v/>
      </c>
      <c r="AK2774" t="str">
        <f t="shared" si="526"/>
        <v>ORD26002667</v>
      </c>
      <c r="AL2774">
        <f>IF(E2774&lt;&gt;"CAPTURE","",COUNTIF(Orders!$H:$H,AK2774))</f>
        <v>1</v>
      </c>
      <c r="AP2774" t="str">
        <f t="shared" si="527"/>
        <v>Matched to Order</v>
      </c>
      <c r="AQ2774">
        <f>IF(COUNTIF($A$2:A2774,A2774)=1,1,0)</f>
        <v>1</v>
      </c>
    </row>
    <row r="2775" spans="1:43" x14ac:dyDescent="0.3">
      <c r="A2775" t="s">
        <v>15056</v>
      </c>
      <c r="C2775" t="s">
        <v>5357</v>
      </c>
      <c r="D2775" s="1">
        <v>46280</v>
      </c>
      <c r="E2775" t="s">
        <v>11819</v>
      </c>
      <c r="F2775" t="s">
        <v>9</v>
      </c>
      <c r="G2775">
        <v>3499</v>
      </c>
      <c r="H2775">
        <v>10.5</v>
      </c>
      <c r="I2775">
        <v>1.89</v>
      </c>
      <c r="J2775">
        <v>3486.61</v>
      </c>
      <c r="K2775" s="1">
        <v>46282</v>
      </c>
      <c r="L2775" t="s">
        <v>14958</v>
      </c>
      <c r="M2775">
        <f t="shared" si="516"/>
        <v>1</v>
      </c>
      <c r="N2775">
        <f>COUNTIF(Orders!$A:$A,C2775)</f>
        <v>1</v>
      </c>
      <c r="P2775">
        <f>COUNTIF(Orders!$H:$H,UPPER(SUBSTITUTE(TRIM(C2775),"-","")))</f>
        <v>1</v>
      </c>
      <c r="R2775" t="str">
        <f t="shared" si="517"/>
        <v>Matched Order Reference</v>
      </c>
      <c r="S2775">
        <f t="shared" si="518"/>
        <v>1</v>
      </c>
      <c r="V2775" cm="1">
        <f t="array" ref="V2775">IF(E2775&lt;&gt;"CAPTURE",0,SUMPRODUCT((MDR_Rates!$A$2:$A$10=F2775)*(G2775&gt;MDR_Rates!$B$2:$B$10)*((MDR_Rates!$C$2:$C$10="")+(G2775&lt;=MDR_Rates!$C$2:$C$10))*MDR_Rates!$D$2:$D$10))</f>
        <v>0.3</v>
      </c>
      <c r="W2775">
        <f t="shared" si="519"/>
        <v>10.5</v>
      </c>
      <c r="X2775">
        <f t="shared" si="520"/>
        <v>1.89</v>
      </c>
      <c r="Y2775">
        <f t="shared" si="521"/>
        <v>0</v>
      </c>
      <c r="Z2775">
        <f t="shared" si="522"/>
        <v>0</v>
      </c>
      <c r="AG2775" t="str">
        <f t="shared" si="523"/>
        <v/>
      </c>
      <c r="AI2775" t="str">
        <f t="shared" si="524"/>
        <v/>
      </c>
      <c r="AJ2775" t="str">
        <f t="shared" si="525"/>
        <v/>
      </c>
      <c r="AK2775" t="str">
        <f t="shared" si="526"/>
        <v>ORD26002689</v>
      </c>
      <c r="AL2775">
        <f>IF(E2775&lt;&gt;"CAPTURE","",COUNTIF(Orders!$H:$H,AK2775))</f>
        <v>1</v>
      </c>
      <c r="AP2775" t="str">
        <f t="shared" si="527"/>
        <v>Matched to Order</v>
      </c>
      <c r="AQ2775">
        <f>IF(COUNTIF($A$2:A2775,A2775)=1,1,0)</f>
        <v>1</v>
      </c>
    </row>
    <row r="2776" spans="1:43" x14ac:dyDescent="0.3">
      <c r="A2776" t="s">
        <v>15057</v>
      </c>
      <c r="C2776" t="s">
        <v>5423</v>
      </c>
      <c r="D2776" s="1">
        <v>46280</v>
      </c>
      <c r="E2776" t="s">
        <v>11819</v>
      </c>
      <c r="F2776" t="s">
        <v>9</v>
      </c>
      <c r="G2776">
        <v>799</v>
      </c>
      <c r="H2776">
        <v>0</v>
      </c>
      <c r="I2776">
        <v>0</v>
      </c>
      <c r="J2776">
        <v>799</v>
      </c>
      <c r="K2776" s="1">
        <v>46282</v>
      </c>
      <c r="L2776" t="s">
        <v>14958</v>
      </c>
      <c r="M2776">
        <f t="shared" si="516"/>
        <v>1</v>
      </c>
      <c r="N2776">
        <f>COUNTIF(Orders!$A:$A,C2776)</f>
        <v>1</v>
      </c>
      <c r="P2776">
        <f>COUNTIF(Orders!$H:$H,UPPER(SUBSTITUTE(TRIM(C2776),"-","")))</f>
        <v>1</v>
      </c>
      <c r="R2776" t="str">
        <f t="shared" si="517"/>
        <v>Matched Order Reference</v>
      </c>
      <c r="S2776">
        <f t="shared" si="518"/>
        <v>1</v>
      </c>
      <c r="V2776" cm="1">
        <f t="array" ref="V2776">IF(E2776&lt;&gt;"CAPTURE",0,SUMPRODUCT((MDR_Rates!$A$2:$A$10=F2776)*(G2776&gt;MDR_Rates!$B$2:$B$10)*((MDR_Rates!$C$2:$C$10="")+(G2776&lt;=MDR_Rates!$C$2:$C$10))*MDR_Rates!$D$2:$D$10))</f>
        <v>0</v>
      </c>
      <c r="W2776">
        <f t="shared" si="519"/>
        <v>0</v>
      </c>
      <c r="X2776">
        <f t="shared" si="520"/>
        <v>0</v>
      </c>
      <c r="Y2776">
        <f t="shared" si="521"/>
        <v>0</v>
      </c>
      <c r="Z2776">
        <f t="shared" si="522"/>
        <v>0</v>
      </c>
      <c r="AG2776" t="str">
        <f t="shared" si="523"/>
        <v/>
      </c>
      <c r="AI2776" t="str">
        <f t="shared" si="524"/>
        <v/>
      </c>
      <c r="AJ2776" t="str">
        <f t="shared" si="525"/>
        <v/>
      </c>
      <c r="AK2776" t="str">
        <f t="shared" si="526"/>
        <v>ORD26002722</v>
      </c>
      <c r="AL2776">
        <f>IF(E2776&lt;&gt;"CAPTURE","",COUNTIF(Orders!$H:$H,AK2776))</f>
        <v>1</v>
      </c>
      <c r="AP2776" t="str">
        <f t="shared" si="527"/>
        <v>Matched to Order</v>
      </c>
      <c r="AQ2776">
        <f>IF(COUNTIF($A$2:A2776,A2776)=1,1,0)</f>
        <v>1</v>
      </c>
    </row>
    <row r="2777" spans="1:43" x14ac:dyDescent="0.3">
      <c r="A2777" t="s">
        <v>15058</v>
      </c>
      <c r="C2777" t="s">
        <v>5519</v>
      </c>
      <c r="D2777" s="1">
        <v>46280</v>
      </c>
      <c r="E2777" t="s">
        <v>11819</v>
      </c>
      <c r="F2777" t="s">
        <v>17</v>
      </c>
      <c r="G2777">
        <v>1147</v>
      </c>
      <c r="H2777">
        <v>20.65</v>
      </c>
      <c r="I2777">
        <v>3.72</v>
      </c>
      <c r="J2777">
        <v>1122.6300000000001</v>
      </c>
      <c r="K2777" s="1">
        <v>46282</v>
      </c>
      <c r="L2777" t="s">
        <v>14958</v>
      </c>
      <c r="M2777">
        <f t="shared" si="516"/>
        <v>1</v>
      </c>
      <c r="N2777">
        <f>COUNTIF(Orders!$A:$A,C2777)</f>
        <v>1</v>
      </c>
      <c r="P2777">
        <f>COUNTIF(Orders!$H:$H,UPPER(SUBSTITUTE(TRIM(C2777),"-","")))</f>
        <v>1</v>
      </c>
      <c r="R2777" t="str">
        <f t="shared" si="517"/>
        <v>Matched Order Reference</v>
      </c>
      <c r="S2777">
        <f t="shared" si="518"/>
        <v>1</v>
      </c>
      <c r="V2777" cm="1">
        <f t="array" ref="V2777">IF(E2777&lt;&gt;"CAPTURE",0,SUMPRODUCT((MDR_Rates!$A$2:$A$10=F2777)*(G2777&gt;MDR_Rates!$B$2:$B$10)*((MDR_Rates!$C$2:$C$10="")+(G2777&lt;=MDR_Rates!$C$2:$C$10))*MDR_Rates!$D$2:$D$10))</f>
        <v>1.8</v>
      </c>
      <c r="W2777">
        <f t="shared" si="519"/>
        <v>20.65</v>
      </c>
      <c r="X2777">
        <f t="shared" si="520"/>
        <v>3.72</v>
      </c>
      <c r="Y2777">
        <f t="shared" si="521"/>
        <v>0</v>
      </c>
      <c r="Z2777">
        <f t="shared" si="522"/>
        <v>0</v>
      </c>
      <c r="AG2777" t="str">
        <f t="shared" si="523"/>
        <v/>
      </c>
      <c r="AI2777" t="str">
        <f t="shared" si="524"/>
        <v/>
      </c>
      <c r="AJ2777" t="str">
        <f t="shared" si="525"/>
        <v/>
      </c>
      <c r="AK2777" t="str">
        <f t="shared" si="526"/>
        <v>ORD26002771</v>
      </c>
      <c r="AL2777">
        <f>IF(E2777&lt;&gt;"CAPTURE","",COUNTIF(Orders!$H:$H,AK2777))</f>
        <v>1</v>
      </c>
      <c r="AP2777" t="str">
        <f t="shared" si="527"/>
        <v>Matched to Order</v>
      </c>
      <c r="AQ2777">
        <f>IF(COUNTIF($A$2:A2777,A2777)=1,1,0)</f>
        <v>1</v>
      </c>
    </row>
    <row r="2778" spans="1:43" x14ac:dyDescent="0.3">
      <c r="A2778" t="s">
        <v>15059</v>
      </c>
      <c r="C2778" t="s">
        <v>5529</v>
      </c>
      <c r="D2778" s="1">
        <v>46280</v>
      </c>
      <c r="E2778" t="s">
        <v>11819</v>
      </c>
      <c r="F2778" t="s">
        <v>9</v>
      </c>
      <c r="G2778">
        <v>8797</v>
      </c>
      <c r="H2778">
        <v>26.39</v>
      </c>
      <c r="I2778">
        <v>4.75</v>
      </c>
      <c r="J2778">
        <v>8765.86</v>
      </c>
      <c r="K2778" s="1">
        <v>46282</v>
      </c>
      <c r="L2778" t="s">
        <v>14958</v>
      </c>
      <c r="M2778">
        <f t="shared" si="516"/>
        <v>1</v>
      </c>
      <c r="N2778">
        <f>COUNTIF(Orders!$A:$A,C2778)</f>
        <v>1</v>
      </c>
      <c r="P2778">
        <f>COUNTIF(Orders!$H:$H,UPPER(SUBSTITUTE(TRIM(C2778),"-","")))</f>
        <v>1</v>
      </c>
      <c r="R2778" t="str">
        <f t="shared" si="517"/>
        <v>Matched Order Reference</v>
      </c>
      <c r="S2778">
        <f t="shared" si="518"/>
        <v>1</v>
      </c>
      <c r="V2778" cm="1">
        <f t="array" ref="V2778">IF(E2778&lt;&gt;"CAPTURE",0,SUMPRODUCT((MDR_Rates!$A$2:$A$10=F2778)*(G2778&gt;MDR_Rates!$B$2:$B$10)*((MDR_Rates!$C$2:$C$10="")+(G2778&lt;=MDR_Rates!$C$2:$C$10))*MDR_Rates!$D$2:$D$10))</f>
        <v>0.3</v>
      </c>
      <c r="W2778">
        <f t="shared" si="519"/>
        <v>26.39</v>
      </c>
      <c r="X2778">
        <f t="shared" si="520"/>
        <v>4.75</v>
      </c>
      <c r="Y2778">
        <f t="shared" si="521"/>
        <v>0</v>
      </c>
      <c r="Z2778">
        <f t="shared" si="522"/>
        <v>0</v>
      </c>
      <c r="AG2778" t="str">
        <f t="shared" si="523"/>
        <v/>
      </c>
      <c r="AI2778" t="str">
        <f t="shared" si="524"/>
        <v/>
      </c>
      <c r="AJ2778" t="str">
        <f t="shared" si="525"/>
        <v/>
      </c>
      <c r="AK2778" t="str">
        <f t="shared" si="526"/>
        <v>ORD26002776</v>
      </c>
      <c r="AL2778">
        <f>IF(E2778&lt;&gt;"CAPTURE","",COUNTIF(Orders!$H:$H,AK2778))</f>
        <v>1</v>
      </c>
      <c r="AP2778" t="str">
        <f t="shared" si="527"/>
        <v>Matched to Order</v>
      </c>
      <c r="AQ2778">
        <f>IF(COUNTIF($A$2:A2778,A2778)=1,1,0)</f>
        <v>1</v>
      </c>
    </row>
    <row r="2779" spans="1:43" x14ac:dyDescent="0.3">
      <c r="A2779" t="s">
        <v>15060</v>
      </c>
      <c r="C2779" t="s">
        <v>5553</v>
      </c>
      <c r="D2779" s="1">
        <v>46280</v>
      </c>
      <c r="E2779" t="s">
        <v>11819</v>
      </c>
      <c r="F2779" t="s">
        <v>9</v>
      </c>
      <c r="G2779">
        <v>1598</v>
      </c>
      <c r="H2779">
        <v>0</v>
      </c>
      <c r="I2779">
        <v>0</v>
      </c>
      <c r="J2779">
        <v>1598</v>
      </c>
      <c r="K2779" s="1">
        <v>46282</v>
      </c>
      <c r="L2779" t="s">
        <v>14958</v>
      </c>
      <c r="M2779">
        <f t="shared" si="516"/>
        <v>1</v>
      </c>
      <c r="N2779">
        <f>COUNTIF(Orders!$A:$A,C2779)</f>
        <v>1</v>
      </c>
      <c r="P2779">
        <f>COUNTIF(Orders!$H:$H,UPPER(SUBSTITUTE(TRIM(C2779),"-","")))</f>
        <v>1</v>
      </c>
      <c r="R2779" t="str">
        <f t="shared" si="517"/>
        <v>Matched Order Reference</v>
      </c>
      <c r="S2779">
        <f t="shared" si="518"/>
        <v>1</v>
      </c>
      <c r="V2779" cm="1">
        <f t="array" ref="V2779">IF(E2779&lt;&gt;"CAPTURE",0,SUMPRODUCT((MDR_Rates!$A$2:$A$10=F2779)*(G2779&gt;MDR_Rates!$B$2:$B$10)*((MDR_Rates!$C$2:$C$10="")+(G2779&lt;=MDR_Rates!$C$2:$C$10))*MDR_Rates!$D$2:$D$10))</f>
        <v>0</v>
      </c>
      <c r="W2779">
        <f t="shared" si="519"/>
        <v>0</v>
      </c>
      <c r="X2779">
        <f t="shared" si="520"/>
        <v>0</v>
      </c>
      <c r="Y2779">
        <f t="shared" si="521"/>
        <v>0</v>
      </c>
      <c r="Z2779">
        <f t="shared" si="522"/>
        <v>0</v>
      </c>
      <c r="AG2779" t="str">
        <f t="shared" si="523"/>
        <v/>
      </c>
      <c r="AI2779" t="str">
        <f t="shared" si="524"/>
        <v/>
      </c>
      <c r="AJ2779" t="str">
        <f t="shared" si="525"/>
        <v/>
      </c>
      <c r="AK2779" t="str">
        <f t="shared" si="526"/>
        <v>ORD26002788</v>
      </c>
      <c r="AL2779">
        <f>IF(E2779&lt;&gt;"CAPTURE","",COUNTIF(Orders!$H:$H,AK2779))</f>
        <v>1</v>
      </c>
      <c r="AP2779" t="str">
        <f t="shared" si="527"/>
        <v>Matched to Order</v>
      </c>
      <c r="AQ2779">
        <f>IF(COUNTIF($A$2:A2779,A2779)=1,1,0)</f>
        <v>1</v>
      </c>
    </row>
    <row r="2780" spans="1:43" x14ac:dyDescent="0.3">
      <c r="A2780" t="s">
        <v>15061</v>
      </c>
      <c r="C2780" t="s">
        <v>5723</v>
      </c>
      <c r="D2780" s="1">
        <v>46280</v>
      </c>
      <c r="E2780" t="s">
        <v>11819</v>
      </c>
      <c r="F2780" t="s">
        <v>9</v>
      </c>
      <c r="G2780">
        <v>1499</v>
      </c>
      <c r="H2780">
        <v>0</v>
      </c>
      <c r="I2780">
        <v>0</v>
      </c>
      <c r="J2780">
        <v>1499</v>
      </c>
      <c r="K2780" s="1">
        <v>46282</v>
      </c>
      <c r="L2780" t="s">
        <v>14958</v>
      </c>
      <c r="M2780">
        <f t="shared" si="516"/>
        <v>1</v>
      </c>
      <c r="N2780">
        <f>COUNTIF(Orders!$A:$A,C2780)</f>
        <v>1</v>
      </c>
      <c r="P2780">
        <f>COUNTIF(Orders!$H:$H,UPPER(SUBSTITUTE(TRIM(C2780),"-","")))</f>
        <v>1</v>
      </c>
      <c r="R2780" t="str">
        <f t="shared" si="517"/>
        <v>Matched Order Reference</v>
      </c>
      <c r="S2780">
        <f t="shared" si="518"/>
        <v>1</v>
      </c>
      <c r="V2780" cm="1">
        <f t="array" ref="V2780">IF(E2780&lt;&gt;"CAPTURE",0,SUMPRODUCT((MDR_Rates!$A$2:$A$10=F2780)*(G2780&gt;MDR_Rates!$B$2:$B$10)*((MDR_Rates!$C$2:$C$10="")+(G2780&lt;=MDR_Rates!$C$2:$C$10))*MDR_Rates!$D$2:$D$10))</f>
        <v>0</v>
      </c>
      <c r="W2780">
        <f t="shared" si="519"/>
        <v>0</v>
      </c>
      <c r="X2780">
        <f t="shared" si="520"/>
        <v>0</v>
      </c>
      <c r="Y2780">
        <f t="shared" si="521"/>
        <v>0</v>
      </c>
      <c r="Z2780">
        <f t="shared" si="522"/>
        <v>0</v>
      </c>
      <c r="AG2780" t="str">
        <f t="shared" si="523"/>
        <v/>
      </c>
      <c r="AI2780" t="str">
        <f t="shared" si="524"/>
        <v/>
      </c>
      <c r="AJ2780" t="str">
        <f t="shared" si="525"/>
        <v/>
      </c>
      <c r="AK2780" t="str">
        <f t="shared" si="526"/>
        <v>ORD26002875</v>
      </c>
      <c r="AL2780">
        <f>IF(E2780&lt;&gt;"CAPTURE","",COUNTIF(Orders!$H:$H,AK2780))</f>
        <v>1</v>
      </c>
      <c r="AP2780" t="str">
        <f t="shared" si="527"/>
        <v>Matched to Order</v>
      </c>
      <c r="AQ2780">
        <f>IF(COUNTIF($A$2:A2780,A2780)=1,1,0)</f>
        <v>1</v>
      </c>
    </row>
    <row r="2781" spans="1:43" x14ac:dyDescent="0.3">
      <c r="A2781" t="s">
        <v>15062</v>
      </c>
      <c r="C2781" t="s">
        <v>5725</v>
      </c>
      <c r="D2781" s="1">
        <v>46280</v>
      </c>
      <c r="E2781" t="s">
        <v>11819</v>
      </c>
      <c r="F2781" t="s">
        <v>9</v>
      </c>
      <c r="G2781">
        <v>4999</v>
      </c>
      <c r="H2781">
        <v>15</v>
      </c>
      <c r="I2781">
        <v>2.7</v>
      </c>
      <c r="J2781">
        <v>4981.3</v>
      </c>
      <c r="K2781" s="1">
        <v>46282</v>
      </c>
      <c r="L2781" t="s">
        <v>14958</v>
      </c>
      <c r="M2781">
        <f t="shared" si="516"/>
        <v>1</v>
      </c>
      <c r="N2781">
        <f>COUNTIF(Orders!$A:$A,C2781)</f>
        <v>1</v>
      </c>
      <c r="P2781">
        <f>COUNTIF(Orders!$H:$H,UPPER(SUBSTITUTE(TRIM(C2781),"-","")))</f>
        <v>1</v>
      </c>
      <c r="R2781" t="str">
        <f t="shared" si="517"/>
        <v>Matched Order Reference</v>
      </c>
      <c r="S2781">
        <f t="shared" si="518"/>
        <v>1</v>
      </c>
      <c r="V2781" cm="1">
        <f t="array" ref="V2781">IF(E2781&lt;&gt;"CAPTURE",0,SUMPRODUCT((MDR_Rates!$A$2:$A$10=F2781)*(G2781&gt;MDR_Rates!$B$2:$B$10)*((MDR_Rates!$C$2:$C$10="")+(G2781&lt;=MDR_Rates!$C$2:$C$10))*MDR_Rates!$D$2:$D$10))</f>
        <v>0.3</v>
      </c>
      <c r="W2781">
        <f t="shared" si="519"/>
        <v>15</v>
      </c>
      <c r="X2781">
        <f t="shared" si="520"/>
        <v>2.7</v>
      </c>
      <c r="Y2781">
        <f t="shared" si="521"/>
        <v>0</v>
      </c>
      <c r="Z2781">
        <f t="shared" si="522"/>
        <v>0</v>
      </c>
      <c r="AG2781" t="str">
        <f t="shared" si="523"/>
        <v/>
      </c>
      <c r="AI2781" t="str">
        <f t="shared" si="524"/>
        <v/>
      </c>
      <c r="AJ2781" t="str">
        <f t="shared" si="525"/>
        <v/>
      </c>
      <c r="AK2781" t="str">
        <f t="shared" si="526"/>
        <v>ORD26002876</v>
      </c>
      <c r="AL2781">
        <f>IF(E2781&lt;&gt;"CAPTURE","",COUNTIF(Orders!$H:$H,AK2781))</f>
        <v>1</v>
      </c>
      <c r="AP2781" t="str">
        <f t="shared" si="527"/>
        <v>Matched to Order</v>
      </c>
      <c r="AQ2781">
        <f>IF(COUNTIF($A$2:A2781,A2781)=1,1,0)</f>
        <v>1</v>
      </c>
    </row>
    <row r="2782" spans="1:43" x14ac:dyDescent="0.3">
      <c r="A2782" t="s">
        <v>15063</v>
      </c>
      <c r="C2782" t="s">
        <v>5842</v>
      </c>
      <c r="D2782" s="1">
        <v>46280</v>
      </c>
      <c r="E2782" t="s">
        <v>11819</v>
      </c>
      <c r="F2782" t="s">
        <v>9</v>
      </c>
      <c r="G2782">
        <v>2398</v>
      </c>
      <c r="H2782">
        <v>7.19</v>
      </c>
      <c r="I2782">
        <v>1.29</v>
      </c>
      <c r="J2782">
        <v>2389.52</v>
      </c>
      <c r="K2782" s="1">
        <v>46282</v>
      </c>
      <c r="L2782" t="s">
        <v>14958</v>
      </c>
      <c r="M2782">
        <f t="shared" si="516"/>
        <v>1</v>
      </c>
      <c r="N2782">
        <f>COUNTIF(Orders!$A:$A,C2782)</f>
        <v>1</v>
      </c>
      <c r="P2782">
        <f>COUNTIF(Orders!$H:$H,UPPER(SUBSTITUTE(TRIM(C2782),"-","")))</f>
        <v>1</v>
      </c>
      <c r="R2782" t="str">
        <f t="shared" si="517"/>
        <v>Matched Order Reference</v>
      </c>
      <c r="S2782">
        <f t="shared" si="518"/>
        <v>1</v>
      </c>
      <c r="V2782" cm="1">
        <f t="array" ref="V2782">IF(E2782&lt;&gt;"CAPTURE",0,SUMPRODUCT((MDR_Rates!$A$2:$A$10=F2782)*(G2782&gt;MDR_Rates!$B$2:$B$10)*((MDR_Rates!$C$2:$C$10="")+(G2782&lt;=MDR_Rates!$C$2:$C$10))*MDR_Rates!$D$2:$D$10))</f>
        <v>0.3</v>
      </c>
      <c r="W2782">
        <f t="shared" si="519"/>
        <v>7.19</v>
      </c>
      <c r="X2782">
        <f t="shared" si="520"/>
        <v>1.29</v>
      </c>
      <c r="Y2782">
        <f t="shared" si="521"/>
        <v>0</v>
      </c>
      <c r="Z2782">
        <f t="shared" si="522"/>
        <v>0</v>
      </c>
      <c r="AG2782" t="str">
        <f t="shared" si="523"/>
        <v/>
      </c>
      <c r="AI2782" t="str">
        <f t="shared" si="524"/>
        <v/>
      </c>
      <c r="AJ2782" t="str">
        <f t="shared" si="525"/>
        <v/>
      </c>
      <c r="AK2782" t="str">
        <f t="shared" si="526"/>
        <v>ORD26002935</v>
      </c>
      <c r="AL2782">
        <f>IF(E2782&lt;&gt;"CAPTURE","",COUNTIF(Orders!$H:$H,AK2782))</f>
        <v>1</v>
      </c>
      <c r="AP2782" t="str">
        <f t="shared" si="527"/>
        <v>Matched to Order</v>
      </c>
      <c r="AQ2782">
        <f>IF(COUNTIF($A$2:A2782,A2782)=1,1,0)</f>
        <v>1</v>
      </c>
    </row>
    <row r="2783" spans="1:43" x14ac:dyDescent="0.3">
      <c r="A2783" t="s">
        <v>15064</v>
      </c>
      <c r="C2783" t="s">
        <v>5916</v>
      </c>
      <c r="D2783" s="1">
        <v>46280</v>
      </c>
      <c r="E2783" t="s">
        <v>11819</v>
      </c>
      <c r="F2783" t="s">
        <v>9</v>
      </c>
      <c r="G2783">
        <v>3499</v>
      </c>
      <c r="H2783">
        <v>10.5</v>
      </c>
      <c r="I2783">
        <v>1.89</v>
      </c>
      <c r="J2783">
        <v>3486.61</v>
      </c>
      <c r="K2783" s="1">
        <v>46282</v>
      </c>
      <c r="L2783" t="s">
        <v>14958</v>
      </c>
      <c r="M2783">
        <f t="shared" si="516"/>
        <v>1</v>
      </c>
      <c r="N2783">
        <f>COUNTIF(Orders!$A:$A,C2783)</f>
        <v>1</v>
      </c>
      <c r="P2783">
        <f>COUNTIF(Orders!$H:$H,UPPER(SUBSTITUTE(TRIM(C2783),"-","")))</f>
        <v>1</v>
      </c>
      <c r="R2783" t="str">
        <f t="shared" si="517"/>
        <v>Matched Order Reference</v>
      </c>
      <c r="S2783">
        <f t="shared" si="518"/>
        <v>1</v>
      </c>
      <c r="V2783" cm="1">
        <f t="array" ref="V2783">IF(E2783&lt;&gt;"CAPTURE",0,SUMPRODUCT((MDR_Rates!$A$2:$A$10=F2783)*(G2783&gt;MDR_Rates!$B$2:$B$10)*((MDR_Rates!$C$2:$C$10="")+(G2783&lt;=MDR_Rates!$C$2:$C$10))*MDR_Rates!$D$2:$D$10))</f>
        <v>0.3</v>
      </c>
      <c r="W2783">
        <f t="shared" si="519"/>
        <v>10.5</v>
      </c>
      <c r="X2783">
        <f t="shared" si="520"/>
        <v>1.89</v>
      </c>
      <c r="Y2783">
        <f t="shared" si="521"/>
        <v>0</v>
      </c>
      <c r="Z2783">
        <f t="shared" si="522"/>
        <v>0</v>
      </c>
      <c r="AG2783" t="str">
        <f t="shared" si="523"/>
        <v/>
      </c>
      <c r="AI2783" t="str">
        <f t="shared" si="524"/>
        <v/>
      </c>
      <c r="AJ2783" t="str">
        <f t="shared" si="525"/>
        <v/>
      </c>
      <c r="AK2783" t="str">
        <f t="shared" si="526"/>
        <v>ORD26002973</v>
      </c>
      <c r="AL2783">
        <f>IF(E2783&lt;&gt;"CAPTURE","",COUNTIF(Orders!$H:$H,AK2783))</f>
        <v>1</v>
      </c>
      <c r="AP2783" t="str">
        <f t="shared" si="527"/>
        <v>Matched to Order</v>
      </c>
      <c r="AQ2783">
        <f>IF(COUNTIF($A$2:A2783,A2783)=1,1,0)</f>
        <v>1</v>
      </c>
    </row>
    <row r="2784" spans="1:43" x14ac:dyDescent="0.3">
      <c r="A2784" t="s">
        <v>15065</v>
      </c>
      <c r="C2784" t="s">
        <v>5997</v>
      </c>
      <c r="D2784" s="1">
        <v>46280</v>
      </c>
      <c r="E2784" t="s">
        <v>11819</v>
      </c>
      <c r="F2784" t="s">
        <v>17</v>
      </c>
      <c r="G2784">
        <v>10497</v>
      </c>
      <c r="H2784">
        <v>167.95</v>
      </c>
      <c r="I2784">
        <v>30.23</v>
      </c>
      <c r="J2784">
        <v>10298.82</v>
      </c>
      <c r="K2784" s="1">
        <v>46282</v>
      </c>
      <c r="L2784" t="s">
        <v>14958</v>
      </c>
      <c r="M2784">
        <f t="shared" si="516"/>
        <v>1</v>
      </c>
      <c r="N2784">
        <f>COUNTIF(Orders!$A:$A,C2784)</f>
        <v>1</v>
      </c>
      <c r="P2784">
        <f>COUNTIF(Orders!$H:$H,UPPER(SUBSTITUTE(TRIM(C2784),"-","")))</f>
        <v>1</v>
      </c>
      <c r="R2784" t="str">
        <f t="shared" si="517"/>
        <v>Matched Order Reference</v>
      </c>
      <c r="S2784">
        <f t="shared" si="518"/>
        <v>1</v>
      </c>
      <c r="V2784" cm="1">
        <f t="array" ref="V2784">IF(E2784&lt;&gt;"CAPTURE",0,SUMPRODUCT((MDR_Rates!$A$2:$A$10=F2784)*(G2784&gt;MDR_Rates!$B$2:$B$10)*((MDR_Rates!$C$2:$C$10="")+(G2784&lt;=MDR_Rates!$C$2:$C$10))*MDR_Rates!$D$2:$D$10))</f>
        <v>1.6</v>
      </c>
      <c r="W2784">
        <f t="shared" si="519"/>
        <v>167.95</v>
      </c>
      <c r="X2784">
        <f t="shared" si="520"/>
        <v>30.23</v>
      </c>
      <c r="Y2784">
        <f t="shared" si="521"/>
        <v>0</v>
      </c>
      <c r="Z2784">
        <f t="shared" si="522"/>
        <v>0</v>
      </c>
      <c r="AG2784" t="str">
        <f t="shared" si="523"/>
        <v/>
      </c>
      <c r="AI2784" t="str">
        <f t="shared" si="524"/>
        <v/>
      </c>
      <c r="AJ2784" t="str">
        <f t="shared" si="525"/>
        <v/>
      </c>
      <c r="AK2784" t="str">
        <f t="shared" si="526"/>
        <v>ORD26003015</v>
      </c>
      <c r="AL2784">
        <f>IF(E2784&lt;&gt;"CAPTURE","",COUNTIF(Orders!$H:$H,AK2784))</f>
        <v>1</v>
      </c>
      <c r="AP2784" t="str">
        <f t="shared" si="527"/>
        <v>Matched to Order</v>
      </c>
      <c r="AQ2784">
        <f>IF(COUNTIF($A$2:A2784,A2784)=1,1,0)</f>
        <v>1</v>
      </c>
    </row>
    <row r="2785" spans="1:43" x14ac:dyDescent="0.3">
      <c r="A2785" t="s">
        <v>15066</v>
      </c>
      <c r="C2785" t="s">
        <v>6207</v>
      </c>
      <c r="D2785" s="1">
        <v>46280</v>
      </c>
      <c r="E2785" t="s">
        <v>11819</v>
      </c>
      <c r="F2785" t="s">
        <v>9</v>
      </c>
      <c r="G2785">
        <v>3499</v>
      </c>
      <c r="H2785">
        <v>10.5</v>
      </c>
      <c r="I2785">
        <v>1.89</v>
      </c>
      <c r="J2785">
        <v>3486.61</v>
      </c>
      <c r="K2785" s="1">
        <v>46282</v>
      </c>
      <c r="L2785" t="s">
        <v>14958</v>
      </c>
      <c r="M2785">
        <f t="shared" si="516"/>
        <v>1</v>
      </c>
      <c r="N2785">
        <f>COUNTIF(Orders!$A:$A,C2785)</f>
        <v>1</v>
      </c>
      <c r="P2785">
        <f>COUNTIF(Orders!$H:$H,UPPER(SUBSTITUTE(TRIM(C2785),"-","")))</f>
        <v>1</v>
      </c>
      <c r="R2785" t="str">
        <f t="shared" si="517"/>
        <v>Matched Order Reference</v>
      </c>
      <c r="S2785">
        <f t="shared" si="518"/>
        <v>1</v>
      </c>
      <c r="V2785" cm="1">
        <f t="array" ref="V2785">IF(E2785&lt;&gt;"CAPTURE",0,SUMPRODUCT((MDR_Rates!$A$2:$A$10=F2785)*(G2785&gt;MDR_Rates!$B$2:$B$10)*((MDR_Rates!$C$2:$C$10="")+(G2785&lt;=MDR_Rates!$C$2:$C$10))*MDR_Rates!$D$2:$D$10))</f>
        <v>0.3</v>
      </c>
      <c r="W2785">
        <f t="shared" si="519"/>
        <v>10.5</v>
      </c>
      <c r="X2785">
        <f t="shared" si="520"/>
        <v>1.89</v>
      </c>
      <c r="Y2785">
        <f t="shared" si="521"/>
        <v>0</v>
      </c>
      <c r="Z2785">
        <f t="shared" si="522"/>
        <v>0</v>
      </c>
      <c r="AG2785" t="str">
        <f t="shared" si="523"/>
        <v/>
      </c>
      <c r="AI2785" t="str">
        <f t="shared" si="524"/>
        <v/>
      </c>
      <c r="AJ2785" t="str">
        <f t="shared" si="525"/>
        <v/>
      </c>
      <c r="AK2785" t="str">
        <f t="shared" si="526"/>
        <v>ORD26003122</v>
      </c>
      <c r="AL2785">
        <f>IF(E2785&lt;&gt;"CAPTURE","",COUNTIF(Orders!$H:$H,AK2785))</f>
        <v>1</v>
      </c>
      <c r="AP2785" t="str">
        <f t="shared" si="527"/>
        <v>Matched to Order</v>
      </c>
      <c r="AQ2785">
        <f>IF(COUNTIF($A$2:A2785,A2785)=1,1,0)</f>
        <v>1</v>
      </c>
    </row>
    <row r="2786" spans="1:43" x14ac:dyDescent="0.3">
      <c r="A2786" t="s">
        <v>15067</v>
      </c>
      <c r="C2786" t="s">
        <v>6484</v>
      </c>
      <c r="D2786" s="1">
        <v>46280</v>
      </c>
      <c r="E2786" t="s">
        <v>11819</v>
      </c>
      <c r="F2786" t="s">
        <v>17</v>
      </c>
      <c r="G2786">
        <v>1299</v>
      </c>
      <c r="H2786">
        <v>23.38</v>
      </c>
      <c r="I2786">
        <v>4.21</v>
      </c>
      <c r="J2786">
        <v>1271.4100000000001</v>
      </c>
      <c r="K2786" s="1">
        <v>46282</v>
      </c>
      <c r="L2786" t="s">
        <v>14958</v>
      </c>
      <c r="M2786">
        <f t="shared" si="516"/>
        <v>1</v>
      </c>
      <c r="N2786">
        <f>COUNTIF(Orders!$A:$A,C2786)</f>
        <v>1</v>
      </c>
      <c r="P2786">
        <f>COUNTIF(Orders!$H:$H,UPPER(SUBSTITUTE(TRIM(C2786),"-","")))</f>
        <v>1</v>
      </c>
      <c r="R2786" t="str">
        <f t="shared" si="517"/>
        <v>Matched Order Reference</v>
      </c>
      <c r="S2786">
        <f t="shared" si="518"/>
        <v>1</v>
      </c>
      <c r="V2786" cm="1">
        <f t="array" ref="V2786">IF(E2786&lt;&gt;"CAPTURE",0,SUMPRODUCT((MDR_Rates!$A$2:$A$10=F2786)*(G2786&gt;MDR_Rates!$B$2:$B$10)*((MDR_Rates!$C$2:$C$10="")+(G2786&lt;=MDR_Rates!$C$2:$C$10))*MDR_Rates!$D$2:$D$10))</f>
        <v>1.8</v>
      </c>
      <c r="W2786">
        <f t="shared" si="519"/>
        <v>23.38</v>
      </c>
      <c r="X2786">
        <f t="shared" si="520"/>
        <v>4.21</v>
      </c>
      <c r="Y2786">
        <f t="shared" si="521"/>
        <v>0</v>
      </c>
      <c r="Z2786">
        <f t="shared" si="522"/>
        <v>0</v>
      </c>
      <c r="AG2786" t="str">
        <f t="shared" si="523"/>
        <v/>
      </c>
      <c r="AI2786" t="str">
        <f t="shared" si="524"/>
        <v/>
      </c>
      <c r="AJ2786" t="str">
        <f t="shared" si="525"/>
        <v/>
      </c>
      <c r="AK2786" t="str">
        <f t="shared" si="526"/>
        <v>ORD26003262</v>
      </c>
      <c r="AL2786">
        <f>IF(E2786&lt;&gt;"CAPTURE","",COUNTIF(Orders!$H:$H,AK2786))</f>
        <v>1</v>
      </c>
      <c r="AP2786" t="str">
        <f t="shared" si="527"/>
        <v>Matched to Order</v>
      </c>
      <c r="AQ2786">
        <f>IF(COUNTIF($A$2:A2786,A2786)=1,1,0)</f>
        <v>1</v>
      </c>
    </row>
    <row r="2787" spans="1:43" x14ac:dyDescent="0.3">
      <c r="A2787" t="s">
        <v>15068</v>
      </c>
      <c r="C2787" t="s">
        <v>6522</v>
      </c>
      <c r="D2787" s="1">
        <v>46280</v>
      </c>
      <c r="E2787" t="s">
        <v>11819</v>
      </c>
      <c r="F2787" t="s">
        <v>9</v>
      </c>
      <c r="G2787">
        <v>799</v>
      </c>
      <c r="H2787">
        <v>2.4</v>
      </c>
      <c r="I2787">
        <v>0.43</v>
      </c>
      <c r="J2787">
        <v>796.17</v>
      </c>
      <c r="K2787" s="1">
        <v>46282</v>
      </c>
      <c r="L2787" t="s">
        <v>14958</v>
      </c>
      <c r="M2787">
        <f t="shared" si="516"/>
        <v>1</v>
      </c>
      <c r="N2787">
        <f>COUNTIF(Orders!$A:$A,C2787)</f>
        <v>1</v>
      </c>
      <c r="P2787">
        <f>COUNTIF(Orders!$H:$H,UPPER(SUBSTITUTE(TRIM(C2787),"-","")))</f>
        <v>1</v>
      </c>
      <c r="R2787" t="str">
        <f t="shared" si="517"/>
        <v>Matched Order Reference</v>
      </c>
      <c r="S2787">
        <f t="shared" si="518"/>
        <v>1</v>
      </c>
      <c r="V2787" cm="1">
        <f t="array" ref="V2787">IF(E2787&lt;&gt;"CAPTURE",0,SUMPRODUCT((MDR_Rates!$A$2:$A$10=F2787)*(G2787&gt;MDR_Rates!$B$2:$B$10)*((MDR_Rates!$C$2:$C$10="")+(G2787&lt;=MDR_Rates!$C$2:$C$10))*MDR_Rates!$D$2:$D$10))</f>
        <v>0</v>
      </c>
      <c r="W2787">
        <f t="shared" si="519"/>
        <v>0</v>
      </c>
      <c r="X2787">
        <f t="shared" si="520"/>
        <v>0</v>
      </c>
      <c r="Y2787">
        <f t="shared" si="521"/>
        <v>2.4</v>
      </c>
      <c r="Z2787">
        <f t="shared" si="522"/>
        <v>0.43</v>
      </c>
      <c r="AG2787" t="str">
        <f t="shared" si="523"/>
        <v/>
      </c>
      <c r="AI2787" t="str">
        <f t="shared" si="524"/>
        <v/>
      </c>
      <c r="AJ2787" t="str">
        <f t="shared" si="525"/>
        <v/>
      </c>
      <c r="AK2787" t="str">
        <f t="shared" si="526"/>
        <v>ORD26003281</v>
      </c>
      <c r="AL2787">
        <f>IF(E2787&lt;&gt;"CAPTURE","",COUNTIF(Orders!$H:$H,AK2787))</f>
        <v>1</v>
      </c>
      <c r="AP2787" t="str">
        <f t="shared" si="527"/>
        <v>Matched to Order</v>
      </c>
      <c r="AQ2787">
        <f>IF(COUNTIF($A$2:A2787,A2787)=1,1,0)</f>
        <v>1</v>
      </c>
    </row>
    <row r="2788" spans="1:43" x14ac:dyDescent="0.3">
      <c r="A2788" t="s">
        <v>15069</v>
      </c>
      <c r="C2788" t="s">
        <v>6526</v>
      </c>
      <c r="D2788" s="1">
        <v>46280</v>
      </c>
      <c r="E2788" t="s">
        <v>11819</v>
      </c>
      <c r="F2788" t="s">
        <v>33</v>
      </c>
      <c r="G2788">
        <v>499</v>
      </c>
      <c r="H2788">
        <v>7.49</v>
      </c>
      <c r="I2788">
        <v>1.35</v>
      </c>
      <c r="J2788">
        <v>490.16</v>
      </c>
      <c r="K2788" s="1">
        <v>46282</v>
      </c>
      <c r="L2788" t="s">
        <v>14958</v>
      </c>
      <c r="M2788">
        <f t="shared" si="516"/>
        <v>1</v>
      </c>
      <c r="N2788">
        <f>COUNTIF(Orders!$A:$A,C2788)</f>
        <v>1</v>
      </c>
      <c r="P2788">
        <f>COUNTIF(Orders!$H:$H,UPPER(SUBSTITUTE(TRIM(C2788),"-","")))</f>
        <v>1</v>
      </c>
      <c r="R2788" t="str">
        <f t="shared" si="517"/>
        <v>Matched Order Reference</v>
      </c>
      <c r="S2788">
        <f t="shared" si="518"/>
        <v>1</v>
      </c>
      <c r="V2788" cm="1">
        <f t="array" ref="V2788">IF(E2788&lt;&gt;"CAPTURE",0,SUMPRODUCT((MDR_Rates!$A$2:$A$10=F2788)*(G2788&gt;MDR_Rates!$B$2:$B$10)*((MDR_Rates!$C$2:$C$10="")+(G2788&lt;=MDR_Rates!$C$2:$C$10))*MDR_Rates!$D$2:$D$10))</f>
        <v>1.5</v>
      </c>
      <c r="W2788">
        <f t="shared" si="519"/>
        <v>7.49</v>
      </c>
      <c r="X2788">
        <f t="shared" si="520"/>
        <v>1.35</v>
      </c>
      <c r="Y2788">
        <f t="shared" si="521"/>
        <v>0</v>
      </c>
      <c r="Z2788">
        <f t="shared" si="522"/>
        <v>0</v>
      </c>
      <c r="AG2788" t="str">
        <f t="shared" si="523"/>
        <v/>
      </c>
      <c r="AI2788" t="str">
        <f t="shared" si="524"/>
        <v/>
      </c>
      <c r="AJ2788" t="str">
        <f t="shared" si="525"/>
        <v/>
      </c>
      <c r="AK2788" t="str">
        <f t="shared" si="526"/>
        <v>ORD26003283</v>
      </c>
      <c r="AL2788">
        <f>IF(E2788&lt;&gt;"CAPTURE","",COUNTIF(Orders!$H:$H,AK2788))</f>
        <v>1</v>
      </c>
      <c r="AP2788" t="str">
        <f t="shared" si="527"/>
        <v>Matched to Order</v>
      </c>
      <c r="AQ2788">
        <f>IF(COUNTIF($A$2:A2788,A2788)=1,1,0)</f>
        <v>1</v>
      </c>
    </row>
    <row r="2789" spans="1:43" x14ac:dyDescent="0.3">
      <c r="A2789" t="s">
        <v>15070</v>
      </c>
      <c r="C2789" t="s">
        <v>6548</v>
      </c>
      <c r="D2789" s="1">
        <v>46280</v>
      </c>
      <c r="E2789" t="s">
        <v>11819</v>
      </c>
      <c r="F2789" t="s">
        <v>9</v>
      </c>
      <c r="G2789">
        <v>6998</v>
      </c>
      <c r="H2789">
        <v>20.99</v>
      </c>
      <c r="I2789">
        <v>3.78</v>
      </c>
      <c r="J2789">
        <v>6973.23</v>
      </c>
      <c r="K2789" s="1">
        <v>46282</v>
      </c>
      <c r="L2789" t="s">
        <v>14958</v>
      </c>
      <c r="M2789">
        <f t="shared" si="516"/>
        <v>1</v>
      </c>
      <c r="N2789">
        <f>COUNTIF(Orders!$A:$A,C2789)</f>
        <v>1</v>
      </c>
      <c r="P2789">
        <f>COUNTIF(Orders!$H:$H,UPPER(SUBSTITUTE(TRIM(C2789),"-","")))</f>
        <v>1</v>
      </c>
      <c r="R2789" t="str">
        <f t="shared" si="517"/>
        <v>Matched Order Reference</v>
      </c>
      <c r="S2789">
        <f t="shared" si="518"/>
        <v>1</v>
      </c>
      <c r="V2789" cm="1">
        <f t="array" ref="V2789">IF(E2789&lt;&gt;"CAPTURE",0,SUMPRODUCT((MDR_Rates!$A$2:$A$10=F2789)*(G2789&gt;MDR_Rates!$B$2:$B$10)*((MDR_Rates!$C$2:$C$10="")+(G2789&lt;=MDR_Rates!$C$2:$C$10))*MDR_Rates!$D$2:$D$10))</f>
        <v>0.3</v>
      </c>
      <c r="W2789">
        <f t="shared" si="519"/>
        <v>20.99</v>
      </c>
      <c r="X2789">
        <f t="shared" si="520"/>
        <v>3.78</v>
      </c>
      <c r="Y2789">
        <f t="shared" si="521"/>
        <v>0</v>
      </c>
      <c r="Z2789">
        <f t="shared" si="522"/>
        <v>0</v>
      </c>
      <c r="AG2789" t="str">
        <f t="shared" si="523"/>
        <v/>
      </c>
      <c r="AI2789" t="str">
        <f t="shared" si="524"/>
        <v/>
      </c>
      <c r="AJ2789" t="str">
        <f t="shared" si="525"/>
        <v/>
      </c>
      <c r="AK2789" t="str">
        <f t="shared" si="526"/>
        <v>ORD26003294</v>
      </c>
      <c r="AL2789">
        <f>IF(E2789&lt;&gt;"CAPTURE","",COUNTIF(Orders!$H:$H,AK2789))</f>
        <v>1</v>
      </c>
      <c r="AP2789" t="str">
        <f t="shared" si="527"/>
        <v>Matched to Order</v>
      </c>
      <c r="AQ2789">
        <f>IF(COUNTIF($A$2:A2789,A2789)=1,1,0)</f>
        <v>1</v>
      </c>
    </row>
    <row r="2790" spans="1:43" x14ac:dyDescent="0.3">
      <c r="A2790" t="s">
        <v>15071</v>
      </c>
      <c r="C2790" t="s">
        <v>6595</v>
      </c>
      <c r="D2790" s="1">
        <v>46280</v>
      </c>
      <c r="E2790" t="s">
        <v>11819</v>
      </c>
      <c r="F2790" t="s">
        <v>9</v>
      </c>
      <c r="G2790">
        <v>999</v>
      </c>
      <c r="H2790">
        <v>0</v>
      </c>
      <c r="I2790">
        <v>0</v>
      </c>
      <c r="J2790">
        <v>999</v>
      </c>
      <c r="K2790" s="1">
        <v>46282</v>
      </c>
      <c r="L2790" t="s">
        <v>14958</v>
      </c>
      <c r="M2790">
        <f t="shared" si="516"/>
        <v>1</v>
      </c>
      <c r="N2790">
        <f>COUNTIF(Orders!$A:$A,C2790)</f>
        <v>1</v>
      </c>
      <c r="P2790">
        <f>COUNTIF(Orders!$H:$H,UPPER(SUBSTITUTE(TRIM(C2790),"-","")))</f>
        <v>1</v>
      </c>
      <c r="R2790" t="str">
        <f t="shared" si="517"/>
        <v>Matched Order Reference</v>
      </c>
      <c r="S2790">
        <f t="shared" si="518"/>
        <v>1</v>
      </c>
      <c r="V2790" cm="1">
        <f t="array" ref="V2790">IF(E2790&lt;&gt;"CAPTURE",0,SUMPRODUCT((MDR_Rates!$A$2:$A$10=F2790)*(G2790&gt;MDR_Rates!$B$2:$B$10)*((MDR_Rates!$C$2:$C$10="")+(G2790&lt;=MDR_Rates!$C$2:$C$10))*MDR_Rates!$D$2:$D$10))</f>
        <v>0</v>
      </c>
      <c r="W2790">
        <f t="shared" si="519"/>
        <v>0</v>
      </c>
      <c r="X2790">
        <f t="shared" si="520"/>
        <v>0</v>
      </c>
      <c r="Y2790">
        <f t="shared" si="521"/>
        <v>0</v>
      </c>
      <c r="Z2790">
        <f t="shared" si="522"/>
        <v>0</v>
      </c>
      <c r="AG2790" t="str">
        <f t="shared" si="523"/>
        <v/>
      </c>
      <c r="AI2790" t="str">
        <f t="shared" si="524"/>
        <v/>
      </c>
      <c r="AJ2790" t="str">
        <f t="shared" si="525"/>
        <v/>
      </c>
      <c r="AK2790" t="str">
        <f t="shared" si="526"/>
        <v>ORD26003318</v>
      </c>
      <c r="AL2790">
        <f>IF(E2790&lt;&gt;"CAPTURE","",COUNTIF(Orders!$H:$H,AK2790))</f>
        <v>1</v>
      </c>
      <c r="AP2790" t="str">
        <f t="shared" si="527"/>
        <v>Matched to Order</v>
      </c>
      <c r="AQ2790">
        <f>IF(COUNTIF($A$2:A2790,A2790)=1,1,0)</f>
        <v>1</v>
      </c>
    </row>
    <row r="2791" spans="1:43" x14ac:dyDescent="0.3">
      <c r="A2791" t="s">
        <v>15072</v>
      </c>
      <c r="C2791" t="s">
        <v>6762</v>
      </c>
      <c r="D2791" s="1">
        <v>46280</v>
      </c>
      <c r="E2791" t="s">
        <v>11819</v>
      </c>
      <c r="F2791" t="s">
        <v>9</v>
      </c>
      <c r="G2791">
        <v>499</v>
      </c>
      <c r="H2791">
        <v>0</v>
      </c>
      <c r="I2791">
        <v>0</v>
      </c>
      <c r="J2791">
        <v>499</v>
      </c>
      <c r="K2791" s="1">
        <v>46282</v>
      </c>
      <c r="L2791" t="s">
        <v>14958</v>
      </c>
      <c r="M2791">
        <f t="shared" si="516"/>
        <v>1</v>
      </c>
      <c r="N2791">
        <f>COUNTIF(Orders!$A:$A,C2791)</f>
        <v>1</v>
      </c>
      <c r="P2791">
        <f>COUNTIF(Orders!$H:$H,UPPER(SUBSTITUTE(TRIM(C2791),"-","")))</f>
        <v>1</v>
      </c>
      <c r="R2791" t="str">
        <f t="shared" si="517"/>
        <v>Matched Order Reference</v>
      </c>
      <c r="S2791">
        <f t="shared" si="518"/>
        <v>1</v>
      </c>
      <c r="V2791" cm="1">
        <f t="array" ref="V2791">IF(E2791&lt;&gt;"CAPTURE",0,SUMPRODUCT((MDR_Rates!$A$2:$A$10=F2791)*(G2791&gt;MDR_Rates!$B$2:$B$10)*((MDR_Rates!$C$2:$C$10="")+(G2791&lt;=MDR_Rates!$C$2:$C$10))*MDR_Rates!$D$2:$D$10))</f>
        <v>0</v>
      </c>
      <c r="W2791">
        <f t="shared" si="519"/>
        <v>0</v>
      </c>
      <c r="X2791">
        <f t="shared" si="520"/>
        <v>0</v>
      </c>
      <c r="Y2791">
        <f t="shared" si="521"/>
        <v>0</v>
      </c>
      <c r="Z2791">
        <f t="shared" si="522"/>
        <v>0</v>
      </c>
      <c r="AG2791" t="str">
        <f t="shared" si="523"/>
        <v/>
      </c>
      <c r="AI2791" t="str">
        <f t="shared" si="524"/>
        <v/>
      </c>
      <c r="AJ2791" t="str">
        <f t="shared" si="525"/>
        <v/>
      </c>
      <c r="AK2791" t="str">
        <f t="shared" si="526"/>
        <v>ORD26003402</v>
      </c>
      <c r="AL2791">
        <f>IF(E2791&lt;&gt;"CAPTURE","",COUNTIF(Orders!$H:$H,AK2791))</f>
        <v>1</v>
      </c>
      <c r="AP2791" t="str">
        <f t="shared" si="527"/>
        <v>Matched to Order</v>
      </c>
      <c r="AQ2791">
        <f>IF(COUNTIF($A$2:A2791,A2791)=1,1,0)</f>
        <v>1</v>
      </c>
    </row>
    <row r="2792" spans="1:43" x14ac:dyDescent="0.3">
      <c r="A2792" t="s">
        <v>15073</v>
      </c>
      <c r="C2792" t="s">
        <v>6770</v>
      </c>
      <c r="D2792" s="1">
        <v>46280</v>
      </c>
      <c r="E2792" t="s">
        <v>11819</v>
      </c>
      <c r="F2792" t="s">
        <v>9</v>
      </c>
      <c r="G2792">
        <v>2499</v>
      </c>
      <c r="H2792">
        <v>7.5</v>
      </c>
      <c r="I2792">
        <v>1.35</v>
      </c>
      <c r="J2792">
        <v>2490.15</v>
      </c>
      <c r="K2792" s="1">
        <v>46282</v>
      </c>
      <c r="L2792" t="s">
        <v>14958</v>
      </c>
      <c r="M2792">
        <f t="shared" si="516"/>
        <v>1</v>
      </c>
      <c r="N2792">
        <f>COUNTIF(Orders!$A:$A,C2792)</f>
        <v>1</v>
      </c>
      <c r="P2792">
        <f>COUNTIF(Orders!$H:$H,UPPER(SUBSTITUTE(TRIM(C2792),"-","")))</f>
        <v>1</v>
      </c>
      <c r="R2792" t="str">
        <f t="shared" si="517"/>
        <v>Matched Order Reference</v>
      </c>
      <c r="S2792">
        <f t="shared" si="518"/>
        <v>1</v>
      </c>
      <c r="V2792" cm="1">
        <f t="array" ref="V2792">IF(E2792&lt;&gt;"CAPTURE",0,SUMPRODUCT((MDR_Rates!$A$2:$A$10=F2792)*(G2792&gt;MDR_Rates!$B$2:$B$10)*((MDR_Rates!$C$2:$C$10="")+(G2792&lt;=MDR_Rates!$C$2:$C$10))*MDR_Rates!$D$2:$D$10))</f>
        <v>0.3</v>
      </c>
      <c r="W2792">
        <f t="shared" si="519"/>
        <v>7.5</v>
      </c>
      <c r="X2792">
        <f t="shared" si="520"/>
        <v>1.35</v>
      </c>
      <c r="Y2792">
        <f t="shared" si="521"/>
        <v>0</v>
      </c>
      <c r="Z2792">
        <f t="shared" si="522"/>
        <v>0</v>
      </c>
      <c r="AG2792" t="str">
        <f t="shared" si="523"/>
        <v/>
      </c>
      <c r="AI2792" t="str">
        <f t="shared" si="524"/>
        <v/>
      </c>
      <c r="AJ2792" t="str">
        <f t="shared" si="525"/>
        <v/>
      </c>
      <c r="AK2792" t="str">
        <f t="shared" si="526"/>
        <v>ORD26003406</v>
      </c>
      <c r="AL2792">
        <f>IF(E2792&lt;&gt;"CAPTURE","",COUNTIF(Orders!$H:$H,AK2792))</f>
        <v>1</v>
      </c>
      <c r="AP2792" t="str">
        <f t="shared" si="527"/>
        <v>Matched to Order</v>
      </c>
      <c r="AQ2792">
        <f>IF(COUNTIF($A$2:A2792,A2792)=1,1,0)</f>
        <v>1</v>
      </c>
    </row>
    <row r="2793" spans="1:43" x14ac:dyDescent="0.3">
      <c r="A2793" t="s">
        <v>15074</v>
      </c>
      <c r="C2793" t="s">
        <v>6786</v>
      </c>
      <c r="D2793" s="1">
        <v>46280</v>
      </c>
      <c r="E2793" t="s">
        <v>11819</v>
      </c>
      <c r="F2793" t="s">
        <v>9</v>
      </c>
      <c r="G2793">
        <v>349</v>
      </c>
      <c r="H2793">
        <v>0</v>
      </c>
      <c r="I2793">
        <v>0</v>
      </c>
      <c r="J2793">
        <v>349</v>
      </c>
      <c r="K2793" s="1">
        <v>46282</v>
      </c>
      <c r="L2793" t="s">
        <v>14958</v>
      </c>
      <c r="M2793">
        <f t="shared" si="516"/>
        <v>1</v>
      </c>
      <c r="N2793">
        <f>COUNTIF(Orders!$A:$A,C2793)</f>
        <v>1</v>
      </c>
      <c r="P2793">
        <f>COUNTIF(Orders!$H:$H,UPPER(SUBSTITUTE(TRIM(C2793),"-","")))</f>
        <v>1</v>
      </c>
      <c r="R2793" t="str">
        <f t="shared" si="517"/>
        <v>Matched Order Reference</v>
      </c>
      <c r="S2793">
        <f t="shared" si="518"/>
        <v>1</v>
      </c>
      <c r="V2793" cm="1">
        <f t="array" ref="V2793">IF(E2793&lt;&gt;"CAPTURE",0,SUMPRODUCT((MDR_Rates!$A$2:$A$10=F2793)*(G2793&gt;MDR_Rates!$B$2:$B$10)*((MDR_Rates!$C$2:$C$10="")+(G2793&lt;=MDR_Rates!$C$2:$C$10))*MDR_Rates!$D$2:$D$10))</f>
        <v>0</v>
      </c>
      <c r="W2793">
        <f t="shared" si="519"/>
        <v>0</v>
      </c>
      <c r="X2793">
        <f t="shared" si="520"/>
        <v>0</v>
      </c>
      <c r="Y2793">
        <f t="shared" si="521"/>
        <v>0</v>
      </c>
      <c r="Z2793">
        <f t="shared" si="522"/>
        <v>0</v>
      </c>
      <c r="AG2793" t="str">
        <f t="shared" si="523"/>
        <v/>
      </c>
      <c r="AI2793" t="str">
        <f t="shared" si="524"/>
        <v/>
      </c>
      <c r="AJ2793" t="str">
        <f t="shared" si="525"/>
        <v/>
      </c>
      <c r="AK2793" t="str">
        <f t="shared" si="526"/>
        <v>ORD26003414</v>
      </c>
      <c r="AL2793">
        <f>IF(E2793&lt;&gt;"CAPTURE","",COUNTIF(Orders!$H:$H,AK2793))</f>
        <v>1</v>
      </c>
      <c r="AP2793" t="str">
        <f t="shared" si="527"/>
        <v>Matched to Order</v>
      </c>
      <c r="AQ2793">
        <f>IF(COUNTIF($A$2:A2793,A2793)=1,1,0)</f>
        <v>1</v>
      </c>
    </row>
    <row r="2794" spans="1:43" x14ac:dyDescent="0.3">
      <c r="A2794" t="s">
        <v>15075</v>
      </c>
      <c r="C2794" t="s">
        <v>15076</v>
      </c>
      <c r="D2794" s="1">
        <v>46280</v>
      </c>
      <c r="E2794" t="s">
        <v>11819</v>
      </c>
      <c r="F2794" t="s">
        <v>17</v>
      </c>
      <c r="G2794">
        <v>598</v>
      </c>
      <c r="H2794">
        <v>10.76</v>
      </c>
      <c r="I2794">
        <v>1.94</v>
      </c>
      <c r="J2794">
        <v>585.29999999999995</v>
      </c>
      <c r="K2794" s="1">
        <v>46282</v>
      </c>
      <c r="L2794" t="s">
        <v>14958</v>
      </c>
      <c r="M2794">
        <f t="shared" si="516"/>
        <v>1</v>
      </c>
      <c r="N2794">
        <f>COUNTIF(Orders!$A:$A,C2794)</f>
        <v>1</v>
      </c>
      <c r="P2794">
        <f>COUNTIF(Orders!$H:$H,UPPER(SUBSTITUTE(TRIM(C2794),"-","")))</f>
        <v>1</v>
      </c>
      <c r="R2794" t="str">
        <f t="shared" si="517"/>
        <v>Matched Order Reference</v>
      </c>
      <c r="S2794">
        <f t="shared" si="518"/>
        <v>1</v>
      </c>
      <c r="V2794" cm="1">
        <f t="array" ref="V2794">IF(E2794&lt;&gt;"CAPTURE",0,SUMPRODUCT((MDR_Rates!$A$2:$A$10=F2794)*(G2794&gt;MDR_Rates!$B$2:$B$10)*((MDR_Rates!$C$2:$C$10="")+(G2794&lt;=MDR_Rates!$C$2:$C$10))*MDR_Rates!$D$2:$D$10))</f>
        <v>1.8</v>
      </c>
      <c r="W2794">
        <f t="shared" si="519"/>
        <v>10.76</v>
      </c>
      <c r="X2794">
        <f t="shared" si="520"/>
        <v>1.94</v>
      </c>
      <c r="Y2794">
        <f t="shared" si="521"/>
        <v>0</v>
      </c>
      <c r="Z2794">
        <f t="shared" si="522"/>
        <v>0</v>
      </c>
      <c r="AG2794" t="str">
        <f t="shared" si="523"/>
        <v/>
      </c>
      <c r="AI2794" t="str">
        <f t="shared" si="524"/>
        <v/>
      </c>
      <c r="AJ2794" t="str">
        <f t="shared" si="525"/>
        <v/>
      </c>
      <c r="AK2794" t="str">
        <f t="shared" si="526"/>
        <v>ORD26003430</v>
      </c>
      <c r="AL2794">
        <f>IF(E2794&lt;&gt;"CAPTURE","",COUNTIF(Orders!$H:$H,AK2794))</f>
        <v>1</v>
      </c>
      <c r="AP2794" t="str">
        <f t="shared" si="527"/>
        <v>Matched to Order</v>
      </c>
      <c r="AQ2794">
        <f>IF(COUNTIF($A$2:A2794,A2794)=1,1,0)</f>
        <v>1</v>
      </c>
    </row>
    <row r="2795" spans="1:43" x14ac:dyDescent="0.3">
      <c r="A2795" t="s">
        <v>15077</v>
      </c>
      <c r="C2795" t="s">
        <v>15078</v>
      </c>
      <c r="D2795" s="1">
        <v>46280</v>
      </c>
      <c r="E2795" t="s">
        <v>11819</v>
      </c>
      <c r="F2795" t="s">
        <v>33</v>
      </c>
      <c r="G2795">
        <v>299</v>
      </c>
      <c r="H2795">
        <v>4.49</v>
      </c>
      <c r="I2795">
        <v>0.81</v>
      </c>
      <c r="J2795">
        <v>293.7</v>
      </c>
      <c r="K2795" s="1">
        <v>46282</v>
      </c>
      <c r="L2795" t="s">
        <v>14958</v>
      </c>
      <c r="M2795">
        <f t="shared" si="516"/>
        <v>1</v>
      </c>
      <c r="N2795">
        <f>COUNTIF(Orders!$A:$A,C2795)</f>
        <v>0</v>
      </c>
      <c r="P2795">
        <f>COUNTIF(Orders!$H:$H,UPPER(SUBSTITUTE(TRIM(C2795),"-","")))</f>
        <v>1</v>
      </c>
      <c r="R2795" t="str">
        <f t="shared" si="517"/>
        <v>Matched Order Reference</v>
      </c>
      <c r="S2795">
        <f t="shared" si="518"/>
        <v>1</v>
      </c>
      <c r="V2795" cm="1">
        <f t="array" ref="V2795">IF(E2795&lt;&gt;"CAPTURE",0,SUMPRODUCT((MDR_Rates!$A$2:$A$10=F2795)*(G2795&gt;MDR_Rates!$B$2:$B$10)*((MDR_Rates!$C$2:$C$10="")+(G2795&lt;=MDR_Rates!$C$2:$C$10))*MDR_Rates!$D$2:$D$10))</f>
        <v>1.5</v>
      </c>
      <c r="W2795">
        <f t="shared" si="519"/>
        <v>4.49</v>
      </c>
      <c r="X2795">
        <f t="shared" si="520"/>
        <v>0.81</v>
      </c>
      <c r="Y2795">
        <f t="shared" si="521"/>
        <v>0</v>
      </c>
      <c r="Z2795">
        <f t="shared" si="522"/>
        <v>0</v>
      </c>
      <c r="AG2795" t="str">
        <f t="shared" si="523"/>
        <v/>
      </c>
      <c r="AI2795" t="str">
        <f t="shared" si="524"/>
        <v/>
      </c>
      <c r="AJ2795" t="str">
        <f t="shared" si="525"/>
        <v/>
      </c>
      <c r="AK2795" t="str">
        <f t="shared" si="526"/>
        <v>ORD26003431</v>
      </c>
      <c r="AL2795">
        <f>IF(E2795&lt;&gt;"CAPTURE","",COUNTIF(Orders!$H:$H,AK2795))</f>
        <v>1</v>
      </c>
      <c r="AP2795" t="str">
        <f t="shared" si="527"/>
        <v>Matched to Order</v>
      </c>
      <c r="AQ2795">
        <f>IF(COUNTIF($A$2:A2795,A2795)=1,1,0)</f>
        <v>1</v>
      </c>
    </row>
    <row r="2796" spans="1:43" x14ac:dyDescent="0.3">
      <c r="A2796" t="s">
        <v>15079</v>
      </c>
      <c r="C2796" t="s">
        <v>6862</v>
      </c>
      <c r="D2796" s="1">
        <v>46280</v>
      </c>
      <c r="E2796" t="s">
        <v>11819</v>
      </c>
      <c r="F2796" t="s">
        <v>9</v>
      </c>
      <c r="G2796">
        <v>299</v>
      </c>
      <c r="H2796">
        <v>0</v>
      </c>
      <c r="I2796">
        <v>0</v>
      </c>
      <c r="J2796">
        <v>299</v>
      </c>
      <c r="K2796" s="1">
        <v>46282</v>
      </c>
      <c r="L2796" t="s">
        <v>14958</v>
      </c>
      <c r="M2796">
        <f t="shared" si="516"/>
        <v>1</v>
      </c>
      <c r="N2796">
        <f>COUNTIF(Orders!$A:$A,C2796)</f>
        <v>1</v>
      </c>
      <c r="P2796">
        <f>COUNTIF(Orders!$H:$H,UPPER(SUBSTITUTE(TRIM(C2796),"-","")))</f>
        <v>1</v>
      </c>
      <c r="R2796" t="str">
        <f t="shared" si="517"/>
        <v>Matched Order Reference</v>
      </c>
      <c r="S2796">
        <f t="shared" si="518"/>
        <v>1</v>
      </c>
      <c r="V2796" cm="1">
        <f t="array" ref="V2796">IF(E2796&lt;&gt;"CAPTURE",0,SUMPRODUCT((MDR_Rates!$A$2:$A$10=F2796)*(G2796&gt;MDR_Rates!$B$2:$B$10)*((MDR_Rates!$C$2:$C$10="")+(G2796&lt;=MDR_Rates!$C$2:$C$10))*MDR_Rates!$D$2:$D$10))</f>
        <v>0</v>
      </c>
      <c r="W2796">
        <f t="shared" si="519"/>
        <v>0</v>
      </c>
      <c r="X2796">
        <f t="shared" si="520"/>
        <v>0</v>
      </c>
      <c r="Y2796">
        <f t="shared" si="521"/>
        <v>0</v>
      </c>
      <c r="Z2796">
        <f t="shared" si="522"/>
        <v>0</v>
      </c>
      <c r="AG2796" t="str">
        <f t="shared" si="523"/>
        <v/>
      </c>
      <c r="AI2796" t="str">
        <f t="shared" si="524"/>
        <v/>
      </c>
      <c r="AJ2796" t="str">
        <f t="shared" si="525"/>
        <v/>
      </c>
      <c r="AK2796" t="str">
        <f t="shared" si="526"/>
        <v>ORD26003452</v>
      </c>
      <c r="AL2796">
        <f>IF(E2796&lt;&gt;"CAPTURE","",COUNTIF(Orders!$H:$H,AK2796))</f>
        <v>1</v>
      </c>
      <c r="AP2796" t="str">
        <f t="shared" si="527"/>
        <v>Matched to Order</v>
      </c>
      <c r="AQ2796">
        <f>IF(COUNTIF($A$2:A2796,A2796)=1,1,0)</f>
        <v>1</v>
      </c>
    </row>
    <row r="2797" spans="1:43" x14ac:dyDescent="0.3">
      <c r="A2797" t="s">
        <v>15080</v>
      </c>
      <c r="C2797" t="s">
        <v>15081</v>
      </c>
      <c r="D2797" s="1">
        <v>46280</v>
      </c>
      <c r="E2797" t="s">
        <v>11819</v>
      </c>
      <c r="F2797" t="s">
        <v>9</v>
      </c>
      <c r="G2797">
        <v>1299</v>
      </c>
      <c r="H2797">
        <v>0</v>
      </c>
      <c r="I2797">
        <v>0</v>
      </c>
      <c r="J2797">
        <v>1299</v>
      </c>
      <c r="K2797" s="1">
        <v>46282</v>
      </c>
      <c r="L2797" t="s">
        <v>14958</v>
      </c>
      <c r="M2797">
        <f t="shared" si="516"/>
        <v>1</v>
      </c>
      <c r="N2797">
        <f>COUNTIF(Orders!$A:$A,C2797)</f>
        <v>1</v>
      </c>
      <c r="P2797">
        <f>COUNTIF(Orders!$H:$H,UPPER(SUBSTITUTE(TRIM(C2797),"-","")))</f>
        <v>1</v>
      </c>
      <c r="R2797" t="str">
        <f t="shared" si="517"/>
        <v>Matched Order Reference</v>
      </c>
      <c r="S2797">
        <f t="shared" si="518"/>
        <v>1</v>
      </c>
      <c r="V2797" cm="1">
        <f t="array" ref="V2797">IF(E2797&lt;&gt;"CAPTURE",0,SUMPRODUCT((MDR_Rates!$A$2:$A$10=F2797)*(G2797&gt;MDR_Rates!$B$2:$B$10)*((MDR_Rates!$C$2:$C$10="")+(G2797&lt;=MDR_Rates!$C$2:$C$10))*MDR_Rates!$D$2:$D$10))</f>
        <v>0</v>
      </c>
      <c r="W2797">
        <f t="shared" si="519"/>
        <v>0</v>
      </c>
      <c r="X2797">
        <f t="shared" si="520"/>
        <v>0</v>
      </c>
      <c r="Y2797">
        <f t="shared" si="521"/>
        <v>0</v>
      </c>
      <c r="Z2797">
        <f t="shared" si="522"/>
        <v>0</v>
      </c>
      <c r="AG2797" t="str">
        <f t="shared" si="523"/>
        <v/>
      </c>
      <c r="AI2797" t="str">
        <f t="shared" si="524"/>
        <v/>
      </c>
      <c r="AJ2797" t="str">
        <f t="shared" si="525"/>
        <v/>
      </c>
      <c r="AK2797" t="str">
        <f t="shared" si="526"/>
        <v>ORD26003470</v>
      </c>
      <c r="AL2797">
        <f>IF(E2797&lt;&gt;"CAPTURE","",COUNTIF(Orders!$H:$H,AK2797))</f>
        <v>1</v>
      </c>
      <c r="AP2797" t="str">
        <f t="shared" si="527"/>
        <v>Matched to Order</v>
      </c>
      <c r="AQ2797">
        <f>IF(COUNTIF($A$2:A2797,A2797)=1,1,0)</f>
        <v>1</v>
      </c>
    </row>
    <row r="2798" spans="1:43" x14ac:dyDescent="0.3">
      <c r="A2798" t="s">
        <v>15082</v>
      </c>
      <c r="C2798" t="s">
        <v>6948</v>
      </c>
      <c r="D2798" s="1">
        <v>46280</v>
      </c>
      <c r="E2798" t="s">
        <v>11819</v>
      </c>
      <c r="F2798" t="s">
        <v>9</v>
      </c>
      <c r="G2798">
        <v>599</v>
      </c>
      <c r="H2798">
        <v>0</v>
      </c>
      <c r="I2798">
        <v>0</v>
      </c>
      <c r="J2798">
        <v>599</v>
      </c>
      <c r="K2798" s="1">
        <v>46282</v>
      </c>
      <c r="L2798" t="s">
        <v>14958</v>
      </c>
      <c r="M2798">
        <f t="shared" si="516"/>
        <v>1</v>
      </c>
      <c r="N2798">
        <f>COUNTIF(Orders!$A:$A,C2798)</f>
        <v>1</v>
      </c>
      <c r="P2798">
        <f>COUNTIF(Orders!$H:$H,UPPER(SUBSTITUTE(TRIM(C2798),"-","")))</f>
        <v>1</v>
      </c>
      <c r="R2798" t="str">
        <f t="shared" si="517"/>
        <v>Matched Order Reference</v>
      </c>
      <c r="S2798">
        <f t="shared" si="518"/>
        <v>1</v>
      </c>
      <c r="V2798" cm="1">
        <f t="array" ref="V2798">IF(E2798&lt;&gt;"CAPTURE",0,SUMPRODUCT((MDR_Rates!$A$2:$A$10=F2798)*(G2798&gt;MDR_Rates!$B$2:$B$10)*((MDR_Rates!$C$2:$C$10="")+(G2798&lt;=MDR_Rates!$C$2:$C$10))*MDR_Rates!$D$2:$D$10))</f>
        <v>0</v>
      </c>
      <c r="W2798">
        <f t="shared" si="519"/>
        <v>0</v>
      </c>
      <c r="X2798">
        <f t="shared" si="520"/>
        <v>0</v>
      </c>
      <c r="Y2798">
        <f t="shared" si="521"/>
        <v>0</v>
      </c>
      <c r="Z2798">
        <f t="shared" si="522"/>
        <v>0</v>
      </c>
      <c r="AG2798" t="str">
        <f t="shared" si="523"/>
        <v/>
      </c>
      <c r="AI2798" t="str">
        <f t="shared" si="524"/>
        <v/>
      </c>
      <c r="AJ2798" t="str">
        <f t="shared" si="525"/>
        <v/>
      </c>
      <c r="AK2798" t="str">
        <f t="shared" si="526"/>
        <v>ORD26003496</v>
      </c>
      <c r="AL2798">
        <f>IF(E2798&lt;&gt;"CAPTURE","",COUNTIF(Orders!$H:$H,AK2798))</f>
        <v>1</v>
      </c>
      <c r="AP2798" t="str">
        <f t="shared" si="527"/>
        <v>Matched to Order</v>
      </c>
      <c r="AQ2798">
        <f>IF(COUNTIF($A$2:A2798,A2798)=1,1,0)</f>
        <v>1</v>
      </c>
    </row>
    <row r="2799" spans="1:43" x14ac:dyDescent="0.3">
      <c r="A2799" t="s">
        <v>15083</v>
      </c>
      <c r="C2799" t="s">
        <v>6950</v>
      </c>
      <c r="D2799" s="1">
        <v>46280</v>
      </c>
      <c r="E2799" t="s">
        <v>11819</v>
      </c>
      <c r="F2799" t="s">
        <v>17</v>
      </c>
      <c r="G2799">
        <v>13997</v>
      </c>
      <c r="H2799">
        <v>223.95</v>
      </c>
      <c r="I2799">
        <v>40.31</v>
      </c>
      <c r="J2799">
        <v>13732.74</v>
      </c>
      <c r="K2799" s="1">
        <v>46282</v>
      </c>
      <c r="L2799" t="s">
        <v>14958</v>
      </c>
      <c r="M2799">
        <f t="shared" si="516"/>
        <v>1</v>
      </c>
      <c r="N2799">
        <f>COUNTIF(Orders!$A:$A,C2799)</f>
        <v>1</v>
      </c>
      <c r="P2799">
        <f>COUNTIF(Orders!$H:$H,UPPER(SUBSTITUTE(TRIM(C2799),"-","")))</f>
        <v>1</v>
      </c>
      <c r="R2799" t="str">
        <f t="shared" si="517"/>
        <v>Matched Order Reference</v>
      </c>
      <c r="S2799">
        <f t="shared" si="518"/>
        <v>1</v>
      </c>
      <c r="V2799" cm="1">
        <f t="array" ref="V2799">IF(E2799&lt;&gt;"CAPTURE",0,SUMPRODUCT((MDR_Rates!$A$2:$A$10=F2799)*(G2799&gt;MDR_Rates!$B$2:$B$10)*((MDR_Rates!$C$2:$C$10="")+(G2799&lt;=MDR_Rates!$C$2:$C$10))*MDR_Rates!$D$2:$D$10))</f>
        <v>1.6</v>
      </c>
      <c r="W2799">
        <f t="shared" si="519"/>
        <v>223.95</v>
      </c>
      <c r="X2799">
        <f t="shared" si="520"/>
        <v>40.31</v>
      </c>
      <c r="Y2799">
        <f t="shared" si="521"/>
        <v>0</v>
      </c>
      <c r="Z2799">
        <f t="shared" si="522"/>
        <v>0</v>
      </c>
      <c r="AG2799" t="str">
        <f t="shared" si="523"/>
        <v/>
      </c>
      <c r="AI2799" t="str">
        <f t="shared" si="524"/>
        <v/>
      </c>
      <c r="AJ2799" t="str">
        <f t="shared" si="525"/>
        <v/>
      </c>
      <c r="AK2799" t="str">
        <f t="shared" si="526"/>
        <v>ORD26003497</v>
      </c>
      <c r="AL2799">
        <f>IF(E2799&lt;&gt;"CAPTURE","",COUNTIF(Orders!$H:$H,AK2799))</f>
        <v>1</v>
      </c>
      <c r="AP2799" t="str">
        <f t="shared" si="527"/>
        <v>Matched to Order</v>
      </c>
      <c r="AQ2799">
        <f>IF(COUNTIF($A$2:A2799,A2799)=1,1,0)</f>
        <v>1</v>
      </c>
    </row>
    <row r="2800" spans="1:43" x14ac:dyDescent="0.3">
      <c r="A2800" t="s">
        <v>15084</v>
      </c>
      <c r="C2800" t="s">
        <v>6966</v>
      </c>
      <c r="D2800" s="1">
        <v>46280</v>
      </c>
      <c r="E2800" t="s">
        <v>11819</v>
      </c>
      <c r="F2800" t="s">
        <v>9</v>
      </c>
      <c r="G2800">
        <v>2098</v>
      </c>
      <c r="H2800">
        <v>6.29</v>
      </c>
      <c r="I2800">
        <v>1.1299999999999999</v>
      </c>
      <c r="J2800">
        <v>2090.58</v>
      </c>
      <c r="K2800" s="1">
        <v>46282</v>
      </c>
      <c r="L2800" t="s">
        <v>14958</v>
      </c>
      <c r="M2800">
        <f t="shared" si="516"/>
        <v>1</v>
      </c>
      <c r="N2800">
        <f>COUNTIF(Orders!$A:$A,C2800)</f>
        <v>1</v>
      </c>
      <c r="P2800">
        <f>COUNTIF(Orders!$H:$H,UPPER(SUBSTITUTE(TRIM(C2800),"-","")))</f>
        <v>1</v>
      </c>
      <c r="R2800" t="str">
        <f t="shared" si="517"/>
        <v>Matched Order Reference</v>
      </c>
      <c r="S2800">
        <f t="shared" si="518"/>
        <v>1</v>
      </c>
      <c r="V2800" cm="1">
        <f t="array" ref="V2800">IF(E2800&lt;&gt;"CAPTURE",0,SUMPRODUCT((MDR_Rates!$A$2:$A$10=F2800)*(G2800&gt;MDR_Rates!$B$2:$B$10)*((MDR_Rates!$C$2:$C$10="")+(G2800&lt;=MDR_Rates!$C$2:$C$10))*MDR_Rates!$D$2:$D$10))</f>
        <v>0.3</v>
      </c>
      <c r="W2800">
        <f t="shared" si="519"/>
        <v>6.29</v>
      </c>
      <c r="X2800">
        <f t="shared" si="520"/>
        <v>1.1299999999999999</v>
      </c>
      <c r="Y2800">
        <f t="shared" si="521"/>
        <v>0</v>
      </c>
      <c r="Z2800">
        <f t="shared" si="522"/>
        <v>0</v>
      </c>
      <c r="AG2800" t="str">
        <f t="shared" si="523"/>
        <v/>
      </c>
      <c r="AI2800" t="str">
        <f t="shared" si="524"/>
        <v/>
      </c>
      <c r="AJ2800" t="str">
        <f t="shared" si="525"/>
        <v/>
      </c>
      <c r="AK2800" t="str">
        <f t="shared" si="526"/>
        <v>ORD26003505</v>
      </c>
      <c r="AL2800">
        <f>IF(E2800&lt;&gt;"CAPTURE","",COUNTIF(Orders!$H:$H,AK2800))</f>
        <v>1</v>
      </c>
      <c r="AP2800" t="str">
        <f t="shared" si="527"/>
        <v>Matched to Order</v>
      </c>
      <c r="AQ2800">
        <f>IF(COUNTIF($A$2:A2800,A2800)=1,1,0)</f>
        <v>1</v>
      </c>
    </row>
    <row r="2801" spans="1:43" x14ac:dyDescent="0.3">
      <c r="A2801" t="s">
        <v>15085</v>
      </c>
      <c r="C2801" t="s">
        <v>7132</v>
      </c>
      <c r="D2801" s="1">
        <v>46280</v>
      </c>
      <c r="E2801" t="s">
        <v>11819</v>
      </c>
      <c r="F2801" t="s">
        <v>9</v>
      </c>
      <c r="G2801">
        <v>1799</v>
      </c>
      <c r="H2801">
        <v>0</v>
      </c>
      <c r="I2801">
        <v>0</v>
      </c>
      <c r="J2801">
        <v>1799</v>
      </c>
      <c r="K2801" s="1">
        <v>46282</v>
      </c>
      <c r="L2801" t="s">
        <v>14958</v>
      </c>
      <c r="M2801">
        <f t="shared" si="516"/>
        <v>1</v>
      </c>
      <c r="N2801">
        <f>COUNTIF(Orders!$A:$A,C2801)</f>
        <v>1</v>
      </c>
      <c r="P2801">
        <f>COUNTIF(Orders!$H:$H,UPPER(SUBSTITUTE(TRIM(C2801),"-","")))</f>
        <v>1</v>
      </c>
      <c r="R2801" t="str">
        <f t="shared" si="517"/>
        <v>Matched Order Reference</v>
      </c>
      <c r="S2801">
        <f t="shared" si="518"/>
        <v>1</v>
      </c>
      <c r="V2801" cm="1">
        <f t="array" ref="V2801">IF(E2801&lt;&gt;"CAPTURE",0,SUMPRODUCT((MDR_Rates!$A$2:$A$10=F2801)*(G2801&gt;MDR_Rates!$B$2:$B$10)*((MDR_Rates!$C$2:$C$10="")+(G2801&lt;=MDR_Rates!$C$2:$C$10))*MDR_Rates!$D$2:$D$10))</f>
        <v>0</v>
      </c>
      <c r="W2801">
        <f t="shared" si="519"/>
        <v>0</v>
      </c>
      <c r="X2801">
        <f t="shared" si="520"/>
        <v>0</v>
      </c>
      <c r="Y2801">
        <f t="shared" si="521"/>
        <v>0</v>
      </c>
      <c r="Z2801">
        <f t="shared" si="522"/>
        <v>0</v>
      </c>
      <c r="AG2801" t="str">
        <f t="shared" si="523"/>
        <v/>
      </c>
      <c r="AI2801" t="str">
        <f t="shared" si="524"/>
        <v/>
      </c>
      <c r="AJ2801" t="str">
        <f t="shared" si="525"/>
        <v/>
      </c>
      <c r="AK2801" t="str">
        <f t="shared" si="526"/>
        <v>ORD26003590</v>
      </c>
      <c r="AL2801">
        <f>IF(E2801&lt;&gt;"CAPTURE","",COUNTIF(Orders!$H:$H,AK2801))</f>
        <v>1</v>
      </c>
      <c r="AP2801" t="str">
        <f t="shared" si="527"/>
        <v>Matched to Order</v>
      </c>
      <c r="AQ2801">
        <f>IF(COUNTIF($A$2:A2801,A2801)=1,1,0)</f>
        <v>1</v>
      </c>
    </row>
    <row r="2802" spans="1:43" x14ac:dyDescent="0.3">
      <c r="A2802" t="s">
        <v>15086</v>
      </c>
      <c r="C2802" t="s">
        <v>15087</v>
      </c>
      <c r="D2802" s="1">
        <v>46280</v>
      </c>
      <c r="E2802" t="s">
        <v>11819</v>
      </c>
      <c r="F2802" t="s">
        <v>9</v>
      </c>
      <c r="G2802">
        <v>1299</v>
      </c>
      <c r="H2802">
        <v>0</v>
      </c>
      <c r="I2802">
        <v>0</v>
      </c>
      <c r="J2802">
        <v>1299</v>
      </c>
      <c r="K2802" s="1">
        <v>46282</v>
      </c>
      <c r="L2802" t="s">
        <v>14958</v>
      </c>
      <c r="M2802">
        <f t="shared" si="516"/>
        <v>1</v>
      </c>
      <c r="N2802">
        <f>COUNTIF(Orders!$A:$A,C2802)</f>
        <v>1</v>
      </c>
      <c r="P2802">
        <f>COUNTIF(Orders!$H:$H,UPPER(SUBSTITUTE(TRIM(C2802),"-","")))</f>
        <v>1</v>
      </c>
      <c r="R2802" t="str">
        <f t="shared" si="517"/>
        <v>Matched Order Reference</v>
      </c>
      <c r="S2802">
        <f t="shared" si="518"/>
        <v>1</v>
      </c>
      <c r="V2802" cm="1">
        <f t="array" ref="V2802">IF(E2802&lt;&gt;"CAPTURE",0,SUMPRODUCT((MDR_Rates!$A$2:$A$10=F2802)*(G2802&gt;MDR_Rates!$B$2:$B$10)*((MDR_Rates!$C$2:$C$10="")+(G2802&lt;=MDR_Rates!$C$2:$C$10))*MDR_Rates!$D$2:$D$10))</f>
        <v>0</v>
      </c>
      <c r="W2802">
        <f t="shared" si="519"/>
        <v>0</v>
      </c>
      <c r="X2802">
        <f t="shared" si="520"/>
        <v>0</v>
      </c>
      <c r="Y2802">
        <f t="shared" si="521"/>
        <v>0</v>
      </c>
      <c r="Z2802">
        <f t="shared" si="522"/>
        <v>0</v>
      </c>
      <c r="AG2802" t="str">
        <f t="shared" si="523"/>
        <v/>
      </c>
      <c r="AI2802" t="str">
        <f t="shared" si="524"/>
        <v/>
      </c>
      <c r="AJ2802" t="str">
        <f t="shared" si="525"/>
        <v/>
      </c>
      <c r="AK2802" t="str">
        <f t="shared" si="526"/>
        <v>ORD26003622</v>
      </c>
      <c r="AL2802">
        <f>IF(E2802&lt;&gt;"CAPTURE","",COUNTIF(Orders!$H:$H,AK2802))</f>
        <v>1</v>
      </c>
      <c r="AP2802" t="str">
        <f t="shared" si="527"/>
        <v>Matched to Order</v>
      </c>
      <c r="AQ2802">
        <f>IF(COUNTIF($A$2:A2802,A2802)=1,1,0)</f>
        <v>1</v>
      </c>
    </row>
    <row r="2803" spans="1:43" x14ac:dyDescent="0.3">
      <c r="A2803" t="s">
        <v>15088</v>
      </c>
      <c r="C2803" t="s">
        <v>7223</v>
      </c>
      <c r="D2803" s="1">
        <v>46280</v>
      </c>
      <c r="E2803" t="s">
        <v>11819</v>
      </c>
      <c r="F2803" t="s">
        <v>44</v>
      </c>
      <c r="G2803">
        <v>1499</v>
      </c>
      <c r="H2803">
        <v>28.48</v>
      </c>
      <c r="I2803">
        <v>5.13</v>
      </c>
      <c r="J2803">
        <v>1465.39</v>
      </c>
      <c r="K2803" s="1">
        <v>46282</v>
      </c>
      <c r="L2803" t="s">
        <v>14958</v>
      </c>
      <c r="M2803">
        <f t="shared" si="516"/>
        <v>1</v>
      </c>
      <c r="N2803">
        <f>COUNTIF(Orders!$A:$A,C2803)</f>
        <v>1</v>
      </c>
      <c r="P2803">
        <f>COUNTIF(Orders!$H:$H,UPPER(SUBSTITUTE(TRIM(C2803),"-","")))</f>
        <v>1</v>
      </c>
      <c r="R2803" t="str">
        <f t="shared" si="517"/>
        <v>Matched Order Reference</v>
      </c>
      <c r="S2803">
        <f t="shared" si="518"/>
        <v>1</v>
      </c>
      <c r="V2803" cm="1">
        <f t="array" ref="V2803">IF(E2803&lt;&gt;"CAPTURE",0,SUMPRODUCT((MDR_Rates!$A$2:$A$10=F2803)*(G2803&gt;MDR_Rates!$B$2:$B$10)*((MDR_Rates!$C$2:$C$10="")+(G2803&lt;=MDR_Rates!$C$2:$C$10))*MDR_Rates!$D$2:$D$10))</f>
        <v>1.9</v>
      </c>
      <c r="W2803">
        <f t="shared" si="519"/>
        <v>28.48</v>
      </c>
      <c r="X2803">
        <f t="shared" si="520"/>
        <v>5.13</v>
      </c>
      <c r="Y2803">
        <f t="shared" si="521"/>
        <v>0</v>
      </c>
      <c r="Z2803">
        <f t="shared" si="522"/>
        <v>0</v>
      </c>
      <c r="AG2803" t="str">
        <f t="shared" si="523"/>
        <v/>
      </c>
      <c r="AI2803" t="str">
        <f t="shared" si="524"/>
        <v/>
      </c>
      <c r="AJ2803" t="str">
        <f t="shared" si="525"/>
        <v/>
      </c>
      <c r="AK2803" t="str">
        <f t="shared" si="526"/>
        <v>ORD26003637</v>
      </c>
      <c r="AL2803">
        <f>IF(E2803&lt;&gt;"CAPTURE","",COUNTIF(Orders!$H:$H,AK2803))</f>
        <v>1</v>
      </c>
      <c r="AP2803" t="str">
        <f t="shared" si="527"/>
        <v>Matched to Order</v>
      </c>
      <c r="AQ2803">
        <f>IF(COUNTIF($A$2:A2803,A2803)=1,1,0)</f>
        <v>1</v>
      </c>
    </row>
    <row r="2804" spans="1:43" x14ac:dyDescent="0.3">
      <c r="A2804" t="s">
        <v>15089</v>
      </c>
      <c r="C2804" t="s">
        <v>7233</v>
      </c>
      <c r="D2804" s="1">
        <v>46280</v>
      </c>
      <c r="E2804" t="s">
        <v>11819</v>
      </c>
      <c r="F2804" t="s">
        <v>9</v>
      </c>
      <c r="G2804">
        <v>1299</v>
      </c>
      <c r="H2804">
        <v>0</v>
      </c>
      <c r="I2804">
        <v>0</v>
      </c>
      <c r="J2804">
        <v>1299</v>
      </c>
      <c r="K2804" s="1">
        <v>46282</v>
      </c>
      <c r="L2804" t="s">
        <v>14958</v>
      </c>
      <c r="M2804">
        <f t="shared" si="516"/>
        <v>1</v>
      </c>
      <c r="N2804">
        <f>COUNTIF(Orders!$A:$A,C2804)</f>
        <v>1</v>
      </c>
      <c r="P2804">
        <f>COUNTIF(Orders!$H:$H,UPPER(SUBSTITUTE(TRIM(C2804),"-","")))</f>
        <v>1</v>
      </c>
      <c r="R2804" t="str">
        <f t="shared" si="517"/>
        <v>Matched Order Reference</v>
      </c>
      <c r="S2804">
        <f t="shared" si="518"/>
        <v>1</v>
      </c>
      <c r="V2804" cm="1">
        <f t="array" ref="V2804">IF(E2804&lt;&gt;"CAPTURE",0,SUMPRODUCT((MDR_Rates!$A$2:$A$10=F2804)*(G2804&gt;MDR_Rates!$B$2:$B$10)*((MDR_Rates!$C$2:$C$10="")+(G2804&lt;=MDR_Rates!$C$2:$C$10))*MDR_Rates!$D$2:$D$10))</f>
        <v>0</v>
      </c>
      <c r="W2804">
        <f t="shared" si="519"/>
        <v>0</v>
      </c>
      <c r="X2804">
        <f t="shared" si="520"/>
        <v>0</v>
      </c>
      <c r="Y2804">
        <f t="shared" si="521"/>
        <v>0</v>
      </c>
      <c r="Z2804">
        <f t="shared" si="522"/>
        <v>0</v>
      </c>
      <c r="AG2804" t="str">
        <f t="shared" si="523"/>
        <v/>
      </c>
      <c r="AI2804" t="str">
        <f t="shared" si="524"/>
        <v/>
      </c>
      <c r="AJ2804" t="str">
        <f t="shared" si="525"/>
        <v/>
      </c>
      <c r="AK2804" t="str">
        <f t="shared" si="526"/>
        <v>ORD26003642</v>
      </c>
      <c r="AL2804">
        <f>IF(E2804&lt;&gt;"CAPTURE","",COUNTIF(Orders!$H:$H,AK2804))</f>
        <v>1</v>
      </c>
      <c r="AP2804" t="str">
        <f t="shared" si="527"/>
        <v>Matched to Order</v>
      </c>
      <c r="AQ2804">
        <f>IF(COUNTIF($A$2:A2804,A2804)=1,1,0)</f>
        <v>1</v>
      </c>
    </row>
    <row r="2805" spans="1:43" x14ac:dyDescent="0.3">
      <c r="A2805" t="s">
        <v>15090</v>
      </c>
      <c r="C2805" t="s">
        <v>7235</v>
      </c>
      <c r="D2805" s="1">
        <v>46280</v>
      </c>
      <c r="E2805" t="s">
        <v>11819</v>
      </c>
      <c r="F2805" t="s">
        <v>44</v>
      </c>
      <c r="G2805">
        <v>299</v>
      </c>
      <c r="H2805">
        <v>5.68</v>
      </c>
      <c r="I2805">
        <v>1.02</v>
      </c>
      <c r="J2805">
        <v>292.3</v>
      </c>
      <c r="K2805" s="1">
        <v>46282</v>
      </c>
      <c r="L2805" t="s">
        <v>14958</v>
      </c>
      <c r="M2805">
        <f t="shared" si="516"/>
        <v>1</v>
      </c>
      <c r="N2805">
        <f>COUNTIF(Orders!$A:$A,C2805)</f>
        <v>1</v>
      </c>
      <c r="P2805">
        <f>COUNTIF(Orders!$H:$H,UPPER(SUBSTITUTE(TRIM(C2805),"-","")))</f>
        <v>1</v>
      </c>
      <c r="R2805" t="str">
        <f t="shared" si="517"/>
        <v>Matched Order Reference</v>
      </c>
      <c r="S2805">
        <f t="shared" si="518"/>
        <v>1</v>
      </c>
      <c r="V2805" cm="1">
        <f t="array" ref="V2805">IF(E2805&lt;&gt;"CAPTURE",0,SUMPRODUCT((MDR_Rates!$A$2:$A$10=F2805)*(G2805&gt;MDR_Rates!$B$2:$B$10)*((MDR_Rates!$C$2:$C$10="")+(G2805&lt;=MDR_Rates!$C$2:$C$10))*MDR_Rates!$D$2:$D$10))</f>
        <v>1.9</v>
      </c>
      <c r="W2805">
        <f t="shared" si="519"/>
        <v>5.68</v>
      </c>
      <c r="X2805">
        <f t="shared" si="520"/>
        <v>1.02</v>
      </c>
      <c r="Y2805">
        <f t="shared" si="521"/>
        <v>0</v>
      </c>
      <c r="Z2805">
        <f t="shared" si="522"/>
        <v>0</v>
      </c>
      <c r="AG2805" t="str">
        <f t="shared" si="523"/>
        <v/>
      </c>
      <c r="AI2805" t="str">
        <f t="shared" si="524"/>
        <v/>
      </c>
      <c r="AJ2805" t="str">
        <f t="shared" si="525"/>
        <v/>
      </c>
      <c r="AK2805" t="str">
        <f t="shared" si="526"/>
        <v>ORD26003643</v>
      </c>
      <c r="AL2805">
        <f>IF(E2805&lt;&gt;"CAPTURE","",COUNTIF(Orders!$H:$H,AK2805))</f>
        <v>1</v>
      </c>
      <c r="AP2805" t="str">
        <f t="shared" si="527"/>
        <v>Matched to Order</v>
      </c>
      <c r="AQ2805">
        <f>IF(COUNTIF($A$2:A2805,A2805)=1,1,0)</f>
        <v>1</v>
      </c>
    </row>
    <row r="2806" spans="1:43" x14ac:dyDescent="0.3">
      <c r="A2806" t="s">
        <v>15091</v>
      </c>
      <c r="C2806" t="s">
        <v>7241</v>
      </c>
      <c r="D2806" s="1">
        <v>46280</v>
      </c>
      <c r="E2806" t="s">
        <v>11819</v>
      </c>
      <c r="F2806" t="s">
        <v>33</v>
      </c>
      <c r="G2806">
        <v>3447</v>
      </c>
      <c r="H2806">
        <v>41.36</v>
      </c>
      <c r="I2806">
        <v>7.44</v>
      </c>
      <c r="J2806">
        <v>3398.2</v>
      </c>
      <c r="K2806" s="1">
        <v>46282</v>
      </c>
      <c r="L2806" t="s">
        <v>14958</v>
      </c>
      <c r="M2806">
        <f t="shared" si="516"/>
        <v>1</v>
      </c>
      <c r="N2806">
        <f>COUNTIF(Orders!$A:$A,C2806)</f>
        <v>1</v>
      </c>
      <c r="P2806">
        <f>COUNTIF(Orders!$H:$H,UPPER(SUBSTITUTE(TRIM(C2806),"-","")))</f>
        <v>1</v>
      </c>
      <c r="R2806" t="str">
        <f t="shared" si="517"/>
        <v>Matched Order Reference</v>
      </c>
      <c r="S2806">
        <f t="shared" si="518"/>
        <v>1</v>
      </c>
      <c r="V2806" cm="1">
        <f t="array" ref="V2806">IF(E2806&lt;&gt;"CAPTURE",0,SUMPRODUCT((MDR_Rates!$A$2:$A$10=F2806)*(G2806&gt;MDR_Rates!$B$2:$B$10)*((MDR_Rates!$C$2:$C$10="")+(G2806&lt;=MDR_Rates!$C$2:$C$10))*MDR_Rates!$D$2:$D$10))</f>
        <v>1.2</v>
      </c>
      <c r="W2806">
        <f t="shared" si="519"/>
        <v>41.36</v>
      </c>
      <c r="X2806">
        <f t="shared" si="520"/>
        <v>7.44</v>
      </c>
      <c r="Y2806">
        <f t="shared" si="521"/>
        <v>0</v>
      </c>
      <c r="Z2806">
        <f t="shared" si="522"/>
        <v>0</v>
      </c>
      <c r="AG2806" t="str">
        <f t="shared" si="523"/>
        <v/>
      </c>
      <c r="AI2806" t="str">
        <f t="shared" si="524"/>
        <v/>
      </c>
      <c r="AJ2806" t="str">
        <f t="shared" si="525"/>
        <v/>
      </c>
      <c r="AK2806" t="str">
        <f t="shared" si="526"/>
        <v>ORD26003646</v>
      </c>
      <c r="AL2806">
        <f>IF(E2806&lt;&gt;"CAPTURE","",COUNTIF(Orders!$H:$H,AK2806))</f>
        <v>1</v>
      </c>
      <c r="AP2806" t="str">
        <f t="shared" si="527"/>
        <v>Matched to Order</v>
      </c>
      <c r="AQ2806">
        <f>IF(COUNTIF($A$2:A2806,A2806)=1,1,0)</f>
        <v>1</v>
      </c>
    </row>
    <row r="2807" spans="1:43" x14ac:dyDescent="0.3">
      <c r="A2807" t="s">
        <v>15092</v>
      </c>
      <c r="C2807" t="s">
        <v>15093</v>
      </c>
      <c r="D2807" s="1">
        <v>46280</v>
      </c>
      <c r="E2807" t="s">
        <v>11819</v>
      </c>
      <c r="F2807" t="s">
        <v>9</v>
      </c>
      <c r="G2807">
        <v>3498</v>
      </c>
      <c r="H2807">
        <v>10.49</v>
      </c>
      <c r="I2807">
        <v>1.89</v>
      </c>
      <c r="J2807">
        <v>3485.62</v>
      </c>
      <c r="K2807" s="1">
        <v>46282</v>
      </c>
      <c r="L2807" t="s">
        <v>14958</v>
      </c>
      <c r="M2807">
        <f t="shared" si="516"/>
        <v>1</v>
      </c>
      <c r="N2807">
        <f>COUNTIF(Orders!$A:$A,C2807)</f>
        <v>0</v>
      </c>
      <c r="P2807">
        <f>COUNTIF(Orders!$H:$H,UPPER(SUBSTITUTE(TRIM(C2807),"-","")))</f>
        <v>1</v>
      </c>
      <c r="R2807" t="str">
        <f t="shared" si="517"/>
        <v>Matched Order Reference</v>
      </c>
      <c r="S2807">
        <f t="shared" si="518"/>
        <v>1</v>
      </c>
      <c r="V2807" cm="1">
        <f t="array" ref="V2807">IF(E2807&lt;&gt;"CAPTURE",0,SUMPRODUCT((MDR_Rates!$A$2:$A$10=F2807)*(G2807&gt;MDR_Rates!$B$2:$B$10)*((MDR_Rates!$C$2:$C$10="")+(G2807&lt;=MDR_Rates!$C$2:$C$10))*MDR_Rates!$D$2:$D$10))</f>
        <v>0.3</v>
      </c>
      <c r="W2807">
        <f t="shared" si="519"/>
        <v>10.49</v>
      </c>
      <c r="X2807">
        <f t="shared" si="520"/>
        <v>1.89</v>
      </c>
      <c r="Y2807">
        <f t="shared" si="521"/>
        <v>0</v>
      </c>
      <c r="Z2807">
        <f t="shared" si="522"/>
        <v>0</v>
      </c>
      <c r="AG2807" t="str">
        <f t="shared" si="523"/>
        <v/>
      </c>
      <c r="AI2807" t="str">
        <f t="shared" si="524"/>
        <v/>
      </c>
      <c r="AJ2807" t="str">
        <f t="shared" si="525"/>
        <v/>
      </c>
      <c r="AK2807" t="str">
        <f t="shared" si="526"/>
        <v>ORD26003653</v>
      </c>
      <c r="AL2807">
        <f>IF(E2807&lt;&gt;"CAPTURE","",COUNTIF(Orders!$H:$H,AK2807))</f>
        <v>1</v>
      </c>
      <c r="AP2807" t="str">
        <f t="shared" si="527"/>
        <v>Matched to Order</v>
      </c>
      <c r="AQ2807">
        <f>IF(COUNTIF($A$2:A2807,A2807)=1,1,0)</f>
        <v>1</v>
      </c>
    </row>
    <row r="2808" spans="1:43" x14ac:dyDescent="0.3">
      <c r="A2808" t="s">
        <v>15094</v>
      </c>
      <c r="C2808" t="s">
        <v>7461</v>
      </c>
      <c r="D2808" s="1">
        <v>46280</v>
      </c>
      <c r="E2808" t="s">
        <v>11819</v>
      </c>
      <c r="F2808" t="s">
        <v>44</v>
      </c>
      <c r="G2808">
        <v>2999</v>
      </c>
      <c r="H2808">
        <v>71.98</v>
      </c>
      <c r="I2808">
        <v>12.96</v>
      </c>
      <c r="J2808">
        <v>2914.06</v>
      </c>
      <c r="K2808" s="1">
        <v>46282</v>
      </c>
      <c r="L2808" t="s">
        <v>14958</v>
      </c>
      <c r="M2808">
        <f t="shared" si="516"/>
        <v>1</v>
      </c>
      <c r="N2808">
        <f>COUNTIF(Orders!$A:$A,C2808)</f>
        <v>1</v>
      </c>
      <c r="P2808">
        <f>COUNTIF(Orders!$H:$H,UPPER(SUBSTITUTE(TRIM(C2808),"-","")))</f>
        <v>1</v>
      </c>
      <c r="R2808" t="str">
        <f t="shared" si="517"/>
        <v>Matched Order Reference</v>
      </c>
      <c r="S2808">
        <f t="shared" si="518"/>
        <v>1</v>
      </c>
      <c r="V2808" cm="1">
        <f t="array" ref="V2808">IF(E2808&lt;&gt;"CAPTURE",0,SUMPRODUCT((MDR_Rates!$A$2:$A$10=F2808)*(G2808&gt;MDR_Rates!$B$2:$B$10)*((MDR_Rates!$C$2:$C$10="")+(G2808&lt;=MDR_Rates!$C$2:$C$10))*MDR_Rates!$D$2:$D$10))</f>
        <v>1.7</v>
      </c>
      <c r="W2808">
        <f t="shared" si="519"/>
        <v>50.98</v>
      </c>
      <c r="X2808">
        <f t="shared" si="520"/>
        <v>9.18</v>
      </c>
      <c r="Y2808">
        <f t="shared" si="521"/>
        <v>21</v>
      </c>
      <c r="Z2808">
        <f t="shared" si="522"/>
        <v>3.78</v>
      </c>
      <c r="AG2808" t="str">
        <f t="shared" si="523"/>
        <v/>
      </c>
      <c r="AI2808" t="str">
        <f t="shared" si="524"/>
        <v/>
      </c>
      <c r="AJ2808" t="str">
        <f t="shared" si="525"/>
        <v/>
      </c>
      <c r="AK2808" t="str">
        <f t="shared" si="526"/>
        <v>ORD26003759</v>
      </c>
      <c r="AL2808">
        <f>IF(E2808&lt;&gt;"CAPTURE","",COUNTIF(Orders!$H:$H,AK2808))</f>
        <v>1</v>
      </c>
      <c r="AP2808" t="str">
        <f t="shared" si="527"/>
        <v>Matched to Order</v>
      </c>
      <c r="AQ2808">
        <f>IF(COUNTIF($A$2:A2808,A2808)=1,1,0)</f>
        <v>1</v>
      </c>
    </row>
    <row r="2809" spans="1:43" x14ac:dyDescent="0.3">
      <c r="A2809" t="s">
        <v>15095</v>
      </c>
      <c r="C2809" t="s">
        <v>15096</v>
      </c>
      <c r="D2809" s="1">
        <v>46280</v>
      </c>
      <c r="E2809" t="s">
        <v>11819</v>
      </c>
      <c r="F2809" t="s">
        <v>9</v>
      </c>
      <c r="G2809">
        <v>2098</v>
      </c>
      <c r="H2809">
        <v>6.29</v>
      </c>
      <c r="I2809">
        <v>1.1299999999999999</v>
      </c>
      <c r="J2809">
        <v>2090.58</v>
      </c>
      <c r="K2809" s="1">
        <v>46282</v>
      </c>
      <c r="L2809" t="s">
        <v>14958</v>
      </c>
      <c r="M2809">
        <f t="shared" si="516"/>
        <v>1</v>
      </c>
      <c r="N2809">
        <f>COUNTIF(Orders!$A:$A,C2809)</f>
        <v>1</v>
      </c>
      <c r="P2809">
        <f>COUNTIF(Orders!$H:$H,UPPER(SUBSTITUTE(TRIM(C2809),"-","")))</f>
        <v>1</v>
      </c>
      <c r="R2809" t="str">
        <f t="shared" si="517"/>
        <v>Matched Order Reference</v>
      </c>
      <c r="S2809">
        <f t="shared" si="518"/>
        <v>1</v>
      </c>
      <c r="V2809" cm="1">
        <f t="array" ref="V2809">IF(E2809&lt;&gt;"CAPTURE",0,SUMPRODUCT((MDR_Rates!$A$2:$A$10=F2809)*(G2809&gt;MDR_Rates!$B$2:$B$10)*((MDR_Rates!$C$2:$C$10="")+(G2809&lt;=MDR_Rates!$C$2:$C$10))*MDR_Rates!$D$2:$D$10))</f>
        <v>0.3</v>
      </c>
      <c r="W2809">
        <f t="shared" si="519"/>
        <v>6.29</v>
      </c>
      <c r="X2809">
        <f t="shared" si="520"/>
        <v>1.1299999999999999</v>
      </c>
      <c r="Y2809">
        <f t="shared" si="521"/>
        <v>0</v>
      </c>
      <c r="Z2809">
        <f t="shared" si="522"/>
        <v>0</v>
      </c>
      <c r="AG2809" t="str">
        <f t="shared" si="523"/>
        <v/>
      </c>
      <c r="AI2809" t="str">
        <f t="shared" si="524"/>
        <v/>
      </c>
      <c r="AJ2809" t="str">
        <f t="shared" si="525"/>
        <v/>
      </c>
      <c r="AK2809" t="str">
        <f t="shared" si="526"/>
        <v>ORD26003768</v>
      </c>
      <c r="AL2809">
        <f>IF(E2809&lt;&gt;"CAPTURE","",COUNTIF(Orders!$H:$H,AK2809))</f>
        <v>1</v>
      </c>
      <c r="AP2809" t="str">
        <f t="shared" si="527"/>
        <v>Matched to Order</v>
      </c>
      <c r="AQ2809">
        <f>IF(COUNTIF($A$2:A2809,A2809)=1,1,0)</f>
        <v>1</v>
      </c>
    </row>
    <row r="2810" spans="1:43" x14ac:dyDescent="0.3">
      <c r="A2810" t="s">
        <v>15097</v>
      </c>
      <c r="C2810" t="s">
        <v>7633</v>
      </c>
      <c r="D2810" s="1">
        <v>46280</v>
      </c>
      <c r="E2810" t="s">
        <v>11819</v>
      </c>
      <c r="F2810" t="s">
        <v>9</v>
      </c>
      <c r="G2810">
        <v>9498</v>
      </c>
      <c r="H2810">
        <v>28.49</v>
      </c>
      <c r="I2810">
        <v>5.13</v>
      </c>
      <c r="J2810">
        <v>9464.3799999999992</v>
      </c>
      <c r="K2810" s="1">
        <v>46282</v>
      </c>
      <c r="L2810" t="s">
        <v>14958</v>
      </c>
      <c r="M2810">
        <f t="shared" si="516"/>
        <v>1</v>
      </c>
      <c r="N2810">
        <f>COUNTIF(Orders!$A:$A,C2810)</f>
        <v>1</v>
      </c>
      <c r="P2810">
        <f>COUNTIF(Orders!$H:$H,UPPER(SUBSTITUTE(TRIM(C2810),"-","")))</f>
        <v>1</v>
      </c>
      <c r="R2810" t="str">
        <f t="shared" si="517"/>
        <v>Matched Order Reference</v>
      </c>
      <c r="S2810">
        <f t="shared" si="518"/>
        <v>1</v>
      </c>
      <c r="V2810" cm="1">
        <f t="array" ref="V2810">IF(E2810&lt;&gt;"CAPTURE",0,SUMPRODUCT((MDR_Rates!$A$2:$A$10=F2810)*(G2810&gt;MDR_Rates!$B$2:$B$10)*((MDR_Rates!$C$2:$C$10="")+(G2810&lt;=MDR_Rates!$C$2:$C$10))*MDR_Rates!$D$2:$D$10))</f>
        <v>0.3</v>
      </c>
      <c r="W2810">
        <f t="shared" si="519"/>
        <v>28.49</v>
      </c>
      <c r="X2810">
        <f t="shared" si="520"/>
        <v>5.13</v>
      </c>
      <c r="Y2810">
        <f t="shared" si="521"/>
        <v>0</v>
      </c>
      <c r="Z2810">
        <f t="shared" si="522"/>
        <v>0</v>
      </c>
      <c r="AG2810" t="str">
        <f t="shared" si="523"/>
        <v/>
      </c>
      <c r="AI2810" t="str">
        <f t="shared" si="524"/>
        <v/>
      </c>
      <c r="AJ2810" t="str">
        <f t="shared" si="525"/>
        <v/>
      </c>
      <c r="AK2810" t="str">
        <f t="shared" si="526"/>
        <v>ORD26003845</v>
      </c>
      <c r="AL2810">
        <f>IF(E2810&lt;&gt;"CAPTURE","",COUNTIF(Orders!$H:$H,AK2810))</f>
        <v>1</v>
      </c>
      <c r="AP2810" t="str">
        <f t="shared" si="527"/>
        <v>Matched to Order</v>
      </c>
      <c r="AQ2810">
        <f>IF(COUNTIF($A$2:A2810,A2810)=1,1,0)</f>
        <v>1</v>
      </c>
    </row>
    <row r="2811" spans="1:43" x14ac:dyDescent="0.3">
      <c r="A2811" t="s">
        <v>15098</v>
      </c>
      <c r="C2811" t="s">
        <v>7662</v>
      </c>
      <c r="D2811" s="1">
        <v>46280</v>
      </c>
      <c r="E2811" t="s">
        <v>11819</v>
      </c>
      <c r="F2811" t="s">
        <v>9</v>
      </c>
      <c r="G2811">
        <v>1799</v>
      </c>
      <c r="H2811">
        <v>0</v>
      </c>
      <c r="I2811">
        <v>0</v>
      </c>
      <c r="J2811">
        <v>1799</v>
      </c>
      <c r="K2811" s="1">
        <v>46282</v>
      </c>
      <c r="L2811" t="s">
        <v>14958</v>
      </c>
      <c r="M2811">
        <f t="shared" si="516"/>
        <v>1</v>
      </c>
      <c r="N2811">
        <f>COUNTIF(Orders!$A:$A,C2811)</f>
        <v>1</v>
      </c>
      <c r="P2811">
        <f>COUNTIF(Orders!$H:$H,UPPER(SUBSTITUTE(TRIM(C2811),"-","")))</f>
        <v>1</v>
      </c>
      <c r="R2811" t="str">
        <f t="shared" si="517"/>
        <v>Matched Order Reference</v>
      </c>
      <c r="S2811">
        <f t="shared" si="518"/>
        <v>1</v>
      </c>
      <c r="V2811" cm="1">
        <f t="array" ref="V2811">IF(E2811&lt;&gt;"CAPTURE",0,SUMPRODUCT((MDR_Rates!$A$2:$A$10=F2811)*(G2811&gt;MDR_Rates!$B$2:$B$10)*((MDR_Rates!$C$2:$C$10="")+(G2811&lt;=MDR_Rates!$C$2:$C$10))*MDR_Rates!$D$2:$D$10))</f>
        <v>0</v>
      </c>
      <c r="W2811">
        <f t="shared" si="519"/>
        <v>0</v>
      </c>
      <c r="X2811">
        <f t="shared" si="520"/>
        <v>0</v>
      </c>
      <c r="Y2811">
        <f t="shared" si="521"/>
        <v>0</v>
      </c>
      <c r="Z2811">
        <f t="shared" si="522"/>
        <v>0</v>
      </c>
      <c r="AG2811" t="str">
        <f t="shared" si="523"/>
        <v/>
      </c>
      <c r="AI2811" t="str">
        <f t="shared" si="524"/>
        <v/>
      </c>
      <c r="AJ2811" t="str">
        <f t="shared" si="525"/>
        <v/>
      </c>
      <c r="AK2811" t="str">
        <f t="shared" si="526"/>
        <v>ORD26003860</v>
      </c>
      <c r="AL2811">
        <f>IF(E2811&lt;&gt;"CAPTURE","",COUNTIF(Orders!$H:$H,AK2811))</f>
        <v>1</v>
      </c>
      <c r="AP2811" t="str">
        <f t="shared" si="527"/>
        <v>Matched to Order</v>
      </c>
      <c r="AQ2811">
        <f>IF(COUNTIF($A$2:A2811,A2811)=1,1,0)</f>
        <v>1</v>
      </c>
    </row>
    <row r="2812" spans="1:43" x14ac:dyDescent="0.3">
      <c r="A2812" t="s">
        <v>15099</v>
      </c>
      <c r="C2812" t="s">
        <v>7687</v>
      </c>
      <c r="D2812" s="1">
        <v>46280</v>
      </c>
      <c r="E2812" t="s">
        <v>11819</v>
      </c>
      <c r="F2812" t="s">
        <v>9</v>
      </c>
      <c r="G2812">
        <v>1797</v>
      </c>
      <c r="H2812">
        <v>0</v>
      </c>
      <c r="I2812">
        <v>0</v>
      </c>
      <c r="J2812">
        <v>1797</v>
      </c>
      <c r="K2812" s="1">
        <v>46282</v>
      </c>
      <c r="L2812" t="s">
        <v>14958</v>
      </c>
      <c r="M2812">
        <f t="shared" si="516"/>
        <v>1</v>
      </c>
      <c r="N2812">
        <f>COUNTIF(Orders!$A:$A,C2812)</f>
        <v>1</v>
      </c>
      <c r="P2812">
        <f>COUNTIF(Orders!$H:$H,UPPER(SUBSTITUTE(TRIM(C2812),"-","")))</f>
        <v>1</v>
      </c>
      <c r="R2812" t="str">
        <f t="shared" si="517"/>
        <v>Matched Order Reference</v>
      </c>
      <c r="S2812">
        <f t="shared" si="518"/>
        <v>1</v>
      </c>
      <c r="V2812" cm="1">
        <f t="array" ref="V2812">IF(E2812&lt;&gt;"CAPTURE",0,SUMPRODUCT((MDR_Rates!$A$2:$A$10=F2812)*(G2812&gt;MDR_Rates!$B$2:$B$10)*((MDR_Rates!$C$2:$C$10="")+(G2812&lt;=MDR_Rates!$C$2:$C$10))*MDR_Rates!$D$2:$D$10))</f>
        <v>0</v>
      </c>
      <c r="W2812">
        <f t="shared" si="519"/>
        <v>0</v>
      </c>
      <c r="X2812">
        <f t="shared" si="520"/>
        <v>0</v>
      </c>
      <c r="Y2812">
        <f t="shared" si="521"/>
        <v>0</v>
      </c>
      <c r="Z2812">
        <f t="shared" si="522"/>
        <v>0</v>
      </c>
      <c r="AG2812" t="str">
        <f t="shared" si="523"/>
        <v/>
      </c>
      <c r="AI2812" t="str">
        <f t="shared" si="524"/>
        <v/>
      </c>
      <c r="AJ2812" t="str">
        <f t="shared" si="525"/>
        <v/>
      </c>
      <c r="AK2812" t="str">
        <f t="shared" si="526"/>
        <v>ORD26003873</v>
      </c>
      <c r="AL2812">
        <f>IF(E2812&lt;&gt;"CAPTURE","",COUNTIF(Orders!$H:$H,AK2812))</f>
        <v>1</v>
      </c>
      <c r="AP2812" t="str">
        <f t="shared" si="527"/>
        <v>Matched to Order</v>
      </c>
      <c r="AQ2812">
        <f>IF(COUNTIF($A$2:A2812,A2812)=1,1,0)</f>
        <v>1</v>
      </c>
    </row>
    <row r="2813" spans="1:43" x14ac:dyDescent="0.3">
      <c r="A2813" t="s">
        <v>15100</v>
      </c>
      <c r="C2813" t="s">
        <v>7825</v>
      </c>
      <c r="D2813" s="1">
        <v>46280</v>
      </c>
      <c r="E2813" t="s">
        <v>11819</v>
      </c>
      <c r="F2813" t="s">
        <v>17</v>
      </c>
      <c r="G2813">
        <v>5298</v>
      </c>
      <c r="H2813">
        <v>84.77</v>
      </c>
      <c r="I2813">
        <v>15.26</v>
      </c>
      <c r="J2813">
        <v>5197.97</v>
      </c>
      <c r="K2813" s="1">
        <v>46282</v>
      </c>
      <c r="L2813" t="s">
        <v>14958</v>
      </c>
      <c r="M2813">
        <f t="shared" si="516"/>
        <v>1</v>
      </c>
      <c r="N2813">
        <f>COUNTIF(Orders!$A:$A,C2813)</f>
        <v>1</v>
      </c>
      <c r="P2813">
        <f>COUNTIF(Orders!$H:$H,UPPER(SUBSTITUTE(TRIM(C2813),"-","")))</f>
        <v>1</v>
      </c>
      <c r="R2813" t="str">
        <f t="shared" si="517"/>
        <v>Matched Order Reference</v>
      </c>
      <c r="S2813">
        <f t="shared" si="518"/>
        <v>1</v>
      </c>
      <c r="V2813" cm="1">
        <f t="array" ref="V2813">IF(E2813&lt;&gt;"CAPTURE",0,SUMPRODUCT((MDR_Rates!$A$2:$A$10=F2813)*(G2813&gt;MDR_Rates!$B$2:$B$10)*((MDR_Rates!$C$2:$C$10="")+(G2813&lt;=MDR_Rates!$C$2:$C$10))*MDR_Rates!$D$2:$D$10))</f>
        <v>1.6</v>
      </c>
      <c r="W2813">
        <f t="shared" si="519"/>
        <v>84.77</v>
      </c>
      <c r="X2813">
        <f t="shared" si="520"/>
        <v>15.26</v>
      </c>
      <c r="Y2813">
        <f t="shared" si="521"/>
        <v>0</v>
      </c>
      <c r="Z2813">
        <f t="shared" si="522"/>
        <v>0</v>
      </c>
      <c r="AG2813" t="str">
        <f t="shared" si="523"/>
        <v/>
      </c>
      <c r="AI2813" t="str">
        <f t="shared" si="524"/>
        <v/>
      </c>
      <c r="AJ2813" t="str">
        <f t="shared" si="525"/>
        <v/>
      </c>
      <c r="AK2813" t="str">
        <f t="shared" si="526"/>
        <v>ORD26003943</v>
      </c>
      <c r="AL2813">
        <f>IF(E2813&lt;&gt;"CAPTURE","",COUNTIF(Orders!$H:$H,AK2813))</f>
        <v>1</v>
      </c>
      <c r="AP2813" t="str">
        <f t="shared" si="527"/>
        <v>Matched to Order</v>
      </c>
      <c r="AQ2813">
        <f>IF(COUNTIF($A$2:A2813,A2813)=1,1,0)</f>
        <v>1</v>
      </c>
    </row>
    <row r="2814" spans="1:43" x14ac:dyDescent="0.3">
      <c r="A2814" t="s">
        <v>15101</v>
      </c>
      <c r="C2814" t="s">
        <v>7843</v>
      </c>
      <c r="D2814" s="1">
        <v>46280</v>
      </c>
      <c r="E2814" t="s">
        <v>11819</v>
      </c>
      <c r="F2814" t="s">
        <v>17</v>
      </c>
      <c r="G2814">
        <v>4597</v>
      </c>
      <c r="H2814">
        <v>73.55</v>
      </c>
      <c r="I2814">
        <v>13.24</v>
      </c>
      <c r="J2814">
        <v>4510.21</v>
      </c>
      <c r="K2814" s="1">
        <v>46282</v>
      </c>
      <c r="L2814" t="s">
        <v>14958</v>
      </c>
      <c r="M2814">
        <f t="shared" si="516"/>
        <v>1</v>
      </c>
      <c r="N2814">
        <f>COUNTIF(Orders!$A:$A,C2814)</f>
        <v>1</v>
      </c>
      <c r="P2814">
        <f>COUNTIF(Orders!$H:$H,UPPER(SUBSTITUTE(TRIM(C2814),"-","")))</f>
        <v>1</v>
      </c>
      <c r="R2814" t="str">
        <f t="shared" si="517"/>
        <v>Matched Order Reference</v>
      </c>
      <c r="S2814">
        <f t="shared" si="518"/>
        <v>1</v>
      </c>
      <c r="V2814" cm="1">
        <f t="array" ref="V2814">IF(E2814&lt;&gt;"CAPTURE",0,SUMPRODUCT((MDR_Rates!$A$2:$A$10=F2814)*(G2814&gt;MDR_Rates!$B$2:$B$10)*((MDR_Rates!$C$2:$C$10="")+(G2814&lt;=MDR_Rates!$C$2:$C$10))*MDR_Rates!$D$2:$D$10))</f>
        <v>1.6</v>
      </c>
      <c r="W2814">
        <f t="shared" si="519"/>
        <v>73.55</v>
      </c>
      <c r="X2814">
        <f t="shared" si="520"/>
        <v>13.24</v>
      </c>
      <c r="Y2814">
        <f t="shared" si="521"/>
        <v>0</v>
      </c>
      <c r="Z2814">
        <f t="shared" si="522"/>
        <v>0</v>
      </c>
      <c r="AG2814" t="str">
        <f t="shared" si="523"/>
        <v/>
      </c>
      <c r="AI2814" t="str">
        <f t="shared" si="524"/>
        <v/>
      </c>
      <c r="AJ2814" t="str">
        <f t="shared" si="525"/>
        <v/>
      </c>
      <c r="AK2814" t="str">
        <f t="shared" si="526"/>
        <v>ORD26003952</v>
      </c>
      <c r="AL2814">
        <f>IF(E2814&lt;&gt;"CAPTURE","",COUNTIF(Orders!$H:$H,AK2814))</f>
        <v>1</v>
      </c>
      <c r="AP2814" t="str">
        <f t="shared" si="527"/>
        <v>Matched to Order</v>
      </c>
      <c r="AQ2814">
        <f>IF(COUNTIF($A$2:A2814,A2814)=1,1,0)</f>
        <v>1</v>
      </c>
    </row>
    <row r="2815" spans="1:43" x14ac:dyDescent="0.3">
      <c r="A2815" t="s">
        <v>15102</v>
      </c>
      <c r="C2815" t="s">
        <v>7858</v>
      </c>
      <c r="D2815" s="1">
        <v>46280</v>
      </c>
      <c r="E2815" t="s">
        <v>11819</v>
      </c>
      <c r="F2815" t="s">
        <v>17</v>
      </c>
      <c r="G2815">
        <v>999</v>
      </c>
      <c r="H2815">
        <v>17.98</v>
      </c>
      <c r="I2815">
        <v>3.24</v>
      </c>
      <c r="J2815">
        <v>977.78</v>
      </c>
      <c r="K2815" s="1">
        <v>46282</v>
      </c>
      <c r="L2815" t="s">
        <v>14958</v>
      </c>
      <c r="M2815">
        <f t="shared" si="516"/>
        <v>1</v>
      </c>
      <c r="N2815">
        <f>COUNTIF(Orders!$A:$A,C2815)</f>
        <v>1</v>
      </c>
      <c r="P2815">
        <f>COUNTIF(Orders!$H:$H,UPPER(SUBSTITUTE(TRIM(C2815),"-","")))</f>
        <v>1</v>
      </c>
      <c r="R2815" t="str">
        <f t="shared" si="517"/>
        <v>Matched Order Reference</v>
      </c>
      <c r="S2815">
        <f t="shared" si="518"/>
        <v>1</v>
      </c>
      <c r="V2815" cm="1">
        <f t="array" ref="V2815">IF(E2815&lt;&gt;"CAPTURE",0,SUMPRODUCT((MDR_Rates!$A$2:$A$10=F2815)*(G2815&gt;MDR_Rates!$B$2:$B$10)*((MDR_Rates!$C$2:$C$10="")+(G2815&lt;=MDR_Rates!$C$2:$C$10))*MDR_Rates!$D$2:$D$10))</f>
        <v>1.8</v>
      </c>
      <c r="W2815">
        <f t="shared" si="519"/>
        <v>17.98</v>
      </c>
      <c r="X2815">
        <f t="shared" si="520"/>
        <v>3.24</v>
      </c>
      <c r="Y2815">
        <f t="shared" si="521"/>
        <v>0</v>
      </c>
      <c r="Z2815">
        <f t="shared" si="522"/>
        <v>0</v>
      </c>
      <c r="AG2815" t="str">
        <f t="shared" si="523"/>
        <v/>
      </c>
      <c r="AI2815" t="str">
        <f t="shared" si="524"/>
        <v/>
      </c>
      <c r="AJ2815" t="str">
        <f t="shared" si="525"/>
        <v/>
      </c>
      <c r="AK2815" t="str">
        <f t="shared" si="526"/>
        <v>ORD26003960</v>
      </c>
      <c r="AL2815">
        <f>IF(E2815&lt;&gt;"CAPTURE","",COUNTIF(Orders!$H:$H,AK2815))</f>
        <v>1</v>
      </c>
      <c r="AP2815" t="str">
        <f t="shared" si="527"/>
        <v>Matched to Order</v>
      </c>
      <c r="AQ2815">
        <f>IF(COUNTIF($A$2:A2815,A2815)=1,1,0)</f>
        <v>1</v>
      </c>
    </row>
    <row r="2816" spans="1:43" x14ac:dyDescent="0.3">
      <c r="A2816" t="s">
        <v>15103</v>
      </c>
      <c r="C2816" t="s">
        <v>7970</v>
      </c>
      <c r="D2816" s="1">
        <v>46280</v>
      </c>
      <c r="E2816" t="s">
        <v>11819</v>
      </c>
      <c r="F2816" t="s">
        <v>44</v>
      </c>
      <c r="G2816">
        <v>5348</v>
      </c>
      <c r="H2816">
        <v>90.92</v>
      </c>
      <c r="I2816">
        <v>16.37</v>
      </c>
      <c r="J2816">
        <v>5240.71</v>
      </c>
      <c r="K2816" s="1">
        <v>46282</v>
      </c>
      <c r="L2816" t="s">
        <v>14958</v>
      </c>
      <c r="M2816">
        <f t="shared" si="516"/>
        <v>1</v>
      </c>
      <c r="N2816">
        <f>COUNTIF(Orders!$A:$A,C2816)</f>
        <v>1</v>
      </c>
      <c r="P2816">
        <f>COUNTIF(Orders!$H:$H,UPPER(SUBSTITUTE(TRIM(C2816),"-","")))</f>
        <v>1</v>
      </c>
      <c r="R2816" t="str">
        <f t="shared" si="517"/>
        <v>Matched Order Reference</v>
      </c>
      <c r="S2816">
        <f t="shared" si="518"/>
        <v>1</v>
      </c>
      <c r="V2816" cm="1">
        <f t="array" ref="V2816">IF(E2816&lt;&gt;"CAPTURE",0,SUMPRODUCT((MDR_Rates!$A$2:$A$10=F2816)*(G2816&gt;MDR_Rates!$B$2:$B$10)*((MDR_Rates!$C$2:$C$10="")+(G2816&lt;=MDR_Rates!$C$2:$C$10))*MDR_Rates!$D$2:$D$10))</f>
        <v>1.7</v>
      </c>
      <c r="W2816">
        <f t="shared" si="519"/>
        <v>90.92</v>
      </c>
      <c r="X2816">
        <f t="shared" si="520"/>
        <v>16.37</v>
      </c>
      <c r="Y2816">
        <f t="shared" si="521"/>
        <v>0</v>
      </c>
      <c r="Z2816">
        <f t="shared" si="522"/>
        <v>0</v>
      </c>
      <c r="AG2816" t="str">
        <f t="shared" si="523"/>
        <v/>
      </c>
      <c r="AI2816" t="str">
        <f t="shared" si="524"/>
        <v/>
      </c>
      <c r="AJ2816" t="str">
        <f t="shared" si="525"/>
        <v/>
      </c>
      <c r="AK2816" t="str">
        <f t="shared" si="526"/>
        <v>ORD26004017</v>
      </c>
      <c r="AL2816">
        <f>IF(E2816&lt;&gt;"CAPTURE","",COUNTIF(Orders!$H:$H,AK2816))</f>
        <v>1</v>
      </c>
      <c r="AP2816" t="str">
        <f t="shared" si="527"/>
        <v>Matched to Order</v>
      </c>
      <c r="AQ2816">
        <f>IF(COUNTIF($A$2:A2816,A2816)=1,1,0)</f>
        <v>1</v>
      </c>
    </row>
    <row r="2817" spans="1:43" x14ac:dyDescent="0.3">
      <c r="A2817" t="s">
        <v>15104</v>
      </c>
      <c r="C2817" t="s">
        <v>8274</v>
      </c>
      <c r="D2817" s="1">
        <v>46280</v>
      </c>
      <c r="E2817" t="s">
        <v>11819</v>
      </c>
      <c r="F2817" t="s">
        <v>9</v>
      </c>
      <c r="G2817">
        <v>948</v>
      </c>
      <c r="H2817">
        <v>0</v>
      </c>
      <c r="I2817">
        <v>0</v>
      </c>
      <c r="J2817">
        <v>948</v>
      </c>
      <c r="K2817" s="1">
        <v>46282</v>
      </c>
      <c r="L2817" t="s">
        <v>14958</v>
      </c>
      <c r="M2817">
        <f t="shared" si="516"/>
        <v>1</v>
      </c>
      <c r="N2817">
        <f>COUNTIF(Orders!$A:$A,C2817)</f>
        <v>1</v>
      </c>
      <c r="P2817">
        <f>COUNTIF(Orders!$H:$H,UPPER(SUBSTITUTE(TRIM(C2817),"-","")))</f>
        <v>1</v>
      </c>
      <c r="R2817" t="str">
        <f t="shared" si="517"/>
        <v>Matched Order Reference</v>
      </c>
      <c r="S2817">
        <f t="shared" si="518"/>
        <v>1</v>
      </c>
      <c r="V2817" cm="1">
        <f t="array" ref="V2817">IF(E2817&lt;&gt;"CAPTURE",0,SUMPRODUCT((MDR_Rates!$A$2:$A$10=F2817)*(G2817&gt;MDR_Rates!$B$2:$B$10)*((MDR_Rates!$C$2:$C$10="")+(G2817&lt;=MDR_Rates!$C$2:$C$10))*MDR_Rates!$D$2:$D$10))</f>
        <v>0</v>
      </c>
      <c r="W2817">
        <f t="shared" si="519"/>
        <v>0</v>
      </c>
      <c r="X2817">
        <f t="shared" si="520"/>
        <v>0</v>
      </c>
      <c r="Y2817">
        <f t="shared" si="521"/>
        <v>0</v>
      </c>
      <c r="Z2817">
        <f t="shared" si="522"/>
        <v>0</v>
      </c>
      <c r="AG2817" t="str">
        <f t="shared" si="523"/>
        <v/>
      </c>
      <c r="AI2817" t="str">
        <f t="shared" si="524"/>
        <v/>
      </c>
      <c r="AJ2817" t="str">
        <f t="shared" si="525"/>
        <v/>
      </c>
      <c r="AK2817" t="str">
        <f t="shared" si="526"/>
        <v>ORD26004175</v>
      </c>
      <c r="AL2817">
        <f>IF(E2817&lt;&gt;"CAPTURE","",COUNTIF(Orders!$H:$H,AK2817))</f>
        <v>1</v>
      </c>
      <c r="AP2817" t="str">
        <f t="shared" si="527"/>
        <v>Matched to Order</v>
      </c>
      <c r="AQ2817">
        <f>IF(COUNTIF($A$2:A2817,A2817)=1,1,0)</f>
        <v>1</v>
      </c>
    </row>
    <row r="2818" spans="1:43" x14ac:dyDescent="0.3">
      <c r="A2818" t="s">
        <v>15105</v>
      </c>
      <c r="C2818" t="s">
        <v>8298</v>
      </c>
      <c r="D2818" s="1">
        <v>46280</v>
      </c>
      <c r="E2818" t="s">
        <v>11819</v>
      </c>
      <c r="F2818" t="s">
        <v>9</v>
      </c>
      <c r="G2818">
        <v>2998</v>
      </c>
      <c r="H2818">
        <v>8.99</v>
      </c>
      <c r="I2818">
        <v>1.62</v>
      </c>
      <c r="J2818">
        <v>2987.39</v>
      </c>
      <c r="K2818" s="1">
        <v>46282</v>
      </c>
      <c r="L2818" t="s">
        <v>14958</v>
      </c>
      <c r="M2818">
        <f t="shared" si="516"/>
        <v>1</v>
      </c>
      <c r="N2818">
        <f>COUNTIF(Orders!$A:$A,C2818)</f>
        <v>1</v>
      </c>
      <c r="P2818">
        <f>COUNTIF(Orders!$H:$H,UPPER(SUBSTITUTE(TRIM(C2818),"-","")))</f>
        <v>1</v>
      </c>
      <c r="R2818" t="str">
        <f t="shared" si="517"/>
        <v>Matched Order Reference</v>
      </c>
      <c r="S2818">
        <f t="shared" si="518"/>
        <v>1</v>
      </c>
      <c r="V2818" cm="1">
        <f t="array" ref="V2818">IF(E2818&lt;&gt;"CAPTURE",0,SUMPRODUCT((MDR_Rates!$A$2:$A$10=F2818)*(G2818&gt;MDR_Rates!$B$2:$B$10)*((MDR_Rates!$C$2:$C$10="")+(G2818&lt;=MDR_Rates!$C$2:$C$10))*MDR_Rates!$D$2:$D$10))</f>
        <v>0.3</v>
      </c>
      <c r="W2818">
        <f t="shared" si="519"/>
        <v>8.99</v>
      </c>
      <c r="X2818">
        <f t="shared" si="520"/>
        <v>1.62</v>
      </c>
      <c r="Y2818">
        <f t="shared" si="521"/>
        <v>0</v>
      </c>
      <c r="Z2818">
        <f t="shared" si="522"/>
        <v>0</v>
      </c>
      <c r="AG2818" t="str">
        <f t="shared" si="523"/>
        <v/>
      </c>
      <c r="AI2818" t="str">
        <f t="shared" si="524"/>
        <v/>
      </c>
      <c r="AJ2818" t="str">
        <f t="shared" si="525"/>
        <v/>
      </c>
      <c r="AK2818" t="str">
        <f t="shared" si="526"/>
        <v>ORD26004187</v>
      </c>
      <c r="AL2818">
        <f>IF(E2818&lt;&gt;"CAPTURE","",COUNTIF(Orders!$H:$H,AK2818))</f>
        <v>1</v>
      </c>
      <c r="AP2818" t="str">
        <f t="shared" si="527"/>
        <v>Matched to Order</v>
      </c>
      <c r="AQ2818">
        <f>IF(COUNTIF($A$2:A2818,A2818)=1,1,0)</f>
        <v>1</v>
      </c>
    </row>
    <row r="2819" spans="1:43" x14ac:dyDescent="0.3">
      <c r="A2819" t="s">
        <v>15106</v>
      </c>
      <c r="C2819" t="s">
        <v>8318</v>
      </c>
      <c r="D2819" s="1">
        <v>46280</v>
      </c>
      <c r="E2819" t="s">
        <v>11819</v>
      </c>
      <c r="F2819" t="s">
        <v>44</v>
      </c>
      <c r="G2819">
        <v>2999</v>
      </c>
      <c r="H2819">
        <v>50.98</v>
      </c>
      <c r="I2819">
        <v>9.18</v>
      </c>
      <c r="J2819">
        <v>2938.84</v>
      </c>
      <c r="K2819" s="1">
        <v>46282</v>
      </c>
      <c r="L2819" t="s">
        <v>14958</v>
      </c>
      <c r="M2819">
        <f t="shared" ref="M2819:M2882" si="528">COUNTIF($A:$A,A2819)</f>
        <v>1</v>
      </c>
      <c r="N2819">
        <f>COUNTIF(Orders!$A:$A,C2819)</f>
        <v>1</v>
      </c>
      <c r="P2819">
        <f>COUNTIF(Orders!$H:$H,UPPER(SUBSTITUTE(TRIM(C2819),"-","")))</f>
        <v>1</v>
      </c>
      <c r="R2819" t="str">
        <f t="shared" ref="R2819:R2882" si="529">IF(E2819="REFUND","Refund",IF(P2819=0,"Unmatched Order Reference","Matched Order Reference"))</f>
        <v>Matched Order Reference</v>
      </c>
      <c r="S2819">
        <f t="shared" ref="S2819:S2882" si="530">COUNTIFS($C$2:$C$5753,C2819,$E$2:$E$5753,"CAPTURE")</f>
        <v>1</v>
      </c>
      <c r="V2819" cm="1">
        <f t="array" ref="V2819">IF(E2819&lt;&gt;"CAPTURE",0,SUMPRODUCT((MDR_Rates!$A$2:$A$10=F2819)*(G2819&gt;MDR_Rates!$B$2:$B$10)*((MDR_Rates!$C$2:$C$10="")+(G2819&lt;=MDR_Rates!$C$2:$C$10))*MDR_Rates!$D$2:$D$10))</f>
        <v>1.7</v>
      </c>
      <c r="W2819">
        <f t="shared" ref="W2819:W2882" si="531">IF(E2819&lt;&gt;"CAPTURE",0,ROUND(G2819*V2819/100,2))</f>
        <v>50.98</v>
      </c>
      <c r="X2819">
        <f t="shared" ref="X2819:X2882" si="532">IF(E2819&lt;&gt;"CAPTURE",0,ROUND(W2819*18/100,2))</f>
        <v>9.18</v>
      </c>
      <c r="Y2819">
        <f t="shared" ref="Y2819:Y2882" si="533">IF(E2819&lt;&gt;"CAPTURE",0,ROUND(H2819-W2819,2))</f>
        <v>0</v>
      </c>
      <c r="Z2819">
        <f t="shared" ref="Z2819:Z2882" si="534">IF(E2819&lt;&gt;"CAPTURE",0,ROUND(I2819-X2819,2))</f>
        <v>0</v>
      </c>
      <c r="AG2819" t="str">
        <f t="shared" ref="AG2819:AG2882" si="535">IF(E2819&lt;&gt;"REFUND","",IF(COUNTIFS($A:$A,B2819,$E:$E,"CAPTURE")=0,"Missing Original Capture","Original Capture Found"))</f>
        <v/>
      </c>
      <c r="AI2819" t="str">
        <f t="shared" ref="AI2819:AI2882" si="536">IF(E2819="REFUND",_xlfn.MAXIFS($G:$G,$A:$A,B2819,$E:$E,"CAPTURE"),"")</f>
        <v/>
      </c>
      <c r="AJ2819" t="str">
        <f t="shared" ref="AJ2819:AJ2882" si="537">IF(E2819&lt;&gt;"REFUND","",IF(G2819&gt;AI2819,"Refund Exceeds Capture",IF(ABS(G2819-AI2819)&lt;0.01,"Full Refund","Partial Refund")))</f>
        <v/>
      </c>
      <c r="AK2819" t="str">
        <f t="shared" ref="AK2819:AK2882" si="538">UPPER(SUBSTITUTE(TRIM(C2819),"-",""))</f>
        <v>ORD26004197</v>
      </c>
      <c r="AL2819">
        <f>IF(E2819&lt;&gt;"CAPTURE","",COUNTIF(Orders!$H:$H,AK2819))</f>
        <v>1</v>
      </c>
      <c r="AP2819" t="str">
        <f t="shared" ref="AP2819:AP2882" si="539">IF(E2819&lt;&gt;"CAPTURE","",IF(M2819&gt;1,"Duplicate ID - Review",IF(AL2819=0,"Unmatched Order",IF(AL2819=1,"Matched to Order","Multiple Order Matches"))))</f>
        <v>Matched to Order</v>
      </c>
      <c r="AQ2819">
        <f>IF(COUNTIF($A$2:A2819,A2819)=1,1,0)</f>
        <v>1</v>
      </c>
    </row>
    <row r="2820" spans="1:43" x14ac:dyDescent="0.3">
      <c r="A2820" t="s">
        <v>15107</v>
      </c>
      <c r="C2820" t="s">
        <v>8371</v>
      </c>
      <c r="D2820" s="1">
        <v>46280</v>
      </c>
      <c r="E2820" t="s">
        <v>11819</v>
      </c>
      <c r="F2820" t="s">
        <v>9</v>
      </c>
      <c r="G2820">
        <v>3499</v>
      </c>
      <c r="H2820">
        <v>10.5</v>
      </c>
      <c r="I2820">
        <v>1.89</v>
      </c>
      <c r="J2820">
        <v>3486.61</v>
      </c>
      <c r="K2820" s="1">
        <v>46282</v>
      </c>
      <c r="L2820" t="s">
        <v>14958</v>
      </c>
      <c r="M2820">
        <f t="shared" si="528"/>
        <v>1</v>
      </c>
      <c r="N2820">
        <f>COUNTIF(Orders!$A:$A,C2820)</f>
        <v>1</v>
      </c>
      <c r="P2820">
        <f>COUNTIF(Orders!$H:$H,UPPER(SUBSTITUTE(TRIM(C2820),"-","")))</f>
        <v>1</v>
      </c>
      <c r="R2820" t="str">
        <f t="shared" si="529"/>
        <v>Matched Order Reference</v>
      </c>
      <c r="S2820">
        <f t="shared" si="530"/>
        <v>1</v>
      </c>
      <c r="V2820" cm="1">
        <f t="array" ref="V2820">IF(E2820&lt;&gt;"CAPTURE",0,SUMPRODUCT((MDR_Rates!$A$2:$A$10=F2820)*(G2820&gt;MDR_Rates!$B$2:$B$10)*((MDR_Rates!$C$2:$C$10="")+(G2820&lt;=MDR_Rates!$C$2:$C$10))*MDR_Rates!$D$2:$D$10))</f>
        <v>0.3</v>
      </c>
      <c r="W2820">
        <f t="shared" si="531"/>
        <v>10.5</v>
      </c>
      <c r="X2820">
        <f t="shared" si="532"/>
        <v>1.89</v>
      </c>
      <c r="Y2820">
        <f t="shared" si="533"/>
        <v>0</v>
      </c>
      <c r="Z2820">
        <f t="shared" si="534"/>
        <v>0</v>
      </c>
      <c r="AG2820" t="str">
        <f t="shared" si="535"/>
        <v/>
      </c>
      <c r="AI2820" t="str">
        <f t="shared" si="536"/>
        <v/>
      </c>
      <c r="AJ2820" t="str">
        <f t="shared" si="537"/>
        <v/>
      </c>
      <c r="AK2820" t="str">
        <f t="shared" si="538"/>
        <v>ORD26004224</v>
      </c>
      <c r="AL2820">
        <f>IF(E2820&lt;&gt;"CAPTURE","",COUNTIF(Orders!$H:$H,AK2820))</f>
        <v>1</v>
      </c>
      <c r="AP2820" t="str">
        <f t="shared" si="539"/>
        <v>Matched to Order</v>
      </c>
      <c r="AQ2820">
        <f>IF(COUNTIF($A$2:A2820,A2820)=1,1,0)</f>
        <v>1</v>
      </c>
    </row>
    <row r="2821" spans="1:43" x14ac:dyDescent="0.3">
      <c r="A2821" t="s">
        <v>15108</v>
      </c>
      <c r="C2821" t="s">
        <v>8570</v>
      </c>
      <c r="D2821" s="1">
        <v>46280</v>
      </c>
      <c r="E2821" t="s">
        <v>11819</v>
      </c>
      <c r="F2821" t="s">
        <v>17</v>
      </c>
      <c r="G2821">
        <v>349</v>
      </c>
      <c r="H2821">
        <v>6.28</v>
      </c>
      <c r="I2821">
        <v>1.1299999999999999</v>
      </c>
      <c r="J2821">
        <v>341.59</v>
      </c>
      <c r="K2821" s="1">
        <v>46282</v>
      </c>
      <c r="L2821" t="s">
        <v>14958</v>
      </c>
      <c r="M2821">
        <f t="shared" si="528"/>
        <v>1</v>
      </c>
      <c r="N2821">
        <f>COUNTIF(Orders!$A:$A,C2821)</f>
        <v>1</v>
      </c>
      <c r="P2821">
        <f>COUNTIF(Orders!$H:$H,UPPER(SUBSTITUTE(TRIM(C2821),"-","")))</f>
        <v>1</v>
      </c>
      <c r="R2821" t="str">
        <f t="shared" si="529"/>
        <v>Matched Order Reference</v>
      </c>
      <c r="S2821">
        <f t="shared" si="530"/>
        <v>1</v>
      </c>
      <c r="V2821" cm="1">
        <f t="array" ref="V2821">IF(E2821&lt;&gt;"CAPTURE",0,SUMPRODUCT((MDR_Rates!$A$2:$A$10=F2821)*(G2821&gt;MDR_Rates!$B$2:$B$10)*((MDR_Rates!$C$2:$C$10="")+(G2821&lt;=MDR_Rates!$C$2:$C$10))*MDR_Rates!$D$2:$D$10))</f>
        <v>1.8</v>
      </c>
      <c r="W2821">
        <f t="shared" si="531"/>
        <v>6.28</v>
      </c>
      <c r="X2821">
        <f t="shared" si="532"/>
        <v>1.1299999999999999</v>
      </c>
      <c r="Y2821">
        <f t="shared" si="533"/>
        <v>0</v>
      </c>
      <c r="Z2821">
        <f t="shared" si="534"/>
        <v>0</v>
      </c>
      <c r="AG2821" t="str">
        <f t="shared" si="535"/>
        <v/>
      </c>
      <c r="AI2821" t="str">
        <f t="shared" si="536"/>
        <v/>
      </c>
      <c r="AJ2821" t="str">
        <f t="shared" si="537"/>
        <v/>
      </c>
      <c r="AK2821" t="str">
        <f t="shared" si="538"/>
        <v>ORD26004325</v>
      </c>
      <c r="AL2821">
        <f>IF(E2821&lt;&gt;"CAPTURE","",COUNTIF(Orders!$H:$H,AK2821))</f>
        <v>1</v>
      </c>
      <c r="AP2821" t="str">
        <f t="shared" si="539"/>
        <v>Matched to Order</v>
      </c>
      <c r="AQ2821">
        <f>IF(COUNTIF($A$2:A2821,A2821)=1,1,0)</f>
        <v>1</v>
      </c>
    </row>
    <row r="2822" spans="1:43" x14ac:dyDescent="0.3">
      <c r="A2822" t="s">
        <v>15109</v>
      </c>
      <c r="C2822" t="s">
        <v>8693</v>
      </c>
      <c r="D2822" s="1">
        <v>46280</v>
      </c>
      <c r="E2822" t="s">
        <v>11819</v>
      </c>
      <c r="F2822" t="s">
        <v>9</v>
      </c>
      <c r="G2822">
        <v>1799</v>
      </c>
      <c r="H2822">
        <v>0</v>
      </c>
      <c r="I2822">
        <v>0</v>
      </c>
      <c r="J2822">
        <v>1799</v>
      </c>
      <c r="K2822" s="1">
        <v>46282</v>
      </c>
      <c r="L2822" t="s">
        <v>14958</v>
      </c>
      <c r="M2822">
        <f t="shared" si="528"/>
        <v>1</v>
      </c>
      <c r="N2822">
        <f>COUNTIF(Orders!$A:$A,C2822)</f>
        <v>1</v>
      </c>
      <c r="P2822">
        <f>COUNTIF(Orders!$H:$H,UPPER(SUBSTITUTE(TRIM(C2822),"-","")))</f>
        <v>1</v>
      </c>
      <c r="R2822" t="str">
        <f t="shared" si="529"/>
        <v>Matched Order Reference</v>
      </c>
      <c r="S2822">
        <f t="shared" si="530"/>
        <v>1</v>
      </c>
      <c r="V2822" cm="1">
        <f t="array" ref="V2822">IF(E2822&lt;&gt;"CAPTURE",0,SUMPRODUCT((MDR_Rates!$A$2:$A$10=F2822)*(G2822&gt;MDR_Rates!$B$2:$B$10)*((MDR_Rates!$C$2:$C$10="")+(G2822&lt;=MDR_Rates!$C$2:$C$10))*MDR_Rates!$D$2:$D$10))</f>
        <v>0</v>
      </c>
      <c r="W2822">
        <f t="shared" si="531"/>
        <v>0</v>
      </c>
      <c r="X2822">
        <f t="shared" si="532"/>
        <v>0</v>
      </c>
      <c r="Y2822">
        <f t="shared" si="533"/>
        <v>0</v>
      </c>
      <c r="Z2822">
        <f t="shared" si="534"/>
        <v>0</v>
      </c>
      <c r="AG2822" t="str">
        <f t="shared" si="535"/>
        <v/>
      </c>
      <c r="AI2822" t="str">
        <f t="shared" si="536"/>
        <v/>
      </c>
      <c r="AJ2822" t="str">
        <f t="shared" si="537"/>
        <v/>
      </c>
      <c r="AK2822" t="str">
        <f t="shared" si="538"/>
        <v>ORD26004388</v>
      </c>
      <c r="AL2822">
        <f>IF(E2822&lt;&gt;"CAPTURE","",COUNTIF(Orders!$H:$H,AK2822))</f>
        <v>1</v>
      </c>
      <c r="AP2822" t="str">
        <f t="shared" si="539"/>
        <v>Matched to Order</v>
      </c>
      <c r="AQ2822">
        <f>IF(COUNTIF($A$2:A2822,A2822)=1,1,0)</f>
        <v>1</v>
      </c>
    </row>
    <row r="2823" spans="1:43" x14ac:dyDescent="0.3">
      <c r="A2823" t="s">
        <v>15110</v>
      </c>
      <c r="C2823" t="s">
        <v>8705</v>
      </c>
      <c r="D2823" s="1">
        <v>46280</v>
      </c>
      <c r="E2823" t="s">
        <v>11819</v>
      </c>
      <c r="F2823" t="s">
        <v>44</v>
      </c>
      <c r="G2823">
        <v>1798</v>
      </c>
      <c r="H2823">
        <v>34.159999999999997</v>
      </c>
      <c r="I2823">
        <v>6.15</v>
      </c>
      <c r="J2823">
        <v>1757.69</v>
      </c>
      <c r="K2823" s="1">
        <v>46282</v>
      </c>
      <c r="L2823" t="s">
        <v>14958</v>
      </c>
      <c r="M2823">
        <f t="shared" si="528"/>
        <v>1</v>
      </c>
      <c r="N2823">
        <f>COUNTIF(Orders!$A:$A,C2823)</f>
        <v>1</v>
      </c>
      <c r="P2823">
        <f>COUNTIF(Orders!$H:$H,UPPER(SUBSTITUTE(TRIM(C2823),"-","")))</f>
        <v>1</v>
      </c>
      <c r="R2823" t="str">
        <f t="shared" si="529"/>
        <v>Matched Order Reference</v>
      </c>
      <c r="S2823">
        <f t="shared" si="530"/>
        <v>1</v>
      </c>
      <c r="V2823" cm="1">
        <f t="array" ref="V2823">IF(E2823&lt;&gt;"CAPTURE",0,SUMPRODUCT((MDR_Rates!$A$2:$A$10=F2823)*(G2823&gt;MDR_Rates!$B$2:$B$10)*((MDR_Rates!$C$2:$C$10="")+(G2823&lt;=MDR_Rates!$C$2:$C$10))*MDR_Rates!$D$2:$D$10))</f>
        <v>1.9</v>
      </c>
      <c r="W2823">
        <f t="shared" si="531"/>
        <v>34.159999999999997</v>
      </c>
      <c r="X2823">
        <f t="shared" si="532"/>
        <v>6.15</v>
      </c>
      <c r="Y2823">
        <f t="shared" si="533"/>
        <v>0</v>
      </c>
      <c r="Z2823">
        <f t="shared" si="534"/>
        <v>0</v>
      </c>
      <c r="AG2823" t="str">
        <f t="shared" si="535"/>
        <v/>
      </c>
      <c r="AI2823" t="str">
        <f t="shared" si="536"/>
        <v/>
      </c>
      <c r="AJ2823" t="str">
        <f t="shared" si="537"/>
        <v/>
      </c>
      <c r="AK2823" t="str">
        <f t="shared" si="538"/>
        <v>ORD26004394</v>
      </c>
      <c r="AL2823">
        <f>IF(E2823&lt;&gt;"CAPTURE","",COUNTIF(Orders!$H:$H,AK2823))</f>
        <v>1</v>
      </c>
      <c r="AP2823" t="str">
        <f t="shared" si="539"/>
        <v>Matched to Order</v>
      </c>
      <c r="AQ2823">
        <f>IF(COUNTIF($A$2:A2823,A2823)=1,1,0)</f>
        <v>1</v>
      </c>
    </row>
    <row r="2824" spans="1:43" x14ac:dyDescent="0.3">
      <c r="A2824" t="s">
        <v>15111</v>
      </c>
      <c r="C2824" t="s">
        <v>8719</v>
      </c>
      <c r="D2824" s="1">
        <v>46280</v>
      </c>
      <c r="E2824" t="s">
        <v>11819</v>
      </c>
      <c r="F2824" t="s">
        <v>9</v>
      </c>
      <c r="G2824">
        <v>349</v>
      </c>
      <c r="H2824">
        <v>0</v>
      </c>
      <c r="I2824">
        <v>0</v>
      </c>
      <c r="J2824">
        <v>349</v>
      </c>
      <c r="K2824" s="1">
        <v>46282</v>
      </c>
      <c r="L2824" t="s">
        <v>14958</v>
      </c>
      <c r="M2824">
        <f t="shared" si="528"/>
        <v>1</v>
      </c>
      <c r="N2824">
        <f>COUNTIF(Orders!$A:$A,C2824)</f>
        <v>1</v>
      </c>
      <c r="P2824">
        <f>COUNTIF(Orders!$H:$H,UPPER(SUBSTITUTE(TRIM(C2824),"-","")))</f>
        <v>1</v>
      </c>
      <c r="R2824" t="str">
        <f t="shared" si="529"/>
        <v>Matched Order Reference</v>
      </c>
      <c r="S2824">
        <f t="shared" si="530"/>
        <v>1</v>
      </c>
      <c r="V2824" cm="1">
        <f t="array" ref="V2824">IF(E2824&lt;&gt;"CAPTURE",0,SUMPRODUCT((MDR_Rates!$A$2:$A$10=F2824)*(G2824&gt;MDR_Rates!$B$2:$B$10)*((MDR_Rates!$C$2:$C$10="")+(G2824&lt;=MDR_Rates!$C$2:$C$10))*MDR_Rates!$D$2:$D$10))</f>
        <v>0</v>
      </c>
      <c r="W2824">
        <f t="shared" si="531"/>
        <v>0</v>
      </c>
      <c r="X2824">
        <f t="shared" si="532"/>
        <v>0</v>
      </c>
      <c r="Y2824">
        <f t="shared" si="533"/>
        <v>0</v>
      </c>
      <c r="Z2824">
        <f t="shared" si="534"/>
        <v>0</v>
      </c>
      <c r="AG2824" t="str">
        <f t="shared" si="535"/>
        <v/>
      </c>
      <c r="AI2824" t="str">
        <f t="shared" si="536"/>
        <v/>
      </c>
      <c r="AJ2824" t="str">
        <f t="shared" si="537"/>
        <v/>
      </c>
      <c r="AK2824" t="str">
        <f t="shared" si="538"/>
        <v>ORD26004401</v>
      </c>
      <c r="AL2824">
        <f>IF(E2824&lt;&gt;"CAPTURE","",COUNTIF(Orders!$H:$H,AK2824))</f>
        <v>1</v>
      </c>
      <c r="AP2824" t="str">
        <f t="shared" si="539"/>
        <v>Matched to Order</v>
      </c>
      <c r="AQ2824">
        <f>IF(COUNTIF($A$2:A2824,A2824)=1,1,0)</f>
        <v>1</v>
      </c>
    </row>
    <row r="2825" spans="1:43" x14ac:dyDescent="0.3">
      <c r="A2825" t="s">
        <v>15112</v>
      </c>
      <c r="C2825" t="s">
        <v>8785</v>
      </c>
      <c r="D2825" s="1">
        <v>46280</v>
      </c>
      <c r="E2825" t="s">
        <v>11819</v>
      </c>
      <c r="F2825" t="s">
        <v>9</v>
      </c>
      <c r="G2825">
        <v>4999</v>
      </c>
      <c r="H2825">
        <v>15</v>
      </c>
      <c r="I2825">
        <v>2.7</v>
      </c>
      <c r="J2825">
        <v>4981.3</v>
      </c>
      <c r="K2825" s="1">
        <v>46282</v>
      </c>
      <c r="L2825" t="s">
        <v>14958</v>
      </c>
      <c r="M2825">
        <f t="shared" si="528"/>
        <v>1</v>
      </c>
      <c r="N2825">
        <f>COUNTIF(Orders!$A:$A,C2825)</f>
        <v>1</v>
      </c>
      <c r="P2825">
        <f>COUNTIF(Orders!$H:$H,UPPER(SUBSTITUTE(TRIM(C2825),"-","")))</f>
        <v>1</v>
      </c>
      <c r="R2825" t="str">
        <f t="shared" si="529"/>
        <v>Matched Order Reference</v>
      </c>
      <c r="S2825">
        <f t="shared" si="530"/>
        <v>1</v>
      </c>
      <c r="V2825" cm="1">
        <f t="array" ref="V2825">IF(E2825&lt;&gt;"CAPTURE",0,SUMPRODUCT((MDR_Rates!$A$2:$A$10=F2825)*(G2825&gt;MDR_Rates!$B$2:$B$10)*((MDR_Rates!$C$2:$C$10="")+(G2825&lt;=MDR_Rates!$C$2:$C$10))*MDR_Rates!$D$2:$D$10))</f>
        <v>0.3</v>
      </c>
      <c r="W2825">
        <f t="shared" si="531"/>
        <v>15</v>
      </c>
      <c r="X2825">
        <f t="shared" si="532"/>
        <v>2.7</v>
      </c>
      <c r="Y2825">
        <f t="shared" si="533"/>
        <v>0</v>
      </c>
      <c r="Z2825">
        <f t="shared" si="534"/>
        <v>0</v>
      </c>
      <c r="AG2825" t="str">
        <f t="shared" si="535"/>
        <v/>
      </c>
      <c r="AI2825" t="str">
        <f t="shared" si="536"/>
        <v/>
      </c>
      <c r="AJ2825" t="str">
        <f t="shared" si="537"/>
        <v/>
      </c>
      <c r="AK2825" t="str">
        <f t="shared" si="538"/>
        <v>ORD26004435</v>
      </c>
      <c r="AL2825">
        <f>IF(E2825&lt;&gt;"CAPTURE","",COUNTIF(Orders!$H:$H,AK2825))</f>
        <v>1</v>
      </c>
      <c r="AP2825" t="str">
        <f t="shared" si="539"/>
        <v>Matched to Order</v>
      </c>
      <c r="AQ2825">
        <f>IF(COUNTIF($A$2:A2825,A2825)=1,1,0)</f>
        <v>1</v>
      </c>
    </row>
    <row r="2826" spans="1:43" x14ac:dyDescent="0.3">
      <c r="A2826" t="s">
        <v>15113</v>
      </c>
      <c r="C2826" t="s">
        <v>8866</v>
      </c>
      <c r="D2826" s="1">
        <v>46280</v>
      </c>
      <c r="E2826" t="s">
        <v>11819</v>
      </c>
      <c r="F2826" t="s">
        <v>9</v>
      </c>
      <c r="G2826">
        <v>1799</v>
      </c>
      <c r="H2826">
        <v>0</v>
      </c>
      <c r="I2826">
        <v>0</v>
      </c>
      <c r="J2826">
        <v>1799</v>
      </c>
      <c r="K2826" s="1">
        <v>46282</v>
      </c>
      <c r="L2826" t="s">
        <v>14958</v>
      </c>
      <c r="M2826">
        <f t="shared" si="528"/>
        <v>1</v>
      </c>
      <c r="N2826">
        <f>COUNTIF(Orders!$A:$A,C2826)</f>
        <v>1</v>
      </c>
      <c r="P2826">
        <f>COUNTIF(Orders!$H:$H,UPPER(SUBSTITUTE(TRIM(C2826),"-","")))</f>
        <v>1</v>
      </c>
      <c r="R2826" t="str">
        <f t="shared" si="529"/>
        <v>Matched Order Reference</v>
      </c>
      <c r="S2826">
        <f t="shared" si="530"/>
        <v>1</v>
      </c>
      <c r="V2826" cm="1">
        <f t="array" ref="V2826">IF(E2826&lt;&gt;"CAPTURE",0,SUMPRODUCT((MDR_Rates!$A$2:$A$10=F2826)*(G2826&gt;MDR_Rates!$B$2:$B$10)*((MDR_Rates!$C$2:$C$10="")+(G2826&lt;=MDR_Rates!$C$2:$C$10))*MDR_Rates!$D$2:$D$10))</f>
        <v>0</v>
      </c>
      <c r="W2826">
        <f t="shared" si="531"/>
        <v>0</v>
      </c>
      <c r="X2826">
        <f t="shared" si="532"/>
        <v>0</v>
      </c>
      <c r="Y2826">
        <f t="shared" si="533"/>
        <v>0</v>
      </c>
      <c r="Z2826">
        <f t="shared" si="534"/>
        <v>0</v>
      </c>
      <c r="AG2826" t="str">
        <f t="shared" si="535"/>
        <v/>
      </c>
      <c r="AI2826" t="str">
        <f t="shared" si="536"/>
        <v/>
      </c>
      <c r="AJ2826" t="str">
        <f t="shared" si="537"/>
        <v/>
      </c>
      <c r="AK2826" t="str">
        <f t="shared" si="538"/>
        <v>ORD26004477</v>
      </c>
      <c r="AL2826">
        <f>IF(E2826&lt;&gt;"CAPTURE","",COUNTIF(Orders!$H:$H,AK2826))</f>
        <v>1</v>
      </c>
      <c r="AP2826" t="str">
        <f t="shared" si="539"/>
        <v>Matched to Order</v>
      </c>
      <c r="AQ2826">
        <f>IF(COUNTIF($A$2:A2826,A2826)=1,1,0)</f>
        <v>1</v>
      </c>
    </row>
    <row r="2827" spans="1:43" x14ac:dyDescent="0.3">
      <c r="A2827" t="s">
        <v>15114</v>
      </c>
      <c r="C2827" t="s">
        <v>8894</v>
      </c>
      <c r="D2827" s="1">
        <v>46280</v>
      </c>
      <c r="E2827" t="s">
        <v>11819</v>
      </c>
      <c r="F2827" t="s">
        <v>17</v>
      </c>
      <c r="G2827">
        <v>5998</v>
      </c>
      <c r="H2827">
        <v>95.97</v>
      </c>
      <c r="I2827">
        <v>17.27</v>
      </c>
      <c r="J2827">
        <v>5884.76</v>
      </c>
      <c r="K2827" s="1">
        <v>46282</v>
      </c>
      <c r="L2827" t="s">
        <v>14958</v>
      </c>
      <c r="M2827">
        <f t="shared" si="528"/>
        <v>1</v>
      </c>
      <c r="N2827">
        <f>COUNTIF(Orders!$A:$A,C2827)</f>
        <v>1</v>
      </c>
      <c r="P2827">
        <f>COUNTIF(Orders!$H:$H,UPPER(SUBSTITUTE(TRIM(C2827),"-","")))</f>
        <v>1</v>
      </c>
      <c r="R2827" t="str">
        <f t="shared" si="529"/>
        <v>Matched Order Reference</v>
      </c>
      <c r="S2827">
        <f t="shared" si="530"/>
        <v>1</v>
      </c>
      <c r="V2827" cm="1">
        <f t="array" ref="V2827">IF(E2827&lt;&gt;"CAPTURE",0,SUMPRODUCT((MDR_Rates!$A$2:$A$10=F2827)*(G2827&gt;MDR_Rates!$B$2:$B$10)*((MDR_Rates!$C$2:$C$10="")+(G2827&lt;=MDR_Rates!$C$2:$C$10))*MDR_Rates!$D$2:$D$10))</f>
        <v>1.6</v>
      </c>
      <c r="W2827">
        <f t="shared" si="531"/>
        <v>95.97</v>
      </c>
      <c r="X2827">
        <f t="shared" si="532"/>
        <v>17.27</v>
      </c>
      <c r="Y2827">
        <f t="shared" si="533"/>
        <v>0</v>
      </c>
      <c r="Z2827">
        <f t="shared" si="534"/>
        <v>0</v>
      </c>
      <c r="AG2827" t="str">
        <f t="shared" si="535"/>
        <v/>
      </c>
      <c r="AI2827" t="str">
        <f t="shared" si="536"/>
        <v/>
      </c>
      <c r="AJ2827" t="str">
        <f t="shared" si="537"/>
        <v/>
      </c>
      <c r="AK2827" t="str">
        <f t="shared" si="538"/>
        <v>ORD26004491</v>
      </c>
      <c r="AL2827">
        <f>IF(E2827&lt;&gt;"CAPTURE","",COUNTIF(Orders!$H:$H,AK2827))</f>
        <v>1</v>
      </c>
      <c r="AP2827" t="str">
        <f t="shared" si="539"/>
        <v>Matched to Order</v>
      </c>
      <c r="AQ2827">
        <f>IF(COUNTIF($A$2:A2827,A2827)=1,1,0)</f>
        <v>1</v>
      </c>
    </row>
    <row r="2828" spans="1:43" x14ac:dyDescent="0.3">
      <c r="A2828" t="s">
        <v>15115</v>
      </c>
      <c r="C2828" t="s">
        <v>8980</v>
      </c>
      <c r="D2828" s="1">
        <v>46280</v>
      </c>
      <c r="E2828" t="s">
        <v>11819</v>
      </c>
      <c r="F2828" t="s">
        <v>9</v>
      </c>
      <c r="G2828">
        <v>799</v>
      </c>
      <c r="H2828">
        <v>0</v>
      </c>
      <c r="I2828">
        <v>0</v>
      </c>
      <c r="J2828">
        <v>799</v>
      </c>
      <c r="K2828" s="1">
        <v>46282</v>
      </c>
      <c r="L2828" t="s">
        <v>14958</v>
      </c>
      <c r="M2828">
        <f t="shared" si="528"/>
        <v>1</v>
      </c>
      <c r="N2828">
        <f>COUNTIF(Orders!$A:$A,C2828)</f>
        <v>1</v>
      </c>
      <c r="P2828">
        <f>COUNTIF(Orders!$H:$H,UPPER(SUBSTITUTE(TRIM(C2828),"-","")))</f>
        <v>1</v>
      </c>
      <c r="R2828" t="str">
        <f t="shared" si="529"/>
        <v>Matched Order Reference</v>
      </c>
      <c r="S2828">
        <f t="shared" si="530"/>
        <v>1</v>
      </c>
      <c r="V2828" cm="1">
        <f t="array" ref="V2828">IF(E2828&lt;&gt;"CAPTURE",0,SUMPRODUCT((MDR_Rates!$A$2:$A$10=F2828)*(G2828&gt;MDR_Rates!$B$2:$B$10)*((MDR_Rates!$C$2:$C$10="")+(G2828&lt;=MDR_Rates!$C$2:$C$10))*MDR_Rates!$D$2:$D$10))</f>
        <v>0</v>
      </c>
      <c r="W2828">
        <f t="shared" si="531"/>
        <v>0</v>
      </c>
      <c r="X2828">
        <f t="shared" si="532"/>
        <v>0</v>
      </c>
      <c r="Y2828">
        <f t="shared" si="533"/>
        <v>0</v>
      </c>
      <c r="Z2828">
        <f t="shared" si="534"/>
        <v>0</v>
      </c>
      <c r="AG2828" t="str">
        <f t="shared" si="535"/>
        <v/>
      </c>
      <c r="AI2828" t="str">
        <f t="shared" si="536"/>
        <v/>
      </c>
      <c r="AJ2828" t="str">
        <f t="shared" si="537"/>
        <v/>
      </c>
      <c r="AK2828" t="str">
        <f t="shared" si="538"/>
        <v>ORD26004535</v>
      </c>
      <c r="AL2828">
        <f>IF(E2828&lt;&gt;"CAPTURE","",COUNTIF(Orders!$H:$H,AK2828))</f>
        <v>1</v>
      </c>
      <c r="AP2828" t="str">
        <f t="shared" si="539"/>
        <v>Matched to Order</v>
      </c>
      <c r="AQ2828">
        <f>IF(COUNTIF($A$2:A2828,A2828)=1,1,0)</f>
        <v>1</v>
      </c>
    </row>
    <row r="2829" spans="1:43" x14ac:dyDescent="0.3">
      <c r="A2829" t="s">
        <v>15116</v>
      </c>
      <c r="C2829" t="s">
        <v>15117</v>
      </c>
      <c r="D2829" s="1">
        <v>46280</v>
      </c>
      <c r="E2829" t="s">
        <v>11819</v>
      </c>
      <c r="F2829" t="s">
        <v>17</v>
      </c>
      <c r="G2829">
        <v>2499</v>
      </c>
      <c r="H2829">
        <v>39.979999999999997</v>
      </c>
      <c r="I2829">
        <v>7.2</v>
      </c>
      <c r="J2829">
        <v>2451.8200000000002</v>
      </c>
      <c r="K2829" s="1">
        <v>46282</v>
      </c>
      <c r="L2829" t="s">
        <v>14958</v>
      </c>
      <c r="M2829">
        <f t="shared" si="528"/>
        <v>1</v>
      </c>
      <c r="N2829">
        <f>COUNTIF(Orders!$A:$A,C2829)</f>
        <v>0</v>
      </c>
      <c r="P2829">
        <f>COUNTIF(Orders!$H:$H,UPPER(SUBSTITUTE(TRIM(C2829),"-","")))</f>
        <v>1</v>
      </c>
      <c r="R2829" t="str">
        <f t="shared" si="529"/>
        <v>Matched Order Reference</v>
      </c>
      <c r="S2829">
        <f t="shared" si="530"/>
        <v>1</v>
      </c>
      <c r="V2829" cm="1">
        <f t="array" ref="V2829">IF(E2829&lt;&gt;"CAPTURE",0,SUMPRODUCT((MDR_Rates!$A$2:$A$10=F2829)*(G2829&gt;MDR_Rates!$B$2:$B$10)*((MDR_Rates!$C$2:$C$10="")+(G2829&lt;=MDR_Rates!$C$2:$C$10))*MDR_Rates!$D$2:$D$10))</f>
        <v>1.6</v>
      </c>
      <c r="W2829">
        <f t="shared" si="531"/>
        <v>39.979999999999997</v>
      </c>
      <c r="X2829">
        <f t="shared" si="532"/>
        <v>7.2</v>
      </c>
      <c r="Y2829">
        <f t="shared" si="533"/>
        <v>0</v>
      </c>
      <c r="Z2829">
        <f t="shared" si="534"/>
        <v>0</v>
      </c>
      <c r="AG2829" t="str">
        <f t="shared" si="535"/>
        <v/>
      </c>
      <c r="AI2829" t="str">
        <f t="shared" si="536"/>
        <v/>
      </c>
      <c r="AJ2829" t="str">
        <f t="shared" si="537"/>
        <v/>
      </c>
      <c r="AK2829" t="str">
        <f t="shared" si="538"/>
        <v>ORD26004540</v>
      </c>
      <c r="AL2829">
        <f>IF(E2829&lt;&gt;"CAPTURE","",COUNTIF(Orders!$H:$H,AK2829))</f>
        <v>1</v>
      </c>
      <c r="AP2829" t="str">
        <f t="shared" si="539"/>
        <v>Matched to Order</v>
      </c>
      <c r="AQ2829">
        <f>IF(COUNTIF($A$2:A2829,A2829)=1,1,0)</f>
        <v>1</v>
      </c>
    </row>
    <row r="2830" spans="1:43" x14ac:dyDescent="0.3">
      <c r="A2830" t="s">
        <v>15118</v>
      </c>
      <c r="C2830" t="s">
        <v>8992</v>
      </c>
      <c r="D2830" s="1">
        <v>46280</v>
      </c>
      <c r="E2830" t="s">
        <v>11819</v>
      </c>
      <c r="F2830" t="s">
        <v>17</v>
      </c>
      <c r="G2830">
        <v>3097</v>
      </c>
      <c r="H2830">
        <v>49.55</v>
      </c>
      <c r="I2830">
        <v>8.92</v>
      </c>
      <c r="J2830">
        <v>3038.53</v>
      </c>
      <c r="K2830" s="1">
        <v>46282</v>
      </c>
      <c r="L2830" t="s">
        <v>14958</v>
      </c>
      <c r="M2830">
        <f t="shared" si="528"/>
        <v>1</v>
      </c>
      <c r="N2830">
        <f>COUNTIF(Orders!$A:$A,C2830)</f>
        <v>1</v>
      </c>
      <c r="P2830">
        <f>COUNTIF(Orders!$H:$H,UPPER(SUBSTITUTE(TRIM(C2830),"-","")))</f>
        <v>1</v>
      </c>
      <c r="R2830" t="str">
        <f t="shared" si="529"/>
        <v>Matched Order Reference</v>
      </c>
      <c r="S2830">
        <f t="shared" si="530"/>
        <v>1</v>
      </c>
      <c r="V2830" cm="1">
        <f t="array" ref="V2830">IF(E2830&lt;&gt;"CAPTURE",0,SUMPRODUCT((MDR_Rates!$A$2:$A$10=F2830)*(G2830&gt;MDR_Rates!$B$2:$B$10)*((MDR_Rates!$C$2:$C$10="")+(G2830&lt;=MDR_Rates!$C$2:$C$10))*MDR_Rates!$D$2:$D$10))</f>
        <v>1.6</v>
      </c>
      <c r="W2830">
        <f t="shared" si="531"/>
        <v>49.55</v>
      </c>
      <c r="X2830">
        <f t="shared" si="532"/>
        <v>8.92</v>
      </c>
      <c r="Y2830">
        <f t="shared" si="533"/>
        <v>0</v>
      </c>
      <c r="Z2830">
        <f t="shared" si="534"/>
        <v>0</v>
      </c>
      <c r="AG2830" t="str">
        <f t="shared" si="535"/>
        <v/>
      </c>
      <c r="AI2830" t="str">
        <f t="shared" si="536"/>
        <v/>
      </c>
      <c r="AJ2830" t="str">
        <f t="shared" si="537"/>
        <v/>
      </c>
      <c r="AK2830" t="str">
        <f t="shared" si="538"/>
        <v>ORD26004541</v>
      </c>
      <c r="AL2830">
        <f>IF(E2830&lt;&gt;"CAPTURE","",COUNTIF(Orders!$H:$H,AK2830))</f>
        <v>1</v>
      </c>
      <c r="AP2830" t="str">
        <f t="shared" si="539"/>
        <v>Matched to Order</v>
      </c>
      <c r="AQ2830">
        <f>IF(COUNTIF($A$2:A2830,A2830)=1,1,0)</f>
        <v>1</v>
      </c>
    </row>
    <row r="2831" spans="1:43" x14ac:dyDescent="0.3">
      <c r="A2831" t="s">
        <v>15119</v>
      </c>
      <c r="C2831" t="s">
        <v>9000</v>
      </c>
      <c r="D2831" s="1">
        <v>46280</v>
      </c>
      <c r="E2831" t="s">
        <v>11819</v>
      </c>
      <c r="F2831" t="s">
        <v>9</v>
      </c>
      <c r="G2831">
        <v>3598</v>
      </c>
      <c r="H2831">
        <v>10.79</v>
      </c>
      <c r="I2831">
        <v>1.94</v>
      </c>
      <c r="J2831">
        <v>3585.27</v>
      </c>
      <c r="K2831" s="1">
        <v>46282</v>
      </c>
      <c r="L2831" t="s">
        <v>14958</v>
      </c>
      <c r="M2831">
        <f t="shared" si="528"/>
        <v>1</v>
      </c>
      <c r="N2831">
        <f>COUNTIF(Orders!$A:$A,C2831)</f>
        <v>1</v>
      </c>
      <c r="P2831">
        <f>COUNTIF(Orders!$H:$H,UPPER(SUBSTITUTE(TRIM(C2831),"-","")))</f>
        <v>1</v>
      </c>
      <c r="R2831" t="str">
        <f t="shared" si="529"/>
        <v>Matched Order Reference</v>
      </c>
      <c r="S2831">
        <f t="shared" si="530"/>
        <v>1</v>
      </c>
      <c r="V2831" cm="1">
        <f t="array" ref="V2831">IF(E2831&lt;&gt;"CAPTURE",0,SUMPRODUCT((MDR_Rates!$A$2:$A$10=F2831)*(G2831&gt;MDR_Rates!$B$2:$B$10)*((MDR_Rates!$C$2:$C$10="")+(G2831&lt;=MDR_Rates!$C$2:$C$10))*MDR_Rates!$D$2:$D$10))</f>
        <v>0.3</v>
      </c>
      <c r="W2831">
        <f t="shared" si="531"/>
        <v>10.79</v>
      </c>
      <c r="X2831">
        <f t="shared" si="532"/>
        <v>1.94</v>
      </c>
      <c r="Y2831">
        <f t="shared" si="533"/>
        <v>0</v>
      </c>
      <c r="Z2831">
        <f t="shared" si="534"/>
        <v>0</v>
      </c>
      <c r="AG2831" t="str">
        <f t="shared" si="535"/>
        <v/>
      </c>
      <c r="AI2831" t="str">
        <f t="shared" si="536"/>
        <v/>
      </c>
      <c r="AJ2831" t="str">
        <f t="shared" si="537"/>
        <v/>
      </c>
      <c r="AK2831" t="str">
        <f t="shared" si="538"/>
        <v>ORD26004545</v>
      </c>
      <c r="AL2831">
        <f>IF(E2831&lt;&gt;"CAPTURE","",COUNTIF(Orders!$H:$H,AK2831))</f>
        <v>1</v>
      </c>
      <c r="AP2831" t="str">
        <f t="shared" si="539"/>
        <v>Matched to Order</v>
      </c>
      <c r="AQ2831">
        <f>IF(COUNTIF($A$2:A2831,A2831)=1,1,0)</f>
        <v>1</v>
      </c>
    </row>
    <row r="2832" spans="1:43" x14ac:dyDescent="0.3">
      <c r="A2832" t="s">
        <v>15120</v>
      </c>
      <c r="C2832" t="s">
        <v>9077</v>
      </c>
      <c r="D2832" s="1">
        <v>46280</v>
      </c>
      <c r="E2832" t="s">
        <v>11819</v>
      </c>
      <c r="F2832" t="s">
        <v>9</v>
      </c>
      <c r="G2832">
        <v>1499</v>
      </c>
      <c r="H2832">
        <v>0</v>
      </c>
      <c r="I2832">
        <v>0</v>
      </c>
      <c r="J2832">
        <v>1499</v>
      </c>
      <c r="K2832" s="1">
        <v>46282</v>
      </c>
      <c r="L2832" t="s">
        <v>14958</v>
      </c>
      <c r="M2832">
        <f t="shared" si="528"/>
        <v>1</v>
      </c>
      <c r="N2832">
        <f>COUNTIF(Orders!$A:$A,C2832)</f>
        <v>1</v>
      </c>
      <c r="P2832">
        <f>COUNTIF(Orders!$H:$H,UPPER(SUBSTITUTE(TRIM(C2832),"-","")))</f>
        <v>1</v>
      </c>
      <c r="R2832" t="str">
        <f t="shared" si="529"/>
        <v>Matched Order Reference</v>
      </c>
      <c r="S2832">
        <f t="shared" si="530"/>
        <v>1</v>
      </c>
      <c r="V2832" cm="1">
        <f t="array" ref="V2832">IF(E2832&lt;&gt;"CAPTURE",0,SUMPRODUCT((MDR_Rates!$A$2:$A$10=F2832)*(G2832&gt;MDR_Rates!$B$2:$B$10)*((MDR_Rates!$C$2:$C$10="")+(G2832&lt;=MDR_Rates!$C$2:$C$10))*MDR_Rates!$D$2:$D$10))</f>
        <v>0</v>
      </c>
      <c r="W2832">
        <f t="shared" si="531"/>
        <v>0</v>
      </c>
      <c r="X2832">
        <f t="shared" si="532"/>
        <v>0</v>
      </c>
      <c r="Y2832">
        <f t="shared" si="533"/>
        <v>0</v>
      </c>
      <c r="Z2832">
        <f t="shared" si="534"/>
        <v>0</v>
      </c>
      <c r="AG2832" t="str">
        <f t="shared" si="535"/>
        <v/>
      </c>
      <c r="AI2832" t="str">
        <f t="shared" si="536"/>
        <v/>
      </c>
      <c r="AJ2832" t="str">
        <f t="shared" si="537"/>
        <v/>
      </c>
      <c r="AK2832" t="str">
        <f t="shared" si="538"/>
        <v>ORD26004584</v>
      </c>
      <c r="AL2832">
        <f>IF(E2832&lt;&gt;"CAPTURE","",COUNTIF(Orders!$H:$H,AK2832))</f>
        <v>1</v>
      </c>
      <c r="AP2832" t="str">
        <f t="shared" si="539"/>
        <v>Matched to Order</v>
      </c>
      <c r="AQ2832">
        <f>IF(COUNTIF($A$2:A2832,A2832)=1,1,0)</f>
        <v>1</v>
      </c>
    </row>
    <row r="2833" spans="1:43" x14ac:dyDescent="0.3">
      <c r="A2833" t="s">
        <v>15121</v>
      </c>
      <c r="C2833" t="s">
        <v>15122</v>
      </c>
      <c r="D2833" s="1">
        <v>46280</v>
      </c>
      <c r="E2833" t="s">
        <v>11819</v>
      </c>
      <c r="F2833" t="s">
        <v>9</v>
      </c>
      <c r="G2833">
        <v>10998</v>
      </c>
      <c r="H2833">
        <v>32.99</v>
      </c>
      <c r="I2833">
        <v>5.94</v>
      </c>
      <c r="J2833">
        <v>10959.07</v>
      </c>
      <c r="K2833" s="1">
        <v>46282</v>
      </c>
      <c r="L2833" t="s">
        <v>14958</v>
      </c>
      <c r="M2833">
        <f t="shared" si="528"/>
        <v>1</v>
      </c>
      <c r="N2833">
        <f>COUNTIF(Orders!$A:$A,C2833)</f>
        <v>1</v>
      </c>
      <c r="P2833">
        <f>COUNTIF(Orders!$H:$H,UPPER(SUBSTITUTE(TRIM(C2833),"-","")))</f>
        <v>1</v>
      </c>
      <c r="R2833" t="str">
        <f t="shared" si="529"/>
        <v>Matched Order Reference</v>
      </c>
      <c r="S2833">
        <f t="shared" si="530"/>
        <v>1</v>
      </c>
      <c r="V2833" cm="1">
        <f t="array" ref="V2833">IF(E2833&lt;&gt;"CAPTURE",0,SUMPRODUCT((MDR_Rates!$A$2:$A$10=F2833)*(G2833&gt;MDR_Rates!$B$2:$B$10)*((MDR_Rates!$C$2:$C$10="")+(G2833&lt;=MDR_Rates!$C$2:$C$10))*MDR_Rates!$D$2:$D$10))</f>
        <v>0.3</v>
      </c>
      <c r="W2833">
        <f t="shared" si="531"/>
        <v>32.99</v>
      </c>
      <c r="X2833">
        <f t="shared" si="532"/>
        <v>5.94</v>
      </c>
      <c r="Y2833">
        <f t="shared" si="533"/>
        <v>0</v>
      </c>
      <c r="Z2833">
        <f t="shared" si="534"/>
        <v>0</v>
      </c>
      <c r="AG2833" t="str">
        <f t="shared" si="535"/>
        <v/>
      </c>
      <c r="AI2833" t="str">
        <f t="shared" si="536"/>
        <v/>
      </c>
      <c r="AJ2833" t="str">
        <f t="shared" si="537"/>
        <v/>
      </c>
      <c r="AK2833" t="str">
        <f t="shared" si="538"/>
        <v>ORD26004600</v>
      </c>
      <c r="AL2833">
        <f>IF(E2833&lt;&gt;"CAPTURE","",COUNTIF(Orders!$H:$H,AK2833))</f>
        <v>1</v>
      </c>
      <c r="AP2833" t="str">
        <f t="shared" si="539"/>
        <v>Matched to Order</v>
      </c>
      <c r="AQ2833">
        <f>IF(COUNTIF($A$2:A2833,A2833)=1,1,0)</f>
        <v>1</v>
      </c>
    </row>
    <row r="2834" spans="1:43" x14ac:dyDescent="0.3">
      <c r="A2834" t="s">
        <v>15123</v>
      </c>
      <c r="C2834" t="s">
        <v>9269</v>
      </c>
      <c r="D2834" s="1">
        <v>46280</v>
      </c>
      <c r="E2834" t="s">
        <v>11819</v>
      </c>
      <c r="F2834" t="s">
        <v>17</v>
      </c>
      <c r="G2834">
        <v>6297</v>
      </c>
      <c r="H2834">
        <v>100.75</v>
      </c>
      <c r="I2834">
        <v>18.14</v>
      </c>
      <c r="J2834">
        <v>6178.11</v>
      </c>
      <c r="K2834" s="1">
        <v>46282</v>
      </c>
      <c r="L2834" t="s">
        <v>14958</v>
      </c>
      <c r="M2834">
        <f t="shared" si="528"/>
        <v>1</v>
      </c>
      <c r="N2834">
        <f>COUNTIF(Orders!$A:$A,C2834)</f>
        <v>1</v>
      </c>
      <c r="P2834">
        <f>COUNTIF(Orders!$H:$H,UPPER(SUBSTITUTE(TRIM(C2834),"-","")))</f>
        <v>1</v>
      </c>
      <c r="R2834" t="str">
        <f t="shared" si="529"/>
        <v>Matched Order Reference</v>
      </c>
      <c r="S2834">
        <f t="shared" si="530"/>
        <v>1</v>
      </c>
      <c r="V2834" cm="1">
        <f t="array" ref="V2834">IF(E2834&lt;&gt;"CAPTURE",0,SUMPRODUCT((MDR_Rates!$A$2:$A$10=F2834)*(G2834&gt;MDR_Rates!$B$2:$B$10)*((MDR_Rates!$C$2:$C$10="")+(G2834&lt;=MDR_Rates!$C$2:$C$10))*MDR_Rates!$D$2:$D$10))</f>
        <v>1.6</v>
      </c>
      <c r="W2834">
        <f t="shared" si="531"/>
        <v>100.75</v>
      </c>
      <c r="X2834">
        <f t="shared" si="532"/>
        <v>18.14</v>
      </c>
      <c r="Y2834">
        <f t="shared" si="533"/>
        <v>0</v>
      </c>
      <c r="Z2834">
        <f t="shared" si="534"/>
        <v>0</v>
      </c>
      <c r="AG2834" t="str">
        <f t="shared" si="535"/>
        <v/>
      </c>
      <c r="AI2834" t="str">
        <f t="shared" si="536"/>
        <v/>
      </c>
      <c r="AJ2834" t="str">
        <f t="shared" si="537"/>
        <v/>
      </c>
      <c r="AK2834" t="str">
        <f t="shared" si="538"/>
        <v>ORD26004683</v>
      </c>
      <c r="AL2834">
        <f>IF(E2834&lt;&gt;"CAPTURE","",COUNTIF(Orders!$H:$H,AK2834))</f>
        <v>1</v>
      </c>
      <c r="AP2834" t="str">
        <f t="shared" si="539"/>
        <v>Matched to Order</v>
      </c>
      <c r="AQ2834">
        <f>IF(COUNTIF($A$2:A2834,A2834)=1,1,0)</f>
        <v>1</v>
      </c>
    </row>
    <row r="2835" spans="1:43" x14ac:dyDescent="0.3">
      <c r="A2835" t="s">
        <v>15124</v>
      </c>
      <c r="C2835" t="s">
        <v>9273</v>
      </c>
      <c r="D2835" s="1">
        <v>46280</v>
      </c>
      <c r="E2835" t="s">
        <v>11819</v>
      </c>
      <c r="F2835" t="s">
        <v>9</v>
      </c>
      <c r="G2835">
        <v>6897</v>
      </c>
      <c r="H2835">
        <v>20.69</v>
      </c>
      <c r="I2835">
        <v>3.72</v>
      </c>
      <c r="J2835">
        <v>6872.59</v>
      </c>
      <c r="K2835" s="1">
        <v>46282</v>
      </c>
      <c r="L2835" t="s">
        <v>14958</v>
      </c>
      <c r="M2835">
        <f t="shared" si="528"/>
        <v>1</v>
      </c>
      <c r="N2835">
        <f>COUNTIF(Orders!$A:$A,C2835)</f>
        <v>1</v>
      </c>
      <c r="P2835">
        <f>COUNTIF(Orders!$H:$H,UPPER(SUBSTITUTE(TRIM(C2835),"-","")))</f>
        <v>1</v>
      </c>
      <c r="R2835" t="str">
        <f t="shared" si="529"/>
        <v>Matched Order Reference</v>
      </c>
      <c r="S2835">
        <f t="shared" si="530"/>
        <v>1</v>
      </c>
      <c r="V2835" cm="1">
        <f t="array" ref="V2835">IF(E2835&lt;&gt;"CAPTURE",0,SUMPRODUCT((MDR_Rates!$A$2:$A$10=F2835)*(G2835&gt;MDR_Rates!$B$2:$B$10)*((MDR_Rates!$C$2:$C$10="")+(G2835&lt;=MDR_Rates!$C$2:$C$10))*MDR_Rates!$D$2:$D$10))</f>
        <v>0.3</v>
      </c>
      <c r="W2835">
        <f t="shared" si="531"/>
        <v>20.69</v>
      </c>
      <c r="X2835">
        <f t="shared" si="532"/>
        <v>3.72</v>
      </c>
      <c r="Y2835">
        <f t="shared" si="533"/>
        <v>0</v>
      </c>
      <c r="Z2835">
        <f t="shared" si="534"/>
        <v>0</v>
      </c>
      <c r="AG2835" t="str">
        <f t="shared" si="535"/>
        <v/>
      </c>
      <c r="AI2835" t="str">
        <f t="shared" si="536"/>
        <v/>
      </c>
      <c r="AJ2835" t="str">
        <f t="shared" si="537"/>
        <v/>
      </c>
      <c r="AK2835" t="str">
        <f t="shared" si="538"/>
        <v>ORD26004685</v>
      </c>
      <c r="AL2835">
        <f>IF(E2835&lt;&gt;"CAPTURE","",COUNTIF(Orders!$H:$H,AK2835))</f>
        <v>1</v>
      </c>
      <c r="AP2835" t="str">
        <f t="shared" si="539"/>
        <v>Matched to Order</v>
      </c>
      <c r="AQ2835">
        <f>IF(COUNTIF($A$2:A2835,A2835)=1,1,0)</f>
        <v>1</v>
      </c>
    </row>
    <row r="2836" spans="1:43" x14ac:dyDescent="0.3">
      <c r="A2836" t="s">
        <v>15125</v>
      </c>
      <c r="C2836" t="s">
        <v>9279</v>
      </c>
      <c r="D2836" s="1">
        <v>46280</v>
      </c>
      <c r="E2836" t="s">
        <v>11819</v>
      </c>
      <c r="F2836" t="s">
        <v>17</v>
      </c>
      <c r="G2836">
        <v>2098</v>
      </c>
      <c r="H2836">
        <v>33.57</v>
      </c>
      <c r="I2836">
        <v>6.04</v>
      </c>
      <c r="J2836">
        <v>2058.39</v>
      </c>
      <c r="K2836" s="1">
        <v>46282</v>
      </c>
      <c r="L2836" t="s">
        <v>14958</v>
      </c>
      <c r="M2836">
        <f t="shared" si="528"/>
        <v>1</v>
      </c>
      <c r="N2836">
        <f>COUNTIF(Orders!$A:$A,C2836)</f>
        <v>1</v>
      </c>
      <c r="P2836">
        <f>COUNTIF(Orders!$H:$H,UPPER(SUBSTITUTE(TRIM(C2836),"-","")))</f>
        <v>1</v>
      </c>
      <c r="R2836" t="str">
        <f t="shared" si="529"/>
        <v>Matched Order Reference</v>
      </c>
      <c r="S2836">
        <f t="shared" si="530"/>
        <v>1</v>
      </c>
      <c r="V2836" cm="1">
        <f t="array" ref="V2836">IF(E2836&lt;&gt;"CAPTURE",0,SUMPRODUCT((MDR_Rates!$A$2:$A$10=F2836)*(G2836&gt;MDR_Rates!$B$2:$B$10)*((MDR_Rates!$C$2:$C$10="")+(G2836&lt;=MDR_Rates!$C$2:$C$10))*MDR_Rates!$D$2:$D$10))</f>
        <v>1.6</v>
      </c>
      <c r="W2836">
        <f t="shared" si="531"/>
        <v>33.57</v>
      </c>
      <c r="X2836">
        <f t="shared" si="532"/>
        <v>6.04</v>
      </c>
      <c r="Y2836">
        <f t="shared" si="533"/>
        <v>0</v>
      </c>
      <c r="Z2836">
        <f t="shared" si="534"/>
        <v>0</v>
      </c>
      <c r="AG2836" t="str">
        <f t="shared" si="535"/>
        <v/>
      </c>
      <c r="AI2836" t="str">
        <f t="shared" si="536"/>
        <v/>
      </c>
      <c r="AJ2836" t="str">
        <f t="shared" si="537"/>
        <v/>
      </c>
      <c r="AK2836" t="str">
        <f t="shared" si="538"/>
        <v>ORD26004688</v>
      </c>
      <c r="AL2836">
        <f>IF(E2836&lt;&gt;"CAPTURE","",COUNTIF(Orders!$H:$H,AK2836))</f>
        <v>1</v>
      </c>
      <c r="AP2836" t="str">
        <f t="shared" si="539"/>
        <v>Matched to Order</v>
      </c>
      <c r="AQ2836">
        <f>IF(COUNTIF($A$2:A2836,A2836)=1,1,0)</f>
        <v>1</v>
      </c>
    </row>
    <row r="2837" spans="1:43" x14ac:dyDescent="0.3">
      <c r="A2837" t="s">
        <v>15126</v>
      </c>
      <c r="C2837" t="s">
        <v>9285</v>
      </c>
      <c r="D2837" s="1">
        <v>46280</v>
      </c>
      <c r="E2837" t="s">
        <v>11819</v>
      </c>
      <c r="F2837" t="s">
        <v>44</v>
      </c>
      <c r="G2837">
        <v>4999</v>
      </c>
      <c r="H2837">
        <v>84.98</v>
      </c>
      <c r="I2837">
        <v>15.3</v>
      </c>
      <c r="J2837">
        <v>4898.72</v>
      </c>
      <c r="K2837" s="1">
        <v>46282</v>
      </c>
      <c r="L2837" t="s">
        <v>14958</v>
      </c>
      <c r="M2837">
        <f t="shared" si="528"/>
        <v>1</v>
      </c>
      <c r="N2837">
        <f>COUNTIF(Orders!$A:$A,C2837)</f>
        <v>1</v>
      </c>
      <c r="P2837">
        <f>COUNTIF(Orders!$H:$H,UPPER(SUBSTITUTE(TRIM(C2837),"-","")))</f>
        <v>1</v>
      </c>
      <c r="R2837" t="str">
        <f t="shared" si="529"/>
        <v>Matched Order Reference</v>
      </c>
      <c r="S2837">
        <f t="shared" si="530"/>
        <v>1</v>
      </c>
      <c r="V2837" cm="1">
        <f t="array" ref="V2837">IF(E2837&lt;&gt;"CAPTURE",0,SUMPRODUCT((MDR_Rates!$A$2:$A$10=F2837)*(G2837&gt;MDR_Rates!$B$2:$B$10)*((MDR_Rates!$C$2:$C$10="")+(G2837&lt;=MDR_Rates!$C$2:$C$10))*MDR_Rates!$D$2:$D$10))</f>
        <v>1.7</v>
      </c>
      <c r="W2837">
        <f t="shared" si="531"/>
        <v>84.98</v>
      </c>
      <c r="X2837">
        <f t="shared" si="532"/>
        <v>15.3</v>
      </c>
      <c r="Y2837">
        <f t="shared" si="533"/>
        <v>0</v>
      </c>
      <c r="Z2837">
        <f t="shared" si="534"/>
        <v>0</v>
      </c>
      <c r="AG2837" t="str">
        <f t="shared" si="535"/>
        <v/>
      </c>
      <c r="AI2837" t="str">
        <f t="shared" si="536"/>
        <v/>
      </c>
      <c r="AJ2837" t="str">
        <f t="shared" si="537"/>
        <v/>
      </c>
      <c r="AK2837" t="str">
        <f t="shared" si="538"/>
        <v>ORD26004691</v>
      </c>
      <c r="AL2837">
        <f>IF(E2837&lt;&gt;"CAPTURE","",COUNTIF(Orders!$H:$H,AK2837))</f>
        <v>1</v>
      </c>
      <c r="AP2837" t="str">
        <f t="shared" si="539"/>
        <v>Matched to Order</v>
      </c>
      <c r="AQ2837">
        <f>IF(COUNTIF($A$2:A2837,A2837)=1,1,0)</f>
        <v>1</v>
      </c>
    </row>
    <row r="2838" spans="1:43" x14ac:dyDescent="0.3">
      <c r="A2838" t="s">
        <v>15127</v>
      </c>
      <c r="C2838" t="s">
        <v>9332</v>
      </c>
      <c r="D2838" s="1">
        <v>46280</v>
      </c>
      <c r="E2838" t="s">
        <v>11819</v>
      </c>
      <c r="F2838" t="s">
        <v>9</v>
      </c>
      <c r="G2838">
        <v>799</v>
      </c>
      <c r="H2838">
        <v>0</v>
      </c>
      <c r="I2838">
        <v>0</v>
      </c>
      <c r="J2838">
        <v>799</v>
      </c>
      <c r="K2838" s="1">
        <v>46282</v>
      </c>
      <c r="L2838" t="s">
        <v>14958</v>
      </c>
      <c r="M2838">
        <f t="shared" si="528"/>
        <v>1</v>
      </c>
      <c r="N2838">
        <f>COUNTIF(Orders!$A:$A,C2838)</f>
        <v>1</v>
      </c>
      <c r="P2838">
        <f>COUNTIF(Orders!$H:$H,UPPER(SUBSTITUTE(TRIM(C2838),"-","")))</f>
        <v>1</v>
      </c>
      <c r="R2838" t="str">
        <f t="shared" si="529"/>
        <v>Matched Order Reference</v>
      </c>
      <c r="S2838">
        <f t="shared" si="530"/>
        <v>1</v>
      </c>
      <c r="V2838" cm="1">
        <f t="array" ref="V2838">IF(E2838&lt;&gt;"CAPTURE",0,SUMPRODUCT((MDR_Rates!$A$2:$A$10=F2838)*(G2838&gt;MDR_Rates!$B$2:$B$10)*((MDR_Rates!$C$2:$C$10="")+(G2838&lt;=MDR_Rates!$C$2:$C$10))*MDR_Rates!$D$2:$D$10))</f>
        <v>0</v>
      </c>
      <c r="W2838">
        <f t="shared" si="531"/>
        <v>0</v>
      </c>
      <c r="X2838">
        <f t="shared" si="532"/>
        <v>0</v>
      </c>
      <c r="Y2838">
        <f t="shared" si="533"/>
        <v>0</v>
      </c>
      <c r="Z2838">
        <f t="shared" si="534"/>
        <v>0</v>
      </c>
      <c r="AG2838" t="str">
        <f t="shared" si="535"/>
        <v/>
      </c>
      <c r="AI2838" t="str">
        <f t="shared" si="536"/>
        <v/>
      </c>
      <c r="AJ2838" t="str">
        <f t="shared" si="537"/>
        <v/>
      </c>
      <c r="AK2838" t="str">
        <f t="shared" si="538"/>
        <v>ORD26004715</v>
      </c>
      <c r="AL2838">
        <f>IF(E2838&lt;&gt;"CAPTURE","",COUNTIF(Orders!$H:$H,AK2838))</f>
        <v>1</v>
      </c>
      <c r="AP2838" t="str">
        <f t="shared" si="539"/>
        <v>Matched to Order</v>
      </c>
      <c r="AQ2838">
        <f>IF(COUNTIF($A$2:A2838,A2838)=1,1,0)</f>
        <v>1</v>
      </c>
    </row>
    <row r="2839" spans="1:43" x14ac:dyDescent="0.3">
      <c r="A2839" t="s">
        <v>15128</v>
      </c>
      <c r="C2839" t="s">
        <v>9437</v>
      </c>
      <c r="D2839" s="1">
        <v>46280</v>
      </c>
      <c r="E2839" t="s">
        <v>11819</v>
      </c>
      <c r="F2839" t="s">
        <v>9</v>
      </c>
      <c r="G2839">
        <v>3298</v>
      </c>
      <c r="H2839">
        <v>9.89</v>
      </c>
      <c r="I2839">
        <v>1.78</v>
      </c>
      <c r="J2839">
        <v>3286.33</v>
      </c>
      <c r="K2839" s="1">
        <v>46282</v>
      </c>
      <c r="L2839" t="s">
        <v>14958</v>
      </c>
      <c r="M2839">
        <f t="shared" si="528"/>
        <v>1</v>
      </c>
      <c r="N2839">
        <f>COUNTIF(Orders!$A:$A,C2839)</f>
        <v>1</v>
      </c>
      <c r="P2839">
        <f>COUNTIF(Orders!$H:$H,UPPER(SUBSTITUTE(TRIM(C2839),"-","")))</f>
        <v>1</v>
      </c>
      <c r="R2839" t="str">
        <f t="shared" si="529"/>
        <v>Matched Order Reference</v>
      </c>
      <c r="S2839">
        <f t="shared" si="530"/>
        <v>1</v>
      </c>
      <c r="V2839" cm="1">
        <f t="array" ref="V2839">IF(E2839&lt;&gt;"CAPTURE",0,SUMPRODUCT((MDR_Rates!$A$2:$A$10=F2839)*(G2839&gt;MDR_Rates!$B$2:$B$10)*((MDR_Rates!$C$2:$C$10="")+(G2839&lt;=MDR_Rates!$C$2:$C$10))*MDR_Rates!$D$2:$D$10))</f>
        <v>0.3</v>
      </c>
      <c r="W2839">
        <f t="shared" si="531"/>
        <v>9.89</v>
      </c>
      <c r="X2839">
        <f t="shared" si="532"/>
        <v>1.78</v>
      </c>
      <c r="Y2839">
        <f t="shared" si="533"/>
        <v>0</v>
      </c>
      <c r="Z2839">
        <f t="shared" si="534"/>
        <v>0</v>
      </c>
      <c r="AG2839" t="str">
        <f t="shared" si="535"/>
        <v/>
      </c>
      <c r="AI2839" t="str">
        <f t="shared" si="536"/>
        <v/>
      </c>
      <c r="AJ2839" t="str">
        <f t="shared" si="537"/>
        <v/>
      </c>
      <c r="AK2839" t="str">
        <f t="shared" si="538"/>
        <v>ORD26004770</v>
      </c>
      <c r="AL2839">
        <f>IF(E2839&lt;&gt;"CAPTURE","",COUNTIF(Orders!$H:$H,AK2839))</f>
        <v>1</v>
      </c>
      <c r="AP2839" t="str">
        <f t="shared" si="539"/>
        <v>Matched to Order</v>
      </c>
      <c r="AQ2839">
        <f>IF(COUNTIF($A$2:A2839,A2839)=1,1,0)</f>
        <v>1</v>
      </c>
    </row>
    <row r="2840" spans="1:43" x14ac:dyDescent="0.3">
      <c r="A2840" t="s">
        <v>15129</v>
      </c>
      <c r="C2840" t="s">
        <v>9463</v>
      </c>
      <c r="D2840" s="1">
        <v>46280</v>
      </c>
      <c r="E2840" t="s">
        <v>11819</v>
      </c>
      <c r="F2840" t="s">
        <v>17</v>
      </c>
      <c r="G2840">
        <v>2598</v>
      </c>
      <c r="H2840">
        <v>41.57</v>
      </c>
      <c r="I2840">
        <v>7.48</v>
      </c>
      <c r="J2840">
        <v>2548.9499999999998</v>
      </c>
      <c r="K2840" s="1">
        <v>46282</v>
      </c>
      <c r="L2840" t="s">
        <v>14958</v>
      </c>
      <c r="M2840">
        <f t="shared" si="528"/>
        <v>1</v>
      </c>
      <c r="N2840">
        <f>COUNTIF(Orders!$A:$A,C2840)</f>
        <v>1</v>
      </c>
      <c r="P2840">
        <f>COUNTIF(Orders!$H:$H,UPPER(SUBSTITUTE(TRIM(C2840),"-","")))</f>
        <v>1</v>
      </c>
      <c r="R2840" t="str">
        <f t="shared" si="529"/>
        <v>Matched Order Reference</v>
      </c>
      <c r="S2840">
        <f t="shared" si="530"/>
        <v>1</v>
      </c>
      <c r="V2840" cm="1">
        <f t="array" ref="V2840">IF(E2840&lt;&gt;"CAPTURE",0,SUMPRODUCT((MDR_Rates!$A$2:$A$10=F2840)*(G2840&gt;MDR_Rates!$B$2:$B$10)*((MDR_Rates!$C$2:$C$10="")+(G2840&lt;=MDR_Rates!$C$2:$C$10))*MDR_Rates!$D$2:$D$10))</f>
        <v>1.6</v>
      </c>
      <c r="W2840">
        <f t="shared" si="531"/>
        <v>41.57</v>
      </c>
      <c r="X2840">
        <f t="shared" si="532"/>
        <v>7.48</v>
      </c>
      <c r="Y2840">
        <f t="shared" si="533"/>
        <v>0</v>
      </c>
      <c r="Z2840">
        <f t="shared" si="534"/>
        <v>0</v>
      </c>
      <c r="AG2840" t="str">
        <f t="shared" si="535"/>
        <v/>
      </c>
      <c r="AI2840" t="str">
        <f t="shared" si="536"/>
        <v/>
      </c>
      <c r="AJ2840" t="str">
        <f t="shared" si="537"/>
        <v/>
      </c>
      <c r="AK2840" t="str">
        <f t="shared" si="538"/>
        <v>ORD26004784</v>
      </c>
      <c r="AL2840">
        <f>IF(E2840&lt;&gt;"CAPTURE","",COUNTIF(Orders!$H:$H,AK2840))</f>
        <v>1</v>
      </c>
      <c r="AP2840" t="str">
        <f t="shared" si="539"/>
        <v>Matched to Order</v>
      </c>
      <c r="AQ2840">
        <f>IF(COUNTIF($A$2:A2840,A2840)=1,1,0)</f>
        <v>1</v>
      </c>
    </row>
    <row r="2841" spans="1:43" x14ac:dyDescent="0.3">
      <c r="A2841" t="s">
        <v>15130</v>
      </c>
      <c r="C2841" t="s">
        <v>15131</v>
      </c>
      <c r="D2841" s="1">
        <v>46280</v>
      </c>
      <c r="E2841" t="s">
        <v>11819</v>
      </c>
      <c r="F2841" t="s">
        <v>9</v>
      </c>
      <c r="G2841">
        <v>1299</v>
      </c>
      <c r="H2841">
        <v>0</v>
      </c>
      <c r="I2841">
        <v>0</v>
      </c>
      <c r="J2841">
        <v>1299</v>
      </c>
      <c r="K2841" s="1">
        <v>46282</v>
      </c>
      <c r="L2841" t="s">
        <v>14958</v>
      </c>
      <c r="M2841">
        <f t="shared" si="528"/>
        <v>1</v>
      </c>
      <c r="N2841">
        <f>COUNTIF(Orders!$A:$A,C2841)</f>
        <v>0</v>
      </c>
      <c r="P2841">
        <f>COUNTIF(Orders!$H:$H,UPPER(SUBSTITUTE(TRIM(C2841),"-","")))</f>
        <v>1</v>
      </c>
      <c r="R2841" t="str">
        <f t="shared" si="529"/>
        <v>Matched Order Reference</v>
      </c>
      <c r="S2841">
        <f t="shared" si="530"/>
        <v>1</v>
      </c>
      <c r="V2841" cm="1">
        <f t="array" ref="V2841">IF(E2841&lt;&gt;"CAPTURE",0,SUMPRODUCT((MDR_Rates!$A$2:$A$10=F2841)*(G2841&gt;MDR_Rates!$B$2:$B$10)*((MDR_Rates!$C$2:$C$10="")+(G2841&lt;=MDR_Rates!$C$2:$C$10))*MDR_Rates!$D$2:$D$10))</f>
        <v>0</v>
      </c>
      <c r="W2841">
        <f t="shared" si="531"/>
        <v>0</v>
      </c>
      <c r="X2841">
        <f t="shared" si="532"/>
        <v>0</v>
      </c>
      <c r="Y2841">
        <f t="shared" si="533"/>
        <v>0</v>
      </c>
      <c r="Z2841">
        <f t="shared" si="534"/>
        <v>0</v>
      </c>
      <c r="AG2841" t="str">
        <f t="shared" si="535"/>
        <v/>
      </c>
      <c r="AI2841" t="str">
        <f t="shared" si="536"/>
        <v/>
      </c>
      <c r="AJ2841" t="str">
        <f t="shared" si="537"/>
        <v/>
      </c>
      <c r="AK2841" t="str">
        <f t="shared" si="538"/>
        <v>ORD26004804</v>
      </c>
      <c r="AL2841">
        <f>IF(E2841&lt;&gt;"CAPTURE","",COUNTIF(Orders!$H:$H,AK2841))</f>
        <v>1</v>
      </c>
      <c r="AP2841" t="str">
        <f t="shared" si="539"/>
        <v>Matched to Order</v>
      </c>
      <c r="AQ2841">
        <f>IF(COUNTIF($A$2:A2841,A2841)=1,1,0)</f>
        <v>1</v>
      </c>
    </row>
    <row r="2842" spans="1:43" x14ac:dyDescent="0.3">
      <c r="A2842" t="s">
        <v>15132</v>
      </c>
      <c r="C2842" t="s">
        <v>15133</v>
      </c>
      <c r="D2842" s="1">
        <v>46280</v>
      </c>
      <c r="E2842" t="s">
        <v>11819</v>
      </c>
      <c r="F2842" t="s">
        <v>9</v>
      </c>
      <c r="G2842">
        <v>599</v>
      </c>
      <c r="H2842">
        <v>0</v>
      </c>
      <c r="I2842">
        <v>0</v>
      </c>
      <c r="J2842">
        <v>599</v>
      </c>
      <c r="K2842" s="1">
        <v>46282</v>
      </c>
      <c r="L2842" t="s">
        <v>14958</v>
      </c>
      <c r="M2842">
        <f t="shared" si="528"/>
        <v>1</v>
      </c>
      <c r="N2842">
        <f>COUNTIF(Orders!$A:$A,C2842)</f>
        <v>0</v>
      </c>
      <c r="P2842">
        <f>COUNTIF(Orders!$H:$H,UPPER(SUBSTITUTE(TRIM(C2842),"-","")))</f>
        <v>1</v>
      </c>
      <c r="R2842" t="str">
        <f t="shared" si="529"/>
        <v>Matched Order Reference</v>
      </c>
      <c r="S2842">
        <f t="shared" si="530"/>
        <v>1</v>
      </c>
      <c r="V2842" cm="1">
        <f t="array" ref="V2842">IF(E2842&lt;&gt;"CAPTURE",0,SUMPRODUCT((MDR_Rates!$A$2:$A$10=F2842)*(G2842&gt;MDR_Rates!$B$2:$B$10)*((MDR_Rates!$C$2:$C$10="")+(G2842&lt;=MDR_Rates!$C$2:$C$10))*MDR_Rates!$D$2:$D$10))</f>
        <v>0</v>
      </c>
      <c r="W2842">
        <f t="shared" si="531"/>
        <v>0</v>
      </c>
      <c r="X2842">
        <f t="shared" si="532"/>
        <v>0</v>
      </c>
      <c r="Y2842">
        <f t="shared" si="533"/>
        <v>0</v>
      </c>
      <c r="Z2842">
        <f t="shared" si="534"/>
        <v>0</v>
      </c>
      <c r="AG2842" t="str">
        <f t="shared" si="535"/>
        <v/>
      </c>
      <c r="AI2842" t="str">
        <f t="shared" si="536"/>
        <v/>
      </c>
      <c r="AJ2842" t="str">
        <f t="shared" si="537"/>
        <v/>
      </c>
      <c r="AK2842" t="str">
        <f t="shared" si="538"/>
        <v>ORD26004859</v>
      </c>
      <c r="AL2842">
        <f>IF(E2842&lt;&gt;"CAPTURE","",COUNTIF(Orders!$H:$H,AK2842))</f>
        <v>1</v>
      </c>
      <c r="AP2842" t="str">
        <f t="shared" si="539"/>
        <v>Matched to Order</v>
      </c>
      <c r="AQ2842">
        <f>IF(COUNTIF($A$2:A2842,A2842)=1,1,0)</f>
        <v>1</v>
      </c>
    </row>
    <row r="2843" spans="1:43" x14ac:dyDescent="0.3">
      <c r="A2843" t="s">
        <v>15134</v>
      </c>
      <c r="C2843" t="s">
        <v>15135</v>
      </c>
      <c r="D2843" s="1">
        <v>46280</v>
      </c>
      <c r="E2843" t="s">
        <v>11819</v>
      </c>
      <c r="F2843" t="s">
        <v>9</v>
      </c>
      <c r="G2843">
        <v>499</v>
      </c>
      <c r="H2843">
        <v>0</v>
      </c>
      <c r="I2843">
        <v>0</v>
      </c>
      <c r="J2843">
        <v>499</v>
      </c>
      <c r="K2843" s="1">
        <v>46282</v>
      </c>
      <c r="L2843" t="s">
        <v>14958</v>
      </c>
      <c r="M2843">
        <f t="shared" si="528"/>
        <v>1</v>
      </c>
      <c r="N2843">
        <f>COUNTIF(Orders!$A:$A,C2843)</f>
        <v>0</v>
      </c>
      <c r="P2843">
        <f>COUNTIF(Orders!$H:$H,UPPER(SUBSTITUTE(TRIM(C2843),"-","")))</f>
        <v>1</v>
      </c>
      <c r="R2843" t="str">
        <f t="shared" si="529"/>
        <v>Matched Order Reference</v>
      </c>
      <c r="S2843">
        <f t="shared" si="530"/>
        <v>1</v>
      </c>
      <c r="V2843" cm="1">
        <f t="array" ref="V2843">IF(E2843&lt;&gt;"CAPTURE",0,SUMPRODUCT((MDR_Rates!$A$2:$A$10=F2843)*(G2843&gt;MDR_Rates!$B$2:$B$10)*((MDR_Rates!$C$2:$C$10="")+(G2843&lt;=MDR_Rates!$C$2:$C$10))*MDR_Rates!$D$2:$D$10))</f>
        <v>0</v>
      </c>
      <c r="W2843">
        <f t="shared" si="531"/>
        <v>0</v>
      </c>
      <c r="X2843">
        <f t="shared" si="532"/>
        <v>0</v>
      </c>
      <c r="Y2843">
        <f t="shared" si="533"/>
        <v>0</v>
      </c>
      <c r="Z2843">
        <f t="shared" si="534"/>
        <v>0</v>
      </c>
      <c r="AG2843" t="str">
        <f t="shared" si="535"/>
        <v/>
      </c>
      <c r="AI2843" t="str">
        <f t="shared" si="536"/>
        <v/>
      </c>
      <c r="AJ2843" t="str">
        <f t="shared" si="537"/>
        <v/>
      </c>
      <c r="AK2843" t="str">
        <f t="shared" si="538"/>
        <v>ORD26004860</v>
      </c>
      <c r="AL2843">
        <f>IF(E2843&lt;&gt;"CAPTURE","",COUNTIF(Orders!$H:$H,AK2843))</f>
        <v>1</v>
      </c>
      <c r="AP2843" t="str">
        <f t="shared" si="539"/>
        <v>Matched to Order</v>
      </c>
      <c r="AQ2843">
        <f>IF(COUNTIF($A$2:A2843,A2843)=1,1,0)</f>
        <v>1</v>
      </c>
    </row>
    <row r="2844" spans="1:43" x14ac:dyDescent="0.3">
      <c r="A2844" t="s">
        <v>15136</v>
      </c>
      <c r="C2844" t="s">
        <v>15137</v>
      </c>
      <c r="D2844" s="1">
        <v>46280</v>
      </c>
      <c r="E2844" t="s">
        <v>11819</v>
      </c>
      <c r="F2844" t="s">
        <v>9</v>
      </c>
      <c r="G2844">
        <v>999</v>
      </c>
      <c r="H2844">
        <v>0</v>
      </c>
      <c r="I2844">
        <v>0</v>
      </c>
      <c r="J2844">
        <v>999</v>
      </c>
      <c r="K2844" s="1">
        <v>46282</v>
      </c>
      <c r="L2844" t="s">
        <v>14958</v>
      </c>
      <c r="M2844">
        <f t="shared" si="528"/>
        <v>1</v>
      </c>
      <c r="N2844">
        <f>COUNTIF(Orders!$A:$A,C2844)</f>
        <v>0</v>
      </c>
      <c r="P2844">
        <f>COUNTIF(Orders!$H:$H,UPPER(SUBSTITUTE(TRIM(C2844),"-","")))</f>
        <v>1</v>
      </c>
      <c r="R2844" t="str">
        <f t="shared" si="529"/>
        <v>Matched Order Reference</v>
      </c>
      <c r="S2844">
        <f t="shared" si="530"/>
        <v>1</v>
      </c>
      <c r="V2844" cm="1">
        <f t="array" ref="V2844">IF(E2844&lt;&gt;"CAPTURE",0,SUMPRODUCT((MDR_Rates!$A$2:$A$10=F2844)*(G2844&gt;MDR_Rates!$B$2:$B$10)*((MDR_Rates!$C$2:$C$10="")+(G2844&lt;=MDR_Rates!$C$2:$C$10))*MDR_Rates!$D$2:$D$10))</f>
        <v>0</v>
      </c>
      <c r="W2844">
        <f t="shared" si="531"/>
        <v>0</v>
      </c>
      <c r="X2844">
        <f t="shared" si="532"/>
        <v>0</v>
      </c>
      <c r="Y2844">
        <f t="shared" si="533"/>
        <v>0</v>
      </c>
      <c r="Z2844">
        <f t="shared" si="534"/>
        <v>0</v>
      </c>
      <c r="AG2844" t="str">
        <f t="shared" si="535"/>
        <v/>
      </c>
      <c r="AI2844" t="str">
        <f t="shared" si="536"/>
        <v/>
      </c>
      <c r="AJ2844" t="str">
        <f t="shared" si="537"/>
        <v/>
      </c>
      <c r="AK2844" t="str">
        <f t="shared" si="538"/>
        <v>ORD26004935</v>
      </c>
      <c r="AL2844">
        <f>IF(E2844&lt;&gt;"CAPTURE","",COUNTIF(Orders!$H:$H,AK2844))</f>
        <v>1</v>
      </c>
      <c r="AP2844" t="str">
        <f t="shared" si="539"/>
        <v>Matched to Order</v>
      </c>
      <c r="AQ2844">
        <f>IF(COUNTIF($A$2:A2844,A2844)=1,1,0)</f>
        <v>1</v>
      </c>
    </row>
    <row r="2845" spans="1:43" x14ac:dyDescent="0.3">
      <c r="A2845" t="s">
        <v>15138</v>
      </c>
      <c r="C2845" t="s">
        <v>9773</v>
      </c>
      <c r="D2845" s="1">
        <v>46280</v>
      </c>
      <c r="E2845" t="s">
        <v>11819</v>
      </c>
      <c r="F2845" t="s">
        <v>9</v>
      </c>
      <c r="G2845">
        <v>2797</v>
      </c>
      <c r="H2845">
        <v>8.39</v>
      </c>
      <c r="I2845">
        <v>1.51</v>
      </c>
      <c r="J2845">
        <v>2787.1</v>
      </c>
      <c r="K2845" s="1">
        <v>46282</v>
      </c>
      <c r="L2845" t="s">
        <v>14958</v>
      </c>
      <c r="M2845">
        <f t="shared" si="528"/>
        <v>1</v>
      </c>
      <c r="N2845">
        <f>COUNTIF(Orders!$A:$A,C2845)</f>
        <v>1</v>
      </c>
      <c r="P2845">
        <f>COUNTIF(Orders!$H:$H,UPPER(SUBSTITUTE(TRIM(C2845),"-","")))</f>
        <v>1</v>
      </c>
      <c r="R2845" t="str">
        <f t="shared" si="529"/>
        <v>Matched Order Reference</v>
      </c>
      <c r="S2845">
        <f t="shared" si="530"/>
        <v>1</v>
      </c>
      <c r="V2845" cm="1">
        <f t="array" ref="V2845">IF(E2845&lt;&gt;"CAPTURE",0,SUMPRODUCT((MDR_Rates!$A$2:$A$10=F2845)*(G2845&gt;MDR_Rates!$B$2:$B$10)*((MDR_Rates!$C$2:$C$10="")+(G2845&lt;=MDR_Rates!$C$2:$C$10))*MDR_Rates!$D$2:$D$10))</f>
        <v>0.3</v>
      </c>
      <c r="W2845">
        <f t="shared" si="531"/>
        <v>8.39</v>
      </c>
      <c r="X2845">
        <f t="shared" si="532"/>
        <v>1.51</v>
      </c>
      <c r="Y2845">
        <f t="shared" si="533"/>
        <v>0</v>
      </c>
      <c r="Z2845">
        <f t="shared" si="534"/>
        <v>0</v>
      </c>
      <c r="AG2845" t="str">
        <f t="shared" si="535"/>
        <v/>
      </c>
      <c r="AI2845" t="str">
        <f t="shared" si="536"/>
        <v/>
      </c>
      <c r="AJ2845" t="str">
        <f t="shared" si="537"/>
        <v/>
      </c>
      <c r="AK2845" t="str">
        <f t="shared" si="538"/>
        <v>ORD26004944</v>
      </c>
      <c r="AL2845">
        <f>IF(E2845&lt;&gt;"CAPTURE","",COUNTIF(Orders!$H:$H,AK2845))</f>
        <v>1</v>
      </c>
      <c r="AP2845" t="str">
        <f t="shared" si="539"/>
        <v>Matched to Order</v>
      </c>
      <c r="AQ2845">
        <f>IF(COUNTIF($A$2:A2845,A2845)=1,1,0)</f>
        <v>1</v>
      </c>
    </row>
    <row r="2846" spans="1:43" x14ac:dyDescent="0.3">
      <c r="A2846" t="s">
        <v>15139</v>
      </c>
      <c r="C2846" t="s">
        <v>9847</v>
      </c>
      <c r="D2846" s="1">
        <v>46280</v>
      </c>
      <c r="E2846" t="s">
        <v>11819</v>
      </c>
      <c r="F2846" t="s">
        <v>44</v>
      </c>
      <c r="G2846">
        <v>2148</v>
      </c>
      <c r="H2846">
        <v>36.520000000000003</v>
      </c>
      <c r="I2846">
        <v>6.57</v>
      </c>
      <c r="J2846">
        <v>2104.91</v>
      </c>
      <c r="K2846" s="1">
        <v>46282</v>
      </c>
      <c r="L2846" t="s">
        <v>14958</v>
      </c>
      <c r="M2846">
        <f t="shared" si="528"/>
        <v>1</v>
      </c>
      <c r="N2846">
        <f>COUNTIF(Orders!$A:$A,C2846)</f>
        <v>1</v>
      </c>
      <c r="P2846">
        <f>COUNTIF(Orders!$H:$H,UPPER(SUBSTITUTE(TRIM(C2846),"-","")))</f>
        <v>1</v>
      </c>
      <c r="R2846" t="str">
        <f t="shared" si="529"/>
        <v>Matched Order Reference</v>
      </c>
      <c r="S2846">
        <f t="shared" si="530"/>
        <v>1</v>
      </c>
      <c r="V2846" cm="1">
        <f t="array" ref="V2846">IF(E2846&lt;&gt;"CAPTURE",0,SUMPRODUCT((MDR_Rates!$A$2:$A$10=F2846)*(G2846&gt;MDR_Rates!$B$2:$B$10)*((MDR_Rates!$C$2:$C$10="")+(G2846&lt;=MDR_Rates!$C$2:$C$10))*MDR_Rates!$D$2:$D$10))</f>
        <v>1.7</v>
      </c>
      <c r="W2846">
        <f t="shared" si="531"/>
        <v>36.520000000000003</v>
      </c>
      <c r="X2846">
        <f t="shared" si="532"/>
        <v>6.57</v>
      </c>
      <c r="Y2846">
        <f t="shared" si="533"/>
        <v>0</v>
      </c>
      <c r="Z2846">
        <f t="shared" si="534"/>
        <v>0</v>
      </c>
      <c r="AG2846" t="str">
        <f t="shared" si="535"/>
        <v/>
      </c>
      <c r="AI2846" t="str">
        <f t="shared" si="536"/>
        <v/>
      </c>
      <c r="AJ2846" t="str">
        <f t="shared" si="537"/>
        <v/>
      </c>
      <c r="AK2846" t="str">
        <f t="shared" si="538"/>
        <v>ORD26004982</v>
      </c>
      <c r="AL2846">
        <f>IF(E2846&lt;&gt;"CAPTURE","",COUNTIF(Orders!$H:$H,AK2846))</f>
        <v>1</v>
      </c>
      <c r="AP2846" t="str">
        <f t="shared" si="539"/>
        <v>Matched to Order</v>
      </c>
      <c r="AQ2846">
        <f>IF(COUNTIF($A$2:A2846,A2846)=1,1,0)</f>
        <v>1</v>
      </c>
    </row>
    <row r="2847" spans="1:43" x14ac:dyDescent="0.3">
      <c r="A2847" t="s">
        <v>15140</v>
      </c>
      <c r="C2847" t="s">
        <v>9857</v>
      </c>
      <c r="D2847" s="1">
        <v>46280</v>
      </c>
      <c r="E2847" t="s">
        <v>11819</v>
      </c>
      <c r="F2847" t="s">
        <v>17</v>
      </c>
      <c r="G2847">
        <v>799</v>
      </c>
      <c r="H2847">
        <v>14.38</v>
      </c>
      <c r="I2847">
        <v>2.59</v>
      </c>
      <c r="J2847">
        <v>782.03</v>
      </c>
      <c r="K2847" s="1">
        <v>46282</v>
      </c>
      <c r="L2847" t="s">
        <v>14958</v>
      </c>
      <c r="M2847">
        <f t="shared" si="528"/>
        <v>1</v>
      </c>
      <c r="N2847">
        <f>COUNTIF(Orders!$A:$A,C2847)</f>
        <v>1</v>
      </c>
      <c r="P2847">
        <f>COUNTIF(Orders!$H:$H,UPPER(SUBSTITUTE(TRIM(C2847),"-","")))</f>
        <v>1</v>
      </c>
      <c r="R2847" t="str">
        <f t="shared" si="529"/>
        <v>Matched Order Reference</v>
      </c>
      <c r="S2847">
        <f t="shared" si="530"/>
        <v>1</v>
      </c>
      <c r="V2847" cm="1">
        <f t="array" ref="V2847">IF(E2847&lt;&gt;"CAPTURE",0,SUMPRODUCT((MDR_Rates!$A$2:$A$10=F2847)*(G2847&gt;MDR_Rates!$B$2:$B$10)*((MDR_Rates!$C$2:$C$10="")+(G2847&lt;=MDR_Rates!$C$2:$C$10))*MDR_Rates!$D$2:$D$10))</f>
        <v>1.8</v>
      </c>
      <c r="W2847">
        <f t="shared" si="531"/>
        <v>14.38</v>
      </c>
      <c r="X2847">
        <f t="shared" si="532"/>
        <v>2.59</v>
      </c>
      <c r="Y2847">
        <f t="shared" si="533"/>
        <v>0</v>
      </c>
      <c r="Z2847">
        <f t="shared" si="534"/>
        <v>0</v>
      </c>
      <c r="AG2847" t="str">
        <f t="shared" si="535"/>
        <v/>
      </c>
      <c r="AI2847" t="str">
        <f t="shared" si="536"/>
        <v/>
      </c>
      <c r="AJ2847" t="str">
        <f t="shared" si="537"/>
        <v/>
      </c>
      <c r="AK2847" t="str">
        <f t="shared" si="538"/>
        <v>ORD26004987</v>
      </c>
      <c r="AL2847">
        <f>IF(E2847&lt;&gt;"CAPTURE","",COUNTIF(Orders!$H:$H,AK2847))</f>
        <v>1</v>
      </c>
      <c r="AP2847" t="str">
        <f t="shared" si="539"/>
        <v>Matched to Order</v>
      </c>
      <c r="AQ2847">
        <f>IF(COUNTIF($A$2:A2847,A2847)=1,1,0)</f>
        <v>1</v>
      </c>
    </row>
    <row r="2848" spans="1:43" x14ac:dyDescent="0.3">
      <c r="A2848" t="s">
        <v>15141</v>
      </c>
      <c r="C2848" t="s">
        <v>9890</v>
      </c>
      <c r="D2848" s="1">
        <v>46280</v>
      </c>
      <c r="E2848" t="s">
        <v>11819</v>
      </c>
      <c r="F2848" t="s">
        <v>9</v>
      </c>
      <c r="G2848">
        <v>1798</v>
      </c>
      <c r="H2848">
        <v>0</v>
      </c>
      <c r="I2848">
        <v>0</v>
      </c>
      <c r="J2848">
        <v>1798</v>
      </c>
      <c r="K2848" s="1">
        <v>46282</v>
      </c>
      <c r="L2848" t="s">
        <v>14958</v>
      </c>
      <c r="M2848">
        <f t="shared" si="528"/>
        <v>1</v>
      </c>
      <c r="N2848">
        <f>COUNTIF(Orders!$A:$A,C2848)</f>
        <v>1</v>
      </c>
      <c r="P2848">
        <f>COUNTIF(Orders!$H:$H,UPPER(SUBSTITUTE(TRIM(C2848),"-","")))</f>
        <v>1</v>
      </c>
      <c r="R2848" t="str">
        <f t="shared" si="529"/>
        <v>Matched Order Reference</v>
      </c>
      <c r="S2848">
        <f t="shared" si="530"/>
        <v>1</v>
      </c>
      <c r="V2848" cm="1">
        <f t="array" ref="V2848">IF(E2848&lt;&gt;"CAPTURE",0,SUMPRODUCT((MDR_Rates!$A$2:$A$10=F2848)*(G2848&gt;MDR_Rates!$B$2:$B$10)*((MDR_Rates!$C$2:$C$10="")+(G2848&lt;=MDR_Rates!$C$2:$C$10))*MDR_Rates!$D$2:$D$10))</f>
        <v>0</v>
      </c>
      <c r="W2848">
        <f t="shared" si="531"/>
        <v>0</v>
      </c>
      <c r="X2848">
        <f t="shared" si="532"/>
        <v>0</v>
      </c>
      <c r="Y2848">
        <f t="shared" si="533"/>
        <v>0</v>
      </c>
      <c r="Z2848">
        <f t="shared" si="534"/>
        <v>0</v>
      </c>
      <c r="AG2848" t="str">
        <f t="shared" si="535"/>
        <v/>
      </c>
      <c r="AI2848" t="str">
        <f t="shared" si="536"/>
        <v/>
      </c>
      <c r="AJ2848" t="str">
        <f t="shared" si="537"/>
        <v/>
      </c>
      <c r="AK2848" t="str">
        <f t="shared" si="538"/>
        <v>ORD26005004</v>
      </c>
      <c r="AL2848">
        <f>IF(E2848&lt;&gt;"CAPTURE","",COUNTIF(Orders!$H:$H,AK2848))</f>
        <v>1</v>
      </c>
      <c r="AP2848" t="str">
        <f t="shared" si="539"/>
        <v>Matched to Order</v>
      </c>
      <c r="AQ2848">
        <f>IF(COUNTIF($A$2:A2848,A2848)=1,1,0)</f>
        <v>1</v>
      </c>
    </row>
    <row r="2849" spans="1:43" x14ac:dyDescent="0.3">
      <c r="A2849" t="s">
        <v>15142</v>
      </c>
      <c r="C2849" t="s">
        <v>9914</v>
      </c>
      <c r="D2849" s="1">
        <v>46280</v>
      </c>
      <c r="E2849" t="s">
        <v>11819</v>
      </c>
      <c r="F2849" t="s">
        <v>33</v>
      </c>
      <c r="G2849">
        <v>7999</v>
      </c>
      <c r="H2849">
        <v>95.99</v>
      </c>
      <c r="I2849">
        <v>17.28</v>
      </c>
      <c r="J2849">
        <v>7885.73</v>
      </c>
      <c r="K2849" s="1">
        <v>46282</v>
      </c>
      <c r="L2849" t="s">
        <v>14958</v>
      </c>
      <c r="M2849">
        <f t="shared" si="528"/>
        <v>1</v>
      </c>
      <c r="N2849">
        <f>COUNTIF(Orders!$A:$A,C2849)</f>
        <v>1</v>
      </c>
      <c r="P2849">
        <f>COUNTIF(Orders!$H:$H,UPPER(SUBSTITUTE(TRIM(C2849),"-","")))</f>
        <v>1</v>
      </c>
      <c r="R2849" t="str">
        <f t="shared" si="529"/>
        <v>Matched Order Reference</v>
      </c>
      <c r="S2849">
        <f t="shared" si="530"/>
        <v>1</v>
      </c>
      <c r="V2849" cm="1">
        <f t="array" ref="V2849">IF(E2849&lt;&gt;"CAPTURE",0,SUMPRODUCT((MDR_Rates!$A$2:$A$10=F2849)*(G2849&gt;MDR_Rates!$B$2:$B$10)*((MDR_Rates!$C$2:$C$10="")+(G2849&lt;=MDR_Rates!$C$2:$C$10))*MDR_Rates!$D$2:$D$10))</f>
        <v>1.2</v>
      </c>
      <c r="W2849">
        <f t="shared" si="531"/>
        <v>95.99</v>
      </c>
      <c r="X2849">
        <f t="shared" si="532"/>
        <v>17.28</v>
      </c>
      <c r="Y2849">
        <f t="shared" si="533"/>
        <v>0</v>
      </c>
      <c r="Z2849">
        <f t="shared" si="534"/>
        <v>0</v>
      </c>
      <c r="AG2849" t="str">
        <f t="shared" si="535"/>
        <v/>
      </c>
      <c r="AI2849" t="str">
        <f t="shared" si="536"/>
        <v/>
      </c>
      <c r="AJ2849" t="str">
        <f t="shared" si="537"/>
        <v/>
      </c>
      <c r="AK2849" t="str">
        <f t="shared" si="538"/>
        <v>ORD26005017</v>
      </c>
      <c r="AL2849">
        <f>IF(E2849&lt;&gt;"CAPTURE","",COUNTIF(Orders!$H:$H,AK2849))</f>
        <v>1</v>
      </c>
      <c r="AP2849" t="str">
        <f t="shared" si="539"/>
        <v>Matched to Order</v>
      </c>
      <c r="AQ2849">
        <f>IF(COUNTIF($A$2:A2849,A2849)=1,1,0)</f>
        <v>1</v>
      </c>
    </row>
    <row r="2850" spans="1:43" x14ac:dyDescent="0.3">
      <c r="A2850" t="s">
        <v>15143</v>
      </c>
      <c r="C2850" t="s">
        <v>9986</v>
      </c>
      <c r="D2850" s="1">
        <v>46280</v>
      </c>
      <c r="E2850" t="s">
        <v>11819</v>
      </c>
      <c r="F2850" t="s">
        <v>9</v>
      </c>
      <c r="G2850">
        <v>7999</v>
      </c>
      <c r="H2850">
        <v>24</v>
      </c>
      <c r="I2850">
        <v>4.32</v>
      </c>
      <c r="J2850">
        <v>7970.68</v>
      </c>
      <c r="K2850" s="1">
        <v>46282</v>
      </c>
      <c r="L2850" t="s">
        <v>14958</v>
      </c>
      <c r="M2850">
        <f t="shared" si="528"/>
        <v>1</v>
      </c>
      <c r="N2850">
        <f>COUNTIF(Orders!$A:$A,C2850)</f>
        <v>1</v>
      </c>
      <c r="P2850">
        <f>COUNTIF(Orders!$H:$H,UPPER(SUBSTITUTE(TRIM(C2850),"-","")))</f>
        <v>1</v>
      </c>
      <c r="R2850" t="str">
        <f t="shared" si="529"/>
        <v>Matched Order Reference</v>
      </c>
      <c r="S2850">
        <f t="shared" si="530"/>
        <v>1</v>
      </c>
      <c r="V2850" cm="1">
        <f t="array" ref="V2850">IF(E2850&lt;&gt;"CAPTURE",0,SUMPRODUCT((MDR_Rates!$A$2:$A$10=F2850)*(G2850&gt;MDR_Rates!$B$2:$B$10)*((MDR_Rates!$C$2:$C$10="")+(G2850&lt;=MDR_Rates!$C$2:$C$10))*MDR_Rates!$D$2:$D$10))</f>
        <v>0.3</v>
      </c>
      <c r="W2850">
        <f t="shared" si="531"/>
        <v>24</v>
      </c>
      <c r="X2850">
        <f t="shared" si="532"/>
        <v>4.32</v>
      </c>
      <c r="Y2850">
        <f t="shared" si="533"/>
        <v>0</v>
      </c>
      <c r="Z2850">
        <f t="shared" si="534"/>
        <v>0</v>
      </c>
      <c r="AG2850" t="str">
        <f t="shared" si="535"/>
        <v/>
      </c>
      <c r="AI2850" t="str">
        <f t="shared" si="536"/>
        <v/>
      </c>
      <c r="AJ2850" t="str">
        <f t="shared" si="537"/>
        <v/>
      </c>
      <c r="AK2850" t="str">
        <f t="shared" si="538"/>
        <v>ORD26005055</v>
      </c>
      <c r="AL2850">
        <f>IF(E2850&lt;&gt;"CAPTURE","",COUNTIF(Orders!$H:$H,AK2850))</f>
        <v>1</v>
      </c>
      <c r="AP2850" t="str">
        <f t="shared" si="539"/>
        <v>Matched to Order</v>
      </c>
      <c r="AQ2850">
        <f>IF(COUNTIF($A$2:A2850,A2850)=1,1,0)</f>
        <v>1</v>
      </c>
    </row>
    <row r="2851" spans="1:43" x14ac:dyDescent="0.3">
      <c r="A2851" t="s">
        <v>15144</v>
      </c>
      <c r="C2851" t="s">
        <v>10115</v>
      </c>
      <c r="D2851" s="1">
        <v>46280</v>
      </c>
      <c r="E2851" t="s">
        <v>11819</v>
      </c>
      <c r="F2851" t="s">
        <v>9</v>
      </c>
      <c r="G2851">
        <v>799</v>
      </c>
      <c r="H2851">
        <v>0</v>
      </c>
      <c r="I2851">
        <v>0</v>
      </c>
      <c r="J2851">
        <v>799</v>
      </c>
      <c r="K2851" s="1">
        <v>46282</v>
      </c>
      <c r="L2851" t="s">
        <v>14958</v>
      </c>
      <c r="M2851">
        <f t="shared" si="528"/>
        <v>1</v>
      </c>
      <c r="N2851">
        <f>COUNTIF(Orders!$A:$A,C2851)</f>
        <v>1</v>
      </c>
      <c r="P2851">
        <f>COUNTIF(Orders!$H:$H,UPPER(SUBSTITUTE(TRIM(C2851),"-","")))</f>
        <v>1</v>
      </c>
      <c r="R2851" t="str">
        <f t="shared" si="529"/>
        <v>Matched Order Reference</v>
      </c>
      <c r="S2851">
        <f t="shared" si="530"/>
        <v>1</v>
      </c>
      <c r="V2851" cm="1">
        <f t="array" ref="V2851">IF(E2851&lt;&gt;"CAPTURE",0,SUMPRODUCT((MDR_Rates!$A$2:$A$10=F2851)*(G2851&gt;MDR_Rates!$B$2:$B$10)*((MDR_Rates!$C$2:$C$10="")+(G2851&lt;=MDR_Rates!$C$2:$C$10))*MDR_Rates!$D$2:$D$10))</f>
        <v>0</v>
      </c>
      <c r="W2851">
        <f t="shared" si="531"/>
        <v>0</v>
      </c>
      <c r="X2851">
        <f t="shared" si="532"/>
        <v>0</v>
      </c>
      <c r="Y2851">
        <f t="shared" si="533"/>
        <v>0</v>
      </c>
      <c r="Z2851">
        <f t="shared" si="534"/>
        <v>0</v>
      </c>
      <c r="AG2851" t="str">
        <f t="shared" si="535"/>
        <v/>
      </c>
      <c r="AI2851" t="str">
        <f t="shared" si="536"/>
        <v/>
      </c>
      <c r="AJ2851" t="str">
        <f t="shared" si="537"/>
        <v/>
      </c>
      <c r="AK2851" t="str">
        <f t="shared" si="538"/>
        <v>ORD26005122</v>
      </c>
      <c r="AL2851">
        <f>IF(E2851&lt;&gt;"CAPTURE","",COUNTIF(Orders!$H:$H,AK2851))</f>
        <v>1</v>
      </c>
      <c r="AP2851" t="str">
        <f t="shared" si="539"/>
        <v>Matched to Order</v>
      </c>
      <c r="AQ2851">
        <f>IF(COUNTIF($A$2:A2851,A2851)=1,1,0)</f>
        <v>1</v>
      </c>
    </row>
    <row r="2852" spans="1:43" x14ac:dyDescent="0.3">
      <c r="A2852" t="s">
        <v>15145</v>
      </c>
      <c r="C2852" t="s">
        <v>10144</v>
      </c>
      <c r="D2852" s="1">
        <v>46280</v>
      </c>
      <c r="E2852" t="s">
        <v>11819</v>
      </c>
      <c r="F2852" t="s">
        <v>9</v>
      </c>
      <c r="G2852">
        <v>11847</v>
      </c>
      <c r="H2852">
        <v>35.54</v>
      </c>
      <c r="I2852">
        <v>6.4</v>
      </c>
      <c r="J2852">
        <v>11805.06</v>
      </c>
      <c r="K2852" s="1">
        <v>46282</v>
      </c>
      <c r="L2852" t="s">
        <v>14958</v>
      </c>
      <c r="M2852">
        <f t="shared" si="528"/>
        <v>1</v>
      </c>
      <c r="N2852">
        <f>COUNTIF(Orders!$A:$A,C2852)</f>
        <v>1</v>
      </c>
      <c r="P2852">
        <f>COUNTIF(Orders!$H:$H,UPPER(SUBSTITUTE(TRIM(C2852),"-","")))</f>
        <v>1</v>
      </c>
      <c r="R2852" t="str">
        <f t="shared" si="529"/>
        <v>Matched Order Reference</v>
      </c>
      <c r="S2852">
        <f t="shared" si="530"/>
        <v>1</v>
      </c>
      <c r="V2852" cm="1">
        <f t="array" ref="V2852">IF(E2852&lt;&gt;"CAPTURE",0,SUMPRODUCT((MDR_Rates!$A$2:$A$10=F2852)*(G2852&gt;MDR_Rates!$B$2:$B$10)*((MDR_Rates!$C$2:$C$10="")+(G2852&lt;=MDR_Rates!$C$2:$C$10))*MDR_Rates!$D$2:$D$10))</f>
        <v>0.3</v>
      </c>
      <c r="W2852">
        <f t="shared" si="531"/>
        <v>35.54</v>
      </c>
      <c r="X2852">
        <f t="shared" si="532"/>
        <v>6.4</v>
      </c>
      <c r="Y2852">
        <f t="shared" si="533"/>
        <v>0</v>
      </c>
      <c r="Z2852">
        <f t="shared" si="534"/>
        <v>0</v>
      </c>
      <c r="AG2852" t="str">
        <f t="shared" si="535"/>
        <v/>
      </c>
      <c r="AI2852" t="str">
        <f t="shared" si="536"/>
        <v/>
      </c>
      <c r="AJ2852" t="str">
        <f t="shared" si="537"/>
        <v/>
      </c>
      <c r="AK2852" t="str">
        <f t="shared" si="538"/>
        <v>ORD26005137</v>
      </c>
      <c r="AL2852">
        <f>IF(E2852&lt;&gt;"CAPTURE","",COUNTIF(Orders!$H:$H,AK2852))</f>
        <v>1</v>
      </c>
      <c r="AP2852" t="str">
        <f t="shared" si="539"/>
        <v>Matched to Order</v>
      </c>
      <c r="AQ2852">
        <f>IF(COUNTIF($A$2:A2852,A2852)=1,1,0)</f>
        <v>1</v>
      </c>
    </row>
    <row r="2853" spans="1:43" x14ac:dyDescent="0.3">
      <c r="A2853" t="s">
        <v>15146</v>
      </c>
      <c r="C2853" t="s">
        <v>10146</v>
      </c>
      <c r="D2853" s="1">
        <v>46280</v>
      </c>
      <c r="E2853" t="s">
        <v>11819</v>
      </c>
      <c r="F2853" t="s">
        <v>17</v>
      </c>
      <c r="G2853">
        <v>7998</v>
      </c>
      <c r="H2853">
        <v>127.97</v>
      </c>
      <c r="I2853">
        <v>23.03</v>
      </c>
      <c r="J2853">
        <v>7847</v>
      </c>
      <c r="K2853" s="1">
        <v>46282</v>
      </c>
      <c r="L2853" t="s">
        <v>14958</v>
      </c>
      <c r="M2853">
        <f t="shared" si="528"/>
        <v>1</v>
      </c>
      <c r="N2853">
        <f>COUNTIF(Orders!$A:$A,C2853)</f>
        <v>1</v>
      </c>
      <c r="P2853">
        <f>COUNTIF(Orders!$H:$H,UPPER(SUBSTITUTE(TRIM(C2853),"-","")))</f>
        <v>1</v>
      </c>
      <c r="R2853" t="str">
        <f t="shared" si="529"/>
        <v>Matched Order Reference</v>
      </c>
      <c r="S2853">
        <f t="shared" si="530"/>
        <v>1</v>
      </c>
      <c r="V2853" cm="1">
        <f t="array" ref="V2853">IF(E2853&lt;&gt;"CAPTURE",0,SUMPRODUCT((MDR_Rates!$A$2:$A$10=F2853)*(G2853&gt;MDR_Rates!$B$2:$B$10)*((MDR_Rates!$C$2:$C$10="")+(G2853&lt;=MDR_Rates!$C$2:$C$10))*MDR_Rates!$D$2:$D$10))</f>
        <v>1.6</v>
      </c>
      <c r="W2853">
        <f t="shared" si="531"/>
        <v>127.97</v>
      </c>
      <c r="X2853">
        <f t="shared" si="532"/>
        <v>23.03</v>
      </c>
      <c r="Y2853">
        <f t="shared" si="533"/>
        <v>0</v>
      </c>
      <c r="Z2853">
        <f t="shared" si="534"/>
        <v>0</v>
      </c>
      <c r="AG2853" t="str">
        <f t="shared" si="535"/>
        <v/>
      </c>
      <c r="AI2853" t="str">
        <f t="shared" si="536"/>
        <v/>
      </c>
      <c r="AJ2853" t="str">
        <f t="shared" si="537"/>
        <v/>
      </c>
      <c r="AK2853" t="str">
        <f t="shared" si="538"/>
        <v>ORD26005138</v>
      </c>
      <c r="AL2853">
        <f>IF(E2853&lt;&gt;"CAPTURE","",COUNTIF(Orders!$H:$H,AK2853))</f>
        <v>1</v>
      </c>
      <c r="AP2853" t="str">
        <f t="shared" si="539"/>
        <v>Matched to Order</v>
      </c>
      <c r="AQ2853">
        <f>IF(COUNTIF($A$2:A2853,A2853)=1,1,0)</f>
        <v>1</v>
      </c>
    </row>
    <row r="2854" spans="1:43" x14ac:dyDescent="0.3">
      <c r="A2854" t="s">
        <v>15147</v>
      </c>
      <c r="C2854" t="s">
        <v>10153</v>
      </c>
      <c r="D2854" s="1">
        <v>46280</v>
      </c>
      <c r="E2854" t="s">
        <v>11819</v>
      </c>
      <c r="F2854" t="s">
        <v>44</v>
      </c>
      <c r="G2854">
        <v>1499</v>
      </c>
      <c r="H2854">
        <v>28.48</v>
      </c>
      <c r="I2854">
        <v>5.13</v>
      </c>
      <c r="J2854">
        <v>1465.39</v>
      </c>
      <c r="K2854" s="1">
        <v>46282</v>
      </c>
      <c r="L2854" t="s">
        <v>14958</v>
      </c>
      <c r="M2854">
        <f t="shared" si="528"/>
        <v>1</v>
      </c>
      <c r="N2854">
        <f>COUNTIF(Orders!$A:$A,C2854)</f>
        <v>1</v>
      </c>
      <c r="P2854">
        <f>COUNTIF(Orders!$H:$H,UPPER(SUBSTITUTE(TRIM(C2854),"-","")))</f>
        <v>1</v>
      </c>
      <c r="R2854" t="str">
        <f t="shared" si="529"/>
        <v>Matched Order Reference</v>
      </c>
      <c r="S2854">
        <f t="shared" si="530"/>
        <v>1</v>
      </c>
      <c r="V2854" cm="1">
        <f t="array" ref="V2854">IF(E2854&lt;&gt;"CAPTURE",0,SUMPRODUCT((MDR_Rates!$A$2:$A$10=F2854)*(G2854&gt;MDR_Rates!$B$2:$B$10)*((MDR_Rates!$C$2:$C$10="")+(G2854&lt;=MDR_Rates!$C$2:$C$10))*MDR_Rates!$D$2:$D$10))</f>
        <v>1.9</v>
      </c>
      <c r="W2854">
        <f t="shared" si="531"/>
        <v>28.48</v>
      </c>
      <c r="X2854">
        <f t="shared" si="532"/>
        <v>5.13</v>
      </c>
      <c r="Y2854">
        <f t="shared" si="533"/>
        <v>0</v>
      </c>
      <c r="Z2854">
        <f t="shared" si="534"/>
        <v>0</v>
      </c>
      <c r="AG2854" t="str">
        <f t="shared" si="535"/>
        <v/>
      </c>
      <c r="AI2854" t="str">
        <f t="shared" si="536"/>
        <v/>
      </c>
      <c r="AJ2854" t="str">
        <f t="shared" si="537"/>
        <v/>
      </c>
      <c r="AK2854" t="str">
        <f t="shared" si="538"/>
        <v>ORD26005142</v>
      </c>
      <c r="AL2854">
        <f>IF(E2854&lt;&gt;"CAPTURE","",COUNTIF(Orders!$H:$H,AK2854))</f>
        <v>1</v>
      </c>
      <c r="AP2854" t="str">
        <f t="shared" si="539"/>
        <v>Matched to Order</v>
      </c>
      <c r="AQ2854">
        <f>IF(COUNTIF($A$2:A2854,A2854)=1,1,0)</f>
        <v>1</v>
      </c>
    </row>
    <row r="2855" spans="1:43" x14ac:dyDescent="0.3">
      <c r="A2855" t="s">
        <v>15148</v>
      </c>
      <c r="C2855" t="s">
        <v>10233</v>
      </c>
      <c r="D2855" s="1">
        <v>46280</v>
      </c>
      <c r="E2855" t="s">
        <v>11819</v>
      </c>
      <c r="F2855" t="s">
        <v>33</v>
      </c>
      <c r="G2855">
        <v>4999</v>
      </c>
      <c r="H2855">
        <v>59.99</v>
      </c>
      <c r="I2855">
        <v>10.8</v>
      </c>
      <c r="J2855">
        <v>4928.21</v>
      </c>
      <c r="K2855" s="1">
        <v>46282</v>
      </c>
      <c r="L2855" t="s">
        <v>14958</v>
      </c>
      <c r="M2855">
        <f t="shared" si="528"/>
        <v>1</v>
      </c>
      <c r="N2855">
        <f>COUNTIF(Orders!$A:$A,C2855)</f>
        <v>1</v>
      </c>
      <c r="P2855">
        <f>COUNTIF(Orders!$H:$H,UPPER(SUBSTITUTE(TRIM(C2855),"-","")))</f>
        <v>1</v>
      </c>
      <c r="R2855" t="str">
        <f t="shared" si="529"/>
        <v>Matched Order Reference</v>
      </c>
      <c r="S2855">
        <f t="shared" si="530"/>
        <v>1</v>
      </c>
      <c r="V2855" cm="1">
        <f t="array" ref="V2855">IF(E2855&lt;&gt;"CAPTURE",0,SUMPRODUCT((MDR_Rates!$A$2:$A$10=F2855)*(G2855&gt;MDR_Rates!$B$2:$B$10)*((MDR_Rates!$C$2:$C$10="")+(G2855&lt;=MDR_Rates!$C$2:$C$10))*MDR_Rates!$D$2:$D$10))</f>
        <v>1.2</v>
      </c>
      <c r="W2855">
        <f t="shared" si="531"/>
        <v>59.99</v>
      </c>
      <c r="X2855">
        <f t="shared" si="532"/>
        <v>10.8</v>
      </c>
      <c r="Y2855">
        <f t="shared" si="533"/>
        <v>0</v>
      </c>
      <c r="Z2855">
        <f t="shared" si="534"/>
        <v>0</v>
      </c>
      <c r="AG2855" t="str">
        <f t="shared" si="535"/>
        <v/>
      </c>
      <c r="AI2855" t="str">
        <f t="shared" si="536"/>
        <v/>
      </c>
      <c r="AJ2855" t="str">
        <f t="shared" si="537"/>
        <v/>
      </c>
      <c r="AK2855" t="str">
        <f t="shared" si="538"/>
        <v>ORD26005184</v>
      </c>
      <c r="AL2855">
        <f>IF(E2855&lt;&gt;"CAPTURE","",COUNTIF(Orders!$H:$H,AK2855))</f>
        <v>1</v>
      </c>
      <c r="AP2855" t="str">
        <f t="shared" si="539"/>
        <v>Matched to Order</v>
      </c>
      <c r="AQ2855">
        <f>IF(COUNTIF($A$2:A2855,A2855)=1,1,0)</f>
        <v>1</v>
      </c>
    </row>
    <row r="2856" spans="1:43" x14ac:dyDescent="0.3">
      <c r="A2856" t="s">
        <v>15149</v>
      </c>
      <c r="C2856" t="s">
        <v>10247</v>
      </c>
      <c r="D2856" s="1">
        <v>46280</v>
      </c>
      <c r="E2856" t="s">
        <v>11819</v>
      </c>
      <c r="F2856" t="s">
        <v>9</v>
      </c>
      <c r="G2856">
        <v>1499</v>
      </c>
      <c r="H2856">
        <v>0</v>
      </c>
      <c r="I2856">
        <v>0</v>
      </c>
      <c r="J2856">
        <v>1499</v>
      </c>
      <c r="K2856" s="1">
        <v>46282</v>
      </c>
      <c r="L2856" t="s">
        <v>14958</v>
      </c>
      <c r="M2856">
        <f t="shared" si="528"/>
        <v>1</v>
      </c>
      <c r="N2856">
        <f>COUNTIF(Orders!$A:$A,C2856)</f>
        <v>1</v>
      </c>
      <c r="P2856">
        <f>COUNTIF(Orders!$H:$H,UPPER(SUBSTITUTE(TRIM(C2856),"-","")))</f>
        <v>1</v>
      </c>
      <c r="R2856" t="str">
        <f t="shared" si="529"/>
        <v>Matched Order Reference</v>
      </c>
      <c r="S2856">
        <f t="shared" si="530"/>
        <v>1</v>
      </c>
      <c r="V2856" cm="1">
        <f t="array" ref="V2856">IF(E2856&lt;&gt;"CAPTURE",0,SUMPRODUCT((MDR_Rates!$A$2:$A$10=F2856)*(G2856&gt;MDR_Rates!$B$2:$B$10)*((MDR_Rates!$C$2:$C$10="")+(G2856&lt;=MDR_Rates!$C$2:$C$10))*MDR_Rates!$D$2:$D$10))</f>
        <v>0</v>
      </c>
      <c r="W2856">
        <f t="shared" si="531"/>
        <v>0</v>
      </c>
      <c r="X2856">
        <f t="shared" si="532"/>
        <v>0</v>
      </c>
      <c r="Y2856">
        <f t="shared" si="533"/>
        <v>0</v>
      </c>
      <c r="Z2856">
        <f t="shared" si="534"/>
        <v>0</v>
      </c>
      <c r="AG2856" t="str">
        <f t="shared" si="535"/>
        <v/>
      </c>
      <c r="AI2856" t="str">
        <f t="shared" si="536"/>
        <v/>
      </c>
      <c r="AJ2856" t="str">
        <f t="shared" si="537"/>
        <v/>
      </c>
      <c r="AK2856" t="str">
        <f t="shared" si="538"/>
        <v>ORD26005191</v>
      </c>
      <c r="AL2856">
        <f>IF(E2856&lt;&gt;"CAPTURE","",COUNTIF(Orders!$H:$H,AK2856))</f>
        <v>1</v>
      </c>
      <c r="AP2856" t="str">
        <f t="shared" si="539"/>
        <v>Matched to Order</v>
      </c>
      <c r="AQ2856">
        <f>IF(COUNTIF($A$2:A2856,A2856)=1,1,0)</f>
        <v>1</v>
      </c>
    </row>
    <row r="2857" spans="1:43" x14ac:dyDescent="0.3">
      <c r="A2857" t="s">
        <v>15150</v>
      </c>
      <c r="C2857" t="s">
        <v>15151</v>
      </c>
      <c r="D2857" s="1">
        <v>46280</v>
      </c>
      <c r="E2857" t="s">
        <v>11819</v>
      </c>
      <c r="F2857" t="s">
        <v>9</v>
      </c>
      <c r="G2857">
        <v>499</v>
      </c>
      <c r="H2857">
        <v>0</v>
      </c>
      <c r="I2857">
        <v>0</v>
      </c>
      <c r="J2857">
        <v>499</v>
      </c>
      <c r="K2857" s="1">
        <v>46282</v>
      </c>
      <c r="L2857" t="s">
        <v>14958</v>
      </c>
      <c r="M2857">
        <f t="shared" si="528"/>
        <v>1</v>
      </c>
      <c r="N2857">
        <f>COUNTIF(Orders!$A:$A,C2857)</f>
        <v>0</v>
      </c>
      <c r="P2857">
        <f>COUNTIF(Orders!$H:$H,UPPER(SUBSTITUTE(TRIM(C2857),"-","")))</f>
        <v>1</v>
      </c>
      <c r="R2857" t="str">
        <f t="shared" si="529"/>
        <v>Matched Order Reference</v>
      </c>
      <c r="S2857">
        <f t="shared" si="530"/>
        <v>1</v>
      </c>
      <c r="V2857" cm="1">
        <f t="array" ref="V2857">IF(E2857&lt;&gt;"CAPTURE",0,SUMPRODUCT((MDR_Rates!$A$2:$A$10=F2857)*(G2857&gt;MDR_Rates!$B$2:$B$10)*((MDR_Rates!$C$2:$C$10="")+(G2857&lt;=MDR_Rates!$C$2:$C$10))*MDR_Rates!$D$2:$D$10))</f>
        <v>0</v>
      </c>
      <c r="W2857">
        <f t="shared" si="531"/>
        <v>0</v>
      </c>
      <c r="X2857">
        <f t="shared" si="532"/>
        <v>0</v>
      </c>
      <c r="Y2857">
        <f t="shared" si="533"/>
        <v>0</v>
      </c>
      <c r="Z2857">
        <f t="shared" si="534"/>
        <v>0</v>
      </c>
      <c r="AG2857" t="str">
        <f t="shared" si="535"/>
        <v/>
      </c>
      <c r="AI2857" t="str">
        <f t="shared" si="536"/>
        <v/>
      </c>
      <c r="AJ2857" t="str">
        <f t="shared" si="537"/>
        <v/>
      </c>
      <c r="AK2857" t="str">
        <f t="shared" si="538"/>
        <v>ORD26005204</v>
      </c>
      <c r="AL2857">
        <f>IF(E2857&lt;&gt;"CAPTURE","",COUNTIF(Orders!$H:$H,AK2857))</f>
        <v>1</v>
      </c>
      <c r="AP2857" t="str">
        <f t="shared" si="539"/>
        <v>Matched to Order</v>
      </c>
      <c r="AQ2857">
        <f>IF(COUNTIF($A$2:A2857,A2857)=1,1,0)</f>
        <v>1</v>
      </c>
    </row>
    <row r="2858" spans="1:43" x14ac:dyDescent="0.3">
      <c r="A2858" t="s">
        <v>15152</v>
      </c>
      <c r="C2858" t="s">
        <v>10609</v>
      </c>
      <c r="D2858" s="1">
        <v>46280</v>
      </c>
      <c r="E2858" t="s">
        <v>11819</v>
      </c>
      <c r="F2858" t="s">
        <v>33</v>
      </c>
      <c r="G2858">
        <v>2347</v>
      </c>
      <c r="H2858">
        <v>28.16</v>
      </c>
      <c r="I2858">
        <v>5.07</v>
      </c>
      <c r="J2858">
        <v>2313.77</v>
      </c>
      <c r="K2858" s="1">
        <v>46282</v>
      </c>
      <c r="L2858" t="s">
        <v>14958</v>
      </c>
      <c r="M2858">
        <f t="shared" si="528"/>
        <v>1</v>
      </c>
      <c r="N2858">
        <f>COUNTIF(Orders!$A:$A,C2858)</f>
        <v>1</v>
      </c>
      <c r="P2858">
        <f>COUNTIF(Orders!$H:$H,UPPER(SUBSTITUTE(TRIM(C2858),"-","")))</f>
        <v>1</v>
      </c>
      <c r="R2858" t="str">
        <f t="shared" si="529"/>
        <v>Matched Order Reference</v>
      </c>
      <c r="S2858">
        <f t="shared" si="530"/>
        <v>1</v>
      </c>
      <c r="V2858" cm="1">
        <f t="array" ref="V2858">IF(E2858&lt;&gt;"CAPTURE",0,SUMPRODUCT((MDR_Rates!$A$2:$A$10=F2858)*(G2858&gt;MDR_Rates!$B$2:$B$10)*((MDR_Rates!$C$2:$C$10="")+(G2858&lt;=MDR_Rates!$C$2:$C$10))*MDR_Rates!$D$2:$D$10))</f>
        <v>1.2</v>
      </c>
      <c r="W2858">
        <f t="shared" si="531"/>
        <v>28.16</v>
      </c>
      <c r="X2858">
        <f t="shared" si="532"/>
        <v>5.07</v>
      </c>
      <c r="Y2858">
        <f t="shared" si="533"/>
        <v>0</v>
      </c>
      <c r="Z2858">
        <f t="shared" si="534"/>
        <v>0</v>
      </c>
      <c r="AG2858" t="str">
        <f t="shared" si="535"/>
        <v/>
      </c>
      <c r="AI2858" t="str">
        <f t="shared" si="536"/>
        <v/>
      </c>
      <c r="AJ2858" t="str">
        <f t="shared" si="537"/>
        <v/>
      </c>
      <c r="AK2858" t="str">
        <f t="shared" si="538"/>
        <v>ORD26005378</v>
      </c>
      <c r="AL2858">
        <f>IF(E2858&lt;&gt;"CAPTURE","",COUNTIF(Orders!$H:$H,AK2858))</f>
        <v>1</v>
      </c>
      <c r="AP2858" t="str">
        <f t="shared" si="539"/>
        <v>Matched to Order</v>
      </c>
      <c r="AQ2858">
        <f>IF(COUNTIF($A$2:A2858,A2858)=1,1,0)</f>
        <v>1</v>
      </c>
    </row>
    <row r="2859" spans="1:43" x14ac:dyDescent="0.3">
      <c r="A2859" t="s">
        <v>15153</v>
      </c>
      <c r="C2859" t="s">
        <v>10619</v>
      </c>
      <c r="D2859" s="1">
        <v>46280</v>
      </c>
      <c r="E2859" t="s">
        <v>11819</v>
      </c>
      <c r="F2859" t="s">
        <v>44</v>
      </c>
      <c r="G2859">
        <v>799</v>
      </c>
      <c r="H2859">
        <v>15.18</v>
      </c>
      <c r="I2859">
        <v>2.73</v>
      </c>
      <c r="J2859">
        <v>781.09</v>
      </c>
      <c r="K2859" s="1">
        <v>46282</v>
      </c>
      <c r="L2859" t="s">
        <v>14958</v>
      </c>
      <c r="M2859">
        <f t="shared" si="528"/>
        <v>1</v>
      </c>
      <c r="N2859">
        <f>COUNTIF(Orders!$A:$A,C2859)</f>
        <v>1</v>
      </c>
      <c r="P2859">
        <f>COUNTIF(Orders!$H:$H,UPPER(SUBSTITUTE(TRIM(C2859),"-","")))</f>
        <v>1</v>
      </c>
      <c r="R2859" t="str">
        <f t="shared" si="529"/>
        <v>Matched Order Reference</v>
      </c>
      <c r="S2859">
        <f t="shared" si="530"/>
        <v>1</v>
      </c>
      <c r="V2859" cm="1">
        <f t="array" ref="V2859">IF(E2859&lt;&gt;"CAPTURE",0,SUMPRODUCT((MDR_Rates!$A$2:$A$10=F2859)*(G2859&gt;MDR_Rates!$B$2:$B$10)*((MDR_Rates!$C$2:$C$10="")+(G2859&lt;=MDR_Rates!$C$2:$C$10))*MDR_Rates!$D$2:$D$10))</f>
        <v>1.9</v>
      </c>
      <c r="W2859">
        <f t="shared" si="531"/>
        <v>15.18</v>
      </c>
      <c r="X2859">
        <f t="shared" si="532"/>
        <v>2.73</v>
      </c>
      <c r="Y2859">
        <f t="shared" si="533"/>
        <v>0</v>
      </c>
      <c r="Z2859">
        <f t="shared" si="534"/>
        <v>0</v>
      </c>
      <c r="AG2859" t="str">
        <f t="shared" si="535"/>
        <v/>
      </c>
      <c r="AI2859" t="str">
        <f t="shared" si="536"/>
        <v/>
      </c>
      <c r="AJ2859" t="str">
        <f t="shared" si="537"/>
        <v/>
      </c>
      <c r="AK2859" t="str">
        <f t="shared" si="538"/>
        <v>ORD26005383</v>
      </c>
      <c r="AL2859">
        <f>IF(E2859&lt;&gt;"CAPTURE","",COUNTIF(Orders!$H:$H,AK2859))</f>
        <v>1</v>
      </c>
      <c r="AP2859" t="str">
        <f t="shared" si="539"/>
        <v>Matched to Order</v>
      </c>
      <c r="AQ2859">
        <f>IF(COUNTIF($A$2:A2859,A2859)=1,1,0)</f>
        <v>1</v>
      </c>
    </row>
    <row r="2860" spans="1:43" x14ac:dyDescent="0.3">
      <c r="A2860" t="s">
        <v>15154</v>
      </c>
      <c r="C2860" t="s">
        <v>10649</v>
      </c>
      <c r="D2860" s="1">
        <v>46280</v>
      </c>
      <c r="E2860" t="s">
        <v>11819</v>
      </c>
      <c r="F2860" t="s">
        <v>44</v>
      </c>
      <c r="G2860">
        <v>799</v>
      </c>
      <c r="H2860">
        <v>15.18</v>
      </c>
      <c r="I2860">
        <v>2.73</v>
      </c>
      <c r="J2860">
        <v>781.09</v>
      </c>
      <c r="K2860" s="1">
        <v>46282</v>
      </c>
      <c r="L2860" t="s">
        <v>14958</v>
      </c>
      <c r="M2860">
        <f t="shared" si="528"/>
        <v>1</v>
      </c>
      <c r="N2860">
        <f>COUNTIF(Orders!$A:$A,C2860)</f>
        <v>1</v>
      </c>
      <c r="P2860">
        <f>COUNTIF(Orders!$H:$H,UPPER(SUBSTITUTE(TRIM(C2860),"-","")))</f>
        <v>1</v>
      </c>
      <c r="R2860" t="str">
        <f t="shared" si="529"/>
        <v>Matched Order Reference</v>
      </c>
      <c r="S2860">
        <f t="shared" si="530"/>
        <v>1</v>
      </c>
      <c r="V2860" cm="1">
        <f t="array" ref="V2860">IF(E2860&lt;&gt;"CAPTURE",0,SUMPRODUCT((MDR_Rates!$A$2:$A$10=F2860)*(G2860&gt;MDR_Rates!$B$2:$B$10)*((MDR_Rates!$C$2:$C$10="")+(G2860&lt;=MDR_Rates!$C$2:$C$10))*MDR_Rates!$D$2:$D$10))</f>
        <v>1.9</v>
      </c>
      <c r="W2860">
        <f t="shared" si="531"/>
        <v>15.18</v>
      </c>
      <c r="X2860">
        <f t="shared" si="532"/>
        <v>2.73</v>
      </c>
      <c r="Y2860">
        <f t="shared" si="533"/>
        <v>0</v>
      </c>
      <c r="Z2860">
        <f t="shared" si="534"/>
        <v>0</v>
      </c>
      <c r="AG2860" t="str">
        <f t="shared" si="535"/>
        <v/>
      </c>
      <c r="AI2860" t="str">
        <f t="shared" si="536"/>
        <v/>
      </c>
      <c r="AJ2860" t="str">
        <f t="shared" si="537"/>
        <v/>
      </c>
      <c r="AK2860" t="str">
        <f t="shared" si="538"/>
        <v>ORD26005398</v>
      </c>
      <c r="AL2860">
        <f>IF(E2860&lt;&gt;"CAPTURE","",COUNTIF(Orders!$H:$H,AK2860))</f>
        <v>1</v>
      </c>
      <c r="AP2860" t="str">
        <f t="shared" si="539"/>
        <v>Matched to Order</v>
      </c>
      <c r="AQ2860">
        <f>IF(COUNTIF($A$2:A2860,A2860)=1,1,0)</f>
        <v>1</v>
      </c>
    </row>
    <row r="2861" spans="1:43" x14ac:dyDescent="0.3">
      <c r="A2861" t="s">
        <v>15155</v>
      </c>
      <c r="C2861" t="s">
        <v>10669</v>
      </c>
      <c r="D2861" s="1">
        <v>46280</v>
      </c>
      <c r="E2861" t="s">
        <v>11819</v>
      </c>
      <c r="F2861" t="s">
        <v>17</v>
      </c>
      <c r="G2861">
        <v>5598</v>
      </c>
      <c r="H2861">
        <v>89.57</v>
      </c>
      <c r="I2861">
        <v>16.12</v>
      </c>
      <c r="J2861">
        <v>5492.31</v>
      </c>
      <c r="K2861" s="1">
        <v>46282</v>
      </c>
      <c r="L2861" t="s">
        <v>14958</v>
      </c>
      <c r="M2861">
        <f t="shared" si="528"/>
        <v>1</v>
      </c>
      <c r="N2861">
        <f>COUNTIF(Orders!$A:$A,C2861)</f>
        <v>1</v>
      </c>
      <c r="P2861">
        <f>COUNTIF(Orders!$H:$H,UPPER(SUBSTITUTE(TRIM(C2861),"-","")))</f>
        <v>1</v>
      </c>
      <c r="R2861" t="str">
        <f t="shared" si="529"/>
        <v>Matched Order Reference</v>
      </c>
      <c r="S2861">
        <f t="shared" si="530"/>
        <v>1</v>
      </c>
      <c r="V2861" cm="1">
        <f t="array" ref="V2861">IF(E2861&lt;&gt;"CAPTURE",0,SUMPRODUCT((MDR_Rates!$A$2:$A$10=F2861)*(G2861&gt;MDR_Rates!$B$2:$B$10)*((MDR_Rates!$C$2:$C$10="")+(G2861&lt;=MDR_Rates!$C$2:$C$10))*MDR_Rates!$D$2:$D$10))</f>
        <v>1.6</v>
      </c>
      <c r="W2861">
        <f t="shared" si="531"/>
        <v>89.57</v>
      </c>
      <c r="X2861">
        <f t="shared" si="532"/>
        <v>16.12</v>
      </c>
      <c r="Y2861">
        <f t="shared" si="533"/>
        <v>0</v>
      </c>
      <c r="Z2861">
        <f t="shared" si="534"/>
        <v>0</v>
      </c>
      <c r="AG2861" t="str">
        <f t="shared" si="535"/>
        <v/>
      </c>
      <c r="AI2861" t="str">
        <f t="shared" si="536"/>
        <v/>
      </c>
      <c r="AJ2861" t="str">
        <f t="shared" si="537"/>
        <v/>
      </c>
      <c r="AK2861" t="str">
        <f t="shared" si="538"/>
        <v>ORD26005408</v>
      </c>
      <c r="AL2861">
        <f>IF(E2861&lt;&gt;"CAPTURE","",COUNTIF(Orders!$H:$H,AK2861))</f>
        <v>1</v>
      </c>
      <c r="AP2861" t="str">
        <f t="shared" si="539"/>
        <v>Matched to Order</v>
      </c>
      <c r="AQ2861">
        <f>IF(COUNTIF($A$2:A2861,A2861)=1,1,0)</f>
        <v>1</v>
      </c>
    </row>
    <row r="2862" spans="1:43" x14ac:dyDescent="0.3">
      <c r="A2862" t="s">
        <v>15156</v>
      </c>
      <c r="C2862" t="s">
        <v>10805</v>
      </c>
      <c r="D2862" s="1">
        <v>46280</v>
      </c>
      <c r="E2862" t="s">
        <v>11819</v>
      </c>
      <c r="F2862" t="s">
        <v>9</v>
      </c>
      <c r="G2862">
        <v>799</v>
      </c>
      <c r="H2862">
        <v>0</v>
      </c>
      <c r="I2862">
        <v>0</v>
      </c>
      <c r="J2862">
        <v>799</v>
      </c>
      <c r="K2862" s="1">
        <v>46282</v>
      </c>
      <c r="L2862" t="s">
        <v>14958</v>
      </c>
      <c r="M2862">
        <f t="shared" si="528"/>
        <v>1</v>
      </c>
      <c r="N2862">
        <f>COUNTIF(Orders!$A:$A,C2862)</f>
        <v>1</v>
      </c>
      <c r="P2862">
        <f>COUNTIF(Orders!$H:$H,UPPER(SUBSTITUTE(TRIM(C2862),"-","")))</f>
        <v>1</v>
      </c>
      <c r="R2862" t="str">
        <f t="shared" si="529"/>
        <v>Matched Order Reference</v>
      </c>
      <c r="S2862">
        <f t="shared" si="530"/>
        <v>1</v>
      </c>
      <c r="V2862" cm="1">
        <f t="array" ref="V2862">IF(E2862&lt;&gt;"CAPTURE",0,SUMPRODUCT((MDR_Rates!$A$2:$A$10=F2862)*(G2862&gt;MDR_Rates!$B$2:$B$10)*((MDR_Rates!$C$2:$C$10="")+(G2862&lt;=MDR_Rates!$C$2:$C$10))*MDR_Rates!$D$2:$D$10))</f>
        <v>0</v>
      </c>
      <c r="W2862">
        <f t="shared" si="531"/>
        <v>0</v>
      </c>
      <c r="X2862">
        <f t="shared" si="532"/>
        <v>0</v>
      </c>
      <c r="Y2862">
        <f t="shared" si="533"/>
        <v>0</v>
      </c>
      <c r="Z2862">
        <f t="shared" si="534"/>
        <v>0</v>
      </c>
      <c r="AG2862" t="str">
        <f t="shared" si="535"/>
        <v/>
      </c>
      <c r="AI2862" t="str">
        <f t="shared" si="536"/>
        <v/>
      </c>
      <c r="AJ2862" t="str">
        <f t="shared" si="537"/>
        <v/>
      </c>
      <c r="AK2862" t="str">
        <f t="shared" si="538"/>
        <v>ORD26005478</v>
      </c>
      <c r="AL2862">
        <f>IF(E2862&lt;&gt;"CAPTURE","",COUNTIF(Orders!$H:$H,AK2862))</f>
        <v>1</v>
      </c>
      <c r="AP2862" t="str">
        <f t="shared" si="539"/>
        <v>Matched to Order</v>
      </c>
      <c r="AQ2862">
        <f>IF(COUNTIF($A$2:A2862,A2862)=1,1,0)</f>
        <v>1</v>
      </c>
    </row>
    <row r="2863" spans="1:43" x14ac:dyDescent="0.3">
      <c r="A2863" t="s">
        <v>15157</v>
      </c>
      <c r="C2863" t="s">
        <v>10807</v>
      </c>
      <c r="D2863" s="1">
        <v>46280</v>
      </c>
      <c r="E2863" t="s">
        <v>11819</v>
      </c>
      <c r="F2863" t="s">
        <v>17</v>
      </c>
      <c r="G2863">
        <v>1947</v>
      </c>
      <c r="H2863">
        <v>35.049999999999997</v>
      </c>
      <c r="I2863">
        <v>6.31</v>
      </c>
      <c r="J2863">
        <v>1905.64</v>
      </c>
      <c r="K2863" s="1">
        <v>46282</v>
      </c>
      <c r="L2863" t="s">
        <v>14958</v>
      </c>
      <c r="M2863">
        <f t="shared" si="528"/>
        <v>1</v>
      </c>
      <c r="N2863">
        <f>COUNTIF(Orders!$A:$A,C2863)</f>
        <v>1</v>
      </c>
      <c r="P2863">
        <f>COUNTIF(Orders!$H:$H,UPPER(SUBSTITUTE(TRIM(C2863),"-","")))</f>
        <v>1</v>
      </c>
      <c r="R2863" t="str">
        <f t="shared" si="529"/>
        <v>Matched Order Reference</v>
      </c>
      <c r="S2863">
        <f t="shared" si="530"/>
        <v>1</v>
      </c>
      <c r="V2863" cm="1">
        <f t="array" ref="V2863">IF(E2863&lt;&gt;"CAPTURE",0,SUMPRODUCT((MDR_Rates!$A$2:$A$10=F2863)*(G2863&gt;MDR_Rates!$B$2:$B$10)*((MDR_Rates!$C$2:$C$10="")+(G2863&lt;=MDR_Rates!$C$2:$C$10))*MDR_Rates!$D$2:$D$10))</f>
        <v>1.8</v>
      </c>
      <c r="W2863">
        <f t="shared" si="531"/>
        <v>35.049999999999997</v>
      </c>
      <c r="X2863">
        <f t="shared" si="532"/>
        <v>6.31</v>
      </c>
      <c r="Y2863">
        <f t="shared" si="533"/>
        <v>0</v>
      </c>
      <c r="Z2863">
        <f t="shared" si="534"/>
        <v>0</v>
      </c>
      <c r="AG2863" t="str">
        <f t="shared" si="535"/>
        <v/>
      </c>
      <c r="AI2863" t="str">
        <f t="shared" si="536"/>
        <v/>
      </c>
      <c r="AJ2863" t="str">
        <f t="shared" si="537"/>
        <v/>
      </c>
      <c r="AK2863" t="str">
        <f t="shared" si="538"/>
        <v>ORD26005479</v>
      </c>
      <c r="AL2863">
        <f>IF(E2863&lt;&gt;"CAPTURE","",COUNTIF(Orders!$H:$H,AK2863))</f>
        <v>1</v>
      </c>
      <c r="AP2863" t="str">
        <f t="shared" si="539"/>
        <v>Matched to Order</v>
      </c>
      <c r="AQ2863">
        <f>IF(COUNTIF($A$2:A2863,A2863)=1,1,0)</f>
        <v>1</v>
      </c>
    </row>
    <row r="2864" spans="1:43" x14ac:dyDescent="0.3">
      <c r="A2864" t="s">
        <v>15158</v>
      </c>
      <c r="C2864" t="s">
        <v>10848</v>
      </c>
      <c r="D2864" s="1">
        <v>46280</v>
      </c>
      <c r="E2864" t="s">
        <v>11819</v>
      </c>
      <c r="F2864" t="s">
        <v>17</v>
      </c>
      <c r="G2864">
        <v>9097</v>
      </c>
      <c r="H2864">
        <v>145.55000000000001</v>
      </c>
      <c r="I2864">
        <v>26.2</v>
      </c>
      <c r="J2864">
        <v>8925.25</v>
      </c>
      <c r="K2864" s="1">
        <v>46282</v>
      </c>
      <c r="L2864" t="s">
        <v>14958</v>
      </c>
      <c r="M2864">
        <f t="shared" si="528"/>
        <v>1</v>
      </c>
      <c r="N2864">
        <f>COUNTIF(Orders!$A:$A,C2864)</f>
        <v>1</v>
      </c>
      <c r="P2864">
        <f>COUNTIF(Orders!$H:$H,UPPER(SUBSTITUTE(TRIM(C2864),"-","")))</f>
        <v>1</v>
      </c>
      <c r="R2864" t="str">
        <f t="shared" si="529"/>
        <v>Matched Order Reference</v>
      </c>
      <c r="S2864">
        <f t="shared" si="530"/>
        <v>1</v>
      </c>
      <c r="V2864" cm="1">
        <f t="array" ref="V2864">IF(E2864&lt;&gt;"CAPTURE",0,SUMPRODUCT((MDR_Rates!$A$2:$A$10=F2864)*(G2864&gt;MDR_Rates!$B$2:$B$10)*((MDR_Rates!$C$2:$C$10="")+(G2864&lt;=MDR_Rates!$C$2:$C$10))*MDR_Rates!$D$2:$D$10))</f>
        <v>1.6</v>
      </c>
      <c r="W2864">
        <f t="shared" si="531"/>
        <v>145.55000000000001</v>
      </c>
      <c r="X2864">
        <f t="shared" si="532"/>
        <v>26.2</v>
      </c>
      <c r="Y2864">
        <f t="shared" si="533"/>
        <v>0</v>
      </c>
      <c r="Z2864">
        <f t="shared" si="534"/>
        <v>0</v>
      </c>
      <c r="AG2864" t="str">
        <f t="shared" si="535"/>
        <v/>
      </c>
      <c r="AI2864" t="str">
        <f t="shared" si="536"/>
        <v/>
      </c>
      <c r="AJ2864" t="str">
        <f t="shared" si="537"/>
        <v/>
      </c>
      <c r="AK2864" t="str">
        <f t="shared" si="538"/>
        <v>ORD26005501</v>
      </c>
      <c r="AL2864">
        <f>IF(E2864&lt;&gt;"CAPTURE","",COUNTIF(Orders!$H:$H,AK2864))</f>
        <v>1</v>
      </c>
      <c r="AP2864" t="str">
        <f t="shared" si="539"/>
        <v>Matched to Order</v>
      </c>
      <c r="AQ2864">
        <f>IF(COUNTIF($A$2:A2864,A2864)=1,1,0)</f>
        <v>1</v>
      </c>
    </row>
    <row r="2865" spans="1:43" x14ac:dyDescent="0.3">
      <c r="A2865" t="s">
        <v>15159</v>
      </c>
      <c r="C2865" t="s">
        <v>10948</v>
      </c>
      <c r="D2865" s="1">
        <v>46280</v>
      </c>
      <c r="E2865" t="s">
        <v>11819</v>
      </c>
      <c r="F2865" t="s">
        <v>17</v>
      </c>
      <c r="G2865">
        <v>9498</v>
      </c>
      <c r="H2865">
        <v>151.97</v>
      </c>
      <c r="I2865">
        <v>27.35</v>
      </c>
      <c r="J2865">
        <v>9318.68</v>
      </c>
      <c r="K2865" s="1">
        <v>46282</v>
      </c>
      <c r="L2865" t="s">
        <v>14958</v>
      </c>
      <c r="M2865">
        <f t="shared" si="528"/>
        <v>1</v>
      </c>
      <c r="N2865">
        <f>COUNTIF(Orders!$A:$A,C2865)</f>
        <v>1</v>
      </c>
      <c r="P2865">
        <f>COUNTIF(Orders!$H:$H,UPPER(SUBSTITUTE(TRIM(C2865),"-","")))</f>
        <v>1</v>
      </c>
      <c r="R2865" t="str">
        <f t="shared" si="529"/>
        <v>Matched Order Reference</v>
      </c>
      <c r="S2865">
        <f t="shared" si="530"/>
        <v>1</v>
      </c>
      <c r="V2865" cm="1">
        <f t="array" ref="V2865">IF(E2865&lt;&gt;"CAPTURE",0,SUMPRODUCT((MDR_Rates!$A$2:$A$10=F2865)*(G2865&gt;MDR_Rates!$B$2:$B$10)*((MDR_Rates!$C$2:$C$10="")+(G2865&lt;=MDR_Rates!$C$2:$C$10))*MDR_Rates!$D$2:$D$10))</f>
        <v>1.6</v>
      </c>
      <c r="W2865">
        <f t="shared" si="531"/>
        <v>151.97</v>
      </c>
      <c r="X2865">
        <f t="shared" si="532"/>
        <v>27.35</v>
      </c>
      <c r="Y2865">
        <f t="shared" si="533"/>
        <v>0</v>
      </c>
      <c r="Z2865">
        <f t="shared" si="534"/>
        <v>0</v>
      </c>
      <c r="AG2865" t="str">
        <f t="shared" si="535"/>
        <v/>
      </c>
      <c r="AI2865" t="str">
        <f t="shared" si="536"/>
        <v/>
      </c>
      <c r="AJ2865" t="str">
        <f t="shared" si="537"/>
        <v/>
      </c>
      <c r="AK2865" t="str">
        <f t="shared" si="538"/>
        <v>ORD26005552</v>
      </c>
      <c r="AL2865">
        <f>IF(E2865&lt;&gt;"CAPTURE","",COUNTIF(Orders!$H:$H,AK2865))</f>
        <v>1</v>
      </c>
      <c r="AP2865" t="str">
        <f t="shared" si="539"/>
        <v>Matched to Order</v>
      </c>
      <c r="AQ2865">
        <f>IF(COUNTIF($A$2:A2865,A2865)=1,1,0)</f>
        <v>1</v>
      </c>
    </row>
    <row r="2866" spans="1:43" x14ac:dyDescent="0.3">
      <c r="A2866" t="s">
        <v>15160</v>
      </c>
      <c r="C2866" t="s">
        <v>11074</v>
      </c>
      <c r="D2866" s="1">
        <v>46280</v>
      </c>
      <c r="E2866" t="s">
        <v>11819</v>
      </c>
      <c r="F2866" t="s">
        <v>9</v>
      </c>
      <c r="G2866">
        <v>4999</v>
      </c>
      <c r="H2866">
        <v>15</v>
      </c>
      <c r="I2866">
        <v>2.7</v>
      </c>
      <c r="J2866">
        <v>4981.3</v>
      </c>
      <c r="K2866" s="1">
        <v>46282</v>
      </c>
      <c r="L2866" t="s">
        <v>14958</v>
      </c>
      <c r="M2866">
        <f t="shared" si="528"/>
        <v>1</v>
      </c>
      <c r="N2866">
        <f>COUNTIF(Orders!$A:$A,C2866)</f>
        <v>1</v>
      </c>
      <c r="P2866">
        <f>COUNTIF(Orders!$H:$H,UPPER(SUBSTITUTE(TRIM(C2866),"-","")))</f>
        <v>1</v>
      </c>
      <c r="R2866" t="str">
        <f t="shared" si="529"/>
        <v>Matched Order Reference</v>
      </c>
      <c r="S2866">
        <f t="shared" si="530"/>
        <v>1</v>
      </c>
      <c r="V2866" cm="1">
        <f t="array" ref="V2866">IF(E2866&lt;&gt;"CAPTURE",0,SUMPRODUCT((MDR_Rates!$A$2:$A$10=F2866)*(G2866&gt;MDR_Rates!$B$2:$B$10)*((MDR_Rates!$C$2:$C$10="")+(G2866&lt;=MDR_Rates!$C$2:$C$10))*MDR_Rates!$D$2:$D$10))</f>
        <v>0.3</v>
      </c>
      <c r="W2866">
        <f t="shared" si="531"/>
        <v>15</v>
      </c>
      <c r="X2866">
        <f t="shared" si="532"/>
        <v>2.7</v>
      </c>
      <c r="Y2866">
        <f t="shared" si="533"/>
        <v>0</v>
      </c>
      <c r="Z2866">
        <f t="shared" si="534"/>
        <v>0</v>
      </c>
      <c r="AG2866" t="str">
        <f t="shared" si="535"/>
        <v/>
      </c>
      <c r="AI2866" t="str">
        <f t="shared" si="536"/>
        <v/>
      </c>
      <c r="AJ2866" t="str">
        <f t="shared" si="537"/>
        <v/>
      </c>
      <c r="AK2866" t="str">
        <f t="shared" si="538"/>
        <v>ORD26005617</v>
      </c>
      <c r="AL2866">
        <f>IF(E2866&lt;&gt;"CAPTURE","",COUNTIF(Orders!$H:$H,AK2866))</f>
        <v>1</v>
      </c>
      <c r="AP2866" t="str">
        <f t="shared" si="539"/>
        <v>Matched to Order</v>
      </c>
      <c r="AQ2866">
        <f>IF(COUNTIF($A$2:A2866,A2866)=1,1,0)</f>
        <v>1</v>
      </c>
    </row>
    <row r="2867" spans="1:43" x14ac:dyDescent="0.3">
      <c r="A2867" t="s">
        <v>15161</v>
      </c>
      <c r="C2867" t="s">
        <v>11219</v>
      </c>
      <c r="D2867" s="1">
        <v>46280</v>
      </c>
      <c r="E2867" t="s">
        <v>11819</v>
      </c>
      <c r="F2867" t="s">
        <v>9</v>
      </c>
      <c r="G2867">
        <v>5998</v>
      </c>
      <c r="H2867">
        <v>17.989999999999998</v>
      </c>
      <c r="I2867">
        <v>3.24</v>
      </c>
      <c r="J2867">
        <v>5976.77</v>
      </c>
      <c r="K2867" s="1">
        <v>46282</v>
      </c>
      <c r="L2867" t="s">
        <v>14958</v>
      </c>
      <c r="M2867">
        <f t="shared" si="528"/>
        <v>1</v>
      </c>
      <c r="N2867">
        <f>COUNTIF(Orders!$A:$A,C2867)</f>
        <v>1</v>
      </c>
      <c r="P2867">
        <f>COUNTIF(Orders!$H:$H,UPPER(SUBSTITUTE(TRIM(C2867),"-","")))</f>
        <v>1</v>
      </c>
      <c r="R2867" t="str">
        <f t="shared" si="529"/>
        <v>Matched Order Reference</v>
      </c>
      <c r="S2867">
        <f t="shared" si="530"/>
        <v>1</v>
      </c>
      <c r="V2867" cm="1">
        <f t="array" ref="V2867">IF(E2867&lt;&gt;"CAPTURE",0,SUMPRODUCT((MDR_Rates!$A$2:$A$10=F2867)*(G2867&gt;MDR_Rates!$B$2:$B$10)*((MDR_Rates!$C$2:$C$10="")+(G2867&lt;=MDR_Rates!$C$2:$C$10))*MDR_Rates!$D$2:$D$10))</f>
        <v>0.3</v>
      </c>
      <c r="W2867">
        <f t="shared" si="531"/>
        <v>17.989999999999998</v>
      </c>
      <c r="X2867">
        <f t="shared" si="532"/>
        <v>3.24</v>
      </c>
      <c r="Y2867">
        <f t="shared" si="533"/>
        <v>0</v>
      </c>
      <c r="Z2867">
        <f t="shared" si="534"/>
        <v>0</v>
      </c>
      <c r="AG2867" t="str">
        <f t="shared" si="535"/>
        <v/>
      </c>
      <c r="AI2867" t="str">
        <f t="shared" si="536"/>
        <v/>
      </c>
      <c r="AJ2867" t="str">
        <f t="shared" si="537"/>
        <v/>
      </c>
      <c r="AK2867" t="str">
        <f t="shared" si="538"/>
        <v>ORD26005692</v>
      </c>
      <c r="AL2867">
        <f>IF(E2867&lt;&gt;"CAPTURE","",COUNTIF(Orders!$H:$H,AK2867))</f>
        <v>1</v>
      </c>
      <c r="AP2867" t="str">
        <f t="shared" si="539"/>
        <v>Matched to Order</v>
      </c>
      <c r="AQ2867">
        <f>IF(COUNTIF($A$2:A2867,A2867)=1,1,0)</f>
        <v>1</v>
      </c>
    </row>
    <row r="2868" spans="1:43" x14ac:dyDescent="0.3">
      <c r="A2868" t="s">
        <v>15162</v>
      </c>
      <c r="C2868" t="s">
        <v>11230</v>
      </c>
      <c r="D2868" s="1">
        <v>46280</v>
      </c>
      <c r="E2868" t="s">
        <v>11819</v>
      </c>
      <c r="F2868" t="s">
        <v>9</v>
      </c>
      <c r="G2868">
        <v>1848</v>
      </c>
      <c r="H2868">
        <v>0</v>
      </c>
      <c r="I2868">
        <v>0</v>
      </c>
      <c r="J2868">
        <v>1848</v>
      </c>
      <c r="K2868" s="1">
        <v>46282</v>
      </c>
      <c r="L2868" t="s">
        <v>14958</v>
      </c>
      <c r="M2868">
        <f t="shared" si="528"/>
        <v>1</v>
      </c>
      <c r="N2868">
        <f>COUNTIF(Orders!$A:$A,C2868)</f>
        <v>1</v>
      </c>
      <c r="P2868">
        <f>COUNTIF(Orders!$H:$H,UPPER(SUBSTITUTE(TRIM(C2868),"-","")))</f>
        <v>1</v>
      </c>
      <c r="R2868" t="str">
        <f t="shared" si="529"/>
        <v>Matched Order Reference</v>
      </c>
      <c r="S2868">
        <f t="shared" si="530"/>
        <v>1</v>
      </c>
      <c r="V2868" cm="1">
        <f t="array" ref="V2868">IF(E2868&lt;&gt;"CAPTURE",0,SUMPRODUCT((MDR_Rates!$A$2:$A$10=F2868)*(G2868&gt;MDR_Rates!$B$2:$B$10)*((MDR_Rates!$C$2:$C$10="")+(G2868&lt;=MDR_Rates!$C$2:$C$10))*MDR_Rates!$D$2:$D$10))</f>
        <v>0</v>
      </c>
      <c r="W2868">
        <f t="shared" si="531"/>
        <v>0</v>
      </c>
      <c r="X2868">
        <f t="shared" si="532"/>
        <v>0</v>
      </c>
      <c r="Y2868">
        <f t="shared" si="533"/>
        <v>0</v>
      </c>
      <c r="Z2868">
        <f t="shared" si="534"/>
        <v>0</v>
      </c>
      <c r="AG2868" t="str">
        <f t="shared" si="535"/>
        <v/>
      </c>
      <c r="AI2868" t="str">
        <f t="shared" si="536"/>
        <v/>
      </c>
      <c r="AJ2868" t="str">
        <f t="shared" si="537"/>
        <v/>
      </c>
      <c r="AK2868" t="str">
        <f t="shared" si="538"/>
        <v>ORD26005698</v>
      </c>
      <c r="AL2868">
        <f>IF(E2868&lt;&gt;"CAPTURE","",COUNTIF(Orders!$H:$H,AK2868))</f>
        <v>1</v>
      </c>
      <c r="AP2868" t="str">
        <f t="shared" si="539"/>
        <v>Matched to Order</v>
      </c>
      <c r="AQ2868">
        <f>IF(COUNTIF($A$2:A2868,A2868)=1,1,0)</f>
        <v>1</v>
      </c>
    </row>
    <row r="2869" spans="1:43" x14ac:dyDescent="0.3">
      <c r="A2869" t="s">
        <v>15163</v>
      </c>
      <c r="C2869" t="s">
        <v>11238</v>
      </c>
      <c r="D2869" s="1">
        <v>46280</v>
      </c>
      <c r="E2869" t="s">
        <v>11819</v>
      </c>
      <c r="F2869" t="s">
        <v>9</v>
      </c>
      <c r="G2869">
        <v>3499</v>
      </c>
      <c r="H2869">
        <v>10.5</v>
      </c>
      <c r="I2869">
        <v>1.89</v>
      </c>
      <c r="J2869">
        <v>3486.61</v>
      </c>
      <c r="K2869" s="1">
        <v>46282</v>
      </c>
      <c r="L2869" t="s">
        <v>14958</v>
      </c>
      <c r="M2869">
        <f t="shared" si="528"/>
        <v>1</v>
      </c>
      <c r="N2869">
        <f>COUNTIF(Orders!$A:$A,C2869)</f>
        <v>1</v>
      </c>
      <c r="P2869">
        <f>COUNTIF(Orders!$H:$H,UPPER(SUBSTITUTE(TRIM(C2869),"-","")))</f>
        <v>1</v>
      </c>
      <c r="R2869" t="str">
        <f t="shared" si="529"/>
        <v>Matched Order Reference</v>
      </c>
      <c r="S2869">
        <f t="shared" si="530"/>
        <v>1</v>
      </c>
      <c r="V2869" cm="1">
        <f t="array" ref="V2869">IF(E2869&lt;&gt;"CAPTURE",0,SUMPRODUCT((MDR_Rates!$A$2:$A$10=F2869)*(G2869&gt;MDR_Rates!$B$2:$B$10)*((MDR_Rates!$C$2:$C$10="")+(G2869&lt;=MDR_Rates!$C$2:$C$10))*MDR_Rates!$D$2:$D$10))</f>
        <v>0.3</v>
      </c>
      <c r="W2869">
        <f t="shared" si="531"/>
        <v>10.5</v>
      </c>
      <c r="X2869">
        <f t="shared" si="532"/>
        <v>1.89</v>
      </c>
      <c r="Y2869">
        <f t="shared" si="533"/>
        <v>0</v>
      </c>
      <c r="Z2869">
        <f t="shared" si="534"/>
        <v>0</v>
      </c>
      <c r="AG2869" t="str">
        <f t="shared" si="535"/>
        <v/>
      </c>
      <c r="AI2869" t="str">
        <f t="shared" si="536"/>
        <v/>
      </c>
      <c r="AJ2869" t="str">
        <f t="shared" si="537"/>
        <v/>
      </c>
      <c r="AK2869" t="str">
        <f t="shared" si="538"/>
        <v>ORD26005702</v>
      </c>
      <c r="AL2869">
        <f>IF(E2869&lt;&gt;"CAPTURE","",COUNTIF(Orders!$H:$H,AK2869))</f>
        <v>1</v>
      </c>
      <c r="AP2869" t="str">
        <f t="shared" si="539"/>
        <v>Matched to Order</v>
      </c>
      <c r="AQ2869">
        <f>IF(COUNTIF($A$2:A2869,A2869)=1,1,0)</f>
        <v>1</v>
      </c>
    </row>
    <row r="2870" spans="1:43" x14ac:dyDescent="0.3">
      <c r="A2870" t="s">
        <v>15164</v>
      </c>
      <c r="C2870" t="s">
        <v>11311</v>
      </c>
      <c r="D2870" s="1">
        <v>46280</v>
      </c>
      <c r="E2870" t="s">
        <v>11819</v>
      </c>
      <c r="F2870" t="s">
        <v>9</v>
      </c>
      <c r="G2870">
        <v>1499</v>
      </c>
      <c r="H2870">
        <v>0</v>
      </c>
      <c r="I2870">
        <v>0</v>
      </c>
      <c r="J2870">
        <v>1499</v>
      </c>
      <c r="K2870" s="1">
        <v>46282</v>
      </c>
      <c r="L2870" t="s">
        <v>14958</v>
      </c>
      <c r="M2870">
        <f t="shared" si="528"/>
        <v>1</v>
      </c>
      <c r="N2870">
        <f>COUNTIF(Orders!$A:$A,C2870)</f>
        <v>1</v>
      </c>
      <c r="P2870">
        <f>COUNTIF(Orders!$H:$H,UPPER(SUBSTITUTE(TRIM(C2870),"-","")))</f>
        <v>1</v>
      </c>
      <c r="R2870" t="str">
        <f t="shared" si="529"/>
        <v>Matched Order Reference</v>
      </c>
      <c r="S2870">
        <f t="shared" si="530"/>
        <v>1</v>
      </c>
      <c r="V2870" cm="1">
        <f t="array" ref="V2870">IF(E2870&lt;&gt;"CAPTURE",0,SUMPRODUCT((MDR_Rates!$A$2:$A$10=F2870)*(G2870&gt;MDR_Rates!$B$2:$B$10)*((MDR_Rates!$C$2:$C$10="")+(G2870&lt;=MDR_Rates!$C$2:$C$10))*MDR_Rates!$D$2:$D$10))</f>
        <v>0</v>
      </c>
      <c r="W2870">
        <f t="shared" si="531"/>
        <v>0</v>
      </c>
      <c r="X2870">
        <f t="shared" si="532"/>
        <v>0</v>
      </c>
      <c r="Y2870">
        <f t="shared" si="533"/>
        <v>0</v>
      </c>
      <c r="Z2870">
        <f t="shared" si="534"/>
        <v>0</v>
      </c>
      <c r="AG2870" t="str">
        <f t="shared" si="535"/>
        <v/>
      </c>
      <c r="AI2870" t="str">
        <f t="shared" si="536"/>
        <v/>
      </c>
      <c r="AJ2870" t="str">
        <f t="shared" si="537"/>
        <v/>
      </c>
      <c r="AK2870" t="str">
        <f t="shared" si="538"/>
        <v>ORD26005740</v>
      </c>
      <c r="AL2870">
        <f>IF(E2870&lt;&gt;"CAPTURE","",COUNTIF(Orders!$H:$H,AK2870))</f>
        <v>1</v>
      </c>
      <c r="AP2870" t="str">
        <f t="shared" si="539"/>
        <v>Matched to Order</v>
      </c>
      <c r="AQ2870">
        <f>IF(COUNTIF($A$2:A2870,A2870)=1,1,0)</f>
        <v>1</v>
      </c>
    </row>
    <row r="2871" spans="1:43" x14ac:dyDescent="0.3">
      <c r="A2871" t="s">
        <v>15165</v>
      </c>
      <c r="C2871" t="s">
        <v>15166</v>
      </c>
      <c r="D2871" s="1">
        <v>46280</v>
      </c>
      <c r="E2871" t="s">
        <v>11819</v>
      </c>
      <c r="F2871" t="s">
        <v>17</v>
      </c>
      <c r="G2871">
        <v>4999</v>
      </c>
      <c r="H2871">
        <v>79.98</v>
      </c>
      <c r="I2871">
        <v>14.4</v>
      </c>
      <c r="J2871">
        <v>4904.62</v>
      </c>
      <c r="K2871" s="1">
        <v>46282</v>
      </c>
      <c r="L2871" t="s">
        <v>14958</v>
      </c>
      <c r="M2871">
        <f t="shared" si="528"/>
        <v>1</v>
      </c>
      <c r="N2871">
        <f>COUNTIF(Orders!$A:$A,C2871)</f>
        <v>0</v>
      </c>
      <c r="P2871">
        <f>COUNTIF(Orders!$H:$H,UPPER(SUBSTITUTE(TRIM(C2871),"-","")))</f>
        <v>1</v>
      </c>
      <c r="R2871" t="str">
        <f t="shared" si="529"/>
        <v>Matched Order Reference</v>
      </c>
      <c r="S2871">
        <f t="shared" si="530"/>
        <v>1</v>
      </c>
      <c r="V2871" cm="1">
        <f t="array" ref="V2871">IF(E2871&lt;&gt;"CAPTURE",0,SUMPRODUCT((MDR_Rates!$A$2:$A$10=F2871)*(G2871&gt;MDR_Rates!$B$2:$B$10)*((MDR_Rates!$C$2:$C$10="")+(G2871&lt;=MDR_Rates!$C$2:$C$10))*MDR_Rates!$D$2:$D$10))</f>
        <v>1.6</v>
      </c>
      <c r="W2871">
        <f t="shared" si="531"/>
        <v>79.98</v>
      </c>
      <c r="X2871">
        <f t="shared" si="532"/>
        <v>14.4</v>
      </c>
      <c r="Y2871">
        <f t="shared" si="533"/>
        <v>0</v>
      </c>
      <c r="Z2871">
        <f t="shared" si="534"/>
        <v>0</v>
      </c>
      <c r="AG2871" t="str">
        <f t="shared" si="535"/>
        <v/>
      </c>
      <c r="AI2871" t="str">
        <f t="shared" si="536"/>
        <v/>
      </c>
      <c r="AJ2871" t="str">
        <f t="shared" si="537"/>
        <v/>
      </c>
      <c r="AK2871" t="str">
        <f t="shared" si="538"/>
        <v>ORD26005745</v>
      </c>
      <c r="AL2871">
        <f>IF(E2871&lt;&gt;"CAPTURE","",COUNTIF(Orders!$H:$H,AK2871))</f>
        <v>1</v>
      </c>
      <c r="AP2871" t="str">
        <f t="shared" si="539"/>
        <v>Matched to Order</v>
      </c>
      <c r="AQ2871">
        <f>IF(COUNTIF($A$2:A2871,A2871)=1,1,0)</f>
        <v>1</v>
      </c>
    </row>
    <row r="2872" spans="1:43" x14ac:dyDescent="0.3">
      <c r="A2872" t="s">
        <v>15167</v>
      </c>
      <c r="C2872" t="s">
        <v>11323</v>
      </c>
      <c r="D2872" s="1">
        <v>46280</v>
      </c>
      <c r="E2872" t="s">
        <v>11819</v>
      </c>
      <c r="F2872" t="s">
        <v>17</v>
      </c>
      <c r="G2872">
        <v>6797</v>
      </c>
      <c r="H2872">
        <v>108.75</v>
      </c>
      <c r="I2872">
        <v>19.579999999999998</v>
      </c>
      <c r="J2872">
        <v>6668.67</v>
      </c>
      <c r="K2872" s="1">
        <v>46282</v>
      </c>
      <c r="L2872" t="s">
        <v>14958</v>
      </c>
      <c r="M2872">
        <f t="shared" si="528"/>
        <v>1</v>
      </c>
      <c r="N2872">
        <f>COUNTIF(Orders!$A:$A,C2872)</f>
        <v>1</v>
      </c>
      <c r="P2872">
        <f>COUNTIF(Orders!$H:$H,UPPER(SUBSTITUTE(TRIM(C2872),"-","")))</f>
        <v>1</v>
      </c>
      <c r="R2872" t="str">
        <f t="shared" si="529"/>
        <v>Matched Order Reference</v>
      </c>
      <c r="S2872">
        <f t="shared" si="530"/>
        <v>1</v>
      </c>
      <c r="V2872" cm="1">
        <f t="array" ref="V2872">IF(E2872&lt;&gt;"CAPTURE",0,SUMPRODUCT((MDR_Rates!$A$2:$A$10=F2872)*(G2872&gt;MDR_Rates!$B$2:$B$10)*((MDR_Rates!$C$2:$C$10="")+(G2872&lt;=MDR_Rates!$C$2:$C$10))*MDR_Rates!$D$2:$D$10))</f>
        <v>1.6</v>
      </c>
      <c r="W2872">
        <f t="shared" si="531"/>
        <v>108.75</v>
      </c>
      <c r="X2872">
        <f t="shared" si="532"/>
        <v>19.579999999999998</v>
      </c>
      <c r="Y2872">
        <f t="shared" si="533"/>
        <v>0</v>
      </c>
      <c r="Z2872">
        <f t="shared" si="534"/>
        <v>0</v>
      </c>
      <c r="AG2872" t="str">
        <f t="shared" si="535"/>
        <v/>
      </c>
      <c r="AI2872" t="str">
        <f t="shared" si="536"/>
        <v/>
      </c>
      <c r="AJ2872" t="str">
        <f t="shared" si="537"/>
        <v/>
      </c>
      <c r="AK2872" t="str">
        <f t="shared" si="538"/>
        <v>ORD26005746</v>
      </c>
      <c r="AL2872">
        <f>IF(E2872&lt;&gt;"CAPTURE","",COUNTIF(Orders!$H:$H,AK2872))</f>
        <v>1</v>
      </c>
      <c r="AP2872" t="str">
        <f t="shared" si="539"/>
        <v>Matched to Order</v>
      </c>
      <c r="AQ2872">
        <f>IF(COUNTIF($A$2:A2872,A2872)=1,1,0)</f>
        <v>1</v>
      </c>
    </row>
    <row r="2873" spans="1:43" x14ac:dyDescent="0.3">
      <c r="A2873" t="s">
        <v>15168</v>
      </c>
      <c r="C2873" t="s">
        <v>11412</v>
      </c>
      <c r="D2873" s="1">
        <v>46280</v>
      </c>
      <c r="E2873" t="s">
        <v>11819</v>
      </c>
      <c r="F2873" t="s">
        <v>9</v>
      </c>
      <c r="G2873">
        <v>3598</v>
      </c>
      <c r="H2873">
        <v>10.79</v>
      </c>
      <c r="I2873">
        <v>1.94</v>
      </c>
      <c r="J2873">
        <v>3585.27</v>
      </c>
      <c r="K2873" s="1">
        <v>46282</v>
      </c>
      <c r="L2873" t="s">
        <v>14958</v>
      </c>
      <c r="M2873">
        <f t="shared" si="528"/>
        <v>1</v>
      </c>
      <c r="N2873">
        <f>COUNTIF(Orders!$A:$A,C2873)</f>
        <v>1</v>
      </c>
      <c r="P2873">
        <f>COUNTIF(Orders!$H:$H,UPPER(SUBSTITUTE(TRIM(C2873),"-","")))</f>
        <v>1</v>
      </c>
      <c r="R2873" t="str">
        <f t="shared" si="529"/>
        <v>Matched Order Reference</v>
      </c>
      <c r="S2873">
        <f t="shared" si="530"/>
        <v>1</v>
      </c>
      <c r="V2873" cm="1">
        <f t="array" ref="V2873">IF(E2873&lt;&gt;"CAPTURE",0,SUMPRODUCT((MDR_Rates!$A$2:$A$10=F2873)*(G2873&gt;MDR_Rates!$B$2:$B$10)*((MDR_Rates!$C$2:$C$10="")+(G2873&lt;=MDR_Rates!$C$2:$C$10))*MDR_Rates!$D$2:$D$10))</f>
        <v>0.3</v>
      </c>
      <c r="W2873">
        <f t="shared" si="531"/>
        <v>10.79</v>
      </c>
      <c r="X2873">
        <f t="shared" si="532"/>
        <v>1.94</v>
      </c>
      <c r="Y2873">
        <f t="shared" si="533"/>
        <v>0</v>
      </c>
      <c r="Z2873">
        <f t="shared" si="534"/>
        <v>0</v>
      </c>
      <c r="AG2873" t="str">
        <f t="shared" si="535"/>
        <v/>
      </c>
      <c r="AI2873" t="str">
        <f t="shared" si="536"/>
        <v/>
      </c>
      <c r="AJ2873" t="str">
        <f t="shared" si="537"/>
        <v/>
      </c>
      <c r="AK2873" t="str">
        <f t="shared" si="538"/>
        <v>ORD26005792</v>
      </c>
      <c r="AL2873">
        <f>IF(E2873&lt;&gt;"CAPTURE","",COUNTIF(Orders!$H:$H,AK2873))</f>
        <v>1</v>
      </c>
      <c r="AP2873" t="str">
        <f t="shared" si="539"/>
        <v>Matched to Order</v>
      </c>
      <c r="AQ2873">
        <f>IF(COUNTIF($A$2:A2873,A2873)=1,1,0)</f>
        <v>1</v>
      </c>
    </row>
    <row r="2874" spans="1:43" x14ac:dyDescent="0.3">
      <c r="A2874" t="s">
        <v>15169</v>
      </c>
      <c r="C2874" t="s">
        <v>15170</v>
      </c>
      <c r="D2874" s="1">
        <v>46280</v>
      </c>
      <c r="E2874" t="s">
        <v>11819</v>
      </c>
      <c r="F2874" t="s">
        <v>9</v>
      </c>
      <c r="G2874">
        <v>1697</v>
      </c>
      <c r="H2874">
        <v>0</v>
      </c>
      <c r="I2874">
        <v>0</v>
      </c>
      <c r="J2874">
        <v>1697</v>
      </c>
      <c r="K2874" s="1">
        <v>46282</v>
      </c>
      <c r="L2874" t="s">
        <v>14958</v>
      </c>
      <c r="M2874">
        <f t="shared" si="528"/>
        <v>1</v>
      </c>
      <c r="N2874">
        <f>COUNTIF(Orders!$A:$A,C2874)</f>
        <v>1</v>
      </c>
      <c r="P2874">
        <f>COUNTIF(Orders!$H:$H,UPPER(SUBSTITUTE(TRIM(C2874),"-","")))</f>
        <v>1</v>
      </c>
      <c r="R2874" t="str">
        <f t="shared" si="529"/>
        <v>Matched Order Reference</v>
      </c>
      <c r="S2874">
        <f t="shared" si="530"/>
        <v>1</v>
      </c>
      <c r="V2874" cm="1">
        <f t="array" ref="V2874">IF(E2874&lt;&gt;"CAPTURE",0,SUMPRODUCT((MDR_Rates!$A$2:$A$10=F2874)*(G2874&gt;MDR_Rates!$B$2:$B$10)*((MDR_Rates!$C$2:$C$10="")+(G2874&lt;=MDR_Rates!$C$2:$C$10))*MDR_Rates!$D$2:$D$10))</f>
        <v>0</v>
      </c>
      <c r="W2874">
        <f t="shared" si="531"/>
        <v>0</v>
      </c>
      <c r="X2874">
        <f t="shared" si="532"/>
        <v>0</v>
      </c>
      <c r="Y2874">
        <f t="shared" si="533"/>
        <v>0</v>
      </c>
      <c r="Z2874">
        <f t="shared" si="534"/>
        <v>0</v>
      </c>
      <c r="AG2874" t="str">
        <f t="shared" si="535"/>
        <v/>
      </c>
      <c r="AI2874" t="str">
        <f t="shared" si="536"/>
        <v/>
      </c>
      <c r="AJ2874" t="str">
        <f t="shared" si="537"/>
        <v/>
      </c>
      <c r="AK2874" t="str">
        <f t="shared" si="538"/>
        <v>ORD26005891</v>
      </c>
      <c r="AL2874">
        <f>IF(E2874&lt;&gt;"CAPTURE","",COUNTIF(Orders!$H:$H,AK2874))</f>
        <v>1</v>
      </c>
      <c r="AP2874" t="str">
        <f t="shared" si="539"/>
        <v>Matched to Order</v>
      </c>
      <c r="AQ2874">
        <f>IF(COUNTIF($A$2:A2874,A2874)=1,1,0)</f>
        <v>1</v>
      </c>
    </row>
    <row r="2875" spans="1:43" x14ac:dyDescent="0.3">
      <c r="A2875" t="s">
        <v>15171</v>
      </c>
      <c r="C2875" t="s">
        <v>11627</v>
      </c>
      <c r="D2875" s="1">
        <v>46280</v>
      </c>
      <c r="E2875" t="s">
        <v>11819</v>
      </c>
      <c r="F2875" t="s">
        <v>33</v>
      </c>
      <c r="G2875">
        <v>5998</v>
      </c>
      <c r="H2875">
        <v>71.98</v>
      </c>
      <c r="I2875">
        <v>12.96</v>
      </c>
      <c r="J2875">
        <v>5913.06</v>
      </c>
      <c r="K2875" s="1">
        <v>46282</v>
      </c>
      <c r="L2875" t="s">
        <v>14958</v>
      </c>
      <c r="M2875">
        <f t="shared" si="528"/>
        <v>1</v>
      </c>
      <c r="N2875">
        <f>COUNTIF(Orders!$A:$A,C2875)</f>
        <v>1</v>
      </c>
      <c r="P2875">
        <f>COUNTIF(Orders!$H:$H,UPPER(SUBSTITUTE(TRIM(C2875),"-","")))</f>
        <v>1</v>
      </c>
      <c r="R2875" t="str">
        <f t="shared" si="529"/>
        <v>Matched Order Reference</v>
      </c>
      <c r="S2875">
        <f t="shared" si="530"/>
        <v>1</v>
      </c>
      <c r="V2875" cm="1">
        <f t="array" ref="V2875">IF(E2875&lt;&gt;"CAPTURE",0,SUMPRODUCT((MDR_Rates!$A$2:$A$10=F2875)*(G2875&gt;MDR_Rates!$B$2:$B$10)*((MDR_Rates!$C$2:$C$10="")+(G2875&lt;=MDR_Rates!$C$2:$C$10))*MDR_Rates!$D$2:$D$10))</f>
        <v>1.2</v>
      </c>
      <c r="W2875">
        <f t="shared" si="531"/>
        <v>71.98</v>
      </c>
      <c r="X2875">
        <f t="shared" si="532"/>
        <v>12.96</v>
      </c>
      <c r="Y2875">
        <f t="shared" si="533"/>
        <v>0</v>
      </c>
      <c r="Z2875">
        <f t="shared" si="534"/>
        <v>0</v>
      </c>
      <c r="AG2875" t="str">
        <f t="shared" si="535"/>
        <v/>
      </c>
      <c r="AI2875" t="str">
        <f t="shared" si="536"/>
        <v/>
      </c>
      <c r="AJ2875" t="str">
        <f t="shared" si="537"/>
        <v/>
      </c>
      <c r="AK2875" t="str">
        <f t="shared" si="538"/>
        <v>ORD26005907</v>
      </c>
      <c r="AL2875">
        <f>IF(E2875&lt;&gt;"CAPTURE","",COUNTIF(Orders!$H:$H,AK2875))</f>
        <v>1</v>
      </c>
      <c r="AP2875" t="str">
        <f t="shared" si="539"/>
        <v>Matched to Order</v>
      </c>
      <c r="AQ2875">
        <f>IF(COUNTIF($A$2:A2875,A2875)=1,1,0)</f>
        <v>1</v>
      </c>
    </row>
    <row r="2876" spans="1:43" x14ac:dyDescent="0.3">
      <c r="A2876" t="s">
        <v>15172</v>
      </c>
      <c r="C2876" t="s">
        <v>11710</v>
      </c>
      <c r="D2876" s="1">
        <v>46280</v>
      </c>
      <c r="E2876" t="s">
        <v>11819</v>
      </c>
      <c r="F2876" t="s">
        <v>44</v>
      </c>
      <c r="G2876">
        <v>698</v>
      </c>
      <c r="H2876">
        <v>13.26</v>
      </c>
      <c r="I2876">
        <v>2.39</v>
      </c>
      <c r="J2876">
        <v>682.35</v>
      </c>
      <c r="K2876" s="1">
        <v>46282</v>
      </c>
      <c r="L2876" t="s">
        <v>14958</v>
      </c>
      <c r="M2876">
        <f t="shared" si="528"/>
        <v>1</v>
      </c>
      <c r="N2876">
        <f>COUNTIF(Orders!$A:$A,C2876)</f>
        <v>1</v>
      </c>
      <c r="P2876">
        <f>COUNTIF(Orders!$H:$H,UPPER(SUBSTITUTE(TRIM(C2876),"-","")))</f>
        <v>1</v>
      </c>
      <c r="R2876" t="str">
        <f t="shared" si="529"/>
        <v>Matched Order Reference</v>
      </c>
      <c r="S2876">
        <f t="shared" si="530"/>
        <v>1</v>
      </c>
      <c r="V2876" cm="1">
        <f t="array" ref="V2876">IF(E2876&lt;&gt;"CAPTURE",0,SUMPRODUCT((MDR_Rates!$A$2:$A$10=F2876)*(G2876&gt;MDR_Rates!$B$2:$B$10)*((MDR_Rates!$C$2:$C$10="")+(G2876&lt;=MDR_Rates!$C$2:$C$10))*MDR_Rates!$D$2:$D$10))</f>
        <v>1.9</v>
      </c>
      <c r="W2876">
        <f t="shared" si="531"/>
        <v>13.26</v>
      </c>
      <c r="X2876">
        <f t="shared" si="532"/>
        <v>2.39</v>
      </c>
      <c r="Y2876">
        <f t="shared" si="533"/>
        <v>0</v>
      </c>
      <c r="Z2876">
        <f t="shared" si="534"/>
        <v>0</v>
      </c>
      <c r="AG2876" t="str">
        <f t="shared" si="535"/>
        <v/>
      </c>
      <c r="AI2876" t="str">
        <f t="shared" si="536"/>
        <v/>
      </c>
      <c r="AJ2876" t="str">
        <f t="shared" si="537"/>
        <v/>
      </c>
      <c r="AK2876" t="str">
        <f t="shared" si="538"/>
        <v>ORD26005951</v>
      </c>
      <c r="AL2876">
        <f>IF(E2876&lt;&gt;"CAPTURE","",COUNTIF(Orders!$H:$H,AK2876))</f>
        <v>1</v>
      </c>
      <c r="AP2876" t="str">
        <f t="shared" si="539"/>
        <v>Matched to Order</v>
      </c>
      <c r="AQ2876">
        <f>IF(COUNTIF($A$2:A2876,A2876)=1,1,0)</f>
        <v>1</v>
      </c>
    </row>
    <row r="2877" spans="1:43" x14ac:dyDescent="0.3">
      <c r="A2877" t="s">
        <v>15173</v>
      </c>
      <c r="C2877" t="s">
        <v>11731</v>
      </c>
      <c r="D2877" s="1">
        <v>46280</v>
      </c>
      <c r="E2877" t="s">
        <v>11819</v>
      </c>
      <c r="F2877" t="s">
        <v>44</v>
      </c>
      <c r="G2877">
        <v>1499</v>
      </c>
      <c r="H2877">
        <v>28.48</v>
      </c>
      <c r="I2877">
        <v>5.13</v>
      </c>
      <c r="J2877">
        <v>1465.39</v>
      </c>
      <c r="K2877" s="1">
        <v>46282</v>
      </c>
      <c r="L2877" t="s">
        <v>14958</v>
      </c>
      <c r="M2877">
        <f t="shared" si="528"/>
        <v>1</v>
      </c>
      <c r="N2877">
        <f>COUNTIF(Orders!$A:$A,C2877)</f>
        <v>1</v>
      </c>
      <c r="P2877">
        <f>COUNTIF(Orders!$H:$H,UPPER(SUBSTITUTE(TRIM(C2877),"-","")))</f>
        <v>1</v>
      </c>
      <c r="R2877" t="str">
        <f t="shared" si="529"/>
        <v>Matched Order Reference</v>
      </c>
      <c r="S2877">
        <f t="shared" si="530"/>
        <v>1</v>
      </c>
      <c r="V2877" cm="1">
        <f t="array" ref="V2877">IF(E2877&lt;&gt;"CAPTURE",0,SUMPRODUCT((MDR_Rates!$A$2:$A$10=F2877)*(G2877&gt;MDR_Rates!$B$2:$B$10)*((MDR_Rates!$C$2:$C$10="")+(G2877&lt;=MDR_Rates!$C$2:$C$10))*MDR_Rates!$D$2:$D$10))</f>
        <v>1.9</v>
      </c>
      <c r="W2877">
        <f t="shared" si="531"/>
        <v>28.48</v>
      </c>
      <c r="X2877">
        <f t="shared" si="532"/>
        <v>5.13</v>
      </c>
      <c r="Y2877">
        <f t="shared" si="533"/>
        <v>0</v>
      </c>
      <c r="Z2877">
        <f t="shared" si="534"/>
        <v>0</v>
      </c>
      <c r="AG2877" t="str">
        <f t="shared" si="535"/>
        <v/>
      </c>
      <c r="AI2877" t="str">
        <f t="shared" si="536"/>
        <v/>
      </c>
      <c r="AJ2877" t="str">
        <f t="shared" si="537"/>
        <v/>
      </c>
      <c r="AK2877" t="str">
        <f t="shared" si="538"/>
        <v>ORD26005962</v>
      </c>
      <c r="AL2877">
        <f>IF(E2877&lt;&gt;"CAPTURE","",COUNTIF(Orders!$H:$H,AK2877))</f>
        <v>1</v>
      </c>
      <c r="AP2877" t="str">
        <f t="shared" si="539"/>
        <v>Matched to Order</v>
      </c>
      <c r="AQ2877">
        <f>IF(COUNTIF($A$2:A2877,A2877)=1,1,0)</f>
        <v>1</v>
      </c>
    </row>
    <row r="2878" spans="1:43" x14ac:dyDescent="0.3">
      <c r="A2878" t="s">
        <v>15174</v>
      </c>
      <c r="C2878" t="s">
        <v>11753</v>
      </c>
      <c r="D2878" s="1">
        <v>46280</v>
      </c>
      <c r="E2878" t="s">
        <v>11819</v>
      </c>
      <c r="F2878" t="s">
        <v>9</v>
      </c>
      <c r="G2878">
        <v>1648</v>
      </c>
      <c r="H2878">
        <v>0</v>
      </c>
      <c r="I2878">
        <v>0</v>
      </c>
      <c r="J2878">
        <v>1648</v>
      </c>
      <c r="K2878" s="1">
        <v>46282</v>
      </c>
      <c r="L2878" t="s">
        <v>14958</v>
      </c>
      <c r="M2878">
        <f t="shared" si="528"/>
        <v>1</v>
      </c>
      <c r="N2878">
        <f>COUNTIF(Orders!$A:$A,C2878)</f>
        <v>1</v>
      </c>
      <c r="P2878">
        <f>COUNTIF(Orders!$H:$H,UPPER(SUBSTITUTE(TRIM(C2878),"-","")))</f>
        <v>1</v>
      </c>
      <c r="R2878" t="str">
        <f t="shared" si="529"/>
        <v>Matched Order Reference</v>
      </c>
      <c r="S2878">
        <f t="shared" si="530"/>
        <v>1</v>
      </c>
      <c r="V2878" cm="1">
        <f t="array" ref="V2878">IF(E2878&lt;&gt;"CAPTURE",0,SUMPRODUCT((MDR_Rates!$A$2:$A$10=F2878)*(G2878&gt;MDR_Rates!$B$2:$B$10)*((MDR_Rates!$C$2:$C$10="")+(G2878&lt;=MDR_Rates!$C$2:$C$10))*MDR_Rates!$D$2:$D$10))</f>
        <v>0</v>
      </c>
      <c r="W2878">
        <f t="shared" si="531"/>
        <v>0</v>
      </c>
      <c r="X2878">
        <f t="shared" si="532"/>
        <v>0</v>
      </c>
      <c r="Y2878">
        <f t="shared" si="533"/>
        <v>0</v>
      </c>
      <c r="Z2878">
        <f t="shared" si="534"/>
        <v>0</v>
      </c>
      <c r="AG2878" t="str">
        <f t="shared" si="535"/>
        <v/>
      </c>
      <c r="AI2878" t="str">
        <f t="shared" si="536"/>
        <v/>
      </c>
      <c r="AJ2878" t="str">
        <f t="shared" si="537"/>
        <v/>
      </c>
      <c r="AK2878" t="str">
        <f t="shared" si="538"/>
        <v>ORD26005974</v>
      </c>
      <c r="AL2878">
        <f>IF(E2878&lt;&gt;"CAPTURE","",COUNTIF(Orders!$H:$H,AK2878))</f>
        <v>1</v>
      </c>
      <c r="AP2878" t="str">
        <f t="shared" si="539"/>
        <v>Matched to Order</v>
      </c>
      <c r="AQ2878">
        <f>IF(COUNTIF($A$2:A2878,A2878)=1,1,0)</f>
        <v>1</v>
      </c>
    </row>
    <row r="2879" spans="1:43" x14ac:dyDescent="0.3">
      <c r="A2879" t="s">
        <v>15175</v>
      </c>
      <c r="B2879" t="s">
        <v>14726</v>
      </c>
      <c r="D2879" s="1">
        <v>46280</v>
      </c>
      <c r="E2879" t="s">
        <v>12202</v>
      </c>
      <c r="F2879" t="s">
        <v>44</v>
      </c>
      <c r="G2879">
        <v>599</v>
      </c>
      <c r="H2879">
        <v>0</v>
      </c>
      <c r="I2879">
        <v>0</v>
      </c>
      <c r="J2879">
        <v>-599</v>
      </c>
      <c r="K2879" s="1">
        <v>46282</v>
      </c>
      <c r="L2879" t="s">
        <v>14958</v>
      </c>
      <c r="M2879">
        <f t="shared" si="528"/>
        <v>1</v>
      </c>
      <c r="N2879">
        <f>COUNTIF(Orders!$A:$A,C2879)</f>
        <v>0</v>
      </c>
      <c r="P2879">
        <f>COUNTIF(Orders!$H:$H,UPPER(SUBSTITUTE(TRIM(C2879),"-","")))</f>
        <v>1042575</v>
      </c>
      <c r="R2879" t="str">
        <f t="shared" si="529"/>
        <v>Refund</v>
      </c>
      <c r="S2879">
        <f t="shared" si="530"/>
        <v>0</v>
      </c>
      <c r="V2879" cm="1">
        <f t="array" ref="V2879">IF(E2879&lt;&gt;"CAPTURE",0,SUMPRODUCT((MDR_Rates!$A$2:$A$10=F2879)*(G2879&gt;MDR_Rates!$B$2:$B$10)*((MDR_Rates!$C$2:$C$10="")+(G2879&lt;=MDR_Rates!$C$2:$C$10))*MDR_Rates!$D$2:$D$10))</f>
        <v>0</v>
      </c>
      <c r="W2879">
        <f t="shared" si="531"/>
        <v>0</v>
      </c>
      <c r="X2879">
        <f t="shared" si="532"/>
        <v>0</v>
      </c>
      <c r="Y2879">
        <f t="shared" si="533"/>
        <v>0</v>
      </c>
      <c r="Z2879">
        <f t="shared" si="534"/>
        <v>0</v>
      </c>
      <c r="AG2879" t="str">
        <f t="shared" si="535"/>
        <v>Original Capture Found</v>
      </c>
      <c r="AI2879">
        <f t="shared" si="536"/>
        <v>599</v>
      </c>
      <c r="AJ2879" t="str">
        <f t="shared" si="537"/>
        <v>Full Refund</v>
      </c>
      <c r="AK2879" t="str">
        <f t="shared" si="538"/>
        <v/>
      </c>
      <c r="AL2879" t="str">
        <f>IF(E2879&lt;&gt;"CAPTURE","",COUNTIF(Orders!$H:$H,AK2879))</f>
        <v/>
      </c>
      <c r="AP2879" t="str">
        <f t="shared" si="539"/>
        <v/>
      </c>
      <c r="AQ2879">
        <f>IF(COUNTIF($A$2:A2879,A2879)=1,1,0)</f>
        <v>1</v>
      </c>
    </row>
    <row r="2880" spans="1:43" x14ac:dyDescent="0.3">
      <c r="A2880" t="s">
        <v>15176</v>
      </c>
      <c r="B2880" t="s">
        <v>14032</v>
      </c>
      <c r="D2880" s="1">
        <v>46280</v>
      </c>
      <c r="E2880" t="s">
        <v>12202</v>
      </c>
      <c r="F2880" t="s">
        <v>9</v>
      </c>
      <c r="G2880">
        <v>2499</v>
      </c>
      <c r="H2880">
        <v>0</v>
      </c>
      <c r="I2880">
        <v>0</v>
      </c>
      <c r="J2880">
        <v>-2499</v>
      </c>
      <c r="K2880" s="1">
        <v>46282</v>
      </c>
      <c r="L2880" t="s">
        <v>14958</v>
      </c>
      <c r="M2880">
        <f t="shared" si="528"/>
        <v>1</v>
      </c>
      <c r="N2880">
        <f>COUNTIF(Orders!$A:$A,C2880)</f>
        <v>0</v>
      </c>
      <c r="P2880">
        <f>COUNTIF(Orders!$H:$H,UPPER(SUBSTITUTE(TRIM(C2880),"-","")))</f>
        <v>1042575</v>
      </c>
      <c r="R2880" t="str">
        <f t="shared" si="529"/>
        <v>Refund</v>
      </c>
      <c r="S2880">
        <f t="shared" si="530"/>
        <v>0</v>
      </c>
      <c r="V2880" cm="1">
        <f t="array" ref="V2880">IF(E2880&lt;&gt;"CAPTURE",0,SUMPRODUCT((MDR_Rates!$A$2:$A$10=F2880)*(G2880&gt;MDR_Rates!$B$2:$B$10)*((MDR_Rates!$C$2:$C$10="")+(G2880&lt;=MDR_Rates!$C$2:$C$10))*MDR_Rates!$D$2:$D$10))</f>
        <v>0</v>
      </c>
      <c r="W2880">
        <f t="shared" si="531"/>
        <v>0</v>
      </c>
      <c r="X2880">
        <f t="shared" si="532"/>
        <v>0</v>
      </c>
      <c r="Y2880">
        <f t="shared" si="533"/>
        <v>0</v>
      </c>
      <c r="Z2880">
        <f t="shared" si="534"/>
        <v>0</v>
      </c>
      <c r="AG2880" t="str">
        <f t="shared" si="535"/>
        <v>Original Capture Found</v>
      </c>
      <c r="AI2880">
        <f t="shared" si="536"/>
        <v>2499</v>
      </c>
      <c r="AJ2880" t="str">
        <f t="shared" si="537"/>
        <v>Full Refund</v>
      </c>
      <c r="AK2880" t="str">
        <f t="shared" si="538"/>
        <v/>
      </c>
      <c r="AL2880" t="str">
        <f>IF(E2880&lt;&gt;"CAPTURE","",COUNTIF(Orders!$H:$H,AK2880))</f>
        <v/>
      </c>
      <c r="AP2880" t="str">
        <f t="shared" si="539"/>
        <v/>
      </c>
      <c r="AQ2880">
        <f>IF(COUNTIF($A$2:A2880,A2880)=1,1,0)</f>
        <v>1</v>
      </c>
    </row>
    <row r="2881" spans="1:43" x14ac:dyDescent="0.3">
      <c r="A2881" t="s">
        <v>15177</v>
      </c>
      <c r="B2881" t="s">
        <v>14580</v>
      </c>
      <c r="D2881" s="1">
        <v>46280</v>
      </c>
      <c r="E2881" t="s">
        <v>12202</v>
      </c>
      <c r="F2881" t="s">
        <v>9</v>
      </c>
      <c r="G2881">
        <v>2499</v>
      </c>
      <c r="H2881">
        <v>0</v>
      </c>
      <c r="I2881">
        <v>0</v>
      </c>
      <c r="J2881">
        <v>-2499</v>
      </c>
      <c r="K2881" s="1">
        <v>46282</v>
      </c>
      <c r="L2881" t="s">
        <v>14958</v>
      </c>
      <c r="M2881">
        <f t="shared" si="528"/>
        <v>1</v>
      </c>
      <c r="N2881">
        <f>COUNTIF(Orders!$A:$A,C2881)</f>
        <v>0</v>
      </c>
      <c r="P2881">
        <f>COUNTIF(Orders!$H:$H,UPPER(SUBSTITUTE(TRIM(C2881),"-","")))</f>
        <v>1042575</v>
      </c>
      <c r="R2881" t="str">
        <f t="shared" si="529"/>
        <v>Refund</v>
      </c>
      <c r="S2881">
        <f t="shared" si="530"/>
        <v>0</v>
      </c>
      <c r="V2881" cm="1">
        <f t="array" ref="V2881">IF(E2881&lt;&gt;"CAPTURE",0,SUMPRODUCT((MDR_Rates!$A$2:$A$10=F2881)*(G2881&gt;MDR_Rates!$B$2:$B$10)*((MDR_Rates!$C$2:$C$10="")+(G2881&lt;=MDR_Rates!$C$2:$C$10))*MDR_Rates!$D$2:$D$10))</f>
        <v>0</v>
      </c>
      <c r="W2881">
        <f t="shared" si="531"/>
        <v>0</v>
      </c>
      <c r="X2881">
        <f t="shared" si="532"/>
        <v>0</v>
      </c>
      <c r="Y2881">
        <f t="shared" si="533"/>
        <v>0</v>
      </c>
      <c r="Z2881">
        <f t="shared" si="534"/>
        <v>0</v>
      </c>
      <c r="AG2881" t="str">
        <f t="shared" si="535"/>
        <v>Original Capture Found</v>
      </c>
      <c r="AI2881">
        <f t="shared" si="536"/>
        <v>2499</v>
      </c>
      <c r="AJ2881" t="str">
        <f t="shared" si="537"/>
        <v>Full Refund</v>
      </c>
      <c r="AK2881" t="str">
        <f t="shared" si="538"/>
        <v/>
      </c>
      <c r="AL2881" t="str">
        <f>IF(E2881&lt;&gt;"CAPTURE","",COUNTIF(Orders!$H:$H,AK2881))</f>
        <v/>
      </c>
      <c r="AP2881" t="str">
        <f t="shared" si="539"/>
        <v/>
      </c>
      <c r="AQ2881">
        <f>IF(COUNTIF($A$2:A2881,A2881)=1,1,0)</f>
        <v>1</v>
      </c>
    </row>
    <row r="2882" spans="1:43" x14ac:dyDescent="0.3">
      <c r="A2882" t="s">
        <v>15178</v>
      </c>
      <c r="B2882" t="s">
        <v>14917</v>
      </c>
      <c r="D2882" s="1">
        <v>46280</v>
      </c>
      <c r="E2882" t="s">
        <v>12202</v>
      </c>
      <c r="F2882" t="s">
        <v>33</v>
      </c>
      <c r="G2882">
        <v>3499</v>
      </c>
      <c r="H2882">
        <v>0</v>
      </c>
      <c r="I2882">
        <v>0</v>
      </c>
      <c r="J2882">
        <v>-3499</v>
      </c>
      <c r="K2882" s="1">
        <v>46282</v>
      </c>
      <c r="L2882" t="s">
        <v>14958</v>
      </c>
      <c r="M2882">
        <f t="shared" si="528"/>
        <v>1</v>
      </c>
      <c r="N2882">
        <f>COUNTIF(Orders!$A:$A,C2882)</f>
        <v>0</v>
      </c>
      <c r="P2882">
        <f>COUNTIF(Orders!$H:$H,UPPER(SUBSTITUTE(TRIM(C2882),"-","")))</f>
        <v>1042575</v>
      </c>
      <c r="R2882" t="str">
        <f t="shared" si="529"/>
        <v>Refund</v>
      </c>
      <c r="S2882">
        <f t="shared" si="530"/>
        <v>0</v>
      </c>
      <c r="V2882" cm="1">
        <f t="array" ref="V2882">IF(E2882&lt;&gt;"CAPTURE",0,SUMPRODUCT((MDR_Rates!$A$2:$A$10=F2882)*(G2882&gt;MDR_Rates!$B$2:$B$10)*((MDR_Rates!$C$2:$C$10="")+(G2882&lt;=MDR_Rates!$C$2:$C$10))*MDR_Rates!$D$2:$D$10))</f>
        <v>0</v>
      </c>
      <c r="W2882">
        <f t="shared" si="531"/>
        <v>0</v>
      </c>
      <c r="X2882">
        <f t="shared" si="532"/>
        <v>0</v>
      </c>
      <c r="Y2882">
        <f t="shared" si="533"/>
        <v>0</v>
      </c>
      <c r="Z2882">
        <f t="shared" si="534"/>
        <v>0</v>
      </c>
      <c r="AG2882" t="str">
        <f t="shared" si="535"/>
        <v>Original Capture Found</v>
      </c>
      <c r="AI2882">
        <f t="shared" si="536"/>
        <v>3499</v>
      </c>
      <c r="AJ2882" t="str">
        <f t="shared" si="537"/>
        <v>Full Refund</v>
      </c>
      <c r="AK2882" t="str">
        <f t="shared" si="538"/>
        <v/>
      </c>
      <c r="AL2882" t="str">
        <f>IF(E2882&lt;&gt;"CAPTURE","",COUNTIF(Orders!$H:$H,AK2882))</f>
        <v/>
      </c>
      <c r="AP2882" t="str">
        <f t="shared" si="539"/>
        <v/>
      </c>
      <c r="AQ2882">
        <f>IF(COUNTIF($A$2:A2882,A2882)=1,1,0)</f>
        <v>1</v>
      </c>
    </row>
    <row r="2883" spans="1:43" x14ac:dyDescent="0.3">
      <c r="A2883" t="s">
        <v>15179</v>
      </c>
      <c r="B2883" t="s">
        <v>14122</v>
      </c>
      <c r="D2883" s="1">
        <v>46280</v>
      </c>
      <c r="E2883" t="s">
        <v>12202</v>
      </c>
      <c r="F2883" t="s">
        <v>9</v>
      </c>
      <c r="G2883">
        <v>599</v>
      </c>
      <c r="H2883">
        <v>0</v>
      </c>
      <c r="I2883">
        <v>0</v>
      </c>
      <c r="J2883">
        <v>-599</v>
      </c>
      <c r="K2883" s="1">
        <v>46282</v>
      </c>
      <c r="L2883" t="s">
        <v>14958</v>
      </c>
      <c r="M2883">
        <f t="shared" ref="M2883:M2946" si="540">COUNTIF($A:$A,A2883)</f>
        <v>1</v>
      </c>
      <c r="N2883">
        <f>COUNTIF(Orders!$A:$A,C2883)</f>
        <v>0</v>
      </c>
      <c r="P2883">
        <f>COUNTIF(Orders!$H:$H,UPPER(SUBSTITUTE(TRIM(C2883),"-","")))</f>
        <v>1042575</v>
      </c>
      <c r="R2883" t="str">
        <f t="shared" ref="R2883:R2946" si="541">IF(E2883="REFUND","Refund",IF(P2883=0,"Unmatched Order Reference","Matched Order Reference"))</f>
        <v>Refund</v>
      </c>
      <c r="S2883">
        <f t="shared" ref="S2883:S2946" si="542">COUNTIFS($C$2:$C$5753,C2883,$E$2:$E$5753,"CAPTURE")</f>
        <v>0</v>
      </c>
      <c r="V2883" cm="1">
        <f t="array" ref="V2883">IF(E2883&lt;&gt;"CAPTURE",0,SUMPRODUCT((MDR_Rates!$A$2:$A$10=F2883)*(G2883&gt;MDR_Rates!$B$2:$B$10)*((MDR_Rates!$C$2:$C$10="")+(G2883&lt;=MDR_Rates!$C$2:$C$10))*MDR_Rates!$D$2:$D$10))</f>
        <v>0</v>
      </c>
      <c r="W2883">
        <f t="shared" ref="W2883:W2946" si="543">IF(E2883&lt;&gt;"CAPTURE",0,ROUND(G2883*V2883/100,2))</f>
        <v>0</v>
      </c>
      <c r="X2883">
        <f t="shared" ref="X2883:X2946" si="544">IF(E2883&lt;&gt;"CAPTURE",0,ROUND(W2883*18/100,2))</f>
        <v>0</v>
      </c>
      <c r="Y2883">
        <f t="shared" ref="Y2883:Y2946" si="545">IF(E2883&lt;&gt;"CAPTURE",0,ROUND(H2883-W2883,2))</f>
        <v>0</v>
      </c>
      <c r="Z2883">
        <f t="shared" ref="Z2883:Z2946" si="546">IF(E2883&lt;&gt;"CAPTURE",0,ROUND(I2883-X2883,2))</f>
        <v>0</v>
      </c>
      <c r="AG2883" t="str">
        <f t="shared" ref="AG2883:AG2946" si="547">IF(E2883&lt;&gt;"REFUND","",IF(COUNTIFS($A:$A,B2883,$E:$E,"CAPTURE")=0,"Missing Original Capture","Original Capture Found"))</f>
        <v>Original Capture Found</v>
      </c>
      <c r="AI2883">
        <f t="shared" ref="AI2883:AI2946" si="548">IF(E2883="REFUND",_xlfn.MAXIFS($G:$G,$A:$A,B2883,$E:$E,"CAPTURE"),"")</f>
        <v>599</v>
      </c>
      <c r="AJ2883" t="str">
        <f t="shared" ref="AJ2883:AJ2946" si="549">IF(E2883&lt;&gt;"REFUND","",IF(G2883&gt;AI2883,"Refund Exceeds Capture",IF(ABS(G2883-AI2883)&lt;0.01,"Full Refund","Partial Refund")))</f>
        <v>Full Refund</v>
      </c>
      <c r="AK2883" t="str">
        <f t="shared" ref="AK2883:AK2946" si="550">UPPER(SUBSTITUTE(TRIM(C2883),"-",""))</f>
        <v/>
      </c>
      <c r="AL2883" t="str">
        <f>IF(E2883&lt;&gt;"CAPTURE","",COUNTIF(Orders!$H:$H,AK2883))</f>
        <v/>
      </c>
      <c r="AP2883" t="str">
        <f t="shared" ref="AP2883:AP2946" si="551">IF(E2883&lt;&gt;"CAPTURE","",IF(M2883&gt;1,"Duplicate ID - Review",IF(AL2883=0,"Unmatched Order",IF(AL2883=1,"Matched to Order","Multiple Order Matches"))))</f>
        <v/>
      </c>
      <c r="AQ2883">
        <f>IF(COUNTIF($A$2:A2883,A2883)=1,1,0)</f>
        <v>1</v>
      </c>
    </row>
    <row r="2884" spans="1:43" x14ac:dyDescent="0.3">
      <c r="A2884" t="s">
        <v>15180</v>
      </c>
      <c r="B2884" t="s">
        <v>14778</v>
      </c>
      <c r="D2884" s="1">
        <v>46280</v>
      </c>
      <c r="E2884" t="s">
        <v>12202</v>
      </c>
      <c r="F2884" t="s">
        <v>17</v>
      </c>
      <c r="G2884">
        <v>1798</v>
      </c>
      <c r="H2884">
        <v>0</v>
      </c>
      <c r="I2884">
        <v>0</v>
      </c>
      <c r="J2884">
        <v>-1798</v>
      </c>
      <c r="K2884" s="1">
        <v>46282</v>
      </c>
      <c r="L2884" t="s">
        <v>14958</v>
      </c>
      <c r="M2884">
        <f t="shared" si="540"/>
        <v>1</v>
      </c>
      <c r="N2884">
        <f>COUNTIF(Orders!$A:$A,C2884)</f>
        <v>0</v>
      </c>
      <c r="P2884">
        <f>COUNTIF(Orders!$H:$H,UPPER(SUBSTITUTE(TRIM(C2884),"-","")))</f>
        <v>1042575</v>
      </c>
      <c r="R2884" t="str">
        <f t="shared" si="541"/>
        <v>Refund</v>
      </c>
      <c r="S2884">
        <f t="shared" si="542"/>
        <v>0</v>
      </c>
      <c r="V2884" cm="1">
        <f t="array" ref="V2884">IF(E2884&lt;&gt;"CAPTURE",0,SUMPRODUCT((MDR_Rates!$A$2:$A$10=F2884)*(G2884&gt;MDR_Rates!$B$2:$B$10)*((MDR_Rates!$C$2:$C$10="")+(G2884&lt;=MDR_Rates!$C$2:$C$10))*MDR_Rates!$D$2:$D$10))</f>
        <v>0</v>
      </c>
      <c r="W2884">
        <f t="shared" si="543"/>
        <v>0</v>
      </c>
      <c r="X2884">
        <f t="shared" si="544"/>
        <v>0</v>
      </c>
      <c r="Y2884">
        <f t="shared" si="545"/>
        <v>0</v>
      </c>
      <c r="Z2884">
        <f t="shared" si="546"/>
        <v>0</v>
      </c>
      <c r="AG2884" t="str">
        <f t="shared" si="547"/>
        <v>Original Capture Found</v>
      </c>
      <c r="AI2884">
        <f t="shared" si="548"/>
        <v>1798</v>
      </c>
      <c r="AJ2884" t="str">
        <f t="shared" si="549"/>
        <v>Full Refund</v>
      </c>
      <c r="AK2884" t="str">
        <f t="shared" si="550"/>
        <v/>
      </c>
      <c r="AL2884" t="str">
        <f>IF(E2884&lt;&gt;"CAPTURE","",COUNTIF(Orders!$H:$H,AK2884))</f>
        <v/>
      </c>
      <c r="AP2884" t="str">
        <f t="shared" si="551"/>
        <v/>
      </c>
      <c r="AQ2884">
        <f>IF(COUNTIF($A$2:A2884,A2884)=1,1,0)</f>
        <v>1</v>
      </c>
    </row>
    <row r="2885" spans="1:43" x14ac:dyDescent="0.3">
      <c r="A2885" t="s">
        <v>15181</v>
      </c>
      <c r="B2885" t="s">
        <v>14805</v>
      </c>
      <c r="D2885" s="1">
        <v>46280</v>
      </c>
      <c r="E2885" t="s">
        <v>12202</v>
      </c>
      <c r="F2885" t="s">
        <v>17</v>
      </c>
      <c r="G2885">
        <v>999</v>
      </c>
      <c r="H2885">
        <v>0</v>
      </c>
      <c r="I2885">
        <v>0</v>
      </c>
      <c r="J2885">
        <v>-999</v>
      </c>
      <c r="K2885" s="1">
        <v>46282</v>
      </c>
      <c r="L2885" t="s">
        <v>14958</v>
      </c>
      <c r="M2885">
        <f t="shared" si="540"/>
        <v>1</v>
      </c>
      <c r="N2885">
        <f>COUNTIF(Orders!$A:$A,C2885)</f>
        <v>0</v>
      </c>
      <c r="P2885">
        <f>COUNTIF(Orders!$H:$H,UPPER(SUBSTITUTE(TRIM(C2885),"-","")))</f>
        <v>1042575</v>
      </c>
      <c r="R2885" t="str">
        <f t="shared" si="541"/>
        <v>Refund</v>
      </c>
      <c r="S2885">
        <f t="shared" si="542"/>
        <v>0</v>
      </c>
      <c r="V2885" cm="1">
        <f t="array" ref="V2885">IF(E2885&lt;&gt;"CAPTURE",0,SUMPRODUCT((MDR_Rates!$A$2:$A$10=F2885)*(G2885&gt;MDR_Rates!$B$2:$B$10)*((MDR_Rates!$C$2:$C$10="")+(G2885&lt;=MDR_Rates!$C$2:$C$10))*MDR_Rates!$D$2:$D$10))</f>
        <v>0</v>
      </c>
      <c r="W2885">
        <f t="shared" si="543"/>
        <v>0</v>
      </c>
      <c r="X2885">
        <f t="shared" si="544"/>
        <v>0</v>
      </c>
      <c r="Y2885">
        <f t="shared" si="545"/>
        <v>0</v>
      </c>
      <c r="Z2885">
        <f t="shared" si="546"/>
        <v>0</v>
      </c>
      <c r="AG2885" t="str">
        <f t="shared" si="547"/>
        <v>Original Capture Found</v>
      </c>
      <c r="AI2885">
        <f t="shared" si="548"/>
        <v>999</v>
      </c>
      <c r="AJ2885" t="str">
        <f t="shared" si="549"/>
        <v>Full Refund</v>
      </c>
      <c r="AK2885" t="str">
        <f t="shared" si="550"/>
        <v/>
      </c>
      <c r="AL2885" t="str">
        <f>IF(E2885&lt;&gt;"CAPTURE","",COUNTIF(Orders!$H:$H,AK2885))</f>
        <v/>
      </c>
      <c r="AP2885" t="str">
        <f t="shared" si="551"/>
        <v/>
      </c>
      <c r="AQ2885">
        <f>IF(COUNTIF($A$2:A2885,A2885)=1,1,0)</f>
        <v>1</v>
      </c>
    </row>
    <row r="2886" spans="1:43" x14ac:dyDescent="0.3">
      <c r="A2886" t="s">
        <v>15182</v>
      </c>
      <c r="B2886" t="s">
        <v>14289</v>
      </c>
      <c r="D2886" s="1">
        <v>46280</v>
      </c>
      <c r="E2886" t="s">
        <v>12202</v>
      </c>
      <c r="F2886" t="s">
        <v>9</v>
      </c>
      <c r="G2886">
        <v>1799</v>
      </c>
      <c r="H2886">
        <v>0</v>
      </c>
      <c r="I2886">
        <v>0</v>
      </c>
      <c r="J2886">
        <v>-1799</v>
      </c>
      <c r="K2886" s="1">
        <v>46282</v>
      </c>
      <c r="L2886" t="s">
        <v>14958</v>
      </c>
      <c r="M2886">
        <f t="shared" si="540"/>
        <v>1</v>
      </c>
      <c r="N2886">
        <f>COUNTIF(Orders!$A:$A,C2886)</f>
        <v>0</v>
      </c>
      <c r="P2886">
        <f>COUNTIF(Orders!$H:$H,UPPER(SUBSTITUTE(TRIM(C2886),"-","")))</f>
        <v>1042575</v>
      </c>
      <c r="R2886" t="str">
        <f t="shared" si="541"/>
        <v>Refund</v>
      </c>
      <c r="S2886">
        <f t="shared" si="542"/>
        <v>0</v>
      </c>
      <c r="V2886" cm="1">
        <f t="array" ref="V2886">IF(E2886&lt;&gt;"CAPTURE",0,SUMPRODUCT((MDR_Rates!$A$2:$A$10=F2886)*(G2886&gt;MDR_Rates!$B$2:$B$10)*((MDR_Rates!$C$2:$C$10="")+(G2886&lt;=MDR_Rates!$C$2:$C$10))*MDR_Rates!$D$2:$D$10))</f>
        <v>0</v>
      </c>
      <c r="W2886">
        <f t="shared" si="543"/>
        <v>0</v>
      </c>
      <c r="X2886">
        <f t="shared" si="544"/>
        <v>0</v>
      </c>
      <c r="Y2886">
        <f t="shared" si="545"/>
        <v>0</v>
      </c>
      <c r="Z2886">
        <f t="shared" si="546"/>
        <v>0</v>
      </c>
      <c r="AG2886" t="str">
        <f t="shared" si="547"/>
        <v>Original Capture Found</v>
      </c>
      <c r="AI2886">
        <f t="shared" si="548"/>
        <v>1799</v>
      </c>
      <c r="AJ2886" t="str">
        <f t="shared" si="549"/>
        <v>Full Refund</v>
      </c>
      <c r="AK2886" t="str">
        <f t="shared" si="550"/>
        <v/>
      </c>
      <c r="AL2886" t="str">
        <f>IF(E2886&lt;&gt;"CAPTURE","",COUNTIF(Orders!$H:$H,AK2886))</f>
        <v/>
      </c>
      <c r="AP2886" t="str">
        <f t="shared" si="551"/>
        <v/>
      </c>
      <c r="AQ2886">
        <f>IF(COUNTIF($A$2:A2886,A2886)=1,1,0)</f>
        <v>1</v>
      </c>
    </row>
    <row r="2887" spans="1:43" x14ac:dyDescent="0.3">
      <c r="A2887" t="s">
        <v>15183</v>
      </c>
      <c r="B2887" t="s">
        <v>14738</v>
      </c>
      <c r="D2887" s="1">
        <v>46280</v>
      </c>
      <c r="E2887" t="s">
        <v>12202</v>
      </c>
      <c r="F2887" t="s">
        <v>44</v>
      </c>
      <c r="G2887">
        <v>1898</v>
      </c>
      <c r="H2887">
        <v>0</v>
      </c>
      <c r="I2887">
        <v>0</v>
      </c>
      <c r="J2887">
        <v>-1898</v>
      </c>
      <c r="K2887" s="1">
        <v>46282</v>
      </c>
      <c r="L2887" t="s">
        <v>14958</v>
      </c>
      <c r="M2887">
        <f t="shared" si="540"/>
        <v>1</v>
      </c>
      <c r="N2887">
        <f>COUNTIF(Orders!$A:$A,C2887)</f>
        <v>0</v>
      </c>
      <c r="P2887">
        <f>COUNTIF(Orders!$H:$H,UPPER(SUBSTITUTE(TRIM(C2887),"-","")))</f>
        <v>1042575</v>
      </c>
      <c r="R2887" t="str">
        <f t="shared" si="541"/>
        <v>Refund</v>
      </c>
      <c r="S2887">
        <f t="shared" si="542"/>
        <v>0</v>
      </c>
      <c r="V2887" cm="1">
        <f t="array" ref="V2887">IF(E2887&lt;&gt;"CAPTURE",0,SUMPRODUCT((MDR_Rates!$A$2:$A$10=F2887)*(G2887&gt;MDR_Rates!$B$2:$B$10)*((MDR_Rates!$C$2:$C$10="")+(G2887&lt;=MDR_Rates!$C$2:$C$10))*MDR_Rates!$D$2:$D$10))</f>
        <v>0</v>
      </c>
      <c r="W2887">
        <f t="shared" si="543"/>
        <v>0</v>
      </c>
      <c r="X2887">
        <f t="shared" si="544"/>
        <v>0</v>
      </c>
      <c r="Y2887">
        <f t="shared" si="545"/>
        <v>0</v>
      </c>
      <c r="Z2887">
        <f t="shared" si="546"/>
        <v>0</v>
      </c>
      <c r="AG2887" t="str">
        <f t="shared" si="547"/>
        <v>Original Capture Found</v>
      </c>
      <c r="AI2887">
        <f t="shared" si="548"/>
        <v>1898</v>
      </c>
      <c r="AJ2887" t="str">
        <f t="shared" si="549"/>
        <v>Full Refund</v>
      </c>
      <c r="AK2887" t="str">
        <f t="shared" si="550"/>
        <v/>
      </c>
      <c r="AL2887" t="str">
        <f>IF(E2887&lt;&gt;"CAPTURE","",COUNTIF(Orders!$H:$H,AK2887))</f>
        <v/>
      </c>
      <c r="AP2887" t="str">
        <f t="shared" si="551"/>
        <v/>
      </c>
      <c r="AQ2887">
        <f>IF(COUNTIF($A$2:A2887,A2887)=1,1,0)</f>
        <v>1</v>
      </c>
    </row>
    <row r="2888" spans="1:43" x14ac:dyDescent="0.3">
      <c r="A2888" t="s">
        <v>15184</v>
      </c>
      <c r="B2888" t="s">
        <v>13860</v>
      </c>
      <c r="D2888" s="1">
        <v>46280</v>
      </c>
      <c r="E2888" t="s">
        <v>12202</v>
      </c>
      <c r="F2888" t="s">
        <v>9</v>
      </c>
      <c r="G2888">
        <v>1598</v>
      </c>
      <c r="H2888">
        <v>0</v>
      </c>
      <c r="I2888">
        <v>0</v>
      </c>
      <c r="J2888">
        <v>-1598</v>
      </c>
      <c r="K2888" s="1">
        <v>46282</v>
      </c>
      <c r="L2888" t="s">
        <v>14958</v>
      </c>
      <c r="M2888">
        <f t="shared" si="540"/>
        <v>1</v>
      </c>
      <c r="N2888">
        <f>COUNTIF(Orders!$A:$A,C2888)</f>
        <v>0</v>
      </c>
      <c r="P2888">
        <f>COUNTIF(Orders!$H:$H,UPPER(SUBSTITUTE(TRIM(C2888),"-","")))</f>
        <v>1042575</v>
      </c>
      <c r="R2888" t="str">
        <f t="shared" si="541"/>
        <v>Refund</v>
      </c>
      <c r="S2888">
        <f t="shared" si="542"/>
        <v>0</v>
      </c>
      <c r="V2888" cm="1">
        <f t="array" ref="V2888">IF(E2888&lt;&gt;"CAPTURE",0,SUMPRODUCT((MDR_Rates!$A$2:$A$10=F2888)*(G2888&gt;MDR_Rates!$B$2:$B$10)*((MDR_Rates!$C$2:$C$10="")+(G2888&lt;=MDR_Rates!$C$2:$C$10))*MDR_Rates!$D$2:$D$10))</f>
        <v>0</v>
      </c>
      <c r="W2888">
        <f t="shared" si="543"/>
        <v>0</v>
      </c>
      <c r="X2888">
        <f t="shared" si="544"/>
        <v>0</v>
      </c>
      <c r="Y2888">
        <f t="shared" si="545"/>
        <v>0</v>
      </c>
      <c r="Z2888">
        <f t="shared" si="546"/>
        <v>0</v>
      </c>
      <c r="AG2888" t="str">
        <f t="shared" si="547"/>
        <v>Original Capture Found</v>
      </c>
      <c r="AI2888">
        <f t="shared" si="548"/>
        <v>1598</v>
      </c>
      <c r="AJ2888" t="str">
        <f t="shared" si="549"/>
        <v>Full Refund</v>
      </c>
      <c r="AK2888" t="str">
        <f t="shared" si="550"/>
        <v/>
      </c>
      <c r="AL2888" t="str">
        <f>IF(E2888&lt;&gt;"CAPTURE","",COUNTIF(Orders!$H:$H,AK2888))</f>
        <v/>
      </c>
      <c r="AP2888" t="str">
        <f t="shared" si="551"/>
        <v/>
      </c>
      <c r="AQ2888">
        <f>IF(COUNTIF($A$2:A2888,A2888)=1,1,0)</f>
        <v>1</v>
      </c>
    </row>
    <row r="2889" spans="1:43" x14ac:dyDescent="0.3">
      <c r="A2889" t="s">
        <v>15185</v>
      </c>
      <c r="B2889" t="s">
        <v>13997</v>
      </c>
      <c r="D2889" s="1">
        <v>46280</v>
      </c>
      <c r="E2889" t="s">
        <v>12202</v>
      </c>
      <c r="F2889" t="s">
        <v>9</v>
      </c>
      <c r="G2889">
        <v>2999</v>
      </c>
      <c r="H2889">
        <v>0</v>
      </c>
      <c r="I2889">
        <v>0</v>
      </c>
      <c r="J2889">
        <v>-2999</v>
      </c>
      <c r="K2889" s="1">
        <v>46282</v>
      </c>
      <c r="L2889" t="s">
        <v>14958</v>
      </c>
      <c r="M2889">
        <f t="shared" si="540"/>
        <v>1</v>
      </c>
      <c r="N2889">
        <f>COUNTIF(Orders!$A:$A,C2889)</f>
        <v>0</v>
      </c>
      <c r="P2889">
        <f>COUNTIF(Orders!$H:$H,UPPER(SUBSTITUTE(TRIM(C2889),"-","")))</f>
        <v>1042575</v>
      </c>
      <c r="R2889" t="str">
        <f t="shared" si="541"/>
        <v>Refund</v>
      </c>
      <c r="S2889">
        <f t="shared" si="542"/>
        <v>0</v>
      </c>
      <c r="V2889" cm="1">
        <f t="array" ref="V2889">IF(E2889&lt;&gt;"CAPTURE",0,SUMPRODUCT((MDR_Rates!$A$2:$A$10=F2889)*(G2889&gt;MDR_Rates!$B$2:$B$10)*((MDR_Rates!$C$2:$C$10="")+(G2889&lt;=MDR_Rates!$C$2:$C$10))*MDR_Rates!$D$2:$D$10))</f>
        <v>0</v>
      </c>
      <c r="W2889">
        <f t="shared" si="543"/>
        <v>0</v>
      </c>
      <c r="X2889">
        <f t="shared" si="544"/>
        <v>0</v>
      </c>
      <c r="Y2889">
        <f t="shared" si="545"/>
        <v>0</v>
      </c>
      <c r="Z2889">
        <f t="shared" si="546"/>
        <v>0</v>
      </c>
      <c r="AG2889" t="str">
        <f t="shared" si="547"/>
        <v>Original Capture Found</v>
      </c>
      <c r="AI2889">
        <f t="shared" si="548"/>
        <v>2999</v>
      </c>
      <c r="AJ2889" t="str">
        <f t="shared" si="549"/>
        <v>Full Refund</v>
      </c>
      <c r="AK2889" t="str">
        <f t="shared" si="550"/>
        <v/>
      </c>
      <c r="AL2889" t="str">
        <f>IF(E2889&lt;&gt;"CAPTURE","",COUNTIF(Orders!$H:$H,AK2889))</f>
        <v/>
      </c>
      <c r="AP2889" t="str">
        <f t="shared" si="551"/>
        <v/>
      </c>
      <c r="AQ2889">
        <f>IF(COUNTIF($A$2:A2889,A2889)=1,1,0)</f>
        <v>1</v>
      </c>
    </row>
    <row r="2890" spans="1:43" x14ac:dyDescent="0.3">
      <c r="A2890" t="s">
        <v>15186</v>
      </c>
      <c r="B2890" t="s">
        <v>14669</v>
      </c>
      <c r="D2890" s="1">
        <v>46280</v>
      </c>
      <c r="E2890" t="s">
        <v>12202</v>
      </c>
      <c r="F2890" t="s">
        <v>44</v>
      </c>
      <c r="G2890">
        <v>299</v>
      </c>
      <c r="H2890">
        <v>0</v>
      </c>
      <c r="I2890">
        <v>0</v>
      </c>
      <c r="J2890">
        <v>-299</v>
      </c>
      <c r="K2890" s="1">
        <v>46282</v>
      </c>
      <c r="L2890" t="s">
        <v>14958</v>
      </c>
      <c r="M2890">
        <f t="shared" si="540"/>
        <v>1</v>
      </c>
      <c r="N2890">
        <f>COUNTIF(Orders!$A:$A,C2890)</f>
        <v>0</v>
      </c>
      <c r="P2890">
        <f>COUNTIF(Orders!$H:$H,UPPER(SUBSTITUTE(TRIM(C2890),"-","")))</f>
        <v>1042575</v>
      </c>
      <c r="R2890" t="str">
        <f t="shared" si="541"/>
        <v>Refund</v>
      </c>
      <c r="S2890">
        <f t="shared" si="542"/>
        <v>0</v>
      </c>
      <c r="V2890" cm="1">
        <f t="array" ref="V2890">IF(E2890&lt;&gt;"CAPTURE",0,SUMPRODUCT((MDR_Rates!$A$2:$A$10=F2890)*(G2890&gt;MDR_Rates!$B$2:$B$10)*((MDR_Rates!$C$2:$C$10="")+(G2890&lt;=MDR_Rates!$C$2:$C$10))*MDR_Rates!$D$2:$D$10))</f>
        <v>0</v>
      </c>
      <c r="W2890">
        <f t="shared" si="543"/>
        <v>0</v>
      </c>
      <c r="X2890">
        <f t="shared" si="544"/>
        <v>0</v>
      </c>
      <c r="Y2890">
        <f t="shared" si="545"/>
        <v>0</v>
      </c>
      <c r="Z2890">
        <f t="shared" si="546"/>
        <v>0</v>
      </c>
      <c r="AG2890" t="str">
        <f t="shared" si="547"/>
        <v>Original Capture Found</v>
      </c>
      <c r="AI2890">
        <f t="shared" si="548"/>
        <v>299</v>
      </c>
      <c r="AJ2890" t="str">
        <f t="shared" si="549"/>
        <v>Full Refund</v>
      </c>
      <c r="AK2890" t="str">
        <f t="shared" si="550"/>
        <v/>
      </c>
      <c r="AL2890" t="str">
        <f>IF(E2890&lt;&gt;"CAPTURE","",COUNTIF(Orders!$H:$H,AK2890))</f>
        <v/>
      </c>
      <c r="AP2890" t="str">
        <f t="shared" si="551"/>
        <v/>
      </c>
      <c r="AQ2890">
        <f>IF(COUNTIF($A$2:A2890,A2890)=1,1,0)</f>
        <v>1</v>
      </c>
    </row>
    <row r="2891" spans="1:43" x14ac:dyDescent="0.3">
      <c r="A2891" t="s">
        <v>15187</v>
      </c>
      <c r="B2891" t="s">
        <v>14185</v>
      </c>
      <c r="D2891" s="1">
        <v>46280</v>
      </c>
      <c r="E2891" t="s">
        <v>12202</v>
      </c>
      <c r="F2891" t="s">
        <v>9</v>
      </c>
      <c r="G2891">
        <v>499</v>
      </c>
      <c r="H2891">
        <v>0</v>
      </c>
      <c r="I2891">
        <v>0</v>
      </c>
      <c r="J2891">
        <v>-499</v>
      </c>
      <c r="K2891" s="1">
        <v>46282</v>
      </c>
      <c r="L2891" t="s">
        <v>14958</v>
      </c>
      <c r="M2891">
        <f t="shared" si="540"/>
        <v>1</v>
      </c>
      <c r="N2891">
        <f>COUNTIF(Orders!$A:$A,C2891)</f>
        <v>0</v>
      </c>
      <c r="P2891">
        <f>COUNTIF(Orders!$H:$H,UPPER(SUBSTITUTE(TRIM(C2891),"-","")))</f>
        <v>1042575</v>
      </c>
      <c r="R2891" t="str">
        <f t="shared" si="541"/>
        <v>Refund</v>
      </c>
      <c r="S2891">
        <f t="shared" si="542"/>
        <v>0</v>
      </c>
      <c r="V2891" cm="1">
        <f t="array" ref="V2891">IF(E2891&lt;&gt;"CAPTURE",0,SUMPRODUCT((MDR_Rates!$A$2:$A$10=F2891)*(G2891&gt;MDR_Rates!$B$2:$B$10)*((MDR_Rates!$C$2:$C$10="")+(G2891&lt;=MDR_Rates!$C$2:$C$10))*MDR_Rates!$D$2:$D$10))</f>
        <v>0</v>
      </c>
      <c r="W2891">
        <f t="shared" si="543"/>
        <v>0</v>
      </c>
      <c r="X2891">
        <f t="shared" si="544"/>
        <v>0</v>
      </c>
      <c r="Y2891">
        <f t="shared" si="545"/>
        <v>0</v>
      </c>
      <c r="Z2891">
        <f t="shared" si="546"/>
        <v>0</v>
      </c>
      <c r="AG2891" t="str">
        <f t="shared" si="547"/>
        <v>Original Capture Found</v>
      </c>
      <c r="AI2891">
        <f t="shared" si="548"/>
        <v>499</v>
      </c>
      <c r="AJ2891" t="str">
        <f t="shared" si="549"/>
        <v>Full Refund</v>
      </c>
      <c r="AK2891" t="str">
        <f t="shared" si="550"/>
        <v/>
      </c>
      <c r="AL2891" t="str">
        <f>IF(E2891&lt;&gt;"CAPTURE","",COUNTIF(Orders!$H:$H,AK2891))</f>
        <v/>
      </c>
      <c r="AP2891" t="str">
        <f t="shared" si="551"/>
        <v/>
      </c>
      <c r="AQ2891">
        <f>IF(COUNTIF($A$2:A2891,A2891)=1,1,0)</f>
        <v>1</v>
      </c>
    </row>
    <row r="2892" spans="1:43" x14ac:dyDescent="0.3">
      <c r="A2892" t="s">
        <v>15188</v>
      </c>
      <c r="C2892" t="s">
        <v>15189</v>
      </c>
      <c r="D2892" s="1">
        <v>46281</v>
      </c>
      <c r="E2892" t="s">
        <v>11819</v>
      </c>
      <c r="F2892" t="s">
        <v>9</v>
      </c>
      <c r="G2892">
        <v>1098</v>
      </c>
      <c r="H2892">
        <v>0</v>
      </c>
      <c r="I2892">
        <v>0</v>
      </c>
      <c r="J2892">
        <v>1098</v>
      </c>
      <c r="K2892" s="1">
        <v>46283</v>
      </c>
      <c r="L2892" t="s">
        <v>15190</v>
      </c>
      <c r="M2892">
        <f t="shared" si="540"/>
        <v>1</v>
      </c>
      <c r="N2892">
        <f>COUNTIF(Orders!$A:$A,C2892)</f>
        <v>0</v>
      </c>
      <c r="P2892">
        <f>COUNTIF(Orders!$H:$H,UPPER(SUBSTITUTE(TRIM(C2892),"-","")))</f>
        <v>1</v>
      </c>
      <c r="R2892" t="str">
        <f t="shared" si="541"/>
        <v>Matched Order Reference</v>
      </c>
      <c r="S2892">
        <f t="shared" si="542"/>
        <v>1</v>
      </c>
      <c r="V2892" cm="1">
        <f t="array" ref="V2892">IF(E2892&lt;&gt;"CAPTURE",0,SUMPRODUCT((MDR_Rates!$A$2:$A$10=F2892)*(G2892&gt;MDR_Rates!$B$2:$B$10)*((MDR_Rates!$C$2:$C$10="")+(G2892&lt;=MDR_Rates!$C$2:$C$10))*MDR_Rates!$D$2:$D$10))</f>
        <v>0</v>
      </c>
      <c r="W2892">
        <f t="shared" si="543"/>
        <v>0</v>
      </c>
      <c r="X2892">
        <f t="shared" si="544"/>
        <v>0</v>
      </c>
      <c r="Y2892">
        <f t="shared" si="545"/>
        <v>0</v>
      </c>
      <c r="Z2892">
        <f t="shared" si="546"/>
        <v>0</v>
      </c>
      <c r="AG2892" t="str">
        <f t="shared" si="547"/>
        <v/>
      </c>
      <c r="AI2892" t="str">
        <f t="shared" si="548"/>
        <v/>
      </c>
      <c r="AJ2892" t="str">
        <f t="shared" si="549"/>
        <v/>
      </c>
      <c r="AK2892" t="str">
        <f t="shared" si="550"/>
        <v>ORD26000076</v>
      </c>
      <c r="AL2892">
        <f>IF(E2892&lt;&gt;"CAPTURE","",COUNTIF(Orders!$H:$H,AK2892))</f>
        <v>1</v>
      </c>
      <c r="AP2892" t="str">
        <f t="shared" si="551"/>
        <v>Matched to Order</v>
      </c>
      <c r="AQ2892">
        <f>IF(COUNTIF($A$2:A2892,A2892)=1,1,0)</f>
        <v>1</v>
      </c>
    </row>
    <row r="2893" spans="1:43" x14ac:dyDescent="0.3">
      <c r="A2893" t="s">
        <v>15191</v>
      </c>
      <c r="C2893" t="s">
        <v>370</v>
      </c>
      <c r="D2893" s="1">
        <v>46281</v>
      </c>
      <c r="E2893" t="s">
        <v>11819</v>
      </c>
      <c r="F2893" t="s">
        <v>9</v>
      </c>
      <c r="G2893">
        <v>349</v>
      </c>
      <c r="H2893">
        <v>0</v>
      </c>
      <c r="I2893">
        <v>0</v>
      </c>
      <c r="J2893">
        <v>349</v>
      </c>
      <c r="K2893" s="1">
        <v>46283</v>
      </c>
      <c r="L2893" t="s">
        <v>15190</v>
      </c>
      <c r="M2893">
        <f t="shared" si="540"/>
        <v>1</v>
      </c>
      <c r="N2893">
        <f>COUNTIF(Orders!$A:$A,C2893)</f>
        <v>1</v>
      </c>
      <c r="P2893">
        <f>COUNTIF(Orders!$H:$H,UPPER(SUBSTITUTE(TRIM(C2893),"-","")))</f>
        <v>1</v>
      </c>
      <c r="R2893" t="str">
        <f t="shared" si="541"/>
        <v>Matched Order Reference</v>
      </c>
      <c r="S2893">
        <f t="shared" si="542"/>
        <v>1</v>
      </c>
      <c r="V2893" cm="1">
        <f t="array" ref="V2893">IF(E2893&lt;&gt;"CAPTURE",0,SUMPRODUCT((MDR_Rates!$A$2:$A$10=F2893)*(G2893&gt;MDR_Rates!$B$2:$B$10)*((MDR_Rates!$C$2:$C$10="")+(G2893&lt;=MDR_Rates!$C$2:$C$10))*MDR_Rates!$D$2:$D$10))</f>
        <v>0</v>
      </c>
      <c r="W2893">
        <f t="shared" si="543"/>
        <v>0</v>
      </c>
      <c r="X2893">
        <f t="shared" si="544"/>
        <v>0</v>
      </c>
      <c r="Y2893">
        <f t="shared" si="545"/>
        <v>0</v>
      </c>
      <c r="Z2893">
        <f t="shared" si="546"/>
        <v>0</v>
      </c>
      <c r="AG2893" t="str">
        <f t="shared" si="547"/>
        <v/>
      </c>
      <c r="AI2893" t="str">
        <f t="shared" si="548"/>
        <v/>
      </c>
      <c r="AJ2893" t="str">
        <f t="shared" si="549"/>
        <v/>
      </c>
      <c r="AK2893" t="str">
        <f t="shared" si="550"/>
        <v>ORD26000174</v>
      </c>
      <c r="AL2893">
        <f>IF(E2893&lt;&gt;"CAPTURE","",COUNTIF(Orders!$H:$H,AK2893))</f>
        <v>1</v>
      </c>
      <c r="AP2893" t="str">
        <f t="shared" si="551"/>
        <v>Matched to Order</v>
      </c>
      <c r="AQ2893">
        <f>IF(COUNTIF($A$2:A2893,A2893)=1,1,0)</f>
        <v>1</v>
      </c>
    </row>
    <row r="2894" spans="1:43" x14ac:dyDescent="0.3">
      <c r="A2894" t="s">
        <v>15192</v>
      </c>
      <c r="C2894" t="s">
        <v>398</v>
      </c>
      <c r="D2894" s="1">
        <v>46281</v>
      </c>
      <c r="E2894" t="s">
        <v>11819</v>
      </c>
      <c r="F2894" t="s">
        <v>17</v>
      </c>
      <c r="G2894">
        <v>4298</v>
      </c>
      <c r="H2894">
        <v>68.77</v>
      </c>
      <c r="I2894">
        <v>12.38</v>
      </c>
      <c r="J2894">
        <v>4216.8500000000004</v>
      </c>
      <c r="K2894" s="1">
        <v>46283</v>
      </c>
      <c r="L2894" t="s">
        <v>15190</v>
      </c>
      <c r="M2894">
        <f t="shared" si="540"/>
        <v>1</v>
      </c>
      <c r="N2894">
        <f>COUNTIF(Orders!$A:$A,C2894)</f>
        <v>1</v>
      </c>
      <c r="P2894">
        <f>COUNTIF(Orders!$H:$H,UPPER(SUBSTITUTE(TRIM(C2894),"-","")))</f>
        <v>1</v>
      </c>
      <c r="R2894" t="str">
        <f t="shared" si="541"/>
        <v>Matched Order Reference</v>
      </c>
      <c r="S2894">
        <f t="shared" si="542"/>
        <v>1</v>
      </c>
      <c r="V2894" cm="1">
        <f t="array" ref="V2894">IF(E2894&lt;&gt;"CAPTURE",0,SUMPRODUCT((MDR_Rates!$A$2:$A$10=F2894)*(G2894&gt;MDR_Rates!$B$2:$B$10)*((MDR_Rates!$C$2:$C$10="")+(G2894&lt;=MDR_Rates!$C$2:$C$10))*MDR_Rates!$D$2:$D$10))</f>
        <v>1.6</v>
      </c>
      <c r="W2894">
        <f t="shared" si="543"/>
        <v>68.77</v>
      </c>
      <c r="X2894">
        <f t="shared" si="544"/>
        <v>12.38</v>
      </c>
      <c r="Y2894">
        <f t="shared" si="545"/>
        <v>0</v>
      </c>
      <c r="Z2894">
        <f t="shared" si="546"/>
        <v>0</v>
      </c>
      <c r="AG2894" t="str">
        <f t="shared" si="547"/>
        <v/>
      </c>
      <c r="AI2894" t="str">
        <f t="shared" si="548"/>
        <v/>
      </c>
      <c r="AJ2894" t="str">
        <f t="shared" si="549"/>
        <v/>
      </c>
      <c r="AK2894" t="str">
        <f t="shared" si="550"/>
        <v>ORD26000188</v>
      </c>
      <c r="AL2894">
        <f>IF(E2894&lt;&gt;"CAPTURE","",COUNTIF(Orders!$H:$H,AK2894))</f>
        <v>1</v>
      </c>
      <c r="AP2894" t="str">
        <f t="shared" si="551"/>
        <v>Matched to Order</v>
      </c>
      <c r="AQ2894">
        <f>IF(COUNTIF($A$2:A2894,A2894)=1,1,0)</f>
        <v>1</v>
      </c>
    </row>
    <row r="2895" spans="1:43" x14ac:dyDescent="0.3">
      <c r="A2895" t="s">
        <v>15193</v>
      </c>
      <c r="C2895" t="s">
        <v>15194</v>
      </c>
      <c r="D2895" s="1">
        <v>46281</v>
      </c>
      <c r="E2895" t="s">
        <v>11819</v>
      </c>
      <c r="F2895" t="s">
        <v>44</v>
      </c>
      <c r="G2895">
        <v>1499</v>
      </c>
      <c r="H2895">
        <v>28.48</v>
      </c>
      <c r="I2895">
        <v>5.13</v>
      </c>
      <c r="J2895">
        <v>1465.39</v>
      </c>
      <c r="K2895" s="1">
        <v>46283</v>
      </c>
      <c r="L2895" t="s">
        <v>15190</v>
      </c>
      <c r="M2895">
        <f t="shared" si="540"/>
        <v>1</v>
      </c>
      <c r="N2895">
        <f>COUNTIF(Orders!$A:$A,C2895)</f>
        <v>1</v>
      </c>
      <c r="P2895">
        <f>COUNTIF(Orders!$H:$H,UPPER(SUBSTITUTE(TRIM(C2895),"-","")))</f>
        <v>1</v>
      </c>
      <c r="R2895" t="str">
        <f t="shared" si="541"/>
        <v>Matched Order Reference</v>
      </c>
      <c r="S2895">
        <f t="shared" si="542"/>
        <v>1</v>
      </c>
      <c r="V2895" cm="1">
        <f t="array" ref="V2895">IF(E2895&lt;&gt;"CAPTURE",0,SUMPRODUCT((MDR_Rates!$A$2:$A$10=F2895)*(G2895&gt;MDR_Rates!$B$2:$B$10)*((MDR_Rates!$C$2:$C$10="")+(G2895&lt;=MDR_Rates!$C$2:$C$10))*MDR_Rates!$D$2:$D$10))</f>
        <v>1.9</v>
      </c>
      <c r="W2895">
        <f t="shared" si="543"/>
        <v>28.48</v>
      </c>
      <c r="X2895">
        <f t="shared" si="544"/>
        <v>5.13</v>
      </c>
      <c r="Y2895">
        <f t="shared" si="545"/>
        <v>0</v>
      </c>
      <c r="Z2895">
        <f t="shared" si="546"/>
        <v>0</v>
      </c>
      <c r="AG2895" t="str">
        <f t="shared" si="547"/>
        <v/>
      </c>
      <c r="AI2895" t="str">
        <f t="shared" si="548"/>
        <v/>
      </c>
      <c r="AJ2895" t="str">
        <f t="shared" si="549"/>
        <v/>
      </c>
      <c r="AK2895" t="str">
        <f t="shared" si="550"/>
        <v>ORD26000294</v>
      </c>
      <c r="AL2895">
        <f>IF(E2895&lt;&gt;"CAPTURE","",COUNTIF(Orders!$H:$H,AK2895))</f>
        <v>1</v>
      </c>
      <c r="AP2895" t="str">
        <f t="shared" si="551"/>
        <v>Matched to Order</v>
      </c>
      <c r="AQ2895">
        <f>IF(COUNTIF($A$2:A2895,A2895)=1,1,0)</f>
        <v>1</v>
      </c>
    </row>
    <row r="2896" spans="1:43" x14ac:dyDescent="0.3">
      <c r="A2896" t="s">
        <v>15195</v>
      </c>
      <c r="C2896" t="s">
        <v>834</v>
      </c>
      <c r="D2896" s="1">
        <v>46281</v>
      </c>
      <c r="E2896" t="s">
        <v>11819</v>
      </c>
      <c r="F2896" t="s">
        <v>9</v>
      </c>
      <c r="G2896">
        <v>3998</v>
      </c>
      <c r="H2896">
        <v>11.99</v>
      </c>
      <c r="I2896">
        <v>2.16</v>
      </c>
      <c r="J2896">
        <v>3983.85</v>
      </c>
      <c r="K2896" s="1">
        <v>46283</v>
      </c>
      <c r="L2896" t="s">
        <v>15190</v>
      </c>
      <c r="M2896">
        <f t="shared" si="540"/>
        <v>1</v>
      </c>
      <c r="N2896">
        <f>COUNTIF(Orders!$A:$A,C2896)</f>
        <v>1</v>
      </c>
      <c r="P2896">
        <f>COUNTIF(Orders!$H:$H,UPPER(SUBSTITUTE(TRIM(C2896),"-","")))</f>
        <v>1</v>
      </c>
      <c r="R2896" t="str">
        <f t="shared" si="541"/>
        <v>Matched Order Reference</v>
      </c>
      <c r="S2896">
        <f t="shared" si="542"/>
        <v>1</v>
      </c>
      <c r="V2896" cm="1">
        <f t="array" ref="V2896">IF(E2896&lt;&gt;"CAPTURE",0,SUMPRODUCT((MDR_Rates!$A$2:$A$10=F2896)*(G2896&gt;MDR_Rates!$B$2:$B$10)*((MDR_Rates!$C$2:$C$10="")+(G2896&lt;=MDR_Rates!$C$2:$C$10))*MDR_Rates!$D$2:$D$10))</f>
        <v>0.3</v>
      </c>
      <c r="W2896">
        <f t="shared" si="543"/>
        <v>11.99</v>
      </c>
      <c r="X2896">
        <f t="shared" si="544"/>
        <v>2.16</v>
      </c>
      <c r="Y2896">
        <f t="shared" si="545"/>
        <v>0</v>
      </c>
      <c r="Z2896">
        <f t="shared" si="546"/>
        <v>0</v>
      </c>
      <c r="AG2896" t="str">
        <f t="shared" si="547"/>
        <v/>
      </c>
      <c r="AI2896" t="str">
        <f t="shared" si="548"/>
        <v/>
      </c>
      <c r="AJ2896" t="str">
        <f t="shared" si="549"/>
        <v/>
      </c>
      <c r="AK2896" t="str">
        <f t="shared" si="550"/>
        <v>ORD26000406</v>
      </c>
      <c r="AL2896">
        <f>IF(E2896&lt;&gt;"CAPTURE","",COUNTIF(Orders!$H:$H,AK2896))</f>
        <v>1</v>
      </c>
      <c r="AP2896" t="str">
        <f t="shared" si="551"/>
        <v>Matched to Order</v>
      </c>
      <c r="AQ2896">
        <f>IF(COUNTIF($A$2:A2896,A2896)=1,1,0)</f>
        <v>1</v>
      </c>
    </row>
    <row r="2897" spans="1:43" x14ac:dyDescent="0.3">
      <c r="A2897" t="s">
        <v>15196</v>
      </c>
      <c r="C2897" t="s">
        <v>928</v>
      </c>
      <c r="D2897" s="1">
        <v>46281</v>
      </c>
      <c r="E2897" t="s">
        <v>11819</v>
      </c>
      <c r="F2897" t="s">
        <v>17</v>
      </c>
      <c r="G2897">
        <v>599</v>
      </c>
      <c r="H2897">
        <v>10.78</v>
      </c>
      <c r="I2897">
        <v>1.94</v>
      </c>
      <c r="J2897">
        <v>586.28</v>
      </c>
      <c r="K2897" s="1">
        <v>46283</v>
      </c>
      <c r="L2897" t="s">
        <v>15190</v>
      </c>
      <c r="M2897">
        <f t="shared" si="540"/>
        <v>1</v>
      </c>
      <c r="N2897">
        <f>COUNTIF(Orders!$A:$A,C2897)</f>
        <v>1</v>
      </c>
      <c r="P2897">
        <f>COUNTIF(Orders!$H:$H,UPPER(SUBSTITUTE(TRIM(C2897),"-","")))</f>
        <v>1</v>
      </c>
      <c r="R2897" t="str">
        <f t="shared" si="541"/>
        <v>Matched Order Reference</v>
      </c>
      <c r="S2897">
        <f t="shared" si="542"/>
        <v>1</v>
      </c>
      <c r="V2897" cm="1">
        <f t="array" ref="V2897">IF(E2897&lt;&gt;"CAPTURE",0,SUMPRODUCT((MDR_Rates!$A$2:$A$10=F2897)*(G2897&gt;MDR_Rates!$B$2:$B$10)*((MDR_Rates!$C$2:$C$10="")+(G2897&lt;=MDR_Rates!$C$2:$C$10))*MDR_Rates!$D$2:$D$10))</f>
        <v>1.8</v>
      </c>
      <c r="W2897">
        <f t="shared" si="543"/>
        <v>10.78</v>
      </c>
      <c r="X2897">
        <f t="shared" si="544"/>
        <v>1.94</v>
      </c>
      <c r="Y2897">
        <f t="shared" si="545"/>
        <v>0</v>
      </c>
      <c r="Z2897">
        <f t="shared" si="546"/>
        <v>0</v>
      </c>
      <c r="AG2897" t="str">
        <f t="shared" si="547"/>
        <v/>
      </c>
      <c r="AI2897" t="str">
        <f t="shared" si="548"/>
        <v/>
      </c>
      <c r="AJ2897" t="str">
        <f t="shared" si="549"/>
        <v/>
      </c>
      <c r="AK2897" t="str">
        <f t="shared" si="550"/>
        <v>ORD26000453</v>
      </c>
      <c r="AL2897">
        <f>IF(E2897&lt;&gt;"CAPTURE","",COUNTIF(Orders!$H:$H,AK2897))</f>
        <v>1</v>
      </c>
      <c r="AP2897" t="str">
        <f t="shared" si="551"/>
        <v>Matched to Order</v>
      </c>
      <c r="AQ2897">
        <f>IF(COUNTIF($A$2:A2897,A2897)=1,1,0)</f>
        <v>1</v>
      </c>
    </row>
    <row r="2898" spans="1:43" x14ac:dyDescent="0.3">
      <c r="A2898" t="s">
        <v>15197</v>
      </c>
      <c r="C2898" t="s">
        <v>999</v>
      </c>
      <c r="D2898" s="1">
        <v>46281</v>
      </c>
      <c r="E2898" t="s">
        <v>11819</v>
      </c>
      <c r="F2898" t="s">
        <v>9</v>
      </c>
      <c r="G2898">
        <v>599</v>
      </c>
      <c r="H2898">
        <v>0</v>
      </c>
      <c r="I2898">
        <v>0</v>
      </c>
      <c r="J2898">
        <v>599</v>
      </c>
      <c r="K2898" s="1">
        <v>46283</v>
      </c>
      <c r="L2898" t="s">
        <v>15190</v>
      </c>
      <c r="M2898">
        <f t="shared" si="540"/>
        <v>1</v>
      </c>
      <c r="N2898">
        <f>COUNTIF(Orders!$A:$A,C2898)</f>
        <v>1</v>
      </c>
      <c r="P2898">
        <f>COUNTIF(Orders!$H:$H,UPPER(SUBSTITUTE(TRIM(C2898),"-","")))</f>
        <v>1</v>
      </c>
      <c r="R2898" t="str">
        <f t="shared" si="541"/>
        <v>Matched Order Reference</v>
      </c>
      <c r="S2898">
        <f t="shared" si="542"/>
        <v>1</v>
      </c>
      <c r="V2898" cm="1">
        <f t="array" ref="V2898">IF(E2898&lt;&gt;"CAPTURE",0,SUMPRODUCT((MDR_Rates!$A$2:$A$10=F2898)*(G2898&gt;MDR_Rates!$B$2:$B$10)*((MDR_Rates!$C$2:$C$10="")+(G2898&lt;=MDR_Rates!$C$2:$C$10))*MDR_Rates!$D$2:$D$10))</f>
        <v>0</v>
      </c>
      <c r="W2898">
        <f t="shared" si="543"/>
        <v>0</v>
      </c>
      <c r="X2898">
        <f t="shared" si="544"/>
        <v>0</v>
      </c>
      <c r="Y2898">
        <f t="shared" si="545"/>
        <v>0</v>
      </c>
      <c r="Z2898">
        <f t="shared" si="546"/>
        <v>0</v>
      </c>
      <c r="AG2898" t="str">
        <f t="shared" si="547"/>
        <v/>
      </c>
      <c r="AI2898" t="str">
        <f t="shared" si="548"/>
        <v/>
      </c>
      <c r="AJ2898" t="str">
        <f t="shared" si="549"/>
        <v/>
      </c>
      <c r="AK2898" t="str">
        <f t="shared" si="550"/>
        <v>ORD26000489</v>
      </c>
      <c r="AL2898">
        <f>IF(E2898&lt;&gt;"CAPTURE","",COUNTIF(Orders!$H:$H,AK2898))</f>
        <v>1</v>
      </c>
      <c r="AP2898" t="str">
        <f t="shared" si="551"/>
        <v>Matched to Order</v>
      </c>
      <c r="AQ2898">
        <f>IF(COUNTIF($A$2:A2898,A2898)=1,1,0)</f>
        <v>1</v>
      </c>
    </row>
    <row r="2899" spans="1:43" x14ac:dyDescent="0.3">
      <c r="A2899" t="s">
        <v>15198</v>
      </c>
      <c r="C2899" t="s">
        <v>15199</v>
      </c>
      <c r="D2899" s="1">
        <v>46281</v>
      </c>
      <c r="E2899" t="s">
        <v>11819</v>
      </c>
      <c r="F2899" t="s">
        <v>33</v>
      </c>
      <c r="G2899">
        <v>2798</v>
      </c>
      <c r="H2899">
        <v>33.58</v>
      </c>
      <c r="I2899">
        <v>6.04</v>
      </c>
      <c r="J2899">
        <v>2758.38</v>
      </c>
      <c r="K2899" s="1">
        <v>46283</v>
      </c>
      <c r="L2899" t="s">
        <v>15190</v>
      </c>
      <c r="M2899">
        <f t="shared" si="540"/>
        <v>1</v>
      </c>
      <c r="N2899">
        <f>COUNTIF(Orders!$A:$A,C2899)</f>
        <v>0</v>
      </c>
      <c r="P2899">
        <f>COUNTIF(Orders!$H:$H,UPPER(SUBSTITUTE(TRIM(C2899),"-","")))</f>
        <v>1</v>
      </c>
      <c r="R2899" t="str">
        <f t="shared" si="541"/>
        <v>Matched Order Reference</v>
      </c>
      <c r="S2899">
        <f t="shared" si="542"/>
        <v>1</v>
      </c>
      <c r="V2899" cm="1">
        <f t="array" ref="V2899">IF(E2899&lt;&gt;"CAPTURE",0,SUMPRODUCT((MDR_Rates!$A$2:$A$10=F2899)*(G2899&gt;MDR_Rates!$B$2:$B$10)*((MDR_Rates!$C$2:$C$10="")+(G2899&lt;=MDR_Rates!$C$2:$C$10))*MDR_Rates!$D$2:$D$10))</f>
        <v>1.2</v>
      </c>
      <c r="W2899">
        <f t="shared" si="543"/>
        <v>33.58</v>
      </c>
      <c r="X2899">
        <f t="shared" si="544"/>
        <v>6.04</v>
      </c>
      <c r="Y2899">
        <f t="shared" si="545"/>
        <v>0</v>
      </c>
      <c r="Z2899">
        <f t="shared" si="546"/>
        <v>0</v>
      </c>
      <c r="AG2899" t="str">
        <f t="shared" si="547"/>
        <v/>
      </c>
      <c r="AI2899" t="str">
        <f t="shared" si="548"/>
        <v/>
      </c>
      <c r="AJ2899" t="str">
        <f t="shared" si="549"/>
        <v/>
      </c>
      <c r="AK2899" t="str">
        <f t="shared" si="550"/>
        <v>ORD26000524</v>
      </c>
      <c r="AL2899">
        <f>IF(E2899&lt;&gt;"CAPTURE","",COUNTIF(Orders!$H:$H,AK2899))</f>
        <v>1</v>
      </c>
      <c r="AP2899" t="str">
        <f t="shared" si="551"/>
        <v>Matched to Order</v>
      </c>
      <c r="AQ2899">
        <f>IF(COUNTIF($A$2:A2899,A2899)=1,1,0)</f>
        <v>1</v>
      </c>
    </row>
    <row r="2900" spans="1:43" x14ac:dyDescent="0.3">
      <c r="A2900" t="s">
        <v>15200</v>
      </c>
      <c r="C2900" t="s">
        <v>1085</v>
      </c>
      <c r="D2900" s="1">
        <v>46281</v>
      </c>
      <c r="E2900" t="s">
        <v>11819</v>
      </c>
      <c r="F2900" t="s">
        <v>9</v>
      </c>
      <c r="G2900">
        <v>349</v>
      </c>
      <c r="H2900">
        <v>0</v>
      </c>
      <c r="I2900">
        <v>0</v>
      </c>
      <c r="J2900">
        <v>349</v>
      </c>
      <c r="K2900" s="1">
        <v>46283</v>
      </c>
      <c r="L2900" t="s">
        <v>15190</v>
      </c>
      <c r="M2900">
        <f t="shared" si="540"/>
        <v>1</v>
      </c>
      <c r="N2900">
        <f>COUNTIF(Orders!$A:$A,C2900)</f>
        <v>1</v>
      </c>
      <c r="P2900">
        <f>COUNTIF(Orders!$H:$H,UPPER(SUBSTITUTE(TRIM(C2900),"-","")))</f>
        <v>1</v>
      </c>
      <c r="R2900" t="str">
        <f t="shared" si="541"/>
        <v>Matched Order Reference</v>
      </c>
      <c r="S2900">
        <f t="shared" si="542"/>
        <v>1</v>
      </c>
      <c r="V2900" cm="1">
        <f t="array" ref="V2900">IF(E2900&lt;&gt;"CAPTURE",0,SUMPRODUCT((MDR_Rates!$A$2:$A$10=F2900)*(G2900&gt;MDR_Rates!$B$2:$B$10)*((MDR_Rates!$C$2:$C$10="")+(G2900&lt;=MDR_Rates!$C$2:$C$10))*MDR_Rates!$D$2:$D$10))</f>
        <v>0</v>
      </c>
      <c r="W2900">
        <f t="shared" si="543"/>
        <v>0</v>
      </c>
      <c r="X2900">
        <f t="shared" si="544"/>
        <v>0</v>
      </c>
      <c r="Y2900">
        <f t="shared" si="545"/>
        <v>0</v>
      </c>
      <c r="Z2900">
        <f t="shared" si="546"/>
        <v>0</v>
      </c>
      <c r="AG2900" t="str">
        <f t="shared" si="547"/>
        <v/>
      </c>
      <c r="AI2900" t="str">
        <f t="shared" si="548"/>
        <v/>
      </c>
      <c r="AJ2900" t="str">
        <f t="shared" si="549"/>
        <v/>
      </c>
      <c r="AK2900" t="str">
        <f t="shared" si="550"/>
        <v>ORD26000532</v>
      </c>
      <c r="AL2900">
        <f>IF(E2900&lt;&gt;"CAPTURE","",COUNTIF(Orders!$H:$H,AK2900))</f>
        <v>1</v>
      </c>
      <c r="AP2900" t="str">
        <f t="shared" si="551"/>
        <v>Matched to Order</v>
      </c>
      <c r="AQ2900">
        <f>IF(COUNTIF($A$2:A2900,A2900)=1,1,0)</f>
        <v>1</v>
      </c>
    </row>
    <row r="2901" spans="1:43" x14ac:dyDescent="0.3">
      <c r="A2901" t="s">
        <v>15201</v>
      </c>
      <c r="C2901" t="s">
        <v>1087</v>
      </c>
      <c r="D2901" s="1">
        <v>46281</v>
      </c>
      <c r="E2901" t="s">
        <v>11819</v>
      </c>
      <c r="F2901" t="s">
        <v>9</v>
      </c>
      <c r="G2901">
        <v>799</v>
      </c>
      <c r="H2901">
        <v>0</v>
      </c>
      <c r="I2901">
        <v>0</v>
      </c>
      <c r="J2901">
        <v>799</v>
      </c>
      <c r="K2901" s="1">
        <v>46283</v>
      </c>
      <c r="L2901" t="s">
        <v>15190</v>
      </c>
      <c r="M2901">
        <f t="shared" si="540"/>
        <v>1</v>
      </c>
      <c r="N2901">
        <f>COUNTIF(Orders!$A:$A,C2901)</f>
        <v>1</v>
      </c>
      <c r="P2901">
        <f>COUNTIF(Orders!$H:$H,UPPER(SUBSTITUTE(TRIM(C2901),"-","")))</f>
        <v>1</v>
      </c>
      <c r="R2901" t="str">
        <f t="shared" si="541"/>
        <v>Matched Order Reference</v>
      </c>
      <c r="S2901">
        <f t="shared" si="542"/>
        <v>1</v>
      </c>
      <c r="V2901" cm="1">
        <f t="array" ref="V2901">IF(E2901&lt;&gt;"CAPTURE",0,SUMPRODUCT((MDR_Rates!$A$2:$A$10=F2901)*(G2901&gt;MDR_Rates!$B$2:$B$10)*((MDR_Rates!$C$2:$C$10="")+(G2901&lt;=MDR_Rates!$C$2:$C$10))*MDR_Rates!$D$2:$D$10))</f>
        <v>0</v>
      </c>
      <c r="W2901">
        <f t="shared" si="543"/>
        <v>0</v>
      </c>
      <c r="X2901">
        <f t="shared" si="544"/>
        <v>0</v>
      </c>
      <c r="Y2901">
        <f t="shared" si="545"/>
        <v>0</v>
      </c>
      <c r="Z2901">
        <f t="shared" si="546"/>
        <v>0</v>
      </c>
      <c r="AG2901" t="str">
        <f t="shared" si="547"/>
        <v/>
      </c>
      <c r="AI2901" t="str">
        <f t="shared" si="548"/>
        <v/>
      </c>
      <c r="AJ2901" t="str">
        <f t="shared" si="549"/>
        <v/>
      </c>
      <c r="AK2901" t="str">
        <f t="shared" si="550"/>
        <v>ORD26000533</v>
      </c>
      <c r="AL2901">
        <f>IF(E2901&lt;&gt;"CAPTURE","",COUNTIF(Orders!$H:$H,AK2901))</f>
        <v>1</v>
      </c>
      <c r="AP2901" t="str">
        <f t="shared" si="551"/>
        <v>Matched to Order</v>
      </c>
      <c r="AQ2901">
        <f>IF(COUNTIF($A$2:A2901,A2901)=1,1,0)</f>
        <v>1</v>
      </c>
    </row>
    <row r="2902" spans="1:43" x14ac:dyDescent="0.3">
      <c r="A2902" t="s">
        <v>15202</v>
      </c>
      <c r="C2902" t="s">
        <v>1208</v>
      </c>
      <c r="D2902" s="1">
        <v>46281</v>
      </c>
      <c r="E2902" t="s">
        <v>11819</v>
      </c>
      <c r="F2902" t="s">
        <v>9</v>
      </c>
      <c r="G2902">
        <v>2499</v>
      </c>
      <c r="H2902">
        <v>7.5</v>
      </c>
      <c r="I2902">
        <v>1.35</v>
      </c>
      <c r="J2902">
        <v>2490.15</v>
      </c>
      <c r="K2902" s="1">
        <v>46283</v>
      </c>
      <c r="L2902" t="s">
        <v>15190</v>
      </c>
      <c r="M2902">
        <f t="shared" si="540"/>
        <v>1</v>
      </c>
      <c r="N2902">
        <f>COUNTIF(Orders!$A:$A,C2902)</f>
        <v>1</v>
      </c>
      <c r="P2902">
        <f>COUNTIF(Orders!$H:$H,UPPER(SUBSTITUTE(TRIM(C2902),"-","")))</f>
        <v>1</v>
      </c>
      <c r="R2902" t="str">
        <f t="shared" si="541"/>
        <v>Matched Order Reference</v>
      </c>
      <c r="S2902">
        <f t="shared" si="542"/>
        <v>1</v>
      </c>
      <c r="V2902" cm="1">
        <f t="array" ref="V2902">IF(E2902&lt;&gt;"CAPTURE",0,SUMPRODUCT((MDR_Rates!$A$2:$A$10=F2902)*(G2902&gt;MDR_Rates!$B$2:$B$10)*((MDR_Rates!$C$2:$C$10="")+(G2902&lt;=MDR_Rates!$C$2:$C$10))*MDR_Rates!$D$2:$D$10))</f>
        <v>0.3</v>
      </c>
      <c r="W2902">
        <f t="shared" si="543"/>
        <v>7.5</v>
      </c>
      <c r="X2902">
        <f t="shared" si="544"/>
        <v>1.35</v>
      </c>
      <c r="Y2902">
        <f t="shared" si="545"/>
        <v>0</v>
      </c>
      <c r="Z2902">
        <f t="shared" si="546"/>
        <v>0</v>
      </c>
      <c r="AG2902" t="str">
        <f t="shared" si="547"/>
        <v/>
      </c>
      <c r="AI2902" t="str">
        <f t="shared" si="548"/>
        <v/>
      </c>
      <c r="AJ2902" t="str">
        <f t="shared" si="549"/>
        <v/>
      </c>
      <c r="AK2902" t="str">
        <f t="shared" si="550"/>
        <v>ORD26000594</v>
      </c>
      <c r="AL2902">
        <f>IF(E2902&lt;&gt;"CAPTURE","",COUNTIF(Orders!$H:$H,AK2902))</f>
        <v>1</v>
      </c>
      <c r="AP2902" t="str">
        <f t="shared" si="551"/>
        <v>Matched to Order</v>
      </c>
      <c r="AQ2902">
        <f>IF(COUNTIF($A$2:A2902,A2902)=1,1,0)</f>
        <v>1</v>
      </c>
    </row>
    <row r="2903" spans="1:43" x14ac:dyDescent="0.3">
      <c r="A2903" t="s">
        <v>15203</v>
      </c>
      <c r="C2903" t="s">
        <v>1342</v>
      </c>
      <c r="D2903" s="1">
        <v>46281</v>
      </c>
      <c r="E2903" t="s">
        <v>11819</v>
      </c>
      <c r="F2903" t="s">
        <v>17</v>
      </c>
      <c r="G2903">
        <v>1799</v>
      </c>
      <c r="H2903">
        <v>32.380000000000003</v>
      </c>
      <c r="I2903">
        <v>5.83</v>
      </c>
      <c r="J2903">
        <v>1760.79</v>
      </c>
      <c r="K2903" s="1">
        <v>46283</v>
      </c>
      <c r="L2903" t="s">
        <v>15190</v>
      </c>
      <c r="M2903">
        <f t="shared" si="540"/>
        <v>1</v>
      </c>
      <c r="N2903">
        <f>COUNTIF(Orders!$A:$A,C2903)</f>
        <v>1</v>
      </c>
      <c r="P2903">
        <f>COUNTIF(Orders!$H:$H,UPPER(SUBSTITUTE(TRIM(C2903),"-","")))</f>
        <v>1</v>
      </c>
      <c r="R2903" t="str">
        <f t="shared" si="541"/>
        <v>Matched Order Reference</v>
      </c>
      <c r="S2903">
        <f t="shared" si="542"/>
        <v>1</v>
      </c>
      <c r="V2903" cm="1">
        <f t="array" ref="V2903">IF(E2903&lt;&gt;"CAPTURE",0,SUMPRODUCT((MDR_Rates!$A$2:$A$10=F2903)*(G2903&gt;MDR_Rates!$B$2:$B$10)*((MDR_Rates!$C$2:$C$10="")+(G2903&lt;=MDR_Rates!$C$2:$C$10))*MDR_Rates!$D$2:$D$10))</f>
        <v>1.8</v>
      </c>
      <c r="W2903">
        <f t="shared" si="543"/>
        <v>32.380000000000003</v>
      </c>
      <c r="X2903">
        <f t="shared" si="544"/>
        <v>5.83</v>
      </c>
      <c r="Y2903">
        <f t="shared" si="545"/>
        <v>0</v>
      </c>
      <c r="Z2903">
        <f t="shared" si="546"/>
        <v>0</v>
      </c>
      <c r="AG2903" t="str">
        <f t="shared" si="547"/>
        <v/>
      </c>
      <c r="AI2903" t="str">
        <f t="shared" si="548"/>
        <v/>
      </c>
      <c r="AJ2903" t="str">
        <f t="shared" si="549"/>
        <v/>
      </c>
      <c r="AK2903" t="str">
        <f t="shared" si="550"/>
        <v>ORD26000661</v>
      </c>
      <c r="AL2903">
        <f>IF(E2903&lt;&gt;"CAPTURE","",COUNTIF(Orders!$H:$H,AK2903))</f>
        <v>1</v>
      </c>
      <c r="AP2903" t="str">
        <f t="shared" si="551"/>
        <v>Matched to Order</v>
      </c>
      <c r="AQ2903">
        <f>IF(COUNTIF($A$2:A2903,A2903)=1,1,0)</f>
        <v>1</v>
      </c>
    </row>
    <row r="2904" spans="1:43" x14ac:dyDescent="0.3">
      <c r="A2904" t="s">
        <v>15204</v>
      </c>
      <c r="C2904" t="s">
        <v>1356</v>
      </c>
      <c r="D2904" s="1">
        <v>46281</v>
      </c>
      <c r="E2904" t="s">
        <v>11819</v>
      </c>
      <c r="F2904" t="s">
        <v>17</v>
      </c>
      <c r="G2904">
        <v>999</v>
      </c>
      <c r="H2904">
        <v>17.98</v>
      </c>
      <c r="I2904">
        <v>3.24</v>
      </c>
      <c r="J2904">
        <v>977.78</v>
      </c>
      <c r="K2904" s="1">
        <v>46283</v>
      </c>
      <c r="L2904" t="s">
        <v>15190</v>
      </c>
      <c r="M2904">
        <f t="shared" si="540"/>
        <v>1</v>
      </c>
      <c r="N2904">
        <f>COUNTIF(Orders!$A:$A,C2904)</f>
        <v>1</v>
      </c>
      <c r="P2904">
        <f>COUNTIF(Orders!$H:$H,UPPER(SUBSTITUTE(TRIM(C2904),"-","")))</f>
        <v>1</v>
      </c>
      <c r="R2904" t="str">
        <f t="shared" si="541"/>
        <v>Matched Order Reference</v>
      </c>
      <c r="S2904">
        <f t="shared" si="542"/>
        <v>1</v>
      </c>
      <c r="V2904" cm="1">
        <f t="array" ref="V2904">IF(E2904&lt;&gt;"CAPTURE",0,SUMPRODUCT((MDR_Rates!$A$2:$A$10=F2904)*(G2904&gt;MDR_Rates!$B$2:$B$10)*((MDR_Rates!$C$2:$C$10="")+(G2904&lt;=MDR_Rates!$C$2:$C$10))*MDR_Rates!$D$2:$D$10))</f>
        <v>1.8</v>
      </c>
      <c r="W2904">
        <f t="shared" si="543"/>
        <v>17.98</v>
      </c>
      <c r="X2904">
        <f t="shared" si="544"/>
        <v>3.24</v>
      </c>
      <c r="Y2904">
        <f t="shared" si="545"/>
        <v>0</v>
      </c>
      <c r="Z2904">
        <f t="shared" si="546"/>
        <v>0</v>
      </c>
      <c r="AG2904" t="str">
        <f t="shared" si="547"/>
        <v/>
      </c>
      <c r="AI2904" t="str">
        <f t="shared" si="548"/>
        <v/>
      </c>
      <c r="AJ2904" t="str">
        <f t="shared" si="549"/>
        <v/>
      </c>
      <c r="AK2904" t="str">
        <f t="shared" si="550"/>
        <v>ORD26000668</v>
      </c>
      <c r="AL2904">
        <f>IF(E2904&lt;&gt;"CAPTURE","",COUNTIF(Orders!$H:$H,AK2904))</f>
        <v>1</v>
      </c>
      <c r="AP2904" t="str">
        <f t="shared" si="551"/>
        <v>Matched to Order</v>
      </c>
      <c r="AQ2904">
        <f>IF(COUNTIF($A$2:A2904,A2904)=1,1,0)</f>
        <v>1</v>
      </c>
    </row>
    <row r="2905" spans="1:43" x14ac:dyDescent="0.3">
      <c r="A2905" t="s">
        <v>15205</v>
      </c>
      <c r="C2905" t="s">
        <v>1386</v>
      </c>
      <c r="D2905" s="1">
        <v>46281</v>
      </c>
      <c r="E2905" t="s">
        <v>11819</v>
      </c>
      <c r="F2905" t="s">
        <v>9</v>
      </c>
      <c r="G2905">
        <v>598</v>
      </c>
      <c r="H2905">
        <v>0</v>
      </c>
      <c r="I2905">
        <v>0</v>
      </c>
      <c r="J2905">
        <v>598</v>
      </c>
      <c r="K2905" s="1">
        <v>46283</v>
      </c>
      <c r="L2905" t="s">
        <v>15190</v>
      </c>
      <c r="M2905">
        <f t="shared" si="540"/>
        <v>1</v>
      </c>
      <c r="N2905">
        <f>COUNTIF(Orders!$A:$A,C2905)</f>
        <v>1</v>
      </c>
      <c r="P2905">
        <f>COUNTIF(Orders!$H:$H,UPPER(SUBSTITUTE(TRIM(C2905),"-","")))</f>
        <v>1</v>
      </c>
      <c r="R2905" t="str">
        <f t="shared" si="541"/>
        <v>Matched Order Reference</v>
      </c>
      <c r="S2905">
        <f t="shared" si="542"/>
        <v>1</v>
      </c>
      <c r="V2905" cm="1">
        <f t="array" ref="V2905">IF(E2905&lt;&gt;"CAPTURE",0,SUMPRODUCT((MDR_Rates!$A$2:$A$10=F2905)*(G2905&gt;MDR_Rates!$B$2:$B$10)*((MDR_Rates!$C$2:$C$10="")+(G2905&lt;=MDR_Rates!$C$2:$C$10))*MDR_Rates!$D$2:$D$10))</f>
        <v>0</v>
      </c>
      <c r="W2905">
        <f t="shared" si="543"/>
        <v>0</v>
      </c>
      <c r="X2905">
        <f t="shared" si="544"/>
        <v>0</v>
      </c>
      <c r="Y2905">
        <f t="shared" si="545"/>
        <v>0</v>
      </c>
      <c r="Z2905">
        <f t="shared" si="546"/>
        <v>0</v>
      </c>
      <c r="AG2905" t="str">
        <f t="shared" si="547"/>
        <v/>
      </c>
      <c r="AI2905" t="str">
        <f t="shared" si="548"/>
        <v/>
      </c>
      <c r="AJ2905" t="str">
        <f t="shared" si="549"/>
        <v/>
      </c>
      <c r="AK2905" t="str">
        <f t="shared" si="550"/>
        <v>ORD26000683</v>
      </c>
      <c r="AL2905">
        <f>IF(E2905&lt;&gt;"CAPTURE","",COUNTIF(Orders!$H:$H,AK2905))</f>
        <v>1</v>
      </c>
      <c r="AP2905" t="str">
        <f t="shared" si="551"/>
        <v>Matched to Order</v>
      </c>
      <c r="AQ2905">
        <f>IF(COUNTIF($A$2:A2905,A2905)=1,1,0)</f>
        <v>1</v>
      </c>
    </row>
    <row r="2906" spans="1:43" x14ac:dyDescent="0.3">
      <c r="A2906" t="s">
        <v>15206</v>
      </c>
      <c r="C2906" t="s">
        <v>1497</v>
      </c>
      <c r="D2906" s="1">
        <v>46281</v>
      </c>
      <c r="E2906" t="s">
        <v>11819</v>
      </c>
      <c r="F2906" t="s">
        <v>9</v>
      </c>
      <c r="G2906">
        <v>1898</v>
      </c>
      <c r="H2906">
        <v>0</v>
      </c>
      <c r="I2906">
        <v>0</v>
      </c>
      <c r="J2906">
        <v>1898</v>
      </c>
      <c r="K2906" s="1">
        <v>46283</v>
      </c>
      <c r="L2906" t="s">
        <v>15190</v>
      </c>
      <c r="M2906">
        <f t="shared" si="540"/>
        <v>1</v>
      </c>
      <c r="N2906">
        <f>COUNTIF(Orders!$A:$A,C2906)</f>
        <v>1</v>
      </c>
      <c r="P2906">
        <f>COUNTIF(Orders!$H:$H,UPPER(SUBSTITUTE(TRIM(C2906),"-","")))</f>
        <v>1</v>
      </c>
      <c r="R2906" t="str">
        <f t="shared" si="541"/>
        <v>Matched Order Reference</v>
      </c>
      <c r="S2906">
        <f t="shared" si="542"/>
        <v>1</v>
      </c>
      <c r="V2906" cm="1">
        <f t="array" ref="V2906">IF(E2906&lt;&gt;"CAPTURE",0,SUMPRODUCT((MDR_Rates!$A$2:$A$10=F2906)*(G2906&gt;MDR_Rates!$B$2:$B$10)*((MDR_Rates!$C$2:$C$10="")+(G2906&lt;=MDR_Rates!$C$2:$C$10))*MDR_Rates!$D$2:$D$10))</f>
        <v>0</v>
      </c>
      <c r="W2906">
        <f t="shared" si="543"/>
        <v>0</v>
      </c>
      <c r="X2906">
        <f t="shared" si="544"/>
        <v>0</v>
      </c>
      <c r="Y2906">
        <f t="shared" si="545"/>
        <v>0</v>
      </c>
      <c r="Z2906">
        <f t="shared" si="546"/>
        <v>0</v>
      </c>
      <c r="AG2906" t="str">
        <f t="shared" si="547"/>
        <v/>
      </c>
      <c r="AI2906" t="str">
        <f t="shared" si="548"/>
        <v/>
      </c>
      <c r="AJ2906" t="str">
        <f t="shared" si="549"/>
        <v/>
      </c>
      <c r="AK2906" t="str">
        <f t="shared" si="550"/>
        <v>ORD26000739</v>
      </c>
      <c r="AL2906">
        <f>IF(E2906&lt;&gt;"CAPTURE","",COUNTIF(Orders!$H:$H,AK2906))</f>
        <v>1</v>
      </c>
      <c r="AP2906" t="str">
        <f t="shared" si="551"/>
        <v>Matched to Order</v>
      </c>
      <c r="AQ2906">
        <f>IF(COUNTIF($A$2:A2906,A2906)=1,1,0)</f>
        <v>1</v>
      </c>
    </row>
    <row r="2907" spans="1:43" x14ac:dyDescent="0.3">
      <c r="A2907" t="s">
        <v>15207</v>
      </c>
      <c r="C2907" t="s">
        <v>1499</v>
      </c>
      <c r="D2907" s="1">
        <v>46281</v>
      </c>
      <c r="E2907" t="s">
        <v>11819</v>
      </c>
      <c r="F2907" t="s">
        <v>17</v>
      </c>
      <c r="G2907">
        <v>2499</v>
      </c>
      <c r="H2907">
        <v>39.979999999999997</v>
      </c>
      <c r="I2907">
        <v>7.2</v>
      </c>
      <c r="J2907">
        <v>2451.8200000000002</v>
      </c>
      <c r="K2907" s="1">
        <v>46283</v>
      </c>
      <c r="L2907" t="s">
        <v>15190</v>
      </c>
      <c r="M2907">
        <f t="shared" si="540"/>
        <v>1</v>
      </c>
      <c r="N2907">
        <f>COUNTIF(Orders!$A:$A,C2907)</f>
        <v>1</v>
      </c>
      <c r="P2907">
        <f>COUNTIF(Orders!$H:$H,UPPER(SUBSTITUTE(TRIM(C2907),"-","")))</f>
        <v>1</v>
      </c>
      <c r="R2907" t="str">
        <f t="shared" si="541"/>
        <v>Matched Order Reference</v>
      </c>
      <c r="S2907">
        <f t="shared" si="542"/>
        <v>1</v>
      </c>
      <c r="V2907" cm="1">
        <f t="array" ref="V2907">IF(E2907&lt;&gt;"CAPTURE",0,SUMPRODUCT((MDR_Rates!$A$2:$A$10=F2907)*(G2907&gt;MDR_Rates!$B$2:$B$10)*((MDR_Rates!$C$2:$C$10="")+(G2907&lt;=MDR_Rates!$C$2:$C$10))*MDR_Rates!$D$2:$D$10))</f>
        <v>1.6</v>
      </c>
      <c r="W2907">
        <f t="shared" si="543"/>
        <v>39.979999999999997</v>
      </c>
      <c r="X2907">
        <f t="shared" si="544"/>
        <v>7.2</v>
      </c>
      <c r="Y2907">
        <f t="shared" si="545"/>
        <v>0</v>
      </c>
      <c r="Z2907">
        <f t="shared" si="546"/>
        <v>0</v>
      </c>
      <c r="AG2907" t="str">
        <f t="shared" si="547"/>
        <v/>
      </c>
      <c r="AI2907" t="str">
        <f t="shared" si="548"/>
        <v/>
      </c>
      <c r="AJ2907" t="str">
        <f t="shared" si="549"/>
        <v/>
      </c>
      <c r="AK2907" t="str">
        <f t="shared" si="550"/>
        <v>ORD26000740</v>
      </c>
      <c r="AL2907">
        <f>IF(E2907&lt;&gt;"CAPTURE","",COUNTIF(Orders!$H:$H,AK2907))</f>
        <v>1</v>
      </c>
      <c r="AP2907" t="str">
        <f t="shared" si="551"/>
        <v>Matched to Order</v>
      </c>
      <c r="AQ2907">
        <f>IF(COUNTIF($A$2:A2907,A2907)=1,1,0)</f>
        <v>1</v>
      </c>
    </row>
    <row r="2908" spans="1:43" x14ac:dyDescent="0.3">
      <c r="A2908" t="s">
        <v>15208</v>
      </c>
      <c r="C2908" t="s">
        <v>1585</v>
      </c>
      <c r="D2908" s="1">
        <v>46281</v>
      </c>
      <c r="E2908" t="s">
        <v>11819</v>
      </c>
      <c r="F2908" t="s">
        <v>17</v>
      </c>
      <c r="G2908">
        <v>999</v>
      </c>
      <c r="H2908">
        <v>17.98</v>
      </c>
      <c r="I2908">
        <v>3.24</v>
      </c>
      <c r="J2908">
        <v>977.78</v>
      </c>
      <c r="K2908" s="1">
        <v>46283</v>
      </c>
      <c r="L2908" t="s">
        <v>15190</v>
      </c>
      <c r="M2908">
        <f t="shared" si="540"/>
        <v>1</v>
      </c>
      <c r="N2908">
        <f>COUNTIF(Orders!$A:$A,C2908)</f>
        <v>1</v>
      </c>
      <c r="P2908">
        <f>COUNTIF(Orders!$H:$H,UPPER(SUBSTITUTE(TRIM(C2908),"-","")))</f>
        <v>1</v>
      </c>
      <c r="R2908" t="str">
        <f t="shared" si="541"/>
        <v>Matched Order Reference</v>
      </c>
      <c r="S2908">
        <f t="shared" si="542"/>
        <v>1</v>
      </c>
      <c r="V2908" cm="1">
        <f t="array" ref="V2908">IF(E2908&lt;&gt;"CAPTURE",0,SUMPRODUCT((MDR_Rates!$A$2:$A$10=F2908)*(G2908&gt;MDR_Rates!$B$2:$B$10)*((MDR_Rates!$C$2:$C$10="")+(G2908&lt;=MDR_Rates!$C$2:$C$10))*MDR_Rates!$D$2:$D$10))</f>
        <v>1.8</v>
      </c>
      <c r="W2908">
        <f t="shared" si="543"/>
        <v>17.98</v>
      </c>
      <c r="X2908">
        <f t="shared" si="544"/>
        <v>3.24</v>
      </c>
      <c r="Y2908">
        <f t="shared" si="545"/>
        <v>0</v>
      </c>
      <c r="Z2908">
        <f t="shared" si="546"/>
        <v>0</v>
      </c>
      <c r="AG2908" t="str">
        <f t="shared" si="547"/>
        <v/>
      </c>
      <c r="AI2908" t="str">
        <f t="shared" si="548"/>
        <v/>
      </c>
      <c r="AJ2908" t="str">
        <f t="shared" si="549"/>
        <v/>
      </c>
      <c r="AK2908" t="str">
        <f t="shared" si="550"/>
        <v>ORD26000783</v>
      </c>
      <c r="AL2908">
        <f>IF(E2908&lt;&gt;"CAPTURE","",COUNTIF(Orders!$H:$H,AK2908))</f>
        <v>1</v>
      </c>
      <c r="AP2908" t="str">
        <f t="shared" si="551"/>
        <v>Matched to Order</v>
      </c>
      <c r="AQ2908">
        <f>IF(COUNTIF($A$2:A2908,A2908)=1,1,0)</f>
        <v>1</v>
      </c>
    </row>
    <row r="2909" spans="1:43" x14ac:dyDescent="0.3">
      <c r="A2909" t="s">
        <v>15209</v>
      </c>
      <c r="C2909" t="s">
        <v>1747</v>
      </c>
      <c r="D2909" s="1">
        <v>46281</v>
      </c>
      <c r="E2909" t="s">
        <v>11819</v>
      </c>
      <c r="F2909" t="s">
        <v>44</v>
      </c>
      <c r="G2909">
        <v>6798</v>
      </c>
      <c r="H2909">
        <v>115.57</v>
      </c>
      <c r="I2909">
        <v>20.8</v>
      </c>
      <c r="J2909">
        <v>6661.63</v>
      </c>
      <c r="K2909" s="1">
        <v>46283</v>
      </c>
      <c r="L2909" t="s">
        <v>15190</v>
      </c>
      <c r="M2909">
        <f t="shared" si="540"/>
        <v>1</v>
      </c>
      <c r="N2909">
        <f>COUNTIF(Orders!$A:$A,C2909)</f>
        <v>1</v>
      </c>
      <c r="P2909">
        <f>COUNTIF(Orders!$H:$H,UPPER(SUBSTITUTE(TRIM(C2909),"-","")))</f>
        <v>1</v>
      </c>
      <c r="R2909" t="str">
        <f t="shared" si="541"/>
        <v>Matched Order Reference</v>
      </c>
      <c r="S2909">
        <f t="shared" si="542"/>
        <v>1</v>
      </c>
      <c r="V2909" cm="1">
        <f t="array" ref="V2909">IF(E2909&lt;&gt;"CAPTURE",0,SUMPRODUCT((MDR_Rates!$A$2:$A$10=F2909)*(G2909&gt;MDR_Rates!$B$2:$B$10)*((MDR_Rates!$C$2:$C$10="")+(G2909&lt;=MDR_Rates!$C$2:$C$10))*MDR_Rates!$D$2:$D$10))</f>
        <v>1.7</v>
      </c>
      <c r="W2909">
        <f t="shared" si="543"/>
        <v>115.57</v>
      </c>
      <c r="X2909">
        <f t="shared" si="544"/>
        <v>20.8</v>
      </c>
      <c r="Y2909">
        <f t="shared" si="545"/>
        <v>0</v>
      </c>
      <c r="Z2909">
        <f t="shared" si="546"/>
        <v>0</v>
      </c>
      <c r="AG2909" t="str">
        <f t="shared" si="547"/>
        <v/>
      </c>
      <c r="AI2909" t="str">
        <f t="shared" si="548"/>
        <v/>
      </c>
      <c r="AJ2909" t="str">
        <f t="shared" si="549"/>
        <v/>
      </c>
      <c r="AK2909" t="str">
        <f t="shared" si="550"/>
        <v>ORD26000865</v>
      </c>
      <c r="AL2909">
        <f>IF(E2909&lt;&gt;"CAPTURE","",COUNTIF(Orders!$H:$H,AK2909))</f>
        <v>1</v>
      </c>
      <c r="AP2909" t="str">
        <f t="shared" si="551"/>
        <v>Matched to Order</v>
      </c>
      <c r="AQ2909">
        <f>IF(COUNTIF($A$2:A2909,A2909)=1,1,0)</f>
        <v>1</v>
      </c>
    </row>
    <row r="2910" spans="1:43" x14ac:dyDescent="0.3">
      <c r="A2910" t="s">
        <v>15210</v>
      </c>
      <c r="C2910" t="s">
        <v>1829</v>
      </c>
      <c r="D2910" s="1">
        <v>46281</v>
      </c>
      <c r="E2910" t="s">
        <v>11819</v>
      </c>
      <c r="F2910" t="s">
        <v>17</v>
      </c>
      <c r="G2910">
        <v>2999</v>
      </c>
      <c r="H2910">
        <v>47.98</v>
      </c>
      <c r="I2910">
        <v>8.64</v>
      </c>
      <c r="J2910">
        <v>2942.38</v>
      </c>
      <c r="K2910" s="1">
        <v>46283</v>
      </c>
      <c r="L2910" t="s">
        <v>15190</v>
      </c>
      <c r="M2910">
        <f t="shared" si="540"/>
        <v>1</v>
      </c>
      <c r="N2910">
        <f>COUNTIF(Orders!$A:$A,C2910)</f>
        <v>1</v>
      </c>
      <c r="P2910">
        <f>COUNTIF(Orders!$H:$H,UPPER(SUBSTITUTE(TRIM(C2910),"-","")))</f>
        <v>1</v>
      </c>
      <c r="R2910" t="str">
        <f t="shared" si="541"/>
        <v>Matched Order Reference</v>
      </c>
      <c r="S2910">
        <f t="shared" si="542"/>
        <v>1</v>
      </c>
      <c r="V2910" cm="1">
        <f t="array" ref="V2910">IF(E2910&lt;&gt;"CAPTURE",0,SUMPRODUCT((MDR_Rates!$A$2:$A$10=F2910)*(G2910&gt;MDR_Rates!$B$2:$B$10)*((MDR_Rates!$C$2:$C$10="")+(G2910&lt;=MDR_Rates!$C$2:$C$10))*MDR_Rates!$D$2:$D$10))</f>
        <v>1.6</v>
      </c>
      <c r="W2910">
        <f t="shared" si="543"/>
        <v>47.98</v>
      </c>
      <c r="X2910">
        <f t="shared" si="544"/>
        <v>8.64</v>
      </c>
      <c r="Y2910">
        <f t="shared" si="545"/>
        <v>0</v>
      </c>
      <c r="Z2910">
        <f t="shared" si="546"/>
        <v>0</v>
      </c>
      <c r="AG2910" t="str">
        <f t="shared" si="547"/>
        <v/>
      </c>
      <c r="AI2910" t="str">
        <f t="shared" si="548"/>
        <v/>
      </c>
      <c r="AJ2910" t="str">
        <f t="shared" si="549"/>
        <v/>
      </c>
      <c r="AK2910" t="str">
        <f t="shared" si="550"/>
        <v>ORD26000906</v>
      </c>
      <c r="AL2910">
        <f>IF(E2910&lt;&gt;"CAPTURE","",COUNTIF(Orders!$H:$H,AK2910))</f>
        <v>1</v>
      </c>
      <c r="AP2910" t="str">
        <f t="shared" si="551"/>
        <v>Matched to Order</v>
      </c>
      <c r="AQ2910">
        <f>IF(COUNTIF($A$2:A2910,A2910)=1,1,0)</f>
        <v>1</v>
      </c>
    </row>
    <row r="2911" spans="1:43" x14ac:dyDescent="0.3">
      <c r="A2911" t="s">
        <v>15211</v>
      </c>
      <c r="C2911" t="s">
        <v>1851</v>
      </c>
      <c r="D2911" s="1">
        <v>46281</v>
      </c>
      <c r="E2911" t="s">
        <v>11819</v>
      </c>
      <c r="F2911" t="s">
        <v>9</v>
      </c>
      <c r="G2911">
        <v>3647</v>
      </c>
      <c r="H2911">
        <v>10.94</v>
      </c>
      <c r="I2911">
        <v>1.97</v>
      </c>
      <c r="J2911">
        <v>3634.09</v>
      </c>
      <c r="K2911" s="1">
        <v>46283</v>
      </c>
      <c r="L2911" t="s">
        <v>15190</v>
      </c>
      <c r="M2911">
        <f t="shared" si="540"/>
        <v>1</v>
      </c>
      <c r="N2911">
        <f>COUNTIF(Orders!$A:$A,C2911)</f>
        <v>1</v>
      </c>
      <c r="P2911">
        <f>COUNTIF(Orders!$H:$H,UPPER(SUBSTITUTE(TRIM(C2911),"-","")))</f>
        <v>1</v>
      </c>
      <c r="R2911" t="str">
        <f t="shared" si="541"/>
        <v>Matched Order Reference</v>
      </c>
      <c r="S2911">
        <f t="shared" si="542"/>
        <v>1</v>
      </c>
      <c r="V2911" cm="1">
        <f t="array" ref="V2911">IF(E2911&lt;&gt;"CAPTURE",0,SUMPRODUCT((MDR_Rates!$A$2:$A$10=F2911)*(G2911&gt;MDR_Rates!$B$2:$B$10)*((MDR_Rates!$C$2:$C$10="")+(G2911&lt;=MDR_Rates!$C$2:$C$10))*MDR_Rates!$D$2:$D$10))</f>
        <v>0.3</v>
      </c>
      <c r="W2911">
        <f t="shared" si="543"/>
        <v>10.94</v>
      </c>
      <c r="X2911">
        <f t="shared" si="544"/>
        <v>1.97</v>
      </c>
      <c r="Y2911">
        <f t="shared" si="545"/>
        <v>0</v>
      </c>
      <c r="Z2911">
        <f t="shared" si="546"/>
        <v>0</v>
      </c>
      <c r="AG2911" t="str">
        <f t="shared" si="547"/>
        <v/>
      </c>
      <c r="AI2911" t="str">
        <f t="shared" si="548"/>
        <v/>
      </c>
      <c r="AJ2911" t="str">
        <f t="shared" si="549"/>
        <v/>
      </c>
      <c r="AK2911" t="str">
        <f t="shared" si="550"/>
        <v>ORD26000917</v>
      </c>
      <c r="AL2911">
        <f>IF(E2911&lt;&gt;"CAPTURE","",COUNTIF(Orders!$H:$H,AK2911))</f>
        <v>1</v>
      </c>
      <c r="AP2911" t="str">
        <f t="shared" si="551"/>
        <v>Matched to Order</v>
      </c>
      <c r="AQ2911">
        <f>IF(COUNTIF($A$2:A2911,A2911)=1,1,0)</f>
        <v>1</v>
      </c>
    </row>
    <row r="2912" spans="1:43" x14ac:dyDescent="0.3">
      <c r="A2912" t="s">
        <v>15212</v>
      </c>
      <c r="C2912" t="s">
        <v>1918</v>
      </c>
      <c r="D2912" s="1">
        <v>46281</v>
      </c>
      <c r="E2912" t="s">
        <v>11819</v>
      </c>
      <c r="F2912" t="s">
        <v>17</v>
      </c>
      <c r="G2912">
        <v>7597</v>
      </c>
      <c r="H2912">
        <v>121.55</v>
      </c>
      <c r="I2912">
        <v>21.88</v>
      </c>
      <c r="J2912">
        <v>7453.57</v>
      </c>
      <c r="K2912" s="1">
        <v>46283</v>
      </c>
      <c r="L2912" t="s">
        <v>15190</v>
      </c>
      <c r="M2912">
        <f t="shared" si="540"/>
        <v>1</v>
      </c>
      <c r="N2912">
        <f>COUNTIF(Orders!$A:$A,C2912)</f>
        <v>1</v>
      </c>
      <c r="P2912">
        <f>COUNTIF(Orders!$H:$H,UPPER(SUBSTITUTE(TRIM(C2912),"-","")))</f>
        <v>1</v>
      </c>
      <c r="R2912" t="str">
        <f t="shared" si="541"/>
        <v>Matched Order Reference</v>
      </c>
      <c r="S2912">
        <f t="shared" si="542"/>
        <v>1</v>
      </c>
      <c r="V2912" cm="1">
        <f t="array" ref="V2912">IF(E2912&lt;&gt;"CAPTURE",0,SUMPRODUCT((MDR_Rates!$A$2:$A$10=F2912)*(G2912&gt;MDR_Rates!$B$2:$B$10)*((MDR_Rates!$C$2:$C$10="")+(G2912&lt;=MDR_Rates!$C$2:$C$10))*MDR_Rates!$D$2:$D$10))</f>
        <v>1.6</v>
      </c>
      <c r="W2912">
        <f t="shared" si="543"/>
        <v>121.55</v>
      </c>
      <c r="X2912">
        <f t="shared" si="544"/>
        <v>21.88</v>
      </c>
      <c r="Y2912">
        <f t="shared" si="545"/>
        <v>0</v>
      </c>
      <c r="Z2912">
        <f t="shared" si="546"/>
        <v>0</v>
      </c>
      <c r="AG2912" t="str">
        <f t="shared" si="547"/>
        <v/>
      </c>
      <c r="AI2912" t="str">
        <f t="shared" si="548"/>
        <v/>
      </c>
      <c r="AJ2912" t="str">
        <f t="shared" si="549"/>
        <v/>
      </c>
      <c r="AK2912" t="str">
        <f t="shared" si="550"/>
        <v>ORD26000951</v>
      </c>
      <c r="AL2912">
        <f>IF(E2912&lt;&gt;"CAPTURE","",COUNTIF(Orders!$H:$H,AK2912))</f>
        <v>1</v>
      </c>
      <c r="AP2912" t="str">
        <f t="shared" si="551"/>
        <v>Matched to Order</v>
      </c>
      <c r="AQ2912">
        <f>IF(COUNTIF($A$2:A2912,A2912)=1,1,0)</f>
        <v>1</v>
      </c>
    </row>
    <row r="2913" spans="1:43" x14ac:dyDescent="0.3">
      <c r="A2913" t="s">
        <v>15213</v>
      </c>
      <c r="C2913" t="s">
        <v>1966</v>
      </c>
      <c r="D2913" s="1">
        <v>46281</v>
      </c>
      <c r="E2913" t="s">
        <v>11819</v>
      </c>
      <c r="F2913" t="s">
        <v>9</v>
      </c>
      <c r="G2913">
        <v>898</v>
      </c>
      <c r="H2913">
        <v>0</v>
      </c>
      <c r="I2913">
        <v>0</v>
      </c>
      <c r="J2913">
        <v>898</v>
      </c>
      <c r="K2913" s="1">
        <v>46283</v>
      </c>
      <c r="L2913" t="s">
        <v>15190</v>
      </c>
      <c r="M2913">
        <f t="shared" si="540"/>
        <v>1</v>
      </c>
      <c r="N2913">
        <f>COUNTIF(Orders!$A:$A,C2913)</f>
        <v>1</v>
      </c>
      <c r="P2913">
        <f>COUNTIF(Orders!$H:$H,UPPER(SUBSTITUTE(TRIM(C2913),"-","")))</f>
        <v>1</v>
      </c>
      <c r="R2913" t="str">
        <f t="shared" si="541"/>
        <v>Matched Order Reference</v>
      </c>
      <c r="S2913">
        <f t="shared" si="542"/>
        <v>1</v>
      </c>
      <c r="V2913" cm="1">
        <f t="array" ref="V2913">IF(E2913&lt;&gt;"CAPTURE",0,SUMPRODUCT((MDR_Rates!$A$2:$A$10=F2913)*(G2913&gt;MDR_Rates!$B$2:$B$10)*((MDR_Rates!$C$2:$C$10="")+(G2913&lt;=MDR_Rates!$C$2:$C$10))*MDR_Rates!$D$2:$D$10))</f>
        <v>0</v>
      </c>
      <c r="W2913">
        <f t="shared" si="543"/>
        <v>0</v>
      </c>
      <c r="X2913">
        <f t="shared" si="544"/>
        <v>0</v>
      </c>
      <c r="Y2913">
        <f t="shared" si="545"/>
        <v>0</v>
      </c>
      <c r="Z2913">
        <f t="shared" si="546"/>
        <v>0</v>
      </c>
      <c r="AG2913" t="str">
        <f t="shared" si="547"/>
        <v/>
      </c>
      <c r="AI2913" t="str">
        <f t="shared" si="548"/>
        <v/>
      </c>
      <c r="AJ2913" t="str">
        <f t="shared" si="549"/>
        <v/>
      </c>
      <c r="AK2913" t="str">
        <f t="shared" si="550"/>
        <v>ORD26000975</v>
      </c>
      <c r="AL2913">
        <f>IF(E2913&lt;&gt;"CAPTURE","",COUNTIF(Orders!$H:$H,AK2913))</f>
        <v>1</v>
      </c>
      <c r="AP2913" t="str">
        <f t="shared" si="551"/>
        <v>Matched to Order</v>
      </c>
      <c r="AQ2913">
        <f>IF(COUNTIF($A$2:A2913,A2913)=1,1,0)</f>
        <v>1</v>
      </c>
    </row>
    <row r="2914" spans="1:43" x14ac:dyDescent="0.3">
      <c r="A2914" t="s">
        <v>15214</v>
      </c>
      <c r="C2914" t="s">
        <v>1996</v>
      </c>
      <c r="D2914" s="1">
        <v>46281</v>
      </c>
      <c r="E2914" t="s">
        <v>11819</v>
      </c>
      <c r="F2914" t="s">
        <v>9</v>
      </c>
      <c r="G2914">
        <v>499</v>
      </c>
      <c r="H2914">
        <v>0</v>
      </c>
      <c r="I2914">
        <v>0</v>
      </c>
      <c r="J2914">
        <v>499</v>
      </c>
      <c r="K2914" s="1">
        <v>46283</v>
      </c>
      <c r="L2914" t="s">
        <v>15190</v>
      </c>
      <c r="M2914">
        <f t="shared" si="540"/>
        <v>1</v>
      </c>
      <c r="N2914">
        <f>COUNTIF(Orders!$A:$A,C2914)</f>
        <v>1</v>
      </c>
      <c r="P2914">
        <f>COUNTIF(Orders!$H:$H,UPPER(SUBSTITUTE(TRIM(C2914),"-","")))</f>
        <v>1</v>
      </c>
      <c r="R2914" t="str">
        <f t="shared" si="541"/>
        <v>Matched Order Reference</v>
      </c>
      <c r="S2914">
        <f t="shared" si="542"/>
        <v>1</v>
      </c>
      <c r="V2914" cm="1">
        <f t="array" ref="V2914">IF(E2914&lt;&gt;"CAPTURE",0,SUMPRODUCT((MDR_Rates!$A$2:$A$10=F2914)*(G2914&gt;MDR_Rates!$B$2:$B$10)*((MDR_Rates!$C$2:$C$10="")+(G2914&lt;=MDR_Rates!$C$2:$C$10))*MDR_Rates!$D$2:$D$10))</f>
        <v>0</v>
      </c>
      <c r="W2914">
        <f t="shared" si="543"/>
        <v>0</v>
      </c>
      <c r="X2914">
        <f t="shared" si="544"/>
        <v>0</v>
      </c>
      <c r="Y2914">
        <f t="shared" si="545"/>
        <v>0</v>
      </c>
      <c r="Z2914">
        <f t="shared" si="546"/>
        <v>0</v>
      </c>
      <c r="AG2914" t="str">
        <f t="shared" si="547"/>
        <v/>
      </c>
      <c r="AI2914" t="str">
        <f t="shared" si="548"/>
        <v/>
      </c>
      <c r="AJ2914" t="str">
        <f t="shared" si="549"/>
        <v/>
      </c>
      <c r="AK2914" t="str">
        <f t="shared" si="550"/>
        <v>ORD26000990</v>
      </c>
      <c r="AL2914">
        <f>IF(E2914&lt;&gt;"CAPTURE","",COUNTIF(Orders!$H:$H,AK2914))</f>
        <v>1</v>
      </c>
      <c r="AP2914" t="str">
        <f t="shared" si="551"/>
        <v>Matched to Order</v>
      </c>
      <c r="AQ2914">
        <f>IF(COUNTIF($A$2:A2914,A2914)=1,1,0)</f>
        <v>1</v>
      </c>
    </row>
    <row r="2915" spans="1:43" x14ac:dyDescent="0.3">
      <c r="A2915" t="s">
        <v>15215</v>
      </c>
      <c r="C2915" t="s">
        <v>2024</v>
      </c>
      <c r="D2915" s="1">
        <v>46281</v>
      </c>
      <c r="E2915" t="s">
        <v>11819</v>
      </c>
      <c r="F2915" t="s">
        <v>9</v>
      </c>
      <c r="G2915">
        <v>7097</v>
      </c>
      <c r="H2915">
        <v>21.29</v>
      </c>
      <c r="I2915">
        <v>3.83</v>
      </c>
      <c r="J2915">
        <v>7071.88</v>
      </c>
      <c r="K2915" s="1">
        <v>46283</v>
      </c>
      <c r="L2915" t="s">
        <v>15190</v>
      </c>
      <c r="M2915">
        <f t="shared" si="540"/>
        <v>1</v>
      </c>
      <c r="N2915">
        <f>COUNTIF(Orders!$A:$A,C2915)</f>
        <v>1</v>
      </c>
      <c r="P2915">
        <f>COUNTIF(Orders!$H:$H,UPPER(SUBSTITUTE(TRIM(C2915),"-","")))</f>
        <v>1</v>
      </c>
      <c r="R2915" t="str">
        <f t="shared" si="541"/>
        <v>Matched Order Reference</v>
      </c>
      <c r="S2915">
        <f t="shared" si="542"/>
        <v>1</v>
      </c>
      <c r="V2915" cm="1">
        <f t="array" ref="V2915">IF(E2915&lt;&gt;"CAPTURE",0,SUMPRODUCT((MDR_Rates!$A$2:$A$10=F2915)*(G2915&gt;MDR_Rates!$B$2:$B$10)*((MDR_Rates!$C$2:$C$10="")+(G2915&lt;=MDR_Rates!$C$2:$C$10))*MDR_Rates!$D$2:$D$10))</f>
        <v>0.3</v>
      </c>
      <c r="W2915">
        <f t="shared" si="543"/>
        <v>21.29</v>
      </c>
      <c r="X2915">
        <f t="shared" si="544"/>
        <v>3.83</v>
      </c>
      <c r="Y2915">
        <f t="shared" si="545"/>
        <v>0</v>
      </c>
      <c r="Z2915">
        <f t="shared" si="546"/>
        <v>0</v>
      </c>
      <c r="AG2915" t="str">
        <f t="shared" si="547"/>
        <v/>
      </c>
      <c r="AI2915" t="str">
        <f t="shared" si="548"/>
        <v/>
      </c>
      <c r="AJ2915" t="str">
        <f t="shared" si="549"/>
        <v/>
      </c>
      <c r="AK2915" t="str">
        <f t="shared" si="550"/>
        <v>ORD26001004</v>
      </c>
      <c r="AL2915">
        <f>IF(E2915&lt;&gt;"CAPTURE","",COUNTIF(Orders!$H:$H,AK2915))</f>
        <v>1</v>
      </c>
      <c r="AP2915" t="str">
        <f t="shared" si="551"/>
        <v>Matched to Order</v>
      </c>
      <c r="AQ2915">
        <f>IF(COUNTIF($A$2:A2915,A2915)=1,1,0)</f>
        <v>1</v>
      </c>
    </row>
    <row r="2916" spans="1:43" x14ac:dyDescent="0.3">
      <c r="A2916" t="s">
        <v>15216</v>
      </c>
      <c r="C2916" t="s">
        <v>2026</v>
      </c>
      <c r="D2916" s="1">
        <v>46281</v>
      </c>
      <c r="E2916" t="s">
        <v>11819</v>
      </c>
      <c r="F2916" t="s">
        <v>9</v>
      </c>
      <c r="G2916">
        <v>349</v>
      </c>
      <c r="H2916">
        <v>0</v>
      </c>
      <c r="I2916">
        <v>0</v>
      </c>
      <c r="J2916">
        <v>349</v>
      </c>
      <c r="K2916" s="1">
        <v>46283</v>
      </c>
      <c r="L2916" t="s">
        <v>15190</v>
      </c>
      <c r="M2916">
        <f t="shared" si="540"/>
        <v>1</v>
      </c>
      <c r="N2916">
        <f>COUNTIF(Orders!$A:$A,C2916)</f>
        <v>1</v>
      </c>
      <c r="P2916">
        <f>COUNTIF(Orders!$H:$H,UPPER(SUBSTITUTE(TRIM(C2916),"-","")))</f>
        <v>1</v>
      </c>
      <c r="R2916" t="str">
        <f t="shared" si="541"/>
        <v>Matched Order Reference</v>
      </c>
      <c r="S2916">
        <f t="shared" si="542"/>
        <v>1</v>
      </c>
      <c r="V2916" cm="1">
        <f t="array" ref="V2916">IF(E2916&lt;&gt;"CAPTURE",0,SUMPRODUCT((MDR_Rates!$A$2:$A$10=F2916)*(G2916&gt;MDR_Rates!$B$2:$B$10)*((MDR_Rates!$C$2:$C$10="")+(G2916&lt;=MDR_Rates!$C$2:$C$10))*MDR_Rates!$D$2:$D$10))</f>
        <v>0</v>
      </c>
      <c r="W2916">
        <f t="shared" si="543"/>
        <v>0</v>
      </c>
      <c r="X2916">
        <f t="shared" si="544"/>
        <v>0</v>
      </c>
      <c r="Y2916">
        <f t="shared" si="545"/>
        <v>0</v>
      </c>
      <c r="Z2916">
        <f t="shared" si="546"/>
        <v>0</v>
      </c>
      <c r="AG2916" t="str">
        <f t="shared" si="547"/>
        <v/>
      </c>
      <c r="AI2916" t="str">
        <f t="shared" si="548"/>
        <v/>
      </c>
      <c r="AJ2916" t="str">
        <f t="shared" si="549"/>
        <v/>
      </c>
      <c r="AK2916" t="str">
        <f t="shared" si="550"/>
        <v>ORD26001005</v>
      </c>
      <c r="AL2916">
        <f>IF(E2916&lt;&gt;"CAPTURE","",COUNTIF(Orders!$H:$H,AK2916))</f>
        <v>1</v>
      </c>
      <c r="AP2916" t="str">
        <f t="shared" si="551"/>
        <v>Matched to Order</v>
      </c>
      <c r="AQ2916">
        <f>IF(COUNTIF($A$2:A2916,A2916)=1,1,0)</f>
        <v>1</v>
      </c>
    </row>
    <row r="2917" spans="1:43" x14ac:dyDescent="0.3">
      <c r="A2917" t="s">
        <v>15217</v>
      </c>
      <c r="C2917" t="s">
        <v>2116</v>
      </c>
      <c r="D2917" s="1">
        <v>46281</v>
      </c>
      <c r="E2917" t="s">
        <v>11819</v>
      </c>
      <c r="F2917" t="s">
        <v>17</v>
      </c>
      <c r="G2917">
        <v>9298</v>
      </c>
      <c r="H2917">
        <v>148.77000000000001</v>
      </c>
      <c r="I2917">
        <v>26.78</v>
      </c>
      <c r="J2917">
        <v>9122.4500000000007</v>
      </c>
      <c r="K2917" s="1">
        <v>46283</v>
      </c>
      <c r="L2917" t="s">
        <v>15190</v>
      </c>
      <c r="M2917">
        <f t="shared" si="540"/>
        <v>1</v>
      </c>
      <c r="N2917">
        <f>COUNTIF(Orders!$A:$A,C2917)</f>
        <v>1</v>
      </c>
      <c r="P2917">
        <f>COUNTIF(Orders!$H:$H,UPPER(SUBSTITUTE(TRIM(C2917),"-","")))</f>
        <v>1</v>
      </c>
      <c r="R2917" t="str">
        <f t="shared" si="541"/>
        <v>Matched Order Reference</v>
      </c>
      <c r="S2917">
        <f t="shared" si="542"/>
        <v>1</v>
      </c>
      <c r="V2917" cm="1">
        <f t="array" ref="V2917">IF(E2917&lt;&gt;"CAPTURE",0,SUMPRODUCT((MDR_Rates!$A$2:$A$10=F2917)*(G2917&gt;MDR_Rates!$B$2:$B$10)*((MDR_Rates!$C$2:$C$10="")+(G2917&lt;=MDR_Rates!$C$2:$C$10))*MDR_Rates!$D$2:$D$10))</f>
        <v>1.6</v>
      </c>
      <c r="W2917">
        <f t="shared" si="543"/>
        <v>148.77000000000001</v>
      </c>
      <c r="X2917">
        <f t="shared" si="544"/>
        <v>26.78</v>
      </c>
      <c r="Y2917">
        <f t="shared" si="545"/>
        <v>0</v>
      </c>
      <c r="Z2917">
        <f t="shared" si="546"/>
        <v>0</v>
      </c>
      <c r="AG2917" t="str">
        <f t="shared" si="547"/>
        <v/>
      </c>
      <c r="AI2917" t="str">
        <f t="shared" si="548"/>
        <v/>
      </c>
      <c r="AJ2917" t="str">
        <f t="shared" si="549"/>
        <v/>
      </c>
      <c r="AK2917" t="str">
        <f t="shared" si="550"/>
        <v>ORD26001050</v>
      </c>
      <c r="AL2917">
        <f>IF(E2917&lt;&gt;"CAPTURE","",COUNTIF(Orders!$H:$H,AK2917))</f>
        <v>1</v>
      </c>
      <c r="AP2917" t="str">
        <f t="shared" si="551"/>
        <v>Matched to Order</v>
      </c>
      <c r="AQ2917">
        <f>IF(COUNTIF($A$2:A2917,A2917)=1,1,0)</f>
        <v>1</v>
      </c>
    </row>
    <row r="2918" spans="1:43" x14ac:dyDescent="0.3">
      <c r="A2918" t="s">
        <v>15218</v>
      </c>
      <c r="C2918" t="s">
        <v>2212</v>
      </c>
      <c r="D2918" s="1">
        <v>46281</v>
      </c>
      <c r="E2918" t="s">
        <v>11819</v>
      </c>
      <c r="F2918" t="s">
        <v>9</v>
      </c>
      <c r="G2918">
        <v>11797</v>
      </c>
      <c r="H2918">
        <v>35.39</v>
      </c>
      <c r="I2918">
        <v>6.37</v>
      </c>
      <c r="J2918">
        <v>11755.24</v>
      </c>
      <c r="K2918" s="1">
        <v>46283</v>
      </c>
      <c r="L2918" t="s">
        <v>15190</v>
      </c>
      <c r="M2918">
        <f t="shared" si="540"/>
        <v>1</v>
      </c>
      <c r="N2918">
        <f>COUNTIF(Orders!$A:$A,C2918)</f>
        <v>1</v>
      </c>
      <c r="P2918">
        <f>COUNTIF(Orders!$H:$H,UPPER(SUBSTITUTE(TRIM(C2918),"-","")))</f>
        <v>1</v>
      </c>
      <c r="R2918" t="str">
        <f t="shared" si="541"/>
        <v>Matched Order Reference</v>
      </c>
      <c r="S2918">
        <f t="shared" si="542"/>
        <v>1</v>
      </c>
      <c r="V2918" cm="1">
        <f t="array" ref="V2918">IF(E2918&lt;&gt;"CAPTURE",0,SUMPRODUCT((MDR_Rates!$A$2:$A$10=F2918)*(G2918&gt;MDR_Rates!$B$2:$B$10)*((MDR_Rates!$C$2:$C$10="")+(G2918&lt;=MDR_Rates!$C$2:$C$10))*MDR_Rates!$D$2:$D$10))</f>
        <v>0.3</v>
      </c>
      <c r="W2918">
        <f t="shared" si="543"/>
        <v>35.39</v>
      </c>
      <c r="X2918">
        <f t="shared" si="544"/>
        <v>6.37</v>
      </c>
      <c r="Y2918">
        <f t="shared" si="545"/>
        <v>0</v>
      </c>
      <c r="Z2918">
        <f t="shared" si="546"/>
        <v>0</v>
      </c>
      <c r="AG2918" t="str">
        <f t="shared" si="547"/>
        <v/>
      </c>
      <c r="AI2918" t="str">
        <f t="shared" si="548"/>
        <v/>
      </c>
      <c r="AJ2918" t="str">
        <f t="shared" si="549"/>
        <v/>
      </c>
      <c r="AK2918" t="str">
        <f t="shared" si="550"/>
        <v>ORD26001098</v>
      </c>
      <c r="AL2918">
        <f>IF(E2918&lt;&gt;"CAPTURE","",COUNTIF(Orders!$H:$H,AK2918))</f>
        <v>1</v>
      </c>
      <c r="AP2918" t="str">
        <f t="shared" si="551"/>
        <v>Matched to Order</v>
      </c>
      <c r="AQ2918">
        <f>IF(COUNTIF($A$2:A2918,A2918)=1,1,0)</f>
        <v>1</v>
      </c>
    </row>
    <row r="2919" spans="1:43" x14ac:dyDescent="0.3">
      <c r="A2919" t="s">
        <v>15219</v>
      </c>
      <c r="C2919" t="s">
        <v>2231</v>
      </c>
      <c r="D2919" s="1">
        <v>46281</v>
      </c>
      <c r="E2919" t="s">
        <v>11819</v>
      </c>
      <c r="F2919" t="s">
        <v>17</v>
      </c>
      <c r="G2919">
        <v>2999</v>
      </c>
      <c r="H2919">
        <v>47.98</v>
      </c>
      <c r="I2919">
        <v>8.64</v>
      </c>
      <c r="J2919">
        <v>2942.38</v>
      </c>
      <c r="K2919" s="1">
        <v>46283</v>
      </c>
      <c r="L2919" t="s">
        <v>15190</v>
      </c>
      <c r="M2919">
        <f t="shared" si="540"/>
        <v>1</v>
      </c>
      <c r="N2919">
        <f>COUNTIF(Orders!$A:$A,C2919)</f>
        <v>1</v>
      </c>
      <c r="P2919">
        <f>COUNTIF(Orders!$H:$H,UPPER(SUBSTITUTE(TRIM(C2919),"-","")))</f>
        <v>1</v>
      </c>
      <c r="R2919" t="str">
        <f t="shared" si="541"/>
        <v>Matched Order Reference</v>
      </c>
      <c r="S2919">
        <f t="shared" si="542"/>
        <v>1</v>
      </c>
      <c r="V2919" cm="1">
        <f t="array" ref="V2919">IF(E2919&lt;&gt;"CAPTURE",0,SUMPRODUCT((MDR_Rates!$A$2:$A$10=F2919)*(G2919&gt;MDR_Rates!$B$2:$B$10)*((MDR_Rates!$C$2:$C$10="")+(G2919&lt;=MDR_Rates!$C$2:$C$10))*MDR_Rates!$D$2:$D$10))</f>
        <v>1.6</v>
      </c>
      <c r="W2919">
        <f t="shared" si="543"/>
        <v>47.98</v>
      </c>
      <c r="X2919">
        <f t="shared" si="544"/>
        <v>8.64</v>
      </c>
      <c r="Y2919">
        <f t="shared" si="545"/>
        <v>0</v>
      </c>
      <c r="Z2919">
        <f t="shared" si="546"/>
        <v>0</v>
      </c>
      <c r="AG2919" t="str">
        <f t="shared" si="547"/>
        <v/>
      </c>
      <c r="AI2919" t="str">
        <f t="shared" si="548"/>
        <v/>
      </c>
      <c r="AJ2919" t="str">
        <f t="shared" si="549"/>
        <v/>
      </c>
      <c r="AK2919" t="str">
        <f t="shared" si="550"/>
        <v>ORD26001108</v>
      </c>
      <c r="AL2919">
        <f>IF(E2919&lt;&gt;"CAPTURE","",COUNTIF(Orders!$H:$H,AK2919))</f>
        <v>1</v>
      </c>
      <c r="AP2919" t="str">
        <f t="shared" si="551"/>
        <v>Matched to Order</v>
      </c>
      <c r="AQ2919">
        <f>IF(COUNTIF($A$2:A2919,A2919)=1,1,0)</f>
        <v>1</v>
      </c>
    </row>
    <row r="2920" spans="1:43" x14ac:dyDescent="0.3">
      <c r="A2920" t="s">
        <v>15220</v>
      </c>
      <c r="C2920" t="s">
        <v>2243</v>
      </c>
      <c r="D2920" s="1">
        <v>46281</v>
      </c>
      <c r="E2920" t="s">
        <v>11819</v>
      </c>
      <c r="F2920" t="s">
        <v>9</v>
      </c>
      <c r="G2920">
        <v>2598</v>
      </c>
      <c r="H2920">
        <v>7.79</v>
      </c>
      <c r="I2920">
        <v>1.4</v>
      </c>
      <c r="J2920">
        <v>2588.81</v>
      </c>
      <c r="K2920" s="1">
        <v>46283</v>
      </c>
      <c r="L2920" t="s">
        <v>15190</v>
      </c>
      <c r="M2920">
        <f t="shared" si="540"/>
        <v>1</v>
      </c>
      <c r="N2920">
        <f>COUNTIF(Orders!$A:$A,C2920)</f>
        <v>1</v>
      </c>
      <c r="P2920">
        <f>COUNTIF(Orders!$H:$H,UPPER(SUBSTITUTE(TRIM(C2920),"-","")))</f>
        <v>1</v>
      </c>
      <c r="R2920" t="str">
        <f t="shared" si="541"/>
        <v>Matched Order Reference</v>
      </c>
      <c r="S2920">
        <f t="shared" si="542"/>
        <v>1</v>
      </c>
      <c r="V2920" cm="1">
        <f t="array" ref="V2920">IF(E2920&lt;&gt;"CAPTURE",0,SUMPRODUCT((MDR_Rates!$A$2:$A$10=F2920)*(G2920&gt;MDR_Rates!$B$2:$B$10)*((MDR_Rates!$C$2:$C$10="")+(G2920&lt;=MDR_Rates!$C$2:$C$10))*MDR_Rates!$D$2:$D$10))</f>
        <v>0.3</v>
      </c>
      <c r="W2920">
        <f t="shared" si="543"/>
        <v>7.79</v>
      </c>
      <c r="X2920">
        <f t="shared" si="544"/>
        <v>1.4</v>
      </c>
      <c r="Y2920">
        <f t="shared" si="545"/>
        <v>0</v>
      </c>
      <c r="Z2920">
        <f t="shared" si="546"/>
        <v>0</v>
      </c>
      <c r="AG2920" t="str">
        <f t="shared" si="547"/>
        <v/>
      </c>
      <c r="AI2920" t="str">
        <f t="shared" si="548"/>
        <v/>
      </c>
      <c r="AJ2920" t="str">
        <f t="shared" si="549"/>
        <v/>
      </c>
      <c r="AK2920" t="str">
        <f t="shared" si="550"/>
        <v>ORD26001114</v>
      </c>
      <c r="AL2920">
        <f>IF(E2920&lt;&gt;"CAPTURE","",COUNTIF(Orders!$H:$H,AK2920))</f>
        <v>1</v>
      </c>
      <c r="AP2920" t="str">
        <f t="shared" si="551"/>
        <v>Matched to Order</v>
      </c>
      <c r="AQ2920">
        <f>IF(COUNTIF($A$2:A2920,A2920)=1,1,0)</f>
        <v>1</v>
      </c>
    </row>
    <row r="2921" spans="1:43" x14ac:dyDescent="0.3">
      <c r="A2921" t="s">
        <v>15221</v>
      </c>
      <c r="C2921" t="s">
        <v>2263</v>
      </c>
      <c r="D2921" s="1">
        <v>46281</v>
      </c>
      <c r="E2921" t="s">
        <v>11819</v>
      </c>
      <c r="F2921" t="s">
        <v>44</v>
      </c>
      <c r="G2921">
        <v>9797</v>
      </c>
      <c r="H2921">
        <v>166.55</v>
      </c>
      <c r="I2921">
        <v>29.98</v>
      </c>
      <c r="J2921">
        <v>9600.4699999999993</v>
      </c>
      <c r="K2921" s="1">
        <v>46283</v>
      </c>
      <c r="L2921" t="s">
        <v>15190</v>
      </c>
      <c r="M2921">
        <f t="shared" si="540"/>
        <v>1</v>
      </c>
      <c r="N2921">
        <f>COUNTIF(Orders!$A:$A,C2921)</f>
        <v>1</v>
      </c>
      <c r="P2921">
        <f>COUNTIF(Orders!$H:$H,UPPER(SUBSTITUTE(TRIM(C2921),"-","")))</f>
        <v>1</v>
      </c>
      <c r="R2921" t="str">
        <f t="shared" si="541"/>
        <v>Matched Order Reference</v>
      </c>
      <c r="S2921">
        <f t="shared" si="542"/>
        <v>1</v>
      </c>
      <c r="V2921" cm="1">
        <f t="array" ref="V2921">IF(E2921&lt;&gt;"CAPTURE",0,SUMPRODUCT((MDR_Rates!$A$2:$A$10=F2921)*(G2921&gt;MDR_Rates!$B$2:$B$10)*((MDR_Rates!$C$2:$C$10="")+(G2921&lt;=MDR_Rates!$C$2:$C$10))*MDR_Rates!$D$2:$D$10))</f>
        <v>1.7</v>
      </c>
      <c r="W2921">
        <f t="shared" si="543"/>
        <v>166.55</v>
      </c>
      <c r="X2921">
        <f t="shared" si="544"/>
        <v>29.98</v>
      </c>
      <c r="Y2921">
        <f t="shared" si="545"/>
        <v>0</v>
      </c>
      <c r="Z2921">
        <f t="shared" si="546"/>
        <v>0</v>
      </c>
      <c r="AG2921" t="str">
        <f t="shared" si="547"/>
        <v/>
      </c>
      <c r="AI2921" t="str">
        <f t="shared" si="548"/>
        <v/>
      </c>
      <c r="AJ2921" t="str">
        <f t="shared" si="549"/>
        <v/>
      </c>
      <c r="AK2921" t="str">
        <f t="shared" si="550"/>
        <v>ORD26001124</v>
      </c>
      <c r="AL2921">
        <f>IF(E2921&lt;&gt;"CAPTURE","",COUNTIF(Orders!$H:$H,AK2921))</f>
        <v>1</v>
      </c>
      <c r="AP2921" t="str">
        <f t="shared" si="551"/>
        <v>Matched to Order</v>
      </c>
      <c r="AQ2921">
        <f>IF(COUNTIF($A$2:A2921,A2921)=1,1,0)</f>
        <v>1</v>
      </c>
    </row>
    <row r="2922" spans="1:43" x14ac:dyDescent="0.3">
      <c r="A2922" t="s">
        <v>15222</v>
      </c>
      <c r="C2922" t="s">
        <v>2309</v>
      </c>
      <c r="D2922" s="1">
        <v>46281</v>
      </c>
      <c r="E2922" t="s">
        <v>11819</v>
      </c>
      <c r="F2922" t="s">
        <v>17</v>
      </c>
      <c r="G2922">
        <v>7999</v>
      </c>
      <c r="H2922">
        <v>127.98</v>
      </c>
      <c r="I2922">
        <v>23.04</v>
      </c>
      <c r="J2922">
        <v>7847.98</v>
      </c>
      <c r="K2922" s="1">
        <v>46283</v>
      </c>
      <c r="L2922" t="s">
        <v>15190</v>
      </c>
      <c r="M2922">
        <f t="shared" si="540"/>
        <v>1</v>
      </c>
      <c r="N2922">
        <f>COUNTIF(Orders!$A:$A,C2922)</f>
        <v>1</v>
      </c>
      <c r="P2922">
        <f>COUNTIF(Orders!$H:$H,UPPER(SUBSTITUTE(TRIM(C2922),"-","")))</f>
        <v>1</v>
      </c>
      <c r="R2922" t="str">
        <f t="shared" si="541"/>
        <v>Matched Order Reference</v>
      </c>
      <c r="S2922">
        <f t="shared" si="542"/>
        <v>1</v>
      </c>
      <c r="V2922" cm="1">
        <f t="array" ref="V2922">IF(E2922&lt;&gt;"CAPTURE",0,SUMPRODUCT((MDR_Rates!$A$2:$A$10=F2922)*(G2922&gt;MDR_Rates!$B$2:$B$10)*((MDR_Rates!$C$2:$C$10="")+(G2922&lt;=MDR_Rates!$C$2:$C$10))*MDR_Rates!$D$2:$D$10))</f>
        <v>1.6</v>
      </c>
      <c r="W2922">
        <f t="shared" si="543"/>
        <v>127.98</v>
      </c>
      <c r="X2922">
        <f t="shared" si="544"/>
        <v>23.04</v>
      </c>
      <c r="Y2922">
        <f t="shared" si="545"/>
        <v>0</v>
      </c>
      <c r="Z2922">
        <f t="shared" si="546"/>
        <v>0</v>
      </c>
      <c r="AG2922" t="str">
        <f t="shared" si="547"/>
        <v/>
      </c>
      <c r="AI2922" t="str">
        <f t="shared" si="548"/>
        <v/>
      </c>
      <c r="AJ2922" t="str">
        <f t="shared" si="549"/>
        <v/>
      </c>
      <c r="AK2922" t="str">
        <f t="shared" si="550"/>
        <v>ORD26001147</v>
      </c>
      <c r="AL2922">
        <f>IF(E2922&lt;&gt;"CAPTURE","",COUNTIF(Orders!$H:$H,AK2922))</f>
        <v>1</v>
      </c>
      <c r="AP2922" t="str">
        <f t="shared" si="551"/>
        <v>Matched to Order</v>
      </c>
      <c r="AQ2922">
        <f>IF(COUNTIF($A$2:A2922,A2922)=1,1,0)</f>
        <v>1</v>
      </c>
    </row>
    <row r="2923" spans="1:43" x14ac:dyDescent="0.3">
      <c r="A2923" t="s">
        <v>15223</v>
      </c>
      <c r="C2923" t="s">
        <v>2347</v>
      </c>
      <c r="D2923" s="1">
        <v>46281</v>
      </c>
      <c r="E2923" t="s">
        <v>11819</v>
      </c>
      <c r="F2923" t="s">
        <v>44</v>
      </c>
      <c r="G2923">
        <v>3499</v>
      </c>
      <c r="H2923">
        <v>59.48</v>
      </c>
      <c r="I2923">
        <v>10.71</v>
      </c>
      <c r="J2923">
        <v>3428.81</v>
      </c>
      <c r="K2923" s="1">
        <v>46283</v>
      </c>
      <c r="L2923" t="s">
        <v>15190</v>
      </c>
      <c r="M2923">
        <f t="shared" si="540"/>
        <v>1</v>
      </c>
      <c r="N2923">
        <f>COUNTIF(Orders!$A:$A,C2923)</f>
        <v>1</v>
      </c>
      <c r="P2923">
        <f>COUNTIF(Orders!$H:$H,UPPER(SUBSTITUTE(TRIM(C2923),"-","")))</f>
        <v>1</v>
      </c>
      <c r="R2923" t="str">
        <f t="shared" si="541"/>
        <v>Matched Order Reference</v>
      </c>
      <c r="S2923">
        <f t="shared" si="542"/>
        <v>1</v>
      </c>
      <c r="V2923" cm="1">
        <f t="array" ref="V2923">IF(E2923&lt;&gt;"CAPTURE",0,SUMPRODUCT((MDR_Rates!$A$2:$A$10=F2923)*(G2923&gt;MDR_Rates!$B$2:$B$10)*((MDR_Rates!$C$2:$C$10="")+(G2923&lt;=MDR_Rates!$C$2:$C$10))*MDR_Rates!$D$2:$D$10))</f>
        <v>1.7</v>
      </c>
      <c r="W2923">
        <f t="shared" si="543"/>
        <v>59.48</v>
      </c>
      <c r="X2923">
        <f t="shared" si="544"/>
        <v>10.71</v>
      </c>
      <c r="Y2923">
        <f t="shared" si="545"/>
        <v>0</v>
      </c>
      <c r="Z2923">
        <f t="shared" si="546"/>
        <v>0</v>
      </c>
      <c r="AG2923" t="str">
        <f t="shared" si="547"/>
        <v/>
      </c>
      <c r="AI2923" t="str">
        <f t="shared" si="548"/>
        <v/>
      </c>
      <c r="AJ2923" t="str">
        <f t="shared" si="549"/>
        <v/>
      </c>
      <c r="AK2923" t="str">
        <f t="shared" si="550"/>
        <v>ORD26001166</v>
      </c>
      <c r="AL2923">
        <f>IF(E2923&lt;&gt;"CAPTURE","",COUNTIF(Orders!$H:$H,AK2923))</f>
        <v>1</v>
      </c>
      <c r="AP2923" t="str">
        <f t="shared" si="551"/>
        <v>Matched to Order</v>
      </c>
      <c r="AQ2923">
        <f>IF(COUNTIF($A$2:A2923,A2923)=1,1,0)</f>
        <v>1</v>
      </c>
    </row>
    <row r="2924" spans="1:43" x14ac:dyDescent="0.3">
      <c r="A2924" t="s">
        <v>15224</v>
      </c>
      <c r="C2924" t="s">
        <v>2394</v>
      </c>
      <c r="D2924" s="1">
        <v>46281</v>
      </c>
      <c r="E2924" t="s">
        <v>11819</v>
      </c>
      <c r="F2924" t="s">
        <v>9</v>
      </c>
      <c r="G2924">
        <v>7999</v>
      </c>
      <c r="H2924">
        <v>24</v>
      </c>
      <c r="I2924">
        <v>4.32</v>
      </c>
      <c r="J2924">
        <v>7970.68</v>
      </c>
      <c r="K2924" s="1">
        <v>46283</v>
      </c>
      <c r="L2924" t="s">
        <v>15190</v>
      </c>
      <c r="M2924">
        <f t="shared" si="540"/>
        <v>1</v>
      </c>
      <c r="N2924">
        <f>COUNTIF(Orders!$A:$A,C2924)</f>
        <v>1</v>
      </c>
      <c r="P2924">
        <f>COUNTIF(Orders!$H:$H,UPPER(SUBSTITUTE(TRIM(C2924),"-","")))</f>
        <v>1</v>
      </c>
      <c r="R2924" t="str">
        <f t="shared" si="541"/>
        <v>Matched Order Reference</v>
      </c>
      <c r="S2924">
        <f t="shared" si="542"/>
        <v>1</v>
      </c>
      <c r="V2924" cm="1">
        <f t="array" ref="V2924">IF(E2924&lt;&gt;"CAPTURE",0,SUMPRODUCT((MDR_Rates!$A$2:$A$10=F2924)*(G2924&gt;MDR_Rates!$B$2:$B$10)*((MDR_Rates!$C$2:$C$10="")+(G2924&lt;=MDR_Rates!$C$2:$C$10))*MDR_Rates!$D$2:$D$10))</f>
        <v>0.3</v>
      </c>
      <c r="W2924">
        <f t="shared" si="543"/>
        <v>24</v>
      </c>
      <c r="X2924">
        <f t="shared" si="544"/>
        <v>4.32</v>
      </c>
      <c r="Y2924">
        <f t="shared" si="545"/>
        <v>0</v>
      </c>
      <c r="Z2924">
        <f t="shared" si="546"/>
        <v>0</v>
      </c>
      <c r="AG2924" t="str">
        <f t="shared" si="547"/>
        <v/>
      </c>
      <c r="AI2924" t="str">
        <f t="shared" si="548"/>
        <v/>
      </c>
      <c r="AJ2924" t="str">
        <f t="shared" si="549"/>
        <v/>
      </c>
      <c r="AK2924" t="str">
        <f t="shared" si="550"/>
        <v>ORD26001190</v>
      </c>
      <c r="AL2924">
        <f>IF(E2924&lt;&gt;"CAPTURE","",COUNTIF(Orders!$H:$H,AK2924))</f>
        <v>1</v>
      </c>
      <c r="AP2924" t="str">
        <f t="shared" si="551"/>
        <v>Matched to Order</v>
      </c>
      <c r="AQ2924">
        <f>IF(COUNTIF($A$2:A2924,A2924)=1,1,0)</f>
        <v>1</v>
      </c>
    </row>
    <row r="2925" spans="1:43" x14ac:dyDescent="0.3">
      <c r="A2925" t="s">
        <v>15225</v>
      </c>
      <c r="C2925" t="s">
        <v>2400</v>
      </c>
      <c r="D2925" s="1">
        <v>46281</v>
      </c>
      <c r="E2925" t="s">
        <v>11819</v>
      </c>
      <c r="F2925" t="s">
        <v>17</v>
      </c>
      <c r="G2925">
        <v>3298</v>
      </c>
      <c r="H2925">
        <v>52.77</v>
      </c>
      <c r="I2925">
        <v>9.5</v>
      </c>
      <c r="J2925">
        <v>3235.73</v>
      </c>
      <c r="K2925" s="1">
        <v>46283</v>
      </c>
      <c r="L2925" t="s">
        <v>15190</v>
      </c>
      <c r="M2925">
        <f t="shared" si="540"/>
        <v>1</v>
      </c>
      <c r="N2925">
        <f>COUNTIF(Orders!$A:$A,C2925)</f>
        <v>1</v>
      </c>
      <c r="P2925">
        <f>COUNTIF(Orders!$H:$H,UPPER(SUBSTITUTE(TRIM(C2925),"-","")))</f>
        <v>1</v>
      </c>
      <c r="R2925" t="str">
        <f t="shared" si="541"/>
        <v>Matched Order Reference</v>
      </c>
      <c r="S2925">
        <f t="shared" si="542"/>
        <v>1</v>
      </c>
      <c r="V2925" cm="1">
        <f t="array" ref="V2925">IF(E2925&lt;&gt;"CAPTURE",0,SUMPRODUCT((MDR_Rates!$A$2:$A$10=F2925)*(G2925&gt;MDR_Rates!$B$2:$B$10)*((MDR_Rates!$C$2:$C$10="")+(G2925&lt;=MDR_Rates!$C$2:$C$10))*MDR_Rates!$D$2:$D$10))</f>
        <v>1.6</v>
      </c>
      <c r="W2925">
        <f t="shared" si="543"/>
        <v>52.77</v>
      </c>
      <c r="X2925">
        <f t="shared" si="544"/>
        <v>9.5</v>
      </c>
      <c r="Y2925">
        <f t="shared" si="545"/>
        <v>0</v>
      </c>
      <c r="Z2925">
        <f t="shared" si="546"/>
        <v>0</v>
      </c>
      <c r="AG2925" t="str">
        <f t="shared" si="547"/>
        <v/>
      </c>
      <c r="AI2925" t="str">
        <f t="shared" si="548"/>
        <v/>
      </c>
      <c r="AJ2925" t="str">
        <f t="shared" si="549"/>
        <v/>
      </c>
      <c r="AK2925" t="str">
        <f t="shared" si="550"/>
        <v>ORD26001193</v>
      </c>
      <c r="AL2925">
        <f>IF(E2925&lt;&gt;"CAPTURE","",COUNTIF(Orders!$H:$H,AK2925))</f>
        <v>1</v>
      </c>
      <c r="AP2925" t="str">
        <f t="shared" si="551"/>
        <v>Matched to Order</v>
      </c>
      <c r="AQ2925">
        <f>IF(COUNTIF($A$2:A2925,A2925)=1,1,0)</f>
        <v>1</v>
      </c>
    </row>
    <row r="2926" spans="1:43" x14ac:dyDescent="0.3">
      <c r="A2926" t="s">
        <v>15226</v>
      </c>
      <c r="C2926" t="s">
        <v>2526</v>
      </c>
      <c r="D2926" s="1">
        <v>46281</v>
      </c>
      <c r="E2926" t="s">
        <v>11819</v>
      </c>
      <c r="F2926" t="s">
        <v>44</v>
      </c>
      <c r="G2926">
        <v>1299</v>
      </c>
      <c r="H2926">
        <v>24.68</v>
      </c>
      <c r="I2926">
        <v>4.4400000000000004</v>
      </c>
      <c r="J2926">
        <v>1269.8800000000001</v>
      </c>
      <c r="K2926" s="1">
        <v>46283</v>
      </c>
      <c r="L2926" t="s">
        <v>15190</v>
      </c>
      <c r="M2926">
        <f t="shared" si="540"/>
        <v>1</v>
      </c>
      <c r="N2926">
        <f>COUNTIF(Orders!$A:$A,C2926)</f>
        <v>1</v>
      </c>
      <c r="P2926">
        <f>COUNTIF(Orders!$H:$H,UPPER(SUBSTITUTE(TRIM(C2926),"-","")))</f>
        <v>1</v>
      </c>
      <c r="R2926" t="str">
        <f t="shared" si="541"/>
        <v>Matched Order Reference</v>
      </c>
      <c r="S2926">
        <f t="shared" si="542"/>
        <v>1</v>
      </c>
      <c r="V2926" cm="1">
        <f t="array" ref="V2926">IF(E2926&lt;&gt;"CAPTURE",0,SUMPRODUCT((MDR_Rates!$A$2:$A$10=F2926)*(G2926&gt;MDR_Rates!$B$2:$B$10)*((MDR_Rates!$C$2:$C$10="")+(G2926&lt;=MDR_Rates!$C$2:$C$10))*MDR_Rates!$D$2:$D$10))</f>
        <v>1.9</v>
      </c>
      <c r="W2926">
        <f t="shared" si="543"/>
        <v>24.68</v>
      </c>
      <c r="X2926">
        <f t="shared" si="544"/>
        <v>4.4400000000000004</v>
      </c>
      <c r="Y2926">
        <f t="shared" si="545"/>
        <v>0</v>
      </c>
      <c r="Z2926">
        <f t="shared" si="546"/>
        <v>0</v>
      </c>
      <c r="AG2926" t="str">
        <f t="shared" si="547"/>
        <v/>
      </c>
      <c r="AI2926" t="str">
        <f t="shared" si="548"/>
        <v/>
      </c>
      <c r="AJ2926" t="str">
        <f t="shared" si="549"/>
        <v/>
      </c>
      <c r="AK2926" t="str">
        <f t="shared" si="550"/>
        <v>ORD26001256</v>
      </c>
      <c r="AL2926">
        <f>IF(E2926&lt;&gt;"CAPTURE","",COUNTIF(Orders!$H:$H,AK2926))</f>
        <v>1</v>
      </c>
      <c r="AP2926" t="str">
        <f t="shared" si="551"/>
        <v>Matched to Order</v>
      </c>
      <c r="AQ2926">
        <f>IF(COUNTIF($A$2:A2926,A2926)=1,1,0)</f>
        <v>1</v>
      </c>
    </row>
    <row r="2927" spans="1:43" x14ac:dyDescent="0.3">
      <c r="A2927" t="s">
        <v>15227</v>
      </c>
      <c r="C2927" t="s">
        <v>2556</v>
      </c>
      <c r="D2927" s="1">
        <v>46281</v>
      </c>
      <c r="E2927" t="s">
        <v>11819</v>
      </c>
      <c r="F2927" t="s">
        <v>9</v>
      </c>
      <c r="G2927">
        <v>599</v>
      </c>
      <c r="H2927">
        <v>0</v>
      </c>
      <c r="I2927">
        <v>0</v>
      </c>
      <c r="J2927">
        <v>599</v>
      </c>
      <c r="K2927" s="1">
        <v>46283</v>
      </c>
      <c r="L2927" t="s">
        <v>15190</v>
      </c>
      <c r="M2927">
        <f t="shared" si="540"/>
        <v>1</v>
      </c>
      <c r="N2927">
        <f>COUNTIF(Orders!$A:$A,C2927)</f>
        <v>1</v>
      </c>
      <c r="P2927">
        <f>COUNTIF(Orders!$H:$H,UPPER(SUBSTITUTE(TRIM(C2927),"-","")))</f>
        <v>1</v>
      </c>
      <c r="R2927" t="str">
        <f t="shared" si="541"/>
        <v>Matched Order Reference</v>
      </c>
      <c r="S2927">
        <f t="shared" si="542"/>
        <v>1</v>
      </c>
      <c r="V2927" cm="1">
        <f t="array" ref="V2927">IF(E2927&lt;&gt;"CAPTURE",0,SUMPRODUCT((MDR_Rates!$A$2:$A$10=F2927)*(G2927&gt;MDR_Rates!$B$2:$B$10)*((MDR_Rates!$C$2:$C$10="")+(G2927&lt;=MDR_Rates!$C$2:$C$10))*MDR_Rates!$D$2:$D$10))</f>
        <v>0</v>
      </c>
      <c r="W2927">
        <f t="shared" si="543"/>
        <v>0</v>
      </c>
      <c r="X2927">
        <f t="shared" si="544"/>
        <v>0</v>
      </c>
      <c r="Y2927">
        <f t="shared" si="545"/>
        <v>0</v>
      </c>
      <c r="Z2927">
        <f t="shared" si="546"/>
        <v>0</v>
      </c>
      <c r="AG2927" t="str">
        <f t="shared" si="547"/>
        <v/>
      </c>
      <c r="AI2927" t="str">
        <f t="shared" si="548"/>
        <v/>
      </c>
      <c r="AJ2927" t="str">
        <f t="shared" si="549"/>
        <v/>
      </c>
      <c r="AK2927" t="str">
        <f t="shared" si="550"/>
        <v>ORD26001271</v>
      </c>
      <c r="AL2927">
        <f>IF(E2927&lt;&gt;"CAPTURE","",COUNTIF(Orders!$H:$H,AK2927))</f>
        <v>1</v>
      </c>
      <c r="AP2927" t="str">
        <f t="shared" si="551"/>
        <v>Matched to Order</v>
      </c>
      <c r="AQ2927">
        <f>IF(COUNTIF($A$2:A2927,A2927)=1,1,0)</f>
        <v>1</v>
      </c>
    </row>
    <row r="2928" spans="1:43" x14ac:dyDescent="0.3">
      <c r="A2928" t="s">
        <v>15228</v>
      </c>
      <c r="C2928" t="s">
        <v>2560</v>
      </c>
      <c r="D2928" s="1">
        <v>46281</v>
      </c>
      <c r="E2928" t="s">
        <v>11819</v>
      </c>
      <c r="F2928" t="s">
        <v>44</v>
      </c>
      <c r="G2928">
        <v>299</v>
      </c>
      <c r="H2928">
        <v>5.68</v>
      </c>
      <c r="I2928">
        <v>1.02</v>
      </c>
      <c r="J2928">
        <v>292.3</v>
      </c>
      <c r="K2928" s="1">
        <v>46283</v>
      </c>
      <c r="L2928" t="s">
        <v>15190</v>
      </c>
      <c r="M2928">
        <f t="shared" si="540"/>
        <v>1</v>
      </c>
      <c r="N2928">
        <f>COUNTIF(Orders!$A:$A,C2928)</f>
        <v>1</v>
      </c>
      <c r="P2928">
        <f>COUNTIF(Orders!$H:$H,UPPER(SUBSTITUTE(TRIM(C2928),"-","")))</f>
        <v>1</v>
      </c>
      <c r="R2928" t="str">
        <f t="shared" si="541"/>
        <v>Matched Order Reference</v>
      </c>
      <c r="S2928">
        <f t="shared" si="542"/>
        <v>1</v>
      </c>
      <c r="V2928" cm="1">
        <f t="array" ref="V2928">IF(E2928&lt;&gt;"CAPTURE",0,SUMPRODUCT((MDR_Rates!$A$2:$A$10=F2928)*(G2928&gt;MDR_Rates!$B$2:$B$10)*((MDR_Rates!$C$2:$C$10="")+(G2928&lt;=MDR_Rates!$C$2:$C$10))*MDR_Rates!$D$2:$D$10))</f>
        <v>1.9</v>
      </c>
      <c r="W2928">
        <f t="shared" si="543"/>
        <v>5.68</v>
      </c>
      <c r="X2928">
        <f t="shared" si="544"/>
        <v>1.02</v>
      </c>
      <c r="Y2928">
        <f t="shared" si="545"/>
        <v>0</v>
      </c>
      <c r="Z2928">
        <f t="shared" si="546"/>
        <v>0</v>
      </c>
      <c r="AG2928" t="str">
        <f t="shared" si="547"/>
        <v/>
      </c>
      <c r="AI2928" t="str">
        <f t="shared" si="548"/>
        <v/>
      </c>
      <c r="AJ2928" t="str">
        <f t="shared" si="549"/>
        <v/>
      </c>
      <c r="AK2928" t="str">
        <f t="shared" si="550"/>
        <v>ORD26001273</v>
      </c>
      <c r="AL2928">
        <f>IF(E2928&lt;&gt;"CAPTURE","",COUNTIF(Orders!$H:$H,AK2928))</f>
        <v>1</v>
      </c>
      <c r="AP2928" t="str">
        <f t="shared" si="551"/>
        <v>Matched to Order</v>
      </c>
      <c r="AQ2928">
        <f>IF(COUNTIF($A$2:A2928,A2928)=1,1,0)</f>
        <v>1</v>
      </c>
    </row>
    <row r="2929" spans="1:43" x14ac:dyDescent="0.3">
      <c r="A2929" t="s">
        <v>15229</v>
      </c>
      <c r="C2929" t="s">
        <v>2604</v>
      </c>
      <c r="D2929" s="1">
        <v>46281</v>
      </c>
      <c r="E2929" t="s">
        <v>11819</v>
      </c>
      <c r="F2929" t="s">
        <v>17</v>
      </c>
      <c r="G2929">
        <v>4497</v>
      </c>
      <c r="H2929">
        <v>71.95</v>
      </c>
      <c r="I2929">
        <v>12.95</v>
      </c>
      <c r="J2929">
        <v>4412.1000000000004</v>
      </c>
      <c r="K2929" s="1">
        <v>46283</v>
      </c>
      <c r="L2929" t="s">
        <v>15190</v>
      </c>
      <c r="M2929">
        <f t="shared" si="540"/>
        <v>1</v>
      </c>
      <c r="N2929">
        <f>COUNTIF(Orders!$A:$A,C2929)</f>
        <v>1</v>
      </c>
      <c r="P2929">
        <f>COUNTIF(Orders!$H:$H,UPPER(SUBSTITUTE(TRIM(C2929),"-","")))</f>
        <v>1</v>
      </c>
      <c r="R2929" t="str">
        <f t="shared" si="541"/>
        <v>Matched Order Reference</v>
      </c>
      <c r="S2929">
        <f t="shared" si="542"/>
        <v>1</v>
      </c>
      <c r="V2929" cm="1">
        <f t="array" ref="V2929">IF(E2929&lt;&gt;"CAPTURE",0,SUMPRODUCT((MDR_Rates!$A$2:$A$10=F2929)*(G2929&gt;MDR_Rates!$B$2:$B$10)*((MDR_Rates!$C$2:$C$10="")+(G2929&lt;=MDR_Rates!$C$2:$C$10))*MDR_Rates!$D$2:$D$10))</f>
        <v>1.6</v>
      </c>
      <c r="W2929">
        <f t="shared" si="543"/>
        <v>71.95</v>
      </c>
      <c r="X2929">
        <f t="shared" si="544"/>
        <v>12.95</v>
      </c>
      <c r="Y2929">
        <f t="shared" si="545"/>
        <v>0</v>
      </c>
      <c r="Z2929">
        <f t="shared" si="546"/>
        <v>0</v>
      </c>
      <c r="AG2929" t="str">
        <f t="shared" si="547"/>
        <v/>
      </c>
      <c r="AI2929" t="str">
        <f t="shared" si="548"/>
        <v/>
      </c>
      <c r="AJ2929" t="str">
        <f t="shared" si="549"/>
        <v/>
      </c>
      <c r="AK2929" t="str">
        <f t="shared" si="550"/>
        <v>ORD26001295</v>
      </c>
      <c r="AL2929">
        <f>IF(E2929&lt;&gt;"CAPTURE","",COUNTIF(Orders!$H:$H,AK2929))</f>
        <v>1</v>
      </c>
      <c r="AP2929" t="str">
        <f t="shared" si="551"/>
        <v>Matched to Order</v>
      </c>
      <c r="AQ2929">
        <f>IF(COUNTIF($A$2:A2929,A2929)=1,1,0)</f>
        <v>1</v>
      </c>
    </row>
    <row r="2930" spans="1:43" x14ac:dyDescent="0.3">
      <c r="A2930" t="s">
        <v>15230</v>
      </c>
      <c r="C2930" t="s">
        <v>2650</v>
      </c>
      <c r="D2930" s="1">
        <v>46281</v>
      </c>
      <c r="E2930" t="s">
        <v>11819</v>
      </c>
      <c r="F2930" t="s">
        <v>44</v>
      </c>
      <c r="G2930">
        <v>2499</v>
      </c>
      <c r="H2930">
        <v>42.48</v>
      </c>
      <c r="I2930">
        <v>7.65</v>
      </c>
      <c r="J2930">
        <v>2448.87</v>
      </c>
      <c r="K2930" s="1">
        <v>46283</v>
      </c>
      <c r="L2930" t="s">
        <v>15190</v>
      </c>
      <c r="M2930">
        <f t="shared" si="540"/>
        <v>1</v>
      </c>
      <c r="N2930">
        <f>COUNTIF(Orders!$A:$A,C2930)</f>
        <v>1</v>
      </c>
      <c r="P2930">
        <f>COUNTIF(Orders!$H:$H,UPPER(SUBSTITUTE(TRIM(C2930),"-","")))</f>
        <v>1</v>
      </c>
      <c r="R2930" t="str">
        <f t="shared" si="541"/>
        <v>Matched Order Reference</v>
      </c>
      <c r="S2930">
        <f t="shared" si="542"/>
        <v>1</v>
      </c>
      <c r="V2930" cm="1">
        <f t="array" ref="V2930">IF(E2930&lt;&gt;"CAPTURE",0,SUMPRODUCT((MDR_Rates!$A$2:$A$10=F2930)*(G2930&gt;MDR_Rates!$B$2:$B$10)*((MDR_Rates!$C$2:$C$10="")+(G2930&lt;=MDR_Rates!$C$2:$C$10))*MDR_Rates!$D$2:$D$10))</f>
        <v>1.7</v>
      </c>
      <c r="W2930">
        <f t="shared" si="543"/>
        <v>42.48</v>
      </c>
      <c r="X2930">
        <f t="shared" si="544"/>
        <v>7.65</v>
      </c>
      <c r="Y2930">
        <f t="shared" si="545"/>
        <v>0</v>
      </c>
      <c r="Z2930">
        <f t="shared" si="546"/>
        <v>0</v>
      </c>
      <c r="AG2930" t="str">
        <f t="shared" si="547"/>
        <v/>
      </c>
      <c r="AI2930" t="str">
        <f t="shared" si="548"/>
        <v/>
      </c>
      <c r="AJ2930" t="str">
        <f t="shared" si="549"/>
        <v/>
      </c>
      <c r="AK2930" t="str">
        <f t="shared" si="550"/>
        <v>ORD26001318</v>
      </c>
      <c r="AL2930">
        <f>IF(E2930&lt;&gt;"CAPTURE","",COUNTIF(Orders!$H:$H,AK2930))</f>
        <v>1</v>
      </c>
      <c r="AP2930" t="str">
        <f t="shared" si="551"/>
        <v>Matched to Order</v>
      </c>
      <c r="AQ2930">
        <f>IF(COUNTIF($A$2:A2930,A2930)=1,1,0)</f>
        <v>1</v>
      </c>
    </row>
    <row r="2931" spans="1:43" x14ac:dyDescent="0.3">
      <c r="A2931" t="s">
        <v>15231</v>
      </c>
      <c r="C2931" t="s">
        <v>2682</v>
      </c>
      <c r="D2931" s="1">
        <v>46281</v>
      </c>
      <c r="E2931" t="s">
        <v>11819</v>
      </c>
      <c r="F2931" t="s">
        <v>9</v>
      </c>
      <c r="G2931">
        <v>9997</v>
      </c>
      <c r="H2931">
        <v>29.99</v>
      </c>
      <c r="I2931">
        <v>5.4</v>
      </c>
      <c r="J2931">
        <v>9961.61</v>
      </c>
      <c r="K2931" s="1">
        <v>46283</v>
      </c>
      <c r="L2931" t="s">
        <v>15190</v>
      </c>
      <c r="M2931">
        <f t="shared" si="540"/>
        <v>1</v>
      </c>
      <c r="N2931">
        <f>COUNTIF(Orders!$A:$A,C2931)</f>
        <v>1</v>
      </c>
      <c r="P2931">
        <f>COUNTIF(Orders!$H:$H,UPPER(SUBSTITUTE(TRIM(C2931),"-","")))</f>
        <v>1</v>
      </c>
      <c r="R2931" t="str">
        <f t="shared" si="541"/>
        <v>Matched Order Reference</v>
      </c>
      <c r="S2931">
        <f t="shared" si="542"/>
        <v>1</v>
      </c>
      <c r="V2931" cm="1">
        <f t="array" ref="V2931">IF(E2931&lt;&gt;"CAPTURE",0,SUMPRODUCT((MDR_Rates!$A$2:$A$10=F2931)*(G2931&gt;MDR_Rates!$B$2:$B$10)*((MDR_Rates!$C$2:$C$10="")+(G2931&lt;=MDR_Rates!$C$2:$C$10))*MDR_Rates!$D$2:$D$10))</f>
        <v>0.3</v>
      </c>
      <c r="W2931">
        <f t="shared" si="543"/>
        <v>29.99</v>
      </c>
      <c r="X2931">
        <f t="shared" si="544"/>
        <v>5.4</v>
      </c>
      <c r="Y2931">
        <f t="shared" si="545"/>
        <v>0</v>
      </c>
      <c r="Z2931">
        <f t="shared" si="546"/>
        <v>0</v>
      </c>
      <c r="AG2931" t="str">
        <f t="shared" si="547"/>
        <v/>
      </c>
      <c r="AI2931" t="str">
        <f t="shared" si="548"/>
        <v/>
      </c>
      <c r="AJ2931" t="str">
        <f t="shared" si="549"/>
        <v/>
      </c>
      <c r="AK2931" t="str">
        <f t="shared" si="550"/>
        <v>ORD26001334</v>
      </c>
      <c r="AL2931">
        <f>IF(E2931&lt;&gt;"CAPTURE","",COUNTIF(Orders!$H:$H,AK2931))</f>
        <v>1</v>
      </c>
      <c r="AP2931" t="str">
        <f t="shared" si="551"/>
        <v>Matched to Order</v>
      </c>
      <c r="AQ2931">
        <f>IF(COUNTIF($A$2:A2931,A2931)=1,1,0)</f>
        <v>1</v>
      </c>
    </row>
    <row r="2932" spans="1:43" x14ac:dyDescent="0.3">
      <c r="A2932" t="s">
        <v>15232</v>
      </c>
      <c r="C2932" t="s">
        <v>15233</v>
      </c>
      <c r="D2932" s="1">
        <v>46281</v>
      </c>
      <c r="E2932" t="s">
        <v>11819</v>
      </c>
      <c r="F2932" t="s">
        <v>9</v>
      </c>
      <c r="G2932">
        <v>799</v>
      </c>
      <c r="H2932">
        <v>0</v>
      </c>
      <c r="I2932">
        <v>0</v>
      </c>
      <c r="J2932">
        <v>799</v>
      </c>
      <c r="K2932" s="1">
        <v>46283</v>
      </c>
      <c r="L2932" t="s">
        <v>15190</v>
      </c>
      <c r="M2932">
        <f t="shared" si="540"/>
        <v>1</v>
      </c>
      <c r="N2932">
        <f>COUNTIF(Orders!$A:$A,C2932)</f>
        <v>1</v>
      </c>
      <c r="P2932">
        <f>COUNTIF(Orders!$H:$H,UPPER(SUBSTITUTE(TRIM(C2932),"-","")))</f>
        <v>1</v>
      </c>
      <c r="R2932" t="str">
        <f t="shared" si="541"/>
        <v>Matched Order Reference</v>
      </c>
      <c r="S2932">
        <f t="shared" si="542"/>
        <v>1</v>
      </c>
      <c r="V2932" cm="1">
        <f t="array" ref="V2932">IF(E2932&lt;&gt;"CAPTURE",0,SUMPRODUCT((MDR_Rates!$A$2:$A$10=F2932)*(G2932&gt;MDR_Rates!$B$2:$B$10)*((MDR_Rates!$C$2:$C$10="")+(G2932&lt;=MDR_Rates!$C$2:$C$10))*MDR_Rates!$D$2:$D$10))</f>
        <v>0</v>
      </c>
      <c r="W2932">
        <f t="shared" si="543"/>
        <v>0</v>
      </c>
      <c r="X2932">
        <f t="shared" si="544"/>
        <v>0</v>
      </c>
      <c r="Y2932">
        <f t="shared" si="545"/>
        <v>0</v>
      </c>
      <c r="Z2932">
        <f t="shared" si="546"/>
        <v>0</v>
      </c>
      <c r="AG2932" t="str">
        <f t="shared" si="547"/>
        <v/>
      </c>
      <c r="AI2932" t="str">
        <f t="shared" si="548"/>
        <v/>
      </c>
      <c r="AJ2932" t="str">
        <f t="shared" si="549"/>
        <v/>
      </c>
      <c r="AK2932" t="str">
        <f t="shared" si="550"/>
        <v>ORD26001353</v>
      </c>
      <c r="AL2932">
        <f>IF(E2932&lt;&gt;"CAPTURE","",COUNTIF(Orders!$H:$H,AK2932))</f>
        <v>1</v>
      </c>
      <c r="AP2932" t="str">
        <f t="shared" si="551"/>
        <v>Matched to Order</v>
      </c>
      <c r="AQ2932">
        <f>IF(COUNTIF($A$2:A2932,A2932)=1,1,0)</f>
        <v>1</v>
      </c>
    </row>
    <row r="2933" spans="1:43" x14ac:dyDescent="0.3">
      <c r="A2933" t="s">
        <v>15234</v>
      </c>
      <c r="C2933" t="s">
        <v>2796</v>
      </c>
      <c r="D2933" s="1">
        <v>46281</v>
      </c>
      <c r="E2933" t="s">
        <v>11819</v>
      </c>
      <c r="F2933" t="s">
        <v>9</v>
      </c>
      <c r="G2933">
        <v>2598</v>
      </c>
      <c r="H2933">
        <v>7.79</v>
      </c>
      <c r="I2933">
        <v>1.4</v>
      </c>
      <c r="J2933">
        <v>2588.81</v>
      </c>
      <c r="K2933" s="1">
        <v>46283</v>
      </c>
      <c r="L2933" t="s">
        <v>15190</v>
      </c>
      <c r="M2933">
        <f t="shared" si="540"/>
        <v>1</v>
      </c>
      <c r="N2933">
        <f>COUNTIF(Orders!$A:$A,C2933)</f>
        <v>1</v>
      </c>
      <c r="P2933">
        <f>COUNTIF(Orders!$H:$H,UPPER(SUBSTITUTE(TRIM(C2933),"-","")))</f>
        <v>1</v>
      </c>
      <c r="R2933" t="str">
        <f t="shared" si="541"/>
        <v>Matched Order Reference</v>
      </c>
      <c r="S2933">
        <f t="shared" si="542"/>
        <v>1</v>
      </c>
      <c r="V2933" cm="1">
        <f t="array" ref="V2933">IF(E2933&lt;&gt;"CAPTURE",0,SUMPRODUCT((MDR_Rates!$A$2:$A$10=F2933)*(G2933&gt;MDR_Rates!$B$2:$B$10)*((MDR_Rates!$C$2:$C$10="")+(G2933&lt;=MDR_Rates!$C$2:$C$10))*MDR_Rates!$D$2:$D$10))</f>
        <v>0.3</v>
      </c>
      <c r="W2933">
        <f t="shared" si="543"/>
        <v>7.79</v>
      </c>
      <c r="X2933">
        <f t="shared" si="544"/>
        <v>1.4</v>
      </c>
      <c r="Y2933">
        <f t="shared" si="545"/>
        <v>0</v>
      </c>
      <c r="Z2933">
        <f t="shared" si="546"/>
        <v>0</v>
      </c>
      <c r="AG2933" t="str">
        <f t="shared" si="547"/>
        <v/>
      </c>
      <c r="AI2933" t="str">
        <f t="shared" si="548"/>
        <v/>
      </c>
      <c r="AJ2933" t="str">
        <f t="shared" si="549"/>
        <v/>
      </c>
      <c r="AK2933" t="str">
        <f t="shared" si="550"/>
        <v>ORD26001391</v>
      </c>
      <c r="AL2933">
        <f>IF(E2933&lt;&gt;"CAPTURE","",COUNTIF(Orders!$H:$H,AK2933))</f>
        <v>1</v>
      </c>
      <c r="AP2933" t="str">
        <f t="shared" si="551"/>
        <v>Matched to Order</v>
      </c>
      <c r="AQ2933">
        <f>IF(COUNTIF($A$2:A2933,A2933)=1,1,0)</f>
        <v>1</v>
      </c>
    </row>
    <row r="2934" spans="1:43" x14ac:dyDescent="0.3">
      <c r="A2934" t="s">
        <v>15235</v>
      </c>
      <c r="C2934" t="s">
        <v>2929</v>
      </c>
      <c r="D2934" s="1">
        <v>46281</v>
      </c>
      <c r="E2934" t="s">
        <v>11819</v>
      </c>
      <c r="F2934" t="s">
        <v>9</v>
      </c>
      <c r="G2934">
        <v>2499</v>
      </c>
      <c r="H2934">
        <v>7.5</v>
      </c>
      <c r="I2934">
        <v>1.35</v>
      </c>
      <c r="J2934">
        <v>2490.15</v>
      </c>
      <c r="K2934" s="1">
        <v>46283</v>
      </c>
      <c r="L2934" t="s">
        <v>15190</v>
      </c>
      <c r="M2934">
        <f t="shared" si="540"/>
        <v>1</v>
      </c>
      <c r="N2934">
        <f>COUNTIF(Orders!$A:$A,C2934)</f>
        <v>1</v>
      </c>
      <c r="P2934">
        <f>COUNTIF(Orders!$H:$H,UPPER(SUBSTITUTE(TRIM(C2934),"-","")))</f>
        <v>1</v>
      </c>
      <c r="R2934" t="str">
        <f t="shared" si="541"/>
        <v>Matched Order Reference</v>
      </c>
      <c r="S2934">
        <f t="shared" si="542"/>
        <v>1</v>
      </c>
      <c r="V2934" cm="1">
        <f t="array" ref="V2934">IF(E2934&lt;&gt;"CAPTURE",0,SUMPRODUCT((MDR_Rates!$A$2:$A$10=F2934)*(G2934&gt;MDR_Rates!$B$2:$B$10)*((MDR_Rates!$C$2:$C$10="")+(G2934&lt;=MDR_Rates!$C$2:$C$10))*MDR_Rates!$D$2:$D$10))</f>
        <v>0.3</v>
      </c>
      <c r="W2934">
        <f t="shared" si="543"/>
        <v>7.5</v>
      </c>
      <c r="X2934">
        <f t="shared" si="544"/>
        <v>1.35</v>
      </c>
      <c r="Y2934">
        <f t="shared" si="545"/>
        <v>0</v>
      </c>
      <c r="Z2934">
        <f t="shared" si="546"/>
        <v>0</v>
      </c>
      <c r="AG2934" t="str">
        <f t="shared" si="547"/>
        <v/>
      </c>
      <c r="AI2934" t="str">
        <f t="shared" si="548"/>
        <v/>
      </c>
      <c r="AJ2934" t="str">
        <f t="shared" si="549"/>
        <v/>
      </c>
      <c r="AK2934" t="str">
        <f t="shared" si="550"/>
        <v>ORD26001459</v>
      </c>
      <c r="AL2934">
        <f>IF(E2934&lt;&gt;"CAPTURE","",COUNTIF(Orders!$H:$H,AK2934))</f>
        <v>1</v>
      </c>
      <c r="AP2934" t="str">
        <f t="shared" si="551"/>
        <v>Matched to Order</v>
      </c>
      <c r="AQ2934">
        <f>IF(COUNTIF($A$2:A2934,A2934)=1,1,0)</f>
        <v>1</v>
      </c>
    </row>
    <row r="2935" spans="1:43" x14ac:dyDescent="0.3">
      <c r="A2935" t="s">
        <v>15236</v>
      </c>
      <c r="C2935" t="s">
        <v>3051</v>
      </c>
      <c r="D2935" s="1">
        <v>46281</v>
      </c>
      <c r="E2935" t="s">
        <v>11819</v>
      </c>
      <c r="F2935" t="s">
        <v>9</v>
      </c>
      <c r="G2935">
        <v>3598</v>
      </c>
      <c r="H2935">
        <v>10.79</v>
      </c>
      <c r="I2935">
        <v>1.94</v>
      </c>
      <c r="J2935">
        <v>3585.27</v>
      </c>
      <c r="K2935" s="1">
        <v>46283</v>
      </c>
      <c r="L2935" t="s">
        <v>15190</v>
      </c>
      <c r="M2935">
        <f t="shared" si="540"/>
        <v>1</v>
      </c>
      <c r="N2935">
        <f>COUNTIF(Orders!$A:$A,C2935)</f>
        <v>1</v>
      </c>
      <c r="P2935">
        <f>COUNTIF(Orders!$H:$H,UPPER(SUBSTITUTE(TRIM(C2935),"-","")))</f>
        <v>1</v>
      </c>
      <c r="R2935" t="str">
        <f t="shared" si="541"/>
        <v>Matched Order Reference</v>
      </c>
      <c r="S2935">
        <f t="shared" si="542"/>
        <v>1</v>
      </c>
      <c r="V2935" cm="1">
        <f t="array" ref="V2935">IF(E2935&lt;&gt;"CAPTURE",0,SUMPRODUCT((MDR_Rates!$A$2:$A$10=F2935)*(G2935&gt;MDR_Rates!$B$2:$B$10)*((MDR_Rates!$C$2:$C$10="")+(G2935&lt;=MDR_Rates!$C$2:$C$10))*MDR_Rates!$D$2:$D$10))</f>
        <v>0.3</v>
      </c>
      <c r="W2935">
        <f t="shared" si="543"/>
        <v>10.79</v>
      </c>
      <c r="X2935">
        <f t="shared" si="544"/>
        <v>1.94</v>
      </c>
      <c r="Y2935">
        <f t="shared" si="545"/>
        <v>0</v>
      </c>
      <c r="Z2935">
        <f t="shared" si="546"/>
        <v>0</v>
      </c>
      <c r="AG2935" t="str">
        <f t="shared" si="547"/>
        <v/>
      </c>
      <c r="AI2935" t="str">
        <f t="shared" si="548"/>
        <v/>
      </c>
      <c r="AJ2935" t="str">
        <f t="shared" si="549"/>
        <v/>
      </c>
      <c r="AK2935" t="str">
        <f t="shared" si="550"/>
        <v>ORD26001520</v>
      </c>
      <c r="AL2935">
        <f>IF(E2935&lt;&gt;"CAPTURE","",COUNTIF(Orders!$H:$H,AK2935))</f>
        <v>1</v>
      </c>
      <c r="AP2935" t="str">
        <f t="shared" si="551"/>
        <v>Matched to Order</v>
      </c>
      <c r="AQ2935">
        <f>IF(COUNTIF($A$2:A2935,A2935)=1,1,0)</f>
        <v>1</v>
      </c>
    </row>
    <row r="2936" spans="1:43" x14ac:dyDescent="0.3">
      <c r="A2936" t="s">
        <v>15237</v>
      </c>
      <c r="C2936" t="s">
        <v>3055</v>
      </c>
      <c r="D2936" s="1">
        <v>46281</v>
      </c>
      <c r="E2936" t="s">
        <v>11819</v>
      </c>
      <c r="F2936" t="s">
        <v>9</v>
      </c>
      <c r="G2936">
        <v>11597</v>
      </c>
      <c r="H2936">
        <v>34.79</v>
      </c>
      <c r="I2936">
        <v>6.26</v>
      </c>
      <c r="J2936">
        <v>11555.95</v>
      </c>
      <c r="K2936" s="1">
        <v>46283</v>
      </c>
      <c r="L2936" t="s">
        <v>15190</v>
      </c>
      <c r="M2936">
        <f t="shared" si="540"/>
        <v>1</v>
      </c>
      <c r="N2936">
        <f>COUNTIF(Orders!$A:$A,C2936)</f>
        <v>1</v>
      </c>
      <c r="P2936">
        <f>COUNTIF(Orders!$H:$H,UPPER(SUBSTITUTE(TRIM(C2936),"-","")))</f>
        <v>1</v>
      </c>
      <c r="R2936" t="str">
        <f t="shared" si="541"/>
        <v>Matched Order Reference</v>
      </c>
      <c r="S2936">
        <f t="shared" si="542"/>
        <v>1</v>
      </c>
      <c r="V2936" cm="1">
        <f t="array" ref="V2936">IF(E2936&lt;&gt;"CAPTURE",0,SUMPRODUCT((MDR_Rates!$A$2:$A$10=F2936)*(G2936&gt;MDR_Rates!$B$2:$B$10)*((MDR_Rates!$C$2:$C$10="")+(G2936&lt;=MDR_Rates!$C$2:$C$10))*MDR_Rates!$D$2:$D$10))</f>
        <v>0.3</v>
      </c>
      <c r="W2936">
        <f t="shared" si="543"/>
        <v>34.79</v>
      </c>
      <c r="X2936">
        <f t="shared" si="544"/>
        <v>6.26</v>
      </c>
      <c r="Y2936">
        <f t="shared" si="545"/>
        <v>0</v>
      </c>
      <c r="Z2936">
        <f t="shared" si="546"/>
        <v>0</v>
      </c>
      <c r="AG2936" t="str">
        <f t="shared" si="547"/>
        <v/>
      </c>
      <c r="AI2936" t="str">
        <f t="shared" si="548"/>
        <v/>
      </c>
      <c r="AJ2936" t="str">
        <f t="shared" si="549"/>
        <v/>
      </c>
      <c r="AK2936" t="str">
        <f t="shared" si="550"/>
        <v>ORD26001522</v>
      </c>
      <c r="AL2936">
        <f>IF(E2936&lt;&gt;"CAPTURE","",COUNTIF(Orders!$H:$H,AK2936))</f>
        <v>1</v>
      </c>
      <c r="AP2936" t="str">
        <f t="shared" si="551"/>
        <v>Matched to Order</v>
      </c>
      <c r="AQ2936">
        <f>IF(COUNTIF($A$2:A2936,A2936)=1,1,0)</f>
        <v>1</v>
      </c>
    </row>
    <row r="2937" spans="1:43" x14ac:dyDescent="0.3">
      <c r="A2937" t="s">
        <v>15238</v>
      </c>
      <c r="C2937" t="s">
        <v>3216</v>
      </c>
      <c r="D2937" s="1">
        <v>46281</v>
      </c>
      <c r="E2937" t="s">
        <v>11819</v>
      </c>
      <c r="F2937" t="s">
        <v>17</v>
      </c>
      <c r="G2937">
        <v>8498</v>
      </c>
      <c r="H2937">
        <v>135.97</v>
      </c>
      <c r="I2937">
        <v>24.47</v>
      </c>
      <c r="J2937">
        <v>8337.56</v>
      </c>
      <c r="K2937" s="1">
        <v>46283</v>
      </c>
      <c r="L2937" t="s">
        <v>15190</v>
      </c>
      <c r="M2937">
        <f t="shared" si="540"/>
        <v>1</v>
      </c>
      <c r="N2937">
        <f>COUNTIF(Orders!$A:$A,C2937)</f>
        <v>1</v>
      </c>
      <c r="P2937">
        <f>COUNTIF(Orders!$H:$H,UPPER(SUBSTITUTE(TRIM(C2937),"-","")))</f>
        <v>1</v>
      </c>
      <c r="R2937" t="str">
        <f t="shared" si="541"/>
        <v>Matched Order Reference</v>
      </c>
      <c r="S2937">
        <f t="shared" si="542"/>
        <v>1</v>
      </c>
      <c r="V2937" cm="1">
        <f t="array" ref="V2937">IF(E2937&lt;&gt;"CAPTURE",0,SUMPRODUCT((MDR_Rates!$A$2:$A$10=F2937)*(G2937&gt;MDR_Rates!$B$2:$B$10)*((MDR_Rates!$C$2:$C$10="")+(G2937&lt;=MDR_Rates!$C$2:$C$10))*MDR_Rates!$D$2:$D$10))</f>
        <v>1.6</v>
      </c>
      <c r="W2937">
        <f t="shared" si="543"/>
        <v>135.97</v>
      </c>
      <c r="X2937">
        <f t="shared" si="544"/>
        <v>24.47</v>
      </c>
      <c r="Y2937">
        <f t="shared" si="545"/>
        <v>0</v>
      </c>
      <c r="Z2937">
        <f t="shared" si="546"/>
        <v>0</v>
      </c>
      <c r="AG2937" t="str">
        <f t="shared" si="547"/>
        <v/>
      </c>
      <c r="AI2937" t="str">
        <f t="shared" si="548"/>
        <v/>
      </c>
      <c r="AJ2937" t="str">
        <f t="shared" si="549"/>
        <v/>
      </c>
      <c r="AK2937" t="str">
        <f t="shared" si="550"/>
        <v>ORD26001604</v>
      </c>
      <c r="AL2937">
        <f>IF(E2937&lt;&gt;"CAPTURE","",COUNTIF(Orders!$H:$H,AK2937))</f>
        <v>1</v>
      </c>
      <c r="AP2937" t="str">
        <f t="shared" si="551"/>
        <v>Matched to Order</v>
      </c>
      <c r="AQ2937">
        <f>IF(COUNTIF($A$2:A2937,A2937)=1,1,0)</f>
        <v>1</v>
      </c>
    </row>
    <row r="2938" spans="1:43" x14ac:dyDescent="0.3">
      <c r="A2938" t="s">
        <v>15239</v>
      </c>
      <c r="C2938" t="s">
        <v>3361</v>
      </c>
      <c r="D2938" s="1">
        <v>46281</v>
      </c>
      <c r="E2938" t="s">
        <v>11819</v>
      </c>
      <c r="F2938" t="s">
        <v>44</v>
      </c>
      <c r="G2938">
        <v>4297</v>
      </c>
      <c r="H2938">
        <v>73.05</v>
      </c>
      <c r="I2938">
        <v>13.15</v>
      </c>
      <c r="J2938">
        <v>4210.8</v>
      </c>
      <c r="K2938" s="1">
        <v>46283</v>
      </c>
      <c r="L2938" t="s">
        <v>15190</v>
      </c>
      <c r="M2938">
        <f t="shared" si="540"/>
        <v>1</v>
      </c>
      <c r="N2938">
        <f>COUNTIF(Orders!$A:$A,C2938)</f>
        <v>1</v>
      </c>
      <c r="P2938">
        <f>COUNTIF(Orders!$H:$H,UPPER(SUBSTITUTE(TRIM(C2938),"-","")))</f>
        <v>1</v>
      </c>
      <c r="R2938" t="str">
        <f t="shared" si="541"/>
        <v>Matched Order Reference</v>
      </c>
      <c r="S2938">
        <f t="shared" si="542"/>
        <v>1</v>
      </c>
      <c r="V2938" cm="1">
        <f t="array" ref="V2938">IF(E2938&lt;&gt;"CAPTURE",0,SUMPRODUCT((MDR_Rates!$A$2:$A$10=F2938)*(G2938&gt;MDR_Rates!$B$2:$B$10)*((MDR_Rates!$C$2:$C$10="")+(G2938&lt;=MDR_Rates!$C$2:$C$10))*MDR_Rates!$D$2:$D$10))</f>
        <v>1.7</v>
      </c>
      <c r="W2938">
        <f t="shared" si="543"/>
        <v>73.05</v>
      </c>
      <c r="X2938">
        <f t="shared" si="544"/>
        <v>13.15</v>
      </c>
      <c r="Y2938">
        <f t="shared" si="545"/>
        <v>0</v>
      </c>
      <c r="Z2938">
        <f t="shared" si="546"/>
        <v>0</v>
      </c>
      <c r="AG2938" t="str">
        <f t="shared" si="547"/>
        <v/>
      </c>
      <c r="AI2938" t="str">
        <f t="shared" si="548"/>
        <v/>
      </c>
      <c r="AJ2938" t="str">
        <f t="shared" si="549"/>
        <v/>
      </c>
      <c r="AK2938" t="str">
        <f t="shared" si="550"/>
        <v>ORD26001678</v>
      </c>
      <c r="AL2938">
        <f>IF(E2938&lt;&gt;"CAPTURE","",COUNTIF(Orders!$H:$H,AK2938))</f>
        <v>1</v>
      </c>
      <c r="AP2938" t="str">
        <f t="shared" si="551"/>
        <v>Matched to Order</v>
      </c>
      <c r="AQ2938">
        <f>IF(COUNTIF($A$2:A2938,A2938)=1,1,0)</f>
        <v>1</v>
      </c>
    </row>
    <row r="2939" spans="1:43" x14ac:dyDescent="0.3">
      <c r="A2939" t="s">
        <v>15240</v>
      </c>
      <c r="C2939" t="s">
        <v>15241</v>
      </c>
      <c r="D2939" s="1">
        <v>46281</v>
      </c>
      <c r="E2939" t="s">
        <v>11819</v>
      </c>
      <c r="F2939" t="s">
        <v>17</v>
      </c>
      <c r="G2939">
        <v>999</v>
      </c>
      <c r="H2939">
        <v>17.98</v>
      </c>
      <c r="I2939">
        <v>3.24</v>
      </c>
      <c r="J2939">
        <v>977.78</v>
      </c>
      <c r="K2939" s="1">
        <v>46283</v>
      </c>
      <c r="L2939" t="s">
        <v>15190</v>
      </c>
      <c r="M2939">
        <f t="shared" si="540"/>
        <v>1</v>
      </c>
      <c r="N2939">
        <f>COUNTIF(Orders!$A:$A,C2939)</f>
        <v>0</v>
      </c>
      <c r="P2939">
        <f>COUNTIF(Orders!$H:$H,UPPER(SUBSTITUTE(TRIM(C2939),"-","")))</f>
        <v>1</v>
      </c>
      <c r="R2939" t="str">
        <f t="shared" si="541"/>
        <v>Matched Order Reference</v>
      </c>
      <c r="S2939">
        <f t="shared" si="542"/>
        <v>1</v>
      </c>
      <c r="V2939" cm="1">
        <f t="array" ref="V2939">IF(E2939&lt;&gt;"CAPTURE",0,SUMPRODUCT((MDR_Rates!$A$2:$A$10=F2939)*(G2939&gt;MDR_Rates!$B$2:$B$10)*((MDR_Rates!$C$2:$C$10="")+(G2939&lt;=MDR_Rates!$C$2:$C$10))*MDR_Rates!$D$2:$D$10))</f>
        <v>1.8</v>
      </c>
      <c r="W2939">
        <f t="shared" si="543"/>
        <v>17.98</v>
      </c>
      <c r="X2939">
        <f t="shared" si="544"/>
        <v>3.24</v>
      </c>
      <c r="Y2939">
        <f t="shared" si="545"/>
        <v>0</v>
      </c>
      <c r="Z2939">
        <f t="shared" si="546"/>
        <v>0</v>
      </c>
      <c r="AG2939" t="str">
        <f t="shared" si="547"/>
        <v/>
      </c>
      <c r="AI2939" t="str">
        <f t="shared" si="548"/>
        <v/>
      </c>
      <c r="AJ2939" t="str">
        <f t="shared" si="549"/>
        <v/>
      </c>
      <c r="AK2939" t="str">
        <f t="shared" si="550"/>
        <v>ORD26001680</v>
      </c>
      <c r="AL2939">
        <f>IF(E2939&lt;&gt;"CAPTURE","",COUNTIF(Orders!$H:$H,AK2939))</f>
        <v>1</v>
      </c>
      <c r="AP2939" t="str">
        <f t="shared" si="551"/>
        <v>Matched to Order</v>
      </c>
      <c r="AQ2939">
        <f>IF(COUNTIF($A$2:A2939,A2939)=1,1,0)</f>
        <v>1</v>
      </c>
    </row>
    <row r="2940" spans="1:43" x14ac:dyDescent="0.3">
      <c r="A2940" t="s">
        <v>15242</v>
      </c>
      <c r="C2940" t="s">
        <v>3473</v>
      </c>
      <c r="D2940" s="1">
        <v>46281</v>
      </c>
      <c r="E2940" t="s">
        <v>11819</v>
      </c>
      <c r="F2940" t="s">
        <v>17</v>
      </c>
      <c r="G2940">
        <v>13497</v>
      </c>
      <c r="H2940">
        <v>215.95</v>
      </c>
      <c r="I2940">
        <v>38.869999999999997</v>
      </c>
      <c r="J2940">
        <v>13242.18</v>
      </c>
      <c r="K2940" s="1">
        <v>46283</v>
      </c>
      <c r="L2940" t="s">
        <v>15190</v>
      </c>
      <c r="M2940">
        <f t="shared" si="540"/>
        <v>1</v>
      </c>
      <c r="N2940">
        <f>COUNTIF(Orders!$A:$A,C2940)</f>
        <v>1</v>
      </c>
      <c r="P2940">
        <f>COUNTIF(Orders!$H:$H,UPPER(SUBSTITUTE(TRIM(C2940),"-","")))</f>
        <v>1</v>
      </c>
      <c r="R2940" t="str">
        <f t="shared" si="541"/>
        <v>Matched Order Reference</v>
      </c>
      <c r="S2940">
        <f t="shared" si="542"/>
        <v>1</v>
      </c>
      <c r="V2940" cm="1">
        <f t="array" ref="V2940">IF(E2940&lt;&gt;"CAPTURE",0,SUMPRODUCT((MDR_Rates!$A$2:$A$10=F2940)*(G2940&gt;MDR_Rates!$B$2:$B$10)*((MDR_Rates!$C$2:$C$10="")+(G2940&lt;=MDR_Rates!$C$2:$C$10))*MDR_Rates!$D$2:$D$10))</f>
        <v>1.6</v>
      </c>
      <c r="W2940">
        <f t="shared" si="543"/>
        <v>215.95</v>
      </c>
      <c r="X2940">
        <f t="shared" si="544"/>
        <v>38.869999999999997</v>
      </c>
      <c r="Y2940">
        <f t="shared" si="545"/>
        <v>0</v>
      </c>
      <c r="Z2940">
        <f t="shared" si="546"/>
        <v>0</v>
      </c>
      <c r="AG2940" t="str">
        <f t="shared" si="547"/>
        <v/>
      </c>
      <c r="AI2940" t="str">
        <f t="shared" si="548"/>
        <v/>
      </c>
      <c r="AJ2940" t="str">
        <f t="shared" si="549"/>
        <v/>
      </c>
      <c r="AK2940" t="str">
        <f t="shared" si="550"/>
        <v>ORD26001735</v>
      </c>
      <c r="AL2940">
        <f>IF(E2940&lt;&gt;"CAPTURE","",COUNTIF(Orders!$H:$H,AK2940))</f>
        <v>1</v>
      </c>
      <c r="AP2940" t="str">
        <f t="shared" si="551"/>
        <v>Matched to Order</v>
      </c>
      <c r="AQ2940">
        <f>IF(COUNTIF($A$2:A2940,A2940)=1,1,0)</f>
        <v>1</v>
      </c>
    </row>
    <row r="2941" spans="1:43" x14ac:dyDescent="0.3">
      <c r="A2941" t="s">
        <v>15243</v>
      </c>
      <c r="C2941" t="s">
        <v>3610</v>
      </c>
      <c r="D2941" s="1">
        <v>46281</v>
      </c>
      <c r="E2941" t="s">
        <v>11819</v>
      </c>
      <c r="F2941" t="s">
        <v>9</v>
      </c>
      <c r="G2941">
        <v>2647</v>
      </c>
      <c r="H2941">
        <v>7.94</v>
      </c>
      <c r="I2941">
        <v>1.43</v>
      </c>
      <c r="J2941">
        <v>2637.63</v>
      </c>
      <c r="K2941" s="1">
        <v>46283</v>
      </c>
      <c r="L2941" t="s">
        <v>15190</v>
      </c>
      <c r="M2941">
        <f t="shared" si="540"/>
        <v>1</v>
      </c>
      <c r="N2941">
        <f>COUNTIF(Orders!$A:$A,C2941)</f>
        <v>1</v>
      </c>
      <c r="P2941">
        <f>COUNTIF(Orders!$H:$H,UPPER(SUBSTITUTE(TRIM(C2941),"-","")))</f>
        <v>1</v>
      </c>
      <c r="R2941" t="str">
        <f t="shared" si="541"/>
        <v>Matched Order Reference</v>
      </c>
      <c r="S2941">
        <f t="shared" si="542"/>
        <v>1</v>
      </c>
      <c r="V2941" cm="1">
        <f t="array" ref="V2941">IF(E2941&lt;&gt;"CAPTURE",0,SUMPRODUCT((MDR_Rates!$A$2:$A$10=F2941)*(G2941&gt;MDR_Rates!$B$2:$B$10)*((MDR_Rates!$C$2:$C$10="")+(G2941&lt;=MDR_Rates!$C$2:$C$10))*MDR_Rates!$D$2:$D$10))</f>
        <v>0.3</v>
      </c>
      <c r="W2941">
        <f t="shared" si="543"/>
        <v>7.94</v>
      </c>
      <c r="X2941">
        <f t="shared" si="544"/>
        <v>1.43</v>
      </c>
      <c r="Y2941">
        <f t="shared" si="545"/>
        <v>0</v>
      </c>
      <c r="Z2941">
        <f t="shared" si="546"/>
        <v>0</v>
      </c>
      <c r="AG2941" t="str">
        <f t="shared" si="547"/>
        <v/>
      </c>
      <c r="AI2941" t="str">
        <f t="shared" si="548"/>
        <v/>
      </c>
      <c r="AJ2941" t="str">
        <f t="shared" si="549"/>
        <v/>
      </c>
      <c r="AK2941" t="str">
        <f t="shared" si="550"/>
        <v>ORD26001804</v>
      </c>
      <c r="AL2941">
        <f>IF(E2941&lt;&gt;"CAPTURE","",COUNTIF(Orders!$H:$H,AK2941))</f>
        <v>1</v>
      </c>
      <c r="AP2941" t="str">
        <f t="shared" si="551"/>
        <v>Matched to Order</v>
      </c>
      <c r="AQ2941">
        <f>IF(COUNTIF($A$2:A2941,A2941)=1,1,0)</f>
        <v>1</v>
      </c>
    </row>
    <row r="2942" spans="1:43" x14ac:dyDescent="0.3">
      <c r="A2942" t="s">
        <v>15244</v>
      </c>
      <c r="C2942" t="s">
        <v>3656</v>
      </c>
      <c r="D2942" s="1">
        <v>46281</v>
      </c>
      <c r="E2942" t="s">
        <v>11819</v>
      </c>
      <c r="F2942" t="s">
        <v>44</v>
      </c>
      <c r="G2942">
        <v>349</v>
      </c>
      <c r="H2942">
        <v>6.63</v>
      </c>
      <c r="I2942">
        <v>1.19</v>
      </c>
      <c r="J2942">
        <v>341.18</v>
      </c>
      <c r="K2942" s="1">
        <v>46283</v>
      </c>
      <c r="L2942" t="s">
        <v>15190</v>
      </c>
      <c r="M2942">
        <f t="shared" si="540"/>
        <v>1</v>
      </c>
      <c r="N2942">
        <f>COUNTIF(Orders!$A:$A,C2942)</f>
        <v>1</v>
      </c>
      <c r="P2942">
        <f>COUNTIF(Orders!$H:$H,UPPER(SUBSTITUTE(TRIM(C2942),"-","")))</f>
        <v>1</v>
      </c>
      <c r="R2942" t="str">
        <f t="shared" si="541"/>
        <v>Matched Order Reference</v>
      </c>
      <c r="S2942">
        <f t="shared" si="542"/>
        <v>1</v>
      </c>
      <c r="V2942" cm="1">
        <f t="array" ref="V2942">IF(E2942&lt;&gt;"CAPTURE",0,SUMPRODUCT((MDR_Rates!$A$2:$A$10=F2942)*(G2942&gt;MDR_Rates!$B$2:$B$10)*((MDR_Rates!$C$2:$C$10="")+(G2942&lt;=MDR_Rates!$C$2:$C$10))*MDR_Rates!$D$2:$D$10))</f>
        <v>1.9</v>
      </c>
      <c r="W2942">
        <f t="shared" si="543"/>
        <v>6.63</v>
      </c>
      <c r="X2942">
        <f t="shared" si="544"/>
        <v>1.19</v>
      </c>
      <c r="Y2942">
        <f t="shared" si="545"/>
        <v>0</v>
      </c>
      <c r="Z2942">
        <f t="shared" si="546"/>
        <v>0</v>
      </c>
      <c r="AG2942" t="str">
        <f t="shared" si="547"/>
        <v/>
      </c>
      <c r="AI2942" t="str">
        <f t="shared" si="548"/>
        <v/>
      </c>
      <c r="AJ2942" t="str">
        <f t="shared" si="549"/>
        <v/>
      </c>
      <c r="AK2942" t="str">
        <f t="shared" si="550"/>
        <v>ORD26001827</v>
      </c>
      <c r="AL2942">
        <f>IF(E2942&lt;&gt;"CAPTURE","",COUNTIF(Orders!$H:$H,AK2942))</f>
        <v>1</v>
      </c>
      <c r="AP2942" t="str">
        <f t="shared" si="551"/>
        <v>Matched to Order</v>
      </c>
      <c r="AQ2942">
        <f>IF(COUNTIF($A$2:A2942,A2942)=1,1,0)</f>
        <v>1</v>
      </c>
    </row>
    <row r="2943" spans="1:43" x14ac:dyDescent="0.3">
      <c r="A2943" t="s">
        <v>15245</v>
      </c>
      <c r="C2943" t="s">
        <v>3730</v>
      </c>
      <c r="D2943" s="1">
        <v>46281</v>
      </c>
      <c r="E2943" t="s">
        <v>11819</v>
      </c>
      <c r="F2943" t="s">
        <v>9</v>
      </c>
      <c r="G2943">
        <v>2999</v>
      </c>
      <c r="H2943">
        <v>9</v>
      </c>
      <c r="I2943">
        <v>1.62</v>
      </c>
      <c r="J2943">
        <v>2988.38</v>
      </c>
      <c r="K2943" s="1">
        <v>46283</v>
      </c>
      <c r="L2943" t="s">
        <v>15190</v>
      </c>
      <c r="M2943">
        <f t="shared" si="540"/>
        <v>1</v>
      </c>
      <c r="N2943">
        <f>COUNTIF(Orders!$A:$A,C2943)</f>
        <v>1</v>
      </c>
      <c r="P2943">
        <f>COUNTIF(Orders!$H:$H,UPPER(SUBSTITUTE(TRIM(C2943),"-","")))</f>
        <v>1</v>
      </c>
      <c r="R2943" t="str">
        <f t="shared" si="541"/>
        <v>Matched Order Reference</v>
      </c>
      <c r="S2943">
        <f t="shared" si="542"/>
        <v>1</v>
      </c>
      <c r="V2943" cm="1">
        <f t="array" ref="V2943">IF(E2943&lt;&gt;"CAPTURE",0,SUMPRODUCT((MDR_Rates!$A$2:$A$10=F2943)*(G2943&gt;MDR_Rates!$B$2:$B$10)*((MDR_Rates!$C$2:$C$10="")+(G2943&lt;=MDR_Rates!$C$2:$C$10))*MDR_Rates!$D$2:$D$10))</f>
        <v>0.3</v>
      </c>
      <c r="W2943">
        <f t="shared" si="543"/>
        <v>9</v>
      </c>
      <c r="X2943">
        <f t="shared" si="544"/>
        <v>1.62</v>
      </c>
      <c r="Y2943">
        <f t="shared" si="545"/>
        <v>0</v>
      </c>
      <c r="Z2943">
        <f t="shared" si="546"/>
        <v>0</v>
      </c>
      <c r="AG2943" t="str">
        <f t="shared" si="547"/>
        <v/>
      </c>
      <c r="AI2943" t="str">
        <f t="shared" si="548"/>
        <v/>
      </c>
      <c r="AJ2943" t="str">
        <f t="shared" si="549"/>
        <v/>
      </c>
      <c r="AK2943" t="str">
        <f t="shared" si="550"/>
        <v>ORD26001865</v>
      </c>
      <c r="AL2943">
        <f>IF(E2943&lt;&gt;"CAPTURE","",COUNTIF(Orders!$H:$H,AK2943))</f>
        <v>1</v>
      </c>
      <c r="AP2943" t="str">
        <f t="shared" si="551"/>
        <v>Matched to Order</v>
      </c>
      <c r="AQ2943">
        <f>IF(COUNTIF($A$2:A2943,A2943)=1,1,0)</f>
        <v>1</v>
      </c>
    </row>
    <row r="2944" spans="1:43" x14ac:dyDescent="0.3">
      <c r="A2944" t="s">
        <v>15246</v>
      </c>
      <c r="C2944" t="s">
        <v>3790</v>
      </c>
      <c r="D2944" s="1">
        <v>46281</v>
      </c>
      <c r="E2944" t="s">
        <v>11819</v>
      </c>
      <c r="F2944" t="s">
        <v>17</v>
      </c>
      <c r="G2944">
        <v>1499</v>
      </c>
      <c r="H2944">
        <v>26.98</v>
      </c>
      <c r="I2944">
        <v>4.8600000000000003</v>
      </c>
      <c r="J2944">
        <v>1467.16</v>
      </c>
      <c r="K2944" s="1">
        <v>46283</v>
      </c>
      <c r="L2944" t="s">
        <v>15190</v>
      </c>
      <c r="M2944">
        <f t="shared" si="540"/>
        <v>1</v>
      </c>
      <c r="N2944">
        <f>COUNTIF(Orders!$A:$A,C2944)</f>
        <v>1</v>
      </c>
      <c r="P2944">
        <f>COUNTIF(Orders!$H:$H,UPPER(SUBSTITUTE(TRIM(C2944),"-","")))</f>
        <v>1</v>
      </c>
      <c r="R2944" t="str">
        <f t="shared" si="541"/>
        <v>Matched Order Reference</v>
      </c>
      <c r="S2944">
        <f t="shared" si="542"/>
        <v>1</v>
      </c>
      <c r="V2944" cm="1">
        <f t="array" ref="V2944">IF(E2944&lt;&gt;"CAPTURE",0,SUMPRODUCT((MDR_Rates!$A$2:$A$10=F2944)*(G2944&gt;MDR_Rates!$B$2:$B$10)*((MDR_Rates!$C$2:$C$10="")+(G2944&lt;=MDR_Rates!$C$2:$C$10))*MDR_Rates!$D$2:$D$10))</f>
        <v>1.8</v>
      </c>
      <c r="W2944">
        <f t="shared" si="543"/>
        <v>26.98</v>
      </c>
      <c r="X2944">
        <f t="shared" si="544"/>
        <v>4.8600000000000003</v>
      </c>
      <c r="Y2944">
        <f t="shared" si="545"/>
        <v>0</v>
      </c>
      <c r="Z2944">
        <f t="shared" si="546"/>
        <v>0</v>
      </c>
      <c r="AG2944" t="str">
        <f t="shared" si="547"/>
        <v/>
      </c>
      <c r="AI2944" t="str">
        <f t="shared" si="548"/>
        <v/>
      </c>
      <c r="AJ2944" t="str">
        <f t="shared" si="549"/>
        <v/>
      </c>
      <c r="AK2944" t="str">
        <f t="shared" si="550"/>
        <v>ORD26001895</v>
      </c>
      <c r="AL2944">
        <f>IF(E2944&lt;&gt;"CAPTURE","",COUNTIF(Orders!$H:$H,AK2944))</f>
        <v>1</v>
      </c>
      <c r="AP2944" t="str">
        <f t="shared" si="551"/>
        <v>Matched to Order</v>
      </c>
      <c r="AQ2944">
        <f>IF(COUNTIF($A$2:A2944,A2944)=1,1,0)</f>
        <v>1</v>
      </c>
    </row>
    <row r="2945" spans="1:43" x14ac:dyDescent="0.3">
      <c r="A2945" t="s">
        <v>15247</v>
      </c>
      <c r="C2945" t="s">
        <v>3876</v>
      </c>
      <c r="D2945" s="1">
        <v>46281</v>
      </c>
      <c r="E2945" t="s">
        <v>11819</v>
      </c>
      <c r="F2945" t="s">
        <v>9</v>
      </c>
      <c r="G2945">
        <v>5597</v>
      </c>
      <c r="H2945">
        <v>16.79</v>
      </c>
      <c r="I2945">
        <v>3.02</v>
      </c>
      <c r="J2945">
        <v>5577.19</v>
      </c>
      <c r="K2945" s="1">
        <v>46283</v>
      </c>
      <c r="L2945" t="s">
        <v>15190</v>
      </c>
      <c r="M2945">
        <f t="shared" si="540"/>
        <v>1</v>
      </c>
      <c r="N2945">
        <f>COUNTIF(Orders!$A:$A,C2945)</f>
        <v>1</v>
      </c>
      <c r="P2945">
        <f>COUNTIF(Orders!$H:$H,UPPER(SUBSTITUTE(TRIM(C2945),"-","")))</f>
        <v>1</v>
      </c>
      <c r="R2945" t="str">
        <f t="shared" si="541"/>
        <v>Matched Order Reference</v>
      </c>
      <c r="S2945">
        <f t="shared" si="542"/>
        <v>1</v>
      </c>
      <c r="V2945" cm="1">
        <f t="array" ref="V2945">IF(E2945&lt;&gt;"CAPTURE",0,SUMPRODUCT((MDR_Rates!$A$2:$A$10=F2945)*(G2945&gt;MDR_Rates!$B$2:$B$10)*((MDR_Rates!$C$2:$C$10="")+(G2945&lt;=MDR_Rates!$C$2:$C$10))*MDR_Rates!$D$2:$D$10))</f>
        <v>0.3</v>
      </c>
      <c r="W2945">
        <f t="shared" si="543"/>
        <v>16.79</v>
      </c>
      <c r="X2945">
        <f t="shared" si="544"/>
        <v>3.02</v>
      </c>
      <c r="Y2945">
        <f t="shared" si="545"/>
        <v>0</v>
      </c>
      <c r="Z2945">
        <f t="shared" si="546"/>
        <v>0</v>
      </c>
      <c r="AG2945" t="str">
        <f t="shared" si="547"/>
        <v/>
      </c>
      <c r="AI2945" t="str">
        <f t="shared" si="548"/>
        <v/>
      </c>
      <c r="AJ2945" t="str">
        <f t="shared" si="549"/>
        <v/>
      </c>
      <c r="AK2945" t="str">
        <f t="shared" si="550"/>
        <v>ORD26001939</v>
      </c>
      <c r="AL2945">
        <f>IF(E2945&lt;&gt;"CAPTURE","",COUNTIF(Orders!$H:$H,AK2945))</f>
        <v>1</v>
      </c>
      <c r="AP2945" t="str">
        <f t="shared" si="551"/>
        <v>Matched to Order</v>
      </c>
      <c r="AQ2945">
        <f>IF(COUNTIF($A$2:A2945,A2945)=1,1,0)</f>
        <v>1</v>
      </c>
    </row>
    <row r="2946" spans="1:43" x14ac:dyDescent="0.3">
      <c r="A2946" t="s">
        <v>15248</v>
      </c>
      <c r="C2946" t="s">
        <v>3961</v>
      </c>
      <c r="D2946" s="1">
        <v>46281</v>
      </c>
      <c r="E2946" t="s">
        <v>11819</v>
      </c>
      <c r="F2946" t="s">
        <v>9</v>
      </c>
      <c r="G2946">
        <v>5348</v>
      </c>
      <c r="H2946">
        <v>16.04</v>
      </c>
      <c r="I2946">
        <v>2.89</v>
      </c>
      <c r="J2946">
        <v>5329.07</v>
      </c>
      <c r="K2946" s="1">
        <v>46283</v>
      </c>
      <c r="L2946" t="s">
        <v>15190</v>
      </c>
      <c r="M2946">
        <f t="shared" si="540"/>
        <v>1</v>
      </c>
      <c r="N2946">
        <f>COUNTIF(Orders!$A:$A,C2946)</f>
        <v>1</v>
      </c>
      <c r="P2946">
        <f>COUNTIF(Orders!$H:$H,UPPER(SUBSTITUTE(TRIM(C2946),"-","")))</f>
        <v>1</v>
      </c>
      <c r="R2946" t="str">
        <f t="shared" si="541"/>
        <v>Matched Order Reference</v>
      </c>
      <c r="S2946">
        <f t="shared" si="542"/>
        <v>1</v>
      </c>
      <c r="V2946" cm="1">
        <f t="array" ref="V2946">IF(E2946&lt;&gt;"CAPTURE",0,SUMPRODUCT((MDR_Rates!$A$2:$A$10=F2946)*(G2946&gt;MDR_Rates!$B$2:$B$10)*((MDR_Rates!$C$2:$C$10="")+(G2946&lt;=MDR_Rates!$C$2:$C$10))*MDR_Rates!$D$2:$D$10))</f>
        <v>0.3</v>
      </c>
      <c r="W2946">
        <f t="shared" si="543"/>
        <v>16.04</v>
      </c>
      <c r="X2946">
        <f t="shared" si="544"/>
        <v>2.89</v>
      </c>
      <c r="Y2946">
        <f t="shared" si="545"/>
        <v>0</v>
      </c>
      <c r="Z2946">
        <f t="shared" si="546"/>
        <v>0</v>
      </c>
      <c r="AG2946" t="str">
        <f t="shared" si="547"/>
        <v/>
      </c>
      <c r="AI2946" t="str">
        <f t="shared" si="548"/>
        <v/>
      </c>
      <c r="AJ2946" t="str">
        <f t="shared" si="549"/>
        <v/>
      </c>
      <c r="AK2946" t="str">
        <f t="shared" si="550"/>
        <v>ORD26001982</v>
      </c>
      <c r="AL2946">
        <f>IF(E2946&lt;&gt;"CAPTURE","",COUNTIF(Orders!$H:$H,AK2946))</f>
        <v>1</v>
      </c>
      <c r="AP2946" t="str">
        <f t="shared" si="551"/>
        <v>Matched to Order</v>
      </c>
      <c r="AQ2946">
        <f>IF(COUNTIF($A$2:A2946,A2946)=1,1,0)</f>
        <v>1</v>
      </c>
    </row>
    <row r="2947" spans="1:43" x14ac:dyDescent="0.3">
      <c r="A2947" t="s">
        <v>15249</v>
      </c>
      <c r="C2947" t="s">
        <v>3987</v>
      </c>
      <c r="D2947" s="1">
        <v>46281</v>
      </c>
      <c r="E2947" t="s">
        <v>11819</v>
      </c>
      <c r="F2947" t="s">
        <v>17</v>
      </c>
      <c r="G2947">
        <v>1498</v>
      </c>
      <c r="H2947">
        <v>26.96</v>
      </c>
      <c r="I2947">
        <v>4.8499999999999996</v>
      </c>
      <c r="J2947">
        <v>1466.19</v>
      </c>
      <c r="K2947" s="1">
        <v>46283</v>
      </c>
      <c r="L2947" t="s">
        <v>15190</v>
      </c>
      <c r="M2947">
        <f t="shared" ref="M2947:M3010" si="552">COUNTIF($A:$A,A2947)</f>
        <v>1</v>
      </c>
      <c r="N2947">
        <f>COUNTIF(Orders!$A:$A,C2947)</f>
        <v>1</v>
      </c>
      <c r="P2947">
        <f>COUNTIF(Orders!$H:$H,UPPER(SUBSTITUTE(TRIM(C2947),"-","")))</f>
        <v>1</v>
      </c>
      <c r="R2947" t="str">
        <f t="shared" ref="R2947:R3010" si="553">IF(E2947="REFUND","Refund",IF(P2947=0,"Unmatched Order Reference","Matched Order Reference"))</f>
        <v>Matched Order Reference</v>
      </c>
      <c r="S2947">
        <f t="shared" ref="S2947:S3010" si="554">COUNTIFS($C$2:$C$5753,C2947,$E$2:$E$5753,"CAPTURE")</f>
        <v>1</v>
      </c>
      <c r="V2947" cm="1">
        <f t="array" ref="V2947">IF(E2947&lt;&gt;"CAPTURE",0,SUMPRODUCT((MDR_Rates!$A$2:$A$10=F2947)*(G2947&gt;MDR_Rates!$B$2:$B$10)*((MDR_Rates!$C$2:$C$10="")+(G2947&lt;=MDR_Rates!$C$2:$C$10))*MDR_Rates!$D$2:$D$10))</f>
        <v>1.8</v>
      </c>
      <c r="W2947">
        <f t="shared" ref="W2947:W3010" si="555">IF(E2947&lt;&gt;"CAPTURE",0,ROUND(G2947*V2947/100,2))</f>
        <v>26.96</v>
      </c>
      <c r="X2947">
        <f t="shared" ref="X2947:X3010" si="556">IF(E2947&lt;&gt;"CAPTURE",0,ROUND(W2947*18/100,2))</f>
        <v>4.8499999999999996</v>
      </c>
      <c r="Y2947">
        <f t="shared" ref="Y2947:Y3010" si="557">IF(E2947&lt;&gt;"CAPTURE",0,ROUND(H2947-W2947,2))</f>
        <v>0</v>
      </c>
      <c r="Z2947">
        <f t="shared" ref="Z2947:Z3010" si="558">IF(E2947&lt;&gt;"CAPTURE",0,ROUND(I2947-X2947,2))</f>
        <v>0</v>
      </c>
      <c r="AG2947" t="str">
        <f t="shared" ref="AG2947:AG3010" si="559">IF(E2947&lt;&gt;"REFUND","",IF(COUNTIFS($A:$A,B2947,$E:$E,"CAPTURE")=0,"Missing Original Capture","Original Capture Found"))</f>
        <v/>
      </c>
      <c r="AI2947" t="str">
        <f t="shared" ref="AI2947:AI3010" si="560">IF(E2947="REFUND",_xlfn.MAXIFS($G:$G,$A:$A,B2947,$E:$E,"CAPTURE"),"")</f>
        <v/>
      </c>
      <c r="AJ2947" t="str">
        <f t="shared" ref="AJ2947:AJ3010" si="561">IF(E2947&lt;&gt;"REFUND","",IF(G2947&gt;AI2947,"Refund Exceeds Capture",IF(ABS(G2947-AI2947)&lt;0.01,"Full Refund","Partial Refund")))</f>
        <v/>
      </c>
      <c r="AK2947" t="str">
        <f t="shared" ref="AK2947:AK3010" si="562">UPPER(SUBSTITUTE(TRIM(C2947),"-",""))</f>
        <v>ORD26001995</v>
      </c>
      <c r="AL2947">
        <f>IF(E2947&lt;&gt;"CAPTURE","",COUNTIF(Orders!$H:$H,AK2947))</f>
        <v>1</v>
      </c>
      <c r="AP2947" t="str">
        <f t="shared" ref="AP2947:AP3010" si="563">IF(E2947&lt;&gt;"CAPTURE","",IF(M2947&gt;1,"Duplicate ID - Review",IF(AL2947=0,"Unmatched Order",IF(AL2947=1,"Matched to Order","Multiple Order Matches"))))</f>
        <v>Matched to Order</v>
      </c>
      <c r="AQ2947">
        <f>IF(COUNTIF($A$2:A2947,A2947)=1,1,0)</f>
        <v>1</v>
      </c>
    </row>
    <row r="2948" spans="1:43" x14ac:dyDescent="0.3">
      <c r="A2948" t="s">
        <v>15250</v>
      </c>
      <c r="C2948" t="s">
        <v>4037</v>
      </c>
      <c r="D2948" s="1">
        <v>46281</v>
      </c>
      <c r="E2948" t="s">
        <v>11819</v>
      </c>
      <c r="F2948" t="s">
        <v>17</v>
      </c>
      <c r="G2948">
        <v>1299</v>
      </c>
      <c r="H2948">
        <v>23.38</v>
      </c>
      <c r="I2948">
        <v>4.21</v>
      </c>
      <c r="J2948">
        <v>1271.4100000000001</v>
      </c>
      <c r="K2948" s="1">
        <v>46283</v>
      </c>
      <c r="L2948" t="s">
        <v>15190</v>
      </c>
      <c r="M2948">
        <f t="shared" si="552"/>
        <v>1</v>
      </c>
      <c r="N2948">
        <f>COUNTIF(Orders!$A:$A,C2948)</f>
        <v>1</v>
      </c>
      <c r="P2948">
        <f>COUNTIF(Orders!$H:$H,UPPER(SUBSTITUTE(TRIM(C2948),"-","")))</f>
        <v>1</v>
      </c>
      <c r="R2948" t="str">
        <f t="shared" si="553"/>
        <v>Matched Order Reference</v>
      </c>
      <c r="S2948">
        <f t="shared" si="554"/>
        <v>1</v>
      </c>
      <c r="V2948" cm="1">
        <f t="array" ref="V2948">IF(E2948&lt;&gt;"CAPTURE",0,SUMPRODUCT((MDR_Rates!$A$2:$A$10=F2948)*(G2948&gt;MDR_Rates!$B$2:$B$10)*((MDR_Rates!$C$2:$C$10="")+(G2948&lt;=MDR_Rates!$C$2:$C$10))*MDR_Rates!$D$2:$D$10))</f>
        <v>1.8</v>
      </c>
      <c r="W2948">
        <f t="shared" si="555"/>
        <v>23.38</v>
      </c>
      <c r="X2948">
        <f t="shared" si="556"/>
        <v>4.21</v>
      </c>
      <c r="Y2948">
        <f t="shared" si="557"/>
        <v>0</v>
      </c>
      <c r="Z2948">
        <f t="shared" si="558"/>
        <v>0</v>
      </c>
      <c r="AG2948" t="str">
        <f t="shared" si="559"/>
        <v/>
      </c>
      <c r="AI2948" t="str">
        <f t="shared" si="560"/>
        <v/>
      </c>
      <c r="AJ2948" t="str">
        <f t="shared" si="561"/>
        <v/>
      </c>
      <c r="AK2948" t="str">
        <f t="shared" si="562"/>
        <v>ORD26002021</v>
      </c>
      <c r="AL2948">
        <f>IF(E2948&lt;&gt;"CAPTURE","",COUNTIF(Orders!$H:$H,AK2948))</f>
        <v>1</v>
      </c>
      <c r="AP2948" t="str">
        <f t="shared" si="563"/>
        <v>Matched to Order</v>
      </c>
      <c r="AQ2948">
        <f>IF(COUNTIF($A$2:A2948,A2948)=1,1,0)</f>
        <v>1</v>
      </c>
    </row>
    <row r="2949" spans="1:43" x14ac:dyDescent="0.3">
      <c r="A2949" t="s">
        <v>15251</v>
      </c>
      <c r="C2949" t="s">
        <v>4069</v>
      </c>
      <c r="D2949" s="1">
        <v>46281</v>
      </c>
      <c r="E2949" t="s">
        <v>11819</v>
      </c>
      <c r="F2949" t="s">
        <v>9</v>
      </c>
      <c r="G2949">
        <v>2499</v>
      </c>
      <c r="H2949">
        <v>7.5</v>
      </c>
      <c r="I2949">
        <v>1.35</v>
      </c>
      <c r="J2949">
        <v>2490.15</v>
      </c>
      <c r="K2949" s="1">
        <v>46283</v>
      </c>
      <c r="L2949" t="s">
        <v>15190</v>
      </c>
      <c r="M2949">
        <f t="shared" si="552"/>
        <v>1</v>
      </c>
      <c r="N2949">
        <f>COUNTIF(Orders!$A:$A,C2949)</f>
        <v>1</v>
      </c>
      <c r="P2949">
        <f>COUNTIF(Orders!$H:$H,UPPER(SUBSTITUTE(TRIM(C2949),"-","")))</f>
        <v>1</v>
      </c>
      <c r="R2949" t="str">
        <f t="shared" si="553"/>
        <v>Matched Order Reference</v>
      </c>
      <c r="S2949">
        <f t="shared" si="554"/>
        <v>1</v>
      </c>
      <c r="V2949" cm="1">
        <f t="array" ref="V2949">IF(E2949&lt;&gt;"CAPTURE",0,SUMPRODUCT((MDR_Rates!$A$2:$A$10=F2949)*(G2949&gt;MDR_Rates!$B$2:$B$10)*((MDR_Rates!$C$2:$C$10="")+(G2949&lt;=MDR_Rates!$C$2:$C$10))*MDR_Rates!$D$2:$D$10))</f>
        <v>0.3</v>
      </c>
      <c r="W2949">
        <f t="shared" si="555"/>
        <v>7.5</v>
      </c>
      <c r="X2949">
        <f t="shared" si="556"/>
        <v>1.35</v>
      </c>
      <c r="Y2949">
        <f t="shared" si="557"/>
        <v>0</v>
      </c>
      <c r="Z2949">
        <f t="shared" si="558"/>
        <v>0</v>
      </c>
      <c r="AG2949" t="str">
        <f t="shared" si="559"/>
        <v/>
      </c>
      <c r="AI2949" t="str">
        <f t="shared" si="560"/>
        <v/>
      </c>
      <c r="AJ2949" t="str">
        <f t="shared" si="561"/>
        <v/>
      </c>
      <c r="AK2949" t="str">
        <f t="shared" si="562"/>
        <v>ORD26002037</v>
      </c>
      <c r="AL2949">
        <f>IF(E2949&lt;&gt;"CAPTURE","",COUNTIF(Orders!$H:$H,AK2949))</f>
        <v>1</v>
      </c>
      <c r="AP2949" t="str">
        <f t="shared" si="563"/>
        <v>Matched to Order</v>
      </c>
      <c r="AQ2949">
        <f>IF(COUNTIF($A$2:A2949,A2949)=1,1,0)</f>
        <v>1</v>
      </c>
    </row>
    <row r="2950" spans="1:43" x14ac:dyDescent="0.3">
      <c r="A2950" t="s">
        <v>15252</v>
      </c>
      <c r="C2950" t="s">
        <v>4129</v>
      </c>
      <c r="D2950" s="1">
        <v>46281</v>
      </c>
      <c r="E2950" t="s">
        <v>11819</v>
      </c>
      <c r="F2950" t="s">
        <v>9</v>
      </c>
      <c r="G2950">
        <v>499</v>
      </c>
      <c r="H2950">
        <v>0</v>
      </c>
      <c r="I2950">
        <v>0</v>
      </c>
      <c r="J2950">
        <v>499</v>
      </c>
      <c r="K2950" s="1">
        <v>46283</v>
      </c>
      <c r="L2950" t="s">
        <v>15190</v>
      </c>
      <c r="M2950">
        <f t="shared" si="552"/>
        <v>1</v>
      </c>
      <c r="N2950">
        <f>COUNTIF(Orders!$A:$A,C2950)</f>
        <v>1</v>
      </c>
      <c r="P2950">
        <f>COUNTIF(Orders!$H:$H,UPPER(SUBSTITUTE(TRIM(C2950),"-","")))</f>
        <v>1</v>
      </c>
      <c r="R2950" t="str">
        <f t="shared" si="553"/>
        <v>Matched Order Reference</v>
      </c>
      <c r="S2950">
        <f t="shared" si="554"/>
        <v>1</v>
      </c>
      <c r="V2950" cm="1">
        <f t="array" ref="V2950">IF(E2950&lt;&gt;"CAPTURE",0,SUMPRODUCT((MDR_Rates!$A$2:$A$10=F2950)*(G2950&gt;MDR_Rates!$B$2:$B$10)*((MDR_Rates!$C$2:$C$10="")+(G2950&lt;=MDR_Rates!$C$2:$C$10))*MDR_Rates!$D$2:$D$10))</f>
        <v>0</v>
      </c>
      <c r="W2950">
        <f t="shared" si="555"/>
        <v>0</v>
      </c>
      <c r="X2950">
        <f t="shared" si="556"/>
        <v>0</v>
      </c>
      <c r="Y2950">
        <f t="shared" si="557"/>
        <v>0</v>
      </c>
      <c r="Z2950">
        <f t="shared" si="558"/>
        <v>0</v>
      </c>
      <c r="AG2950" t="str">
        <f t="shared" si="559"/>
        <v/>
      </c>
      <c r="AI2950" t="str">
        <f t="shared" si="560"/>
        <v/>
      </c>
      <c r="AJ2950" t="str">
        <f t="shared" si="561"/>
        <v/>
      </c>
      <c r="AK2950" t="str">
        <f t="shared" si="562"/>
        <v>ORD26002067</v>
      </c>
      <c r="AL2950">
        <f>IF(E2950&lt;&gt;"CAPTURE","",COUNTIF(Orders!$H:$H,AK2950))</f>
        <v>1</v>
      </c>
      <c r="AP2950" t="str">
        <f t="shared" si="563"/>
        <v>Matched to Order</v>
      </c>
      <c r="AQ2950">
        <f>IF(COUNTIF($A$2:A2950,A2950)=1,1,0)</f>
        <v>1</v>
      </c>
    </row>
    <row r="2951" spans="1:43" x14ac:dyDescent="0.3">
      <c r="A2951" t="s">
        <v>15253</v>
      </c>
      <c r="C2951" t="s">
        <v>15254</v>
      </c>
      <c r="D2951" s="1">
        <v>46281</v>
      </c>
      <c r="E2951" t="s">
        <v>11819</v>
      </c>
      <c r="F2951" t="s">
        <v>9</v>
      </c>
      <c r="G2951">
        <v>11498</v>
      </c>
      <c r="H2951">
        <v>34.49</v>
      </c>
      <c r="I2951">
        <v>6.21</v>
      </c>
      <c r="J2951">
        <v>11457.3</v>
      </c>
      <c r="K2951" s="1">
        <v>46283</v>
      </c>
      <c r="L2951" t="s">
        <v>15190</v>
      </c>
      <c r="M2951">
        <f t="shared" si="552"/>
        <v>1</v>
      </c>
      <c r="N2951">
        <f>COUNTIF(Orders!$A:$A,C2951)</f>
        <v>1</v>
      </c>
      <c r="P2951">
        <f>COUNTIF(Orders!$H:$H,UPPER(SUBSTITUTE(TRIM(C2951),"-","")))</f>
        <v>1</v>
      </c>
      <c r="R2951" t="str">
        <f t="shared" si="553"/>
        <v>Matched Order Reference</v>
      </c>
      <c r="S2951">
        <f t="shared" si="554"/>
        <v>1</v>
      </c>
      <c r="V2951" cm="1">
        <f t="array" ref="V2951">IF(E2951&lt;&gt;"CAPTURE",0,SUMPRODUCT((MDR_Rates!$A$2:$A$10=F2951)*(G2951&gt;MDR_Rates!$B$2:$B$10)*((MDR_Rates!$C$2:$C$10="")+(G2951&lt;=MDR_Rates!$C$2:$C$10))*MDR_Rates!$D$2:$D$10))</f>
        <v>0.3</v>
      </c>
      <c r="W2951">
        <f t="shared" si="555"/>
        <v>34.49</v>
      </c>
      <c r="X2951">
        <f t="shared" si="556"/>
        <v>6.21</v>
      </c>
      <c r="Y2951">
        <f t="shared" si="557"/>
        <v>0</v>
      </c>
      <c r="Z2951">
        <f t="shared" si="558"/>
        <v>0</v>
      </c>
      <c r="AG2951" t="str">
        <f t="shared" si="559"/>
        <v/>
      </c>
      <c r="AI2951" t="str">
        <f t="shared" si="560"/>
        <v/>
      </c>
      <c r="AJ2951" t="str">
        <f t="shared" si="561"/>
        <v/>
      </c>
      <c r="AK2951" t="str">
        <f t="shared" si="562"/>
        <v>ORD26002068</v>
      </c>
      <c r="AL2951">
        <f>IF(E2951&lt;&gt;"CAPTURE","",COUNTIF(Orders!$H:$H,AK2951))</f>
        <v>1</v>
      </c>
      <c r="AP2951" t="str">
        <f t="shared" si="563"/>
        <v>Matched to Order</v>
      </c>
      <c r="AQ2951">
        <f>IF(COUNTIF($A$2:A2951,A2951)=1,1,0)</f>
        <v>1</v>
      </c>
    </row>
    <row r="2952" spans="1:43" x14ac:dyDescent="0.3">
      <c r="A2952" t="s">
        <v>15255</v>
      </c>
      <c r="C2952" t="s">
        <v>4413</v>
      </c>
      <c r="D2952" s="1">
        <v>46281</v>
      </c>
      <c r="E2952" t="s">
        <v>11819</v>
      </c>
      <c r="F2952" t="s">
        <v>17</v>
      </c>
      <c r="G2952">
        <v>4999</v>
      </c>
      <c r="H2952">
        <v>79.98</v>
      </c>
      <c r="I2952">
        <v>14.4</v>
      </c>
      <c r="J2952">
        <v>4904.62</v>
      </c>
      <c r="K2952" s="1">
        <v>46283</v>
      </c>
      <c r="L2952" t="s">
        <v>15190</v>
      </c>
      <c r="M2952">
        <f t="shared" si="552"/>
        <v>1</v>
      </c>
      <c r="N2952">
        <f>COUNTIF(Orders!$A:$A,C2952)</f>
        <v>1</v>
      </c>
      <c r="P2952">
        <f>COUNTIF(Orders!$H:$H,UPPER(SUBSTITUTE(TRIM(C2952),"-","")))</f>
        <v>1</v>
      </c>
      <c r="R2952" t="str">
        <f t="shared" si="553"/>
        <v>Matched Order Reference</v>
      </c>
      <c r="S2952">
        <f t="shared" si="554"/>
        <v>1</v>
      </c>
      <c r="V2952" cm="1">
        <f t="array" ref="V2952">IF(E2952&lt;&gt;"CAPTURE",0,SUMPRODUCT((MDR_Rates!$A$2:$A$10=F2952)*(G2952&gt;MDR_Rates!$B$2:$B$10)*((MDR_Rates!$C$2:$C$10="")+(G2952&lt;=MDR_Rates!$C$2:$C$10))*MDR_Rates!$D$2:$D$10))</f>
        <v>1.6</v>
      </c>
      <c r="W2952">
        <f t="shared" si="555"/>
        <v>79.98</v>
      </c>
      <c r="X2952">
        <f t="shared" si="556"/>
        <v>14.4</v>
      </c>
      <c r="Y2952">
        <f t="shared" si="557"/>
        <v>0</v>
      </c>
      <c r="Z2952">
        <f t="shared" si="558"/>
        <v>0</v>
      </c>
      <c r="AG2952" t="str">
        <f t="shared" si="559"/>
        <v/>
      </c>
      <c r="AI2952" t="str">
        <f t="shared" si="560"/>
        <v/>
      </c>
      <c r="AJ2952" t="str">
        <f t="shared" si="561"/>
        <v/>
      </c>
      <c r="AK2952" t="str">
        <f t="shared" si="562"/>
        <v>ORD26002211</v>
      </c>
      <c r="AL2952">
        <f>IF(E2952&lt;&gt;"CAPTURE","",COUNTIF(Orders!$H:$H,AK2952))</f>
        <v>1</v>
      </c>
      <c r="AP2952" t="str">
        <f t="shared" si="563"/>
        <v>Matched to Order</v>
      </c>
      <c r="AQ2952">
        <f>IF(COUNTIF($A$2:A2952,A2952)=1,1,0)</f>
        <v>1</v>
      </c>
    </row>
    <row r="2953" spans="1:43" x14ac:dyDescent="0.3">
      <c r="A2953" t="s">
        <v>15256</v>
      </c>
      <c r="C2953" t="s">
        <v>4494</v>
      </c>
      <c r="D2953" s="1">
        <v>46281</v>
      </c>
      <c r="E2953" t="s">
        <v>11819</v>
      </c>
      <c r="F2953" t="s">
        <v>9</v>
      </c>
      <c r="G2953">
        <v>799</v>
      </c>
      <c r="H2953">
        <v>0</v>
      </c>
      <c r="I2953">
        <v>0</v>
      </c>
      <c r="J2953">
        <v>799</v>
      </c>
      <c r="K2953" s="1">
        <v>46283</v>
      </c>
      <c r="L2953" t="s">
        <v>15190</v>
      </c>
      <c r="M2953">
        <f t="shared" si="552"/>
        <v>1</v>
      </c>
      <c r="N2953">
        <f>COUNTIF(Orders!$A:$A,C2953)</f>
        <v>1</v>
      </c>
      <c r="P2953">
        <f>COUNTIF(Orders!$H:$H,UPPER(SUBSTITUTE(TRIM(C2953),"-","")))</f>
        <v>1</v>
      </c>
      <c r="R2953" t="str">
        <f t="shared" si="553"/>
        <v>Matched Order Reference</v>
      </c>
      <c r="S2953">
        <f t="shared" si="554"/>
        <v>1</v>
      </c>
      <c r="V2953" cm="1">
        <f t="array" ref="V2953">IF(E2953&lt;&gt;"CAPTURE",0,SUMPRODUCT((MDR_Rates!$A$2:$A$10=F2953)*(G2953&gt;MDR_Rates!$B$2:$B$10)*((MDR_Rates!$C$2:$C$10="")+(G2953&lt;=MDR_Rates!$C$2:$C$10))*MDR_Rates!$D$2:$D$10))</f>
        <v>0</v>
      </c>
      <c r="W2953">
        <f t="shared" si="555"/>
        <v>0</v>
      </c>
      <c r="X2953">
        <f t="shared" si="556"/>
        <v>0</v>
      </c>
      <c r="Y2953">
        <f t="shared" si="557"/>
        <v>0</v>
      </c>
      <c r="Z2953">
        <f t="shared" si="558"/>
        <v>0</v>
      </c>
      <c r="AG2953" t="str">
        <f t="shared" si="559"/>
        <v/>
      </c>
      <c r="AI2953" t="str">
        <f t="shared" si="560"/>
        <v/>
      </c>
      <c r="AJ2953" t="str">
        <f t="shared" si="561"/>
        <v/>
      </c>
      <c r="AK2953" t="str">
        <f t="shared" si="562"/>
        <v>ORD26002252</v>
      </c>
      <c r="AL2953">
        <f>IF(E2953&lt;&gt;"CAPTURE","",COUNTIF(Orders!$H:$H,AK2953))</f>
        <v>1</v>
      </c>
      <c r="AP2953" t="str">
        <f t="shared" si="563"/>
        <v>Matched to Order</v>
      </c>
      <c r="AQ2953">
        <f>IF(COUNTIF($A$2:A2953,A2953)=1,1,0)</f>
        <v>1</v>
      </c>
    </row>
    <row r="2954" spans="1:43" x14ac:dyDescent="0.3">
      <c r="A2954" t="s">
        <v>15257</v>
      </c>
      <c r="C2954" t="s">
        <v>4548</v>
      </c>
      <c r="D2954" s="1">
        <v>46281</v>
      </c>
      <c r="E2954" t="s">
        <v>11819</v>
      </c>
      <c r="F2954" t="s">
        <v>9</v>
      </c>
      <c r="G2954">
        <v>299</v>
      </c>
      <c r="H2954">
        <v>0</v>
      </c>
      <c r="I2954">
        <v>0</v>
      </c>
      <c r="J2954">
        <v>299</v>
      </c>
      <c r="K2954" s="1">
        <v>46283</v>
      </c>
      <c r="L2954" t="s">
        <v>15190</v>
      </c>
      <c r="M2954">
        <f t="shared" si="552"/>
        <v>1</v>
      </c>
      <c r="N2954">
        <f>COUNTIF(Orders!$A:$A,C2954)</f>
        <v>1</v>
      </c>
      <c r="P2954">
        <f>COUNTIF(Orders!$H:$H,UPPER(SUBSTITUTE(TRIM(C2954),"-","")))</f>
        <v>1</v>
      </c>
      <c r="R2954" t="str">
        <f t="shared" si="553"/>
        <v>Matched Order Reference</v>
      </c>
      <c r="S2954">
        <f t="shared" si="554"/>
        <v>1</v>
      </c>
      <c r="V2954" cm="1">
        <f t="array" ref="V2954">IF(E2954&lt;&gt;"CAPTURE",0,SUMPRODUCT((MDR_Rates!$A$2:$A$10=F2954)*(G2954&gt;MDR_Rates!$B$2:$B$10)*((MDR_Rates!$C$2:$C$10="")+(G2954&lt;=MDR_Rates!$C$2:$C$10))*MDR_Rates!$D$2:$D$10))</f>
        <v>0</v>
      </c>
      <c r="W2954">
        <f t="shared" si="555"/>
        <v>0</v>
      </c>
      <c r="X2954">
        <f t="shared" si="556"/>
        <v>0</v>
      </c>
      <c r="Y2954">
        <f t="shared" si="557"/>
        <v>0</v>
      </c>
      <c r="Z2954">
        <f t="shared" si="558"/>
        <v>0</v>
      </c>
      <c r="AG2954" t="str">
        <f t="shared" si="559"/>
        <v/>
      </c>
      <c r="AI2954" t="str">
        <f t="shared" si="560"/>
        <v/>
      </c>
      <c r="AJ2954" t="str">
        <f t="shared" si="561"/>
        <v/>
      </c>
      <c r="AK2954" t="str">
        <f t="shared" si="562"/>
        <v>ORD26002279</v>
      </c>
      <c r="AL2954">
        <f>IF(E2954&lt;&gt;"CAPTURE","",COUNTIF(Orders!$H:$H,AK2954))</f>
        <v>1</v>
      </c>
      <c r="AP2954" t="str">
        <f t="shared" si="563"/>
        <v>Matched to Order</v>
      </c>
      <c r="AQ2954">
        <f>IF(COUNTIF($A$2:A2954,A2954)=1,1,0)</f>
        <v>1</v>
      </c>
    </row>
    <row r="2955" spans="1:43" x14ac:dyDescent="0.3">
      <c r="A2955" t="s">
        <v>15258</v>
      </c>
      <c r="C2955" t="s">
        <v>4563</v>
      </c>
      <c r="D2955" s="1">
        <v>46281</v>
      </c>
      <c r="E2955" t="s">
        <v>11819</v>
      </c>
      <c r="F2955" t="s">
        <v>17</v>
      </c>
      <c r="G2955">
        <v>1499</v>
      </c>
      <c r="H2955">
        <v>26.98</v>
      </c>
      <c r="I2955">
        <v>4.8600000000000003</v>
      </c>
      <c r="J2955">
        <v>1467.16</v>
      </c>
      <c r="K2955" s="1">
        <v>46283</v>
      </c>
      <c r="L2955" t="s">
        <v>15190</v>
      </c>
      <c r="M2955">
        <f t="shared" si="552"/>
        <v>1</v>
      </c>
      <c r="N2955">
        <f>COUNTIF(Orders!$A:$A,C2955)</f>
        <v>1</v>
      </c>
      <c r="P2955">
        <f>COUNTIF(Orders!$H:$H,UPPER(SUBSTITUTE(TRIM(C2955),"-","")))</f>
        <v>1</v>
      </c>
      <c r="R2955" t="str">
        <f t="shared" si="553"/>
        <v>Matched Order Reference</v>
      </c>
      <c r="S2955">
        <f t="shared" si="554"/>
        <v>1</v>
      </c>
      <c r="V2955" cm="1">
        <f t="array" ref="V2955">IF(E2955&lt;&gt;"CAPTURE",0,SUMPRODUCT((MDR_Rates!$A$2:$A$10=F2955)*(G2955&gt;MDR_Rates!$B$2:$B$10)*((MDR_Rates!$C$2:$C$10="")+(G2955&lt;=MDR_Rates!$C$2:$C$10))*MDR_Rates!$D$2:$D$10))</f>
        <v>1.8</v>
      </c>
      <c r="W2955">
        <f t="shared" si="555"/>
        <v>26.98</v>
      </c>
      <c r="X2955">
        <f t="shared" si="556"/>
        <v>4.8600000000000003</v>
      </c>
      <c r="Y2955">
        <f t="shared" si="557"/>
        <v>0</v>
      </c>
      <c r="Z2955">
        <f t="shared" si="558"/>
        <v>0</v>
      </c>
      <c r="AG2955" t="str">
        <f t="shared" si="559"/>
        <v/>
      </c>
      <c r="AI2955" t="str">
        <f t="shared" si="560"/>
        <v/>
      </c>
      <c r="AJ2955" t="str">
        <f t="shared" si="561"/>
        <v/>
      </c>
      <c r="AK2955" t="str">
        <f t="shared" si="562"/>
        <v>ORD26002287</v>
      </c>
      <c r="AL2955">
        <f>IF(E2955&lt;&gt;"CAPTURE","",COUNTIF(Orders!$H:$H,AK2955))</f>
        <v>1</v>
      </c>
      <c r="AP2955" t="str">
        <f t="shared" si="563"/>
        <v>Matched to Order</v>
      </c>
      <c r="AQ2955">
        <f>IF(COUNTIF($A$2:A2955,A2955)=1,1,0)</f>
        <v>1</v>
      </c>
    </row>
    <row r="2956" spans="1:43" x14ac:dyDescent="0.3">
      <c r="A2956" t="s">
        <v>15259</v>
      </c>
      <c r="C2956" t="s">
        <v>4669</v>
      </c>
      <c r="D2956" s="1">
        <v>46281</v>
      </c>
      <c r="E2956" t="s">
        <v>11819</v>
      </c>
      <c r="F2956" t="s">
        <v>9</v>
      </c>
      <c r="G2956">
        <v>5998</v>
      </c>
      <c r="H2956">
        <v>17.989999999999998</v>
      </c>
      <c r="I2956">
        <v>3.24</v>
      </c>
      <c r="J2956">
        <v>5976.77</v>
      </c>
      <c r="K2956" s="1">
        <v>46283</v>
      </c>
      <c r="L2956" t="s">
        <v>15190</v>
      </c>
      <c r="M2956">
        <f t="shared" si="552"/>
        <v>1</v>
      </c>
      <c r="N2956">
        <f>COUNTIF(Orders!$A:$A,C2956)</f>
        <v>1</v>
      </c>
      <c r="P2956">
        <f>COUNTIF(Orders!$H:$H,UPPER(SUBSTITUTE(TRIM(C2956),"-","")))</f>
        <v>1</v>
      </c>
      <c r="R2956" t="str">
        <f t="shared" si="553"/>
        <v>Matched Order Reference</v>
      </c>
      <c r="S2956">
        <f t="shared" si="554"/>
        <v>1</v>
      </c>
      <c r="V2956" cm="1">
        <f t="array" ref="V2956">IF(E2956&lt;&gt;"CAPTURE",0,SUMPRODUCT((MDR_Rates!$A$2:$A$10=F2956)*(G2956&gt;MDR_Rates!$B$2:$B$10)*((MDR_Rates!$C$2:$C$10="")+(G2956&lt;=MDR_Rates!$C$2:$C$10))*MDR_Rates!$D$2:$D$10))</f>
        <v>0.3</v>
      </c>
      <c r="W2956">
        <f t="shared" si="555"/>
        <v>17.989999999999998</v>
      </c>
      <c r="X2956">
        <f t="shared" si="556"/>
        <v>3.24</v>
      </c>
      <c r="Y2956">
        <f t="shared" si="557"/>
        <v>0</v>
      </c>
      <c r="Z2956">
        <f t="shared" si="558"/>
        <v>0</v>
      </c>
      <c r="AG2956" t="str">
        <f t="shared" si="559"/>
        <v/>
      </c>
      <c r="AI2956" t="str">
        <f t="shared" si="560"/>
        <v/>
      </c>
      <c r="AJ2956" t="str">
        <f t="shared" si="561"/>
        <v/>
      </c>
      <c r="AK2956" t="str">
        <f t="shared" si="562"/>
        <v>ORD26002340</v>
      </c>
      <c r="AL2956">
        <f>IF(E2956&lt;&gt;"CAPTURE","",COUNTIF(Orders!$H:$H,AK2956))</f>
        <v>1</v>
      </c>
      <c r="AP2956" t="str">
        <f t="shared" si="563"/>
        <v>Matched to Order</v>
      </c>
      <c r="AQ2956">
        <f>IF(COUNTIF($A$2:A2956,A2956)=1,1,0)</f>
        <v>1</v>
      </c>
    </row>
    <row r="2957" spans="1:43" x14ac:dyDescent="0.3">
      <c r="A2957" t="s">
        <v>15260</v>
      </c>
      <c r="C2957" t="s">
        <v>15261</v>
      </c>
      <c r="D2957" s="1">
        <v>46281</v>
      </c>
      <c r="E2957" t="s">
        <v>11819</v>
      </c>
      <c r="F2957" t="s">
        <v>17</v>
      </c>
      <c r="G2957">
        <v>4999</v>
      </c>
      <c r="H2957">
        <v>79.98</v>
      </c>
      <c r="I2957">
        <v>14.4</v>
      </c>
      <c r="J2957">
        <v>4904.62</v>
      </c>
      <c r="K2957" s="1">
        <v>46283</v>
      </c>
      <c r="L2957" t="s">
        <v>15190</v>
      </c>
      <c r="M2957">
        <f t="shared" si="552"/>
        <v>1</v>
      </c>
      <c r="N2957">
        <f>COUNTIF(Orders!$A:$A,C2957)</f>
        <v>1</v>
      </c>
      <c r="P2957">
        <f>COUNTIF(Orders!$H:$H,UPPER(SUBSTITUTE(TRIM(C2957),"-","")))</f>
        <v>1</v>
      </c>
      <c r="R2957" t="str">
        <f t="shared" si="553"/>
        <v>Matched Order Reference</v>
      </c>
      <c r="S2957">
        <f t="shared" si="554"/>
        <v>1</v>
      </c>
      <c r="V2957" cm="1">
        <f t="array" ref="V2957">IF(E2957&lt;&gt;"CAPTURE",0,SUMPRODUCT((MDR_Rates!$A$2:$A$10=F2957)*(G2957&gt;MDR_Rates!$B$2:$B$10)*((MDR_Rates!$C$2:$C$10="")+(G2957&lt;=MDR_Rates!$C$2:$C$10))*MDR_Rates!$D$2:$D$10))</f>
        <v>1.6</v>
      </c>
      <c r="W2957">
        <f t="shared" si="555"/>
        <v>79.98</v>
      </c>
      <c r="X2957">
        <f t="shared" si="556"/>
        <v>14.4</v>
      </c>
      <c r="Y2957">
        <f t="shared" si="557"/>
        <v>0</v>
      </c>
      <c r="Z2957">
        <f t="shared" si="558"/>
        <v>0</v>
      </c>
      <c r="AG2957" t="str">
        <f t="shared" si="559"/>
        <v/>
      </c>
      <c r="AI2957" t="str">
        <f t="shared" si="560"/>
        <v/>
      </c>
      <c r="AJ2957" t="str">
        <f t="shared" si="561"/>
        <v/>
      </c>
      <c r="AK2957" t="str">
        <f t="shared" si="562"/>
        <v>ORD26002345</v>
      </c>
      <c r="AL2957">
        <f>IF(E2957&lt;&gt;"CAPTURE","",COUNTIF(Orders!$H:$H,AK2957))</f>
        <v>1</v>
      </c>
      <c r="AP2957" t="str">
        <f t="shared" si="563"/>
        <v>Matched to Order</v>
      </c>
      <c r="AQ2957">
        <f>IF(COUNTIF($A$2:A2957,A2957)=1,1,0)</f>
        <v>1</v>
      </c>
    </row>
    <row r="2958" spans="1:43" x14ac:dyDescent="0.3">
      <c r="A2958" t="s">
        <v>15262</v>
      </c>
      <c r="C2958" t="s">
        <v>4708</v>
      </c>
      <c r="D2958" s="1">
        <v>46281</v>
      </c>
      <c r="E2958" t="s">
        <v>11819</v>
      </c>
      <c r="F2958" t="s">
        <v>17</v>
      </c>
      <c r="G2958">
        <v>12998</v>
      </c>
      <c r="H2958">
        <v>207.97</v>
      </c>
      <c r="I2958">
        <v>37.43</v>
      </c>
      <c r="J2958">
        <v>12752.6</v>
      </c>
      <c r="K2958" s="1">
        <v>46283</v>
      </c>
      <c r="L2958" t="s">
        <v>15190</v>
      </c>
      <c r="M2958">
        <f t="shared" si="552"/>
        <v>1</v>
      </c>
      <c r="N2958">
        <f>COUNTIF(Orders!$A:$A,C2958)</f>
        <v>1</v>
      </c>
      <c r="P2958">
        <f>COUNTIF(Orders!$H:$H,UPPER(SUBSTITUTE(TRIM(C2958),"-","")))</f>
        <v>1</v>
      </c>
      <c r="R2958" t="str">
        <f t="shared" si="553"/>
        <v>Matched Order Reference</v>
      </c>
      <c r="S2958">
        <f t="shared" si="554"/>
        <v>1</v>
      </c>
      <c r="V2958" cm="1">
        <f t="array" ref="V2958">IF(E2958&lt;&gt;"CAPTURE",0,SUMPRODUCT((MDR_Rates!$A$2:$A$10=F2958)*(G2958&gt;MDR_Rates!$B$2:$B$10)*((MDR_Rates!$C$2:$C$10="")+(G2958&lt;=MDR_Rates!$C$2:$C$10))*MDR_Rates!$D$2:$D$10))</f>
        <v>1.6</v>
      </c>
      <c r="W2958">
        <f t="shared" si="555"/>
        <v>207.97</v>
      </c>
      <c r="X2958">
        <f t="shared" si="556"/>
        <v>37.43</v>
      </c>
      <c r="Y2958">
        <f t="shared" si="557"/>
        <v>0</v>
      </c>
      <c r="Z2958">
        <f t="shared" si="558"/>
        <v>0</v>
      </c>
      <c r="AG2958" t="str">
        <f t="shared" si="559"/>
        <v/>
      </c>
      <c r="AI2958" t="str">
        <f t="shared" si="560"/>
        <v/>
      </c>
      <c r="AJ2958" t="str">
        <f t="shared" si="561"/>
        <v/>
      </c>
      <c r="AK2958" t="str">
        <f t="shared" si="562"/>
        <v>ORD26002360</v>
      </c>
      <c r="AL2958">
        <f>IF(E2958&lt;&gt;"CAPTURE","",COUNTIF(Orders!$H:$H,AK2958))</f>
        <v>1</v>
      </c>
      <c r="AP2958" t="str">
        <f t="shared" si="563"/>
        <v>Matched to Order</v>
      </c>
      <c r="AQ2958">
        <f>IF(COUNTIF($A$2:A2958,A2958)=1,1,0)</f>
        <v>1</v>
      </c>
    </row>
    <row r="2959" spans="1:43" x14ac:dyDescent="0.3">
      <c r="A2959" t="s">
        <v>15263</v>
      </c>
      <c r="C2959" t="s">
        <v>4814</v>
      </c>
      <c r="D2959" s="1">
        <v>46281</v>
      </c>
      <c r="E2959" t="s">
        <v>11819</v>
      </c>
      <c r="F2959" t="s">
        <v>44</v>
      </c>
      <c r="G2959">
        <v>4998</v>
      </c>
      <c r="H2959">
        <v>84.97</v>
      </c>
      <c r="I2959">
        <v>15.29</v>
      </c>
      <c r="J2959">
        <v>4897.74</v>
      </c>
      <c r="K2959" s="1">
        <v>46283</v>
      </c>
      <c r="L2959" t="s">
        <v>15190</v>
      </c>
      <c r="M2959">
        <f t="shared" si="552"/>
        <v>1</v>
      </c>
      <c r="N2959">
        <f>COUNTIF(Orders!$A:$A,C2959)</f>
        <v>1</v>
      </c>
      <c r="P2959">
        <f>COUNTIF(Orders!$H:$H,UPPER(SUBSTITUTE(TRIM(C2959),"-","")))</f>
        <v>1</v>
      </c>
      <c r="R2959" t="str">
        <f t="shared" si="553"/>
        <v>Matched Order Reference</v>
      </c>
      <c r="S2959">
        <f t="shared" si="554"/>
        <v>1</v>
      </c>
      <c r="V2959" cm="1">
        <f t="array" ref="V2959">IF(E2959&lt;&gt;"CAPTURE",0,SUMPRODUCT((MDR_Rates!$A$2:$A$10=F2959)*(G2959&gt;MDR_Rates!$B$2:$B$10)*((MDR_Rates!$C$2:$C$10="")+(G2959&lt;=MDR_Rates!$C$2:$C$10))*MDR_Rates!$D$2:$D$10))</f>
        <v>1.7</v>
      </c>
      <c r="W2959">
        <f t="shared" si="555"/>
        <v>84.97</v>
      </c>
      <c r="X2959">
        <f t="shared" si="556"/>
        <v>15.29</v>
      </c>
      <c r="Y2959">
        <f t="shared" si="557"/>
        <v>0</v>
      </c>
      <c r="Z2959">
        <f t="shared" si="558"/>
        <v>0</v>
      </c>
      <c r="AG2959" t="str">
        <f t="shared" si="559"/>
        <v/>
      </c>
      <c r="AI2959" t="str">
        <f t="shared" si="560"/>
        <v/>
      </c>
      <c r="AJ2959" t="str">
        <f t="shared" si="561"/>
        <v/>
      </c>
      <c r="AK2959" t="str">
        <f t="shared" si="562"/>
        <v>ORD26002414</v>
      </c>
      <c r="AL2959">
        <f>IF(E2959&lt;&gt;"CAPTURE","",COUNTIF(Orders!$H:$H,AK2959))</f>
        <v>1</v>
      </c>
      <c r="AP2959" t="str">
        <f t="shared" si="563"/>
        <v>Matched to Order</v>
      </c>
      <c r="AQ2959">
        <f>IF(COUNTIF($A$2:A2959,A2959)=1,1,0)</f>
        <v>1</v>
      </c>
    </row>
    <row r="2960" spans="1:43" x14ac:dyDescent="0.3">
      <c r="A2960" t="s">
        <v>15264</v>
      </c>
      <c r="C2960" t="s">
        <v>4905</v>
      </c>
      <c r="D2960" s="1">
        <v>46281</v>
      </c>
      <c r="E2960" t="s">
        <v>11819</v>
      </c>
      <c r="F2960" t="s">
        <v>9</v>
      </c>
      <c r="G2960">
        <v>499</v>
      </c>
      <c r="H2960">
        <v>0</v>
      </c>
      <c r="I2960">
        <v>0</v>
      </c>
      <c r="J2960">
        <v>499</v>
      </c>
      <c r="K2960" s="1">
        <v>46283</v>
      </c>
      <c r="L2960" t="s">
        <v>15190</v>
      </c>
      <c r="M2960">
        <f t="shared" si="552"/>
        <v>1</v>
      </c>
      <c r="N2960">
        <f>COUNTIF(Orders!$A:$A,C2960)</f>
        <v>1</v>
      </c>
      <c r="P2960">
        <f>COUNTIF(Orders!$H:$H,UPPER(SUBSTITUTE(TRIM(C2960),"-","")))</f>
        <v>1</v>
      </c>
      <c r="R2960" t="str">
        <f t="shared" si="553"/>
        <v>Matched Order Reference</v>
      </c>
      <c r="S2960">
        <f t="shared" si="554"/>
        <v>1</v>
      </c>
      <c r="V2960" cm="1">
        <f t="array" ref="V2960">IF(E2960&lt;&gt;"CAPTURE",0,SUMPRODUCT((MDR_Rates!$A$2:$A$10=F2960)*(G2960&gt;MDR_Rates!$B$2:$B$10)*((MDR_Rates!$C$2:$C$10="")+(G2960&lt;=MDR_Rates!$C$2:$C$10))*MDR_Rates!$D$2:$D$10))</f>
        <v>0</v>
      </c>
      <c r="W2960">
        <f t="shared" si="555"/>
        <v>0</v>
      </c>
      <c r="X2960">
        <f t="shared" si="556"/>
        <v>0</v>
      </c>
      <c r="Y2960">
        <f t="shared" si="557"/>
        <v>0</v>
      </c>
      <c r="Z2960">
        <f t="shared" si="558"/>
        <v>0</v>
      </c>
      <c r="AG2960" t="str">
        <f t="shared" si="559"/>
        <v/>
      </c>
      <c r="AI2960" t="str">
        <f t="shared" si="560"/>
        <v/>
      </c>
      <c r="AJ2960" t="str">
        <f t="shared" si="561"/>
        <v/>
      </c>
      <c r="AK2960" t="str">
        <f t="shared" si="562"/>
        <v>ORD26002460</v>
      </c>
      <c r="AL2960">
        <f>IF(E2960&lt;&gt;"CAPTURE","",COUNTIF(Orders!$H:$H,AK2960))</f>
        <v>1</v>
      </c>
      <c r="AP2960" t="str">
        <f t="shared" si="563"/>
        <v>Matched to Order</v>
      </c>
      <c r="AQ2960">
        <f>IF(COUNTIF($A$2:A2960,A2960)=1,1,0)</f>
        <v>1</v>
      </c>
    </row>
    <row r="2961" spans="1:43" x14ac:dyDescent="0.3">
      <c r="A2961" t="s">
        <v>15265</v>
      </c>
      <c r="C2961" t="s">
        <v>4933</v>
      </c>
      <c r="D2961" s="1">
        <v>46281</v>
      </c>
      <c r="E2961" t="s">
        <v>11819</v>
      </c>
      <c r="F2961" t="s">
        <v>17</v>
      </c>
      <c r="G2961">
        <v>349</v>
      </c>
      <c r="H2961">
        <v>6.28</v>
      </c>
      <c r="I2961">
        <v>1.1299999999999999</v>
      </c>
      <c r="J2961">
        <v>341.59</v>
      </c>
      <c r="K2961" s="1">
        <v>46283</v>
      </c>
      <c r="L2961" t="s">
        <v>15190</v>
      </c>
      <c r="M2961">
        <f t="shared" si="552"/>
        <v>1</v>
      </c>
      <c r="N2961">
        <f>COUNTIF(Orders!$A:$A,C2961)</f>
        <v>1</v>
      </c>
      <c r="P2961">
        <f>COUNTIF(Orders!$H:$H,UPPER(SUBSTITUTE(TRIM(C2961),"-","")))</f>
        <v>1</v>
      </c>
      <c r="R2961" t="str">
        <f t="shared" si="553"/>
        <v>Matched Order Reference</v>
      </c>
      <c r="S2961">
        <f t="shared" si="554"/>
        <v>1</v>
      </c>
      <c r="V2961" cm="1">
        <f t="array" ref="V2961">IF(E2961&lt;&gt;"CAPTURE",0,SUMPRODUCT((MDR_Rates!$A$2:$A$10=F2961)*(G2961&gt;MDR_Rates!$B$2:$B$10)*((MDR_Rates!$C$2:$C$10="")+(G2961&lt;=MDR_Rates!$C$2:$C$10))*MDR_Rates!$D$2:$D$10))</f>
        <v>1.8</v>
      </c>
      <c r="W2961">
        <f t="shared" si="555"/>
        <v>6.28</v>
      </c>
      <c r="X2961">
        <f t="shared" si="556"/>
        <v>1.1299999999999999</v>
      </c>
      <c r="Y2961">
        <f t="shared" si="557"/>
        <v>0</v>
      </c>
      <c r="Z2961">
        <f t="shared" si="558"/>
        <v>0</v>
      </c>
      <c r="AG2961" t="str">
        <f t="shared" si="559"/>
        <v/>
      </c>
      <c r="AI2961" t="str">
        <f t="shared" si="560"/>
        <v/>
      </c>
      <c r="AJ2961" t="str">
        <f t="shared" si="561"/>
        <v/>
      </c>
      <c r="AK2961" t="str">
        <f t="shared" si="562"/>
        <v>ORD26002475</v>
      </c>
      <c r="AL2961">
        <f>IF(E2961&lt;&gt;"CAPTURE","",COUNTIF(Orders!$H:$H,AK2961))</f>
        <v>1</v>
      </c>
      <c r="AP2961" t="str">
        <f t="shared" si="563"/>
        <v>Matched to Order</v>
      </c>
      <c r="AQ2961">
        <f>IF(COUNTIF($A$2:A2961,A2961)=1,1,0)</f>
        <v>1</v>
      </c>
    </row>
    <row r="2962" spans="1:43" x14ac:dyDescent="0.3">
      <c r="A2962" t="s">
        <v>15266</v>
      </c>
      <c r="C2962" t="s">
        <v>4953</v>
      </c>
      <c r="D2962" s="1">
        <v>46281</v>
      </c>
      <c r="E2962" t="s">
        <v>11819</v>
      </c>
      <c r="F2962" t="s">
        <v>17</v>
      </c>
      <c r="G2962">
        <v>2297</v>
      </c>
      <c r="H2962">
        <v>36.75</v>
      </c>
      <c r="I2962">
        <v>6.62</v>
      </c>
      <c r="J2962">
        <v>2253.63</v>
      </c>
      <c r="K2962" s="1">
        <v>46283</v>
      </c>
      <c r="L2962" t="s">
        <v>15190</v>
      </c>
      <c r="M2962">
        <f t="shared" si="552"/>
        <v>1</v>
      </c>
      <c r="N2962">
        <f>COUNTIF(Orders!$A:$A,C2962)</f>
        <v>1</v>
      </c>
      <c r="P2962">
        <f>COUNTIF(Orders!$H:$H,UPPER(SUBSTITUTE(TRIM(C2962),"-","")))</f>
        <v>1</v>
      </c>
      <c r="R2962" t="str">
        <f t="shared" si="553"/>
        <v>Matched Order Reference</v>
      </c>
      <c r="S2962">
        <f t="shared" si="554"/>
        <v>1</v>
      </c>
      <c r="V2962" cm="1">
        <f t="array" ref="V2962">IF(E2962&lt;&gt;"CAPTURE",0,SUMPRODUCT((MDR_Rates!$A$2:$A$10=F2962)*(G2962&gt;MDR_Rates!$B$2:$B$10)*((MDR_Rates!$C$2:$C$10="")+(G2962&lt;=MDR_Rates!$C$2:$C$10))*MDR_Rates!$D$2:$D$10))</f>
        <v>1.6</v>
      </c>
      <c r="W2962">
        <f t="shared" si="555"/>
        <v>36.75</v>
      </c>
      <c r="X2962">
        <f t="shared" si="556"/>
        <v>6.62</v>
      </c>
      <c r="Y2962">
        <f t="shared" si="557"/>
        <v>0</v>
      </c>
      <c r="Z2962">
        <f t="shared" si="558"/>
        <v>0</v>
      </c>
      <c r="AG2962" t="str">
        <f t="shared" si="559"/>
        <v/>
      </c>
      <c r="AI2962" t="str">
        <f t="shared" si="560"/>
        <v/>
      </c>
      <c r="AJ2962" t="str">
        <f t="shared" si="561"/>
        <v/>
      </c>
      <c r="AK2962" t="str">
        <f t="shared" si="562"/>
        <v>ORD26002485</v>
      </c>
      <c r="AL2962">
        <f>IF(E2962&lt;&gt;"CAPTURE","",COUNTIF(Orders!$H:$H,AK2962))</f>
        <v>1</v>
      </c>
      <c r="AP2962" t="str">
        <f t="shared" si="563"/>
        <v>Matched to Order</v>
      </c>
      <c r="AQ2962">
        <f>IF(COUNTIF($A$2:A2962,A2962)=1,1,0)</f>
        <v>1</v>
      </c>
    </row>
    <row r="2963" spans="1:43" x14ac:dyDescent="0.3">
      <c r="A2963" t="s">
        <v>15267</v>
      </c>
      <c r="C2963" t="s">
        <v>5019</v>
      </c>
      <c r="D2963" s="1">
        <v>46281</v>
      </c>
      <c r="E2963" t="s">
        <v>11819</v>
      </c>
      <c r="F2963" t="s">
        <v>9</v>
      </c>
      <c r="G2963">
        <v>2098</v>
      </c>
      <c r="H2963">
        <v>6.29</v>
      </c>
      <c r="I2963">
        <v>1.1299999999999999</v>
      </c>
      <c r="J2963">
        <v>2090.58</v>
      </c>
      <c r="K2963" s="1">
        <v>46283</v>
      </c>
      <c r="L2963" t="s">
        <v>15190</v>
      </c>
      <c r="M2963">
        <f t="shared" si="552"/>
        <v>1</v>
      </c>
      <c r="N2963">
        <f>COUNTIF(Orders!$A:$A,C2963)</f>
        <v>1</v>
      </c>
      <c r="P2963">
        <f>COUNTIF(Orders!$H:$H,UPPER(SUBSTITUTE(TRIM(C2963),"-","")))</f>
        <v>1</v>
      </c>
      <c r="R2963" t="str">
        <f t="shared" si="553"/>
        <v>Matched Order Reference</v>
      </c>
      <c r="S2963">
        <f t="shared" si="554"/>
        <v>1</v>
      </c>
      <c r="V2963" cm="1">
        <f t="array" ref="V2963">IF(E2963&lt;&gt;"CAPTURE",0,SUMPRODUCT((MDR_Rates!$A$2:$A$10=F2963)*(G2963&gt;MDR_Rates!$B$2:$B$10)*((MDR_Rates!$C$2:$C$10="")+(G2963&lt;=MDR_Rates!$C$2:$C$10))*MDR_Rates!$D$2:$D$10))</f>
        <v>0.3</v>
      </c>
      <c r="W2963">
        <f t="shared" si="555"/>
        <v>6.29</v>
      </c>
      <c r="X2963">
        <f t="shared" si="556"/>
        <v>1.1299999999999999</v>
      </c>
      <c r="Y2963">
        <f t="shared" si="557"/>
        <v>0</v>
      </c>
      <c r="Z2963">
        <f t="shared" si="558"/>
        <v>0</v>
      </c>
      <c r="AG2963" t="str">
        <f t="shared" si="559"/>
        <v/>
      </c>
      <c r="AI2963" t="str">
        <f t="shared" si="560"/>
        <v/>
      </c>
      <c r="AJ2963" t="str">
        <f t="shared" si="561"/>
        <v/>
      </c>
      <c r="AK2963" t="str">
        <f t="shared" si="562"/>
        <v>ORD26002519</v>
      </c>
      <c r="AL2963">
        <f>IF(E2963&lt;&gt;"CAPTURE","",COUNTIF(Orders!$H:$H,AK2963))</f>
        <v>1</v>
      </c>
      <c r="AP2963" t="str">
        <f t="shared" si="563"/>
        <v>Matched to Order</v>
      </c>
      <c r="AQ2963">
        <f>IF(COUNTIF($A$2:A2963,A2963)=1,1,0)</f>
        <v>1</v>
      </c>
    </row>
    <row r="2964" spans="1:43" x14ac:dyDescent="0.3">
      <c r="A2964" t="s">
        <v>15268</v>
      </c>
      <c r="C2964" t="s">
        <v>5049</v>
      </c>
      <c r="D2964" s="1">
        <v>46281</v>
      </c>
      <c r="E2964" t="s">
        <v>11819</v>
      </c>
      <c r="F2964" t="s">
        <v>9</v>
      </c>
      <c r="G2964">
        <v>1799</v>
      </c>
      <c r="H2964">
        <v>0</v>
      </c>
      <c r="I2964">
        <v>0</v>
      </c>
      <c r="J2964">
        <v>1799</v>
      </c>
      <c r="K2964" s="1">
        <v>46283</v>
      </c>
      <c r="L2964" t="s">
        <v>15190</v>
      </c>
      <c r="M2964">
        <f t="shared" si="552"/>
        <v>1</v>
      </c>
      <c r="N2964">
        <f>COUNTIF(Orders!$A:$A,C2964)</f>
        <v>1</v>
      </c>
      <c r="P2964">
        <f>COUNTIF(Orders!$H:$H,UPPER(SUBSTITUTE(TRIM(C2964),"-","")))</f>
        <v>1</v>
      </c>
      <c r="R2964" t="str">
        <f t="shared" si="553"/>
        <v>Matched Order Reference</v>
      </c>
      <c r="S2964">
        <f t="shared" si="554"/>
        <v>1</v>
      </c>
      <c r="V2964" cm="1">
        <f t="array" ref="V2964">IF(E2964&lt;&gt;"CAPTURE",0,SUMPRODUCT((MDR_Rates!$A$2:$A$10=F2964)*(G2964&gt;MDR_Rates!$B$2:$B$10)*((MDR_Rates!$C$2:$C$10="")+(G2964&lt;=MDR_Rates!$C$2:$C$10))*MDR_Rates!$D$2:$D$10))</f>
        <v>0</v>
      </c>
      <c r="W2964">
        <f t="shared" si="555"/>
        <v>0</v>
      </c>
      <c r="X2964">
        <f t="shared" si="556"/>
        <v>0</v>
      </c>
      <c r="Y2964">
        <f t="shared" si="557"/>
        <v>0</v>
      </c>
      <c r="Z2964">
        <f t="shared" si="558"/>
        <v>0</v>
      </c>
      <c r="AG2964" t="str">
        <f t="shared" si="559"/>
        <v/>
      </c>
      <c r="AI2964" t="str">
        <f t="shared" si="560"/>
        <v/>
      </c>
      <c r="AJ2964" t="str">
        <f t="shared" si="561"/>
        <v/>
      </c>
      <c r="AK2964" t="str">
        <f t="shared" si="562"/>
        <v>ORD26002534</v>
      </c>
      <c r="AL2964">
        <f>IF(E2964&lt;&gt;"CAPTURE","",COUNTIF(Orders!$H:$H,AK2964))</f>
        <v>1</v>
      </c>
      <c r="AP2964" t="str">
        <f t="shared" si="563"/>
        <v>Matched to Order</v>
      </c>
      <c r="AQ2964">
        <f>IF(COUNTIF($A$2:A2964,A2964)=1,1,0)</f>
        <v>1</v>
      </c>
    </row>
    <row r="2965" spans="1:43" x14ac:dyDescent="0.3">
      <c r="A2965" t="s">
        <v>15269</v>
      </c>
      <c r="C2965" t="s">
        <v>5121</v>
      </c>
      <c r="D2965" s="1">
        <v>46281</v>
      </c>
      <c r="E2965" t="s">
        <v>11819</v>
      </c>
      <c r="F2965" t="s">
        <v>17</v>
      </c>
      <c r="G2965">
        <v>1499</v>
      </c>
      <c r="H2965">
        <v>26.98</v>
      </c>
      <c r="I2965">
        <v>4.8600000000000003</v>
      </c>
      <c r="J2965">
        <v>1467.16</v>
      </c>
      <c r="K2965" s="1">
        <v>46283</v>
      </c>
      <c r="L2965" t="s">
        <v>15190</v>
      </c>
      <c r="M2965">
        <f t="shared" si="552"/>
        <v>1</v>
      </c>
      <c r="N2965">
        <f>COUNTIF(Orders!$A:$A,C2965)</f>
        <v>1</v>
      </c>
      <c r="P2965">
        <f>COUNTIF(Orders!$H:$H,UPPER(SUBSTITUTE(TRIM(C2965),"-","")))</f>
        <v>1</v>
      </c>
      <c r="R2965" t="str">
        <f t="shared" si="553"/>
        <v>Matched Order Reference</v>
      </c>
      <c r="S2965">
        <f t="shared" si="554"/>
        <v>1</v>
      </c>
      <c r="V2965" cm="1">
        <f t="array" ref="V2965">IF(E2965&lt;&gt;"CAPTURE",0,SUMPRODUCT((MDR_Rates!$A$2:$A$10=F2965)*(G2965&gt;MDR_Rates!$B$2:$B$10)*((MDR_Rates!$C$2:$C$10="")+(G2965&lt;=MDR_Rates!$C$2:$C$10))*MDR_Rates!$D$2:$D$10))</f>
        <v>1.8</v>
      </c>
      <c r="W2965">
        <f t="shared" si="555"/>
        <v>26.98</v>
      </c>
      <c r="X2965">
        <f t="shared" si="556"/>
        <v>4.8600000000000003</v>
      </c>
      <c r="Y2965">
        <f t="shared" si="557"/>
        <v>0</v>
      </c>
      <c r="Z2965">
        <f t="shared" si="558"/>
        <v>0</v>
      </c>
      <c r="AG2965" t="str">
        <f t="shared" si="559"/>
        <v/>
      </c>
      <c r="AI2965" t="str">
        <f t="shared" si="560"/>
        <v/>
      </c>
      <c r="AJ2965" t="str">
        <f t="shared" si="561"/>
        <v/>
      </c>
      <c r="AK2965" t="str">
        <f t="shared" si="562"/>
        <v>ORD26002570</v>
      </c>
      <c r="AL2965">
        <f>IF(E2965&lt;&gt;"CAPTURE","",COUNTIF(Orders!$H:$H,AK2965))</f>
        <v>1</v>
      </c>
      <c r="AP2965" t="str">
        <f t="shared" si="563"/>
        <v>Matched to Order</v>
      </c>
      <c r="AQ2965">
        <f>IF(COUNTIF($A$2:A2965,A2965)=1,1,0)</f>
        <v>1</v>
      </c>
    </row>
    <row r="2966" spans="1:43" x14ac:dyDescent="0.3">
      <c r="A2966" t="s">
        <v>15270</v>
      </c>
      <c r="C2966" t="s">
        <v>5199</v>
      </c>
      <c r="D2966" s="1">
        <v>46281</v>
      </c>
      <c r="E2966" t="s">
        <v>11819</v>
      </c>
      <c r="F2966" t="s">
        <v>9</v>
      </c>
      <c r="G2966">
        <v>7999</v>
      </c>
      <c r="H2966">
        <v>24</v>
      </c>
      <c r="I2966">
        <v>4.32</v>
      </c>
      <c r="J2966">
        <v>7970.68</v>
      </c>
      <c r="K2966" s="1">
        <v>46283</v>
      </c>
      <c r="L2966" t="s">
        <v>15190</v>
      </c>
      <c r="M2966">
        <f t="shared" si="552"/>
        <v>1</v>
      </c>
      <c r="N2966">
        <f>COUNTIF(Orders!$A:$A,C2966)</f>
        <v>1</v>
      </c>
      <c r="P2966">
        <f>COUNTIF(Orders!$H:$H,UPPER(SUBSTITUTE(TRIM(C2966),"-","")))</f>
        <v>1</v>
      </c>
      <c r="R2966" t="str">
        <f t="shared" si="553"/>
        <v>Matched Order Reference</v>
      </c>
      <c r="S2966">
        <f t="shared" si="554"/>
        <v>1</v>
      </c>
      <c r="V2966" cm="1">
        <f t="array" ref="V2966">IF(E2966&lt;&gt;"CAPTURE",0,SUMPRODUCT((MDR_Rates!$A$2:$A$10=F2966)*(G2966&gt;MDR_Rates!$B$2:$B$10)*((MDR_Rates!$C$2:$C$10="")+(G2966&lt;=MDR_Rates!$C$2:$C$10))*MDR_Rates!$D$2:$D$10))</f>
        <v>0.3</v>
      </c>
      <c r="W2966">
        <f t="shared" si="555"/>
        <v>24</v>
      </c>
      <c r="X2966">
        <f t="shared" si="556"/>
        <v>4.32</v>
      </c>
      <c r="Y2966">
        <f t="shared" si="557"/>
        <v>0</v>
      </c>
      <c r="Z2966">
        <f t="shared" si="558"/>
        <v>0</v>
      </c>
      <c r="AG2966" t="str">
        <f t="shared" si="559"/>
        <v/>
      </c>
      <c r="AI2966" t="str">
        <f t="shared" si="560"/>
        <v/>
      </c>
      <c r="AJ2966" t="str">
        <f t="shared" si="561"/>
        <v/>
      </c>
      <c r="AK2966" t="str">
        <f t="shared" si="562"/>
        <v>ORD26002610</v>
      </c>
      <c r="AL2966">
        <f>IF(E2966&lt;&gt;"CAPTURE","",COUNTIF(Orders!$H:$H,AK2966))</f>
        <v>1</v>
      </c>
      <c r="AP2966" t="str">
        <f t="shared" si="563"/>
        <v>Matched to Order</v>
      </c>
      <c r="AQ2966">
        <f>IF(COUNTIF($A$2:A2966,A2966)=1,1,0)</f>
        <v>1</v>
      </c>
    </row>
    <row r="2967" spans="1:43" x14ac:dyDescent="0.3">
      <c r="A2967" t="s">
        <v>15271</v>
      </c>
      <c r="C2967" t="s">
        <v>5407</v>
      </c>
      <c r="D2967" s="1">
        <v>46281</v>
      </c>
      <c r="E2967" t="s">
        <v>11819</v>
      </c>
      <c r="F2967" t="s">
        <v>9</v>
      </c>
      <c r="G2967">
        <v>10147</v>
      </c>
      <c r="H2967">
        <v>30.44</v>
      </c>
      <c r="I2967">
        <v>5.48</v>
      </c>
      <c r="J2967">
        <v>10111.08</v>
      </c>
      <c r="K2967" s="1">
        <v>46283</v>
      </c>
      <c r="L2967" t="s">
        <v>15190</v>
      </c>
      <c r="M2967">
        <f t="shared" si="552"/>
        <v>1</v>
      </c>
      <c r="N2967">
        <f>COUNTIF(Orders!$A:$A,C2967)</f>
        <v>1</v>
      </c>
      <c r="P2967">
        <f>COUNTIF(Orders!$H:$H,UPPER(SUBSTITUTE(TRIM(C2967),"-","")))</f>
        <v>1</v>
      </c>
      <c r="R2967" t="str">
        <f t="shared" si="553"/>
        <v>Matched Order Reference</v>
      </c>
      <c r="S2967">
        <f t="shared" si="554"/>
        <v>1</v>
      </c>
      <c r="V2967" cm="1">
        <f t="array" ref="V2967">IF(E2967&lt;&gt;"CAPTURE",0,SUMPRODUCT((MDR_Rates!$A$2:$A$10=F2967)*(G2967&gt;MDR_Rates!$B$2:$B$10)*((MDR_Rates!$C$2:$C$10="")+(G2967&lt;=MDR_Rates!$C$2:$C$10))*MDR_Rates!$D$2:$D$10))</f>
        <v>0.3</v>
      </c>
      <c r="W2967">
        <f t="shared" si="555"/>
        <v>30.44</v>
      </c>
      <c r="X2967">
        <f t="shared" si="556"/>
        <v>5.48</v>
      </c>
      <c r="Y2967">
        <f t="shared" si="557"/>
        <v>0</v>
      </c>
      <c r="Z2967">
        <f t="shared" si="558"/>
        <v>0</v>
      </c>
      <c r="AG2967" t="str">
        <f t="shared" si="559"/>
        <v/>
      </c>
      <c r="AI2967" t="str">
        <f t="shared" si="560"/>
        <v/>
      </c>
      <c r="AJ2967" t="str">
        <f t="shared" si="561"/>
        <v/>
      </c>
      <c r="AK2967" t="str">
        <f t="shared" si="562"/>
        <v>ORD26002714</v>
      </c>
      <c r="AL2967">
        <f>IF(E2967&lt;&gt;"CAPTURE","",COUNTIF(Orders!$H:$H,AK2967))</f>
        <v>1</v>
      </c>
      <c r="AP2967" t="str">
        <f t="shared" si="563"/>
        <v>Matched to Order</v>
      </c>
      <c r="AQ2967">
        <f>IF(COUNTIF($A$2:A2967,A2967)=1,1,0)</f>
        <v>1</v>
      </c>
    </row>
    <row r="2968" spans="1:43" x14ac:dyDescent="0.3">
      <c r="A2968" t="s">
        <v>15272</v>
      </c>
      <c r="C2968" t="s">
        <v>5455</v>
      </c>
      <c r="D2968" s="1">
        <v>46281</v>
      </c>
      <c r="E2968" t="s">
        <v>11819</v>
      </c>
      <c r="F2968" t="s">
        <v>9</v>
      </c>
      <c r="G2968">
        <v>599</v>
      </c>
      <c r="H2968">
        <v>0</v>
      </c>
      <c r="I2968">
        <v>0</v>
      </c>
      <c r="J2968">
        <v>599</v>
      </c>
      <c r="K2968" s="1">
        <v>46283</v>
      </c>
      <c r="L2968" t="s">
        <v>15190</v>
      </c>
      <c r="M2968">
        <f t="shared" si="552"/>
        <v>1</v>
      </c>
      <c r="N2968">
        <f>COUNTIF(Orders!$A:$A,C2968)</f>
        <v>1</v>
      </c>
      <c r="P2968">
        <f>COUNTIF(Orders!$H:$H,UPPER(SUBSTITUTE(TRIM(C2968),"-","")))</f>
        <v>1</v>
      </c>
      <c r="R2968" t="str">
        <f t="shared" si="553"/>
        <v>Matched Order Reference</v>
      </c>
      <c r="S2968">
        <f t="shared" si="554"/>
        <v>1</v>
      </c>
      <c r="V2968" cm="1">
        <f t="array" ref="V2968">IF(E2968&lt;&gt;"CAPTURE",0,SUMPRODUCT((MDR_Rates!$A$2:$A$10=F2968)*(G2968&gt;MDR_Rates!$B$2:$B$10)*((MDR_Rates!$C$2:$C$10="")+(G2968&lt;=MDR_Rates!$C$2:$C$10))*MDR_Rates!$D$2:$D$10))</f>
        <v>0</v>
      </c>
      <c r="W2968">
        <f t="shared" si="555"/>
        <v>0</v>
      </c>
      <c r="X2968">
        <f t="shared" si="556"/>
        <v>0</v>
      </c>
      <c r="Y2968">
        <f t="shared" si="557"/>
        <v>0</v>
      </c>
      <c r="Z2968">
        <f t="shared" si="558"/>
        <v>0</v>
      </c>
      <c r="AG2968" t="str">
        <f t="shared" si="559"/>
        <v/>
      </c>
      <c r="AI2968" t="str">
        <f t="shared" si="560"/>
        <v/>
      </c>
      <c r="AJ2968" t="str">
        <f t="shared" si="561"/>
        <v/>
      </c>
      <c r="AK2968" t="str">
        <f t="shared" si="562"/>
        <v>ORD26002738</v>
      </c>
      <c r="AL2968">
        <f>IF(E2968&lt;&gt;"CAPTURE","",COUNTIF(Orders!$H:$H,AK2968))</f>
        <v>1</v>
      </c>
      <c r="AP2968" t="str">
        <f t="shared" si="563"/>
        <v>Matched to Order</v>
      </c>
      <c r="AQ2968">
        <f>IF(COUNTIF($A$2:A2968,A2968)=1,1,0)</f>
        <v>1</v>
      </c>
    </row>
    <row r="2969" spans="1:43" x14ac:dyDescent="0.3">
      <c r="A2969" t="s">
        <v>15273</v>
      </c>
      <c r="C2969" t="s">
        <v>5541</v>
      </c>
      <c r="D2969" s="1">
        <v>46281</v>
      </c>
      <c r="E2969" t="s">
        <v>11819</v>
      </c>
      <c r="F2969" t="s">
        <v>44</v>
      </c>
      <c r="G2969">
        <v>4999</v>
      </c>
      <c r="H2969">
        <v>84.98</v>
      </c>
      <c r="I2969">
        <v>15.3</v>
      </c>
      <c r="J2969">
        <v>4898.72</v>
      </c>
      <c r="K2969" s="1">
        <v>46283</v>
      </c>
      <c r="L2969" t="s">
        <v>15190</v>
      </c>
      <c r="M2969">
        <f t="shared" si="552"/>
        <v>1</v>
      </c>
      <c r="N2969">
        <f>COUNTIF(Orders!$A:$A,C2969)</f>
        <v>1</v>
      </c>
      <c r="P2969">
        <f>COUNTIF(Orders!$H:$H,UPPER(SUBSTITUTE(TRIM(C2969),"-","")))</f>
        <v>1</v>
      </c>
      <c r="R2969" t="str">
        <f t="shared" si="553"/>
        <v>Matched Order Reference</v>
      </c>
      <c r="S2969">
        <f t="shared" si="554"/>
        <v>1</v>
      </c>
      <c r="V2969" cm="1">
        <f t="array" ref="V2969">IF(E2969&lt;&gt;"CAPTURE",0,SUMPRODUCT((MDR_Rates!$A$2:$A$10=F2969)*(G2969&gt;MDR_Rates!$B$2:$B$10)*((MDR_Rates!$C$2:$C$10="")+(G2969&lt;=MDR_Rates!$C$2:$C$10))*MDR_Rates!$D$2:$D$10))</f>
        <v>1.7</v>
      </c>
      <c r="W2969">
        <f t="shared" si="555"/>
        <v>84.98</v>
      </c>
      <c r="X2969">
        <f t="shared" si="556"/>
        <v>15.3</v>
      </c>
      <c r="Y2969">
        <f t="shared" si="557"/>
        <v>0</v>
      </c>
      <c r="Z2969">
        <f t="shared" si="558"/>
        <v>0</v>
      </c>
      <c r="AG2969" t="str">
        <f t="shared" si="559"/>
        <v/>
      </c>
      <c r="AI2969" t="str">
        <f t="shared" si="560"/>
        <v/>
      </c>
      <c r="AJ2969" t="str">
        <f t="shared" si="561"/>
        <v/>
      </c>
      <c r="AK2969" t="str">
        <f t="shared" si="562"/>
        <v>ORD26002782</v>
      </c>
      <c r="AL2969">
        <f>IF(E2969&lt;&gt;"CAPTURE","",COUNTIF(Orders!$H:$H,AK2969))</f>
        <v>1</v>
      </c>
      <c r="AP2969" t="str">
        <f t="shared" si="563"/>
        <v>Matched to Order</v>
      </c>
      <c r="AQ2969">
        <f>IF(COUNTIF($A$2:A2969,A2969)=1,1,0)</f>
        <v>1</v>
      </c>
    </row>
    <row r="2970" spans="1:43" x14ac:dyDescent="0.3">
      <c r="A2970" t="s">
        <v>15274</v>
      </c>
      <c r="C2970" t="s">
        <v>5575</v>
      </c>
      <c r="D2970" s="1">
        <v>46281</v>
      </c>
      <c r="E2970" t="s">
        <v>11819</v>
      </c>
      <c r="F2970" t="s">
        <v>33</v>
      </c>
      <c r="G2970">
        <v>499</v>
      </c>
      <c r="H2970">
        <v>7.49</v>
      </c>
      <c r="I2970">
        <v>1.35</v>
      </c>
      <c r="J2970">
        <v>490.16</v>
      </c>
      <c r="K2970" s="1">
        <v>46283</v>
      </c>
      <c r="L2970" t="s">
        <v>15190</v>
      </c>
      <c r="M2970">
        <f t="shared" si="552"/>
        <v>1</v>
      </c>
      <c r="N2970">
        <f>COUNTIF(Orders!$A:$A,C2970)</f>
        <v>1</v>
      </c>
      <c r="P2970">
        <f>COUNTIF(Orders!$H:$H,UPPER(SUBSTITUTE(TRIM(C2970),"-","")))</f>
        <v>1</v>
      </c>
      <c r="R2970" t="str">
        <f t="shared" si="553"/>
        <v>Matched Order Reference</v>
      </c>
      <c r="S2970">
        <f t="shared" si="554"/>
        <v>1</v>
      </c>
      <c r="V2970" cm="1">
        <f t="array" ref="V2970">IF(E2970&lt;&gt;"CAPTURE",0,SUMPRODUCT((MDR_Rates!$A$2:$A$10=F2970)*(G2970&gt;MDR_Rates!$B$2:$B$10)*((MDR_Rates!$C$2:$C$10="")+(G2970&lt;=MDR_Rates!$C$2:$C$10))*MDR_Rates!$D$2:$D$10))</f>
        <v>1.5</v>
      </c>
      <c r="W2970">
        <f t="shared" si="555"/>
        <v>7.49</v>
      </c>
      <c r="X2970">
        <f t="shared" si="556"/>
        <v>1.35</v>
      </c>
      <c r="Y2970">
        <f t="shared" si="557"/>
        <v>0</v>
      </c>
      <c r="Z2970">
        <f t="shared" si="558"/>
        <v>0</v>
      </c>
      <c r="AG2970" t="str">
        <f t="shared" si="559"/>
        <v/>
      </c>
      <c r="AI2970" t="str">
        <f t="shared" si="560"/>
        <v/>
      </c>
      <c r="AJ2970" t="str">
        <f t="shared" si="561"/>
        <v/>
      </c>
      <c r="AK2970" t="str">
        <f t="shared" si="562"/>
        <v>ORD26002799</v>
      </c>
      <c r="AL2970">
        <f>IF(E2970&lt;&gt;"CAPTURE","",COUNTIF(Orders!$H:$H,AK2970))</f>
        <v>1</v>
      </c>
      <c r="AP2970" t="str">
        <f t="shared" si="563"/>
        <v>Matched to Order</v>
      </c>
      <c r="AQ2970">
        <f>IF(COUNTIF($A$2:A2970,A2970)=1,1,0)</f>
        <v>1</v>
      </c>
    </row>
    <row r="2971" spans="1:43" x14ac:dyDescent="0.3">
      <c r="A2971" t="s">
        <v>15275</v>
      </c>
      <c r="C2971" t="s">
        <v>5599</v>
      </c>
      <c r="D2971" s="1">
        <v>46281</v>
      </c>
      <c r="E2971" t="s">
        <v>11819</v>
      </c>
      <c r="F2971" t="s">
        <v>17</v>
      </c>
      <c r="G2971">
        <v>2647</v>
      </c>
      <c r="H2971">
        <v>42.35</v>
      </c>
      <c r="I2971">
        <v>7.62</v>
      </c>
      <c r="J2971">
        <v>2597.0300000000002</v>
      </c>
      <c r="K2971" s="1">
        <v>46283</v>
      </c>
      <c r="L2971" t="s">
        <v>15190</v>
      </c>
      <c r="M2971">
        <f t="shared" si="552"/>
        <v>1</v>
      </c>
      <c r="N2971">
        <f>COUNTIF(Orders!$A:$A,C2971)</f>
        <v>1</v>
      </c>
      <c r="P2971">
        <f>COUNTIF(Orders!$H:$H,UPPER(SUBSTITUTE(TRIM(C2971),"-","")))</f>
        <v>1</v>
      </c>
      <c r="R2971" t="str">
        <f t="shared" si="553"/>
        <v>Matched Order Reference</v>
      </c>
      <c r="S2971">
        <f t="shared" si="554"/>
        <v>1</v>
      </c>
      <c r="V2971" cm="1">
        <f t="array" ref="V2971">IF(E2971&lt;&gt;"CAPTURE",0,SUMPRODUCT((MDR_Rates!$A$2:$A$10=F2971)*(G2971&gt;MDR_Rates!$B$2:$B$10)*((MDR_Rates!$C$2:$C$10="")+(G2971&lt;=MDR_Rates!$C$2:$C$10))*MDR_Rates!$D$2:$D$10))</f>
        <v>1.6</v>
      </c>
      <c r="W2971">
        <f t="shared" si="555"/>
        <v>42.35</v>
      </c>
      <c r="X2971">
        <f t="shared" si="556"/>
        <v>7.62</v>
      </c>
      <c r="Y2971">
        <f t="shared" si="557"/>
        <v>0</v>
      </c>
      <c r="Z2971">
        <f t="shared" si="558"/>
        <v>0</v>
      </c>
      <c r="AG2971" t="str">
        <f t="shared" si="559"/>
        <v/>
      </c>
      <c r="AI2971" t="str">
        <f t="shared" si="560"/>
        <v/>
      </c>
      <c r="AJ2971" t="str">
        <f t="shared" si="561"/>
        <v/>
      </c>
      <c r="AK2971" t="str">
        <f t="shared" si="562"/>
        <v>ORD26002811</v>
      </c>
      <c r="AL2971">
        <f>IF(E2971&lt;&gt;"CAPTURE","",COUNTIF(Orders!$H:$H,AK2971))</f>
        <v>1</v>
      </c>
      <c r="AP2971" t="str">
        <f t="shared" si="563"/>
        <v>Matched to Order</v>
      </c>
      <c r="AQ2971">
        <f>IF(COUNTIF($A$2:A2971,A2971)=1,1,0)</f>
        <v>1</v>
      </c>
    </row>
    <row r="2972" spans="1:43" x14ac:dyDescent="0.3">
      <c r="A2972" t="s">
        <v>15276</v>
      </c>
      <c r="C2972" t="s">
        <v>5672</v>
      </c>
      <c r="D2972" s="1">
        <v>46281</v>
      </c>
      <c r="E2972" t="s">
        <v>11819</v>
      </c>
      <c r="F2972" t="s">
        <v>17</v>
      </c>
      <c r="G2972">
        <v>4999</v>
      </c>
      <c r="H2972">
        <v>79.98</v>
      </c>
      <c r="I2972">
        <v>14.4</v>
      </c>
      <c r="J2972">
        <v>4904.62</v>
      </c>
      <c r="K2972" s="1">
        <v>46283</v>
      </c>
      <c r="L2972" t="s">
        <v>15190</v>
      </c>
      <c r="M2972">
        <f t="shared" si="552"/>
        <v>1</v>
      </c>
      <c r="N2972">
        <f>COUNTIF(Orders!$A:$A,C2972)</f>
        <v>1</v>
      </c>
      <c r="P2972">
        <f>COUNTIF(Orders!$H:$H,UPPER(SUBSTITUTE(TRIM(C2972),"-","")))</f>
        <v>1</v>
      </c>
      <c r="R2972" t="str">
        <f t="shared" si="553"/>
        <v>Matched Order Reference</v>
      </c>
      <c r="S2972">
        <f t="shared" si="554"/>
        <v>1</v>
      </c>
      <c r="V2972" cm="1">
        <f t="array" ref="V2972">IF(E2972&lt;&gt;"CAPTURE",0,SUMPRODUCT((MDR_Rates!$A$2:$A$10=F2972)*(G2972&gt;MDR_Rates!$B$2:$B$10)*((MDR_Rates!$C$2:$C$10="")+(G2972&lt;=MDR_Rates!$C$2:$C$10))*MDR_Rates!$D$2:$D$10))</f>
        <v>1.6</v>
      </c>
      <c r="W2972">
        <f t="shared" si="555"/>
        <v>79.98</v>
      </c>
      <c r="X2972">
        <f t="shared" si="556"/>
        <v>14.4</v>
      </c>
      <c r="Y2972">
        <f t="shared" si="557"/>
        <v>0</v>
      </c>
      <c r="Z2972">
        <f t="shared" si="558"/>
        <v>0</v>
      </c>
      <c r="AG2972" t="str">
        <f t="shared" si="559"/>
        <v/>
      </c>
      <c r="AI2972" t="str">
        <f t="shared" si="560"/>
        <v/>
      </c>
      <c r="AJ2972" t="str">
        <f t="shared" si="561"/>
        <v/>
      </c>
      <c r="AK2972" t="str">
        <f t="shared" si="562"/>
        <v>ORD26002849</v>
      </c>
      <c r="AL2972">
        <f>IF(E2972&lt;&gt;"CAPTURE","",COUNTIF(Orders!$H:$H,AK2972))</f>
        <v>1</v>
      </c>
      <c r="AP2972" t="str">
        <f t="shared" si="563"/>
        <v>Matched to Order</v>
      </c>
      <c r="AQ2972">
        <f>IF(COUNTIF($A$2:A2972,A2972)=1,1,0)</f>
        <v>1</v>
      </c>
    </row>
    <row r="2973" spans="1:43" x14ac:dyDescent="0.3">
      <c r="A2973" t="s">
        <v>15277</v>
      </c>
      <c r="C2973" t="s">
        <v>5755</v>
      </c>
      <c r="D2973" s="1">
        <v>46281</v>
      </c>
      <c r="E2973" t="s">
        <v>11819</v>
      </c>
      <c r="F2973" t="s">
        <v>9</v>
      </c>
      <c r="G2973">
        <v>8998</v>
      </c>
      <c r="H2973">
        <v>26.99</v>
      </c>
      <c r="I2973">
        <v>4.8600000000000003</v>
      </c>
      <c r="J2973">
        <v>8966.15</v>
      </c>
      <c r="K2973" s="1">
        <v>46283</v>
      </c>
      <c r="L2973" t="s">
        <v>15190</v>
      </c>
      <c r="M2973">
        <f t="shared" si="552"/>
        <v>1</v>
      </c>
      <c r="N2973">
        <f>COUNTIF(Orders!$A:$A,C2973)</f>
        <v>1</v>
      </c>
      <c r="P2973">
        <f>COUNTIF(Orders!$H:$H,UPPER(SUBSTITUTE(TRIM(C2973),"-","")))</f>
        <v>1</v>
      </c>
      <c r="R2973" t="str">
        <f t="shared" si="553"/>
        <v>Matched Order Reference</v>
      </c>
      <c r="S2973">
        <f t="shared" si="554"/>
        <v>1</v>
      </c>
      <c r="V2973" cm="1">
        <f t="array" ref="V2973">IF(E2973&lt;&gt;"CAPTURE",0,SUMPRODUCT((MDR_Rates!$A$2:$A$10=F2973)*(G2973&gt;MDR_Rates!$B$2:$B$10)*((MDR_Rates!$C$2:$C$10="")+(G2973&lt;=MDR_Rates!$C$2:$C$10))*MDR_Rates!$D$2:$D$10))</f>
        <v>0.3</v>
      </c>
      <c r="W2973">
        <f t="shared" si="555"/>
        <v>26.99</v>
      </c>
      <c r="X2973">
        <f t="shared" si="556"/>
        <v>4.8600000000000003</v>
      </c>
      <c r="Y2973">
        <f t="shared" si="557"/>
        <v>0</v>
      </c>
      <c r="Z2973">
        <f t="shared" si="558"/>
        <v>0</v>
      </c>
      <c r="AG2973" t="str">
        <f t="shared" si="559"/>
        <v/>
      </c>
      <c r="AI2973" t="str">
        <f t="shared" si="560"/>
        <v/>
      </c>
      <c r="AJ2973" t="str">
        <f t="shared" si="561"/>
        <v/>
      </c>
      <c r="AK2973" t="str">
        <f t="shared" si="562"/>
        <v>ORD26002891</v>
      </c>
      <c r="AL2973">
        <f>IF(E2973&lt;&gt;"CAPTURE","",COUNTIF(Orders!$H:$H,AK2973))</f>
        <v>1</v>
      </c>
      <c r="AP2973" t="str">
        <f t="shared" si="563"/>
        <v>Matched to Order</v>
      </c>
      <c r="AQ2973">
        <f>IF(COUNTIF($A$2:A2973,A2973)=1,1,0)</f>
        <v>1</v>
      </c>
    </row>
    <row r="2974" spans="1:43" x14ac:dyDescent="0.3">
      <c r="A2974" t="s">
        <v>15278</v>
      </c>
      <c r="C2974" t="s">
        <v>5768</v>
      </c>
      <c r="D2974" s="1">
        <v>46281</v>
      </c>
      <c r="E2974" t="s">
        <v>11819</v>
      </c>
      <c r="F2974" t="s">
        <v>9</v>
      </c>
      <c r="G2974">
        <v>5598</v>
      </c>
      <c r="H2974">
        <v>16.79</v>
      </c>
      <c r="I2974">
        <v>3.02</v>
      </c>
      <c r="J2974">
        <v>5578.19</v>
      </c>
      <c r="K2974" s="1">
        <v>46283</v>
      </c>
      <c r="L2974" t="s">
        <v>15190</v>
      </c>
      <c r="M2974">
        <f t="shared" si="552"/>
        <v>1</v>
      </c>
      <c r="N2974">
        <f>COUNTIF(Orders!$A:$A,C2974)</f>
        <v>1</v>
      </c>
      <c r="P2974">
        <f>COUNTIF(Orders!$H:$H,UPPER(SUBSTITUTE(TRIM(C2974),"-","")))</f>
        <v>1</v>
      </c>
      <c r="R2974" t="str">
        <f t="shared" si="553"/>
        <v>Matched Order Reference</v>
      </c>
      <c r="S2974">
        <f t="shared" si="554"/>
        <v>1</v>
      </c>
      <c r="V2974" cm="1">
        <f t="array" ref="V2974">IF(E2974&lt;&gt;"CAPTURE",0,SUMPRODUCT((MDR_Rates!$A$2:$A$10=F2974)*(G2974&gt;MDR_Rates!$B$2:$B$10)*((MDR_Rates!$C$2:$C$10="")+(G2974&lt;=MDR_Rates!$C$2:$C$10))*MDR_Rates!$D$2:$D$10))</f>
        <v>0.3</v>
      </c>
      <c r="W2974">
        <f t="shared" si="555"/>
        <v>16.79</v>
      </c>
      <c r="X2974">
        <f t="shared" si="556"/>
        <v>3.02</v>
      </c>
      <c r="Y2974">
        <f t="shared" si="557"/>
        <v>0</v>
      </c>
      <c r="Z2974">
        <f t="shared" si="558"/>
        <v>0</v>
      </c>
      <c r="AG2974" t="str">
        <f t="shared" si="559"/>
        <v/>
      </c>
      <c r="AI2974" t="str">
        <f t="shared" si="560"/>
        <v/>
      </c>
      <c r="AJ2974" t="str">
        <f t="shared" si="561"/>
        <v/>
      </c>
      <c r="AK2974" t="str">
        <f t="shared" si="562"/>
        <v>ORD26002898</v>
      </c>
      <c r="AL2974">
        <f>IF(E2974&lt;&gt;"CAPTURE","",COUNTIF(Orders!$H:$H,AK2974))</f>
        <v>1</v>
      </c>
      <c r="AP2974" t="str">
        <f t="shared" si="563"/>
        <v>Matched to Order</v>
      </c>
      <c r="AQ2974">
        <f>IF(COUNTIF($A$2:A2974,A2974)=1,1,0)</f>
        <v>1</v>
      </c>
    </row>
    <row r="2975" spans="1:43" x14ac:dyDescent="0.3">
      <c r="A2975" t="s">
        <v>15279</v>
      </c>
      <c r="C2975" t="s">
        <v>5770</v>
      </c>
      <c r="D2975" s="1">
        <v>46281</v>
      </c>
      <c r="E2975" t="s">
        <v>11819</v>
      </c>
      <c r="F2975" t="s">
        <v>33</v>
      </c>
      <c r="G2975">
        <v>299</v>
      </c>
      <c r="H2975">
        <v>4.49</v>
      </c>
      <c r="I2975">
        <v>0.81</v>
      </c>
      <c r="J2975">
        <v>293.7</v>
      </c>
      <c r="K2975" s="1">
        <v>46283</v>
      </c>
      <c r="L2975" t="s">
        <v>15190</v>
      </c>
      <c r="M2975">
        <f t="shared" si="552"/>
        <v>1</v>
      </c>
      <c r="N2975">
        <f>COUNTIF(Orders!$A:$A,C2975)</f>
        <v>1</v>
      </c>
      <c r="P2975">
        <f>COUNTIF(Orders!$H:$H,UPPER(SUBSTITUTE(TRIM(C2975),"-","")))</f>
        <v>1</v>
      </c>
      <c r="R2975" t="str">
        <f t="shared" si="553"/>
        <v>Matched Order Reference</v>
      </c>
      <c r="S2975">
        <f t="shared" si="554"/>
        <v>1</v>
      </c>
      <c r="V2975" cm="1">
        <f t="array" ref="V2975">IF(E2975&lt;&gt;"CAPTURE",0,SUMPRODUCT((MDR_Rates!$A$2:$A$10=F2975)*(G2975&gt;MDR_Rates!$B$2:$B$10)*((MDR_Rates!$C$2:$C$10="")+(G2975&lt;=MDR_Rates!$C$2:$C$10))*MDR_Rates!$D$2:$D$10))</f>
        <v>1.5</v>
      </c>
      <c r="W2975">
        <f t="shared" si="555"/>
        <v>4.49</v>
      </c>
      <c r="X2975">
        <f t="shared" si="556"/>
        <v>0.81</v>
      </c>
      <c r="Y2975">
        <f t="shared" si="557"/>
        <v>0</v>
      </c>
      <c r="Z2975">
        <f t="shared" si="558"/>
        <v>0</v>
      </c>
      <c r="AG2975" t="str">
        <f t="shared" si="559"/>
        <v/>
      </c>
      <c r="AI2975" t="str">
        <f t="shared" si="560"/>
        <v/>
      </c>
      <c r="AJ2975" t="str">
        <f t="shared" si="561"/>
        <v/>
      </c>
      <c r="AK2975" t="str">
        <f t="shared" si="562"/>
        <v>ORD26002899</v>
      </c>
      <c r="AL2975">
        <f>IF(E2975&lt;&gt;"CAPTURE","",COUNTIF(Orders!$H:$H,AK2975))</f>
        <v>1</v>
      </c>
      <c r="AP2975" t="str">
        <f t="shared" si="563"/>
        <v>Matched to Order</v>
      </c>
      <c r="AQ2975">
        <f>IF(COUNTIF($A$2:A2975,A2975)=1,1,0)</f>
        <v>1</v>
      </c>
    </row>
    <row r="2976" spans="1:43" x14ac:dyDescent="0.3">
      <c r="A2976" t="s">
        <v>15280</v>
      </c>
      <c r="C2976" t="s">
        <v>15281</v>
      </c>
      <c r="D2976" s="1">
        <v>46281</v>
      </c>
      <c r="E2976" t="s">
        <v>11819</v>
      </c>
      <c r="F2976" t="s">
        <v>17</v>
      </c>
      <c r="G2976">
        <v>5998</v>
      </c>
      <c r="H2976">
        <v>95.97</v>
      </c>
      <c r="I2976">
        <v>17.27</v>
      </c>
      <c r="J2976">
        <v>5884.76</v>
      </c>
      <c r="K2976" s="1">
        <v>46283</v>
      </c>
      <c r="L2976" t="s">
        <v>15190</v>
      </c>
      <c r="M2976">
        <f t="shared" si="552"/>
        <v>1</v>
      </c>
      <c r="N2976">
        <f>COUNTIF(Orders!$A:$A,C2976)</f>
        <v>1</v>
      </c>
      <c r="P2976">
        <f>COUNTIF(Orders!$H:$H,UPPER(SUBSTITUTE(TRIM(C2976),"-","")))</f>
        <v>1</v>
      </c>
      <c r="R2976" t="str">
        <f t="shared" si="553"/>
        <v>Matched Order Reference</v>
      </c>
      <c r="S2976">
        <f t="shared" si="554"/>
        <v>1</v>
      </c>
      <c r="V2976" cm="1">
        <f t="array" ref="V2976">IF(E2976&lt;&gt;"CAPTURE",0,SUMPRODUCT((MDR_Rates!$A$2:$A$10=F2976)*(G2976&gt;MDR_Rates!$B$2:$B$10)*((MDR_Rates!$C$2:$C$10="")+(G2976&lt;=MDR_Rates!$C$2:$C$10))*MDR_Rates!$D$2:$D$10))</f>
        <v>1.6</v>
      </c>
      <c r="W2976">
        <f t="shared" si="555"/>
        <v>95.97</v>
      </c>
      <c r="X2976">
        <f t="shared" si="556"/>
        <v>17.27</v>
      </c>
      <c r="Y2976">
        <f t="shared" si="557"/>
        <v>0</v>
      </c>
      <c r="Z2976">
        <f t="shared" si="558"/>
        <v>0</v>
      </c>
      <c r="AG2976" t="str">
        <f t="shared" si="559"/>
        <v/>
      </c>
      <c r="AI2976" t="str">
        <f t="shared" si="560"/>
        <v/>
      </c>
      <c r="AJ2976" t="str">
        <f t="shared" si="561"/>
        <v/>
      </c>
      <c r="AK2976" t="str">
        <f t="shared" si="562"/>
        <v>ORD26002938</v>
      </c>
      <c r="AL2976">
        <f>IF(E2976&lt;&gt;"CAPTURE","",COUNTIF(Orders!$H:$H,AK2976))</f>
        <v>1</v>
      </c>
      <c r="AP2976" t="str">
        <f t="shared" si="563"/>
        <v>Matched to Order</v>
      </c>
      <c r="AQ2976">
        <f>IF(COUNTIF($A$2:A2976,A2976)=1,1,0)</f>
        <v>1</v>
      </c>
    </row>
    <row r="2977" spans="1:43" x14ac:dyDescent="0.3">
      <c r="A2977" t="s">
        <v>15282</v>
      </c>
      <c r="C2977" t="s">
        <v>5861</v>
      </c>
      <c r="D2977" s="1">
        <v>46281</v>
      </c>
      <c r="E2977" t="s">
        <v>11819</v>
      </c>
      <c r="F2977" t="s">
        <v>17</v>
      </c>
      <c r="G2977">
        <v>4298</v>
      </c>
      <c r="H2977">
        <v>68.77</v>
      </c>
      <c r="I2977">
        <v>12.38</v>
      </c>
      <c r="J2977">
        <v>4216.8500000000004</v>
      </c>
      <c r="K2977" s="1">
        <v>46283</v>
      </c>
      <c r="L2977" t="s">
        <v>15190</v>
      </c>
      <c r="M2977">
        <f t="shared" si="552"/>
        <v>1</v>
      </c>
      <c r="N2977">
        <f>COUNTIF(Orders!$A:$A,C2977)</f>
        <v>1</v>
      </c>
      <c r="P2977">
        <f>COUNTIF(Orders!$H:$H,UPPER(SUBSTITUTE(TRIM(C2977),"-","")))</f>
        <v>1</v>
      </c>
      <c r="R2977" t="str">
        <f t="shared" si="553"/>
        <v>Matched Order Reference</v>
      </c>
      <c r="S2977">
        <f t="shared" si="554"/>
        <v>1</v>
      </c>
      <c r="V2977" cm="1">
        <f t="array" ref="V2977">IF(E2977&lt;&gt;"CAPTURE",0,SUMPRODUCT((MDR_Rates!$A$2:$A$10=F2977)*(G2977&gt;MDR_Rates!$B$2:$B$10)*((MDR_Rates!$C$2:$C$10="")+(G2977&lt;=MDR_Rates!$C$2:$C$10))*MDR_Rates!$D$2:$D$10))</f>
        <v>1.6</v>
      </c>
      <c r="W2977">
        <f t="shared" si="555"/>
        <v>68.77</v>
      </c>
      <c r="X2977">
        <f t="shared" si="556"/>
        <v>12.38</v>
      </c>
      <c r="Y2977">
        <f t="shared" si="557"/>
        <v>0</v>
      </c>
      <c r="Z2977">
        <f t="shared" si="558"/>
        <v>0</v>
      </c>
      <c r="AG2977" t="str">
        <f t="shared" si="559"/>
        <v/>
      </c>
      <c r="AI2977" t="str">
        <f t="shared" si="560"/>
        <v/>
      </c>
      <c r="AJ2977" t="str">
        <f t="shared" si="561"/>
        <v/>
      </c>
      <c r="AK2977" t="str">
        <f t="shared" si="562"/>
        <v>ORD26002945</v>
      </c>
      <c r="AL2977">
        <f>IF(E2977&lt;&gt;"CAPTURE","",COUNTIF(Orders!$H:$H,AK2977))</f>
        <v>1</v>
      </c>
      <c r="AP2977" t="str">
        <f t="shared" si="563"/>
        <v>Matched to Order</v>
      </c>
      <c r="AQ2977">
        <f>IF(COUNTIF($A$2:A2977,A2977)=1,1,0)</f>
        <v>1</v>
      </c>
    </row>
    <row r="2978" spans="1:43" x14ac:dyDescent="0.3">
      <c r="A2978" t="s">
        <v>15283</v>
      </c>
      <c r="C2978" t="s">
        <v>5872</v>
      </c>
      <c r="D2978" s="1">
        <v>46281</v>
      </c>
      <c r="E2978" t="s">
        <v>11819</v>
      </c>
      <c r="F2978" t="s">
        <v>9</v>
      </c>
      <c r="G2978">
        <v>999</v>
      </c>
      <c r="H2978">
        <v>0</v>
      </c>
      <c r="I2978">
        <v>0</v>
      </c>
      <c r="J2978">
        <v>999</v>
      </c>
      <c r="K2978" s="1">
        <v>46283</v>
      </c>
      <c r="L2978" t="s">
        <v>15190</v>
      </c>
      <c r="M2978">
        <f t="shared" si="552"/>
        <v>1</v>
      </c>
      <c r="N2978">
        <f>COUNTIF(Orders!$A:$A,C2978)</f>
        <v>1</v>
      </c>
      <c r="P2978">
        <f>COUNTIF(Orders!$H:$H,UPPER(SUBSTITUTE(TRIM(C2978),"-","")))</f>
        <v>1</v>
      </c>
      <c r="R2978" t="str">
        <f t="shared" si="553"/>
        <v>Matched Order Reference</v>
      </c>
      <c r="S2978">
        <f t="shared" si="554"/>
        <v>1</v>
      </c>
      <c r="V2978" cm="1">
        <f t="array" ref="V2978">IF(E2978&lt;&gt;"CAPTURE",0,SUMPRODUCT((MDR_Rates!$A$2:$A$10=F2978)*(G2978&gt;MDR_Rates!$B$2:$B$10)*((MDR_Rates!$C$2:$C$10="")+(G2978&lt;=MDR_Rates!$C$2:$C$10))*MDR_Rates!$D$2:$D$10))</f>
        <v>0</v>
      </c>
      <c r="W2978">
        <f t="shared" si="555"/>
        <v>0</v>
      </c>
      <c r="X2978">
        <f t="shared" si="556"/>
        <v>0</v>
      </c>
      <c r="Y2978">
        <f t="shared" si="557"/>
        <v>0</v>
      </c>
      <c r="Z2978">
        <f t="shared" si="558"/>
        <v>0</v>
      </c>
      <c r="AG2978" t="str">
        <f t="shared" si="559"/>
        <v/>
      </c>
      <c r="AI2978" t="str">
        <f t="shared" si="560"/>
        <v/>
      </c>
      <c r="AJ2978" t="str">
        <f t="shared" si="561"/>
        <v/>
      </c>
      <c r="AK2978" t="str">
        <f t="shared" si="562"/>
        <v>ORD26002951</v>
      </c>
      <c r="AL2978">
        <f>IF(E2978&lt;&gt;"CAPTURE","",COUNTIF(Orders!$H:$H,AK2978))</f>
        <v>1</v>
      </c>
      <c r="AP2978" t="str">
        <f t="shared" si="563"/>
        <v>Matched to Order</v>
      </c>
      <c r="AQ2978">
        <f>IF(COUNTIF($A$2:A2978,A2978)=1,1,0)</f>
        <v>1</v>
      </c>
    </row>
    <row r="2979" spans="1:43" x14ac:dyDescent="0.3">
      <c r="A2979" t="s">
        <v>15284</v>
      </c>
      <c r="C2979" t="s">
        <v>5978</v>
      </c>
      <c r="D2979" s="1">
        <v>46281</v>
      </c>
      <c r="E2979" t="s">
        <v>11819</v>
      </c>
      <c r="F2979" t="s">
        <v>9</v>
      </c>
      <c r="G2979">
        <v>1299</v>
      </c>
      <c r="H2979">
        <v>0</v>
      </c>
      <c r="I2979">
        <v>0</v>
      </c>
      <c r="J2979">
        <v>1299</v>
      </c>
      <c r="K2979" s="1">
        <v>46283</v>
      </c>
      <c r="L2979" t="s">
        <v>15190</v>
      </c>
      <c r="M2979">
        <f t="shared" si="552"/>
        <v>1</v>
      </c>
      <c r="N2979">
        <f>COUNTIF(Orders!$A:$A,C2979)</f>
        <v>1</v>
      </c>
      <c r="P2979">
        <f>COUNTIF(Orders!$H:$H,UPPER(SUBSTITUTE(TRIM(C2979),"-","")))</f>
        <v>1</v>
      </c>
      <c r="R2979" t="str">
        <f t="shared" si="553"/>
        <v>Matched Order Reference</v>
      </c>
      <c r="S2979">
        <f t="shared" si="554"/>
        <v>1</v>
      </c>
      <c r="V2979" cm="1">
        <f t="array" ref="V2979">IF(E2979&lt;&gt;"CAPTURE",0,SUMPRODUCT((MDR_Rates!$A$2:$A$10=F2979)*(G2979&gt;MDR_Rates!$B$2:$B$10)*((MDR_Rates!$C$2:$C$10="")+(G2979&lt;=MDR_Rates!$C$2:$C$10))*MDR_Rates!$D$2:$D$10))</f>
        <v>0</v>
      </c>
      <c r="W2979">
        <f t="shared" si="555"/>
        <v>0</v>
      </c>
      <c r="X2979">
        <f t="shared" si="556"/>
        <v>0</v>
      </c>
      <c r="Y2979">
        <f t="shared" si="557"/>
        <v>0</v>
      </c>
      <c r="Z2979">
        <f t="shared" si="558"/>
        <v>0</v>
      </c>
      <c r="AG2979" t="str">
        <f t="shared" si="559"/>
        <v/>
      </c>
      <c r="AI2979" t="str">
        <f t="shared" si="560"/>
        <v/>
      </c>
      <c r="AJ2979" t="str">
        <f t="shared" si="561"/>
        <v/>
      </c>
      <c r="AK2979" t="str">
        <f t="shared" si="562"/>
        <v>ORD26003005</v>
      </c>
      <c r="AL2979">
        <f>IF(E2979&lt;&gt;"CAPTURE","",COUNTIF(Orders!$H:$H,AK2979))</f>
        <v>1</v>
      </c>
      <c r="AP2979" t="str">
        <f t="shared" si="563"/>
        <v>Matched to Order</v>
      </c>
      <c r="AQ2979">
        <f>IF(COUNTIF($A$2:A2979,A2979)=1,1,0)</f>
        <v>1</v>
      </c>
    </row>
    <row r="2980" spans="1:43" x14ac:dyDescent="0.3">
      <c r="A2980" t="s">
        <v>15285</v>
      </c>
      <c r="C2980" t="s">
        <v>5993</v>
      </c>
      <c r="D2980" s="1">
        <v>46281</v>
      </c>
      <c r="E2980" t="s">
        <v>11819</v>
      </c>
      <c r="F2980" t="s">
        <v>9</v>
      </c>
      <c r="G2980">
        <v>7999</v>
      </c>
      <c r="H2980">
        <v>24</v>
      </c>
      <c r="I2980">
        <v>4.32</v>
      </c>
      <c r="J2980">
        <v>7970.68</v>
      </c>
      <c r="K2980" s="1">
        <v>46283</v>
      </c>
      <c r="L2980" t="s">
        <v>15190</v>
      </c>
      <c r="M2980">
        <f t="shared" si="552"/>
        <v>1</v>
      </c>
      <c r="N2980">
        <f>COUNTIF(Orders!$A:$A,C2980)</f>
        <v>1</v>
      </c>
      <c r="P2980">
        <f>COUNTIF(Orders!$H:$H,UPPER(SUBSTITUTE(TRIM(C2980),"-","")))</f>
        <v>1</v>
      </c>
      <c r="R2980" t="str">
        <f t="shared" si="553"/>
        <v>Matched Order Reference</v>
      </c>
      <c r="S2980">
        <f t="shared" si="554"/>
        <v>1</v>
      </c>
      <c r="V2980" cm="1">
        <f t="array" ref="V2980">IF(E2980&lt;&gt;"CAPTURE",0,SUMPRODUCT((MDR_Rates!$A$2:$A$10=F2980)*(G2980&gt;MDR_Rates!$B$2:$B$10)*((MDR_Rates!$C$2:$C$10="")+(G2980&lt;=MDR_Rates!$C$2:$C$10))*MDR_Rates!$D$2:$D$10))</f>
        <v>0.3</v>
      </c>
      <c r="W2980">
        <f t="shared" si="555"/>
        <v>24</v>
      </c>
      <c r="X2980">
        <f t="shared" si="556"/>
        <v>4.32</v>
      </c>
      <c r="Y2980">
        <f t="shared" si="557"/>
        <v>0</v>
      </c>
      <c r="Z2980">
        <f t="shared" si="558"/>
        <v>0</v>
      </c>
      <c r="AG2980" t="str">
        <f t="shared" si="559"/>
        <v/>
      </c>
      <c r="AI2980" t="str">
        <f t="shared" si="560"/>
        <v/>
      </c>
      <c r="AJ2980" t="str">
        <f t="shared" si="561"/>
        <v/>
      </c>
      <c r="AK2980" t="str">
        <f t="shared" si="562"/>
        <v>ORD26003013</v>
      </c>
      <c r="AL2980">
        <f>IF(E2980&lt;&gt;"CAPTURE","",COUNTIF(Orders!$H:$H,AK2980))</f>
        <v>1</v>
      </c>
      <c r="AP2980" t="str">
        <f t="shared" si="563"/>
        <v>Matched to Order</v>
      </c>
      <c r="AQ2980">
        <f>IF(COUNTIF($A$2:A2980,A2980)=1,1,0)</f>
        <v>1</v>
      </c>
    </row>
    <row r="2981" spans="1:43" x14ac:dyDescent="0.3">
      <c r="A2981" t="s">
        <v>15286</v>
      </c>
      <c r="C2981" t="s">
        <v>15287</v>
      </c>
      <c r="D2981" s="1">
        <v>46281</v>
      </c>
      <c r="E2981" t="s">
        <v>11819</v>
      </c>
      <c r="F2981" t="s">
        <v>17</v>
      </c>
      <c r="G2981">
        <v>499</v>
      </c>
      <c r="H2981">
        <v>8.98</v>
      </c>
      <c r="I2981">
        <v>1.62</v>
      </c>
      <c r="J2981">
        <v>488.4</v>
      </c>
      <c r="K2981" s="1">
        <v>46283</v>
      </c>
      <c r="L2981" t="s">
        <v>15190</v>
      </c>
      <c r="M2981">
        <f t="shared" si="552"/>
        <v>1</v>
      </c>
      <c r="N2981">
        <f>COUNTIF(Orders!$A:$A,C2981)</f>
        <v>1</v>
      </c>
      <c r="P2981">
        <f>COUNTIF(Orders!$H:$H,UPPER(SUBSTITUTE(TRIM(C2981),"-","")))</f>
        <v>1</v>
      </c>
      <c r="R2981" t="str">
        <f t="shared" si="553"/>
        <v>Matched Order Reference</v>
      </c>
      <c r="S2981">
        <f t="shared" si="554"/>
        <v>1</v>
      </c>
      <c r="V2981" cm="1">
        <f t="array" ref="V2981">IF(E2981&lt;&gt;"CAPTURE",0,SUMPRODUCT((MDR_Rates!$A$2:$A$10=F2981)*(G2981&gt;MDR_Rates!$B$2:$B$10)*((MDR_Rates!$C$2:$C$10="")+(G2981&lt;=MDR_Rates!$C$2:$C$10))*MDR_Rates!$D$2:$D$10))</f>
        <v>1.8</v>
      </c>
      <c r="W2981">
        <f t="shared" si="555"/>
        <v>8.98</v>
      </c>
      <c r="X2981">
        <f t="shared" si="556"/>
        <v>1.62</v>
      </c>
      <c r="Y2981">
        <f t="shared" si="557"/>
        <v>0</v>
      </c>
      <c r="Z2981">
        <f t="shared" si="558"/>
        <v>0</v>
      </c>
      <c r="AG2981" t="str">
        <f t="shared" si="559"/>
        <v/>
      </c>
      <c r="AI2981" t="str">
        <f t="shared" si="560"/>
        <v/>
      </c>
      <c r="AJ2981" t="str">
        <f t="shared" si="561"/>
        <v/>
      </c>
      <c r="AK2981" t="str">
        <f t="shared" si="562"/>
        <v>ORD26003068</v>
      </c>
      <c r="AL2981">
        <f>IF(E2981&lt;&gt;"CAPTURE","",COUNTIF(Orders!$H:$H,AK2981))</f>
        <v>1</v>
      </c>
      <c r="AP2981" t="str">
        <f t="shared" si="563"/>
        <v>Matched to Order</v>
      </c>
      <c r="AQ2981">
        <f>IF(COUNTIF($A$2:A2981,A2981)=1,1,0)</f>
        <v>1</v>
      </c>
    </row>
    <row r="2982" spans="1:43" x14ac:dyDescent="0.3">
      <c r="A2982" t="s">
        <v>15288</v>
      </c>
      <c r="C2982" t="s">
        <v>6195</v>
      </c>
      <c r="D2982" s="1">
        <v>46281</v>
      </c>
      <c r="E2982" t="s">
        <v>11819</v>
      </c>
      <c r="F2982" t="s">
        <v>9</v>
      </c>
      <c r="G2982">
        <v>4999</v>
      </c>
      <c r="H2982">
        <v>15</v>
      </c>
      <c r="I2982">
        <v>2.7</v>
      </c>
      <c r="J2982">
        <v>4981.3</v>
      </c>
      <c r="K2982" s="1">
        <v>46283</v>
      </c>
      <c r="L2982" t="s">
        <v>15190</v>
      </c>
      <c r="M2982">
        <f t="shared" si="552"/>
        <v>1</v>
      </c>
      <c r="N2982">
        <f>COUNTIF(Orders!$A:$A,C2982)</f>
        <v>1</v>
      </c>
      <c r="P2982">
        <f>COUNTIF(Orders!$H:$H,UPPER(SUBSTITUTE(TRIM(C2982),"-","")))</f>
        <v>1</v>
      </c>
      <c r="R2982" t="str">
        <f t="shared" si="553"/>
        <v>Matched Order Reference</v>
      </c>
      <c r="S2982">
        <f t="shared" si="554"/>
        <v>1</v>
      </c>
      <c r="V2982" cm="1">
        <f t="array" ref="V2982">IF(E2982&lt;&gt;"CAPTURE",0,SUMPRODUCT((MDR_Rates!$A$2:$A$10=F2982)*(G2982&gt;MDR_Rates!$B$2:$B$10)*((MDR_Rates!$C$2:$C$10="")+(G2982&lt;=MDR_Rates!$C$2:$C$10))*MDR_Rates!$D$2:$D$10))</f>
        <v>0.3</v>
      </c>
      <c r="W2982">
        <f t="shared" si="555"/>
        <v>15</v>
      </c>
      <c r="X2982">
        <f t="shared" si="556"/>
        <v>2.7</v>
      </c>
      <c r="Y2982">
        <f t="shared" si="557"/>
        <v>0</v>
      </c>
      <c r="Z2982">
        <f t="shared" si="558"/>
        <v>0</v>
      </c>
      <c r="AG2982" t="str">
        <f t="shared" si="559"/>
        <v/>
      </c>
      <c r="AI2982" t="str">
        <f t="shared" si="560"/>
        <v/>
      </c>
      <c r="AJ2982" t="str">
        <f t="shared" si="561"/>
        <v/>
      </c>
      <c r="AK2982" t="str">
        <f t="shared" si="562"/>
        <v>ORD26003116</v>
      </c>
      <c r="AL2982">
        <f>IF(E2982&lt;&gt;"CAPTURE","",COUNTIF(Orders!$H:$H,AK2982))</f>
        <v>1</v>
      </c>
      <c r="AP2982" t="str">
        <f t="shared" si="563"/>
        <v>Matched to Order</v>
      </c>
      <c r="AQ2982">
        <f>IF(COUNTIF($A$2:A2982,A2982)=1,1,0)</f>
        <v>1</v>
      </c>
    </row>
    <row r="2983" spans="1:43" x14ac:dyDescent="0.3">
      <c r="A2983" t="s">
        <v>15289</v>
      </c>
      <c r="C2983" t="s">
        <v>6259</v>
      </c>
      <c r="D2983" s="1">
        <v>46281</v>
      </c>
      <c r="E2983" t="s">
        <v>11819</v>
      </c>
      <c r="F2983" t="s">
        <v>9</v>
      </c>
      <c r="G2983">
        <v>299</v>
      </c>
      <c r="H2983">
        <v>0</v>
      </c>
      <c r="I2983">
        <v>0</v>
      </c>
      <c r="J2983">
        <v>299</v>
      </c>
      <c r="K2983" s="1">
        <v>46283</v>
      </c>
      <c r="L2983" t="s">
        <v>15190</v>
      </c>
      <c r="M2983">
        <f t="shared" si="552"/>
        <v>1</v>
      </c>
      <c r="N2983">
        <f>COUNTIF(Orders!$A:$A,C2983)</f>
        <v>1</v>
      </c>
      <c r="P2983">
        <f>COUNTIF(Orders!$H:$H,UPPER(SUBSTITUTE(TRIM(C2983),"-","")))</f>
        <v>1</v>
      </c>
      <c r="R2983" t="str">
        <f t="shared" si="553"/>
        <v>Matched Order Reference</v>
      </c>
      <c r="S2983">
        <f t="shared" si="554"/>
        <v>1</v>
      </c>
      <c r="V2983" cm="1">
        <f t="array" ref="V2983">IF(E2983&lt;&gt;"CAPTURE",0,SUMPRODUCT((MDR_Rates!$A$2:$A$10=F2983)*(G2983&gt;MDR_Rates!$B$2:$B$10)*((MDR_Rates!$C$2:$C$10="")+(G2983&lt;=MDR_Rates!$C$2:$C$10))*MDR_Rates!$D$2:$D$10))</f>
        <v>0</v>
      </c>
      <c r="W2983">
        <f t="shared" si="555"/>
        <v>0</v>
      </c>
      <c r="X2983">
        <f t="shared" si="556"/>
        <v>0</v>
      </c>
      <c r="Y2983">
        <f t="shared" si="557"/>
        <v>0</v>
      </c>
      <c r="Z2983">
        <f t="shared" si="558"/>
        <v>0</v>
      </c>
      <c r="AG2983" t="str">
        <f t="shared" si="559"/>
        <v/>
      </c>
      <c r="AI2983" t="str">
        <f t="shared" si="560"/>
        <v/>
      </c>
      <c r="AJ2983" t="str">
        <f t="shared" si="561"/>
        <v/>
      </c>
      <c r="AK2983" t="str">
        <f t="shared" si="562"/>
        <v>ORD26003148</v>
      </c>
      <c r="AL2983">
        <f>IF(E2983&lt;&gt;"CAPTURE","",COUNTIF(Orders!$H:$H,AK2983))</f>
        <v>1</v>
      </c>
      <c r="AP2983" t="str">
        <f t="shared" si="563"/>
        <v>Matched to Order</v>
      </c>
      <c r="AQ2983">
        <f>IF(COUNTIF($A$2:A2983,A2983)=1,1,0)</f>
        <v>1</v>
      </c>
    </row>
    <row r="2984" spans="1:43" x14ac:dyDescent="0.3">
      <c r="A2984" t="s">
        <v>15290</v>
      </c>
      <c r="C2984" t="s">
        <v>6307</v>
      </c>
      <c r="D2984" s="1">
        <v>46281</v>
      </c>
      <c r="E2984" t="s">
        <v>11819</v>
      </c>
      <c r="F2984" t="s">
        <v>17</v>
      </c>
      <c r="G2984">
        <v>3499</v>
      </c>
      <c r="H2984">
        <v>55.98</v>
      </c>
      <c r="I2984">
        <v>10.08</v>
      </c>
      <c r="J2984">
        <v>3432.94</v>
      </c>
      <c r="K2984" s="1">
        <v>46283</v>
      </c>
      <c r="L2984" t="s">
        <v>15190</v>
      </c>
      <c r="M2984">
        <f t="shared" si="552"/>
        <v>1</v>
      </c>
      <c r="N2984">
        <f>COUNTIF(Orders!$A:$A,C2984)</f>
        <v>1</v>
      </c>
      <c r="P2984">
        <f>COUNTIF(Orders!$H:$H,UPPER(SUBSTITUTE(TRIM(C2984),"-","")))</f>
        <v>1</v>
      </c>
      <c r="R2984" t="str">
        <f t="shared" si="553"/>
        <v>Matched Order Reference</v>
      </c>
      <c r="S2984">
        <f t="shared" si="554"/>
        <v>1</v>
      </c>
      <c r="V2984" cm="1">
        <f t="array" ref="V2984">IF(E2984&lt;&gt;"CAPTURE",0,SUMPRODUCT((MDR_Rates!$A$2:$A$10=F2984)*(G2984&gt;MDR_Rates!$B$2:$B$10)*((MDR_Rates!$C$2:$C$10="")+(G2984&lt;=MDR_Rates!$C$2:$C$10))*MDR_Rates!$D$2:$D$10))</f>
        <v>1.6</v>
      </c>
      <c r="W2984">
        <f t="shared" si="555"/>
        <v>55.98</v>
      </c>
      <c r="X2984">
        <f t="shared" si="556"/>
        <v>10.08</v>
      </c>
      <c r="Y2984">
        <f t="shared" si="557"/>
        <v>0</v>
      </c>
      <c r="Z2984">
        <f t="shared" si="558"/>
        <v>0</v>
      </c>
      <c r="AG2984" t="str">
        <f t="shared" si="559"/>
        <v/>
      </c>
      <c r="AI2984" t="str">
        <f t="shared" si="560"/>
        <v/>
      </c>
      <c r="AJ2984" t="str">
        <f t="shared" si="561"/>
        <v/>
      </c>
      <c r="AK2984" t="str">
        <f t="shared" si="562"/>
        <v>ORD26003172</v>
      </c>
      <c r="AL2984">
        <f>IF(E2984&lt;&gt;"CAPTURE","",COUNTIF(Orders!$H:$H,AK2984))</f>
        <v>1</v>
      </c>
      <c r="AP2984" t="str">
        <f t="shared" si="563"/>
        <v>Matched to Order</v>
      </c>
      <c r="AQ2984">
        <f>IF(COUNTIF($A$2:A2984,A2984)=1,1,0)</f>
        <v>1</v>
      </c>
    </row>
    <row r="2985" spans="1:43" x14ac:dyDescent="0.3">
      <c r="A2985" t="s">
        <v>15291</v>
      </c>
      <c r="C2985" t="s">
        <v>15292</v>
      </c>
      <c r="D2985" s="1">
        <v>46281</v>
      </c>
      <c r="E2985" t="s">
        <v>11819</v>
      </c>
      <c r="F2985" t="s">
        <v>9</v>
      </c>
      <c r="G2985">
        <v>2498</v>
      </c>
      <c r="H2985">
        <v>7.49</v>
      </c>
      <c r="I2985">
        <v>1.35</v>
      </c>
      <c r="J2985">
        <v>2489.16</v>
      </c>
      <c r="K2985" s="1">
        <v>46283</v>
      </c>
      <c r="L2985" t="s">
        <v>15190</v>
      </c>
      <c r="M2985">
        <f t="shared" si="552"/>
        <v>1</v>
      </c>
      <c r="N2985">
        <f>COUNTIF(Orders!$A:$A,C2985)</f>
        <v>0</v>
      </c>
      <c r="P2985">
        <f>COUNTIF(Orders!$H:$H,UPPER(SUBSTITUTE(TRIM(C2985),"-","")))</f>
        <v>1</v>
      </c>
      <c r="R2985" t="str">
        <f t="shared" si="553"/>
        <v>Matched Order Reference</v>
      </c>
      <c r="S2985">
        <f t="shared" si="554"/>
        <v>1</v>
      </c>
      <c r="V2985" cm="1">
        <f t="array" ref="V2985">IF(E2985&lt;&gt;"CAPTURE",0,SUMPRODUCT((MDR_Rates!$A$2:$A$10=F2985)*(G2985&gt;MDR_Rates!$B$2:$B$10)*((MDR_Rates!$C$2:$C$10="")+(G2985&lt;=MDR_Rates!$C$2:$C$10))*MDR_Rates!$D$2:$D$10))</f>
        <v>0.3</v>
      </c>
      <c r="W2985">
        <f t="shared" si="555"/>
        <v>7.49</v>
      </c>
      <c r="X2985">
        <f t="shared" si="556"/>
        <v>1.35</v>
      </c>
      <c r="Y2985">
        <f t="shared" si="557"/>
        <v>0</v>
      </c>
      <c r="Z2985">
        <f t="shared" si="558"/>
        <v>0</v>
      </c>
      <c r="AG2985" t="str">
        <f t="shared" si="559"/>
        <v/>
      </c>
      <c r="AI2985" t="str">
        <f t="shared" si="560"/>
        <v/>
      </c>
      <c r="AJ2985" t="str">
        <f t="shared" si="561"/>
        <v/>
      </c>
      <c r="AK2985" t="str">
        <f t="shared" si="562"/>
        <v>ORD26003203</v>
      </c>
      <c r="AL2985">
        <f>IF(E2985&lt;&gt;"CAPTURE","",COUNTIF(Orders!$H:$H,AK2985))</f>
        <v>1</v>
      </c>
      <c r="AP2985" t="str">
        <f t="shared" si="563"/>
        <v>Matched to Order</v>
      </c>
      <c r="AQ2985">
        <f>IF(COUNTIF($A$2:A2985,A2985)=1,1,0)</f>
        <v>1</v>
      </c>
    </row>
    <row r="2986" spans="1:43" x14ac:dyDescent="0.3">
      <c r="A2986" t="s">
        <v>15293</v>
      </c>
      <c r="C2986" t="s">
        <v>6412</v>
      </c>
      <c r="D2986" s="1">
        <v>46281</v>
      </c>
      <c r="E2986" t="s">
        <v>11819</v>
      </c>
      <c r="F2986" t="s">
        <v>9</v>
      </c>
      <c r="G2986">
        <v>1998</v>
      </c>
      <c r="H2986">
        <v>0</v>
      </c>
      <c r="I2986">
        <v>0</v>
      </c>
      <c r="J2986">
        <v>1998</v>
      </c>
      <c r="K2986" s="1">
        <v>46283</v>
      </c>
      <c r="L2986" t="s">
        <v>15190</v>
      </c>
      <c r="M2986">
        <f t="shared" si="552"/>
        <v>1</v>
      </c>
      <c r="N2986">
        <f>COUNTIF(Orders!$A:$A,C2986)</f>
        <v>1</v>
      </c>
      <c r="P2986">
        <f>COUNTIF(Orders!$H:$H,UPPER(SUBSTITUTE(TRIM(C2986),"-","")))</f>
        <v>1</v>
      </c>
      <c r="R2986" t="str">
        <f t="shared" si="553"/>
        <v>Matched Order Reference</v>
      </c>
      <c r="S2986">
        <f t="shared" si="554"/>
        <v>1</v>
      </c>
      <c r="V2986" cm="1">
        <f t="array" ref="V2986">IF(E2986&lt;&gt;"CAPTURE",0,SUMPRODUCT((MDR_Rates!$A$2:$A$10=F2986)*(G2986&gt;MDR_Rates!$B$2:$B$10)*((MDR_Rates!$C$2:$C$10="")+(G2986&lt;=MDR_Rates!$C$2:$C$10))*MDR_Rates!$D$2:$D$10))</f>
        <v>0</v>
      </c>
      <c r="W2986">
        <f t="shared" si="555"/>
        <v>0</v>
      </c>
      <c r="X2986">
        <f t="shared" si="556"/>
        <v>0</v>
      </c>
      <c r="Y2986">
        <f t="shared" si="557"/>
        <v>0</v>
      </c>
      <c r="Z2986">
        <f t="shared" si="558"/>
        <v>0</v>
      </c>
      <c r="AG2986" t="str">
        <f t="shared" si="559"/>
        <v/>
      </c>
      <c r="AI2986" t="str">
        <f t="shared" si="560"/>
        <v/>
      </c>
      <c r="AJ2986" t="str">
        <f t="shared" si="561"/>
        <v/>
      </c>
      <c r="AK2986" t="str">
        <f t="shared" si="562"/>
        <v>ORD26003225</v>
      </c>
      <c r="AL2986">
        <f>IF(E2986&lt;&gt;"CAPTURE","",COUNTIF(Orders!$H:$H,AK2986))</f>
        <v>1</v>
      </c>
      <c r="AP2986" t="str">
        <f t="shared" si="563"/>
        <v>Matched to Order</v>
      </c>
      <c r="AQ2986">
        <f>IF(COUNTIF($A$2:A2986,A2986)=1,1,0)</f>
        <v>1</v>
      </c>
    </row>
    <row r="2987" spans="1:43" x14ac:dyDescent="0.3">
      <c r="A2987" t="s">
        <v>15294</v>
      </c>
      <c r="C2987" t="s">
        <v>6650</v>
      </c>
      <c r="D2987" s="1">
        <v>46281</v>
      </c>
      <c r="E2987" t="s">
        <v>11819</v>
      </c>
      <c r="F2987" t="s">
        <v>9</v>
      </c>
      <c r="G2987">
        <v>299</v>
      </c>
      <c r="H2987">
        <v>0</v>
      </c>
      <c r="I2987">
        <v>0</v>
      </c>
      <c r="J2987">
        <v>299</v>
      </c>
      <c r="K2987" s="1">
        <v>46283</v>
      </c>
      <c r="L2987" t="s">
        <v>15190</v>
      </c>
      <c r="M2987">
        <f t="shared" si="552"/>
        <v>1</v>
      </c>
      <c r="N2987">
        <f>COUNTIF(Orders!$A:$A,C2987)</f>
        <v>1</v>
      </c>
      <c r="P2987">
        <f>COUNTIF(Orders!$H:$H,UPPER(SUBSTITUTE(TRIM(C2987),"-","")))</f>
        <v>1</v>
      </c>
      <c r="R2987" t="str">
        <f t="shared" si="553"/>
        <v>Matched Order Reference</v>
      </c>
      <c r="S2987">
        <f t="shared" si="554"/>
        <v>1</v>
      </c>
      <c r="V2987" cm="1">
        <f t="array" ref="V2987">IF(E2987&lt;&gt;"CAPTURE",0,SUMPRODUCT((MDR_Rates!$A$2:$A$10=F2987)*(G2987&gt;MDR_Rates!$B$2:$B$10)*((MDR_Rates!$C$2:$C$10="")+(G2987&lt;=MDR_Rates!$C$2:$C$10))*MDR_Rates!$D$2:$D$10))</f>
        <v>0</v>
      </c>
      <c r="W2987">
        <f t="shared" si="555"/>
        <v>0</v>
      </c>
      <c r="X2987">
        <f t="shared" si="556"/>
        <v>0</v>
      </c>
      <c r="Y2987">
        <f t="shared" si="557"/>
        <v>0</v>
      </c>
      <c r="Z2987">
        <f t="shared" si="558"/>
        <v>0</v>
      </c>
      <c r="AG2987" t="str">
        <f t="shared" si="559"/>
        <v/>
      </c>
      <c r="AI2987" t="str">
        <f t="shared" si="560"/>
        <v/>
      </c>
      <c r="AJ2987" t="str">
        <f t="shared" si="561"/>
        <v/>
      </c>
      <c r="AK2987" t="str">
        <f t="shared" si="562"/>
        <v>ORD26003346</v>
      </c>
      <c r="AL2987">
        <f>IF(E2987&lt;&gt;"CAPTURE","",COUNTIF(Orders!$H:$H,AK2987))</f>
        <v>1</v>
      </c>
      <c r="AP2987" t="str">
        <f t="shared" si="563"/>
        <v>Matched to Order</v>
      </c>
      <c r="AQ2987">
        <f>IF(COUNTIF($A$2:A2987,A2987)=1,1,0)</f>
        <v>1</v>
      </c>
    </row>
    <row r="2988" spans="1:43" x14ac:dyDescent="0.3">
      <c r="A2988" t="s">
        <v>15295</v>
      </c>
      <c r="C2988" t="s">
        <v>6670</v>
      </c>
      <c r="D2988" s="1">
        <v>46281</v>
      </c>
      <c r="E2988" t="s">
        <v>11819</v>
      </c>
      <c r="F2988" t="s">
        <v>17</v>
      </c>
      <c r="G2988">
        <v>1799</v>
      </c>
      <c r="H2988">
        <v>32.380000000000003</v>
      </c>
      <c r="I2988">
        <v>5.83</v>
      </c>
      <c r="J2988">
        <v>1760.79</v>
      </c>
      <c r="K2988" s="1">
        <v>46283</v>
      </c>
      <c r="L2988" t="s">
        <v>15190</v>
      </c>
      <c r="M2988">
        <f t="shared" si="552"/>
        <v>1</v>
      </c>
      <c r="N2988">
        <f>COUNTIF(Orders!$A:$A,C2988)</f>
        <v>1</v>
      </c>
      <c r="P2988">
        <f>COUNTIF(Orders!$H:$H,UPPER(SUBSTITUTE(TRIM(C2988),"-","")))</f>
        <v>1</v>
      </c>
      <c r="R2988" t="str">
        <f t="shared" si="553"/>
        <v>Matched Order Reference</v>
      </c>
      <c r="S2988">
        <f t="shared" si="554"/>
        <v>1</v>
      </c>
      <c r="V2988" cm="1">
        <f t="array" ref="V2988">IF(E2988&lt;&gt;"CAPTURE",0,SUMPRODUCT((MDR_Rates!$A$2:$A$10=F2988)*(G2988&gt;MDR_Rates!$B$2:$B$10)*((MDR_Rates!$C$2:$C$10="")+(G2988&lt;=MDR_Rates!$C$2:$C$10))*MDR_Rates!$D$2:$D$10))</f>
        <v>1.8</v>
      </c>
      <c r="W2988">
        <f t="shared" si="555"/>
        <v>32.380000000000003</v>
      </c>
      <c r="X2988">
        <f t="shared" si="556"/>
        <v>5.83</v>
      </c>
      <c r="Y2988">
        <f t="shared" si="557"/>
        <v>0</v>
      </c>
      <c r="Z2988">
        <f t="shared" si="558"/>
        <v>0</v>
      </c>
      <c r="AG2988" t="str">
        <f t="shared" si="559"/>
        <v/>
      </c>
      <c r="AI2988" t="str">
        <f t="shared" si="560"/>
        <v/>
      </c>
      <c r="AJ2988" t="str">
        <f t="shared" si="561"/>
        <v/>
      </c>
      <c r="AK2988" t="str">
        <f t="shared" si="562"/>
        <v>ORD26003356</v>
      </c>
      <c r="AL2988">
        <f>IF(E2988&lt;&gt;"CAPTURE","",COUNTIF(Orders!$H:$H,AK2988))</f>
        <v>1</v>
      </c>
      <c r="AP2988" t="str">
        <f t="shared" si="563"/>
        <v>Matched to Order</v>
      </c>
      <c r="AQ2988">
        <f>IF(COUNTIF($A$2:A2988,A2988)=1,1,0)</f>
        <v>1</v>
      </c>
    </row>
    <row r="2989" spans="1:43" x14ac:dyDescent="0.3">
      <c r="A2989" t="s">
        <v>15296</v>
      </c>
      <c r="C2989" t="s">
        <v>6782</v>
      </c>
      <c r="D2989" s="1">
        <v>46281</v>
      </c>
      <c r="E2989" t="s">
        <v>11819</v>
      </c>
      <c r="F2989" t="s">
        <v>9</v>
      </c>
      <c r="G2989">
        <v>1299</v>
      </c>
      <c r="H2989">
        <v>0</v>
      </c>
      <c r="I2989">
        <v>0</v>
      </c>
      <c r="J2989">
        <v>1299</v>
      </c>
      <c r="K2989" s="1">
        <v>46283</v>
      </c>
      <c r="L2989" t="s">
        <v>15190</v>
      </c>
      <c r="M2989">
        <f t="shared" si="552"/>
        <v>1</v>
      </c>
      <c r="N2989">
        <f>COUNTIF(Orders!$A:$A,C2989)</f>
        <v>1</v>
      </c>
      <c r="P2989">
        <f>COUNTIF(Orders!$H:$H,UPPER(SUBSTITUTE(TRIM(C2989),"-","")))</f>
        <v>1</v>
      </c>
      <c r="R2989" t="str">
        <f t="shared" si="553"/>
        <v>Matched Order Reference</v>
      </c>
      <c r="S2989">
        <f t="shared" si="554"/>
        <v>1</v>
      </c>
      <c r="V2989" cm="1">
        <f t="array" ref="V2989">IF(E2989&lt;&gt;"CAPTURE",0,SUMPRODUCT((MDR_Rates!$A$2:$A$10=F2989)*(G2989&gt;MDR_Rates!$B$2:$B$10)*((MDR_Rates!$C$2:$C$10="")+(G2989&lt;=MDR_Rates!$C$2:$C$10))*MDR_Rates!$D$2:$D$10))</f>
        <v>0</v>
      </c>
      <c r="W2989">
        <f t="shared" si="555"/>
        <v>0</v>
      </c>
      <c r="X2989">
        <f t="shared" si="556"/>
        <v>0</v>
      </c>
      <c r="Y2989">
        <f t="shared" si="557"/>
        <v>0</v>
      </c>
      <c r="Z2989">
        <f t="shared" si="558"/>
        <v>0</v>
      </c>
      <c r="AG2989" t="str">
        <f t="shared" si="559"/>
        <v/>
      </c>
      <c r="AI2989" t="str">
        <f t="shared" si="560"/>
        <v/>
      </c>
      <c r="AJ2989" t="str">
        <f t="shared" si="561"/>
        <v/>
      </c>
      <c r="AK2989" t="str">
        <f t="shared" si="562"/>
        <v>ORD26003412</v>
      </c>
      <c r="AL2989">
        <f>IF(E2989&lt;&gt;"CAPTURE","",COUNTIF(Orders!$H:$H,AK2989))</f>
        <v>1</v>
      </c>
      <c r="AP2989" t="str">
        <f t="shared" si="563"/>
        <v>Matched to Order</v>
      </c>
      <c r="AQ2989">
        <f>IF(COUNTIF($A$2:A2989,A2989)=1,1,0)</f>
        <v>1</v>
      </c>
    </row>
    <row r="2990" spans="1:43" x14ac:dyDescent="0.3">
      <c r="A2990" t="s">
        <v>15297</v>
      </c>
      <c r="C2990" t="s">
        <v>6894</v>
      </c>
      <c r="D2990" s="1">
        <v>46281</v>
      </c>
      <c r="E2990" t="s">
        <v>11819</v>
      </c>
      <c r="F2990" t="s">
        <v>33</v>
      </c>
      <c r="G2990">
        <v>1799</v>
      </c>
      <c r="H2990">
        <v>26.99</v>
      </c>
      <c r="I2990">
        <v>4.8600000000000003</v>
      </c>
      <c r="J2990">
        <v>1767.15</v>
      </c>
      <c r="K2990" s="1">
        <v>46283</v>
      </c>
      <c r="L2990" t="s">
        <v>15190</v>
      </c>
      <c r="M2990">
        <f t="shared" si="552"/>
        <v>1</v>
      </c>
      <c r="N2990">
        <f>COUNTIF(Orders!$A:$A,C2990)</f>
        <v>1</v>
      </c>
      <c r="P2990">
        <f>COUNTIF(Orders!$H:$H,UPPER(SUBSTITUTE(TRIM(C2990),"-","")))</f>
        <v>1</v>
      </c>
      <c r="R2990" t="str">
        <f t="shared" si="553"/>
        <v>Matched Order Reference</v>
      </c>
      <c r="S2990">
        <f t="shared" si="554"/>
        <v>1</v>
      </c>
      <c r="V2990" cm="1">
        <f t="array" ref="V2990">IF(E2990&lt;&gt;"CAPTURE",0,SUMPRODUCT((MDR_Rates!$A$2:$A$10=F2990)*(G2990&gt;MDR_Rates!$B$2:$B$10)*((MDR_Rates!$C$2:$C$10="")+(G2990&lt;=MDR_Rates!$C$2:$C$10))*MDR_Rates!$D$2:$D$10))</f>
        <v>1.5</v>
      </c>
      <c r="W2990">
        <f t="shared" si="555"/>
        <v>26.99</v>
      </c>
      <c r="X2990">
        <f t="shared" si="556"/>
        <v>4.8600000000000003</v>
      </c>
      <c r="Y2990">
        <f t="shared" si="557"/>
        <v>0</v>
      </c>
      <c r="Z2990">
        <f t="shared" si="558"/>
        <v>0</v>
      </c>
      <c r="AG2990" t="str">
        <f t="shared" si="559"/>
        <v/>
      </c>
      <c r="AI2990" t="str">
        <f t="shared" si="560"/>
        <v/>
      </c>
      <c r="AJ2990" t="str">
        <f t="shared" si="561"/>
        <v/>
      </c>
      <c r="AK2990" t="str">
        <f t="shared" si="562"/>
        <v>ORD26003468</v>
      </c>
      <c r="AL2990">
        <f>IF(E2990&lt;&gt;"CAPTURE","",COUNTIF(Orders!$H:$H,AK2990))</f>
        <v>1</v>
      </c>
      <c r="AP2990" t="str">
        <f t="shared" si="563"/>
        <v>Matched to Order</v>
      </c>
      <c r="AQ2990">
        <f>IF(COUNTIF($A$2:A2990,A2990)=1,1,0)</f>
        <v>1</v>
      </c>
    </row>
    <row r="2991" spans="1:43" x14ac:dyDescent="0.3">
      <c r="A2991" t="s">
        <v>15298</v>
      </c>
      <c r="C2991" t="s">
        <v>6940</v>
      </c>
      <c r="D2991" s="1">
        <v>46281</v>
      </c>
      <c r="E2991" t="s">
        <v>11819</v>
      </c>
      <c r="F2991" t="s">
        <v>17</v>
      </c>
      <c r="G2991">
        <v>1749</v>
      </c>
      <c r="H2991">
        <v>31.48</v>
      </c>
      <c r="I2991">
        <v>5.67</v>
      </c>
      <c r="J2991">
        <v>1711.85</v>
      </c>
      <c r="K2991" s="1">
        <v>46283</v>
      </c>
      <c r="L2991" t="s">
        <v>15190</v>
      </c>
      <c r="M2991">
        <f t="shared" si="552"/>
        <v>1</v>
      </c>
      <c r="N2991">
        <f>COUNTIF(Orders!$A:$A,C2991)</f>
        <v>1</v>
      </c>
      <c r="P2991">
        <f>COUNTIF(Orders!$H:$H,UPPER(SUBSTITUTE(TRIM(C2991),"-","")))</f>
        <v>1</v>
      </c>
      <c r="R2991" t="str">
        <f t="shared" si="553"/>
        <v>Matched Order Reference</v>
      </c>
      <c r="S2991">
        <f t="shared" si="554"/>
        <v>1</v>
      </c>
      <c r="V2991" cm="1">
        <f t="array" ref="V2991">IF(E2991&lt;&gt;"CAPTURE",0,SUMPRODUCT((MDR_Rates!$A$2:$A$10=F2991)*(G2991&gt;MDR_Rates!$B$2:$B$10)*((MDR_Rates!$C$2:$C$10="")+(G2991&lt;=MDR_Rates!$C$2:$C$10))*MDR_Rates!$D$2:$D$10))</f>
        <v>1.8</v>
      </c>
      <c r="W2991">
        <f t="shared" si="555"/>
        <v>31.48</v>
      </c>
      <c r="X2991">
        <f t="shared" si="556"/>
        <v>5.67</v>
      </c>
      <c r="Y2991">
        <f t="shared" si="557"/>
        <v>0</v>
      </c>
      <c r="Z2991">
        <f t="shared" si="558"/>
        <v>0</v>
      </c>
      <c r="AG2991" t="str">
        <f t="shared" si="559"/>
        <v/>
      </c>
      <c r="AI2991" t="str">
        <f t="shared" si="560"/>
        <v/>
      </c>
      <c r="AJ2991" t="str">
        <f t="shared" si="561"/>
        <v/>
      </c>
      <c r="AK2991" t="str">
        <f t="shared" si="562"/>
        <v>ORD26003492</v>
      </c>
      <c r="AL2991">
        <f>IF(E2991&lt;&gt;"CAPTURE","",COUNTIF(Orders!$H:$H,AK2991))</f>
        <v>1</v>
      </c>
      <c r="AP2991" t="str">
        <f t="shared" si="563"/>
        <v>Matched to Order</v>
      </c>
      <c r="AQ2991">
        <f>IF(COUNTIF($A$2:A2991,A2991)=1,1,0)</f>
        <v>1</v>
      </c>
    </row>
    <row r="2992" spans="1:43" x14ac:dyDescent="0.3">
      <c r="A2992" t="s">
        <v>15299</v>
      </c>
      <c r="C2992" t="s">
        <v>6980</v>
      </c>
      <c r="D2992" s="1">
        <v>46281</v>
      </c>
      <c r="E2992" t="s">
        <v>11819</v>
      </c>
      <c r="F2992" t="s">
        <v>9</v>
      </c>
      <c r="G2992">
        <v>2499</v>
      </c>
      <c r="H2992">
        <v>7.5</v>
      </c>
      <c r="I2992">
        <v>1.35</v>
      </c>
      <c r="J2992">
        <v>2490.15</v>
      </c>
      <c r="K2992" s="1">
        <v>46283</v>
      </c>
      <c r="L2992" t="s">
        <v>15190</v>
      </c>
      <c r="M2992">
        <f t="shared" si="552"/>
        <v>1</v>
      </c>
      <c r="N2992">
        <f>COUNTIF(Orders!$A:$A,C2992)</f>
        <v>1</v>
      </c>
      <c r="P2992">
        <f>COUNTIF(Orders!$H:$H,UPPER(SUBSTITUTE(TRIM(C2992),"-","")))</f>
        <v>1</v>
      </c>
      <c r="R2992" t="str">
        <f t="shared" si="553"/>
        <v>Matched Order Reference</v>
      </c>
      <c r="S2992">
        <f t="shared" si="554"/>
        <v>1</v>
      </c>
      <c r="V2992" cm="1">
        <f t="array" ref="V2992">IF(E2992&lt;&gt;"CAPTURE",0,SUMPRODUCT((MDR_Rates!$A$2:$A$10=F2992)*(G2992&gt;MDR_Rates!$B$2:$B$10)*((MDR_Rates!$C$2:$C$10="")+(G2992&lt;=MDR_Rates!$C$2:$C$10))*MDR_Rates!$D$2:$D$10))</f>
        <v>0.3</v>
      </c>
      <c r="W2992">
        <f t="shared" si="555"/>
        <v>7.5</v>
      </c>
      <c r="X2992">
        <f t="shared" si="556"/>
        <v>1.35</v>
      </c>
      <c r="Y2992">
        <f t="shared" si="557"/>
        <v>0</v>
      </c>
      <c r="Z2992">
        <f t="shared" si="558"/>
        <v>0</v>
      </c>
      <c r="AG2992" t="str">
        <f t="shared" si="559"/>
        <v/>
      </c>
      <c r="AI2992" t="str">
        <f t="shared" si="560"/>
        <v/>
      </c>
      <c r="AJ2992" t="str">
        <f t="shared" si="561"/>
        <v/>
      </c>
      <c r="AK2992" t="str">
        <f t="shared" si="562"/>
        <v>ORD26003512</v>
      </c>
      <c r="AL2992">
        <f>IF(E2992&lt;&gt;"CAPTURE","",COUNTIF(Orders!$H:$H,AK2992))</f>
        <v>1</v>
      </c>
      <c r="AP2992" t="str">
        <f t="shared" si="563"/>
        <v>Matched to Order</v>
      </c>
      <c r="AQ2992">
        <f>IF(COUNTIF($A$2:A2992,A2992)=1,1,0)</f>
        <v>1</v>
      </c>
    </row>
    <row r="2993" spans="1:43" x14ac:dyDescent="0.3">
      <c r="A2993" t="s">
        <v>15300</v>
      </c>
      <c r="C2993" t="s">
        <v>6989</v>
      </c>
      <c r="D2993" s="1">
        <v>46281</v>
      </c>
      <c r="E2993" t="s">
        <v>11819</v>
      </c>
      <c r="F2993" t="s">
        <v>33</v>
      </c>
      <c r="G2993">
        <v>7999</v>
      </c>
      <c r="H2993">
        <v>95.99</v>
      </c>
      <c r="I2993">
        <v>17.28</v>
      </c>
      <c r="J2993">
        <v>7885.73</v>
      </c>
      <c r="K2993" s="1">
        <v>46283</v>
      </c>
      <c r="L2993" t="s">
        <v>15190</v>
      </c>
      <c r="M2993">
        <f t="shared" si="552"/>
        <v>1</v>
      </c>
      <c r="N2993">
        <f>COUNTIF(Orders!$A:$A,C2993)</f>
        <v>1</v>
      </c>
      <c r="P2993">
        <f>COUNTIF(Orders!$H:$H,UPPER(SUBSTITUTE(TRIM(C2993),"-","")))</f>
        <v>1</v>
      </c>
      <c r="R2993" t="str">
        <f t="shared" si="553"/>
        <v>Matched Order Reference</v>
      </c>
      <c r="S2993">
        <f t="shared" si="554"/>
        <v>1</v>
      </c>
      <c r="V2993" cm="1">
        <f t="array" ref="V2993">IF(E2993&lt;&gt;"CAPTURE",0,SUMPRODUCT((MDR_Rates!$A$2:$A$10=F2993)*(G2993&gt;MDR_Rates!$B$2:$B$10)*((MDR_Rates!$C$2:$C$10="")+(G2993&lt;=MDR_Rates!$C$2:$C$10))*MDR_Rates!$D$2:$D$10))</f>
        <v>1.2</v>
      </c>
      <c r="W2993">
        <f t="shared" si="555"/>
        <v>95.99</v>
      </c>
      <c r="X2993">
        <f t="shared" si="556"/>
        <v>17.28</v>
      </c>
      <c r="Y2993">
        <f t="shared" si="557"/>
        <v>0</v>
      </c>
      <c r="Z2993">
        <f t="shared" si="558"/>
        <v>0</v>
      </c>
      <c r="AG2993" t="str">
        <f t="shared" si="559"/>
        <v/>
      </c>
      <c r="AI2993" t="str">
        <f t="shared" si="560"/>
        <v/>
      </c>
      <c r="AJ2993" t="str">
        <f t="shared" si="561"/>
        <v/>
      </c>
      <c r="AK2993" t="str">
        <f t="shared" si="562"/>
        <v>ORD26003517</v>
      </c>
      <c r="AL2993">
        <f>IF(E2993&lt;&gt;"CAPTURE","",COUNTIF(Orders!$H:$H,AK2993))</f>
        <v>1</v>
      </c>
      <c r="AP2993" t="str">
        <f t="shared" si="563"/>
        <v>Matched to Order</v>
      </c>
      <c r="AQ2993">
        <f>IF(COUNTIF($A$2:A2993,A2993)=1,1,0)</f>
        <v>1</v>
      </c>
    </row>
    <row r="2994" spans="1:43" x14ac:dyDescent="0.3">
      <c r="A2994" t="s">
        <v>15301</v>
      </c>
      <c r="C2994" t="s">
        <v>7061</v>
      </c>
      <c r="D2994" s="1">
        <v>46281</v>
      </c>
      <c r="E2994" t="s">
        <v>11819</v>
      </c>
      <c r="F2994" t="s">
        <v>9</v>
      </c>
      <c r="G2994">
        <v>948</v>
      </c>
      <c r="H2994">
        <v>0</v>
      </c>
      <c r="I2994">
        <v>0</v>
      </c>
      <c r="J2994">
        <v>948</v>
      </c>
      <c r="K2994" s="1">
        <v>46283</v>
      </c>
      <c r="L2994" t="s">
        <v>15190</v>
      </c>
      <c r="M2994">
        <f t="shared" si="552"/>
        <v>1</v>
      </c>
      <c r="N2994">
        <f>COUNTIF(Orders!$A:$A,C2994)</f>
        <v>1</v>
      </c>
      <c r="P2994">
        <f>COUNTIF(Orders!$H:$H,UPPER(SUBSTITUTE(TRIM(C2994),"-","")))</f>
        <v>1</v>
      </c>
      <c r="R2994" t="str">
        <f t="shared" si="553"/>
        <v>Matched Order Reference</v>
      </c>
      <c r="S2994">
        <f t="shared" si="554"/>
        <v>1</v>
      </c>
      <c r="V2994" cm="1">
        <f t="array" ref="V2994">IF(E2994&lt;&gt;"CAPTURE",0,SUMPRODUCT((MDR_Rates!$A$2:$A$10=F2994)*(G2994&gt;MDR_Rates!$B$2:$B$10)*((MDR_Rates!$C$2:$C$10="")+(G2994&lt;=MDR_Rates!$C$2:$C$10))*MDR_Rates!$D$2:$D$10))</f>
        <v>0</v>
      </c>
      <c r="W2994">
        <f t="shared" si="555"/>
        <v>0</v>
      </c>
      <c r="X2994">
        <f t="shared" si="556"/>
        <v>0</v>
      </c>
      <c r="Y2994">
        <f t="shared" si="557"/>
        <v>0</v>
      </c>
      <c r="Z2994">
        <f t="shared" si="558"/>
        <v>0</v>
      </c>
      <c r="AG2994" t="str">
        <f t="shared" si="559"/>
        <v/>
      </c>
      <c r="AI2994" t="str">
        <f t="shared" si="560"/>
        <v/>
      </c>
      <c r="AJ2994" t="str">
        <f t="shared" si="561"/>
        <v/>
      </c>
      <c r="AK2994" t="str">
        <f t="shared" si="562"/>
        <v>ORD26003554</v>
      </c>
      <c r="AL2994">
        <f>IF(E2994&lt;&gt;"CAPTURE","",COUNTIF(Orders!$H:$H,AK2994))</f>
        <v>1</v>
      </c>
      <c r="AP2994" t="str">
        <f t="shared" si="563"/>
        <v>Matched to Order</v>
      </c>
      <c r="AQ2994">
        <f>IF(COUNTIF($A$2:A2994,A2994)=1,1,0)</f>
        <v>1</v>
      </c>
    </row>
    <row r="2995" spans="1:43" x14ac:dyDescent="0.3">
      <c r="A2995" t="s">
        <v>15302</v>
      </c>
      <c r="C2995" t="s">
        <v>7099</v>
      </c>
      <c r="D2995" s="1">
        <v>46281</v>
      </c>
      <c r="E2995" t="s">
        <v>11819</v>
      </c>
      <c r="F2995" t="s">
        <v>9</v>
      </c>
      <c r="G2995">
        <v>5597</v>
      </c>
      <c r="H2995">
        <v>16.79</v>
      </c>
      <c r="I2995">
        <v>3.02</v>
      </c>
      <c r="J2995">
        <v>5577.19</v>
      </c>
      <c r="K2995" s="1">
        <v>46283</v>
      </c>
      <c r="L2995" t="s">
        <v>15190</v>
      </c>
      <c r="M2995">
        <f t="shared" si="552"/>
        <v>1</v>
      </c>
      <c r="N2995">
        <f>COUNTIF(Orders!$A:$A,C2995)</f>
        <v>1</v>
      </c>
      <c r="P2995">
        <f>COUNTIF(Orders!$H:$H,UPPER(SUBSTITUTE(TRIM(C2995),"-","")))</f>
        <v>1</v>
      </c>
      <c r="R2995" t="str">
        <f t="shared" si="553"/>
        <v>Matched Order Reference</v>
      </c>
      <c r="S2995">
        <f t="shared" si="554"/>
        <v>1</v>
      </c>
      <c r="V2995" cm="1">
        <f t="array" ref="V2995">IF(E2995&lt;&gt;"CAPTURE",0,SUMPRODUCT((MDR_Rates!$A$2:$A$10=F2995)*(G2995&gt;MDR_Rates!$B$2:$B$10)*((MDR_Rates!$C$2:$C$10="")+(G2995&lt;=MDR_Rates!$C$2:$C$10))*MDR_Rates!$D$2:$D$10))</f>
        <v>0.3</v>
      </c>
      <c r="W2995">
        <f t="shared" si="555"/>
        <v>16.79</v>
      </c>
      <c r="X2995">
        <f t="shared" si="556"/>
        <v>3.02</v>
      </c>
      <c r="Y2995">
        <f t="shared" si="557"/>
        <v>0</v>
      </c>
      <c r="Z2995">
        <f t="shared" si="558"/>
        <v>0</v>
      </c>
      <c r="AG2995" t="str">
        <f t="shared" si="559"/>
        <v/>
      </c>
      <c r="AI2995" t="str">
        <f t="shared" si="560"/>
        <v/>
      </c>
      <c r="AJ2995" t="str">
        <f t="shared" si="561"/>
        <v/>
      </c>
      <c r="AK2995" t="str">
        <f t="shared" si="562"/>
        <v>ORD26003573</v>
      </c>
      <c r="AL2995">
        <f>IF(E2995&lt;&gt;"CAPTURE","",COUNTIF(Orders!$H:$H,AK2995))</f>
        <v>1</v>
      </c>
      <c r="AP2995" t="str">
        <f t="shared" si="563"/>
        <v>Matched to Order</v>
      </c>
      <c r="AQ2995">
        <f>IF(COUNTIF($A$2:A2995,A2995)=1,1,0)</f>
        <v>1</v>
      </c>
    </row>
    <row r="2996" spans="1:43" x14ac:dyDescent="0.3">
      <c r="A2996" t="s">
        <v>15303</v>
      </c>
      <c r="C2996" t="s">
        <v>7136</v>
      </c>
      <c r="D2996" s="1">
        <v>46281</v>
      </c>
      <c r="E2996" t="s">
        <v>11819</v>
      </c>
      <c r="F2996" t="s">
        <v>9</v>
      </c>
      <c r="G2996">
        <v>8498</v>
      </c>
      <c r="H2996">
        <v>25.49</v>
      </c>
      <c r="I2996">
        <v>4.59</v>
      </c>
      <c r="J2996">
        <v>8467.92</v>
      </c>
      <c r="K2996" s="1">
        <v>46283</v>
      </c>
      <c r="L2996" t="s">
        <v>15190</v>
      </c>
      <c r="M2996">
        <f t="shared" si="552"/>
        <v>1</v>
      </c>
      <c r="N2996">
        <f>COUNTIF(Orders!$A:$A,C2996)</f>
        <v>1</v>
      </c>
      <c r="P2996">
        <f>COUNTIF(Orders!$H:$H,UPPER(SUBSTITUTE(TRIM(C2996),"-","")))</f>
        <v>1</v>
      </c>
      <c r="R2996" t="str">
        <f t="shared" si="553"/>
        <v>Matched Order Reference</v>
      </c>
      <c r="S2996">
        <f t="shared" si="554"/>
        <v>1</v>
      </c>
      <c r="V2996" cm="1">
        <f t="array" ref="V2996">IF(E2996&lt;&gt;"CAPTURE",0,SUMPRODUCT((MDR_Rates!$A$2:$A$10=F2996)*(G2996&gt;MDR_Rates!$B$2:$B$10)*((MDR_Rates!$C$2:$C$10="")+(G2996&lt;=MDR_Rates!$C$2:$C$10))*MDR_Rates!$D$2:$D$10))</f>
        <v>0.3</v>
      </c>
      <c r="W2996">
        <f t="shared" si="555"/>
        <v>25.49</v>
      </c>
      <c r="X2996">
        <f t="shared" si="556"/>
        <v>4.59</v>
      </c>
      <c r="Y2996">
        <f t="shared" si="557"/>
        <v>0</v>
      </c>
      <c r="Z2996">
        <f t="shared" si="558"/>
        <v>0</v>
      </c>
      <c r="AG2996" t="str">
        <f t="shared" si="559"/>
        <v/>
      </c>
      <c r="AI2996" t="str">
        <f t="shared" si="560"/>
        <v/>
      </c>
      <c r="AJ2996" t="str">
        <f t="shared" si="561"/>
        <v/>
      </c>
      <c r="AK2996" t="str">
        <f t="shared" si="562"/>
        <v>ORD26003592</v>
      </c>
      <c r="AL2996">
        <f>IF(E2996&lt;&gt;"CAPTURE","",COUNTIF(Orders!$H:$H,AK2996))</f>
        <v>1</v>
      </c>
      <c r="AP2996" t="str">
        <f t="shared" si="563"/>
        <v>Matched to Order</v>
      </c>
      <c r="AQ2996">
        <f>IF(COUNTIF($A$2:A2996,A2996)=1,1,0)</f>
        <v>1</v>
      </c>
    </row>
    <row r="2997" spans="1:43" x14ac:dyDescent="0.3">
      <c r="A2997" t="s">
        <v>15304</v>
      </c>
      <c r="C2997" t="s">
        <v>7154</v>
      </c>
      <c r="D2997" s="1">
        <v>46281</v>
      </c>
      <c r="E2997" t="s">
        <v>11819</v>
      </c>
      <c r="F2997" t="s">
        <v>9</v>
      </c>
      <c r="G2997">
        <v>7999</v>
      </c>
      <c r="H2997">
        <v>24</v>
      </c>
      <c r="I2997">
        <v>4.32</v>
      </c>
      <c r="J2997">
        <v>7970.68</v>
      </c>
      <c r="K2997" s="1">
        <v>46283</v>
      </c>
      <c r="L2997" t="s">
        <v>15190</v>
      </c>
      <c r="M2997">
        <f t="shared" si="552"/>
        <v>1</v>
      </c>
      <c r="N2997">
        <f>COUNTIF(Orders!$A:$A,C2997)</f>
        <v>1</v>
      </c>
      <c r="P2997">
        <f>COUNTIF(Orders!$H:$H,UPPER(SUBSTITUTE(TRIM(C2997),"-","")))</f>
        <v>1</v>
      </c>
      <c r="R2997" t="str">
        <f t="shared" si="553"/>
        <v>Matched Order Reference</v>
      </c>
      <c r="S2997">
        <f t="shared" si="554"/>
        <v>1</v>
      </c>
      <c r="V2997" cm="1">
        <f t="array" ref="V2997">IF(E2997&lt;&gt;"CAPTURE",0,SUMPRODUCT((MDR_Rates!$A$2:$A$10=F2997)*(G2997&gt;MDR_Rates!$B$2:$B$10)*((MDR_Rates!$C$2:$C$10="")+(G2997&lt;=MDR_Rates!$C$2:$C$10))*MDR_Rates!$D$2:$D$10))</f>
        <v>0.3</v>
      </c>
      <c r="W2997">
        <f t="shared" si="555"/>
        <v>24</v>
      </c>
      <c r="X2997">
        <f t="shared" si="556"/>
        <v>4.32</v>
      </c>
      <c r="Y2997">
        <f t="shared" si="557"/>
        <v>0</v>
      </c>
      <c r="Z2997">
        <f t="shared" si="558"/>
        <v>0</v>
      </c>
      <c r="AG2997" t="str">
        <f t="shared" si="559"/>
        <v/>
      </c>
      <c r="AI2997" t="str">
        <f t="shared" si="560"/>
        <v/>
      </c>
      <c r="AJ2997" t="str">
        <f t="shared" si="561"/>
        <v/>
      </c>
      <c r="AK2997" t="str">
        <f t="shared" si="562"/>
        <v>ORD26003601</v>
      </c>
      <c r="AL2997">
        <f>IF(E2997&lt;&gt;"CAPTURE","",COUNTIF(Orders!$H:$H,AK2997))</f>
        <v>1</v>
      </c>
      <c r="AP2997" t="str">
        <f t="shared" si="563"/>
        <v>Matched to Order</v>
      </c>
      <c r="AQ2997">
        <f>IF(COUNTIF($A$2:A2997,A2997)=1,1,0)</f>
        <v>1</v>
      </c>
    </row>
    <row r="2998" spans="1:43" x14ac:dyDescent="0.3">
      <c r="A2998" t="s">
        <v>15305</v>
      </c>
      <c r="C2998" t="s">
        <v>7196</v>
      </c>
      <c r="D2998" s="1">
        <v>46281</v>
      </c>
      <c r="E2998" t="s">
        <v>11819</v>
      </c>
      <c r="F2998" t="s">
        <v>9</v>
      </c>
      <c r="G2998">
        <v>5097</v>
      </c>
      <c r="H2998">
        <v>15.29</v>
      </c>
      <c r="I2998">
        <v>2.75</v>
      </c>
      <c r="J2998">
        <v>5078.96</v>
      </c>
      <c r="K2998" s="1">
        <v>46283</v>
      </c>
      <c r="L2998" t="s">
        <v>15190</v>
      </c>
      <c r="M2998">
        <f t="shared" si="552"/>
        <v>1</v>
      </c>
      <c r="N2998">
        <f>COUNTIF(Orders!$A:$A,C2998)</f>
        <v>1</v>
      </c>
      <c r="P2998">
        <f>COUNTIF(Orders!$H:$H,UPPER(SUBSTITUTE(TRIM(C2998),"-","")))</f>
        <v>1</v>
      </c>
      <c r="R2998" t="str">
        <f t="shared" si="553"/>
        <v>Matched Order Reference</v>
      </c>
      <c r="S2998">
        <f t="shared" si="554"/>
        <v>1</v>
      </c>
      <c r="V2998" cm="1">
        <f t="array" ref="V2998">IF(E2998&lt;&gt;"CAPTURE",0,SUMPRODUCT((MDR_Rates!$A$2:$A$10=F2998)*(G2998&gt;MDR_Rates!$B$2:$B$10)*((MDR_Rates!$C$2:$C$10="")+(G2998&lt;=MDR_Rates!$C$2:$C$10))*MDR_Rates!$D$2:$D$10))</f>
        <v>0.3</v>
      </c>
      <c r="W2998">
        <f t="shared" si="555"/>
        <v>15.29</v>
      </c>
      <c r="X2998">
        <f t="shared" si="556"/>
        <v>2.75</v>
      </c>
      <c r="Y2998">
        <f t="shared" si="557"/>
        <v>0</v>
      </c>
      <c r="Z2998">
        <f t="shared" si="558"/>
        <v>0</v>
      </c>
      <c r="AG2998" t="str">
        <f t="shared" si="559"/>
        <v/>
      </c>
      <c r="AI2998" t="str">
        <f t="shared" si="560"/>
        <v/>
      </c>
      <c r="AJ2998" t="str">
        <f t="shared" si="561"/>
        <v/>
      </c>
      <c r="AK2998" t="str">
        <f t="shared" si="562"/>
        <v>ORD26003623</v>
      </c>
      <c r="AL2998">
        <f>IF(E2998&lt;&gt;"CAPTURE","",COUNTIF(Orders!$H:$H,AK2998))</f>
        <v>1</v>
      </c>
      <c r="AP2998" t="str">
        <f t="shared" si="563"/>
        <v>Matched to Order</v>
      </c>
      <c r="AQ2998">
        <f>IF(COUNTIF($A$2:A2998,A2998)=1,1,0)</f>
        <v>1</v>
      </c>
    </row>
    <row r="2999" spans="1:43" x14ac:dyDescent="0.3">
      <c r="A2999" t="s">
        <v>15306</v>
      </c>
      <c r="C2999" t="s">
        <v>7250</v>
      </c>
      <c r="D2999" s="1">
        <v>46281</v>
      </c>
      <c r="E2999" t="s">
        <v>11819</v>
      </c>
      <c r="F2999" t="s">
        <v>17</v>
      </c>
      <c r="G2999">
        <v>599</v>
      </c>
      <c r="H2999">
        <v>10.78</v>
      </c>
      <c r="I2999">
        <v>1.94</v>
      </c>
      <c r="J2999">
        <v>586.28</v>
      </c>
      <c r="K2999" s="1">
        <v>46283</v>
      </c>
      <c r="L2999" t="s">
        <v>15190</v>
      </c>
      <c r="M2999">
        <f t="shared" si="552"/>
        <v>1</v>
      </c>
      <c r="N2999">
        <f>COUNTIF(Orders!$A:$A,C2999)</f>
        <v>1</v>
      </c>
      <c r="P2999">
        <f>COUNTIF(Orders!$H:$H,UPPER(SUBSTITUTE(TRIM(C2999),"-","")))</f>
        <v>1</v>
      </c>
      <c r="R2999" t="str">
        <f t="shared" si="553"/>
        <v>Matched Order Reference</v>
      </c>
      <c r="S2999">
        <f t="shared" si="554"/>
        <v>1</v>
      </c>
      <c r="V2999" cm="1">
        <f t="array" ref="V2999">IF(E2999&lt;&gt;"CAPTURE",0,SUMPRODUCT((MDR_Rates!$A$2:$A$10=F2999)*(G2999&gt;MDR_Rates!$B$2:$B$10)*((MDR_Rates!$C$2:$C$10="")+(G2999&lt;=MDR_Rates!$C$2:$C$10))*MDR_Rates!$D$2:$D$10))</f>
        <v>1.8</v>
      </c>
      <c r="W2999">
        <f t="shared" si="555"/>
        <v>10.78</v>
      </c>
      <c r="X2999">
        <f t="shared" si="556"/>
        <v>1.94</v>
      </c>
      <c r="Y2999">
        <f t="shared" si="557"/>
        <v>0</v>
      </c>
      <c r="Z2999">
        <f t="shared" si="558"/>
        <v>0</v>
      </c>
      <c r="AG2999" t="str">
        <f t="shared" si="559"/>
        <v/>
      </c>
      <c r="AI2999" t="str">
        <f t="shared" si="560"/>
        <v/>
      </c>
      <c r="AJ2999" t="str">
        <f t="shared" si="561"/>
        <v/>
      </c>
      <c r="AK2999" t="str">
        <f t="shared" si="562"/>
        <v>ORD26003651</v>
      </c>
      <c r="AL2999">
        <f>IF(E2999&lt;&gt;"CAPTURE","",COUNTIF(Orders!$H:$H,AK2999))</f>
        <v>1</v>
      </c>
      <c r="AP2999" t="str">
        <f t="shared" si="563"/>
        <v>Matched to Order</v>
      </c>
      <c r="AQ2999">
        <f>IF(COUNTIF($A$2:A2999,A2999)=1,1,0)</f>
        <v>1</v>
      </c>
    </row>
    <row r="3000" spans="1:43" x14ac:dyDescent="0.3">
      <c r="A3000" t="s">
        <v>15307</v>
      </c>
      <c r="C3000" t="s">
        <v>7364</v>
      </c>
      <c r="D3000" s="1">
        <v>46281</v>
      </c>
      <c r="E3000" t="s">
        <v>11819</v>
      </c>
      <c r="F3000" t="s">
        <v>17</v>
      </c>
      <c r="G3000">
        <v>4097</v>
      </c>
      <c r="H3000">
        <v>65.55</v>
      </c>
      <c r="I3000">
        <v>11.8</v>
      </c>
      <c r="J3000">
        <v>4019.65</v>
      </c>
      <c r="K3000" s="1">
        <v>46283</v>
      </c>
      <c r="L3000" t="s">
        <v>15190</v>
      </c>
      <c r="M3000">
        <f t="shared" si="552"/>
        <v>1</v>
      </c>
      <c r="N3000">
        <f>COUNTIF(Orders!$A:$A,C3000)</f>
        <v>1</v>
      </c>
      <c r="P3000">
        <f>COUNTIF(Orders!$H:$H,UPPER(SUBSTITUTE(TRIM(C3000),"-","")))</f>
        <v>1</v>
      </c>
      <c r="R3000" t="str">
        <f t="shared" si="553"/>
        <v>Matched Order Reference</v>
      </c>
      <c r="S3000">
        <f t="shared" si="554"/>
        <v>1</v>
      </c>
      <c r="V3000" cm="1">
        <f t="array" ref="V3000">IF(E3000&lt;&gt;"CAPTURE",0,SUMPRODUCT((MDR_Rates!$A$2:$A$10=F3000)*(G3000&gt;MDR_Rates!$B$2:$B$10)*((MDR_Rates!$C$2:$C$10="")+(G3000&lt;=MDR_Rates!$C$2:$C$10))*MDR_Rates!$D$2:$D$10))</f>
        <v>1.6</v>
      </c>
      <c r="W3000">
        <f t="shared" si="555"/>
        <v>65.55</v>
      </c>
      <c r="X3000">
        <f t="shared" si="556"/>
        <v>11.8</v>
      </c>
      <c r="Y3000">
        <f t="shared" si="557"/>
        <v>0</v>
      </c>
      <c r="Z3000">
        <f t="shared" si="558"/>
        <v>0</v>
      </c>
      <c r="AG3000" t="str">
        <f t="shared" si="559"/>
        <v/>
      </c>
      <c r="AI3000" t="str">
        <f t="shared" si="560"/>
        <v/>
      </c>
      <c r="AJ3000" t="str">
        <f t="shared" si="561"/>
        <v/>
      </c>
      <c r="AK3000" t="str">
        <f t="shared" si="562"/>
        <v>ORD26003710</v>
      </c>
      <c r="AL3000">
        <f>IF(E3000&lt;&gt;"CAPTURE","",COUNTIF(Orders!$H:$H,AK3000))</f>
        <v>1</v>
      </c>
      <c r="AP3000" t="str">
        <f t="shared" si="563"/>
        <v>Matched to Order</v>
      </c>
      <c r="AQ3000">
        <f>IF(COUNTIF($A$2:A3000,A3000)=1,1,0)</f>
        <v>1</v>
      </c>
    </row>
    <row r="3001" spans="1:43" x14ac:dyDescent="0.3">
      <c r="A3001" t="s">
        <v>15308</v>
      </c>
      <c r="C3001" t="s">
        <v>7849</v>
      </c>
      <c r="D3001" s="1">
        <v>46281</v>
      </c>
      <c r="E3001" t="s">
        <v>11819</v>
      </c>
      <c r="F3001" t="s">
        <v>33</v>
      </c>
      <c r="G3001">
        <v>499</v>
      </c>
      <c r="H3001">
        <v>7.49</v>
      </c>
      <c r="I3001">
        <v>1.35</v>
      </c>
      <c r="J3001">
        <v>490.16</v>
      </c>
      <c r="K3001" s="1">
        <v>46283</v>
      </c>
      <c r="L3001" t="s">
        <v>15190</v>
      </c>
      <c r="M3001">
        <f t="shared" si="552"/>
        <v>1</v>
      </c>
      <c r="N3001">
        <f>COUNTIF(Orders!$A:$A,C3001)</f>
        <v>1</v>
      </c>
      <c r="P3001">
        <f>COUNTIF(Orders!$H:$H,UPPER(SUBSTITUTE(TRIM(C3001),"-","")))</f>
        <v>1</v>
      </c>
      <c r="R3001" t="str">
        <f t="shared" si="553"/>
        <v>Matched Order Reference</v>
      </c>
      <c r="S3001">
        <f t="shared" si="554"/>
        <v>1</v>
      </c>
      <c r="V3001" cm="1">
        <f t="array" ref="V3001">IF(E3001&lt;&gt;"CAPTURE",0,SUMPRODUCT((MDR_Rates!$A$2:$A$10=F3001)*(G3001&gt;MDR_Rates!$B$2:$B$10)*((MDR_Rates!$C$2:$C$10="")+(G3001&lt;=MDR_Rates!$C$2:$C$10))*MDR_Rates!$D$2:$D$10))</f>
        <v>1.5</v>
      </c>
      <c r="W3001">
        <f t="shared" si="555"/>
        <v>7.49</v>
      </c>
      <c r="X3001">
        <f t="shared" si="556"/>
        <v>1.35</v>
      </c>
      <c r="Y3001">
        <f t="shared" si="557"/>
        <v>0</v>
      </c>
      <c r="Z3001">
        <f t="shared" si="558"/>
        <v>0</v>
      </c>
      <c r="AG3001" t="str">
        <f t="shared" si="559"/>
        <v/>
      </c>
      <c r="AI3001" t="str">
        <f t="shared" si="560"/>
        <v/>
      </c>
      <c r="AJ3001" t="str">
        <f t="shared" si="561"/>
        <v/>
      </c>
      <c r="AK3001" t="str">
        <f t="shared" si="562"/>
        <v>ORD26003955</v>
      </c>
      <c r="AL3001">
        <f>IF(E3001&lt;&gt;"CAPTURE","",COUNTIF(Orders!$H:$H,AK3001))</f>
        <v>1</v>
      </c>
      <c r="AP3001" t="str">
        <f t="shared" si="563"/>
        <v>Matched to Order</v>
      </c>
      <c r="AQ3001">
        <f>IF(COUNTIF($A$2:A3001,A3001)=1,1,0)</f>
        <v>1</v>
      </c>
    </row>
    <row r="3002" spans="1:43" x14ac:dyDescent="0.3">
      <c r="A3002" t="s">
        <v>15309</v>
      </c>
      <c r="C3002" t="s">
        <v>7864</v>
      </c>
      <c r="D3002" s="1">
        <v>46281</v>
      </c>
      <c r="E3002" t="s">
        <v>11819</v>
      </c>
      <c r="F3002" t="s">
        <v>44</v>
      </c>
      <c r="G3002">
        <v>13497</v>
      </c>
      <c r="H3002">
        <v>229.45</v>
      </c>
      <c r="I3002">
        <v>41.3</v>
      </c>
      <c r="J3002">
        <v>13226.25</v>
      </c>
      <c r="K3002" s="1">
        <v>46283</v>
      </c>
      <c r="L3002" t="s">
        <v>15190</v>
      </c>
      <c r="M3002">
        <f t="shared" si="552"/>
        <v>1</v>
      </c>
      <c r="N3002">
        <f>COUNTIF(Orders!$A:$A,C3002)</f>
        <v>1</v>
      </c>
      <c r="P3002">
        <f>COUNTIF(Orders!$H:$H,UPPER(SUBSTITUTE(TRIM(C3002),"-","")))</f>
        <v>1</v>
      </c>
      <c r="R3002" t="str">
        <f t="shared" si="553"/>
        <v>Matched Order Reference</v>
      </c>
      <c r="S3002">
        <f t="shared" si="554"/>
        <v>1</v>
      </c>
      <c r="V3002" cm="1">
        <f t="array" ref="V3002">IF(E3002&lt;&gt;"CAPTURE",0,SUMPRODUCT((MDR_Rates!$A$2:$A$10=F3002)*(G3002&gt;MDR_Rates!$B$2:$B$10)*((MDR_Rates!$C$2:$C$10="")+(G3002&lt;=MDR_Rates!$C$2:$C$10))*MDR_Rates!$D$2:$D$10))</f>
        <v>1.7</v>
      </c>
      <c r="W3002">
        <f t="shared" si="555"/>
        <v>229.45</v>
      </c>
      <c r="X3002">
        <f t="shared" si="556"/>
        <v>41.3</v>
      </c>
      <c r="Y3002">
        <f t="shared" si="557"/>
        <v>0</v>
      </c>
      <c r="Z3002">
        <f t="shared" si="558"/>
        <v>0</v>
      </c>
      <c r="AG3002" t="str">
        <f t="shared" si="559"/>
        <v/>
      </c>
      <c r="AI3002" t="str">
        <f t="shared" si="560"/>
        <v/>
      </c>
      <c r="AJ3002" t="str">
        <f t="shared" si="561"/>
        <v/>
      </c>
      <c r="AK3002" t="str">
        <f t="shared" si="562"/>
        <v>ORD26003963</v>
      </c>
      <c r="AL3002">
        <f>IF(E3002&lt;&gt;"CAPTURE","",COUNTIF(Orders!$H:$H,AK3002))</f>
        <v>1</v>
      </c>
      <c r="AP3002" t="str">
        <f t="shared" si="563"/>
        <v>Matched to Order</v>
      </c>
      <c r="AQ3002">
        <f>IF(COUNTIF($A$2:A3002,A3002)=1,1,0)</f>
        <v>1</v>
      </c>
    </row>
    <row r="3003" spans="1:43" x14ac:dyDescent="0.3">
      <c r="A3003" t="s">
        <v>15310</v>
      </c>
      <c r="C3003" t="s">
        <v>8014</v>
      </c>
      <c r="D3003" s="1">
        <v>46281</v>
      </c>
      <c r="E3003" t="s">
        <v>11819</v>
      </c>
      <c r="F3003" t="s">
        <v>33</v>
      </c>
      <c r="G3003">
        <v>8498</v>
      </c>
      <c r="H3003">
        <v>101.98</v>
      </c>
      <c r="I3003">
        <v>18.36</v>
      </c>
      <c r="J3003">
        <v>8377.66</v>
      </c>
      <c r="K3003" s="1">
        <v>46283</v>
      </c>
      <c r="L3003" t="s">
        <v>15190</v>
      </c>
      <c r="M3003">
        <f t="shared" si="552"/>
        <v>1</v>
      </c>
      <c r="N3003">
        <f>COUNTIF(Orders!$A:$A,C3003)</f>
        <v>1</v>
      </c>
      <c r="P3003">
        <f>COUNTIF(Orders!$H:$H,UPPER(SUBSTITUTE(TRIM(C3003),"-","")))</f>
        <v>1</v>
      </c>
      <c r="R3003" t="str">
        <f t="shared" si="553"/>
        <v>Matched Order Reference</v>
      </c>
      <c r="S3003">
        <f t="shared" si="554"/>
        <v>1</v>
      </c>
      <c r="V3003" cm="1">
        <f t="array" ref="V3003">IF(E3003&lt;&gt;"CAPTURE",0,SUMPRODUCT((MDR_Rates!$A$2:$A$10=F3003)*(G3003&gt;MDR_Rates!$B$2:$B$10)*((MDR_Rates!$C$2:$C$10="")+(G3003&lt;=MDR_Rates!$C$2:$C$10))*MDR_Rates!$D$2:$D$10))</f>
        <v>1.2</v>
      </c>
      <c r="W3003">
        <f t="shared" si="555"/>
        <v>101.98</v>
      </c>
      <c r="X3003">
        <f t="shared" si="556"/>
        <v>18.36</v>
      </c>
      <c r="Y3003">
        <f t="shared" si="557"/>
        <v>0</v>
      </c>
      <c r="Z3003">
        <f t="shared" si="558"/>
        <v>0</v>
      </c>
      <c r="AG3003" t="str">
        <f t="shared" si="559"/>
        <v/>
      </c>
      <c r="AI3003" t="str">
        <f t="shared" si="560"/>
        <v/>
      </c>
      <c r="AJ3003" t="str">
        <f t="shared" si="561"/>
        <v/>
      </c>
      <c r="AK3003" t="str">
        <f t="shared" si="562"/>
        <v>ORD26004040</v>
      </c>
      <c r="AL3003">
        <f>IF(E3003&lt;&gt;"CAPTURE","",COUNTIF(Orders!$H:$H,AK3003))</f>
        <v>1</v>
      </c>
      <c r="AP3003" t="str">
        <f t="shared" si="563"/>
        <v>Matched to Order</v>
      </c>
      <c r="AQ3003">
        <f>IF(COUNTIF($A$2:A3003,A3003)=1,1,0)</f>
        <v>1</v>
      </c>
    </row>
    <row r="3004" spans="1:43" x14ac:dyDescent="0.3">
      <c r="A3004" t="s">
        <v>15311</v>
      </c>
      <c r="C3004" t="s">
        <v>8036</v>
      </c>
      <c r="D3004" s="1">
        <v>46281</v>
      </c>
      <c r="E3004" t="s">
        <v>11819</v>
      </c>
      <c r="F3004" t="s">
        <v>33</v>
      </c>
      <c r="G3004">
        <v>499</v>
      </c>
      <c r="H3004">
        <v>7.49</v>
      </c>
      <c r="I3004">
        <v>1.35</v>
      </c>
      <c r="J3004">
        <v>490.16</v>
      </c>
      <c r="K3004" s="1">
        <v>46283</v>
      </c>
      <c r="L3004" t="s">
        <v>15190</v>
      </c>
      <c r="M3004">
        <f t="shared" si="552"/>
        <v>1</v>
      </c>
      <c r="N3004">
        <f>COUNTIF(Orders!$A:$A,C3004)</f>
        <v>1</v>
      </c>
      <c r="P3004">
        <f>COUNTIF(Orders!$H:$H,UPPER(SUBSTITUTE(TRIM(C3004),"-","")))</f>
        <v>1</v>
      </c>
      <c r="R3004" t="str">
        <f t="shared" si="553"/>
        <v>Matched Order Reference</v>
      </c>
      <c r="S3004">
        <f t="shared" si="554"/>
        <v>1</v>
      </c>
      <c r="V3004" cm="1">
        <f t="array" ref="V3004">IF(E3004&lt;&gt;"CAPTURE",0,SUMPRODUCT((MDR_Rates!$A$2:$A$10=F3004)*(G3004&gt;MDR_Rates!$B$2:$B$10)*((MDR_Rates!$C$2:$C$10="")+(G3004&lt;=MDR_Rates!$C$2:$C$10))*MDR_Rates!$D$2:$D$10))</f>
        <v>1.5</v>
      </c>
      <c r="W3004">
        <f t="shared" si="555"/>
        <v>7.49</v>
      </c>
      <c r="X3004">
        <f t="shared" si="556"/>
        <v>1.35</v>
      </c>
      <c r="Y3004">
        <f t="shared" si="557"/>
        <v>0</v>
      </c>
      <c r="Z3004">
        <f t="shared" si="558"/>
        <v>0</v>
      </c>
      <c r="AG3004" t="str">
        <f t="shared" si="559"/>
        <v/>
      </c>
      <c r="AI3004" t="str">
        <f t="shared" si="560"/>
        <v/>
      </c>
      <c r="AJ3004" t="str">
        <f t="shared" si="561"/>
        <v/>
      </c>
      <c r="AK3004" t="str">
        <f t="shared" si="562"/>
        <v>ORD26004051</v>
      </c>
      <c r="AL3004">
        <f>IF(E3004&lt;&gt;"CAPTURE","",COUNTIF(Orders!$H:$H,AK3004))</f>
        <v>1</v>
      </c>
      <c r="AP3004" t="str">
        <f t="shared" si="563"/>
        <v>Matched to Order</v>
      </c>
      <c r="AQ3004">
        <f>IF(COUNTIF($A$2:A3004,A3004)=1,1,0)</f>
        <v>1</v>
      </c>
    </row>
    <row r="3005" spans="1:43" x14ac:dyDescent="0.3">
      <c r="A3005" t="s">
        <v>15312</v>
      </c>
      <c r="C3005" t="s">
        <v>8042</v>
      </c>
      <c r="D3005" s="1">
        <v>46281</v>
      </c>
      <c r="E3005" t="s">
        <v>11819</v>
      </c>
      <c r="F3005" t="s">
        <v>9</v>
      </c>
      <c r="G3005">
        <v>1299</v>
      </c>
      <c r="H3005">
        <v>0</v>
      </c>
      <c r="I3005">
        <v>0</v>
      </c>
      <c r="J3005">
        <v>1299</v>
      </c>
      <c r="K3005" s="1">
        <v>46283</v>
      </c>
      <c r="L3005" t="s">
        <v>15190</v>
      </c>
      <c r="M3005">
        <f t="shared" si="552"/>
        <v>1</v>
      </c>
      <c r="N3005">
        <f>COUNTIF(Orders!$A:$A,C3005)</f>
        <v>1</v>
      </c>
      <c r="P3005">
        <f>COUNTIF(Orders!$H:$H,UPPER(SUBSTITUTE(TRIM(C3005),"-","")))</f>
        <v>1</v>
      </c>
      <c r="R3005" t="str">
        <f t="shared" si="553"/>
        <v>Matched Order Reference</v>
      </c>
      <c r="S3005">
        <f t="shared" si="554"/>
        <v>1</v>
      </c>
      <c r="V3005" cm="1">
        <f t="array" ref="V3005">IF(E3005&lt;&gt;"CAPTURE",0,SUMPRODUCT((MDR_Rates!$A$2:$A$10=F3005)*(G3005&gt;MDR_Rates!$B$2:$B$10)*((MDR_Rates!$C$2:$C$10="")+(G3005&lt;=MDR_Rates!$C$2:$C$10))*MDR_Rates!$D$2:$D$10))</f>
        <v>0</v>
      </c>
      <c r="W3005">
        <f t="shared" si="555"/>
        <v>0</v>
      </c>
      <c r="X3005">
        <f t="shared" si="556"/>
        <v>0</v>
      </c>
      <c r="Y3005">
        <f t="shared" si="557"/>
        <v>0</v>
      </c>
      <c r="Z3005">
        <f t="shared" si="558"/>
        <v>0</v>
      </c>
      <c r="AG3005" t="str">
        <f t="shared" si="559"/>
        <v/>
      </c>
      <c r="AI3005" t="str">
        <f t="shared" si="560"/>
        <v/>
      </c>
      <c r="AJ3005" t="str">
        <f t="shared" si="561"/>
        <v/>
      </c>
      <c r="AK3005" t="str">
        <f t="shared" si="562"/>
        <v>ORD26004054</v>
      </c>
      <c r="AL3005">
        <f>IF(E3005&lt;&gt;"CAPTURE","",COUNTIF(Orders!$H:$H,AK3005))</f>
        <v>1</v>
      </c>
      <c r="AP3005" t="str">
        <f t="shared" si="563"/>
        <v>Matched to Order</v>
      </c>
      <c r="AQ3005">
        <f>IF(COUNTIF($A$2:A3005,A3005)=1,1,0)</f>
        <v>1</v>
      </c>
    </row>
    <row r="3006" spans="1:43" x14ac:dyDescent="0.3">
      <c r="A3006" t="s">
        <v>15313</v>
      </c>
      <c r="C3006" t="s">
        <v>8073</v>
      </c>
      <c r="D3006" s="1">
        <v>46281</v>
      </c>
      <c r="E3006" t="s">
        <v>11819</v>
      </c>
      <c r="F3006" t="s">
        <v>17</v>
      </c>
      <c r="G3006">
        <v>1598</v>
      </c>
      <c r="H3006">
        <v>28.76</v>
      </c>
      <c r="I3006">
        <v>5.18</v>
      </c>
      <c r="J3006">
        <v>1564.06</v>
      </c>
      <c r="K3006" s="1">
        <v>46283</v>
      </c>
      <c r="L3006" t="s">
        <v>15190</v>
      </c>
      <c r="M3006">
        <f t="shared" si="552"/>
        <v>1</v>
      </c>
      <c r="N3006">
        <f>COUNTIF(Orders!$A:$A,C3006)</f>
        <v>1</v>
      </c>
      <c r="P3006">
        <f>COUNTIF(Orders!$H:$H,UPPER(SUBSTITUTE(TRIM(C3006),"-","")))</f>
        <v>1</v>
      </c>
      <c r="R3006" t="str">
        <f t="shared" si="553"/>
        <v>Matched Order Reference</v>
      </c>
      <c r="S3006">
        <f t="shared" si="554"/>
        <v>1</v>
      </c>
      <c r="V3006" cm="1">
        <f t="array" ref="V3006">IF(E3006&lt;&gt;"CAPTURE",0,SUMPRODUCT((MDR_Rates!$A$2:$A$10=F3006)*(G3006&gt;MDR_Rates!$B$2:$B$10)*((MDR_Rates!$C$2:$C$10="")+(G3006&lt;=MDR_Rates!$C$2:$C$10))*MDR_Rates!$D$2:$D$10))</f>
        <v>1.8</v>
      </c>
      <c r="W3006">
        <f t="shared" si="555"/>
        <v>28.76</v>
      </c>
      <c r="X3006">
        <f t="shared" si="556"/>
        <v>5.18</v>
      </c>
      <c r="Y3006">
        <f t="shared" si="557"/>
        <v>0</v>
      </c>
      <c r="Z3006">
        <f t="shared" si="558"/>
        <v>0</v>
      </c>
      <c r="AG3006" t="str">
        <f t="shared" si="559"/>
        <v/>
      </c>
      <c r="AI3006" t="str">
        <f t="shared" si="560"/>
        <v/>
      </c>
      <c r="AJ3006" t="str">
        <f t="shared" si="561"/>
        <v/>
      </c>
      <c r="AK3006" t="str">
        <f t="shared" si="562"/>
        <v>ORD26004070</v>
      </c>
      <c r="AL3006">
        <f>IF(E3006&lt;&gt;"CAPTURE","",COUNTIF(Orders!$H:$H,AK3006))</f>
        <v>1</v>
      </c>
      <c r="AP3006" t="str">
        <f t="shared" si="563"/>
        <v>Matched to Order</v>
      </c>
      <c r="AQ3006">
        <f>IF(COUNTIF($A$2:A3006,A3006)=1,1,0)</f>
        <v>1</v>
      </c>
    </row>
    <row r="3007" spans="1:43" x14ac:dyDescent="0.3">
      <c r="A3007" t="s">
        <v>15314</v>
      </c>
      <c r="C3007" t="s">
        <v>8330</v>
      </c>
      <c r="D3007" s="1">
        <v>46281</v>
      </c>
      <c r="E3007" t="s">
        <v>11819</v>
      </c>
      <c r="F3007" t="s">
        <v>44</v>
      </c>
      <c r="G3007">
        <v>499</v>
      </c>
      <c r="H3007">
        <v>9.48</v>
      </c>
      <c r="I3007">
        <v>1.71</v>
      </c>
      <c r="J3007">
        <v>487.81</v>
      </c>
      <c r="K3007" s="1">
        <v>46283</v>
      </c>
      <c r="L3007" t="s">
        <v>15190</v>
      </c>
      <c r="M3007">
        <f t="shared" si="552"/>
        <v>1</v>
      </c>
      <c r="N3007">
        <f>COUNTIF(Orders!$A:$A,C3007)</f>
        <v>1</v>
      </c>
      <c r="P3007">
        <f>COUNTIF(Orders!$H:$H,UPPER(SUBSTITUTE(TRIM(C3007),"-","")))</f>
        <v>1</v>
      </c>
      <c r="R3007" t="str">
        <f t="shared" si="553"/>
        <v>Matched Order Reference</v>
      </c>
      <c r="S3007">
        <f t="shared" si="554"/>
        <v>1</v>
      </c>
      <c r="V3007" cm="1">
        <f t="array" ref="V3007">IF(E3007&lt;&gt;"CAPTURE",0,SUMPRODUCT((MDR_Rates!$A$2:$A$10=F3007)*(G3007&gt;MDR_Rates!$B$2:$B$10)*((MDR_Rates!$C$2:$C$10="")+(G3007&lt;=MDR_Rates!$C$2:$C$10))*MDR_Rates!$D$2:$D$10))</f>
        <v>1.9</v>
      </c>
      <c r="W3007">
        <f t="shared" si="555"/>
        <v>9.48</v>
      </c>
      <c r="X3007">
        <f t="shared" si="556"/>
        <v>1.71</v>
      </c>
      <c r="Y3007">
        <f t="shared" si="557"/>
        <v>0</v>
      </c>
      <c r="Z3007">
        <f t="shared" si="558"/>
        <v>0</v>
      </c>
      <c r="AG3007" t="str">
        <f t="shared" si="559"/>
        <v/>
      </c>
      <c r="AI3007" t="str">
        <f t="shared" si="560"/>
        <v/>
      </c>
      <c r="AJ3007" t="str">
        <f t="shared" si="561"/>
        <v/>
      </c>
      <c r="AK3007" t="str">
        <f t="shared" si="562"/>
        <v>ORD26004203</v>
      </c>
      <c r="AL3007">
        <f>IF(E3007&lt;&gt;"CAPTURE","",COUNTIF(Orders!$H:$H,AK3007))</f>
        <v>1</v>
      </c>
      <c r="AP3007" t="str">
        <f t="shared" si="563"/>
        <v>Matched to Order</v>
      </c>
      <c r="AQ3007">
        <f>IF(COUNTIF($A$2:A3007,A3007)=1,1,0)</f>
        <v>1</v>
      </c>
    </row>
    <row r="3008" spans="1:43" x14ac:dyDescent="0.3">
      <c r="A3008" t="s">
        <v>15315</v>
      </c>
      <c r="C3008" t="s">
        <v>8357</v>
      </c>
      <c r="D3008" s="1">
        <v>46281</v>
      </c>
      <c r="E3008" t="s">
        <v>11819</v>
      </c>
      <c r="F3008" t="s">
        <v>44</v>
      </c>
      <c r="G3008">
        <v>1799</v>
      </c>
      <c r="H3008">
        <v>34.18</v>
      </c>
      <c r="I3008">
        <v>6.15</v>
      </c>
      <c r="J3008">
        <v>1758.67</v>
      </c>
      <c r="K3008" s="1">
        <v>46283</v>
      </c>
      <c r="L3008" t="s">
        <v>15190</v>
      </c>
      <c r="M3008">
        <f t="shared" si="552"/>
        <v>1</v>
      </c>
      <c r="N3008">
        <f>COUNTIF(Orders!$A:$A,C3008)</f>
        <v>1</v>
      </c>
      <c r="P3008">
        <f>COUNTIF(Orders!$H:$H,UPPER(SUBSTITUTE(TRIM(C3008),"-","")))</f>
        <v>1</v>
      </c>
      <c r="R3008" t="str">
        <f t="shared" si="553"/>
        <v>Matched Order Reference</v>
      </c>
      <c r="S3008">
        <f t="shared" si="554"/>
        <v>1</v>
      </c>
      <c r="V3008" cm="1">
        <f t="array" ref="V3008">IF(E3008&lt;&gt;"CAPTURE",0,SUMPRODUCT((MDR_Rates!$A$2:$A$10=F3008)*(G3008&gt;MDR_Rates!$B$2:$B$10)*((MDR_Rates!$C$2:$C$10="")+(G3008&lt;=MDR_Rates!$C$2:$C$10))*MDR_Rates!$D$2:$D$10))</f>
        <v>1.9</v>
      </c>
      <c r="W3008">
        <f t="shared" si="555"/>
        <v>34.18</v>
      </c>
      <c r="X3008">
        <f t="shared" si="556"/>
        <v>6.15</v>
      </c>
      <c r="Y3008">
        <f t="shared" si="557"/>
        <v>0</v>
      </c>
      <c r="Z3008">
        <f t="shared" si="558"/>
        <v>0</v>
      </c>
      <c r="AG3008" t="str">
        <f t="shared" si="559"/>
        <v/>
      </c>
      <c r="AI3008" t="str">
        <f t="shared" si="560"/>
        <v/>
      </c>
      <c r="AJ3008" t="str">
        <f t="shared" si="561"/>
        <v/>
      </c>
      <c r="AK3008" t="str">
        <f t="shared" si="562"/>
        <v>ORD26004217</v>
      </c>
      <c r="AL3008">
        <f>IF(E3008&lt;&gt;"CAPTURE","",COUNTIF(Orders!$H:$H,AK3008))</f>
        <v>1</v>
      </c>
      <c r="AP3008" t="str">
        <f t="shared" si="563"/>
        <v>Matched to Order</v>
      </c>
      <c r="AQ3008">
        <f>IF(COUNTIF($A$2:A3008,A3008)=1,1,0)</f>
        <v>1</v>
      </c>
    </row>
    <row r="3009" spans="1:43" x14ac:dyDescent="0.3">
      <c r="A3009" t="s">
        <v>15316</v>
      </c>
      <c r="C3009" t="s">
        <v>8397</v>
      </c>
      <c r="D3009" s="1">
        <v>46281</v>
      </c>
      <c r="E3009" t="s">
        <v>11819</v>
      </c>
      <c r="F3009" t="s">
        <v>17</v>
      </c>
      <c r="G3009">
        <v>9797</v>
      </c>
      <c r="H3009">
        <v>156.75</v>
      </c>
      <c r="I3009">
        <v>28.22</v>
      </c>
      <c r="J3009">
        <v>9612.0300000000007</v>
      </c>
      <c r="K3009" s="1">
        <v>46283</v>
      </c>
      <c r="L3009" t="s">
        <v>15190</v>
      </c>
      <c r="M3009">
        <f t="shared" si="552"/>
        <v>1</v>
      </c>
      <c r="N3009">
        <f>COUNTIF(Orders!$A:$A,C3009)</f>
        <v>1</v>
      </c>
      <c r="P3009">
        <f>COUNTIF(Orders!$H:$H,UPPER(SUBSTITUTE(TRIM(C3009),"-","")))</f>
        <v>1</v>
      </c>
      <c r="R3009" t="str">
        <f t="shared" si="553"/>
        <v>Matched Order Reference</v>
      </c>
      <c r="S3009">
        <f t="shared" si="554"/>
        <v>1</v>
      </c>
      <c r="V3009" cm="1">
        <f t="array" ref="V3009">IF(E3009&lt;&gt;"CAPTURE",0,SUMPRODUCT((MDR_Rates!$A$2:$A$10=F3009)*(G3009&gt;MDR_Rates!$B$2:$B$10)*((MDR_Rates!$C$2:$C$10="")+(G3009&lt;=MDR_Rates!$C$2:$C$10))*MDR_Rates!$D$2:$D$10))</f>
        <v>1.6</v>
      </c>
      <c r="W3009">
        <f t="shared" si="555"/>
        <v>156.75</v>
      </c>
      <c r="X3009">
        <f t="shared" si="556"/>
        <v>28.22</v>
      </c>
      <c r="Y3009">
        <f t="shared" si="557"/>
        <v>0</v>
      </c>
      <c r="Z3009">
        <f t="shared" si="558"/>
        <v>0</v>
      </c>
      <c r="AG3009" t="str">
        <f t="shared" si="559"/>
        <v/>
      </c>
      <c r="AI3009" t="str">
        <f t="shared" si="560"/>
        <v/>
      </c>
      <c r="AJ3009" t="str">
        <f t="shared" si="561"/>
        <v/>
      </c>
      <c r="AK3009" t="str">
        <f t="shared" si="562"/>
        <v>ORD26004237</v>
      </c>
      <c r="AL3009">
        <f>IF(E3009&lt;&gt;"CAPTURE","",COUNTIF(Orders!$H:$H,AK3009))</f>
        <v>1</v>
      </c>
      <c r="AP3009" t="str">
        <f t="shared" si="563"/>
        <v>Matched to Order</v>
      </c>
      <c r="AQ3009">
        <f>IF(COUNTIF($A$2:A3009,A3009)=1,1,0)</f>
        <v>1</v>
      </c>
    </row>
    <row r="3010" spans="1:43" x14ac:dyDescent="0.3">
      <c r="A3010" t="s">
        <v>15317</v>
      </c>
      <c r="C3010" t="s">
        <v>15318</v>
      </c>
      <c r="D3010" s="1">
        <v>46281</v>
      </c>
      <c r="E3010" t="s">
        <v>11819</v>
      </c>
      <c r="F3010" t="s">
        <v>9</v>
      </c>
      <c r="G3010">
        <v>3348</v>
      </c>
      <c r="H3010">
        <v>10.039999999999999</v>
      </c>
      <c r="I3010">
        <v>1.81</v>
      </c>
      <c r="J3010">
        <v>3336.15</v>
      </c>
      <c r="K3010" s="1">
        <v>46283</v>
      </c>
      <c r="L3010" t="s">
        <v>15190</v>
      </c>
      <c r="M3010">
        <f t="shared" si="552"/>
        <v>1</v>
      </c>
      <c r="N3010">
        <f>COUNTIF(Orders!$A:$A,C3010)</f>
        <v>0</v>
      </c>
      <c r="P3010">
        <f>COUNTIF(Orders!$H:$H,UPPER(SUBSTITUTE(TRIM(C3010),"-","")))</f>
        <v>1</v>
      </c>
      <c r="R3010" t="str">
        <f t="shared" si="553"/>
        <v>Matched Order Reference</v>
      </c>
      <c r="S3010">
        <f t="shared" si="554"/>
        <v>1</v>
      </c>
      <c r="V3010" cm="1">
        <f t="array" ref="V3010">IF(E3010&lt;&gt;"CAPTURE",0,SUMPRODUCT((MDR_Rates!$A$2:$A$10=F3010)*(G3010&gt;MDR_Rates!$B$2:$B$10)*((MDR_Rates!$C$2:$C$10="")+(G3010&lt;=MDR_Rates!$C$2:$C$10))*MDR_Rates!$D$2:$D$10))</f>
        <v>0.3</v>
      </c>
      <c r="W3010">
        <f t="shared" si="555"/>
        <v>10.039999999999999</v>
      </c>
      <c r="X3010">
        <f t="shared" si="556"/>
        <v>1.81</v>
      </c>
      <c r="Y3010">
        <f t="shared" si="557"/>
        <v>0</v>
      </c>
      <c r="Z3010">
        <f t="shared" si="558"/>
        <v>0</v>
      </c>
      <c r="AG3010" t="str">
        <f t="shared" si="559"/>
        <v/>
      </c>
      <c r="AI3010" t="str">
        <f t="shared" si="560"/>
        <v/>
      </c>
      <c r="AJ3010" t="str">
        <f t="shared" si="561"/>
        <v/>
      </c>
      <c r="AK3010" t="str">
        <f t="shared" si="562"/>
        <v>ORD26004256</v>
      </c>
      <c r="AL3010">
        <f>IF(E3010&lt;&gt;"CAPTURE","",COUNTIF(Orders!$H:$H,AK3010))</f>
        <v>1</v>
      </c>
      <c r="AP3010" t="str">
        <f t="shared" si="563"/>
        <v>Matched to Order</v>
      </c>
      <c r="AQ3010">
        <f>IF(COUNTIF($A$2:A3010,A3010)=1,1,0)</f>
        <v>1</v>
      </c>
    </row>
    <row r="3011" spans="1:43" x14ac:dyDescent="0.3">
      <c r="A3011" t="s">
        <v>15319</v>
      </c>
      <c r="C3011" t="s">
        <v>8480</v>
      </c>
      <c r="D3011" s="1">
        <v>46281</v>
      </c>
      <c r="E3011" t="s">
        <v>11819</v>
      </c>
      <c r="F3011" t="s">
        <v>9</v>
      </c>
      <c r="G3011">
        <v>1499</v>
      </c>
      <c r="H3011">
        <v>0</v>
      </c>
      <c r="I3011">
        <v>0</v>
      </c>
      <c r="J3011">
        <v>1499</v>
      </c>
      <c r="K3011" s="1">
        <v>46283</v>
      </c>
      <c r="L3011" t="s">
        <v>15190</v>
      </c>
      <c r="M3011">
        <f t="shared" ref="M3011:M3074" si="564">COUNTIF($A:$A,A3011)</f>
        <v>1</v>
      </c>
      <c r="N3011">
        <f>COUNTIF(Orders!$A:$A,C3011)</f>
        <v>1</v>
      </c>
      <c r="P3011">
        <f>COUNTIF(Orders!$H:$H,UPPER(SUBSTITUTE(TRIM(C3011),"-","")))</f>
        <v>1</v>
      </c>
      <c r="R3011" t="str">
        <f t="shared" ref="R3011:R3074" si="565">IF(E3011="REFUND","Refund",IF(P3011=0,"Unmatched Order Reference","Matched Order Reference"))</f>
        <v>Matched Order Reference</v>
      </c>
      <c r="S3011">
        <f t="shared" ref="S3011:S3074" si="566">COUNTIFS($C$2:$C$5753,C3011,$E$2:$E$5753,"CAPTURE")</f>
        <v>1</v>
      </c>
      <c r="V3011" cm="1">
        <f t="array" ref="V3011">IF(E3011&lt;&gt;"CAPTURE",0,SUMPRODUCT((MDR_Rates!$A$2:$A$10=F3011)*(G3011&gt;MDR_Rates!$B$2:$B$10)*((MDR_Rates!$C$2:$C$10="")+(G3011&lt;=MDR_Rates!$C$2:$C$10))*MDR_Rates!$D$2:$D$10))</f>
        <v>0</v>
      </c>
      <c r="W3011">
        <f t="shared" ref="W3011:W3074" si="567">IF(E3011&lt;&gt;"CAPTURE",0,ROUND(G3011*V3011/100,2))</f>
        <v>0</v>
      </c>
      <c r="X3011">
        <f t="shared" ref="X3011:X3074" si="568">IF(E3011&lt;&gt;"CAPTURE",0,ROUND(W3011*18/100,2))</f>
        <v>0</v>
      </c>
      <c r="Y3011">
        <f t="shared" ref="Y3011:Y3074" si="569">IF(E3011&lt;&gt;"CAPTURE",0,ROUND(H3011-W3011,2))</f>
        <v>0</v>
      </c>
      <c r="Z3011">
        <f t="shared" ref="Z3011:Z3074" si="570">IF(E3011&lt;&gt;"CAPTURE",0,ROUND(I3011-X3011,2))</f>
        <v>0</v>
      </c>
      <c r="AG3011" t="str">
        <f t="shared" ref="AG3011:AG3074" si="571">IF(E3011&lt;&gt;"REFUND","",IF(COUNTIFS($A:$A,B3011,$E:$E,"CAPTURE")=0,"Missing Original Capture","Original Capture Found"))</f>
        <v/>
      </c>
      <c r="AI3011" t="str">
        <f t="shared" ref="AI3011:AI3074" si="572">IF(E3011="REFUND",_xlfn.MAXIFS($G:$G,$A:$A,B3011,$E:$E,"CAPTURE"),"")</f>
        <v/>
      </c>
      <c r="AJ3011" t="str">
        <f t="shared" ref="AJ3011:AJ3074" si="573">IF(E3011&lt;&gt;"REFUND","",IF(G3011&gt;AI3011,"Refund Exceeds Capture",IF(ABS(G3011-AI3011)&lt;0.01,"Full Refund","Partial Refund")))</f>
        <v/>
      </c>
      <c r="AK3011" t="str">
        <f t="shared" ref="AK3011:AK3074" si="574">UPPER(SUBSTITUTE(TRIM(C3011),"-",""))</f>
        <v>ORD26004280</v>
      </c>
      <c r="AL3011">
        <f>IF(E3011&lt;&gt;"CAPTURE","",COUNTIF(Orders!$H:$H,AK3011))</f>
        <v>1</v>
      </c>
      <c r="AP3011" t="str">
        <f t="shared" ref="AP3011:AP3074" si="575">IF(E3011&lt;&gt;"CAPTURE","",IF(M3011&gt;1,"Duplicate ID - Review",IF(AL3011=0,"Unmatched Order",IF(AL3011=1,"Matched to Order","Multiple Order Matches"))))</f>
        <v>Matched to Order</v>
      </c>
      <c r="AQ3011">
        <f>IF(COUNTIF($A$2:A3011,A3011)=1,1,0)</f>
        <v>1</v>
      </c>
    </row>
    <row r="3012" spans="1:43" x14ac:dyDescent="0.3">
      <c r="A3012" t="s">
        <v>15320</v>
      </c>
      <c r="C3012" t="s">
        <v>8594</v>
      </c>
      <c r="D3012" s="1">
        <v>46281</v>
      </c>
      <c r="E3012" t="s">
        <v>11819</v>
      </c>
      <c r="F3012" t="s">
        <v>17</v>
      </c>
      <c r="G3012">
        <v>4897</v>
      </c>
      <c r="H3012">
        <v>78.349999999999994</v>
      </c>
      <c r="I3012">
        <v>14.1</v>
      </c>
      <c r="J3012">
        <v>4804.55</v>
      </c>
      <c r="K3012" s="1">
        <v>46283</v>
      </c>
      <c r="L3012" t="s">
        <v>15190</v>
      </c>
      <c r="M3012">
        <f t="shared" si="564"/>
        <v>1</v>
      </c>
      <c r="N3012">
        <f>COUNTIF(Orders!$A:$A,C3012)</f>
        <v>1</v>
      </c>
      <c r="P3012">
        <f>COUNTIF(Orders!$H:$H,UPPER(SUBSTITUTE(TRIM(C3012),"-","")))</f>
        <v>1</v>
      </c>
      <c r="R3012" t="str">
        <f t="shared" si="565"/>
        <v>Matched Order Reference</v>
      </c>
      <c r="S3012">
        <f t="shared" si="566"/>
        <v>1</v>
      </c>
      <c r="V3012" cm="1">
        <f t="array" ref="V3012">IF(E3012&lt;&gt;"CAPTURE",0,SUMPRODUCT((MDR_Rates!$A$2:$A$10=F3012)*(G3012&gt;MDR_Rates!$B$2:$B$10)*((MDR_Rates!$C$2:$C$10="")+(G3012&lt;=MDR_Rates!$C$2:$C$10))*MDR_Rates!$D$2:$D$10))</f>
        <v>1.6</v>
      </c>
      <c r="W3012">
        <f t="shared" si="567"/>
        <v>78.349999999999994</v>
      </c>
      <c r="X3012">
        <f t="shared" si="568"/>
        <v>14.1</v>
      </c>
      <c r="Y3012">
        <f t="shared" si="569"/>
        <v>0</v>
      </c>
      <c r="Z3012">
        <f t="shared" si="570"/>
        <v>0</v>
      </c>
      <c r="AG3012" t="str">
        <f t="shared" si="571"/>
        <v/>
      </c>
      <c r="AI3012" t="str">
        <f t="shared" si="572"/>
        <v/>
      </c>
      <c r="AJ3012" t="str">
        <f t="shared" si="573"/>
        <v/>
      </c>
      <c r="AK3012" t="str">
        <f t="shared" si="574"/>
        <v>ORD26004337</v>
      </c>
      <c r="AL3012">
        <f>IF(E3012&lt;&gt;"CAPTURE","",COUNTIF(Orders!$H:$H,AK3012))</f>
        <v>1</v>
      </c>
      <c r="AP3012" t="str">
        <f t="shared" si="575"/>
        <v>Matched to Order</v>
      </c>
      <c r="AQ3012">
        <f>IF(COUNTIF($A$2:A3012,A3012)=1,1,0)</f>
        <v>1</v>
      </c>
    </row>
    <row r="3013" spans="1:43" x14ac:dyDescent="0.3">
      <c r="A3013" t="s">
        <v>15321</v>
      </c>
      <c r="C3013" t="s">
        <v>8674</v>
      </c>
      <c r="D3013" s="1">
        <v>46281</v>
      </c>
      <c r="E3013" t="s">
        <v>11819</v>
      </c>
      <c r="F3013" t="s">
        <v>33</v>
      </c>
      <c r="G3013">
        <v>799</v>
      </c>
      <c r="H3013">
        <v>11.99</v>
      </c>
      <c r="I3013">
        <v>2.16</v>
      </c>
      <c r="J3013">
        <v>784.85</v>
      </c>
      <c r="K3013" s="1">
        <v>46283</v>
      </c>
      <c r="L3013" t="s">
        <v>15190</v>
      </c>
      <c r="M3013">
        <f t="shared" si="564"/>
        <v>1</v>
      </c>
      <c r="N3013">
        <f>COUNTIF(Orders!$A:$A,C3013)</f>
        <v>1</v>
      </c>
      <c r="P3013">
        <f>COUNTIF(Orders!$H:$H,UPPER(SUBSTITUTE(TRIM(C3013),"-","")))</f>
        <v>1</v>
      </c>
      <c r="R3013" t="str">
        <f t="shared" si="565"/>
        <v>Matched Order Reference</v>
      </c>
      <c r="S3013">
        <f t="shared" si="566"/>
        <v>1</v>
      </c>
      <c r="V3013" cm="1">
        <f t="array" ref="V3013">IF(E3013&lt;&gt;"CAPTURE",0,SUMPRODUCT((MDR_Rates!$A$2:$A$10=F3013)*(G3013&gt;MDR_Rates!$B$2:$B$10)*((MDR_Rates!$C$2:$C$10="")+(G3013&lt;=MDR_Rates!$C$2:$C$10))*MDR_Rates!$D$2:$D$10))</f>
        <v>1.5</v>
      </c>
      <c r="W3013">
        <f t="shared" si="567"/>
        <v>11.99</v>
      </c>
      <c r="X3013">
        <f t="shared" si="568"/>
        <v>2.16</v>
      </c>
      <c r="Y3013">
        <f t="shared" si="569"/>
        <v>0</v>
      </c>
      <c r="Z3013">
        <f t="shared" si="570"/>
        <v>0</v>
      </c>
      <c r="AG3013" t="str">
        <f t="shared" si="571"/>
        <v/>
      </c>
      <c r="AI3013" t="str">
        <f t="shared" si="572"/>
        <v/>
      </c>
      <c r="AJ3013" t="str">
        <f t="shared" si="573"/>
        <v/>
      </c>
      <c r="AK3013" t="str">
        <f t="shared" si="574"/>
        <v>ORD26004378</v>
      </c>
      <c r="AL3013">
        <f>IF(E3013&lt;&gt;"CAPTURE","",COUNTIF(Orders!$H:$H,AK3013))</f>
        <v>1</v>
      </c>
      <c r="AP3013" t="str">
        <f t="shared" si="575"/>
        <v>Matched to Order</v>
      </c>
      <c r="AQ3013">
        <f>IF(COUNTIF($A$2:A3013,A3013)=1,1,0)</f>
        <v>1</v>
      </c>
    </row>
    <row r="3014" spans="1:43" x14ac:dyDescent="0.3">
      <c r="A3014" t="s">
        <v>15322</v>
      </c>
      <c r="C3014" t="s">
        <v>8709</v>
      </c>
      <c r="D3014" s="1">
        <v>46281</v>
      </c>
      <c r="E3014" t="s">
        <v>11819</v>
      </c>
      <c r="F3014" t="s">
        <v>17</v>
      </c>
      <c r="G3014">
        <v>5798</v>
      </c>
      <c r="H3014">
        <v>92.77</v>
      </c>
      <c r="I3014">
        <v>16.7</v>
      </c>
      <c r="J3014">
        <v>5688.53</v>
      </c>
      <c r="K3014" s="1">
        <v>46283</v>
      </c>
      <c r="L3014" t="s">
        <v>15190</v>
      </c>
      <c r="M3014">
        <f t="shared" si="564"/>
        <v>1</v>
      </c>
      <c r="N3014">
        <f>COUNTIF(Orders!$A:$A,C3014)</f>
        <v>1</v>
      </c>
      <c r="P3014">
        <f>COUNTIF(Orders!$H:$H,UPPER(SUBSTITUTE(TRIM(C3014),"-","")))</f>
        <v>1</v>
      </c>
      <c r="R3014" t="str">
        <f t="shared" si="565"/>
        <v>Matched Order Reference</v>
      </c>
      <c r="S3014">
        <f t="shared" si="566"/>
        <v>1</v>
      </c>
      <c r="V3014" cm="1">
        <f t="array" ref="V3014">IF(E3014&lt;&gt;"CAPTURE",0,SUMPRODUCT((MDR_Rates!$A$2:$A$10=F3014)*(G3014&gt;MDR_Rates!$B$2:$B$10)*((MDR_Rates!$C$2:$C$10="")+(G3014&lt;=MDR_Rates!$C$2:$C$10))*MDR_Rates!$D$2:$D$10))</f>
        <v>1.6</v>
      </c>
      <c r="W3014">
        <f t="shared" si="567"/>
        <v>92.77</v>
      </c>
      <c r="X3014">
        <f t="shared" si="568"/>
        <v>16.7</v>
      </c>
      <c r="Y3014">
        <f t="shared" si="569"/>
        <v>0</v>
      </c>
      <c r="Z3014">
        <f t="shared" si="570"/>
        <v>0</v>
      </c>
      <c r="AG3014" t="str">
        <f t="shared" si="571"/>
        <v/>
      </c>
      <c r="AI3014" t="str">
        <f t="shared" si="572"/>
        <v/>
      </c>
      <c r="AJ3014" t="str">
        <f t="shared" si="573"/>
        <v/>
      </c>
      <c r="AK3014" t="str">
        <f t="shared" si="574"/>
        <v>ORD26004396</v>
      </c>
      <c r="AL3014">
        <f>IF(E3014&lt;&gt;"CAPTURE","",COUNTIF(Orders!$H:$H,AK3014))</f>
        <v>1</v>
      </c>
      <c r="AP3014" t="str">
        <f t="shared" si="575"/>
        <v>Matched to Order</v>
      </c>
      <c r="AQ3014">
        <f>IF(COUNTIF($A$2:A3014,A3014)=1,1,0)</f>
        <v>1</v>
      </c>
    </row>
    <row r="3015" spans="1:43" x14ac:dyDescent="0.3">
      <c r="A3015" t="s">
        <v>15323</v>
      </c>
      <c r="C3015" t="s">
        <v>8834</v>
      </c>
      <c r="D3015" s="1">
        <v>46281</v>
      </c>
      <c r="E3015" t="s">
        <v>11819</v>
      </c>
      <c r="F3015" t="s">
        <v>9</v>
      </c>
      <c r="G3015">
        <v>499</v>
      </c>
      <c r="H3015">
        <v>0</v>
      </c>
      <c r="I3015">
        <v>0</v>
      </c>
      <c r="J3015">
        <v>499</v>
      </c>
      <c r="K3015" s="1">
        <v>46283</v>
      </c>
      <c r="L3015" t="s">
        <v>15190</v>
      </c>
      <c r="M3015">
        <f t="shared" si="564"/>
        <v>1</v>
      </c>
      <c r="N3015">
        <f>COUNTIF(Orders!$A:$A,C3015)</f>
        <v>1</v>
      </c>
      <c r="P3015">
        <f>COUNTIF(Orders!$H:$H,UPPER(SUBSTITUTE(TRIM(C3015),"-","")))</f>
        <v>1</v>
      </c>
      <c r="R3015" t="str">
        <f t="shared" si="565"/>
        <v>Matched Order Reference</v>
      </c>
      <c r="S3015">
        <f t="shared" si="566"/>
        <v>1</v>
      </c>
      <c r="V3015" cm="1">
        <f t="array" ref="V3015">IF(E3015&lt;&gt;"CAPTURE",0,SUMPRODUCT((MDR_Rates!$A$2:$A$10=F3015)*(G3015&gt;MDR_Rates!$B$2:$B$10)*((MDR_Rates!$C$2:$C$10="")+(G3015&lt;=MDR_Rates!$C$2:$C$10))*MDR_Rates!$D$2:$D$10))</f>
        <v>0</v>
      </c>
      <c r="W3015">
        <f t="shared" si="567"/>
        <v>0</v>
      </c>
      <c r="X3015">
        <f t="shared" si="568"/>
        <v>0</v>
      </c>
      <c r="Y3015">
        <f t="shared" si="569"/>
        <v>0</v>
      </c>
      <c r="Z3015">
        <f t="shared" si="570"/>
        <v>0</v>
      </c>
      <c r="AG3015" t="str">
        <f t="shared" si="571"/>
        <v/>
      </c>
      <c r="AI3015" t="str">
        <f t="shared" si="572"/>
        <v/>
      </c>
      <c r="AJ3015" t="str">
        <f t="shared" si="573"/>
        <v/>
      </c>
      <c r="AK3015" t="str">
        <f t="shared" si="574"/>
        <v>ORD26004460</v>
      </c>
      <c r="AL3015">
        <f>IF(E3015&lt;&gt;"CAPTURE","",COUNTIF(Orders!$H:$H,AK3015))</f>
        <v>1</v>
      </c>
      <c r="AP3015" t="str">
        <f t="shared" si="575"/>
        <v>Matched to Order</v>
      </c>
      <c r="AQ3015">
        <f>IF(COUNTIF($A$2:A3015,A3015)=1,1,0)</f>
        <v>1</v>
      </c>
    </row>
    <row r="3016" spans="1:43" x14ac:dyDescent="0.3">
      <c r="A3016" t="s">
        <v>15324</v>
      </c>
      <c r="C3016" t="s">
        <v>8868</v>
      </c>
      <c r="D3016" s="1">
        <v>46281</v>
      </c>
      <c r="E3016" t="s">
        <v>11819</v>
      </c>
      <c r="F3016" t="s">
        <v>17</v>
      </c>
      <c r="G3016">
        <v>2999</v>
      </c>
      <c r="H3016">
        <v>47.98</v>
      </c>
      <c r="I3016">
        <v>8.64</v>
      </c>
      <c r="J3016">
        <v>2942.38</v>
      </c>
      <c r="K3016" s="1">
        <v>46283</v>
      </c>
      <c r="L3016" t="s">
        <v>15190</v>
      </c>
      <c r="M3016">
        <f t="shared" si="564"/>
        <v>1</v>
      </c>
      <c r="N3016">
        <f>COUNTIF(Orders!$A:$A,C3016)</f>
        <v>1</v>
      </c>
      <c r="P3016">
        <f>COUNTIF(Orders!$H:$H,UPPER(SUBSTITUTE(TRIM(C3016),"-","")))</f>
        <v>1</v>
      </c>
      <c r="R3016" t="str">
        <f t="shared" si="565"/>
        <v>Matched Order Reference</v>
      </c>
      <c r="S3016">
        <f t="shared" si="566"/>
        <v>1</v>
      </c>
      <c r="V3016" cm="1">
        <f t="array" ref="V3016">IF(E3016&lt;&gt;"CAPTURE",0,SUMPRODUCT((MDR_Rates!$A$2:$A$10=F3016)*(G3016&gt;MDR_Rates!$B$2:$B$10)*((MDR_Rates!$C$2:$C$10="")+(G3016&lt;=MDR_Rates!$C$2:$C$10))*MDR_Rates!$D$2:$D$10))</f>
        <v>1.6</v>
      </c>
      <c r="W3016">
        <f t="shared" si="567"/>
        <v>47.98</v>
      </c>
      <c r="X3016">
        <f t="shared" si="568"/>
        <v>8.64</v>
      </c>
      <c r="Y3016">
        <f t="shared" si="569"/>
        <v>0</v>
      </c>
      <c r="Z3016">
        <f t="shared" si="570"/>
        <v>0</v>
      </c>
      <c r="AG3016" t="str">
        <f t="shared" si="571"/>
        <v/>
      </c>
      <c r="AI3016" t="str">
        <f t="shared" si="572"/>
        <v/>
      </c>
      <c r="AJ3016" t="str">
        <f t="shared" si="573"/>
        <v/>
      </c>
      <c r="AK3016" t="str">
        <f t="shared" si="574"/>
        <v>ORD26004478</v>
      </c>
      <c r="AL3016">
        <f>IF(E3016&lt;&gt;"CAPTURE","",COUNTIF(Orders!$H:$H,AK3016))</f>
        <v>1</v>
      </c>
      <c r="AP3016" t="str">
        <f t="shared" si="575"/>
        <v>Matched to Order</v>
      </c>
      <c r="AQ3016">
        <f>IF(COUNTIF($A$2:A3016,A3016)=1,1,0)</f>
        <v>1</v>
      </c>
    </row>
    <row r="3017" spans="1:43" x14ac:dyDescent="0.3">
      <c r="A3017" t="s">
        <v>15325</v>
      </c>
      <c r="C3017" t="s">
        <v>8932</v>
      </c>
      <c r="D3017" s="1">
        <v>46281</v>
      </c>
      <c r="E3017" t="s">
        <v>11819</v>
      </c>
      <c r="F3017" t="s">
        <v>9</v>
      </c>
      <c r="G3017">
        <v>7999</v>
      </c>
      <c r="H3017">
        <v>24</v>
      </c>
      <c r="I3017">
        <v>4.32</v>
      </c>
      <c r="J3017">
        <v>7970.68</v>
      </c>
      <c r="K3017" s="1">
        <v>46283</v>
      </c>
      <c r="L3017" t="s">
        <v>15190</v>
      </c>
      <c r="M3017">
        <f t="shared" si="564"/>
        <v>1</v>
      </c>
      <c r="N3017">
        <f>COUNTIF(Orders!$A:$A,C3017)</f>
        <v>1</v>
      </c>
      <c r="P3017">
        <f>COUNTIF(Orders!$H:$H,UPPER(SUBSTITUTE(TRIM(C3017),"-","")))</f>
        <v>1</v>
      </c>
      <c r="R3017" t="str">
        <f t="shared" si="565"/>
        <v>Matched Order Reference</v>
      </c>
      <c r="S3017">
        <f t="shared" si="566"/>
        <v>1</v>
      </c>
      <c r="V3017" cm="1">
        <f t="array" ref="V3017">IF(E3017&lt;&gt;"CAPTURE",0,SUMPRODUCT((MDR_Rates!$A$2:$A$10=F3017)*(G3017&gt;MDR_Rates!$B$2:$B$10)*((MDR_Rates!$C$2:$C$10="")+(G3017&lt;=MDR_Rates!$C$2:$C$10))*MDR_Rates!$D$2:$D$10))</f>
        <v>0.3</v>
      </c>
      <c r="W3017">
        <f t="shared" si="567"/>
        <v>24</v>
      </c>
      <c r="X3017">
        <f t="shared" si="568"/>
        <v>4.32</v>
      </c>
      <c r="Y3017">
        <f t="shared" si="569"/>
        <v>0</v>
      </c>
      <c r="Z3017">
        <f t="shared" si="570"/>
        <v>0</v>
      </c>
      <c r="AG3017" t="str">
        <f t="shared" si="571"/>
        <v/>
      </c>
      <c r="AI3017" t="str">
        <f t="shared" si="572"/>
        <v/>
      </c>
      <c r="AJ3017" t="str">
        <f t="shared" si="573"/>
        <v/>
      </c>
      <c r="AK3017" t="str">
        <f t="shared" si="574"/>
        <v>ORD26004511</v>
      </c>
      <c r="AL3017">
        <f>IF(E3017&lt;&gt;"CAPTURE","",COUNTIF(Orders!$H:$H,AK3017))</f>
        <v>1</v>
      </c>
      <c r="AP3017" t="str">
        <f t="shared" si="575"/>
        <v>Matched to Order</v>
      </c>
      <c r="AQ3017">
        <f>IF(COUNTIF($A$2:A3017,A3017)=1,1,0)</f>
        <v>1</v>
      </c>
    </row>
    <row r="3018" spans="1:43" x14ac:dyDescent="0.3">
      <c r="A3018" t="s">
        <v>15326</v>
      </c>
      <c r="C3018" t="s">
        <v>8956</v>
      </c>
      <c r="D3018" s="1">
        <v>46281</v>
      </c>
      <c r="E3018" t="s">
        <v>11819</v>
      </c>
      <c r="F3018" t="s">
        <v>9</v>
      </c>
      <c r="G3018">
        <v>4098</v>
      </c>
      <c r="H3018">
        <v>12.29</v>
      </c>
      <c r="I3018">
        <v>2.21</v>
      </c>
      <c r="J3018">
        <v>4083.5</v>
      </c>
      <c r="K3018" s="1">
        <v>46283</v>
      </c>
      <c r="L3018" t="s">
        <v>15190</v>
      </c>
      <c r="M3018">
        <f t="shared" si="564"/>
        <v>1</v>
      </c>
      <c r="N3018">
        <f>COUNTIF(Orders!$A:$A,C3018)</f>
        <v>1</v>
      </c>
      <c r="P3018">
        <f>COUNTIF(Orders!$H:$H,UPPER(SUBSTITUTE(TRIM(C3018),"-","")))</f>
        <v>1</v>
      </c>
      <c r="R3018" t="str">
        <f t="shared" si="565"/>
        <v>Matched Order Reference</v>
      </c>
      <c r="S3018">
        <f t="shared" si="566"/>
        <v>1</v>
      </c>
      <c r="V3018" cm="1">
        <f t="array" ref="V3018">IF(E3018&lt;&gt;"CAPTURE",0,SUMPRODUCT((MDR_Rates!$A$2:$A$10=F3018)*(G3018&gt;MDR_Rates!$B$2:$B$10)*((MDR_Rates!$C$2:$C$10="")+(G3018&lt;=MDR_Rates!$C$2:$C$10))*MDR_Rates!$D$2:$D$10))</f>
        <v>0.3</v>
      </c>
      <c r="W3018">
        <f t="shared" si="567"/>
        <v>12.29</v>
      </c>
      <c r="X3018">
        <f t="shared" si="568"/>
        <v>2.21</v>
      </c>
      <c r="Y3018">
        <f t="shared" si="569"/>
        <v>0</v>
      </c>
      <c r="Z3018">
        <f t="shared" si="570"/>
        <v>0</v>
      </c>
      <c r="AG3018" t="str">
        <f t="shared" si="571"/>
        <v/>
      </c>
      <c r="AI3018" t="str">
        <f t="shared" si="572"/>
        <v/>
      </c>
      <c r="AJ3018" t="str">
        <f t="shared" si="573"/>
        <v/>
      </c>
      <c r="AK3018" t="str">
        <f t="shared" si="574"/>
        <v>ORD26004523</v>
      </c>
      <c r="AL3018">
        <f>IF(E3018&lt;&gt;"CAPTURE","",COUNTIF(Orders!$H:$H,AK3018))</f>
        <v>1</v>
      </c>
      <c r="AP3018" t="str">
        <f t="shared" si="575"/>
        <v>Matched to Order</v>
      </c>
      <c r="AQ3018">
        <f>IF(COUNTIF($A$2:A3018,A3018)=1,1,0)</f>
        <v>1</v>
      </c>
    </row>
    <row r="3019" spans="1:43" x14ac:dyDescent="0.3">
      <c r="A3019" t="s">
        <v>15327</v>
      </c>
      <c r="C3019" t="s">
        <v>8982</v>
      </c>
      <c r="D3019" s="1">
        <v>46281</v>
      </c>
      <c r="E3019" t="s">
        <v>11819</v>
      </c>
      <c r="F3019" t="s">
        <v>9</v>
      </c>
      <c r="G3019">
        <v>4647</v>
      </c>
      <c r="H3019">
        <v>13.94</v>
      </c>
      <c r="I3019">
        <v>2.5099999999999998</v>
      </c>
      <c r="J3019">
        <v>4630.55</v>
      </c>
      <c r="K3019" s="1">
        <v>46283</v>
      </c>
      <c r="L3019" t="s">
        <v>15190</v>
      </c>
      <c r="M3019">
        <f t="shared" si="564"/>
        <v>1</v>
      </c>
      <c r="N3019">
        <f>COUNTIF(Orders!$A:$A,C3019)</f>
        <v>1</v>
      </c>
      <c r="P3019">
        <f>COUNTIF(Orders!$H:$H,UPPER(SUBSTITUTE(TRIM(C3019),"-","")))</f>
        <v>1</v>
      </c>
      <c r="R3019" t="str">
        <f t="shared" si="565"/>
        <v>Matched Order Reference</v>
      </c>
      <c r="S3019">
        <f t="shared" si="566"/>
        <v>1</v>
      </c>
      <c r="V3019" cm="1">
        <f t="array" ref="V3019">IF(E3019&lt;&gt;"CAPTURE",0,SUMPRODUCT((MDR_Rates!$A$2:$A$10=F3019)*(G3019&gt;MDR_Rates!$B$2:$B$10)*((MDR_Rates!$C$2:$C$10="")+(G3019&lt;=MDR_Rates!$C$2:$C$10))*MDR_Rates!$D$2:$D$10))</f>
        <v>0.3</v>
      </c>
      <c r="W3019">
        <f t="shared" si="567"/>
        <v>13.94</v>
      </c>
      <c r="X3019">
        <f t="shared" si="568"/>
        <v>2.5099999999999998</v>
      </c>
      <c r="Y3019">
        <f t="shared" si="569"/>
        <v>0</v>
      </c>
      <c r="Z3019">
        <f t="shared" si="570"/>
        <v>0</v>
      </c>
      <c r="AG3019" t="str">
        <f t="shared" si="571"/>
        <v/>
      </c>
      <c r="AI3019" t="str">
        <f t="shared" si="572"/>
        <v/>
      </c>
      <c r="AJ3019" t="str">
        <f t="shared" si="573"/>
        <v/>
      </c>
      <c r="AK3019" t="str">
        <f t="shared" si="574"/>
        <v>ORD26004536</v>
      </c>
      <c r="AL3019">
        <f>IF(E3019&lt;&gt;"CAPTURE","",COUNTIF(Orders!$H:$H,AK3019))</f>
        <v>1</v>
      </c>
      <c r="AP3019" t="str">
        <f t="shared" si="575"/>
        <v>Matched to Order</v>
      </c>
      <c r="AQ3019">
        <f>IF(COUNTIF($A$2:A3019,A3019)=1,1,0)</f>
        <v>1</v>
      </c>
    </row>
    <row r="3020" spans="1:43" x14ac:dyDescent="0.3">
      <c r="A3020" t="s">
        <v>15328</v>
      </c>
      <c r="C3020" t="s">
        <v>8994</v>
      </c>
      <c r="D3020" s="1">
        <v>46281</v>
      </c>
      <c r="E3020" t="s">
        <v>11819</v>
      </c>
      <c r="F3020" t="s">
        <v>44</v>
      </c>
      <c r="G3020">
        <v>4798</v>
      </c>
      <c r="H3020">
        <v>81.569999999999993</v>
      </c>
      <c r="I3020">
        <v>14.68</v>
      </c>
      <c r="J3020">
        <v>4701.75</v>
      </c>
      <c r="K3020" s="1">
        <v>46283</v>
      </c>
      <c r="L3020" t="s">
        <v>15190</v>
      </c>
      <c r="M3020">
        <f t="shared" si="564"/>
        <v>1</v>
      </c>
      <c r="N3020">
        <f>COUNTIF(Orders!$A:$A,C3020)</f>
        <v>1</v>
      </c>
      <c r="P3020">
        <f>COUNTIF(Orders!$H:$H,UPPER(SUBSTITUTE(TRIM(C3020),"-","")))</f>
        <v>1</v>
      </c>
      <c r="R3020" t="str">
        <f t="shared" si="565"/>
        <v>Matched Order Reference</v>
      </c>
      <c r="S3020">
        <f t="shared" si="566"/>
        <v>1</v>
      </c>
      <c r="V3020" cm="1">
        <f t="array" ref="V3020">IF(E3020&lt;&gt;"CAPTURE",0,SUMPRODUCT((MDR_Rates!$A$2:$A$10=F3020)*(G3020&gt;MDR_Rates!$B$2:$B$10)*((MDR_Rates!$C$2:$C$10="")+(G3020&lt;=MDR_Rates!$C$2:$C$10))*MDR_Rates!$D$2:$D$10))</f>
        <v>1.7</v>
      </c>
      <c r="W3020">
        <f t="shared" si="567"/>
        <v>81.569999999999993</v>
      </c>
      <c r="X3020">
        <f t="shared" si="568"/>
        <v>14.68</v>
      </c>
      <c r="Y3020">
        <f t="shared" si="569"/>
        <v>0</v>
      </c>
      <c r="Z3020">
        <f t="shared" si="570"/>
        <v>0</v>
      </c>
      <c r="AG3020" t="str">
        <f t="shared" si="571"/>
        <v/>
      </c>
      <c r="AI3020" t="str">
        <f t="shared" si="572"/>
        <v/>
      </c>
      <c r="AJ3020" t="str">
        <f t="shared" si="573"/>
        <v/>
      </c>
      <c r="AK3020" t="str">
        <f t="shared" si="574"/>
        <v>ORD26004542</v>
      </c>
      <c r="AL3020">
        <f>IF(E3020&lt;&gt;"CAPTURE","",COUNTIF(Orders!$H:$H,AK3020))</f>
        <v>1</v>
      </c>
      <c r="AP3020" t="str">
        <f t="shared" si="575"/>
        <v>Matched to Order</v>
      </c>
      <c r="AQ3020">
        <f>IF(COUNTIF($A$2:A3020,A3020)=1,1,0)</f>
        <v>1</v>
      </c>
    </row>
    <row r="3021" spans="1:43" x14ac:dyDescent="0.3">
      <c r="A3021" t="s">
        <v>15329</v>
      </c>
      <c r="C3021" t="s">
        <v>9195</v>
      </c>
      <c r="D3021" s="1">
        <v>46281</v>
      </c>
      <c r="E3021" t="s">
        <v>11819</v>
      </c>
      <c r="F3021" t="s">
        <v>9</v>
      </c>
      <c r="G3021">
        <v>3498</v>
      </c>
      <c r="H3021">
        <v>10.49</v>
      </c>
      <c r="I3021">
        <v>1.89</v>
      </c>
      <c r="J3021">
        <v>3485.62</v>
      </c>
      <c r="K3021" s="1">
        <v>46283</v>
      </c>
      <c r="L3021" t="s">
        <v>15190</v>
      </c>
      <c r="M3021">
        <f t="shared" si="564"/>
        <v>1</v>
      </c>
      <c r="N3021">
        <f>COUNTIF(Orders!$A:$A,C3021)</f>
        <v>1</v>
      </c>
      <c r="P3021">
        <f>COUNTIF(Orders!$H:$H,UPPER(SUBSTITUTE(TRIM(C3021),"-","")))</f>
        <v>1</v>
      </c>
      <c r="R3021" t="str">
        <f t="shared" si="565"/>
        <v>Matched Order Reference</v>
      </c>
      <c r="S3021">
        <f t="shared" si="566"/>
        <v>1</v>
      </c>
      <c r="V3021" cm="1">
        <f t="array" ref="V3021">IF(E3021&lt;&gt;"CAPTURE",0,SUMPRODUCT((MDR_Rates!$A$2:$A$10=F3021)*(G3021&gt;MDR_Rates!$B$2:$B$10)*((MDR_Rates!$C$2:$C$10="")+(G3021&lt;=MDR_Rates!$C$2:$C$10))*MDR_Rates!$D$2:$D$10))</f>
        <v>0.3</v>
      </c>
      <c r="W3021">
        <f t="shared" si="567"/>
        <v>10.49</v>
      </c>
      <c r="X3021">
        <f t="shared" si="568"/>
        <v>1.89</v>
      </c>
      <c r="Y3021">
        <f t="shared" si="569"/>
        <v>0</v>
      </c>
      <c r="Z3021">
        <f t="shared" si="570"/>
        <v>0</v>
      </c>
      <c r="AG3021" t="str">
        <f t="shared" si="571"/>
        <v/>
      </c>
      <c r="AI3021" t="str">
        <f t="shared" si="572"/>
        <v/>
      </c>
      <c r="AJ3021" t="str">
        <f t="shared" si="573"/>
        <v/>
      </c>
      <c r="AK3021" t="str">
        <f t="shared" si="574"/>
        <v>ORD26004645</v>
      </c>
      <c r="AL3021">
        <f>IF(E3021&lt;&gt;"CAPTURE","",COUNTIF(Orders!$H:$H,AK3021))</f>
        <v>1</v>
      </c>
      <c r="AP3021" t="str">
        <f t="shared" si="575"/>
        <v>Matched to Order</v>
      </c>
      <c r="AQ3021">
        <f>IF(COUNTIF($A$2:A3021,A3021)=1,1,0)</f>
        <v>1</v>
      </c>
    </row>
    <row r="3022" spans="1:43" x14ac:dyDescent="0.3">
      <c r="A3022" t="s">
        <v>15330</v>
      </c>
      <c r="C3022" t="s">
        <v>9261</v>
      </c>
      <c r="D3022" s="1">
        <v>46281</v>
      </c>
      <c r="E3022" t="s">
        <v>11819</v>
      </c>
      <c r="F3022" t="s">
        <v>17</v>
      </c>
      <c r="G3022">
        <v>1299</v>
      </c>
      <c r="H3022">
        <v>23.38</v>
      </c>
      <c r="I3022">
        <v>4.21</v>
      </c>
      <c r="J3022">
        <v>1271.4100000000001</v>
      </c>
      <c r="K3022" s="1">
        <v>46283</v>
      </c>
      <c r="L3022" t="s">
        <v>15190</v>
      </c>
      <c r="M3022">
        <f t="shared" si="564"/>
        <v>1</v>
      </c>
      <c r="N3022">
        <f>COUNTIF(Orders!$A:$A,C3022)</f>
        <v>1</v>
      </c>
      <c r="P3022">
        <f>COUNTIF(Orders!$H:$H,UPPER(SUBSTITUTE(TRIM(C3022),"-","")))</f>
        <v>1</v>
      </c>
      <c r="R3022" t="str">
        <f t="shared" si="565"/>
        <v>Matched Order Reference</v>
      </c>
      <c r="S3022">
        <f t="shared" si="566"/>
        <v>1</v>
      </c>
      <c r="V3022" cm="1">
        <f t="array" ref="V3022">IF(E3022&lt;&gt;"CAPTURE",0,SUMPRODUCT((MDR_Rates!$A$2:$A$10=F3022)*(G3022&gt;MDR_Rates!$B$2:$B$10)*((MDR_Rates!$C$2:$C$10="")+(G3022&lt;=MDR_Rates!$C$2:$C$10))*MDR_Rates!$D$2:$D$10))</f>
        <v>1.8</v>
      </c>
      <c r="W3022">
        <f t="shared" si="567"/>
        <v>23.38</v>
      </c>
      <c r="X3022">
        <f t="shared" si="568"/>
        <v>4.21</v>
      </c>
      <c r="Y3022">
        <f t="shared" si="569"/>
        <v>0</v>
      </c>
      <c r="Z3022">
        <f t="shared" si="570"/>
        <v>0</v>
      </c>
      <c r="AG3022" t="str">
        <f t="shared" si="571"/>
        <v/>
      </c>
      <c r="AI3022" t="str">
        <f t="shared" si="572"/>
        <v/>
      </c>
      <c r="AJ3022" t="str">
        <f t="shared" si="573"/>
        <v/>
      </c>
      <c r="AK3022" t="str">
        <f t="shared" si="574"/>
        <v>ORD26004679</v>
      </c>
      <c r="AL3022">
        <f>IF(E3022&lt;&gt;"CAPTURE","",COUNTIF(Orders!$H:$H,AK3022))</f>
        <v>1</v>
      </c>
      <c r="AP3022" t="str">
        <f t="shared" si="575"/>
        <v>Matched to Order</v>
      </c>
      <c r="AQ3022">
        <f>IF(COUNTIF($A$2:A3022,A3022)=1,1,0)</f>
        <v>1</v>
      </c>
    </row>
    <row r="3023" spans="1:43" x14ac:dyDescent="0.3">
      <c r="A3023" t="s">
        <v>15331</v>
      </c>
      <c r="C3023" t="s">
        <v>15332</v>
      </c>
      <c r="D3023" s="1">
        <v>46281</v>
      </c>
      <c r="E3023" t="s">
        <v>11819</v>
      </c>
      <c r="F3023" t="s">
        <v>17</v>
      </c>
      <c r="G3023">
        <v>7999</v>
      </c>
      <c r="H3023">
        <v>127.98</v>
      </c>
      <c r="I3023">
        <v>23.04</v>
      </c>
      <c r="J3023">
        <v>7847.98</v>
      </c>
      <c r="K3023" s="1">
        <v>46283</v>
      </c>
      <c r="L3023" t="s">
        <v>15190</v>
      </c>
      <c r="M3023">
        <f t="shared" si="564"/>
        <v>1</v>
      </c>
      <c r="N3023">
        <f>COUNTIF(Orders!$A:$A,C3023)</f>
        <v>1</v>
      </c>
      <c r="P3023">
        <f>COUNTIF(Orders!$H:$H,UPPER(SUBSTITUTE(TRIM(C3023),"-","")))</f>
        <v>1</v>
      </c>
      <c r="R3023" t="str">
        <f t="shared" si="565"/>
        <v>Matched Order Reference</v>
      </c>
      <c r="S3023">
        <f t="shared" si="566"/>
        <v>1</v>
      </c>
      <c r="V3023" cm="1">
        <f t="array" ref="V3023">IF(E3023&lt;&gt;"CAPTURE",0,SUMPRODUCT((MDR_Rates!$A$2:$A$10=F3023)*(G3023&gt;MDR_Rates!$B$2:$B$10)*((MDR_Rates!$C$2:$C$10="")+(G3023&lt;=MDR_Rates!$C$2:$C$10))*MDR_Rates!$D$2:$D$10))</f>
        <v>1.6</v>
      </c>
      <c r="W3023">
        <f t="shared" si="567"/>
        <v>127.98</v>
      </c>
      <c r="X3023">
        <f t="shared" si="568"/>
        <v>23.04</v>
      </c>
      <c r="Y3023">
        <f t="shared" si="569"/>
        <v>0</v>
      </c>
      <c r="Z3023">
        <f t="shared" si="570"/>
        <v>0</v>
      </c>
      <c r="AG3023" t="str">
        <f t="shared" si="571"/>
        <v/>
      </c>
      <c r="AI3023" t="str">
        <f t="shared" si="572"/>
        <v/>
      </c>
      <c r="AJ3023" t="str">
        <f t="shared" si="573"/>
        <v/>
      </c>
      <c r="AK3023" t="str">
        <f t="shared" si="574"/>
        <v>ORD26004805</v>
      </c>
      <c r="AL3023">
        <f>IF(E3023&lt;&gt;"CAPTURE","",COUNTIF(Orders!$H:$H,AK3023))</f>
        <v>1</v>
      </c>
      <c r="AP3023" t="str">
        <f t="shared" si="575"/>
        <v>Matched to Order</v>
      </c>
      <c r="AQ3023">
        <f>IF(COUNTIF($A$2:A3023,A3023)=1,1,0)</f>
        <v>1</v>
      </c>
    </row>
    <row r="3024" spans="1:43" x14ac:dyDescent="0.3">
      <c r="A3024" t="s">
        <v>15333</v>
      </c>
      <c r="C3024" t="s">
        <v>9532</v>
      </c>
      <c r="D3024" s="1">
        <v>46281</v>
      </c>
      <c r="E3024" t="s">
        <v>11819</v>
      </c>
      <c r="F3024" t="s">
        <v>9</v>
      </c>
      <c r="G3024">
        <v>599</v>
      </c>
      <c r="H3024">
        <v>0</v>
      </c>
      <c r="I3024">
        <v>0</v>
      </c>
      <c r="J3024">
        <v>599</v>
      </c>
      <c r="K3024" s="1">
        <v>46283</v>
      </c>
      <c r="L3024" t="s">
        <v>15190</v>
      </c>
      <c r="M3024">
        <f t="shared" si="564"/>
        <v>1</v>
      </c>
      <c r="N3024">
        <f>COUNTIF(Orders!$A:$A,C3024)</f>
        <v>1</v>
      </c>
      <c r="P3024">
        <f>COUNTIF(Orders!$H:$H,UPPER(SUBSTITUTE(TRIM(C3024),"-","")))</f>
        <v>1</v>
      </c>
      <c r="R3024" t="str">
        <f t="shared" si="565"/>
        <v>Matched Order Reference</v>
      </c>
      <c r="S3024">
        <f t="shared" si="566"/>
        <v>1</v>
      </c>
      <c r="V3024" cm="1">
        <f t="array" ref="V3024">IF(E3024&lt;&gt;"CAPTURE",0,SUMPRODUCT((MDR_Rates!$A$2:$A$10=F3024)*(G3024&gt;MDR_Rates!$B$2:$B$10)*((MDR_Rates!$C$2:$C$10="")+(G3024&lt;=MDR_Rates!$C$2:$C$10))*MDR_Rates!$D$2:$D$10))</f>
        <v>0</v>
      </c>
      <c r="W3024">
        <f t="shared" si="567"/>
        <v>0</v>
      </c>
      <c r="X3024">
        <f t="shared" si="568"/>
        <v>0</v>
      </c>
      <c r="Y3024">
        <f t="shared" si="569"/>
        <v>0</v>
      </c>
      <c r="Z3024">
        <f t="shared" si="570"/>
        <v>0</v>
      </c>
      <c r="AG3024" t="str">
        <f t="shared" si="571"/>
        <v/>
      </c>
      <c r="AI3024" t="str">
        <f t="shared" si="572"/>
        <v/>
      </c>
      <c r="AJ3024" t="str">
        <f t="shared" si="573"/>
        <v/>
      </c>
      <c r="AK3024" t="str">
        <f t="shared" si="574"/>
        <v>ORD26004819</v>
      </c>
      <c r="AL3024">
        <f>IF(E3024&lt;&gt;"CAPTURE","",COUNTIF(Orders!$H:$H,AK3024))</f>
        <v>1</v>
      </c>
      <c r="AP3024" t="str">
        <f t="shared" si="575"/>
        <v>Matched to Order</v>
      </c>
      <c r="AQ3024">
        <f>IF(COUNTIF($A$2:A3024,A3024)=1,1,0)</f>
        <v>1</v>
      </c>
    </row>
    <row r="3025" spans="1:43" x14ac:dyDescent="0.3">
      <c r="A3025" t="s">
        <v>15334</v>
      </c>
      <c r="C3025" t="s">
        <v>15335</v>
      </c>
      <c r="D3025" s="1">
        <v>46281</v>
      </c>
      <c r="E3025" t="s">
        <v>11819</v>
      </c>
      <c r="F3025" t="s">
        <v>17</v>
      </c>
      <c r="G3025">
        <v>1498</v>
      </c>
      <c r="H3025">
        <v>26.96</v>
      </c>
      <c r="I3025">
        <v>4.8499999999999996</v>
      </c>
      <c r="J3025">
        <v>1466.19</v>
      </c>
      <c r="K3025" s="1">
        <v>46283</v>
      </c>
      <c r="L3025" t="s">
        <v>15190</v>
      </c>
      <c r="M3025">
        <f t="shared" si="564"/>
        <v>1</v>
      </c>
      <c r="N3025">
        <f>COUNTIF(Orders!$A:$A,C3025)</f>
        <v>1</v>
      </c>
      <c r="P3025">
        <f>COUNTIF(Orders!$H:$H,UPPER(SUBSTITUTE(TRIM(C3025),"-","")))</f>
        <v>1</v>
      </c>
      <c r="R3025" t="str">
        <f t="shared" si="565"/>
        <v>Matched Order Reference</v>
      </c>
      <c r="S3025">
        <f t="shared" si="566"/>
        <v>1</v>
      </c>
      <c r="V3025" cm="1">
        <f t="array" ref="V3025">IF(E3025&lt;&gt;"CAPTURE",0,SUMPRODUCT((MDR_Rates!$A$2:$A$10=F3025)*(G3025&gt;MDR_Rates!$B$2:$B$10)*((MDR_Rates!$C$2:$C$10="")+(G3025&lt;=MDR_Rates!$C$2:$C$10))*MDR_Rates!$D$2:$D$10))</f>
        <v>1.8</v>
      </c>
      <c r="W3025">
        <f t="shared" si="567"/>
        <v>26.96</v>
      </c>
      <c r="X3025">
        <f t="shared" si="568"/>
        <v>4.8499999999999996</v>
      </c>
      <c r="Y3025">
        <f t="shared" si="569"/>
        <v>0</v>
      </c>
      <c r="Z3025">
        <f t="shared" si="570"/>
        <v>0</v>
      </c>
      <c r="AG3025" t="str">
        <f t="shared" si="571"/>
        <v/>
      </c>
      <c r="AI3025" t="str">
        <f t="shared" si="572"/>
        <v/>
      </c>
      <c r="AJ3025" t="str">
        <f t="shared" si="573"/>
        <v/>
      </c>
      <c r="AK3025" t="str">
        <f t="shared" si="574"/>
        <v>ORD26004876</v>
      </c>
      <c r="AL3025">
        <f>IF(E3025&lt;&gt;"CAPTURE","",COUNTIF(Orders!$H:$H,AK3025))</f>
        <v>1</v>
      </c>
      <c r="AP3025" t="str">
        <f t="shared" si="575"/>
        <v>Matched to Order</v>
      </c>
      <c r="AQ3025">
        <f>IF(COUNTIF($A$2:A3025,A3025)=1,1,0)</f>
        <v>1</v>
      </c>
    </row>
    <row r="3026" spans="1:43" x14ac:dyDescent="0.3">
      <c r="A3026" t="s">
        <v>15336</v>
      </c>
      <c r="C3026" t="s">
        <v>9659</v>
      </c>
      <c r="D3026" s="1">
        <v>46281</v>
      </c>
      <c r="E3026" t="s">
        <v>11819</v>
      </c>
      <c r="F3026" t="s">
        <v>17</v>
      </c>
      <c r="G3026">
        <v>1499</v>
      </c>
      <c r="H3026">
        <v>26.98</v>
      </c>
      <c r="I3026">
        <v>4.8600000000000003</v>
      </c>
      <c r="J3026">
        <v>1467.16</v>
      </c>
      <c r="K3026" s="1">
        <v>46283</v>
      </c>
      <c r="L3026" t="s">
        <v>15190</v>
      </c>
      <c r="M3026">
        <f t="shared" si="564"/>
        <v>1</v>
      </c>
      <c r="N3026">
        <f>COUNTIF(Orders!$A:$A,C3026)</f>
        <v>1</v>
      </c>
      <c r="P3026">
        <f>COUNTIF(Orders!$H:$H,UPPER(SUBSTITUTE(TRIM(C3026),"-","")))</f>
        <v>1</v>
      </c>
      <c r="R3026" t="str">
        <f t="shared" si="565"/>
        <v>Matched Order Reference</v>
      </c>
      <c r="S3026">
        <f t="shared" si="566"/>
        <v>1</v>
      </c>
      <c r="V3026" cm="1">
        <f t="array" ref="V3026">IF(E3026&lt;&gt;"CAPTURE",0,SUMPRODUCT((MDR_Rates!$A$2:$A$10=F3026)*(G3026&gt;MDR_Rates!$B$2:$B$10)*((MDR_Rates!$C$2:$C$10="")+(G3026&lt;=MDR_Rates!$C$2:$C$10))*MDR_Rates!$D$2:$D$10))</f>
        <v>1.8</v>
      </c>
      <c r="W3026">
        <f t="shared" si="567"/>
        <v>26.98</v>
      </c>
      <c r="X3026">
        <f t="shared" si="568"/>
        <v>4.8600000000000003</v>
      </c>
      <c r="Y3026">
        <f t="shared" si="569"/>
        <v>0</v>
      </c>
      <c r="Z3026">
        <f t="shared" si="570"/>
        <v>0</v>
      </c>
      <c r="AG3026" t="str">
        <f t="shared" si="571"/>
        <v/>
      </c>
      <c r="AI3026" t="str">
        <f t="shared" si="572"/>
        <v/>
      </c>
      <c r="AJ3026" t="str">
        <f t="shared" si="573"/>
        <v/>
      </c>
      <c r="AK3026" t="str">
        <f t="shared" si="574"/>
        <v>ORD26004885</v>
      </c>
      <c r="AL3026">
        <f>IF(E3026&lt;&gt;"CAPTURE","",COUNTIF(Orders!$H:$H,AK3026))</f>
        <v>1</v>
      </c>
      <c r="AP3026" t="str">
        <f t="shared" si="575"/>
        <v>Matched to Order</v>
      </c>
      <c r="AQ3026">
        <f>IF(COUNTIF($A$2:A3026,A3026)=1,1,0)</f>
        <v>1</v>
      </c>
    </row>
    <row r="3027" spans="1:43" x14ac:dyDescent="0.3">
      <c r="A3027" t="s">
        <v>15337</v>
      </c>
      <c r="C3027" t="s">
        <v>9709</v>
      </c>
      <c r="D3027" s="1">
        <v>46281</v>
      </c>
      <c r="E3027" t="s">
        <v>11819</v>
      </c>
      <c r="F3027" t="s">
        <v>9</v>
      </c>
      <c r="G3027">
        <v>2397</v>
      </c>
      <c r="H3027">
        <v>7.19</v>
      </c>
      <c r="I3027">
        <v>1.29</v>
      </c>
      <c r="J3027">
        <v>2388.52</v>
      </c>
      <c r="K3027" s="1">
        <v>46283</v>
      </c>
      <c r="L3027" t="s">
        <v>15190</v>
      </c>
      <c r="M3027">
        <f t="shared" si="564"/>
        <v>1</v>
      </c>
      <c r="N3027">
        <f>COUNTIF(Orders!$A:$A,C3027)</f>
        <v>1</v>
      </c>
      <c r="P3027">
        <f>COUNTIF(Orders!$H:$H,UPPER(SUBSTITUTE(TRIM(C3027),"-","")))</f>
        <v>1</v>
      </c>
      <c r="R3027" t="str">
        <f t="shared" si="565"/>
        <v>Matched Order Reference</v>
      </c>
      <c r="S3027">
        <f t="shared" si="566"/>
        <v>1</v>
      </c>
      <c r="V3027" cm="1">
        <f t="array" ref="V3027">IF(E3027&lt;&gt;"CAPTURE",0,SUMPRODUCT((MDR_Rates!$A$2:$A$10=F3027)*(G3027&gt;MDR_Rates!$B$2:$B$10)*((MDR_Rates!$C$2:$C$10="")+(G3027&lt;=MDR_Rates!$C$2:$C$10))*MDR_Rates!$D$2:$D$10))</f>
        <v>0.3</v>
      </c>
      <c r="W3027">
        <f t="shared" si="567"/>
        <v>7.19</v>
      </c>
      <c r="X3027">
        <f t="shared" si="568"/>
        <v>1.29</v>
      </c>
      <c r="Y3027">
        <f t="shared" si="569"/>
        <v>0</v>
      </c>
      <c r="Z3027">
        <f t="shared" si="570"/>
        <v>0</v>
      </c>
      <c r="AG3027" t="str">
        <f t="shared" si="571"/>
        <v/>
      </c>
      <c r="AI3027" t="str">
        <f t="shared" si="572"/>
        <v/>
      </c>
      <c r="AJ3027" t="str">
        <f t="shared" si="573"/>
        <v/>
      </c>
      <c r="AK3027" t="str">
        <f t="shared" si="574"/>
        <v>ORD26004911</v>
      </c>
      <c r="AL3027">
        <f>IF(E3027&lt;&gt;"CAPTURE","",COUNTIF(Orders!$H:$H,AK3027))</f>
        <v>1</v>
      </c>
      <c r="AP3027" t="str">
        <f t="shared" si="575"/>
        <v>Matched to Order</v>
      </c>
      <c r="AQ3027">
        <f>IF(COUNTIF($A$2:A3027,A3027)=1,1,0)</f>
        <v>1</v>
      </c>
    </row>
    <row r="3028" spans="1:43" x14ac:dyDescent="0.3">
      <c r="A3028" t="s">
        <v>15338</v>
      </c>
      <c r="C3028" t="s">
        <v>9787</v>
      </c>
      <c r="D3028" s="1">
        <v>46281</v>
      </c>
      <c r="E3028" t="s">
        <v>11819</v>
      </c>
      <c r="F3028" t="s">
        <v>44</v>
      </c>
      <c r="G3028">
        <v>3499</v>
      </c>
      <c r="H3028">
        <v>59.48</v>
      </c>
      <c r="I3028">
        <v>10.71</v>
      </c>
      <c r="J3028">
        <v>3428.81</v>
      </c>
      <c r="K3028" s="1">
        <v>46283</v>
      </c>
      <c r="L3028" t="s">
        <v>15190</v>
      </c>
      <c r="M3028">
        <f t="shared" si="564"/>
        <v>1</v>
      </c>
      <c r="N3028">
        <f>COUNTIF(Orders!$A:$A,C3028)</f>
        <v>1</v>
      </c>
      <c r="P3028">
        <f>COUNTIF(Orders!$H:$H,UPPER(SUBSTITUTE(TRIM(C3028),"-","")))</f>
        <v>1</v>
      </c>
      <c r="R3028" t="str">
        <f t="shared" si="565"/>
        <v>Matched Order Reference</v>
      </c>
      <c r="S3028">
        <f t="shared" si="566"/>
        <v>1</v>
      </c>
      <c r="V3028" cm="1">
        <f t="array" ref="V3028">IF(E3028&lt;&gt;"CAPTURE",0,SUMPRODUCT((MDR_Rates!$A$2:$A$10=F3028)*(G3028&gt;MDR_Rates!$B$2:$B$10)*((MDR_Rates!$C$2:$C$10="")+(G3028&lt;=MDR_Rates!$C$2:$C$10))*MDR_Rates!$D$2:$D$10))</f>
        <v>1.7</v>
      </c>
      <c r="W3028">
        <f t="shared" si="567"/>
        <v>59.48</v>
      </c>
      <c r="X3028">
        <f t="shared" si="568"/>
        <v>10.71</v>
      </c>
      <c r="Y3028">
        <f t="shared" si="569"/>
        <v>0</v>
      </c>
      <c r="Z3028">
        <f t="shared" si="570"/>
        <v>0</v>
      </c>
      <c r="AG3028" t="str">
        <f t="shared" si="571"/>
        <v/>
      </c>
      <c r="AI3028" t="str">
        <f t="shared" si="572"/>
        <v/>
      </c>
      <c r="AJ3028" t="str">
        <f t="shared" si="573"/>
        <v/>
      </c>
      <c r="AK3028" t="str">
        <f t="shared" si="574"/>
        <v>ORD26004951</v>
      </c>
      <c r="AL3028">
        <f>IF(E3028&lt;&gt;"CAPTURE","",COUNTIF(Orders!$H:$H,AK3028))</f>
        <v>1</v>
      </c>
      <c r="AP3028" t="str">
        <f t="shared" si="575"/>
        <v>Matched to Order</v>
      </c>
      <c r="AQ3028">
        <f>IF(COUNTIF($A$2:A3028,A3028)=1,1,0)</f>
        <v>1</v>
      </c>
    </row>
    <row r="3029" spans="1:43" x14ac:dyDescent="0.3">
      <c r="A3029" t="s">
        <v>15339</v>
      </c>
      <c r="C3029" t="s">
        <v>15340</v>
      </c>
      <c r="D3029" s="1">
        <v>46281</v>
      </c>
      <c r="E3029" t="s">
        <v>11819</v>
      </c>
      <c r="F3029" t="s">
        <v>9</v>
      </c>
      <c r="G3029">
        <v>1799</v>
      </c>
      <c r="H3029">
        <v>0</v>
      </c>
      <c r="I3029">
        <v>0</v>
      </c>
      <c r="J3029">
        <v>1799</v>
      </c>
      <c r="K3029" s="1">
        <v>46283</v>
      </c>
      <c r="L3029" t="s">
        <v>15190</v>
      </c>
      <c r="M3029">
        <f t="shared" si="564"/>
        <v>1</v>
      </c>
      <c r="N3029">
        <f>COUNTIF(Orders!$A:$A,C3029)</f>
        <v>1</v>
      </c>
      <c r="P3029">
        <f>COUNTIF(Orders!$H:$H,UPPER(SUBSTITUTE(TRIM(C3029),"-","")))</f>
        <v>1</v>
      </c>
      <c r="R3029" t="str">
        <f t="shared" si="565"/>
        <v>Matched Order Reference</v>
      </c>
      <c r="S3029">
        <f t="shared" si="566"/>
        <v>1</v>
      </c>
      <c r="V3029" cm="1">
        <f t="array" ref="V3029">IF(E3029&lt;&gt;"CAPTURE",0,SUMPRODUCT((MDR_Rates!$A$2:$A$10=F3029)*(G3029&gt;MDR_Rates!$B$2:$B$10)*((MDR_Rates!$C$2:$C$10="")+(G3029&lt;=MDR_Rates!$C$2:$C$10))*MDR_Rates!$D$2:$D$10))</f>
        <v>0</v>
      </c>
      <c r="W3029">
        <f t="shared" si="567"/>
        <v>0</v>
      </c>
      <c r="X3029">
        <f t="shared" si="568"/>
        <v>0</v>
      </c>
      <c r="Y3029">
        <f t="shared" si="569"/>
        <v>0</v>
      </c>
      <c r="Z3029">
        <f t="shared" si="570"/>
        <v>0</v>
      </c>
      <c r="AG3029" t="str">
        <f t="shared" si="571"/>
        <v/>
      </c>
      <c r="AI3029" t="str">
        <f t="shared" si="572"/>
        <v/>
      </c>
      <c r="AJ3029" t="str">
        <f t="shared" si="573"/>
        <v/>
      </c>
      <c r="AK3029" t="str">
        <f t="shared" si="574"/>
        <v>ORD26005031</v>
      </c>
      <c r="AL3029">
        <f>IF(E3029&lt;&gt;"CAPTURE","",COUNTIF(Orders!$H:$H,AK3029))</f>
        <v>1</v>
      </c>
      <c r="AP3029" t="str">
        <f t="shared" si="575"/>
        <v>Matched to Order</v>
      </c>
      <c r="AQ3029">
        <f>IF(COUNTIF($A$2:A3029,A3029)=1,1,0)</f>
        <v>1</v>
      </c>
    </row>
    <row r="3030" spans="1:43" x14ac:dyDescent="0.3">
      <c r="A3030" t="s">
        <v>15341</v>
      </c>
      <c r="C3030" t="s">
        <v>9980</v>
      </c>
      <c r="D3030" s="1">
        <v>46281</v>
      </c>
      <c r="E3030" t="s">
        <v>11819</v>
      </c>
      <c r="F3030" t="s">
        <v>9</v>
      </c>
      <c r="G3030">
        <v>7999</v>
      </c>
      <c r="H3030">
        <v>24</v>
      </c>
      <c r="I3030">
        <v>4.32</v>
      </c>
      <c r="J3030">
        <v>7970.68</v>
      </c>
      <c r="K3030" s="1">
        <v>46283</v>
      </c>
      <c r="L3030" t="s">
        <v>15190</v>
      </c>
      <c r="M3030">
        <f t="shared" si="564"/>
        <v>1</v>
      </c>
      <c r="N3030">
        <f>COUNTIF(Orders!$A:$A,C3030)</f>
        <v>1</v>
      </c>
      <c r="P3030">
        <f>COUNTIF(Orders!$H:$H,UPPER(SUBSTITUTE(TRIM(C3030),"-","")))</f>
        <v>1</v>
      </c>
      <c r="R3030" t="str">
        <f t="shared" si="565"/>
        <v>Matched Order Reference</v>
      </c>
      <c r="S3030">
        <f t="shared" si="566"/>
        <v>1</v>
      </c>
      <c r="V3030" cm="1">
        <f t="array" ref="V3030">IF(E3030&lt;&gt;"CAPTURE",0,SUMPRODUCT((MDR_Rates!$A$2:$A$10=F3030)*(G3030&gt;MDR_Rates!$B$2:$B$10)*((MDR_Rates!$C$2:$C$10="")+(G3030&lt;=MDR_Rates!$C$2:$C$10))*MDR_Rates!$D$2:$D$10))</f>
        <v>0.3</v>
      </c>
      <c r="W3030">
        <f t="shared" si="567"/>
        <v>24</v>
      </c>
      <c r="X3030">
        <f t="shared" si="568"/>
        <v>4.32</v>
      </c>
      <c r="Y3030">
        <f t="shared" si="569"/>
        <v>0</v>
      </c>
      <c r="Z3030">
        <f t="shared" si="570"/>
        <v>0</v>
      </c>
      <c r="AG3030" t="str">
        <f t="shared" si="571"/>
        <v/>
      </c>
      <c r="AI3030" t="str">
        <f t="shared" si="572"/>
        <v/>
      </c>
      <c r="AJ3030" t="str">
        <f t="shared" si="573"/>
        <v/>
      </c>
      <c r="AK3030" t="str">
        <f t="shared" si="574"/>
        <v>ORD26005052</v>
      </c>
      <c r="AL3030">
        <f>IF(E3030&lt;&gt;"CAPTURE","",COUNTIF(Orders!$H:$H,AK3030))</f>
        <v>1</v>
      </c>
      <c r="AP3030" t="str">
        <f t="shared" si="575"/>
        <v>Matched to Order</v>
      </c>
      <c r="AQ3030">
        <f>IF(COUNTIF($A$2:A3030,A3030)=1,1,0)</f>
        <v>1</v>
      </c>
    </row>
    <row r="3031" spans="1:43" x14ac:dyDescent="0.3">
      <c r="A3031" t="s">
        <v>15342</v>
      </c>
      <c r="C3031" t="s">
        <v>10303</v>
      </c>
      <c r="D3031" s="1">
        <v>46281</v>
      </c>
      <c r="E3031" t="s">
        <v>11819</v>
      </c>
      <c r="F3031" t="s">
        <v>17</v>
      </c>
      <c r="G3031">
        <v>5298</v>
      </c>
      <c r="H3031">
        <v>84.77</v>
      </c>
      <c r="I3031">
        <v>15.26</v>
      </c>
      <c r="J3031">
        <v>5197.97</v>
      </c>
      <c r="K3031" s="1">
        <v>46283</v>
      </c>
      <c r="L3031" t="s">
        <v>15190</v>
      </c>
      <c r="M3031">
        <f t="shared" si="564"/>
        <v>1</v>
      </c>
      <c r="N3031">
        <f>COUNTIF(Orders!$A:$A,C3031)</f>
        <v>1</v>
      </c>
      <c r="P3031">
        <f>COUNTIF(Orders!$H:$H,UPPER(SUBSTITUTE(TRIM(C3031),"-","")))</f>
        <v>1</v>
      </c>
      <c r="R3031" t="str">
        <f t="shared" si="565"/>
        <v>Matched Order Reference</v>
      </c>
      <c r="S3031">
        <f t="shared" si="566"/>
        <v>1</v>
      </c>
      <c r="V3031" cm="1">
        <f t="array" ref="V3031">IF(E3031&lt;&gt;"CAPTURE",0,SUMPRODUCT((MDR_Rates!$A$2:$A$10=F3031)*(G3031&gt;MDR_Rates!$B$2:$B$10)*((MDR_Rates!$C$2:$C$10="")+(G3031&lt;=MDR_Rates!$C$2:$C$10))*MDR_Rates!$D$2:$D$10))</f>
        <v>1.6</v>
      </c>
      <c r="W3031">
        <f t="shared" si="567"/>
        <v>84.77</v>
      </c>
      <c r="X3031">
        <f t="shared" si="568"/>
        <v>15.26</v>
      </c>
      <c r="Y3031">
        <f t="shared" si="569"/>
        <v>0</v>
      </c>
      <c r="Z3031">
        <f t="shared" si="570"/>
        <v>0</v>
      </c>
      <c r="AG3031" t="str">
        <f t="shared" si="571"/>
        <v/>
      </c>
      <c r="AI3031" t="str">
        <f t="shared" si="572"/>
        <v/>
      </c>
      <c r="AJ3031" t="str">
        <f t="shared" si="573"/>
        <v/>
      </c>
      <c r="AK3031" t="str">
        <f t="shared" si="574"/>
        <v>ORD26005220</v>
      </c>
      <c r="AL3031">
        <f>IF(E3031&lt;&gt;"CAPTURE","",COUNTIF(Orders!$H:$H,AK3031))</f>
        <v>1</v>
      </c>
      <c r="AP3031" t="str">
        <f t="shared" si="575"/>
        <v>Matched to Order</v>
      </c>
      <c r="AQ3031">
        <f>IF(COUNTIF($A$2:A3031,A3031)=1,1,0)</f>
        <v>1</v>
      </c>
    </row>
    <row r="3032" spans="1:43" x14ac:dyDescent="0.3">
      <c r="A3032" t="s">
        <v>15343</v>
      </c>
      <c r="C3032" t="s">
        <v>15344</v>
      </c>
      <c r="D3032" s="1">
        <v>46281</v>
      </c>
      <c r="E3032" t="s">
        <v>11819</v>
      </c>
      <c r="F3032" t="s">
        <v>9</v>
      </c>
      <c r="G3032">
        <v>1799</v>
      </c>
      <c r="H3032">
        <v>0</v>
      </c>
      <c r="I3032">
        <v>0</v>
      </c>
      <c r="J3032">
        <v>1799</v>
      </c>
      <c r="K3032" s="1">
        <v>46283</v>
      </c>
      <c r="L3032" t="s">
        <v>15190</v>
      </c>
      <c r="M3032">
        <f t="shared" si="564"/>
        <v>1</v>
      </c>
      <c r="N3032">
        <f>COUNTIF(Orders!$A:$A,C3032)</f>
        <v>1</v>
      </c>
      <c r="P3032">
        <f>COUNTIF(Orders!$H:$H,UPPER(SUBSTITUTE(TRIM(C3032),"-","")))</f>
        <v>1</v>
      </c>
      <c r="R3032" t="str">
        <f t="shared" si="565"/>
        <v>Matched Order Reference</v>
      </c>
      <c r="S3032">
        <f t="shared" si="566"/>
        <v>1</v>
      </c>
      <c r="V3032" cm="1">
        <f t="array" ref="V3032">IF(E3032&lt;&gt;"CAPTURE",0,SUMPRODUCT((MDR_Rates!$A$2:$A$10=F3032)*(G3032&gt;MDR_Rates!$B$2:$B$10)*((MDR_Rates!$C$2:$C$10="")+(G3032&lt;=MDR_Rates!$C$2:$C$10))*MDR_Rates!$D$2:$D$10))</f>
        <v>0</v>
      </c>
      <c r="W3032">
        <f t="shared" si="567"/>
        <v>0</v>
      </c>
      <c r="X3032">
        <f t="shared" si="568"/>
        <v>0</v>
      </c>
      <c r="Y3032">
        <f t="shared" si="569"/>
        <v>0</v>
      </c>
      <c r="Z3032">
        <f t="shared" si="570"/>
        <v>0</v>
      </c>
      <c r="AG3032" t="str">
        <f t="shared" si="571"/>
        <v/>
      </c>
      <c r="AI3032" t="str">
        <f t="shared" si="572"/>
        <v/>
      </c>
      <c r="AJ3032" t="str">
        <f t="shared" si="573"/>
        <v/>
      </c>
      <c r="AK3032" t="str">
        <f t="shared" si="574"/>
        <v>ORD26005255</v>
      </c>
      <c r="AL3032">
        <f>IF(E3032&lt;&gt;"CAPTURE","",COUNTIF(Orders!$H:$H,AK3032))</f>
        <v>1</v>
      </c>
      <c r="AP3032" t="str">
        <f t="shared" si="575"/>
        <v>Matched to Order</v>
      </c>
      <c r="AQ3032">
        <f>IF(COUNTIF($A$2:A3032,A3032)=1,1,0)</f>
        <v>1</v>
      </c>
    </row>
    <row r="3033" spans="1:43" x14ac:dyDescent="0.3">
      <c r="A3033" t="s">
        <v>15345</v>
      </c>
      <c r="C3033" t="s">
        <v>10414</v>
      </c>
      <c r="D3033" s="1">
        <v>46281</v>
      </c>
      <c r="E3033" t="s">
        <v>11819</v>
      </c>
      <c r="F3033" t="s">
        <v>33</v>
      </c>
      <c r="G3033">
        <v>6298</v>
      </c>
      <c r="H3033">
        <v>75.58</v>
      </c>
      <c r="I3033">
        <v>13.6</v>
      </c>
      <c r="J3033">
        <v>6208.82</v>
      </c>
      <c r="K3033" s="1">
        <v>46283</v>
      </c>
      <c r="L3033" t="s">
        <v>15190</v>
      </c>
      <c r="M3033">
        <f t="shared" si="564"/>
        <v>1</v>
      </c>
      <c r="N3033">
        <f>COUNTIF(Orders!$A:$A,C3033)</f>
        <v>1</v>
      </c>
      <c r="P3033">
        <f>COUNTIF(Orders!$H:$H,UPPER(SUBSTITUTE(TRIM(C3033),"-","")))</f>
        <v>1</v>
      </c>
      <c r="R3033" t="str">
        <f t="shared" si="565"/>
        <v>Matched Order Reference</v>
      </c>
      <c r="S3033">
        <f t="shared" si="566"/>
        <v>1</v>
      </c>
      <c r="V3033" cm="1">
        <f t="array" ref="V3033">IF(E3033&lt;&gt;"CAPTURE",0,SUMPRODUCT((MDR_Rates!$A$2:$A$10=F3033)*(G3033&gt;MDR_Rates!$B$2:$B$10)*((MDR_Rates!$C$2:$C$10="")+(G3033&lt;=MDR_Rates!$C$2:$C$10))*MDR_Rates!$D$2:$D$10))</f>
        <v>1.2</v>
      </c>
      <c r="W3033">
        <f t="shared" si="567"/>
        <v>75.58</v>
      </c>
      <c r="X3033">
        <f t="shared" si="568"/>
        <v>13.6</v>
      </c>
      <c r="Y3033">
        <f t="shared" si="569"/>
        <v>0</v>
      </c>
      <c r="Z3033">
        <f t="shared" si="570"/>
        <v>0</v>
      </c>
      <c r="AG3033" t="str">
        <f t="shared" si="571"/>
        <v/>
      </c>
      <c r="AI3033" t="str">
        <f t="shared" si="572"/>
        <v/>
      </c>
      <c r="AJ3033" t="str">
        <f t="shared" si="573"/>
        <v/>
      </c>
      <c r="AK3033" t="str">
        <f t="shared" si="574"/>
        <v>ORD26005279</v>
      </c>
      <c r="AL3033">
        <f>IF(E3033&lt;&gt;"CAPTURE","",COUNTIF(Orders!$H:$H,AK3033))</f>
        <v>1</v>
      </c>
      <c r="AP3033" t="str">
        <f t="shared" si="575"/>
        <v>Matched to Order</v>
      </c>
      <c r="AQ3033">
        <f>IF(COUNTIF($A$2:A3033,A3033)=1,1,0)</f>
        <v>1</v>
      </c>
    </row>
    <row r="3034" spans="1:43" x14ac:dyDescent="0.3">
      <c r="A3034" t="s">
        <v>15346</v>
      </c>
      <c r="C3034" t="s">
        <v>15347</v>
      </c>
      <c r="D3034" s="1">
        <v>46281</v>
      </c>
      <c r="E3034" t="s">
        <v>11819</v>
      </c>
      <c r="F3034" t="s">
        <v>9</v>
      </c>
      <c r="G3034">
        <v>1947</v>
      </c>
      <c r="H3034">
        <v>0</v>
      </c>
      <c r="I3034">
        <v>0</v>
      </c>
      <c r="J3034">
        <v>1947</v>
      </c>
      <c r="K3034" s="1">
        <v>46283</v>
      </c>
      <c r="L3034" t="s">
        <v>15190</v>
      </c>
      <c r="M3034">
        <f t="shared" si="564"/>
        <v>1</v>
      </c>
      <c r="N3034">
        <f>COUNTIF(Orders!$A:$A,C3034)</f>
        <v>0</v>
      </c>
      <c r="P3034">
        <f>COUNTIF(Orders!$H:$H,UPPER(SUBSTITUTE(TRIM(C3034),"-","")))</f>
        <v>1</v>
      </c>
      <c r="R3034" t="str">
        <f t="shared" si="565"/>
        <v>Matched Order Reference</v>
      </c>
      <c r="S3034">
        <f t="shared" si="566"/>
        <v>1</v>
      </c>
      <c r="V3034" cm="1">
        <f t="array" ref="V3034">IF(E3034&lt;&gt;"CAPTURE",0,SUMPRODUCT((MDR_Rates!$A$2:$A$10=F3034)*(G3034&gt;MDR_Rates!$B$2:$B$10)*((MDR_Rates!$C$2:$C$10="")+(G3034&lt;=MDR_Rates!$C$2:$C$10))*MDR_Rates!$D$2:$D$10))</f>
        <v>0</v>
      </c>
      <c r="W3034">
        <f t="shared" si="567"/>
        <v>0</v>
      </c>
      <c r="X3034">
        <f t="shared" si="568"/>
        <v>0</v>
      </c>
      <c r="Y3034">
        <f t="shared" si="569"/>
        <v>0</v>
      </c>
      <c r="Z3034">
        <f t="shared" si="570"/>
        <v>0</v>
      </c>
      <c r="AG3034" t="str">
        <f t="shared" si="571"/>
        <v/>
      </c>
      <c r="AI3034" t="str">
        <f t="shared" si="572"/>
        <v/>
      </c>
      <c r="AJ3034" t="str">
        <f t="shared" si="573"/>
        <v/>
      </c>
      <c r="AK3034" t="str">
        <f t="shared" si="574"/>
        <v>ORD26005286</v>
      </c>
      <c r="AL3034">
        <f>IF(E3034&lt;&gt;"CAPTURE","",COUNTIF(Orders!$H:$H,AK3034))</f>
        <v>1</v>
      </c>
      <c r="AP3034" t="str">
        <f t="shared" si="575"/>
        <v>Matched to Order</v>
      </c>
      <c r="AQ3034">
        <f>IF(COUNTIF($A$2:A3034,A3034)=1,1,0)</f>
        <v>1</v>
      </c>
    </row>
    <row r="3035" spans="1:43" x14ac:dyDescent="0.3">
      <c r="A3035" t="s">
        <v>15348</v>
      </c>
      <c r="C3035" t="s">
        <v>10517</v>
      </c>
      <c r="D3035" s="1">
        <v>46281</v>
      </c>
      <c r="E3035" t="s">
        <v>11819</v>
      </c>
      <c r="F3035" t="s">
        <v>9</v>
      </c>
      <c r="G3035">
        <v>2999</v>
      </c>
      <c r="H3035">
        <v>9</v>
      </c>
      <c r="I3035">
        <v>1.62</v>
      </c>
      <c r="J3035">
        <v>2988.38</v>
      </c>
      <c r="K3035" s="1">
        <v>46283</v>
      </c>
      <c r="L3035" t="s">
        <v>15190</v>
      </c>
      <c r="M3035">
        <f t="shared" si="564"/>
        <v>1</v>
      </c>
      <c r="N3035">
        <f>COUNTIF(Orders!$A:$A,C3035)</f>
        <v>1</v>
      </c>
      <c r="P3035">
        <f>COUNTIF(Orders!$H:$H,UPPER(SUBSTITUTE(TRIM(C3035),"-","")))</f>
        <v>1</v>
      </c>
      <c r="R3035" t="str">
        <f t="shared" si="565"/>
        <v>Matched Order Reference</v>
      </c>
      <c r="S3035">
        <f t="shared" si="566"/>
        <v>1</v>
      </c>
      <c r="V3035" cm="1">
        <f t="array" ref="V3035">IF(E3035&lt;&gt;"CAPTURE",0,SUMPRODUCT((MDR_Rates!$A$2:$A$10=F3035)*(G3035&gt;MDR_Rates!$B$2:$B$10)*((MDR_Rates!$C$2:$C$10="")+(G3035&lt;=MDR_Rates!$C$2:$C$10))*MDR_Rates!$D$2:$D$10))</f>
        <v>0.3</v>
      </c>
      <c r="W3035">
        <f t="shared" si="567"/>
        <v>9</v>
      </c>
      <c r="X3035">
        <f t="shared" si="568"/>
        <v>1.62</v>
      </c>
      <c r="Y3035">
        <f t="shared" si="569"/>
        <v>0</v>
      </c>
      <c r="Z3035">
        <f t="shared" si="570"/>
        <v>0</v>
      </c>
      <c r="AG3035" t="str">
        <f t="shared" si="571"/>
        <v/>
      </c>
      <c r="AI3035" t="str">
        <f t="shared" si="572"/>
        <v/>
      </c>
      <c r="AJ3035" t="str">
        <f t="shared" si="573"/>
        <v/>
      </c>
      <c r="AK3035" t="str">
        <f t="shared" si="574"/>
        <v>ORD26005331</v>
      </c>
      <c r="AL3035">
        <f>IF(E3035&lt;&gt;"CAPTURE","",COUNTIF(Orders!$H:$H,AK3035))</f>
        <v>1</v>
      </c>
      <c r="AP3035" t="str">
        <f t="shared" si="575"/>
        <v>Matched to Order</v>
      </c>
      <c r="AQ3035">
        <f>IF(COUNTIF($A$2:A3035,A3035)=1,1,0)</f>
        <v>1</v>
      </c>
    </row>
    <row r="3036" spans="1:43" x14ac:dyDescent="0.3">
      <c r="A3036" t="s">
        <v>15349</v>
      </c>
      <c r="C3036" t="s">
        <v>10580</v>
      </c>
      <c r="D3036" s="1">
        <v>46281</v>
      </c>
      <c r="E3036" t="s">
        <v>11819</v>
      </c>
      <c r="F3036" t="s">
        <v>9</v>
      </c>
      <c r="G3036">
        <v>3798</v>
      </c>
      <c r="H3036">
        <v>11.39</v>
      </c>
      <c r="I3036">
        <v>2.0499999999999998</v>
      </c>
      <c r="J3036">
        <v>3784.56</v>
      </c>
      <c r="K3036" s="1">
        <v>46283</v>
      </c>
      <c r="L3036" t="s">
        <v>15190</v>
      </c>
      <c r="M3036">
        <f t="shared" si="564"/>
        <v>1</v>
      </c>
      <c r="N3036">
        <f>COUNTIF(Orders!$A:$A,C3036)</f>
        <v>1</v>
      </c>
      <c r="P3036">
        <f>COUNTIF(Orders!$H:$H,UPPER(SUBSTITUTE(TRIM(C3036),"-","")))</f>
        <v>1</v>
      </c>
      <c r="R3036" t="str">
        <f t="shared" si="565"/>
        <v>Matched Order Reference</v>
      </c>
      <c r="S3036">
        <f t="shared" si="566"/>
        <v>1</v>
      </c>
      <c r="V3036" cm="1">
        <f t="array" ref="V3036">IF(E3036&lt;&gt;"CAPTURE",0,SUMPRODUCT((MDR_Rates!$A$2:$A$10=F3036)*(G3036&gt;MDR_Rates!$B$2:$B$10)*((MDR_Rates!$C$2:$C$10="")+(G3036&lt;=MDR_Rates!$C$2:$C$10))*MDR_Rates!$D$2:$D$10))</f>
        <v>0.3</v>
      </c>
      <c r="W3036">
        <f t="shared" si="567"/>
        <v>11.39</v>
      </c>
      <c r="X3036">
        <f t="shared" si="568"/>
        <v>2.0499999999999998</v>
      </c>
      <c r="Y3036">
        <f t="shared" si="569"/>
        <v>0</v>
      </c>
      <c r="Z3036">
        <f t="shared" si="570"/>
        <v>0</v>
      </c>
      <c r="AG3036" t="str">
        <f t="shared" si="571"/>
        <v/>
      </c>
      <c r="AI3036" t="str">
        <f t="shared" si="572"/>
        <v/>
      </c>
      <c r="AJ3036" t="str">
        <f t="shared" si="573"/>
        <v/>
      </c>
      <c r="AK3036" t="str">
        <f t="shared" si="574"/>
        <v>ORD26005363</v>
      </c>
      <c r="AL3036">
        <f>IF(E3036&lt;&gt;"CAPTURE","",COUNTIF(Orders!$H:$H,AK3036))</f>
        <v>1</v>
      </c>
      <c r="AP3036" t="str">
        <f t="shared" si="575"/>
        <v>Matched to Order</v>
      </c>
      <c r="AQ3036">
        <f>IF(COUNTIF($A$2:A3036,A3036)=1,1,0)</f>
        <v>1</v>
      </c>
    </row>
    <row r="3037" spans="1:43" x14ac:dyDescent="0.3">
      <c r="A3037" t="s">
        <v>15350</v>
      </c>
      <c r="C3037" t="s">
        <v>10600</v>
      </c>
      <c r="D3037" s="1">
        <v>46281</v>
      </c>
      <c r="E3037" t="s">
        <v>11819</v>
      </c>
      <c r="F3037" t="s">
        <v>44</v>
      </c>
      <c r="G3037">
        <v>999</v>
      </c>
      <c r="H3037">
        <v>18.98</v>
      </c>
      <c r="I3037">
        <v>3.42</v>
      </c>
      <c r="J3037">
        <v>976.6</v>
      </c>
      <c r="K3037" s="1">
        <v>46283</v>
      </c>
      <c r="L3037" t="s">
        <v>15190</v>
      </c>
      <c r="M3037">
        <f t="shared" si="564"/>
        <v>1</v>
      </c>
      <c r="N3037">
        <f>COUNTIF(Orders!$A:$A,C3037)</f>
        <v>1</v>
      </c>
      <c r="P3037">
        <f>COUNTIF(Orders!$H:$H,UPPER(SUBSTITUTE(TRIM(C3037),"-","")))</f>
        <v>1</v>
      </c>
      <c r="R3037" t="str">
        <f t="shared" si="565"/>
        <v>Matched Order Reference</v>
      </c>
      <c r="S3037">
        <f t="shared" si="566"/>
        <v>1</v>
      </c>
      <c r="V3037" cm="1">
        <f t="array" ref="V3037">IF(E3037&lt;&gt;"CAPTURE",0,SUMPRODUCT((MDR_Rates!$A$2:$A$10=F3037)*(G3037&gt;MDR_Rates!$B$2:$B$10)*((MDR_Rates!$C$2:$C$10="")+(G3037&lt;=MDR_Rates!$C$2:$C$10))*MDR_Rates!$D$2:$D$10))</f>
        <v>1.9</v>
      </c>
      <c r="W3037">
        <f t="shared" si="567"/>
        <v>18.98</v>
      </c>
      <c r="X3037">
        <f t="shared" si="568"/>
        <v>3.42</v>
      </c>
      <c r="Y3037">
        <f t="shared" si="569"/>
        <v>0</v>
      </c>
      <c r="Z3037">
        <f t="shared" si="570"/>
        <v>0</v>
      </c>
      <c r="AG3037" t="str">
        <f t="shared" si="571"/>
        <v/>
      </c>
      <c r="AI3037" t="str">
        <f t="shared" si="572"/>
        <v/>
      </c>
      <c r="AJ3037" t="str">
        <f t="shared" si="573"/>
        <v/>
      </c>
      <c r="AK3037" t="str">
        <f t="shared" si="574"/>
        <v>ORD26005373</v>
      </c>
      <c r="AL3037">
        <f>IF(E3037&lt;&gt;"CAPTURE","",COUNTIF(Orders!$H:$H,AK3037))</f>
        <v>1</v>
      </c>
      <c r="AP3037" t="str">
        <f t="shared" si="575"/>
        <v>Matched to Order</v>
      </c>
      <c r="AQ3037">
        <f>IF(COUNTIF($A$2:A3037,A3037)=1,1,0)</f>
        <v>1</v>
      </c>
    </row>
    <row r="3038" spans="1:43" x14ac:dyDescent="0.3">
      <c r="A3038" t="s">
        <v>15351</v>
      </c>
      <c r="C3038" t="s">
        <v>10647</v>
      </c>
      <c r="D3038" s="1">
        <v>46281</v>
      </c>
      <c r="E3038" t="s">
        <v>11819</v>
      </c>
      <c r="F3038" t="s">
        <v>9</v>
      </c>
      <c r="G3038">
        <v>4498</v>
      </c>
      <c r="H3038">
        <v>13.49</v>
      </c>
      <c r="I3038">
        <v>2.4300000000000002</v>
      </c>
      <c r="J3038">
        <v>4482.08</v>
      </c>
      <c r="K3038" s="1">
        <v>46283</v>
      </c>
      <c r="L3038" t="s">
        <v>15190</v>
      </c>
      <c r="M3038">
        <f t="shared" si="564"/>
        <v>1</v>
      </c>
      <c r="N3038">
        <f>COUNTIF(Orders!$A:$A,C3038)</f>
        <v>1</v>
      </c>
      <c r="P3038">
        <f>COUNTIF(Orders!$H:$H,UPPER(SUBSTITUTE(TRIM(C3038),"-","")))</f>
        <v>1</v>
      </c>
      <c r="R3038" t="str">
        <f t="shared" si="565"/>
        <v>Matched Order Reference</v>
      </c>
      <c r="S3038">
        <f t="shared" si="566"/>
        <v>1</v>
      </c>
      <c r="V3038" cm="1">
        <f t="array" ref="V3038">IF(E3038&lt;&gt;"CAPTURE",0,SUMPRODUCT((MDR_Rates!$A$2:$A$10=F3038)*(G3038&gt;MDR_Rates!$B$2:$B$10)*((MDR_Rates!$C$2:$C$10="")+(G3038&lt;=MDR_Rates!$C$2:$C$10))*MDR_Rates!$D$2:$D$10))</f>
        <v>0.3</v>
      </c>
      <c r="W3038">
        <f t="shared" si="567"/>
        <v>13.49</v>
      </c>
      <c r="X3038">
        <f t="shared" si="568"/>
        <v>2.4300000000000002</v>
      </c>
      <c r="Y3038">
        <f t="shared" si="569"/>
        <v>0</v>
      </c>
      <c r="Z3038">
        <f t="shared" si="570"/>
        <v>0</v>
      </c>
      <c r="AG3038" t="str">
        <f t="shared" si="571"/>
        <v/>
      </c>
      <c r="AI3038" t="str">
        <f t="shared" si="572"/>
        <v/>
      </c>
      <c r="AJ3038" t="str">
        <f t="shared" si="573"/>
        <v/>
      </c>
      <c r="AK3038" t="str">
        <f t="shared" si="574"/>
        <v>ORD26005397</v>
      </c>
      <c r="AL3038">
        <f>IF(E3038&lt;&gt;"CAPTURE","",COUNTIF(Orders!$H:$H,AK3038))</f>
        <v>1</v>
      </c>
      <c r="AP3038" t="str">
        <f t="shared" si="575"/>
        <v>Matched to Order</v>
      </c>
      <c r="AQ3038">
        <f>IF(COUNTIF($A$2:A3038,A3038)=1,1,0)</f>
        <v>1</v>
      </c>
    </row>
    <row r="3039" spans="1:43" x14ac:dyDescent="0.3">
      <c r="A3039" t="s">
        <v>15352</v>
      </c>
      <c r="C3039" t="s">
        <v>10655</v>
      </c>
      <c r="D3039" s="1">
        <v>46281</v>
      </c>
      <c r="E3039" t="s">
        <v>11819</v>
      </c>
      <c r="F3039" t="s">
        <v>9</v>
      </c>
      <c r="G3039">
        <v>1299</v>
      </c>
      <c r="H3039">
        <v>0</v>
      </c>
      <c r="I3039">
        <v>0</v>
      </c>
      <c r="J3039">
        <v>1299</v>
      </c>
      <c r="K3039" s="1">
        <v>46283</v>
      </c>
      <c r="L3039" t="s">
        <v>15190</v>
      </c>
      <c r="M3039">
        <f t="shared" si="564"/>
        <v>1</v>
      </c>
      <c r="N3039">
        <f>COUNTIF(Orders!$A:$A,C3039)</f>
        <v>1</v>
      </c>
      <c r="P3039">
        <f>COUNTIF(Orders!$H:$H,UPPER(SUBSTITUTE(TRIM(C3039),"-","")))</f>
        <v>1</v>
      </c>
      <c r="R3039" t="str">
        <f t="shared" si="565"/>
        <v>Matched Order Reference</v>
      </c>
      <c r="S3039">
        <f t="shared" si="566"/>
        <v>1</v>
      </c>
      <c r="V3039" cm="1">
        <f t="array" ref="V3039">IF(E3039&lt;&gt;"CAPTURE",0,SUMPRODUCT((MDR_Rates!$A$2:$A$10=F3039)*(G3039&gt;MDR_Rates!$B$2:$B$10)*((MDR_Rates!$C$2:$C$10="")+(G3039&lt;=MDR_Rates!$C$2:$C$10))*MDR_Rates!$D$2:$D$10))</f>
        <v>0</v>
      </c>
      <c r="W3039">
        <f t="shared" si="567"/>
        <v>0</v>
      </c>
      <c r="X3039">
        <f t="shared" si="568"/>
        <v>0</v>
      </c>
      <c r="Y3039">
        <f t="shared" si="569"/>
        <v>0</v>
      </c>
      <c r="Z3039">
        <f t="shared" si="570"/>
        <v>0</v>
      </c>
      <c r="AG3039" t="str">
        <f t="shared" si="571"/>
        <v/>
      </c>
      <c r="AI3039" t="str">
        <f t="shared" si="572"/>
        <v/>
      </c>
      <c r="AJ3039" t="str">
        <f t="shared" si="573"/>
        <v/>
      </c>
      <c r="AK3039" t="str">
        <f t="shared" si="574"/>
        <v>ORD26005401</v>
      </c>
      <c r="AL3039">
        <f>IF(E3039&lt;&gt;"CAPTURE","",COUNTIF(Orders!$H:$H,AK3039))</f>
        <v>1</v>
      </c>
      <c r="AP3039" t="str">
        <f t="shared" si="575"/>
        <v>Matched to Order</v>
      </c>
      <c r="AQ3039">
        <f>IF(COUNTIF($A$2:A3039,A3039)=1,1,0)</f>
        <v>1</v>
      </c>
    </row>
    <row r="3040" spans="1:43" x14ac:dyDescent="0.3">
      <c r="A3040" t="s">
        <v>15353</v>
      </c>
      <c r="C3040" t="s">
        <v>10686</v>
      </c>
      <c r="D3040" s="1">
        <v>46281</v>
      </c>
      <c r="E3040" t="s">
        <v>11819</v>
      </c>
      <c r="F3040" t="s">
        <v>33</v>
      </c>
      <c r="G3040">
        <v>2597</v>
      </c>
      <c r="H3040">
        <v>31.16</v>
      </c>
      <c r="I3040">
        <v>5.61</v>
      </c>
      <c r="J3040">
        <v>2560.23</v>
      </c>
      <c r="K3040" s="1">
        <v>46283</v>
      </c>
      <c r="L3040" t="s">
        <v>15190</v>
      </c>
      <c r="M3040">
        <f t="shared" si="564"/>
        <v>1</v>
      </c>
      <c r="N3040">
        <f>COUNTIF(Orders!$A:$A,C3040)</f>
        <v>1</v>
      </c>
      <c r="P3040">
        <f>COUNTIF(Orders!$H:$H,UPPER(SUBSTITUTE(TRIM(C3040),"-","")))</f>
        <v>1</v>
      </c>
      <c r="R3040" t="str">
        <f t="shared" si="565"/>
        <v>Matched Order Reference</v>
      </c>
      <c r="S3040">
        <f t="shared" si="566"/>
        <v>1</v>
      </c>
      <c r="V3040" cm="1">
        <f t="array" ref="V3040">IF(E3040&lt;&gt;"CAPTURE",0,SUMPRODUCT((MDR_Rates!$A$2:$A$10=F3040)*(G3040&gt;MDR_Rates!$B$2:$B$10)*((MDR_Rates!$C$2:$C$10="")+(G3040&lt;=MDR_Rates!$C$2:$C$10))*MDR_Rates!$D$2:$D$10))</f>
        <v>1.2</v>
      </c>
      <c r="W3040">
        <f t="shared" si="567"/>
        <v>31.16</v>
      </c>
      <c r="X3040">
        <f t="shared" si="568"/>
        <v>5.61</v>
      </c>
      <c r="Y3040">
        <f t="shared" si="569"/>
        <v>0</v>
      </c>
      <c r="Z3040">
        <f t="shared" si="570"/>
        <v>0</v>
      </c>
      <c r="AG3040" t="str">
        <f t="shared" si="571"/>
        <v/>
      </c>
      <c r="AI3040" t="str">
        <f t="shared" si="572"/>
        <v/>
      </c>
      <c r="AJ3040" t="str">
        <f t="shared" si="573"/>
        <v/>
      </c>
      <c r="AK3040" t="str">
        <f t="shared" si="574"/>
        <v>ORD26005417</v>
      </c>
      <c r="AL3040">
        <f>IF(E3040&lt;&gt;"CAPTURE","",COUNTIF(Orders!$H:$H,AK3040))</f>
        <v>1</v>
      </c>
      <c r="AP3040" t="str">
        <f t="shared" si="575"/>
        <v>Matched to Order</v>
      </c>
      <c r="AQ3040">
        <f>IF(COUNTIF($A$2:A3040,A3040)=1,1,0)</f>
        <v>1</v>
      </c>
    </row>
    <row r="3041" spans="1:43" x14ac:dyDescent="0.3">
      <c r="A3041" t="s">
        <v>15354</v>
      </c>
      <c r="C3041" t="s">
        <v>15355</v>
      </c>
      <c r="D3041" s="1">
        <v>46281</v>
      </c>
      <c r="E3041" t="s">
        <v>11819</v>
      </c>
      <c r="F3041" t="s">
        <v>9</v>
      </c>
      <c r="G3041">
        <v>7998</v>
      </c>
      <c r="H3041">
        <v>23.99</v>
      </c>
      <c r="I3041">
        <v>4.32</v>
      </c>
      <c r="J3041">
        <v>7969.69</v>
      </c>
      <c r="K3041" s="1">
        <v>46283</v>
      </c>
      <c r="L3041" t="s">
        <v>15190</v>
      </c>
      <c r="M3041">
        <f t="shared" si="564"/>
        <v>1</v>
      </c>
      <c r="N3041">
        <f>COUNTIF(Orders!$A:$A,C3041)</f>
        <v>1</v>
      </c>
      <c r="P3041">
        <f>COUNTIF(Orders!$H:$H,UPPER(SUBSTITUTE(TRIM(C3041),"-","")))</f>
        <v>1</v>
      </c>
      <c r="R3041" t="str">
        <f t="shared" si="565"/>
        <v>Matched Order Reference</v>
      </c>
      <c r="S3041">
        <f t="shared" si="566"/>
        <v>1</v>
      </c>
      <c r="V3041" cm="1">
        <f t="array" ref="V3041">IF(E3041&lt;&gt;"CAPTURE",0,SUMPRODUCT((MDR_Rates!$A$2:$A$10=F3041)*(G3041&gt;MDR_Rates!$B$2:$B$10)*((MDR_Rates!$C$2:$C$10="")+(G3041&lt;=MDR_Rates!$C$2:$C$10))*MDR_Rates!$D$2:$D$10))</f>
        <v>0.3</v>
      </c>
      <c r="W3041">
        <f t="shared" si="567"/>
        <v>23.99</v>
      </c>
      <c r="X3041">
        <f t="shared" si="568"/>
        <v>4.32</v>
      </c>
      <c r="Y3041">
        <f t="shared" si="569"/>
        <v>0</v>
      </c>
      <c r="Z3041">
        <f t="shared" si="570"/>
        <v>0</v>
      </c>
      <c r="AG3041" t="str">
        <f t="shared" si="571"/>
        <v/>
      </c>
      <c r="AI3041" t="str">
        <f t="shared" si="572"/>
        <v/>
      </c>
      <c r="AJ3041" t="str">
        <f t="shared" si="573"/>
        <v/>
      </c>
      <c r="AK3041" t="str">
        <f t="shared" si="574"/>
        <v>ORD26005477</v>
      </c>
      <c r="AL3041">
        <f>IF(E3041&lt;&gt;"CAPTURE","",COUNTIF(Orders!$H:$H,AK3041))</f>
        <v>1</v>
      </c>
      <c r="AP3041" t="str">
        <f t="shared" si="575"/>
        <v>Matched to Order</v>
      </c>
      <c r="AQ3041">
        <f>IF(COUNTIF($A$2:A3041,A3041)=1,1,0)</f>
        <v>1</v>
      </c>
    </row>
    <row r="3042" spans="1:43" x14ac:dyDescent="0.3">
      <c r="A3042" t="s">
        <v>15356</v>
      </c>
      <c r="C3042" t="s">
        <v>10862</v>
      </c>
      <c r="D3042" s="1">
        <v>46281</v>
      </c>
      <c r="E3042" t="s">
        <v>11819</v>
      </c>
      <c r="F3042" t="s">
        <v>9</v>
      </c>
      <c r="G3042">
        <v>7997</v>
      </c>
      <c r="H3042">
        <v>23.99</v>
      </c>
      <c r="I3042">
        <v>4.32</v>
      </c>
      <c r="J3042">
        <v>7968.69</v>
      </c>
      <c r="K3042" s="1">
        <v>46283</v>
      </c>
      <c r="L3042" t="s">
        <v>15190</v>
      </c>
      <c r="M3042">
        <f t="shared" si="564"/>
        <v>1</v>
      </c>
      <c r="N3042">
        <f>COUNTIF(Orders!$A:$A,C3042)</f>
        <v>1</v>
      </c>
      <c r="P3042">
        <f>COUNTIF(Orders!$H:$H,UPPER(SUBSTITUTE(TRIM(C3042),"-","")))</f>
        <v>1</v>
      </c>
      <c r="R3042" t="str">
        <f t="shared" si="565"/>
        <v>Matched Order Reference</v>
      </c>
      <c r="S3042">
        <f t="shared" si="566"/>
        <v>1</v>
      </c>
      <c r="V3042" cm="1">
        <f t="array" ref="V3042">IF(E3042&lt;&gt;"CAPTURE",0,SUMPRODUCT((MDR_Rates!$A$2:$A$10=F3042)*(G3042&gt;MDR_Rates!$B$2:$B$10)*((MDR_Rates!$C$2:$C$10="")+(G3042&lt;=MDR_Rates!$C$2:$C$10))*MDR_Rates!$D$2:$D$10))</f>
        <v>0.3</v>
      </c>
      <c r="W3042">
        <f t="shared" si="567"/>
        <v>23.99</v>
      </c>
      <c r="X3042">
        <f t="shared" si="568"/>
        <v>4.32</v>
      </c>
      <c r="Y3042">
        <f t="shared" si="569"/>
        <v>0</v>
      </c>
      <c r="Z3042">
        <f t="shared" si="570"/>
        <v>0</v>
      </c>
      <c r="AG3042" t="str">
        <f t="shared" si="571"/>
        <v/>
      </c>
      <c r="AI3042" t="str">
        <f t="shared" si="572"/>
        <v/>
      </c>
      <c r="AJ3042" t="str">
        <f t="shared" si="573"/>
        <v/>
      </c>
      <c r="AK3042" t="str">
        <f t="shared" si="574"/>
        <v>ORD26005508</v>
      </c>
      <c r="AL3042">
        <f>IF(E3042&lt;&gt;"CAPTURE","",COUNTIF(Orders!$H:$H,AK3042))</f>
        <v>1</v>
      </c>
      <c r="AP3042" t="str">
        <f t="shared" si="575"/>
        <v>Matched to Order</v>
      </c>
      <c r="AQ3042">
        <f>IF(COUNTIF($A$2:A3042,A3042)=1,1,0)</f>
        <v>1</v>
      </c>
    </row>
    <row r="3043" spans="1:43" x14ac:dyDescent="0.3">
      <c r="A3043" t="s">
        <v>15357</v>
      </c>
      <c r="C3043" t="s">
        <v>10882</v>
      </c>
      <c r="D3043" s="1">
        <v>46281</v>
      </c>
      <c r="E3043" t="s">
        <v>11819</v>
      </c>
      <c r="F3043" t="s">
        <v>9</v>
      </c>
      <c r="G3043">
        <v>1299</v>
      </c>
      <c r="H3043">
        <v>0</v>
      </c>
      <c r="I3043">
        <v>0</v>
      </c>
      <c r="J3043">
        <v>1299</v>
      </c>
      <c r="K3043" s="1">
        <v>46283</v>
      </c>
      <c r="L3043" t="s">
        <v>15190</v>
      </c>
      <c r="M3043">
        <f t="shared" si="564"/>
        <v>1</v>
      </c>
      <c r="N3043">
        <f>COUNTIF(Orders!$A:$A,C3043)</f>
        <v>1</v>
      </c>
      <c r="P3043">
        <f>COUNTIF(Orders!$H:$H,UPPER(SUBSTITUTE(TRIM(C3043),"-","")))</f>
        <v>1</v>
      </c>
      <c r="R3043" t="str">
        <f t="shared" si="565"/>
        <v>Matched Order Reference</v>
      </c>
      <c r="S3043">
        <f t="shared" si="566"/>
        <v>1</v>
      </c>
      <c r="V3043" cm="1">
        <f t="array" ref="V3043">IF(E3043&lt;&gt;"CAPTURE",0,SUMPRODUCT((MDR_Rates!$A$2:$A$10=F3043)*(G3043&gt;MDR_Rates!$B$2:$B$10)*((MDR_Rates!$C$2:$C$10="")+(G3043&lt;=MDR_Rates!$C$2:$C$10))*MDR_Rates!$D$2:$D$10))</f>
        <v>0</v>
      </c>
      <c r="W3043">
        <f t="shared" si="567"/>
        <v>0</v>
      </c>
      <c r="X3043">
        <f t="shared" si="568"/>
        <v>0</v>
      </c>
      <c r="Y3043">
        <f t="shared" si="569"/>
        <v>0</v>
      </c>
      <c r="Z3043">
        <f t="shared" si="570"/>
        <v>0</v>
      </c>
      <c r="AG3043" t="str">
        <f t="shared" si="571"/>
        <v/>
      </c>
      <c r="AI3043" t="str">
        <f t="shared" si="572"/>
        <v/>
      </c>
      <c r="AJ3043" t="str">
        <f t="shared" si="573"/>
        <v/>
      </c>
      <c r="AK3043" t="str">
        <f t="shared" si="574"/>
        <v>ORD26005518</v>
      </c>
      <c r="AL3043">
        <f>IF(E3043&lt;&gt;"CAPTURE","",COUNTIF(Orders!$H:$H,AK3043))</f>
        <v>1</v>
      </c>
      <c r="AP3043" t="str">
        <f t="shared" si="575"/>
        <v>Matched to Order</v>
      </c>
      <c r="AQ3043">
        <f>IF(COUNTIF($A$2:A3043,A3043)=1,1,0)</f>
        <v>1</v>
      </c>
    </row>
    <row r="3044" spans="1:43" x14ac:dyDescent="0.3">
      <c r="A3044" t="s">
        <v>15358</v>
      </c>
      <c r="C3044" t="s">
        <v>10924</v>
      </c>
      <c r="D3044" s="1">
        <v>46281</v>
      </c>
      <c r="E3044" t="s">
        <v>11819</v>
      </c>
      <c r="F3044" t="s">
        <v>9</v>
      </c>
      <c r="G3044">
        <v>1898</v>
      </c>
      <c r="H3044">
        <v>0</v>
      </c>
      <c r="I3044">
        <v>0</v>
      </c>
      <c r="J3044">
        <v>1898</v>
      </c>
      <c r="K3044" s="1">
        <v>46283</v>
      </c>
      <c r="L3044" t="s">
        <v>15190</v>
      </c>
      <c r="M3044">
        <f t="shared" si="564"/>
        <v>1</v>
      </c>
      <c r="N3044">
        <f>COUNTIF(Orders!$A:$A,C3044)</f>
        <v>1</v>
      </c>
      <c r="P3044">
        <f>COUNTIF(Orders!$H:$H,UPPER(SUBSTITUTE(TRIM(C3044),"-","")))</f>
        <v>1</v>
      </c>
      <c r="R3044" t="str">
        <f t="shared" si="565"/>
        <v>Matched Order Reference</v>
      </c>
      <c r="S3044">
        <f t="shared" si="566"/>
        <v>1</v>
      </c>
      <c r="V3044" cm="1">
        <f t="array" ref="V3044">IF(E3044&lt;&gt;"CAPTURE",0,SUMPRODUCT((MDR_Rates!$A$2:$A$10=F3044)*(G3044&gt;MDR_Rates!$B$2:$B$10)*((MDR_Rates!$C$2:$C$10="")+(G3044&lt;=MDR_Rates!$C$2:$C$10))*MDR_Rates!$D$2:$D$10))</f>
        <v>0</v>
      </c>
      <c r="W3044">
        <f t="shared" si="567"/>
        <v>0</v>
      </c>
      <c r="X3044">
        <f t="shared" si="568"/>
        <v>0</v>
      </c>
      <c r="Y3044">
        <f t="shared" si="569"/>
        <v>0</v>
      </c>
      <c r="Z3044">
        <f t="shared" si="570"/>
        <v>0</v>
      </c>
      <c r="AG3044" t="str">
        <f t="shared" si="571"/>
        <v/>
      </c>
      <c r="AI3044" t="str">
        <f t="shared" si="572"/>
        <v/>
      </c>
      <c r="AJ3044" t="str">
        <f t="shared" si="573"/>
        <v/>
      </c>
      <c r="AK3044" t="str">
        <f t="shared" si="574"/>
        <v>ORD26005540</v>
      </c>
      <c r="AL3044">
        <f>IF(E3044&lt;&gt;"CAPTURE","",COUNTIF(Orders!$H:$H,AK3044))</f>
        <v>1</v>
      </c>
      <c r="AP3044" t="str">
        <f t="shared" si="575"/>
        <v>Matched to Order</v>
      </c>
      <c r="AQ3044">
        <f>IF(COUNTIF($A$2:A3044,A3044)=1,1,0)</f>
        <v>1</v>
      </c>
    </row>
    <row r="3045" spans="1:43" x14ac:dyDescent="0.3">
      <c r="A3045" t="s">
        <v>15359</v>
      </c>
      <c r="C3045" t="s">
        <v>15360</v>
      </c>
      <c r="D3045" s="1">
        <v>46281</v>
      </c>
      <c r="E3045" t="s">
        <v>11819</v>
      </c>
      <c r="F3045" t="s">
        <v>9</v>
      </c>
      <c r="G3045">
        <v>1299</v>
      </c>
      <c r="H3045">
        <v>0</v>
      </c>
      <c r="I3045">
        <v>0</v>
      </c>
      <c r="J3045">
        <v>1299</v>
      </c>
      <c r="K3045" s="1">
        <v>46283</v>
      </c>
      <c r="L3045" t="s">
        <v>15190</v>
      </c>
      <c r="M3045">
        <f t="shared" si="564"/>
        <v>1</v>
      </c>
      <c r="N3045">
        <f>COUNTIF(Orders!$A:$A,C3045)</f>
        <v>1</v>
      </c>
      <c r="P3045">
        <f>COUNTIF(Orders!$H:$H,UPPER(SUBSTITUTE(TRIM(C3045),"-","")))</f>
        <v>1</v>
      </c>
      <c r="R3045" t="str">
        <f t="shared" si="565"/>
        <v>Matched Order Reference</v>
      </c>
      <c r="S3045">
        <f t="shared" si="566"/>
        <v>1</v>
      </c>
      <c r="V3045" cm="1">
        <f t="array" ref="V3045">IF(E3045&lt;&gt;"CAPTURE",0,SUMPRODUCT((MDR_Rates!$A$2:$A$10=F3045)*(G3045&gt;MDR_Rates!$B$2:$B$10)*((MDR_Rates!$C$2:$C$10="")+(G3045&lt;=MDR_Rates!$C$2:$C$10))*MDR_Rates!$D$2:$D$10))</f>
        <v>0</v>
      </c>
      <c r="W3045">
        <f t="shared" si="567"/>
        <v>0</v>
      </c>
      <c r="X3045">
        <f t="shared" si="568"/>
        <v>0</v>
      </c>
      <c r="Y3045">
        <f t="shared" si="569"/>
        <v>0</v>
      </c>
      <c r="Z3045">
        <f t="shared" si="570"/>
        <v>0</v>
      </c>
      <c r="AG3045" t="str">
        <f t="shared" si="571"/>
        <v/>
      </c>
      <c r="AI3045" t="str">
        <f t="shared" si="572"/>
        <v/>
      </c>
      <c r="AJ3045" t="str">
        <f t="shared" si="573"/>
        <v/>
      </c>
      <c r="AK3045" t="str">
        <f t="shared" si="574"/>
        <v>ORD26005603</v>
      </c>
      <c r="AL3045">
        <f>IF(E3045&lt;&gt;"CAPTURE","",COUNTIF(Orders!$H:$H,AK3045))</f>
        <v>1</v>
      </c>
      <c r="AP3045" t="str">
        <f t="shared" si="575"/>
        <v>Matched to Order</v>
      </c>
      <c r="AQ3045">
        <f>IF(COUNTIF($A$2:A3045,A3045)=1,1,0)</f>
        <v>1</v>
      </c>
    </row>
    <row r="3046" spans="1:43" x14ac:dyDescent="0.3">
      <c r="A3046" t="s">
        <v>15361</v>
      </c>
      <c r="C3046" t="s">
        <v>11124</v>
      </c>
      <c r="D3046" s="1">
        <v>46281</v>
      </c>
      <c r="E3046" t="s">
        <v>11819</v>
      </c>
      <c r="F3046" t="s">
        <v>17</v>
      </c>
      <c r="G3046">
        <v>1298</v>
      </c>
      <c r="H3046">
        <v>23.36</v>
      </c>
      <c r="I3046">
        <v>4.2</v>
      </c>
      <c r="J3046">
        <v>1270.44</v>
      </c>
      <c r="K3046" s="1">
        <v>46283</v>
      </c>
      <c r="L3046" t="s">
        <v>15190</v>
      </c>
      <c r="M3046">
        <f t="shared" si="564"/>
        <v>1</v>
      </c>
      <c r="N3046">
        <f>COUNTIF(Orders!$A:$A,C3046)</f>
        <v>1</v>
      </c>
      <c r="P3046">
        <f>COUNTIF(Orders!$H:$H,UPPER(SUBSTITUTE(TRIM(C3046),"-","")))</f>
        <v>1</v>
      </c>
      <c r="R3046" t="str">
        <f t="shared" si="565"/>
        <v>Matched Order Reference</v>
      </c>
      <c r="S3046">
        <f t="shared" si="566"/>
        <v>1</v>
      </c>
      <c r="V3046" cm="1">
        <f t="array" ref="V3046">IF(E3046&lt;&gt;"CAPTURE",0,SUMPRODUCT((MDR_Rates!$A$2:$A$10=F3046)*(G3046&gt;MDR_Rates!$B$2:$B$10)*((MDR_Rates!$C$2:$C$10="")+(G3046&lt;=MDR_Rates!$C$2:$C$10))*MDR_Rates!$D$2:$D$10))</f>
        <v>1.8</v>
      </c>
      <c r="W3046">
        <f t="shared" si="567"/>
        <v>23.36</v>
      </c>
      <c r="X3046">
        <f t="shared" si="568"/>
        <v>4.2</v>
      </c>
      <c r="Y3046">
        <f t="shared" si="569"/>
        <v>0</v>
      </c>
      <c r="Z3046">
        <f t="shared" si="570"/>
        <v>0</v>
      </c>
      <c r="AG3046" t="str">
        <f t="shared" si="571"/>
        <v/>
      </c>
      <c r="AI3046" t="str">
        <f t="shared" si="572"/>
        <v/>
      </c>
      <c r="AJ3046" t="str">
        <f t="shared" si="573"/>
        <v/>
      </c>
      <c r="AK3046" t="str">
        <f t="shared" si="574"/>
        <v>ORD26005642</v>
      </c>
      <c r="AL3046">
        <f>IF(E3046&lt;&gt;"CAPTURE","",COUNTIF(Orders!$H:$H,AK3046))</f>
        <v>1</v>
      </c>
      <c r="AP3046" t="str">
        <f t="shared" si="575"/>
        <v>Matched to Order</v>
      </c>
      <c r="AQ3046">
        <f>IF(COUNTIF($A$2:A3046,A3046)=1,1,0)</f>
        <v>1</v>
      </c>
    </row>
    <row r="3047" spans="1:43" x14ac:dyDescent="0.3">
      <c r="A3047" t="s">
        <v>15362</v>
      </c>
      <c r="C3047" t="s">
        <v>11192</v>
      </c>
      <c r="D3047" s="1">
        <v>46281</v>
      </c>
      <c r="E3047" t="s">
        <v>11819</v>
      </c>
      <c r="F3047" t="s">
        <v>9</v>
      </c>
      <c r="G3047">
        <v>3348</v>
      </c>
      <c r="H3047">
        <v>10.039999999999999</v>
      </c>
      <c r="I3047">
        <v>1.81</v>
      </c>
      <c r="J3047">
        <v>3336.15</v>
      </c>
      <c r="K3047" s="1">
        <v>46283</v>
      </c>
      <c r="L3047" t="s">
        <v>15190</v>
      </c>
      <c r="M3047">
        <f t="shared" si="564"/>
        <v>1</v>
      </c>
      <c r="N3047">
        <f>COUNTIF(Orders!$A:$A,C3047)</f>
        <v>1</v>
      </c>
      <c r="P3047">
        <f>COUNTIF(Orders!$H:$H,UPPER(SUBSTITUTE(TRIM(C3047),"-","")))</f>
        <v>1</v>
      </c>
      <c r="R3047" t="str">
        <f t="shared" si="565"/>
        <v>Matched Order Reference</v>
      </c>
      <c r="S3047">
        <f t="shared" si="566"/>
        <v>1</v>
      </c>
      <c r="V3047" cm="1">
        <f t="array" ref="V3047">IF(E3047&lt;&gt;"CAPTURE",0,SUMPRODUCT((MDR_Rates!$A$2:$A$10=F3047)*(G3047&gt;MDR_Rates!$B$2:$B$10)*((MDR_Rates!$C$2:$C$10="")+(G3047&lt;=MDR_Rates!$C$2:$C$10))*MDR_Rates!$D$2:$D$10))</f>
        <v>0.3</v>
      </c>
      <c r="W3047">
        <f t="shared" si="567"/>
        <v>10.039999999999999</v>
      </c>
      <c r="X3047">
        <f t="shared" si="568"/>
        <v>1.81</v>
      </c>
      <c r="Y3047">
        <f t="shared" si="569"/>
        <v>0</v>
      </c>
      <c r="Z3047">
        <f t="shared" si="570"/>
        <v>0</v>
      </c>
      <c r="AG3047" t="str">
        <f t="shared" si="571"/>
        <v/>
      </c>
      <c r="AI3047" t="str">
        <f t="shared" si="572"/>
        <v/>
      </c>
      <c r="AJ3047" t="str">
        <f t="shared" si="573"/>
        <v/>
      </c>
      <c r="AK3047" t="str">
        <f t="shared" si="574"/>
        <v>ORD26005678</v>
      </c>
      <c r="AL3047">
        <f>IF(E3047&lt;&gt;"CAPTURE","",COUNTIF(Orders!$H:$H,AK3047))</f>
        <v>1</v>
      </c>
      <c r="AP3047" t="str">
        <f t="shared" si="575"/>
        <v>Matched to Order</v>
      </c>
      <c r="AQ3047">
        <f>IF(COUNTIF($A$2:A3047,A3047)=1,1,0)</f>
        <v>1</v>
      </c>
    </row>
    <row r="3048" spans="1:43" x14ac:dyDescent="0.3">
      <c r="A3048" t="s">
        <v>15363</v>
      </c>
      <c r="C3048" t="s">
        <v>11246</v>
      </c>
      <c r="D3048" s="1">
        <v>46281</v>
      </c>
      <c r="E3048" t="s">
        <v>11819</v>
      </c>
      <c r="F3048" t="s">
        <v>17</v>
      </c>
      <c r="G3048">
        <v>5998</v>
      </c>
      <c r="H3048">
        <v>95.97</v>
      </c>
      <c r="I3048">
        <v>17.27</v>
      </c>
      <c r="J3048">
        <v>5884.76</v>
      </c>
      <c r="K3048" s="1">
        <v>46283</v>
      </c>
      <c r="L3048" t="s">
        <v>15190</v>
      </c>
      <c r="M3048">
        <f t="shared" si="564"/>
        <v>1</v>
      </c>
      <c r="N3048">
        <f>COUNTIF(Orders!$A:$A,C3048)</f>
        <v>1</v>
      </c>
      <c r="P3048">
        <f>COUNTIF(Orders!$H:$H,UPPER(SUBSTITUTE(TRIM(C3048),"-","")))</f>
        <v>1</v>
      </c>
      <c r="R3048" t="str">
        <f t="shared" si="565"/>
        <v>Matched Order Reference</v>
      </c>
      <c r="S3048">
        <f t="shared" si="566"/>
        <v>1</v>
      </c>
      <c r="V3048" cm="1">
        <f t="array" ref="V3048">IF(E3048&lt;&gt;"CAPTURE",0,SUMPRODUCT((MDR_Rates!$A$2:$A$10=F3048)*(G3048&gt;MDR_Rates!$B$2:$B$10)*((MDR_Rates!$C$2:$C$10="")+(G3048&lt;=MDR_Rates!$C$2:$C$10))*MDR_Rates!$D$2:$D$10))</f>
        <v>1.6</v>
      </c>
      <c r="W3048">
        <f t="shared" si="567"/>
        <v>95.97</v>
      </c>
      <c r="X3048">
        <f t="shared" si="568"/>
        <v>17.27</v>
      </c>
      <c r="Y3048">
        <f t="shared" si="569"/>
        <v>0</v>
      </c>
      <c r="Z3048">
        <f t="shared" si="570"/>
        <v>0</v>
      </c>
      <c r="AG3048" t="str">
        <f t="shared" si="571"/>
        <v/>
      </c>
      <c r="AI3048" t="str">
        <f t="shared" si="572"/>
        <v/>
      </c>
      <c r="AJ3048" t="str">
        <f t="shared" si="573"/>
        <v/>
      </c>
      <c r="AK3048" t="str">
        <f t="shared" si="574"/>
        <v>ORD26005706</v>
      </c>
      <c r="AL3048">
        <f>IF(E3048&lt;&gt;"CAPTURE","",COUNTIF(Orders!$H:$H,AK3048))</f>
        <v>1</v>
      </c>
      <c r="AP3048" t="str">
        <f t="shared" si="575"/>
        <v>Matched to Order</v>
      </c>
      <c r="AQ3048">
        <f>IF(COUNTIF($A$2:A3048,A3048)=1,1,0)</f>
        <v>1</v>
      </c>
    </row>
    <row r="3049" spans="1:43" x14ac:dyDescent="0.3">
      <c r="A3049" t="s">
        <v>15364</v>
      </c>
      <c r="C3049" t="s">
        <v>11301</v>
      </c>
      <c r="D3049" s="1">
        <v>46281</v>
      </c>
      <c r="E3049" t="s">
        <v>11819</v>
      </c>
      <c r="F3049" t="s">
        <v>33</v>
      </c>
      <c r="G3049">
        <v>3098</v>
      </c>
      <c r="H3049">
        <v>37.18</v>
      </c>
      <c r="I3049">
        <v>6.69</v>
      </c>
      <c r="J3049">
        <v>3054.13</v>
      </c>
      <c r="K3049" s="1">
        <v>46283</v>
      </c>
      <c r="L3049" t="s">
        <v>15190</v>
      </c>
      <c r="M3049">
        <f t="shared" si="564"/>
        <v>1</v>
      </c>
      <c r="N3049">
        <f>COUNTIF(Orders!$A:$A,C3049)</f>
        <v>1</v>
      </c>
      <c r="P3049">
        <f>COUNTIF(Orders!$H:$H,UPPER(SUBSTITUTE(TRIM(C3049),"-","")))</f>
        <v>1</v>
      </c>
      <c r="R3049" t="str">
        <f t="shared" si="565"/>
        <v>Matched Order Reference</v>
      </c>
      <c r="S3049">
        <f t="shared" si="566"/>
        <v>1</v>
      </c>
      <c r="V3049" cm="1">
        <f t="array" ref="V3049">IF(E3049&lt;&gt;"CAPTURE",0,SUMPRODUCT((MDR_Rates!$A$2:$A$10=F3049)*(G3049&gt;MDR_Rates!$B$2:$B$10)*((MDR_Rates!$C$2:$C$10="")+(G3049&lt;=MDR_Rates!$C$2:$C$10))*MDR_Rates!$D$2:$D$10))</f>
        <v>1.2</v>
      </c>
      <c r="W3049">
        <f t="shared" si="567"/>
        <v>37.18</v>
      </c>
      <c r="X3049">
        <f t="shared" si="568"/>
        <v>6.69</v>
      </c>
      <c r="Y3049">
        <f t="shared" si="569"/>
        <v>0</v>
      </c>
      <c r="Z3049">
        <f t="shared" si="570"/>
        <v>0</v>
      </c>
      <c r="AG3049" t="str">
        <f t="shared" si="571"/>
        <v/>
      </c>
      <c r="AI3049" t="str">
        <f t="shared" si="572"/>
        <v/>
      </c>
      <c r="AJ3049" t="str">
        <f t="shared" si="573"/>
        <v/>
      </c>
      <c r="AK3049" t="str">
        <f t="shared" si="574"/>
        <v>ORD26005735</v>
      </c>
      <c r="AL3049">
        <f>IF(E3049&lt;&gt;"CAPTURE","",COUNTIF(Orders!$H:$H,AK3049))</f>
        <v>1</v>
      </c>
      <c r="AP3049" t="str">
        <f t="shared" si="575"/>
        <v>Matched to Order</v>
      </c>
      <c r="AQ3049">
        <f>IF(COUNTIF($A$2:A3049,A3049)=1,1,0)</f>
        <v>1</v>
      </c>
    </row>
    <row r="3050" spans="1:43" x14ac:dyDescent="0.3">
      <c r="A3050" t="s">
        <v>15365</v>
      </c>
      <c r="C3050" t="s">
        <v>11327</v>
      </c>
      <c r="D3050" s="1">
        <v>46281</v>
      </c>
      <c r="E3050" t="s">
        <v>11819</v>
      </c>
      <c r="F3050" t="s">
        <v>17</v>
      </c>
      <c r="G3050">
        <v>11797</v>
      </c>
      <c r="H3050">
        <v>188.75</v>
      </c>
      <c r="I3050">
        <v>33.979999999999997</v>
      </c>
      <c r="J3050">
        <v>11574.27</v>
      </c>
      <c r="K3050" s="1">
        <v>46283</v>
      </c>
      <c r="L3050" t="s">
        <v>15190</v>
      </c>
      <c r="M3050">
        <f t="shared" si="564"/>
        <v>1</v>
      </c>
      <c r="N3050">
        <f>COUNTIF(Orders!$A:$A,C3050)</f>
        <v>1</v>
      </c>
      <c r="P3050">
        <f>COUNTIF(Orders!$H:$H,UPPER(SUBSTITUTE(TRIM(C3050),"-","")))</f>
        <v>1</v>
      </c>
      <c r="R3050" t="str">
        <f t="shared" si="565"/>
        <v>Matched Order Reference</v>
      </c>
      <c r="S3050">
        <f t="shared" si="566"/>
        <v>1</v>
      </c>
      <c r="V3050" cm="1">
        <f t="array" ref="V3050">IF(E3050&lt;&gt;"CAPTURE",0,SUMPRODUCT((MDR_Rates!$A$2:$A$10=F3050)*(G3050&gt;MDR_Rates!$B$2:$B$10)*((MDR_Rates!$C$2:$C$10="")+(G3050&lt;=MDR_Rates!$C$2:$C$10))*MDR_Rates!$D$2:$D$10))</f>
        <v>1.6</v>
      </c>
      <c r="W3050">
        <f t="shared" si="567"/>
        <v>188.75</v>
      </c>
      <c r="X3050">
        <f t="shared" si="568"/>
        <v>33.979999999999997</v>
      </c>
      <c r="Y3050">
        <f t="shared" si="569"/>
        <v>0</v>
      </c>
      <c r="Z3050">
        <f t="shared" si="570"/>
        <v>0</v>
      </c>
      <c r="AG3050" t="str">
        <f t="shared" si="571"/>
        <v/>
      </c>
      <c r="AI3050" t="str">
        <f t="shared" si="572"/>
        <v/>
      </c>
      <c r="AJ3050" t="str">
        <f t="shared" si="573"/>
        <v/>
      </c>
      <c r="AK3050" t="str">
        <f t="shared" si="574"/>
        <v>ORD26005748</v>
      </c>
      <c r="AL3050">
        <f>IF(E3050&lt;&gt;"CAPTURE","",COUNTIF(Orders!$H:$H,AK3050))</f>
        <v>1</v>
      </c>
      <c r="AP3050" t="str">
        <f t="shared" si="575"/>
        <v>Matched to Order</v>
      </c>
      <c r="AQ3050">
        <f>IF(COUNTIF($A$2:A3050,A3050)=1,1,0)</f>
        <v>1</v>
      </c>
    </row>
    <row r="3051" spans="1:43" x14ac:dyDescent="0.3">
      <c r="A3051" t="s">
        <v>15366</v>
      </c>
      <c r="C3051" t="s">
        <v>11333</v>
      </c>
      <c r="D3051" s="1">
        <v>46281</v>
      </c>
      <c r="E3051" t="s">
        <v>11819</v>
      </c>
      <c r="F3051" t="s">
        <v>33</v>
      </c>
      <c r="G3051">
        <v>1848</v>
      </c>
      <c r="H3051">
        <v>27.72</v>
      </c>
      <c r="I3051">
        <v>4.99</v>
      </c>
      <c r="J3051">
        <v>1815.29</v>
      </c>
      <c r="K3051" s="1">
        <v>46283</v>
      </c>
      <c r="L3051" t="s">
        <v>15190</v>
      </c>
      <c r="M3051">
        <f t="shared" si="564"/>
        <v>1</v>
      </c>
      <c r="N3051">
        <f>COUNTIF(Orders!$A:$A,C3051)</f>
        <v>1</v>
      </c>
      <c r="P3051">
        <f>COUNTIF(Orders!$H:$H,UPPER(SUBSTITUTE(TRIM(C3051),"-","")))</f>
        <v>1</v>
      </c>
      <c r="R3051" t="str">
        <f t="shared" si="565"/>
        <v>Matched Order Reference</v>
      </c>
      <c r="S3051">
        <f t="shared" si="566"/>
        <v>1</v>
      </c>
      <c r="V3051" cm="1">
        <f t="array" ref="V3051">IF(E3051&lt;&gt;"CAPTURE",0,SUMPRODUCT((MDR_Rates!$A$2:$A$10=F3051)*(G3051&gt;MDR_Rates!$B$2:$B$10)*((MDR_Rates!$C$2:$C$10="")+(G3051&lt;=MDR_Rates!$C$2:$C$10))*MDR_Rates!$D$2:$D$10))</f>
        <v>1.5</v>
      </c>
      <c r="W3051">
        <f t="shared" si="567"/>
        <v>27.72</v>
      </c>
      <c r="X3051">
        <f t="shared" si="568"/>
        <v>4.99</v>
      </c>
      <c r="Y3051">
        <f t="shared" si="569"/>
        <v>0</v>
      </c>
      <c r="Z3051">
        <f t="shared" si="570"/>
        <v>0</v>
      </c>
      <c r="AG3051" t="str">
        <f t="shared" si="571"/>
        <v/>
      </c>
      <c r="AI3051" t="str">
        <f t="shared" si="572"/>
        <v/>
      </c>
      <c r="AJ3051" t="str">
        <f t="shared" si="573"/>
        <v/>
      </c>
      <c r="AK3051" t="str">
        <f t="shared" si="574"/>
        <v>ORD26005751</v>
      </c>
      <c r="AL3051">
        <f>IF(E3051&lt;&gt;"CAPTURE","",COUNTIF(Orders!$H:$H,AK3051))</f>
        <v>1</v>
      </c>
      <c r="AP3051" t="str">
        <f t="shared" si="575"/>
        <v>Matched to Order</v>
      </c>
      <c r="AQ3051">
        <f>IF(COUNTIF($A$2:A3051,A3051)=1,1,0)</f>
        <v>1</v>
      </c>
    </row>
    <row r="3052" spans="1:43" x14ac:dyDescent="0.3">
      <c r="A3052" t="s">
        <v>15367</v>
      </c>
      <c r="C3052" t="s">
        <v>11413</v>
      </c>
      <c r="D3052" s="1">
        <v>46281</v>
      </c>
      <c r="E3052" t="s">
        <v>11819</v>
      </c>
      <c r="F3052" t="s">
        <v>9</v>
      </c>
      <c r="G3052">
        <v>648</v>
      </c>
      <c r="H3052">
        <v>0</v>
      </c>
      <c r="I3052">
        <v>0</v>
      </c>
      <c r="J3052">
        <v>648</v>
      </c>
      <c r="K3052" s="1">
        <v>46283</v>
      </c>
      <c r="L3052" t="s">
        <v>15190</v>
      </c>
      <c r="M3052">
        <f t="shared" si="564"/>
        <v>1</v>
      </c>
      <c r="N3052">
        <f>COUNTIF(Orders!$A:$A,C3052)</f>
        <v>1</v>
      </c>
      <c r="P3052">
        <f>COUNTIF(Orders!$H:$H,UPPER(SUBSTITUTE(TRIM(C3052),"-","")))</f>
        <v>1</v>
      </c>
      <c r="R3052" t="str">
        <f t="shared" si="565"/>
        <v>Matched Order Reference</v>
      </c>
      <c r="S3052">
        <f t="shared" si="566"/>
        <v>1</v>
      </c>
      <c r="V3052" cm="1">
        <f t="array" ref="V3052">IF(E3052&lt;&gt;"CAPTURE",0,SUMPRODUCT((MDR_Rates!$A$2:$A$10=F3052)*(G3052&gt;MDR_Rates!$B$2:$B$10)*((MDR_Rates!$C$2:$C$10="")+(G3052&lt;=MDR_Rates!$C$2:$C$10))*MDR_Rates!$D$2:$D$10))</f>
        <v>0</v>
      </c>
      <c r="W3052">
        <f t="shared" si="567"/>
        <v>0</v>
      </c>
      <c r="X3052">
        <f t="shared" si="568"/>
        <v>0</v>
      </c>
      <c r="Y3052">
        <f t="shared" si="569"/>
        <v>0</v>
      </c>
      <c r="Z3052">
        <f t="shared" si="570"/>
        <v>0</v>
      </c>
      <c r="AG3052" t="str">
        <f t="shared" si="571"/>
        <v/>
      </c>
      <c r="AI3052" t="str">
        <f t="shared" si="572"/>
        <v/>
      </c>
      <c r="AJ3052" t="str">
        <f t="shared" si="573"/>
        <v/>
      </c>
      <c r="AK3052" t="str">
        <f t="shared" si="574"/>
        <v>ORD26005793</v>
      </c>
      <c r="AL3052">
        <f>IF(E3052&lt;&gt;"CAPTURE","",COUNTIF(Orders!$H:$H,AK3052))</f>
        <v>1</v>
      </c>
      <c r="AP3052" t="str">
        <f t="shared" si="575"/>
        <v>Matched to Order</v>
      </c>
      <c r="AQ3052">
        <f>IF(COUNTIF($A$2:A3052,A3052)=1,1,0)</f>
        <v>1</v>
      </c>
    </row>
    <row r="3053" spans="1:43" x14ac:dyDescent="0.3">
      <c r="A3053" t="s">
        <v>15368</v>
      </c>
      <c r="C3053" t="s">
        <v>15369</v>
      </c>
      <c r="D3053" s="1">
        <v>46281</v>
      </c>
      <c r="E3053" t="s">
        <v>11819</v>
      </c>
      <c r="F3053" t="s">
        <v>44</v>
      </c>
      <c r="G3053">
        <v>999</v>
      </c>
      <c r="H3053">
        <v>18.98</v>
      </c>
      <c r="I3053">
        <v>3.42</v>
      </c>
      <c r="J3053">
        <v>976.6</v>
      </c>
      <c r="K3053" s="1">
        <v>46283</v>
      </c>
      <c r="L3053" t="s">
        <v>15190</v>
      </c>
      <c r="M3053">
        <f t="shared" si="564"/>
        <v>1</v>
      </c>
      <c r="N3053">
        <f>COUNTIF(Orders!$A:$A,C3053)</f>
        <v>1</v>
      </c>
      <c r="P3053">
        <f>COUNTIF(Orders!$H:$H,UPPER(SUBSTITUTE(TRIM(C3053),"-","")))</f>
        <v>1</v>
      </c>
      <c r="R3053" t="str">
        <f t="shared" si="565"/>
        <v>Matched Order Reference</v>
      </c>
      <c r="S3053">
        <f t="shared" si="566"/>
        <v>1</v>
      </c>
      <c r="V3053" cm="1">
        <f t="array" ref="V3053">IF(E3053&lt;&gt;"CAPTURE",0,SUMPRODUCT((MDR_Rates!$A$2:$A$10=F3053)*(G3053&gt;MDR_Rates!$B$2:$B$10)*((MDR_Rates!$C$2:$C$10="")+(G3053&lt;=MDR_Rates!$C$2:$C$10))*MDR_Rates!$D$2:$D$10))</f>
        <v>1.9</v>
      </c>
      <c r="W3053">
        <f t="shared" si="567"/>
        <v>18.98</v>
      </c>
      <c r="X3053">
        <f t="shared" si="568"/>
        <v>3.42</v>
      </c>
      <c r="Y3053">
        <f t="shared" si="569"/>
        <v>0</v>
      </c>
      <c r="Z3053">
        <f t="shared" si="570"/>
        <v>0</v>
      </c>
      <c r="AG3053" t="str">
        <f t="shared" si="571"/>
        <v/>
      </c>
      <c r="AI3053" t="str">
        <f t="shared" si="572"/>
        <v/>
      </c>
      <c r="AJ3053" t="str">
        <f t="shared" si="573"/>
        <v/>
      </c>
      <c r="AK3053" t="str">
        <f t="shared" si="574"/>
        <v>ORD26005863</v>
      </c>
      <c r="AL3053">
        <f>IF(E3053&lt;&gt;"CAPTURE","",COUNTIF(Orders!$H:$H,AK3053))</f>
        <v>1</v>
      </c>
      <c r="AP3053" t="str">
        <f t="shared" si="575"/>
        <v>Matched to Order</v>
      </c>
      <c r="AQ3053">
        <f>IF(COUNTIF($A$2:A3053,A3053)=1,1,0)</f>
        <v>1</v>
      </c>
    </row>
    <row r="3054" spans="1:43" x14ac:dyDescent="0.3">
      <c r="A3054" t="s">
        <v>15370</v>
      </c>
      <c r="C3054" t="s">
        <v>11553</v>
      </c>
      <c r="D3054" s="1">
        <v>46281</v>
      </c>
      <c r="E3054" t="s">
        <v>11819</v>
      </c>
      <c r="F3054" t="s">
        <v>9</v>
      </c>
      <c r="G3054">
        <v>5097</v>
      </c>
      <c r="H3054">
        <v>15.29</v>
      </c>
      <c r="I3054">
        <v>2.75</v>
      </c>
      <c r="J3054">
        <v>5078.96</v>
      </c>
      <c r="K3054" s="1">
        <v>46283</v>
      </c>
      <c r="L3054" t="s">
        <v>15190</v>
      </c>
      <c r="M3054">
        <f t="shared" si="564"/>
        <v>1</v>
      </c>
      <c r="N3054">
        <f>COUNTIF(Orders!$A:$A,C3054)</f>
        <v>1</v>
      </c>
      <c r="P3054">
        <f>COUNTIF(Orders!$H:$H,UPPER(SUBSTITUTE(TRIM(C3054),"-","")))</f>
        <v>1</v>
      </c>
      <c r="R3054" t="str">
        <f t="shared" si="565"/>
        <v>Matched Order Reference</v>
      </c>
      <c r="S3054">
        <f t="shared" si="566"/>
        <v>1</v>
      </c>
      <c r="V3054" cm="1">
        <f t="array" ref="V3054">IF(E3054&lt;&gt;"CAPTURE",0,SUMPRODUCT((MDR_Rates!$A$2:$A$10=F3054)*(G3054&gt;MDR_Rates!$B$2:$B$10)*((MDR_Rates!$C$2:$C$10="")+(G3054&lt;=MDR_Rates!$C$2:$C$10))*MDR_Rates!$D$2:$D$10))</f>
        <v>0.3</v>
      </c>
      <c r="W3054">
        <f t="shared" si="567"/>
        <v>15.29</v>
      </c>
      <c r="X3054">
        <f t="shared" si="568"/>
        <v>2.75</v>
      </c>
      <c r="Y3054">
        <f t="shared" si="569"/>
        <v>0</v>
      </c>
      <c r="Z3054">
        <f t="shared" si="570"/>
        <v>0</v>
      </c>
      <c r="AG3054" t="str">
        <f t="shared" si="571"/>
        <v/>
      </c>
      <c r="AI3054" t="str">
        <f t="shared" si="572"/>
        <v/>
      </c>
      <c r="AJ3054" t="str">
        <f t="shared" si="573"/>
        <v/>
      </c>
      <c r="AK3054" t="str">
        <f t="shared" si="574"/>
        <v>ORD26005868</v>
      </c>
      <c r="AL3054">
        <f>IF(E3054&lt;&gt;"CAPTURE","",COUNTIF(Orders!$H:$H,AK3054))</f>
        <v>1</v>
      </c>
      <c r="AP3054" t="str">
        <f t="shared" si="575"/>
        <v>Matched to Order</v>
      </c>
      <c r="AQ3054">
        <f>IF(COUNTIF($A$2:A3054,A3054)=1,1,0)</f>
        <v>1</v>
      </c>
    </row>
    <row r="3055" spans="1:43" x14ac:dyDescent="0.3">
      <c r="A3055" t="s">
        <v>15371</v>
      </c>
      <c r="C3055" t="s">
        <v>11609</v>
      </c>
      <c r="D3055" s="1">
        <v>46281</v>
      </c>
      <c r="E3055" t="s">
        <v>11819</v>
      </c>
      <c r="F3055" t="s">
        <v>9</v>
      </c>
      <c r="G3055">
        <v>1997</v>
      </c>
      <c r="H3055">
        <v>0</v>
      </c>
      <c r="I3055">
        <v>0</v>
      </c>
      <c r="J3055">
        <v>1997</v>
      </c>
      <c r="K3055" s="1">
        <v>46283</v>
      </c>
      <c r="L3055" t="s">
        <v>15190</v>
      </c>
      <c r="M3055">
        <f t="shared" si="564"/>
        <v>1</v>
      </c>
      <c r="N3055">
        <f>COUNTIF(Orders!$A:$A,C3055)</f>
        <v>1</v>
      </c>
      <c r="P3055">
        <f>COUNTIF(Orders!$H:$H,UPPER(SUBSTITUTE(TRIM(C3055),"-","")))</f>
        <v>1</v>
      </c>
      <c r="R3055" t="str">
        <f t="shared" si="565"/>
        <v>Matched Order Reference</v>
      </c>
      <c r="S3055">
        <f t="shared" si="566"/>
        <v>1</v>
      </c>
      <c r="V3055" cm="1">
        <f t="array" ref="V3055">IF(E3055&lt;&gt;"CAPTURE",0,SUMPRODUCT((MDR_Rates!$A$2:$A$10=F3055)*(G3055&gt;MDR_Rates!$B$2:$B$10)*((MDR_Rates!$C$2:$C$10="")+(G3055&lt;=MDR_Rates!$C$2:$C$10))*MDR_Rates!$D$2:$D$10))</f>
        <v>0</v>
      </c>
      <c r="W3055">
        <f t="shared" si="567"/>
        <v>0</v>
      </c>
      <c r="X3055">
        <f t="shared" si="568"/>
        <v>0</v>
      </c>
      <c r="Y3055">
        <f t="shared" si="569"/>
        <v>0</v>
      </c>
      <c r="Z3055">
        <f t="shared" si="570"/>
        <v>0</v>
      </c>
      <c r="AG3055" t="str">
        <f t="shared" si="571"/>
        <v/>
      </c>
      <c r="AI3055" t="str">
        <f t="shared" si="572"/>
        <v/>
      </c>
      <c r="AJ3055" t="str">
        <f t="shared" si="573"/>
        <v/>
      </c>
      <c r="AK3055" t="str">
        <f t="shared" si="574"/>
        <v>ORD26005898</v>
      </c>
      <c r="AL3055">
        <f>IF(E3055&lt;&gt;"CAPTURE","",COUNTIF(Orders!$H:$H,AK3055))</f>
        <v>1</v>
      </c>
      <c r="AP3055" t="str">
        <f t="shared" si="575"/>
        <v>Matched to Order</v>
      </c>
      <c r="AQ3055">
        <f>IF(COUNTIF($A$2:A3055,A3055)=1,1,0)</f>
        <v>1</v>
      </c>
    </row>
    <row r="3056" spans="1:43" x14ac:dyDescent="0.3">
      <c r="A3056" t="s">
        <v>15372</v>
      </c>
      <c r="C3056" t="s">
        <v>15373</v>
      </c>
      <c r="D3056" s="1">
        <v>46281</v>
      </c>
      <c r="E3056" t="s">
        <v>11819</v>
      </c>
      <c r="F3056" t="s">
        <v>9</v>
      </c>
      <c r="G3056">
        <v>2597</v>
      </c>
      <c r="H3056">
        <v>7.79</v>
      </c>
      <c r="I3056">
        <v>1.4</v>
      </c>
      <c r="J3056">
        <v>2587.81</v>
      </c>
      <c r="K3056" s="1">
        <v>46283</v>
      </c>
      <c r="L3056" t="s">
        <v>15190</v>
      </c>
      <c r="M3056">
        <f t="shared" si="564"/>
        <v>1</v>
      </c>
      <c r="N3056">
        <f>COUNTIF(Orders!$A:$A,C3056)</f>
        <v>0</v>
      </c>
      <c r="P3056">
        <f>COUNTIF(Orders!$H:$H,UPPER(SUBSTITUTE(TRIM(C3056),"-","")))</f>
        <v>1</v>
      </c>
      <c r="R3056" t="str">
        <f t="shared" si="565"/>
        <v>Matched Order Reference</v>
      </c>
      <c r="S3056">
        <f t="shared" si="566"/>
        <v>1</v>
      </c>
      <c r="V3056" cm="1">
        <f t="array" ref="V3056">IF(E3056&lt;&gt;"CAPTURE",0,SUMPRODUCT((MDR_Rates!$A$2:$A$10=F3056)*(G3056&gt;MDR_Rates!$B$2:$B$10)*((MDR_Rates!$C$2:$C$10="")+(G3056&lt;=MDR_Rates!$C$2:$C$10))*MDR_Rates!$D$2:$D$10))</f>
        <v>0.3</v>
      </c>
      <c r="W3056">
        <f t="shared" si="567"/>
        <v>7.79</v>
      </c>
      <c r="X3056">
        <f t="shared" si="568"/>
        <v>1.4</v>
      </c>
      <c r="Y3056">
        <f t="shared" si="569"/>
        <v>0</v>
      </c>
      <c r="Z3056">
        <f t="shared" si="570"/>
        <v>0</v>
      </c>
      <c r="AG3056" t="str">
        <f t="shared" si="571"/>
        <v/>
      </c>
      <c r="AI3056" t="str">
        <f t="shared" si="572"/>
        <v/>
      </c>
      <c r="AJ3056" t="str">
        <f t="shared" si="573"/>
        <v/>
      </c>
      <c r="AK3056" t="str">
        <f t="shared" si="574"/>
        <v>ORD26005901</v>
      </c>
      <c r="AL3056">
        <f>IF(E3056&lt;&gt;"CAPTURE","",COUNTIF(Orders!$H:$H,AK3056))</f>
        <v>1</v>
      </c>
      <c r="AP3056" t="str">
        <f t="shared" si="575"/>
        <v>Matched to Order</v>
      </c>
      <c r="AQ3056">
        <f>IF(COUNTIF($A$2:A3056,A3056)=1,1,0)</f>
        <v>1</v>
      </c>
    </row>
    <row r="3057" spans="1:43" x14ac:dyDescent="0.3">
      <c r="A3057" t="s">
        <v>15374</v>
      </c>
      <c r="C3057" t="s">
        <v>11747</v>
      </c>
      <c r="D3057" s="1">
        <v>46281</v>
      </c>
      <c r="E3057" t="s">
        <v>11819</v>
      </c>
      <c r="F3057" t="s">
        <v>9</v>
      </c>
      <c r="G3057">
        <v>5797</v>
      </c>
      <c r="H3057">
        <v>17.39</v>
      </c>
      <c r="I3057">
        <v>3.13</v>
      </c>
      <c r="J3057">
        <v>5776.48</v>
      </c>
      <c r="K3057" s="1">
        <v>46283</v>
      </c>
      <c r="L3057" t="s">
        <v>15190</v>
      </c>
      <c r="M3057">
        <f t="shared" si="564"/>
        <v>1</v>
      </c>
      <c r="N3057">
        <f>COUNTIF(Orders!$A:$A,C3057)</f>
        <v>1</v>
      </c>
      <c r="P3057">
        <f>COUNTIF(Orders!$H:$H,UPPER(SUBSTITUTE(TRIM(C3057),"-","")))</f>
        <v>1</v>
      </c>
      <c r="R3057" t="str">
        <f t="shared" si="565"/>
        <v>Matched Order Reference</v>
      </c>
      <c r="S3057">
        <f t="shared" si="566"/>
        <v>1</v>
      </c>
      <c r="V3057" cm="1">
        <f t="array" ref="V3057">IF(E3057&lt;&gt;"CAPTURE",0,SUMPRODUCT((MDR_Rates!$A$2:$A$10=F3057)*(G3057&gt;MDR_Rates!$B$2:$B$10)*((MDR_Rates!$C$2:$C$10="")+(G3057&lt;=MDR_Rates!$C$2:$C$10))*MDR_Rates!$D$2:$D$10))</f>
        <v>0.3</v>
      </c>
      <c r="W3057">
        <f t="shared" si="567"/>
        <v>17.39</v>
      </c>
      <c r="X3057">
        <f t="shared" si="568"/>
        <v>3.13</v>
      </c>
      <c r="Y3057">
        <f t="shared" si="569"/>
        <v>0</v>
      </c>
      <c r="Z3057">
        <f t="shared" si="570"/>
        <v>0</v>
      </c>
      <c r="AG3057" t="str">
        <f t="shared" si="571"/>
        <v/>
      </c>
      <c r="AI3057" t="str">
        <f t="shared" si="572"/>
        <v/>
      </c>
      <c r="AJ3057" t="str">
        <f t="shared" si="573"/>
        <v/>
      </c>
      <c r="AK3057" t="str">
        <f t="shared" si="574"/>
        <v>ORD26005971</v>
      </c>
      <c r="AL3057">
        <f>IF(E3057&lt;&gt;"CAPTURE","",COUNTIF(Orders!$H:$H,AK3057))</f>
        <v>1</v>
      </c>
      <c r="AP3057" t="str">
        <f t="shared" si="575"/>
        <v>Matched to Order</v>
      </c>
      <c r="AQ3057">
        <f>IF(COUNTIF($A$2:A3057,A3057)=1,1,0)</f>
        <v>1</v>
      </c>
    </row>
    <row r="3058" spans="1:43" x14ac:dyDescent="0.3">
      <c r="A3058" t="s">
        <v>15375</v>
      </c>
      <c r="B3058" t="s">
        <v>14089</v>
      </c>
      <c r="D3058" s="1">
        <v>46281</v>
      </c>
      <c r="E3058" t="s">
        <v>12202</v>
      </c>
      <c r="F3058" t="s">
        <v>9</v>
      </c>
      <c r="G3058">
        <v>2848</v>
      </c>
      <c r="H3058">
        <v>0</v>
      </c>
      <c r="I3058">
        <v>0</v>
      </c>
      <c r="J3058">
        <v>-2848</v>
      </c>
      <c r="K3058" s="1">
        <v>46283</v>
      </c>
      <c r="L3058" t="s">
        <v>15190</v>
      </c>
      <c r="M3058">
        <f t="shared" si="564"/>
        <v>1</v>
      </c>
      <c r="N3058">
        <f>COUNTIF(Orders!$A:$A,C3058)</f>
        <v>0</v>
      </c>
      <c r="P3058">
        <f>COUNTIF(Orders!$H:$H,UPPER(SUBSTITUTE(TRIM(C3058),"-","")))</f>
        <v>1042575</v>
      </c>
      <c r="R3058" t="str">
        <f t="shared" si="565"/>
        <v>Refund</v>
      </c>
      <c r="S3058">
        <f t="shared" si="566"/>
        <v>0</v>
      </c>
      <c r="V3058" cm="1">
        <f t="array" ref="V3058">IF(E3058&lt;&gt;"CAPTURE",0,SUMPRODUCT((MDR_Rates!$A$2:$A$10=F3058)*(G3058&gt;MDR_Rates!$B$2:$B$10)*((MDR_Rates!$C$2:$C$10="")+(G3058&lt;=MDR_Rates!$C$2:$C$10))*MDR_Rates!$D$2:$D$10))</f>
        <v>0</v>
      </c>
      <c r="W3058">
        <f t="shared" si="567"/>
        <v>0</v>
      </c>
      <c r="X3058">
        <f t="shared" si="568"/>
        <v>0</v>
      </c>
      <c r="Y3058">
        <f t="shared" si="569"/>
        <v>0</v>
      </c>
      <c r="Z3058">
        <f t="shared" si="570"/>
        <v>0</v>
      </c>
      <c r="AG3058" t="str">
        <f t="shared" si="571"/>
        <v>Original Capture Found</v>
      </c>
      <c r="AI3058">
        <f t="shared" si="572"/>
        <v>2848</v>
      </c>
      <c r="AJ3058" t="str">
        <f t="shared" si="573"/>
        <v>Full Refund</v>
      </c>
      <c r="AK3058" t="str">
        <f t="shared" si="574"/>
        <v/>
      </c>
      <c r="AL3058" t="str">
        <f>IF(E3058&lt;&gt;"CAPTURE","",COUNTIF(Orders!$H:$H,AK3058))</f>
        <v/>
      </c>
      <c r="AP3058" t="str">
        <f t="shared" si="575"/>
        <v/>
      </c>
      <c r="AQ3058">
        <f>IF(COUNTIF($A$2:A3058,A3058)=1,1,0)</f>
        <v>1</v>
      </c>
    </row>
    <row r="3059" spans="1:43" x14ac:dyDescent="0.3">
      <c r="A3059" t="s">
        <v>15376</v>
      </c>
      <c r="B3059" t="s">
        <v>14974</v>
      </c>
      <c r="D3059" s="1">
        <v>46281</v>
      </c>
      <c r="E3059" t="s">
        <v>12202</v>
      </c>
      <c r="F3059" t="s">
        <v>9</v>
      </c>
      <c r="G3059">
        <v>299</v>
      </c>
      <c r="H3059">
        <v>0</v>
      </c>
      <c r="I3059">
        <v>0</v>
      </c>
      <c r="J3059">
        <v>-299</v>
      </c>
      <c r="K3059" s="1">
        <v>46283</v>
      </c>
      <c r="L3059" t="s">
        <v>15190</v>
      </c>
      <c r="M3059">
        <f t="shared" si="564"/>
        <v>1</v>
      </c>
      <c r="N3059">
        <f>COUNTIF(Orders!$A:$A,C3059)</f>
        <v>0</v>
      </c>
      <c r="P3059">
        <f>COUNTIF(Orders!$H:$H,UPPER(SUBSTITUTE(TRIM(C3059),"-","")))</f>
        <v>1042575</v>
      </c>
      <c r="R3059" t="str">
        <f t="shared" si="565"/>
        <v>Refund</v>
      </c>
      <c r="S3059">
        <f t="shared" si="566"/>
        <v>0</v>
      </c>
      <c r="V3059" cm="1">
        <f t="array" ref="V3059">IF(E3059&lt;&gt;"CAPTURE",0,SUMPRODUCT((MDR_Rates!$A$2:$A$10=F3059)*(G3059&gt;MDR_Rates!$B$2:$B$10)*((MDR_Rates!$C$2:$C$10="")+(G3059&lt;=MDR_Rates!$C$2:$C$10))*MDR_Rates!$D$2:$D$10))</f>
        <v>0</v>
      </c>
      <c r="W3059">
        <f t="shared" si="567"/>
        <v>0</v>
      </c>
      <c r="X3059">
        <f t="shared" si="568"/>
        <v>0</v>
      </c>
      <c r="Y3059">
        <f t="shared" si="569"/>
        <v>0</v>
      </c>
      <c r="Z3059">
        <f t="shared" si="570"/>
        <v>0</v>
      </c>
      <c r="AG3059" t="str">
        <f t="shared" si="571"/>
        <v>Original Capture Found</v>
      </c>
      <c r="AI3059">
        <f t="shared" si="572"/>
        <v>299</v>
      </c>
      <c r="AJ3059" t="str">
        <f t="shared" si="573"/>
        <v>Full Refund</v>
      </c>
      <c r="AK3059" t="str">
        <f t="shared" si="574"/>
        <v/>
      </c>
      <c r="AL3059" t="str">
        <f>IF(E3059&lt;&gt;"CAPTURE","",COUNTIF(Orders!$H:$H,AK3059))</f>
        <v/>
      </c>
      <c r="AP3059" t="str">
        <f t="shared" si="575"/>
        <v/>
      </c>
      <c r="AQ3059">
        <f>IF(COUNTIF($A$2:A3059,A3059)=1,1,0)</f>
        <v>1</v>
      </c>
    </row>
    <row r="3060" spans="1:43" x14ac:dyDescent="0.3">
      <c r="A3060" t="s">
        <v>15377</v>
      </c>
      <c r="B3060" t="s">
        <v>14434</v>
      </c>
      <c r="D3060" s="1">
        <v>46281</v>
      </c>
      <c r="E3060" t="s">
        <v>12202</v>
      </c>
      <c r="F3060" t="s">
        <v>44</v>
      </c>
      <c r="G3060">
        <v>2499</v>
      </c>
      <c r="H3060">
        <v>0</v>
      </c>
      <c r="I3060">
        <v>0</v>
      </c>
      <c r="J3060">
        <v>-2499</v>
      </c>
      <c r="K3060" s="1">
        <v>46283</v>
      </c>
      <c r="L3060" t="s">
        <v>15190</v>
      </c>
      <c r="M3060">
        <f t="shared" si="564"/>
        <v>1</v>
      </c>
      <c r="N3060">
        <f>COUNTIF(Orders!$A:$A,C3060)</f>
        <v>0</v>
      </c>
      <c r="P3060">
        <f>COUNTIF(Orders!$H:$H,UPPER(SUBSTITUTE(TRIM(C3060),"-","")))</f>
        <v>1042575</v>
      </c>
      <c r="R3060" t="str">
        <f t="shared" si="565"/>
        <v>Refund</v>
      </c>
      <c r="S3060">
        <f t="shared" si="566"/>
        <v>0</v>
      </c>
      <c r="V3060" cm="1">
        <f t="array" ref="V3060">IF(E3060&lt;&gt;"CAPTURE",0,SUMPRODUCT((MDR_Rates!$A$2:$A$10=F3060)*(G3060&gt;MDR_Rates!$B$2:$B$10)*((MDR_Rates!$C$2:$C$10="")+(G3060&lt;=MDR_Rates!$C$2:$C$10))*MDR_Rates!$D$2:$D$10))</f>
        <v>0</v>
      </c>
      <c r="W3060">
        <f t="shared" si="567"/>
        <v>0</v>
      </c>
      <c r="X3060">
        <f t="shared" si="568"/>
        <v>0</v>
      </c>
      <c r="Y3060">
        <f t="shared" si="569"/>
        <v>0</v>
      </c>
      <c r="Z3060">
        <f t="shared" si="570"/>
        <v>0</v>
      </c>
      <c r="AG3060" t="str">
        <f t="shared" si="571"/>
        <v>Original Capture Found</v>
      </c>
      <c r="AI3060">
        <f t="shared" si="572"/>
        <v>2499</v>
      </c>
      <c r="AJ3060" t="str">
        <f t="shared" si="573"/>
        <v>Full Refund</v>
      </c>
      <c r="AK3060" t="str">
        <f t="shared" si="574"/>
        <v/>
      </c>
      <c r="AL3060" t="str">
        <f>IF(E3060&lt;&gt;"CAPTURE","",COUNTIF(Orders!$H:$H,AK3060))</f>
        <v/>
      </c>
      <c r="AP3060" t="str">
        <f t="shared" si="575"/>
        <v/>
      </c>
      <c r="AQ3060">
        <f>IF(COUNTIF($A$2:A3060,A3060)=1,1,0)</f>
        <v>1</v>
      </c>
    </row>
    <row r="3061" spans="1:43" x14ac:dyDescent="0.3">
      <c r="A3061" t="s">
        <v>15378</v>
      </c>
      <c r="B3061" t="s">
        <v>13865</v>
      </c>
      <c r="D3061" s="1">
        <v>46281</v>
      </c>
      <c r="E3061" t="s">
        <v>12202</v>
      </c>
      <c r="F3061" t="s">
        <v>9</v>
      </c>
      <c r="G3061">
        <v>2798</v>
      </c>
      <c r="H3061">
        <v>0</v>
      </c>
      <c r="I3061">
        <v>0</v>
      </c>
      <c r="J3061">
        <v>-2798</v>
      </c>
      <c r="K3061" s="1">
        <v>46283</v>
      </c>
      <c r="L3061" t="s">
        <v>15190</v>
      </c>
      <c r="M3061">
        <f t="shared" si="564"/>
        <v>1</v>
      </c>
      <c r="N3061">
        <f>COUNTIF(Orders!$A:$A,C3061)</f>
        <v>0</v>
      </c>
      <c r="P3061">
        <f>COUNTIF(Orders!$H:$H,UPPER(SUBSTITUTE(TRIM(C3061),"-","")))</f>
        <v>1042575</v>
      </c>
      <c r="R3061" t="str">
        <f t="shared" si="565"/>
        <v>Refund</v>
      </c>
      <c r="S3061">
        <f t="shared" si="566"/>
        <v>0</v>
      </c>
      <c r="V3061" cm="1">
        <f t="array" ref="V3061">IF(E3061&lt;&gt;"CAPTURE",0,SUMPRODUCT((MDR_Rates!$A$2:$A$10=F3061)*(G3061&gt;MDR_Rates!$B$2:$B$10)*((MDR_Rates!$C$2:$C$10="")+(G3061&lt;=MDR_Rates!$C$2:$C$10))*MDR_Rates!$D$2:$D$10))</f>
        <v>0</v>
      </c>
      <c r="W3061">
        <f t="shared" si="567"/>
        <v>0</v>
      </c>
      <c r="X3061">
        <f t="shared" si="568"/>
        <v>0</v>
      </c>
      <c r="Y3061">
        <f t="shared" si="569"/>
        <v>0</v>
      </c>
      <c r="Z3061">
        <f t="shared" si="570"/>
        <v>0</v>
      </c>
      <c r="AG3061" t="str">
        <f t="shared" si="571"/>
        <v>Original Capture Found</v>
      </c>
      <c r="AI3061">
        <f t="shared" si="572"/>
        <v>2798</v>
      </c>
      <c r="AJ3061" t="str">
        <f t="shared" si="573"/>
        <v>Full Refund</v>
      </c>
      <c r="AK3061" t="str">
        <f t="shared" si="574"/>
        <v/>
      </c>
      <c r="AL3061" t="str">
        <f>IF(E3061&lt;&gt;"CAPTURE","",COUNTIF(Orders!$H:$H,AK3061))</f>
        <v/>
      </c>
      <c r="AP3061" t="str">
        <f t="shared" si="575"/>
        <v/>
      </c>
      <c r="AQ3061">
        <f>IF(COUNTIF($A$2:A3061,A3061)=1,1,0)</f>
        <v>1</v>
      </c>
    </row>
    <row r="3062" spans="1:43" x14ac:dyDescent="0.3">
      <c r="A3062" t="s">
        <v>15379</v>
      </c>
      <c r="C3062" t="s">
        <v>61</v>
      </c>
      <c r="D3062" s="1">
        <v>46282</v>
      </c>
      <c r="E3062" t="s">
        <v>11819</v>
      </c>
      <c r="F3062" t="s">
        <v>33</v>
      </c>
      <c r="G3062">
        <v>7999</v>
      </c>
      <c r="H3062">
        <v>95.99</v>
      </c>
      <c r="I3062">
        <v>17.28</v>
      </c>
      <c r="J3062">
        <v>7885.73</v>
      </c>
      <c r="K3062" s="1">
        <v>46284</v>
      </c>
      <c r="L3062" t="s">
        <v>15380</v>
      </c>
      <c r="M3062">
        <f t="shared" si="564"/>
        <v>1</v>
      </c>
      <c r="N3062">
        <f>COUNTIF(Orders!$A:$A,C3062)</f>
        <v>1</v>
      </c>
      <c r="P3062">
        <f>COUNTIF(Orders!$H:$H,UPPER(SUBSTITUTE(TRIM(C3062),"-","")))</f>
        <v>1</v>
      </c>
      <c r="R3062" t="str">
        <f t="shared" si="565"/>
        <v>Matched Order Reference</v>
      </c>
      <c r="S3062">
        <f t="shared" si="566"/>
        <v>1</v>
      </c>
      <c r="V3062" cm="1">
        <f t="array" ref="V3062">IF(E3062&lt;&gt;"CAPTURE",0,SUMPRODUCT((MDR_Rates!$A$2:$A$10=F3062)*(G3062&gt;MDR_Rates!$B$2:$B$10)*((MDR_Rates!$C$2:$C$10="")+(G3062&lt;=MDR_Rates!$C$2:$C$10))*MDR_Rates!$D$2:$D$10))</f>
        <v>1.2</v>
      </c>
      <c r="W3062">
        <f t="shared" si="567"/>
        <v>95.99</v>
      </c>
      <c r="X3062">
        <f t="shared" si="568"/>
        <v>17.28</v>
      </c>
      <c r="Y3062">
        <f t="shared" si="569"/>
        <v>0</v>
      </c>
      <c r="Z3062">
        <f t="shared" si="570"/>
        <v>0</v>
      </c>
      <c r="AG3062" t="str">
        <f t="shared" si="571"/>
        <v/>
      </c>
      <c r="AI3062" t="str">
        <f t="shared" si="572"/>
        <v/>
      </c>
      <c r="AJ3062" t="str">
        <f t="shared" si="573"/>
        <v/>
      </c>
      <c r="AK3062" t="str">
        <f t="shared" si="574"/>
        <v>ORD26000021</v>
      </c>
      <c r="AL3062">
        <f>IF(E3062&lt;&gt;"CAPTURE","",COUNTIF(Orders!$H:$H,AK3062))</f>
        <v>1</v>
      </c>
      <c r="AP3062" t="str">
        <f t="shared" si="575"/>
        <v>Matched to Order</v>
      </c>
      <c r="AQ3062">
        <f>IF(COUNTIF($A$2:A3062,A3062)=1,1,0)</f>
        <v>1</v>
      </c>
    </row>
    <row r="3063" spans="1:43" x14ac:dyDescent="0.3">
      <c r="A3063" t="s">
        <v>15381</v>
      </c>
      <c r="C3063" t="s">
        <v>15382</v>
      </c>
      <c r="D3063" s="1">
        <v>46282</v>
      </c>
      <c r="E3063" t="s">
        <v>11819</v>
      </c>
      <c r="F3063" t="s">
        <v>17</v>
      </c>
      <c r="G3063">
        <v>9998</v>
      </c>
      <c r="H3063">
        <v>159.97</v>
      </c>
      <c r="I3063">
        <v>28.79</v>
      </c>
      <c r="J3063">
        <v>9809.24</v>
      </c>
      <c r="K3063" s="1">
        <v>46284</v>
      </c>
      <c r="L3063" t="s">
        <v>15380</v>
      </c>
      <c r="M3063">
        <f t="shared" si="564"/>
        <v>1</v>
      </c>
      <c r="N3063">
        <f>COUNTIF(Orders!$A:$A,C3063)</f>
        <v>1</v>
      </c>
      <c r="P3063">
        <f>COUNTIF(Orders!$H:$H,UPPER(SUBSTITUTE(TRIM(C3063),"-","")))</f>
        <v>1</v>
      </c>
      <c r="R3063" t="str">
        <f t="shared" si="565"/>
        <v>Matched Order Reference</v>
      </c>
      <c r="S3063">
        <f t="shared" si="566"/>
        <v>1</v>
      </c>
      <c r="V3063" cm="1">
        <f t="array" ref="V3063">IF(E3063&lt;&gt;"CAPTURE",0,SUMPRODUCT((MDR_Rates!$A$2:$A$10=F3063)*(G3063&gt;MDR_Rates!$B$2:$B$10)*((MDR_Rates!$C$2:$C$10="")+(G3063&lt;=MDR_Rates!$C$2:$C$10))*MDR_Rates!$D$2:$D$10))</f>
        <v>1.6</v>
      </c>
      <c r="W3063">
        <f t="shared" si="567"/>
        <v>159.97</v>
      </c>
      <c r="X3063">
        <f t="shared" si="568"/>
        <v>28.79</v>
      </c>
      <c r="Y3063">
        <f t="shared" si="569"/>
        <v>0</v>
      </c>
      <c r="Z3063">
        <f t="shared" si="570"/>
        <v>0</v>
      </c>
      <c r="AG3063" t="str">
        <f t="shared" si="571"/>
        <v/>
      </c>
      <c r="AI3063" t="str">
        <f t="shared" si="572"/>
        <v/>
      </c>
      <c r="AJ3063" t="str">
        <f t="shared" si="573"/>
        <v/>
      </c>
      <c r="AK3063" t="str">
        <f t="shared" si="574"/>
        <v>ORD26000072</v>
      </c>
      <c r="AL3063">
        <f>IF(E3063&lt;&gt;"CAPTURE","",COUNTIF(Orders!$H:$H,AK3063))</f>
        <v>1</v>
      </c>
      <c r="AP3063" t="str">
        <f t="shared" si="575"/>
        <v>Matched to Order</v>
      </c>
      <c r="AQ3063">
        <f>IF(COUNTIF($A$2:A3063,A3063)=1,1,0)</f>
        <v>1</v>
      </c>
    </row>
    <row r="3064" spans="1:43" x14ac:dyDescent="0.3">
      <c r="A3064" t="s">
        <v>15383</v>
      </c>
      <c r="C3064" t="s">
        <v>198</v>
      </c>
      <c r="D3064" s="1">
        <v>46282</v>
      </c>
      <c r="E3064" t="s">
        <v>11819</v>
      </c>
      <c r="F3064" t="s">
        <v>17</v>
      </c>
      <c r="G3064">
        <v>1299</v>
      </c>
      <c r="H3064">
        <v>23.38</v>
      </c>
      <c r="I3064">
        <v>4.21</v>
      </c>
      <c r="J3064">
        <v>1271.4100000000001</v>
      </c>
      <c r="K3064" s="1">
        <v>46284</v>
      </c>
      <c r="L3064" t="s">
        <v>15380</v>
      </c>
      <c r="M3064">
        <f t="shared" si="564"/>
        <v>1</v>
      </c>
      <c r="N3064">
        <f>COUNTIF(Orders!$A:$A,C3064)</f>
        <v>1</v>
      </c>
      <c r="P3064">
        <f>COUNTIF(Orders!$H:$H,UPPER(SUBSTITUTE(TRIM(C3064),"-","")))</f>
        <v>1</v>
      </c>
      <c r="R3064" t="str">
        <f t="shared" si="565"/>
        <v>Matched Order Reference</v>
      </c>
      <c r="S3064">
        <f t="shared" si="566"/>
        <v>1</v>
      </c>
      <c r="V3064" cm="1">
        <f t="array" ref="V3064">IF(E3064&lt;&gt;"CAPTURE",0,SUMPRODUCT((MDR_Rates!$A$2:$A$10=F3064)*(G3064&gt;MDR_Rates!$B$2:$B$10)*((MDR_Rates!$C$2:$C$10="")+(G3064&lt;=MDR_Rates!$C$2:$C$10))*MDR_Rates!$D$2:$D$10))</f>
        <v>1.8</v>
      </c>
      <c r="W3064">
        <f t="shared" si="567"/>
        <v>23.38</v>
      </c>
      <c r="X3064">
        <f t="shared" si="568"/>
        <v>4.21</v>
      </c>
      <c r="Y3064">
        <f t="shared" si="569"/>
        <v>0</v>
      </c>
      <c r="Z3064">
        <f t="shared" si="570"/>
        <v>0</v>
      </c>
      <c r="AG3064" t="str">
        <f t="shared" si="571"/>
        <v/>
      </c>
      <c r="AI3064" t="str">
        <f t="shared" si="572"/>
        <v/>
      </c>
      <c r="AJ3064" t="str">
        <f t="shared" si="573"/>
        <v/>
      </c>
      <c r="AK3064" t="str">
        <f t="shared" si="574"/>
        <v>ORD26000088</v>
      </c>
      <c r="AL3064">
        <f>IF(E3064&lt;&gt;"CAPTURE","",COUNTIF(Orders!$H:$H,AK3064))</f>
        <v>1</v>
      </c>
      <c r="AP3064" t="str">
        <f t="shared" si="575"/>
        <v>Matched to Order</v>
      </c>
      <c r="AQ3064">
        <f>IF(COUNTIF($A$2:A3064,A3064)=1,1,0)</f>
        <v>1</v>
      </c>
    </row>
    <row r="3065" spans="1:43" x14ac:dyDescent="0.3">
      <c r="A3065" t="s">
        <v>15384</v>
      </c>
      <c r="C3065" t="s">
        <v>286</v>
      </c>
      <c r="D3065" s="1">
        <v>46282</v>
      </c>
      <c r="E3065" t="s">
        <v>11819</v>
      </c>
      <c r="F3065" t="s">
        <v>17</v>
      </c>
      <c r="G3065">
        <v>1299</v>
      </c>
      <c r="H3065">
        <v>23.38</v>
      </c>
      <c r="I3065">
        <v>4.21</v>
      </c>
      <c r="J3065">
        <v>1271.4100000000001</v>
      </c>
      <c r="K3065" s="1">
        <v>46284</v>
      </c>
      <c r="L3065" t="s">
        <v>15380</v>
      </c>
      <c r="M3065">
        <f t="shared" si="564"/>
        <v>1</v>
      </c>
      <c r="N3065">
        <f>COUNTIF(Orders!$A:$A,C3065)</f>
        <v>1</v>
      </c>
      <c r="P3065">
        <f>COUNTIF(Orders!$H:$H,UPPER(SUBSTITUTE(TRIM(C3065),"-","")))</f>
        <v>1</v>
      </c>
      <c r="R3065" t="str">
        <f t="shared" si="565"/>
        <v>Matched Order Reference</v>
      </c>
      <c r="S3065">
        <f t="shared" si="566"/>
        <v>1</v>
      </c>
      <c r="V3065" cm="1">
        <f t="array" ref="V3065">IF(E3065&lt;&gt;"CAPTURE",0,SUMPRODUCT((MDR_Rates!$A$2:$A$10=F3065)*(G3065&gt;MDR_Rates!$B$2:$B$10)*((MDR_Rates!$C$2:$C$10="")+(G3065&lt;=MDR_Rates!$C$2:$C$10))*MDR_Rates!$D$2:$D$10))</f>
        <v>1.8</v>
      </c>
      <c r="W3065">
        <f t="shared" si="567"/>
        <v>23.38</v>
      </c>
      <c r="X3065">
        <f t="shared" si="568"/>
        <v>4.21</v>
      </c>
      <c r="Y3065">
        <f t="shared" si="569"/>
        <v>0</v>
      </c>
      <c r="Z3065">
        <f t="shared" si="570"/>
        <v>0</v>
      </c>
      <c r="AG3065" t="str">
        <f t="shared" si="571"/>
        <v/>
      </c>
      <c r="AI3065" t="str">
        <f t="shared" si="572"/>
        <v/>
      </c>
      <c r="AJ3065" t="str">
        <f t="shared" si="573"/>
        <v/>
      </c>
      <c r="AK3065" t="str">
        <f t="shared" si="574"/>
        <v>ORD26000132</v>
      </c>
      <c r="AL3065">
        <f>IF(E3065&lt;&gt;"CAPTURE","",COUNTIF(Orders!$H:$H,AK3065))</f>
        <v>1</v>
      </c>
      <c r="AP3065" t="str">
        <f t="shared" si="575"/>
        <v>Matched to Order</v>
      </c>
      <c r="AQ3065">
        <f>IF(COUNTIF($A$2:A3065,A3065)=1,1,0)</f>
        <v>1</v>
      </c>
    </row>
    <row r="3066" spans="1:43" x14ac:dyDescent="0.3">
      <c r="A3066" t="s">
        <v>15385</v>
      </c>
      <c r="C3066" t="s">
        <v>306</v>
      </c>
      <c r="D3066" s="1">
        <v>46282</v>
      </c>
      <c r="E3066" t="s">
        <v>11819</v>
      </c>
      <c r="F3066" t="s">
        <v>17</v>
      </c>
      <c r="G3066">
        <v>8847</v>
      </c>
      <c r="H3066">
        <v>141.55000000000001</v>
      </c>
      <c r="I3066">
        <v>25.48</v>
      </c>
      <c r="J3066">
        <v>8679.9699999999993</v>
      </c>
      <c r="K3066" s="1">
        <v>46284</v>
      </c>
      <c r="L3066" t="s">
        <v>15380</v>
      </c>
      <c r="M3066">
        <f t="shared" si="564"/>
        <v>1</v>
      </c>
      <c r="N3066">
        <f>COUNTIF(Orders!$A:$A,C3066)</f>
        <v>1</v>
      </c>
      <c r="P3066">
        <f>COUNTIF(Orders!$H:$H,UPPER(SUBSTITUTE(TRIM(C3066),"-","")))</f>
        <v>1</v>
      </c>
      <c r="R3066" t="str">
        <f t="shared" si="565"/>
        <v>Matched Order Reference</v>
      </c>
      <c r="S3066">
        <f t="shared" si="566"/>
        <v>1</v>
      </c>
      <c r="V3066" cm="1">
        <f t="array" ref="V3066">IF(E3066&lt;&gt;"CAPTURE",0,SUMPRODUCT((MDR_Rates!$A$2:$A$10=F3066)*(G3066&gt;MDR_Rates!$B$2:$B$10)*((MDR_Rates!$C$2:$C$10="")+(G3066&lt;=MDR_Rates!$C$2:$C$10))*MDR_Rates!$D$2:$D$10))</f>
        <v>1.6</v>
      </c>
      <c r="W3066">
        <f t="shared" si="567"/>
        <v>141.55000000000001</v>
      </c>
      <c r="X3066">
        <f t="shared" si="568"/>
        <v>25.48</v>
      </c>
      <c r="Y3066">
        <f t="shared" si="569"/>
        <v>0</v>
      </c>
      <c r="Z3066">
        <f t="shared" si="570"/>
        <v>0</v>
      </c>
      <c r="AG3066" t="str">
        <f t="shared" si="571"/>
        <v/>
      </c>
      <c r="AI3066" t="str">
        <f t="shared" si="572"/>
        <v/>
      </c>
      <c r="AJ3066" t="str">
        <f t="shared" si="573"/>
        <v/>
      </c>
      <c r="AK3066" t="str">
        <f t="shared" si="574"/>
        <v>ORD26000142</v>
      </c>
      <c r="AL3066">
        <f>IF(E3066&lt;&gt;"CAPTURE","",COUNTIF(Orders!$H:$H,AK3066))</f>
        <v>1</v>
      </c>
      <c r="AP3066" t="str">
        <f t="shared" si="575"/>
        <v>Matched to Order</v>
      </c>
      <c r="AQ3066">
        <f>IF(COUNTIF($A$2:A3066,A3066)=1,1,0)</f>
        <v>1</v>
      </c>
    </row>
    <row r="3067" spans="1:43" x14ac:dyDescent="0.3">
      <c r="A3067" t="s">
        <v>15386</v>
      </c>
      <c r="C3067" t="s">
        <v>322</v>
      </c>
      <c r="D3067" s="1">
        <v>46282</v>
      </c>
      <c r="E3067" t="s">
        <v>11819</v>
      </c>
      <c r="F3067" t="s">
        <v>9</v>
      </c>
      <c r="G3067">
        <v>999</v>
      </c>
      <c r="H3067">
        <v>0</v>
      </c>
      <c r="I3067">
        <v>0</v>
      </c>
      <c r="J3067">
        <v>999</v>
      </c>
      <c r="K3067" s="1">
        <v>46284</v>
      </c>
      <c r="L3067" t="s">
        <v>15380</v>
      </c>
      <c r="M3067">
        <f t="shared" si="564"/>
        <v>1</v>
      </c>
      <c r="N3067">
        <f>COUNTIF(Orders!$A:$A,C3067)</f>
        <v>1</v>
      </c>
      <c r="P3067">
        <f>COUNTIF(Orders!$H:$H,UPPER(SUBSTITUTE(TRIM(C3067),"-","")))</f>
        <v>1</v>
      </c>
      <c r="R3067" t="str">
        <f t="shared" si="565"/>
        <v>Matched Order Reference</v>
      </c>
      <c r="S3067">
        <f t="shared" si="566"/>
        <v>1</v>
      </c>
      <c r="V3067" cm="1">
        <f t="array" ref="V3067">IF(E3067&lt;&gt;"CAPTURE",0,SUMPRODUCT((MDR_Rates!$A$2:$A$10=F3067)*(G3067&gt;MDR_Rates!$B$2:$B$10)*((MDR_Rates!$C$2:$C$10="")+(G3067&lt;=MDR_Rates!$C$2:$C$10))*MDR_Rates!$D$2:$D$10))</f>
        <v>0</v>
      </c>
      <c r="W3067">
        <f t="shared" si="567"/>
        <v>0</v>
      </c>
      <c r="X3067">
        <f t="shared" si="568"/>
        <v>0</v>
      </c>
      <c r="Y3067">
        <f t="shared" si="569"/>
        <v>0</v>
      </c>
      <c r="Z3067">
        <f t="shared" si="570"/>
        <v>0</v>
      </c>
      <c r="AG3067" t="str">
        <f t="shared" si="571"/>
        <v/>
      </c>
      <c r="AI3067" t="str">
        <f t="shared" si="572"/>
        <v/>
      </c>
      <c r="AJ3067" t="str">
        <f t="shared" si="573"/>
        <v/>
      </c>
      <c r="AK3067" t="str">
        <f t="shared" si="574"/>
        <v>ORD26000150</v>
      </c>
      <c r="AL3067">
        <f>IF(E3067&lt;&gt;"CAPTURE","",COUNTIF(Orders!$H:$H,AK3067))</f>
        <v>1</v>
      </c>
      <c r="AP3067" t="str">
        <f t="shared" si="575"/>
        <v>Matched to Order</v>
      </c>
      <c r="AQ3067">
        <f>IF(COUNTIF($A$2:A3067,A3067)=1,1,0)</f>
        <v>1</v>
      </c>
    </row>
    <row r="3068" spans="1:43" x14ac:dyDescent="0.3">
      <c r="A3068" t="s">
        <v>15387</v>
      </c>
      <c r="C3068" t="s">
        <v>15388</v>
      </c>
      <c r="D3068" s="1">
        <v>46282</v>
      </c>
      <c r="E3068" t="s">
        <v>11819</v>
      </c>
      <c r="F3068" t="s">
        <v>44</v>
      </c>
      <c r="G3068">
        <v>7999</v>
      </c>
      <c r="H3068">
        <v>135.97999999999999</v>
      </c>
      <c r="I3068">
        <v>24.48</v>
      </c>
      <c r="J3068">
        <v>7838.54</v>
      </c>
      <c r="K3068" s="1">
        <v>46284</v>
      </c>
      <c r="L3068" t="s">
        <v>15380</v>
      </c>
      <c r="M3068">
        <f t="shared" si="564"/>
        <v>1</v>
      </c>
      <c r="N3068">
        <f>COUNTIF(Orders!$A:$A,C3068)</f>
        <v>1</v>
      </c>
      <c r="P3068">
        <f>COUNTIF(Orders!$H:$H,UPPER(SUBSTITUTE(TRIM(C3068),"-","")))</f>
        <v>1</v>
      </c>
      <c r="R3068" t="str">
        <f t="shared" si="565"/>
        <v>Matched Order Reference</v>
      </c>
      <c r="S3068">
        <f t="shared" si="566"/>
        <v>1</v>
      </c>
      <c r="V3068" cm="1">
        <f t="array" ref="V3068">IF(E3068&lt;&gt;"CAPTURE",0,SUMPRODUCT((MDR_Rates!$A$2:$A$10=F3068)*(G3068&gt;MDR_Rates!$B$2:$B$10)*((MDR_Rates!$C$2:$C$10="")+(G3068&lt;=MDR_Rates!$C$2:$C$10))*MDR_Rates!$D$2:$D$10))</f>
        <v>1.7</v>
      </c>
      <c r="W3068">
        <f t="shared" si="567"/>
        <v>135.97999999999999</v>
      </c>
      <c r="X3068">
        <f t="shared" si="568"/>
        <v>24.48</v>
      </c>
      <c r="Y3068">
        <f t="shared" si="569"/>
        <v>0</v>
      </c>
      <c r="Z3068">
        <f t="shared" si="570"/>
        <v>0</v>
      </c>
      <c r="AG3068" t="str">
        <f t="shared" si="571"/>
        <v/>
      </c>
      <c r="AI3068" t="str">
        <f t="shared" si="572"/>
        <v/>
      </c>
      <c r="AJ3068" t="str">
        <f t="shared" si="573"/>
        <v/>
      </c>
      <c r="AK3068" t="str">
        <f t="shared" si="574"/>
        <v>ORD26000167</v>
      </c>
      <c r="AL3068">
        <f>IF(E3068&lt;&gt;"CAPTURE","",COUNTIF(Orders!$H:$H,AK3068))</f>
        <v>1</v>
      </c>
      <c r="AP3068" t="str">
        <f t="shared" si="575"/>
        <v>Matched to Order</v>
      </c>
      <c r="AQ3068">
        <f>IF(COUNTIF($A$2:A3068,A3068)=1,1,0)</f>
        <v>1</v>
      </c>
    </row>
    <row r="3069" spans="1:43" x14ac:dyDescent="0.3">
      <c r="A3069" t="s">
        <v>15389</v>
      </c>
      <c r="C3069" t="s">
        <v>436</v>
      </c>
      <c r="D3069" s="1">
        <v>46282</v>
      </c>
      <c r="E3069" t="s">
        <v>11819</v>
      </c>
      <c r="F3069" t="s">
        <v>9</v>
      </c>
      <c r="G3069">
        <v>3798</v>
      </c>
      <c r="H3069">
        <v>11.39</v>
      </c>
      <c r="I3069">
        <v>2.0499999999999998</v>
      </c>
      <c r="J3069">
        <v>3784.56</v>
      </c>
      <c r="K3069" s="1">
        <v>46284</v>
      </c>
      <c r="L3069" t="s">
        <v>15380</v>
      </c>
      <c r="M3069">
        <f t="shared" si="564"/>
        <v>1</v>
      </c>
      <c r="N3069">
        <f>COUNTIF(Orders!$A:$A,C3069)</f>
        <v>1</v>
      </c>
      <c r="P3069">
        <f>COUNTIF(Orders!$H:$H,UPPER(SUBSTITUTE(TRIM(C3069),"-","")))</f>
        <v>1</v>
      </c>
      <c r="R3069" t="str">
        <f t="shared" si="565"/>
        <v>Matched Order Reference</v>
      </c>
      <c r="S3069">
        <f t="shared" si="566"/>
        <v>1</v>
      </c>
      <c r="V3069" cm="1">
        <f t="array" ref="V3069">IF(E3069&lt;&gt;"CAPTURE",0,SUMPRODUCT((MDR_Rates!$A$2:$A$10=F3069)*(G3069&gt;MDR_Rates!$B$2:$B$10)*((MDR_Rates!$C$2:$C$10="")+(G3069&lt;=MDR_Rates!$C$2:$C$10))*MDR_Rates!$D$2:$D$10))</f>
        <v>0.3</v>
      </c>
      <c r="W3069">
        <f t="shared" si="567"/>
        <v>11.39</v>
      </c>
      <c r="X3069">
        <f t="shared" si="568"/>
        <v>2.0499999999999998</v>
      </c>
      <c r="Y3069">
        <f t="shared" si="569"/>
        <v>0</v>
      </c>
      <c r="Z3069">
        <f t="shared" si="570"/>
        <v>0</v>
      </c>
      <c r="AG3069" t="str">
        <f t="shared" si="571"/>
        <v/>
      </c>
      <c r="AI3069" t="str">
        <f t="shared" si="572"/>
        <v/>
      </c>
      <c r="AJ3069" t="str">
        <f t="shared" si="573"/>
        <v/>
      </c>
      <c r="AK3069" t="str">
        <f t="shared" si="574"/>
        <v>ORD26000207</v>
      </c>
      <c r="AL3069">
        <f>IF(E3069&lt;&gt;"CAPTURE","",COUNTIF(Orders!$H:$H,AK3069))</f>
        <v>1</v>
      </c>
      <c r="AP3069" t="str">
        <f t="shared" si="575"/>
        <v>Matched to Order</v>
      </c>
      <c r="AQ3069">
        <f>IF(COUNTIF($A$2:A3069,A3069)=1,1,0)</f>
        <v>1</v>
      </c>
    </row>
    <row r="3070" spans="1:43" x14ac:dyDescent="0.3">
      <c r="A3070" t="s">
        <v>15390</v>
      </c>
      <c r="C3070" t="s">
        <v>462</v>
      </c>
      <c r="D3070" s="1">
        <v>46282</v>
      </c>
      <c r="E3070" t="s">
        <v>11819</v>
      </c>
      <c r="F3070" t="s">
        <v>17</v>
      </c>
      <c r="G3070">
        <v>3798</v>
      </c>
      <c r="H3070">
        <v>60.77</v>
      </c>
      <c r="I3070">
        <v>10.94</v>
      </c>
      <c r="J3070">
        <v>3726.29</v>
      </c>
      <c r="K3070" s="1">
        <v>46284</v>
      </c>
      <c r="L3070" t="s">
        <v>15380</v>
      </c>
      <c r="M3070">
        <f t="shared" si="564"/>
        <v>1</v>
      </c>
      <c r="N3070">
        <f>COUNTIF(Orders!$A:$A,C3070)</f>
        <v>1</v>
      </c>
      <c r="P3070">
        <f>COUNTIF(Orders!$H:$H,UPPER(SUBSTITUTE(TRIM(C3070),"-","")))</f>
        <v>1</v>
      </c>
      <c r="R3070" t="str">
        <f t="shared" si="565"/>
        <v>Matched Order Reference</v>
      </c>
      <c r="S3070">
        <f t="shared" si="566"/>
        <v>1</v>
      </c>
      <c r="V3070" cm="1">
        <f t="array" ref="V3070">IF(E3070&lt;&gt;"CAPTURE",0,SUMPRODUCT((MDR_Rates!$A$2:$A$10=F3070)*(G3070&gt;MDR_Rates!$B$2:$B$10)*((MDR_Rates!$C$2:$C$10="")+(G3070&lt;=MDR_Rates!$C$2:$C$10))*MDR_Rates!$D$2:$D$10))</f>
        <v>1.6</v>
      </c>
      <c r="W3070">
        <f t="shared" si="567"/>
        <v>60.77</v>
      </c>
      <c r="X3070">
        <f t="shared" si="568"/>
        <v>10.94</v>
      </c>
      <c r="Y3070">
        <f t="shared" si="569"/>
        <v>0</v>
      </c>
      <c r="Z3070">
        <f t="shared" si="570"/>
        <v>0</v>
      </c>
      <c r="AG3070" t="str">
        <f t="shared" si="571"/>
        <v/>
      </c>
      <c r="AI3070" t="str">
        <f t="shared" si="572"/>
        <v/>
      </c>
      <c r="AJ3070" t="str">
        <f t="shared" si="573"/>
        <v/>
      </c>
      <c r="AK3070" t="str">
        <f t="shared" si="574"/>
        <v>ORD26000220</v>
      </c>
      <c r="AL3070">
        <f>IF(E3070&lt;&gt;"CAPTURE","",COUNTIF(Orders!$H:$H,AK3070))</f>
        <v>1</v>
      </c>
      <c r="AP3070" t="str">
        <f t="shared" si="575"/>
        <v>Matched to Order</v>
      </c>
      <c r="AQ3070">
        <f>IF(COUNTIF($A$2:A3070,A3070)=1,1,0)</f>
        <v>1</v>
      </c>
    </row>
    <row r="3071" spans="1:43" x14ac:dyDescent="0.3">
      <c r="A3071" t="s">
        <v>15391</v>
      </c>
      <c r="C3071" t="s">
        <v>472</v>
      </c>
      <c r="D3071" s="1">
        <v>46282</v>
      </c>
      <c r="E3071" t="s">
        <v>11819</v>
      </c>
      <c r="F3071" t="s">
        <v>44</v>
      </c>
      <c r="G3071">
        <v>1397</v>
      </c>
      <c r="H3071">
        <v>26.54</v>
      </c>
      <c r="I3071">
        <v>4.78</v>
      </c>
      <c r="J3071">
        <v>1365.68</v>
      </c>
      <c r="K3071" s="1">
        <v>46284</v>
      </c>
      <c r="L3071" t="s">
        <v>15380</v>
      </c>
      <c r="M3071">
        <f t="shared" si="564"/>
        <v>1</v>
      </c>
      <c r="N3071">
        <f>COUNTIF(Orders!$A:$A,C3071)</f>
        <v>1</v>
      </c>
      <c r="P3071">
        <f>COUNTIF(Orders!$H:$H,UPPER(SUBSTITUTE(TRIM(C3071),"-","")))</f>
        <v>1</v>
      </c>
      <c r="R3071" t="str">
        <f t="shared" si="565"/>
        <v>Matched Order Reference</v>
      </c>
      <c r="S3071">
        <f t="shared" si="566"/>
        <v>1</v>
      </c>
      <c r="V3071" cm="1">
        <f t="array" ref="V3071">IF(E3071&lt;&gt;"CAPTURE",0,SUMPRODUCT((MDR_Rates!$A$2:$A$10=F3071)*(G3071&gt;MDR_Rates!$B$2:$B$10)*((MDR_Rates!$C$2:$C$10="")+(G3071&lt;=MDR_Rates!$C$2:$C$10))*MDR_Rates!$D$2:$D$10))</f>
        <v>1.9</v>
      </c>
      <c r="W3071">
        <f t="shared" si="567"/>
        <v>26.54</v>
      </c>
      <c r="X3071">
        <f t="shared" si="568"/>
        <v>4.78</v>
      </c>
      <c r="Y3071">
        <f t="shared" si="569"/>
        <v>0</v>
      </c>
      <c r="Z3071">
        <f t="shared" si="570"/>
        <v>0</v>
      </c>
      <c r="AG3071" t="str">
        <f t="shared" si="571"/>
        <v/>
      </c>
      <c r="AI3071" t="str">
        <f t="shared" si="572"/>
        <v/>
      </c>
      <c r="AJ3071" t="str">
        <f t="shared" si="573"/>
        <v/>
      </c>
      <c r="AK3071" t="str">
        <f t="shared" si="574"/>
        <v>ORD26000225</v>
      </c>
      <c r="AL3071">
        <f>IF(E3071&lt;&gt;"CAPTURE","",COUNTIF(Orders!$H:$H,AK3071))</f>
        <v>1</v>
      </c>
      <c r="AP3071" t="str">
        <f t="shared" si="575"/>
        <v>Matched to Order</v>
      </c>
      <c r="AQ3071">
        <f>IF(COUNTIF($A$2:A3071,A3071)=1,1,0)</f>
        <v>1</v>
      </c>
    </row>
    <row r="3072" spans="1:43" x14ac:dyDescent="0.3">
      <c r="A3072" t="s">
        <v>15392</v>
      </c>
      <c r="C3072" t="s">
        <v>486</v>
      </c>
      <c r="D3072" s="1">
        <v>46282</v>
      </c>
      <c r="E3072" t="s">
        <v>11819</v>
      </c>
      <c r="F3072" t="s">
        <v>9</v>
      </c>
      <c r="G3072">
        <v>299</v>
      </c>
      <c r="H3072">
        <v>0</v>
      </c>
      <c r="I3072">
        <v>0</v>
      </c>
      <c r="J3072">
        <v>299</v>
      </c>
      <c r="K3072" s="1">
        <v>46284</v>
      </c>
      <c r="L3072" t="s">
        <v>15380</v>
      </c>
      <c r="M3072">
        <f t="shared" si="564"/>
        <v>1</v>
      </c>
      <c r="N3072">
        <f>COUNTIF(Orders!$A:$A,C3072)</f>
        <v>1</v>
      </c>
      <c r="P3072">
        <f>COUNTIF(Orders!$H:$H,UPPER(SUBSTITUTE(TRIM(C3072),"-","")))</f>
        <v>1</v>
      </c>
      <c r="R3072" t="str">
        <f t="shared" si="565"/>
        <v>Matched Order Reference</v>
      </c>
      <c r="S3072">
        <f t="shared" si="566"/>
        <v>1</v>
      </c>
      <c r="V3072" cm="1">
        <f t="array" ref="V3072">IF(E3072&lt;&gt;"CAPTURE",0,SUMPRODUCT((MDR_Rates!$A$2:$A$10=F3072)*(G3072&gt;MDR_Rates!$B$2:$B$10)*((MDR_Rates!$C$2:$C$10="")+(G3072&lt;=MDR_Rates!$C$2:$C$10))*MDR_Rates!$D$2:$D$10))</f>
        <v>0</v>
      </c>
      <c r="W3072">
        <f t="shared" si="567"/>
        <v>0</v>
      </c>
      <c r="X3072">
        <f t="shared" si="568"/>
        <v>0</v>
      </c>
      <c r="Y3072">
        <f t="shared" si="569"/>
        <v>0</v>
      </c>
      <c r="Z3072">
        <f t="shared" si="570"/>
        <v>0</v>
      </c>
      <c r="AG3072" t="str">
        <f t="shared" si="571"/>
        <v/>
      </c>
      <c r="AI3072" t="str">
        <f t="shared" si="572"/>
        <v/>
      </c>
      <c r="AJ3072" t="str">
        <f t="shared" si="573"/>
        <v/>
      </c>
      <c r="AK3072" t="str">
        <f t="shared" si="574"/>
        <v>ORD26000232</v>
      </c>
      <c r="AL3072">
        <f>IF(E3072&lt;&gt;"CAPTURE","",COUNTIF(Orders!$H:$H,AK3072))</f>
        <v>1</v>
      </c>
      <c r="AP3072" t="str">
        <f t="shared" si="575"/>
        <v>Matched to Order</v>
      </c>
      <c r="AQ3072">
        <f>IF(COUNTIF($A$2:A3072,A3072)=1,1,0)</f>
        <v>1</v>
      </c>
    </row>
    <row r="3073" spans="1:43" x14ac:dyDescent="0.3">
      <c r="A3073" t="s">
        <v>15393</v>
      </c>
      <c r="C3073" t="s">
        <v>586</v>
      </c>
      <c r="D3073" s="1">
        <v>46282</v>
      </c>
      <c r="E3073" t="s">
        <v>11819</v>
      </c>
      <c r="F3073" t="s">
        <v>9</v>
      </c>
      <c r="G3073">
        <v>7999</v>
      </c>
      <c r="H3073">
        <v>24</v>
      </c>
      <c r="I3073">
        <v>4.32</v>
      </c>
      <c r="J3073">
        <v>7970.68</v>
      </c>
      <c r="K3073" s="1">
        <v>46284</v>
      </c>
      <c r="L3073" t="s">
        <v>15380</v>
      </c>
      <c r="M3073">
        <f t="shared" si="564"/>
        <v>1</v>
      </c>
      <c r="N3073">
        <f>COUNTIF(Orders!$A:$A,C3073)</f>
        <v>1</v>
      </c>
      <c r="P3073">
        <f>COUNTIF(Orders!$H:$H,UPPER(SUBSTITUTE(TRIM(C3073),"-","")))</f>
        <v>1</v>
      </c>
      <c r="R3073" t="str">
        <f t="shared" si="565"/>
        <v>Matched Order Reference</v>
      </c>
      <c r="S3073">
        <f t="shared" si="566"/>
        <v>1</v>
      </c>
      <c r="V3073" cm="1">
        <f t="array" ref="V3073">IF(E3073&lt;&gt;"CAPTURE",0,SUMPRODUCT((MDR_Rates!$A$2:$A$10=F3073)*(G3073&gt;MDR_Rates!$B$2:$B$10)*((MDR_Rates!$C$2:$C$10="")+(G3073&lt;=MDR_Rates!$C$2:$C$10))*MDR_Rates!$D$2:$D$10))</f>
        <v>0.3</v>
      </c>
      <c r="W3073">
        <f t="shared" si="567"/>
        <v>24</v>
      </c>
      <c r="X3073">
        <f t="shared" si="568"/>
        <v>4.32</v>
      </c>
      <c r="Y3073">
        <f t="shared" si="569"/>
        <v>0</v>
      </c>
      <c r="Z3073">
        <f t="shared" si="570"/>
        <v>0</v>
      </c>
      <c r="AG3073" t="str">
        <f t="shared" si="571"/>
        <v/>
      </c>
      <c r="AI3073" t="str">
        <f t="shared" si="572"/>
        <v/>
      </c>
      <c r="AJ3073" t="str">
        <f t="shared" si="573"/>
        <v/>
      </c>
      <c r="AK3073" t="str">
        <f t="shared" si="574"/>
        <v>ORD26000282</v>
      </c>
      <c r="AL3073">
        <f>IF(E3073&lt;&gt;"CAPTURE","",COUNTIF(Orders!$H:$H,AK3073))</f>
        <v>1</v>
      </c>
      <c r="AP3073" t="str">
        <f t="shared" si="575"/>
        <v>Matched to Order</v>
      </c>
      <c r="AQ3073">
        <f>IF(COUNTIF($A$2:A3073,A3073)=1,1,0)</f>
        <v>1</v>
      </c>
    </row>
    <row r="3074" spans="1:43" x14ac:dyDescent="0.3">
      <c r="A3074" t="s">
        <v>15394</v>
      </c>
      <c r="C3074" t="s">
        <v>726</v>
      </c>
      <c r="D3074" s="1">
        <v>46282</v>
      </c>
      <c r="E3074" t="s">
        <v>11819</v>
      </c>
      <c r="F3074" t="s">
        <v>17</v>
      </c>
      <c r="G3074">
        <v>599</v>
      </c>
      <c r="H3074">
        <v>10.78</v>
      </c>
      <c r="I3074">
        <v>1.94</v>
      </c>
      <c r="J3074">
        <v>586.28</v>
      </c>
      <c r="K3074" s="1">
        <v>46284</v>
      </c>
      <c r="L3074" t="s">
        <v>15380</v>
      </c>
      <c r="M3074">
        <f t="shared" si="564"/>
        <v>1</v>
      </c>
      <c r="N3074">
        <f>COUNTIF(Orders!$A:$A,C3074)</f>
        <v>1</v>
      </c>
      <c r="P3074">
        <f>COUNTIF(Orders!$H:$H,UPPER(SUBSTITUTE(TRIM(C3074),"-","")))</f>
        <v>1</v>
      </c>
      <c r="R3074" t="str">
        <f t="shared" si="565"/>
        <v>Matched Order Reference</v>
      </c>
      <c r="S3074">
        <f t="shared" si="566"/>
        <v>1</v>
      </c>
      <c r="V3074" cm="1">
        <f t="array" ref="V3074">IF(E3074&lt;&gt;"CAPTURE",0,SUMPRODUCT((MDR_Rates!$A$2:$A$10=F3074)*(G3074&gt;MDR_Rates!$B$2:$B$10)*((MDR_Rates!$C$2:$C$10="")+(G3074&lt;=MDR_Rates!$C$2:$C$10))*MDR_Rates!$D$2:$D$10))</f>
        <v>1.8</v>
      </c>
      <c r="W3074">
        <f t="shared" si="567"/>
        <v>10.78</v>
      </c>
      <c r="X3074">
        <f t="shared" si="568"/>
        <v>1.94</v>
      </c>
      <c r="Y3074">
        <f t="shared" si="569"/>
        <v>0</v>
      </c>
      <c r="Z3074">
        <f t="shared" si="570"/>
        <v>0</v>
      </c>
      <c r="AG3074" t="str">
        <f t="shared" si="571"/>
        <v/>
      </c>
      <c r="AI3074" t="str">
        <f t="shared" si="572"/>
        <v/>
      </c>
      <c r="AJ3074" t="str">
        <f t="shared" si="573"/>
        <v/>
      </c>
      <c r="AK3074" t="str">
        <f t="shared" si="574"/>
        <v>ORD26000352</v>
      </c>
      <c r="AL3074">
        <f>IF(E3074&lt;&gt;"CAPTURE","",COUNTIF(Orders!$H:$H,AK3074))</f>
        <v>1</v>
      </c>
      <c r="AP3074" t="str">
        <f t="shared" si="575"/>
        <v>Matched to Order</v>
      </c>
      <c r="AQ3074">
        <f>IF(COUNTIF($A$2:A3074,A3074)=1,1,0)</f>
        <v>1</v>
      </c>
    </row>
    <row r="3075" spans="1:43" x14ac:dyDescent="0.3">
      <c r="A3075" t="s">
        <v>15395</v>
      </c>
      <c r="C3075" t="s">
        <v>764</v>
      </c>
      <c r="D3075" s="1">
        <v>46282</v>
      </c>
      <c r="E3075" t="s">
        <v>11819</v>
      </c>
      <c r="F3075" t="s">
        <v>44</v>
      </c>
      <c r="G3075">
        <v>7999</v>
      </c>
      <c r="H3075">
        <v>135.97999999999999</v>
      </c>
      <c r="I3075">
        <v>24.48</v>
      </c>
      <c r="J3075">
        <v>7838.54</v>
      </c>
      <c r="K3075" s="1">
        <v>46284</v>
      </c>
      <c r="L3075" t="s">
        <v>15380</v>
      </c>
      <c r="M3075">
        <f t="shared" ref="M3075:M3138" si="576">COUNTIF($A:$A,A3075)</f>
        <v>1</v>
      </c>
      <c r="N3075">
        <f>COUNTIF(Orders!$A:$A,C3075)</f>
        <v>1</v>
      </c>
      <c r="P3075">
        <f>COUNTIF(Orders!$H:$H,UPPER(SUBSTITUTE(TRIM(C3075),"-","")))</f>
        <v>1</v>
      </c>
      <c r="R3075" t="str">
        <f t="shared" ref="R3075:R3138" si="577">IF(E3075="REFUND","Refund",IF(P3075=0,"Unmatched Order Reference","Matched Order Reference"))</f>
        <v>Matched Order Reference</v>
      </c>
      <c r="S3075">
        <f t="shared" ref="S3075:S3138" si="578">COUNTIFS($C$2:$C$5753,C3075,$E$2:$E$5753,"CAPTURE")</f>
        <v>1</v>
      </c>
      <c r="V3075" cm="1">
        <f t="array" ref="V3075">IF(E3075&lt;&gt;"CAPTURE",0,SUMPRODUCT((MDR_Rates!$A$2:$A$10=F3075)*(G3075&gt;MDR_Rates!$B$2:$B$10)*((MDR_Rates!$C$2:$C$10="")+(G3075&lt;=MDR_Rates!$C$2:$C$10))*MDR_Rates!$D$2:$D$10))</f>
        <v>1.7</v>
      </c>
      <c r="W3075">
        <f t="shared" ref="W3075:W3138" si="579">IF(E3075&lt;&gt;"CAPTURE",0,ROUND(G3075*V3075/100,2))</f>
        <v>135.97999999999999</v>
      </c>
      <c r="X3075">
        <f t="shared" ref="X3075:X3138" si="580">IF(E3075&lt;&gt;"CAPTURE",0,ROUND(W3075*18/100,2))</f>
        <v>24.48</v>
      </c>
      <c r="Y3075">
        <f t="shared" ref="Y3075:Y3138" si="581">IF(E3075&lt;&gt;"CAPTURE",0,ROUND(H3075-W3075,2))</f>
        <v>0</v>
      </c>
      <c r="Z3075">
        <f t="shared" ref="Z3075:Z3138" si="582">IF(E3075&lt;&gt;"CAPTURE",0,ROUND(I3075-X3075,2))</f>
        <v>0</v>
      </c>
      <c r="AG3075" t="str">
        <f t="shared" ref="AG3075:AG3138" si="583">IF(E3075&lt;&gt;"REFUND","",IF(COUNTIFS($A:$A,B3075,$E:$E,"CAPTURE")=0,"Missing Original Capture","Original Capture Found"))</f>
        <v/>
      </c>
      <c r="AI3075" t="str">
        <f t="shared" ref="AI3075:AI3138" si="584">IF(E3075="REFUND",_xlfn.MAXIFS($G:$G,$A:$A,B3075,$E:$E,"CAPTURE"),"")</f>
        <v/>
      </c>
      <c r="AJ3075" t="str">
        <f t="shared" ref="AJ3075:AJ3138" si="585">IF(E3075&lt;&gt;"REFUND","",IF(G3075&gt;AI3075,"Refund Exceeds Capture",IF(ABS(G3075-AI3075)&lt;0.01,"Full Refund","Partial Refund")))</f>
        <v/>
      </c>
      <c r="AK3075" t="str">
        <f t="shared" ref="AK3075:AK3138" si="586">UPPER(SUBSTITUTE(TRIM(C3075),"-",""))</f>
        <v>ORD26000371</v>
      </c>
      <c r="AL3075">
        <f>IF(E3075&lt;&gt;"CAPTURE","",COUNTIF(Orders!$H:$H,AK3075))</f>
        <v>1</v>
      </c>
      <c r="AP3075" t="str">
        <f t="shared" ref="AP3075:AP3138" si="587">IF(E3075&lt;&gt;"CAPTURE","",IF(M3075&gt;1,"Duplicate ID - Review",IF(AL3075=0,"Unmatched Order",IF(AL3075=1,"Matched to Order","Multiple Order Matches"))))</f>
        <v>Matched to Order</v>
      </c>
      <c r="AQ3075">
        <f>IF(COUNTIF($A$2:A3075,A3075)=1,1,0)</f>
        <v>1</v>
      </c>
    </row>
    <row r="3076" spans="1:43" x14ac:dyDescent="0.3">
      <c r="A3076" t="s">
        <v>15396</v>
      </c>
      <c r="C3076" t="s">
        <v>15397</v>
      </c>
      <c r="D3076" s="1">
        <v>46282</v>
      </c>
      <c r="E3076" t="s">
        <v>11819</v>
      </c>
      <c r="F3076" t="s">
        <v>17</v>
      </c>
      <c r="G3076">
        <v>5797</v>
      </c>
      <c r="H3076">
        <v>92.75</v>
      </c>
      <c r="I3076">
        <v>16.7</v>
      </c>
      <c r="J3076">
        <v>5687.55</v>
      </c>
      <c r="K3076" s="1">
        <v>46284</v>
      </c>
      <c r="L3076" t="s">
        <v>15380</v>
      </c>
      <c r="M3076">
        <f t="shared" si="576"/>
        <v>1</v>
      </c>
      <c r="N3076">
        <f>COUNTIF(Orders!$A:$A,C3076)</f>
        <v>0</v>
      </c>
      <c r="P3076">
        <f>COUNTIF(Orders!$H:$H,UPPER(SUBSTITUTE(TRIM(C3076),"-","")))</f>
        <v>1</v>
      </c>
      <c r="R3076" t="str">
        <f t="shared" si="577"/>
        <v>Matched Order Reference</v>
      </c>
      <c r="S3076">
        <f t="shared" si="578"/>
        <v>1</v>
      </c>
      <c r="V3076" cm="1">
        <f t="array" ref="V3076">IF(E3076&lt;&gt;"CAPTURE",0,SUMPRODUCT((MDR_Rates!$A$2:$A$10=F3076)*(G3076&gt;MDR_Rates!$B$2:$B$10)*((MDR_Rates!$C$2:$C$10="")+(G3076&lt;=MDR_Rates!$C$2:$C$10))*MDR_Rates!$D$2:$D$10))</f>
        <v>1.6</v>
      </c>
      <c r="W3076">
        <f t="shared" si="579"/>
        <v>92.75</v>
      </c>
      <c r="X3076">
        <f t="shared" si="580"/>
        <v>16.7</v>
      </c>
      <c r="Y3076">
        <f t="shared" si="581"/>
        <v>0</v>
      </c>
      <c r="Z3076">
        <f t="shared" si="582"/>
        <v>0</v>
      </c>
      <c r="AG3076" t="str">
        <f t="shared" si="583"/>
        <v/>
      </c>
      <c r="AI3076" t="str">
        <f t="shared" si="584"/>
        <v/>
      </c>
      <c r="AJ3076" t="str">
        <f t="shared" si="585"/>
        <v/>
      </c>
      <c r="AK3076" t="str">
        <f t="shared" si="586"/>
        <v>ORD26000429</v>
      </c>
      <c r="AL3076">
        <f>IF(E3076&lt;&gt;"CAPTURE","",COUNTIF(Orders!$H:$H,AK3076))</f>
        <v>1</v>
      </c>
      <c r="AP3076" t="str">
        <f t="shared" si="587"/>
        <v>Matched to Order</v>
      </c>
      <c r="AQ3076">
        <f>IF(COUNTIF($A$2:A3076,A3076)=1,1,0)</f>
        <v>1</v>
      </c>
    </row>
    <row r="3077" spans="1:43" x14ac:dyDescent="0.3">
      <c r="A3077" t="s">
        <v>15398</v>
      </c>
      <c r="C3077" t="s">
        <v>908</v>
      </c>
      <c r="D3077" s="1">
        <v>46282</v>
      </c>
      <c r="E3077" t="s">
        <v>11819</v>
      </c>
      <c r="F3077" t="s">
        <v>9</v>
      </c>
      <c r="G3077">
        <v>5297</v>
      </c>
      <c r="H3077">
        <v>15.89</v>
      </c>
      <c r="I3077">
        <v>2.86</v>
      </c>
      <c r="J3077">
        <v>5278.25</v>
      </c>
      <c r="K3077" s="1">
        <v>46284</v>
      </c>
      <c r="L3077" t="s">
        <v>15380</v>
      </c>
      <c r="M3077">
        <f t="shared" si="576"/>
        <v>1</v>
      </c>
      <c r="N3077">
        <f>COUNTIF(Orders!$A:$A,C3077)</f>
        <v>1</v>
      </c>
      <c r="P3077">
        <f>COUNTIF(Orders!$H:$H,UPPER(SUBSTITUTE(TRIM(C3077),"-","")))</f>
        <v>1</v>
      </c>
      <c r="R3077" t="str">
        <f t="shared" si="577"/>
        <v>Matched Order Reference</v>
      </c>
      <c r="S3077">
        <f t="shared" si="578"/>
        <v>1</v>
      </c>
      <c r="V3077" cm="1">
        <f t="array" ref="V3077">IF(E3077&lt;&gt;"CAPTURE",0,SUMPRODUCT((MDR_Rates!$A$2:$A$10=F3077)*(G3077&gt;MDR_Rates!$B$2:$B$10)*((MDR_Rates!$C$2:$C$10="")+(G3077&lt;=MDR_Rates!$C$2:$C$10))*MDR_Rates!$D$2:$D$10))</f>
        <v>0.3</v>
      </c>
      <c r="W3077">
        <f t="shared" si="579"/>
        <v>15.89</v>
      </c>
      <c r="X3077">
        <f t="shared" si="580"/>
        <v>2.86</v>
      </c>
      <c r="Y3077">
        <f t="shared" si="581"/>
        <v>0</v>
      </c>
      <c r="Z3077">
        <f t="shared" si="582"/>
        <v>0</v>
      </c>
      <c r="AG3077" t="str">
        <f t="shared" si="583"/>
        <v/>
      </c>
      <c r="AI3077" t="str">
        <f t="shared" si="584"/>
        <v/>
      </c>
      <c r="AJ3077" t="str">
        <f t="shared" si="585"/>
        <v/>
      </c>
      <c r="AK3077" t="str">
        <f t="shared" si="586"/>
        <v>ORD26000443</v>
      </c>
      <c r="AL3077">
        <f>IF(E3077&lt;&gt;"CAPTURE","",COUNTIF(Orders!$H:$H,AK3077))</f>
        <v>1</v>
      </c>
      <c r="AP3077" t="str">
        <f t="shared" si="587"/>
        <v>Matched to Order</v>
      </c>
      <c r="AQ3077">
        <f>IF(COUNTIF($A$2:A3077,A3077)=1,1,0)</f>
        <v>1</v>
      </c>
    </row>
    <row r="3078" spans="1:43" x14ac:dyDescent="0.3">
      <c r="A3078" t="s">
        <v>15399</v>
      </c>
      <c r="C3078" t="s">
        <v>1025</v>
      </c>
      <c r="D3078" s="1">
        <v>46282</v>
      </c>
      <c r="E3078" t="s">
        <v>11819</v>
      </c>
      <c r="F3078" t="s">
        <v>9</v>
      </c>
      <c r="G3078">
        <v>3298</v>
      </c>
      <c r="H3078">
        <v>9.89</v>
      </c>
      <c r="I3078">
        <v>1.78</v>
      </c>
      <c r="J3078">
        <v>3286.33</v>
      </c>
      <c r="K3078" s="1">
        <v>46284</v>
      </c>
      <c r="L3078" t="s">
        <v>15380</v>
      </c>
      <c r="M3078">
        <f t="shared" si="576"/>
        <v>1</v>
      </c>
      <c r="N3078">
        <f>COUNTIF(Orders!$A:$A,C3078)</f>
        <v>1</v>
      </c>
      <c r="P3078">
        <f>COUNTIF(Orders!$H:$H,UPPER(SUBSTITUTE(TRIM(C3078),"-","")))</f>
        <v>1</v>
      </c>
      <c r="R3078" t="str">
        <f t="shared" si="577"/>
        <v>Matched Order Reference</v>
      </c>
      <c r="S3078">
        <f t="shared" si="578"/>
        <v>1</v>
      </c>
      <c r="V3078" cm="1">
        <f t="array" ref="V3078">IF(E3078&lt;&gt;"CAPTURE",0,SUMPRODUCT((MDR_Rates!$A$2:$A$10=F3078)*(G3078&gt;MDR_Rates!$B$2:$B$10)*((MDR_Rates!$C$2:$C$10="")+(G3078&lt;=MDR_Rates!$C$2:$C$10))*MDR_Rates!$D$2:$D$10))</f>
        <v>0.3</v>
      </c>
      <c r="W3078">
        <f t="shared" si="579"/>
        <v>9.89</v>
      </c>
      <c r="X3078">
        <f t="shared" si="580"/>
        <v>1.78</v>
      </c>
      <c r="Y3078">
        <f t="shared" si="581"/>
        <v>0</v>
      </c>
      <c r="Z3078">
        <f t="shared" si="582"/>
        <v>0</v>
      </c>
      <c r="AG3078" t="str">
        <f t="shared" si="583"/>
        <v/>
      </c>
      <c r="AI3078" t="str">
        <f t="shared" si="584"/>
        <v/>
      </c>
      <c r="AJ3078" t="str">
        <f t="shared" si="585"/>
        <v/>
      </c>
      <c r="AK3078" t="str">
        <f t="shared" si="586"/>
        <v>ORD26000502</v>
      </c>
      <c r="AL3078">
        <f>IF(E3078&lt;&gt;"CAPTURE","",COUNTIF(Orders!$H:$H,AK3078))</f>
        <v>1</v>
      </c>
      <c r="AP3078" t="str">
        <f t="shared" si="587"/>
        <v>Matched to Order</v>
      </c>
      <c r="AQ3078">
        <f>IF(COUNTIF($A$2:A3078,A3078)=1,1,0)</f>
        <v>1</v>
      </c>
    </row>
    <row r="3079" spans="1:43" x14ac:dyDescent="0.3">
      <c r="A3079" t="s">
        <v>15400</v>
      </c>
      <c r="C3079" t="s">
        <v>1109</v>
      </c>
      <c r="D3079" s="1">
        <v>46282</v>
      </c>
      <c r="E3079" t="s">
        <v>11819</v>
      </c>
      <c r="F3079" t="s">
        <v>17</v>
      </c>
      <c r="G3079">
        <v>8298</v>
      </c>
      <c r="H3079">
        <v>132.77000000000001</v>
      </c>
      <c r="I3079">
        <v>23.9</v>
      </c>
      <c r="J3079">
        <v>8141.33</v>
      </c>
      <c r="K3079" s="1">
        <v>46284</v>
      </c>
      <c r="L3079" t="s">
        <v>15380</v>
      </c>
      <c r="M3079">
        <f t="shared" si="576"/>
        <v>1</v>
      </c>
      <c r="N3079">
        <f>COUNTIF(Orders!$A:$A,C3079)</f>
        <v>1</v>
      </c>
      <c r="P3079">
        <f>COUNTIF(Orders!$H:$H,UPPER(SUBSTITUTE(TRIM(C3079),"-","")))</f>
        <v>1</v>
      </c>
      <c r="R3079" t="str">
        <f t="shared" si="577"/>
        <v>Matched Order Reference</v>
      </c>
      <c r="S3079">
        <f t="shared" si="578"/>
        <v>1</v>
      </c>
      <c r="V3079" cm="1">
        <f t="array" ref="V3079">IF(E3079&lt;&gt;"CAPTURE",0,SUMPRODUCT((MDR_Rates!$A$2:$A$10=F3079)*(G3079&gt;MDR_Rates!$B$2:$B$10)*((MDR_Rates!$C$2:$C$10="")+(G3079&lt;=MDR_Rates!$C$2:$C$10))*MDR_Rates!$D$2:$D$10))</f>
        <v>1.6</v>
      </c>
      <c r="W3079">
        <f t="shared" si="579"/>
        <v>132.77000000000001</v>
      </c>
      <c r="X3079">
        <f t="shared" si="580"/>
        <v>23.9</v>
      </c>
      <c r="Y3079">
        <f t="shared" si="581"/>
        <v>0</v>
      </c>
      <c r="Z3079">
        <f t="shared" si="582"/>
        <v>0</v>
      </c>
      <c r="AG3079" t="str">
        <f t="shared" si="583"/>
        <v/>
      </c>
      <c r="AI3079" t="str">
        <f t="shared" si="584"/>
        <v/>
      </c>
      <c r="AJ3079" t="str">
        <f t="shared" si="585"/>
        <v/>
      </c>
      <c r="AK3079" t="str">
        <f t="shared" si="586"/>
        <v>ORD26000544</v>
      </c>
      <c r="AL3079">
        <f>IF(E3079&lt;&gt;"CAPTURE","",COUNTIF(Orders!$H:$H,AK3079))</f>
        <v>1</v>
      </c>
      <c r="AP3079" t="str">
        <f t="shared" si="587"/>
        <v>Matched to Order</v>
      </c>
      <c r="AQ3079">
        <f>IF(COUNTIF($A$2:A3079,A3079)=1,1,0)</f>
        <v>1</v>
      </c>
    </row>
    <row r="3080" spans="1:43" x14ac:dyDescent="0.3">
      <c r="A3080" t="s">
        <v>15401</v>
      </c>
      <c r="C3080" t="s">
        <v>1163</v>
      </c>
      <c r="D3080" s="1">
        <v>46282</v>
      </c>
      <c r="E3080" t="s">
        <v>11819</v>
      </c>
      <c r="F3080" t="s">
        <v>17</v>
      </c>
      <c r="G3080">
        <v>7999</v>
      </c>
      <c r="H3080">
        <v>127.98</v>
      </c>
      <c r="I3080">
        <v>23.04</v>
      </c>
      <c r="J3080">
        <v>7847.98</v>
      </c>
      <c r="K3080" s="1">
        <v>46284</v>
      </c>
      <c r="L3080" t="s">
        <v>15380</v>
      </c>
      <c r="M3080">
        <f t="shared" si="576"/>
        <v>1</v>
      </c>
      <c r="N3080">
        <f>COUNTIF(Orders!$A:$A,C3080)</f>
        <v>1</v>
      </c>
      <c r="P3080">
        <f>COUNTIF(Orders!$H:$H,UPPER(SUBSTITUTE(TRIM(C3080),"-","")))</f>
        <v>1</v>
      </c>
      <c r="R3080" t="str">
        <f t="shared" si="577"/>
        <v>Matched Order Reference</v>
      </c>
      <c r="S3080">
        <f t="shared" si="578"/>
        <v>1</v>
      </c>
      <c r="V3080" cm="1">
        <f t="array" ref="V3080">IF(E3080&lt;&gt;"CAPTURE",0,SUMPRODUCT((MDR_Rates!$A$2:$A$10=F3080)*(G3080&gt;MDR_Rates!$B$2:$B$10)*((MDR_Rates!$C$2:$C$10="")+(G3080&lt;=MDR_Rates!$C$2:$C$10))*MDR_Rates!$D$2:$D$10))</f>
        <v>1.6</v>
      </c>
      <c r="W3080">
        <f t="shared" si="579"/>
        <v>127.98</v>
      </c>
      <c r="X3080">
        <f t="shared" si="580"/>
        <v>23.04</v>
      </c>
      <c r="Y3080">
        <f t="shared" si="581"/>
        <v>0</v>
      </c>
      <c r="Z3080">
        <f t="shared" si="582"/>
        <v>0</v>
      </c>
      <c r="AG3080" t="str">
        <f t="shared" si="583"/>
        <v/>
      </c>
      <c r="AI3080" t="str">
        <f t="shared" si="584"/>
        <v/>
      </c>
      <c r="AJ3080" t="str">
        <f t="shared" si="585"/>
        <v/>
      </c>
      <c r="AK3080" t="str">
        <f t="shared" si="586"/>
        <v>ORD26000571</v>
      </c>
      <c r="AL3080">
        <f>IF(E3080&lt;&gt;"CAPTURE","",COUNTIF(Orders!$H:$H,AK3080))</f>
        <v>1</v>
      </c>
      <c r="AP3080" t="str">
        <f t="shared" si="587"/>
        <v>Matched to Order</v>
      </c>
      <c r="AQ3080">
        <f>IF(COUNTIF($A$2:A3080,A3080)=1,1,0)</f>
        <v>1</v>
      </c>
    </row>
    <row r="3081" spans="1:43" x14ac:dyDescent="0.3">
      <c r="A3081" t="s">
        <v>15402</v>
      </c>
      <c r="C3081" t="s">
        <v>1189</v>
      </c>
      <c r="D3081" s="1">
        <v>46282</v>
      </c>
      <c r="E3081" t="s">
        <v>11819</v>
      </c>
      <c r="F3081" t="s">
        <v>9</v>
      </c>
      <c r="G3081">
        <v>1298</v>
      </c>
      <c r="H3081">
        <v>0</v>
      </c>
      <c r="I3081">
        <v>0</v>
      </c>
      <c r="J3081">
        <v>1298</v>
      </c>
      <c r="K3081" s="1">
        <v>46284</v>
      </c>
      <c r="L3081" t="s">
        <v>15380</v>
      </c>
      <c r="M3081">
        <f t="shared" si="576"/>
        <v>1</v>
      </c>
      <c r="N3081">
        <f>COUNTIF(Orders!$A:$A,C3081)</f>
        <v>1</v>
      </c>
      <c r="P3081">
        <f>COUNTIF(Orders!$H:$H,UPPER(SUBSTITUTE(TRIM(C3081),"-","")))</f>
        <v>1</v>
      </c>
      <c r="R3081" t="str">
        <f t="shared" si="577"/>
        <v>Matched Order Reference</v>
      </c>
      <c r="S3081">
        <f t="shared" si="578"/>
        <v>1</v>
      </c>
      <c r="V3081" cm="1">
        <f t="array" ref="V3081">IF(E3081&lt;&gt;"CAPTURE",0,SUMPRODUCT((MDR_Rates!$A$2:$A$10=F3081)*(G3081&gt;MDR_Rates!$B$2:$B$10)*((MDR_Rates!$C$2:$C$10="")+(G3081&lt;=MDR_Rates!$C$2:$C$10))*MDR_Rates!$D$2:$D$10))</f>
        <v>0</v>
      </c>
      <c r="W3081">
        <f t="shared" si="579"/>
        <v>0</v>
      </c>
      <c r="X3081">
        <f t="shared" si="580"/>
        <v>0</v>
      </c>
      <c r="Y3081">
        <f t="shared" si="581"/>
        <v>0</v>
      </c>
      <c r="Z3081">
        <f t="shared" si="582"/>
        <v>0</v>
      </c>
      <c r="AG3081" t="str">
        <f t="shared" si="583"/>
        <v/>
      </c>
      <c r="AI3081" t="str">
        <f t="shared" si="584"/>
        <v/>
      </c>
      <c r="AJ3081" t="str">
        <f t="shared" si="585"/>
        <v/>
      </c>
      <c r="AK3081" t="str">
        <f t="shared" si="586"/>
        <v>ORD26000584</v>
      </c>
      <c r="AL3081">
        <f>IF(E3081&lt;&gt;"CAPTURE","",COUNTIF(Orders!$H:$H,AK3081))</f>
        <v>1</v>
      </c>
      <c r="AP3081" t="str">
        <f t="shared" si="587"/>
        <v>Matched to Order</v>
      </c>
      <c r="AQ3081">
        <f>IF(COUNTIF($A$2:A3081,A3081)=1,1,0)</f>
        <v>1</v>
      </c>
    </row>
    <row r="3082" spans="1:43" x14ac:dyDescent="0.3">
      <c r="A3082" t="s">
        <v>15403</v>
      </c>
      <c r="C3082" t="s">
        <v>1196</v>
      </c>
      <c r="D3082" s="1">
        <v>46282</v>
      </c>
      <c r="E3082" t="s">
        <v>11819</v>
      </c>
      <c r="F3082" t="s">
        <v>17</v>
      </c>
      <c r="G3082">
        <v>349</v>
      </c>
      <c r="H3082">
        <v>6.28</v>
      </c>
      <c r="I3082">
        <v>1.1299999999999999</v>
      </c>
      <c r="J3082">
        <v>341.59</v>
      </c>
      <c r="K3082" s="1">
        <v>46284</v>
      </c>
      <c r="L3082" t="s">
        <v>15380</v>
      </c>
      <c r="M3082">
        <f t="shared" si="576"/>
        <v>1</v>
      </c>
      <c r="N3082">
        <f>COUNTIF(Orders!$A:$A,C3082)</f>
        <v>1</v>
      </c>
      <c r="P3082">
        <f>COUNTIF(Orders!$H:$H,UPPER(SUBSTITUTE(TRIM(C3082),"-","")))</f>
        <v>1</v>
      </c>
      <c r="R3082" t="str">
        <f t="shared" si="577"/>
        <v>Matched Order Reference</v>
      </c>
      <c r="S3082">
        <f t="shared" si="578"/>
        <v>1</v>
      </c>
      <c r="V3082" cm="1">
        <f t="array" ref="V3082">IF(E3082&lt;&gt;"CAPTURE",0,SUMPRODUCT((MDR_Rates!$A$2:$A$10=F3082)*(G3082&gt;MDR_Rates!$B$2:$B$10)*((MDR_Rates!$C$2:$C$10="")+(G3082&lt;=MDR_Rates!$C$2:$C$10))*MDR_Rates!$D$2:$D$10))</f>
        <v>1.8</v>
      </c>
      <c r="W3082">
        <f t="shared" si="579"/>
        <v>6.28</v>
      </c>
      <c r="X3082">
        <f t="shared" si="580"/>
        <v>1.1299999999999999</v>
      </c>
      <c r="Y3082">
        <f t="shared" si="581"/>
        <v>0</v>
      </c>
      <c r="Z3082">
        <f t="shared" si="582"/>
        <v>0</v>
      </c>
      <c r="AG3082" t="str">
        <f t="shared" si="583"/>
        <v/>
      </c>
      <c r="AI3082" t="str">
        <f t="shared" si="584"/>
        <v/>
      </c>
      <c r="AJ3082" t="str">
        <f t="shared" si="585"/>
        <v/>
      </c>
      <c r="AK3082" t="str">
        <f t="shared" si="586"/>
        <v>ORD26000588</v>
      </c>
      <c r="AL3082">
        <f>IF(E3082&lt;&gt;"CAPTURE","",COUNTIF(Orders!$H:$H,AK3082))</f>
        <v>1</v>
      </c>
      <c r="AP3082" t="str">
        <f t="shared" si="587"/>
        <v>Matched to Order</v>
      </c>
      <c r="AQ3082">
        <f>IF(COUNTIF($A$2:A3082,A3082)=1,1,0)</f>
        <v>1</v>
      </c>
    </row>
    <row r="3083" spans="1:43" x14ac:dyDescent="0.3">
      <c r="A3083" t="s">
        <v>15404</v>
      </c>
      <c r="C3083" t="s">
        <v>1238</v>
      </c>
      <c r="D3083" s="1">
        <v>46282</v>
      </c>
      <c r="E3083" t="s">
        <v>11819</v>
      </c>
      <c r="F3083" t="s">
        <v>17</v>
      </c>
      <c r="G3083">
        <v>6347</v>
      </c>
      <c r="H3083">
        <v>101.55</v>
      </c>
      <c r="I3083">
        <v>18.28</v>
      </c>
      <c r="J3083">
        <v>6227.17</v>
      </c>
      <c r="K3083" s="1">
        <v>46284</v>
      </c>
      <c r="L3083" t="s">
        <v>15380</v>
      </c>
      <c r="M3083">
        <f t="shared" si="576"/>
        <v>1</v>
      </c>
      <c r="N3083">
        <f>COUNTIF(Orders!$A:$A,C3083)</f>
        <v>1</v>
      </c>
      <c r="P3083">
        <f>COUNTIF(Orders!$H:$H,UPPER(SUBSTITUTE(TRIM(C3083),"-","")))</f>
        <v>1</v>
      </c>
      <c r="R3083" t="str">
        <f t="shared" si="577"/>
        <v>Matched Order Reference</v>
      </c>
      <c r="S3083">
        <f t="shared" si="578"/>
        <v>1</v>
      </c>
      <c r="V3083" cm="1">
        <f t="array" ref="V3083">IF(E3083&lt;&gt;"CAPTURE",0,SUMPRODUCT((MDR_Rates!$A$2:$A$10=F3083)*(G3083&gt;MDR_Rates!$B$2:$B$10)*((MDR_Rates!$C$2:$C$10="")+(G3083&lt;=MDR_Rates!$C$2:$C$10))*MDR_Rates!$D$2:$D$10))</f>
        <v>1.6</v>
      </c>
      <c r="W3083">
        <f t="shared" si="579"/>
        <v>101.55</v>
      </c>
      <c r="X3083">
        <f t="shared" si="580"/>
        <v>18.28</v>
      </c>
      <c r="Y3083">
        <f t="shared" si="581"/>
        <v>0</v>
      </c>
      <c r="Z3083">
        <f t="shared" si="582"/>
        <v>0</v>
      </c>
      <c r="AG3083" t="str">
        <f t="shared" si="583"/>
        <v/>
      </c>
      <c r="AI3083" t="str">
        <f t="shared" si="584"/>
        <v/>
      </c>
      <c r="AJ3083" t="str">
        <f t="shared" si="585"/>
        <v/>
      </c>
      <c r="AK3083" t="str">
        <f t="shared" si="586"/>
        <v>ORD26000609</v>
      </c>
      <c r="AL3083">
        <f>IF(E3083&lt;&gt;"CAPTURE","",COUNTIF(Orders!$H:$H,AK3083))</f>
        <v>1</v>
      </c>
      <c r="AP3083" t="str">
        <f t="shared" si="587"/>
        <v>Matched to Order</v>
      </c>
      <c r="AQ3083">
        <f>IF(COUNTIF($A$2:A3083,A3083)=1,1,0)</f>
        <v>1</v>
      </c>
    </row>
    <row r="3084" spans="1:43" x14ac:dyDescent="0.3">
      <c r="A3084" t="s">
        <v>15405</v>
      </c>
      <c r="C3084" t="s">
        <v>1260</v>
      </c>
      <c r="D3084" s="1">
        <v>46282</v>
      </c>
      <c r="E3084" t="s">
        <v>11819</v>
      </c>
      <c r="F3084" t="s">
        <v>44</v>
      </c>
      <c r="G3084">
        <v>3499</v>
      </c>
      <c r="H3084">
        <v>59.48</v>
      </c>
      <c r="I3084">
        <v>10.71</v>
      </c>
      <c r="J3084">
        <v>3428.81</v>
      </c>
      <c r="K3084" s="1">
        <v>46284</v>
      </c>
      <c r="L3084" t="s">
        <v>15380</v>
      </c>
      <c r="M3084">
        <f t="shared" si="576"/>
        <v>1</v>
      </c>
      <c r="N3084">
        <f>COUNTIF(Orders!$A:$A,C3084)</f>
        <v>1</v>
      </c>
      <c r="P3084">
        <f>COUNTIF(Orders!$H:$H,UPPER(SUBSTITUTE(TRIM(C3084),"-","")))</f>
        <v>1</v>
      </c>
      <c r="R3084" t="str">
        <f t="shared" si="577"/>
        <v>Matched Order Reference</v>
      </c>
      <c r="S3084">
        <f t="shared" si="578"/>
        <v>1</v>
      </c>
      <c r="V3084" cm="1">
        <f t="array" ref="V3084">IF(E3084&lt;&gt;"CAPTURE",0,SUMPRODUCT((MDR_Rates!$A$2:$A$10=F3084)*(G3084&gt;MDR_Rates!$B$2:$B$10)*((MDR_Rates!$C$2:$C$10="")+(G3084&lt;=MDR_Rates!$C$2:$C$10))*MDR_Rates!$D$2:$D$10))</f>
        <v>1.7</v>
      </c>
      <c r="W3084">
        <f t="shared" si="579"/>
        <v>59.48</v>
      </c>
      <c r="X3084">
        <f t="shared" si="580"/>
        <v>10.71</v>
      </c>
      <c r="Y3084">
        <f t="shared" si="581"/>
        <v>0</v>
      </c>
      <c r="Z3084">
        <f t="shared" si="582"/>
        <v>0</v>
      </c>
      <c r="AG3084" t="str">
        <f t="shared" si="583"/>
        <v/>
      </c>
      <c r="AI3084" t="str">
        <f t="shared" si="584"/>
        <v/>
      </c>
      <c r="AJ3084" t="str">
        <f t="shared" si="585"/>
        <v/>
      </c>
      <c r="AK3084" t="str">
        <f t="shared" si="586"/>
        <v>ORD26000620</v>
      </c>
      <c r="AL3084">
        <f>IF(E3084&lt;&gt;"CAPTURE","",COUNTIF(Orders!$H:$H,AK3084))</f>
        <v>1</v>
      </c>
      <c r="AP3084" t="str">
        <f t="shared" si="587"/>
        <v>Matched to Order</v>
      </c>
      <c r="AQ3084">
        <f>IF(COUNTIF($A$2:A3084,A3084)=1,1,0)</f>
        <v>1</v>
      </c>
    </row>
    <row r="3085" spans="1:43" x14ac:dyDescent="0.3">
      <c r="A3085" t="s">
        <v>15406</v>
      </c>
      <c r="C3085" t="s">
        <v>1310</v>
      </c>
      <c r="D3085" s="1">
        <v>46282</v>
      </c>
      <c r="E3085" t="s">
        <v>11819</v>
      </c>
      <c r="F3085" t="s">
        <v>17</v>
      </c>
      <c r="G3085">
        <v>2649</v>
      </c>
      <c r="H3085">
        <v>42.38</v>
      </c>
      <c r="I3085">
        <v>7.63</v>
      </c>
      <c r="J3085">
        <v>2598.9899999999998</v>
      </c>
      <c r="K3085" s="1">
        <v>46284</v>
      </c>
      <c r="L3085" t="s">
        <v>15380</v>
      </c>
      <c r="M3085">
        <f t="shared" si="576"/>
        <v>1</v>
      </c>
      <c r="N3085">
        <f>COUNTIF(Orders!$A:$A,C3085)</f>
        <v>1</v>
      </c>
      <c r="P3085">
        <f>COUNTIF(Orders!$H:$H,UPPER(SUBSTITUTE(TRIM(C3085),"-","")))</f>
        <v>1</v>
      </c>
      <c r="R3085" t="str">
        <f t="shared" si="577"/>
        <v>Matched Order Reference</v>
      </c>
      <c r="S3085">
        <f t="shared" si="578"/>
        <v>1</v>
      </c>
      <c r="V3085" cm="1">
        <f t="array" ref="V3085">IF(E3085&lt;&gt;"CAPTURE",0,SUMPRODUCT((MDR_Rates!$A$2:$A$10=F3085)*(G3085&gt;MDR_Rates!$B$2:$B$10)*((MDR_Rates!$C$2:$C$10="")+(G3085&lt;=MDR_Rates!$C$2:$C$10))*MDR_Rates!$D$2:$D$10))</f>
        <v>1.6</v>
      </c>
      <c r="W3085">
        <f t="shared" si="579"/>
        <v>42.38</v>
      </c>
      <c r="X3085">
        <f t="shared" si="580"/>
        <v>7.63</v>
      </c>
      <c r="Y3085">
        <f t="shared" si="581"/>
        <v>0</v>
      </c>
      <c r="Z3085">
        <f t="shared" si="582"/>
        <v>0</v>
      </c>
      <c r="AG3085" t="str">
        <f t="shared" si="583"/>
        <v/>
      </c>
      <c r="AI3085" t="str">
        <f t="shared" si="584"/>
        <v/>
      </c>
      <c r="AJ3085" t="str">
        <f t="shared" si="585"/>
        <v/>
      </c>
      <c r="AK3085" t="str">
        <f t="shared" si="586"/>
        <v>ORD26000645</v>
      </c>
      <c r="AL3085">
        <f>IF(E3085&lt;&gt;"CAPTURE","",COUNTIF(Orders!$H:$H,AK3085))</f>
        <v>1</v>
      </c>
      <c r="AP3085" t="str">
        <f t="shared" si="587"/>
        <v>Matched to Order</v>
      </c>
      <c r="AQ3085">
        <f>IF(COUNTIF($A$2:A3085,A3085)=1,1,0)</f>
        <v>1</v>
      </c>
    </row>
    <row r="3086" spans="1:43" x14ac:dyDescent="0.3">
      <c r="A3086" t="s">
        <v>15407</v>
      </c>
      <c r="C3086" t="s">
        <v>1442</v>
      </c>
      <c r="D3086" s="1">
        <v>46282</v>
      </c>
      <c r="E3086" t="s">
        <v>11819</v>
      </c>
      <c r="F3086" t="s">
        <v>17</v>
      </c>
      <c r="G3086">
        <v>5998</v>
      </c>
      <c r="H3086">
        <v>95.97</v>
      </c>
      <c r="I3086">
        <v>17.27</v>
      </c>
      <c r="J3086">
        <v>5884.76</v>
      </c>
      <c r="K3086" s="1">
        <v>46284</v>
      </c>
      <c r="L3086" t="s">
        <v>15380</v>
      </c>
      <c r="M3086">
        <f t="shared" si="576"/>
        <v>1</v>
      </c>
      <c r="N3086">
        <f>COUNTIF(Orders!$A:$A,C3086)</f>
        <v>1</v>
      </c>
      <c r="P3086">
        <f>COUNTIF(Orders!$H:$H,UPPER(SUBSTITUTE(TRIM(C3086),"-","")))</f>
        <v>1</v>
      </c>
      <c r="R3086" t="str">
        <f t="shared" si="577"/>
        <v>Matched Order Reference</v>
      </c>
      <c r="S3086">
        <f t="shared" si="578"/>
        <v>1</v>
      </c>
      <c r="V3086" cm="1">
        <f t="array" ref="V3086">IF(E3086&lt;&gt;"CAPTURE",0,SUMPRODUCT((MDR_Rates!$A$2:$A$10=F3086)*(G3086&gt;MDR_Rates!$B$2:$B$10)*((MDR_Rates!$C$2:$C$10="")+(G3086&lt;=MDR_Rates!$C$2:$C$10))*MDR_Rates!$D$2:$D$10))</f>
        <v>1.6</v>
      </c>
      <c r="W3086">
        <f t="shared" si="579"/>
        <v>95.97</v>
      </c>
      <c r="X3086">
        <f t="shared" si="580"/>
        <v>17.27</v>
      </c>
      <c r="Y3086">
        <f t="shared" si="581"/>
        <v>0</v>
      </c>
      <c r="Z3086">
        <f t="shared" si="582"/>
        <v>0</v>
      </c>
      <c r="AG3086" t="str">
        <f t="shared" si="583"/>
        <v/>
      </c>
      <c r="AI3086" t="str">
        <f t="shared" si="584"/>
        <v/>
      </c>
      <c r="AJ3086" t="str">
        <f t="shared" si="585"/>
        <v/>
      </c>
      <c r="AK3086" t="str">
        <f t="shared" si="586"/>
        <v>ORD26000711</v>
      </c>
      <c r="AL3086">
        <f>IF(E3086&lt;&gt;"CAPTURE","",COUNTIF(Orders!$H:$H,AK3086))</f>
        <v>1</v>
      </c>
      <c r="AP3086" t="str">
        <f t="shared" si="587"/>
        <v>Matched to Order</v>
      </c>
      <c r="AQ3086">
        <f>IF(COUNTIF($A$2:A3086,A3086)=1,1,0)</f>
        <v>1</v>
      </c>
    </row>
    <row r="3087" spans="1:43" x14ac:dyDescent="0.3">
      <c r="A3087" t="s">
        <v>15408</v>
      </c>
      <c r="C3087" t="s">
        <v>1490</v>
      </c>
      <c r="D3087" s="1">
        <v>46282</v>
      </c>
      <c r="E3087" t="s">
        <v>11819</v>
      </c>
      <c r="F3087" t="s">
        <v>17</v>
      </c>
      <c r="G3087">
        <v>1299</v>
      </c>
      <c r="H3087">
        <v>23.38</v>
      </c>
      <c r="I3087">
        <v>4.21</v>
      </c>
      <c r="J3087">
        <v>1271.4100000000001</v>
      </c>
      <c r="K3087" s="1">
        <v>46284</v>
      </c>
      <c r="L3087" t="s">
        <v>15380</v>
      </c>
      <c r="M3087">
        <f t="shared" si="576"/>
        <v>1</v>
      </c>
      <c r="N3087">
        <f>COUNTIF(Orders!$A:$A,C3087)</f>
        <v>1</v>
      </c>
      <c r="P3087">
        <f>COUNTIF(Orders!$H:$H,UPPER(SUBSTITUTE(TRIM(C3087),"-","")))</f>
        <v>1</v>
      </c>
      <c r="R3087" t="str">
        <f t="shared" si="577"/>
        <v>Matched Order Reference</v>
      </c>
      <c r="S3087">
        <f t="shared" si="578"/>
        <v>1</v>
      </c>
      <c r="V3087" cm="1">
        <f t="array" ref="V3087">IF(E3087&lt;&gt;"CAPTURE",0,SUMPRODUCT((MDR_Rates!$A$2:$A$10=F3087)*(G3087&gt;MDR_Rates!$B$2:$B$10)*((MDR_Rates!$C$2:$C$10="")+(G3087&lt;=MDR_Rates!$C$2:$C$10))*MDR_Rates!$D$2:$D$10))</f>
        <v>1.8</v>
      </c>
      <c r="W3087">
        <f t="shared" si="579"/>
        <v>23.38</v>
      </c>
      <c r="X3087">
        <f t="shared" si="580"/>
        <v>4.21</v>
      </c>
      <c r="Y3087">
        <f t="shared" si="581"/>
        <v>0</v>
      </c>
      <c r="Z3087">
        <f t="shared" si="582"/>
        <v>0</v>
      </c>
      <c r="AG3087" t="str">
        <f t="shared" si="583"/>
        <v/>
      </c>
      <c r="AI3087" t="str">
        <f t="shared" si="584"/>
        <v/>
      </c>
      <c r="AJ3087" t="str">
        <f t="shared" si="585"/>
        <v/>
      </c>
      <c r="AK3087" t="str">
        <f t="shared" si="586"/>
        <v>ORD26000735</v>
      </c>
      <c r="AL3087">
        <f>IF(E3087&lt;&gt;"CAPTURE","",COUNTIF(Orders!$H:$H,AK3087))</f>
        <v>1</v>
      </c>
      <c r="AP3087" t="str">
        <f t="shared" si="587"/>
        <v>Matched to Order</v>
      </c>
      <c r="AQ3087">
        <f>IF(COUNTIF($A$2:A3087,A3087)=1,1,0)</f>
        <v>1</v>
      </c>
    </row>
    <row r="3088" spans="1:43" x14ac:dyDescent="0.3">
      <c r="A3088" t="s">
        <v>15409</v>
      </c>
      <c r="C3088" t="s">
        <v>1908</v>
      </c>
      <c r="D3088" s="1">
        <v>46282</v>
      </c>
      <c r="E3088" t="s">
        <v>11819</v>
      </c>
      <c r="F3088" t="s">
        <v>17</v>
      </c>
      <c r="G3088">
        <v>1499</v>
      </c>
      <c r="H3088">
        <v>26.98</v>
      </c>
      <c r="I3088">
        <v>4.8600000000000003</v>
      </c>
      <c r="J3088">
        <v>1467.16</v>
      </c>
      <c r="K3088" s="1">
        <v>46284</v>
      </c>
      <c r="L3088" t="s">
        <v>15380</v>
      </c>
      <c r="M3088">
        <f t="shared" si="576"/>
        <v>1</v>
      </c>
      <c r="N3088">
        <f>COUNTIF(Orders!$A:$A,C3088)</f>
        <v>1</v>
      </c>
      <c r="P3088">
        <f>COUNTIF(Orders!$H:$H,UPPER(SUBSTITUTE(TRIM(C3088),"-","")))</f>
        <v>1</v>
      </c>
      <c r="R3088" t="str">
        <f t="shared" si="577"/>
        <v>Matched Order Reference</v>
      </c>
      <c r="S3088">
        <f t="shared" si="578"/>
        <v>1</v>
      </c>
      <c r="V3088" cm="1">
        <f t="array" ref="V3088">IF(E3088&lt;&gt;"CAPTURE",0,SUMPRODUCT((MDR_Rates!$A$2:$A$10=F3088)*(G3088&gt;MDR_Rates!$B$2:$B$10)*((MDR_Rates!$C$2:$C$10="")+(G3088&lt;=MDR_Rates!$C$2:$C$10))*MDR_Rates!$D$2:$D$10))</f>
        <v>1.8</v>
      </c>
      <c r="W3088">
        <f t="shared" si="579"/>
        <v>26.98</v>
      </c>
      <c r="X3088">
        <f t="shared" si="580"/>
        <v>4.8600000000000003</v>
      </c>
      <c r="Y3088">
        <f t="shared" si="581"/>
        <v>0</v>
      </c>
      <c r="Z3088">
        <f t="shared" si="582"/>
        <v>0</v>
      </c>
      <c r="AG3088" t="str">
        <f t="shared" si="583"/>
        <v/>
      </c>
      <c r="AI3088" t="str">
        <f t="shared" si="584"/>
        <v/>
      </c>
      <c r="AJ3088" t="str">
        <f t="shared" si="585"/>
        <v/>
      </c>
      <c r="AK3088" t="str">
        <f t="shared" si="586"/>
        <v>ORD26000946</v>
      </c>
      <c r="AL3088">
        <f>IF(E3088&lt;&gt;"CAPTURE","",COUNTIF(Orders!$H:$H,AK3088))</f>
        <v>1</v>
      </c>
      <c r="AP3088" t="str">
        <f t="shared" si="587"/>
        <v>Matched to Order</v>
      </c>
      <c r="AQ3088">
        <f>IF(COUNTIF($A$2:A3088,A3088)=1,1,0)</f>
        <v>1</v>
      </c>
    </row>
    <row r="3089" spans="1:43" x14ac:dyDescent="0.3">
      <c r="A3089" t="s">
        <v>15410</v>
      </c>
      <c r="C3089" t="s">
        <v>2040</v>
      </c>
      <c r="D3089" s="1">
        <v>46282</v>
      </c>
      <c r="E3089" t="s">
        <v>11819</v>
      </c>
      <c r="F3089" t="s">
        <v>9</v>
      </c>
      <c r="G3089">
        <v>1647</v>
      </c>
      <c r="H3089">
        <v>0</v>
      </c>
      <c r="I3089">
        <v>0</v>
      </c>
      <c r="J3089">
        <v>1647</v>
      </c>
      <c r="K3089" s="1">
        <v>46284</v>
      </c>
      <c r="L3089" t="s">
        <v>15380</v>
      </c>
      <c r="M3089">
        <f t="shared" si="576"/>
        <v>1</v>
      </c>
      <c r="N3089">
        <f>COUNTIF(Orders!$A:$A,C3089)</f>
        <v>1</v>
      </c>
      <c r="P3089">
        <f>COUNTIF(Orders!$H:$H,UPPER(SUBSTITUTE(TRIM(C3089),"-","")))</f>
        <v>1</v>
      </c>
      <c r="R3089" t="str">
        <f t="shared" si="577"/>
        <v>Matched Order Reference</v>
      </c>
      <c r="S3089">
        <f t="shared" si="578"/>
        <v>1</v>
      </c>
      <c r="V3089" cm="1">
        <f t="array" ref="V3089">IF(E3089&lt;&gt;"CAPTURE",0,SUMPRODUCT((MDR_Rates!$A$2:$A$10=F3089)*(G3089&gt;MDR_Rates!$B$2:$B$10)*((MDR_Rates!$C$2:$C$10="")+(G3089&lt;=MDR_Rates!$C$2:$C$10))*MDR_Rates!$D$2:$D$10))</f>
        <v>0</v>
      </c>
      <c r="W3089">
        <f t="shared" si="579"/>
        <v>0</v>
      </c>
      <c r="X3089">
        <f t="shared" si="580"/>
        <v>0</v>
      </c>
      <c r="Y3089">
        <f t="shared" si="581"/>
        <v>0</v>
      </c>
      <c r="Z3089">
        <f t="shared" si="582"/>
        <v>0</v>
      </c>
      <c r="AG3089" t="str">
        <f t="shared" si="583"/>
        <v/>
      </c>
      <c r="AI3089" t="str">
        <f t="shared" si="584"/>
        <v/>
      </c>
      <c r="AJ3089" t="str">
        <f t="shared" si="585"/>
        <v/>
      </c>
      <c r="AK3089" t="str">
        <f t="shared" si="586"/>
        <v>ORD26001012</v>
      </c>
      <c r="AL3089">
        <f>IF(E3089&lt;&gt;"CAPTURE","",COUNTIF(Orders!$H:$H,AK3089))</f>
        <v>1</v>
      </c>
      <c r="AP3089" t="str">
        <f t="shared" si="587"/>
        <v>Matched to Order</v>
      </c>
      <c r="AQ3089">
        <f>IF(COUNTIF($A$2:A3089,A3089)=1,1,0)</f>
        <v>1</v>
      </c>
    </row>
    <row r="3090" spans="1:43" x14ac:dyDescent="0.3">
      <c r="A3090" t="s">
        <v>15411</v>
      </c>
      <c r="C3090" t="s">
        <v>2118</v>
      </c>
      <c r="D3090" s="1">
        <v>46282</v>
      </c>
      <c r="E3090" t="s">
        <v>11819</v>
      </c>
      <c r="F3090" t="s">
        <v>17</v>
      </c>
      <c r="G3090">
        <v>10797</v>
      </c>
      <c r="H3090">
        <v>172.75</v>
      </c>
      <c r="I3090">
        <v>31.1</v>
      </c>
      <c r="J3090">
        <v>10593.15</v>
      </c>
      <c r="K3090" s="1">
        <v>46284</v>
      </c>
      <c r="L3090" t="s">
        <v>15380</v>
      </c>
      <c r="M3090">
        <f t="shared" si="576"/>
        <v>1</v>
      </c>
      <c r="N3090">
        <f>COUNTIF(Orders!$A:$A,C3090)</f>
        <v>1</v>
      </c>
      <c r="P3090">
        <f>COUNTIF(Orders!$H:$H,UPPER(SUBSTITUTE(TRIM(C3090),"-","")))</f>
        <v>1</v>
      </c>
      <c r="R3090" t="str">
        <f t="shared" si="577"/>
        <v>Matched Order Reference</v>
      </c>
      <c r="S3090">
        <f t="shared" si="578"/>
        <v>1</v>
      </c>
      <c r="V3090" cm="1">
        <f t="array" ref="V3090">IF(E3090&lt;&gt;"CAPTURE",0,SUMPRODUCT((MDR_Rates!$A$2:$A$10=F3090)*(G3090&gt;MDR_Rates!$B$2:$B$10)*((MDR_Rates!$C$2:$C$10="")+(G3090&lt;=MDR_Rates!$C$2:$C$10))*MDR_Rates!$D$2:$D$10))</f>
        <v>1.6</v>
      </c>
      <c r="W3090">
        <f t="shared" si="579"/>
        <v>172.75</v>
      </c>
      <c r="X3090">
        <f t="shared" si="580"/>
        <v>31.1</v>
      </c>
      <c r="Y3090">
        <f t="shared" si="581"/>
        <v>0</v>
      </c>
      <c r="Z3090">
        <f t="shared" si="582"/>
        <v>0</v>
      </c>
      <c r="AG3090" t="str">
        <f t="shared" si="583"/>
        <v/>
      </c>
      <c r="AI3090" t="str">
        <f t="shared" si="584"/>
        <v/>
      </c>
      <c r="AJ3090" t="str">
        <f t="shared" si="585"/>
        <v/>
      </c>
      <c r="AK3090" t="str">
        <f t="shared" si="586"/>
        <v>ORD26001051</v>
      </c>
      <c r="AL3090">
        <f>IF(E3090&lt;&gt;"CAPTURE","",COUNTIF(Orders!$H:$H,AK3090))</f>
        <v>1</v>
      </c>
      <c r="AP3090" t="str">
        <f t="shared" si="587"/>
        <v>Matched to Order</v>
      </c>
      <c r="AQ3090">
        <f>IF(COUNTIF($A$2:A3090,A3090)=1,1,0)</f>
        <v>1</v>
      </c>
    </row>
    <row r="3091" spans="1:43" x14ac:dyDescent="0.3">
      <c r="A3091" t="s">
        <v>15412</v>
      </c>
      <c r="C3091" t="s">
        <v>2132</v>
      </c>
      <c r="D3091" s="1">
        <v>46282</v>
      </c>
      <c r="E3091" t="s">
        <v>11819</v>
      </c>
      <c r="F3091" t="s">
        <v>44</v>
      </c>
      <c r="G3091">
        <v>7999</v>
      </c>
      <c r="H3091">
        <v>135.97999999999999</v>
      </c>
      <c r="I3091">
        <v>24.48</v>
      </c>
      <c r="J3091">
        <v>7838.54</v>
      </c>
      <c r="K3091" s="1">
        <v>46284</v>
      </c>
      <c r="L3091" t="s">
        <v>15380</v>
      </c>
      <c r="M3091">
        <f t="shared" si="576"/>
        <v>1</v>
      </c>
      <c r="N3091">
        <f>COUNTIF(Orders!$A:$A,C3091)</f>
        <v>1</v>
      </c>
      <c r="P3091">
        <f>COUNTIF(Orders!$H:$H,UPPER(SUBSTITUTE(TRIM(C3091),"-","")))</f>
        <v>1</v>
      </c>
      <c r="R3091" t="str">
        <f t="shared" si="577"/>
        <v>Matched Order Reference</v>
      </c>
      <c r="S3091">
        <f t="shared" si="578"/>
        <v>1</v>
      </c>
      <c r="V3091" cm="1">
        <f t="array" ref="V3091">IF(E3091&lt;&gt;"CAPTURE",0,SUMPRODUCT((MDR_Rates!$A$2:$A$10=F3091)*(G3091&gt;MDR_Rates!$B$2:$B$10)*((MDR_Rates!$C$2:$C$10="")+(G3091&lt;=MDR_Rates!$C$2:$C$10))*MDR_Rates!$D$2:$D$10))</f>
        <v>1.7</v>
      </c>
      <c r="W3091">
        <f t="shared" si="579"/>
        <v>135.97999999999999</v>
      </c>
      <c r="X3091">
        <f t="shared" si="580"/>
        <v>24.48</v>
      </c>
      <c r="Y3091">
        <f t="shared" si="581"/>
        <v>0</v>
      </c>
      <c r="Z3091">
        <f t="shared" si="582"/>
        <v>0</v>
      </c>
      <c r="AG3091" t="str">
        <f t="shared" si="583"/>
        <v/>
      </c>
      <c r="AI3091" t="str">
        <f t="shared" si="584"/>
        <v/>
      </c>
      <c r="AJ3091" t="str">
        <f t="shared" si="585"/>
        <v/>
      </c>
      <c r="AK3091" t="str">
        <f t="shared" si="586"/>
        <v>ORD26001058</v>
      </c>
      <c r="AL3091">
        <f>IF(E3091&lt;&gt;"CAPTURE","",COUNTIF(Orders!$H:$H,AK3091))</f>
        <v>1</v>
      </c>
      <c r="AP3091" t="str">
        <f t="shared" si="587"/>
        <v>Matched to Order</v>
      </c>
      <c r="AQ3091">
        <f>IF(COUNTIF($A$2:A3091,A3091)=1,1,0)</f>
        <v>1</v>
      </c>
    </row>
    <row r="3092" spans="1:43" x14ac:dyDescent="0.3">
      <c r="A3092" t="s">
        <v>15413</v>
      </c>
      <c r="C3092" t="s">
        <v>2392</v>
      </c>
      <c r="D3092" s="1">
        <v>46282</v>
      </c>
      <c r="E3092" t="s">
        <v>11819</v>
      </c>
      <c r="F3092" t="s">
        <v>9</v>
      </c>
      <c r="G3092">
        <v>648</v>
      </c>
      <c r="H3092">
        <v>0</v>
      </c>
      <c r="I3092">
        <v>0</v>
      </c>
      <c r="J3092">
        <v>648</v>
      </c>
      <c r="K3092" s="1">
        <v>46284</v>
      </c>
      <c r="L3092" t="s">
        <v>15380</v>
      </c>
      <c r="M3092">
        <f t="shared" si="576"/>
        <v>1</v>
      </c>
      <c r="N3092">
        <f>COUNTIF(Orders!$A:$A,C3092)</f>
        <v>1</v>
      </c>
      <c r="P3092">
        <f>COUNTIF(Orders!$H:$H,UPPER(SUBSTITUTE(TRIM(C3092),"-","")))</f>
        <v>1</v>
      </c>
      <c r="R3092" t="str">
        <f t="shared" si="577"/>
        <v>Matched Order Reference</v>
      </c>
      <c r="S3092">
        <f t="shared" si="578"/>
        <v>1</v>
      </c>
      <c r="V3092" cm="1">
        <f t="array" ref="V3092">IF(E3092&lt;&gt;"CAPTURE",0,SUMPRODUCT((MDR_Rates!$A$2:$A$10=F3092)*(G3092&gt;MDR_Rates!$B$2:$B$10)*((MDR_Rates!$C$2:$C$10="")+(G3092&lt;=MDR_Rates!$C$2:$C$10))*MDR_Rates!$D$2:$D$10))</f>
        <v>0</v>
      </c>
      <c r="W3092">
        <f t="shared" si="579"/>
        <v>0</v>
      </c>
      <c r="X3092">
        <f t="shared" si="580"/>
        <v>0</v>
      </c>
      <c r="Y3092">
        <f t="shared" si="581"/>
        <v>0</v>
      </c>
      <c r="Z3092">
        <f t="shared" si="582"/>
        <v>0</v>
      </c>
      <c r="AG3092" t="str">
        <f t="shared" si="583"/>
        <v/>
      </c>
      <c r="AI3092" t="str">
        <f t="shared" si="584"/>
        <v/>
      </c>
      <c r="AJ3092" t="str">
        <f t="shared" si="585"/>
        <v/>
      </c>
      <c r="AK3092" t="str">
        <f t="shared" si="586"/>
        <v>ORD26001189</v>
      </c>
      <c r="AL3092">
        <f>IF(E3092&lt;&gt;"CAPTURE","",COUNTIF(Orders!$H:$H,AK3092))</f>
        <v>1</v>
      </c>
      <c r="AP3092" t="str">
        <f t="shared" si="587"/>
        <v>Matched to Order</v>
      </c>
      <c r="AQ3092">
        <f>IF(COUNTIF($A$2:A3092,A3092)=1,1,0)</f>
        <v>1</v>
      </c>
    </row>
    <row r="3093" spans="1:43" x14ac:dyDescent="0.3">
      <c r="A3093" t="s">
        <v>15414</v>
      </c>
      <c r="C3093" t="s">
        <v>2564</v>
      </c>
      <c r="D3093" s="1">
        <v>46282</v>
      </c>
      <c r="E3093" t="s">
        <v>11819</v>
      </c>
      <c r="F3093" t="s">
        <v>17</v>
      </c>
      <c r="G3093">
        <v>2298</v>
      </c>
      <c r="H3093">
        <v>36.770000000000003</v>
      </c>
      <c r="I3093">
        <v>6.62</v>
      </c>
      <c r="J3093">
        <v>2254.61</v>
      </c>
      <c r="K3093" s="1">
        <v>46284</v>
      </c>
      <c r="L3093" t="s">
        <v>15380</v>
      </c>
      <c r="M3093">
        <f t="shared" si="576"/>
        <v>1</v>
      </c>
      <c r="N3093">
        <f>COUNTIF(Orders!$A:$A,C3093)</f>
        <v>1</v>
      </c>
      <c r="P3093">
        <f>COUNTIF(Orders!$H:$H,UPPER(SUBSTITUTE(TRIM(C3093),"-","")))</f>
        <v>1</v>
      </c>
      <c r="R3093" t="str">
        <f t="shared" si="577"/>
        <v>Matched Order Reference</v>
      </c>
      <c r="S3093">
        <f t="shared" si="578"/>
        <v>1</v>
      </c>
      <c r="V3093" cm="1">
        <f t="array" ref="V3093">IF(E3093&lt;&gt;"CAPTURE",0,SUMPRODUCT((MDR_Rates!$A$2:$A$10=F3093)*(G3093&gt;MDR_Rates!$B$2:$B$10)*((MDR_Rates!$C$2:$C$10="")+(G3093&lt;=MDR_Rates!$C$2:$C$10))*MDR_Rates!$D$2:$D$10))</f>
        <v>1.6</v>
      </c>
      <c r="W3093">
        <f t="shared" si="579"/>
        <v>36.770000000000003</v>
      </c>
      <c r="X3093">
        <f t="shared" si="580"/>
        <v>6.62</v>
      </c>
      <c r="Y3093">
        <f t="shared" si="581"/>
        <v>0</v>
      </c>
      <c r="Z3093">
        <f t="shared" si="582"/>
        <v>0</v>
      </c>
      <c r="AG3093" t="str">
        <f t="shared" si="583"/>
        <v/>
      </c>
      <c r="AI3093" t="str">
        <f t="shared" si="584"/>
        <v/>
      </c>
      <c r="AJ3093" t="str">
        <f t="shared" si="585"/>
        <v/>
      </c>
      <c r="AK3093" t="str">
        <f t="shared" si="586"/>
        <v>ORD26001275</v>
      </c>
      <c r="AL3093">
        <f>IF(E3093&lt;&gt;"CAPTURE","",COUNTIF(Orders!$H:$H,AK3093))</f>
        <v>1</v>
      </c>
      <c r="AP3093" t="str">
        <f t="shared" si="587"/>
        <v>Matched to Order</v>
      </c>
      <c r="AQ3093">
        <f>IF(COUNTIF($A$2:A3093,A3093)=1,1,0)</f>
        <v>1</v>
      </c>
    </row>
    <row r="3094" spans="1:43" x14ac:dyDescent="0.3">
      <c r="A3094" t="s">
        <v>15415</v>
      </c>
      <c r="C3094" t="s">
        <v>2600</v>
      </c>
      <c r="D3094" s="1">
        <v>46282</v>
      </c>
      <c r="E3094" t="s">
        <v>11819</v>
      </c>
      <c r="F3094" t="s">
        <v>9</v>
      </c>
      <c r="G3094">
        <v>2499</v>
      </c>
      <c r="H3094">
        <v>7.5</v>
      </c>
      <c r="I3094">
        <v>1.35</v>
      </c>
      <c r="J3094">
        <v>2490.15</v>
      </c>
      <c r="K3094" s="1">
        <v>46284</v>
      </c>
      <c r="L3094" t="s">
        <v>15380</v>
      </c>
      <c r="M3094">
        <f t="shared" si="576"/>
        <v>1</v>
      </c>
      <c r="N3094">
        <f>COUNTIF(Orders!$A:$A,C3094)</f>
        <v>1</v>
      </c>
      <c r="P3094">
        <f>COUNTIF(Orders!$H:$H,UPPER(SUBSTITUTE(TRIM(C3094),"-","")))</f>
        <v>1</v>
      </c>
      <c r="R3094" t="str">
        <f t="shared" si="577"/>
        <v>Matched Order Reference</v>
      </c>
      <c r="S3094">
        <f t="shared" si="578"/>
        <v>1</v>
      </c>
      <c r="V3094" cm="1">
        <f t="array" ref="V3094">IF(E3094&lt;&gt;"CAPTURE",0,SUMPRODUCT((MDR_Rates!$A$2:$A$10=F3094)*(G3094&gt;MDR_Rates!$B$2:$B$10)*((MDR_Rates!$C$2:$C$10="")+(G3094&lt;=MDR_Rates!$C$2:$C$10))*MDR_Rates!$D$2:$D$10))</f>
        <v>0.3</v>
      </c>
      <c r="W3094">
        <f t="shared" si="579"/>
        <v>7.5</v>
      </c>
      <c r="X3094">
        <f t="shared" si="580"/>
        <v>1.35</v>
      </c>
      <c r="Y3094">
        <f t="shared" si="581"/>
        <v>0</v>
      </c>
      <c r="Z3094">
        <f t="shared" si="582"/>
        <v>0</v>
      </c>
      <c r="AG3094" t="str">
        <f t="shared" si="583"/>
        <v/>
      </c>
      <c r="AI3094" t="str">
        <f t="shared" si="584"/>
        <v/>
      </c>
      <c r="AJ3094" t="str">
        <f t="shared" si="585"/>
        <v/>
      </c>
      <c r="AK3094" t="str">
        <f t="shared" si="586"/>
        <v>ORD26001293</v>
      </c>
      <c r="AL3094">
        <f>IF(E3094&lt;&gt;"CAPTURE","",COUNTIF(Orders!$H:$H,AK3094))</f>
        <v>1</v>
      </c>
      <c r="AP3094" t="str">
        <f t="shared" si="587"/>
        <v>Matched to Order</v>
      </c>
      <c r="AQ3094">
        <f>IF(COUNTIF($A$2:A3094,A3094)=1,1,0)</f>
        <v>1</v>
      </c>
    </row>
    <row r="3095" spans="1:43" x14ac:dyDescent="0.3">
      <c r="A3095" t="s">
        <v>15416</v>
      </c>
      <c r="C3095" t="s">
        <v>2612</v>
      </c>
      <c r="D3095" s="1">
        <v>46282</v>
      </c>
      <c r="E3095" t="s">
        <v>11819</v>
      </c>
      <c r="F3095" t="s">
        <v>9</v>
      </c>
      <c r="G3095">
        <v>8298</v>
      </c>
      <c r="H3095">
        <v>24.89</v>
      </c>
      <c r="I3095">
        <v>4.4800000000000004</v>
      </c>
      <c r="J3095">
        <v>8268.6299999999992</v>
      </c>
      <c r="K3095" s="1">
        <v>46284</v>
      </c>
      <c r="L3095" t="s">
        <v>15380</v>
      </c>
      <c r="M3095">
        <f t="shared" si="576"/>
        <v>1</v>
      </c>
      <c r="N3095">
        <f>COUNTIF(Orders!$A:$A,C3095)</f>
        <v>1</v>
      </c>
      <c r="P3095">
        <f>COUNTIF(Orders!$H:$H,UPPER(SUBSTITUTE(TRIM(C3095),"-","")))</f>
        <v>1</v>
      </c>
      <c r="R3095" t="str">
        <f t="shared" si="577"/>
        <v>Matched Order Reference</v>
      </c>
      <c r="S3095">
        <f t="shared" si="578"/>
        <v>1</v>
      </c>
      <c r="V3095" cm="1">
        <f t="array" ref="V3095">IF(E3095&lt;&gt;"CAPTURE",0,SUMPRODUCT((MDR_Rates!$A$2:$A$10=F3095)*(G3095&gt;MDR_Rates!$B$2:$B$10)*((MDR_Rates!$C$2:$C$10="")+(G3095&lt;=MDR_Rates!$C$2:$C$10))*MDR_Rates!$D$2:$D$10))</f>
        <v>0.3</v>
      </c>
      <c r="W3095">
        <f t="shared" si="579"/>
        <v>24.89</v>
      </c>
      <c r="X3095">
        <f t="shared" si="580"/>
        <v>4.4800000000000004</v>
      </c>
      <c r="Y3095">
        <f t="shared" si="581"/>
        <v>0</v>
      </c>
      <c r="Z3095">
        <f t="shared" si="582"/>
        <v>0</v>
      </c>
      <c r="AG3095" t="str">
        <f t="shared" si="583"/>
        <v/>
      </c>
      <c r="AI3095" t="str">
        <f t="shared" si="584"/>
        <v/>
      </c>
      <c r="AJ3095" t="str">
        <f t="shared" si="585"/>
        <v/>
      </c>
      <c r="AK3095" t="str">
        <f t="shared" si="586"/>
        <v>ORD26001299</v>
      </c>
      <c r="AL3095">
        <f>IF(E3095&lt;&gt;"CAPTURE","",COUNTIF(Orders!$H:$H,AK3095))</f>
        <v>1</v>
      </c>
      <c r="AP3095" t="str">
        <f t="shared" si="587"/>
        <v>Matched to Order</v>
      </c>
      <c r="AQ3095">
        <f>IF(COUNTIF($A$2:A3095,A3095)=1,1,0)</f>
        <v>1</v>
      </c>
    </row>
    <row r="3096" spans="1:43" x14ac:dyDescent="0.3">
      <c r="A3096" t="s">
        <v>15417</v>
      </c>
      <c r="C3096" t="s">
        <v>2648</v>
      </c>
      <c r="D3096" s="1">
        <v>46282</v>
      </c>
      <c r="E3096" t="s">
        <v>11819</v>
      </c>
      <c r="F3096" t="s">
        <v>9</v>
      </c>
      <c r="G3096">
        <v>1998</v>
      </c>
      <c r="H3096">
        <v>0</v>
      </c>
      <c r="I3096">
        <v>0</v>
      </c>
      <c r="J3096">
        <v>1998</v>
      </c>
      <c r="K3096" s="1">
        <v>46284</v>
      </c>
      <c r="L3096" t="s">
        <v>15380</v>
      </c>
      <c r="M3096">
        <f t="shared" si="576"/>
        <v>1</v>
      </c>
      <c r="N3096">
        <f>COUNTIF(Orders!$A:$A,C3096)</f>
        <v>1</v>
      </c>
      <c r="P3096">
        <f>COUNTIF(Orders!$H:$H,UPPER(SUBSTITUTE(TRIM(C3096),"-","")))</f>
        <v>1</v>
      </c>
      <c r="R3096" t="str">
        <f t="shared" si="577"/>
        <v>Matched Order Reference</v>
      </c>
      <c r="S3096">
        <f t="shared" si="578"/>
        <v>1</v>
      </c>
      <c r="V3096" cm="1">
        <f t="array" ref="V3096">IF(E3096&lt;&gt;"CAPTURE",0,SUMPRODUCT((MDR_Rates!$A$2:$A$10=F3096)*(G3096&gt;MDR_Rates!$B$2:$B$10)*((MDR_Rates!$C$2:$C$10="")+(G3096&lt;=MDR_Rates!$C$2:$C$10))*MDR_Rates!$D$2:$D$10))</f>
        <v>0</v>
      </c>
      <c r="W3096">
        <f t="shared" si="579"/>
        <v>0</v>
      </c>
      <c r="X3096">
        <f t="shared" si="580"/>
        <v>0</v>
      </c>
      <c r="Y3096">
        <f t="shared" si="581"/>
        <v>0</v>
      </c>
      <c r="Z3096">
        <f t="shared" si="582"/>
        <v>0</v>
      </c>
      <c r="AG3096" t="str">
        <f t="shared" si="583"/>
        <v/>
      </c>
      <c r="AI3096" t="str">
        <f t="shared" si="584"/>
        <v/>
      </c>
      <c r="AJ3096" t="str">
        <f t="shared" si="585"/>
        <v/>
      </c>
      <c r="AK3096" t="str">
        <f t="shared" si="586"/>
        <v>ORD26001317</v>
      </c>
      <c r="AL3096">
        <f>IF(E3096&lt;&gt;"CAPTURE","",COUNTIF(Orders!$H:$H,AK3096))</f>
        <v>1</v>
      </c>
      <c r="AP3096" t="str">
        <f t="shared" si="587"/>
        <v>Matched to Order</v>
      </c>
      <c r="AQ3096">
        <f>IF(COUNTIF($A$2:A3096,A3096)=1,1,0)</f>
        <v>1</v>
      </c>
    </row>
    <row r="3097" spans="1:43" x14ac:dyDescent="0.3">
      <c r="A3097" t="s">
        <v>15418</v>
      </c>
      <c r="C3097" t="s">
        <v>2692</v>
      </c>
      <c r="D3097" s="1">
        <v>46282</v>
      </c>
      <c r="E3097" t="s">
        <v>11819</v>
      </c>
      <c r="F3097" t="s">
        <v>44</v>
      </c>
      <c r="G3097">
        <v>499</v>
      </c>
      <c r="H3097">
        <v>9.48</v>
      </c>
      <c r="I3097">
        <v>1.71</v>
      </c>
      <c r="J3097">
        <v>487.81</v>
      </c>
      <c r="K3097" s="1">
        <v>46284</v>
      </c>
      <c r="L3097" t="s">
        <v>15380</v>
      </c>
      <c r="M3097">
        <f t="shared" si="576"/>
        <v>1</v>
      </c>
      <c r="N3097">
        <f>COUNTIF(Orders!$A:$A,C3097)</f>
        <v>1</v>
      </c>
      <c r="P3097">
        <f>COUNTIF(Orders!$H:$H,UPPER(SUBSTITUTE(TRIM(C3097),"-","")))</f>
        <v>1</v>
      </c>
      <c r="R3097" t="str">
        <f t="shared" si="577"/>
        <v>Matched Order Reference</v>
      </c>
      <c r="S3097">
        <f t="shared" si="578"/>
        <v>1</v>
      </c>
      <c r="V3097" cm="1">
        <f t="array" ref="V3097">IF(E3097&lt;&gt;"CAPTURE",0,SUMPRODUCT((MDR_Rates!$A$2:$A$10=F3097)*(G3097&gt;MDR_Rates!$B$2:$B$10)*((MDR_Rates!$C$2:$C$10="")+(G3097&lt;=MDR_Rates!$C$2:$C$10))*MDR_Rates!$D$2:$D$10))</f>
        <v>1.9</v>
      </c>
      <c r="W3097">
        <f t="shared" si="579"/>
        <v>9.48</v>
      </c>
      <c r="X3097">
        <f t="shared" si="580"/>
        <v>1.71</v>
      </c>
      <c r="Y3097">
        <f t="shared" si="581"/>
        <v>0</v>
      </c>
      <c r="Z3097">
        <f t="shared" si="582"/>
        <v>0</v>
      </c>
      <c r="AG3097" t="str">
        <f t="shared" si="583"/>
        <v/>
      </c>
      <c r="AI3097" t="str">
        <f t="shared" si="584"/>
        <v/>
      </c>
      <c r="AJ3097" t="str">
        <f t="shared" si="585"/>
        <v/>
      </c>
      <c r="AK3097" t="str">
        <f t="shared" si="586"/>
        <v>ORD26001339</v>
      </c>
      <c r="AL3097">
        <f>IF(E3097&lt;&gt;"CAPTURE","",COUNTIF(Orders!$H:$H,AK3097))</f>
        <v>1</v>
      </c>
      <c r="AP3097" t="str">
        <f t="shared" si="587"/>
        <v>Matched to Order</v>
      </c>
      <c r="AQ3097">
        <f>IF(COUNTIF($A$2:A3097,A3097)=1,1,0)</f>
        <v>1</v>
      </c>
    </row>
    <row r="3098" spans="1:43" x14ac:dyDescent="0.3">
      <c r="A3098" t="s">
        <v>15419</v>
      </c>
      <c r="C3098" t="s">
        <v>2696</v>
      </c>
      <c r="D3098" s="1">
        <v>46282</v>
      </c>
      <c r="E3098" t="s">
        <v>11819</v>
      </c>
      <c r="F3098" t="s">
        <v>44</v>
      </c>
      <c r="G3098">
        <v>499</v>
      </c>
      <c r="H3098">
        <v>9.48</v>
      </c>
      <c r="I3098">
        <v>1.71</v>
      </c>
      <c r="J3098">
        <v>487.81</v>
      </c>
      <c r="K3098" s="1">
        <v>46284</v>
      </c>
      <c r="L3098" t="s">
        <v>15380</v>
      </c>
      <c r="M3098">
        <f t="shared" si="576"/>
        <v>1</v>
      </c>
      <c r="N3098">
        <f>COUNTIF(Orders!$A:$A,C3098)</f>
        <v>1</v>
      </c>
      <c r="P3098">
        <f>COUNTIF(Orders!$H:$H,UPPER(SUBSTITUTE(TRIM(C3098),"-","")))</f>
        <v>1</v>
      </c>
      <c r="R3098" t="str">
        <f t="shared" si="577"/>
        <v>Matched Order Reference</v>
      </c>
      <c r="S3098">
        <f t="shared" si="578"/>
        <v>1</v>
      </c>
      <c r="V3098" cm="1">
        <f t="array" ref="V3098">IF(E3098&lt;&gt;"CAPTURE",0,SUMPRODUCT((MDR_Rates!$A$2:$A$10=F3098)*(G3098&gt;MDR_Rates!$B$2:$B$10)*((MDR_Rates!$C$2:$C$10="")+(G3098&lt;=MDR_Rates!$C$2:$C$10))*MDR_Rates!$D$2:$D$10))</f>
        <v>1.9</v>
      </c>
      <c r="W3098">
        <f t="shared" si="579"/>
        <v>9.48</v>
      </c>
      <c r="X3098">
        <f t="shared" si="580"/>
        <v>1.71</v>
      </c>
      <c r="Y3098">
        <f t="shared" si="581"/>
        <v>0</v>
      </c>
      <c r="Z3098">
        <f t="shared" si="582"/>
        <v>0</v>
      </c>
      <c r="AG3098" t="str">
        <f t="shared" si="583"/>
        <v/>
      </c>
      <c r="AI3098" t="str">
        <f t="shared" si="584"/>
        <v/>
      </c>
      <c r="AJ3098" t="str">
        <f t="shared" si="585"/>
        <v/>
      </c>
      <c r="AK3098" t="str">
        <f t="shared" si="586"/>
        <v>ORD26001341</v>
      </c>
      <c r="AL3098">
        <f>IF(E3098&lt;&gt;"CAPTURE","",COUNTIF(Orders!$H:$H,AK3098))</f>
        <v>1</v>
      </c>
      <c r="AP3098" t="str">
        <f t="shared" si="587"/>
        <v>Matched to Order</v>
      </c>
      <c r="AQ3098">
        <f>IF(COUNTIF($A$2:A3098,A3098)=1,1,0)</f>
        <v>1</v>
      </c>
    </row>
    <row r="3099" spans="1:43" x14ac:dyDescent="0.3">
      <c r="A3099" t="s">
        <v>15420</v>
      </c>
      <c r="C3099" t="s">
        <v>2726</v>
      </c>
      <c r="D3099" s="1">
        <v>46282</v>
      </c>
      <c r="E3099" t="s">
        <v>11819</v>
      </c>
      <c r="F3099" t="s">
        <v>9</v>
      </c>
      <c r="G3099">
        <v>698</v>
      </c>
      <c r="H3099">
        <v>0</v>
      </c>
      <c r="I3099">
        <v>0</v>
      </c>
      <c r="J3099">
        <v>698</v>
      </c>
      <c r="K3099" s="1">
        <v>46284</v>
      </c>
      <c r="L3099" t="s">
        <v>15380</v>
      </c>
      <c r="M3099">
        <f t="shared" si="576"/>
        <v>1</v>
      </c>
      <c r="N3099">
        <f>COUNTIF(Orders!$A:$A,C3099)</f>
        <v>1</v>
      </c>
      <c r="P3099">
        <f>COUNTIF(Orders!$H:$H,UPPER(SUBSTITUTE(TRIM(C3099),"-","")))</f>
        <v>1</v>
      </c>
      <c r="R3099" t="str">
        <f t="shared" si="577"/>
        <v>Matched Order Reference</v>
      </c>
      <c r="S3099">
        <f t="shared" si="578"/>
        <v>1</v>
      </c>
      <c r="V3099" cm="1">
        <f t="array" ref="V3099">IF(E3099&lt;&gt;"CAPTURE",0,SUMPRODUCT((MDR_Rates!$A$2:$A$10=F3099)*(G3099&gt;MDR_Rates!$B$2:$B$10)*((MDR_Rates!$C$2:$C$10="")+(G3099&lt;=MDR_Rates!$C$2:$C$10))*MDR_Rates!$D$2:$D$10))</f>
        <v>0</v>
      </c>
      <c r="W3099">
        <f t="shared" si="579"/>
        <v>0</v>
      </c>
      <c r="X3099">
        <f t="shared" si="580"/>
        <v>0</v>
      </c>
      <c r="Y3099">
        <f t="shared" si="581"/>
        <v>0</v>
      </c>
      <c r="Z3099">
        <f t="shared" si="582"/>
        <v>0</v>
      </c>
      <c r="AG3099" t="str">
        <f t="shared" si="583"/>
        <v/>
      </c>
      <c r="AI3099" t="str">
        <f t="shared" si="584"/>
        <v/>
      </c>
      <c r="AJ3099" t="str">
        <f t="shared" si="585"/>
        <v/>
      </c>
      <c r="AK3099" t="str">
        <f t="shared" si="586"/>
        <v>ORD26001356</v>
      </c>
      <c r="AL3099">
        <f>IF(E3099&lt;&gt;"CAPTURE","",COUNTIF(Orders!$H:$H,AK3099))</f>
        <v>1</v>
      </c>
      <c r="AP3099" t="str">
        <f t="shared" si="587"/>
        <v>Matched to Order</v>
      </c>
      <c r="AQ3099">
        <f>IF(COUNTIF($A$2:A3099,A3099)=1,1,0)</f>
        <v>1</v>
      </c>
    </row>
    <row r="3100" spans="1:43" x14ac:dyDescent="0.3">
      <c r="A3100" t="s">
        <v>15421</v>
      </c>
      <c r="C3100" t="s">
        <v>2728</v>
      </c>
      <c r="D3100" s="1">
        <v>46282</v>
      </c>
      <c r="E3100" t="s">
        <v>11819</v>
      </c>
      <c r="F3100" t="s">
        <v>33</v>
      </c>
      <c r="G3100">
        <v>7999</v>
      </c>
      <c r="H3100">
        <v>95.99</v>
      </c>
      <c r="I3100">
        <v>17.28</v>
      </c>
      <c r="J3100">
        <v>7885.73</v>
      </c>
      <c r="K3100" s="1">
        <v>46284</v>
      </c>
      <c r="L3100" t="s">
        <v>15380</v>
      </c>
      <c r="M3100">
        <f t="shared" si="576"/>
        <v>1</v>
      </c>
      <c r="N3100">
        <f>COUNTIF(Orders!$A:$A,C3100)</f>
        <v>1</v>
      </c>
      <c r="P3100">
        <f>COUNTIF(Orders!$H:$H,UPPER(SUBSTITUTE(TRIM(C3100),"-","")))</f>
        <v>1</v>
      </c>
      <c r="R3100" t="str">
        <f t="shared" si="577"/>
        <v>Matched Order Reference</v>
      </c>
      <c r="S3100">
        <f t="shared" si="578"/>
        <v>1</v>
      </c>
      <c r="V3100" cm="1">
        <f t="array" ref="V3100">IF(E3100&lt;&gt;"CAPTURE",0,SUMPRODUCT((MDR_Rates!$A$2:$A$10=F3100)*(G3100&gt;MDR_Rates!$B$2:$B$10)*((MDR_Rates!$C$2:$C$10="")+(G3100&lt;=MDR_Rates!$C$2:$C$10))*MDR_Rates!$D$2:$D$10))</f>
        <v>1.2</v>
      </c>
      <c r="W3100">
        <f t="shared" si="579"/>
        <v>95.99</v>
      </c>
      <c r="X3100">
        <f t="shared" si="580"/>
        <v>17.28</v>
      </c>
      <c r="Y3100">
        <f t="shared" si="581"/>
        <v>0</v>
      </c>
      <c r="Z3100">
        <f t="shared" si="582"/>
        <v>0</v>
      </c>
      <c r="AG3100" t="str">
        <f t="shared" si="583"/>
        <v/>
      </c>
      <c r="AI3100" t="str">
        <f t="shared" si="584"/>
        <v/>
      </c>
      <c r="AJ3100" t="str">
        <f t="shared" si="585"/>
        <v/>
      </c>
      <c r="AK3100" t="str">
        <f t="shared" si="586"/>
        <v>ORD26001357</v>
      </c>
      <c r="AL3100">
        <f>IF(E3100&lt;&gt;"CAPTURE","",COUNTIF(Orders!$H:$H,AK3100))</f>
        <v>1</v>
      </c>
      <c r="AP3100" t="str">
        <f t="shared" si="587"/>
        <v>Matched to Order</v>
      </c>
      <c r="AQ3100">
        <f>IF(COUNTIF($A$2:A3100,A3100)=1,1,0)</f>
        <v>1</v>
      </c>
    </row>
    <row r="3101" spans="1:43" x14ac:dyDescent="0.3">
      <c r="A3101" t="s">
        <v>15422</v>
      </c>
      <c r="C3101" t="s">
        <v>2786</v>
      </c>
      <c r="D3101" s="1">
        <v>46282</v>
      </c>
      <c r="E3101" t="s">
        <v>11819</v>
      </c>
      <c r="F3101" t="s">
        <v>33</v>
      </c>
      <c r="G3101">
        <v>4798</v>
      </c>
      <c r="H3101">
        <v>57.58</v>
      </c>
      <c r="I3101">
        <v>10.36</v>
      </c>
      <c r="J3101">
        <v>4730.0600000000004</v>
      </c>
      <c r="K3101" s="1">
        <v>46284</v>
      </c>
      <c r="L3101" t="s">
        <v>15380</v>
      </c>
      <c r="M3101">
        <f t="shared" si="576"/>
        <v>1</v>
      </c>
      <c r="N3101">
        <f>COUNTIF(Orders!$A:$A,C3101)</f>
        <v>1</v>
      </c>
      <c r="P3101">
        <f>COUNTIF(Orders!$H:$H,UPPER(SUBSTITUTE(TRIM(C3101),"-","")))</f>
        <v>1</v>
      </c>
      <c r="R3101" t="str">
        <f t="shared" si="577"/>
        <v>Matched Order Reference</v>
      </c>
      <c r="S3101">
        <f t="shared" si="578"/>
        <v>1</v>
      </c>
      <c r="V3101" cm="1">
        <f t="array" ref="V3101">IF(E3101&lt;&gt;"CAPTURE",0,SUMPRODUCT((MDR_Rates!$A$2:$A$10=F3101)*(G3101&gt;MDR_Rates!$B$2:$B$10)*((MDR_Rates!$C$2:$C$10="")+(G3101&lt;=MDR_Rates!$C$2:$C$10))*MDR_Rates!$D$2:$D$10))</f>
        <v>1.2</v>
      </c>
      <c r="W3101">
        <f t="shared" si="579"/>
        <v>57.58</v>
      </c>
      <c r="X3101">
        <f t="shared" si="580"/>
        <v>10.36</v>
      </c>
      <c r="Y3101">
        <f t="shared" si="581"/>
        <v>0</v>
      </c>
      <c r="Z3101">
        <f t="shared" si="582"/>
        <v>0</v>
      </c>
      <c r="AG3101" t="str">
        <f t="shared" si="583"/>
        <v/>
      </c>
      <c r="AI3101" t="str">
        <f t="shared" si="584"/>
        <v/>
      </c>
      <c r="AJ3101" t="str">
        <f t="shared" si="585"/>
        <v/>
      </c>
      <c r="AK3101" t="str">
        <f t="shared" si="586"/>
        <v>ORD26001386</v>
      </c>
      <c r="AL3101">
        <f>IF(E3101&lt;&gt;"CAPTURE","",COUNTIF(Orders!$H:$H,AK3101))</f>
        <v>1</v>
      </c>
      <c r="AP3101" t="str">
        <f t="shared" si="587"/>
        <v>Matched to Order</v>
      </c>
      <c r="AQ3101">
        <f>IF(COUNTIF($A$2:A3101,A3101)=1,1,0)</f>
        <v>1</v>
      </c>
    </row>
    <row r="3102" spans="1:43" x14ac:dyDescent="0.3">
      <c r="A3102" t="s">
        <v>15423</v>
      </c>
      <c r="C3102" t="s">
        <v>2877</v>
      </c>
      <c r="D3102" s="1">
        <v>46282</v>
      </c>
      <c r="E3102" t="s">
        <v>11819</v>
      </c>
      <c r="F3102" t="s">
        <v>17</v>
      </c>
      <c r="G3102">
        <v>4497</v>
      </c>
      <c r="H3102">
        <v>71.95</v>
      </c>
      <c r="I3102">
        <v>12.95</v>
      </c>
      <c r="J3102">
        <v>4412.1000000000004</v>
      </c>
      <c r="K3102" s="1">
        <v>46284</v>
      </c>
      <c r="L3102" t="s">
        <v>15380</v>
      </c>
      <c r="M3102">
        <f t="shared" si="576"/>
        <v>1</v>
      </c>
      <c r="N3102">
        <f>COUNTIF(Orders!$A:$A,C3102)</f>
        <v>1</v>
      </c>
      <c r="P3102">
        <f>COUNTIF(Orders!$H:$H,UPPER(SUBSTITUTE(TRIM(C3102),"-","")))</f>
        <v>1</v>
      </c>
      <c r="R3102" t="str">
        <f t="shared" si="577"/>
        <v>Matched Order Reference</v>
      </c>
      <c r="S3102">
        <f t="shared" si="578"/>
        <v>1</v>
      </c>
      <c r="V3102" cm="1">
        <f t="array" ref="V3102">IF(E3102&lt;&gt;"CAPTURE",0,SUMPRODUCT((MDR_Rates!$A$2:$A$10=F3102)*(G3102&gt;MDR_Rates!$B$2:$B$10)*((MDR_Rates!$C$2:$C$10="")+(G3102&lt;=MDR_Rates!$C$2:$C$10))*MDR_Rates!$D$2:$D$10))</f>
        <v>1.6</v>
      </c>
      <c r="W3102">
        <f t="shared" si="579"/>
        <v>71.95</v>
      </c>
      <c r="X3102">
        <f t="shared" si="580"/>
        <v>12.95</v>
      </c>
      <c r="Y3102">
        <f t="shared" si="581"/>
        <v>0</v>
      </c>
      <c r="Z3102">
        <f t="shared" si="582"/>
        <v>0</v>
      </c>
      <c r="AG3102" t="str">
        <f t="shared" si="583"/>
        <v/>
      </c>
      <c r="AI3102" t="str">
        <f t="shared" si="584"/>
        <v/>
      </c>
      <c r="AJ3102" t="str">
        <f t="shared" si="585"/>
        <v/>
      </c>
      <c r="AK3102" t="str">
        <f t="shared" si="586"/>
        <v>ORD26001433</v>
      </c>
      <c r="AL3102">
        <f>IF(E3102&lt;&gt;"CAPTURE","",COUNTIF(Orders!$H:$H,AK3102))</f>
        <v>1</v>
      </c>
      <c r="AP3102" t="str">
        <f t="shared" si="587"/>
        <v>Matched to Order</v>
      </c>
      <c r="AQ3102">
        <f>IF(COUNTIF($A$2:A3102,A3102)=1,1,0)</f>
        <v>1</v>
      </c>
    </row>
    <row r="3103" spans="1:43" x14ac:dyDescent="0.3">
      <c r="A3103" t="s">
        <v>15424</v>
      </c>
      <c r="C3103" t="s">
        <v>2983</v>
      </c>
      <c r="D3103" s="1">
        <v>46282</v>
      </c>
      <c r="E3103" t="s">
        <v>11819</v>
      </c>
      <c r="F3103" t="s">
        <v>9</v>
      </c>
      <c r="G3103">
        <v>1498</v>
      </c>
      <c r="H3103">
        <v>0</v>
      </c>
      <c r="I3103">
        <v>0</v>
      </c>
      <c r="J3103">
        <v>1498</v>
      </c>
      <c r="K3103" s="1">
        <v>46284</v>
      </c>
      <c r="L3103" t="s">
        <v>15380</v>
      </c>
      <c r="M3103">
        <f t="shared" si="576"/>
        <v>1</v>
      </c>
      <c r="N3103">
        <f>COUNTIF(Orders!$A:$A,C3103)</f>
        <v>1</v>
      </c>
      <c r="P3103">
        <f>COUNTIF(Orders!$H:$H,UPPER(SUBSTITUTE(TRIM(C3103),"-","")))</f>
        <v>1</v>
      </c>
      <c r="R3103" t="str">
        <f t="shared" si="577"/>
        <v>Matched Order Reference</v>
      </c>
      <c r="S3103">
        <f t="shared" si="578"/>
        <v>1</v>
      </c>
      <c r="V3103" cm="1">
        <f t="array" ref="V3103">IF(E3103&lt;&gt;"CAPTURE",0,SUMPRODUCT((MDR_Rates!$A$2:$A$10=F3103)*(G3103&gt;MDR_Rates!$B$2:$B$10)*((MDR_Rates!$C$2:$C$10="")+(G3103&lt;=MDR_Rates!$C$2:$C$10))*MDR_Rates!$D$2:$D$10))</f>
        <v>0</v>
      </c>
      <c r="W3103">
        <f t="shared" si="579"/>
        <v>0</v>
      </c>
      <c r="X3103">
        <f t="shared" si="580"/>
        <v>0</v>
      </c>
      <c r="Y3103">
        <f t="shared" si="581"/>
        <v>0</v>
      </c>
      <c r="Z3103">
        <f t="shared" si="582"/>
        <v>0</v>
      </c>
      <c r="AG3103" t="str">
        <f t="shared" si="583"/>
        <v/>
      </c>
      <c r="AI3103" t="str">
        <f t="shared" si="584"/>
        <v/>
      </c>
      <c r="AJ3103" t="str">
        <f t="shared" si="585"/>
        <v/>
      </c>
      <c r="AK3103" t="str">
        <f t="shared" si="586"/>
        <v>ORD26001486</v>
      </c>
      <c r="AL3103">
        <f>IF(E3103&lt;&gt;"CAPTURE","",COUNTIF(Orders!$H:$H,AK3103))</f>
        <v>1</v>
      </c>
      <c r="AP3103" t="str">
        <f t="shared" si="587"/>
        <v>Matched to Order</v>
      </c>
      <c r="AQ3103">
        <f>IF(COUNTIF($A$2:A3103,A3103)=1,1,0)</f>
        <v>1</v>
      </c>
    </row>
    <row r="3104" spans="1:43" x14ac:dyDescent="0.3">
      <c r="A3104" t="s">
        <v>15425</v>
      </c>
      <c r="C3104" t="s">
        <v>2995</v>
      </c>
      <c r="D3104" s="1">
        <v>46282</v>
      </c>
      <c r="E3104" t="s">
        <v>11819</v>
      </c>
      <c r="F3104" t="s">
        <v>9</v>
      </c>
      <c r="G3104">
        <v>1798</v>
      </c>
      <c r="H3104">
        <v>0</v>
      </c>
      <c r="I3104">
        <v>0</v>
      </c>
      <c r="J3104">
        <v>1798</v>
      </c>
      <c r="K3104" s="1">
        <v>46284</v>
      </c>
      <c r="L3104" t="s">
        <v>15380</v>
      </c>
      <c r="M3104">
        <f t="shared" si="576"/>
        <v>1</v>
      </c>
      <c r="N3104">
        <f>COUNTIF(Orders!$A:$A,C3104)</f>
        <v>1</v>
      </c>
      <c r="P3104">
        <f>COUNTIF(Orders!$H:$H,UPPER(SUBSTITUTE(TRIM(C3104),"-","")))</f>
        <v>1</v>
      </c>
      <c r="R3104" t="str">
        <f t="shared" si="577"/>
        <v>Matched Order Reference</v>
      </c>
      <c r="S3104">
        <f t="shared" si="578"/>
        <v>1</v>
      </c>
      <c r="V3104" cm="1">
        <f t="array" ref="V3104">IF(E3104&lt;&gt;"CAPTURE",0,SUMPRODUCT((MDR_Rates!$A$2:$A$10=F3104)*(G3104&gt;MDR_Rates!$B$2:$B$10)*((MDR_Rates!$C$2:$C$10="")+(G3104&lt;=MDR_Rates!$C$2:$C$10))*MDR_Rates!$D$2:$D$10))</f>
        <v>0</v>
      </c>
      <c r="W3104">
        <f t="shared" si="579"/>
        <v>0</v>
      </c>
      <c r="X3104">
        <f t="shared" si="580"/>
        <v>0</v>
      </c>
      <c r="Y3104">
        <f t="shared" si="581"/>
        <v>0</v>
      </c>
      <c r="Z3104">
        <f t="shared" si="582"/>
        <v>0</v>
      </c>
      <c r="AG3104" t="str">
        <f t="shared" si="583"/>
        <v/>
      </c>
      <c r="AI3104" t="str">
        <f t="shared" si="584"/>
        <v/>
      </c>
      <c r="AJ3104" t="str">
        <f t="shared" si="585"/>
        <v/>
      </c>
      <c r="AK3104" t="str">
        <f t="shared" si="586"/>
        <v>ORD26001492</v>
      </c>
      <c r="AL3104">
        <f>IF(E3104&lt;&gt;"CAPTURE","",COUNTIF(Orders!$H:$H,AK3104))</f>
        <v>1</v>
      </c>
      <c r="AP3104" t="str">
        <f t="shared" si="587"/>
        <v>Matched to Order</v>
      </c>
      <c r="AQ3104">
        <f>IF(COUNTIF($A$2:A3104,A3104)=1,1,0)</f>
        <v>1</v>
      </c>
    </row>
    <row r="3105" spans="1:43" x14ac:dyDescent="0.3">
      <c r="A3105" t="s">
        <v>15426</v>
      </c>
      <c r="C3105" t="s">
        <v>3007</v>
      </c>
      <c r="D3105" s="1">
        <v>46282</v>
      </c>
      <c r="E3105" t="s">
        <v>11819</v>
      </c>
      <c r="F3105" t="s">
        <v>17</v>
      </c>
      <c r="G3105">
        <v>4997</v>
      </c>
      <c r="H3105">
        <v>79.95</v>
      </c>
      <c r="I3105">
        <v>14.39</v>
      </c>
      <c r="J3105">
        <v>4902.66</v>
      </c>
      <c r="K3105" s="1">
        <v>46284</v>
      </c>
      <c r="L3105" t="s">
        <v>15380</v>
      </c>
      <c r="M3105">
        <f t="shared" si="576"/>
        <v>1</v>
      </c>
      <c r="N3105">
        <f>COUNTIF(Orders!$A:$A,C3105)</f>
        <v>1</v>
      </c>
      <c r="P3105">
        <f>COUNTIF(Orders!$H:$H,UPPER(SUBSTITUTE(TRIM(C3105),"-","")))</f>
        <v>1</v>
      </c>
      <c r="R3105" t="str">
        <f t="shared" si="577"/>
        <v>Matched Order Reference</v>
      </c>
      <c r="S3105">
        <f t="shared" si="578"/>
        <v>1</v>
      </c>
      <c r="V3105" cm="1">
        <f t="array" ref="V3105">IF(E3105&lt;&gt;"CAPTURE",0,SUMPRODUCT((MDR_Rates!$A$2:$A$10=F3105)*(G3105&gt;MDR_Rates!$B$2:$B$10)*((MDR_Rates!$C$2:$C$10="")+(G3105&lt;=MDR_Rates!$C$2:$C$10))*MDR_Rates!$D$2:$D$10))</f>
        <v>1.6</v>
      </c>
      <c r="W3105">
        <f t="shared" si="579"/>
        <v>79.95</v>
      </c>
      <c r="X3105">
        <f t="shared" si="580"/>
        <v>14.39</v>
      </c>
      <c r="Y3105">
        <f t="shared" si="581"/>
        <v>0</v>
      </c>
      <c r="Z3105">
        <f t="shared" si="582"/>
        <v>0</v>
      </c>
      <c r="AG3105" t="str">
        <f t="shared" si="583"/>
        <v/>
      </c>
      <c r="AI3105" t="str">
        <f t="shared" si="584"/>
        <v/>
      </c>
      <c r="AJ3105" t="str">
        <f t="shared" si="585"/>
        <v/>
      </c>
      <c r="AK3105" t="str">
        <f t="shared" si="586"/>
        <v>ORD26001498</v>
      </c>
      <c r="AL3105">
        <f>IF(E3105&lt;&gt;"CAPTURE","",COUNTIF(Orders!$H:$H,AK3105))</f>
        <v>1</v>
      </c>
      <c r="AP3105" t="str">
        <f t="shared" si="587"/>
        <v>Matched to Order</v>
      </c>
      <c r="AQ3105">
        <f>IF(COUNTIF($A$2:A3105,A3105)=1,1,0)</f>
        <v>1</v>
      </c>
    </row>
    <row r="3106" spans="1:43" x14ac:dyDescent="0.3">
      <c r="A3106" t="s">
        <v>15427</v>
      </c>
      <c r="C3106" t="s">
        <v>3080</v>
      </c>
      <c r="D3106" s="1">
        <v>46282</v>
      </c>
      <c r="E3106" t="s">
        <v>11819</v>
      </c>
      <c r="F3106" t="s">
        <v>33</v>
      </c>
      <c r="G3106">
        <v>1499</v>
      </c>
      <c r="H3106">
        <v>22.49</v>
      </c>
      <c r="I3106">
        <v>4.05</v>
      </c>
      <c r="J3106">
        <v>1472.46</v>
      </c>
      <c r="K3106" s="1">
        <v>46284</v>
      </c>
      <c r="L3106" t="s">
        <v>15380</v>
      </c>
      <c r="M3106">
        <f t="shared" si="576"/>
        <v>1</v>
      </c>
      <c r="N3106">
        <f>COUNTIF(Orders!$A:$A,C3106)</f>
        <v>1</v>
      </c>
      <c r="P3106">
        <f>COUNTIF(Orders!$H:$H,UPPER(SUBSTITUTE(TRIM(C3106),"-","")))</f>
        <v>1</v>
      </c>
      <c r="R3106" t="str">
        <f t="shared" si="577"/>
        <v>Matched Order Reference</v>
      </c>
      <c r="S3106">
        <f t="shared" si="578"/>
        <v>1</v>
      </c>
      <c r="V3106" cm="1">
        <f t="array" ref="V3106">IF(E3106&lt;&gt;"CAPTURE",0,SUMPRODUCT((MDR_Rates!$A$2:$A$10=F3106)*(G3106&gt;MDR_Rates!$B$2:$B$10)*((MDR_Rates!$C$2:$C$10="")+(G3106&lt;=MDR_Rates!$C$2:$C$10))*MDR_Rates!$D$2:$D$10))</f>
        <v>1.5</v>
      </c>
      <c r="W3106">
        <f t="shared" si="579"/>
        <v>22.49</v>
      </c>
      <c r="X3106">
        <f t="shared" si="580"/>
        <v>4.05</v>
      </c>
      <c r="Y3106">
        <f t="shared" si="581"/>
        <v>0</v>
      </c>
      <c r="Z3106">
        <f t="shared" si="582"/>
        <v>0</v>
      </c>
      <c r="AG3106" t="str">
        <f t="shared" si="583"/>
        <v/>
      </c>
      <c r="AI3106" t="str">
        <f t="shared" si="584"/>
        <v/>
      </c>
      <c r="AJ3106" t="str">
        <f t="shared" si="585"/>
        <v/>
      </c>
      <c r="AK3106" t="str">
        <f t="shared" si="586"/>
        <v>ORD26001535</v>
      </c>
      <c r="AL3106">
        <f>IF(E3106&lt;&gt;"CAPTURE","",COUNTIF(Orders!$H:$H,AK3106))</f>
        <v>1</v>
      </c>
      <c r="AP3106" t="str">
        <f t="shared" si="587"/>
        <v>Matched to Order</v>
      </c>
      <c r="AQ3106">
        <f>IF(COUNTIF($A$2:A3106,A3106)=1,1,0)</f>
        <v>1</v>
      </c>
    </row>
    <row r="3107" spans="1:43" x14ac:dyDescent="0.3">
      <c r="A3107" t="s">
        <v>15428</v>
      </c>
      <c r="C3107" t="s">
        <v>3082</v>
      </c>
      <c r="D3107" s="1">
        <v>46282</v>
      </c>
      <c r="E3107" t="s">
        <v>11819</v>
      </c>
      <c r="F3107" t="s">
        <v>9</v>
      </c>
      <c r="G3107">
        <v>4297</v>
      </c>
      <c r="H3107">
        <v>12.89</v>
      </c>
      <c r="I3107">
        <v>2.3199999999999998</v>
      </c>
      <c r="J3107">
        <v>4281.79</v>
      </c>
      <c r="K3107" s="1">
        <v>46284</v>
      </c>
      <c r="L3107" t="s">
        <v>15380</v>
      </c>
      <c r="M3107">
        <f t="shared" si="576"/>
        <v>1</v>
      </c>
      <c r="N3107">
        <f>COUNTIF(Orders!$A:$A,C3107)</f>
        <v>1</v>
      </c>
      <c r="P3107">
        <f>COUNTIF(Orders!$H:$H,UPPER(SUBSTITUTE(TRIM(C3107),"-","")))</f>
        <v>1</v>
      </c>
      <c r="R3107" t="str">
        <f t="shared" si="577"/>
        <v>Matched Order Reference</v>
      </c>
      <c r="S3107">
        <f t="shared" si="578"/>
        <v>1</v>
      </c>
      <c r="V3107" cm="1">
        <f t="array" ref="V3107">IF(E3107&lt;&gt;"CAPTURE",0,SUMPRODUCT((MDR_Rates!$A$2:$A$10=F3107)*(G3107&gt;MDR_Rates!$B$2:$B$10)*((MDR_Rates!$C$2:$C$10="")+(G3107&lt;=MDR_Rates!$C$2:$C$10))*MDR_Rates!$D$2:$D$10))</f>
        <v>0.3</v>
      </c>
      <c r="W3107">
        <f t="shared" si="579"/>
        <v>12.89</v>
      </c>
      <c r="X3107">
        <f t="shared" si="580"/>
        <v>2.3199999999999998</v>
      </c>
      <c r="Y3107">
        <f t="shared" si="581"/>
        <v>0</v>
      </c>
      <c r="Z3107">
        <f t="shared" si="582"/>
        <v>0</v>
      </c>
      <c r="AG3107" t="str">
        <f t="shared" si="583"/>
        <v/>
      </c>
      <c r="AI3107" t="str">
        <f t="shared" si="584"/>
        <v/>
      </c>
      <c r="AJ3107" t="str">
        <f t="shared" si="585"/>
        <v/>
      </c>
      <c r="AK3107" t="str">
        <f t="shared" si="586"/>
        <v>ORD26001536</v>
      </c>
      <c r="AL3107">
        <f>IF(E3107&lt;&gt;"CAPTURE","",COUNTIF(Orders!$H:$H,AK3107))</f>
        <v>1</v>
      </c>
      <c r="AP3107" t="str">
        <f t="shared" si="587"/>
        <v>Matched to Order</v>
      </c>
      <c r="AQ3107">
        <f>IF(COUNTIF($A$2:A3107,A3107)=1,1,0)</f>
        <v>1</v>
      </c>
    </row>
    <row r="3108" spans="1:43" x14ac:dyDescent="0.3">
      <c r="A3108" t="s">
        <v>15429</v>
      </c>
      <c r="C3108" t="s">
        <v>3126</v>
      </c>
      <c r="D3108" s="1">
        <v>46282</v>
      </c>
      <c r="E3108" t="s">
        <v>11819</v>
      </c>
      <c r="F3108" t="s">
        <v>9</v>
      </c>
      <c r="G3108">
        <v>349</v>
      </c>
      <c r="H3108">
        <v>0</v>
      </c>
      <c r="I3108">
        <v>0</v>
      </c>
      <c r="J3108">
        <v>349</v>
      </c>
      <c r="K3108" s="1">
        <v>46284</v>
      </c>
      <c r="L3108" t="s">
        <v>15380</v>
      </c>
      <c r="M3108">
        <f t="shared" si="576"/>
        <v>1</v>
      </c>
      <c r="N3108">
        <f>COUNTIF(Orders!$A:$A,C3108)</f>
        <v>1</v>
      </c>
      <c r="P3108">
        <f>COUNTIF(Orders!$H:$H,UPPER(SUBSTITUTE(TRIM(C3108),"-","")))</f>
        <v>1</v>
      </c>
      <c r="R3108" t="str">
        <f t="shared" si="577"/>
        <v>Matched Order Reference</v>
      </c>
      <c r="S3108">
        <f t="shared" si="578"/>
        <v>1</v>
      </c>
      <c r="V3108" cm="1">
        <f t="array" ref="V3108">IF(E3108&lt;&gt;"CAPTURE",0,SUMPRODUCT((MDR_Rates!$A$2:$A$10=F3108)*(G3108&gt;MDR_Rates!$B$2:$B$10)*((MDR_Rates!$C$2:$C$10="")+(G3108&lt;=MDR_Rates!$C$2:$C$10))*MDR_Rates!$D$2:$D$10))</f>
        <v>0</v>
      </c>
      <c r="W3108">
        <f t="shared" si="579"/>
        <v>0</v>
      </c>
      <c r="X3108">
        <f t="shared" si="580"/>
        <v>0</v>
      </c>
      <c r="Y3108">
        <f t="shared" si="581"/>
        <v>0</v>
      </c>
      <c r="Z3108">
        <f t="shared" si="582"/>
        <v>0</v>
      </c>
      <c r="AG3108" t="str">
        <f t="shared" si="583"/>
        <v/>
      </c>
      <c r="AI3108" t="str">
        <f t="shared" si="584"/>
        <v/>
      </c>
      <c r="AJ3108" t="str">
        <f t="shared" si="585"/>
        <v/>
      </c>
      <c r="AK3108" t="str">
        <f t="shared" si="586"/>
        <v>ORD26001559</v>
      </c>
      <c r="AL3108">
        <f>IF(E3108&lt;&gt;"CAPTURE","",COUNTIF(Orders!$H:$H,AK3108))</f>
        <v>1</v>
      </c>
      <c r="AP3108" t="str">
        <f t="shared" si="587"/>
        <v>Matched to Order</v>
      </c>
      <c r="AQ3108">
        <f>IF(COUNTIF($A$2:A3108,A3108)=1,1,0)</f>
        <v>1</v>
      </c>
    </row>
    <row r="3109" spans="1:43" x14ac:dyDescent="0.3">
      <c r="A3109" t="s">
        <v>15430</v>
      </c>
      <c r="C3109" t="s">
        <v>3279</v>
      </c>
      <c r="D3109" s="1">
        <v>46282</v>
      </c>
      <c r="E3109" t="s">
        <v>11819</v>
      </c>
      <c r="F3109" t="s">
        <v>44</v>
      </c>
      <c r="G3109">
        <v>3947</v>
      </c>
      <c r="H3109">
        <v>67.099999999999994</v>
      </c>
      <c r="I3109">
        <v>12.08</v>
      </c>
      <c r="J3109">
        <v>3867.82</v>
      </c>
      <c r="K3109" s="1">
        <v>46284</v>
      </c>
      <c r="L3109" t="s">
        <v>15380</v>
      </c>
      <c r="M3109">
        <f t="shared" si="576"/>
        <v>1</v>
      </c>
      <c r="N3109">
        <f>COUNTIF(Orders!$A:$A,C3109)</f>
        <v>1</v>
      </c>
      <c r="P3109">
        <f>COUNTIF(Orders!$H:$H,UPPER(SUBSTITUTE(TRIM(C3109),"-","")))</f>
        <v>1</v>
      </c>
      <c r="R3109" t="str">
        <f t="shared" si="577"/>
        <v>Matched Order Reference</v>
      </c>
      <c r="S3109">
        <f t="shared" si="578"/>
        <v>1</v>
      </c>
      <c r="V3109" cm="1">
        <f t="array" ref="V3109">IF(E3109&lt;&gt;"CAPTURE",0,SUMPRODUCT((MDR_Rates!$A$2:$A$10=F3109)*(G3109&gt;MDR_Rates!$B$2:$B$10)*((MDR_Rates!$C$2:$C$10="")+(G3109&lt;=MDR_Rates!$C$2:$C$10))*MDR_Rates!$D$2:$D$10))</f>
        <v>1.7</v>
      </c>
      <c r="W3109">
        <f t="shared" si="579"/>
        <v>67.099999999999994</v>
      </c>
      <c r="X3109">
        <f t="shared" si="580"/>
        <v>12.08</v>
      </c>
      <c r="Y3109">
        <f t="shared" si="581"/>
        <v>0</v>
      </c>
      <c r="Z3109">
        <f t="shared" si="582"/>
        <v>0</v>
      </c>
      <c r="AG3109" t="str">
        <f t="shared" si="583"/>
        <v/>
      </c>
      <c r="AI3109" t="str">
        <f t="shared" si="584"/>
        <v/>
      </c>
      <c r="AJ3109" t="str">
        <f t="shared" si="585"/>
        <v/>
      </c>
      <c r="AK3109" t="str">
        <f t="shared" si="586"/>
        <v>ORD26001636</v>
      </c>
      <c r="AL3109">
        <f>IF(E3109&lt;&gt;"CAPTURE","",COUNTIF(Orders!$H:$H,AK3109))</f>
        <v>1</v>
      </c>
      <c r="AP3109" t="str">
        <f t="shared" si="587"/>
        <v>Matched to Order</v>
      </c>
      <c r="AQ3109">
        <f>IF(COUNTIF($A$2:A3109,A3109)=1,1,0)</f>
        <v>1</v>
      </c>
    </row>
    <row r="3110" spans="1:43" x14ac:dyDescent="0.3">
      <c r="A3110" t="s">
        <v>15431</v>
      </c>
      <c r="C3110" t="s">
        <v>3355</v>
      </c>
      <c r="D3110" s="1">
        <v>46282</v>
      </c>
      <c r="E3110" t="s">
        <v>11819</v>
      </c>
      <c r="F3110" t="s">
        <v>9</v>
      </c>
      <c r="G3110">
        <v>4999</v>
      </c>
      <c r="H3110">
        <v>15</v>
      </c>
      <c r="I3110">
        <v>2.7</v>
      </c>
      <c r="J3110">
        <v>4981.3</v>
      </c>
      <c r="K3110" s="1">
        <v>46284</v>
      </c>
      <c r="L3110" t="s">
        <v>15380</v>
      </c>
      <c r="M3110">
        <f t="shared" si="576"/>
        <v>1</v>
      </c>
      <c r="N3110">
        <f>COUNTIF(Orders!$A:$A,C3110)</f>
        <v>1</v>
      </c>
      <c r="P3110">
        <f>COUNTIF(Orders!$H:$H,UPPER(SUBSTITUTE(TRIM(C3110),"-","")))</f>
        <v>1</v>
      </c>
      <c r="R3110" t="str">
        <f t="shared" si="577"/>
        <v>Matched Order Reference</v>
      </c>
      <c r="S3110">
        <f t="shared" si="578"/>
        <v>1</v>
      </c>
      <c r="V3110" cm="1">
        <f t="array" ref="V3110">IF(E3110&lt;&gt;"CAPTURE",0,SUMPRODUCT((MDR_Rates!$A$2:$A$10=F3110)*(G3110&gt;MDR_Rates!$B$2:$B$10)*((MDR_Rates!$C$2:$C$10="")+(G3110&lt;=MDR_Rates!$C$2:$C$10))*MDR_Rates!$D$2:$D$10))</f>
        <v>0.3</v>
      </c>
      <c r="W3110">
        <f t="shared" si="579"/>
        <v>15</v>
      </c>
      <c r="X3110">
        <f t="shared" si="580"/>
        <v>2.7</v>
      </c>
      <c r="Y3110">
        <f t="shared" si="581"/>
        <v>0</v>
      </c>
      <c r="Z3110">
        <f t="shared" si="582"/>
        <v>0</v>
      </c>
      <c r="AG3110" t="str">
        <f t="shared" si="583"/>
        <v/>
      </c>
      <c r="AI3110" t="str">
        <f t="shared" si="584"/>
        <v/>
      </c>
      <c r="AJ3110" t="str">
        <f t="shared" si="585"/>
        <v/>
      </c>
      <c r="AK3110" t="str">
        <f t="shared" si="586"/>
        <v>ORD26001675</v>
      </c>
      <c r="AL3110">
        <f>IF(E3110&lt;&gt;"CAPTURE","",COUNTIF(Orders!$H:$H,AK3110))</f>
        <v>1</v>
      </c>
      <c r="AP3110" t="str">
        <f t="shared" si="587"/>
        <v>Matched to Order</v>
      </c>
      <c r="AQ3110">
        <f>IF(COUNTIF($A$2:A3110,A3110)=1,1,0)</f>
        <v>1</v>
      </c>
    </row>
    <row r="3111" spans="1:43" x14ac:dyDescent="0.3">
      <c r="A3111" t="s">
        <v>15432</v>
      </c>
      <c r="C3111" t="s">
        <v>3369</v>
      </c>
      <c r="D3111" s="1">
        <v>46282</v>
      </c>
      <c r="E3111" t="s">
        <v>11819</v>
      </c>
      <c r="F3111" t="s">
        <v>9</v>
      </c>
      <c r="G3111">
        <v>3348</v>
      </c>
      <c r="H3111">
        <v>10.039999999999999</v>
      </c>
      <c r="I3111">
        <v>1.81</v>
      </c>
      <c r="J3111">
        <v>3336.15</v>
      </c>
      <c r="K3111" s="1">
        <v>46284</v>
      </c>
      <c r="L3111" t="s">
        <v>15380</v>
      </c>
      <c r="M3111">
        <f t="shared" si="576"/>
        <v>1</v>
      </c>
      <c r="N3111">
        <f>COUNTIF(Orders!$A:$A,C3111)</f>
        <v>1</v>
      </c>
      <c r="P3111">
        <f>COUNTIF(Orders!$H:$H,UPPER(SUBSTITUTE(TRIM(C3111),"-","")))</f>
        <v>1</v>
      </c>
      <c r="R3111" t="str">
        <f t="shared" si="577"/>
        <v>Matched Order Reference</v>
      </c>
      <c r="S3111">
        <f t="shared" si="578"/>
        <v>1</v>
      </c>
      <c r="V3111" cm="1">
        <f t="array" ref="V3111">IF(E3111&lt;&gt;"CAPTURE",0,SUMPRODUCT((MDR_Rates!$A$2:$A$10=F3111)*(G3111&gt;MDR_Rates!$B$2:$B$10)*((MDR_Rates!$C$2:$C$10="")+(G3111&lt;=MDR_Rates!$C$2:$C$10))*MDR_Rates!$D$2:$D$10))</f>
        <v>0.3</v>
      </c>
      <c r="W3111">
        <f t="shared" si="579"/>
        <v>10.039999999999999</v>
      </c>
      <c r="X3111">
        <f t="shared" si="580"/>
        <v>1.81</v>
      </c>
      <c r="Y3111">
        <f t="shared" si="581"/>
        <v>0</v>
      </c>
      <c r="Z3111">
        <f t="shared" si="582"/>
        <v>0</v>
      </c>
      <c r="AG3111" t="str">
        <f t="shared" si="583"/>
        <v/>
      </c>
      <c r="AI3111" t="str">
        <f t="shared" si="584"/>
        <v/>
      </c>
      <c r="AJ3111" t="str">
        <f t="shared" si="585"/>
        <v/>
      </c>
      <c r="AK3111" t="str">
        <f t="shared" si="586"/>
        <v>ORD26001682</v>
      </c>
      <c r="AL3111">
        <f>IF(E3111&lt;&gt;"CAPTURE","",COUNTIF(Orders!$H:$H,AK3111))</f>
        <v>1</v>
      </c>
      <c r="AP3111" t="str">
        <f t="shared" si="587"/>
        <v>Matched to Order</v>
      </c>
      <c r="AQ3111">
        <f>IF(COUNTIF($A$2:A3111,A3111)=1,1,0)</f>
        <v>1</v>
      </c>
    </row>
    <row r="3112" spans="1:43" x14ac:dyDescent="0.3">
      <c r="A3112" t="s">
        <v>15433</v>
      </c>
      <c r="C3112" t="s">
        <v>3379</v>
      </c>
      <c r="D3112" s="1">
        <v>46282</v>
      </c>
      <c r="E3112" t="s">
        <v>11819</v>
      </c>
      <c r="F3112" t="s">
        <v>44</v>
      </c>
      <c r="G3112">
        <v>7497</v>
      </c>
      <c r="H3112">
        <v>179.93</v>
      </c>
      <c r="I3112">
        <v>32.39</v>
      </c>
      <c r="J3112">
        <v>7284.68</v>
      </c>
      <c r="K3112" s="1">
        <v>46284</v>
      </c>
      <c r="L3112" t="s">
        <v>15380</v>
      </c>
      <c r="M3112">
        <f t="shared" si="576"/>
        <v>1</v>
      </c>
      <c r="N3112">
        <f>COUNTIF(Orders!$A:$A,C3112)</f>
        <v>1</v>
      </c>
      <c r="P3112">
        <f>COUNTIF(Orders!$H:$H,UPPER(SUBSTITUTE(TRIM(C3112),"-","")))</f>
        <v>1</v>
      </c>
      <c r="R3112" t="str">
        <f t="shared" si="577"/>
        <v>Matched Order Reference</v>
      </c>
      <c r="S3112">
        <f t="shared" si="578"/>
        <v>1</v>
      </c>
      <c r="V3112" cm="1">
        <f t="array" ref="V3112">IF(E3112&lt;&gt;"CAPTURE",0,SUMPRODUCT((MDR_Rates!$A$2:$A$10=F3112)*(G3112&gt;MDR_Rates!$B$2:$B$10)*((MDR_Rates!$C$2:$C$10="")+(G3112&lt;=MDR_Rates!$C$2:$C$10))*MDR_Rates!$D$2:$D$10))</f>
        <v>1.7</v>
      </c>
      <c r="W3112">
        <f t="shared" si="579"/>
        <v>127.45</v>
      </c>
      <c r="X3112">
        <f t="shared" si="580"/>
        <v>22.94</v>
      </c>
      <c r="Y3112">
        <f t="shared" si="581"/>
        <v>52.48</v>
      </c>
      <c r="Z3112">
        <f t="shared" si="582"/>
        <v>9.4499999999999993</v>
      </c>
      <c r="AG3112" t="str">
        <f t="shared" si="583"/>
        <v/>
      </c>
      <c r="AI3112" t="str">
        <f t="shared" si="584"/>
        <v/>
      </c>
      <c r="AJ3112" t="str">
        <f t="shared" si="585"/>
        <v/>
      </c>
      <c r="AK3112" t="str">
        <f t="shared" si="586"/>
        <v>ORD26001687</v>
      </c>
      <c r="AL3112">
        <f>IF(E3112&lt;&gt;"CAPTURE","",COUNTIF(Orders!$H:$H,AK3112))</f>
        <v>1</v>
      </c>
      <c r="AP3112" t="str">
        <f t="shared" si="587"/>
        <v>Matched to Order</v>
      </c>
      <c r="AQ3112">
        <f>IF(COUNTIF($A$2:A3112,A3112)=1,1,0)</f>
        <v>1</v>
      </c>
    </row>
    <row r="3113" spans="1:43" x14ac:dyDescent="0.3">
      <c r="A3113" t="s">
        <v>15434</v>
      </c>
      <c r="C3113" t="s">
        <v>3398</v>
      </c>
      <c r="D3113" s="1">
        <v>46282</v>
      </c>
      <c r="E3113" t="s">
        <v>11819</v>
      </c>
      <c r="F3113" t="s">
        <v>17</v>
      </c>
      <c r="G3113">
        <v>599</v>
      </c>
      <c r="H3113">
        <v>10.78</v>
      </c>
      <c r="I3113">
        <v>1.94</v>
      </c>
      <c r="J3113">
        <v>586.28</v>
      </c>
      <c r="K3113" s="1">
        <v>46284</v>
      </c>
      <c r="L3113" t="s">
        <v>15380</v>
      </c>
      <c r="M3113">
        <f t="shared" si="576"/>
        <v>1</v>
      </c>
      <c r="N3113">
        <f>COUNTIF(Orders!$A:$A,C3113)</f>
        <v>1</v>
      </c>
      <c r="P3113">
        <f>COUNTIF(Orders!$H:$H,UPPER(SUBSTITUTE(TRIM(C3113),"-","")))</f>
        <v>1</v>
      </c>
      <c r="R3113" t="str">
        <f t="shared" si="577"/>
        <v>Matched Order Reference</v>
      </c>
      <c r="S3113">
        <f t="shared" si="578"/>
        <v>1</v>
      </c>
      <c r="V3113" cm="1">
        <f t="array" ref="V3113">IF(E3113&lt;&gt;"CAPTURE",0,SUMPRODUCT((MDR_Rates!$A$2:$A$10=F3113)*(G3113&gt;MDR_Rates!$B$2:$B$10)*((MDR_Rates!$C$2:$C$10="")+(G3113&lt;=MDR_Rates!$C$2:$C$10))*MDR_Rates!$D$2:$D$10))</f>
        <v>1.8</v>
      </c>
      <c r="W3113">
        <f t="shared" si="579"/>
        <v>10.78</v>
      </c>
      <c r="X3113">
        <f t="shared" si="580"/>
        <v>1.94</v>
      </c>
      <c r="Y3113">
        <f t="shared" si="581"/>
        <v>0</v>
      </c>
      <c r="Z3113">
        <f t="shared" si="582"/>
        <v>0</v>
      </c>
      <c r="AG3113" t="str">
        <f t="shared" si="583"/>
        <v/>
      </c>
      <c r="AI3113" t="str">
        <f t="shared" si="584"/>
        <v/>
      </c>
      <c r="AJ3113" t="str">
        <f t="shared" si="585"/>
        <v/>
      </c>
      <c r="AK3113" t="str">
        <f t="shared" si="586"/>
        <v>ORD26001697</v>
      </c>
      <c r="AL3113">
        <f>IF(E3113&lt;&gt;"CAPTURE","",COUNTIF(Orders!$H:$H,AK3113))</f>
        <v>1</v>
      </c>
      <c r="AP3113" t="str">
        <f t="shared" si="587"/>
        <v>Matched to Order</v>
      </c>
      <c r="AQ3113">
        <f>IF(COUNTIF($A$2:A3113,A3113)=1,1,0)</f>
        <v>1</v>
      </c>
    </row>
    <row r="3114" spans="1:43" x14ac:dyDescent="0.3">
      <c r="A3114" t="s">
        <v>15435</v>
      </c>
      <c r="C3114" t="s">
        <v>15436</v>
      </c>
      <c r="D3114" s="1">
        <v>46282</v>
      </c>
      <c r="E3114" t="s">
        <v>11819</v>
      </c>
      <c r="F3114" t="s">
        <v>9</v>
      </c>
      <c r="G3114">
        <v>2499</v>
      </c>
      <c r="H3114">
        <v>7.5</v>
      </c>
      <c r="I3114">
        <v>1.35</v>
      </c>
      <c r="J3114">
        <v>2490.15</v>
      </c>
      <c r="K3114" s="1">
        <v>46284</v>
      </c>
      <c r="L3114" t="s">
        <v>15380</v>
      </c>
      <c r="M3114">
        <f t="shared" si="576"/>
        <v>1</v>
      </c>
      <c r="N3114">
        <f>COUNTIF(Orders!$A:$A,C3114)</f>
        <v>1</v>
      </c>
      <c r="P3114">
        <f>COUNTIF(Orders!$H:$H,UPPER(SUBSTITUTE(TRIM(C3114),"-","")))</f>
        <v>1</v>
      </c>
      <c r="R3114" t="str">
        <f t="shared" si="577"/>
        <v>Matched Order Reference</v>
      </c>
      <c r="S3114">
        <f t="shared" si="578"/>
        <v>1</v>
      </c>
      <c r="V3114" cm="1">
        <f t="array" ref="V3114">IF(E3114&lt;&gt;"CAPTURE",0,SUMPRODUCT((MDR_Rates!$A$2:$A$10=F3114)*(G3114&gt;MDR_Rates!$B$2:$B$10)*((MDR_Rates!$C$2:$C$10="")+(G3114&lt;=MDR_Rates!$C$2:$C$10))*MDR_Rates!$D$2:$D$10))</f>
        <v>0.3</v>
      </c>
      <c r="W3114">
        <f t="shared" si="579"/>
        <v>7.5</v>
      </c>
      <c r="X3114">
        <f t="shared" si="580"/>
        <v>1.35</v>
      </c>
      <c r="Y3114">
        <f t="shared" si="581"/>
        <v>0</v>
      </c>
      <c r="Z3114">
        <f t="shared" si="582"/>
        <v>0</v>
      </c>
      <c r="AG3114" t="str">
        <f t="shared" si="583"/>
        <v/>
      </c>
      <c r="AI3114" t="str">
        <f t="shared" si="584"/>
        <v/>
      </c>
      <c r="AJ3114" t="str">
        <f t="shared" si="585"/>
        <v/>
      </c>
      <c r="AK3114" t="str">
        <f t="shared" si="586"/>
        <v>ORD26001703</v>
      </c>
      <c r="AL3114">
        <f>IF(E3114&lt;&gt;"CAPTURE","",COUNTIF(Orders!$H:$H,AK3114))</f>
        <v>1</v>
      </c>
      <c r="AP3114" t="str">
        <f t="shared" si="587"/>
        <v>Matched to Order</v>
      </c>
      <c r="AQ3114">
        <f>IF(COUNTIF($A$2:A3114,A3114)=1,1,0)</f>
        <v>1</v>
      </c>
    </row>
    <row r="3115" spans="1:43" x14ac:dyDescent="0.3">
      <c r="A3115" t="s">
        <v>15437</v>
      </c>
      <c r="C3115" t="s">
        <v>15438</v>
      </c>
      <c r="D3115" s="1">
        <v>46282</v>
      </c>
      <c r="E3115" t="s">
        <v>11819</v>
      </c>
      <c r="F3115" t="s">
        <v>9</v>
      </c>
      <c r="G3115">
        <v>5897</v>
      </c>
      <c r="H3115">
        <v>17.690000000000001</v>
      </c>
      <c r="I3115">
        <v>3.18</v>
      </c>
      <c r="J3115">
        <v>5876.13</v>
      </c>
      <c r="K3115" s="1">
        <v>46284</v>
      </c>
      <c r="L3115" t="s">
        <v>15380</v>
      </c>
      <c r="M3115">
        <f t="shared" si="576"/>
        <v>1</v>
      </c>
      <c r="N3115">
        <f>COUNTIF(Orders!$A:$A,C3115)</f>
        <v>0</v>
      </c>
      <c r="P3115">
        <f>COUNTIF(Orders!$H:$H,UPPER(SUBSTITUTE(TRIM(C3115),"-","")))</f>
        <v>1</v>
      </c>
      <c r="R3115" t="str">
        <f t="shared" si="577"/>
        <v>Matched Order Reference</v>
      </c>
      <c r="S3115">
        <f t="shared" si="578"/>
        <v>1</v>
      </c>
      <c r="V3115" cm="1">
        <f t="array" ref="V3115">IF(E3115&lt;&gt;"CAPTURE",0,SUMPRODUCT((MDR_Rates!$A$2:$A$10=F3115)*(G3115&gt;MDR_Rates!$B$2:$B$10)*((MDR_Rates!$C$2:$C$10="")+(G3115&lt;=MDR_Rates!$C$2:$C$10))*MDR_Rates!$D$2:$D$10))</f>
        <v>0.3</v>
      </c>
      <c r="W3115">
        <f t="shared" si="579"/>
        <v>17.690000000000001</v>
      </c>
      <c r="X3115">
        <f t="shared" si="580"/>
        <v>3.18</v>
      </c>
      <c r="Y3115">
        <f t="shared" si="581"/>
        <v>0</v>
      </c>
      <c r="Z3115">
        <f t="shared" si="582"/>
        <v>0</v>
      </c>
      <c r="AG3115" t="str">
        <f t="shared" si="583"/>
        <v/>
      </c>
      <c r="AI3115" t="str">
        <f t="shared" si="584"/>
        <v/>
      </c>
      <c r="AJ3115" t="str">
        <f t="shared" si="585"/>
        <v/>
      </c>
      <c r="AK3115" t="str">
        <f t="shared" si="586"/>
        <v>ORD26001728</v>
      </c>
      <c r="AL3115">
        <f>IF(E3115&lt;&gt;"CAPTURE","",COUNTIF(Orders!$H:$H,AK3115))</f>
        <v>1</v>
      </c>
      <c r="AP3115" t="str">
        <f t="shared" si="587"/>
        <v>Matched to Order</v>
      </c>
      <c r="AQ3115">
        <f>IF(COUNTIF($A$2:A3115,A3115)=1,1,0)</f>
        <v>1</v>
      </c>
    </row>
    <row r="3116" spans="1:43" x14ac:dyDescent="0.3">
      <c r="A3116" t="s">
        <v>15439</v>
      </c>
      <c r="C3116" t="s">
        <v>3618</v>
      </c>
      <c r="D3116" s="1">
        <v>46282</v>
      </c>
      <c r="E3116" t="s">
        <v>11819</v>
      </c>
      <c r="F3116" t="s">
        <v>9</v>
      </c>
      <c r="G3116">
        <v>6097</v>
      </c>
      <c r="H3116">
        <v>18.29</v>
      </c>
      <c r="I3116">
        <v>3.29</v>
      </c>
      <c r="J3116">
        <v>6075.42</v>
      </c>
      <c r="K3116" s="1">
        <v>46284</v>
      </c>
      <c r="L3116" t="s">
        <v>15380</v>
      </c>
      <c r="M3116">
        <f t="shared" si="576"/>
        <v>1</v>
      </c>
      <c r="N3116">
        <f>COUNTIF(Orders!$A:$A,C3116)</f>
        <v>1</v>
      </c>
      <c r="P3116">
        <f>COUNTIF(Orders!$H:$H,UPPER(SUBSTITUTE(TRIM(C3116),"-","")))</f>
        <v>1</v>
      </c>
      <c r="R3116" t="str">
        <f t="shared" si="577"/>
        <v>Matched Order Reference</v>
      </c>
      <c r="S3116">
        <f t="shared" si="578"/>
        <v>1</v>
      </c>
      <c r="V3116" cm="1">
        <f t="array" ref="V3116">IF(E3116&lt;&gt;"CAPTURE",0,SUMPRODUCT((MDR_Rates!$A$2:$A$10=F3116)*(G3116&gt;MDR_Rates!$B$2:$B$10)*((MDR_Rates!$C$2:$C$10="")+(G3116&lt;=MDR_Rates!$C$2:$C$10))*MDR_Rates!$D$2:$D$10))</f>
        <v>0.3</v>
      </c>
      <c r="W3116">
        <f t="shared" si="579"/>
        <v>18.29</v>
      </c>
      <c r="X3116">
        <f t="shared" si="580"/>
        <v>3.29</v>
      </c>
      <c r="Y3116">
        <f t="shared" si="581"/>
        <v>0</v>
      </c>
      <c r="Z3116">
        <f t="shared" si="582"/>
        <v>0</v>
      </c>
      <c r="AG3116" t="str">
        <f t="shared" si="583"/>
        <v/>
      </c>
      <c r="AI3116" t="str">
        <f t="shared" si="584"/>
        <v/>
      </c>
      <c r="AJ3116" t="str">
        <f t="shared" si="585"/>
        <v/>
      </c>
      <c r="AK3116" t="str">
        <f t="shared" si="586"/>
        <v>ORD26001808</v>
      </c>
      <c r="AL3116">
        <f>IF(E3116&lt;&gt;"CAPTURE","",COUNTIF(Orders!$H:$H,AK3116))</f>
        <v>1</v>
      </c>
      <c r="AP3116" t="str">
        <f t="shared" si="587"/>
        <v>Matched to Order</v>
      </c>
      <c r="AQ3116">
        <f>IF(COUNTIF($A$2:A3116,A3116)=1,1,0)</f>
        <v>1</v>
      </c>
    </row>
    <row r="3117" spans="1:43" x14ac:dyDescent="0.3">
      <c r="A3117" t="s">
        <v>15440</v>
      </c>
      <c r="C3117" t="s">
        <v>3638</v>
      </c>
      <c r="D3117" s="1">
        <v>46282</v>
      </c>
      <c r="E3117" t="s">
        <v>11819</v>
      </c>
      <c r="F3117" t="s">
        <v>17</v>
      </c>
      <c r="G3117">
        <v>1798</v>
      </c>
      <c r="H3117">
        <v>32.36</v>
      </c>
      <c r="I3117">
        <v>5.82</v>
      </c>
      <c r="J3117">
        <v>1759.82</v>
      </c>
      <c r="K3117" s="1">
        <v>46284</v>
      </c>
      <c r="L3117" t="s">
        <v>15380</v>
      </c>
      <c r="M3117">
        <f t="shared" si="576"/>
        <v>1</v>
      </c>
      <c r="N3117">
        <f>COUNTIF(Orders!$A:$A,C3117)</f>
        <v>1</v>
      </c>
      <c r="P3117">
        <f>COUNTIF(Orders!$H:$H,UPPER(SUBSTITUTE(TRIM(C3117),"-","")))</f>
        <v>1</v>
      </c>
      <c r="R3117" t="str">
        <f t="shared" si="577"/>
        <v>Matched Order Reference</v>
      </c>
      <c r="S3117">
        <f t="shared" si="578"/>
        <v>1</v>
      </c>
      <c r="V3117" cm="1">
        <f t="array" ref="V3117">IF(E3117&lt;&gt;"CAPTURE",0,SUMPRODUCT((MDR_Rates!$A$2:$A$10=F3117)*(G3117&gt;MDR_Rates!$B$2:$B$10)*((MDR_Rates!$C$2:$C$10="")+(G3117&lt;=MDR_Rates!$C$2:$C$10))*MDR_Rates!$D$2:$D$10))</f>
        <v>1.8</v>
      </c>
      <c r="W3117">
        <f t="shared" si="579"/>
        <v>32.36</v>
      </c>
      <c r="X3117">
        <f t="shared" si="580"/>
        <v>5.82</v>
      </c>
      <c r="Y3117">
        <f t="shared" si="581"/>
        <v>0</v>
      </c>
      <c r="Z3117">
        <f t="shared" si="582"/>
        <v>0</v>
      </c>
      <c r="AG3117" t="str">
        <f t="shared" si="583"/>
        <v/>
      </c>
      <c r="AI3117" t="str">
        <f t="shared" si="584"/>
        <v/>
      </c>
      <c r="AJ3117" t="str">
        <f t="shared" si="585"/>
        <v/>
      </c>
      <c r="AK3117" t="str">
        <f t="shared" si="586"/>
        <v>ORD26001818</v>
      </c>
      <c r="AL3117">
        <f>IF(E3117&lt;&gt;"CAPTURE","",COUNTIF(Orders!$H:$H,AK3117))</f>
        <v>1</v>
      </c>
      <c r="AP3117" t="str">
        <f t="shared" si="587"/>
        <v>Matched to Order</v>
      </c>
      <c r="AQ3117">
        <f>IF(COUNTIF($A$2:A3117,A3117)=1,1,0)</f>
        <v>1</v>
      </c>
    </row>
    <row r="3118" spans="1:43" x14ac:dyDescent="0.3">
      <c r="A3118" t="s">
        <v>15441</v>
      </c>
      <c r="C3118" t="s">
        <v>3659</v>
      </c>
      <c r="D3118" s="1">
        <v>46282</v>
      </c>
      <c r="E3118" t="s">
        <v>11819</v>
      </c>
      <c r="F3118" t="s">
        <v>17</v>
      </c>
      <c r="G3118">
        <v>799</v>
      </c>
      <c r="H3118">
        <v>14.38</v>
      </c>
      <c r="I3118">
        <v>2.59</v>
      </c>
      <c r="J3118">
        <v>782.03</v>
      </c>
      <c r="K3118" s="1">
        <v>46284</v>
      </c>
      <c r="L3118" t="s">
        <v>15380</v>
      </c>
      <c r="M3118">
        <f t="shared" si="576"/>
        <v>1</v>
      </c>
      <c r="N3118">
        <f>COUNTIF(Orders!$A:$A,C3118)</f>
        <v>1</v>
      </c>
      <c r="P3118">
        <f>COUNTIF(Orders!$H:$H,UPPER(SUBSTITUTE(TRIM(C3118),"-","")))</f>
        <v>1</v>
      </c>
      <c r="R3118" t="str">
        <f t="shared" si="577"/>
        <v>Matched Order Reference</v>
      </c>
      <c r="S3118">
        <f t="shared" si="578"/>
        <v>1</v>
      </c>
      <c r="V3118" cm="1">
        <f t="array" ref="V3118">IF(E3118&lt;&gt;"CAPTURE",0,SUMPRODUCT((MDR_Rates!$A$2:$A$10=F3118)*(G3118&gt;MDR_Rates!$B$2:$B$10)*((MDR_Rates!$C$2:$C$10="")+(G3118&lt;=MDR_Rates!$C$2:$C$10))*MDR_Rates!$D$2:$D$10))</f>
        <v>1.8</v>
      </c>
      <c r="W3118">
        <f t="shared" si="579"/>
        <v>14.38</v>
      </c>
      <c r="X3118">
        <f t="shared" si="580"/>
        <v>2.59</v>
      </c>
      <c r="Y3118">
        <f t="shared" si="581"/>
        <v>0</v>
      </c>
      <c r="Z3118">
        <f t="shared" si="582"/>
        <v>0</v>
      </c>
      <c r="AG3118" t="str">
        <f t="shared" si="583"/>
        <v/>
      </c>
      <c r="AI3118" t="str">
        <f t="shared" si="584"/>
        <v/>
      </c>
      <c r="AJ3118" t="str">
        <f t="shared" si="585"/>
        <v/>
      </c>
      <c r="AK3118" t="str">
        <f t="shared" si="586"/>
        <v>ORD26001829</v>
      </c>
      <c r="AL3118">
        <f>IF(E3118&lt;&gt;"CAPTURE","",COUNTIF(Orders!$H:$H,AK3118))</f>
        <v>1</v>
      </c>
      <c r="AP3118" t="str">
        <f t="shared" si="587"/>
        <v>Matched to Order</v>
      </c>
      <c r="AQ3118">
        <f>IF(COUNTIF($A$2:A3118,A3118)=1,1,0)</f>
        <v>1</v>
      </c>
    </row>
    <row r="3119" spans="1:43" x14ac:dyDescent="0.3">
      <c r="A3119" t="s">
        <v>15442</v>
      </c>
      <c r="C3119" t="s">
        <v>15443</v>
      </c>
      <c r="D3119" s="1">
        <v>46282</v>
      </c>
      <c r="E3119" t="s">
        <v>11819</v>
      </c>
      <c r="F3119" t="s">
        <v>9</v>
      </c>
      <c r="G3119">
        <v>3098</v>
      </c>
      <c r="H3119">
        <v>9.2899999999999991</v>
      </c>
      <c r="I3119">
        <v>1.67</v>
      </c>
      <c r="J3119">
        <v>3087.04</v>
      </c>
      <c r="K3119" s="1">
        <v>46284</v>
      </c>
      <c r="L3119" t="s">
        <v>15380</v>
      </c>
      <c r="M3119">
        <f t="shared" si="576"/>
        <v>1</v>
      </c>
      <c r="N3119">
        <f>COUNTIF(Orders!$A:$A,C3119)</f>
        <v>1</v>
      </c>
      <c r="P3119">
        <f>COUNTIF(Orders!$H:$H,UPPER(SUBSTITUTE(TRIM(C3119),"-","")))</f>
        <v>1</v>
      </c>
      <c r="R3119" t="str">
        <f t="shared" si="577"/>
        <v>Matched Order Reference</v>
      </c>
      <c r="S3119">
        <f t="shared" si="578"/>
        <v>1</v>
      </c>
      <c r="V3119" cm="1">
        <f t="array" ref="V3119">IF(E3119&lt;&gt;"CAPTURE",0,SUMPRODUCT((MDR_Rates!$A$2:$A$10=F3119)*(G3119&gt;MDR_Rates!$B$2:$B$10)*((MDR_Rates!$C$2:$C$10="")+(G3119&lt;=MDR_Rates!$C$2:$C$10))*MDR_Rates!$D$2:$D$10))</f>
        <v>0.3</v>
      </c>
      <c r="W3119">
        <f t="shared" si="579"/>
        <v>9.2899999999999991</v>
      </c>
      <c r="X3119">
        <f t="shared" si="580"/>
        <v>1.67</v>
      </c>
      <c r="Y3119">
        <f t="shared" si="581"/>
        <v>0</v>
      </c>
      <c r="Z3119">
        <f t="shared" si="582"/>
        <v>0</v>
      </c>
      <c r="AG3119" t="str">
        <f t="shared" si="583"/>
        <v/>
      </c>
      <c r="AI3119" t="str">
        <f t="shared" si="584"/>
        <v/>
      </c>
      <c r="AJ3119" t="str">
        <f t="shared" si="585"/>
        <v/>
      </c>
      <c r="AK3119" t="str">
        <f t="shared" si="586"/>
        <v>ORD26001835</v>
      </c>
      <c r="AL3119">
        <f>IF(E3119&lt;&gt;"CAPTURE","",COUNTIF(Orders!$H:$H,AK3119))</f>
        <v>1</v>
      </c>
      <c r="AP3119" t="str">
        <f t="shared" si="587"/>
        <v>Matched to Order</v>
      </c>
      <c r="AQ3119">
        <f>IF(COUNTIF($A$2:A3119,A3119)=1,1,0)</f>
        <v>1</v>
      </c>
    </row>
    <row r="3120" spans="1:43" x14ac:dyDescent="0.3">
      <c r="A3120" t="s">
        <v>15444</v>
      </c>
      <c r="C3120" t="s">
        <v>15445</v>
      </c>
      <c r="D3120" s="1">
        <v>46282</v>
      </c>
      <c r="E3120" t="s">
        <v>11819</v>
      </c>
      <c r="F3120" t="s">
        <v>9</v>
      </c>
      <c r="G3120">
        <v>6498</v>
      </c>
      <c r="H3120">
        <v>19.489999999999998</v>
      </c>
      <c r="I3120">
        <v>3.51</v>
      </c>
      <c r="J3120">
        <v>6475</v>
      </c>
      <c r="K3120" s="1">
        <v>46284</v>
      </c>
      <c r="L3120" t="s">
        <v>15380</v>
      </c>
      <c r="M3120">
        <f t="shared" si="576"/>
        <v>1</v>
      </c>
      <c r="N3120">
        <f>COUNTIF(Orders!$A:$A,C3120)</f>
        <v>0</v>
      </c>
      <c r="P3120">
        <f>COUNTIF(Orders!$H:$H,UPPER(SUBSTITUTE(TRIM(C3120),"-","")))</f>
        <v>1</v>
      </c>
      <c r="R3120" t="str">
        <f t="shared" si="577"/>
        <v>Matched Order Reference</v>
      </c>
      <c r="S3120">
        <f t="shared" si="578"/>
        <v>1</v>
      </c>
      <c r="V3120" cm="1">
        <f t="array" ref="V3120">IF(E3120&lt;&gt;"CAPTURE",0,SUMPRODUCT((MDR_Rates!$A$2:$A$10=F3120)*(G3120&gt;MDR_Rates!$B$2:$B$10)*((MDR_Rates!$C$2:$C$10="")+(G3120&lt;=MDR_Rates!$C$2:$C$10))*MDR_Rates!$D$2:$D$10))</f>
        <v>0.3</v>
      </c>
      <c r="W3120">
        <f t="shared" si="579"/>
        <v>19.489999999999998</v>
      </c>
      <c r="X3120">
        <f t="shared" si="580"/>
        <v>3.51</v>
      </c>
      <c r="Y3120">
        <f t="shared" si="581"/>
        <v>0</v>
      </c>
      <c r="Z3120">
        <f t="shared" si="582"/>
        <v>0</v>
      </c>
      <c r="AG3120" t="str">
        <f t="shared" si="583"/>
        <v/>
      </c>
      <c r="AI3120" t="str">
        <f t="shared" si="584"/>
        <v/>
      </c>
      <c r="AJ3120" t="str">
        <f t="shared" si="585"/>
        <v/>
      </c>
      <c r="AK3120" t="str">
        <f t="shared" si="586"/>
        <v>ORD26001850</v>
      </c>
      <c r="AL3120">
        <f>IF(E3120&lt;&gt;"CAPTURE","",COUNTIF(Orders!$H:$H,AK3120))</f>
        <v>1</v>
      </c>
      <c r="AP3120" t="str">
        <f t="shared" si="587"/>
        <v>Matched to Order</v>
      </c>
      <c r="AQ3120">
        <f>IF(COUNTIF($A$2:A3120,A3120)=1,1,0)</f>
        <v>1</v>
      </c>
    </row>
    <row r="3121" spans="1:43" x14ac:dyDescent="0.3">
      <c r="A3121" t="s">
        <v>15446</v>
      </c>
      <c r="C3121" t="s">
        <v>3746</v>
      </c>
      <c r="D3121" s="1">
        <v>46282</v>
      </c>
      <c r="E3121" t="s">
        <v>11819</v>
      </c>
      <c r="F3121" t="s">
        <v>9</v>
      </c>
      <c r="G3121">
        <v>9797</v>
      </c>
      <c r="H3121">
        <v>29.39</v>
      </c>
      <c r="I3121">
        <v>5.29</v>
      </c>
      <c r="J3121">
        <v>9762.32</v>
      </c>
      <c r="K3121" s="1">
        <v>46284</v>
      </c>
      <c r="L3121" t="s">
        <v>15380</v>
      </c>
      <c r="M3121">
        <f t="shared" si="576"/>
        <v>1</v>
      </c>
      <c r="N3121">
        <f>COUNTIF(Orders!$A:$A,C3121)</f>
        <v>1</v>
      </c>
      <c r="P3121">
        <f>COUNTIF(Orders!$H:$H,UPPER(SUBSTITUTE(TRIM(C3121),"-","")))</f>
        <v>1</v>
      </c>
      <c r="R3121" t="str">
        <f t="shared" si="577"/>
        <v>Matched Order Reference</v>
      </c>
      <c r="S3121">
        <f t="shared" si="578"/>
        <v>1</v>
      </c>
      <c r="V3121" cm="1">
        <f t="array" ref="V3121">IF(E3121&lt;&gt;"CAPTURE",0,SUMPRODUCT((MDR_Rates!$A$2:$A$10=F3121)*(G3121&gt;MDR_Rates!$B$2:$B$10)*((MDR_Rates!$C$2:$C$10="")+(G3121&lt;=MDR_Rates!$C$2:$C$10))*MDR_Rates!$D$2:$D$10))</f>
        <v>0.3</v>
      </c>
      <c r="W3121">
        <f t="shared" si="579"/>
        <v>29.39</v>
      </c>
      <c r="X3121">
        <f t="shared" si="580"/>
        <v>5.29</v>
      </c>
      <c r="Y3121">
        <f t="shared" si="581"/>
        <v>0</v>
      </c>
      <c r="Z3121">
        <f t="shared" si="582"/>
        <v>0</v>
      </c>
      <c r="AG3121" t="str">
        <f t="shared" si="583"/>
        <v/>
      </c>
      <c r="AI3121" t="str">
        <f t="shared" si="584"/>
        <v/>
      </c>
      <c r="AJ3121" t="str">
        <f t="shared" si="585"/>
        <v/>
      </c>
      <c r="AK3121" t="str">
        <f t="shared" si="586"/>
        <v>ORD26001873</v>
      </c>
      <c r="AL3121">
        <f>IF(E3121&lt;&gt;"CAPTURE","",COUNTIF(Orders!$H:$H,AK3121))</f>
        <v>1</v>
      </c>
      <c r="AP3121" t="str">
        <f t="shared" si="587"/>
        <v>Matched to Order</v>
      </c>
      <c r="AQ3121">
        <f>IF(COUNTIF($A$2:A3121,A3121)=1,1,0)</f>
        <v>1</v>
      </c>
    </row>
    <row r="3122" spans="1:43" x14ac:dyDescent="0.3">
      <c r="A3122" t="s">
        <v>15447</v>
      </c>
      <c r="C3122" t="s">
        <v>3784</v>
      </c>
      <c r="D3122" s="1">
        <v>46282</v>
      </c>
      <c r="E3122" t="s">
        <v>11819</v>
      </c>
      <c r="F3122" t="s">
        <v>17</v>
      </c>
      <c r="G3122">
        <v>2499</v>
      </c>
      <c r="H3122">
        <v>39.979999999999997</v>
      </c>
      <c r="I3122">
        <v>7.2</v>
      </c>
      <c r="J3122">
        <v>2451.8200000000002</v>
      </c>
      <c r="K3122" s="1">
        <v>46284</v>
      </c>
      <c r="L3122" t="s">
        <v>15380</v>
      </c>
      <c r="M3122">
        <f t="shared" si="576"/>
        <v>1</v>
      </c>
      <c r="N3122">
        <f>COUNTIF(Orders!$A:$A,C3122)</f>
        <v>1</v>
      </c>
      <c r="P3122">
        <f>COUNTIF(Orders!$H:$H,UPPER(SUBSTITUTE(TRIM(C3122),"-","")))</f>
        <v>1</v>
      </c>
      <c r="R3122" t="str">
        <f t="shared" si="577"/>
        <v>Matched Order Reference</v>
      </c>
      <c r="S3122">
        <f t="shared" si="578"/>
        <v>1</v>
      </c>
      <c r="V3122" cm="1">
        <f t="array" ref="V3122">IF(E3122&lt;&gt;"CAPTURE",0,SUMPRODUCT((MDR_Rates!$A$2:$A$10=F3122)*(G3122&gt;MDR_Rates!$B$2:$B$10)*((MDR_Rates!$C$2:$C$10="")+(G3122&lt;=MDR_Rates!$C$2:$C$10))*MDR_Rates!$D$2:$D$10))</f>
        <v>1.6</v>
      </c>
      <c r="W3122">
        <f t="shared" si="579"/>
        <v>39.979999999999997</v>
      </c>
      <c r="X3122">
        <f t="shared" si="580"/>
        <v>7.2</v>
      </c>
      <c r="Y3122">
        <f t="shared" si="581"/>
        <v>0</v>
      </c>
      <c r="Z3122">
        <f t="shared" si="582"/>
        <v>0</v>
      </c>
      <c r="AG3122" t="str">
        <f t="shared" si="583"/>
        <v/>
      </c>
      <c r="AI3122" t="str">
        <f t="shared" si="584"/>
        <v/>
      </c>
      <c r="AJ3122" t="str">
        <f t="shared" si="585"/>
        <v/>
      </c>
      <c r="AK3122" t="str">
        <f t="shared" si="586"/>
        <v>ORD26001892</v>
      </c>
      <c r="AL3122">
        <f>IF(E3122&lt;&gt;"CAPTURE","",COUNTIF(Orders!$H:$H,AK3122))</f>
        <v>1</v>
      </c>
      <c r="AP3122" t="str">
        <f t="shared" si="587"/>
        <v>Matched to Order</v>
      </c>
      <c r="AQ3122">
        <f>IF(COUNTIF($A$2:A3122,A3122)=1,1,0)</f>
        <v>1</v>
      </c>
    </row>
    <row r="3123" spans="1:43" x14ac:dyDescent="0.3">
      <c r="A3123" t="s">
        <v>15448</v>
      </c>
      <c r="C3123" t="s">
        <v>3828</v>
      </c>
      <c r="D3123" s="1">
        <v>46282</v>
      </c>
      <c r="E3123" t="s">
        <v>11819</v>
      </c>
      <c r="F3123" t="s">
        <v>17</v>
      </c>
      <c r="G3123">
        <v>4997</v>
      </c>
      <c r="H3123">
        <v>79.95</v>
      </c>
      <c r="I3123">
        <v>14.39</v>
      </c>
      <c r="J3123">
        <v>4902.66</v>
      </c>
      <c r="K3123" s="1">
        <v>46284</v>
      </c>
      <c r="L3123" t="s">
        <v>15380</v>
      </c>
      <c r="M3123">
        <f t="shared" si="576"/>
        <v>1</v>
      </c>
      <c r="N3123">
        <f>COUNTIF(Orders!$A:$A,C3123)</f>
        <v>1</v>
      </c>
      <c r="P3123">
        <f>COUNTIF(Orders!$H:$H,UPPER(SUBSTITUTE(TRIM(C3123),"-","")))</f>
        <v>1</v>
      </c>
      <c r="R3123" t="str">
        <f t="shared" si="577"/>
        <v>Matched Order Reference</v>
      </c>
      <c r="S3123">
        <f t="shared" si="578"/>
        <v>1</v>
      </c>
      <c r="V3123" cm="1">
        <f t="array" ref="V3123">IF(E3123&lt;&gt;"CAPTURE",0,SUMPRODUCT((MDR_Rates!$A$2:$A$10=F3123)*(G3123&gt;MDR_Rates!$B$2:$B$10)*((MDR_Rates!$C$2:$C$10="")+(G3123&lt;=MDR_Rates!$C$2:$C$10))*MDR_Rates!$D$2:$D$10))</f>
        <v>1.6</v>
      </c>
      <c r="W3123">
        <f t="shared" si="579"/>
        <v>79.95</v>
      </c>
      <c r="X3123">
        <f t="shared" si="580"/>
        <v>14.39</v>
      </c>
      <c r="Y3123">
        <f t="shared" si="581"/>
        <v>0</v>
      </c>
      <c r="Z3123">
        <f t="shared" si="582"/>
        <v>0</v>
      </c>
      <c r="AG3123" t="str">
        <f t="shared" si="583"/>
        <v/>
      </c>
      <c r="AI3123" t="str">
        <f t="shared" si="584"/>
        <v/>
      </c>
      <c r="AJ3123" t="str">
        <f t="shared" si="585"/>
        <v/>
      </c>
      <c r="AK3123" t="str">
        <f t="shared" si="586"/>
        <v>ORD26001914</v>
      </c>
      <c r="AL3123">
        <f>IF(E3123&lt;&gt;"CAPTURE","",COUNTIF(Orders!$H:$H,AK3123))</f>
        <v>1</v>
      </c>
      <c r="AP3123" t="str">
        <f t="shared" si="587"/>
        <v>Matched to Order</v>
      </c>
      <c r="AQ3123">
        <f>IF(COUNTIF($A$2:A3123,A3123)=1,1,0)</f>
        <v>1</v>
      </c>
    </row>
    <row r="3124" spans="1:43" x14ac:dyDescent="0.3">
      <c r="A3124" t="s">
        <v>15449</v>
      </c>
      <c r="C3124" t="s">
        <v>3883</v>
      </c>
      <c r="D3124" s="1">
        <v>46282</v>
      </c>
      <c r="E3124" t="s">
        <v>11819</v>
      </c>
      <c r="F3124" t="s">
        <v>9</v>
      </c>
      <c r="G3124">
        <v>11498</v>
      </c>
      <c r="H3124">
        <v>34.49</v>
      </c>
      <c r="I3124">
        <v>6.21</v>
      </c>
      <c r="J3124">
        <v>11457.3</v>
      </c>
      <c r="K3124" s="1">
        <v>46284</v>
      </c>
      <c r="L3124" t="s">
        <v>15380</v>
      </c>
      <c r="M3124">
        <f t="shared" si="576"/>
        <v>1</v>
      </c>
      <c r="N3124">
        <f>COUNTIF(Orders!$A:$A,C3124)</f>
        <v>1</v>
      </c>
      <c r="P3124">
        <f>COUNTIF(Orders!$H:$H,UPPER(SUBSTITUTE(TRIM(C3124),"-","")))</f>
        <v>1</v>
      </c>
      <c r="R3124" t="str">
        <f t="shared" si="577"/>
        <v>Matched Order Reference</v>
      </c>
      <c r="S3124">
        <f t="shared" si="578"/>
        <v>1</v>
      </c>
      <c r="V3124" cm="1">
        <f t="array" ref="V3124">IF(E3124&lt;&gt;"CAPTURE",0,SUMPRODUCT((MDR_Rates!$A$2:$A$10=F3124)*(G3124&gt;MDR_Rates!$B$2:$B$10)*((MDR_Rates!$C$2:$C$10="")+(G3124&lt;=MDR_Rates!$C$2:$C$10))*MDR_Rates!$D$2:$D$10))</f>
        <v>0.3</v>
      </c>
      <c r="W3124">
        <f t="shared" si="579"/>
        <v>34.49</v>
      </c>
      <c r="X3124">
        <f t="shared" si="580"/>
        <v>6.21</v>
      </c>
      <c r="Y3124">
        <f t="shared" si="581"/>
        <v>0</v>
      </c>
      <c r="Z3124">
        <f t="shared" si="582"/>
        <v>0</v>
      </c>
      <c r="AG3124" t="str">
        <f t="shared" si="583"/>
        <v/>
      </c>
      <c r="AI3124" t="str">
        <f t="shared" si="584"/>
        <v/>
      </c>
      <c r="AJ3124" t="str">
        <f t="shared" si="585"/>
        <v/>
      </c>
      <c r="AK3124" t="str">
        <f t="shared" si="586"/>
        <v>ORD26001943</v>
      </c>
      <c r="AL3124">
        <f>IF(E3124&lt;&gt;"CAPTURE","",COUNTIF(Orders!$H:$H,AK3124))</f>
        <v>1</v>
      </c>
      <c r="AP3124" t="str">
        <f t="shared" si="587"/>
        <v>Matched to Order</v>
      </c>
      <c r="AQ3124">
        <f>IF(COUNTIF($A$2:A3124,A3124)=1,1,0)</f>
        <v>1</v>
      </c>
    </row>
    <row r="3125" spans="1:43" x14ac:dyDescent="0.3">
      <c r="A3125" t="s">
        <v>15450</v>
      </c>
      <c r="C3125" t="s">
        <v>3905</v>
      </c>
      <c r="D3125" s="1">
        <v>46282</v>
      </c>
      <c r="E3125" t="s">
        <v>11819</v>
      </c>
      <c r="F3125" t="s">
        <v>17</v>
      </c>
      <c r="G3125">
        <v>12998</v>
      </c>
      <c r="H3125">
        <v>207.97</v>
      </c>
      <c r="I3125">
        <v>37.43</v>
      </c>
      <c r="J3125">
        <v>12752.6</v>
      </c>
      <c r="K3125" s="1">
        <v>46284</v>
      </c>
      <c r="L3125" t="s">
        <v>15380</v>
      </c>
      <c r="M3125">
        <f t="shared" si="576"/>
        <v>1</v>
      </c>
      <c r="N3125">
        <f>COUNTIF(Orders!$A:$A,C3125)</f>
        <v>1</v>
      </c>
      <c r="P3125">
        <f>COUNTIF(Orders!$H:$H,UPPER(SUBSTITUTE(TRIM(C3125),"-","")))</f>
        <v>1</v>
      </c>
      <c r="R3125" t="str">
        <f t="shared" si="577"/>
        <v>Matched Order Reference</v>
      </c>
      <c r="S3125">
        <f t="shared" si="578"/>
        <v>1</v>
      </c>
      <c r="V3125" cm="1">
        <f t="array" ref="V3125">IF(E3125&lt;&gt;"CAPTURE",0,SUMPRODUCT((MDR_Rates!$A$2:$A$10=F3125)*(G3125&gt;MDR_Rates!$B$2:$B$10)*((MDR_Rates!$C$2:$C$10="")+(G3125&lt;=MDR_Rates!$C$2:$C$10))*MDR_Rates!$D$2:$D$10))</f>
        <v>1.6</v>
      </c>
      <c r="W3125">
        <f t="shared" si="579"/>
        <v>207.97</v>
      </c>
      <c r="X3125">
        <f t="shared" si="580"/>
        <v>37.43</v>
      </c>
      <c r="Y3125">
        <f t="shared" si="581"/>
        <v>0</v>
      </c>
      <c r="Z3125">
        <f t="shared" si="582"/>
        <v>0</v>
      </c>
      <c r="AG3125" t="str">
        <f t="shared" si="583"/>
        <v/>
      </c>
      <c r="AI3125" t="str">
        <f t="shared" si="584"/>
        <v/>
      </c>
      <c r="AJ3125" t="str">
        <f t="shared" si="585"/>
        <v/>
      </c>
      <c r="AK3125" t="str">
        <f t="shared" si="586"/>
        <v>ORD26001954</v>
      </c>
      <c r="AL3125">
        <f>IF(E3125&lt;&gt;"CAPTURE","",COUNTIF(Orders!$H:$H,AK3125))</f>
        <v>1</v>
      </c>
      <c r="AP3125" t="str">
        <f t="shared" si="587"/>
        <v>Matched to Order</v>
      </c>
      <c r="AQ3125">
        <f>IF(COUNTIF($A$2:A3125,A3125)=1,1,0)</f>
        <v>1</v>
      </c>
    </row>
    <row r="3126" spans="1:43" x14ac:dyDescent="0.3">
      <c r="A3126" t="s">
        <v>15451</v>
      </c>
      <c r="C3126" t="s">
        <v>3989</v>
      </c>
      <c r="D3126" s="1">
        <v>46282</v>
      </c>
      <c r="E3126" t="s">
        <v>11819</v>
      </c>
      <c r="F3126" t="s">
        <v>9</v>
      </c>
      <c r="G3126">
        <v>1299</v>
      </c>
      <c r="H3126">
        <v>0</v>
      </c>
      <c r="I3126">
        <v>0</v>
      </c>
      <c r="J3126">
        <v>1299</v>
      </c>
      <c r="K3126" s="1">
        <v>46284</v>
      </c>
      <c r="L3126" t="s">
        <v>15380</v>
      </c>
      <c r="M3126">
        <f t="shared" si="576"/>
        <v>1</v>
      </c>
      <c r="N3126">
        <f>COUNTIF(Orders!$A:$A,C3126)</f>
        <v>1</v>
      </c>
      <c r="P3126">
        <f>COUNTIF(Orders!$H:$H,UPPER(SUBSTITUTE(TRIM(C3126),"-","")))</f>
        <v>1</v>
      </c>
      <c r="R3126" t="str">
        <f t="shared" si="577"/>
        <v>Matched Order Reference</v>
      </c>
      <c r="S3126">
        <f t="shared" si="578"/>
        <v>1</v>
      </c>
      <c r="V3126" cm="1">
        <f t="array" ref="V3126">IF(E3126&lt;&gt;"CAPTURE",0,SUMPRODUCT((MDR_Rates!$A$2:$A$10=F3126)*(G3126&gt;MDR_Rates!$B$2:$B$10)*((MDR_Rates!$C$2:$C$10="")+(G3126&lt;=MDR_Rates!$C$2:$C$10))*MDR_Rates!$D$2:$D$10))</f>
        <v>0</v>
      </c>
      <c r="W3126">
        <f t="shared" si="579"/>
        <v>0</v>
      </c>
      <c r="X3126">
        <f t="shared" si="580"/>
        <v>0</v>
      </c>
      <c r="Y3126">
        <f t="shared" si="581"/>
        <v>0</v>
      </c>
      <c r="Z3126">
        <f t="shared" si="582"/>
        <v>0</v>
      </c>
      <c r="AG3126" t="str">
        <f t="shared" si="583"/>
        <v/>
      </c>
      <c r="AI3126" t="str">
        <f t="shared" si="584"/>
        <v/>
      </c>
      <c r="AJ3126" t="str">
        <f t="shared" si="585"/>
        <v/>
      </c>
      <c r="AK3126" t="str">
        <f t="shared" si="586"/>
        <v>ORD26001996</v>
      </c>
      <c r="AL3126">
        <f>IF(E3126&lt;&gt;"CAPTURE","",COUNTIF(Orders!$H:$H,AK3126))</f>
        <v>1</v>
      </c>
      <c r="AP3126" t="str">
        <f t="shared" si="587"/>
        <v>Matched to Order</v>
      </c>
      <c r="AQ3126">
        <f>IF(COUNTIF($A$2:A3126,A3126)=1,1,0)</f>
        <v>1</v>
      </c>
    </row>
    <row r="3127" spans="1:43" x14ac:dyDescent="0.3">
      <c r="A3127" t="s">
        <v>15452</v>
      </c>
      <c r="C3127" t="s">
        <v>3999</v>
      </c>
      <c r="D3127" s="1">
        <v>46282</v>
      </c>
      <c r="E3127" t="s">
        <v>11819</v>
      </c>
      <c r="F3127" t="s">
        <v>9</v>
      </c>
      <c r="G3127">
        <v>799</v>
      </c>
      <c r="H3127">
        <v>0</v>
      </c>
      <c r="I3127">
        <v>0</v>
      </c>
      <c r="J3127">
        <v>799</v>
      </c>
      <c r="K3127" s="1">
        <v>46284</v>
      </c>
      <c r="L3127" t="s">
        <v>15380</v>
      </c>
      <c r="M3127">
        <f t="shared" si="576"/>
        <v>1</v>
      </c>
      <c r="N3127">
        <f>COUNTIF(Orders!$A:$A,C3127)</f>
        <v>1</v>
      </c>
      <c r="P3127">
        <f>COUNTIF(Orders!$H:$H,UPPER(SUBSTITUTE(TRIM(C3127),"-","")))</f>
        <v>1</v>
      </c>
      <c r="R3127" t="str">
        <f t="shared" si="577"/>
        <v>Matched Order Reference</v>
      </c>
      <c r="S3127">
        <f t="shared" si="578"/>
        <v>1</v>
      </c>
      <c r="V3127" cm="1">
        <f t="array" ref="V3127">IF(E3127&lt;&gt;"CAPTURE",0,SUMPRODUCT((MDR_Rates!$A$2:$A$10=F3127)*(G3127&gt;MDR_Rates!$B$2:$B$10)*((MDR_Rates!$C$2:$C$10="")+(G3127&lt;=MDR_Rates!$C$2:$C$10))*MDR_Rates!$D$2:$D$10))</f>
        <v>0</v>
      </c>
      <c r="W3127">
        <f t="shared" si="579"/>
        <v>0</v>
      </c>
      <c r="X3127">
        <f t="shared" si="580"/>
        <v>0</v>
      </c>
      <c r="Y3127">
        <f t="shared" si="581"/>
        <v>0</v>
      </c>
      <c r="Z3127">
        <f t="shared" si="582"/>
        <v>0</v>
      </c>
      <c r="AG3127" t="str">
        <f t="shared" si="583"/>
        <v/>
      </c>
      <c r="AI3127" t="str">
        <f t="shared" si="584"/>
        <v/>
      </c>
      <c r="AJ3127" t="str">
        <f t="shared" si="585"/>
        <v/>
      </c>
      <c r="AK3127" t="str">
        <f t="shared" si="586"/>
        <v>ORD26002001</v>
      </c>
      <c r="AL3127">
        <f>IF(E3127&lt;&gt;"CAPTURE","",COUNTIF(Orders!$H:$H,AK3127))</f>
        <v>1</v>
      </c>
      <c r="AP3127" t="str">
        <f t="shared" si="587"/>
        <v>Matched to Order</v>
      </c>
      <c r="AQ3127">
        <f>IF(COUNTIF($A$2:A3127,A3127)=1,1,0)</f>
        <v>1</v>
      </c>
    </row>
    <row r="3128" spans="1:43" x14ac:dyDescent="0.3">
      <c r="A3128" t="s">
        <v>15453</v>
      </c>
      <c r="C3128" t="s">
        <v>4006</v>
      </c>
      <c r="D3128" s="1">
        <v>46282</v>
      </c>
      <c r="E3128" t="s">
        <v>11819</v>
      </c>
      <c r="F3128" t="s">
        <v>9</v>
      </c>
      <c r="G3128">
        <v>299</v>
      </c>
      <c r="H3128">
        <v>0</v>
      </c>
      <c r="I3128">
        <v>0</v>
      </c>
      <c r="J3128">
        <v>299</v>
      </c>
      <c r="K3128" s="1">
        <v>46284</v>
      </c>
      <c r="L3128" t="s">
        <v>15380</v>
      </c>
      <c r="M3128">
        <f t="shared" si="576"/>
        <v>1</v>
      </c>
      <c r="N3128">
        <f>COUNTIF(Orders!$A:$A,C3128)</f>
        <v>1</v>
      </c>
      <c r="P3128">
        <f>COUNTIF(Orders!$H:$H,UPPER(SUBSTITUTE(TRIM(C3128),"-","")))</f>
        <v>1</v>
      </c>
      <c r="R3128" t="str">
        <f t="shared" si="577"/>
        <v>Matched Order Reference</v>
      </c>
      <c r="S3128">
        <f t="shared" si="578"/>
        <v>1</v>
      </c>
      <c r="V3128" cm="1">
        <f t="array" ref="V3128">IF(E3128&lt;&gt;"CAPTURE",0,SUMPRODUCT((MDR_Rates!$A$2:$A$10=F3128)*(G3128&gt;MDR_Rates!$B$2:$B$10)*((MDR_Rates!$C$2:$C$10="")+(G3128&lt;=MDR_Rates!$C$2:$C$10))*MDR_Rates!$D$2:$D$10))</f>
        <v>0</v>
      </c>
      <c r="W3128">
        <f t="shared" si="579"/>
        <v>0</v>
      </c>
      <c r="X3128">
        <f t="shared" si="580"/>
        <v>0</v>
      </c>
      <c r="Y3128">
        <f t="shared" si="581"/>
        <v>0</v>
      </c>
      <c r="Z3128">
        <f t="shared" si="582"/>
        <v>0</v>
      </c>
      <c r="AG3128" t="str">
        <f t="shared" si="583"/>
        <v/>
      </c>
      <c r="AI3128" t="str">
        <f t="shared" si="584"/>
        <v/>
      </c>
      <c r="AJ3128" t="str">
        <f t="shared" si="585"/>
        <v/>
      </c>
      <c r="AK3128" t="str">
        <f t="shared" si="586"/>
        <v>ORD26002005</v>
      </c>
      <c r="AL3128">
        <f>IF(E3128&lt;&gt;"CAPTURE","",COUNTIF(Orders!$H:$H,AK3128))</f>
        <v>1</v>
      </c>
      <c r="AP3128" t="str">
        <f t="shared" si="587"/>
        <v>Matched to Order</v>
      </c>
      <c r="AQ3128">
        <f>IF(COUNTIF($A$2:A3128,A3128)=1,1,0)</f>
        <v>1</v>
      </c>
    </row>
    <row r="3129" spans="1:43" x14ac:dyDescent="0.3">
      <c r="A3129" t="s">
        <v>15454</v>
      </c>
      <c r="C3129" t="s">
        <v>4018</v>
      </c>
      <c r="D3129" s="1">
        <v>46282</v>
      </c>
      <c r="E3129" t="s">
        <v>11819</v>
      </c>
      <c r="F3129" t="s">
        <v>33</v>
      </c>
      <c r="G3129">
        <v>2999</v>
      </c>
      <c r="H3129">
        <v>35.99</v>
      </c>
      <c r="I3129">
        <v>6.48</v>
      </c>
      <c r="J3129">
        <v>2956.53</v>
      </c>
      <c r="K3129" s="1">
        <v>46284</v>
      </c>
      <c r="L3129" t="s">
        <v>15380</v>
      </c>
      <c r="M3129">
        <f t="shared" si="576"/>
        <v>1</v>
      </c>
      <c r="N3129">
        <f>COUNTIF(Orders!$A:$A,C3129)</f>
        <v>1</v>
      </c>
      <c r="P3129">
        <f>COUNTIF(Orders!$H:$H,UPPER(SUBSTITUTE(TRIM(C3129),"-","")))</f>
        <v>1</v>
      </c>
      <c r="R3129" t="str">
        <f t="shared" si="577"/>
        <v>Matched Order Reference</v>
      </c>
      <c r="S3129">
        <f t="shared" si="578"/>
        <v>1</v>
      </c>
      <c r="V3129" cm="1">
        <f t="array" ref="V3129">IF(E3129&lt;&gt;"CAPTURE",0,SUMPRODUCT((MDR_Rates!$A$2:$A$10=F3129)*(G3129&gt;MDR_Rates!$B$2:$B$10)*((MDR_Rates!$C$2:$C$10="")+(G3129&lt;=MDR_Rates!$C$2:$C$10))*MDR_Rates!$D$2:$D$10))</f>
        <v>1.2</v>
      </c>
      <c r="W3129">
        <f t="shared" si="579"/>
        <v>35.99</v>
      </c>
      <c r="X3129">
        <f t="shared" si="580"/>
        <v>6.48</v>
      </c>
      <c r="Y3129">
        <f t="shared" si="581"/>
        <v>0</v>
      </c>
      <c r="Z3129">
        <f t="shared" si="582"/>
        <v>0</v>
      </c>
      <c r="AG3129" t="str">
        <f t="shared" si="583"/>
        <v/>
      </c>
      <c r="AI3129" t="str">
        <f t="shared" si="584"/>
        <v/>
      </c>
      <c r="AJ3129" t="str">
        <f t="shared" si="585"/>
        <v/>
      </c>
      <c r="AK3129" t="str">
        <f t="shared" si="586"/>
        <v>ORD26002011</v>
      </c>
      <c r="AL3129">
        <f>IF(E3129&lt;&gt;"CAPTURE","",COUNTIF(Orders!$H:$H,AK3129))</f>
        <v>1</v>
      </c>
      <c r="AP3129" t="str">
        <f t="shared" si="587"/>
        <v>Matched to Order</v>
      </c>
      <c r="AQ3129">
        <f>IF(COUNTIF($A$2:A3129,A3129)=1,1,0)</f>
        <v>1</v>
      </c>
    </row>
    <row r="3130" spans="1:43" x14ac:dyDescent="0.3">
      <c r="A3130" t="s">
        <v>15455</v>
      </c>
      <c r="C3130" t="s">
        <v>4027</v>
      </c>
      <c r="D3130" s="1">
        <v>46282</v>
      </c>
      <c r="E3130" t="s">
        <v>11819</v>
      </c>
      <c r="F3130" t="s">
        <v>9</v>
      </c>
      <c r="G3130">
        <v>999</v>
      </c>
      <c r="H3130">
        <v>0</v>
      </c>
      <c r="I3130">
        <v>0</v>
      </c>
      <c r="J3130">
        <v>999</v>
      </c>
      <c r="K3130" s="1">
        <v>46284</v>
      </c>
      <c r="L3130" t="s">
        <v>15380</v>
      </c>
      <c r="M3130">
        <f t="shared" si="576"/>
        <v>1</v>
      </c>
      <c r="N3130">
        <f>COUNTIF(Orders!$A:$A,C3130)</f>
        <v>1</v>
      </c>
      <c r="P3130">
        <f>COUNTIF(Orders!$H:$H,UPPER(SUBSTITUTE(TRIM(C3130),"-","")))</f>
        <v>1</v>
      </c>
      <c r="R3130" t="str">
        <f t="shared" si="577"/>
        <v>Matched Order Reference</v>
      </c>
      <c r="S3130">
        <f t="shared" si="578"/>
        <v>1</v>
      </c>
      <c r="V3130" cm="1">
        <f t="array" ref="V3130">IF(E3130&lt;&gt;"CAPTURE",0,SUMPRODUCT((MDR_Rates!$A$2:$A$10=F3130)*(G3130&gt;MDR_Rates!$B$2:$B$10)*((MDR_Rates!$C$2:$C$10="")+(G3130&lt;=MDR_Rates!$C$2:$C$10))*MDR_Rates!$D$2:$D$10))</f>
        <v>0</v>
      </c>
      <c r="W3130">
        <f t="shared" si="579"/>
        <v>0</v>
      </c>
      <c r="X3130">
        <f t="shared" si="580"/>
        <v>0</v>
      </c>
      <c r="Y3130">
        <f t="shared" si="581"/>
        <v>0</v>
      </c>
      <c r="Z3130">
        <f t="shared" si="582"/>
        <v>0</v>
      </c>
      <c r="AG3130" t="str">
        <f t="shared" si="583"/>
        <v/>
      </c>
      <c r="AI3130" t="str">
        <f t="shared" si="584"/>
        <v/>
      </c>
      <c r="AJ3130" t="str">
        <f t="shared" si="585"/>
        <v/>
      </c>
      <c r="AK3130" t="str">
        <f t="shared" si="586"/>
        <v>ORD26002016</v>
      </c>
      <c r="AL3130">
        <f>IF(E3130&lt;&gt;"CAPTURE","",COUNTIF(Orders!$H:$H,AK3130))</f>
        <v>1</v>
      </c>
      <c r="AP3130" t="str">
        <f t="shared" si="587"/>
        <v>Matched to Order</v>
      </c>
      <c r="AQ3130">
        <f>IF(COUNTIF($A$2:A3130,A3130)=1,1,0)</f>
        <v>1</v>
      </c>
    </row>
    <row r="3131" spans="1:43" x14ac:dyDescent="0.3">
      <c r="A3131" t="s">
        <v>15456</v>
      </c>
      <c r="C3131" t="s">
        <v>4033</v>
      </c>
      <c r="D3131" s="1">
        <v>46282</v>
      </c>
      <c r="E3131" t="s">
        <v>11819</v>
      </c>
      <c r="F3131" t="s">
        <v>9</v>
      </c>
      <c r="G3131">
        <v>8797</v>
      </c>
      <c r="H3131">
        <v>26.39</v>
      </c>
      <c r="I3131">
        <v>4.75</v>
      </c>
      <c r="J3131">
        <v>8765.86</v>
      </c>
      <c r="K3131" s="1">
        <v>46284</v>
      </c>
      <c r="L3131" t="s">
        <v>15380</v>
      </c>
      <c r="M3131">
        <f t="shared" si="576"/>
        <v>1</v>
      </c>
      <c r="N3131">
        <f>COUNTIF(Orders!$A:$A,C3131)</f>
        <v>1</v>
      </c>
      <c r="P3131">
        <f>COUNTIF(Orders!$H:$H,UPPER(SUBSTITUTE(TRIM(C3131),"-","")))</f>
        <v>1</v>
      </c>
      <c r="R3131" t="str">
        <f t="shared" si="577"/>
        <v>Matched Order Reference</v>
      </c>
      <c r="S3131">
        <f t="shared" si="578"/>
        <v>1</v>
      </c>
      <c r="V3131" cm="1">
        <f t="array" ref="V3131">IF(E3131&lt;&gt;"CAPTURE",0,SUMPRODUCT((MDR_Rates!$A$2:$A$10=F3131)*(G3131&gt;MDR_Rates!$B$2:$B$10)*((MDR_Rates!$C$2:$C$10="")+(G3131&lt;=MDR_Rates!$C$2:$C$10))*MDR_Rates!$D$2:$D$10))</f>
        <v>0.3</v>
      </c>
      <c r="W3131">
        <f t="shared" si="579"/>
        <v>26.39</v>
      </c>
      <c r="X3131">
        <f t="shared" si="580"/>
        <v>4.75</v>
      </c>
      <c r="Y3131">
        <f t="shared" si="581"/>
        <v>0</v>
      </c>
      <c r="Z3131">
        <f t="shared" si="582"/>
        <v>0</v>
      </c>
      <c r="AG3131" t="str">
        <f t="shared" si="583"/>
        <v/>
      </c>
      <c r="AI3131" t="str">
        <f t="shared" si="584"/>
        <v/>
      </c>
      <c r="AJ3131" t="str">
        <f t="shared" si="585"/>
        <v/>
      </c>
      <c r="AK3131" t="str">
        <f t="shared" si="586"/>
        <v>ORD26002019</v>
      </c>
      <c r="AL3131">
        <f>IF(E3131&lt;&gt;"CAPTURE","",COUNTIF(Orders!$H:$H,AK3131))</f>
        <v>1</v>
      </c>
      <c r="AP3131" t="str">
        <f t="shared" si="587"/>
        <v>Matched to Order</v>
      </c>
      <c r="AQ3131">
        <f>IF(COUNTIF($A$2:A3131,A3131)=1,1,0)</f>
        <v>1</v>
      </c>
    </row>
    <row r="3132" spans="1:43" x14ac:dyDescent="0.3">
      <c r="A3132" t="s">
        <v>15457</v>
      </c>
      <c r="C3132" t="s">
        <v>4181</v>
      </c>
      <c r="D3132" s="1">
        <v>46282</v>
      </c>
      <c r="E3132" t="s">
        <v>11819</v>
      </c>
      <c r="F3132" t="s">
        <v>17</v>
      </c>
      <c r="G3132">
        <v>1799</v>
      </c>
      <c r="H3132">
        <v>32.380000000000003</v>
      </c>
      <c r="I3132">
        <v>5.83</v>
      </c>
      <c r="J3132">
        <v>1760.79</v>
      </c>
      <c r="K3132" s="1">
        <v>46284</v>
      </c>
      <c r="L3132" t="s">
        <v>15380</v>
      </c>
      <c r="M3132">
        <f t="shared" si="576"/>
        <v>1</v>
      </c>
      <c r="N3132">
        <f>COUNTIF(Orders!$A:$A,C3132)</f>
        <v>1</v>
      </c>
      <c r="P3132">
        <f>COUNTIF(Orders!$H:$H,UPPER(SUBSTITUTE(TRIM(C3132),"-","")))</f>
        <v>1</v>
      </c>
      <c r="R3132" t="str">
        <f t="shared" si="577"/>
        <v>Matched Order Reference</v>
      </c>
      <c r="S3132">
        <f t="shared" si="578"/>
        <v>1</v>
      </c>
      <c r="V3132" cm="1">
        <f t="array" ref="V3132">IF(E3132&lt;&gt;"CAPTURE",0,SUMPRODUCT((MDR_Rates!$A$2:$A$10=F3132)*(G3132&gt;MDR_Rates!$B$2:$B$10)*((MDR_Rates!$C$2:$C$10="")+(G3132&lt;=MDR_Rates!$C$2:$C$10))*MDR_Rates!$D$2:$D$10))</f>
        <v>1.8</v>
      </c>
      <c r="W3132">
        <f t="shared" si="579"/>
        <v>32.380000000000003</v>
      </c>
      <c r="X3132">
        <f t="shared" si="580"/>
        <v>5.83</v>
      </c>
      <c r="Y3132">
        <f t="shared" si="581"/>
        <v>0</v>
      </c>
      <c r="Z3132">
        <f t="shared" si="582"/>
        <v>0</v>
      </c>
      <c r="AG3132" t="str">
        <f t="shared" si="583"/>
        <v/>
      </c>
      <c r="AI3132" t="str">
        <f t="shared" si="584"/>
        <v/>
      </c>
      <c r="AJ3132" t="str">
        <f t="shared" si="585"/>
        <v/>
      </c>
      <c r="AK3132" t="str">
        <f t="shared" si="586"/>
        <v>ORD26002094</v>
      </c>
      <c r="AL3132">
        <f>IF(E3132&lt;&gt;"CAPTURE","",COUNTIF(Orders!$H:$H,AK3132))</f>
        <v>1</v>
      </c>
      <c r="AP3132" t="str">
        <f t="shared" si="587"/>
        <v>Matched to Order</v>
      </c>
      <c r="AQ3132">
        <f>IF(COUNTIF($A$2:A3132,A3132)=1,1,0)</f>
        <v>1</v>
      </c>
    </row>
    <row r="3133" spans="1:43" x14ac:dyDescent="0.3">
      <c r="A3133" t="s">
        <v>15458</v>
      </c>
      <c r="C3133" t="s">
        <v>4189</v>
      </c>
      <c r="D3133" s="1">
        <v>46282</v>
      </c>
      <c r="E3133" t="s">
        <v>11819</v>
      </c>
      <c r="F3133" t="s">
        <v>17</v>
      </c>
      <c r="G3133">
        <v>349</v>
      </c>
      <c r="H3133">
        <v>6.28</v>
      </c>
      <c r="I3133">
        <v>1.1299999999999999</v>
      </c>
      <c r="J3133">
        <v>341.59</v>
      </c>
      <c r="K3133" s="1">
        <v>46284</v>
      </c>
      <c r="L3133" t="s">
        <v>15380</v>
      </c>
      <c r="M3133">
        <f t="shared" si="576"/>
        <v>1</v>
      </c>
      <c r="N3133">
        <f>COUNTIF(Orders!$A:$A,C3133)</f>
        <v>1</v>
      </c>
      <c r="P3133">
        <f>COUNTIF(Orders!$H:$H,UPPER(SUBSTITUTE(TRIM(C3133),"-","")))</f>
        <v>1</v>
      </c>
      <c r="R3133" t="str">
        <f t="shared" si="577"/>
        <v>Matched Order Reference</v>
      </c>
      <c r="S3133">
        <f t="shared" si="578"/>
        <v>1</v>
      </c>
      <c r="V3133" cm="1">
        <f t="array" ref="V3133">IF(E3133&lt;&gt;"CAPTURE",0,SUMPRODUCT((MDR_Rates!$A$2:$A$10=F3133)*(G3133&gt;MDR_Rates!$B$2:$B$10)*((MDR_Rates!$C$2:$C$10="")+(G3133&lt;=MDR_Rates!$C$2:$C$10))*MDR_Rates!$D$2:$D$10))</f>
        <v>1.8</v>
      </c>
      <c r="W3133">
        <f t="shared" si="579"/>
        <v>6.28</v>
      </c>
      <c r="X3133">
        <f t="shared" si="580"/>
        <v>1.1299999999999999</v>
      </c>
      <c r="Y3133">
        <f t="shared" si="581"/>
        <v>0</v>
      </c>
      <c r="Z3133">
        <f t="shared" si="582"/>
        <v>0</v>
      </c>
      <c r="AG3133" t="str">
        <f t="shared" si="583"/>
        <v/>
      </c>
      <c r="AI3133" t="str">
        <f t="shared" si="584"/>
        <v/>
      </c>
      <c r="AJ3133" t="str">
        <f t="shared" si="585"/>
        <v/>
      </c>
      <c r="AK3133" t="str">
        <f t="shared" si="586"/>
        <v>ORD26002098</v>
      </c>
      <c r="AL3133">
        <f>IF(E3133&lt;&gt;"CAPTURE","",COUNTIF(Orders!$H:$H,AK3133))</f>
        <v>1</v>
      </c>
      <c r="AP3133" t="str">
        <f t="shared" si="587"/>
        <v>Matched to Order</v>
      </c>
      <c r="AQ3133">
        <f>IF(COUNTIF($A$2:A3133,A3133)=1,1,0)</f>
        <v>1</v>
      </c>
    </row>
    <row r="3134" spans="1:43" x14ac:dyDescent="0.3">
      <c r="A3134" t="s">
        <v>15459</v>
      </c>
      <c r="C3134" t="s">
        <v>4359</v>
      </c>
      <c r="D3134" s="1">
        <v>46282</v>
      </c>
      <c r="E3134" t="s">
        <v>11819</v>
      </c>
      <c r="F3134" t="s">
        <v>9</v>
      </c>
      <c r="G3134">
        <v>1799</v>
      </c>
      <c r="H3134">
        <v>0</v>
      </c>
      <c r="I3134">
        <v>0</v>
      </c>
      <c r="J3134">
        <v>1799</v>
      </c>
      <c r="K3134" s="1">
        <v>46284</v>
      </c>
      <c r="L3134" t="s">
        <v>15380</v>
      </c>
      <c r="M3134">
        <f t="shared" si="576"/>
        <v>1</v>
      </c>
      <c r="N3134">
        <f>COUNTIF(Orders!$A:$A,C3134)</f>
        <v>1</v>
      </c>
      <c r="P3134">
        <f>COUNTIF(Orders!$H:$H,UPPER(SUBSTITUTE(TRIM(C3134),"-","")))</f>
        <v>1</v>
      </c>
      <c r="R3134" t="str">
        <f t="shared" si="577"/>
        <v>Matched Order Reference</v>
      </c>
      <c r="S3134">
        <f t="shared" si="578"/>
        <v>1</v>
      </c>
      <c r="V3134" cm="1">
        <f t="array" ref="V3134">IF(E3134&lt;&gt;"CAPTURE",0,SUMPRODUCT((MDR_Rates!$A$2:$A$10=F3134)*(G3134&gt;MDR_Rates!$B$2:$B$10)*((MDR_Rates!$C$2:$C$10="")+(G3134&lt;=MDR_Rates!$C$2:$C$10))*MDR_Rates!$D$2:$D$10))</f>
        <v>0</v>
      </c>
      <c r="W3134">
        <f t="shared" si="579"/>
        <v>0</v>
      </c>
      <c r="X3134">
        <f t="shared" si="580"/>
        <v>0</v>
      </c>
      <c r="Y3134">
        <f t="shared" si="581"/>
        <v>0</v>
      </c>
      <c r="Z3134">
        <f t="shared" si="582"/>
        <v>0</v>
      </c>
      <c r="AG3134" t="str">
        <f t="shared" si="583"/>
        <v/>
      </c>
      <c r="AI3134" t="str">
        <f t="shared" si="584"/>
        <v/>
      </c>
      <c r="AJ3134" t="str">
        <f t="shared" si="585"/>
        <v/>
      </c>
      <c r="AK3134" t="str">
        <f t="shared" si="586"/>
        <v>ORD26002184</v>
      </c>
      <c r="AL3134">
        <f>IF(E3134&lt;&gt;"CAPTURE","",COUNTIF(Orders!$H:$H,AK3134))</f>
        <v>1</v>
      </c>
      <c r="AP3134" t="str">
        <f t="shared" si="587"/>
        <v>Matched to Order</v>
      </c>
      <c r="AQ3134">
        <f>IF(COUNTIF($A$2:A3134,A3134)=1,1,0)</f>
        <v>1</v>
      </c>
    </row>
    <row r="3135" spans="1:43" x14ac:dyDescent="0.3">
      <c r="A3135" t="s">
        <v>15460</v>
      </c>
      <c r="C3135" t="s">
        <v>4490</v>
      </c>
      <c r="D3135" s="1">
        <v>46282</v>
      </c>
      <c r="E3135" t="s">
        <v>11819</v>
      </c>
      <c r="F3135" t="s">
        <v>9</v>
      </c>
      <c r="G3135">
        <v>1647</v>
      </c>
      <c r="H3135">
        <v>0</v>
      </c>
      <c r="I3135">
        <v>0</v>
      </c>
      <c r="J3135">
        <v>1647</v>
      </c>
      <c r="K3135" s="1">
        <v>46284</v>
      </c>
      <c r="L3135" t="s">
        <v>15380</v>
      </c>
      <c r="M3135">
        <f t="shared" si="576"/>
        <v>1</v>
      </c>
      <c r="N3135">
        <f>COUNTIF(Orders!$A:$A,C3135)</f>
        <v>1</v>
      </c>
      <c r="P3135">
        <f>COUNTIF(Orders!$H:$H,UPPER(SUBSTITUTE(TRIM(C3135),"-","")))</f>
        <v>1</v>
      </c>
      <c r="R3135" t="str">
        <f t="shared" si="577"/>
        <v>Matched Order Reference</v>
      </c>
      <c r="S3135">
        <f t="shared" si="578"/>
        <v>1</v>
      </c>
      <c r="V3135" cm="1">
        <f t="array" ref="V3135">IF(E3135&lt;&gt;"CAPTURE",0,SUMPRODUCT((MDR_Rates!$A$2:$A$10=F3135)*(G3135&gt;MDR_Rates!$B$2:$B$10)*((MDR_Rates!$C$2:$C$10="")+(G3135&lt;=MDR_Rates!$C$2:$C$10))*MDR_Rates!$D$2:$D$10))</f>
        <v>0</v>
      </c>
      <c r="W3135">
        <f t="shared" si="579"/>
        <v>0</v>
      </c>
      <c r="X3135">
        <f t="shared" si="580"/>
        <v>0</v>
      </c>
      <c r="Y3135">
        <f t="shared" si="581"/>
        <v>0</v>
      </c>
      <c r="Z3135">
        <f t="shared" si="582"/>
        <v>0</v>
      </c>
      <c r="AG3135" t="str">
        <f t="shared" si="583"/>
        <v/>
      </c>
      <c r="AI3135" t="str">
        <f t="shared" si="584"/>
        <v/>
      </c>
      <c r="AJ3135" t="str">
        <f t="shared" si="585"/>
        <v/>
      </c>
      <c r="AK3135" t="str">
        <f t="shared" si="586"/>
        <v>ORD26002250</v>
      </c>
      <c r="AL3135">
        <f>IF(E3135&lt;&gt;"CAPTURE","",COUNTIF(Orders!$H:$H,AK3135))</f>
        <v>1</v>
      </c>
      <c r="AP3135" t="str">
        <f t="shared" si="587"/>
        <v>Matched to Order</v>
      </c>
      <c r="AQ3135">
        <f>IF(COUNTIF($A$2:A3135,A3135)=1,1,0)</f>
        <v>1</v>
      </c>
    </row>
    <row r="3136" spans="1:43" x14ac:dyDescent="0.3">
      <c r="A3136" t="s">
        <v>15461</v>
      </c>
      <c r="C3136" t="s">
        <v>4550</v>
      </c>
      <c r="D3136" s="1">
        <v>46282</v>
      </c>
      <c r="E3136" t="s">
        <v>11819</v>
      </c>
      <c r="F3136" t="s">
        <v>17</v>
      </c>
      <c r="G3136">
        <v>999</v>
      </c>
      <c r="H3136">
        <v>17.98</v>
      </c>
      <c r="I3136">
        <v>3.24</v>
      </c>
      <c r="J3136">
        <v>977.78</v>
      </c>
      <c r="K3136" s="1">
        <v>46284</v>
      </c>
      <c r="L3136" t="s">
        <v>15380</v>
      </c>
      <c r="M3136">
        <f t="shared" si="576"/>
        <v>1</v>
      </c>
      <c r="N3136">
        <f>COUNTIF(Orders!$A:$A,C3136)</f>
        <v>1</v>
      </c>
      <c r="P3136">
        <f>COUNTIF(Orders!$H:$H,UPPER(SUBSTITUTE(TRIM(C3136),"-","")))</f>
        <v>1</v>
      </c>
      <c r="R3136" t="str">
        <f t="shared" si="577"/>
        <v>Matched Order Reference</v>
      </c>
      <c r="S3136">
        <f t="shared" si="578"/>
        <v>1</v>
      </c>
      <c r="V3136" cm="1">
        <f t="array" ref="V3136">IF(E3136&lt;&gt;"CAPTURE",0,SUMPRODUCT((MDR_Rates!$A$2:$A$10=F3136)*(G3136&gt;MDR_Rates!$B$2:$B$10)*((MDR_Rates!$C$2:$C$10="")+(G3136&lt;=MDR_Rates!$C$2:$C$10))*MDR_Rates!$D$2:$D$10))</f>
        <v>1.8</v>
      </c>
      <c r="W3136">
        <f t="shared" si="579"/>
        <v>17.98</v>
      </c>
      <c r="X3136">
        <f t="shared" si="580"/>
        <v>3.24</v>
      </c>
      <c r="Y3136">
        <f t="shared" si="581"/>
        <v>0</v>
      </c>
      <c r="Z3136">
        <f t="shared" si="582"/>
        <v>0</v>
      </c>
      <c r="AG3136" t="str">
        <f t="shared" si="583"/>
        <v/>
      </c>
      <c r="AI3136" t="str">
        <f t="shared" si="584"/>
        <v/>
      </c>
      <c r="AJ3136" t="str">
        <f t="shared" si="585"/>
        <v/>
      </c>
      <c r="AK3136" t="str">
        <f t="shared" si="586"/>
        <v>ORD26002280</v>
      </c>
      <c r="AL3136">
        <f>IF(E3136&lt;&gt;"CAPTURE","",COUNTIF(Orders!$H:$H,AK3136))</f>
        <v>1</v>
      </c>
      <c r="AP3136" t="str">
        <f t="shared" si="587"/>
        <v>Matched to Order</v>
      </c>
      <c r="AQ3136">
        <f>IF(COUNTIF($A$2:A3136,A3136)=1,1,0)</f>
        <v>1</v>
      </c>
    </row>
    <row r="3137" spans="1:43" x14ac:dyDescent="0.3">
      <c r="A3137" t="s">
        <v>15462</v>
      </c>
      <c r="C3137" t="s">
        <v>15463</v>
      </c>
      <c r="D3137" s="1">
        <v>46282</v>
      </c>
      <c r="E3137" t="s">
        <v>11819</v>
      </c>
      <c r="F3137" t="s">
        <v>17</v>
      </c>
      <c r="G3137">
        <v>1499</v>
      </c>
      <c r="H3137">
        <v>26.98</v>
      </c>
      <c r="I3137">
        <v>4.8600000000000003</v>
      </c>
      <c r="J3137">
        <v>1467.16</v>
      </c>
      <c r="K3137" s="1">
        <v>46284</v>
      </c>
      <c r="L3137" t="s">
        <v>15380</v>
      </c>
      <c r="M3137">
        <f t="shared" si="576"/>
        <v>1</v>
      </c>
      <c r="N3137">
        <f>COUNTIF(Orders!$A:$A,C3137)</f>
        <v>1</v>
      </c>
      <c r="P3137">
        <f>COUNTIF(Orders!$H:$H,UPPER(SUBSTITUTE(TRIM(C3137),"-","")))</f>
        <v>1</v>
      </c>
      <c r="R3137" t="str">
        <f t="shared" si="577"/>
        <v>Matched Order Reference</v>
      </c>
      <c r="S3137">
        <f t="shared" si="578"/>
        <v>1</v>
      </c>
      <c r="V3137" cm="1">
        <f t="array" ref="V3137">IF(E3137&lt;&gt;"CAPTURE",0,SUMPRODUCT((MDR_Rates!$A$2:$A$10=F3137)*(G3137&gt;MDR_Rates!$B$2:$B$10)*((MDR_Rates!$C$2:$C$10="")+(G3137&lt;=MDR_Rates!$C$2:$C$10))*MDR_Rates!$D$2:$D$10))</f>
        <v>1.8</v>
      </c>
      <c r="W3137">
        <f t="shared" si="579"/>
        <v>26.98</v>
      </c>
      <c r="X3137">
        <f t="shared" si="580"/>
        <v>4.8600000000000003</v>
      </c>
      <c r="Y3137">
        <f t="shared" si="581"/>
        <v>0</v>
      </c>
      <c r="Z3137">
        <f t="shared" si="582"/>
        <v>0</v>
      </c>
      <c r="AG3137" t="str">
        <f t="shared" si="583"/>
        <v/>
      </c>
      <c r="AI3137" t="str">
        <f t="shared" si="584"/>
        <v/>
      </c>
      <c r="AJ3137" t="str">
        <f t="shared" si="585"/>
        <v/>
      </c>
      <c r="AK3137" t="str">
        <f t="shared" si="586"/>
        <v>ORD26002281</v>
      </c>
      <c r="AL3137">
        <f>IF(E3137&lt;&gt;"CAPTURE","",COUNTIF(Orders!$H:$H,AK3137))</f>
        <v>1</v>
      </c>
      <c r="AP3137" t="str">
        <f t="shared" si="587"/>
        <v>Matched to Order</v>
      </c>
      <c r="AQ3137">
        <f>IF(COUNTIF($A$2:A3137,A3137)=1,1,0)</f>
        <v>1</v>
      </c>
    </row>
    <row r="3138" spans="1:43" x14ac:dyDescent="0.3">
      <c r="A3138" t="s">
        <v>15464</v>
      </c>
      <c r="C3138" t="s">
        <v>4619</v>
      </c>
      <c r="D3138" s="1">
        <v>46282</v>
      </c>
      <c r="E3138" t="s">
        <v>11819</v>
      </c>
      <c r="F3138" t="s">
        <v>9</v>
      </c>
      <c r="G3138">
        <v>2098</v>
      </c>
      <c r="H3138">
        <v>6.29</v>
      </c>
      <c r="I3138">
        <v>1.1299999999999999</v>
      </c>
      <c r="J3138">
        <v>2090.58</v>
      </c>
      <c r="K3138" s="1">
        <v>46284</v>
      </c>
      <c r="L3138" t="s">
        <v>15380</v>
      </c>
      <c r="M3138">
        <f t="shared" si="576"/>
        <v>1</v>
      </c>
      <c r="N3138">
        <f>COUNTIF(Orders!$A:$A,C3138)</f>
        <v>1</v>
      </c>
      <c r="P3138">
        <f>COUNTIF(Orders!$H:$H,UPPER(SUBSTITUTE(TRIM(C3138),"-","")))</f>
        <v>1</v>
      </c>
      <c r="R3138" t="str">
        <f t="shared" si="577"/>
        <v>Matched Order Reference</v>
      </c>
      <c r="S3138">
        <f t="shared" si="578"/>
        <v>1</v>
      </c>
      <c r="V3138" cm="1">
        <f t="array" ref="V3138">IF(E3138&lt;&gt;"CAPTURE",0,SUMPRODUCT((MDR_Rates!$A$2:$A$10=F3138)*(G3138&gt;MDR_Rates!$B$2:$B$10)*((MDR_Rates!$C$2:$C$10="")+(G3138&lt;=MDR_Rates!$C$2:$C$10))*MDR_Rates!$D$2:$D$10))</f>
        <v>0.3</v>
      </c>
      <c r="W3138">
        <f t="shared" si="579"/>
        <v>6.29</v>
      </c>
      <c r="X3138">
        <f t="shared" si="580"/>
        <v>1.1299999999999999</v>
      </c>
      <c r="Y3138">
        <f t="shared" si="581"/>
        <v>0</v>
      </c>
      <c r="Z3138">
        <f t="shared" si="582"/>
        <v>0</v>
      </c>
      <c r="AG3138" t="str">
        <f t="shared" si="583"/>
        <v/>
      </c>
      <c r="AI3138" t="str">
        <f t="shared" si="584"/>
        <v/>
      </c>
      <c r="AJ3138" t="str">
        <f t="shared" si="585"/>
        <v/>
      </c>
      <c r="AK3138" t="str">
        <f t="shared" si="586"/>
        <v>ORD26002315</v>
      </c>
      <c r="AL3138">
        <f>IF(E3138&lt;&gt;"CAPTURE","",COUNTIF(Orders!$H:$H,AK3138))</f>
        <v>1</v>
      </c>
      <c r="AP3138" t="str">
        <f t="shared" si="587"/>
        <v>Matched to Order</v>
      </c>
      <c r="AQ3138">
        <f>IF(COUNTIF($A$2:A3138,A3138)=1,1,0)</f>
        <v>1</v>
      </c>
    </row>
    <row r="3139" spans="1:43" x14ac:dyDescent="0.3">
      <c r="A3139" t="s">
        <v>15465</v>
      </c>
      <c r="C3139" t="s">
        <v>15466</v>
      </c>
      <c r="D3139" s="1">
        <v>46282</v>
      </c>
      <c r="E3139" t="s">
        <v>11819</v>
      </c>
      <c r="F3139" t="s">
        <v>17</v>
      </c>
      <c r="G3139">
        <v>2499</v>
      </c>
      <c r="H3139">
        <v>39.979999999999997</v>
      </c>
      <c r="I3139">
        <v>7.2</v>
      </c>
      <c r="J3139">
        <v>2451.8200000000002</v>
      </c>
      <c r="K3139" s="1">
        <v>46284</v>
      </c>
      <c r="L3139" t="s">
        <v>15380</v>
      </c>
      <c r="M3139">
        <f t="shared" ref="M3139:M3202" si="588">COUNTIF($A:$A,A3139)</f>
        <v>1</v>
      </c>
      <c r="N3139">
        <f>COUNTIF(Orders!$A:$A,C3139)</f>
        <v>1</v>
      </c>
      <c r="P3139">
        <f>COUNTIF(Orders!$H:$H,UPPER(SUBSTITUTE(TRIM(C3139),"-","")))</f>
        <v>1</v>
      </c>
      <c r="R3139" t="str">
        <f t="shared" ref="R3139:R3202" si="589">IF(E3139="REFUND","Refund",IF(P3139=0,"Unmatched Order Reference","Matched Order Reference"))</f>
        <v>Matched Order Reference</v>
      </c>
      <c r="S3139">
        <f t="shared" ref="S3139:S3202" si="590">COUNTIFS($C$2:$C$5753,C3139,$E$2:$E$5753,"CAPTURE")</f>
        <v>1</v>
      </c>
      <c r="V3139" cm="1">
        <f t="array" ref="V3139">IF(E3139&lt;&gt;"CAPTURE",0,SUMPRODUCT((MDR_Rates!$A$2:$A$10=F3139)*(G3139&gt;MDR_Rates!$B$2:$B$10)*((MDR_Rates!$C$2:$C$10="")+(G3139&lt;=MDR_Rates!$C$2:$C$10))*MDR_Rates!$D$2:$D$10))</f>
        <v>1.6</v>
      </c>
      <c r="W3139">
        <f t="shared" ref="W3139:W3202" si="591">IF(E3139&lt;&gt;"CAPTURE",0,ROUND(G3139*V3139/100,2))</f>
        <v>39.979999999999997</v>
      </c>
      <c r="X3139">
        <f t="shared" ref="X3139:X3202" si="592">IF(E3139&lt;&gt;"CAPTURE",0,ROUND(W3139*18/100,2))</f>
        <v>7.2</v>
      </c>
      <c r="Y3139">
        <f t="shared" ref="Y3139:Y3202" si="593">IF(E3139&lt;&gt;"CAPTURE",0,ROUND(H3139-W3139,2))</f>
        <v>0</v>
      </c>
      <c r="Z3139">
        <f t="shared" ref="Z3139:Z3202" si="594">IF(E3139&lt;&gt;"CAPTURE",0,ROUND(I3139-X3139,2))</f>
        <v>0</v>
      </c>
      <c r="AG3139" t="str">
        <f t="shared" ref="AG3139:AG3202" si="595">IF(E3139&lt;&gt;"REFUND","",IF(COUNTIFS($A:$A,B3139,$E:$E,"CAPTURE")=0,"Missing Original Capture","Original Capture Found"))</f>
        <v/>
      </c>
      <c r="AI3139" t="str">
        <f t="shared" ref="AI3139:AI3202" si="596">IF(E3139="REFUND",_xlfn.MAXIFS($G:$G,$A:$A,B3139,$E:$E,"CAPTURE"),"")</f>
        <v/>
      </c>
      <c r="AJ3139" t="str">
        <f t="shared" ref="AJ3139:AJ3202" si="597">IF(E3139&lt;&gt;"REFUND","",IF(G3139&gt;AI3139,"Refund Exceeds Capture",IF(ABS(G3139-AI3139)&lt;0.01,"Full Refund","Partial Refund")))</f>
        <v/>
      </c>
      <c r="AK3139" t="str">
        <f t="shared" ref="AK3139:AK3202" si="598">UPPER(SUBSTITUTE(TRIM(C3139),"-",""))</f>
        <v>ORD26002352</v>
      </c>
      <c r="AL3139">
        <f>IF(E3139&lt;&gt;"CAPTURE","",COUNTIF(Orders!$H:$H,AK3139))</f>
        <v>1</v>
      </c>
      <c r="AP3139" t="str">
        <f t="shared" ref="AP3139:AP3202" si="599">IF(E3139&lt;&gt;"CAPTURE","",IF(M3139&gt;1,"Duplicate ID - Review",IF(AL3139=0,"Unmatched Order",IF(AL3139=1,"Matched to Order","Multiple Order Matches"))))</f>
        <v>Matched to Order</v>
      </c>
      <c r="AQ3139">
        <f>IF(COUNTIF($A$2:A3139,A3139)=1,1,0)</f>
        <v>1</v>
      </c>
    </row>
    <row r="3140" spans="1:43" x14ac:dyDescent="0.3">
      <c r="A3140" t="s">
        <v>15467</v>
      </c>
      <c r="C3140" t="s">
        <v>4761</v>
      </c>
      <c r="D3140" s="1">
        <v>46282</v>
      </c>
      <c r="E3140" t="s">
        <v>11819</v>
      </c>
      <c r="F3140" t="s">
        <v>9</v>
      </c>
      <c r="G3140">
        <v>9298</v>
      </c>
      <c r="H3140">
        <v>27.89</v>
      </c>
      <c r="I3140">
        <v>5.0199999999999996</v>
      </c>
      <c r="J3140">
        <v>9265.09</v>
      </c>
      <c r="K3140" s="1">
        <v>46284</v>
      </c>
      <c r="L3140" t="s">
        <v>15380</v>
      </c>
      <c r="M3140">
        <f t="shared" si="588"/>
        <v>1</v>
      </c>
      <c r="N3140">
        <f>COUNTIF(Orders!$A:$A,C3140)</f>
        <v>1</v>
      </c>
      <c r="P3140">
        <f>COUNTIF(Orders!$H:$H,UPPER(SUBSTITUTE(TRIM(C3140),"-","")))</f>
        <v>1</v>
      </c>
      <c r="R3140" t="str">
        <f t="shared" si="589"/>
        <v>Matched Order Reference</v>
      </c>
      <c r="S3140">
        <f t="shared" si="590"/>
        <v>1</v>
      </c>
      <c r="V3140" cm="1">
        <f t="array" ref="V3140">IF(E3140&lt;&gt;"CAPTURE",0,SUMPRODUCT((MDR_Rates!$A$2:$A$10=F3140)*(G3140&gt;MDR_Rates!$B$2:$B$10)*((MDR_Rates!$C$2:$C$10="")+(G3140&lt;=MDR_Rates!$C$2:$C$10))*MDR_Rates!$D$2:$D$10))</f>
        <v>0.3</v>
      </c>
      <c r="W3140">
        <f t="shared" si="591"/>
        <v>27.89</v>
      </c>
      <c r="X3140">
        <f t="shared" si="592"/>
        <v>5.0199999999999996</v>
      </c>
      <c r="Y3140">
        <f t="shared" si="593"/>
        <v>0</v>
      </c>
      <c r="Z3140">
        <f t="shared" si="594"/>
        <v>0</v>
      </c>
      <c r="AG3140" t="str">
        <f t="shared" si="595"/>
        <v/>
      </c>
      <c r="AI3140" t="str">
        <f t="shared" si="596"/>
        <v/>
      </c>
      <c r="AJ3140" t="str">
        <f t="shared" si="597"/>
        <v/>
      </c>
      <c r="AK3140" t="str">
        <f t="shared" si="598"/>
        <v>ORD26002387</v>
      </c>
      <c r="AL3140">
        <f>IF(E3140&lt;&gt;"CAPTURE","",COUNTIF(Orders!$H:$H,AK3140))</f>
        <v>1</v>
      </c>
      <c r="AP3140" t="str">
        <f t="shared" si="599"/>
        <v>Matched to Order</v>
      </c>
      <c r="AQ3140">
        <f>IF(COUNTIF($A$2:A3140,A3140)=1,1,0)</f>
        <v>1</v>
      </c>
    </row>
    <row r="3141" spans="1:43" x14ac:dyDescent="0.3">
      <c r="A3141" t="s">
        <v>15468</v>
      </c>
      <c r="C3141" t="s">
        <v>4793</v>
      </c>
      <c r="D3141" s="1">
        <v>46282</v>
      </c>
      <c r="E3141" t="s">
        <v>11819</v>
      </c>
      <c r="F3141" t="s">
        <v>9</v>
      </c>
      <c r="G3141">
        <v>1598</v>
      </c>
      <c r="H3141">
        <v>0</v>
      </c>
      <c r="I3141">
        <v>0</v>
      </c>
      <c r="J3141">
        <v>1598</v>
      </c>
      <c r="K3141" s="1">
        <v>46284</v>
      </c>
      <c r="L3141" t="s">
        <v>15380</v>
      </c>
      <c r="M3141">
        <f t="shared" si="588"/>
        <v>1</v>
      </c>
      <c r="N3141">
        <f>COUNTIF(Orders!$A:$A,C3141)</f>
        <v>1</v>
      </c>
      <c r="P3141">
        <f>COUNTIF(Orders!$H:$H,UPPER(SUBSTITUTE(TRIM(C3141),"-","")))</f>
        <v>1</v>
      </c>
      <c r="R3141" t="str">
        <f t="shared" si="589"/>
        <v>Matched Order Reference</v>
      </c>
      <c r="S3141">
        <f t="shared" si="590"/>
        <v>1</v>
      </c>
      <c r="V3141" cm="1">
        <f t="array" ref="V3141">IF(E3141&lt;&gt;"CAPTURE",0,SUMPRODUCT((MDR_Rates!$A$2:$A$10=F3141)*(G3141&gt;MDR_Rates!$B$2:$B$10)*((MDR_Rates!$C$2:$C$10="")+(G3141&lt;=MDR_Rates!$C$2:$C$10))*MDR_Rates!$D$2:$D$10))</f>
        <v>0</v>
      </c>
      <c r="W3141">
        <f t="shared" si="591"/>
        <v>0</v>
      </c>
      <c r="X3141">
        <f t="shared" si="592"/>
        <v>0</v>
      </c>
      <c r="Y3141">
        <f t="shared" si="593"/>
        <v>0</v>
      </c>
      <c r="Z3141">
        <f t="shared" si="594"/>
        <v>0</v>
      </c>
      <c r="AG3141" t="str">
        <f t="shared" si="595"/>
        <v/>
      </c>
      <c r="AI3141" t="str">
        <f t="shared" si="596"/>
        <v/>
      </c>
      <c r="AJ3141" t="str">
        <f t="shared" si="597"/>
        <v/>
      </c>
      <c r="AK3141" t="str">
        <f t="shared" si="598"/>
        <v>ORD26002403</v>
      </c>
      <c r="AL3141">
        <f>IF(E3141&lt;&gt;"CAPTURE","",COUNTIF(Orders!$H:$H,AK3141))</f>
        <v>1</v>
      </c>
      <c r="AP3141" t="str">
        <f t="shared" si="599"/>
        <v>Matched to Order</v>
      </c>
      <c r="AQ3141">
        <f>IF(COUNTIF($A$2:A3141,A3141)=1,1,0)</f>
        <v>1</v>
      </c>
    </row>
    <row r="3142" spans="1:43" x14ac:dyDescent="0.3">
      <c r="A3142" t="s">
        <v>15469</v>
      </c>
      <c r="C3142" t="s">
        <v>4885</v>
      </c>
      <c r="D3142" s="1">
        <v>46282</v>
      </c>
      <c r="E3142" t="s">
        <v>11819</v>
      </c>
      <c r="F3142" t="s">
        <v>33</v>
      </c>
      <c r="G3142">
        <v>799</v>
      </c>
      <c r="H3142">
        <v>11.99</v>
      </c>
      <c r="I3142">
        <v>2.16</v>
      </c>
      <c r="J3142">
        <v>784.85</v>
      </c>
      <c r="K3142" s="1">
        <v>46284</v>
      </c>
      <c r="L3142" t="s">
        <v>15380</v>
      </c>
      <c r="M3142">
        <f t="shared" si="588"/>
        <v>1</v>
      </c>
      <c r="N3142">
        <f>COUNTIF(Orders!$A:$A,C3142)</f>
        <v>1</v>
      </c>
      <c r="P3142">
        <f>COUNTIF(Orders!$H:$H,UPPER(SUBSTITUTE(TRIM(C3142),"-","")))</f>
        <v>1</v>
      </c>
      <c r="R3142" t="str">
        <f t="shared" si="589"/>
        <v>Matched Order Reference</v>
      </c>
      <c r="S3142">
        <f t="shared" si="590"/>
        <v>1</v>
      </c>
      <c r="V3142" cm="1">
        <f t="array" ref="V3142">IF(E3142&lt;&gt;"CAPTURE",0,SUMPRODUCT((MDR_Rates!$A$2:$A$10=F3142)*(G3142&gt;MDR_Rates!$B$2:$B$10)*((MDR_Rates!$C$2:$C$10="")+(G3142&lt;=MDR_Rates!$C$2:$C$10))*MDR_Rates!$D$2:$D$10))</f>
        <v>1.5</v>
      </c>
      <c r="W3142">
        <f t="shared" si="591"/>
        <v>11.99</v>
      </c>
      <c r="X3142">
        <f t="shared" si="592"/>
        <v>2.16</v>
      </c>
      <c r="Y3142">
        <f t="shared" si="593"/>
        <v>0</v>
      </c>
      <c r="Z3142">
        <f t="shared" si="594"/>
        <v>0</v>
      </c>
      <c r="AG3142" t="str">
        <f t="shared" si="595"/>
        <v/>
      </c>
      <c r="AI3142" t="str">
        <f t="shared" si="596"/>
        <v/>
      </c>
      <c r="AJ3142" t="str">
        <f t="shared" si="597"/>
        <v/>
      </c>
      <c r="AK3142" t="str">
        <f t="shared" si="598"/>
        <v>ORD26002450</v>
      </c>
      <c r="AL3142">
        <f>IF(E3142&lt;&gt;"CAPTURE","",COUNTIF(Orders!$H:$H,AK3142))</f>
        <v>1</v>
      </c>
      <c r="AP3142" t="str">
        <f t="shared" si="599"/>
        <v>Matched to Order</v>
      </c>
      <c r="AQ3142">
        <f>IF(COUNTIF($A$2:A3142,A3142)=1,1,0)</f>
        <v>1</v>
      </c>
    </row>
    <row r="3143" spans="1:43" x14ac:dyDescent="0.3">
      <c r="A3143" t="s">
        <v>15470</v>
      </c>
      <c r="C3143" t="s">
        <v>4907</v>
      </c>
      <c r="D3143" s="1">
        <v>46282</v>
      </c>
      <c r="E3143" t="s">
        <v>11819</v>
      </c>
      <c r="F3143" t="s">
        <v>9</v>
      </c>
      <c r="G3143">
        <v>599</v>
      </c>
      <c r="H3143">
        <v>0</v>
      </c>
      <c r="I3143">
        <v>0</v>
      </c>
      <c r="J3143">
        <v>599</v>
      </c>
      <c r="K3143" s="1">
        <v>46284</v>
      </c>
      <c r="L3143" t="s">
        <v>15380</v>
      </c>
      <c r="M3143">
        <f t="shared" si="588"/>
        <v>1</v>
      </c>
      <c r="N3143">
        <f>COUNTIF(Orders!$A:$A,C3143)</f>
        <v>1</v>
      </c>
      <c r="P3143">
        <f>COUNTIF(Orders!$H:$H,UPPER(SUBSTITUTE(TRIM(C3143),"-","")))</f>
        <v>1</v>
      </c>
      <c r="R3143" t="str">
        <f t="shared" si="589"/>
        <v>Matched Order Reference</v>
      </c>
      <c r="S3143">
        <f t="shared" si="590"/>
        <v>1</v>
      </c>
      <c r="V3143" cm="1">
        <f t="array" ref="V3143">IF(E3143&lt;&gt;"CAPTURE",0,SUMPRODUCT((MDR_Rates!$A$2:$A$10=F3143)*(G3143&gt;MDR_Rates!$B$2:$B$10)*((MDR_Rates!$C$2:$C$10="")+(G3143&lt;=MDR_Rates!$C$2:$C$10))*MDR_Rates!$D$2:$D$10))</f>
        <v>0</v>
      </c>
      <c r="W3143">
        <f t="shared" si="591"/>
        <v>0</v>
      </c>
      <c r="X3143">
        <f t="shared" si="592"/>
        <v>0</v>
      </c>
      <c r="Y3143">
        <f t="shared" si="593"/>
        <v>0</v>
      </c>
      <c r="Z3143">
        <f t="shared" si="594"/>
        <v>0</v>
      </c>
      <c r="AG3143" t="str">
        <f t="shared" si="595"/>
        <v/>
      </c>
      <c r="AI3143" t="str">
        <f t="shared" si="596"/>
        <v/>
      </c>
      <c r="AJ3143" t="str">
        <f t="shared" si="597"/>
        <v/>
      </c>
      <c r="AK3143" t="str">
        <f t="shared" si="598"/>
        <v>ORD26002461</v>
      </c>
      <c r="AL3143">
        <f>IF(E3143&lt;&gt;"CAPTURE","",COUNTIF(Orders!$H:$H,AK3143))</f>
        <v>1</v>
      </c>
      <c r="AP3143" t="str">
        <f t="shared" si="599"/>
        <v>Matched to Order</v>
      </c>
      <c r="AQ3143">
        <f>IF(COUNTIF($A$2:A3143,A3143)=1,1,0)</f>
        <v>1</v>
      </c>
    </row>
    <row r="3144" spans="1:43" x14ac:dyDescent="0.3">
      <c r="A3144" t="s">
        <v>15471</v>
      </c>
      <c r="C3144" t="s">
        <v>4913</v>
      </c>
      <c r="D3144" s="1">
        <v>46282</v>
      </c>
      <c r="E3144" t="s">
        <v>11819</v>
      </c>
      <c r="F3144" t="s">
        <v>17</v>
      </c>
      <c r="G3144">
        <v>4298</v>
      </c>
      <c r="H3144">
        <v>68.77</v>
      </c>
      <c r="I3144">
        <v>12.38</v>
      </c>
      <c r="J3144">
        <v>4216.8500000000004</v>
      </c>
      <c r="K3144" s="1">
        <v>46284</v>
      </c>
      <c r="L3144" t="s">
        <v>15380</v>
      </c>
      <c r="M3144">
        <f t="shared" si="588"/>
        <v>1</v>
      </c>
      <c r="N3144">
        <f>COUNTIF(Orders!$A:$A,C3144)</f>
        <v>1</v>
      </c>
      <c r="P3144">
        <f>COUNTIF(Orders!$H:$H,UPPER(SUBSTITUTE(TRIM(C3144),"-","")))</f>
        <v>1</v>
      </c>
      <c r="R3144" t="str">
        <f t="shared" si="589"/>
        <v>Matched Order Reference</v>
      </c>
      <c r="S3144">
        <f t="shared" si="590"/>
        <v>1</v>
      </c>
      <c r="V3144" cm="1">
        <f t="array" ref="V3144">IF(E3144&lt;&gt;"CAPTURE",0,SUMPRODUCT((MDR_Rates!$A$2:$A$10=F3144)*(G3144&gt;MDR_Rates!$B$2:$B$10)*((MDR_Rates!$C$2:$C$10="")+(G3144&lt;=MDR_Rates!$C$2:$C$10))*MDR_Rates!$D$2:$D$10))</f>
        <v>1.6</v>
      </c>
      <c r="W3144">
        <f t="shared" si="591"/>
        <v>68.77</v>
      </c>
      <c r="X3144">
        <f t="shared" si="592"/>
        <v>12.38</v>
      </c>
      <c r="Y3144">
        <f t="shared" si="593"/>
        <v>0</v>
      </c>
      <c r="Z3144">
        <f t="shared" si="594"/>
        <v>0</v>
      </c>
      <c r="AG3144" t="str">
        <f t="shared" si="595"/>
        <v/>
      </c>
      <c r="AI3144" t="str">
        <f t="shared" si="596"/>
        <v/>
      </c>
      <c r="AJ3144" t="str">
        <f t="shared" si="597"/>
        <v/>
      </c>
      <c r="AK3144" t="str">
        <f t="shared" si="598"/>
        <v>ORD26002464</v>
      </c>
      <c r="AL3144">
        <f>IF(E3144&lt;&gt;"CAPTURE","",COUNTIF(Orders!$H:$H,AK3144))</f>
        <v>1</v>
      </c>
      <c r="AP3144" t="str">
        <f t="shared" si="599"/>
        <v>Matched to Order</v>
      </c>
      <c r="AQ3144">
        <f>IF(COUNTIF($A$2:A3144,A3144)=1,1,0)</f>
        <v>1</v>
      </c>
    </row>
    <row r="3145" spans="1:43" x14ac:dyDescent="0.3">
      <c r="A3145" t="s">
        <v>15472</v>
      </c>
      <c r="C3145" t="s">
        <v>4945</v>
      </c>
      <c r="D3145" s="1">
        <v>46282</v>
      </c>
      <c r="E3145" t="s">
        <v>11819</v>
      </c>
      <c r="F3145" t="s">
        <v>9</v>
      </c>
      <c r="G3145">
        <v>1499</v>
      </c>
      <c r="H3145">
        <v>0</v>
      </c>
      <c r="I3145">
        <v>0</v>
      </c>
      <c r="J3145">
        <v>1499</v>
      </c>
      <c r="K3145" s="1">
        <v>46284</v>
      </c>
      <c r="L3145" t="s">
        <v>15380</v>
      </c>
      <c r="M3145">
        <f t="shared" si="588"/>
        <v>1</v>
      </c>
      <c r="N3145">
        <f>COUNTIF(Orders!$A:$A,C3145)</f>
        <v>1</v>
      </c>
      <c r="P3145">
        <f>COUNTIF(Orders!$H:$H,UPPER(SUBSTITUTE(TRIM(C3145),"-","")))</f>
        <v>1</v>
      </c>
      <c r="R3145" t="str">
        <f t="shared" si="589"/>
        <v>Matched Order Reference</v>
      </c>
      <c r="S3145">
        <f t="shared" si="590"/>
        <v>1</v>
      </c>
      <c r="V3145" cm="1">
        <f t="array" ref="V3145">IF(E3145&lt;&gt;"CAPTURE",0,SUMPRODUCT((MDR_Rates!$A$2:$A$10=F3145)*(G3145&gt;MDR_Rates!$B$2:$B$10)*((MDR_Rates!$C$2:$C$10="")+(G3145&lt;=MDR_Rates!$C$2:$C$10))*MDR_Rates!$D$2:$D$10))</f>
        <v>0</v>
      </c>
      <c r="W3145">
        <f t="shared" si="591"/>
        <v>0</v>
      </c>
      <c r="X3145">
        <f t="shared" si="592"/>
        <v>0</v>
      </c>
      <c r="Y3145">
        <f t="shared" si="593"/>
        <v>0</v>
      </c>
      <c r="Z3145">
        <f t="shared" si="594"/>
        <v>0</v>
      </c>
      <c r="AG3145" t="str">
        <f t="shared" si="595"/>
        <v/>
      </c>
      <c r="AI3145" t="str">
        <f t="shared" si="596"/>
        <v/>
      </c>
      <c r="AJ3145" t="str">
        <f t="shared" si="597"/>
        <v/>
      </c>
      <c r="AK3145" t="str">
        <f t="shared" si="598"/>
        <v>ORD26002481</v>
      </c>
      <c r="AL3145">
        <f>IF(E3145&lt;&gt;"CAPTURE","",COUNTIF(Orders!$H:$H,AK3145))</f>
        <v>1</v>
      </c>
      <c r="AP3145" t="str">
        <f t="shared" si="599"/>
        <v>Matched to Order</v>
      </c>
      <c r="AQ3145">
        <f>IF(COUNTIF($A$2:A3145,A3145)=1,1,0)</f>
        <v>1</v>
      </c>
    </row>
    <row r="3146" spans="1:43" x14ac:dyDescent="0.3">
      <c r="A3146" t="s">
        <v>15473</v>
      </c>
      <c r="C3146" t="s">
        <v>15474</v>
      </c>
      <c r="D3146" s="1">
        <v>46282</v>
      </c>
      <c r="E3146" t="s">
        <v>11819</v>
      </c>
      <c r="F3146" t="s">
        <v>33</v>
      </c>
      <c r="G3146">
        <v>5498</v>
      </c>
      <c r="H3146">
        <v>65.98</v>
      </c>
      <c r="I3146">
        <v>11.88</v>
      </c>
      <c r="J3146">
        <v>5420.14</v>
      </c>
      <c r="K3146" s="1">
        <v>46284</v>
      </c>
      <c r="L3146" t="s">
        <v>15380</v>
      </c>
      <c r="M3146">
        <f t="shared" si="588"/>
        <v>1</v>
      </c>
      <c r="N3146">
        <f>COUNTIF(Orders!$A:$A,C3146)</f>
        <v>1</v>
      </c>
      <c r="P3146">
        <f>COUNTIF(Orders!$H:$H,UPPER(SUBSTITUTE(TRIM(C3146),"-","")))</f>
        <v>1</v>
      </c>
      <c r="R3146" t="str">
        <f t="shared" si="589"/>
        <v>Matched Order Reference</v>
      </c>
      <c r="S3146">
        <f t="shared" si="590"/>
        <v>1</v>
      </c>
      <c r="V3146" cm="1">
        <f t="array" ref="V3146">IF(E3146&lt;&gt;"CAPTURE",0,SUMPRODUCT((MDR_Rates!$A$2:$A$10=F3146)*(G3146&gt;MDR_Rates!$B$2:$B$10)*((MDR_Rates!$C$2:$C$10="")+(G3146&lt;=MDR_Rates!$C$2:$C$10))*MDR_Rates!$D$2:$D$10))</f>
        <v>1.2</v>
      </c>
      <c r="W3146">
        <f t="shared" si="591"/>
        <v>65.98</v>
      </c>
      <c r="X3146">
        <f t="shared" si="592"/>
        <v>11.88</v>
      </c>
      <c r="Y3146">
        <f t="shared" si="593"/>
        <v>0</v>
      </c>
      <c r="Z3146">
        <f t="shared" si="594"/>
        <v>0</v>
      </c>
      <c r="AG3146" t="str">
        <f t="shared" si="595"/>
        <v/>
      </c>
      <c r="AI3146" t="str">
        <f t="shared" si="596"/>
        <v/>
      </c>
      <c r="AJ3146" t="str">
        <f t="shared" si="597"/>
        <v/>
      </c>
      <c r="AK3146" t="str">
        <f t="shared" si="598"/>
        <v>ORD26002557</v>
      </c>
      <c r="AL3146">
        <f>IF(E3146&lt;&gt;"CAPTURE","",COUNTIF(Orders!$H:$H,AK3146))</f>
        <v>1</v>
      </c>
      <c r="AP3146" t="str">
        <f t="shared" si="599"/>
        <v>Matched to Order</v>
      </c>
      <c r="AQ3146">
        <f>IF(COUNTIF($A$2:A3146,A3146)=1,1,0)</f>
        <v>1</v>
      </c>
    </row>
    <row r="3147" spans="1:43" x14ac:dyDescent="0.3">
      <c r="A3147" t="s">
        <v>15475</v>
      </c>
      <c r="C3147" t="s">
        <v>5175</v>
      </c>
      <c r="D3147" s="1">
        <v>46282</v>
      </c>
      <c r="E3147" t="s">
        <v>11819</v>
      </c>
      <c r="F3147" t="s">
        <v>9</v>
      </c>
      <c r="G3147">
        <v>8498</v>
      </c>
      <c r="H3147">
        <v>25.49</v>
      </c>
      <c r="I3147">
        <v>4.59</v>
      </c>
      <c r="J3147">
        <v>8467.92</v>
      </c>
      <c r="K3147" s="1">
        <v>46284</v>
      </c>
      <c r="L3147" t="s">
        <v>15380</v>
      </c>
      <c r="M3147">
        <f t="shared" si="588"/>
        <v>1</v>
      </c>
      <c r="N3147">
        <f>COUNTIF(Orders!$A:$A,C3147)</f>
        <v>1</v>
      </c>
      <c r="P3147">
        <f>COUNTIF(Orders!$H:$H,UPPER(SUBSTITUTE(TRIM(C3147),"-","")))</f>
        <v>1</v>
      </c>
      <c r="R3147" t="str">
        <f t="shared" si="589"/>
        <v>Matched Order Reference</v>
      </c>
      <c r="S3147">
        <f t="shared" si="590"/>
        <v>1</v>
      </c>
      <c r="V3147" cm="1">
        <f t="array" ref="V3147">IF(E3147&lt;&gt;"CAPTURE",0,SUMPRODUCT((MDR_Rates!$A$2:$A$10=F3147)*(G3147&gt;MDR_Rates!$B$2:$B$10)*((MDR_Rates!$C$2:$C$10="")+(G3147&lt;=MDR_Rates!$C$2:$C$10))*MDR_Rates!$D$2:$D$10))</f>
        <v>0.3</v>
      </c>
      <c r="W3147">
        <f t="shared" si="591"/>
        <v>25.49</v>
      </c>
      <c r="X3147">
        <f t="shared" si="592"/>
        <v>4.59</v>
      </c>
      <c r="Y3147">
        <f t="shared" si="593"/>
        <v>0</v>
      </c>
      <c r="Z3147">
        <f t="shared" si="594"/>
        <v>0</v>
      </c>
      <c r="AG3147" t="str">
        <f t="shared" si="595"/>
        <v/>
      </c>
      <c r="AI3147" t="str">
        <f t="shared" si="596"/>
        <v/>
      </c>
      <c r="AJ3147" t="str">
        <f t="shared" si="597"/>
        <v/>
      </c>
      <c r="AK3147" t="str">
        <f t="shared" si="598"/>
        <v>ORD26002598</v>
      </c>
      <c r="AL3147">
        <f>IF(E3147&lt;&gt;"CAPTURE","",COUNTIF(Orders!$H:$H,AK3147))</f>
        <v>1</v>
      </c>
      <c r="AP3147" t="str">
        <f t="shared" si="599"/>
        <v>Matched to Order</v>
      </c>
      <c r="AQ3147">
        <f>IF(COUNTIF($A$2:A3147,A3147)=1,1,0)</f>
        <v>1</v>
      </c>
    </row>
    <row r="3148" spans="1:43" x14ac:dyDescent="0.3">
      <c r="A3148" t="s">
        <v>15476</v>
      </c>
      <c r="C3148" t="s">
        <v>5209</v>
      </c>
      <c r="D3148" s="1">
        <v>46282</v>
      </c>
      <c r="E3148" t="s">
        <v>11819</v>
      </c>
      <c r="F3148" t="s">
        <v>17</v>
      </c>
      <c r="G3148">
        <v>4197</v>
      </c>
      <c r="H3148">
        <v>67.150000000000006</v>
      </c>
      <c r="I3148">
        <v>12.09</v>
      </c>
      <c r="J3148">
        <v>4117.76</v>
      </c>
      <c r="K3148" s="1">
        <v>46284</v>
      </c>
      <c r="L3148" t="s">
        <v>15380</v>
      </c>
      <c r="M3148">
        <f t="shared" si="588"/>
        <v>1</v>
      </c>
      <c r="N3148">
        <f>COUNTIF(Orders!$A:$A,C3148)</f>
        <v>1</v>
      </c>
      <c r="P3148">
        <f>COUNTIF(Orders!$H:$H,UPPER(SUBSTITUTE(TRIM(C3148),"-","")))</f>
        <v>1</v>
      </c>
      <c r="R3148" t="str">
        <f t="shared" si="589"/>
        <v>Matched Order Reference</v>
      </c>
      <c r="S3148">
        <f t="shared" si="590"/>
        <v>1</v>
      </c>
      <c r="V3148" cm="1">
        <f t="array" ref="V3148">IF(E3148&lt;&gt;"CAPTURE",0,SUMPRODUCT((MDR_Rates!$A$2:$A$10=F3148)*(G3148&gt;MDR_Rates!$B$2:$B$10)*((MDR_Rates!$C$2:$C$10="")+(G3148&lt;=MDR_Rates!$C$2:$C$10))*MDR_Rates!$D$2:$D$10))</f>
        <v>1.6</v>
      </c>
      <c r="W3148">
        <f t="shared" si="591"/>
        <v>67.150000000000006</v>
      </c>
      <c r="X3148">
        <f t="shared" si="592"/>
        <v>12.09</v>
      </c>
      <c r="Y3148">
        <f t="shared" si="593"/>
        <v>0</v>
      </c>
      <c r="Z3148">
        <f t="shared" si="594"/>
        <v>0</v>
      </c>
      <c r="AG3148" t="str">
        <f t="shared" si="595"/>
        <v/>
      </c>
      <c r="AI3148" t="str">
        <f t="shared" si="596"/>
        <v/>
      </c>
      <c r="AJ3148" t="str">
        <f t="shared" si="597"/>
        <v/>
      </c>
      <c r="AK3148" t="str">
        <f t="shared" si="598"/>
        <v>ORD26002615</v>
      </c>
      <c r="AL3148">
        <f>IF(E3148&lt;&gt;"CAPTURE","",COUNTIF(Orders!$H:$H,AK3148))</f>
        <v>1</v>
      </c>
      <c r="AP3148" t="str">
        <f t="shared" si="599"/>
        <v>Matched to Order</v>
      </c>
      <c r="AQ3148">
        <f>IF(COUNTIF($A$2:A3148,A3148)=1,1,0)</f>
        <v>1</v>
      </c>
    </row>
    <row r="3149" spans="1:43" x14ac:dyDescent="0.3">
      <c r="A3149" t="s">
        <v>15477</v>
      </c>
      <c r="C3149" t="s">
        <v>5399</v>
      </c>
      <c r="D3149" s="1">
        <v>46282</v>
      </c>
      <c r="E3149" t="s">
        <v>11819</v>
      </c>
      <c r="F3149" t="s">
        <v>33</v>
      </c>
      <c r="G3149">
        <v>299</v>
      </c>
      <c r="H3149">
        <v>4.49</v>
      </c>
      <c r="I3149">
        <v>0.81</v>
      </c>
      <c r="J3149">
        <v>293.7</v>
      </c>
      <c r="K3149" s="1">
        <v>46284</v>
      </c>
      <c r="L3149" t="s">
        <v>15380</v>
      </c>
      <c r="M3149">
        <f t="shared" si="588"/>
        <v>1</v>
      </c>
      <c r="N3149">
        <f>COUNTIF(Orders!$A:$A,C3149)</f>
        <v>1</v>
      </c>
      <c r="P3149">
        <f>COUNTIF(Orders!$H:$H,UPPER(SUBSTITUTE(TRIM(C3149),"-","")))</f>
        <v>1</v>
      </c>
      <c r="R3149" t="str">
        <f t="shared" si="589"/>
        <v>Matched Order Reference</v>
      </c>
      <c r="S3149">
        <f t="shared" si="590"/>
        <v>1</v>
      </c>
      <c r="V3149" cm="1">
        <f t="array" ref="V3149">IF(E3149&lt;&gt;"CAPTURE",0,SUMPRODUCT((MDR_Rates!$A$2:$A$10=F3149)*(G3149&gt;MDR_Rates!$B$2:$B$10)*((MDR_Rates!$C$2:$C$10="")+(G3149&lt;=MDR_Rates!$C$2:$C$10))*MDR_Rates!$D$2:$D$10))</f>
        <v>1.5</v>
      </c>
      <c r="W3149">
        <f t="shared" si="591"/>
        <v>4.49</v>
      </c>
      <c r="X3149">
        <f t="shared" si="592"/>
        <v>0.81</v>
      </c>
      <c r="Y3149">
        <f t="shared" si="593"/>
        <v>0</v>
      </c>
      <c r="Z3149">
        <f t="shared" si="594"/>
        <v>0</v>
      </c>
      <c r="AG3149" t="str">
        <f t="shared" si="595"/>
        <v/>
      </c>
      <c r="AI3149" t="str">
        <f t="shared" si="596"/>
        <v/>
      </c>
      <c r="AJ3149" t="str">
        <f t="shared" si="597"/>
        <v/>
      </c>
      <c r="AK3149" t="str">
        <f t="shared" si="598"/>
        <v>ORD26002710</v>
      </c>
      <c r="AL3149">
        <f>IF(E3149&lt;&gt;"CAPTURE","",COUNTIF(Orders!$H:$H,AK3149))</f>
        <v>1</v>
      </c>
      <c r="AP3149" t="str">
        <f t="shared" si="599"/>
        <v>Matched to Order</v>
      </c>
      <c r="AQ3149">
        <f>IF(COUNTIF($A$2:A3149,A3149)=1,1,0)</f>
        <v>1</v>
      </c>
    </row>
    <row r="3150" spans="1:43" x14ac:dyDescent="0.3">
      <c r="A3150" t="s">
        <v>15478</v>
      </c>
      <c r="C3150" t="s">
        <v>5413</v>
      </c>
      <c r="D3150" s="1">
        <v>46282</v>
      </c>
      <c r="E3150" t="s">
        <v>11819</v>
      </c>
      <c r="F3150" t="s">
        <v>9</v>
      </c>
      <c r="G3150">
        <v>3499</v>
      </c>
      <c r="H3150">
        <v>10.5</v>
      </c>
      <c r="I3150">
        <v>1.89</v>
      </c>
      <c r="J3150">
        <v>3486.61</v>
      </c>
      <c r="K3150" s="1">
        <v>46284</v>
      </c>
      <c r="L3150" t="s">
        <v>15380</v>
      </c>
      <c r="M3150">
        <f t="shared" si="588"/>
        <v>1</v>
      </c>
      <c r="N3150">
        <f>COUNTIF(Orders!$A:$A,C3150)</f>
        <v>1</v>
      </c>
      <c r="P3150">
        <f>COUNTIF(Orders!$H:$H,UPPER(SUBSTITUTE(TRIM(C3150),"-","")))</f>
        <v>1</v>
      </c>
      <c r="R3150" t="str">
        <f t="shared" si="589"/>
        <v>Matched Order Reference</v>
      </c>
      <c r="S3150">
        <f t="shared" si="590"/>
        <v>1</v>
      </c>
      <c r="V3150" cm="1">
        <f t="array" ref="V3150">IF(E3150&lt;&gt;"CAPTURE",0,SUMPRODUCT((MDR_Rates!$A$2:$A$10=F3150)*(G3150&gt;MDR_Rates!$B$2:$B$10)*((MDR_Rates!$C$2:$C$10="")+(G3150&lt;=MDR_Rates!$C$2:$C$10))*MDR_Rates!$D$2:$D$10))</f>
        <v>0.3</v>
      </c>
      <c r="W3150">
        <f t="shared" si="591"/>
        <v>10.5</v>
      </c>
      <c r="X3150">
        <f t="shared" si="592"/>
        <v>1.89</v>
      </c>
      <c r="Y3150">
        <f t="shared" si="593"/>
        <v>0</v>
      </c>
      <c r="Z3150">
        <f t="shared" si="594"/>
        <v>0</v>
      </c>
      <c r="AG3150" t="str">
        <f t="shared" si="595"/>
        <v/>
      </c>
      <c r="AI3150" t="str">
        <f t="shared" si="596"/>
        <v/>
      </c>
      <c r="AJ3150" t="str">
        <f t="shared" si="597"/>
        <v/>
      </c>
      <c r="AK3150" t="str">
        <f t="shared" si="598"/>
        <v>ORD26002717</v>
      </c>
      <c r="AL3150">
        <f>IF(E3150&lt;&gt;"CAPTURE","",COUNTIF(Orders!$H:$H,AK3150))</f>
        <v>1</v>
      </c>
      <c r="AP3150" t="str">
        <f t="shared" si="599"/>
        <v>Matched to Order</v>
      </c>
      <c r="AQ3150">
        <f>IF(COUNTIF($A$2:A3150,A3150)=1,1,0)</f>
        <v>1</v>
      </c>
    </row>
    <row r="3151" spans="1:43" x14ac:dyDescent="0.3">
      <c r="A3151" t="s">
        <v>15479</v>
      </c>
      <c r="C3151" t="s">
        <v>15480</v>
      </c>
      <c r="D3151" s="1">
        <v>46282</v>
      </c>
      <c r="E3151" t="s">
        <v>11819</v>
      </c>
      <c r="F3151" t="s">
        <v>17</v>
      </c>
      <c r="G3151">
        <v>9497</v>
      </c>
      <c r="H3151">
        <v>151.94999999999999</v>
      </c>
      <c r="I3151">
        <v>27.35</v>
      </c>
      <c r="J3151">
        <v>9317.7000000000007</v>
      </c>
      <c r="K3151" s="1">
        <v>46284</v>
      </c>
      <c r="L3151" t="s">
        <v>15380</v>
      </c>
      <c r="M3151">
        <f t="shared" si="588"/>
        <v>1</v>
      </c>
      <c r="N3151">
        <f>COUNTIF(Orders!$A:$A,C3151)</f>
        <v>0</v>
      </c>
      <c r="P3151">
        <f>COUNTIF(Orders!$H:$H,UPPER(SUBSTITUTE(TRIM(C3151),"-","")))</f>
        <v>1</v>
      </c>
      <c r="R3151" t="str">
        <f t="shared" si="589"/>
        <v>Matched Order Reference</v>
      </c>
      <c r="S3151">
        <f t="shared" si="590"/>
        <v>1</v>
      </c>
      <c r="V3151" cm="1">
        <f t="array" ref="V3151">IF(E3151&lt;&gt;"CAPTURE",0,SUMPRODUCT((MDR_Rates!$A$2:$A$10=F3151)*(G3151&gt;MDR_Rates!$B$2:$B$10)*((MDR_Rates!$C$2:$C$10="")+(G3151&lt;=MDR_Rates!$C$2:$C$10))*MDR_Rates!$D$2:$D$10))</f>
        <v>1.6</v>
      </c>
      <c r="W3151">
        <f t="shared" si="591"/>
        <v>151.94999999999999</v>
      </c>
      <c r="X3151">
        <f t="shared" si="592"/>
        <v>27.35</v>
      </c>
      <c r="Y3151">
        <f t="shared" si="593"/>
        <v>0</v>
      </c>
      <c r="Z3151">
        <f t="shared" si="594"/>
        <v>0</v>
      </c>
      <c r="AG3151" t="str">
        <f t="shared" si="595"/>
        <v/>
      </c>
      <c r="AI3151" t="str">
        <f t="shared" si="596"/>
        <v/>
      </c>
      <c r="AJ3151" t="str">
        <f t="shared" si="597"/>
        <v/>
      </c>
      <c r="AK3151" t="str">
        <f t="shared" si="598"/>
        <v>ORD26002756</v>
      </c>
      <c r="AL3151">
        <f>IF(E3151&lt;&gt;"CAPTURE","",COUNTIF(Orders!$H:$H,AK3151))</f>
        <v>1</v>
      </c>
      <c r="AP3151" t="str">
        <f t="shared" si="599"/>
        <v>Matched to Order</v>
      </c>
      <c r="AQ3151">
        <f>IF(COUNTIF($A$2:A3151,A3151)=1,1,0)</f>
        <v>1</v>
      </c>
    </row>
    <row r="3152" spans="1:43" x14ac:dyDescent="0.3">
      <c r="A3152" t="s">
        <v>15481</v>
      </c>
      <c r="C3152" t="s">
        <v>15482</v>
      </c>
      <c r="D3152" s="1">
        <v>46282</v>
      </c>
      <c r="E3152" t="s">
        <v>11819</v>
      </c>
      <c r="F3152" t="s">
        <v>17</v>
      </c>
      <c r="G3152">
        <v>3947</v>
      </c>
      <c r="H3152">
        <v>63.15</v>
      </c>
      <c r="I3152">
        <v>11.37</v>
      </c>
      <c r="J3152">
        <v>3872.48</v>
      </c>
      <c r="K3152" s="1">
        <v>46284</v>
      </c>
      <c r="L3152" t="s">
        <v>15380</v>
      </c>
      <c r="M3152">
        <f t="shared" si="588"/>
        <v>1</v>
      </c>
      <c r="N3152">
        <f>COUNTIF(Orders!$A:$A,C3152)</f>
        <v>0</v>
      </c>
      <c r="P3152">
        <f>COUNTIF(Orders!$H:$H,UPPER(SUBSTITUTE(TRIM(C3152),"-","")))</f>
        <v>1</v>
      </c>
      <c r="R3152" t="str">
        <f t="shared" si="589"/>
        <v>Matched Order Reference</v>
      </c>
      <c r="S3152">
        <f t="shared" si="590"/>
        <v>1</v>
      </c>
      <c r="V3152" cm="1">
        <f t="array" ref="V3152">IF(E3152&lt;&gt;"CAPTURE",0,SUMPRODUCT((MDR_Rates!$A$2:$A$10=F3152)*(G3152&gt;MDR_Rates!$B$2:$B$10)*((MDR_Rates!$C$2:$C$10="")+(G3152&lt;=MDR_Rates!$C$2:$C$10))*MDR_Rates!$D$2:$D$10))</f>
        <v>1.6</v>
      </c>
      <c r="W3152">
        <f t="shared" si="591"/>
        <v>63.15</v>
      </c>
      <c r="X3152">
        <f t="shared" si="592"/>
        <v>11.37</v>
      </c>
      <c r="Y3152">
        <f t="shared" si="593"/>
        <v>0</v>
      </c>
      <c r="Z3152">
        <f t="shared" si="594"/>
        <v>0</v>
      </c>
      <c r="AG3152" t="str">
        <f t="shared" si="595"/>
        <v/>
      </c>
      <c r="AI3152" t="str">
        <f t="shared" si="596"/>
        <v/>
      </c>
      <c r="AJ3152" t="str">
        <f t="shared" si="597"/>
        <v/>
      </c>
      <c r="AK3152" t="str">
        <f t="shared" si="598"/>
        <v>ORD26002816</v>
      </c>
      <c r="AL3152">
        <f>IF(E3152&lt;&gt;"CAPTURE","",COUNTIF(Orders!$H:$H,AK3152))</f>
        <v>1</v>
      </c>
      <c r="AP3152" t="str">
        <f t="shared" si="599"/>
        <v>Matched to Order</v>
      </c>
      <c r="AQ3152">
        <f>IF(COUNTIF($A$2:A3152,A3152)=1,1,0)</f>
        <v>1</v>
      </c>
    </row>
    <row r="3153" spans="1:43" x14ac:dyDescent="0.3">
      <c r="A3153" t="s">
        <v>15483</v>
      </c>
      <c r="C3153" t="s">
        <v>15484</v>
      </c>
      <c r="D3153" s="1">
        <v>46282</v>
      </c>
      <c r="E3153" t="s">
        <v>11819</v>
      </c>
      <c r="F3153" t="s">
        <v>44</v>
      </c>
      <c r="G3153">
        <v>1298</v>
      </c>
      <c r="H3153">
        <v>24.66</v>
      </c>
      <c r="I3153">
        <v>4.4400000000000004</v>
      </c>
      <c r="J3153">
        <v>1268.9000000000001</v>
      </c>
      <c r="K3153" s="1">
        <v>46284</v>
      </c>
      <c r="L3153" t="s">
        <v>15380</v>
      </c>
      <c r="M3153">
        <f t="shared" si="588"/>
        <v>1</v>
      </c>
      <c r="N3153">
        <f>COUNTIF(Orders!$A:$A,C3153)</f>
        <v>1</v>
      </c>
      <c r="P3153">
        <f>COUNTIF(Orders!$H:$H,UPPER(SUBSTITUTE(TRIM(C3153),"-","")))</f>
        <v>1</v>
      </c>
      <c r="R3153" t="str">
        <f t="shared" si="589"/>
        <v>Matched Order Reference</v>
      </c>
      <c r="S3153">
        <f t="shared" si="590"/>
        <v>1</v>
      </c>
      <c r="V3153" cm="1">
        <f t="array" ref="V3153">IF(E3153&lt;&gt;"CAPTURE",0,SUMPRODUCT((MDR_Rates!$A$2:$A$10=F3153)*(G3153&gt;MDR_Rates!$B$2:$B$10)*((MDR_Rates!$C$2:$C$10="")+(G3153&lt;=MDR_Rates!$C$2:$C$10))*MDR_Rates!$D$2:$D$10))</f>
        <v>1.9</v>
      </c>
      <c r="W3153">
        <f t="shared" si="591"/>
        <v>24.66</v>
      </c>
      <c r="X3153">
        <f t="shared" si="592"/>
        <v>4.4400000000000004</v>
      </c>
      <c r="Y3153">
        <f t="shared" si="593"/>
        <v>0</v>
      </c>
      <c r="Z3153">
        <f t="shared" si="594"/>
        <v>0</v>
      </c>
      <c r="AG3153" t="str">
        <f t="shared" si="595"/>
        <v/>
      </c>
      <c r="AI3153" t="str">
        <f t="shared" si="596"/>
        <v/>
      </c>
      <c r="AJ3153" t="str">
        <f t="shared" si="597"/>
        <v/>
      </c>
      <c r="AK3153" t="str">
        <f t="shared" si="598"/>
        <v>ORD26002872</v>
      </c>
      <c r="AL3153">
        <f>IF(E3153&lt;&gt;"CAPTURE","",COUNTIF(Orders!$H:$H,AK3153))</f>
        <v>1</v>
      </c>
      <c r="AP3153" t="str">
        <f t="shared" si="599"/>
        <v>Matched to Order</v>
      </c>
      <c r="AQ3153">
        <f>IF(COUNTIF($A$2:A3153,A3153)=1,1,0)</f>
        <v>1</v>
      </c>
    </row>
    <row r="3154" spans="1:43" x14ac:dyDescent="0.3">
      <c r="A3154" t="s">
        <v>15485</v>
      </c>
      <c r="C3154" t="s">
        <v>15486</v>
      </c>
      <c r="D3154" s="1">
        <v>46282</v>
      </c>
      <c r="E3154" t="s">
        <v>11819</v>
      </c>
      <c r="F3154" t="s">
        <v>44</v>
      </c>
      <c r="G3154">
        <v>7999</v>
      </c>
      <c r="H3154">
        <v>135.97999999999999</v>
      </c>
      <c r="I3154">
        <v>24.48</v>
      </c>
      <c r="J3154">
        <v>7838.54</v>
      </c>
      <c r="K3154" s="1">
        <v>46284</v>
      </c>
      <c r="L3154" t="s">
        <v>15380</v>
      </c>
      <c r="M3154">
        <f t="shared" si="588"/>
        <v>1</v>
      </c>
      <c r="N3154">
        <f>COUNTIF(Orders!$A:$A,C3154)</f>
        <v>0</v>
      </c>
      <c r="P3154">
        <f>COUNTIF(Orders!$H:$H,UPPER(SUBSTITUTE(TRIM(C3154),"-","")))</f>
        <v>1</v>
      </c>
      <c r="R3154" t="str">
        <f t="shared" si="589"/>
        <v>Matched Order Reference</v>
      </c>
      <c r="S3154">
        <f t="shared" si="590"/>
        <v>1</v>
      </c>
      <c r="V3154" cm="1">
        <f t="array" ref="V3154">IF(E3154&lt;&gt;"CAPTURE",0,SUMPRODUCT((MDR_Rates!$A$2:$A$10=F3154)*(G3154&gt;MDR_Rates!$B$2:$B$10)*((MDR_Rates!$C$2:$C$10="")+(G3154&lt;=MDR_Rates!$C$2:$C$10))*MDR_Rates!$D$2:$D$10))</f>
        <v>1.7</v>
      </c>
      <c r="W3154">
        <f t="shared" si="591"/>
        <v>135.97999999999999</v>
      </c>
      <c r="X3154">
        <f t="shared" si="592"/>
        <v>24.48</v>
      </c>
      <c r="Y3154">
        <f t="shared" si="593"/>
        <v>0</v>
      </c>
      <c r="Z3154">
        <f t="shared" si="594"/>
        <v>0</v>
      </c>
      <c r="AG3154" t="str">
        <f t="shared" si="595"/>
        <v/>
      </c>
      <c r="AI3154" t="str">
        <f t="shared" si="596"/>
        <v/>
      </c>
      <c r="AJ3154" t="str">
        <f t="shared" si="597"/>
        <v/>
      </c>
      <c r="AK3154" t="str">
        <f t="shared" si="598"/>
        <v>ORD26002906</v>
      </c>
      <c r="AL3154">
        <f>IF(E3154&lt;&gt;"CAPTURE","",COUNTIF(Orders!$H:$H,AK3154))</f>
        <v>1</v>
      </c>
      <c r="AP3154" t="str">
        <f t="shared" si="599"/>
        <v>Matched to Order</v>
      </c>
      <c r="AQ3154">
        <f>IF(COUNTIF($A$2:A3154,A3154)=1,1,0)</f>
        <v>1</v>
      </c>
    </row>
    <row r="3155" spans="1:43" x14ac:dyDescent="0.3">
      <c r="A3155" t="s">
        <v>15487</v>
      </c>
      <c r="C3155" t="s">
        <v>15488</v>
      </c>
      <c r="D3155" s="1">
        <v>46282</v>
      </c>
      <c r="E3155" t="s">
        <v>11819</v>
      </c>
      <c r="F3155" t="s">
        <v>9</v>
      </c>
      <c r="G3155">
        <v>4998</v>
      </c>
      <c r="H3155">
        <v>14.99</v>
      </c>
      <c r="I3155">
        <v>2.7</v>
      </c>
      <c r="J3155">
        <v>4980.3100000000004</v>
      </c>
      <c r="K3155" s="1">
        <v>46284</v>
      </c>
      <c r="L3155" t="s">
        <v>15380</v>
      </c>
      <c r="M3155">
        <f t="shared" si="588"/>
        <v>1</v>
      </c>
      <c r="N3155">
        <f>COUNTIF(Orders!$A:$A,C3155)</f>
        <v>0</v>
      </c>
      <c r="P3155">
        <f>COUNTIF(Orders!$H:$H,UPPER(SUBSTITUTE(TRIM(C3155),"-","")))</f>
        <v>1</v>
      </c>
      <c r="R3155" t="str">
        <f t="shared" si="589"/>
        <v>Matched Order Reference</v>
      </c>
      <c r="S3155">
        <f t="shared" si="590"/>
        <v>1</v>
      </c>
      <c r="V3155" cm="1">
        <f t="array" ref="V3155">IF(E3155&lt;&gt;"CAPTURE",0,SUMPRODUCT((MDR_Rates!$A$2:$A$10=F3155)*(G3155&gt;MDR_Rates!$B$2:$B$10)*((MDR_Rates!$C$2:$C$10="")+(G3155&lt;=MDR_Rates!$C$2:$C$10))*MDR_Rates!$D$2:$D$10))</f>
        <v>0.3</v>
      </c>
      <c r="W3155">
        <f t="shared" si="591"/>
        <v>14.99</v>
      </c>
      <c r="X3155">
        <f t="shared" si="592"/>
        <v>2.7</v>
      </c>
      <c r="Y3155">
        <f t="shared" si="593"/>
        <v>0</v>
      </c>
      <c r="Z3155">
        <f t="shared" si="594"/>
        <v>0</v>
      </c>
      <c r="AG3155" t="str">
        <f t="shared" si="595"/>
        <v/>
      </c>
      <c r="AI3155" t="str">
        <f t="shared" si="596"/>
        <v/>
      </c>
      <c r="AJ3155" t="str">
        <f t="shared" si="597"/>
        <v/>
      </c>
      <c r="AK3155" t="str">
        <f t="shared" si="598"/>
        <v>ORD26003020</v>
      </c>
      <c r="AL3155">
        <f>IF(E3155&lt;&gt;"CAPTURE","",COUNTIF(Orders!$H:$H,AK3155))</f>
        <v>1</v>
      </c>
      <c r="AP3155" t="str">
        <f t="shared" si="599"/>
        <v>Matched to Order</v>
      </c>
      <c r="AQ3155">
        <f>IF(COUNTIF($A$2:A3155,A3155)=1,1,0)</f>
        <v>1</v>
      </c>
    </row>
    <row r="3156" spans="1:43" x14ac:dyDescent="0.3">
      <c r="A3156" t="s">
        <v>15489</v>
      </c>
      <c r="C3156" t="s">
        <v>6046</v>
      </c>
      <c r="D3156" s="1">
        <v>46282</v>
      </c>
      <c r="E3156" t="s">
        <v>11819</v>
      </c>
      <c r="F3156" t="s">
        <v>9</v>
      </c>
      <c r="G3156">
        <v>1299</v>
      </c>
      <c r="H3156">
        <v>0</v>
      </c>
      <c r="I3156">
        <v>0</v>
      </c>
      <c r="J3156">
        <v>1299</v>
      </c>
      <c r="K3156" s="1">
        <v>46284</v>
      </c>
      <c r="L3156" t="s">
        <v>15380</v>
      </c>
      <c r="M3156">
        <f t="shared" si="588"/>
        <v>1</v>
      </c>
      <c r="N3156">
        <f>COUNTIF(Orders!$A:$A,C3156)</f>
        <v>1</v>
      </c>
      <c r="P3156">
        <f>COUNTIF(Orders!$H:$H,UPPER(SUBSTITUTE(TRIM(C3156),"-","")))</f>
        <v>1</v>
      </c>
      <c r="R3156" t="str">
        <f t="shared" si="589"/>
        <v>Matched Order Reference</v>
      </c>
      <c r="S3156">
        <f t="shared" si="590"/>
        <v>1</v>
      </c>
      <c r="V3156" cm="1">
        <f t="array" ref="V3156">IF(E3156&lt;&gt;"CAPTURE",0,SUMPRODUCT((MDR_Rates!$A$2:$A$10=F3156)*(G3156&gt;MDR_Rates!$B$2:$B$10)*((MDR_Rates!$C$2:$C$10="")+(G3156&lt;=MDR_Rates!$C$2:$C$10))*MDR_Rates!$D$2:$D$10))</f>
        <v>0</v>
      </c>
      <c r="W3156">
        <f t="shared" si="591"/>
        <v>0</v>
      </c>
      <c r="X3156">
        <f t="shared" si="592"/>
        <v>0</v>
      </c>
      <c r="Y3156">
        <f t="shared" si="593"/>
        <v>0</v>
      </c>
      <c r="Z3156">
        <f t="shared" si="594"/>
        <v>0</v>
      </c>
      <c r="AG3156" t="str">
        <f t="shared" si="595"/>
        <v/>
      </c>
      <c r="AI3156" t="str">
        <f t="shared" si="596"/>
        <v/>
      </c>
      <c r="AJ3156" t="str">
        <f t="shared" si="597"/>
        <v/>
      </c>
      <c r="AK3156" t="str">
        <f t="shared" si="598"/>
        <v>ORD26003040</v>
      </c>
      <c r="AL3156">
        <f>IF(E3156&lt;&gt;"CAPTURE","",COUNTIF(Orders!$H:$H,AK3156))</f>
        <v>1</v>
      </c>
      <c r="AP3156" t="str">
        <f t="shared" si="599"/>
        <v>Matched to Order</v>
      </c>
      <c r="AQ3156">
        <f>IF(COUNTIF($A$2:A3156,A3156)=1,1,0)</f>
        <v>1</v>
      </c>
    </row>
    <row r="3157" spans="1:43" x14ac:dyDescent="0.3">
      <c r="A3157" t="s">
        <v>15490</v>
      </c>
      <c r="C3157" t="s">
        <v>6152</v>
      </c>
      <c r="D3157" s="1">
        <v>46282</v>
      </c>
      <c r="E3157" t="s">
        <v>11819</v>
      </c>
      <c r="F3157" t="s">
        <v>9</v>
      </c>
      <c r="G3157">
        <v>648</v>
      </c>
      <c r="H3157">
        <v>0</v>
      </c>
      <c r="I3157">
        <v>0</v>
      </c>
      <c r="J3157">
        <v>648</v>
      </c>
      <c r="K3157" s="1">
        <v>46284</v>
      </c>
      <c r="L3157" t="s">
        <v>15380</v>
      </c>
      <c r="M3157">
        <f t="shared" si="588"/>
        <v>1</v>
      </c>
      <c r="N3157">
        <f>COUNTIF(Orders!$A:$A,C3157)</f>
        <v>1</v>
      </c>
      <c r="P3157">
        <f>COUNTIF(Orders!$H:$H,UPPER(SUBSTITUTE(TRIM(C3157),"-","")))</f>
        <v>1</v>
      </c>
      <c r="R3157" t="str">
        <f t="shared" si="589"/>
        <v>Matched Order Reference</v>
      </c>
      <c r="S3157">
        <f t="shared" si="590"/>
        <v>1</v>
      </c>
      <c r="V3157" cm="1">
        <f t="array" ref="V3157">IF(E3157&lt;&gt;"CAPTURE",0,SUMPRODUCT((MDR_Rates!$A$2:$A$10=F3157)*(G3157&gt;MDR_Rates!$B$2:$B$10)*((MDR_Rates!$C$2:$C$10="")+(G3157&lt;=MDR_Rates!$C$2:$C$10))*MDR_Rates!$D$2:$D$10))</f>
        <v>0</v>
      </c>
      <c r="W3157">
        <f t="shared" si="591"/>
        <v>0</v>
      </c>
      <c r="X3157">
        <f t="shared" si="592"/>
        <v>0</v>
      </c>
      <c r="Y3157">
        <f t="shared" si="593"/>
        <v>0</v>
      </c>
      <c r="Z3157">
        <f t="shared" si="594"/>
        <v>0</v>
      </c>
      <c r="AG3157" t="str">
        <f t="shared" si="595"/>
        <v/>
      </c>
      <c r="AI3157" t="str">
        <f t="shared" si="596"/>
        <v/>
      </c>
      <c r="AJ3157" t="str">
        <f t="shared" si="597"/>
        <v/>
      </c>
      <c r="AK3157" t="str">
        <f t="shared" si="598"/>
        <v>ORD26003094</v>
      </c>
      <c r="AL3157">
        <f>IF(E3157&lt;&gt;"CAPTURE","",COUNTIF(Orders!$H:$H,AK3157))</f>
        <v>1</v>
      </c>
      <c r="AP3157" t="str">
        <f t="shared" si="599"/>
        <v>Matched to Order</v>
      </c>
      <c r="AQ3157">
        <f>IF(COUNTIF($A$2:A3157,A3157)=1,1,0)</f>
        <v>1</v>
      </c>
    </row>
    <row r="3158" spans="1:43" x14ac:dyDescent="0.3">
      <c r="A3158" t="s">
        <v>15491</v>
      </c>
      <c r="C3158" t="s">
        <v>6229</v>
      </c>
      <c r="D3158" s="1">
        <v>46282</v>
      </c>
      <c r="E3158" t="s">
        <v>11819</v>
      </c>
      <c r="F3158" t="s">
        <v>9</v>
      </c>
      <c r="G3158">
        <v>299</v>
      </c>
      <c r="H3158">
        <v>0</v>
      </c>
      <c r="I3158">
        <v>0</v>
      </c>
      <c r="J3158">
        <v>299</v>
      </c>
      <c r="K3158" s="1">
        <v>46284</v>
      </c>
      <c r="L3158" t="s">
        <v>15380</v>
      </c>
      <c r="M3158">
        <f t="shared" si="588"/>
        <v>1</v>
      </c>
      <c r="N3158">
        <f>COUNTIF(Orders!$A:$A,C3158)</f>
        <v>1</v>
      </c>
      <c r="P3158">
        <f>COUNTIF(Orders!$H:$H,UPPER(SUBSTITUTE(TRIM(C3158),"-","")))</f>
        <v>1</v>
      </c>
      <c r="R3158" t="str">
        <f t="shared" si="589"/>
        <v>Matched Order Reference</v>
      </c>
      <c r="S3158">
        <f t="shared" si="590"/>
        <v>1</v>
      </c>
      <c r="V3158" cm="1">
        <f t="array" ref="V3158">IF(E3158&lt;&gt;"CAPTURE",0,SUMPRODUCT((MDR_Rates!$A$2:$A$10=F3158)*(G3158&gt;MDR_Rates!$B$2:$B$10)*((MDR_Rates!$C$2:$C$10="")+(G3158&lt;=MDR_Rates!$C$2:$C$10))*MDR_Rates!$D$2:$D$10))</f>
        <v>0</v>
      </c>
      <c r="W3158">
        <f t="shared" si="591"/>
        <v>0</v>
      </c>
      <c r="X3158">
        <f t="shared" si="592"/>
        <v>0</v>
      </c>
      <c r="Y3158">
        <f t="shared" si="593"/>
        <v>0</v>
      </c>
      <c r="Z3158">
        <f t="shared" si="594"/>
        <v>0</v>
      </c>
      <c r="AG3158" t="str">
        <f t="shared" si="595"/>
        <v/>
      </c>
      <c r="AI3158" t="str">
        <f t="shared" si="596"/>
        <v/>
      </c>
      <c r="AJ3158" t="str">
        <f t="shared" si="597"/>
        <v/>
      </c>
      <c r="AK3158" t="str">
        <f t="shared" si="598"/>
        <v>ORD26003133</v>
      </c>
      <c r="AL3158">
        <f>IF(E3158&lt;&gt;"CAPTURE","",COUNTIF(Orders!$H:$H,AK3158))</f>
        <v>1</v>
      </c>
      <c r="AP3158" t="str">
        <f t="shared" si="599"/>
        <v>Matched to Order</v>
      </c>
      <c r="AQ3158">
        <f>IF(COUNTIF($A$2:A3158,A3158)=1,1,0)</f>
        <v>1</v>
      </c>
    </row>
    <row r="3159" spans="1:43" x14ac:dyDescent="0.3">
      <c r="A3159" t="s">
        <v>15492</v>
      </c>
      <c r="C3159" t="s">
        <v>15493</v>
      </c>
      <c r="D3159" s="1">
        <v>46282</v>
      </c>
      <c r="E3159" t="s">
        <v>11819</v>
      </c>
      <c r="F3159" t="s">
        <v>44</v>
      </c>
      <c r="G3159">
        <v>599</v>
      </c>
      <c r="H3159">
        <v>11.38</v>
      </c>
      <c r="I3159">
        <v>2.0499999999999998</v>
      </c>
      <c r="J3159">
        <v>585.57000000000005</v>
      </c>
      <c r="K3159" s="1">
        <v>46284</v>
      </c>
      <c r="L3159" t="s">
        <v>15380</v>
      </c>
      <c r="M3159">
        <f t="shared" si="588"/>
        <v>1</v>
      </c>
      <c r="N3159">
        <f>COUNTIF(Orders!$A:$A,C3159)</f>
        <v>0</v>
      </c>
      <c r="P3159">
        <f>COUNTIF(Orders!$H:$H,UPPER(SUBSTITUTE(TRIM(C3159),"-","")))</f>
        <v>1</v>
      </c>
      <c r="R3159" t="str">
        <f t="shared" si="589"/>
        <v>Matched Order Reference</v>
      </c>
      <c r="S3159">
        <f t="shared" si="590"/>
        <v>1</v>
      </c>
      <c r="V3159" cm="1">
        <f t="array" ref="V3159">IF(E3159&lt;&gt;"CAPTURE",0,SUMPRODUCT((MDR_Rates!$A$2:$A$10=F3159)*(G3159&gt;MDR_Rates!$B$2:$B$10)*((MDR_Rates!$C$2:$C$10="")+(G3159&lt;=MDR_Rates!$C$2:$C$10))*MDR_Rates!$D$2:$D$10))</f>
        <v>1.9</v>
      </c>
      <c r="W3159">
        <f t="shared" si="591"/>
        <v>11.38</v>
      </c>
      <c r="X3159">
        <f t="shared" si="592"/>
        <v>2.0499999999999998</v>
      </c>
      <c r="Y3159">
        <f t="shared" si="593"/>
        <v>0</v>
      </c>
      <c r="Z3159">
        <f t="shared" si="594"/>
        <v>0</v>
      </c>
      <c r="AG3159" t="str">
        <f t="shared" si="595"/>
        <v/>
      </c>
      <c r="AI3159" t="str">
        <f t="shared" si="596"/>
        <v/>
      </c>
      <c r="AJ3159" t="str">
        <f t="shared" si="597"/>
        <v/>
      </c>
      <c r="AK3159" t="str">
        <f t="shared" si="598"/>
        <v>ORD26003188</v>
      </c>
      <c r="AL3159">
        <f>IF(E3159&lt;&gt;"CAPTURE","",COUNTIF(Orders!$H:$H,AK3159))</f>
        <v>1</v>
      </c>
      <c r="AP3159" t="str">
        <f t="shared" si="599"/>
        <v>Matched to Order</v>
      </c>
      <c r="AQ3159">
        <f>IF(COUNTIF($A$2:A3159,A3159)=1,1,0)</f>
        <v>1</v>
      </c>
    </row>
    <row r="3160" spans="1:43" x14ac:dyDescent="0.3">
      <c r="A3160" t="s">
        <v>15494</v>
      </c>
      <c r="C3160" t="s">
        <v>6506</v>
      </c>
      <c r="D3160" s="1">
        <v>46282</v>
      </c>
      <c r="E3160" t="s">
        <v>11819</v>
      </c>
      <c r="F3160" t="s">
        <v>33</v>
      </c>
      <c r="G3160">
        <v>1798</v>
      </c>
      <c r="H3160">
        <v>26.97</v>
      </c>
      <c r="I3160">
        <v>4.8499999999999996</v>
      </c>
      <c r="J3160">
        <v>1766.18</v>
      </c>
      <c r="K3160" s="1">
        <v>46284</v>
      </c>
      <c r="L3160" t="s">
        <v>15380</v>
      </c>
      <c r="M3160">
        <f t="shared" si="588"/>
        <v>1</v>
      </c>
      <c r="N3160">
        <f>COUNTIF(Orders!$A:$A,C3160)</f>
        <v>1</v>
      </c>
      <c r="P3160">
        <f>COUNTIF(Orders!$H:$H,UPPER(SUBSTITUTE(TRIM(C3160),"-","")))</f>
        <v>1</v>
      </c>
      <c r="R3160" t="str">
        <f t="shared" si="589"/>
        <v>Matched Order Reference</v>
      </c>
      <c r="S3160">
        <f t="shared" si="590"/>
        <v>1</v>
      </c>
      <c r="V3160" cm="1">
        <f t="array" ref="V3160">IF(E3160&lt;&gt;"CAPTURE",0,SUMPRODUCT((MDR_Rates!$A$2:$A$10=F3160)*(G3160&gt;MDR_Rates!$B$2:$B$10)*((MDR_Rates!$C$2:$C$10="")+(G3160&lt;=MDR_Rates!$C$2:$C$10))*MDR_Rates!$D$2:$D$10))</f>
        <v>1.5</v>
      </c>
      <c r="W3160">
        <f t="shared" si="591"/>
        <v>26.97</v>
      </c>
      <c r="X3160">
        <f t="shared" si="592"/>
        <v>4.8499999999999996</v>
      </c>
      <c r="Y3160">
        <f t="shared" si="593"/>
        <v>0</v>
      </c>
      <c r="Z3160">
        <f t="shared" si="594"/>
        <v>0</v>
      </c>
      <c r="AG3160" t="str">
        <f t="shared" si="595"/>
        <v/>
      </c>
      <c r="AI3160" t="str">
        <f t="shared" si="596"/>
        <v/>
      </c>
      <c r="AJ3160" t="str">
        <f t="shared" si="597"/>
        <v/>
      </c>
      <c r="AK3160" t="str">
        <f t="shared" si="598"/>
        <v>ORD26003273</v>
      </c>
      <c r="AL3160">
        <f>IF(E3160&lt;&gt;"CAPTURE","",COUNTIF(Orders!$H:$H,AK3160))</f>
        <v>1</v>
      </c>
      <c r="AP3160" t="str">
        <f t="shared" si="599"/>
        <v>Matched to Order</v>
      </c>
      <c r="AQ3160">
        <f>IF(COUNTIF($A$2:A3160,A3160)=1,1,0)</f>
        <v>1</v>
      </c>
    </row>
    <row r="3161" spans="1:43" x14ac:dyDescent="0.3">
      <c r="A3161" t="s">
        <v>15495</v>
      </c>
      <c r="C3161" t="s">
        <v>6628</v>
      </c>
      <c r="D3161" s="1">
        <v>46282</v>
      </c>
      <c r="E3161" t="s">
        <v>11819</v>
      </c>
      <c r="F3161" t="s">
        <v>9</v>
      </c>
      <c r="G3161">
        <v>6297</v>
      </c>
      <c r="H3161">
        <v>18.89</v>
      </c>
      <c r="I3161">
        <v>3.4</v>
      </c>
      <c r="J3161">
        <v>6274.71</v>
      </c>
      <c r="K3161" s="1">
        <v>46284</v>
      </c>
      <c r="L3161" t="s">
        <v>15380</v>
      </c>
      <c r="M3161">
        <f t="shared" si="588"/>
        <v>1</v>
      </c>
      <c r="N3161">
        <f>COUNTIF(Orders!$A:$A,C3161)</f>
        <v>1</v>
      </c>
      <c r="P3161">
        <f>COUNTIF(Orders!$H:$H,UPPER(SUBSTITUTE(TRIM(C3161),"-","")))</f>
        <v>1</v>
      </c>
      <c r="R3161" t="str">
        <f t="shared" si="589"/>
        <v>Matched Order Reference</v>
      </c>
      <c r="S3161">
        <f t="shared" si="590"/>
        <v>1</v>
      </c>
      <c r="V3161" cm="1">
        <f t="array" ref="V3161">IF(E3161&lt;&gt;"CAPTURE",0,SUMPRODUCT((MDR_Rates!$A$2:$A$10=F3161)*(G3161&gt;MDR_Rates!$B$2:$B$10)*((MDR_Rates!$C$2:$C$10="")+(G3161&lt;=MDR_Rates!$C$2:$C$10))*MDR_Rates!$D$2:$D$10))</f>
        <v>0.3</v>
      </c>
      <c r="W3161">
        <f t="shared" si="591"/>
        <v>18.89</v>
      </c>
      <c r="X3161">
        <f t="shared" si="592"/>
        <v>3.4</v>
      </c>
      <c r="Y3161">
        <f t="shared" si="593"/>
        <v>0</v>
      </c>
      <c r="Z3161">
        <f t="shared" si="594"/>
        <v>0</v>
      </c>
      <c r="AG3161" t="str">
        <f t="shared" si="595"/>
        <v/>
      </c>
      <c r="AI3161" t="str">
        <f t="shared" si="596"/>
        <v/>
      </c>
      <c r="AJ3161" t="str">
        <f t="shared" si="597"/>
        <v/>
      </c>
      <c r="AK3161" t="str">
        <f t="shared" si="598"/>
        <v>ORD26003335</v>
      </c>
      <c r="AL3161">
        <f>IF(E3161&lt;&gt;"CAPTURE","",COUNTIF(Orders!$H:$H,AK3161))</f>
        <v>1</v>
      </c>
      <c r="AP3161" t="str">
        <f t="shared" si="599"/>
        <v>Matched to Order</v>
      </c>
      <c r="AQ3161">
        <f>IF(COUNTIF($A$2:A3161,A3161)=1,1,0)</f>
        <v>1</v>
      </c>
    </row>
    <row r="3162" spans="1:43" x14ac:dyDescent="0.3">
      <c r="A3162" t="s">
        <v>15496</v>
      </c>
      <c r="C3162" t="s">
        <v>6660</v>
      </c>
      <c r="D3162" s="1">
        <v>46282</v>
      </c>
      <c r="E3162" t="s">
        <v>11819</v>
      </c>
      <c r="F3162" t="s">
        <v>17</v>
      </c>
      <c r="G3162">
        <v>5798</v>
      </c>
      <c r="H3162">
        <v>92.77</v>
      </c>
      <c r="I3162">
        <v>16.7</v>
      </c>
      <c r="J3162">
        <v>5688.53</v>
      </c>
      <c r="K3162" s="1">
        <v>46284</v>
      </c>
      <c r="L3162" t="s">
        <v>15380</v>
      </c>
      <c r="M3162">
        <f t="shared" si="588"/>
        <v>1</v>
      </c>
      <c r="N3162">
        <f>COUNTIF(Orders!$A:$A,C3162)</f>
        <v>1</v>
      </c>
      <c r="P3162">
        <f>COUNTIF(Orders!$H:$H,UPPER(SUBSTITUTE(TRIM(C3162),"-","")))</f>
        <v>1</v>
      </c>
      <c r="R3162" t="str">
        <f t="shared" si="589"/>
        <v>Matched Order Reference</v>
      </c>
      <c r="S3162">
        <f t="shared" si="590"/>
        <v>1</v>
      </c>
      <c r="V3162" cm="1">
        <f t="array" ref="V3162">IF(E3162&lt;&gt;"CAPTURE",0,SUMPRODUCT((MDR_Rates!$A$2:$A$10=F3162)*(G3162&gt;MDR_Rates!$B$2:$B$10)*((MDR_Rates!$C$2:$C$10="")+(G3162&lt;=MDR_Rates!$C$2:$C$10))*MDR_Rates!$D$2:$D$10))</f>
        <v>1.6</v>
      </c>
      <c r="W3162">
        <f t="shared" si="591"/>
        <v>92.77</v>
      </c>
      <c r="X3162">
        <f t="shared" si="592"/>
        <v>16.7</v>
      </c>
      <c r="Y3162">
        <f t="shared" si="593"/>
        <v>0</v>
      </c>
      <c r="Z3162">
        <f t="shared" si="594"/>
        <v>0</v>
      </c>
      <c r="AG3162" t="str">
        <f t="shared" si="595"/>
        <v/>
      </c>
      <c r="AI3162" t="str">
        <f t="shared" si="596"/>
        <v/>
      </c>
      <c r="AJ3162" t="str">
        <f t="shared" si="597"/>
        <v/>
      </c>
      <c r="AK3162" t="str">
        <f t="shared" si="598"/>
        <v>ORD26003351</v>
      </c>
      <c r="AL3162">
        <f>IF(E3162&lt;&gt;"CAPTURE","",COUNTIF(Orders!$H:$H,AK3162))</f>
        <v>1</v>
      </c>
      <c r="AP3162" t="str">
        <f t="shared" si="599"/>
        <v>Matched to Order</v>
      </c>
      <c r="AQ3162">
        <f>IF(COUNTIF($A$2:A3162,A3162)=1,1,0)</f>
        <v>1</v>
      </c>
    </row>
    <row r="3163" spans="1:43" x14ac:dyDescent="0.3">
      <c r="A3163" t="s">
        <v>15497</v>
      </c>
      <c r="C3163" t="s">
        <v>6750</v>
      </c>
      <c r="D3163" s="1">
        <v>46282</v>
      </c>
      <c r="E3163" t="s">
        <v>11819</v>
      </c>
      <c r="F3163" t="s">
        <v>44</v>
      </c>
      <c r="G3163">
        <v>10097</v>
      </c>
      <c r="H3163">
        <v>171.65</v>
      </c>
      <c r="I3163">
        <v>30.9</v>
      </c>
      <c r="J3163">
        <v>9894.4500000000007</v>
      </c>
      <c r="K3163" s="1">
        <v>46284</v>
      </c>
      <c r="L3163" t="s">
        <v>15380</v>
      </c>
      <c r="M3163">
        <f t="shared" si="588"/>
        <v>1</v>
      </c>
      <c r="N3163">
        <f>COUNTIF(Orders!$A:$A,C3163)</f>
        <v>1</v>
      </c>
      <c r="P3163">
        <f>COUNTIF(Orders!$H:$H,UPPER(SUBSTITUTE(TRIM(C3163),"-","")))</f>
        <v>1</v>
      </c>
      <c r="R3163" t="str">
        <f t="shared" si="589"/>
        <v>Matched Order Reference</v>
      </c>
      <c r="S3163">
        <f t="shared" si="590"/>
        <v>1</v>
      </c>
      <c r="V3163" cm="1">
        <f t="array" ref="V3163">IF(E3163&lt;&gt;"CAPTURE",0,SUMPRODUCT((MDR_Rates!$A$2:$A$10=F3163)*(G3163&gt;MDR_Rates!$B$2:$B$10)*((MDR_Rates!$C$2:$C$10="")+(G3163&lt;=MDR_Rates!$C$2:$C$10))*MDR_Rates!$D$2:$D$10))</f>
        <v>1.7</v>
      </c>
      <c r="W3163">
        <f t="shared" si="591"/>
        <v>171.65</v>
      </c>
      <c r="X3163">
        <f t="shared" si="592"/>
        <v>30.9</v>
      </c>
      <c r="Y3163">
        <f t="shared" si="593"/>
        <v>0</v>
      </c>
      <c r="Z3163">
        <f t="shared" si="594"/>
        <v>0</v>
      </c>
      <c r="AG3163" t="str">
        <f t="shared" si="595"/>
        <v/>
      </c>
      <c r="AI3163" t="str">
        <f t="shared" si="596"/>
        <v/>
      </c>
      <c r="AJ3163" t="str">
        <f t="shared" si="597"/>
        <v/>
      </c>
      <c r="AK3163" t="str">
        <f t="shared" si="598"/>
        <v>ORD26003396</v>
      </c>
      <c r="AL3163">
        <f>IF(E3163&lt;&gt;"CAPTURE","",COUNTIF(Orders!$H:$H,AK3163))</f>
        <v>1</v>
      </c>
      <c r="AP3163" t="str">
        <f t="shared" si="599"/>
        <v>Matched to Order</v>
      </c>
      <c r="AQ3163">
        <f>IF(COUNTIF($A$2:A3163,A3163)=1,1,0)</f>
        <v>1</v>
      </c>
    </row>
    <row r="3164" spans="1:43" x14ac:dyDescent="0.3">
      <c r="A3164" t="s">
        <v>15498</v>
      </c>
      <c r="C3164" t="s">
        <v>6784</v>
      </c>
      <c r="D3164" s="1">
        <v>46282</v>
      </c>
      <c r="E3164" t="s">
        <v>11819</v>
      </c>
      <c r="F3164" t="s">
        <v>9</v>
      </c>
      <c r="G3164">
        <v>2999</v>
      </c>
      <c r="H3164">
        <v>9</v>
      </c>
      <c r="I3164">
        <v>1.62</v>
      </c>
      <c r="J3164">
        <v>2988.38</v>
      </c>
      <c r="K3164" s="1">
        <v>46284</v>
      </c>
      <c r="L3164" t="s">
        <v>15380</v>
      </c>
      <c r="M3164">
        <f t="shared" si="588"/>
        <v>1</v>
      </c>
      <c r="N3164">
        <f>COUNTIF(Orders!$A:$A,C3164)</f>
        <v>1</v>
      </c>
      <c r="P3164">
        <f>COUNTIF(Orders!$H:$H,UPPER(SUBSTITUTE(TRIM(C3164),"-","")))</f>
        <v>1</v>
      </c>
      <c r="R3164" t="str">
        <f t="shared" si="589"/>
        <v>Matched Order Reference</v>
      </c>
      <c r="S3164">
        <f t="shared" si="590"/>
        <v>1</v>
      </c>
      <c r="V3164" cm="1">
        <f t="array" ref="V3164">IF(E3164&lt;&gt;"CAPTURE",0,SUMPRODUCT((MDR_Rates!$A$2:$A$10=F3164)*(G3164&gt;MDR_Rates!$B$2:$B$10)*((MDR_Rates!$C$2:$C$10="")+(G3164&lt;=MDR_Rates!$C$2:$C$10))*MDR_Rates!$D$2:$D$10))</f>
        <v>0.3</v>
      </c>
      <c r="W3164">
        <f t="shared" si="591"/>
        <v>9</v>
      </c>
      <c r="X3164">
        <f t="shared" si="592"/>
        <v>1.62</v>
      </c>
      <c r="Y3164">
        <f t="shared" si="593"/>
        <v>0</v>
      </c>
      <c r="Z3164">
        <f t="shared" si="594"/>
        <v>0</v>
      </c>
      <c r="AG3164" t="str">
        <f t="shared" si="595"/>
        <v/>
      </c>
      <c r="AI3164" t="str">
        <f t="shared" si="596"/>
        <v/>
      </c>
      <c r="AJ3164" t="str">
        <f t="shared" si="597"/>
        <v/>
      </c>
      <c r="AK3164" t="str">
        <f t="shared" si="598"/>
        <v>ORD26003413</v>
      </c>
      <c r="AL3164">
        <f>IF(E3164&lt;&gt;"CAPTURE","",COUNTIF(Orders!$H:$H,AK3164))</f>
        <v>1</v>
      </c>
      <c r="AP3164" t="str">
        <f t="shared" si="599"/>
        <v>Matched to Order</v>
      </c>
      <c r="AQ3164">
        <f>IF(COUNTIF($A$2:A3164,A3164)=1,1,0)</f>
        <v>1</v>
      </c>
    </row>
    <row r="3165" spans="1:43" x14ac:dyDescent="0.3">
      <c r="A3165" t="s">
        <v>15499</v>
      </c>
      <c r="C3165" t="s">
        <v>6802</v>
      </c>
      <c r="D3165" s="1">
        <v>46282</v>
      </c>
      <c r="E3165" t="s">
        <v>11819</v>
      </c>
      <c r="F3165" t="s">
        <v>9</v>
      </c>
      <c r="G3165">
        <v>7498</v>
      </c>
      <c r="H3165">
        <v>22.49</v>
      </c>
      <c r="I3165">
        <v>4.05</v>
      </c>
      <c r="J3165">
        <v>7471.46</v>
      </c>
      <c r="K3165" s="1">
        <v>46284</v>
      </c>
      <c r="L3165" t="s">
        <v>15380</v>
      </c>
      <c r="M3165">
        <f t="shared" si="588"/>
        <v>1</v>
      </c>
      <c r="N3165">
        <f>COUNTIF(Orders!$A:$A,C3165)</f>
        <v>1</v>
      </c>
      <c r="P3165">
        <f>COUNTIF(Orders!$H:$H,UPPER(SUBSTITUTE(TRIM(C3165),"-","")))</f>
        <v>1</v>
      </c>
      <c r="R3165" t="str">
        <f t="shared" si="589"/>
        <v>Matched Order Reference</v>
      </c>
      <c r="S3165">
        <f t="shared" si="590"/>
        <v>1</v>
      </c>
      <c r="V3165" cm="1">
        <f t="array" ref="V3165">IF(E3165&lt;&gt;"CAPTURE",0,SUMPRODUCT((MDR_Rates!$A$2:$A$10=F3165)*(G3165&gt;MDR_Rates!$B$2:$B$10)*((MDR_Rates!$C$2:$C$10="")+(G3165&lt;=MDR_Rates!$C$2:$C$10))*MDR_Rates!$D$2:$D$10))</f>
        <v>0.3</v>
      </c>
      <c r="W3165">
        <f t="shared" si="591"/>
        <v>22.49</v>
      </c>
      <c r="X3165">
        <f t="shared" si="592"/>
        <v>4.05</v>
      </c>
      <c r="Y3165">
        <f t="shared" si="593"/>
        <v>0</v>
      </c>
      <c r="Z3165">
        <f t="shared" si="594"/>
        <v>0</v>
      </c>
      <c r="AG3165" t="str">
        <f t="shared" si="595"/>
        <v/>
      </c>
      <c r="AI3165" t="str">
        <f t="shared" si="596"/>
        <v/>
      </c>
      <c r="AJ3165" t="str">
        <f t="shared" si="597"/>
        <v/>
      </c>
      <c r="AK3165" t="str">
        <f t="shared" si="598"/>
        <v>ORD26003422</v>
      </c>
      <c r="AL3165">
        <f>IF(E3165&lt;&gt;"CAPTURE","",COUNTIF(Orders!$H:$H,AK3165))</f>
        <v>1</v>
      </c>
      <c r="AP3165" t="str">
        <f t="shared" si="599"/>
        <v>Matched to Order</v>
      </c>
      <c r="AQ3165">
        <f>IF(COUNTIF($A$2:A3165,A3165)=1,1,0)</f>
        <v>1</v>
      </c>
    </row>
    <row r="3166" spans="1:43" x14ac:dyDescent="0.3">
      <c r="A3166" t="s">
        <v>15500</v>
      </c>
      <c r="C3166" t="s">
        <v>6850</v>
      </c>
      <c r="D3166" s="1">
        <v>46282</v>
      </c>
      <c r="E3166" t="s">
        <v>11819</v>
      </c>
      <c r="F3166" t="s">
        <v>9</v>
      </c>
      <c r="G3166">
        <v>2298</v>
      </c>
      <c r="H3166">
        <v>6.89</v>
      </c>
      <c r="I3166">
        <v>1.24</v>
      </c>
      <c r="J3166">
        <v>2289.87</v>
      </c>
      <c r="K3166" s="1">
        <v>46284</v>
      </c>
      <c r="L3166" t="s">
        <v>15380</v>
      </c>
      <c r="M3166">
        <f t="shared" si="588"/>
        <v>1</v>
      </c>
      <c r="N3166">
        <f>COUNTIF(Orders!$A:$A,C3166)</f>
        <v>1</v>
      </c>
      <c r="P3166">
        <f>COUNTIF(Orders!$H:$H,UPPER(SUBSTITUTE(TRIM(C3166),"-","")))</f>
        <v>1</v>
      </c>
      <c r="R3166" t="str">
        <f t="shared" si="589"/>
        <v>Matched Order Reference</v>
      </c>
      <c r="S3166">
        <f t="shared" si="590"/>
        <v>1</v>
      </c>
      <c r="V3166" cm="1">
        <f t="array" ref="V3166">IF(E3166&lt;&gt;"CAPTURE",0,SUMPRODUCT((MDR_Rates!$A$2:$A$10=F3166)*(G3166&gt;MDR_Rates!$B$2:$B$10)*((MDR_Rates!$C$2:$C$10="")+(G3166&lt;=MDR_Rates!$C$2:$C$10))*MDR_Rates!$D$2:$D$10))</f>
        <v>0.3</v>
      </c>
      <c r="W3166">
        <f t="shared" si="591"/>
        <v>6.89</v>
      </c>
      <c r="X3166">
        <f t="shared" si="592"/>
        <v>1.24</v>
      </c>
      <c r="Y3166">
        <f t="shared" si="593"/>
        <v>0</v>
      </c>
      <c r="Z3166">
        <f t="shared" si="594"/>
        <v>0</v>
      </c>
      <c r="AG3166" t="str">
        <f t="shared" si="595"/>
        <v/>
      </c>
      <c r="AI3166" t="str">
        <f t="shared" si="596"/>
        <v/>
      </c>
      <c r="AJ3166" t="str">
        <f t="shared" si="597"/>
        <v/>
      </c>
      <c r="AK3166" t="str">
        <f t="shared" si="598"/>
        <v>ORD26003446</v>
      </c>
      <c r="AL3166">
        <f>IF(E3166&lt;&gt;"CAPTURE","",COUNTIF(Orders!$H:$H,AK3166))</f>
        <v>1</v>
      </c>
      <c r="AP3166" t="str">
        <f t="shared" si="599"/>
        <v>Matched to Order</v>
      </c>
      <c r="AQ3166">
        <f>IF(COUNTIF($A$2:A3166,A3166)=1,1,0)</f>
        <v>1</v>
      </c>
    </row>
    <row r="3167" spans="1:43" x14ac:dyDescent="0.3">
      <c r="A3167" t="s">
        <v>15501</v>
      </c>
      <c r="C3167" t="s">
        <v>6866</v>
      </c>
      <c r="D3167" s="1">
        <v>46282</v>
      </c>
      <c r="E3167" t="s">
        <v>11819</v>
      </c>
      <c r="F3167" t="s">
        <v>9</v>
      </c>
      <c r="G3167">
        <v>3298</v>
      </c>
      <c r="H3167">
        <v>9.89</v>
      </c>
      <c r="I3167">
        <v>1.78</v>
      </c>
      <c r="J3167">
        <v>3286.33</v>
      </c>
      <c r="K3167" s="1">
        <v>46284</v>
      </c>
      <c r="L3167" t="s">
        <v>15380</v>
      </c>
      <c r="M3167">
        <f t="shared" si="588"/>
        <v>1</v>
      </c>
      <c r="N3167">
        <f>COUNTIF(Orders!$A:$A,C3167)</f>
        <v>1</v>
      </c>
      <c r="P3167">
        <f>COUNTIF(Orders!$H:$H,UPPER(SUBSTITUTE(TRIM(C3167),"-","")))</f>
        <v>1</v>
      </c>
      <c r="R3167" t="str">
        <f t="shared" si="589"/>
        <v>Matched Order Reference</v>
      </c>
      <c r="S3167">
        <f t="shared" si="590"/>
        <v>1</v>
      </c>
      <c r="V3167" cm="1">
        <f t="array" ref="V3167">IF(E3167&lt;&gt;"CAPTURE",0,SUMPRODUCT((MDR_Rates!$A$2:$A$10=F3167)*(G3167&gt;MDR_Rates!$B$2:$B$10)*((MDR_Rates!$C$2:$C$10="")+(G3167&lt;=MDR_Rates!$C$2:$C$10))*MDR_Rates!$D$2:$D$10))</f>
        <v>0.3</v>
      </c>
      <c r="W3167">
        <f t="shared" si="591"/>
        <v>9.89</v>
      </c>
      <c r="X3167">
        <f t="shared" si="592"/>
        <v>1.78</v>
      </c>
      <c r="Y3167">
        <f t="shared" si="593"/>
        <v>0</v>
      </c>
      <c r="Z3167">
        <f t="shared" si="594"/>
        <v>0</v>
      </c>
      <c r="AG3167" t="str">
        <f t="shared" si="595"/>
        <v/>
      </c>
      <c r="AI3167" t="str">
        <f t="shared" si="596"/>
        <v/>
      </c>
      <c r="AJ3167" t="str">
        <f t="shared" si="597"/>
        <v/>
      </c>
      <c r="AK3167" t="str">
        <f t="shared" si="598"/>
        <v>ORD26003454</v>
      </c>
      <c r="AL3167">
        <f>IF(E3167&lt;&gt;"CAPTURE","",COUNTIF(Orders!$H:$H,AK3167))</f>
        <v>1</v>
      </c>
      <c r="AP3167" t="str">
        <f t="shared" si="599"/>
        <v>Matched to Order</v>
      </c>
      <c r="AQ3167">
        <f>IF(COUNTIF($A$2:A3167,A3167)=1,1,0)</f>
        <v>1</v>
      </c>
    </row>
    <row r="3168" spans="1:43" x14ac:dyDescent="0.3">
      <c r="A3168" t="s">
        <v>15502</v>
      </c>
      <c r="C3168" t="s">
        <v>6938</v>
      </c>
      <c r="D3168" s="1">
        <v>46282</v>
      </c>
      <c r="E3168" t="s">
        <v>11819</v>
      </c>
      <c r="F3168" t="s">
        <v>9</v>
      </c>
      <c r="G3168">
        <v>12998</v>
      </c>
      <c r="H3168">
        <v>38.99</v>
      </c>
      <c r="I3168">
        <v>7.02</v>
      </c>
      <c r="J3168">
        <v>12951.99</v>
      </c>
      <c r="K3168" s="1">
        <v>46284</v>
      </c>
      <c r="L3168" t="s">
        <v>15380</v>
      </c>
      <c r="M3168">
        <f t="shared" si="588"/>
        <v>1</v>
      </c>
      <c r="N3168">
        <f>COUNTIF(Orders!$A:$A,C3168)</f>
        <v>1</v>
      </c>
      <c r="P3168">
        <f>COUNTIF(Orders!$H:$H,UPPER(SUBSTITUTE(TRIM(C3168),"-","")))</f>
        <v>1</v>
      </c>
      <c r="R3168" t="str">
        <f t="shared" si="589"/>
        <v>Matched Order Reference</v>
      </c>
      <c r="S3168">
        <f t="shared" si="590"/>
        <v>1</v>
      </c>
      <c r="V3168" cm="1">
        <f t="array" ref="V3168">IF(E3168&lt;&gt;"CAPTURE",0,SUMPRODUCT((MDR_Rates!$A$2:$A$10=F3168)*(G3168&gt;MDR_Rates!$B$2:$B$10)*((MDR_Rates!$C$2:$C$10="")+(G3168&lt;=MDR_Rates!$C$2:$C$10))*MDR_Rates!$D$2:$D$10))</f>
        <v>0.3</v>
      </c>
      <c r="W3168">
        <f t="shared" si="591"/>
        <v>38.99</v>
      </c>
      <c r="X3168">
        <f t="shared" si="592"/>
        <v>7.02</v>
      </c>
      <c r="Y3168">
        <f t="shared" si="593"/>
        <v>0</v>
      </c>
      <c r="Z3168">
        <f t="shared" si="594"/>
        <v>0</v>
      </c>
      <c r="AG3168" t="str">
        <f t="shared" si="595"/>
        <v/>
      </c>
      <c r="AI3168" t="str">
        <f t="shared" si="596"/>
        <v/>
      </c>
      <c r="AJ3168" t="str">
        <f t="shared" si="597"/>
        <v/>
      </c>
      <c r="AK3168" t="str">
        <f t="shared" si="598"/>
        <v>ORD26003491</v>
      </c>
      <c r="AL3168">
        <f>IF(E3168&lt;&gt;"CAPTURE","",COUNTIF(Orders!$H:$H,AK3168))</f>
        <v>1</v>
      </c>
      <c r="AP3168" t="str">
        <f t="shared" si="599"/>
        <v>Matched to Order</v>
      </c>
      <c r="AQ3168">
        <f>IF(COUNTIF($A$2:A3168,A3168)=1,1,0)</f>
        <v>1</v>
      </c>
    </row>
    <row r="3169" spans="1:43" x14ac:dyDescent="0.3">
      <c r="A3169" t="s">
        <v>15503</v>
      </c>
      <c r="C3169" t="s">
        <v>7093</v>
      </c>
      <c r="D3169" s="1">
        <v>46282</v>
      </c>
      <c r="E3169" t="s">
        <v>11819</v>
      </c>
      <c r="F3169" t="s">
        <v>9</v>
      </c>
      <c r="G3169">
        <v>1299</v>
      </c>
      <c r="H3169">
        <v>0</v>
      </c>
      <c r="I3169">
        <v>0</v>
      </c>
      <c r="J3169">
        <v>1299</v>
      </c>
      <c r="K3169" s="1">
        <v>46284</v>
      </c>
      <c r="L3169" t="s">
        <v>15380</v>
      </c>
      <c r="M3169">
        <f t="shared" si="588"/>
        <v>1</v>
      </c>
      <c r="N3169">
        <f>COUNTIF(Orders!$A:$A,C3169)</f>
        <v>1</v>
      </c>
      <c r="P3169">
        <f>COUNTIF(Orders!$H:$H,UPPER(SUBSTITUTE(TRIM(C3169),"-","")))</f>
        <v>1</v>
      </c>
      <c r="R3169" t="str">
        <f t="shared" si="589"/>
        <v>Matched Order Reference</v>
      </c>
      <c r="S3169">
        <f t="shared" si="590"/>
        <v>1</v>
      </c>
      <c r="V3169" cm="1">
        <f t="array" ref="V3169">IF(E3169&lt;&gt;"CAPTURE",0,SUMPRODUCT((MDR_Rates!$A$2:$A$10=F3169)*(G3169&gt;MDR_Rates!$B$2:$B$10)*((MDR_Rates!$C$2:$C$10="")+(G3169&lt;=MDR_Rates!$C$2:$C$10))*MDR_Rates!$D$2:$D$10))</f>
        <v>0</v>
      </c>
      <c r="W3169">
        <f t="shared" si="591"/>
        <v>0</v>
      </c>
      <c r="X3169">
        <f t="shared" si="592"/>
        <v>0</v>
      </c>
      <c r="Y3169">
        <f t="shared" si="593"/>
        <v>0</v>
      </c>
      <c r="Z3169">
        <f t="shared" si="594"/>
        <v>0</v>
      </c>
      <c r="AG3169" t="str">
        <f t="shared" si="595"/>
        <v/>
      </c>
      <c r="AI3169" t="str">
        <f t="shared" si="596"/>
        <v/>
      </c>
      <c r="AJ3169" t="str">
        <f t="shared" si="597"/>
        <v/>
      </c>
      <c r="AK3169" t="str">
        <f t="shared" si="598"/>
        <v>ORD26003570</v>
      </c>
      <c r="AL3169">
        <f>IF(E3169&lt;&gt;"CAPTURE","",COUNTIF(Orders!$H:$H,AK3169))</f>
        <v>1</v>
      </c>
      <c r="AP3169" t="str">
        <f t="shared" si="599"/>
        <v>Matched to Order</v>
      </c>
      <c r="AQ3169">
        <f>IF(COUNTIF($A$2:A3169,A3169)=1,1,0)</f>
        <v>1</v>
      </c>
    </row>
    <row r="3170" spans="1:43" x14ac:dyDescent="0.3">
      <c r="A3170" t="s">
        <v>15504</v>
      </c>
      <c r="C3170" t="s">
        <v>7188</v>
      </c>
      <c r="D3170" s="1">
        <v>46282</v>
      </c>
      <c r="E3170" t="s">
        <v>11819</v>
      </c>
      <c r="F3170" t="s">
        <v>17</v>
      </c>
      <c r="G3170">
        <v>10997</v>
      </c>
      <c r="H3170">
        <v>175.95</v>
      </c>
      <c r="I3170">
        <v>31.67</v>
      </c>
      <c r="J3170">
        <v>10789.38</v>
      </c>
      <c r="K3170" s="1">
        <v>46284</v>
      </c>
      <c r="L3170" t="s">
        <v>15380</v>
      </c>
      <c r="M3170">
        <f t="shared" si="588"/>
        <v>1</v>
      </c>
      <c r="N3170">
        <f>COUNTIF(Orders!$A:$A,C3170)</f>
        <v>1</v>
      </c>
      <c r="P3170">
        <f>COUNTIF(Orders!$H:$H,UPPER(SUBSTITUTE(TRIM(C3170),"-","")))</f>
        <v>1</v>
      </c>
      <c r="R3170" t="str">
        <f t="shared" si="589"/>
        <v>Matched Order Reference</v>
      </c>
      <c r="S3170">
        <f t="shared" si="590"/>
        <v>1</v>
      </c>
      <c r="V3170" cm="1">
        <f t="array" ref="V3170">IF(E3170&lt;&gt;"CAPTURE",0,SUMPRODUCT((MDR_Rates!$A$2:$A$10=F3170)*(G3170&gt;MDR_Rates!$B$2:$B$10)*((MDR_Rates!$C$2:$C$10="")+(G3170&lt;=MDR_Rates!$C$2:$C$10))*MDR_Rates!$D$2:$D$10))</f>
        <v>1.6</v>
      </c>
      <c r="W3170">
        <f t="shared" si="591"/>
        <v>175.95</v>
      </c>
      <c r="X3170">
        <f t="shared" si="592"/>
        <v>31.67</v>
      </c>
      <c r="Y3170">
        <f t="shared" si="593"/>
        <v>0</v>
      </c>
      <c r="Z3170">
        <f t="shared" si="594"/>
        <v>0</v>
      </c>
      <c r="AG3170" t="str">
        <f t="shared" si="595"/>
        <v/>
      </c>
      <c r="AI3170" t="str">
        <f t="shared" si="596"/>
        <v/>
      </c>
      <c r="AJ3170" t="str">
        <f t="shared" si="597"/>
        <v/>
      </c>
      <c r="AK3170" t="str">
        <f t="shared" si="598"/>
        <v>ORD26003619</v>
      </c>
      <c r="AL3170">
        <f>IF(E3170&lt;&gt;"CAPTURE","",COUNTIF(Orders!$H:$H,AK3170))</f>
        <v>1</v>
      </c>
      <c r="AP3170" t="str">
        <f t="shared" si="599"/>
        <v>Matched to Order</v>
      </c>
      <c r="AQ3170">
        <f>IF(COUNTIF($A$2:A3170,A3170)=1,1,0)</f>
        <v>1</v>
      </c>
    </row>
    <row r="3171" spans="1:43" x14ac:dyDescent="0.3">
      <c r="A3171" t="s">
        <v>15505</v>
      </c>
      <c r="C3171" t="s">
        <v>7202</v>
      </c>
      <c r="D3171" s="1">
        <v>46282</v>
      </c>
      <c r="E3171" t="s">
        <v>11819</v>
      </c>
      <c r="F3171" t="s">
        <v>17</v>
      </c>
      <c r="G3171">
        <v>4097</v>
      </c>
      <c r="H3171">
        <v>65.55</v>
      </c>
      <c r="I3171">
        <v>11.8</v>
      </c>
      <c r="J3171">
        <v>4019.65</v>
      </c>
      <c r="K3171" s="1">
        <v>46284</v>
      </c>
      <c r="L3171" t="s">
        <v>15380</v>
      </c>
      <c r="M3171">
        <f t="shared" si="588"/>
        <v>1</v>
      </c>
      <c r="N3171">
        <f>COUNTIF(Orders!$A:$A,C3171)</f>
        <v>1</v>
      </c>
      <c r="P3171">
        <f>COUNTIF(Orders!$H:$H,UPPER(SUBSTITUTE(TRIM(C3171),"-","")))</f>
        <v>1</v>
      </c>
      <c r="R3171" t="str">
        <f t="shared" si="589"/>
        <v>Matched Order Reference</v>
      </c>
      <c r="S3171">
        <f t="shared" si="590"/>
        <v>1</v>
      </c>
      <c r="V3171" cm="1">
        <f t="array" ref="V3171">IF(E3171&lt;&gt;"CAPTURE",0,SUMPRODUCT((MDR_Rates!$A$2:$A$10=F3171)*(G3171&gt;MDR_Rates!$B$2:$B$10)*((MDR_Rates!$C$2:$C$10="")+(G3171&lt;=MDR_Rates!$C$2:$C$10))*MDR_Rates!$D$2:$D$10))</f>
        <v>1.6</v>
      </c>
      <c r="W3171">
        <f t="shared" si="591"/>
        <v>65.55</v>
      </c>
      <c r="X3171">
        <f t="shared" si="592"/>
        <v>11.8</v>
      </c>
      <c r="Y3171">
        <f t="shared" si="593"/>
        <v>0</v>
      </c>
      <c r="Z3171">
        <f t="shared" si="594"/>
        <v>0</v>
      </c>
      <c r="AG3171" t="str">
        <f t="shared" si="595"/>
        <v/>
      </c>
      <c r="AI3171" t="str">
        <f t="shared" si="596"/>
        <v/>
      </c>
      <c r="AJ3171" t="str">
        <f t="shared" si="597"/>
        <v/>
      </c>
      <c r="AK3171" t="str">
        <f t="shared" si="598"/>
        <v>ORD26003626</v>
      </c>
      <c r="AL3171">
        <f>IF(E3171&lt;&gt;"CAPTURE","",COUNTIF(Orders!$H:$H,AK3171))</f>
        <v>1</v>
      </c>
      <c r="AP3171" t="str">
        <f t="shared" si="599"/>
        <v>Matched to Order</v>
      </c>
      <c r="AQ3171">
        <f>IF(COUNTIF($A$2:A3171,A3171)=1,1,0)</f>
        <v>1</v>
      </c>
    </row>
    <row r="3172" spans="1:43" x14ac:dyDescent="0.3">
      <c r="A3172" t="s">
        <v>15506</v>
      </c>
      <c r="C3172" t="s">
        <v>7248</v>
      </c>
      <c r="D3172" s="1">
        <v>46282</v>
      </c>
      <c r="E3172" t="s">
        <v>11819</v>
      </c>
      <c r="F3172" t="s">
        <v>9</v>
      </c>
      <c r="G3172">
        <v>2499</v>
      </c>
      <c r="H3172">
        <v>7.5</v>
      </c>
      <c r="I3172">
        <v>1.35</v>
      </c>
      <c r="J3172">
        <v>2490.15</v>
      </c>
      <c r="K3172" s="1">
        <v>46284</v>
      </c>
      <c r="L3172" t="s">
        <v>15380</v>
      </c>
      <c r="M3172">
        <f t="shared" si="588"/>
        <v>1</v>
      </c>
      <c r="N3172">
        <f>COUNTIF(Orders!$A:$A,C3172)</f>
        <v>1</v>
      </c>
      <c r="P3172">
        <f>COUNTIF(Orders!$H:$H,UPPER(SUBSTITUTE(TRIM(C3172),"-","")))</f>
        <v>1</v>
      </c>
      <c r="R3172" t="str">
        <f t="shared" si="589"/>
        <v>Matched Order Reference</v>
      </c>
      <c r="S3172">
        <f t="shared" si="590"/>
        <v>1</v>
      </c>
      <c r="V3172" cm="1">
        <f t="array" ref="V3172">IF(E3172&lt;&gt;"CAPTURE",0,SUMPRODUCT((MDR_Rates!$A$2:$A$10=F3172)*(G3172&gt;MDR_Rates!$B$2:$B$10)*((MDR_Rates!$C$2:$C$10="")+(G3172&lt;=MDR_Rates!$C$2:$C$10))*MDR_Rates!$D$2:$D$10))</f>
        <v>0.3</v>
      </c>
      <c r="W3172">
        <f t="shared" si="591"/>
        <v>7.5</v>
      </c>
      <c r="X3172">
        <f t="shared" si="592"/>
        <v>1.35</v>
      </c>
      <c r="Y3172">
        <f t="shared" si="593"/>
        <v>0</v>
      </c>
      <c r="Z3172">
        <f t="shared" si="594"/>
        <v>0</v>
      </c>
      <c r="AG3172" t="str">
        <f t="shared" si="595"/>
        <v/>
      </c>
      <c r="AI3172" t="str">
        <f t="shared" si="596"/>
        <v/>
      </c>
      <c r="AJ3172" t="str">
        <f t="shared" si="597"/>
        <v/>
      </c>
      <c r="AK3172" t="str">
        <f t="shared" si="598"/>
        <v>ORD26003650</v>
      </c>
      <c r="AL3172">
        <f>IF(E3172&lt;&gt;"CAPTURE","",COUNTIF(Orders!$H:$H,AK3172))</f>
        <v>1</v>
      </c>
      <c r="AP3172" t="str">
        <f t="shared" si="599"/>
        <v>Matched to Order</v>
      </c>
      <c r="AQ3172">
        <f>IF(COUNTIF($A$2:A3172,A3172)=1,1,0)</f>
        <v>1</v>
      </c>
    </row>
    <row r="3173" spans="1:43" x14ac:dyDescent="0.3">
      <c r="A3173" t="s">
        <v>15507</v>
      </c>
      <c r="C3173" t="s">
        <v>15508</v>
      </c>
      <c r="D3173" s="1">
        <v>46282</v>
      </c>
      <c r="E3173" t="s">
        <v>11819</v>
      </c>
      <c r="F3173" t="s">
        <v>9</v>
      </c>
      <c r="G3173">
        <v>4998</v>
      </c>
      <c r="H3173">
        <v>14.99</v>
      </c>
      <c r="I3173">
        <v>2.7</v>
      </c>
      <c r="J3173">
        <v>4980.3100000000004</v>
      </c>
      <c r="K3173" s="1">
        <v>46284</v>
      </c>
      <c r="L3173" t="s">
        <v>15380</v>
      </c>
      <c r="M3173">
        <f t="shared" si="588"/>
        <v>1</v>
      </c>
      <c r="N3173">
        <f>COUNTIF(Orders!$A:$A,C3173)</f>
        <v>1</v>
      </c>
      <c r="P3173">
        <f>COUNTIF(Orders!$H:$H,UPPER(SUBSTITUTE(TRIM(C3173),"-","")))</f>
        <v>1</v>
      </c>
      <c r="R3173" t="str">
        <f t="shared" si="589"/>
        <v>Matched Order Reference</v>
      </c>
      <c r="S3173">
        <f t="shared" si="590"/>
        <v>1</v>
      </c>
      <c r="V3173" cm="1">
        <f t="array" ref="V3173">IF(E3173&lt;&gt;"CAPTURE",0,SUMPRODUCT((MDR_Rates!$A$2:$A$10=F3173)*(G3173&gt;MDR_Rates!$B$2:$B$10)*((MDR_Rates!$C$2:$C$10="")+(G3173&lt;=MDR_Rates!$C$2:$C$10))*MDR_Rates!$D$2:$D$10))</f>
        <v>0.3</v>
      </c>
      <c r="W3173">
        <f t="shared" si="591"/>
        <v>14.99</v>
      </c>
      <c r="X3173">
        <f t="shared" si="592"/>
        <v>2.7</v>
      </c>
      <c r="Y3173">
        <f t="shared" si="593"/>
        <v>0</v>
      </c>
      <c r="Z3173">
        <f t="shared" si="594"/>
        <v>0</v>
      </c>
      <c r="AG3173" t="str">
        <f t="shared" si="595"/>
        <v/>
      </c>
      <c r="AI3173" t="str">
        <f t="shared" si="596"/>
        <v/>
      </c>
      <c r="AJ3173" t="str">
        <f t="shared" si="597"/>
        <v/>
      </c>
      <c r="AK3173" t="str">
        <f t="shared" si="598"/>
        <v>ORD26003681</v>
      </c>
      <c r="AL3173">
        <f>IF(E3173&lt;&gt;"CAPTURE","",COUNTIF(Orders!$H:$H,AK3173))</f>
        <v>1</v>
      </c>
      <c r="AP3173" t="str">
        <f t="shared" si="599"/>
        <v>Matched to Order</v>
      </c>
      <c r="AQ3173">
        <f>IF(COUNTIF($A$2:A3173,A3173)=1,1,0)</f>
        <v>1</v>
      </c>
    </row>
    <row r="3174" spans="1:43" x14ac:dyDescent="0.3">
      <c r="A3174" t="s">
        <v>15509</v>
      </c>
      <c r="C3174" t="s">
        <v>7368</v>
      </c>
      <c r="D3174" s="1">
        <v>46282</v>
      </c>
      <c r="E3174" t="s">
        <v>11819</v>
      </c>
      <c r="F3174" t="s">
        <v>17</v>
      </c>
      <c r="G3174">
        <v>999</v>
      </c>
      <c r="H3174">
        <v>17.98</v>
      </c>
      <c r="I3174">
        <v>3.24</v>
      </c>
      <c r="J3174">
        <v>977.78</v>
      </c>
      <c r="K3174" s="1">
        <v>46284</v>
      </c>
      <c r="L3174" t="s">
        <v>15380</v>
      </c>
      <c r="M3174">
        <f t="shared" si="588"/>
        <v>1</v>
      </c>
      <c r="N3174">
        <f>COUNTIF(Orders!$A:$A,C3174)</f>
        <v>1</v>
      </c>
      <c r="P3174">
        <f>COUNTIF(Orders!$H:$H,UPPER(SUBSTITUTE(TRIM(C3174),"-","")))</f>
        <v>1</v>
      </c>
      <c r="R3174" t="str">
        <f t="shared" si="589"/>
        <v>Matched Order Reference</v>
      </c>
      <c r="S3174">
        <f t="shared" si="590"/>
        <v>1</v>
      </c>
      <c r="V3174" cm="1">
        <f t="array" ref="V3174">IF(E3174&lt;&gt;"CAPTURE",0,SUMPRODUCT((MDR_Rates!$A$2:$A$10=F3174)*(G3174&gt;MDR_Rates!$B$2:$B$10)*((MDR_Rates!$C$2:$C$10="")+(G3174&lt;=MDR_Rates!$C$2:$C$10))*MDR_Rates!$D$2:$D$10))</f>
        <v>1.8</v>
      </c>
      <c r="W3174">
        <f t="shared" si="591"/>
        <v>17.98</v>
      </c>
      <c r="X3174">
        <f t="shared" si="592"/>
        <v>3.24</v>
      </c>
      <c r="Y3174">
        <f t="shared" si="593"/>
        <v>0</v>
      </c>
      <c r="Z3174">
        <f t="shared" si="594"/>
        <v>0</v>
      </c>
      <c r="AG3174" t="str">
        <f t="shared" si="595"/>
        <v/>
      </c>
      <c r="AI3174" t="str">
        <f t="shared" si="596"/>
        <v/>
      </c>
      <c r="AJ3174" t="str">
        <f t="shared" si="597"/>
        <v/>
      </c>
      <c r="AK3174" t="str">
        <f t="shared" si="598"/>
        <v>ORD26003712</v>
      </c>
      <c r="AL3174">
        <f>IF(E3174&lt;&gt;"CAPTURE","",COUNTIF(Orders!$H:$H,AK3174))</f>
        <v>1</v>
      </c>
      <c r="AP3174" t="str">
        <f t="shared" si="599"/>
        <v>Matched to Order</v>
      </c>
      <c r="AQ3174">
        <f>IF(COUNTIF($A$2:A3174,A3174)=1,1,0)</f>
        <v>1</v>
      </c>
    </row>
    <row r="3175" spans="1:43" x14ac:dyDescent="0.3">
      <c r="A3175" t="s">
        <v>15510</v>
      </c>
      <c r="C3175" t="s">
        <v>7381</v>
      </c>
      <c r="D3175" s="1">
        <v>46282</v>
      </c>
      <c r="E3175" t="s">
        <v>11819</v>
      </c>
      <c r="F3175" t="s">
        <v>9</v>
      </c>
      <c r="G3175">
        <v>7999</v>
      </c>
      <c r="H3175">
        <v>24</v>
      </c>
      <c r="I3175">
        <v>4.32</v>
      </c>
      <c r="J3175">
        <v>7970.68</v>
      </c>
      <c r="K3175" s="1">
        <v>46284</v>
      </c>
      <c r="L3175" t="s">
        <v>15380</v>
      </c>
      <c r="M3175">
        <f t="shared" si="588"/>
        <v>1</v>
      </c>
      <c r="N3175">
        <f>COUNTIF(Orders!$A:$A,C3175)</f>
        <v>1</v>
      </c>
      <c r="P3175">
        <f>COUNTIF(Orders!$H:$H,UPPER(SUBSTITUTE(TRIM(C3175),"-","")))</f>
        <v>1</v>
      </c>
      <c r="R3175" t="str">
        <f t="shared" si="589"/>
        <v>Matched Order Reference</v>
      </c>
      <c r="S3175">
        <f t="shared" si="590"/>
        <v>1</v>
      </c>
      <c r="V3175" cm="1">
        <f t="array" ref="V3175">IF(E3175&lt;&gt;"CAPTURE",0,SUMPRODUCT((MDR_Rates!$A$2:$A$10=F3175)*(G3175&gt;MDR_Rates!$B$2:$B$10)*((MDR_Rates!$C$2:$C$10="")+(G3175&lt;=MDR_Rates!$C$2:$C$10))*MDR_Rates!$D$2:$D$10))</f>
        <v>0.3</v>
      </c>
      <c r="W3175">
        <f t="shared" si="591"/>
        <v>24</v>
      </c>
      <c r="X3175">
        <f t="shared" si="592"/>
        <v>4.32</v>
      </c>
      <c r="Y3175">
        <f t="shared" si="593"/>
        <v>0</v>
      </c>
      <c r="Z3175">
        <f t="shared" si="594"/>
        <v>0</v>
      </c>
      <c r="AG3175" t="str">
        <f t="shared" si="595"/>
        <v/>
      </c>
      <c r="AI3175" t="str">
        <f t="shared" si="596"/>
        <v/>
      </c>
      <c r="AJ3175" t="str">
        <f t="shared" si="597"/>
        <v/>
      </c>
      <c r="AK3175" t="str">
        <f t="shared" si="598"/>
        <v>ORD26003719</v>
      </c>
      <c r="AL3175">
        <f>IF(E3175&lt;&gt;"CAPTURE","",COUNTIF(Orders!$H:$H,AK3175))</f>
        <v>1</v>
      </c>
      <c r="AP3175" t="str">
        <f t="shared" si="599"/>
        <v>Matched to Order</v>
      </c>
      <c r="AQ3175">
        <f>IF(COUNTIF($A$2:A3175,A3175)=1,1,0)</f>
        <v>1</v>
      </c>
    </row>
    <row r="3176" spans="1:43" x14ac:dyDescent="0.3">
      <c r="A3176" t="s">
        <v>15511</v>
      </c>
      <c r="C3176" t="s">
        <v>7407</v>
      </c>
      <c r="D3176" s="1">
        <v>46282</v>
      </c>
      <c r="E3176" t="s">
        <v>11819</v>
      </c>
      <c r="F3176" t="s">
        <v>9</v>
      </c>
      <c r="G3176">
        <v>1798</v>
      </c>
      <c r="H3176">
        <v>0</v>
      </c>
      <c r="I3176">
        <v>0</v>
      </c>
      <c r="J3176">
        <v>1798</v>
      </c>
      <c r="K3176" s="1">
        <v>46284</v>
      </c>
      <c r="L3176" t="s">
        <v>15380</v>
      </c>
      <c r="M3176">
        <f t="shared" si="588"/>
        <v>1</v>
      </c>
      <c r="N3176">
        <f>COUNTIF(Orders!$A:$A,C3176)</f>
        <v>1</v>
      </c>
      <c r="P3176">
        <f>COUNTIF(Orders!$H:$H,UPPER(SUBSTITUTE(TRIM(C3176),"-","")))</f>
        <v>1</v>
      </c>
      <c r="R3176" t="str">
        <f t="shared" si="589"/>
        <v>Matched Order Reference</v>
      </c>
      <c r="S3176">
        <f t="shared" si="590"/>
        <v>1</v>
      </c>
      <c r="V3176" cm="1">
        <f t="array" ref="V3176">IF(E3176&lt;&gt;"CAPTURE",0,SUMPRODUCT((MDR_Rates!$A$2:$A$10=F3176)*(G3176&gt;MDR_Rates!$B$2:$B$10)*((MDR_Rates!$C$2:$C$10="")+(G3176&lt;=MDR_Rates!$C$2:$C$10))*MDR_Rates!$D$2:$D$10))</f>
        <v>0</v>
      </c>
      <c r="W3176">
        <f t="shared" si="591"/>
        <v>0</v>
      </c>
      <c r="X3176">
        <f t="shared" si="592"/>
        <v>0</v>
      </c>
      <c r="Y3176">
        <f t="shared" si="593"/>
        <v>0</v>
      </c>
      <c r="Z3176">
        <f t="shared" si="594"/>
        <v>0</v>
      </c>
      <c r="AG3176" t="str">
        <f t="shared" si="595"/>
        <v/>
      </c>
      <c r="AI3176" t="str">
        <f t="shared" si="596"/>
        <v/>
      </c>
      <c r="AJ3176" t="str">
        <f t="shared" si="597"/>
        <v/>
      </c>
      <c r="AK3176" t="str">
        <f t="shared" si="598"/>
        <v>ORD26003732</v>
      </c>
      <c r="AL3176">
        <f>IF(E3176&lt;&gt;"CAPTURE","",COUNTIF(Orders!$H:$H,AK3176))</f>
        <v>1</v>
      </c>
      <c r="AP3176" t="str">
        <f t="shared" si="599"/>
        <v>Matched to Order</v>
      </c>
      <c r="AQ3176">
        <f>IF(COUNTIF($A$2:A3176,A3176)=1,1,0)</f>
        <v>1</v>
      </c>
    </row>
    <row r="3177" spans="1:43" x14ac:dyDescent="0.3">
      <c r="A3177" t="s">
        <v>15512</v>
      </c>
      <c r="C3177" t="s">
        <v>15513</v>
      </c>
      <c r="D3177" s="1">
        <v>46282</v>
      </c>
      <c r="E3177" t="s">
        <v>11819</v>
      </c>
      <c r="F3177" t="s">
        <v>9</v>
      </c>
      <c r="G3177">
        <v>1299</v>
      </c>
      <c r="H3177">
        <v>0</v>
      </c>
      <c r="I3177">
        <v>0</v>
      </c>
      <c r="J3177">
        <v>1299</v>
      </c>
      <c r="K3177" s="1">
        <v>46284</v>
      </c>
      <c r="L3177" t="s">
        <v>15380</v>
      </c>
      <c r="M3177">
        <f t="shared" si="588"/>
        <v>1</v>
      </c>
      <c r="N3177">
        <f>COUNTIF(Orders!$A:$A,C3177)</f>
        <v>1</v>
      </c>
      <c r="P3177">
        <f>COUNTIF(Orders!$H:$H,UPPER(SUBSTITUTE(TRIM(C3177),"-","")))</f>
        <v>1</v>
      </c>
      <c r="R3177" t="str">
        <f t="shared" si="589"/>
        <v>Matched Order Reference</v>
      </c>
      <c r="S3177">
        <f t="shared" si="590"/>
        <v>1</v>
      </c>
      <c r="V3177" cm="1">
        <f t="array" ref="V3177">IF(E3177&lt;&gt;"CAPTURE",0,SUMPRODUCT((MDR_Rates!$A$2:$A$10=F3177)*(G3177&gt;MDR_Rates!$B$2:$B$10)*((MDR_Rates!$C$2:$C$10="")+(G3177&lt;=MDR_Rates!$C$2:$C$10))*MDR_Rates!$D$2:$D$10))</f>
        <v>0</v>
      </c>
      <c r="W3177">
        <f t="shared" si="591"/>
        <v>0</v>
      </c>
      <c r="X3177">
        <f t="shared" si="592"/>
        <v>0</v>
      </c>
      <c r="Y3177">
        <f t="shared" si="593"/>
        <v>0</v>
      </c>
      <c r="Z3177">
        <f t="shared" si="594"/>
        <v>0</v>
      </c>
      <c r="AG3177" t="str">
        <f t="shared" si="595"/>
        <v/>
      </c>
      <c r="AI3177" t="str">
        <f t="shared" si="596"/>
        <v/>
      </c>
      <c r="AJ3177" t="str">
        <f t="shared" si="597"/>
        <v/>
      </c>
      <c r="AK3177" t="str">
        <f t="shared" si="598"/>
        <v>ORD26003791</v>
      </c>
      <c r="AL3177">
        <f>IF(E3177&lt;&gt;"CAPTURE","",COUNTIF(Orders!$H:$H,AK3177))</f>
        <v>1</v>
      </c>
      <c r="AP3177" t="str">
        <f t="shared" si="599"/>
        <v>Matched to Order</v>
      </c>
      <c r="AQ3177">
        <f>IF(COUNTIF($A$2:A3177,A3177)=1,1,0)</f>
        <v>1</v>
      </c>
    </row>
    <row r="3178" spans="1:43" x14ac:dyDescent="0.3">
      <c r="A3178" t="s">
        <v>15514</v>
      </c>
      <c r="C3178" t="s">
        <v>7589</v>
      </c>
      <c r="D3178" s="1">
        <v>46282</v>
      </c>
      <c r="E3178" t="s">
        <v>11819</v>
      </c>
      <c r="F3178" t="s">
        <v>17</v>
      </c>
      <c r="G3178">
        <v>3098</v>
      </c>
      <c r="H3178">
        <v>49.57</v>
      </c>
      <c r="I3178">
        <v>8.92</v>
      </c>
      <c r="J3178">
        <v>3039.51</v>
      </c>
      <c r="K3178" s="1">
        <v>46284</v>
      </c>
      <c r="L3178" t="s">
        <v>15380</v>
      </c>
      <c r="M3178">
        <f t="shared" si="588"/>
        <v>1</v>
      </c>
      <c r="N3178">
        <f>COUNTIF(Orders!$A:$A,C3178)</f>
        <v>1</v>
      </c>
      <c r="P3178">
        <f>COUNTIF(Orders!$H:$H,UPPER(SUBSTITUTE(TRIM(C3178),"-","")))</f>
        <v>1</v>
      </c>
      <c r="R3178" t="str">
        <f t="shared" si="589"/>
        <v>Matched Order Reference</v>
      </c>
      <c r="S3178">
        <f t="shared" si="590"/>
        <v>1</v>
      </c>
      <c r="V3178" cm="1">
        <f t="array" ref="V3178">IF(E3178&lt;&gt;"CAPTURE",0,SUMPRODUCT((MDR_Rates!$A$2:$A$10=F3178)*(G3178&gt;MDR_Rates!$B$2:$B$10)*((MDR_Rates!$C$2:$C$10="")+(G3178&lt;=MDR_Rates!$C$2:$C$10))*MDR_Rates!$D$2:$D$10))</f>
        <v>1.6</v>
      </c>
      <c r="W3178">
        <f t="shared" si="591"/>
        <v>49.57</v>
      </c>
      <c r="X3178">
        <f t="shared" si="592"/>
        <v>8.92</v>
      </c>
      <c r="Y3178">
        <f t="shared" si="593"/>
        <v>0</v>
      </c>
      <c r="Z3178">
        <f t="shared" si="594"/>
        <v>0</v>
      </c>
      <c r="AG3178" t="str">
        <f t="shared" si="595"/>
        <v/>
      </c>
      <c r="AI3178" t="str">
        <f t="shared" si="596"/>
        <v/>
      </c>
      <c r="AJ3178" t="str">
        <f t="shared" si="597"/>
        <v/>
      </c>
      <c r="AK3178" t="str">
        <f t="shared" si="598"/>
        <v>ORD26003823</v>
      </c>
      <c r="AL3178">
        <f>IF(E3178&lt;&gt;"CAPTURE","",COUNTIF(Orders!$H:$H,AK3178))</f>
        <v>1</v>
      </c>
      <c r="AP3178" t="str">
        <f t="shared" si="599"/>
        <v>Matched to Order</v>
      </c>
      <c r="AQ3178">
        <f>IF(COUNTIF($A$2:A3178,A3178)=1,1,0)</f>
        <v>1</v>
      </c>
    </row>
    <row r="3179" spans="1:43" x14ac:dyDescent="0.3">
      <c r="A3179" t="s">
        <v>15515</v>
      </c>
      <c r="C3179" t="s">
        <v>7617</v>
      </c>
      <c r="D3179" s="1">
        <v>46282</v>
      </c>
      <c r="E3179" t="s">
        <v>11819</v>
      </c>
      <c r="F3179" t="s">
        <v>9</v>
      </c>
      <c r="G3179">
        <v>2499</v>
      </c>
      <c r="H3179">
        <v>7.5</v>
      </c>
      <c r="I3179">
        <v>1.35</v>
      </c>
      <c r="J3179">
        <v>2490.15</v>
      </c>
      <c r="K3179" s="1">
        <v>46284</v>
      </c>
      <c r="L3179" t="s">
        <v>15380</v>
      </c>
      <c r="M3179">
        <f t="shared" si="588"/>
        <v>1</v>
      </c>
      <c r="N3179">
        <f>COUNTIF(Orders!$A:$A,C3179)</f>
        <v>1</v>
      </c>
      <c r="P3179">
        <f>COUNTIF(Orders!$H:$H,UPPER(SUBSTITUTE(TRIM(C3179),"-","")))</f>
        <v>1</v>
      </c>
      <c r="R3179" t="str">
        <f t="shared" si="589"/>
        <v>Matched Order Reference</v>
      </c>
      <c r="S3179">
        <f t="shared" si="590"/>
        <v>1</v>
      </c>
      <c r="V3179" cm="1">
        <f t="array" ref="V3179">IF(E3179&lt;&gt;"CAPTURE",0,SUMPRODUCT((MDR_Rates!$A$2:$A$10=F3179)*(G3179&gt;MDR_Rates!$B$2:$B$10)*((MDR_Rates!$C$2:$C$10="")+(G3179&lt;=MDR_Rates!$C$2:$C$10))*MDR_Rates!$D$2:$D$10))</f>
        <v>0.3</v>
      </c>
      <c r="W3179">
        <f t="shared" si="591"/>
        <v>7.5</v>
      </c>
      <c r="X3179">
        <f t="shared" si="592"/>
        <v>1.35</v>
      </c>
      <c r="Y3179">
        <f t="shared" si="593"/>
        <v>0</v>
      </c>
      <c r="Z3179">
        <f t="shared" si="594"/>
        <v>0</v>
      </c>
      <c r="AG3179" t="str">
        <f t="shared" si="595"/>
        <v/>
      </c>
      <c r="AI3179" t="str">
        <f t="shared" si="596"/>
        <v/>
      </c>
      <c r="AJ3179" t="str">
        <f t="shared" si="597"/>
        <v/>
      </c>
      <c r="AK3179" t="str">
        <f t="shared" si="598"/>
        <v>ORD26003837</v>
      </c>
      <c r="AL3179">
        <f>IF(E3179&lt;&gt;"CAPTURE","",COUNTIF(Orders!$H:$H,AK3179))</f>
        <v>1</v>
      </c>
      <c r="AP3179" t="str">
        <f t="shared" si="599"/>
        <v>Matched to Order</v>
      </c>
      <c r="AQ3179">
        <f>IF(COUNTIF($A$2:A3179,A3179)=1,1,0)</f>
        <v>1</v>
      </c>
    </row>
    <row r="3180" spans="1:43" x14ac:dyDescent="0.3">
      <c r="A3180" t="s">
        <v>15516</v>
      </c>
      <c r="C3180" t="s">
        <v>7621</v>
      </c>
      <c r="D3180" s="1">
        <v>46282</v>
      </c>
      <c r="E3180" t="s">
        <v>11819</v>
      </c>
      <c r="F3180" t="s">
        <v>9</v>
      </c>
      <c r="G3180">
        <v>1799</v>
      </c>
      <c r="H3180">
        <v>0</v>
      </c>
      <c r="I3180">
        <v>0</v>
      </c>
      <c r="J3180">
        <v>1799</v>
      </c>
      <c r="K3180" s="1">
        <v>46284</v>
      </c>
      <c r="L3180" t="s">
        <v>15380</v>
      </c>
      <c r="M3180">
        <f t="shared" si="588"/>
        <v>1</v>
      </c>
      <c r="N3180">
        <f>COUNTIF(Orders!$A:$A,C3180)</f>
        <v>1</v>
      </c>
      <c r="P3180">
        <f>COUNTIF(Orders!$H:$H,UPPER(SUBSTITUTE(TRIM(C3180),"-","")))</f>
        <v>1</v>
      </c>
      <c r="R3180" t="str">
        <f t="shared" si="589"/>
        <v>Matched Order Reference</v>
      </c>
      <c r="S3180">
        <f t="shared" si="590"/>
        <v>1</v>
      </c>
      <c r="V3180" cm="1">
        <f t="array" ref="V3180">IF(E3180&lt;&gt;"CAPTURE",0,SUMPRODUCT((MDR_Rates!$A$2:$A$10=F3180)*(G3180&gt;MDR_Rates!$B$2:$B$10)*((MDR_Rates!$C$2:$C$10="")+(G3180&lt;=MDR_Rates!$C$2:$C$10))*MDR_Rates!$D$2:$D$10))</f>
        <v>0</v>
      </c>
      <c r="W3180">
        <f t="shared" si="591"/>
        <v>0</v>
      </c>
      <c r="X3180">
        <f t="shared" si="592"/>
        <v>0</v>
      </c>
      <c r="Y3180">
        <f t="shared" si="593"/>
        <v>0</v>
      </c>
      <c r="Z3180">
        <f t="shared" si="594"/>
        <v>0</v>
      </c>
      <c r="AG3180" t="str">
        <f t="shared" si="595"/>
        <v/>
      </c>
      <c r="AI3180" t="str">
        <f t="shared" si="596"/>
        <v/>
      </c>
      <c r="AJ3180" t="str">
        <f t="shared" si="597"/>
        <v/>
      </c>
      <c r="AK3180" t="str">
        <f t="shared" si="598"/>
        <v>ORD26003839</v>
      </c>
      <c r="AL3180">
        <f>IF(E3180&lt;&gt;"CAPTURE","",COUNTIF(Orders!$H:$H,AK3180))</f>
        <v>1</v>
      </c>
      <c r="AP3180" t="str">
        <f t="shared" si="599"/>
        <v>Matched to Order</v>
      </c>
      <c r="AQ3180">
        <f>IF(COUNTIF($A$2:A3180,A3180)=1,1,0)</f>
        <v>1</v>
      </c>
    </row>
    <row r="3181" spans="1:43" x14ac:dyDescent="0.3">
      <c r="A3181" t="s">
        <v>15517</v>
      </c>
      <c r="C3181" t="s">
        <v>7657</v>
      </c>
      <c r="D3181" s="1">
        <v>46282</v>
      </c>
      <c r="E3181" t="s">
        <v>11819</v>
      </c>
      <c r="F3181" t="s">
        <v>9</v>
      </c>
      <c r="G3181">
        <v>999</v>
      </c>
      <c r="H3181">
        <v>0</v>
      </c>
      <c r="I3181">
        <v>0</v>
      </c>
      <c r="J3181">
        <v>999</v>
      </c>
      <c r="K3181" s="1">
        <v>46284</v>
      </c>
      <c r="L3181" t="s">
        <v>15380</v>
      </c>
      <c r="M3181">
        <f t="shared" si="588"/>
        <v>1</v>
      </c>
      <c r="N3181">
        <f>COUNTIF(Orders!$A:$A,C3181)</f>
        <v>1</v>
      </c>
      <c r="P3181">
        <f>COUNTIF(Orders!$H:$H,UPPER(SUBSTITUTE(TRIM(C3181),"-","")))</f>
        <v>1</v>
      </c>
      <c r="R3181" t="str">
        <f t="shared" si="589"/>
        <v>Matched Order Reference</v>
      </c>
      <c r="S3181">
        <f t="shared" si="590"/>
        <v>1</v>
      </c>
      <c r="V3181" cm="1">
        <f t="array" ref="V3181">IF(E3181&lt;&gt;"CAPTURE",0,SUMPRODUCT((MDR_Rates!$A$2:$A$10=F3181)*(G3181&gt;MDR_Rates!$B$2:$B$10)*((MDR_Rates!$C$2:$C$10="")+(G3181&lt;=MDR_Rates!$C$2:$C$10))*MDR_Rates!$D$2:$D$10))</f>
        <v>0</v>
      </c>
      <c r="W3181">
        <f t="shared" si="591"/>
        <v>0</v>
      </c>
      <c r="X3181">
        <f t="shared" si="592"/>
        <v>0</v>
      </c>
      <c r="Y3181">
        <f t="shared" si="593"/>
        <v>0</v>
      </c>
      <c r="Z3181">
        <f t="shared" si="594"/>
        <v>0</v>
      </c>
      <c r="AG3181" t="str">
        <f t="shared" si="595"/>
        <v/>
      </c>
      <c r="AI3181" t="str">
        <f t="shared" si="596"/>
        <v/>
      </c>
      <c r="AJ3181" t="str">
        <f t="shared" si="597"/>
        <v/>
      </c>
      <c r="AK3181" t="str">
        <f t="shared" si="598"/>
        <v>ORD26003857</v>
      </c>
      <c r="AL3181">
        <f>IF(E3181&lt;&gt;"CAPTURE","",COUNTIF(Orders!$H:$H,AK3181))</f>
        <v>1</v>
      </c>
      <c r="AP3181" t="str">
        <f t="shared" si="599"/>
        <v>Matched to Order</v>
      </c>
      <c r="AQ3181">
        <f>IF(COUNTIF($A$2:A3181,A3181)=1,1,0)</f>
        <v>1</v>
      </c>
    </row>
    <row r="3182" spans="1:43" x14ac:dyDescent="0.3">
      <c r="A3182" t="s">
        <v>15518</v>
      </c>
      <c r="C3182" t="s">
        <v>7709</v>
      </c>
      <c r="D3182" s="1">
        <v>46282</v>
      </c>
      <c r="E3182" t="s">
        <v>11819</v>
      </c>
      <c r="F3182" t="s">
        <v>17</v>
      </c>
      <c r="G3182">
        <v>4999</v>
      </c>
      <c r="H3182">
        <v>79.98</v>
      </c>
      <c r="I3182">
        <v>14.4</v>
      </c>
      <c r="J3182">
        <v>4904.62</v>
      </c>
      <c r="K3182" s="1">
        <v>46284</v>
      </c>
      <c r="L3182" t="s">
        <v>15380</v>
      </c>
      <c r="M3182">
        <f t="shared" si="588"/>
        <v>1</v>
      </c>
      <c r="N3182">
        <f>COUNTIF(Orders!$A:$A,C3182)</f>
        <v>1</v>
      </c>
      <c r="P3182">
        <f>COUNTIF(Orders!$H:$H,UPPER(SUBSTITUTE(TRIM(C3182),"-","")))</f>
        <v>1</v>
      </c>
      <c r="R3182" t="str">
        <f t="shared" si="589"/>
        <v>Matched Order Reference</v>
      </c>
      <c r="S3182">
        <f t="shared" si="590"/>
        <v>1</v>
      </c>
      <c r="V3182" cm="1">
        <f t="array" ref="V3182">IF(E3182&lt;&gt;"CAPTURE",0,SUMPRODUCT((MDR_Rates!$A$2:$A$10=F3182)*(G3182&gt;MDR_Rates!$B$2:$B$10)*((MDR_Rates!$C$2:$C$10="")+(G3182&lt;=MDR_Rates!$C$2:$C$10))*MDR_Rates!$D$2:$D$10))</f>
        <v>1.6</v>
      </c>
      <c r="W3182">
        <f t="shared" si="591"/>
        <v>79.98</v>
      </c>
      <c r="X3182">
        <f t="shared" si="592"/>
        <v>14.4</v>
      </c>
      <c r="Y3182">
        <f t="shared" si="593"/>
        <v>0</v>
      </c>
      <c r="Z3182">
        <f t="shared" si="594"/>
        <v>0</v>
      </c>
      <c r="AG3182" t="str">
        <f t="shared" si="595"/>
        <v/>
      </c>
      <c r="AI3182" t="str">
        <f t="shared" si="596"/>
        <v/>
      </c>
      <c r="AJ3182" t="str">
        <f t="shared" si="597"/>
        <v/>
      </c>
      <c r="AK3182" t="str">
        <f t="shared" si="598"/>
        <v>ORD26003884</v>
      </c>
      <c r="AL3182">
        <f>IF(E3182&lt;&gt;"CAPTURE","",COUNTIF(Orders!$H:$H,AK3182))</f>
        <v>1</v>
      </c>
      <c r="AP3182" t="str">
        <f t="shared" si="599"/>
        <v>Matched to Order</v>
      </c>
      <c r="AQ3182">
        <f>IF(COUNTIF($A$2:A3182,A3182)=1,1,0)</f>
        <v>1</v>
      </c>
    </row>
    <row r="3183" spans="1:43" x14ac:dyDescent="0.3">
      <c r="A3183" t="s">
        <v>15519</v>
      </c>
      <c r="C3183" t="s">
        <v>7752</v>
      </c>
      <c r="D3183" s="1">
        <v>46282</v>
      </c>
      <c r="E3183" t="s">
        <v>11819</v>
      </c>
      <c r="F3183" t="s">
        <v>17</v>
      </c>
      <c r="G3183">
        <v>2848</v>
      </c>
      <c r="H3183">
        <v>45.57</v>
      </c>
      <c r="I3183">
        <v>8.1999999999999993</v>
      </c>
      <c r="J3183">
        <v>2794.23</v>
      </c>
      <c r="K3183" s="1">
        <v>46284</v>
      </c>
      <c r="L3183" t="s">
        <v>15380</v>
      </c>
      <c r="M3183">
        <f t="shared" si="588"/>
        <v>1</v>
      </c>
      <c r="N3183">
        <f>COUNTIF(Orders!$A:$A,C3183)</f>
        <v>1</v>
      </c>
      <c r="P3183">
        <f>COUNTIF(Orders!$H:$H,UPPER(SUBSTITUTE(TRIM(C3183),"-","")))</f>
        <v>1</v>
      </c>
      <c r="R3183" t="str">
        <f t="shared" si="589"/>
        <v>Matched Order Reference</v>
      </c>
      <c r="S3183">
        <f t="shared" si="590"/>
        <v>1</v>
      </c>
      <c r="V3183" cm="1">
        <f t="array" ref="V3183">IF(E3183&lt;&gt;"CAPTURE",0,SUMPRODUCT((MDR_Rates!$A$2:$A$10=F3183)*(G3183&gt;MDR_Rates!$B$2:$B$10)*((MDR_Rates!$C$2:$C$10="")+(G3183&lt;=MDR_Rates!$C$2:$C$10))*MDR_Rates!$D$2:$D$10))</f>
        <v>1.6</v>
      </c>
      <c r="W3183">
        <f t="shared" si="591"/>
        <v>45.57</v>
      </c>
      <c r="X3183">
        <f t="shared" si="592"/>
        <v>8.1999999999999993</v>
      </c>
      <c r="Y3183">
        <f t="shared" si="593"/>
        <v>0</v>
      </c>
      <c r="Z3183">
        <f t="shared" si="594"/>
        <v>0</v>
      </c>
      <c r="AG3183" t="str">
        <f t="shared" si="595"/>
        <v/>
      </c>
      <c r="AI3183" t="str">
        <f t="shared" si="596"/>
        <v/>
      </c>
      <c r="AJ3183" t="str">
        <f t="shared" si="597"/>
        <v/>
      </c>
      <c r="AK3183" t="str">
        <f t="shared" si="598"/>
        <v>ORD26003906</v>
      </c>
      <c r="AL3183">
        <f>IF(E3183&lt;&gt;"CAPTURE","",COUNTIF(Orders!$H:$H,AK3183))</f>
        <v>1</v>
      </c>
      <c r="AP3183" t="str">
        <f t="shared" si="599"/>
        <v>Matched to Order</v>
      </c>
      <c r="AQ3183">
        <f>IF(COUNTIF($A$2:A3183,A3183)=1,1,0)</f>
        <v>1</v>
      </c>
    </row>
    <row r="3184" spans="1:43" x14ac:dyDescent="0.3">
      <c r="A3184" t="s">
        <v>15520</v>
      </c>
      <c r="C3184" t="s">
        <v>8018</v>
      </c>
      <c r="D3184" s="1">
        <v>46282</v>
      </c>
      <c r="E3184" t="s">
        <v>11819</v>
      </c>
      <c r="F3184" t="s">
        <v>9</v>
      </c>
      <c r="G3184">
        <v>4999</v>
      </c>
      <c r="H3184">
        <v>15</v>
      </c>
      <c r="I3184">
        <v>2.7</v>
      </c>
      <c r="J3184">
        <v>4981.3</v>
      </c>
      <c r="K3184" s="1">
        <v>46284</v>
      </c>
      <c r="L3184" t="s">
        <v>15380</v>
      </c>
      <c r="M3184">
        <f t="shared" si="588"/>
        <v>1</v>
      </c>
      <c r="N3184">
        <f>COUNTIF(Orders!$A:$A,C3184)</f>
        <v>1</v>
      </c>
      <c r="P3184">
        <f>COUNTIF(Orders!$H:$H,UPPER(SUBSTITUTE(TRIM(C3184),"-","")))</f>
        <v>1</v>
      </c>
      <c r="R3184" t="str">
        <f t="shared" si="589"/>
        <v>Matched Order Reference</v>
      </c>
      <c r="S3184">
        <f t="shared" si="590"/>
        <v>1</v>
      </c>
      <c r="V3184" cm="1">
        <f t="array" ref="V3184">IF(E3184&lt;&gt;"CAPTURE",0,SUMPRODUCT((MDR_Rates!$A$2:$A$10=F3184)*(G3184&gt;MDR_Rates!$B$2:$B$10)*((MDR_Rates!$C$2:$C$10="")+(G3184&lt;=MDR_Rates!$C$2:$C$10))*MDR_Rates!$D$2:$D$10))</f>
        <v>0.3</v>
      </c>
      <c r="W3184">
        <f t="shared" si="591"/>
        <v>15</v>
      </c>
      <c r="X3184">
        <f t="shared" si="592"/>
        <v>2.7</v>
      </c>
      <c r="Y3184">
        <f t="shared" si="593"/>
        <v>0</v>
      </c>
      <c r="Z3184">
        <f t="shared" si="594"/>
        <v>0</v>
      </c>
      <c r="AG3184" t="str">
        <f t="shared" si="595"/>
        <v/>
      </c>
      <c r="AI3184" t="str">
        <f t="shared" si="596"/>
        <v/>
      </c>
      <c r="AJ3184" t="str">
        <f t="shared" si="597"/>
        <v/>
      </c>
      <c r="AK3184" t="str">
        <f t="shared" si="598"/>
        <v>ORD26004042</v>
      </c>
      <c r="AL3184">
        <f>IF(E3184&lt;&gt;"CAPTURE","",COUNTIF(Orders!$H:$H,AK3184))</f>
        <v>1</v>
      </c>
      <c r="AP3184" t="str">
        <f t="shared" si="599"/>
        <v>Matched to Order</v>
      </c>
      <c r="AQ3184">
        <f>IF(COUNTIF($A$2:A3184,A3184)=1,1,0)</f>
        <v>1</v>
      </c>
    </row>
    <row r="3185" spans="1:43" x14ac:dyDescent="0.3">
      <c r="A3185" t="s">
        <v>15521</v>
      </c>
      <c r="C3185" t="s">
        <v>8276</v>
      </c>
      <c r="D3185" s="1">
        <v>46282</v>
      </c>
      <c r="E3185" t="s">
        <v>11819</v>
      </c>
      <c r="F3185" t="s">
        <v>17</v>
      </c>
      <c r="G3185">
        <v>499</v>
      </c>
      <c r="H3185">
        <v>8.98</v>
      </c>
      <c r="I3185">
        <v>1.62</v>
      </c>
      <c r="J3185">
        <v>488.4</v>
      </c>
      <c r="K3185" s="1">
        <v>46284</v>
      </c>
      <c r="L3185" t="s">
        <v>15380</v>
      </c>
      <c r="M3185">
        <f t="shared" si="588"/>
        <v>1</v>
      </c>
      <c r="N3185">
        <f>COUNTIF(Orders!$A:$A,C3185)</f>
        <v>1</v>
      </c>
      <c r="P3185">
        <f>COUNTIF(Orders!$H:$H,UPPER(SUBSTITUTE(TRIM(C3185),"-","")))</f>
        <v>1</v>
      </c>
      <c r="R3185" t="str">
        <f t="shared" si="589"/>
        <v>Matched Order Reference</v>
      </c>
      <c r="S3185">
        <f t="shared" si="590"/>
        <v>1</v>
      </c>
      <c r="V3185" cm="1">
        <f t="array" ref="V3185">IF(E3185&lt;&gt;"CAPTURE",0,SUMPRODUCT((MDR_Rates!$A$2:$A$10=F3185)*(G3185&gt;MDR_Rates!$B$2:$B$10)*((MDR_Rates!$C$2:$C$10="")+(G3185&lt;=MDR_Rates!$C$2:$C$10))*MDR_Rates!$D$2:$D$10))</f>
        <v>1.8</v>
      </c>
      <c r="W3185">
        <f t="shared" si="591"/>
        <v>8.98</v>
      </c>
      <c r="X3185">
        <f t="shared" si="592"/>
        <v>1.62</v>
      </c>
      <c r="Y3185">
        <f t="shared" si="593"/>
        <v>0</v>
      </c>
      <c r="Z3185">
        <f t="shared" si="594"/>
        <v>0</v>
      </c>
      <c r="AG3185" t="str">
        <f t="shared" si="595"/>
        <v/>
      </c>
      <c r="AI3185" t="str">
        <f t="shared" si="596"/>
        <v/>
      </c>
      <c r="AJ3185" t="str">
        <f t="shared" si="597"/>
        <v/>
      </c>
      <c r="AK3185" t="str">
        <f t="shared" si="598"/>
        <v>ORD26004176</v>
      </c>
      <c r="AL3185">
        <f>IF(E3185&lt;&gt;"CAPTURE","",COUNTIF(Orders!$H:$H,AK3185))</f>
        <v>1</v>
      </c>
      <c r="AP3185" t="str">
        <f t="shared" si="599"/>
        <v>Matched to Order</v>
      </c>
      <c r="AQ3185">
        <f>IF(COUNTIF($A$2:A3185,A3185)=1,1,0)</f>
        <v>1</v>
      </c>
    </row>
    <row r="3186" spans="1:43" x14ac:dyDescent="0.3">
      <c r="A3186" t="s">
        <v>15522</v>
      </c>
      <c r="C3186" t="s">
        <v>8300</v>
      </c>
      <c r="D3186" s="1">
        <v>46282</v>
      </c>
      <c r="E3186" t="s">
        <v>11819</v>
      </c>
      <c r="F3186" t="s">
        <v>9</v>
      </c>
      <c r="G3186">
        <v>4597</v>
      </c>
      <c r="H3186">
        <v>13.79</v>
      </c>
      <c r="I3186">
        <v>2.48</v>
      </c>
      <c r="J3186">
        <v>4580.7299999999996</v>
      </c>
      <c r="K3186" s="1">
        <v>46284</v>
      </c>
      <c r="L3186" t="s">
        <v>15380</v>
      </c>
      <c r="M3186">
        <f t="shared" si="588"/>
        <v>1</v>
      </c>
      <c r="N3186">
        <f>COUNTIF(Orders!$A:$A,C3186)</f>
        <v>1</v>
      </c>
      <c r="P3186">
        <f>COUNTIF(Orders!$H:$H,UPPER(SUBSTITUTE(TRIM(C3186),"-","")))</f>
        <v>1</v>
      </c>
      <c r="R3186" t="str">
        <f t="shared" si="589"/>
        <v>Matched Order Reference</v>
      </c>
      <c r="S3186">
        <f t="shared" si="590"/>
        <v>1</v>
      </c>
      <c r="V3186" cm="1">
        <f t="array" ref="V3186">IF(E3186&lt;&gt;"CAPTURE",0,SUMPRODUCT((MDR_Rates!$A$2:$A$10=F3186)*(G3186&gt;MDR_Rates!$B$2:$B$10)*((MDR_Rates!$C$2:$C$10="")+(G3186&lt;=MDR_Rates!$C$2:$C$10))*MDR_Rates!$D$2:$D$10))</f>
        <v>0.3</v>
      </c>
      <c r="W3186">
        <f t="shared" si="591"/>
        <v>13.79</v>
      </c>
      <c r="X3186">
        <f t="shared" si="592"/>
        <v>2.48</v>
      </c>
      <c r="Y3186">
        <f t="shared" si="593"/>
        <v>0</v>
      </c>
      <c r="Z3186">
        <f t="shared" si="594"/>
        <v>0</v>
      </c>
      <c r="AG3186" t="str">
        <f t="shared" si="595"/>
        <v/>
      </c>
      <c r="AI3186" t="str">
        <f t="shared" si="596"/>
        <v/>
      </c>
      <c r="AJ3186" t="str">
        <f t="shared" si="597"/>
        <v/>
      </c>
      <c r="AK3186" t="str">
        <f t="shared" si="598"/>
        <v>ORD26004188</v>
      </c>
      <c r="AL3186">
        <f>IF(E3186&lt;&gt;"CAPTURE","",COUNTIF(Orders!$H:$H,AK3186))</f>
        <v>1</v>
      </c>
      <c r="AP3186" t="str">
        <f t="shared" si="599"/>
        <v>Matched to Order</v>
      </c>
      <c r="AQ3186">
        <f>IF(COUNTIF($A$2:A3186,A3186)=1,1,0)</f>
        <v>1</v>
      </c>
    </row>
    <row r="3187" spans="1:43" x14ac:dyDescent="0.3">
      <c r="A3187" t="s">
        <v>15523</v>
      </c>
      <c r="C3187" t="s">
        <v>8494</v>
      </c>
      <c r="D3187" s="1">
        <v>46282</v>
      </c>
      <c r="E3187" t="s">
        <v>11819</v>
      </c>
      <c r="F3187" t="s">
        <v>9</v>
      </c>
      <c r="G3187">
        <v>5498</v>
      </c>
      <c r="H3187">
        <v>16.489999999999998</v>
      </c>
      <c r="I3187">
        <v>2.97</v>
      </c>
      <c r="J3187">
        <v>5478.54</v>
      </c>
      <c r="K3187" s="1">
        <v>46284</v>
      </c>
      <c r="L3187" t="s">
        <v>15380</v>
      </c>
      <c r="M3187">
        <f t="shared" si="588"/>
        <v>1</v>
      </c>
      <c r="N3187">
        <f>COUNTIF(Orders!$A:$A,C3187)</f>
        <v>1</v>
      </c>
      <c r="P3187">
        <f>COUNTIF(Orders!$H:$H,UPPER(SUBSTITUTE(TRIM(C3187),"-","")))</f>
        <v>1</v>
      </c>
      <c r="R3187" t="str">
        <f t="shared" si="589"/>
        <v>Matched Order Reference</v>
      </c>
      <c r="S3187">
        <f t="shared" si="590"/>
        <v>1</v>
      </c>
      <c r="V3187" cm="1">
        <f t="array" ref="V3187">IF(E3187&lt;&gt;"CAPTURE",0,SUMPRODUCT((MDR_Rates!$A$2:$A$10=F3187)*(G3187&gt;MDR_Rates!$B$2:$B$10)*((MDR_Rates!$C$2:$C$10="")+(G3187&lt;=MDR_Rates!$C$2:$C$10))*MDR_Rates!$D$2:$D$10))</f>
        <v>0.3</v>
      </c>
      <c r="W3187">
        <f t="shared" si="591"/>
        <v>16.489999999999998</v>
      </c>
      <c r="X3187">
        <f t="shared" si="592"/>
        <v>2.97</v>
      </c>
      <c r="Y3187">
        <f t="shared" si="593"/>
        <v>0</v>
      </c>
      <c r="Z3187">
        <f t="shared" si="594"/>
        <v>0</v>
      </c>
      <c r="AG3187" t="str">
        <f t="shared" si="595"/>
        <v/>
      </c>
      <c r="AI3187" t="str">
        <f t="shared" si="596"/>
        <v/>
      </c>
      <c r="AJ3187" t="str">
        <f t="shared" si="597"/>
        <v/>
      </c>
      <c r="AK3187" t="str">
        <f t="shared" si="598"/>
        <v>ORD26004287</v>
      </c>
      <c r="AL3187">
        <f>IF(E3187&lt;&gt;"CAPTURE","",COUNTIF(Orders!$H:$H,AK3187))</f>
        <v>1</v>
      </c>
      <c r="AP3187" t="str">
        <f t="shared" si="599"/>
        <v>Matched to Order</v>
      </c>
      <c r="AQ3187">
        <f>IF(COUNTIF($A$2:A3187,A3187)=1,1,0)</f>
        <v>1</v>
      </c>
    </row>
    <row r="3188" spans="1:43" x14ac:dyDescent="0.3">
      <c r="A3188" t="s">
        <v>15524</v>
      </c>
      <c r="C3188" t="s">
        <v>8598</v>
      </c>
      <c r="D3188" s="1">
        <v>46282</v>
      </c>
      <c r="E3188" t="s">
        <v>11819</v>
      </c>
      <c r="F3188" t="s">
        <v>17</v>
      </c>
      <c r="G3188">
        <v>10597</v>
      </c>
      <c r="H3188">
        <v>169.55</v>
      </c>
      <c r="I3188">
        <v>30.52</v>
      </c>
      <c r="J3188">
        <v>10396.93</v>
      </c>
      <c r="K3188" s="1">
        <v>46284</v>
      </c>
      <c r="L3188" t="s">
        <v>15380</v>
      </c>
      <c r="M3188">
        <f t="shared" si="588"/>
        <v>1</v>
      </c>
      <c r="N3188">
        <f>COUNTIF(Orders!$A:$A,C3188)</f>
        <v>1</v>
      </c>
      <c r="P3188">
        <f>COUNTIF(Orders!$H:$H,UPPER(SUBSTITUTE(TRIM(C3188),"-","")))</f>
        <v>1</v>
      </c>
      <c r="R3188" t="str">
        <f t="shared" si="589"/>
        <v>Matched Order Reference</v>
      </c>
      <c r="S3188">
        <f t="shared" si="590"/>
        <v>1</v>
      </c>
      <c r="V3188" cm="1">
        <f t="array" ref="V3188">IF(E3188&lt;&gt;"CAPTURE",0,SUMPRODUCT((MDR_Rates!$A$2:$A$10=F3188)*(G3188&gt;MDR_Rates!$B$2:$B$10)*((MDR_Rates!$C$2:$C$10="")+(G3188&lt;=MDR_Rates!$C$2:$C$10))*MDR_Rates!$D$2:$D$10))</f>
        <v>1.6</v>
      </c>
      <c r="W3188">
        <f t="shared" si="591"/>
        <v>169.55</v>
      </c>
      <c r="X3188">
        <f t="shared" si="592"/>
        <v>30.52</v>
      </c>
      <c r="Y3188">
        <f t="shared" si="593"/>
        <v>0</v>
      </c>
      <c r="Z3188">
        <f t="shared" si="594"/>
        <v>0</v>
      </c>
      <c r="AG3188" t="str">
        <f t="shared" si="595"/>
        <v/>
      </c>
      <c r="AI3188" t="str">
        <f t="shared" si="596"/>
        <v/>
      </c>
      <c r="AJ3188" t="str">
        <f t="shared" si="597"/>
        <v/>
      </c>
      <c r="AK3188" t="str">
        <f t="shared" si="598"/>
        <v>ORD26004339</v>
      </c>
      <c r="AL3188">
        <f>IF(E3188&lt;&gt;"CAPTURE","",COUNTIF(Orders!$H:$H,AK3188))</f>
        <v>1</v>
      </c>
      <c r="AP3188" t="str">
        <f t="shared" si="599"/>
        <v>Matched to Order</v>
      </c>
      <c r="AQ3188">
        <f>IF(COUNTIF($A$2:A3188,A3188)=1,1,0)</f>
        <v>1</v>
      </c>
    </row>
    <row r="3189" spans="1:43" x14ac:dyDescent="0.3">
      <c r="A3189" t="s">
        <v>15525</v>
      </c>
      <c r="C3189" t="s">
        <v>8773</v>
      </c>
      <c r="D3189" s="1">
        <v>46282</v>
      </c>
      <c r="E3189" t="s">
        <v>11819</v>
      </c>
      <c r="F3189" t="s">
        <v>9</v>
      </c>
      <c r="G3189">
        <v>1397</v>
      </c>
      <c r="H3189">
        <v>0</v>
      </c>
      <c r="I3189">
        <v>0</v>
      </c>
      <c r="J3189">
        <v>1397</v>
      </c>
      <c r="K3189" s="1">
        <v>46284</v>
      </c>
      <c r="L3189" t="s">
        <v>15380</v>
      </c>
      <c r="M3189">
        <f t="shared" si="588"/>
        <v>1</v>
      </c>
      <c r="N3189">
        <f>COUNTIF(Orders!$A:$A,C3189)</f>
        <v>1</v>
      </c>
      <c r="P3189">
        <f>COUNTIF(Orders!$H:$H,UPPER(SUBSTITUTE(TRIM(C3189),"-","")))</f>
        <v>1</v>
      </c>
      <c r="R3189" t="str">
        <f t="shared" si="589"/>
        <v>Matched Order Reference</v>
      </c>
      <c r="S3189">
        <f t="shared" si="590"/>
        <v>1</v>
      </c>
      <c r="V3189" cm="1">
        <f t="array" ref="V3189">IF(E3189&lt;&gt;"CAPTURE",0,SUMPRODUCT((MDR_Rates!$A$2:$A$10=F3189)*(G3189&gt;MDR_Rates!$B$2:$B$10)*((MDR_Rates!$C$2:$C$10="")+(G3189&lt;=MDR_Rates!$C$2:$C$10))*MDR_Rates!$D$2:$D$10))</f>
        <v>0</v>
      </c>
      <c r="W3189">
        <f t="shared" si="591"/>
        <v>0</v>
      </c>
      <c r="X3189">
        <f t="shared" si="592"/>
        <v>0</v>
      </c>
      <c r="Y3189">
        <f t="shared" si="593"/>
        <v>0</v>
      </c>
      <c r="Z3189">
        <f t="shared" si="594"/>
        <v>0</v>
      </c>
      <c r="AG3189" t="str">
        <f t="shared" si="595"/>
        <v/>
      </c>
      <c r="AI3189" t="str">
        <f t="shared" si="596"/>
        <v/>
      </c>
      <c r="AJ3189" t="str">
        <f t="shared" si="597"/>
        <v/>
      </c>
      <c r="AK3189" t="str">
        <f t="shared" si="598"/>
        <v>ORD26004429</v>
      </c>
      <c r="AL3189">
        <f>IF(E3189&lt;&gt;"CAPTURE","",COUNTIF(Orders!$H:$H,AK3189))</f>
        <v>1</v>
      </c>
      <c r="AP3189" t="str">
        <f t="shared" si="599"/>
        <v>Matched to Order</v>
      </c>
      <c r="AQ3189">
        <f>IF(COUNTIF($A$2:A3189,A3189)=1,1,0)</f>
        <v>1</v>
      </c>
    </row>
    <row r="3190" spans="1:43" x14ac:dyDescent="0.3">
      <c r="A3190" t="s">
        <v>15526</v>
      </c>
      <c r="C3190" t="s">
        <v>8829</v>
      </c>
      <c r="D3190" s="1">
        <v>46282</v>
      </c>
      <c r="E3190" t="s">
        <v>11819</v>
      </c>
      <c r="F3190" t="s">
        <v>17</v>
      </c>
      <c r="G3190">
        <v>4999</v>
      </c>
      <c r="H3190">
        <v>79.98</v>
      </c>
      <c r="I3190">
        <v>14.4</v>
      </c>
      <c r="J3190">
        <v>4904.62</v>
      </c>
      <c r="K3190" s="1">
        <v>46284</v>
      </c>
      <c r="L3190" t="s">
        <v>15380</v>
      </c>
      <c r="M3190">
        <f t="shared" si="588"/>
        <v>1</v>
      </c>
      <c r="N3190">
        <f>COUNTIF(Orders!$A:$A,C3190)</f>
        <v>1</v>
      </c>
      <c r="P3190">
        <f>COUNTIF(Orders!$H:$H,UPPER(SUBSTITUTE(TRIM(C3190),"-","")))</f>
        <v>1</v>
      </c>
      <c r="R3190" t="str">
        <f t="shared" si="589"/>
        <v>Matched Order Reference</v>
      </c>
      <c r="S3190">
        <f t="shared" si="590"/>
        <v>1</v>
      </c>
      <c r="V3190" cm="1">
        <f t="array" ref="V3190">IF(E3190&lt;&gt;"CAPTURE",0,SUMPRODUCT((MDR_Rates!$A$2:$A$10=F3190)*(G3190&gt;MDR_Rates!$B$2:$B$10)*((MDR_Rates!$C$2:$C$10="")+(G3190&lt;=MDR_Rates!$C$2:$C$10))*MDR_Rates!$D$2:$D$10))</f>
        <v>1.6</v>
      </c>
      <c r="W3190">
        <f t="shared" si="591"/>
        <v>79.98</v>
      </c>
      <c r="X3190">
        <f t="shared" si="592"/>
        <v>14.4</v>
      </c>
      <c r="Y3190">
        <f t="shared" si="593"/>
        <v>0</v>
      </c>
      <c r="Z3190">
        <f t="shared" si="594"/>
        <v>0</v>
      </c>
      <c r="AG3190" t="str">
        <f t="shared" si="595"/>
        <v/>
      </c>
      <c r="AI3190" t="str">
        <f t="shared" si="596"/>
        <v/>
      </c>
      <c r="AJ3190" t="str">
        <f t="shared" si="597"/>
        <v/>
      </c>
      <c r="AK3190" t="str">
        <f t="shared" si="598"/>
        <v>ORD26004457</v>
      </c>
      <c r="AL3190">
        <f>IF(E3190&lt;&gt;"CAPTURE","",COUNTIF(Orders!$H:$H,AK3190))</f>
        <v>1</v>
      </c>
      <c r="AP3190" t="str">
        <f t="shared" si="599"/>
        <v>Matched to Order</v>
      </c>
      <c r="AQ3190">
        <f>IF(COUNTIF($A$2:A3190,A3190)=1,1,0)</f>
        <v>1</v>
      </c>
    </row>
    <row r="3191" spans="1:43" x14ac:dyDescent="0.3">
      <c r="A3191" t="s">
        <v>15527</v>
      </c>
      <c r="C3191" t="s">
        <v>15528</v>
      </c>
      <c r="D3191" s="1">
        <v>46282</v>
      </c>
      <c r="E3191" t="s">
        <v>11819</v>
      </c>
      <c r="F3191" t="s">
        <v>9</v>
      </c>
      <c r="G3191">
        <v>499</v>
      </c>
      <c r="H3191">
        <v>0</v>
      </c>
      <c r="I3191">
        <v>0</v>
      </c>
      <c r="J3191">
        <v>499</v>
      </c>
      <c r="K3191" s="1">
        <v>46284</v>
      </c>
      <c r="L3191" t="s">
        <v>15380</v>
      </c>
      <c r="M3191">
        <f t="shared" si="588"/>
        <v>1</v>
      </c>
      <c r="N3191">
        <f>COUNTIF(Orders!$A:$A,C3191)</f>
        <v>1</v>
      </c>
      <c r="P3191">
        <f>COUNTIF(Orders!$H:$H,UPPER(SUBSTITUTE(TRIM(C3191),"-","")))</f>
        <v>1</v>
      </c>
      <c r="R3191" t="str">
        <f t="shared" si="589"/>
        <v>Matched Order Reference</v>
      </c>
      <c r="S3191">
        <f t="shared" si="590"/>
        <v>1</v>
      </c>
      <c r="V3191" cm="1">
        <f t="array" ref="V3191">IF(E3191&lt;&gt;"CAPTURE",0,SUMPRODUCT((MDR_Rates!$A$2:$A$10=F3191)*(G3191&gt;MDR_Rates!$B$2:$B$10)*((MDR_Rates!$C$2:$C$10="")+(G3191&lt;=MDR_Rates!$C$2:$C$10))*MDR_Rates!$D$2:$D$10))</f>
        <v>0</v>
      </c>
      <c r="W3191">
        <f t="shared" si="591"/>
        <v>0</v>
      </c>
      <c r="X3191">
        <f t="shared" si="592"/>
        <v>0</v>
      </c>
      <c r="Y3191">
        <f t="shared" si="593"/>
        <v>0</v>
      </c>
      <c r="Z3191">
        <f t="shared" si="594"/>
        <v>0</v>
      </c>
      <c r="AG3191" t="str">
        <f t="shared" si="595"/>
        <v/>
      </c>
      <c r="AI3191" t="str">
        <f t="shared" si="596"/>
        <v/>
      </c>
      <c r="AJ3191" t="str">
        <f t="shared" si="597"/>
        <v/>
      </c>
      <c r="AK3191" t="str">
        <f t="shared" si="598"/>
        <v>ORD26004483</v>
      </c>
      <c r="AL3191">
        <f>IF(E3191&lt;&gt;"CAPTURE","",COUNTIF(Orders!$H:$H,AK3191))</f>
        <v>1</v>
      </c>
      <c r="AP3191" t="str">
        <f t="shared" si="599"/>
        <v>Matched to Order</v>
      </c>
      <c r="AQ3191">
        <f>IF(COUNTIF($A$2:A3191,A3191)=1,1,0)</f>
        <v>1</v>
      </c>
    </row>
    <row r="3192" spans="1:43" x14ac:dyDescent="0.3">
      <c r="A3192" t="s">
        <v>15529</v>
      </c>
      <c r="C3192" t="s">
        <v>8880</v>
      </c>
      <c r="D3192" s="1">
        <v>46282</v>
      </c>
      <c r="E3192" t="s">
        <v>11819</v>
      </c>
      <c r="F3192" t="s">
        <v>9</v>
      </c>
      <c r="G3192">
        <v>1299</v>
      </c>
      <c r="H3192">
        <v>0</v>
      </c>
      <c r="I3192">
        <v>0</v>
      </c>
      <c r="J3192">
        <v>1299</v>
      </c>
      <c r="K3192" s="1">
        <v>46284</v>
      </c>
      <c r="L3192" t="s">
        <v>15380</v>
      </c>
      <c r="M3192">
        <f t="shared" si="588"/>
        <v>1</v>
      </c>
      <c r="N3192">
        <f>COUNTIF(Orders!$A:$A,C3192)</f>
        <v>1</v>
      </c>
      <c r="P3192">
        <f>COUNTIF(Orders!$H:$H,UPPER(SUBSTITUTE(TRIM(C3192),"-","")))</f>
        <v>1</v>
      </c>
      <c r="R3192" t="str">
        <f t="shared" si="589"/>
        <v>Matched Order Reference</v>
      </c>
      <c r="S3192">
        <f t="shared" si="590"/>
        <v>1</v>
      </c>
      <c r="V3192" cm="1">
        <f t="array" ref="V3192">IF(E3192&lt;&gt;"CAPTURE",0,SUMPRODUCT((MDR_Rates!$A$2:$A$10=F3192)*(G3192&gt;MDR_Rates!$B$2:$B$10)*((MDR_Rates!$C$2:$C$10="")+(G3192&lt;=MDR_Rates!$C$2:$C$10))*MDR_Rates!$D$2:$D$10))</f>
        <v>0</v>
      </c>
      <c r="W3192">
        <f t="shared" si="591"/>
        <v>0</v>
      </c>
      <c r="X3192">
        <f t="shared" si="592"/>
        <v>0</v>
      </c>
      <c r="Y3192">
        <f t="shared" si="593"/>
        <v>0</v>
      </c>
      <c r="Z3192">
        <f t="shared" si="594"/>
        <v>0</v>
      </c>
      <c r="AG3192" t="str">
        <f t="shared" si="595"/>
        <v/>
      </c>
      <c r="AI3192" t="str">
        <f t="shared" si="596"/>
        <v/>
      </c>
      <c r="AJ3192" t="str">
        <f t="shared" si="597"/>
        <v/>
      </c>
      <c r="AK3192" t="str">
        <f t="shared" si="598"/>
        <v>ORD26004484</v>
      </c>
      <c r="AL3192">
        <f>IF(E3192&lt;&gt;"CAPTURE","",COUNTIF(Orders!$H:$H,AK3192))</f>
        <v>1</v>
      </c>
      <c r="AP3192" t="str">
        <f t="shared" si="599"/>
        <v>Matched to Order</v>
      </c>
      <c r="AQ3192">
        <f>IF(COUNTIF($A$2:A3192,A3192)=1,1,0)</f>
        <v>1</v>
      </c>
    </row>
    <row r="3193" spans="1:43" x14ac:dyDescent="0.3">
      <c r="A3193" t="s">
        <v>15530</v>
      </c>
      <c r="C3193" t="s">
        <v>8907</v>
      </c>
      <c r="D3193" s="1">
        <v>46282</v>
      </c>
      <c r="E3193" t="s">
        <v>11819</v>
      </c>
      <c r="F3193" t="s">
        <v>17</v>
      </c>
      <c r="G3193">
        <v>4999</v>
      </c>
      <c r="H3193">
        <v>79.98</v>
      </c>
      <c r="I3193">
        <v>14.4</v>
      </c>
      <c r="J3193">
        <v>4904.62</v>
      </c>
      <c r="K3193" s="1">
        <v>46284</v>
      </c>
      <c r="L3193" t="s">
        <v>15380</v>
      </c>
      <c r="M3193">
        <f t="shared" si="588"/>
        <v>1</v>
      </c>
      <c r="N3193">
        <f>COUNTIF(Orders!$A:$A,C3193)</f>
        <v>1</v>
      </c>
      <c r="P3193">
        <f>COUNTIF(Orders!$H:$H,UPPER(SUBSTITUTE(TRIM(C3193),"-","")))</f>
        <v>1</v>
      </c>
      <c r="R3193" t="str">
        <f t="shared" si="589"/>
        <v>Matched Order Reference</v>
      </c>
      <c r="S3193">
        <f t="shared" si="590"/>
        <v>1</v>
      </c>
      <c r="V3193" cm="1">
        <f t="array" ref="V3193">IF(E3193&lt;&gt;"CAPTURE",0,SUMPRODUCT((MDR_Rates!$A$2:$A$10=F3193)*(G3193&gt;MDR_Rates!$B$2:$B$10)*((MDR_Rates!$C$2:$C$10="")+(G3193&lt;=MDR_Rates!$C$2:$C$10))*MDR_Rates!$D$2:$D$10))</f>
        <v>1.6</v>
      </c>
      <c r="W3193">
        <f t="shared" si="591"/>
        <v>79.98</v>
      </c>
      <c r="X3193">
        <f t="shared" si="592"/>
        <v>14.4</v>
      </c>
      <c r="Y3193">
        <f t="shared" si="593"/>
        <v>0</v>
      </c>
      <c r="Z3193">
        <f t="shared" si="594"/>
        <v>0</v>
      </c>
      <c r="AG3193" t="str">
        <f t="shared" si="595"/>
        <v/>
      </c>
      <c r="AI3193" t="str">
        <f t="shared" si="596"/>
        <v/>
      </c>
      <c r="AJ3193" t="str">
        <f t="shared" si="597"/>
        <v/>
      </c>
      <c r="AK3193" t="str">
        <f t="shared" si="598"/>
        <v>ORD26004498</v>
      </c>
      <c r="AL3193">
        <f>IF(E3193&lt;&gt;"CAPTURE","",COUNTIF(Orders!$H:$H,AK3193))</f>
        <v>1</v>
      </c>
      <c r="AP3193" t="str">
        <f t="shared" si="599"/>
        <v>Matched to Order</v>
      </c>
      <c r="AQ3193">
        <f>IF(COUNTIF($A$2:A3193,A3193)=1,1,0)</f>
        <v>1</v>
      </c>
    </row>
    <row r="3194" spans="1:43" x14ac:dyDescent="0.3">
      <c r="A3194" t="s">
        <v>15531</v>
      </c>
      <c r="C3194" t="s">
        <v>8946</v>
      </c>
      <c r="D3194" s="1">
        <v>46282</v>
      </c>
      <c r="E3194" t="s">
        <v>11819</v>
      </c>
      <c r="F3194" t="s">
        <v>9</v>
      </c>
      <c r="G3194">
        <v>6497</v>
      </c>
      <c r="H3194">
        <v>19.489999999999998</v>
      </c>
      <c r="I3194">
        <v>3.51</v>
      </c>
      <c r="J3194">
        <v>6474</v>
      </c>
      <c r="K3194" s="1">
        <v>46284</v>
      </c>
      <c r="L3194" t="s">
        <v>15380</v>
      </c>
      <c r="M3194">
        <f t="shared" si="588"/>
        <v>1</v>
      </c>
      <c r="N3194">
        <f>COUNTIF(Orders!$A:$A,C3194)</f>
        <v>1</v>
      </c>
      <c r="P3194">
        <f>COUNTIF(Orders!$H:$H,UPPER(SUBSTITUTE(TRIM(C3194),"-","")))</f>
        <v>1</v>
      </c>
      <c r="R3194" t="str">
        <f t="shared" si="589"/>
        <v>Matched Order Reference</v>
      </c>
      <c r="S3194">
        <f t="shared" si="590"/>
        <v>1</v>
      </c>
      <c r="V3194" cm="1">
        <f t="array" ref="V3194">IF(E3194&lt;&gt;"CAPTURE",0,SUMPRODUCT((MDR_Rates!$A$2:$A$10=F3194)*(G3194&gt;MDR_Rates!$B$2:$B$10)*((MDR_Rates!$C$2:$C$10="")+(G3194&lt;=MDR_Rates!$C$2:$C$10))*MDR_Rates!$D$2:$D$10))</f>
        <v>0.3</v>
      </c>
      <c r="W3194">
        <f t="shared" si="591"/>
        <v>19.489999999999998</v>
      </c>
      <c r="X3194">
        <f t="shared" si="592"/>
        <v>3.51</v>
      </c>
      <c r="Y3194">
        <f t="shared" si="593"/>
        <v>0</v>
      </c>
      <c r="Z3194">
        <f t="shared" si="594"/>
        <v>0</v>
      </c>
      <c r="AG3194" t="str">
        <f t="shared" si="595"/>
        <v/>
      </c>
      <c r="AI3194" t="str">
        <f t="shared" si="596"/>
        <v/>
      </c>
      <c r="AJ3194" t="str">
        <f t="shared" si="597"/>
        <v/>
      </c>
      <c r="AK3194" t="str">
        <f t="shared" si="598"/>
        <v>ORD26004518</v>
      </c>
      <c r="AL3194">
        <f>IF(E3194&lt;&gt;"CAPTURE","",COUNTIF(Orders!$H:$H,AK3194))</f>
        <v>1</v>
      </c>
      <c r="AP3194" t="str">
        <f t="shared" si="599"/>
        <v>Matched to Order</v>
      </c>
      <c r="AQ3194">
        <f>IF(COUNTIF($A$2:A3194,A3194)=1,1,0)</f>
        <v>1</v>
      </c>
    </row>
    <row r="3195" spans="1:43" x14ac:dyDescent="0.3">
      <c r="A3195" t="s">
        <v>15532</v>
      </c>
      <c r="C3195" t="s">
        <v>9014</v>
      </c>
      <c r="D3195" s="1">
        <v>46282</v>
      </c>
      <c r="E3195" t="s">
        <v>11819</v>
      </c>
      <c r="F3195" t="s">
        <v>33</v>
      </c>
      <c r="G3195">
        <v>599</v>
      </c>
      <c r="H3195">
        <v>8.99</v>
      </c>
      <c r="I3195">
        <v>1.62</v>
      </c>
      <c r="J3195">
        <v>588.39</v>
      </c>
      <c r="K3195" s="1">
        <v>46284</v>
      </c>
      <c r="L3195" t="s">
        <v>15380</v>
      </c>
      <c r="M3195">
        <f t="shared" si="588"/>
        <v>1</v>
      </c>
      <c r="N3195">
        <f>COUNTIF(Orders!$A:$A,C3195)</f>
        <v>1</v>
      </c>
      <c r="P3195">
        <f>COUNTIF(Orders!$H:$H,UPPER(SUBSTITUTE(TRIM(C3195),"-","")))</f>
        <v>1</v>
      </c>
      <c r="R3195" t="str">
        <f t="shared" si="589"/>
        <v>Matched Order Reference</v>
      </c>
      <c r="S3195">
        <f t="shared" si="590"/>
        <v>1</v>
      </c>
      <c r="V3195" cm="1">
        <f t="array" ref="V3195">IF(E3195&lt;&gt;"CAPTURE",0,SUMPRODUCT((MDR_Rates!$A$2:$A$10=F3195)*(G3195&gt;MDR_Rates!$B$2:$B$10)*((MDR_Rates!$C$2:$C$10="")+(G3195&lt;=MDR_Rates!$C$2:$C$10))*MDR_Rates!$D$2:$D$10))</f>
        <v>1.5</v>
      </c>
      <c r="W3195">
        <f t="shared" si="591"/>
        <v>8.99</v>
      </c>
      <c r="X3195">
        <f t="shared" si="592"/>
        <v>1.62</v>
      </c>
      <c r="Y3195">
        <f t="shared" si="593"/>
        <v>0</v>
      </c>
      <c r="Z3195">
        <f t="shared" si="594"/>
        <v>0</v>
      </c>
      <c r="AG3195" t="str">
        <f t="shared" si="595"/>
        <v/>
      </c>
      <c r="AI3195" t="str">
        <f t="shared" si="596"/>
        <v/>
      </c>
      <c r="AJ3195" t="str">
        <f t="shared" si="597"/>
        <v/>
      </c>
      <c r="AK3195" t="str">
        <f t="shared" si="598"/>
        <v>ORD26004552</v>
      </c>
      <c r="AL3195">
        <f>IF(E3195&lt;&gt;"CAPTURE","",COUNTIF(Orders!$H:$H,AK3195))</f>
        <v>1</v>
      </c>
      <c r="AP3195" t="str">
        <f t="shared" si="599"/>
        <v>Matched to Order</v>
      </c>
      <c r="AQ3195">
        <f>IF(COUNTIF($A$2:A3195,A3195)=1,1,0)</f>
        <v>1</v>
      </c>
    </row>
    <row r="3196" spans="1:43" x14ac:dyDescent="0.3">
      <c r="A3196" t="s">
        <v>15533</v>
      </c>
      <c r="C3196" t="s">
        <v>9136</v>
      </c>
      <c r="D3196" s="1">
        <v>46282</v>
      </c>
      <c r="E3196" t="s">
        <v>11819</v>
      </c>
      <c r="F3196" t="s">
        <v>33</v>
      </c>
      <c r="G3196">
        <v>3499</v>
      </c>
      <c r="H3196">
        <v>41.99</v>
      </c>
      <c r="I3196">
        <v>7.56</v>
      </c>
      <c r="J3196">
        <v>3449.45</v>
      </c>
      <c r="K3196" s="1">
        <v>46284</v>
      </c>
      <c r="L3196" t="s">
        <v>15380</v>
      </c>
      <c r="M3196">
        <f t="shared" si="588"/>
        <v>1</v>
      </c>
      <c r="N3196">
        <f>COUNTIF(Orders!$A:$A,C3196)</f>
        <v>1</v>
      </c>
      <c r="P3196">
        <f>COUNTIF(Orders!$H:$H,UPPER(SUBSTITUTE(TRIM(C3196),"-","")))</f>
        <v>1</v>
      </c>
      <c r="R3196" t="str">
        <f t="shared" si="589"/>
        <v>Matched Order Reference</v>
      </c>
      <c r="S3196">
        <f t="shared" si="590"/>
        <v>1</v>
      </c>
      <c r="V3196" cm="1">
        <f t="array" ref="V3196">IF(E3196&lt;&gt;"CAPTURE",0,SUMPRODUCT((MDR_Rates!$A$2:$A$10=F3196)*(G3196&gt;MDR_Rates!$B$2:$B$10)*((MDR_Rates!$C$2:$C$10="")+(G3196&lt;=MDR_Rates!$C$2:$C$10))*MDR_Rates!$D$2:$D$10))</f>
        <v>1.2</v>
      </c>
      <c r="W3196">
        <f t="shared" si="591"/>
        <v>41.99</v>
      </c>
      <c r="X3196">
        <f t="shared" si="592"/>
        <v>7.56</v>
      </c>
      <c r="Y3196">
        <f t="shared" si="593"/>
        <v>0</v>
      </c>
      <c r="Z3196">
        <f t="shared" si="594"/>
        <v>0</v>
      </c>
      <c r="AG3196" t="str">
        <f t="shared" si="595"/>
        <v/>
      </c>
      <c r="AI3196" t="str">
        <f t="shared" si="596"/>
        <v/>
      </c>
      <c r="AJ3196" t="str">
        <f t="shared" si="597"/>
        <v/>
      </c>
      <c r="AK3196" t="str">
        <f t="shared" si="598"/>
        <v>ORD26004614</v>
      </c>
      <c r="AL3196">
        <f>IF(E3196&lt;&gt;"CAPTURE","",COUNTIF(Orders!$H:$H,AK3196))</f>
        <v>1</v>
      </c>
      <c r="AP3196" t="str">
        <f t="shared" si="599"/>
        <v>Matched to Order</v>
      </c>
      <c r="AQ3196">
        <f>IF(COUNTIF($A$2:A3196,A3196)=1,1,0)</f>
        <v>1</v>
      </c>
    </row>
    <row r="3197" spans="1:43" x14ac:dyDescent="0.3">
      <c r="A3197" t="s">
        <v>15534</v>
      </c>
      <c r="C3197" t="s">
        <v>15535</v>
      </c>
      <c r="D3197" s="1">
        <v>46282</v>
      </c>
      <c r="E3197" t="s">
        <v>11819</v>
      </c>
      <c r="F3197" t="s">
        <v>9</v>
      </c>
      <c r="G3197">
        <v>999</v>
      </c>
      <c r="H3197">
        <v>0</v>
      </c>
      <c r="I3197">
        <v>0</v>
      </c>
      <c r="J3197">
        <v>999</v>
      </c>
      <c r="K3197" s="1">
        <v>46284</v>
      </c>
      <c r="L3197" t="s">
        <v>15380</v>
      </c>
      <c r="M3197">
        <f t="shared" si="588"/>
        <v>1</v>
      </c>
      <c r="N3197">
        <f>COUNTIF(Orders!$A:$A,C3197)</f>
        <v>0</v>
      </c>
      <c r="P3197">
        <f>COUNTIF(Orders!$H:$H,UPPER(SUBSTITUTE(TRIM(C3197),"-","")))</f>
        <v>1</v>
      </c>
      <c r="R3197" t="str">
        <f t="shared" si="589"/>
        <v>Matched Order Reference</v>
      </c>
      <c r="S3197">
        <f t="shared" si="590"/>
        <v>1</v>
      </c>
      <c r="V3197" cm="1">
        <f t="array" ref="V3197">IF(E3197&lt;&gt;"CAPTURE",0,SUMPRODUCT((MDR_Rates!$A$2:$A$10=F3197)*(G3197&gt;MDR_Rates!$B$2:$B$10)*((MDR_Rates!$C$2:$C$10="")+(G3197&lt;=MDR_Rates!$C$2:$C$10))*MDR_Rates!$D$2:$D$10))</f>
        <v>0</v>
      </c>
      <c r="W3197">
        <f t="shared" si="591"/>
        <v>0</v>
      </c>
      <c r="X3197">
        <f t="shared" si="592"/>
        <v>0</v>
      </c>
      <c r="Y3197">
        <f t="shared" si="593"/>
        <v>0</v>
      </c>
      <c r="Z3197">
        <f t="shared" si="594"/>
        <v>0</v>
      </c>
      <c r="AG3197" t="str">
        <f t="shared" si="595"/>
        <v/>
      </c>
      <c r="AI3197" t="str">
        <f t="shared" si="596"/>
        <v/>
      </c>
      <c r="AJ3197" t="str">
        <f t="shared" si="597"/>
        <v/>
      </c>
      <c r="AK3197" t="str">
        <f t="shared" si="598"/>
        <v>ORD26004631</v>
      </c>
      <c r="AL3197">
        <f>IF(E3197&lt;&gt;"CAPTURE","",COUNTIF(Orders!$H:$H,AK3197))</f>
        <v>1</v>
      </c>
      <c r="AP3197" t="str">
        <f t="shared" si="599"/>
        <v>Matched to Order</v>
      </c>
      <c r="AQ3197">
        <f>IF(COUNTIF($A$2:A3197,A3197)=1,1,0)</f>
        <v>1</v>
      </c>
    </row>
    <row r="3198" spans="1:43" x14ac:dyDescent="0.3">
      <c r="A3198" t="s">
        <v>15536</v>
      </c>
      <c r="C3198" t="s">
        <v>9239</v>
      </c>
      <c r="D3198" s="1">
        <v>46282</v>
      </c>
      <c r="E3198" t="s">
        <v>11819</v>
      </c>
      <c r="F3198" t="s">
        <v>9</v>
      </c>
      <c r="G3198">
        <v>2998</v>
      </c>
      <c r="H3198">
        <v>8.99</v>
      </c>
      <c r="I3198">
        <v>1.62</v>
      </c>
      <c r="J3198">
        <v>2987.39</v>
      </c>
      <c r="K3198" s="1">
        <v>46284</v>
      </c>
      <c r="L3198" t="s">
        <v>15380</v>
      </c>
      <c r="M3198">
        <f t="shared" si="588"/>
        <v>1</v>
      </c>
      <c r="N3198">
        <f>COUNTIF(Orders!$A:$A,C3198)</f>
        <v>1</v>
      </c>
      <c r="P3198">
        <f>COUNTIF(Orders!$H:$H,UPPER(SUBSTITUTE(TRIM(C3198),"-","")))</f>
        <v>1</v>
      </c>
      <c r="R3198" t="str">
        <f t="shared" si="589"/>
        <v>Matched Order Reference</v>
      </c>
      <c r="S3198">
        <f t="shared" si="590"/>
        <v>1</v>
      </c>
      <c r="V3198" cm="1">
        <f t="array" ref="V3198">IF(E3198&lt;&gt;"CAPTURE",0,SUMPRODUCT((MDR_Rates!$A$2:$A$10=F3198)*(G3198&gt;MDR_Rates!$B$2:$B$10)*((MDR_Rates!$C$2:$C$10="")+(G3198&lt;=MDR_Rates!$C$2:$C$10))*MDR_Rates!$D$2:$D$10))</f>
        <v>0.3</v>
      </c>
      <c r="W3198">
        <f t="shared" si="591"/>
        <v>8.99</v>
      </c>
      <c r="X3198">
        <f t="shared" si="592"/>
        <v>1.62</v>
      </c>
      <c r="Y3198">
        <f t="shared" si="593"/>
        <v>0</v>
      </c>
      <c r="Z3198">
        <f t="shared" si="594"/>
        <v>0</v>
      </c>
      <c r="AG3198" t="str">
        <f t="shared" si="595"/>
        <v/>
      </c>
      <c r="AI3198" t="str">
        <f t="shared" si="596"/>
        <v/>
      </c>
      <c r="AJ3198" t="str">
        <f t="shared" si="597"/>
        <v/>
      </c>
      <c r="AK3198" t="str">
        <f t="shared" si="598"/>
        <v>ORD26004668</v>
      </c>
      <c r="AL3198">
        <f>IF(E3198&lt;&gt;"CAPTURE","",COUNTIF(Orders!$H:$H,AK3198))</f>
        <v>1</v>
      </c>
      <c r="AP3198" t="str">
        <f t="shared" si="599"/>
        <v>Matched to Order</v>
      </c>
      <c r="AQ3198">
        <f>IF(COUNTIF($A$2:A3198,A3198)=1,1,0)</f>
        <v>1</v>
      </c>
    </row>
    <row r="3199" spans="1:43" x14ac:dyDescent="0.3">
      <c r="A3199" t="s">
        <v>15537</v>
      </c>
      <c r="C3199" t="s">
        <v>9321</v>
      </c>
      <c r="D3199" s="1">
        <v>46282</v>
      </c>
      <c r="E3199" t="s">
        <v>11819</v>
      </c>
      <c r="F3199" t="s">
        <v>9</v>
      </c>
      <c r="G3199">
        <v>1299</v>
      </c>
      <c r="H3199">
        <v>0</v>
      </c>
      <c r="I3199">
        <v>0</v>
      </c>
      <c r="J3199">
        <v>1299</v>
      </c>
      <c r="K3199" s="1">
        <v>46284</v>
      </c>
      <c r="L3199" t="s">
        <v>15380</v>
      </c>
      <c r="M3199">
        <f t="shared" si="588"/>
        <v>1</v>
      </c>
      <c r="N3199">
        <f>COUNTIF(Orders!$A:$A,C3199)</f>
        <v>1</v>
      </c>
      <c r="P3199">
        <f>COUNTIF(Orders!$H:$H,UPPER(SUBSTITUTE(TRIM(C3199),"-","")))</f>
        <v>1</v>
      </c>
      <c r="R3199" t="str">
        <f t="shared" si="589"/>
        <v>Matched Order Reference</v>
      </c>
      <c r="S3199">
        <f t="shared" si="590"/>
        <v>1</v>
      </c>
      <c r="V3199" cm="1">
        <f t="array" ref="V3199">IF(E3199&lt;&gt;"CAPTURE",0,SUMPRODUCT((MDR_Rates!$A$2:$A$10=F3199)*(G3199&gt;MDR_Rates!$B$2:$B$10)*((MDR_Rates!$C$2:$C$10="")+(G3199&lt;=MDR_Rates!$C$2:$C$10))*MDR_Rates!$D$2:$D$10))</f>
        <v>0</v>
      </c>
      <c r="W3199">
        <f t="shared" si="591"/>
        <v>0</v>
      </c>
      <c r="X3199">
        <f t="shared" si="592"/>
        <v>0</v>
      </c>
      <c r="Y3199">
        <f t="shared" si="593"/>
        <v>0</v>
      </c>
      <c r="Z3199">
        <f t="shared" si="594"/>
        <v>0</v>
      </c>
      <c r="AG3199" t="str">
        <f t="shared" si="595"/>
        <v/>
      </c>
      <c r="AI3199" t="str">
        <f t="shared" si="596"/>
        <v/>
      </c>
      <c r="AJ3199" t="str">
        <f t="shared" si="597"/>
        <v/>
      </c>
      <c r="AK3199" t="str">
        <f t="shared" si="598"/>
        <v>ORD26004709</v>
      </c>
      <c r="AL3199">
        <f>IF(E3199&lt;&gt;"CAPTURE","",COUNTIF(Orders!$H:$H,AK3199))</f>
        <v>1</v>
      </c>
      <c r="AP3199" t="str">
        <f t="shared" si="599"/>
        <v>Matched to Order</v>
      </c>
      <c r="AQ3199">
        <f>IF(COUNTIF($A$2:A3199,A3199)=1,1,0)</f>
        <v>1</v>
      </c>
    </row>
    <row r="3200" spans="1:43" x14ac:dyDescent="0.3">
      <c r="A3200" t="s">
        <v>15538</v>
      </c>
      <c r="C3200" t="s">
        <v>15539</v>
      </c>
      <c r="D3200" s="1">
        <v>46282</v>
      </c>
      <c r="E3200" t="s">
        <v>11819</v>
      </c>
      <c r="F3200" t="s">
        <v>9</v>
      </c>
      <c r="G3200">
        <v>4999</v>
      </c>
      <c r="H3200">
        <v>15</v>
      </c>
      <c r="I3200">
        <v>2.7</v>
      </c>
      <c r="J3200">
        <v>4981.3</v>
      </c>
      <c r="K3200" s="1">
        <v>46284</v>
      </c>
      <c r="L3200" t="s">
        <v>15380</v>
      </c>
      <c r="M3200">
        <f t="shared" si="588"/>
        <v>1</v>
      </c>
      <c r="N3200">
        <f>COUNTIF(Orders!$A:$A,C3200)</f>
        <v>1</v>
      </c>
      <c r="P3200">
        <f>COUNTIF(Orders!$H:$H,UPPER(SUBSTITUTE(TRIM(C3200),"-","")))</f>
        <v>1</v>
      </c>
      <c r="R3200" t="str">
        <f t="shared" si="589"/>
        <v>Matched Order Reference</v>
      </c>
      <c r="S3200">
        <f t="shared" si="590"/>
        <v>1</v>
      </c>
      <c r="V3200" cm="1">
        <f t="array" ref="V3200">IF(E3200&lt;&gt;"CAPTURE",0,SUMPRODUCT((MDR_Rates!$A$2:$A$10=F3200)*(G3200&gt;MDR_Rates!$B$2:$B$10)*((MDR_Rates!$C$2:$C$10="")+(G3200&lt;=MDR_Rates!$C$2:$C$10))*MDR_Rates!$D$2:$D$10))</f>
        <v>0.3</v>
      </c>
      <c r="W3200">
        <f t="shared" si="591"/>
        <v>15</v>
      </c>
      <c r="X3200">
        <f t="shared" si="592"/>
        <v>2.7</v>
      </c>
      <c r="Y3200">
        <f t="shared" si="593"/>
        <v>0</v>
      </c>
      <c r="Z3200">
        <f t="shared" si="594"/>
        <v>0</v>
      </c>
      <c r="AG3200" t="str">
        <f t="shared" si="595"/>
        <v/>
      </c>
      <c r="AI3200" t="str">
        <f t="shared" si="596"/>
        <v/>
      </c>
      <c r="AJ3200" t="str">
        <f t="shared" si="597"/>
        <v/>
      </c>
      <c r="AK3200" t="str">
        <f t="shared" si="598"/>
        <v>ORD26004744</v>
      </c>
      <c r="AL3200">
        <f>IF(E3200&lt;&gt;"CAPTURE","",COUNTIF(Orders!$H:$H,AK3200))</f>
        <v>1</v>
      </c>
      <c r="AP3200" t="str">
        <f t="shared" si="599"/>
        <v>Matched to Order</v>
      </c>
      <c r="AQ3200">
        <f>IF(COUNTIF($A$2:A3200,A3200)=1,1,0)</f>
        <v>1</v>
      </c>
    </row>
    <row r="3201" spans="1:43" x14ac:dyDescent="0.3">
      <c r="A3201" t="s">
        <v>15540</v>
      </c>
      <c r="C3201" t="s">
        <v>15541</v>
      </c>
      <c r="D3201" s="1">
        <v>46282</v>
      </c>
      <c r="E3201" t="s">
        <v>11819</v>
      </c>
      <c r="F3201" t="s">
        <v>17</v>
      </c>
      <c r="G3201">
        <v>4647</v>
      </c>
      <c r="H3201">
        <v>74.349999999999994</v>
      </c>
      <c r="I3201">
        <v>13.38</v>
      </c>
      <c r="J3201">
        <v>4559.2700000000004</v>
      </c>
      <c r="K3201" s="1">
        <v>46284</v>
      </c>
      <c r="L3201" t="s">
        <v>15380</v>
      </c>
      <c r="M3201">
        <f t="shared" si="588"/>
        <v>1</v>
      </c>
      <c r="N3201">
        <f>COUNTIF(Orders!$A:$A,C3201)</f>
        <v>1</v>
      </c>
      <c r="P3201">
        <f>COUNTIF(Orders!$H:$H,UPPER(SUBSTITUTE(TRIM(C3201),"-","")))</f>
        <v>1</v>
      </c>
      <c r="R3201" t="str">
        <f t="shared" si="589"/>
        <v>Matched Order Reference</v>
      </c>
      <c r="S3201">
        <f t="shared" si="590"/>
        <v>1</v>
      </c>
      <c r="V3201" cm="1">
        <f t="array" ref="V3201">IF(E3201&lt;&gt;"CAPTURE",0,SUMPRODUCT((MDR_Rates!$A$2:$A$10=F3201)*(G3201&gt;MDR_Rates!$B$2:$B$10)*((MDR_Rates!$C$2:$C$10="")+(G3201&lt;=MDR_Rates!$C$2:$C$10))*MDR_Rates!$D$2:$D$10))</f>
        <v>1.6</v>
      </c>
      <c r="W3201">
        <f t="shared" si="591"/>
        <v>74.349999999999994</v>
      </c>
      <c r="X3201">
        <f t="shared" si="592"/>
        <v>13.38</v>
      </c>
      <c r="Y3201">
        <f t="shared" si="593"/>
        <v>0</v>
      </c>
      <c r="Z3201">
        <f t="shared" si="594"/>
        <v>0</v>
      </c>
      <c r="AG3201" t="str">
        <f t="shared" si="595"/>
        <v/>
      </c>
      <c r="AI3201" t="str">
        <f t="shared" si="596"/>
        <v/>
      </c>
      <c r="AJ3201" t="str">
        <f t="shared" si="597"/>
        <v/>
      </c>
      <c r="AK3201" t="str">
        <f t="shared" si="598"/>
        <v>ORD26004746</v>
      </c>
      <c r="AL3201">
        <f>IF(E3201&lt;&gt;"CAPTURE","",COUNTIF(Orders!$H:$H,AK3201))</f>
        <v>1</v>
      </c>
      <c r="AP3201" t="str">
        <f t="shared" si="599"/>
        <v>Matched to Order</v>
      </c>
      <c r="AQ3201">
        <f>IF(COUNTIF($A$2:A3201,A3201)=1,1,0)</f>
        <v>1</v>
      </c>
    </row>
    <row r="3202" spans="1:43" x14ac:dyDescent="0.3">
      <c r="A3202" t="s">
        <v>15542</v>
      </c>
      <c r="C3202" t="s">
        <v>9630</v>
      </c>
      <c r="D3202" s="1">
        <v>46282</v>
      </c>
      <c r="E3202" t="s">
        <v>11819</v>
      </c>
      <c r="F3202" t="s">
        <v>9</v>
      </c>
      <c r="G3202">
        <v>2499</v>
      </c>
      <c r="H3202">
        <v>7.5</v>
      </c>
      <c r="I3202">
        <v>1.35</v>
      </c>
      <c r="J3202">
        <v>2490.15</v>
      </c>
      <c r="K3202" s="1">
        <v>46284</v>
      </c>
      <c r="L3202" t="s">
        <v>15380</v>
      </c>
      <c r="M3202">
        <f t="shared" si="588"/>
        <v>1</v>
      </c>
      <c r="N3202">
        <f>COUNTIF(Orders!$A:$A,C3202)</f>
        <v>1</v>
      </c>
      <c r="P3202">
        <f>COUNTIF(Orders!$H:$H,UPPER(SUBSTITUTE(TRIM(C3202),"-","")))</f>
        <v>1</v>
      </c>
      <c r="R3202" t="str">
        <f t="shared" si="589"/>
        <v>Matched Order Reference</v>
      </c>
      <c r="S3202">
        <f t="shared" si="590"/>
        <v>1</v>
      </c>
      <c r="V3202" cm="1">
        <f t="array" ref="V3202">IF(E3202&lt;&gt;"CAPTURE",0,SUMPRODUCT((MDR_Rates!$A$2:$A$10=F3202)*(G3202&gt;MDR_Rates!$B$2:$B$10)*((MDR_Rates!$C$2:$C$10="")+(G3202&lt;=MDR_Rates!$C$2:$C$10))*MDR_Rates!$D$2:$D$10))</f>
        <v>0.3</v>
      </c>
      <c r="W3202">
        <f t="shared" si="591"/>
        <v>7.5</v>
      </c>
      <c r="X3202">
        <f t="shared" si="592"/>
        <v>1.35</v>
      </c>
      <c r="Y3202">
        <f t="shared" si="593"/>
        <v>0</v>
      </c>
      <c r="Z3202">
        <f t="shared" si="594"/>
        <v>0</v>
      </c>
      <c r="AG3202" t="str">
        <f t="shared" si="595"/>
        <v/>
      </c>
      <c r="AI3202" t="str">
        <f t="shared" si="596"/>
        <v/>
      </c>
      <c r="AJ3202" t="str">
        <f t="shared" si="597"/>
        <v/>
      </c>
      <c r="AK3202" t="str">
        <f t="shared" si="598"/>
        <v>ORD26004870</v>
      </c>
      <c r="AL3202">
        <f>IF(E3202&lt;&gt;"CAPTURE","",COUNTIF(Orders!$H:$H,AK3202))</f>
        <v>1</v>
      </c>
      <c r="AP3202" t="str">
        <f t="shared" si="599"/>
        <v>Matched to Order</v>
      </c>
      <c r="AQ3202">
        <f>IF(COUNTIF($A$2:A3202,A3202)=1,1,0)</f>
        <v>1</v>
      </c>
    </row>
    <row r="3203" spans="1:43" x14ac:dyDescent="0.3">
      <c r="A3203" t="s">
        <v>15543</v>
      </c>
      <c r="C3203" t="s">
        <v>9701</v>
      </c>
      <c r="D3203" s="1">
        <v>46282</v>
      </c>
      <c r="E3203" t="s">
        <v>11819</v>
      </c>
      <c r="F3203" t="s">
        <v>33</v>
      </c>
      <c r="G3203">
        <v>2999</v>
      </c>
      <c r="H3203">
        <v>35.99</v>
      </c>
      <c r="I3203">
        <v>6.48</v>
      </c>
      <c r="J3203">
        <v>2956.53</v>
      </c>
      <c r="K3203" s="1">
        <v>46284</v>
      </c>
      <c r="L3203" t="s">
        <v>15380</v>
      </c>
      <c r="M3203">
        <f t="shared" ref="M3203:M3266" si="600">COUNTIF($A:$A,A3203)</f>
        <v>1</v>
      </c>
      <c r="N3203">
        <f>COUNTIF(Orders!$A:$A,C3203)</f>
        <v>1</v>
      </c>
      <c r="P3203">
        <f>COUNTIF(Orders!$H:$H,UPPER(SUBSTITUTE(TRIM(C3203),"-","")))</f>
        <v>1</v>
      </c>
      <c r="R3203" t="str">
        <f t="shared" ref="R3203:R3266" si="601">IF(E3203="REFUND","Refund",IF(P3203=0,"Unmatched Order Reference","Matched Order Reference"))</f>
        <v>Matched Order Reference</v>
      </c>
      <c r="S3203">
        <f t="shared" ref="S3203:S3266" si="602">COUNTIFS($C$2:$C$5753,C3203,$E$2:$E$5753,"CAPTURE")</f>
        <v>1</v>
      </c>
      <c r="V3203" cm="1">
        <f t="array" ref="V3203">IF(E3203&lt;&gt;"CAPTURE",0,SUMPRODUCT((MDR_Rates!$A$2:$A$10=F3203)*(G3203&gt;MDR_Rates!$B$2:$B$10)*((MDR_Rates!$C$2:$C$10="")+(G3203&lt;=MDR_Rates!$C$2:$C$10))*MDR_Rates!$D$2:$D$10))</f>
        <v>1.2</v>
      </c>
      <c r="W3203">
        <f t="shared" ref="W3203:W3266" si="603">IF(E3203&lt;&gt;"CAPTURE",0,ROUND(G3203*V3203/100,2))</f>
        <v>35.99</v>
      </c>
      <c r="X3203">
        <f t="shared" ref="X3203:X3266" si="604">IF(E3203&lt;&gt;"CAPTURE",0,ROUND(W3203*18/100,2))</f>
        <v>6.48</v>
      </c>
      <c r="Y3203">
        <f t="shared" ref="Y3203:Y3266" si="605">IF(E3203&lt;&gt;"CAPTURE",0,ROUND(H3203-W3203,2))</f>
        <v>0</v>
      </c>
      <c r="Z3203">
        <f t="shared" ref="Z3203:Z3266" si="606">IF(E3203&lt;&gt;"CAPTURE",0,ROUND(I3203-X3203,2))</f>
        <v>0</v>
      </c>
      <c r="AG3203" t="str">
        <f t="shared" ref="AG3203:AG3266" si="607">IF(E3203&lt;&gt;"REFUND","",IF(COUNTIFS($A:$A,B3203,$E:$E,"CAPTURE")=0,"Missing Original Capture","Original Capture Found"))</f>
        <v/>
      </c>
      <c r="AI3203" t="str">
        <f t="shared" ref="AI3203:AI3266" si="608">IF(E3203="REFUND",_xlfn.MAXIFS($G:$G,$A:$A,B3203,$E:$E,"CAPTURE"),"")</f>
        <v/>
      </c>
      <c r="AJ3203" t="str">
        <f t="shared" ref="AJ3203:AJ3266" si="609">IF(E3203&lt;&gt;"REFUND","",IF(G3203&gt;AI3203,"Refund Exceeds Capture",IF(ABS(G3203-AI3203)&lt;0.01,"Full Refund","Partial Refund")))</f>
        <v/>
      </c>
      <c r="AK3203" t="str">
        <f t="shared" ref="AK3203:AK3266" si="610">UPPER(SUBSTITUTE(TRIM(C3203),"-",""))</f>
        <v>ORD26004907</v>
      </c>
      <c r="AL3203">
        <f>IF(E3203&lt;&gt;"CAPTURE","",COUNTIF(Orders!$H:$H,AK3203))</f>
        <v>1</v>
      </c>
      <c r="AP3203" t="str">
        <f t="shared" ref="AP3203:AP3266" si="611">IF(E3203&lt;&gt;"CAPTURE","",IF(M3203&gt;1,"Duplicate ID - Review",IF(AL3203=0,"Unmatched Order",IF(AL3203=1,"Matched to Order","Multiple Order Matches"))))</f>
        <v>Matched to Order</v>
      </c>
      <c r="AQ3203">
        <f>IF(COUNTIF($A$2:A3203,A3203)=1,1,0)</f>
        <v>1</v>
      </c>
    </row>
    <row r="3204" spans="1:43" x14ac:dyDescent="0.3">
      <c r="A3204" t="s">
        <v>15544</v>
      </c>
      <c r="C3204" t="s">
        <v>9853</v>
      </c>
      <c r="D3204" s="1">
        <v>46282</v>
      </c>
      <c r="E3204" t="s">
        <v>11819</v>
      </c>
      <c r="F3204" t="s">
        <v>17</v>
      </c>
      <c r="G3204">
        <v>799</v>
      </c>
      <c r="H3204">
        <v>14.38</v>
      </c>
      <c r="I3204">
        <v>2.59</v>
      </c>
      <c r="J3204">
        <v>782.03</v>
      </c>
      <c r="K3204" s="1">
        <v>46284</v>
      </c>
      <c r="L3204" t="s">
        <v>15380</v>
      </c>
      <c r="M3204">
        <f t="shared" si="600"/>
        <v>1</v>
      </c>
      <c r="N3204">
        <f>COUNTIF(Orders!$A:$A,C3204)</f>
        <v>1</v>
      </c>
      <c r="P3204">
        <f>COUNTIF(Orders!$H:$H,UPPER(SUBSTITUTE(TRIM(C3204),"-","")))</f>
        <v>1</v>
      </c>
      <c r="R3204" t="str">
        <f t="shared" si="601"/>
        <v>Matched Order Reference</v>
      </c>
      <c r="S3204">
        <f t="shared" si="602"/>
        <v>1</v>
      </c>
      <c r="V3204" cm="1">
        <f t="array" ref="V3204">IF(E3204&lt;&gt;"CAPTURE",0,SUMPRODUCT((MDR_Rates!$A$2:$A$10=F3204)*(G3204&gt;MDR_Rates!$B$2:$B$10)*((MDR_Rates!$C$2:$C$10="")+(G3204&lt;=MDR_Rates!$C$2:$C$10))*MDR_Rates!$D$2:$D$10))</f>
        <v>1.8</v>
      </c>
      <c r="W3204">
        <f t="shared" si="603"/>
        <v>14.38</v>
      </c>
      <c r="X3204">
        <f t="shared" si="604"/>
        <v>2.59</v>
      </c>
      <c r="Y3204">
        <f t="shared" si="605"/>
        <v>0</v>
      </c>
      <c r="Z3204">
        <f t="shared" si="606"/>
        <v>0</v>
      </c>
      <c r="AG3204" t="str">
        <f t="shared" si="607"/>
        <v/>
      </c>
      <c r="AI3204" t="str">
        <f t="shared" si="608"/>
        <v/>
      </c>
      <c r="AJ3204" t="str">
        <f t="shared" si="609"/>
        <v/>
      </c>
      <c r="AK3204" t="str">
        <f t="shared" si="610"/>
        <v>ORD26004985</v>
      </c>
      <c r="AL3204">
        <f>IF(E3204&lt;&gt;"CAPTURE","",COUNTIF(Orders!$H:$H,AK3204))</f>
        <v>1</v>
      </c>
      <c r="AP3204" t="str">
        <f t="shared" si="611"/>
        <v>Matched to Order</v>
      </c>
      <c r="AQ3204">
        <f>IF(COUNTIF($A$2:A3204,A3204)=1,1,0)</f>
        <v>1</v>
      </c>
    </row>
    <row r="3205" spans="1:43" x14ac:dyDescent="0.3">
      <c r="A3205" t="s">
        <v>15545</v>
      </c>
      <c r="C3205" t="s">
        <v>9930</v>
      </c>
      <c r="D3205" s="1">
        <v>46282</v>
      </c>
      <c r="E3205" t="s">
        <v>11819</v>
      </c>
      <c r="F3205" t="s">
        <v>44</v>
      </c>
      <c r="G3205">
        <v>3499</v>
      </c>
      <c r="H3205">
        <v>59.48</v>
      </c>
      <c r="I3205">
        <v>10.71</v>
      </c>
      <c r="J3205">
        <v>3428.81</v>
      </c>
      <c r="K3205" s="1">
        <v>46284</v>
      </c>
      <c r="L3205" t="s">
        <v>15380</v>
      </c>
      <c r="M3205">
        <f t="shared" si="600"/>
        <v>1</v>
      </c>
      <c r="N3205">
        <f>COUNTIF(Orders!$A:$A,C3205)</f>
        <v>1</v>
      </c>
      <c r="P3205">
        <f>COUNTIF(Orders!$H:$H,UPPER(SUBSTITUTE(TRIM(C3205),"-","")))</f>
        <v>1</v>
      </c>
      <c r="R3205" t="str">
        <f t="shared" si="601"/>
        <v>Matched Order Reference</v>
      </c>
      <c r="S3205">
        <f t="shared" si="602"/>
        <v>1</v>
      </c>
      <c r="V3205" cm="1">
        <f t="array" ref="V3205">IF(E3205&lt;&gt;"CAPTURE",0,SUMPRODUCT((MDR_Rates!$A$2:$A$10=F3205)*(G3205&gt;MDR_Rates!$B$2:$B$10)*((MDR_Rates!$C$2:$C$10="")+(G3205&lt;=MDR_Rates!$C$2:$C$10))*MDR_Rates!$D$2:$D$10))</f>
        <v>1.7</v>
      </c>
      <c r="W3205">
        <f t="shared" si="603"/>
        <v>59.48</v>
      </c>
      <c r="X3205">
        <f t="shared" si="604"/>
        <v>10.71</v>
      </c>
      <c r="Y3205">
        <f t="shared" si="605"/>
        <v>0</v>
      </c>
      <c r="Z3205">
        <f t="shared" si="606"/>
        <v>0</v>
      </c>
      <c r="AG3205" t="str">
        <f t="shared" si="607"/>
        <v/>
      </c>
      <c r="AI3205" t="str">
        <f t="shared" si="608"/>
        <v/>
      </c>
      <c r="AJ3205" t="str">
        <f t="shared" si="609"/>
        <v/>
      </c>
      <c r="AK3205" t="str">
        <f t="shared" si="610"/>
        <v>ORD26005025</v>
      </c>
      <c r="AL3205">
        <f>IF(E3205&lt;&gt;"CAPTURE","",COUNTIF(Orders!$H:$H,AK3205))</f>
        <v>1</v>
      </c>
      <c r="AP3205" t="str">
        <f t="shared" si="611"/>
        <v>Matched to Order</v>
      </c>
      <c r="AQ3205">
        <f>IF(COUNTIF($A$2:A3205,A3205)=1,1,0)</f>
        <v>1</v>
      </c>
    </row>
    <row r="3206" spans="1:43" x14ac:dyDescent="0.3">
      <c r="A3206" t="s">
        <v>15546</v>
      </c>
      <c r="C3206" t="s">
        <v>15547</v>
      </c>
      <c r="D3206" s="1">
        <v>46282</v>
      </c>
      <c r="E3206" t="s">
        <v>11819</v>
      </c>
      <c r="F3206" t="s">
        <v>9</v>
      </c>
      <c r="G3206">
        <v>7999</v>
      </c>
      <c r="H3206">
        <v>24</v>
      </c>
      <c r="I3206">
        <v>4.32</v>
      </c>
      <c r="J3206">
        <v>7970.68</v>
      </c>
      <c r="K3206" s="1">
        <v>46284</v>
      </c>
      <c r="L3206" t="s">
        <v>15380</v>
      </c>
      <c r="M3206">
        <f t="shared" si="600"/>
        <v>1</v>
      </c>
      <c r="N3206">
        <f>COUNTIF(Orders!$A:$A,C3206)</f>
        <v>1</v>
      </c>
      <c r="P3206">
        <f>COUNTIF(Orders!$H:$H,UPPER(SUBSTITUTE(TRIM(C3206),"-","")))</f>
        <v>1</v>
      </c>
      <c r="R3206" t="str">
        <f t="shared" si="601"/>
        <v>Matched Order Reference</v>
      </c>
      <c r="S3206">
        <f t="shared" si="602"/>
        <v>1</v>
      </c>
      <c r="V3206" cm="1">
        <f t="array" ref="V3206">IF(E3206&lt;&gt;"CAPTURE",0,SUMPRODUCT((MDR_Rates!$A$2:$A$10=F3206)*(G3206&gt;MDR_Rates!$B$2:$B$10)*((MDR_Rates!$C$2:$C$10="")+(G3206&lt;=MDR_Rates!$C$2:$C$10))*MDR_Rates!$D$2:$D$10))</f>
        <v>0.3</v>
      </c>
      <c r="W3206">
        <f t="shared" si="603"/>
        <v>24</v>
      </c>
      <c r="X3206">
        <f t="shared" si="604"/>
        <v>4.32</v>
      </c>
      <c r="Y3206">
        <f t="shared" si="605"/>
        <v>0</v>
      </c>
      <c r="Z3206">
        <f t="shared" si="606"/>
        <v>0</v>
      </c>
      <c r="AG3206" t="str">
        <f t="shared" si="607"/>
        <v/>
      </c>
      <c r="AI3206" t="str">
        <f t="shared" si="608"/>
        <v/>
      </c>
      <c r="AJ3206" t="str">
        <f t="shared" si="609"/>
        <v/>
      </c>
      <c r="AK3206" t="str">
        <f t="shared" si="610"/>
        <v>ORD26005061</v>
      </c>
      <c r="AL3206">
        <f>IF(E3206&lt;&gt;"CAPTURE","",COUNTIF(Orders!$H:$H,AK3206))</f>
        <v>1</v>
      </c>
      <c r="AP3206" t="str">
        <f t="shared" si="611"/>
        <v>Matched to Order</v>
      </c>
      <c r="AQ3206">
        <f>IF(COUNTIF($A$2:A3206,A3206)=1,1,0)</f>
        <v>1</v>
      </c>
    </row>
    <row r="3207" spans="1:43" x14ac:dyDescent="0.3">
      <c r="A3207" t="s">
        <v>15548</v>
      </c>
      <c r="C3207" t="s">
        <v>10181</v>
      </c>
      <c r="D3207" s="1">
        <v>46282</v>
      </c>
      <c r="E3207" t="s">
        <v>11819</v>
      </c>
      <c r="F3207" t="s">
        <v>33</v>
      </c>
      <c r="G3207">
        <v>5297</v>
      </c>
      <c r="H3207">
        <v>63.56</v>
      </c>
      <c r="I3207">
        <v>11.44</v>
      </c>
      <c r="J3207">
        <v>5222</v>
      </c>
      <c r="K3207" s="1">
        <v>46284</v>
      </c>
      <c r="L3207" t="s">
        <v>15380</v>
      </c>
      <c r="M3207">
        <f t="shared" si="600"/>
        <v>1</v>
      </c>
      <c r="N3207">
        <f>COUNTIF(Orders!$A:$A,C3207)</f>
        <v>1</v>
      </c>
      <c r="P3207">
        <f>COUNTIF(Orders!$H:$H,UPPER(SUBSTITUTE(TRIM(C3207),"-","")))</f>
        <v>1</v>
      </c>
      <c r="R3207" t="str">
        <f t="shared" si="601"/>
        <v>Matched Order Reference</v>
      </c>
      <c r="S3207">
        <f t="shared" si="602"/>
        <v>1</v>
      </c>
      <c r="V3207" cm="1">
        <f t="array" ref="V3207">IF(E3207&lt;&gt;"CAPTURE",0,SUMPRODUCT((MDR_Rates!$A$2:$A$10=F3207)*(G3207&gt;MDR_Rates!$B$2:$B$10)*((MDR_Rates!$C$2:$C$10="")+(G3207&lt;=MDR_Rates!$C$2:$C$10))*MDR_Rates!$D$2:$D$10))</f>
        <v>1.2</v>
      </c>
      <c r="W3207">
        <f t="shared" si="603"/>
        <v>63.56</v>
      </c>
      <c r="X3207">
        <f t="shared" si="604"/>
        <v>11.44</v>
      </c>
      <c r="Y3207">
        <f t="shared" si="605"/>
        <v>0</v>
      </c>
      <c r="Z3207">
        <f t="shared" si="606"/>
        <v>0</v>
      </c>
      <c r="AG3207" t="str">
        <f t="shared" si="607"/>
        <v/>
      </c>
      <c r="AI3207" t="str">
        <f t="shared" si="608"/>
        <v/>
      </c>
      <c r="AJ3207" t="str">
        <f t="shared" si="609"/>
        <v/>
      </c>
      <c r="AK3207" t="str">
        <f t="shared" si="610"/>
        <v>ORD26005157</v>
      </c>
      <c r="AL3207">
        <f>IF(E3207&lt;&gt;"CAPTURE","",COUNTIF(Orders!$H:$H,AK3207))</f>
        <v>1</v>
      </c>
      <c r="AP3207" t="str">
        <f t="shared" si="611"/>
        <v>Matched to Order</v>
      </c>
      <c r="AQ3207">
        <f>IF(COUNTIF($A$2:A3207,A3207)=1,1,0)</f>
        <v>1</v>
      </c>
    </row>
    <row r="3208" spans="1:43" x14ac:dyDescent="0.3">
      <c r="A3208" t="s">
        <v>15549</v>
      </c>
      <c r="C3208" t="s">
        <v>10203</v>
      </c>
      <c r="D3208" s="1">
        <v>46282</v>
      </c>
      <c r="E3208" t="s">
        <v>11819</v>
      </c>
      <c r="F3208" t="s">
        <v>44</v>
      </c>
      <c r="G3208">
        <v>4097</v>
      </c>
      <c r="H3208">
        <v>69.650000000000006</v>
      </c>
      <c r="I3208">
        <v>12.54</v>
      </c>
      <c r="J3208">
        <v>4014.81</v>
      </c>
      <c r="K3208" s="1">
        <v>46284</v>
      </c>
      <c r="L3208" t="s">
        <v>15380</v>
      </c>
      <c r="M3208">
        <f t="shared" si="600"/>
        <v>1</v>
      </c>
      <c r="N3208">
        <f>COUNTIF(Orders!$A:$A,C3208)</f>
        <v>1</v>
      </c>
      <c r="P3208">
        <f>COUNTIF(Orders!$H:$H,UPPER(SUBSTITUTE(TRIM(C3208),"-","")))</f>
        <v>1</v>
      </c>
      <c r="R3208" t="str">
        <f t="shared" si="601"/>
        <v>Matched Order Reference</v>
      </c>
      <c r="S3208">
        <f t="shared" si="602"/>
        <v>1</v>
      </c>
      <c r="V3208" cm="1">
        <f t="array" ref="V3208">IF(E3208&lt;&gt;"CAPTURE",0,SUMPRODUCT((MDR_Rates!$A$2:$A$10=F3208)*(G3208&gt;MDR_Rates!$B$2:$B$10)*((MDR_Rates!$C$2:$C$10="")+(G3208&lt;=MDR_Rates!$C$2:$C$10))*MDR_Rates!$D$2:$D$10))</f>
        <v>1.7</v>
      </c>
      <c r="W3208">
        <f t="shared" si="603"/>
        <v>69.650000000000006</v>
      </c>
      <c r="X3208">
        <f t="shared" si="604"/>
        <v>12.54</v>
      </c>
      <c r="Y3208">
        <f t="shared" si="605"/>
        <v>0</v>
      </c>
      <c r="Z3208">
        <f t="shared" si="606"/>
        <v>0</v>
      </c>
      <c r="AG3208" t="str">
        <f t="shared" si="607"/>
        <v/>
      </c>
      <c r="AI3208" t="str">
        <f t="shared" si="608"/>
        <v/>
      </c>
      <c r="AJ3208" t="str">
        <f t="shared" si="609"/>
        <v/>
      </c>
      <c r="AK3208" t="str">
        <f t="shared" si="610"/>
        <v>ORD26005169</v>
      </c>
      <c r="AL3208">
        <f>IF(E3208&lt;&gt;"CAPTURE","",COUNTIF(Orders!$H:$H,AK3208))</f>
        <v>1</v>
      </c>
      <c r="AP3208" t="str">
        <f t="shared" si="611"/>
        <v>Matched to Order</v>
      </c>
      <c r="AQ3208">
        <f>IF(COUNTIF($A$2:A3208,A3208)=1,1,0)</f>
        <v>1</v>
      </c>
    </row>
    <row r="3209" spans="1:43" x14ac:dyDescent="0.3">
      <c r="A3209" t="s">
        <v>15550</v>
      </c>
      <c r="C3209" t="s">
        <v>10258</v>
      </c>
      <c r="D3209" s="1">
        <v>46282</v>
      </c>
      <c r="E3209" t="s">
        <v>11819</v>
      </c>
      <c r="F3209" t="s">
        <v>9</v>
      </c>
      <c r="G3209">
        <v>3598</v>
      </c>
      <c r="H3209">
        <v>10.79</v>
      </c>
      <c r="I3209">
        <v>1.94</v>
      </c>
      <c r="J3209">
        <v>3585.27</v>
      </c>
      <c r="K3209" s="1">
        <v>46284</v>
      </c>
      <c r="L3209" t="s">
        <v>15380</v>
      </c>
      <c r="M3209">
        <f t="shared" si="600"/>
        <v>1</v>
      </c>
      <c r="N3209">
        <f>COUNTIF(Orders!$A:$A,C3209)</f>
        <v>1</v>
      </c>
      <c r="P3209">
        <f>COUNTIF(Orders!$H:$H,UPPER(SUBSTITUTE(TRIM(C3209),"-","")))</f>
        <v>1</v>
      </c>
      <c r="R3209" t="str">
        <f t="shared" si="601"/>
        <v>Matched Order Reference</v>
      </c>
      <c r="S3209">
        <f t="shared" si="602"/>
        <v>1</v>
      </c>
      <c r="V3209" cm="1">
        <f t="array" ref="V3209">IF(E3209&lt;&gt;"CAPTURE",0,SUMPRODUCT((MDR_Rates!$A$2:$A$10=F3209)*(G3209&gt;MDR_Rates!$B$2:$B$10)*((MDR_Rates!$C$2:$C$10="")+(G3209&lt;=MDR_Rates!$C$2:$C$10))*MDR_Rates!$D$2:$D$10))</f>
        <v>0.3</v>
      </c>
      <c r="W3209">
        <f t="shared" si="603"/>
        <v>10.79</v>
      </c>
      <c r="X3209">
        <f t="shared" si="604"/>
        <v>1.94</v>
      </c>
      <c r="Y3209">
        <f t="shared" si="605"/>
        <v>0</v>
      </c>
      <c r="Z3209">
        <f t="shared" si="606"/>
        <v>0</v>
      </c>
      <c r="AG3209" t="str">
        <f t="shared" si="607"/>
        <v/>
      </c>
      <c r="AI3209" t="str">
        <f t="shared" si="608"/>
        <v/>
      </c>
      <c r="AJ3209" t="str">
        <f t="shared" si="609"/>
        <v/>
      </c>
      <c r="AK3209" t="str">
        <f t="shared" si="610"/>
        <v>ORD26005197</v>
      </c>
      <c r="AL3209">
        <f>IF(E3209&lt;&gt;"CAPTURE","",COUNTIF(Orders!$H:$H,AK3209))</f>
        <v>1</v>
      </c>
      <c r="AP3209" t="str">
        <f t="shared" si="611"/>
        <v>Matched to Order</v>
      </c>
      <c r="AQ3209">
        <f>IF(COUNTIF($A$2:A3209,A3209)=1,1,0)</f>
        <v>1</v>
      </c>
    </row>
    <row r="3210" spans="1:43" x14ac:dyDescent="0.3">
      <c r="A3210" t="s">
        <v>15551</v>
      </c>
      <c r="C3210" t="s">
        <v>10312</v>
      </c>
      <c r="D3210" s="1">
        <v>46282</v>
      </c>
      <c r="E3210" t="s">
        <v>11819</v>
      </c>
      <c r="F3210" t="s">
        <v>9</v>
      </c>
      <c r="G3210">
        <v>3298</v>
      </c>
      <c r="H3210">
        <v>9.89</v>
      </c>
      <c r="I3210">
        <v>1.78</v>
      </c>
      <c r="J3210">
        <v>3286.33</v>
      </c>
      <c r="K3210" s="1">
        <v>46284</v>
      </c>
      <c r="L3210" t="s">
        <v>15380</v>
      </c>
      <c r="M3210">
        <f t="shared" si="600"/>
        <v>1</v>
      </c>
      <c r="N3210">
        <f>COUNTIF(Orders!$A:$A,C3210)</f>
        <v>1</v>
      </c>
      <c r="P3210">
        <f>COUNTIF(Orders!$H:$H,UPPER(SUBSTITUTE(TRIM(C3210),"-","")))</f>
        <v>1</v>
      </c>
      <c r="R3210" t="str">
        <f t="shared" si="601"/>
        <v>Matched Order Reference</v>
      </c>
      <c r="S3210">
        <f t="shared" si="602"/>
        <v>1</v>
      </c>
      <c r="V3210" cm="1">
        <f t="array" ref="V3210">IF(E3210&lt;&gt;"CAPTURE",0,SUMPRODUCT((MDR_Rates!$A$2:$A$10=F3210)*(G3210&gt;MDR_Rates!$B$2:$B$10)*((MDR_Rates!$C$2:$C$10="")+(G3210&lt;=MDR_Rates!$C$2:$C$10))*MDR_Rates!$D$2:$D$10))</f>
        <v>0.3</v>
      </c>
      <c r="W3210">
        <f t="shared" si="603"/>
        <v>9.89</v>
      </c>
      <c r="X3210">
        <f t="shared" si="604"/>
        <v>1.78</v>
      </c>
      <c r="Y3210">
        <f t="shared" si="605"/>
        <v>0</v>
      </c>
      <c r="Z3210">
        <f t="shared" si="606"/>
        <v>0</v>
      </c>
      <c r="AG3210" t="str">
        <f t="shared" si="607"/>
        <v/>
      </c>
      <c r="AI3210" t="str">
        <f t="shared" si="608"/>
        <v/>
      </c>
      <c r="AJ3210" t="str">
        <f t="shared" si="609"/>
        <v/>
      </c>
      <c r="AK3210" t="str">
        <f t="shared" si="610"/>
        <v>ORD26005225</v>
      </c>
      <c r="AL3210">
        <f>IF(E3210&lt;&gt;"CAPTURE","",COUNTIF(Orders!$H:$H,AK3210))</f>
        <v>1</v>
      </c>
      <c r="AP3210" t="str">
        <f t="shared" si="611"/>
        <v>Matched to Order</v>
      </c>
      <c r="AQ3210">
        <f>IF(COUNTIF($A$2:A3210,A3210)=1,1,0)</f>
        <v>1</v>
      </c>
    </row>
    <row r="3211" spans="1:43" x14ac:dyDescent="0.3">
      <c r="A3211" t="s">
        <v>15552</v>
      </c>
      <c r="C3211" t="s">
        <v>10463</v>
      </c>
      <c r="D3211" s="1">
        <v>46282</v>
      </c>
      <c r="E3211" t="s">
        <v>11819</v>
      </c>
      <c r="F3211" t="s">
        <v>9</v>
      </c>
      <c r="G3211">
        <v>9998</v>
      </c>
      <c r="H3211">
        <v>29.99</v>
      </c>
      <c r="I3211">
        <v>5.4</v>
      </c>
      <c r="J3211">
        <v>9962.61</v>
      </c>
      <c r="K3211" s="1">
        <v>46284</v>
      </c>
      <c r="L3211" t="s">
        <v>15380</v>
      </c>
      <c r="M3211">
        <f t="shared" si="600"/>
        <v>1</v>
      </c>
      <c r="N3211">
        <f>COUNTIF(Orders!$A:$A,C3211)</f>
        <v>1</v>
      </c>
      <c r="P3211">
        <f>COUNTIF(Orders!$H:$H,UPPER(SUBSTITUTE(TRIM(C3211),"-","")))</f>
        <v>1</v>
      </c>
      <c r="R3211" t="str">
        <f t="shared" si="601"/>
        <v>Matched Order Reference</v>
      </c>
      <c r="S3211">
        <f t="shared" si="602"/>
        <v>1</v>
      </c>
      <c r="V3211" cm="1">
        <f t="array" ref="V3211">IF(E3211&lt;&gt;"CAPTURE",0,SUMPRODUCT((MDR_Rates!$A$2:$A$10=F3211)*(G3211&gt;MDR_Rates!$B$2:$B$10)*((MDR_Rates!$C$2:$C$10="")+(G3211&lt;=MDR_Rates!$C$2:$C$10))*MDR_Rates!$D$2:$D$10))</f>
        <v>0.3</v>
      </c>
      <c r="W3211">
        <f t="shared" si="603"/>
        <v>29.99</v>
      </c>
      <c r="X3211">
        <f t="shared" si="604"/>
        <v>5.4</v>
      </c>
      <c r="Y3211">
        <f t="shared" si="605"/>
        <v>0</v>
      </c>
      <c r="Z3211">
        <f t="shared" si="606"/>
        <v>0</v>
      </c>
      <c r="AG3211" t="str">
        <f t="shared" si="607"/>
        <v/>
      </c>
      <c r="AI3211" t="str">
        <f t="shared" si="608"/>
        <v/>
      </c>
      <c r="AJ3211" t="str">
        <f t="shared" si="609"/>
        <v/>
      </c>
      <c r="AK3211" t="str">
        <f t="shared" si="610"/>
        <v>ORD26005304</v>
      </c>
      <c r="AL3211">
        <f>IF(E3211&lt;&gt;"CAPTURE","",COUNTIF(Orders!$H:$H,AK3211))</f>
        <v>1</v>
      </c>
      <c r="AP3211" t="str">
        <f t="shared" si="611"/>
        <v>Matched to Order</v>
      </c>
      <c r="AQ3211">
        <f>IF(COUNTIF($A$2:A3211,A3211)=1,1,0)</f>
        <v>1</v>
      </c>
    </row>
    <row r="3212" spans="1:43" x14ac:dyDescent="0.3">
      <c r="A3212" t="s">
        <v>15553</v>
      </c>
      <c r="C3212" t="s">
        <v>10465</v>
      </c>
      <c r="D3212" s="1">
        <v>46282</v>
      </c>
      <c r="E3212" t="s">
        <v>11819</v>
      </c>
      <c r="F3212" t="s">
        <v>33</v>
      </c>
      <c r="G3212">
        <v>2298</v>
      </c>
      <c r="H3212">
        <v>27.58</v>
      </c>
      <c r="I3212">
        <v>4.96</v>
      </c>
      <c r="J3212">
        <v>2265.46</v>
      </c>
      <c r="K3212" s="1">
        <v>46284</v>
      </c>
      <c r="L3212" t="s">
        <v>15380</v>
      </c>
      <c r="M3212">
        <f t="shared" si="600"/>
        <v>1</v>
      </c>
      <c r="N3212">
        <f>COUNTIF(Orders!$A:$A,C3212)</f>
        <v>1</v>
      </c>
      <c r="P3212">
        <f>COUNTIF(Orders!$H:$H,UPPER(SUBSTITUTE(TRIM(C3212),"-","")))</f>
        <v>1</v>
      </c>
      <c r="R3212" t="str">
        <f t="shared" si="601"/>
        <v>Matched Order Reference</v>
      </c>
      <c r="S3212">
        <f t="shared" si="602"/>
        <v>1</v>
      </c>
      <c r="V3212" cm="1">
        <f t="array" ref="V3212">IF(E3212&lt;&gt;"CAPTURE",0,SUMPRODUCT((MDR_Rates!$A$2:$A$10=F3212)*(G3212&gt;MDR_Rates!$B$2:$B$10)*((MDR_Rates!$C$2:$C$10="")+(G3212&lt;=MDR_Rates!$C$2:$C$10))*MDR_Rates!$D$2:$D$10))</f>
        <v>1.2</v>
      </c>
      <c r="W3212">
        <f t="shared" si="603"/>
        <v>27.58</v>
      </c>
      <c r="X3212">
        <f t="shared" si="604"/>
        <v>4.96</v>
      </c>
      <c r="Y3212">
        <f t="shared" si="605"/>
        <v>0</v>
      </c>
      <c r="Z3212">
        <f t="shared" si="606"/>
        <v>0</v>
      </c>
      <c r="AG3212" t="str">
        <f t="shared" si="607"/>
        <v/>
      </c>
      <c r="AI3212" t="str">
        <f t="shared" si="608"/>
        <v/>
      </c>
      <c r="AJ3212" t="str">
        <f t="shared" si="609"/>
        <v/>
      </c>
      <c r="AK3212" t="str">
        <f t="shared" si="610"/>
        <v>ORD26005305</v>
      </c>
      <c r="AL3212">
        <f>IF(E3212&lt;&gt;"CAPTURE","",COUNTIF(Orders!$H:$H,AK3212))</f>
        <v>1</v>
      </c>
      <c r="AP3212" t="str">
        <f t="shared" si="611"/>
        <v>Matched to Order</v>
      </c>
      <c r="AQ3212">
        <f>IF(COUNTIF($A$2:A3212,A3212)=1,1,0)</f>
        <v>1</v>
      </c>
    </row>
    <row r="3213" spans="1:43" x14ac:dyDescent="0.3">
      <c r="A3213" t="s">
        <v>15554</v>
      </c>
      <c r="C3213" t="s">
        <v>15555</v>
      </c>
      <c r="D3213" s="1">
        <v>46282</v>
      </c>
      <c r="E3213" t="s">
        <v>11819</v>
      </c>
      <c r="F3213" t="s">
        <v>17</v>
      </c>
      <c r="G3213">
        <v>2499</v>
      </c>
      <c r="H3213">
        <v>39.979999999999997</v>
      </c>
      <c r="I3213">
        <v>7.2</v>
      </c>
      <c r="J3213">
        <v>2451.8200000000002</v>
      </c>
      <c r="K3213" s="1">
        <v>46284</v>
      </c>
      <c r="L3213" t="s">
        <v>15380</v>
      </c>
      <c r="M3213">
        <f t="shared" si="600"/>
        <v>1</v>
      </c>
      <c r="N3213">
        <f>COUNTIF(Orders!$A:$A,C3213)</f>
        <v>1</v>
      </c>
      <c r="P3213">
        <f>COUNTIF(Orders!$H:$H,UPPER(SUBSTITUTE(TRIM(C3213),"-","")))</f>
        <v>1</v>
      </c>
      <c r="R3213" t="str">
        <f t="shared" si="601"/>
        <v>Matched Order Reference</v>
      </c>
      <c r="S3213">
        <f t="shared" si="602"/>
        <v>1</v>
      </c>
      <c r="V3213" cm="1">
        <f t="array" ref="V3213">IF(E3213&lt;&gt;"CAPTURE",0,SUMPRODUCT((MDR_Rates!$A$2:$A$10=F3213)*(G3213&gt;MDR_Rates!$B$2:$B$10)*((MDR_Rates!$C$2:$C$10="")+(G3213&lt;=MDR_Rates!$C$2:$C$10))*MDR_Rates!$D$2:$D$10))</f>
        <v>1.6</v>
      </c>
      <c r="W3213">
        <f t="shared" si="603"/>
        <v>39.979999999999997</v>
      </c>
      <c r="X3213">
        <f t="shared" si="604"/>
        <v>7.2</v>
      </c>
      <c r="Y3213">
        <f t="shared" si="605"/>
        <v>0</v>
      </c>
      <c r="Z3213">
        <f t="shared" si="606"/>
        <v>0</v>
      </c>
      <c r="AG3213" t="str">
        <f t="shared" si="607"/>
        <v/>
      </c>
      <c r="AI3213" t="str">
        <f t="shared" si="608"/>
        <v/>
      </c>
      <c r="AJ3213" t="str">
        <f t="shared" si="609"/>
        <v/>
      </c>
      <c r="AK3213" t="str">
        <f t="shared" si="610"/>
        <v>ORD26005351</v>
      </c>
      <c r="AL3213">
        <f>IF(E3213&lt;&gt;"CAPTURE","",COUNTIF(Orders!$H:$H,AK3213))</f>
        <v>1</v>
      </c>
      <c r="AP3213" t="str">
        <f t="shared" si="611"/>
        <v>Matched to Order</v>
      </c>
      <c r="AQ3213">
        <f>IF(COUNTIF($A$2:A3213,A3213)=1,1,0)</f>
        <v>1</v>
      </c>
    </row>
    <row r="3214" spans="1:43" x14ac:dyDescent="0.3">
      <c r="A3214" t="s">
        <v>15556</v>
      </c>
      <c r="C3214" t="s">
        <v>10596</v>
      </c>
      <c r="D3214" s="1">
        <v>46282</v>
      </c>
      <c r="E3214" t="s">
        <v>11819</v>
      </c>
      <c r="F3214" t="s">
        <v>17</v>
      </c>
      <c r="G3214">
        <v>1299</v>
      </c>
      <c r="H3214">
        <v>23.38</v>
      </c>
      <c r="I3214">
        <v>4.21</v>
      </c>
      <c r="J3214">
        <v>1271.4100000000001</v>
      </c>
      <c r="K3214" s="1">
        <v>46284</v>
      </c>
      <c r="L3214" t="s">
        <v>15380</v>
      </c>
      <c r="M3214">
        <f t="shared" si="600"/>
        <v>1</v>
      </c>
      <c r="N3214">
        <f>COUNTIF(Orders!$A:$A,C3214)</f>
        <v>1</v>
      </c>
      <c r="P3214">
        <f>COUNTIF(Orders!$H:$H,UPPER(SUBSTITUTE(TRIM(C3214),"-","")))</f>
        <v>1</v>
      </c>
      <c r="R3214" t="str">
        <f t="shared" si="601"/>
        <v>Matched Order Reference</v>
      </c>
      <c r="S3214">
        <f t="shared" si="602"/>
        <v>1</v>
      </c>
      <c r="V3214" cm="1">
        <f t="array" ref="V3214">IF(E3214&lt;&gt;"CAPTURE",0,SUMPRODUCT((MDR_Rates!$A$2:$A$10=F3214)*(G3214&gt;MDR_Rates!$B$2:$B$10)*((MDR_Rates!$C$2:$C$10="")+(G3214&lt;=MDR_Rates!$C$2:$C$10))*MDR_Rates!$D$2:$D$10))</f>
        <v>1.8</v>
      </c>
      <c r="W3214">
        <f t="shared" si="603"/>
        <v>23.38</v>
      </c>
      <c r="X3214">
        <f t="shared" si="604"/>
        <v>4.21</v>
      </c>
      <c r="Y3214">
        <f t="shared" si="605"/>
        <v>0</v>
      </c>
      <c r="Z3214">
        <f t="shared" si="606"/>
        <v>0</v>
      </c>
      <c r="AG3214" t="str">
        <f t="shared" si="607"/>
        <v/>
      </c>
      <c r="AI3214" t="str">
        <f t="shared" si="608"/>
        <v/>
      </c>
      <c r="AJ3214" t="str">
        <f t="shared" si="609"/>
        <v/>
      </c>
      <c r="AK3214" t="str">
        <f t="shared" si="610"/>
        <v>ORD26005371</v>
      </c>
      <c r="AL3214">
        <f>IF(E3214&lt;&gt;"CAPTURE","",COUNTIF(Orders!$H:$H,AK3214))</f>
        <v>1</v>
      </c>
      <c r="AP3214" t="str">
        <f t="shared" si="611"/>
        <v>Matched to Order</v>
      </c>
      <c r="AQ3214">
        <f>IF(COUNTIF($A$2:A3214,A3214)=1,1,0)</f>
        <v>1</v>
      </c>
    </row>
    <row r="3215" spans="1:43" x14ac:dyDescent="0.3">
      <c r="A3215" t="s">
        <v>15557</v>
      </c>
      <c r="C3215" t="s">
        <v>10608</v>
      </c>
      <c r="D3215" s="1">
        <v>46282</v>
      </c>
      <c r="E3215" t="s">
        <v>11819</v>
      </c>
      <c r="F3215" t="s">
        <v>17</v>
      </c>
      <c r="G3215">
        <v>6498</v>
      </c>
      <c r="H3215">
        <v>103.97</v>
      </c>
      <c r="I3215">
        <v>18.71</v>
      </c>
      <c r="J3215">
        <v>6375.32</v>
      </c>
      <c r="K3215" s="1">
        <v>46284</v>
      </c>
      <c r="L3215" t="s">
        <v>15380</v>
      </c>
      <c r="M3215">
        <f t="shared" si="600"/>
        <v>1</v>
      </c>
      <c r="N3215">
        <f>COUNTIF(Orders!$A:$A,C3215)</f>
        <v>1</v>
      </c>
      <c r="P3215">
        <f>COUNTIF(Orders!$H:$H,UPPER(SUBSTITUTE(TRIM(C3215),"-","")))</f>
        <v>1</v>
      </c>
      <c r="R3215" t="str">
        <f t="shared" si="601"/>
        <v>Matched Order Reference</v>
      </c>
      <c r="S3215">
        <f t="shared" si="602"/>
        <v>1</v>
      </c>
      <c r="V3215" cm="1">
        <f t="array" ref="V3215">IF(E3215&lt;&gt;"CAPTURE",0,SUMPRODUCT((MDR_Rates!$A$2:$A$10=F3215)*(G3215&gt;MDR_Rates!$B$2:$B$10)*((MDR_Rates!$C$2:$C$10="")+(G3215&lt;=MDR_Rates!$C$2:$C$10))*MDR_Rates!$D$2:$D$10))</f>
        <v>1.6</v>
      </c>
      <c r="W3215">
        <f t="shared" si="603"/>
        <v>103.97</v>
      </c>
      <c r="X3215">
        <f t="shared" si="604"/>
        <v>18.71</v>
      </c>
      <c r="Y3215">
        <f t="shared" si="605"/>
        <v>0</v>
      </c>
      <c r="Z3215">
        <f t="shared" si="606"/>
        <v>0</v>
      </c>
      <c r="AG3215" t="str">
        <f t="shared" si="607"/>
        <v/>
      </c>
      <c r="AI3215" t="str">
        <f t="shared" si="608"/>
        <v/>
      </c>
      <c r="AJ3215" t="str">
        <f t="shared" si="609"/>
        <v/>
      </c>
      <c r="AK3215" t="str">
        <f t="shared" si="610"/>
        <v>ORD26005377</v>
      </c>
      <c r="AL3215">
        <f>IF(E3215&lt;&gt;"CAPTURE","",COUNTIF(Orders!$H:$H,AK3215))</f>
        <v>1</v>
      </c>
      <c r="AP3215" t="str">
        <f t="shared" si="611"/>
        <v>Matched to Order</v>
      </c>
      <c r="AQ3215">
        <f>IF(COUNTIF($A$2:A3215,A3215)=1,1,0)</f>
        <v>1</v>
      </c>
    </row>
    <row r="3216" spans="1:43" x14ac:dyDescent="0.3">
      <c r="A3216" t="s">
        <v>15558</v>
      </c>
      <c r="C3216" t="s">
        <v>10627</v>
      </c>
      <c r="D3216" s="1">
        <v>46282</v>
      </c>
      <c r="E3216" t="s">
        <v>11819</v>
      </c>
      <c r="F3216" t="s">
        <v>44</v>
      </c>
      <c r="G3216">
        <v>1499</v>
      </c>
      <c r="H3216">
        <v>28.48</v>
      </c>
      <c r="I3216">
        <v>5.13</v>
      </c>
      <c r="J3216">
        <v>1465.39</v>
      </c>
      <c r="K3216" s="1">
        <v>46284</v>
      </c>
      <c r="L3216" t="s">
        <v>15380</v>
      </c>
      <c r="M3216">
        <f t="shared" si="600"/>
        <v>1</v>
      </c>
      <c r="N3216">
        <f>COUNTIF(Orders!$A:$A,C3216)</f>
        <v>1</v>
      </c>
      <c r="P3216">
        <f>COUNTIF(Orders!$H:$H,UPPER(SUBSTITUTE(TRIM(C3216),"-","")))</f>
        <v>1</v>
      </c>
      <c r="R3216" t="str">
        <f t="shared" si="601"/>
        <v>Matched Order Reference</v>
      </c>
      <c r="S3216">
        <f t="shared" si="602"/>
        <v>1</v>
      </c>
      <c r="V3216" cm="1">
        <f t="array" ref="V3216">IF(E3216&lt;&gt;"CAPTURE",0,SUMPRODUCT((MDR_Rates!$A$2:$A$10=F3216)*(G3216&gt;MDR_Rates!$B$2:$B$10)*((MDR_Rates!$C$2:$C$10="")+(G3216&lt;=MDR_Rates!$C$2:$C$10))*MDR_Rates!$D$2:$D$10))</f>
        <v>1.9</v>
      </c>
      <c r="W3216">
        <f t="shared" si="603"/>
        <v>28.48</v>
      </c>
      <c r="X3216">
        <f t="shared" si="604"/>
        <v>5.13</v>
      </c>
      <c r="Y3216">
        <f t="shared" si="605"/>
        <v>0</v>
      </c>
      <c r="Z3216">
        <f t="shared" si="606"/>
        <v>0</v>
      </c>
      <c r="AG3216" t="str">
        <f t="shared" si="607"/>
        <v/>
      </c>
      <c r="AI3216" t="str">
        <f t="shared" si="608"/>
        <v/>
      </c>
      <c r="AJ3216" t="str">
        <f t="shared" si="609"/>
        <v/>
      </c>
      <c r="AK3216" t="str">
        <f t="shared" si="610"/>
        <v>ORD26005387</v>
      </c>
      <c r="AL3216">
        <f>IF(E3216&lt;&gt;"CAPTURE","",COUNTIF(Orders!$H:$H,AK3216))</f>
        <v>1</v>
      </c>
      <c r="AP3216" t="str">
        <f t="shared" si="611"/>
        <v>Matched to Order</v>
      </c>
      <c r="AQ3216">
        <f>IF(COUNTIF($A$2:A3216,A3216)=1,1,0)</f>
        <v>1</v>
      </c>
    </row>
    <row r="3217" spans="1:43" x14ac:dyDescent="0.3">
      <c r="A3217" t="s">
        <v>15559</v>
      </c>
      <c r="C3217" t="s">
        <v>10633</v>
      </c>
      <c r="D3217" s="1">
        <v>46282</v>
      </c>
      <c r="E3217" t="s">
        <v>11819</v>
      </c>
      <c r="F3217" t="s">
        <v>17</v>
      </c>
      <c r="G3217">
        <v>7999</v>
      </c>
      <c r="H3217">
        <v>127.98</v>
      </c>
      <c r="I3217">
        <v>23.04</v>
      </c>
      <c r="J3217">
        <v>7847.98</v>
      </c>
      <c r="K3217" s="1">
        <v>46284</v>
      </c>
      <c r="L3217" t="s">
        <v>15380</v>
      </c>
      <c r="M3217">
        <f t="shared" si="600"/>
        <v>1</v>
      </c>
      <c r="N3217">
        <f>COUNTIF(Orders!$A:$A,C3217)</f>
        <v>1</v>
      </c>
      <c r="P3217">
        <f>COUNTIF(Orders!$H:$H,UPPER(SUBSTITUTE(TRIM(C3217),"-","")))</f>
        <v>1</v>
      </c>
      <c r="R3217" t="str">
        <f t="shared" si="601"/>
        <v>Matched Order Reference</v>
      </c>
      <c r="S3217">
        <f t="shared" si="602"/>
        <v>1</v>
      </c>
      <c r="V3217" cm="1">
        <f t="array" ref="V3217">IF(E3217&lt;&gt;"CAPTURE",0,SUMPRODUCT((MDR_Rates!$A$2:$A$10=F3217)*(G3217&gt;MDR_Rates!$B$2:$B$10)*((MDR_Rates!$C$2:$C$10="")+(G3217&lt;=MDR_Rates!$C$2:$C$10))*MDR_Rates!$D$2:$D$10))</f>
        <v>1.6</v>
      </c>
      <c r="W3217">
        <f t="shared" si="603"/>
        <v>127.98</v>
      </c>
      <c r="X3217">
        <f t="shared" si="604"/>
        <v>23.04</v>
      </c>
      <c r="Y3217">
        <f t="shared" si="605"/>
        <v>0</v>
      </c>
      <c r="Z3217">
        <f t="shared" si="606"/>
        <v>0</v>
      </c>
      <c r="AG3217" t="str">
        <f t="shared" si="607"/>
        <v/>
      </c>
      <c r="AI3217" t="str">
        <f t="shared" si="608"/>
        <v/>
      </c>
      <c r="AJ3217" t="str">
        <f t="shared" si="609"/>
        <v/>
      </c>
      <c r="AK3217" t="str">
        <f t="shared" si="610"/>
        <v>ORD26005390</v>
      </c>
      <c r="AL3217">
        <f>IF(E3217&lt;&gt;"CAPTURE","",COUNTIF(Orders!$H:$H,AK3217))</f>
        <v>1</v>
      </c>
      <c r="AP3217" t="str">
        <f t="shared" si="611"/>
        <v>Matched to Order</v>
      </c>
      <c r="AQ3217">
        <f>IF(COUNTIF($A$2:A3217,A3217)=1,1,0)</f>
        <v>1</v>
      </c>
    </row>
    <row r="3218" spans="1:43" x14ac:dyDescent="0.3">
      <c r="A3218" t="s">
        <v>15560</v>
      </c>
      <c r="C3218" t="s">
        <v>10673</v>
      </c>
      <c r="D3218" s="1">
        <v>46282</v>
      </c>
      <c r="E3218" t="s">
        <v>11819</v>
      </c>
      <c r="F3218" t="s">
        <v>44</v>
      </c>
      <c r="G3218">
        <v>1499</v>
      </c>
      <c r="H3218">
        <v>28.48</v>
      </c>
      <c r="I3218">
        <v>5.13</v>
      </c>
      <c r="J3218">
        <v>1465.39</v>
      </c>
      <c r="K3218" s="1">
        <v>46284</v>
      </c>
      <c r="L3218" t="s">
        <v>15380</v>
      </c>
      <c r="M3218">
        <f t="shared" si="600"/>
        <v>1</v>
      </c>
      <c r="N3218">
        <f>COUNTIF(Orders!$A:$A,C3218)</f>
        <v>1</v>
      </c>
      <c r="P3218">
        <f>COUNTIF(Orders!$H:$H,UPPER(SUBSTITUTE(TRIM(C3218),"-","")))</f>
        <v>1</v>
      </c>
      <c r="R3218" t="str">
        <f t="shared" si="601"/>
        <v>Matched Order Reference</v>
      </c>
      <c r="S3218">
        <f t="shared" si="602"/>
        <v>1</v>
      </c>
      <c r="V3218" cm="1">
        <f t="array" ref="V3218">IF(E3218&lt;&gt;"CAPTURE",0,SUMPRODUCT((MDR_Rates!$A$2:$A$10=F3218)*(G3218&gt;MDR_Rates!$B$2:$B$10)*((MDR_Rates!$C$2:$C$10="")+(G3218&lt;=MDR_Rates!$C$2:$C$10))*MDR_Rates!$D$2:$D$10))</f>
        <v>1.9</v>
      </c>
      <c r="W3218">
        <f t="shared" si="603"/>
        <v>28.48</v>
      </c>
      <c r="X3218">
        <f t="shared" si="604"/>
        <v>5.13</v>
      </c>
      <c r="Y3218">
        <f t="shared" si="605"/>
        <v>0</v>
      </c>
      <c r="Z3218">
        <f t="shared" si="606"/>
        <v>0</v>
      </c>
      <c r="AG3218" t="str">
        <f t="shared" si="607"/>
        <v/>
      </c>
      <c r="AI3218" t="str">
        <f t="shared" si="608"/>
        <v/>
      </c>
      <c r="AJ3218" t="str">
        <f t="shared" si="609"/>
        <v/>
      </c>
      <c r="AK3218" t="str">
        <f t="shared" si="610"/>
        <v>ORD26005410</v>
      </c>
      <c r="AL3218">
        <f>IF(E3218&lt;&gt;"CAPTURE","",COUNTIF(Orders!$H:$H,AK3218))</f>
        <v>1</v>
      </c>
      <c r="AP3218" t="str">
        <f t="shared" si="611"/>
        <v>Matched to Order</v>
      </c>
      <c r="AQ3218">
        <f>IF(COUNTIF($A$2:A3218,A3218)=1,1,0)</f>
        <v>1</v>
      </c>
    </row>
    <row r="3219" spans="1:43" x14ac:dyDescent="0.3">
      <c r="A3219" t="s">
        <v>15561</v>
      </c>
      <c r="C3219" t="s">
        <v>10727</v>
      </c>
      <c r="D3219" s="1">
        <v>46282</v>
      </c>
      <c r="E3219" t="s">
        <v>11819</v>
      </c>
      <c r="F3219" t="s">
        <v>44</v>
      </c>
      <c r="G3219">
        <v>3298</v>
      </c>
      <c r="H3219">
        <v>56.07</v>
      </c>
      <c r="I3219">
        <v>10.09</v>
      </c>
      <c r="J3219">
        <v>3231.84</v>
      </c>
      <c r="K3219" s="1">
        <v>46284</v>
      </c>
      <c r="L3219" t="s">
        <v>15380</v>
      </c>
      <c r="M3219">
        <f t="shared" si="600"/>
        <v>1</v>
      </c>
      <c r="N3219">
        <f>COUNTIF(Orders!$A:$A,C3219)</f>
        <v>1</v>
      </c>
      <c r="P3219">
        <f>COUNTIF(Orders!$H:$H,UPPER(SUBSTITUTE(TRIM(C3219),"-","")))</f>
        <v>1</v>
      </c>
      <c r="R3219" t="str">
        <f t="shared" si="601"/>
        <v>Matched Order Reference</v>
      </c>
      <c r="S3219">
        <f t="shared" si="602"/>
        <v>1</v>
      </c>
      <c r="V3219" cm="1">
        <f t="array" ref="V3219">IF(E3219&lt;&gt;"CAPTURE",0,SUMPRODUCT((MDR_Rates!$A$2:$A$10=F3219)*(G3219&gt;MDR_Rates!$B$2:$B$10)*((MDR_Rates!$C$2:$C$10="")+(G3219&lt;=MDR_Rates!$C$2:$C$10))*MDR_Rates!$D$2:$D$10))</f>
        <v>1.7</v>
      </c>
      <c r="W3219">
        <f t="shared" si="603"/>
        <v>56.07</v>
      </c>
      <c r="X3219">
        <f t="shared" si="604"/>
        <v>10.09</v>
      </c>
      <c r="Y3219">
        <f t="shared" si="605"/>
        <v>0</v>
      </c>
      <c r="Z3219">
        <f t="shared" si="606"/>
        <v>0</v>
      </c>
      <c r="AG3219" t="str">
        <f t="shared" si="607"/>
        <v/>
      </c>
      <c r="AI3219" t="str">
        <f t="shared" si="608"/>
        <v/>
      </c>
      <c r="AJ3219" t="str">
        <f t="shared" si="609"/>
        <v/>
      </c>
      <c r="AK3219" t="str">
        <f t="shared" si="610"/>
        <v>ORD26005438</v>
      </c>
      <c r="AL3219">
        <f>IF(E3219&lt;&gt;"CAPTURE","",COUNTIF(Orders!$H:$H,AK3219))</f>
        <v>1</v>
      </c>
      <c r="AP3219" t="str">
        <f t="shared" si="611"/>
        <v>Matched to Order</v>
      </c>
      <c r="AQ3219">
        <f>IF(COUNTIF($A$2:A3219,A3219)=1,1,0)</f>
        <v>1</v>
      </c>
    </row>
    <row r="3220" spans="1:43" x14ac:dyDescent="0.3">
      <c r="A3220" t="s">
        <v>15562</v>
      </c>
      <c r="C3220" t="s">
        <v>10768</v>
      </c>
      <c r="D3220" s="1">
        <v>46282</v>
      </c>
      <c r="E3220" t="s">
        <v>11819</v>
      </c>
      <c r="F3220" t="s">
        <v>17</v>
      </c>
      <c r="G3220">
        <v>1799</v>
      </c>
      <c r="H3220">
        <v>32.380000000000003</v>
      </c>
      <c r="I3220">
        <v>5.83</v>
      </c>
      <c r="J3220">
        <v>1760.79</v>
      </c>
      <c r="K3220" s="1">
        <v>46284</v>
      </c>
      <c r="L3220" t="s">
        <v>15380</v>
      </c>
      <c r="M3220">
        <f t="shared" si="600"/>
        <v>1</v>
      </c>
      <c r="N3220">
        <f>COUNTIF(Orders!$A:$A,C3220)</f>
        <v>1</v>
      </c>
      <c r="P3220">
        <f>COUNTIF(Orders!$H:$H,UPPER(SUBSTITUTE(TRIM(C3220),"-","")))</f>
        <v>1</v>
      </c>
      <c r="R3220" t="str">
        <f t="shared" si="601"/>
        <v>Matched Order Reference</v>
      </c>
      <c r="S3220">
        <f t="shared" si="602"/>
        <v>1</v>
      </c>
      <c r="V3220" cm="1">
        <f t="array" ref="V3220">IF(E3220&lt;&gt;"CAPTURE",0,SUMPRODUCT((MDR_Rates!$A$2:$A$10=F3220)*(G3220&gt;MDR_Rates!$B$2:$B$10)*((MDR_Rates!$C$2:$C$10="")+(G3220&lt;=MDR_Rates!$C$2:$C$10))*MDR_Rates!$D$2:$D$10))</f>
        <v>1.8</v>
      </c>
      <c r="W3220">
        <f t="shared" si="603"/>
        <v>32.380000000000003</v>
      </c>
      <c r="X3220">
        <f t="shared" si="604"/>
        <v>5.83</v>
      </c>
      <c r="Y3220">
        <f t="shared" si="605"/>
        <v>0</v>
      </c>
      <c r="Z3220">
        <f t="shared" si="606"/>
        <v>0</v>
      </c>
      <c r="AG3220" t="str">
        <f t="shared" si="607"/>
        <v/>
      </c>
      <c r="AI3220" t="str">
        <f t="shared" si="608"/>
        <v/>
      </c>
      <c r="AJ3220" t="str">
        <f t="shared" si="609"/>
        <v/>
      </c>
      <c r="AK3220" t="str">
        <f t="shared" si="610"/>
        <v>ORD26005459</v>
      </c>
      <c r="AL3220">
        <f>IF(E3220&lt;&gt;"CAPTURE","",COUNTIF(Orders!$H:$H,AK3220))</f>
        <v>1</v>
      </c>
      <c r="AP3220" t="str">
        <f t="shared" si="611"/>
        <v>Matched to Order</v>
      </c>
      <c r="AQ3220">
        <f>IF(COUNTIF($A$2:A3220,A3220)=1,1,0)</f>
        <v>1</v>
      </c>
    </row>
    <row r="3221" spans="1:43" x14ac:dyDescent="0.3">
      <c r="A3221" t="s">
        <v>15563</v>
      </c>
      <c r="C3221" t="s">
        <v>10917</v>
      </c>
      <c r="D3221" s="1">
        <v>46282</v>
      </c>
      <c r="E3221" t="s">
        <v>11819</v>
      </c>
      <c r="F3221" t="s">
        <v>9</v>
      </c>
      <c r="G3221">
        <v>1499</v>
      </c>
      <c r="H3221">
        <v>0</v>
      </c>
      <c r="I3221">
        <v>0</v>
      </c>
      <c r="J3221">
        <v>1499</v>
      </c>
      <c r="K3221" s="1">
        <v>46284</v>
      </c>
      <c r="L3221" t="s">
        <v>15380</v>
      </c>
      <c r="M3221">
        <f t="shared" si="600"/>
        <v>1</v>
      </c>
      <c r="N3221">
        <f>COUNTIF(Orders!$A:$A,C3221)</f>
        <v>1</v>
      </c>
      <c r="P3221">
        <f>COUNTIF(Orders!$H:$H,UPPER(SUBSTITUTE(TRIM(C3221),"-","")))</f>
        <v>1</v>
      </c>
      <c r="R3221" t="str">
        <f t="shared" si="601"/>
        <v>Matched Order Reference</v>
      </c>
      <c r="S3221">
        <f t="shared" si="602"/>
        <v>1</v>
      </c>
      <c r="V3221" cm="1">
        <f t="array" ref="V3221">IF(E3221&lt;&gt;"CAPTURE",0,SUMPRODUCT((MDR_Rates!$A$2:$A$10=F3221)*(G3221&gt;MDR_Rates!$B$2:$B$10)*((MDR_Rates!$C$2:$C$10="")+(G3221&lt;=MDR_Rates!$C$2:$C$10))*MDR_Rates!$D$2:$D$10))</f>
        <v>0</v>
      </c>
      <c r="W3221">
        <f t="shared" si="603"/>
        <v>0</v>
      </c>
      <c r="X3221">
        <f t="shared" si="604"/>
        <v>0</v>
      </c>
      <c r="Y3221">
        <f t="shared" si="605"/>
        <v>0</v>
      </c>
      <c r="Z3221">
        <f t="shared" si="606"/>
        <v>0</v>
      </c>
      <c r="AG3221" t="str">
        <f t="shared" si="607"/>
        <v/>
      </c>
      <c r="AI3221" t="str">
        <f t="shared" si="608"/>
        <v/>
      </c>
      <c r="AJ3221" t="str">
        <f t="shared" si="609"/>
        <v/>
      </c>
      <c r="AK3221" t="str">
        <f t="shared" si="610"/>
        <v>ORD26005536</v>
      </c>
      <c r="AL3221">
        <f>IF(E3221&lt;&gt;"CAPTURE","",COUNTIF(Orders!$H:$H,AK3221))</f>
        <v>1</v>
      </c>
      <c r="AP3221" t="str">
        <f t="shared" si="611"/>
        <v>Matched to Order</v>
      </c>
      <c r="AQ3221">
        <f>IF(COUNTIF($A$2:A3221,A3221)=1,1,0)</f>
        <v>1</v>
      </c>
    </row>
    <row r="3222" spans="1:43" x14ac:dyDescent="0.3">
      <c r="A3222" t="s">
        <v>15564</v>
      </c>
      <c r="C3222" t="s">
        <v>10990</v>
      </c>
      <c r="D3222" s="1">
        <v>46282</v>
      </c>
      <c r="E3222" t="s">
        <v>11819</v>
      </c>
      <c r="F3222" t="s">
        <v>9</v>
      </c>
      <c r="G3222">
        <v>349</v>
      </c>
      <c r="H3222">
        <v>0</v>
      </c>
      <c r="I3222">
        <v>0</v>
      </c>
      <c r="J3222">
        <v>349</v>
      </c>
      <c r="K3222" s="1">
        <v>46284</v>
      </c>
      <c r="L3222" t="s">
        <v>15380</v>
      </c>
      <c r="M3222">
        <f t="shared" si="600"/>
        <v>1</v>
      </c>
      <c r="N3222">
        <f>COUNTIF(Orders!$A:$A,C3222)</f>
        <v>1</v>
      </c>
      <c r="P3222">
        <f>COUNTIF(Orders!$H:$H,UPPER(SUBSTITUTE(TRIM(C3222),"-","")))</f>
        <v>1</v>
      </c>
      <c r="R3222" t="str">
        <f t="shared" si="601"/>
        <v>Matched Order Reference</v>
      </c>
      <c r="S3222">
        <f t="shared" si="602"/>
        <v>1</v>
      </c>
      <c r="V3222" cm="1">
        <f t="array" ref="V3222">IF(E3222&lt;&gt;"CAPTURE",0,SUMPRODUCT((MDR_Rates!$A$2:$A$10=F3222)*(G3222&gt;MDR_Rates!$B$2:$B$10)*((MDR_Rates!$C$2:$C$10="")+(G3222&lt;=MDR_Rates!$C$2:$C$10))*MDR_Rates!$D$2:$D$10))</f>
        <v>0</v>
      </c>
      <c r="W3222">
        <f t="shared" si="603"/>
        <v>0</v>
      </c>
      <c r="X3222">
        <f t="shared" si="604"/>
        <v>0</v>
      </c>
      <c r="Y3222">
        <f t="shared" si="605"/>
        <v>0</v>
      </c>
      <c r="Z3222">
        <f t="shared" si="606"/>
        <v>0</v>
      </c>
      <c r="AG3222" t="str">
        <f t="shared" si="607"/>
        <v/>
      </c>
      <c r="AI3222" t="str">
        <f t="shared" si="608"/>
        <v/>
      </c>
      <c r="AJ3222" t="str">
        <f t="shared" si="609"/>
        <v/>
      </c>
      <c r="AK3222" t="str">
        <f t="shared" si="610"/>
        <v>ORD26005573</v>
      </c>
      <c r="AL3222">
        <f>IF(E3222&lt;&gt;"CAPTURE","",COUNTIF(Orders!$H:$H,AK3222))</f>
        <v>1</v>
      </c>
      <c r="AP3222" t="str">
        <f t="shared" si="611"/>
        <v>Matched to Order</v>
      </c>
      <c r="AQ3222">
        <f>IF(COUNTIF($A$2:A3222,A3222)=1,1,0)</f>
        <v>1</v>
      </c>
    </row>
    <row r="3223" spans="1:43" x14ac:dyDescent="0.3">
      <c r="A3223" t="s">
        <v>15565</v>
      </c>
      <c r="C3223" t="s">
        <v>10995</v>
      </c>
      <c r="D3223" s="1">
        <v>46282</v>
      </c>
      <c r="E3223" t="s">
        <v>11819</v>
      </c>
      <c r="F3223" t="s">
        <v>17</v>
      </c>
      <c r="G3223">
        <v>1298</v>
      </c>
      <c r="H3223">
        <v>23.36</v>
      </c>
      <c r="I3223">
        <v>4.2</v>
      </c>
      <c r="J3223">
        <v>1270.44</v>
      </c>
      <c r="K3223" s="1">
        <v>46284</v>
      </c>
      <c r="L3223" t="s">
        <v>15380</v>
      </c>
      <c r="M3223">
        <f t="shared" si="600"/>
        <v>1</v>
      </c>
      <c r="N3223">
        <f>COUNTIF(Orders!$A:$A,C3223)</f>
        <v>1</v>
      </c>
      <c r="P3223">
        <f>COUNTIF(Orders!$H:$H,UPPER(SUBSTITUTE(TRIM(C3223),"-","")))</f>
        <v>1</v>
      </c>
      <c r="R3223" t="str">
        <f t="shared" si="601"/>
        <v>Matched Order Reference</v>
      </c>
      <c r="S3223">
        <f t="shared" si="602"/>
        <v>1</v>
      </c>
      <c r="V3223" cm="1">
        <f t="array" ref="V3223">IF(E3223&lt;&gt;"CAPTURE",0,SUMPRODUCT((MDR_Rates!$A$2:$A$10=F3223)*(G3223&gt;MDR_Rates!$B$2:$B$10)*((MDR_Rates!$C$2:$C$10="")+(G3223&lt;=MDR_Rates!$C$2:$C$10))*MDR_Rates!$D$2:$D$10))</f>
        <v>1.8</v>
      </c>
      <c r="W3223">
        <f t="shared" si="603"/>
        <v>23.36</v>
      </c>
      <c r="X3223">
        <f t="shared" si="604"/>
        <v>4.2</v>
      </c>
      <c r="Y3223">
        <f t="shared" si="605"/>
        <v>0</v>
      </c>
      <c r="Z3223">
        <f t="shared" si="606"/>
        <v>0</v>
      </c>
      <c r="AG3223" t="str">
        <f t="shared" si="607"/>
        <v/>
      </c>
      <c r="AI3223" t="str">
        <f t="shared" si="608"/>
        <v/>
      </c>
      <c r="AJ3223" t="str">
        <f t="shared" si="609"/>
        <v/>
      </c>
      <c r="AK3223" t="str">
        <f t="shared" si="610"/>
        <v>ORD26005576</v>
      </c>
      <c r="AL3223">
        <f>IF(E3223&lt;&gt;"CAPTURE","",COUNTIF(Orders!$H:$H,AK3223))</f>
        <v>1</v>
      </c>
      <c r="AP3223" t="str">
        <f t="shared" si="611"/>
        <v>Matched to Order</v>
      </c>
      <c r="AQ3223">
        <f>IF(COUNTIF($A$2:A3223,A3223)=1,1,0)</f>
        <v>1</v>
      </c>
    </row>
    <row r="3224" spans="1:43" x14ac:dyDescent="0.3">
      <c r="A3224" t="s">
        <v>15566</v>
      </c>
      <c r="C3224" t="s">
        <v>11186</v>
      </c>
      <c r="D3224" s="1">
        <v>46282</v>
      </c>
      <c r="E3224" t="s">
        <v>11819</v>
      </c>
      <c r="F3224" t="s">
        <v>9</v>
      </c>
      <c r="G3224">
        <v>9998</v>
      </c>
      <c r="H3224">
        <v>29.99</v>
      </c>
      <c r="I3224">
        <v>5.4</v>
      </c>
      <c r="J3224">
        <v>9962.61</v>
      </c>
      <c r="K3224" s="1">
        <v>46284</v>
      </c>
      <c r="L3224" t="s">
        <v>15380</v>
      </c>
      <c r="M3224">
        <f t="shared" si="600"/>
        <v>1</v>
      </c>
      <c r="N3224">
        <f>COUNTIF(Orders!$A:$A,C3224)</f>
        <v>1</v>
      </c>
      <c r="P3224">
        <f>COUNTIF(Orders!$H:$H,UPPER(SUBSTITUTE(TRIM(C3224),"-","")))</f>
        <v>1</v>
      </c>
      <c r="R3224" t="str">
        <f t="shared" si="601"/>
        <v>Matched Order Reference</v>
      </c>
      <c r="S3224">
        <f t="shared" si="602"/>
        <v>1</v>
      </c>
      <c r="V3224" cm="1">
        <f t="array" ref="V3224">IF(E3224&lt;&gt;"CAPTURE",0,SUMPRODUCT((MDR_Rates!$A$2:$A$10=F3224)*(G3224&gt;MDR_Rates!$B$2:$B$10)*((MDR_Rates!$C$2:$C$10="")+(G3224&lt;=MDR_Rates!$C$2:$C$10))*MDR_Rates!$D$2:$D$10))</f>
        <v>0.3</v>
      </c>
      <c r="W3224">
        <f t="shared" si="603"/>
        <v>29.99</v>
      </c>
      <c r="X3224">
        <f t="shared" si="604"/>
        <v>5.4</v>
      </c>
      <c r="Y3224">
        <f t="shared" si="605"/>
        <v>0</v>
      </c>
      <c r="Z3224">
        <f t="shared" si="606"/>
        <v>0</v>
      </c>
      <c r="AG3224" t="str">
        <f t="shared" si="607"/>
        <v/>
      </c>
      <c r="AI3224" t="str">
        <f t="shared" si="608"/>
        <v/>
      </c>
      <c r="AJ3224" t="str">
        <f t="shared" si="609"/>
        <v/>
      </c>
      <c r="AK3224" t="str">
        <f t="shared" si="610"/>
        <v>ORD26005675</v>
      </c>
      <c r="AL3224">
        <f>IF(E3224&lt;&gt;"CAPTURE","",COUNTIF(Orders!$H:$H,AK3224))</f>
        <v>1</v>
      </c>
      <c r="AP3224" t="str">
        <f t="shared" si="611"/>
        <v>Matched to Order</v>
      </c>
      <c r="AQ3224">
        <f>IF(COUNTIF($A$2:A3224,A3224)=1,1,0)</f>
        <v>1</v>
      </c>
    </row>
    <row r="3225" spans="1:43" x14ac:dyDescent="0.3">
      <c r="A3225" t="s">
        <v>15567</v>
      </c>
      <c r="C3225" t="s">
        <v>11211</v>
      </c>
      <c r="D3225" s="1">
        <v>46282</v>
      </c>
      <c r="E3225" t="s">
        <v>11819</v>
      </c>
      <c r="F3225" t="s">
        <v>9</v>
      </c>
      <c r="G3225">
        <v>7999</v>
      </c>
      <c r="H3225">
        <v>24</v>
      </c>
      <c r="I3225">
        <v>4.32</v>
      </c>
      <c r="J3225">
        <v>7970.68</v>
      </c>
      <c r="K3225" s="1">
        <v>46284</v>
      </c>
      <c r="L3225" t="s">
        <v>15380</v>
      </c>
      <c r="M3225">
        <f t="shared" si="600"/>
        <v>1</v>
      </c>
      <c r="N3225">
        <f>COUNTIF(Orders!$A:$A,C3225)</f>
        <v>1</v>
      </c>
      <c r="P3225">
        <f>COUNTIF(Orders!$H:$H,UPPER(SUBSTITUTE(TRIM(C3225),"-","")))</f>
        <v>1</v>
      </c>
      <c r="R3225" t="str">
        <f t="shared" si="601"/>
        <v>Matched Order Reference</v>
      </c>
      <c r="S3225">
        <f t="shared" si="602"/>
        <v>1</v>
      </c>
      <c r="V3225" cm="1">
        <f t="array" ref="V3225">IF(E3225&lt;&gt;"CAPTURE",0,SUMPRODUCT((MDR_Rates!$A$2:$A$10=F3225)*(G3225&gt;MDR_Rates!$B$2:$B$10)*((MDR_Rates!$C$2:$C$10="")+(G3225&lt;=MDR_Rates!$C$2:$C$10))*MDR_Rates!$D$2:$D$10))</f>
        <v>0.3</v>
      </c>
      <c r="W3225">
        <f t="shared" si="603"/>
        <v>24</v>
      </c>
      <c r="X3225">
        <f t="shared" si="604"/>
        <v>4.32</v>
      </c>
      <c r="Y3225">
        <f t="shared" si="605"/>
        <v>0</v>
      </c>
      <c r="Z3225">
        <f t="shared" si="606"/>
        <v>0</v>
      </c>
      <c r="AG3225" t="str">
        <f t="shared" si="607"/>
        <v/>
      </c>
      <c r="AI3225" t="str">
        <f t="shared" si="608"/>
        <v/>
      </c>
      <c r="AJ3225" t="str">
        <f t="shared" si="609"/>
        <v/>
      </c>
      <c r="AK3225" t="str">
        <f t="shared" si="610"/>
        <v>ORD26005688</v>
      </c>
      <c r="AL3225">
        <f>IF(E3225&lt;&gt;"CAPTURE","",COUNTIF(Orders!$H:$H,AK3225))</f>
        <v>1</v>
      </c>
      <c r="AP3225" t="str">
        <f t="shared" si="611"/>
        <v>Matched to Order</v>
      </c>
      <c r="AQ3225">
        <f>IF(COUNTIF($A$2:A3225,A3225)=1,1,0)</f>
        <v>1</v>
      </c>
    </row>
    <row r="3226" spans="1:43" x14ac:dyDescent="0.3">
      <c r="A3226" t="s">
        <v>15568</v>
      </c>
      <c r="C3226" t="s">
        <v>11374</v>
      </c>
      <c r="D3226" s="1">
        <v>46282</v>
      </c>
      <c r="E3226" t="s">
        <v>11819</v>
      </c>
      <c r="F3226" t="s">
        <v>9</v>
      </c>
      <c r="G3226">
        <v>12998</v>
      </c>
      <c r="H3226">
        <v>38.99</v>
      </c>
      <c r="I3226">
        <v>7.02</v>
      </c>
      <c r="J3226">
        <v>12951.99</v>
      </c>
      <c r="K3226" s="1">
        <v>46284</v>
      </c>
      <c r="L3226" t="s">
        <v>15380</v>
      </c>
      <c r="M3226">
        <f t="shared" si="600"/>
        <v>1</v>
      </c>
      <c r="N3226">
        <f>COUNTIF(Orders!$A:$A,C3226)</f>
        <v>1</v>
      </c>
      <c r="P3226">
        <f>COUNTIF(Orders!$H:$H,UPPER(SUBSTITUTE(TRIM(C3226),"-","")))</f>
        <v>1</v>
      </c>
      <c r="R3226" t="str">
        <f t="shared" si="601"/>
        <v>Matched Order Reference</v>
      </c>
      <c r="S3226">
        <f t="shared" si="602"/>
        <v>1</v>
      </c>
      <c r="V3226" cm="1">
        <f t="array" ref="V3226">IF(E3226&lt;&gt;"CAPTURE",0,SUMPRODUCT((MDR_Rates!$A$2:$A$10=F3226)*(G3226&gt;MDR_Rates!$B$2:$B$10)*((MDR_Rates!$C$2:$C$10="")+(G3226&lt;=MDR_Rates!$C$2:$C$10))*MDR_Rates!$D$2:$D$10))</f>
        <v>0.3</v>
      </c>
      <c r="W3226">
        <f t="shared" si="603"/>
        <v>38.99</v>
      </c>
      <c r="X3226">
        <f t="shared" si="604"/>
        <v>7.02</v>
      </c>
      <c r="Y3226">
        <f t="shared" si="605"/>
        <v>0</v>
      </c>
      <c r="Z3226">
        <f t="shared" si="606"/>
        <v>0</v>
      </c>
      <c r="AG3226" t="str">
        <f t="shared" si="607"/>
        <v/>
      </c>
      <c r="AI3226" t="str">
        <f t="shared" si="608"/>
        <v/>
      </c>
      <c r="AJ3226" t="str">
        <f t="shared" si="609"/>
        <v/>
      </c>
      <c r="AK3226" t="str">
        <f t="shared" si="610"/>
        <v>ORD26005772</v>
      </c>
      <c r="AL3226">
        <f>IF(E3226&lt;&gt;"CAPTURE","",COUNTIF(Orders!$H:$H,AK3226))</f>
        <v>1</v>
      </c>
      <c r="AP3226" t="str">
        <f t="shared" si="611"/>
        <v>Matched to Order</v>
      </c>
      <c r="AQ3226">
        <f>IF(COUNTIF($A$2:A3226,A3226)=1,1,0)</f>
        <v>1</v>
      </c>
    </row>
    <row r="3227" spans="1:43" x14ac:dyDescent="0.3">
      <c r="A3227" t="s">
        <v>15569</v>
      </c>
      <c r="C3227" t="s">
        <v>11499</v>
      </c>
      <c r="D3227" s="1">
        <v>46282</v>
      </c>
      <c r="E3227" t="s">
        <v>11819</v>
      </c>
      <c r="F3227" t="s">
        <v>9</v>
      </c>
      <c r="G3227">
        <v>1998</v>
      </c>
      <c r="H3227">
        <v>0</v>
      </c>
      <c r="I3227">
        <v>0</v>
      </c>
      <c r="J3227">
        <v>1998</v>
      </c>
      <c r="K3227" s="1">
        <v>46284</v>
      </c>
      <c r="L3227" t="s">
        <v>15380</v>
      </c>
      <c r="M3227">
        <f t="shared" si="600"/>
        <v>1</v>
      </c>
      <c r="N3227">
        <f>COUNTIF(Orders!$A:$A,C3227)</f>
        <v>1</v>
      </c>
      <c r="P3227">
        <f>COUNTIF(Orders!$H:$H,UPPER(SUBSTITUTE(TRIM(C3227),"-","")))</f>
        <v>1</v>
      </c>
      <c r="R3227" t="str">
        <f t="shared" si="601"/>
        <v>Matched Order Reference</v>
      </c>
      <c r="S3227">
        <f t="shared" si="602"/>
        <v>1</v>
      </c>
      <c r="V3227" cm="1">
        <f t="array" ref="V3227">IF(E3227&lt;&gt;"CAPTURE",0,SUMPRODUCT((MDR_Rates!$A$2:$A$10=F3227)*(G3227&gt;MDR_Rates!$B$2:$B$10)*((MDR_Rates!$C$2:$C$10="")+(G3227&lt;=MDR_Rates!$C$2:$C$10))*MDR_Rates!$D$2:$D$10))</f>
        <v>0</v>
      </c>
      <c r="W3227">
        <f t="shared" si="603"/>
        <v>0</v>
      </c>
      <c r="X3227">
        <f t="shared" si="604"/>
        <v>0</v>
      </c>
      <c r="Y3227">
        <f t="shared" si="605"/>
        <v>0</v>
      </c>
      <c r="Z3227">
        <f t="shared" si="606"/>
        <v>0</v>
      </c>
      <c r="AG3227" t="str">
        <f t="shared" si="607"/>
        <v/>
      </c>
      <c r="AI3227" t="str">
        <f t="shared" si="608"/>
        <v/>
      </c>
      <c r="AJ3227" t="str">
        <f t="shared" si="609"/>
        <v/>
      </c>
      <c r="AK3227" t="str">
        <f t="shared" si="610"/>
        <v>ORD26005839</v>
      </c>
      <c r="AL3227">
        <f>IF(E3227&lt;&gt;"CAPTURE","",COUNTIF(Orders!$H:$H,AK3227))</f>
        <v>1</v>
      </c>
      <c r="AP3227" t="str">
        <f t="shared" si="611"/>
        <v>Matched to Order</v>
      </c>
      <c r="AQ3227">
        <f>IF(COUNTIF($A$2:A3227,A3227)=1,1,0)</f>
        <v>1</v>
      </c>
    </row>
    <row r="3228" spans="1:43" x14ac:dyDescent="0.3">
      <c r="A3228" t="s">
        <v>15570</v>
      </c>
      <c r="C3228" t="s">
        <v>15571</v>
      </c>
      <c r="D3228" s="1">
        <v>46282</v>
      </c>
      <c r="E3228" t="s">
        <v>11819</v>
      </c>
      <c r="F3228" t="s">
        <v>17</v>
      </c>
      <c r="G3228">
        <v>1298</v>
      </c>
      <c r="H3228">
        <v>23.36</v>
      </c>
      <c r="I3228">
        <v>4.2</v>
      </c>
      <c r="J3228">
        <v>1270.44</v>
      </c>
      <c r="K3228" s="1">
        <v>46284</v>
      </c>
      <c r="L3228" t="s">
        <v>15380</v>
      </c>
      <c r="M3228">
        <f t="shared" si="600"/>
        <v>1</v>
      </c>
      <c r="N3228">
        <f>COUNTIF(Orders!$A:$A,C3228)</f>
        <v>0</v>
      </c>
      <c r="P3228">
        <f>COUNTIF(Orders!$H:$H,UPPER(SUBSTITUTE(TRIM(C3228),"-","")))</f>
        <v>1</v>
      </c>
      <c r="R3228" t="str">
        <f t="shared" si="601"/>
        <v>Matched Order Reference</v>
      </c>
      <c r="S3228">
        <f t="shared" si="602"/>
        <v>1</v>
      </c>
      <c r="V3228" cm="1">
        <f t="array" ref="V3228">IF(E3228&lt;&gt;"CAPTURE",0,SUMPRODUCT((MDR_Rates!$A$2:$A$10=F3228)*(G3228&gt;MDR_Rates!$B$2:$B$10)*((MDR_Rates!$C$2:$C$10="")+(G3228&lt;=MDR_Rates!$C$2:$C$10))*MDR_Rates!$D$2:$D$10))</f>
        <v>1.8</v>
      </c>
      <c r="W3228">
        <f t="shared" si="603"/>
        <v>23.36</v>
      </c>
      <c r="X3228">
        <f t="shared" si="604"/>
        <v>4.2</v>
      </c>
      <c r="Y3228">
        <f t="shared" si="605"/>
        <v>0</v>
      </c>
      <c r="Z3228">
        <f t="shared" si="606"/>
        <v>0</v>
      </c>
      <c r="AG3228" t="str">
        <f t="shared" si="607"/>
        <v/>
      </c>
      <c r="AI3228" t="str">
        <f t="shared" si="608"/>
        <v/>
      </c>
      <c r="AJ3228" t="str">
        <f t="shared" si="609"/>
        <v/>
      </c>
      <c r="AK3228" t="str">
        <f t="shared" si="610"/>
        <v>ORD26005922</v>
      </c>
      <c r="AL3228">
        <f>IF(E3228&lt;&gt;"CAPTURE","",COUNTIF(Orders!$H:$H,AK3228))</f>
        <v>1</v>
      </c>
      <c r="AP3228" t="str">
        <f t="shared" si="611"/>
        <v>Matched to Order</v>
      </c>
      <c r="AQ3228">
        <f>IF(COUNTIF($A$2:A3228,A3228)=1,1,0)</f>
        <v>1</v>
      </c>
    </row>
    <row r="3229" spans="1:43" x14ac:dyDescent="0.3">
      <c r="A3229" t="s">
        <v>15572</v>
      </c>
      <c r="B3229" t="s">
        <v>14710</v>
      </c>
      <c r="D3229" s="1">
        <v>46282</v>
      </c>
      <c r="E3229" t="s">
        <v>12202</v>
      </c>
      <c r="F3229" t="s">
        <v>9</v>
      </c>
      <c r="G3229">
        <v>4897</v>
      </c>
      <c r="H3229">
        <v>0</v>
      </c>
      <c r="I3229">
        <v>0</v>
      </c>
      <c r="J3229">
        <v>-4897</v>
      </c>
      <c r="K3229" s="1">
        <v>46284</v>
      </c>
      <c r="L3229" t="s">
        <v>15380</v>
      </c>
      <c r="M3229">
        <f t="shared" si="600"/>
        <v>1</v>
      </c>
      <c r="N3229">
        <f>COUNTIF(Orders!$A:$A,C3229)</f>
        <v>0</v>
      </c>
      <c r="P3229">
        <f>COUNTIF(Orders!$H:$H,UPPER(SUBSTITUTE(TRIM(C3229),"-","")))</f>
        <v>1042575</v>
      </c>
      <c r="R3229" t="str">
        <f t="shared" si="601"/>
        <v>Refund</v>
      </c>
      <c r="S3229">
        <f t="shared" si="602"/>
        <v>0</v>
      </c>
      <c r="V3229" cm="1">
        <f t="array" ref="V3229">IF(E3229&lt;&gt;"CAPTURE",0,SUMPRODUCT((MDR_Rates!$A$2:$A$10=F3229)*(G3229&gt;MDR_Rates!$B$2:$B$10)*((MDR_Rates!$C$2:$C$10="")+(G3229&lt;=MDR_Rates!$C$2:$C$10))*MDR_Rates!$D$2:$D$10))</f>
        <v>0</v>
      </c>
      <c r="W3229">
        <f t="shared" si="603"/>
        <v>0</v>
      </c>
      <c r="X3229">
        <f t="shared" si="604"/>
        <v>0</v>
      </c>
      <c r="Y3229">
        <f t="shared" si="605"/>
        <v>0</v>
      </c>
      <c r="Z3229">
        <f t="shared" si="606"/>
        <v>0</v>
      </c>
      <c r="AG3229" t="str">
        <f t="shared" si="607"/>
        <v>Original Capture Found</v>
      </c>
      <c r="AI3229">
        <f t="shared" si="608"/>
        <v>4897</v>
      </c>
      <c r="AJ3229" t="str">
        <f t="shared" si="609"/>
        <v>Full Refund</v>
      </c>
      <c r="AK3229" t="str">
        <f t="shared" si="610"/>
        <v/>
      </c>
      <c r="AL3229" t="str">
        <f>IF(E3229&lt;&gt;"CAPTURE","",COUNTIF(Orders!$H:$H,AK3229))</f>
        <v/>
      </c>
      <c r="AP3229" t="str">
        <f t="shared" si="611"/>
        <v/>
      </c>
      <c r="AQ3229">
        <f>IF(COUNTIF($A$2:A3229,A3229)=1,1,0)</f>
        <v>1</v>
      </c>
    </row>
    <row r="3230" spans="1:43" x14ac:dyDescent="0.3">
      <c r="A3230" t="s">
        <v>15573</v>
      </c>
      <c r="B3230" t="s">
        <v>14128</v>
      </c>
      <c r="D3230" s="1">
        <v>46282</v>
      </c>
      <c r="E3230" t="s">
        <v>12202</v>
      </c>
      <c r="F3230" t="s">
        <v>9</v>
      </c>
      <c r="G3230">
        <v>3348</v>
      </c>
      <c r="H3230">
        <v>0</v>
      </c>
      <c r="I3230">
        <v>0</v>
      </c>
      <c r="J3230">
        <v>-3348</v>
      </c>
      <c r="K3230" s="1">
        <v>46284</v>
      </c>
      <c r="L3230" t="s">
        <v>15380</v>
      </c>
      <c r="M3230">
        <f t="shared" si="600"/>
        <v>1</v>
      </c>
      <c r="N3230">
        <f>COUNTIF(Orders!$A:$A,C3230)</f>
        <v>0</v>
      </c>
      <c r="P3230">
        <f>COUNTIF(Orders!$H:$H,UPPER(SUBSTITUTE(TRIM(C3230),"-","")))</f>
        <v>1042575</v>
      </c>
      <c r="R3230" t="str">
        <f t="shared" si="601"/>
        <v>Refund</v>
      </c>
      <c r="S3230">
        <f t="shared" si="602"/>
        <v>0</v>
      </c>
      <c r="V3230" cm="1">
        <f t="array" ref="V3230">IF(E3230&lt;&gt;"CAPTURE",0,SUMPRODUCT((MDR_Rates!$A$2:$A$10=F3230)*(G3230&gt;MDR_Rates!$B$2:$B$10)*((MDR_Rates!$C$2:$C$10="")+(G3230&lt;=MDR_Rates!$C$2:$C$10))*MDR_Rates!$D$2:$D$10))</f>
        <v>0</v>
      </c>
      <c r="W3230">
        <f t="shared" si="603"/>
        <v>0</v>
      </c>
      <c r="X3230">
        <f t="shared" si="604"/>
        <v>0</v>
      </c>
      <c r="Y3230">
        <f t="shared" si="605"/>
        <v>0</v>
      </c>
      <c r="Z3230">
        <f t="shared" si="606"/>
        <v>0</v>
      </c>
      <c r="AG3230" t="str">
        <f t="shared" si="607"/>
        <v>Original Capture Found</v>
      </c>
      <c r="AI3230">
        <f t="shared" si="608"/>
        <v>3348</v>
      </c>
      <c r="AJ3230" t="str">
        <f t="shared" si="609"/>
        <v>Full Refund</v>
      </c>
      <c r="AK3230" t="str">
        <f t="shared" si="610"/>
        <v/>
      </c>
      <c r="AL3230" t="str">
        <f>IF(E3230&lt;&gt;"CAPTURE","",COUNTIF(Orders!$H:$H,AK3230))</f>
        <v/>
      </c>
      <c r="AP3230" t="str">
        <f t="shared" si="611"/>
        <v/>
      </c>
      <c r="AQ3230">
        <f>IF(COUNTIF($A$2:A3230,A3230)=1,1,0)</f>
        <v>1</v>
      </c>
    </row>
    <row r="3231" spans="1:43" x14ac:dyDescent="0.3">
      <c r="A3231" t="s">
        <v>15574</v>
      </c>
      <c r="B3231" t="s">
        <v>15237</v>
      </c>
      <c r="D3231" s="1">
        <v>46282</v>
      </c>
      <c r="E3231" t="s">
        <v>12202</v>
      </c>
      <c r="F3231" t="s">
        <v>9</v>
      </c>
      <c r="G3231">
        <v>11597</v>
      </c>
      <c r="H3231">
        <v>0</v>
      </c>
      <c r="I3231">
        <v>0</v>
      </c>
      <c r="J3231">
        <v>-11597</v>
      </c>
      <c r="K3231" s="1">
        <v>46284</v>
      </c>
      <c r="L3231" t="s">
        <v>15380</v>
      </c>
      <c r="M3231">
        <f t="shared" si="600"/>
        <v>1</v>
      </c>
      <c r="N3231">
        <f>COUNTIF(Orders!$A:$A,C3231)</f>
        <v>0</v>
      </c>
      <c r="P3231">
        <f>COUNTIF(Orders!$H:$H,UPPER(SUBSTITUTE(TRIM(C3231),"-","")))</f>
        <v>1042575</v>
      </c>
      <c r="R3231" t="str">
        <f t="shared" si="601"/>
        <v>Refund</v>
      </c>
      <c r="S3231">
        <f t="shared" si="602"/>
        <v>0</v>
      </c>
      <c r="V3231" cm="1">
        <f t="array" ref="V3231">IF(E3231&lt;&gt;"CAPTURE",0,SUMPRODUCT((MDR_Rates!$A$2:$A$10=F3231)*(G3231&gt;MDR_Rates!$B$2:$B$10)*((MDR_Rates!$C$2:$C$10="")+(G3231&lt;=MDR_Rates!$C$2:$C$10))*MDR_Rates!$D$2:$D$10))</f>
        <v>0</v>
      </c>
      <c r="W3231">
        <f t="shared" si="603"/>
        <v>0</v>
      </c>
      <c r="X3231">
        <f t="shared" si="604"/>
        <v>0</v>
      </c>
      <c r="Y3231">
        <f t="shared" si="605"/>
        <v>0</v>
      </c>
      <c r="Z3231">
        <f t="shared" si="606"/>
        <v>0</v>
      </c>
      <c r="AG3231" t="str">
        <f t="shared" si="607"/>
        <v>Original Capture Found</v>
      </c>
      <c r="AI3231">
        <f t="shared" si="608"/>
        <v>11597</v>
      </c>
      <c r="AJ3231" t="str">
        <f t="shared" si="609"/>
        <v>Full Refund</v>
      </c>
      <c r="AK3231" t="str">
        <f t="shared" si="610"/>
        <v/>
      </c>
      <c r="AL3231" t="str">
        <f>IF(E3231&lt;&gt;"CAPTURE","",COUNTIF(Orders!$H:$H,AK3231))</f>
        <v/>
      </c>
      <c r="AP3231" t="str">
        <f t="shared" si="611"/>
        <v/>
      </c>
      <c r="AQ3231">
        <f>IF(COUNTIF($A$2:A3231,A3231)=1,1,0)</f>
        <v>1</v>
      </c>
    </row>
    <row r="3232" spans="1:43" x14ac:dyDescent="0.3">
      <c r="A3232" t="s">
        <v>15575</v>
      </c>
      <c r="B3232" t="s">
        <v>14093</v>
      </c>
      <c r="D3232" s="1">
        <v>46282</v>
      </c>
      <c r="E3232" t="s">
        <v>12202</v>
      </c>
      <c r="F3232" t="s">
        <v>17</v>
      </c>
      <c r="G3232">
        <v>1299</v>
      </c>
      <c r="H3232">
        <v>0</v>
      </c>
      <c r="I3232">
        <v>0</v>
      </c>
      <c r="J3232">
        <v>-1299</v>
      </c>
      <c r="K3232" s="1">
        <v>46284</v>
      </c>
      <c r="L3232" t="s">
        <v>15380</v>
      </c>
      <c r="M3232">
        <f t="shared" si="600"/>
        <v>1</v>
      </c>
      <c r="N3232">
        <f>COUNTIF(Orders!$A:$A,C3232)</f>
        <v>0</v>
      </c>
      <c r="P3232">
        <f>COUNTIF(Orders!$H:$H,UPPER(SUBSTITUTE(TRIM(C3232),"-","")))</f>
        <v>1042575</v>
      </c>
      <c r="R3232" t="str">
        <f t="shared" si="601"/>
        <v>Refund</v>
      </c>
      <c r="S3232">
        <f t="shared" si="602"/>
        <v>0</v>
      </c>
      <c r="V3232" cm="1">
        <f t="array" ref="V3232">IF(E3232&lt;&gt;"CAPTURE",0,SUMPRODUCT((MDR_Rates!$A$2:$A$10=F3232)*(G3232&gt;MDR_Rates!$B$2:$B$10)*((MDR_Rates!$C$2:$C$10="")+(G3232&lt;=MDR_Rates!$C$2:$C$10))*MDR_Rates!$D$2:$D$10))</f>
        <v>0</v>
      </c>
      <c r="W3232">
        <f t="shared" si="603"/>
        <v>0</v>
      </c>
      <c r="X3232">
        <f t="shared" si="604"/>
        <v>0</v>
      </c>
      <c r="Y3232">
        <f t="shared" si="605"/>
        <v>0</v>
      </c>
      <c r="Z3232">
        <f t="shared" si="606"/>
        <v>0</v>
      </c>
      <c r="AG3232" t="str">
        <f t="shared" si="607"/>
        <v>Original Capture Found</v>
      </c>
      <c r="AI3232">
        <f t="shared" si="608"/>
        <v>1299</v>
      </c>
      <c r="AJ3232" t="str">
        <f t="shared" si="609"/>
        <v>Full Refund</v>
      </c>
      <c r="AK3232" t="str">
        <f t="shared" si="610"/>
        <v/>
      </c>
      <c r="AL3232" t="str">
        <f>IF(E3232&lt;&gt;"CAPTURE","",COUNTIF(Orders!$H:$H,AK3232))</f>
        <v/>
      </c>
      <c r="AP3232" t="str">
        <f t="shared" si="611"/>
        <v/>
      </c>
      <c r="AQ3232">
        <f>IF(COUNTIF($A$2:A3232,A3232)=1,1,0)</f>
        <v>1</v>
      </c>
    </row>
    <row r="3233" spans="1:43" x14ac:dyDescent="0.3">
      <c r="A3233" t="s">
        <v>15576</v>
      </c>
      <c r="B3233" t="s">
        <v>15034</v>
      </c>
      <c r="D3233" s="1">
        <v>46282</v>
      </c>
      <c r="E3233" t="s">
        <v>12202</v>
      </c>
      <c r="F3233" t="s">
        <v>17</v>
      </c>
      <c r="G3233">
        <v>599</v>
      </c>
      <c r="H3233">
        <v>0</v>
      </c>
      <c r="I3233">
        <v>0</v>
      </c>
      <c r="J3233">
        <v>-599</v>
      </c>
      <c r="K3233" s="1">
        <v>46284</v>
      </c>
      <c r="L3233" t="s">
        <v>15380</v>
      </c>
      <c r="M3233">
        <f t="shared" si="600"/>
        <v>1</v>
      </c>
      <c r="N3233">
        <f>COUNTIF(Orders!$A:$A,C3233)</f>
        <v>0</v>
      </c>
      <c r="P3233">
        <f>COUNTIF(Orders!$H:$H,UPPER(SUBSTITUTE(TRIM(C3233),"-","")))</f>
        <v>1042575</v>
      </c>
      <c r="R3233" t="str">
        <f t="shared" si="601"/>
        <v>Refund</v>
      </c>
      <c r="S3233">
        <f t="shared" si="602"/>
        <v>0</v>
      </c>
      <c r="V3233" cm="1">
        <f t="array" ref="V3233">IF(E3233&lt;&gt;"CAPTURE",0,SUMPRODUCT((MDR_Rates!$A$2:$A$10=F3233)*(G3233&gt;MDR_Rates!$B$2:$B$10)*((MDR_Rates!$C$2:$C$10="")+(G3233&lt;=MDR_Rates!$C$2:$C$10))*MDR_Rates!$D$2:$D$10))</f>
        <v>0</v>
      </c>
      <c r="W3233">
        <f t="shared" si="603"/>
        <v>0</v>
      </c>
      <c r="X3233">
        <f t="shared" si="604"/>
        <v>0</v>
      </c>
      <c r="Y3233">
        <f t="shared" si="605"/>
        <v>0</v>
      </c>
      <c r="Z3233">
        <f t="shared" si="606"/>
        <v>0</v>
      </c>
      <c r="AG3233" t="str">
        <f t="shared" si="607"/>
        <v>Original Capture Found</v>
      </c>
      <c r="AI3233">
        <f t="shared" si="608"/>
        <v>599</v>
      </c>
      <c r="AJ3233" t="str">
        <f t="shared" si="609"/>
        <v>Full Refund</v>
      </c>
      <c r="AK3233" t="str">
        <f t="shared" si="610"/>
        <v/>
      </c>
      <c r="AL3233" t="str">
        <f>IF(E3233&lt;&gt;"CAPTURE","",COUNTIF(Orders!$H:$H,AK3233))</f>
        <v/>
      </c>
      <c r="AP3233" t="str">
        <f t="shared" si="611"/>
        <v/>
      </c>
      <c r="AQ3233">
        <f>IF(COUNTIF($A$2:A3233,A3233)=1,1,0)</f>
        <v>1</v>
      </c>
    </row>
    <row r="3234" spans="1:43" x14ac:dyDescent="0.3">
      <c r="A3234" t="s">
        <v>15577</v>
      </c>
      <c r="B3234" t="s">
        <v>14491</v>
      </c>
      <c r="D3234" s="1">
        <v>46282</v>
      </c>
      <c r="E3234" t="s">
        <v>12202</v>
      </c>
      <c r="F3234" t="s">
        <v>9</v>
      </c>
      <c r="G3234">
        <v>7998</v>
      </c>
      <c r="H3234">
        <v>0</v>
      </c>
      <c r="I3234">
        <v>0</v>
      </c>
      <c r="J3234">
        <v>-7998</v>
      </c>
      <c r="K3234" s="1">
        <v>46284</v>
      </c>
      <c r="L3234" t="s">
        <v>15380</v>
      </c>
      <c r="M3234">
        <f t="shared" si="600"/>
        <v>1</v>
      </c>
      <c r="N3234">
        <f>COUNTIF(Orders!$A:$A,C3234)</f>
        <v>0</v>
      </c>
      <c r="P3234">
        <f>COUNTIF(Orders!$H:$H,UPPER(SUBSTITUTE(TRIM(C3234),"-","")))</f>
        <v>1042575</v>
      </c>
      <c r="R3234" t="str">
        <f t="shared" si="601"/>
        <v>Refund</v>
      </c>
      <c r="S3234">
        <f t="shared" si="602"/>
        <v>0</v>
      </c>
      <c r="V3234" cm="1">
        <f t="array" ref="V3234">IF(E3234&lt;&gt;"CAPTURE",0,SUMPRODUCT((MDR_Rates!$A$2:$A$10=F3234)*(G3234&gt;MDR_Rates!$B$2:$B$10)*((MDR_Rates!$C$2:$C$10="")+(G3234&lt;=MDR_Rates!$C$2:$C$10))*MDR_Rates!$D$2:$D$10))</f>
        <v>0</v>
      </c>
      <c r="W3234">
        <f t="shared" si="603"/>
        <v>0</v>
      </c>
      <c r="X3234">
        <f t="shared" si="604"/>
        <v>0</v>
      </c>
      <c r="Y3234">
        <f t="shared" si="605"/>
        <v>0</v>
      </c>
      <c r="Z3234">
        <f t="shared" si="606"/>
        <v>0</v>
      </c>
      <c r="AG3234" t="str">
        <f t="shared" si="607"/>
        <v>Original Capture Found</v>
      </c>
      <c r="AI3234">
        <f t="shared" si="608"/>
        <v>7998</v>
      </c>
      <c r="AJ3234" t="str">
        <f t="shared" si="609"/>
        <v>Full Refund</v>
      </c>
      <c r="AK3234" t="str">
        <f t="shared" si="610"/>
        <v/>
      </c>
      <c r="AL3234" t="str">
        <f>IF(E3234&lt;&gt;"CAPTURE","",COUNTIF(Orders!$H:$H,AK3234))</f>
        <v/>
      </c>
      <c r="AP3234" t="str">
        <f t="shared" si="611"/>
        <v/>
      </c>
      <c r="AQ3234">
        <f>IF(COUNTIF($A$2:A3234,A3234)=1,1,0)</f>
        <v>1</v>
      </c>
    </row>
    <row r="3235" spans="1:43" x14ac:dyDescent="0.3">
      <c r="A3235" t="s">
        <v>15578</v>
      </c>
      <c r="B3235" t="s">
        <v>14816</v>
      </c>
      <c r="D3235" s="1">
        <v>46282</v>
      </c>
      <c r="E3235" t="s">
        <v>12202</v>
      </c>
      <c r="F3235" t="s">
        <v>9</v>
      </c>
      <c r="G3235">
        <v>4097</v>
      </c>
      <c r="H3235">
        <v>0</v>
      </c>
      <c r="I3235">
        <v>0</v>
      </c>
      <c r="J3235">
        <v>-4097</v>
      </c>
      <c r="K3235" s="1">
        <v>46284</v>
      </c>
      <c r="L3235" t="s">
        <v>15380</v>
      </c>
      <c r="M3235">
        <f t="shared" si="600"/>
        <v>1</v>
      </c>
      <c r="N3235">
        <f>COUNTIF(Orders!$A:$A,C3235)</f>
        <v>0</v>
      </c>
      <c r="P3235">
        <f>COUNTIF(Orders!$H:$H,UPPER(SUBSTITUTE(TRIM(C3235),"-","")))</f>
        <v>1042575</v>
      </c>
      <c r="R3235" t="str">
        <f t="shared" si="601"/>
        <v>Refund</v>
      </c>
      <c r="S3235">
        <f t="shared" si="602"/>
        <v>0</v>
      </c>
      <c r="V3235" cm="1">
        <f t="array" ref="V3235">IF(E3235&lt;&gt;"CAPTURE",0,SUMPRODUCT((MDR_Rates!$A$2:$A$10=F3235)*(G3235&gt;MDR_Rates!$B$2:$B$10)*((MDR_Rates!$C$2:$C$10="")+(G3235&lt;=MDR_Rates!$C$2:$C$10))*MDR_Rates!$D$2:$D$10))</f>
        <v>0</v>
      </c>
      <c r="W3235">
        <f t="shared" si="603"/>
        <v>0</v>
      </c>
      <c r="X3235">
        <f t="shared" si="604"/>
        <v>0</v>
      </c>
      <c r="Y3235">
        <f t="shared" si="605"/>
        <v>0</v>
      </c>
      <c r="Z3235">
        <f t="shared" si="606"/>
        <v>0</v>
      </c>
      <c r="AG3235" t="str">
        <f t="shared" si="607"/>
        <v>Original Capture Found</v>
      </c>
      <c r="AI3235">
        <f t="shared" si="608"/>
        <v>4097</v>
      </c>
      <c r="AJ3235" t="str">
        <f t="shared" si="609"/>
        <v>Full Refund</v>
      </c>
      <c r="AK3235" t="str">
        <f t="shared" si="610"/>
        <v/>
      </c>
      <c r="AL3235" t="str">
        <f>IF(E3235&lt;&gt;"CAPTURE","",COUNTIF(Orders!$H:$H,AK3235))</f>
        <v/>
      </c>
      <c r="AP3235" t="str">
        <f t="shared" si="611"/>
        <v/>
      </c>
      <c r="AQ3235">
        <f>IF(COUNTIF($A$2:A3235,A3235)=1,1,0)</f>
        <v>1</v>
      </c>
    </row>
    <row r="3236" spans="1:43" x14ac:dyDescent="0.3">
      <c r="A3236" t="s">
        <v>15579</v>
      </c>
      <c r="B3236" t="s">
        <v>14429</v>
      </c>
      <c r="D3236" s="1">
        <v>46282</v>
      </c>
      <c r="E3236" t="s">
        <v>12202</v>
      </c>
      <c r="F3236" t="s">
        <v>44</v>
      </c>
      <c r="G3236">
        <v>1798</v>
      </c>
      <c r="H3236">
        <v>0</v>
      </c>
      <c r="I3236">
        <v>0</v>
      </c>
      <c r="J3236">
        <v>-1798</v>
      </c>
      <c r="K3236" s="1">
        <v>46284</v>
      </c>
      <c r="L3236" t="s">
        <v>15380</v>
      </c>
      <c r="M3236">
        <f t="shared" si="600"/>
        <v>1</v>
      </c>
      <c r="N3236">
        <f>COUNTIF(Orders!$A:$A,C3236)</f>
        <v>0</v>
      </c>
      <c r="P3236">
        <f>COUNTIF(Orders!$H:$H,UPPER(SUBSTITUTE(TRIM(C3236),"-","")))</f>
        <v>1042575</v>
      </c>
      <c r="R3236" t="str">
        <f t="shared" si="601"/>
        <v>Refund</v>
      </c>
      <c r="S3236">
        <f t="shared" si="602"/>
        <v>0</v>
      </c>
      <c r="V3236" cm="1">
        <f t="array" ref="V3236">IF(E3236&lt;&gt;"CAPTURE",0,SUMPRODUCT((MDR_Rates!$A$2:$A$10=F3236)*(G3236&gt;MDR_Rates!$B$2:$B$10)*((MDR_Rates!$C$2:$C$10="")+(G3236&lt;=MDR_Rates!$C$2:$C$10))*MDR_Rates!$D$2:$D$10))</f>
        <v>0</v>
      </c>
      <c r="W3236">
        <f t="shared" si="603"/>
        <v>0</v>
      </c>
      <c r="X3236">
        <f t="shared" si="604"/>
        <v>0</v>
      </c>
      <c r="Y3236">
        <f t="shared" si="605"/>
        <v>0</v>
      </c>
      <c r="Z3236">
        <f t="shared" si="606"/>
        <v>0</v>
      </c>
      <c r="AG3236" t="str">
        <f t="shared" si="607"/>
        <v>Original Capture Found</v>
      </c>
      <c r="AI3236">
        <f t="shared" si="608"/>
        <v>1798</v>
      </c>
      <c r="AJ3236" t="str">
        <f t="shared" si="609"/>
        <v>Full Refund</v>
      </c>
      <c r="AK3236" t="str">
        <f t="shared" si="610"/>
        <v/>
      </c>
      <c r="AL3236" t="str">
        <f>IF(E3236&lt;&gt;"CAPTURE","",COUNTIF(Orders!$H:$H,AK3236))</f>
        <v/>
      </c>
      <c r="AP3236" t="str">
        <f t="shared" si="611"/>
        <v/>
      </c>
      <c r="AQ3236">
        <f>IF(COUNTIF($A$2:A3236,A3236)=1,1,0)</f>
        <v>1</v>
      </c>
    </row>
    <row r="3237" spans="1:43" x14ac:dyDescent="0.3">
      <c r="A3237" t="s">
        <v>15580</v>
      </c>
      <c r="B3237" t="s">
        <v>14388</v>
      </c>
      <c r="D3237" s="1">
        <v>46282</v>
      </c>
      <c r="E3237" t="s">
        <v>12202</v>
      </c>
      <c r="F3237" t="s">
        <v>9</v>
      </c>
      <c r="G3237">
        <v>1499</v>
      </c>
      <c r="H3237">
        <v>0</v>
      </c>
      <c r="I3237">
        <v>0</v>
      </c>
      <c r="J3237">
        <v>-1499</v>
      </c>
      <c r="K3237" s="1">
        <v>46284</v>
      </c>
      <c r="L3237" t="s">
        <v>15380</v>
      </c>
      <c r="M3237">
        <f t="shared" si="600"/>
        <v>1</v>
      </c>
      <c r="N3237">
        <f>COUNTIF(Orders!$A:$A,C3237)</f>
        <v>0</v>
      </c>
      <c r="P3237">
        <f>COUNTIF(Orders!$H:$H,UPPER(SUBSTITUTE(TRIM(C3237),"-","")))</f>
        <v>1042575</v>
      </c>
      <c r="R3237" t="str">
        <f t="shared" si="601"/>
        <v>Refund</v>
      </c>
      <c r="S3237">
        <f t="shared" si="602"/>
        <v>0</v>
      </c>
      <c r="V3237" cm="1">
        <f t="array" ref="V3237">IF(E3237&lt;&gt;"CAPTURE",0,SUMPRODUCT((MDR_Rates!$A$2:$A$10=F3237)*(G3237&gt;MDR_Rates!$B$2:$B$10)*((MDR_Rates!$C$2:$C$10="")+(G3237&lt;=MDR_Rates!$C$2:$C$10))*MDR_Rates!$D$2:$D$10))</f>
        <v>0</v>
      </c>
      <c r="W3237">
        <f t="shared" si="603"/>
        <v>0</v>
      </c>
      <c r="X3237">
        <f t="shared" si="604"/>
        <v>0</v>
      </c>
      <c r="Y3237">
        <f t="shared" si="605"/>
        <v>0</v>
      </c>
      <c r="Z3237">
        <f t="shared" si="606"/>
        <v>0</v>
      </c>
      <c r="AG3237" t="str">
        <f t="shared" si="607"/>
        <v>Original Capture Found</v>
      </c>
      <c r="AI3237">
        <f t="shared" si="608"/>
        <v>1499</v>
      </c>
      <c r="AJ3237" t="str">
        <f t="shared" si="609"/>
        <v>Full Refund</v>
      </c>
      <c r="AK3237" t="str">
        <f t="shared" si="610"/>
        <v/>
      </c>
      <c r="AL3237" t="str">
        <f>IF(E3237&lt;&gt;"CAPTURE","",COUNTIF(Orders!$H:$H,AK3237))</f>
        <v/>
      </c>
      <c r="AP3237" t="str">
        <f t="shared" si="611"/>
        <v/>
      </c>
      <c r="AQ3237">
        <f>IF(COUNTIF($A$2:A3237,A3237)=1,1,0)</f>
        <v>1</v>
      </c>
    </row>
    <row r="3238" spans="1:43" x14ac:dyDescent="0.3">
      <c r="A3238" t="s">
        <v>15581</v>
      </c>
      <c r="C3238" t="s">
        <v>14</v>
      </c>
      <c r="D3238" s="1">
        <v>46283</v>
      </c>
      <c r="E3238" t="s">
        <v>11819</v>
      </c>
      <c r="F3238" t="s">
        <v>17</v>
      </c>
      <c r="G3238">
        <v>2098</v>
      </c>
      <c r="H3238">
        <v>33.57</v>
      </c>
      <c r="I3238">
        <v>6.04</v>
      </c>
      <c r="J3238">
        <v>2058.39</v>
      </c>
      <c r="K3238" s="1">
        <v>46285</v>
      </c>
      <c r="L3238" t="s">
        <v>15582</v>
      </c>
      <c r="M3238">
        <f t="shared" si="600"/>
        <v>1</v>
      </c>
      <c r="N3238">
        <f>COUNTIF(Orders!$A:$A,C3238)</f>
        <v>1</v>
      </c>
      <c r="P3238">
        <f>COUNTIF(Orders!$H:$H,UPPER(SUBSTITUTE(TRIM(C3238),"-","")))</f>
        <v>1</v>
      </c>
      <c r="R3238" t="str">
        <f t="shared" si="601"/>
        <v>Matched Order Reference</v>
      </c>
      <c r="S3238">
        <f t="shared" si="602"/>
        <v>1</v>
      </c>
      <c r="V3238" cm="1">
        <f t="array" ref="V3238">IF(E3238&lt;&gt;"CAPTURE",0,SUMPRODUCT((MDR_Rates!$A$2:$A$10=F3238)*(G3238&gt;MDR_Rates!$B$2:$B$10)*((MDR_Rates!$C$2:$C$10="")+(G3238&lt;=MDR_Rates!$C$2:$C$10))*MDR_Rates!$D$2:$D$10))</f>
        <v>1.6</v>
      </c>
      <c r="W3238">
        <f t="shared" si="603"/>
        <v>33.57</v>
      </c>
      <c r="X3238">
        <f t="shared" si="604"/>
        <v>6.04</v>
      </c>
      <c r="Y3238">
        <f t="shared" si="605"/>
        <v>0</v>
      </c>
      <c r="Z3238">
        <f t="shared" si="606"/>
        <v>0</v>
      </c>
      <c r="AG3238" t="str">
        <f t="shared" si="607"/>
        <v/>
      </c>
      <c r="AI3238" t="str">
        <f t="shared" si="608"/>
        <v/>
      </c>
      <c r="AJ3238" t="str">
        <f t="shared" si="609"/>
        <v/>
      </c>
      <c r="AK3238" t="str">
        <f t="shared" si="610"/>
        <v>ORD26000003</v>
      </c>
      <c r="AL3238">
        <f>IF(E3238&lt;&gt;"CAPTURE","",COUNTIF(Orders!$H:$H,AK3238))</f>
        <v>1</v>
      </c>
      <c r="AP3238" t="str">
        <f t="shared" si="611"/>
        <v>Matched to Order</v>
      </c>
      <c r="AQ3238">
        <f>IF(COUNTIF($A$2:A3238,A3238)=1,1,0)</f>
        <v>1</v>
      </c>
    </row>
    <row r="3239" spans="1:43" x14ac:dyDescent="0.3">
      <c r="A3239" t="s">
        <v>15583</v>
      </c>
      <c r="C3239" t="s">
        <v>25</v>
      </c>
      <c r="D3239" s="1">
        <v>46283</v>
      </c>
      <c r="E3239" t="s">
        <v>11819</v>
      </c>
      <c r="F3239" t="s">
        <v>9</v>
      </c>
      <c r="G3239">
        <v>1299</v>
      </c>
      <c r="H3239">
        <v>0</v>
      </c>
      <c r="I3239">
        <v>0</v>
      </c>
      <c r="J3239">
        <v>1299</v>
      </c>
      <c r="K3239" s="1">
        <v>46285</v>
      </c>
      <c r="L3239" t="s">
        <v>15582</v>
      </c>
      <c r="M3239">
        <f t="shared" si="600"/>
        <v>1</v>
      </c>
      <c r="N3239">
        <f>COUNTIF(Orders!$A:$A,C3239)</f>
        <v>1</v>
      </c>
      <c r="P3239">
        <f>COUNTIF(Orders!$H:$H,UPPER(SUBSTITUTE(TRIM(C3239),"-","")))</f>
        <v>1</v>
      </c>
      <c r="R3239" t="str">
        <f t="shared" si="601"/>
        <v>Matched Order Reference</v>
      </c>
      <c r="S3239">
        <f t="shared" si="602"/>
        <v>1</v>
      </c>
      <c r="V3239" cm="1">
        <f t="array" ref="V3239">IF(E3239&lt;&gt;"CAPTURE",0,SUMPRODUCT((MDR_Rates!$A$2:$A$10=F3239)*(G3239&gt;MDR_Rates!$B$2:$B$10)*((MDR_Rates!$C$2:$C$10="")+(G3239&lt;=MDR_Rates!$C$2:$C$10))*MDR_Rates!$D$2:$D$10))</f>
        <v>0</v>
      </c>
      <c r="W3239">
        <f t="shared" si="603"/>
        <v>0</v>
      </c>
      <c r="X3239">
        <f t="shared" si="604"/>
        <v>0</v>
      </c>
      <c r="Y3239">
        <f t="shared" si="605"/>
        <v>0</v>
      </c>
      <c r="Z3239">
        <f t="shared" si="606"/>
        <v>0</v>
      </c>
      <c r="AG3239" t="str">
        <f t="shared" si="607"/>
        <v/>
      </c>
      <c r="AI3239" t="str">
        <f t="shared" si="608"/>
        <v/>
      </c>
      <c r="AJ3239" t="str">
        <f t="shared" si="609"/>
        <v/>
      </c>
      <c r="AK3239" t="str">
        <f t="shared" si="610"/>
        <v>ORD26000007</v>
      </c>
      <c r="AL3239">
        <f>IF(E3239&lt;&gt;"CAPTURE","",COUNTIF(Orders!$H:$H,AK3239))</f>
        <v>1</v>
      </c>
      <c r="AP3239" t="str">
        <f t="shared" si="611"/>
        <v>Matched to Order</v>
      </c>
      <c r="AQ3239">
        <f>IF(COUNTIF($A$2:A3239,A3239)=1,1,0)</f>
        <v>1</v>
      </c>
    </row>
    <row r="3240" spans="1:43" x14ac:dyDescent="0.3">
      <c r="A3240" t="s">
        <v>15584</v>
      </c>
      <c r="C3240" t="s">
        <v>47</v>
      </c>
      <c r="D3240" s="1">
        <v>46283</v>
      </c>
      <c r="E3240" t="s">
        <v>11819</v>
      </c>
      <c r="F3240" t="s">
        <v>44</v>
      </c>
      <c r="G3240">
        <v>3499</v>
      </c>
      <c r="H3240">
        <v>59.48</v>
      </c>
      <c r="I3240">
        <v>10.71</v>
      </c>
      <c r="J3240">
        <v>3428.81</v>
      </c>
      <c r="K3240" s="1">
        <v>46285</v>
      </c>
      <c r="L3240" t="s">
        <v>15582</v>
      </c>
      <c r="M3240">
        <f t="shared" si="600"/>
        <v>1</v>
      </c>
      <c r="N3240">
        <f>COUNTIF(Orders!$A:$A,C3240)</f>
        <v>1</v>
      </c>
      <c r="P3240">
        <f>COUNTIF(Orders!$H:$H,UPPER(SUBSTITUTE(TRIM(C3240),"-","")))</f>
        <v>1</v>
      </c>
      <c r="R3240" t="str">
        <f t="shared" si="601"/>
        <v>Matched Order Reference</v>
      </c>
      <c r="S3240">
        <f t="shared" si="602"/>
        <v>1</v>
      </c>
      <c r="V3240" cm="1">
        <f t="array" ref="V3240">IF(E3240&lt;&gt;"CAPTURE",0,SUMPRODUCT((MDR_Rates!$A$2:$A$10=F3240)*(G3240&gt;MDR_Rates!$B$2:$B$10)*((MDR_Rates!$C$2:$C$10="")+(G3240&lt;=MDR_Rates!$C$2:$C$10))*MDR_Rates!$D$2:$D$10))</f>
        <v>1.7</v>
      </c>
      <c r="W3240">
        <f t="shared" si="603"/>
        <v>59.48</v>
      </c>
      <c r="X3240">
        <f t="shared" si="604"/>
        <v>10.71</v>
      </c>
      <c r="Y3240">
        <f t="shared" si="605"/>
        <v>0</v>
      </c>
      <c r="Z3240">
        <f t="shared" si="606"/>
        <v>0</v>
      </c>
      <c r="AG3240" t="str">
        <f t="shared" si="607"/>
        <v/>
      </c>
      <c r="AI3240" t="str">
        <f t="shared" si="608"/>
        <v/>
      </c>
      <c r="AJ3240" t="str">
        <f t="shared" si="609"/>
        <v/>
      </c>
      <c r="AK3240" t="str">
        <f t="shared" si="610"/>
        <v>ORD26000015</v>
      </c>
      <c r="AL3240">
        <f>IF(E3240&lt;&gt;"CAPTURE","",COUNTIF(Orders!$H:$H,AK3240))</f>
        <v>1</v>
      </c>
      <c r="AP3240" t="str">
        <f t="shared" si="611"/>
        <v>Matched to Order</v>
      </c>
      <c r="AQ3240">
        <f>IF(COUNTIF($A$2:A3240,A3240)=1,1,0)</f>
        <v>1</v>
      </c>
    </row>
    <row r="3241" spans="1:43" x14ac:dyDescent="0.3">
      <c r="A3241" t="s">
        <v>15585</v>
      </c>
      <c r="C3241" t="s">
        <v>238</v>
      </c>
      <c r="D3241" s="1">
        <v>46283</v>
      </c>
      <c r="E3241" t="s">
        <v>11819</v>
      </c>
      <c r="F3241" t="s">
        <v>17</v>
      </c>
      <c r="G3241">
        <v>3499</v>
      </c>
      <c r="H3241">
        <v>55.98</v>
      </c>
      <c r="I3241">
        <v>10.08</v>
      </c>
      <c r="J3241">
        <v>3432.94</v>
      </c>
      <c r="K3241" s="1">
        <v>46285</v>
      </c>
      <c r="L3241" t="s">
        <v>15582</v>
      </c>
      <c r="M3241">
        <f t="shared" si="600"/>
        <v>1</v>
      </c>
      <c r="N3241">
        <f>COUNTIF(Orders!$A:$A,C3241)</f>
        <v>1</v>
      </c>
      <c r="P3241">
        <f>COUNTIF(Orders!$H:$H,UPPER(SUBSTITUTE(TRIM(C3241),"-","")))</f>
        <v>1</v>
      </c>
      <c r="R3241" t="str">
        <f t="shared" si="601"/>
        <v>Matched Order Reference</v>
      </c>
      <c r="S3241">
        <f t="shared" si="602"/>
        <v>1</v>
      </c>
      <c r="V3241" cm="1">
        <f t="array" ref="V3241">IF(E3241&lt;&gt;"CAPTURE",0,SUMPRODUCT((MDR_Rates!$A$2:$A$10=F3241)*(G3241&gt;MDR_Rates!$B$2:$B$10)*((MDR_Rates!$C$2:$C$10="")+(G3241&lt;=MDR_Rates!$C$2:$C$10))*MDR_Rates!$D$2:$D$10))</f>
        <v>1.6</v>
      </c>
      <c r="W3241">
        <f t="shared" si="603"/>
        <v>55.98</v>
      </c>
      <c r="X3241">
        <f t="shared" si="604"/>
        <v>10.08</v>
      </c>
      <c r="Y3241">
        <f t="shared" si="605"/>
        <v>0</v>
      </c>
      <c r="Z3241">
        <f t="shared" si="606"/>
        <v>0</v>
      </c>
      <c r="AG3241" t="str">
        <f t="shared" si="607"/>
        <v/>
      </c>
      <c r="AI3241" t="str">
        <f t="shared" si="608"/>
        <v/>
      </c>
      <c r="AJ3241" t="str">
        <f t="shared" si="609"/>
        <v/>
      </c>
      <c r="AK3241" t="str">
        <f t="shared" si="610"/>
        <v>ORD26000108</v>
      </c>
      <c r="AL3241">
        <f>IF(E3241&lt;&gt;"CAPTURE","",COUNTIF(Orders!$H:$H,AK3241))</f>
        <v>1</v>
      </c>
      <c r="AP3241" t="str">
        <f t="shared" si="611"/>
        <v>Matched to Order</v>
      </c>
      <c r="AQ3241">
        <f>IF(COUNTIF($A$2:A3241,A3241)=1,1,0)</f>
        <v>1</v>
      </c>
    </row>
    <row r="3242" spans="1:43" x14ac:dyDescent="0.3">
      <c r="A3242" t="s">
        <v>15586</v>
      </c>
      <c r="C3242" t="s">
        <v>15587</v>
      </c>
      <c r="D3242" s="1">
        <v>46283</v>
      </c>
      <c r="E3242" t="s">
        <v>11819</v>
      </c>
      <c r="F3242" t="s">
        <v>44</v>
      </c>
      <c r="G3242">
        <v>1848</v>
      </c>
      <c r="H3242">
        <v>35.11</v>
      </c>
      <c r="I3242">
        <v>6.32</v>
      </c>
      <c r="J3242">
        <v>1806.57</v>
      </c>
      <c r="K3242" s="1">
        <v>46285</v>
      </c>
      <c r="L3242" t="s">
        <v>15582</v>
      </c>
      <c r="M3242">
        <f t="shared" si="600"/>
        <v>1</v>
      </c>
      <c r="N3242">
        <f>COUNTIF(Orders!$A:$A,C3242)</f>
        <v>0</v>
      </c>
      <c r="P3242">
        <f>COUNTIF(Orders!$H:$H,UPPER(SUBSTITUTE(TRIM(C3242),"-","")))</f>
        <v>1</v>
      </c>
      <c r="R3242" t="str">
        <f t="shared" si="601"/>
        <v>Matched Order Reference</v>
      </c>
      <c r="S3242">
        <f t="shared" si="602"/>
        <v>1</v>
      </c>
      <c r="V3242" cm="1">
        <f t="array" ref="V3242">IF(E3242&lt;&gt;"CAPTURE",0,SUMPRODUCT((MDR_Rates!$A$2:$A$10=F3242)*(G3242&gt;MDR_Rates!$B$2:$B$10)*((MDR_Rates!$C$2:$C$10="")+(G3242&lt;=MDR_Rates!$C$2:$C$10))*MDR_Rates!$D$2:$D$10))</f>
        <v>1.9</v>
      </c>
      <c r="W3242">
        <f t="shared" si="603"/>
        <v>35.11</v>
      </c>
      <c r="X3242">
        <f t="shared" si="604"/>
        <v>6.32</v>
      </c>
      <c r="Y3242">
        <f t="shared" si="605"/>
        <v>0</v>
      </c>
      <c r="Z3242">
        <f t="shared" si="606"/>
        <v>0</v>
      </c>
      <c r="AG3242" t="str">
        <f t="shared" si="607"/>
        <v/>
      </c>
      <c r="AI3242" t="str">
        <f t="shared" si="608"/>
        <v/>
      </c>
      <c r="AJ3242" t="str">
        <f t="shared" si="609"/>
        <v/>
      </c>
      <c r="AK3242" t="str">
        <f t="shared" si="610"/>
        <v>ORD26000128</v>
      </c>
      <c r="AL3242">
        <f>IF(E3242&lt;&gt;"CAPTURE","",COUNTIF(Orders!$H:$H,AK3242))</f>
        <v>1</v>
      </c>
      <c r="AP3242" t="str">
        <f t="shared" si="611"/>
        <v>Matched to Order</v>
      </c>
      <c r="AQ3242">
        <f>IF(COUNTIF($A$2:A3242,A3242)=1,1,0)</f>
        <v>1</v>
      </c>
    </row>
    <row r="3243" spans="1:43" x14ac:dyDescent="0.3">
      <c r="A3243" t="s">
        <v>15588</v>
      </c>
      <c r="C3243" t="s">
        <v>294</v>
      </c>
      <c r="D3243" s="1">
        <v>46283</v>
      </c>
      <c r="E3243" t="s">
        <v>11819</v>
      </c>
      <c r="F3243" t="s">
        <v>17</v>
      </c>
      <c r="G3243">
        <v>2499</v>
      </c>
      <c r="H3243">
        <v>39.979999999999997</v>
      </c>
      <c r="I3243">
        <v>7.2</v>
      </c>
      <c r="J3243">
        <v>2451.8200000000002</v>
      </c>
      <c r="K3243" s="1">
        <v>46285</v>
      </c>
      <c r="L3243" t="s">
        <v>15582</v>
      </c>
      <c r="M3243">
        <f t="shared" si="600"/>
        <v>1</v>
      </c>
      <c r="N3243">
        <f>COUNTIF(Orders!$A:$A,C3243)</f>
        <v>1</v>
      </c>
      <c r="P3243">
        <f>COUNTIF(Orders!$H:$H,UPPER(SUBSTITUTE(TRIM(C3243),"-","")))</f>
        <v>1</v>
      </c>
      <c r="R3243" t="str">
        <f t="shared" si="601"/>
        <v>Matched Order Reference</v>
      </c>
      <c r="S3243">
        <f t="shared" si="602"/>
        <v>1</v>
      </c>
      <c r="V3243" cm="1">
        <f t="array" ref="V3243">IF(E3243&lt;&gt;"CAPTURE",0,SUMPRODUCT((MDR_Rates!$A$2:$A$10=F3243)*(G3243&gt;MDR_Rates!$B$2:$B$10)*((MDR_Rates!$C$2:$C$10="")+(G3243&lt;=MDR_Rates!$C$2:$C$10))*MDR_Rates!$D$2:$D$10))</f>
        <v>1.6</v>
      </c>
      <c r="W3243">
        <f t="shared" si="603"/>
        <v>39.979999999999997</v>
      </c>
      <c r="X3243">
        <f t="shared" si="604"/>
        <v>7.2</v>
      </c>
      <c r="Y3243">
        <f t="shared" si="605"/>
        <v>0</v>
      </c>
      <c r="Z3243">
        <f t="shared" si="606"/>
        <v>0</v>
      </c>
      <c r="AG3243" t="str">
        <f t="shared" si="607"/>
        <v/>
      </c>
      <c r="AI3243" t="str">
        <f t="shared" si="608"/>
        <v/>
      </c>
      <c r="AJ3243" t="str">
        <f t="shared" si="609"/>
        <v/>
      </c>
      <c r="AK3243" t="str">
        <f t="shared" si="610"/>
        <v>ORD26000136</v>
      </c>
      <c r="AL3243">
        <f>IF(E3243&lt;&gt;"CAPTURE","",COUNTIF(Orders!$H:$H,AK3243))</f>
        <v>1</v>
      </c>
      <c r="AP3243" t="str">
        <f t="shared" si="611"/>
        <v>Matched to Order</v>
      </c>
      <c r="AQ3243">
        <f>IF(COUNTIF($A$2:A3243,A3243)=1,1,0)</f>
        <v>1</v>
      </c>
    </row>
    <row r="3244" spans="1:43" x14ac:dyDescent="0.3">
      <c r="A3244" t="s">
        <v>15589</v>
      </c>
      <c r="C3244" t="s">
        <v>15590</v>
      </c>
      <c r="D3244" s="1">
        <v>46283</v>
      </c>
      <c r="E3244" t="s">
        <v>11819</v>
      </c>
      <c r="F3244" t="s">
        <v>33</v>
      </c>
      <c r="G3244">
        <v>8998</v>
      </c>
      <c r="H3244">
        <v>107.98</v>
      </c>
      <c r="I3244">
        <v>19.440000000000001</v>
      </c>
      <c r="J3244">
        <v>8870.58</v>
      </c>
      <c r="K3244" s="1">
        <v>46285</v>
      </c>
      <c r="L3244" t="s">
        <v>15582</v>
      </c>
      <c r="M3244">
        <f t="shared" si="600"/>
        <v>1</v>
      </c>
      <c r="N3244">
        <f>COUNTIF(Orders!$A:$A,C3244)</f>
        <v>1</v>
      </c>
      <c r="P3244">
        <f>COUNTIF(Orders!$H:$H,UPPER(SUBSTITUTE(TRIM(C3244),"-","")))</f>
        <v>1</v>
      </c>
      <c r="R3244" t="str">
        <f t="shared" si="601"/>
        <v>Matched Order Reference</v>
      </c>
      <c r="S3244">
        <f t="shared" si="602"/>
        <v>1</v>
      </c>
      <c r="V3244" cm="1">
        <f t="array" ref="V3244">IF(E3244&lt;&gt;"CAPTURE",0,SUMPRODUCT((MDR_Rates!$A$2:$A$10=F3244)*(G3244&gt;MDR_Rates!$B$2:$B$10)*((MDR_Rates!$C$2:$C$10="")+(G3244&lt;=MDR_Rates!$C$2:$C$10))*MDR_Rates!$D$2:$D$10))</f>
        <v>1.2</v>
      </c>
      <c r="W3244">
        <f t="shared" si="603"/>
        <v>107.98</v>
      </c>
      <c r="X3244">
        <f t="shared" si="604"/>
        <v>19.440000000000001</v>
      </c>
      <c r="Y3244">
        <f t="shared" si="605"/>
        <v>0</v>
      </c>
      <c r="Z3244">
        <f t="shared" si="606"/>
        <v>0</v>
      </c>
      <c r="AG3244" t="str">
        <f t="shared" si="607"/>
        <v/>
      </c>
      <c r="AI3244" t="str">
        <f t="shared" si="608"/>
        <v/>
      </c>
      <c r="AJ3244" t="str">
        <f t="shared" si="609"/>
        <v/>
      </c>
      <c r="AK3244" t="str">
        <f t="shared" si="610"/>
        <v>ORD26000148</v>
      </c>
      <c r="AL3244">
        <f>IF(E3244&lt;&gt;"CAPTURE","",COUNTIF(Orders!$H:$H,AK3244))</f>
        <v>1</v>
      </c>
      <c r="AP3244" t="str">
        <f t="shared" si="611"/>
        <v>Matched to Order</v>
      </c>
      <c r="AQ3244">
        <f>IF(COUNTIF($A$2:A3244,A3244)=1,1,0)</f>
        <v>1</v>
      </c>
    </row>
    <row r="3245" spans="1:43" x14ac:dyDescent="0.3">
      <c r="A3245" t="s">
        <v>15591</v>
      </c>
      <c r="C3245" t="s">
        <v>388</v>
      </c>
      <c r="D3245" s="1">
        <v>46283</v>
      </c>
      <c r="E3245" t="s">
        <v>11819</v>
      </c>
      <c r="F3245" t="s">
        <v>17</v>
      </c>
      <c r="G3245">
        <v>4999</v>
      </c>
      <c r="H3245">
        <v>79.98</v>
      </c>
      <c r="I3245">
        <v>14.4</v>
      </c>
      <c r="J3245">
        <v>4904.62</v>
      </c>
      <c r="K3245" s="1">
        <v>46285</v>
      </c>
      <c r="L3245" t="s">
        <v>15582</v>
      </c>
      <c r="M3245">
        <f t="shared" si="600"/>
        <v>1</v>
      </c>
      <c r="N3245">
        <f>COUNTIF(Orders!$A:$A,C3245)</f>
        <v>1</v>
      </c>
      <c r="P3245">
        <f>COUNTIF(Orders!$H:$H,UPPER(SUBSTITUTE(TRIM(C3245),"-","")))</f>
        <v>1</v>
      </c>
      <c r="R3245" t="str">
        <f t="shared" si="601"/>
        <v>Matched Order Reference</v>
      </c>
      <c r="S3245">
        <f t="shared" si="602"/>
        <v>1</v>
      </c>
      <c r="V3245" cm="1">
        <f t="array" ref="V3245">IF(E3245&lt;&gt;"CAPTURE",0,SUMPRODUCT((MDR_Rates!$A$2:$A$10=F3245)*(G3245&gt;MDR_Rates!$B$2:$B$10)*((MDR_Rates!$C$2:$C$10="")+(G3245&lt;=MDR_Rates!$C$2:$C$10))*MDR_Rates!$D$2:$D$10))</f>
        <v>1.6</v>
      </c>
      <c r="W3245">
        <f t="shared" si="603"/>
        <v>79.98</v>
      </c>
      <c r="X3245">
        <f t="shared" si="604"/>
        <v>14.4</v>
      </c>
      <c r="Y3245">
        <f t="shared" si="605"/>
        <v>0</v>
      </c>
      <c r="Z3245">
        <f t="shared" si="606"/>
        <v>0</v>
      </c>
      <c r="AG3245" t="str">
        <f t="shared" si="607"/>
        <v/>
      </c>
      <c r="AI3245" t="str">
        <f t="shared" si="608"/>
        <v/>
      </c>
      <c r="AJ3245" t="str">
        <f t="shared" si="609"/>
        <v/>
      </c>
      <c r="AK3245" t="str">
        <f t="shared" si="610"/>
        <v>ORD26000183</v>
      </c>
      <c r="AL3245">
        <f>IF(E3245&lt;&gt;"CAPTURE","",COUNTIF(Orders!$H:$H,AK3245))</f>
        <v>1</v>
      </c>
      <c r="AP3245" t="str">
        <f t="shared" si="611"/>
        <v>Matched to Order</v>
      </c>
      <c r="AQ3245">
        <f>IF(COUNTIF($A$2:A3245,A3245)=1,1,0)</f>
        <v>1</v>
      </c>
    </row>
    <row r="3246" spans="1:43" x14ac:dyDescent="0.3">
      <c r="A3246" t="s">
        <v>15592</v>
      </c>
      <c r="C3246" t="s">
        <v>442</v>
      </c>
      <c r="D3246" s="1">
        <v>46283</v>
      </c>
      <c r="E3246" t="s">
        <v>11819</v>
      </c>
      <c r="F3246" t="s">
        <v>33</v>
      </c>
      <c r="G3246">
        <v>4197</v>
      </c>
      <c r="H3246">
        <v>50.36</v>
      </c>
      <c r="I3246">
        <v>9.06</v>
      </c>
      <c r="J3246">
        <v>4137.58</v>
      </c>
      <c r="K3246" s="1">
        <v>46285</v>
      </c>
      <c r="L3246" t="s">
        <v>15582</v>
      </c>
      <c r="M3246">
        <f t="shared" si="600"/>
        <v>1</v>
      </c>
      <c r="N3246">
        <f>COUNTIF(Orders!$A:$A,C3246)</f>
        <v>1</v>
      </c>
      <c r="P3246">
        <f>COUNTIF(Orders!$H:$H,UPPER(SUBSTITUTE(TRIM(C3246),"-","")))</f>
        <v>1</v>
      </c>
      <c r="R3246" t="str">
        <f t="shared" si="601"/>
        <v>Matched Order Reference</v>
      </c>
      <c r="S3246">
        <f t="shared" si="602"/>
        <v>1</v>
      </c>
      <c r="V3246" cm="1">
        <f t="array" ref="V3246">IF(E3246&lt;&gt;"CAPTURE",0,SUMPRODUCT((MDR_Rates!$A$2:$A$10=F3246)*(G3246&gt;MDR_Rates!$B$2:$B$10)*((MDR_Rates!$C$2:$C$10="")+(G3246&lt;=MDR_Rates!$C$2:$C$10))*MDR_Rates!$D$2:$D$10))</f>
        <v>1.2</v>
      </c>
      <c r="W3246">
        <f t="shared" si="603"/>
        <v>50.36</v>
      </c>
      <c r="X3246">
        <f t="shared" si="604"/>
        <v>9.06</v>
      </c>
      <c r="Y3246">
        <f t="shared" si="605"/>
        <v>0</v>
      </c>
      <c r="Z3246">
        <f t="shared" si="606"/>
        <v>0</v>
      </c>
      <c r="AG3246" t="str">
        <f t="shared" si="607"/>
        <v/>
      </c>
      <c r="AI3246" t="str">
        <f t="shared" si="608"/>
        <v/>
      </c>
      <c r="AJ3246" t="str">
        <f t="shared" si="609"/>
        <v/>
      </c>
      <c r="AK3246" t="str">
        <f t="shared" si="610"/>
        <v>ORD26000210</v>
      </c>
      <c r="AL3246">
        <f>IF(E3246&lt;&gt;"CAPTURE","",COUNTIF(Orders!$H:$H,AK3246))</f>
        <v>1</v>
      </c>
      <c r="AP3246" t="str">
        <f t="shared" si="611"/>
        <v>Matched to Order</v>
      </c>
      <c r="AQ3246">
        <f>IF(COUNTIF($A$2:A3246,A3246)=1,1,0)</f>
        <v>1</v>
      </c>
    </row>
    <row r="3247" spans="1:43" x14ac:dyDescent="0.3">
      <c r="A3247" t="s">
        <v>15593</v>
      </c>
      <c r="C3247" t="s">
        <v>454</v>
      </c>
      <c r="D3247" s="1">
        <v>46283</v>
      </c>
      <c r="E3247" t="s">
        <v>11819</v>
      </c>
      <c r="F3247" t="s">
        <v>17</v>
      </c>
      <c r="G3247">
        <v>3947</v>
      </c>
      <c r="H3247">
        <v>63.15</v>
      </c>
      <c r="I3247">
        <v>11.37</v>
      </c>
      <c r="J3247">
        <v>3872.48</v>
      </c>
      <c r="K3247" s="1">
        <v>46285</v>
      </c>
      <c r="L3247" t="s">
        <v>15582</v>
      </c>
      <c r="M3247">
        <f t="shared" si="600"/>
        <v>1</v>
      </c>
      <c r="N3247">
        <f>COUNTIF(Orders!$A:$A,C3247)</f>
        <v>1</v>
      </c>
      <c r="P3247">
        <f>COUNTIF(Orders!$H:$H,UPPER(SUBSTITUTE(TRIM(C3247),"-","")))</f>
        <v>1</v>
      </c>
      <c r="R3247" t="str">
        <f t="shared" si="601"/>
        <v>Matched Order Reference</v>
      </c>
      <c r="S3247">
        <f t="shared" si="602"/>
        <v>1</v>
      </c>
      <c r="V3247" cm="1">
        <f t="array" ref="V3247">IF(E3247&lt;&gt;"CAPTURE",0,SUMPRODUCT((MDR_Rates!$A$2:$A$10=F3247)*(G3247&gt;MDR_Rates!$B$2:$B$10)*((MDR_Rates!$C$2:$C$10="")+(G3247&lt;=MDR_Rates!$C$2:$C$10))*MDR_Rates!$D$2:$D$10))</f>
        <v>1.6</v>
      </c>
      <c r="W3247">
        <f t="shared" si="603"/>
        <v>63.15</v>
      </c>
      <c r="X3247">
        <f t="shared" si="604"/>
        <v>11.37</v>
      </c>
      <c r="Y3247">
        <f t="shared" si="605"/>
        <v>0</v>
      </c>
      <c r="Z3247">
        <f t="shared" si="606"/>
        <v>0</v>
      </c>
      <c r="AG3247" t="str">
        <f t="shared" si="607"/>
        <v/>
      </c>
      <c r="AI3247" t="str">
        <f t="shared" si="608"/>
        <v/>
      </c>
      <c r="AJ3247" t="str">
        <f t="shared" si="609"/>
        <v/>
      </c>
      <c r="AK3247" t="str">
        <f t="shared" si="610"/>
        <v>ORD26000216</v>
      </c>
      <c r="AL3247">
        <f>IF(E3247&lt;&gt;"CAPTURE","",COUNTIF(Orders!$H:$H,AK3247))</f>
        <v>1</v>
      </c>
      <c r="AP3247" t="str">
        <f t="shared" si="611"/>
        <v>Matched to Order</v>
      </c>
      <c r="AQ3247">
        <f>IF(COUNTIF($A$2:A3247,A3247)=1,1,0)</f>
        <v>1</v>
      </c>
    </row>
    <row r="3248" spans="1:43" x14ac:dyDescent="0.3">
      <c r="A3248" t="s">
        <v>15594</v>
      </c>
      <c r="C3248" t="s">
        <v>470</v>
      </c>
      <c r="D3248" s="1">
        <v>46283</v>
      </c>
      <c r="E3248" t="s">
        <v>11819</v>
      </c>
      <c r="F3248" t="s">
        <v>33</v>
      </c>
      <c r="G3248">
        <v>299</v>
      </c>
      <c r="H3248">
        <v>4.49</v>
      </c>
      <c r="I3248">
        <v>0.81</v>
      </c>
      <c r="J3248">
        <v>293.7</v>
      </c>
      <c r="K3248" s="1">
        <v>46285</v>
      </c>
      <c r="L3248" t="s">
        <v>15582</v>
      </c>
      <c r="M3248">
        <f t="shared" si="600"/>
        <v>1</v>
      </c>
      <c r="N3248">
        <f>COUNTIF(Orders!$A:$A,C3248)</f>
        <v>1</v>
      </c>
      <c r="P3248">
        <f>COUNTIF(Orders!$H:$H,UPPER(SUBSTITUTE(TRIM(C3248),"-","")))</f>
        <v>1</v>
      </c>
      <c r="R3248" t="str">
        <f t="shared" si="601"/>
        <v>Matched Order Reference</v>
      </c>
      <c r="S3248">
        <f t="shared" si="602"/>
        <v>1</v>
      </c>
      <c r="V3248" cm="1">
        <f t="array" ref="V3248">IF(E3248&lt;&gt;"CAPTURE",0,SUMPRODUCT((MDR_Rates!$A$2:$A$10=F3248)*(G3248&gt;MDR_Rates!$B$2:$B$10)*((MDR_Rates!$C$2:$C$10="")+(G3248&lt;=MDR_Rates!$C$2:$C$10))*MDR_Rates!$D$2:$D$10))</f>
        <v>1.5</v>
      </c>
      <c r="W3248">
        <f t="shared" si="603"/>
        <v>4.49</v>
      </c>
      <c r="X3248">
        <f t="shared" si="604"/>
        <v>0.81</v>
      </c>
      <c r="Y3248">
        <f t="shared" si="605"/>
        <v>0</v>
      </c>
      <c r="Z3248">
        <f t="shared" si="606"/>
        <v>0</v>
      </c>
      <c r="AG3248" t="str">
        <f t="shared" si="607"/>
        <v/>
      </c>
      <c r="AI3248" t="str">
        <f t="shared" si="608"/>
        <v/>
      </c>
      <c r="AJ3248" t="str">
        <f t="shared" si="609"/>
        <v/>
      </c>
      <c r="AK3248" t="str">
        <f t="shared" si="610"/>
        <v>ORD26000224</v>
      </c>
      <c r="AL3248">
        <f>IF(E3248&lt;&gt;"CAPTURE","",COUNTIF(Orders!$H:$H,AK3248))</f>
        <v>1</v>
      </c>
      <c r="AP3248" t="str">
        <f t="shared" si="611"/>
        <v>Matched to Order</v>
      </c>
      <c r="AQ3248">
        <f>IF(COUNTIF($A$2:A3248,A3248)=1,1,0)</f>
        <v>1</v>
      </c>
    </row>
    <row r="3249" spans="1:43" x14ac:dyDescent="0.3">
      <c r="A3249" t="s">
        <v>15595</v>
      </c>
      <c r="C3249" t="s">
        <v>478</v>
      </c>
      <c r="D3249" s="1">
        <v>46283</v>
      </c>
      <c r="E3249" t="s">
        <v>11819</v>
      </c>
      <c r="F3249" t="s">
        <v>17</v>
      </c>
      <c r="G3249">
        <v>2897</v>
      </c>
      <c r="H3249">
        <v>46.35</v>
      </c>
      <c r="I3249">
        <v>8.34</v>
      </c>
      <c r="J3249">
        <v>2842.31</v>
      </c>
      <c r="K3249" s="1">
        <v>46285</v>
      </c>
      <c r="L3249" t="s">
        <v>15582</v>
      </c>
      <c r="M3249">
        <f t="shared" si="600"/>
        <v>1</v>
      </c>
      <c r="N3249">
        <f>COUNTIF(Orders!$A:$A,C3249)</f>
        <v>1</v>
      </c>
      <c r="P3249">
        <f>COUNTIF(Orders!$H:$H,UPPER(SUBSTITUTE(TRIM(C3249),"-","")))</f>
        <v>1</v>
      </c>
      <c r="R3249" t="str">
        <f t="shared" si="601"/>
        <v>Matched Order Reference</v>
      </c>
      <c r="S3249">
        <f t="shared" si="602"/>
        <v>1</v>
      </c>
      <c r="V3249" cm="1">
        <f t="array" ref="V3249">IF(E3249&lt;&gt;"CAPTURE",0,SUMPRODUCT((MDR_Rates!$A$2:$A$10=F3249)*(G3249&gt;MDR_Rates!$B$2:$B$10)*((MDR_Rates!$C$2:$C$10="")+(G3249&lt;=MDR_Rates!$C$2:$C$10))*MDR_Rates!$D$2:$D$10))</f>
        <v>1.6</v>
      </c>
      <c r="W3249">
        <f t="shared" si="603"/>
        <v>46.35</v>
      </c>
      <c r="X3249">
        <f t="shared" si="604"/>
        <v>8.34</v>
      </c>
      <c r="Y3249">
        <f t="shared" si="605"/>
        <v>0</v>
      </c>
      <c r="Z3249">
        <f t="shared" si="606"/>
        <v>0</v>
      </c>
      <c r="AG3249" t="str">
        <f t="shared" si="607"/>
        <v/>
      </c>
      <c r="AI3249" t="str">
        <f t="shared" si="608"/>
        <v/>
      </c>
      <c r="AJ3249" t="str">
        <f t="shared" si="609"/>
        <v/>
      </c>
      <c r="AK3249" t="str">
        <f t="shared" si="610"/>
        <v>ORD26000228</v>
      </c>
      <c r="AL3249">
        <f>IF(E3249&lt;&gt;"CAPTURE","",COUNTIF(Orders!$H:$H,AK3249))</f>
        <v>1</v>
      </c>
      <c r="AP3249" t="str">
        <f t="shared" si="611"/>
        <v>Matched to Order</v>
      </c>
      <c r="AQ3249">
        <f>IF(COUNTIF($A$2:A3249,A3249)=1,1,0)</f>
        <v>1</v>
      </c>
    </row>
    <row r="3250" spans="1:43" x14ac:dyDescent="0.3">
      <c r="A3250" t="s">
        <v>15596</v>
      </c>
      <c r="C3250" t="s">
        <v>808</v>
      </c>
      <c r="D3250" s="1">
        <v>46283</v>
      </c>
      <c r="E3250" t="s">
        <v>11819</v>
      </c>
      <c r="F3250" t="s">
        <v>9</v>
      </c>
      <c r="G3250">
        <v>1648</v>
      </c>
      <c r="H3250">
        <v>0</v>
      </c>
      <c r="I3250">
        <v>0</v>
      </c>
      <c r="J3250">
        <v>1648</v>
      </c>
      <c r="K3250" s="1">
        <v>46285</v>
      </c>
      <c r="L3250" t="s">
        <v>15582</v>
      </c>
      <c r="M3250">
        <f t="shared" si="600"/>
        <v>1</v>
      </c>
      <c r="N3250">
        <f>COUNTIF(Orders!$A:$A,C3250)</f>
        <v>1</v>
      </c>
      <c r="P3250">
        <f>COUNTIF(Orders!$H:$H,UPPER(SUBSTITUTE(TRIM(C3250),"-","")))</f>
        <v>1</v>
      </c>
      <c r="R3250" t="str">
        <f t="shared" si="601"/>
        <v>Matched Order Reference</v>
      </c>
      <c r="S3250">
        <f t="shared" si="602"/>
        <v>1</v>
      </c>
      <c r="V3250" cm="1">
        <f t="array" ref="V3250">IF(E3250&lt;&gt;"CAPTURE",0,SUMPRODUCT((MDR_Rates!$A$2:$A$10=F3250)*(G3250&gt;MDR_Rates!$B$2:$B$10)*((MDR_Rates!$C$2:$C$10="")+(G3250&lt;=MDR_Rates!$C$2:$C$10))*MDR_Rates!$D$2:$D$10))</f>
        <v>0</v>
      </c>
      <c r="W3250">
        <f t="shared" si="603"/>
        <v>0</v>
      </c>
      <c r="X3250">
        <f t="shared" si="604"/>
        <v>0</v>
      </c>
      <c r="Y3250">
        <f t="shared" si="605"/>
        <v>0</v>
      </c>
      <c r="Z3250">
        <f t="shared" si="606"/>
        <v>0</v>
      </c>
      <c r="AG3250" t="str">
        <f t="shared" si="607"/>
        <v/>
      </c>
      <c r="AI3250" t="str">
        <f t="shared" si="608"/>
        <v/>
      </c>
      <c r="AJ3250" t="str">
        <f t="shared" si="609"/>
        <v/>
      </c>
      <c r="AK3250" t="str">
        <f t="shared" si="610"/>
        <v>ORD26000393</v>
      </c>
      <c r="AL3250">
        <f>IF(E3250&lt;&gt;"CAPTURE","",COUNTIF(Orders!$H:$H,AK3250))</f>
        <v>1</v>
      </c>
      <c r="AP3250" t="str">
        <f t="shared" si="611"/>
        <v>Matched to Order</v>
      </c>
      <c r="AQ3250">
        <f>IF(COUNTIF($A$2:A3250,A3250)=1,1,0)</f>
        <v>1</v>
      </c>
    </row>
    <row r="3251" spans="1:43" x14ac:dyDescent="0.3">
      <c r="A3251" t="s">
        <v>15597</v>
      </c>
      <c r="C3251" t="s">
        <v>876</v>
      </c>
      <c r="D3251" s="1">
        <v>46283</v>
      </c>
      <c r="E3251" t="s">
        <v>11819</v>
      </c>
      <c r="F3251" t="s">
        <v>9</v>
      </c>
      <c r="G3251">
        <v>1499</v>
      </c>
      <c r="H3251">
        <v>0</v>
      </c>
      <c r="I3251">
        <v>0</v>
      </c>
      <c r="J3251">
        <v>1499</v>
      </c>
      <c r="K3251" s="1">
        <v>46285</v>
      </c>
      <c r="L3251" t="s">
        <v>15582</v>
      </c>
      <c r="M3251">
        <f t="shared" si="600"/>
        <v>1</v>
      </c>
      <c r="N3251">
        <f>COUNTIF(Orders!$A:$A,C3251)</f>
        <v>1</v>
      </c>
      <c r="P3251">
        <f>COUNTIF(Orders!$H:$H,UPPER(SUBSTITUTE(TRIM(C3251),"-","")))</f>
        <v>1</v>
      </c>
      <c r="R3251" t="str">
        <f t="shared" si="601"/>
        <v>Matched Order Reference</v>
      </c>
      <c r="S3251">
        <f t="shared" si="602"/>
        <v>1</v>
      </c>
      <c r="V3251" cm="1">
        <f t="array" ref="V3251">IF(E3251&lt;&gt;"CAPTURE",0,SUMPRODUCT((MDR_Rates!$A$2:$A$10=F3251)*(G3251&gt;MDR_Rates!$B$2:$B$10)*((MDR_Rates!$C$2:$C$10="")+(G3251&lt;=MDR_Rates!$C$2:$C$10))*MDR_Rates!$D$2:$D$10))</f>
        <v>0</v>
      </c>
      <c r="W3251">
        <f t="shared" si="603"/>
        <v>0</v>
      </c>
      <c r="X3251">
        <f t="shared" si="604"/>
        <v>0</v>
      </c>
      <c r="Y3251">
        <f t="shared" si="605"/>
        <v>0</v>
      </c>
      <c r="Z3251">
        <f t="shared" si="606"/>
        <v>0</v>
      </c>
      <c r="AG3251" t="str">
        <f t="shared" si="607"/>
        <v/>
      </c>
      <c r="AI3251" t="str">
        <f t="shared" si="608"/>
        <v/>
      </c>
      <c r="AJ3251" t="str">
        <f t="shared" si="609"/>
        <v/>
      </c>
      <c r="AK3251" t="str">
        <f t="shared" si="610"/>
        <v>ORD26000427</v>
      </c>
      <c r="AL3251">
        <f>IF(E3251&lt;&gt;"CAPTURE","",COUNTIF(Orders!$H:$H,AK3251))</f>
        <v>1</v>
      </c>
      <c r="AP3251" t="str">
        <f t="shared" si="611"/>
        <v>Matched to Order</v>
      </c>
      <c r="AQ3251">
        <f>IF(COUNTIF($A$2:A3251,A3251)=1,1,0)</f>
        <v>1</v>
      </c>
    </row>
    <row r="3252" spans="1:43" x14ac:dyDescent="0.3">
      <c r="A3252" t="s">
        <v>15598</v>
      </c>
      <c r="C3252" t="s">
        <v>886</v>
      </c>
      <c r="D3252" s="1">
        <v>46283</v>
      </c>
      <c r="E3252" t="s">
        <v>11819</v>
      </c>
      <c r="F3252" t="s">
        <v>17</v>
      </c>
      <c r="G3252">
        <v>2848</v>
      </c>
      <c r="H3252">
        <v>45.57</v>
      </c>
      <c r="I3252">
        <v>8.1999999999999993</v>
      </c>
      <c r="J3252">
        <v>2794.23</v>
      </c>
      <c r="K3252" s="1">
        <v>46285</v>
      </c>
      <c r="L3252" t="s">
        <v>15582</v>
      </c>
      <c r="M3252">
        <f t="shared" si="600"/>
        <v>1</v>
      </c>
      <c r="N3252">
        <f>COUNTIF(Orders!$A:$A,C3252)</f>
        <v>1</v>
      </c>
      <c r="P3252">
        <f>COUNTIF(Orders!$H:$H,UPPER(SUBSTITUTE(TRIM(C3252),"-","")))</f>
        <v>1</v>
      </c>
      <c r="R3252" t="str">
        <f t="shared" si="601"/>
        <v>Matched Order Reference</v>
      </c>
      <c r="S3252">
        <f t="shared" si="602"/>
        <v>1</v>
      </c>
      <c r="V3252" cm="1">
        <f t="array" ref="V3252">IF(E3252&lt;&gt;"CAPTURE",0,SUMPRODUCT((MDR_Rates!$A$2:$A$10=F3252)*(G3252&gt;MDR_Rates!$B$2:$B$10)*((MDR_Rates!$C$2:$C$10="")+(G3252&lt;=MDR_Rates!$C$2:$C$10))*MDR_Rates!$D$2:$D$10))</f>
        <v>1.6</v>
      </c>
      <c r="W3252">
        <f t="shared" si="603"/>
        <v>45.57</v>
      </c>
      <c r="X3252">
        <f t="shared" si="604"/>
        <v>8.1999999999999993</v>
      </c>
      <c r="Y3252">
        <f t="shared" si="605"/>
        <v>0</v>
      </c>
      <c r="Z3252">
        <f t="shared" si="606"/>
        <v>0</v>
      </c>
      <c r="AG3252" t="str">
        <f t="shared" si="607"/>
        <v/>
      </c>
      <c r="AI3252" t="str">
        <f t="shared" si="608"/>
        <v/>
      </c>
      <c r="AJ3252" t="str">
        <f t="shared" si="609"/>
        <v/>
      </c>
      <c r="AK3252" t="str">
        <f t="shared" si="610"/>
        <v>ORD26000432</v>
      </c>
      <c r="AL3252">
        <f>IF(E3252&lt;&gt;"CAPTURE","",COUNTIF(Orders!$H:$H,AK3252))</f>
        <v>1</v>
      </c>
      <c r="AP3252" t="str">
        <f t="shared" si="611"/>
        <v>Matched to Order</v>
      </c>
      <c r="AQ3252">
        <f>IF(COUNTIF($A$2:A3252,A3252)=1,1,0)</f>
        <v>1</v>
      </c>
    </row>
    <row r="3253" spans="1:43" x14ac:dyDescent="0.3">
      <c r="A3253" t="s">
        <v>15599</v>
      </c>
      <c r="C3253" t="s">
        <v>926</v>
      </c>
      <c r="D3253" s="1">
        <v>46283</v>
      </c>
      <c r="E3253" t="s">
        <v>11819</v>
      </c>
      <c r="F3253" t="s">
        <v>33</v>
      </c>
      <c r="G3253">
        <v>2097</v>
      </c>
      <c r="H3253">
        <v>25.16</v>
      </c>
      <c r="I3253">
        <v>4.53</v>
      </c>
      <c r="J3253">
        <v>2067.31</v>
      </c>
      <c r="K3253" s="1">
        <v>46285</v>
      </c>
      <c r="L3253" t="s">
        <v>15582</v>
      </c>
      <c r="M3253">
        <f t="shared" si="600"/>
        <v>1</v>
      </c>
      <c r="N3253">
        <f>COUNTIF(Orders!$A:$A,C3253)</f>
        <v>1</v>
      </c>
      <c r="P3253">
        <f>COUNTIF(Orders!$H:$H,UPPER(SUBSTITUTE(TRIM(C3253),"-","")))</f>
        <v>1</v>
      </c>
      <c r="R3253" t="str">
        <f t="shared" si="601"/>
        <v>Matched Order Reference</v>
      </c>
      <c r="S3253">
        <f t="shared" si="602"/>
        <v>1</v>
      </c>
      <c r="V3253" cm="1">
        <f t="array" ref="V3253">IF(E3253&lt;&gt;"CAPTURE",0,SUMPRODUCT((MDR_Rates!$A$2:$A$10=F3253)*(G3253&gt;MDR_Rates!$B$2:$B$10)*((MDR_Rates!$C$2:$C$10="")+(G3253&lt;=MDR_Rates!$C$2:$C$10))*MDR_Rates!$D$2:$D$10))</f>
        <v>1.2</v>
      </c>
      <c r="W3253">
        <f t="shared" si="603"/>
        <v>25.16</v>
      </c>
      <c r="X3253">
        <f t="shared" si="604"/>
        <v>4.53</v>
      </c>
      <c r="Y3253">
        <f t="shared" si="605"/>
        <v>0</v>
      </c>
      <c r="Z3253">
        <f t="shared" si="606"/>
        <v>0</v>
      </c>
      <c r="AG3253" t="str">
        <f t="shared" si="607"/>
        <v/>
      </c>
      <c r="AI3253" t="str">
        <f t="shared" si="608"/>
        <v/>
      </c>
      <c r="AJ3253" t="str">
        <f t="shared" si="609"/>
        <v/>
      </c>
      <c r="AK3253" t="str">
        <f t="shared" si="610"/>
        <v>ORD26000452</v>
      </c>
      <c r="AL3253">
        <f>IF(E3253&lt;&gt;"CAPTURE","",COUNTIF(Orders!$H:$H,AK3253))</f>
        <v>1</v>
      </c>
      <c r="AP3253" t="str">
        <f t="shared" si="611"/>
        <v>Matched to Order</v>
      </c>
      <c r="AQ3253">
        <f>IF(COUNTIF($A$2:A3253,A3253)=1,1,0)</f>
        <v>1</v>
      </c>
    </row>
    <row r="3254" spans="1:43" x14ac:dyDescent="0.3">
      <c r="A3254" t="s">
        <v>15600</v>
      </c>
      <c r="C3254" t="s">
        <v>952</v>
      </c>
      <c r="D3254" s="1">
        <v>46283</v>
      </c>
      <c r="E3254" t="s">
        <v>11819</v>
      </c>
      <c r="F3254" t="s">
        <v>17</v>
      </c>
      <c r="G3254">
        <v>2999</v>
      </c>
      <c r="H3254">
        <v>47.98</v>
      </c>
      <c r="I3254">
        <v>8.64</v>
      </c>
      <c r="J3254">
        <v>2942.38</v>
      </c>
      <c r="K3254" s="1">
        <v>46285</v>
      </c>
      <c r="L3254" t="s">
        <v>15582</v>
      </c>
      <c r="M3254">
        <f t="shared" si="600"/>
        <v>1</v>
      </c>
      <c r="N3254">
        <f>COUNTIF(Orders!$A:$A,C3254)</f>
        <v>1</v>
      </c>
      <c r="P3254">
        <f>COUNTIF(Orders!$H:$H,UPPER(SUBSTITUTE(TRIM(C3254),"-","")))</f>
        <v>1</v>
      </c>
      <c r="R3254" t="str">
        <f t="shared" si="601"/>
        <v>Matched Order Reference</v>
      </c>
      <c r="S3254">
        <f t="shared" si="602"/>
        <v>1</v>
      </c>
      <c r="V3254" cm="1">
        <f t="array" ref="V3254">IF(E3254&lt;&gt;"CAPTURE",0,SUMPRODUCT((MDR_Rates!$A$2:$A$10=F3254)*(G3254&gt;MDR_Rates!$B$2:$B$10)*((MDR_Rates!$C$2:$C$10="")+(G3254&lt;=MDR_Rates!$C$2:$C$10))*MDR_Rates!$D$2:$D$10))</f>
        <v>1.6</v>
      </c>
      <c r="W3254">
        <f t="shared" si="603"/>
        <v>47.98</v>
      </c>
      <c r="X3254">
        <f t="shared" si="604"/>
        <v>8.64</v>
      </c>
      <c r="Y3254">
        <f t="shared" si="605"/>
        <v>0</v>
      </c>
      <c r="Z3254">
        <f t="shared" si="606"/>
        <v>0</v>
      </c>
      <c r="AG3254" t="str">
        <f t="shared" si="607"/>
        <v/>
      </c>
      <c r="AI3254" t="str">
        <f t="shared" si="608"/>
        <v/>
      </c>
      <c r="AJ3254" t="str">
        <f t="shared" si="609"/>
        <v/>
      </c>
      <c r="AK3254" t="str">
        <f t="shared" si="610"/>
        <v>ORD26000465</v>
      </c>
      <c r="AL3254">
        <f>IF(E3254&lt;&gt;"CAPTURE","",COUNTIF(Orders!$H:$H,AK3254))</f>
        <v>1</v>
      </c>
      <c r="AP3254" t="str">
        <f t="shared" si="611"/>
        <v>Matched to Order</v>
      </c>
      <c r="AQ3254">
        <f>IF(COUNTIF($A$2:A3254,A3254)=1,1,0)</f>
        <v>1</v>
      </c>
    </row>
    <row r="3255" spans="1:43" x14ac:dyDescent="0.3">
      <c r="A3255" t="s">
        <v>15601</v>
      </c>
      <c r="C3255" t="s">
        <v>1151</v>
      </c>
      <c r="D3255" s="1">
        <v>46283</v>
      </c>
      <c r="E3255" t="s">
        <v>11819</v>
      </c>
      <c r="F3255" t="s">
        <v>9</v>
      </c>
      <c r="G3255">
        <v>5797</v>
      </c>
      <c r="H3255">
        <v>17.39</v>
      </c>
      <c r="I3255">
        <v>3.13</v>
      </c>
      <c r="J3255">
        <v>5776.48</v>
      </c>
      <c r="K3255" s="1">
        <v>46285</v>
      </c>
      <c r="L3255" t="s">
        <v>15582</v>
      </c>
      <c r="M3255">
        <f t="shared" si="600"/>
        <v>1</v>
      </c>
      <c r="N3255">
        <f>COUNTIF(Orders!$A:$A,C3255)</f>
        <v>1</v>
      </c>
      <c r="P3255">
        <f>COUNTIF(Orders!$H:$H,UPPER(SUBSTITUTE(TRIM(C3255),"-","")))</f>
        <v>1</v>
      </c>
      <c r="R3255" t="str">
        <f t="shared" si="601"/>
        <v>Matched Order Reference</v>
      </c>
      <c r="S3255">
        <f t="shared" si="602"/>
        <v>1</v>
      </c>
      <c r="V3255" cm="1">
        <f t="array" ref="V3255">IF(E3255&lt;&gt;"CAPTURE",0,SUMPRODUCT((MDR_Rates!$A$2:$A$10=F3255)*(G3255&gt;MDR_Rates!$B$2:$B$10)*((MDR_Rates!$C$2:$C$10="")+(G3255&lt;=MDR_Rates!$C$2:$C$10))*MDR_Rates!$D$2:$D$10))</f>
        <v>0.3</v>
      </c>
      <c r="W3255">
        <f t="shared" si="603"/>
        <v>17.39</v>
      </c>
      <c r="X3255">
        <f t="shared" si="604"/>
        <v>3.13</v>
      </c>
      <c r="Y3255">
        <f t="shared" si="605"/>
        <v>0</v>
      </c>
      <c r="Z3255">
        <f t="shared" si="606"/>
        <v>0</v>
      </c>
      <c r="AG3255" t="str">
        <f t="shared" si="607"/>
        <v/>
      </c>
      <c r="AI3255" t="str">
        <f t="shared" si="608"/>
        <v/>
      </c>
      <c r="AJ3255" t="str">
        <f t="shared" si="609"/>
        <v/>
      </c>
      <c r="AK3255" t="str">
        <f t="shared" si="610"/>
        <v>ORD26000565</v>
      </c>
      <c r="AL3255">
        <f>IF(E3255&lt;&gt;"CAPTURE","",COUNTIF(Orders!$H:$H,AK3255))</f>
        <v>1</v>
      </c>
      <c r="AP3255" t="str">
        <f t="shared" si="611"/>
        <v>Matched to Order</v>
      </c>
      <c r="AQ3255">
        <f>IF(COUNTIF($A$2:A3255,A3255)=1,1,0)</f>
        <v>1</v>
      </c>
    </row>
    <row r="3256" spans="1:43" x14ac:dyDescent="0.3">
      <c r="A3256" t="s">
        <v>15602</v>
      </c>
      <c r="C3256" t="s">
        <v>1202</v>
      </c>
      <c r="D3256" s="1">
        <v>46283</v>
      </c>
      <c r="E3256" t="s">
        <v>11819</v>
      </c>
      <c r="F3256" t="s">
        <v>9</v>
      </c>
      <c r="G3256">
        <v>1499</v>
      </c>
      <c r="H3256">
        <v>0</v>
      </c>
      <c r="I3256">
        <v>0</v>
      </c>
      <c r="J3256">
        <v>1499</v>
      </c>
      <c r="K3256" s="1">
        <v>46285</v>
      </c>
      <c r="L3256" t="s">
        <v>15582</v>
      </c>
      <c r="M3256">
        <f t="shared" si="600"/>
        <v>1</v>
      </c>
      <c r="N3256">
        <f>COUNTIF(Orders!$A:$A,C3256)</f>
        <v>1</v>
      </c>
      <c r="P3256">
        <f>COUNTIF(Orders!$H:$H,UPPER(SUBSTITUTE(TRIM(C3256),"-","")))</f>
        <v>1</v>
      </c>
      <c r="R3256" t="str">
        <f t="shared" si="601"/>
        <v>Matched Order Reference</v>
      </c>
      <c r="S3256">
        <f t="shared" si="602"/>
        <v>1</v>
      </c>
      <c r="V3256" cm="1">
        <f t="array" ref="V3256">IF(E3256&lt;&gt;"CAPTURE",0,SUMPRODUCT((MDR_Rates!$A$2:$A$10=F3256)*(G3256&gt;MDR_Rates!$B$2:$B$10)*((MDR_Rates!$C$2:$C$10="")+(G3256&lt;=MDR_Rates!$C$2:$C$10))*MDR_Rates!$D$2:$D$10))</f>
        <v>0</v>
      </c>
      <c r="W3256">
        <f t="shared" si="603"/>
        <v>0</v>
      </c>
      <c r="X3256">
        <f t="shared" si="604"/>
        <v>0</v>
      </c>
      <c r="Y3256">
        <f t="shared" si="605"/>
        <v>0</v>
      </c>
      <c r="Z3256">
        <f t="shared" si="606"/>
        <v>0</v>
      </c>
      <c r="AG3256" t="str">
        <f t="shared" si="607"/>
        <v/>
      </c>
      <c r="AI3256" t="str">
        <f t="shared" si="608"/>
        <v/>
      </c>
      <c r="AJ3256" t="str">
        <f t="shared" si="609"/>
        <v/>
      </c>
      <c r="AK3256" t="str">
        <f t="shared" si="610"/>
        <v>ORD26000591</v>
      </c>
      <c r="AL3256">
        <f>IF(E3256&lt;&gt;"CAPTURE","",COUNTIF(Orders!$H:$H,AK3256))</f>
        <v>1</v>
      </c>
      <c r="AP3256" t="str">
        <f t="shared" si="611"/>
        <v>Matched to Order</v>
      </c>
      <c r="AQ3256">
        <f>IF(COUNTIF($A$2:A3256,A3256)=1,1,0)</f>
        <v>1</v>
      </c>
    </row>
    <row r="3257" spans="1:43" x14ac:dyDescent="0.3">
      <c r="A3257" t="s">
        <v>15603</v>
      </c>
      <c r="C3257" t="s">
        <v>1246</v>
      </c>
      <c r="D3257" s="1">
        <v>46283</v>
      </c>
      <c r="E3257" t="s">
        <v>11819</v>
      </c>
      <c r="F3257" t="s">
        <v>9</v>
      </c>
      <c r="G3257">
        <v>10597</v>
      </c>
      <c r="H3257">
        <v>31.79</v>
      </c>
      <c r="I3257">
        <v>5.72</v>
      </c>
      <c r="J3257">
        <v>10559.49</v>
      </c>
      <c r="K3257" s="1">
        <v>46285</v>
      </c>
      <c r="L3257" t="s">
        <v>15582</v>
      </c>
      <c r="M3257">
        <f t="shared" si="600"/>
        <v>1</v>
      </c>
      <c r="N3257">
        <f>COUNTIF(Orders!$A:$A,C3257)</f>
        <v>1</v>
      </c>
      <c r="P3257">
        <f>COUNTIF(Orders!$H:$H,UPPER(SUBSTITUTE(TRIM(C3257),"-","")))</f>
        <v>1</v>
      </c>
      <c r="R3257" t="str">
        <f t="shared" si="601"/>
        <v>Matched Order Reference</v>
      </c>
      <c r="S3257">
        <f t="shared" si="602"/>
        <v>1</v>
      </c>
      <c r="V3257" cm="1">
        <f t="array" ref="V3257">IF(E3257&lt;&gt;"CAPTURE",0,SUMPRODUCT((MDR_Rates!$A$2:$A$10=F3257)*(G3257&gt;MDR_Rates!$B$2:$B$10)*((MDR_Rates!$C$2:$C$10="")+(G3257&lt;=MDR_Rates!$C$2:$C$10))*MDR_Rates!$D$2:$D$10))</f>
        <v>0.3</v>
      </c>
      <c r="W3257">
        <f t="shared" si="603"/>
        <v>31.79</v>
      </c>
      <c r="X3257">
        <f t="shared" si="604"/>
        <v>5.72</v>
      </c>
      <c r="Y3257">
        <f t="shared" si="605"/>
        <v>0</v>
      </c>
      <c r="Z3257">
        <f t="shared" si="606"/>
        <v>0</v>
      </c>
      <c r="AG3257" t="str">
        <f t="shared" si="607"/>
        <v/>
      </c>
      <c r="AI3257" t="str">
        <f t="shared" si="608"/>
        <v/>
      </c>
      <c r="AJ3257" t="str">
        <f t="shared" si="609"/>
        <v/>
      </c>
      <c r="AK3257" t="str">
        <f t="shared" si="610"/>
        <v>ORD26000613</v>
      </c>
      <c r="AL3257">
        <f>IF(E3257&lt;&gt;"CAPTURE","",COUNTIF(Orders!$H:$H,AK3257))</f>
        <v>1</v>
      </c>
      <c r="AP3257" t="str">
        <f t="shared" si="611"/>
        <v>Matched to Order</v>
      </c>
      <c r="AQ3257">
        <f>IF(COUNTIF($A$2:A3257,A3257)=1,1,0)</f>
        <v>1</v>
      </c>
    </row>
    <row r="3258" spans="1:43" x14ac:dyDescent="0.3">
      <c r="A3258" t="s">
        <v>15604</v>
      </c>
      <c r="C3258" t="s">
        <v>1336</v>
      </c>
      <c r="D3258" s="1">
        <v>46283</v>
      </c>
      <c r="E3258" t="s">
        <v>11819</v>
      </c>
      <c r="F3258" t="s">
        <v>9</v>
      </c>
      <c r="G3258">
        <v>2999</v>
      </c>
      <c r="H3258">
        <v>9</v>
      </c>
      <c r="I3258">
        <v>1.62</v>
      </c>
      <c r="J3258">
        <v>2988.38</v>
      </c>
      <c r="K3258" s="1">
        <v>46285</v>
      </c>
      <c r="L3258" t="s">
        <v>15582</v>
      </c>
      <c r="M3258">
        <f t="shared" si="600"/>
        <v>1</v>
      </c>
      <c r="N3258">
        <f>COUNTIF(Orders!$A:$A,C3258)</f>
        <v>1</v>
      </c>
      <c r="P3258">
        <f>COUNTIF(Orders!$H:$H,UPPER(SUBSTITUTE(TRIM(C3258),"-","")))</f>
        <v>1</v>
      </c>
      <c r="R3258" t="str">
        <f t="shared" si="601"/>
        <v>Matched Order Reference</v>
      </c>
      <c r="S3258">
        <f t="shared" si="602"/>
        <v>1</v>
      </c>
      <c r="V3258" cm="1">
        <f t="array" ref="V3258">IF(E3258&lt;&gt;"CAPTURE",0,SUMPRODUCT((MDR_Rates!$A$2:$A$10=F3258)*(G3258&gt;MDR_Rates!$B$2:$B$10)*((MDR_Rates!$C$2:$C$10="")+(G3258&lt;=MDR_Rates!$C$2:$C$10))*MDR_Rates!$D$2:$D$10))</f>
        <v>0.3</v>
      </c>
      <c r="W3258">
        <f t="shared" si="603"/>
        <v>9</v>
      </c>
      <c r="X3258">
        <f t="shared" si="604"/>
        <v>1.62</v>
      </c>
      <c r="Y3258">
        <f t="shared" si="605"/>
        <v>0</v>
      </c>
      <c r="Z3258">
        <f t="shared" si="606"/>
        <v>0</v>
      </c>
      <c r="AG3258" t="str">
        <f t="shared" si="607"/>
        <v/>
      </c>
      <c r="AI3258" t="str">
        <f t="shared" si="608"/>
        <v/>
      </c>
      <c r="AJ3258" t="str">
        <f t="shared" si="609"/>
        <v/>
      </c>
      <c r="AK3258" t="str">
        <f t="shared" si="610"/>
        <v>ORD26000658</v>
      </c>
      <c r="AL3258">
        <f>IF(E3258&lt;&gt;"CAPTURE","",COUNTIF(Orders!$H:$H,AK3258))</f>
        <v>1</v>
      </c>
      <c r="AP3258" t="str">
        <f t="shared" si="611"/>
        <v>Matched to Order</v>
      </c>
      <c r="AQ3258">
        <f>IF(COUNTIF($A$2:A3258,A3258)=1,1,0)</f>
        <v>1</v>
      </c>
    </row>
    <row r="3259" spans="1:43" x14ac:dyDescent="0.3">
      <c r="A3259" t="s">
        <v>15605</v>
      </c>
      <c r="C3259" t="s">
        <v>1420</v>
      </c>
      <c r="D3259" s="1">
        <v>46283</v>
      </c>
      <c r="E3259" t="s">
        <v>11819</v>
      </c>
      <c r="F3259" t="s">
        <v>9</v>
      </c>
      <c r="G3259">
        <v>4999</v>
      </c>
      <c r="H3259">
        <v>15</v>
      </c>
      <c r="I3259">
        <v>2.7</v>
      </c>
      <c r="J3259">
        <v>4981.3</v>
      </c>
      <c r="K3259" s="1">
        <v>46285</v>
      </c>
      <c r="L3259" t="s">
        <v>15582</v>
      </c>
      <c r="M3259">
        <f t="shared" si="600"/>
        <v>1</v>
      </c>
      <c r="N3259">
        <f>COUNTIF(Orders!$A:$A,C3259)</f>
        <v>1</v>
      </c>
      <c r="P3259">
        <f>COUNTIF(Orders!$H:$H,UPPER(SUBSTITUTE(TRIM(C3259),"-","")))</f>
        <v>1</v>
      </c>
      <c r="R3259" t="str">
        <f t="shared" si="601"/>
        <v>Matched Order Reference</v>
      </c>
      <c r="S3259">
        <f t="shared" si="602"/>
        <v>1</v>
      </c>
      <c r="V3259" cm="1">
        <f t="array" ref="V3259">IF(E3259&lt;&gt;"CAPTURE",0,SUMPRODUCT((MDR_Rates!$A$2:$A$10=F3259)*(G3259&gt;MDR_Rates!$B$2:$B$10)*((MDR_Rates!$C$2:$C$10="")+(G3259&lt;=MDR_Rates!$C$2:$C$10))*MDR_Rates!$D$2:$D$10))</f>
        <v>0.3</v>
      </c>
      <c r="W3259">
        <f t="shared" si="603"/>
        <v>15</v>
      </c>
      <c r="X3259">
        <f t="shared" si="604"/>
        <v>2.7</v>
      </c>
      <c r="Y3259">
        <f t="shared" si="605"/>
        <v>0</v>
      </c>
      <c r="Z3259">
        <f t="shared" si="606"/>
        <v>0</v>
      </c>
      <c r="AG3259" t="str">
        <f t="shared" si="607"/>
        <v/>
      </c>
      <c r="AI3259" t="str">
        <f t="shared" si="608"/>
        <v/>
      </c>
      <c r="AJ3259" t="str">
        <f t="shared" si="609"/>
        <v/>
      </c>
      <c r="AK3259" t="str">
        <f t="shared" si="610"/>
        <v>ORD26000700</v>
      </c>
      <c r="AL3259">
        <f>IF(E3259&lt;&gt;"CAPTURE","",COUNTIF(Orders!$H:$H,AK3259))</f>
        <v>1</v>
      </c>
      <c r="AP3259" t="str">
        <f t="shared" si="611"/>
        <v>Matched to Order</v>
      </c>
      <c r="AQ3259">
        <f>IF(COUNTIF($A$2:A3259,A3259)=1,1,0)</f>
        <v>1</v>
      </c>
    </row>
    <row r="3260" spans="1:43" x14ac:dyDescent="0.3">
      <c r="A3260" t="s">
        <v>15606</v>
      </c>
      <c r="C3260" t="s">
        <v>15607</v>
      </c>
      <c r="D3260" s="1">
        <v>46283</v>
      </c>
      <c r="E3260" t="s">
        <v>11819</v>
      </c>
      <c r="F3260" t="s">
        <v>17</v>
      </c>
      <c r="G3260">
        <v>1799</v>
      </c>
      <c r="H3260">
        <v>32.380000000000003</v>
      </c>
      <c r="I3260">
        <v>5.83</v>
      </c>
      <c r="J3260">
        <v>1760.79</v>
      </c>
      <c r="K3260" s="1">
        <v>46285</v>
      </c>
      <c r="L3260" t="s">
        <v>15582</v>
      </c>
      <c r="M3260">
        <f t="shared" si="600"/>
        <v>1</v>
      </c>
      <c r="N3260">
        <f>COUNTIF(Orders!$A:$A,C3260)</f>
        <v>0</v>
      </c>
      <c r="P3260">
        <f>COUNTIF(Orders!$H:$H,UPPER(SUBSTITUTE(TRIM(C3260),"-","")))</f>
        <v>1</v>
      </c>
      <c r="R3260" t="str">
        <f t="shared" si="601"/>
        <v>Matched Order Reference</v>
      </c>
      <c r="S3260">
        <f t="shared" si="602"/>
        <v>1</v>
      </c>
      <c r="V3260" cm="1">
        <f t="array" ref="V3260">IF(E3260&lt;&gt;"CAPTURE",0,SUMPRODUCT((MDR_Rates!$A$2:$A$10=F3260)*(G3260&gt;MDR_Rates!$B$2:$B$10)*((MDR_Rates!$C$2:$C$10="")+(G3260&lt;=MDR_Rates!$C$2:$C$10))*MDR_Rates!$D$2:$D$10))</f>
        <v>1.8</v>
      </c>
      <c r="W3260">
        <f t="shared" si="603"/>
        <v>32.380000000000003</v>
      </c>
      <c r="X3260">
        <f t="shared" si="604"/>
        <v>5.83</v>
      </c>
      <c r="Y3260">
        <f t="shared" si="605"/>
        <v>0</v>
      </c>
      <c r="Z3260">
        <f t="shared" si="606"/>
        <v>0</v>
      </c>
      <c r="AG3260" t="str">
        <f t="shared" si="607"/>
        <v/>
      </c>
      <c r="AI3260" t="str">
        <f t="shared" si="608"/>
        <v/>
      </c>
      <c r="AJ3260" t="str">
        <f t="shared" si="609"/>
        <v/>
      </c>
      <c r="AK3260" t="str">
        <f t="shared" si="610"/>
        <v>ORD26000705</v>
      </c>
      <c r="AL3260">
        <f>IF(E3260&lt;&gt;"CAPTURE","",COUNTIF(Orders!$H:$H,AK3260))</f>
        <v>1</v>
      </c>
      <c r="AP3260" t="str">
        <f t="shared" si="611"/>
        <v>Matched to Order</v>
      </c>
      <c r="AQ3260">
        <f>IF(COUNTIF($A$2:A3260,A3260)=1,1,0)</f>
        <v>1</v>
      </c>
    </row>
    <row r="3261" spans="1:43" x14ac:dyDescent="0.3">
      <c r="A3261" t="s">
        <v>15608</v>
      </c>
      <c r="C3261" t="s">
        <v>1472</v>
      </c>
      <c r="D3261" s="1">
        <v>46283</v>
      </c>
      <c r="E3261" t="s">
        <v>11819</v>
      </c>
      <c r="F3261" t="s">
        <v>9</v>
      </c>
      <c r="G3261">
        <v>3798</v>
      </c>
      <c r="H3261">
        <v>11.39</v>
      </c>
      <c r="I3261">
        <v>2.0499999999999998</v>
      </c>
      <c r="J3261">
        <v>3784.56</v>
      </c>
      <c r="K3261" s="1">
        <v>46285</v>
      </c>
      <c r="L3261" t="s">
        <v>15582</v>
      </c>
      <c r="M3261">
        <f t="shared" si="600"/>
        <v>1</v>
      </c>
      <c r="N3261">
        <f>COUNTIF(Orders!$A:$A,C3261)</f>
        <v>1</v>
      </c>
      <c r="P3261">
        <f>COUNTIF(Orders!$H:$H,UPPER(SUBSTITUTE(TRIM(C3261),"-","")))</f>
        <v>1</v>
      </c>
      <c r="R3261" t="str">
        <f t="shared" si="601"/>
        <v>Matched Order Reference</v>
      </c>
      <c r="S3261">
        <f t="shared" si="602"/>
        <v>1</v>
      </c>
      <c r="V3261" cm="1">
        <f t="array" ref="V3261">IF(E3261&lt;&gt;"CAPTURE",0,SUMPRODUCT((MDR_Rates!$A$2:$A$10=F3261)*(G3261&gt;MDR_Rates!$B$2:$B$10)*((MDR_Rates!$C$2:$C$10="")+(G3261&lt;=MDR_Rates!$C$2:$C$10))*MDR_Rates!$D$2:$D$10))</f>
        <v>0.3</v>
      </c>
      <c r="W3261">
        <f t="shared" si="603"/>
        <v>11.39</v>
      </c>
      <c r="X3261">
        <f t="shared" si="604"/>
        <v>2.0499999999999998</v>
      </c>
      <c r="Y3261">
        <f t="shared" si="605"/>
        <v>0</v>
      </c>
      <c r="Z3261">
        <f t="shared" si="606"/>
        <v>0</v>
      </c>
      <c r="AG3261" t="str">
        <f t="shared" si="607"/>
        <v/>
      </c>
      <c r="AI3261" t="str">
        <f t="shared" si="608"/>
        <v/>
      </c>
      <c r="AJ3261" t="str">
        <f t="shared" si="609"/>
        <v/>
      </c>
      <c r="AK3261" t="str">
        <f t="shared" si="610"/>
        <v>ORD26000726</v>
      </c>
      <c r="AL3261">
        <f>IF(E3261&lt;&gt;"CAPTURE","",COUNTIF(Orders!$H:$H,AK3261))</f>
        <v>1</v>
      </c>
      <c r="AP3261" t="str">
        <f t="shared" si="611"/>
        <v>Matched to Order</v>
      </c>
      <c r="AQ3261">
        <f>IF(COUNTIF($A$2:A3261,A3261)=1,1,0)</f>
        <v>1</v>
      </c>
    </row>
    <row r="3262" spans="1:43" x14ac:dyDescent="0.3">
      <c r="A3262" t="s">
        <v>15609</v>
      </c>
      <c r="C3262" t="s">
        <v>1529</v>
      </c>
      <c r="D3262" s="1">
        <v>46283</v>
      </c>
      <c r="E3262" t="s">
        <v>11819</v>
      </c>
      <c r="F3262" t="s">
        <v>9</v>
      </c>
      <c r="G3262">
        <v>299</v>
      </c>
      <c r="H3262">
        <v>0</v>
      </c>
      <c r="I3262">
        <v>0</v>
      </c>
      <c r="J3262">
        <v>299</v>
      </c>
      <c r="K3262" s="1">
        <v>46285</v>
      </c>
      <c r="L3262" t="s">
        <v>15582</v>
      </c>
      <c r="M3262">
        <f t="shared" si="600"/>
        <v>1</v>
      </c>
      <c r="N3262">
        <f>COUNTIF(Orders!$A:$A,C3262)</f>
        <v>1</v>
      </c>
      <c r="P3262">
        <f>COUNTIF(Orders!$H:$H,UPPER(SUBSTITUTE(TRIM(C3262),"-","")))</f>
        <v>1</v>
      </c>
      <c r="R3262" t="str">
        <f t="shared" si="601"/>
        <v>Matched Order Reference</v>
      </c>
      <c r="S3262">
        <f t="shared" si="602"/>
        <v>1</v>
      </c>
      <c r="V3262" cm="1">
        <f t="array" ref="V3262">IF(E3262&lt;&gt;"CAPTURE",0,SUMPRODUCT((MDR_Rates!$A$2:$A$10=F3262)*(G3262&gt;MDR_Rates!$B$2:$B$10)*((MDR_Rates!$C$2:$C$10="")+(G3262&lt;=MDR_Rates!$C$2:$C$10))*MDR_Rates!$D$2:$D$10))</f>
        <v>0</v>
      </c>
      <c r="W3262">
        <f t="shared" si="603"/>
        <v>0</v>
      </c>
      <c r="X3262">
        <f t="shared" si="604"/>
        <v>0</v>
      </c>
      <c r="Y3262">
        <f t="shared" si="605"/>
        <v>0</v>
      </c>
      <c r="Z3262">
        <f t="shared" si="606"/>
        <v>0</v>
      </c>
      <c r="AG3262" t="str">
        <f t="shared" si="607"/>
        <v/>
      </c>
      <c r="AI3262" t="str">
        <f t="shared" si="608"/>
        <v/>
      </c>
      <c r="AJ3262" t="str">
        <f t="shared" si="609"/>
        <v/>
      </c>
      <c r="AK3262" t="str">
        <f t="shared" si="610"/>
        <v>ORD26000755</v>
      </c>
      <c r="AL3262">
        <f>IF(E3262&lt;&gt;"CAPTURE","",COUNTIF(Orders!$H:$H,AK3262))</f>
        <v>1</v>
      </c>
      <c r="AP3262" t="str">
        <f t="shared" si="611"/>
        <v>Matched to Order</v>
      </c>
      <c r="AQ3262">
        <f>IF(COUNTIF($A$2:A3262,A3262)=1,1,0)</f>
        <v>1</v>
      </c>
    </row>
    <row r="3263" spans="1:43" x14ac:dyDescent="0.3">
      <c r="A3263" t="s">
        <v>15610</v>
      </c>
      <c r="C3263" t="s">
        <v>1672</v>
      </c>
      <c r="D3263" s="1">
        <v>46283</v>
      </c>
      <c r="E3263" t="s">
        <v>11819</v>
      </c>
      <c r="F3263" t="s">
        <v>17</v>
      </c>
      <c r="G3263">
        <v>5798</v>
      </c>
      <c r="H3263">
        <v>92.77</v>
      </c>
      <c r="I3263">
        <v>16.7</v>
      </c>
      <c r="J3263">
        <v>5688.53</v>
      </c>
      <c r="K3263" s="1">
        <v>46285</v>
      </c>
      <c r="L3263" t="s">
        <v>15582</v>
      </c>
      <c r="M3263">
        <f t="shared" si="600"/>
        <v>1</v>
      </c>
      <c r="N3263">
        <f>COUNTIF(Orders!$A:$A,C3263)</f>
        <v>1</v>
      </c>
      <c r="P3263">
        <f>COUNTIF(Orders!$H:$H,UPPER(SUBSTITUTE(TRIM(C3263),"-","")))</f>
        <v>1</v>
      </c>
      <c r="R3263" t="str">
        <f t="shared" si="601"/>
        <v>Matched Order Reference</v>
      </c>
      <c r="S3263">
        <f t="shared" si="602"/>
        <v>1</v>
      </c>
      <c r="V3263" cm="1">
        <f t="array" ref="V3263">IF(E3263&lt;&gt;"CAPTURE",0,SUMPRODUCT((MDR_Rates!$A$2:$A$10=F3263)*(G3263&gt;MDR_Rates!$B$2:$B$10)*((MDR_Rates!$C$2:$C$10="")+(G3263&lt;=MDR_Rates!$C$2:$C$10))*MDR_Rates!$D$2:$D$10))</f>
        <v>1.6</v>
      </c>
      <c r="W3263">
        <f t="shared" si="603"/>
        <v>92.77</v>
      </c>
      <c r="X3263">
        <f t="shared" si="604"/>
        <v>16.7</v>
      </c>
      <c r="Y3263">
        <f t="shared" si="605"/>
        <v>0</v>
      </c>
      <c r="Z3263">
        <f t="shared" si="606"/>
        <v>0</v>
      </c>
      <c r="AG3263" t="str">
        <f t="shared" si="607"/>
        <v/>
      </c>
      <c r="AI3263" t="str">
        <f t="shared" si="608"/>
        <v/>
      </c>
      <c r="AJ3263" t="str">
        <f t="shared" si="609"/>
        <v/>
      </c>
      <c r="AK3263" t="str">
        <f t="shared" si="610"/>
        <v>ORD26000827</v>
      </c>
      <c r="AL3263">
        <f>IF(E3263&lt;&gt;"CAPTURE","",COUNTIF(Orders!$H:$H,AK3263))</f>
        <v>1</v>
      </c>
      <c r="AP3263" t="str">
        <f t="shared" si="611"/>
        <v>Matched to Order</v>
      </c>
      <c r="AQ3263">
        <f>IF(COUNTIF($A$2:A3263,A3263)=1,1,0)</f>
        <v>1</v>
      </c>
    </row>
    <row r="3264" spans="1:43" x14ac:dyDescent="0.3">
      <c r="A3264" t="s">
        <v>15611</v>
      </c>
      <c r="C3264" t="s">
        <v>1690</v>
      </c>
      <c r="D3264" s="1">
        <v>46283</v>
      </c>
      <c r="E3264" t="s">
        <v>11819</v>
      </c>
      <c r="F3264" t="s">
        <v>44</v>
      </c>
      <c r="G3264">
        <v>599</v>
      </c>
      <c r="H3264">
        <v>11.38</v>
      </c>
      <c r="I3264">
        <v>2.0499999999999998</v>
      </c>
      <c r="J3264">
        <v>585.57000000000005</v>
      </c>
      <c r="K3264" s="1">
        <v>46285</v>
      </c>
      <c r="L3264" t="s">
        <v>15582</v>
      </c>
      <c r="M3264">
        <f t="shared" si="600"/>
        <v>1</v>
      </c>
      <c r="N3264">
        <f>COUNTIF(Orders!$A:$A,C3264)</f>
        <v>1</v>
      </c>
      <c r="P3264">
        <f>COUNTIF(Orders!$H:$H,UPPER(SUBSTITUTE(TRIM(C3264),"-","")))</f>
        <v>1</v>
      </c>
      <c r="R3264" t="str">
        <f t="shared" si="601"/>
        <v>Matched Order Reference</v>
      </c>
      <c r="S3264">
        <f t="shared" si="602"/>
        <v>1</v>
      </c>
      <c r="V3264" cm="1">
        <f t="array" ref="V3264">IF(E3264&lt;&gt;"CAPTURE",0,SUMPRODUCT((MDR_Rates!$A$2:$A$10=F3264)*(G3264&gt;MDR_Rates!$B$2:$B$10)*((MDR_Rates!$C$2:$C$10="")+(G3264&lt;=MDR_Rates!$C$2:$C$10))*MDR_Rates!$D$2:$D$10))</f>
        <v>1.9</v>
      </c>
      <c r="W3264">
        <f t="shared" si="603"/>
        <v>11.38</v>
      </c>
      <c r="X3264">
        <f t="shared" si="604"/>
        <v>2.0499999999999998</v>
      </c>
      <c r="Y3264">
        <f t="shared" si="605"/>
        <v>0</v>
      </c>
      <c r="Z3264">
        <f t="shared" si="606"/>
        <v>0</v>
      </c>
      <c r="AG3264" t="str">
        <f t="shared" si="607"/>
        <v/>
      </c>
      <c r="AI3264" t="str">
        <f t="shared" si="608"/>
        <v/>
      </c>
      <c r="AJ3264" t="str">
        <f t="shared" si="609"/>
        <v/>
      </c>
      <c r="AK3264" t="str">
        <f t="shared" si="610"/>
        <v>ORD26000836</v>
      </c>
      <c r="AL3264">
        <f>IF(E3264&lt;&gt;"CAPTURE","",COUNTIF(Orders!$H:$H,AK3264))</f>
        <v>1</v>
      </c>
      <c r="AP3264" t="str">
        <f t="shared" si="611"/>
        <v>Matched to Order</v>
      </c>
      <c r="AQ3264">
        <f>IF(COUNTIF($A$2:A3264,A3264)=1,1,0)</f>
        <v>1</v>
      </c>
    </row>
    <row r="3265" spans="1:43" x14ac:dyDescent="0.3">
      <c r="A3265" t="s">
        <v>15612</v>
      </c>
      <c r="C3265" t="s">
        <v>1696</v>
      </c>
      <c r="D3265" s="1">
        <v>46283</v>
      </c>
      <c r="E3265" t="s">
        <v>11819</v>
      </c>
      <c r="F3265" t="s">
        <v>17</v>
      </c>
      <c r="G3265">
        <v>599</v>
      </c>
      <c r="H3265">
        <v>10.78</v>
      </c>
      <c r="I3265">
        <v>1.94</v>
      </c>
      <c r="J3265">
        <v>586.28</v>
      </c>
      <c r="K3265" s="1">
        <v>46285</v>
      </c>
      <c r="L3265" t="s">
        <v>15582</v>
      </c>
      <c r="M3265">
        <f t="shared" si="600"/>
        <v>2</v>
      </c>
      <c r="N3265">
        <f>COUNTIF(Orders!$A:$A,C3265)</f>
        <v>1</v>
      </c>
      <c r="P3265">
        <f>COUNTIF(Orders!$H:$H,UPPER(SUBSTITUTE(TRIM(C3265),"-","")))</f>
        <v>1</v>
      </c>
      <c r="R3265" t="str">
        <f t="shared" si="601"/>
        <v>Matched Order Reference</v>
      </c>
      <c r="S3265">
        <f t="shared" si="602"/>
        <v>2</v>
      </c>
      <c r="V3265" cm="1">
        <f t="array" ref="V3265">IF(E3265&lt;&gt;"CAPTURE",0,SUMPRODUCT((MDR_Rates!$A$2:$A$10=F3265)*(G3265&gt;MDR_Rates!$B$2:$B$10)*((MDR_Rates!$C$2:$C$10="")+(G3265&lt;=MDR_Rates!$C$2:$C$10))*MDR_Rates!$D$2:$D$10))</f>
        <v>1.8</v>
      </c>
      <c r="W3265">
        <f t="shared" si="603"/>
        <v>10.78</v>
      </c>
      <c r="X3265">
        <f t="shared" si="604"/>
        <v>1.94</v>
      </c>
      <c r="Y3265">
        <f t="shared" si="605"/>
        <v>0</v>
      </c>
      <c r="Z3265">
        <f t="shared" si="606"/>
        <v>0</v>
      </c>
      <c r="AG3265" t="str">
        <f t="shared" si="607"/>
        <v/>
      </c>
      <c r="AI3265" t="str">
        <f t="shared" si="608"/>
        <v/>
      </c>
      <c r="AJ3265" t="str">
        <f t="shared" si="609"/>
        <v/>
      </c>
      <c r="AK3265" t="str">
        <f t="shared" si="610"/>
        <v>ORD26000839</v>
      </c>
      <c r="AL3265">
        <f>IF(E3265&lt;&gt;"CAPTURE","",COUNTIF(Orders!$H:$H,AK3265))</f>
        <v>1</v>
      </c>
      <c r="AP3265" t="str">
        <f t="shared" si="611"/>
        <v>Duplicate ID - Review</v>
      </c>
      <c r="AQ3265">
        <f>IF(COUNTIF($A$2:A3265,A3265)=1,1,0)</f>
        <v>1</v>
      </c>
    </row>
    <row r="3266" spans="1:43" x14ac:dyDescent="0.3">
      <c r="A3266" t="s">
        <v>15612</v>
      </c>
      <c r="C3266" t="s">
        <v>1696</v>
      </c>
      <c r="D3266" s="1">
        <v>46283</v>
      </c>
      <c r="E3266" t="s">
        <v>11819</v>
      </c>
      <c r="F3266" t="s">
        <v>17</v>
      </c>
      <c r="G3266">
        <v>599</v>
      </c>
      <c r="H3266">
        <v>10.78</v>
      </c>
      <c r="I3266">
        <v>1.94</v>
      </c>
      <c r="J3266">
        <v>586.28</v>
      </c>
      <c r="K3266" s="1">
        <v>46285</v>
      </c>
      <c r="L3266" t="s">
        <v>15582</v>
      </c>
      <c r="M3266">
        <f t="shared" si="600"/>
        <v>2</v>
      </c>
      <c r="N3266">
        <f>COUNTIF(Orders!$A:$A,C3266)</f>
        <v>1</v>
      </c>
      <c r="P3266">
        <f>COUNTIF(Orders!$H:$H,UPPER(SUBSTITUTE(TRIM(C3266),"-","")))</f>
        <v>1</v>
      </c>
      <c r="R3266" t="str">
        <f t="shared" si="601"/>
        <v>Matched Order Reference</v>
      </c>
      <c r="S3266">
        <f t="shared" si="602"/>
        <v>2</v>
      </c>
      <c r="V3266" cm="1">
        <f t="array" ref="V3266">IF(E3266&lt;&gt;"CAPTURE",0,SUMPRODUCT((MDR_Rates!$A$2:$A$10=F3266)*(G3266&gt;MDR_Rates!$B$2:$B$10)*((MDR_Rates!$C$2:$C$10="")+(G3266&lt;=MDR_Rates!$C$2:$C$10))*MDR_Rates!$D$2:$D$10))</f>
        <v>1.8</v>
      </c>
      <c r="W3266">
        <f t="shared" si="603"/>
        <v>10.78</v>
      </c>
      <c r="X3266">
        <f t="shared" si="604"/>
        <v>1.94</v>
      </c>
      <c r="Y3266">
        <f t="shared" si="605"/>
        <v>0</v>
      </c>
      <c r="Z3266">
        <f t="shared" si="606"/>
        <v>0</v>
      </c>
      <c r="AG3266" t="str">
        <f t="shared" si="607"/>
        <v/>
      </c>
      <c r="AI3266" t="str">
        <f t="shared" si="608"/>
        <v/>
      </c>
      <c r="AJ3266" t="str">
        <f t="shared" si="609"/>
        <v/>
      </c>
      <c r="AK3266" t="str">
        <f t="shared" si="610"/>
        <v>ORD26000839</v>
      </c>
      <c r="AL3266">
        <f>IF(E3266&lt;&gt;"CAPTURE","",COUNTIF(Orders!$H:$H,AK3266))</f>
        <v>1</v>
      </c>
      <c r="AP3266" t="str">
        <f t="shared" si="611"/>
        <v>Duplicate ID - Review</v>
      </c>
      <c r="AQ3266">
        <f>IF(COUNTIF($A$2:A3266,A3266)=1,1,0)</f>
        <v>0</v>
      </c>
    </row>
    <row r="3267" spans="1:43" x14ac:dyDescent="0.3">
      <c r="A3267" t="s">
        <v>15613</v>
      </c>
      <c r="C3267" t="s">
        <v>1702</v>
      </c>
      <c r="D3267" s="1">
        <v>46283</v>
      </c>
      <c r="E3267" t="s">
        <v>11819</v>
      </c>
      <c r="F3267" t="s">
        <v>33</v>
      </c>
      <c r="G3267">
        <v>3848</v>
      </c>
      <c r="H3267">
        <v>46.18</v>
      </c>
      <c r="I3267">
        <v>8.31</v>
      </c>
      <c r="J3267">
        <v>3793.51</v>
      </c>
      <c r="K3267" s="1">
        <v>46285</v>
      </c>
      <c r="L3267" t="s">
        <v>15582</v>
      </c>
      <c r="M3267">
        <f t="shared" ref="M3267:M3330" si="612">COUNTIF($A:$A,A3267)</f>
        <v>1</v>
      </c>
      <c r="N3267">
        <f>COUNTIF(Orders!$A:$A,C3267)</f>
        <v>1</v>
      </c>
      <c r="P3267">
        <f>COUNTIF(Orders!$H:$H,UPPER(SUBSTITUTE(TRIM(C3267),"-","")))</f>
        <v>1</v>
      </c>
      <c r="R3267" t="str">
        <f t="shared" ref="R3267:R3330" si="613">IF(E3267="REFUND","Refund",IF(P3267=0,"Unmatched Order Reference","Matched Order Reference"))</f>
        <v>Matched Order Reference</v>
      </c>
      <c r="S3267">
        <f t="shared" ref="S3267:S3330" si="614">COUNTIFS($C$2:$C$5753,C3267,$E$2:$E$5753,"CAPTURE")</f>
        <v>1</v>
      </c>
      <c r="V3267" cm="1">
        <f t="array" ref="V3267">IF(E3267&lt;&gt;"CAPTURE",0,SUMPRODUCT((MDR_Rates!$A$2:$A$10=F3267)*(G3267&gt;MDR_Rates!$B$2:$B$10)*((MDR_Rates!$C$2:$C$10="")+(G3267&lt;=MDR_Rates!$C$2:$C$10))*MDR_Rates!$D$2:$D$10))</f>
        <v>1.2</v>
      </c>
      <c r="W3267">
        <f t="shared" ref="W3267:W3330" si="615">IF(E3267&lt;&gt;"CAPTURE",0,ROUND(G3267*V3267/100,2))</f>
        <v>46.18</v>
      </c>
      <c r="X3267">
        <f t="shared" ref="X3267:X3330" si="616">IF(E3267&lt;&gt;"CAPTURE",0,ROUND(W3267*18/100,2))</f>
        <v>8.31</v>
      </c>
      <c r="Y3267">
        <f t="shared" ref="Y3267:Y3330" si="617">IF(E3267&lt;&gt;"CAPTURE",0,ROUND(H3267-W3267,2))</f>
        <v>0</v>
      </c>
      <c r="Z3267">
        <f t="shared" ref="Z3267:Z3330" si="618">IF(E3267&lt;&gt;"CAPTURE",0,ROUND(I3267-X3267,2))</f>
        <v>0</v>
      </c>
      <c r="AG3267" t="str">
        <f t="shared" ref="AG3267:AG3330" si="619">IF(E3267&lt;&gt;"REFUND","",IF(COUNTIFS($A:$A,B3267,$E:$E,"CAPTURE")=0,"Missing Original Capture","Original Capture Found"))</f>
        <v/>
      </c>
      <c r="AI3267" t="str">
        <f t="shared" ref="AI3267:AI3330" si="620">IF(E3267="REFUND",_xlfn.MAXIFS($G:$G,$A:$A,B3267,$E:$E,"CAPTURE"),"")</f>
        <v/>
      </c>
      <c r="AJ3267" t="str">
        <f t="shared" ref="AJ3267:AJ3330" si="621">IF(E3267&lt;&gt;"REFUND","",IF(G3267&gt;AI3267,"Refund Exceeds Capture",IF(ABS(G3267-AI3267)&lt;0.01,"Full Refund","Partial Refund")))</f>
        <v/>
      </c>
      <c r="AK3267" t="str">
        <f t="shared" ref="AK3267:AK3330" si="622">UPPER(SUBSTITUTE(TRIM(C3267),"-",""))</f>
        <v>ORD26000842</v>
      </c>
      <c r="AL3267">
        <f>IF(E3267&lt;&gt;"CAPTURE","",COUNTIF(Orders!$H:$H,AK3267))</f>
        <v>1</v>
      </c>
      <c r="AP3267" t="str">
        <f t="shared" ref="AP3267:AP3330" si="623">IF(E3267&lt;&gt;"CAPTURE","",IF(M3267&gt;1,"Duplicate ID - Review",IF(AL3267=0,"Unmatched Order",IF(AL3267=1,"Matched to Order","Multiple Order Matches"))))</f>
        <v>Matched to Order</v>
      </c>
      <c r="AQ3267">
        <f>IF(COUNTIF($A$2:A3267,A3267)=1,1,0)</f>
        <v>1</v>
      </c>
    </row>
    <row r="3268" spans="1:43" x14ac:dyDescent="0.3">
      <c r="A3268" t="s">
        <v>15614</v>
      </c>
      <c r="C3268" t="s">
        <v>1721</v>
      </c>
      <c r="D3268" s="1">
        <v>46283</v>
      </c>
      <c r="E3268" t="s">
        <v>11819</v>
      </c>
      <c r="F3268" t="s">
        <v>9</v>
      </c>
      <c r="G3268">
        <v>6498</v>
      </c>
      <c r="H3268">
        <v>19.489999999999998</v>
      </c>
      <c r="I3268">
        <v>3.51</v>
      </c>
      <c r="J3268">
        <v>6475</v>
      </c>
      <c r="K3268" s="1">
        <v>46285</v>
      </c>
      <c r="L3268" t="s">
        <v>15582</v>
      </c>
      <c r="M3268">
        <f t="shared" si="612"/>
        <v>1</v>
      </c>
      <c r="N3268">
        <f>COUNTIF(Orders!$A:$A,C3268)</f>
        <v>1</v>
      </c>
      <c r="P3268">
        <f>COUNTIF(Orders!$H:$H,UPPER(SUBSTITUTE(TRIM(C3268),"-","")))</f>
        <v>1</v>
      </c>
      <c r="R3268" t="str">
        <f t="shared" si="613"/>
        <v>Matched Order Reference</v>
      </c>
      <c r="S3268">
        <f t="shared" si="614"/>
        <v>1</v>
      </c>
      <c r="V3268" cm="1">
        <f t="array" ref="V3268">IF(E3268&lt;&gt;"CAPTURE",0,SUMPRODUCT((MDR_Rates!$A$2:$A$10=F3268)*(G3268&gt;MDR_Rates!$B$2:$B$10)*((MDR_Rates!$C$2:$C$10="")+(G3268&lt;=MDR_Rates!$C$2:$C$10))*MDR_Rates!$D$2:$D$10))</f>
        <v>0.3</v>
      </c>
      <c r="W3268">
        <f t="shared" si="615"/>
        <v>19.489999999999998</v>
      </c>
      <c r="X3268">
        <f t="shared" si="616"/>
        <v>3.51</v>
      </c>
      <c r="Y3268">
        <f t="shared" si="617"/>
        <v>0</v>
      </c>
      <c r="Z3268">
        <f t="shared" si="618"/>
        <v>0</v>
      </c>
      <c r="AG3268" t="str">
        <f t="shared" si="619"/>
        <v/>
      </c>
      <c r="AI3268" t="str">
        <f t="shared" si="620"/>
        <v/>
      </c>
      <c r="AJ3268" t="str">
        <f t="shared" si="621"/>
        <v/>
      </c>
      <c r="AK3268" t="str">
        <f t="shared" si="622"/>
        <v>ORD26000852</v>
      </c>
      <c r="AL3268">
        <f>IF(E3268&lt;&gt;"CAPTURE","",COUNTIF(Orders!$H:$H,AK3268))</f>
        <v>1</v>
      </c>
      <c r="AP3268" t="str">
        <f t="shared" si="623"/>
        <v>Matched to Order</v>
      </c>
      <c r="AQ3268">
        <f>IF(COUNTIF($A$2:A3268,A3268)=1,1,0)</f>
        <v>1</v>
      </c>
    </row>
    <row r="3269" spans="1:43" x14ac:dyDescent="0.3">
      <c r="A3269" t="s">
        <v>15615</v>
      </c>
      <c r="C3269" t="s">
        <v>1779</v>
      </c>
      <c r="D3269" s="1">
        <v>46283</v>
      </c>
      <c r="E3269" t="s">
        <v>11819</v>
      </c>
      <c r="F3269" t="s">
        <v>17</v>
      </c>
      <c r="G3269">
        <v>4999</v>
      </c>
      <c r="H3269">
        <v>79.98</v>
      </c>
      <c r="I3269">
        <v>14.4</v>
      </c>
      <c r="J3269">
        <v>4904.62</v>
      </c>
      <c r="K3269" s="1">
        <v>46285</v>
      </c>
      <c r="L3269" t="s">
        <v>15582</v>
      </c>
      <c r="M3269">
        <f t="shared" si="612"/>
        <v>1</v>
      </c>
      <c r="N3269">
        <f>COUNTIF(Orders!$A:$A,C3269)</f>
        <v>1</v>
      </c>
      <c r="P3269">
        <f>COUNTIF(Orders!$H:$H,UPPER(SUBSTITUTE(TRIM(C3269),"-","")))</f>
        <v>1</v>
      </c>
      <c r="R3269" t="str">
        <f t="shared" si="613"/>
        <v>Matched Order Reference</v>
      </c>
      <c r="S3269">
        <f t="shared" si="614"/>
        <v>1</v>
      </c>
      <c r="V3269" cm="1">
        <f t="array" ref="V3269">IF(E3269&lt;&gt;"CAPTURE",0,SUMPRODUCT((MDR_Rates!$A$2:$A$10=F3269)*(G3269&gt;MDR_Rates!$B$2:$B$10)*((MDR_Rates!$C$2:$C$10="")+(G3269&lt;=MDR_Rates!$C$2:$C$10))*MDR_Rates!$D$2:$D$10))</f>
        <v>1.6</v>
      </c>
      <c r="W3269">
        <f t="shared" si="615"/>
        <v>79.98</v>
      </c>
      <c r="X3269">
        <f t="shared" si="616"/>
        <v>14.4</v>
      </c>
      <c r="Y3269">
        <f t="shared" si="617"/>
        <v>0</v>
      </c>
      <c r="Z3269">
        <f t="shared" si="618"/>
        <v>0</v>
      </c>
      <c r="AG3269" t="str">
        <f t="shared" si="619"/>
        <v/>
      </c>
      <c r="AI3269" t="str">
        <f t="shared" si="620"/>
        <v/>
      </c>
      <c r="AJ3269" t="str">
        <f t="shared" si="621"/>
        <v/>
      </c>
      <c r="AK3269" t="str">
        <f t="shared" si="622"/>
        <v>ORD26000881</v>
      </c>
      <c r="AL3269">
        <f>IF(E3269&lt;&gt;"CAPTURE","",COUNTIF(Orders!$H:$H,AK3269))</f>
        <v>1</v>
      </c>
      <c r="AP3269" t="str">
        <f t="shared" si="623"/>
        <v>Matched to Order</v>
      </c>
      <c r="AQ3269">
        <f>IF(COUNTIF($A$2:A3269,A3269)=1,1,0)</f>
        <v>1</v>
      </c>
    </row>
    <row r="3270" spans="1:43" x14ac:dyDescent="0.3">
      <c r="A3270" t="s">
        <v>15616</v>
      </c>
      <c r="C3270" t="s">
        <v>1817</v>
      </c>
      <c r="D3270" s="1">
        <v>46283</v>
      </c>
      <c r="E3270" t="s">
        <v>11819</v>
      </c>
      <c r="F3270" t="s">
        <v>9</v>
      </c>
      <c r="G3270">
        <v>1799</v>
      </c>
      <c r="H3270">
        <v>0</v>
      </c>
      <c r="I3270">
        <v>0</v>
      </c>
      <c r="J3270">
        <v>1799</v>
      </c>
      <c r="K3270" s="1">
        <v>46285</v>
      </c>
      <c r="L3270" t="s">
        <v>15582</v>
      </c>
      <c r="M3270">
        <f t="shared" si="612"/>
        <v>1</v>
      </c>
      <c r="N3270">
        <f>COUNTIF(Orders!$A:$A,C3270)</f>
        <v>1</v>
      </c>
      <c r="P3270">
        <f>COUNTIF(Orders!$H:$H,UPPER(SUBSTITUTE(TRIM(C3270),"-","")))</f>
        <v>1</v>
      </c>
      <c r="R3270" t="str">
        <f t="shared" si="613"/>
        <v>Matched Order Reference</v>
      </c>
      <c r="S3270">
        <f t="shared" si="614"/>
        <v>1</v>
      </c>
      <c r="V3270" cm="1">
        <f t="array" ref="V3270">IF(E3270&lt;&gt;"CAPTURE",0,SUMPRODUCT((MDR_Rates!$A$2:$A$10=F3270)*(G3270&gt;MDR_Rates!$B$2:$B$10)*((MDR_Rates!$C$2:$C$10="")+(G3270&lt;=MDR_Rates!$C$2:$C$10))*MDR_Rates!$D$2:$D$10))</f>
        <v>0</v>
      </c>
      <c r="W3270">
        <f t="shared" si="615"/>
        <v>0</v>
      </c>
      <c r="X3270">
        <f t="shared" si="616"/>
        <v>0</v>
      </c>
      <c r="Y3270">
        <f t="shared" si="617"/>
        <v>0</v>
      </c>
      <c r="Z3270">
        <f t="shared" si="618"/>
        <v>0</v>
      </c>
      <c r="AG3270" t="str">
        <f t="shared" si="619"/>
        <v/>
      </c>
      <c r="AI3270" t="str">
        <f t="shared" si="620"/>
        <v/>
      </c>
      <c r="AJ3270" t="str">
        <f t="shared" si="621"/>
        <v/>
      </c>
      <c r="AK3270" t="str">
        <f t="shared" si="622"/>
        <v>ORD26000900</v>
      </c>
      <c r="AL3270">
        <f>IF(E3270&lt;&gt;"CAPTURE","",COUNTIF(Orders!$H:$H,AK3270))</f>
        <v>1</v>
      </c>
      <c r="AP3270" t="str">
        <f t="shared" si="623"/>
        <v>Matched to Order</v>
      </c>
      <c r="AQ3270">
        <f>IF(COUNTIF($A$2:A3270,A3270)=1,1,0)</f>
        <v>1</v>
      </c>
    </row>
    <row r="3271" spans="1:43" x14ac:dyDescent="0.3">
      <c r="A3271" t="s">
        <v>15617</v>
      </c>
      <c r="C3271" t="s">
        <v>1839</v>
      </c>
      <c r="D3271" s="1">
        <v>46283</v>
      </c>
      <c r="E3271" t="s">
        <v>11819</v>
      </c>
      <c r="F3271" t="s">
        <v>9</v>
      </c>
      <c r="G3271">
        <v>6147</v>
      </c>
      <c r="H3271">
        <v>18.440000000000001</v>
      </c>
      <c r="I3271">
        <v>3.32</v>
      </c>
      <c r="J3271">
        <v>6125.24</v>
      </c>
      <c r="K3271" s="1">
        <v>46285</v>
      </c>
      <c r="L3271" t="s">
        <v>15582</v>
      </c>
      <c r="M3271">
        <f t="shared" si="612"/>
        <v>1</v>
      </c>
      <c r="N3271">
        <f>COUNTIF(Orders!$A:$A,C3271)</f>
        <v>1</v>
      </c>
      <c r="P3271">
        <f>COUNTIF(Orders!$H:$H,UPPER(SUBSTITUTE(TRIM(C3271),"-","")))</f>
        <v>1</v>
      </c>
      <c r="R3271" t="str">
        <f t="shared" si="613"/>
        <v>Matched Order Reference</v>
      </c>
      <c r="S3271">
        <f t="shared" si="614"/>
        <v>1</v>
      </c>
      <c r="V3271" cm="1">
        <f t="array" ref="V3271">IF(E3271&lt;&gt;"CAPTURE",0,SUMPRODUCT((MDR_Rates!$A$2:$A$10=F3271)*(G3271&gt;MDR_Rates!$B$2:$B$10)*((MDR_Rates!$C$2:$C$10="")+(G3271&lt;=MDR_Rates!$C$2:$C$10))*MDR_Rates!$D$2:$D$10))</f>
        <v>0.3</v>
      </c>
      <c r="W3271">
        <f t="shared" si="615"/>
        <v>18.440000000000001</v>
      </c>
      <c r="X3271">
        <f t="shared" si="616"/>
        <v>3.32</v>
      </c>
      <c r="Y3271">
        <f t="shared" si="617"/>
        <v>0</v>
      </c>
      <c r="Z3271">
        <f t="shared" si="618"/>
        <v>0</v>
      </c>
      <c r="AG3271" t="str">
        <f t="shared" si="619"/>
        <v/>
      </c>
      <c r="AI3271" t="str">
        <f t="shared" si="620"/>
        <v/>
      </c>
      <c r="AJ3271" t="str">
        <f t="shared" si="621"/>
        <v/>
      </c>
      <c r="AK3271" t="str">
        <f t="shared" si="622"/>
        <v>ORD26000911</v>
      </c>
      <c r="AL3271">
        <f>IF(E3271&lt;&gt;"CAPTURE","",COUNTIF(Orders!$H:$H,AK3271))</f>
        <v>1</v>
      </c>
      <c r="AP3271" t="str">
        <f t="shared" si="623"/>
        <v>Matched to Order</v>
      </c>
      <c r="AQ3271">
        <f>IF(COUNTIF($A$2:A3271,A3271)=1,1,0)</f>
        <v>1</v>
      </c>
    </row>
    <row r="3272" spans="1:43" x14ac:dyDescent="0.3">
      <c r="A3272" t="s">
        <v>15618</v>
      </c>
      <c r="C3272" t="s">
        <v>1865</v>
      </c>
      <c r="D3272" s="1">
        <v>46283</v>
      </c>
      <c r="E3272" t="s">
        <v>11819</v>
      </c>
      <c r="F3272" t="s">
        <v>9</v>
      </c>
      <c r="G3272">
        <v>2999</v>
      </c>
      <c r="H3272">
        <v>9</v>
      </c>
      <c r="I3272">
        <v>1.62</v>
      </c>
      <c r="J3272">
        <v>2988.38</v>
      </c>
      <c r="K3272" s="1">
        <v>46285</v>
      </c>
      <c r="L3272" t="s">
        <v>15582</v>
      </c>
      <c r="M3272">
        <f t="shared" si="612"/>
        <v>1</v>
      </c>
      <c r="N3272">
        <f>COUNTIF(Orders!$A:$A,C3272)</f>
        <v>1</v>
      </c>
      <c r="P3272">
        <f>COUNTIF(Orders!$H:$H,UPPER(SUBSTITUTE(TRIM(C3272),"-","")))</f>
        <v>1</v>
      </c>
      <c r="R3272" t="str">
        <f t="shared" si="613"/>
        <v>Matched Order Reference</v>
      </c>
      <c r="S3272">
        <f t="shared" si="614"/>
        <v>1</v>
      </c>
      <c r="V3272" cm="1">
        <f t="array" ref="V3272">IF(E3272&lt;&gt;"CAPTURE",0,SUMPRODUCT((MDR_Rates!$A$2:$A$10=F3272)*(G3272&gt;MDR_Rates!$B$2:$B$10)*((MDR_Rates!$C$2:$C$10="")+(G3272&lt;=MDR_Rates!$C$2:$C$10))*MDR_Rates!$D$2:$D$10))</f>
        <v>0.3</v>
      </c>
      <c r="W3272">
        <f t="shared" si="615"/>
        <v>9</v>
      </c>
      <c r="X3272">
        <f t="shared" si="616"/>
        <v>1.62</v>
      </c>
      <c r="Y3272">
        <f t="shared" si="617"/>
        <v>0</v>
      </c>
      <c r="Z3272">
        <f t="shared" si="618"/>
        <v>0</v>
      </c>
      <c r="AG3272" t="str">
        <f t="shared" si="619"/>
        <v/>
      </c>
      <c r="AI3272" t="str">
        <f t="shared" si="620"/>
        <v/>
      </c>
      <c r="AJ3272" t="str">
        <f t="shared" si="621"/>
        <v/>
      </c>
      <c r="AK3272" t="str">
        <f t="shared" si="622"/>
        <v>ORD26000924</v>
      </c>
      <c r="AL3272">
        <f>IF(E3272&lt;&gt;"CAPTURE","",COUNTIF(Orders!$H:$H,AK3272))</f>
        <v>1</v>
      </c>
      <c r="AP3272" t="str">
        <f t="shared" si="623"/>
        <v>Matched to Order</v>
      </c>
      <c r="AQ3272">
        <f>IF(COUNTIF($A$2:A3272,A3272)=1,1,0)</f>
        <v>1</v>
      </c>
    </row>
    <row r="3273" spans="1:43" x14ac:dyDescent="0.3">
      <c r="A3273" t="s">
        <v>15619</v>
      </c>
      <c r="C3273" t="s">
        <v>2092</v>
      </c>
      <c r="D3273" s="1">
        <v>46283</v>
      </c>
      <c r="E3273" t="s">
        <v>11819</v>
      </c>
      <c r="F3273" t="s">
        <v>17</v>
      </c>
      <c r="G3273">
        <v>2098</v>
      </c>
      <c r="H3273">
        <v>33.57</v>
      </c>
      <c r="I3273">
        <v>6.04</v>
      </c>
      <c r="J3273">
        <v>2058.39</v>
      </c>
      <c r="K3273" s="1">
        <v>46285</v>
      </c>
      <c r="L3273" t="s">
        <v>15582</v>
      </c>
      <c r="M3273">
        <f t="shared" si="612"/>
        <v>1</v>
      </c>
      <c r="N3273">
        <f>COUNTIF(Orders!$A:$A,C3273)</f>
        <v>1</v>
      </c>
      <c r="P3273">
        <f>COUNTIF(Orders!$H:$H,UPPER(SUBSTITUTE(TRIM(C3273),"-","")))</f>
        <v>1</v>
      </c>
      <c r="R3273" t="str">
        <f t="shared" si="613"/>
        <v>Matched Order Reference</v>
      </c>
      <c r="S3273">
        <f t="shared" si="614"/>
        <v>1</v>
      </c>
      <c r="V3273" cm="1">
        <f t="array" ref="V3273">IF(E3273&lt;&gt;"CAPTURE",0,SUMPRODUCT((MDR_Rates!$A$2:$A$10=F3273)*(G3273&gt;MDR_Rates!$B$2:$B$10)*((MDR_Rates!$C$2:$C$10="")+(G3273&lt;=MDR_Rates!$C$2:$C$10))*MDR_Rates!$D$2:$D$10))</f>
        <v>1.6</v>
      </c>
      <c r="W3273">
        <f t="shared" si="615"/>
        <v>33.57</v>
      </c>
      <c r="X3273">
        <f t="shared" si="616"/>
        <v>6.04</v>
      </c>
      <c r="Y3273">
        <f t="shared" si="617"/>
        <v>0</v>
      </c>
      <c r="Z3273">
        <f t="shared" si="618"/>
        <v>0</v>
      </c>
      <c r="AG3273" t="str">
        <f t="shared" si="619"/>
        <v/>
      </c>
      <c r="AI3273" t="str">
        <f t="shared" si="620"/>
        <v/>
      </c>
      <c r="AJ3273" t="str">
        <f t="shared" si="621"/>
        <v/>
      </c>
      <c r="AK3273" t="str">
        <f t="shared" si="622"/>
        <v>ORD26001038</v>
      </c>
      <c r="AL3273">
        <f>IF(E3273&lt;&gt;"CAPTURE","",COUNTIF(Orders!$H:$H,AK3273))</f>
        <v>1</v>
      </c>
      <c r="AP3273" t="str">
        <f t="shared" si="623"/>
        <v>Matched to Order</v>
      </c>
      <c r="AQ3273">
        <f>IF(COUNTIF($A$2:A3273,A3273)=1,1,0)</f>
        <v>1</v>
      </c>
    </row>
    <row r="3274" spans="1:43" x14ac:dyDescent="0.3">
      <c r="A3274" t="s">
        <v>15620</v>
      </c>
      <c r="C3274" t="s">
        <v>15621</v>
      </c>
      <c r="D3274" s="1">
        <v>46283</v>
      </c>
      <c r="E3274" t="s">
        <v>11819</v>
      </c>
      <c r="F3274" t="s">
        <v>17</v>
      </c>
      <c r="G3274">
        <v>698</v>
      </c>
      <c r="H3274">
        <v>12.56</v>
      </c>
      <c r="I3274">
        <v>2.2599999999999998</v>
      </c>
      <c r="J3274">
        <v>683.18</v>
      </c>
      <c r="K3274" s="1">
        <v>46285</v>
      </c>
      <c r="L3274" t="s">
        <v>15582</v>
      </c>
      <c r="M3274">
        <f t="shared" si="612"/>
        <v>1</v>
      </c>
      <c r="N3274">
        <f>COUNTIF(Orders!$A:$A,C3274)</f>
        <v>1</v>
      </c>
      <c r="P3274">
        <f>COUNTIF(Orders!$H:$H,UPPER(SUBSTITUTE(TRIM(C3274),"-","")))</f>
        <v>1</v>
      </c>
      <c r="R3274" t="str">
        <f t="shared" si="613"/>
        <v>Matched Order Reference</v>
      </c>
      <c r="S3274">
        <f t="shared" si="614"/>
        <v>1</v>
      </c>
      <c r="V3274" cm="1">
        <f t="array" ref="V3274">IF(E3274&lt;&gt;"CAPTURE",0,SUMPRODUCT((MDR_Rates!$A$2:$A$10=F3274)*(G3274&gt;MDR_Rates!$B$2:$B$10)*((MDR_Rates!$C$2:$C$10="")+(G3274&lt;=MDR_Rates!$C$2:$C$10))*MDR_Rates!$D$2:$D$10))</f>
        <v>1.8</v>
      </c>
      <c r="W3274">
        <f t="shared" si="615"/>
        <v>12.56</v>
      </c>
      <c r="X3274">
        <f t="shared" si="616"/>
        <v>2.2599999999999998</v>
      </c>
      <c r="Y3274">
        <f t="shared" si="617"/>
        <v>0</v>
      </c>
      <c r="Z3274">
        <f t="shared" si="618"/>
        <v>0</v>
      </c>
      <c r="AG3274" t="str">
        <f t="shared" si="619"/>
        <v/>
      </c>
      <c r="AI3274" t="str">
        <f t="shared" si="620"/>
        <v/>
      </c>
      <c r="AJ3274" t="str">
        <f t="shared" si="621"/>
        <v/>
      </c>
      <c r="AK3274" t="str">
        <f t="shared" si="622"/>
        <v>ORD26001069</v>
      </c>
      <c r="AL3274">
        <f>IF(E3274&lt;&gt;"CAPTURE","",COUNTIF(Orders!$H:$H,AK3274))</f>
        <v>1</v>
      </c>
      <c r="AP3274" t="str">
        <f t="shared" si="623"/>
        <v>Matched to Order</v>
      </c>
      <c r="AQ3274">
        <f>IF(COUNTIF($A$2:A3274,A3274)=1,1,0)</f>
        <v>1</v>
      </c>
    </row>
    <row r="3275" spans="1:43" x14ac:dyDescent="0.3">
      <c r="A3275" t="s">
        <v>15622</v>
      </c>
      <c r="C3275" t="s">
        <v>2235</v>
      </c>
      <c r="D3275" s="1">
        <v>46283</v>
      </c>
      <c r="E3275" t="s">
        <v>11819</v>
      </c>
      <c r="F3275" t="s">
        <v>9</v>
      </c>
      <c r="G3275">
        <v>999</v>
      </c>
      <c r="H3275">
        <v>0</v>
      </c>
      <c r="I3275">
        <v>0</v>
      </c>
      <c r="J3275">
        <v>999</v>
      </c>
      <c r="K3275" s="1">
        <v>46285</v>
      </c>
      <c r="L3275" t="s">
        <v>15582</v>
      </c>
      <c r="M3275">
        <f t="shared" si="612"/>
        <v>1</v>
      </c>
      <c r="N3275">
        <f>COUNTIF(Orders!$A:$A,C3275)</f>
        <v>1</v>
      </c>
      <c r="P3275">
        <f>COUNTIF(Orders!$H:$H,UPPER(SUBSTITUTE(TRIM(C3275),"-","")))</f>
        <v>1</v>
      </c>
      <c r="R3275" t="str">
        <f t="shared" si="613"/>
        <v>Matched Order Reference</v>
      </c>
      <c r="S3275">
        <f t="shared" si="614"/>
        <v>1</v>
      </c>
      <c r="V3275" cm="1">
        <f t="array" ref="V3275">IF(E3275&lt;&gt;"CAPTURE",0,SUMPRODUCT((MDR_Rates!$A$2:$A$10=F3275)*(G3275&gt;MDR_Rates!$B$2:$B$10)*((MDR_Rates!$C$2:$C$10="")+(G3275&lt;=MDR_Rates!$C$2:$C$10))*MDR_Rates!$D$2:$D$10))</f>
        <v>0</v>
      </c>
      <c r="W3275">
        <f t="shared" si="615"/>
        <v>0</v>
      </c>
      <c r="X3275">
        <f t="shared" si="616"/>
        <v>0</v>
      </c>
      <c r="Y3275">
        <f t="shared" si="617"/>
        <v>0</v>
      </c>
      <c r="Z3275">
        <f t="shared" si="618"/>
        <v>0</v>
      </c>
      <c r="AG3275" t="str">
        <f t="shared" si="619"/>
        <v/>
      </c>
      <c r="AI3275" t="str">
        <f t="shared" si="620"/>
        <v/>
      </c>
      <c r="AJ3275" t="str">
        <f t="shared" si="621"/>
        <v/>
      </c>
      <c r="AK3275" t="str">
        <f t="shared" si="622"/>
        <v>ORD26001110</v>
      </c>
      <c r="AL3275">
        <f>IF(E3275&lt;&gt;"CAPTURE","",COUNTIF(Orders!$H:$H,AK3275))</f>
        <v>1</v>
      </c>
      <c r="AP3275" t="str">
        <f t="shared" si="623"/>
        <v>Matched to Order</v>
      </c>
      <c r="AQ3275">
        <f>IF(COUNTIF($A$2:A3275,A3275)=1,1,0)</f>
        <v>1</v>
      </c>
    </row>
    <row r="3276" spans="1:43" x14ac:dyDescent="0.3">
      <c r="A3276" t="s">
        <v>15623</v>
      </c>
      <c r="C3276" t="s">
        <v>2269</v>
      </c>
      <c r="D3276" s="1">
        <v>46283</v>
      </c>
      <c r="E3276" t="s">
        <v>11819</v>
      </c>
      <c r="F3276" t="s">
        <v>9</v>
      </c>
      <c r="G3276">
        <v>7999</v>
      </c>
      <c r="H3276">
        <v>24</v>
      </c>
      <c r="I3276">
        <v>4.32</v>
      </c>
      <c r="J3276">
        <v>7970.68</v>
      </c>
      <c r="K3276" s="1">
        <v>46285</v>
      </c>
      <c r="L3276" t="s">
        <v>15582</v>
      </c>
      <c r="M3276">
        <f t="shared" si="612"/>
        <v>1</v>
      </c>
      <c r="N3276">
        <f>COUNTIF(Orders!$A:$A,C3276)</f>
        <v>1</v>
      </c>
      <c r="P3276">
        <f>COUNTIF(Orders!$H:$H,UPPER(SUBSTITUTE(TRIM(C3276),"-","")))</f>
        <v>1</v>
      </c>
      <c r="R3276" t="str">
        <f t="shared" si="613"/>
        <v>Matched Order Reference</v>
      </c>
      <c r="S3276">
        <f t="shared" si="614"/>
        <v>1</v>
      </c>
      <c r="V3276" cm="1">
        <f t="array" ref="V3276">IF(E3276&lt;&gt;"CAPTURE",0,SUMPRODUCT((MDR_Rates!$A$2:$A$10=F3276)*(G3276&gt;MDR_Rates!$B$2:$B$10)*((MDR_Rates!$C$2:$C$10="")+(G3276&lt;=MDR_Rates!$C$2:$C$10))*MDR_Rates!$D$2:$D$10))</f>
        <v>0.3</v>
      </c>
      <c r="W3276">
        <f t="shared" si="615"/>
        <v>24</v>
      </c>
      <c r="X3276">
        <f t="shared" si="616"/>
        <v>4.32</v>
      </c>
      <c r="Y3276">
        <f t="shared" si="617"/>
        <v>0</v>
      </c>
      <c r="Z3276">
        <f t="shared" si="618"/>
        <v>0</v>
      </c>
      <c r="AG3276" t="str">
        <f t="shared" si="619"/>
        <v/>
      </c>
      <c r="AI3276" t="str">
        <f t="shared" si="620"/>
        <v/>
      </c>
      <c r="AJ3276" t="str">
        <f t="shared" si="621"/>
        <v/>
      </c>
      <c r="AK3276" t="str">
        <f t="shared" si="622"/>
        <v>ORD26001127</v>
      </c>
      <c r="AL3276">
        <f>IF(E3276&lt;&gt;"CAPTURE","",COUNTIF(Orders!$H:$H,AK3276))</f>
        <v>1</v>
      </c>
      <c r="AP3276" t="str">
        <f t="shared" si="623"/>
        <v>Matched to Order</v>
      </c>
      <c r="AQ3276">
        <f>IF(COUNTIF($A$2:A3276,A3276)=1,1,0)</f>
        <v>1</v>
      </c>
    </row>
    <row r="3277" spans="1:43" x14ac:dyDescent="0.3">
      <c r="A3277" t="s">
        <v>15624</v>
      </c>
      <c r="C3277" t="s">
        <v>2351</v>
      </c>
      <c r="D3277" s="1">
        <v>46283</v>
      </c>
      <c r="E3277" t="s">
        <v>11819</v>
      </c>
      <c r="F3277" t="s">
        <v>9</v>
      </c>
      <c r="G3277">
        <v>1648</v>
      </c>
      <c r="H3277">
        <v>0</v>
      </c>
      <c r="I3277">
        <v>0</v>
      </c>
      <c r="J3277">
        <v>1648</v>
      </c>
      <c r="K3277" s="1">
        <v>46285</v>
      </c>
      <c r="L3277" t="s">
        <v>15582</v>
      </c>
      <c r="M3277">
        <f t="shared" si="612"/>
        <v>1</v>
      </c>
      <c r="N3277">
        <f>COUNTIF(Orders!$A:$A,C3277)</f>
        <v>1</v>
      </c>
      <c r="P3277">
        <f>COUNTIF(Orders!$H:$H,UPPER(SUBSTITUTE(TRIM(C3277),"-","")))</f>
        <v>1</v>
      </c>
      <c r="R3277" t="str">
        <f t="shared" si="613"/>
        <v>Matched Order Reference</v>
      </c>
      <c r="S3277">
        <f t="shared" si="614"/>
        <v>1</v>
      </c>
      <c r="V3277" cm="1">
        <f t="array" ref="V3277">IF(E3277&lt;&gt;"CAPTURE",0,SUMPRODUCT((MDR_Rates!$A$2:$A$10=F3277)*(G3277&gt;MDR_Rates!$B$2:$B$10)*((MDR_Rates!$C$2:$C$10="")+(G3277&lt;=MDR_Rates!$C$2:$C$10))*MDR_Rates!$D$2:$D$10))</f>
        <v>0</v>
      </c>
      <c r="W3277">
        <f t="shared" si="615"/>
        <v>0</v>
      </c>
      <c r="X3277">
        <f t="shared" si="616"/>
        <v>0</v>
      </c>
      <c r="Y3277">
        <f t="shared" si="617"/>
        <v>0</v>
      </c>
      <c r="Z3277">
        <f t="shared" si="618"/>
        <v>0</v>
      </c>
      <c r="AG3277" t="str">
        <f t="shared" si="619"/>
        <v/>
      </c>
      <c r="AI3277" t="str">
        <f t="shared" si="620"/>
        <v/>
      </c>
      <c r="AJ3277" t="str">
        <f t="shared" si="621"/>
        <v/>
      </c>
      <c r="AK3277" t="str">
        <f t="shared" si="622"/>
        <v>ORD26001168</v>
      </c>
      <c r="AL3277">
        <f>IF(E3277&lt;&gt;"CAPTURE","",COUNTIF(Orders!$H:$H,AK3277))</f>
        <v>1</v>
      </c>
      <c r="AP3277" t="str">
        <f t="shared" si="623"/>
        <v>Matched to Order</v>
      </c>
      <c r="AQ3277">
        <f>IF(COUNTIF($A$2:A3277,A3277)=1,1,0)</f>
        <v>1</v>
      </c>
    </row>
    <row r="3278" spans="1:43" x14ac:dyDescent="0.3">
      <c r="A3278" t="s">
        <v>15625</v>
      </c>
      <c r="C3278" t="s">
        <v>2532</v>
      </c>
      <c r="D3278" s="1">
        <v>46283</v>
      </c>
      <c r="E3278" t="s">
        <v>11819</v>
      </c>
      <c r="F3278" t="s">
        <v>44</v>
      </c>
      <c r="G3278">
        <v>4999</v>
      </c>
      <c r="H3278">
        <v>84.98</v>
      </c>
      <c r="I3278">
        <v>15.3</v>
      </c>
      <c r="J3278">
        <v>4898.72</v>
      </c>
      <c r="K3278" s="1">
        <v>46285</v>
      </c>
      <c r="L3278" t="s">
        <v>15582</v>
      </c>
      <c r="M3278">
        <f t="shared" si="612"/>
        <v>1</v>
      </c>
      <c r="N3278">
        <f>COUNTIF(Orders!$A:$A,C3278)</f>
        <v>1</v>
      </c>
      <c r="P3278">
        <f>COUNTIF(Orders!$H:$H,UPPER(SUBSTITUTE(TRIM(C3278),"-","")))</f>
        <v>1</v>
      </c>
      <c r="R3278" t="str">
        <f t="shared" si="613"/>
        <v>Matched Order Reference</v>
      </c>
      <c r="S3278">
        <f t="shared" si="614"/>
        <v>1</v>
      </c>
      <c r="V3278" cm="1">
        <f t="array" ref="V3278">IF(E3278&lt;&gt;"CAPTURE",0,SUMPRODUCT((MDR_Rates!$A$2:$A$10=F3278)*(G3278&gt;MDR_Rates!$B$2:$B$10)*((MDR_Rates!$C$2:$C$10="")+(G3278&lt;=MDR_Rates!$C$2:$C$10))*MDR_Rates!$D$2:$D$10))</f>
        <v>1.7</v>
      </c>
      <c r="W3278">
        <f t="shared" si="615"/>
        <v>84.98</v>
      </c>
      <c r="X3278">
        <f t="shared" si="616"/>
        <v>15.3</v>
      </c>
      <c r="Y3278">
        <f t="shared" si="617"/>
        <v>0</v>
      </c>
      <c r="Z3278">
        <f t="shared" si="618"/>
        <v>0</v>
      </c>
      <c r="AG3278" t="str">
        <f t="shared" si="619"/>
        <v/>
      </c>
      <c r="AI3278" t="str">
        <f t="shared" si="620"/>
        <v/>
      </c>
      <c r="AJ3278" t="str">
        <f t="shared" si="621"/>
        <v/>
      </c>
      <c r="AK3278" t="str">
        <f t="shared" si="622"/>
        <v>ORD26001259</v>
      </c>
      <c r="AL3278">
        <f>IF(E3278&lt;&gt;"CAPTURE","",COUNTIF(Orders!$H:$H,AK3278))</f>
        <v>1</v>
      </c>
      <c r="AP3278" t="str">
        <f t="shared" si="623"/>
        <v>Matched to Order</v>
      </c>
      <c r="AQ3278">
        <f>IF(COUNTIF($A$2:A3278,A3278)=1,1,0)</f>
        <v>1</v>
      </c>
    </row>
    <row r="3279" spans="1:43" x14ac:dyDescent="0.3">
      <c r="A3279" t="s">
        <v>15626</v>
      </c>
      <c r="C3279" t="s">
        <v>2550</v>
      </c>
      <c r="D3279" s="1">
        <v>46283</v>
      </c>
      <c r="E3279" t="s">
        <v>11819</v>
      </c>
      <c r="F3279" t="s">
        <v>17</v>
      </c>
      <c r="G3279">
        <v>4999</v>
      </c>
      <c r="H3279">
        <v>79.98</v>
      </c>
      <c r="I3279">
        <v>14.4</v>
      </c>
      <c r="J3279">
        <v>4904.62</v>
      </c>
      <c r="K3279" s="1">
        <v>46285</v>
      </c>
      <c r="L3279" t="s">
        <v>15582</v>
      </c>
      <c r="M3279">
        <f t="shared" si="612"/>
        <v>1</v>
      </c>
      <c r="N3279">
        <f>COUNTIF(Orders!$A:$A,C3279)</f>
        <v>1</v>
      </c>
      <c r="P3279">
        <f>COUNTIF(Orders!$H:$H,UPPER(SUBSTITUTE(TRIM(C3279),"-","")))</f>
        <v>1</v>
      </c>
      <c r="R3279" t="str">
        <f t="shared" si="613"/>
        <v>Matched Order Reference</v>
      </c>
      <c r="S3279">
        <f t="shared" si="614"/>
        <v>1</v>
      </c>
      <c r="V3279" cm="1">
        <f t="array" ref="V3279">IF(E3279&lt;&gt;"CAPTURE",0,SUMPRODUCT((MDR_Rates!$A$2:$A$10=F3279)*(G3279&gt;MDR_Rates!$B$2:$B$10)*((MDR_Rates!$C$2:$C$10="")+(G3279&lt;=MDR_Rates!$C$2:$C$10))*MDR_Rates!$D$2:$D$10))</f>
        <v>1.6</v>
      </c>
      <c r="W3279">
        <f t="shared" si="615"/>
        <v>79.98</v>
      </c>
      <c r="X3279">
        <f t="shared" si="616"/>
        <v>14.4</v>
      </c>
      <c r="Y3279">
        <f t="shared" si="617"/>
        <v>0</v>
      </c>
      <c r="Z3279">
        <f t="shared" si="618"/>
        <v>0</v>
      </c>
      <c r="AG3279" t="str">
        <f t="shared" si="619"/>
        <v/>
      </c>
      <c r="AI3279" t="str">
        <f t="shared" si="620"/>
        <v/>
      </c>
      <c r="AJ3279" t="str">
        <f t="shared" si="621"/>
        <v/>
      </c>
      <c r="AK3279" t="str">
        <f t="shared" si="622"/>
        <v>ORD26001268</v>
      </c>
      <c r="AL3279">
        <f>IF(E3279&lt;&gt;"CAPTURE","",COUNTIF(Orders!$H:$H,AK3279))</f>
        <v>1</v>
      </c>
      <c r="AP3279" t="str">
        <f t="shared" si="623"/>
        <v>Matched to Order</v>
      </c>
      <c r="AQ3279">
        <f>IF(COUNTIF($A$2:A3279,A3279)=1,1,0)</f>
        <v>1</v>
      </c>
    </row>
    <row r="3280" spans="1:43" x14ac:dyDescent="0.3">
      <c r="A3280" t="s">
        <v>15627</v>
      </c>
      <c r="C3280" t="s">
        <v>2594</v>
      </c>
      <c r="D3280" s="1">
        <v>46283</v>
      </c>
      <c r="E3280" t="s">
        <v>11819</v>
      </c>
      <c r="F3280" t="s">
        <v>9</v>
      </c>
      <c r="G3280">
        <v>799</v>
      </c>
      <c r="H3280">
        <v>0</v>
      </c>
      <c r="I3280">
        <v>0</v>
      </c>
      <c r="J3280">
        <v>799</v>
      </c>
      <c r="K3280" s="1">
        <v>46285</v>
      </c>
      <c r="L3280" t="s">
        <v>15582</v>
      </c>
      <c r="M3280">
        <f t="shared" si="612"/>
        <v>1</v>
      </c>
      <c r="N3280">
        <f>COUNTIF(Orders!$A:$A,C3280)</f>
        <v>1</v>
      </c>
      <c r="P3280">
        <f>COUNTIF(Orders!$H:$H,UPPER(SUBSTITUTE(TRIM(C3280),"-","")))</f>
        <v>1</v>
      </c>
      <c r="R3280" t="str">
        <f t="shared" si="613"/>
        <v>Matched Order Reference</v>
      </c>
      <c r="S3280">
        <f t="shared" si="614"/>
        <v>1</v>
      </c>
      <c r="V3280" cm="1">
        <f t="array" ref="V3280">IF(E3280&lt;&gt;"CAPTURE",0,SUMPRODUCT((MDR_Rates!$A$2:$A$10=F3280)*(G3280&gt;MDR_Rates!$B$2:$B$10)*((MDR_Rates!$C$2:$C$10="")+(G3280&lt;=MDR_Rates!$C$2:$C$10))*MDR_Rates!$D$2:$D$10))</f>
        <v>0</v>
      </c>
      <c r="W3280">
        <f t="shared" si="615"/>
        <v>0</v>
      </c>
      <c r="X3280">
        <f t="shared" si="616"/>
        <v>0</v>
      </c>
      <c r="Y3280">
        <f t="shared" si="617"/>
        <v>0</v>
      </c>
      <c r="Z3280">
        <f t="shared" si="618"/>
        <v>0</v>
      </c>
      <c r="AG3280" t="str">
        <f t="shared" si="619"/>
        <v/>
      </c>
      <c r="AI3280" t="str">
        <f t="shared" si="620"/>
        <v/>
      </c>
      <c r="AJ3280" t="str">
        <f t="shared" si="621"/>
        <v/>
      </c>
      <c r="AK3280" t="str">
        <f t="shared" si="622"/>
        <v>ORD26001290</v>
      </c>
      <c r="AL3280">
        <f>IF(E3280&lt;&gt;"CAPTURE","",COUNTIF(Orders!$H:$H,AK3280))</f>
        <v>1</v>
      </c>
      <c r="AP3280" t="str">
        <f t="shared" si="623"/>
        <v>Matched to Order</v>
      </c>
      <c r="AQ3280">
        <f>IF(COUNTIF($A$2:A3280,A3280)=1,1,0)</f>
        <v>1</v>
      </c>
    </row>
    <row r="3281" spans="1:43" x14ac:dyDescent="0.3">
      <c r="A3281" t="s">
        <v>15628</v>
      </c>
      <c r="C3281" t="s">
        <v>2706</v>
      </c>
      <c r="D3281" s="1">
        <v>46283</v>
      </c>
      <c r="E3281" t="s">
        <v>11819</v>
      </c>
      <c r="F3281" t="s">
        <v>9</v>
      </c>
      <c r="G3281">
        <v>2499</v>
      </c>
      <c r="H3281">
        <v>7.5</v>
      </c>
      <c r="I3281">
        <v>1.35</v>
      </c>
      <c r="J3281">
        <v>2490.15</v>
      </c>
      <c r="K3281" s="1">
        <v>46285</v>
      </c>
      <c r="L3281" t="s">
        <v>15582</v>
      </c>
      <c r="M3281">
        <f t="shared" si="612"/>
        <v>1</v>
      </c>
      <c r="N3281">
        <f>COUNTIF(Orders!$A:$A,C3281)</f>
        <v>1</v>
      </c>
      <c r="P3281">
        <f>COUNTIF(Orders!$H:$H,UPPER(SUBSTITUTE(TRIM(C3281),"-","")))</f>
        <v>1</v>
      </c>
      <c r="R3281" t="str">
        <f t="shared" si="613"/>
        <v>Matched Order Reference</v>
      </c>
      <c r="S3281">
        <f t="shared" si="614"/>
        <v>1</v>
      </c>
      <c r="V3281" cm="1">
        <f t="array" ref="V3281">IF(E3281&lt;&gt;"CAPTURE",0,SUMPRODUCT((MDR_Rates!$A$2:$A$10=F3281)*(G3281&gt;MDR_Rates!$B$2:$B$10)*((MDR_Rates!$C$2:$C$10="")+(G3281&lt;=MDR_Rates!$C$2:$C$10))*MDR_Rates!$D$2:$D$10))</f>
        <v>0.3</v>
      </c>
      <c r="W3281">
        <f t="shared" si="615"/>
        <v>7.5</v>
      </c>
      <c r="X3281">
        <f t="shared" si="616"/>
        <v>1.35</v>
      </c>
      <c r="Y3281">
        <f t="shared" si="617"/>
        <v>0</v>
      </c>
      <c r="Z3281">
        <f t="shared" si="618"/>
        <v>0</v>
      </c>
      <c r="AG3281" t="str">
        <f t="shared" si="619"/>
        <v/>
      </c>
      <c r="AI3281" t="str">
        <f t="shared" si="620"/>
        <v/>
      </c>
      <c r="AJ3281" t="str">
        <f t="shared" si="621"/>
        <v/>
      </c>
      <c r="AK3281" t="str">
        <f t="shared" si="622"/>
        <v>ORD26001346</v>
      </c>
      <c r="AL3281">
        <f>IF(E3281&lt;&gt;"CAPTURE","",COUNTIF(Orders!$H:$H,AK3281))</f>
        <v>1</v>
      </c>
      <c r="AP3281" t="str">
        <f t="shared" si="623"/>
        <v>Matched to Order</v>
      </c>
      <c r="AQ3281">
        <f>IF(COUNTIF($A$2:A3281,A3281)=1,1,0)</f>
        <v>1</v>
      </c>
    </row>
    <row r="3282" spans="1:43" x14ac:dyDescent="0.3">
      <c r="A3282" t="s">
        <v>15629</v>
      </c>
      <c r="C3282" t="s">
        <v>2772</v>
      </c>
      <c r="D3282" s="1">
        <v>46283</v>
      </c>
      <c r="E3282" t="s">
        <v>11819</v>
      </c>
      <c r="F3282" t="s">
        <v>33</v>
      </c>
      <c r="G3282">
        <v>2999</v>
      </c>
      <c r="H3282">
        <v>35.99</v>
      </c>
      <c r="I3282">
        <v>6.48</v>
      </c>
      <c r="J3282">
        <v>2956.53</v>
      </c>
      <c r="K3282" s="1">
        <v>46285</v>
      </c>
      <c r="L3282" t="s">
        <v>15582</v>
      </c>
      <c r="M3282">
        <f t="shared" si="612"/>
        <v>1</v>
      </c>
      <c r="N3282">
        <f>COUNTIF(Orders!$A:$A,C3282)</f>
        <v>1</v>
      </c>
      <c r="P3282">
        <f>COUNTIF(Orders!$H:$H,UPPER(SUBSTITUTE(TRIM(C3282),"-","")))</f>
        <v>1</v>
      </c>
      <c r="R3282" t="str">
        <f t="shared" si="613"/>
        <v>Matched Order Reference</v>
      </c>
      <c r="S3282">
        <f t="shared" si="614"/>
        <v>1</v>
      </c>
      <c r="V3282" cm="1">
        <f t="array" ref="V3282">IF(E3282&lt;&gt;"CAPTURE",0,SUMPRODUCT((MDR_Rates!$A$2:$A$10=F3282)*(G3282&gt;MDR_Rates!$B$2:$B$10)*((MDR_Rates!$C$2:$C$10="")+(G3282&lt;=MDR_Rates!$C$2:$C$10))*MDR_Rates!$D$2:$D$10))</f>
        <v>1.2</v>
      </c>
      <c r="W3282">
        <f t="shared" si="615"/>
        <v>35.99</v>
      </c>
      <c r="X3282">
        <f t="shared" si="616"/>
        <v>6.48</v>
      </c>
      <c r="Y3282">
        <f t="shared" si="617"/>
        <v>0</v>
      </c>
      <c r="Z3282">
        <f t="shared" si="618"/>
        <v>0</v>
      </c>
      <c r="AG3282" t="str">
        <f t="shared" si="619"/>
        <v/>
      </c>
      <c r="AI3282" t="str">
        <f t="shared" si="620"/>
        <v/>
      </c>
      <c r="AJ3282" t="str">
        <f t="shared" si="621"/>
        <v/>
      </c>
      <c r="AK3282" t="str">
        <f t="shared" si="622"/>
        <v>ORD26001379</v>
      </c>
      <c r="AL3282">
        <f>IF(E3282&lt;&gt;"CAPTURE","",COUNTIF(Orders!$H:$H,AK3282))</f>
        <v>1</v>
      </c>
      <c r="AP3282" t="str">
        <f t="shared" si="623"/>
        <v>Matched to Order</v>
      </c>
      <c r="AQ3282">
        <f>IF(COUNTIF($A$2:A3282,A3282)=1,1,0)</f>
        <v>1</v>
      </c>
    </row>
    <row r="3283" spans="1:43" x14ac:dyDescent="0.3">
      <c r="A3283" t="s">
        <v>15630</v>
      </c>
      <c r="C3283" t="s">
        <v>2780</v>
      </c>
      <c r="D3283" s="1">
        <v>46283</v>
      </c>
      <c r="E3283" t="s">
        <v>11819</v>
      </c>
      <c r="F3283" t="s">
        <v>9</v>
      </c>
      <c r="G3283">
        <v>1299</v>
      </c>
      <c r="H3283">
        <v>0</v>
      </c>
      <c r="I3283">
        <v>0</v>
      </c>
      <c r="J3283">
        <v>1299</v>
      </c>
      <c r="K3283" s="1">
        <v>46285</v>
      </c>
      <c r="L3283" t="s">
        <v>15582</v>
      </c>
      <c r="M3283">
        <f t="shared" si="612"/>
        <v>1</v>
      </c>
      <c r="N3283">
        <f>COUNTIF(Orders!$A:$A,C3283)</f>
        <v>1</v>
      </c>
      <c r="P3283">
        <f>COUNTIF(Orders!$H:$H,UPPER(SUBSTITUTE(TRIM(C3283),"-","")))</f>
        <v>1</v>
      </c>
      <c r="R3283" t="str">
        <f t="shared" si="613"/>
        <v>Matched Order Reference</v>
      </c>
      <c r="S3283">
        <f t="shared" si="614"/>
        <v>1</v>
      </c>
      <c r="V3283" cm="1">
        <f t="array" ref="V3283">IF(E3283&lt;&gt;"CAPTURE",0,SUMPRODUCT((MDR_Rates!$A$2:$A$10=F3283)*(G3283&gt;MDR_Rates!$B$2:$B$10)*((MDR_Rates!$C$2:$C$10="")+(G3283&lt;=MDR_Rates!$C$2:$C$10))*MDR_Rates!$D$2:$D$10))</f>
        <v>0</v>
      </c>
      <c r="W3283">
        <f t="shared" si="615"/>
        <v>0</v>
      </c>
      <c r="X3283">
        <f t="shared" si="616"/>
        <v>0</v>
      </c>
      <c r="Y3283">
        <f t="shared" si="617"/>
        <v>0</v>
      </c>
      <c r="Z3283">
        <f t="shared" si="618"/>
        <v>0</v>
      </c>
      <c r="AG3283" t="str">
        <f t="shared" si="619"/>
        <v/>
      </c>
      <c r="AI3283" t="str">
        <f t="shared" si="620"/>
        <v/>
      </c>
      <c r="AJ3283" t="str">
        <f t="shared" si="621"/>
        <v/>
      </c>
      <c r="AK3283" t="str">
        <f t="shared" si="622"/>
        <v>ORD26001383</v>
      </c>
      <c r="AL3283">
        <f>IF(E3283&lt;&gt;"CAPTURE","",COUNTIF(Orders!$H:$H,AK3283))</f>
        <v>1</v>
      </c>
      <c r="AP3283" t="str">
        <f t="shared" si="623"/>
        <v>Matched to Order</v>
      </c>
      <c r="AQ3283">
        <f>IF(COUNTIF($A$2:A3283,A3283)=1,1,0)</f>
        <v>1</v>
      </c>
    </row>
    <row r="3284" spans="1:43" x14ac:dyDescent="0.3">
      <c r="A3284" t="s">
        <v>15631</v>
      </c>
      <c r="C3284" t="s">
        <v>2790</v>
      </c>
      <c r="D3284" s="1">
        <v>46283</v>
      </c>
      <c r="E3284" t="s">
        <v>11819</v>
      </c>
      <c r="F3284" t="s">
        <v>9</v>
      </c>
      <c r="G3284">
        <v>1799</v>
      </c>
      <c r="H3284">
        <v>0</v>
      </c>
      <c r="I3284">
        <v>0</v>
      </c>
      <c r="J3284">
        <v>1799</v>
      </c>
      <c r="K3284" s="1">
        <v>46285</v>
      </c>
      <c r="L3284" t="s">
        <v>15582</v>
      </c>
      <c r="M3284">
        <f t="shared" si="612"/>
        <v>1</v>
      </c>
      <c r="N3284">
        <f>COUNTIF(Orders!$A:$A,C3284)</f>
        <v>1</v>
      </c>
      <c r="P3284">
        <f>COUNTIF(Orders!$H:$H,UPPER(SUBSTITUTE(TRIM(C3284),"-","")))</f>
        <v>1</v>
      </c>
      <c r="R3284" t="str">
        <f t="shared" si="613"/>
        <v>Matched Order Reference</v>
      </c>
      <c r="S3284">
        <f t="shared" si="614"/>
        <v>1</v>
      </c>
      <c r="V3284" cm="1">
        <f t="array" ref="V3284">IF(E3284&lt;&gt;"CAPTURE",0,SUMPRODUCT((MDR_Rates!$A$2:$A$10=F3284)*(G3284&gt;MDR_Rates!$B$2:$B$10)*((MDR_Rates!$C$2:$C$10="")+(G3284&lt;=MDR_Rates!$C$2:$C$10))*MDR_Rates!$D$2:$D$10))</f>
        <v>0</v>
      </c>
      <c r="W3284">
        <f t="shared" si="615"/>
        <v>0</v>
      </c>
      <c r="X3284">
        <f t="shared" si="616"/>
        <v>0</v>
      </c>
      <c r="Y3284">
        <f t="shared" si="617"/>
        <v>0</v>
      </c>
      <c r="Z3284">
        <f t="shared" si="618"/>
        <v>0</v>
      </c>
      <c r="AG3284" t="str">
        <f t="shared" si="619"/>
        <v/>
      </c>
      <c r="AI3284" t="str">
        <f t="shared" si="620"/>
        <v/>
      </c>
      <c r="AJ3284" t="str">
        <f t="shared" si="621"/>
        <v/>
      </c>
      <c r="AK3284" t="str">
        <f t="shared" si="622"/>
        <v>ORD26001388</v>
      </c>
      <c r="AL3284">
        <f>IF(E3284&lt;&gt;"CAPTURE","",COUNTIF(Orders!$H:$H,AK3284))</f>
        <v>1</v>
      </c>
      <c r="AP3284" t="str">
        <f t="shared" si="623"/>
        <v>Matched to Order</v>
      </c>
      <c r="AQ3284">
        <f>IF(COUNTIF($A$2:A3284,A3284)=1,1,0)</f>
        <v>1</v>
      </c>
    </row>
    <row r="3285" spans="1:43" x14ac:dyDescent="0.3">
      <c r="A3285" t="s">
        <v>15632</v>
      </c>
      <c r="C3285" t="s">
        <v>2834</v>
      </c>
      <c r="D3285" s="1">
        <v>46283</v>
      </c>
      <c r="E3285" t="s">
        <v>11819</v>
      </c>
      <c r="F3285" t="s">
        <v>9</v>
      </c>
      <c r="G3285">
        <v>1499</v>
      </c>
      <c r="H3285">
        <v>0</v>
      </c>
      <c r="I3285">
        <v>0</v>
      </c>
      <c r="J3285">
        <v>1499</v>
      </c>
      <c r="K3285" s="1">
        <v>46285</v>
      </c>
      <c r="L3285" t="s">
        <v>15582</v>
      </c>
      <c r="M3285">
        <f t="shared" si="612"/>
        <v>1</v>
      </c>
      <c r="N3285">
        <f>COUNTIF(Orders!$A:$A,C3285)</f>
        <v>1</v>
      </c>
      <c r="P3285">
        <f>COUNTIF(Orders!$H:$H,UPPER(SUBSTITUTE(TRIM(C3285),"-","")))</f>
        <v>1</v>
      </c>
      <c r="R3285" t="str">
        <f t="shared" si="613"/>
        <v>Matched Order Reference</v>
      </c>
      <c r="S3285">
        <f t="shared" si="614"/>
        <v>1</v>
      </c>
      <c r="V3285" cm="1">
        <f t="array" ref="V3285">IF(E3285&lt;&gt;"CAPTURE",0,SUMPRODUCT((MDR_Rates!$A$2:$A$10=F3285)*(G3285&gt;MDR_Rates!$B$2:$B$10)*((MDR_Rates!$C$2:$C$10="")+(G3285&lt;=MDR_Rates!$C$2:$C$10))*MDR_Rates!$D$2:$D$10))</f>
        <v>0</v>
      </c>
      <c r="W3285">
        <f t="shared" si="615"/>
        <v>0</v>
      </c>
      <c r="X3285">
        <f t="shared" si="616"/>
        <v>0</v>
      </c>
      <c r="Y3285">
        <f t="shared" si="617"/>
        <v>0</v>
      </c>
      <c r="Z3285">
        <f t="shared" si="618"/>
        <v>0</v>
      </c>
      <c r="AG3285" t="str">
        <f t="shared" si="619"/>
        <v/>
      </c>
      <c r="AI3285" t="str">
        <f t="shared" si="620"/>
        <v/>
      </c>
      <c r="AJ3285" t="str">
        <f t="shared" si="621"/>
        <v/>
      </c>
      <c r="AK3285" t="str">
        <f t="shared" si="622"/>
        <v>ORD26001410</v>
      </c>
      <c r="AL3285">
        <f>IF(E3285&lt;&gt;"CAPTURE","",COUNTIF(Orders!$H:$H,AK3285))</f>
        <v>1</v>
      </c>
      <c r="AP3285" t="str">
        <f t="shared" si="623"/>
        <v>Matched to Order</v>
      </c>
      <c r="AQ3285">
        <f>IF(COUNTIF($A$2:A3285,A3285)=1,1,0)</f>
        <v>1</v>
      </c>
    </row>
    <row r="3286" spans="1:43" x14ac:dyDescent="0.3">
      <c r="A3286" t="s">
        <v>15633</v>
      </c>
      <c r="C3286" t="s">
        <v>15634</v>
      </c>
      <c r="D3286" s="1">
        <v>46283</v>
      </c>
      <c r="E3286" t="s">
        <v>11819</v>
      </c>
      <c r="F3286" t="s">
        <v>44</v>
      </c>
      <c r="G3286">
        <v>2298</v>
      </c>
      <c r="H3286">
        <v>39.07</v>
      </c>
      <c r="I3286">
        <v>7.03</v>
      </c>
      <c r="J3286">
        <v>2251.9</v>
      </c>
      <c r="K3286" s="1">
        <v>46285</v>
      </c>
      <c r="L3286" t="s">
        <v>15582</v>
      </c>
      <c r="M3286">
        <f t="shared" si="612"/>
        <v>1</v>
      </c>
      <c r="N3286">
        <f>COUNTIF(Orders!$A:$A,C3286)</f>
        <v>1</v>
      </c>
      <c r="P3286">
        <f>COUNTIF(Orders!$H:$H,UPPER(SUBSTITUTE(TRIM(C3286),"-","")))</f>
        <v>1</v>
      </c>
      <c r="R3286" t="str">
        <f t="shared" si="613"/>
        <v>Matched Order Reference</v>
      </c>
      <c r="S3286">
        <f t="shared" si="614"/>
        <v>1</v>
      </c>
      <c r="V3286" cm="1">
        <f t="array" ref="V3286">IF(E3286&lt;&gt;"CAPTURE",0,SUMPRODUCT((MDR_Rates!$A$2:$A$10=F3286)*(G3286&gt;MDR_Rates!$B$2:$B$10)*((MDR_Rates!$C$2:$C$10="")+(G3286&lt;=MDR_Rates!$C$2:$C$10))*MDR_Rates!$D$2:$D$10))</f>
        <v>1.7</v>
      </c>
      <c r="W3286">
        <f t="shared" si="615"/>
        <v>39.07</v>
      </c>
      <c r="X3286">
        <f t="shared" si="616"/>
        <v>7.03</v>
      </c>
      <c r="Y3286">
        <f t="shared" si="617"/>
        <v>0</v>
      </c>
      <c r="Z3286">
        <f t="shared" si="618"/>
        <v>0</v>
      </c>
      <c r="AG3286" t="str">
        <f t="shared" si="619"/>
        <v/>
      </c>
      <c r="AI3286" t="str">
        <f t="shared" si="620"/>
        <v/>
      </c>
      <c r="AJ3286" t="str">
        <f t="shared" si="621"/>
        <v/>
      </c>
      <c r="AK3286" t="str">
        <f t="shared" si="622"/>
        <v>ORD26001438</v>
      </c>
      <c r="AL3286">
        <f>IF(E3286&lt;&gt;"CAPTURE","",COUNTIF(Orders!$H:$H,AK3286))</f>
        <v>1</v>
      </c>
      <c r="AP3286" t="str">
        <f t="shared" si="623"/>
        <v>Matched to Order</v>
      </c>
      <c r="AQ3286">
        <f>IF(COUNTIF($A$2:A3286,A3286)=1,1,0)</f>
        <v>1</v>
      </c>
    </row>
    <row r="3287" spans="1:43" x14ac:dyDescent="0.3">
      <c r="A3287" t="s">
        <v>15635</v>
      </c>
      <c r="C3287" t="s">
        <v>15636</v>
      </c>
      <c r="D3287" s="1">
        <v>46283</v>
      </c>
      <c r="E3287" t="s">
        <v>11819</v>
      </c>
      <c r="F3287" t="s">
        <v>33</v>
      </c>
      <c r="G3287">
        <v>4098</v>
      </c>
      <c r="H3287">
        <v>49.18</v>
      </c>
      <c r="I3287">
        <v>8.85</v>
      </c>
      <c r="J3287">
        <v>4039.97</v>
      </c>
      <c r="K3287" s="1">
        <v>46285</v>
      </c>
      <c r="L3287" t="s">
        <v>15582</v>
      </c>
      <c r="M3287">
        <f t="shared" si="612"/>
        <v>1</v>
      </c>
      <c r="N3287">
        <f>COUNTIF(Orders!$A:$A,C3287)</f>
        <v>1</v>
      </c>
      <c r="P3287">
        <f>COUNTIF(Orders!$H:$H,UPPER(SUBSTITUTE(TRIM(C3287),"-","")))</f>
        <v>1</v>
      </c>
      <c r="R3287" t="str">
        <f t="shared" si="613"/>
        <v>Matched Order Reference</v>
      </c>
      <c r="S3287">
        <f t="shared" si="614"/>
        <v>1</v>
      </c>
      <c r="V3287" cm="1">
        <f t="array" ref="V3287">IF(E3287&lt;&gt;"CAPTURE",0,SUMPRODUCT((MDR_Rates!$A$2:$A$10=F3287)*(G3287&gt;MDR_Rates!$B$2:$B$10)*((MDR_Rates!$C$2:$C$10="")+(G3287&lt;=MDR_Rates!$C$2:$C$10))*MDR_Rates!$D$2:$D$10))</f>
        <v>1.2</v>
      </c>
      <c r="W3287">
        <f t="shared" si="615"/>
        <v>49.18</v>
      </c>
      <c r="X3287">
        <f t="shared" si="616"/>
        <v>8.85</v>
      </c>
      <c r="Y3287">
        <f t="shared" si="617"/>
        <v>0</v>
      </c>
      <c r="Z3287">
        <f t="shared" si="618"/>
        <v>0</v>
      </c>
      <c r="AG3287" t="str">
        <f t="shared" si="619"/>
        <v/>
      </c>
      <c r="AI3287" t="str">
        <f t="shared" si="620"/>
        <v/>
      </c>
      <c r="AJ3287" t="str">
        <f t="shared" si="621"/>
        <v/>
      </c>
      <c r="AK3287" t="str">
        <f t="shared" si="622"/>
        <v>ORD26001460</v>
      </c>
      <c r="AL3287">
        <f>IF(E3287&lt;&gt;"CAPTURE","",COUNTIF(Orders!$H:$H,AK3287))</f>
        <v>1</v>
      </c>
      <c r="AP3287" t="str">
        <f t="shared" si="623"/>
        <v>Matched to Order</v>
      </c>
      <c r="AQ3287">
        <f>IF(COUNTIF($A$2:A3287,A3287)=1,1,0)</f>
        <v>1</v>
      </c>
    </row>
    <row r="3288" spans="1:43" x14ac:dyDescent="0.3">
      <c r="A3288" t="s">
        <v>15637</v>
      </c>
      <c r="C3288" t="s">
        <v>2935</v>
      </c>
      <c r="D3288" s="1">
        <v>46283</v>
      </c>
      <c r="E3288" t="s">
        <v>11819</v>
      </c>
      <c r="F3288" t="s">
        <v>9</v>
      </c>
      <c r="G3288">
        <v>2499</v>
      </c>
      <c r="H3288">
        <v>7.5</v>
      </c>
      <c r="I3288">
        <v>1.35</v>
      </c>
      <c r="J3288">
        <v>2490.15</v>
      </c>
      <c r="K3288" s="1">
        <v>46285</v>
      </c>
      <c r="L3288" t="s">
        <v>15582</v>
      </c>
      <c r="M3288">
        <f t="shared" si="612"/>
        <v>1</v>
      </c>
      <c r="N3288">
        <f>COUNTIF(Orders!$A:$A,C3288)</f>
        <v>1</v>
      </c>
      <c r="P3288">
        <f>COUNTIF(Orders!$H:$H,UPPER(SUBSTITUTE(TRIM(C3288),"-","")))</f>
        <v>1</v>
      </c>
      <c r="R3288" t="str">
        <f t="shared" si="613"/>
        <v>Matched Order Reference</v>
      </c>
      <c r="S3288">
        <f t="shared" si="614"/>
        <v>1</v>
      </c>
      <c r="V3288" cm="1">
        <f t="array" ref="V3288">IF(E3288&lt;&gt;"CAPTURE",0,SUMPRODUCT((MDR_Rates!$A$2:$A$10=F3288)*(G3288&gt;MDR_Rates!$B$2:$B$10)*((MDR_Rates!$C$2:$C$10="")+(G3288&lt;=MDR_Rates!$C$2:$C$10))*MDR_Rates!$D$2:$D$10))</f>
        <v>0.3</v>
      </c>
      <c r="W3288">
        <f t="shared" si="615"/>
        <v>7.5</v>
      </c>
      <c r="X3288">
        <f t="shared" si="616"/>
        <v>1.35</v>
      </c>
      <c r="Y3288">
        <f t="shared" si="617"/>
        <v>0</v>
      </c>
      <c r="Z3288">
        <f t="shared" si="618"/>
        <v>0</v>
      </c>
      <c r="AG3288" t="str">
        <f t="shared" si="619"/>
        <v/>
      </c>
      <c r="AI3288" t="str">
        <f t="shared" si="620"/>
        <v/>
      </c>
      <c r="AJ3288" t="str">
        <f t="shared" si="621"/>
        <v/>
      </c>
      <c r="AK3288" t="str">
        <f t="shared" si="622"/>
        <v>ORD26001462</v>
      </c>
      <c r="AL3288">
        <f>IF(E3288&lt;&gt;"CAPTURE","",COUNTIF(Orders!$H:$H,AK3288))</f>
        <v>1</v>
      </c>
      <c r="AP3288" t="str">
        <f t="shared" si="623"/>
        <v>Matched to Order</v>
      </c>
      <c r="AQ3288">
        <f>IF(COUNTIF($A$2:A3288,A3288)=1,1,0)</f>
        <v>1</v>
      </c>
    </row>
    <row r="3289" spans="1:43" x14ac:dyDescent="0.3">
      <c r="A3289" t="s">
        <v>15638</v>
      </c>
      <c r="C3289" t="s">
        <v>3057</v>
      </c>
      <c r="D3289" s="1">
        <v>46283</v>
      </c>
      <c r="E3289" t="s">
        <v>11819</v>
      </c>
      <c r="F3289" t="s">
        <v>9</v>
      </c>
      <c r="G3289">
        <v>3798</v>
      </c>
      <c r="H3289">
        <v>11.39</v>
      </c>
      <c r="I3289">
        <v>2.0499999999999998</v>
      </c>
      <c r="J3289">
        <v>3784.56</v>
      </c>
      <c r="K3289" s="1">
        <v>46285</v>
      </c>
      <c r="L3289" t="s">
        <v>15582</v>
      </c>
      <c r="M3289">
        <f t="shared" si="612"/>
        <v>1</v>
      </c>
      <c r="N3289">
        <f>COUNTIF(Orders!$A:$A,C3289)</f>
        <v>1</v>
      </c>
      <c r="P3289">
        <f>COUNTIF(Orders!$H:$H,UPPER(SUBSTITUTE(TRIM(C3289),"-","")))</f>
        <v>1</v>
      </c>
      <c r="R3289" t="str">
        <f t="shared" si="613"/>
        <v>Matched Order Reference</v>
      </c>
      <c r="S3289">
        <f t="shared" si="614"/>
        <v>1</v>
      </c>
      <c r="V3289" cm="1">
        <f t="array" ref="V3289">IF(E3289&lt;&gt;"CAPTURE",0,SUMPRODUCT((MDR_Rates!$A$2:$A$10=F3289)*(G3289&gt;MDR_Rates!$B$2:$B$10)*((MDR_Rates!$C$2:$C$10="")+(G3289&lt;=MDR_Rates!$C$2:$C$10))*MDR_Rates!$D$2:$D$10))</f>
        <v>0.3</v>
      </c>
      <c r="W3289">
        <f t="shared" si="615"/>
        <v>11.39</v>
      </c>
      <c r="X3289">
        <f t="shared" si="616"/>
        <v>2.0499999999999998</v>
      </c>
      <c r="Y3289">
        <f t="shared" si="617"/>
        <v>0</v>
      </c>
      <c r="Z3289">
        <f t="shared" si="618"/>
        <v>0</v>
      </c>
      <c r="AG3289" t="str">
        <f t="shared" si="619"/>
        <v/>
      </c>
      <c r="AI3289" t="str">
        <f t="shared" si="620"/>
        <v/>
      </c>
      <c r="AJ3289" t="str">
        <f t="shared" si="621"/>
        <v/>
      </c>
      <c r="AK3289" t="str">
        <f t="shared" si="622"/>
        <v>ORD26001523</v>
      </c>
      <c r="AL3289">
        <f>IF(E3289&lt;&gt;"CAPTURE","",COUNTIF(Orders!$H:$H,AK3289))</f>
        <v>1</v>
      </c>
      <c r="AP3289" t="str">
        <f t="shared" si="623"/>
        <v>Matched to Order</v>
      </c>
      <c r="AQ3289">
        <f>IF(COUNTIF($A$2:A3289,A3289)=1,1,0)</f>
        <v>1</v>
      </c>
    </row>
    <row r="3290" spans="1:43" x14ac:dyDescent="0.3">
      <c r="A3290" t="s">
        <v>15639</v>
      </c>
      <c r="C3290" t="s">
        <v>3238</v>
      </c>
      <c r="D3290" s="1">
        <v>46283</v>
      </c>
      <c r="E3290" t="s">
        <v>11819</v>
      </c>
      <c r="F3290" t="s">
        <v>17</v>
      </c>
      <c r="G3290">
        <v>2098</v>
      </c>
      <c r="H3290">
        <v>33.57</v>
      </c>
      <c r="I3290">
        <v>6.04</v>
      </c>
      <c r="J3290">
        <v>2058.39</v>
      </c>
      <c r="K3290" s="1">
        <v>46285</v>
      </c>
      <c r="L3290" t="s">
        <v>15582</v>
      </c>
      <c r="M3290">
        <f t="shared" si="612"/>
        <v>1</v>
      </c>
      <c r="N3290">
        <f>COUNTIF(Orders!$A:$A,C3290)</f>
        <v>1</v>
      </c>
      <c r="P3290">
        <f>COUNTIF(Orders!$H:$H,UPPER(SUBSTITUTE(TRIM(C3290),"-","")))</f>
        <v>1</v>
      </c>
      <c r="R3290" t="str">
        <f t="shared" si="613"/>
        <v>Matched Order Reference</v>
      </c>
      <c r="S3290">
        <f t="shared" si="614"/>
        <v>1</v>
      </c>
      <c r="V3290" cm="1">
        <f t="array" ref="V3290">IF(E3290&lt;&gt;"CAPTURE",0,SUMPRODUCT((MDR_Rates!$A$2:$A$10=F3290)*(G3290&gt;MDR_Rates!$B$2:$B$10)*((MDR_Rates!$C$2:$C$10="")+(G3290&lt;=MDR_Rates!$C$2:$C$10))*MDR_Rates!$D$2:$D$10))</f>
        <v>1.6</v>
      </c>
      <c r="W3290">
        <f t="shared" si="615"/>
        <v>33.57</v>
      </c>
      <c r="X3290">
        <f t="shared" si="616"/>
        <v>6.04</v>
      </c>
      <c r="Y3290">
        <f t="shared" si="617"/>
        <v>0</v>
      </c>
      <c r="Z3290">
        <f t="shared" si="618"/>
        <v>0</v>
      </c>
      <c r="AG3290" t="str">
        <f t="shared" si="619"/>
        <v/>
      </c>
      <c r="AI3290" t="str">
        <f t="shared" si="620"/>
        <v/>
      </c>
      <c r="AJ3290" t="str">
        <f t="shared" si="621"/>
        <v/>
      </c>
      <c r="AK3290" t="str">
        <f t="shared" si="622"/>
        <v>ORD26001615</v>
      </c>
      <c r="AL3290">
        <f>IF(E3290&lt;&gt;"CAPTURE","",COUNTIF(Orders!$H:$H,AK3290))</f>
        <v>1</v>
      </c>
      <c r="AP3290" t="str">
        <f t="shared" si="623"/>
        <v>Matched to Order</v>
      </c>
      <c r="AQ3290">
        <f>IF(COUNTIF($A$2:A3290,A3290)=1,1,0)</f>
        <v>1</v>
      </c>
    </row>
    <row r="3291" spans="1:43" x14ac:dyDescent="0.3">
      <c r="A3291" t="s">
        <v>15640</v>
      </c>
      <c r="C3291" t="s">
        <v>3509</v>
      </c>
      <c r="D3291" s="1">
        <v>46283</v>
      </c>
      <c r="E3291" t="s">
        <v>11819</v>
      </c>
      <c r="F3291" t="s">
        <v>17</v>
      </c>
      <c r="G3291">
        <v>8598</v>
      </c>
      <c r="H3291">
        <v>137.57</v>
      </c>
      <c r="I3291">
        <v>24.76</v>
      </c>
      <c r="J3291">
        <v>8435.67</v>
      </c>
      <c r="K3291" s="1">
        <v>46285</v>
      </c>
      <c r="L3291" t="s">
        <v>15582</v>
      </c>
      <c r="M3291">
        <f t="shared" si="612"/>
        <v>1</v>
      </c>
      <c r="N3291">
        <f>COUNTIF(Orders!$A:$A,C3291)</f>
        <v>1</v>
      </c>
      <c r="P3291">
        <f>COUNTIF(Orders!$H:$H,UPPER(SUBSTITUTE(TRIM(C3291),"-","")))</f>
        <v>1</v>
      </c>
      <c r="R3291" t="str">
        <f t="shared" si="613"/>
        <v>Matched Order Reference</v>
      </c>
      <c r="S3291">
        <f t="shared" si="614"/>
        <v>1</v>
      </c>
      <c r="V3291" cm="1">
        <f t="array" ref="V3291">IF(E3291&lt;&gt;"CAPTURE",0,SUMPRODUCT((MDR_Rates!$A$2:$A$10=F3291)*(G3291&gt;MDR_Rates!$B$2:$B$10)*((MDR_Rates!$C$2:$C$10="")+(G3291&lt;=MDR_Rates!$C$2:$C$10))*MDR_Rates!$D$2:$D$10))</f>
        <v>1.6</v>
      </c>
      <c r="W3291">
        <f t="shared" si="615"/>
        <v>137.57</v>
      </c>
      <c r="X3291">
        <f t="shared" si="616"/>
        <v>24.76</v>
      </c>
      <c r="Y3291">
        <f t="shared" si="617"/>
        <v>0</v>
      </c>
      <c r="Z3291">
        <f t="shared" si="618"/>
        <v>0</v>
      </c>
      <c r="AG3291" t="str">
        <f t="shared" si="619"/>
        <v/>
      </c>
      <c r="AI3291" t="str">
        <f t="shared" si="620"/>
        <v/>
      </c>
      <c r="AJ3291" t="str">
        <f t="shared" si="621"/>
        <v/>
      </c>
      <c r="AK3291" t="str">
        <f t="shared" si="622"/>
        <v>ORD26001753</v>
      </c>
      <c r="AL3291">
        <f>IF(E3291&lt;&gt;"CAPTURE","",COUNTIF(Orders!$H:$H,AK3291))</f>
        <v>1</v>
      </c>
      <c r="AP3291" t="str">
        <f t="shared" si="623"/>
        <v>Matched to Order</v>
      </c>
      <c r="AQ3291">
        <f>IF(COUNTIF($A$2:A3291,A3291)=1,1,0)</f>
        <v>1</v>
      </c>
    </row>
    <row r="3292" spans="1:43" x14ac:dyDescent="0.3">
      <c r="A3292" t="s">
        <v>15641</v>
      </c>
      <c r="C3292" t="s">
        <v>3698</v>
      </c>
      <c r="D3292" s="1">
        <v>46283</v>
      </c>
      <c r="E3292" t="s">
        <v>11819</v>
      </c>
      <c r="F3292" t="s">
        <v>17</v>
      </c>
      <c r="G3292">
        <v>1197</v>
      </c>
      <c r="H3292">
        <v>21.55</v>
      </c>
      <c r="I3292">
        <v>3.88</v>
      </c>
      <c r="J3292">
        <v>1171.57</v>
      </c>
      <c r="K3292" s="1">
        <v>46285</v>
      </c>
      <c r="L3292" t="s">
        <v>15582</v>
      </c>
      <c r="M3292">
        <f t="shared" si="612"/>
        <v>1</v>
      </c>
      <c r="N3292">
        <f>COUNTIF(Orders!$A:$A,C3292)</f>
        <v>1</v>
      </c>
      <c r="P3292">
        <f>COUNTIF(Orders!$H:$H,UPPER(SUBSTITUTE(TRIM(C3292),"-","")))</f>
        <v>1</v>
      </c>
      <c r="R3292" t="str">
        <f t="shared" si="613"/>
        <v>Matched Order Reference</v>
      </c>
      <c r="S3292">
        <f t="shared" si="614"/>
        <v>1</v>
      </c>
      <c r="V3292" cm="1">
        <f t="array" ref="V3292">IF(E3292&lt;&gt;"CAPTURE",0,SUMPRODUCT((MDR_Rates!$A$2:$A$10=F3292)*(G3292&gt;MDR_Rates!$B$2:$B$10)*((MDR_Rates!$C$2:$C$10="")+(G3292&lt;=MDR_Rates!$C$2:$C$10))*MDR_Rates!$D$2:$D$10))</f>
        <v>1.8</v>
      </c>
      <c r="W3292">
        <f t="shared" si="615"/>
        <v>21.55</v>
      </c>
      <c r="X3292">
        <f t="shared" si="616"/>
        <v>3.88</v>
      </c>
      <c r="Y3292">
        <f t="shared" si="617"/>
        <v>0</v>
      </c>
      <c r="Z3292">
        <f t="shared" si="618"/>
        <v>0</v>
      </c>
      <c r="AG3292" t="str">
        <f t="shared" si="619"/>
        <v/>
      </c>
      <c r="AI3292" t="str">
        <f t="shared" si="620"/>
        <v/>
      </c>
      <c r="AJ3292" t="str">
        <f t="shared" si="621"/>
        <v/>
      </c>
      <c r="AK3292" t="str">
        <f t="shared" si="622"/>
        <v>ORD26001849</v>
      </c>
      <c r="AL3292">
        <f>IF(E3292&lt;&gt;"CAPTURE","",COUNTIF(Orders!$H:$H,AK3292))</f>
        <v>1</v>
      </c>
      <c r="AP3292" t="str">
        <f t="shared" si="623"/>
        <v>Matched to Order</v>
      </c>
      <c r="AQ3292">
        <f>IF(COUNTIF($A$2:A3292,A3292)=1,1,0)</f>
        <v>1</v>
      </c>
    </row>
    <row r="3293" spans="1:43" x14ac:dyDescent="0.3">
      <c r="A3293" t="s">
        <v>15642</v>
      </c>
      <c r="C3293" t="s">
        <v>15643</v>
      </c>
      <c r="D3293" s="1">
        <v>46283</v>
      </c>
      <c r="E3293" t="s">
        <v>11819</v>
      </c>
      <c r="F3293" t="s">
        <v>9</v>
      </c>
      <c r="G3293">
        <v>4197</v>
      </c>
      <c r="H3293">
        <v>12.59</v>
      </c>
      <c r="I3293">
        <v>2.27</v>
      </c>
      <c r="J3293">
        <v>4182.1400000000003</v>
      </c>
      <c r="K3293" s="1">
        <v>46285</v>
      </c>
      <c r="L3293" t="s">
        <v>15582</v>
      </c>
      <c r="M3293">
        <f t="shared" si="612"/>
        <v>1</v>
      </c>
      <c r="N3293">
        <f>COUNTIF(Orders!$A:$A,C3293)</f>
        <v>0</v>
      </c>
      <c r="P3293">
        <f>COUNTIF(Orders!$H:$H,UPPER(SUBSTITUTE(TRIM(C3293),"-","")))</f>
        <v>1</v>
      </c>
      <c r="R3293" t="str">
        <f t="shared" si="613"/>
        <v>Matched Order Reference</v>
      </c>
      <c r="S3293">
        <f t="shared" si="614"/>
        <v>1</v>
      </c>
      <c r="V3293" cm="1">
        <f t="array" ref="V3293">IF(E3293&lt;&gt;"CAPTURE",0,SUMPRODUCT((MDR_Rates!$A$2:$A$10=F3293)*(G3293&gt;MDR_Rates!$B$2:$B$10)*((MDR_Rates!$C$2:$C$10="")+(G3293&lt;=MDR_Rates!$C$2:$C$10))*MDR_Rates!$D$2:$D$10))</f>
        <v>0.3</v>
      </c>
      <c r="W3293">
        <f t="shared" si="615"/>
        <v>12.59</v>
      </c>
      <c r="X3293">
        <f t="shared" si="616"/>
        <v>2.27</v>
      </c>
      <c r="Y3293">
        <f t="shared" si="617"/>
        <v>0</v>
      </c>
      <c r="Z3293">
        <f t="shared" si="618"/>
        <v>0</v>
      </c>
      <c r="AG3293" t="str">
        <f t="shared" si="619"/>
        <v/>
      </c>
      <c r="AI3293" t="str">
        <f t="shared" si="620"/>
        <v/>
      </c>
      <c r="AJ3293" t="str">
        <f t="shared" si="621"/>
        <v/>
      </c>
      <c r="AK3293" t="str">
        <f t="shared" si="622"/>
        <v>ORD26001866</v>
      </c>
      <c r="AL3293">
        <f>IF(E3293&lt;&gt;"CAPTURE","",COUNTIF(Orders!$H:$H,AK3293))</f>
        <v>1</v>
      </c>
      <c r="AP3293" t="str">
        <f t="shared" si="623"/>
        <v>Matched to Order</v>
      </c>
      <c r="AQ3293">
        <f>IF(COUNTIF($A$2:A3293,A3293)=1,1,0)</f>
        <v>1</v>
      </c>
    </row>
    <row r="3294" spans="1:43" x14ac:dyDescent="0.3">
      <c r="A3294" t="s">
        <v>15644</v>
      </c>
      <c r="C3294" t="s">
        <v>15645</v>
      </c>
      <c r="D3294" s="1">
        <v>46283</v>
      </c>
      <c r="E3294" t="s">
        <v>11819</v>
      </c>
      <c r="F3294" t="s">
        <v>33</v>
      </c>
      <c r="G3294">
        <v>3998</v>
      </c>
      <c r="H3294">
        <v>47.98</v>
      </c>
      <c r="I3294">
        <v>8.64</v>
      </c>
      <c r="J3294">
        <v>3941.38</v>
      </c>
      <c r="K3294" s="1">
        <v>46285</v>
      </c>
      <c r="L3294" t="s">
        <v>15582</v>
      </c>
      <c r="M3294">
        <f t="shared" si="612"/>
        <v>1</v>
      </c>
      <c r="N3294">
        <f>COUNTIF(Orders!$A:$A,C3294)</f>
        <v>0</v>
      </c>
      <c r="P3294">
        <f>COUNTIF(Orders!$H:$H,UPPER(SUBSTITUTE(TRIM(C3294),"-","")))</f>
        <v>1</v>
      </c>
      <c r="R3294" t="str">
        <f t="shared" si="613"/>
        <v>Matched Order Reference</v>
      </c>
      <c r="S3294">
        <f t="shared" si="614"/>
        <v>1</v>
      </c>
      <c r="V3294" cm="1">
        <f t="array" ref="V3294">IF(E3294&lt;&gt;"CAPTURE",0,SUMPRODUCT((MDR_Rates!$A$2:$A$10=F3294)*(G3294&gt;MDR_Rates!$B$2:$B$10)*((MDR_Rates!$C$2:$C$10="")+(G3294&lt;=MDR_Rates!$C$2:$C$10))*MDR_Rates!$D$2:$D$10))</f>
        <v>1.2</v>
      </c>
      <c r="W3294">
        <f t="shared" si="615"/>
        <v>47.98</v>
      </c>
      <c r="X3294">
        <f t="shared" si="616"/>
        <v>8.64</v>
      </c>
      <c r="Y3294">
        <f t="shared" si="617"/>
        <v>0</v>
      </c>
      <c r="Z3294">
        <f t="shared" si="618"/>
        <v>0</v>
      </c>
      <c r="AG3294" t="str">
        <f t="shared" si="619"/>
        <v/>
      </c>
      <c r="AI3294" t="str">
        <f t="shared" si="620"/>
        <v/>
      </c>
      <c r="AJ3294" t="str">
        <f t="shared" si="621"/>
        <v/>
      </c>
      <c r="AK3294" t="str">
        <f t="shared" si="622"/>
        <v>ORD26001888</v>
      </c>
      <c r="AL3294">
        <f>IF(E3294&lt;&gt;"CAPTURE","",COUNTIF(Orders!$H:$H,AK3294))</f>
        <v>1</v>
      </c>
      <c r="AP3294" t="str">
        <f t="shared" si="623"/>
        <v>Matched to Order</v>
      </c>
      <c r="AQ3294">
        <f>IF(COUNTIF($A$2:A3294,A3294)=1,1,0)</f>
        <v>1</v>
      </c>
    </row>
    <row r="3295" spans="1:43" x14ac:dyDescent="0.3">
      <c r="A3295" t="s">
        <v>15646</v>
      </c>
      <c r="C3295" t="s">
        <v>3921</v>
      </c>
      <c r="D3295" s="1">
        <v>46283</v>
      </c>
      <c r="E3295" t="s">
        <v>11819</v>
      </c>
      <c r="F3295" t="s">
        <v>9</v>
      </c>
      <c r="G3295">
        <v>4797</v>
      </c>
      <c r="H3295">
        <v>14.39</v>
      </c>
      <c r="I3295">
        <v>2.59</v>
      </c>
      <c r="J3295">
        <v>4780.0200000000004</v>
      </c>
      <c r="K3295" s="1">
        <v>46285</v>
      </c>
      <c r="L3295" t="s">
        <v>15582</v>
      </c>
      <c r="M3295">
        <f t="shared" si="612"/>
        <v>1</v>
      </c>
      <c r="N3295">
        <f>COUNTIF(Orders!$A:$A,C3295)</f>
        <v>1</v>
      </c>
      <c r="P3295">
        <f>COUNTIF(Orders!$H:$H,UPPER(SUBSTITUTE(TRIM(C3295),"-","")))</f>
        <v>1</v>
      </c>
      <c r="R3295" t="str">
        <f t="shared" si="613"/>
        <v>Matched Order Reference</v>
      </c>
      <c r="S3295">
        <f t="shared" si="614"/>
        <v>1</v>
      </c>
      <c r="V3295" cm="1">
        <f t="array" ref="V3295">IF(E3295&lt;&gt;"CAPTURE",0,SUMPRODUCT((MDR_Rates!$A$2:$A$10=F3295)*(G3295&gt;MDR_Rates!$B$2:$B$10)*((MDR_Rates!$C$2:$C$10="")+(G3295&lt;=MDR_Rates!$C$2:$C$10))*MDR_Rates!$D$2:$D$10))</f>
        <v>0.3</v>
      </c>
      <c r="W3295">
        <f t="shared" si="615"/>
        <v>14.39</v>
      </c>
      <c r="X3295">
        <f t="shared" si="616"/>
        <v>2.59</v>
      </c>
      <c r="Y3295">
        <f t="shared" si="617"/>
        <v>0</v>
      </c>
      <c r="Z3295">
        <f t="shared" si="618"/>
        <v>0</v>
      </c>
      <c r="AG3295" t="str">
        <f t="shared" si="619"/>
        <v/>
      </c>
      <c r="AI3295" t="str">
        <f t="shared" si="620"/>
        <v/>
      </c>
      <c r="AJ3295" t="str">
        <f t="shared" si="621"/>
        <v/>
      </c>
      <c r="AK3295" t="str">
        <f t="shared" si="622"/>
        <v>ORD26001962</v>
      </c>
      <c r="AL3295">
        <f>IF(E3295&lt;&gt;"CAPTURE","",COUNTIF(Orders!$H:$H,AK3295))</f>
        <v>1</v>
      </c>
      <c r="AP3295" t="str">
        <f t="shared" si="623"/>
        <v>Matched to Order</v>
      </c>
      <c r="AQ3295">
        <f>IF(COUNTIF($A$2:A3295,A3295)=1,1,0)</f>
        <v>1</v>
      </c>
    </row>
    <row r="3296" spans="1:43" x14ac:dyDescent="0.3">
      <c r="A3296" t="s">
        <v>15647</v>
      </c>
      <c r="C3296" t="s">
        <v>3937</v>
      </c>
      <c r="D3296" s="1">
        <v>46283</v>
      </c>
      <c r="E3296" t="s">
        <v>11819</v>
      </c>
      <c r="F3296" t="s">
        <v>9</v>
      </c>
      <c r="G3296">
        <v>3098</v>
      </c>
      <c r="H3296">
        <v>9.2899999999999991</v>
      </c>
      <c r="I3296">
        <v>1.67</v>
      </c>
      <c r="J3296">
        <v>3087.04</v>
      </c>
      <c r="K3296" s="1">
        <v>46285</v>
      </c>
      <c r="L3296" t="s">
        <v>15582</v>
      </c>
      <c r="M3296">
        <f t="shared" si="612"/>
        <v>1</v>
      </c>
      <c r="N3296">
        <f>COUNTIF(Orders!$A:$A,C3296)</f>
        <v>1</v>
      </c>
      <c r="P3296">
        <f>COUNTIF(Orders!$H:$H,UPPER(SUBSTITUTE(TRIM(C3296),"-","")))</f>
        <v>1</v>
      </c>
      <c r="R3296" t="str">
        <f t="shared" si="613"/>
        <v>Matched Order Reference</v>
      </c>
      <c r="S3296">
        <f t="shared" si="614"/>
        <v>1</v>
      </c>
      <c r="V3296" cm="1">
        <f t="array" ref="V3296">IF(E3296&lt;&gt;"CAPTURE",0,SUMPRODUCT((MDR_Rates!$A$2:$A$10=F3296)*(G3296&gt;MDR_Rates!$B$2:$B$10)*((MDR_Rates!$C$2:$C$10="")+(G3296&lt;=MDR_Rates!$C$2:$C$10))*MDR_Rates!$D$2:$D$10))</f>
        <v>0.3</v>
      </c>
      <c r="W3296">
        <f t="shared" si="615"/>
        <v>9.2899999999999991</v>
      </c>
      <c r="X3296">
        <f t="shared" si="616"/>
        <v>1.67</v>
      </c>
      <c r="Y3296">
        <f t="shared" si="617"/>
        <v>0</v>
      </c>
      <c r="Z3296">
        <f t="shared" si="618"/>
        <v>0</v>
      </c>
      <c r="AG3296" t="str">
        <f t="shared" si="619"/>
        <v/>
      </c>
      <c r="AI3296" t="str">
        <f t="shared" si="620"/>
        <v/>
      </c>
      <c r="AJ3296" t="str">
        <f t="shared" si="621"/>
        <v/>
      </c>
      <c r="AK3296" t="str">
        <f t="shared" si="622"/>
        <v>ORD26001970</v>
      </c>
      <c r="AL3296">
        <f>IF(E3296&lt;&gt;"CAPTURE","",COUNTIF(Orders!$H:$H,AK3296))</f>
        <v>1</v>
      </c>
      <c r="AP3296" t="str">
        <f t="shared" si="623"/>
        <v>Matched to Order</v>
      </c>
      <c r="AQ3296">
        <f>IF(COUNTIF($A$2:A3296,A3296)=1,1,0)</f>
        <v>1</v>
      </c>
    </row>
    <row r="3297" spans="1:43" x14ac:dyDescent="0.3">
      <c r="A3297" t="s">
        <v>15648</v>
      </c>
      <c r="C3297" t="s">
        <v>15649</v>
      </c>
      <c r="D3297" s="1">
        <v>46283</v>
      </c>
      <c r="E3297" t="s">
        <v>11819</v>
      </c>
      <c r="F3297" t="s">
        <v>9</v>
      </c>
      <c r="G3297">
        <v>2499</v>
      </c>
      <c r="H3297">
        <v>7.5</v>
      </c>
      <c r="I3297">
        <v>1.35</v>
      </c>
      <c r="J3297">
        <v>2490.15</v>
      </c>
      <c r="K3297" s="1">
        <v>46285</v>
      </c>
      <c r="L3297" t="s">
        <v>15582</v>
      </c>
      <c r="M3297">
        <f t="shared" si="612"/>
        <v>1</v>
      </c>
      <c r="N3297">
        <f>COUNTIF(Orders!$A:$A,C3297)</f>
        <v>1</v>
      </c>
      <c r="P3297">
        <f>COUNTIF(Orders!$H:$H,UPPER(SUBSTITUTE(TRIM(C3297),"-","")))</f>
        <v>1</v>
      </c>
      <c r="R3297" t="str">
        <f t="shared" si="613"/>
        <v>Matched Order Reference</v>
      </c>
      <c r="S3297">
        <f t="shared" si="614"/>
        <v>1</v>
      </c>
      <c r="V3297" cm="1">
        <f t="array" ref="V3297">IF(E3297&lt;&gt;"CAPTURE",0,SUMPRODUCT((MDR_Rates!$A$2:$A$10=F3297)*(G3297&gt;MDR_Rates!$B$2:$B$10)*((MDR_Rates!$C$2:$C$10="")+(G3297&lt;=MDR_Rates!$C$2:$C$10))*MDR_Rates!$D$2:$D$10))</f>
        <v>0.3</v>
      </c>
      <c r="W3297">
        <f t="shared" si="615"/>
        <v>7.5</v>
      </c>
      <c r="X3297">
        <f t="shared" si="616"/>
        <v>1.35</v>
      </c>
      <c r="Y3297">
        <f t="shared" si="617"/>
        <v>0</v>
      </c>
      <c r="Z3297">
        <f t="shared" si="618"/>
        <v>0</v>
      </c>
      <c r="AG3297" t="str">
        <f t="shared" si="619"/>
        <v/>
      </c>
      <c r="AI3297" t="str">
        <f t="shared" si="620"/>
        <v/>
      </c>
      <c r="AJ3297" t="str">
        <f t="shared" si="621"/>
        <v/>
      </c>
      <c r="AK3297" t="str">
        <f t="shared" si="622"/>
        <v>ORD26001974</v>
      </c>
      <c r="AL3297">
        <f>IF(E3297&lt;&gt;"CAPTURE","",COUNTIF(Orders!$H:$H,AK3297))</f>
        <v>1</v>
      </c>
      <c r="AP3297" t="str">
        <f t="shared" si="623"/>
        <v>Matched to Order</v>
      </c>
      <c r="AQ3297">
        <f>IF(COUNTIF($A$2:A3297,A3297)=1,1,0)</f>
        <v>1</v>
      </c>
    </row>
    <row r="3298" spans="1:43" x14ac:dyDescent="0.3">
      <c r="A3298" t="s">
        <v>15650</v>
      </c>
      <c r="C3298" t="s">
        <v>3977</v>
      </c>
      <c r="D3298" s="1">
        <v>46283</v>
      </c>
      <c r="E3298" t="s">
        <v>11819</v>
      </c>
      <c r="F3298" t="s">
        <v>9</v>
      </c>
      <c r="G3298">
        <v>299</v>
      </c>
      <c r="H3298">
        <v>0</v>
      </c>
      <c r="I3298">
        <v>0</v>
      </c>
      <c r="J3298">
        <v>299</v>
      </c>
      <c r="K3298" s="1">
        <v>46285</v>
      </c>
      <c r="L3298" t="s">
        <v>15582</v>
      </c>
      <c r="M3298">
        <f t="shared" si="612"/>
        <v>1</v>
      </c>
      <c r="N3298">
        <f>COUNTIF(Orders!$A:$A,C3298)</f>
        <v>1</v>
      </c>
      <c r="P3298">
        <f>COUNTIF(Orders!$H:$H,UPPER(SUBSTITUTE(TRIM(C3298),"-","")))</f>
        <v>1</v>
      </c>
      <c r="R3298" t="str">
        <f t="shared" si="613"/>
        <v>Matched Order Reference</v>
      </c>
      <c r="S3298">
        <f t="shared" si="614"/>
        <v>1</v>
      </c>
      <c r="V3298" cm="1">
        <f t="array" ref="V3298">IF(E3298&lt;&gt;"CAPTURE",0,SUMPRODUCT((MDR_Rates!$A$2:$A$10=F3298)*(G3298&gt;MDR_Rates!$B$2:$B$10)*((MDR_Rates!$C$2:$C$10="")+(G3298&lt;=MDR_Rates!$C$2:$C$10))*MDR_Rates!$D$2:$D$10))</f>
        <v>0</v>
      </c>
      <c r="W3298">
        <f t="shared" si="615"/>
        <v>0</v>
      </c>
      <c r="X3298">
        <f t="shared" si="616"/>
        <v>0</v>
      </c>
      <c r="Y3298">
        <f t="shared" si="617"/>
        <v>0</v>
      </c>
      <c r="Z3298">
        <f t="shared" si="618"/>
        <v>0</v>
      </c>
      <c r="AG3298" t="str">
        <f t="shared" si="619"/>
        <v/>
      </c>
      <c r="AI3298" t="str">
        <f t="shared" si="620"/>
        <v/>
      </c>
      <c r="AJ3298" t="str">
        <f t="shared" si="621"/>
        <v/>
      </c>
      <c r="AK3298" t="str">
        <f t="shared" si="622"/>
        <v>ORD26001990</v>
      </c>
      <c r="AL3298">
        <f>IF(E3298&lt;&gt;"CAPTURE","",COUNTIF(Orders!$H:$H,AK3298))</f>
        <v>1</v>
      </c>
      <c r="AP3298" t="str">
        <f t="shared" si="623"/>
        <v>Matched to Order</v>
      </c>
      <c r="AQ3298">
        <f>IF(COUNTIF($A$2:A3298,A3298)=1,1,0)</f>
        <v>1</v>
      </c>
    </row>
    <row r="3299" spans="1:43" x14ac:dyDescent="0.3">
      <c r="A3299" t="s">
        <v>15651</v>
      </c>
      <c r="C3299" t="s">
        <v>15652</v>
      </c>
      <c r="D3299" s="1">
        <v>46283</v>
      </c>
      <c r="E3299" t="s">
        <v>11819</v>
      </c>
      <c r="F3299" t="s">
        <v>17</v>
      </c>
      <c r="G3299">
        <v>349</v>
      </c>
      <c r="H3299">
        <v>6.28</v>
      </c>
      <c r="I3299">
        <v>1.1299999999999999</v>
      </c>
      <c r="J3299">
        <v>341.59</v>
      </c>
      <c r="K3299" s="1">
        <v>46285</v>
      </c>
      <c r="L3299" t="s">
        <v>15582</v>
      </c>
      <c r="M3299">
        <f t="shared" si="612"/>
        <v>1</v>
      </c>
      <c r="N3299">
        <f>COUNTIF(Orders!$A:$A,C3299)</f>
        <v>0</v>
      </c>
      <c r="P3299">
        <f>COUNTIF(Orders!$H:$H,UPPER(SUBSTITUTE(TRIM(C3299),"-","")))</f>
        <v>1</v>
      </c>
      <c r="R3299" t="str">
        <f t="shared" si="613"/>
        <v>Matched Order Reference</v>
      </c>
      <c r="S3299">
        <f t="shared" si="614"/>
        <v>1</v>
      </c>
      <c r="V3299" cm="1">
        <f t="array" ref="V3299">IF(E3299&lt;&gt;"CAPTURE",0,SUMPRODUCT((MDR_Rates!$A$2:$A$10=F3299)*(G3299&gt;MDR_Rates!$B$2:$B$10)*((MDR_Rates!$C$2:$C$10="")+(G3299&lt;=MDR_Rates!$C$2:$C$10))*MDR_Rates!$D$2:$D$10))</f>
        <v>1.8</v>
      </c>
      <c r="W3299">
        <f t="shared" si="615"/>
        <v>6.28</v>
      </c>
      <c r="X3299">
        <f t="shared" si="616"/>
        <v>1.1299999999999999</v>
      </c>
      <c r="Y3299">
        <f t="shared" si="617"/>
        <v>0</v>
      </c>
      <c r="Z3299">
        <f t="shared" si="618"/>
        <v>0</v>
      </c>
      <c r="AG3299" t="str">
        <f t="shared" si="619"/>
        <v/>
      </c>
      <c r="AI3299" t="str">
        <f t="shared" si="620"/>
        <v/>
      </c>
      <c r="AJ3299" t="str">
        <f t="shared" si="621"/>
        <v/>
      </c>
      <c r="AK3299" t="str">
        <f t="shared" si="622"/>
        <v>ORD26002129</v>
      </c>
      <c r="AL3299">
        <f>IF(E3299&lt;&gt;"CAPTURE","",COUNTIF(Orders!$H:$H,AK3299))</f>
        <v>1</v>
      </c>
      <c r="AP3299" t="str">
        <f t="shared" si="623"/>
        <v>Matched to Order</v>
      </c>
      <c r="AQ3299">
        <f>IF(COUNTIF($A$2:A3299,A3299)=1,1,0)</f>
        <v>1</v>
      </c>
    </row>
    <row r="3300" spans="1:43" x14ac:dyDescent="0.3">
      <c r="A3300" t="s">
        <v>15653</v>
      </c>
      <c r="C3300" t="s">
        <v>4282</v>
      </c>
      <c r="D3300" s="1">
        <v>46283</v>
      </c>
      <c r="E3300" t="s">
        <v>11819</v>
      </c>
      <c r="F3300" t="s">
        <v>9</v>
      </c>
      <c r="G3300">
        <v>2999</v>
      </c>
      <c r="H3300">
        <v>9</v>
      </c>
      <c r="I3300">
        <v>1.62</v>
      </c>
      <c r="J3300">
        <v>2988.38</v>
      </c>
      <c r="K3300" s="1">
        <v>46285</v>
      </c>
      <c r="L3300" t="s">
        <v>15582</v>
      </c>
      <c r="M3300">
        <f t="shared" si="612"/>
        <v>1</v>
      </c>
      <c r="N3300">
        <f>COUNTIF(Orders!$A:$A,C3300)</f>
        <v>1</v>
      </c>
      <c r="P3300">
        <f>COUNTIF(Orders!$H:$H,UPPER(SUBSTITUTE(TRIM(C3300),"-","")))</f>
        <v>1</v>
      </c>
      <c r="R3300" t="str">
        <f t="shared" si="613"/>
        <v>Matched Order Reference</v>
      </c>
      <c r="S3300">
        <f t="shared" si="614"/>
        <v>1</v>
      </c>
      <c r="V3300" cm="1">
        <f t="array" ref="V3300">IF(E3300&lt;&gt;"CAPTURE",0,SUMPRODUCT((MDR_Rates!$A$2:$A$10=F3300)*(G3300&gt;MDR_Rates!$B$2:$B$10)*((MDR_Rates!$C$2:$C$10="")+(G3300&lt;=MDR_Rates!$C$2:$C$10))*MDR_Rates!$D$2:$D$10))</f>
        <v>0.3</v>
      </c>
      <c r="W3300">
        <f t="shared" si="615"/>
        <v>9</v>
      </c>
      <c r="X3300">
        <f t="shared" si="616"/>
        <v>1.62</v>
      </c>
      <c r="Y3300">
        <f t="shared" si="617"/>
        <v>0</v>
      </c>
      <c r="Z3300">
        <f t="shared" si="618"/>
        <v>0</v>
      </c>
      <c r="AG3300" t="str">
        <f t="shared" si="619"/>
        <v/>
      </c>
      <c r="AI3300" t="str">
        <f t="shared" si="620"/>
        <v/>
      </c>
      <c r="AJ3300" t="str">
        <f t="shared" si="621"/>
        <v/>
      </c>
      <c r="AK3300" t="str">
        <f t="shared" si="622"/>
        <v>ORD26002145</v>
      </c>
      <c r="AL3300">
        <f>IF(E3300&lt;&gt;"CAPTURE","",COUNTIF(Orders!$H:$H,AK3300))</f>
        <v>1</v>
      </c>
      <c r="AP3300" t="str">
        <f t="shared" si="623"/>
        <v>Matched to Order</v>
      </c>
      <c r="AQ3300">
        <f>IF(COUNTIF($A$2:A3300,A3300)=1,1,0)</f>
        <v>1</v>
      </c>
    </row>
    <row r="3301" spans="1:43" x14ac:dyDescent="0.3">
      <c r="A3301" t="s">
        <v>15654</v>
      </c>
      <c r="C3301" t="s">
        <v>4315</v>
      </c>
      <c r="D3301" s="1">
        <v>46283</v>
      </c>
      <c r="E3301" t="s">
        <v>11819</v>
      </c>
      <c r="F3301" t="s">
        <v>9</v>
      </c>
      <c r="G3301">
        <v>2999</v>
      </c>
      <c r="H3301">
        <v>9</v>
      </c>
      <c r="I3301">
        <v>1.62</v>
      </c>
      <c r="J3301">
        <v>2988.38</v>
      </c>
      <c r="K3301" s="1">
        <v>46285</v>
      </c>
      <c r="L3301" t="s">
        <v>15582</v>
      </c>
      <c r="M3301">
        <f t="shared" si="612"/>
        <v>1</v>
      </c>
      <c r="N3301">
        <f>COUNTIF(Orders!$A:$A,C3301)</f>
        <v>1</v>
      </c>
      <c r="P3301">
        <f>COUNTIF(Orders!$H:$H,UPPER(SUBSTITUTE(TRIM(C3301),"-","")))</f>
        <v>1</v>
      </c>
      <c r="R3301" t="str">
        <f t="shared" si="613"/>
        <v>Matched Order Reference</v>
      </c>
      <c r="S3301">
        <f t="shared" si="614"/>
        <v>1</v>
      </c>
      <c r="V3301" cm="1">
        <f t="array" ref="V3301">IF(E3301&lt;&gt;"CAPTURE",0,SUMPRODUCT((MDR_Rates!$A$2:$A$10=F3301)*(G3301&gt;MDR_Rates!$B$2:$B$10)*((MDR_Rates!$C$2:$C$10="")+(G3301&lt;=MDR_Rates!$C$2:$C$10))*MDR_Rates!$D$2:$D$10))</f>
        <v>0.3</v>
      </c>
      <c r="W3301">
        <f t="shared" si="615"/>
        <v>9</v>
      </c>
      <c r="X3301">
        <f t="shared" si="616"/>
        <v>1.62</v>
      </c>
      <c r="Y3301">
        <f t="shared" si="617"/>
        <v>0</v>
      </c>
      <c r="Z3301">
        <f t="shared" si="618"/>
        <v>0</v>
      </c>
      <c r="AG3301" t="str">
        <f t="shared" si="619"/>
        <v/>
      </c>
      <c r="AI3301" t="str">
        <f t="shared" si="620"/>
        <v/>
      </c>
      <c r="AJ3301" t="str">
        <f t="shared" si="621"/>
        <v/>
      </c>
      <c r="AK3301" t="str">
        <f t="shared" si="622"/>
        <v>ORD26002162</v>
      </c>
      <c r="AL3301">
        <f>IF(E3301&lt;&gt;"CAPTURE","",COUNTIF(Orders!$H:$H,AK3301))</f>
        <v>1</v>
      </c>
      <c r="AP3301" t="str">
        <f t="shared" si="623"/>
        <v>Matched to Order</v>
      </c>
      <c r="AQ3301">
        <f>IF(COUNTIF($A$2:A3301,A3301)=1,1,0)</f>
        <v>1</v>
      </c>
    </row>
    <row r="3302" spans="1:43" x14ac:dyDescent="0.3">
      <c r="A3302" t="s">
        <v>15655</v>
      </c>
      <c r="C3302" t="s">
        <v>4373</v>
      </c>
      <c r="D3302" s="1">
        <v>46283</v>
      </c>
      <c r="E3302" t="s">
        <v>11819</v>
      </c>
      <c r="F3302" t="s">
        <v>17</v>
      </c>
      <c r="G3302">
        <v>599</v>
      </c>
      <c r="H3302">
        <v>10.78</v>
      </c>
      <c r="I3302">
        <v>1.94</v>
      </c>
      <c r="J3302">
        <v>586.28</v>
      </c>
      <c r="K3302" s="1">
        <v>46285</v>
      </c>
      <c r="L3302" t="s">
        <v>15582</v>
      </c>
      <c r="M3302">
        <f t="shared" si="612"/>
        <v>1</v>
      </c>
      <c r="N3302">
        <f>COUNTIF(Orders!$A:$A,C3302)</f>
        <v>1</v>
      </c>
      <c r="P3302">
        <f>COUNTIF(Orders!$H:$H,UPPER(SUBSTITUTE(TRIM(C3302),"-","")))</f>
        <v>1</v>
      </c>
      <c r="R3302" t="str">
        <f t="shared" si="613"/>
        <v>Matched Order Reference</v>
      </c>
      <c r="S3302">
        <f t="shared" si="614"/>
        <v>1</v>
      </c>
      <c r="V3302" cm="1">
        <f t="array" ref="V3302">IF(E3302&lt;&gt;"CAPTURE",0,SUMPRODUCT((MDR_Rates!$A$2:$A$10=F3302)*(G3302&gt;MDR_Rates!$B$2:$B$10)*((MDR_Rates!$C$2:$C$10="")+(G3302&lt;=MDR_Rates!$C$2:$C$10))*MDR_Rates!$D$2:$D$10))</f>
        <v>1.8</v>
      </c>
      <c r="W3302">
        <f t="shared" si="615"/>
        <v>10.78</v>
      </c>
      <c r="X3302">
        <f t="shared" si="616"/>
        <v>1.94</v>
      </c>
      <c r="Y3302">
        <f t="shared" si="617"/>
        <v>0</v>
      </c>
      <c r="Z3302">
        <f t="shared" si="618"/>
        <v>0</v>
      </c>
      <c r="AG3302" t="str">
        <f t="shared" si="619"/>
        <v/>
      </c>
      <c r="AI3302" t="str">
        <f t="shared" si="620"/>
        <v/>
      </c>
      <c r="AJ3302" t="str">
        <f t="shared" si="621"/>
        <v/>
      </c>
      <c r="AK3302" t="str">
        <f t="shared" si="622"/>
        <v>ORD26002191</v>
      </c>
      <c r="AL3302">
        <f>IF(E3302&lt;&gt;"CAPTURE","",COUNTIF(Orders!$H:$H,AK3302))</f>
        <v>1</v>
      </c>
      <c r="AP3302" t="str">
        <f t="shared" si="623"/>
        <v>Matched to Order</v>
      </c>
      <c r="AQ3302">
        <f>IF(COUNTIF($A$2:A3302,A3302)=1,1,0)</f>
        <v>1</v>
      </c>
    </row>
    <row r="3303" spans="1:43" x14ac:dyDescent="0.3">
      <c r="A3303" t="s">
        <v>15656</v>
      </c>
      <c r="C3303" t="s">
        <v>4502</v>
      </c>
      <c r="D3303" s="1">
        <v>46283</v>
      </c>
      <c r="E3303" t="s">
        <v>11819</v>
      </c>
      <c r="F3303" t="s">
        <v>17</v>
      </c>
      <c r="G3303">
        <v>2499</v>
      </c>
      <c r="H3303">
        <v>39.979999999999997</v>
      </c>
      <c r="I3303">
        <v>7.2</v>
      </c>
      <c r="J3303">
        <v>2451.8200000000002</v>
      </c>
      <c r="K3303" s="1">
        <v>46285</v>
      </c>
      <c r="L3303" t="s">
        <v>15582</v>
      </c>
      <c r="M3303">
        <f t="shared" si="612"/>
        <v>1</v>
      </c>
      <c r="N3303">
        <f>COUNTIF(Orders!$A:$A,C3303)</f>
        <v>1</v>
      </c>
      <c r="P3303">
        <f>COUNTIF(Orders!$H:$H,UPPER(SUBSTITUTE(TRIM(C3303),"-","")))</f>
        <v>1</v>
      </c>
      <c r="R3303" t="str">
        <f t="shared" si="613"/>
        <v>Matched Order Reference</v>
      </c>
      <c r="S3303">
        <f t="shared" si="614"/>
        <v>1</v>
      </c>
      <c r="V3303" cm="1">
        <f t="array" ref="V3303">IF(E3303&lt;&gt;"CAPTURE",0,SUMPRODUCT((MDR_Rates!$A$2:$A$10=F3303)*(G3303&gt;MDR_Rates!$B$2:$B$10)*((MDR_Rates!$C$2:$C$10="")+(G3303&lt;=MDR_Rates!$C$2:$C$10))*MDR_Rates!$D$2:$D$10))</f>
        <v>1.6</v>
      </c>
      <c r="W3303">
        <f t="shared" si="615"/>
        <v>39.979999999999997</v>
      </c>
      <c r="X3303">
        <f t="shared" si="616"/>
        <v>7.2</v>
      </c>
      <c r="Y3303">
        <f t="shared" si="617"/>
        <v>0</v>
      </c>
      <c r="Z3303">
        <f t="shared" si="618"/>
        <v>0</v>
      </c>
      <c r="AG3303" t="str">
        <f t="shared" si="619"/>
        <v/>
      </c>
      <c r="AI3303" t="str">
        <f t="shared" si="620"/>
        <v/>
      </c>
      <c r="AJ3303" t="str">
        <f t="shared" si="621"/>
        <v/>
      </c>
      <c r="AK3303" t="str">
        <f t="shared" si="622"/>
        <v>ORD26002256</v>
      </c>
      <c r="AL3303">
        <f>IF(E3303&lt;&gt;"CAPTURE","",COUNTIF(Orders!$H:$H,AK3303))</f>
        <v>1</v>
      </c>
      <c r="AP3303" t="str">
        <f t="shared" si="623"/>
        <v>Matched to Order</v>
      </c>
      <c r="AQ3303">
        <f>IF(COUNTIF($A$2:A3303,A3303)=1,1,0)</f>
        <v>1</v>
      </c>
    </row>
    <row r="3304" spans="1:43" x14ac:dyDescent="0.3">
      <c r="A3304" t="s">
        <v>15657</v>
      </c>
      <c r="C3304" t="s">
        <v>4526</v>
      </c>
      <c r="D3304" s="1">
        <v>46283</v>
      </c>
      <c r="E3304" t="s">
        <v>11819</v>
      </c>
      <c r="F3304" t="s">
        <v>9</v>
      </c>
      <c r="G3304">
        <v>2499</v>
      </c>
      <c r="H3304">
        <v>7.5</v>
      </c>
      <c r="I3304">
        <v>1.35</v>
      </c>
      <c r="J3304">
        <v>2490.15</v>
      </c>
      <c r="K3304" s="1">
        <v>46285</v>
      </c>
      <c r="L3304" t="s">
        <v>15582</v>
      </c>
      <c r="M3304">
        <f t="shared" si="612"/>
        <v>1</v>
      </c>
      <c r="N3304">
        <f>COUNTIF(Orders!$A:$A,C3304)</f>
        <v>1</v>
      </c>
      <c r="P3304">
        <f>COUNTIF(Orders!$H:$H,UPPER(SUBSTITUTE(TRIM(C3304),"-","")))</f>
        <v>1</v>
      </c>
      <c r="R3304" t="str">
        <f t="shared" si="613"/>
        <v>Matched Order Reference</v>
      </c>
      <c r="S3304">
        <f t="shared" si="614"/>
        <v>1</v>
      </c>
      <c r="V3304" cm="1">
        <f t="array" ref="V3304">IF(E3304&lt;&gt;"CAPTURE",0,SUMPRODUCT((MDR_Rates!$A$2:$A$10=F3304)*(G3304&gt;MDR_Rates!$B$2:$B$10)*((MDR_Rates!$C$2:$C$10="")+(G3304&lt;=MDR_Rates!$C$2:$C$10))*MDR_Rates!$D$2:$D$10))</f>
        <v>0.3</v>
      </c>
      <c r="W3304">
        <f t="shared" si="615"/>
        <v>7.5</v>
      </c>
      <c r="X3304">
        <f t="shared" si="616"/>
        <v>1.35</v>
      </c>
      <c r="Y3304">
        <f t="shared" si="617"/>
        <v>0</v>
      </c>
      <c r="Z3304">
        <f t="shared" si="618"/>
        <v>0</v>
      </c>
      <c r="AG3304" t="str">
        <f t="shared" si="619"/>
        <v/>
      </c>
      <c r="AI3304" t="str">
        <f t="shared" si="620"/>
        <v/>
      </c>
      <c r="AJ3304" t="str">
        <f t="shared" si="621"/>
        <v/>
      </c>
      <c r="AK3304" t="str">
        <f t="shared" si="622"/>
        <v>ORD26002268</v>
      </c>
      <c r="AL3304">
        <f>IF(E3304&lt;&gt;"CAPTURE","",COUNTIF(Orders!$H:$H,AK3304))</f>
        <v>1</v>
      </c>
      <c r="AP3304" t="str">
        <f t="shared" si="623"/>
        <v>Matched to Order</v>
      </c>
      <c r="AQ3304">
        <f>IF(COUNTIF($A$2:A3304,A3304)=1,1,0)</f>
        <v>1</v>
      </c>
    </row>
    <row r="3305" spans="1:43" x14ac:dyDescent="0.3">
      <c r="A3305" t="s">
        <v>15658</v>
      </c>
      <c r="C3305" t="s">
        <v>4601</v>
      </c>
      <c r="D3305" s="1">
        <v>46283</v>
      </c>
      <c r="E3305" t="s">
        <v>11819</v>
      </c>
      <c r="F3305" t="s">
        <v>17</v>
      </c>
      <c r="G3305">
        <v>7097</v>
      </c>
      <c r="H3305">
        <v>113.55</v>
      </c>
      <c r="I3305">
        <v>20.440000000000001</v>
      </c>
      <c r="J3305">
        <v>6963.01</v>
      </c>
      <c r="K3305" s="1">
        <v>46285</v>
      </c>
      <c r="L3305" t="s">
        <v>15582</v>
      </c>
      <c r="M3305">
        <f t="shared" si="612"/>
        <v>1</v>
      </c>
      <c r="N3305">
        <f>COUNTIF(Orders!$A:$A,C3305)</f>
        <v>1</v>
      </c>
      <c r="P3305">
        <f>COUNTIF(Orders!$H:$H,UPPER(SUBSTITUTE(TRIM(C3305),"-","")))</f>
        <v>1</v>
      </c>
      <c r="R3305" t="str">
        <f t="shared" si="613"/>
        <v>Matched Order Reference</v>
      </c>
      <c r="S3305">
        <f t="shared" si="614"/>
        <v>1</v>
      </c>
      <c r="V3305" cm="1">
        <f t="array" ref="V3305">IF(E3305&lt;&gt;"CAPTURE",0,SUMPRODUCT((MDR_Rates!$A$2:$A$10=F3305)*(G3305&gt;MDR_Rates!$B$2:$B$10)*((MDR_Rates!$C$2:$C$10="")+(G3305&lt;=MDR_Rates!$C$2:$C$10))*MDR_Rates!$D$2:$D$10))</f>
        <v>1.6</v>
      </c>
      <c r="W3305">
        <f t="shared" si="615"/>
        <v>113.55</v>
      </c>
      <c r="X3305">
        <f t="shared" si="616"/>
        <v>20.440000000000001</v>
      </c>
      <c r="Y3305">
        <f t="shared" si="617"/>
        <v>0</v>
      </c>
      <c r="Z3305">
        <f t="shared" si="618"/>
        <v>0</v>
      </c>
      <c r="AG3305" t="str">
        <f t="shared" si="619"/>
        <v/>
      </c>
      <c r="AI3305" t="str">
        <f t="shared" si="620"/>
        <v/>
      </c>
      <c r="AJ3305" t="str">
        <f t="shared" si="621"/>
        <v/>
      </c>
      <c r="AK3305" t="str">
        <f t="shared" si="622"/>
        <v>ORD26002306</v>
      </c>
      <c r="AL3305">
        <f>IF(E3305&lt;&gt;"CAPTURE","",COUNTIF(Orders!$H:$H,AK3305))</f>
        <v>1</v>
      </c>
      <c r="AP3305" t="str">
        <f t="shared" si="623"/>
        <v>Matched to Order</v>
      </c>
      <c r="AQ3305">
        <f>IF(COUNTIF($A$2:A3305,A3305)=1,1,0)</f>
        <v>1</v>
      </c>
    </row>
    <row r="3306" spans="1:43" x14ac:dyDescent="0.3">
      <c r="A3306" t="s">
        <v>15659</v>
      </c>
      <c r="C3306" t="s">
        <v>4712</v>
      </c>
      <c r="D3306" s="1">
        <v>46283</v>
      </c>
      <c r="E3306" t="s">
        <v>11819</v>
      </c>
      <c r="F3306" t="s">
        <v>17</v>
      </c>
      <c r="G3306">
        <v>5498</v>
      </c>
      <c r="H3306">
        <v>87.97</v>
      </c>
      <c r="I3306">
        <v>15.83</v>
      </c>
      <c r="J3306">
        <v>5394.2</v>
      </c>
      <c r="K3306" s="1">
        <v>46285</v>
      </c>
      <c r="L3306" t="s">
        <v>15582</v>
      </c>
      <c r="M3306">
        <f t="shared" si="612"/>
        <v>1</v>
      </c>
      <c r="N3306">
        <f>COUNTIF(Orders!$A:$A,C3306)</f>
        <v>1</v>
      </c>
      <c r="P3306">
        <f>COUNTIF(Orders!$H:$H,UPPER(SUBSTITUTE(TRIM(C3306),"-","")))</f>
        <v>1</v>
      </c>
      <c r="R3306" t="str">
        <f t="shared" si="613"/>
        <v>Matched Order Reference</v>
      </c>
      <c r="S3306">
        <f t="shared" si="614"/>
        <v>1</v>
      </c>
      <c r="V3306" cm="1">
        <f t="array" ref="V3306">IF(E3306&lt;&gt;"CAPTURE",0,SUMPRODUCT((MDR_Rates!$A$2:$A$10=F3306)*(G3306&gt;MDR_Rates!$B$2:$B$10)*((MDR_Rates!$C$2:$C$10="")+(G3306&lt;=MDR_Rates!$C$2:$C$10))*MDR_Rates!$D$2:$D$10))</f>
        <v>1.6</v>
      </c>
      <c r="W3306">
        <f t="shared" si="615"/>
        <v>87.97</v>
      </c>
      <c r="X3306">
        <f t="shared" si="616"/>
        <v>15.83</v>
      </c>
      <c r="Y3306">
        <f t="shared" si="617"/>
        <v>0</v>
      </c>
      <c r="Z3306">
        <f t="shared" si="618"/>
        <v>0</v>
      </c>
      <c r="AG3306" t="str">
        <f t="shared" si="619"/>
        <v/>
      </c>
      <c r="AI3306" t="str">
        <f t="shared" si="620"/>
        <v/>
      </c>
      <c r="AJ3306" t="str">
        <f t="shared" si="621"/>
        <v/>
      </c>
      <c r="AK3306" t="str">
        <f t="shared" si="622"/>
        <v>ORD26002362</v>
      </c>
      <c r="AL3306">
        <f>IF(E3306&lt;&gt;"CAPTURE","",COUNTIF(Orders!$H:$H,AK3306))</f>
        <v>1</v>
      </c>
      <c r="AP3306" t="str">
        <f t="shared" si="623"/>
        <v>Matched to Order</v>
      </c>
      <c r="AQ3306">
        <f>IF(COUNTIF($A$2:A3306,A3306)=1,1,0)</f>
        <v>1</v>
      </c>
    </row>
    <row r="3307" spans="1:43" x14ac:dyDescent="0.3">
      <c r="A3307" t="s">
        <v>15660</v>
      </c>
      <c r="C3307" t="s">
        <v>4728</v>
      </c>
      <c r="D3307" s="1">
        <v>46283</v>
      </c>
      <c r="E3307" t="s">
        <v>11819</v>
      </c>
      <c r="F3307" t="s">
        <v>9</v>
      </c>
      <c r="G3307">
        <v>499</v>
      </c>
      <c r="H3307">
        <v>0</v>
      </c>
      <c r="I3307">
        <v>0</v>
      </c>
      <c r="J3307">
        <v>499</v>
      </c>
      <c r="K3307" s="1">
        <v>46285</v>
      </c>
      <c r="L3307" t="s">
        <v>15582</v>
      </c>
      <c r="M3307">
        <f t="shared" si="612"/>
        <v>1</v>
      </c>
      <c r="N3307">
        <f>COUNTIF(Orders!$A:$A,C3307)</f>
        <v>1</v>
      </c>
      <c r="P3307">
        <f>COUNTIF(Orders!$H:$H,UPPER(SUBSTITUTE(TRIM(C3307),"-","")))</f>
        <v>1</v>
      </c>
      <c r="R3307" t="str">
        <f t="shared" si="613"/>
        <v>Matched Order Reference</v>
      </c>
      <c r="S3307">
        <f t="shared" si="614"/>
        <v>1</v>
      </c>
      <c r="V3307" cm="1">
        <f t="array" ref="V3307">IF(E3307&lt;&gt;"CAPTURE",0,SUMPRODUCT((MDR_Rates!$A$2:$A$10=F3307)*(G3307&gt;MDR_Rates!$B$2:$B$10)*((MDR_Rates!$C$2:$C$10="")+(G3307&lt;=MDR_Rates!$C$2:$C$10))*MDR_Rates!$D$2:$D$10))</f>
        <v>0</v>
      </c>
      <c r="W3307">
        <f t="shared" si="615"/>
        <v>0</v>
      </c>
      <c r="X3307">
        <f t="shared" si="616"/>
        <v>0</v>
      </c>
      <c r="Y3307">
        <f t="shared" si="617"/>
        <v>0</v>
      </c>
      <c r="Z3307">
        <f t="shared" si="618"/>
        <v>0</v>
      </c>
      <c r="AG3307" t="str">
        <f t="shared" si="619"/>
        <v/>
      </c>
      <c r="AI3307" t="str">
        <f t="shared" si="620"/>
        <v/>
      </c>
      <c r="AJ3307" t="str">
        <f t="shared" si="621"/>
        <v/>
      </c>
      <c r="AK3307" t="str">
        <f t="shared" si="622"/>
        <v>ORD26002370</v>
      </c>
      <c r="AL3307">
        <f>IF(E3307&lt;&gt;"CAPTURE","",COUNTIF(Orders!$H:$H,AK3307))</f>
        <v>1</v>
      </c>
      <c r="AP3307" t="str">
        <f t="shared" si="623"/>
        <v>Matched to Order</v>
      </c>
      <c r="AQ3307">
        <f>IF(COUNTIF($A$2:A3307,A3307)=1,1,0)</f>
        <v>1</v>
      </c>
    </row>
    <row r="3308" spans="1:43" x14ac:dyDescent="0.3">
      <c r="A3308" t="s">
        <v>15661</v>
      </c>
      <c r="C3308" t="s">
        <v>4783</v>
      </c>
      <c r="D3308" s="1">
        <v>46283</v>
      </c>
      <c r="E3308" t="s">
        <v>11819</v>
      </c>
      <c r="F3308" t="s">
        <v>17</v>
      </c>
      <c r="G3308">
        <v>599</v>
      </c>
      <c r="H3308">
        <v>10.78</v>
      </c>
      <c r="I3308">
        <v>1.94</v>
      </c>
      <c r="J3308">
        <v>586.28</v>
      </c>
      <c r="K3308" s="1">
        <v>46285</v>
      </c>
      <c r="L3308" t="s">
        <v>15582</v>
      </c>
      <c r="M3308">
        <f t="shared" si="612"/>
        <v>1</v>
      </c>
      <c r="N3308">
        <f>COUNTIF(Orders!$A:$A,C3308)</f>
        <v>1</v>
      </c>
      <c r="P3308">
        <f>COUNTIF(Orders!$H:$H,UPPER(SUBSTITUTE(TRIM(C3308),"-","")))</f>
        <v>1</v>
      </c>
      <c r="R3308" t="str">
        <f t="shared" si="613"/>
        <v>Matched Order Reference</v>
      </c>
      <c r="S3308">
        <f t="shared" si="614"/>
        <v>1</v>
      </c>
      <c r="V3308" cm="1">
        <f t="array" ref="V3308">IF(E3308&lt;&gt;"CAPTURE",0,SUMPRODUCT((MDR_Rates!$A$2:$A$10=F3308)*(G3308&gt;MDR_Rates!$B$2:$B$10)*((MDR_Rates!$C$2:$C$10="")+(G3308&lt;=MDR_Rates!$C$2:$C$10))*MDR_Rates!$D$2:$D$10))</f>
        <v>1.8</v>
      </c>
      <c r="W3308">
        <f t="shared" si="615"/>
        <v>10.78</v>
      </c>
      <c r="X3308">
        <f t="shared" si="616"/>
        <v>1.94</v>
      </c>
      <c r="Y3308">
        <f t="shared" si="617"/>
        <v>0</v>
      </c>
      <c r="Z3308">
        <f t="shared" si="618"/>
        <v>0</v>
      </c>
      <c r="AG3308" t="str">
        <f t="shared" si="619"/>
        <v/>
      </c>
      <c r="AI3308" t="str">
        <f t="shared" si="620"/>
        <v/>
      </c>
      <c r="AJ3308" t="str">
        <f t="shared" si="621"/>
        <v/>
      </c>
      <c r="AK3308" t="str">
        <f t="shared" si="622"/>
        <v>ORD26002398</v>
      </c>
      <c r="AL3308">
        <f>IF(E3308&lt;&gt;"CAPTURE","",COUNTIF(Orders!$H:$H,AK3308))</f>
        <v>1</v>
      </c>
      <c r="AP3308" t="str">
        <f t="shared" si="623"/>
        <v>Matched to Order</v>
      </c>
      <c r="AQ3308">
        <f>IF(COUNTIF($A$2:A3308,A3308)=1,1,0)</f>
        <v>1</v>
      </c>
    </row>
    <row r="3309" spans="1:43" x14ac:dyDescent="0.3">
      <c r="A3309" t="s">
        <v>15662</v>
      </c>
      <c r="C3309" t="s">
        <v>4839</v>
      </c>
      <c r="D3309" s="1">
        <v>46283</v>
      </c>
      <c r="E3309" t="s">
        <v>11819</v>
      </c>
      <c r="F3309" t="s">
        <v>9</v>
      </c>
      <c r="G3309">
        <v>1398</v>
      </c>
      <c r="H3309">
        <v>0</v>
      </c>
      <c r="I3309">
        <v>0</v>
      </c>
      <c r="J3309">
        <v>1398</v>
      </c>
      <c r="K3309" s="1">
        <v>46285</v>
      </c>
      <c r="L3309" t="s">
        <v>15582</v>
      </c>
      <c r="M3309">
        <f t="shared" si="612"/>
        <v>1</v>
      </c>
      <c r="N3309">
        <f>COUNTIF(Orders!$A:$A,C3309)</f>
        <v>1</v>
      </c>
      <c r="P3309">
        <f>COUNTIF(Orders!$H:$H,UPPER(SUBSTITUTE(TRIM(C3309),"-","")))</f>
        <v>1</v>
      </c>
      <c r="R3309" t="str">
        <f t="shared" si="613"/>
        <v>Matched Order Reference</v>
      </c>
      <c r="S3309">
        <f t="shared" si="614"/>
        <v>1</v>
      </c>
      <c r="V3309" cm="1">
        <f t="array" ref="V3309">IF(E3309&lt;&gt;"CAPTURE",0,SUMPRODUCT((MDR_Rates!$A$2:$A$10=F3309)*(G3309&gt;MDR_Rates!$B$2:$B$10)*((MDR_Rates!$C$2:$C$10="")+(G3309&lt;=MDR_Rates!$C$2:$C$10))*MDR_Rates!$D$2:$D$10))</f>
        <v>0</v>
      </c>
      <c r="W3309">
        <f t="shared" si="615"/>
        <v>0</v>
      </c>
      <c r="X3309">
        <f t="shared" si="616"/>
        <v>0</v>
      </c>
      <c r="Y3309">
        <f t="shared" si="617"/>
        <v>0</v>
      </c>
      <c r="Z3309">
        <f t="shared" si="618"/>
        <v>0</v>
      </c>
      <c r="AG3309" t="str">
        <f t="shared" si="619"/>
        <v/>
      </c>
      <c r="AI3309" t="str">
        <f t="shared" si="620"/>
        <v/>
      </c>
      <c r="AJ3309" t="str">
        <f t="shared" si="621"/>
        <v/>
      </c>
      <c r="AK3309" t="str">
        <f t="shared" si="622"/>
        <v>ORD26002427</v>
      </c>
      <c r="AL3309">
        <f>IF(E3309&lt;&gt;"CAPTURE","",COUNTIF(Orders!$H:$H,AK3309))</f>
        <v>1</v>
      </c>
      <c r="AP3309" t="str">
        <f t="shared" si="623"/>
        <v>Matched to Order</v>
      </c>
      <c r="AQ3309">
        <f>IF(COUNTIF($A$2:A3309,A3309)=1,1,0)</f>
        <v>1</v>
      </c>
    </row>
    <row r="3310" spans="1:43" x14ac:dyDescent="0.3">
      <c r="A3310" t="s">
        <v>15663</v>
      </c>
      <c r="C3310" t="s">
        <v>4847</v>
      </c>
      <c r="D3310" s="1">
        <v>46283</v>
      </c>
      <c r="E3310" t="s">
        <v>11819</v>
      </c>
      <c r="F3310" t="s">
        <v>17</v>
      </c>
      <c r="G3310">
        <v>2999</v>
      </c>
      <c r="H3310">
        <v>47.98</v>
      </c>
      <c r="I3310">
        <v>8.64</v>
      </c>
      <c r="J3310">
        <v>2942.38</v>
      </c>
      <c r="K3310" s="1">
        <v>46285</v>
      </c>
      <c r="L3310" t="s">
        <v>15582</v>
      </c>
      <c r="M3310">
        <f t="shared" si="612"/>
        <v>1</v>
      </c>
      <c r="N3310">
        <f>COUNTIF(Orders!$A:$A,C3310)</f>
        <v>1</v>
      </c>
      <c r="P3310">
        <f>COUNTIF(Orders!$H:$H,UPPER(SUBSTITUTE(TRIM(C3310),"-","")))</f>
        <v>1</v>
      </c>
      <c r="R3310" t="str">
        <f t="shared" si="613"/>
        <v>Matched Order Reference</v>
      </c>
      <c r="S3310">
        <f t="shared" si="614"/>
        <v>1</v>
      </c>
      <c r="V3310" cm="1">
        <f t="array" ref="V3310">IF(E3310&lt;&gt;"CAPTURE",0,SUMPRODUCT((MDR_Rates!$A$2:$A$10=F3310)*(G3310&gt;MDR_Rates!$B$2:$B$10)*((MDR_Rates!$C$2:$C$10="")+(G3310&lt;=MDR_Rates!$C$2:$C$10))*MDR_Rates!$D$2:$D$10))</f>
        <v>1.6</v>
      </c>
      <c r="W3310">
        <f t="shared" si="615"/>
        <v>47.98</v>
      </c>
      <c r="X3310">
        <f t="shared" si="616"/>
        <v>8.64</v>
      </c>
      <c r="Y3310">
        <f t="shared" si="617"/>
        <v>0</v>
      </c>
      <c r="Z3310">
        <f t="shared" si="618"/>
        <v>0</v>
      </c>
      <c r="AG3310" t="str">
        <f t="shared" si="619"/>
        <v/>
      </c>
      <c r="AI3310" t="str">
        <f t="shared" si="620"/>
        <v/>
      </c>
      <c r="AJ3310" t="str">
        <f t="shared" si="621"/>
        <v/>
      </c>
      <c r="AK3310" t="str">
        <f t="shared" si="622"/>
        <v>ORD26002431</v>
      </c>
      <c r="AL3310">
        <f>IF(E3310&lt;&gt;"CAPTURE","",COUNTIF(Orders!$H:$H,AK3310))</f>
        <v>1</v>
      </c>
      <c r="AP3310" t="str">
        <f t="shared" si="623"/>
        <v>Matched to Order</v>
      </c>
      <c r="AQ3310">
        <f>IF(COUNTIF($A$2:A3310,A3310)=1,1,0)</f>
        <v>1</v>
      </c>
    </row>
    <row r="3311" spans="1:43" x14ac:dyDescent="0.3">
      <c r="A3311" t="s">
        <v>15664</v>
      </c>
      <c r="C3311" t="s">
        <v>15665</v>
      </c>
      <c r="D3311" s="1">
        <v>46283</v>
      </c>
      <c r="E3311" t="s">
        <v>11819</v>
      </c>
      <c r="F3311" t="s">
        <v>17</v>
      </c>
      <c r="G3311">
        <v>3498</v>
      </c>
      <c r="H3311">
        <v>55.97</v>
      </c>
      <c r="I3311">
        <v>10.07</v>
      </c>
      <c r="J3311">
        <v>3431.96</v>
      </c>
      <c r="K3311" s="1">
        <v>46285</v>
      </c>
      <c r="L3311" t="s">
        <v>15582</v>
      </c>
      <c r="M3311">
        <f t="shared" si="612"/>
        <v>1</v>
      </c>
      <c r="N3311">
        <f>COUNTIF(Orders!$A:$A,C3311)</f>
        <v>1</v>
      </c>
      <c r="P3311">
        <f>COUNTIF(Orders!$H:$H,UPPER(SUBSTITUTE(TRIM(C3311),"-","")))</f>
        <v>1</v>
      </c>
      <c r="R3311" t="str">
        <f t="shared" si="613"/>
        <v>Matched Order Reference</v>
      </c>
      <c r="S3311">
        <f t="shared" si="614"/>
        <v>1</v>
      </c>
      <c r="V3311" cm="1">
        <f t="array" ref="V3311">IF(E3311&lt;&gt;"CAPTURE",0,SUMPRODUCT((MDR_Rates!$A$2:$A$10=F3311)*(G3311&gt;MDR_Rates!$B$2:$B$10)*((MDR_Rates!$C$2:$C$10="")+(G3311&lt;=MDR_Rates!$C$2:$C$10))*MDR_Rates!$D$2:$D$10))</f>
        <v>1.6</v>
      </c>
      <c r="W3311">
        <f t="shared" si="615"/>
        <v>55.97</v>
      </c>
      <c r="X3311">
        <f t="shared" si="616"/>
        <v>10.07</v>
      </c>
      <c r="Y3311">
        <f t="shared" si="617"/>
        <v>0</v>
      </c>
      <c r="Z3311">
        <f t="shared" si="618"/>
        <v>0</v>
      </c>
      <c r="AG3311" t="str">
        <f t="shared" si="619"/>
        <v/>
      </c>
      <c r="AI3311" t="str">
        <f t="shared" si="620"/>
        <v/>
      </c>
      <c r="AJ3311" t="str">
        <f t="shared" si="621"/>
        <v/>
      </c>
      <c r="AK3311" t="str">
        <f t="shared" si="622"/>
        <v>ORD26002525</v>
      </c>
      <c r="AL3311">
        <f>IF(E3311&lt;&gt;"CAPTURE","",COUNTIF(Orders!$H:$H,AK3311))</f>
        <v>1</v>
      </c>
      <c r="AP3311" t="str">
        <f t="shared" si="623"/>
        <v>Matched to Order</v>
      </c>
      <c r="AQ3311">
        <f>IF(COUNTIF($A$2:A3311,A3311)=1,1,0)</f>
        <v>1</v>
      </c>
    </row>
    <row r="3312" spans="1:43" x14ac:dyDescent="0.3">
      <c r="A3312" t="s">
        <v>15666</v>
      </c>
      <c r="C3312" t="s">
        <v>5061</v>
      </c>
      <c r="D3312" s="1">
        <v>46283</v>
      </c>
      <c r="E3312" t="s">
        <v>11819</v>
      </c>
      <c r="F3312" t="s">
        <v>17</v>
      </c>
      <c r="G3312">
        <v>8597</v>
      </c>
      <c r="H3312">
        <v>137.55000000000001</v>
      </c>
      <c r="I3312">
        <v>24.76</v>
      </c>
      <c r="J3312">
        <v>8434.69</v>
      </c>
      <c r="K3312" s="1">
        <v>46285</v>
      </c>
      <c r="L3312" t="s">
        <v>15582</v>
      </c>
      <c r="M3312">
        <f t="shared" si="612"/>
        <v>1</v>
      </c>
      <c r="N3312">
        <f>COUNTIF(Orders!$A:$A,C3312)</f>
        <v>1</v>
      </c>
      <c r="P3312">
        <f>COUNTIF(Orders!$H:$H,UPPER(SUBSTITUTE(TRIM(C3312),"-","")))</f>
        <v>1</v>
      </c>
      <c r="R3312" t="str">
        <f t="shared" si="613"/>
        <v>Matched Order Reference</v>
      </c>
      <c r="S3312">
        <f t="shared" si="614"/>
        <v>1</v>
      </c>
      <c r="V3312" cm="1">
        <f t="array" ref="V3312">IF(E3312&lt;&gt;"CAPTURE",0,SUMPRODUCT((MDR_Rates!$A$2:$A$10=F3312)*(G3312&gt;MDR_Rates!$B$2:$B$10)*((MDR_Rates!$C$2:$C$10="")+(G3312&lt;=MDR_Rates!$C$2:$C$10))*MDR_Rates!$D$2:$D$10))</f>
        <v>1.6</v>
      </c>
      <c r="W3312">
        <f t="shared" si="615"/>
        <v>137.55000000000001</v>
      </c>
      <c r="X3312">
        <f t="shared" si="616"/>
        <v>24.76</v>
      </c>
      <c r="Y3312">
        <f t="shared" si="617"/>
        <v>0</v>
      </c>
      <c r="Z3312">
        <f t="shared" si="618"/>
        <v>0</v>
      </c>
      <c r="AG3312" t="str">
        <f t="shared" si="619"/>
        <v/>
      </c>
      <c r="AI3312" t="str">
        <f t="shared" si="620"/>
        <v/>
      </c>
      <c r="AJ3312" t="str">
        <f t="shared" si="621"/>
        <v/>
      </c>
      <c r="AK3312" t="str">
        <f t="shared" si="622"/>
        <v>ORD26002540</v>
      </c>
      <c r="AL3312">
        <f>IF(E3312&lt;&gt;"CAPTURE","",COUNTIF(Orders!$H:$H,AK3312))</f>
        <v>1</v>
      </c>
      <c r="AP3312" t="str">
        <f t="shared" si="623"/>
        <v>Matched to Order</v>
      </c>
      <c r="AQ3312">
        <f>IF(COUNTIF($A$2:A3312,A3312)=1,1,0)</f>
        <v>1</v>
      </c>
    </row>
    <row r="3313" spans="1:43" x14ac:dyDescent="0.3">
      <c r="A3313" t="s">
        <v>15667</v>
      </c>
      <c r="C3313" t="s">
        <v>5105</v>
      </c>
      <c r="D3313" s="1">
        <v>46283</v>
      </c>
      <c r="E3313" t="s">
        <v>11819</v>
      </c>
      <c r="F3313" t="s">
        <v>9</v>
      </c>
      <c r="G3313">
        <v>2499</v>
      </c>
      <c r="H3313">
        <v>7.5</v>
      </c>
      <c r="I3313">
        <v>1.35</v>
      </c>
      <c r="J3313">
        <v>2490.15</v>
      </c>
      <c r="K3313" s="1">
        <v>46285</v>
      </c>
      <c r="L3313" t="s">
        <v>15582</v>
      </c>
      <c r="M3313">
        <f t="shared" si="612"/>
        <v>1</v>
      </c>
      <c r="N3313">
        <f>COUNTIF(Orders!$A:$A,C3313)</f>
        <v>1</v>
      </c>
      <c r="P3313">
        <f>COUNTIF(Orders!$H:$H,UPPER(SUBSTITUTE(TRIM(C3313),"-","")))</f>
        <v>1</v>
      </c>
      <c r="R3313" t="str">
        <f t="shared" si="613"/>
        <v>Matched Order Reference</v>
      </c>
      <c r="S3313">
        <f t="shared" si="614"/>
        <v>1</v>
      </c>
      <c r="V3313" cm="1">
        <f t="array" ref="V3313">IF(E3313&lt;&gt;"CAPTURE",0,SUMPRODUCT((MDR_Rates!$A$2:$A$10=F3313)*(G3313&gt;MDR_Rates!$B$2:$B$10)*((MDR_Rates!$C$2:$C$10="")+(G3313&lt;=MDR_Rates!$C$2:$C$10))*MDR_Rates!$D$2:$D$10))</f>
        <v>0.3</v>
      </c>
      <c r="W3313">
        <f t="shared" si="615"/>
        <v>7.5</v>
      </c>
      <c r="X3313">
        <f t="shared" si="616"/>
        <v>1.35</v>
      </c>
      <c r="Y3313">
        <f t="shared" si="617"/>
        <v>0</v>
      </c>
      <c r="Z3313">
        <f t="shared" si="618"/>
        <v>0</v>
      </c>
      <c r="AG3313" t="str">
        <f t="shared" si="619"/>
        <v/>
      </c>
      <c r="AI3313" t="str">
        <f t="shared" si="620"/>
        <v/>
      </c>
      <c r="AJ3313" t="str">
        <f t="shared" si="621"/>
        <v/>
      </c>
      <c r="AK3313" t="str">
        <f t="shared" si="622"/>
        <v>ORD26002562</v>
      </c>
      <c r="AL3313">
        <f>IF(E3313&lt;&gt;"CAPTURE","",COUNTIF(Orders!$H:$H,AK3313))</f>
        <v>1</v>
      </c>
      <c r="AP3313" t="str">
        <f t="shared" si="623"/>
        <v>Matched to Order</v>
      </c>
      <c r="AQ3313">
        <f>IF(COUNTIF($A$2:A3313,A3313)=1,1,0)</f>
        <v>1</v>
      </c>
    </row>
    <row r="3314" spans="1:43" x14ac:dyDescent="0.3">
      <c r="A3314" t="s">
        <v>15668</v>
      </c>
      <c r="C3314" t="s">
        <v>15669</v>
      </c>
      <c r="D3314" s="1">
        <v>46283</v>
      </c>
      <c r="E3314" t="s">
        <v>11819</v>
      </c>
      <c r="F3314" t="s">
        <v>9</v>
      </c>
      <c r="G3314">
        <v>4097</v>
      </c>
      <c r="H3314">
        <v>12.29</v>
      </c>
      <c r="I3314">
        <v>2.21</v>
      </c>
      <c r="J3314">
        <v>4082.5</v>
      </c>
      <c r="K3314" s="1">
        <v>46285</v>
      </c>
      <c r="L3314" t="s">
        <v>15582</v>
      </c>
      <c r="M3314">
        <f t="shared" si="612"/>
        <v>1</v>
      </c>
      <c r="N3314">
        <f>COUNTIF(Orders!$A:$A,C3314)</f>
        <v>1</v>
      </c>
      <c r="P3314">
        <f>COUNTIF(Orders!$H:$H,UPPER(SUBSTITUTE(TRIM(C3314),"-","")))</f>
        <v>1</v>
      </c>
      <c r="R3314" t="str">
        <f t="shared" si="613"/>
        <v>Matched Order Reference</v>
      </c>
      <c r="S3314">
        <f t="shared" si="614"/>
        <v>1</v>
      </c>
      <c r="V3314" cm="1">
        <f t="array" ref="V3314">IF(E3314&lt;&gt;"CAPTURE",0,SUMPRODUCT((MDR_Rates!$A$2:$A$10=F3314)*(G3314&gt;MDR_Rates!$B$2:$B$10)*((MDR_Rates!$C$2:$C$10="")+(G3314&lt;=MDR_Rates!$C$2:$C$10))*MDR_Rates!$D$2:$D$10))</f>
        <v>0.3</v>
      </c>
      <c r="W3314">
        <f t="shared" si="615"/>
        <v>12.29</v>
      </c>
      <c r="X3314">
        <f t="shared" si="616"/>
        <v>2.21</v>
      </c>
      <c r="Y3314">
        <f t="shared" si="617"/>
        <v>0</v>
      </c>
      <c r="Z3314">
        <f t="shared" si="618"/>
        <v>0</v>
      </c>
      <c r="AG3314" t="str">
        <f t="shared" si="619"/>
        <v/>
      </c>
      <c r="AI3314" t="str">
        <f t="shared" si="620"/>
        <v/>
      </c>
      <c r="AJ3314" t="str">
        <f t="shared" si="621"/>
        <v/>
      </c>
      <c r="AK3314" t="str">
        <f t="shared" si="622"/>
        <v>ORD26002593</v>
      </c>
      <c r="AL3314">
        <f>IF(E3314&lt;&gt;"CAPTURE","",COUNTIF(Orders!$H:$H,AK3314))</f>
        <v>1</v>
      </c>
      <c r="AP3314" t="str">
        <f t="shared" si="623"/>
        <v>Matched to Order</v>
      </c>
      <c r="AQ3314">
        <f>IF(COUNTIF($A$2:A3314,A3314)=1,1,0)</f>
        <v>1</v>
      </c>
    </row>
    <row r="3315" spans="1:43" x14ac:dyDescent="0.3">
      <c r="A3315" t="s">
        <v>15670</v>
      </c>
      <c r="C3315" t="s">
        <v>5301</v>
      </c>
      <c r="D3315" s="1">
        <v>46283</v>
      </c>
      <c r="E3315" t="s">
        <v>11819</v>
      </c>
      <c r="F3315" t="s">
        <v>33</v>
      </c>
      <c r="G3315">
        <v>1499</v>
      </c>
      <c r="H3315">
        <v>22.49</v>
      </c>
      <c r="I3315">
        <v>4.05</v>
      </c>
      <c r="J3315">
        <v>1472.46</v>
      </c>
      <c r="K3315" s="1">
        <v>46285</v>
      </c>
      <c r="L3315" t="s">
        <v>15582</v>
      </c>
      <c r="M3315">
        <f t="shared" si="612"/>
        <v>1</v>
      </c>
      <c r="N3315">
        <f>COUNTIF(Orders!$A:$A,C3315)</f>
        <v>1</v>
      </c>
      <c r="P3315">
        <f>COUNTIF(Orders!$H:$H,UPPER(SUBSTITUTE(TRIM(C3315),"-","")))</f>
        <v>1</v>
      </c>
      <c r="R3315" t="str">
        <f t="shared" si="613"/>
        <v>Matched Order Reference</v>
      </c>
      <c r="S3315">
        <f t="shared" si="614"/>
        <v>1</v>
      </c>
      <c r="V3315" cm="1">
        <f t="array" ref="V3315">IF(E3315&lt;&gt;"CAPTURE",0,SUMPRODUCT((MDR_Rates!$A$2:$A$10=F3315)*(G3315&gt;MDR_Rates!$B$2:$B$10)*((MDR_Rates!$C$2:$C$10="")+(G3315&lt;=MDR_Rates!$C$2:$C$10))*MDR_Rates!$D$2:$D$10))</f>
        <v>1.5</v>
      </c>
      <c r="W3315">
        <f t="shared" si="615"/>
        <v>22.49</v>
      </c>
      <c r="X3315">
        <f t="shared" si="616"/>
        <v>4.05</v>
      </c>
      <c r="Y3315">
        <f t="shared" si="617"/>
        <v>0</v>
      </c>
      <c r="Z3315">
        <f t="shared" si="618"/>
        <v>0</v>
      </c>
      <c r="AG3315" t="str">
        <f t="shared" si="619"/>
        <v/>
      </c>
      <c r="AI3315" t="str">
        <f t="shared" si="620"/>
        <v/>
      </c>
      <c r="AJ3315" t="str">
        <f t="shared" si="621"/>
        <v/>
      </c>
      <c r="AK3315" t="str">
        <f t="shared" si="622"/>
        <v>ORD26002661</v>
      </c>
      <c r="AL3315">
        <f>IF(E3315&lt;&gt;"CAPTURE","",COUNTIF(Orders!$H:$H,AK3315))</f>
        <v>1</v>
      </c>
      <c r="AP3315" t="str">
        <f t="shared" si="623"/>
        <v>Matched to Order</v>
      </c>
      <c r="AQ3315">
        <f>IF(COUNTIF($A$2:A3315,A3315)=1,1,0)</f>
        <v>1</v>
      </c>
    </row>
    <row r="3316" spans="1:43" x14ac:dyDescent="0.3">
      <c r="A3316" t="s">
        <v>15671</v>
      </c>
      <c r="C3316" t="s">
        <v>5323</v>
      </c>
      <c r="D3316" s="1">
        <v>46283</v>
      </c>
      <c r="E3316" t="s">
        <v>11819</v>
      </c>
      <c r="F3316" t="s">
        <v>17</v>
      </c>
      <c r="G3316">
        <v>3499</v>
      </c>
      <c r="H3316">
        <v>55.98</v>
      </c>
      <c r="I3316">
        <v>10.08</v>
      </c>
      <c r="J3316">
        <v>3432.94</v>
      </c>
      <c r="K3316" s="1">
        <v>46285</v>
      </c>
      <c r="L3316" t="s">
        <v>15582</v>
      </c>
      <c r="M3316">
        <f t="shared" si="612"/>
        <v>1</v>
      </c>
      <c r="N3316">
        <f>COUNTIF(Orders!$A:$A,C3316)</f>
        <v>1</v>
      </c>
      <c r="P3316">
        <f>COUNTIF(Orders!$H:$H,UPPER(SUBSTITUTE(TRIM(C3316),"-","")))</f>
        <v>1</v>
      </c>
      <c r="R3316" t="str">
        <f t="shared" si="613"/>
        <v>Matched Order Reference</v>
      </c>
      <c r="S3316">
        <f t="shared" si="614"/>
        <v>1</v>
      </c>
      <c r="V3316" cm="1">
        <f t="array" ref="V3316">IF(E3316&lt;&gt;"CAPTURE",0,SUMPRODUCT((MDR_Rates!$A$2:$A$10=F3316)*(G3316&gt;MDR_Rates!$B$2:$B$10)*((MDR_Rates!$C$2:$C$10="")+(G3316&lt;=MDR_Rates!$C$2:$C$10))*MDR_Rates!$D$2:$D$10))</f>
        <v>1.6</v>
      </c>
      <c r="W3316">
        <f t="shared" si="615"/>
        <v>55.98</v>
      </c>
      <c r="X3316">
        <f t="shared" si="616"/>
        <v>10.08</v>
      </c>
      <c r="Y3316">
        <f t="shared" si="617"/>
        <v>0</v>
      </c>
      <c r="Z3316">
        <f t="shared" si="618"/>
        <v>0</v>
      </c>
      <c r="AG3316" t="str">
        <f t="shared" si="619"/>
        <v/>
      </c>
      <c r="AI3316" t="str">
        <f t="shared" si="620"/>
        <v/>
      </c>
      <c r="AJ3316" t="str">
        <f t="shared" si="621"/>
        <v/>
      </c>
      <c r="AK3316" t="str">
        <f t="shared" si="622"/>
        <v>ORD26002672</v>
      </c>
      <c r="AL3316">
        <f>IF(E3316&lt;&gt;"CAPTURE","",COUNTIF(Orders!$H:$H,AK3316))</f>
        <v>1</v>
      </c>
      <c r="AP3316" t="str">
        <f t="shared" si="623"/>
        <v>Matched to Order</v>
      </c>
      <c r="AQ3316">
        <f>IF(COUNTIF($A$2:A3316,A3316)=1,1,0)</f>
        <v>1</v>
      </c>
    </row>
    <row r="3317" spans="1:43" x14ac:dyDescent="0.3">
      <c r="A3317" t="s">
        <v>15672</v>
      </c>
      <c r="C3317" t="s">
        <v>5345</v>
      </c>
      <c r="D3317" s="1">
        <v>46283</v>
      </c>
      <c r="E3317" t="s">
        <v>11819</v>
      </c>
      <c r="F3317" t="s">
        <v>9</v>
      </c>
      <c r="G3317">
        <v>6798</v>
      </c>
      <c r="H3317">
        <v>20.39</v>
      </c>
      <c r="I3317">
        <v>3.67</v>
      </c>
      <c r="J3317">
        <v>6773.94</v>
      </c>
      <c r="K3317" s="1">
        <v>46285</v>
      </c>
      <c r="L3317" t="s">
        <v>15582</v>
      </c>
      <c r="M3317">
        <f t="shared" si="612"/>
        <v>1</v>
      </c>
      <c r="N3317">
        <f>COUNTIF(Orders!$A:$A,C3317)</f>
        <v>1</v>
      </c>
      <c r="P3317">
        <f>COUNTIF(Orders!$H:$H,UPPER(SUBSTITUTE(TRIM(C3317),"-","")))</f>
        <v>1</v>
      </c>
      <c r="R3317" t="str">
        <f t="shared" si="613"/>
        <v>Matched Order Reference</v>
      </c>
      <c r="S3317">
        <f t="shared" si="614"/>
        <v>1</v>
      </c>
      <c r="V3317" cm="1">
        <f t="array" ref="V3317">IF(E3317&lt;&gt;"CAPTURE",0,SUMPRODUCT((MDR_Rates!$A$2:$A$10=F3317)*(G3317&gt;MDR_Rates!$B$2:$B$10)*((MDR_Rates!$C$2:$C$10="")+(G3317&lt;=MDR_Rates!$C$2:$C$10))*MDR_Rates!$D$2:$D$10))</f>
        <v>0.3</v>
      </c>
      <c r="W3317">
        <f t="shared" si="615"/>
        <v>20.39</v>
      </c>
      <c r="X3317">
        <f t="shared" si="616"/>
        <v>3.67</v>
      </c>
      <c r="Y3317">
        <f t="shared" si="617"/>
        <v>0</v>
      </c>
      <c r="Z3317">
        <f t="shared" si="618"/>
        <v>0</v>
      </c>
      <c r="AG3317" t="str">
        <f t="shared" si="619"/>
        <v/>
      </c>
      <c r="AI3317" t="str">
        <f t="shared" si="620"/>
        <v/>
      </c>
      <c r="AJ3317" t="str">
        <f t="shared" si="621"/>
        <v/>
      </c>
      <c r="AK3317" t="str">
        <f t="shared" si="622"/>
        <v>ORD26002683</v>
      </c>
      <c r="AL3317">
        <f>IF(E3317&lt;&gt;"CAPTURE","",COUNTIF(Orders!$H:$H,AK3317))</f>
        <v>1</v>
      </c>
      <c r="AP3317" t="str">
        <f t="shared" si="623"/>
        <v>Matched to Order</v>
      </c>
      <c r="AQ3317">
        <f>IF(COUNTIF($A$2:A3317,A3317)=1,1,0)</f>
        <v>1</v>
      </c>
    </row>
    <row r="3318" spans="1:43" x14ac:dyDescent="0.3">
      <c r="A3318" t="s">
        <v>15673</v>
      </c>
      <c r="C3318" t="s">
        <v>5355</v>
      </c>
      <c r="D3318" s="1">
        <v>46283</v>
      </c>
      <c r="E3318" t="s">
        <v>11819</v>
      </c>
      <c r="F3318" t="s">
        <v>9</v>
      </c>
      <c r="G3318">
        <v>3697</v>
      </c>
      <c r="H3318">
        <v>11.09</v>
      </c>
      <c r="I3318">
        <v>2</v>
      </c>
      <c r="J3318">
        <v>3683.91</v>
      </c>
      <c r="K3318" s="1">
        <v>46285</v>
      </c>
      <c r="L3318" t="s">
        <v>15582</v>
      </c>
      <c r="M3318">
        <f t="shared" si="612"/>
        <v>1</v>
      </c>
      <c r="N3318">
        <f>COUNTIF(Orders!$A:$A,C3318)</f>
        <v>1</v>
      </c>
      <c r="P3318">
        <f>COUNTIF(Orders!$H:$H,UPPER(SUBSTITUTE(TRIM(C3318),"-","")))</f>
        <v>1</v>
      </c>
      <c r="R3318" t="str">
        <f t="shared" si="613"/>
        <v>Matched Order Reference</v>
      </c>
      <c r="S3318">
        <f t="shared" si="614"/>
        <v>1</v>
      </c>
      <c r="V3318" cm="1">
        <f t="array" ref="V3318">IF(E3318&lt;&gt;"CAPTURE",0,SUMPRODUCT((MDR_Rates!$A$2:$A$10=F3318)*(G3318&gt;MDR_Rates!$B$2:$B$10)*((MDR_Rates!$C$2:$C$10="")+(G3318&lt;=MDR_Rates!$C$2:$C$10))*MDR_Rates!$D$2:$D$10))</f>
        <v>0.3</v>
      </c>
      <c r="W3318">
        <f t="shared" si="615"/>
        <v>11.09</v>
      </c>
      <c r="X3318">
        <f t="shared" si="616"/>
        <v>2</v>
      </c>
      <c r="Y3318">
        <f t="shared" si="617"/>
        <v>0</v>
      </c>
      <c r="Z3318">
        <f t="shared" si="618"/>
        <v>0</v>
      </c>
      <c r="AG3318" t="str">
        <f t="shared" si="619"/>
        <v/>
      </c>
      <c r="AI3318" t="str">
        <f t="shared" si="620"/>
        <v/>
      </c>
      <c r="AJ3318" t="str">
        <f t="shared" si="621"/>
        <v/>
      </c>
      <c r="AK3318" t="str">
        <f t="shared" si="622"/>
        <v>ORD26002688</v>
      </c>
      <c r="AL3318">
        <f>IF(E3318&lt;&gt;"CAPTURE","",COUNTIF(Orders!$H:$H,AK3318))</f>
        <v>1</v>
      </c>
      <c r="AP3318" t="str">
        <f t="shared" si="623"/>
        <v>Matched to Order</v>
      </c>
      <c r="AQ3318">
        <f>IF(COUNTIF($A$2:A3318,A3318)=1,1,0)</f>
        <v>1</v>
      </c>
    </row>
    <row r="3319" spans="1:43" x14ac:dyDescent="0.3">
      <c r="A3319" t="s">
        <v>15674</v>
      </c>
      <c r="C3319" t="s">
        <v>15675</v>
      </c>
      <c r="D3319" s="1">
        <v>46283</v>
      </c>
      <c r="E3319" t="s">
        <v>11819</v>
      </c>
      <c r="F3319" t="s">
        <v>9</v>
      </c>
      <c r="G3319">
        <v>1348</v>
      </c>
      <c r="H3319">
        <v>0</v>
      </c>
      <c r="I3319">
        <v>0</v>
      </c>
      <c r="J3319">
        <v>1348</v>
      </c>
      <c r="K3319" s="1">
        <v>46285</v>
      </c>
      <c r="L3319" t="s">
        <v>15582</v>
      </c>
      <c r="M3319">
        <f t="shared" si="612"/>
        <v>1</v>
      </c>
      <c r="N3319">
        <f>COUNTIF(Orders!$A:$A,C3319)</f>
        <v>1</v>
      </c>
      <c r="P3319">
        <f>COUNTIF(Orders!$H:$H,UPPER(SUBSTITUTE(TRIM(C3319),"-","")))</f>
        <v>1</v>
      </c>
      <c r="R3319" t="str">
        <f t="shared" si="613"/>
        <v>Matched Order Reference</v>
      </c>
      <c r="S3319">
        <f t="shared" si="614"/>
        <v>1</v>
      </c>
      <c r="V3319" cm="1">
        <f t="array" ref="V3319">IF(E3319&lt;&gt;"CAPTURE",0,SUMPRODUCT((MDR_Rates!$A$2:$A$10=F3319)*(G3319&gt;MDR_Rates!$B$2:$B$10)*((MDR_Rates!$C$2:$C$10="")+(G3319&lt;=MDR_Rates!$C$2:$C$10))*MDR_Rates!$D$2:$D$10))</f>
        <v>0</v>
      </c>
      <c r="W3319">
        <f t="shared" si="615"/>
        <v>0</v>
      </c>
      <c r="X3319">
        <f t="shared" si="616"/>
        <v>0</v>
      </c>
      <c r="Y3319">
        <f t="shared" si="617"/>
        <v>0</v>
      </c>
      <c r="Z3319">
        <f t="shared" si="618"/>
        <v>0</v>
      </c>
      <c r="AG3319" t="str">
        <f t="shared" si="619"/>
        <v/>
      </c>
      <c r="AI3319" t="str">
        <f t="shared" si="620"/>
        <v/>
      </c>
      <c r="AJ3319" t="str">
        <f t="shared" si="621"/>
        <v/>
      </c>
      <c r="AK3319" t="str">
        <f t="shared" si="622"/>
        <v>ORD26002702</v>
      </c>
      <c r="AL3319">
        <f>IF(E3319&lt;&gt;"CAPTURE","",COUNTIF(Orders!$H:$H,AK3319))</f>
        <v>1</v>
      </c>
      <c r="AP3319" t="str">
        <f t="shared" si="623"/>
        <v>Matched to Order</v>
      </c>
      <c r="AQ3319">
        <f>IF(COUNTIF($A$2:A3319,A3319)=1,1,0)</f>
        <v>1</v>
      </c>
    </row>
    <row r="3320" spans="1:43" x14ac:dyDescent="0.3">
      <c r="A3320" t="s">
        <v>15676</v>
      </c>
      <c r="C3320" t="s">
        <v>5391</v>
      </c>
      <c r="D3320" s="1">
        <v>46283</v>
      </c>
      <c r="E3320" t="s">
        <v>11819</v>
      </c>
      <c r="F3320" t="s">
        <v>17</v>
      </c>
      <c r="G3320">
        <v>3297</v>
      </c>
      <c r="H3320">
        <v>52.75</v>
      </c>
      <c r="I3320">
        <v>9.5</v>
      </c>
      <c r="J3320">
        <v>3234.75</v>
      </c>
      <c r="K3320" s="1">
        <v>46285</v>
      </c>
      <c r="L3320" t="s">
        <v>15582</v>
      </c>
      <c r="M3320">
        <f t="shared" si="612"/>
        <v>1</v>
      </c>
      <c r="N3320">
        <f>COUNTIF(Orders!$A:$A,C3320)</f>
        <v>1</v>
      </c>
      <c r="P3320">
        <f>COUNTIF(Orders!$H:$H,UPPER(SUBSTITUTE(TRIM(C3320),"-","")))</f>
        <v>1</v>
      </c>
      <c r="R3320" t="str">
        <f t="shared" si="613"/>
        <v>Matched Order Reference</v>
      </c>
      <c r="S3320">
        <f t="shared" si="614"/>
        <v>1</v>
      </c>
      <c r="V3320" cm="1">
        <f t="array" ref="V3320">IF(E3320&lt;&gt;"CAPTURE",0,SUMPRODUCT((MDR_Rates!$A$2:$A$10=F3320)*(G3320&gt;MDR_Rates!$B$2:$B$10)*((MDR_Rates!$C$2:$C$10="")+(G3320&lt;=MDR_Rates!$C$2:$C$10))*MDR_Rates!$D$2:$D$10))</f>
        <v>1.6</v>
      </c>
      <c r="W3320">
        <f t="shared" si="615"/>
        <v>52.75</v>
      </c>
      <c r="X3320">
        <f t="shared" si="616"/>
        <v>9.5</v>
      </c>
      <c r="Y3320">
        <f t="shared" si="617"/>
        <v>0</v>
      </c>
      <c r="Z3320">
        <f t="shared" si="618"/>
        <v>0</v>
      </c>
      <c r="AG3320" t="str">
        <f t="shared" si="619"/>
        <v/>
      </c>
      <c r="AI3320" t="str">
        <f t="shared" si="620"/>
        <v/>
      </c>
      <c r="AJ3320" t="str">
        <f t="shared" si="621"/>
        <v/>
      </c>
      <c r="AK3320" t="str">
        <f t="shared" si="622"/>
        <v>ORD26002706</v>
      </c>
      <c r="AL3320">
        <f>IF(E3320&lt;&gt;"CAPTURE","",COUNTIF(Orders!$H:$H,AK3320))</f>
        <v>1</v>
      </c>
      <c r="AP3320" t="str">
        <f t="shared" si="623"/>
        <v>Matched to Order</v>
      </c>
      <c r="AQ3320">
        <f>IF(COUNTIF($A$2:A3320,A3320)=1,1,0)</f>
        <v>1</v>
      </c>
    </row>
    <row r="3321" spans="1:43" x14ac:dyDescent="0.3">
      <c r="A3321" t="s">
        <v>15677</v>
      </c>
      <c r="C3321" t="s">
        <v>5638</v>
      </c>
      <c r="D3321" s="1">
        <v>46283</v>
      </c>
      <c r="E3321" t="s">
        <v>11819</v>
      </c>
      <c r="F3321" t="s">
        <v>9</v>
      </c>
      <c r="G3321">
        <v>4597</v>
      </c>
      <c r="H3321">
        <v>13.79</v>
      </c>
      <c r="I3321">
        <v>2.48</v>
      </c>
      <c r="J3321">
        <v>4580.7299999999996</v>
      </c>
      <c r="K3321" s="1">
        <v>46285</v>
      </c>
      <c r="L3321" t="s">
        <v>15582</v>
      </c>
      <c r="M3321">
        <f t="shared" si="612"/>
        <v>1</v>
      </c>
      <c r="N3321">
        <f>COUNTIF(Orders!$A:$A,C3321)</f>
        <v>1</v>
      </c>
      <c r="P3321">
        <f>COUNTIF(Orders!$H:$H,UPPER(SUBSTITUTE(TRIM(C3321),"-","")))</f>
        <v>1</v>
      </c>
      <c r="R3321" t="str">
        <f t="shared" si="613"/>
        <v>Matched Order Reference</v>
      </c>
      <c r="S3321">
        <f t="shared" si="614"/>
        <v>1</v>
      </c>
      <c r="V3321" cm="1">
        <f t="array" ref="V3321">IF(E3321&lt;&gt;"CAPTURE",0,SUMPRODUCT((MDR_Rates!$A$2:$A$10=F3321)*(G3321&gt;MDR_Rates!$B$2:$B$10)*((MDR_Rates!$C$2:$C$10="")+(G3321&lt;=MDR_Rates!$C$2:$C$10))*MDR_Rates!$D$2:$D$10))</f>
        <v>0.3</v>
      </c>
      <c r="W3321">
        <f t="shared" si="615"/>
        <v>13.79</v>
      </c>
      <c r="X3321">
        <f t="shared" si="616"/>
        <v>2.48</v>
      </c>
      <c r="Y3321">
        <f t="shared" si="617"/>
        <v>0</v>
      </c>
      <c r="Z3321">
        <f t="shared" si="618"/>
        <v>0</v>
      </c>
      <c r="AG3321" t="str">
        <f t="shared" si="619"/>
        <v/>
      </c>
      <c r="AI3321" t="str">
        <f t="shared" si="620"/>
        <v/>
      </c>
      <c r="AJ3321" t="str">
        <f t="shared" si="621"/>
        <v/>
      </c>
      <c r="AK3321" t="str">
        <f t="shared" si="622"/>
        <v>ORD26002831</v>
      </c>
      <c r="AL3321">
        <f>IF(E3321&lt;&gt;"CAPTURE","",COUNTIF(Orders!$H:$H,AK3321))</f>
        <v>1</v>
      </c>
      <c r="AP3321" t="str">
        <f t="shared" si="623"/>
        <v>Matched to Order</v>
      </c>
      <c r="AQ3321">
        <f>IF(COUNTIF($A$2:A3321,A3321)=1,1,0)</f>
        <v>1</v>
      </c>
    </row>
    <row r="3322" spans="1:43" x14ac:dyDescent="0.3">
      <c r="A3322" t="s">
        <v>15678</v>
      </c>
      <c r="C3322" t="s">
        <v>15679</v>
      </c>
      <c r="D3322" s="1">
        <v>46283</v>
      </c>
      <c r="E3322" t="s">
        <v>11819</v>
      </c>
      <c r="F3322" t="s">
        <v>9</v>
      </c>
      <c r="G3322">
        <v>3798</v>
      </c>
      <c r="H3322">
        <v>11.39</v>
      </c>
      <c r="I3322">
        <v>2.0499999999999998</v>
      </c>
      <c r="J3322">
        <v>3784.56</v>
      </c>
      <c r="K3322" s="1">
        <v>46285</v>
      </c>
      <c r="L3322" t="s">
        <v>15582</v>
      </c>
      <c r="M3322">
        <f t="shared" si="612"/>
        <v>1</v>
      </c>
      <c r="N3322">
        <f>COUNTIF(Orders!$A:$A,C3322)</f>
        <v>1</v>
      </c>
      <c r="P3322">
        <f>COUNTIF(Orders!$H:$H,UPPER(SUBSTITUTE(TRIM(C3322),"-","")))</f>
        <v>1</v>
      </c>
      <c r="R3322" t="str">
        <f t="shared" si="613"/>
        <v>Matched Order Reference</v>
      </c>
      <c r="S3322">
        <f t="shared" si="614"/>
        <v>1</v>
      </c>
      <c r="V3322" cm="1">
        <f t="array" ref="V3322">IF(E3322&lt;&gt;"CAPTURE",0,SUMPRODUCT((MDR_Rates!$A$2:$A$10=F3322)*(G3322&gt;MDR_Rates!$B$2:$B$10)*((MDR_Rates!$C$2:$C$10="")+(G3322&lt;=MDR_Rates!$C$2:$C$10))*MDR_Rates!$D$2:$D$10))</f>
        <v>0.3</v>
      </c>
      <c r="W3322">
        <f t="shared" si="615"/>
        <v>11.39</v>
      </c>
      <c r="X3322">
        <f t="shared" si="616"/>
        <v>2.0499999999999998</v>
      </c>
      <c r="Y3322">
        <f t="shared" si="617"/>
        <v>0</v>
      </c>
      <c r="Z3322">
        <f t="shared" si="618"/>
        <v>0</v>
      </c>
      <c r="AG3322" t="str">
        <f t="shared" si="619"/>
        <v/>
      </c>
      <c r="AI3322" t="str">
        <f t="shared" si="620"/>
        <v/>
      </c>
      <c r="AJ3322" t="str">
        <f t="shared" si="621"/>
        <v/>
      </c>
      <c r="AK3322" t="str">
        <f t="shared" si="622"/>
        <v>ORD26002859</v>
      </c>
      <c r="AL3322">
        <f>IF(E3322&lt;&gt;"CAPTURE","",COUNTIF(Orders!$H:$H,AK3322))</f>
        <v>1</v>
      </c>
      <c r="AP3322" t="str">
        <f t="shared" si="623"/>
        <v>Matched to Order</v>
      </c>
      <c r="AQ3322">
        <f>IF(COUNTIF($A$2:A3322,A3322)=1,1,0)</f>
        <v>1</v>
      </c>
    </row>
    <row r="3323" spans="1:43" x14ac:dyDescent="0.3">
      <c r="A3323" t="s">
        <v>15680</v>
      </c>
      <c r="C3323" t="s">
        <v>15681</v>
      </c>
      <c r="D3323" s="1">
        <v>46283</v>
      </c>
      <c r="E3323" t="s">
        <v>11819</v>
      </c>
      <c r="F3323" t="s">
        <v>33</v>
      </c>
      <c r="G3323">
        <v>5498</v>
      </c>
      <c r="H3323">
        <v>65.98</v>
      </c>
      <c r="I3323">
        <v>11.88</v>
      </c>
      <c r="J3323">
        <v>5420.14</v>
      </c>
      <c r="K3323" s="1">
        <v>46285</v>
      </c>
      <c r="L3323" t="s">
        <v>15582</v>
      </c>
      <c r="M3323">
        <f t="shared" si="612"/>
        <v>1</v>
      </c>
      <c r="N3323">
        <f>COUNTIF(Orders!$A:$A,C3323)</f>
        <v>0</v>
      </c>
      <c r="P3323">
        <f>COUNTIF(Orders!$H:$H,UPPER(SUBSTITUTE(TRIM(C3323),"-","")))</f>
        <v>1</v>
      </c>
      <c r="R3323" t="str">
        <f t="shared" si="613"/>
        <v>Matched Order Reference</v>
      </c>
      <c r="S3323">
        <f t="shared" si="614"/>
        <v>1</v>
      </c>
      <c r="V3323" cm="1">
        <f t="array" ref="V3323">IF(E3323&lt;&gt;"CAPTURE",0,SUMPRODUCT((MDR_Rates!$A$2:$A$10=F3323)*(G3323&gt;MDR_Rates!$B$2:$B$10)*((MDR_Rates!$C$2:$C$10="")+(G3323&lt;=MDR_Rates!$C$2:$C$10))*MDR_Rates!$D$2:$D$10))</f>
        <v>1.2</v>
      </c>
      <c r="W3323">
        <f t="shared" si="615"/>
        <v>65.98</v>
      </c>
      <c r="X3323">
        <f t="shared" si="616"/>
        <v>11.88</v>
      </c>
      <c r="Y3323">
        <f t="shared" si="617"/>
        <v>0</v>
      </c>
      <c r="Z3323">
        <f t="shared" si="618"/>
        <v>0</v>
      </c>
      <c r="AG3323" t="str">
        <f t="shared" si="619"/>
        <v/>
      </c>
      <c r="AI3323" t="str">
        <f t="shared" si="620"/>
        <v/>
      </c>
      <c r="AJ3323" t="str">
        <f t="shared" si="621"/>
        <v/>
      </c>
      <c r="AK3323" t="str">
        <f t="shared" si="622"/>
        <v>ORD26002862</v>
      </c>
      <c r="AL3323">
        <f>IF(E3323&lt;&gt;"CAPTURE","",COUNTIF(Orders!$H:$H,AK3323))</f>
        <v>1</v>
      </c>
      <c r="AP3323" t="str">
        <f t="shared" si="623"/>
        <v>Matched to Order</v>
      </c>
      <c r="AQ3323">
        <f>IF(COUNTIF($A$2:A3323,A3323)=1,1,0)</f>
        <v>1</v>
      </c>
    </row>
    <row r="3324" spans="1:43" x14ac:dyDescent="0.3">
      <c r="A3324" t="s">
        <v>15682</v>
      </c>
      <c r="C3324" t="s">
        <v>5782</v>
      </c>
      <c r="D3324" s="1">
        <v>46283</v>
      </c>
      <c r="E3324" t="s">
        <v>11819</v>
      </c>
      <c r="F3324" t="s">
        <v>9</v>
      </c>
      <c r="G3324">
        <v>3499</v>
      </c>
      <c r="H3324">
        <v>10.5</v>
      </c>
      <c r="I3324">
        <v>1.89</v>
      </c>
      <c r="J3324">
        <v>3486.61</v>
      </c>
      <c r="K3324" s="1">
        <v>46285</v>
      </c>
      <c r="L3324" t="s">
        <v>15582</v>
      </c>
      <c r="M3324">
        <f t="shared" si="612"/>
        <v>1</v>
      </c>
      <c r="N3324">
        <f>COUNTIF(Orders!$A:$A,C3324)</f>
        <v>1</v>
      </c>
      <c r="P3324">
        <f>COUNTIF(Orders!$H:$H,UPPER(SUBSTITUTE(TRIM(C3324),"-","")))</f>
        <v>1</v>
      </c>
      <c r="R3324" t="str">
        <f t="shared" si="613"/>
        <v>Matched Order Reference</v>
      </c>
      <c r="S3324">
        <f t="shared" si="614"/>
        <v>1</v>
      </c>
      <c r="V3324" cm="1">
        <f t="array" ref="V3324">IF(E3324&lt;&gt;"CAPTURE",0,SUMPRODUCT((MDR_Rates!$A$2:$A$10=F3324)*(G3324&gt;MDR_Rates!$B$2:$B$10)*((MDR_Rates!$C$2:$C$10="")+(G3324&lt;=MDR_Rates!$C$2:$C$10))*MDR_Rates!$D$2:$D$10))</f>
        <v>0.3</v>
      </c>
      <c r="W3324">
        <f t="shared" si="615"/>
        <v>10.5</v>
      </c>
      <c r="X3324">
        <f t="shared" si="616"/>
        <v>1.89</v>
      </c>
      <c r="Y3324">
        <f t="shared" si="617"/>
        <v>0</v>
      </c>
      <c r="Z3324">
        <f t="shared" si="618"/>
        <v>0</v>
      </c>
      <c r="AG3324" t="str">
        <f t="shared" si="619"/>
        <v/>
      </c>
      <c r="AI3324" t="str">
        <f t="shared" si="620"/>
        <v/>
      </c>
      <c r="AJ3324" t="str">
        <f t="shared" si="621"/>
        <v/>
      </c>
      <c r="AK3324" t="str">
        <f t="shared" si="622"/>
        <v>ORD26002905</v>
      </c>
      <c r="AL3324">
        <f>IF(E3324&lt;&gt;"CAPTURE","",COUNTIF(Orders!$H:$H,AK3324))</f>
        <v>1</v>
      </c>
      <c r="AP3324" t="str">
        <f t="shared" si="623"/>
        <v>Matched to Order</v>
      </c>
      <c r="AQ3324">
        <f>IF(COUNTIF($A$2:A3324,A3324)=1,1,0)</f>
        <v>1</v>
      </c>
    </row>
    <row r="3325" spans="1:43" x14ac:dyDescent="0.3">
      <c r="A3325" t="s">
        <v>15683</v>
      </c>
      <c r="C3325" t="s">
        <v>5802</v>
      </c>
      <c r="D3325" s="1">
        <v>46283</v>
      </c>
      <c r="E3325" t="s">
        <v>11819</v>
      </c>
      <c r="F3325" t="s">
        <v>9</v>
      </c>
      <c r="G3325">
        <v>5597</v>
      </c>
      <c r="H3325">
        <v>16.79</v>
      </c>
      <c r="I3325">
        <v>3.02</v>
      </c>
      <c r="J3325">
        <v>5577.19</v>
      </c>
      <c r="K3325" s="1">
        <v>46285</v>
      </c>
      <c r="L3325" t="s">
        <v>15582</v>
      </c>
      <c r="M3325">
        <f t="shared" si="612"/>
        <v>1</v>
      </c>
      <c r="N3325">
        <f>COUNTIF(Orders!$A:$A,C3325)</f>
        <v>1</v>
      </c>
      <c r="P3325">
        <f>COUNTIF(Orders!$H:$H,UPPER(SUBSTITUTE(TRIM(C3325),"-","")))</f>
        <v>1</v>
      </c>
      <c r="R3325" t="str">
        <f t="shared" si="613"/>
        <v>Matched Order Reference</v>
      </c>
      <c r="S3325">
        <f t="shared" si="614"/>
        <v>1</v>
      </c>
      <c r="V3325" cm="1">
        <f t="array" ref="V3325">IF(E3325&lt;&gt;"CAPTURE",0,SUMPRODUCT((MDR_Rates!$A$2:$A$10=F3325)*(G3325&gt;MDR_Rates!$B$2:$B$10)*((MDR_Rates!$C$2:$C$10="")+(G3325&lt;=MDR_Rates!$C$2:$C$10))*MDR_Rates!$D$2:$D$10))</f>
        <v>0.3</v>
      </c>
      <c r="W3325">
        <f t="shared" si="615"/>
        <v>16.79</v>
      </c>
      <c r="X3325">
        <f t="shared" si="616"/>
        <v>3.02</v>
      </c>
      <c r="Y3325">
        <f t="shared" si="617"/>
        <v>0</v>
      </c>
      <c r="Z3325">
        <f t="shared" si="618"/>
        <v>0</v>
      </c>
      <c r="AG3325" t="str">
        <f t="shared" si="619"/>
        <v/>
      </c>
      <c r="AI3325" t="str">
        <f t="shared" si="620"/>
        <v/>
      </c>
      <c r="AJ3325" t="str">
        <f t="shared" si="621"/>
        <v/>
      </c>
      <c r="AK3325" t="str">
        <f t="shared" si="622"/>
        <v>ORD26002915</v>
      </c>
      <c r="AL3325">
        <f>IF(E3325&lt;&gt;"CAPTURE","",COUNTIF(Orders!$H:$H,AK3325))</f>
        <v>1</v>
      </c>
      <c r="AP3325" t="str">
        <f t="shared" si="623"/>
        <v>Matched to Order</v>
      </c>
      <c r="AQ3325">
        <f>IF(COUNTIF($A$2:A3325,A3325)=1,1,0)</f>
        <v>1</v>
      </c>
    </row>
    <row r="3326" spans="1:43" x14ac:dyDescent="0.3">
      <c r="A3326" t="s">
        <v>15684</v>
      </c>
      <c r="C3326" t="s">
        <v>15685</v>
      </c>
      <c r="D3326" s="1">
        <v>46283</v>
      </c>
      <c r="E3326" t="s">
        <v>11819</v>
      </c>
      <c r="F3326" t="s">
        <v>9</v>
      </c>
      <c r="G3326">
        <v>2598</v>
      </c>
      <c r="H3326">
        <v>7.79</v>
      </c>
      <c r="I3326">
        <v>1.4</v>
      </c>
      <c r="J3326">
        <v>2588.81</v>
      </c>
      <c r="K3326" s="1">
        <v>46285</v>
      </c>
      <c r="L3326" t="s">
        <v>15582</v>
      </c>
      <c r="M3326">
        <f t="shared" si="612"/>
        <v>1</v>
      </c>
      <c r="N3326">
        <f>COUNTIF(Orders!$A:$A,C3326)</f>
        <v>0</v>
      </c>
      <c r="P3326">
        <f>COUNTIF(Orders!$H:$H,UPPER(SUBSTITUTE(TRIM(C3326),"-","")))</f>
        <v>1</v>
      </c>
      <c r="R3326" t="str">
        <f t="shared" si="613"/>
        <v>Matched Order Reference</v>
      </c>
      <c r="S3326">
        <f t="shared" si="614"/>
        <v>1</v>
      </c>
      <c r="V3326" cm="1">
        <f t="array" ref="V3326">IF(E3326&lt;&gt;"CAPTURE",0,SUMPRODUCT((MDR_Rates!$A$2:$A$10=F3326)*(G3326&gt;MDR_Rates!$B$2:$B$10)*((MDR_Rates!$C$2:$C$10="")+(G3326&lt;=MDR_Rates!$C$2:$C$10))*MDR_Rates!$D$2:$D$10))</f>
        <v>0.3</v>
      </c>
      <c r="W3326">
        <f t="shared" si="615"/>
        <v>7.79</v>
      </c>
      <c r="X3326">
        <f t="shared" si="616"/>
        <v>1.4</v>
      </c>
      <c r="Y3326">
        <f t="shared" si="617"/>
        <v>0</v>
      </c>
      <c r="Z3326">
        <f t="shared" si="618"/>
        <v>0</v>
      </c>
      <c r="AG3326" t="str">
        <f t="shared" si="619"/>
        <v/>
      </c>
      <c r="AI3326" t="str">
        <f t="shared" si="620"/>
        <v/>
      </c>
      <c r="AJ3326" t="str">
        <f t="shared" si="621"/>
        <v/>
      </c>
      <c r="AK3326" t="str">
        <f t="shared" si="622"/>
        <v>ORD26003010</v>
      </c>
      <c r="AL3326">
        <f>IF(E3326&lt;&gt;"CAPTURE","",COUNTIF(Orders!$H:$H,AK3326))</f>
        <v>1</v>
      </c>
      <c r="AP3326" t="str">
        <f t="shared" si="623"/>
        <v>Matched to Order</v>
      </c>
      <c r="AQ3326">
        <f>IF(COUNTIF($A$2:A3326,A3326)=1,1,0)</f>
        <v>1</v>
      </c>
    </row>
    <row r="3327" spans="1:43" x14ac:dyDescent="0.3">
      <c r="A3327" t="s">
        <v>15686</v>
      </c>
      <c r="C3327" t="s">
        <v>6011</v>
      </c>
      <c r="D3327" s="1">
        <v>46283</v>
      </c>
      <c r="E3327" t="s">
        <v>11819</v>
      </c>
      <c r="F3327" t="s">
        <v>9</v>
      </c>
      <c r="G3327">
        <v>3499</v>
      </c>
      <c r="H3327">
        <v>10.5</v>
      </c>
      <c r="I3327">
        <v>1.89</v>
      </c>
      <c r="J3327">
        <v>3486.61</v>
      </c>
      <c r="K3327" s="1">
        <v>46285</v>
      </c>
      <c r="L3327" t="s">
        <v>15582</v>
      </c>
      <c r="M3327">
        <f t="shared" si="612"/>
        <v>1</v>
      </c>
      <c r="N3327">
        <f>COUNTIF(Orders!$A:$A,C3327)</f>
        <v>1</v>
      </c>
      <c r="P3327">
        <f>COUNTIF(Orders!$H:$H,UPPER(SUBSTITUTE(TRIM(C3327),"-","")))</f>
        <v>1</v>
      </c>
      <c r="R3327" t="str">
        <f t="shared" si="613"/>
        <v>Matched Order Reference</v>
      </c>
      <c r="S3327">
        <f t="shared" si="614"/>
        <v>1</v>
      </c>
      <c r="V3327" cm="1">
        <f t="array" ref="V3327">IF(E3327&lt;&gt;"CAPTURE",0,SUMPRODUCT((MDR_Rates!$A$2:$A$10=F3327)*(G3327&gt;MDR_Rates!$B$2:$B$10)*((MDR_Rates!$C$2:$C$10="")+(G3327&lt;=MDR_Rates!$C$2:$C$10))*MDR_Rates!$D$2:$D$10))</f>
        <v>0.3</v>
      </c>
      <c r="W3327">
        <f t="shared" si="615"/>
        <v>10.5</v>
      </c>
      <c r="X3327">
        <f t="shared" si="616"/>
        <v>1.89</v>
      </c>
      <c r="Y3327">
        <f t="shared" si="617"/>
        <v>0</v>
      </c>
      <c r="Z3327">
        <f t="shared" si="618"/>
        <v>0</v>
      </c>
      <c r="AG3327" t="str">
        <f t="shared" si="619"/>
        <v/>
      </c>
      <c r="AI3327" t="str">
        <f t="shared" si="620"/>
        <v/>
      </c>
      <c r="AJ3327" t="str">
        <f t="shared" si="621"/>
        <v/>
      </c>
      <c r="AK3327" t="str">
        <f t="shared" si="622"/>
        <v>ORD26003022</v>
      </c>
      <c r="AL3327">
        <f>IF(E3327&lt;&gt;"CAPTURE","",COUNTIF(Orders!$H:$H,AK3327))</f>
        <v>1</v>
      </c>
      <c r="AP3327" t="str">
        <f t="shared" si="623"/>
        <v>Matched to Order</v>
      </c>
      <c r="AQ3327">
        <f>IF(COUNTIF($A$2:A3327,A3327)=1,1,0)</f>
        <v>1</v>
      </c>
    </row>
    <row r="3328" spans="1:43" x14ac:dyDescent="0.3">
      <c r="A3328" t="s">
        <v>15687</v>
      </c>
      <c r="C3328" t="s">
        <v>6277</v>
      </c>
      <c r="D3328" s="1">
        <v>46283</v>
      </c>
      <c r="E3328" t="s">
        <v>11819</v>
      </c>
      <c r="F3328" t="s">
        <v>9</v>
      </c>
      <c r="G3328">
        <v>599</v>
      </c>
      <c r="H3328">
        <v>0</v>
      </c>
      <c r="I3328">
        <v>0</v>
      </c>
      <c r="J3328">
        <v>599</v>
      </c>
      <c r="K3328" s="1">
        <v>46285</v>
      </c>
      <c r="L3328" t="s">
        <v>15582</v>
      </c>
      <c r="M3328">
        <f t="shared" si="612"/>
        <v>1</v>
      </c>
      <c r="N3328">
        <f>COUNTIF(Orders!$A:$A,C3328)</f>
        <v>1</v>
      </c>
      <c r="P3328">
        <f>COUNTIF(Orders!$H:$H,UPPER(SUBSTITUTE(TRIM(C3328),"-","")))</f>
        <v>1</v>
      </c>
      <c r="R3328" t="str">
        <f t="shared" si="613"/>
        <v>Matched Order Reference</v>
      </c>
      <c r="S3328">
        <f t="shared" si="614"/>
        <v>1</v>
      </c>
      <c r="V3328" cm="1">
        <f t="array" ref="V3328">IF(E3328&lt;&gt;"CAPTURE",0,SUMPRODUCT((MDR_Rates!$A$2:$A$10=F3328)*(G3328&gt;MDR_Rates!$B$2:$B$10)*((MDR_Rates!$C$2:$C$10="")+(G3328&lt;=MDR_Rates!$C$2:$C$10))*MDR_Rates!$D$2:$D$10))</f>
        <v>0</v>
      </c>
      <c r="W3328">
        <f t="shared" si="615"/>
        <v>0</v>
      </c>
      <c r="X3328">
        <f t="shared" si="616"/>
        <v>0</v>
      </c>
      <c r="Y3328">
        <f t="shared" si="617"/>
        <v>0</v>
      </c>
      <c r="Z3328">
        <f t="shared" si="618"/>
        <v>0</v>
      </c>
      <c r="AG3328" t="str">
        <f t="shared" si="619"/>
        <v/>
      </c>
      <c r="AI3328" t="str">
        <f t="shared" si="620"/>
        <v/>
      </c>
      <c r="AJ3328" t="str">
        <f t="shared" si="621"/>
        <v/>
      </c>
      <c r="AK3328" t="str">
        <f t="shared" si="622"/>
        <v>ORD26003157</v>
      </c>
      <c r="AL3328">
        <f>IF(E3328&lt;&gt;"CAPTURE","",COUNTIF(Orders!$H:$H,AK3328))</f>
        <v>1</v>
      </c>
      <c r="AP3328" t="str">
        <f t="shared" si="623"/>
        <v>Matched to Order</v>
      </c>
      <c r="AQ3328">
        <f>IF(COUNTIF($A$2:A3328,A3328)=1,1,0)</f>
        <v>1</v>
      </c>
    </row>
    <row r="3329" spans="1:43" x14ac:dyDescent="0.3">
      <c r="A3329" t="s">
        <v>15688</v>
      </c>
      <c r="C3329" t="s">
        <v>6287</v>
      </c>
      <c r="D3329" s="1">
        <v>46283</v>
      </c>
      <c r="E3329" t="s">
        <v>11819</v>
      </c>
      <c r="F3329" t="s">
        <v>17</v>
      </c>
      <c r="G3329">
        <v>11497</v>
      </c>
      <c r="H3329">
        <v>183.95</v>
      </c>
      <c r="I3329">
        <v>33.11</v>
      </c>
      <c r="J3329">
        <v>11279.94</v>
      </c>
      <c r="K3329" s="1">
        <v>46285</v>
      </c>
      <c r="L3329" t="s">
        <v>15582</v>
      </c>
      <c r="M3329">
        <f t="shared" si="612"/>
        <v>1</v>
      </c>
      <c r="N3329">
        <f>COUNTIF(Orders!$A:$A,C3329)</f>
        <v>1</v>
      </c>
      <c r="P3329">
        <f>COUNTIF(Orders!$H:$H,UPPER(SUBSTITUTE(TRIM(C3329),"-","")))</f>
        <v>1</v>
      </c>
      <c r="R3329" t="str">
        <f t="shared" si="613"/>
        <v>Matched Order Reference</v>
      </c>
      <c r="S3329">
        <f t="shared" si="614"/>
        <v>1</v>
      </c>
      <c r="V3329" cm="1">
        <f t="array" ref="V3329">IF(E3329&lt;&gt;"CAPTURE",0,SUMPRODUCT((MDR_Rates!$A$2:$A$10=F3329)*(G3329&gt;MDR_Rates!$B$2:$B$10)*((MDR_Rates!$C$2:$C$10="")+(G3329&lt;=MDR_Rates!$C$2:$C$10))*MDR_Rates!$D$2:$D$10))</f>
        <v>1.6</v>
      </c>
      <c r="W3329">
        <f t="shared" si="615"/>
        <v>183.95</v>
      </c>
      <c r="X3329">
        <f t="shared" si="616"/>
        <v>33.11</v>
      </c>
      <c r="Y3329">
        <f t="shared" si="617"/>
        <v>0</v>
      </c>
      <c r="Z3329">
        <f t="shared" si="618"/>
        <v>0</v>
      </c>
      <c r="AG3329" t="str">
        <f t="shared" si="619"/>
        <v/>
      </c>
      <c r="AI3329" t="str">
        <f t="shared" si="620"/>
        <v/>
      </c>
      <c r="AJ3329" t="str">
        <f t="shared" si="621"/>
        <v/>
      </c>
      <c r="AK3329" t="str">
        <f t="shared" si="622"/>
        <v>ORD26003162</v>
      </c>
      <c r="AL3329">
        <f>IF(E3329&lt;&gt;"CAPTURE","",COUNTIF(Orders!$H:$H,AK3329))</f>
        <v>1</v>
      </c>
      <c r="AP3329" t="str">
        <f t="shared" si="623"/>
        <v>Matched to Order</v>
      </c>
      <c r="AQ3329">
        <f>IF(COUNTIF($A$2:A3329,A3329)=1,1,0)</f>
        <v>1</v>
      </c>
    </row>
    <row r="3330" spans="1:43" x14ac:dyDescent="0.3">
      <c r="A3330" t="s">
        <v>15689</v>
      </c>
      <c r="C3330" t="s">
        <v>6315</v>
      </c>
      <c r="D3330" s="1">
        <v>46283</v>
      </c>
      <c r="E3330" t="s">
        <v>11819</v>
      </c>
      <c r="F3330" t="s">
        <v>9</v>
      </c>
      <c r="G3330">
        <v>7999</v>
      </c>
      <c r="H3330">
        <v>24</v>
      </c>
      <c r="I3330">
        <v>4.32</v>
      </c>
      <c r="J3330">
        <v>7970.68</v>
      </c>
      <c r="K3330" s="1">
        <v>46285</v>
      </c>
      <c r="L3330" t="s">
        <v>15582</v>
      </c>
      <c r="M3330">
        <f t="shared" si="612"/>
        <v>1</v>
      </c>
      <c r="N3330">
        <f>COUNTIF(Orders!$A:$A,C3330)</f>
        <v>1</v>
      </c>
      <c r="P3330">
        <f>COUNTIF(Orders!$H:$H,UPPER(SUBSTITUTE(TRIM(C3330),"-","")))</f>
        <v>1</v>
      </c>
      <c r="R3330" t="str">
        <f t="shared" si="613"/>
        <v>Matched Order Reference</v>
      </c>
      <c r="S3330">
        <f t="shared" si="614"/>
        <v>1</v>
      </c>
      <c r="V3330" cm="1">
        <f t="array" ref="V3330">IF(E3330&lt;&gt;"CAPTURE",0,SUMPRODUCT((MDR_Rates!$A$2:$A$10=F3330)*(G3330&gt;MDR_Rates!$B$2:$B$10)*((MDR_Rates!$C$2:$C$10="")+(G3330&lt;=MDR_Rates!$C$2:$C$10))*MDR_Rates!$D$2:$D$10))</f>
        <v>0.3</v>
      </c>
      <c r="W3330">
        <f t="shared" si="615"/>
        <v>24</v>
      </c>
      <c r="X3330">
        <f t="shared" si="616"/>
        <v>4.32</v>
      </c>
      <c r="Y3330">
        <f t="shared" si="617"/>
        <v>0</v>
      </c>
      <c r="Z3330">
        <f t="shared" si="618"/>
        <v>0</v>
      </c>
      <c r="AG3330" t="str">
        <f t="shared" si="619"/>
        <v/>
      </c>
      <c r="AI3330" t="str">
        <f t="shared" si="620"/>
        <v/>
      </c>
      <c r="AJ3330" t="str">
        <f t="shared" si="621"/>
        <v/>
      </c>
      <c r="AK3330" t="str">
        <f t="shared" si="622"/>
        <v>ORD26003176</v>
      </c>
      <c r="AL3330">
        <f>IF(E3330&lt;&gt;"CAPTURE","",COUNTIF(Orders!$H:$H,AK3330))</f>
        <v>1</v>
      </c>
      <c r="AP3330" t="str">
        <f t="shared" si="623"/>
        <v>Matched to Order</v>
      </c>
      <c r="AQ3330">
        <f>IF(COUNTIF($A$2:A3330,A3330)=1,1,0)</f>
        <v>1</v>
      </c>
    </row>
    <row r="3331" spans="1:43" x14ac:dyDescent="0.3">
      <c r="A3331" t="s">
        <v>15690</v>
      </c>
      <c r="C3331" t="s">
        <v>6524</v>
      </c>
      <c r="D3331" s="1">
        <v>46283</v>
      </c>
      <c r="E3331" t="s">
        <v>11819</v>
      </c>
      <c r="F3331" t="s">
        <v>9</v>
      </c>
      <c r="G3331">
        <v>2999</v>
      </c>
      <c r="H3331">
        <v>9</v>
      </c>
      <c r="I3331">
        <v>1.62</v>
      </c>
      <c r="J3331">
        <v>2988.38</v>
      </c>
      <c r="K3331" s="1">
        <v>46285</v>
      </c>
      <c r="L3331" t="s">
        <v>15582</v>
      </c>
      <c r="M3331">
        <f t="shared" ref="M3331:M3394" si="624">COUNTIF($A:$A,A3331)</f>
        <v>1</v>
      </c>
      <c r="N3331">
        <f>COUNTIF(Orders!$A:$A,C3331)</f>
        <v>1</v>
      </c>
      <c r="P3331">
        <f>COUNTIF(Orders!$H:$H,UPPER(SUBSTITUTE(TRIM(C3331),"-","")))</f>
        <v>1</v>
      </c>
      <c r="R3331" t="str">
        <f t="shared" ref="R3331:R3394" si="625">IF(E3331="REFUND","Refund",IF(P3331=0,"Unmatched Order Reference","Matched Order Reference"))</f>
        <v>Matched Order Reference</v>
      </c>
      <c r="S3331">
        <f t="shared" ref="S3331:S3394" si="626">COUNTIFS($C$2:$C$5753,C3331,$E$2:$E$5753,"CAPTURE")</f>
        <v>1</v>
      </c>
      <c r="V3331" cm="1">
        <f t="array" ref="V3331">IF(E3331&lt;&gt;"CAPTURE",0,SUMPRODUCT((MDR_Rates!$A$2:$A$10=F3331)*(G3331&gt;MDR_Rates!$B$2:$B$10)*((MDR_Rates!$C$2:$C$10="")+(G3331&lt;=MDR_Rates!$C$2:$C$10))*MDR_Rates!$D$2:$D$10))</f>
        <v>0.3</v>
      </c>
      <c r="W3331">
        <f t="shared" ref="W3331:W3394" si="627">IF(E3331&lt;&gt;"CAPTURE",0,ROUND(G3331*V3331/100,2))</f>
        <v>9</v>
      </c>
      <c r="X3331">
        <f t="shared" ref="X3331:X3394" si="628">IF(E3331&lt;&gt;"CAPTURE",0,ROUND(W3331*18/100,2))</f>
        <v>1.62</v>
      </c>
      <c r="Y3331">
        <f t="shared" ref="Y3331:Y3394" si="629">IF(E3331&lt;&gt;"CAPTURE",0,ROUND(H3331-W3331,2))</f>
        <v>0</v>
      </c>
      <c r="Z3331">
        <f t="shared" ref="Z3331:Z3394" si="630">IF(E3331&lt;&gt;"CAPTURE",0,ROUND(I3331-X3331,2))</f>
        <v>0</v>
      </c>
      <c r="AG3331" t="str">
        <f t="shared" ref="AG3331:AG3394" si="631">IF(E3331&lt;&gt;"REFUND","",IF(COUNTIFS($A:$A,B3331,$E:$E,"CAPTURE")=0,"Missing Original Capture","Original Capture Found"))</f>
        <v/>
      </c>
      <c r="AI3331" t="str">
        <f t="shared" ref="AI3331:AI3394" si="632">IF(E3331="REFUND",_xlfn.MAXIFS($G:$G,$A:$A,B3331,$E:$E,"CAPTURE"),"")</f>
        <v/>
      </c>
      <c r="AJ3331" t="str">
        <f t="shared" ref="AJ3331:AJ3394" si="633">IF(E3331&lt;&gt;"REFUND","",IF(G3331&gt;AI3331,"Refund Exceeds Capture",IF(ABS(G3331-AI3331)&lt;0.01,"Full Refund","Partial Refund")))</f>
        <v/>
      </c>
      <c r="AK3331" t="str">
        <f t="shared" ref="AK3331:AK3394" si="634">UPPER(SUBSTITUTE(TRIM(C3331),"-",""))</f>
        <v>ORD26003282</v>
      </c>
      <c r="AL3331">
        <f>IF(E3331&lt;&gt;"CAPTURE","",COUNTIF(Orders!$H:$H,AK3331))</f>
        <v>1</v>
      </c>
      <c r="AP3331" t="str">
        <f t="shared" ref="AP3331:AP3394" si="635">IF(E3331&lt;&gt;"CAPTURE","",IF(M3331&gt;1,"Duplicate ID - Review",IF(AL3331=0,"Unmatched Order",IF(AL3331=1,"Matched to Order","Multiple Order Matches"))))</f>
        <v>Matched to Order</v>
      </c>
      <c r="AQ3331">
        <f>IF(COUNTIF($A$2:A3331,A3331)=1,1,0)</f>
        <v>1</v>
      </c>
    </row>
    <row r="3332" spans="1:43" x14ac:dyDescent="0.3">
      <c r="A3332" t="s">
        <v>15691</v>
      </c>
      <c r="C3332" t="s">
        <v>6538</v>
      </c>
      <c r="D3332" s="1">
        <v>46283</v>
      </c>
      <c r="E3332" t="s">
        <v>11819</v>
      </c>
      <c r="F3332" t="s">
        <v>17</v>
      </c>
      <c r="G3332">
        <v>499</v>
      </c>
      <c r="H3332">
        <v>8.98</v>
      </c>
      <c r="I3332">
        <v>1.62</v>
      </c>
      <c r="J3332">
        <v>488.4</v>
      </c>
      <c r="K3332" s="1">
        <v>46285</v>
      </c>
      <c r="L3332" t="s">
        <v>15582</v>
      </c>
      <c r="M3332">
        <f t="shared" si="624"/>
        <v>1</v>
      </c>
      <c r="N3332">
        <f>COUNTIF(Orders!$A:$A,C3332)</f>
        <v>1</v>
      </c>
      <c r="P3332">
        <f>COUNTIF(Orders!$H:$H,UPPER(SUBSTITUTE(TRIM(C3332),"-","")))</f>
        <v>1</v>
      </c>
      <c r="R3332" t="str">
        <f t="shared" si="625"/>
        <v>Matched Order Reference</v>
      </c>
      <c r="S3332">
        <f t="shared" si="626"/>
        <v>1</v>
      </c>
      <c r="V3332" cm="1">
        <f t="array" ref="V3332">IF(E3332&lt;&gt;"CAPTURE",0,SUMPRODUCT((MDR_Rates!$A$2:$A$10=F3332)*(G3332&gt;MDR_Rates!$B$2:$B$10)*((MDR_Rates!$C$2:$C$10="")+(G3332&lt;=MDR_Rates!$C$2:$C$10))*MDR_Rates!$D$2:$D$10))</f>
        <v>1.8</v>
      </c>
      <c r="W3332">
        <f t="shared" si="627"/>
        <v>8.98</v>
      </c>
      <c r="X3332">
        <f t="shared" si="628"/>
        <v>1.62</v>
      </c>
      <c r="Y3332">
        <f t="shared" si="629"/>
        <v>0</v>
      </c>
      <c r="Z3332">
        <f t="shared" si="630"/>
        <v>0</v>
      </c>
      <c r="AG3332" t="str">
        <f t="shared" si="631"/>
        <v/>
      </c>
      <c r="AI3332" t="str">
        <f t="shared" si="632"/>
        <v/>
      </c>
      <c r="AJ3332" t="str">
        <f t="shared" si="633"/>
        <v/>
      </c>
      <c r="AK3332" t="str">
        <f t="shared" si="634"/>
        <v>ORD26003289</v>
      </c>
      <c r="AL3332">
        <f>IF(E3332&lt;&gt;"CAPTURE","",COUNTIF(Orders!$H:$H,AK3332))</f>
        <v>1</v>
      </c>
      <c r="AP3332" t="str">
        <f t="shared" si="635"/>
        <v>Matched to Order</v>
      </c>
      <c r="AQ3332">
        <f>IF(COUNTIF($A$2:A3332,A3332)=1,1,0)</f>
        <v>1</v>
      </c>
    </row>
    <row r="3333" spans="1:43" x14ac:dyDescent="0.3">
      <c r="A3333" t="s">
        <v>15692</v>
      </c>
      <c r="C3333" t="s">
        <v>6560</v>
      </c>
      <c r="D3333" s="1">
        <v>46283</v>
      </c>
      <c r="E3333" t="s">
        <v>11819</v>
      </c>
      <c r="F3333" t="s">
        <v>17</v>
      </c>
      <c r="G3333">
        <v>898</v>
      </c>
      <c r="H3333">
        <v>16.16</v>
      </c>
      <c r="I3333">
        <v>2.91</v>
      </c>
      <c r="J3333">
        <v>878.93</v>
      </c>
      <c r="K3333" s="1">
        <v>46285</v>
      </c>
      <c r="L3333" t="s">
        <v>15582</v>
      </c>
      <c r="M3333">
        <f t="shared" si="624"/>
        <v>1</v>
      </c>
      <c r="N3333">
        <f>COUNTIF(Orders!$A:$A,C3333)</f>
        <v>1</v>
      </c>
      <c r="P3333">
        <f>COUNTIF(Orders!$H:$H,UPPER(SUBSTITUTE(TRIM(C3333),"-","")))</f>
        <v>1</v>
      </c>
      <c r="R3333" t="str">
        <f t="shared" si="625"/>
        <v>Matched Order Reference</v>
      </c>
      <c r="S3333">
        <f t="shared" si="626"/>
        <v>1</v>
      </c>
      <c r="V3333" cm="1">
        <f t="array" ref="V3333">IF(E3333&lt;&gt;"CAPTURE",0,SUMPRODUCT((MDR_Rates!$A$2:$A$10=F3333)*(G3333&gt;MDR_Rates!$B$2:$B$10)*((MDR_Rates!$C$2:$C$10="")+(G3333&lt;=MDR_Rates!$C$2:$C$10))*MDR_Rates!$D$2:$D$10))</f>
        <v>1.8</v>
      </c>
      <c r="W3333">
        <f t="shared" si="627"/>
        <v>16.16</v>
      </c>
      <c r="X3333">
        <f t="shared" si="628"/>
        <v>2.91</v>
      </c>
      <c r="Y3333">
        <f t="shared" si="629"/>
        <v>0</v>
      </c>
      <c r="Z3333">
        <f t="shared" si="630"/>
        <v>0</v>
      </c>
      <c r="AG3333" t="str">
        <f t="shared" si="631"/>
        <v/>
      </c>
      <c r="AI3333" t="str">
        <f t="shared" si="632"/>
        <v/>
      </c>
      <c r="AJ3333" t="str">
        <f t="shared" si="633"/>
        <v/>
      </c>
      <c r="AK3333" t="str">
        <f t="shared" si="634"/>
        <v>ORD26003300</v>
      </c>
      <c r="AL3333">
        <f>IF(E3333&lt;&gt;"CAPTURE","",COUNTIF(Orders!$H:$H,AK3333))</f>
        <v>1</v>
      </c>
      <c r="AP3333" t="str">
        <f t="shared" si="635"/>
        <v>Matched to Order</v>
      </c>
      <c r="AQ3333">
        <f>IF(COUNTIF($A$2:A3333,A3333)=1,1,0)</f>
        <v>1</v>
      </c>
    </row>
    <row r="3334" spans="1:43" x14ac:dyDescent="0.3">
      <c r="A3334" t="s">
        <v>15693</v>
      </c>
      <c r="C3334" t="s">
        <v>15694</v>
      </c>
      <c r="D3334" s="1">
        <v>46283</v>
      </c>
      <c r="E3334" t="s">
        <v>11819</v>
      </c>
      <c r="F3334" t="s">
        <v>17</v>
      </c>
      <c r="G3334">
        <v>2798</v>
      </c>
      <c r="H3334">
        <v>44.77</v>
      </c>
      <c r="I3334">
        <v>8.06</v>
      </c>
      <c r="J3334">
        <v>2745.17</v>
      </c>
      <c r="K3334" s="1">
        <v>46285</v>
      </c>
      <c r="L3334" t="s">
        <v>15582</v>
      </c>
      <c r="M3334">
        <f t="shared" si="624"/>
        <v>1</v>
      </c>
      <c r="N3334">
        <f>COUNTIF(Orders!$A:$A,C3334)</f>
        <v>0</v>
      </c>
      <c r="P3334">
        <f>COUNTIF(Orders!$H:$H,UPPER(SUBSTITUTE(TRIM(C3334),"-","")))</f>
        <v>1</v>
      </c>
      <c r="R3334" t="str">
        <f t="shared" si="625"/>
        <v>Matched Order Reference</v>
      </c>
      <c r="S3334">
        <f t="shared" si="626"/>
        <v>1</v>
      </c>
      <c r="V3334" cm="1">
        <f t="array" ref="V3334">IF(E3334&lt;&gt;"CAPTURE",0,SUMPRODUCT((MDR_Rates!$A$2:$A$10=F3334)*(G3334&gt;MDR_Rates!$B$2:$B$10)*((MDR_Rates!$C$2:$C$10="")+(G3334&lt;=MDR_Rates!$C$2:$C$10))*MDR_Rates!$D$2:$D$10))</f>
        <v>1.6</v>
      </c>
      <c r="W3334">
        <f t="shared" si="627"/>
        <v>44.77</v>
      </c>
      <c r="X3334">
        <f t="shared" si="628"/>
        <v>8.06</v>
      </c>
      <c r="Y3334">
        <f t="shared" si="629"/>
        <v>0</v>
      </c>
      <c r="Z3334">
        <f t="shared" si="630"/>
        <v>0</v>
      </c>
      <c r="AG3334" t="str">
        <f t="shared" si="631"/>
        <v/>
      </c>
      <c r="AI3334" t="str">
        <f t="shared" si="632"/>
        <v/>
      </c>
      <c r="AJ3334" t="str">
        <f t="shared" si="633"/>
        <v/>
      </c>
      <c r="AK3334" t="str">
        <f t="shared" si="634"/>
        <v>ORD26003309</v>
      </c>
      <c r="AL3334">
        <f>IF(E3334&lt;&gt;"CAPTURE","",COUNTIF(Orders!$H:$H,AK3334))</f>
        <v>1</v>
      </c>
      <c r="AP3334" t="str">
        <f t="shared" si="635"/>
        <v>Matched to Order</v>
      </c>
      <c r="AQ3334">
        <f>IF(COUNTIF($A$2:A3334,A3334)=1,1,0)</f>
        <v>1</v>
      </c>
    </row>
    <row r="3335" spans="1:43" x14ac:dyDescent="0.3">
      <c r="A3335" t="s">
        <v>15695</v>
      </c>
      <c r="C3335" t="s">
        <v>6746</v>
      </c>
      <c r="D3335" s="1">
        <v>46283</v>
      </c>
      <c r="E3335" t="s">
        <v>11819</v>
      </c>
      <c r="F3335" t="s">
        <v>9</v>
      </c>
      <c r="G3335">
        <v>6798</v>
      </c>
      <c r="H3335">
        <v>20.39</v>
      </c>
      <c r="I3335">
        <v>3.67</v>
      </c>
      <c r="J3335">
        <v>6773.94</v>
      </c>
      <c r="K3335" s="1">
        <v>46285</v>
      </c>
      <c r="L3335" t="s">
        <v>15582</v>
      </c>
      <c r="M3335">
        <f t="shared" si="624"/>
        <v>1</v>
      </c>
      <c r="N3335">
        <f>COUNTIF(Orders!$A:$A,C3335)</f>
        <v>1</v>
      </c>
      <c r="P3335">
        <f>COUNTIF(Orders!$H:$H,UPPER(SUBSTITUTE(TRIM(C3335),"-","")))</f>
        <v>1</v>
      </c>
      <c r="R3335" t="str">
        <f t="shared" si="625"/>
        <v>Matched Order Reference</v>
      </c>
      <c r="S3335">
        <f t="shared" si="626"/>
        <v>1</v>
      </c>
      <c r="V3335" cm="1">
        <f t="array" ref="V3335">IF(E3335&lt;&gt;"CAPTURE",0,SUMPRODUCT((MDR_Rates!$A$2:$A$10=F3335)*(G3335&gt;MDR_Rates!$B$2:$B$10)*((MDR_Rates!$C$2:$C$10="")+(G3335&lt;=MDR_Rates!$C$2:$C$10))*MDR_Rates!$D$2:$D$10))</f>
        <v>0.3</v>
      </c>
      <c r="W3335">
        <f t="shared" si="627"/>
        <v>20.39</v>
      </c>
      <c r="X3335">
        <f t="shared" si="628"/>
        <v>3.67</v>
      </c>
      <c r="Y3335">
        <f t="shared" si="629"/>
        <v>0</v>
      </c>
      <c r="Z3335">
        <f t="shared" si="630"/>
        <v>0</v>
      </c>
      <c r="AG3335" t="str">
        <f t="shared" si="631"/>
        <v/>
      </c>
      <c r="AI3335" t="str">
        <f t="shared" si="632"/>
        <v/>
      </c>
      <c r="AJ3335" t="str">
        <f t="shared" si="633"/>
        <v/>
      </c>
      <c r="AK3335" t="str">
        <f t="shared" si="634"/>
        <v>ORD26003394</v>
      </c>
      <c r="AL3335">
        <f>IF(E3335&lt;&gt;"CAPTURE","",COUNTIF(Orders!$H:$H,AK3335))</f>
        <v>1</v>
      </c>
      <c r="AP3335" t="str">
        <f t="shared" si="635"/>
        <v>Matched to Order</v>
      </c>
      <c r="AQ3335">
        <f>IF(COUNTIF($A$2:A3335,A3335)=1,1,0)</f>
        <v>1</v>
      </c>
    </row>
    <row r="3336" spans="1:43" x14ac:dyDescent="0.3">
      <c r="A3336" t="s">
        <v>15696</v>
      </c>
      <c r="C3336" t="s">
        <v>6788</v>
      </c>
      <c r="D3336" s="1">
        <v>46283</v>
      </c>
      <c r="E3336" t="s">
        <v>11819</v>
      </c>
      <c r="F3336" t="s">
        <v>9</v>
      </c>
      <c r="G3336">
        <v>5297</v>
      </c>
      <c r="H3336">
        <v>15.89</v>
      </c>
      <c r="I3336">
        <v>2.86</v>
      </c>
      <c r="J3336">
        <v>5278.25</v>
      </c>
      <c r="K3336" s="1">
        <v>46285</v>
      </c>
      <c r="L3336" t="s">
        <v>15582</v>
      </c>
      <c r="M3336">
        <f t="shared" si="624"/>
        <v>1</v>
      </c>
      <c r="N3336">
        <f>COUNTIF(Orders!$A:$A,C3336)</f>
        <v>1</v>
      </c>
      <c r="P3336">
        <f>COUNTIF(Orders!$H:$H,UPPER(SUBSTITUTE(TRIM(C3336),"-","")))</f>
        <v>1</v>
      </c>
      <c r="R3336" t="str">
        <f t="shared" si="625"/>
        <v>Matched Order Reference</v>
      </c>
      <c r="S3336">
        <f t="shared" si="626"/>
        <v>1</v>
      </c>
      <c r="V3336" cm="1">
        <f t="array" ref="V3336">IF(E3336&lt;&gt;"CAPTURE",0,SUMPRODUCT((MDR_Rates!$A$2:$A$10=F3336)*(G3336&gt;MDR_Rates!$B$2:$B$10)*((MDR_Rates!$C$2:$C$10="")+(G3336&lt;=MDR_Rates!$C$2:$C$10))*MDR_Rates!$D$2:$D$10))</f>
        <v>0.3</v>
      </c>
      <c r="W3336">
        <f t="shared" si="627"/>
        <v>15.89</v>
      </c>
      <c r="X3336">
        <f t="shared" si="628"/>
        <v>2.86</v>
      </c>
      <c r="Y3336">
        <f t="shared" si="629"/>
        <v>0</v>
      </c>
      <c r="Z3336">
        <f t="shared" si="630"/>
        <v>0</v>
      </c>
      <c r="AG3336" t="str">
        <f t="shared" si="631"/>
        <v/>
      </c>
      <c r="AI3336" t="str">
        <f t="shared" si="632"/>
        <v/>
      </c>
      <c r="AJ3336" t="str">
        <f t="shared" si="633"/>
        <v/>
      </c>
      <c r="AK3336" t="str">
        <f t="shared" si="634"/>
        <v>ORD26003415</v>
      </c>
      <c r="AL3336">
        <f>IF(E3336&lt;&gt;"CAPTURE","",COUNTIF(Orders!$H:$H,AK3336))</f>
        <v>1</v>
      </c>
      <c r="AP3336" t="str">
        <f t="shared" si="635"/>
        <v>Matched to Order</v>
      </c>
      <c r="AQ3336">
        <f>IF(COUNTIF($A$2:A3336,A3336)=1,1,0)</f>
        <v>1</v>
      </c>
    </row>
    <row r="3337" spans="1:43" x14ac:dyDescent="0.3">
      <c r="A3337" t="s">
        <v>15697</v>
      </c>
      <c r="C3337" t="s">
        <v>6956</v>
      </c>
      <c r="D3337" s="1">
        <v>46283</v>
      </c>
      <c r="E3337" t="s">
        <v>11819</v>
      </c>
      <c r="F3337" t="s">
        <v>9</v>
      </c>
      <c r="G3337">
        <v>7097</v>
      </c>
      <c r="H3337">
        <v>21.29</v>
      </c>
      <c r="I3337">
        <v>3.83</v>
      </c>
      <c r="J3337">
        <v>7071.88</v>
      </c>
      <c r="K3337" s="1">
        <v>46285</v>
      </c>
      <c r="L3337" t="s">
        <v>15582</v>
      </c>
      <c r="M3337">
        <f t="shared" si="624"/>
        <v>1</v>
      </c>
      <c r="N3337">
        <f>COUNTIF(Orders!$A:$A,C3337)</f>
        <v>1</v>
      </c>
      <c r="P3337">
        <f>COUNTIF(Orders!$H:$H,UPPER(SUBSTITUTE(TRIM(C3337),"-","")))</f>
        <v>1</v>
      </c>
      <c r="R3337" t="str">
        <f t="shared" si="625"/>
        <v>Matched Order Reference</v>
      </c>
      <c r="S3337">
        <f t="shared" si="626"/>
        <v>1</v>
      </c>
      <c r="V3337" cm="1">
        <f t="array" ref="V3337">IF(E3337&lt;&gt;"CAPTURE",0,SUMPRODUCT((MDR_Rates!$A$2:$A$10=F3337)*(G3337&gt;MDR_Rates!$B$2:$B$10)*((MDR_Rates!$C$2:$C$10="")+(G3337&lt;=MDR_Rates!$C$2:$C$10))*MDR_Rates!$D$2:$D$10))</f>
        <v>0.3</v>
      </c>
      <c r="W3337">
        <f t="shared" si="627"/>
        <v>21.29</v>
      </c>
      <c r="X3337">
        <f t="shared" si="628"/>
        <v>3.83</v>
      </c>
      <c r="Y3337">
        <f t="shared" si="629"/>
        <v>0</v>
      </c>
      <c r="Z3337">
        <f t="shared" si="630"/>
        <v>0</v>
      </c>
      <c r="AG3337" t="str">
        <f t="shared" si="631"/>
        <v/>
      </c>
      <c r="AI3337" t="str">
        <f t="shared" si="632"/>
        <v/>
      </c>
      <c r="AJ3337" t="str">
        <f t="shared" si="633"/>
        <v/>
      </c>
      <c r="AK3337" t="str">
        <f t="shared" si="634"/>
        <v>ORD26003500</v>
      </c>
      <c r="AL3337">
        <f>IF(E3337&lt;&gt;"CAPTURE","",COUNTIF(Orders!$H:$H,AK3337))</f>
        <v>1</v>
      </c>
      <c r="AP3337" t="str">
        <f t="shared" si="635"/>
        <v>Matched to Order</v>
      </c>
      <c r="AQ3337">
        <f>IF(COUNTIF($A$2:A3337,A3337)=1,1,0)</f>
        <v>1</v>
      </c>
    </row>
    <row r="3338" spans="1:43" x14ac:dyDescent="0.3">
      <c r="A3338" t="s">
        <v>15698</v>
      </c>
      <c r="C3338" t="s">
        <v>15699</v>
      </c>
      <c r="D3338" s="1">
        <v>46283</v>
      </c>
      <c r="E3338" t="s">
        <v>11819</v>
      </c>
      <c r="F3338" t="s">
        <v>17</v>
      </c>
      <c r="G3338">
        <v>3298</v>
      </c>
      <c r="H3338">
        <v>52.77</v>
      </c>
      <c r="I3338">
        <v>9.5</v>
      </c>
      <c r="J3338">
        <v>3235.73</v>
      </c>
      <c r="K3338" s="1">
        <v>46285</v>
      </c>
      <c r="L3338" t="s">
        <v>15582</v>
      </c>
      <c r="M3338">
        <f t="shared" si="624"/>
        <v>1</v>
      </c>
      <c r="N3338">
        <f>COUNTIF(Orders!$A:$A,C3338)</f>
        <v>0</v>
      </c>
      <c r="P3338">
        <f>COUNTIF(Orders!$H:$H,UPPER(SUBSTITUTE(TRIM(C3338),"-","")))</f>
        <v>1</v>
      </c>
      <c r="R3338" t="str">
        <f t="shared" si="625"/>
        <v>Matched Order Reference</v>
      </c>
      <c r="S3338">
        <f t="shared" si="626"/>
        <v>1</v>
      </c>
      <c r="V3338" cm="1">
        <f t="array" ref="V3338">IF(E3338&lt;&gt;"CAPTURE",0,SUMPRODUCT((MDR_Rates!$A$2:$A$10=F3338)*(G3338&gt;MDR_Rates!$B$2:$B$10)*((MDR_Rates!$C$2:$C$10="")+(G3338&lt;=MDR_Rates!$C$2:$C$10))*MDR_Rates!$D$2:$D$10))</f>
        <v>1.6</v>
      </c>
      <c r="W3338">
        <f t="shared" si="627"/>
        <v>52.77</v>
      </c>
      <c r="X3338">
        <f t="shared" si="628"/>
        <v>9.5</v>
      </c>
      <c r="Y3338">
        <f t="shared" si="629"/>
        <v>0</v>
      </c>
      <c r="Z3338">
        <f t="shared" si="630"/>
        <v>0</v>
      </c>
      <c r="AG3338" t="str">
        <f t="shared" si="631"/>
        <v/>
      </c>
      <c r="AI3338" t="str">
        <f t="shared" si="632"/>
        <v/>
      </c>
      <c r="AJ3338" t="str">
        <f t="shared" si="633"/>
        <v/>
      </c>
      <c r="AK3338" t="str">
        <f t="shared" si="634"/>
        <v>ORD26003605</v>
      </c>
      <c r="AL3338">
        <f>IF(E3338&lt;&gt;"CAPTURE","",COUNTIF(Orders!$H:$H,AK3338))</f>
        <v>1</v>
      </c>
      <c r="AP3338" t="str">
        <f t="shared" si="635"/>
        <v>Matched to Order</v>
      </c>
      <c r="AQ3338">
        <f>IF(COUNTIF($A$2:A3338,A3338)=1,1,0)</f>
        <v>1</v>
      </c>
    </row>
    <row r="3339" spans="1:43" x14ac:dyDescent="0.3">
      <c r="A3339" t="s">
        <v>15700</v>
      </c>
      <c r="C3339" t="s">
        <v>7184</v>
      </c>
      <c r="D3339" s="1">
        <v>46283</v>
      </c>
      <c r="E3339" t="s">
        <v>11819</v>
      </c>
      <c r="F3339" t="s">
        <v>44</v>
      </c>
      <c r="G3339">
        <v>999</v>
      </c>
      <c r="H3339">
        <v>18.98</v>
      </c>
      <c r="I3339">
        <v>3.42</v>
      </c>
      <c r="J3339">
        <v>976.6</v>
      </c>
      <c r="K3339" s="1">
        <v>46285</v>
      </c>
      <c r="L3339" t="s">
        <v>15582</v>
      </c>
      <c r="M3339">
        <f t="shared" si="624"/>
        <v>1</v>
      </c>
      <c r="N3339">
        <f>COUNTIF(Orders!$A:$A,C3339)</f>
        <v>1</v>
      </c>
      <c r="P3339">
        <f>COUNTIF(Orders!$H:$H,UPPER(SUBSTITUTE(TRIM(C3339),"-","")))</f>
        <v>1</v>
      </c>
      <c r="R3339" t="str">
        <f t="shared" si="625"/>
        <v>Matched Order Reference</v>
      </c>
      <c r="S3339">
        <f t="shared" si="626"/>
        <v>1</v>
      </c>
      <c r="V3339" cm="1">
        <f t="array" ref="V3339">IF(E3339&lt;&gt;"CAPTURE",0,SUMPRODUCT((MDR_Rates!$A$2:$A$10=F3339)*(G3339&gt;MDR_Rates!$B$2:$B$10)*((MDR_Rates!$C$2:$C$10="")+(G3339&lt;=MDR_Rates!$C$2:$C$10))*MDR_Rates!$D$2:$D$10))</f>
        <v>1.9</v>
      </c>
      <c r="W3339">
        <f t="shared" si="627"/>
        <v>18.98</v>
      </c>
      <c r="X3339">
        <f t="shared" si="628"/>
        <v>3.42</v>
      </c>
      <c r="Y3339">
        <f t="shared" si="629"/>
        <v>0</v>
      </c>
      <c r="Z3339">
        <f t="shared" si="630"/>
        <v>0</v>
      </c>
      <c r="AG3339" t="str">
        <f t="shared" si="631"/>
        <v/>
      </c>
      <c r="AI3339" t="str">
        <f t="shared" si="632"/>
        <v/>
      </c>
      <c r="AJ3339" t="str">
        <f t="shared" si="633"/>
        <v/>
      </c>
      <c r="AK3339" t="str">
        <f t="shared" si="634"/>
        <v>ORD26003617</v>
      </c>
      <c r="AL3339">
        <f>IF(E3339&lt;&gt;"CAPTURE","",COUNTIF(Orders!$H:$H,AK3339))</f>
        <v>1</v>
      </c>
      <c r="AP3339" t="str">
        <f t="shared" si="635"/>
        <v>Matched to Order</v>
      </c>
      <c r="AQ3339">
        <f>IF(COUNTIF($A$2:A3339,A3339)=1,1,0)</f>
        <v>1</v>
      </c>
    </row>
    <row r="3340" spans="1:43" x14ac:dyDescent="0.3">
      <c r="A3340" t="s">
        <v>15701</v>
      </c>
      <c r="C3340" t="s">
        <v>7557</v>
      </c>
      <c r="D3340" s="1">
        <v>46283</v>
      </c>
      <c r="E3340" t="s">
        <v>11819</v>
      </c>
      <c r="F3340" t="s">
        <v>9</v>
      </c>
      <c r="G3340">
        <v>499</v>
      </c>
      <c r="H3340">
        <v>0</v>
      </c>
      <c r="I3340">
        <v>0</v>
      </c>
      <c r="J3340">
        <v>499</v>
      </c>
      <c r="K3340" s="1">
        <v>46285</v>
      </c>
      <c r="L3340" t="s">
        <v>15582</v>
      </c>
      <c r="M3340">
        <f t="shared" si="624"/>
        <v>1</v>
      </c>
      <c r="N3340">
        <f>COUNTIF(Orders!$A:$A,C3340)</f>
        <v>1</v>
      </c>
      <c r="P3340">
        <f>COUNTIF(Orders!$H:$H,UPPER(SUBSTITUTE(TRIM(C3340),"-","")))</f>
        <v>1</v>
      </c>
      <c r="R3340" t="str">
        <f t="shared" si="625"/>
        <v>Matched Order Reference</v>
      </c>
      <c r="S3340">
        <f t="shared" si="626"/>
        <v>1</v>
      </c>
      <c r="V3340" cm="1">
        <f t="array" ref="V3340">IF(E3340&lt;&gt;"CAPTURE",0,SUMPRODUCT((MDR_Rates!$A$2:$A$10=F3340)*(G3340&gt;MDR_Rates!$B$2:$B$10)*((MDR_Rates!$C$2:$C$10="")+(G3340&lt;=MDR_Rates!$C$2:$C$10))*MDR_Rates!$D$2:$D$10))</f>
        <v>0</v>
      </c>
      <c r="W3340">
        <f t="shared" si="627"/>
        <v>0</v>
      </c>
      <c r="X3340">
        <f t="shared" si="628"/>
        <v>0</v>
      </c>
      <c r="Y3340">
        <f t="shared" si="629"/>
        <v>0</v>
      </c>
      <c r="Z3340">
        <f t="shared" si="630"/>
        <v>0</v>
      </c>
      <c r="AG3340" t="str">
        <f t="shared" si="631"/>
        <v/>
      </c>
      <c r="AI3340" t="str">
        <f t="shared" si="632"/>
        <v/>
      </c>
      <c r="AJ3340" t="str">
        <f t="shared" si="633"/>
        <v/>
      </c>
      <c r="AK3340" t="str">
        <f t="shared" si="634"/>
        <v>ORD26003807</v>
      </c>
      <c r="AL3340">
        <f>IF(E3340&lt;&gt;"CAPTURE","",COUNTIF(Orders!$H:$H,AK3340))</f>
        <v>1</v>
      </c>
      <c r="AP3340" t="str">
        <f t="shared" si="635"/>
        <v>Matched to Order</v>
      </c>
      <c r="AQ3340">
        <f>IF(COUNTIF($A$2:A3340,A3340)=1,1,0)</f>
        <v>1</v>
      </c>
    </row>
    <row r="3341" spans="1:43" x14ac:dyDescent="0.3">
      <c r="A3341" t="s">
        <v>15702</v>
      </c>
      <c r="C3341" t="s">
        <v>7561</v>
      </c>
      <c r="D3341" s="1">
        <v>46283</v>
      </c>
      <c r="E3341" t="s">
        <v>11819</v>
      </c>
      <c r="F3341" t="s">
        <v>44</v>
      </c>
      <c r="G3341">
        <v>1299</v>
      </c>
      <c r="H3341">
        <v>24.68</v>
      </c>
      <c r="I3341">
        <v>4.4400000000000004</v>
      </c>
      <c r="J3341">
        <v>1269.8800000000001</v>
      </c>
      <c r="K3341" s="1">
        <v>46285</v>
      </c>
      <c r="L3341" t="s">
        <v>15582</v>
      </c>
      <c r="M3341">
        <f t="shared" si="624"/>
        <v>1</v>
      </c>
      <c r="N3341">
        <f>COUNTIF(Orders!$A:$A,C3341)</f>
        <v>1</v>
      </c>
      <c r="P3341">
        <f>COUNTIF(Orders!$H:$H,UPPER(SUBSTITUTE(TRIM(C3341),"-","")))</f>
        <v>1</v>
      </c>
      <c r="R3341" t="str">
        <f t="shared" si="625"/>
        <v>Matched Order Reference</v>
      </c>
      <c r="S3341">
        <f t="shared" si="626"/>
        <v>1</v>
      </c>
      <c r="V3341" cm="1">
        <f t="array" ref="V3341">IF(E3341&lt;&gt;"CAPTURE",0,SUMPRODUCT((MDR_Rates!$A$2:$A$10=F3341)*(G3341&gt;MDR_Rates!$B$2:$B$10)*((MDR_Rates!$C$2:$C$10="")+(G3341&lt;=MDR_Rates!$C$2:$C$10))*MDR_Rates!$D$2:$D$10))</f>
        <v>1.9</v>
      </c>
      <c r="W3341">
        <f t="shared" si="627"/>
        <v>24.68</v>
      </c>
      <c r="X3341">
        <f t="shared" si="628"/>
        <v>4.4400000000000004</v>
      </c>
      <c r="Y3341">
        <f t="shared" si="629"/>
        <v>0</v>
      </c>
      <c r="Z3341">
        <f t="shared" si="630"/>
        <v>0</v>
      </c>
      <c r="AG3341" t="str">
        <f t="shared" si="631"/>
        <v/>
      </c>
      <c r="AI3341" t="str">
        <f t="shared" si="632"/>
        <v/>
      </c>
      <c r="AJ3341" t="str">
        <f t="shared" si="633"/>
        <v/>
      </c>
      <c r="AK3341" t="str">
        <f t="shared" si="634"/>
        <v>ORD26003809</v>
      </c>
      <c r="AL3341">
        <f>IF(E3341&lt;&gt;"CAPTURE","",COUNTIF(Orders!$H:$H,AK3341))</f>
        <v>1</v>
      </c>
      <c r="AP3341" t="str">
        <f t="shared" si="635"/>
        <v>Matched to Order</v>
      </c>
      <c r="AQ3341">
        <f>IF(COUNTIF($A$2:A3341,A3341)=1,1,0)</f>
        <v>1</v>
      </c>
    </row>
    <row r="3342" spans="1:43" x14ac:dyDescent="0.3">
      <c r="A3342" t="s">
        <v>15703</v>
      </c>
      <c r="C3342" t="s">
        <v>7595</v>
      </c>
      <c r="D3342" s="1">
        <v>46283</v>
      </c>
      <c r="E3342" t="s">
        <v>11819</v>
      </c>
      <c r="F3342" t="s">
        <v>17</v>
      </c>
      <c r="G3342">
        <v>2097</v>
      </c>
      <c r="H3342">
        <v>33.549999999999997</v>
      </c>
      <c r="I3342">
        <v>6.04</v>
      </c>
      <c r="J3342">
        <v>2057.41</v>
      </c>
      <c r="K3342" s="1">
        <v>46285</v>
      </c>
      <c r="L3342" t="s">
        <v>15582</v>
      </c>
      <c r="M3342">
        <f t="shared" si="624"/>
        <v>1</v>
      </c>
      <c r="N3342">
        <f>COUNTIF(Orders!$A:$A,C3342)</f>
        <v>1</v>
      </c>
      <c r="P3342">
        <f>COUNTIF(Orders!$H:$H,UPPER(SUBSTITUTE(TRIM(C3342),"-","")))</f>
        <v>1</v>
      </c>
      <c r="R3342" t="str">
        <f t="shared" si="625"/>
        <v>Matched Order Reference</v>
      </c>
      <c r="S3342">
        <f t="shared" si="626"/>
        <v>1</v>
      </c>
      <c r="V3342" cm="1">
        <f t="array" ref="V3342">IF(E3342&lt;&gt;"CAPTURE",0,SUMPRODUCT((MDR_Rates!$A$2:$A$10=F3342)*(G3342&gt;MDR_Rates!$B$2:$B$10)*((MDR_Rates!$C$2:$C$10="")+(G3342&lt;=MDR_Rates!$C$2:$C$10))*MDR_Rates!$D$2:$D$10))</f>
        <v>1.6</v>
      </c>
      <c r="W3342">
        <f t="shared" si="627"/>
        <v>33.549999999999997</v>
      </c>
      <c r="X3342">
        <f t="shared" si="628"/>
        <v>6.04</v>
      </c>
      <c r="Y3342">
        <f t="shared" si="629"/>
        <v>0</v>
      </c>
      <c r="Z3342">
        <f t="shared" si="630"/>
        <v>0</v>
      </c>
      <c r="AG3342" t="str">
        <f t="shared" si="631"/>
        <v/>
      </c>
      <c r="AI3342" t="str">
        <f t="shared" si="632"/>
        <v/>
      </c>
      <c r="AJ3342" t="str">
        <f t="shared" si="633"/>
        <v/>
      </c>
      <c r="AK3342" t="str">
        <f t="shared" si="634"/>
        <v>ORD26003826</v>
      </c>
      <c r="AL3342">
        <f>IF(E3342&lt;&gt;"CAPTURE","",COUNTIF(Orders!$H:$H,AK3342))</f>
        <v>1</v>
      </c>
      <c r="AP3342" t="str">
        <f t="shared" si="635"/>
        <v>Matched to Order</v>
      </c>
      <c r="AQ3342">
        <f>IF(COUNTIF($A$2:A3342,A3342)=1,1,0)</f>
        <v>1</v>
      </c>
    </row>
    <row r="3343" spans="1:43" x14ac:dyDescent="0.3">
      <c r="A3343" t="s">
        <v>15704</v>
      </c>
      <c r="C3343" t="s">
        <v>7609</v>
      </c>
      <c r="D3343" s="1">
        <v>46283</v>
      </c>
      <c r="E3343" t="s">
        <v>11819</v>
      </c>
      <c r="F3343" t="s">
        <v>17</v>
      </c>
      <c r="G3343">
        <v>2499</v>
      </c>
      <c r="H3343">
        <v>39.979999999999997</v>
      </c>
      <c r="I3343">
        <v>7.2</v>
      </c>
      <c r="J3343">
        <v>2451.8200000000002</v>
      </c>
      <c r="K3343" s="1">
        <v>46285</v>
      </c>
      <c r="L3343" t="s">
        <v>15582</v>
      </c>
      <c r="M3343">
        <f t="shared" si="624"/>
        <v>1</v>
      </c>
      <c r="N3343">
        <f>COUNTIF(Orders!$A:$A,C3343)</f>
        <v>1</v>
      </c>
      <c r="P3343">
        <f>COUNTIF(Orders!$H:$H,UPPER(SUBSTITUTE(TRIM(C3343),"-","")))</f>
        <v>1</v>
      </c>
      <c r="R3343" t="str">
        <f t="shared" si="625"/>
        <v>Matched Order Reference</v>
      </c>
      <c r="S3343">
        <f t="shared" si="626"/>
        <v>1</v>
      </c>
      <c r="V3343" cm="1">
        <f t="array" ref="V3343">IF(E3343&lt;&gt;"CAPTURE",0,SUMPRODUCT((MDR_Rates!$A$2:$A$10=F3343)*(G3343&gt;MDR_Rates!$B$2:$B$10)*((MDR_Rates!$C$2:$C$10="")+(G3343&lt;=MDR_Rates!$C$2:$C$10))*MDR_Rates!$D$2:$D$10))</f>
        <v>1.6</v>
      </c>
      <c r="W3343">
        <f t="shared" si="627"/>
        <v>39.979999999999997</v>
      </c>
      <c r="X3343">
        <f t="shared" si="628"/>
        <v>7.2</v>
      </c>
      <c r="Y3343">
        <f t="shared" si="629"/>
        <v>0</v>
      </c>
      <c r="Z3343">
        <f t="shared" si="630"/>
        <v>0</v>
      </c>
      <c r="AG3343" t="str">
        <f t="shared" si="631"/>
        <v/>
      </c>
      <c r="AI3343" t="str">
        <f t="shared" si="632"/>
        <v/>
      </c>
      <c r="AJ3343" t="str">
        <f t="shared" si="633"/>
        <v/>
      </c>
      <c r="AK3343" t="str">
        <f t="shared" si="634"/>
        <v>ORD26003833</v>
      </c>
      <c r="AL3343">
        <f>IF(E3343&lt;&gt;"CAPTURE","",COUNTIF(Orders!$H:$H,AK3343))</f>
        <v>1</v>
      </c>
      <c r="AP3343" t="str">
        <f t="shared" si="635"/>
        <v>Matched to Order</v>
      </c>
      <c r="AQ3343">
        <f>IF(COUNTIF($A$2:A3343,A3343)=1,1,0)</f>
        <v>1</v>
      </c>
    </row>
    <row r="3344" spans="1:43" x14ac:dyDescent="0.3">
      <c r="A3344" t="s">
        <v>15705</v>
      </c>
      <c r="C3344" t="s">
        <v>7790</v>
      </c>
      <c r="D3344" s="1">
        <v>46283</v>
      </c>
      <c r="E3344" t="s">
        <v>11819</v>
      </c>
      <c r="F3344" t="s">
        <v>33</v>
      </c>
      <c r="G3344">
        <v>3498</v>
      </c>
      <c r="H3344">
        <v>41.98</v>
      </c>
      <c r="I3344">
        <v>7.56</v>
      </c>
      <c r="J3344">
        <v>3448.46</v>
      </c>
      <c r="K3344" s="1">
        <v>46285</v>
      </c>
      <c r="L3344" t="s">
        <v>15582</v>
      </c>
      <c r="M3344">
        <f t="shared" si="624"/>
        <v>1</v>
      </c>
      <c r="N3344">
        <f>COUNTIF(Orders!$A:$A,C3344)</f>
        <v>1</v>
      </c>
      <c r="P3344">
        <f>COUNTIF(Orders!$H:$H,UPPER(SUBSTITUTE(TRIM(C3344),"-","")))</f>
        <v>1</v>
      </c>
      <c r="R3344" t="str">
        <f t="shared" si="625"/>
        <v>Matched Order Reference</v>
      </c>
      <c r="S3344">
        <f t="shared" si="626"/>
        <v>1</v>
      </c>
      <c r="V3344" cm="1">
        <f t="array" ref="V3344">IF(E3344&lt;&gt;"CAPTURE",0,SUMPRODUCT((MDR_Rates!$A$2:$A$10=F3344)*(G3344&gt;MDR_Rates!$B$2:$B$10)*((MDR_Rates!$C$2:$C$10="")+(G3344&lt;=MDR_Rates!$C$2:$C$10))*MDR_Rates!$D$2:$D$10))</f>
        <v>1.2</v>
      </c>
      <c r="W3344">
        <f t="shared" si="627"/>
        <v>41.98</v>
      </c>
      <c r="X3344">
        <f t="shared" si="628"/>
        <v>7.56</v>
      </c>
      <c r="Y3344">
        <f t="shared" si="629"/>
        <v>0</v>
      </c>
      <c r="Z3344">
        <f t="shared" si="630"/>
        <v>0</v>
      </c>
      <c r="AG3344" t="str">
        <f t="shared" si="631"/>
        <v/>
      </c>
      <c r="AI3344" t="str">
        <f t="shared" si="632"/>
        <v/>
      </c>
      <c r="AJ3344" t="str">
        <f t="shared" si="633"/>
        <v/>
      </c>
      <c r="AK3344" t="str">
        <f t="shared" si="634"/>
        <v>ORD26003925</v>
      </c>
      <c r="AL3344">
        <f>IF(E3344&lt;&gt;"CAPTURE","",COUNTIF(Orders!$H:$H,AK3344))</f>
        <v>1</v>
      </c>
      <c r="AP3344" t="str">
        <f t="shared" si="635"/>
        <v>Matched to Order</v>
      </c>
      <c r="AQ3344">
        <f>IF(COUNTIF($A$2:A3344,A3344)=1,1,0)</f>
        <v>1</v>
      </c>
    </row>
    <row r="3345" spans="1:43" x14ac:dyDescent="0.3">
      <c r="A3345" t="s">
        <v>15706</v>
      </c>
      <c r="C3345" t="s">
        <v>7817</v>
      </c>
      <c r="D3345" s="1">
        <v>46283</v>
      </c>
      <c r="E3345" t="s">
        <v>11819</v>
      </c>
      <c r="F3345" t="s">
        <v>9</v>
      </c>
      <c r="G3345">
        <v>599</v>
      </c>
      <c r="H3345">
        <v>0</v>
      </c>
      <c r="I3345">
        <v>0</v>
      </c>
      <c r="J3345">
        <v>599</v>
      </c>
      <c r="K3345" s="1">
        <v>46285</v>
      </c>
      <c r="L3345" t="s">
        <v>15582</v>
      </c>
      <c r="M3345">
        <f t="shared" si="624"/>
        <v>1</v>
      </c>
      <c r="N3345">
        <f>COUNTIF(Orders!$A:$A,C3345)</f>
        <v>1</v>
      </c>
      <c r="P3345">
        <f>COUNTIF(Orders!$H:$H,UPPER(SUBSTITUTE(TRIM(C3345),"-","")))</f>
        <v>1</v>
      </c>
      <c r="R3345" t="str">
        <f t="shared" si="625"/>
        <v>Matched Order Reference</v>
      </c>
      <c r="S3345">
        <f t="shared" si="626"/>
        <v>1</v>
      </c>
      <c r="V3345" cm="1">
        <f t="array" ref="V3345">IF(E3345&lt;&gt;"CAPTURE",0,SUMPRODUCT((MDR_Rates!$A$2:$A$10=F3345)*(G3345&gt;MDR_Rates!$B$2:$B$10)*((MDR_Rates!$C$2:$C$10="")+(G3345&lt;=MDR_Rates!$C$2:$C$10))*MDR_Rates!$D$2:$D$10))</f>
        <v>0</v>
      </c>
      <c r="W3345">
        <f t="shared" si="627"/>
        <v>0</v>
      </c>
      <c r="X3345">
        <f t="shared" si="628"/>
        <v>0</v>
      </c>
      <c r="Y3345">
        <f t="shared" si="629"/>
        <v>0</v>
      </c>
      <c r="Z3345">
        <f t="shared" si="630"/>
        <v>0</v>
      </c>
      <c r="AG3345" t="str">
        <f t="shared" si="631"/>
        <v/>
      </c>
      <c r="AI3345" t="str">
        <f t="shared" si="632"/>
        <v/>
      </c>
      <c r="AJ3345" t="str">
        <f t="shared" si="633"/>
        <v/>
      </c>
      <c r="AK3345" t="str">
        <f t="shared" si="634"/>
        <v>ORD26003939</v>
      </c>
      <c r="AL3345">
        <f>IF(E3345&lt;&gt;"CAPTURE","",COUNTIF(Orders!$H:$H,AK3345))</f>
        <v>1</v>
      </c>
      <c r="AP3345" t="str">
        <f t="shared" si="635"/>
        <v>Matched to Order</v>
      </c>
      <c r="AQ3345">
        <f>IF(COUNTIF($A$2:A3345,A3345)=1,1,0)</f>
        <v>1</v>
      </c>
    </row>
    <row r="3346" spans="1:43" x14ac:dyDescent="0.3">
      <c r="A3346" t="s">
        <v>15707</v>
      </c>
      <c r="C3346" t="s">
        <v>7908</v>
      </c>
      <c r="D3346" s="1">
        <v>46283</v>
      </c>
      <c r="E3346" t="s">
        <v>11819</v>
      </c>
      <c r="F3346" t="s">
        <v>9</v>
      </c>
      <c r="G3346">
        <v>3597</v>
      </c>
      <c r="H3346">
        <v>10.79</v>
      </c>
      <c r="I3346">
        <v>1.94</v>
      </c>
      <c r="J3346">
        <v>3584.27</v>
      </c>
      <c r="K3346" s="1">
        <v>46285</v>
      </c>
      <c r="L3346" t="s">
        <v>15582</v>
      </c>
      <c r="M3346">
        <f t="shared" si="624"/>
        <v>1</v>
      </c>
      <c r="N3346">
        <f>COUNTIF(Orders!$A:$A,C3346)</f>
        <v>1</v>
      </c>
      <c r="P3346">
        <f>COUNTIF(Orders!$H:$H,UPPER(SUBSTITUTE(TRIM(C3346),"-","")))</f>
        <v>1</v>
      </c>
      <c r="R3346" t="str">
        <f t="shared" si="625"/>
        <v>Matched Order Reference</v>
      </c>
      <c r="S3346">
        <f t="shared" si="626"/>
        <v>1</v>
      </c>
      <c r="V3346" cm="1">
        <f t="array" ref="V3346">IF(E3346&lt;&gt;"CAPTURE",0,SUMPRODUCT((MDR_Rates!$A$2:$A$10=F3346)*(G3346&gt;MDR_Rates!$B$2:$B$10)*((MDR_Rates!$C$2:$C$10="")+(G3346&lt;=MDR_Rates!$C$2:$C$10))*MDR_Rates!$D$2:$D$10))</f>
        <v>0.3</v>
      </c>
      <c r="W3346">
        <f t="shared" si="627"/>
        <v>10.79</v>
      </c>
      <c r="X3346">
        <f t="shared" si="628"/>
        <v>1.94</v>
      </c>
      <c r="Y3346">
        <f t="shared" si="629"/>
        <v>0</v>
      </c>
      <c r="Z3346">
        <f t="shared" si="630"/>
        <v>0</v>
      </c>
      <c r="AG3346" t="str">
        <f t="shared" si="631"/>
        <v/>
      </c>
      <c r="AI3346" t="str">
        <f t="shared" si="632"/>
        <v/>
      </c>
      <c r="AJ3346" t="str">
        <f t="shared" si="633"/>
        <v/>
      </c>
      <c r="AK3346" t="str">
        <f t="shared" si="634"/>
        <v>ORD26003985</v>
      </c>
      <c r="AL3346">
        <f>IF(E3346&lt;&gt;"CAPTURE","",COUNTIF(Orders!$H:$H,AK3346))</f>
        <v>1</v>
      </c>
      <c r="AP3346" t="str">
        <f t="shared" si="635"/>
        <v>Matched to Order</v>
      </c>
      <c r="AQ3346">
        <f>IF(COUNTIF($A$2:A3346,A3346)=1,1,0)</f>
        <v>1</v>
      </c>
    </row>
    <row r="3347" spans="1:43" x14ac:dyDescent="0.3">
      <c r="A3347" t="s">
        <v>15708</v>
      </c>
      <c r="C3347" t="s">
        <v>7958</v>
      </c>
      <c r="D3347" s="1">
        <v>46283</v>
      </c>
      <c r="E3347" t="s">
        <v>11819</v>
      </c>
      <c r="F3347" t="s">
        <v>44</v>
      </c>
      <c r="G3347">
        <v>3298</v>
      </c>
      <c r="H3347">
        <v>56.07</v>
      </c>
      <c r="I3347">
        <v>10.09</v>
      </c>
      <c r="J3347">
        <v>3231.84</v>
      </c>
      <c r="K3347" s="1">
        <v>46285</v>
      </c>
      <c r="L3347" t="s">
        <v>15582</v>
      </c>
      <c r="M3347">
        <f t="shared" si="624"/>
        <v>1</v>
      </c>
      <c r="N3347">
        <f>COUNTIF(Orders!$A:$A,C3347)</f>
        <v>1</v>
      </c>
      <c r="P3347">
        <f>COUNTIF(Orders!$H:$H,UPPER(SUBSTITUTE(TRIM(C3347),"-","")))</f>
        <v>1</v>
      </c>
      <c r="R3347" t="str">
        <f t="shared" si="625"/>
        <v>Matched Order Reference</v>
      </c>
      <c r="S3347">
        <f t="shared" si="626"/>
        <v>1</v>
      </c>
      <c r="V3347" cm="1">
        <f t="array" ref="V3347">IF(E3347&lt;&gt;"CAPTURE",0,SUMPRODUCT((MDR_Rates!$A$2:$A$10=F3347)*(G3347&gt;MDR_Rates!$B$2:$B$10)*((MDR_Rates!$C$2:$C$10="")+(G3347&lt;=MDR_Rates!$C$2:$C$10))*MDR_Rates!$D$2:$D$10))</f>
        <v>1.7</v>
      </c>
      <c r="W3347">
        <f t="shared" si="627"/>
        <v>56.07</v>
      </c>
      <c r="X3347">
        <f t="shared" si="628"/>
        <v>10.09</v>
      </c>
      <c r="Y3347">
        <f t="shared" si="629"/>
        <v>0</v>
      </c>
      <c r="Z3347">
        <f t="shared" si="630"/>
        <v>0</v>
      </c>
      <c r="AG3347" t="str">
        <f t="shared" si="631"/>
        <v/>
      </c>
      <c r="AI3347" t="str">
        <f t="shared" si="632"/>
        <v/>
      </c>
      <c r="AJ3347" t="str">
        <f t="shared" si="633"/>
        <v/>
      </c>
      <c r="AK3347" t="str">
        <f t="shared" si="634"/>
        <v>ORD26004011</v>
      </c>
      <c r="AL3347">
        <f>IF(E3347&lt;&gt;"CAPTURE","",COUNTIF(Orders!$H:$H,AK3347))</f>
        <v>1</v>
      </c>
      <c r="AP3347" t="str">
        <f t="shared" si="635"/>
        <v>Matched to Order</v>
      </c>
      <c r="AQ3347">
        <f>IF(COUNTIF($A$2:A3347,A3347)=1,1,0)</f>
        <v>1</v>
      </c>
    </row>
    <row r="3348" spans="1:43" x14ac:dyDescent="0.3">
      <c r="A3348" t="s">
        <v>15709</v>
      </c>
      <c r="C3348" t="s">
        <v>7978</v>
      </c>
      <c r="D3348" s="1">
        <v>46283</v>
      </c>
      <c r="E3348" t="s">
        <v>11819</v>
      </c>
      <c r="F3348" t="s">
        <v>9</v>
      </c>
      <c r="G3348">
        <v>2499</v>
      </c>
      <c r="H3348">
        <v>7.5</v>
      </c>
      <c r="I3348">
        <v>1.35</v>
      </c>
      <c r="J3348">
        <v>2490.15</v>
      </c>
      <c r="K3348" s="1">
        <v>46285</v>
      </c>
      <c r="L3348" t="s">
        <v>15582</v>
      </c>
      <c r="M3348">
        <f t="shared" si="624"/>
        <v>1</v>
      </c>
      <c r="N3348">
        <f>COUNTIF(Orders!$A:$A,C3348)</f>
        <v>1</v>
      </c>
      <c r="P3348">
        <f>COUNTIF(Orders!$H:$H,UPPER(SUBSTITUTE(TRIM(C3348),"-","")))</f>
        <v>1</v>
      </c>
      <c r="R3348" t="str">
        <f t="shared" si="625"/>
        <v>Matched Order Reference</v>
      </c>
      <c r="S3348">
        <f t="shared" si="626"/>
        <v>1</v>
      </c>
      <c r="V3348" cm="1">
        <f t="array" ref="V3348">IF(E3348&lt;&gt;"CAPTURE",0,SUMPRODUCT((MDR_Rates!$A$2:$A$10=F3348)*(G3348&gt;MDR_Rates!$B$2:$B$10)*((MDR_Rates!$C$2:$C$10="")+(G3348&lt;=MDR_Rates!$C$2:$C$10))*MDR_Rates!$D$2:$D$10))</f>
        <v>0.3</v>
      </c>
      <c r="W3348">
        <f t="shared" si="627"/>
        <v>7.5</v>
      </c>
      <c r="X3348">
        <f t="shared" si="628"/>
        <v>1.35</v>
      </c>
      <c r="Y3348">
        <f t="shared" si="629"/>
        <v>0</v>
      </c>
      <c r="Z3348">
        <f t="shared" si="630"/>
        <v>0</v>
      </c>
      <c r="AG3348" t="str">
        <f t="shared" si="631"/>
        <v/>
      </c>
      <c r="AI3348" t="str">
        <f t="shared" si="632"/>
        <v/>
      </c>
      <c r="AJ3348" t="str">
        <f t="shared" si="633"/>
        <v/>
      </c>
      <c r="AK3348" t="str">
        <f t="shared" si="634"/>
        <v>ORD26004021</v>
      </c>
      <c r="AL3348">
        <f>IF(E3348&lt;&gt;"CAPTURE","",COUNTIF(Orders!$H:$H,AK3348))</f>
        <v>1</v>
      </c>
      <c r="AP3348" t="str">
        <f t="shared" si="635"/>
        <v>Matched to Order</v>
      </c>
      <c r="AQ3348">
        <f>IF(COUNTIF($A$2:A3348,A3348)=1,1,0)</f>
        <v>1</v>
      </c>
    </row>
    <row r="3349" spans="1:43" x14ac:dyDescent="0.3">
      <c r="A3349" t="s">
        <v>15710</v>
      </c>
      <c r="C3349" t="s">
        <v>8045</v>
      </c>
      <c r="D3349" s="1">
        <v>46283</v>
      </c>
      <c r="E3349" t="s">
        <v>11819</v>
      </c>
      <c r="F3349" t="s">
        <v>9</v>
      </c>
      <c r="G3349">
        <v>299</v>
      </c>
      <c r="H3349">
        <v>0</v>
      </c>
      <c r="I3349">
        <v>0</v>
      </c>
      <c r="J3349">
        <v>299</v>
      </c>
      <c r="K3349" s="1">
        <v>46285</v>
      </c>
      <c r="L3349" t="s">
        <v>15582</v>
      </c>
      <c r="M3349">
        <f t="shared" si="624"/>
        <v>1</v>
      </c>
      <c r="N3349">
        <f>COUNTIF(Orders!$A:$A,C3349)</f>
        <v>1</v>
      </c>
      <c r="P3349">
        <f>COUNTIF(Orders!$H:$H,UPPER(SUBSTITUTE(TRIM(C3349),"-","")))</f>
        <v>1</v>
      </c>
      <c r="R3349" t="str">
        <f t="shared" si="625"/>
        <v>Matched Order Reference</v>
      </c>
      <c r="S3349">
        <f t="shared" si="626"/>
        <v>1</v>
      </c>
      <c r="V3349" cm="1">
        <f t="array" ref="V3349">IF(E3349&lt;&gt;"CAPTURE",0,SUMPRODUCT((MDR_Rates!$A$2:$A$10=F3349)*(G3349&gt;MDR_Rates!$B$2:$B$10)*((MDR_Rates!$C$2:$C$10="")+(G3349&lt;=MDR_Rates!$C$2:$C$10))*MDR_Rates!$D$2:$D$10))</f>
        <v>0</v>
      </c>
      <c r="W3349">
        <f t="shared" si="627"/>
        <v>0</v>
      </c>
      <c r="X3349">
        <f t="shared" si="628"/>
        <v>0</v>
      </c>
      <c r="Y3349">
        <f t="shared" si="629"/>
        <v>0</v>
      </c>
      <c r="Z3349">
        <f t="shared" si="630"/>
        <v>0</v>
      </c>
      <c r="AG3349" t="str">
        <f t="shared" si="631"/>
        <v/>
      </c>
      <c r="AI3349" t="str">
        <f t="shared" si="632"/>
        <v/>
      </c>
      <c r="AJ3349" t="str">
        <f t="shared" si="633"/>
        <v/>
      </c>
      <c r="AK3349" t="str">
        <f t="shared" si="634"/>
        <v>ORD26004056</v>
      </c>
      <c r="AL3349">
        <f>IF(E3349&lt;&gt;"CAPTURE","",COUNTIF(Orders!$H:$H,AK3349))</f>
        <v>1</v>
      </c>
      <c r="AP3349" t="str">
        <f t="shared" si="635"/>
        <v>Matched to Order</v>
      </c>
      <c r="AQ3349">
        <f>IF(COUNTIF($A$2:A3349,A3349)=1,1,0)</f>
        <v>1</v>
      </c>
    </row>
    <row r="3350" spans="1:43" x14ac:dyDescent="0.3">
      <c r="A3350" t="s">
        <v>15711</v>
      </c>
      <c r="C3350" t="s">
        <v>8224</v>
      </c>
      <c r="D3350" s="1">
        <v>46283</v>
      </c>
      <c r="E3350" t="s">
        <v>11819</v>
      </c>
      <c r="F3350" t="s">
        <v>9</v>
      </c>
      <c r="G3350">
        <v>599</v>
      </c>
      <c r="H3350">
        <v>0</v>
      </c>
      <c r="I3350">
        <v>0</v>
      </c>
      <c r="J3350">
        <v>599</v>
      </c>
      <c r="K3350" s="1">
        <v>46285</v>
      </c>
      <c r="L3350" t="s">
        <v>15582</v>
      </c>
      <c r="M3350">
        <f t="shared" si="624"/>
        <v>1</v>
      </c>
      <c r="N3350">
        <f>COUNTIF(Orders!$A:$A,C3350)</f>
        <v>1</v>
      </c>
      <c r="P3350">
        <f>COUNTIF(Orders!$H:$H,UPPER(SUBSTITUTE(TRIM(C3350),"-","")))</f>
        <v>1</v>
      </c>
      <c r="R3350" t="str">
        <f t="shared" si="625"/>
        <v>Matched Order Reference</v>
      </c>
      <c r="S3350">
        <f t="shared" si="626"/>
        <v>1</v>
      </c>
      <c r="V3350" cm="1">
        <f t="array" ref="V3350">IF(E3350&lt;&gt;"CAPTURE",0,SUMPRODUCT((MDR_Rates!$A$2:$A$10=F3350)*(G3350&gt;MDR_Rates!$B$2:$B$10)*((MDR_Rates!$C$2:$C$10="")+(G3350&lt;=MDR_Rates!$C$2:$C$10))*MDR_Rates!$D$2:$D$10))</f>
        <v>0</v>
      </c>
      <c r="W3350">
        <f t="shared" si="627"/>
        <v>0</v>
      </c>
      <c r="X3350">
        <f t="shared" si="628"/>
        <v>0</v>
      </c>
      <c r="Y3350">
        <f t="shared" si="629"/>
        <v>0</v>
      </c>
      <c r="Z3350">
        <f t="shared" si="630"/>
        <v>0</v>
      </c>
      <c r="AG3350" t="str">
        <f t="shared" si="631"/>
        <v/>
      </c>
      <c r="AI3350" t="str">
        <f t="shared" si="632"/>
        <v/>
      </c>
      <c r="AJ3350" t="str">
        <f t="shared" si="633"/>
        <v/>
      </c>
      <c r="AK3350" t="str">
        <f t="shared" si="634"/>
        <v>ORD26004148</v>
      </c>
      <c r="AL3350">
        <f>IF(E3350&lt;&gt;"CAPTURE","",COUNTIF(Orders!$H:$H,AK3350))</f>
        <v>1</v>
      </c>
      <c r="AP3350" t="str">
        <f t="shared" si="635"/>
        <v>Matched to Order</v>
      </c>
      <c r="AQ3350">
        <f>IF(COUNTIF($A$2:A3350,A3350)=1,1,0)</f>
        <v>1</v>
      </c>
    </row>
    <row r="3351" spans="1:43" x14ac:dyDescent="0.3">
      <c r="A3351" t="s">
        <v>15712</v>
      </c>
      <c r="C3351" t="s">
        <v>8242</v>
      </c>
      <c r="D3351" s="1">
        <v>46283</v>
      </c>
      <c r="E3351" t="s">
        <v>11819</v>
      </c>
      <c r="F3351" t="s">
        <v>44</v>
      </c>
      <c r="G3351">
        <v>4098</v>
      </c>
      <c r="H3351">
        <v>69.67</v>
      </c>
      <c r="I3351">
        <v>12.54</v>
      </c>
      <c r="J3351">
        <v>4015.79</v>
      </c>
      <c r="K3351" s="1">
        <v>46285</v>
      </c>
      <c r="L3351" t="s">
        <v>15582</v>
      </c>
      <c r="M3351">
        <f t="shared" si="624"/>
        <v>1</v>
      </c>
      <c r="N3351">
        <f>COUNTIF(Orders!$A:$A,C3351)</f>
        <v>1</v>
      </c>
      <c r="P3351">
        <f>COUNTIF(Orders!$H:$H,UPPER(SUBSTITUTE(TRIM(C3351),"-","")))</f>
        <v>1</v>
      </c>
      <c r="R3351" t="str">
        <f t="shared" si="625"/>
        <v>Matched Order Reference</v>
      </c>
      <c r="S3351">
        <f t="shared" si="626"/>
        <v>1</v>
      </c>
      <c r="V3351" cm="1">
        <f t="array" ref="V3351">IF(E3351&lt;&gt;"CAPTURE",0,SUMPRODUCT((MDR_Rates!$A$2:$A$10=F3351)*(G3351&gt;MDR_Rates!$B$2:$B$10)*((MDR_Rates!$C$2:$C$10="")+(G3351&lt;=MDR_Rates!$C$2:$C$10))*MDR_Rates!$D$2:$D$10))</f>
        <v>1.7</v>
      </c>
      <c r="W3351">
        <f t="shared" si="627"/>
        <v>69.67</v>
      </c>
      <c r="X3351">
        <f t="shared" si="628"/>
        <v>12.54</v>
      </c>
      <c r="Y3351">
        <f t="shared" si="629"/>
        <v>0</v>
      </c>
      <c r="Z3351">
        <f t="shared" si="630"/>
        <v>0</v>
      </c>
      <c r="AG3351" t="str">
        <f t="shared" si="631"/>
        <v/>
      </c>
      <c r="AI3351" t="str">
        <f t="shared" si="632"/>
        <v/>
      </c>
      <c r="AJ3351" t="str">
        <f t="shared" si="633"/>
        <v/>
      </c>
      <c r="AK3351" t="str">
        <f t="shared" si="634"/>
        <v>ORD26004158</v>
      </c>
      <c r="AL3351">
        <f>IF(E3351&lt;&gt;"CAPTURE","",COUNTIF(Orders!$H:$H,AK3351))</f>
        <v>1</v>
      </c>
      <c r="AP3351" t="str">
        <f t="shared" si="635"/>
        <v>Matched to Order</v>
      </c>
      <c r="AQ3351">
        <f>IF(COUNTIF($A$2:A3351,A3351)=1,1,0)</f>
        <v>1</v>
      </c>
    </row>
    <row r="3352" spans="1:43" x14ac:dyDescent="0.3">
      <c r="A3352" t="s">
        <v>15713</v>
      </c>
      <c r="C3352" t="s">
        <v>8324</v>
      </c>
      <c r="D3352" s="1">
        <v>46283</v>
      </c>
      <c r="E3352" t="s">
        <v>11819</v>
      </c>
      <c r="F3352" t="s">
        <v>9</v>
      </c>
      <c r="G3352">
        <v>3998</v>
      </c>
      <c r="H3352">
        <v>11.99</v>
      </c>
      <c r="I3352">
        <v>2.16</v>
      </c>
      <c r="J3352">
        <v>3983.85</v>
      </c>
      <c r="K3352" s="1">
        <v>46285</v>
      </c>
      <c r="L3352" t="s">
        <v>15582</v>
      </c>
      <c r="M3352">
        <f t="shared" si="624"/>
        <v>1</v>
      </c>
      <c r="N3352">
        <f>COUNTIF(Orders!$A:$A,C3352)</f>
        <v>1</v>
      </c>
      <c r="P3352">
        <f>COUNTIF(Orders!$H:$H,UPPER(SUBSTITUTE(TRIM(C3352),"-","")))</f>
        <v>1</v>
      </c>
      <c r="R3352" t="str">
        <f t="shared" si="625"/>
        <v>Matched Order Reference</v>
      </c>
      <c r="S3352">
        <f t="shared" si="626"/>
        <v>1</v>
      </c>
      <c r="V3352" cm="1">
        <f t="array" ref="V3352">IF(E3352&lt;&gt;"CAPTURE",0,SUMPRODUCT((MDR_Rates!$A$2:$A$10=F3352)*(G3352&gt;MDR_Rates!$B$2:$B$10)*((MDR_Rates!$C$2:$C$10="")+(G3352&lt;=MDR_Rates!$C$2:$C$10))*MDR_Rates!$D$2:$D$10))</f>
        <v>0.3</v>
      </c>
      <c r="W3352">
        <f t="shared" si="627"/>
        <v>11.99</v>
      </c>
      <c r="X3352">
        <f t="shared" si="628"/>
        <v>2.16</v>
      </c>
      <c r="Y3352">
        <f t="shared" si="629"/>
        <v>0</v>
      </c>
      <c r="Z3352">
        <f t="shared" si="630"/>
        <v>0</v>
      </c>
      <c r="AG3352" t="str">
        <f t="shared" si="631"/>
        <v/>
      </c>
      <c r="AI3352" t="str">
        <f t="shared" si="632"/>
        <v/>
      </c>
      <c r="AJ3352" t="str">
        <f t="shared" si="633"/>
        <v/>
      </c>
      <c r="AK3352" t="str">
        <f t="shared" si="634"/>
        <v>ORD26004200</v>
      </c>
      <c r="AL3352">
        <f>IF(E3352&lt;&gt;"CAPTURE","",COUNTIF(Orders!$H:$H,AK3352))</f>
        <v>1</v>
      </c>
      <c r="AP3352" t="str">
        <f t="shared" si="635"/>
        <v>Matched to Order</v>
      </c>
      <c r="AQ3352">
        <f>IF(COUNTIF($A$2:A3352,A3352)=1,1,0)</f>
        <v>1</v>
      </c>
    </row>
    <row r="3353" spans="1:43" x14ac:dyDescent="0.3">
      <c r="A3353" t="s">
        <v>15714</v>
      </c>
      <c r="C3353" t="s">
        <v>8389</v>
      </c>
      <c r="D3353" s="1">
        <v>46283</v>
      </c>
      <c r="E3353" t="s">
        <v>11819</v>
      </c>
      <c r="F3353" t="s">
        <v>9</v>
      </c>
      <c r="G3353">
        <v>10998</v>
      </c>
      <c r="H3353">
        <v>32.99</v>
      </c>
      <c r="I3353">
        <v>5.94</v>
      </c>
      <c r="J3353">
        <v>10959.07</v>
      </c>
      <c r="K3353" s="1">
        <v>46285</v>
      </c>
      <c r="L3353" t="s">
        <v>15582</v>
      </c>
      <c r="M3353">
        <f t="shared" si="624"/>
        <v>1</v>
      </c>
      <c r="N3353">
        <f>COUNTIF(Orders!$A:$A,C3353)</f>
        <v>1</v>
      </c>
      <c r="P3353">
        <f>COUNTIF(Orders!$H:$H,UPPER(SUBSTITUTE(TRIM(C3353),"-","")))</f>
        <v>1</v>
      </c>
      <c r="R3353" t="str">
        <f t="shared" si="625"/>
        <v>Matched Order Reference</v>
      </c>
      <c r="S3353">
        <f t="shared" si="626"/>
        <v>1</v>
      </c>
      <c r="V3353" cm="1">
        <f t="array" ref="V3353">IF(E3353&lt;&gt;"CAPTURE",0,SUMPRODUCT((MDR_Rates!$A$2:$A$10=F3353)*(G3353&gt;MDR_Rates!$B$2:$B$10)*((MDR_Rates!$C$2:$C$10="")+(G3353&lt;=MDR_Rates!$C$2:$C$10))*MDR_Rates!$D$2:$D$10))</f>
        <v>0.3</v>
      </c>
      <c r="W3353">
        <f t="shared" si="627"/>
        <v>32.99</v>
      </c>
      <c r="X3353">
        <f t="shared" si="628"/>
        <v>5.94</v>
      </c>
      <c r="Y3353">
        <f t="shared" si="629"/>
        <v>0</v>
      </c>
      <c r="Z3353">
        <f t="shared" si="630"/>
        <v>0</v>
      </c>
      <c r="AG3353" t="str">
        <f t="shared" si="631"/>
        <v/>
      </c>
      <c r="AI3353" t="str">
        <f t="shared" si="632"/>
        <v/>
      </c>
      <c r="AJ3353" t="str">
        <f t="shared" si="633"/>
        <v/>
      </c>
      <c r="AK3353" t="str">
        <f t="shared" si="634"/>
        <v>ORD26004233</v>
      </c>
      <c r="AL3353">
        <f>IF(E3353&lt;&gt;"CAPTURE","",COUNTIF(Orders!$H:$H,AK3353))</f>
        <v>1</v>
      </c>
      <c r="AP3353" t="str">
        <f t="shared" si="635"/>
        <v>Matched to Order</v>
      </c>
      <c r="AQ3353">
        <f>IF(COUNTIF($A$2:A3353,A3353)=1,1,0)</f>
        <v>1</v>
      </c>
    </row>
    <row r="3354" spans="1:43" x14ac:dyDescent="0.3">
      <c r="A3354" t="s">
        <v>15715</v>
      </c>
      <c r="C3354" t="s">
        <v>8413</v>
      </c>
      <c r="D3354" s="1">
        <v>46283</v>
      </c>
      <c r="E3354" t="s">
        <v>11819</v>
      </c>
      <c r="F3354" t="s">
        <v>17</v>
      </c>
      <c r="G3354">
        <v>7999</v>
      </c>
      <c r="H3354">
        <v>127.98</v>
      </c>
      <c r="I3354">
        <v>23.04</v>
      </c>
      <c r="J3354">
        <v>7847.98</v>
      </c>
      <c r="K3354" s="1">
        <v>46285</v>
      </c>
      <c r="L3354" t="s">
        <v>15582</v>
      </c>
      <c r="M3354">
        <f t="shared" si="624"/>
        <v>1</v>
      </c>
      <c r="N3354">
        <f>COUNTIF(Orders!$A:$A,C3354)</f>
        <v>1</v>
      </c>
      <c r="P3354">
        <f>COUNTIF(Orders!$H:$H,UPPER(SUBSTITUTE(TRIM(C3354),"-","")))</f>
        <v>1</v>
      </c>
      <c r="R3354" t="str">
        <f t="shared" si="625"/>
        <v>Matched Order Reference</v>
      </c>
      <c r="S3354">
        <f t="shared" si="626"/>
        <v>1</v>
      </c>
      <c r="V3354" cm="1">
        <f t="array" ref="V3354">IF(E3354&lt;&gt;"CAPTURE",0,SUMPRODUCT((MDR_Rates!$A$2:$A$10=F3354)*(G3354&gt;MDR_Rates!$B$2:$B$10)*((MDR_Rates!$C$2:$C$10="")+(G3354&lt;=MDR_Rates!$C$2:$C$10))*MDR_Rates!$D$2:$D$10))</f>
        <v>1.6</v>
      </c>
      <c r="W3354">
        <f t="shared" si="627"/>
        <v>127.98</v>
      </c>
      <c r="X3354">
        <f t="shared" si="628"/>
        <v>23.04</v>
      </c>
      <c r="Y3354">
        <f t="shared" si="629"/>
        <v>0</v>
      </c>
      <c r="Z3354">
        <f t="shared" si="630"/>
        <v>0</v>
      </c>
      <c r="AG3354" t="str">
        <f t="shared" si="631"/>
        <v/>
      </c>
      <c r="AI3354" t="str">
        <f t="shared" si="632"/>
        <v/>
      </c>
      <c r="AJ3354" t="str">
        <f t="shared" si="633"/>
        <v/>
      </c>
      <c r="AK3354" t="str">
        <f t="shared" si="634"/>
        <v>ORD26004246</v>
      </c>
      <c r="AL3354">
        <f>IF(E3354&lt;&gt;"CAPTURE","",COUNTIF(Orders!$H:$H,AK3354))</f>
        <v>1</v>
      </c>
      <c r="AP3354" t="str">
        <f t="shared" si="635"/>
        <v>Matched to Order</v>
      </c>
      <c r="AQ3354">
        <f>IF(COUNTIF($A$2:A3354,A3354)=1,1,0)</f>
        <v>1</v>
      </c>
    </row>
    <row r="3355" spans="1:43" x14ac:dyDescent="0.3">
      <c r="A3355" t="s">
        <v>15716</v>
      </c>
      <c r="C3355" t="s">
        <v>8461</v>
      </c>
      <c r="D3355" s="1">
        <v>46283</v>
      </c>
      <c r="E3355" t="s">
        <v>11819</v>
      </c>
      <c r="F3355" t="s">
        <v>9</v>
      </c>
      <c r="G3355">
        <v>4597</v>
      </c>
      <c r="H3355">
        <v>13.79</v>
      </c>
      <c r="I3355">
        <v>2.48</v>
      </c>
      <c r="J3355">
        <v>4580.7299999999996</v>
      </c>
      <c r="K3355" s="1">
        <v>46285</v>
      </c>
      <c r="L3355" t="s">
        <v>15582</v>
      </c>
      <c r="M3355">
        <f t="shared" si="624"/>
        <v>1</v>
      </c>
      <c r="N3355">
        <f>COUNTIF(Orders!$A:$A,C3355)</f>
        <v>1</v>
      </c>
      <c r="P3355">
        <f>COUNTIF(Orders!$H:$H,UPPER(SUBSTITUTE(TRIM(C3355),"-","")))</f>
        <v>1</v>
      </c>
      <c r="R3355" t="str">
        <f t="shared" si="625"/>
        <v>Matched Order Reference</v>
      </c>
      <c r="S3355">
        <f t="shared" si="626"/>
        <v>1</v>
      </c>
      <c r="V3355" cm="1">
        <f t="array" ref="V3355">IF(E3355&lt;&gt;"CAPTURE",0,SUMPRODUCT((MDR_Rates!$A$2:$A$10=F3355)*(G3355&gt;MDR_Rates!$B$2:$B$10)*((MDR_Rates!$C$2:$C$10="")+(G3355&lt;=MDR_Rates!$C$2:$C$10))*MDR_Rates!$D$2:$D$10))</f>
        <v>0.3</v>
      </c>
      <c r="W3355">
        <f t="shared" si="627"/>
        <v>13.79</v>
      </c>
      <c r="X3355">
        <f t="shared" si="628"/>
        <v>2.48</v>
      </c>
      <c r="Y3355">
        <f t="shared" si="629"/>
        <v>0</v>
      </c>
      <c r="Z3355">
        <f t="shared" si="630"/>
        <v>0</v>
      </c>
      <c r="AG3355" t="str">
        <f t="shared" si="631"/>
        <v/>
      </c>
      <c r="AI3355" t="str">
        <f t="shared" si="632"/>
        <v/>
      </c>
      <c r="AJ3355" t="str">
        <f t="shared" si="633"/>
        <v/>
      </c>
      <c r="AK3355" t="str">
        <f t="shared" si="634"/>
        <v>ORD26004270</v>
      </c>
      <c r="AL3355">
        <f>IF(E3355&lt;&gt;"CAPTURE","",COUNTIF(Orders!$H:$H,AK3355))</f>
        <v>1</v>
      </c>
      <c r="AP3355" t="str">
        <f t="shared" si="635"/>
        <v>Matched to Order</v>
      </c>
      <c r="AQ3355">
        <f>IF(COUNTIF($A$2:A3355,A3355)=1,1,0)</f>
        <v>1</v>
      </c>
    </row>
    <row r="3356" spans="1:43" x14ac:dyDescent="0.3">
      <c r="A3356" t="s">
        <v>15717</v>
      </c>
      <c r="C3356" t="s">
        <v>8467</v>
      </c>
      <c r="D3356" s="1">
        <v>46283</v>
      </c>
      <c r="E3356" t="s">
        <v>11819</v>
      </c>
      <c r="F3356" t="s">
        <v>9</v>
      </c>
      <c r="G3356">
        <v>499</v>
      </c>
      <c r="H3356">
        <v>0</v>
      </c>
      <c r="I3356">
        <v>0</v>
      </c>
      <c r="J3356">
        <v>499</v>
      </c>
      <c r="K3356" s="1">
        <v>46285</v>
      </c>
      <c r="L3356" t="s">
        <v>15582</v>
      </c>
      <c r="M3356">
        <f t="shared" si="624"/>
        <v>1</v>
      </c>
      <c r="N3356">
        <f>COUNTIF(Orders!$A:$A,C3356)</f>
        <v>1</v>
      </c>
      <c r="P3356">
        <f>COUNTIF(Orders!$H:$H,UPPER(SUBSTITUTE(TRIM(C3356),"-","")))</f>
        <v>1</v>
      </c>
      <c r="R3356" t="str">
        <f t="shared" si="625"/>
        <v>Matched Order Reference</v>
      </c>
      <c r="S3356">
        <f t="shared" si="626"/>
        <v>1</v>
      </c>
      <c r="V3356" cm="1">
        <f t="array" ref="V3356">IF(E3356&lt;&gt;"CAPTURE",0,SUMPRODUCT((MDR_Rates!$A$2:$A$10=F3356)*(G3356&gt;MDR_Rates!$B$2:$B$10)*((MDR_Rates!$C$2:$C$10="")+(G3356&lt;=MDR_Rates!$C$2:$C$10))*MDR_Rates!$D$2:$D$10))</f>
        <v>0</v>
      </c>
      <c r="W3356">
        <f t="shared" si="627"/>
        <v>0</v>
      </c>
      <c r="X3356">
        <f t="shared" si="628"/>
        <v>0</v>
      </c>
      <c r="Y3356">
        <f t="shared" si="629"/>
        <v>0</v>
      </c>
      <c r="Z3356">
        <f t="shared" si="630"/>
        <v>0</v>
      </c>
      <c r="AG3356" t="str">
        <f t="shared" si="631"/>
        <v/>
      </c>
      <c r="AI3356" t="str">
        <f t="shared" si="632"/>
        <v/>
      </c>
      <c r="AJ3356" t="str">
        <f t="shared" si="633"/>
        <v/>
      </c>
      <c r="AK3356" t="str">
        <f t="shared" si="634"/>
        <v>ORD26004273</v>
      </c>
      <c r="AL3356">
        <f>IF(E3356&lt;&gt;"CAPTURE","",COUNTIF(Orders!$H:$H,AK3356))</f>
        <v>1</v>
      </c>
      <c r="AP3356" t="str">
        <f t="shared" si="635"/>
        <v>Matched to Order</v>
      </c>
      <c r="AQ3356">
        <f>IF(COUNTIF($A$2:A3356,A3356)=1,1,0)</f>
        <v>1</v>
      </c>
    </row>
    <row r="3357" spans="1:43" x14ac:dyDescent="0.3">
      <c r="A3357" t="s">
        <v>15718</v>
      </c>
      <c r="C3357" t="s">
        <v>8500</v>
      </c>
      <c r="D3357" s="1">
        <v>46283</v>
      </c>
      <c r="E3357" t="s">
        <v>11819</v>
      </c>
      <c r="F3357" t="s">
        <v>44</v>
      </c>
      <c r="G3357">
        <v>4998</v>
      </c>
      <c r="H3357">
        <v>84.97</v>
      </c>
      <c r="I3357">
        <v>15.29</v>
      </c>
      <c r="J3357">
        <v>4897.74</v>
      </c>
      <c r="K3357" s="1">
        <v>46285</v>
      </c>
      <c r="L3357" t="s">
        <v>15582</v>
      </c>
      <c r="M3357">
        <f t="shared" si="624"/>
        <v>1</v>
      </c>
      <c r="N3357">
        <f>COUNTIF(Orders!$A:$A,C3357)</f>
        <v>1</v>
      </c>
      <c r="P3357">
        <f>COUNTIF(Orders!$H:$H,UPPER(SUBSTITUTE(TRIM(C3357),"-","")))</f>
        <v>1</v>
      </c>
      <c r="R3357" t="str">
        <f t="shared" si="625"/>
        <v>Matched Order Reference</v>
      </c>
      <c r="S3357">
        <f t="shared" si="626"/>
        <v>1</v>
      </c>
      <c r="V3357" cm="1">
        <f t="array" ref="V3357">IF(E3357&lt;&gt;"CAPTURE",0,SUMPRODUCT((MDR_Rates!$A$2:$A$10=F3357)*(G3357&gt;MDR_Rates!$B$2:$B$10)*((MDR_Rates!$C$2:$C$10="")+(G3357&lt;=MDR_Rates!$C$2:$C$10))*MDR_Rates!$D$2:$D$10))</f>
        <v>1.7</v>
      </c>
      <c r="W3357">
        <f t="shared" si="627"/>
        <v>84.97</v>
      </c>
      <c r="X3357">
        <f t="shared" si="628"/>
        <v>15.29</v>
      </c>
      <c r="Y3357">
        <f t="shared" si="629"/>
        <v>0</v>
      </c>
      <c r="Z3357">
        <f t="shared" si="630"/>
        <v>0</v>
      </c>
      <c r="AG3357" t="str">
        <f t="shared" si="631"/>
        <v/>
      </c>
      <c r="AI3357" t="str">
        <f t="shared" si="632"/>
        <v/>
      </c>
      <c r="AJ3357" t="str">
        <f t="shared" si="633"/>
        <v/>
      </c>
      <c r="AK3357" t="str">
        <f t="shared" si="634"/>
        <v>ORD26004290</v>
      </c>
      <c r="AL3357">
        <f>IF(E3357&lt;&gt;"CAPTURE","",COUNTIF(Orders!$H:$H,AK3357))</f>
        <v>1</v>
      </c>
      <c r="AP3357" t="str">
        <f t="shared" si="635"/>
        <v>Matched to Order</v>
      </c>
      <c r="AQ3357">
        <f>IF(COUNTIF($A$2:A3357,A3357)=1,1,0)</f>
        <v>1</v>
      </c>
    </row>
    <row r="3358" spans="1:43" x14ac:dyDescent="0.3">
      <c r="A3358" t="s">
        <v>15719</v>
      </c>
      <c r="C3358" t="s">
        <v>8536</v>
      </c>
      <c r="D3358" s="1">
        <v>46283</v>
      </c>
      <c r="E3358" t="s">
        <v>11819</v>
      </c>
      <c r="F3358" t="s">
        <v>9</v>
      </c>
      <c r="G3358">
        <v>5998</v>
      </c>
      <c r="H3358">
        <v>17.989999999999998</v>
      </c>
      <c r="I3358">
        <v>3.24</v>
      </c>
      <c r="J3358">
        <v>5976.77</v>
      </c>
      <c r="K3358" s="1">
        <v>46285</v>
      </c>
      <c r="L3358" t="s">
        <v>15582</v>
      </c>
      <c r="M3358">
        <f t="shared" si="624"/>
        <v>2</v>
      </c>
      <c r="N3358">
        <f>COUNTIF(Orders!$A:$A,C3358)</f>
        <v>1</v>
      </c>
      <c r="P3358">
        <f>COUNTIF(Orders!$H:$H,UPPER(SUBSTITUTE(TRIM(C3358),"-","")))</f>
        <v>1</v>
      </c>
      <c r="R3358" t="str">
        <f t="shared" si="625"/>
        <v>Matched Order Reference</v>
      </c>
      <c r="S3358">
        <f t="shared" si="626"/>
        <v>2</v>
      </c>
      <c r="V3358" cm="1">
        <f t="array" ref="V3358">IF(E3358&lt;&gt;"CAPTURE",0,SUMPRODUCT((MDR_Rates!$A$2:$A$10=F3358)*(G3358&gt;MDR_Rates!$B$2:$B$10)*((MDR_Rates!$C$2:$C$10="")+(G3358&lt;=MDR_Rates!$C$2:$C$10))*MDR_Rates!$D$2:$D$10))</f>
        <v>0.3</v>
      </c>
      <c r="W3358">
        <f t="shared" si="627"/>
        <v>17.989999999999998</v>
      </c>
      <c r="X3358">
        <f t="shared" si="628"/>
        <v>3.24</v>
      </c>
      <c r="Y3358">
        <f t="shared" si="629"/>
        <v>0</v>
      </c>
      <c r="Z3358">
        <f t="shared" si="630"/>
        <v>0</v>
      </c>
      <c r="AG3358" t="str">
        <f t="shared" si="631"/>
        <v/>
      </c>
      <c r="AI3358" t="str">
        <f t="shared" si="632"/>
        <v/>
      </c>
      <c r="AJ3358" t="str">
        <f t="shared" si="633"/>
        <v/>
      </c>
      <c r="AK3358" t="str">
        <f t="shared" si="634"/>
        <v>ORD26004308</v>
      </c>
      <c r="AL3358">
        <f>IF(E3358&lt;&gt;"CAPTURE","",COUNTIF(Orders!$H:$H,AK3358))</f>
        <v>1</v>
      </c>
      <c r="AP3358" t="str">
        <f t="shared" si="635"/>
        <v>Duplicate ID - Review</v>
      </c>
      <c r="AQ3358">
        <f>IF(COUNTIF($A$2:A3358,A3358)=1,1,0)</f>
        <v>1</v>
      </c>
    </row>
    <row r="3359" spans="1:43" x14ac:dyDescent="0.3">
      <c r="A3359" t="s">
        <v>15719</v>
      </c>
      <c r="C3359" t="s">
        <v>8536</v>
      </c>
      <c r="D3359" s="1">
        <v>46283</v>
      </c>
      <c r="E3359" t="s">
        <v>11819</v>
      </c>
      <c r="F3359" t="s">
        <v>9</v>
      </c>
      <c r="G3359">
        <v>5998</v>
      </c>
      <c r="H3359">
        <v>17.989999999999998</v>
      </c>
      <c r="I3359">
        <v>3.24</v>
      </c>
      <c r="J3359">
        <v>5976.77</v>
      </c>
      <c r="K3359" s="1">
        <v>46285</v>
      </c>
      <c r="L3359" t="s">
        <v>15582</v>
      </c>
      <c r="M3359">
        <f t="shared" si="624"/>
        <v>2</v>
      </c>
      <c r="N3359">
        <f>COUNTIF(Orders!$A:$A,C3359)</f>
        <v>1</v>
      </c>
      <c r="P3359">
        <f>COUNTIF(Orders!$H:$H,UPPER(SUBSTITUTE(TRIM(C3359),"-","")))</f>
        <v>1</v>
      </c>
      <c r="R3359" t="str">
        <f t="shared" si="625"/>
        <v>Matched Order Reference</v>
      </c>
      <c r="S3359">
        <f t="shared" si="626"/>
        <v>2</v>
      </c>
      <c r="V3359" cm="1">
        <f t="array" ref="V3359">IF(E3359&lt;&gt;"CAPTURE",0,SUMPRODUCT((MDR_Rates!$A$2:$A$10=F3359)*(G3359&gt;MDR_Rates!$B$2:$B$10)*((MDR_Rates!$C$2:$C$10="")+(G3359&lt;=MDR_Rates!$C$2:$C$10))*MDR_Rates!$D$2:$D$10))</f>
        <v>0.3</v>
      </c>
      <c r="W3359">
        <f t="shared" si="627"/>
        <v>17.989999999999998</v>
      </c>
      <c r="X3359">
        <f t="shared" si="628"/>
        <v>3.24</v>
      </c>
      <c r="Y3359">
        <f t="shared" si="629"/>
        <v>0</v>
      </c>
      <c r="Z3359">
        <f t="shared" si="630"/>
        <v>0</v>
      </c>
      <c r="AG3359" t="str">
        <f t="shared" si="631"/>
        <v/>
      </c>
      <c r="AI3359" t="str">
        <f t="shared" si="632"/>
        <v/>
      </c>
      <c r="AJ3359" t="str">
        <f t="shared" si="633"/>
        <v/>
      </c>
      <c r="AK3359" t="str">
        <f t="shared" si="634"/>
        <v>ORD26004308</v>
      </c>
      <c r="AL3359">
        <f>IF(E3359&lt;&gt;"CAPTURE","",COUNTIF(Orders!$H:$H,AK3359))</f>
        <v>1</v>
      </c>
      <c r="AP3359" t="str">
        <f t="shared" si="635"/>
        <v>Duplicate ID - Review</v>
      </c>
      <c r="AQ3359">
        <f>IF(COUNTIF($A$2:A3359,A3359)=1,1,0)</f>
        <v>0</v>
      </c>
    </row>
    <row r="3360" spans="1:43" x14ac:dyDescent="0.3">
      <c r="A3360" t="s">
        <v>15720</v>
      </c>
      <c r="C3360" t="s">
        <v>8572</v>
      </c>
      <c r="D3360" s="1">
        <v>46283</v>
      </c>
      <c r="E3360" t="s">
        <v>11819</v>
      </c>
      <c r="F3360" t="s">
        <v>44</v>
      </c>
      <c r="G3360">
        <v>2999</v>
      </c>
      <c r="H3360">
        <v>71.98</v>
      </c>
      <c r="I3360">
        <v>12.96</v>
      </c>
      <c r="J3360">
        <v>2914.06</v>
      </c>
      <c r="K3360" s="1">
        <v>46285</v>
      </c>
      <c r="L3360" t="s">
        <v>15582</v>
      </c>
      <c r="M3360">
        <f t="shared" si="624"/>
        <v>1</v>
      </c>
      <c r="N3360">
        <f>COUNTIF(Orders!$A:$A,C3360)</f>
        <v>1</v>
      </c>
      <c r="P3360">
        <f>COUNTIF(Orders!$H:$H,UPPER(SUBSTITUTE(TRIM(C3360),"-","")))</f>
        <v>1</v>
      </c>
      <c r="R3360" t="str">
        <f t="shared" si="625"/>
        <v>Matched Order Reference</v>
      </c>
      <c r="S3360">
        <f t="shared" si="626"/>
        <v>1</v>
      </c>
      <c r="V3360" cm="1">
        <f t="array" ref="V3360">IF(E3360&lt;&gt;"CAPTURE",0,SUMPRODUCT((MDR_Rates!$A$2:$A$10=F3360)*(G3360&gt;MDR_Rates!$B$2:$B$10)*((MDR_Rates!$C$2:$C$10="")+(G3360&lt;=MDR_Rates!$C$2:$C$10))*MDR_Rates!$D$2:$D$10))</f>
        <v>1.7</v>
      </c>
      <c r="W3360">
        <f t="shared" si="627"/>
        <v>50.98</v>
      </c>
      <c r="X3360">
        <f t="shared" si="628"/>
        <v>9.18</v>
      </c>
      <c r="Y3360">
        <f t="shared" si="629"/>
        <v>21</v>
      </c>
      <c r="Z3360">
        <f t="shared" si="630"/>
        <v>3.78</v>
      </c>
      <c r="AG3360" t="str">
        <f t="shared" si="631"/>
        <v/>
      </c>
      <c r="AI3360" t="str">
        <f t="shared" si="632"/>
        <v/>
      </c>
      <c r="AJ3360" t="str">
        <f t="shared" si="633"/>
        <v/>
      </c>
      <c r="AK3360" t="str">
        <f t="shared" si="634"/>
        <v>ORD26004326</v>
      </c>
      <c r="AL3360">
        <f>IF(E3360&lt;&gt;"CAPTURE","",COUNTIF(Orders!$H:$H,AK3360))</f>
        <v>1</v>
      </c>
      <c r="AP3360" t="str">
        <f t="shared" si="635"/>
        <v>Matched to Order</v>
      </c>
      <c r="AQ3360">
        <f>IF(COUNTIF($A$2:A3360,A3360)=1,1,0)</f>
        <v>1</v>
      </c>
    </row>
    <row r="3361" spans="1:43" x14ac:dyDescent="0.3">
      <c r="A3361" t="s">
        <v>15721</v>
      </c>
      <c r="C3361" t="s">
        <v>8689</v>
      </c>
      <c r="D3361" s="1">
        <v>46283</v>
      </c>
      <c r="E3361" t="s">
        <v>11819</v>
      </c>
      <c r="F3361" t="s">
        <v>44</v>
      </c>
      <c r="G3361">
        <v>3798</v>
      </c>
      <c r="H3361">
        <v>91.15</v>
      </c>
      <c r="I3361">
        <v>16.41</v>
      </c>
      <c r="J3361">
        <v>3690.44</v>
      </c>
      <c r="K3361" s="1">
        <v>46285</v>
      </c>
      <c r="L3361" t="s">
        <v>15582</v>
      </c>
      <c r="M3361">
        <f t="shared" si="624"/>
        <v>1</v>
      </c>
      <c r="N3361">
        <f>COUNTIF(Orders!$A:$A,C3361)</f>
        <v>1</v>
      </c>
      <c r="P3361">
        <f>COUNTIF(Orders!$H:$H,UPPER(SUBSTITUTE(TRIM(C3361),"-","")))</f>
        <v>1</v>
      </c>
      <c r="R3361" t="str">
        <f t="shared" si="625"/>
        <v>Matched Order Reference</v>
      </c>
      <c r="S3361">
        <f t="shared" si="626"/>
        <v>1</v>
      </c>
      <c r="V3361" cm="1">
        <f t="array" ref="V3361">IF(E3361&lt;&gt;"CAPTURE",0,SUMPRODUCT((MDR_Rates!$A$2:$A$10=F3361)*(G3361&gt;MDR_Rates!$B$2:$B$10)*((MDR_Rates!$C$2:$C$10="")+(G3361&lt;=MDR_Rates!$C$2:$C$10))*MDR_Rates!$D$2:$D$10))</f>
        <v>1.7</v>
      </c>
      <c r="W3361">
        <f t="shared" si="627"/>
        <v>64.569999999999993</v>
      </c>
      <c r="X3361">
        <f t="shared" si="628"/>
        <v>11.62</v>
      </c>
      <c r="Y3361">
        <f t="shared" si="629"/>
        <v>26.58</v>
      </c>
      <c r="Z3361">
        <f t="shared" si="630"/>
        <v>4.79</v>
      </c>
      <c r="AG3361" t="str">
        <f t="shared" si="631"/>
        <v/>
      </c>
      <c r="AI3361" t="str">
        <f t="shared" si="632"/>
        <v/>
      </c>
      <c r="AJ3361" t="str">
        <f t="shared" si="633"/>
        <v/>
      </c>
      <c r="AK3361" t="str">
        <f t="shared" si="634"/>
        <v>ORD26004386</v>
      </c>
      <c r="AL3361">
        <f>IF(E3361&lt;&gt;"CAPTURE","",COUNTIF(Orders!$H:$H,AK3361))</f>
        <v>1</v>
      </c>
      <c r="AP3361" t="str">
        <f t="shared" si="635"/>
        <v>Matched to Order</v>
      </c>
      <c r="AQ3361">
        <f>IF(COUNTIF($A$2:A3361,A3361)=1,1,0)</f>
        <v>1</v>
      </c>
    </row>
    <row r="3362" spans="1:43" x14ac:dyDescent="0.3">
      <c r="A3362" t="s">
        <v>15722</v>
      </c>
      <c r="C3362" t="s">
        <v>8729</v>
      </c>
      <c r="D3362" s="1">
        <v>46283</v>
      </c>
      <c r="E3362" t="s">
        <v>11819</v>
      </c>
      <c r="F3362" t="s">
        <v>9</v>
      </c>
      <c r="G3362">
        <v>2999</v>
      </c>
      <c r="H3362">
        <v>9</v>
      </c>
      <c r="I3362">
        <v>1.62</v>
      </c>
      <c r="J3362">
        <v>2988.38</v>
      </c>
      <c r="K3362" s="1">
        <v>46285</v>
      </c>
      <c r="L3362" t="s">
        <v>15582</v>
      </c>
      <c r="M3362">
        <f t="shared" si="624"/>
        <v>1</v>
      </c>
      <c r="N3362">
        <f>COUNTIF(Orders!$A:$A,C3362)</f>
        <v>1</v>
      </c>
      <c r="P3362">
        <f>COUNTIF(Orders!$H:$H,UPPER(SUBSTITUTE(TRIM(C3362),"-","")))</f>
        <v>1</v>
      </c>
      <c r="R3362" t="str">
        <f t="shared" si="625"/>
        <v>Matched Order Reference</v>
      </c>
      <c r="S3362">
        <f t="shared" si="626"/>
        <v>1</v>
      </c>
      <c r="V3362" cm="1">
        <f t="array" ref="V3362">IF(E3362&lt;&gt;"CAPTURE",0,SUMPRODUCT((MDR_Rates!$A$2:$A$10=F3362)*(G3362&gt;MDR_Rates!$B$2:$B$10)*((MDR_Rates!$C$2:$C$10="")+(G3362&lt;=MDR_Rates!$C$2:$C$10))*MDR_Rates!$D$2:$D$10))</f>
        <v>0.3</v>
      </c>
      <c r="W3362">
        <f t="shared" si="627"/>
        <v>9</v>
      </c>
      <c r="X3362">
        <f t="shared" si="628"/>
        <v>1.62</v>
      </c>
      <c r="Y3362">
        <f t="shared" si="629"/>
        <v>0</v>
      </c>
      <c r="Z3362">
        <f t="shared" si="630"/>
        <v>0</v>
      </c>
      <c r="AG3362" t="str">
        <f t="shared" si="631"/>
        <v/>
      </c>
      <c r="AI3362" t="str">
        <f t="shared" si="632"/>
        <v/>
      </c>
      <c r="AJ3362" t="str">
        <f t="shared" si="633"/>
        <v/>
      </c>
      <c r="AK3362" t="str">
        <f t="shared" si="634"/>
        <v>ORD26004406</v>
      </c>
      <c r="AL3362">
        <f>IF(E3362&lt;&gt;"CAPTURE","",COUNTIF(Orders!$H:$H,AK3362))</f>
        <v>1</v>
      </c>
      <c r="AP3362" t="str">
        <f t="shared" si="635"/>
        <v>Matched to Order</v>
      </c>
      <c r="AQ3362">
        <f>IF(COUNTIF($A$2:A3362,A3362)=1,1,0)</f>
        <v>1</v>
      </c>
    </row>
    <row r="3363" spans="1:43" x14ac:dyDescent="0.3">
      <c r="A3363" t="s">
        <v>15723</v>
      </c>
      <c r="C3363" t="s">
        <v>8745</v>
      </c>
      <c r="D3363" s="1">
        <v>46283</v>
      </c>
      <c r="E3363" t="s">
        <v>11819</v>
      </c>
      <c r="F3363" t="s">
        <v>17</v>
      </c>
      <c r="G3363">
        <v>9297</v>
      </c>
      <c r="H3363">
        <v>148.75</v>
      </c>
      <c r="I3363">
        <v>26.78</v>
      </c>
      <c r="J3363">
        <v>9121.4699999999993</v>
      </c>
      <c r="K3363" s="1">
        <v>46285</v>
      </c>
      <c r="L3363" t="s">
        <v>15582</v>
      </c>
      <c r="M3363">
        <f t="shared" si="624"/>
        <v>1</v>
      </c>
      <c r="N3363">
        <f>COUNTIF(Orders!$A:$A,C3363)</f>
        <v>1</v>
      </c>
      <c r="P3363">
        <f>COUNTIF(Orders!$H:$H,UPPER(SUBSTITUTE(TRIM(C3363),"-","")))</f>
        <v>1</v>
      </c>
      <c r="R3363" t="str">
        <f t="shared" si="625"/>
        <v>Matched Order Reference</v>
      </c>
      <c r="S3363">
        <f t="shared" si="626"/>
        <v>1</v>
      </c>
      <c r="V3363" cm="1">
        <f t="array" ref="V3363">IF(E3363&lt;&gt;"CAPTURE",0,SUMPRODUCT((MDR_Rates!$A$2:$A$10=F3363)*(G3363&gt;MDR_Rates!$B$2:$B$10)*((MDR_Rates!$C$2:$C$10="")+(G3363&lt;=MDR_Rates!$C$2:$C$10))*MDR_Rates!$D$2:$D$10))</f>
        <v>1.6</v>
      </c>
      <c r="W3363">
        <f t="shared" si="627"/>
        <v>148.75</v>
      </c>
      <c r="X3363">
        <f t="shared" si="628"/>
        <v>26.78</v>
      </c>
      <c r="Y3363">
        <f t="shared" si="629"/>
        <v>0</v>
      </c>
      <c r="Z3363">
        <f t="shared" si="630"/>
        <v>0</v>
      </c>
      <c r="AG3363" t="str">
        <f t="shared" si="631"/>
        <v/>
      </c>
      <c r="AI3363" t="str">
        <f t="shared" si="632"/>
        <v/>
      </c>
      <c r="AJ3363" t="str">
        <f t="shared" si="633"/>
        <v/>
      </c>
      <c r="AK3363" t="str">
        <f t="shared" si="634"/>
        <v>ORD26004414</v>
      </c>
      <c r="AL3363">
        <f>IF(E3363&lt;&gt;"CAPTURE","",COUNTIF(Orders!$H:$H,AK3363))</f>
        <v>1</v>
      </c>
      <c r="AP3363" t="str">
        <f t="shared" si="635"/>
        <v>Matched to Order</v>
      </c>
      <c r="AQ3363">
        <f>IF(COUNTIF($A$2:A3363,A3363)=1,1,0)</f>
        <v>1</v>
      </c>
    </row>
    <row r="3364" spans="1:43" x14ac:dyDescent="0.3">
      <c r="A3364" t="s">
        <v>15724</v>
      </c>
      <c r="C3364" t="s">
        <v>8762</v>
      </c>
      <c r="D3364" s="1">
        <v>46283</v>
      </c>
      <c r="E3364" t="s">
        <v>11819</v>
      </c>
      <c r="F3364" t="s">
        <v>17</v>
      </c>
      <c r="G3364">
        <v>8348</v>
      </c>
      <c r="H3364">
        <v>133.57</v>
      </c>
      <c r="I3364">
        <v>24.04</v>
      </c>
      <c r="J3364">
        <v>8190.39</v>
      </c>
      <c r="K3364" s="1">
        <v>46285</v>
      </c>
      <c r="L3364" t="s">
        <v>15582</v>
      </c>
      <c r="M3364">
        <f t="shared" si="624"/>
        <v>1</v>
      </c>
      <c r="N3364">
        <f>COUNTIF(Orders!$A:$A,C3364)</f>
        <v>1</v>
      </c>
      <c r="P3364">
        <f>COUNTIF(Orders!$H:$H,UPPER(SUBSTITUTE(TRIM(C3364),"-","")))</f>
        <v>1</v>
      </c>
      <c r="R3364" t="str">
        <f t="shared" si="625"/>
        <v>Matched Order Reference</v>
      </c>
      <c r="S3364">
        <f t="shared" si="626"/>
        <v>1</v>
      </c>
      <c r="V3364" cm="1">
        <f t="array" ref="V3364">IF(E3364&lt;&gt;"CAPTURE",0,SUMPRODUCT((MDR_Rates!$A$2:$A$10=F3364)*(G3364&gt;MDR_Rates!$B$2:$B$10)*((MDR_Rates!$C$2:$C$10="")+(G3364&lt;=MDR_Rates!$C$2:$C$10))*MDR_Rates!$D$2:$D$10))</f>
        <v>1.6</v>
      </c>
      <c r="W3364">
        <f t="shared" si="627"/>
        <v>133.57</v>
      </c>
      <c r="X3364">
        <f t="shared" si="628"/>
        <v>24.04</v>
      </c>
      <c r="Y3364">
        <f t="shared" si="629"/>
        <v>0</v>
      </c>
      <c r="Z3364">
        <f t="shared" si="630"/>
        <v>0</v>
      </c>
      <c r="AG3364" t="str">
        <f t="shared" si="631"/>
        <v/>
      </c>
      <c r="AI3364" t="str">
        <f t="shared" si="632"/>
        <v/>
      </c>
      <c r="AJ3364" t="str">
        <f t="shared" si="633"/>
        <v/>
      </c>
      <c r="AK3364" t="str">
        <f t="shared" si="634"/>
        <v>ORD26004423</v>
      </c>
      <c r="AL3364">
        <f>IF(E3364&lt;&gt;"CAPTURE","",COUNTIF(Orders!$H:$H,AK3364))</f>
        <v>1</v>
      </c>
      <c r="AP3364" t="str">
        <f t="shared" si="635"/>
        <v>Matched to Order</v>
      </c>
      <c r="AQ3364">
        <f>IF(COUNTIF($A$2:A3364,A3364)=1,1,0)</f>
        <v>1</v>
      </c>
    </row>
    <row r="3365" spans="1:43" x14ac:dyDescent="0.3">
      <c r="A3365" t="s">
        <v>15725</v>
      </c>
      <c r="C3365" t="s">
        <v>8769</v>
      </c>
      <c r="D3365" s="1">
        <v>46283</v>
      </c>
      <c r="E3365" t="s">
        <v>11819</v>
      </c>
      <c r="F3365" t="s">
        <v>9</v>
      </c>
      <c r="G3365">
        <v>11497</v>
      </c>
      <c r="H3365">
        <v>34.49</v>
      </c>
      <c r="I3365">
        <v>6.21</v>
      </c>
      <c r="J3365">
        <v>11456.3</v>
      </c>
      <c r="K3365" s="1">
        <v>46285</v>
      </c>
      <c r="L3365" t="s">
        <v>15582</v>
      </c>
      <c r="M3365">
        <f t="shared" si="624"/>
        <v>1</v>
      </c>
      <c r="N3365">
        <f>COUNTIF(Orders!$A:$A,C3365)</f>
        <v>1</v>
      </c>
      <c r="P3365">
        <f>COUNTIF(Orders!$H:$H,UPPER(SUBSTITUTE(TRIM(C3365),"-","")))</f>
        <v>1</v>
      </c>
      <c r="R3365" t="str">
        <f t="shared" si="625"/>
        <v>Matched Order Reference</v>
      </c>
      <c r="S3365">
        <f t="shared" si="626"/>
        <v>1</v>
      </c>
      <c r="V3365" cm="1">
        <f t="array" ref="V3365">IF(E3365&lt;&gt;"CAPTURE",0,SUMPRODUCT((MDR_Rates!$A$2:$A$10=F3365)*(G3365&gt;MDR_Rates!$B$2:$B$10)*((MDR_Rates!$C$2:$C$10="")+(G3365&lt;=MDR_Rates!$C$2:$C$10))*MDR_Rates!$D$2:$D$10))</f>
        <v>0.3</v>
      </c>
      <c r="W3365">
        <f t="shared" si="627"/>
        <v>34.49</v>
      </c>
      <c r="X3365">
        <f t="shared" si="628"/>
        <v>6.21</v>
      </c>
      <c r="Y3365">
        <f t="shared" si="629"/>
        <v>0</v>
      </c>
      <c r="Z3365">
        <f t="shared" si="630"/>
        <v>0</v>
      </c>
      <c r="AG3365" t="str">
        <f t="shared" si="631"/>
        <v/>
      </c>
      <c r="AI3365" t="str">
        <f t="shared" si="632"/>
        <v/>
      </c>
      <c r="AJ3365" t="str">
        <f t="shared" si="633"/>
        <v/>
      </c>
      <c r="AK3365" t="str">
        <f t="shared" si="634"/>
        <v>ORD26004427</v>
      </c>
      <c r="AL3365">
        <f>IF(E3365&lt;&gt;"CAPTURE","",COUNTIF(Orders!$H:$H,AK3365))</f>
        <v>1</v>
      </c>
      <c r="AP3365" t="str">
        <f t="shared" si="635"/>
        <v>Matched to Order</v>
      </c>
      <c r="AQ3365">
        <f>IF(COUNTIF($A$2:A3365,A3365)=1,1,0)</f>
        <v>1</v>
      </c>
    </row>
    <row r="3366" spans="1:43" x14ac:dyDescent="0.3">
      <c r="A3366" t="s">
        <v>15726</v>
      </c>
      <c r="C3366" t="s">
        <v>8832</v>
      </c>
      <c r="D3366" s="1">
        <v>46283</v>
      </c>
      <c r="E3366" t="s">
        <v>11819</v>
      </c>
      <c r="F3366" t="s">
        <v>9</v>
      </c>
      <c r="G3366">
        <v>2499</v>
      </c>
      <c r="H3366">
        <v>7.5</v>
      </c>
      <c r="I3366">
        <v>1.35</v>
      </c>
      <c r="J3366">
        <v>2490.15</v>
      </c>
      <c r="K3366" s="1">
        <v>46285</v>
      </c>
      <c r="L3366" t="s">
        <v>15582</v>
      </c>
      <c r="M3366">
        <f t="shared" si="624"/>
        <v>1</v>
      </c>
      <c r="N3366">
        <f>COUNTIF(Orders!$A:$A,C3366)</f>
        <v>1</v>
      </c>
      <c r="P3366">
        <f>COUNTIF(Orders!$H:$H,UPPER(SUBSTITUTE(TRIM(C3366),"-","")))</f>
        <v>1</v>
      </c>
      <c r="R3366" t="str">
        <f t="shared" si="625"/>
        <v>Matched Order Reference</v>
      </c>
      <c r="S3366">
        <f t="shared" si="626"/>
        <v>1</v>
      </c>
      <c r="V3366" cm="1">
        <f t="array" ref="V3366">IF(E3366&lt;&gt;"CAPTURE",0,SUMPRODUCT((MDR_Rates!$A$2:$A$10=F3366)*(G3366&gt;MDR_Rates!$B$2:$B$10)*((MDR_Rates!$C$2:$C$10="")+(G3366&lt;=MDR_Rates!$C$2:$C$10))*MDR_Rates!$D$2:$D$10))</f>
        <v>0.3</v>
      </c>
      <c r="W3366">
        <f t="shared" si="627"/>
        <v>7.5</v>
      </c>
      <c r="X3366">
        <f t="shared" si="628"/>
        <v>1.35</v>
      </c>
      <c r="Y3366">
        <f t="shared" si="629"/>
        <v>0</v>
      </c>
      <c r="Z3366">
        <f t="shared" si="630"/>
        <v>0</v>
      </c>
      <c r="AG3366" t="str">
        <f t="shared" si="631"/>
        <v/>
      </c>
      <c r="AI3366" t="str">
        <f t="shared" si="632"/>
        <v/>
      </c>
      <c r="AJ3366" t="str">
        <f t="shared" si="633"/>
        <v/>
      </c>
      <c r="AK3366" t="str">
        <f t="shared" si="634"/>
        <v>ORD26004459</v>
      </c>
      <c r="AL3366">
        <f>IF(E3366&lt;&gt;"CAPTURE","",COUNTIF(Orders!$H:$H,AK3366))</f>
        <v>1</v>
      </c>
      <c r="AP3366" t="str">
        <f t="shared" si="635"/>
        <v>Matched to Order</v>
      </c>
      <c r="AQ3366">
        <f>IF(COUNTIF($A$2:A3366,A3366)=1,1,0)</f>
        <v>1</v>
      </c>
    </row>
    <row r="3367" spans="1:43" x14ac:dyDescent="0.3">
      <c r="A3367" t="s">
        <v>15727</v>
      </c>
      <c r="C3367" t="s">
        <v>8862</v>
      </c>
      <c r="D3367" s="1">
        <v>46283</v>
      </c>
      <c r="E3367" t="s">
        <v>11819</v>
      </c>
      <c r="F3367" t="s">
        <v>9</v>
      </c>
      <c r="G3367">
        <v>3499</v>
      </c>
      <c r="H3367">
        <v>10.5</v>
      </c>
      <c r="I3367">
        <v>1.89</v>
      </c>
      <c r="J3367">
        <v>3486.61</v>
      </c>
      <c r="K3367" s="1">
        <v>46285</v>
      </c>
      <c r="L3367" t="s">
        <v>15582</v>
      </c>
      <c r="M3367">
        <f t="shared" si="624"/>
        <v>1</v>
      </c>
      <c r="N3367">
        <f>COUNTIF(Orders!$A:$A,C3367)</f>
        <v>1</v>
      </c>
      <c r="P3367">
        <f>COUNTIF(Orders!$H:$H,UPPER(SUBSTITUTE(TRIM(C3367),"-","")))</f>
        <v>1</v>
      </c>
      <c r="R3367" t="str">
        <f t="shared" si="625"/>
        <v>Matched Order Reference</v>
      </c>
      <c r="S3367">
        <f t="shared" si="626"/>
        <v>1</v>
      </c>
      <c r="V3367" cm="1">
        <f t="array" ref="V3367">IF(E3367&lt;&gt;"CAPTURE",0,SUMPRODUCT((MDR_Rates!$A$2:$A$10=F3367)*(G3367&gt;MDR_Rates!$B$2:$B$10)*((MDR_Rates!$C$2:$C$10="")+(G3367&lt;=MDR_Rates!$C$2:$C$10))*MDR_Rates!$D$2:$D$10))</f>
        <v>0.3</v>
      </c>
      <c r="W3367">
        <f t="shared" si="627"/>
        <v>10.5</v>
      </c>
      <c r="X3367">
        <f t="shared" si="628"/>
        <v>1.89</v>
      </c>
      <c r="Y3367">
        <f t="shared" si="629"/>
        <v>0</v>
      </c>
      <c r="Z3367">
        <f t="shared" si="630"/>
        <v>0</v>
      </c>
      <c r="AG3367" t="str">
        <f t="shared" si="631"/>
        <v/>
      </c>
      <c r="AI3367" t="str">
        <f t="shared" si="632"/>
        <v/>
      </c>
      <c r="AJ3367" t="str">
        <f t="shared" si="633"/>
        <v/>
      </c>
      <c r="AK3367" t="str">
        <f t="shared" si="634"/>
        <v>ORD26004475</v>
      </c>
      <c r="AL3367">
        <f>IF(E3367&lt;&gt;"CAPTURE","",COUNTIF(Orders!$H:$H,AK3367))</f>
        <v>1</v>
      </c>
      <c r="AP3367" t="str">
        <f t="shared" si="635"/>
        <v>Matched to Order</v>
      </c>
      <c r="AQ3367">
        <f>IF(COUNTIF($A$2:A3367,A3367)=1,1,0)</f>
        <v>1</v>
      </c>
    </row>
    <row r="3368" spans="1:43" x14ac:dyDescent="0.3">
      <c r="A3368" t="s">
        <v>15728</v>
      </c>
      <c r="C3368" t="s">
        <v>15729</v>
      </c>
      <c r="D3368" s="1">
        <v>46283</v>
      </c>
      <c r="E3368" t="s">
        <v>11819</v>
      </c>
      <c r="F3368" t="s">
        <v>17</v>
      </c>
      <c r="G3368">
        <v>4999</v>
      </c>
      <c r="H3368">
        <v>79.98</v>
      </c>
      <c r="I3368">
        <v>14.4</v>
      </c>
      <c r="J3368">
        <v>4904.62</v>
      </c>
      <c r="K3368" s="1">
        <v>46285</v>
      </c>
      <c r="L3368" t="s">
        <v>15582</v>
      </c>
      <c r="M3368">
        <f t="shared" si="624"/>
        <v>1</v>
      </c>
      <c r="N3368">
        <f>COUNTIF(Orders!$A:$A,C3368)</f>
        <v>1</v>
      </c>
      <c r="P3368">
        <f>COUNTIF(Orders!$H:$H,UPPER(SUBSTITUTE(TRIM(C3368),"-","")))</f>
        <v>1</v>
      </c>
      <c r="R3368" t="str">
        <f t="shared" si="625"/>
        <v>Matched Order Reference</v>
      </c>
      <c r="S3368">
        <f t="shared" si="626"/>
        <v>1</v>
      </c>
      <c r="V3368" cm="1">
        <f t="array" ref="V3368">IF(E3368&lt;&gt;"CAPTURE",0,SUMPRODUCT((MDR_Rates!$A$2:$A$10=F3368)*(G3368&gt;MDR_Rates!$B$2:$B$10)*((MDR_Rates!$C$2:$C$10="")+(G3368&lt;=MDR_Rates!$C$2:$C$10))*MDR_Rates!$D$2:$D$10))</f>
        <v>1.6</v>
      </c>
      <c r="W3368">
        <f t="shared" si="627"/>
        <v>79.98</v>
      </c>
      <c r="X3368">
        <f t="shared" si="628"/>
        <v>14.4</v>
      </c>
      <c r="Y3368">
        <f t="shared" si="629"/>
        <v>0</v>
      </c>
      <c r="Z3368">
        <f t="shared" si="630"/>
        <v>0</v>
      </c>
      <c r="AG3368" t="str">
        <f t="shared" si="631"/>
        <v/>
      </c>
      <c r="AI3368" t="str">
        <f t="shared" si="632"/>
        <v/>
      </c>
      <c r="AJ3368" t="str">
        <f t="shared" si="633"/>
        <v/>
      </c>
      <c r="AK3368" t="str">
        <f t="shared" si="634"/>
        <v>ORD26004598</v>
      </c>
      <c r="AL3368">
        <f>IF(E3368&lt;&gt;"CAPTURE","",COUNTIF(Orders!$H:$H,AK3368))</f>
        <v>1</v>
      </c>
      <c r="AP3368" t="str">
        <f t="shared" si="635"/>
        <v>Matched to Order</v>
      </c>
      <c r="AQ3368">
        <f>IF(COUNTIF($A$2:A3368,A3368)=1,1,0)</f>
        <v>1</v>
      </c>
    </row>
    <row r="3369" spans="1:43" x14ac:dyDescent="0.3">
      <c r="A3369" t="s">
        <v>15730</v>
      </c>
      <c r="C3369" t="s">
        <v>9174</v>
      </c>
      <c r="D3369" s="1">
        <v>46283</v>
      </c>
      <c r="E3369" t="s">
        <v>11819</v>
      </c>
      <c r="F3369" t="s">
        <v>9</v>
      </c>
      <c r="G3369">
        <v>4597</v>
      </c>
      <c r="H3369">
        <v>13.79</v>
      </c>
      <c r="I3369">
        <v>2.48</v>
      </c>
      <c r="J3369">
        <v>4580.7299999999996</v>
      </c>
      <c r="K3369" s="1">
        <v>46285</v>
      </c>
      <c r="L3369" t="s">
        <v>15582</v>
      </c>
      <c r="M3369">
        <f t="shared" si="624"/>
        <v>1</v>
      </c>
      <c r="N3369">
        <f>COUNTIF(Orders!$A:$A,C3369)</f>
        <v>1</v>
      </c>
      <c r="P3369">
        <f>COUNTIF(Orders!$H:$H,UPPER(SUBSTITUTE(TRIM(C3369),"-","")))</f>
        <v>1</v>
      </c>
      <c r="R3369" t="str">
        <f t="shared" si="625"/>
        <v>Matched Order Reference</v>
      </c>
      <c r="S3369">
        <f t="shared" si="626"/>
        <v>1</v>
      </c>
      <c r="V3369" cm="1">
        <f t="array" ref="V3369">IF(E3369&lt;&gt;"CAPTURE",0,SUMPRODUCT((MDR_Rates!$A$2:$A$10=F3369)*(G3369&gt;MDR_Rates!$B$2:$B$10)*((MDR_Rates!$C$2:$C$10="")+(G3369&lt;=MDR_Rates!$C$2:$C$10))*MDR_Rates!$D$2:$D$10))</f>
        <v>0.3</v>
      </c>
      <c r="W3369">
        <f t="shared" si="627"/>
        <v>13.79</v>
      </c>
      <c r="X3369">
        <f t="shared" si="628"/>
        <v>2.48</v>
      </c>
      <c r="Y3369">
        <f t="shared" si="629"/>
        <v>0</v>
      </c>
      <c r="Z3369">
        <f t="shared" si="630"/>
        <v>0</v>
      </c>
      <c r="AG3369" t="str">
        <f t="shared" si="631"/>
        <v/>
      </c>
      <c r="AI3369" t="str">
        <f t="shared" si="632"/>
        <v/>
      </c>
      <c r="AJ3369" t="str">
        <f t="shared" si="633"/>
        <v/>
      </c>
      <c r="AK3369" t="str">
        <f t="shared" si="634"/>
        <v>ORD26004633</v>
      </c>
      <c r="AL3369">
        <f>IF(E3369&lt;&gt;"CAPTURE","",COUNTIF(Orders!$H:$H,AK3369))</f>
        <v>1</v>
      </c>
      <c r="AP3369" t="str">
        <f t="shared" si="635"/>
        <v>Matched to Order</v>
      </c>
      <c r="AQ3369">
        <f>IF(COUNTIF($A$2:A3369,A3369)=1,1,0)</f>
        <v>1</v>
      </c>
    </row>
    <row r="3370" spans="1:43" x14ac:dyDescent="0.3">
      <c r="A3370" t="s">
        <v>15731</v>
      </c>
      <c r="C3370" t="s">
        <v>9187</v>
      </c>
      <c r="D3370" s="1">
        <v>46283</v>
      </c>
      <c r="E3370" t="s">
        <v>11819</v>
      </c>
      <c r="F3370" t="s">
        <v>9</v>
      </c>
      <c r="G3370">
        <v>1798</v>
      </c>
      <c r="H3370">
        <v>0</v>
      </c>
      <c r="I3370">
        <v>0</v>
      </c>
      <c r="J3370">
        <v>1798</v>
      </c>
      <c r="K3370" s="1">
        <v>46285</v>
      </c>
      <c r="L3370" t="s">
        <v>15582</v>
      </c>
      <c r="M3370">
        <f t="shared" si="624"/>
        <v>1</v>
      </c>
      <c r="N3370">
        <f>COUNTIF(Orders!$A:$A,C3370)</f>
        <v>1</v>
      </c>
      <c r="P3370">
        <f>COUNTIF(Orders!$H:$H,UPPER(SUBSTITUTE(TRIM(C3370),"-","")))</f>
        <v>1</v>
      </c>
      <c r="R3370" t="str">
        <f t="shared" si="625"/>
        <v>Matched Order Reference</v>
      </c>
      <c r="S3370">
        <f t="shared" si="626"/>
        <v>1</v>
      </c>
      <c r="V3370" cm="1">
        <f t="array" ref="V3370">IF(E3370&lt;&gt;"CAPTURE",0,SUMPRODUCT((MDR_Rates!$A$2:$A$10=F3370)*(G3370&gt;MDR_Rates!$B$2:$B$10)*((MDR_Rates!$C$2:$C$10="")+(G3370&lt;=MDR_Rates!$C$2:$C$10))*MDR_Rates!$D$2:$D$10))</f>
        <v>0</v>
      </c>
      <c r="W3370">
        <f t="shared" si="627"/>
        <v>0</v>
      </c>
      <c r="X3370">
        <f t="shared" si="628"/>
        <v>0</v>
      </c>
      <c r="Y3370">
        <f t="shared" si="629"/>
        <v>0</v>
      </c>
      <c r="Z3370">
        <f t="shared" si="630"/>
        <v>0</v>
      </c>
      <c r="AG3370" t="str">
        <f t="shared" si="631"/>
        <v/>
      </c>
      <c r="AI3370" t="str">
        <f t="shared" si="632"/>
        <v/>
      </c>
      <c r="AJ3370" t="str">
        <f t="shared" si="633"/>
        <v/>
      </c>
      <c r="AK3370" t="str">
        <f t="shared" si="634"/>
        <v>ORD26004641</v>
      </c>
      <c r="AL3370">
        <f>IF(E3370&lt;&gt;"CAPTURE","",COUNTIF(Orders!$H:$H,AK3370))</f>
        <v>1</v>
      </c>
      <c r="AP3370" t="str">
        <f t="shared" si="635"/>
        <v>Matched to Order</v>
      </c>
      <c r="AQ3370">
        <f>IF(COUNTIF($A$2:A3370,A3370)=1,1,0)</f>
        <v>1</v>
      </c>
    </row>
    <row r="3371" spans="1:43" x14ac:dyDescent="0.3">
      <c r="A3371" t="s">
        <v>15732</v>
      </c>
      <c r="C3371" t="s">
        <v>9189</v>
      </c>
      <c r="D3371" s="1">
        <v>46283</v>
      </c>
      <c r="E3371" t="s">
        <v>11819</v>
      </c>
      <c r="F3371" t="s">
        <v>9</v>
      </c>
      <c r="G3371">
        <v>1798</v>
      </c>
      <c r="H3371">
        <v>0</v>
      </c>
      <c r="I3371">
        <v>0</v>
      </c>
      <c r="J3371">
        <v>1798</v>
      </c>
      <c r="K3371" s="1">
        <v>46285</v>
      </c>
      <c r="L3371" t="s">
        <v>15582</v>
      </c>
      <c r="M3371">
        <f t="shared" si="624"/>
        <v>1</v>
      </c>
      <c r="N3371">
        <f>COUNTIF(Orders!$A:$A,C3371)</f>
        <v>1</v>
      </c>
      <c r="P3371">
        <f>COUNTIF(Orders!$H:$H,UPPER(SUBSTITUTE(TRIM(C3371),"-","")))</f>
        <v>1</v>
      </c>
      <c r="R3371" t="str">
        <f t="shared" si="625"/>
        <v>Matched Order Reference</v>
      </c>
      <c r="S3371">
        <f t="shared" si="626"/>
        <v>1</v>
      </c>
      <c r="V3371" cm="1">
        <f t="array" ref="V3371">IF(E3371&lt;&gt;"CAPTURE",0,SUMPRODUCT((MDR_Rates!$A$2:$A$10=F3371)*(G3371&gt;MDR_Rates!$B$2:$B$10)*((MDR_Rates!$C$2:$C$10="")+(G3371&lt;=MDR_Rates!$C$2:$C$10))*MDR_Rates!$D$2:$D$10))</f>
        <v>0</v>
      </c>
      <c r="W3371">
        <f t="shared" si="627"/>
        <v>0</v>
      </c>
      <c r="X3371">
        <f t="shared" si="628"/>
        <v>0</v>
      </c>
      <c r="Y3371">
        <f t="shared" si="629"/>
        <v>0</v>
      </c>
      <c r="Z3371">
        <f t="shared" si="630"/>
        <v>0</v>
      </c>
      <c r="AG3371" t="str">
        <f t="shared" si="631"/>
        <v/>
      </c>
      <c r="AI3371" t="str">
        <f t="shared" si="632"/>
        <v/>
      </c>
      <c r="AJ3371" t="str">
        <f t="shared" si="633"/>
        <v/>
      </c>
      <c r="AK3371" t="str">
        <f t="shared" si="634"/>
        <v>ORD26004642</v>
      </c>
      <c r="AL3371">
        <f>IF(E3371&lt;&gt;"CAPTURE","",COUNTIF(Orders!$H:$H,AK3371))</f>
        <v>1</v>
      </c>
      <c r="AP3371" t="str">
        <f t="shared" si="635"/>
        <v>Matched to Order</v>
      </c>
      <c r="AQ3371">
        <f>IF(COUNTIF($A$2:A3371,A3371)=1,1,0)</f>
        <v>1</v>
      </c>
    </row>
    <row r="3372" spans="1:43" x14ac:dyDescent="0.3">
      <c r="A3372" t="s">
        <v>15733</v>
      </c>
      <c r="C3372" t="s">
        <v>9267</v>
      </c>
      <c r="D3372" s="1">
        <v>46283</v>
      </c>
      <c r="E3372" t="s">
        <v>11819</v>
      </c>
      <c r="F3372" t="s">
        <v>17</v>
      </c>
      <c r="G3372">
        <v>13597</v>
      </c>
      <c r="H3372">
        <v>217.55</v>
      </c>
      <c r="I3372">
        <v>39.159999999999997</v>
      </c>
      <c r="J3372">
        <v>13340.29</v>
      </c>
      <c r="K3372" s="1">
        <v>46285</v>
      </c>
      <c r="L3372" t="s">
        <v>15582</v>
      </c>
      <c r="M3372">
        <f t="shared" si="624"/>
        <v>1</v>
      </c>
      <c r="N3372">
        <f>COUNTIF(Orders!$A:$A,C3372)</f>
        <v>1</v>
      </c>
      <c r="P3372">
        <f>COUNTIF(Orders!$H:$H,UPPER(SUBSTITUTE(TRIM(C3372),"-","")))</f>
        <v>1</v>
      </c>
      <c r="R3372" t="str">
        <f t="shared" si="625"/>
        <v>Matched Order Reference</v>
      </c>
      <c r="S3372">
        <f t="shared" si="626"/>
        <v>1</v>
      </c>
      <c r="V3372" cm="1">
        <f t="array" ref="V3372">IF(E3372&lt;&gt;"CAPTURE",0,SUMPRODUCT((MDR_Rates!$A$2:$A$10=F3372)*(G3372&gt;MDR_Rates!$B$2:$B$10)*((MDR_Rates!$C$2:$C$10="")+(G3372&lt;=MDR_Rates!$C$2:$C$10))*MDR_Rates!$D$2:$D$10))</f>
        <v>1.6</v>
      </c>
      <c r="W3372">
        <f t="shared" si="627"/>
        <v>217.55</v>
      </c>
      <c r="X3372">
        <f t="shared" si="628"/>
        <v>39.159999999999997</v>
      </c>
      <c r="Y3372">
        <f t="shared" si="629"/>
        <v>0</v>
      </c>
      <c r="Z3372">
        <f t="shared" si="630"/>
        <v>0</v>
      </c>
      <c r="AG3372" t="str">
        <f t="shared" si="631"/>
        <v/>
      </c>
      <c r="AI3372" t="str">
        <f t="shared" si="632"/>
        <v/>
      </c>
      <c r="AJ3372" t="str">
        <f t="shared" si="633"/>
        <v/>
      </c>
      <c r="AK3372" t="str">
        <f t="shared" si="634"/>
        <v>ORD26004682</v>
      </c>
      <c r="AL3372">
        <f>IF(E3372&lt;&gt;"CAPTURE","",COUNTIF(Orders!$H:$H,AK3372))</f>
        <v>1</v>
      </c>
      <c r="AP3372" t="str">
        <f t="shared" si="635"/>
        <v>Matched to Order</v>
      </c>
      <c r="AQ3372">
        <f>IF(COUNTIF($A$2:A3372,A3372)=1,1,0)</f>
        <v>1</v>
      </c>
    </row>
    <row r="3373" spans="1:43" x14ac:dyDescent="0.3">
      <c r="A3373" t="s">
        <v>15734</v>
      </c>
      <c r="C3373" t="s">
        <v>9359</v>
      </c>
      <c r="D3373" s="1">
        <v>46283</v>
      </c>
      <c r="E3373" t="s">
        <v>11819</v>
      </c>
      <c r="F3373" t="s">
        <v>9</v>
      </c>
      <c r="G3373">
        <v>1299</v>
      </c>
      <c r="H3373">
        <v>0</v>
      </c>
      <c r="I3373">
        <v>0</v>
      </c>
      <c r="J3373">
        <v>1299</v>
      </c>
      <c r="K3373" s="1">
        <v>46285</v>
      </c>
      <c r="L3373" t="s">
        <v>15582</v>
      </c>
      <c r="M3373">
        <f t="shared" si="624"/>
        <v>1</v>
      </c>
      <c r="N3373">
        <f>COUNTIF(Orders!$A:$A,C3373)</f>
        <v>1</v>
      </c>
      <c r="P3373">
        <f>COUNTIF(Orders!$H:$H,UPPER(SUBSTITUTE(TRIM(C3373),"-","")))</f>
        <v>1</v>
      </c>
      <c r="R3373" t="str">
        <f t="shared" si="625"/>
        <v>Matched Order Reference</v>
      </c>
      <c r="S3373">
        <f t="shared" si="626"/>
        <v>1</v>
      </c>
      <c r="V3373" cm="1">
        <f t="array" ref="V3373">IF(E3373&lt;&gt;"CAPTURE",0,SUMPRODUCT((MDR_Rates!$A$2:$A$10=F3373)*(G3373&gt;MDR_Rates!$B$2:$B$10)*((MDR_Rates!$C$2:$C$10="")+(G3373&lt;=MDR_Rates!$C$2:$C$10))*MDR_Rates!$D$2:$D$10))</f>
        <v>0</v>
      </c>
      <c r="W3373">
        <f t="shared" si="627"/>
        <v>0</v>
      </c>
      <c r="X3373">
        <f t="shared" si="628"/>
        <v>0</v>
      </c>
      <c r="Y3373">
        <f t="shared" si="629"/>
        <v>0</v>
      </c>
      <c r="Z3373">
        <f t="shared" si="630"/>
        <v>0</v>
      </c>
      <c r="AG3373" t="str">
        <f t="shared" si="631"/>
        <v/>
      </c>
      <c r="AI3373" t="str">
        <f t="shared" si="632"/>
        <v/>
      </c>
      <c r="AJ3373" t="str">
        <f t="shared" si="633"/>
        <v/>
      </c>
      <c r="AK3373" t="str">
        <f t="shared" si="634"/>
        <v>ORD26004729</v>
      </c>
      <c r="AL3373">
        <f>IF(E3373&lt;&gt;"CAPTURE","",COUNTIF(Orders!$H:$H,AK3373))</f>
        <v>1</v>
      </c>
      <c r="AP3373" t="str">
        <f t="shared" si="635"/>
        <v>Matched to Order</v>
      </c>
      <c r="AQ3373">
        <f>IF(COUNTIF($A$2:A3373,A3373)=1,1,0)</f>
        <v>1</v>
      </c>
    </row>
    <row r="3374" spans="1:43" x14ac:dyDescent="0.3">
      <c r="A3374" t="s">
        <v>15735</v>
      </c>
      <c r="C3374" t="s">
        <v>9380</v>
      </c>
      <c r="D3374" s="1">
        <v>46283</v>
      </c>
      <c r="E3374" t="s">
        <v>11819</v>
      </c>
      <c r="F3374" t="s">
        <v>44</v>
      </c>
      <c r="G3374">
        <v>6797</v>
      </c>
      <c r="H3374">
        <v>115.55</v>
      </c>
      <c r="I3374">
        <v>20.8</v>
      </c>
      <c r="J3374">
        <v>6660.65</v>
      </c>
      <c r="K3374" s="1">
        <v>46285</v>
      </c>
      <c r="L3374" t="s">
        <v>15582</v>
      </c>
      <c r="M3374">
        <f t="shared" si="624"/>
        <v>1</v>
      </c>
      <c r="N3374">
        <f>COUNTIF(Orders!$A:$A,C3374)</f>
        <v>1</v>
      </c>
      <c r="P3374">
        <f>COUNTIF(Orders!$H:$H,UPPER(SUBSTITUTE(TRIM(C3374),"-","")))</f>
        <v>1</v>
      </c>
      <c r="R3374" t="str">
        <f t="shared" si="625"/>
        <v>Matched Order Reference</v>
      </c>
      <c r="S3374">
        <f t="shared" si="626"/>
        <v>1</v>
      </c>
      <c r="V3374" cm="1">
        <f t="array" ref="V3374">IF(E3374&lt;&gt;"CAPTURE",0,SUMPRODUCT((MDR_Rates!$A$2:$A$10=F3374)*(G3374&gt;MDR_Rates!$B$2:$B$10)*((MDR_Rates!$C$2:$C$10="")+(G3374&lt;=MDR_Rates!$C$2:$C$10))*MDR_Rates!$D$2:$D$10))</f>
        <v>1.7</v>
      </c>
      <c r="W3374">
        <f t="shared" si="627"/>
        <v>115.55</v>
      </c>
      <c r="X3374">
        <f t="shared" si="628"/>
        <v>20.8</v>
      </c>
      <c r="Y3374">
        <f t="shared" si="629"/>
        <v>0</v>
      </c>
      <c r="Z3374">
        <f t="shared" si="630"/>
        <v>0</v>
      </c>
      <c r="AG3374" t="str">
        <f t="shared" si="631"/>
        <v/>
      </c>
      <c r="AI3374" t="str">
        <f t="shared" si="632"/>
        <v/>
      </c>
      <c r="AJ3374" t="str">
        <f t="shared" si="633"/>
        <v/>
      </c>
      <c r="AK3374" t="str">
        <f t="shared" si="634"/>
        <v>ORD26004741</v>
      </c>
      <c r="AL3374">
        <f>IF(E3374&lt;&gt;"CAPTURE","",COUNTIF(Orders!$H:$H,AK3374))</f>
        <v>1</v>
      </c>
      <c r="AP3374" t="str">
        <f t="shared" si="635"/>
        <v>Matched to Order</v>
      </c>
      <c r="AQ3374">
        <f>IF(COUNTIF($A$2:A3374,A3374)=1,1,0)</f>
        <v>1</v>
      </c>
    </row>
    <row r="3375" spans="1:43" x14ac:dyDescent="0.3">
      <c r="A3375" t="s">
        <v>15736</v>
      </c>
      <c r="C3375" t="s">
        <v>15737</v>
      </c>
      <c r="D3375" s="1">
        <v>46283</v>
      </c>
      <c r="E3375" t="s">
        <v>11819</v>
      </c>
      <c r="F3375" t="s">
        <v>9</v>
      </c>
      <c r="G3375">
        <v>2999</v>
      </c>
      <c r="H3375">
        <v>9</v>
      </c>
      <c r="I3375">
        <v>1.62</v>
      </c>
      <c r="J3375">
        <v>2988.38</v>
      </c>
      <c r="K3375" s="1">
        <v>46285</v>
      </c>
      <c r="L3375" t="s">
        <v>15582</v>
      </c>
      <c r="M3375">
        <f t="shared" si="624"/>
        <v>1</v>
      </c>
      <c r="N3375">
        <f>COUNTIF(Orders!$A:$A,C3375)</f>
        <v>0</v>
      </c>
      <c r="P3375">
        <f>COUNTIF(Orders!$H:$H,UPPER(SUBSTITUTE(TRIM(C3375),"-","")))</f>
        <v>1</v>
      </c>
      <c r="R3375" t="str">
        <f t="shared" si="625"/>
        <v>Matched Order Reference</v>
      </c>
      <c r="S3375">
        <f t="shared" si="626"/>
        <v>1</v>
      </c>
      <c r="V3375" cm="1">
        <f t="array" ref="V3375">IF(E3375&lt;&gt;"CAPTURE",0,SUMPRODUCT((MDR_Rates!$A$2:$A$10=F3375)*(G3375&gt;MDR_Rates!$B$2:$B$10)*((MDR_Rates!$C$2:$C$10="")+(G3375&lt;=MDR_Rates!$C$2:$C$10))*MDR_Rates!$D$2:$D$10))</f>
        <v>0.3</v>
      </c>
      <c r="W3375">
        <f t="shared" si="627"/>
        <v>9</v>
      </c>
      <c r="X3375">
        <f t="shared" si="628"/>
        <v>1.62</v>
      </c>
      <c r="Y3375">
        <f t="shared" si="629"/>
        <v>0</v>
      </c>
      <c r="Z3375">
        <f t="shared" si="630"/>
        <v>0</v>
      </c>
      <c r="AG3375" t="str">
        <f t="shared" si="631"/>
        <v/>
      </c>
      <c r="AI3375" t="str">
        <f t="shared" si="632"/>
        <v/>
      </c>
      <c r="AJ3375" t="str">
        <f t="shared" si="633"/>
        <v/>
      </c>
      <c r="AK3375" t="str">
        <f t="shared" si="634"/>
        <v>ORD26004817</v>
      </c>
      <c r="AL3375">
        <f>IF(E3375&lt;&gt;"CAPTURE","",COUNTIF(Orders!$H:$H,AK3375))</f>
        <v>1</v>
      </c>
      <c r="AP3375" t="str">
        <f t="shared" si="635"/>
        <v>Matched to Order</v>
      </c>
      <c r="AQ3375">
        <f>IF(COUNTIF($A$2:A3375,A3375)=1,1,0)</f>
        <v>1</v>
      </c>
    </row>
    <row r="3376" spans="1:43" x14ac:dyDescent="0.3">
      <c r="A3376" t="s">
        <v>15738</v>
      </c>
      <c r="C3376" t="s">
        <v>15739</v>
      </c>
      <c r="D3376" s="1">
        <v>46283</v>
      </c>
      <c r="E3376" t="s">
        <v>11819</v>
      </c>
      <c r="F3376" t="s">
        <v>9</v>
      </c>
      <c r="G3376">
        <v>7999</v>
      </c>
      <c r="H3376">
        <v>24</v>
      </c>
      <c r="I3376">
        <v>4.32</v>
      </c>
      <c r="J3376">
        <v>7970.68</v>
      </c>
      <c r="K3376" s="1">
        <v>46285</v>
      </c>
      <c r="L3376" t="s">
        <v>15582</v>
      </c>
      <c r="M3376">
        <f t="shared" si="624"/>
        <v>1</v>
      </c>
      <c r="N3376">
        <f>COUNTIF(Orders!$A:$A,C3376)</f>
        <v>1</v>
      </c>
      <c r="P3376">
        <f>COUNTIF(Orders!$H:$H,UPPER(SUBSTITUTE(TRIM(C3376),"-","")))</f>
        <v>1</v>
      </c>
      <c r="R3376" t="str">
        <f t="shared" si="625"/>
        <v>Matched Order Reference</v>
      </c>
      <c r="S3376">
        <f t="shared" si="626"/>
        <v>1</v>
      </c>
      <c r="V3376" cm="1">
        <f t="array" ref="V3376">IF(E3376&lt;&gt;"CAPTURE",0,SUMPRODUCT((MDR_Rates!$A$2:$A$10=F3376)*(G3376&gt;MDR_Rates!$B$2:$B$10)*((MDR_Rates!$C$2:$C$10="")+(G3376&lt;=MDR_Rates!$C$2:$C$10))*MDR_Rates!$D$2:$D$10))</f>
        <v>0.3</v>
      </c>
      <c r="W3376">
        <f t="shared" si="627"/>
        <v>24</v>
      </c>
      <c r="X3376">
        <f t="shared" si="628"/>
        <v>4.32</v>
      </c>
      <c r="Y3376">
        <f t="shared" si="629"/>
        <v>0</v>
      </c>
      <c r="Z3376">
        <f t="shared" si="630"/>
        <v>0</v>
      </c>
      <c r="AG3376" t="str">
        <f t="shared" si="631"/>
        <v/>
      </c>
      <c r="AI3376" t="str">
        <f t="shared" si="632"/>
        <v/>
      </c>
      <c r="AJ3376" t="str">
        <f t="shared" si="633"/>
        <v/>
      </c>
      <c r="AK3376" t="str">
        <f t="shared" si="634"/>
        <v>ORD26004834</v>
      </c>
      <c r="AL3376">
        <f>IF(E3376&lt;&gt;"CAPTURE","",COUNTIF(Orders!$H:$H,AK3376))</f>
        <v>1</v>
      </c>
      <c r="AP3376" t="str">
        <f t="shared" si="635"/>
        <v>Matched to Order</v>
      </c>
      <c r="AQ3376">
        <f>IF(COUNTIF($A$2:A3376,A3376)=1,1,0)</f>
        <v>1</v>
      </c>
    </row>
    <row r="3377" spans="1:43" x14ac:dyDescent="0.3">
      <c r="A3377" t="s">
        <v>15740</v>
      </c>
      <c r="C3377" t="s">
        <v>9569</v>
      </c>
      <c r="D3377" s="1">
        <v>46283</v>
      </c>
      <c r="E3377" t="s">
        <v>11819</v>
      </c>
      <c r="F3377" t="s">
        <v>9</v>
      </c>
      <c r="G3377">
        <v>2798</v>
      </c>
      <c r="H3377">
        <v>8.39</v>
      </c>
      <c r="I3377">
        <v>1.51</v>
      </c>
      <c r="J3377">
        <v>2788.1</v>
      </c>
      <c r="K3377" s="1">
        <v>46285</v>
      </c>
      <c r="L3377" t="s">
        <v>15582</v>
      </c>
      <c r="M3377">
        <f t="shared" si="624"/>
        <v>1</v>
      </c>
      <c r="N3377">
        <f>COUNTIF(Orders!$A:$A,C3377)</f>
        <v>1</v>
      </c>
      <c r="P3377">
        <f>COUNTIF(Orders!$H:$H,UPPER(SUBSTITUTE(TRIM(C3377),"-","")))</f>
        <v>1</v>
      </c>
      <c r="R3377" t="str">
        <f t="shared" si="625"/>
        <v>Matched Order Reference</v>
      </c>
      <c r="S3377">
        <f t="shared" si="626"/>
        <v>1</v>
      </c>
      <c r="V3377" cm="1">
        <f t="array" ref="V3377">IF(E3377&lt;&gt;"CAPTURE",0,SUMPRODUCT((MDR_Rates!$A$2:$A$10=F3377)*(G3377&gt;MDR_Rates!$B$2:$B$10)*((MDR_Rates!$C$2:$C$10="")+(G3377&lt;=MDR_Rates!$C$2:$C$10))*MDR_Rates!$D$2:$D$10))</f>
        <v>0.3</v>
      </c>
      <c r="W3377">
        <f t="shared" si="627"/>
        <v>8.39</v>
      </c>
      <c r="X3377">
        <f t="shared" si="628"/>
        <v>1.51</v>
      </c>
      <c r="Y3377">
        <f t="shared" si="629"/>
        <v>0</v>
      </c>
      <c r="Z3377">
        <f t="shared" si="630"/>
        <v>0</v>
      </c>
      <c r="AG3377" t="str">
        <f t="shared" si="631"/>
        <v/>
      </c>
      <c r="AI3377" t="str">
        <f t="shared" si="632"/>
        <v/>
      </c>
      <c r="AJ3377" t="str">
        <f t="shared" si="633"/>
        <v/>
      </c>
      <c r="AK3377" t="str">
        <f t="shared" si="634"/>
        <v>ORD26004838</v>
      </c>
      <c r="AL3377">
        <f>IF(E3377&lt;&gt;"CAPTURE","",COUNTIF(Orders!$H:$H,AK3377))</f>
        <v>1</v>
      </c>
      <c r="AP3377" t="str">
        <f t="shared" si="635"/>
        <v>Matched to Order</v>
      </c>
      <c r="AQ3377">
        <f>IF(COUNTIF($A$2:A3377,A3377)=1,1,0)</f>
        <v>1</v>
      </c>
    </row>
    <row r="3378" spans="1:43" x14ac:dyDescent="0.3">
      <c r="A3378" t="s">
        <v>15741</v>
      </c>
      <c r="C3378" t="s">
        <v>9649</v>
      </c>
      <c r="D3378" s="1">
        <v>46283</v>
      </c>
      <c r="E3378" t="s">
        <v>11819</v>
      </c>
      <c r="F3378" t="s">
        <v>44</v>
      </c>
      <c r="G3378">
        <v>898</v>
      </c>
      <c r="H3378">
        <v>17.059999999999999</v>
      </c>
      <c r="I3378">
        <v>3.07</v>
      </c>
      <c r="J3378">
        <v>877.87</v>
      </c>
      <c r="K3378" s="1">
        <v>46285</v>
      </c>
      <c r="L3378" t="s">
        <v>15582</v>
      </c>
      <c r="M3378">
        <f t="shared" si="624"/>
        <v>1</v>
      </c>
      <c r="N3378">
        <f>COUNTIF(Orders!$A:$A,C3378)</f>
        <v>1</v>
      </c>
      <c r="P3378">
        <f>COUNTIF(Orders!$H:$H,UPPER(SUBSTITUTE(TRIM(C3378),"-","")))</f>
        <v>1</v>
      </c>
      <c r="R3378" t="str">
        <f t="shared" si="625"/>
        <v>Matched Order Reference</v>
      </c>
      <c r="S3378">
        <f t="shared" si="626"/>
        <v>1</v>
      </c>
      <c r="V3378" cm="1">
        <f t="array" ref="V3378">IF(E3378&lt;&gt;"CAPTURE",0,SUMPRODUCT((MDR_Rates!$A$2:$A$10=F3378)*(G3378&gt;MDR_Rates!$B$2:$B$10)*((MDR_Rates!$C$2:$C$10="")+(G3378&lt;=MDR_Rates!$C$2:$C$10))*MDR_Rates!$D$2:$D$10))</f>
        <v>1.9</v>
      </c>
      <c r="W3378">
        <f t="shared" si="627"/>
        <v>17.059999999999999</v>
      </c>
      <c r="X3378">
        <f t="shared" si="628"/>
        <v>3.07</v>
      </c>
      <c r="Y3378">
        <f t="shared" si="629"/>
        <v>0</v>
      </c>
      <c r="Z3378">
        <f t="shared" si="630"/>
        <v>0</v>
      </c>
      <c r="AG3378" t="str">
        <f t="shared" si="631"/>
        <v/>
      </c>
      <c r="AI3378" t="str">
        <f t="shared" si="632"/>
        <v/>
      </c>
      <c r="AJ3378" t="str">
        <f t="shared" si="633"/>
        <v/>
      </c>
      <c r="AK3378" t="str">
        <f t="shared" si="634"/>
        <v>ORD26004880</v>
      </c>
      <c r="AL3378">
        <f>IF(E3378&lt;&gt;"CAPTURE","",COUNTIF(Orders!$H:$H,AK3378))</f>
        <v>1</v>
      </c>
      <c r="AP3378" t="str">
        <f t="shared" si="635"/>
        <v>Matched to Order</v>
      </c>
      <c r="AQ3378">
        <f>IF(COUNTIF($A$2:A3378,A3378)=1,1,0)</f>
        <v>1</v>
      </c>
    </row>
    <row r="3379" spans="1:43" x14ac:dyDescent="0.3">
      <c r="A3379" t="s">
        <v>15742</v>
      </c>
      <c r="C3379" t="s">
        <v>9791</v>
      </c>
      <c r="D3379" s="1">
        <v>46283</v>
      </c>
      <c r="E3379" t="s">
        <v>11819</v>
      </c>
      <c r="F3379" t="s">
        <v>33</v>
      </c>
      <c r="G3379">
        <v>1098</v>
      </c>
      <c r="H3379">
        <v>16.47</v>
      </c>
      <c r="I3379">
        <v>2.96</v>
      </c>
      <c r="J3379">
        <v>1078.57</v>
      </c>
      <c r="K3379" s="1">
        <v>46285</v>
      </c>
      <c r="L3379" t="s">
        <v>15582</v>
      </c>
      <c r="M3379">
        <f t="shared" si="624"/>
        <v>1</v>
      </c>
      <c r="N3379">
        <f>COUNTIF(Orders!$A:$A,C3379)</f>
        <v>1</v>
      </c>
      <c r="P3379">
        <f>COUNTIF(Orders!$H:$H,UPPER(SUBSTITUTE(TRIM(C3379),"-","")))</f>
        <v>1</v>
      </c>
      <c r="R3379" t="str">
        <f t="shared" si="625"/>
        <v>Matched Order Reference</v>
      </c>
      <c r="S3379">
        <f t="shared" si="626"/>
        <v>1</v>
      </c>
      <c r="V3379" cm="1">
        <f t="array" ref="V3379">IF(E3379&lt;&gt;"CAPTURE",0,SUMPRODUCT((MDR_Rates!$A$2:$A$10=F3379)*(G3379&gt;MDR_Rates!$B$2:$B$10)*((MDR_Rates!$C$2:$C$10="")+(G3379&lt;=MDR_Rates!$C$2:$C$10))*MDR_Rates!$D$2:$D$10))</f>
        <v>1.5</v>
      </c>
      <c r="W3379">
        <f t="shared" si="627"/>
        <v>16.47</v>
      </c>
      <c r="X3379">
        <f t="shared" si="628"/>
        <v>2.96</v>
      </c>
      <c r="Y3379">
        <f t="shared" si="629"/>
        <v>0</v>
      </c>
      <c r="Z3379">
        <f t="shared" si="630"/>
        <v>0</v>
      </c>
      <c r="AG3379" t="str">
        <f t="shared" si="631"/>
        <v/>
      </c>
      <c r="AI3379" t="str">
        <f t="shared" si="632"/>
        <v/>
      </c>
      <c r="AJ3379" t="str">
        <f t="shared" si="633"/>
        <v/>
      </c>
      <c r="AK3379" t="str">
        <f t="shared" si="634"/>
        <v>ORD26004953</v>
      </c>
      <c r="AL3379">
        <f>IF(E3379&lt;&gt;"CAPTURE","",COUNTIF(Orders!$H:$H,AK3379))</f>
        <v>1</v>
      </c>
      <c r="AP3379" t="str">
        <f t="shared" si="635"/>
        <v>Matched to Order</v>
      </c>
      <c r="AQ3379">
        <f>IF(COUNTIF($A$2:A3379,A3379)=1,1,0)</f>
        <v>1</v>
      </c>
    </row>
    <row r="3380" spans="1:43" x14ac:dyDescent="0.3">
      <c r="A3380" t="s">
        <v>15743</v>
      </c>
      <c r="C3380" t="s">
        <v>15744</v>
      </c>
      <c r="D3380" s="1">
        <v>46283</v>
      </c>
      <c r="E3380" t="s">
        <v>11819</v>
      </c>
      <c r="F3380" t="s">
        <v>17</v>
      </c>
      <c r="G3380">
        <v>4999</v>
      </c>
      <c r="H3380">
        <v>79.98</v>
      </c>
      <c r="I3380">
        <v>14.4</v>
      </c>
      <c r="J3380">
        <v>4904.62</v>
      </c>
      <c r="K3380" s="1">
        <v>46285</v>
      </c>
      <c r="L3380" t="s">
        <v>15582</v>
      </c>
      <c r="M3380">
        <f t="shared" si="624"/>
        <v>1</v>
      </c>
      <c r="N3380">
        <f>COUNTIF(Orders!$A:$A,C3380)</f>
        <v>1</v>
      </c>
      <c r="P3380">
        <f>COUNTIF(Orders!$H:$H,UPPER(SUBSTITUTE(TRIM(C3380),"-","")))</f>
        <v>1</v>
      </c>
      <c r="R3380" t="str">
        <f t="shared" si="625"/>
        <v>Matched Order Reference</v>
      </c>
      <c r="S3380">
        <f t="shared" si="626"/>
        <v>1</v>
      </c>
      <c r="V3380" cm="1">
        <f t="array" ref="V3380">IF(E3380&lt;&gt;"CAPTURE",0,SUMPRODUCT((MDR_Rates!$A$2:$A$10=F3380)*(G3380&gt;MDR_Rates!$B$2:$B$10)*((MDR_Rates!$C$2:$C$10="")+(G3380&lt;=MDR_Rates!$C$2:$C$10))*MDR_Rates!$D$2:$D$10))</f>
        <v>1.6</v>
      </c>
      <c r="W3380">
        <f t="shared" si="627"/>
        <v>79.98</v>
      </c>
      <c r="X3380">
        <f t="shared" si="628"/>
        <v>14.4</v>
      </c>
      <c r="Y3380">
        <f t="shared" si="629"/>
        <v>0</v>
      </c>
      <c r="Z3380">
        <f t="shared" si="630"/>
        <v>0</v>
      </c>
      <c r="AG3380" t="str">
        <f t="shared" si="631"/>
        <v/>
      </c>
      <c r="AI3380" t="str">
        <f t="shared" si="632"/>
        <v/>
      </c>
      <c r="AJ3380" t="str">
        <f t="shared" si="633"/>
        <v/>
      </c>
      <c r="AK3380" t="str">
        <f t="shared" si="634"/>
        <v>ORD26004960</v>
      </c>
      <c r="AL3380">
        <f>IF(E3380&lt;&gt;"CAPTURE","",COUNTIF(Orders!$H:$H,AK3380))</f>
        <v>1</v>
      </c>
      <c r="AP3380" t="str">
        <f t="shared" si="635"/>
        <v>Matched to Order</v>
      </c>
      <c r="AQ3380">
        <f>IF(COUNTIF($A$2:A3380,A3380)=1,1,0)</f>
        <v>1</v>
      </c>
    </row>
    <row r="3381" spans="1:43" x14ac:dyDescent="0.3">
      <c r="A3381" t="s">
        <v>15745</v>
      </c>
      <c r="C3381" t="s">
        <v>15746</v>
      </c>
      <c r="D3381" s="1">
        <v>46283</v>
      </c>
      <c r="E3381" t="s">
        <v>11819</v>
      </c>
      <c r="F3381" t="s">
        <v>9</v>
      </c>
      <c r="G3381">
        <v>1299</v>
      </c>
      <c r="H3381">
        <v>0</v>
      </c>
      <c r="I3381">
        <v>0</v>
      </c>
      <c r="J3381">
        <v>1299</v>
      </c>
      <c r="K3381" s="1">
        <v>46285</v>
      </c>
      <c r="L3381" t="s">
        <v>15582</v>
      </c>
      <c r="M3381">
        <f t="shared" si="624"/>
        <v>1</v>
      </c>
      <c r="N3381">
        <f>COUNTIF(Orders!$A:$A,C3381)</f>
        <v>1</v>
      </c>
      <c r="P3381">
        <f>COUNTIF(Orders!$H:$H,UPPER(SUBSTITUTE(TRIM(C3381),"-","")))</f>
        <v>1</v>
      </c>
      <c r="R3381" t="str">
        <f t="shared" si="625"/>
        <v>Matched Order Reference</v>
      </c>
      <c r="S3381">
        <f t="shared" si="626"/>
        <v>1</v>
      </c>
      <c r="V3381" cm="1">
        <f t="array" ref="V3381">IF(E3381&lt;&gt;"CAPTURE",0,SUMPRODUCT((MDR_Rates!$A$2:$A$10=F3381)*(G3381&gt;MDR_Rates!$B$2:$B$10)*((MDR_Rates!$C$2:$C$10="")+(G3381&lt;=MDR_Rates!$C$2:$C$10))*MDR_Rates!$D$2:$D$10))</f>
        <v>0</v>
      </c>
      <c r="W3381">
        <f t="shared" si="627"/>
        <v>0</v>
      </c>
      <c r="X3381">
        <f t="shared" si="628"/>
        <v>0</v>
      </c>
      <c r="Y3381">
        <f t="shared" si="629"/>
        <v>0</v>
      </c>
      <c r="Z3381">
        <f t="shared" si="630"/>
        <v>0</v>
      </c>
      <c r="AG3381" t="str">
        <f t="shared" si="631"/>
        <v/>
      </c>
      <c r="AI3381" t="str">
        <f t="shared" si="632"/>
        <v/>
      </c>
      <c r="AJ3381" t="str">
        <f t="shared" si="633"/>
        <v/>
      </c>
      <c r="AK3381" t="str">
        <f t="shared" si="634"/>
        <v>ORD26005019</v>
      </c>
      <c r="AL3381">
        <f>IF(E3381&lt;&gt;"CAPTURE","",COUNTIF(Orders!$H:$H,AK3381))</f>
        <v>1</v>
      </c>
      <c r="AP3381" t="str">
        <f t="shared" si="635"/>
        <v>Matched to Order</v>
      </c>
      <c r="AQ3381">
        <f>IF(COUNTIF($A$2:A3381,A3381)=1,1,0)</f>
        <v>1</v>
      </c>
    </row>
    <row r="3382" spans="1:43" x14ac:dyDescent="0.3">
      <c r="A3382" t="s">
        <v>15747</v>
      </c>
      <c r="C3382" t="s">
        <v>9970</v>
      </c>
      <c r="D3382" s="1">
        <v>46283</v>
      </c>
      <c r="E3382" t="s">
        <v>11819</v>
      </c>
      <c r="F3382" t="s">
        <v>17</v>
      </c>
      <c r="G3382">
        <v>4998</v>
      </c>
      <c r="H3382">
        <v>79.97</v>
      </c>
      <c r="I3382">
        <v>14.39</v>
      </c>
      <c r="J3382">
        <v>4903.6400000000003</v>
      </c>
      <c r="K3382" s="1">
        <v>46285</v>
      </c>
      <c r="L3382" t="s">
        <v>15582</v>
      </c>
      <c r="M3382">
        <f t="shared" si="624"/>
        <v>1</v>
      </c>
      <c r="N3382">
        <f>COUNTIF(Orders!$A:$A,C3382)</f>
        <v>1</v>
      </c>
      <c r="P3382">
        <f>COUNTIF(Orders!$H:$H,UPPER(SUBSTITUTE(TRIM(C3382),"-","")))</f>
        <v>1</v>
      </c>
      <c r="R3382" t="str">
        <f t="shared" si="625"/>
        <v>Matched Order Reference</v>
      </c>
      <c r="S3382">
        <f t="shared" si="626"/>
        <v>1</v>
      </c>
      <c r="V3382" cm="1">
        <f t="array" ref="V3382">IF(E3382&lt;&gt;"CAPTURE",0,SUMPRODUCT((MDR_Rates!$A$2:$A$10=F3382)*(G3382&gt;MDR_Rates!$B$2:$B$10)*((MDR_Rates!$C$2:$C$10="")+(G3382&lt;=MDR_Rates!$C$2:$C$10))*MDR_Rates!$D$2:$D$10))</f>
        <v>1.6</v>
      </c>
      <c r="W3382">
        <f t="shared" si="627"/>
        <v>79.97</v>
      </c>
      <c r="X3382">
        <f t="shared" si="628"/>
        <v>14.39</v>
      </c>
      <c r="Y3382">
        <f t="shared" si="629"/>
        <v>0</v>
      </c>
      <c r="Z3382">
        <f t="shared" si="630"/>
        <v>0</v>
      </c>
      <c r="AG3382" t="str">
        <f t="shared" si="631"/>
        <v/>
      </c>
      <c r="AI3382" t="str">
        <f t="shared" si="632"/>
        <v/>
      </c>
      <c r="AJ3382" t="str">
        <f t="shared" si="633"/>
        <v/>
      </c>
      <c r="AK3382" t="str">
        <f t="shared" si="634"/>
        <v>ORD26005047</v>
      </c>
      <c r="AL3382">
        <f>IF(E3382&lt;&gt;"CAPTURE","",COUNTIF(Orders!$H:$H,AK3382))</f>
        <v>1</v>
      </c>
      <c r="AP3382" t="str">
        <f t="shared" si="635"/>
        <v>Matched to Order</v>
      </c>
      <c r="AQ3382">
        <f>IF(COUNTIF($A$2:A3382,A3382)=1,1,0)</f>
        <v>1</v>
      </c>
    </row>
    <row r="3383" spans="1:43" x14ac:dyDescent="0.3">
      <c r="A3383" t="s">
        <v>15748</v>
      </c>
      <c r="C3383" t="s">
        <v>10038</v>
      </c>
      <c r="D3383" s="1">
        <v>46283</v>
      </c>
      <c r="E3383" t="s">
        <v>11819</v>
      </c>
      <c r="F3383" t="s">
        <v>17</v>
      </c>
      <c r="G3383">
        <v>4798</v>
      </c>
      <c r="H3383">
        <v>76.77</v>
      </c>
      <c r="I3383">
        <v>13.82</v>
      </c>
      <c r="J3383">
        <v>4707.41</v>
      </c>
      <c r="K3383" s="1">
        <v>46285</v>
      </c>
      <c r="L3383" t="s">
        <v>15582</v>
      </c>
      <c r="M3383">
        <f t="shared" si="624"/>
        <v>1</v>
      </c>
      <c r="N3383">
        <f>COUNTIF(Orders!$A:$A,C3383)</f>
        <v>1</v>
      </c>
      <c r="P3383">
        <f>COUNTIF(Orders!$H:$H,UPPER(SUBSTITUTE(TRIM(C3383),"-","")))</f>
        <v>1</v>
      </c>
      <c r="R3383" t="str">
        <f t="shared" si="625"/>
        <v>Matched Order Reference</v>
      </c>
      <c r="S3383">
        <f t="shared" si="626"/>
        <v>1</v>
      </c>
      <c r="V3383" cm="1">
        <f t="array" ref="V3383">IF(E3383&lt;&gt;"CAPTURE",0,SUMPRODUCT((MDR_Rates!$A$2:$A$10=F3383)*(G3383&gt;MDR_Rates!$B$2:$B$10)*((MDR_Rates!$C$2:$C$10="")+(G3383&lt;=MDR_Rates!$C$2:$C$10))*MDR_Rates!$D$2:$D$10))</f>
        <v>1.6</v>
      </c>
      <c r="W3383">
        <f t="shared" si="627"/>
        <v>76.77</v>
      </c>
      <c r="X3383">
        <f t="shared" si="628"/>
        <v>13.82</v>
      </c>
      <c r="Y3383">
        <f t="shared" si="629"/>
        <v>0</v>
      </c>
      <c r="Z3383">
        <f t="shared" si="630"/>
        <v>0</v>
      </c>
      <c r="AG3383" t="str">
        <f t="shared" si="631"/>
        <v/>
      </c>
      <c r="AI3383" t="str">
        <f t="shared" si="632"/>
        <v/>
      </c>
      <c r="AJ3383" t="str">
        <f t="shared" si="633"/>
        <v/>
      </c>
      <c r="AK3383" t="str">
        <f t="shared" si="634"/>
        <v>ORD26005081</v>
      </c>
      <c r="AL3383">
        <f>IF(E3383&lt;&gt;"CAPTURE","",COUNTIF(Orders!$H:$H,AK3383))</f>
        <v>1</v>
      </c>
      <c r="AP3383" t="str">
        <f t="shared" si="635"/>
        <v>Matched to Order</v>
      </c>
      <c r="AQ3383">
        <f>IF(COUNTIF($A$2:A3383,A3383)=1,1,0)</f>
        <v>1</v>
      </c>
    </row>
    <row r="3384" spans="1:43" x14ac:dyDescent="0.3">
      <c r="A3384" t="s">
        <v>15749</v>
      </c>
      <c r="C3384" t="s">
        <v>10108</v>
      </c>
      <c r="D3384" s="1">
        <v>46283</v>
      </c>
      <c r="E3384" t="s">
        <v>11819</v>
      </c>
      <c r="F3384" t="s">
        <v>44</v>
      </c>
      <c r="G3384">
        <v>698</v>
      </c>
      <c r="H3384">
        <v>13.26</v>
      </c>
      <c r="I3384">
        <v>2.39</v>
      </c>
      <c r="J3384">
        <v>682.35</v>
      </c>
      <c r="K3384" s="1">
        <v>46285</v>
      </c>
      <c r="L3384" t="s">
        <v>15582</v>
      </c>
      <c r="M3384">
        <f t="shared" si="624"/>
        <v>1</v>
      </c>
      <c r="N3384">
        <f>COUNTIF(Orders!$A:$A,C3384)</f>
        <v>1</v>
      </c>
      <c r="P3384">
        <f>COUNTIF(Orders!$H:$H,UPPER(SUBSTITUTE(TRIM(C3384),"-","")))</f>
        <v>1</v>
      </c>
      <c r="R3384" t="str">
        <f t="shared" si="625"/>
        <v>Matched Order Reference</v>
      </c>
      <c r="S3384">
        <f t="shared" si="626"/>
        <v>1</v>
      </c>
      <c r="V3384" cm="1">
        <f t="array" ref="V3384">IF(E3384&lt;&gt;"CAPTURE",0,SUMPRODUCT((MDR_Rates!$A$2:$A$10=F3384)*(G3384&gt;MDR_Rates!$B$2:$B$10)*((MDR_Rates!$C$2:$C$10="")+(G3384&lt;=MDR_Rates!$C$2:$C$10))*MDR_Rates!$D$2:$D$10))</f>
        <v>1.9</v>
      </c>
      <c r="W3384">
        <f t="shared" si="627"/>
        <v>13.26</v>
      </c>
      <c r="X3384">
        <f t="shared" si="628"/>
        <v>2.39</v>
      </c>
      <c r="Y3384">
        <f t="shared" si="629"/>
        <v>0</v>
      </c>
      <c r="Z3384">
        <f t="shared" si="630"/>
        <v>0</v>
      </c>
      <c r="AG3384" t="str">
        <f t="shared" si="631"/>
        <v/>
      </c>
      <c r="AI3384" t="str">
        <f t="shared" si="632"/>
        <v/>
      </c>
      <c r="AJ3384" t="str">
        <f t="shared" si="633"/>
        <v/>
      </c>
      <c r="AK3384" t="str">
        <f t="shared" si="634"/>
        <v>ORD26005118</v>
      </c>
      <c r="AL3384">
        <f>IF(E3384&lt;&gt;"CAPTURE","",COUNTIF(Orders!$H:$H,AK3384))</f>
        <v>1</v>
      </c>
      <c r="AP3384" t="str">
        <f t="shared" si="635"/>
        <v>Matched to Order</v>
      </c>
      <c r="AQ3384">
        <f>IF(COUNTIF($A$2:A3384,A3384)=1,1,0)</f>
        <v>1</v>
      </c>
    </row>
    <row r="3385" spans="1:43" x14ac:dyDescent="0.3">
      <c r="A3385" t="s">
        <v>15750</v>
      </c>
      <c r="C3385" t="s">
        <v>10159</v>
      </c>
      <c r="D3385" s="1">
        <v>46283</v>
      </c>
      <c r="E3385" t="s">
        <v>11819</v>
      </c>
      <c r="F3385" t="s">
        <v>33</v>
      </c>
      <c r="G3385">
        <v>349</v>
      </c>
      <c r="H3385">
        <v>5.24</v>
      </c>
      <c r="I3385">
        <v>0.94</v>
      </c>
      <c r="J3385">
        <v>342.82</v>
      </c>
      <c r="K3385" s="1">
        <v>46285</v>
      </c>
      <c r="L3385" t="s">
        <v>15582</v>
      </c>
      <c r="M3385">
        <f t="shared" si="624"/>
        <v>1</v>
      </c>
      <c r="N3385">
        <f>COUNTIF(Orders!$A:$A,C3385)</f>
        <v>1</v>
      </c>
      <c r="P3385">
        <f>COUNTIF(Orders!$H:$H,UPPER(SUBSTITUTE(TRIM(C3385),"-","")))</f>
        <v>1</v>
      </c>
      <c r="R3385" t="str">
        <f t="shared" si="625"/>
        <v>Matched Order Reference</v>
      </c>
      <c r="S3385">
        <f t="shared" si="626"/>
        <v>1</v>
      </c>
      <c r="V3385" cm="1">
        <f t="array" ref="V3385">IF(E3385&lt;&gt;"CAPTURE",0,SUMPRODUCT((MDR_Rates!$A$2:$A$10=F3385)*(G3385&gt;MDR_Rates!$B$2:$B$10)*((MDR_Rates!$C$2:$C$10="")+(G3385&lt;=MDR_Rates!$C$2:$C$10))*MDR_Rates!$D$2:$D$10))</f>
        <v>1.5</v>
      </c>
      <c r="W3385">
        <f t="shared" si="627"/>
        <v>5.24</v>
      </c>
      <c r="X3385">
        <f t="shared" si="628"/>
        <v>0.94</v>
      </c>
      <c r="Y3385">
        <f t="shared" si="629"/>
        <v>0</v>
      </c>
      <c r="Z3385">
        <f t="shared" si="630"/>
        <v>0</v>
      </c>
      <c r="AG3385" t="str">
        <f t="shared" si="631"/>
        <v/>
      </c>
      <c r="AI3385" t="str">
        <f t="shared" si="632"/>
        <v/>
      </c>
      <c r="AJ3385" t="str">
        <f t="shared" si="633"/>
        <v/>
      </c>
      <c r="AK3385" t="str">
        <f t="shared" si="634"/>
        <v>ORD26005145</v>
      </c>
      <c r="AL3385">
        <f>IF(E3385&lt;&gt;"CAPTURE","",COUNTIF(Orders!$H:$H,AK3385))</f>
        <v>1</v>
      </c>
      <c r="AP3385" t="str">
        <f t="shared" si="635"/>
        <v>Matched to Order</v>
      </c>
      <c r="AQ3385">
        <f>IF(COUNTIF($A$2:A3385,A3385)=1,1,0)</f>
        <v>1</v>
      </c>
    </row>
    <row r="3386" spans="1:43" x14ac:dyDescent="0.3">
      <c r="A3386" t="s">
        <v>15751</v>
      </c>
      <c r="C3386" t="s">
        <v>10190</v>
      </c>
      <c r="D3386" s="1">
        <v>46283</v>
      </c>
      <c r="E3386" t="s">
        <v>11819</v>
      </c>
      <c r="F3386" t="s">
        <v>9</v>
      </c>
      <c r="G3386">
        <v>4498</v>
      </c>
      <c r="H3386">
        <v>13.49</v>
      </c>
      <c r="I3386">
        <v>2.4300000000000002</v>
      </c>
      <c r="J3386">
        <v>4482.08</v>
      </c>
      <c r="K3386" s="1">
        <v>46285</v>
      </c>
      <c r="L3386" t="s">
        <v>15582</v>
      </c>
      <c r="M3386">
        <f t="shared" si="624"/>
        <v>1</v>
      </c>
      <c r="N3386">
        <f>COUNTIF(Orders!$A:$A,C3386)</f>
        <v>1</v>
      </c>
      <c r="P3386">
        <f>COUNTIF(Orders!$H:$H,UPPER(SUBSTITUTE(TRIM(C3386),"-","")))</f>
        <v>1</v>
      </c>
      <c r="R3386" t="str">
        <f t="shared" si="625"/>
        <v>Matched Order Reference</v>
      </c>
      <c r="S3386">
        <f t="shared" si="626"/>
        <v>1</v>
      </c>
      <c r="V3386" cm="1">
        <f t="array" ref="V3386">IF(E3386&lt;&gt;"CAPTURE",0,SUMPRODUCT((MDR_Rates!$A$2:$A$10=F3386)*(G3386&gt;MDR_Rates!$B$2:$B$10)*((MDR_Rates!$C$2:$C$10="")+(G3386&lt;=MDR_Rates!$C$2:$C$10))*MDR_Rates!$D$2:$D$10))</f>
        <v>0.3</v>
      </c>
      <c r="W3386">
        <f t="shared" si="627"/>
        <v>13.49</v>
      </c>
      <c r="X3386">
        <f t="shared" si="628"/>
        <v>2.4300000000000002</v>
      </c>
      <c r="Y3386">
        <f t="shared" si="629"/>
        <v>0</v>
      </c>
      <c r="Z3386">
        <f t="shared" si="630"/>
        <v>0</v>
      </c>
      <c r="AG3386" t="str">
        <f t="shared" si="631"/>
        <v/>
      </c>
      <c r="AI3386" t="str">
        <f t="shared" si="632"/>
        <v/>
      </c>
      <c r="AJ3386" t="str">
        <f t="shared" si="633"/>
        <v/>
      </c>
      <c r="AK3386" t="str">
        <f t="shared" si="634"/>
        <v>ORD26005162</v>
      </c>
      <c r="AL3386">
        <f>IF(E3386&lt;&gt;"CAPTURE","",COUNTIF(Orders!$H:$H,AK3386))</f>
        <v>1</v>
      </c>
      <c r="AP3386" t="str">
        <f t="shared" si="635"/>
        <v>Matched to Order</v>
      </c>
      <c r="AQ3386">
        <f>IF(COUNTIF($A$2:A3386,A3386)=1,1,0)</f>
        <v>1</v>
      </c>
    </row>
    <row r="3387" spans="1:43" x14ac:dyDescent="0.3">
      <c r="A3387" t="s">
        <v>15752</v>
      </c>
      <c r="C3387" t="s">
        <v>10239</v>
      </c>
      <c r="D3387" s="1">
        <v>46283</v>
      </c>
      <c r="E3387" t="s">
        <v>11819</v>
      </c>
      <c r="F3387" t="s">
        <v>9</v>
      </c>
      <c r="G3387">
        <v>3797</v>
      </c>
      <c r="H3387">
        <v>11.39</v>
      </c>
      <c r="I3387">
        <v>2.0499999999999998</v>
      </c>
      <c r="J3387">
        <v>3783.56</v>
      </c>
      <c r="K3387" s="1">
        <v>46285</v>
      </c>
      <c r="L3387" t="s">
        <v>15582</v>
      </c>
      <c r="M3387">
        <f t="shared" si="624"/>
        <v>1</v>
      </c>
      <c r="N3387">
        <f>COUNTIF(Orders!$A:$A,C3387)</f>
        <v>1</v>
      </c>
      <c r="P3387">
        <f>COUNTIF(Orders!$H:$H,UPPER(SUBSTITUTE(TRIM(C3387),"-","")))</f>
        <v>1</v>
      </c>
      <c r="R3387" t="str">
        <f t="shared" si="625"/>
        <v>Matched Order Reference</v>
      </c>
      <c r="S3387">
        <f t="shared" si="626"/>
        <v>1</v>
      </c>
      <c r="V3387" cm="1">
        <f t="array" ref="V3387">IF(E3387&lt;&gt;"CAPTURE",0,SUMPRODUCT((MDR_Rates!$A$2:$A$10=F3387)*(G3387&gt;MDR_Rates!$B$2:$B$10)*((MDR_Rates!$C$2:$C$10="")+(G3387&lt;=MDR_Rates!$C$2:$C$10))*MDR_Rates!$D$2:$D$10))</f>
        <v>0.3</v>
      </c>
      <c r="W3387">
        <f t="shared" si="627"/>
        <v>11.39</v>
      </c>
      <c r="X3387">
        <f t="shared" si="628"/>
        <v>2.0499999999999998</v>
      </c>
      <c r="Y3387">
        <f t="shared" si="629"/>
        <v>0</v>
      </c>
      <c r="Z3387">
        <f t="shared" si="630"/>
        <v>0</v>
      </c>
      <c r="AG3387" t="str">
        <f t="shared" si="631"/>
        <v/>
      </c>
      <c r="AI3387" t="str">
        <f t="shared" si="632"/>
        <v/>
      </c>
      <c r="AJ3387" t="str">
        <f t="shared" si="633"/>
        <v/>
      </c>
      <c r="AK3387" t="str">
        <f t="shared" si="634"/>
        <v>ORD26005187</v>
      </c>
      <c r="AL3387">
        <f>IF(E3387&lt;&gt;"CAPTURE","",COUNTIF(Orders!$H:$H,AK3387))</f>
        <v>1</v>
      </c>
      <c r="AP3387" t="str">
        <f t="shared" si="635"/>
        <v>Matched to Order</v>
      </c>
      <c r="AQ3387">
        <f>IF(COUNTIF($A$2:A3387,A3387)=1,1,0)</f>
        <v>1</v>
      </c>
    </row>
    <row r="3388" spans="1:43" x14ac:dyDescent="0.3">
      <c r="A3388" t="s">
        <v>15753</v>
      </c>
      <c r="C3388" t="s">
        <v>10282</v>
      </c>
      <c r="D3388" s="1">
        <v>46283</v>
      </c>
      <c r="E3388" t="s">
        <v>11819</v>
      </c>
      <c r="F3388" t="s">
        <v>9</v>
      </c>
      <c r="G3388">
        <v>1998</v>
      </c>
      <c r="H3388">
        <v>0</v>
      </c>
      <c r="I3388">
        <v>0</v>
      </c>
      <c r="J3388">
        <v>1998</v>
      </c>
      <c r="K3388" s="1">
        <v>46285</v>
      </c>
      <c r="L3388" t="s">
        <v>15582</v>
      </c>
      <c r="M3388">
        <f t="shared" si="624"/>
        <v>1</v>
      </c>
      <c r="N3388">
        <f>COUNTIF(Orders!$A:$A,C3388)</f>
        <v>1</v>
      </c>
      <c r="P3388">
        <f>COUNTIF(Orders!$H:$H,UPPER(SUBSTITUTE(TRIM(C3388),"-","")))</f>
        <v>1</v>
      </c>
      <c r="R3388" t="str">
        <f t="shared" si="625"/>
        <v>Matched Order Reference</v>
      </c>
      <c r="S3388">
        <f t="shared" si="626"/>
        <v>1</v>
      </c>
      <c r="V3388" cm="1">
        <f t="array" ref="V3388">IF(E3388&lt;&gt;"CAPTURE",0,SUMPRODUCT((MDR_Rates!$A$2:$A$10=F3388)*(G3388&gt;MDR_Rates!$B$2:$B$10)*((MDR_Rates!$C$2:$C$10="")+(G3388&lt;=MDR_Rates!$C$2:$C$10))*MDR_Rates!$D$2:$D$10))</f>
        <v>0</v>
      </c>
      <c r="W3388">
        <f t="shared" si="627"/>
        <v>0</v>
      </c>
      <c r="X3388">
        <f t="shared" si="628"/>
        <v>0</v>
      </c>
      <c r="Y3388">
        <f t="shared" si="629"/>
        <v>0</v>
      </c>
      <c r="Z3388">
        <f t="shared" si="630"/>
        <v>0</v>
      </c>
      <c r="AG3388" t="str">
        <f t="shared" si="631"/>
        <v/>
      </c>
      <c r="AI3388" t="str">
        <f t="shared" si="632"/>
        <v/>
      </c>
      <c r="AJ3388" t="str">
        <f t="shared" si="633"/>
        <v/>
      </c>
      <c r="AK3388" t="str">
        <f t="shared" si="634"/>
        <v>ORD26005209</v>
      </c>
      <c r="AL3388">
        <f>IF(E3388&lt;&gt;"CAPTURE","",COUNTIF(Orders!$H:$H,AK3388))</f>
        <v>1</v>
      </c>
      <c r="AP3388" t="str">
        <f t="shared" si="635"/>
        <v>Matched to Order</v>
      </c>
      <c r="AQ3388">
        <f>IF(COUNTIF($A$2:A3388,A3388)=1,1,0)</f>
        <v>1</v>
      </c>
    </row>
    <row r="3389" spans="1:43" x14ac:dyDescent="0.3">
      <c r="A3389" t="s">
        <v>15754</v>
      </c>
      <c r="C3389" t="s">
        <v>10329</v>
      </c>
      <c r="D3389" s="1">
        <v>46283</v>
      </c>
      <c r="E3389" t="s">
        <v>11819</v>
      </c>
      <c r="F3389" t="s">
        <v>9</v>
      </c>
      <c r="G3389">
        <v>648</v>
      </c>
      <c r="H3389">
        <v>0</v>
      </c>
      <c r="I3389">
        <v>0</v>
      </c>
      <c r="J3389">
        <v>648</v>
      </c>
      <c r="K3389" s="1">
        <v>46285</v>
      </c>
      <c r="L3389" t="s">
        <v>15582</v>
      </c>
      <c r="M3389">
        <f t="shared" si="624"/>
        <v>1</v>
      </c>
      <c r="N3389">
        <f>COUNTIF(Orders!$A:$A,C3389)</f>
        <v>1</v>
      </c>
      <c r="P3389">
        <f>COUNTIF(Orders!$H:$H,UPPER(SUBSTITUTE(TRIM(C3389),"-","")))</f>
        <v>1</v>
      </c>
      <c r="R3389" t="str">
        <f t="shared" si="625"/>
        <v>Matched Order Reference</v>
      </c>
      <c r="S3389">
        <f t="shared" si="626"/>
        <v>1</v>
      </c>
      <c r="V3389" cm="1">
        <f t="array" ref="V3389">IF(E3389&lt;&gt;"CAPTURE",0,SUMPRODUCT((MDR_Rates!$A$2:$A$10=F3389)*(G3389&gt;MDR_Rates!$B$2:$B$10)*((MDR_Rates!$C$2:$C$10="")+(G3389&lt;=MDR_Rates!$C$2:$C$10))*MDR_Rates!$D$2:$D$10))</f>
        <v>0</v>
      </c>
      <c r="W3389">
        <f t="shared" si="627"/>
        <v>0</v>
      </c>
      <c r="X3389">
        <f t="shared" si="628"/>
        <v>0</v>
      </c>
      <c r="Y3389">
        <f t="shared" si="629"/>
        <v>0</v>
      </c>
      <c r="Z3389">
        <f t="shared" si="630"/>
        <v>0</v>
      </c>
      <c r="AG3389" t="str">
        <f t="shared" si="631"/>
        <v/>
      </c>
      <c r="AI3389" t="str">
        <f t="shared" si="632"/>
        <v/>
      </c>
      <c r="AJ3389" t="str">
        <f t="shared" si="633"/>
        <v/>
      </c>
      <c r="AK3389" t="str">
        <f t="shared" si="634"/>
        <v>ORD26005234</v>
      </c>
      <c r="AL3389">
        <f>IF(E3389&lt;&gt;"CAPTURE","",COUNTIF(Orders!$H:$H,AK3389))</f>
        <v>1</v>
      </c>
      <c r="AP3389" t="str">
        <f t="shared" si="635"/>
        <v>Matched to Order</v>
      </c>
      <c r="AQ3389">
        <f>IF(COUNTIF($A$2:A3389,A3389)=1,1,0)</f>
        <v>1</v>
      </c>
    </row>
    <row r="3390" spans="1:43" x14ac:dyDescent="0.3">
      <c r="A3390" t="s">
        <v>15755</v>
      </c>
      <c r="C3390" t="s">
        <v>10339</v>
      </c>
      <c r="D3390" s="1">
        <v>46283</v>
      </c>
      <c r="E3390" t="s">
        <v>11819</v>
      </c>
      <c r="F3390" t="s">
        <v>17</v>
      </c>
      <c r="G3390">
        <v>5298</v>
      </c>
      <c r="H3390">
        <v>84.77</v>
      </c>
      <c r="I3390">
        <v>15.26</v>
      </c>
      <c r="J3390">
        <v>5197.97</v>
      </c>
      <c r="K3390" s="1">
        <v>46285</v>
      </c>
      <c r="L3390" t="s">
        <v>15582</v>
      </c>
      <c r="M3390">
        <f t="shared" si="624"/>
        <v>1</v>
      </c>
      <c r="N3390">
        <f>COUNTIF(Orders!$A:$A,C3390)</f>
        <v>1</v>
      </c>
      <c r="P3390">
        <f>COUNTIF(Orders!$H:$H,UPPER(SUBSTITUTE(TRIM(C3390),"-","")))</f>
        <v>1</v>
      </c>
      <c r="R3390" t="str">
        <f t="shared" si="625"/>
        <v>Matched Order Reference</v>
      </c>
      <c r="S3390">
        <f t="shared" si="626"/>
        <v>1</v>
      </c>
      <c r="V3390" cm="1">
        <f t="array" ref="V3390">IF(E3390&lt;&gt;"CAPTURE",0,SUMPRODUCT((MDR_Rates!$A$2:$A$10=F3390)*(G3390&gt;MDR_Rates!$B$2:$B$10)*((MDR_Rates!$C$2:$C$10="")+(G3390&lt;=MDR_Rates!$C$2:$C$10))*MDR_Rates!$D$2:$D$10))</f>
        <v>1.6</v>
      </c>
      <c r="W3390">
        <f t="shared" si="627"/>
        <v>84.77</v>
      </c>
      <c r="X3390">
        <f t="shared" si="628"/>
        <v>15.26</v>
      </c>
      <c r="Y3390">
        <f t="shared" si="629"/>
        <v>0</v>
      </c>
      <c r="Z3390">
        <f t="shared" si="630"/>
        <v>0</v>
      </c>
      <c r="AG3390" t="str">
        <f t="shared" si="631"/>
        <v/>
      </c>
      <c r="AI3390" t="str">
        <f t="shared" si="632"/>
        <v/>
      </c>
      <c r="AJ3390" t="str">
        <f t="shared" si="633"/>
        <v/>
      </c>
      <c r="AK3390" t="str">
        <f t="shared" si="634"/>
        <v>ORD26005239</v>
      </c>
      <c r="AL3390">
        <f>IF(E3390&lt;&gt;"CAPTURE","",COUNTIF(Orders!$H:$H,AK3390))</f>
        <v>1</v>
      </c>
      <c r="AP3390" t="str">
        <f t="shared" si="635"/>
        <v>Matched to Order</v>
      </c>
      <c r="AQ3390">
        <f>IF(COUNTIF($A$2:A3390,A3390)=1,1,0)</f>
        <v>1</v>
      </c>
    </row>
    <row r="3391" spans="1:43" x14ac:dyDescent="0.3">
      <c r="A3391" t="s">
        <v>15756</v>
      </c>
      <c r="C3391" t="s">
        <v>10372</v>
      </c>
      <c r="D3391" s="1">
        <v>46283</v>
      </c>
      <c r="E3391" t="s">
        <v>11819</v>
      </c>
      <c r="F3391" t="s">
        <v>9</v>
      </c>
      <c r="G3391">
        <v>1299</v>
      </c>
      <c r="H3391">
        <v>0</v>
      </c>
      <c r="I3391">
        <v>0</v>
      </c>
      <c r="J3391">
        <v>1299</v>
      </c>
      <c r="K3391" s="1">
        <v>46285</v>
      </c>
      <c r="L3391" t="s">
        <v>15582</v>
      </c>
      <c r="M3391">
        <f t="shared" si="624"/>
        <v>1</v>
      </c>
      <c r="N3391">
        <f>COUNTIF(Orders!$A:$A,C3391)</f>
        <v>1</v>
      </c>
      <c r="P3391">
        <f>COUNTIF(Orders!$H:$H,UPPER(SUBSTITUTE(TRIM(C3391),"-","")))</f>
        <v>1</v>
      </c>
      <c r="R3391" t="str">
        <f t="shared" si="625"/>
        <v>Matched Order Reference</v>
      </c>
      <c r="S3391">
        <f t="shared" si="626"/>
        <v>1</v>
      </c>
      <c r="V3391" cm="1">
        <f t="array" ref="V3391">IF(E3391&lt;&gt;"CAPTURE",0,SUMPRODUCT((MDR_Rates!$A$2:$A$10=F3391)*(G3391&gt;MDR_Rates!$B$2:$B$10)*((MDR_Rates!$C$2:$C$10="")+(G3391&lt;=MDR_Rates!$C$2:$C$10))*MDR_Rates!$D$2:$D$10))</f>
        <v>0</v>
      </c>
      <c r="W3391">
        <f t="shared" si="627"/>
        <v>0</v>
      </c>
      <c r="X3391">
        <f t="shared" si="628"/>
        <v>0</v>
      </c>
      <c r="Y3391">
        <f t="shared" si="629"/>
        <v>0</v>
      </c>
      <c r="Z3391">
        <f t="shared" si="630"/>
        <v>0</v>
      </c>
      <c r="AG3391" t="str">
        <f t="shared" si="631"/>
        <v/>
      </c>
      <c r="AI3391" t="str">
        <f t="shared" si="632"/>
        <v/>
      </c>
      <c r="AJ3391" t="str">
        <f t="shared" si="633"/>
        <v/>
      </c>
      <c r="AK3391" t="str">
        <f t="shared" si="634"/>
        <v>ORD26005256</v>
      </c>
      <c r="AL3391">
        <f>IF(E3391&lt;&gt;"CAPTURE","",COUNTIF(Orders!$H:$H,AK3391))</f>
        <v>1</v>
      </c>
      <c r="AP3391" t="str">
        <f t="shared" si="635"/>
        <v>Matched to Order</v>
      </c>
      <c r="AQ3391">
        <f>IF(COUNTIF($A$2:A3391,A3391)=1,1,0)</f>
        <v>1</v>
      </c>
    </row>
    <row r="3392" spans="1:43" x14ac:dyDescent="0.3">
      <c r="A3392" t="s">
        <v>15757</v>
      </c>
      <c r="C3392" t="s">
        <v>10418</v>
      </c>
      <c r="D3392" s="1">
        <v>46283</v>
      </c>
      <c r="E3392" t="s">
        <v>11819</v>
      </c>
      <c r="F3392" t="s">
        <v>17</v>
      </c>
      <c r="G3392">
        <v>3147</v>
      </c>
      <c r="H3392">
        <v>50.35</v>
      </c>
      <c r="I3392">
        <v>9.06</v>
      </c>
      <c r="J3392">
        <v>3087.59</v>
      </c>
      <c r="K3392" s="1">
        <v>46285</v>
      </c>
      <c r="L3392" t="s">
        <v>15582</v>
      </c>
      <c r="M3392">
        <f t="shared" si="624"/>
        <v>1</v>
      </c>
      <c r="N3392">
        <f>COUNTIF(Orders!$A:$A,C3392)</f>
        <v>1</v>
      </c>
      <c r="P3392">
        <f>COUNTIF(Orders!$H:$H,UPPER(SUBSTITUTE(TRIM(C3392),"-","")))</f>
        <v>1</v>
      </c>
      <c r="R3392" t="str">
        <f t="shared" si="625"/>
        <v>Matched Order Reference</v>
      </c>
      <c r="S3392">
        <f t="shared" si="626"/>
        <v>1</v>
      </c>
      <c r="V3392" cm="1">
        <f t="array" ref="V3392">IF(E3392&lt;&gt;"CAPTURE",0,SUMPRODUCT((MDR_Rates!$A$2:$A$10=F3392)*(G3392&gt;MDR_Rates!$B$2:$B$10)*((MDR_Rates!$C$2:$C$10="")+(G3392&lt;=MDR_Rates!$C$2:$C$10))*MDR_Rates!$D$2:$D$10))</f>
        <v>1.6</v>
      </c>
      <c r="W3392">
        <f t="shared" si="627"/>
        <v>50.35</v>
      </c>
      <c r="X3392">
        <f t="shared" si="628"/>
        <v>9.06</v>
      </c>
      <c r="Y3392">
        <f t="shared" si="629"/>
        <v>0</v>
      </c>
      <c r="Z3392">
        <f t="shared" si="630"/>
        <v>0</v>
      </c>
      <c r="AG3392" t="str">
        <f t="shared" si="631"/>
        <v/>
      </c>
      <c r="AI3392" t="str">
        <f t="shared" si="632"/>
        <v/>
      </c>
      <c r="AJ3392" t="str">
        <f t="shared" si="633"/>
        <v/>
      </c>
      <c r="AK3392" t="str">
        <f t="shared" si="634"/>
        <v>ORD26005281</v>
      </c>
      <c r="AL3392">
        <f>IF(E3392&lt;&gt;"CAPTURE","",COUNTIF(Orders!$H:$H,AK3392))</f>
        <v>1</v>
      </c>
      <c r="AP3392" t="str">
        <f t="shared" si="635"/>
        <v>Matched to Order</v>
      </c>
      <c r="AQ3392">
        <f>IF(COUNTIF($A$2:A3392,A3392)=1,1,0)</f>
        <v>1</v>
      </c>
    </row>
    <row r="3393" spans="1:43" x14ac:dyDescent="0.3">
      <c r="A3393" t="s">
        <v>15758</v>
      </c>
      <c r="C3393" t="s">
        <v>10436</v>
      </c>
      <c r="D3393" s="1">
        <v>46283</v>
      </c>
      <c r="E3393" t="s">
        <v>11819</v>
      </c>
      <c r="F3393" t="s">
        <v>33</v>
      </c>
      <c r="G3393">
        <v>3499</v>
      </c>
      <c r="H3393">
        <v>41.99</v>
      </c>
      <c r="I3393">
        <v>7.56</v>
      </c>
      <c r="J3393">
        <v>3449.45</v>
      </c>
      <c r="K3393" s="1">
        <v>46285</v>
      </c>
      <c r="L3393" t="s">
        <v>15582</v>
      </c>
      <c r="M3393">
        <f t="shared" si="624"/>
        <v>1</v>
      </c>
      <c r="N3393">
        <f>COUNTIF(Orders!$A:$A,C3393)</f>
        <v>1</v>
      </c>
      <c r="P3393">
        <f>COUNTIF(Orders!$H:$H,UPPER(SUBSTITUTE(TRIM(C3393),"-","")))</f>
        <v>1</v>
      </c>
      <c r="R3393" t="str">
        <f t="shared" si="625"/>
        <v>Matched Order Reference</v>
      </c>
      <c r="S3393">
        <f t="shared" si="626"/>
        <v>1</v>
      </c>
      <c r="V3393" cm="1">
        <f t="array" ref="V3393">IF(E3393&lt;&gt;"CAPTURE",0,SUMPRODUCT((MDR_Rates!$A$2:$A$10=F3393)*(G3393&gt;MDR_Rates!$B$2:$B$10)*((MDR_Rates!$C$2:$C$10="")+(G3393&lt;=MDR_Rates!$C$2:$C$10))*MDR_Rates!$D$2:$D$10))</f>
        <v>1.2</v>
      </c>
      <c r="W3393">
        <f t="shared" si="627"/>
        <v>41.99</v>
      </c>
      <c r="X3393">
        <f t="shared" si="628"/>
        <v>7.56</v>
      </c>
      <c r="Y3393">
        <f t="shared" si="629"/>
        <v>0</v>
      </c>
      <c r="Z3393">
        <f t="shared" si="630"/>
        <v>0</v>
      </c>
      <c r="AG3393" t="str">
        <f t="shared" si="631"/>
        <v/>
      </c>
      <c r="AI3393" t="str">
        <f t="shared" si="632"/>
        <v/>
      </c>
      <c r="AJ3393" t="str">
        <f t="shared" si="633"/>
        <v/>
      </c>
      <c r="AK3393" t="str">
        <f t="shared" si="634"/>
        <v>ORD26005290</v>
      </c>
      <c r="AL3393">
        <f>IF(E3393&lt;&gt;"CAPTURE","",COUNTIF(Orders!$H:$H,AK3393))</f>
        <v>1</v>
      </c>
      <c r="AP3393" t="str">
        <f t="shared" si="635"/>
        <v>Matched to Order</v>
      </c>
      <c r="AQ3393">
        <f>IF(COUNTIF($A$2:A3393,A3393)=1,1,0)</f>
        <v>1</v>
      </c>
    </row>
    <row r="3394" spans="1:43" x14ac:dyDescent="0.3">
      <c r="A3394" t="s">
        <v>15759</v>
      </c>
      <c r="C3394" t="s">
        <v>10485</v>
      </c>
      <c r="D3394" s="1">
        <v>46283</v>
      </c>
      <c r="E3394" t="s">
        <v>11819</v>
      </c>
      <c r="F3394" t="s">
        <v>9</v>
      </c>
      <c r="G3394">
        <v>2499</v>
      </c>
      <c r="H3394">
        <v>7.5</v>
      </c>
      <c r="I3394">
        <v>1.35</v>
      </c>
      <c r="J3394">
        <v>2490.15</v>
      </c>
      <c r="K3394" s="1">
        <v>46285</v>
      </c>
      <c r="L3394" t="s">
        <v>15582</v>
      </c>
      <c r="M3394">
        <f t="shared" si="624"/>
        <v>1</v>
      </c>
      <c r="N3394">
        <f>COUNTIF(Orders!$A:$A,C3394)</f>
        <v>1</v>
      </c>
      <c r="P3394">
        <f>COUNTIF(Orders!$H:$H,UPPER(SUBSTITUTE(TRIM(C3394),"-","")))</f>
        <v>1</v>
      </c>
      <c r="R3394" t="str">
        <f t="shared" si="625"/>
        <v>Matched Order Reference</v>
      </c>
      <c r="S3394">
        <f t="shared" si="626"/>
        <v>1</v>
      </c>
      <c r="V3394" cm="1">
        <f t="array" ref="V3394">IF(E3394&lt;&gt;"CAPTURE",0,SUMPRODUCT((MDR_Rates!$A$2:$A$10=F3394)*(G3394&gt;MDR_Rates!$B$2:$B$10)*((MDR_Rates!$C$2:$C$10="")+(G3394&lt;=MDR_Rates!$C$2:$C$10))*MDR_Rates!$D$2:$D$10))</f>
        <v>0.3</v>
      </c>
      <c r="W3394">
        <f t="shared" si="627"/>
        <v>7.5</v>
      </c>
      <c r="X3394">
        <f t="shared" si="628"/>
        <v>1.35</v>
      </c>
      <c r="Y3394">
        <f t="shared" si="629"/>
        <v>0</v>
      </c>
      <c r="Z3394">
        <f t="shared" si="630"/>
        <v>0</v>
      </c>
      <c r="AG3394" t="str">
        <f t="shared" si="631"/>
        <v/>
      </c>
      <c r="AI3394" t="str">
        <f t="shared" si="632"/>
        <v/>
      </c>
      <c r="AJ3394" t="str">
        <f t="shared" si="633"/>
        <v/>
      </c>
      <c r="AK3394" t="str">
        <f t="shared" si="634"/>
        <v>ORD26005315</v>
      </c>
      <c r="AL3394">
        <f>IF(E3394&lt;&gt;"CAPTURE","",COUNTIF(Orders!$H:$H,AK3394))</f>
        <v>1</v>
      </c>
      <c r="AP3394" t="str">
        <f t="shared" si="635"/>
        <v>Matched to Order</v>
      </c>
      <c r="AQ3394">
        <f>IF(COUNTIF($A$2:A3394,A3394)=1,1,0)</f>
        <v>1</v>
      </c>
    </row>
    <row r="3395" spans="1:43" x14ac:dyDescent="0.3">
      <c r="A3395" t="s">
        <v>15760</v>
      </c>
      <c r="C3395" t="s">
        <v>10537</v>
      </c>
      <c r="D3395" s="1">
        <v>46283</v>
      </c>
      <c r="E3395" t="s">
        <v>11819</v>
      </c>
      <c r="F3395" t="s">
        <v>9</v>
      </c>
      <c r="G3395">
        <v>599</v>
      </c>
      <c r="H3395">
        <v>0</v>
      </c>
      <c r="I3395">
        <v>0</v>
      </c>
      <c r="J3395">
        <v>599</v>
      </c>
      <c r="K3395" s="1">
        <v>46285</v>
      </c>
      <c r="L3395" t="s">
        <v>15582</v>
      </c>
      <c r="M3395">
        <f t="shared" ref="M3395:M3458" si="636">COUNTIF($A:$A,A3395)</f>
        <v>1</v>
      </c>
      <c r="N3395">
        <f>COUNTIF(Orders!$A:$A,C3395)</f>
        <v>1</v>
      </c>
      <c r="P3395">
        <f>COUNTIF(Orders!$H:$H,UPPER(SUBSTITUTE(TRIM(C3395),"-","")))</f>
        <v>1</v>
      </c>
      <c r="R3395" t="str">
        <f t="shared" ref="R3395:R3458" si="637">IF(E3395="REFUND","Refund",IF(P3395=0,"Unmatched Order Reference","Matched Order Reference"))</f>
        <v>Matched Order Reference</v>
      </c>
      <c r="S3395">
        <f t="shared" ref="S3395:S3458" si="638">COUNTIFS($C$2:$C$5753,C3395,$E$2:$E$5753,"CAPTURE")</f>
        <v>1</v>
      </c>
      <c r="V3395" cm="1">
        <f t="array" ref="V3395">IF(E3395&lt;&gt;"CAPTURE",0,SUMPRODUCT((MDR_Rates!$A$2:$A$10=F3395)*(G3395&gt;MDR_Rates!$B$2:$B$10)*((MDR_Rates!$C$2:$C$10="")+(G3395&lt;=MDR_Rates!$C$2:$C$10))*MDR_Rates!$D$2:$D$10))</f>
        <v>0</v>
      </c>
      <c r="W3395">
        <f t="shared" ref="W3395:W3458" si="639">IF(E3395&lt;&gt;"CAPTURE",0,ROUND(G3395*V3395/100,2))</f>
        <v>0</v>
      </c>
      <c r="X3395">
        <f t="shared" ref="X3395:X3458" si="640">IF(E3395&lt;&gt;"CAPTURE",0,ROUND(W3395*18/100,2))</f>
        <v>0</v>
      </c>
      <c r="Y3395">
        <f t="shared" ref="Y3395:Y3458" si="641">IF(E3395&lt;&gt;"CAPTURE",0,ROUND(H3395-W3395,2))</f>
        <v>0</v>
      </c>
      <c r="Z3395">
        <f t="shared" ref="Z3395:Z3458" si="642">IF(E3395&lt;&gt;"CAPTURE",0,ROUND(I3395-X3395,2))</f>
        <v>0</v>
      </c>
      <c r="AG3395" t="str">
        <f t="shared" ref="AG3395:AG3458" si="643">IF(E3395&lt;&gt;"REFUND","",IF(COUNTIFS($A:$A,B3395,$E:$E,"CAPTURE")=0,"Missing Original Capture","Original Capture Found"))</f>
        <v/>
      </c>
      <c r="AI3395" t="str">
        <f t="shared" ref="AI3395:AI3458" si="644">IF(E3395="REFUND",_xlfn.MAXIFS($G:$G,$A:$A,B3395,$E:$E,"CAPTURE"),"")</f>
        <v/>
      </c>
      <c r="AJ3395" t="str">
        <f t="shared" ref="AJ3395:AJ3458" si="645">IF(E3395&lt;&gt;"REFUND","",IF(G3395&gt;AI3395,"Refund Exceeds Capture",IF(ABS(G3395-AI3395)&lt;0.01,"Full Refund","Partial Refund")))</f>
        <v/>
      </c>
      <c r="AK3395" t="str">
        <f t="shared" ref="AK3395:AK3458" si="646">UPPER(SUBSTITUTE(TRIM(C3395),"-",""))</f>
        <v>ORD26005341</v>
      </c>
      <c r="AL3395">
        <f>IF(E3395&lt;&gt;"CAPTURE","",COUNTIF(Orders!$H:$H,AK3395))</f>
        <v>1</v>
      </c>
      <c r="AP3395" t="str">
        <f t="shared" ref="AP3395:AP3458" si="647">IF(E3395&lt;&gt;"CAPTURE","",IF(M3395&gt;1,"Duplicate ID - Review",IF(AL3395=0,"Unmatched Order",IF(AL3395=1,"Matched to Order","Multiple Order Matches"))))</f>
        <v>Matched to Order</v>
      </c>
      <c r="AQ3395">
        <f>IF(COUNTIF($A$2:A3395,A3395)=1,1,0)</f>
        <v>1</v>
      </c>
    </row>
    <row r="3396" spans="1:43" x14ac:dyDescent="0.3">
      <c r="A3396" t="s">
        <v>15761</v>
      </c>
      <c r="C3396" t="s">
        <v>10544</v>
      </c>
      <c r="D3396" s="1">
        <v>46283</v>
      </c>
      <c r="E3396" t="s">
        <v>11819</v>
      </c>
      <c r="F3396" t="s">
        <v>9</v>
      </c>
      <c r="G3396">
        <v>6847</v>
      </c>
      <c r="H3396">
        <v>20.54</v>
      </c>
      <c r="I3396">
        <v>3.7</v>
      </c>
      <c r="J3396">
        <v>6822.76</v>
      </c>
      <c r="K3396" s="1">
        <v>46285</v>
      </c>
      <c r="L3396" t="s">
        <v>15582</v>
      </c>
      <c r="M3396">
        <f t="shared" si="636"/>
        <v>1</v>
      </c>
      <c r="N3396">
        <f>COUNTIF(Orders!$A:$A,C3396)</f>
        <v>1</v>
      </c>
      <c r="P3396">
        <f>COUNTIF(Orders!$H:$H,UPPER(SUBSTITUTE(TRIM(C3396),"-","")))</f>
        <v>1</v>
      </c>
      <c r="R3396" t="str">
        <f t="shared" si="637"/>
        <v>Matched Order Reference</v>
      </c>
      <c r="S3396">
        <f t="shared" si="638"/>
        <v>1</v>
      </c>
      <c r="V3396" cm="1">
        <f t="array" ref="V3396">IF(E3396&lt;&gt;"CAPTURE",0,SUMPRODUCT((MDR_Rates!$A$2:$A$10=F3396)*(G3396&gt;MDR_Rates!$B$2:$B$10)*((MDR_Rates!$C$2:$C$10="")+(G3396&lt;=MDR_Rates!$C$2:$C$10))*MDR_Rates!$D$2:$D$10))</f>
        <v>0.3</v>
      </c>
      <c r="W3396">
        <f t="shared" si="639"/>
        <v>20.54</v>
      </c>
      <c r="X3396">
        <f t="shared" si="640"/>
        <v>3.7</v>
      </c>
      <c r="Y3396">
        <f t="shared" si="641"/>
        <v>0</v>
      </c>
      <c r="Z3396">
        <f t="shared" si="642"/>
        <v>0</v>
      </c>
      <c r="AG3396" t="str">
        <f t="shared" si="643"/>
        <v/>
      </c>
      <c r="AI3396" t="str">
        <f t="shared" si="644"/>
        <v/>
      </c>
      <c r="AJ3396" t="str">
        <f t="shared" si="645"/>
        <v/>
      </c>
      <c r="AK3396" t="str">
        <f t="shared" si="646"/>
        <v>ORD26005345</v>
      </c>
      <c r="AL3396">
        <f>IF(E3396&lt;&gt;"CAPTURE","",COUNTIF(Orders!$H:$H,AK3396))</f>
        <v>1</v>
      </c>
      <c r="AP3396" t="str">
        <f t="shared" si="647"/>
        <v>Matched to Order</v>
      </c>
      <c r="AQ3396">
        <f>IF(COUNTIF($A$2:A3396,A3396)=1,1,0)</f>
        <v>1</v>
      </c>
    </row>
    <row r="3397" spans="1:43" x14ac:dyDescent="0.3">
      <c r="A3397" t="s">
        <v>15762</v>
      </c>
      <c r="C3397" t="s">
        <v>10677</v>
      </c>
      <c r="D3397" s="1">
        <v>46283</v>
      </c>
      <c r="E3397" t="s">
        <v>11819</v>
      </c>
      <c r="F3397" t="s">
        <v>9</v>
      </c>
      <c r="G3397">
        <v>2499</v>
      </c>
      <c r="H3397">
        <v>7.5</v>
      </c>
      <c r="I3397">
        <v>1.35</v>
      </c>
      <c r="J3397">
        <v>2490.15</v>
      </c>
      <c r="K3397" s="1">
        <v>46285</v>
      </c>
      <c r="L3397" t="s">
        <v>15582</v>
      </c>
      <c r="M3397">
        <f t="shared" si="636"/>
        <v>1</v>
      </c>
      <c r="N3397">
        <f>COUNTIF(Orders!$A:$A,C3397)</f>
        <v>1</v>
      </c>
      <c r="P3397">
        <f>COUNTIF(Orders!$H:$H,UPPER(SUBSTITUTE(TRIM(C3397),"-","")))</f>
        <v>1</v>
      </c>
      <c r="R3397" t="str">
        <f t="shared" si="637"/>
        <v>Matched Order Reference</v>
      </c>
      <c r="S3397">
        <f t="shared" si="638"/>
        <v>1</v>
      </c>
      <c r="V3397" cm="1">
        <f t="array" ref="V3397">IF(E3397&lt;&gt;"CAPTURE",0,SUMPRODUCT((MDR_Rates!$A$2:$A$10=F3397)*(G3397&gt;MDR_Rates!$B$2:$B$10)*((MDR_Rates!$C$2:$C$10="")+(G3397&lt;=MDR_Rates!$C$2:$C$10))*MDR_Rates!$D$2:$D$10))</f>
        <v>0.3</v>
      </c>
      <c r="W3397">
        <f t="shared" si="639"/>
        <v>7.5</v>
      </c>
      <c r="X3397">
        <f t="shared" si="640"/>
        <v>1.35</v>
      </c>
      <c r="Y3397">
        <f t="shared" si="641"/>
        <v>0</v>
      </c>
      <c r="Z3397">
        <f t="shared" si="642"/>
        <v>0</v>
      </c>
      <c r="AG3397" t="str">
        <f t="shared" si="643"/>
        <v/>
      </c>
      <c r="AI3397" t="str">
        <f t="shared" si="644"/>
        <v/>
      </c>
      <c r="AJ3397" t="str">
        <f t="shared" si="645"/>
        <v/>
      </c>
      <c r="AK3397" t="str">
        <f t="shared" si="646"/>
        <v>ORD26005412</v>
      </c>
      <c r="AL3397">
        <f>IF(E3397&lt;&gt;"CAPTURE","",COUNTIF(Orders!$H:$H,AK3397))</f>
        <v>1</v>
      </c>
      <c r="AP3397" t="str">
        <f t="shared" si="647"/>
        <v>Matched to Order</v>
      </c>
      <c r="AQ3397">
        <f>IF(COUNTIF($A$2:A3397,A3397)=1,1,0)</f>
        <v>1</v>
      </c>
    </row>
    <row r="3398" spans="1:43" x14ac:dyDescent="0.3">
      <c r="A3398" t="s">
        <v>15763</v>
      </c>
      <c r="C3398" t="s">
        <v>10729</v>
      </c>
      <c r="D3398" s="1">
        <v>46283</v>
      </c>
      <c r="E3398" t="s">
        <v>11819</v>
      </c>
      <c r="F3398" t="s">
        <v>9</v>
      </c>
      <c r="G3398">
        <v>3498</v>
      </c>
      <c r="H3398">
        <v>10.49</v>
      </c>
      <c r="I3398">
        <v>1.89</v>
      </c>
      <c r="J3398">
        <v>3485.62</v>
      </c>
      <c r="K3398" s="1">
        <v>46285</v>
      </c>
      <c r="L3398" t="s">
        <v>15582</v>
      </c>
      <c r="M3398">
        <f t="shared" si="636"/>
        <v>1</v>
      </c>
      <c r="N3398">
        <f>COUNTIF(Orders!$A:$A,C3398)</f>
        <v>1</v>
      </c>
      <c r="P3398">
        <f>COUNTIF(Orders!$H:$H,UPPER(SUBSTITUTE(TRIM(C3398),"-","")))</f>
        <v>1</v>
      </c>
      <c r="R3398" t="str">
        <f t="shared" si="637"/>
        <v>Matched Order Reference</v>
      </c>
      <c r="S3398">
        <f t="shared" si="638"/>
        <v>1</v>
      </c>
      <c r="V3398" cm="1">
        <f t="array" ref="V3398">IF(E3398&lt;&gt;"CAPTURE",0,SUMPRODUCT((MDR_Rates!$A$2:$A$10=F3398)*(G3398&gt;MDR_Rates!$B$2:$B$10)*((MDR_Rates!$C$2:$C$10="")+(G3398&lt;=MDR_Rates!$C$2:$C$10))*MDR_Rates!$D$2:$D$10))</f>
        <v>0.3</v>
      </c>
      <c r="W3398">
        <f t="shared" si="639"/>
        <v>10.49</v>
      </c>
      <c r="X3398">
        <f t="shared" si="640"/>
        <v>1.89</v>
      </c>
      <c r="Y3398">
        <f t="shared" si="641"/>
        <v>0</v>
      </c>
      <c r="Z3398">
        <f t="shared" si="642"/>
        <v>0</v>
      </c>
      <c r="AG3398" t="str">
        <f t="shared" si="643"/>
        <v/>
      </c>
      <c r="AI3398" t="str">
        <f t="shared" si="644"/>
        <v/>
      </c>
      <c r="AJ3398" t="str">
        <f t="shared" si="645"/>
        <v/>
      </c>
      <c r="AK3398" t="str">
        <f t="shared" si="646"/>
        <v>ORD26005439</v>
      </c>
      <c r="AL3398">
        <f>IF(E3398&lt;&gt;"CAPTURE","",COUNTIF(Orders!$H:$H,AK3398))</f>
        <v>1</v>
      </c>
      <c r="AP3398" t="str">
        <f t="shared" si="647"/>
        <v>Matched to Order</v>
      </c>
      <c r="AQ3398">
        <f>IF(COUNTIF($A$2:A3398,A3398)=1,1,0)</f>
        <v>1</v>
      </c>
    </row>
    <row r="3399" spans="1:43" x14ac:dyDescent="0.3">
      <c r="A3399" t="s">
        <v>15764</v>
      </c>
      <c r="C3399" t="s">
        <v>10774</v>
      </c>
      <c r="D3399" s="1">
        <v>46283</v>
      </c>
      <c r="E3399" t="s">
        <v>11819</v>
      </c>
      <c r="F3399" t="s">
        <v>17</v>
      </c>
      <c r="G3399">
        <v>4999</v>
      </c>
      <c r="H3399">
        <v>79.98</v>
      </c>
      <c r="I3399">
        <v>14.4</v>
      </c>
      <c r="J3399">
        <v>4904.62</v>
      </c>
      <c r="K3399" s="1">
        <v>46285</v>
      </c>
      <c r="L3399" t="s">
        <v>15582</v>
      </c>
      <c r="M3399">
        <f t="shared" si="636"/>
        <v>1</v>
      </c>
      <c r="N3399">
        <f>COUNTIF(Orders!$A:$A,C3399)</f>
        <v>1</v>
      </c>
      <c r="P3399">
        <f>COUNTIF(Orders!$H:$H,UPPER(SUBSTITUTE(TRIM(C3399),"-","")))</f>
        <v>1</v>
      </c>
      <c r="R3399" t="str">
        <f t="shared" si="637"/>
        <v>Matched Order Reference</v>
      </c>
      <c r="S3399">
        <f t="shared" si="638"/>
        <v>1</v>
      </c>
      <c r="V3399" cm="1">
        <f t="array" ref="V3399">IF(E3399&lt;&gt;"CAPTURE",0,SUMPRODUCT((MDR_Rates!$A$2:$A$10=F3399)*(G3399&gt;MDR_Rates!$B$2:$B$10)*((MDR_Rates!$C$2:$C$10="")+(G3399&lt;=MDR_Rates!$C$2:$C$10))*MDR_Rates!$D$2:$D$10))</f>
        <v>1.6</v>
      </c>
      <c r="W3399">
        <f t="shared" si="639"/>
        <v>79.98</v>
      </c>
      <c r="X3399">
        <f t="shared" si="640"/>
        <v>14.4</v>
      </c>
      <c r="Y3399">
        <f t="shared" si="641"/>
        <v>0</v>
      </c>
      <c r="Z3399">
        <f t="shared" si="642"/>
        <v>0</v>
      </c>
      <c r="AG3399" t="str">
        <f t="shared" si="643"/>
        <v/>
      </c>
      <c r="AI3399" t="str">
        <f t="shared" si="644"/>
        <v/>
      </c>
      <c r="AJ3399" t="str">
        <f t="shared" si="645"/>
        <v/>
      </c>
      <c r="AK3399" t="str">
        <f t="shared" si="646"/>
        <v>ORD26005462</v>
      </c>
      <c r="AL3399">
        <f>IF(E3399&lt;&gt;"CAPTURE","",COUNTIF(Orders!$H:$H,AK3399))</f>
        <v>1</v>
      </c>
      <c r="AP3399" t="str">
        <f t="shared" si="647"/>
        <v>Matched to Order</v>
      </c>
      <c r="AQ3399">
        <f>IF(COUNTIF($A$2:A3399,A3399)=1,1,0)</f>
        <v>1</v>
      </c>
    </row>
    <row r="3400" spans="1:43" x14ac:dyDescent="0.3">
      <c r="A3400" t="s">
        <v>15765</v>
      </c>
      <c r="C3400" t="s">
        <v>10790</v>
      </c>
      <c r="D3400" s="1">
        <v>46283</v>
      </c>
      <c r="E3400" t="s">
        <v>11819</v>
      </c>
      <c r="F3400" t="s">
        <v>44</v>
      </c>
      <c r="G3400">
        <v>4498</v>
      </c>
      <c r="H3400">
        <v>76.47</v>
      </c>
      <c r="I3400">
        <v>13.76</v>
      </c>
      <c r="J3400">
        <v>4407.7700000000004</v>
      </c>
      <c r="K3400" s="1">
        <v>46285</v>
      </c>
      <c r="L3400" t="s">
        <v>15582</v>
      </c>
      <c r="M3400">
        <f t="shared" si="636"/>
        <v>1</v>
      </c>
      <c r="N3400">
        <f>COUNTIF(Orders!$A:$A,C3400)</f>
        <v>1</v>
      </c>
      <c r="P3400">
        <f>COUNTIF(Orders!$H:$H,UPPER(SUBSTITUTE(TRIM(C3400),"-","")))</f>
        <v>1</v>
      </c>
      <c r="R3400" t="str">
        <f t="shared" si="637"/>
        <v>Matched Order Reference</v>
      </c>
      <c r="S3400">
        <f t="shared" si="638"/>
        <v>1</v>
      </c>
      <c r="V3400" cm="1">
        <f t="array" ref="V3400">IF(E3400&lt;&gt;"CAPTURE",0,SUMPRODUCT((MDR_Rates!$A$2:$A$10=F3400)*(G3400&gt;MDR_Rates!$B$2:$B$10)*((MDR_Rates!$C$2:$C$10="")+(G3400&lt;=MDR_Rates!$C$2:$C$10))*MDR_Rates!$D$2:$D$10))</f>
        <v>1.7</v>
      </c>
      <c r="W3400">
        <f t="shared" si="639"/>
        <v>76.47</v>
      </c>
      <c r="X3400">
        <f t="shared" si="640"/>
        <v>13.76</v>
      </c>
      <c r="Y3400">
        <f t="shared" si="641"/>
        <v>0</v>
      </c>
      <c r="Z3400">
        <f t="shared" si="642"/>
        <v>0</v>
      </c>
      <c r="AG3400" t="str">
        <f t="shared" si="643"/>
        <v/>
      </c>
      <c r="AI3400" t="str">
        <f t="shared" si="644"/>
        <v/>
      </c>
      <c r="AJ3400" t="str">
        <f t="shared" si="645"/>
        <v/>
      </c>
      <c r="AK3400" t="str">
        <f t="shared" si="646"/>
        <v>ORD26005470</v>
      </c>
      <c r="AL3400">
        <f>IF(E3400&lt;&gt;"CAPTURE","",COUNTIF(Orders!$H:$H,AK3400))</f>
        <v>1</v>
      </c>
      <c r="AP3400" t="str">
        <f t="shared" si="647"/>
        <v>Matched to Order</v>
      </c>
      <c r="AQ3400">
        <f>IF(COUNTIF($A$2:A3400,A3400)=1,1,0)</f>
        <v>1</v>
      </c>
    </row>
    <row r="3401" spans="1:43" x14ac:dyDescent="0.3">
      <c r="A3401" t="s">
        <v>15766</v>
      </c>
      <c r="C3401" t="s">
        <v>10792</v>
      </c>
      <c r="D3401" s="1">
        <v>46283</v>
      </c>
      <c r="E3401" t="s">
        <v>11819</v>
      </c>
      <c r="F3401" t="s">
        <v>44</v>
      </c>
      <c r="G3401">
        <v>2398</v>
      </c>
      <c r="H3401">
        <v>40.770000000000003</v>
      </c>
      <c r="I3401">
        <v>7.34</v>
      </c>
      <c r="J3401">
        <v>2349.89</v>
      </c>
      <c r="K3401" s="1">
        <v>46285</v>
      </c>
      <c r="L3401" t="s">
        <v>15582</v>
      </c>
      <c r="M3401">
        <f t="shared" si="636"/>
        <v>1</v>
      </c>
      <c r="N3401">
        <f>COUNTIF(Orders!$A:$A,C3401)</f>
        <v>1</v>
      </c>
      <c r="P3401">
        <f>COUNTIF(Orders!$H:$H,UPPER(SUBSTITUTE(TRIM(C3401),"-","")))</f>
        <v>1</v>
      </c>
      <c r="R3401" t="str">
        <f t="shared" si="637"/>
        <v>Matched Order Reference</v>
      </c>
      <c r="S3401">
        <f t="shared" si="638"/>
        <v>1</v>
      </c>
      <c r="V3401" cm="1">
        <f t="array" ref="V3401">IF(E3401&lt;&gt;"CAPTURE",0,SUMPRODUCT((MDR_Rates!$A$2:$A$10=F3401)*(G3401&gt;MDR_Rates!$B$2:$B$10)*((MDR_Rates!$C$2:$C$10="")+(G3401&lt;=MDR_Rates!$C$2:$C$10))*MDR_Rates!$D$2:$D$10))</f>
        <v>1.7</v>
      </c>
      <c r="W3401">
        <f t="shared" si="639"/>
        <v>40.770000000000003</v>
      </c>
      <c r="X3401">
        <f t="shared" si="640"/>
        <v>7.34</v>
      </c>
      <c r="Y3401">
        <f t="shared" si="641"/>
        <v>0</v>
      </c>
      <c r="Z3401">
        <f t="shared" si="642"/>
        <v>0</v>
      </c>
      <c r="AG3401" t="str">
        <f t="shared" si="643"/>
        <v/>
      </c>
      <c r="AI3401" t="str">
        <f t="shared" si="644"/>
        <v/>
      </c>
      <c r="AJ3401" t="str">
        <f t="shared" si="645"/>
        <v/>
      </c>
      <c r="AK3401" t="str">
        <f t="shared" si="646"/>
        <v>ORD26005471</v>
      </c>
      <c r="AL3401">
        <f>IF(E3401&lt;&gt;"CAPTURE","",COUNTIF(Orders!$H:$H,AK3401))</f>
        <v>1</v>
      </c>
      <c r="AP3401" t="str">
        <f t="shared" si="647"/>
        <v>Matched to Order</v>
      </c>
      <c r="AQ3401">
        <f>IF(COUNTIF($A$2:A3401,A3401)=1,1,0)</f>
        <v>1</v>
      </c>
    </row>
    <row r="3402" spans="1:43" x14ac:dyDescent="0.3">
      <c r="A3402" t="s">
        <v>15767</v>
      </c>
      <c r="C3402" t="s">
        <v>11056</v>
      </c>
      <c r="D3402" s="1">
        <v>46283</v>
      </c>
      <c r="E3402" t="s">
        <v>11819</v>
      </c>
      <c r="F3402" t="s">
        <v>9</v>
      </c>
      <c r="G3402">
        <v>2499</v>
      </c>
      <c r="H3402">
        <v>7.5</v>
      </c>
      <c r="I3402">
        <v>1.35</v>
      </c>
      <c r="J3402">
        <v>2490.15</v>
      </c>
      <c r="K3402" s="1">
        <v>46285</v>
      </c>
      <c r="L3402" t="s">
        <v>15582</v>
      </c>
      <c r="M3402">
        <f t="shared" si="636"/>
        <v>1</v>
      </c>
      <c r="N3402">
        <f>COUNTIF(Orders!$A:$A,C3402)</f>
        <v>1</v>
      </c>
      <c r="P3402">
        <f>COUNTIF(Orders!$H:$H,UPPER(SUBSTITUTE(TRIM(C3402),"-","")))</f>
        <v>1</v>
      </c>
      <c r="R3402" t="str">
        <f t="shared" si="637"/>
        <v>Matched Order Reference</v>
      </c>
      <c r="S3402">
        <f t="shared" si="638"/>
        <v>1</v>
      </c>
      <c r="V3402" cm="1">
        <f t="array" ref="V3402">IF(E3402&lt;&gt;"CAPTURE",0,SUMPRODUCT((MDR_Rates!$A$2:$A$10=F3402)*(G3402&gt;MDR_Rates!$B$2:$B$10)*((MDR_Rates!$C$2:$C$10="")+(G3402&lt;=MDR_Rates!$C$2:$C$10))*MDR_Rates!$D$2:$D$10))</f>
        <v>0.3</v>
      </c>
      <c r="W3402">
        <f t="shared" si="639"/>
        <v>7.5</v>
      </c>
      <c r="X3402">
        <f t="shared" si="640"/>
        <v>1.35</v>
      </c>
      <c r="Y3402">
        <f t="shared" si="641"/>
        <v>0</v>
      </c>
      <c r="Z3402">
        <f t="shared" si="642"/>
        <v>0</v>
      </c>
      <c r="AG3402" t="str">
        <f t="shared" si="643"/>
        <v/>
      </c>
      <c r="AI3402" t="str">
        <f t="shared" si="644"/>
        <v/>
      </c>
      <c r="AJ3402" t="str">
        <f t="shared" si="645"/>
        <v/>
      </c>
      <c r="AK3402" t="str">
        <f t="shared" si="646"/>
        <v>ORD26005608</v>
      </c>
      <c r="AL3402">
        <f>IF(E3402&lt;&gt;"CAPTURE","",COUNTIF(Orders!$H:$H,AK3402))</f>
        <v>1</v>
      </c>
      <c r="AP3402" t="str">
        <f t="shared" si="647"/>
        <v>Matched to Order</v>
      </c>
      <c r="AQ3402">
        <f>IF(COUNTIF($A$2:A3402,A3402)=1,1,0)</f>
        <v>1</v>
      </c>
    </row>
    <row r="3403" spans="1:43" x14ac:dyDescent="0.3">
      <c r="A3403" t="s">
        <v>15768</v>
      </c>
      <c r="C3403" t="s">
        <v>11130</v>
      </c>
      <c r="D3403" s="1">
        <v>46283</v>
      </c>
      <c r="E3403" t="s">
        <v>11819</v>
      </c>
      <c r="F3403" t="s">
        <v>17</v>
      </c>
      <c r="G3403">
        <v>4999</v>
      </c>
      <c r="H3403">
        <v>79.98</v>
      </c>
      <c r="I3403">
        <v>14.4</v>
      </c>
      <c r="J3403">
        <v>4904.62</v>
      </c>
      <c r="K3403" s="1">
        <v>46285</v>
      </c>
      <c r="L3403" t="s">
        <v>15582</v>
      </c>
      <c r="M3403">
        <f t="shared" si="636"/>
        <v>1</v>
      </c>
      <c r="N3403">
        <f>COUNTIF(Orders!$A:$A,C3403)</f>
        <v>1</v>
      </c>
      <c r="P3403">
        <f>COUNTIF(Orders!$H:$H,UPPER(SUBSTITUTE(TRIM(C3403),"-","")))</f>
        <v>1</v>
      </c>
      <c r="R3403" t="str">
        <f t="shared" si="637"/>
        <v>Matched Order Reference</v>
      </c>
      <c r="S3403">
        <f t="shared" si="638"/>
        <v>1</v>
      </c>
      <c r="V3403" cm="1">
        <f t="array" ref="V3403">IF(E3403&lt;&gt;"CAPTURE",0,SUMPRODUCT((MDR_Rates!$A$2:$A$10=F3403)*(G3403&gt;MDR_Rates!$B$2:$B$10)*((MDR_Rates!$C$2:$C$10="")+(G3403&lt;=MDR_Rates!$C$2:$C$10))*MDR_Rates!$D$2:$D$10))</f>
        <v>1.6</v>
      </c>
      <c r="W3403">
        <f t="shared" si="639"/>
        <v>79.98</v>
      </c>
      <c r="X3403">
        <f t="shared" si="640"/>
        <v>14.4</v>
      </c>
      <c r="Y3403">
        <f t="shared" si="641"/>
        <v>0</v>
      </c>
      <c r="Z3403">
        <f t="shared" si="642"/>
        <v>0</v>
      </c>
      <c r="AG3403" t="str">
        <f t="shared" si="643"/>
        <v/>
      </c>
      <c r="AI3403" t="str">
        <f t="shared" si="644"/>
        <v/>
      </c>
      <c r="AJ3403" t="str">
        <f t="shared" si="645"/>
        <v/>
      </c>
      <c r="AK3403" t="str">
        <f t="shared" si="646"/>
        <v>ORD26005645</v>
      </c>
      <c r="AL3403">
        <f>IF(E3403&lt;&gt;"CAPTURE","",COUNTIF(Orders!$H:$H,AK3403))</f>
        <v>1</v>
      </c>
      <c r="AP3403" t="str">
        <f t="shared" si="647"/>
        <v>Matched to Order</v>
      </c>
      <c r="AQ3403">
        <f>IF(COUNTIF($A$2:A3403,A3403)=1,1,0)</f>
        <v>1</v>
      </c>
    </row>
    <row r="3404" spans="1:43" x14ac:dyDescent="0.3">
      <c r="A3404" t="s">
        <v>15769</v>
      </c>
      <c r="C3404" t="s">
        <v>11221</v>
      </c>
      <c r="D3404" s="1">
        <v>46283</v>
      </c>
      <c r="E3404" t="s">
        <v>11819</v>
      </c>
      <c r="F3404" t="s">
        <v>17</v>
      </c>
      <c r="G3404">
        <v>3498</v>
      </c>
      <c r="H3404">
        <v>55.97</v>
      </c>
      <c r="I3404">
        <v>10.07</v>
      </c>
      <c r="J3404">
        <v>3431.96</v>
      </c>
      <c r="K3404" s="1">
        <v>46285</v>
      </c>
      <c r="L3404" t="s">
        <v>15582</v>
      </c>
      <c r="M3404">
        <f t="shared" si="636"/>
        <v>1</v>
      </c>
      <c r="N3404">
        <f>COUNTIF(Orders!$A:$A,C3404)</f>
        <v>1</v>
      </c>
      <c r="P3404">
        <f>COUNTIF(Orders!$H:$H,UPPER(SUBSTITUTE(TRIM(C3404),"-","")))</f>
        <v>1</v>
      </c>
      <c r="R3404" t="str">
        <f t="shared" si="637"/>
        <v>Matched Order Reference</v>
      </c>
      <c r="S3404">
        <f t="shared" si="638"/>
        <v>1</v>
      </c>
      <c r="V3404" cm="1">
        <f t="array" ref="V3404">IF(E3404&lt;&gt;"CAPTURE",0,SUMPRODUCT((MDR_Rates!$A$2:$A$10=F3404)*(G3404&gt;MDR_Rates!$B$2:$B$10)*((MDR_Rates!$C$2:$C$10="")+(G3404&lt;=MDR_Rates!$C$2:$C$10))*MDR_Rates!$D$2:$D$10))</f>
        <v>1.6</v>
      </c>
      <c r="W3404">
        <f t="shared" si="639"/>
        <v>55.97</v>
      </c>
      <c r="X3404">
        <f t="shared" si="640"/>
        <v>10.07</v>
      </c>
      <c r="Y3404">
        <f t="shared" si="641"/>
        <v>0</v>
      </c>
      <c r="Z3404">
        <f t="shared" si="642"/>
        <v>0</v>
      </c>
      <c r="AG3404" t="str">
        <f t="shared" si="643"/>
        <v/>
      </c>
      <c r="AI3404" t="str">
        <f t="shared" si="644"/>
        <v/>
      </c>
      <c r="AJ3404" t="str">
        <f t="shared" si="645"/>
        <v/>
      </c>
      <c r="AK3404" t="str">
        <f t="shared" si="646"/>
        <v>ORD26005693</v>
      </c>
      <c r="AL3404">
        <f>IF(E3404&lt;&gt;"CAPTURE","",COUNTIF(Orders!$H:$H,AK3404))</f>
        <v>1</v>
      </c>
      <c r="AP3404" t="str">
        <f t="shared" si="647"/>
        <v>Matched to Order</v>
      </c>
      <c r="AQ3404">
        <f>IF(COUNTIF($A$2:A3404,A3404)=1,1,0)</f>
        <v>1</v>
      </c>
    </row>
    <row r="3405" spans="1:43" x14ac:dyDescent="0.3">
      <c r="A3405" t="s">
        <v>15770</v>
      </c>
      <c r="C3405" t="s">
        <v>15771</v>
      </c>
      <c r="D3405" s="1">
        <v>46283</v>
      </c>
      <c r="E3405" t="s">
        <v>11819</v>
      </c>
      <c r="F3405" t="s">
        <v>17</v>
      </c>
      <c r="G3405">
        <v>2999</v>
      </c>
      <c r="H3405">
        <v>47.98</v>
      </c>
      <c r="I3405">
        <v>8.64</v>
      </c>
      <c r="J3405">
        <v>2942.38</v>
      </c>
      <c r="K3405" s="1">
        <v>46285</v>
      </c>
      <c r="L3405" t="s">
        <v>15582</v>
      </c>
      <c r="M3405">
        <f t="shared" si="636"/>
        <v>1</v>
      </c>
      <c r="N3405">
        <f>COUNTIF(Orders!$A:$A,C3405)</f>
        <v>1</v>
      </c>
      <c r="P3405">
        <f>COUNTIF(Orders!$H:$H,UPPER(SUBSTITUTE(TRIM(C3405),"-","")))</f>
        <v>1</v>
      </c>
      <c r="R3405" t="str">
        <f t="shared" si="637"/>
        <v>Matched Order Reference</v>
      </c>
      <c r="S3405">
        <f t="shared" si="638"/>
        <v>1</v>
      </c>
      <c r="V3405" cm="1">
        <f t="array" ref="V3405">IF(E3405&lt;&gt;"CAPTURE",0,SUMPRODUCT((MDR_Rates!$A$2:$A$10=F3405)*(G3405&gt;MDR_Rates!$B$2:$B$10)*((MDR_Rates!$C$2:$C$10="")+(G3405&lt;=MDR_Rates!$C$2:$C$10))*MDR_Rates!$D$2:$D$10))</f>
        <v>1.6</v>
      </c>
      <c r="W3405">
        <f t="shared" si="639"/>
        <v>47.98</v>
      </c>
      <c r="X3405">
        <f t="shared" si="640"/>
        <v>8.64</v>
      </c>
      <c r="Y3405">
        <f t="shared" si="641"/>
        <v>0</v>
      </c>
      <c r="Z3405">
        <f t="shared" si="642"/>
        <v>0</v>
      </c>
      <c r="AG3405" t="str">
        <f t="shared" si="643"/>
        <v/>
      </c>
      <c r="AI3405" t="str">
        <f t="shared" si="644"/>
        <v/>
      </c>
      <c r="AJ3405" t="str">
        <f t="shared" si="645"/>
        <v/>
      </c>
      <c r="AK3405" t="str">
        <f t="shared" si="646"/>
        <v>ORD26005719</v>
      </c>
      <c r="AL3405">
        <f>IF(E3405&lt;&gt;"CAPTURE","",COUNTIF(Orders!$H:$H,AK3405))</f>
        <v>1</v>
      </c>
      <c r="AP3405" t="str">
        <f t="shared" si="647"/>
        <v>Matched to Order</v>
      </c>
      <c r="AQ3405">
        <f>IF(COUNTIF($A$2:A3405,A3405)=1,1,0)</f>
        <v>1</v>
      </c>
    </row>
    <row r="3406" spans="1:43" x14ac:dyDescent="0.3">
      <c r="A3406" t="s">
        <v>15772</v>
      </c>
      <c r="C3406" t="s">
        <v>11299</v>
      </c>
      <c r="D3406" s="1">
        <v>46283</v>
      </c>
      <c r="E3406" t="s">
        <v>11819</v>
      </c>
      <c r="F3406" t="s">
        <v>9</v>
      </c>
      <c r="G3406">
        <v>3998</v>
      </c>
      <c r="H3406">
        <v>11.99</v>
      </c>
      <c r="I3406">
        <v>2.16</v>
      </c>
      <c r="J3406">
        <v>3983.85</v>
      </c>
      <c r="K3406" s="1">
        <v>46285</v>
      </c>
      <c r="L3406" t="s">
        <v>15582</v>
      </c>
      <c r="M3406">
        <f t="shared" si="636"/>
        <v>1</v>
      </c>
      <c r="N3406">
        <f>COUNTIF(Orders!$A:$A,C3406)</f>
        <v>1</v>
      </c>
      <c r="P3406">
        <f>COUNTIF(Orders!$H:$H,UPPER(SUBSTITUTE(TRIM(C3406),"-","")))</f>
        <v>1</v>
      </c>
      <c r="R3406" t="str">
        <f t="shared" si="637"/>
        <v>Matched Order Reference</v>
      </c>
      <c r="S3406">
        <f t="shared" si="638"/>
        <v>1</v>
      </c>
      <c r="V3406" cm="1">
        <f t="array" ref="V3406">IF(E3406&lt;&gt;"CAPTURE",0,SUMPRODUCT((MDR_Rates!$A$2:$A$10=F3406)*(G3406&gt;MDR_Rates!$B$2:$B$10)*((MDR_Rates!$C$2:$C$10="")+(G3406&lt;=MDR_Rates!$C$2:$C$10))*MDR_Rates!$D$2:$D$10))</f>
        <v>0.3</v>
      </c>
      <c r="W3406">
        <f t="shared" si="639"/>
        <v>11.99</v>
      </c>
      <c r="X3406">
        <f t="shared" si="640"/>
        <v>2.16</v>
      </c>
      <c r="Y3406">
        <f t="shared" si="641"/>
        <v>0</v>
      </c>
      <c r="Z3406">
        <f t="shared" si="642"/>
        <v>0</v>
      </c>
      <c r="AG3406" t="str">
        <f t="shared" si="643"/>
        <v/>
      </c>
      <c r="AI3406" t="str">
        <f t="shared" si="644"/>
        <v/>
      </c>
      <c r="AJ3406" t="str">
        <f t="shared" si="645"/>
        <v/>
      </c>
      <c r="AK3406" t="str">
        <f t="shared" si="646"/>
        <v>ORD26005734</v>
      </c>
      <c r="AL3406">
        <f>IF(E3406&lt;&gt;"CAPTURE","",COUNTIF(Orders!$H:$H,AK3406))</f>
        <v>1</v>
      </c>
      <c r="AP3406" t="str">
        <f t="shared" si="647"/>
        <v>Matched to Order</v>
      </c>
      <c r="AQ3406">
        <f>IF(COUNTIF($A$2:A3406,A3406)=1,1,0)</f>
        <v>1</v>
      </c>
    </row>
    <row r="3407" spans="1:43" x14ac:dyDescent="0.3">
      <c r="A3407" t="s">
        <v>15773</v>
      </c>
      <c r="C3407" t="s">
        <v>11708</v>
      </c>
      <c r="D3407" s="1">
        <v>46283</v>
      </c>
      <c r="E3407" t="s">
        <v>11819</v>
      </c>
      <c r="F3407" t="s">
        <v>9</v>
      </c>
      <c r="G3407">
        <v>2397</v>
      </c>
      <c r="H3407">
        <v>7.19</v>
      </c>
      <c r="I3407">
        <v>1.29</v>
      </c>
      <c r="J3407">
        <v>2388.52</v>
      </c>
      <c r="K3407" s="1">
        <v>46285</v>
      </c>
      <c r="L3407" t="s">
        <v>15582</v>
      </c>
      <c r="M3407">
        <f t="shared" si="636"/>
        <v>1</v>
      </c>
      <c r="N3407">
        <f>COUNTIF(Orders!$A:$A,C3407)</f>
        <v>1</v>
      </c>
      <c r="P3407">
        <f>COUNTIF(Orders!$H:$H,UPPER(SUBSTITUTE(TRIM(C3407),"-","")))</f>
        <v>1</v>
      </c>
      <c r="R3407" t="str">
        <f t="shared" si="637"/>
        <v>Matched Order Reference</v>
      </c>
      <c r="S3407">
        <f t="shared" si="638"/>
        <v>1</v>
      </c>
      <c r="V3407" cm="1">
        <f t="array" ref="V3407">IF(E3407&lt;&gt;"CAPTURE",0,SUMPRODUCT((MDR_Rates!$A$2:$A$10=F3407)*(G3407&gt;MDR_Rates!$B$2:$B$10)*((MDR_Rates!$C$2:$C$10="")+(G3407&lt;=MDR_Rates!$C$2:$C$10))*MDR_Rates!$D$2:$D$10))</f>
        <v>0.3</v>
      </c>
      <c r="W3407">
        <f t="shared" si="639"/>
        <v>7.19</v>
      </c>
      <c r="X3407">
        <f t="shared" si="640"/>
        <v>1.29</v>
      </c>
      <c r="Y3407">
        <f t="shared" si="641"/>
        <v>0</v>
      </c>
      <c r="Z3407">
        <f t="shared" si="642"/>
        <v>0</v>
      </c>
      <c r="AG3407" t="str">
        <f t="shared" si="643"/>
        <v/>
      </c>
      <c r="AI3407" t="str">
        <f t="shared" si="644"/>
        <v/>
      </c>
      <c r="AJ3407" t="str">
        <f t="shared" si="645"/>
        <v/>
      </c>
      <c r="AK3407" t="str">
        <f t="shared" si="646"/>
        <v>ORD26005950</v>
      </c>
      <c r="AL3407">
        <f>IF(E3407&lt;&gt;"CAPTURE","",COUNTIF(Orders!$H:$H,AK3407))</f>
        <v>1</v>
      </c>
      <c r="AP3407" t="str">
        <f t="shared" si="647"/>
        <v>Matched to Order</v>
      </c>
      <c r="AQ3407">
        <f>IF(COUNTIF($A$2:A3407,A3407)=1,1,0)</f>
        <v>1</v>
      </c>
    </row>
    <row r="3408" spans="1:43" x14ac:dyDescent="0.3">
      <c r="A3408" t="s">
        <v>15774</v>
      </c>
      <c r="C3408" t="s">
        <v>15775</v>
      </c>
      <c r="D3408" s="1">
        <v>46283</v>
      </c>
      <c r="E3408" t="s">
        <v>11819</v>
      </c>
      <c r="F3408" t="s">
        <v>33</v>
      </c>
      <c r="G3408">
        <v>2499</v>
      </c>
      <c r="H3408">
        <v>29.99</v>
      </c>
      <c r="I3408">
        <v>5.4</v>
      </c>
      <c r="J3408">
        <v>2463.61</v>
      </c>
      <c r="K3408" s="1">
        <v>46285</v>
      </c>
      <c r="L3408" t="s">
        <v>15582</v>
      </c>
      <c r="M3408">
        <f t="shared" si="636"/>
        <v>1</v>
      </c>
      <c r="N3408">
        <f>COUNTIF(Orders!$A:$A,C3408)</f>
        <v>0</v>
      </c>
      <c r="P3408">
        <f>COUNTIF(Orders!$H:$H,UPPER(SUBSTITUTE(TRIM(C3408),"-","")))</f>
        <v>1</v>
      </c>
      <c r="R3408" t="str">
        <f t="shared" si="637"/>
        <v>Matched Order Reference</v>
      </c>
      <c r="S3408">
        <f t="shared" si="638"/>
        <v>1</v>
      </c>
      <c r="V3408" cm="1">
        <f t="array" ref="V3408">IF(E3408&lt;&gt;"CAPTURE",0,SUMPRODUCT((MDR_Rates!$A$2:$A$10=F3408)*(G3408&gt;MDR_Rates!$B$2:$B$10)*((MDR_Rates!$C$2:$C$10="")+(G3408&lt;=MDR_Rates!$C$2:$C$10))*MDR_Rates!$D$2:$D$10))</f>
        <v>1.2</v>
      </c>
      <c r="W3408">
        <f t="shared" si="639"/>
        <v>29.99</v>
      </c>
      <c r="X3408">
        <f t="shared" si="640"/>
        <v>5.4</v>
      </c>
      <c r="Y3408">
        <f t="shared" si="641"/>
        <v>0</v>
      </c>
      <c r="Z3408">
        <f t="shared" si="642"/>
        <v>0</v>
      </c>
      <c r="AG3408" t="str">
        <f t="shared" si="643"/>
        <v/>
      </c>
      <c r="AI3408" t="str">
        <f t="shared" si="644"/>
        <v/>
      </c>
      <c r="AJ3408" t="str">
        <f t="shared" si="645"/>
        <v/>
      </c>
      <c r="AK3408" t="str">
        <f t="shared" si="646"/>
        <v>ORD26005963</v>
      </c>
      <c r="AL3408">
        <f>IF(E3408&lt;&gt;"CAPTURE","",COUNTIF(Orders!$H:$H,AK3408))</f>
        <v>1</v>
      </c>
      <c r="AP3408" t="str">
        <f t="shared" si="647"/>
        <v>Matched to Order</v>
      </c>
      <c r="AQ3408">
        <f>IF(COUNTIF($A$2:A3408,A3408)=1,1,0)</f>
        <v>1</v>
      </c>
    </row>
    <row r="3409" spans="1:43" x14ac:dyDescent="0.3">
      <c r="A3409" t="s">
        <v>15776</v>
      </c>
      <c r="C3409" t="s">
        <v>11743</v>
      </c>
      <c r="D3409" s="1">
        <v>46283</v>
      </c>
      <c r="E3409" t="s">
        <v>11819</v>
      </c>
      <c r="F3409" t="s">
        <v>17</v>
      </c>
      <c r="G3409">
        <v>4999</v>
      </c>
      <c r="H3409">
        <v>79.98</v>
      </c>
      <c r="I3409">
        <v>14.4</v>
      </c>
      <c r="J3409">
        <v>4904.62</v>
      </c>
      <c r="K3409" s="1">
        <v>46285</v>
      </c>
      <c r="L3409" t="s">
        <v>15582</v>
      </c>
      <c r="M3409">
        <f t="shared" si="636"/>
        <v>1</v>
      </c>
      <c r="N3409">
        <f>COUNTIF(Orders!$A:$A,C3409)</f>
        <v>1</v>
      </c>
      <c r="P3409">
        <f>COUNTIF(Orders!$H:$H,UPPER(SUBSTITUTE(TRIM(C3409),"-","")))</f>
        <v>1</v>
      </c>
      <c r="R3409" t="str">
        <f t="shared" si="637"/>
        <v>Matched Order Reference</v>
      </c>
      <c r="S3409">
        <f t="shared" si="638"/>
        <v>1</v>
      </c>
      <c r="V3409" cm="1">
        <f t="array" ref="V3409">IF(E3409&lt;&gt;"CAPTURE",0,SUMPRODUCT((MDR_Rates!$A$2:$A$10=F3409)*(G3409&gt;MDR_Rates!$B$2:$B$10)*((MDR_Rates!$C$2:$C$10="")+(G3409&lt;=MDR_Rates!$C$2:$C$10))*MDR_Rates!$D$2:$D$10))</f>
        <v>1.6</v>
      </c>
      <c r="W3409">
        <f t="shared" si="639"/>
        <v>79.98</v>
      </c>
      <c r="X3409">
        <f t="shared" si="640"/>
        <v>14.4</v>
      </c>
      <c r="Y3409">
        <f t="shared" si="641"/>
        <v>0</v>
      </c>
      <c r="Z3409">
        <f t="shared" si="642"/>
        <v>0</v>
      </c>
      <c r="AG3409" t="str">
        <f t="shared" si="643"/>
        <v/>
      </c>
      <c r="AI3409" t="str">
        <f t="shared" si="644"/>
        <v/>
      </c>
      <c r="AJ3409" t="str">
        <f t="shared" si="645"/>
        <v/>
      </c>
      <c r="AK3409" t="str">
        <f t="shared" si="646"/>
        <v>ORD26005969</v>
      </c>
      <c r="AL3409">
        <f>IF(E3409&lt;&gt;"CAPTURE","",COUNTIF(Orders!$H:$H,AK3409))</f>
        <v>1</v>
      </c>
      <c r="AP3409" t="str">
        <f t="shared" si="647"/>
        <v>Matched to Order</v>
      </c>
      <c r="AQ3409">
        <f>IF(COUNTIF($A$2:A3409,A3409)=1,1,0)</f>
        <v>1</v>
      </c>
    </row>
    <row r="3410" spans="1:43" x14ac:dyDescent="0.3">
      <c r="A3410" t="s">
        <v>15777</v>
      </c>
      <c r="C3410" t="s">
        <v>11778</v>
      </c>
      <c r="D3410" s="1">
        <v>46283</v>
      </c>
      <c r="E3410" t="s">
        <v>11819</v>
      </c>
      <c r="F3410" t="s">
        <v>9</v>
      </c>
      <c r="G3410">
        <v>6097</v>
      </c>
      <c r="H3410">
        <v>18.29</v>
      </c>
      <c r="I3410">
        <v>3.29</v>
      </c>
      <c r="J3410">
        <v>6075.42</v>
      </c>
      <c r="K3410" s="1">
        <v>46285</v>
      </c>
      <c r="L3410" t="s">
        <v>15582</v>
      </c>
      <c r="M3410">
        <f t="shared" si="636"/>
        <v>1</v>
      </c>
      <c r="N3410">
        <f>COUNTIF(Orders!$A:$A,C3410)</f>
        <v>1</v>
      </c>
      <c r="P3410">
        <f>COUNTIF(Orders!$H:$H,UPPER(SUBSTITUTE(TRIM(C3410),"-","")))</f>
        <v>1</v>
      </c>
      <c r="R3410" t="str">
        <f t="shared" si="637"/>
        <v>Matched Order Reference</v>
      </c>
      <c r="S3410">
        <f t="shared" si="638"/>
        <v>1</v>
      </c>
      <c r="V3410" cm="1">
        <f t="array" ref="V3410">IF(E3410&lt;&gt;"CAPTURE",0,SUMPRODUCT((MDR_Rates!$A$2:$A$10=F3410)*(G3410&gt;MDR_Rates!$B$2:$B$10)*((MDR_Rates!$C$2:$C$10="")+(G3410&lt;=MDR_Rates!$C$2:$C$10))*MDR_Rates!$D$2:$D$10))</f>
        <v>0.3</v>
      </c>
      <c r="W3410">
        <f t="shared" si="639"/>
        <v>18.29</v>
      </c>
      <c r="X3410">
        <f t="shared" si="640"/>
        <v>3.29</v>
      </c>
      <c r="Y3410">
        <f t="shared" si="641"/>
        <v>0</v>
      </c>
      <c r="Z3410">
        <f t="shared" si="642"/>
        <v>0</v>
      </c>
      <c r="AG3410" t="str">
        <f t="shared" si="643"/>
        <v/>
      </c>
      <c r="AI3410" t="str">
        <f t="shared" si="644"/>
        <v/>
      </c>
      <c r="AJ3410" t="str">
        <f t="shared" si="645"/>
        <v/>
      </c>
      <c r="AK3410" t="str">
        <f t="shared" si="646"/>
        <v>ORD26005987</v>
      </c>
      <c r="AL3410">
        <f>IF(E3410&lt;&gt;"CAPTURE","",COUNTIF(Orders!$H:$H,AK3410))</f>
        <v>1</v>
      </c>
      <c r="AP3410" t="str">
        <f t="shared" si="647"/>
        <v>Matched to Order</v>
      </c>
      <c r="AQ3410">
        <f>IF(COUNTIF($A$2:A3410,A3410)=1,1,0)</f>
        <v>1</v>
      </c>
    </row>
    <row r="3411" spans="1:43" x14ac:dyDescent="0.3">
      <c r="A3411" t="s">
        <v>15778</v>
      </c>
      <c r="B3411" t="s">
        <v>14676</v>
      </c>
      <c r="D3411" s="1">
        <v>46283</v>
      </c>
      <c r="E3411" t="s">
        <v>12202</v>
      </c>
      <c r="F3411" t="s">
        <v>17</v>
      </c>
      <c r="G3411">
        <v>1499</v>
      </c>
      <c r="H3411">
        <v>0</v>
      </c>
      <c r="I3411">
        <v>0</v>
      </c>
      <c r="J3411">
        <v>-1499</v>
      </c>
      <c r="K3411" s="1">
        <v>46285</v>
      </c>
      <c r="L3411" t="s">
        <v>15582</v>
      </c>
      <c r="M3411">
        <f t="shared" si="636"/>
        <v>1</v>
      </c>
      <c r="N3411">
        <f>COUNTIF(Orders!$A:$A,C3411)</f>
        <v>0</v>
      </c>
      <c r="P3411">
        <f>COUNTIF(Orders!$H:$H,UPPER(SUBSTITUTE(TRIM(C3411),"-","")))</f>
        <v>1042575</v>
      </c>
      <c r="R3411" t="str">
        <f t="shared" si="637"/>
        <v>Refund</v>
      </c>
      <c r="S3411">
        <f t="shared" si="638"/>
        <v>0</v>
      </c>
      <c r="V3411" cm="1">
        <f t="array" ref="V3411">IF(E3411&lt;&gt;"CAPTURE",0,SUMPRODUCT((MDR_Rates!$A$2:$A$10=F3411)*(G3411&gt;MDR_Rates!$B$2:$B$10)*((MDR_Rates!$C$2:$C$10="")+(G3411&lt;=MDR_Rates!$C$2:$C$10))*MDR_Rates!$D$2:$D$10))</f>
        <v>0</v>
      </c>
      <c r="W3411">
        <f t="shared" si="639"/>
        <v>0</v>
      </c>
      <c r="X3411">
        <f t="shared" si="640"/>
        <v>0</v>
      </c>
      <c r="Y3411">
        <f t="shared" si="641"/>
        <v>0</v>
      </c>
      <c r="Z3411">
        <f t="shared" si="642"/>
        <v>0</v>
      </c>
      <c r="AG3411" t="str">
        <f t="shared" si="643"/>
        <v>Original Capture Found</v>
      </c>
      <c r="AI3411">
        <f t="shared" si="644"/>
        <v>1499</v>
      </c>
      <c r="AJ3411" t="str">
        <f t="shared" si="645"/>
        <v>Full Refund</v>
      </c>
      <c r="AK3411" t="str">
        <f t="shared" si="646"/>
        <v/>
      </c>
      <c r="AL3411" t="str">
        <f>IF(E3411&lt;&gt;"CAPTURE","",COUNTIF(Orders!$H:$H,AK3411))</f>
        <v/>
      </c>
      <c r="AP3411" t="str">
        <f t="shared" si="647"/>
        <v/>
      </c>
      <c r="AQ3411">
        <f>IF(COUNTIF($A$2:A3411,A3411)=1,1,0)</f>
        <v>1</v>
      </c>
    </row>
    <row r="3412" spans="1:43" x14ac:dyDescent="0.3">
      <c r="A3412" t="s">
        <v>15779</v>
      </c>
      <c r="B3412" t="s">
        <v>14864</v>
      </c>
      <c r="D3412" s="1">
        <v>46283</v>
      </c>
      <c r="E3412" t="s">
        <v>12202</v>
      </c>
      <c r="F3412" t="s">
        <v>9</v>
      </c>
      <c r="G3412">
        <v>6298</v>
      </c>
      <c r="H3412">
        <v>0</v>
      </c>
      <c r="I3412">
        <v>0</v>
      </c>
      <c r="J3412">
        <v>-6298</v>
      </c>
      <c r="K3412" s="1">
        <v>46285</v>
      </c>
      <c r="L3412" t="s">
        <v>15582</v>
      </c>
      <c r="M3412">
        <f t="shared" si="636"/>
        <v>1</v>
      </c>
      <c r="N3412">
        <f>COUNTIF(Orders!$A:$A,C3412)</f>
        <v>0</v>
      </c>
      <c r="P3412">
        <f>COUNTIF(Orders!$H:$H,UPPER(SUBSTITUTE(TRIM(C3412),"-","")))</f>
        <v>1042575</v>
      </c>
      <c r="R3412" t="str">
        <f t="shared" si="637"/>
        <v>Refund</v>
      </c>
      <c r="S3412">
        <f t="shared" si="638"/>
        <v>0</v>
      </c>
      <c r="V3412" cm="1">
        <f t="array" ref="V3412">IF(E3412&lt;&gt;"CAPTURE",0,SUMPRODUCT((MDR_Rates!$A$2:$A$10=F3412)*(G3412&gt;MDR_Rates!$B$2:$B$10)*((MDR_Rates!$C$2:$C$10="")+(G3412&lt;=MDR_Rates!$C$2:$C$10))*MDR_Rates!$D$2:$D$10))</f>
        <v>0</v>
      </c>
      <c r="W3412">
        <f t="shared" si="639"/>
        <v>0</v>
      </c>
      <c r="X3412">
        <f t="shared" si="640"/>
        <v>0</v>
      </c>
      <c r="Y3412">
        <f t="shared" si="641"/>
        <v>0</v>
      </c>
      <c r="Z3412">
        <f t="shared" si="642"/>
        <v>0</v>
      </c>
      <c r="AG3412" t="str">
        <f t="shared" si="643"/>
        <v>Original Capture Found</v>
      </c>
      <c r="AI3412">
        <f t="shared" si="644"/>
        <v>6298</v>
      </c>
      <c r="AJ3412" t="str">
        <f t="shared" si="645"/>
        <v>Full Refund</v>
      </c>
      <c r="AK3412" t="str">
        <f t="shared" si="646"/>
        <v/>
      </c>
      <c r="AL3412" t="str">
        <f>IF(E3412&lt;&gt;"CAPTURE","",COUNTIF(Orders!$H:$H,AK3412))</f>
        <v/>
      </c>
      <c r="AP3412" t="str">
        <f t="shared" si="647"/>
        <v/>
      </c>
      <c r="AQ3412">
        <f>IF(COUNTIF($A$2:A3412,A3412)=1,1,0)</f>
        <v>1</v>
      </c>
    </row>
    <row r="3413" spans="1:43" x14ac:dyDescent="0.3">
      <c r="A3413" t="s">
        <v>15780</v>
      </c>
      <c r="B3413" t="s">
        <v>15025</v>
      </c>
      <c r="D3413" s="1">
        <v>46283</v>
      </c>
      <c r="E3413" t="s">
        <v>12202</v>
      </c>
      <c r="F3413" t="s">
        <v>9</v>
      </c>
      <c r="G3413">
        <v>2499</v>
      </c>
      <c r="H3413">
        <v>0</v>
      </c>
      <c r="I3413">
        <v>0</v>
      </c>
      <c r="J3413">
        <v>-2499</v>
      </c>
      <c r="K3413" s="1">
        <v>46285</v>
      </c>
      <c r="L3413" t="s">
        <v>15582</v>
      </c>
      <c r="M3413">
        <f t="shared" si="636"/>
        <v>1</v>
      </c>
      <c r="N3413">
        <f>COUNTIF(Orders!$A:$A,C3413)</f>
        <v>0</v>
      </c>
      <c r="P3413">
        <f>COUNTIF(Orders!$H:$H,UPPER(SUBSTITUTE(TRIM(C3413),"-","")))</f>
        <v>1042575</v>
      </c>
      <c r="R3413" t="str">
        <f t="shared" si="637"/>
        <v>Refund</v>
      </c>
      <c r="S3413">
        <f t="shared" si="638"/>
        <v>0</v>
      </c>
      <c r="V3413" cm="1">
        <f t="array" ref="V3413">IF(E3413&lt;&gt;"CAPTURE",0,SUMPRODUCT((MDR_Rates!$A$2:$A$10=F3413)*(G3413&gt;MDR_Rates!$B$2:$B$10)*((MDR_Rates!$C$2:$C$10="")+(G3413&lt;=MDR_Rates!$C$2:$C$10))*MDR_Rates!$D$2:$D$10))</f>
        <v>0</v>
      </c>
      <c r="W3413">
        <f t="shared" si="639"/>
        <v>0</v>
      </c>
      <c r="X3413">
        <f t="shared" si="640"/>
        <v>0</v>
      </c>
      <c r="Y3413">
        <f t="shared" si="641"/>
        <v>0</v>
      </c>
      <c r="Z3413">
        <f t="shared" si="642"/>
        <v>0</v>
      </c>
      <c r="AG3413" t="str">
        <f t="shared" si="643"/>
        <v>Original Capture Found</v>
      </c>
      <c r="AI3413">
        <f t="shared" si="644"/>
        <v>2499</v>
      </c>
      <c r="AJ3413" t="str">
        <f t="shared" si="645"/>
        <v>Full Refund</v>
      </c>
      <c r="AK3413" t="str">
        <f t="shared" si="646"/>
        <v/>
      </c>
      <c r="AL3413" t="str">
        <f>IF(E3413&lt;&gt;"CAPTURE","",COUNTIF(Orders!$H:$H,AK3413))</f>
        <v/>
      </c>
      <c r="AP3413" t="str">
        <f t="shared" si="647"/>
        <v/>
      </c>
      <c r="AQ3413">
        <f>IF(COUNTIF($A$2:A3413,A3413)=1,1,0)</f>
        <v>1</v>
      </c>
    </row>
    <row r="3414" spans="1:43" x14ac:dyDescent="0.3">
      <c r="A3414" t="s">
        <v>15781</v>
      </c>
      <c r="B3414" t="s">
        <v>14300</v>
      </c>
      <c r="D3414" s="1">
        <v>46283</v>
      </c>
      <c r="E3414" t="s">
        <v>12202</v>
      </c>
      <c r="F3414" t="s">
        <v>9</v>
      </c>
      <c r="G3414">
        <v>3499</v>
      </c>
      <c r="H3414">
        <v>0</v>
      </c>
      <c r="I3414">
        <v>0</v>
      </c>
      <c r="J3414">
        <v>-3499</v>
      </c>
      <c r="K3414" s="1">
        <v>46285</v>
      </c>
      <c r="L3414" t="s">
        <v>15582</v>
      </c>
      <c r="M3414">
        <f t="shared" si="636"/>
        <v>1</v>
      </c>
      <c r="N3414">
        <f>COUNTIF(Orders!$A:$A,C3414)</f>
        <v>0</v>
      </c>
      <c r="P3414">
        <f>COUNTIF(Orders!$H:$H,UPPER(SUBSTITUTE(TRIM(C3414),"-","")))</f>
        <v>1042575</v>
      </c>
      <c r="R3414" t="str">
        <f t="shared" si="637"/>
        <v>Refund</v>
      </c>
      <c r="S3414">
        <f t="shared" si="638"/>
        <v>0</v>
      </c>
      <c r="V3414" cm="1">
        <f t="array" ref="V3414">IF(E3414&lt;&gt;"CAPTURE",0,SUMPRODUCT((MDR_Rates!$A$2:$A$10=F3414)*(G3414&gt;MDR_Rates!$B$2:$B$10)*((MDR_Rates!$C$2:$C$10="")+(G3414&lt;=MDR_Rates!$C$2:$C$10))*MDR_Rates!$D$2:$D$10))</f>
        <v>0</v>
      </c>
      <c r="W3414">
        <f t="shared" si="639"/>
        <v>0</v>
      </c>
      <c r="X3414">
        <f t="shared" si="640"/>
        <v>0</v>
      </c>
      <c r="Y3414">
        <f t="shared" si="641"/>
        <v>0</v>
      </c>
      <c r="Z3414">
        <f t="shared" si="642"/>
        <v>0</v>
      </c>
      <c r="AG3414" t="str">
        <f t="shared" si="643"/>
        <v>Original Capture Found</v>
      </c>
      <c r="AI3414">
        <f t="shared" si="644"/>
        <v>3499</v>
      </c>
      <c r="AJ3414" t="str">
        <f t="shared" si="645"/>
        <v>Full Refund</v>
      </c>
      <c r="AK3414" t="str">
        <f t="shared" si="646"/>
        <v/>
      </c>
      <c r="AL3414" t="str">
        <f>IF(E3414&lt;&gt;"CAPTURE","",COUNTIF(Orders!$H:$H,AK3414))</f>
        <v/>
      </c>
      <c r="AP3414" t="str">
        <f t="shared" si="647"/>
        <v/>
      </c>
      <c r="AQ3414">
        <f>IF(COUNTIF($A$2:A3414,A3414)=1,1,0)</f>
        <v>1</v>
      </c>
    </row>
    <row r="3415" spans="1:43" x14ac:dyDescent="0.3">
      <c r="A3415" t="s">
        <v>15782</v>
      </c>
      <c r="B3415" t="s">
        <v>14386</v>
      </c>
      <c r="D3415" s="1">
        <v>46283</v>
      </c>
      <c r="E3415" t="s">
        <v>12202</v>
      </c>
      <c r="F3415" t="s">
        <v>17</v>
      </c>
      <c r="G3415">
        <v>2098</v>
      </c>
      <c r="H3415">
        <v>0</v>
      </c>
      <c r="I3415">
        <v>0</v>
      </c>
      <c r="J3415">
        <v>-2098</v>
      </c>
      <c r="K3415" s="1">
        <v>46285</v>
      </c>
      <c r="L3415" t="s">
        <v>15582</v>
      </c>
      <c r="M3415">
        <f t="shared" si="636"/>
        <v>1</v>
      </c>
      <c r="N3415">
        <f>COUNTIF(Orders!$A:$A,C3415)</f>
        <v>0</v>
      </c>
      <c r="P3415">
        <f>COUNTIF(Orders!$H:$H,UPPER(SUBSTITUTE(TRIM(C3415),"-","")))</f>
        <v>1042575</v>
      </c>
      <c r="R3415" t="str">
        <f t="shared" si="637"/>
        <v>Refund</v>
      </c>
      <c r="S3415">
        <f t="shared" si="638"/>
        <v>0</v>
      </c>
      <c r="V3415" cm="1">
        <f t="array" ref="V3415">IF(E3415&lt;&gt;"CAPTURE",0,SUMPRODUCT((MDR_Rates!$A$2:$A$10=F3415)*(G3415&gt;MDR_Rates!$B$2:$B$10)*((MDR_Rates!$C$2:$C$10="")+(G3415&lt;=MDR_Rates!$C$2:$C$10))*MDR_Rates!$D$2:$D$10))</f>
        <v>0</v>
      </c>
      <c r="W3415">
        <f t="shared" si="639"/>
        <v>0</v>
      </c>
      <c r="X3415">
        <f t="shared" si="640"/>
        <v>0</v>
      </c>
      <c r="Y3415">
        <f t="shared" si="641"/>
        <v>0</v>
      </c>
      <c r="Z3415">
        <f t="shared" si="642"/>
        <v>0</v>
      </c>
      <c r="AG3415" t="str">
        <f t="shared" si="643"/>
        <v>Original Capture Found</v>
      </c>
      <c r="AI3415">
        <f t="shared" si="644"/>
        <v>2098</v>
      </c>
      <c r="AJ3415" t="str">
        <f t="shared" si="645"/>
        <v>Full Refund</v>
      </c>
      <c r="AK3415" t="str">
        <f t="shared" si="646"/>
        <v/>
      </c>
      <c r="AL3415" t="str">
        <f>IF(E3415&lt;&gt;"CAPTURE","",COUNTIF(Orders!$H:$H,AK3415))</f>
        <v/>
      </c>
      <c r="AP3415" t="str">
        <f t="shared" si="647"/>
        <v/>
      </c>
      <c r="AQ3415">
        <f>IF(COUNTIF($A$2:A3415,A3415)=1,1,0)</f>
        <v>1</v>
      </c>
    </row>
    <row r="3416" spans="1:43" x14ac:dyDescent="0.3">
      <c r="A3416" t="s">
        <v>15783</v>
      </c>
      <c r="B3416" t="s">
        <v>14473</v>
      </c>
      <c r="D3416" s="1">
        <v>46283</v>
      </c>
      <c r="E3416" t="s">
        <v>12202</v>
      </c>
      <c r="F3416" t="s">
        <v>9</v>
      </c>
      <c r="G3416">
        <v>15997</v>
      </c>
      <c r="H3416">
        <v>0</v>
      </c>
      <c r="I3416">
        <v>0</v>
      </c>
      <c r="J3416">
        <v>-15997</v>
      </c>
      <c r="K3416" s="1">
        <v>46285</v>
      </c>
      <c r="L3416" t="s">
        <v>15582</v>
      </c>
      <c r="M3416">
        <f t="shared" si="636"/>
        <v>1</v>
      </c>
      <c r="N3416">
        <f>COUNTIF(Orders!$A:$A,C3416)</f>
        <v>0</v>
      </c>
      <c r="P3416">
        <f>COUNTIF(Orders!$H:$H,UPPER(SUBSTITUTE(TRIM(C3416),"-","")))</f>
        <v>1042575</v>
      </c>
      <c r="R3416" t="str">
        <f t="shared" si="637"/>
        <v>Refund</v>
      </c>
      <c r="S3416">
        <f t="shared" si="638"/>
        <v>0</v>
      </c>
      <c r="V3416" cm="1">
        <f t="array" ref="V3416">IF(E3416&lt;&gt;"CAPTURE",0,SUMPRODUCT((MDR_Rates!$A$2:$A$10=F3416)*(G3416&gt;MDR_Rates!$B$2:$B$10)*((MDR_Rates!$C$2:$C$10="")+(G3416&lt;=MDR_Rates!$C$2:$C$10))*MDR_Rates!$D$2:$D$10))</f>
        <v>0</v>
      </c>
      <c r="W3416">
        <f t="shared" si="639"/>
        <v>0</v>
      </c>
      <c r="X3416">
        <f t="shared" si="640"/>
        <v>0</v>
      </c>
      <c r="Y3416">
        <f t="shared" si="641"/>
        <v>0</v>
      </c>
      <c r="Z3416">
        <f t="shared" si="642"/>
        <v>0</v>
      </c>
      <c r="AG3416" t="str">
        <f t="shared" si="643"/>
        <v>Original Capture Found</v>
      </c>
      <c r="AI3416">
        <f t="shared" si="644"/>
        <v>15997</v>
      </c>
      <c r="AJ3416" t="str">
        <f t="shared" si="645"/>
        <v>Full Refund</v>
      </c>
      <c r="AK3416" t="str">
        <f t="shared" si="646"/>
        <v/>
      </c>
      <c r="AL3416" t="str">
        <f>IF(E3416&lt;&gt;"CAPTURE","",COUNTIF(Orders!$H:$H,AK3416))</f>
        <v/>
      </c>
      <c r="AP3416" t="str">
        <f t="shared" si="647"/>
        <v/>
      </c>
      <c r="AQ3416">
        <f>IF(COUNTIF($A$2:A3416,A3416)=1,1,0)</f>
        <v>1</v>
      </c>
    </row>
    <row r="3417" spans="1:43" x14ac:dyDescent="0.3">
      <c r="A3417" t="s">
        <v>15784</v>
      </c>
      <c r="B3417" t="s">
        <v>14529</v>
      </c>
      <c r="D3417" s="1">
        <v>46283</v>
      </c>
      <c r="E3417" t="s">
        <v>12202</v>
      </c>
      <c r="F3417" t="s">
        <v>9</v>
      </c>
      <c r="G3417">
        <v>11797</v>
      </c>
      <c r="H3417">
        <v>0</v>
      </c>
      <c r="I3417">
        <v>0</v>
      </c>
      <c r="J3417">
        <v>-11797</v>
      </c>
      <c r="K3417" s="1">
        <v>46285</v>
      </c>
      <c r="L3417" t="s">
        <v>15582</v>
      </c>
      <c r="M3417">
        <f t="shared" si="636"/>
        <v>1</v>
      </c>
      <c r="N3417">
        <f>COUNTIF(Orders!$A:$A,C3417)</f>
        <v>0</v>
      </c>
      <c r="P3417">
        <f>COUNTIF(Orders!$H:$H,UPPER(SUBSTITUTE(TRIM(C3417),"-","")))</f>
        <v>1042575</v>
      </c>
      <c r="R3417" t="str">
        <f t="shared" si="637"/>
        <v>Refund</v>
      </c>
      <c r="S3417">
        <f t="shared" si="638"/>
        <v>0</v>
      </c>
      <c r="V3417" cm="1">
        <f t="array" ref="V3417">IF(E3417&lt;&gt;"CAPTURE",0,SUMPRODUCT((MDR_Rates!$A$2:$A$10=F3417)*(G3417&gt;MDR_Rates!$B$2:$B$10)*((MDR_Rates!$C$2:$C$10="")+(G3417&lt;=MDR_Rates!$C$2:$C$10))*MDR_Rates!$D$2:$D$10))</f>
        <v>0</v>
      </c>
      <c r="W3417">
        <f t="shared" si="639"/>
        <v>0</v>
      </c>
      <c r="X3417">
        <f t="shared" si="640"/>
        <v>0</v>
      </c>
      <c r="Y3417">
        <f t="shared" si="641"/>
        <v>0</v>
      </c>
      <c r="Z3417">
        <f t="shared" si="642"/>
        <v>0</v>
      </c>
      <c r="AG3417" t="str">
        <f t="shared" si="643"/>
        <v>Original Capture Found</v>
      </c>
      <c r="AI3417">
        <f t="shared" si="644"/>
        <v>11797</v>
      </c>
      <c r="AJ3417" t="str">
        <f t="shared" si="645"/>
        <v>Full Refund</v>
      </c>
      <c r="AK3417" t="str">
        <f t="shared" si="646"/>
        <v/>
      </c>
      <c r="AL3417" t="str">
        <f>IF(E3417&lt;&gt;"CAPTURE","",COUNTIF(Orders!$H:$H,AK3417))</f>
        <v/>
      </c>
      <c r="AP3417" t="str">
        <f t="shared" si="647"/>
        <v/>
      </c>
      <c r="AQ3417">
        <f>IF(COUNTIF($A$2:A3417,A3417)=1,1,0)</f>
        <v>1</v>
      </c>
    </row>
    <row r="3418" spans="1:43" x14ac:dyDescent="0.3">
      <c r="A3418" t="s">
        <v>15785</v>
      </c>
      <c r="B3418" t="s">
        <v>14746</v>
      </c>
      <c r="D3418" s="1">
        <v>46283</v>
      </c>
      <c r="E3418" t="s">
        <v>12202</v>
      </c>
      <c r="F3418" t="s">
        <v>9</v>
      </c>
      <c r="G3418">
        <v>3897</v>
      </c>
      <c r="H3418">
        <v>0</v>
      </c>
      <c r="I3418">
        <v>0</v>
      </c>
      <c r="J3418">
        <v>-3897</v>
      </c>
      <c r="K3418" s="1">
        <v>46285</v>
      </c>
      <c r="L3418" t="s">
        <v>15582</v>
      </c>
      <c r="M3418">
        <f t="shared" si="636"/>
        <v>1</v>
      </c>
      <c r="N3418">
        <f>COUNTIF(Orders!$A:$A,C3418)</f>
        <v>0</v>
      </c>
      <c r="P3418">
        <f>COUNTIF(Orders!$H:$H,UPPER(SUBSTITUTE(TRIM(C3418),"-","")))</f>
        <v>1042575</v>
      </c>
      <c r="R3418" t="str">
        <f t="shared" si="637"/>
        <v>Refund</v>
      </c>
      <c r="S3418">
        <f t="shared" si="638"/>
        <v>0</v>
      </c>
      <c r="V3418" cm="1">
        <f t="array" ref="V3418">IF(E3418&lt;&gt;"CAPTURE",0,SUMPRODUCT((MDR_Rates!$A$2:$A$10=F3418)*(G3418&gt;MDR_Rates!$B$2:$B$10)*((MDR_Rates!$C$2:$C$10="")+(G3418&lt;=MDR_Rates!$C$2:$C$10))*MDR_Rates!$D$2:$D$10))</f>
        <v>0</v>
      </c>
      <c r="W3418">
        <f t="shared" si="639"/>
        <v>0</v>
      </c>
      <c r="X3418">
        <f t="shared" si="640"/>
        <v>0</v>
      </c>
      <c r="Y3418">
        <f t="shared" si="641"/>
        <v>0</v>
      </c>
      <c r="Z3418">
        <f t="shared" si="642"/>
        <v>0</v>
      </c>
      <c r="AG3418" t="str">
        <f t="shared" si="643"/>
        <v>Original Capture Found</v>
      </c>
      <c r="AI3418">
        <f t="shared" si="644"/>
        <v>3897</v>
      </c>
      <c r="AJ3418" t="str">
        <f t="shared" si="645"/>
        <v>Full Refund</v>
      </c>
      <c r="AK3418" t="str">
        <f t="shared" si="646"/>
        <v/>
      </c>
      <c r="AL3418" t="str">
        <f>IF(E3418&lt;&gt;"CAPTURE","",COUNTIF(Orders!$H:$H,AK3418))</f>
        <v/>
      </c>
      <c r="AP3418" t="str">
        <f t="shared" si="647"/>
        <v/>
      </c>
      <c r="AQ3418">
        <f>IF(COUNTIF($A$2:A3418,A3418)=1,1,0)</f>
        <v>1</v>
      </c>
    </row>
    <row r="3419" spans="1:43" x14ac:dyDescent="0.3">
      <c r="A3419" t="s">
        <v>15786</v>
      </c>
      <c r="B3419" t="s">
        <v>15500</v>
      </c>
      <c r="D3419" s="1">
        <v>46283</v>
      </c>
      <c r="E3419" t="s">
        <v>12202</v>
      </c>
      <c r="F3419" t="s">
        <v>9</v>
      </c>
      <c r="G3419">
        <v>2298</v>
      </c>
      <c r="H3419">
        <v>0</v>
      </c>
      <c r="I3419">
        <v>0</v>
      </c>
      <c r="J3419">
        <v>-2298</v>
      </c>
      <c r="K3419" s="1">
        <v>46285</v>
      </c>
      <c r="L3419" t="s">
        <v>15582</v>
      </c>
      <c r="M3419">
        <f t="shared" si="636"/>
        <v>1</v>
      </c>
      <c r="N3419">
        <f>COUNTIF(Orders!$A:$A,C3419)</f>
        <v>0</v>
      </c>
      <c r="P3419">
        <f>COUNTIF(Orders!$H:$H,UPPER(SUBSTITUTE(TRIM(C3419),"-","")))</f>
        <v>1042575</v>
      </c>
      <c r="R3419" t="str">
        <f t="shared" si="637"/>
        <v>Refund</v>
      </c>
      <c r="S3419">
        <f t="shared" si="638"/>
        <v>0</v>
      </c>
      <c r="V3419" cm="1">
        <f t="array" ref="V3419">IF(E3419&lt;&gt;"CAPTURE",0,SUMPRODUCT((MDR_Rates!$A$2:$A$10=F3419)*(G3419&gt;MDR_Rates!$B$2:$B$10)*((MDR_Rates!$C$2:$C$10="")+(G3419&lt;=MDR_Rates!$C$2:$C$10))*MDR_Rates!$D$2:$D$10))</f>
        <v>0</v>
      </c>
      <c r="W3419">
        <f t="shared" si="639"/>
        <v>0</v>
      </c>
      <c r="X3419">
        <f t="shared" si="640"/>
        <v>0</v>
      </c>
      <c r="Y3419">
        <f t="shared" si="641"/>
        <v>0</v>
      </c>
      <c r="Z3419">
        <f t="shared" si="642"/>
        <v>0</v>
      </c>
      <c r="AG3419" t="str">
        <f t="shared" si="643"/>
        <v>Original Capture Found</v>
      </c>
      <c r="AI3419">
        <f t="shared" si="644"/>
        <v>2298</v>
      </c>
      <c r="AJ3419" t="str">
        <f t="shared" si="645"/>
        <v>Full Refund</v>
      </c>
      <c r="AK3419" t="str">
        <f t="shared" si="646"/>
        <v/>
      </c>
      <c r="AL3419" t="str">
        <f>IF(E3419&lt;&gt;"CAPTURE","",COUNTIF(Orders!$H:$H,AK3419))</f>
        <v/>
      </c>
      <c r="AP3419" t="str">
        <f t="shared" si="647"/>
        <v/>
      </c>
      <c r="AQ3419">
        <f>IF(COUNTIF($A$2:A3419,A3419)=1,1,0)</f>
        <v>1</v>
      </c>
    </row>
    <row r="3420" spans="1:43" x14ac:dyDescent="0.3">
      <c r="A3420" t="s">
        <v>15787</v>
      </c>
      <c r="C3420" t="s">
        <v>91</v>
      </c>
      <c r="D3420" s="1">
        <v>46284</v>
      </c>
      <c r="E3420" t="s">
        <v>11819</v>
      </c>
      <c r="F3420" t="s">
        <v>9</v>
      </c>
      <c r="G3420">
        <v>1798</v>
      </c>
      <c r="H3420">
        <v>0</v>
      </c>
      <c r="I3420">
        <v>0</v>
      </c>
      <c r="J3420">
        <v>1798</v>
      </c>
      <c r="K3420" s="1">
        <v>46286</v>
      </c>
      <c r="L3420" t="s">
        <v>15788</v>
      </c>
      <c r="M3420">
        <f t="shared" si="636"/>
        <v>1</v>
      </c>
      <c r="N3420">
        <f>COUNTIF(Orders!$A:$A,C3420)</f>
        <v>1</v>
      </c>
      <c r="P3420">
        <f>COUNTIF(Orders!$H:$H,UPPER(SUBSTITUTE(TRIM(C3420),"-","")))</f>
        <v>1</v>
      </c>
      <c r="R3420" t="str">
        <f t="shared" si="637"/>
        <v>Matched Order Reference</v>
      </c>
      <c r="S3420">
        <f t="shared" si="638"/>
        <v>1</v>
      </c>
      <c r="V3420" cm="1">
        <f t="array" ref="V3420">IF(E3420&lt;&gt;"CAPTURE",0,SUMPRODUCT((MDR_Rates!$A$2:$A$10=F3420)*(G3420&gt;MDR_Rates!$B$2:$B$10)*((MDR_Rates!$C$2:$C$10="")+(G3420&lt;=MDR_Rates!$C$2:$C$10))*MDR_Rates!$D$2:$D$10))</f>
        <v>0</v>
      </c>
      <c r="W3420">
        <f t="shared" si="639"/>
        <v>0</v>
      </c>
      <c r="X3420">
        <f t="shared" si="640"/>
        <v>0</v>
      </c>
      <c r="Y3420">
        <f t="shared" si="641"/>
        <v>0</v>
      </c>
      <c r="Z3420">
        <f t="shared" si="642"/>
        <v>0</v>
      </c>
      <c r="AG3420" t="str">
        <f t="shared" si="643"/>
        <v/>
      </c>
      <c r="AI3420" t="str">
        <f t="shared" si="644"/>
        <v/>
      </c>
      <c r="AJ3420" t="str">
        <f t="shared" si="645"/>
        <v/>
      </c>
      <c r="AK3420" t="str">
        <f t="shared" si="646"/>
        <v>ORD26000035</v>
      </c>
      <c r="AL3420">
        <f>IF(E3420&lt;&gt;"CAPTURE","",COUNTIF(Orders!$H:$H,AK3420))</f>
        <v>1</v>
      </c>
      <c r="AP3420" t="str">
        <f t="shared" si="647"/>
        <v>Matched to Order</v>
      </c>
      <c r="AQ3420">
        <f>IF(COUNTIF($A$2:A3420,A3420)=1,1,0)</f>
        <v>1</v>
      </c>
    </row>
    <row r="3421" spans="1:43" x14ac:dyDescent="0.3">
      <c r="A3421" t="s">
        <v>15789</v>
      </c>
      <c r="C3421" t="s">
        <v>15790</v>
      </c>
      <c r="D3421" s="1">
        <v>46284</v>
      </c>
      <c r="E3421" t="s">
        <v>11819</v>
      </c>
      <c r="F3421" t="s">
        <v>17</v>
      </c>
      <c r="G3421">
        <v>1798</v>
      </c>
      <c r="H3421">
        <v>32.36</v>
      </c>
      <c r="I3421">
        <v>5.82</v>
      </c>
      <c r="J3421">
        <v>1759.82</v>
      </c>
      <c r="K3421" s="1">
        <v>46286</v>
      </c>
      <c r="L3421" t="s">
        <v>15788</v>
      </c>
      <c r="M3421">
        <f t="shared" si="636"/>
        <v>1</v>
      </c>
      <c r="N3421">
        <f>COUNTIF(Orders!$A:$A,C3421)</f>
        <v>0</v>
      </c>
      <c r="P3421">
        <f>COUNTIF(Orders!$H:$H,UPPER(SUBSTITUTE(TRIM(C3421),"-","")))</f>
        <v>1</v>
      </c>
      <c r="R3421" t="str">
        <f t="shared" si="637"/>
        <v>Matched Order Reference</v>
      </c>
      <c r="S3421">
        <f t="shared" si="638"/>
        <v>1</v>
      </c>
      <c r="V3421" cm="1">
        <f t="array" ref="V3421">IF(E3421&lt;&gt;"CAPTURE",0,SUMPRODUCT((MDR_Rates!$A$2:$A$10=F3421)*(G3421&gt;MDR_Rates!$B$2:$B$10)*((MDR_Rates!$C$2:$C$10="")+(G3421&lt;=MDR_Rates!$C$2:$C$10))*MDR_Rates!$D$2:$D$10))</f>
        <v>1.8</v>
      </c>
      <c r="W3421">
        <f t="shared" si="639"/>
        <v>32.36</v>
      </c>
      <c r="X3421">
        <f t="shared" si="640"/>
        <v>5.82</v>
      </c>
      <c r="Y3421">
        <f t="shared" si="641"/>
        <v>0</v>
      </c>
      <c r="Z3421">
        <f t="shared" si="642"/>
        <v>0</v>
      </c>
      <c r="AG3421" t="str">
        <f t="shared" si="643"/>
        <v/>
      </c>
      <c r="AI3421" t="str">
        <f t="shared" si="644"/>
        <v/>
      </c>
      <c r="AJ3421" t="str">
        <f t="shared" si="645"/>
        <v/>
      </c>
      <c r="AK3421" t="str">
        <f t="shared" si="646"/>
        <v>ORD26000044</v>
      </c>
      <c r="AL3421">
        <f>IF(E3421&lt;&gt;"CAPTURE","",COUNTIF(Orders!$H:$H,AK3421))</f>
        <v>1</v>
      </c>
      <c r="AP3421" t="str">
        <f t="shared" si="647"/>
        <v>Matched to Order</v>
      </c>
      <c r="AQ3421">
        <f>IF(COUNTIF($A$2:A3421,A3421)=1,1,0)</f>
        <v>1</v>
      </c>
    </row>
    <row r="3422" spans="1:43" x14ac:dyDescent="0.3">
      <c r="A3422" t="s">
        <v>15791</v>
      </c>
      <c r="C3422" t="s">
        <v>160</v>
      </c>
      <c r="D3422" s="1">
        <v>46284</v>
      </c>
      <c r="E3422" t="s">
        <v>11819</v>
      </c>
      <c r="F3422" t="s">
        <v>44</v>
      </c>
      <c r="G3422">
        <v>599</v>
      </c>
      <c r="H3422">
        <v>11.38</v>
      </c>
      <c r="I3422">
        <v>2.0499999999999998</v>
      </c>
      <c r="J3422">
        <v>585.57000000000005</v>
      </c>
      <c r="K3422" s="1">
        <v>46286</v>
      </c>
      <c r="L3422" t="s">
        <v>15788</v>
      </c>
      <c r="M3422">
        <f t="shared" si="636"/>
        <v>1</v>
      </c>
      <c r="N3422">
        <f>COUNTIF(Orders!$A:$A,C3422)</f>
        <v>1</v>
      </c>
      <c r="P3422">
        <f>COUNTIF(Orders!$H:$H,UPPER(SUBSTITUTE(TRIM(C3422),"-","")))</f>
        <v>1</v>
      </c>
      <c r="R3422" t="str">
        <f t="shared" si="637"/>
        <v>Matched Order Reference</v>
      </c>
      <c r="S3422">
        <f t="shared" si="638"/>
        <v>1</v>
      </c>
      <c r="V3422" cm="1">
        <f t="array" ref="V3422">IF(E3422&lt;&gt;"CAPTURE",0,SUMPRODUCT((MDR_Rates!$A$2:$A$10=F3422)*(G3422&gt;MDR_Rates!$B$2:$B$10)*((MDR_Rates!$C$2:$C$10="")+(G3422&lt;=MDR_Rates!$C$2:$C$10))*MDR_Rates!$D$2:$D$10))</f>
        <v>1.9</v>
      </c>
      <c r="W3422">
        <f t="shared" si="639"/>
        <v>11.38</v>
      </c>
      <c r="X3422">
        <f t="shared" si="640"/>
        <v>2.0499999999999998</v>
      </c>
      <c r="Y3422">
        <f t="shared" si="641"/>
        <v>0</v>
      </c>
      <c r="Z3422">
        <f t="shared" si="642"/>
        <v>0</v>
      </c>
      <c r="AG3422" t="str">
        <f t="shared" si="643"/>
        <v/>
      </c>
      <c r="AI3422" t="str">
        <f t="shared" si="644"/>
        <v/>
      </c>
      <c r="AJ3422" t="str">
        <f t="shared" si="645"/>
        <v/>
      </c>
      <c r="AK3422" t="str">
        <f t="shared" si="646"/>
        <v>ORD26000069</v>
      </c>
      <c r="AL3422">
        <f>IF(E3422&lt;&gt;"CAPTURE","",COUNTIF(Orders!$H:$H,AK3422))</f>
        <v>1</v>
      </c>
      <c r="AP3422" t="str">
        <f t="shared" si="647"/>
        <v>Matched to Order</v>
      </c>
      <c r="AQ3422">
        <f>IF(COUNTIF($A$2:A3422,A3422)=1,1,0)</f>
        <v>1</v>
      </c>
    </row>
    <row r="3423" spans="1:43" x14ac:dyDescent="0.3">
      <c r="A3423" t="s">
        <v>15792</v>
      </c>
      <c r="C3423" t="s">
        <v>560</v>
      </c>
      <c r="D3423" s="1">
        <v>46284</v>
      </c>
      <c r="E3423" t="s">
        <v>11819</v>
      </c>
      <c r="F3423" t="s">
        <v>9</v>
      </c>
      <c r="G3423">
        <v>1799</v>
      </c>
      <c r="H3423">
        <v>0</v>
      </c>
      <c r="I3423">
        <v>0</v>
      </c>
      <c r="J3423">
        <v>1799</v>
      </c>
      <c r="K3423" s="1">
        <v>46286</v>
      </c>
      <c r="L3423" t="s">
        <v>15788</v>
      </c>
      <c r="M3423">
        <f t="shared" si="636"/>
        <v>1</v>
      </c>
      <c r="N3423">
        <f>COUNTIF(Orders!$A:$A,C3423)</f>
        <v>1</v>
      </c>
      <c r="P3423">
        <f>COUNTIF(Orders!$H:$H,UPPER(SUBSTITUTE(TRIM(C3423),"-","")))</f>
        <v>1</v>
      </c>
      <c r="R3423" t="str">
        <f t="shared" si="637"/>
        <v>Matched Order Reference</v>
      </c>
      <c r="S3423">
        <f t="shared" si="638"/>
        <v>1</v>
      </c>
      <c r="V3423" cm="1">
        <f t="array" ref="V3423">IF(E3423&lt;&gt;"CAPTURE",0,SUMPRODUCT((MDR_Rates!$A$2:$A$10=F3423)*(G3423&gt;MDR_Rates!$B$2:$B$10)*((MDR_Rates!$C$2:$C$10="")+(G3423&lt;=MDR_Rates!$C$2:$C$10))*MDR_Rates!$D$2:$D$10))</f>
        <v>0</v>
      </c>
      <c r="W3423">
        <f t="shared" si="639"/>
        <v>0</v>
      </c>
      <c r="X3423">
        <f t="shared" si="640"/>
        <v>0</v>
      </c>
      <c r="Y3423">
        <f t="shared" si="641"/>
        <v>0</v>
      </c>
      <c r="Z3423">
        <f t="shared" si="642"/>
        <v>0</v>
      </c>
      <c r="AG3423" t="str">
        <f t="shared" si="643"/>
        <v/>
      </c>
      <c r="AI3423" t="str">
        <f t="shared" si="644"/>
        <v/>
      </c>
      <c r="AJ3423" t="str">
        <f t="shared" si="645"/>
        <v/>
      </c>
      <c r="AK3423" t="str">
        <f t="shared" si="646"/>
        <v>ORD26000269</v>
      </c>
      <c r="AL3423">
        <f>IF(E3423&lt;&gt;"CAPTURE","",COUNTIF(Orders!$H:$H,AK3423))</f>
        <v>1</v>
      </c>
      <c r="AP3423" t="str">
        <f t="shared" si="647"/>
        <v>Matched to Order</v>
      </c>
      <c r="AQ3423">
        <f>IF(COUNTIF($A$2:A3423,A3423)=1,1,0)</f>
        <v>1</v>
      </c>
    </row>
    <row r="3424" spans="1:43" x14ac:dyDescent="0.3">
      <c r="A3424" t="s">
        <v>15793</v>
      </c>
      <c r="C3424" t="s">
        <v>636</v>
      </c>
      <c r="D3424" s="1">
        <v>46284</v>
      </c>
      <c r="E3424" t="s">
        <v>11819</v>
      </c>
      <c r="F3424" t="s">
        <v>9</v>
      </c>
      <c r="G3424">
        <v>3499</v>
      </c>
      <c r="H3424">
        <v>10.5</v>
      </c>
      <c r="I3424">
        <v>1.89</v>
      </c>
      <c r="J3424">
        <v>3486.61</v>
      </c>
      <c r="K3424" s="1">
        <v>46286</v>
      </c>
      <c r="L3424" t="s">
        <v>15788</v>
      </c>
      <c r="M3424">
        <f t="shared" si="636"/>
        <v>1</v>
      </c>
      <c r="N3424">
        <f>COUNTIF(Orders!$A:$A,C3424)</f>
        <v>1</v>
      </c>
      <c r="P3424">
        <f>COUNTIF(Orders!$H:$H,UPPER(SUBSTITUTE(TRIM(C3424),"-","")))</f>
        <v>1</v>
      </c>
      <c r="R3424" t="str">
        <f t="shared" si="637"/>
        <v>Matched Order Reference</v>
      </c>
      <c r="S3424">
        <f t="shared" si="638"/>
        <v>1</v>
      </c>
      <c r="V3424" cm="1">
        <f t="array" ref="V3424">IF(E3424&lt;&gt;"CAPTURE",0,SUMPRODUCT((MDR_Rates!$A$2:$A$10=F3424)*(G3424&gt;MDR_Rates!$B$2:$B$10)*((MDR_Rates!$C$2:$C$10="")+(G3424&lt;=MDR_Rates!$C$2:$C$10))*MDR_Rates!$D$2:$D$10))</f>
        <v>0.3</v>
      </c>
      <c r="W3424">
        <f t="shared" si="639"/>
        <v>10.5</v>
      </c>
      <c r="X3424">
        <f t="shared" si="640"/>
        <v>1.89</v>
      </c>
      <c r="Y3424">
        <f t="shared" si="641"/>
        <v>0</v>
      </c>
      <c r="Z3424">
        <f t="shared" si="642"/>
        <v>0</v>
      </c>
      <c r="AG3424" t="str">
        <f t="shared" si="643"/>
        <v/>
      </c>
      <c r="AI3424" t="str">
        <f t="shared" si="644"/>
        <v/>
      </c>
      <c r="AJ3424" t="str">
        <f t="shared" si="645"/>
        <v/>
      </c>
      <c r="AK3424" t="str">
        <f t="shared" si="646"/>
        <v>ORD26000307</v>
      </c>
      <c r="AL3424">
        <f>IF(E3424&lt;&gt;"CAPTURE","",COUNTIF(Orders!$H:$H,AK3424))</f>
        <v>1</v>
      </c>
      <c r="AP3424" t="str">
        <f t="shared" si="647"/>
        <v>Matched to Order</v>
      </c>
      <c r="AQ3424">
        <f>IF(COUNTIF($A$2:A3424,A3424)=1,1,0)</f>
        <v>1</v>
      </c>
    </row>
    <row r="3425" spans="1:43" x14ac:dyDescent="0.3">
      <c r="A3425" t="s">
        <v>15794</v>
      </c>
      <c r="C3425" t="s">
        <v>664</v>
      </c>
      <c r="D3425" s="1">
        <v>46284</v>
      </c>
      <c r="E3425" t="s">
        <v>11819</v>
      </c>
      <c r="F3425" t="s">
        <v>44</v>
      </c>
      <c r="G3425">
        <v>1299</v>
      </c>
      <c r="H3425">
        <v>24.68</v>
      </c>
      <c r="I3425">
        <v>4.4400000000000004</v>
      </c>
      <c r="J3425">
        <v>1269.8800000000001</v>
      </c>
      <c r="K3425" s="1">
        <v>46286</v>
      </c>
      <c r="L3425" t="s">
        <v>15788</v>
      </c>
      <c r="M3425">
        <f t="shared" si="636"/>
        <v>1</v>
      </c>
      <c r="N3425">
        <f>COUNTIF(Orders!$A:$A,C3425)</f>
        <v>1</v>
      </c>
      <c r="P3425">
        <f>COUNTIF(Orders!$H:$H,UPPER(SUBSTITUTE(TRIM(C3425),"-","")))</f>
        <v>1</v>
      </c>
      <c r="R3425" t="str">
        <f t="shared" si="637"/>
        <v>Matched Order Reference</v>
      </c>
      <c r="S3425">
        <f t="shared" si="638"/>
        <v>1</v>
      </c>
      <c r="V3425" cm="1">
        <f t="array" ref="V3425">IF(E3425&lt;&gt;"CAPTURE",0,SUMPRODUCT((MDR_Rates!$A$2:$A$10=F3425)*(G3425&gt;MDR_Rates!$B$2:$B$10)*((MDR_Rates!$C$2:$C$10="")+(G3425&lt;=MDR_Rates!$C$2:$C$10))*MDR_Rates!$D$2:$D$10))</f>
        <v>1.9</v>
      </c>
      <c r="W3425">
        <f t="shared" si="639"/>
        <v>24.68</v>
      </c>
      <c r="X3425">
        <f t="shared" si="640"/>
        <v>4.4400000000000004</v>
      </c>
      <c r="Y3425">
        <f t="shared" si="641"/>
        <v>0</v>
      </c>
      <c r="Z3425">
        <f t="shared" si="642"/>
        <v>0</v>
      </c>
      <c r="AG3425" t="str">
        <f t="shared" si="643"/>
        <v/>
      </c>
      <c r="AI3425" t="str">
        <f t="shared" si="644"/>
        <v/>
      </c>
      <c r="AJ3425" t="str">
        <f t="shared" si="645"/>
        <v/>
      </c>
      <c r="AK3425" t="str">
        <f t="shared" si="646"/>
        <v>ORD26000321</v>
      </c>
      <c r="AL3425">
        <f>IF(E3425&lt;&gt;"CAPTURE","",COUNTIF(Orders!$H:$H,AK3425))</f>
        <v>1</v>
      </c>
      <c r="AP3425" t="str">
        <f t="shared" si="647"/>
        <v>Matched to Order</v>
      </c>
      <c r="AQ3425">
        <f>IF(COUNTIF($A$2:A3425,A3425)=1,1,0)</f>
        <v>1</v>
      </c>
    </row>
    <row r="3426" spans="1:43" x14ac:dyDescent="0.3">
      <c r="A3426" t="s">
        <v>15795</v>
      </c>
      <c r="C3426" t="s">
        <v>686</v>
      </c>
      <c r="D3426" s="1">
        <v>46284</v>
      </c>
      <c r="E3426" t="s">
        <v>11819</v>
      </c>
      <c r="F3426" t="s">
        <v>17</v>
      </c>
      <c r="G3426">
        <v>3597</v>
      </c>
      <c r="H3426">
        <v>57.55</v>
      </c>
      <c r="I3426">
        <v>10.36</v>
      </c>
      <c r="J3426">
        <v>3529.09</v>
      </c>
      <c r="K3426" s="1">
        <v>46286</v>
      </c>
      <c r="L3426" t="s">
        <v>15788</v>
      </c>
      <c r="M3426">
        <f t="shared" si="636"/>
        <v>1</v>
      </c>
      <c r="N3426">
        <f>COUNTIF(Orders!$A:$A,C3426)</f>
        <v>1</v>
      </c>
      <c r="P3426">
        <f>COUNTIF(Orders!$H:$H,UPPER(SUBSTITUTE(TRIM(C3426),"-","")))</f>
        <v>1</v>
      </c>
      <c r="R3426" t="str">
        <f t="shared" si="637"/>
        <v>Matched Order Reference</v>
      </c>
      <c r="S3426">
        <f t="shared" si="638"/>
        <v>1</v>
      </c>
      <c r="V3426" cm="1">
        <f t="array" ref="V3426">IF(E3426&lt;&gt;"CAPTURE",0,SUMPRODUCT((MDR_Rates!$A$2:$A$10=F3426)*(G3426&gt;MDR_Rates!$B$2:$B$10)*((MDR_Rates!$C$2:$C$10="")+(G3426&lt;=MDR_Rates!$C$2:$C$10))*MDR_Rates!$D$2:$D$10))</f>
        <v>1.6</v>
      </c>
      <c r="W3426">
        <f t="shared" si="639"/>
        <v>57.55</v>
      </c>
      <c r="X3426">
        <f t="shared" si="640"/>
        <v>10.36</v>
      </c>
      <c r="Y3426">
        <f t="shared" si="641"/>
        <v>0</v>
      </c>
      <c r="Z3426">
        <f t="shared" si="642"/>
        <v>0</v>
      </c>
      <c r="AG3426" t="str">
        <f t="shared" si="643"/>
        <v/>
      </c>
      <c r="AI3426" t="str">
        <f t="shared" si="644"/>
        <v/>
      </c>
      <c r="AJ3426" t="str">
        <f t="shared" si="645"/>
        <v/>
      </c>
      <c r="AK3426" t="str">
        <f t="shared" si="646"/>
        <v>ORD26000332</v>
      </c>
      <c r="AL3426">
        <f>IF(E3426&lt;&gt;"CAPTURE","",COUNTIF(Orders!$H:$H,AK3426))</f>
        <v>1</v>
      </c>
      <c r="AP3426" t="str">
        <f t="shared" si="647"/>
        <v>Matched to Order</v>
      </c>
      <c r="AQ3426">
        <f>IF(COUNTIF($A$2:A3426,A3426)=1,1,0)</f>
        <v>1</v>
      </c>
    </row>
    <row r="3427" spans="1:43" x14ac:dyDescent="0.3">
      <c r="A3427" t="s">
        <v>15796</v>
      </c>
      <c r="C3427" t="s">
        <v>706</v>
      </c>
      <c r="D3427" s="1">
        <v>46284</v>
      </c>
      <c r="E3427" t="s">
        <v>11819</v>
      </c>
      <c r="F3427" t="s">
        <v>17</v>
      </c>
      <c r="G3427">
        <v>299</v>
      </c>
      <c r="H3427">
        <v>5.38</v>
      </c>
      <c r="I3427">
        <v>0.97</v>
      </c>
      <c r="J3427">
        <v>292.64999999999998</v>
      </c>
      <c r="K3427" s="1">
        <v>46286</v>
      </c>
      <c r="L3427" t="s">
        <v>15788</v>
      </c>
      <c r="M3427">
        <f t="shared" si="636"/>
        <v>1</v>
      </c>
      <c r="N3427">
        <f>COUNTIF(Orders!$A:$A,C3427)</f>
        <v>1</v>
      </c>
      <c r="P3427">
        <f>COUNTIF(Orders!$H:$H,UPPER(SUBSTITUTE(TRIM(C3427),"-","")))</f>
        <v>1</v>
      </c>
      <c r="R3427" t="str">
        <f t="shared" si="637"/>
        <v>Matched Order Reference</v>
      </c>
      <c r="S3427">
        <f t="shared" si="638"/>
        <v>1</v>
      </c>
      <c r="V3427" cm="1">
        <f t="array" ref="V3427">IF(E3427&lt;&gt;"CAPTURE",0,SUMPRODUCT((MDR_Rates!$A$2:$A$10=F3427)*(G3427&gt;MDR_Rates!$B$2:$B$10)*((MDR_Rates!$C$2:$C$10="")+(G3427&lt;=MDR_Rates!$C$2:$C$10))*MDR_Rates!$D$2:$D$10))</f>
        <v>1.8</v>
      </c>
      <c r="W3427">
        <f t="shared" si="639"/>
        <v>5.38</v>
      </c>
      <c r="X3427">
        <f t="shared" si="640"/>
        <v>0.97</v>
      </c>
      <c r="Y3427">
        <f t="shared" si="641"/>
        <v>0</v>
      </c>
      <c r="Z3427">
        <f t="shared" si="642"/>
        <v>0</v>
      </c>
      <c r="AG3427" t="str">
        <f t="shared" si="643"/>
        <v/>
      </c>
      <c r="AI3427" t="str">
        <f t="shared" si="644"/>
        <v/>
      </c>
      <c r="AJ3427" t="str">
        <f t="shared" si="645"/>
        <v/>
      </c>
      <c r="AK3427" t="str">
        <f t="shared" si="646"/>
        <v>ORD26000342</v>
      </c>
      <c r="AL3427">
        <f>IF(E3427&lt;&gt;"CAPTURE","",COUNTIF(Orders!$H:$H,AK3427))</f>
        <v>1</v>
      </c>
      <c r="AP3427" t="str">
        <f t="shared" si="647"/>
        <v>Matched to Order</v>
      </c>
      <c r="AQ3427">
        <f>IF(COUNTIF($A$2:A3427,A3427)=1,1,0)</f>
        <v>1</v>
      </c>
    </row>
    <row r="3428" spans="1:43" x14ac:dyDescent="0.3">
      <c r="A3428" t="s">
        <v>15797</v>
      </c>
      <c r="C3428" t="s">
        <v>15798</v>
      </c>
      <c r="D3428" s="1">
        <v>46284</v>
      </c>
      <c r="E3428" t="s">
        <v>11819</v>
      </c>
      <c r="F3428" t="s">
        <v>9</v>
      </c>
      <c r="G3428">
        <v>3098</v>
      </c>
      <c r="H3428">
        <v>9.2899999999999991</v>
      </c>
      <c r="I3428">
        <v>1.67</v>
      </c>
      <c r="J3428">
        <v>3087.04</v>
      </c>
      <c r="K3428" s="1">
        <v>46286</v>
      </c>
      <c r="L3428" t="s">
        <v>15788</v>
      </c>
      <c r="M3428">
        <f t="shared" si="636"/>
        <v>1</v>
      </c>
      <c r="N3428">
        <f>COUNTIF(Orders!$A:$A,C3428)</f>
        <v>1</v>
      </c>
      <c r="P3428">
        <f>COUNTIF(Orders!$H:$H,UPPER(SUBSTITUTE(TRIM(C3428),"-","")))</f>
        <v>1</v>
      </c>
      <c r="R3428" t="str">
        <f t="shared" si="637"/>
        <v>Matched Order Reference</v>
      </c>
      <c r="S3428">
        <f t="shared" si="638"/>
        <v>1</v>
      </c>
      <c r="V3428" cm="1">
        <f t="array" ref="V3428">IF(E3428&lt;&gt;"CAPTURE",0,SUMPRODUCT((MDR_Rates!$A$2:$A$10=F3428)*(G3428&gt;MDR_Rates!$B$2:$B$10)*((MDR_Rates!$C$2:$C$10="")+(G3428&lt;=MDR_Rates!$C$2:$C$10))*MDR_Rates!$D$2:$D$10))</f>
        <v>0.3</v>
      </c>
      <c r="W3428">
        <f t="shared" si="639"/>
        <v>9.2899999999999991</v>
      </c>
      <c r="X3428">
        <f t="shared" si="640"/>
        <v>1.67</v>
      </c>
      <c r="Y3428">
        <f t="shared" si="641"/>
        <v>0</v>
      </c>
      <c r="Z3428">
        <f t="shared" si="642"/>
        <v>0</v>
      </c>
      <c r="AG3428" t="str">
        <f t="shared" si="643"/>
        <v/>
      </c>
      <c r="AI3428" t="str">
        <f t="shared" si="644"/>
        <v/>
      </c>
      <c r="AJ3428" t="str">
        <f t="shared" si="645"/>
        <v/>
      </c>
      <c r="AK3428" t="str">
        <f t="shared" si="646"/>
        <v>ORD26000358</v>
      </c>
      <c r="AL3428">
        <f>IF(E3428&lt;&gt;"CAPTURE","",COUNTIF(Orders!$H:$H,AK3428))</f>
        <v>1</v>
      </c>
      <c r="AP3428" t="str">
        <f t="shared" si="647"/>
        <v>Matched to Order</v>
      </c>
      <c r="AQ3428">
        <f>IF(COUNTIF($A$2:A3428,A3428)=1,1,0)</f>
        <v>1</v>
      </c>
    </row>
    <row r="3429" spans="1:43" x14ac:dyDescent="0.3">
      <c r="A3429" t="s">
        <v>15799</v>
      </c>
      <c r="C3429" t="s">
        <v>870</v>
      </c>
      <c r="D3429" s="1">
        <v>46284</v>
      </c>
      <c r="E3429" t="s">
        <v>11819</v>
      </c>
      <c r="F3429" t="s">
        <v>9</v>
      </c>
      <c r="G3429">
        <v>2999</v>
      </c>
      <c r="H3429">
        <v>9</v>
      </c>
      <c r="I3429">
        <v>1.62</v>
      </c>
      <c r="J3429">
        <v>2988.38</v>
      </c>
      <c r="K3429" s="1">
        <v>46286</v>
      </c>
      <c r="L3429" t="s">
        <v>15788</v>
      </c>
      <c r="M3429">
        <f t="shared" si="636"/>
        <v>1</v>
      </c>
      <c r="N3429">
        <f>COUNTIF(Orders!$A:$A,C3429)</f>
        <v>1</v>
      </c>
      <c r="P3429">
        <f>COUNTIF(Orders!$H:$H,UPPER(SUBSTITUTE(TRIM(C3429),"-","")))</f>
        <v>1</v>
      </c>
      <c r="R3429" t="str">
        <f t="shared" si="637"/>
        <v>Matched Order Reference</v>
      </c>
      <c r="S3429">
        <f t="shared" si="638"/>
        <v>1</v>
      </c>
      <c r="V3429" cm="1">
        <f t="array" ref="V3429">IF(E3429&lt;&gt;"CAPTURE",0,SUMPRODUCT((MDR_Rates!$A$2:$A$10=F3429)*(G3429&gt;MDR_Rates!$B$2:$B$10)*((MDR_Rates!$C$2:$C$10="")+(G3429&lt;=MDR_Rates!$C$2:$C$10))*MDR_Rates!$D$2:$D$10))</f>
        <v>0.3</v>
      </c>
      <c r="W3429">
        <f t="shared" si="639"/>
        <v>9</v>
      </c>
      <c r="X3429">
        <f t="shared" si="640"/>
        <v>1.62</v>
      </c>
      <c r="Y3429">
        <f t="shared" si="641"/>
        <v>0</v>
      </c>
      <c r="Z3429">
        <f t="shared" si="642"/>
        <v>0</v>
      </c>
      <c r="AG3429" t="str">
        <f t="shared" si="643"/>
        <v/>
      </c>
      <c r="AI3429" t="str">
        <f t="shared" si="644"/>
        <v/>
      </c>
      <c r="AJ3429" t="str">
        <f t="shared" si="645"/>
        <v/>
      </c>
      <c r="AK3429" t="str">
        <f t="shared" si="646"/>
        <v>ORD26000424</v>
      </c>
      <c r="AL3429">
        <f>IF(E3429&lt;&gt;"CAPTURE","",COUNTIF(Orders!$H:$H,AK3429))</f>
        <v>1</v>
      </c>
      <c r="AP3429" t="str">
        <f t="shared" si="647"/>
        <v>Matched to Order</v>
      </c>
      <c r="AQ3429">
        <f>IF(COUNTIF($A$2:A3429,A3429)=1,1,0)</f>
        <v>1</v>
      </c>
    </row>
    <row r="3430" spans="1:43" x14ac:dyDescent="0.3">
      <c r="A3430" t="s">
        <v>15800</v>
      </c>
      <c r="C3430" t="s">
        <v>874</v>
      </c>
      <c r="D3430" s="1">
        <v>46284</v>
      </c>
      <c r="E3430" t="s">
        <v>11819</v>
      </c>
      <c r="F3430" t="s">
        <v>9</v>
      </c>
      <c r="G3430">
        <v>1798</v>
      </c>
      <c r="H3430">
        <v>0</v>
      </c>
      <c r="I3430">
        <v>0</v>
      </c>
      <c r="J3430">
        <v>1798</v>
      </c>
      <c r="K3430" s="1">
        <v>46286</v>
      </c>
      <c r="L3430" t="s">
        <v>15788</v>
      </c>
      <c r="M3430">
        <f t="shared" si="636"/>
        <v>1</v>
      </c>
      <c r="N3430">
        <f>COUNTIF(Orders!$A:$A,C3430)</f>
        <v>1</v>
      </c>
      <c r="P3430">
        <f>COUNTIF(Orders!$H:$H,UPPER(SUBSTITUTE(TRIM(C3430),"-","")))</f>
        <v>1</v>
      </c>
      <c r="R3430" t="str">
        <f t="shared" si="637"/>
        <v>Matched Order Reference</v>
      </c>
      <c r="S3430">
        <f t="shared" si="638"/>
        <v>1</v>
      </c>
      <c r="V3430" cm="1">
        <f t="array" ref="V3430">IF(E3430&lt;&gt;"CAPTURE",0,SUMPRODUCT((MDR_Rates!$A$2:$A$10=F3430)*(G3430&gt;MDR_Rates!$B$2:$B$10)*((MDR_Rates!$C$2:$C$10="")+(G3430&lt;=MDR_Rates!$C$2:$C$10))*MDR_Rates!$D$2:$D$10))</f>
        <v>0</v>
      </c>
      <c r="W3430">
        <f t="shared" si="639"/>
        <v>0</v>
      </c>
      <c r="X3430">
        <f t="shared" si="640"/>
        <v>0</v>
      </c>
      <c r="Y3430">
        <f t="shared" si="641"/>
        <v>0</v>
      </c>
      <c r="Z3430">
        <f t="shared" si="642"/>
        <v>0</v>
      </c>
      <c r="AG3430" t="str">
        <f t="shared" si="643"/>
        <v/>
      </c>
      <c r="AI3430" t="str">
        <f t="shared" si="644"/>
        <v/>
      </c>
      <c r="AJ3430" t="str">
        <f t="shared" si="645"/>
        <v/>
      </c>
      <c r="AK3430" t="str">
        <f t="shared" si="646"/>
        <v>ORD26000426</v>
      </c>
      <c r="AL3430">
        <f>IF(E3430&lt;&gt;"CAPTURE","",COUNTIF(Orders!$H:$H,AK3430))</f>
        <v>1</v>
      </c>
      <c r="AP3430" t="str">
        <f t="shared" si="647"/>
        <v>Matched to Order</v>
      </c>
      <c r="AQ3430">
        <f>IF(COUNTIF($A$2:A3430,A3430)=1,1,0)</f>
        <v>1</v>
      </c>
    </row>
    <row r="3431" spans="1:43" x14ac:dyDescent="0.3">
      <c r="A3431" t="s">
        <v>15801</v>
      </c>
      <c r="C3431" t="s">
        <v>900</v>
      </c>
      <c r="D3431" s="1">
        <v>46284</v>
      </c>
      <c r="E3431" t="s">
        <v>11819</v>
      </c>
      <c r="F3431" t="s">
        <v>44</v>
      </c>
      <c r="G3431">
        <v>7999</v>
      </c>
      <c r="H3431">
        <v>135.97999999999999</v>
      </c>
      <c r="I3431">
        <v>24.48</v>
      </c>
      <c r="J3431">
        <v>7838.54</v>
      </c>
      <c r="K3431" s="1">
        <v>46286</v>
      </c>
      <c r="L3431" t="s">
        <v>15788</v>
      </c>
      <c r="M3431">
        <f t="shared" si="636"/>
        <v>1</v>
      </c>
      <c r="N3431">
        <f>COUNTIF(Orders!$A:$A,C3431)</f>
        <v>1</v>
      </c>
      <c r="P3431">
        <f>COUNTIF(Orders!$H:$H,UPPER(SUBSTITUTE(TRIM(C3431),"-","")))</f>
        <v>1</v>
      </c>
      <c r="R3431" t="str">
        <f t="shared" si="637"/>
        <v>Matched Order Reference</v>
      </c>
      <c r="S3431">
        <f t="shared" si="638"/>
        <v>1</v>
      </c>
      <c r="V3431" cm="1">
        <f t="array" ref="V3431">IF(E3431&lt;&gt;"CAPTURE",0,SUMPRODUCT((MDR_Rates!$A$2:$A$10=F3431)*(G3431&gt;MDR_Rates!$B$2:$B$10)*((MDR_Rates!$C$2:$C$10="")+(G3431&lt;=MDR_Rates!$C$2:$C$10))*MDR_Rates!$D$2:$D$10))</f>
        <v>1.7</v>
      </c>
      <c r="W3431">
        <f t="shared" si="639"/>
        <v>135.97999999999999</v>
      </c>
      <c r="X3431">
        <f t="shared" si="640"/>
        <v>24.48</v>
      </c>
      <c r="Y3431">
        <f t="shared" si="641"/>
        <v>0</v>
      </c>
      <c r="Z3431">
        <f t="shared" si="642"/>
        <v>0</v>
      </c>
      <c r="AG3431" t="str">
        <f t="shared" si="643"/>
        <v/>
      </c>
      <c r="AI3431" t="str">
        <f t="shared" si="644"/>
        <v/>
      </c>
      <c r="AJ3431" t="str">
        <f t="shared" si="645"/>
        <v/>
      </c>
      <c r="AK3431" t="str">
        <f t="shared" si="646"/>
        <v>ORD26000439</v>
      </c>
      <c r="AL3431">
        <f>IF(E3431&lt;&gt;"CAPTURE","",COUNTIF(Orders!$H:$H,AK3431))</f>
        <v>1</v>
      </c>
      <c r="AP3431" t="str">
        <f t="shared" si="647"/>
        <v>Matched to Order</v>
      </c>
      <c r="AQ3431">
        <f>IF(COUNTIF($A$2:A3431,A3431)=1,1,0)</f>
        <v>1</v>
      </c>
    </row>
    <row r="3432" spans="1:43" x14ac:dyDescent="0.3">
      <c r="A3432" t="s">
        <v>15802</v>
      </c>
      <c r="C3432" t="s">
        <v>906</v>
      </c>
      <c r="D3432" s="1">
        <v>46284</v>
      </c>
      <c r="E3432" t="s">
        <v>11819</v>
      </c>
      <c r="F3432" t="s">
        <v>9</v>
      </c>
      <c r="G3432">
        <v>5097</v>
      </c>
      <c r="H3432">
        <v>15.29</v>
      </c>
      <c r="I3432">
        <v>2.75</v>
      </c>
      <c r="J3432">
        <v>5078.96</v>
      </c>
      <c r="K3432" s="1">
        <v>46286</v>
      </c>
      <c r="L3432" t="s">
        <v>15788</v>
      </c>
      <c r="M3432">
        <f t="shared" si="636"/>
        <v>1</v>
      </c>
      <c r="N3432">
        <f>COUNTIF(Orders!$A:$A,C3432)</f>
        <v>1</v>
      </c>
      <c r="P3432">
        <f>COUNTIF(Orders!$H:$H,UPPER(SUBSTITUTE(TRIM(C3432),"-","")))</f>
        <v>1</v>
      </c>
      <c r="R3432" t="str">
        <f t="shared" si="637"/>
        <v>Matched Order Reference</v>
      </c>
      <c r="S3432">
        <f t="shared" si="638"/>
        <v>1</v>
      </c>
      <c r="V3432" cm="1">
        <f t="array" ref="V3432">IF(E3432&lt;&gt;"CAPTURE",0,SUMPRODUCT((MDR_Rates!$A$2:$A$10=F3432)*(G3432&gt;MDR_Rates!$B$2:$B$10)*((MDR_Rates!$C$2:$C$10="")+(G3432&lt;=MDR_Rates!$C$2:$C$10))*MDR_Rates!$D$2:$D$10))</f>
        <v>0.3</v>
      </c>
      <c r="W3432">
        <f t="shared" si="639"/>
        <v>15.29</v>
      </c>
      <c r="X3432">
        <f t="shared" si="640"/>
        <v>2.75</v>
      </c>
      <c r="Y3432">
        <f t="shared" si="641"/>
        <v>0</v>
      </c>
      <c r="Z3432">
        <f t="shared" si="642"/>
        <v>0</v>
      </c>
      <c r="AG3432" t="str">
        <f t="shared" si="643"/>
        <v/>
      </c>
      <c r="AI3432" t="str">
        <f t="shared" si="644"/>
        <v/>
      </c>
      <c r="AJ3432" t="str">
        <f t="shared" si="645"/>
        <v/>
      </c>
      <c r="AK3432" t="str">
        <f t="shared" si="646"/>
        <v>ORD26000442</v>
      </c>
      <c r="AL3432">
        <f>IF(E3432&lt;&gt;"CAPTURE","",COUNTIF(Orders!$H:$H,AK3432))</f>
        <v>1</v>
      </c>
      <c r="AP3432" t="str">
        <f t="shared" si="647"/>
        <v>Matched to Order</v>
      </c>
      <c r="AQ3432">
        <f>IF(COUNTIF($A$2:A3432,A3432)=1,1,0)</f>
        <v>1</v>
      </c>
    </row>
    <row r="3433" spans="1:43" x14ac:dyDescent="0.3">
      <c r="A3433" t="s">
        <v>15803</v>
      </c>
      <c r="C3433" t="s">
        <v>950</v>
      </c>
      <c r="D3433" s="1">
        <v>46284</v>
      </c>
      <c r="E3433" t="s">
        <v>11819</v>
      </c>
      <c r="F3433" t="s">
        <v>9</v>
      </c>
      <c r="G3433">
        <v>299</v>
      </c>
      <c r="H3433">
        <v>0</v>
      </c>
      <c r="I3433">
        <v>0</v>
      </c>
      <c r="J3433">
        <v>299</v>
      </c>
      <c r="K3433" s="1">
        <v>46286</v>
      </c>
      <c r="L3433" t="s">
        <v>15788</v>
      </c>
      <c r="M3433">
        <f t="shared" si="636"/>
        <v>1</v>
      </c>
      <c r="N3433">
        <f>COUNTIF(Orders!$A:$A,C3433)</f>
        <v>1</v>
      </c>
      <c r="P3433">
        <f>COUNTIF(Orders!$H:$H,UPPER(SUBSTITUTE(TRIM(C3433),"-","")))</f>
        <v>1</v>
      </c>
      <c r="R3433" t="str">
        <f t="shared" si="637"/>
        <v>Matched Order Reference</v>
      </c>
      <c r="S3433">
        <f t="shared" si="638"/>
        <v>1</v>
      </c>
      <c r="V3433" cm="1">
        <f t="array" ref="V3433">IF(E3433&lt;&gt;"CAPTURE",0,SUMPRODUCT((MDR_Rates!$A$2:$A$10=F3433)*(G3433&gt;MDR_Rates!$B$2:$B$10)*((MDR_Rates!$C$2:$C$10="")+(G3433&lt;=MDR_Rates!$C$2:$C$10))*MDR_Rates!$D$2:$D$10))</f>
        <v>0</v>
      </c>
      <c r="W3433">
        <f t="shared" si="639"/>
        <v>0</v>
      </c>
      <c r="X3433">
        <f t="shared" si="640"/>
        <v>0</v>
      </c>
      <c r="Y3433">
        <f t="shared" si="641"/>
        <v>0</v>
      </c>
      <c r="Z3433">
        <f t="shared" si="642"/>
        <v>0</v>
      </c>
      <c r="AG3433" t="str">
        <f t="shared" si="643"/>
        <v/>
      </c>
      <c r="AI3433" t="str">
        <f t="shared" si="644"/>
        <v/>
      </c>
      <c r="AJ3433" t="str">
        <f t="shared" si="645"/>
        <v/>
      </c>
      <c r="AK3433" t="str">
        <f t="shared" si="646"/>
        <v>ORD26000464</v>
      </c>
      <c r="AL3433">
        <f>IF(E3433&lt;&gt;"CAPTURE","",COUNTIF(Orders!$H:$H,AK3433))</f>
        <v>1</v>
      </c>
      <c r="AP3433" t="str">
        <f t="shared" si="647"/>
        <v>Matched to Order</v>
      </c>
      <c r="AQ3433">
        <f>IF(COUNTIF($A$2:A3433,A3433)=1,1,0)</f>
        <v>1</v>
      </c>
    </row>
    <row r="3434" spans="1:43" x14ac:dyDescent="0.3">
      <c r="A3434" t="s">
        <v>15804</v>
      </c>
      <c r="C3434" t="s">
        <v>977</v>
      </c>
      <c r="D3434" s="1">
        <v>46284</v>
      </c>
      <c r="E3434" t="s">
        <v>11819</v>
      </c>
      <c r="F3434" t="s">
        <v>44</v>
      </c>
      <c r="G3434">
        <v>349</v>
      </c>
      <c r="H3434">
        <v>6.63</v>
      </c>
      <c r="I3434">
        <v>1.19</v>
      </c>
      <c r="J3434">
        <v>341.18</v>
      </c>
      <c r="K3434" s="1">
        <v>46286</v>
      </c>
      <c r="L3434" t="s">
        <v>15788</v>
      </c>
      <c r="M3434">
        <f t="shared" si="636"/>
        <v>1</v>
      </c>
      <c r="N3434">
        <f>COUNTIF(Orders!$A:$A,C3434)</f>
        <v>1</v>
      </c>
      <c r="P3434">
        <f>COUNTIF(Orders!$H:$H,UPPER(SUBSTITUTE(TRIM(C3434),"-","")))</f>
        <v>1</v>
      </c>
      <c r="R3434" t="str">
        <f t="shared" si="637"/>
        <v>Matched Order Reference</v>
      </c>
      <c r="S3434">
        <f t="shared" si="638"/>
        <v>1</v>
      </c>
      <c r="V3434" cm="1">
        <f t="array" ref="V3434">IF(E3434&lt;&gt;"CAPTURE",0,SUMPRODUCT((MDR_Rates!$A$2:$A$10=F3434)*(G3434&gt;MDR_Rates!$B$2:$B$10)*((MDR_Rates!$C$2:$C$10="")+(G3434&lt;=MDR_Rates!$C$2:$C$10))*MDR_Rates!$D$2:$D$10))</f>
        <v>1.9</v>
      </c>
      <c r="W3434">
        <f t="shared" si="639"/>
        <v>6.63</v>
      </c>
      <c r="X3434">
        <f t="shared" si="640"/>
        <v>1.19</v>
      </c>
      <c r="Y3434">
        <f t="shared" si="641"/>
        <v>0</v>
      </c>
      <c r="Z3434">
        <f t="shared" si="642"/>
        <v>0</v>
      </c>
      <c r="AG3434" t="str">
        <f t="shared" si="643"/>
        <v/>
      </c>
      <c r="AI3434" t="str">
        <f t="shared" si="644"/>
        <v/>
      </c>
      <c r="AJ3434" t="str">
        <f t="shared" si="645"/>
        <v/>
      </c>
      <c r="AK3434" t="str">
        <f t="shared" si="646"/>
        <v>ORD26000478</v>
      </c>
      <c r="AL3434">
        <f>IF(E3434&lt;&gt;"CAPTURE","",COUNTIF(Orders!$H:$H,AK3434))</f>
        <v>1</v>
      </c>
      <c r="AP3434" t="str">
        <f t="shared" si="647"/>
        <v>Matched to Order</v>
      </c>
      <c r="AQ3434">
        <f>IF(COUNTIF($A$2:A3434,A3434)=1,1,0)</f>
        <v>1</v>
      </c>
    </row>
    <row r="3435" spans="1:43" x14ac:dyDescent="0.3">
      <c r="A3435" t="s">
        <v>15805</v>
      </c>
      <c r="C3435" t="s">
        <v>1037</v>
      </c>
      <c r="D3435" s="1">
        <v>46284</v>
      </c>
      <c r="E3435" t="s">
        <v>11819</v>
      </c>
      <c r="F3435" t="s">
        <v>9</v>
      </c>
      <c r="G3435">
        <v>8998</v>
      </c>
      <c r="H3435">
        <v>26.99</v>
      </c>
      <c r="I3435">
        <v>4.8600000000000003</v>
      </c>
      <c r="J3435">
        <v>8966.15</v>
      </c>
      <c r="K3435" s="1">
        <v>46286</v>
      </c>
      <c r="L3435" t="s">
        <v>15788</v>
      </c>
      <c r="M3435">
        <f t="shared" si="636"/>
        <v>1</v>
      </c>
      <c r="N3435">
        <f>COUNTIF(Orders!$A:$A,C3435)</f>
        <v>1</v>
      </c>
      <c r="P3435">
        <f>COUNTIF(Orders!$H:$H,UPPER(SUBSTITUTE(TRIM(C3435),"-","")))</f>
        <v>1</v>
      </c>
      <c r="R3435" t="str">
        <f t="shared" si="637"/>
        <v>Matched Order Reference</v>
      </c>
      <c r="S3435">
        <f t="shared" si="638"/>
        <v>1</v>
      </c>
      <c r="V3435" cm="1">
        <f t="array" ref="V3435">IF(E3435&lt;&gt;"CAPTURE",0,SUMPRODUCT((MDR_Rates!$A$2:$A$10=F3435)*(G3435&gt;MDR_Rates!$B$2:$B$10)*((MDR_Rates!$C$2:$C$10="")+(G3435&lt;=MDR_Rates!$C$2:$C$10))*MDR_Rates!$D$2:$D$10))</f>
        <v>0.3</v>
      </c>
      <c r="W3435">
        <f t="shared" si="639"/>
        <v>26.99</v>
      </c>
      <c r="X3435">
        <f t="shared" si="640"/>
        <v>4.8600000000000003</v>
      </c>
      <c r="Y3435">
        <f t="shared" si="641"/>
        <v>0</v>
      </c>
      <c r="Z3435">
        <f t="shared" si="642"/>
        <v>0</v>
      </c>
      <c r="AG3435" t="str">
        <f t="shared" si="643"/>
        <v/>
      </c>
      <c r="AI3435" t="str">
        <f t="shared" si="644"/>
        <v/>
      </c>
      <c r="AJ3435" t="str">
        <f t="shared" si="645"/>
        <v/>
      </c>
      <c r="AK3435" t="str">
        <f t="shared" si="646"/>
        <v>ORD26000508</v>
      </c>
      <c r="AL3435">
        <f>IF(E3435&lt;&gt;"CAPTURE","",COUNTIF(Orders!$H:$H,AK3435))</f>
        <v>1</v>
      </c>
      <c r="AP3435" t="str">
        <f t="shared" si="647"/>
        <v>Matched to Order</v>
      </c>
      <c r="AQ3435">
        <f>IF(COUNTIF($A$2:A3435,A3435)=1,1,0)</f>
        <v>1</v>
      </c>
    </row>
    <row r="3436" spans="1:43" x14ac:dyDescent="0.3">
      <c r="A3436" t="s">
        <v>15806</v>
      </c>
      <c r="C3436" t="s">
        <v>1049</v>
      </c>
      <c r="D3436" s="1">
        <v>46284</v>
      </c>
      <c r="E3436" t="s">
        <v>11819</v>
      </c>
      <c r="F3436" t="s">
        <v>33</v>
      </c>
      <c r="G3436">
        <v>5698</v>
      </c>
      <c r="H3436">
        <v>68.38</v>
      </c>
      <c r="I3436">
        <v>12.31</v>
      </c>
      <c r="J3436">
        <v>5617.31</v>
      </c>
      <c r="K3436" s="1">
        <v>46286</v>
      </c>
      <c r="L3436" t="s">
        <v>15788</v>
      </c>
      <c r="M3436">
        <f t="shared" si="636"/>
        <v>1</v>
      </c>
      <c r="N3436">
        <f>COUNTIF(Orders!$A:$A,C3436)</f>
        <v>1</v>
      </c>
      <c r="P3436">
        <f>COUNTIF(Orders!$H:$H,UPPER(SUBSTITUTE(TRIM(C3436),"-","")))</f>
        <v>1</v>
      </c>
      <c r="R3436" t="str">
        <f t="shared" si="637"/>
        <v>Matched Order Reference</v>
      </c>
      <c r="S3436">
        <f t="shared" si="638"/>
        <v>1</v>
      </c>
      <c r="V3436" cm="1">
        <f t="array" ref="V3436">IF(E3436&lt;&gt;"CAPTURE",0,SUMPRODUCT((MDR_Rates!$A$2:$A$10=F3436)*(G3436&gt;MDR_Rates!$B$2:$B$10)*((MDR_Rates!$C$2:$C$10="")+(G3436&lt;=MDR_Rates!$C$2:$C$10))*MDR_Rates!$D$2:$D$10))</f>
        <v>1.2</v>
      </c>
      <c r="W3436">
        <f t="shared" si="639"/>
        <v>68.38</v>
      </c>
      <c r="X3436">
        <f t="shared" si="640"/>
        <v>12.31</v>
      </c>
      <c r="Y3436">
        <f t="shared" si="641"/>
        <v>0</v>
      </c>
      <c r="Z3436">
        <f t="shared" si="642"/>
        <v>0</v>
      </c>
      <c r="AG3436" t="str">
        <f t="shared" si="643"/>
        <v/>
      </c>
      <c r="AI3436" t="str">
        <f t="shared" si="644"/>
        <v/>
      </c>
      <c r="AJ3436" t="str">
        <f t="shared" si="645"/>
        <v/>
      </c>
      <c r="AK3436" t="str">
        <f t="shared" si="646"/>
        <v>ORD26000514</v>
      </c>
      <c r="AL3436">
        <f>IF(E3436&lt;&gt;"CAPTURE","",COUNTIF(Orders!$H:$H,AK3436))</f>
        <v>1</v>
      </c>
      <c r="AP3436" t="str">
        <f t="shared" si="647"/>
        <v>Matched to Order</v>
      </c>
      <c r="AQ3436">
        <f>IF(COUNTIF($A$2:A3436,A3436)=1,1,0)</f>
        <v>1</v>
      </c>
    </row>
    <row r="3437" spans="1:43" x14ac:dyDescent="0.3">
      <c r="A3437" t="s">
        <v>15807</v>
      </c>
      <c r="C3437" t="s">
        <v>1113</v>
      </c>
      <c r="D3437" s="1">
        <v>46284</v>
      </c>
      <c r="E3437" t="s">
        <v>11819</v>
      </c>
      <c r="F3437" t="s">
        <v>9</v>
      </c>
      <c r="G3437">
        <v>4999</v>
      </c>
      <c r="H3437">
        <v>15</v>
      </c>
      <c r="I3437">
        <v>2.7</v>
      </c>
      <c r="J3437">
        <v>4981.3</v>
      </c>
      <c r="K3437" s="1">
        <v>46286</v>
      </c>
      <c r="L3437" t="s">
        <v>15788</v>
      </c>
      <c r="M3437">
        <f t="shared" si="636"/>
        <v>1</v>
      </c>
      <c r="N3437">
        <f>COUNTIF(Orders!$A:$A,C3437)</f>
        <v>1</v>
      </c>
      <c r="P3437">
        <f>COUNTIF(Orders!$H:$H,UPPER(SUBSTITUTE(TRIM(C3437),"-","")))</f>
        <v>1</v>
      </c>
      <c r="R3437" t="str">
        <f t="shared" si="637"/>
        <v>Matched Order Reference</v>
      </c>
      <c r="S3437">
        <f t="shared" si="638"/>
        <v>1</v>
      </c>
      <c r="V3437" cm="1">
        <f t="array" ref="V3437">IF(E3437&lt;&gt;"CAPTURE",0,SUMPRODUCT((MDR_Rates!$A$2:$A$10=F3437)*(G3437&gt;MDR_Rates!$B$2:$B$10)*((MDR_Rates!$C$2:$C$10="")+(G3437&lt;=MDR_Rates!$C$2:$C$10))*MDR_Rates!$D$2:$D$10))</f>
        <v>0.3</v>
      </c>
      <c r="W3437">
        <f t="shared" si="639"/>
        <v>15</v>
      </c>
      <c r="X3437">
        <f t="shared" si="640"/>
        <v>2.7</v>
      </c>
      <c r="Y3437">
        <f t="shared" si="641"/>
        <v>0</v>
      </c>
      <c r="Z3437">
        <f t="shared" si="642"/>
        <v>0</v>
      </c>
      <c r="AG3437" t="str">
        <f t="shared" si="643"/>
        <v/>
      </c>
      <c r="AI3437" t="str">
        <f t="shared" si="644"/>
        <v/>
      </c>
      <c r="AJ3437" t="str">
        <f t="shared" si="645"/>
        <v/>
      </c>
      <c r="AK3437" t="str">
        <f t="shared" si="646"/>
        <v>ORD26000546</v>
      </c>
      <c r="AL3437">
        <f>IF(E3437&lt;&gt;"CAPTURE","",COUNTIF(Orders!$H:$H,AK3437))</f>
        <v>1</v>
      </c>
      <c r="AP3437" t="str">
        <f t="shared" si="647"/>
        <v>Matched to Order</v>
      </c>
      <c r="AQ3437">
        <f>IF(COUNTIF($A$2:A3437,A3437)=1,1,0)</f>
        <v>1</v>
      </c>
    </row>
    <row r="3438" spans="1:43" x14ac:dyDescent="0.3">
      <c r="A3438" t="s">
        <v>15808</v>
      </c>
      <c r="C3438" t="s">
        <v>1390</v>
      </c>
      <c r="D3438" s="1">
        <v>46284</v>
      </c>
      <c r="E3438" t="s">
        <v>11819</v>
      </c>
      <c r="F3438" t="s">
        <v>44</v>
      </c>
      <c r="G3438">
        <v>10147</v>
      </c>
      <c r="H3438">
        <v>243.53</v>
      </c>
      <c r="I3438">
        <v>43.84</v>
      </c>
      <c r="J3438">
        <v>9859.6299999999992</v>
      </c>
      <c r="K3438" s="1">
        <v>46286</v>
      </c>
      <c r="L3438" t="s">
        <v>15788</v>
      </c>
      <c r="M3438">
        <f t="shared" si="636"/>
        <v>1</v>
      </c>
      <c r="N3438">
        <f>COUNTIF(Orders!$A:$A,C3438)</f>
        <v>1</v>
      </c>
      <c r="P3438">
        <f>COUNTIF(Orders!$H:$H,UPPER(SUBSTITUTE(TRIM(C3438),"-","")))</f>
        <v>1</v>
      </c>
      <c r="R3438" t="str">
        <f t="shared" si="637"/>
        <v>Matched Order Reference</v>
      </c>
      <c r="S3438">
        <f t="shared" si="638"/>
        <v>1</v>
      </c>
      <c r="V3438" cm="1">
        <f t="array" ref="V3438">IF(E3438&lt;&gt;"CAPTURE",0,SUMPRODUCT((MDR_Rates!$A$2:$A$10=F3438)*(G3438&gt;MDR_Rates!$B$2:$B$10)*((MDR_Rates!$C$2:$C$10="")+(G3438&lt;=MDR_Rates!$C$2:$C$10))*MDR_Rates!$D$2:$D$10))</f>
        <v>1.7</v>
      </c>
      <c r="W3438">
        <f t="shared" si="639"/>
        <v>172.5</v>
      </c>
      <c r="X3438">
        <f t="shared" si="640"/>
        <v>31.05</v>
      </c>
      <c r="Y3438">
        <f t="shared" si="641"/>
        <v>71.03</v>
      </c>
      <c r="Z3438">
        <f t="shared" si="642"/>
        <v>12.79</v>
      </c>
      <c r="AG3438" t="str">
        <f t="shared" si="643"/>
        <v/>
      </c>
      <c r="AI3438" t="str">
        <f t="shared" si="644"/>
        <v/>
      </c>
      <c r="AJ3438" t="str">
        <f t="shared" si="645"/>
        <v/>
      </c>
      <c r="AK3438" t="str">
        <f t="shared" si="646"/>
        <v>ORD26000685</v>
      </c>
      <c r="AL3438">
        <f>IF(E3438&lt;&gt;"CAPTURE","",COUNTIF(Orders!$H:$H,AK3438))</f>
        <v>1</v>
      </c>
      <c r="AP3438" t="str">
        <f t="shared" si="647"/>
        <v>Matched to Order</v>
      </c>
      <c r="AQ3438">
        <f>IF(COUNTIF($A$2:A3438,A3438)=1,1,0)</f>
        <v>1</v>
      </c>
    </row>
    <row r="3439" spans="1:43" x14ac:dyDescent="0.3">
      <c r="A3439" t="s">
        <v>15809</v>
      </c>
      <c r="C3439" t="s">
        <v>1400</v>
      </c>
      <c r="D3439" s="1">
        <v>46284</v>
      </c>
      <c r="E3439" t="s">
        <v>11819</v>
      </c>
      <c r="F3439" t="s">
        <v>9</v>
      </c>
      <c r="G3439">
        <v>2999</v>
      </c>
      <c r="H3439">
        <v>9</v>
      </c>
      <c r="I3439">
        <v>1.62</v>
      </c>
      <c r="J3439">
        <v>2988.38</v>
      </c>
      <c r="K3439" s="1">
        <v>46286</v>
      </c>
      <c r="L3439" t="s">
        <v>15788</v>
      </c>
      <c r="M3439">
        <f t="shared" si="636"/>
        <v>1</v>
      </c>
      <c r="N3439">
        <f>COUNTIF(Orders!$A:$A,C3439)</f>
        <v>1</v>
      </c>
      <c r="P3439">
        <f>COUNTIF(Orders!$H:$H,UPPER(SUBSTITUTE(TRIM(C3439),"-","")))</f>
        <v>1</v>
      </c>
      <c r="R3439" t="str">
        <f t="shared" si="637"/>
        <v>Matched Order Reference</v>
      </c>
      <c r="S3439">
        <f t="shared" si="638"/>
        <v>1</v>
      </c>
      <c r="V3439" cm="1">
        <f t="array" ref="V3439">IF(E3439&lt;&gt;"CAPTURE",0,SUMPRODUCT((MDR_Rates!$A$2:$A$10=F3439)*(G3439&gt;MDR_Rates!$B$2:$B$10)*((MDR_Rates!$C$2:$C$10="")+(G3439&lt;=MDR_Rates!$C$2:$C$10))*MDR_Rates!$D$2:$D$10))</f>
        <v>0.3</v>
      </c>
      <c r="W3439">
        <f t="shared" si="639"/>
        <v>9</v>
      </c>
      <c r="X3439">
        <f t="shared" si="640"/>
        <v>1.62</v>
      </c>
      <c r="Y3439">
        <f t="shared" si="641"/>
        <v>0</v>
      </c>
      <c r="Z3439">
        <f t="shared" si="642"/>
        <v>0</v>
      </c>
      <c r="AG3439" t="str">
        <f t="shared" si="643"/>
        <v/>
      </c>
      <c r="AI3439" t="str">
        <f t="shared" si="644"/>
        <v/>
      </c>
      <c r="AJ3439" t="str">
        <f t="shared" si="645"/>
        <v/>
      </c>
      <c r="AK3439" t="str">
        <f t="shared" si="646"/>
        <v>ORD26000690</v>
      </c>
      <c r="AL3439">
        <f>IF(E3439&lt;&gt;"CAPTURE","",COUNTIF(Orders!$H:$H,AK3439))</f>
        <v>1</v>
      </c>
      <c r="AP3439" t="str">
        <f t="shared" si="647"/>
        <v>Matched to Order</v>
      </c>
      <c r="AQ3439">
        <f>IF(COUNTIF($A$2:A3439,A3439)=1,1,0)</f>
        <v>1</v>
      </c>
    </row>
    <row r="3440" spans="1:43" x14ac:dyDescent="0.3">
      <c r="A3440" t="s">
        <v>15810</v>
      </c>
      <c r="C3440" t="s">
        <v>1402</v>
      </c>
      <c r="D3440" s="1">
        <v>46284</v>
      </c>
      <c r="E3440" t="s">
        <v>11819</v>
      </c>
      <c r="F3440" t="s">
        <v>9</v>
      </c>
      <c r="G3440">
        <v>998</v>
      </c>
      <c r="H3440">
        <v>0</v>
      </c>
      <c r="I3440">
        <v>0</v>
      </c>
      <c r="J3440">
        <v>998</v>
      </c>
      <c r="K3440" s="1">
        <v>46286</v>
      </c>
      <c r="L3440" t="s">
        <v>15788</v>
      </c>
      <c r="M3440">
        <f t="shared" si="636"/>
        <v>1</v>
      </c>
      <c r="N3440">
        <f>COUNTIF(Orders!$A:$A,C3440)</f>
        <v>1</v>
      </c>
      <c r="P3440">
        <f>COUNTIF(Orders!$H:$H,UPPER(SUBSTITUTE(TRIM(C3440),"-","")))</f>
        <v>1</v>
      </c>
      <c r="R3440" t="str">
        <f t="shared" si="637"/>
        <v>Matched Order Reference</v>
      </c>
      <c r="S3440">
        <f t="shared" si="638"/>
        <v>1</v>
      </c>
      <c r="V3440" cm="1">
        <f t="array" ref="V3440">IF(E3440&lt;&gt;"CAPTURE",0,SUMPRODUCT((MDR_Rates!$A$2:$A$10=F3440)*(G3440&gt;MDR_Rates!$B$2:$B$10)*((MDR_Rates!$C$2:$C$10="")+(G3440&lt;=MDR_Rates!$C$2:$C$10))*MDR_Rates!$D$2:$D$10))</f>
        <v>0</v>
      </c>
      <c r="W3440">
        <f t="shared" si="639"/>
        <v>0</v>
      </c>
      <c r="X3440">
        <f t="shared" si="640"/>
        <v>0</v>
      </c>
      <c r="Y3440">
        <f t="shared" si="641"/>
        <v>0</v>
      </c>
      <c r="Z3440">
        <f t="shared" si="642"/>
        <v>0</v>
      </c>
      <c r="AG3440" t="str">
        <f t="shared" si="643"/>
        <v/>
      </c>
      <c r="AI3440" t="str">
        <f t="shared" si="644"/>
        <v/>
      </c>
      <c r="AJ3440" t="str">
        <f t="shared" si="645"/>
        <v/>
      </c>
      <c r="AK3440" t="str">
        <f t="shared" si="646"/>
        <v>ORD26000691</v>
      </c>
      <c r="AL3440">
        <f>IF(E3440&lt;&gt;"CAPTURE","",COUNTIF(Orders!$H:$H,AK3440))</f>
        <v>1</v>
      </c>
      <c r="AP3440" t="str">
        <f t="shared" si="647"/>
        <v>Matched to Order</v>
      </c>
      <c r="AQ3440">
        <f>IF(COUNTIF($A$2:A3440,A3440)=1,1,0)</f>
        <v>1</v>
      </c>
    </row>
    <row r="3441" spans="1:43" x14ac:dyDescent="0.3">
      <c r="A3441" t="s">
        <v>15811</v>
      </c>
      <c r="C3441" t="s">
        <v>1406</v>
      </c>
      <c r="D3441" s="1">
        <v>46284</v>
      </c>
      <c r="E3441" t="s">
        <v>11819</v>
      </c>
      <c r="F3441" t="s">
        <v>9</v>
      </c>
      <c r="G3441">
        <v>7297</v>
      </c>
      <c r="H3441">
        <v>21.89</v>
      </c>
      <c r="I3441">
        <v>3.94</v>
      </c>
      <c r="J3441">
        <v>7271.17</v>
      </c>
      <c r="K3441" s="1">
        <v>46286</v>
      </c>
      <c r="L3441" t="s">
        <v>15788</v>
      </c>
      <c r="M3441">
        <f t="shared" si="636"/>
        <v>1</v>
      </c>
      <c r="N3441">
        <f>COUNTIF(Orders!$A:$A,C3441)</f>
        <v>1</v>
      </c>
      <c r="P3441">
        <f>COUNTIF(Orders!$H:$H,UPPER(SUBSTITUTE(TRIM(C3441),"-","")))</f>
        <v>1</v>
      </c>
      <c r="R3441" t="str">
        <f t="shared" si="637"/>
        <v>Matched Order Reference</v>
      </c>
      <c r="S3441">
        <f t="shared" si="638"/>
        <v>1</v>
      </c>
      <c r="V3441" cm="1">
        <f t="array" ref="V3441">IF(E3441&lt;&gt;"CAPTURE",0,SUMPRODUCT((MDR_Rates!$A$2:$A$10=F3441)*(G3441&gt;MDR_Rates!$B$2:$B$10)*((MDR_Rates!$C$2:$C$10="")+(G3441&lt;=MDR_Rates!$C$2:$C$10))*MDR_Rates!$D$2:$D$10))</f>
        <v>0.3</v>
      </c>
      <c r="W3441">
        <f t="shared" si="639"/>
        <v>21.89</v>
      </c>
      <c r="X3441">
        <f t="shared" si="640"/>
        <v>3.94</v>
      </c>
      <c r="Y3441">
        <f t="shared" si="641"/>
        <v>0</v>
      </c>
      <c r="Z3441">
        <f t="shared" si="642"/>
        <v>0</v>
      </c>
      <c r="AG3441" t="str">
        <f t="shared" si="643"/>
        <v/>
      </c>
      <c r="AI3441" t="str">
        <f t="shared" si="644"/>
        <v/>
      </c>
      <c r="AJ3441" t="str">
        <f t="shared" si="645"/>
        <v/>
      </c>
      <c r="AK3441" t="str">
        <f t="shared" si="646"/>
        <v>ORD26000693</v>
      </c>
      <c r="AL3441">
        <f>IF(E3441&lt;&gt;"CAPTURE","",COUNTIF(Orders!$H:$H,AK3441))</f>
        <v>1</v>
      </c>
      <c r="AP3441" t="str">
        <f t="shared" si="647"/>
        <v>Matched to Order</v>
      </c>
      <c r="AQ3441">
        <f>IF(COUNTIF($A$2:A3441,A3441)=1,1,0)</f>
        <v>1</v>
      </c>
    </row>
    <row r="3442" spans="1:43" x14ac:dyDescent="0.3">
      <c r="A3442" t="s">
        <v>15812</v>
      </c>
      <c r="C3442" t="s">
        <v>15813</v>
      </c>
      <c r="D3442" s="1">
        <v>46284</v>
      </c>
      <c r="E3442" t="s">
        <v>11819</v>
      </c>
      <c r="F3442" t="s">
        <v>17</v>
      </c>
      <c r="G3442">
        <v>1998</v>
      </c>
      <c r="H3442">
        <v>35.96</v>
      </c>
      <c r="I3442">
        <v>6.47</v>
      </c>
      <c r="J3442">
        <v>1955.57</v>
      </c>
      <c r="K3442" s="1">
        <v>46286</v>
      </c>
      <c r="L3442" t="s">
        <v>15788</v>
      </c>
      <c r="M3442">
        <f t="shared" si="636"/>
        <v>1</v>
      </c>
      <c r="N3442">
        <f>COUNTIF(Orders!$A:$A,C3442)</f>
        <v>0</v>
      </c>
      <c r="P3442">
        <f>COUNTIF(Orders!$H:$H,UPPER(SUBSTITUTE(TRIM(C3442),"-","")))</f>
        <v>1</v>
      </c>
      <c r="R3442" t="str">
        <f t="shared" si="637"/>
        <v>Matched Order Reference</v>
      </c>
      <c r="S3442">
        <f t="shared" si="638"/>
        <v>1</v>
      </c>
      <c r="V3442" cm="1">
        <f t="array" ref="V3442">IF(E3442&lt;&gt;"CAPTURE",0,SUMPRODUCT((MDR_Rates!$A$2:$A$10=F3442)*(G3442&gt;MDR_Rates!$B$2:$B$10)*((MDR_Rates!$C$2:$C$10="")+(G3442&lt;=MDR_Rates!$C$2:$C$10))*MDR_Rates!$D$2:$D$10))</f>
        <v>1.8</v>
      </c>
      <c r="W3442">
        <f t="shared" si="639"/>
        <v>35.96</v>
      </c>
      <c r="X3442">
        <f t="shared" si="640"/>
        <v>6.47</v>
      </c>
      <c r="Y3442">
        <f t="shared" si="641"/>
        <v>0</v>
      </c>
      <c r="Z3442">
        <f t="shared" si="642"/>
        <v>0</v>
      </c>
      <c r="AG3442" t="str">
        <f t="shared" si="643"/>
        <v/>
      </c>
      <c r="AI3442" t="str">
        <f t="shared" si="644"/>
        <v/>
      </c>
      <c r="AJ3442" t="str">
        <f t="shared" si="645"/>
        <v/>
      </c>
      <c r="AK3442" t="str">
        <f t="shared" si="646"/>
        <v>ORD26000708</v>
      </c>
      <c r="AL3442">
        <f>IF(E3442&lt;&gt;"CAPTURE","",COUNTIF(Orders!$H:$H,AK3442))</f>
        <v>1</v>
      </c>
      <c r="AP3442" t="str">
        <f t="shared" si="647"/>
        <v>Matched to Order</v>
      </c>
      <c r="AQ3442">
        <f>IF(COUNTIF($A$2:A3442,A3442)=1,1,0)</f>
        <v>1</v>
      </c>
    </row>
    <row r="3443" spans="1:43" x14ac:dyDescent="0.3">
      <c r="A3443" t="s">
        <v>15814</v>
      </c>
      <c r="C3443" t="s">
        <v>1494</v>
      </c>
      <c r="D3443" s="1">
        <v>46284</v>
      </c>
      <c r="E3443" t="s">
        <v>11819</v>
      </c>
      <c r="F3443" t="s">
        <v>33</v>
      </c>
      <c r="G3443">
        <v>999</v>
      </c>
      <c r="H3443">
        <v>14.99</v>
      </c>
      <c r="I3443">
        <v>2.7</v>
      </c>
      <c r="J3443">
        <v>981.31</v>
      </c>
      <c r="K3443" s="1">
        <v>46286</v>
      </c>
      <c r="L3443" t="s">
        <v>15788</v>
      </c>
      <c r="M3443">
        <f t="shared" si="636"/>
        <v>1</v>
      </c>
      <c r="N3443">
        <f>COUNTIF(Orders!$A:$A,C3443)</f>
        <v>1</v>
      </c>
      <c r="P3443">
        <f>COUNTIF(Orders!$H:$H,UPPER(SUBSTITUTE(TRIM(C3443),"-","")))</f>
        <v>1</v>
      </c>
      <c r="R3443" t="str">
        <f t="shared" si="637"/>
        <v>Matched Order Reference</v>
      </c>
      <c r="S3443">
        <f t="shared" si="638"/>
        <v>1</v>
      </c>
      <c r="V3443" cm="1">
        <f t="array" ref="V3443">IF(E3443&lt;&gt;"CAPTURE",0,SUMPRODUCT((MDR_Rates!$A$2:$A$10=F3443)*(G3443&gt;MDR_Rates!$B$2:$B$10)*((MDR_Rates!$C$2:$C$10="")+(G3443&lt;=MDR_Rates!$C$2:$C$10))*MDR_Rates!$D$2:$D$10))</f>
        <v>1.5</v>
      </c>
      <c r="W3443">
        <f t="shared" si="639"/>
        <v>14.99</v>
      </c>
      <c r="X3443">
        <f t="shared" si="640"/>
        <v>2.7</v>
      </c>
      <c r="Y3443">
        <f t="shared" si="641"/>
        <v>0</v>
      </c>
      <c r="Z3443">
        <f t="shared" si="642"/>
        <v>0</v>
      </c>
      <c r="AG3443" t="str">
        <f t="shared" si="643"/>
        <v/>
      </c>
      <c r="AI3443" t="str">
        <f t="shared" si="644"/>
        <v/>
      </c>
      <c r="AJ3443" t="str">
        <f t="shared" si="645"/>
        <v/>
      </c>
      <c r="AK3443" t="str">
        <f t="shared" si="646"/>
        <v>ORD26000737</v>
      </c>
      <c r="AL3443">
        <f>IF(E3443&lt;&gt;"CAPTURE","",COUNTIF(Orders!$H:$H,AK3443))</f>
        <v>1</v>
      </c>
      <c r="AP3443" t="str">
        <f t="shared" si="647"/>
        <v>Matched to Order</v>
      </c>
      <c r="AQ3443">
        <f>IF(COUNTIF($A$2:A3443,A3443)=1,1,0)</f>
        <v>1</v>
      </c>
    </row>
    <row r="3444" spans="1:43" x14ac:dyDescent="0.3">
      <c r="A3444" t="s">
        <v>15815</v>
      </c>
      <c r="C3444" t="s">
        <v>1505</v>
      </c>
      <c r="D3444" s="1">
        <v>46284</v>
      </c>
      <c r="E3444" t="s">
        <v>11819</v>
      </c>
      <c r="F3444" t="s">
        <v>17</v>
      </c>
      <c r="G3444">
        <v>7497</v>
      </c>
      <c r="H3444">
        <v>119.95</v>
      </c>
      <c r="I3444">
        <v>21.59</v>
      </c>
      <c r="J3444">
        <v>7355.46</v>
      </c>
      <c r="K3444" s="1">
        <v>46286</v>
      </c>
      <c r="L3444" t="s">
        <v>15788</v>
      </c>
      <c r="M3444">
        <f t="shared" si="636"/>
        <v>1</v>
      </c>
      <c r="N3444">
        <f>COUNTIF(Orders!$A:$A,C3444)</f>
        <v>1</v>
      </c>
      <c r="P3444">
        <f>COUNTIF(Orders!$H:$H,UPPER(SUBSTITUTE(TRIM(C3444),"-","")))</f>
        <v>1</v>
      </c>
      <c r="R3444" t="str">
        <f t="shared" si="637"/>
        <v>Matched Order Reference</v>
      </c>
      <c r="S3444">
        <f t="shared" si="638"/>
        <v>1</v>
      </c>
      <c r="V3444" cm="1">
        <f t="array" ref="V3444">IF(E3444&lt;&gt;"CAPTURE",0,SUMPRODUCT((MDR_Rates!$A$2:$A$10=F3444)*(G3444&gt;MDR_Rates!$B$2:$B$10)*((MDR_Rates!$C$2:$C$10="")+(G3444&lt;=MDR_Rates!$C$2:$C$10))*MDR_Rates!$D$2:$D$10))</f>
        <v>1.6</v>
      </c>
      <c r="W3444">
        <f t="shared" si="639"/>
        <v>119.95</v>
      </c>
      <c r="X3444">
        <f t="shared" si="640"/>
        <v>21.59</v>
      </c>
      <c r="Y3444">
        <f t="shared" si="641"/>
        <v>0</v>
      </c>
      <c r="Z3444">
        <f t="shared" si="642"/>
        <v>0</v>
      </c>
      <c r="AG3444" t="str">
        <f t="shared" si="643"/>
        <v/>
      </c>
      <c r="AI3444" t="str">
        <f t="shared" si="644"/>
        <v/>
      </c>
      <c r="AJ3444" t="str">
        <f t="shared" si="645"/>
        <v/>
      </c>
      <c r="AK3444" t="str">
        <f t="shared" si="646"/>
        <v>ORD26000743</v>
      </c>
      <c r="AL3444">
        <f>IF(E3444&lt;&gt;"CAPTURE","",COUNTIF(Orders!$H:$H,AK3444))</f>
        <v>1</v>
      </c>
      <c r="AP3444" t="str">
        <f t="shared" si="647"/>
        <v>Matched to Order</v>
      </c>
      <c r="AQ3444">
        <f>IF(COUNTIF($A$2:A3444,A3444)=1,1,0)</f>
        <v>1</v>
      </c>
    </row>
    <row r="3445" spans="1:43" x14ac:dyDescent="0.3">
      <c r="A3445" t="s">
        <v>15816</v>
      </c>
      <c r="C3445" t="s">
        <v>1537</v>
      </c>
      <c r="D3445" s="1">
        <v>46284</v>
      </c>
      <c r="E3445" t="s">
        <v>11819</v>
      </c>
      <c r="F3445" t="s">
        <v>17</v>
      </c>
      <c r="G3445">
        <v>3998</v>
      </c>
      <c r="H3445">
        <v>63.97</v>
      </c>
      <c r="I3445">
        <v>11.51</v>
      </c>
      <c r="J3445">
        <v>3922.52</v>
      </c>
      <c r="K3445" s="1">
        <v>46286</v>
      </c>
      <c r="L3445" t="s">
        <v>15788</v>
      </c>
      <c r="M3445">
        <f t="shared" si="636"/>
        <v>1</v>
      </c>
      <c r="N3445">
        <f>COUNTIF(Orders!$A:$A,C3445)</f>
        <v>1</v>
      </c>
      <c r="P3445">
        <f>COUNTIF(Orders!$H:$H,UPPER(SUBSTITUTE(TRIM(C3445),"-","")))</f>
        <v>1</v>
      </c>
      <c r="R3445" t="str">
        <f t="shared" si="637"/>
        <v>Matched Order Reference</v>
      </c>
      <c r="S3445">
        <f t="shared" si="638"/>
        <v>1</v>
      </c>
      <c r="V3445" cm="1">
        <f t="array" ref="V3445">IF(E3445&lt;&gt;"CAPTURE",0,SUMPRODUCT((MDR_Rates!$A$2:$A$10=F3445)*(G3445&gt;MDR_Rates!$B$2:$B$10)*((MDR_Rates!$C$2:$C$10="")+(G3445&lt;=MDR_Rates!$C$2:$C$10))*MDR_Rates!$D$2:$D$10))</f>
        <v>1.6</v>
      </c>
      <c r="W3445">
        <f t="shared" si="639"/>
        <v>63.97</v>
      </c>
      <c r="X3445">
        <f t="shared" si="640"/>
        <v>11.51</v>
      </c>
      <c r="Y3445">
        <f t="shared" si="641"/>
        <v>0</v>
      </c>
      <c r="Z3445">
        <f t="shared" si="642"/>
        <v>0</v>
      </c>
      <c r="AG3445" t="str">
        <f t="shared" si="643"/>
        <v/>
      </c>
      <c r="AI3445" t="str">
        <f t="shared" si="644"/>
        <v/>
      </c>
      <c r="AJ3445" t="str">
        <f t="shared" si="645"/>
        <v/>
      </c>
      <c r="AK3445" t="str">
        <f t="shared" si="646"/>
        <v>ORD26000759</v>
      </c>
      <c r="AL3445">
        <f>IF(E3445&lt;&gt;"CAPTURE","",COUNTIF(Orders!$H:$H,AK3445))</f>
        <v>1</v>
      </c>
      <c r="AP3445" t="str">
        <f t="shared" si="647"/>
        <v>Matched to Order</v>
      </c>
      <c r="AQ3445">
        <f>IF(COUNTIF($A$2:A3445,A3445)=1,1,0)</f>
        <v>1</v>
      </c>
    </row>
    <row r="3446" spans="1:43" x14ac:dyDescent="0.3">
      <c r="A3446" t="s">
        <v>15817</v>
      </c>
      <c r="C3446" t="s">
        <v>1624</v>
      </c>
      <c r="D3446" s="1">
        <v>46284</v>
      </c>
      <c r="E3446" t="s">
        <v>11819</v>
      </c>
      <c r="F3446" t="s">
        <v>17</v>
      </c>
      <c r="G3446">
        <v>7999</v>
      </c>
      <c r="H3446">
        <v>127.98</v>
      </c>
      <c r="I3446">
        <v>23.04</v>
      </c>
      <c r="J3446">
        <v>7847.98</v>
      </c>
      <c r="K3446" s="1">
        <v>46286</v>
      </c>
      <c r="L3446" t="s">
        <v>15788</v>
      </c>
      <c r="M3446">
        <f t="shared" si="636"/>
        <v>1</v>
      </c>
      <c r="N3446">
        <f>COUNTIF(Orders!$A:$A,C3446)</f>
        <v>1</v>
      </c>
      <c r="P3446">
        <f>COUNTIF(Orders!$H:$H,UPPER(SUBSTITUTE(TRIM(C3446),"-","")))</f>
        <v>1</v>
      </c>
      <c r="R3446" t="str">
        <f t="shared" si="637"/>
        <v>Matched Order Reference</v>
      </c>
      <c r="S3446">
        <f t="shared" si="638"/>
        <v>1</v>
      </c>
      <c r="V3446" cm="1">
        <f t="array" ref="V3446">IF(E3446&lt;&gt;"CAPTURE",0,SUMPRODUCT((MDR_Rates!$A$2:$A$10=F3446)*(G3446&gt;MDR_Rates!$B$2:$B$10)*((MDR_Rates!$C$2:$C$10="")+(G3446&lt;=MDR_Rates!$C$2:$C$10))*MDR_Rates!$D$2:$D$10))</f>
        <v>1.6</v>
      </c>
      <c r="W3446">
        <f t="shared" si="639"/>
        <v>127.98</v>
      </c>
      <c r="X3446">
        <f t="shared" si="640"/>
        <v>23.04</v>
      </c>
      <c r="Y3446">
        <f t="shared" si="641"/>
        <v>0</v>
      </c>
      <c r="Z3446">
        <f t="shared" si="642"/>
        <v>0</v>
      </c>
      <c r="AG3446" t="str">
        <f t="shared" si="643"/>
        <v/>
      </c>
      <c r="AI3446" t="str">
        <f t="shared" si="644"/>
        <v/>
      </c>
      <c r="AJ3446" t="str">
        <f t="shared" si="645"/>
        <v/>
      </c>
      <c r="AK3446" t="str">
        <f t="shared" si="646"/>
        <v>ORD26000803</v>
      </c>
      <c r="AL3446">
        <f>IF(E3446&lt;&gt;"CAPTURE","",COUNTIF(Orders!$H:$H,AK3446))</f>
        <v>1</v>
      </c>
      <c r="AP3446" t="str">
        <f t="shared" si="647"/>
        <v>Matched to Order</v>
      </c>
      <c r="AQ3446">
        <f>IF(COUNTIF($A$2:A3446,A3446)=1,1,0)</f>
        <v>1</v>
      </c>
    </row>
    <row r="3447" spans="1:43" x14ac:dyDescent="0.3">
      <c r="A3447" t="s">
        <v>15818</v>
      </c>
      <c r="C3447" t="s">
        <v>1654</v>
      </c>
      <c r="D3447" s="1">
        <v>46284</v>
      </c>
      <c r="E3447" t="s">
        <v>11819</v>
      </c>
      <c r="F3447" t="s">
        <v>9</v>
      </c>
      <c r="G3447">
        <v>3397</v>
      </c>
      <c r="H3447">
        <v>10.19</v>
      </c>
      <c r="I3447">
        <v>1.83</v>
      </c>
      <c r="J3447">
        <v>3384.98</v>
      </c>
      <c r="K3447" s="1">
        <v>46286</v>
      </c>
      <c r="L3447" t="s">
        <v>15788</v>
      </c>
      <c r="M3447">
        <f t="shared" si="636"/>
        <v>1</v>
      </c>
      <c r="N3447">
        <f>COUNTIF(Orders!$A:$A,C3447)</f>
        <v>1</v>
      </c>
      <c r="P3447">
        <f>COUNTIF(Orders!$H:$H,UPPER(SUBSTITUTE(TRIM(C3447),"-","")))</f>
        <v>1</v>
      </c>
      <c r="R3447" t="str">
        <f t="shared" si="637"/>
        <v>Matched Order Reference</v>
      </c>
      <c r="S3447">
        <f t="shared" si="638"/>
        <v>1</v>
      </c>
      <c r="V3447" cm="1">
        <f t="array" ref="V3447">IF(E3447&lt;&gt;"CAPTURE",0,SUMPRODUCT((MDR_Rates!$A$2:$A$10=F3447)*(G3447&gt;MDR_Rates!$B$2:$B$10)*((MDR_Rates!$C$2:$C$10="")+(G3447&lt;=MDR_Rates!$C$2:$C$10))*MDR_Rates!$D$2:$D$10))</f>
        <v>0.3</v>
      </c>
      <c r="W3447">
        <f t="shared" si="639"/>
        <v>10.19</v>
      </c>
      <c r="X3447">
        <f t="shared" si="640"/>
        <v>1.83</v>
      </c>
      <c r="Y3447">
        <f t="shared" si="641"/>
        <v>0</v>
      </c>
      <c r="Z3447">
        <f t="shared" si="642"/>
        <v>0</v>
      </c>
      <c r="AG3447" t="str">
        <f t="shared" si="643"/>
        <v/>
      </c>
      <c r="AI3447" t="str">
        <f t="shared" si="644"/>
        <v/>
      </c>
      <c r="AJ3447" t="str">
        <f t="shared" si="645"/>
        <v/>
      </c>
      <c r="AK3447" t="str">
        <f t="shared" si="646"/>
        <v>ORD26000818</v>
      </c>
      <c r="AL3447">
        <f>IF(E3447&lt;&gt;"CAPTURE","",COUNTIF(Orders!$H:$H,AK3447))</f>
        <v>1</v>
      </c>
      <c r="AP3447" t="str">
        <f t="shared" si="647"/>
        <v>Matched to Order</v>
      </c>
      <c r="AQ3447">
        <f>IF(COUNTIF($A$2:A3447,A3447)=1,1,0)</f>
        <v>1</v>
      </c>
    </row>
    <row r="3448" spans="1:43" x14ac:dyDescent="0.3">
      <c r="A3448" t="s">
        <v>15819</v>
      </c>
      <c r="C3448" t="s">
        <v>1741</v>
      </c>
      <c r="D3448" s="1">
        <v>46284</v>
      </c>
      <c r="E3448" t="s">
        <v>11819</v>
      </c>
      <c r="F3448" t="s">
        <v>9</v>
      </c>
      <c r="G3448">
        <v>8997</v>
      </c>
      <c r="H3448">
        <v>26.99</v>
      </c>
      <c r="I3448">
        <v>4.8600000000000003</v>
      </c>
      <c r="J3448">
        <v>8965.15</v>
      </c>
      <c r="K3448" s="1">
        <v>46286</v>
      </c>
      <c r="L3448" t="s">
        <v>15788</v>
      </c>
      <c r="M3448">
        <f t="shared" si="636"/>
        <v>1</v>
      </c>
      <c r="N3448">
        <f>COUNTIF(Orders!$A:$A,C3448)</f>
        <v>1</v>
      </c>
      <c r="P3448">
        <f>COUNTIF(Orders!$H:$H,UPPER(SUBSTITUTE(TRIM(C3448),"-","")))</f>
        <v>1</v>
      </c>
      <c r="R3448" t="str">
        <f t="shared" si="637"/>
        <v>Matched Order Reference</v>
      </c>
      <c r="S3448">
        <f t="shared" si="638"/>
        <v>1</v>
      </c>
      <c r="V3448" cm="1">
        <f t="array" ref="V3448">IF(E3448&lt;&gt;"CAPTURE",0,SUMPRODUCT((MDR_Rates!$A$2:$A$10=F3448)*(G3448&gt;MDR_Rates!$B$2:$B$10)*((MDR_Rates!$C$2:$C$10="")+(G3448&lt;=MDR_Rates!$C$2:$C$10))*MDR_Rates!$D$2:$D$10))</f>
        <v>0.3</v>
      </c>
      <c r="W3448">
        <f t="shared" si="639"/>
        <v>26.99</v>
      </c>
      <c r="X3448">
        <f t="shared" si="640"/>
        <v>4.8600000000000003</v>
      </c>
      <c r="Y3448">
        <f t="shared" si="641"/>
        <v>0</v>
      </c>
      <c r="Z3448">
        <f t="shared" si="642"/>
        <v>0</v>
      </c>
      <c r="AG3448" t="str">
        <f t="shared" si="643"/>
        <v/>
      </c>
      <c r="AI3448" t="str">
        <f t="shared" si="644"/>
        <v/>
      </c>
      <c r="AJ3448" t="str">
        <f t="shared" si="645"/>
        <v/>
      </c>
      <c r="AK3448" t="str">
        <f t="shared" si="646"/>
        <v>ORD26000862</v>
      </c>
      <c r="AL3448">
        <f>IF(E3448&lt;&gt;"CAPTURE","",COUNTIF(Orders!$H:$H,AK3448))</f>
        <v>1</v>
      </c>
      <c r="AP3448" t="str">
        <f t="shared" si="647"/>
        <v>Matched to Order</v>
      </c>
      <c r="AQ3448">
        <f>IF(COUNTIF($A$2:A3448,A3448)=1,1,0)</f>
        <v>1</v>
      </c>
    </row>
    <row r="3449" spans="1:43" x14ac:dyDescent="0.3">
      <c r="A3449" t="s">
        <v>15820</v>
      </c>
      <c r="C3449" t="s">
        <v>1855</v>
      </c>
      <c r="D3449" s="1">
        <v>46284</v>
      </c>
      <c r="E3449" t="s">
        <v>11819</v>
      </c>
      <c r="F3449" t="s">
        <v>9</v>
      </c>
      <c r="G3449">
        <v>1198</v>
      </c>
      <c r="H3449">
        <v>0</v>
      </c>
      <c r="I3449">
        <v>0</v>
      </c>
      <c r="J3449">
        <v>1198</v>
      </c>
      <c r="K3449" s="1">
        <v>46286</v>
      </c>
      <c r="L3449" t="s">
        <v>15788</v>
      </c>
      <c r="M3449">
        <f t="shared" si="636"/>
        <v>1</v>
      </c>
      <c r="N3449">
        <f>COUNTIF(Orders!$A:$A,C3449)</f>
        <v>1</v>
      </c>
      <c r="P3449">
        <f>COUNTIF(Orders!$H:$H,UPPER(SUBSTITUTE(TRIM(C3449),"-","")))</f>
        <v>1</v>
      </c>
      <c r="R3449" t="str">
        <f t="shared" si="637"/>
        <v>Matched Order Reference</v>
      </c>
      <c r="S3449">
        <f t="shared" si="638"/>
        <v>1</v>
      </c>
      <c r="V3449" cm="1">
        <f t="array" ref="V3449">IF(E3449&lt;&gt;"CAPTURE",0,SUMPRODUCT((MDR_Rates!$A$2:$A$10=F3449)*(G3449&gt;MDR_Rates!$B$2:$B$10)*((MDR_Rates!$C$2:$C$10="")+(G3449&lt;=MDR_Rates!$C$2:$C$10))*MDR_Rates!$D$2:$D$10))</f>
        <v>0</v>
      </c>
      <c r="W3449">
        <f t="shared" si="639"/>
        <v>0</v>
      </c>
      <c r="X3449">
        <f t="shared" si="640"/>
        <v>0</v>
      </c>
      <c r="Y3449">
        <f t="shared" si="641"/>
        <v>0</v>
      </c>
      <c r="Z3449">
        <f t="shared" si="642"/>
        <v>0</v>
      </c>
      <c r="AG3449" t="str">
        <f t="shared" si="643"/>
        <v/>
      </c>
      <c r="AI3449" t="str">
        <f t="shared" si="644"/>
        <v/>
      </c>
      <c r="AJ3449" t="str">
        <f t="shared" si="645"/>
        <v/>
      </c>
      <c r="AK3449" t="str">
        <f t="shared" si="646"/>
        <v>ORD26000919</v>
      </c>
      <c r="AL3449">
        <f>IF(E3449&lt;&gt;"CAPTURE","",COUNTIF(Orders!$H:$H,AK3449))</f>
        <v>1</v>
      </c>
      <c r="AP3449" t="str">
        <f t="shared" si="647"/>
        <v>Matched to Order</v>
      </c>
      <c r="AQ3449">
        <f>IF(COUNTIF($A$2:A3449,A3449)=1,1,0)</f>
        <v>1</v>
      </c>
    </row>
    <row r="3450" spans="1:43" x14ac:dyDescent="0.3">
      <c r="A3450" t="s">
        <v>15821</v>
      </c>
      <c r="C3450" t="s">
        <v>1879</v>
      </c>
      <c r="D3450" s="1">
        <v>46284</v>
      </c>
      <c r="E3450" t="s">
        <v>11819</v>
      </c>
      <c r="F3450" t="s">
        <v>9</v>
      </c>
      <c r="G3450">
        <v>4498</v>
      </c>
      <c r="H3450">
        <v>13.49</v>
      </c>
      <c r="I3450">
        <v>2.4300000000000002</v>
      </c>
      <c r="J3450">
        <v>4482.08</v>
      </c>
      <c r="K3450" s="1">
        <v>46286</v>
      </c>
      <c r="L3450" t="s">
        <v>15788</v>
      </c>
      <c r="M3450">
        <f t="shared" si="636"/>
        <v>1</v>
      </c>
      <c r="N3450">
        <f>COUNTIF(Orders!$A:$A,C3450)</f>
        <v>1</v>
      </c>
      <c r="P3450">
        <f>COUNTIF(Orders!$H:$H,UPPER(SUBSTITUTE(TRIM(C3450),"-","")))</f>
        <v>1</v>
      </c>
      <c r="R3450" t="str">
        <f t="shared" si="637"/>
        <v>Matched Order Reference</v>
      </c>
      <c r="S3450">
        <f t="shared" si="638"/>
        <v>1</v>
      </c>
      <c r="V3450" cm="1">
        <f t="array" ref="V3450">IF(E3450&lt;&gt;"CAPTURE",0,SUMPRODUCT((MDR_Rates!$A$2:$A$10=F3450)*(G3450&gt;MDR_Rates!$B$2:$B$10)*((MDR_Rates!$C$2:$C$10="")+(G3450&lt;=MDR_Rates!$C$2:$C$10))*MDR_Rates!$D$2:$D$10))</f>
        <v>0.3</v>
      </c>
      <c r="W3450">
        <f t="shared" si="639"/>
        <v>13.49</v>
      </c>
      <c r="X3450">
        <f t="shared" si="640"/>
        <v>2.4300000000000002</v>
      </c>
      <c r="Y3450">
        <f t="shared" si="641"/>
        <v>0</v>
      </c>
      <c r="Z3450">
        <f t="shared" si="642"/>
        <v>0</v>
      </c>
      <c r="AG3450" t="str">
        <f t="shared" si="643"/>
        <v/>
      </c>
      <c r="AI3450" t="str">
        <f t="shared" si="644"/>
        <v/>
      </c>
      <c r="AJ3450" t="str">
        <f t="shared" si="645"/>
        <v/>
      </c>
      <c r="AK3450" t="str">
        <f t="shared" si="646"/>
        <v>ORD26000931</v>
      </c>
      <c r="AL3450">
        <f>IF(E3450&lt;&gt;"CAPTURE","",COUNTIF(Orders!$H:$H,AK3450))</f>
        <v>1</v>
      </c>
      <c r="AP3450" t="str">
        <f t="shared" si="647"/>
        <v>Matched to Order</v>
      </c>
      <c r="AQ3450">
        <f>IF(COUNTIF($A$2:A3450,A3450)=1,1,0)</f>
        <v>1</v>
      </c>
    </row>
    <row r="3451" spans="1:43" x14ac:dyDescent="0.3">
      <c r="A3451" t="s">
        <v>15822</v>
      </c>
      <c r="C3451" t="s">
        <v>15823</v>
      </c>
      <c r="D3451" s="1">
        <v>46284</v>
      </c>
      <c r="E3451" t="s">
        <v>11819</v>
      </c>
      <c r="F3451" t="s">
        <v>17</v>
      </c>
      <c r="G3451">
        <v>1799</v>
      </c>
      <c r="H3451">
        <v>32.380000000000003</v>
      </c>
      <c r="I3451">
        <v>5.83</v>
      </c>
      <c r="J3451">
        <v>1760.79</v>
      </c>
      <c r="K3451" s="1">
        <v>46286</v>
      </c>
      <c r="L3451" t="s">
        <v>15788</v>
      </c>
      <c r="M3451">
        <f t="shared" si="636"/>
        <v>1</v>
      </c>
      <c r="N3451">
        <f>COUNTIF(Orders!$A:$A,C3451)</f>
        <v>1</v>
      </c>
      <c r="P3451">
        <f>COUNTIF(Orders!$H:$H,UPPER(SUBSTITUTE(TRIM(C3451),"-","")))</f>
        <v>1</v>
      </c>
      <c r="R3451" t="str">
        <f t="shared" si="637"/>
        <v>Matched Order Reference</v>
      </c>
      <c r="S3451">
        <f t="shared" si="638"/>
        <v>1</v>
      </c>
      <c r="V3451" cm="1">
        <f t="array" ref="V3451">IF(E3451&lt;&gt;"CAPTURE",0,SUMPRODUCT((MDR_Rates!$A$2:$A$10=F3451)*(G3451&gt;MDR_Rates!$B$2:$B$10)*((MDR_Rates!$C$2:$C$10="")+(G3451&lt;=MDR_Rates!$C$2:$C$10))*MDR_Rates!$D$2:$D$10))</f>
        <v>1.8</v>
      </c>
      <c r="W3451">
        <f t="shared" si="639"/>
        <v>32.380000000000003</v>
      </c>
      <c r="X3451">
        <f t="shared" si="640"/>
        <v>5.83</v>
      </c>
      <c r="Y3451">
        <f t="shared" si="641"/>
        <v>0</v>
      </c>
      <c r="Z3451">
        <f t="shared" si="642"/>
        <v>0</v>
      </c>
      <c r="AG3451" t="str">
        <f t="shared" si="643"/>
        <v/>
      </c>
      <c r="AI3451" t="str">
        <f t="shared" si="644"/>
        <v/>
      </c>
      <c r="AJ3451" t="str">
        <f t="shared" si="645"/>
        <v/>
      </c>
      <c r="AK3451" t="str">
        <f t="shared" si="646"/>
        <v>ORD26000964</v>
      </c>
      <c r="AL3451">
        <f>IF(E3451&lt;&gt;"CAPTURE","",COUNTIF(Orders!$H:$H,AK3451))</f>
        <v>1</v>
      </c>
      <c r="AP3451" t="str">
        <f t="shared" si="647"/>
        <v>Matched to Order</v>
      </c>
      <c r="AQ3451">
        <f>IF(COUNTIF($A$2:A3451,A3451)=1,1,0)</f>
        <v>1</v>
      </c>
    </row>
    <row r="3452" spans="1:43" x14ac:dyDescent="0.3">
      <c r="A3452" t="s">
        <v>15824</v>
      </c>
      <c r="C3452" t="s">
        <v>1976</v>
      </c>
      <c r="D3452" s="1">
        <v>46284</v>
      </c>
      <c r="E3452" t="s">
        <v>11819</v>
      </c>
      <c r="F3452" t="s">
        <v>9</v>
      </c>
      <c r="G3452">
        <v>999</v>
      </c>
      <c r="H3452">
        <v>0</v>
      </c>
      <c r="I3452">
        <v>0</v>
      </c>
      <c r="J3452">
        <v>999</v>
      </c>
      <c r="K3452" s="1">
        <v>46286</v>
      </c>
      <c r="L3452" t="s">
        <v>15788</v>
      </c>
      <c r="M3452">
        <f t="shared" si="636"/>
        <v>1</v>
      </c>
      <c r="N3452">
        <f>COUNTIF(Orders!$A:$A,C3452)</f>
        <v>1</v>
      </c>
      <c r="P3452">
        <f>COUNTIF(Orders!$H:$H,UPPER(SUBSTITUTE(TRIM(C3452),"-","")))</f>
        <v>1</v>
      </c>
      <c r="R3452" t="str">
        <f t="shared" si="637"/>
        <v>Matched Order Reference</v>
      </c>
      <c r="S3452">
        <f t="shared" si="638"/>
        <v>1</v>
      </c>
      <c r="V3452" cm="1">
        <f t="array" ref="V3452">IF(E3452&lt;&gt;"CAPTURE",0,SUMPRODUCT((MDR_Rates!$A$2:$A$10=F3452)*(G3452&gt;MDR_Rates!$B$2:$B$10)*((MDR_Rates!$C$2:$C$10="")+(G3452&lt;=MDR_Rates!$C$2:$C$10))*MDR_Rates!$D$2:$D$10))</f>
        <v>0</v>
      </c>
      <c r="W3452">
        <f t="shared" si="639"/>
        <v>0</v>
      </c>
      <c r="X3452">
        <f t="shared" si="640"/>
        <v>0</v>
      </c>
      <c r="Y3452">
        <f t="shared" si="641"/>
        <v>0</v>
      </c>
      <c r="Z3452">
        <f t="shared" si="642"/>
        <v>0</v>
      </c>
      <c r="AG3452" t="str">
        <f t="shared" si="643"/>
        <v/>
      </c>
      <c r="AI3452" t="str">
        <f t="shared" si="644"/>
        <v/>
      </c>
      <c r="AJ3452" t="str">
        <f t="shared" si="645"/>
        <v/>
      </c>
      <c r="AK3452" t="str">
        <f t="shared" si="646"/>
        <v>ORD26000980</v>
      </c>
      <c r="AL3452">
        <f>IF(E3452&lt;&gt;"CAPTURE","",COUNTIF(Orders!$H:$H,AK3452))</f>
        <v>1</v>
      </c>
      <c r="AP3452" t="str">
        <f t="shared" si="647"/>
        <v>Matched to Order</v>
      </c>
      <c r="AQ3452">
        <f>IF(COUNTIF($A$2:A3452,A3452)=1,1,0)</f>
        <v>1</v>
      </c>
    </row>
    <row r="3453" spans="1:43" x14ac:dyDescent="0.3">
      <c r="A3453" t="s">
        <v>15825</v>
      </c>
      <c r="C3453" t="s">
        <v>2038</v>
      </c>
      <c r="D3453" s="1">
        <v>46284</v>
      </c>
      <c r="E3453" t="s">
        <v>11819</v>
      </c>
      <c r="F3453" t="s">
        <v>17</v>
      </c>
      <c r="G3453">
        <v>4999</v>
      </c>
      <c r="H3453">
        <v>79.98</v>
      </c>
      <c r="I3453">
        <v>14.4</v>
      </c>
      <c r="J3453">
        <v>4904.62</v>
      </c>
      <c r="K3453" s="1">
        <v>46286</v>
      </c>
      <c r="L3453" t="s">
        <v>15788</v>
      </c>
      <c r="M3453">
        <f t="shared" si="636"/>
        <v>1</v>
      </c>
      <c r="N3453">
        <f>COUNTIF(Orders!$A:$A,C3453)</f>
        <v>1</v>
      </c>
      <c r="P3453">
        <f>COUNTIF(Orders!$H:$H,UPPER(SUBSTITUTE(TRIM(C3453),"-","")))</f>
        <v>1</v>
      </c>
      <c r="R3453" t="str">
        <f t="shared" si="637"/>
        <v>Matched Order Reference</v>
      </c>
      <c r="S3453">
        <f t="shared" si="638"/>
        <v>1</v>
      </c>
      <c r="V3453" cm="1">
        <f t="array" ref="V3453">IF(E3453&lt;&gt;"CAPTURE",0,SUMPRODUCT((MDR_Rates!$A$2:$A$10=F3453)*(G3453&gt;MDR_Rates!$B$2:$B$10)*((MDR_Rates!$C$2:$C$10="")+(G3453&lt;=MDR_Rates!$C$2:$C$10))*MDR_Rates!$D$2:$D$10))</f>
        <v>1.6</v>
      </c>
      <c r="W3453">
        <f t="shared" si="639"/>
        <v>79.98</v>
      </c>
      <c r="X3453">
        <f t="shared" si="640"/>
        <v>14.4</v>
      </c>
      <c r="Y3453">
        <f t="shared" si="641"/>
        <v>0</v>
      </c>
      <c r="Z3453">
        <f t="shared" si="642"/>
        <v>0</v>
      </c>
      <c r="AG3453" t="str">
        <f t="shared" si="643"/>
        <v/>
      </c>
      <c r="AI3453" t="str">
        <f t="shared" si="644"/>
        <v/>
      </c>
      <c r="AJ3453" t="str">
        <f t="shared" si="645"/>
        <v/>
      </c>
      <c r="AK3453" t="str">
        <f t="shared" si="646"/>
        <v>ORD26001011</v>
      </c>
      <c r="AL3453">
        <f>IF(E3453&lt;&gt;"CAPTURE","",COUNTIF(Orders!$H:$H,AK3453))</f>
        <v>1</v>
      </c>
      <c r="AP3453" t="str">
        <f t="shared" si="647"/>
        <v>Matched to Order</v>
      </c>
      <c r="AQ3453">
        <f>IF(COUNTIF($A$2:A3453,A3453)=1,1,0)</f>
        <v>1</v>
      </c>
    </row>
    <row r="3454" spans="1:43" x14ac:dyDescent="0.3">
      <c r="A3454" t="s">
        <v>15826</v>
      </c>
      <c r="C3454" t="s">
        <v>2074</v>
      </c>
      <c r="D3454" s="1">
        <v>46284</v>
      </c>
      <c r="E3454" t="s">
        <v>11819</v>
      </c>
      <c r="F3454" t="s">
        <v>9</v>
      </c>
      <c r="G3454">
        <v>1499</v>
      </c>
      <c r="H3454">
        <v>0</v>
      </c>
      <c r="I3454">
        <v>0</v>
      </c>
      <c r="J3454">
        <v>1499</v>
      </c>
      <c r="K3454" s="1">
        <v>46286</v>
      </c>
      <c r="L3454" t="s">
        <v>15788</v>
      </c>
      <c r="M3454">
        <f t="shared" si="636"/>
        <v>1</v>
      </c>
      <c r="N3454">
        <f>COUNTIF(Orders!$A:$A,C3454)</f>
        <v>1</v>
      </c>
      <c r="P3454">
        <f>COUNTIF(Orders!$H:$H,UPPER(SUBSTITUTE(TRIM(C3454),"-","")))</f>
        <v>1</v>
      </c>
      <c r="R3454" t="str">
        <f t="shared" si="637"/>
        <v>Matched Order Reference</v>
      </c>
      <c r="S3454">
        <f t="shared" si="638"/>
        <v>1</v>
      </c>
      <c r="V3454" cm="1">
        <f t="array" ref="V3454">IF(E3454&lt;&gt;"CAPTURE",0,SUMPRODUCT((MDR_Rates!$A$2:$A$10=F3454)*(G3454&gt;MDR_Rates!$B$2:$B$10)*((MDR_Rates!$C$2:$C$10="")+(G3454&lt;=MDR_Rates!$C$2:$C$10))*MDR_Rates!$D$2:$D$10))</f>
        <v>0</v>
      </c>
      <c r="W3454">
        <f t="shared" si="639"/>
        <v>0</v>
      </c>
      <c r="X3454">
        <f t="shared" si="640"/>
        <v>0</v>
      </c>
      <c r="Y3454">
        <f t="shared" si="641"/>
        <v>0</v>
      </c>
      <c r="Z3454">
        <f t="shared" si="642"/>
        <v>0</v>
      </c>
      <c r="AG3454" t="str">
        <f t="shared" si="643"/>
        <v/>
      </c>
      <c r="AI3454" t="str">
        <f t="shared" si="644"/>
        <v/>
      </c>
      <c r="AJ3454" t="str">
        <f t="shared" si="645"/>
        <v/>
      </c>
      <c r="AK3454" t="str">
        <f t="shared" si="646"/>
        <v>ORD26001029</v>
      </c>
      <c r="AL3454">
        <f>IF(E3454&lt;&gt;"CAPTURE","",COUNTIF(Orders!$H:$H,AK3454))</f>
        <v>1</v>
      </c>
      <c r="AP3454" t="str">
        <f t="shared" si="647"/>
        <v>Matched to Order</v>
      </c>
      <c r="AQ3454">
        <f>IF(COUNTIF($A$2:A3454,A3454)=1,1,0)</f>
        <v>1</v>
      </c>
    </row>
    <row r="3455" spans="1:43" x14ac:dyDescent="0.3">
      <c r="A3455" t="s">
        <v>15827</v>
      </c>
      <c r="C3455" t="s">
        <v>2128</v>
      </c>
      <c r="D3455" s="1">
        <v>46284</v>
      </c>
      <c r="E3455" t="s">
        <v>11819</v>
      </c>
      <c r="F3455" t="s">
        <v>9</v>
      </c>
      <c r="G3455">
        <v>7999</v>
      </c>
      <c r="H3455">
        <v>24</v>
      </c>
      <c r="I3455">
        <v>4.32</v>
      </c>
      <c r="J3455">
        <v>7970.68</v>
      </c>
      <c r="K3455" s="1">
        <v>46286</v>
      </c>
      <c r="L3455" t="s">
        <v>15788</v>
      </c>
      <c r="M3455">
        <f t="shared" si="636"/>
        <v>1</v>
      </c>
      <c r="N3455">
        <f>COUNTIF(Orders!$A:$A,C3455)</f>
        <v>1</v>
      </c>
      <c r="P3455">
        <f>COUNTIF(Orders!$H:$H,UPPER(SUBSTITUTE(TRIM(C3455),"-","")))</f>
        <v>1</v>
      </c>
      <c r="R3455" t="str">
        <f t="shared" si="637"/>
        <v>Matched Order Reference</v>
      </c>
      <c r="S3455">
        <f t="shared" si="638"/>
        <v>1</v>
      </c>
      <c r="V3455" cm="1">
        <f t="array" ref="V3455">IF(E3455&lt;&gt;"CAPTURE",0,SUMPRODUCT((MDR_Rates!$A$2:$A$10=F3455)*(G3455&gt;MDR_Rates!$B$2:$B$10)*((MDR_Rates!$C$2:$C$10="")+(G3455&lt;=MDR_Rates!$C$2:$C$10))*MDR_Rates!$D$2:$D$10))</f>
        <v>0.3</v>
      </c>
      <c r="W3455">
        <f t="shared" si="639"/>
        <v>24</v>
      </c>
      <c r="X3455">
        <f t="shared" si="640"/>
        <v>4.32</v>
      </c>
      <c r="Y3455">
        <f t="shared" si="641"/>
        <v>0</v>
      </c>
      <c r="Z3455">
        <f t="shared" si="642"/>
        <v>0</v>
      </c>
      <c r="AG3455" t="str">
        <f t="shared" si="643"/>
        <v/>
      </c>
      <c r="AI3455" t="str">
        <f t="shared" si="644"/>
        <v/>
      </c>
      <c r="AJ3455" t="str">
        <f t="shared" si="645"/>
        <v/>
      </c>
      <c r="AK3455" t="str">
        <f t="shared" si="646"/>
        <v>ORD26001056</v>
      </c>
      <c r="AL3455">
        <f>IF(E3455&lt;&gt;"CAPTURE","",COUNTIF(Orders!$H:$H,AK3455))</f>
        <v>1</v>
      </c>
      <c r="AP3455" t="str">
        <f t="shared" si="647"/>
        <v>Matched to Order</v>
      </c>
      <c r="AQ3455">
        <f>IF(COUNTIF($A$2:A3455,A3455)=1,1,0)</f>
        <v>1</v>
      </c>
    </row>
    <row r="3456" spans="1:43" x14ac:dyDescent="0.3">
      <c r="A3456" t="s">
        <v>15828</v>
      </c>
      <c r="C3456" t="s">
        <v>2146</v>
      </c>
      <c r="D3456" s="1">
        <v>46284</v>
      </c>
      <c r="E3456" t="s">
        <v>11819</v>
      </c>
      <c r="F3456" t="s">
        <v>9</v>
      </c>
      <c r="G3456">
        <v>1499</v>
      </c>
      <c r="H3456">
        <v>0</v>
      </c>
      <c r="I3456">
        <v>0</v>
      </c>
      <c r="J3456">
        <v>1499</v>
      </c>
      <c r="K3456" s="1">
        <v>46286</v>
      </c>
      <c r="L3456" t="s">
        <v>15788</v>
      </c>
      <c r="M3456">
        <f t="shared" si="636"/>
        <v>1</v>
      </c>
      <c r="N3456">
        <f>COUNTIF(Orders!$A:$A,C3456)</f>
        <v>1</v>
      </c>
      <c r="P3456">
        <f>COUNTIF(Orders!$H:$H,UPPER(SUBSTITUTE(TRIM(C3456),"-","")))</f>
        <v>1</v>
      </c>
      <c r="R3456" t="str">
        <f t="shared" si="637"/>
        <v>Matched Order Reference</v>
      </c>
      <c r="S3456">
        <f t="shared" si="638"/>
        <v>1</v>
      </c>
      <c r="V3456" cm="1">
        <f t="array" ref="V3456">IF(E3456&lt;&gt;"CAPTURE",0,SUMPRODUCT((MDR_Rates!$A$2:$A$10=F3456)*(G3456&gt;MDR_Rates!$B$2:$B$10)*((MDR_Rates!$C$2:$C$10="")+(G3456&lt;=MDR_Rates!$C$2:$C$10))*MDR_Rates!$D$2:$D$10))</f>
        <v>0</v>
      </c>
      <c r="W3456">
        <f t="shared" si="639"/>
        <v>0</v>
      </c>
      <c r="X3456">
        <f t="shared" si="640"/>
        <v>0</v>
      </c>
      <c r="Y3456">
        <f t="shared" si="641"/>
        <v>0</v>
      </c>
      <c r="Z3456">
        <f t="shared" si="642"/>
        <v>0</v>
      </c>
      <c r="AG3456" t="str">
        <f t="shared" si="643"/>
        <v/>
      </c>
      <c r="AI3456" t="str">
        <f t="shared" si="644"/>
        <v/>
      </c>
      <c r="AJ3456" t="str">
        <f t="shared" si="645"/>
        <v/>
      </c>
      <c r="AK3456" t="str">
        <f t="shared" si="646"/>
        <v>ORD26001065</v>
      </c>
      <c r="AL3456">
        <f>IF(E3456&lt;&gt;"CAPTURE","",COUNTIF(Orders!$H:$H,AK3456))</f>
        <v>1</v>
      </c>
      <c r="AP3456" t="str">
        <f t="shared" si="647"/>
        <v>Matched to Order</v>
      </c>
      <c r="AQ3456">
        <f>IF(COUNTIF($A$2:A3456,A3456)=1,1,0)</f>
        <v>1</v>
      </c>
    </row>
    <row r="3457" spans="1:43" x14ac:dyDescent="0.3">
      <c r="A3457" t="s">
        <v>15829</v>
      </c>
      <c r="C3457" t="s">
        <v>2152</v>
      </c>
      <c r="D3457" s="1">
        <v>46284</v>
      </c>
      <c r="E3457" t="s">
        <v>11819</v>
      </c>
      <c r="F3457" t="s">
        <v>9</v>
      </c>
      <c r="G3457">
        <v>999</v>
      </c>
      <c r="H3457">
        <v>0</v>
      </c>
      <c r="I3457">
        <v>0</v>
      </c>
      <c r="J3457">
        <v>999</v>
      </c>
      <c r="K3457" s="1">
        <v>46286</v>
      </c>
      <c r="L3457" t="s">
        <v>15788</v>
      </c>
      <c r="M3457">
        <f t="shared" si="636"/>
        <v>1</v>
      </c>
      <c r="N3457">
        <f>COUNTIF(Orders!$A:$A,C3457)</f>
        <v>1</v>
      </c>
      <c r="P3457">
        <f>COUNTIF(Orders!$H:$H,UPPER(SUBSTITUTE(TRIM(C3457),"-","")))</f>
        <v>1</v>
      </c>
      <c r="R3457" t="str">
        <f t="shared" si="637"/>
        <v>Matched Order Reference</v>
      </c>
      <c r="S3457">
        <f t="shared" si="638"/>
        <v>1</v>
      </c>
      <c r="V3457" cm="1">
        <f t="array" ref="V3457">IF(E3457&lt;&gt;"CAPTURE",0,SUMPRODUCT((MDR_Rates!$A$2:$A$10=F3457)*(G3457&gt;MDR_Rates!$B$2:$B$10)*((MDR_Rates!$C$2:$C$10="")+(G3457&lt;=MDR_Rates!$C$2:$C$10))*MDR_Rates!$D$2:$D$10))</f>
        <v>0</v>
      </c>
      <c r="W3457">
        <f t="shared" si="639"/>
        <v>0</v>
      </c>
      <c r="X3457">
        <f t="shared" si="640"/>
        <v>0</v>
      </c>
      <c r="Y3457">
        <f t="shared" si="641"/>
        <v>0</v>
      </c>
      <c r="Z3457">
        <f t="shared" si="642"/>
        <v>0</v>
      </c>
      <c r="AG3457" t="str">
        <f t="shared" si="643"/>
        <v/>
      </c>
      <c r="AI3457" t="str">
        <f t="shared" si="644"/>
        <v/>
      </c>
      <c r="AJ3457" t="str">
        <f t="shared" si="645"/>
        <v/>
      </c>
      <c r="AK3457" t="str">
        <f t="shared" si="646"/>
        <v>ORD26001068</v>
      </c>
      <c r="AL3457">
        <f>IF(E3457&lt;&gt;"CAPTURE","",COUNTIF(Orders!$H:$H,AK3457))</f>
        <v>1</v>
      </c>
      <c r="AP3457" t="str">
        <f t="shared" si="647"/>
        <v>Matched to Order</v>
      </c>
      <c r="AQ3457">
        <f>IF(COUNTIF($A$2:A3457,A3457)=1,1,0)</f>
        <v>1</v>
      </c>
    </row>
    <row r="3458" spans="1:43" x14ac:dyDescent="0.3">
      <c r="A3458" t="s">
        <v>15830</v>
      </c>
      <c r="C3458" t="s">
        <v>2198</v>
      </c>
      <c r="D3458" s="1">
        <v>46284</v>
      </c>
      <c r="E3458" t="s">
        <v>11819</v>
      </c>
      <c r="F3458" t="s">
        <v>17</v>
      </c>
      <c r="G3458">
        <v>6297</v>
      </c>
      <c r="H3458">
        <v>100.75</v>
      </c>
      <c r="I3458">
        <v>18.14</v>
      </c>
      <c r="J3458">
        <v>6178.11</v>
      </c>
      <c r="K3458" s="1">
        <v>46286</v>
      </c>
      <c r="L3458" t="s">
        <v>15788</v>
      </c>
      <c r="M3458">
        <f t="shared" si="636"/>
        <v>1</v>
      </c>
      <c r="N3458">
        <f>COUNTIF(Orders!$A:$A,C3458)</f>
        <v>1</v>
      </c>
      <c r="P3458">
        <f>COUNTIF(Orders!$H:$H,UPPER(SUBSTITUTE(TRIM(C3458),"-","")))</f>
        <v>1</v>
      </c>
      <c r="R3458" t="str">
        <f t="shared" si="637"/>
        <v>Matched Order Reference</v>
      </c>
      <c r="S3458">
        <f t="shared" si="638"/>
        <v>1</v>
      </c>
      <c r="V3458" cm="1">
        <f t="array" ref="V3458">IF(E3458&lt;&gt;"CAPTURE",0,SUMPRODUCT((MDR_Rates!$A$2:$A$10=F3458)*(G3458&gt;MDR_Rates!$B$2:$B$10)*((MDR_Rates!$C$2:$C$10="")+(G3458&lt;=MDR_Rates!$C$2:$C$10))*MDR_Rates!$D$2:$D$10))</f>
        <v>1.6</v>
      </c>
      <c r="W3458">
        <f t="shared" si="639"/>
        <v>100.75</v>
      </c>
      <c r="X3458">
        <f t="shared" si="640"/>
        <v>18.14</v>
      </c>
      <c r="Y3458">
        <f t="shared" si="641"/>
        <v>0</v>
      </c>
      <c r="Z3458">
        <f t="shared" si="642"/>
        <v>0</v>
      </c>
      <c r="AG3458" t="str">
        <f t="shared" si="643"/>
        <v/>
      </c>
      <c r="AI3458" t="str">
        <f t="shared" si="644"/>
        <v/>
      </c>
      <c r="AJ3458" t="str">
        <f t="shared" si="645"/>
        <v/>
      </c>
      <c r="AK3458" t="str">
        <f t="shared" si="646"/>
        <v>ORD26001091</v>
      </c>
      <c r="AL3458">
        <f>IF(E3458&lt;&gt;"CAPTURE","",COUNTIF(Orders!$H:$H,AK3458))</f>
        <v>1</v>
      </c>
      <c r="AP3458" t="str">
        <f t="shared" si="647"/>
        <v>Matched to Order</v>
      </c>
      <c r="AQ3458">
        <f>IF(COUNTIF($A$2:A3458,A3458)=1,1,0)</f>
        <v>1</v>
      </c>
    </row>
    <row r="3459" spans="1:43" x14ac:dyDescent="0.3">
      <c r="A3459" t="s">
        <v>15831</v>
      </c>
      <c r="C3459" t="s">
        <v>2214</v>
      </c>
      <c r="D3459" s="1">
        <v>46284</v>
      </c>
      <c r="E3459" t="s">
        <v>11819</v>
      </c>
      <c r="F3459" t="s">
        <v>9</v>
      </c>
      <c r="G3459">
        <v>999</v>
      </c>
      <c r="H3459">
        <v>0</v>
      </c>
      <c r="I3459">
        <v>0</v>
      </c>
      <c r="J3459">
        <v>999</v>
      </c>
      <c r="K3459" s="1">
        <v>46286</v>
      </c>
      <c r="L3459" t="s">
        <v>15788</v>
      </c>
      <c r="M3459">
        <f t="shared" ref="M3459:M3522" si="648">COUNTIF($A:$A,A3459)</f>
        <v>1</v>
      </c>
      <c r="N3459">
        <f>COUNTIF(Orders!$A:$A,C3459)</f>
        <v>1</v>
      </c>
      <c r="P3459">
        <f>COUNTIF(Orders!$H:$H,UPPER(SUBSTITUTE(TRIM(C3459),"-","")))</f>
        <v>1</v>
      </c>
      <c r="R3459" t="str">
        <f t="shared" ref="R3459:R3522" si="649">IF(E3459="REFUND","Refund",IF(P3459=0,"Unmatched Order Reference","Matched Order Reference"))</f>
        <v>Matched Order Reference</v>
      </c>
      <c r="S3459">
        <f t="shared" ref="S3459:S3522" si="650">COUNTIFS($C$2:$C$5753,C3459,$E$2:$E$5753,"CAPTURE")</f>
        <v>1</v>
      </c>
      <c r="V3459" cm="1">
        <f t="array" ref="V3459">IF(E3459&lt;&gt;"CAPTURE",0,SUMPRODUCT((MDR_Rates!$A$2:$A$10=F3459)*(G3459&gt;MDR_Rates!$B$2:$B$10)*((MDR_Rates!$C$2:$C$10="")+(G3459&lt;=MDR_Rates!$C$2:$C$10))*MDR_Rates!$D$2:$D$10))</f>
        <v>0</v>
      </c>
      <c r="W3459">
        <f t="shared" ref="W3459:W3522" si="651">IF(E3459&lt;&gt;"CAPTURE",0,ROUND(G3459*V3459/100,2))</f>
        <v>0</v>
      </c>
      <c r="X3459">
        <f t="shared" ref="X3459:X3522" si="652">IF(E3459&lt;&gt;"CAPTURE",0,ROUND(W3459*18/100,2))</f>
        <v>0</v>
      </c>
      <c r="Y3459">
        <f t="shared" ref="Y3459:Y3522" si="653">IF(E3459&lt;&gt;"CAPTURE",0,ROUND(H3459-W3459,2))</f>
        <v>0</v>
      </c>
      <c r="Z3459">
        <f t="shared" ref="Z3459:Z3522" si="654">IF(E3459&lt;&gt;"CAPTURE",0,ROUND(I3459-X3459,2))</f>
        <v>0</v>
      </c>
      <c r="AG3459" t="str">
        <f t="shared" ref="AG3459:AG3522" si="655">IF(E3459&lt;&gt;"REFUND","",IF(COUNTIFS($A:$A,B3459,$E:$E,"CAPTURE")=0,"Missing Original Capture","Original Capture Found"))</f>
        <v/>
      </c>
      <c r="AI3459" t="str">
        <f t="shared" ref="AI3459:AI3522" si="656">IF(E3459="REFUND",_xlfn.MAXIFS($G:$G,$A:$A,B3459,$E:$E,"CAPTURE"),"")</f>
        <v/>
      </c>
      <c r="AJ3459" t="str">
        <f t="shared" ref="AJ3459:AJ3522" si="657">IF(E3459&lt;&gt;"REFUND","",IF(G3459&gt;AI3459,"Refund Exceeds Capture",IF(ABS(G3459-AI3459)&lt;0.01,"Full Refund","Partial Refund")))</f>
        <v/>
      </c>
      <c r="AK3459" t="str">
        <f t="shared" ref="AK3459:AK3522" si="658">UPPER(SUBSTITUTE(TRIM(C3459),"-",""))</f>
        <v>ORD26001099</v>
      </c>
      <c r="AL3459">
        <f>IF(E3459&lt;&gt;"CAPTURE","",COUNTIF(Orders!$H:$H,AK3459))</f>
        <v>1</v>
      </c>
      <c r="AP3459" t="str">
        <f t="shared" ref="AP3459:AP3522" si="659">IF(E3459&lt;&gt;"CAPTURE","",IF(M3459&gt;1,"Duplicate ID - Review",IF(AL3459=0,"Unmatched Order",IF(AL3459=1,"Matched to Order","Multiple Order Matches"))))</f>
        <v>Matched to Order</v>
      </c>
      <c r="AQ3459">
        <f>IF(COUNTIF($A$2:A3459,A3459)=1,1,0)</f>
        <v>1</v>
      </c>
    </row>
    <row r="3460" spans="1:43" x14ac:dyDescent="0.3">
      <c r="A3460" t="s">
        <v>15832</v>
      </c>
      <c r="C3460" t="s">
        <v>2224</v>
      </c>
      <c r="D3460" s="1">
        <v>46284</v>
      </c>
      <c r="E3460" t="s">
        <v>11819</v>
      </c>
      <c r="F3460" t="s">
        <v>33</v>
      </c>
      <c r="G3460">
        <v>799</v>
      </c>
      <c r="H3460">
        <v>11.99</v>
      </c>
      <c r="I3460">
        <v>2.16</v>
      </c>
      <c r="J3460">
        <v>784.85</v>
      </c>
      <c r="K3460" s="1">
        <v>46286</v>
      </c>
      <c r="L3460" t="s">
        <v>15788</v>
      </c>
      <c r="M3460">
        <f t="shared" si="648"/>
        <v>1</v>
      </c>
      <c r="N3460">
        <f>COUNTIF(Orders!$A:$A,C3460)</f>
        <v>1</v>
      </c>
      <c r="P3460">
        <f>COUNTIF(Orders!$H:$H,UPPER(SUBSTITUTE(TRIM(C3460),"-","")))</f>
        <v>1</v>
      </c>
      <c r="R3460" t="str">
        <f t="shared" si="649"/>
        <v>Matched Order Reference</v>
      </c>
      <c r="S3460">
        <f t="shared" si="650"/>
        <v>1</v>
      </c>
      <c r="V3460" cm="1">
        <f t="array" ref="V3460">IF(E3460&lt;&gt;"CAPTURE",0,SUMPRODUCT((MDR_Rates!$A$2:$A$10=F3460)*(G3460&gt;MDR_Rates!$B$2:$B$10)*((MDR_Rates!$C$2:$C$10="")+(G3460&lt;=MDR_Rates!$C$2:$C$10))*MDR_Rates!$D$2:$D$10))</f>
        <v>1.5</v>
      </c>
      <c r="W3460">
        <f t="shared" si="651"/>
        <v>11.99</v>
      </c>
      <c r="X3460">
        <f t="shared" si="652"/>
        <v>2.16</v>
      </c>
      <c r="Y3460">
        <f t="shared" si="653"/>
        <v>0</v>
      </c>
      <c r="Z3460">
        <f t="shared" si="654"/>
        <v>0</v>
      </c>
      <c r="AG3460" t="str">
        <f t="shared" si="655"/>
        <v/>
      </c>
      <c r="AI3460" t="str">
        <f t="shared" si="656"/>
        <v/>
      </c>
      <c r="AJ3460" t="str">
        <f t="shared" si="657"/>
        <v/>
      </c>
      <c r="AK3460" t="str">
        <f t="shared" si="658"/>
        <v>ORD26001104</v>
      </c>
      <c r="AL3460">
        <f>IF(E3460&lt;&gt;"CAPTURE","",COUNTIF(Orders!$H:$H,AK3460))</f>
        <v>1</v>
      </c>
      <c r="AP3460" t="str">
        <f t="shared" si="659"/>
        <v>Matched to Order</v>
      </c>
      <c r="AQ3460">
        <f>IF(COUNTIF($A$2:A3460,A3460)=1,1,0)</f>
        <v>1</v>
      </c>
    </row>
    <row r="3461" spans="1:43" x14ac:dyDescent="0.3">
      <c r="A3461" t="s">
        <v>15833</v>
      </c>
      <c r="C3461" t="s">
        <v>2261</v>
      </c>
      <c r="D3461" s="1">
        <v>46284</v>
      </c>
      <c r="E3461" t="s">
        <v>11819</v>
      </c>
      <c r="F3461" t="s">
        <v>9</v>
      </c>
      <c r="G3461">
        <v>4498</v>
      </c>
      <c r="H3461">
        <v>13.49</v>
      </c>
      <c r="I3461">
        <v>2.4300000000000002</v>
      </c>
      <c r="J3461">
        <v>4482.08</v>
      </c>
      <c r="K3461" s="1">
        <v>46286</v>
      </c>
      <c r="L3461" t="s">
        <v>15788</v>
      </c>
      <c r="M3461">
        <f t="shared" si="648"/>
        <v>1</v>
      </c>
      <c r="N3461">
        <f>COUNTIF(Orders!$A:$A,C3461)</f>
        <v>1</v>
      </c>
      <c r="P3461">
        <f>COUNTIF(Orders!$H:$H,UPPER(SUBSTITUTE(TRIM(C3461),"-","")))</f>
        <v>1</v>
      </c>
      <c r="R3461" t="str">
        <f t="shared" si="649"/>
        <v>Matched Order Reference</v>
      </c>
      <c r="S3461">
        <f t="shared" si="650"/>
        <v>1</v>
      </c>
      <c r="V3461" cm="1">
        <f t="array" ref="V3461">IF(E3461&lt;&gt;"CAPTURE",0,SUMPRODUCT((MDR_Rates!$A$2:$A$10=F3461)*(G3461&gt;MDR_Rates!$B$2:$B$10)*((MDR_Rates!$C$2:$C$10="")+(G3461&lt;=MDR_Rates!$C$2:$C$10))*MDR_Rates!$D$2:$D$10))</f>
        <v>0.3</v>
      </c>
      <c r="W3461">
        <f t="shared" si="651"/>
        <v>13.49</v>
      </c>
      <c r="X3461">
        <f t="shared" si="652"/>
        <v>2.4300000000000002</v>
      </c>
      <c r="Y3461">
        <f t="shared" si="653"/>
        <v>0</v>
      </c>
      <c r="Z3461">
        <f t="shared" si="654"/>
        <v>0</v>
      </c>
      <c r="AG3461" t="str">
        <f t="shared" si="655"/>
        <v/>
      </c>
      <c r="AI3461" t="str">
        <f t="shared" si="656"/>
        <v/>
      </c>
      <c r="AJ3461" t="str">
        <f t="shared" si="657"/>
        <v/>
      </c>
      <c r="AK3461" t="str">
        <f t="shared" si="658"/>
        <v>ORD26001123</v>
      </c>
      <c r="AL3461">
        <f>IF(E3461&lt;&gt;"CAPTURE","",COUNTIF(Orders!$H:$H,AK3461))</f>
        <v>1</v>
      </c>
      <c r="AP3461" t="str">
        <f t="shared" si="659"/>
        <v>Matched to Order</v>
      </c>
      <c r="AQ3461">
        <f>IF(COUNTIF($A$2:A3461,A3461)=1,1,0)</f>
        <v>1</v>
      </c>
    </row>
    <row r="3462" spans="1:43" x14ac:dyDescent="0.3">
      <c r="A3462" t="s">
        <v>15834</v>
      </c>
      <c r="C3462" t="s">
        <v>2377</v>
      </c>
      <c r="D3462" s="1">
        <v>46284</v>
      </c>
      <c r="E3462" t="s">
        <v>11819</v>
      </c>
      <c r="F3462" t="s">
        <v>33</v>
      </c>
      <c r="G3462">
        <v>9497</v>
      </c>
      <c r="H3462">
        <v>113.96</v>
      </c>
      <c r="I3462">
        <v>20.51</v>
      </c>
      <c r="J3462">
        <v>9362.5300000000007</v>
      </c>
      <c r="K3462" s="1">
        <v>46286</v>
      </c>
      <c r="L3462" t="s">
        <v>15788</v>
      </c>
      <c r="M3462">
        <f t="shared" si="648"/>
        <v>1</v>
      </c>
      <c r="N3462">
        <f>COUNTIF(Orders!$A:$A,C3462)</f>
        <v>1</v>
      </c>
      <c r="P3462">
        <f>COUNTIF(Orders!$H:$H,UPPER(SUBSTITUTE(TRIM(C3462),"-","")))</f>
        <v>1</v>
      </c>
      <c r="R3462" t="str">
        <f t="shared" si="649"/>
        <v>Matched Order Reference</v>
      </c>
      <c r="S3462">
        <f t="shared" si="650"/>
        <v>1</v>
      </c>
      <c r="V3462" cm="1">
        <f t="array" ref="V3462">IF(E3462&lt;&gt;"CAPTURE",0,SUMPRODUCT((MDR_Rates!$A$2:$A$10=F3462)*(G3462&gt;MDR_Rates!$B$2:$B$10)*((MDR_Rates!$C$2:$C$10="")+(G3462&lt;=MDR_Rates!$C$2:$C$10))*MDR_Rates!$D$2:$D$10))</f>
        <v>1.2</v>
      </c>
      <c r="W3462">
        <f t="shared" si="651"/>
        <v>113.96</v>
      </c>
      <c r="X3462">
        <f t="shared" si="652"/>
        <v>20.51</v>
      </c>
      <c r="Y3462">
        <f t="shared" si="653"/>
        <v>0</v>
      </c>
      <c r="Z3462">
        <f t="shared" si="654"/>
        <v>0</v>
      </c>
      <c r="AG3462" t="str">
        <f t="shared" si="655"/>
        <v/>
      </c>
      <c r="AI3462" t="str">
        <f t="shared" si="656"/>
        <v/>
      </c>
      <c r="AJ3462" t="str">
        <f t="shared" si="657"/>
        <v/>
      </c>
      <c r="AK3462" t="str">
        <f t="shared" si="658"/>
        <v>ORD26001181</v>
      </c>
      <c r="AL3462">
        <f>IF(E3462&lt;&gt;"CAPTURE","",COUNTIF(Orders!$H:$H,AK3462))</f>
        <v>1</v>
      </c>
      <c r="AP3462" t="str">
        <f t="shared" si="659"/>
        <v>Matched to Order</v>
      </c>
      <c r="AQ3462">
        <f>IF(COUNTIF($A$2:A3462,A3462)=1,1,0)</f>
        <v>1</v>
      </c>
    </row>
    <row r="3463" spans="1:43" x14ac:dyDescent="0.3">
      <c r="A3463" t="s">
        <v>15835</v>
      </c>
      <c r="C3463" t="s">
        <v>2504</v>
      </c>
      <c r="D3463" s="1">
        <v>46284</v>
      </c>
      <c r="E3463" t="s">
        <v>11819</v>
      </c>
      <c r="F3463" t="s">
        <v>44</v>
      </c>
      <c r="G3463">
        <v>5147</v>
      </c>
      <c r="H3463">
        <v>87.5</v>
      </c>
      <c r="I3463">
        <v>15.75</v>
      </c>
      <c r="J3463">
        <v>5043.75</v>
      </c>
      <c r="K3463" s="1">
        <v>46286</v>
      </c>
      <c r="L3463" t="s">
        <v>15788</v>
      </c>
      <c r="M3463">
        <f t="shared" si="648"/>
        <v>1</v>
      </c>
      <c r="N3463">
        <f>COUNTIF(Orders!$A:$A,C3463)</f>
        <v>1</v>
      </c>
      <c r="P3463">
        <f>COUNTIF(Orders!$H:$H,UPPER(SUBSTITUTE(TRIM(C3463),"-","")))</f>
        <v>1</v>
      </c>
      <c r="R3463" t="str">
        <f t="shared" si="649"/>
        <v>Matched Order Reference</v>
      </c>
      <c r="S3463">
        <f t="shared" si="650"/>
        <v>1</v>
      </c>
      <c r="V3463" cm="1">
        <f t="array" ref="V3463">IF(E3463&lt;&gt;"CAPTURE",0,SUMPRODUCT((MDR_Rates!$A$2:$A$10=F3463)*(G3463&gt;MDR_Rates!$B$2:$B$10)*((MDR_Rates!$C$2:$C$10="")+(G3463&lt;=MDR_Rates!$C$2:$C$10))*MDR_Rates!$D$2:$D$10))</f>
        <v>1.7</v>
      </c>
      <c r="W3463">
        <f t="shared" si="651"/>
        <v>87.5</v>
      </c>
      <c r="X3463">
        <f t="shared" si="652"/>
        <v>15.75</v>
      </c>
      <c r="Y3463">
        <f t="shared" si="653"/>
        <v>0</v>
      </c>
      <c r="Z3463">
        <f t="shared" si="654"/>
        <v>0</v>
      </c>
      <c r="AG3463" t="str">
        <f t="shared" si="655"/>
        <v/>
      </c>
      <c r="AI3463" t="str">
        <f t="shared" si="656"/>
        <v/>
      </c>
      <c r="AJ3463" t="str">
        <f t="shared" si="657"/>
        <v/>
      </c>
      <c r="AK3463" t="str">
        <f t="shared" si="658"/>
        <v>ORD26001245</v>
      </c>
      <c r="AL3463">
        <f>IF(E3463&lt;&gt;"CAPTURE","",COUNTIF(Orders!$H:$H,AK3463))</f>
        <v>1</v>
      </c>
      <c r="AP3463" t="str">
        <f t="shared" si="659"/>
        <v>Matched to Order</v>
      </c>
      <c r="AQ3463">
        <f>IF(COUNTIF($A$2:A3463,A3463)=1,1,0)</f>
        <v>1</v>
      </c>
    </row>
    <row r="3464" spans="1:43" x14ac:dyDescent="0.3">
      <c r="A3464" t="s">
        <v>15836</v>
      </c>
      <c r="C3464" t="s">
        <v>2528</v>
      </c>
      <c r="D3464" s="1">
        <v>46284</v>
      </c>
      <c r="E3464" t="s">
        <v>11819</v>
      </c>
      <c r="F3464" t="s">
        <v>17</v>
      </c>
      <c r="G3464">
        <v>3348</v>
      </c>
      <c r="H3464">
        <v>53.57</v>
      </c>
      <c r="I3464">
        <v>9.64</v>
      </c>
      <c r="J3464">
        <v>3284.79</v>
      </c>
      <c r="K3464" s="1">
        <v>46286</v>
      </c>
      <c r="L3464" t="s">
        <v>15788</v>
      </c>
      <c r="M3464">
        <f t="shared" si="648"/>
        <v>1</v>
      </c>
      <c r="N3464">
        <f>COUNTIF(Orders!$A:$A,C3464)</f>
        <v>1</v>
      </c>
      <c r="P3464">
        <f>COUNTIF(Orders!$H:$H,UPPER(SUBSTITUTE(TRIM(C3464),"-","")))</f>
        <v>1</v>
      </c>
      <c r="R3464" t="str">
        <f t="shared" si="649"/>
        <v>Matched Order Reference</v>
      </c>
      <c r="S3464">
        <f t="shared" si="650"/>
        <v>1</v>
      </c>
      <c r="V3464" cm="1">
        <f t="array" ref="V3464">IF(E3464&lt;&gt;"CAPTURE",0,SUMPRODUCT((MDR_Rates!$A$2:$A$10=F3464)*(G3464&gt;MDR_Rates!$B$2:$B$10)*((MDR_Rates!$C$2:$C$10="")+(G3464&lt;=MDR_Rates!$C$2:$C$10))*MDR_Rates!$D$2:$D$10))</f>
        <v>1.6</v>
      </c>
      <c r="W3464">
        <f t="shared" si="651"/>
        <v>53.57</v>
      </c>
      <c r="X3464">
        <f t="shared" si="652"/>
        <v>9.64</v>
      </c>
      <c r="Y3464">
        <f t="shared" si="653"/>
        <v>0</v>
      </c>
      <c r="Z3464">
        <f t="shared" si="654"/>
        <v>0</v>
      </c>
      <c r="AG3464" t="str">
        <f t="shared" si="655"/>
        <v/>
      </c>
      <c r="AI3464" t="str">
        <f t="shared" si="656"/>
        <v/>
      </c>
      <c r="AJ3464" t="str">
        <f t="shared" si="657"/>
        <v/>
      </c>
      <c r="AK3464" t="str">
        <f t="shared" si="658"/>
        <v>ORD26001257</v>
      </c>
      <c r="AL3464">
        <f>IF(E3464&lt;&gt;"CAPTURE","",COUNTIF(Orders!$H:$H,AK3464))</f>
        <v>1</v>
      </c>
      <c r="AP3464" t="str">
        <f t="shared" si="659"/>
        <v>Matched to Order</v>
      </c>
      <c r="AQ3464">
        <f>IF(COUNTIF($A$2:A3464,A3464)=1,1,0)</f>
        <v>1</v>
      </c>
    </row>
    <row r="3465" spans="1:43" x14ac:dyDescent="0.3">
      <c r="A3465" t="s">
        <v>15837</v>
      </c>
      <c r="C3465" t="s">
        <v>2530</v>
      </c>
      <c r="D3465" s="1">
        <v>46284</v>
      </c>
      <c r="E3465" t="s">
        <v>11819</v>
      </c>
      <c r="F3465" t="s">
        <v>9</v>
      </c>
      <c r="G3465">
        <v>1848</v>
      </c>
      <c r="H3465">
        <v>0</v>
      </c>
      <c r="I3465">
        <v>0</v>
      </c>
      <c r="J3465">
        <v>1848</v>
      </c>
      <c r="K3465" s="1">
        <v>46286</v>
      </c>
      <c r="L3465" t="s">
        <v>15788</v>
      </c>
      <c r="M3465">
        <f t="shared" si="648"/>
        <v>1</v>
      </c>
      <c r="N3465">
        <f>COUNTIF(Orders!$A:$A,C3465)</f>
        <v>1</v>
      </c>
      <c r="P3465">
        <f>COUNTIF(Orders!$H:$H,UPPER(SUBSTITUTE(TRIM(C3465),"-","")))</f>
        <v>1</v>
      </c>
      <c r="R3465" t="str">
        <f t="shared" si="649"/>
        <v>Matched Order Reference</v>
      </c>
      <c r="S3465">
        <f t="shared" si="650"/>
        <v>1</v>
      </c>
      <c r="V3465" cm="1">
        <f t="array" ref="V3465">IF(E3465&lt;&gt;"CAPTURE",0,SUMPRODUCT((MDR_Rates!$A$2:$A$10=F3465)*(G3465&gt;MDR_Rates!$B$2:$B$10)*((MDR_Rates!$C$2:$C$10="")+(G3465&lt;=MDR_Rates!$C$2:$C$10))*MDR_Rates!$D$2:$D$10))</f>
        <v>0</v>
      </c>
      <c r="W3465">
        <f t="shared" si="651"/>
        <v>0</v>
      </c>
      <c r="X3465">
        <f t="shared" si="652"/>
        <v>0</v>
      </c>
      <c r="Y3465">
        <f t="shared" si="653"/>
        <v>0</v>
      </c>
      <c r="Z3465">
        <f t="shared" si="654"/>
        <v>0</v>
      </c>
      <c r="AG3465" t="str">
        <f t="shared" si="655"/>
        <v/>
      </c>
      <c r="AI3465" t="str">
        <f t="shared" si="656"/>
        <v/>
      </c>
      <c r="AJ3465" t="str">
        <f t="shared" si="657"/>
        <v/>
      </c>
      <c r="AK3465" t="str">
        <f t="shared" si="658"/>
        <v>ORD26001258</v>
      </c>
      <c r="AL3465">
        <f>IF(E3465&lt;&gt;"CAPTURE","",COUNTIF(Orders!$H:$H,AK3465))</f>
        <v>1</v>
      </c>
      <c r="AP3465" t="str">
        <f t="shared" si="659"/>
        <v>Matched to Order</v>
      </c>
      <c r="AQ3465">
        <f>IF(COUNTIF($A$2:A3465,A3465)=1,1,0)</f>
        <v>1</v>
      </c>
    </row>
    <row r="3466" spans="1:43" x14ac:dyDescent="0.3">
      <c r="A3466" t="s">
        <v>15838</v>
      </c>
      <c r="C3466" t="s">
        <v>2566</v>
      </c>
      <c r="D3466" s="1">
        <v>46284</v>
      </c>
      <c r="E3466" t="s">
        <v>11819</v>
      </c>
      <c r="F3466" t="s">
        <v>17</v>
      </c>
      <c r="G3466">
        <v>349</v>
      </c>
      <c r="H3466">
        <v>6.28</v>
      </c>
      <c r="I3466">
        <v>1.1299999999999999</v>
      </c>
      <c r="J3466">
        <v>341.59</v>
      </c>
      <c r="K3466" s="1">
        <v>46286</v>
      </c>
      <c r="L3466" t="s">
        <v>15788</v>
      </c>
      <c r="M3466">
        <f t="shared" si="648"/>
        <v>1</v>
      </c>
      <c r="N3466">
        <f>COUNTIF(Orders!$A:$A,C3466)</f>
        <v>1</v>
      </c>
      <c r="P3466">
        <f>COUNTIF(Orders!$H:$H,UPPER(SUBSTITUTE(TRIM(C3466),"-","")))</f>
        <v>1</v>
      </c>
      <c r="R3466" t="str">
        <f t="shared" si="649"/>
        <v>Matched Order Reference</v>
      </c>
      <c r="S3466">
        <f t="shared" si="650"/>
        <v>1</v>
      </c>
      <c r="V3466" cm="1">
        <f t="array" ref="V3466">IF(E3466&lt;&gt;"CAPTURE",0,SUMPRODUCT((MDR_Rates!$A$2:$A$10=F3466)*(G3466&gt;MDR_Rates!$B$2:$B$10)*((MDR_Rates!$C$2:$C$10="")+(G3466&lt;=MDR_Rates!$C$2:$C$10))*MDR_Rates!$D$2:$D$10))</f>
        <v>1.8</v>
      </c>
      <c r="W3466">
        <f t="shared" si="651"/>
        <v>6.28</v>
      </c>
      <c r="X3466">
        <f t="shared" si="652"/>
        <v>1.1299999999999999</v>
      </c>
      <c r="Y3466">
        <f t="shared" si="653"/>
        <v>0</v>
      </c>
      <c r="Z3466">
        <f t="shared" si="654"/>
        <v>0</v>
      </c>
      <c r="AG3466" t="str">
        <f t="shared" si="655"/>
        <v/>
      </c>
      <c r="AI3466" t="str">
        <f t="shared" si="656"/>
        <v/>
      </c>
      <c r="AJ3466" t="str">
        <f t="shared" si="657"/>
        <v/>
      </c>
      <c r="AK3466" t="str">
        <f t="shared" si="658"/>
        <v>ORD26001276</v>
      </c>
      <c r="AL3466">
        <f>IF(E3466&lt;&gt;"CAPTURE","",COUNTIF(Orders!$H:$H,AK3466))</f>
        <v>1</v>
      </c>
      <c r="AP3466" t="str">
        <f t="shared" si="659"/>
        <v>Matched to Order</v>
      </c>
      <c r="AQ3466">
        <f>IF(COUNTIF($A$2:A3466,A3466)=1,1,0)</f>
        <v>1</v>
      </c>
    </row>
    <row r="3467" spans="1:43" x14ac:dyDescent="0.3">
      <c r="A3467" t="s">
        <v>15839</v>
      </c>
      <c r="C3467" t="s">
        <v>2602</v>
      </c>
      <c r="D3467" s="1">
        <v>46284</v>
      </c>
      <c r="E3467" t="s">
        <v>11819</v>
      </c>
      <c r="F3467" t="s">
        <v>9</v>
      </c>
      <c r="G3467">
        <v>2499</v>
      </c>
      <c r="H3467">
        <v>7.5</v>
      </c>
      <c r="I3467">
        <v>1.35</v>
      </c>
      <c r="J3467">
        <v>2490.15</v>
      </c>
      <c r="K3467" s="1">
        <v>46286</v>
      </c>
      <c r="L3467" t="s">
        <v>15788</v>
      </c>
      <c r="M3467">
        <f t="shared" si="648"/>
        <v>1</v>
      </c>
      <c r="N3467">
        <f>COUNTIF(Orders!$A:$A,C3467)</f>
        <v>1</v>
      </c>
      <c r="P3467">
        <f>COUNTIF(Orders!$H:$H,UPPER(SUBSTITUTE(TRIM(C3467),"-","")))</f>
        <v>1</v>
      </c>
      <c r="R3467" t="str">
        <f t="shared" si="649"/>
        <v>Matched Order Reference</v>
      </c>
      <c r="S3467">
        <f t="shared" si="650"/>
        <v>1</v>
      </c>
      <c r="V3467" cm="1">
        <f t="array" ref="V3467">IF(E3467&lt;&gt;"CAPTURE",0,SUMPRODUCT((MDR_Rates!$A$2:$A$10=F3467)*(G3467&gt;MDR_Rates!$B$2:$B$10)*((MDR_Rates!$C$2:$C$10="")+(G3467&lt;=MDR_Rates!$C$2:$C$10))*MDR_Rates!$D$2:$D$10))</f>
        <v>0.3</v>
      </c>
      <c r="W3467">
        <f t="shared" si="651"/>
        <v>7.5</v>
      </c>
      <c r="X3467">
        <f t="shared" si="652"/>
        <v>1.35</v>
      </c>
      <c r="Y3467">
        <f t="shared" si="653"/>
        <v>0</v>
      </c>
      <c r="Z3467">
        <f t="shared" si="654"/>
        <v>0</v>
      </c>
      <c r="AG3467" t="str">
        <f t="shared" si="655"/>
        <v/>
      </c>
      <c r="AI3467" t="str">
        <f t="shared" si="656"/>
        <v/>
      </c>
      <c r="AJ3467" t="str">
        <f t="shared" si="657"/>
        <v/>
      </c>
      <c r="AK3467" t="str">
        <f t="shared" si="658"/>
        <v>ORD26001294</v>
      </c>
      <c r="AL3467">
        <f>IF(E3467&lt;&gt;"CAPTURE","",COUNTIF(Orders!$H:$H,AK3467))</f>
        <v>1</v>
      </c>
      <c r="AP3467" t="str">
        <f t="shared" si="659"/>
        <v>Matched to Order</v>
      </c>
      <c r="AQ3467">
        <f>IF(COUNTIF($A$2:A3467,A3467)=1,1,0)</f>
        <v>1</v>
      </c>
    </row>
    <row r="3468" spans="1:43" x14ac:dyDescent="0.3">
      <c r="A3468" t="s">
        <v>15840</v>
      </c>
      <c r="C3468" t="s">
        <v>2913</v>
      </c>
      <c r="D3468" s="1">
        <v>46284</v>
      </c>
      <c r="E3468" t="s">
        <v>11819</v>
      </c>
      <c r="F3468" t="s">
        <v>17</v>
      </c>
      <c r="G3468">
        <v>349</v>
      </c>
      <c r="H3468">
        <v>6.28</v>
      </c>
      <c r="I3468">
        <v>1.1299999999999999</v>
      </c>
      <c r="J3468">
        <v>341.59</v>
      </c>
      <c r="K3468" s="1">
        <v>46286</v>
      </c>
      <c r="L3468" t="s">
        <v>15788</v>
      </c>
      <c r="M3468">
        <f t="shared" si="648"/>
        <v>1</v>
      </c>
      <c r="N3468">
        <f>COUNTIF(Orders!$A:$A,C3468)</f>
        <v>1</v>
      </c>
      <c r="P3468">
        <f>COUNTIF(Orders!$H:$H,UPPER(SUBSTITUTE(TRIM(C3468),"-","")))</f>
        <v>1</v>
      </c>
      <c r="R3468" t="str">
        <f t="shared" si="649"/>
        <v>Matched Order Reference</v>
      </c>
      <c r="S3468">
        <f t="shared" si="650"/>
        <v>1</v>
      </c>
      <c r="V3468" cm="1">
        <f t="array" ref="V3468">IF(E3468&lt;&gt;"CAPTURE",0,SUMPRODUCT((MDR_Rates!$A$2:$A$10=F3468)*(G3468&gt;MDR_Rates!$B$2:$B$10)*((MDR_Rates!$C$2:$C$10="")+(G3468&lt;=MDR_Rates!$C$2:$C$10))*MDR_Rates!$D$2:$D$10))</f>
        <v>1.8</v>
      </c>
      <c r="W3468">
        <f t="shared" si="651"/>
        <v>6.28</v>
      </c>
      <c r="X3468">
        <f t="shared" si="652"/>
        <v>1.1299999999999999</v>
      </c>
      <c r="Y3468">
        <f t="shared" si="653"/>
        <v>0</v>
      </c>
      <c r="Z3468">
        <f t="shared" si="654"/>
        <v>0</v>
      </c>
      <c r="AG3468" t="str">
        <f t="shared" si="655"/>
        <v/>
      </c>
      <c r="AI3468" t="str">
        <f t="shared" si="656"/>
        <v/>
      </c>
      <c r="AJ3468" t="str">
        <f t="shared" si="657"/>
        <v/>
      </c>
      <c r="AK3468" t="str">
        <f t="shared" si="658"/>
        <v>ORD26001451</v>
      </c>
      <c r="AL3468">
        <f>IF(E3468&lt;&gt;"CAPTURE","",COUNTIF(Orders!$H:$H,AK3468))</f>
        <v>1</v>
      </c>
      <c r="AP3468" t="str">
        <f t="shared" si="659"/>
        <v>Matched to Order</v>
      </c>
      <c r="AQ3468">
        <f>IF(COUNTIF($A$2:A3468,A3468)=1,1,0)</f>
        <v>1</v>
      </c>
    </row>
    <row r="3469" spans="1:43" x14ac:dyDescent="0.3">
      <c r="A3469" t="s">
        <v>15841</v>
      </c>
      <c r="C3469" t="s">
        <v>2959</v>
      </c>
      <c r="D3469" s="1">
        <v>46284</v>
      </c>
      <c r="E3469" t="s">
        <v>11819</v>
      </c>
      <c r="F3469" t="s">
        <v>9</v>
      </c>
      <c r="G3469">
        <v>799</v>
      </c>
      <c r="H3469">
        <v>0</v>
      </c>
      <c r="I3469">
        <v>0</v>
      </c>
      <c r="J3469">
        <v>799</v>
      </c>
      <c r="K3469" s="1">
        <v>46286</v>
      </c>
      <c r="L3469" t="s">
        <v>15788</v>
      </c>
      <c r="M3469">
        <f t="shared" si="648"/>
        <v>1</v>
      </c>
      <c r="N3469">
        <f>COUNTIF(Orders!$A:$A,C3469)</f>
        <v>1</v>
      </c>
      <c r="P3469">
        <f>COUNTIF(Orders!$H:$H,UPPER(SUBSTITUTE(TRIM(C3469),"-","")))</f>
        <v>1</v>
      </c>
      <c r="R3469" t="str">
        <f t="shared" si="649"/>
        <v>Matched Order Reference</v>
      </c>
      <c r="S3469">
        <f t="shared" si="650"/>
        <v>1</v>
      </c>
      <c r="V3469" cm="1">
        <f t="array" ref="V3469">IF(E3469&lt;&gt;"CAPTURE",0,SUMPRODUCT((MDR_Rates!$A$2:$A$10=F3469)*(G3469&gt;MDR_Rates!$B$2:$B$10)*((MDR_Rates!$C$2:$C$10="")+(G3469&lt;=MDR_Rates!$C$2:$C$10))*MDR_Rates!$D$2:$D$10))</f>
        <v>0</v>
      </c>
      <c r="W3469">
        <f t="shared" si="651"/>
        <v>0</v>
      </c>
      <c r="X3469">
        <f t="shared" si="652"/>
        <v>0</v>
      </c>
      <c r="Y3469">
        <f t="shared" si="653"/>
        <v>0</v>
      </c>
      <c r="Z3469">
        <f t="shared" si="654"/>
        <v>0</v>
      </c>
      <c r="AG3469" t="str">
        <f t="shared" si="655"/>
        <v/>
      </c>
      <c r="AI3469" t="str">
        <f t="shared" si="656"/>
        <v/>
      </c>
      <c r="AJ3469" t="str">
        <f t="shared" si="657"/>
        <v/>
      </c>
      <c r="AK3469" t="str">
        <f t="shared" si="658"/>
        <v>ORD26001474</v>
      </c>
      <c r="AL3469">
        <f>IF(E3469&lt;&gt;"CAPTURE","",COUNTIF(Orders!$H:$H,AK3469))</f>
        <v>1</v>
      </c>
      <c r="AP3469" t="str">
        <f t="shared" si="659"/>
        <v>Matched to Order</v>
      </c>
      <c r="AQ3469">
        <f>IF(COUNTIF($A$2:A3469,A3469)=1,1,0)</f>
        <v>1</v>
      </c>
    </row>
    <row r="3470" spans="1:43" x14ac:dyDescent="0.3">
      <c r="A3470" t="s">
        <v>15842</v>
      </c>
      <c r="C3470" t="s">
        <v>3168</v>
      </c>
      <c r="D3470" s="1">
        <v>46284</v>
      </c>
      <c r="E3470" t="s">
        <v>11819</v>
      </c>
      <c r="F3470" t="s">
        <v>9</v>
      </c>
      <c r="G3470">
        <v>3998</v>
      </c>
      <c r="H3470">
        <v>11.99</v>
      </c>
      <c r="I3470">
        <v>2.16</v>
      </c>
      <c r="J3470">
        <v>3983.85</v>
      </c>
      <c r="K3470" s="1">
        <v>46286</v>
      </c>
      <c r="L3470" t="s">
        <v>15788</v>
      </c>
      <c r="M3470">
        <f t="shared" si="648"/>
        <v>1</v>
      </c>
      <c r="N3470">
        <f>COUNTIF(Orders!$A:$A,C3470)</f>
        <v>1</v>
      </c>
      <c r="P3470">
        <f>COUNTIF(Orders!$H:$H,UPPER(SUBSTITUTE(TRIM(C3470),"-","")))</f>
        <v>1</v>
      </c>
      <c r="R3470" t="str">
        <f t="shared" si="649"/>
        <v>Matched Order Reference</v>
      </c>
      <c r="S3470">
        <f t="shared" si="650"/>
        <v>1</v>
      </c>
      <c r="V3470" cm="1">
        <f t="array" ref="V3470">IF(E3470&lt;&gt;"CAPTURE",0,SUMPRODUCT((MDR_Rates!$A$2:$A$10=F3470)*(G3470&gt;MDR_Rates!$B$2:$B$10)*((MDR_Rates!$C$2:$C$10="")+(G3470&lt;=MDR_Rates!$C$2:$C$10))*MDR_Rates!$D$2:$D$10))</f>
        <v>0.3</v>
      </c>
      <c r="W3470">
        <f t="shared" si="651"/>
        <v>11.99</v>
      </c>
      <c r="X3470">
        <f t="shared" si="652"/>
        <v>2.16</v>
      </c>
      <c r="Y3470">
        <f t="shared" si="653"/>
        <v>0</v>
      </c>
      <c r="Z3470">
        <f t="shared" si="654"/>
        <v>0</v>
      </c>
      <c r="AG3470" t="str">
        <f t="shared" si="655"/>
        <v/>
      </c>
      <c r="AI3470" t="str">
        <f t="shared" si="656"/>
        <v/>
      </c>
      <c r="AJ3470" t="str">
        <f t="shared" si="657"/>
        <v/>
      </c>
      <c r="AK3470" t="str">
        <f t="shared" si="658"/>
        <v>ORD26001580</v>
      </c>
      <c r="AL3470">
        <f>IF(E3470&lt;&gt;"CAPTURE","",COUNTIF(Orders!$H:$H,AK3470))</f>
        <v>1</v>
      </c>
      <c r="AP3470" t="str">
        <f t="shared" si="659"/>
        <v>Matched to Order</v>
      </c>
      <c r="AQ3470">
        <f>IF(COUNTIF($A$2:A3470,A3470)=1,1,0)</f>
        <v>1</v>
      </c>
    </row>
    <row r="3471" spans="1:43" x14ac:dyDescent="0.3">
      <c r="A3471" t="s">
        <v>15843</v>
      </c>
      <c r="C3471" t="s">
        <v>3313</v>
      </c>
      <c r="D3471" s="1">
        <v>46284</v>
      </c>
      <c r="E3471" t="s">
        <v>11819</v>
      </c>
      <c r="F3471" t="s">
        <v>33</v>
      </c>
      <c r="G3471">
        <v>9297</v>
      </c>
      <c r="H3471">
        <v>111.56</v>
      </c>
      <c r="I3471">
        <v>20.079999999999998</v>
      </c>
      <c r="J3471">
        <v>9165.36</v>
      </c>
      <c r="K3471" s="1">
        <v>46286</v>
      </c>
      <c r="L3471" t="s">
        <v>15788</v>
      </c>
      <c r="M3471">
        <f t="shared" si="648"/>
        <v>1</v>
      </c>
      <c r="N3471">
        <f>COUNTIF(Orders!$A:$A,C3471)</f>
        <v>1</v>
      </c>
      <c r="P3471">
        <f>COUNTIF(Orders!$H:$H,UPPER(SUBSTITUTE(TRIM(C3471),"-","")))</f>
        <v>1</v>
      </c>
      <c r="R3471" t="str">
        <f t="shared" si="649"/>
        <v>Matched Order Reference</v>
      </c>
      <c r="S3471">
        <f t="shared" si="650"/>
        <v>1</v>
      </c>
      <c r="V3471" cm="1">
        <f t="array" ref="V3471">IF(E3471&lt;&gt;"CAPTURE",0,SUMPRODUCT((MDR_Rates!$A$2:$A$10=F3471)*(G3471&gt;MDR_Rates!$B$2:$B$10)*((MDR_Rates!$C$2:$C$10="")+(G3471&lt;=MDR_Rates!$C$2:$C$10))*MDR_Rates!$D$2:$D$10))</f>
        <v>1.2</v>
      </c>
      <c r="W3471">
        <f t="shared" si="651"/>
        <v>111.56</v>
      </c>
      <c r="X3471">
        <f t="shared" si="652"/>
        <v>20.079999999999998</v>
      </c>
      <c r="Y3471">
        <f t="shared" si="653"/>
        <v>0</v>
      </c>
      <c r="Z3471">
        <f t="shared" si="654"/>
        <v>0</v>
      </c>
      <c r="AG3471" t="str">
        <f t="shared" si="655"/>
        <v/>
      </c>
      <c r="AI3471" t="str">
        <f t="shared" si="656"/>
        <v/>
      </c>
      <c r="AJ3471" t="str">
        <f t="shared" si="657"/>
        <v/>
      </c>
      <c r="AK3471" t="str">
        <f t="shared" si="658"/>
        <v>ORD26001654</v>
      </c>
      <c r="AL3471">
        <f>IF(E3471&lt;&gt;"CAPTURE","",COUNTIF(Orders!$H:$H,AK3471))</f>
        <v>1</v>
      </c>
      <c r="AP3471" t="str">
        <f t="shared" si="659"/>
        <v>Matched to Order</v>
      </c>
      <c r="AQ3471">
        <f>IF(COUNTIF($A$2:A3471,A3471)=1,1,0)</f>
        <v>1</v>
      </c>
    </row>
    <row r="3472" spans="1:43" x14ac:dyDescent="0.3">
      <c r="A3472" t="s">
        <v>15844</v>
      </c>
      <c r="C3472" t="s">
        <v>3325</v>
      </c>
      <c r="D3472" s="1">
        <v>46284</v>
      </c>
      <c r="E3472" t="s">
        <v>11819</v>
      </c>
      <c r="F3472" t="s">
        <v>9</v>
      </c>
      <c r="G3472">
        <v>1499</v>
      </c>
      <c r="H3472">
        <v>0</v>
      </c>
      <c r="I3472">
        <v>0</v>
      </c>
      <c r="J3472">
        <v>1499</v>
      </c>
      <c r="K3472" s="1">
        <v>46286</v>
      </c>
      <c r="L3472" t="s">
        <v>15788</v>
      </c>
      <c r="M3472">
        <f t="shared" si="648"/>
        <v>1</v>
      </c>
      <c r="N3472">
        <f>COUNTIF(Orders!$A:$A,C3472)</f>
        <v>1</v>
      </c>
      <c r="P3472">
        <f>COUNTIF(Orders!$H:$H,UPPER(SUBSTITUTE(TRIM(C3472),"-","")))</f>
        <v>1</v>
      </c>
      <c r="R3472" t="str">
        <f t="shared" si="649"/>
        <v>Matched Order Reference</v>
      </c>
      <c r="S3472">
        <f t="shared" si="650"/>
        <v>1</v>
      </c>
      <c r="V3472" cm="1">
        <f t="array" ref="V3472">IF(E3472&lt;&gt;"CAPTURE",0,SUMPRODUCT((MDR_Rates!$A$2:$A$10=F3472)*(G3472&gt;MDR_Rates!$B$2:$B$10)*((MDR_Rates!$C$2:$C$10="")+(G3472&lt;=MDR_Rates!$C$2:$C$10))*MDR_Rates!$D$2:$D$10))</f>
        <v>0</v>
      </c>
      <c r="W3472">
        <f t="shared" si="651"/>
        <v>0</v>
      </c>
      <c r="X3472">
        <f t="shared" si="652"/>
        <v>0</v>
      </c>
      <c r="Y3472">
        <f t="shared" si="653"/>
        <v>0</v>
      </c>
      <c r="Z3472">
        <f t="shared" si="654"/>
        <v>0</v>
      </c>
      <c r="AG3472" t="str">
        <f t="shared" si="655"/>
        <v/>
      </c>
      <c r="AI3472" t="str">
        <f t="shared" si="656"/>
        <v/>
      </c>
      <c r="AJ3472" t="str">
        <f t="shared" si="657"/>
        <v/>
      </c>
      <c r="AK3472" t="str">
        <f t="shared" si="658"/>
        <v>ORD26001660</v>
      </c>
      <c r="AL3472">
        <f>IF(E3472&lt;&gt;"CAPTURE","",COUNTIF(Orders!$H:$H,AK3472))</f>
        <v>1</v>
      </c>
      <c r="AP3472" t="str">
        <f t="shared" si="659"/>
        <v>Matched to Order</v>
      </c>
      <c r="AQ3472">
        <f>IF(COUNTIF($A$2:A3472,A3472)=1,1,0)</f>
        <v>1</v>
      </c>
    </row>
    <row r="3473" spans="1:43" x14ac:dyDescent="0.3">
      <c r="A3473" t="s">
        <v>15845</v>
      </c>
      <c r="C3473" t="s">
        <v>3404</v>
      </c>
      <c r="D3473" s="1">
        <v>46284</v>
      </c>
      <c r="E3473" t="s">
        <v>11819</v>
      </c>
      <c r="F3473" t="s">
        <v>17</v>
      </c>
      <c r="G3473">
        <v>1598</v>
      </c>
      <c r="H3473">
        <v>28.76</v>
      </c>
      <c r="I3473">
        <v>5.18</v>
      </c>
      <c r="J3473">
        <v>1564.06</v>
      </c>
      <c r="K3473" s="1">
        <v>46286</v>
      </c>
      <c r="L3473" t="s">
        <v>15788</v>
      </c>
      <c r="M3473">
        <f t="shared" si="648"/>
        <v>1</v>
      </c>
      <c r="N3473">
        <f>COUNTIF(Orders!$A:$A,C3473)</f>
        <v>1</v>
      </c>
      <c r="P3473">
        <f>COUNTIF(Orders!$H:$H,UPPER(SUBSTITUTE(TRIM(C3473),"-","")))</f>
        <v>1</v>
      </c>
      <c r="R3473" t="str">
        <f t="shared" si="649"/>
        <v>Matched Order Reference</v>
      </c>
      <c r="S3473">
        <f t="shared" si="650"/>
        <v>1</v>
      </c>
      <c r="V3473" cm="1">
        <f t="array" ref="V3473">IF(E3473&lt;&gt;"CAPTURE",0,SUMPRODUCT((MDR_Rates!$A$2:$A$10=F3473)*(G3473&gt;MDR_Rates!$B$2:$B$10)*((MDR_Rates!$C$2:$C$10="")+(G3473&lt;=MDR_Rates!$C$2:$C$10))*MDR_Rates!$D$2:$D$10))</f>
        <v>1.8</v>
      </c>
      <c r="W3473">
        <f t="shared" si="651"/>
        <v>28.76</v>
      </c>
      <c r="X3473">
        <f t="shared" si="652"/>
        <v>5.18</v>
      </c>
      <c r="Y3473">
        <f t="shared" si="653"/>
        <v>0</v>
      </c>
      <c r="Z3473">
        <f t="shared" si="654"/>
        <v>0</v>
      </c>
      <c r="AG3473" t="str">
        <f t="shared" si="655"/>
        <v/>
      </c>
      <c r="AI3473" t="str">
        <f t="shared" si="656"/>
        <v/>
      </c>
      <c r="AJ3473" t="str">
        <f t="shared" si="657"/>
        <v/>
      </c>
      <c r="AK3473" t="str">
        <f t="shared" si="658"/>
        <v>ORD26001700</v>
      </c>
      <c r="AL3473">
        <f>IF(E3473&lt;&gt;"CAPTURE","",COUNTIF(Orders!$H:$H,AK3473))</f>
        <v>1</v>
      </c>
      <c r="AP3473" t="str">
        <f t="shared" si="659"/>
        <v>Matched to Order</v>
      </c>
      <c r="AQ3473">
        <f>IF(COUNTIF($A$2:A3473,A3473)=1,1,0)</f>
        <v>1</v>
      </c>
    </row>
    <row r="3474" spans="1:43" x14ac:dyDescent="0.3">
      <c r="A3474" t="s">
        <v>15846</v>
      </c>
      <c r="C3474" t="s">
        <v>3419</v>
      </c>
      <c r="D3474" s="1">
        <v>46284</v>
      </c>
      <c r="E3474" t="s">
        <v>11819</v>
      </c>
      <c r="F3474" t="s">
        <v>9</v>
      </c>
      <c r="G3474">
        <v>799</v>
      </c>
      <c r="H3474">
        <v>0</v>
      </c>
      <c r="I3474">
        <v>0</v>
      </c>
      <c r="J3474">
        <v>799</v>
      </c>
      <c r="K3474" s="1">
        <v>46286</v>
      </c>
      <c r="L3474" t="s">
        <v>15788</v>
      </c>
      <c r="M3474">
        <f t="shared" si="648"/>
        <v>1</v>
      </c>
      <c r="N3474">
        <f>COUNTIF(Orders!$A:$A,C3474)</f>
        <v>1</v>
      </c>
      <c r="P3474">
        <f>COUNTIF(Orders!$H:$H,UPPER(SUBSTITUTE(TRIM(C3474),"-","")))</f>
        <v>1</v>
      </c>
      <c r="R3474" t="str">
        <f t="shared" si="649"/>
        <v>Matched Order Reference</v>
      </c>
      <c r="S3474">
        <f t="shared" si="650"/>
        <v>1</v>
      </c>
      <c r="V3474" cm="1">
        <f t="array" ref="V3474">IF(E3474&lt;&gt;"CAPTURE",0,SUMPRODUCT((MDR_Rates!$A$2:$A$10=F3474)*(G3474&gt;MDR_Rates!$B$2:$B$10)*((MDR_Rates!$C$2:$C$10="")+(G3474&lt;=MDR_Rates!$C$2:$C$10))*MDR_Rates!$D$2:$D$10))</f>
        <v>0</v>
      </c>
      <c r="W3474">
        <f t="shared" si="651"/>
        <v>0</v>
      </c>
      <c r="X3474">
        <f t="shared" si="652"/>
        <v>0</v>
      </c>
      <c r="Y3474">
        <f t="shared" si="653"/>
        <v>0</v>
      </c>
      <c r="Z3474">
        <f t="shared" si="654"/>
        <v>0</v>
      </c>
      <c r="AG3474" t="str">
        <f t="shared" si="655"/>
        <v/>
      </c>
      <c r="AI3474" t="str">
        <f t="shared" si="656"/>
        <v/>
      </c>
      <c r="AJ3474" t="str">
        <f t="shared" si="657"/>
        <v/>
      </c>
      <c r="AK3474" t="str">
        <f t="shared" si="658"/>
        <v>ORD26001708</v>
      </c>
      <c r="AL3474">
        <f>IF(E3474&lt;&gt;"CAPTURE","",COUNTIF(Orders!$H:$H,AK3474))</f>
        <v>1</v>
      </c>
      <c r="AP3474" t="str">
        <f t="shared" si="659"/>
        <v>Matched to Order</v>
      </c>
      <c r="AQ3474">
        <f>IF(COUNTIF($A$2:A3474,A3474)=1,1,0)</f>
        <v>1</v>
      </c>
    </row>
    <row r="3475" spans="1:43" x14ac:dyDescent="0.3">
      <c r="A3475" t="s">
        <v>15847</v>
      </c>
      <c r="C3475" t="s">
        <v>3461</v>
      </c>
      <c r="D3475" s="1">
        <v>46284</v>
      </c>
      <c r="E3475" t="s">
        <v>11819</v>
      </c>
      <c r="F3475" t="s">
        <v>9</v>
      </c>
      <c r="G3475">
        <v>3998</v>
      </c>
      <c r="H3475">
        <v>11.99</v>
      </c>
      <c r="I3475">
        <v>2.16</v>
      </c>
      <c r="J3475">
        <v>3983.85</v>
      </c>
      <c r="K3475" s="1">
        <v>46286</v>
      </c>
      <c r="L3475" t="s">
        <v>15788</v>
      </c>
      <c r="M3475">
        <f t="shared" si="648"/>
        <v>1</v>
      </c>
      <c r="N3475">
        <f>COUNTIF(Orders!$A:$A,C3475)</f>
        <v>1</v>
      </c>
      <c r="P3475">
        <f>COUNTIF(Orders!$H:$H,UPPER(SUBSTITUTE(TRIM(C3475),"-","")))</f>
        <v>1</v>
      </c>
      <c r="R3475" t="str">
        <f t="shared" si="649"/>
        <v>Matched Order Reference</v>
      </c>
      <c r="S3475">
        <f t="shared" si="650"/>
        <v>1</v>
      </c>
      <c r="V3475" cm="1">
        <f t="array" ref="V3475">IF(E3475&lt;&gt;"CAPTURE",0,SUMPRODUCT((MDR_Rates!$A$2:$A$10=F3475)*(G3475&gt;MDR_Rates!$B$2:$B$10)*((MDR_Rates!$C$2:$C$10="")+(G3475&lt;=MDR_Rates!$C$2:$C$10))*MDR_Rates!$D$2:$D$10))</f>
        <v>0.3</v>
      </c>
      <c r="W3475">
        <f t="shared" si="651"/>
        <v>11.99</v>
      </c>
      <c r="X3475">
        <f t="shared" si="652"/>
        <v>2.16</v>
      </c>
      <c r="Y3475">
        <f t="shared" si="653"/>
        <v>0</v>
      </c>
      <c r="Z3475">
        <f t="shared" si="654"/>
        <v>0</v>
      </c>
      <c r="AG3475" t="str">
        <f t="shared" si="655"/>
        <v/>
      </c>
      <c r="AI3475" t="str">
        <f t="shared" si="656"/>
        <v/>
      </c>
      <c r="AJ3475" t="str">
        <f t="shared" si="657"/>
        <v/>
      </c>
      <c r="AK3475" t="str">
        <f t="shared" si="658"/>
        <v>ORD26001729</v>
      </c>
      <c r="AL3475">
        <f>IF(E3475&lt;&gt;"CAPTURE","",COUNTIF(Orders!$H:$H,AK3475))</f>
        <v>1</v>
      </c>
      <c r="AP3475" t="str">
        <f t="shared" si="659"/>
        <v>Matched to Order</v>
      </c>
      <c r="AQ3475">
        <f>IF(COUNTIF($A$2:A3475,A3475)=1,1,0)</f>
        <v>1</v>
      </c>
    </row>
    <row r="3476" spans="1:43" x14ac:dyDescent="0.3">
      <c r="A3476" t="s">
        <v>15848</v>
      </c>
      <c r="C3476" t="s">
        <v>3493</v>
      </c>
      <c r="D3476" s="1">
        <v>46284</v>
      </c>
      <c r="E3476" t="s">
        <v>11819</v>
      </c>
      <c r="F3476" t="s">
        <v>9</v>
      </c>
      <c r="G3476">
        <v>2999</v>
      </c>
      <c r="H3476">
        <v>9</v>
      </c>
      <c r="I3476">
        <v>1.62</v>
      </c>
      <c r="J3476">
        <v>2988.38</v>
      </c>
      <c r="K3476" s="1">
        <v>46286</v>
      </c>
      <c r="L3476" t="s">
        <v>15788</v>
      </c>
      <c r="M3476">
        <f t="shared" si="648"/>
        <v>1</v>
      </c>
      <c r="N3476">
        <f>COUNTIF(Orders!$A:$A,C3476)</f>
        <v>1</v>
      </c>
      <c r="P3476">
        <f>COUNTIF(Orders!$H:$H,UPPER(SUBSTITUTE(TRIM(C3476),"-","")))</f>
        <v>1</v>
      </c>
      <c r="R3476" t="str">
        <f t="shared" si="649"/>
        <v>Matched Order Reference</v>
      </c>
      <c r="S3476">
        <f t="shared" si="650"/>
        <v>1</v>
      </c>
      <c r="V3476" cm="1">
        <f t="array" ref="V3476">IF(E3476&lt;&gt;"CAPTURE",0,SUMPRODUCT((MDR_Rates!$A$2:$A$10=F3476)*(G3476&gt;MDR_Rates!$B$2:$B$10)*((MDR_Rates!$C$2:$C$10="")+(G3476&lt;=MDR_Rates!$C$2:$C$10))*MDR_Rates!$D$2:$D$10))</f>
        <v>0.3</v>
      </c>
      <c r="W3476">
        <f t="shared" si="651"/>
        <v>9</v>
      </c>
      <c r="X3476">
        <f t="shared" si="652"/>
        <v>1.62</v>
      </c>
      <c r="Y3476">
        <f t="shared" si="653"/>
        <v>0</v>
      </c>
      <c r="Z3476">
        <f t="shared" si="654"/>
        <v>0</v>
      </c>
      <c r="AG3476" t="str">
        <f t="shared" si="655"/>
        <v/>
      </c>
      <c r="AI3476" t="str">
        <f t="shared" si="656"/>
        <v/>
      </c>
      <c r="AJ3476" t="str">
        <f t="shared" si="657"/>
        <v/>
      </c>
      <c r="AK3476" t="str">
        <f t="shared" si="658"/>
        <v>ORD26001745</v>
      </c>
      <c r="AL3476">
        <f>IF(E3476&lt;&gt;"CAPTURE","",COUNTIF(Orders!$H:$H,AK3476))</f>
        <v>1</v>
      </c>
      <c r="AP3476" t="str">
        <f t="shared" si="659"/>
        <v>Matched to Order</v>
      </c>
      <c r="AQ3476">
        <f>IF(COUNTIF($A$2:A3476,A3476)=1,1,0)</f>
        <v>1</v>
      </c>
    </row>
    <row r="3477" spans="1:43" x14ac:dyDescent="0.3">
      <c r="A3477" t="s">
        <v>15849</v>
      </c>
      <c r="C3477" t="s">
        <v>3574</v>
      </c>
      <c r="D3477" s="1">
        <v>46284</v>
      </c>
      <c r="E3477" t="s">
        <v>11819</v>
      </c>
      <c r="F3477" t="s">
        <v>9</v>
      </c>
      <c r="G3477">
        <v>9797</v>
      </c>
      <c r="H3477">
        <v>29.39</v>
      </c>
      <c r="I3477">
        <v>5.29</v>
      </c>
      <c r="J3477">
        <v>9762.32</v>
      </c>
      <c r="K3477" s="1">
        <v>46286</v>
      </c>
      <c r="L3477" t="s">
        <v>15788</v>
      </c>
      <c r="M3477">
        <f t="shared" si="648"/>
        <v>1</v>
      </c>
      <c r="N3477">
        <f>COUNTIF(Orders!$A:$A,C3477)</f>
        <v>1</v>
      </c>
      <c r="P3477">
        <f>COUNTIF(Orders!$H:$H,UPPER(SUBSTITUTE(TRIM(C3477),"-","")))</f>
        <v>1</v>
      </c>
      <c r="R3477" t="str">
        <f t="shared" si="649"/>
        <v>Matched Order Reference</v>
      </c>
      <c r="S3477">
        <f t="shared" si="650"/>
        <v>1</v>
      </c>
      <c r="V3477" cm="1">
        <f t="array" ref="V3477">IF(E3477&lt;&gt;"CAPTURE",0,SUMPRODUCT((MDR_Rates!$A$2:$A$10=F3477)*(G3477&gt;MDR_Rates!$B$2:$B$10)*((MDR_Rates!$C$2:$C$10="")+(G3477&lt;=MDR_Rates!$C$2:$C$10))*MDR_Rates!$D$2:$D$10))</f>
        <v>0.3</v>
      </c>
      <c r="W3477">
        <f t="shared" si="651"/>
        <v>29.39</v>
      </c>
      <c r="X3477">
        <f t="shared" si="652"/>
        <v>5.29</v>
      </c>
      <c r="Y3477">
        <f t="shared" si="653"/>
        <v>0</v>
      </c>
      <c r="Z3477">
        <f t="shared" si="654"/>
        <v>0</v>
      </c>
      <c r="AG3477" t="str">
        <f t="shared" si="655"/>
        <v/>
      </c>
      <c r="AI3477" t="str">
        <f t="shared" si="656"/>
        <v/>
      </c>
      <c r="AJ3477" t="str">
        <f t="shared" si="657"/>
        <v/>
      </c>
      <c r="AK3477" t="str">
        <f t="shared" si="658"/>
        <v>ORD26001786</v>
      </c>
      <c r="AL3477">
        <f>IF(E3477&lt;&gt;"CAPTURE","",COUNTIF(Orders!$H:$H,AK3477))</f>
        <v>1</v>
      </c>
      <c r="AP3477" t="str">
        <f t="shared" si="659"/>
        <v>Matched to Order</v>
      </c>
      <c r="AQ3477">
        <f>IF(COUNTIF($A$2:A3477,A3477)=1,1,0)</f>
        <v>1</v>
      </c>
    </row>
    <row r="3478" spans="1:43" x14ac:dyDescent="0.3">
      <c r="A3478" t="s">
        <v>15850</v>
      </c>
      <c r="C3478" t="s">
        <v>15851</v>
      </c>
      <c r="D3478" s="1">
        <v>46284</v>
      </c>
      <c r="E3478" t="s">
        <v>11819</v>
      </c>
      <c r="F3478" t="s">
        <v>9</v>
      </c>
      <c r="G3478">
        <v>5498</v>
      </c>
      <c r="H3478">
        <v>16.489999999999998</v>
      </c>
      <c r="I3478">
        <v>2.97</v>
      </c>
      <c r="J3478">
        <v>5478.54</v>
      </c>
      <c r="K3478" s="1">
        <v>46286</v>
      </c>
      <c r="L3478" t="s">
        <v>15788</v>
      </c>
      <c r="M3478">
        <f t="shared" si="648"/>
        <v>1</v>
      </c>
      <c r="N3478">
        <f>COUNTIF(Orders!$A:$A,C3478)</f>
        <v>0</v>
      </c>
      <c r="P3478">
        <f>COUNTIF(Orders!$H:$H,UPPER(SUBSTITUTE(TRIM(C3478),"-","")))</f>
        <v>1</v>
      </c>
      <c r="R3478" t="str">
        <f t="shared" si="649"/>
        <v>Matched Order Reference</v>
      </c>
      <c r="S3478">
        <f t="shared" si="650"/>
        <v>1</v>
      </c>
      <c r="V3478" cm="1">
        <f t="array" ref="V3478">IF(E3478&lt;&gt;"CAPTURE",0,SUMPRODUCT((MDR_Rates!$A$2:$A$10=F3478)*(G3478&gt;MDR_Rates!$B$2:$B$10)*((MDR_Rates!$C$2:$C$10="")+(G3478&lt;=MDR_Rates!$C$2:$C$10))*MDR_Rates!$D$2:$D$10))</f>
        <v>0.3</v>
      </c>
      <c r="W3478">
        <f t="shared" si="651"/>
        <v>16.489999999999998</v>
      </c>
      <c r="X3478">
        <f t="shared" si="652"/>
        <v>2.97</v>
      </c>
      <c r="Y3478">
        <f t="shared" si="653"/>
        <v>0</v>
      </c>
      <c r="Z3478">
        <f t="shared" si="654"/>
        <v>0</v>
      </c>
      <c r="AG3478" t="str">
        <f t="shared" si="655"/>
        <v/>
      </c>
      <c r="AI3478" t="str">
        <f t="shared" si="656"/>
        <v/>
      </c>
      <c r="AJ3478" t="str">
        <f t="shared" si="657"/>
        <v/>
      </c>
      <c r="AK3478" t="str">
        <f t="shared" si="658"/>
        <v>ORD26001800</v>
      </c>
      <c r="AL3478">
        <f>IF(E3478&lt;&gt;"CAPTURE","",COUNTIF(Orders!$H:$H,AK3478))</f>
        <v>1</v>
      </c>
      <c r="AP3478" t="str">
        <f t="shared" si="659"/>
        <v>Matched to Order</v>
      </c>
      <c r="AQ3478">
        <f>IF(COUNTIF($A$2:A3478,A3478)=1,1,0)</f>
        <v>1</v>
      </c>
    </row>
    <row r="3479" spans="1:43" x14ac:dyDescent="0.3">
      <c r="A3479" t="s">
        <v>15852</v>
      </c>
      <c r="C3479" t="s">
        <v>15853</v>
      </c>
      <c r="D3479" s="1">
        <v>46284</v>
      </c>
      <c r="E3479" t="s">
        <v>11819</v>
      </c>
      <c r="F3479" t="s">
        <v>17</v>
      </c>
      <c r="G3479">
        <v>5998</v>
      </c>
      <c r="H3479">
        <v>95.97</v>
      </c>
      <c r="I3479">
        <v>17.27</v>
      </c>
      <c r="J3479">
        <v>5884.76</v>
      </c>
      <c r="K3479" s="1">
        <v>46286</v>
      </c>
      <c r="L3479" t="s">
        <v>15788</v>
      </c>
      <c r="M3479">
        <f t="shared" si="648"/>
        <v>1</v>
      </c>
      <c r="N3479">
        <f>COUNTIF(Orders!$A:$A,C3479)</f>
        <v>1</v>
      </c>
      <c r="P3479">
        <f>COUNTIF(Orders!$H:$H,UPPER(SUBSTITUTE(TRIM(C3479),"-","")))</f>
        <v>1</v>
      </c>
      <c r="R3479" t="str">
        <f t="shared" si="649"/>
        <v>Matched Order Reference</v>
      </c>
      <c r="S3479">
        <f t="shared" si="650"/>
        <v>1</v>
      </c>
      <c r="V3479" cm="1">
        <f t="array" ref="V3479">IF(E3479&lt;&gt;"CAPTURE",0,SUMPRODUCT((MDR_Rates!$A$2:$A$10=F3479)*(G3479&gt;MDR_Rates!$B$2:$B$10)*((MDR_Rates!$C$2:$C$10="")+(G3479&lt;=MDR_Rates!$C$2:$C$10))*MDR_Rates!$D$2:$D$10))</f>
        <v>1.6</v>
      </c>
      <c r="W3479">
        <f t="shared" si="651"/>
        <v>95.97</v>
      </c>
      <c r="X3479">
        <f t="shared" si="652"/>
        <v>17.27</v>
      </c>
      <c r="Y3479">
        <f t="shared" si="653"/>
        <v>0</v>
      </c>
      <c r="Z3479">
        <f t="shared" si="654"/>
        <v>0</v>
      </c>
      <c r="AG3479" t="str">
        <f t="shared" si="655"/>
        <v/>
      </c>
      <c r="AI3479" t="str">
        <f t="shared" si="656"/>
        <v/>
      </c>
      <c r="AJ3479" t="str">
        <f t="shared" si="657"/>
        <v/>
      </c>
      <c r="AK3479" t="str">
        <f t="shared" si="658"/>
        <v>ORD26001878</v>
      </c>
      <c r="AL3479">
        <f>IF(E3479&lt;&gt;"CAPTURE","",COUNTIF(Orders!$H:$H,AK3479))</f>
        <v>1</v>
      </c>
      <c r="AP3479" t="str">
        <f t="shared" si="659"/>
        <v>Matched to Order</v>
      </c>
      <c r="AQ3479">
        <f>IF(COUNTIF($A$2:A3479,A3479)=1,1,0)</f>
        <v>1</v>
      </c>
    </row>
    <row r="3480" spans="1:43" x14ac:dyDescent="0.3">
      <c r="A3480" t="s">
        <v>15854</v>
      </c>
      <c r="C3480" t="s">
        <v>3816</v>
      </c>
      <c r="D3480" s="1">
        <v>46284</v>
      </c>
      <c r="E3480" t="s">
        <v>11819</v>
      </c>
      <c r="F3480" t="s">
        <v>9</v>
      </c>
      <c r="G3480">
        <v>1299</v>
      </c>
      <c r="H3480">
        <v>0</v>
      </c>
      <c r="I3480">
        <v>0</v>
      </c>
      <c r="J3480">
        <v>1299</v>
      </c>
      <c r="K3480" s="1">
        <v>46286</v>
      </c>
      <c r="L3480" t="s">
        <v>15788</v>
      </c>
      <c r="M3480">
        <f t="shared" si="648"/>
        <v>1</v>
      </c>
      <c r="N3480">
        <f>COUNTIF(Orders!$A:$A,C3480)</f>
        <v>1</v>
      </c>
      <c r="P3480">
        <f>COUNTIF(Orders!$H:$H,UPPER(SUBSTITUTE(TRIM(C3480),"-","")))</f>
        <v>1</v>
      </c>
      <c r="R3480" t="str">
        <f t="shared" si="649"/>
        <v>Matched Order Reference</v>
      </c>
      <c r="S3480">
        <f t="shared" si="650"/>
        <v>1</v>
      </c>
      <c r="V3480" cm="1">
        <f t="array" ref="V3480">IF(E3480&lt;&gt;"CAPTURE",0,SUMPRODUCT((MDR_Rates!$A$2:$A$10=F3480)*(G3480&gt;MDR_Rates!$B$2:$B$10)*((MDR_Rates!$C$2:$C$10="")+(G3480&lt;=MDR_Rates!$C$2:$C$10))*MDR_Rates!$D$2:$D$10))</f>
        <v>0</v>
      </c>
      <c r="W3480">
        <f t="shared" si="651"/>
        <v>0</v>
      </c>
      <c r="X3480">
        <f t="shared" si="652"/>
        <v>0</v>
      </c>
      <c r="Y3480">
        <f t="shared" si="653"/>
        <v>0</v>
      </c>
      <c r="Z3480">
        <f t="shared" si="654"/>
        <v>0</v>
      </c>
      <c r="AG3480" t="str">
        <f t="shared" si="655"/>
        <v/>
      </c>
      <c r="AI3480" t="str">
        <f t="shared" si="656"/>
        <v/>
      </c>
      <c r="AJ3480" t="str">
        <f t="shared" si="657"/>
        <v/>
      </c>
      <c r="AK3480" t="str">
        <f t="shared" si="658"/>
        <v>ORD26001908</v>
      </c>
      <c r="AL3480">
        <f>IF(E3480&lt;&gt;"CAPTURE","",COUNTIF(Orders!$H:$H,AK3480))</f>
        <v>1</v>
      </c>
      <c r="AP3480" t="str">
        <f t="shared" si="659"/>
        <v>Matched to Order</v>
      </c>
      <c r="AQ3480">
        <f>IF(COUNTIF($A$2:A3480,A3480)=1,1,0)</f>
        <v>1</v>
      </c>
    </row>
    <row r="3481" spans="1:43" x14ac:dyDescent="0.3">
      <c r="A3481" t="s">
        <v>15855</v>
      </c>
      <c r="C3481" t="s">
        <v>3836</v>
      </c>
      <c r="D3481" s="1">
        <v>46284</v>
      </c>
      <c r="E3481" t="s">
        <v>11819</v>
      </c>
      <c r="F3481" t="s">
        <v>9</v>
      </c>
      <c r="G3481">
        <v>4798</v>
      </c>
      <c r="H3481">
        <v>14.39</v>
      </c>
      <c r="I3481">
        <v>2.59</v>
      </c>
      <c r="J3481">
        <v>4781.0200000000004</v>
      </c>
      <c r="K3481" s="1">
        <v>46286</v>
      </c>
      <c r="L3481" t="s">
        <v>15788</v>
      </c>
      <c r="M3481">
        <f t="shared" si="648"/>
        <v>1</v>
      </c>
      <c r="N3481">
        <f>COUNTIF(Orders!$A:$A,C3481)</f>
        <v>1</v>
      </c>
      <c r="P3481">
        <f>COUNTIF(Orders!$H:$H,UPPER(SUBSTITUTE(TRIM(C3481),"-","")))</f>
        <v>1</v>
      </c>
      <c r="R3481" t="str">
        <f t="shared" si="649"/>
        <v>Matched Order Reference</v>
      </c>
      <c r="S3481">
        <f t="shared" si="650"/>
        <v>1</v>
      </c>
      <c r="V3481" cm="1">
        <f t="array" ref="V3481">IF(E3481&lt;&gt;"CAPTURE",0,SUMPRODUCT((MDR_Rates!$A$2:$A$10=F3481)*(G3481&gt;MDR_Rates!$B$2:$B$10)*((MDR_Rates!$C$2:$C$10="")+(G3481&lt;=MDR_Rates!$C$2:$C$10))*MDR_Rates!$D$2:$D$10))</f>
        <v>0.3</v>
      </c>
      <c r="W3481">
        <f t="shared" si="651"/>
        <v>14.39</v>
      </c>
      <c r="X3481">
        <f t="shared" si="652"/>
        <v>2.59</v>
      </c>
      <c r="Y3481">
        <f t="shared" si="653"/>
        <v>0</v>
      </c>
      <c r="Z3481">
        <f t="shared" si="654"/>
        <v>0</v>
      </c>
      <c r="AG3481" t="str">
        <f t="shared" si="655"/>
        <v/>
      </c>
      <c r="AI3481" t="str">
        <f t="shared" si="656"/>
        <v/>
      </c>
      <c r="AJ3481" t="str">
        <f t="shared" si="657"/>
        <v/>
      </c>
      <c r="AK3481" t="str">
        <f t="shared" si="658"/>
        <v>ORD26001918</v>
      </c>
      <c r="AL3481">
        <f>IF(E3481&lt;&gt;"CAPTURE","",COUNTIF(Orders!$H:$H,AK3481))</f>
        <v>1</v>
      </c>
      <c r="AP3481" t="str">
        <f t="shared" si="659"/>
        <v>Matched to Order</v>
      </c>
      <c r="AQ3481">
        <f>IF(COUNTIF($A$2:A3481,A3481)=1,1,0)</f>
        <v>1</v>
      </c>
    </row>
    <row r="3482" spans="1:43" x14ac:dyDescent="0.3">
      <c r="A3482" t="s">
        <v>15856</v>
      </c>
      <c r="C3482" t="s">
        <v>3897</v>
      </c>
      <c r="D3482" s="1">
        <v>46284</v>
      </c>
      <c r="E3482" t="s">
        <v>11819</v>
      </c>
      <c r="F3482" t="s">
        <v>9</v>
      </c>
      <c r="G3482">
        <v>648</v>
      </c>
      <c r="H3482">
        <v>0</v>
      </c>
      <c r="I3482">
        <v>0</v>
      </c>
      <c r="J3482">
        <v>648</v>
      </c>
      <c r="K3482" s="1">
        <v>46286</v>
      </c>
      <c r="L3482" t="s">
        <v>15788</v>
      </c>
      <c r="M3482">
        <f t="shared" si="648"/>
        <v>1</v>
      </c>
      <c r="N3482">
        <f>COUNTIF(Orders!$A:$A,C3482)</f>
        <v>1</v>
      </c>
      <c r="P3482">
        <f>COUNTIF(Orders!$H:$H,UPPER(SUBSTITUTE(TRIM(C3482),"-","")))</f>
        <v>1</v>
      </c>
      <c r="R3482" t="str">
        <f t="shared" si="649"/>
        <v>Matched Order Reference</v>
      </c>
      <c r="S3482">
        <f t="shared" si="650"/>
        <v>1</v>
      </c>
      <c r="V3482" cm="1">
        <f t="array" ref="V3482">IF(E3482&lt;&gt;"CAPTURE",0,SUMPRODUCT((MDR_Rates!$A$2:$A$10=F3482)*(G3482&gt;MDR_Rates!$B$2:$B$10)*((MDR_Rates!$C$2:$C$10="")+(G3482&lt;=MDR_Rates!$C$2:$C$10))*MDR_Rates!$D$2:$D$10))</f>
        <v>0</v>
      </c>
      <c r="W3482">
        <f t="shared" si="651"/>
        <v>0</v>
      </c>
      <c r="X3482">
        <f t="shared" si="652"/>
        <v>0</v>
      </c>
      <c r="Y3482">
        <f t="shared" si="653"/>
        <v>0</v>
      </c>
      <c r="Z3482">
        <f t="shared" si="654"/>
        <v>0</v>
      </c>
      <c r="AG3482" t="str">
        <f t="shared" si="655"/>
        <v/>
      </c>
      <c r="AI3482" t="str">
        <f t="shared" si="656"/>
        <v/>
      </c>
      <c r="AJ3482" t="str">
        <f t="shared" si="657"/>
        <v/>
      </c>
      <c r="AK3482" t="str">
        <f t="shared" si="658"/>
        <v>ORD26001950</v>
      </c>
      <c r="AL3482">
        <f>IF(E3482&lt;&gt;"CAPTURE","",COUNTIF(Orders!$H:$H,AK3482))</f>
        <v>1</v>
      </c>
      <c r="AP3482" t="str">
        <f t="shared" si="659"/>
        <v>Matched to Order</v>
      </c>
      <c r="AQ3482">
        <f>IF(COUNTIF($A$2:A3482,A3482)=1,1,0)</f>
        <v>1</v>
      </c>
    </row>
    <row r="3483" spans="1:43" x14ac:dyDescent="0.3">
      <c r="A3483" t="s">
        <v>15857</v>
      </c>
      <c r="C3483" t="s">
        <v>4207</v>
      </c>
      <c r="D3483" s="1">
        <v>46284</v>
      </c>
      <c r="E3483" t="s">
        <v>11819</v>
      </c>
      <c r="F3483" t="s">
        <v>17</v>
      </c>
      <c r="G3483">
        <v>1598</v>
      </c>
      <c r="H3483">
        <v>28.76</v>
      </c>
      <c r="I3483">
        <v>5.18</v>
      </c>
      <c r="J3483">
        <v>1564.06</v>
      </c>
      <c r="K3483" s="1">
        <v>46286</v>
      </c>
      <c r="L3483" t="s">
        <v>15788</v>
      </c>
      <c r="M3483">
        <f t="shared" si="648"/>
        <v>1</v>
      </c>
      <c r="N3483">
        <f>COUNTIF(Orders!$A:$A,C3483)</f>
        <v>1</v>
      </c>
      <c r="P3483">
        <f>COUNTIF(Orders!$H:$H,UPPER(SUBSTITUTE(TRIM(C3483),"-","")))</f>
        <v>1</v>
      </c>
      <c r="R3483" t="str">
        <f t="shared" si="649"/>
        <v>Matched Order Reference</v>
      </c>
      <c r="S3483">
        <f t="shared" si="650"/>
        <v>1</v>
      </c>
      <c r="V3483" cm="1">
        <f t="array" ref="V3483">IF(E3483&lt;&gt;"CAPTURE",0,SUMPRODUCT((MDR_Rates!$A$2:$A$10=F3483)*(G3483&gt;MDR_Rates!$B$2:$B$10)*((MDR_Rates!$C$2:$C$10="")+(G3483&lt;=MDR_Rates!$C$2:$C$10))*MDR_Rates!$D$2:$D$10))</f>
        <v>1.8</v>
      </c>
      <c r="W3483">
        <f t="shared" si="651"/>
        <v>28.76</v>
      </c>
      <c r="X3483">
        <f t="shared" si="652"/>
        <v>5.18</v>
      </c>
      <c r="Y3483">
        <f t="shared" si="653"/>
        <v>0</v>
      </c>
      <c r="Z3483">
        <f t="shared" si="654"/>
        <v>0</v>
      </c>
      <c r="AG3483" t="str">
        <f t="shared" si="655"/>
        <v/>
      </c>
      <c r="AI3483" t="str">
        <f t="shared" si="656"/>
        <v/>
      </c>
      <c r="AJ3483" t="str">
        <f t="shared" si="657"/>
        <v/>
      </c>
      <c r="AK3483" t="str">
        <f t="shared" si="658"/>
        <v>ORD26002107</v>
      </c>
      <c r="AL3483">
        <f>IF(E3483&lt;&gt;"CAPTURE","",COUNTIF(Orders!$H:$H,AK3483))</f>
        <v>1</v>
      </c>
      <c r="AP3483" t="str">
        <f t="shared" si="659"/>
        <v>Matched to Order</v>
      </c>
      <c r="AQ3483">
        <f>IF(COUNTIF($A$2:A3483,A3483)=1,1,0)</f>
        <v>1</v>
      </c>
    </row>
    <row r="3484" spans="1:43" x14ac:dyDescent="0.3">
      <c r="A3484" t="s">
        <v>15858</v>
      </c>
      <c r="C3484" t="s">
        <v>4234</v>
      </c>
      <c r="D3484" s="1">
        <v>46284</v>
      </c>
      <c r="E3484" t="s">
        <v>11819</v>
      </c>
      <c r="F3484" t="s">
        <v>9</v>
      </c>
      <c r="G3484">
        <v>999</v>
      </c>
      <c r="H3484">
        <v>0</v>
      </c>
      <c r="I3484">
        <v>0</v>
      </c>
      <c r="J3484">
        <v>999</v>
      </c>
      <c r="K3484" s="1">
        <v>46286</v>
      </c>
      <c r="L3484" t="s">
        <v>15788</v>
      </c>
      <c r="M3484">
        <f t="shared" si="648"/>
        <v>1</v>
      </c>
      <c r="N3484">
        <f>COUNTIF(Orders!$A:$A,C3484)</f>
        <v>1</v>
      </c>
      <c r="P3484">
        <f>COUNTIF(Orders!$H:$H,UPPER(SUBSTITUTE(TRIM(C3484),"-","")))</f>
        <v>1</v>
      </c>
      <c r="R3484" t="str">
        <f t="shared" si="649"/>
        <v>Matched Order Reference</v>
      </c>
      <c r="S3484">
        <f t="shared" si="650"/>
        <v>1</v>
      </c>
      <c r="V3484" cm="1">
        <f t="array" ref="V3484">IF(E3484&lt;&gt;"CAPTURE",0,SUMPRODUCT((MDR_Rates!$A$2:$A$10=F3484)*(G3484&gt;MDR_Rates!$B$2:$B$10)*((MDR_Rates!$C$2:$C$10="")+(G3484&lt;=MDR_Rates!$C$2:$C$10))*MDR_Rates!$D$2:$D$10))</f>
        <v>0</v>
      </c>
      <c r="W3484">
        <f t="shared" si="651"/>
        <v>0</v>
      </c>
      <c r="X3484">
        <f t="shared" si="652"/>
        <v>0</v>
      </c>
      <c r="Y3484">
        <f t="shared" si="653"/>
        <v>0</v>
      </c>
      <c r="Z3484">
        <f t="shared" si="654"/>
        <v>0</v>
      </c>
      <c r="AG3484" t="str">
        <f t="shared" si="655"/>
        <v/>
      </c>
      <c r="AI3484" t="str">
        <f t="shared" si="656"/>
        <v/>
      </c>
      <c r="AJ3484" t="str">
        <f t="shared" si="657"/>
        <v/>
      </c>
      <c r="AK3484" t="str">
        <f t="shared" si="658"/>
        <v>ORD26002121</v>
      </c>
      <c r="AL3484">
        <f>IF(E3484&lt;&gt;"CAPTURE","",COUNTIF(Orders!$H:$H,AK3484))</f>
        <v>1</v>
      </c>
      <c r="AP3484" t="str">
        <f t="shared" si="659"/>
        <v>Matched to Order</v>
      </c>
      <c r="AQ3484">
        <f>IF(COUNTIF($A$2:A3484,A3484)=1,1,0)</f>
        <v>1</v>
      </c>
    </row>
    <row r="3485" spans="1:43" x14ac:dyDescent="0.3">
      <c r="A3485" t="s">
        <v>15859</v>
      </c>
      <c r="C3485" t="s">
        <v>4236</v>
      </c>
      <c r="D3485" s="1">
        <v>46284</v>
      </c>
      <c r="E3485" t="s">
        <v>11819</v>
      </c>
      <c r="F3485" t="s">
        <v>9</v>
      </c>
      <c r="G3485">
        <v>2999</v>
      </c>
      <c r="H3485">
        <v>9</v>
      </c>
      <c r="I3485">
        <v>1.62</v>
      </c>
      <c r="J3485">
        <v>2988.38</v>
      </c>
      <c r="K3485" s="1">
        <v>46286</v>
      </c>
      <c r="L3485" t="s">
        <v>15788</v>
      </c>
      <c r="M3485">
        <f t="shared" si="648"/>
        <v>1</v>
      </c>
      <c r="N3485">
        <f>COUNTIF(Orders!$A:$A,C3485)</f>
        <v>1</v>
      </c>
      <c r="P3485">
        <f>COUNTIF(Orders!$H:$H,UPPER(SUBSTITUTE(TRIM(C3485),"-","")))</f>
        <v>1</v>
      </c>
      <c r="R3485" t="str">
        <f t="shared" si="649"/>
        <v>Matched Order Reference</v>
      </c>
      <c r="S3485">
        <f t="shared" si="650"/>
        <v>1</v>
      </c>
      <c r="V3485" cm="1">
        <f t="array" ref="V3485">IF(E3485&lt;&gt;"CAPTURE",0,SUMPRODUCT((MDR_Rates!$A$2:$A$10=F3485)*(G3485&gt;MDR_Rates!$B$2:$B$10)*((MDR_Rates!$C$2:$C$10="")+(G3485&lt;=MDR_Rates!$C$2:$C$10))*MDR_Rates!$D$2:$D$10))</f>
        <v>0.3</v>
      </c>
      <c r="W3485">
        <f t="shared" si="651"/>
        <v>9</v>
      </c>
      <c r="X3485">
        <f t="shared" si="652"/>
        <v>1.62</v>
      </c>
      <c r="Y3485">
        <f t="shared" si="653"/>
        <v>0</v>
      </c>
      <c r="Z3485">
        <f t="shared" si="654"/>
        <v>0</v>
      </c>
      <c r="AG3485" t="str">
        <f t="shared" si="655"/>
        <v/>
      </c>
      <c r="AI3485" t="str">
        <f t="shared" si="656"/>
        <v/>
      </c>
      <c r="AJ3485" t="str">
        <f t="shared" si="657"/>
        <v/>
      </c>
      <c r="AK3485" t="str">
        <f t="shared" si="658"/>
        <v>ORD26002122</v>
      </c>
      <c r="AL3485">
        <f>IF(E3485&lt;&gt;"CAPTURE","",COUNTIF(Orders!$H:$H,AK3485))</f>
        <v>1</v>
      </c>
      <c r="AP3485" t="str">
        <f t="shared" si="659"/>
        <v>Matched to Order</v>
      </c>
      <c r="AQ3485">
        <f>IF(COUNTIF($A$2:A3485,A3485)=1,1,0)</f>
        <v>1</v>
      </c>
    </row>
    <row r="3486" spans="1:43" x14ac:dyDescent="0.3">
      <c r="A3486" t="s">
        <v>15860</v>
      </c>
      <c r="C3486" t="s">
        <v>4242</v>
      </c>
      <c r="D3486" s="1">
        <v>46284</v>
      </c>
      <c r="E3486" t="s">
        <v>11819</v>
      </c>
      <c r="F3486" t="s">
        <v>9</v>
      </c>
      <c r="G3486">
        <v>1898</v>
      </c>
      <c r="H3486">
        <v>0</v>
      </c>
      <c r="I3486">
        <v>0</v>
      </c>
      <c r="J3486">
        <v>1898</v>
      </c>
      <c r="K3486" s="1">
        <v>46286</v>
      </c>
      <c r="L3486" t="s">
        <v>15788</v>
      </c>
      <c r="M3486">
        <f t="shared" si="648"/>
        <v>1</v>
      </c>
      <c r="N3486">
        <f>COUNTIF(Orders!$A:$A,C3486)</f>
        <v>1</v>
      </c>
      <c r="P3486">
        <f>COUNTIF(Orders!$H:$H,UPPER(SUBSTITUTE(TRIM(C3486),"-","")))</f>
        <v>1</v>
      </c>
      <c r="R3486" t="str">
        <f t="shared" si="649"/>
        <v>Matched Order Reference</v>
      </c>
      <c r="S3486">
        <f t="shared" si="650"/>
        <v>1</v>
      </c>
      <c r="V3486" cm="1">
        <f t="array" ref="V3486">IF(E3486&lt;&gt;"CAPTURE",0,SUMPRODUCT((MDR_Rates!$A$2:$A$10=F3486)*(G3486&gt;MDR_Rates!$B$2:$B$10)*((MDR_Rates!$C$2:$C$10="")+(G3486&lt;=MDR_Rates!$C$2:$C$10))*MDR_Rates!$D$2:$D$10))</f>
        <v>0</v>
      </c>
      <c r="W3486">
        <f t="shared" si="651"/>
        <v>0</v>
      </c>
      <c r="X3486">
        <f t="shared" si="652"/>
        <v>0</v>
      </c>
      <c r="Y3486">
        <f t="shared" si="653"/>
        <v>0</v>
      </c>
      <c r="Z3486">
        <f t="shared" si="654"/>
        <v>0</v>
      </c>
      <c r="AG3486" t="str">
        <f t="shared" si="655"/>
        <v/>
      </c>
      <c r="AI3486" t="str">
        <f t="shared" si="656"/>
        <v/>
      </c>
      <c r="AJ3486" t="str">
        <f t="shared" si="657"/>
        <v/>
      </c>
      <c r="AK3486" t="str">
        <f t="shared" si="658"/>
        <v>ORD26002125</v>
      </c>
      <c r="AL3486">
        <f>IF(E3486&lt;&gt;"CAPTURE","",COUNTIF(Orders!$H:$H,AK3486))</f>
        <v>1</v>
      </c>
      <c r="AP3486" t="str">
        <f t="shared" si="659"/>
        <v>Matched to Order</v>
      </c>
      <c r="AQ3486">
        <f>IF(COUNTIF($A$2:A3486,A3486)=1,1,0)</f>
        <v>1</v>
      </c>
    </row>
    <row r="3487" spans="1:43" x14ac:dyDescent="0.3">
      <c r="A3487" t="s">
        <v>15861</v>
      </c>
      <c r="C3487" t="s">
        <v>4290</v>
      </c>
      <c r="D3487" s="1">
        <v>46284</v>
      </c>
      <c r="E3487" t="s">
        <v>11819</v>
      </c>
      <c r="F3487" t="s">
        <v>33</v>
      </c>
      <c r="G3487">
        <v>1499</v>
      </c>
      <c r="H3487">
        <v>22.49</v>
      </c>
      <c r="I3487">
        <v>4.05</v>
      </c>
      <c r="J3487">
        <v>1472.46</v>
      </c>
      <c r="K3487" s="1">
        <v>46286</v>
      </c>
      <c r="L3487" t="s">
        <v>15788</v>
      </c>
      <c r="M3487">
        <f t="shared" si="648"/>
        <v>1</v>
      </c>
      <c r="N3487">
        <f>COUNTIF(Orders!$A:$A,C3487)</f>
        <v>1</v>
      </c>
      <c r="P3487">
        <f>COUNTIF(Orders!$H:$H,UPPER(SUBSTITUTE(TRIM(C3487),"-","")))</f>
        <v>1</v>
      </c>
      <c r="R3487" t="str">
        <f t="shared" si="649"/>
        <v>Matched Order Reference</v>
      </c>
      <c r="S3487">
        <f t="shared" si="650"/>
        <v>1</v>
      </c>
      <c r="V3487" cm="1">
        <f t="array" ref="V3487">IF(E3487&lt;&gt;"CAPTURE",0,SUMPRODUCT((MDR_Rates!$A$2:$A$10=F3487)*(G3487&gt;MDR_Rates!$B$2:$B$10)*((MDR_Rates!$C$2:$C$10="")+(G3487&lt;=MDR_Rates!$C$2:$C$10))*MDR_Rates!$D$2:$D$10))</f>
        <v>1.5</v>
      </c>
      <c r="W3487">
        <f t="shared" si="651"/>
        <v>22.49</v>
      </c>
      <c r="X3487">
        <f t="shared" si="652"/>
        <v>4.05</v>
      </c>
      <c r="Y3487">
        <f t="shared" si="653"/>
        <v>0</v>
      </c>
      <c r="Z3487">
        <f t="shared" si="654"/>
        <v>0</v>
      </c>
      <c r="AG3487" t="str">
        <f t="shared" si="655"/>
        <v/>
      </c>
      <c r="AI3487" t="str">
        <f t="shared" si="656"/>
        <v/>
      </c>
      <c r="AJ3487" t="str">
        <f t="shared" si="657"/>
        <v/>
      </c>
      <c r="AK3487" t="str">
        <f t="shared" si="658"/>
        <v>ORD26002149</v>
      </c>
      <c r="AL3487">
        <f>IF(E3487&lt;&gt;"CAPTURE","",COUNTIF(Orders!$H:$H,AK3487))</f>
        <v>1</v>
      </c>
      <c r="AP3487" t="str">
        <f t="shared" si="659"/>
        <v>Matched to Order</v>
      </c>
      <c r="AQ3487">
        <f>IF(COUNTIF($A$2:A3487,A3487)=1,1,0)</f>
        <v>1</v>
      </c>
    </row>
    <row r="3488" spans="1:43" x14ac:dyDescent="0.3">
      <c r="A3488" t="s">
        <v>15862</v>
      </c>
      <c r="C3488" t="s">
        <v>4367</v>
      </c>
      <c r="D3488" s="1">
        <v>46284</v>
      </c>
      <c r="E3488" t="s">
        <v>11819</v>
      </c>
      <c r="F3488" t="s">
        <v>44</v>
      </c>
      <c r="G3488">
        <v>648</v>
      </c>
      <c r="H3488">
        <v>12.31</v>
      </c>
      <c r="I3488">
        <v>2.2200000000000002</v>
      </c>
      <c r="J3488">
        <v>633.47</v>
      </c>
      <c r="K3488" s="1">
        <v>46286</v>
      </c>
      <c r="L3488" t="s">
        <v>15788</v>
      </c>
      <c r="M3488">
        <f t="shared" si="648"/>
        <v>1</v>
      </c>
      <c r="N3488">
        <f>COUNTIF(Orders!$A:$A,C3488)</f>
        <v>1</v>
      </c>
      <c r="P3488">
        <f>COUNTIF(Orders!$H:$H,UPPER(SUBSTITUTE(TRIM(C3488),"-","")))</f>
        <v>1</v>
      </c>
      <c r="R3488" t="str">
        <f t="shared" si="649"/>
        <v>Matched Order Reference</v>
      </c>
      <c r="S3488">
        <f t="shared" si="650"/>
        <v>1</v>
      </c>
      <c r="V3488" cm="1">
        <f t="array" ref="V3488">IF(E3488&lt;&gt;"CAPTURE",0,SUMPRODUCT((MDR_Rates!$A$2:$A$10=F3488)*(G3488&gt;MDR_Rates!$B$2:$B$10)*((MDR_Rates!$C$2:$C$10="")+(G3488&lt;=MDR_Rates!$C$2:$C$10))*MDR_Rates!$D$2:$D$10))</f>
        <v>1.9</v>
      </c>
      <c r="W3488">
        <f t="shared" si="651"/>
        <v>12.31</v>
      </c>
      <c r="X3488">
        <f t="shared" si="652"/>
        <v>2.2200000000000002</v>
      </c>
      <c r="Y3488">
        <f t="shared" si="653"/>
        <v>0</v>
      </c>
      <c r="Z3488">
        <f t="shared" si="654"/>
        <v>0</v>
      </c>
      <c r="AG3488" t="str">
        <f t="shared" si="655"/>
        <v/>
      </c>
      <c r="AI3488" t="str">
        <f t="shared" si="656"/>
        <v/>
      </c>
      <c r="AJ3488" t="str">
        <f t="shared" si="657"/>
        <v/>
      </c>
      <c r="AK3488" t="str">
        <f t="shared" si="658"/>
        <v>ORD26002188</v>
      </c>
      <c r="AL3488">
        <f>IF(E3488&lt;&gt;"CAPTURE","",COUNTIF(Orders!$H:$H,AK3488))</f>
        <v>1</v>
      </c>
      <c r="AP3488" t="str">
        <f t="shared" si="659"/>
        <v>Matched to Order</v>
      </c>
      <c r="AQ3488">
        <f>IF(COUNTIF($A$2:A3488,A3488)=1,1,0)</f>
        <v>1</v>
      </c>
    </row>
    <row r="3489" spans="1:43" x14ac:dyDescent="0.3">
      <c r="A3489" t="s">
        <v>15863</v>
      </c>
      <c r="C3489" t="s">
        <v>4393</v>
      </c>
      <c r="D3489" s="1">
        <v>46284</v>
      </c>
      <c r="E3489" t="s">
        <v>11819</v>
      </c>
      <c r="F3489" t="s">
        <v>17</v>
      </c>
      <c r="G3489">
        <v>4797</v>
      </c>
      <c r="H3489">
        <v>76.75</v>
      </c>
      <c r="I3489">
        <v>13.82</v>
      </c>
      <c r="J3489">
        <v>4706.43</v>
      </c>
      <c r="K3489" s="1">
        <v>46286</v>
      </c>
      <c r="L3489" t="s">
        <v>15788</v>
      </c>
      <c r="M3489">
        <f t="shared" si="648"/>
        <v>1</v>
      </c>
      <c r="N3489">
        <f>COUNTIF(Orders!$A:$A,C3489)</f>
        <v>1</v>
      </c>
      <c r="P3489">
        <f>COUNTIF(Orders!$H:$H,UPPER(SUBSTITUTE(TRIM(C3489),"-","")))</f>
        <v>1</v>
      </c>
      <c r="R3489" t="str">
        <f t="shared" si="649"/>
        <v>Matched Order Reference</v>
      </c>
      <c r="S3489">
        <f t="shared" si="650"/>
        <v>1</v>
      </c>
      <c r="V3489" cm="1">
        <f t="array" ref="V3489">IF(E3489&lt;&gt;"CAPTURE",0,SUMPRODUCT((MDR_Rates!$A$2:$A$10=F3489)*(G3489&gt;MDR_Rates!$B$2:$B$10)*((MDR_Rates!$C$2:$C$10="")+(G3489&lt;=MDR_Rates!$C$2:$C$10))*MDR_Rates!$D$2:$D$10))</f>
        <v>1.6</v>
      </c>
      <c r="W3489">
        <f t="shared" si="651"/>
        <v>76.75</v>
      </c>
      <c r="X3489">
        <f t="shared" si="652"/>
        <v>13.82</v>
      </c>
      <c r="Y3489">
        <f t="shared" si="653"/>
        <v>0</v>
      </c>
      <c r="Z3489">
        <f t="shared" si="654"/>
        <v>0</v>
      </c>
      <c r="AG3489" t="str">
        <f t="shared" si="655"/>
        <v/>
      </c>
      <c r="AI3489" t="str">
        <f t="shared" si="656"/>
        <v/>
      </c>
      <c r="AJ3489" t="str">
        <f t="shared" si="657"/>
        <v/>
      </c>
      <c r="AK3489" t="str">
        <f t="shared" si="658"/>
        <v>ORD26002201</v>
      </c>
      <c r="AL3489">
        <f>IF(E3489&lt;&gt;"CAPTURE","",COUNTIF(Orders!$H:$H,AK3489))</f>
        <v>1</v>
      </c>
      <c r="AP3489" t="str">
        <f t="shared" si="659"/>
        <v>Matched to Order</v>
      </c>
      <c r="AQ3489">
        <f>IF(COUNTIF($A$2:A3489,A3489)=1,1,0)</f>
        <v>1</v>
      </c>
    </row>
    <row r="3490" spans="1:43" x14ac:dyDescent="0.3">
      <c r="A3490" t="s">
        <v>15864</v>
      </c>
      <c r="C3490" t="s">
        <v>4458</v>
      </c>
      <c r="D3490" s="1">
        <v>46284</v>
      </c>
      <c r="E3490" t="s">
        <v>11819</v>
      </c>
      <c r="F3490" t="s">
        <v>17</v>
      </c>
      <c r="G3490">
        <v>3499</v>
      </c>
      <c r="H3490">
        <v>55.98</v>
      </c>
      <c r="I3490">
        <v>10.08</v>
      </c>
      <c r="J3490">
        <v>3432.94</v>
      </c>
      <c r="K3490" s="1">
        <v>46286</v>
      </c>
      <c r="L3490" t="s">
        <v>15788</v>
      </c>
      <c r="M3490">
        <f t="shared" si="648"/>
        <v>1</v>
      </c>
      <c r="N3490">
        <f>COUNTIF(Orders!$A:$A,C3490)</f>
        <v>1</v>
      </c>
      <c r="P3490">
        <f>COUNTIF(Orders!$H:$H,UPPER(SUBSTITUTE(TRIM(C3490),"-","")))</f>
        <v>1</v>
      </c>
      <c r="R3490" t="str">
        <f t="shared" si="649"/>
        <v>Matched Order Reference</v>
      </c>
      <c r="S3490">
        <f t="shared" si="650"/>
        <v>1</v>
      </c>
      <c r="V3490" cm="1">
        <f t="array" ref="V3490">IF(E3490&lt;&gt;"CAPTURE",0,SUMPRODUCT((MDR_Rates!$A$2:$A$10=F3490)*(G3490&gt;MDR_Rates!$B$2:$B$10)*((MDR_Rates!$C$2:$C$10="")+(G3490&lt;=MDR_Rates!$C$2:$C$10))*MDR_Rates!$D$2:$D$10))</f>
        <v>1.6</v>
      </c>
      <c r="W3490">
        <f t="shared" si="651"/>
        <v>55.98</v>
      </c>
      <c r="X3490">
        <f t="shared" si="652"/>
        <v>10.08</v>
      </c>
      <c r="Y3490">
        <f t="shared" si="653"/>
        <v>0</v>
      </c>
      <c r="Z3490">
        <f t="shared" si="654"/>
        <v>0</v>
      </c>
      <c r="AG3490" t="str">
        <f t="shared" si="655"/>
        <v/>
      </c>
      <c r="AI3490" t="str">
        <f t="shared" si="656"/>
        <v/>
      </c>
      <c r="AJ3490" t="str">
        <f t="shared" si="657"/>
        <v/>
      </c>
      <c r="AK3490" t="str">
        <f t="shared" si="658"/>
        <v>ORD26002234</v>
      </c>
      <c r="AL3490">
        <f>IF(E3490&lt;&gt;"CAPTURE","",COUNTIF(Orders!$H:$H,AK3490))</f>
        <v>1</v>
      </c>
      <c r="AP3490" t="str">
        <f t="shared" si="659"/>
        <v>Matched to Order</v>
      </c>
      <c r="AQ3490">
        <f>IF(COUNTIF($A$2:A3490,A3490)=1,1,0)</f>
        <v>1</v>
      </c>
    </row>
    <row r="3491" spans="1:43" x14ac:dyDescent="0.3">
      <c r="A3491" t="s">
        <v>15865</v>
      </c>
      <c r="C3491" t="s">
        <v>4484</v>
      </c>
      <c r="D3491" s="1">
        <v>46284</v>
      </c>
      <c r="E3491" t="s">
        <v>11819</v>
      </c>
      <c r="F3491" t="s">
        <v>9</v>
      </c>
      <c r="G3491">
        <v>599</v>
      </c>
      <c r="H3491">
        <v>0</v>
      </c>
      <c r="I3491">
        <v>0</v>
      </c>
      <c r="J3491">
        <v>599</v>
      </c>
      <c r="K3491" s="1">
        <v>46286</v>
      </c>
      <c r="L3491" t="s">
        <v>15788</v>
      </c>
      <c r="M3491">
        <f t="shared" si="648"/>
        <v>1</v>
      </c>
      <c r="N3491">
        <f>COUNTIF(Orders!$A:$A,C3491)</f>
        <v>1</v>
      </c>
      <c r="P3491">
        <f>COUNTIF(Orders!$H:$H,UPPER(SUBSTITUTE(TRIM(C3491),"-","")))</f>
        <v>1</v>
      </c>
      <c r="R3491" t="str">
        <f t="shared" si="649"/>
        <v>Matched Order Reference</v>
      </c>
      <c r="S3491">
        <f t="shared" si="650"/>
        <v>1</v>
      </c>
      <c r="V3491" cm="1">
        <f t="array" ref="V3491">IF(E3491&lt;&gt;"CAPTURE",0,SUMPRODUCT((MDR_Rates!$A$2:$A$10=F3491)*(G3491&gt;MDR_Rates!$B$2:$B$10)*((MDR_Rates!$C$2:$C$10="")+(G3491&lt;=MDR_Rates!$C$2:$C$10))*MDR_Rates!$D$2:$D$10))</f>
        <v>0</v>
      </c>
      <c r="W3491">
        <f t="shared" si="651"/>
        <v>0</v>
      </c>
      <c r="X3491">
        <f t="shared" si="652"/>
        <v>0</v>
      </c>
      <c r="Y3491">
        <f t="shared" si="653"/>
        <v>0</v>
      </c>
      <c r="Z3491">
        <f t="shared" si="654"/>
        <v>0</v>
      </c>
      <c r="AG3491" t="str">
        <f t="shared" si="655"/>
        <v/>
      </c>
      <c r="AI3491" t="str">
        <f t="shared" si="656"/>
        <v/>
      </c>
      <c r="AJ3491" t="str">
        <f t="shared" si="657"/>
        <v/>
      </c>
      <c r="AK3491" t="str">
        <f t="shared" si="658"/>
        <v>ORD26002247</v>
      </c>
      <c r="AL3491">
        <f>IF(E3491&lt;&gt;"CAPTURE","",COUNTIF(Orders!$H:$H,AK3491))</f>
        <v>1</v>
      </c>
      <c r="AP3491" t="str">
        <f t="shared" si="659"/>
        <v>Matched to Order</v>
      </c>
      <c r="AQ3491">
        <f>IF(COUNTIF($A$2:A3491,A3491)=1,1,0)</f>
        <v>1</v>
      </c>
    </row>
    <row r="3492" spans="1:43" x14ac:dyDescent="0.3">
      <c r="A3492" t="s">
        <v>15866</v>
      </c>
      <c r="C3492" t="s">
        <v>4506</v>
      </c>
      <c r="D3492" s="1">
        <v>46284</v>
      </c>
      <c r="E3492" t="s">
        <v>11819</v>
      </c>
      <c r="F3492" t="s">
        <v>9</v>
      </c>
      <c r="G3492">
        <v>1298</v>
      </c>
      <c r="H3492">
        <v>0</v>
      </c>
      <c r="I3492">
        <v>0</v>
      </c>
      <c r="J3492">
        <v>1298</v>
      </c>
      <c r="K3492" s="1">
        <v>46286</v>
      </c>
      <c r="L3492" t="s">
        <v>15788</v>
      </c>
      <c r="M3492">
        <f t="shared" si="648"/>
        <v>1</v>
      </c>
      <c r="N3492">
        <f>COUNTIF(Orders!$A:$A,C3492)</f>
        <v>1</v>
      </c>
      <c r="P3492">
        <f>COUNTIF(Orders!$H:$H,UPPER(SUBSTITUTE(TRIM(C3492),"-","")))</f>
        <v>1</v>
      </c>
      <c r="R3492" t="str">
        <f t="shared" si="649"/>
        <v>Matched Order Reference</v>
      </c>
      <c r="S3492">
        <f t="shared" si="650"/>
        <v>1</v>
      </c>
      <c r="V3492" cm="1">
        <f t="array" ref="V3492">IF(E3492&lt;&gt;"CAPTURE",0,SUMPRODUCT((MDR_Rates!$A$2:$A$10=F3492)*(G3492&gt;MDR_Rates!$B$2:$B$10)*((MDR_Rates!$C$2:$C$10="")+(G3492&lt;=MDR_Rates!$C$2:$C$10))*MDR_Rates!$D$2:$D$10))</f>
        <v>0</v>
      </c>
      <c r="W3492">
        <f t="shared" si="651"/>
        <v>0</v>
      </c>
      <c r="X3492">
        <f t="shared" si="652"/>
        <v>0</v>
      </c>
      <c r="Y3492">
        <f t="shared" si="653"/>
        <v>0</v>
      </c>
      <c r="Z3492">
        <f t="shared" si="654"/>
        <v>0</v>
      </c>
      <c r="AG3492" t="str">
        <f t="shared" si="655"/>
        <v/>
      </c>
      <c r="AI3492" t="str">
        <f t="shared" si="656"/>
        <v/>
      </c>
      <c r="AJ3492" t="str">
        <f t="shared" si="657"/>
        <v/>
      </c>
      <c r="AK3492" t="str">
        <f t="shared" si="658"/>
        <v>ORD26002258</v>
      </c>
      <c r="AL3492">
        <f>IF(E3492&lt;&gt;"CAPTURE","",COUNTIF(Orders!$H:$H,AK3492))</f>
        <v>1</v>
      </c>
      <c r="AP3492" t="str">
        <f t="shared" si="659"/>
        <v>Matched to Order</v>
      </c>
      <c r="AQ3492">
        <f>IF(COUNTIF($A$2:A3492,A3492)=1,1,0)</f>
        <v>1</v>
      </c>
    </row>
    <row r="3493" spans="1:43" x14ac:dyDescent="0.3">
      <c r="A3493" t="s">
        <v>15867</v>
      </c>
      <c r="C3493" t="s">
        <v>4607</v>
      </c>
      <c r="D3493" s="1">
        <v>46284</v>
      </c>
      <c r="E3493" t="s">
        <v>11819</v>
      </c>
      <c r="F3493" t="s">
        <v>17</v>
      </c>
      <c r="G3493">
        <v>2498</v>
      </c>
      <c r="H3493">
        <v>39.97</v>
      </c>
      <c r="I3493">
        <v>7.19</v>
      </c>
      <c r="J3493">
        <v>2450.84</v>
      </c>
      <c r="K3493" s="1">
        <v>46286</v>
      </c>
      <c r="L3493" t="s">
        <v>15788</v>
      </c>
      <c r="M3493">
        <f t="shared" si="648"/>
        <v>1</v>
      </c>
      <c r="N3493">
        <f>COUNTIF(Orders!$A:$A,C3493)</f>
        <v>1</v>
      </c>
      <c r="P3493">
        <f>COUNTIF(Orders!$H:$H,UPPER(SUBSTITUTE(TRIM(C3493),"-","")))</f>
        <v>1</v>
      </c>
      <c r="R3493" t="str">
        <f t="shared" si="649"/>
        <v>Matched Order Reference</v>
      </c>
      <c r="S3493">
        <f t="shared" si="650"/>
        <v>1</v>
      </c>
      <c r="V3493" cm="1">
        <f t="array" ref="V3493">IF(E3493&lt;&gt;"CAPTURE",0,SUMPRODUCT((MDR_Rates!$A$2:$A$10=F3493)*(G3493&gt;MDR_Rates!$B$2:$B$10)*((MDR_Rates!$C$2:$C$10="")+(G3493&lt;=MDR_Rates!$C$2:$C$10))*MDR_Rates!$D$2:$D$10))</f>
        <v>1.6</v>
      </c>
      <c r="W3493">
        <f t="shared" si="651"/>
        <v>39.97</v>
      </c>
      <c r="X3493">
        <f t="shared" si="652"/>
        <v>7.19</v>
      </c>
      <c r="Y3493">
        <f t="shared" si="653"/>
        <v>0</v>
      </c>
      <c r="Z3493">
        <f t="shared" si="654"/>
        <v>0</v>
      </c>
      <c r="AG3493" t="str">
        <f t="shared" si="655"/>
        <v/>
      </c>
      <c r="AI3493" t="str">
        <f t="shared" si="656"/>
        <v/>
      </c>
      <c r="AJ3493" t="str">
        <f t="shared" si="657"/>
        <v/>
      </c>
      <c r="AK3493" t="str">
        <f t="shared" si="658"/>
        <v>ORD26002309</v>
      </c>
      <c r="AL3493">
        <f>IF(E3493&lt;&gt;"CAPTURE","",COUNTIF(Orders!$H:$H,AK3493))</f>
        <v>1</v>
      </c>
      <c r="AP3493" t="str">
        <f t="shared" si="659"/>
        <v>Matched to Order</v>
      </c>
      <c r="AQ3493">
        <f>IF(COUNTIF($A$2:A3493,A3493)=1,1,0)</f>
        <v>1</v>
      </c>
    </row>
    <row r="3494" spans="1:43" x14ac:dyDescent="0.3">
      <c r="A3494" t="s">
        <v>15868</v>
      </c>
      <c r="C3494" t="s">
        <v>4625</v>
      </c>
      <c r="D3494" s="1">
        <v>46284</v>
      </c>
      <c r="E3494" t="s">
        <v>11819</v>
      </c>
      <c r="F3494" t="s">
        <v>17</v>
      </c>
      <c r="G3494">
        <v>3499</v>
      </c>
      <c r="H3494">
        <v>55.98</v>
      </c>
      <c r="I3494">
        <v>10.08</v>
      </c>
      <c r="J3494">
        <v>3432.94</v>
      </c>
      <c r="K3494" s="1">
        <v>46286</v>
      </c>
      <c r="L3494" t="s">
        <v>15788</v>
      </c>
      <c r="M3494">
        <f t="shared" si="648"/>
        <v>1</v>
      </c>
      <c r="N3494">
        <f>COUNTIF(Orders!$A:$A,C3494)</f>
        <v>1</v>
      </c>
      <c r="P3494">
        <f>COUNTIF(Orders!$H:$H,UPPER(SUBSTITUTE(TRIM(C3494),"-","")))</f>
        <v>1</v>
      </c>
      <c r="R3494" t="str">
        <f t="shared" si="649"/>
        <v>Matched Order Reference</v>
      </c>
      <c r="S3494">
        <f t="shared" si="650"/>
        <v>1</v>
      </c>
      <c r="V3494" cm="1">
        <f t="array" ref="V3494">IF(E3494&lt;&gt;"CAPTURE",0,SUMPRODUCT((MDR_Rates!$A$2:$A$10=F3494)*(G3494&gt;MDR_Rates!$B$2:$B$10)*((MDR_Rates!$C$2:$C$10="")+(G3494&lt;=MDR_Rates!$C$2:$C$10))*MDR_Rates!$D$2:$D$10))</f>
        <v>1.6</v>
      </c>
      <c r="W3494">
        <f t="shared" si="651"/>
        <v>55.98</v>
      </c>
      <c r="X3494">
        <f t="shared" si="652"/>
        <v>10.08</v>
      </c>
      <c r="Y3494">
        <f t="shared" si="653"/>
        <v>0</v>
      </c>
      <c r="Z3494">
        <f t="shared" si="654"/>
        <v>0</v>
      </c>
      <c r="AG3494" t="str">
        <f t="shared" si="655"/>
        <v/>
      </c>
      <c r="AI3494" t="str">
        <f t="shared" si="656"/>
        <v/>
      </c>
      <c r="AJ3494" t="str">
        <f t="shared" si="657"/>
        <v/>
      </c>
      <c r="AK3494" t="str">
        <f t="shared" si="658"/>
        <v>ORD26002318</v>
      </c>
      <c r="AL3494">
        <f>IF(E3494&lt;&gt;"CAPTURE","",COUNTIF(Orders!$H:$H,AK3494))</f>
        <v>1</v>
      </c>
      <c r="AP3494" t="str">
        <f t="shared" si="659"/>
        <v>Matched to Order</v>
      </c>
      <c r="AQ3494">
        <f>IF(COUNTIF($A$2:A3494,A3494)=1,1,0)</f>
        <v>1</v>
      </c>
    </row>
    <row r="3495" spans="1:43" x14ac:dyDescent="0.3">
      <c r="A3495" t="s">
        <v>15869</v>
      </c>
      <c r="C3495" t="s">
        <v>4639</v>
      </c>
      <c r="D3495" s="1">
        <v>46284</v>
      </c>
      <c r="E3495" t="s">
        <v>11819</v>
      </c>
      <c r="F3495" t="s">
        <v>17</v>
      </c>
      <c r="G3495">
        <v>5498</v>
      </c>
      <c r="H3495">
        <v>87.97</v>
      </c>
      <c r="I3495">
        <v>15.83</v>
      </c>
      <c r="J3495">
        <v>5394.2</v>
      </c>
      <c r="K3495" s="1">
        <v>46286</v>
      </c>
      <c r="L3495" t="s">
        <v>15788</v>
      </c>
      <c r="M3495">
        <f t="shared" si="648"/>
        <v>1</v>
      </c>
      <c r="N3495">
        <f>COUNTIF(Orders!$A:$A,C3495)</f>
        <v>1</v>
      </c>
      <c r="P3495">
        <f>COUNTIF(Orders!$H:$H,UPPER(SUBSTITUTE(TRIM(C3495),"-","")))</f>
        <v>1</v>
      </c>
      <c r="R3495" t="str">
        <f t="shared" si="649"/>
        <v>Matched Order Reference</v>
      </c>
      <c r="S3495">
        <f t="shared" si="650"/>
        <v>1</v>
      </c>
      <c r="V3495" cm="1">
        <f t="array" ref="V3495">IF(E3495&lt;&gt;"CAPTURE",0,SUMPRODUCT((MDR_Rates!$A$2:$A$10=F3495)*(G3495&gt;MDR_Rates!$B$2:$B$10)*((MDR_Rates!$C$2:$C$10="")+(G3495&lt;=MDR_Rates!$C$2:$C$10))*MDR_Rates!$D$2:$D$10))</f>
        <v>1.6</v>
      </c>
      <c r="W3495">
        <f t="shared" si="651"/>
        <v>87.97</v>
      </c>
      <c r="X3495">
        <f t="shared" si="652"/>
        <v>15.83</v>
      </c>
      <c r="Y3495">
        <f t="shared" si="653"/>
        <v>0</v>
      </c>
      <c r="Z3495">
        <f t="shared" si="654"/>
        <v>0</v>
      </c>
      <c r="AG3495" t="str">
        <f t="shared" si="655"/>
        <v/>
      </c>
      <c r="AI3495" t="str">
        <f t="shared" si="656"/>
        <v/>
      </c>
      <c r="AJ3495" t="str">
        <f t="shared" si="657"/>
        <v/>
      </c>
      <c r="AK3495" t="str">
        <f t="shared" si="658"/>
        <v>ORD26002325</v>
      </c>
      <c r="AL3495">
        <f>IF(E3495&lt;&gt;"CAPTURE","",COUNTIF(Orders!$H:$H,AK3495))</f>
        <v>1</v>
      </c>
      <c r="AP3495" t="str">
        <f t="shared" si="659"/>
        <v>Matched to Order</v>
      </c>
      <c r="AQ3495">
        <f>IF(COUNTIF($A$2:A3495,A3495)=1,1,0)</f>
        <v>1</v>
      </c>
    </row>
    <row r="3496" spans="1:43" x14ac:dyDescent="0.3">
      <c r="A3496" t="s">
        <v>15870</v>
      </c>
      <c r="C3496" t="s">
        <v>4653</v>
      </c>
      <c r="D3496" s="1">
        <v>46284</v>
      </c>
      <c r="E3496" t="s">
        <v>11819</v>
      </c>
      <c r="F3496" t="s">
        <v>9</v>
      </c>
      <c r="G3496">
        <v>7097</v>
      </c>
      <c r="H3496">
        <v>21.29</v>
      </c>
      <c r="I3496">
        <v>3.83</v>
      </c>
      <c r="J3496">
        <v>7071.88</v>
      </c>
      <c r="K3496" s="1">
        <v>46286</v>
      </c>
      <c r="L3496" t="s">
        <v>15788</v>
      </c>
      <c r="M3496">
        <f t="shared" si="648"/>
        <v>1</v>
      </c>
      <c r="N3496">
        <f>COUNTIF(Orders!$A:$A,C3496)</f>
        <v>1</v>
      </c>
      <c r="P3496">
        <f>COUNTIF(Orders!$H:$H,UPPER(SUBSTITUTE(TRIM(C3496),"-","")))</f>
        <v>1</v>
      </c>
      <c r="R3496" t="str">
        <f t="shared" si="649"/>
        <v>Matched Order Reference</v>
      </c>
      <c r="S3496">
        <f t="shared" si="650"/>
        <v>1</v>
      </c>
      <c r="V3496" cm="1">
        <f t="array" ref="V3496">IF(E3496&lt;&gt;"CAPTURE",0,SUMPRODUCT((MDR_Rates!$A$2:$A$10=F3496)*(G3496&gt;MDR_Rates!$B$2:$B$10)*((MDR_Rates!$C$2:$C$10="")+(G3496&lt;=MDR_Rates!$C$2:$C$10))*MDR_Rates!$D$2:$D$10))</f>
        <v>0.3</v>
      </c>
      <c r="W3496">
        <f t="shared" si="651"/>
        <v>21.29</v>
      </c>
      <c r="X3496">
        <f t="shared" si="652"/>
        <v>3.83</v>
      </c>
      <c r="Y3496">
        <f t="shared" si="653"/>
        <v>0</v>
      </c>
      <c r="Z3496">
        <f t="shared" si="654"/>
        <v>0</v>
      </c>
      <c r="AG3496" t="str">
        <f t="shared" si="655"/>
        <v/>
      </c>
      <c r="AI3496" t="str">
        <f t="shared" si="656"/>
        <v/>
      </c>
      <c r="AJ3496" t="str">
        <f t="shared" si="657"/>
        <v/>
      </c>
      <c r="AK3496" t="str">
        <f t="shared" si="658"/>
        <v>ORD26002332</v>
      </c>
      <c r="AL3496">
        <f>IF(E3496&lt;&gt;"CAPTURE","",COUNTIF(Orders!$H:$H,AK3496))</f>
        <v>1</v>
      </c>
      <c r="AP3496" t="str">
        <f t="shared" si="659"/>
        <v>Matched to Order</v>
      </c>
      <c r="AQ3496">
        <f>IF(COUNTIF($A$2:A3496,A3496)=1,1,0)</f>
        <v>1</v>
      </c>
    </row>
    <row r="3497" spans="1:43" x14ac:dyDescent="0.3">
      <c r="A3497" t="s">
        <v>15871</v>
      </c>
      <c r="C3497" t="s">
        <v>15872</v>
      </c>
      <c r="D3497" s="1">
        <v>46284</v>
      </c>
      <c r="E3497" t="s">
        <v>11819</v>
      </c>
      <c r="F3497" t="s">
        <v>33</v>
      </c>
      <c r="G3497">
        <v>299</v>
      </c>
      <c r="H3497">
        <v>4.49</v>
      </c>
      <c r="I3497">
        <v>0.81</v>
      </c>
      <c r="J3497">
        <v>293.7</v>
      </c>
      <c r="K3497" s="1">
        <v>46286</v>
      </c>
      <c r="L3497" t="s">
        <v>15788</v>
      </c>
      <c r="M3497">
        <f t="shared" si="648"/>
        <v>1</v>
      </c>
      <c r="N3497">
        <f>COUNTIF(Orders!$A:$A,C3497)</f>
        <v>1</v>
      </c>
      <c r="P3497">
        <f>COUNTIF(Orders!$H:$H,UPPER(SUBSTITUTE(TRIM(C3497),"-","")))</f>
        <v>1</v>
      </c>
      <c r="R3497" t="str">
        <f t="shared" si="649"/>
        <v>Matched Order Reference</v>
      </c>
      <c r="S3497">
        <f t="shared" si="650"/>
        <v>1</v>
      </c>
      <c r="V3497" cm="1">
        <f t="array" ref="V3497">IF(E3497&lt;&gt;"CAPTURE",0,SUMPRODUCT((MDR_Rates!$A$2:$A$10=F3497)*(G3497&gt;MDR_Rates!$B$2:$B$10)*((MDR_Rates!$C$2:$C$10="")+(G3497&lt;=MDR_Rates!$C$2:$C$10))*MDR_Rates!$D$2:$D$10))</f>
        <v>1.5</v>
      </c>
      <c r="W3497">
        <f t="shared" si="651"/>
        <v>4.49</v>
      </c>
      <c r="X3497">
        <f t="shared" si="652"/>
        <v>0.81</v>
      </c>
      <c r="Y3497">
        <f t="shared" si="653"/>
        <v>0</v>
      </c>
      <c r="Z3497">
        <f t="shared" si="654"/>
        <v>0</v>
      </c>
      <c r="AG3497" t="str">
        <f t="shared" si="655"/>
        <v/>
      </c>
      <c r="AI3497" t="str">
        <f t="shared" si="656"/>
        <v/>
      </c>
      <c r="AJ3497" t="str">
        <f t="shared" si="657"/>
        <v/>
      </c>
      <c r="AK3497" t="str">
        <f t="shared" si="658"/>
        <v>ORD26002445</v>
      </c>
      <c r="AL3497">
        <f>IF(E3497&lt;&gt;"CAPTURE","",COUNTIF(Orders!$H:$H,AK3497))</f>
        <v>1</v>
      </c>
      <c r="AP3497" t="str">
        <f t="shared" si="659"/>
        <v>Matched to Order</v>
      </c>
      <c r="AQ3497">
        <f>IF(COUNTIF($A$2:A3497,A3497)=1,1,0)</f>
        <v>1</v>
      </c>
    </row>
    <row r="3498" spans="1:43" x14ac:dyDescent="0.3">
      <c r="A3498" t="s">
        <v>15873</v>
      </c>
      <c r="C3498" t="s">
        <v>15874</v>
      </c>
      <c r="D3498" s="1">
        <v>46284</v>
      </c>
      <c r="E3498" t="s">
        <v>11819</v>
      </c>
      <c r="F3498" t="s">
        <v>9</v>
      </c>
      <c r="G3498">
        <v>2298</v>
      </c>
      <c r="H3498">
        <v>6.89</v>
      </c>
      <c r="I3498">
        <v>1.24</v>
      </c>
      <c r="J3498">
        <v>2289.87</v>
      </c>
      <c r="K3498" s="1">
        <v>46286</v>
      </c>
      <c r="L3498" t="s">
        <v>15788</v>
      </c>
      <c r="M3498">
        <f t="shared" si="648"/>
        <v>1</v>
      </c>
      <c r="N3498">
        <f>COUNTIF(Orders!$A:$A,C3498)</f>
        <v>1</v>
      </c>
      <c r="P3498">
        <f>COUNTIF(Orders!$H:$H,UPPER(SUBSTITUTE(TRIM(C3498),"-","")))</f>
        <v>1</v>
      </c>
      <c r="R3498" t="str">
        <f t="shared" si="649"/>
        <v>Matched Order Reference</v>
      </c>
      <c r="S3498">
        <f t="shared" si="650"/>
        <v>1</v>
      </c>
      <c r="V3498" cm="1">
        <f t="array" ref="V3498">IF(E3498&lt;&gt;"CAPTURE",0,SUMPRODUCT((MDR_Rates!$A$2:$A$10=F3498)*(G3498&gt;MDR_Rates!$B$2:$B$10)*((MDR_Rates!$C$2:$C$10="")+(G3498&lt;=MDR_Rates!$C$2:$C$10))*MDR_Rates!$D$2:$D$10))</f>
        <v>0.3</v>
      </c>
      <c r="W3498">
        <f t="shared" si="651"/>
        <v>6.89</v>
      </c>
      <c r="X3498">
        <f t="shared" si="652"/>
        <v>1.24</v>
      </c>
      <c r="Y3498">
        <f t="shared" si="653"/>
        <v>0</v>
      </c>
      <c r="Z3498">
        <f t="shared" si="654"/>
        <v>0</v>
      </c>
      <c r="AG3498" t="str">
        <f t="shared" si="655"/>
        <v/>
      </c>
      <c r="AI3498" t="str">
        <f t="shared" si="656"/>
        <v/>
      </c>
      <c r="AJ3498" t="str">
        <f t="shared" si="657"/>
        <v/>
      </c>
      <c r="AK3498" t="str">
        <f t="shared" si="658"/>
        <v>ORD26002488</v>
      </c>
      <c r="AL3498">
        <f>IF(E3498&lt;&gt;"CAPTURE","",COUNTIF(Orders!$H:$H,AK3498))</f>
        <v>1</v>
      </c>
      <c r="AP3498" t="str">
        <f t="shared" si="659"/>
        <v>Matched to Order</v>
      </c>
      <c r="AQ3498">
        <f>IF(COUNTIF($A$2:A3498,A3498)=1,1,0)</f>
        <v>1</v>
      </c>
    </row>
    <row r="3499" spans="1:43" x14ac:dyDescent="0.3">
      <c r="A3499" t="s">
        <v>15875</v>
      </c>
      <c r="C3499" t="s">
        <v>5099</v>
      </c>
      <c r="D3499" s="1">
        <v>46284</v>
      </c>
      <c r="E3499" t="s">
        <v>11819</v>
      </c>
      <c r="F3499" t="s">
        <v>9</v>
      </c>
      <c r="G3499">
        <v>599</v>
      </c>
      <c r="H3499">
        <v>0</v>
      </c>
      <c r="I3499">
        <v>0</v>
      </c>
      <c r="J3499">
        <v>599</v>
      </c>
      <c r="K3499" s="1">
        <v>46286</v>
      </c>
      <c r="L3499" t="s">
        <v>15788</v>
      </c>
      <c r="M3499">
        <f t="shared" si="648"/>
        <v>1</v>
      </c>
      <c r="N3499">
        <f>COUNTIF(Orders!$A:$A,C3499)</f>
        <v>1</v>
      </c>
      <c r="P3499">
        <f>COUNTIF(Orders!$H:$H,UPPER(SUBSTITUTE(TRIM(C3499),"-","")))</f>
        <v>1</v>
      </c>
      <c r="R3499" t="str">
        <f t="shared" si="649"/>
        <v>Matched Order Reference</v>
      </c>
      <c r="S3499">
        <f t="shared" si="650"/>
        <v>1</v>
      </c>
      <c r="V3499" cm="1">
        <f t="array" ref="V3499">IF(E3499&lt;&gt;"CAPTURE",0,SUMPRODUCT((MDR_Rates!$A$2:$A$10=F3499)*(G3499&gt;MDR_Rates!$B$2:$B$10)*((MDR_Rates!$C$2:$C$10="")+(G3499&lt;=MDR_Rates!$C$2:$C$10))*MDR_Rates!$D$2:$D$10))</f>
        <v>0</v>
      </c>
      <c r="W3499">
        <f t="shared" si="651"/>
        <v>0</v>
      </c>
      <c r="X3499">
        <f t="shared" si="652"/>
        <v>0</v>
      </c>
      <c r="Y3499">
        <f t="shared" si="653"/>
        <v>0</v>
      </c>
      <c r="Z3499">
        <f t="shared" si="654"/>
        <v>0</v>
      </c>
      <c r="AG3499" t="str">
        <f t="shared" si="655"/>
        <v/>
      </c>
      <c r="AI3499" t="str">
        <f t="shared" si="656"/>
        <v/>
      </c>
      <c r="AJ3499" t="str">
        <f t="shared" si="657"/>
        <v/>
      </c>
      <c r="AK3499" t="str">
        <f t="shared" si="658"/>
        <v>ORD26002559</v>
      </c>
      <c r="AL3499">
        <f>IF(E3499&lt;&gt;"CAPTURE","",COUNTIF(Orders!$H:$H,AK3499))</f>
        <v>1</v>
      </c>
      <c r="AP3499" t="str">
        <f t="shared" si="659"/>
        <v>Matched to Order</v>
      </c>
      <c r="AQ3499">
        <f>IF(COUNTIF($A$2:A3499,A3499)=1,1,0)</f>
        <v>1</v>
      </c>
    </row>
    <row r="3500" spans="1:43" x14ac:dyDescent="0.3">
      <c r="A3500" t="s">
        <v>15876</v>
      </c>
      <c r="C3500" t="s">
        <v>5177</v>
      </c>
      <c r="D3500" s="1">
        <v>46284</v>
      </c>
      <c r="E3500" t="s">
        <v>11819</v>
      </c>
      <c r="F3500" t="s">
        <v>9</v>
      </c>
      <c r="G3500">
        <v>2999</v>
      </c>
      <c r="H3500">
        <v>9</v>
      </c>
      <c r="I3500">
        <v>1.62</v>
      </c>
      <c r="J3500">
        <v>2988.38</v>
      </c>
      <c r="K3500" s="1">
        <v>46286</v>
      </c>
      <c r="L3500" t="s">
        <v>15788</v>
      </c>
      <c r="M3500">
        <f t="shared" si="648"/>
        <v>1</v>
      </c>
      <c r="N3500">
        <f>COUNTIF(Orders!$A:$A,C3500)</f>
        <v>1</v>
      </c>
      <c r="P3500">
        <f>COUNTIF(Orders!$H:$H,UPPER(SUBSTITUTE(TRIM(C3500),"-","")))</f>
        <v>1</v>
      </c>
      <c r="R3500" t="str">
        <f t="shared" si="649"/>
        <v>Matched Order Reference</v>
      </c>
      <c r="S3500">
        <f t="shared" si="650"/>
        <v>1</v>
      </c>
      <c r="V3500" cm="1">
        <f t="array" ref="V3500">IF(E3500&lt;&gt;"CAPTURE",0,SUMPRODUCT((MDR_Rates!$A$2:$A$10=F3500)*(G3500&gt;MDR_Rates!$B$2:$B$10)*((MDR_Rates!$C$2:$C$10="")+(G3500&lt;=MDR_Rates!$C$2:$C$10))*MDR_Rates!$D$2:$D$10))</f>
        <v>0.3</v>
      </c>
      <c r="W3500">
        <f t="shared" si="651"/>
        <v>9</v>
      </c>
      <c r="X3500">
        <f t="shared" si="652"/>
        <v>1.62</v>
      </c>
      <c r="Y3500">
        <f t="shared" si="653"/>
        <v>0</v>
      </c>
      <c r="Z3500">
        <f t="shared" si="654"/>
        <v>0</v>
      </c>
      <c r="AG3500" t="str">
        <f t="shared" si="655"/>
        <v/>
      </c>
      <c r="AI3500" t="str">
        <f t="shared" si="656"/>
        <v/>
      </c>
      <c r="AJ3500" t="str">
        <f t="shared" si="657"/>
        <v/>
      </c>
      <c r="AK3500" t="str">
        <f t="shared" si="658"/>
        <v>ORD26002599</v>
      </c>
      <c r="AL3500">
        <f>IF(E3500&lt;&gt;"CAPTURE","",COUNTIF(Orders!$H:$H,AK3500))</f>
        <v>1</v>
      </c>
      <c r="AP3500" t="str">
        <f t="shared" si="659"/>
        <v>Matched to Order</v>
      </c>
      <c r="AQ3500">
        <f>IF(COUNTIF($A$2:A3500,A3500)=1,1,0)</f>
        <v>1</v>
      </c>
    </row>
    <row r="3501" spans="1:43" x14ac:dyDescent="0.3">
      <c r="A3501" t="s">
        <v>15877</v>
      </c>
      <c r="C3501" t="s">
        <v>5243</v>
      </c>
      <c r="D3501" s="1">
        <v>46284</v>
      </c>
      <c r="E3501" t="s">
        <v>11819</v>
      </c>
      <c r="F3501" t="s">
        <v>9</v>
      </c>
      <c r="G3501">
        <v>12998</v>
      </c>
      <c r="H3501">
        <v>38.99</v>
      </c>
      <c r="I3501">
        <v>7.02</v>
      </c>
      <c r="J3501">
        <v>12951.99</v>
      </c>
      <c r="K3501" s="1">
        <v>46286</v>
      </c>
      <c r="L3501" t="s">
        <v>15788</v>
      </c>
      <c r="M3501">
        <f t="shared" si="648"/>
        <v>1</v>
      </c>
      <c r="N3501">
        <f>COUNTIF(Orders!$A:$A,C3501)</f>
        <v>1</v>
      </c>
      <c r="P3501">
        <f>COUNTIF(Orders!$H:$H,UPPER(SUBSTITUTE(TRIM(C3501),"-","")))</f>
        <v>1</v>
      </c>
      <c r="R3501" t="str">
        <f t="shared" si="649"/>
        <v>Matched Order Reference</v>
      </c>
      <c r="S3501">
        <f t="shared" si="650"/>
        <v>1</v>
      </c>
      <c r="V3501" cm="1">
        <f t="array" ref="V3501">IF(E3501&lt;&gt;"CAPTURE",0,SUMPRODUCT((MDR_Rates!$A$2:$A$10=F3501)*(G3501&gt;MDR_Rates!$B$2:$B$10)*((MDR_Rates!$C$2:$C$10="")+(G3501&lt;=MDR_Rates!$C$2:$C$10))*MDR_Rates!$D$2:$D$10))</f>
        <v>0.3</v>
      </c>
      <c r="W3501">
        <f t="shared" si="651"/>
        <v>38.99</v>
      </c>
      <c r="X3501">
        <f t="shared" si="652"/>
        <v>7.02</v>
      </c>
      <c r="Y3501">
        <f t="shared" si="653"/>
        <v>0</v>
      </c>
      <c r="Z3501">
        <f t="shared" si="654"/>
        <v>0</v>
      </c>
      <c r="AG3501" t="str">
        <f t="shared" si="655"/>
        <v/>
      </c>
      <c r="AI3501" t="str">
        <f t="shared" si="656"/>
        <v/>
      </c>
      <c r="AJ3501" t="str">
        <f t="shared" si="657"/>
        <v/>
      </c>
      <c r="AK3501" t="str">
        <f t="shared" si="658"/>
        <v>ORD26002632</v>
      </c>
      <c r="AL3501">
        <f>IF(E3501&lt;&gt;"CAPTURE","",COUNTIF(Orders!$H:$H,AK3501))</f>
        <v>1</v>
      </c>
      <c r="AP3501" t="str">
        <f t="shared" si="659"/>
        <v>Matched to Order</v>
      </c>
      <c r="AQ3501">
        <f>IF(COUNTIF($A$2:A3501,A3501)=1,1,0)</f>
        <v>1</v>
      </c>
    </row>
    <row r="3502" spans="1:43" x14ac:dyDescent="0.3">
      <c r="A3502" t="s">
        <v>15878</v>
      </c>
      <c r="C3502" t="s">
        <v>5247</v>
      </c>
      <c r="D3502" s="1">
        <v>46284</v>
      </c>
      <c r="E3502" t="s">
        <v>11819</v>
      </c>
      <c r="F3502" t="s">
        <v>9</v>
      </c>
      <c r="G3502">
        <v>1598</v>
      </c>
      <c r="H3502">
        <v>0</v>
      </c>
      <c r="I3502">
        <v>0</v>
      </c>
      <c r="J3502">
        <v>1598</v>
      </c>
      <c r="K3502" s="1">
        <v>46286</v>
      </c>
      <c r="L3502" t="s">
        <v>15788</v>
      </c>
      <c r="M3502">
        <f t="shared" si="648"/>
        <v>1</v>
      </c>
      <c r="N3502">
        <f>COUNTIF(Orders!$A:$A,C3502)</f>
        <v>1</v>
      </c>
      <c r="P3502">
        <f>COUNTIF(Orders!$H:$H,UPPER(SUBSTITUTE(TRIM(C3502),"-","")))</f>
        <v>1</v>
      </c>
      <c r="R3502" t="str">
        <f t="shared" si="649"/>
        <v>Matched Order Reference</v>
      </c>
      <c r="S3502">
        <f t="shared" si="650"/>
        <v>1</v>
      </c>
      <c r="V3502" cm="1">
        <f t="array" ref="V3502">IF(E3502&lt;&gt;"CAPTURE",0,SUMPRODUCT((MDR_Rates!$A$2:$A$10=F3502)*(G3502&gt;MDR_Rates!$B$2:$B$10)*((MDR_Rates!$C$2:$C$10="")+(G3502&lt;=MDR_Rates!$C$2:$C$10))*MDR_Rates!$D$2:$D$10))</f>
        <v>0</v>
      </c>
      <c r="W3502">
        <f t="shared" si="651"/>
        <v>0</v>
      </c>
      <c r="X3502">
        <f t="shared" si="652"/>
        <v>0</v>
      </c>
      <c r="Y3502">
        <f t="shared" si="653"/>
        <v>0</v>
      </c>
      <c r="Z3502">
        <f t="shared" si="654"/>
        <v>0</v>
      </c>
      <c r="AG3502" t="str">
        <f t="shared" si="655"/>
        <v/>
      </c>
      <c r="AI3502" t="str">
        <f t="shared" si="656"/>
        <v/>
      </c>
      <c r="AJ3502" t="str">
        <f t="shared" si="657"/>
        <v/>
      </c>
      <c r="AK3502" t="str">
        <f t="shared" si="658"/>
        <v>ORD26002634</v>
      </c>
      <c r="AL3502">
        <f>IF(E3502&lt;&gt;"CAPTURE","",COUNTIF(Orders!$H:$H,AK3502))</f>
        <v>1</v>
      </c>
      <c r="AP3502" t="str">
        <f t="shared" si="659"/>
        <v>Matched to Order</v>
      </c>
      <c r="AQ3502">
        <f>IF(COUNTIF($A$2:A3502,A3502)=1,1,0)</f>
        <v>1</v>
      </c>
    </row>
    <row r="3503" spans="1:43" x14ac:dyDescent="0.3">
      <c r="A3503" t="s">
        <v>15879</v>
      </c>
      <c r="C3503" t="s">
        <v>5261</v>
      </c>
      <c r="D3503" s="1">
        <v>46284</v>
      </c>
      <c r="E3503" t="s">
        <v>11819</v>
      </c>
      <c r="F3503" t="s">
        <v>9</v>
      </c>
      <c r="G3503">
        <v>1799</v>
      </c>
      <c r="H3503">
        <v>0</v>
      </c>
      <c r="I3503">
        <v>0</v>
      </c>
      <c r="J3503">
        <v>1799</v>
      </c>
      <c r="K3503" s="1">
        <v>46286</v>
      </c>
      <c r="L3503" t="s">
        <v>15788</v>
      </c>
      <c r="M3503">
        <f t="shared" si="648"/>
        <v>1</v>
      </c>
      <c r="N3503">
        <f>COUNTIF(Orders!$A:$A,C3503)</f>
        <v>1</v>
      </c>
      <c r="P3503">
        <f>COUNTIF(Orders!$H:$H,UPPER(SUBSTITUTE(TRIM(C3503),"-","")))</f>
        <v>1</v>
      </c>
      <c r="R3503" t="str">
        <f t="shared" si="649"/>
        <v>Matched Order Reference</v>
      </c>
      <c r="S3503">
        <f t="shared" si="650"/>
        <v>1</v>
      </c>
      <c r="V3503" cm="1">
        <f t="array" ref="V3503">IF(E3503&lt;&gt;"CAPTURE",0,SUMPRODUCT((MDR_Rates!$A$2:$A$10=F3503)*(G3503&gt;MDR_Rates!$B$2:$B$10)*((MDR_Rates!$C$2:$C$10="")+(G3503&lt;=MDR_Rates!$C$2:$C$10))*MDR_Rates!$D$2:$D$10))</f>
        <v>0</v>
      </c>
      <c r="W3503">
        <f t="shared" si="651"/>
        <v>0</v>
      </c>
      <c r="X3503">
        <f t="shared" si="652"/>
        <v>0</v>
      </c>
      <c r="Y3503">
        <f t="shared" si="653"/>
        <v>0</v>
      </c>
      <c r="Z3503">
        <f t="shared" si="654"/>
        <v>0</v>
      </c>
      <c r="AG3503" t="str">
        <f t="shared" si="655"/>
        <v/>
      </c>
      <c r="AI3503" t="str">
        <f t="shared" si="656"/>
        <v/>
      </c>
      <c r="AJ3503" t="str">
        <f t="shared" si="657"/>
        <v/>
      </c>
      <c r="AK3503" t="str">
        <f t="shared" si="658"/>
        <v>ORD26002641</v>
      </c>
      <c r="AL3503">
        <f>IF(E3503&lt;&gt;"CAPTURE","",COUNTIF(Orders!$H:$H,AK3503))</f>
        <v>1</v>
      </c>
      <c r="AP3503" t="str">
        <f t="shared" si="659"/>
        <v>Matched to Order</v>
      </c>
      <c r="AQ3503">
        <f>IF(COUNTIF($A$2:A3503,A3503)=1,1,0)</f>
        <v>1</v>
      </c>
    </row>
    <row r="3504" spans="1:43" x14ac:dyDescent="0.3">
      <c r="A3504" t="s">
        <v>15880</v>
      </c>
      <c r="C3504" t="s">
        <v>5341</v>
      </c>
      <c r="D3504" s="1">
        <v>46284</v>
      </c>
      <c r="E3504" t="s">
        <v>11819</v>
      </c>
      <c r="F3504" t="s">
        <v>17</v>
      </c>
      <c r="G3504">
        <v>3499</v>
      </c>
      <c r="H3504">
        <v>55.98</v>
      </c>
      <c r="I3504">
        <v>10.08</v>
      </c>
      <c r="J3504">
        <v>3432.94</v>
      </c>
      <c r="K3504" s="1">
        <v>46286</v>
      </c>
      <c r="L3504" t="s">
        <v>15788</v>
      </c>
      <c r="M3504">
        <f t="shared" si="648"/>
        <v>1</v>
      </c>
      <c r="N3504">
        <f>COUNTIF(Orders!$A:$A,C3504)</f>
        <v>1</v>
      </c>
      <c r="P3504">
        <f>COUNTIF(Orders!$H:$H,UPPER(SUBSTITUTE(TRIM(C3504),"-","")))</f>
        <v>1</v>
      </c>
      <c r="R3504" t="str">
        <f t="shared" si="649"/>
        <v>Matched Order Reference</v>
      </c>
      <c r="S3504">
        <f t="shared" si="650"/>
        <v>1</v>
      </c>
      <c r="V3504" cm="1">
        <f t="array" ref="V3504">IF(E3504&lt;&gt;"CAPTURE",0,SUMPRODUCT((MDR_Rates!$A$2:$A$10=F3504)*(G3504&gt;MDR_Rates!$B$2:$B$10)*((MDR_Rates!$C$2:$C$10="")+(G3504&lt;=MDR_Rates!$C$2:$C$10))*MDR_Rates!$D$2:$D$10))</f>
        <v>1.6</v>
      </c>
      <c r="W3504">
        <f t="shared" si="651"/>
        <v>55.98</v>
      </c>
      <c r="X3504">
        <f t="shared" si="652"/>
        <v>10.08</v>
      </c>
      <c r="Y3504">
        <f t="shared" si="653"/>
        <v>0</v>
      </c>
      <c r="Z3504">
        <f t="shared" si="654"/>
        <v>0</v>
      </c>
      <c r="AG3504" t="str">
        <f t="shared" si="655"/>
        <v/>
      </c>
      <c r="AI3504" t="str">
        <f t="shared" si="656"/>
        <v/>
      </c>
      <c r="AJ3504" t="str">
        <f t="shared" si="657"/>
        <v/>
      </c>
      <c r="AK3504" t="str">
        <f t="shared" si="658"/>
        <v>ORD26002681</v>
      </c>
      <c r="AL3504">
        <f>IF(E3504&lt;&gt;"CAPTURE","",COUNTIF(Orders!$H:$H,AK3504))</f>
        <v>1</v>
      </c>
      <c r="AP3504" t="str">
        <f t="shared" si="659"/>
        <v>Matched to Order</v>
      </c>
      <c r="AQ3504">
        <f>IF(COUNTIF($A$2:A3504,A3504)=1,1,0)</f>
        <v>1</v>
      </c>
    </row>
    <row r="3505" spans="1:43" x14ac:dyDescent="0.3">
      <c r="A3505" t="s">
        <v>15881</v>
      </c>
      <c r="C3505" t="s">
        <v>5343</v>
      </c>
      <c r="D3505" s="1">
        <v>46284</v>
      </c>
      <c r="E3505" t="s">
        <v>11819</v>
      </c>
      <c r="F3505" t="s">
        <v>44</v>
      </c>
      <c r="G3505">
        <v>999</v>
      </c>
      <c r="H3505">
        <v>18.98</v>
      </c>
      <c r="I3505">
        <v>3.42</v>
      </c>
      <c r="J3505">
        <v>976.6</v>
      </c>
      <c r="K3505" s="1">
        <v>46286</v>
      </c>
      <c r="L3505" t="s">
        <v>15788</v>
      </c>
      <c r="M3505">
        <f t="shared" si="648"/>
        <v>1</v>
      </c>
      <c r="N3505">
        <f>COUNTIF(Orders!$A:$A,C3505)</f>
        <v>1</v>
      </c>
      <c r="P3505">
        <f>COUNTIF(Orders!$H:$H,UPPER(SUBSTITUTE(TRIM(C3505),"-","")))</f>
        <v>1</v>
      </c>
      <c r="R3505" t="str">
        <f t="shared" si="649"/>
        <v>Matched Order Reference</v>
      </c>
      <c r="S3505">
        <f t="shared" si="650"/>
        <v>1</v>
      </c>
      <c r="V3505" cm="1">
        <f t="array" ref="V3505">IF(E3505&lt;&gt;"CAPTURE",0,SUMPRODUCT((MDR_Rates!$A$2:$A$10=F3505)*(G3505&gt;MDR_Rates!$B$2:$B$10)*((MDR_Rates!$C$2:$C$10="")+(G3505&lt;=MDR_Rates!$C$2:$C$10))*MDR_Rates!$D$2:$D$10))</f>
        <v>1.9</v>
      </c>
      <c r="W3505">
        <f t="shared" si="651"/>
        <v>18.98</v>
      </c>
      <c r="X3505">
        <f t="shared" si="652"/>
        <v>3.42</v>
      </c>
      <c r="Y3505">
        <f t="shared" si="653"/>
        <v>0</v>
      </c>
      <c r="Z3505">
        <f t="shared" si="654"/>
        <v>0</v>
      </c>
      <c r="AG3505" t="str">
        <f t="shared" si="655"/>
        <v/>
      </c>
      <c r="AI3505" t="str">
        <f t="shared" si="656"/>
        <v/>
      </c>
      <c r="AJ3505" t="str">
        <f t="shared" si="657"/>
        <v/>
      </c>
      <c r="AK3505" t="str">
        <f t="shared" si="658"/>
        <v>ORD26002682</v>
      </c>
      <c r="AL3505">
        <f>IF(E3505&lt;&gt;"CAPTURE","",COUNTIF(Orders!$H:$H,AK3505))</f>
        <v>1</v>
      </c>
      <c r="AP3505" t="str">
        <f t="shared" si="659"/>
        <v>Matched to Order</v>
      </c>
      <c r="AQ3505">
        <f>IF(COUNTIF($A$2:A3505,A3505)=1,1,0)</f>
        <v>1</v>
      </c>
    </row>
    <row r="3506" spans="1:43" x14ac:dyDescent="0.3">
      <c r="A3506" t="s">
        <v>15882</v>
      </c>
      <c r="C3506" t="s">
        <v>5347</v>
      </c>
      <c r="D3506" s="1">
        <v>46284</v>
      </c>
      <c r="E3506" t="s">
        <v>11819</v>
      </c>
      <c r="F3506" t="s">
        <v>9</v>
      </c>
      <c r="G3506">
        <v>4999</v>
      </c>
      <c r="H3506">
        <v>15</v>
      </c>
      <c r="I3506">
        <v>2.7</v>
      </c>
      <c r="J3506">
        <v>4981.3</v>
      </c>
      <c r="K3506" s="1">
        <v>46286</v>
      </c>
      <c r="L3506" t="s">
        <v>15788</v>
      </c>
      <c r="M3506">
        <f t="shared" si="648"/>
        <v>1</v>
      </c>
      <c r="N3506">
        <f>COUNTIF(Orders!$A:$A,C3506)</f>
        <v>1</v>
      </c>
      <c r="P3506">
        <f>COUNTIF(Orders!$H:$H,UPPER(SUBSTITUTE(TRIM(C3506),"-","")))</f>
        <v>1</v>
      </c>
      <c r="R3506" t="str">
        <f t="shared" si="649"/>
        <v>Matched Order Reference</v>
      </c>
      <c r="S3506">
        <f t="shared" si="650"/>
        <v>1</v>
      </c>
      <c r="V3506" cm="1">
        <f t="array" ref="V3506">IF(E3506&lt;&gt;"CAPTURE",0,SUMPRODUCT((MDR_Rates!$A$2:$A$10=F3506)*(G3506&gt;MDR_Rates!$B$2:$B$10)*((MDR_Rates!$C$2:$C$10="")+(G3506&lt;=MDR_Rates!$C$2:$C$10))*MDR_Rates!$D$2:$D$10))</f>
        <v>0.3</v>
      </c>
      <c r="W3506">
        <f t="shared" si="651"/>
        <v>15</v>
      </c>
      <c r="X3506">
        <f t="shared" si="652"/>
        <v>2.7</v>
      </c>
      <c r="Y3506">
        <f t="shared" si="653"/>
        <v>0</v>
      </c>
      <c r="Z3506">
        <f t="shared" si="654"/>
        <v>0</v>
      </c>
      <c r="AG3506" t="str">
        <f t="shared" si="655"/>
        <v/>
      </c>
      <c r="AI3506" t="str">
        <f t="shared" si="656"/>
        <v/>
      </c>
      <c r="AJ3506" t="str">
        <f t="shared" si="657"/>
        <v/>
      </c>
      <c r="AK3506" t="str">
        <f t="shared" si="658"/>
        <v>ORD26002684</v>
      </c>
      <c r="AL3506">
        <f>IF(E3506&lt;&gt;"CAPTURE","",COUNTIF(Orders!$H:$H,AK3506))</f>
        <v>1</v>
      </c>
      <c r="AP3506" t="str">
        <f t="shared" si="659"/>
        <v>Matched to Order</v>
      </c>
      <c r="AQ3506">
        <f>IF(COUNTIF($A$2:A3506,A3506)=1,1,0)</f>
        <v>1</v>
      </c>
    </row>
    <row r="3507" spans="1:43" x14ac:dyDescent="0.3">
      <c r="A3507" t="s">
        <v>15883</v>
      </c>
      <c r="C3507" t="s">
        <v>15884</v>
      </c>
      <c r="D3507" s="1">
        <v>46284</v>
      </c>
      <c r="E3507" t="s">
        <v>11819</v>
      </c>
      <c r="F3507" t="s">
        <v>9</v>
      </c>
      <c r="G3507">
        <v>3847</v>
      </c>
      <c r="H3507">
        <v>11.54</v>
      </c>
      <c r="I3507">
        <v>2.08</v>
      </c>
      <c r="J3507">
        <v>3833.38</v>
      </c>
      <c r="K3507" s="1">
        <v>46286</v>
      </c>
      <c r="L3507" t="s">
        <v>15788</v>
      </c>
      <c r="M3507">
        <f t="shared" si="648"/>
        <v>1</v>
      </c>
      <c r="N3507">
        <f>COUNTIF(Orders!$A:$A,C3507)</f>
        <v>1</v>
      </c>
      <c r="P3507">
        <f>COUNTIF(Orders!$H:$H,UPPER(SUBSTITUTE(TRIM(C3507),"-","")))</f>
        <v>1</v>
      </c>
      <c r="R3507" t="str">
        <f t="shared" si="649"/>
        <v>Matched Order Reference</v>
      </c>
      <c r="S3507">
        <f t="shared" si="650"/>
        <v>1</v>
      </c>
      <c r="V3507" cm="1">
        <f t="array" ref="V3507">IF(E3507&lt;&gt;"CAPTURE",0,SUMPRODUCT((MDR_Rates!$A$2:$A$10=F3507)*(G3507&gt;MDR_Rates!$B$2:$B$10)*((MDR_Rates!$C$2:$C$10="")+(G3507&lt;=MDR_Rates!$C$2:$C$10))*MDR_Rates!$D$2:$D$10))</f>
        <v>0.3</v>
      </c>
      <c r="W3507">
        <f t="shared" si="651"/>
        <v>11.54</v>
      </c>
      <c r="X3507">
        <f t="shared" si="652"/>
        <v>2.08</v>
      </c>
      <c r="Y3507">
        <f t="shared" si="653"/>
        <v>0</v>
      </c>
      <c r="Z3507">
        <f t="shared" si="654"/>
        <v>0</v>
      </c>
      <c r="AG3507" t="str">
        <f t="shared" si="655"/>
        <v/>
      </c>
      <c r="AI3507" t="str">
        <f t="shared" si="656"/>
        <v/>
      </c>
      <c r="AJ3507" t="str">
        <f t="shared" si="657"/>
        <v/>
      </c>
      <c r="AK3507" t="str">
        <f t="shared" si="658"/>
        <v>ORD26002730</v>
      </c>
      <c r="AL3507">
        <f>IF(E3507&lt;&gt;"CAPTURE","",COUNTIF(Orders!$H:$H,AK3507))</f>
        <v>1</v>
      </c>
      <c r="AP3507" t="str">
        <f t="shared" si="659"/>
        <v>Matched to Order</v>
      </c>
      <c r="AQ3507">
        <f>IF(COUNTIF($A$2:A3507,A3507)=1,1,0)</f>
        <v>1</v>
      </c>
    </row>
    <row r="3508" spans="1:43" x14ac:dyDescent="0.3">
      <c r="A3508" t="s">
        <v>15885</v>
      </c>
      <c r="C3508" t="s">
        <v>5513</v>
      </c>
      <c r="D3508" s="1">
        <v>46284</v>
      </c>
      <c r="E3508" t="s">
        <v>11819</v>
      </c>
      <c r="F3508" t="s">
        <v>17</v>
      </c>
      <c r="G3508">
        <v>1848</v>
      </c>
      <c r="H3508">
        <v>33.26</v>
      </c>
      <c r="I3508">
        <v>5.99</v>
      </c>
      <c r="J3508">
        <v>1808.75</v>
      </c>
      <c r="K3508" s="1">
        <v>46286</v>
      </c>
      <c r="L3508" t="s">
        <v>15788</v>
      </c>
      <c r="M3508">
        <f t="shared" si="648"/>
        <v>1</v>
      </c>
      <c r="N3508">
        <f>COUNTIF(Orders!$A:$A,C3508)</f>
        <v>1</v>
      </c>
      <c r="P3508">
        <f>COUNTIF(Orders!$H:$H,UPPER(SUBSTITUTE(TRIM(C3508),"-","")))</f>
        <v>1</v>
      </c>
      <c r="R3508" t="str">
        <f t="shared" si="649"/>
        <v>Matched Order Reference</v>
      </c>
      <c r="S3508">
        <f t="shared" si="650"/>
        <v>1</v>
      </c>
      <c r="V3508" cm="1">
        <f t="array" ref="V3508">IF(E3508&lt;&gt;"CAPTURE",0,SUMPRODUCT((MDR_Rates!$A$2:$A$10=F3508)*(G3508&gt;MDR_Rates!$B$2:$B$10)*((MDR_Rates!$C$2:$C$10="")+(G3508&lt;=MDR_Rates!$C$2:$C$10))*MDR_Rates!$D$2:$D$10))</f>
        <v>1.8</v>
      </c>
      <c r="W3508">
        <f t="shared" si="651"/>
        <v>33.26</v>
      </c>
      <c r="X3508">
        <f t="shared" si="652"/>
        <v>5.99</v>
      </c>
      <c r="Y3508">
        <f t="shared" si="653"/>
        <v>0</v>
      </c>
      <c r="Z3508">
        <f t="shared" si="654"/>
        <v>0</v>
      </c>
      <c r="AG3508" t="str">
        <f t="shared" si="655"/>
        <v/>
      </c>
      <c r="AI3508" t="str">
        <f t="shared" si="656"/>
        <v/>
      </c>
      <c r="AJ3508" t="str">
        <f t="shared" si="657"/>
        <v/>
      </c>
      <c r="AK3508" t="str">
        <f t="shared" si="658"/>
        <v>ORD26002768</v>
      </c>
      <c r="AL3508">
        <f>IF(E3508&lt;&gt;"CAPTURE","",COUNTIF(Orders!$H:$H,AK3508))</f>
        <v>1</v>
      </c>
      <c r="AP3508" t="str">
        <f t="shared" si="659"/>
        <v>Matched to Order</v>
      </c>
      <c r="AQ3508">
        <f>IF(COUNTIF($A$2:A3508,A3508)=1,1,0)</f>
        <v>1</v>
      </c>
    </row>
    <row r="3509" spans="1:43" x14ac:dyDescent="0.3">
      <c r="A3509" t="s">
        <v>15886</v>
      </c>
      <c r="C3509" t="s">
        <v>5603</v>
      </c>
      <c r="D3509" s="1">
        <v>46284</v>
      </c>
      <c r="E3509" t="s">
        <v>11819</v>
      </c>
      <c r="F3509" t="s">
        <v>44</v>
      </c>
      <c r="G3509">
        <v>999</v>
      </c>
      <c r="H3509">
        <v>18.98</v>
      </c>
      <c r="I3509">
        <v>3.42</v>
      </c>
      <c r="J3509">
        <v>976.6</v>
      </c>
      <c r="K3509" s="1">
        <v>46286</v>
      </c>
      <c r="L3509" t="s">
        <v>15788</v>
      </c>
      <c r="M3509">
        <f t="shared" si="648"/>
        <v>1</v>
      </c>
      <c r="N3509">
        <f>COUNTIF(Orders!$A:$A,C3509)</f>
        <v>1</v>
      </c>
      <c r="P3509">
        <f>COUNTIF(Orders!$H:$H,UPPER(SUBSTITUTE(TRIM(C3509),"-","")))</f>
        <v>1</v>
      </c>
      <c r="R3509" t="str">
        <f t="shared" si="649"/>
        <v>Matched Order Reference</v>
      </c>
      <c r="S3509">
        <f t="shared" si="650"/>
        <v>1</v>
      </c>
      <c r="V3509" cm="1">
        <f t="array" ref="V3509">IF(E3509&lt;&gt;"CAPTURE",0,SUMPRODUCT((MDR_Rates!$A$2:$A$10=F3509)*(G3509&gt;MDR_Rates!$B$2:$B$10)*((MDR_Rates!$C$2:$C$10="")+(G3509&lt;=MDR_Rates!$C$2:$C$10))*MDR_Rates!$D$2:$D$10))</f>
        <v>1.9</v>
      </c>
      <c r="W3509">
        <f t="shared" si="651"/>
        <v>18.98</v>
      </c>
      <c r="X3509">
        <f t="shared" si="652"/>
        <v>3.42</v>
      </c>
      <c r="Y3509">
        <f t="shared" si="653"/>
        <v>0</v>
      </c>
      <c r="Z3509">
        <f t="shared" si="654"/>
        <v>0</v>
      </c>
      <c r="AG3509" t="str">
        <f t="shared" si="655"/>
        <v/>
      </c>
      <c r="AI3509" t="str">
        <f t="shared" si="656"/>
        <v/>
      </c>
      <c r="AJ3509" t="str">
        <f t="shared" si="657"/>
        <v/>
      </c>
      <c r="AK3509" t="str">
        <f t="shared" si="658"/>
        <v>ORD26002813</v>
      </c>
      <c r="AL3509">
        <f>IF(E3509&lt;&gt;"CAPTURE","",COUNTIF(Orders!$H:$H,AK3509))</f>
        <v>1</v>
      </c>
      <c r="AP3509" t="str">
        <f t="shared" si="659"/>
        <v>Matched to Order</v>
      </c>
      <c r="AQ3509">
        <f>IF(COUNTIF($A$2:A3509,A3509)=1,1,0)</f>
        <v>1</v>
      </c>
    </row>
    <row r="3510" spans="1:43" x14ac:dyDescent="0.3">
      <c r="A3510" t="s">
        <v>15887</v>
      </c>
      <c r="C3510" t="s">
        <v>5615</v>
      </c>
      <c r="D3510" s="1">
        <v>46284</v>
      </c>
      <c r="E3510" t="s">
        <v>11819</v>
      </c>
      <c r="F3510" t="s">
        <v>9</v>
      </c>
      <c r="G3510">
        <v>599</v>
      </c>
      <c r="H3510">
        <v>0</v>
      </c>
      <c r="I3510">
        <v>0</v>
      </c>
      <c r="J3510">
        <v>599</v>
      </c>
      <c r="K3510" s="1">
        <v>46286</v>
      </c>
      <c r="L3510" t="s">
        <v>15788</v>
      </c>
      <c r="M3510">
        <f t="shared" si="648"/>
        <v>1</v>
      </c>
      <c r="N3510">
        <f>COUNTIF(Orders!$A:$A,C3510)</f>
        <v>1</v>
      </c>
      <c r="P3510">
        <f>COUNTIF(Orders!$H:$H,UPPER(SUBSTITUTE(TRIM(C3510),"-","")))</f>
        <v>1</v>
      </c>
      <c r="R3510" t="str">
        <f t="shared" si="649"/>
        <v>Matched Order Reference</v>
      </c>
      <c r="S3510">
        <f t="shared" si="650"/>
        <v>1</v>
      </c>
      <c r="V3510" cm="1">
        <f t="array" ref="V3510">IF(E3510&lt;&gt;"CAPTURE",0,SUMPRODUCT((MDR_Rates!$A$2:$A$10=F3510)*(G3510&gt;MDR_Rates!$B$2:$B$10)*((MDR_Rates!$C$2:$C$10="")+(G3510&lt;=MDR_Rates!$C$2:$C$10))*MDR_Rates!$D$2:$D$10))</f>
        <v>0</v>
      </c>
      <c r="W3510">
        <f t="shared" si="651"/>
        <v>0</v>
      </c>
      <c r="X3510">
        <f t="shared" si="652"/>
        <v>0</v>
      </c>
      <c r="Y3510">
        <f t="shared" si="653"/>
        <v>0</v>
      </c>
      <c r="Z3510">
        <f t="shared" si="654"/>
        <v>0</v>
      </c>
      <c r="AG3510" t="str">
        <f t="shared" si="655"/>
        <v/>
      </c>
      <c r="AI3510" t="str">
        <f t="shared" si="656"/>
        <v/>
      </c>
      <c r="AJ3510" t="str">
        <f t="shared" si="657"/>
        <v/>
      </c>
      <c r="AK3510" t="str">
        <f t="shared" si="658"/>
        <v>ORD26002819</v>
      </c>
      <c r="AL3510">
        <f>IF(E3510&lt;&gt;"CAPTURE","",COUNTIF(Orders!$H:$H,AK3510))</f>
        <v>1</v>
      </c>
      <c r="AP3510" t="str">
        <f t="shared" si="659"/>
        <v>Matched to Order</v>
      </c>
      <c r="AQ3510">
        <f>IF(COUNTIF($A$2:A3510,A3510)=1,1,0)</f>
        <v>1</v>
      </c>
    </row>
    <row r="3511" spans="1:43" x14ac:dyDescent="0.3">
      <c r="A3511" t="s">
        <v>15888</v>
      </c>
      <c r="C3511" t="s">
        <v>5714</v>
      </c>
      <c r="D3511" s="1">
        <v>46284</v>
      </c>
      <c r="E3511" t="s">
        <v>11819</v>
      </c>
      <c r="F3511" t="s">
        <v>9</v>
      </c>
      <c r="G3511">
        <v>999</v>
      </c>
      <c r="H3511">
        <v>0</v>
      </c>
      <c r="I3511">
        <v>0</v>
      </c>
      <c r="J3511">
        <v>999</v>
      </c>
      <c r="K3511" s="1">
        <v>46286</v>
      </c>
      <c r="L3511" t="s">
        <v>15788</v>
      </c>
      <c r="M3511">
        <f t="shared" si="648"/>
        <v>1</v>
      </c>
      <c r="N3511">
        <f>COUNTIF(Orders!$A:$A,C3511)</f>
        <v>1</v>
      </c>
      <c r="P3511">
        <f>COUNTIF(Orders!$H:$H,UPPER(SUBSTITUTE(TRIM(C3511),"-","")))</f>
        <v>1</v>
      </c>
      <c r="R3511" t="str">
        <f t="shared" si="649"/>
        <v>Matched Order Reference</v>
      </c>
      <c r="S3511">
        <f t="shared" si="650"/>
        <v>1</v>
      </c>
      <c r="V3511" cm="1">
        <f t="array" ref="V3511">IF(E3511&lt;&gt;"CAPTURE",0,SUMPRODUCT((MDR_Rates!$A$2:$A$10=F3511)*(G3511&gt;MDR_Rates!$B$2:$B$10)*((MDR_Rates!$C$2:$C$10="")+(G3511&lt;=MDR_Rates!$C$2:$C$10))*MDR_Rates!$D$2:$D$10))</f>
        <v>0</v>
      </c>
      <c r="W3511">
        <f t="shared" si="651"/>
        <v>0</v>
      </c>
      <c r="X3511">
        <f t="shared" si="652"/>
        <v>0</v>
      </c>
      <c r="Y3511">
        <f t="shared" si="653"/>
        <v>0</v>
      </c>
      <c r="Z3511">
        <f t="shared" si="654"/>
        <v>0</v>
      </c>
      <c r="AG3511" t="str">
        <f t="shared" si="655"/>
        <v/>
      </c>
      <c r="AI3511" t="str">
        <f t="shared" si="656"/>
        <v/>
      </c>
      <c r="AJ3511" t="str">
        <f t="shared" si="657"/>
        <v/>
      </c>
      <c r="AK3511" t="str">
        <f t="shared" si="658"/>
        <v>ORD26002870</v>
      </c>
      <c r="AL3511">
        <f>IF(E3511&lt;&gt;"CAPTURE","",COUNTIF(Orders!$H:$H,AK3511))</f>
        <v>1</v>
      </c>
      <c r="AP3511" t="str">
        <f t="shared" si="659"/>
        <v>Matched to Order</v>
      </c>
      <c r="AQ3511">
        <f>IF(COUNTIF($A$2:A3511,A3511)=1,1,0)</f>
        <v>1</v>
      </c>
    </row>
    <row r="3512" spans="1:43" x14ac:dyDescent="0.3">
      <c r="A3512" t="s">
        <v>15889</v>
      </c>
      <c r="C3512" t="s">
        <v>5844</v>
      </c>
      <c r="D3512" s="1">
        <v>46284</v>
      </c>
      <c r="E3512" t="s">
        <v>11819</v>
      </c>
      <c r="F3512" t="s">
        <v>9</v>
      </c>
      <c r="G3512">
        <v>1798</v>
      </c>
      <c r="H3512">
        <v>0</v>
      </c>
      <c r="I3512">
        <v>0</v>
      </c>
      <c r="J3512">
        <v>1798</v>
      </c>
      <c r="K3512" s="1">
        <v>46286</v>
      </c>
      <c r="L3512" t="s">
        <v>15788</v>
      </c>
      <c r="M3512">
        <f t="shared" si="648"/>
        <v>1</v>
      </c>
      <c r="N3512">
        <f>COUNTIF(Orders!$A:$A,C3512)</f>
        <v>1</v>
      </c>
      <c r="P3512">
        <f>COUNTIF(Orders!$H:$H,UPPER(SUBSTITUTE(TRIM(C3512),"-","")))</f>
        <v>1</v>
      </c>
      <c r="R3512" t="str">
        <f t="shared" si="649"/>
        <v>Matched Order Reference</v>
      </c>
      <c r="S3512">
        <f t="shared" si="650"/>
        <v>1</v>
      </c>
      <c r="V3512" cm="1">
        <f t="array" ref="V3512">IF(E3512&lt;&gt;"CAPTURE",0,SUMPRODUCT((MDR_Rates!$A$2:$A$10=F3512)*(G3512&gt;MDR_Rates!$B$2:$B$10)*((MDR_Rates!$C$2:$C$10="")+(G3512&lt;=MDR_Rates!$C$2:$C$10))*MDR_Rates!$D$2:$D$10))</f>
        <v>0</v>
      </c>
      <c r="W3512">
        <f t="shared" si="651"/>
        <v>0</v>
      </c>
      <c r="X3512">
        <f t="shared" si="652"/>
        <v>0</v>
      </c>
      <c r="Y3512">
        <f t="shared" si="653"/>
        <v>0</v>
      </c>
      <c r="Z3512">
        <f t="shared" si="654"/>
        <v>0</v>
      </c>
      <c r="AG3512" t="str">
        <f t="shared" si="655"/>
        <v/>
      </c>
      <c r="AI3512" t="str">
        <f t="shared" si="656"/>
        <v/>
      </c>
      <c r="AJ3512" t="str">
        <f t="shared" si="657"/>
        <v/>
      </c>
      <c r="AK3512" t="str">
        <f t="shared" si="658"/>
        <v>ORD26002936</v>
      </c>
      <c r="AL3512">
        <f>IF(E3512&lt;&gt;"CAPTURE","",COUNTIF(Orders!$H:$H,AK3512))</f>
        <v>1</v>
      </c>
      <c r="AP3512" t="str">
        <f t="shared" si="659"/>
        <v>Matched to Order</v>
      </c>
      <c r="AQ3512">
        <f>IF(COUNTIF($A$2:A3512,A3512)=1,1,0)</f>
        <v>1</v>
      </c>
    </row>
    <row r="3513" spans="1:43" x14ac:dyDescent="0.3">
      <c r="A3513" t="s">
        <v>15890</v>
      </c>
      <c r="C3513" t="s">
        <v>5852</v>
      </c>
      <c r="D3513" s="1">
        <v>46284</v>
      </c>
      <c r="E3513" t="s">
        <v>11819</v>
      </c>
      <c r="F3513" t="s">
        <v>9</v>
      </c>
      <c r="G3513">
        <v>1598</v>
      </c>
      <c r="H3513">
        <v>0</v>
      </c>
      <c r="I3513">
        <v>0</v>
      </c>
      <c r="J3513">
        <v>1598</v>
      </c>
      <c r="K3513" s="1">
        <v>46286</v>
      </c>
      <c r="L3513" t="s">
        <v>15788</v>
      </c>
      <c r="M3513">
        <f t="shared" si="648"/>
        <v>1</v>
      </c>
      <c r="N3513">
        <f>COUNTIF(Orders!$A:$A,C3513)</f>
        <v>1</v>
      </c>
      <c r="P3513">
        <f>COUNTIF(Orders!$H:$H,UPPER(SUBSTITUTE(TRIM(C3513),"-","")))</f>
        <v>1</v>
      </c>
      <c r="R3513" t="str">
        <f t="shared" si="649"/>
        <v>Matched Order Reference</v>
      </c>
      <c r="S3513">
        <f t="shared" si="650"/>
        <v>1</v>
      </c>
      <c r="V3513" cm="1">
        <f t="array" ref="V3513">IF(E3513&lt;&gt;"CAPTURE",0,SUMPRODUCT((MDR_Rates!$A$2:$A$10=F3513)*(G3513&gt;MDR_Rates!$B$2:$B$10)*((MDR_Rates!$C$2:$C$10="")+(G3513&lt;=MDR_Rates!$C$2:$C$10))*MDR_Rates!$D$2:$D$10))</f>
        <v>0</v>
      </c>
      <c r="W3513">
        <f t="shared" si="651"/>
        <v>0</v>
      </c>
      <c r="X3513">
        <f t="shared" si="652"/>
        <v>0</v>
      </c>
      <c r="Y3513">
        <f t="shared" si="653"/>
        <v>0</v>
      </c>
      <c r="Z3513">
        <f t="shared" si="654"/>
        <v>0</v>
      </c>
      <c r="AG3513" t="str">
        <f t="shared" si="655"/>
        <v/>
      </c>
      <c r="AI3513" t="str">
        <f t="shared" si="656"/>
        <v/>
      </c>
      <c r="AJ3513" t="str">
        <f t="shared" si="657"/>
        <v/>
      </c>
      <c r="AK3513" t="str">
        <f t="shared" si="658"/>
        <v>ORD26002940</v>
      </c>
      <c r="AL3513">
        <f>IF(E3513&lt;&gt;"CAPTURE","",COUNTIF(Orders!$H:$H,AK3513))</f>
        <v>1</v>
      </c>
      <c r="AP3513" t="str">
        <f t="shared" si="659"/>
        <v>Matched to Order</v>
      </c>
      <c r="AQ3513">
        <f>IF(COUNTIF($A$2:A3513,A3513)=1,1,0)</f>
        <v>1</v>
      </c>
    </row>
    <row r="3514" spans="1:43" x14ac:dyDescent="0.3">
      <c r="A3514" t="s">
        <v>15891</v>
      </c>
      <c r="C3514" t="s">
        <v>5856</v>
      </c>
      <c r="D3514" s="1">
        <v>46284</v>
      </c>
      <c r="E3514" t="s">
        <v>11819</v>
      </c>
      <c r="F3514" t="s">
        <v>9</v>
      </c>
      <c r="G3514">
        <v>15998</v>
      </c>
      <c r="H3514">
        <v>47.99</v>
      </c>
      <c r="I3514">
        <v>8.64</v>
      </c>
      <c r="J3514">
        <v>15941.37</v>
      </c>
      <c r="K3514" s="1">
        <v>46286</v>
      </c>
      <c r="L3514" t="s">
        <v>15788</v>
      </c>
      <c r="M3514">
        <f t="shared" si="648"/>
        <v>1</v>
      </c>
      <c r="N3514">
        <f>COUNTIF(Orders!$A:$A,C3514)</f>
        <v>1</v>
      </c>
      <c r="P3514">
        <f>COUNTIF(Orders!$H:$H,UPPER(SUBSTITUTE(TRIM(C3514),"-","")))</f>
        <v>1</v>
      </c>
      <c r="R3514" t="str">
        <f t="shared" si="649"/>
        <v>Matched Order Reference</v>
      </c>
      <c r="S3514">
        <f t="shared" si="650"/>
        <v>1</v>
      </c>
      <c r="V3514" cm="1">
        <f t="array" ref="V3514">IF(E3514&lt;&gt;"CAPTURE",0,SUMPRODUCT((MDR_Rates!$A$2:$A$10=F3514)*(G3514&gt;MDR_Rates!$B$2:$B$10)*((MDR_Rates!$C$2:$C$10="")+(G3514&lt;=MDR_Rates!$C$2:$C$10))*MDR_Rates!$D$2:$D$10))</f>
        <v>0.3</v>
      </c>
      <c r="W3514">
        <f t="shared" si="651"/>
        <v>47.99</v>
      </c>
      <c r="X3514">
        <f t="shared" si="652"/>
        <v>8.64</v>
      </c>
      <c r="Y3514">
        <f t="shared" si="653"/>
        <v>0</v>
      </c>
      <c r="Z3514">
        <f t="shared" si="654"/>
        <v>0</v>
      </c>
      <c r="AG3514" t="str">
        <f t="shared" si="655"/>
        <v/>
      </c>
      <c r="AI3514" t="str">
        <f t="shared" si="656"/>
        <v/>
      </c>
      <c r="AJ3514" t="str">
        <f t="shared" si="657"/>
        <v/>
      </c>
      <c r="AK3514" t="str">
        <f t="shared" si="658"/>
        <v>ORD26002942</v>
      </c>
      <c r="AL3514">
        <f>IF(E3514&lt;&gt;"CAPTURE","",COUNTIF(Orders!$H:$H,AK3514))</f>
        <v>1</v>
      </c>
      <c r="AP3514" t="str">
        <f t="shared" si="659"/>
        <v>Matched to Order</v>
      </c>
      <c r="AQ3514">
        <f>IF(COUNTIF($A$2:A3514,A3514)=1,1,0)</f>
        <v>1</v>
      </c>
    </row>
    <row r="3515" spans="1:43" x14ac:dyDescent="0.3">
      <c r="A3515" t="s">
        <v>15892</v>
      </c>
      <c r="C3515" t="s">
        <v>5888</v>
      </c>
      <c r="D3515" s="1">
        <v>46284</v>
      </c>
      <c r="E3515" t="s">
        <v>11819</v>
      </c>
      <c r="F3515" t="s">
        <v>17</v>
      </c>
      <c r="G3515">
        <v>8797</v>
      </c>
      <c r="H3515">
        <v>140.75</v>
      </c>
      <c r="I3515">
        <v>25.34</v>
      </c>
      <c r="J3515">
        <v>8630.91</v>
      </c>
      <c r="K3515" s="1">
        <v>46286</v>
      </c>
      <c r="L3515" t="s">
        <v>15788</v>
      </c>
      <c r="M3515">
        <f t="shared" si="648"/>
        <v>1</v>
      </c>
      <c r="N3515">
        <f>COUNTIF(Orders!$A:$A,C3515)</f>
        <v>1</v>
      </c>
      <c r="P3515">
        <f>COUNTIF(Orders!$H:$H,UPPER(SUBSTITUTE(TRIM(C3515),"-","")))</f>
        <v>1</v>
      </c>
      <c r="R3515" t="str">
        <f t="shared" si="649"/>
        <v>Matched Order Reference</v>
      </c>
      <c r="S3515">
        <f t="shared" si="650"/>
        <v>1</v>
      </c>
      <c r="V3515" cm="1">
        <f t="array" ref="V3515">IF(E3515&lt;&gt;"CAPTURE",0,SUMPRODUCT((MDR_Rates!$A$2:$A$10=F3515)*(G3515&gt;MDR_Rates!$B$2:$B$10)*((MDR_Rates!$C$2:$C$10="")+(G3515&lt;=MDR_Rates!$C$2:$C$10))*MDR_Rates!$D$2:$D$10))</f>
        <v>1.6</v>
      </c>
      <c r="W3515">
        <f t="shared" si="651"/>
        <v>140.75</v>
      </c>
      <c r="X3515">
        <f t="shared" si="652"/>
        <v>25.34</v>
      </c>
      <c r="Y3515">
        <f t="shared" si="653"/>
        <v>0</v>
      </c>
      <c r="Z3515">
        <f t="shared" si="654"/>
        <v>0</v>
      </c>
      <c r="AG3515" t="str">
        <f t="shared" si="655"/>
        <v/>
      </c>
      <c r="AI3515" t="str">
        <f t="shared" si="656"/>
        <v/>
      </c>
      <c r="AJ3515" t="str">
        <f t="shared" si="657"/>
        <v/>
      </c>
      <c r="AK3515" t="str">
        <f t="shared" si="658"/>
        <v>ORD26002959</v>
      </c>
      <c r="AL3515">
        <f>IF(E3515&lt;&gt;"CAPTURE","",COUNTIF(Orders!$H:$H,AK3515))</f>
        <v>1</v>
      </c>
      <c r="AP3515" t="str">
        <f t="shared" si="659"/>
        <v>Matched to Order</v>
      </c>
      <c r="AQ3515">
        <f>IF(COUNTIF($A$2:A3515,A3515)=1,1,0)</f>
        <v>1</v>
      </c>
    </row>
    <row r="3516" spans="1:43" x14ac:dyDescent="0.3">
      <c r="A3516" t="s">
        <v>15893</v>
      </c>
      <c r="C3516" t="s">
        <v>5972</v>
      </c>
      <c r="D3516" s="1">
        <v>46284</v>
      </c>
      <c r="E3516" t="s">
        <v>11819</v>
      </c>
      <c r="F3516" t="s">
        <v>44</v>
      </c>
      <c r="G3516">
        <v>799</v>
      </c>
      <c r="H3516">
        <v>15.18</v>
      </c>
      <c r="I3516">
        <v>2.73</v>
      </c>
      <c r="J3516">
        <v>781.09</v>
      </c>
      <c r="K3516" s="1">
        <v>46286</v>
      </c>
      <c r="L3516" t="s">
        <v>15788</v>
      </c>
      <c r="M3516">
        <f t="shared" si="648"/>
        <v>1</v>
      </c>
      <c r="N3516">
        <f>COUNTIF(Orders!$A:$A,C3516)</f>
        <v>1</v>
      </c>
      <c r="P3516">
        <f>COUNTIF(Orders!$H:$H,UPPER(SUBSTITUTE(TRIM(C3516),"-","")))</f>
        <v>1</v>
      </c>
      <c r="R3516" t="str">
        <f t="shared" si="649"/>
        <v>Matched Order Reference</v>
      </c>
      <c r="S3516">
        <f t="shared" si="650"/>
        <v>1</v>
      </c>
      <c r="V3516" cm="1">
        <f t="array" ref="V3516">IF(E3516&lt;&gt;"CAPTURE",0,SUMPRODUCT((MDR_Rates!$A$2:$A$10=F3516)*(G3516&gt;MDR_Rates!$B$2:$B$10)*((MDR_Rates!$C$2:$C$10="")+(G3516&lt;=MDR_Rates!$C$2:$C$10))*MDR_Rates!$D$2:$D$10))</f>
        <v>1.9</v>
      </c>
      <c r="W3516">
        <f t="shared" si="651"/>
        <v>15.18</v>
      </c>
      <c r="X3516">
        <f t="shared" si="652"/>
        <v>2.73</v>
      </c>
      <c r="Y3516">
        <f t="shared" si="653"/>
        <v>0</v>
      </c>
      <c r="Z3516">
        <f t="shared" si="654"/>
        <v>0</v>
      </c>
      <c r="AG3516" t="str">
        <f t="shared" si="655"/>
        <v/>
      </c>
      <c r="AI3516" t="str">
        <f t="shared" si="656"/>
        <v/>
      </c>
      <c r="AJ3516" t="str">
        <f t="shared" si="657"/>
        <v/>
      </c>
      <c r="AK3516" t="str">
        <f t="shared" si="658"/>
        <v>ORD26003002</v>
      </c>
      <c r="AL3516">
        <f>IF(E3516&lt;&gt;"CAPTURE","",COUNTIF(Orders!$H:$H,AK3516))</f>
        <v>1</v>
      </c>
      <c r="AP3516" t="str">
        <f t="shared" si="659"/>
        <v>Matched to Order</v>
      </c>
      <c r="AQ3516">
        <f>IF(COUNTIF($A$2:A3516,A3516)=1,1,0)</f>
        <v>1</v>
      </c>
    </row>
    <row r="3517" spans="1:43" x14ac:dyDescent="0.3">
      <c r="A3517" t="s">
        <v>15894</v>
      </c>
      <c r="C3517" t="s">
        <v>6058</v>
      </c>
      <c r="D3517" s="1">
        <v>46284</v>
      </c>
      <c r="E3517" t="s">
        <v>11819</v>
      </c>
      <c r="F3517" t="s">
        <v>9</v>
      </c>
      <c r="G3517">
        <v>6298</v>
      </c>
      <c r="H3517">
        <v>18.89</v>
      </c>
      <c r="I3517">
        <v>3.4</v>
      </c>
      <c r="J3517">
        <v>6275.71</v>
      </c>
      <c r="K3517" s="1">
        <v>46286</v>
      </c>
      <c r="L3517" t="s">
        <v>15788</v>
      </c>
      <c r="M3517">
        <f t="shared" si="648"/>
        <v>1</v>
      </c>
      <c r="N3517">
        <f>COUNTIF(Orders!$A:$A,C3517)</f>
        <v>1</v>
      </c>
      <c r="P3517">
        <f>COUNTIF(Orders!$H:$H,UPPER(SUBSTITUTE(TRIM(C3517),"-","")))</f>
        <v>1</v>
      </c>
      <c r="R3517" t="str">
        <f t="shared" si="649"/>
        <v>Matched Order Reference</v>
      </c>
      <c r="S3517">
        <f t="shared" si="650"/>
        <v>1</v>
      </c>
      <c r="V3517" cm="1">
        <f t="array" ref="V3517">IF(E3517&lt;&gt;"CAPTURE",0,SUMPRODUCT((MDR_Rates!$A$2:$A$10=F3517)*(G3517&gt;MDR_Rates!$B$2:$B$10)*((MDR_Rates!$C$2:$C$10="")+(G3517&lt;=MDR_Rates!$C$2:$C$10))*MDR_Rates!$D$2:$D$10))</f>
        <v>0.3</v>
      </c>
      <c r="W3517">
        <f t="shared" si="651"/>
        <v>18.89</v>
      </c>
      <c r="X3517">
        <f t="shared" si="652"/>
        <v>3.4</v>
      </c>
      <c r="Y3517">
        <f t="shared" si="653"/>
        <v>0</v>
      </c>
      <c r="Z3517">
        <f t="shared" si="654"/>
        <v>0</v>
      </c>
      <c r="AG3517" t="str">
        <f t="shared" si="655"/>
        <v/>
      </c>
      <c r="AI3517" t="str">
        <f t="shared" si="656"/>
        <v/>
      </c>
      <c r="AJ3517" t="str">
        <f t="shared" si="657"/>
        <v/>
      </c>
      <c r="AK3517" t="str">
        <f t="shared" si="658"/>
        <v>ORD26003046</v>
      </c>
      <c r="AL3517">
        <f>IF(E3517&lt;&gt;"CAPTURE","",COUNTIF(Orders!$H:$H,AK3517))</f>
        <v>1</v>
      </c>
      <c r="AP3517" t="str">
        <f t="shared" si="659"/>
        <v>Matched to Order</v>
      </c>
      <c r="AQ3517">
        <f>IF(COUNTIF($A$2:A3517,A3517)=1,1,0)</f>
        <v>1</v>
      </c>
    </row>
    <row r="3518" spans="1:43" x14ac:dyDescent="0.3">
      <c r="A3518" t="s">
        <v>15895</v>
      </c>
      <c r="C3518" t="s">
        <v>6076</v>
      </c>
      <c r="D3518" s="1">
        <v>46284</v>
      </c>
      <c r="E3518" t="s">
        <v>11819</v>
      </c>
      <c r="F3518" t="s">
        <v>9</v>
      </c>
      <c r="G3518">
        <v>2697</v>
      </c>
      <c r="H3518">
        <v>8.09</v>
      </c>
      <c r="I3518">
        <v>1.46</v>
      </c>
      <c r="J3518">
        <v>2687.45</v>
      </c>
      <c r="K3518" s="1">
        <v>46286</v>
      </c>
      <c r="L3518" t="s">
        <v>15788</v>
      </c>
      <c r="M3518">
        <f t="shared" si="648"/>
        <v>1</v>
      </c>
      <c r="N3518">
        <f>COUNTIF(Orders!$A:$A,C3518)</f>
        <v>1</v>
      </c>
      <c r="P3518">
        <f>COUNTIF(Orders!$H:$H,UPPER(SUBSTITUTE(TRIM(C3518),"-","")))</f>
        <v>1</v>
      </c>
      <c r="R3518" t="str">
        <f t="shared" si="649"/>
        <v>Matched Order Reference</v>
      </c>
      <c r="S3518">
        <f t="shared" si="650"/>
        <v>1</v>
      </c>
      <c r="V3518" cm="1">
        <f t="array" ref="V3518">IF(E3518&lt;&gt;"CAPTURE",0,SUMPRODUCT((MDR_Rates!$A$2:$A$10=F3518)*(G3518&gt;MDR_Rates!$B$2:$B$10)*((MDR_Rates!$C$2:$C$10="")+(G3518&lt;=MDR_Rates!$C$2:$C$10))*MDR_Rates!$D$2:$D$10))</f>
        <v>0.3</v>
      </c>
      <c r="W3518">
        <f t="shared" si="651"/>
        <v>8.09</v>
      </c>
      <c r="X3518">
        <f t="shared" si="652"/>
        <v>1.46</v>
      </c>
      <c r="Y3518">
        <f t="shared" si="653"/>
        <v>0</v>
      </c>
      <c r="Z3518">
        <f t="shared" si="654"/>
        <v>0</v>
      </c>
      <c r="AG3518" t="str">
        <f t="shared" si="655"/>
        <v/>
      </c>
      <c r="AI3518" t="str">
        <f t="shared" si="656"/>
        <v/>
      </c>
      <c r="AJ3518" t="str">
        <f t="shared" si="657"/>
        <v/>
      </c>
      <c r="AK3518" t="str">
        <f t="shared" si="658"/>
        <v>ORD26003055</v>
      </c>
      <c r="AL3518">
        <f>IF(E3518&lt;&gt;"CAPTURE","",COUNTIF(Orders!$H:$H,AK3518))</f>
        <v>1</v>
      </c>
      <c r="AP3518" t="str">
        <f t="shared" si="659"/>
        <v>Matched to Order</v>
      </c>
      <c r="AQ3518">
        <f>IF(COUNTIF($A$2:A3518,A3518)=1,1,0)</f>
        <v>1</v>
      </c>
    </row>
    <row r="3519" spans="1:43" x14ac:dyDescent="0.3">
      <c r="A3519" t="s">
        <v>15896</v>
      </c>
      <c r="C3519" t="s">
        <v>6203</v>
      </c>
      <c r="D3519" s="1">
        <v>46284</v>
      </c>
      <c r="E3519" t="s">
        <v>11819</v>
      </c>
      <c r="F3519" t="s">
        <v>9</v>
      </c>
      <c r="G3519">
        <v>2098</v>
      </c>
      <c r="H3519">
        <v>6.29</v>
      </c>
      <c r="I3519">
        <v>1.1299999999999999</v>
      </c>
      <c r="J3519">
        <v>2090.58</v>
      </c>
      <c r="K3519" s="1">
        <v>46286</v>
      </c>
      <c r="L3519" t="s">
        <v>15788</v>
      </c>
      <c r="M3519">
        <f t="shared" si="648"/>
        <v>1</v>
      </c>
      <c r="N3519">
        <f>COUNTIF(Orders!$A:$A,C3519)</f>
        <v>1</v>
      </c>
      <c r="P3519">
        <f>COUNTIF(Orders!$H:$H,UPPER(SUBSTITUTE(TRIM(C3519),"-","")))</f>
        <v>1</v>
      </c>
      <c r="R3519" t="str">
        <f t="shared" si="649"/>
        <v>Matched Order Reference</v>
      </c>
      <c r="S3519">
        <f t="shared" si="650"/>
        <v>1</v>
      </c>
      <c r="V3519" cm="1">
        <f t="array" ref="V3519">IF(E3519&lt;&gt;"CAPTURE",0,SUMPRODUCT((MDR_Rates!$A$2:$A$10=F3519)*(G3519&gt;MDR_Rates!$B$2:$B$10)*((MDR_Rates!$C$2:$C$10="")+(G3519&lt;=MDR_Rates!$C$2:$C$10))*MDR_Rates!$D$2:$D$10))</f>
        <v>0.3</v>
      </c>
      <c r="W3519">
        <f t="shared" si="651"/>
        <v>6.29</v>
      </c>
      <c r="X3519">
        <f t="shared" si="652"/>
        <v>1.1299999999999999</v>
      </c>
      <c r="Y3519">
        <f t="shared" si="653"/>
        <v>0</v>
      </c>
      <c r="Z3519">
        <f t="shared" si="654"/>
        <v>0</v>
      </c>
      <c r="AG3519" t="str">
        <f t="shared" si="655"/>
        <v/>
      </c>
      <c r="AI3519" t="str">
        <f t="shared" si="656"/>
        <v/>
      </c>
      <c r="AJ3519" t="str">
        <f t="shared" si="657"/>
        <v/>
      </c>
      <c r="AK3519" t="str">
        <f t="shared" si="658"/>
        <v>ORD26003120</v>
      </c>
      <c r="AL3519">
        <f>IF(E3519&lt;&gt;"CAPTURE","",COUNTIF(Orders!$H:$H,AK3519))</f>
        <v>1</v>
      </c>
      <c r="AP3519" t="str">
        <f t="shared" si="659"/>
        <v>Matched to Order</v>
      </c>
      <c r="AQ3519">
        <f>IF(COUNTIF($A$2:A3519,A3519)=1,1,0)</f>
        <v>1</v>
      </c>
    </row>
    <row r="3520" spans="1:43" x14ac:dyDescent="0.3">
      <c r="A3520" t="s">
        <v>15897</v>
      </c>
      <c r="C3520" t="s">
        <v>6219</v>
      </c>
      <c r="D3520" s="1">
        <v>46284</v>
      </c>
      <c r="E3520" t="s">
        <v>11819</v>
      </c>
      <c r="F3520" t="s">
        <v>17</v>
      </c>
      <c r="G3520">
        <v>7297</v>
      </c>
      <c r="H3520">
        <v>116.75</v>
      </c>
      <c r="I3520">
        <v>21.02</v>
      </c>
      <c r="J3520">
        <v>7159.23</v>
      </c>
      <c r="K3520" s="1">
        <v>46286</v>
      </c>
      <c r="L3520" t="s">
        <v>15788</v>
      </c>
      <c r="M3520">
        <f t="shared" si="648"/>
        <v>1</v>
      </c>
      <c r="N3520">
        <f>COUNTIF(Orders!$A:$A,C3520)</f>
        <v>1</v>
      </c>
      <c r="P3520">
        <f>COUNTIF(Orders!$H:$H,UPPER(SUBSTITUTE(TRIM(C3520),"-","")))</f>
        <v>1</v>
      </c>
      <c r="R3520" t="str">
        <f t="shared" si="649"/>
        <v>Matched Order Reference</v>
      </c>
      <c r="S3520">
        <f t="shared" si="650"/>
        <v>1</v>
      </c>
      <c r="V3520" cm="1">
        <f t="array" ref="V3520">IF(E3520&lt;&gt;"CAPTURE",0,SUMPRODUCT((MDR_Rates!$A$2:$A$10=F3520)*(G3520&gt;MDR_Rates!$B$2:$B$10)*((MDR_Rates!$C$2:$C$10="")+(G3520&lt;=MDR_Rates!$C$2:$C$10))*MDR_Rates!$D$2:$D$10))</f>
        <v>1.6</v>
      </c>
      <c r="W3520">
        <f t="shared" si="651"/>
        <v>116.75</v>
      </c>
      <c r="X3520">
        <f t="shared" si="652"/>
        <v>21.02</v>
      </c>
      <c r="Y3520">
        <f t="shared" si="653"/>
        <v>0</v>
      </c>
      <c r="Z3520">
        <f t="shared" si="654"/>
        <v>0</v>
      </c>
      <c r="AG3520" t="str">
        <f t="shared" si="655"/>
        <v/>
      </c>
      <c r="AI3520" t="str">
        <f t="shared" si="656"/>
        <v/>
      </c>
      <c r="AJ3520" t="str">
        <f t="shared" si="657"/>
        <v/>
      </c>
      <c r="AK3520" t="str">
        <f t="shared" si="658"/>
        <v>ORD26003128</v>
      </c>
      <c r="AL3520">
        <f>IF(E3520&lt;&gt;"CAPTURE","",COUNTIF(Orders!$H:$H,AK3520))</f>
        <v>1</v>
      </c>
      <c r="AP3520" t="str">
        <f t="shared" si="659"/>
        <v>Matched to Order</v>
      </c>
      <c r="AQ3520">
        <f>IF(COUNTIF($A$2:A3520,A3520)=1,1,0)</f>
        <v>1</v>
      </c>
    </row>
    <row r="3521" spans="1:43" x14ac:dyDescent="0.3">
      <c r="A3521" t="s">
        <v>15898</v>
      </c>
      <c r="C3521" t="s">
        <v>6247</v>
      </c>
      <c r="D3521" s="1">
        <v>46284</v>
      </c>
      <c r="E3521" t="s">
        <v>11819</v>
      </c>
      <c r="F3521" t="s">
        <v>9</v>
      </c>
      <c r="G3521">
        <v>3098</v>
      </c>
      <c r="H3521">
        <v>9.2899999999999991</v>
      </c>
      <c r="I3521">
        <v>1.67</v>
      </c>
      <c r="J3521">
        <v>3087.04</v>
      </c>
      <c r="K3521" s="1">
        <v>46286</v>
      </c>
      <c r="L3521" t="s">
        <v>15788</v>
      </c>
      <c r="M3521">
        <f t="shared" si="648"/>
        <v>1</v>
      </c>
      <c r="N3521">
        <f>COUNTIF(Orders!$A:$A,C3521)</f>
        <v>1</v>
      </c>
      <c r="P3521">
        <f>COUNTIF(Orders!$H:$H,UPPER(SUBSTITUTE(TRIM(C3521),"-","")))</f>
        <v>1</v>
      </c>
      <c r="R3521" t="str">
        <f t="shared" si="649"/>
        <v>Matched Order Reference</v>
      </c>
      <c r="S3521">
        <f t="shared" si="650"/>
        <v>1</v>
      </c>
      <c r="V3521" cm="1">
        <f t="array" ref="V3521">IF(E3521&lt;&gt;"CAPTURE",0,SUMPRODUCT((MDR_Rates!$A$2:$A$10=F3521)*(G3521&gt;MDR_Rates!$B$2:$B$10)*((MDR_Rates!$C$2:$C$10="")+(G3521&lt;=MDR_Rates!$C$2:$C$10))*MDR_Rates!$D$2:$D$10))</f>
        <v>0.3</v>
      </c>
      <c r="W3521">
        <f t="shared" si="651"/>
        <v>9.2899999999999991</v>
      </c>
      <c r="X3521">
        <f t="shared" si="652"/>
        <v>1.67</v>
      </c>
      <c r="Y3521">
        <f t="shared" si="653"/>
        <v>0</v>
      </c>
      <c r="Z3521">
        <f t="shared" si="654"/>
        <v>0</v>
      </c>
      <c r="AG3521" t="str">
        <f t="shared" si="655"/>
        <v/>
      </c>
      <c r="AI3521" t="str">
        <f t="shared" si="656"/>
        <v/>
      </c>
      <c r="AJ3521" t="str">
        <f t="shared" si="657"/>
        <v/>
      </c>
      <c r="AK3521" t="str">
        <f t="shared" si="658"/>
        <v>ORD26003142</v>
      </c>
      <c r="AL3521">
        <f>IF(E3521&lt;&gt;"CAPTURE","",COUNTIF(Orders!$H:$H,AK3521))</f>
        <v>1</v>
      </c>
      <c r="AP3521" t="str">
        <f t="shared" si="659"/>
        <v>Matched to Order</v>
      </c>
      <c r="AQ3521">
        <f>IF(COUNTIF($A$2:A3521,A3521)=1,1,0)</f>
        <v>1</v>
      </c>
    </row>
    <row r="3522" spans="1:43" x14ac:dyDescent="0.3">
      <c r="A3522" t="s">
        <v>15899</v>
      </c>
      <c r="C3522" t="s">
        <v>6249</v>
      </c>
      <c r="D3522" s="1">
        <v>46284</v>
      </c>
      <c r="E3522" t="s">
        <v>11819</v>
      </c>
      <c r="F3522" t="s">
        <v>9</v>
      </c>
      <c r="G3522">
        <v>1298</v>
      </c>
      <c r="H3522">
        <v>0</v>
      </c>
      <c r="I3522">
        <v>0</v>
      </c>
      <c r="J3522">
        <v>1298</v>
      </c>
      <c r="K3522" s="1">
        <v>46286</v>
      </c>
      <c r="L3522" t="s">
        <v>15788</v>
      </c>
      <c r="M3522">
        <f t="shared" si="648"/>
        <v>1</v>
      </c>
      <c r="N3522">
        <f>COUNTIF(Orders!$A:$A,C3522)</f>
        <v>1</v>
      </c>
      <c r="P3522">
        <f>COUNTIF(Orders!$H:$H,UPPER(SUBSTITUTE(TRIM(C3522),"-","")))</f>
        <v>1</v>
      </c>
      <c r="R3522" t="str">
        <f t="shared" si="649"/>
        <v>Matched Order Reference</v>
      </c>
      <c r="S3522">
        <f t="shared" si="650"/>
        <v>1</v>
      </c>
      <c r="V3522" cm="1">
        <f t="array" ref="V3522">IF(E3522&lt;&gt;"CAPTURE",0,SUMPRODUCT((MDR_Rates!$A$2:$A$10=F3522)*(G3522&gt;MDR_Rates!$B$2:$B$10)*((MDR_Rates!$C$2:$C$10="")+(G3522&lt;=MDR_Rates!$C$2:$C$10))*MDR_Rates!$D$2:$D$10))</f>
        <v>0</v>
      </c>
      <c r="W3522">
        <f t="shared" si="651"/>
        <v>0</v>
      </c>
      <c r="X3522">
        <f t="shared" si="652"/>
        <v>0</v>
      </c>
      <c r="Y3522">
        <f t="shared" si="653"/>
        <v>0</v>
      </c>
      <c r="Z3522">
        <f t="shared" si="654"/>
        <v>0</v>
      </c>
      <c r="AG3522" t="str">
        <f t="shared" si="655"/>
        <v/>
      </c>
      <c r="AI3522" t="str">
        <f t="shared" si="656"/>
        <v/>
      </c>
      <c r="AJ3522" t="str">
        <f t="shared" si="657"/>
        <v/>
      </c>
      <c r="AK3522" t="str">
        <f t="shared" si="658"/>
        <v>ORD26003143</v>
      </c>
      <c r="AL3522">
        <f>IF(E3522&lt;&gt;"CAPTURE","",COUNTIF(Orders!$H:$H,AK3522))</f>
        <v>1</v>
      </c>
      <c r="AP3522" t="str">
        <f t="shared" si="659"/>
        <v>Matched to Order</v>
      </c>
      <c r="AQ3522">
        <f>IF(COUNTIF($A$2:A3522,A3522)=1,1,0)</f>
        <v>1</v>
      </c>
    </row>
    <row r="3523" spans="1:43" x14ac:dyDescent="0.3">
      <c r="A3523" t="s">
        <v>15900</v>
      </c>
      <c r="C3523" t="s">
        <v>6273</v>
      </c>
      <c r="D3523" s="1">
        <v>46284</v>
      </c>
      <c r="E3523" t="s">
        <v>11819</v>
      </c>
      <c r="F3523" t="s">
        <v>9</v>
      </c>
      <c r="G3523">
        <v>2999</v>
      </c>
      <c r="H3523">
        <v>9</v>
      </c>
      <c r="I3523">
        <v>1.62</v>
      </c>
      <c r="J3523">
        <v>2988.38</v>
      </c>
      <c r="K3523" s="1">
        <v>46286</v>
      </c>
      <c r="L3523" t="s">
        <v>15788</v>
      </c>
      <c r="M3523">
        <f t="shared" ref="M3523:M3586" si="660">COUNTIF($A:$A,A3523)</f>
        <v>1</v>
      </c>
      <c r="N3523">
        <f>COUNTIF(Orders!$A:$A,C3523)</f>
        <v>1</v>
      </c>
      <c r="P3523">
        <f>COUNTIF(Orders!$H:$H,UPPER(SUBSTITUTE(TRIM(C3523),"-","")))</f>
        <v>1</v>
      </c>
      <c r="R3523" t="str">
        <f t="shared" ref="R3523:R3586" si="661">IF(E3523="REFUND","Refund",IF(P3523=0,"Unmatched Order Reference","Matched Order Reference"))</f>
        <v>Matched Order Reference</v>
      </c>
      <c r="S3523">
        <f t="shared" ref="S3523:S3586" si="662">COUNTIFS($C$2:$C$5753,C3523,$E$2:$E$5753,"CAPTURE")</f>
        <v>1</v>
      </c>
      <c r="V3523" cm="1">
        <f t="array" ref="V3523">IF(E3523&lt;&gt;"CAPTURE",0,SUMPRODUCT((MDR_Rates!$A$2:$A$10=F3523)*(G3523&gt;MDR_Rates!$B$2:$B$10)*((MDR_Rates!$C$2:$C$10="")+(G3523&lt;=MDR_Rates!$C$2:$C$10))*MDR_Rates!$D$2:$D$10))</f>
        <v>0.3</v>
      </c>
      <c r="W3523">
        <f t="shared" ref="W3523:W3586" si="663">IF(E3523&lt;&gt;"CAPTURE",0,ROUND(G3523*V3523/100,2))</f>
        <v>9</v>
      </c>
      <c r="X3523">
        <f t="shared" ref="X3523:X3586" si="664">IF(E3523&lt;&gt;"CAPTURE",0,ROUND(W3523*18/100,2))</f>
        <v>1.62</v>
      </c>
      <c r="Y3523">
        <f t="shared" ref="Y3523:Y3586" si="665">IF(E3523&lt;&gt;"CAPTURE",0,ROUND(H3523-W3523,2))</f>
        <v>0</v>
      </c>
      <c r="Z3523">
        <f t="shared" ref="Z3523:Z3586" si="666">IF(E3523&lt;&gt;"CAPTURE",0,ROUND(I3523-X3523,2))</f>
        <v>0</v>
      </c>
      <c r="AG3523" t="str">
        <f t="shared" ref="AG3523:AG3586" si="667">IF(E3523&lt;&gt;"REFUND","",IF(COUNTIFS($A:$A,B3523,$E:$E,"CAPTURE")=0,"Missing Original Capture","Original Capture Found"))</f>
        <v/>
      </c>
      <c r="AI3523" t="str">
        <f t="shared" ref="AI3523:AI3586" si="668">IF(E3523="REFUND",_xlfn.MAXIFS($G:$G,$A:$A,B3523,$E:$E,"CAPTURE"),"")</f>
        <v/>
      </c>
      <c r="AJ3523" t="str">
        <f t="shared" ref="AJ3523:AJ3586" si="669">IF(E3523&lt;&gt;"REFUND","",IF(G3523&gt;AI3523,"Refund Exceeds Capture",IF(ABS(G3523-AI3523)&lt;0.01,"Full Refund","Partial Refund")))</f>
        <v/>
      </c>
      <c r="AK3523" t="str">
        <f t="shared" ref="AK3523:AK3586" si="670">UPPER(SUBSTITUTE(TRIM(C3523),"-",""))</f>
        <v>ORD26003155</v>
      </c>
      <c r="AL3523">
        <f>IF(E3523&lt;&gt;"CAPTURE","",COUNTIF(Orders!$H:$H,AK3523))</f>
        <v>1</v>
      </c>
      <c r="AP3523" t="str">
        <f t="shared" ref="AP3523:AP3586" si="671">IF(E3523&lt;&gt;"CAPTURE","",IF(M3523&gt;1,"Duplicate ID - Review",IF(AL3523=0,"Unmatched Order",IF(AL3523=1,"Matched to Order","Multiple Order Matches"))))</f>
        <v>Matched to Order</v>
      </c>
      <c r="AQ3523">
        <f>IF(COUNTIF($A$2:A3523,A3523)=1,1,0)</f>
        <v>1</v>
      </c>
    </row>
    <row r="3524" spans="1:43" x14ac:dyDescent="0.3">
      <c r="A3524" t="s">
        <v>15901</v>
      </c>
      <c r="C3524" t="s">
        <v>6469</v>
      </c>
      <c r="D3524" s="1">
        <v>46284</v>
      </c>
      <c r="E3524" t="s">
        <v>11819</v>
      </c>
      <c r="F3524" t="s">
        <v>9</v>
      </c>
      <c r="G3524">
        <v>2798</v>
      </c>
      <c r="H3524">
        <v>8.39</v>
      </c>
      <c r="I3524">
        <v>1.51</v>
      </c>
      <c r="J3524">
        <v>2788.1</v>
      </c>
      <c r="K3524" s="1">
        <v>46286</v>
      </c>
      <c r="L3524" t="s">
        <v>15788</v>
      </c>
      <c r="M3524">
        <f t="shared" si="660"/>
        <v>1</v>
      </c>
      <c r="N3524">
        <f>COUNTIF(Orders!$A:$A,C3524)</f>
        <v>1</v>
      </c>
      <c r="P3524">
        <f>COUNTIF(Orders!$H:$H,UPPER(SUBSTITUTE(TRIM(C3524),"-","")))</f>
        <v>1</v>
      </c>
      <c r="R3524" t="str">
        <f t="shared" si="661"/>
        <v>Matched Order Reference</v>
      </c>
      <c r="S3524">
        <f t="shared" si="662"/>
        <v>1</v>
      </c>
      <c r="V3524" cm="1">
        <f t="array" ref="V3524">IF(E3524&lt;&gt;"CAPTURE",0,SUMPRODUCT((MDR_Rates!$A$2:$A$10=F3524)*(G3524&gt;MDR_Rates!$B$2:$B$10)*((MDR_Rates!$C$2:$C$10="")+(G3524&lt;=MDR_Rates!$C$2:$C$10))*MDR_Rates!$D$2:$D$10))</f>
        <v>0.3</v>
      </c>
      <c r="W3524">
        <f t="shared" si="663"/>
        <v>8.39</v>
      </c>
      <c r="X3524">
        <f t="shared" si="664"/>
        <v>1.51</v>
      </c>
      <c r="Y3524">
        <f t="shared" si="665"/>
        <v>0</v>
      </c>
      <c r="Z3524">
        <f t="shared" si="666"/>
        <v>0</v>
      </c>
      <c r="AG3524" t="str">
        <f t="shared" si="667"/>
        <v/>
      </c>
      <c r="AI3524" t="str">
        <f t="shared" si="668"/>
        <v/>
      </c>
      <c r="AJ3524" t="str">
        <f t="shared" si="669"/>
        <v/>
      </c>
      <c r="AK3524" t="str">
        <f t="shared" si="670"/>
        <v>ORD26003254</v>
      </c>
      <c r="AL3524">
        <f>IF(E3524&lt;&gt;"CAPTURE","",COUNTIF(Orders!$H:$H,AK3524))</f>
        <v>1</v>
      </c>
      <c r="AP3524" t="str">
        <f t="shared" si="671"/>
        <v>Matched to Order</v>
      </c>
      <c r="AQ3524">
        <f>IF(COUNTIF($A$2:A3524,A3524)=1,1,0)</f>
        <v>1</v>
      </c>
    </row>
    <row r="3525" spans="1:43" x14ac:dyDescent="0.3">
      <c r="A3525" t="s">
        <v>15902</v>
      </c>
      <c r="C3525" t="s">
        <v>6616</v>
      </c>
      <c r="D3525" s="1">
        <v>46284</v>
      </c>
      <c r="E3525" t="s">
        <v>11819</v>
      </c>
      <c r="F3525" t="s">
        <v>9</v>
      </c>
      <c r="G3525">
        <v>4999</v>
      </c>
      <c r="H3525">
        <v>15</v>
      </c>
      <c r="I3525">
        <v>2.7</v>
      </c>
      <c r="J3525">
        <v>4981.3</v>
      </c>
      <c r="K3525" s="1">
        <v>46286</v>
      </c>
      <c r="L3525" t="s">
        <v>15788</v>
      </c>
      <c r="M3525">
        <f t="shared" si="660"/>
        <v>1</v>
      </c>
      <c r="N3525">
        <f>COUNTIF(Orders!$A:$A,C3525)</f>
        <v>1</v>
      </c>
      <c r="P3525">
        <f>COUNTIF(Orders!$H:$H,UPPER(SUBSTITUTE(TRIM(C3525),"-","")))</f>
        <v>1</v>
      </c>
      <c r="R3525" t="str">
        <f t="shared" si="661"/>
        <v>Matched Order Reference</v>
      </c>
      <c r="S3525">
        <f t="shared" si="662"/>
        <v>1</v>
      </c>
      <c r="V3525" cm="1">
        <f t="array" ref="V3525">IF(E3525&lt;&gt;"CAPTURE",0,SUMPRODUCT((MDR_Rates!$A$2:$A$10=F3525)*(G3525&gt;MDR_Rates!$B$2:$B$10)*((MDR_Rates!$C$2:$C$10="")+(G3525&lt;=MDR_Rates!$C$2:$C$10))*MDR_Rates!$D$2:$D$10))</f>
        <v>0.3</v>
      </c>
      <c r="W3525">
        <f t="shared" si="663"/>
        <v>15</v>
      </c>
      <c r="X3525">
        <f t="shared" si="664"/>
        <v>2.7</v>
      </c>
      <c r="Y3525">
        <f t="shared" si="665"/>
        <v>0</v>
      </c>
      <c r="Z3525">
        <f t="shared" si="666"/>
        <v>0</v>
      </c>
      <c r="AG3525" t="str">
        <f t="shared" si="667"/>
        <v/>
      </c>
      <c r="AI3525" t="str">
        <f t="shared" si="668"/>
        <v/>
      </c>
      <c r="AJ3525" t="str">
        <f t="shared" si="669"/>
        <v/>
      </c>
      <c r="AK3525" t="str">
        <f t="shared" si="670"/>
        <v>ORD26003329</v>
      </c>
      <c r="AL3525">
        <f>IF(E3525&lt;&gt;"CAPTURE","",COUNTIF(Orders!$H:$H,AK3525))</f>
        <v>1</v>
      </c>
      <c r="AP3525" t="str">
        <f t="shared" si="671"/>
        <v>Matched to Order</v>
      </c>
      <c r="AQ3525">
        <f>IF(COUNTIF($A$2:A3525,A3525)=1,1,0)</f>
        <v>1</v>
      </c>
    </row>
    <row r="3526" spans="1:43" x14ac:dyDescent="0.3">
      <c r="A3526" t="s">
        <v>15903</v>
      </c>
      <c r="C3526" t="s">
        <v>6656</v>
      </c>
      <c r="D3526" s="1">
        <v>46284</v>
      </c>
      <c r="E3526" t="s">
        <v>11819</v>
      </c>
      <c r="F3526" t="s">
        <v>9</v>
      </c>
      <c r="G3526">
        <v>7498</v>
      </c>
      <c r="H3526">
        <v>22.49</v>
      </c>
      <c r="I3526">
        <v>4.05</v>
      </c>
      <c r="J3526">
        <v>7471.46</v>
      </c>
      <c r="K3526" s="1">
        <v>46286</v>
      </c>
      <c r="L3526" t="s">
        <v>15788</v>
      </c>
      <c r="M3526">
        <f t="shared" si="660"/>
        <v>1</v>
      </c>
      <c r="N3526">
        <f>COUNTIF(Orders!$A:$A,C3526)</f>
        <v>1</v>
      </c>
      <c r="P3526">
        <f>COUNTIF(Orders!$H:$H,UPPER(SUBSTITUTE(TRIM(C3526),"-","")))</f>
        <v>1</v>
      </c>
      <c r="R3526" t="str">
        <f t="shared" si="661"/>
        <v>Matched Order Reference</v>
      </c>
      <c r="S3526">
        <f t="shared" si="662"/>
        <v>1</v>
      </c>
      <c r="V3526" cm="1">
        <f t="array" ref="V3526">IF(E3526&lt;&gt;"CAPTURE",0,SUMPRODUCT((MDR_Rates!$A$2:$A$10=F3526)*(G3526&gt;MDR_Rates!$B$2:$B$10)*((MDR_Rates!$C$2:$C$10="")+(G3526&lt;=MDR_Rates!$C$2:$C$10))*MDR_Rates!$D$2:$D$10))</f>
        <v>0.3</v>
      </c>
      <c r="W3526">
        <f t="shared" si="663"/>
        <v>22.49</v>
      </c>
      <c r="X3526">
        <f t="shared" si="664"/>
        <v>4.05</v>
      </c>
      <c r="Y3526">
        <f t="shared" si="665"/>
        <v>0</v>
      </c>
      <c r="Z3526">
        <f t="shared" si="666"/>
        <v>0</v>
      </c>
      <c r="AG3526" t="str">
        <f t="shared" si="667"/>
        <v/>
      </c>
      <c r="AI3526" t="str">
        <f t="shared" si="668"/>
        <v/>
      </c>
      <c r="AJ3526" t="str">
        <f t="shared" si="669"/>
        <v/>
      </c>
      <c r="AK3526" t="str">
        <f t="shared" si="670"/>
        <v>ORD26003349</v>
      </c>
      <c r="AL3526">
        <f>IF(E3526&lt;&gt;"CAPTURE","",COUNTIF(Orders!$H:$H,AK3526))</f>
        <v>1</v>
      </c>
      <c r="AP3526" t="str">
        <f t="shared" si="671"/>
        <v>Matched to Order</v>
      </c>
      <c r="AQ3526">
        <f>IF(COUNTIF($A$2:A3526,A3526)=1,1,0)</f>
        <v>1</v>
      </c>
    </row>
    <row r="3527" spans="1:43" x14ac:dyDescent="0.3">
      <c r="A3527" t="s">
        <v>15904</v>
      </c>
      <c r="C3527" t="s">
        <v>6686</v>
      </c>
      <c r="D3527" s="1">
        <v>46284</v>
      </c>
      <c r="E3527" t="s">
        <v>11819</v>
      </c>
      <c r="F3527" t="s">
        <v>44</v>
      </c>
      <c r="G3527">
        <v>499</v>
      </c>
      <c r="H3527">
        <v>9.48</v>
      </c>
      <c r="I3527">
        <v>1.71</v>
      </c>
      <c r="J3527">
        <v>487.81</v>
      </c>
      <c r="K3527" s="1">
        <v>46286</v>
      </c>
      <c r="L3527" t="s">
        <v>15788</v>
      </c>
      <c r="M3527">
        <f t="shared" si="660"/>
        <v>1</v>
      </c>
      <c r="N3527">
        <f>COUNTIF(Orders!$A:$A,C3527)</f>
        <v>1</v>
      </c>
      <c r="P3527">
        <f>COUNTIF(Orders!$H:$H,UPPER(SUBSTITUTE(TRIM(C3527),"-","")))</f>
        <v>1</v>
      </c>
      <c r="R3527" t="str">
        <f t="shared" si="661"/>
        <v>Matched Order Reference</v>
      </c>
      <c r="S3527">
        <f t="shared" si="662"/>
        <v>1</v>
      </c>
      <c r="V3527" cm="1">
        <f t="array" ref="V3527">IF(E3527&lt;&gt;"CAPTURE",0,SUMPRODUCT((MDR_Rates!$A$2:$A$10=F3527)*(G3527&gt;MDR_Rates!$B$2:$B$10)*((MDR_Rates!$C$2:$C$10="")+(G3527&lt;=MDR_Rates!$C$2:$C$10))*MDR_Rates!$D$2:$D$10))</f>
        <v>1.9</v>
      </c>
      <c r="W3527">
        <f t="shared" si="663"/>
        <v>9.48</v>
      </c>
      <c r="X3527">
        <f t="shared" si="664"/>
        <v>1.71</v>
      </c>
      <c r="Y3527">
        <f t="shared" si="665"/>
        <v>0</v>
      </c>
      <c r="Z3527">
        <f t="shared" si="666"/>
        <v>0</v>
      </c>
      <c r="AG3527" t="str">
        <f t="shared" si="667"/>
        <v/>
      </c>
      <c r="AI3527" t="str">
        <f t="shared" si="668"/>
        <v/>
      </c>
      <c r="AJ3527" t="str">
        <f t="shared" si="669"/>
        <v/>
      </c>
      <c r="AK3527" t="str">
        <f t="shared" si="670"/>
        <v>ORD26003364</v>
      </c>
      <c r="AL3527">
        <f>IF(E3527&lt;&gt;"CAPTURE","",COUNTIF(Orders!$H:$H,AK3527))</f>
        <v>1</v>
      </c>
      <c r="AP3527" t="str">
        <f t="shared" si="671"/>
        <v>Matched to Order</v>
      </c>
      <c r="AQ3527">
        <f>IF(COUNTIF($A$2:A3527,A3527)=1,1,0)</f>
        <v>1</v>
      </c>
    </row>
    <row r="3528" spans="1:43" x14ac:dyDescent="0.3">
      <c r="A3528" t="s">
        <v>15905</v>
      </c>
      <c r="C3528" t="s">
        <v>6692</v>
      </c>
      <c r="D3528" s="1">
        <v>46284</v>
      </c>
      <c r="E3528" t="s">
        <v>11819</v>
      </c>
      <c r="F3528" t="s">
        <v>9</v>
      </c>
      <c r="G3528">
        <v>6797</v>
      </c>
      <c r="H3528">
        <v>20.39</v>
      </c>
      <c r="I3528">
        <v>3.67</v>
      </c>
      <c r="J3528">
        <v>6772.94</v>
      </c>
      <c r="K3528" s="1">
        <v>46286</v>
      </c>
      <c r="L3528" t="s">
        <v>15788</v>
      </c>
      <c r="M3528">
        <f t="shared" si="660"/>
        <v>1</v>
      </c>
      <c r="N3528">
        <f>COUNTIF(Orders!$A:$A,C3528)</f>
        <v>1</v>
      </c>
      <c r="P3528">
        <f>COUNTIF(Orders!$H:$H,UPPER(SUBSTITUTE(TRIM(C3528),"-","")))</f>
        <v>1</v>
      </c>
      <c r="R3528" t="str">
        <f t="shared" si="661"/>
        <v>Matched Order Reference</v>
      </c>
      <c r="S3528">
        <f t="shared" si="662"/>
        <v>1</v>
      </c>
      <c r="V3528" cm="1">
        <f t="array" ref="V3528">IF(E3528&lt;&gt;"CAPTURE",0,SUMPRODUCT((MDR_Rates!$A$2:$A$10=F3528)*(G3528&gt;MDR_Rates!$B$2:$B$10)*((MDR_Rates!$C$2:$C$10="")+(G3528&lt;=MDR_Rates!$C$2:$C$10))*MDR_Rates!$D$2:$D$10))</f>
        <v>0.3</v>
      </c>
      <c r="W3528">
        <f t="shared" si="663"/>
        <v>20.39</v>
      </c>
      <c r="X3528">
        <f t="shared" si="664"/>
        <v>3.67</v>
      </c>
      <c r="Y3528">
        <f t="shared" si="665"/>
        <v>0</v>
      </c>
      <c r="Z3528">
        <f t="shared" si="666"/>
        <v>0</v>
      </c>
      <c r="AG3528" t="str">
        <f t="shared" si="667"/>
        <v/>
      </c>
      <c r="AI3528" t="str">
        <f t="shared" si="668"/>
        <v/>
      </c>
      <c r="AJ3528" t="str">
        <f t="shared" si="669"/>
        <v/>
      </c>
      <c r="AK3528" t="str">
        <f t="shared" si="670"/>
        <v>ORD26003367</v>
      </c>
      <c r="AL3528">
        <f>IF(E3528&lt;&gt;"CAPTURE","",COUNTIF(Orders!$H:$H,AK3528))</f>
        <v>1</v>
      </c>
      <c r="AP3528" t="str">
        <f t="shared" si="671"/>
        <v>Matched to Order</v>
      </c>
      <c r="AQ3528">
        <f>IF(COUNTIF($A$2:A3528,A3528)=1,1,0)</f>
        <v>1</v>
      </c>
    </row>
    <row r="3529" spans="1:43" x14ac:dyDescent="0.3">
      <c r="A3529" t="s">
        <v>15906</v>
      </c>
      <c r="C3529" t="s">
        <v>6730</v>
      </c>
      <c r="D3529" s="1">
        <v>46284</v>
      </c>
      <c r="E3529" t="s">
        <v>11819</v>
      </c>
      <c r="F3529" t="s">
        <v>9</v>
      </c>
      <c r="G3529">
        <v>799</v>
      </c>
      <c r="H3529">
        <v>0</v>
      </c>
      <c r="I3529">
        <v>0</v>
      </c>
      <c r="J3529">
        <v>799</v>
      </c>
      <c r="K3529" s="1">
        <v>46286</v>
      </c>
      <c r="L3529" t="s">
        <v>15788</v>
      </c>
      <c r="M3529">
        <f t="shared" si="660"/>
        <v>1</v>
      </c>
      <c r="N3529">
        <f>COUNTIF(Orders!$A:$A,C3529)</f>
        <v>1</v>
      </c>
      <c r="P3529">
        <f>COUNTIF(Orders!$H:$H,UPPER(SUBSTITUTE(TRIM(C3529),"-","")))</f>
        <v>1</v>
      </c>
      <c r="R3529" t="str">
        <f t="shared" si="661"/>
        <v>Matched Order Reference</v>
      </c>
      <c r="S3529">
        <f t="shared" si="662"/>
        <v>1</v>
      </c>
      <c r="V3529" cm="1">
        <f t="array" ref="V3529">IF(E3529&lt;&gt;"CAPTURE",0,SUMPRODUCT((MDR_Rates!$A$2:$A$10=F3529)*(G3529&gt;MDR_Rates!$B$2:$B$10)*((MDR_Rates!$C$2:$C$10="")+(G3529&lt;=MDR_Rates!$C$2:$C$10))*MDR_Rates!$D$2:$D$10))</f>
        <v>0</v>
      </c>
      <c r="W3529">
        <f t="shared" si="663"/>
        <v>0</v>
      </c>
      <c r="X3529">
        <f t="shared" si="664"/>
        <v>0</v>
      </c>
      <c r="Y3529">
        <f t="shared" si="665"/>
        <v>0</v>
      </c>
      <c r="Z3529">
        <f t="shared" si="666"/>
        <v>0</v>
      </c>
      <c r="AG3529" t="str">
        <f t="shared" si="667"/>
        <v/>
      </c>
      <c r="AI3529" t="str">
        <f t="shared" si="668"/>
        <v/>
      </c>
      <c r="AJ3529" t="str">
        <f t="shared" si="669"/>
        <v/>
      </c>
      <c r="AK3529" t="str">
        <f t="shared" si="670"/>
        <v>ORD26003386</v>
      </c>
      <c r="AL3529">
        <f>IF(E3529&lt;&gt;"CAPTURE","",COUNTIF(Orders!$H:$H,AK3529))</f>
        <v>1</v>
      </c>
      <c r="AP3529" t="str">
        <f t="shared" si="671"/>
        <v>Matched to Order</v>
      </c>
      <c r="AQ3529">
        <f>IF(COUNTIF($A$2:A3529,A3529)=1,1,0)</f>
        <v>1</v>
      </c>
    </row>
    <row r="3530" spans="1:43" x14ac:dyDescent="0.3">
      <c r="A3530" t="s">
        <v>15907</v>
      </c>
      <c r="C3530" t="s">
        <v>6752</v>
      </c>
      <c r="D3530" s="1">
        <v>46284</v>
      </c>
      <c r="E3530" t="s">
        <v>11819</v>
      </c>
      <c r="F3530" t="s">
        <v>33</v>
      </c>
      <c r="G3530">
        <v>1499</v>
      </c>
      <c r="H3530">
        <v>22.49</v>
      </c>
      <c r="I3530">
        <v>4.05</v>
      </c>
      <c r="J3530">
        <v>1472.46</v>
      </c>
      <c r="K3530" s="1">
        <v>46286</v>
      </c>
      <c r="L3530" t="s">
        <v>15788</v>
      </c>
      <c r="M3530">
        <f t="shared" si="660"/>
        <v>1</v>
      </c>
      <c r="N3530">
        <f>COUNTIF(Orders!$A:$A,C3530)</f>
        <v>1</v>
      </c>
      <c r="P3530">
        <f>COUNTIF(Orders!$H:$H,UPPER(SUBSTITUTE(TRIM(C3530),"-","")))</f>
        <v>1</v>
      </c>
      <c r="R3530" t="str">
        <f t="shared" si="661"/>
        <v>Matched Order Reference</v>
      </c>
      <c r="S3530">
        <f t="shared" si="662"/>
        <v>1</v>
      </c>
      <c r="V3530" cm="1">
        <f t="array" ref="V3530">IF(E3530&lt;&gt;"CAPTURE",0,SUMPRODUCT((MDR_Rates!$A$2:$A$10=F3530)*(G3530&gt;MDR_Rates!$B$2:$B$10)*((MDR_Rates!$C$2:$C$10="")+(G3530&lt;=MDR_Rates!$C$2:$C$10))*MDR_Rates!$D$2:$D$10))</f>
        <v>1.5</v>
      </c>
      <c r="W3530">
        <f t="shared" si="663"/>
        <v>22.49</v>
      </c>
      <c r="X3530">
        <f t="shared" si="664"/>
        <v>4.05</v>
      </c>
      <c r="Y3530">
        <f t="shared" si="665"/>
        <v>0</v>
      </c>
      <c r="Z3530">
        <f t="shared" si="666"/>
        <v>0</v>
      </c>
      <c r="AG3530" t="str">
        <f t="shared" si="667"/>
        <v/>
      </c>
      <c r="AI3530" t="str">
        <f t="shared" si="668"/>
        <v/>
      </c>
      <c r="AJ3530" t="str">
        <f t="shared" si="669"/>
        <v/>
      </c>
      <c r="AK3530" t="str">
        <f t="shared" si="670"/>
        <v>ORD26003397</v>
      </c>
      <c r="AL3530">
        <f>IF(E3530&lt;&gt;"CAPTURE","",COUNTIF(Orders!$H:$H,AK3530))</f>
        <v>1</v>
      </c>
      <c r="AP3530" t="str">
        <f t="shared" si="671"/>
        <v>Matched to Order</v>
      </c>
      <c r="AQ3530">
        <f>IF(COUNTIF($A$2:A3530,A3530)=1,1,0)</f>
        <v>1</v>
      </c>
    </row>
    <row r="3531" spans="1:43" x14ac:dyDescent="0.3">
      <c r="A3531" t="s">
        <v>15908</v>
      </c>
      <c r="C3531" t="s">
        <v>6772</v>
      </c>
      <c r="D3531" s="1">
        <v>46284</v>
      </c>
      <c r="E3531" t="s">
        <v>11819</v>
      </c>
      <c r="F3531" t="s">
        <v>9</v>
      </c>
      <c r="G3531">
        <v>698</v>
      </c>
      <c r="H3531">
        <v>0</v>
      </c>
      <c r="I3531">
        <v>0</v>
      </c>
      <c r="J3531">
        <v>698</v>
      </c>
      <c r="K3531" s="1">
        <v>46286</v>
      </c>
      <c r="L3531" t="s">
        <v>15788</v>
      </c>
      <c r="M3531">
        <f t="shared" si="660"/>
        <v>1</v>
      </c>
      <c r="N3531">
        <f>COUNTIF(Orders!$A:$A,C3531)</f>
        <v>1</v>
      </c>
      <c r="P3531">
        <f>COUNTIF(Orders!$H:$H,UPPER(SUBSTITUTE(TRIM(C3531),"-","")))</f>
        <v>1</v>
      </c>
      <c r="R3531" t="str">
        <f t="shared" si="661"/>
        <v>Matched Order Reference</v>
      </c>
      <c r="S3531">
        <f t="shared" si="662"/>
        <v>1</v>
      </c>
      <c r="V3531" cm="1">
        <f t="array" ref="V3531">IF(E3531&lt;&gt;"CAPTURE",0,SUMPRODUCT((MDR_Rates!$A$2:$A$10=F3531)*(G3531&gt;MDR_Rates!$B$2:$B$10)*((MDR_Rates!$C$2:$C$10="")+(G3531&lt;=MDR_Rates!$C$2:$C$10))*MDR_Rates!$D$2:$D$10))</f>
        <v>0</v>
      </c>
      <c r="W3531">
        <f t="shared" si="663"/>
        <v>0</v>
      </c>
      <c r="X3531">
        <f t="shared" si="664"/>
        <v>0</v>
      </c>
      <c r="Y3531">
        <f t="shared" si="665"/>
        <v>0</v>
      </c>
      <c r="Z3531">
        <f t="shared" si="666"/>
        <v>0</v>
      </c>
      <c r="AG3531" t="str">
        <f t="shared" si="667"/>
        <v/>
      </c>
      <c r="AI3531" t="str">
        <f t="shared" si="668"/>
        <v/>
      </c>
      <c r="AJ3531" t="str">
        <f t="shared" si="669"/>
        <v/>
      </c>
      <c r="AK3531" t="str">
        <f t="shared" si="670"/>
        <v>ORD26003407</v>
      </c>
      <c r="AL3531">
        <f>IF(E3531&lt;&gt;"CAPTURE","",COUNTIF(Orders!$H:$H,AK3531))</f>
        <v>1</v>
      </c>
      <c r="AP3531" t="str">
        <f t="shared" si="671"/>
        <v>Matched to Order</v>
      </c>
      <c r="AQ3531">
        <f>IF(COUNTIF($A$2:A3531,A3531)=1,1,0)</f>
        <v>1</v>
      </c>
    </row>
    <row r="3532" spans="1:43" x14ac:dyDescent="0.3">
      <c r="A3532" t="s">
        <v>15909</v>
      </c>
      <c r="C3532" t="s">
        <v>6774</v>
      </c>
      <c r="D3532" s="1">
        <v>46284</v>
      </c>
      <c r="E3532" t="s">
        <v>11819</v>
      </c>
      <c r="F3532" t="s">
        <v>17</v>
      </c>
      <c r="G3532">
        <v>1299</v>
      </c>
      <c r="H3532">
        <v>23.38</v>
      </c>
      <c r="I3532">
        <v>4.21</v>
      </c>
      <c r="J3532">
        <v>1271.4100000000001</v>
      </c>
      <c r="K3532" s="1">
        <v>46286</v>
      </c>
      <c r="L3532" t="s">
        <v>15788</v>
      </c>
      <c r="M3532">
        <f t="shared" si="660"/>
        <v>1</v>
      </c>
      <c r="N3532">
        <f>COUNTIF(Orders!$A:$A,C3532)</f>
        <v>1</v>
      </c>
      <c r="P3532">
        <f>COUNTIF(Orders!$H:$H,UPPER(SUBSTITUTE(TRIM(C3532),"-","")))</f>
        <v>1</v>
      </c>
      <c r="R3532" t="str">
        <f t="shared" si="661"/>
        <v>Matched Order Reference</v>
      </c>
      <c r="S3532">
        <f t="shared" si="662"/>
        <v>1</v>
      </c>
      <c r="V3532" cm="1">
        <f t="array" ref="V3532">IF(E3532&lt;&gt;"CAPTURE",0,SUMPRODUCT((MDR_Rates!$A$2:$A$10=F3532)*(G3532&gt;MDR_Rates!$B$2:$B$10)*((MDR_Rates!$C$2:$C$10="")+(G3532&lt;=MDR_Rates!$C$2:$C$10))*MDR_Rates!$D$2:$D$10))</f>
        <v>1.8</v>
      </c>
      <c r="W3532">
        <f t="shared" si="663"/>
        <v>23.38</v>
      </c>
      <c r="X3532">
        <f t="shared" si="664"/>
        <v>4.21</v>
      </c>
      <c r="Y3532">
        <f t="shared" si="665"/>
        <v>0</v>
      </c>
      <c r="Z3532">
        <f t="shared" si="666"/>
        <v>0</v>
      </c>
      <c r="AG3532" t="str">
        <f t="shared" si="667"/>
        <v/>
      </c>
      <c r="AI3532" t="str">
        <f t="shared" si="668"/>
        <v/>
      </c>
      <c r="AJ3532" t="str">
        <f t="shared" si="669"/>
        <v/>
      </c>
      <c r="AK3532" t="str">
        <f t="shared" si="670"/>
        <v>ORD26003408</v>
      </c>
      <c r="AL3532">
        <f>IF(E3532&lt;&gt;"CAPTURE","",COUNTIF(Orders!$H:$H,AK3532))</f>
        <v>1</v>
      </c>
      <c r="AP3532" t="str">
        <f t="shared" si="671"/>
        <v>Matched to Order</v>
      </c>
      <c r="AQ3532">
        <f>IF(COUNTIF($A$2:A3532,A3532)=1,1,0)</f>
        <v>1</v>
      </c>
    </row>
    <row r="3533" spans="1:43" x14ac:dyDescent="0.3">
      <c r="A3533" t="s">
        <v>15910</v>
      </c>
      <c r="C3533" t="s">
        <v>15911</v>
      </c>
      <c r="D3533" s="1">
        <v>46284</v>
      </c>
      <c r="E3533" t="s">
        <v>11819</v>
      </c>
      <c r="F3533" t="s">
        <v>9</v>
      </c>
      <c r="G3533">
        <v>7998</v>
      </c>
      <c r="H3533">
        <v>23.99</v>
      </c>
      <c r="I3533">
        <v>4.32</v>
      </c>
      <c r="J3533">
        <v>7969.69</v>
      </c>
      <c r="K3533" s="1">
        <v>46286</v>
      </c>
      <c r="L3533" t="s">
        <v>15788</v>
      </c>
      <c r="M3533">
        <f t="shared" si="660"/>
        <v>1</v>
      </c>
      <c r="N3533">
        <f>COUNTIF(Orders!$A:$A,C3533)</f>
        <v>1</v>
      </c>
      <c r="P3533">
        <f>COUNTIF(Orders!$H:$H,UPPER(SUBSTITUTE(TRIM(C3533),"-","")))</f>
        <v>1</v>
      </c>
      <c r="R3533" t="str">
        <f t="shared" si="661"/>
        <v>Matched Order Reference</v>
      </c>
      <c r="S3533">
        <f t="shared" si="662"/>
        <v>1</v>
      </c>
      <c r="V3533" cm="1">
        <f t="array" ref="V3533">IF(E3533&lt;&gt;"CAPTURE",0,SUMPRODUCT((MDR_Rates!$A$2:$A$10=F3533)*(G3533&gt;MDR_Rates!$B$2:$B$10)*((MDR_Rates!$C$2:$C$10="")+(G3533&lt;=MDR_Rates!$C$2:$C$10))*MDR_Rates!$D$2:$D$10))</f>
        <v>0.3</v>
      </c>
      <c r="W3533">
        <f t="shared" si="663"/>
        <v>23.99</v>
      </c>
      <c r="X3533">
        <f t="shared" si="664"/>
        <v>4.32</v>
      </c>
      <c r="Y3533">
        <f t="shared" si="665"/>
        <v>0</v>
      </c>
      <c r="Z3533">
        <f t="shared" si="666"/>
        <v>0</v>
      </c>
      <c r="AG3533" t="str">
        <f t="shared" si="667"/>
        <v/>
      </c>
      <c r="AI3533" t="str">
        <f t="shared" si="668"/>
        <v/>
      </c>
      <c r="AJ3533" t="str">
        <f t="shared" si="669"/>
        <v/>
      </c>
      <c r="AK3533" t="str">
        <f t="shared" si="670"/>
        <v>ORD26003463</v>
      </c>
      <c r="AL3533">
        <f>IF(E3533&lt;&gt;"CAPTURE","",COUNTIF(Orders!$H:$H,AK3533))</f>
        <v>1</v>
      </c>
      <c r="AP3533" t="str">
        <f t="shared" si="671"/>
        <v>Matched to Order</v>
      </c>
      <c r="AQ3533">
        <f>IF(COUNTIF($A$2:A3533,A3533)=1,1,0)</f>
        <v>1</v>
      </c>
    </row>
    <row r="3534" spans="1:43" x14ac:dyDescent="0.3">
      <c r="A3534" t="s">
        <v>15912</v>
      </c>
      <c r="C3534" t="s">
        <v>15913</v>
      </c>
      <c r="D3534" s="1">
        <v>46284</v>
      </c>
      <c r="E3534" t="s">
        <v>11819</v>
      </c>
      <c r="F3534" t="s">
        <v>17</v>
      </c>
      <c r="G3534">
        <v>1397</v>
      </c>
      <c r="H3534">
        <v>25.15</v>
      </c>
      <c r="I3534">
        <v>4.53</v>
      </c>
      <c r="J3534">
        <v>1367.32</v>
      </c>
      <c r="K3534" s="1">
        <v>46286</v>
      </c>
      <c r="L3534" t="s">
        <v>15788</v>
      </c>
      <c r="M3534">
        <f t="shared" si="660"/>
        <v>1</v>
      </c>
      <c r="N3534">
        <f>COUNTIF(Orders!$A:$A,C3534)</f>
        <v>0</v>
      </c>
      <c r="P3534">
        <f>COUNTIF(Orders!$H:$H,UPPER(SUBSTITUTE(TRIM(C3534),"-","")))</f>
        <v>1</v>
      </c>
      <c r="R3534" t="str">
        <f t="shared" si="661"/>
        <v>Matched Order Reference</v>
      </c>
      <c r="S3534">
        <f t="shared" si="662"/>
        <v>1</v>
      </c>
      <c r="V3534" cm="1">
        <f t="array" ref="V3534">IF(E3534&lt;&gt;"CAPTURE",0,SUMPRODUCT((MDR_Rates!$A$2:$A$10=F3534)*(G3534&gt;MDR_Rates!$B$2:$B$10)*((MDR_Rates!$C$2:$C$10="")+(G3534&lt;=MDR_Rates!$C$2:$C$10))*MDR_Rates!$D$2:$D$10))</f>
        <v>1.8</v>
      </c>
      <c r="W3534">
        <f t="shared" si="663"/>
        <v>25.15</v>
      </c>
      <c r="X3534">
        <f t="shared" si="664"/>
        <v>4.53</v>
      </c>
      <c r="Y3534">
        <f t="shared" si="665"/>
        <v>0</v>
      </c>
      <c r="Z3534">
        <f t="shared" si="666"/>
        <v>0</v>
      </c>
      <c r="AG3534" t="str">
        <f t="shared" si="667"/>
        <v/>
      </c>
      <c r="AI3534" t="str">
        <f t="shared" si="668"/>
        <v/>
      </c>
      <c r="AJ3534" t="str">
        <f t="shared" si="669"/>
        <v/>
      </c>
      <c r="AK3534" t="str">
        <f t="shared" si="670"/>
        <v>ORD26003510</v>
      </c>
      <c r="AL3534">
        <f>IF(E3534&lt;&gt;"CAPTURE","",COUNTIF(Orders!$H:$H,AK3534))</f>
        <v>1</v>
      </c>
      <c r="AP3534" t="str">
        <f t="shared" si="671"/>
        <v>Matched to Order</v>
      </c>
      <c r="AQ3534">
        <f>IF(COUNTIF($A$2:A3534,A3534)=1,1,0)</f>
        <v>1</v>
      </c>
    </row>
    <row r="3535" spans="1:43" x14ac:dyDescent="0.3">
      <c r="A3535" t="s">
        <v>15914</v>
      </c>
      <c r="C3535" t="s">
        <v>6998</v>
      </c>
      <c r="D3535" s="1">
        <v>46284</v>
      </c>
      <c r="E3535" t="s">
        <v>11819</v>
      </c>
      <c r="F3535" t="s">
        <v>44</v>
      </c>
      <c r="G3535">
        <v>299</v>
      </c>
      <c r="H3535">
        <v>5.68</v>
      </c>
      <c r="I3535">
        <v>1.02</v>
      </c>
      <c r="J3535">
        <v>292.3</v>
      </c>
      <c r="K3535" s="1">
        <v>46286</v>
      </c>
      <c r="L3535" t="s">
        <v>15788</v>
      </c>
      <c r="M3535">
        <f t="shared" si="660"/>
        <v>1</v>
      </c>
      <c r="N3535">
        <f>COUNTIF(Orders!$A:$A,C3535)</f>
        <v>1</v>
      </c>
      <c r="P3535">
        <f>COUNTIF(Orders!$H:$H,UPPER(SUBSTITUTE(TRIM(C3535),"-","")))</f>
        <v>1</v>
      </c>
      <c r="R3535" t="str">
        <f t="shared" si="661"/>
        <v>Matched Order Reference</v>
      </c>
      <c r="S3535">
        <f t="shared" si="662"/>
        <v>1</v>
      </c>
      <c r="V3535" cm="1">
        <f t="array" ref="V3535">IF(E3535&lt;&gt;"CAPTURE",0,SUMPRODUCT((MDR_Rates!$A$2:$A$10=F3535)*(G3535&gt;MDR_Rates!$B$2:$B$10)*((MDR_Rates!$C$2:$C$10="")+(G3535&lt;=MDR_Rates!$C$2:$C$10))*MDR_Rates!$D$2:$D$10))</f>
        <v>1.9</v>
      </c>
      <c r="W3535">
        <f t="shared" si="663"/>
        <v>5.68</v>
      </c>
      <c r="X3535">
        <f t="shared" si="664"/>
        <v>1.02</v>
      </c>
      <c r="Y3535">
        <f t="shared" si="665"/>
        <v>0</v>
      </c>
      <c r="Z3535">
        <f t="shared" si="666"/>
        <v>0</v>
      </c>
      <c r="AG3535" t="str">
        <f t="shared" si="667"/>
        <v/>
      </c>
      <c r="AI3535" t="str">
        <f t="shared" si="668"/>
        <v/>
      </c>
      <c r="AJ3535" t="str">
        <f t="shared" si="669"/>
        <v/>
      </c>
      <c r="AK3535" t="str">
        <f t="shared" si="670"/>
        <v>ORD26003522</v>
      </c>
      <c r="AL3535">
        <f>IF(E3535&lt;&gt;"CAPTURE","",COUNTIF(Orders!$H:$H,AK3535))</f>
        <v>1</v>
      </c>
      <c r="AP3535" t="str">
        <f t="shared" si="671"/>
        <v>Matched to Order</v>
      </c>
      <c r="AQ3535">
        <f>IF(COUNTIF($A$2:A3535,A3535)=1,1,0)</f>
        <v>1</v>
      </c>
    </row>
    <row r="3536" spans="1:43" x14ac:dyDescent="0.3">
      <c r="A3536" t="s">
        <v>15915</v>
      </c>
      <c r="C3536" t="s">
        <v>7028</v>
      </c>
      <c r="D3536" s="1">
        <v>46284</v>
      </c>
      <c r="E3536" t="s">
        <v>11819</v>
      </c>
      <c r="F3536" t="s">
        <v>9</v>
      </c>
      <c r="G3536">
        <v>2397</v>
      </c>
      <c r="H3536">
        <v>7.19</v>
      </c>
      <c r="I3536">
        <v>1.29</v>
      </c>
      <c r="J3536">
        <v>2388.52</v>
      </c>
      <c r="K3536" s="1">
        <v>46286</v>
      </c>
      <c r="L3536" t="s">
        <v>15788</v>
      </c>
      <c r="M3536">
        <f t="shared" si="660"/>
        <v>1</v>
      </c>
      <c r="N3536">
        <f>COUNTIF(Orders!$A:$A,C3536)</f>
        <v>1</v>
      </c>
      <c r="P3536">
        <f>COUNTIF(Orders!$H:$H,UPPER(SUBSTITUTE(TRIM(C3536),"-","")))</f>
        <v>1</v>
      </c>
      <c r="R3536" t="str">
        <f t="shared" si="661"/>
        <v>Matched Order Reference</v>
      </c>
      <c r="S3536">
        <f t="shared" si="662"/>
        <v>1</v>
      </c>
      <c r="V3536" cm="1">
        <f t="array" ref="V3536">IF(E3536&lt;&gt;"CAPTURE",0,SUMPRODUCT((MDR_Rates!$A$2:$A$10=F3536)*(G3536&gt;MDR_Rates!$B$2:$B$10)*((MDR_Rates!$C$2:$C$10="")+(G3536&lt;=MDR_Rates!$C$2:$C$10))*MDR_Rates!$D$2:$D$10))</f>
        <v>0.3</v>
      </c>
      <c r="W3536">
        <f t="shared" si="663"/>
        <v>7.19</v>
      </c>
      <c r="X3536">
        <f t="shared" si="664"/>
        <v>1.29</v>
      </c>
      <c r="Y3536">
        <f t="shared" si="665"/>
        <v>0</v>
      </c>
      <c r="Z3536">
        <f t="shared" si="666"/>
        <v>0</v>
      </c>
      <c r="AG3536" t="str">
        <f t="shared" si="667"/>
        <v/>
      </c>
      <c r="AI3536" t="str">
        <f t="shared" si="668"/>
        <v/>
      </c>
      <c r="AJ3536" t="str">
        <f t="shared" si="669"/>
        <v/>
      </c>
      <c r="AK3536" t="str">
        <f t="shared" si="670"/>
        <v>ORD26003537</v>
      </c>
      <c r="AL3536">
        <f>IF(E3536&lt;&gt;"CAPTURE","",COUNTIF(Orders!$H:$H,AK3536))</f>
        <v>1</v>
      </c>
      <c r="AP3536" t="str">
        <f t="shared" si="671"/>
        <v>Matched to Order</v>
      </c>
      <c r="AQ3536">
        <f>IF(COUNTIF($A$2:A3536,A3536)=1,1,0)</f>
        <v>1</v>
      </c>
    </row>
    <row r="3537" spans="1:43" x14ac:dyDescent="0.3">
      <c r="A3537" t="s">
        <v>15916</v>
      </c>
      <c r="C3537" t="s">
        <v>7040</v>
      </c>
      <c r="D3537" s="1">
        <v>46284</v>
      </c>
      <c r="E3537" t="s">
        <v>11819</v>
      </c>
      <c r="F3537" t="s">
        <v>44</v>
      </c>
      <c r="G3537">
        <v>2499</v>
      </c>
      <c r="H3537">
        <v>42.48</v>
      </c>
      <c r="I3537">
        <v>7.65</v>
      </c>
      <c r="J3537">
        <v>2448.87</v>
      </c>
      <c r="K3537" s="1">
        <v>46286</v>
      </c>
      <c r="L3537" t="s">
        <v>15788</v>
      </c>
      <c r="M3537">
        <f t="shared" si="660"/>
        <v>1</v>
      </c>
      <c r="N3537">
        <f>COUNTIF(Orders!$A:$A,C3537)</f>
        <v>1</v>
      </c>
      <c r="P3537">
        <f>COUNTIF(Orders!$H:$H,UPPER(SUBSTITUTE(TRIM(C3537),"-","")))</f>
        <v>1</v>
      </c>
      <c r="R3537" t="str">
        <f t="shared" si="661"/>
        <v>Matched Order Reference</v>
      </c>
      <c r="S3537">
        <f t="shared" si="662"/>
        <v>1</v>
      </c>
      <c r="V3537" cm="1">
        <f t="array" ref="V3537">IF(E3537&lt;&gt;"CAPTURE",0,SUMPRODUCT((MDR_Rates!$A$2:$A$10=F3537)*(G3537&gt;MDR_Rates!$B$2:$B$10)*((MDR_Rates!$C$2:$C$10="")+(G3537&lt;=MDR_Rates!$C$2:$C$10))*MDR_Rates!$D$2:$D$10))</f>
        <v>1.7</v>
      </c>
      <c r="W3537">
        <f t="shared" si="663"/>
        <v>42.48</v>
      </c>
      <c r="X3537">
        <f t="shared" si="664"/>
        <v>7.65</v>
      </c>
      <c r="Y3537">
        <f t="shared" si="665"/>
        <v>0</v>
      </c>
      <c r="Z3537">
        <f t="shared" si="666"/>
        <v>0</v>
      </c>
      <c r="AG3537" t="str">
        <f t="shared" si="667"/>
        <v/>
      </c>
      <c r="AI3537" t="str">
        <f t="shared" si="668"/>
        <v/>
      </c>
      <c r="AJ3537" t="str">
        <f t="shared" si="669"/>
        <v/>
      </c>
      <c r="AK3537" t="str">
        <f t="shared" si="670"/>
        <v>ORD26003543</v>
      </c>
      <c r="AL3537">
        <f>IF(E3537&lt;&gt;"CAPTURE","",COUNTIF(Orders!$H:$H,AK3537))</f>
        <v>1</v>
      </c>
      <c r="AP3537" t="str">
        <f t="shared" si="671"/>
        <v>Matched to Order</v>
      </c>
      <c r="AQ3537">
        <f>IF(COUNTIF($A$2:A3537,A3537)=1,1,0)</f>
        <v>1</v>
      </c>
    </row>
    <row r="3538" spans="1:43" x14ac:dyDescent="0.3">
      <c r="A3538" t="s">
        <v>15917</v>
      </c>
      <c r="C3538" t="s">
        <v>7065</v>
      </c>
      <c r="D3538" s="1">
        <v>46284</v>
      </c>
      <c r="E3538" t="s">
        <v>11819</v>
      </c>
      <c r="F3538" t="s">
        <v>44</v>
      </c>
      <c r="G3538">
        <v>1499</v>
      </c>
      <c r="H3538">
        <v>28.48</v>
      </c>
      <c r="I3538">
        <v>5.13</v>
      </c>
      <c r="J3538">
        <v>1465.39</v>
      </c>
      <c r="K3538" s="1">
        <v>46286</v>
      </c>
      <c r="L3538" t="s">
        <v>15788</v>
      </c>
      <c r="M3538">
        <f t="shared" si="660"/>
        <v>1</v>
      </c>
      <c r="N3538">
        <f>COUNTIF(Orders!$A:$A,C3538)</f>
        <v>1</v>
      </c>
      <c r="P3538">
        <f>COUNTIF(Orders!$H:$H,UPPER(SUBSTITUTE(TRIM(C3538),"-","")))</f>
        <v>1</v>
      </c>
      <c r="R3538" t="str">
        <f t="shared" si="661"/>
        <v>Matched Order Reference</v>
      </c>
      <c r="S3538">
        <f t="shared" si="662"/>
        <v>1</v>
      </c>
      <c r="V3538" cm="1">
        <f t="array" ref="V3538">IF(E3538&lt;&gt;"CAPTURE",0,SUMPRODUCT((MDR_Rates!$A$2:$A$10=F3538)*(G3538&gt;MDR_Rates!$B$2:$B$10)*((MDR_Rates!$C$2:$C$10="")+(G3538&lt;=MDR_Rates!$C$2:$C$10))*MDR_Rates!$D$2:$D$10))</f>
        <v>1.9</v>
      </c>
      <c r="W3538">
        <f t="shared" si="663"/>
        <v>28.48</v>
      </c>
      <c r="X3538">
        <f t="shared" si="664"/>
        <v>5.13</v>
      </c>
      <c r="Y3538">
        <f t="shared" si="665"/>
        <v>0</v>
      </c>
      <c r="Z3538">
        <f t="shared" si="666"/>
        <v>0</v>
      </c>
      <c r="AG3538" t="str">
        <f t="shared" si="667"/>
        <v/>
      </c>
      <c r="AI3538" t="str">
        <f t="shared" si="668"/>
        <v/>
      </c>
      <c r="AJ3538" t="str">
        <f t="shared" si="669"/>
        <v/>
      </c>
      <c r="AK3538" t="str">
        <f t="shared" si="670"/>
        <v>ORD26003556</v>
      </c>
      <c r="AL3538">
        <f>IF(E3538&lt;&gt;"CAPTURE","",COUNTIF(Orders!$H:$H,AK3538))</f>
        <v>1</v>
      </c>
      <c r="AP3538" t="str">
        <f t="shared" si="671"/>
        <v>Matched to Order</v>
      </c>
      <c r="AQ3538">
        <f>IF(COUNTIF($A$2:A3538,A3538)=1,1,0)</f>
        <v>1</v>
      </c>
    </row>
    <row r="3539" spans="1:43" x14ac:dyDescent="0.3">
      <c r="A3539" t="s">
        <v>15918</v>
      </c>
      <c r="C3539" t="s">
        <v>7119</v>
      </c>
      <c r="D3539" s="1">
        <v>46284</v>
      </c>
      <c r="E3539" t="s">
        <v>11819</v>
      </c>
      <c r="F3539" t="s">
        <v>9</v>
      </c>
      <c r="G3539">
        <v>2998</v>
      </c>
      <c r="H3539">
        <v>8.99</v>
      </c>
      <c r="I3539">
        <v>1.62</v>
      </c>
      <c r="J3539">
        <v>2987.39</v>
      </c>
      <c r="K3539" s="1">
        <v>46286</v>
      </c>
      <c r="L3539" t="s">
        <v>15788</v>
      </c>
      <c r="M3539">
        <f t="shared" si="660"/>
        <v>1</v>
      </c>
      <c r="N3539">
        <f>COUNTIF(Orders!$A:$A,C3539)</f>
        <v>1</v>
      </c>
      <c r="P3539">
        <f>COUNTIF(Orders!$H:$H,UPPER(SUBSTITUTE(TRIM(C3539),"-","")))</f>
        <v>1</v>
      </c>
      <c r="R3539" t="str">
        <f t="shared" si="661"/>
        <v>Matched Order Reference</v>
      </c>
      <c r="S3539">
        <f t="shared" si="662"/>
        <v>1</v>
      </c>
      <c r="V3539" cm="1">
        <f t="array" ref="V3539">IF(E3539&lt;&gt;"CAPTURE",0,SUMPRODUCT((MDR_Rates!$A$2:$A$10=F3539)*(G3539&gt;MDR_Rates!$B$2:$B$10)*((MDR_Rates!$C$2:$C$10="")+(G3539&lt;=MDR_Rates!$C$2:$C$10))*MDR_Rates!$D$2:$D$10))</f>
        <v>0.3</v>
      </c>
      <c r="W3539">
        <f t="shared" si="663"/>
        <v>8.99</v>
      </c>
      <c r="X3539">
        <f t="shared" si="664"/>
        <v>1.62</v>
      </c>
      <c r="Y3539">
        <f t="shared" si="665"/>
        <v>0</v>
      </c>
      <c r="Z3539">
        <f t="shared" si="666"/>
        <v>0</v>
      </c>
      <c r="AG3539" t="str">
        <f t="shared" si="667"/>
        <v/>
      </c>
      <c r="AI3539" t="str">
        <f t="shared" si="668"/>
        <v/>
      </c>
      <c r="AJ3539" t="str">
        <f t="shared" si="669"/>
        <v/>
      </c>
      <c r="AK3539" t="str">
        <f t="shared" si="670"/>
        <v>ORD26003583</v>
      </c>
      <c r="AL3539">
        <f>IF(E3539&lt;&gt;"CAPTURE","",COUNTIF(Orders!$H:$H,AK3539))</f>
        <v>1</v>
      </c>
      <c r="AP3539" t="str">
        <f t="shared" si="671"/>
        <v>Matched to Order</v>
      </c>
      <c r="AQ3539">
        <f>IF(COUNTIF($A$2:A3539,A3539)=1,1,0)</f>
        <v>1</v>
      </c>
    </row>
    <row r="3540" spans="1:43" x14ac:dyDescent="0.3">
      <c r="A3540" t="s">
        <v>15919</v>
      </c>
      <c r="C3540" t="s">
        <v>7175</v>
      </c>
      <c r="D3540" s="1">
        <v>46284</v>
      </c>
      <c r="E3540" t="s">
        <v>11819</v>
      </c>
      <c r="F3540" t="s">
        <v>9</v>
      </c>
      <c r="G3540">
        <v>799</v>
      </c>
      <c r="H3540">
        <v>0</v>
      </c>
      <c r="I3540">
        <v>0</v>
      </c>
      <c r="J3540">
        <v>799</v>
      </c>
      <c r="K3540" s="1">
        <v>46286</v>
      </c>
      <c r="L3540" t="s">
        <v>15788</v>
      </c>
      <c r="M3540">
        <f t="shared" si="660"/>
        <v>1</v>
      </c>
      <c r="N3540">
        <f>COUNTIF(Orders!$A:$A,C3540)</f>
        <v>1</v>
      </c>
      <c r="P3540">
        <f>COUNTIF(Orders!$H:$H,UPPER(SUBSTITUTE(TRIM(C3540),"-","")))</f>
        <v>1</v>
      </c>
      <c r="R3540" t="str">
        <f t="shared" si="661"/>
        <v>Matched Order Reference</v>
      </c>
      <c r="S3540">
        <f t="shared" si="662"/>
        <v>1</v>
      </c>
      <c r="V3540" cm="1">
        <f t="array" ref="V3540">IF(E3540&lt;&gt;"CAPTURE",0,SUMPRODUCT((MDR_Rates!$A$2:$A$10=F3540)*(G3540&gt;MDR_Rates!$B$2:$B$10)*((MDR_Rates!$C$2:$C$10="")+(G3540&lt;=MDR_Rates!$C$2:$C$10))*MDR_Rates!$D$2:$D$10))</f>
        <v>0</v>
      </c>
      <c r="W3540">
        <f t="shared" si="663"/>
        <v>0</v>
      </c>
      <c r="X3540">
        <f t="shared" si="664"/>
        <v>0</v>
      </c>
      <c r="Y3540">
        <f t="shared" si="665"/>
        <v>0</v>
      </c>
      <c r="Z3540">
        <f t="shared" si="666"/>
        <v>0</v>
      </c>
      <c r="AG3540" t="str">
        <f t="shared" si="667"/>
        <v/>
      </c>
      <c r="AI3540" t="str">
        <f t="shared" si="668"/>
        <v/>
      </c>
      <c r="AJ3540" t="str">
        <f t="shared" si="669"/>
        <v/>
      </c>
      <c r="AK3540" t="str">
        <f t="shared" si="670"/>
        <v>ORD26003612</v>
      </c>
      <c r="AL3540">
        <f>IF(E3540&lt;&gt;"CAPTURE","",COUNTIF(Orders!$H:$H,AK3540))</f>
        <v>1</v>
      </c>
      <c r="AP3540" t="str">
        <f t="shared" si="671"/>
        <v>Matched to Order</v>
      </c>
      <c r="AQ3540">
        <f>IF(COUNTIF($A$2:A3540,A3540)=1,1,0)</f>
        <v>1</v>
      </c>
    </row>
    <row r="3541" spans="1:43" x14ac:dyDescent="0.3">
      <c r="A3541" t="s">
        <v>15920</v>
      </c>
      <c r="C3541" t="s">
        <v>15921</v>
      </c>
      <c r="D3541" s="1">
        <v>46284</v>
      </c>
      <c r="E3541" t="s">
        <v>11819</v>
      </c>
      <c r="F3541" t="s">
        <v>9</v>
      </c>
      <c r="G3541">
        <v>798</v>
      </c>
      <c r="H3541">
        <v>0</v>
      </c>
      <c r="I3541">
        <v>0</v>
      </c>
      <c r="J3541">
        <v>798</v>
      </c>
      <c r="K3541" s="1">
        <v>46286</v>
      </c>
      <c r="L3541" t="s">
        <v>15788</v>
      </c>
      <c r="M3541">
        <f t="shared" si="660"/>
        <v>1</v>
      </c>
      <c r="N3541">
        <f>COUNTIF(Orders!$A:$A,C3541)</f>
        <v>0</v>
      </c>
      <c r="P3541">
        <f>COUNTIF(Orders!$H:$H,UPPER(SUBSTITUTE(TRIM(C3541),"-","")))</f>
        <v>1</v>
      </c>
      <c r="R3541" t="str">
        <f t="shared" si="661"/>
        <v>Matched Order Reference</v>
      </c>
      <c r="S3541">
        <f t="shared" si="662"/>
        <v>1</v>
      </c>
      <c r="V3541" cm="1">
        <f t="array" ref="V3541">IF(E3541&lt;&gt;"CAPTURE",0,SUMPRODUCT((MDR_Rates!$A$2:$A$10=F3541)*(G3541&gt;MDR_Rates!$B$2:$B$10)*((MDR_Rates!$C$2:$C$10="")+(G3541&lt;=MDR_Rates!$C$2:$C$10))*MDR_Rates!$D$2:$D$10))</f>
        <v>0</v>
      </c>
      <c r="W3541">
        <f t="shared" si="663"/>
        <v>0</v>
      </c>
      <c r="X3541">
        <f t="shared" si="664"/>
        <v>0</v>
      </c>
      <c r="Y3541">
        <f t="shared" si="665"/>
        <v>0</v>
      </c>
      <c r="Z3541">
        <f t="shared" si="666"/>
        <v>0</v>
      </c>
      <c r="AG3541" t="str">
        <f t="shared" si="667"/>
        <v/>
      </c>
      <c r="AI3541" t="str">
        <f t="shared" si="668"/>
        <v/>
      </c>
      <c r="AJ3541" t="str">
        <f t="shared" si="669"/>
        <v/>
      </c>
      <c r="AK3541" t="str">
        <f t="shared" si="670"/>
        <v>ORD26003677</v>
      </c>
      <c r="AL3541">
        <f>IF(E3541&lt;&gt;"CAPTURE","",COUNTIF(Orders!$H:$H,AK3541))</f>
        <v>1</v>
      </c>
      <c r="AP3541" t="str">
        <f t="shared" si="671"/>
        <v>Matched to Order</v>
      </c>
      <c r="AQ3541">
        <f>IF(COUNTIF($A$2:A3541,A3541)=1,1,0)</f>
        <v>1</v>
      </c>
    </row>
    <row r="3542" spans="1:43" x14ac:dyDescent="0.3">
      <c r="A3542" t="s">
        <v>15922</v>
      </c>
      <c r="C3542" t="s">
        <v>7467</v>
      </c>
      <c r="D3542" s="1">
        <v>46284</v>
      </c>
      <c r="E3542" t="s">
        <v>11819</v>
      </c>
      <c r="F3542" t="s">
        <v>9</v>
      </c>
      <c r="G3542">
        <v>799</v>
      </c>
      <c r="H3542">
        <v>0</v>
      </c>
      <c r="I3542">
        <v>0</v>
      </c>
      <c r="J3542">
        <v>799</v>
      </c>
      <c r="K3542" s="1">
        <v>46286</v>
      </c>
      <c r="L3542" t="s">
        <v>15788</v>
      </c>
      <c r="M3542">
        <f t="shared" si="660"/>
        <v>1</v>
      </c>
      <c r="N3542">
        <f>COUNTIF(Orders!$A:$A,C3542)</f>
        <v>1</v>
      </c>
      <c r="P3542">
        <f>COUNTIF(Orders!$H:$H,UPPER(SUBSTITUTE(TRIM(C3542),"-","")))</f>
        <v>1</v>
      </c>
      <c r="R3542" t="str">
        <f t="shared" si="661"/>
        <v>Matched Order Reference</v>
      </c>
      <c r="S3542">
        <f t="shared" si="662"/>
        <v>1</v>
      </c>
      <c r="V3542" cm="1">
        <f t="array" ref="V3542">IF(E3542&lt;&gt;"CAPTURE",0,SUMPRODUCT((MDR_Rates!$A$2:$A$10=F3542)*(G3542&gt;MDR_Rates!$B$2:$B$10)*((MDR_Rates!$C$2:$C$10="")+(G3542&lt;=MDR_Rates!$C$2:$C$10))*MDR_Rates!$D$2:$D$10))</f>
        <v>0</v>
      </c>
      <c r="W3542">
        <f t="shared" si="663"/>
        <v>0</v>
      </c>
      <c r="X3542">
        <f t="shared" si="664"/>
        <v>0</v>
      </c>
      <c r="Y3542">
        <f t="shared" si="665"/>
        <v>0</v>
      </c>
      <c r="Z3542">
        <f t="shared" si="666"/>
        <v>0</v>
      </c>
      <c r="AG3542" t="str">
        <f t="shared" si="667"/>
        <v/>
      </c>
      <c r="AI3542" t="str">
        <f t="shared" si="668"/>
        <v/>
      </c>
      <c r="AJ3542" t="str">
        <f t="shared" si="669"/>
        <v/>
      </c>
      <c r="AK3542" t="str">
        <f t="shared" si="670"/>
        <v>ORD26003762</v>
      </c>
      <c r="AL3542">
        <f>IF(E3542&lt;&gt;"CAPTURE","",COUNTIF(Orders!$H:$H,AK3542))</f>
        <v>1</v>
      </c>
      <c r="AP3542" t="str">
        <f t="shared" si="671"/>
        <v>Matched to Order</v>
      </c>
      <c r="AQ3542">
        <f>IF(COUNTIF($A$2:A3542,A3542)=1,1,0)</f>
        <v>1</v>
      </c>
    </row>
    <row r="3543" spans="1:43" x14ac:dyDescent="0.3">
      <c r="A3543" t="s">
        <v>15923</v>
      </c>
      <c r="C3543" t="s">
        <v>7475</v>
      </c>
      <c r="D3543" s="1">
        <v>46284</v>
      </c>
      <c r="E3543" t="s">
        <v>11819</v>
      </c>
      <c r="F3543" t="s">
        <v>44</v>
      </c>
      <c r="G3543">
        <v>1299</v>
      </c>
      <c r="H3543">
        <v>24.68</v>
      </c>
      <c r="I3543">
        <v>4.4400000000000004</v>
      </c>
      <c r="J3543">
        <v>1269.8800000000001</v>
      </c>
      <c r="K3543" s="1">
        <v>46286</v>
      </c>
      <c r="L3543" t="s">
        <v>15788</v>
      </c>
      <c r="M3543">
        <f t="shared" si="660"/>
        <v>1</v>
      </c>
      <c r="N3543">
        <f>COUNTIF(Orders!$A:$A,C3543)</f>
        <v>1</v>
      </c>
      <c r="P3543">
        <f>COUNTIF(Orders!$H:$H,UPPER(SUBSTITUTE(TRIM(C3543),"-","")))</f>
        <v>1</v>
      </c>
      <c r="R3543" t="str">
        <f t="shared" si="661"/>
        <v>Matched Order Reference</v>
      </c>
      <c r="S3543">
        <f t="shared" si="662"/>
        <v>1</v>
      </c>
      <c r="V3543" cm="1">
        <f t="array" ref="V3543">IF(E3543&lt;&gt;"CAPTURE",0,SUMPRODUCT((MDR_Rates!$A$2:$A$10=F3543)*(G3543&gt;MDR_Rates!$B$2:$B$10)*((MDR_Rates!$C$2:$C$10="")+(G3543&lt;=MDR_Rates!$C$2:$C$10))*MDR_Rates!$D$2:$D$10))</f>
        <v>1.9</v>
      </c>
      <c r="W3543">
        <f t="shared" si="663"/>
        <v>24.68</v>
      </c>
      <c r="X3543">
        <f t="shared" si="664"/>
        <v>4.4400000000000004</v>
      </c>
      <c r="Y3543">
        <f t="shared" si="665"/>
        <v>0</v>
      </c>
      <c r="Z3543">
        <f t="shared" si="666"/>
        <v>0</v>
      </c>
      <c r="AG3543" t="str">
        <f t="shared" si="667"/>
        <v/>
      </c>
      <c r="AI3543" t="str">
        <f t="shared" si="668"/>
        <v/>
      </c>
      <c r="AJ3543" t="str">
        <f t="shared" si="669"/>
        <v/>
      </c>
      <c r="AK3543" t="str">
        <f t="shared" si="670"/>
        <v>ORD26003766</v>
      </c>
      <c r="AL3543">
        <f>IF(E3543&lt;&gt;"CAPTURE","",COUNTIF(Orders!$H:$H,AK3543))</f>
        <v>1</v>
      </c>
      <c r="AP3543" t="str">
        <f t="shared" si="671"/>
        <v>Matched to Order</v>
      </c>
      <c r="AQ3543">
        <f>IF(COUNTIF($A$2:A3543,A3543)=1,1,0)</f>
        <v>1</v>
      </c>
    </row>
    <row r="3544" spans="1:43" x14ac:dyDescent="0.3">
      <c r="A3544" t="s">
        <v>15924</v>
      </c>
      <c r="C3544" t="s">
        <v>7503</v>
      </c>
      <c r="D3544" s="1">
        <v>46284</v>
      </c>
      <c r="E3544" t="s">
        <v>11819</v>
      </c>
      <c r="F3544" t="s">
        <v>17</v>
      </c>
      <c r="G3544">
        <v>2998</v>
      </c>
      <c r="H3544">
        <v>47.97</v>
      </c>
      <c r="I3544">
        <v>8.6300000000000008</v>
      </c>
      <c r="J3544">
        <v>2941.4</v>
      </c>
      <c r="K3544" s="1">
        <v>46286</v>
      </c>
      <c r="L3544" t="s">
        <v>15788</v>
      </c>
      <c r="M3544">
        <f t="shared" si="660"/>
        <v>1</v>
      </c>
      <c r="N3544">
        <f>COUNTIF(Orders!$A:$A,C3544)</f>
        <v>1</v>
      </c>
      <c r="P3544">
        <f>COUNTIF(Orders!$H:$H,UPPER(SUBSTITUTE(TRIM(C3544),"-","")))</f>
        <v>1</v>
      </c>
      <c r="R3544" t="str">
        <f t="shared" si="661"/>
        <v>Matched Order Reference</v>
      </c>
      <c r="S3544">
        <f t="shared" si="662"/>
        <v>1</v>
      </c>
      <c r="V3544" cm="1">
        <f t="array" ref="V3544">IF(E3544&lt;&gt;"CAPTURE",0,SUMPRODUCT((MDR_Rates!$A$2:$A$10=F3544)*(G3544&gt;MDR_Rates!$B$2:$B$10)*((MDR_Rates!$C$2:$C$10="")+(G3544&lt;=MDR_Rates!$C$2:$C$10))*MDR_Rates!$D$2:$D$10))</f>
        <v>1.6</v>
      </c>
      <c r="W3544">
        <f t="shared" si="663"/>
        <v>47.97</v>
      </c>
      <c r="X3544">
        <f t="shared" si="664"/>
        <v>8.6300000000000008</v>
      </c>
      <c r="Y3544">
        <f t="shared" si="665"/>
        <v>0</v>
      </c>
      <c r="Z3544">
        <f t="shared" si="666"/>
        <v>0</v>
      </c>
      <c r="AG3544" t="str">
        <f t="shared" si="667"/>
        <v/>
      </c>
      <c r="AI3544" t="str">
        <f t="shared" si="668"/>
        <v/>
      </c>
      <c r="AJ3544" t="str">
        <f t="shared" si="669"/>
        <v/>
      </c>
      <c r="AK3544" t="str">
        <f t="shared" si="670"/>
        <v>ORD26003780</v>
      </c>
      <c r="AL3544">
        <f>IF(E3544&lt;&gt;"CAPTURE","",COUNTIF(Orders!$H:$H,AK3544))</f>
        <v>1</v>
      </c>
      <c r="AP3544" t="str">
        <f t="shared" si="671"/>
        <v>Matched to Order</v>
      </c>
      <c r="AQ3544">
        <f>IF(COUNTIF($A$2:A3544,A3544)=1,1,0)</f>
        <v>1</v>
      </c>
    </row>
    <row r="3545" spans="1:43" x14ac:dyDescent="0.3">
      <c r="A3545" t="s">
        <v>15925</v>
      </c>
      <c r="C3545" t="s">
        <v>15926</v>
      </c>
      <c r="D3545" s="1">
        <v>46284</v>
      </c>
      <c r="E3545" t="s">
        <v>11819</v>
      </c>
      <c r="F3545" t="s">
        <v>17</v>
      </c>
      <c r="G3545">
        <v>349</v>
      </c>
      <c r="H3545">
        <v>6.28</v>
      </c>
      <c r="I3545">
        <v>1.1299999999999999</v>
      </c>
      <c r="J3545">
        <v>341.59</v>
      </c>
      <c r="K3545" s="1">
        <v>46286</v>
      </c>
      <c r="L3545" t="s">
        <v>15788</v>
      </c>
      <c r="M3545">
        <f t="shared" si="660"/>
        <v>1</v>
      </c>
      <c r="N3545">
        <f>COUNTIF(Orders!$A:$A,C3545)</f>
        <v>1</v>
      </c>
      <c r="P3545">
        <f>COUNTIF(Orders!$H:$H,UPPER(SUBSTITUTE(TRIM(C3545),"-","")))</f>
        <v>1</v>
      </c>
      <c r="R3545" t="str">
        <f t="shared" si="661"/>
        <v>Matched Order Reference</v>
      </c>
      <c r="S3545">
        <f t="shared" si="662"/>
        <v>1</v>
      </c>
      <c r="V3545" cm="1">
        <f t="array" ref="V3545">IF(E3545&lt;&gt;"CAPTURE",0,SUMPRODUCT((MDR_Rates!$A$2:$A$10=F3545)*(G3545&gt;MDR_Rates!$B$2:$B$10)*((MDR_Rates!$C$2:$C$10="")+(G3545&lt;=MDR_Rates!$C$2:$C$10))*MDR_Rates!$D$2:$D$10))</f>
        <v>1.8</v>
      </c>
      <c r="W3545">
        <f t="shared" si="663"/>
        <v>6.28</v>
      </c>
      <c r="X3545">
        <f t="shared" si="664"/>
        <v>1.1299999999999999</v>
      </c>
      <c r="Y3545">
        <f t="shared" si="665"/>
        <v>0</v>
      </c>
      <c r="Z3545">
        <f t="shared" si="666"/>
        <v>0</v>
      </c>
      <c r="AG3545" t="str">
        <f t="shared" si="667"/>
        <v/>
      </c>
      <c r="AI3545" t="str">
        <f t="shared" si="668"/>
        <v/>
      </c>
      <c r="AJ3545" t="str">
        <f t="shared" si="669"/>
        <v/>
      </c>
      <c r="AK3545" t="str">
        <f t="shared" si="670"/>
        <v>ORD26003783</v>
      </c>
      <c r="AL3545">
        <f>IF(E3545&lt;&gt;"CAPTURE","",COUNTIF(Orders!$H:$H,AK3545))</f>
        <v>1</v>
      </c>
      <c r="AP3545" t="str">
        <f t="shared" si="671"/>
        <v>Matched to Order</v>
      </c>
      <c r="AQ3545">
        <f>IF(COUNTIF($A$2:A3545,A3545)=1,1,0)</f>
        <v>1</v>
      </c>
    </row>
    <row r="3546" spans="1:43" x14ac:dyDescent="0.3">
      <c r="A3546" t="s">
        <v>15927</v>
      </c>
      <c r="C3546" t="s">
        <v>7543</v>
      </c>
      <c r="D3546" s="1">
        <v>46284</v>
      </c>
      <c r="E3546" t="s">
        <v>11819</v>
      </c>
      <c r="F3546" t="s">
        <v>9</v>
      </c>
      <c r="G3546">
        <v>1299</v>
      </c>
      <c r="H3546">
        <v>0</v>
      </c>
      <c r="I3546">
        <v>0</v>
      </c>
      <c r="J3546">
        <v>1299</v>
      </c>
      <c r="K3546" s="1">
        <v>46286</v>
      </c>
      <c r="L3546" t="s">
        <v>15788</v>
      </c>
      <c r="M3546">
        <f t="shared" si="660"/>
        <v>1</v>
      </c>
      <c r="N3546">
        <f>COUNTIF(Orders!$A:$A,C3546)</f>
        <v>1</v>
      </c>
      <c r="P3546">
        <f>COUNTIF(Orders!$H:$H,UPPER(SUBSTITUTE(TRIM(C3546),"-","")))</f>
        <v>1</v>
      </c>
      <c r="R3546" t="str">
        <f t="shared" si="661"/>
        <v>Matched Order Reference</v>
      </c>
      <c r="S3546">
        <f t="shared" si="662"/>
        <v>1</v>
      </c>
      <c r="V3546" cm="1">
        <f t="array" ref="V3546">IF(E3546&lt;&gt;"CAPTURE",0,SUMPRODUCT((MDR_Rates!$A$2:$A$10=F3546)*(G3546&gt;MDR_Rates!$B$2:$B$10)*((MDR_Rates!$C$2:$C$10="")+(G3546&lt;=MDR_Rates!$C$2:$C$10))*MDR_Rates!$D$2:$D$10))</f>
        <v>0</v>
      </c>
      <c r="W3546">
        <f t="shared" si="663"/>
        <v>0</v>
      </c>
      <c r="X3546">
        <f t="shared" si="664"/>
        <v>0</v>
      </c>
      <c r="Y3546">
        <f t="shared" si="665"/>
        <v>0</v>
      </c>
      <c r="Z3546">
        <f t="shared" si="666"/>
        <v>0</v>
      </c>
      <c r="AG3546" t="str">
        <f t="shared" si="667"/>
        <v/>
      </c>
      <c r="AI3546" t="str">
        <f t="shared" si="668"/>
        <v/>
      </c>
      <c r="AJ3546" t="str">
        <f t="shared" si="669"/>
        <v/>
      </c>
      <c r="AK3546" t="str">
        <f t="shared" si="670"/>
        <v>ORD26003800</v>
      </c>
      <c r="AL3546">
        <f>IF(E3546&lt;&gt;"CAPTURE","",COUNTIF(Orders!$H:$H,AK3546))</f>
        <v>1</v>
      </c>
      <c r="AP3546" t="str">
        <f t="shared" si="671"/>
        <v>Matched to Order</v>
      </c>
      <c r="AQ3546">
        <f>IF(COUNTIF($A$2:A3546,A3546)=1,1,0)</f>
        <v>1</v>
      </c>
    </row>
    <row r="3547" spans="1:43" x14ac:dyDescent="0.3">
      <c r="A3547" t="s">
        <v>15928</v>
      </c>
      <c r="C3547" t="s">
        <v>7563</v>
      </c>
      <c r="D3547" s="1">
        <v>46284</v>
      </c>
      <c r="E3547" t="s">
        <v>11819</v>
      </c>
      <c r="F3547" t="s">
        <v>44</v>
      </c>
      <c r="G3547">
        <v>3097</v>
      </c>
      <c r="H3547">
        <v>52.65</v>
      </c>
      <c r="I3547">
        <v>9.48</v>
      </c>
      <c r="J3547">
        <v>3034.87</v>
      </c>
      <c r="K3547" s="1">
        <v>46286</v>
      </c>
      <c r="L3547" t="s">
        <v>15788</v>
      </c>
      <c r="M3547">
        <f t="shared" si="660"/>
        <v>1</v>
      </c>
      <c r="N3547">
        <f>COUNTIF(Orders!$A:$A,C3547)</f>
        <v>1</v>
      </c>
      <c r="P3547">
        <f>COUNTIF(Orders!$H:$H,UPPER(SUBSTITUTE(TRIM(C3547),"-","")))</f>
        <v>1</v>
      </c>
      <c r="R3547" t="str">
        <f t="shared" si="661"/>
        <v>Matched Order Reference</v>
      </c>
      <c r="S3547">
        <f t="shared" si="662"/>
        <v>1</v>
      </c>
      <c r="V3547" cm="1">
        <f t="array" ref="V3547">IF(E3547&lt;&gt;"CAPTURE",0,SUMPRODUCT((MDR_Rates!$A$2:$A$10=F3547)*(G3547&gt;MDR_Rates!$B$2:$B$10)*((MDR_Rates!$C$2:$C$10="")+(G3547&lt;=MDR_Rates!$C$2:$C$10))*MDR_Rates!$D$2:$D$10))</f>
        <v>1.7</v>
      </c>
      <c r="W3547">
        <f t="shared" si="663"/>
        <v>52.65</v>
      </c>
      <c r="X3547">
        <f t="shared" si="664"/>
        <v>9.48</v>
      </c>
      <c r="Y3547">
        <f t="shared" si="665"/>
        <v>0</v>
      </c>
      <c r="Z3547">
        <f t="shared" si="666"/>
        <v>0</v>
      </c>
      <c r="AG3547" t="str">
        <f t="shared" si="667"/>
        <v/>
      </c>
      <c r="AI3547" t="str">
        <f t="shared" si="668"/>
        <v/>
      </c>
      <c r="AJ3547" t="str">
        <f t="shared" si="669"/>
        <v/>
      </c>
      <c r="AK3547" t="str">
        <f t="shared" si="670"/>
        <v>ORD26003810</v>
      </c>
      <c r="AL3547">
        <f>IF(E3547&lt;&gt;"CAPTURE","",COUNTIF(Orders!$H:$H,AK3547))</f>
        <v>1</v>
      </c>
      <c r="AP3547" t="str">
        <f t="shared" si="671"/>
        <v>Matched to Order</v>
      </c>
      <c r="AQ3547">
        <f>IF(COUNTIF($A$2:A3547,A3547)=1,1,0)</f>
        <v>1</v>
      </c>
    </row>
    <row r="3548" spans="1:43" x14ac:dyDescent="0.3">
      <c r="A3548" t="s">
        <v>15929</v>
      </c>
      <c r="C3548" t="s">
        <v>15930</v>
      </c>
      <c r="D3548" s="1">
        <v>46284</v>
      </c>
      <c r="E3548" t="s">
        <v>11819</v>
      </c>
      <c r="F3548" t="s">
        <v>9</v>
      </c>
      <c r="G3548">
        <v>1098</v>
      </c>
      <c r="H3548">
        <v>0</v>
      </c>
      <c r="I3548">
        <v>0</v>
      </c>
      <c r="J3548">
        <v>1098</v>
      </c>
      <c r="K3548" s="1">
        <v>46286</v>
      </c>
      <c r="L3548" t="s">
        <v>15788</v>
      </c>
      <c r="M3548">
        <f t="shared" si="660"/>
        <v>1</v>
      </c>
      <c r="N3548">
        <f>COUNTIF(Orders!$A:$A,C3548)</f>
        <v>1</v>
      </c>
      <c r="P3548">
        <f>COUNTIF(Orders!$H:$H,UPPER(SUBSTITUTE(TRIM(C3548),"-","")))</f>
        <v>1</v>
      </c>
      <c r="R3548" t="str">
        <f t="shared" si="661"/>
        <v>Matched Order Reference</v>
      </c>
      <c r="S3548">
        <f t="shared" si="662"/>
        <v>1</v>
      </c>
      <c r="V3548" cm="1">
        <f t="array" ref="V3548">IF(E3548&lt;&gt;"CAPTURE",0,SUMPRODUCT((MDR_Rates!$A$2:$A$10=F3548)*(G3548&gt;MDR_Rates!$B$2:$B$10)*((MDR_Rates!$C$2:$C$10="")+(G3548&lt;=MDR_Rates!$C$2:$C$10))*MDR_Rates!$D$2:$D$10))</f>
        <v>0</v>
      </c>
      <c r="W3548">
        <f t="shared" si="663"/>
        <v>0</v>
      </c>
      <c r="X3548">
        <f t="shared" si="664"/>
        <v>0</v>
      </c>
      <c r="Y3548">
        <f t="shared" si="665"/>
        <v>0</v>
      </c>
      <c r="Z3548">
        <f t="shared" si="666"/>
        <v>0</v>
      </c>
      <c r="AG3548" t="str">
        <f t="shared" si="667"/>
        <v/>
      </c>
      <c r="AI3548" t="str">
        <f t="shared" si="668"/>
        <v/>
      </c>
      <c r="AJ3548" t="str">
        <f t="shared" si="669"/>
        <v/>
      </c>
      <c r="AK3548" t="str">
        <f t="shared" si="670"/>
        <v>ORD26003843</v>
      </c>
      <c r="AL3548">
        <f>IF(E3548&lt;&gt;"CAPTURE","",COUNTIF(Orders!$H:$H,AK3548))</f>
        <v>1</v>
      </c>
      <c r="AP3548" t="str">
        <f t="shared" si="671"/>
        <v>Matched to Order</v>
      </c>
      <c r="AQ3548">
        <f>IF(COUNTIF($A$2:A3548,A3548)=1,1,0)</f>
        <v>1</v>
      </c>
    </row>
    <row r="3549" spans="1:43" x14ac:dyDescent="0.3">
      <c r="A3549" t="s">
        <v>15931</v>
      </c>
      <c r="C3549" t="s">
        <v>7639</v>
      </c>
      <c r="D3549" s="1">
        <v>46284</v>
      </c>
      <c r="E3549" t="s">
        <v>11819</v>
      </c>
      <c r="F3549" t="s">
        <v>44</v>
      </c>
      <c r="G3549">
        <v>1298</v>
      </c>
      <c r="H3549">
        <v>24.66</v>
      </c>
      <c r="I3549">
        <v>4.4400000000000004</v>
      </c>
      <c r="J3549">
        <v>1268.9000000000001</v>
      </c>
      <c r="K3549" s="1">
        <v>46286</v>
      </c>
      <c r="L3549" t="s">
        <v>15788</v>
      </c>
      <c r="M3549">
        <f t="shared" si="660"/>
        <v>1</v>
      </c>
      <c r="N3549">
        <f>COUNTIF(Orders!$A:$A,C3549)</f>
        <v>1</v>
      </c>
      <c r="P3549">
        <f>COUNTIF(Orders!$H:$H,UPPER(SUBSTITUTE(TRIM(C3549),"-","")))</f>
        <v>1</v>
      </c>
      <c r="R3549" t="str">
        <f t="shared" si="661"/>
        <v>Matched Order Reference</v>
      </c>
      <c r="S3549">
        <f t="shared" si="662"/>
        <v>1</v>
      </c>
      <c r="V3549" cm="1">
        <f t="array" ref="V3549">IF(E3549&lt;&gt;"CAPTURE",0,SUMPRODUCT((MDR_Rates!$A$2:$A$10=F3549)*(G3549&gt;MDR_Rates!$B$2:$B$10)*((MDR_Rates!$C$2:$C$10="")+(G3549&lt;=MDR_Rates!$C$2:$C$10))*MDR_Rates!$D$2:$D$10))</f>
        <v>1.9</v>
      </c>
      <c r="W3549">
        <f t="shared" si="663"/>
        <v>24.66</v>
      </c>
      <c r="X3549">
        <f t="shared" si="664"/>
        <v>4.4400000000000004</v>
      </c>
      <c r="Y3549">
        <f t="shared" si="665"/>
        <v>0</v>
      </c>
      <c r="Z3549">
        <f t="shared" si="666"/>
        <v>0</v>
      </c>
      <c r="AG3549" t="str">
        <f t="shared" si="667"/>
        <v/>
      </c>
      <c r="AI3549" t="str">
        <f t="shared" si="668"/>
        <v/>
      </c>
      <c r="AJ3549" t="str">
        <f t="shared" si="669"/>
        <v/>
      </c>
      <c r="AK3549" t="str">
        <f t="shared" si="670"/>
        <v>ORD26003848</v>
      </c>
      <c r="AL3549">
        <f>IF(E3549&lt;&gt;"CAPTURE","",COUNTIF(Orders!$H:$H,AK3549))</f>
        <v>1</v>
      </c>
      <c r="AP3549" t="str">
        <f t="shared" si="671"/>
        <v>Matched to Order</v>
      </c>
      <c r="AQ3549">
        <f>IF(COUNTIF($A$2:A3549,A3549)=1,1,0)</f>
        <v>1</v>
      </c>
    </row>
    <row r="3550" spans="1:43" x14ac:dyDescent="0.3">
      <c r="A3550" t="s">
        <v>15932</v>
      </c>
      <c r="C3550" t="s">
        <v>7658</v>
      </c>
      <c r="D3550" s="1">
        <v>46284</v>
      </c>
      <c r="E3550" t="s">
        <v>11819</v>
      </c>
      <c r="F3550" t="s">
        <v>17</v>
      </c>
      <c r="G3550">
        <v>1798</v>
      </c>
      <c r="H3550">
        <v>32.36</v>
      </c>
      <c r="I3550">
        <v>5.82</v>
      </c>
      <c r="J3550">
        <v>1759.82</v>
      </c>
      <c r="K3550" s="1">
        <v>46286</v>
      </c>
      <c r="L3550" t="s">
        <v>15788</v>
      </c>
      <c r="M3550">
        <f t="shared" si="660"/>
        <v>1</v>
      </c>
      <c r="N3550">
        <f>COUNTIF(Orders!$A:$A,C3550)</f>
        <v>1</v>
      </c>
      <c r="P3550">
        <f>COUNTIF(Orders!$H:$H,UPPER(SUBSTITUTE(TRIM(C3550),"-","")))</f>
        <v>1</v>
      </c>
      <c r="R3550" t="str">
        <f t="shared" si="661"/>
        <v>Matched Order Reference</v>
      </c>
      <c r="S3550">
        <f t="shared" si="662"/>
        <v>1</v>
      </c>
      <c r="V3550" cm="1">
        <f t="array" ref="V3550">IF(E3550&lt;&gt;"CAPTURE",0,SUMPRODUCT((MDR_Rates!$A$2:$A$10=F3550)*(G3550&gt;MDR_Rates!$B$2:$B$10)*((MDR_Rates!$C$2:$C$10="")+(G3550&lt;=MDR_Rates!$C$2:$C$10))*MDR_Rates!$D$2:$D$10))</f>
        <v>1.8</v>
      </c>
      <c r="W3550">
        <f t="shared" si="663"/>
        <v>32.36</v>
      </c>
      <c r="X3550">
        <f t="shared" si="664"/>
        <v>5.82</v>
      </c>
      <c r="Y3550">
        <f t="shared" si="665"/>
        <v>0</v>
      </c>
      <c r="Z3550">
        <f t="shared" si="666"/>
        <v>0</v>
      </c>
      <c r="AG3550" t="str">
        <f t="shared" si="667"/>
        <v/>
      </c>
      <c r="AI3550" t="str">
        <f t="shared" si="668"/>
        <v/>
      </c>
      <c r="AJ3550" t="str">
        <f t="shared" si="669"/>
        <v/>
      </c>
      <c r="AK3550" t="str">
        <f t="shared" si="670"/>
        <v>ORD26003858</v>
      </c>
      <c r="AL3550">
        <f>IF(E3550&lt;&gt;"CAPTURE","",COUNTIF(Orders!$H:$H,AK3550))</f>
        <v>1</v>
      </c>
      <c r="AP3550" t="str">
        <f t="shared" si="671"/>
        <v>Matched to Order</v>
      </c>
      <c r="AQ3550">
        <f>IF(COUNTIF($A$2:A3550,A3550)=1,1,0)</f>
        <v>1</v>
      </c>
    </row>
    <row r="3551" spans="1:43" x14ac:dyDescent="0.3">
      <c r="A3551" t="s">
        <v>15933</v>
      </c>
      <c r="C3551" t="s">
        <v>7699</v>
      </c>
      <c r="D3551" s="1">
        <v>46284</v>
      </c>
      <c r="E3551" t="s">
        <v>11819</v>
      </c>
      <c r="F3551" t="s">
        <v>9</v>
      </c>
      <c r="G3551">
        <v>10997</v>
      </c>
      <c r="H3551">
        <v>32.99</v>
      </c>
      <c r="I3551">
        <v>5.94</v>
      </c>
      <c r="J3551">
        <v>10958.07</v>
      </c>
      <c r="K3551" s="1">
        <v>46286</v>
      </c>
      <c r="L3551" t="s">
        <v>15788</v>
      </c>
      <c r="M3551">
        <f t="shared" si="660"/>
        <v>1</v>
      </c>
      <c r="N3551">
        <f>COUNTIF(Orders!$A:$A,C3551)</f>
        <v>1</v>
      </c>
      <c r="P3551">
        <f>COUNTIF(Orders!$H:$H,UPPER(SUBSTITUTE(TRIM(C3551),"-","")))</f>
        <v>1</v>
      </c>
      <c r="R3551" t="str">
        <f t="shared" si="661"/>
        <v>Matched Order Reference</v>
      </c>
      <c r="S3551">
        <f t="shared" si="662"/>
        <v>1</v>
      </c>
      <c r="V3551" cm="1">
        <f t="array" ref="V3551">IF(E3551&lt;&gt;"CAPTURE",0,SUMPRODUCT((MDR_Rates!$A$2:$A$10=F3551)*(G3551&gt;MDR_Rates!$B$2:$B$10)*((MDR_Rates!$C$2:$C$10="")+(G3551&lt;=MDR_Rates!$C$2:$C$10))*MDR_Rates!$D$2:$D$10))</f>
        <v>0.3</v>
      </c>
      <c r="W3551">
        <f t="shared" si="663"/>
        <v>32.99</v>
      </c>
      <c r="X3551">
        <f t="shared" si="664"/>
        <v>5.94</v>
      </c>
      <c r="Y3551">
        <f t="shared" si="665"/>
        <v>0</v>
      </c>
      <c r="Z3551">
        <f t="shared" si="666"/>
        <v>0</v>
      </c>
      <c r="AG3551" t="str">
        <f t="shared" si="667"/>
        <v/>
      </c>
      <c r="AI3551" t="str">
        <f t="shared" si="668"/>
        <v/>
      </c>
      <c r="AJ3551" t="str">
        <f t="shared" si="669"/>
        <v/>
      </c>
      <c r="AK3551" t="str">
        <f t="shared" si="670"/>
        <v>ORD26003879</v>
      </c>
      <c r="AL3551">
        <f>IF(E3551&lt;&gt;"CAPTURE","",COUNTIF(Orders!$H:$H,AK3551))</f>
        <v>1</v>
      </c>
      <c r="AP3551" t="str">
        <f t="shared" si="671"/>
        <v>Matched to Order</v>
      </c>
      <c r="AQ3551">
        <f>IF(COUNTIF($A$2:A3551,A3551)=1,1,0)</f>
        <v>1</v>
      </c>
    </row>
    <row r="3552" spans="1:43" x14ac:dyDescent="0.3">
      <c r="A3552" t="s">
        <v>15934</v>
      </c>
      <c r="C3552" t="s">
        <v>15935</v>
      </c>
      <c r="D3552" s="1">
        <v>46284</v>
      </c>
      <c r="E3552" t="s">
        <v>11819</v>
      </c>
      <c r="F3552" t="s">
        <v>9</v>
      </c>
      <c r="G3552">
        <v>1799</v>
      </c>
      <c r="H3552">
        <v>0</v>
      </c>
      <c r="I3552">
        <v>0</v>
      </c>
      <c r="J3552">
        <v>1799</v>
      </c>
      <c r="K3552" s="1">
        <v>46286</v>
      </c>
      <c r="L3552" t="s">
        <v>15788</v>
      </c>
      <c r="M3552">
        <f t="shared" si="660"/>
        <v>1</v>
      </c>
      <c r="N3552">
        <f>COUNTIF(Orders!$A:$A,C3552)</f>
        <v>0</v>
      </c>
      <c r="P3552">
        <f>COUNTIF(Orders!$H:$H,UPPER(SUBSTITUTE(TRIM(C3552),"-","")))</f>
        <v>1</v>
      </c>
      <c r="R3552" t="str">
        <f t="shared" si="661"/>
        <v>Matched Order Reference</v>
      </c>
      <c r="S3552">
        <f t="shared" si="662"/>
        <v>1</v>
      </c>
      <c r="V3552" cm="1">
        <f t="array" ref="V3552">IF(E3552&lt;&gt;"CAPTURE",0,SUMPRODUCT((MDR_Rates!$A$2:$A$10=F3552)*(G3552&gt;MDR_Rates!$B$2:$B$10)*((MDR_Rates!$C$2:$C$10="")+(G3552&lt;=MDR_Rates!$C$2:$C$10))*MDR_Rates!$D$2:$D$10))</f>
        <v>0</v>
      </c>
      <c r="W3552">
        <f t="shared" si="663"/>
        <v>0</v>
      </c>
      <c r="X3552">
        <f t="shared" si="664"/>
        <v>0</v>
      </c>
      <c r="Y3552">
        <f t="shared" si="665"/>
        <v>0</v>
      </c>
      <c r="Z3552">
        <f t="shared" si="666"/>
        <v>0</v>
      </c>
      <c r="AG3552" t="str">
        <f t="shared" si="667"/>
        <v/>
      </c>
      <c r="AI3552" t="str">
        <f t="shared" si="668"/>
        <v/>
      </c>
      <c r="AJ3552" t="str">
        <f t="shared" si="669"/>
        <v/>
      </c>
      <c r="AK3552" t="str">
        <f t="shared" si="670"/>
        <v>ORD26003957</v>
      </c>
      <c r="AL3552">
        <f>IF(E3552&lt;&gt;"CAPTURE","",COUNTIF(Orders!$H:$H,AK3552))</f>
        <v>1</v>
      </c>
      <c r="AP3552" t="str">
        <f t="shared" si="671"/>
        <v>Matched to Order</v>
      </c>
      <c r="AQ3552">
        <f>IF(COUNTIF($A$2:A3552,A3552)=1,1,0)</f>
        <v>1</v>
      </c>
    </row>
    <row r="3553" spans="1:43" x14ac:dyDescent="0.3">
      <c r="A3553" t="s">
        <v>15936</v>
      </c>
      <c r="C3553" t="s">
        <v>7856</v>
      </c>
      <c r="D3553" s="1">
        <v>46284</v>
      </c>
      <c r="E3553" t="s">
        <v>11819</v>
      </c>
      <c r="F3553" t="s">
        <v>17</v>
      </c>
      <c r="G3553">
        <v>5597</v>
      </c>
      <c r="H3553">
        <v>89.55</v>
      </c>
      <c r="I3553">
        <v>16.12</v>
      </c>
      <c r="J3553">
        <v>5491.33</v>
      </c>
      <c r="K3553" s="1">
        <v>46286</v>
      </c>
      <c r="L3553" t="s">
        <v>15788</v>
      </c>
      <c r="M3553">
        <f t="shared" si="660"/>
        <v>1</v>
      </c>
      <c r="N3553">
        <f>COUNTIF(Orders!$A:$A,C3553)</f>
        <v>1</v>
      </c>
      <c r="P3553">
        <f>COUNTIF(Orders!$H:$H,UPPER(SUBSTITUTE(TRIM(C3553),"-","")))</f>
        <v>1</v>
      </c>
      <c r="R3553" t="str">
        <f t="shared" si="661"/>
        <v>Matched Order Reference</v>
      </c>
      <c r="S3553">
        <f t="shared" si="662"/>
        <v>1</v>
      </c>
      <c r="V3553" cm="1">
        <f t="array" ref="V3553">IF(E3553&lt;&gt;"CAPTURE",0,SUMPRODUCT((MDR_Rates!$A$2:$A$10=F3553)*(G3553&gt;MDR_Rates!$B$2:$B$10)*((MDR_Rates!$C$2:$C$10="")+(G3553&lt;=MDR_Rates!$C$2:$C$10))*MDR_Rates!$D$2:$D$10))</f>
        <v>1.6</v>
      </c>
      <c r="W3553">
        <f t="shared" si="663"/>
        <v>89.55</v>
      </c>
      <c r="X3553">
        <f t="shared" si="664"/>
        <v>16.12</v>
      </c>
      <c r="Y3553">
        <f t="shared" si="665"/>
        <v>0</v>
      </c>
      <c r="Z3553">
        <f t="shared" si="666"/>
        <v>0</v>
      </c>
      <c r="AG3553" t="str">
        <f t="shared" si="667"/>
        <v/>
      </c>
      <c r="AI3553" t="str">
        <f t="shared" si="668"/>
        <v/>
      </c>
      <c r="AJ3553" t="str">
        <f t="shared" si="669"/>
        <v/>
      </c>
      <c r="AK3553" t="str">
        <f t="shared" si="670"/>
        <v>ORD26003959</v>
      </c>
      <c r="AL3553">
        <f>IF(E3553&lt;&gt;"CAPTURE","",COUNTIF(Orders!$H:$H,AK3553))</f>
        <v>1</v>
      </c>
      <c r="AP3553" t="str">
        <f t="shared" si="671"/>
        <v>Matched to Order</v>
      </c>
      <c r="AQ3553">
        <f>IF(COUNTIF($A$2:A3553,A3553)=1,1,0)</f>
        <v>1</v>
      </c>
    </row>
    <row r="3554" spans="1:43" x14ac:dyDescent="0.3">
      <c r="A3554" t="s">
        <v>15937</v>
      </c>
      <c r="C3554" t="s">
        <v>7939</v>
      </c>
      <c r="D3554" s="1">
        <v>46284</v>
      </c>
      <c r="E3554" t="s">
        <v>11819</v>
      </c>
      <c r="F3554" t="s">
        <v>9</v>
      </c>
      <c r="G3554">
        <v>5998</v>
      </c>
      <c r="H3554">
        <v>17.989999999999998</v>
      </c>
      <c r="I3554">
        <v>3.24</v>
      </c>
      <c r="J3554">
        <v>5976.77</v>
      </c>
      <c r="K3554" s="1">
        <v>46286</v>
      </c>
      <c r="L3554" t="s">
        <v>15788</v>
      </c>
      <c r="M3554">
        <f t="shared" si="660"/>
        <v>1</v>
      </c>
      <c r="N3554">
        <f>COUNTIF(Orders!$A:$A,C3554)</f>
        <v>1</v>
      </c>
      <c r="P3554">
        <f>COUNTIF(Orders!$H:$H,UPPER(SUBSTITUTE(TRIM(C3554),"-","")))</f>
        <v>1</v>
      </c>
      <c r="R3554" t="str">
        <f t="shared" si="661"/>
        <v>Matched Order Reference</v>
      </c>
      <c r="S3554">
        <f t="shared" si="662"/>
        <v>1</v>
      </c>
      <c r="V3554" cm="1">
        <f t="array" ref="V3554">IF(E3554&lt;&gt;"CAPTURE",0,SUMPRODUCT((MDR_Rates!$A$2:$A$10=F3554)*(G3554&gt;MDR_Rates!$B$2:$B$10)*((MDR_Rates!$C$2:$C$10="")+(G3554&lt;=MDR_Rates!$C$2:$C$10))*MDR_Rates!$D$2:$D$10))</f>
        <v>0.3</v>
      </c>
      <c r="W3554">
        <f t="shared" si="663"/>
        <v>17.989999999999998</v>
      </c>
      <c r="X3554">
        <f t="shared" si="664"/>
        <v>3.24</v>
      </c>
      <c r="Y3554">
        <f t="shared" si="665"/>
        <v>0</v>
      </c>
      <c r="Z3554">
        <f t="shared" si="666"/>
        <v>0</v>
      </c>
      <c r="AG3554" t="str">
        <f t="shared" si="667"/>
        <v/>
      </c>
      <c r="AI3554" t="str">
        <f t="shared" si="668"/>
        <v/>
      </c>
      <c r="AJ3554" t="str">
        <f t="shared" si="669"/>
        <v/>
      </c>
      <c r="AK3554" t="str">
        <f t="shared" si="670"/>
        <v>ORD26004001</v>
      </c>
      <c r="AL3554">
        <f>IF(E3554&lt;&gt;"CAPTURE","",COUNTIF(Orders!$H:$H,AK3554))</f>
        <v>1</v>
      </c>
      <c r="AP3554" t="str">
        <f t="shared" si="671"/>
        <v>Matched to Order</v>
      </c>
      <c r="AQ3554">
        <f>IF(COUNTIF($A$2:A3554,A3554)=1,1,0)</f>
        <v>1</v>
      </c>
    </row>
    <row r="3555" spans="1:43" x14ac:dyDescent="0.3">
      <c r="A3555" t="s">
        <v>15938</v>
      </c>
      <c r="C3555" t="s">
        <v>7964</v>
      </c>
      <c r="D3555" s="1">
        <v>46284</v>
      </c>
      <c r="E3555" t="s">
        <v>11819</v>
      </c>
      <c r="F3555" t="s">
        <v>9</v>
      </c>
      <c r="G3555">
        <v>499</v>
      </c>
      <c r="H3555">
        <v>0</v>
      </c>
      <c r="I3555">
        <v>0</v>
      </c>
      <c r="J3555">
        <v>499</v>
      </c>
      <c r="K3555" s="1">
        <v>46286</v>
      </c>
      <c r="L3555" t="s">
        <v>15788</v>
      </c>
      <c r="M3555">
        <f t="shared" si="660"/>
        <v>1</v>
      </c>
      <c r="N3555">
        <f>COUNTIF(Orders!$A:$A,C3555)</f>
        <v>1</v>
      </c>
      <c r="P3555">
        <f>COUNTIF(Orders!$H:$H,UPPER(SUBSTITUTE(TRIM(C3555),"-","")))</f>
        <v>1</v>
      </c>
      <c r="R3555" t="str">
        <f t="shared" si="661"/>
        <v>Matched Order Reference</v>
      </c>
      <c r="S3555">
        <f t="shared" si="662"/>
        <v>1</v>
      </c>
      <c r="V3555" cm="1">
        <f t="array" ref="V3555">IF(E3555&lt;&gt;"CAPTURE",0,SUMPRODUCT((MDR_Rates!$A$2:$A$10=F3555)*(G3555&gt;MDR_Rates!$B$2:$B$10)*((MDR_Rates!$C$2:$C$10="")+(G3555&lt;=MDR_Rates!$C$2:$C$10))*MDR_Rates!$D$2:$D$10))</f>
        <v>0</v>
      </c>
      <c r="W3555">
        <f t="shared" si="663"/>
        <v>0</v>
      </c>
      <c r="X3555">
        <f t="shared" si="664"/>
        <v>0</v>
      </c>
      <c r="Y3555">
        <f t="shared" si="665"/>
        <v>0</v>
      </c>
      <c r="Z3555">
        <f t="shared" si="666"/>
        <v>0</v>
      </c>
      <c r="AG3555" t="str">
        <f t="shared" si="667"/>
        <v/>
      </c>
      <c r="AI3555" t="str">
        <f t="shared" si="668"/>
        <v/>
      </c>
      <c r="AJ3555" t="str">
        <f t="shared" si="669"/>
        <v/>
      </c>
      <c r="AK3555" t="str">
        <f t="shared" si="670"/>
        <v>ORD26004014</v>
      </c>
      <c r="AL3555">
        <f>IF(E3555&lt;&gt;"CAPTURE","",COUNTIF(Orders!$H:$H,AK3555))</f>
        <v>1</v>
      </c>
      <c r="AP3555" t="str">
        <f t="shared" si="671"/>
        <v>Matched to Order</v>
      </c>
      <c r="AQ3555">
        <f>IF(COUNTIF($A$2:A3555,A3555)=1,1,0)</f>
        <v>1</v>
      </c>
    </row>
    <row r="3556" spans="1:43" x14ac:dyDescent="0.3">
      <c r="A3556" t="s">
        <v>15939</v>
      </c>
      <c r="C3556" t="s">
        <v>8022</v>
      </c>
      <c r="D3556" s="1">
        <v>46284</v>
      </c>
      <c r="E3556" t="s">
        <v>11819</v>
      </c>
      <c r="F3556" t="s">
        <v>33</v>
      </c>
      <c r="G3556">
        <v>999</v>
      </c>
      <c r="H3556">
        <v>14.99</v>
      </c>
      <c r="I3556">
        <v>2.7</v>
      </c>
      <c r="J3556">
        <v>981.31</v>
      </c>
      <c r="K3556" s="1">
        <v>46286</v>
      </c>
      <c r="L3556" t="s">
        <v>15788</v>
      </c>
      <c r="M3556">
        <f t="shared" si="660"/>
        <v>1</v>
      </c>
      <c r="N3556">
        <f>COUNTIF(Orders!$A:$A,C3556)</f>
        <v>1</v>
      </c>
      <c r="P3556">
        <f>COUNTIF(Orders!$H:$H,UPPER(SUBSTITUTE(TRIM(C3556),"-","")))</f>
        <v>1</v>
      </c>
      <c r="R3556" t="str">
        <f t="shared" si="661"/>
        <v>Matched Order Reference</v>
      </c>
      <c r="S3556">
        <f t="shared" si="662"/>
        <v>1</v>
      </c>
      <c r="V3556" cm="1">
        <f t="array" ref="V3556">IF(E3556&lt;&gt;"CAPTURE",0,SUMPRODUCT((MDR_Rates!$A$2:$A$10=F3556)*(G3556&gt;MDR_Rates!$B$2:$B$10)*((MDR_Rates!$C$2:$C$10="")+(G3556&lt;=MDR_Rates!$C$2:$C$10))*MDR_Rates!$D$2:$D$10))</f>
        <v>1.5</v>
      </c>
      <c r="W3556">
        <f t="shared" si="663"/>
        <v>14.99</v>
      </c>
      <c r="X3556">
        <f t="shared" si="664"/>
        <v>2.7</v>
      </c>
      <c r="Y3556">
        <f t="shared" si="665"/>
        <v>0</v>
      </c>
      <c r="Z3556">
        <f t="shared" si="666"/>
        <v>0</v>
      </c>
      <c r="AG3556" t="str">
        <f t="shared" si="667"/>
        <v/>
      </c>
      <c r="AI3556" t="str">
        <f t="shared" si="668"/>
        <v/>
      </c>
      <c r="AJ3556" t="str">
        <f t="shared" si="669"/>
        <v/>
      </c>
      <c r="AK3556" t="str">
        <f t="shared" si="670"/>
        <v>ORD26004044</v>
      </c>
      <c r="AL3556">
        <f>IF(E3556&lt;&gt;"CAPTURE","",COUNTIF(Orders!$H:$H,AK3556))</f>
        <v>1</v>
      </c>
      <c r="AP3556" t="str">
        <f t="shared" si="671"/>
        <v>Matched to Order</v>
      </c>
      <c r="AQ3556">
        <f>IF(COUNTIF($A$2:A3556,A3556)=1,1,0)</f>
        <v>1</v>
      </c>
    </row>
    <row r="3557" spans="1:43" x14ac:dyDescent="0.3">
      <c r="A3557" t="s">
        <v>15940</v>
      </c>
      <c r="C3557" t="s">
        <v>8089</v>
      </c>
      <c r="D3557" s="1">
        <v>46284</v>
      </c>
      <c r="E3557" t="s">
        <v>11819</v>
      </c>
      <c r="F3557" t="s">
        <v>9</v>
      </c>
      <c r="G3557">
        <v>9097</v>
      </c>
      <c r="H3557">
        <v>27.29</v>
      </c>
      <c r="I3557">
        <v>4.91</v>
      </c>
      <c r="J3557">
        <v>9064.7999999999993</v>
      </c>
      <c r="K3557" s="1">
        <v>46286</v>
      </c>
      <c r="L3557" t="s">
        <v>15788</v>
      </c>
      <c r="M3557">
        <f t="shared" si="660"/>
        <v>1</v>
      </c>
      <c r="N3557">
        <f>COUNTIF(Orders!$A:$A,C3557)</f>
        <v>1</v>
      </c>
      <c r="P3557">
        <f>COUNTIF(Orders!$H:$H,UPPER(SUBSTITUTE(TRIM(C3557),"-","")))</f>
        <v>1</v>
      </c>
      <c r="R3557" t="str">
        <f t="shared" si="661"/>
        <v>Matched Order Reference</v>
      </c>
      <c r="S3557">
        <f t="shared" si="662"/>
        <v>1</v>
      </c>
      <c r="V3557" cm="1">
        <f t="array" ref="V3557">IF(E3557&lt;&gt;"CAPTURE",0,SUMPRODUCT((MDR_Rates!$A$2:$A$10=F3557)*(G3557&gt;MDR_Rates!$B$2:$B$10)*((MDR_Rates!$C$2:$C$10="")+(G3557&lt;=MDR_Rates!$C$2:$C$10))*MDR_Rates!$D$2:$D$10))</f>
        <v>0.3</v>
      </c>
      <c r="W3557">
        <f t="shared" si="663"/>
        <v>27.29</v>
      </c>
      <c r="X3557">
        <f t="shared" si="664"/>
        <v>4.91</v>
      </c>
      <c r="Y3557">
        <f t="shared" si="665"/>
        <v>0</v>
      </c>
      <c r="Z3557">
        <f t="shared" si="666"/>
        <v>0</v>
      </c>
      <c r="AG3557" t="str">
        <f t="shared" si="667"/>
        <v/>
      </c>
      <c r="AI3557" t="str">
        <f t="shared" si="668"/>
        <v/>
      </c>
      <c r="AJ3557" t="str">
        <f t="shared" si="669"/>
        <v/>
      </c>
      <c r="AK3557" t="str">
        <f t="shared" si="670"/>
        <v>ORD26004078</v>
      </c>
      <c r="AL3557">
        <f>IF(E3557&lt;&gt;"CAPTURE","",COUNTIF(Orders!$H:$H,AK3557))</f>
        <v>1</v>
      </c>
      <c r="AP3557" t="str">
        <f t="shared" si="671"/>
        <v>Matched to Order</v>
      </c>
      <c r="AQ3557">
        <f>IF(COUNTIF($A$2:A3557,A3557)=1,1,0)</f>
        <v>1</v>
      </c>
    </row>
    <row r="3558" spans="1:43" x14ac:dyDescent="0.3">
      <c r="A3558" t="s">
        <v>15941</v>
      </c>
      <c r="C3558" t="s">
        <v>8160</v>
      </c>
      <c r="D3558" s="1">
        <v>46284</v>
      </c>
      <c r="E3558" t="s">
        <v>11819</v>
      </c>
      <c r="F3558" t="s">
        <v>9</v>
      </c>
      <c r="G3558">
        <v>11997</v>
      </c>
      <c r="H3558">
        <v>35.99</v>
      </c>
      <c r="I3558">
        <v>6.48</v>
      </c>
      <c r="J3558">
        <v>11954.53</v>
      </c>
      <c r="K3558" s="1">
        <v>46286</v>
      </c>
      <c r="L3558" t="s">
        <v>15788</v>
      </c>
      <c r="M3558">
        <f t="shared" si="660"/>
        <v>1</v>
      </c>
      <c r="N3558">
        <f>COUNTIF(Orders!$A:$A,C3558)</f>
        <v>1</v>
      </c>
      <c r="P3558">
        <f>COUNTIF(Orders!$H:$H,UPPER(SUBSTITUTE(TRIM(C3558),"-","")))</f>
        <v>1</v>
      </c>
      <c r="R3558" t="str">
        <f t="shared" si="661"/>
        <v>Matched Order Reference</v>
      </c>
      <c r="S3558">
        <f t="shared" si="662"/>
        <v>1</v>
      </c>
      <c r="V3558" cm="1">
        <f t="array" ref="V3558">IF(E3558&lt;&gt;"CAPTURE",0,SUMPRODUCT((MDR_Rates!$A$2:$A$10=F3558)*(G3558&gt;MDR_Rates!$B$2:$B$10)*((MDR_Rates!$C$2:$C$10="")+(G3558&lt;=MDR_Rates!$C$2:$C$10))*MDR_Rates!$D$2:$D$10))</f>
        <v>0.3</v>
      </c>
      <c r="W3558">
        <f t="shared" si="663"/>
        <v>35.99</v>
      </c>
      <c r="X3558">
        <f t="shared" si="664"/>
        <v>6.48</v>
      </c>
      <c r="Y3558">
        <f t="shared" si="665"/>
        <v>0</v>
      </c>
      <c r="Z3558">
        <f t="shared" si="666"/>
        <v>0</v>
      </c>
      <c r="AG3558" t="str">
        <f t="shared" si="667"/>
        <v/>
      </c>
      <c r="AI3558" t="str">
        <f t="shared" si="668"/>
        <v/>
      </c>
      <c r="AJ3558" t="str">
        <f t="shared" si="669"/>
        <v/>
      </c>
      <c r="AK3558" t="str">
        <f t="shared" si="670"/>
        <v>ORD26004115</v>
      </c>
      <c r="AL3558">
        <f>IF(E3558&lt;&gt;"CAPTURE","",COUNTIF(Orders!$H:$H,AK3558))</f>
        <v>1</v>
      </c>
      <c r="AP3558" t="str">
        <f t="shared" si="671"/>
        <v>Matched to Order</v>
      </c>
      <c r="AQ3558">
        <f>IF(COUNTIF($A$2:A3558,A3558)=1,1,0)</f>
        <v>1</v>
      </c>
    </row>
    <row r="3559" spans="1:43" x14ac:dyDescent="0.3">
      <c r="A3559" t="s">
        <v>15942</v>
      </c>
      <c r="C3559" t="s">
        <v>8220</v>
      </c>
      <c r="D3559" s="1">
        <v>46284</v>
      </c>
      <c r="E3559" t="s">
        <v>11819</v>
      </c>
      <c r="F3559" t="s">
        <v>17</v>
      </c>
      <c r="G3559">
        <v>3147</v>
      </c>
      <c r="H3559">
        <v>50.35</v>
      </c>
      <c r="I3559">
        <v>9.06</v>
      </c>
      <c r="J3559">
        <v>3087.59</v>
      </c>
      <c r="K3559" s="1">
        <v>46286</v>
      </c>
      <c r="L3559" t="s">
        <v>15788</v>
      </c>
      <c r="M3559">
        <f t="shared" si="660"/>
        <v>1</v>
      </c>
      <c r="N3559">
        <f>COUNTIF(Orders!$A:$A,C3559)</f>
        <v>1</v>
      </c>
      <c r="P3559">
        <f>COUNTIF(Orders!$H:$H,UPPER(SUBSTITUTE(TRIM(C3559),"-","")))</f>
        <v>1</v>
      </c>
      <c r="R3559" t="str">
        <f t="shared" si="661"/>
        <v>Matched Order Reference</v>
      </c>
      <c r="S3559">
        <f t="shared" si="662"/>
        <v>1</v>
      </c>
      <c r="V3559" cm="1">
        <f t="array" ref="V3559">IF(E3559&lt;&gt;"CAPTURE",0,SUMPRODUCT((MDR_Rates!$A$2:$A$10=F3559)*(G3559&gt;MDR_Rates!$B$2:$B$10)*((MDR_Rates!$C$2:$C$10="")+(G3559&lt;=MDR_Rates!$C$2:$C$10))*MDR_Rates!$D$2:$D$10))</f>
        <v>1.6</v>
      </c>
      <c r="W3559">
        <f t="shared" si="663"/>
        <v>50.35</v>
      </c>
      <c r="X3559">
        <f t="shared" si="664"/>
        <v>9.06</v>
      </c>
      <c r="Y3559">
        <f t="shared" si="665"/>
        <v>0</v>
      </c>
      <c r="Z3559">
        <f t="shared" si="666"/>
        <v>0</v>
      </c>
      <c r="AG3559" t="str">
        <f t="shared" si="667"/>
        <v/>
      </c>
      <c r="AI3559" t="str">
        <f t="shared" si="668"/>
        <v/>
      </c>
      <c r="AJ3559" t="str">
        <f t="shared" si="669"/>
        <v/>
      </c>
      <c r="AK3559" t="str">
        <f t="shared" si="670"/>
        <v>ORD26004146</v>
      </c>
      <c r="AL3559">
        <f>IF(E3559&lt;&gt;"CAPTURE","",COUNTIF(Orders!$H:$H,AK3559))</f>
        <v>1</v>
      </c>
      <c r="AP3559" t="str">
        <f t="shared" si="671"/>
        <v>Matched to Order</v>
      </c>
      <c r="AQ3559">
        <f>IF(COUNTIF($A$2:A3559,A3559)=1,1,0)</f>
        <v>1</v>
      </c>
    </row>
    <row r="3560" spans="1:43" x14ac:dyDescent="0.3">
      <c r="A3560" t="s">
        <v>15943</v>
      </c>
      <c r="C3560" t="s">
        <v>8266</v>
      </c>
      <c r="D3560" s="1">
        <v>46284</v>
      </c>
      <c r="E3560" t="s">
        <v>11819</v>
      </c>
      <c r="F3560" t="s">
        <v>9</v>
      </c>
      <c r="G3560">
        <v>349</v>
      </c>
      <c r="H3560">
        <v>0</v>
      </c>
      <c r="I3560">
        <v>0</v>
      </c>
      <c r="J3560">
        <v>349</v>
      </c>
      <c r="K3560" s="1">
        <v>46286</v>
      </c>
      <c r="L3560" t="s">
        <v>15788</v>
      </c>
      <c r="M3560">
        <f t="shared" si="660"/>
        <v>1</v>
      </c>
      <c r="N3560">
        <f>COUNTIF(Orders!$A:$A,C3560)</f>
        <v>1</v>
      </c>
      <c r="P3560">
        <f>COUNTIF(Orders!$H:$H,UPPER(SUBSTITUTE(TRIM(C3560),"-","")))</f>
        <v>1</v>
      </c>
      <c r="R3560" t="str">
        <f t="shared" si="661"/>
        <v>Matched Order Reference</v>
      </c>
      <c r="S3560">
        <f t="shared" si="662"/>
        <v>1</v>
      </c>
      <c r="V3560" cm="1">
        <f t="array" ref="V3560">IF(E3560&lt;&gt;"CAPTURE",0,SUMPRODUCT((MDR_Rates!$A$2:$A$10=F3560)*(G3560&gt;MDR_Rates!$B$2:$B$10)*((MDR_Rates!$C$2:$C$10="")+(G3560&lt;=MDR_Rates!$C$2:$C$10))*MDR_Rates!$D$2:$D$10))</f>
        <v>0</v>
      </c>
      <c r="W3560">
        <f t="shared" si="663"/>
        <v>0</v>
      </c>
      <c r="X3560">
        <f t="shared" si="664"/>
        <v>0</v>
      </c>
      <c r="Y3560">
        <f t="shared" si="665"/>
        <v>0</v>
      </c>
      <c r="Z3560">
        <f t="shared" si="666"/>
        <v>0</v>
      </c>
      <c r="AG3560" t="str">
        <f t="shared" si="667"/>
        <v/>
      </c>
      <c r="AI3560" t="str">
        <f t="shared" si="668"/>
        <v/>
      </c>
      <c r="AJ3560" t="str">
        <f t="shared" si="669"/>
        <v/>
      </c>
      <c r="AK3560" t="str">
        <f t="shared" si="670"/>
        <v>ORD26004171</v>
      </c>
      <c r="AL3560">
        <f>IF(E3560&lt;&gt;"CAPTURE","",COUNTIF(Orders!$H:$H,AK3560))</f>
        <v>1</v>
      </c>
      <c r="AP3560" t="str">
        <f t="shared" si="671"/>
        <v>Matched to Order</v>
      </c>
      <c r="AQ3560">
        <f>IF(COUNTIF($A$2:A3560,A3560)=1,1,0)</f>
        <v>1</v>
      </c>
    </row>
    <row r="3561" spans="1:43" x14ac:dyDescent="0.3">
      <c r="A3561" t="s">
        <v>15944</v>
      </c>
      <c r="C3561" t="s">
        <v>8316</v>
      </c>
      <c r="D3561" s="1">
        <v>46284</v>
      </c>
      <c r="E3561" t="s">
        <v>11819</v>
      </c>
      <c r="F3561" t="s">
        <v>33</v>
      </c>
      <c r="G3561">
        <v>7999</v>
      </c>
      <c r="H3561">
        <v>95.99</v>
      </c>
      <c r="I3561">
        <v>17.28</v>
      </c>
      <c r="J3561">
        <v>7885.73</v>
      </c>
      <c r="K3561" s="1">
        <v>46286</v>
      </c>
      <c r="L3561" t="s">
        <v>15788</v>
      </c>
      <c r="M3561">
        <f t="shared" si="660"/>
        <v>1</v>
      </c>
      <c r="N3561">
        <f>COUNTIF(Orders!$A:$A,C3561)</f>
        <v>1</v>
      </c>
      <c r="P3561">
        <f>COUNTIF(Orders!$H:$H,UPPER(SUBSTITUTE(TRIM(C3561),"-","")))</f>
        <v>1</v>
      </c>
      <c r="R3561" t="str">
        <f t="shared" si="661"/>
        <v>Matched Order Reference</v>
      </c>
      <c r="S3561">
        <f t="shared" si="662"/>
        <v>1</v>
      </c>
      <c r="V3561" cm="1">
        <f t="array" ref="V3561">IF(E3561&lt;&gt;"CAPTURE",0,SUMPRODUCT((MDR_Rates!$A$2:$A$10=F3561)*(G3561&gt;MDR_Rates!$B$2:$B$10)*((MDR_Rates!$C$2:$C$10="")+(G3561&lt;=MDR_Rates!$C$2:$C$10))*MDR_Rates!$D$2:$D$10))</f>
        <v>1.2</v>
      </c>
      <c r="W3561">
        <f t="shared" si="663"/>
        <v>95.99</v>
      </c>
      <c r="X3561">
        <f t="shared" si="664"/>
        <v>17.28</v>
      </c>
      <c r="Y3561">
        <f t="shared" si="665"/>
        <v>0</v>
      </c>
      <c r="Z3561">
        <f t="shared" si="666"/>
        <v>0</v>
      </c>
      <c r="AG3561" t="str">
        <f t="shared" si="667"/>
        <v/>
      </c>
      <c r="AI3561" t="str">
        <f t="shared" si="668"/>
        <v/>
      </c>
      <c r="AJ3561" t="str">
        <f t="shared" si="669"/>
        <v/>
      </c>
      <c r="AK3561" t="str">
        <f t="shared" si="670"/>
        <v>ORD26004196</v>
      </c>
      <c r="AL3561">
        <f>IF(E3561&lt;&gt;"CAPTURE","",COUNTIF(Orders!$H:$H,AK3561))</f>
        <v>1</v>
      </c>
      <c r="AP3561" t="str">
        <f t="shared" si="671"/>
        <v>Matched to Order</v>
      </c>
      <c r="AQ3561">
        <f>IF(COUNTIF($A$2:A3561,A3561)=1,1,0)</f>
        <v>1</v>
      </c>
    </row>
    <row r="3562" spans="1:43" x14ac:dyDescent="0.3">
      <c r="A3562" t="s">
        <v>15945</v>
      </c>
      <c r="C3562" t="s">
        <v>8453</v>
      </c>
      <c r="D3562" s="1">
        <v>46284</v>
      </c>
      <c r="E3562" t="s">
        <v>11819</v>
      </c>
      <c r="F3562" t="s">
        <v>9</v>
      </c>
      <c r="G3562">
        <v>4298</v>
      </c>
      <c r="H3562">
        <v>12.89</v>
      </c>
      <c r="I3562">
        <v>2.3199999999999998</v>
      </c>
      <c r="J3562">
        <v>4282.79</v>
      </c>
      <c r="K3562" s="1">
        <v>46286</v>
      </c>
      <c r="L3562" t="s">
        <v>15788</v>
      </c>
      <c r="M3562">
        <f t="shared" si="660"/>
        <v>1</v>
      </c>
      <c r="N3562">
        <f>COUNTIF(Orders!$A:$A,C3562)</f>
        <v>1</v>
      </c>
      <c r="P3562">
        <f>COUNTIF(Orders!$H:$H,UPPER(SUBSTITUTE(TRIM(C3562),"-","")))</f>
        <v>1</v>
      </c>
      <c r="R3562" t="str">
        <f t="shared" si="661"/>
        <v>Matched Order Reference</v>
      </c>
      <c r="S3562">
        <f t="shared" si="662"/>
        <v>1</v>
      </c>
      <c r="V3562" cm="1">
        <f t="array" ref="V3562">IF(E3562&lt;&gt;"CAPTURE",0,SUMPRODUCT((MDR_Rates!$A$2:$A$10=F3562)*(G3562&gt;MDR_Rates!$B$2:$B$10)*((MDR_Rates!$C$2:$C$10="")+(G3562&lt;=MDR_Rates!$C$2:$C$10))*MDR_Rates!$D$2:$D$10))</f>
        <v>0.3</v>
      </c>
      <c r="W3562">
        <f t="shared" si="663"/>
        <v>12.89</v>
      </c>
      <c r="X3562">
        <f t="shared" si="664"/>
        <v>2.3199999999999998</v>
      </c>
      <c r="Y3562">
        <f t="shared" si="665"/>
        <v>0</v>
      </c>
      <c r="Z3562">
        <f t="shared" si="666"/>
        <v>0</v>
      </c>
      <c r="AG3562" t="str">
        <f t="shared" si="667"/>
        <v/>
      </c>
      <c r="AI3562" t="str">
        <f t="shared" si="668"/>
        <v/>
      </c>
      <c r="AJ3562" t="str">
        <f t="shared" si="669"/>
        <v/>
      </c>
      <c r="AK3562" t="str">
        <f t="shared" si="670"/>
        <v>ORD26004266</v>
      </c>
      <c r="AL3562">
        <f>IF(E3562&lt;&gt;"CAPTURE","",COUNTIF(Orders!$H:$H,AK3562))</f>
        <v>1</v>
      </c>
      <c r="AP3562" t="str">
        <f t="shared" si="671"/>
        <v>Matched to Order</v>
      </c>
      <c r="AQ3562">
        <f>IF(COUNTIF($A$2:A3562,A3562)=1,1,0)</f>
        <v>1</v>
      </c>
    </row>
    <row r="3563" spans="1:43" x14ac:dyDescent="0.3">
      <c r="A3563" t="s">
        <v>15946</v>
      </c>
      <c r="C3563" t="s">
        <v>8514</v>
      </c>
      <c r="D3563" s="1">
        <v>46284</v>
      </c>
      <c r="E3563" t="s">
        <v>11819</v>
      </c>
      <c r="F3563" t="s">
        <v>17</v>
      </c>
      <c r="G3563">
        <v>1798</v>
      </c>
      <c r="H3563">
        <v>32.36</v>
      </c>
      <c r="I3563">
        <v>5.82</v>
      </c>
      <c r="J3563">
        <v>1759.82</v>
      </c>
      <c r="K3563" s="1">
        <v>46286</v>
      </c>
      <c r="L3563" t="s">
        <v>15788</v>
      </c>
      <c r="M3563">
        <f t="shared" si="660"/>
        <v>1</v>
      </c>
      <c r="N3563">
        <f>COUNTIF(Orders!$A:$A,C3563)</f>
        <v>1</v>
      </c>
      <c r="P3563">
        <f>COUNTIF(Orders!$H:$H,UPPER(SUBSTITUTE(TRIM(C3563),"-","")))</f>
        <v>1</v>
      </c>
      <c r="R3563" t="str">
        <f t="shared" si="661"/>
        <v>Matched Order Reference</v>
      </c>
      <c r="S3563">
        <f t="shared" si="662"/>
        <v>1</v>
      </c>
      <c r="V3563" cm="1">
        <f t="array" ref="V3563">IF(E3563&lt;&gt;"CAPTURE",0,SUMPRODUCT((MDR_Rates!$A$2:$A$10=F3563)*(G3563&gt;MDR_Rates!$B$2:$B$10)*((MDR_Rates!$C$2:$C$10="")+(G3563&lt;=MDR_Rates!$C$2:$C$10))*MDR_Rates!$D$2:$D$10))</f>
        <v>1.8</v>
      </c>
      <c r="W3563">
        <f t="shared" si="663"/>
        <v>32.36</v>
      </c>
      <c r="X3563">
        <f t="shared" si="664"/>
        <v>5.82</v>
      </c>
      <c r="Y3563">
        <f t="shared" si="665"/>
        <v>0</v>
      </c>
      <c r="Z3563">
        <f t="shared" si="666"/>
        <v>0</v>
      </c>
      <c r="AG3563" t="str">
        <f t="shared" si="667"/>
        <v/>
      </c>
      <c r="AI3563" t="str">
        <f t="shared" si="668"/>
        <v/>
      </c>
      <c r="AJ3563" t="str">
        <f t="shared" si="669"/>
        <v/>
      </c>
      <c r="AK3563" t="str">
        <f t="shared" si="670"/>
        <v>ORD26004297</v>
      </c>
      <c r="AL3563">
        <f>IF(E3563&lt;&gt;"CAPTURE","",COUNTIF(Orders!$H:$H,AK3563))</f>
        <v>1</v>
      </c>
      <c r="AP3563" t="str">
        <f t="shared" si="671"/>
        <v>Matched to Order</v>
      </c>
      <c r="AQ3563">
        <f>IF(COUNTIF($A$2:A3563,A3563)=1,1,0)</f>
        <v>1</v>
      </c>
    </row>
    <row r="3564" spans="1:43" x14ac:dyDescent="0.3">
      <c r="A3564" t="s">
        <v>15947</v>
      </c>
      <c r="C3564" t="s">
        <v>8639</v>
      </c>
      <c r="D3564" s="1">
        <v>46284</v>
      </c>
      <c r="E3564" t="s">
        <v>11819</v>
      </c>
      <c r="F3564" t="s">
        <v>9</v>
      </c>
      <c r="G3564">
        <v>999</v>
      </c>
      <c r="H3564">
        <v>0</v>
      </c>
      <c r="I3564">
        <v>0</v>
      </c>
      <c r="J3564">
        <v>999</v>
      </c>
      <c r="K3564" s="1">
        <v>46286</v>
      </c>
      <c r="L3564" t="s">
        <v>15788</v>
      </c>
      <c r="M3564">
        <f t="shared" si="660"/>
        <v>1</v>
      </c>
      <c r="N3564">
        <f>COUNTIF(Orders!$A:$A,C3564)</f>
        <v>1</v>
      </c>
      <c r="P3564">
        <f>COUNTIF(Orders!$H:$H,UPPER(SUBSTITUTE(TRIM(C3564),"-","")))</f>
        <v>1</v>
      </c>
      <c r="R3564" t="str">
        <f t="shared" si="661"/>
        <v>Matched Order Reference</v>
      </c>
      <c r="S3564">
        <f t="shared" si="662"/>
        <v>1</v>
      </c>
      <c r="V3564" cm="1">
        <f t="array" ref="V3564">IF(E3564&lt;&gt;"CAPTURE",0,SUMPRODUCT((MDR_Rates!$A$2:$A$10=F3564)*(G3564&gt;MDR_Rates!$B$2:$B$10)*((MDR_Rates!$C$2:$C$10="")+(G3564&lt;=MDR_Rates!$C$2:$C$10))*MDR_Rates!$D$2:$D$10))</f>
        <v>0</v>
      </c>
      <c r="W3564">
        <f t="shared" si="663"/>
        <v>0</v>
      </c>
      <c r="X3564">
        <f t="shared" si="664"/>
        <v>0</v>
      </c>
      <c r="Y3564">
        <f t="shared" si="665"/>
        <v>0</v>
      </c>
      <c r="Z3564">
        <f t="shared" si="666"/>
        <v>0</v>
      </c>
      <c r="AG3564" t="str">
        <f t="shared" si="667"/>
        <v/>
      </c>
      <c r="AI3564" t="str">
        <f t="shared" si="668"/>
        <v/>
      </c>
      <c r="AJ3564" t="str">
        <f t="shared" si="669"/>
        <v/>
      </c>
      <c r="AK3564" t="str">
        <f t="shared" si="670"/>
        <v>ORD26004360</v>
      </c>
      <c r="AL3564">
        <f>IF(E3564&lt;&gt;"CAPTURE","",COUNTIF(Orders!$H:$H,AK3564))</f>
        <v>1</v>
      </c>
      <c r="AP3564" t="str">
        <f t="shared" si="671"/>
        <v>Matched to Order</v>
      </c>
      <c r="AQ3564">
        <f>IF(COUNTIF($A$2:A3564,A3564)=1,1,0)</f>
        <v>1</v>
      </c>
    </row>
    <row r="3565" spans="1:43" x14ac:dyDescent="0.3">
      <c r="A3565" t="s">
        <v>15948</v>
      </c>
      <c r="C3565" t="s">
        <v>8641</v>
      </c>
      <c r="D3565" s="1">
        <v>46284</v>
      </c>
      <c r="E3565" t="s">
        <v>11819</v>
      </c>
      <c r="F3565" t="s">
        <v>33</v>
      </c>
      <c r="G3565">
        <v>499</v>
      </c>
      <c r="H3565">
        <v>7.49</v>
      </c>
      <c r="I3565">
        <v>1.35</v>
      </c>
      <c r="J3565">
        <v>490.16</v>
      </c>
      <c r="K3565" s="1">
        <v>46286</v>
      </c>
      <c r="L3565" t="s">
        <v>15788</v>
      </c>
      <c r="M3565">
        <f t="shared" si="660"/>
        <v>1</v>
      </c>
      <c r="N3565">
        <f>COUNTIF(Orders!$A:$A,C3565)</f>
        <v>1</v>
      </c>
      <c r="P3565">
        <f>COUNTIF(Orders!$H:$H,UPPER(SUBSTITUTE(TRIM(C3565),"-","")))</f>
        <v>1</v>
      </c>
      <c r="R3565" t="str">
        <f t="shared" si="661"/>
        <v>Matched Order Reference</v>
      </c>
      <c r="S3565">
        <f t="shared" si="662"/>
        <v>1</v>
      </c>
      <c r="V3565" cm="1">
        <f t="array" ref="V3565">IF(E3565&lt;&gt;"CAPTURE",0,SUMPRODUCT((MDR_Rates!$A$2:$A$10=F3565)*(G3565&gt;MDR_Rates!$B$2:$B$10)*((MDR_Rates!$C$2:$C$10="")+(G3565&lt;=MDR_Rates!$C$2:$C$10))*MDR_Rates!$D$2:$D$10))</f>
        <v>1.5</v>
      </c>
      <c r="W3565">
        <f t="shared" si="663"/>
        <v>7.49</v>
      </c>
      <c r="X3565">
        <f t="shared" si="664"/>
        <v>1.35</v>
      </c>
      <c r="Y3565">
        <f t="shared" si="665"/>
        <v>0</v>
      </c>
      <c r="Z3565">
        <f t="shared" si="666"/>
        <v>0</v>
      </c>
      <c r="AG3565" t="str">
        <f t="shared" si="667"/>
        <v/>
      </c>
      <c r="AI3565" t="str">
        <f t="shared" si="668"/>
        <v/>
      </c>
      <c r="AJ3565" t="str">
        <f t="shared" si="669"/>
        <v/>
      </c>
      <c r="AK3565" t="str">
        <f t="shared" si="670"/>
        <v>ORD26004361</v>
      </c>
      <c r="AL3565">
        <f>IF(E3565&lt;&gt;"CAPTURE","",COUNTIF(Orders!$H:$H,AK3565))</f>
        <v>1</v>
      </c>
      <c r="AP3565" t="str">
        <f t="shared" si="671"/>
        <v>Matched to Order</v>
      </c>
      <c r="AQ3565">
        <f>IF(COUNTIF($A$2:A3565,A3565)=1,1,0)</f>
        <v>1</v>
      </c>
    </row>
    <row r="3566" spans="1:43" x14ac:dyDescent="0.3">
      <c r="A3566" t="s">
        <v>15949</v>
      </c>
      <c r="C3566" t="s">
        <v>8739</v>
      </c>
      <c r="D3566" s="1">
        <v>46284</v>
      </c>
      <c r="E3566" t="s">
        <v>11819</v>
      </c>
      <c r="F3566" t="s">
        <v>44</v>
      </c>
      <c r="G3566">
        <v>4798</v>
      </c>
      <c r="H3566">
        <v>81.569999999999993</v>
      </c>
      <c r="I3566">
        <v>14.68</v>
      </c>
      <c r="J3566">
        <v>4701.75</v>
      </c>
      <c r="K3566" s="1">
        <v>46286</v>
      </c>
      <c r="L3566" t="s">
        <v>15788</v>
      </c>
      <c r="M3566">
        <f t="shared" si="660"/>
        <v>1</v>
      </c>
      <c r="N3566">
        <f>COUNTIF(Orders!$A:$A,C3566)</f>
        <v>1</v>
      </c>
      <c r="P3566">
        <f>COUNTIF(Orders!$H:$H,UPPER(SUBSTITUTE(TRIM(C3566),"-","")))</f>
        <v>1</v>
      </c>
      <c r="R3566" t="str">
        <f t="shared" si="661"/>
        <v>Matched Order Reference</v>
      </c>
      <c r="S3566">
        <f t="shared" si="662"/>
        <v>1</v>
      </c>
      <c r="V3566" cm="1">
        <f t="array" ref="V3566">IF(E3566&lt;&gt;"CAPTURE",0,SUMPRODUCT((MDR_Rates!$A$2:$A$10=F3566)*(G3566&gt;MDR_Rates!$B$2:$B$10)*((MDR_Rates!$C$2:$C$10="")+(G3566&lt;=MDR_Rates!$C$2:$C$10))*MDR_Rates!$D$2:$D$10))</f>
        <v>1.7</v>
      </c>
      <c r="W3566">
        <f t="shared" si="663"/>
        <v>81.569999999999993</v>
      </c>
      <c r="X3566">
        <f t="shared" si="664"/>
        <v>14.68</v>
      </c>
      <c r="Y3566">
        <f t="shared" si="665"/>
        <v>0</v>
      </c>
      <c r="Z3566">
        <f t="shared" si="666"/>
        <v>0</v>
      </c>
      <c r="AG3566" t="str">
        <f t="shared" si="667"/>
        <v/>
      </c>
      <c r="AI3566" t="str">
        <f t="shared" si="668"/>
        <v/>
      </c>
      <c r="AJ3566" t="str">
        <f t="shared" si="669"/>
        <v/>
      </c>
      <c r="AK3566" t="str">
        <f t="shared" si="670"/>
        <v>ORD26004411</v>
      </c>
      <c r="AL3566">
        <f>IF(E3566&lt;&gt;"CAPTURE","",COUNTIF(Orders!$H:$H,AK3566))</f>
        <v>1</v>
      </c>
      <c r="AP3566" t="str">
        <f t="shared" si="671"/>
        <v>Matched to Order</v>
      </c>
      <c r="AQ3566">
        <f>IF(COUNTIF($A$2:A3566,A3566)=1,1,0)</f>
        <v>1</v>
      </c>
    </row>
    <row r="3567" spans="1:43" x14ac:dyDescent="0.3">
      <c r="A3567" t="s">
        <v>15950</v>
      </c>
      <c r="C3567" t="s">
        <v>8761</v>
      </c>
      <c r="D3567" s="1">
        <v>46284</v>
      </c>
      <c r="E3567" t="s">
        <v>11819</v>
      </c>
      <c r="F3567" t="s">
        <v>9</v>
      </c>
      <c r="G3567">
        <v>1598</v>
      </c>
      <c r="H3567">
        <v>0</v>
      </c>
      <c r="I3567">
        <v>0</v>
      </c>
      <c r="J3567">
        <v>1598</v>
      </c>
      <c r="K3567" s="1">
        <v>46286</v>
      </c>
      <c r="L3567" t="s">
        <v>15788</v>
      </c>
      <c r="M3567">
        <f t="shared" si="660"/>
        <v>1</v>
      </c>
      <c r="N3567">
        <f>COUNTIF(Orders!$A:$A,C3567)</f>
        <v>1</v>
      </c>
      <c r="P3567">
        <f>COUNTIF(Orders!$H:$H,UPPER(SUBSTITUTE(TRIM(C3567),"-","")))</f>
        <v>1</v>
      </c>
      <c r="R3567" t="str">
        <f t="shared" si="661"/>
        <v>Matched Order Reference</v>
      </c>
      <c r="S3567">
        <f t="shared" si="662"/>
        <v>1</v>
      </c>
      <c r="V3567" cm="1">
        <f t="array" ref="V3567">IF(E3567&lt;&gt;"CAPTURE",0,SUMPRODUCT((MDR_Rates!$A$2:$A$10=F3567)*(G3567&gt;MDR_Rates!$B$2:$B$10)*((MDR_Rates!$C$2:$C$10="")+(G3567&lt;=MDR_Rates!$C$2:$C$10))*MDR_Rates!$D$2:$D$10))</f>
        <v>0</v>
      </c>
      <c r="W3567">
        <f t="shared" si="663"/>
        <v>0</v>
      </c>
      <c r="X3567">
        <f t="shared" si="664"/>
        <v>0</v>
      </c>
      <c r="Y3567">
        <f t="shared" si="665"/>
        <v>0</v>
      </c>
      <c r="Z3567">
        <f t="shared" si="666"/>
        <v>0</v>
      </c>
      <c r="AG3567" t="str">
        <f t="shared" si="667"/>
        <v/>
      </c>
      <c r="AI3567" t="str">
        <f t="shared" si="668"/>
        <v/>
      </c>
      <c r="AJ3567" t="str">
        <f t="shared" si="669"/>
        <v/>
      </c>
      <c r="AK3567" t="str">
        <f t="shared" si="670"/>
        <v>ORD26004422</v>
      </c>
      <c r="AL3567">
        <f>IF(E3567&lt;&gt;"CAPTURE","",COUNTIF(Orders!$H:$H,AK3567))</f>
        <v>1</v>
      </c>
      <c r="AP3567" t="str">
        <f t="shared" si="671"/>
        <v>Matched to Order</v>
      </c>
      <c r="AQ3567">
        <f>IF(COUNTIF($A$2:A3567,A3567)=1,1,0)</f>
        <v>1</v>
      </c>
    </row>
    <row r="3568" spans="1:43" x14ac:dyDescent="0.3">
      <c r="A3568" t="s">
        <v>15951</v>
      </c>
      <c r="C3568" t="s">
        <v>8787</v>
      </c>
      <c r="D3568" s="1">
        <v>46284</v>
      </c>
      <c r="E3568" t="s">
        <v>11819</v>
      </c>
      <c r="F3568" t="s">
        <v>44</v>
      </c>
      <c r="G3568">
        <v>799</v>
      </c>
      <c r="H3568">
        <v>15.18</v>
      </c>
      <c r="I3568">
        <v>2.73</v>
      </c>
      <c r="J3568">
        <v>781.09</v>
      </c>
      <c r="K3568" s="1">
        <v>46286</v>
      </c>
      <c r="L3568" t="s">
        <v>15788</v>
      </c>
      <c r="M3568">
        <f t="shared" si="660"/>
        <v>1</v>
      </c>
      <c r="N3568">
        <f>COUNTIF(Orders!$A:$A,C3568)</f>
        <v>1</v>
      </c>
      <c r="P3568">
        <f>COUNTIF(Orders!$H:$H,UPPER(SUBSTITUTE(TRIM(C3568),"-","")))</f>
        <v>1</v>
      </c>
      <c r="R3568" t="str">
        <f t="shared" si="661"/>
        <v>Matched Order Reference</v>
      </c>
      <c r="S3568">
        <f t="shared" si="662"/>
        <v>1</v>
      </c>
      <c r="V3568" cm="1">
        <f t="array" ref="V3568">IF(E3568&lt;&gt;"CAPTURE",0,SUMPRODUCT((MDR_Rates!$A$2:$A$10=F3568)*(G3568&gt;MDR_Rates!$B$2:$B$10)*((MDR_Rates!$C$2:$C$10="")+(G3568&lt;=MDR_Rates!$C$2:$C$10))*MDR_Rates!$D$2:$D$10))</f>
        <v>1.9</v>
      </c>
      <c r="W3568">
        <f t="shared" si="663"/>
        <v>15.18</v>
      </c>
      <c r="X3568">
        <f t="shared" si="664"/>
        <v>2.73</v>
      </c>
      <c r="Y3568">
        <f t="shared" si="665"/>
        <v>0</v>
      </c>
      <c r="Z3568">
        <f t="shared" si="666"/>
        <v>0</v>
      </c>
      <c r="AG3568" t="str">
        <f t="shared" si="667"/>
        <v/>
      </c>
      <c r="AI3568" t="str">
        <f t="shared" si="668"/>
        <v/>
      </c>
      <c r="AJ3568" t="str">
        <f t="shared" si="669"/>
        <v/>
      </c>
      <c r="AK3568" t="str">
        <f t="shared" si="670"/>
        <v>ORD26004436</v>
      </c>
      <c r="AL3568">
        <f>IF(E3568&lt;&gt;"CAPTURE","",COUNTIF(Orders!$H:$H,AK3568))</f>
        <v>1</v>
      </c>
      <c r="AP3568" t="str">
        <f t="shared" si="671"/>
        <v>Matched to Order</v>
      </c>
      <c r="AQ3568">
        <f>IF(COUNTIF($A$2:A3568,A3568)=1,1,0)</f>
        <v>1</v>
      </c>
    </row>
    <row r="3569" spans="1:43" x14ac:dyDescent="0.3">
      <c r="A3569" t="s">
        <v>15952</v>
      </c>
      <c r="C3569" t="s">
        <v>8874</v>
      </c>
      <c r="D3569" s="1">
        <v>46284</v>
      </c>
      <c r="E3569" t="s">
        <v>11819</v>
      </c>
      <c r="F3569" t="s">
        <v>44</v>
      </c>
      <c r="G3569">
        <v>999</v>
      </c>
      <c r="H3569">
        <v>18.98</v>
      </c>
      <c r="I3569">
        <v>3.42</v>
      </c>
      <c r="J3569">
        <v>976.6</v>
      </c>
      <c r="K3569" s="1">
        <v>46286</v>
      </c>
      <c r="L3569" t="s">
        <v>15788</v>
      </c>
      <c r="M3569">
        <f t="shared" si="660"/>
        <v>1</v>
      </c>
      <c r="N3569">
        <f>COUNTIF(Orders!$A:$A,C3569)</f>
        <v>1</v>
      </c>
      <c r="P3569">
        <f>COUNTIF(Orders!$H:$H,UPPER(SUBSTITUTE(TRIM(C3569),"-","")))</f>
        <v>1</v>
      </c>
      <c r="R3569" t="str">
        <f t="shared" si="661"/>
        <v>Matched Order Reference</v>
      </c>
      <c r="S3569">
        <f t="shared" si="662"/>
        <v>1</v>
      </c>
      <c r="V3569" cm="1">
        <f t="array" ref="V3569">IF(E3569&lt;&gt;"CAPTURE",0,SUMPRODUCT((MDR_Rates!$A$2:$A$10=F3569)*(G3569&gt;MDR_Rates!$B$2:$B$10)*((MDR_Rates!$C$2:$C$10="")+(G3569&lt;=MDR_Rates!$C$2:$C$10))*MDR_Rates!$D$2:$D$10))</f>
        <v>1.9</v>
      </c>
      <c r="W3569">
        <f t="shared" si="663"/>
        <v>18.98</v>
      </c>
      <c r="X3569">
        <f t="shared" si="664"/>
        <v>3.42</v>
      </c>
      <c r="Y3569">
        <f t="shared" si="665"/>
        <v>0</v>
      </c>
      <c r="Z3569">
        <f t="shared" si="666"/>
        <v>0</v>
      </c>
      <c r="AG3569" t="str">
        <f t="shared" si="667"/>
        <v/>
      </c>
      <c r="AI3569" t="str">
        <f t="shared" si="668"/>
        <v/>
      </c>
      <c r="AJ3569" t="str">
        <f t="shared" si="669"/>
        <v/>
      </c>
      <c r="AK3569" t="str">
        <f t="shared" si="670"/>
        <v>ORD26004481</v>
      </c>
      <c r="AL3569">
        <f>IF(E3569&lt;&gt;"CAPTURE","",COUNTIF(Orders!$H:$H,AK3569))</f>
        <v>1</v>
      </c>
      <c r="AP3569" t="str">
        <f t="shared" si="671"/>
        <v>Matched to Order</v>
      </c>
      <c r="AQ3569">
        <f>IF(COUNTIF($A$2:A3569,A3569)=1,1,0)</f>
        <v>1</v>
      </c>
    </row>
    <row r="3570" spans="1:43" x14ac:dyDescent="0.3">
      <c r="A3570" t="s">
        <v>15953</v>
      </c>
      <c r="C3570" t="s">
        <v>8905</v>
      </c>
      <c r="D3570" s="1">
        <v>46284</v>
      </c>
      <c r="E3570" t="s">
        <v>11819</v>
      </c>
      <c r="F3570" t="s">
        <v>44</v>
      </c>
      <c r="G3570">
        <v>5998</v>
      </c>
      <c r="H3570">
        <v>143.94999999999999</v>
      </c>
      <c r="I3570">
        <v>25.91</v>
      </c>
      <c r="J3570">
        <v>5828.14</v>
      </c>
      <c r="K3570" s="1">
        <v>46286</v>
      </c>
      <c r="L3570" t="s">
        <v>15788</v>
      </c>
      <c r="M3570">
        <f t="shared" si="660"/>
        <v>1</v>
      </c>
      <c r="N3570">
        <f>COUNTIF(Orders!$A:$A,C3570)</f>
        <v>1</v>
      </c>
      <c r="P3570">
        <f>COUNTIF(Orders!$H:$H,UPPER(SUBSTITUTE(TRIM(C3570),"-","")))</f>
        <v>1</v>
      </c>
      <c r="R3570" t="str">
        <f t="shared" si="661"/>
        <v>Matched Order Reference</v>
      </c>
      <c r="S3570">
        <f t="shared" si="662"/>
        <v>1</v>
      </c>
      <c r="V3570" cm="1">
        <f t="array" ref="V3570">IF(E3570&lt;&gt;"CAPTURE",0,SUMPRODUCT((MDR_Rates!$A$2:$A$10=F3570)*(G3570&gt;MDR_Rates!$B$2:$B$10)*((MDR_Rates!$C$2:$C$10="")+(G3570&lt;=MDR_Rates!$C$2:$C$10))*MDR_Rates!$D$2:$D$10))</f>
        <v>1.7</v>
      </c>
      <c r="W3570">
        <f t="shared" si="663"/>
        <v>101.97</v>
      </c>
      <c r="X3570">
        <f t="shared" si="664"/>
        <v>18.350000000000001</v>
      </c>
      <c r="Y3570">
        <f t="shared" si="665"/>
        <v>41.98</v>
      </c>
      <c r="Z3570">
        <f t="shared" si="666"/>
        <v>7.56</v>
      </c>
      <c r="AG3570" t="str">
        <f t="shared" si="667"/>
        <v/>
      </c>
      <c r="AI3570" t="str">
        <f t="shared" si="668"/>
        <v/>
      </c>
      <c r="AJ3570" t="str">
        <f t="shared" si="669"/>
        <v/>
      </c>
      <c r="AK3570" t="str">
        <f t="shared" si="670"/>
        <v>ORD26004497</v>
      </c>
      <c r="AL3570">
        <f>IF(E3570&lt;&gt;"CAPTURE","",COUNTIF(Orders!$H:$H,AK3570))</f>
        <v>1</v>
      </c>
      <c r="AP3570" t="str">
        <f t="shared" si="671"/>
        <v>Matched to Order</v>
      </c>
      <c r="AQ3570">
        <f>IF(COUNTIF($A$2:A3570,A3570)=1,1,0)</f>
        <v>1</v>
      </c>
    </row>
    <row r="3571" spans="1:43" x14ac:dyDescent="0.3">
      <c r="A3571" t="s">
        <v>15954</v>
      </c>
      <c r="C3571" t="s">
        <v>8924</v>
      </c>
      <c r="D3571" s="1">
        <v>46284</v>
      </c>
      <c r="E3571" t="s">
        <v>11819</v>
      </c>
      <c r="F3571" t="s">
        <v>9</v>
      </c>
      <c r="G3571">
        <v>349</v>
      </c>
      <c r="H3571">
        <v>0</v>
      </c>
      <c r="I3571">
        <v>0</v>
      </c>
      <c r="J3571">
        <v>349</v>
      </c>
      <c r="K3571" s="1">
        <v>46286</v>
      </c>
      <c r="L3571" t="s">
        <v>15788</v>
      </c>
      <c r="M3571">
        <f t="shared" si="660"/>
        <v>1</v>
      </c>
      <c r="N3571">
        <f>COUNTIF(Orders!$A:$A,C3571)</f>
        <v>1</v>
      </c>
      <c r="P3571">
        <f>COUNTIF(Orders!$H:$H,UPPER(SUBSTITUTE(TRIM(C3571),"-","")))</f>
        <v>1</v>
      </c>
      <c r="R3571" t="str">
        <f t="shared" si="661"/>
        <v>Matched Order Reference</v>
      </c>
      <c r="S3571">
        <f t="shared" si="662"/>
        <v>1</v>
      </c>
      <c r="V3571" cm="1">
        <f t="array" ref="V3571">IF(E3571&lt;&gt;"CAPTURE",0,SUMPRODUCT((MDR_Rates!$A$2:$A$10=F3571)*(G3571&gt;MDR_Rates!$B$2:$B$10)*((MDR_Rates!$C$2:$C$10="")+(G3571&lt;=MDR_Rates!$C$2:$C$10))*MDR_Rates!$D$2:$D$10))</f>
        <v>0</v>
      </c>
      <c r="W3571">
        <f t="shared" si="663"/>
        <v>0</v>
      </c>
      <c r="X3571">
        <f t="shared" si="664"/>
        <v>0</v>
      </c>
      <c r="Y3571">
        <f t="shared" si="665"/>
        <v>0</v>
      </c>
      <c r="Z3571">
        <f t="shared" si="666"/>
        <v>0</v>
      </c>
      <c r="AG3571" t="str">
        <f t="shared" si="667"/>
        <v/>
      </c>
      <c r="AI3571" t="str">
        <f t="shared" si="668"/>
        <v/>
      </c>
      <c r="AJ3571" t="str">
        <f t="shared" si="669"/>
        <v/>
      </c>
      <c r="AK3571" t="str">
        <f t="shared" si="670"/>
        <v>ORD26004507</v>
      </c>
      <c r="AL3571">
        <f>IF(E3571&lt;&gt;"CAPTURE","",COUNTIF(Orders!$H:$H,AK3571))</f>
        <v>1</v>
      </c>
      <c r="AP3571" t="str">
        <f t="shared" si="671"/>
        <v>Matched to Order</v>
      </c>
      <c r="AQ3571">
        <f>IF(COUNTIF($A$2:A3571,A3571)=1,1,0)</f>
        <v>1</v>
      </c>
    </row>
    <row r="3572" spans="1:43" x14ac:dyDescent="0.3">
      <c r="A3572" t="s">
        <v>15955</v>
      </c>
      <c r="C3572" t="s">
        <v>15956</v>
      </c>
      <c r="D3572" s="1">
        <v>46284</v>
      </c>
      <c r="E3572" t="s">
        <v>11819</v>
      </c>
      <c r="F3572" t="s">
        <v>9</v>
      </c>
      <c r="G3572">
        <v>599</v>
      </c>
      <c r="H3572">
        <v>0</v>
      </c>
      <c r="I3572">
        <v>0</v>
      </c>
      <c r="J3572">
        <v>599</v>
      </c>
      <c r="K3572" s="1">
        <v>46286</v>
      </c>
      <c r="L3572" t="s">
        <v>15788</v>
      </c>
      <c r="M3572">
        <f t="shared" si="660"/>
        <v>1</v>
      </c>
      <c r="N3572">
        <f>COUNTIF(Orders!$A:$A,C3572)</f>
        <v>1</v>
      </c>
      <c r="P3572">
        <f>COUNTIF(Orders!$H:$H,UPPER(SUBSTITUTE(TRIM(C3572),"-","")))</f>
        <v>1</v>
      </c>
      <c r="R3572" t="str">
        <f t="shared" si="661"/>
        <v>Matched Order Reference</v>
      </c>
      <c r="S3572">
        <f t="shared" si="662"/>
        <v>1</v>
      </c>
      <c r="V3572" cm="1">
        <f t="array" ref="V3572">IF(E3572&lt;&gt;"CAPTURE",0,SUMPRODUCT((MDR_Rates!$A$2:$A$10=F3572)*(G3572&gt;MDR_Rates!$B$2:$B$10)*((MDR_Rates!$C$2:$C$10="")+(G3572&lt;=MDR_Rates!$C$2:$C$10))*MDR_Rates!$D$2:$D$10))</f>
        <v>0</v>
      </c>
      <c r="W3572">
        <f t="shared" si="663"/>
        <v>0</v>
      </c>
      <c r="X3572">
        <f t="shared" si="664"/>
        <v>0</v>
      </c>
      <c r="Y3572">
        <f t="shared" si="665"/>
        <v>0</v>
      </c>
      <c r="Z3572">
        <f t="shared" si="666"/>
        <v>0</v>
      </c>
      <c r="AG3572" t="str">
        <f t="shared" si="667"/>
        <v/>
      </c>
      <c r="AI3572" t="str">
        <f t="shared" si="668"/>
        <v/>
      </c>
      <c r="AJ3572" t="str">
        <f t="shared" si="669"/>
        <v/>
      </c>
      <c r="AK3572" t="str">
        <f t="shared" si="670"/>
        <v>ORD26004583</v>
      </c>
      <c r="AL3572">
        <f>IF(E3572&lt;&gt;"CAPTURE","",COUNTIF(Orders!$H:$H,AK3572))</f>
        <v>1</v>
      </c>
      <c r="AP3572" t="str">
        <f t="shared" si="671"/>
        <v>Matched to Order</v>
      </c>
      <c r="AQ3572">
        <f>IF(COUNTIF($A$2:A3572,A3572)=1,1,0)</f>
        <v>1</v>
      </c>
    </row>
    <row r="3573" spans="1:43" x14ac:dyDescent="0.3">
      <c r="A3573" t="s">
        <v>15957</v>
      </c>
      <c r="C3573" t="s">
        <v>9091</v>
      </c>
      <c r="D3573" s="1">
        <v>46284</v>
      </c>
      <c r="E3573" t="s">
        <v>11819</v>
      </c>
      <c r="F3573" t="s">
        <v>9</v>
      </c>
      <c r="G3573">
        <v>4999</v>
      </c>
      <c r="H3573">
        <v>15</v>
      </c>
      <c r="I3573">
        <v>2.7</v>
      </c>
      <c r="J3573">
        <v>4981.3</v>
      </c>
      <c r="K3573" s="1">
        <v>46286</v>
      </c>
      <c r="L3573" t="s">
        <v>15788</v>
      </c>
      <c r="M3573">
        <f t="shared" si="660"/>
        <v>1</v>
      </c>
      <c r="N3573">
        <f>COUNTIF(Orders!$A:$A,C3573)</f>
        <v>1</v>
      </c>
      <c r="P3573">
        <f>COUNTIF(Orders!$H:$H,UPPER(SUBSTITUTE(TRIM(C3573),"-","")))</f>
        <v>1</v>
      </c>
      <c r="R3573" t="str">
        <f t="shared" si="661"/>
        <v>Matched Order Reference</v>
      </c>
      <c r="S3573">
        <f t="shared" si="662"/>
        <v>1</v>
      </c>
      <c r="V3573" cm="1">
        <f t="array" ref="V3573">IF(E3573&lt;&gt;"CAPTURE",0,SUMPRODUCT((MDR_Rates!$A$2:$A$10=F3573)*(G3573&gt;MDR_Rates!$B$2:$B$10)*((MDR_Rates!$C$2:$C$10="")+(G3573&lt;=MDR_Rates!$C$2:$C$10))*MDR_Rates!$D$2:$D$10))</f>
        <v>0.3</v>
      </c>
      <c r="W3573">
        <f t="shared" si="663"/>
        <v>15</v>
      </c>
      <c r="X3573">
        <f t="shared" si="664"/>
        <v>2.7</v>
      </c>
      <c r="Y3573">
        <f t="shared" si="665"/>
        <v>0</v>
      </c>
      <c r="Z3573">
        <f t="shared" si="666"/>
        <v>0</v>
      </c>
      <c r="AG3573" t="str">
        <f t="shared" si="667"/>
        <v/>
      </c>
      <c r="AI3573" t="str">
        <f t="shared" si="668"/>
        <v/>
      </c>
      <c r="AJ3573" t="str">
        <f t="shared" si="669"/>
        <v/>
      </c>
      <c r="AK3573" t="str">
        <f t="shared" si="670"/>
        <v>ORD26004591</v>
      </c>
      <c r="AL3573">
        <f>IF(E3573&lt;&gt;"CAPTURE","",COUNTIF(Orders!$H:$H,AK3573))</f>
        <v>1</v>
      </c>
      <c r="AP3573" t="str">
        <f t="shared" si="671"/>
        <v>Matched to Order</v>
      </c>
      <c r="AQ3573">
        <f>IF(COUNTIF($A$2:A3573,A3573)=1,1,0)</f>
        <v>1</v>
      </c>
    </row>
    <row r="3574" spans="1:43" x14ac:dyDescent="0.3">
      <c r="A3574" t="s">
        <v>15958</v>
      </c>
      <c r="C3574" t="s">
        <v>9144</v>
      </c>
      <c r="D3574" s="1">
        <v>46284</v>
      </c>
      <c r="E3574" t="s">
        <v>11819</v>
      </c>
      <c r="F3574" t="s">
        <v>9</v>
      </c>
      <c r="G3574">
        <v>9298</v>
      </c>
      <c r="H3574">
        <v>27.89</v>
      </c>
      <c r="I3574">
        <v>5.0199999999999996</v>
      </c>
      <c r="J3574">
        <v>9265.09</v>
      </c>
      <c r="K3574" s="1">
        <v>46286</v>
      </c>
      <c r="L3574" t="s">
        <v>15788</v>
      </c>
      <c r="M3574">
        <f t="shared" si="660"/>
        <v>1</v>
      </c>
      <c r="N3574">
        <f>COUNTIF(Orders!$A:$A,C3574)</f>
        <v>1</v>
      </c>
      <c r="P3574">
        <f>COUNTIF(Orders!$H:$H,UPPER(SUBSTITUTE(TRIM(C3574),"-","")))</f>
        <v>1</v>
      </c>
      <c r="R3574" t="str">
        <f t="shared" si="661"/>
        <v>Matched Order Reference</v>
      </c>
      <c r="S3574">
        <f t="shared" si="662"/>
        <v>1</v>
      </c>
      <c r="V3574" cm="1">
        <f t="array" ref="V3574">IF(E3574&lt;&gt;"CAPTURE",0,SUMPRODUCT((MDR_Rates!$A$2:$A$10=F3574)*(G3574&gt;MDR_Rates!$B$2:$B$10)*((MDR_Rates!$C$2:$C$10="")+(G3574&lt;=MDR_Rates!$C$2:$C$10))*MDR_Rates!$D$2:$D$10))</f>
        <v>0.3</v>
      </c>
      <c r="W3574">
        <f t="shared" si="663"/>
        <v>27.89</v>
      </c>
      <c r="X3574">
        <f t="shared" si="664"/>
        <v>5.0199999999999996</v>
      </c>
      <c r="Y3574">
        <f t="shared" si="665"/>
        <v>0</v>
      </c>
      <c r="Z3574">
        <f t="shared" si="666"/>
        <v>0</v>
      </c>
      <c r="AG3574" t="str">
        <f t="shared" si="667"/>
        <v/>
      </c>
      <c r="AI3574" t="str">
        <f t="shared" si="668"/>
        <v/>
      </c>
      <c r="AJ3574" t="str">
        <f t="shared" si="669"/>
        <v/>
      </c>
      <c r="AK3574" t="str">
        <f t="shared" si="670"/>
        <v>ORD26004618</v>
      </c>
      <c r="AL3574">
        <f>IF(E3574&lt;&gt;"CAPTURE","",COUNTIF(Orders!$H:$H,AK3574))</f>
        <v>1</v>
      </c>
      <c r="AP3574" t="str">
        <f t="shared" si="671"/>
        <v>Matched to Order</v>
      </c>
      <c r="AQ3574">
        <f>IF(COUNTIF($A$2:A3574,A3574)=1,1,0)</f>
        <v>1</v>
      </c>
    </row>
    <row r="3575" spans="1:43" x14ac:dyDescent="0.3">
      <c r="A3575" t="s">
        <v>15959</v>
      </c>
      <c r="C3575" t="s">
        <v>9158</v>
      </c>
      <c r="D3575" s="1">
        <v>46284</v>
      </c>
      <c r="E3575" t="s">
        <v>11819</v>
      </c>
      <c r="F3575" t="s">
        <v>44</v>
      </c>
      <c r="G3575">
        <v>3499</v>
      </c>
      <c r="H3575">
        <v>59.48</v>
      </c>
      <c r="I3575">
        <v>10.71</v>
      </c>
      <c r="J3575">
        <v>3428.81</v>
      </c>
      <c r="K3575" s="1">
        <v>46286</v>
      </c>
      <c r="L3575" t="s">
        <v>15788</v>
      </c>
      <c r="M3575">
        <f t="shared" si="660"/>
        <v>1</v>
      </c>
      <c r="N3575">
        <f>COUNTIF(Orders!$A:$A,C3575)</f>
        <v>1</v>
      </c>
      <c r="P3575">
        <f>COUNTIF(Orders!$H:$H,UPPER(SUBSTITUTE(TRIM(C3575),"-","")))</f>
        <v>1</v>
      </c>
      <c r="R3575" t="str">
        <f t="shared" si="661"/>
        <v>Matched Order Reference</v>
      </c>
      <c r="S3575">
        <f t="shared" si="662"/>
        <v>1</v>
      </c>
      <c r="V3575" cm="1">
        <f t="array" ref="V3575">IF(E3575&lt;&gt;"CAPTURE",0,SUMPRODUCT((MDR_Rates!$A$2:$A$10=F3575)*(G3575&gt;MDR_Rates!$B$2:$B$10)*((MDR_Rates!$C$2:$C$10="")+(G3575&lt;=MDR_Rates!$C$2:$C$10))*MDR_Rates!$D$2:$D$10))</f>
        <v>1.7</v>
      </c>
      <c r="W3575">
        <f t="shared" si="663"/>
        <v>59.48</v>
      </c>
      <c r="X3575">
        <f t="shared" si="664"/>
        <v>10.71</v>
      </c>
      <c r="Y3575">
        <f t="shared" si="665"/>
        <v>0</v>
      </c>
      <c r="Z3575">
        <f t="shared" si="666"/>
        <v>0</v>
      </c>
      <c r="AG3575" t="str">
        <f t="shared" si="667"/>
        <v/>
      </c>
      <c r="AI3575" t="str">
        <f t="shared" si="668"/>
        <v/>
      </c>
      <c r="AJ3575" t="str">
        <f t="shared" si="669"/>
        <v/>
      </c>
      <c r="AK3575" t="str">
        <f t="shared" si="670"/>
        <v>ORD26004625</v>
      </c>
      <c r="AL3575">
        <f>IF(E3575&lt;&gt;"CAPTURE","",COUNTIF(Orders!$H:$H,AK3575))</f>
        <v>1</v>
      </c>
      <c r="AP3575" t="str">
        <f t="shared" si="671"/>
        <v>Matched to Order</v>
      </c>
      <c r="AQ3575">
        <f>IF(COUNTIF($A$2:A3575,A3575)=1,1,0)</f>
        <v>1</v>
      </c>
    </row>
    <row r="3576" spans="1:43" x14ac:dyDescent="0.3">
      <c r="A3576" t="s">
        <v>15960</v>
      </c>
      <c r="C3576" t="s">
        <v>15961</v>
      </c>
      <c r="D3576" s="1">
        <v>46284</v>
      </c>
      <c r="E3576" t="s">
        <v>11819</v>
      </c>
      <c r="F3576" t="s">
        <v>9</v>
      </c>
      <c r="G3576">
        <v>13597</v>
      </c>
      <c r="H3576">
        <v>40.79</v>
      </c>
      <c r="I3576">
        <v>7.34</v>
      </c>
      <c r="J3576">
        <v>13548.87</v>
      </c>
      <c r="K3576" s="1">
        <v>46286</v>
      </c>
      <c r="L3576" t="s">
        <v>15788</v>
      </c>
      <c r="M3576">
        <f t="shared" si="660"/>
        <v>1</v>
      </c>
      <c r="N3576">
        <f>COUNTIF(Orders!$A:$A,C3576)</f>
        <v>1</v>
      </c>
      <c r="P3576">
        <f>COUNTIF(Orders!$H:$H,UPPER(SUBSTITUTE(TRIM(C3576),"-","")))</f>
        <v>1</v>
      </c>
      <c r="R3576" t="str">
        <f t="shared" si="661"/>
        <v>Matched Order Reference</v>
      </c>
      <c r="S3576">
        <f t="shared" si="662"/>
        <v>1</v>
      </c>
      <c r="V3576" cm="1">
        <f t="array" ref="V3576">IF(E3576&lt;&gt;"CAPTURE",0,SUMPRODUCT((MDR_Rates!$A$2:$A$10=F3576)*(G3576&gt;MDR_Rates!$B$2:$B$10)*((MDR_Rates!$C$2:$C$10="")+(G3576&lt;=MDR_Rates!$C$2:$C$10))*MDR_Rates!$D$2:$D$10))</f>
        <v>0.3</v>
      </c>
      <c r="W3576">
        <f t="shared" si="663"/>
        <v>40.79</v>
      </c>
      <c r="X3576">
        <f t="shared" si="664"/>
        <v>7.34</v>
      </c>
      <c r="Y3576">
        <f t="shared" si="665"/>
        <v>0</v>
      </c>
      <c r="Z3576">
        <f t="shared" si="666"/>
        <v>0</v>
      </c>
      <c r="AG3576" t="str">
        <f t="shared" si="667"/>
        <v/>
      </c>
      <c r="AI3576" t="str">
        <f t="shared" si="668"/>
        <v/>
      </c>
      <c r="AJ3576" t="str">
        <f t="shared" si="669"/>
        <v/>
      </c>
      <c r="AK3576" t="str">
        <f t="shared" si="670"/>
        <v>ORD26004658</v>
      </c>
      <c r="AL3576">
        <f>IF(E3576&lt;&gt;"CAPTURE","",COUNTIF(Orders!$H:$H,AK3576))</f>
        <v>1</v>
      </c>
      <c r="AP3576" t="str">
        <f t="shared" si="671"/>
        <v>Matched to Order</v>
      </c>
      <c r="AQ3576">
        <f>IF(COUNTIF($A$2:A3576,A3576)=1,1,0)</f>
        <v>1</v>
      </c>
    </row>
    <row r="3577" spans="1:43" x14ac:dyDescent="0.3">
      <c r="A3577" t="s">
        <v>15962</v>
      </c>
      <c r="C3577" t="s">
        <v>15963</v>
      </c>
      <c r="D3577" s="1">
        <v>46284</v>
      </c>
      <c r="E3577" t="s">
        <v>11819</v>
      </c>
      <c r="F3577" t="s">
        <v>44</v>
      </c>
      <c r="G3577">
        <v>898</v>
      </c>
      <c r="H3577">
        <v>17.059999999999999</v>
      </c>
      <c r="I3577">
        <v>3.07</v>
      </c>
      <c r="J3577">
        <v>877.87</v>
      </c>
      <c r="K3577" s="1">
        <v>46286</v>
      </c>
      <c r="L3577" t="s">
        <v>15788</v>
      </c>
      <c r="M3577">
        <f t="shared" si="660"/>
        <v>1</v>
      </c>
      <c r="N3577">
        <f>COUNTIF(Orders!$A:$A,C3577)</f>
        <v>1</v>
      </c>
      <c r="P3577">
        <f>COUNTIF(Orders!$H:$H,UPPER(SUBSTITUTE(TRIM(C3577),"-","")))</f>
        <v>1</v>
      </c>
      <c r="R3577" t="str">
        <f t="shared" si="661"/>
        <v>Matched Order Reference</v>
      </c>
      <c r="S3577">
        <f t="shared" si="662"/>
        <v>1</v>
      </c>
      <c r="V3577" cm="1">
        <f t="array" ref="V3577">IF(E3577&lt;&gt;"CAPTURE",0,SUMPRODUCT((MDR_Rates!$A$2:$A$10=F3577)*(G3577&gt;MDR_Rates!$B$2:$B$10)*((MDR_Rates!$C$2:$C$10="")+(G3577&lt;=MDR_Rates!$C$2:$C$10))*MDR_Rates!$D$2:$D$10))</f>
        <v>1.9</v>
      </c>
      <c r="W3577">
        <f t="shared" si="663"/>
        <v>17.059999999999999</v>
      </c>
      <c r="X3577">
        <f t="shared" si="664"/>
        <v>3.07</v>
      </c>
      <c r="Y3577">
        <f t="shared" si="665"/>
        <v>0</v>
      </c>
      <c r="Z3577">
        <f t="shared" si="666"/>
        <v>0</v>
      </c>
      <c r="AG3577" t="str">
        <f t="shared" si="667"/>
        <v/>
      </c>
      <c r="AI3577" t="str">
        <f t="shared" si="668"/>
        <v/>
      </c>
      <c r="AJ3577" t="str">
        <f t="shared" si="669"/>
        <v/>
      </c>
      <c r="AK3577" t="str">
        <f t="shared" si="670"/>
        <v>ORD26004719</v>
      </c>
      <c r="AL3577">
        <f>IF(E3577&lt;&gt;"CAPTURE","",COUNTIF(Orders!$H:$H,AK3577))</f>
        <v>1</v>
      </c>
      <c r="AP3577" t="str">
        <f t="shared" si="671"/>
        <v>Matched to Order</v>
      </c>
      <c r="AQ3577">
        <f>IF(COUNTIF($A$2:A3577,A3577)=1,1,0)</f>
        <v>1</v>
      </c>
    </row>
    <row r="3578" spans="1:43" x14ac:dyDescent="0.3">
      <c r="A3578" t="s">
        <v>15964</v>
      </c>
      <c r="C3578" t="s">
        <v>9501</v>
      </c>
      <c r="D3578" s="1">
        <v>46284</v>
      </c>
      <c r="E3578" t="s">
        <v>11819</v>
      </c>
      <c r="F3578" t="s">
        <v>17</v>
      </c>
      <c r="G3578">
        <v>4999</v>
      </c>
      <c r="H3578">
        <v>79.98</v>
      </c>
      <c r="I3578">
        <v>14.4</v>
      </c>
      <c r="J3578">
        <v>4904.62</v>
      </c>
      <c r="K3578" s="1">
        <v>46286</v>
      </c>
      <c r="L3578" t="s">
        <v>15788</v>
      </c>
      <c r="M3578">
        <f t="shared" si="660"/>
        <v>1</v>
      </c>
      <c r="N3578">
        <f>COUNTIF(Orders!$A:$A,C3578)</f>
        <v>1</v>
      </c>
      <c r="P3578">
        <f>COUNTIF(Orders!$H:$H,UPPER(SUBSTITUTE(TRIM(C3578),"-","")))</f>
        <v>1</v>
      </c>
      <c r="R3578" t="str">
        <f t="shared" si="661"/>
        <v>Matched Order Reference</v>
      </c>
      <c r="S3578">
        <f t="shared" si="662"/>
        <v>1</v>
      </c>
      <c r="V3578" cm="1">
        <f t="array" ref="V3578">IF(E3578&lt;&gt;"CAPTURE",0,SUMPRODUCT((MDR_Rates!$A$2:$A$10=F3578)*(G3578&gt;MDR_Rates!$B$2:$B$10)*((MDR_Rates!$C$2:$C$10="")+(G3578&lt;=MDR_Rates!$C$2:$C$10))*MDR_Rates!$D$2:$D$10))</f>
        <v>1.6</v>
      </c>
      <c r="W3578">
        <f t="shared" si="663"/>
        <v>79.98</v>
      </c>
      <c r="X3578">
        <f t="shared" si="664"/>
        <v>14.4</v>
      </c>
      <c r="Y3578">
        <f t="shared" si="665"/>
        <v>0</v>
      </c>
      <c r="Z3578">
        <f t="shared" si="666"/>
        <v>0</v>
      </c>
      <c r="AG3578" t="str">
        <f t="shared" si="667"/>
        <v/>
      </c>
      <c r="AI3578" t="str">
        <f t="shared" si="668"/>
        <v/>
      </c>
      <c r="AJ3578" t="str">
        <f t="shared" si="669"/>
        <v/>
      </c>
      <c r="AK3578" t="str">
        <f t="shared" si="670"/>
        <v>ORD26004803</v>
      </c>
      <c r="AL3578">
        <f>IF(E3578&lt;&gt;"CAPTURE","",COUNTIF(Orders!$H:$H,AK3578))</f>
        <v>1</v>
      </c>
      <c r="AP3578" t="str">
        <f t="shared" si="671"/>
        <v>Matched to Order</v>
      </c>
      <c r="AQ3578">
        <f>IF(COUNTIF($A$2:A3578,A3578)=1,1,0)</f>
        <v>1</v>
      </c>
    </row>
    <row r="3579" spans="1:43" x14ac:dyDescent="0.3">
      <c r="A3579" t="s">
        <v>15965</v>
      </c>
      <c r="C3579" t="s">
        <v>9548</v>
      </c>
      <c r="D3579" s="1">
        <v>46284</v>
      </c>
      <c r="E3579" t="s">
        <v>11819</v>
      </c>
      <c r="F3579" t="s">
        <v>9</v>
      </c>
      <c r="G3579">
        <v>1299</v>
      </c>
      <c r="H3579">
        <v>0</v>
      </c>
      <c r="I3579">
        <v>0</v>
      </c>
      <c r="J3579">
        <v>1299</v>
      </c>
      <c r="K3579" s="1">
        <v>46286</v>
      </c>
      <c r="L3579" t="s">
        <v>15788</v>
      </c>
      <c r="M3579">
        <f t="shared" si="660"/>
        <v>1</v>
      </c>
      <c r="N3579">
        <f>COUNTIF(Orders!$A:$A,C3579)</f>
        <v>1</v>
      </c>
      <c r="P3579">
        <f>COUNTIF(Orders!$H:$H,UPPER(SUBSTITUTE(TRIM(C3579),"-","")))</f>
        <v>1</v>
      </c>
      <c r="R3579" t="str">
        <f t="shared" si="661"/>
        <v>Matched Order Reference</v>
      </c>
      <c r="S3579">
        <f t="shared" si="662"/>
        <v>1</v>
      </c>
      <c r="V3579" cm="1">
        <f t="array" ref="V3579">IF(E3579&lt;&gt;"CAPTURE",0,SUMPRODUCT((MDR_Rates!$A$2:$A$10=F3579)*(G3579&gt;MDR_Rates!$B$2:$B$10)*((MDR_Rates!$C$2:$C$10="")+(G3579&lt;=MDR_Rates!$C$2:$C$10))*MDR_Rates!$D$2:$D$10))</f>
        <v>0</v>
      </c>
      <c r="W3579">
        <f t="shared" si="663"/>
        <v>0</v>
      </c>
      <c r="X3579">
        <f t="shared" si="664"/>
        <v>0</v>
      </c>
      <c r="Y3579">
        <f t="shared" si="665"/>
        <v>0</v>
      </c>
      <c r="Z3579">
        <f t="shared" si="666"/>
        <v>0</v>
      </c>
      <c r="AG3579" t="str">
        <f t="shared" si="667"/>
        <v/>
      </c>
      <c r="AI3579" t="str">
        <f t="shared" si="668"/>
        <v/>
      </c>
      <c r="AJ3579" t="str">
        <f t="shared" si="669"/>
        <v/>
      </c>
      <c r="AK3579" t="str">
        <f t="shared" si="670"/>
        <v>ORD26004827</v>
      </c>
      <c r="AL3579">
        <f>IF(E3579&lt;&gt;"CAPTURE","",COUNTIF(Orders!$H:$H,AK3579))</f>
        <v>1</v>
      </c>
      <c r="AP3579" t="str">
        <f t="shared" si="671"/>
        <v>Matched to Order</v>
      </c>
      <c r="AQ3579">
        <f>IF(COUNTIF($A$2:A3579,A3579)=1,1,0)</f>
        <v>1</v>
      </c>
    </row>
    <row r="3580" spans="1:43" x14ac:dyDescent="0.3">
      <c r="A3580" t="s">
        <v>15966</v>
      </c>
      <c r="C3580" t="s">
        <v>9647</v>
      </c>
      <c r="D3580" s="1">
        <v>46284</v>
      </c>
      <c r="E3580" t="s">
        <v>11819</v>
      </c>
      <c r="F3580" t="s">
        <v>9</v>
      </c>
      <c r="G3580">
        <v>1299</v>
      </c>
      <c r="H3580">
        <v>3.9</v>
      </c>
      <c r="I3580">
        <v>0.7</v>
      </c>
      <c r="J3580">
        <v>1294.4000000000001</v>
      </c>
      <c r="K3580" s="1">
        <v>46286</v>
      </c>
      <c r="L3580" t="s">
        <v>15788</v>
      </c>
      <c r="M3580">
        <f t="shared" si="660"/>
        <v>1</v>
      </c>
      <c r="N3580">
        <f>COUNTIF(Orders!$A:$A,C3580)</f>
        <v>1</v>
      </c>
      <c r="P3580">
        <f>COUNTIF(Orders!$H:$H,UPPER(SUBSTITUTE(TRIM(C3580),"-","")))</f>
        <v>1</v>
      </c>
      <c r="R3580" t="str">
        <f t="shared" si="661"/>
        <v>Matched Order Reference</v>
      </c>
      <c r="S3580">
        <f t="shared" si="662"/>
        <v>1</v>
      </c>
      <c r="V3580" cm="1">
        <f t="array" ref="V3580">IF(E3580&lt;&gt;"CAPTURE",0,SUMPRODUCT((MDR_Rates!$A$2:$A$10=F3580)*(G3580&gt;MDR_Rates!$B$2:$B$10)*((MDR_Rates!$C$2:$C$10="")+(G3580&lt;=MDR_Rates!$C$2:$C$10))*MDR_Rates!$D$2:$D$10))</f>
        <v>0</v>
      </c>
      <c r="W3580">
        <f t="shared" si="663"/>
        <v>0</v>
      </c>
      <c r="X3580">
        <f t="shared" si="664"/>
        <v>0</v>
      </c>
      <c r="Y3580">
        <f t="shared" si="665"/>
        <v>3.9</v>
      </c>
      <c r="Z3580">
        <f t="shared" si="666"/>
        <v>0.7</v>
      </c>
      <c r="AG3580" t="str">
        <f t="shared" si="667"/>
        <v/>
      </c>
      <c r="AI3580" t="str">
        <f t="shared" si="668"/>
        <v/>
      </c>
      <c r="AJ3580" t="str">
        <f t="shared" si="669"/>
        <v/>
      </c>
      <c r="AK3580" t="str">
        <f t="shared" si="670"/>
        <v>ORD26004879</v>
      </c>
      <c r="AL3580">
        <f>IF(E3580&lt;&gt;"CAPTURE","",COUNTIF(Orders!$H:$H,AK3580))</f>
        <v>1</v>
      </c>
      <c r="AP3580" t="str">
        <f t="shared" si="671"/>
        <v>Matched to Order</v>
      </c>
      <c r="AQ3580">
        <f>IF(COUNTIF($A$2:A3580,A3580)=1,1,0)</f>
        <v>1</v>
      </c>
    </row>
    <row r="3581" spans="1:43" x14ac:dyDescent="0.3">
      <c r="A3581" t="s">
        <v>15967</v>
      </c>
      <c r="C3581" t="s">
        <v>9666</v>
      </c>
      <c r="D3581" s="1">
        <v>46284</v>
      </c>
      <c r="E3581" t="s">
        <v>11819</v>
      </c>
      <c r="F3581" t="s">
        <v>33</v>
      </c>
      <c r="G3581">
        <v>5298</v>
      </c>
      <c r="H3581">
        <v>63.58</v>
      </c>
      <c r="I3581">
        <v>11.44</v>
      </c>
      <c r="J3581">
        <v>5222.9799999999996</v>
      </c>
      <c r="K3581" s="1">
        <v>46286</v>
      </c>
      <c r="L3581" t="s">
        <v>15788</v>
      </c>
      <c r="M3581">
        <f t="shared" si="660"/>
        <v>1</v>
      </c>
      <c r="N3581">
        <f>COUNTIF(Orders!$A:$A,C3581)</f>
        <v>1</v>
      </c>
      <c r="P3581">
        <f>COUNTIF(Orders!$H:$H,UPPER(SUBSTITUTE(TRIM(C3581),"-","")))</f>
        <v>1</v>
      </c>
      <c r="R3581" t="str">
        <f t="shared" si="661"/>
        <v>Matched Order Reference</v>
      </c>
      <c r="S3581">
        <f t="shared" si="662"/>
        <v>1</v>
      </c>
      <c r="V3581" cm="1">
        <f t="array" ref="V3581">IF(E3581&lt;&gt;"CAPTURE",0,SUMPRODUCT((MDR_Rates!$A$2:$A$10=F3581)*(G3581&gt;MDR_Rates!$B$2:$B$10)*((MDR_Rates!$C$2:$C$10="")+(G3581&lt;=MDR_Rates!$C$2:$C$10))*MDR_Rates!$D$2:$D$10))</f>
        <v>1.2</v>
      </c>
      <c r="W3581">
        <f t="shared" si="663"/>
        <v>63.58</v>
      </c>
      <c r="X3581">
        <f t="shared" si="664"/>
        <v>11.44</v>
      </c>
      <c r="Y3581">
        <f t="shared" si="665"/>
        <v>0</v>
      </c>
      <c r="Z3581">
        <f t="shared" si="666"/>
        <v>0</v>
      </c>
      <c r="AG3581" t="str">
        <f t="shared" si="667"/>
        <v/>
      </c>
      <c r="AI3581" t="str">
        <f t="shared" si="668"/>
        <v/>
      </c>
      <c r="AJ3581" t="str">
        <f t="shared" si="669"/>
        <v/>
      </c>
      <c r="AK3581" t="str">
        <f t="shared" si="670"/>
        <v>ORD26004889</v>
      </c>
      <c r="AL3581">
        <f>IF(E3581&lt;&gt;"CAPTURE","",COUNTIF(Orders!$H:$H,AK3581))</f>
        <v>1</v>
      </c>
      <c r="AP3581" t="str">
        <f t="shared" si="671"/>
        <v>Matched to Order</v>
      </c>
      <c r="AQ3581">
        <f>IF(COUNTIF($A$2:A3581,A3581)=1,1,0)</f>
        <v>1</v>
      </c>
    </row>
    <row r="3582" spans="1:43" x14ac:dyDescent="0.3">
      <c r="A3582" t="s">
        <v>15968</v>
      </c>
      <c r="C3582" t="s">
        <v>9781</v>
      </c>
      <c r="D3582" s="1">
        <v>46284</v>
      </c>
      <c r="E3582" t="s">
        <v>11819</v>
      </c>
      <c r="F3582" t="s">
        <v>17</v>
      </c>
      <c r="G3582">
        <v>1098</v>
      </c>
      <c r="H3582">
        <v>19.760000000000002</v>
      </c>
      <c r="I3582">
        <v>3.56</v>
      </c>
      <c r="J3582">
        <v>1074.68</v>
      </c>
      <c r="K3582" s="1">
        <v>46286</v>
      </c>
      <c r="L3582" t="s">
        <v>15788</v>
      </c>
      <c r="M3582">
        <f t="shared" si="660"/>
        <v>1</v>
      </c>
      <c r="N3582">
        <f>COUNTIF(Orders!$A:$A,C3582)</f>
        <v>1</v>
      </c>
      <c r="P3582">
        <f>COUNTIF(Orders!$H:$H,UPPER(SUBSTITUTE(TRIM(C3582),"-","")))</f>
        <v>1</v>
      </c>
      <c r="R3582" t="str">
        <f t="shared" si="661"/>
        <v>Matched Order Reference</v>
      </c>
      <c r="S3582">
        <f t="shared" si="662"/>
        <v>1</v>
      </c>
      <c r="V3582" cm="1">
        <f t="array" ref="V3582">IF(E3582&lt;&gt;"CAPTURE",0,SUMPRODUCT((MDR_Rates!$A$2:$A$10=F3582)*(G3582&gt;MDR_Rates!$B$2:$B$10)*((MDR_Rates!$C$2:$C$10="")+(G3582&lt;=MDR_Rates!$C$2:$C$10))*MDR_Rates!$D$2:$D$10))</f>
        <v>1.8</v>
      </c>
      <c r="W3582">
        <f t="shared" si="663"/>
        <v>19.760000000000002</v>
      </c>
      <c r="X3582">
        <f t="shared" si="664"/>
        <v>3.56</v>
      </c>
      <c r="Y3582">
        <f t="shared" si="665"/>
        <v>0</v>
      </c>
      <c r="Z3582">
        <f t="shared" si="666"/>
        <v>0</v>
      </c>
      <c r="AG3582" t="str">
        <f t="shared" si="667"/>
        <v/>
      </c>
      <c r="AI3582" t="str">
        <f t="shared" si="668"/>
        <v/>
      </c>
      <c r="AJ3582" t="str">
        <f t="shared" si="669"/>
        <v/>
      </c>
      <c r="AK3582" t="str">
        <f t="shared" si="670"/>
        <v>ORD26004948</v>
      </c>
      <c r="AL3582">
        <f>IF(E3582&lt;&gt;"CAPTURE","",COUNTIF(Orders!$H:$H,AK3582))</f>
        <v>1</v>
      </c>
      <c r="AP3582" t="str">
        <f t="shared" si="671"/>
        <v>Matched to Order</v>
      </c>
      <c r="AQ3582">
        <f>IF(COUNTIF($A$2:A3582,A3582)=1,1,0)</f>
        <v>1</v>
      </c>
    </row>
    <row r="3583" spans="1:43" x14ac:dyDescent="0.3">
      <c r="A3583" t="s">
        <v>15969</v>
      </c>
      <c r="C3583" t="s">
        <v>9783</v>
      </c>
      <c r="D3583" s="1">
        <v>46284</v>
      </c>
      <c r="E3583" t="s">
        <v>11819</v>
      </c>
      <c r="F3583" t="s">
        <v>9</v>
      </c>
      <c r="G3583">
        <v>499</v>
      </c>
      <c r="H3583">
        <v>0</v>
      </c>
      <c r="I3583">
        <v>0</v>
      </c>
      <c r="J3583">
        <v>499</v>
      </c>
      <c r="K3583" s="1">
        <v>46286</v>
      </c>
      <c r="L3583" t="s">
        <v>15788</v>
      </c>
      <c r="M3583">
        <f t="shared" si="660"/>
        <v>1</v>
      </c>
      <c r="N3583">
        <f>COUNTIF(Orders!$A:$A,C3583)</f>
        <v>1</v>
      </c>
      <c r="P3583">
        <f>COUNTIF(Orders!$H:$H,UPPER(SUBSTITUTE(TRIM(C3583),"-","")))</f>
        <v>1</v>
      </c>
      <c r="R3583" t="str">
        <f t="shared" si="661"/>
        <v>Matched Order Reference</v>
      </c>
      <c r="S3583">
        <f t="shared" si="662"/>
        <v>1</v>
      </c>
      <c r="V3583" cm="1">
        <f t="array" ref="V3583">IF(E3583&lt;&gt;"CAPTURE",0,SUMPRODUCT((MDR_Rates!$A$2:$A$10=F3583)*(G3583&gt;MDR_Rates!$B$2:$B$10)*((MDR_Rates!$C$2:$C$10="")+(G3583&lt;=MDR_Rates!$C$2:$C$10))*MDR_Rates!$D$2:$D$10))</f>
        <v>0</v>
      </c>
      <c r="W3583">
        <f t="shared" si="663"/>
        <v>0</v>
      </c>
      <c r="X3583">
        <f t="shared" si="664"/>
        <v>0</v>
      </c>
      <c r="Y3583">
        <f t="shared" si="665"/>
        <v>0</v>
      </c>
      <c r="Z3583">
        <f t="shared" si="666"/>
        <v>0</v>
      </c>
      <c r="AG3583" t="str">
        <f t="shared" si="667"/>
        <v/>
      </c>
      <c r="AI3583" t="str">
        <f t="shared" si="668"/>
        <v/>
      </c>
      <c r="AJ3583" t="str">
        <f t="shared" si="669"/>
        <v/>
      </c>
      <c r="AK3583" t="str">
        <f t="shared" si="670"/>
        <v>ORD26004949</v>
      </c>
      <c r="AL3583">
        <f>IF(E3583&lt;&gt;"CAPTURE","",COUNTIF(Orders!$H:$H,AK3583))</f>
        <v>1</v>
      </c>
      <c r="AP3583" t="str">
        <f t="shared" si="671"/>
        <v>Matched to Order</v>
      </c>
      <c r="AQ3583">
        <f>IF(COUNTIF($A$2:A3583,A3583)=1,1,0)</f>
        <v>1</v>
      </c>
    </row>
    <row r="3584" spans="1:43" x14ac:dyDescent="0.3">
      <c r="A3584" t="s">
        <v>15970</v>
      </c>
      <c r="C3584" t="s">
        <v>9865</v>
      </c>
      <c r="D3584" s="1">
        <v>46284</v>
      </c>
      <c r="E3584" t="s">
        <v>11819</v>
      </c>
      <c r="F3584" t="s">
        <v>9</v>
      </c>
      <c r="G3584">
        <v>6997</v>
      </c>
      <c r="H3584">
        <v>20.99</v>
      </c>
      <c r="I3584">
        <v>3.78</v>
      </c>
      <c r="J3584">
        <v>6972.23</v>
      </c>
      <c r="K3584" s="1">
        <v>46286</v>
      </c>
      <c r="L3584" t="s">
        <v>15788</v>
      </c>
      <c r="M3584">
        <f t="shared" si="660"/>
        <v>1</v>
      </c>
      <c r="N3584">
        <f>COUNTIF(Orders!$A:$A,C3584)</f>
        <v>1</v>
      </c>
      <c r="P3584">
        <f>COUNTIF(Orders!$H:$H,UPPER(SUBSTITUTE(TRIM(C3584),"-","")))</f>
        <v>1</v>
      </c>
      <c r="R3584" t="str">
        <f t="shared" si="661"/>
        <v>Matched Order Reference</v>
      </c>
      <c r="S3584">
        <f t="shared" si="662"/>
        <v>1</v>
      </c>
      <c r="V3584" cm="1">
        <f t="array" ref="V3584">IF(E3584&lt;&gt;"CAPTURE",0,SUMPRODUCT((MDR_Rates!$A$2:$A$10=F3584)*(G3584&gt;MDR_Rates!$B$2:$B$10)*((MDR_Rates!$C$2:$C$10="")+(G3584&lt;=MDR_Rates!$C$2:$C$10))*MDR_Rates!$D$2:$D$10))</f>
        <v>0.3</v>
      </c>
      <c r="W3584">
        <f t="shared" si="663"/>
        <v>20.99</v>
      </c>
      <c r="X3584">
        <f t="shared" si="664"/>
        <v>3.78</v>
      </c>
      <c r="Y3584">
        <f t="shared" si="665"/>
        <v>0</v>
      </c>
      <c r="Z3584">
        <f t="shared" si="666"/>
        <v>0</v>
      </c>
      <c r="AG3584" t="str">
        <f t="shared" si="667"/>
        <v/>
      </c>
      <c r="AI3584" t="str">
        <f t="shared" si="668"/>
        <v/>
      </c>
      <c r="AJ3584" t="str">
        <f t="shared" si="669"/>
        <v/>
      </c>
      <c r="AK3584" t="str">
        <f t="shared" si="670"/>
        <v>ORD26004991</v>
      </c>
      <c r="AL3584">
        <f>IF(E3584&lt;&gt;"CAPTURE","",COUNTIF(Orders!$H:$H,AK3584))</f>
        <v>1</v>
      </c>
      <c r="AP3584" t="str">
        <f t="shared" si="671"/>
        <v>Matched to Order</v>
      </c>
      <c r="AQ3584">
        <f>IF(COUNTIF($A$2:A3584,A3584)=1,1,0)</f>
        <v>1</v>
      </c>
    </row>
    <row r="3585" spans="1:43" x14ac:dyDescent="0.3">
      <c r="A3585" t="s">
        <v>15971</v>
      </c>
      <c r="C3585" t="s">
        <v>15972</v>
      </c>
      <c r="D3585" s="1">
        <v>46284</v>
      </c>
      <c r="E3585" t="s">
        <v>11819</v>
      </c>
      <c r="F3585" t="s">
        <v>9</v>
      </c>
      <c r="G3585">
        <v>4498</v>
      </c>
      <c r="H3585">
        <v>13.49</v>
      </c>
      <c r="I3585">
        <v>2.4300000000000002</v>
      </c>
      <c r="J3585">
        <v>4482.08</v>
      </c>
      <c r="K3585" s="1">
        <v>46286</v>
      </c>
      <c r="L3585" t="s">
        <v>15788</v>
      </c>
      <c r="M3585">
        <f t="shared" si="660"/>
        <v>1</v>
      </c>
      <c r="N3585">
        <f>COUNTIF(Orders!$A:$A,C3585)</f>
        <v>0</v>
      </c>
      <c r="P3585">
        <f>COUNTIF(Orders!$H:$H,UPPER(SUBSTITUTE(TRIM(C3585),"-","")))</f>
        <v>1</v>
      </c>
      <c r="R3585" t="str">
        <f t="shared" si="661"/>
        <v>Matched Order Reference</v>
      </c>
      <c r="S3585">
        <f t="shared" si="662"/>
        <v>1</v>
      </c>
      <c r="V3585" cm="1">
        <f t="array" ref="V3585">IF(E3585&lt;&gt;"CAPTURE",0,SUMPRODUCT((MDR_Rates!$A$2:$A$10=F3585)*(G3585&gt;MDR_Rates!$B$2:$B$10)*((MDR_Rates!$C$2:$C$10="")+(G3585&lt;=MDR_Rates!$C$2:$C$10))*MDR_Rates!$D$2:$D$10))</f>
        <v>0.3</v>
      </c>
      <c r="W3585">
        <f t="shared" si="663"/>
        <v>13.49</v>
      </c>
      <c r="X3585">
        <f t="shared" si="664"/>
        <v>2.4300000000000002</v>
      </c>
      <c r="Y3585">
        <f t="shared" si="665"/>
        <v>0</v>
      </c>
      <c r="Z3585">
        <f t="shared" si="666"/>
        <v>0</v>
      </c>
      <c r="AG3585" t="str">
        <f t="shared" si="667"/>
        <v/>
      </c>
      <c r="AI3585" t="str">
        <f t="shared" si="668"/>
        <v/>
      </c>
      <c r="AJ3585" t="str">
        <f t="shared" si="669"/>
        <v/>
      </c>
      <c r="AK3585" t="str">
        <f t="shared" si="670"/>
        <v>ORD26005041</v>
      </c>
      <c r="AL3585">
        <f>IF(E3585&lt;&gt;"CAPTURE","",COUNTIF(Orders!$H:$H,AK3585))</f>
        <v>1</v>
      </c>
      <c r="AP3585" t="str">
        <f t="shared" si="671"/>
        <v>Matched to Order</v>
      </c>
      <c r="AQ3585">
        <f>IF(COUNTIF($A$2:A3585,A3585)=1,1,0)</f>
        <v>1</v>
      </c>
    </row>
    <row r="3586" spans="1:43" x14ac:dyDescent="0.3">
      <c r="A3586" t="s">
        <v>15973</v>
      </c>
      <c r="C3586" t="s">
        <v>9962</v>
      </c>
      <c r="D3586" s="1">
        <v>46284</v>
      </c>
      <c r="E3586" t="s">
        <v>11819</v>
      </c>
      <c r="F3586" t="s">
        <v>17</v>
      </c>
      <c r="G3586">
        <v>8348</v>
      </c>
      <c r="H3586">
        <v>133.57</v>
      </c>
      <c r="I3586">
        <v>24.04</v>
      </c>
      <c r="J3586">
        <v>8190.39</v>
      </c>
      <c r="K3586" s="1">
        <v>46286</v>
      </c>
      <c r="L3586" t="s">
        <v>15788</v>
      </c>
      <c r="M3586">
        <f t="shared" si="660"/>
        <v>1</v>
      </c>
      <c r="N3586">
        <f>COUNTIF(Orders!$A:$A,C3586)</f>
        <v>1</v>
      </c>
      <c r="P3586">
        <f>COUNTIF(Orders!$H:$H,UPPER(SUBSTITUTE(TRIM(C3586),"-","")))</f>
        <v>1</v>
      </c>
      <c r="R3586" t="str">
        <f t="shared" si="661"/>
        <v>Matched Order Reference</v>
      </c>
      <c r="S3586">
        <f t="shared" si="662"/>
        <v>1</v>
      </c>
      <c r="V3586" cm="1">
        <f t="array" ref="V3586">IF(E3586&lt;&gt;"CAPTURE",0,SUMPRODUCT((MDR_Rates!$A$2:$A$10=F3586)*(G3586&gt;MDR_Rates!$B$2:$B$10)*((MDR_Rates!$C$2:$C$10="")+(G3586&lt;=MDR_Rates!$C$2:$C$10))*MDR_Rates!$D$2:$D$10))</f>
        <v>1.6</v>
      </c>
      <c r="W3586">
        <f t="shared" si="663"/>
        <v>133.57</v>
      </c>
      <c r="X3586">
        <f t="shared" si="664"/>
        <v>24.04</v>
      </c>
      <c r="Y3586">
        <f t="shared" si="665"/>
        <v>0</v>
      </c>
      <c r="Z3586">
        <f t="shared" si="666"/>
        <v>0</v>
      </c>
      <c r="AG3586" t="str">
        <f t="shared" si="667"/>
        <v/>
      </c>
      <c r="AI3586" t="str">
        <f t="shared" si="668"/>
        <v/>
      </c>
      <c r="AJ3586" t="str">
        <f t="shared" si="669"/>
        <v/>
      </c>
      <c r="AK3586" t="str">
        <f t="shared" si="670"/>
        <v>ORD26005042</v>
      </c>
      <c r="AL3586">
        <f>IF(E3586&lt;&gt;"CAPTURE","",COUNTIF(Orders!$H:$H,AK3586))</f>
        <v>1</v>
      </c>
      <c r="AP3586" t="str">
        <f t="shared" si="671"/>
        <v>Matched to Order</v>
      </c>
      <c r="AQ3586">
        <f>IF(COUNTIF($A$2:A3586,A3586)=1,1,0)</f>
        <v>1</v>
      </c>
    </row>
    <row r="3587" spans="1:43" x14ac:dyDescent="0.3">
      <c r="A3587" t="s">
        <v>15974</v>
      </c>
      <c r="C3587" t="s">
        <v>10189</v>
      </c>
      <c r="D3587" s="1">
        <v>46284</v>
      </c>
      <c r="E3587" t="s">
        <v>11819</v>
      </c>
      <c r="F3587" t="s">
        <v>9</v>
      </c>
      <c r="G3587">
        <v>2798</v>
      </c>
      <c r="H3587">
        <v>8.39</v>
      </c>
      <c r="I3587">
        <v>1.51</v>
      </c>
      <c r="J3587">
        <v>2788.1</v>
      </c>
      <c r="K3587" s="1">
        <v>46286</v>
      </c>
      <c r="L3587" t="s">
        <v>15788</v>
      </c>
      <c r="M3587">
        <f t="shared" ref="M3587:M3650" si="672">COUNTIF($A:$A,A3587)</f>
        <v>1</v>
      </c>
      <c r="N3587">
        <f>COUNTIF(Orders!$A:$A,C3587)</f>
        <v>1</v>
      </c>
      <c r="P3587">
        <f>COUNTIF(Orders!$H:$H,UPPER(SUBSTITUTE(TRIM(C3587),"-","")))</f>
        <v>1</v>
      </c>
      <c r="R3587" t="str">
        <f t="shared" ref="R3587:R3650" si="673">IF(E3587="REFUND","Refund",IF(P3587=0,"Unmatched Order Reference","Matched Order Reference"))</f>
        <v>Matched Order Reference</v>
      </c>
      <c r="S3587">
        <f t="shared" ref="S3587:S3650" si="674">COUNTIFS($C$2:$C$5753,C3587,$E$2:$E$5753,"CAPTURE")</f>
        <v>1</v>
      </c>
      <c r="V3587" cm="1">
        <f t="array" ref="V3587">IF(E3587&lt;&gt;"CAPTURE",0,SUMPRODUCT((MDR_Rates!$A$2:$A$10=F3587)*(G3587&gt;MDR_Rates!$B$2:$B$10)*((MDR_Rates!$C$2:$C$10="")+(G3587&lt;=MDR_Rates!$C$2:$C$10))*MDR_Rates!$D$2:$D$10))</f>
        <v>0.3</v>
      </c>
      <c r="W3587">
        <f t="shared" ref="W3587:W3650" si="675">IF(E3587&lt;&gt;"CAPTURE",0,ROUND(G3587*V3587/100,2))</f>
        <v>8.39</v>
      </c>
      <c r="X3587">
        <f t="shared" ref="X3587:X3650" si="676">IF(E3587&lt;&gt;"CAPTURE",0,ROUND(W3587*18/100,2))</f>
        <v>1.51</v>
      </c>
      <c r="Y3587">
        <f t="shared" ref="Y3587:Y3650" si="677">IF(E3587&lt;&gt;"CAPTURE",0,ROUND(H3587-W3587,2))</f>
        <v>0</v>
      </c>
      <c r="Z3587">
        <f t="shared" ref="Z3587:Z3650" si="678">IF(E3587&lt;&gt;"CAPTURE",0,ROUND(I3587-X3587,2))</f>
        <v>0</v>
      </c>
      <c r="AG3587" t="str">
        <f t="shared" ref="AG3587:AG3650" si="679">IF(E3587&lt;&gt;"REFUND","",IF(COUNTIFS($A:$A,B3587,$E:$E,"CAPTURE")=0,"Missing Original Capture","Original Capture Found"))</f>
        <v/>
      </c>
      <c r="AI3587" t="str">
        <f t="shared" ref="AI3587:AI3650" si="680">IF(E3587="REFUND",_xlfn.MAXIFS($G:$G,$A:$A,B3587,$E:$E,"CAPTURE"),"")</f>
        <v/>
      </c>
      <c r="AJ3587" t="str">
        <f t="shared" ref="AJ3587:AJ3650" si="681">IF(E3587&lt;&gt;"REFUND","",IF(G3587&gt;AI3587,"Refund Exceeds Capture",IF(ABS(G3587-AI3587)&lt;0.01,"Full Refund","Partial Refund")))</f>
        <v/>
      </c>
      <c r="AK3587" t="str">
        <f t="shared" ref="AK3587:AK3650" si="682">UPPER(SUBSTITUTE(TRIM(C3587),"-",""))</f>
        <v>ORD26005161</v>
      </c>
      <c r="AL3587">
        <f>IF(E3587&lt;&gt;"CAPTURE","",COUNTIF(Orders!$H:$H,AK3587))</f>
        <v>1</v>
      </c>
      <c r="AP3587" t="str">
        <f t="shared" ref="AP3587:AP3650" si="683">IF(E3587&lt;&gt;"CAPTURE","",IF(M3587&gt;1,"Duplicate ID - Review",IF(AL3587=0,"Unmatched Order",IF(AL3587=1,"Matched to Order","Multiple Order Matches"))))</f>
        <v>Matched to Order</v>
      </c>
      <c r="AQ3587">
        <f>IF(COUNTIF($A$2:A3587,A3587)=1,1,0)</f>
        <v>1</v>
      </c>
    </row>
    <row r="3588" spans="1:43" x14ac:dyDescent="0.3">
      <c r="A3588" t="s">
        <v>15975</v>
      </c>
      <c r="C3588" t="s">
        <v>10211</v>
      </c>
      <c r="D3588" s="1">
        <v>46284</v>
      </c>
      <c r="E3588" t="s">
        <v>11819</v>
      </c>
      <c r="F3588" t="s">
        <v>9</v>
      </c>
      <c r="G3588">
        <v>1499</v>
      </c>
      <c r="H3588">
        <v>0</v>
      </c>
      <c r="I3588">
        <v>0</v>
      </c>
      <c r="J3588">
        <v>1499</v>
      </c>
      <c r="K3588" s="1">
        <v>46286</v>
      </c>
      <c r="L3588" t="s">
        <v>15788</v>
      </c>
      <c r="M3588">
        <f t="shared" si="672"/>
        <v>1</v>
      </c>
      <c r="N3588">
        <f>COUNTIF(Orders!$A:$A,C3588)</f>
        <v>1</v>
      </c>
      <c r="P3588">
        <f>COUNTIF(Orders!$H:$H,UPPER(SUBSTITUTE(TRIM(C3588),"-","")))</f>
        <v>1</v>
      </c>
      <c r="R3588" t="str">
        <f t="shared" si="673"/>
        <v>Matched Order Reference</v>
      </c>
      <c r="S3588">
        <f t="shared" si="674"/>
        <v>1</v>
      </c>
      <c r="V3588" cm="1">
        <f t="array" ref="V3588">IF(E3588&lt;&gt;"CAPTURE",0,SUMPRODUCT((MDR_Rates!$A$2:$A$10=F3588)*(G3588&gt;MDR_Rates!$B$2:$B$10)*((MDR_Rates!$C$2:$C$10="")+(G3588&lt;=MDR_Rates!$C$2:$C$10))*MDR_Rates!$D$2:$D$10))</f>
        <v>0</v>
      </c>
      <c r="W3588">
        <f t="shared" si="675"/>
        <v>0</v>
      </c>
      <c r="X3588">
        <f t="shared" si="676"/>
        <v>0</v>
      </c>
      <c r="Y3588">
        <f t="shared" si="677"/>
        <v>0</v>
      </c>
      <c r="Z3588">
        <f t="shared" si="678"/>
        <v>0</v>
      </c>
      <c r="AG3588" t="str">
        <f t="shared" si="679"/>
        <v/>
      </c>
      <c r="AI3588" t="str">
        <f t="shared" si="680"/>
        <v/>
      </c>
      <c r="AJ3588" t="str">
        <f t="shared" si="681"/>
        <v/>
      </c>
      <c r="AK3588" t="str">
        <f t="shared" si="682"/>
        <v>ORD26005173</v>
      </c>
      <c r="AL3588">
        <f>IF(E3588&lt;&gt;"CAPTURE","",COUNTIF(Orders!$H:$H,AK3588))</f>
        <v>1</v>
      </c>
      <c r="AP3588" t="str">
        <f t="shared" si="683"/>
        <v>Matched to Order</v>
      </c>
      <c r="AQ3588">
        <f>IF(COUNTIF($A$2:A3588,A3588)=1,1,0)</f>
        <v>1</v>
      </c>
    </row>
    <row r="3589" spans="1:43" x14ac:dyDescent="0.3">
      <c r="A3589" t="s">
        <v>15976</v>
      </c>
      <c r="C3589" t="s">
        <v>10316</v>
      </c>
      <c r="D3589" s="1">
        <v>46284</v>
      </c>
      <c r="E3589" t="s">
        <v>11819</v>
      </c>
      <c r="F3589" t="s">
        <v>44</v>
      </c>
      <c r="G3589">
        <v>6798</v>
      </c>
      <c r="H3589">
        <v>115.57</v>
      </c>
      <c r="I3589">
        <v>20.8</v>
      </c>
      <c r="J3589">
        <v>6661.63</v>
      </c>
      <c r="K3589" s="1">
        <v>46286</v>
      </c>
      <c r="L3589" t="s">
        <v>15788</v>
      </c>
      <c r="M3589">
        <f t="shared" si="672"/>
        <v>1</v>
      </c>
      <c r="N3589">
        <f>COUNTIF(Orders!$A:$A,C3589)</f>
        <v>1</v>
      </c>
      <c r="P3589">
        <f>COUNTIF(Orders!$H:$H,UPPER(SUBSTITUTE(TRIM(C3589),"-","")))</f>
        <v>1</v>
      </c>
      <c r="R3589" t="str">
        <f t="shared" si="673"/>
        <v>Matched Order Reference</v>
      </c>
      <c r="S3589">
        <f t="shared" si="674"/>
        <v>1</v>
      </c>
      <c r="V3589" cm="1">
        <f t="array" ref="V3589">IF(E3589&lt;&gt;"CAPTURE",0,SUMPRODUCT((MDR_Rates!$A$2:$A$10=F3589)*(G3589&gt;MDR_Rates!$B$2:$B$10)*((MDR_Rates!$C$2:$C$10="")+(G3589&lt;=MDR_Rates!$C$2:$C$10))*MDR_Rates!$D$2:$D$10))</f>
        <v>1.7</v>
      </c>
      <c r="W3589">
        <f t="shared" si="675"/>
        <v>115.57</v>
      </c>
      <c r="X3589">
        <f t="shared" si="676"/>
        <v>20.8</v>
      </c>
      <c r="Y3589">
        <f t="shared" si="677"/>
        <v>0</v>
      </c>
      <c r="Z3589">
        <f t="shared" si="678"/>
        <v>0</v>
      </c>
      <c r="AG3589" t="str">
        <f t="shared" si="679"/>
        <v/>
      </c>
      <c r="AI3589" t="str">
        <f t="shared" si="680"/>
        <v/>
      </c>
      <c r="AJ3589" t="str">
        <f t="shared" si="681"/>
        <v/>
      </c>
      <c r="AK3589" t="str">
        <f t="shared" si="682"/>
        <v>ORD26005227</v>
      </c>
      <c r="AL3589">
        <f>IF(E3589&lt;&gt;"CAPTURE","",COUNTIF(Orders!$H:$H,AK3589))</f>
        <v>1</v>
      </c>
      <c r="AP3589" t="str">
        <f t="shared" si="683"/>
        <v>Matched to Order</v>
      </c>
      <c r="AQ3589">
        <f>IF(COUNTIF($A$2:A3589,A3589)=1,1,0)</f>
        <v>1</v>
      </c>
    </row>
    <row r="3590" spans="1:43" x14ac:dyDescent="0.3">
      <c r="A3590" t="s">
        <v>15977</v>
      </c>
      <c r="C3590" t="s">
        <v>10550</v>
      </c>
      <c r="D3590" s="1">
        <v>46284</v>
      </c>
      <c r="E3590" t="s">
        <v>11819</v>
      </c>
      <c r="F3590" t="s">
        <v>9</v>
      </c>
      <c r="G3590">
        <v>499</v>
      </c>
      <c r="H3590">
        <v>0</v>
      </c>
      <c r="I3590">
        <v>0</v>
      </c>
      <c r="J3590">
        <v>499</v>
      </c>
      <c r="K3590" s="1">
        <v>46286</v>
      </c>
      <c r="L3590" t="s">
        <v>15788</v>
      </c>
      <c r="M3590">
        <f t="shared" si="672"/>
        <v>1</v>
      </c>
      <c r="N3590">
        <f>COUNTIF(Orders!$A:$A,C3590)</f>
        <v>1</v>
      </c>
      <c r="P3590">
        <f>COUNTIF(Orders!$H:$H,UPPER(SUBSTITUTE(TRIM(C3590),"-","")))</f>
        <v>1</v>
      </c>
      <c r="R3590" t="str">
        <f t="shared" si="673"/>
        <v>Matched Order Reference</v>
      </c>
      <c r="S3590">
        <f t="shared" si="674"/>
        <v>1</v>
      </c>
      <c r="V3590" cm="1">
        <f t="array" ref="V3590">IF(E3590&lt;&gt;"CAPTURE",0,SUMPRODUCT((MDR_Rates!$A$2:$A$10=F3590)*(G3590&gt;MDR_Rates!$B$2:$B$10)*((MDR_Rates!$C$2:$C$10="")+(G3590&lt;=MDR_Rates!$C$2:$C$10))*MDR_Rates!$D$2:$D$10))</f>
        <v>0</v>
      </c>
      <c r="W3590">
        <f t="shared" si="675"/>
        <v>0</v>
      </c>
      <c r="X3590">
        <f t="shared" si="676"/>
        <v>0</v>
      </c>
      <c r="Y3590">
        <f t="shared" si="677"/>
        <v>0</v>
      </c>
      <c r="Z3590">
        <f t="shared" si="678"/>
        <v>0</v>
      </c>
      <c r="AG3590" t="str">
        <f t="shared" si="679"/>
        <v/>
      </c>
      <c r="AI3590" t="str">
        <f t="shared" si="680"/>
        <v/>
      </c>
      <c r="AJ3590" t="str">
        <f t="shared" si="681"/>
        <v/>
      </c>
      <c r="AK3590" t="str">
        <f t="shared" si="682"/>
        <v>ORD26005348</v>
      </c>
      <c r="AL3590">
        <f>IF(E3590&lt;&gt;"CAPTURE","",COUNTIF(Orders!$H:$H,AK3590))</f>
        <v>1</v>
      </c>
      <c r="AP3590" t="str">
        <f t="shared" si="683"/>
        <v>Matched to Order</v>
      </c>
      <c r="AQ3590">
        <f>IF(COUNTIF($A$2:A3590,A3590)=1,1,0)</f>
        <v>1</v>
      </c>
    </row>
    <row r="3591" spans="1:43" x14ac:dyDescent="0.3">
      <c r="A3591" t="s">
        <v>15978</v>
      </c>
      <c r="C3591" t="s">
        <v>10723</v>
      </c>
      <c r="D3591" s="1">
        <v>46284</v>
      </c>
      <c r="E3591" t="s">
        <v>11819</v>
      </c>
      <c r="F3591" t="s">
        <v>17</v>
      </c>
      <c r="G3591">
        <v>6998</v>
      </c>
      <c r="H3591">
        <v>111.97</v>
      </c>
      <c r="I3591">
        <v>20.149999999999999</v>
      </c>
      <c r="J3591">
        <v>6865.88</v>
      </c>
      <c r="K3591" s="1">
        <v>46286</v>
      </c>
      <c r="L3591" t="s">
        <v>15788</v>
      </c>
      <c r="M3591">
        <f t="shared" si="672"/>
        <v>1</v>
      </c>
      <c r="N3591">
        <f>COUNTIF(Orders!$A:$A,C3591)</f>
        <v>1</v>
      </c>
      <c r="P3591">
        <f>COUNTIF(Orders!$H:$H,UPPER(SUBSTITUTE(TRIM(C3591),"-","")))</f>
        <v>1</v>
      </c>
      <c r="R3591" t="str">
        <f t="shared" si="673"/>
        <v>Matched Order Reference</v>
      </c>
      <c r="S3591">
        <f t="shared" si="674"/>
        <v>1</v>
      </c>
      <c r="V3591" cm="1">
        <f t="array" ref="V3591">IF(E3591&lt;&gt;"CAPTURE",0,SUMPRODUCT((MDR_Rates!$A$2:$A$10=F3591)*(G3591&gt;MDR_Rates!$B$2:$B$10)*((MDR_Rates!$C$2:$C$10="")+(G3591&lt;=MDR_Rates!$C$2:$C$10))*MDR_Rates!$D$2:$D$10))</f>
        <v>1.6</v>
      </c>
      <c r="W3591">
        <f t="shared" si="675"/>
        <v>111.97</v>
      </c>
      <c r="X3591">
        <f t="shared" si="676"/>
        <v>20.149999999999999</v>
      </c>
      <c r="Y3591">
        <f t="shared" si="677"/>
        <v>0</v>
      </c>
      <c r="Z3591">
        <f t="shared" si="678"/>
        <v>0</v>
      </c>
      <c r="AG3591" t="str">
        <f t="shared" si="679"/>
        <v/>
      </c>
      <c r="AI3591" t="str">
        <f t="shared" si="680"/>
        <v/>
      </c>
      <c r="AJ3591" t="str">
        <f t="shared" si="681"/>
        <v/>
      </c>
      <c r="AK3591" t="str">
        <f t="shared" si="682"/>
        <v>ORD26005436</v>
      </c>
      <c r="AL3591">
        <f>IF(E3591&lt;&gt;"CAPTURE","",COUNTIF(Orders!$H:$H,AK3591))</f>
        <v>1</v>
      </c>
      <c r="AP3591" t="str">
        <f t="shared" si="683"/>
        <v>Matched to Order</v>
      </c>
      <c r="AQ3591">
        <f>IF(COUNTIF($A$2:A3591,A3591)=1,1,0)</f>
        <v>1</v>
      </c>
    </row>
    <row r="3592" spans="1:43" x14ac:dyDescent="0.3">
      <c r="A3592" t="s">
        <v>15979</v>
      </c>
      <c r="C3592" t="s">
        <v>10776</v>
      </c>
      <c r="D3592" s="1">
        <v>46284</v>
      </c>
      <c r="E3592" t="s">
        <v>11819</v>
      </c>
      <c r="F3592" t="s">
        <v>9</v>
      </c>
      <c r="G3592">
        <v>599</v>
      </c>
      <c r="H3592">
        <v>0</v>
      </c>
      <c r="I3592">
        <v>0</v>
      </c>
      <c r="J3592">
        <v>599</v>
      </c>
      <c r="K3592" s="1">
        <v>46286</v>
      </c>
      <c r="L3592" t="s">
        <v>15788</v>
      </c>
      <c r="M3592">
        <f t="shared" si="672"/>
        <v>1</v>
      </c>
      <c r="N3592">
        <f>COUNTIF(Orders!$A:$A,C3592)</f>
        <v>1</v>
      </c>
      <c r="P3592">
        <f>COUNTIF(Orders!$H:$H,UPPER(SUBSTITUTE(TRIM(C3592),"-","")))</f>
        <v>1</v>
      </c>
      <c r="R3592" t="str">
        <f t="shared" si="673"/>
        <v>Matched Order Reference</v>
      </c>
      <c r="S3592">
        <f t="shared" si="674"/>
        <v>1</v>
      </c>
      <c r="V3592" cm="1">
        <f t="array" ref="V3592">IF(E3592&lt;&gt;"CAPTURE",0,SUMPRODUCT((MDR_Rates!$A$2:$A$10=F3592)*(G3592&gt;MDR_Rates!$B$2:$B$10)*((MDR_Rates!$C$2:$C$10="")+(G3592&lt;=MDR_Rates!$C$2:$C$10))*MDR_Rates!$D$2:$D$10))</f>
        <v>0</v>
      </c>
      <c r="W3592">
        <f t="shared" si="675"/>
        <v>0</v>
      </c>
      <c r="X3592">
        <f t="shared" si="676"/>
        <v>0</v>
      </c>
      <c r="Y3592">
        <f t="shared" si="677"/>
        <v>0</v>
      </c>
      <c r="Z3592">
        <f t="shared" si="678"/>
        <v>0</v>
      </c>
      <c r="AG3592" t="str">
        <f t="shared" si="679"/>
        <v/>
      </c>
      <c r="AI3592" t="str">
        <f t="shared" si="680"/>
        <v/>
      </c>
      <c r="AJ3592" t="str">
        <f t="shared" si="681"/>
        <v/>
      </c>
      <c r="AK3592" t="str">
        <f t="shared" si="682"/>
        <v>ORD26005463</v>
      </c>
      <c r="AL3592">
        <f>IF(E3592&lt;&gt;"CAPTURE","",COUNTIF(Orders!$H:$H,AK3592))</f>
        <v>1</v>
      </c>
      <c r="AP3592" t="str">
        <f t="shared" si="683"/>
        <v>Matched to Order</v>
      </c>
      <c r="AQ3592">
        <f>IF(COUNTIF($A$2:A3592,A3592)=1,1,0)</f>
        <v>1</v>
      </c>
    </row>
    <row r="3593" spans="1:43" x14ac:dyDescent="0.3">
      <c r="A3593" t="s">
        <v>15980</v>
      </c>
      <c r="C3593" t="s">
        <v>10780</v>
      </c>
      <c r="D3593" s="1">
        <v>46284</v>
      </c>
      <c r="E3593" t="s">
        <v>11819</v>
      </c>
      <c r="F3593" t="s">
        <v>17</v>
      </c>
      <c r="G3593">
        <v>3598</v>
      </c>
      <c r="H3593">
        <v>57.57</v>
      </c>
      <c r="I3593">
        <v>10.36</v>
      </c>
      <c r="J3593">
        <v>3530.07</v>
      </c>
      <c r="K3593" s="1">
        <v>46286</v>
      </c>
      <c r="L3593" t="s">
        <v>15788</v>
      </c>
      <c r="M3593">
        <f t="shared" si="672"/>
        <v>1</v>
      </c>
      <c r="N3593">
        <f>COUNTIF(Orders!$A:$A,C3593)</f>
        <v>1</v>
      </c>
      <c r="P3593">
        <f>COUNTIF(Orders!$H:$H,UPPER(SUBSTITUTE(TRIM(C3593),"-","")))</f>
        <v>1</v>
      </c>
      <c r="R3593" t="str">
        <f t="shared" si="673"/>
        <v>Matched Order Reference</v>
      </c>
      <c r="S3593">
        <f t="shared" si="674"/>
        <v>1</v>
      </c>
      <c r="V3593" cm="1">
        <f t="array" ref="V3593">IF(E3593&lt;&gt;"CAPTURE",0,SUMPRODUCT((MDR_Rates!$A$2:$A$10=F3593)*(G3593&gt;MDR_Rates!$B$2:$B$10)*((MDR_Rates!$C$2:$C$10="")+(G3593&lt;=MDR_Rates!$C$2:$C$10))*MDR_Rates!$D$2:$D$10))</f>
        <v>1.6</v>
      </c>
      <c r="W3593">
        <f t="shared" si="675"/>
        <v>57.57</v>
      </c>
      <c r="X3593">
        <f t="shared" si="676"/>
        <v>10.36</v>
      </c>
      <c r="Y3593">
        <f t="shared" si="677"/>
        <v>0</v>
      </c>
      <c r="Z3593">
        <f t="shared" si="678"/>
        <v>0</v>
      </c>
      <c r="AG3593" t="str">
        <f t="shared" si="679"/>
        <v/>
      </c>
      <c r="AI3593" t="str">
        <f t="shared" si="680"/>
        <v/>
      </c>
      <c r="AJ3593" t="str">
        <f t="shared" si="681"/>
        <v/>
      </c>
      <c r="AK3593" t="str">
        <f t="shared" si="682"/>
        <v>ORD26005465</v>
      </c>
      <c r="AL3593">
        <f>IF(E3593&lt;&gt;"CAPTURE","",COUNTIF(Orders!$H:$H,AK3593))</f>
        <v>1</v>
      </c>
      <c r="AP3593" t="str">
        <f t="shared" si="683"/>
        <v>Matched to Order</v>
      </c>
      <c r="AQ3593">
        <f>IF(COUNTIF($A$2:A3593,A3593)=1,1,0)</f>
        <v>1</v>
      </c>
    </row>
    <row r="3594" spans="1:43" x14ac:dyDescent="0.3">
      <c r="A3594" t="s">
        <v>15981</v>
      </c>
      <c r="C3594" t="s">
        <v>10788</v>
      </c>
      <c r="D3594" s="1">
        <v>46284</v>
      </c>
      <c r="E3594" t="s">
        <v>11819</v>
      </c>
      <c r="F3594" t="s">
        <v>9</v>
      </c>
      <c r="G3594">
        <v>2098</v>
      </c>
      <c r="H3594">
        <v>6.29</v>
      </c>
      <c r="I3594">
        <v>1.1299999999999999</v>
      </c>
      <c r="J3594">
        <v>2090.58</v>
      </c>
      <c r="K3594" s="1">
        <v>46286</v>
      </c>
      <c r="L3594" t="s">
        <v>15788</v>
      </c>
      <c r="M3594">
        <f t="shared" si="672"/>
        <v>1</v>
      </c>
      <c r="N3594">
        <f>COUNTIF(Orders!$A:$A,C3594)</f>
        <v>1</v>
      </c>
      <c r="P3594">
        <f>COUNTIF(Orders!$H:$H,UPPER(SUBSTITUTE(TRIM(C3594),"-","")))</f>
        <v>1</v>
      </c>
      <c r="R3594" t="str">
        <f t="shared" si="673"/>
        <v>Matched Order Reference</v>
      </c>
      <c r="S3594">
        <f t="shared" si="674"/>
        <v>1</v>
      </c>
      <c r="V3594" cm="1">
        <f t="array" ref="V3594">IF(E3594&lt;&gt;"CAPTURE",0,SUMPRODUCT((MDR_Rates!$A$2:$A$10=F3594)*(G3594&gt;MDR_Rates!$B$2:$B$10)*((MDR_Rates!$C$2:$C$10="")+(G3594&lt;=MDR_Rates!$C$2:$C$10))*MDR_Rates!$D$2:$D$10))</f>
        <v>0.3</v>
      </c>
      <c r="W3594">
        <f t="shared" si="675"/>
        <v>6.29</v>
      </c>
      <c r="X3594">
        <f t="shared" si="676"/>
        <v>1.1299999999999999</v>
      </c>
      <c r="Y3594">
        <f t="shared" si="677"/>
        <v>0</v>
      </c>
      <c r="Z3594">
        <f t="shared" si="678"/>
        <v>0</v>
      </c>
      <c r="AG3594" t="str">
        <f t="shared" si="679"/>
        <v/>
      </c>
      <c r="AI3594" t="str">
        <f t="shared" si="680"/>
        <v/>
      </c>
      <c r="AJ3594" t="str">
        <f t="shared" si="681"/>
        <v/>
      </c>
      <c r="AK3594" t="str">
        <f t="shared" si="682"/>
        <v>ORD26005469</v>
      </c>
      <c r="AL3594">
        <f>IF(E3594&lt;&gt;"CAPTURE","",COUNTIF(Orders!$H:$H,AK3594))</f>
        <v>1</v>
      </c>
      <c r="AP3594" t="str">
        <f t="shared" si="683"/>
        <v>Matched to Order</v>
      </c>
      <c r="AQ3594">
        <f>IF(COUNTIF($A$2:A3594,A3594)=1,1,0)</f>
        <v>1</v>
      </c>
    </row>
    <row r="3595" spans="1:43" x14ac:dyDescent="0.3">
      <c r="A3595" t="s">
        <v>15982</v>
      </c>
      <c r="C3595" t="s">
        <v>10856</v>
      </c>
      <c r="D3595" s="1">
        <v>46284</v>
      </c>
      <c r="E3595" t="s">
        <v>11819</v>
      </c>
      <c r="F3595" t="s">
        <v>9</v>
      </c>
      <c r="G3595">
        <v>3498</v>
      </c>
      <c r="H3595">
        <v>10.49</v>
      </c>
      <c r="I3595">
        <v>1.89</v>
      </c>
      <c r="J3595">
        <v>3485.62</v>
      </c>
      <c r="K3595" s="1">
        <v>46286</v>
      </c>
      <c r="L3595" t="s">
        <v>15788</v>
      </c>
      <c r="M3595">
        <f t="shared" si="672"/>
        <v>1</v>
      </c>
      <c r="N3595">
        <f>COUNTIF(Orders!$A:$A,C3595)</f>
        <v>1</v>
      </c>
      <c r="P3595">
        <f>COUNTIF(Orders!$H:$H,UPPER(SUBSTITUTE(TRIM(C3595),"-","")))</f>
        <v>1</v>
      </c>
      <c r="R3595" t="str">
        <f t="shared" si="673"/>
        <v>Matched Order Reference</v>
      </c>
      <c r="S3595">
        <f t="shared" si="674"/>
        <v>1</v>
      </c>
      <c r="V3595" cm="1">
        <f t="array" ref="V3595">IF(E3595&lt;&gt;"CAPTURE",0,SUMPRODUCT((MDR_Rates!$A$2:$A$10=F3595)*(G3595&gt;MDR_Rates!$B$2:$B$10)*((MDR_Rates!$C$2:$C$10="")+(G3595&lt;=MDR_Rates!$C$2:$C$10))*MDR_Rates!$D$2:$D$10))</f>
        <v>0.3</v>
      </c>
      <c r="W3595">
        <f t="shared" si="675"/>
        <v>10.49</v>
      </c>
      <c r="X3595">
        <f t="shared" si="676"/>
        <v>1.89</v>
      </c>
      <c r="Y3595">
        <f t="shared" si="677"/>
        <v>0</v>
      </c>
      <c r="Z3595">
        <f t="shared" si="678"/>
        <v>0</v>
      </c>
      <c r="AG3595" t="str">
        <f t="shared" si="679"/>
        <v/>
      </c>
      <c r="AI3595" t="str">
        <f t="shared" si="680"/>
        <v/>
      </c>
      <c r="AJ3595" t="str">
        <f t="shared" si="681"/>
        <v/>
      </c>
      <c r="AK3595" t="str">
        <f t="shared" si="682"/>
        <v>ORD26005505</v>
      </c>
      <c r="AL3595">
        <f>IF(E3595&lt;&gt;"CAPTURE","",COUNTIF(Orders!$H:$H,AK3595))</f>
        <v>1</v>
      </c>
      <c r="AP3595" t="str">
        <f t="shared" si="683"/>
        <v>Matched to Order</v>
      </c>
      <c r="AQ3595">
        <f>IF(COUNTIF($A$2:A3595,A3595)=1,1,0)</f>
        <v>1</v>
      </c>
    </row>
    <row r="3596" spans="1:43" x14ac:dyDescent="0.3">
      <c r="A3596" t="s">
        <v>15983</v>
      </c>
      <c r="C3596" t="s">
        <v>10942</v>
      </c>
      <c r="D3596" s="1">
        <v>46284</v>
      </c>
      <c r="E3596" t="s">
        <v>11819</v>
      </c>
      <c r="F3596" t="s">
        <v>33</v>
      </c>
      <c r="G3596">
        <v>7999</v>
      </c>
      <c r="H3596">
        <v>95.99</v>
      </c>
      <c r="I3596">
        <v>17.28</v>
      </c>
      <c r="J3596">
        <v>7885.73</v>
      </c>
      <c r="K3596" s="1">
        <v>46286</v>
      </c>
      <c r="L3596" t="s">
        <v>15788</v>
      </c>
      <c r="M3596">
        <f t="shared" si="672"/>
        <v>1</v>
      </c>
      <c r="N3596">
        <f>COUNTIF(Orders!$A:$A,C3596)</f>
        <v>1</v>
      </c>
      <c r="P3596">
        <f>COUNTIF(Orders!$H:$H,UPPER(SUBSTITUTE(TRIM(C3596),"-","")))</f>
        <v>1</v>
      </c>
      <c r="R3596" t="str">
        <f t="shared" si="673"/>
        <v>Matched Order Reference</v>
      </c>
      <c r="S3596">
        <f t="shared" si="674"/>
        <v>1</v>
      </c>
      <c r="V3596" cm="1">
        <f t="array" ref="V3596">IF(E3596&lt;&gt;"CAPTURE",0,SUMPRODUCT((MDR_Rates!$A$2:$A$10=F3596)*(G3596&gt;MDR_Rates!$B$2:$B$10)*((MDR_Rates!$C$2:$C$10="")+(G3596&lt;=MDR_Rates!$C$2:$C$10))*MDR_Rates!$D$2:$D$10))</f>
        <v>1.2</v>
      </c>
      <c r="W3596">
        <f t="shared" si="675"/>
        <v>95.99</v>
      </c>
      <c r="X3596">
        <f t="shared" si="676"/>
        <v>17.28</v>
      </c>
      <c r="Y3596">
        <f t="shared" si="677"/>
        <v>0</v>
      </c>
      <c r="Z3596">
        <f t="shared" si="678"/>
        <v>0</v>
      </c>
      <c r="AG3596" t="str">
        <f t="shared" si="679"/>
        <v/>
      </c>
      <c r="AI3596" t="str">
        <f t="shared" si="680"/>
        <v/>
      </c>
      <c r="AJ3596" t="str">
        <f t="shared" si="681"/>
        <v/>
      </c>
      <c r="AK3596" t="str">
        <f t="shared" si="682"/>
        <v>ORD26005549</v>
      </c>
      <c r="AL3596">
        <f>IF(E3596&lt;&gt;"CAPTURE","",COUNTIF(Orders!$H:$H,AK3596))</f>
        <v>1</v>
      </c>
      <c r="AP3596" t="str">
        <f t="shared" si="683"/>
        <v>Matched to Order</v>
      </c>
      <c r="AQ3596">
        <f>IF(COUNTIF($A$2:A3596,A3596)=1,1,0)</f>
        <v>1</v>
      </c>
    </row>
    <row r="3597" spans="1:43" x14ac:dyDescent="0.3">
      <c r="A3597" t="s">
        <v>15984</v>
      </c>
      <c r="C3597" t="s">
        <v>11042</v>
      </c>
      <c r="D3597" s="1">
        <v>46284</v>
      </c>
      <c r="E3597" t="s">
        <v>11819</v>
      </c>
      <c r="F3597" t="s">
        <v>9</v>
      </c>
      <c r="G3597">
        <v>349</v>
      </c>
      <c r="H3597">
        <v>0</v>
      </c>
      <c r="I3597">
        <v>0</v>
      </c>
      <c r="J3597">
        <v>349</v>
      </c>
      <c r="K3597" s="1">
        <v>46286</v>
      </c>
      <c r="L3597" t="s">
        <v>15788</v>
      </c>
      <c r="M3597">
        <f t="shared" si="672"/>
        <v>1</v>
      </c>
      <c r="N3597">
        <f>COUNTIF(Orders!$A:$A,C3597)</f>
        <v>1</v>
      </c>
      <c r="P3597">
        <f>COUNTIF(Orders!$H:$H,UPPER(SUBSTITUTE(TRIM(C3597),"-","")))</f>
        <v>1</v>
      </c>
      <c r="R3597" t="str">
        <f t="shared" si="673"/>
        <v>Matched Order Reference</v>
      </c>
      <c r="S3597">
        <f t="shared" si="674"/>
        <v>1</v>
      </c>
      <c r="V3597" cm="1">
        <f t="array" ref="V3597">IF(E3597&lt;&gt;"CAPTURE",0,SUMPRODUCT((MDR_Rates!$A$2:$A$10=F3597)*(G3597&gt;MDR_Rates!$B$2:$B$10)*((MDR_Rates!$C$2:$C$10="")+(G3597&lt;=MDR_Rates!$C$2:$C$10))*MDR_Rates!$D$2:$D$10))</f>
        <v>0</v>
      </c>
      <c r="W3597">
        <f t="shared" si="675"/>
        <v>0</v>
      </c>
      <c r="X3597">
        <f t="shared" si="676"/>
        <v>0</v>
      </c>
      <c r="Y3597">
        <f t="shared" si="677"/>
        <v>0</v>
      </c>
      <c r="Z3597">
        <f t="shared" si="678"/>
        <v>0</v>
      </c>
      <c r="AG3597" t="str">
        <f t="shared" si="679"/>
        <v/>
      </c>
      <c r="AI3597" t="str">
        <f t="shared" si="680"/>
        <v/>
      </c>
      <c r="AJ3597" t="str">
        <f t="shared" si="681"/>
        <v/>
      </c>
      <c r="AK3597" t="str">
        <f t="shared" si="682"/>
        <v>ORD26005601</v>
      </c>
      <c r="AL3597">
        <f>IF(E3597&lt;&gt;"CAPTURE","",COUNTIF(Orders!$H:$H,AK3597))</f>
        <v>1</v>
      </c>
      <c r="AP3597" t="str">
        <f t="shared" si="683"/>
        <v>Matched to Order</v>
      </c>
      <c r="AQ3597">
        <f>IF(COUNTIF($A$2:A3597,A3597)=1,1,0)</f>
        <v>1</v>
      </c>
    </row>
    <row r="3598" spans="1:43" x14ac:dyDescent="0.3">
      <c r="A3598" t="s">
        <v>15985</v>
      </c>
      <c r="C3598" t="s">
        <v>11054</v>
      </c>
      <c r="D3598" s="1">
        <v>46284</v>
      </c>
      <c r="E3598" t="s">
        <v>11819</v>
      </c>
      <c r="F3598" t="s">
        <v>9</v>
      </c>
      <c r="G3598">
        <v>1499</v>
      </c>
      <c r="H3598">
        <v>0</v>
      </c>
      <c r="I3598">
        <v>0</v>
      </c>
      <c r="J3598">
        <v>1499</v>
      </c>
      <c r="K3598" s="1">
        <v>46286</v>
      </c>
      <c r="L3598" t="s">
        <v>15788</v>
      </c>
      <c r="M3598">
        <f t="shared" si="672"/>
        <v>1</v>
      </c>
      <c r="N3598">
        <f>COUNTIF(Orders!$A:$A,C3598)</f>
        <v>1</v>
      </c>
      <c r="P3598">
        <f>COUNTIF(Orders!$H:$H,UPPER(SUBSTITUTE(TRIM(C3598),"-","")))</f>
        <v>1</v>
      </c>
      <c r="R3598" t="str">
        <f t="shared" si="673"/>
        <v>Matched Order Reference</v>
      </c>
      <c r="S3598">
        <f t="shared" si="674"/>
        <v>1</v>
      </c>
      <c r="V3598" cm="1">
        <f t="array" ref="V3598">IF(E3598&lt;&gt;"CAPTURE",0,SUMPRODUCT((MDR_Rates!$A$2:$A$10=F3598)*(G3598&gt;MDR_Rates!$B$2:$B$10)*((MDR_Rates!$C$2:$C$10="")+(G3598&lt;=MDR_Rates!$C$2:$C$10))*MDR_Rates!$D$2:$D$10))</f>
        <v>0</v>
      </c>
      <c r="W3598">
        <f t="shared" si="675"/>
        <v>0</v>
      </c>
      <c r="X3598">
        <f t="shared" si="676"/>
        <v>0</v>
      </c>
      <c r="Y3598">
        <f t="shared" si="677"/>
        <v>0</v>
      </c>
      <c r="Z3598">
        <f t="shared" si="678"/>
        <v>0</v>
      </c>
      <c r="AG3598" t="str">
        <f t="shared" si="679"/>
        <v/>
      </c>
      <c r="AI3598" t="str">
        <f t="shared" si="680"/>
        <v/>
      </c>
      <c r="AJ3598" t="str">
        <f t="shared" si="681"/>
        <v/>
      </c>
      <c r="AK3598" t="str">
        <f t="shared" si="682"/>
        <v>ORD26005607</v>
      </c>
      <c r="AL3598">
        <f>IF(E3598&lt;&gt;"CAPTURE","",COUNTIF(Orders!$H:$H,AK3598))</f>
        <v>1</v>
      </c>
      <c r="AP3598" t="str">
        <f t="shared" si="683"/>
        <v>Matched to Order</v>
      </c>
      <c r="AQ3598">
        <f>IF(COUNTIF($A$2:A3598,A3598)=1,1,0)</f>
        <v>1</v>
      </c>
    </row>
    <row r="3599" spans="1:43" x14ac:dyDescent="0.3">
      <c r="A3599" t="s">
        <v>15986</v>
      </c>
      <c r="C3599" t="s">
        <v>15987</v>
      </c>
      <c r="D3599" s="1">
        <v>46284</v>
      </c>
      <c r="E3599" t="s">
        <v>11819</v>
      </c>
      <c r="F3599" t="s">
        <v>17</v>
      </c>
      <c r="G3599">
        <v>4498</v>
      </c>
      <c r="H3599">
        <v>71.97</v>
      </c>
      <c r="I3599">
        <v>12.95</v>
      </c>
      <c r="J3599">
        <v>4413.08</v>
      </c>
      <c r="K3599" s="1">
        <v>46286</v>
      </c>
      <c r="L3599" t="s">
        <v>15788</v>
      </c>
      <c r="M3599">
        <f t="shared" si="672"/>
        <v>1</v>
      </c>
      <c r="N3599">
        <f>COUNTIF(Orders!$A:$A,C3599)</f>
        <v>1</v>
      </c>
      <c r="P3599">
        <f>COUNTIF(Orders!$H:$H,UPPER(SUBSTITUTE(TRIM(C3599),"-","")))</f>
        <v>1</v>
      </c>
      <c r="R3599" t="str">
        <f t="shared" si="673"/>
        <v>Matched Order Reference</v>
      </c>
      <c r="S3599">
        <f t="shared" si="674"/>
        <v>1</v>
      </c>
      <c r="V3599" cm="1">
        <f t="array" ref="V3599">IF(E3599&lt;&gt;"CAPTURE",0,SUMPRODUCT((MDR_Rates!$A$2:$A$10=F3599)*(G3599&gt;MDR_Rates!$B$2:$B$10)*((MDR_Rates!$C$2:$C$10="")+(G3599&lt;=MDR_Rates!$C$2:$C$10))*MDR_Rates!$D$2:$D$10))</f>
        <v>1.6</v>
      </c>
      <c r="W3599">
        <f t="shared" si="675"/>
        <v>71.97</v>
      </c>
      <c r="X3599">
        <f t="shared" si="676"/>
        <v>12.95</v>
      </c>
      <c r="Y3599">
        <f t="shared" si="677"/>
        <v>0</v>
      </c>
      <c r="Z3599">
        <f t="shared" si="678"/>
        <v>0</v>
      </c>
      <c r="AG3599" t="str">
        <f t="shared" si="679"/>
        <v/>
      </c>
      <c r="AI3599" t="str">
        <f t="shared" si="680"/>
        <v/>
      </c>
      <c r="AJ3599" t="str">
        <f t="shared" si="681"/>
        <v/>
      </c>
      <c r="AK3599" t="str">
        <f t="shared" si="682"/>
        <v>ORD26005635</v>
      </c>
      <c r="AL3599">
        <f>IF(E3599&lt;&gt;"CAPTURE","",COUNTIF(Orders!$H:$H,AK3599))</f>
        <v>1</v>
      </c>
      <c r="AP3599" t="str">
        <f t="shared" si="683"/>
        <v>Matched to Order</v>
      </c>
      <c r="AQ3599">
        <f>IF(COUNTIF($A$2:A3599,A3599)=1,1,0)</f>
        <v>1</v>
      </c>
    </row>
    <row r="3600" spans="1:43" x14ac:dyDescent="0.3">
      <c r="A3600" t="s">
        <v>15988</v>
      </c>
      <c r="C3600" t="s">
        <v>11188</v>
      </c>
      <c r="D3600" s="1">
        <v>46284</v>
      </c>
      <c r="E3600" t="s">
        <v>11819</v>
      </c>
      <c r="F3600" t="s">
        <v>33</v>
      </c>
      <c r="G3600">
        <v>4998</v>
      </c>
      <c r="H3600">
        <v>59.98</v>
      </c>
      <c r="I3600">
        <v>10.8</v>
      </c>
      <c r="J3600">
        <v>4927.22</v>
      </c>
      <c r="K3600" s="1">
        <v>46286</v>
      </c>
      <c r="L3600" t="s">
        <v>15788</v>
      </c>
      <c r="M3600">
        <f t="shared" si="672"/>
        <v>1</v>
      </c>
      <c r="N3600">
        <f>COUNTIF(Orders!$A:$A,C3600)</f>
        <v>1</v>
      </c>
      <c r="P3600">
        <f>COUNTIF(Orders!$H:$H,UPPER(SUBSTITUTE(TRIM(C3600),"-","")))</f>
        <v>1</v>
      </c>
      <c r="R3600" t="str">
        <f t="shared" si="673"/>
        <v>Matched Order Reference</v>
      </c>
      <c r="S3600">
        <f t="shared" si="674"/>
        <v>1</v>
      </c>
      <c r="V3600" cm="1">
        <f t="array" ref="V3600">IF(E3600&lt;&gt;"CAPTURE",0,SUMPRODUCT((MDR_Rates!$A$2:$A$10=F3600)*(G3600&gt;MDR_Rates!$B$2:$B$10)*((MDR_Rates!$C$2:$C$10="")+(G3600&lt;=MDR_Rates!$C$2:$C$10))*MDR_Rates!$D$2:$D$10))</f>
        <v>1.2</v>
      </c>
      <c r="W3600">
        <f t="shared" si="675"/>
        <v>59.98</v>
      </c>
      <c r="X3600">
        <f t="shared" si="676"/>
        <v>10.8</v>
      </c>
      <c r="Y3600">
        <f t="shared" si="677"/>
        <v>0</v>
      </c>
      <c r="Z3600">
        <f t="shared" si="678"/>
        <v>0</v>
      </c>
      <c r="AG3600" t="str">
        <f t="shared" si="679"/>
        <v/>
      </c>
      <c r="AI3600" t="str">
        <f t="shared" si="680"/>
        <v/>
      </c>
      <c r="AJ3600" t="str">
        <f t="shared" si="681"/>
        <v/>
      </c>
      <c r="AK3600" t="str">
        <f t="shared" si="682"/>
        <v>ORD26005676</v>
      </c>
      <c r="AL3600">
        <f>IF(E3600&lt;&gt;"CAPTURE","",COUNTIF(Orders!$H:$H,AK3600))</f>
        <v>1</v>
      </c>
      <c r="AP3600" t="str">
        <f t="shared" si="683"/>
        <v>Matched to Order</v>
      </c>
      <c r="AQ3600">
        <f>IF(COUNTIF($A$2:A3600,A3600)=1,1,0)</f>
        <v>1</v>
      </c>
    </row>
    <row r="3601" spans="1:43" x14ac:dyDescent="0.3">
      <c r="A3601" t="s">
        <v>15989</v>
      </c>
      <c r="C3601" t="s">
        <v>11194</v>
      </c>
      <c r="D3601" s="1">
        <v>46284</v>
      </c>
      <c r="E3601" t="s">
        <v>11819</v>
      </c>
      <c r="F3601" t="s">
        <v>17</v>
      </c>
      <c r="G3601">
        <v>3098</v>
      </c>
      <c r="H3601">
        <v>49.57</v>
      </c>
      <c r="I3601">
        <v>8.92</v>
      </c>
      <c r="J3601">
        <v>3039.51</v>
      </c>
      <c r="K3601" s="1">
        <v>46286</v>
      </c>
      <c r="L3601" t="s">
        <v>15788</v>
      </c>
      <c r="M3601">
        <f t="shared" si="672"/>
        <v>1</v>
      </c>
      <c r="N3601">
        <f>COUNTIF(Orders!$A:$A,C3601)</f>
        <v>1</v>
      </c>
      <c r="P3601">
        <f>COUNTIF(Orders!$H:$H,UPPER(SUBSTITUTE(TRIM(C3601),"-","")))</f>
        <v>1</v>
      </c>
      <c r="R3601" t="str">
        <f t="shared" si="673"/>
        <v>Matched Order Reference</v>
      </c>
      <c r="S3601">
        <f t="shared" si="674"/>
        <v>1</v>
      </c>
      <c r="V3601" cm="1">
        <f t="array" ref="V3601">IF(E3601&lt;&gt;"CAPTURE",0,SUMPRODUCT((MDR_Rates!$A$2:$A$10=F3601)*(G3601&gt;MDR_Rates!$B$2:$B$10)*((MDR_Rates!$C$2:$C$10="")+(G3601&lt;=MDR_Rates!$C$2:$C$10))*MDR_Rates!$D$2:$D$10))</f>
        <v>1.6</v>
      </c>
      <c r="W3601">
        <f t="shared" si="675"/>
        <v>49.57</v>
      </c>
      <c r="X3601">
        <f t="shared" si="676"/>
        <v>8.92</v>
      </c>
      <c r="Y3601">
        <f t="shared" si="677"/>
        <v>0</v>
      </c>
      <c r="Z3601">
        <f t="shared" si="678"/>
        <v>0</v>
      </c>
      <c r="AG3601" t="str">
        <f t="shared" si="679"/>
        <v/>
      </c>
      <c r="AI3601" t="str">
        <f t="shared" si="680"/>
        <v/>
      </c>
      <c r="AJ3601" t="str">
        <f t="shared" si="681"/>
        <v/>
      </c>
      <c r="AK3601" t="str">
        <f t="shared" si="682"/>
        <v>ORD26005679</v>
      </c>
      <c r="AL3601">
        <f>IF(E3601&lt;&gt;"CAPTURE","",COUNTIF(Orders!$H:$H,AK3601))</f>
        <v>1</v>
      </c>
      <c r="AP3601" t="str">
        <f t="shared" si="683"/>
        <v>Matched to Order</v>
      </c>
      <c r="AQ3601">
        <f>IF(COUNTIF($A$2:A3601,A3601)=1,1,0)</f>
        <v>1</v>
      </c>
    </row>
    <row r="3602" spans="1:43" x14ac:dyDescent="0.3">
      <c r="A3602" t="s">
        <v>15990</v>
      </c>
      <c r="C3602" t="s">
        <v>11201</v>
      </c>
      <c r="D3602" s="1">
        <v>46284</v>
      </c>
      <c r="E3602" t="s">
        <v>11819</v>
      </c>
      <c r="F3602" t="s">
        <v>9</v>
      </c>
      <c r="G3602">
        <v>7097</v>
      </c>
      <c r="H3602">
        <v>21.29</v>
      </c>
      <c r="I3602">
        <v>3.83</v>
      </c>
      <c r="J3602">
        <v>7071.88</v>
      </c>
      <c r="K3602" s="1">
        <v>46286</v>
      </c>
      <c r="L3602" t="s">
        <v>15788</v>
      </c>
      <c r="M3602">
        <f t="shared" si="672"/>
        <v>1</v>
      </c>
      <c r="N3602">
        <f>COUNTIF(Orders!$A:$A,C3602)</f>
        <v>1</v>
      </c>
      <c r="P3602">
        <f>COUNTIF(Orders!$H:$H,UPPER(SUBSTITUTE(TRIM(C3602),"-","")))</f>
        <v>1</v>
      </c>
      <c r="R3602" t="str">
        <f t="shared" si="673"/>
        <v>Matched Order Reference</v>
      </c>
      <c r="S3602">
        <f t="shared" si="674"/>
        <v>1</v>
      </c>
      <c r="V3602" cm="1">
        <f t="array" ref="V3602">IF(E3602&lt;&gt;"CAPTURE",0,SUMPRODUCT((MDR_Rates!$A$2:$A$10=F3602)*(G3602&gt;MDR_Rates!$B$2:$B$10)*((MDR_Rates!$C$2:$C$10="")+(G3602&lt;=MDR_Rates!$C$2:$C$10))*MDR_Rates!$D$2:$D$10))</f>
        <v>0.3</v>
      </c>
      <c r="W3602">
        <f t="shared" si="675"/>
        <v>21.29</v>
      </c>
      <c r="X3602">
        <f t="shared" si="676"/>
        <v>3.83</v>
      </c>
      <c r="Y3602">
        <f t="shared" si="677"/>
        <v>0</v>
      </c>
      <c r="Z3602">
        <f t="shared" si="678"/>
        <v>0</v>
      </c>
      <c r="AG3602" t="str">
        <f t="shared" si="679"/>
        <v/>
      </c>
      <c r="AI3602" t="str">
        <f t="shared" si="680"/>
        <v/>
      </c>
      <c r="AJ3602" t="str">
        <f t="shared" si="681"/>
        <v/>
      </c>
      <c r="AK3602" t="str">
        <f t="shared" si="682"/>
        <v>ORD26005683</v>
      </c>
      <c r="AL3602">
        <f>IF(E3602&lt;&gt;"CAPTURE","",COUNTIF(Orders!$H:$H,AK3602))</f>
        <v>1</v>
      </c>
      <c r="AP3602" t="str">
        <f t="shared" si="683"/>
        <v>Matched to Order</v>
      </c>
      <c r="AQ3602">
        <f>IF(COUNTIF($A$2:A3602,A3602)=1,1,0)</f>
        <v>1</v>
      </c>
    </row>
    <row r="3603" spans="1:43" x14ac:dyDescent="0.3">
      <c r="A3603" t="s">
        <v>15991</v>
      </c>
      <c r="C3603" t="s">
        <v>11283</v>
      </c>
      <c r="D3603" s="1">
        <v>46284</v>
      </c>
      <c r="E3603" t="s">
        <v>11819</v>
      </c>
      <c r="F3603" t="s">
        <v>9</v>
      </c>
      <c r="G3603">
        <v>7999</v>
      </c>
      <c r="H3603">
        <v>24</v>
      </c>
      <c r="I3603">
        <v>4.32</v>
      </c>
      <c r="J3603">
        <v>7970.68</v>
      </c>
      <c r="K3603" s="1">
        <v>46286</v>
      </c>
      <c r="L3603" t="s">
        <v>15788</v>
      </c>
      <c r="M3603">
        <f t="shared" si="672"/>
        <v>1</v>
      </c>
      <c r="N3603">
        <f>COUNTIF(Orders!$A:$A,C3603)</f>
        <v>1</v>
      </c>
      <c r="P3603">
        <f>COUNTIF(Orders!$H:$H,UPPER(SUBSTITUTE(TRIM(C3603),"-","")))</f>
        <v>1</v>
      </c>
      <c r="R3603" t="str">
        <f t="shared" si="673"/>
        <v>Matched Order Reference</v>
      </c>
      <c r="S3603">
        <f t="shared" si="674"/>
        <v>1</v>
      </c>
      <c r="V3603" cm="1">
        <f t="array" ref="V3603">IF(E3603&lt;&gt;"CAPTURE",0,SUMPRODUCT((MDR_Rates!$A$2:$A$10=F3603)*(G3603&gt;MDR_Rates!$B$2:$B$10)*((MDR_Rates!$C$2:$C$10="")+(G3603&lt;=MDR_Rates!$C$2:$C$10))*MDR_Rates!$D$2:$D$10))</f>
        <v>0.3</v>
      </c>
      <c r="W3603">
        <f t="shared" si="675"/>
        <v>24</v>
      </c>
      <c r="X3603">
        <f t="shared" si="676"/>
        <v>4.32</v>
      </c>
      <c r="Y3603">
        <f t="shared" si="677"/>
        <v>0</v>
      </c>
      <c r="Z3603">
        <f t="shared" si="678"/>
        <v>0</v>
      </c>
      <c r="AG3603" t="str">
        <f t="shared" si="679"/>
        <v/>
      </c>
      <c r="AI3603" t="str">
        <f t="shared" si="680"/>
        <v/>
      </c>
      <c r="AJ3603" t="str">
        <f t="shared" si="681"/>
        <v/>
      </c>
      <c r="AK3603" t="str">
        <f t="shared" si="682"/>
        <v>ORD26005726</v>
      </c>
      <c r="AL3603">
        <f>IF(E3603&lt;&gt;"CAPTURE","",COUNTIF(Orders!$H:$H,AK3603))</f>
        <v>1</v>
      </c>
      <c r="AP3603" t="str">
        <f t="shared" si="683"/>
        <v>Matched to Order</v>
      </c>
      <c r="AQ3603">
        <f>IF(COUNTIF($A$2:A3603,A3603)=1,1,0)</f>
        <v>1</v>
      </c>
    </row>
    <row r="3604" spans="1:43" x14ac:dyDescent="0.3">
      <c r="A3604" t="s">
        <v>15992</v>
      </c>
      <c r="C3604" t="s">
        <v>11438</v>
      </c>
      <c r="D3604" s="1">
        <v>46284</v>
      </c>
      <c r="E3604" t="s">
        <v>11819</v>
      </c>
      <c r="F3604" t="s">
        <v>9</v>
      </c>
      <c r="G3604">
        <v>2298</v>
      </c>
      <c r="H3604">
        <v>6.89</v>
      </c>
      <c r="I3604">
        <v>1.24</v>
      </c>
      <c r="J3604">
        <v>2289.87</v>
      </c>
      <c r="K3604" s="1">
        <v>46286</v>
      </c>
      <c r="L3604" t="s">
        <v>15788</v>
      </c>
      <c r="M3604">
        <f t="shared" si="672"/>
        <v>1</v>
      </c>
      <c r="N3604">
        <f>COUNTIF(Orders!$A:$A,C3604)</f>
        <v>1</v>
      </c>
      <c r="P3604">
        <f>COUNTIF(Orders!$H:$H,UPPER(SUBSTITUTE(TRIM(C3604),"-","")))</f>
        <v>1</v>
      </c>
      <c r="R3604" t="str">
        <f t="shared" si="673"/>
        <v>Matched Order Reference</v>
      </c>
      <c r="S3604">
        <f t="shared" si="674"/>
        <v>1</v>
      </c>
      <c r="V3604" cm="1">
        <f t="array" ref="V3604">IF(E3604&lt;&gt;"CAPTURE",0,SUMPRODUCT((MDR_Rates!$A$2:$A$10=F3604)*(G3604&gt;MDR_Rates!$B$2:$B$10)*((MDR_Rates!$C$2:$C$10="")+(G3604&lt;=MDR_Rates!$C$2:$C$10))*MDR_Rates!$D$2:$D$10))</f>
        <v>0.3</v>
      </c>
      <c r="W3604">
        <f t="shared" si="675"/>
        <v>6.89</v>
      </c>
      <c r="X3604">
        <f t="shared" si="676"/>
        <v>1.24</v>
      </c>
      <c r="Y3604">
        <f t="shared" si="677"/>
        <v>0</v>
      </c>
      <c r="Z3604">
        <f t="shared" si="678"/>
        <v>0</v>
      </c>
      <c r="AG3604" t="str">
        <f t="shared" si="679"/>
        <v/>
      </c>
      <c r="AI3604" t="str">
        <f t="shared" si="680"/>
        <v/>
      </c>
      <c r="AJ3604" t="str">
        <f t="shared" si="681"/>
        <v/>
      </c>
      <c r="AK3604" t="str">
        <f t="shared" si="682"/>
        <v>ORD26005806</v>
      </c>
      <c r="AL3604">
        <f>IF(E3604&lt;&gt;"CAPTURE","",COUNTIF(Orders!$H:$H,AK3604))</f>
        <v>1</v>
      </c>
      <c r="AP3604" t="str">
        <f t="shared" si="683"/>
        <v>Matched to Order</v>
      </c>
      <c r="AQ3604">
        <f>IF(COUNTIF($A$2:A3604,A3604)=1,1,0)</f>
        <v>1</v>
      </c>
    </row>
    <row r="3605" spans="1:43" x14ac:dyDescent="0.3">
      <c r="A3605" t="s">
        <v>15993</v>
      </c>
      <c r="C3605" t="s">
        <v>11529</v>
      </c>
      <c r="D3605" s="1">
        <v>46284</v>
      </c>
      <c r="E3605" t="s">
        <v>11819</v>
      </c>
      <c r="F3605" t="s">
        <v>9</v>
      </c>
      <c r="G3605">
        <v>2999</v>
      </c>
      <c r="H3605">
        <v>9</v>
      </c>
      <c r="I3605">
        <v>1.62</v>
      </c>
      <c r="J3605">
        <v>2988.38</v>
      </c>
      <c r="K3605" s="1">
        <v>46286</v>
      </c>
      <c r="L3605" t="s">
        <v>15788</v>
      </c>
      <c r="M3605">
        <f t="shared" si="672"/>
        <v>1</v>
      </c>
      <c r="N3605">
        <f>COUNTIF(Orders!$A:$A,C3605)</f>
        <v>1</v>
      </c>
      <c r="P3605">
        <f>COUNTIF(Orders!$H:$H,UPPER(SUBSTITUTE(TRIM(C3605),"-","")))</f>
        <v>1</v>
      </c>
      <c r="R3605" t="str">
        <f t="shared" si="673"/>
        <v>Matched Order Reference</v>
      </c>
      <c r="S3605">
        <f t="shared" si="674"/>
        <v>1</v>
      </c>
      <c r="V3605" cm="1">
        <f t="array" ref="V3605">IF(E3605&lt;&gt;"CAPTURE",0,SUMPRODUCT((MDR_Rates!$A$2:$A$10=F3605)*(G3605&gt;MDR_Rates!$B$2:$B$10)*((MDR_Rates!$C$2:$C$10="")+(G3605&lt;=MDR_Rates!$C$2:$C$10))*MDR_Rates!$D$2:$D$10))</f>
        <v>0.3</v>
      </c>
      <c r="W3605">
        <f t="shared" si="675"/>
        <v>9</v>
      </c>
      <c r="X3605">
        <f t="shared" si="676"/>
        <v>1.62</v>
      </c>
      <c r="Y3605">
        <f t="shared" si="677"/>
        <v>0</v>
      </c>
      <c r="Z3605">
        <f t="shared" si="678"/>
        <v>0</v>
      </c>
      <c r="AG3605" t="str">
        <f t="shared" si="679"/>
        <v/>
      </c>
      <c r="AI3605" t="str">
        <f t="shared" si="680"/>
        <v/>
      </c>
      <c r="AJ3605" t="str">
        <f t="shared" si="681"/>
        <v/>
      </c>
      <c r="AK3605" t="str">
        <f t="shared" si="682"/>
        <v>ORD26005855</v>
      </c>
      <c r="AL3605">
        <f>IF(E3605&lt;&gt;"CAPTURE","",COUNTIF(Orders!$H:$H,AK3605))</f>
        <v>1</v>
      </c>
      <c r="AP3605" t="str">
        <f t="shared" si="683"/>
        <v>Matched to Order</v>
      </c>
      <c r="AQ3605">
        <f>IF(COUNTIF($A$2:A3605,A3605)=1,1,0)</f>
        <v>1</v>
      </c>
    </row>
    <row r="3606" spans="1:43" x14ac:dyDescent="0.3">
      <c r="A3606" t="s">
        <v>15994</v>
      </c>
      <c r="C3606" t="s">
        <v>11619</v>
      </c>
      <c r="D3606" s="1">
        <v>46284</v>
      </c>
      <c r="E3606" t="s">
        <v>11819</v>
      </c>
      <c r="F3606" t="s">
        <v>9</v>
      </c>
      <c r="G3606">
        <v>599</v>
      </c>
      <c r="H3606">
        <v>0</v>
      </c>
      <c r="I3606">
        <v>0</v>
      </c>
      <c r="J3606">
        <v>599</v>
      </c>
      <c r="K3606" s="1">
        <v>46286</v>
      </c>
      <c r="L3606" t="s">
        <v>15788</v>
      </c>
      <c r="M3606">
        <f t="shared" si="672"/>
        <v>1</v>
      </c>
      <c r="N3606">
        <f>COUNTIF(Orders!$A:$A,C3606)</f>
        <v>1</v>
      </c>
      <c r="P3606">
        <f>COUNTIF(Orders!$H:$H,UPPER(SUBSTITUTE(TRIM(C3606),"-","")))</f>
        <v>1</v>
      </c>
      <c r="R3606" t="str">
        <f t="shared" si="673"/>
        <v>Matched Order Reference</v>
      </c>
      <c r="S3606">
        <f t="shared" si="674"/>
        <v>1</v>
      </c>
      <c r="V3606" cm="1">
        <f t="array" ref="V3606">IF(E3606&lt;&gt;"CAPTURE",0,SUMPRODUCT((MDR_Rates!$A$2:$A$10=F3606)*(G3606&gt;MDR_Rates!$B$2:$B$10)*((MDR_Rates!$C$2:$C$10="")+(G3606&lt;=MDR_Rates!$C$2:$C$10))*MDR_Rates!$D$2:$D$10))</f>
        <v>0</v>
      </c>
      <c r="W3606">
        <f t="shared" si="675"/>
        <v>0</v>
      </c>
      <c r="X3606">
        <f t="shared" si="676"/>
        <v>0</v>
      </c>
      <c r="Y3606">
        <f t="shared" si="677"/>
        <v>0</v>
      </c>
      <c r="Z3606">
        <f t="shared" si="678"/>
        <v>0</v>
      </c>
      <c r="AG3606" t="str">
        <f t="shared" si="679"/>
        <v/>
      </c>
      <c r="AI3606" t="str">
        <f t="shared" si="680"/>
        <v/>
      </c>
      <c r="AJ3606" t="str">
        <f t="shared" si="681"/>
        <v/>
      </c>
      <c r="AK3606" t="str">
        <f t="shared" si="682"/>
        <v>ORD26005903</v>
      </c>
      <c r="AL3606">
        <f>IF(E3606&lt;&gt;"CAPTURE","",COUNTIF(Orders!$H:$H,AK3606))</f>
        <v>1</v>
      </c>
      <c r="AP3606" t="str">
        <f t="shared" si="683"/>
        <v>Matched to Order</v>
      </c>
      <c r="AQ3606">
        <f>IF(COUNTIF($A$2:A3606,A3606)=1,1,0)</f>
        <v>1</v>
      </c>
    </row>
    <row r="3607" spans="1:43" x14ac:dyDescent="0.3">
      <c r="A3607" t="s">
        <v>15995</v>
      </c>
      <c r="C3607" t="s">
        <v>11670</v>
      </c>
      <c r="D3607" s="1">
        <v>46284</v>
      </c>
      <c r="E3607" t="s">
        <v>11819</v>
      </c>
      <c r="F3607" t="s">
        <v>33</v>
      </c>
      <c r="G3607">
        <v>349</v>
      </c>
      <c r="H3607">
        <v>5.24</v>
      </c>
      <c r="I3607">
        <v>0.94</v>
      </c>
      <c r="J3607">
        <v>342.82</v>
      </c>
      <c r="K3607" s="1">
        <v>46286</v>
      </c>
      <c r="L3607" t="s">
        <v>15788</v>
      </c>
      <c r="M3607">
        <f t="shared" si="672"/>
        <v>1</v>
      </c>
      <c r="N3607">
        <f>COUNTIF(Orders!$A:$A,C3607)</f>
        <v>1</v>
      </c>
      <c r="P3607">
        <f>COUNTIF(Orders!$H:$H,UPPER(SUBSTITUTE(TRIM(C3607),"-","")))</f>
        <v>1</v>
      </c>
      <c r="R3607" t="str">
        <f t="shared" si="673"/>
        <v>Matched Order Reference</v>
      </c>
      <c r="S3607">
        <f t="shared" si="674"/>
        <v>1</v>
      </c>
      <c r="V3607" cm="1">
        <f t="array" ref="V3607">IF(E3607&lt;&gt;"CAPTURE",0,SUMPRODUCT((MDR_Rates!$A$2:$A$10=F3607)*(G3607&gt;MDR_Rates!$B$2:$B$10)*((MDR_Rates!$C$2:$C$10="")+(G3607&lt;=MDR_Rates!$C$2:$C$10))*MDR_Rates!$D$2:$D$10))</f>
        <v>1.5</v>
      </c>
      <c r="W3607">
        <f t="shared" si="675"/>
        <v>5.24</v>
      </c>
      <c r="X3607">
        <f t="shared" si="676"/>
        <v>0.94</v>
      </c>
      <c r="Y3607">
        <f t="shared" si="677"/>
        <v>0</v>
      </c>
      <c r="Z3607">
        <f t="shared" si="678"/>
        <v>0</v>
      </c>
      <c r="AG3607" t="str">
        <f t="shared" si="679"/>
        <v/>
      </c>
      <c r="AI3607" t="str">
        <f t="shared" si="680"/>
        <v/>
      </c>
      <c r="AJ3607" t="str">
        <f t="shared" si="681"/>
        <v/>
      </c>
      <c r="AK3607" t="str">
        <f t="shared" si="682"/>
        <v>ORD26005929</v>
      </c>
      <c r="AL3607">
        <f>IF(E3607&lt;&gt;"CAPTURE","",COUNTIF(Orders!$H:$H,AK3607))</f>
        <v>1</v>
      </c>
      <c r="AP3607" t="str">
        <f t="shared" si="683"/>
        <v>Matched to Order</v>
      </c>
      <c r="AQ3607">
        <f>IF(COUNTIF($A$2:A3607,A3607)=1,1,0)</f>
        <v>1</v>
      </c>
    </row>
    <row r="3608" spans="1:43" x14ac:dyDescent="0.3">
      <c r="A3608" t="s">
        <v>15996</v>
      </c>
      <c r="C3608" t="s">
        <v>11798</v>
      </c>
      <c r="D3608" s="1">
        <v>46284</v>
      </c>
      <c r="E3608" t="s">
        <v>11819</v>
      </c>
      <c r="F3608" t="s">
        <v>9</v>
      </c>
      <c r="G3608">
        <v>9297</v>
      </c>
      <c r="H3608">
        <v>27.89</v>
      </c>
      <c r="I3608">
        <v>5.0199999999999996</v>
      </c>
      <c r="J3608">
        <v>9264.09</v>
      </c>
      <c r="K3608" s="1">
        <v>46286</v>
      </c>
      <c r="L3608" t="s">
        <v>15788</v>
      </c>
      <c r="M3608">
        <f t="shared" si="672"/>
        <v>1</v>
      </c>
      <c r="N3608">
        <f>COUNTIF(Orders!$A:$A,C3608)</f>
        <v>1</v>
      </c>
      <c r="P3608">
        <f>COUNTIF(Orders!$H:$H,UPPER(SUBSTITUTE(TRIM(C3608),"-","")))</f>
        <v>1</v>
      </c>
      <c r="R3608" t="str">
        <f t="shared" si="673"/>
        <v>Matched Order Reference</v>
      </c>
      <c r="S3608">
        <f t="shared" si="674"/>
        <v>1</v>
      </c>
      <c r="V3608" cm="1">
        <f t="array" ref="V3608">IF(E3608&lt;&gt;"CAPTURE",0,SUMPRODUCT((MDR_Rates!$A$2:$A$10=F3608)*(G3608&gt;MDR_Rates!$B$2:$B$10)*((MDR_Rates!$C$2:$C$10="")+(G3608&lt;=MDR_Rates!$C$2:$C$10))*MDR_Rates!$D$2:$D$10))</f>
        <v>0.3</v>
      </c>
      <c r="W3608">
        <f t="shared" si="675"/>
        <v>27.89</v>
      </c>
      <c r="X3608">
        <f t="shared" si="676"/>
        <v>5.0199999999999996</v>
      </c>
      <c r="Y3608">
        <f t="shared" si="677"/>
        <v>0</v>
      </c>
      <c r="Z3608">
        <f t="shared" si="678"/>
        <v>0</v>
      </c>
      <c r="AG3608" t="str">
        <f t="shared" si="679"/>
        <v/>
      </c>
      <c r="AI3608" t="str">
        <f t="shared" si="680"/>
        <v/>
      </c>
      <c r="AJ3608" t="str">
        <f t="shared" si="681"/>
        <v/>
      </c>
      <c r="AK3608" t="str">
        <f t="shared" si="682"/>
        <v>ORD26005997</v>
      </c>
      <c r="AL3608">
        <f>IF(E3608&lt;&gt;"CAPTURE","",COUNTIF(Orders!$H:$H,AK3608))</f>
        <v>1</v>
      </c>
      <c r="AP3608" t="str">
        <f t="shared" si="683"/>
        <v>Matched to Order</v>
      </c>
      <c r="AQ3608">
        <f>IF(COUNTIF($A$2:A3608,A3608)=1,1,0)</f>
        <v>1</v>
      </c>
    </row>
    <row r="3609" spans="1:43" x14ac:dyDescent="0.3">
      <c r="A3609" t="s">
        <v>15997</v>
      </c>
      <c r="B3609" t="s">
        <v>15424</v>
      </c>
      <c r="D3609" s="1">
        <v>46284</v>
      </c>
      <c r="E3609" t="s">
        <v>12202</v>
      </c>
      <c r="F3609" t="s">
        <v>9</v>
      </c>
      <c r="G3609">
        <v>1498</v>
      </c>
      <c r="H3609">
        <v>0</v>
      </c>
      <c r="I3609">
        <v>0</v>
      </c>
      <c r="J3609">
        <v>-1498</v>
      </c>
      <c r="K3609" s="1">
        <v>46286</v>
      </c>
      <c r="L3609" t="s">
        <v>15788</v>
      </c>
      <c r="M3609">
        <f t="shared" si="672"/>
        <v>1</v>
      </c>
      <c r="N3609">
        <f>COUNTIF(Orders!$A:$A,C3609)</f>
        <v>0</v>
      </c>
      <c r="P3609">
        <f>COUNTIF(Orders!$H:$H,UPPER(SUBSTITUTE(TRIM(C3609),"-","")))</f>
        <v>1042575</v>
      </c>
      <c r="R3609" t="str">
        <f t="shared" si="673"/>
        <v>Refund</v>
      </c>
      <c r="S3609">
        <f t="shared" si="674"/>
        <v>0</v>
      </c>
      <c r="V3609" cm="1">
        <f t="array" ref="V3609">IF(E3609&lt;&gt;"CAPTURE",0,SUMPRODUCT((MDR_Rates!$A$2:$A$10=F3609)*(G3609&gt;MDR_Rates!$B$2:$B$10)*((MDR_Rates!$C$2:$C$10="")+(G3609&lt;=MDR_Rates!$C$2:$C$10))*MDR_Rates!$D$2:$D$10))</f>
        <v>0</v>
      </c>
      <c r="W3609">
        <f t="shared" si="675"/>
        <v>0</v>
      </c>
      <c r="X3609">
        <f t="shared" si="676"/>
        <v>0</v>
      </c>
      <c r="Y3609">
        <f t="shared" si="677"/>
        <v>0</v>
      </c>
      <c r="Z3609">
        <f t="shared" si="678"/>
        <v>0</v>
      </c>
      <c r="AG3609" t="str">
        <f t="shared" si="679"/>
        <v>Original Capture Found</v>
      </c>
      <c r="AI3609">
        <f t="shared" si="680"/>
        <v>1498</v>
      </c>
      <c r="AJ3609" t="str">
        <f t="shared" si="681"/>
        <v>Full Refund</v>
      </c>
      <c r="AK3609" t="str">
        <f t="shared" si="682"/>
        <v/>
      </c>
      <c r="AL3609" t="str">
        <f>IF(E3609&lt;&gt;"CAPTURE","",COUNTIF(Orders!$H:$H,AK3609))</f>
        <v/>
      </c>
      <c r="AP3609" t="str">
        <f t="shared" si="683"/>
        <v/>
      </c>
      <c r="AQ3609">
        <f>IF(COUNTIF($A$2:A3609,A3609)=1,1,0)</f>
        <v>1</v>
      </c>
    </row>
    <row r="3610" spans="1:43" x14ac:dyDescent="0.3">
      <c r="A3610" t="s">
        <v>15998</v>
      </c>
      <c r="B3610" t="s">
        <v>15055</v>
      </c>
      <c r="D3610" s="1">
        <v>46284</v>
      </c>
      <c r="E3610" t="s">
        <v>12202</v>
      </c>
      <c r="F3610" t="s">
        <v>9</v>
      </c>
      <c r="G3610">
        <v>799</v>
      </c>
      <c r="H3610">
        <v>0</v>
      </c>
      <c r="I3610">
        <v>0</v>
      </c>
      <c r="J3610">
        <v>-799</v>
      </c>
      <c r="K3610" s="1">
        <v>46286</v>
      </c>
      <c r="L3610" t="s">
        <v>15788</v>
      </c>
      <c r="M3610">
        <f t="shared" si="672"/>
        <v>1</v>
      </c>
      <c r="N3610">
        <f>COUNTIF(Orders!$A:$A,C3610)</f>
        <v>0</v>
      </c>
      <c r="P3610">
        <f>COUNTIF(Orders!$H:$H,UPPER(SUBSTITUTE(TRIM(C3610),"-","")))</f>
        <v>1042575</v>
      </c>
      <c r="R3610" t="str">
        <f t="shared" si="673"/>
        <v>Refund</v>
      </c>
      <c r="S3610">
        <f t="shared" si="674"/>
        <v>0</v>
      </c>
      <c r="V3610" cm="1">
        <f t="array" ref="V3610">IF(E3610&lt;&gt;"CAPTURE",0,SUMPRODUCT((MDR_Rates!$A$2:$A$10=F3610)*(G3610&gt;MDR_Rates!$B$2:$B$10)*((MDR_Rates!$C$2:$C$10="")+(G3610&lt;=MDR_Rates!$C$2:$C$10))*MDR_Rates!$D$2:$D$10))</f>
        <v>0</v>
      </c>
      <c r="W3610">
        <f t="shared" si="675"/>
        <v>0</v>
      </c>
      <c r="X3610">
        <f t="shared" si="676"/>
        <v>0</v>
      </c>
      <c r="Y3610">
        <f t="shared" si="677"/>
        <v>0</v>
      </c>
      <c r="Z3610">
        <f t="shared" si="678"/>
        <v>0</v>
      </c>
      <c r="AG3610" t="str">
        <f t="shared" si="679"/>
        <v>Original Capture Found</v>
      </c>
      <c r="AI3610">
        <f t="shared" si="680"/>
        <v>799</v>
      </c>
      <c r="AJ3610" t="str">
        <f t="shared" si="681"/>
        <v>Full Refund</v>
      </c>
      <c r="AK3610" t="str">
        <f t="shared" si="682"/>
        <v/>
      </c>
      <c r="AL3610" t="str">
        <f>IF(E3610&lt;&gt;"CAPTURE","",COUNTIF(Orders!$H:$H,AK3610))</f>
        <v/>
      </c>
      <c r="AP3610" t="str">
        <f t="shared" si="683"/>
        <v/>
      </c>
      <c r="AQ3610">
        <f>IF(COUNTIF($A$2:A3610,A3610)=1,1,0)</f>
        <v>1</v>
      </c>
    </row>
    <row r="3611" spans="1:43" x14ac:dyDescent="0.3">
      <c r="A3611" t="s">
        <v>15999</v>
      </c>
      <c r="B3611" t="s">
        <v>15733</v>
      </c>
      <c r="D3611" s="1">
        <v>46284</v>
      </c>
      <c r="E3611" t="s">
        <v>12202</v>
      </c>
      <c r="F3611" t="s">
        <v>17</v>
      </c>
      <c r="G3611">
        <v>13597</v>
      </c>
      <c r="H3611">
        <v>0</v>
      </c>
      <c r="I3611">
        <v>0</v>
      </c>
      <c r="J3611">
        <v>-13597</v>
      </c>
      <c r="K3611" s="1">
        <v>46286</v>
      </c>
      <c r="L3611" t="s">
        <v>15788</v>
      </c>
      <c r="M3611">
        <f t="shared" si="672"/>
        <v>1</v>
      </c>
      <c r="N3611">
        <f>COUNTIF(Orders!$A:$A,C3611)</f>
        <v>0</v>
      </c>
      <c r="P3611">
        <f>COUNTIF(Orders!$H:$H,UPPER(SUBSTITUTE(TRIM(C3611),"-","")))</f>
        <v>1042575</v>
      </c>
      <c r="R3611" t="str">
        <f t="shared" si="673"/>
        <v>Refund</v>
      </c>
      <c r="S3611">
        <f t="shared" si="674"/>
        <v>0</v>
      </c>
      <c r="V3611" cm="1">
        <f t="array" ref="V3611">IF(E3611&lt;&gt;"CAPTURE",0,SUMPRODUCT((MDR_Rates!$A$2:$A$10=F3611)*(G3611&gt;MDR_Rates!$B$2:$B$10)*((MDR_Rates!$C$2:$C$10="")+(G3611&lt;=MDR_Rates!$C$2:$C$10))*MDR_Rates!$D$2:$D$10))</f>
        <v>0</v>
      </c>
      <c r="W3611">
        <f t="shared" si="675"/>
        <v>0</v>
      </c>
      <c r="X3611">
        <f t="shared" si="676"/>
        <v>0</v>
      </c>
      <c r="Y3611">
        <f t="shared" si="677"/>
        <v>0</v>
      </c>
      <c r="Z3611">
        <f t="shared" si="678"/>
        <v>0</v>
      </c>
      <c r="AG3611" t="str">
        <f t="shared" si="679"/>
        <v>Original Capture Found</v>
      </c>
      <c r="AI3611">
        <f t="shared" si="680"/>
        <v>13597</v>
      </c>
      <c r="AJ3611" t="str">
        <f t="shared" si="681"/>
        <v>Full Refund</v>
      </c>
      <c r="AK3611" t="str">
        <f t="shared" si="682"/>
        <v/>
      </c>
      <c r="AL3611" t="str">
        <f>IF(E3611&lt;&gt;"CAPTURE","",COUNTIF(Orders!$H:$H,AK3611))</f>
        <v/>
      </c>
      <c r="AP3611" t="str">
        <f t="shared" si="683"/>
        <v/>
      </c>
      <c r="AQ3611">
        <f>IF(COUNTIF($A$2:A3611,A3611)=1,1,0)</f>
        <v>1</v>
      </c>
    </row>
    <row r="3612" spans="1:43" x14ac:dyDescent="0.3">
      <c r="A3612" t="s">
        <v>16000</v>
      </c>
      <c r="B3612" t="s">
        <v>14981</v>
      </c>
      <c r="D3612" s="1">
        <v>46284</v>
      </c>
      <c r="E3612" t="s">
        <v>12202</v>
      </c>
      <c r="F3612" t="s">
        <v>9</v>
      </c>
      <c r="G3612">
        <v>4999</v>
      </c>
      <c r="H3612">
        <v>0</v>
      </c>
      <c r="I3612">
        <v>0</v>
      </c>
      <c r="J3612">
        <v>-4999</v>
      </c>
      <c r="K3612" s="1">
        <v>46286</v>
      </c>
      <c r="L3612" t="s">
        <v>15788</v>
      </c>
      <c r="M3612">
        <f t="shared" si="672"/>
        <v>1</v>
      </c>
      <c r="N3612">
        <f>COUNTIF(Orders!$A:$A,C3612)</f>
        <v>0</v>
      </c>
      <c r="P3612">
        <f>COUNTIF(Orders!$H:$H,UPPER(SUBSTITUTE(TRIM(C3612),"-","")))</f>
        <v>1042575</v>
      </c>
      <c r="R3612" t="str">
        <f t="shared" si="673"/>
        <v>Refund</v>
      </c>
      <c r="S3612">
        <f t="shared" si="674"/>
        <v>0</v>
      </c>
      <c r="V3612" cm="1">
        <f t="array" ref="V3612">IF(E3612&lt;&gt;"CAPTURE",0,SUMPRODUCT((MDR_Rates!$A$2:$A$10=F3612)*(G3612&gt;MDR_Rates!$B$2:$B$10)*((MDR_Rates!$C$2:$C$10="")+(G3612&lt;=MDR_Rates!$C$2:$C$10))*MDR_Rates!$D$2:$D$10))</f>
        <v>0</v>
      </c>
      <c r="W3612">
        <f t="shared" si="675"/>
        <v>0</v>
      </c>
      <c r="X3612">
        <f t="shared" si="676"/>
        <v>0</v>
      </c>
      <c r="Y3612">
        <f t="shared" si="677"/>
        <v>0</v>
      </c>
      <c r="Z3612">
        <f t="shared" si="678"/>
        <v>0</v>
      </c>
      <c r="AG3612" t="str">
        <f t="shared" si="679"/>
        <v>Original Capture Found</v>
      </c>
      <c r="AI3612">
        <f t="shared" si="680"/>
        <v>4999</v>
      </c>
      <c r="AJ3612" t="str">
        <f t="shared" si="681"/>
        <v>Full Refund</v>
      </c>
      <c r="AK3612" t="str">
        <f t="shared" si="682"/>
        <v/>
      </c>
      <c r="AL3612" t="str">
        <f>IF(E3612&lt;&gt;"CAPTURE","",COUNTIF(Orders!$H:$H,AK3612))</f>
        <v/>
      </c>
      <c r="AP3612" t="str">
        <f t="shared" si="683"/>
        <v/>
      </c>
      <c r="AQ3612">
        <f>IF(COUNTIF($A$2:A3612,A3612)=1,1,0)</f>
        <v>1</v>
      </c>
    </row>
    <row r="3613" spans="1:43" x14ac:dyDescent="0.3">
      <c r="A3613" t="s">
        <v>16001</v>
      </c>
      <c r="B3613" t="s">
        <v>14641</v>
      </c>
      <c r="D3613" s="1">
        <v>46284</v>
      </c>
      <c r="E3613" t="s">
        <v>12202</v>
      </c>
      <c r="F3613" t="s">
        <v>9</v>
      </c>
      <c r="G3613">
        <v>4999</v>
      </c>
      <c r="H3613">
        <v>0</v>
      </c>
      <c r="I3613">
        <v>0</v>
      </c>
      <c r="J3613">
        <v>-4999</v>
      </c>
      <c r="K3613" s="1">
        <v>46286</v>
      </c>
      <c r="L3613" t="s">
        <v>15788</v>
      </c>
      <c r="M3613">
        <f t="shared" si="672"/>
        <v>1</v>
      </c>
      <c r="N3613">
        <f>COUNTIF(Orders!$A:$A,C3613)</f>
        <v>0</v>
      </c>
      <c r="P3613">
        <f>COUNTIF(Orders!$H:$H,UPPER(SUBSTITUTE(TRIM(C3613),"-","")))</f>
        <v>1042575</v>
      </c>
      <c r="R3613" t="str">
        <f t="shared" si="673"/>
        <v>Refund</v>
      </c>
      <c r="S3613">
        <f t="shared" si="674"/>
        <v>0</v>
      </c>
      <c r="V3613" cm="1">
        <f t="array" ref="V3613">IF(E3613&lt;&gt;"CAPTURE",0,SUMPRODUCT((MDR_Rates!$A$2:$A$10=F3613)*(G3613&gt;MDR_Rates!$B$2:$B$10)*((MDR_Rates!$C$2:$C$10="")+(G3613&lt;=MDR_Rates!$C$2:$C$10))*MDR_Rates!$D$2:$D$10))</f>
        <v>0</v>
      </c>
      <c r="W3613">
        <f t="shared" si="675"/>
        <v>0</v>
      </c>
      <c r="X3613">
        <f t="shared" si="676"/>
        <v>0</v>
      </c>
      <c r="Y3613">
        <f t="shared" si="677"/>
        <v>0</v>
      </c>
      <c r="Z3613">
        <f t="shared" si="678"/>
        <v>0</v>
      </c>
      <c r="AG3613" t="str">
        <f t="shared" si="679"/>
        <v>Original Capture Found</v>
      </c>
      <c r="AI3613">
        <f t="shared" si="680"/>
        <v>4999</v>
      </c>
      <c r="AJ3613" t="str">
        <f t="shared" si="681"/>
        <v>Full Refund</v>
      </c>
      <c r="AK3613" t="str">
        <f t="shared" si="682"/>
        <v/>
      </c>
      <c r="AL3613" t="str">
        <f>IF(E3613&lt;&gt;"CAPTURE","",COUNTIF(Orders!$H:$H,AK3613))</f>
        <v/>
      </c>
      <c r="AP3613" t="str">
        <f t="shared" si="683"/>
        <v/>
      </c>
      <c r="AQ3613">
        <f>IF(COUNTIF($A$2:A3613,A3613)=1,1,0)</f>
        <v>1</v>
      </c>
    </row>
    <row r="3614" spans="1:43" x14ac:dyDescent="0.3">
      <c r="A3614" t="s">
        <v>16002</v>
      </c>
      <c r="B3614" t="s">
        <v>14836</v>
      </c>
      <c r="D3614" s="1">
        <v>46284</v>
      </c>
      <c r="E3614" t="s">
        <v>12202</v>
      </c>
      <c r="F3614" t="s">
        <v>9</v>
      </c>
      <c r="G3614">
        <v>999</v>
      </c>
      <c r="H3614">
        <v>0</v>
      </c>
      <c r="I3614">
        <v>0</v>
      </c>
      <c r="J3614">
        <v>-999</v>
      </c>
      <c r="K3614" s="1">
        <v>46286</v>
      </c>
      <c r="L3614" t="s">
        <v>15788</v>
      </c>
      <c r="M3614">
        <f t="shared" si="672"/>
        <v>1</v>
      </c>
      <c r="N3614">
        <f>COUNTIF(Orders!$A:$A,C3614)</f>
        <v>0</v>
      </c>
      <c r="P3614">
        <f>COUNTIF(Orders!$H:$H,UPPER(SUBSTITUTE(TRIM(C3614),"-","")))</f>
        <v>1042575</v>
      </c>
      <c r="R3614" t="str">
        <f t="shared" si="673"/>
        <v>Refund</v>
      </c>
      <c r="S3614">
        <f t="shared" si="674"/>
        <v>0</v>
      </c>
      <c r="V3614" cm="1">
        <f t="array" ref="V3614">IF(E3614&lt;&gt;"CAPTURE",0,SUMPRODUCT((MDR_Rates!$A$2:$A$10=F3614)*(G3614&gt;MDR_Rates!$B$2:$B$10)*((MDR_Rates!$C$2:$C$10="")+(G3614&lt;=MDR_Rates!$C$2:$C$10))*MDR_Rates!$D$2:$D$10))</f>
        <v>0</v>
      </c>
      <c r="W3614">
        <f t="shared" si="675"/>
        <v>0</v>
      </c>
      <c r="X3614">
        <f t="shared" si="676"/>
        <v>0</v>
      </c>
      <c r="Y3614">
        <f t="shared" si="677"/>
        <v>0</v>
      </c>
      <c r="Z3614">
        <f t="shared" si="678"/>
        <v>0</v>
      </c>
      <c r="AG3614" t="str">
        <f t="shared" si="679"/>
        <v>Original Capture Found</v>
      </c>
      <c r="AI3614">
        <f t="shared" si="680"/>
        <v>999</v>
      </c>
      <c r="AJ3614" t="str">
        <f t="shared" si="681"/>
        <v>Full Refund</v>
      </c>
      <c r="AK3614" t="str">
        <f t="shared" si="682"/>
        <v/>
      </c>
      <c r="AL3614" t="str">
        <f>IF(E3614&lt;&gt;"CAPTURE","",COUNTIF(Orders!$H:$H,AK3614))</f>
        <v/>
      </c>
      <c r="AP3614" t="str">
        <f t="shared" si="683"/>
        <v/>
      </c>
      <c r="AQ3614">
        <f>IF(COUNTIF($A$2:A3614,A3614)=1,1,0)</f>
        <v>1</v>
      </c>
    </row>
    <row r="3615" spans="1:43" x14ac:dyDescent="0.3">
      <c r="A3615" t="s">
        <v>16003</v>
      </c>
      <c r="B3615" t="s">
        <v>15458</v>
      </c>
      <c r="D3615" s="1">
        <v>46284</v>
      </c>
      <c r="E3615" t="s">
        <v>12202</v>
      </c>
      <c r="F3615" t="s">
        <v>17</v>
      </c>
      <c r="G3615">
        <v>349</v>
      </c>
      <c r="H3615">
        <v>0</v>
      </c>
      <c r="I3615">
        <v>0</v>
      </c>
      <c r="J3615">
        <v>-349</v>
      </c>
      <c r="K3615" s="1">
        <v>46286</v>
      </c>
      <c r="L3615" t="s">
        <v>15788</v>
      </c>
      <c r="M3615">
        <f t="shared" si="672"/>
        <v>1</v>
      </c>
      <c r="N3615">
        <f>COUNTIF(Orders!$A:$A,C3615)</f>
        <v>0</v>
      </c>
      <c r="P3615">
        <f>COUNTIF(Orders!$H:$H,UPPER(SUBSTITUTE(TRIM(C3615),"-","")))</f>
        <v>1042575</v>
      </c>
      <c r="R3615" t="str">
        <f t="shared" si="673"/>
        <v>Refund</v>
      </c>
      <c r="S3615">
        <f t="shared" si="674"/>
        <v>0</v>
      </c>
      <c r="V3615" cm="1">
        <f t="array" ref="V3615">IF(E3615&lt;&gt;"CAPTURE",0,SUMPRODUCT((MDR_Rates!$A$2:$A$10=F3615)*(G3615&gt;MDR_Rates!$B$2:$B$10)*((MDR_Rates!$C$2:$C$10="")+(G3615&lt;=MDR_Rates!$C$2:$C$10))*MDR_Rates!$D$2:$D$10))</f>
        <v>0</v>
      </c>
      <c r="W3615">
        <f t="shared" si="675"/>
        <v>0</v>
      </c>
      <c r="X3615">
        <f t="shared" si="676"/>
        <v>0</v>
      </c>
      <c r="Y3615">
        <f t="shared" si="677"/>
        <v>0</v>
      </c>
      <c r="Z3615">
        <f t="shared" si="678"/>
        <v>0</v>
      </c>
      <c r="AG3615" t="str">
        <f t="shared" si="679"/>
        <v>Original Capture Found</v>
      </c>
      <c r="AI3615">
        <f t="shared" si="680"/>
        <v>349</v>
      </c>
      <c r="AJ3615" t="str">
        <f t="shared" si="681"/>
        <v>Full Refund</v>
      </c>
      <c r="AK3615" t="str">
        <f t="shared" si="682"/>
        <v/>
      </c>
      <c r="AL3615" t="str">
        <f>IF(E3615&lt;&gt;"CAPTURE","",COUNTIF(Orders!$H:$H,AK3615))</f>
        <v/>
      </c>
      <c r="AP3615" t="str">
        <f t="shared" si="683"/>
        <v/>
      </c>
      <c r="AQ3615">
        <f>IF(COUNTIF($A$2:A3615,A3615)=1,1,0)</f>
        <v>1</v>
      </c>
    </row>
    <row r="3616" spans="1:43" x14ac:dyDescent="0.3">
      <c r="A3616" t="s">
        <v>16004</v>
      </c>
      <c r="B3616" t="s">
        <v>15223</v>
      </c>
      <c r="D3616" s="1">
        <v>46284</v>
      </c>
      <c r="E3616" t="s">
        <v>12202</v>
      </c>
      <c r="F3616" t="s">
        <v>44</v>
      </c>
      <c r="G3616">
        <v>3499</v>
      </c>
      <c r="H3616">
        <v>0</v>
      </c>
      <c r="I3616">
        <v>0</v>
      </c>
      <c r="J3616">
        <v>-3499</v>
      </c>
      <c r="K3616" s="1">
        <v>46286</v>
      </c>
      <c r="L3616" t="s">
        <v>15788</v>
      </c>
      <c r="M3616">
        <f t="shared" si="672"/>
        <v>1</v>
      </c>
      <c r="N3616">
        <f>COUNTIF(Orders!$A:$A,C3616)</f>
        <v>0</v>
      </c>
      <c r="P3616">
        <f>COUNTIF(Orders!$H:$H,UPPER(SUBSTITUTE(TRIM(C3616),"-","")))</f>
        <v>1042575</v>
      </c>
      <c r="R3616" t="str">
        <f t="shared" si="673"/>
        <v>Refund</v>
      </c>
      <c r="S3616">
        <f t="shared" si="674"/>
        <v>0</v>
      </c>
      <c r="V3616" cm="1">
        <f t="array" ref="V3616">IF(E3616&lt;&gt;"CAPTURE",0,SUMPRODUCT((MDR_Rates!$A$2:$A$10=F3616)*(G3616&gt;MDR_Rates!$B$2:$B$10)*((MDR_Rates!$C$2:$C$10="")+(G3616&lt;=MDR_Rates!$C$2:$C$10))*MDR_Rates!$D$2:$D$10))</f>
        <v>0</v>
      </c>
      <c r="W3616">
        <f t="shared" si="675"/>
        <v>0</v>
      </c>
      <c r="X3616">
        <f t="shared" si="676"/>
        <v>0</v>
      </c>
      <c r="Y3616">
        <f t="shared" si="677"/>
        <v>0</v>
      </c>
      <c r="Z3616">
        <f t="shared" si="678"/>
        <v>0</v>
      </c>
      <c r="AG3616" t="str">
        <f t="shared" si="679"/>
        <v>Original Capture Found</v>
      </c>
      <c r="AI3616">
        <f t="shared" si="680"/>
        <v>3499</v>
      </c>
      <c r="AJ3616" t="str">
        <f t="shared" si="681"/>
        <v>Full Refund</v>
      </c>
      <c r="AK3616" t="str">
        <f t="shared" si="682"/>
        <v/>
      </c>
      <c r="AL3616" t="str">
        <f>IF(E3616&lt;&gt;"CAPTURE","",COUNTIF(Orders!$H:$H,AK3616))</f>
        <v/>
      </c>
      <c r="AP3616" t="str">
        <f t="shared" si="683"/>
        <v/>
      </c>
      <c r="AQ3616">
        <f>IF(COUNTIF($A$2:A3616,A3616)=1,1,0)</f>
        <v>1</v>
      </c>
    </row>
    <row r="3617" spans="1:43" x14ac:dyDescent="0.3">
      <c r="A3617" t="s">
        <v>16005</v>
      </c>
      <c r="B3617" t="s">
        <v>15367</v>
      </c>
      <c r="D3617" s="1">
        <v>46284</v>
      </c>
      <c r="E3617" t="s">
        <v>12202</v>
      </c>
      <c r="F3617" t="s">
        <v>9</v>
      </c>
      <c r="G3617">
        <v>648</v>
      </c>
      <c r="H3617">
        <v>0</v>
      </c>
      <c r="I3617">
        <v>0</v>
      </c>
      <c r="J3617">
        <v>-648</v>
      </c>
      <c r="K3617" s="1">
        <v>46286</v>
      </c>
      <c r="L3617" t="s">
        <v>15788</v>
      </c>
      <c r="M3617">
        <f t="shared" si="672"/>
        <v>1</v>
      </c>
      <c r="N3617">
        <f>COUNTIF(Orders!$A:$A,C3617)</f>
        <v>0</v>
      </c>
      <c r="P3617">
        <f>COUNTIF(Orders!$H:$H,UPPER(SUBSTITUTE(TRIM(C3617),"-","")))</f>
        <v>1042575</v>
      </c>
      <c r="R3617" t="str">
        <f t="shared" si="673"/>
        <v>Refund</v>
      </c>
      <c r="S3617">
        <f t="shared" si="674"/>
        <v>0</v>
      </c>
      <c r="V3617" cm="1">
        <f t="array" ref="V3617">IF(E3617&lt;&gt;"CAPTURE",0,SUMPRODUCT((MDR_Rates!$A$2:$A$10=F3617)*(G3617&gt;MDR_Rates!$B$2:$B$10)*((MDR_Rates!$C$2:$C$10="")+(G3617&lt;=MDR_Rates!$C$2:$C$10))*MDR_Rates!$D$2:$D$10))</f>
        <v>0</v>
      </c>
      <c r="W3617">
        <f t="shared" si="675"/>
        <v>0</v>
      </c>
      <c r="X3617">
        <f t="shared" si="676"/>
        <v>0</v>
      </c>
      <c r="Y3617">
        <f t="shared" si="677"/>
        <v>0</v>
      </c>
      <c r="Z3617">
        <f t="shared" si="678"/>
        <v>0</v>
      </c>
      <c r="AG3617" t="str">
        <f t="shared" si="679"/>
        <v>Original Capture Found</v>
      </c>
      <c r="AI3617">
        <f t="shared" si="680"/>
        <v>648</v>
      </c>
      <c r="AJ3617" t="str">
        <f t="shared" si="681"/>
        <v>Full Refund</v>
      </c>
      <c r="AK3617" t="str">
        <f t="shared" si="682"/>
        <v/>
      </c>
      <c r="AL3617" t="str">
        <f>IF(E3617&lt;&gt;"CAPTURE","",COUNTIF(Orders!$H:$H,AK3617))</f>
        <v/>
      </c>
      <c r="AP3617" t="str">
        <f t="shared" si="683"/>
        <v/>
      </c>
      <c r="AQ3617">
        <f>IF(COUNTIF($A$2:A3617,A3617)=1,1,0)</f>
        <v>1</v>
      </c>
    </row>
    <row r="3618" spans="1:43" x14ac:dyDescent="0.3">
      <c r="A3618" t="s">
        <v>16006</v>
      </c>
      <c r="B3618" t="s">
        <v>15005</v>
      </c>
      <c r="D3618" s="1">
        <v>46284</v>
      </c>
      <c r="E3618" t="s">
        <v>12202</v>
      </c>
      <c r="F3618" t="s">
        <v>17</v>
      </c>
      <c r="G3618">
        <v>12297</v>
      </c>
      <c r="H3618">
        <v>0</v>
      </c>
      <c r="I3618">
        <v>0</v>
      </c>
      <c r="J3618">
        <v>-12297</v>
      </c>
      <c r="K3618" s="1">
        <v>46286</v>
      </c>
      <c r="L3618" t="s">
        <v>15788</v>
      </c>
      <c r="M3618">
        <f t="shared" si="672"/>
        <v>1</v>
      </c>
      <c r="N3618">
        <f>COUNTIF(Orders!$A:$A,C3618)</f>
        <v>0</v>
      </c>
      <c r="P3618">
        <f>COUNTIF(Orders!$H:$H,UPPER(SUBSTITUTE(TRIM(C3618),"-","")))</f>
        <v>1042575</v>
      </c>
      <c r="R3618" t="str">
        <f t="shared" si="673"/>
        <v>Refund</v>
      </c>
      <c r="S3618">
        <f t="shared" si="674"/>
        <v>0</v>
      </c>
      <c r="V3618" cm="1">
        <f t="array" ref="V3618">IF(E3618&lt;&gt;"CAPTURE",0,SUMPRODUCT((MDR_Rates!$A$2:$A$10=F3618)*(G3618&gt;MDR_Rates!$B$2:$B$10)*((MDR_Rates!$C$2:$C$10="")+(G3618&lt;=MDR_Rates!$C$2:$C$10))*MDR_Rates!$D$2:$D$10))</f>
        <v>0</v>
      </c>
      <c r="W3618">
        <f t="shared" si="675"/>
        <v>0</v>
      </c>
      <c r="X3618">
        <f t="shared" si="676"/>
        <v>0</v>
      </c>
      <c r="Y3618">
        <f t="shared" si="677"/>
        <v>0</v>
      </c>
      <c r="Z3618">
        <f t="shared" si="678"/>
        <v>0</v>
      </c>
      <c r="AG3618" t="str">
        <f t="shared" si="679"/>
        <v>Original Capture Found</v>
      </c>
      <c r="AI3618">
        <f t="shared" si="680"/>
        <v>12297</v>
      </c>
      <c r="AJ3618" t="str">
        <f t="shared" si="681"/>
        <v>Full Refund</v>
      </c>
      <c r="AK3618" t="str">
        <f t="shared" si="682"/>
        <v/>
      </c>
      <c r="AL3618" t="str">
        <f>IF(E3618&lt;&gt;"CAPTURE","",COUNTIF(Orders!$H:$H,AK3618))</f>
        <v/>
      </c>
      <c r="AP3618" t="str">
        <f t="shared" si="683"/>
        <v/>
      </c>
      <c r="AQ3618">
        <f>IF(COUNTIF($A$2:A3618,A3618)=1,1,0)</f>
        <v>1</v>
      </c>
    </row>
    <row r="3619" spans="1:43" x14ac:dyDescent="0.3">
      <c r="A3619" t="s">
        <v>16007</v>
      </c>
      <c r="B3619" t="s">
        <v>14973</v>
      </c>
      <c r="D3619" s="1">
        <v>46284</v>
      </c>
      <c r="E3619" t="s">
        <v>12202</v>
      </c>
      <c r="F3619" t="s">
        <v>17</v>
      </c>
      <c r="G3619">
        <v>8798</v>
      </c>
      <c r="H3619">
        <v>0</v>
      </c>
      <c r="I3619">
        <v>0</v>
      </c>
      <c r="J3619">
        <v>-8798</v>
      </c>
      <c r="K3619" s="1">
        <v>46286</v>
      </c>
      <c r="L3619" t="s">
        <v>15788</v>
      </c>
      <c r="M3619">
        <f t="shared" si="672"/>
        <v>1</v>
      </c>
      <c r="N3619">
        <f>COUNTIF(Orders!$A:$A,C3619)</f>
        <v>0</v>
      </c>
      <c r="P3619">
        <f>COUNTIF(Orders!$H:$H,UPPER(SUBSTITUTE(TRIM(C3619),"-","")))</f>
        <v>1042575</v>
      </c>
      <c r="R3619" t="str">
        <f t="shared" si="673"/>
        <v>Refund</v>
      </c>
      <c r="S3619">
        <f t="shared" si="674"/>
        <v>0</v>
      </c>
      <c r="V3619" cm="1">
        <f t="array" ref="V3619">IF(E3619&lt;&gt;"CAPTURE",0,SUMPRODUCT((MDR_Rates!$A$2:$A$10=F3619)*(G3619&gt;MDR_Rates!$B$2:$B$10)*((MDR_Rates!$C$2:$C$10="")+(G3619&lt;=MDR_Rates!$C$2:$C$10))*MDR_Rates!$D$2:$D$10))</f>
        <v>0</v>
      </c>
      <c r="W3619">
        <f t="shared" si="675"/>
        <v>0</v>
      </c>
      <c r="X3619">
        <f t="shared" si="676"/>
        <v>0</v>
      </c>
      <c r="Y3619">
        <f t="shared" si="677"/>
        <v>0</v>
      </c>
      <c r="Z3619">
        <f t="shared" si="678"/>
        <v>0</v>
      </c>
      <c r="AG3619" t="str">
        <f t="shared" si="679"/>
        <v>Original Capture Found</v>
      </c>
      <c r="AI3619">
        <f t="shared" si="680"/>
        <v>8798</v>
      </c>
      <c r="AJ3619" t="str">
        <f t="shared" si="681"/>
        <v>Full Refund</v>
      </c>
      <c r="AK3619" t="str">
        <f t="shared" si="682"/>
        <v/>
      </c>
      <c r="AL3619" t="str">
        <f>IF(E3619&lt;&gt;"CAPTURE","",COUNTIF(Orders!$H:$H,AK3619))</f>
        <v/>
      </c>
      <c r="AP3619" t="str">
        <f t="shared" si="683"/>
        <v/>
      </c>
      <c r="AQ3619">
        <f>IF(COUNTIF($A$2:A3619,A3619)=1,1,0)</f>
        <v>1</v>
      </c>
    </row>
    <row r="3620" spans="1:43" x14ac:dyDescent="0.3">
      <c r="A3620" t="s">
        <v>16008</v>
      </c>
      <c r="C3620" t="s">
        <v>36</v>
      </c>
      <c r="D3620" s="1">
        <v>46285</v>
      </c>
      <c r="E3620" t="s">
        <v>11819</v>
      </c>
      <c r="F3620" t="s">
        <v>9</v>
      </c>
      <c r="G3620">
        <v>5797</v>
      </c>
      <c r="H3620">
        <v>17.39</v>
      </c>
      <c r="I3620">
        <v>3.13</v>
      </c>
      <c r="J3620">
        <v>5776.48</v>
      </c>
      <c r="K3620" s="1">
        <v>46287</v>
      </c>
      <c r="L3620" t="s">
        <v>16009</v>
      </c>
      <c r="M3620">
        <f t="shared" si="672"/>
        <v>1</v>
      </c>
      <c r="N3620">
        <f>COUNTIF(Orders!$A:$A,C3620)</f>
        <v>1</v>
      </c>
      <c r="P3620">
        <f>COUNTIF(Orders!$H:$H,UPPER(SUBSTITUTE(TRIM(C3620),"-","")))</f>
        <v>1</v>
      </c>
      <c r="R3620" t="str">
        <f t="shared" si="673"/>
        <v>Matched Order Reference</v>
      </c>
      <c r="S3620">
        <f t="shared" si="674"/>
        <v>1</v>
      </c>
      <c r="V3620" cm="1">
        <f t="array" ref="V3620">IF(E3620&lt;&gt;"CAPTURE",0,SUMPRODUCT((MDR_Rates!$A$2:$A$10=F3620)*(G3620&gt;MDR_Rates!$B$2:$B$10)*((MDR_Rates!$C$2:$C$10="")+(G3620&lt;=MDR_Rates!$C$2:$C$10))*MDR_Rates!$D$2:$D$10))</f>
        <v>0.3</v>
      </c>
      <c r="W3620">
        <f t="shared" si="675"/>
        <v>17.39</v>
      </c>
      <c r="X3620">
        <f t="shared" si="676"/>
        <v>3.13</v>
      </c>
      <c r="Y3620">
        <f t="shared" si="677"/>
        <v>0</v>
      </c>
      <c r="Z3620">
        <f t="shared" si="678"/>
        <v>0</v>
      </c>
      <c r="AG3620" t="str">
        <f t="shared" si="679"/>
        <v/>
      </c>
      <c r="AI3620" t="str">
        <f t="shared" si="680"/>
        <v/>
      </c>
      <c r="AJ3620" t="str">
        <f t="shared" si="681"/>
        <v/>
      </c>
      <c r="AK3620" t="str">
        <f t="shared" si="682"/>
        <v>ORD26000011</v>
      </c>
      <c r="AL3620">
        <f>IF(E3620&lt;&gt;"CAPTURE","",COUNTIF(Orders!$H:$H,AK3620))</f>
        <v>1</v>
      </c>
      <c r="AP3620" t="str">
        <f t="shared" si="683"/>
        <v>Matched to Order</v>
      </c>
      <c r="AQ3620">
        <f>IF(COUNTIF($A$2:A3620,A3620)=1,1,0)</f>
        <v>1</v>
      </c>
    </row>
    <row r="3621" spans="1:43" x14ac:dyDescent="0.3">
      <c r="A3621" t="s">
        <v>16010</v>
      </c>
      <c r="C3621" t="s">
        <v>162</v>
      </c>
      <c r="D3621" s="1">
        <v>46285</v>
      </c>
      <c r="E3621" t="s">
        <v>11819</v>
      </c>
      <c r="F3621" t="s">
        <v>9</v>
      </c>
      <c r="G3621">
        <v>2098</v>
      </c>
      <c r="H3621">
        <v>6.29</v>
      </c>
      <c r="I3621">
        <v>1.1299999999999999</v>
      </c>
      <c r="J3621">
        <v>2090.58</v>
      </c>
      <c r="K3621" s="1">
        <v>46287</v>
      </c>
      <c r="L3621" t="s">
        <v>16009</v>
      </c>
      <c r="M3621">
        <f t="shared" si="672"/>
        <v>1</v>
      </c>
      <c r="N3621">
        <f>COUNTIF(Orders!$A:$A,C3621)</f>
        <v>1</v>
      </c>
      <c r="P3621">
        <f>COUNTIF(Orders!$H:$H,UPPER(SUBSTITUTE(TRIM(C3621),"-","")))</f>
        <v>1</v>
      </c>
      <c r="R3621" t="str">
        <f t="shared" si="673"/>
        <v>Matched Order Reference</v>
      </c>
      <c r="S3621">
        <f t="shared" si="674"/>
        <v>1</v>
      </c>
      <c r="V3621" cm="1">
        <f t="array" ref="V3621">IF(E3621&lt;&gt;"CAPTURE",0,SUMPRODUCT((MDR_Rates!$A$2:$A$10=F3621)*(G3621&gt;MDR_Rates!$B$2:$B$10)*((MDR_Rates!$C$2:$C$10="")+(G3621&lt;=MDR_Rates!$C$2:$C$10))*MDR_Rates!$D$2:$D$10))</f>
        <v>0.3</v>
      </c>
      <c r="W3621">
        <f t="shared" si="675"/>
        <v>6.29</v>
      </c>
      <c r="X3621">
        <f t="shared" si="676"/>
        <v>1.1299999999999999</v>
      </c>
      <c r="Y3621">
        <f t="shared" si="677"/>
        <v>0</v>
      </c>
      <c r="Z3621">
        <f t="shared" si="678"/>
        <v>0</v>
      </c>
      <c r="AG3621" t="str">
        <f t="shared" si="679"/>
        <v/>
      </c>
      <c r="AI3621" t="str">
        <f t="shared" si="680"/>
        <v/>
      </c>
      <c r="AJ3621" t="str">
        <f t="shared" si="681"/>
        <v/>
      </c>
      <c r="AK3621" t="str">
        <f t="shared" si="682"/>
        <v>ORD26000070</v>
      </c>
      <c r="AL3621">
        <f>IF(E3621&lt;&gt;"CAPTURE","",COUNTIF(Orders!$H:$H,AK3621))</f>
        <v>1</v>
      </c>
      <c r="AP3621" t="str">
        <f t="shared" si="683"/>
        <v>Matched to Order</v>
      </c>
      <c r="AQ3621">
        <f>IF(COUNTIF($A$2:A3621,A3621)=1,1,0)</f>
        <v>1</v>
      </c>
    </row>
    <row r="3622" spans="1:43" x14ac:dyDescent="0.3">
      <c r="A3622" t="s">
        <v>16011</v>
      </c>
      <c r="C3622" t="s">
        <v>228</v>
      </c>
      <c r="D3622" s="1">
        <v>46285</v>
      </c>
      <c r="E3622" t="s">
        <v>11819</v>
      </c>
      <c r="F3622" t="s">
        <v>33</v>
      </c>
      <c r="G3622">
        <v>6498</v>
      </c>
      <c r="H3622">
        <v>77.98</v>
      </c>
      <c r="I3622">
        <v>14.04</v>
      </c>
      <c r="J3622">
        <v>6405.98</v>
      </c>
      <c r="K3622" s="1">
        <v>46287</v>
      </c>
      <c r="L3622" t="s">
        <v>16009</v>
      </c>
      <c r="M3622">
        <f t="shared" si="672"/>
        <v>1</v>
      </c>
      <c r="N3622">
        <f>COUNTIF(Orders!$A:$A,C3622)</f>
        <v>1</v>
      </c>
      <c r="P3622">
        <f>COUNTIF(Orders!$H:$H,UPPER(SUBSTITUTE(TRIM(C3622),"-","")))</f>
        <v>1</v>
      </c>
      <c r="R3622" t="str">
        <f t="shared" si="673"/>
        <v>Matched Order Reference</v>
      </c>
      <c r="S3622">
        <f t="shared" si="674"/>
        <v>1</v>
      </c>
      <c r="V3622" cm="1">
        <f t="array" ref="V3622">IF(E3622&lt;&gt;"CAPTURE",0,SUMPRODUCT((MDR_Rates!$A$2:$A$10=F3622)*(G3622&gt;MDR_Rates!$B$2:$B$10)*((MDR_Rates!$C$2:$C$10="")+(G3622&lt;=MDR_Rates!$C$2:$C$10))*MDR_Rates!$D$2:$D$10))</f>
        <v>1.2</v>
      </c>
      <c r="W3622">
        <f t="shared" si="675"/>
        <v>77.98</v>
      </c>
      <c r="X3622">
        <f t="shared" si="676"/>
        <v>14.04</v>
      </c>
      <c r="Y3622">
        <f t="shared" si="677"/>
        <v>0</v>
      </c>
      <c r="Z3622">
        <f t="shared" si="678"/>
        <v>0</v>
      </c>
      <c r="AG3622" t="str">
        <f t="shared" si="679"/>
        <v/>
      </c>
      <c r="AI3622" t="str">
        <f t="shared" si="680"/>
        <v/>
      </c>
      <c r="AJ3622" t="str">
        <f t="shared" si="681"/>
        <v/>
      </c>
      <c r="AK3622" t="str">
        <f t="shared" si="682"/>
        <v>ORD26000103</v>
      </c>
      <c r="AL3622">
        <f>IF(E3622&lt;&gt;"CAPTURE","",COUNTIF(Orders!$H:$H,AK3622))</f>
        <v>1</v>
      </c>
      <c r="AP3622" t="str">
        <f t="shared" si="683"/>
        <v>Matched to Order</v>
      </c>
      <c r="AQ3622">
        <f>IF(COUNTIF($A$2:A3622,A3622)=1,1,0)</f>
        <v>1</v>
      </c>
    </row>
    <row r="3623" spans="1:43" x14ac:dyDescent="0.3">
      <c r="A3623" t="s">
        <v>16012</v>
      </c>
      <c r="C3623" t="s">
        <v>352</v>
      </c>
      <c r="D3623" s="1">
        <v>46285</v>
      </c>
      <c r="E3623" t="s">
        <v>11819</v>
      </c>
      <c r="F3623" t="s">
        <v>44</v>
      </c>
      <c r="G3623">
        <v>3499</v>
      </c>
      <c r="H3623">
        <v>59.48</v>
      </c>
      <c r="I3623">
        <v>10.71</v>
      </c>
      <c r="J3623">
        <v>3428.81</v>
      </c>
      <c r="K3623" s="1">
        <v>46287</v>
      </c>
      <c r="L3623" t="s">
        <v>16009</v>
      </c>
      <c r="M3623">
        <f t="shared" si="672"/>
        <v>1</v>
      </c>
      <c r="N3623">
        <f>COUNTIF(Orders!$A:$A,C3623)</f>
        <v>1</v>
      </c>
      <c r="P3623">
        <f>COUNTIF(Orders!$H:$H,UPPER(SUBSTITUTE(TRIM(C3623),"-","")))</f>
        <v>1</v>
      </c>
      <c r="R3623" t="str">
        <f t="shared" si="673"/>
        <v>Matched Order Reference</v>
      </c>
      <c r="S3623">
        <f t="shared" si="674"/>
        <v>1</v>
      </c>
      <c r="V3623" cm="1">
        <f t="array" ref="V3623">IF(E3623&lt;&gt;"CAPTURE",0,SUMPRODUCT((MDR_Rates!$A$2:$A$10=F3623)*(G3623&gt;MDR_Rates!$B$2:$B$10)*((MDR_Rates!$C$2:$C$10="")+(G3623&lt;=MDR_Rates!$C$2:$C$10))*MDR_Rates!$D$2:$D$10))</f>
        <v>1.7</v>
      </c>
      <c r="W3623">
        <f t="shared" si="675"/>
        <v>59.48</v>
      </c>
      <c r="X3623">
        <f t="shared" si="676"/>
        <v>10.71</v>
      </c>
      <c r="Y3623">
        <f t="shared" si="677"/>
        <v>0</v>
      </c>
      <c r="Z3623">
        <f t="shared" si="678"/>
        <v>0</v>
      </c>
      <c r="AG3623" t="str">
        <f t="shared" si="679"/>
        <v/>
      </c>
      <c r="AI3623" t="str">
        <f t="shared" si="680"/>
        <v/>
      </c>
      <c r="AJ3623" t="str">
        <f t="shared" si="681"/>
        <v/>
      </c>
      <c r="AK3623" t="str">
        <f t="shared" si="682"/>
        <v>ORD26000165</v>
      </c>
      <c r="AL3623">
        <f>IF(E3623&lt;&gt;"CAPTURE","",COUNTIF(Orders!$H:$H,AK3623))</f>
        <v>1</v>
      </c>
      <c r="AP3623" t="str">
        <f t="shared" si="683"/>
        <v>Matched to Order</v>
      </c>
      <c r="AQ3623">
        <f>IF(COUNTIF($A$2:A3623,A3623)=1,1,0)</f>
        <v>1</v>
      </c>
    </row>
    <row r="3624" spans="1:43" x14ac:dyDescent="0.3">
      <c r="A3624" t="s">
        <v>16013</v>
      </c>
      <c r="C3624" t="s">
        <v>430</v>
      </c>
      <c r="D3624" s="1">
        <v>46285</v>
      </c>
      <c r="E3624" t="s">
        <v>11819</v>
      </c>
      <c r="F3624" t="s">
        <v>17</v>
      </c>
      <c r="G3624">
        <v>299</v>
      </c>
      <c r="H3624">
        <v>5.38</v>
      </c>
      <c r="I3624">
        <v>0.97</v>
      </c>
      <c r="J3624">
        <v>292.64999999999998</v>
      </c>
      <c r="K3624" s="1">
        <v>46287</v>
      </c>
      <c r="L3624" t="s">
        <v>16009</v>
      </c>
      <c r="M3624">
        <f t="shared" si="672"/>
        <v>1</v>
      </c>
      <c r="N3624">
        <f>COUNTIF(Orders!$A:$A,C3624)</f>
        <v>1</v>
      </c>
      <c r="P3624">
        <f>COUNTIF(Orders!$H:$H,UPPER(SUBSTITUTE(TRIM(C3624),"-","")))</f>
        <v>1</v>
      </c>
      <c r="R3624" t="str">
        <f t="shared" si="673"/>
        <v>Matched Order Reference</v>
      </c>
      <c r="S3624">
        <f t="shared" si="674"/>
        <v>1</v>
      </c>
      <c r="V3624" cm="1">
        <f t="array" ref="V3624">IF(E3624&lt;&gt;"CAPTURE",0,SUMPRODUCT((MDR_Rates!$A$2:$A$10=F3624)*(G3624&gt;MDR_Rates!$B$2:$B$10)*((MDR_Rates!$C$2:$C$10="")+(G3624&lt;=MDR_Rates!$C$2:$C$10))*MDR_Rates!$D$2:$D$10))</f>
        <v>1.8</v>
      </c>
      <c r="W3624">
        <f t="shared" si="675"/>
        <v>5.38</v>
      </c>
      <c r="X3624">
        <f t="shared" si="676"/>
        <v>0.97</v>
      </c>
      <c r="Y3624">
        <f t="shared" si="677"/>
        <v>0</v>
      </c>
      <c r="Z3624">
        <f t="shared" si="678"/>
        <v>0</v>
      </c>
      <c r="AG3624" t="str">
        <f t="shared" si="679"/>
        <v/>
      </c>
      <c r="AI3624" t="str">
        <f t="shared" si="680"/>
        <v/>
      </c>
      <c r="AJ3624" t="str">
        <f t="shared" si="681"/>
        <v/>
      </c>
      <c r="AK3624" t="str">
        <f t="shared" si="682"/>
        <v>ORD26000204</v>
      </c>
      <c r="AL3624">
        <f>IF(E3624&lt;&gt;"CAPTURE","",COUNTIF(Orders!$H:$H,AK3624))</f>
        <v>1</v>
      </c>
      <c r="AP3624" t="str">
        <f t="shared" si="683"/>
        <v>Matched to Order</v>
      </c>
      <c r="AQ3624">
        <f>IF(COUNTIF($A$2:A3624,A3624)=1,1,0)</f>
        <v>1</v>
      </c>
    </row>
    <row r="3625" spans="1:43" x14ac:dyDescent="0.3">
      <c r="A3625" t="s">
        <v>16014</v>
      </c>
      <c r="C3625" t="s">
        <v>474</v>
      </c>
      <c r="D3625" s="1">
        <v>46285</v>
      </c>
      <c r="E3625" t="s">
        <v>11819</v>
      </c>
      <c r="F3625" t="s">
        <v>9</v>
      </c>
      <c r="G3625">
        <v>999</v>
      </c>
      <c r="H3625">
        <v>0</v>
      </c>
      <c r="I3625">
        <v>0</v>
      </c>
      <c r="J3625">
        <v>999</v>
      </c>
      <c r="K3625" s="1">
        <v>46287</v>
      </c>
      <c r="L3625" t="s">
        <v>16009</v>
      </c>
      <c r="M3625">
        <f t="shared" si="672"/>
        <v>1</v>
      </c>
      <c r="N3625">
        <f>COUNTIF(Orders!$A:$A,C3625)</f>
        <v>1</v>
      </c>
      <c r="P3625">
        <f>COUNTIF(Orders!$H:$H,UPPER(SUBSTITUTE(TRIM(C3625),"-","")))</f>
        <v>1</v>
      </c>
      <c r="R3625" t="str">
        <f t="shared" si="673"/>
        <v>Matched Order Reference</v>
      </c>
      <c r="S3625">
        <f t="shared" si="674"/>
        <v>1</v>
      </c>
      <c r="V3625" cm="1">
        <f t="array" ref="V3625">IF(E3625&lt;&gt;"CAPTURE",0,SUMPRODUCT((MDR_Rates!$A$2:$A$10=F3625)*(G3625&gt;MDR_Rates!$B$2:$B$10)*((MDR_Rates!$C$2:$C$10="")+(G3625&lt;=MDR_Rates!$C$2:$C$10))*MDR_Rates!$D$2:$D$10))</f>
        <v>0</v>
      </c>
      <c r="W3625">
        <f t="shared" si="675"/>
        <v>0</v>
      </c>
      <c r="X3625">
        <f t="shared" si="676"/>
        <v>0</v>
      </c>
      <c r="Y3625">
        <f t="shared" si="677"/>
        <v>0</v>
      </c>
      <c r="Z3625">
        <f t="shared" si="678"/>
        <v>0</v>
      </c>
      <c r="AG3625" t="str">
        <f t="shared" si="679"/>
        <v/>
      </c>
      <c r="AI3625" t="str">
        <f t="shared" si="680"/>
        <v/>
      </c>
      <c r="AJ3625" t="str">
        <f t="shared" si="681"/>
        <v/>
      </c>
      <c r="AK3625" t="str">
        <f t="shared" si="682"/>
        <v>ORD26000226</v>
      </c>
      <c r="AL3625">
        <f>IF(E3625&lt;&gt;"CAPTURE","",COUNTIF(Orders!$H:$H,AK3625))</f>
        <v>1</v>
      </c>
      <c r="AP3625" t="str">
        <f t="shared" si="683"/>
        <v>Matched to Order</v>
      </c>
      <c r="AQ3625">
        <f>IF(COUNTIF($A$2:A3625,A3625)=1,1,0)</f>
        <v>1</v>
      </c>
    </row>
    <row r="3626" spans="1:43" x14ac:dyDescent="0.3">
      <c r="A3626" t="s">
        <v>16015</v>
      </c>
      <c r="C3626" t="s">
        <v>514</v>
      </c>
      <c r="D3626" s="1">
        <v>46285</v>
      </c>
      <c r="E3626" t="s">
        <v>11819</v>
      </c>
      <c r="F3626" t="s">
        <v>9</v>
      </c>
      <c r="G3626">
        <v>349</v>
      </c>
      <c r="H3626">
        <v>0</v>
      </c>
      <c r="I3626">
        <v>0</v>
      </c>
      <c r="J3626">
        <v>349</v>
      </c>
      <c r="K3626" s="1">
        <v>46287</v>
      </c>
      <c r="L3626" t="s">
        <v>16009</v>
      </c>
      <c r="M3626">
        <f t="shared" si="672"/>
        <v>1</v>
      </c>
      <c r="N3626">
        <f>COUNTIF(Orders!$A:$A,C3626)</f>
        <v>1</v>
      </c>
      <c r="P3626">
        <f>COUNTIF(Orders!$H:$H,UPPER(SUBSTITUTE(TRIM(C3626),"-","")))</f>
        <v>1</v>
      </c>
      <c r="R3626" t="str">
        <f t="shared" si="673"/>
        <v>Matched Order Reference</v>
      </c>
      <c r="S3626">
        <f t="shared" si="674"/>
        <v>1</v>
      </c>
      <c r="V3626" cm="1">
        <f t="array" ref="V3626">IF(E3626&lt;&gt;"CAPTURE",0,SUMPRODUCT((MDR_Rates!$A$2:$A$10=F3626)*(G3626&gt;MDR_Rates!$B$2:$B$10)*((MDR_Rates!$C$2:$C$10="")+(G3626&lt;=MDR_Rates!$C$2:$C$10))*MDR_Rates!$D$2:$D$10))</f>
        <v>0</v>
      </c>
      <c r="W3626">
        <f t="shared" si="675"/>
        <v>0</v>
      </c>
      <c r="X3626">
        <f t="shared" si="676"/>
        <v>0</v>
      </c>
      <c r="Y3626">
        <f t="shared" si="677"/>
        <v>0</v>
      </c>
      <c r="Z3626">
        <f t="shared" si="678"/>
        <v>0</v>
      </c>
      <c r="AG3626" t="str">
        <f t="shared" si="679"/>
        <v/>
      </c>
      <c r="AI3626" t="str">
        <f t="shared" si="680"/>
        <v/>
      </c>
      <c r="AJ3626" t="str">
        <f t="shared" si="681"/>
        <v/>
      </c>
      <c r="AK3626" t="str">
        <f t="shared" si="682"/>
        <v>ORD26000246</v>
      </c>
      <c r="AL3626">
        <f>IF(E3626&lt;&gt;"CAPTURE","",COUNTIF(Orders!$H:$H,AK3626))</f>
        <v>1</v>
      </c>
      <c r="AP3626" t="str">
        <f t="shared" si="683"/>
        <v>Matched to Order</v>
      </c>
      <c r="AQ3626">
        <f>IF(COUNTIF($A$2:A3626,A3626)=1,1,0)</f>
        <v>1</v>
      </c>
    </row>
    <row r="3627" spans="1:43" x14ac:dyDescent="0.3">
      <c r="A3627" t="s">
        <v>16016</v>
      </c>
      <c r="C3627" t="s">
        <v>558</v>
      </c>
      <c r="D3627" s="1">
        <v>46285</v>
      </c>
      <c r="E3627" t="s">
        <v>11819</v>
      </c>
      <c r="F3627" t="s">
        <v>9</v>
      </c>
      <c r="G3627">
        <v>2999</v>
      </c>
      <c r="H3627">
        <v>9</v>
      </c>
      <c r="I3627">
        <v>1.62</v>
      </c>
      <c r="J3627">
        <v>2988.38</v>
      </c>
      <c r="K3627" s="1">
        <v>46287</v>
      </c>
      <c r="L3627" t="s">
        <v>16009</v>
      </c>
      <c r="M3627">
        <f t="shared" si="672"/>
        <v>1</v>
      </c>
      <c r="N3627">
        <f>COUNTIF(Orders!$A:$A,C3627)</f>
        <v>1</v>
      </c>
      <c r="P3627">
        <f>COUNTIF(Orders!$H:$H,UPPER(SUBSTITUTE(TRIM(C3627),"-","")))</f>
        <v>1</v>
      </c>
      <c r="R3627" t="str">
        <f t="shared" si="673"/>
        <v>Matched Order Reference</v>
      </c>
      <c r="S3627">
        <f t="shared" si="674"/>
        <v>1</v>
      </c>
      <c r="V3627" cm="1">
        <f t="array" ref="V3627">IF(E3627&lt;&gt;"CAPTURE",0,SUMPRODUCT((MDR_Rates!$A$2:$A$10=F3627)*(G3627&gt;MDR_Rates!$B$2:$B$10)*((MDR_Rates!$C$2:$C$10="")+(G3627&lt;=MDR_Rates!$C$2:$C$10))*MDR_Rates!$D$2:$D$10))</f>
        <v>0.3</v>
      </c>
      <c r="W3627">
        <f t="shared" si="675"/>
        <v>9</v>
      </c>
      <c r="X3627">
        <f t="shared" si="676"/>
        <v>1.62</v>
      </c>
      <c r="Y3627">
        <f t="shared" si="677"/>
        <v>0</v>
      </c>
      <c r="Z3627">
        <f t="shared" si="678"/>
        <v>0</v>
      </c>
      <c r="AG3627" t="str">
        <f t="shared" si="679"/>
        <v/>
      </c>
      <c r="AI3627" t="str">
        <f t="shared" si="680"/>
        <v/>
      </c>
      <c r="AJ3627" t="str">
        <f t="shared" si="681"/>
        <v/>
      </c>
      <c r="AK3627" t="str">
        <f t="shared" si="682"/>
        <v>ORD26000268</v>
      </c>
      <c r="AL3627">
        <f>IF(E3627&lt;&gt;"CAPTURE","",COUNTIF(Orders!$H:$H,AK3627))</f>
        <v>1</v>
      </c>
      <c r="AP3627" t="str">
        <f t="shared" si="683"/>
        <v>Matched to Order</v>
      </c>
      <c r="AQ3627">
        <f>IF(COUNTIF($A$2:A3627,A3627)=1,1,0)</f>
        <v>1</v>
      </c>
    </row>
    <row r="3628" spans="1:43" x14ac:dyDescent="0.3">
      <c r="A3628" t="s">
        <v>16017</v>
      </c>
      <c r="C3628" t="s">
        <v>648</v>
      </c>
      <c r="D3628" s="1">
        <v>46285</v>
      </c>
      <c r="E3628" t="s">
        <v>11819</v>
      </c>
      <c r="F3628" t="s">
        <v>9</v>
      </c>
      <c r="G3628">
        <v>1198</v>
      </c>
      <c r="H3628">
        <v>0</v>
      </c>
      <c r="I3628">
        <v>0</v>
      </c>
      <c r="J3628">
        <v>1198</v>
      </c>
      <c r="K3628" s="1">
        <v>46287</v>
      </c>
      <c r="L3628" t="s">
        <v>16009</v>
      </c>
      <c r="M3628">
        <f t="shared" si="672"/>
        <v>1</v>
      </c>
      <c r="N3628">
        <f>COUNTIF(Orders!$A:$A,C3628)</f>
        <v>1</v>
      </c>
      <c r="P3628">
        <f>COUNTIF(Orders!$H:$H,UPPER(SUBSTITUTE(TRIM(C3628),"-","")))</f>
        <v>1</v>
      </c>
      <c r="R3628" t="str">
        <f t="shared" si="673"/>
        <v>Matched Order Reference</v>
      </c>
      <c r="S3628">
        <f t="shared" si="674"/>
        <v>1</v>
      </c>
      <c r="V3628" cm="1">
        <f t="array" ref="V3628">IF(E3628&lt;&gt;"CAPTURE",0,SUMPRODUCT((MDR_Rates!$A$2:$A$10=F3628)*(G3628&gt;MDR_Rates!$B$2:$B$10)*((MDR_Rates!$C$2:$C$10="")+(G3628&lt;=MDR_Rates!$C$2:$C$10))*MDR_Rates!$D$2:$D$10))</f>
        <v>0</v>
      </c>
      <c r="W3628">
        <f t="shared" si="675"/>
        <v>0</v>
      </c>
      <c r="X3628">
        <f t="shared" si="676"/>
        <v>0</v>
      </c>
      <c r="Y3628">
        <f t="shared" si="677"/>
        <v>0</v>
      </c>
      <c r="Z3628">
        <f t="shared" si="678"/>
        <v>0</v>
      </c>
      <c r="AG3628" t="str">
        <f t="shared" si="679"/>
        <v/>
      </c>
      <c r="AI3628" t="str">
        <f t="shared" si="680"/>
        <v/>
      </c>
      <c r="AJ3628" t="str">
        <f t="shared" si="681"/>
        <v/>
      </c>
      <c r="AK3628" t="str">
        <f t="shared" si="682"/>
        <v>ORD26000313</v>
      </c>
      <c r="AL3628">
        <f>IF(E3628&lt;&gt;"CAPTURE","",COUNTIF(Orders!$H:$H,AK3628))</f>
        <v>1</v>
      </c>
      <c r="AP3628" t="str">
        <f t="shared" si="683"/>
        <v>Matched to Order</v>
      </c>
      <c r="AQ3628">
        <f>IF(COUNTIF($A$2:A3628,A3628)=1,1,0)</f>
        <v>1</v>
      </c>
    </row>
    <row r="3629" spans="1:43" x14ac:dyDescent="0.3">
      <c r="A3629" t="s">
        <v>16018</v>
      </c>
      <c r="C3629" t="s">
        <v>796</v>
      </c>
      <c r="D3629" s="1">
        <v>46285</v>
      </c>
      <c r="E3629" t="s">
        <v>11819</v>
      </c>
      <c r="F3629" t="s">
        <v>9</v>
      </c>
      <c r="G3629">
        <v>3798</v>
      </c>
      <c r="H3629">
        <v>11.39</v>
      </c>
      <c r="I3629">
        <v>2.0499999999999998</v>
      </c>
      <c r="J3629">
        <v>3784.56</v>
      </c>
      <c r="K3629" s="1">
        <v>46287</v>
      </c>
      <c r="L3629" t="s">
        <v>16009</v>
      </c>
      <c r="M3629">
        <f t="shared" si="672"/>
        <v>1</v>
      </c>
      <c r="N3629">
        <f>COUNTIF(Orders!$A:$A,C3629)</f>
        <v>1</v>
      </c>
      <c r="P3629">
        <f>COUNTIF(Orders!$H:$H,UPPER(SUBSTITUTE(TRIM(C3629),"-","")))</f>
        <v>1</v>
      </c>
      <c r="R3629" t="str">
        <f t="shared" si="673"/>
        <v>Matched Order Reference</v>
      </c>
      <c r="S3629">
        <f t="shared" si="674"/>
        <v>1</v>
      </c>
      <c r="V3629" cm="1">
        <f t="array" ref="V3629">IF(E3629&lt;&gt;"CAPTURE",0,SUMPRODUCT((MDR_Rates!$A$2:$A$10=F3629)*(G3629&gt;MDR_Rates!$B$2:$B$10)*((MDR_Rates!$C$2:$C$10="")+(G3629&lt;=MDR_Rates!$C$2:$C$10))*MDR_Rates!$D$2:$D$10))</f>
        <v>0.3</v>
      </c>
      <c r="W3629">
        <f t="shared" si="675"/>
        <v>11.39</v>
      </c>
      <c r="X3629">
        <f t="shared" si="676"/>
        <v>2.0499999999999998</v>
      </c>
      <c r="Y3629">
        <f t="shared" si="677"/>
        <v>0</v>
      </c>
      <c r="Z3629">
        <f t="shared" si="678"/>
        <v>0</v>
      </c>
      <c r="AG3629" t="str">
        <f t="shared" si="679"/>
        <v/>
      </c>
      <c r="AI3629" t="str">
        <f t="shared" si="680"/>
        <v/>
      </c>
      <c r="AJ3629" t="str">
        <f t="shared" si="681"/>
        <v/>
      </c>
      <c r="AK3629" t="str">
        <f t="shared" si="682"/>
        <v>ORD26000387</v>
      </c>
      <c r="AL3629">
        <f>IF(E3629&lt;&gt;"CAPTURE","",COUNTIF(Orders!$H:$H,AK3629))</f>
        <v>1</v>
      </c>
      <c r="AP3629" t="str">
        <f t="shared" si="683"/>
        <v>Matched to Order</v>
      </c>
      <c r="AQ3629">
        <f>IF(COUNTIF($A$2:A3629,A3629)=1,1,0)</f>
        <v>1</v>
      </c>
    </row>
    <row r="3630" spans="1:43" x14ac:dyDescent="0.3">
      <c r="A3630" t="s">
        <v>16019</v>
      </c>
      <c r="C3630" t="s">
        <v>810</v>
      </c>
      <c r="D3630" s="1">
        <v>46285</v>
      </c>
      <c r="E3630" t="s">
        <v>11819</v>
      </c>
      <c r="F3630" t="s">
        <v>9</v>
      </c>
      <c r="G3630">
        <v>7999</v>
      </c>
      <c r="H3630">
        <v>24</v>
      </c>
      <c r="I3630">
        <v>4.32</v>
      </c>
      <c r="J3630">
        <v>7970.68</v>
      </c>
      <c r="K3630" s="1">
        <v>46287</v>
      </c>
      <c r="L3630" t="s">
        <v>16009</v>
      </c>
      <c r="M3630">
        <f t="shared" si="672"/>
        <v>1</v>
      </c>
      <c r="N3630">
        <f>COUNTIF(Orders!$A:$A,C3630)</f>
        <v>1</v>
      </c>
      <c r="P3630">
        <f>COUNTIF(Orders!$H:$H,UPPER(SUBSTITUTE(TRIM(C3630),"-","")))</f>
        <v>1</v>
      </c>
      <c r="R3630" t="str">
        <f t="shared" si="673"/>
        <v>Matched Order Reference</v>
      </c>
      <c r="S3630">
        <f t="shared" si="674"/>
        <v>1</v>
      </c>
      <c r="V3630" cm="1">
        <f t="array" ref="V3630">IF(E3630&lt;&gt;"CAPTURE",0,SUMPRODUCT((MDR_Rates!$A$2:$A$10=F3630)*(G3630&gt;MDR_Rates!$B$2:$B$10)*((MDR_Rates!$C$2:$C$10="")+(G3630&lt;=MDR_Rates!$C$2:$C$10))*MDR_Rates!$D$2:$D$10))</f>
        <v>0.3</v>
      </c>
      <c r="W3630">
        <f t="shared" si="675"/>
        <v>24</v>
      </c>
      <c r="X3630">
        <f t="shared" si="676"/>
        <v>4.32</v>
      </c>
      <c r="Y3630">
        <f t="shared" si="677"/>
        <v>0</v>
      </c>
      <c r="Z3630">
        <f t="shared" si="678"/>
        <v>0</v>
      </c>
      <c r="AG3630" t="str">
        <f t="shared" si="679"/>
        <v/>
      </c>
      <c r="AI3630" t="str">
        <f t="shared" si="680"/>
        <v/>
      </c>
      <c r="AJ3630" t="str">
        <f t="shared" si="681"/>
        <v/>
      </c>
      <c r="AK3630" t="str">
        <f t="shared" si="682"/>
        <v>ORD26000394</v>
      </c>
      <c r="AL3630">
        <f>IF(E3630&lt;&gt;"CAPTURE","",COUNTIF(Orders!$H:$H,AK3630))</f>
        <v>1</v>
      </c>
      <c r="AP3630" t="str">
        <f t="shared" si="683"/>
        <v>Matched to Order</v>
      </c>
      <c r="AQ3630">
        <f>IF(COUNTIF($A$2:A3630,A3630)=1,1,0)</f>
        <v>1</v>
      </c>
    </row>
    <row r="3631" spans="1:43" x14ac:dyDescent="0.3">
      <c r="A3631" t="s">
        <v>16020</v>
      </c>
      <c r="C3631" t="s">
        <v>818</v>
      </c>
      <c r="D3631" s="1">
        <v>46285</v>
      </c>
      <c r="E3631" t="s">
        <v>11819</v>
      </c>
      <c r="F3631" t="s">
        <v>9</v>
      </c>
      <c r="G3631">
        <v>2098</v>
      </c>
      <c r="H3631">
        <v>6.29</v>
      </c>
      <c r="I3631">
        <v>1.1299999999999999</v>
      </c>
      <c r="J3631">
        <v>2090.58</v>
      </c>
      <c r="K3631" s="1">
        <v>46287</v>
      </c>
      <c r="L3631" t="s">
        <v>16009</v>
      </c>
      <c r="M3631">
        <f t="shared" si="672"/>
        <v>1</v>
      </c>
      <c r="N3631">
        <f>COUNTIF(Orders!$A:$A,C3631)</f>
        <v>1</v>
      </c>
      <c r="P3631">
        <f>COUNTIF(Orders!$H:$H,UPPER(SUBSTITUTE(TRIM(C3631),"-","")))</f>
        <v>1</v>
      </c>
      <c r="R3631" t="str">
        <f t="shared" si="673"/>
        <v>Matched Order Reference</v>
      </c>
      <c r="S3631">
        <f t="shared" si="674"/>
        <v>1</v>
      </c>
      <c r="V3631" cm="1">
        <f t="array" ref="V3631">IF(E3631&lt;&gt;"CAPTURE",0,SUMPRODUCT((MDR_Rates!$A$2:$A$10=F3631)*(G3631&gt;MDR_Rates!$B$2:$B$10)*((MDR_Rates!$C$2:$C$10="")+(G3631&lt;=MDR_Rates!$C$2:$C$10))*MDR_Rates!$D$2:$D$10))</f>
        <v>0.3</v>
      </c>
      <c r="W3631">
        <f t="shared" si="675"/>
        <v>6.29</v>
      </c>
      <c r="X3631">
        <f t="shared" si="676"/>
        <v>1.1299999999999999</v>
      </c>
      <c r="Y3631">
        <f t="shared" si="677"/>
        <v>0</v>
      </c>
      <c r="Z3631">
        <f t="shared" si="678"/>
        <v>0</v>
      </c>
      <c r="AG3631" t="str">
        <f t="shared" si="679"/>
        <v/>
      </c>
      <c r="AI3631" t="str">
        <f t="shared" si="680"/>
        <v/>
      </c>
      <c r="AJ3631" t="str">
        <f t="shared" si="681"/>
        <v/>
      </c>
      <c r="AK3631" t="str">
        <f t="shared" si="682"/>
        <v>ORD26000398</v>
      </c>
      <c r="AL3631">
        <f>IF(E3631&lt;&gt;"CAPTURE","",COUNTIF(Orders!$H:$H,AK3631))</f>
        <v>1</v>
      </c>
      <c r="AP3631" t="str">
        <f t="shared" si="683"/>
        <v>Matched to Order</v>
      </c>
      <c r="AQ3631">
        <f>IF(COUNTIF($A$2:A3631,A3631)=1,1,0)</f>
        <v>1</v>
      </c>
    </row>
    <row r="3632" spans="1:43" x14ac:dyDescent="0.3">
      <c r="A3632" t="s">
        <v>16021</v>
      </c>
      <c r="C3632" t="s">
        <v>828</v>
      </c>
      <c r="D3632" s="1">
        <v>46285</v>
      </c>
      <c r="E3632" t="s">
        <v>11819</v>
      </c>
      <c r="F3632" t="s">
        <v>9</v>
      </c>
      <c r="G3632">
        <v>3498</v>
      </c>
      <c r="H3632">
        <v>10.49</v>
      </c>
      <c r="I3632">
        <v>1.89</v>
      </c>
      <c r="J3632">
        <v>3485.62</v>
      </c>
      <c r="K3632" s="1">
        <v>46287</v>
      </c>
      <c r="L3632" t="s">
        <v>16009</v>
      </c>
      <c r="M3632">
        <f t="shared" si="672"/>
        <v>1</v>
      </c>
      <c r="N3632">
        <f>COUNTIF(Orders!$A:$A,C3632)</f>
        <v>1</v>
      </c>
      <c r="P3632">
        <f>COUNTIF(Orders!$H:$H,UPPER(SUBSTITUTE(TRIM(C3632),"-","")))</f>
        <v>1</v>
      </c>
      <c r="R3632" t="str">
        <f t="shared" si="673"/>
        <v>Matched Order Reference</v>
      </c>
      <c r="S3632">
        <f t="shared" si="674"/>
        <v>1</v>
      </c>
      <c r="V3632" cm="1">
        <f t="array" ref="V3632">IF(E3632&lt;&gt;"CAPTURE",0,SUMPRODUCT((MDR_Rates!$A$2:$A$10=F3632)*(G3632&gt;MDR_Rates!$B$2:$B$10)*((MDR_Rates!$C$2:$C$10="")+(G3632&lt;=MDR_Rates!$C$2:$C$10))*MDR_Rates!$D$2:$D$10))</f>
        <v>0.3</v>
      </c>
      <c r="W3632">
        <f t="shared" si="675"/>
        <v>10.49</v>
      </c>
      <c r="X3632">
        <f t="shared" si="676"/>
        <v>1.89</v>
      </c>
      <c r="Y3632">
        <f t="shared" si="677"/>
        <v>0</v>
      </c>
      <c r="Z3632">
        <f t="shared" si="678"/>
        <v>0</v>
      </c>
      <c r="AG3632" t="str">
        <f t="shared" si="679"/>
        <v/>
      </c>
      <c r="AI3632" t="str">
        <f t="shared" si="680"/>
        <v/>
      </c>
      <c r="AJ3632" t="str">
        <f t="shared" si="681"/>
        <v/>
      </c>
      <c r="AK3632" t="str">
        <f t="shared" si="682"/>
        <v>ORD26000403</v>
      </c>
      <c r="AL3632">
        <f>IF(E3632&lt;&gt;"CAPTURE","",COUNTIF(Orders!$H:$H,AK3632))</f>
        <v>1</v>
      </c>
      <c r="AP3632" t="str">
        <f t="shared" si="683"/>
        <v>Matched to Order</v>
      </c>
      <c r="AQ3632">
        <f>IF(COUNTIF($A$2:A3632,A3632)=1,1,0)</f>
        <v>1</v>
      </c>
    </row>
    <row r="3633" spans="1:43" x14ac:dyDescent="0.3">
      <c r="A3633" t="s">
        <v>16022</v>
      </c>
      <c r="C3633" t="s">
        <v>16023</v>
      </c>
      <c r="D3633" s="1">
        <v>46285</v>
      </c>
      <c r="E3633" t="s">
        <v>11819</v>
      </c>
      <c r="F3633" t="s">
        <v>9</v>
      </c>
      <c r="G3633">
        <v>7297</v>
      </c>
      <c r="H3633">
        <v>21.89</v>
      </c>
      <c r="I3633">
        <v>3.94</v>
      </c>
      <c r="J3633">
        <v>7271.17</v>
      </c>
      <c r="K3633" s="1">
        <v>46287</v>
      </c>
      <c r="L3633" t="s">
        <v>16009</v>
      </c>
      <c r="M3633">
        <f t="shared" si="672"/>
        <v>1</v>
      </c>
      <c r="N3633">
        <f>COUNTIF(Orders!$A:$A,C3633)</f>
        <v>0</v>
      </c>
      <c r="P3633">
        <f>COUNTIF(Orders!$H:$H,UPPER(SUBSTITUTE(TRIM(C3633),"-","")))</f>
        <v>1</v>
      </c>
      <c r="R3633" t="str">
        <f t="shared" si="673"/>
        <v>Matched Order Reference</v>
      </c>
      <c r="S3633">
        <f t="shared" si="674"/>
        <v>1</v>
      </c>
      <c r="V3633" cm="1">
        <f t="array" ref="V3633">IF(E3633&lt;&gt;"CAPTURE",0,SUMPRODUCT((MDR_Rates!$A$2:$A$10=F3633)*(G3633&gt;MDR_Rates!$B$2:$B$10)*((MDR_Rates!$C$2:$C$10="")+(G3633&lt;=MDR_Rates!$C$2:$C$10))*MDR_Rates!$D$2:$D$10))</f>
        <v>0.3</v>
      </c>
      <c r="W3633">
        <f t="shared" si="675"/>
        <v>21.89</v>
      </c>
      <c r="X3633">
        <f t="shared" si="676"/>
        <v>3.94</v>
      </c>
      <c r="Y3633">
        <f t="shared" si="677"/>
        <v>0</v>
      </c>
      <c r="Z3633">
        <f t="shared" si="678"/>
        <v>0</v>
      </c>
      <c r="AG3633" t="str">
        <f t="shared" si="679"/>
        <v/>
      </c>
      <c r="AI3633" t="str">
        <f t="shared" si="680"/>
        <v/>
      </c>
      <c r="AJ3633" t="str">
        <f t="shared" si="681"/>
        <v/>
      </c>
      <c r="AK3633" t="str">
        <f t="shared" si="682"/>
        <v>ORD26000409</v>
      </c>
      <c r="AL3633">
        <f>IF(E3633&lt;&gt;"CAPTURE","",COUNTIF(Orders!$H:$H,AK3633))</f>
        <v>1</v>
      </c>
      <c r="AP3633" t="str">
        <f t="shared" si="683"/>
        <v>Matched to Order</v>
      </c>
      <c r="AQ3633">
        <f>IF(COUNTIF($A$2:A3633,A3633)=1,1,0)</f>
        <v>1</v>
      </c>
    </row>
    <row r="3634" spans="1:43" x14ac:dyDescent="0.3">
      <c r="A3634" t="s">
        <v>16024</v>
      </c>
      <c r="C3634" t="s">
        <v>896</v>
      </c>
      <c r="D3634" s="1">
        <v>46285</v>
      </c>
      <c r="E3634" t="s">
        <v>11819</v>
      </c>
      <c r="F3634" t="s">
        <v>9</v>
      </c>
      <c r="G3634">
        <v>4999</v>
      </c>
      <c r="H3634">
        <v>15</v>
      </c>
      <c r="I3634">
        <v>2.7</v>
      </c>
      <c r="J3634">
        <v>4981.3</v>
      </c>
      <c r="K3634" s="1">
        <v>46287</v>
      </c>
      <c r="L3634" t="s">
        <v>16009</v>
      </c>
      <c r="M3634">
        <f t="shared" si="672"/>
        <v>1</v>
      </c>
      <c r="N3634">
        <f>COUNTIF(Orders!$A:$A,C3634)</f>
        <v>1</v>
      </c>
      <c r="P3634">
        <f>COUNTIF(Orders!$H:$H,UPPER(SUBSTITUTE(TRIM(C3634),"-","")))</f>
        <v>1</v>
      </c>
      <c r="R3634" t="str">
        <f t="shared" si="673"/>
        <v>Matched Order Reference</v>
      </c>
      <c r="S3634">
        <f t="shared" si="674"/>
        <v>1</v>
      </c>
      <c r="V3634" cm="1">
        <f t="array" ref="V3634">IF(E3634&lt;&gt;"CAPTURE",0,SUMPRODUCT((MDR_Rates!$A$2:$A$10=F3634)*(G3634&gt;MDR_Rates!$B$2:$B$10)*((MDR_Rates!$C$2:$C$10="")+(G3634&lt;=MDR_Rates!$C$2:$C$10))*MDR_Rates!$D$2:$D$10))</f>
        <v>0.3</v>
      </c>
      <c r="W3634">
        <f t="shared" si="675"/>
        <v>15</v>
      </c>
      <c r="X3634">
        <f t="shared" si="676"/>
        <v>2.7</v>
      </c>
      <c r="Y3634">
        <f t="shared" si="677"/>
        <v>0</v>
      </c>
      <c r="Z3634">
        <f t="shared" si="678"/>
        <v>0</v>
      </c>
      <c r="AG3634" t="str">
        <f t="shared" si="679"/>
        <v/>
      </c>
      <c r="AI3634" t="str">
        <f t="shared" si="680"/>
        <v/>
      </c>
      <c r="AJ3634" t="str">
        <f t="shared" si="681"/>
        <v/>
      </c>
      <c r="AK3634" t="str">
        <f t="shared" si="682"/>
        <v>ORD26000437</v>
      </c>
      <c r="AL3634">
        <f>IF(E3634&lt;&gt;"CAPTURE","",COUNTIF(Orders!$H:$H,AK3634))</f>
        <v>1</v>
      </c>
      <c r="AP3634" t="str">
        <f t="shared" si="683"/>
        <v>Matched to Order</v>
      </c>
      <c r="AQ3634">
        <f>IF(COUNTIF($A$2:A3634,A3634)=1,1,0)</f>
        <v>1</v>
      </c>
    </row>
    <row r="3635" spans="1:43" x14ac:dyDescent="0.3">
      <c r="A3635" t="s">
        <v>16025</v>
      </c>
      <c r="C3635" t="s">
        <v>1252</v>
      </c>
      <c r="D3635" s="1">
        <v>46285</v>
      </c>
      <c r="E3635" t="s">
        <v>11819</v>
      </c>
      <c r="F3635" t="s">
        <v>17</v>
      </c>
      <c r="G3635">
        <v>4397</v>
      </c>
      <c r="H3635">
        <v>70.349999999999994</v>
      </c>
      <c r="I3635">
        <v>12.66</v>
      </c>
      <c r="J3635">
        <v>4313.99</v>
      </c>
      <c r="K3635" s="1">
        <v>46287</v>
      </c>
      <c r="L3635" t="s">
        <v>16009</v>
      </c>
      <c r="M3635">
        <f t="shared" si="672"/>
        <v>1</v>
      </c>
      <c r="N3635">
        <f>COUNTIF(Orders!$A:$A,C3635)</f>
        <v>1</v>
      </c>
      <c r="P3635">
        <f>COUNTIF(Orders!$H:$H,UPPER(SUBSTITUTE(TRIM(C3635),"-","")))</f>
        <v>1</v>
      </c>
      <c r="R3635" t="str">
        <f t="shared" si="673"/>
        <v>Matched Order Reference</v>
      </c>
      <c r="S3635">
        <f t="shared" si="674"/>
        <v>1</v>
      </c>
      <c r="V3635" cm="1">
        <f t="array" ref="V3635">IF(E3635&lt;&gt;"CAPTURE",0,SUMPRODUCT((MDR_Rates!$A$2:$A$10=F3635)*(G3635&gt;MDR_Rates!$B$2:$B$10)*((MDR_Rates!$C$2:$C$10="")+(G3635&lt;=MDR_Rates!$C$2:$C$10))*MDR_Rates!$D$2:$D$10))</f>
        <v>1.6</v>
      </c>
      <c r="W3635">
        <f t="shared" si="675"/>
        <v>70.349999999999994</v>
      </c>
      <c r="X3635">
        <f t="shared" si="676"/>
        <v>12.66</v>
      </c>
      <c r="Y3635">
        <f t="shared" si="677"/>
        <v>0</v>
      </c>
      <c r="Z3635">
        <f t="shared" si="678"/>
        <v>0</v>
      </c>
      <c r="AG3635" t="str">
        <f t="shared" si="679"/>
        <v/>
      </c>
      <c r="AI3635" t="str">
        <f t="shared" si="680"/>
        <v/>
      </c>
      <c r="AJ3635" t="str">
        <f t="shared" si="681"/>
        <v/>
      </c>
      <c r="AK3635" t="str">
        <f t="shared" si="682"/>
        <v>ORD26000616</v>
      </c>
      <c r="AL3635">
        <f>IF(E3635&lt;&gt;"CAPTURE","",COUNTIF(Orders!$H:$H,AK3635))</f>
        <v>1</v>
      </c>
      <c r="AP3635" t="str">
        <f t="shared" si="683"/>
        <v>Matched to Order</v>
      </c>
      <c r="AQ3635">
        <f>IF(COUNTIF($A$2:A3635,A3635)=1,1,0)</f>
        <v>1</v>
      </c>
    </row>
    <row r="3636" spans="1:43" x14ac:dyDescent="0.3">
      <c r="A3636" t="s">
        <v>16026</v>
      </c>
      <c r="C3636" t="s">
        <v>1256</v>
      </c>
      <c r="D3636" s="1">
        <v>46285</v>
      </c>
      <c r="E3636" t="s">
        <v>11819</v>
      </c>
      <c r="F3636" t="s">
        <v>9</v>
      </c>
      <c r="G3636">
        <v>6498</v>
      </c>
      <c r="H3636">
        <v>19.489999999999998</v>
      </c>
      <c r="I3636">
        <v>3.51</v>
      </c>
      <c r="J3636">
        <v>6475</v>
      </c>
      <c r="K3636" s="1">
        <v>46287</v>
      </c>
      <c r="L3636" t="s">
        <v>16009</v>
      </c>
      <c r="M3636">
        <f t="shared" si="672"/>
        <v>1</v>
      </c>
      <c r="N3636">
        <f>COUNTIF(Orders!$A:$A,C3636)</f>
        <v>1</v>
      </c>
      <c r="P3636">
        <f>COUNTIF(Orders!$H:$H,UPPER(SUBSTITUTE(TRIM(C3636),"-","")))</f>
        <v>1</v>
      </c>
      <c r="R3636" t="str">
        <f t="shared" si="673"/>
        <v>Matched Order Reference</v>
      </c>
      <c r="S3636">
        <f t="shared" si="674"/>
        <v>1</v>
      </c>
      <c r="V3636" cm="1">
        <f t="array" ref="V3636">IF(E3636&lt;&gt;"CAPTURE",0,SUMPRODUCT((MDR_Rates!$A$2:$A$10=F3636)*(G3636&gt;MDR_Rates!$B$2:$B$10)*((MDR_Rates!$C$2:$C$10="")+(G3636&lt;=MDR_Rates!$C$2:$C$10))*MDR_Rates!$D$2:$D$10))</f>
        <v>0.3</v>
      </c>
      <c r="W3636">
        <f t="shared" si="675"/>
        <v>19.489999999999998</v>
      </c>
      <c r="X3636">
        <f t="shared" si="676"/>
        <v>3.51</v>
      </c>
      <c r="Y3636">
        <f t="shared" si="677"/>
        <v>0</v>
      </c>
      <c r="Z3636">
        <f t="shared" si="678"/>
        <v>0</v>
      </c>
      <c r="AG3636" t="str">
        <f t="shared" si="679"/>
        <v/>
      </c>
      <c r="AI3636" t="str">
        <f t="shared" si="680"/>
        <v/>
      </c>
      <c r="AJ3636" t="str">
        <f t="shared" si="681"/>
        <v/>
      </c>
      <c r="AK3636" t="str">
        <f t="shared" si="682"/>
        <v>ORD26000618</v>
      </c>
      <c r="AL3636">
        <f>IF(E3636&lt;&gt;"CAPTURE","",COUNTIF(Orders!$H:$H,AK3636))</f>
        <v>1</v>
      </c>
      <c r="AP3636" t="str">
        <f t="shared" si="683"/>
        <v>Matched to Order</v>
      </c>
      <c r="AQ3636">
        <f>IF(COUNTIF($A$2:A3636,A3636)=1,1,0)</f>
        <v>1</v>
      </c>
    </row>
    <row r="3637" spans="1:43" x14ac:dyDescent="0.3">
      <c r="A3637" t="s">
        <v>16027</v>
      </c>
      <c r="C3637" t="s">
        <v>1340</v>
      </c>
      <c r="D3637" s="1">
        <v>46285</v>
      </c>
      <c r="E3637" t="s">
        <v>11819</v>
      </c>
      <c r="F3637" t="s">
        <v>9</v>
      </c>
      <c r="G3637">
        <v>799</v>
      </c>
      <c r="H3637">
        <v>0</v>
      </c>
      <c r="I3637">
        <v>0</v>
      </c>
      <c r="J3637">
        <v>799</v>
      </c>
      <c r="K3637" s="1">
        <v>46287</v>
      </c>
      <c r="L3637" t="s">
        <v>16009</v>
      </c>
      <c r="M3637">
        <f t="shared" si="672"/>
        <v>1</v>
      </c>
      <c r="N3637">
        <f>COUNTIF(Orders!$A:$A,C3637)</f>
        <v>1</v>
      </c>
      <c r="P3637">
        <f>COUNTIF(Orders!$H:$H,UPPER(SUBSTITUTE(TRIM(C3637),"-","")))</f>
        <v>1</v>
      </c>
      <c r="R3637" t="str">
        <f t="shared" si="673"/>
        <v>Matched Order Reference</v>
      </c>
      <c r="S3637">
        <f t="shared" si="674"/>
        <v>1</v>
      </c>
      <c r="V3637" cm="1">
        <f t="array" ref="V3637">IF(E3637&lt;&gt;"CAPTURE",0,SUMPRODUCT((MDR_Rates!$A$2:$A$10=F3637)*(G3637&gt;MDR_Rates!$B$2:$B$10)*((MDR_Rates!$C$2:$C$10="")+(G3637&lt;=MDR_Rates!$C$2:$C$10))*MDR_Rates!$D$2:$D$10))</f>
        <v>0</v>
      </c>
      <c r="W3637">
        <f t="shared" si="675"/>
        <v>0</v>
      </c>
      <c r="X3637">
        <f t="shared" si="676"/>
        <v>0</v>
      </c>
      <c r="Y3637">
        <f t="shared" si="677"/>
        <v>0</v>
      </c>
      <c r="Z3637">
        <f t="shared" si="678"/>
        <v>0</v>
      </c>
      <c r="AG3637" t="str">
        <f t="shared" si="679"/>
        <v/>
      </c>
      <c r="AI3637" t="str">
        <f t="shared" si="680"/>
        <v/>
      </c>
      <c r="AJ3637" t="str">
        <f t="shared" si="681"/>
        <v/>
      </c>
      <c r="AK3637" t="str">
        <f t="shared" si="682"/>
        <v>ORD26000660</v>
      </c>
      <c r="AL3637">
        <f>IF(E3637&lt;&gt;"CAPTURE","",COUNTIF(Orders!$H:$H,AK3637))</f>
        <v>1</v>
      </c>
      <c r="AP3637" t="str">
        <f t="shared" si="683"/>
        <v>Matched to Order</v>
      </c>
      <c r="AQ3637">
        <f>IF(COUNTIF($A$2:A3637,A3637)=1,1,0)</f>
        <v>1</v>
      </c>
    </row>
    <row r="3638" spans="1:43" x14ac:dyDescent="0.3">
      <c r="A3638" t="s">
        <v>16028</v>
      </c>
      <c r="C3638" t="s">
        <v>1358</v>
      </c>
      <c r="D3638" s="1">
        <v>46285</v>
      </c>
      <c r="E3638" t="s">
        <v>11819</v>
      </c>
      <c r="F3638" t="s">
        <v>9</v>
      </c>
      <c r="G3638">
        <v>599</v>
      </c>
      <c r="H3638">
        <v>0</v>
      </c>
      <c r="I3638">
        <v>0</v>
      </c>
      <c r="J3638">
        <v>599</v>
      </c>
      <c r="K3638" s="1">
        <v>46287</v>
      </c>
      <c r="L3638" t="s">
        <v>16009</v>
      </c>
      <c r="M3638">
        <f t="shared" si="672"/>
        <v>1</v>
      </c>
      <c r="N3638">
        <f>COUNTIF(Orders!$A:$A,C3638)</f>
        <v>1</v>
      </c>
      <c r="P3638">
        <f>COUNTIF(Orders!$H:$H,UPPER(SUBSTITUTE(TRIM(C3638),"-","")))</f>
        <v>1</v>
      </c>
      <c r="R3638" t="str">
        <f t="shared" si="673"/>
        <v>Matched Order Reference</v>
      </c>
      <c r="S3638">
        <f t="shared" si="674"/>
        <v>1</v>
      </c>
      <c r="V3638" cm="1">
        <f t="array" ref="V3638">IF(E3638&lt;&gt;"CAPTURE",0,SUMPRODUCT((MDR_Rates!$A$2:$A$10=F3638)*(G3638&gt;MDR_Rates!$B$2:$B$10)*((MDR_Rates!$C$2:$C$10="")+(G3638&lt;=MDR_Rates!$C$2:$C$10))*MDR_Rates!$D$2:$D$10))</f>
        <v>0</v>
      </c>
      <c r="W3638">
        <f t="shared" si="675"/>
        <v>0</v>
      </c>
      <c r="X3638">
        <f t="shared" si="676"/>
        <v>0</v>
      </c>
      <c r="Y3638">
        <f t="shared" si="677"/>
        <v>0</v>
      </c>
      <c r="Z3638">
        <f t="shared" si="678"/>
        <v>0</v>
      </c>
      <c r="AG3638" t="str">
        <f t="shared" si="679"/>
        <v/>
      </c>
      <c r="AI3638" t="str">
        <f t="shared" si="680"/>
        <v/>
      </c>
      <c r="AJ3638" t="str">
        <f t="shared" si="681"/>
        <v/>
      </c>
      <c r="AK3638" t="str">
        <f t="shared" si="682"/>
        <v>ORD26000669</v>
      </c>
      <c r="AL3638">
        <f>IF(E3638&lt;&gt;"CAPTURE","",COUNTIF(Orders!$H:$H,AK3638))</f>
        <v>1</v>
      </c>
      <c r="AP3638" t="str">
        <f t="shared" si="683"/>
        <v>Matched to Order</v>
      </c>
      <c r="AQ3638">
        <f>IF(COUNTIF($A$2:A3638,A3638)=1,1,0)</f>
        <v>1</v>
      </c>
    </row>
    <row r="3639" spans="1:43" x14ac:dyDescent="0.3">
      <c r="A3639" t="s">
        <v>16029</v>
      </c>
      <c r="C3639" t="s">
        <v>1428</v>
      </c>
      <c r="D3639" s="1">
        <v>46285</v>
      </c>
      <c r="E3639" t="s">
        <v>11819</v>
      </c>
      <c r="F3639" t="s">
        <v>17</v>
      </c>
      <c r="G3639">
        <v>2098</v>
      </c>
      <c r="H3639">
        <v>33.57</v>
      </c>
      <c r="I3639">
        <v>6.04</v>
      </c>
      <c r="J3639">
        <v>2058.39</v>
      </c>
      <c r="K3639" s="1">
        <v>46287</v>
      </c>
      <c r="L3639" t="s">
        <v>16009</v>
      </c>
      <c r="M3639">
        <f t="shared" si="672"/>
        <v>1</v>
      </c>
      <c r="N3639">
        <f>COUNTIF(Orders!$A:$A,C3639)</f>
        <v>1</v>
      </c>
      <c r="P3639">
        <f>COUNTIF(Orders!$H:$H,UPPER(SUBSTITUTE(TRIM(C3639),"-","")))</f>
        <v>1</v>
      </c>
      <c r="R3639" t="str">
        <f t="shared" si="673"/>
        <v>Matched Order Reference</v>
      </c>
      <c r="S3639">
        <f t="shared" si="674"/>
        <v>1</v>
      </c>
      <c r="V3639" cm="1">
        <f t="array" ref="V3639">IF(E3639&lt;&gt;"CAPTURE",0,SUMPRODUCT((MDR_Rates!$A$2:$A$10=F3639)*(G3639&gt;MDR_Rates!$B$2:$B$10)*((MDR_Rates!$C$2:$C$10="")+(G3639&lt;=MDR_Rates!$C$2:$C$10))*MDR_Rates!$D$2:$D$10))</f>
        <v>1.6</v>
      </c>
      <c r="W3639">
        <f t="shared" si="675"/>
        <v>33.57</v>
      </c>
      <c r="X3639">
        <f t="shared" si="676"/>
        <v>6.04</v>
      </c>
      <c r="Y3639">
        <f t="shared" si="677"/>
        <v>0</v>
      </c>
      <c r="Z3639">
        <f t="shared" si="678"/>
        <v>0</v>
      </c>
      <c r="AG3639" t="str">
        <f t="shared" si="679"/>
        <v/>
      </c>
      <c r="AI3639" t="str">
        <f t="shared" si="680"/>
        <v/>
      </c>
      <c r="AJ3639" t="str">
        <f t="shared" si="681"/>
        <v/>
      </c>
      <c r="AK3639" t="str">
        <f t="shared" si="682"/>
        <v>ORD26000704</v>
      </c>
      <c r="AL3639">
        <f>IF(E3639&lt;&gt;"CAPTURE","",COUNTIF(Orders!$H:$H,AK3639))</f>
        <v>1</v>
      </c>
      <c r="AP3639" t="str">
        <f t="shared" si="683"/>
        <v>Matched to Order</v>
      </c>
      <c r="AQ3639">
        <f>IF(COUNTIF($A$2:A3639,A3639)=1,1,0)</f>
        <v>1</v>
      </c>
    </row>
    <row r="3640" spans="1:43" x14ac:dyDescent="0.3">
      <c r="A3640" t="s">
        <v>16030</v>
      </c>
      <c r="C3640" t="s">
        <v>1438</v>
      </c>
      <c r="D3640" s="1">
        <v>46285</v>
      </c>
      <c r="E3640" t="s">
        <v>11819</v>
      </c>
      <c r="F3640" t="s">
        <v>17</v>
      </c>
      <c r="G3640">
        <v>4999</v>
      </c>
      <c r="H3640">
        <v>79.98</v>
      </c>
      <c r="I3640">
        <v>14.4</v>
      </c>
      <c r="J3640">
        <v>4904.62</v>
      </c>
      <c r="K3640" s="1">
        <v>46287</v>
      </c>
      <c r="L3640" t="s">
        <v>16009</v>
      </c>
      <c r="M3640">
        <f t="shared" si="672"/>
        <v>1</v>
      </c>
      <c r="N3640">
        <f>COUNTIF(Orders!$A:$A,C3640)</f>
        <v>1</v>
      </c>
      <c r="P3640">
        <f>COUNTIF(Orders!$H:$H,UPPER(SUBSTITUTE(TRIM(C3640),"-","")))</f>
        <v>1</v>
      </c>
      <c r="R3640" t="str">
        <f t="shared" si="673"/>
        <v>Matched Order Reference</v>
      </c>
      <c r="S3640">
        <f t="shared" si="674"/>
        <v>1</v>
      </c>
      <c r="V3640" cm="1">
        <f t="array" ref="V3640">IF(E3640&lt;&gt;"CAPTURE",0,SUMPRODUCT((MDR_Rates!$A$2:$A$10=F3640)*(G3640&gt;MDR_Rates!$B$2:$B$10)*((MDR_Rates!$C$2:$C$10="")+(G3640&lt;=MDR_Rates!$C$2:$C$10))*MDR_Rates!$D$2:$D$10))</f>
        <v>1.6</v>
      </c>
      <c r="W3640">
        <f t="shared" si="675"/>
        <v>79.98</v>
      </c>
      <c r="X3640">
        <f t="shared" si="676"/>
        <v>14.4</v>
      </c>
      <c r="Y3640">
        <f t="shared" si="677"/>
        <v>0</v>
      </c>
      <c r="Z3640">
        <f t="shared" si="678"/>
        <v>0</v>
      </c>
      <c r="AG3640" t="str">
        <f t="shared" si="679"/>
        <v/>
      </c>
      <c r="AI3640" t="str">
        <f t="shared" si="680"/>
        <v/>
      </c>
      <c r="AJ3640" t="str">
        <f t="shared" si="681"/>
        <v/>
      </c>
      <c r="AK3640" t="str">
        <f t="shared" si="682"/>
        <v>ORD26000709</v>
      </c>
      <c r="AL3640">
        <f>IF(E3640&lt;&gt;"CAPTURE","",COUNTIF(Orders!$H:$H,AK3640))</f>
        <v>1</v>
      </c>
      <c r="AP3640" t="str">
        <f t="shared" si="683"/>
        <v>Matched to Order</v>
      </c>
      <c r="AQ3640">
        <f>IF(COUNTIF($A$2:A3640,A3640)=1,1,0)</f>
        <v>1</v>
      </c>
    </row>
    <row r="3641" spans="1:43" x14ac:dyDescent="0.3">
      <c r="A3641" t="s">
        <v>16031</v>
      </c>
      <c r="C3641" t="s">
        <v>1597</v>
      </c>
      <c r="D3641" s="1">
        <v>46285</v>
      </c>
      <c r="E3641" t="s">
        <v>11819</v>
      </c>
      <c r="F3641" t="s">
        <v>9</v>
      </c>
      <c r="G3641">
        <v>4999</v>
      </c>
      <c r="H3641">
        <v>15</v>
      </c>
      <c r="I3641">
        <v>2.7</v>
      </c>
      <c r="J3641">
        <v>4981.3</v>
      </c>
      <c r="K3641" s="1">
        <v>46287</v>
      </c>
      <c r="L3641" t="s">
        <v>16009</v>
      </c>
      <c r="M3641">
        <f t="shared" si="672"/>
        <v>1</v>
      </c>
      <c r="N3641">
        <f>COUNTIF(Orders!$A:$A,C3641)</f>
        <v>1</v>
      </c>
      <c r="P3641">
        <f>COUNTIF(Orders!$H:$H,UPPER(SUBSTITUTE(TRIM(C3641),"-","")))</f>
        <v>1</v>
      </c>
      <c r="R3641" t="str">
        <f t="shared" si="673"/>
        <v>Matched Order Reference</v>
      </c>
      <c r="S3641">
        <f t="shared" si="674"/>
        <v>1</v>
      </c>
      <c r="V3641" cm="1">
        <f t="array" ref="V3641">IF(E3641&lt;&gt;"CAPTURE",0,SUMPRODUCT((MDR_Rates!$A$2:$A$10=F3641)*(G3641&gt;MDR_Rates!$B$2:$B$10)*((MDR_Rates!$C$2:$C$10="")+(G3641&lt;=MDR_Rates!$C$2:$C$10))*MDR_Rates!$D$2:$D$10))</f>
        <v>0.3</v>
      </c>
      <c r="W3641">
        <f t="shared" si="675"/>
        <v>15</v>
      </c>
      <c r="X3641">
        <f t="shared" si="676"/>
        <v>2.7</v>
      </c>
      <c r="Y3641">
        <f t="shared" si="677"/>
        <v>0</v>
      </c>
      <c r="Z3641">
        <f t="shared" si="678"/>
        <v>0</v>
      </c>
      <c r="AG3641" t="str">
        <f t="shared" si="679"/>
        <v/>
      </c>
      <c r="AI3641" t="str">
        <f t="shared" si="680"/>
        <v/>
      </c>
      <c r="AJ3641" t="str">
        <f t="shared" si="681"/>
        <v/>
      </c>
      <c r="AK3641" t="str">
        <f t="shared" si="682"/>
        <v>ORD26000789</v>
      </c>
      <c r="AL3641">
        <f>IF(E3641&lt;&gt;"CAPTURE","",COUNTIF(Orders!$H:$H,AK3641))</f>
        <v>1</v>
      </c>
      <c r="AP3641" t="str">
        <f t="shared" si="683"/>
        <v>Matched to Order</v>
      </c>
      <c r="AQ3641">
        <f>IF(COUNTIF($A$2:A3641,A3641)=1,1,0)</f>
        <v>1</v>
      </c>
    </row>
    <row r="3642" spans="1:43" x14ac:dyDescent="0.3">
      <c r="A3642" t="s">
        <v>16032</v>
      </c>
      <c r="C3642" t="s">
        <v>16033</v>
      </c>
      <c r="D3642" s="1">
        <v>46285</v>
      </c>
      <c r="E3642" t="s">
        <v>11819</v>
      </c>
      <c r="F3642" t="s">
        <v>17</v>
      </c>
      <c r="G3642">
        <v>3597</v>
      </c>
      <c r="H3642">
        <v>57.55</v>
      </c>
      <c r="I3642">
        <v>10.36</v>
      </c>
      <c r="J3642">
        <v>3529.09</v>
      </c>
      <c r="K3642" s="1">
        <v>46287</v>
      </c>
      <c r="L3642" t="s">
        <v>16009</v>
      </c>
      <c r="M3642">
        <f t="shared" si="672"/>
        <v>1</v>
      </c>
      <c r="N3642">
        <f>COUNTIF(Orders!$A:$A,C3642)</f>
        <v>1</v>
      </c>
      <c r="P3642">
        <f>COUNTIF(Orders!$H:$H,UPPER(SUBSTITUTE(TRIM(C3642),"-","")))</f>
        <v>1</v>
      </c>
      <c r="R3642" t="str">
        <f t="shared" si="673"/>
        <v>Matched Order Reference</v>
      </c>
      <c r="S3642">
        <f t="shared" si="674"/>
        <v>1</v>
      </c>
      <c r="V3642" cm="1">
        <f t="array" ref="V3642">IF(E3642&lt;&gt;"CAPTURE",0,SUMPRODUCT((MDR_Rates!$A$2:$A$10=F3642)*(G3642&gt;MDR_Rates!$B$2:$B$10)*((MDR_Rates!$C$2:$C$10="")+(G3642&lt;=MDR_Rates!$C$2:$C$10))*MDR_Rates!$D$2:$D$10))</f>
        <v>1.6</v>
      </c>
      <c r="W3642">
        <f t="shared" si="675"/>
        <v>57.55</v>
      </c>
      <c r="X3642">
        <f t="shared" si="676"/>
        <v>10.36</v>
      </c>
      <c r="Y3642">
        <f t="shared" si="677"/>
        <v>0</v>
      </c>
      <c r="Z3642">
        <f t="shared" si="678"/>
        <v>0</v>
      </c>
      <c r="AG3642" t="str">
        <f t="shared" si="679"/>
        <v/>
      </c>
      <c r="AI3642" t="str">
        <f t="shared" si="680"/>
        <v/>
      </c>
      <c r="AJ3642" t="str">
        <f t="shared" si="681"/>
        <v/>
      </c>
      <c r="AK3642" t="str">
        <f t="shared" si="682"/>
        <v>ORD26000794</v>
      </c>
      <c r="AL3642">
        <f>IF(E3642&lt;&gt;"CAPTURE","",COUNTIF(Orders!$H:$H,AK3642))</f>
        <v>1</v>
      </c>
      <c r="AP3642" t="str">
        <f t="shared" si="683"/>
        <v>Matched to Order</v>
      </c>
      <c r="AQ3642">
        <f>IF(COUNTIF($A$2:A3642,A3642)=1,1,0)</f>
        <v>1</v>
      </c>
    </row>
    <row r="3643" spans="1:43" x14ac:dyDescent="0.3">
      <c r="A3643" t="s">
        <v>16034</v>
      </c>
      <c r="C3643" t="s">
        <v>1664</v>
      </c>
      <c r="D3643" s="1">
        <v>46285</v>
      </c>
      <c r="E3643" t="s">
        <v>11819</v>
      </c>
      <c r="F3643" t="s">
        <v>44</v>
      </c>
      <c r="G3643">
        <v>2998</v>
      </c>
      <c r="H3643">
        <v>50.97</v>
      </c>
      <c r="I3643">
        <v>9.17</v>
      </c>
      <c r="J3643">
        <v>2937.86</v>
      </c>
      <c r="K3643" s="1">
        <v>46287</v>
      </c>
      <c r="L3643" t="s">
        <v>16009</v>
      </c>
      <c r="M3643">
        <f t="shared" si="672"/>
        <v>1</v>
      </c>
      <c r="N3643">
        <f>COUNTIF(Orders!$A:$A,C3643)</f>
        <v>1</v>
      </c>
      <c r="P3643">
        <f>COUNTIF(Orders!$H:$H,UPPER(SUBSTITUTE(TRIM(C3643),"-","")))</f>
        <v>1</v>
      </c>
      <c r="R3643" t="str">
        <f t="shared" si="673"/>
        <v>Matched Order Reference</v>
      </c>
      <c r="S3643">
        <f t="shared" si="674"/>
        <v>1</v>
      </c>
      <c r="V3643" cm="1">
        <f t="array" ref="V3643">IF(E3643&lt;&gt;"CAPTURE",0,SUMPRODUCT((MDR_Rates!$A$2:$A$10=F3643)*(G3643&gt;MDR_Rates!$B$2:$B$10)*((MDR_Rates!$C$2:$C$10="")+(G3643&lt;=MDR_Rates!$C$2:$C$10))*MDR_Rates!$D$2:$D$10))</f>
        <v>1.7</v>
      </c>
      <c r="W3643">
        <f t="shared" si="675"/>
        <v>50.97</v>
      </c>
      <c r="X3643">
        <f t="shared" si="676"/>
        <v>9.17</v>
      </c>
      <c r="Y3643">
        <f t="shared" si="677"/>
        <v>0</v>
      </c>
      <c r="Z3643">
        <f t="shared" si="678"/>
        <v>0</v>
      </c>
      <c r="AG3643" t="str">
        <f t="shared" si="679"/>
        <v/>
      </c>
      <c r="AI3643" t="str">
        <f t="shared" si="680"/>
        <v/>
      </c>
      <c r="AJ3643" t="str">
        <f t="shared" si="681"/>
        <v/>
      </c>
      <c r="AK3643" t="str">
        <f t="shared" si="682"/>
        <v>ORD26000823</v>
      </c>
      <c r="AL3643">
        <f>IF(E3643&lt;&gt;"CAPTURE","",COUNTIF(Orders!$H:$H,AK3643))</f>
        <v>1</v>
      </c>
      <c r="AP3643" t="str">
        <f t="shared" si="683"/>
        <v>Matched to Order</v>
      </c>
      <c r="AQ3643">
        <f>IF(COUNTIF($A$2:A3643,A3643)=1,1,0)</f>
        <v>1</v>
      </c>
    </row>
    <row r="3644" spans="1:43" x14ac:dyDescent="0.3">
      <c r="A3644" t="s">
        <v>16035</v>
      </c>
      <c r="C3644" t="s">
        <v>1729</v>
      </c>
      <c r="D3644" s="1">
        <v>46285</v>
      </c>
      <c r="E3644" t="s">
        <v>11819</v>
      </c>
      <c r="F3644" t="s">
        <v>9</v>
      </c>
      <c r="G3644">
        <v>3499</v>
      </c>
      <c r="H3644">
        <v>10.5</v>
      </c>
      <c r="I3644">
        <v>1.89</v>
      </c>
      <c r="J3644">
        <v>3486.61</v>
      </c>
      <c r="K3644" s="1">
        <v>46287</v>
      </c>
      <c r="L3644" t="s">
        <v>16009</v>
      </c>
      <c r="M3644">
        <f t="shared" si="672"/>
        <v>1</v>
      </c>
      <c r="N3644">
        <f>COUNTIF(Orders!$A:$A,C3644)</f>
        <v>1</v>
      </c>
      <c r="P3644">
        <f>COUNTIF(Orders!$H:$H,UPPER(SUBSTITUTE(TRIM(C3644),"-","")))</f>
        <v>1</v>
      </c>
      <c r="R3644" t="str">
        <f t="shared" si="673"/>
        <v>Matched Order Reference</v>
      </c>
      <c r="S3644">
        <f t="shared" si="674"/>
        <v>1</v>
      </c>
      <c r="V3644" cm="1">
        <f t="array" ref="V3644">IF(E3644&lt;&gt;"CAPTURE",0,SUMPRODUCT((MDR_Rates!$A$2:$A$10=F3644)*(G3644&gt;MDR_Rates!$B$2:$B$10)*((MDR_Rates!$C$2:$C$10="")+(G3644&lt;=MDR_Rates!$C$2:$C$10))*MDR_Rates!$D$2:$D$10))</f>
        <v>0.3</v>
      </c>
      <c r="W3644">
        <f t="shared" si="675"/>
        <v>10.5</v>
      </c>
      <c r="X3644">
        <f t="shared" si="676"/>
        <v>1.89</v>
      </c>
      <c r="Y3644">
        <f t="shared" si="677"/>
        <v>0</v>
      </c>
      <c r="Z3644">
        <f t="shared" si="678"/>
        <v>0</v>
      </c>
      <c r="AG3644" t="str">
        <f t="shared" si="679"/>
        <v/>
      </c>
      <c r="AI3644" t="str">
        <f t="shared" si="680"/>
        <v/>
      </c>
      <c r="AJ3644" t="str">
        <f t="shared" si="681"/>
        <v/>
      </c>
      <c r="AK3644" t="str">
        <f t="shared" si="682"/>
        <v>ORD26000856</v>
      </c>
      <c r="AL3644">
        <f>IF(E3644&lt;&gt;"CAPTURE","",COUNTIF(Orders!$H:$H,AK3644))</f>
        <v>1</v>
      </c>
      <c r="AP3644" t="str">
        <f t="shared" si="683"/>
        <v>Matched to Order</v>
      </c>
      <c r="AQ3644">
        <f>IF(COUNTIF($A$2:A3644,A3644)=1,1,0)</f>
        <v>1</v>
      </c>
    </row>
    <row r="3645" spans="1:43" x14ac:dyDescent="0.3">
      <c r="A3645" t="s">
        <v>16036</v>
      </c>
      <c r="C3645" t="s">
        <v>1749</v>
      </c>
      <c r="D3645" s="1">
        <v>46285</v>
      </c>
      <c r="E3645" t="s">
        <v>11819</v>
      </c>
      <c r="F3645" t="s">
        <v>17</v>
      </c>
      <c r="G3645">
        <v>4297</v>
      </c>
      <c r="H3645">
        <v>68.75</v>
      </c>
      <c r="I3645">
        <v>12.38</v>
      </c>
      <c r="J3645">
        <v>4215.87</v>
      </c>
      <c r="K3645" s="1">
        <v>46287</v>
      </c>
      <c r="L3645" t="s">
        <v>16009</v>
      </c>
      <c r="M3645">
        <f t="shared" si="672"/>
        <v>1</v>
      </c>
      <c r="N3645">
        <f>COUNTIF(Orders!$A:$A,C3645)</f>
        <v>1</v>
      </c>
      <c r="P3645">
        <f>COUNTIF(Orders!$H:$H,UPPER(SUBSTITUTE(TRIM(C3645),"-","")))</f>
        <v>1</v>
      </c>
      <c r="R3645" t="str">
        <f t="shared" si="673"/>
        <v>Matched Order Reference</v>
      </c>
      <c r="S3645">
        <f t="shared" si="674"/>
        <v>1</v>
      </c>
      <c r="V3645" cm="1">
        <f t="array" ref="V3645">IF(E3645&lt;&gt;"CAPTURE",0,SUMPRODUCT((MDR_Rates!$A$2:$A$10=F3645)*(G3645&gt;MDR_Rates!$B$2:$B$10)*((MDR_Rates!$C$2:$C$10="")+(G3645&lt;=MDR_Rates!$C$2:$C$10))*MDR_Rates!$D$2:$D$10))</f>
        <v>1.6</v>
      </c>
      <c r="W3645">
        <f t="shared" si="675"/>
        <v>68.75</v>
      </c>
      <c r="X3645">
        <f t="shared" si="676"/>
        <v>12.38</v>
      </c>
      <c r="Y3645">
        <f t="shared" si="677"/>
        <v>0</v>
      </c>
      <c r="Z3645">
        <f t="shared" si="678"/>
        <v>0</v>
      </c>
      <c r="AG3645" t="str">
        <f t="shared" si="679"/>
        <v/>
      </c>
      <c r="AI3645" t="str">
        <f t="shared" si="680"/>
        <v/>
      </c>
      <c r="AJ3645" t="str">
        <f t="shared" si="681"/>
        <v/>
      </c>
      <c r="AK3645" t="str">
        <f t="shared" si="682"/>
        <v>ORD26000866</v>
      </c>
      <c r="AL3645">
        <f>IF(E3645&lt;&gt;"CAPTURE","",COUNTIF(Orders!$H:$H,AK3645))</f>
        <v>1</v>
      </c>
      <c r="AP3645" t="str">
        <f t="shared" si="683"/>
        <v>Matched to Order</v>
      </c>
      <c r="AQ3645">
        <f>IF(COUNTIF($A$2:A3645,A3645)=1,1,0)</f>
        <v>1</v>
      </c>
    </row>
    <row r="3646" spans="1:43" x14ac:dyDescent="0.3">
      <c r="A3646" t="s">
        <v>16037</v>
      </c>
      <c r="C3646" t="s">
        <v>1769</v>
      </c>
      <c r="D3646" s="1">
        <v>46285</v>
      </c>
      <c r="E3646" t="s">
        <v>11819</v>
      </c>
      <c r="F3646" t="s">
        <v>44</v>
      </c>
      <c r="G3646">
        <v>799</v>
      </c>
      <c r="H3646">
        <v>15.18</v>
      </c>
      <c r="I3646">
        <v>2.73</v>
      </c>
      <c r="J3646">
        <v>781.09</v>
      </c>
      <c r="K3646" s="1">
        <v>46287</v>
      </c>
      <c r="L3646" t="s">
        <v>16009</v>
      </c>
      <c r="M3646">
        <f t="shared" si="672"/>
        <v>1</v>
      </c>
      <c r="N3646">
        <f>COUNTIF(Orders!$A:$A,C3646)</f>
        <v>1</v>
      </c>
      <c r="P3646">
        <f>COUNTIF(Orders!$H:$H,UPPER(SUBSTITUTE(TRIM(C3646),"-","")))</f>
        <v>1</v>
      </c>
      <c r="R3646" t="str">
        <f t="shared" si="673"/>
        <v>Matched Order Reference</v>
      </c>
      <c r="S3646">
        <f t="shared" si="674"/>
        <v>1</v>
      </c>
      <c r="V3646" cm="1">
        <f t="array" ref="V3646">IF(E3646&lt;&gt;"CAPTURE",0,SUMPRODUCT((MDR_Rates!$A$2:$A$10=F3646)*(G3646&gt;MDR_Rates!$B$2:$B$10)*((MDR_Rates!$C$2:$C$10="")+(G3646&lt;=MDR_Rates!$C$2:$C$10))*MDR_Rates!$D$2:$D$10))</f>
        <v>1.9</v>
      </c>
      <c r="W3646">
        <f t="shared" si="675"/>
        <v>15.18</v>
      </c>
      <c r="X3646">
        <f t="shared" si="676"/>
        <v>2.73</v>
      </c>
      <c r="Y3646">
        <f t="shared" si="677"/>
        <v>0</v>
      </c>
      <c r="Z3646">
        <f t="shared" si="678"/>
        <v>0</v>
      </c>
      <c r="AG3646" t="str">
        <f t="shared" si="679"/>
        <v/>
      </c>
      <c r="AI3646" t="str">
        <f t="shared" si="680"/>
        <v/>
      </c>
      <c r="AJ3646" t="str">
        <f t="shared" si="681"/>
        <v/>
      </c>
      <c r="AK3646" t="str">
        <f t="shared" si="682"/>
        <v>ORD26000876</v>
      </c>
      <c r="AL3646">
        <f>IF(E3646&lt;&gt;"CAPTURE","",COUNTIF(Orders!$H:$H,AK3646))</f>
        <v>1</v>
      </c>
      <c r="AP3646" t="str">
        <f t="shared" si="683"/>
        <v>Matched to Order</v>
      </c>
      <c r="AQ3646">
        <f>IF(COUNTIF($A$2:A3646,A3646)=1,1,0)</f>
        <v>1</v>
      </c>
    </row>
    <row r="3647" spans="1:43" x14ac:dyDescent="0.3">
      <c r="A3647" t="s">
        <v>16038</v>
      </c>
      <c r="C3647" t="s">
        <v>1837</v>
      </c>
      <c r="D3647" s="1">
        <v>46285</v>
      </c>
      <c r="E3647" t="s">
        <v>11819</v>
      </c>
      <c r="F3647" t="s">
        <v>33</v>
      </c>
      <c r="G3647">
        <v>2298</v>
      </c>
      <c r="H3647">
        <v>27.58</v>
      </c>
      <c r="I3647">
        <v>4.96</v>
      </c>
      <c r="J3647">
        <v>2265.46</v>
      </c>
      <c r="K3647" s="1">
        <v>46287</v>
      </c>
      <c r="L3647" t="s">
        <v>16009</v>
      </c>
      <c r="M3647">
        <f t="shared" si="672"/>
        <v>1</v>
      </c>
      <c r="N3647">
        <f>COUNTIF(Orders!$A:$A,C3647)</f>
        <v>1</v>
      </c>
      <c r="P3647">
        <f>COUNTIF(Orders!$H:$H,UPPER(SUBSTITUTE(TRIM(C3647),"-","")))</f>
        <v>1</v>
      </c>
      <c r="R3647" t="str">
        <f t="shared" si="673"/>
        <v>Matched Order Reference</v>
      </c>
      <c r="S3647">
        <f t="shared" si="674"/>
        <v>1</v>
      </c>
      <c r="V3647" cm="1">
        <f t="array" ref="V3647">IF(E3647&lt;&gt;"CAPTURE",0,SUMPRODUCT((MDR_Rates!$A$2:$A$10=F3647)*(G3647&gt;MDR_Rates!$B$2:$B$10)*((MDR_Rates!$C$2:$C$10="")+(G3647&lt;=MDR_Rates!$C$2:$C$10))*MDR_Rates!$D$2:$D$10))</f>
        <v>1.2</v>
      </c>
      <c r="W3647">
        <f t="shared" si="675"/>
        <v>27.58</v>
      </c>
      <c r="X3647">
        <f t="shared" si="676"/>
        <v>4.96</v>
      </c>
      <c r="Y3647">
        <f t="shared" si="677"/>
        <v>0</v>
      </c>
      <c r="Z3647">
        <f t="shared" si="678"/>
        <v>0</v>
      </c>
      <c r="AG3647" t="str">
        <f t="shared" si="679"/>
        <v/>
      </c>
      <c r="AI3647" t="str">
        <f t="shared" si="680"/>
        <v/>
      </c>
      <c r="AJ3647" t="str">
        <f t="shared" si="681"/>
        <v/>
      </c>
      <c r="AK3647" t="str">
        <f t="shared" si="682"/>
        <v>ORD26000910</v>
      </c>
      <c r="AL3647">
        <f>IF(E3647&lt;&gt;"CAPTURE","",COUNTIF(Orders!$H:$H,AK3647))</f>
        <v>1</v>
      </c>
      <c r="AP3647" t="str">
        <f t="shared" si="683"/>
        <v>Matched to Order</v>
      </c>
      <c r="AQ3647">
        <f>IF(COUNTIF($A$2:A3647,A3647)=1,1,0)</f>
        <v>1</v>
      </c>
    </row>
    <row r="3648" spans="1:43" x14ac:dyDescent="0.3">
      <c r="A3648" t="s">
        <v>16039</v>
      </c>
      <c r="C3648" t="s">
        <v>1938</v>
      </c>
      <c r="D3648" s="1">
        <v>46285</v>
      </c>
      <c r="E3648" t="s">
        <v>11819</v>
      </c>
      <c r="F3648" t="s">
        <v>9</v>
      </c>
      <c r="G3648">
        <v>5347</v>
      </c>
      <c r="H3648">
        <v>16.04</v>
      </c>
      <c r="I3648">
        <v>2.89</v>
      </c>
      <c r="J3648">
        <v>5328.07</v>
      </c>
      <c r="K3648" s="1">
        <v>46287</v>
      </c>
      <c r="L3648" t="s">
        <v>16009</v>
      </c>
      <c r="M3648">
        <f t="shared" si="672"/>
        <v>1</v>
      </c>
      <c r="N3648">
        <f>COUNTIF(Orders!$A:$A,C3648)</f>
        <v>1</v>
      </c>
      <c r="P3648">
        <f>COUNTIF(Orders!$H:$H,UPPER(SUBSTITUTE(TRIM(C3648),"-","")))</f>
        <v>1</v>
      </c>
      <c r="R3648" t="str">
        <f t="shared" si="673"/>
        <v>Matched Order Reference</v>
      </c>
      <c r="S3648">
        <f t="shared" si="674"/>
        <v>1</v>
      </c>
      <c r="V3648" cm="1">
        <f t="array" ref="V3648">IF(E3648&lt;&gt;"CAPTURE",0,SUMPRODUCT((MDR_Rates!$A$2:$A$10=F3648)*(G3648&gt;MDR_Rates!$B$2:$B$10)*((MDR_Rates!$C$2:$C$10="")+(G3648&lt;=MDR_Rates!$C$2:$C$10))*MDR_Rates!$D$2:$D$10))</f>
        <v>0.3</v>
      </c>
      <c r="W3648">
        <f t="shared" si="675"/>
        <v>16.04</v>
      </c>
      <c r="X3648">
        <f t="shared" si="676"/>
        <v>2.89</v>
      </c>
      <c r="Y3648">
        <f t="shared" si="677"/>
        <v>0</v>
      </c>
      <c r="Z3648">
        <f t="shared" si="678"/>
        <v>0</v>
      </c>
      <c r="AG3648" t="str">
        <f t="shared" si="679"/>
        <v/>
      </c>
      <c r="AI3648" t="str">
        <f t="shared" si="680"/>
        <v/>
      </c>
      <c r="AJ3648" t="str">
        <f t="shared" si="681"/>
        <v/>
      </c>
      <c r="AK3648" t="str">
        <f t="shared" si="682"/>
        <v>ORD26000961</v>
      </c>
      <c r="AL3648">
        <f>IF(E3648&lt;&gt;"CAPTURE","",COUNTIF(Orders!$H:$H,AK3648))</f>
        <v>1</v>
      </c>
      <c r="AP3648" t="str">
        <f t="shared" si="683"/>
        <v>Matched to Order</v>
      </c>
      <c r="AQ3648">
        <f>IF(COUNTIF($A$2:A3648,A3648)=1,1,0)</f>
        <v>1</v>
      </c>
    </row>
    <row r="3649" spans="1:43" x14ac:dyDescent="0.3">
      <c r="A3649" t="s">
        <v>16040</v>
      </c>
      <c r="C3649" t="s">
        <v>1988</v>
      </c>
      <c r="D3649" s="1">
        <v>46285</v>
      </c>
      <c r="E3649" t="s">
        <v>11819</v>
      </c>
      <c r="F3649" t="s">
        <v>17</v>
      </c>
      <c r="G3649">
        <v>3297</v>
      </c>
      <c r="H3649">
        <v>52.75</v>
      </c>
      <c r="I3649">
        <v>9.5</v>
      </c>
      <c r="J3649">
        <v>3234.75</v>
      </c>
      <c r="K3649" s="1">
        <v>46287</v>
      </c>
      <c r="L3649" t="s">
        <v>16009</v>
      </c>
      <c r="M3649">
        <f t="shared" si="672"/>
        <v>1</v>
      </c>
      <c r="N3649">
        <f>COUNTIF(Orders!$A:$A,C3649)</f>
        <v>1</v>
      </c>
      <c r="P3649">
        <f>COUNTIF(Orders!$H:$H,UPPER(SUBSTITUTE(TRIM(C3649),"-","")))</f>
        <v>1</v>
      </c>
      <c r="R3649" t="str">
        <f t="shared" si="673"/>
        <v>Matched Order Reference</v>
      </c>
      <c r="S3649">
        <f t="shared" si="674"/>
        <v>1</v>
      </c>
      <c r="V3649" cm="1">
        <f t="array" ref="V3649">IF(E3649&lt;&gt;"CAPTURE",0,SUMPRODUCT((MDR_Rates!$A$2:$A$10=F3649)*(G3649&gt;MDR_Rates!$B$2:$B$10)*((MDR_Rates!$C$2:$C$10="")+(G3649&lt;=MDR_Rates!$C$2:$C$10))*MDR_Rates!$D$2:$D$10))</f>
        <v>1.6</v>
      </c>
      <c r="W3649">
        <f t="shared" si="675"/>
        <v>52.75</v>
      </c>
      <c r="X3649">
        <f t="shared" si="676"/>
        <v>9.5</v>
      </c>
      <c r="Y3649">
        <f t="shared" si="677"/>
        <v>0</v>
      </c>
      <c r="Z3649">
        <f t="shared" si="678"/>
        <v>0</v>
      </c>
      <c r="AG3649" t="str">
        <f t="shared" si="679"/>
        <v/>
      </c>
      <c r="AI3649" t="str">
        <f t="shared" si="680"/>
        <v/>
      </c>
      <c r="AJ3649" t="str">
        <f t="shared" si="681"/>
        <v/>
      </c>
      <c r="AK3649" t="str">
        <f t="shared" si="682"/>
        <v>ORD26000986</v>
      </c>
      <c r="AL3649">
        <f>IF(E3649&lt;&gt;"CAPTURE","",COUNTIF(Orders!$H:$H,AK3649))</f>
        <v>1</v>
      </c>
      <c r="AP3649" t="str">
        <f t="shared" si="683"/>
        <v>Matched to Order</v>
      </c>
      <c r="AQ3649">
        <f>IF(COUNTIF($A$2:A3649,A3649)=1,1,0)</f>
        <v>1</v>
      </c>
    </row>
    <row r="3650" spans="1:43" x14ac:dyDescent="0.3">
      <c r="A3650" t="s">
        <v>16041</v>
      </c>
      <c r="C3650" t="s">
        <v>16042</v>
      </c>
      <c r="D3650" s="1">
        <v>46285</v>
      </c>
      <c r="E3650" t="s">
        <v>11819</v>
      </c>
      <c r="F3650" t="s">
        <v>9</v>
      </c>
      <c r="G3650">
        <v>499</v>
      </c>
      <c r="H3650">
        <v>1.5</v>
      </c>
      <c r="I3650">
        <v>0.27</v>
      </c>
      <c r="J3650">
        <v>497.23</v>
      </c>
      <c r="K3650" s="1">
        <v>46287</v>
      </c>
      <c r="L3650" t="s">
        <v>16009</v>
      </c>
      <c r="M3650">
        <f t="shared" si="672"/>
        <v>1</v>
      </c>
      <c r="N3650">
        <f>COUNTIF(Orders!$A:$A,C3650)</f>
        <v>0</v>
      </c>
      <c r="P3650">
        <f>COUNTIF(Orders!$H:$H,UPPER(SUBSTITUTE(TRIM(C3650),"-","")))</f>
        <v>1</v>
      </c>
      <c r="R3650" t="str">
        <f t="shared" si="673"/>
        <v>Matched Order Reference</v>
      </c>
      <c r="S3650">
        <f t="shared" si="674"/>
        <v>1</v>
      </c>
      <c r="V3650" cm="1">
        <f t="array" ref="V3650">IF(E3650&lt;&gt;"CAPTURE",0,SUMPRODUCT((MDR_Rates!$A$2:$A$10=F3650)*(G3650&gt;MDR_Rates!$B$2:$B$10)*((MDR_Rates!$C$2:$C$10="")+(G3650&lt;=MDR_Rates!$C$2:$C$10))*MDR_Rates!$D$2:$D$10))</f>
        <v>0</v>
      </c>
      <c r="W3650">
        <f t="shared" si="675"/>
        <v>0</v>
      </c>
      <c r="X3650">
        <f t="shared" si="676"/>
        <v>0</v>
      </c>
      <c r="Y3650">
        <f t="shared" si="677"/>
        <v>1.5</v>
      </c>
      <c r="Z3650">
        <f t="shared" si="678"/>
        <v>0.27</v>
      </c>
      <c r="AG3650" t="str">
        <f t="shared" si="679"/>
        <v/>
      </c>
      <c r="AI3650" t="str">
        <f t="shared" si="680"/>
        <v/>
      </c>
      <c r="AJ3650" t="str">
        <f t="shared" si="681"/>
        <v/>
      </c>
      <c r="AK3650" t="str">
        <f t="shared" si="682"/>
        <v>ORD26001067</v>
      </c>
      <c r="AL3650">
        <f>IF(E3650&lt;&gt;"CAPTURE","",COUNTIF(Orders!$H:$H,AK3650))</f>
        <v>1</v>
      </c>
      <c r="AP3650" t="str">
        <f t="shared" si="683"/>
        <v>Matched to Order</v>
      </c>
      <c r="AQ3650">
        <f>IF(COUNTIF($A$2:A3650,A3650)=1,1,0)</f>
        <v>1</v>
      </c>
    </row>
    <row r="3651" spans="1:43" x14ac:dyDescent="0.3">
      <c r="A3651" t="s">
        <v>16043</v>
      </c>
      <c r="C3651" t="s">
        <v>2202</v>
      </c>
      <c r="D3651" s="1">
        <v>46285</v>
      </c>
      <c r="E3651" t="s">
        <v>11819</v>
      </c>
      <c r="F3651" t="s">
        <v>9</v>
      </c>
      <c r="G3651">
        <v>6797</v>
      </c>
      <c r="H3651">
        <v>20.39</v>
      </c>
      <c r="I3651">
        <v>3.67</v>
      </c>
      <c r="J3651">
        <v>6772.94</v>
      </c>
      <c r="K3651" s="1">
        <v>46287</v>
      </c>
      <c r="L3651" t="s">
        <v>16009</v>
      </c>
      <c r="M3651">
        <f t="shared" ref="M3651:M3714" si="684">COUNTIF($A:$A,A3651)</f>
        <v>1</v>
      </c>
      <c r="N3651">
        <f>COUNTIF(Orders!$A:$A,C3651)</f>
        <v>1</v>
      </c>
      <c r="P3651">
        <f>COUNTIF(Orders!$H:$H,UPPER(SUBSTITUTE(TRIM(C3651),"-","")))</f>
        <v>1</v>
      </c>
      <c r="R3651" t="str">
        <f t="shared" ref="R3651:R3714" si="685">IF(E3651="REFUND","Refund",IF(P3651=0,"Unmatched Order Reference","Matched Order Reference"))</f>
        <v>Matched Order Reference</v>
      </c>
      <c r="S3651">
        <f t="shared" ref="S3651:S3714" si="686">COUNTIFS($C$2:$C$5753,C3651,$E$2:$E$5753,"CAPTURE")</f>
        <v>1</v>
      </c>
      <c r="V3651" cm="1">
        <f t="array" ref="V3651">IF(E3651&lt;&gt;"CAPTURE",0,SUMPRODUCT((MDR_Rates!$A$2:$A$10=F3651)*(G3651&gt;MDR_Rates!$B$2:$B$10)*((MDR_Rates!$C$2:$C$10="")+(G3651&lt;=MDR_Rates!$C$2:$C$10))*MDR_Rates!$D$2:$D$10))</f>
        <v>0.3</v>
      </c>
      <c r="W3651">
        <f t="shared" ref="W3651:W3714" si="687">IF(E3651&lt;&gt;"CAPTURE",0,ROUND(G3651*V3651/100,2))</f>
        <v>20.39</v>
      </c>
      <c r="X3651">
        <f t="shared" ref="X3651:X3714" si="688">IF(E3651&lt;&gt;"CAPTURE",0,ROUND(W3651*18/100,2))</f>
        <v>3.67</v>
      </c>
      <c r="Y3651">
        <f t="shared" ref="Y3651:Y3714" si="689">IF(E3651&lt;&gt;"CAPTURE",0,ROUND(H3651-W3651,2))</f>
        <v>0</v>
      </c>
      <c r="Z3651">
        <f t="shared" ref="Z3651:Z3714" si="690">IF(E3651&lt;&gt;"CAPTURE",0,ROUND(I3651-X3651,2))</f>
        <v>0</v>
      </c>
      <c r="AG3651" t="str">
        <f t="shared" ref="AG3651:AG3714" si="691">IF(E3651&lt;&gt;"REFUND","",IF(COUNTIFS($A:$A,B3651,$E:$E,"CAPTURE")=0,"Missing Original Capture","Original Capture Found"))</f>
        <v/>
      </c>
      <c r="AI3651" t="str">
        <f t="shared" ref="AI3651:AI3714" si="692">IF(E3651="REFUND",_xlfn.MAXIFS($G:$G,$A:$A,B3651,$E:$E,"CAPTURE"),"")</f>
        <v/>
      </c>
      <c r="AJ3651" t="str">
        <f t="shared" ref="AJ3651:AJ3714" si="693">IF(E3651&lt;&gt;"REFUND","",IF(G3651&gt;AI3651,"Refund Exceeds Capture",IF(ABS(G3651-AI3651)&lt;0.01,"Full Refund","Partial Refund")))</f>
        <v/>
      </c>
      <c r="AK3651" t="str">
        <f t="shared" ref="AK3651:AK3714" si="694">UPPER(SUBSTITUTE(TRIM(C3651),"-",""))</f>
        <v>ORD26001093</v>
      </c>
      <c r="AL3651">
        <f>IF(E3651&lt;&gt;"CAPTURE","",COUNTIF(Orders!$H:$H,AK3651))</f>
        <v>1</v>
      </c>
      <c r="AP3651" t="str">
        <f t="shared" ref="AP3651:AP3714" si="695">IF(E3651&lt;&gt;"CAPTURE","",IF(M3651&gt;1,"Duplicate ID - Review",IF(AL3651=0,"Unmatched Order",IF(AL3651=1,"Matched to Order","Multiple Order Matches"))))</f>
        <v>Matched to Order</v>
      </c>
      <c r="AQ3651">
        <f>IF(COUNTIF($A$2:A3651,A3651)=1,1,0)</f>
        <v>1</v>
      </c>
    </row>
    <row r="3652" spans="1:43" x14ac:dyDescent="0.3">
      <c r="A3652" t="s">
        <v>16044</v>
      </c>
      <c r="C3652" t="s">
        <v>2249</v>
      </c>
      <c r="D3652" s="1">
        <v>46285</v>
      </c>
      <c r="E3652" t="s">
        <v>11819</v>
      </c>
      <c r="F3652" t="s">
        <v>44</v>
      </c>
      <c r="G3652">
        <v>7999</v>
      </c>
      <c r="H3652">
        <v>135.97999999999999</v>
      </c>
      <c r="I3652">
        <v>24.48</v>
      </c>
      <c r="J3652">
        <v>7838.54</v>
      </c>
      <c r="K3652" s="1">
        <v>46287</v>
      </c>
      <c r="L3652" t="s">
        <v>16009</v>
      </c>
      <c r="M3652">
        <f t="shared" si="684"/>
        <v>1</v>
      </c>
      <c r="N3652">
        <f>COUNTIF(Orders!$A:$A,C3652)</f>
        <v>1</v>
      </c>
      <c r="P3652">
        <f>COUNTIF(Orders!$H:$H,UPPER(SUBSTITUTE(TRIM(C3652),"-","")))</f>
        <v>1</v>
      </c>
      <c r="R3652" t="str">
        <f t="shared" si="685"/>
        <v>Matched Order Reference</v>
      </c>
      <c r="S3652">
        <f t="shared" si="686"/>
        <v>1</v>
      </c>
      <c r="V3652" cm="1">
        <f t="array" ref="V3652">IF(E3652&lt;&gt;"CAPTURE",0,SUMPRODUCT((MDR_Rates!$A$2:$A$10=F3652)*(G3652&gt;MDR_Rates!$B$2:$B$10)*((MDR_Rates!$C$2:$C$10="")+(G3652&lt;=MDR_Rates!$C$2:$C$10))*MDR_Rates!$D$2:$D$10))</f>
        <v>1.7</v>
      </c>
      <c r="W3652">
        <f t="shared" si="687"/>
        <v>135.97999999999999</v>
      </c>
      <c r="X3652">
        <f t="shared" si="688"/>
        <v>24.48</v>
      </c>
      <c r="Y3652">
        <f t="shared" si="689"/>
        <v>0</v>
      </c>
      <c r="Z3652">
        <f t="shared" si="690"/>
        <v>0</v>
      </c>
      <c r="AG3652" t="str">
        <f t="shared" si="691"/>
        <v/>
      </c>
      <c r="AI3652" t="str">
        <f t="shared" si="692"/>
        <v/>
      </c>
      <c r="AJ3652" t="str">
        <f t="shared" si="693"/>
        <v/>
      </c>
      <c r="AK3652" t="str">
        <f t="shared" si="694"/>
        <v>ORD26001117</v>
      </c>
      <c r="AL3652">
        <f>IF(E3652&lt;&gt;"CAPTURE","",COUNTIF(Orders!$H:$H,AK3652))</f>
        <v>1</v>
      </c>
      <c r="AP3652" t="str">
        <f t="shared" si="695"/>
        <v>Matched to Order</v>
      </c>
      <c r="AQ3652">
        <f>IF(COUNTIF($A$2:A3652,A3652)=1,1,0)</f>
        <v>1</v>
      </c>
    </row>
    <row r="3653" spans="1:43" x14ac:dyDescent="0.3">
      <c r="A3653" t="s">
        <v>16045</v>
      </c>
      <c r="C3653" t="s">
        <v>2361</v>
      </c>
      <c r="D3653" s="1">
        <v>46285</v>
      </c>
      <c r="E3653" t="s">
        <v>11819</v>
      </c>
      <c r="F3653" t="s">
        <v>9</v>
      </c>
      <c r="G3653">
        <v>1299</v>
      </c>
      <c r="H3653">
        <v>0</v>
      </c>
      <c r="I3653">
        <v>0</v>
      </c>
      <c r="J3653">
        <v>1299</v>
      </c>
      <c r="K3653" s="1">
        <v>46287</v>
      </c>
      <c r="L3653" t="s">
        <v>16009</v>
      </c>
      <c r="M3653">
        <f t="shared" si="684"/>
        <v>1</v>
      </c>
      <c r="N3653">
        <f>COUNTIF(Orders!$A:$A,C3653)</f>
        <v>1</v>
      </c>
      <c r="P3653">
        <f>COUNTIF(Orders!$H:$H,UPPER(SUBSTITUTE(TRIM(C3653),"-","")))</f>
        <v>1</v>
      </c>
      <c r="R3653" t="str">
        <f t="shared" si="685"/>
        <v>Matched Order Reference</v>
      </c>
      <c r="S3653">
        <f t="shared" si="686"/>
        <v>1</v>
      </c>
      <c r="V3653" cm="1">
        <f t="array" ref="V3653">IF(E3653&lt;&gt;"CAPTURE",0,SUMPRODUCT((MDR_Rates!$A$2:$A$10=F3653)*(G3653&gt;MDR_Rates!$B$2:$B$10)*((MDR_Rates!$C$2:$C$10="")+(G3653&lt;=MDR_Rates!$C$2:$C$10))*MDR_Rates!$D$2:$D$10))</f>
        <v>0</v>
      </c>
      <c r="W3653">
        <f t="shared" si="687"/>
        <v>0</v>
      </c>
      <c r="X3653">
        <f t="shared" si="688"/>
        <v>0</v>
      </c>
      <c r="Y3653">
        <f t="shared" si="689"/>
        <v>0</v>
      </c>
      <c r="Z3653">
        <f t="shared" si="690"/>
        <v>0</v>
      </c>
      <c r="AG3653" t="str">
        <f t="shared" si="691"/>
        <v/>
      </c>
      <c r="AI3653" t="str">
        <f t="shared" si="692"/>
        <v/>
      </c>
      <c r="AJ3653" t="str">
        <f t="shared" si="693"/>
        <v/>
      </c>
      <c r="AK3653" t="str">
        <f t="shared" si="694"/>
        <v>ORD26001173</v>
      </c>
      <c r="AL3653">
        <f>IF(E3653&lt;&gt;"CAPTURE","",COUNTIF(Orders!$H:$H,AK3653))</f>
        <v>1</v>
      </c>
      <c r="AP3653" t="str">
        <f t="shared" si="695"/>
        <v>Matched to Order</v>
      </c>
      <c r="AQ3653">
        <f>IF(COUNTIF($A$2:A3653,A3653)=1,1,0)</f>
        <v>1</v>
      </c>
    </row>
    <row r="3654" spans="1:43" x14ac:dyDescent="0.3">
      <c r="A3654" t="s">
        <v>16046</v>
      </c>
      <c r="C3654" t="s">
        <v>2494</v>
      </c>
      <c r="D3654" s="1">
        <v>46285</v>
      </c>
      <c r="E3654" t="s">
        <v>11819</v>
      </c>
      <c r="F3654" t="s">
        <v>33</v>
      </c>
      <c r="G3654">
        <v>5998</v>
      </c>
      <c r="H3654">
        <v>71.98</v>
      </c>
      <c r="I3654">
        <v>12.96</v>
      </c>
      <c r="J3654">
        <v>5913.06</v>
      </c>
      <c r="K3654" s="1">
        <v>46287</v>
      </c>
      <c r="L3654" t="s">
        <v>16009</v>
      </c>
      <c r="M3654">
        <f t="shared" si="684"/>
        <v>1</v>
      </c>
      <c r="N3654">
        <f>COUNTIF(Orders!$A:$A,C3654)</f>
        <v>1</v>
      </c>
      <c r="P3654">
        <f>COUNTIF(Orders!$H:$H,UPPER(SUBSTITUTE(TRIM(C3654),"-","")))</f>
        <v>1</v>
      </c>
      <c r="R3654" t="str">
        <f t="shared" si="685"/>
        <v>Matched Order Reference</v>
      </c>
      <c r="S3654">
        <f t="shared" si="686"/>
        <v>1</v>
      </c>
      <c r="V3654" cm="1">
        <f t="array" ref="V3654">IF(E3654&lt;&gt;"CAPTURE",0,SUMPRODUCT((MDR_Rates!$A$2:$A$10=F3654)*(G3654&gt;MDR_Rates!$B$2:$B$10)*((MDR_Rates!$C$2:$C$10="")+(G3654&lt;=MDR_Rates!$C$2:$C$10))*MDR_Rates!$D$2:$D$10))</f>
        <v>1.2</v>
      </c>
      <c r="W3654">
        <f t="shared" si="687"/>
        <v>71.98</v>
      </c>
      <c r="X3654">
        <f t="shared" si="688"/>
        <v>12.96</v>
      </c>
      <c r="Y3654">
        <f t="shared" si="689"/>
        <v>0</v>
      </c>
      <c r="Z3654">
        <f t="shared" si="690"/>
        <v>0</v>
      </c>
      <c r="AG3654" t="str">
        <f t="shared" si="691"/>
        <v/>
      </c>
      <c r="AI3654" t="str">
        <f t="shared" si="692"/>
        <v/>
      </c>
      <c r="AJ3654" t="str">
        <f t="shared" si="693"/>
        <v/>
      </c>
      <c r="AK3654" t="str">
        <f t="shared" si="694"/>
        <v>ORD26001240</v>
      </c>
      <c r="AL3654">
        <f>IF(E3654&lt;&gt;"CAPTURE","",COUNTIF(Orders!$H:$H,AK3654))</f>
        <v>1</v>
      </c>
      <c r="AP3654" t="str">
        <f t="shared" si="695"/>
        <v>Matched to Order</v>
      </c>
      <c r="AQ3654">
        <f>IF(COUNTIF($A$2:A3654,A3654)=1,1,0)</f>
        <v>1</v>
      </c>
    </row>
    <row r="3655" spans="1:43" x14ac:dyDescent="0.3">
      <c r="A3655" t="s">
        <v>16047</v>
      </c>
      <c r="C3655" t="s">
        <v>2548</v>
      </c>
      <c r="D3655" s="1">
        <v>46285</v>
      </c>
      <c r="E3655" t="s">
        <v>11819</v>
      </c>
      <c r="F3655" t="s">
        <v>9</v>
      </c>
      <c r="G3655">
        <v>598</v>
      </c>
      <c r="H3655">
        <v>0</v>
      </c>
      <c r="I3655">
        <v>0</v>
      </c>
      <c r="J3655">
        <v>598</v>
      </c>
      <c r="K3655" s="1">
        <v>46287</v>
      </c>
      <c r="L3655" t="s">
        <v>16009</v>
      </c>
      <c r="M3655">
        <f t="shared" si="684"/>
        <v>1</v>
      </c>
      <c r="N3655">
        <f>COUNTIF(Orders!$A:$A,C3655)</f>
        <v>1</v>
      </c>
      <c r="P3655">
        <f>COUNTIF(Orders!$H:$H,UPPER(SUBSTITUTE(TRIM(C3655),"-","")))</f>
        <v>1</v>
      </c>
      <c r="R3655" t="str">
        <f t="shared" si="685"/>
        <v>Matched Order Reference</v>
      </c>
      <c r="S3655">
        <f t="shared" si="686"/>
        <v>1</v>
      </c>
      <c r="V3655" cm="1">
        <f t="array" ref="V3655">IF(E3655&lt;&gt;"CAPTURE",0,SUMPRODUCT((MDR_Rates!$A$2:$A$10=F3655)*(G3655&gt;MDR_Rates!$B$2:$B$10)*((MDR_Rates!$C$2:$C$10="")+(G3655&lt;=MDR_Rates!$C$2:$C$10))*MDR_Rates!$D$2:$D$10))</f>
        <v>0</v>
      </c>
      <c r="W3655">
        <f t="shared" si="687"/>
        <v>0</v>
      </c>
      <c r="X3655">
        <f t="shared" si="688"/>
        <v>0</v>
      </c>
      <c r="Y3655">
        <f t="shared" si="689"/>
        <v>0</v>
      </c>
      <c r="Z3655">
        <f t="shared" si="690"/>
        <v>0</v>
      </c>
      <c r="AG3655" t="str">
        <f t="shared" si="691"/>
        <v/>
      </c>
      <c r="AI3655" t="str">
        <f t="shared" si="692"/>
        <v/>
      </c>
      <c r="AJ3655" t="str">
        <f t="shared" si="693"/>
        <v/>
      </c>
      <c r="AK3655" t="str">
        <f t="shared" si="694"/>
        <v>ORD26001267</v>
      </c>
      <c r="AL3655">
        <f>IF(E3655&lt;&gt;"CAPTURE","",COUNTIF(Orders!$H:$H,AK3655))</f>
        <v>1</v>
      </c>
      <c r="AP3655" t="str">
        <f t="shared" si="695"/>
        <v>Matched to Order</v>
      </c>
      <c r="AQ3655">
        <f>IF(COUNTIF($A$2:A3655,A3655)=1,1,0)</f>
        <v>1</v>
      </c>
    </row>
    <row r="3656" spans="1:43" x14ac:dyDescent="0.3">
      <c r="A3656" t="s">
        <v>16048</v>
      </c>
      <c r="C3656" t="s">
        <v>16049</v>
      </c>
      <c r="D3656" s="1">
        <v>46285</v>
      </c>
      <c r="E3656" t="s">
        <v>11819</v>
      </c>
      <c r="F3656" t="s">
        <v>17</v>
      </c>
      <c r="G3656">
        <v>3298</v>
      </c>
      <c r="H3656">
        <v>52.77</v>
      </c>
      <c r="I3656">
        <v>9.5</v>
      </c>
      <c r="J3656">
        <v>3235.73</v>
      </c>
      <c r="K3656" s="1">
        <v>46287</v>
      </c>
      <c r="L3656" t="s">
        <v>16009</v>
      </c>
      <c r="M3656">
        <f t="shared" si="684"/>
        <v>1</v>
      </c>
      <c r="N3656">
        <f>COUNTIF(Orders!$A:$A,C3656)</f>
        <v>1</v>
      </c>
      <c r="P3656">
        <f>COUNTIF(Orders!$H:$H,UPPER(SUBSTITUTE(TRIM(C3656),"-","")))</f>
        <v>1</v>
      </c>
      <c r="R3656" t="str">
        <f t="shared" si="685"/>
        <v>Matched Order Reference</v>
      </c>
      <c r="S3656">
        <f t="shared" si="686"/>
        <v>1</v>
      </c>
      <c r="V3656" cm="1">
        <f t="array" ref="V3656">IF(E3656&lt;&gt;"CAPTURE",0,SUMPRODUCT((MDR_Rates!$A$2:$A$10=F3656)*(G3656&gt;MDR_Rates!$B$2:$B$10)*((MDR_Rates!$C$2:$C$10="")+(G3656&lt;=MDR_Rates!$C$2:$C$10))*MDR_Rates!$D$2:$D$10))</f>
        <v>1.6</v>
      </c>
      <c r="W3656">
        <f t="shared" si="687"/>
        <v>52.77</v>
      </c>
      <c r="X3656">
        <f t="shared" si="688"/>
        <v>9.5</v>
      </c>
      <c r="Y3656">
        <f t="shared" si="689"/>
        <v>0</v>
      </c>
      <c r="Z3656">
        <f t="shared" si="690"/>
        <v>0</v>
      </c>
      <c r="AG3656" t="str">
        <f t="shared" si="691"/>
        <v/>
      </c>
      <c r="AI3656" t="str">
        <f t="shared" si="692"/>
        <v/>
      </c>
      <c r="AJ3656" t="str">
        <f t="shared" si="693"/>
        <v/>
      </c>
      <c r="AK3656" t="str">
        <f t="shared" si="694"/>
        <v>ORD26001344</v>
      </c>
      <c r="AL3656">
        <f>IF(E3656&lt;&gt;"CAPTURE","",COUNTIF(Orders!$H:$H,AK3656))</f>
        <v>1</v>
      </c>
      <c r="AP3656" t="str">
        <f t="shared" si="695"/>
        <v>Matched to Order</v>
      </c>
      <c r="AQ3656">
        <f>IF(COUNTIF($A$2:A3656,A3656)=1,1,0)</f>
        <v>1</v>
      </c>
    </row>
    <row r="3657" spans="1:43" x14ac:dyDescent="0.3">
      <c r="A3657" t="s">
        <v>16050</v>
      </c>
      <c r="C3657" t="s">
        <v>2838</v>
      </c>
      <c r="D3657" s="1">
        <v>46285</v>
      </c>
      <c r="E3657" t="s">
        <v>11819</v>
      </c>
      <c r="F3657" t="s">
        <v>33</v>
      </c>
      <c r="G3657">
        <v>949</v>
      </c>
      <c r="H3657">
        <v>14.24</v>
      </c>
      <c r="I3657">
        <v>2.56</v>
      </c>
      <c r="J3657">
        <v>932.2</v>
      </c>
      <c r="K3657" s="1">
        <v>46287</v>
      </c>
      <c r="L3657" t="s">
        <v>16009</v>
      </c>
      <c r="M3657">
        <f t="shared" si="684"/>
        <v>1</v>
      </c>
      <c r="N3657">
        <f>COUNTIF(Orders!$A:$A,C3657)</f>
        <v>1</v>
      </c>
      <c r="P3657">
        <f>COUNTIF(Orders!$H:$H,UPPER(SUBSTITUTE(TRIM(C3657),"-","")))</f>
        <v>1</v>
      </c>
      <c r="R3657" t="str">
        <f t="shared" si="685"/>
        <v>Matched Order Reference</v>
      </c>
      <c r="S3657">
        <f t="shared" si="686"/>
        <v>1</v>
      </c>
      <c r="V3657" cm="1">
        <f t="array" ref="V3657">IF(E3657&lt;&gt;"CAPTURE",0,SUMPRODUCT((MDR_Rates!$A$2:$A$10=F3657)*(G3657&gt;MDR_Rates!$B$2:$B$10)*((MDR_Rates!$C$2:$C$10="")+(G3657&lt;=MDR_Rates!$C$2:$C$10))*MDR_Rates!$D$2:$D$10))</f>
        <v>1.5</v>
      </c>
      <c r="W3657">
        <f t="shared" si="687"/>
        <v>14.24</v>
      </c>
      <c r="X3657">
        <f t="shared" si="688"/>
        <v>2.56</v>
      </c>
      <c r="Y3657">
        <f t="shared" si="689"/>
        <v>0</v>
      </c>
      <c r="Z3657">
        <f t="shared" si="690"/>
        <v>0</v>
      </c>
      <c r="AG3657" t="str">
        <f t="shared" si="691"/>
        <v/>
      </c>
      <c r="AI3657" t="str">
        <f t="shared" si="692"/>
        <v/>
      </c>
      <c r="AJ3657" t="str">
        <f t="shared" si="693"/>
        <v/>
      </c>
      <c r="AK3657" t="str">
        <f t="shared" si="694"/>
        <v>ORD26001412</v>
      </c>
      <c r="AL3657">
        <f>IF(E3657&lt;&gt;"CAPTURE","",COUNTIF(Orders!$H:$H,AK3657))</f>
        <v>1</v>
      </c>
      <c r="AP3657" t="str">
        <f t="shared" si="695"/>
        <v>Matched to Order</v>
      </c>
      <c r="AQ3657">
        <f>IF(COUNTIF($A$2:A3657,A3657)=1,1,0)</f>
        <v>1</v>
      </c>
    </row>
    <row r="3658" spans="1:43" x14ac:dyDescent="0.3">
      <c r="A3658" t="s">
        <v>16051</v>
      </c>
      <c r="C3658" t="s">
        <v>2850</v>
      </c>
      <c r="D3658" s="1">
        <v>46285</v>
      </c>
      <c r="E3658" t="s">
        <v>11819</v>
      </c>
      <c r="F3658" t="s">
        <v>9</v>
      </c>
      <c r="G3658">
        <v>3499</v>
      </c>
      <c r="H3658">
        <v>10.5</v>
      </c>
      <c r="I3658">
        <v>1.89</v>
      </c>
      <c r="J3658">
        <v>3486.61</v>
      </c>
      <c r="K3658" s="1">
        <v>46287</v>
      </c>
      <c r="L3658" t="s">
        <v>16009</v>
      </c>
      <c r="M3658">
        <f t="shared" si="684"/>
        <v>1</v>
      </c>
      <c r="N3658">
        <f>COUNTIF(Orders!$A:$A,C3658)</f>
        <v>1</v>
      </c>
      <c r="P3658">
        <f>COUNTIF(Orders!$H:$H,UPPER(SUBSTITUTE(TRIM(C3658),"-","")))</f>
        <v>1</v>
      </c>
      <c r="R3658" t="str">
        <f t="shared" si="685"/>
        <v>Matched Order Reference</v>
      </c>
      <c r="S3658">
        <f t="shared" si="686"/>
        <v>1</v>
      </c>
      <c r="V3658" cm="1">
        <f t="array" ref="V3658">IF(E3658&lt;&gt;"CAPTURE",0,SUMPRODUCT((MDR_Rates!$A$2:$A$10=F3658)*(G3658&gt;MDR_Rates!$B$2:$B$10)*((MDR_Rates!$C$2:$C$10="")+(G3658&lt;=MDR_Rates!$C$2:$C$10))*MDR_Rates!$D$2:$D$10))</f>
        <v>0.3</v>
      </c>
      <c r="W3658">
        <f t="shared" si="687"/>
        <v>10.5</v>
      </c>
      <c r="X3658">
        <f t="shared" si="688"/>
        <v>1.89</v>
      </c>
      <c r="Y3658">
        <f t="shared" si="689"/>
        <v>0</v>
      </c>
      <c r="Z3658">
        <f t="shared" si="690"/>
        <v>0</v>
      </c>
      <c r="AG3658" t="str">
        <f t="shared" si="691"/>
        <v/>
      </c>
      <c r="AI3658" t="str">
        <f t="shared" si="692"/>
        <v/>
      </c>
      <c r="AJ3658" t="str">
        <f t="shared" si="693"/>
        <v/>
      </c>
      <c r="AK3658" t="str">
        <f t="shared" si="694"/>
        <v>ORD26001419</v>
      </c>
      <c r="AL3658">
        <f>IF(E3658&lt;&gt;"CAPTURE","",COUNTIF(Orders!$H:$H,AK3658))</f>
        <v>1</v>
      </c>
      <c r="AP3658" t="str">
        <f t="shared" si="695"/>
        <v>Matched to Order</v>
      </c>
      <c r="AQ3658">
        <f>IF(COUNTIF($A$2:A3658,A3658)=1,1,0)</f>
        <v>1</v>
      </c>
    </row>
    <row r="3659" spans="1:43" x14ac:dyDescent="0.3">
      <c r="A3659" t="s">
        <v>16052</v>
      </c>
      <c r="C3659" t="s">
        <v>2901</v>
      </c>
      <c r="D3659" s="1">
        <v>46285</v>
      </c>
      <c r="E3659" t="s">
        <v>11819</v>
      </c>
      <c r="F3659" t="s">
        <v>9</v>
      </c>
      <c r="G3659">
        <v>3498</v>
      </c>
      <c r="H3659">
        <v>10.49</v>
      </c>
      <c r="I3659">
        <v>1.89</v>
      </c>
      <c r="J3659">
        <v>3485.62</v>
      </c>
      <c r="K3659" s="1">
        <v>46287</v>
      </c>
      <c r="L3659" t="s">
        <v>16009</v>
      </c>
      <c r="M3659">
        <f t="shared" si="684"/>
        <v>1</v>
      </c>
      <c r="N3659">
        <f>COUNTIF(Orders!$A:$A,C3659)</f>
        <v>1</v>
      </c>
      <c r="P3659">
        <f>COUNTIF(Orders!$H:$H,UPPER(SUBSTITUTE(TRIM(C3659),"-","")))</f>
        <v>1</v>
      </c>
      <c r="R3659" t="str">
        <f t="shared" si="685"/>
        <v>Matched Order Reference</v>
      </c>
      <c r="S3659">
        <f t="shared" si="686"/>
        <v>1</v>
      </c>
      <c r="V3659" cm="1">
        <f t="array" ref="V3659">IF(E3659&lt;&gt;"CAPTURE",0,SUMPRODUCT((MDR_Rates!$A$2:$A$10=F3659)*(G3659&gt;MDR_Rates!$B$2:$B$10)*((MDR_Rates!$C$2:$C$10="")+(G3659&lt;=MDR_Rates!$C$2:$C$10))*MDR_Rates!$D$2:$D$10))</f>
        <v>0.3</v>
      </c>
      <c r="W3659">
        <f t="shared" si="687"/>
        <v>10.49</v>
      </c>
      <c r="X3659">
        <f t="shared" si="688"/>
        <v>1.89</v>
      </c>
      <c r="Y3659">
        <f t="shared" si="689"/>
        <v>0</v>
      </c>
      <c r="Z3659">
        <f t="shared" si="690"/>
        <v>0</v>
      </c>
      <c r="AG3659" t="str">
        <f t="shared" si="691"/>
        <v/>
      </c>
      <c r="AI3659" t="str">
        <f t="shared" si="692"/>
        <v/>
      </c>
      <c r="AJ3659" t="str">
        <f t="shared" si="693"/>
        <v/>
      </c>
      <c r="AK3659" t="str">
        <f t="shared" si="694"/>
        <v>ORD26001445</v>
      </c>
      <c r="AL3659">
        <f>IF(E3659&lt;&gt;"CAPTURE","",COUNTIF(Orders!$H:$H,AK3659))</f>
        <v>1</v>
      </c>
      <c r="AP3659" t="str">
        <f t="shared" si="695"/>
        <v>Matched to Order</v>
      </c>
      <c r="AQ3659">
        <f>IF(COUNTIF($A$2:A3659,A3659)=1,1,0)</f>
        <v>1</v>
      </c>
    </row>
    <row r="3660" spans="1:43" x14ac:dyDescent="0.3">
      <c r="A3660" t="s">
        <v>16053</v>
      </c>
      <c r="C3660" t="s">
        <v>3025</v>
      </c>
      <c r="D3660" s="1">
        <v>46285</v>
      </c>
      <c r="E3660" t="s">
        <v>11819</v>
      </c>
      <c r="F3660" t="s">
        <v>9</v>
      </c>
      <c r="G3660">
        <v>349</v>
      </c>
      <c r="H3660">
        <v>0</v>
      </c>
      <c r="I3660">
        <v>0</v>
      </c>
      <c r="J3660">
        <v>349</v>
      </c>
      <c r="K3660" s="1">
        <v>46287</v>
      </c>
      <c r="L3660" t="s">
        <v>16009</v>
      </c>
      <c r="M3660">
        <f t="shared" si="684"/>
        <v>1</v>
      </c>
      <c r="N3660">
        <f>COUNTIF(Orders!$A:$A,C3660)</f>
        <v>1</v>
      </c>
      <c r="P3660">
        <f>COUNTIF(Orders!$H:$H,UPPER(SUBSTITUTE(TRIM(C3660),"-","")))</f>
        <v>1</v>
      </c>
      <c r="R3660" t="str">
        <f t="shared" si="685"/>
        <v>Matched Order Reference</v>
      </c>
      <c r="S3660">
        <f t="shared" si="686"/>
        <v>1</v>
      </c>
      <c r="V3660" cm="1">
        <f t="array" ref="V3660">IF(E3660&lt;&gt;"CAPTURE",0,SUMPRODUCT((MDR_Rates!$A$2:$A$10=F3660)*(G3660&gt;MDR_Rates!$B$2:$B$10)*((MDR_Rates!$C$2:$C$10="")+(G3660&lt;=MDR_Rates!$C$2:$C$10))*MDR_Rates!$D$2:$D$10))</f>
        <v>0</v>
      </c>
      <c r="W3660">
        <f t="shared" si="687"/>
        <v>0</v>
      </c>
      <c r="X3660">
        <f t="shared" si="688"/>
        <v>0</v>
      </c>
      <c r="Y3660">
        <f t="shared" si="689"/>
        <v>0</v>
      </c>
      <c r="Z3660">
        <f t="shared" si="690"/>
        <v>0</v>
      </c>
      <c r="AG3660" t="str">
        <f t="shared" si="691"/>
        <v/>
      </c>
      <c r="AI3660" t="str">
        <f t="shared" si="692"/>
        <v/>
      </c>
      <c r="AJ3660" t="str">
        <f t="shared" si="693"/>
        <v/>
      </c>
      <c r="AK3660" t="str">
        <f t="shared" si="694"/>
        <v>ORD26001507</v>
      </c>
      <c r="AL3660">
        <f>IF(E3660&lt;&gt;"CAPTURE","",COUNTIF(Orders!$H:$H,AK3660))</f>
        <v>1</v>
      </c>
      <c r="AP3660" t="str">
        <f t="shared" si="695"/>
        <v>Matched to Order</v>
      </c>
      <c r="AQ3660">
        <f>IF(COUNTIF($A$2:A3660,A3660)=1,1,0)</f>
        <v>1</v>
      </c>
    </row>
    <row r="3661" spans="1:43" x14ac:dyDescent="0.3">
      <c r="A3661" t="s">
        <v>16054</v>
      </c>
      <c r="C3661" t="s">
        <v>3108</v>
      </c>
      <c r="D3661" s="1">
        <v>46285</v>
      </c>
      <c r="E3661" t="s">
        <v>11819</v>
      </c>
      <c r="F3661" t="s">
        <v>9</v>
      </c>
      <c r="G3661">
        <v>499</v>
      </c>
      <c r="H3661">
        <v>0</v>
      </c>
      <c r="I3661">
        <v>0</v>
      </c>
      <c r="J3661">
        <v>499</v>
      </c>
      <c r="K3661" s="1">
        <v>46287</v>
      </c>
      <c r="L3661" t="s">
        <v>16009</v>
      </c>
      <c r="M3661">
        <f t="shared" si="684"/>
        <v>1</v>
      </c>
      <c r="N3661">
        <f>COUNTIF(Orders!$A:$A,C3661)</f>
        <v>1</v>
      </c>
      <c r="P3661">
        <f>COUNTIF(Orders!$H:$H,UPPER(SUBSTITUTE(TRIM(C3661),"-","")))</f>
        <v>1</v>
      </c>
      <c r="R3661" t="str">
        <f t="shared" si="685"/>
        <v>Matched Order Reference</v>
      </c>
      <c r="S3661">
        <f t="shared" si="686"/>
        <v>1</v>
      </c>
      <c r="V3661" cm="1">
        <f t="array" ref="V3661">IF(E3661&lt;&gt;"CAPTURE",0,SUMPRODUCT((MDR_Rates!$A$2:$A$10=F3661)*(G3661&gt;MDR_Rates!$B$2:$B$10)*((MDR_Rates!$C$2:$C$10="")+(G3661&lt;=MDR_Rates!$C$2:$C$10))*MDR_Rates!$D$2:$D$10))</f>
        <v>0</v>
      </c>
      <c r="W3661">
        <f t="shared" si="687"/>
        <v>0</v>
      </c>
      <c r="X3661">
        <f t="shared" si="688"/>
        <v>0</v>
      </c>
      <c r="Y3661">
        <f t="shared" si="689"/>
        <v>0</v>
      </c>
      <c r="Z3661">
        <f t="shared" si="690"/>
        <v>0</v>
      </c>
      <c r="AG3661" t="str">
        <f t="shared" si="691"/>
        <v/>
      </c>
      <c r="AI3661" t="str">
        <f t="shared" si="692"/>
        <v/>
      </c>
      <c r="AJ3661" t="str">
        <f t="shared" si="693"/>
        <v/>
      </c>
      <c r="AK3661" t="str">
        <f t="shared" si="694"/>
        <v>ORD26001549</v>
      </c>
      <c r="AL3661">
        <f>IF(E3661&lt;&gt;"CAPTURE","",COUNTIF(Orders!$H:$H,AK3661))</f>
        <v>1</v>
      </c>
      <c r="AP3661" t="str">
        <f t="shared" si="695"/>
        <v>Matched to Order</v>
      </c>
      <c r="AQ3661">
        <f>IF(COUNTIF($A$2:A3661,A3661)=1,1,0)</f>
        <v>1</v>
      </c>
    </row>
    <row r="3662" spans="1:43" x14ac:dyDescent="0.3">
      <c r="A3662" t="s">
        <v>16055</v>
      </c>
      <c r="C3662" t="s">
        <v>3186</v>
      </c>
      <c r="D3662" s="1">
        <v>46285</v>
      </c>
      <c r="E3662" t="s">
        <v>11819</v>
      </c>
      <c r="F3662" t="s">
        <v>9</v>
      </c>
      <c r="G3662">
        <v>1298</v>
      </c>
      <c r="H3662">
        <v>0</v>
      </c>
      <c r="I3662">
        <v>0</v>
      </c>
      <c r="J3662">
        <v>1298</v>
      </c>
      <c r="K3662" s="1">
        <v>46287</v>
      </c>
      <c r="L3662" t="s">
        <v>16009</v>
      </c>
      <c r="M3662">
        <f t="shared" si="684"/>
        <v>1</v>
      </c>
      <c r="N3662">
        <f>COUNTIF(Orders!$A:$A,C3662)</f>
        <v>1</v>
      </c>
      <c r="P3662">
        <f>COUNTIF(Orders!$H:$H,UPPER(SUBSTITUTE(TRIM(C3662),"-","")))</f>
        <v>1</v>
      </c>
      <c r="R3662" t="str">
        <f t="shared" si="685"/>
        <v>Matched Order Reference</v>
      </c>
      <c r="S3662">
        <f t="shared" si="686"/>
        <v>1</v>
      </c>
      <c r="V3662" cm="1">
        <f t="array" ref="V3662">IF(E3662&lt;&gt;"CAPTURE",0,SUMPRODUCT((MDR_Rates!$A$2:$A$10=F3662)*(G3662&gt;MDR_Rates!$B$2:$B$10)*((MDR_Rates!$C$2:$C$10="")+(G3662&lt;=MDR_Rates!$C$2:$C$10))*MDR_Rates!$D$2:$D$10))</f>
        <v>0</v>
      </c>
      <c r="W3662">
        <f t="shared" si="687"/>
        <v>0</v>
      </c>
      <c r="X3662">
        <f t="shared" si="688"/>
        <v>0</v>
      </c>
      <c r="Y3662">
        <f t="shared" si="689"/>
        <v>0</v>
      </c>
      <c r="Z3662">
        <f t="shared" si="690"/>
        <v>0</v>
      </c>
      <c r="AG3662" t="str">
        <f t="shared" si="691"/>
        <v/>
      </c>
      <c r="AI3662" t="str">
        <f t="shared" si="692"/>
        <v/>
      </c>
      <c r="AJ3662" t="str">
        <f t="shared" si="693"/>
        <v/>
      </c>
      <c r="AK3662" t="str">
        <f t="shared" si="694"/>
        <v>ORD26001589</v>
      </c>
      <c r="AL3662">
        <f>IF(E3662&lt;&gt;"CAPTURE","",COUNTIF(Orders!$H:$H,AK3662))</f>
        <v>1</v>
      </c>
      <c r="AP3662" t="str">
        <f t="shared" si="695"/>
        <v>Matched to Order</v>
      </c>
      <c r="AQ3662">
        <f>IF(COUNTIF($A$2:A3662,A3662)=1,1,0)</f>
        <v>1</v>
      </c>
    </row>
    <row r="3663" spans="1:43" x14ac:dyDescent="0.3">
      <c r="A3663" t="s">
        <v>16056</v>
      </c>
      <c r="C3663" t="s">
        <v>3192</v>
      </c>
      <c r="D3663" s="1">
        <v>46285</v>
      </c>
      <c r="E3663" t="s">
        <v>11819</v>
      </c>
      <c r="F3663" t="s">
        <v>33</v>
      </c>
      <c r="G3663">
        <v>8797</v>
      </c>
      <c r="H3663">
        <v>105.56</v>
      </c>
      <c r="I3663">
        <v>19</v>
      </c>
      <c r="J3663">
        <v>8672.44</v>
      </c>
      <c r="K3663" s="1">
        <v>46287</v>
      </c>
      <c r="L3663" t="s">
        <v>16009</v>
      </c>
      <c r="M3663">
        <f t="shared" si="684"/>
        <v>1</v>
      </c>
      <c r="N3663">
        <f>COUNTIF(Orders!$A:$A,C3663)</f>
        <v>1</v>
      </c>
      <c r="P3663">
        <f>COUNTIF(Orders!$H:$H,UPPER(SUBSTITUTE(TRIM(C3663),"-","")))</f>
        <v>1</v>
      </c>
      <c r="R3663" t="str">
        <f t="shared" si="685"/>
        <v>Matched Order Reference</v>
      </c>
      <c r="S3663">
        <f t="shared" si="686"/>
        <v>1</v>
      </c>
      <c r="V3663" cm="1">
        <f t="array" ref="V3663">IF(E3663&lt;&gt;"CAPTURE",0,SUMPRODUCT((MDR_Rates!$A$2:$A$10=F3663)*(G3663&gt;MDR_Rates!$B$2:$B$10)*((MDR_Rates!$C$2:$C$10="")+(G3663&lt;=MDR_Rates!$C$2:$C$10))*MDR_Rates!$D$2:$D$10))</f>
        <v>1.2</v>
      </c>
      <c r="W3663">
        <f t="shared" si="687"/>
        <v>105.56</v>
      </c>
      <c r="X3663">
        <f t="shared" si="688"/>
        <v>19</v>
      </c>
      <c r="Y3663">
        <f t="shared" si="689"/>
        <v>0</v>
      </c>
      <c r="Z3663">
        <f t="shared" si="690"/>
        <v>0</v>
      </c>
      <c r="AG3663" t="str">
        <f t="shared" si="691"/>
        <v/>
      </c>
      <c r="AI3663" t="str">
        <f t="shared" si="692"/>
        <v/>
      </c>
      <c r="AJ3663" t="str">
        <f t="shared" si="693"/>
        <v/>
      </c>
      <c r="AK3663" t="str">
        <f t="shared" si="694"/>
        <v>ORD26001592</v>
      </c>
      <c r="AL3663">
        <f>IF(E3663&lt;&gt;"CAPTURE","",COUNTIF(Orders!$H:$H,AK3663))</f>
        <v>1</v>
      </c>
      <c r="AP3663" t="str">
        <f t="shared" si="695"/>
        <v>Matched to Order</v>
      </c>
      <c r="AQ3663">
        <f>IF(COUNTIF($A$2:A3663,A3663)=1,1,0)</f>
        <v>1</v>
      </c>
    </row>
    <row r="3664" spans="1:43" x14ac:dyDescent="0.3">
      <c r="A3664" t="s">
        <v>16057</v>
      </c>
      <c r="C3664" t="s">
        <v>3220</v>
      </c>
      <c r="D3664" s="1">
        <v>46285</v>
      </c>
      <c r="E3664" t="s">
        <v>11819</v>
      </c>
      <c r="F3664" t="s">
        <v>33</v>
      </c>
      <c r="G3664">
        <v>999</v>
      </c>
      <c r="H3664">
        <v>14.99</v>
      </c>
      <c r="I3664">
        <v>2.7</v>
      </c>
      <c r="J3664">
        <v>981.31</v>
      </c>
      <c r="K3664" s="1">
        <v>46287</v>
      </c>
      <c r="L3664" t="s">
        <v>16009</v>
      </c>
      <c r="M3664">
        <f t="shared" si="684"/>
        <v>1</v>
      </c>
      <c r="N3664">
        <f>COUNTIF(Orders!$A:$A,C3664)</f>
        <v>1</v>
      </c>
      <c r="P3664">
        <f>COUNTIF(Orders!$H:$H,UPPER(SUBSTITUTE(TRIM(C3664),"-","")))</f>
        <v>1</v>
      </c>
      <c r="R3664" t="str">
        <f t="shared" si="685"/>
        <v>Matched Order Reference</v>
      </c>
      <c r="S3664">
        <f t="shared" si="686"/>
        <v>1</v>
      </c>
      <c r="V3664" cm="1">
        <f t="array" ref="V3664">IF(E3664&lt;&gt;"CAPTURE",0,SUMPRODUCT((MDR_Rates!$A$2:$A$10=F3664)*(G3664&gt;MDR_Rates!$B$2:$B$10)*((MDR_Rates!$C$2:$C$10="")+(G3664&lt;=MDR_Rates!$C$2:$C$10))*MDR_Rates!$D$2:$D$10))</f>
        <v>1.5</v>
      </c>
      <c r="W3664">
        <f t="shared" si="687"/>
        <v>14.99</v>
      </c>
      <c r="X3664">
        <f t="shared" si="688"/>
        <v>2.7</v>
      </c>
      <c r="Y3664">
        <f t="shared" si="689"/>
        <v>0</v>
      </c>
      <c r="Z3664">
        <f t="shared" si="690"/>
        <v>0</v>
      </c>
      <c r="AG3664" t="str">
        <f t="shared" si="691"/>
        <v/>
      </c>
      <c r="AI3664" t="str">
        <f t="shared" si="692"/>
        <v/>
      </c>
      <c r="AJ3664" t="str">
        <f t="shared" si="693"/>
        <v/>
      </c>
      <c r="AK3664" t="str">
        <f t="shared" si="694"/>
        <v>ORD26001606</v>
      </c>
      <c r="AL3664">
        <f>IF(E3664&lt;&gt;"CAPTURE","",COUNTIF(Orders!$H:$H,AK3664))</f>
        <v>1</v>
      </c>
      <c r="AP3664" t="str">
        <f t="shared" si="695"/>
        <v>Matched to Order</v>
      </c>
      <c r="AQ3664">
        <f>IF(COUNTIF($A$2:A3664,A3664)=1,1,0)</f>
        <v>1</v>
      </c>
    </row>
    <row r="3665" spans="1:43" x14ac:dyDescent="0.3">
      <c r="A3665" t="s">
        <v>16058</v>
      </c>
      <c r="C3665" t="s">
        <v>3283</v>
      </c>
      <c r="D3665" s="1">
        <v>46285</v>
      </c>
      <c r="E3665" t="s">
        <v>11819</v>
      </c>
      <c r="F3665" t="s">
        <v>17</v>
      </c>
      <c r="G3665">
        <v>2098</v>
      </c>
      <c r="H3665">
        <v>33.57</v>
      </c>
      <c r="I3665">
        <v>6.04</v>
      </c>
      <c r="J3665">
        <v>2058.39</v>
      </c>
      <c r="K3665" s="1">
        <v>46287</v>
      </c>
      <c r="L3665" t="s">
        <v>16009</v>
      </c>
      <c r="M3665">
        <f t="shared" si="684"/>
        <v>1</v>
      </c>
      <c r="N3665">
        <f>COUNTIF(Orders!$A:$A,C3665)</f>
        <v>1</v>
      </c>
      <c r="P3665">
        <f>COUNTIF(Orders!$H:$H,UPPER(SUBSTITUTE(TRIM(C3665),"-","")))</f>
        <v>1</v>
      </c>
      <c r="R3665" t="str">
        <f t="shared" si="685"/>
        <v>Matched Order Reference</v>
      </c>
      <c r="S3665">
        <f t="shared" si="686"/>
        <v>1</v>
      </c>
      <c r="V3665" cm="1">
        <f t="array" ref="V3665">IF(E3665&lt;&gt;"CAPTURE",0,SUMPRODUCT((MDR_Rates!$A$2:$A$10=F3665)*(G3665&gt;MDR_Rates!$B$2:$B$10)*((MDR_Rates!$C$2:$C$10="")+(G3665&lt;=MDR_Rates!$C$2:$C$10))*MDR_Rates!$D$2:$D$10))</f>
        <v>1.6</v>
      </c>
      <c r="W3665">
        <f t="shared" si="687"/>
        <v>33.57</v>
      </c>
      <c r="X3665">
        <f t="shared" si="688"/>
        <v>6.04</v>
      </c>
      <c r="Y3665">
        <f t="shared" si="689"/>
        <v>0</v>
      </c>
      <c r="Z3665">
        <f t="shared" si="690"/>
        <v>0</v>
      </c>
      <c r="AG3665" t="str">
        <f t="shared" si="691"/>
        <v/>
      </c>
      <c r="AI3665" t="str">
        <f t="shared" si="692"/>
        <v/>
      </c>
      <c r="AJ3665" t="str">
        <f t="shared" si="693"/>
        <v/>
      </c>
      <c r="AK3665" t="str">
        <f t="shared" si="694"/>
        <v>ORD26001639</v>
      </c>
      <c r="AL3665">
        <f>IF(E3665&lt;&gt;"CAPTURE","",COUNTIF(Orders!$H:$H,AK3665))</f>
        <v>1</v>
      </c>
      <c r="AP3665" t="str">
        <f t="shared" si="695"/>
        <v>Matched to Order</v>
      </c>
      <c r="AQ3665">
        <f>IF(COUNTIF($A$2:A3665,A3665)=1,1,0)</f>
        <v>1</v>
      </c>
    </row>
    <row r="3666" spans="1:43" x14ac:dyDescent="0.3">
      <c r="A3666" t="s">
        <v>16059</v>
      </c>
      <c r="C3666" t="s">
        <v>16060</v>
      </c>
      <c r="D3666" s="1">
        <v>46285</v>
      </c>
      <c r="E3666" t="s">
        <v>11819</v>
      </c>
      <c r="F3666" t="s">
        <v>9</v>
      </c>
      <c r="G3666">
        <v>1799</v>
      </c>
      <c r="H3666">
        <v>0</v>
      </c>
      <c r="I3666">
        <v>0</v>
      </c>
      <c r="J3666">
        <v>1799</v>
      </c>
      <c r="K3666" s="1">
        <v>46287</v>
      </c>
      <c r="L3666" t="s">
        <v>16009</v>
      </c>
      <c r="M3666">
        <f t="shared" si="684"/>
        <v>1</v>
      </c>
      <c r="N3666">
        <f>COUNTIF(Orders!$A:$A,C3666)</f>
        <v>0</v>
      </c>
      <c r="P3666">
        <f>COUNTIF(Orders!$H:$H,UPPER(SUBSTITUTE(TRIM(C3666),"-","")))</f>
        <v>1</v>
      </c>
      <c r="R3666" t="str">
        <f t="shared" si="685"/>
        <v>Matched Order Reference</v>
      </c>
      <c r="S3666">
        <f t="shared" si="686"/>
        <v>1</v>
      </c>
      <c r="V3666" cm="1">
        <f t="array" ref="V3666">IF(E3666&lt;&gt;"CAPTURE",0,SUMPRODUCT((MDR_Rates!$A$2:$A$10=F3666)*(G3666&gt;MDR_Rates!$B$2:$B$10)*((MDR_Rates!$C$2:$C$10="")+(G3666&lt;=MDR_Rates!$C$2:$C$10))*MDR_Rates!$D$2:$D$10))</f>
        <v>0</v>
      </c>
      <c r="W3666">
        <f t="shared" si="687"/>
        <v>0</v>
      </c>
      <c r="X3666">
        <f t="shared" si="688"/>
        <v>0</v>
      </c>
      <c r="Y3666">
        <f t="shared" si="689"/>
        <v>0</v>
      </c>
      <c r="Z3666">
        <f t="shared" si="690"/>
        <v>0</v>
      </c>
      <c r="AG3666" t="str">
        <f t="shared" si="691"/>
        <v/>
      </c>
      <c r="AI3666" t="str">
        <f t="shared" si="692"/>
        <v/>
      </c>
      <c r="AJ3666" t="str">
        <f t="shared" si="693"/>
        <v/>
      </c>
      <c r="AK3666" t="str">
        <f t="shared" si="694"/>
        <v>ORD26001640</v>
      </c>
      <c r="AL3666">
        <f>IF(E3666&lt;&gt;"CAPTURE","",COUNTIF(Orders!$H:$H,AK3666))</f>
        <v>1</v>
      </c>
      <c r="AP3666" t="str">
        <f t="shared" si="695"/>
        <v>Matched to Order</v>
      </c>
      <c r="AQ3666">
        <f>IF(COUNTIF($A$2:A3666,A3666)=1,1,0)</f>
        <v>1</v>
      </c>
    </row>
    <row r="3667" spans="1:43" x14ac:dyDescent="0.3">
      <c r="A3667" t="s">
        <v>16061</v>
      </c>
      <c r="C3667" t="s">
        <v>3299</v>
      </c>
      <c r="D3667" s="1">
        <v>46285</v>
      </c>
      <c r="E3667" t="s">
        <v>11819</v>
      </c>
      <c r="F3667" t="s">
        <v>9</v>
      </c>
      <c r="G3667">
        <v>1898</v>
      </c>
      <c r="H3667">
        <v>0</v>
      </c>
      <c r="I3667">
        <v>0</v>
      </c>
      <c r="J3667">
        <v>1898</v>
      </c>
      <c r="K3667" s="1">
        <v>46287</v>
      </c>
      <c r="L3667" t="s">
        <v>16009</v>
      </c>
      <c r="M3667">
        <f t="shared" si="684"/>
        <v>1</v>
      </c>
      <c r="N3667">
        <f>COUNTIF(Orders!$A:$A,C3667)</f>
        <v>1</v>
      </c>
      <c r="P3667">
        <f>COUNTIF(Orders!$H:$H,UPPER(SUBSTITUTE(TRIM(C3667),"-","")))</f>
        <v>1</v>
      </c>
      <c r="R3667" t="str">
        <f t="shared" si="685"/>
        <v>Matched Order Reference</v>
      </c>
      <c r="S3667">
        <f t="shared" si="686"/>
        <v>1</v>
      </c>
      <c r="V3667" cm="1">
        <f t="array" ref="V3667">IF(E3667&lt;&gt;"CAPTURE",0,SUMPRODUCT((MDR_Rates!$A$2:$A$10=F3667)*(G3667&gt;MDR_Rates!$B$2:$B$10)*((MDR_Rates!$C$2:$C$10="")+(G3667&lt;=MDR_Rates!$C$2:$C$10))*MDR_Rates!$D$2:$D$10))</f>
        <v>0</v>
      </c>
      <c r="W3667">
        <f t="shared" si="687"/>
        <v>0</v>
      </c>
      <c r="X3667">
        <f t="shared" si="688"/>
        <v>0</v>
      </c>
      <c r="Y3667">
        <f t="shared" si="689"/>
        <v>0</v>
      </c>
      <c r="Z3667">
        <f t="shared" si="690"/>
        <v>0</v>
      </c>
      <c r="AG3667" t="str">
        <f t="shared" si="691"/>
        <v/>
      </c>
      <c r="AI3667" t="str">
        <f t="shared" si="692"/>
        <v/>
      </c>
      <c r="AJ3667" t="str">
        <f t="shared" si="693"/>
        <v/>
      </c>
      <c r="AK3667" t="str">
        <f t="shared" si="694"/>
        <v>ORD26001647</v>
      </c>
      <c r="AL3667">
        <f>IF(E3667&lt;&gt;"CAPTURE","",COUNTIF(Orders!$H:$H,AK3667))</f>
        <v>1</v>
      </c>
      <c r="AP3667" t="str">
        <f t="shared" si="695"/>
        <v>Matched to Order</v>
      </c>
      <c r="AQ3667">
        <f>IF(COUNTIF($A$2:A3667,A3667)=1,1,0)</f>
        <v>1</v>
      </c>
    </row>
    <row r="3668" spans="1:43" x14ac:dyDescent="0.3">
      <c r="A3668" t="s">
        <v>16062</v>
      </c>
      <c r="C3668" t="s">
        <v>3311</v>
      </c>
      <c r="D3668" s="1">
        <v>46285</v>
      </c>
      <c r="E3668" t="s">
        <v>11819</v>
      </c>
      <c r="F3668" t="s">
        <v>17</v>
      </c>
      <c r="G3668">
        <v>1799</v>
      </c>
      <c r="H3668">
        <v>32.380000000000003</v>
      </c>
      <c r="I3668">
        <v>5.83</v>
      </c>
      <c r="J3668">
        <v>1760.79</v>
      </c>
      <c r="K3668" s="1">
        <v>46287</v>
      </c>
      <c r="L3668" t="s">
        <v>16009</v>
      </c>
      <c r="M3668">
        <f t="shared" si="684"/>
        <v>1</v>
      </c>
      <c r="N3668">
        <f>COUNTIF(Orders!$A:$A,C3668)</f>
        <v>1</v>
      </c>
      <c r="P3668">
        <f>COUNTIF(Orders!$H:$H,UPPER(SUBSTITUTE(TRIM(C3668),"-","")))</f>
        <v>1</v>
      </c>
      <c r="R3668" t="str">
        <f t="shared" si="685"/>
        <v>Matched Order Reference</v>
      </c>
      <c r="S3668">
        <f t="shared" si="686"/>
        <v>1</v>
      </c>
      <c r="V3668" cm="1">
        <f t="array" ref="V3668">IF(E3668&lt;&gt;"CAPTURE",0,SUMPRODUCT((MDR_Rates!$A$2:$A$10=F3668)*(G3668&gt;MDR_Rates!$B$2:$B$10)*((MDR_Rates!$C$2:$C$10="")+(G3668&lt;=MDR_Rates!$C$2:$C$10))*MDR_Rates!$D$2:$D$10))</f>
        <v>1.8</v>
      </c>
      <c r="W3668">
        <f t="shared" si="687"/>
        <v>32.380000000000003</v>
      </c>
      <c r="X3668">
        <f t="shared" si="688"/>
        <v>5.83</v>
      </c>
      <c r="Y3668">
        <f t="shared" si="689"/>
        <v>0</v>
      </c>
      <c r="Z3668">
        <f t="shared" si="690"/>
        <v>0</v>
      </c>
      <c r="AG3668" t="str">
        <f t="shared" si="691"/>
        <v/>
      </c>
      <c r="AI3668" t="str">
        <f t="shared" si="692"/>
        <v/>
      </c>
      <c r="AJ3668" t="str">
        <f t="shared" si="693"/>
        <v/>
      </c>
      <c r="AK3668" t="str">
        <f t="shared" si="694"/>
        <v>ORD26001653</v>
      </c>
      <c r="AL3668">
        <f>IF(E3668&lt;&gt;"CAPTURE","",COUNTIF(Orders!$H:$H,AK3668))</f>
        <v>1</v>
      </c>
      <c r="AP3668" t="str">
        <f t="shared" si="695"/>
        <v>Matched to Order</v>
      </c>
      <c r="AQ3668">
        <f>IF(COUNTIF($A$2:A3668,A3668)=1,1,0)</f>
        <v>1</v>
      </c>
    </row>
    <row r="3669" spans="1:43" x14ac:dyDescent="0.3">
      <c r="A3669" t="s">
        <v>16063</v>
      </c>
      <c r="C3669" t="s">
        <v>3423</v>
      </c>
      <c r="D3669" s="1">
        <v>46285</v>
      </c>
      <c r="E3669" t="s">
        <v>11819</v>
      </c>
      <c r="F3669" t="s">
        <v>17</v>
      </c>
      <c r="G3669">
        <v>499</v>
      </c>
      <c r="H3669">
        <v>8.98</v>
      </c>
      <c r="I3669">
        <v>1.62</v>
      </c>
      <c r="J3669">
        <v>488.4</v>
      </c>
      <c r="K3669" s="1">
        <v>46287</v>
      </c>
      <c r="L3669" t="s">
        <v>16009</v>
      </c>
      <c r="M3669">
        <f t="shared" si="684"/>
        <v>1</v>
      </c>
      <c r="N3669">
        <f>COUNTIF(Orders!$A:$A,C3669)</f>
        <v>1</v>
      </c>
      <c r="P3669">
        <f>COUNTIF(Orders!$H:$H,UPPER(SUBSTITUTE(TRIM(C3669),"-","")))</f>
        <v>1</v>
      </c>
      <c r="R3669" t="str">
        <f t="shared" si="685"/>
        <v>Matched Order Reference</v>
      </c>
      <c r="S3669">
        <f t="shared" si="686"/>
        <v>1</v>
      </c>
      <c r="V3669" cm="1">
        <f t="array" ref="V3669">IF(E3669&lt;&gt;"CAPTURE",0,SUMPRODUCT((MDR_Rates!$A$2:$A$10=F3669)*(G3669&gt;MDR_Rates!$B$2:$B$10)*((MDR_Rates!$C$2:$C$10="")+(G3669&lt;=MDR_Rates!$C$2:$C$10))*MDR_Rates!$D$2:$D$10))</f>
        <v>1.8</v>
      </c>
      <c r="W3669">
        <f t="shared" si="687"/>
        <v>8.98</v>
      </c>
      <c r="X3669">
        <f t="shared" si="688"/>
        <v>1.62</v>
      </c>
      <c r="Y3669">
        <f t="shared" si="689"/>
        <v>0</v>
      </c>
      <c r="Z3669">
        <f t="shared" si="690"/>
        <v>0</v>
      </c>
      <c r="AG3669" t="str">
        <f t="shared" si="691"/>
        <v/>
      </c>
      <c r="AI3669" t="str">
        <f t="shared" si="692"/>
        <v/>
      </c>
      <c r="AJ3669" t="str">
        <f t="shared" si="693"/>
        <v/>
      </c>
      <c r="AK3669" t="str">
        <f t="shared" si="694"/>
        <v>ORD26001710</v>
      </c>
      <c r="AL3669">
        <f>IF(E3669&lt;&gt;"CAPTURE","",COUNTIF(Orders!$H:$H,AK3669))</f>
        <v>1</v>
      </c>
      <c r="AP3669" t="str">
        <f t="shared" si="695"/>
        <v>Matched to Order</v>
      </c>
      <c r="AQ3669">
        <f>IF(COUNTIF($A$2:A3669,A3669)=1,1,0)</f>
        <v>1</v>
      </c>
    </row>
    <row r="3670" spans="1:43" x14ac:dyDescent="0.3">
      <c r="A3670" t="s">
        <v>16064</v>
      </c>
      <c r="C3670" t="s">
        <v>16065</v>
      </c>
      <c r="D3670" s="1">
        <v>46285</v>
      </c>
      <c r="E3670" t="s">
        <v>11819</v>
      </c>
      <c r="F3670" t="s">
        <v>44</v>
      </c>
      <c r="G3670">
        <v>299</v>
      </c>
      <c r="H3670">
        <v>5.68</v>
      </c>
      <c r="I3670">
        <v>1.02</v>
      </c>
      <c r="J3670">
        <v>292.3</v>
      </c>
      <c r="K3670" s="1">
        <v>46287</v>
      </c>
      <c r="L3670" t="s">
        <v>16009</v>
      </c>
      <c r="M3670">
        <f t="shared" si="684"/>
        <v>1</v>
      </c>
      <c r="N3670">
        <f>COUNTIF(Orders!$A:$A,C3670)</f>
        <v>0</v>
      </c>
      <c r="P3670">
        <f>COUNTIF(Orders!$H:$H,UPPER(SUBSTITUTE(TRIM(C3670),"-","")))</f>
        <v>1</v>
      </c>
      <c r="R3670" t="str">
        <f t="shared" si="685"/>
        <v>Matched Order Reference</v>
      </c>
      <c r="S3670">
        <f t="shared" si="686"/>
        <v>1</v>
      </c>
      <c r="V3670" cm="1">
        <f t="array" ref="V3670">IF(E3670&lt;&gt;"CAPTURE",0,SUMPRODUCT((MDR_Rates!$A$2:$A$10=F3670)*(G3670&gt;MDR_Rates!$B$2:$B$10)*((MDR_Rates!$C$2:$C$10="")+(G3670&lt;=MDR_Rates!$C$2:$C$10))*MDR_Rates!$D$2:$D$10))</f>
        <v>1.9</v>
      </c>
      <c r="W3670">
        <f t="shared" si="687"/>
        <v>5.68</v>
      </c>
      <c r="X3670">
        <f t="shared" si="688"/>
        <v>1.02</v>
      </c>
      <c r="Y3670">
        <f t="shared" si="689"/>
        <v>0</v>
      </c>
      <c r="Z3670">
        <f t="shared" si="690"/>
        <v>0</v>
      </c>
      <c r="AG3670" t="str">
        <f t="shared" si="691"/>
        <v/>
      </c>
      <c r="AI3670" t="str">
        <f t="shared" si="692"/>
        <v/>
      </c>
      <c r="AJ3670" t="str">
        <f t="shared" si="693"/>
        <v/>
      </c>
      <c r="AK3670" t="str">
        <f t="shared" si="694"/>
        <v>ORD26001731</v>
      </c>
      <c r="AL3670">
        <f>IF(E3670&lt;&gt;"CAPTURE","",COUNTIF(Orders!$H:$H,AK3670))</f>
        <v>1</v>
      </c>
      <c r="AP3670" t="str">
        <f t="shared" si="695"/>
        <v>Matched to Order</v>
      </c>
      <c r="AQ3670">
        <f>IF(COUNTIF($A$2:A3670,A3670)=1,1,0)</f>
        <v>1</v>
      </c>
    </row>
    <row r="3671" spans="1:43" x14ac:dyDescent="0.3">
      <c r="A3671" t="s">
        <v>16066</v>
      </c>
      <c r="C3671" t="s">
        <v>16067</v>
      </c>
      <c r="D3671" s="1">
        <v>46285</v>
      </c>
      <c r="E3671" t="s">
        <v>11819</v>
      </c>
      <c r="F3671" t="s">
        <v>17</v>
      </c>
      <c r="G3671">
        <v>448</v>
      </c>
      <c r="H3671">
        <v>8.06</v>
      </c>
      <c r="I3671">
        <v>1.45</v>
      </c>
      <c r="J3671">
        <v>438.49</v>
      </c>
      <c r="K3671" s="1">
        <v>46287</v>
      </c>
      <c r="L3671" t="s">
        <v>16009</v>
      </c>
      <c r="M3671">
        <f t="shared" si="684"/>
        <v>1</v>
      </c>
      <c r="N3671">
        <f>COUNTIF(Orders!$A:$A,C3671)</f>
        <v>0</v>
      </c>
      <c r="P3671">
        <f>COUNTIF(Orders!$H:$H,UPPER(SUBSTITUTE(TRIM(C3671),"-","")))</f>
        <v>1</v>
      </c>
      <c r="R3671" t="str">
        <f t="shared" si="685"/>
        <v>Matched Order Reference</v>
      </c>
      <c r="S3671">
        <f t="shared" si="686"/>
        <v>1</v>
      </c>
      <c r="V3671" cm="1">
        <f t="array" ref="V3671">IF(E3671&lt;&gt;"CAPTURE",0,SUMPRODUCT((MDR_Rates!$A$2:$A$10=F3671)*(G3671&gt;MDR_Rates!$B$2:$B$10)*((MDR_Rates!$C$2:$C$10="")+(G3671&lt;=MDR_Rates!$C$2:$C$10))*MDR_Rates!$D$2:$D$10))</f>
        <v>1.8</v>
      </c>
      <c r="W3671">
        <f t="shared" si="687"/>
        <v>8.06</v>
      </c>
      <c r="X3671">
        <f t="shared" si="688"/>
        <v>1.45</v>
      </c>
      <c r="Y3671">
        <f t="shared" si="689"/>
        <v>0</v>
      </c>
      <c r="Z3671">
        <f t="shared" si="690"/>
        <v>0</v>
      </c>
      <c r="AG3671" t="str">
        <f t="shared" si="691"/>
        <v/>
      </c>
      <c r="AI3671" t="str">
        <f t="shared" si="692"/>
        <v/>
      </c>
      <c r="AJ3671" t="str">
        <f t="shared" si="693"/>
        <v/>
      </c>
      <c r="AK3671" t="str">
        <f t="shared" si="694"/>
        <v>ORD26001738</v>
      </c>
      <c r="AL3671">
        <f>IF(E3671&lt;&gt;"CAPTURE","",COUNTIF(Orders!$H:$H,AK3671))</f>
        <v>1</v>
      </c>
      <c r="AP3671" t="str">
        <f t="shared" si="695"/>
        <v>Matched to Order</v>
      </c>
      <c r="AQ3671">
        <f>IF(COUNTIF($A$2:A3671,A3671)=1,1,0)</f>
        <v>1</v>
      </c>
    </row>
    <row r="3672" spans="1:43" x14ac:dyDescent="0.3">
      <c r="A3672" t="s">
        <v>16068</v>
      </c>
      <c r="C3672" t="s">
        <v>3487</v>
      </c>
      <c r="D3672" s="1">
        <v>46285</v>
      </c>
      <c r="E3672" t="s">
        <v>11819</v>
      </c>
      <c r="F3672" t="s">
        <v>17</v>
      </c>
      <c r="G3672">
        <v>8797</v>
      </c>
      <c r="H3672">
        <v>140.75</v>
      </c>
      <c r="I3672">
        <v>25.34</v>
      </c>
      <c r="J3672">
        <v>8630.91</v>
      </c>
      <c r="K3672" s="1">
        <v>46287</v>
      </c>
      <c r="L3672" t="s">
        <v>16009</v>
      </c>
      <c r="M3672">
        <f t="shared" si="684"/>
        <v>1</v>
      </c>
      <c r="N3672">
        <f>COUNTIF(Orders!$A:$A,C3672)</f>
        <v>1</v>
      </c>
      <c r="P3672">
        <f>COUNTIF(Orders!$H:$H,UPPER(SUBSTITUTE(TRIM(C3672),"-","")))</f>
        <v>1</v>
      </c>
      <c r="R3672" t="str">
        <f t="shared" si="685"/>
        <v>Matched Order Reference</v>
      </c>
      <c r="S3672">
        <f t="shared" si="686"/>
        <v>1</v>
      </c>
      <c r="V3672" cm="1">
        <f t="array" ref="V3672">IF(E3672&lt;&gt;"CAPTURE",0,SUMPRODUCT((MDR_Rates!$A$2:$A$10=F3672)*(G3672&gt;MDR_Rates!$B$2:$B$10)*((MDR_Rates!$C$2:$C$10="")+(G3672&lt;=MDR_Rates!$C$2:$C$10))*MDR_Rates!$D$2:$D$10))</f>
        <v>1.6</v>
      </c>
      <c r="W3672">
        <f t="shared" si="687"/>
        <v>140.75</v>
      </c>
      <c r="X3672">
        <f t="shared" si="688"/>
        <v>25.34</v>
      </c>
      <c r="Y3672">
        <f t="shared" si="689"/>
        <v>0</v>
      </c>
      <c r="Z3672">
        <f t="shared" si="690"/>
        <v>0</v>
      </c>
      <c r="AG3672" t="str">
        <f t="shared" si="691"/>
        <v/>
      </c>
      <c r="AI3672" t="str">
        <f t="shared" si="692"/>
        <v/>
      </c>
      <c r="AJ3672" t="str">
        <f t="shared" si="693"/>
        <v/>
      </c>
      <c r="AK3672" t="str">
        <f t="shared" si="694"/>
        <v>ORD26001742</v>
      </c>
      <c r="AL3672">
        <f>IF(E3672&lt;&gt;"CAPTURE","",COUNTIF(Orders!$H:$H,AK3672))</f>
        <v>1</v>
      </c>
      <c r="AP3672" t="str">
        <f t="shared" si="695"/>
        <v>Matched to Order</v>
      </c>
      <c r="AQ3672">
        <f>IF(COUNTIF($A$2:A3672,A3672)=1,1,0)</f>
        <v>1</v>
      </c>
    </row>
    <row r="3673" spans="1:43" x14ac:dyDescent="0.3">
      <c r="A3673" t="s">
        <v>16069</v>
      </c>
      <c r="C3673" t="s">
        <v>16070</v>
      </c>
      <c r="D3673" s="1">
        <v>46285</v>
      </c>
      <c r="E3673" t="s">
        <v>11819</v>
      </c>
      <c r="F3673" t="s">
        <v>9</v>
      </c>
      <c r="G3673">
        <v>1799</v>
      </c>
      <c r="H3673">
        <v>0</v>
      </c>
      <c r="I3673">
        <v>0</v>
      </c>
      <c r="J3673">
        <v>1799</v>
      </c>
      <c r="K3673" s="1">
        <v>46287</v>
      </c>
      <c r="L3673" t="s">
        <v>16009</v>
      </c>
      <c r="M3673">
        <f t="shared" si="684"/>
        <v>1</v>
      </c>
      <c r="N3673">
        <f>COUNTIF(Orders!$A:$A,C3673)</f>
        <v>0</v>
      </c>
      <c r="P3673">
        <f>COUNTIF(Orders!$H:$H,UPPER(SUBSTITUTE(TRIM(C3673),"-","")))</f>
        <v>1</v>
      </c>
      <c r="R3673" t="str">
        <f t="shared" si="685"/>
        <v>Matched Order Reference</v>
      </c>
      <c r="S3673">
        <f t="shared" si="686"/>
        <v>1</v>
      </c>
      <c r="V3673" cm="1">
        <f t="array" ref="V3673">IF(E3673&lt;&gt;"CAPTURE",0,SUMPRODUCT((MDR_Rates!$A$2:$A$10=F3673)*(G3673&gt;MDR_Rates!$B$2:$B$10)*((MDR_Rates!$C$2:$C$10="")+(G3673&lt;=MDR_Rates!$C$2:$C$10))*MDR_Rates!$D$2:$D$10))</f>
        <v>0</v>
      </c>
      <c r="W3673">
        <f t="shared" si="687"/>
        <v>0</v>
      </c>
      <c r="X3673">
        <f t="shared" si="688"/>
        <v>0</v>
      </c>
      <c r="Y3673">
        <f t="shared" si="689"/>
        <v>0</v>
      </c>
      <c r="Z3673">
        <f t="shared" si="690"/>
        <v>0</v>
      </c>
      <c r="AG3673" t="str">
        <f t="shared" si="691"/>
        <v/>
      </c>
      <c r="AI3673" t="str">
        <f t="shared" si="692"/>
        <v/>
      </c>
      <c r="AJ3673" t="str">
        <f t="shared" si="693"/>
        <v/>
      </c>
      <c r="AK3673" t="str">
        <f t="shared" si="694"/>
        <v>ORD26001754</v>
      </c>
      <c r="AL3673">
        <f>IF(E3673&lt;&gt;"CAPTURE","",COUNTIF(Orders!$H:$H,AK3673))</f>
        <v>1</v>
      </c>
      <c r="AP3673" t="str">
        <f t="shared" si="695"/>
        <v>Matched to Order</v>
      </c>
      <c r="AQ3673">
        <f>IF(COUNTIF($A$2:A3673,A3673)=1,1,0)</f>
        <v>1</v>
      </c>
    </row>
    <row r="3674" spans="1:43" x14ac:dyDescent="0.3">
      <c r="A3674" t="s">
        <v>16071</v>
      </c>
      <c r="C3674" t="s">
        <v>3612</v>
      </c>
      <c r="D3674" s="1">
        <v>46285</v>
      </c>
      <c r="E3674" t="s">
        <v>11819</v>
      </c>
      <c r="F3674" t="s">
        <v>9</v>
      </c>
      <c r="G3674">
        <v>1499</v>
      </c>
      <c r="H3674">
        <v>0</v>
      </c>
      <c r="I3674">
        <v>0</v>
      </c>
      <c r="J3674">
        <v>1499</v>
      </c>
      <c r="K3674" s="1">
        <v>46287</v>
      </c>
      <c r="L3674" t="s">
        <v>16009</v>
      </c>
      <c r="M3674">
        <f t="shared" si="684"/>
        <v>1</v>
      </c>
      <c r="N3674">
        <f>COUNTIF(Orders!$A:$A,C3674)</f>
        <v>1</v>
      </c>
      <c r="P3674">
        <f>COUNTIF(Orders!$H:$H,UPPER(SUBSTITUTE(TRIM(C3674),"-","")))</f>
        <v>1</v>
      </c>
      <c r="R3674" t="str">
        <f t="shared" si="685"/>
        <v>Matched Order Reference</v>
      </c>
      <c r="S3674">
        <f t="shared" si="686"/>
        <v>1</v>
      </c>
      <c r="V3674" cm="1">
        <f t="array" ref="V3674">IF(E3674&lt;&gt;"CAPTURE",0,SUMPRODUCT((MDR_Rates!$A$2:$A$10=F3674)*(G3674&gt;MDR_Rates!$B$2:$B$10)*((MDR_Rates!$C$2:$C$10="")+(G3674&lt;=MDR_Rates!$C$2:$C$10))*MDR_Rates!$D$2:$D$10))</f>
        <v>0</v>
      </c>
      <c r="W3674">
        <f t="shared" si="687"/>
        <v>0</v>
      </c>
      <c r="X3674">
        <f t="shared" si="688"/>
        <v>0</v>
      </c>
      <c r="Y3674">
        <f t="shared" si="689"/>
        <v>0</v>
      </c>
      <c r="Z3674">
        <f t="shared" si="690"/>
        <v>0</v>
      </c>
      <c r="AG3674" t="str">
        <f t="shared" si="691"/>
        <v/>
      </c>
      <c r="AI3674" t="str">
        <f t="shared" si="692"/>
        <v/>
      </c>
      <c r="AJ3674" t="str">
        <f t="shared" si="693"/>
        <v/>
      </c>
      <c r="AK3674" t="str">
        <f t="shared" si="694"/>
        <v>ORD26001805</v>
      </c>
      <c r="AL3674">
        <f>IF(E3674&lt;&gt;"CAPTURE","",COUNTIF(Orders!$H:$H,AK3674))</f>
        <v>1</v>
      </c>
      <c r="AP3674" t="str">
        <f t="shared" si="695"/>
        <v>Matched to Order</v>
      </c>
      <c r="AQ3674">
        <f>IF(COUNTIF($A$2:A3674,A3674)=1,1,0)</f>
        <v>1</v>
      </c>
    </row>
    <row r="3675" spans="1:43" x14ac:dyDescent="0.3">
      <c r="A3675" t="s">
        <v>16072</v>
      </c>
      <c r="C3675" t="s">
        <v>3677</v>
      </c>
      <c r="D3675" s="1">
        <v>46285</v>
      </c>
      <c r="E3675" t="s">
        <v>11819</v>
      </c>
      <c r="F3675" t="s">
        <v>9</v>
      </c>
      <c r="G3675">
        <v>1799</v>
      </c>
      <c r="H3675">
        <v>0</v>
      </c>
      <c r="I3675">
        <v>0</v>
      </c>
      <c r="J3675">
        <v>1799</v>
      </c>
      <c r="K3675" s="1">
        <v>46287</v>
      </c>
      <c r="L3675" t="s">
        <v>16009</v>
      </c>
      <c r="M3675">
        <f t="shared" si="684"/>
        <v>1</v>
      </c>
      <c r="N3675">
        <f>COUNTIF(Orders!$A:$A,C3675)</f>
        <v>1</v>
      </c>
      <c r="P3675">
        <f>COUNTIF(Orders!$H:$H,UPPER(SUBSTITUTE(TRIM(C3675),"-","")))</f>
        <v>1</v>
      </c>
      <c r="R3675" t="str">
        <f t="shared" si="685"/>
        <v>Matched Order Reference</v>
      </c>
      <c r="S3675">
        <f t="shared" si="686"/>
        <v>1</v>
      </c>
      <c r="V3675" cm="1">
        <f t="array" ref="V3675">IF(E3675&lt;&gt;"CAPTURE",0,SUMPRODUCT((MDR_Rates!$A$2:$A$10=F3675)*(G3675&gt;MDR_Rates!$B$2:$B$10)*((MDR_Rates!$C$2:$C$10="")+(G3675&lt;=MDR_Rates!$C$2:$C$10))*MDR_Rates!$D$2:$D$10))</f>
        <v>0</v>
      </c>
      <c r="W3675">
        <f t="shared" si="687"/>
        <v>0</v>
      </c>
      <c r="X3675">
        <f t="shared" si="688"/>
        <v>0</v>
      </c>
      <c r="Y3675">
        <f t="shared" si="689"/>
        <v>0</v>
      </c>
      <c r="Z3675">
        <f t="shared" si="690"/>
        <v>0</v>
      </c>
      <c r="AG3675" t="str">
        <f t="shared" si="691"/>
        <v/>
      </c>
      <c r="AI3675" t="str">
        <f t="shared" si="692"/>
        <v/>
      </c>
      <c r="AJ3675" t="str">
        <f t="shared" si="693"/>
        <v/>
      </c>
      <c r="AK3675" t="str">
        <f t="shared" si="694"/>
        <v>ORD26001838</v>
      </c>
      <c r="AL3675">
        <f>IF(E3675&lt;&gt;"CAPTURE","",COUNTIF(Orders!$H:$H,AK3675))</f>
        <v>1</v>
      </c>
      <c r="AP3675" t="str">
        <f t="shared" si="695"/>
        <v>Matched to Order</v>
      </c>
      <c r="AQ3675">
        <f>IF(COUNTIF($A$2:A3675,A3675)=1,1,0)</f>
        <v>1</v>
      </c>
    </row>
    <row r="3676" spans="1:43" x14ac:dyDescent="0.3">
      <c r="A3676" t="s">
        <v>16073</v>
      </c>
      <c r="C3676" t="s">
        <v>3690</v>
      </c>
      <c r="D3676" s="1">
        <v>46285</v>
      </c>
      <c r="E3676" t="s">
        <v>11819</v>
      </c>
      <c r="F3676" t="s">
        <v>9</v>
      </c>
      <c r="G3676">
        <v>1498</v>
      </c>
      <c r="H3676">
        <v>0</v>
      </c>
      <c r="I3676">
        <v>0</v>
      </c>
      <c r="J3676">
        <v>1498</v>
      </c>
      <c r="K3676" s="1">
        <v>46287</v>
      </c>
      <c r="L3676" t="s">
        <v>16009</v>
      </c>
      <c r="M3676">
        <f t="shared" si="684"/>
        <v>1</v>
      </c>
      <c r="N3676">
        <f>COUNTIF(Orders!$A:$A,C3676)</f>
        <v>1</v>
      </c>
      <c r="P3676">
        <f>COUNTIF(Orders!$H:$H,UPPER(SUBSTITUTE(TRIM(C3676),"-","")))</f>
        <v>1</v>
      </c>
      <c r="R3676" t="str">
        <f t="shared" si="685"/>
        <v>Matched Order Reference</v>
      </c>
      <c r="S3676">
        <f t="shared" si="686"/>
        <v>1</v>
      </c>
      <c r="V3676" cm="1">
        <f t="array" ref="V3676">IF(E3676&lt;&gt;"CAPTURE",0,SUMPRODUCT((MDR_Rates!$A$2:$A$10=F3676)*(G3676&gt;MDR_Rates!$B$2:$B$10)*((MDR_Rates!$C$2:$C$10="")+(G3676&lt;=MDR_Rates!$C$2:$C$10))*MDR_Rates!$D$2:$D$10))</f>
        <v>0</v>
      </c>
      <c r="W3676">
        <f t="shared" si="687"/>
        <v>0</v>
      </c>
      <c r="X3676">
        <f t="shared" si="688"/>
        <v>0</v>
      </c>
      <c r="Y3676">
        <f t="shared" si="689"/>
        <v>0</v>
      </c>
      <c r="Z3676">
        <f t="shared" si="690"/>
        <v>0</v>
      </c>
      <c r="AG3676" t="str">
        <f t="shared" si="691"/>
        <v/>
      </c>
      <c r="AI3676" t="str">
        <f t="shared" si="692"/>
        <v/>
      </c>
      <c r="AJ3676" t="str">
        <f t="shared" si="693"/>
        <v/>
      </c>
      <c r="AK3676" t="str">
        <f t="shared" si="694"/>
        <v>ORD26001845</v>
      </c>
      <c r="AL3676">
        <f>IF(E3676&lt;&gt;"CAPTURE","",COUNTIF(Orders!$H:$H,AK3676))</f>
        <v>1</v>
      </c>
      <c r="AP3676" t="str">
        <f t="shared" si="695"/>
        <v>Matched to Order</v>
      </c>
      <c r="AQ3676">
        <f>IF(COUNTIF($A$2:A3676,A3676)=1,1,0)</f>
        <v>1</v>
      </c>
    </row>
    <row r="3677" spans="1:43" x14ac:dyDescent="0.3">
      <c r="A3677" t="s">
        <v>16074</v>
      </c>
      <c r="C3677" t="s">
        <v>3744</v>
      </c>
      <c r="D3677" s="1">
        <v>46285</v>
      </c>
      <c r="E3677" t="s">
        <v>11819</v>
      </c>
      <c r="F3677" t="s">
        <v>44</v>
      </c>
      <c r="G3677">
        <v>1499</v>
      </c>
      <c r="H3677">
        <v>28.48</v>
      </c>
      <c r="I3677">
        <v>5.13</v>
      </c>
      <c r="J3677">
        <v>1465.39</v>
      </c>
      <c r="K3677" s="1">
        <v>46287</v>
      </c>
      <c r="L3677" t="s">
        <v>16009</v>
      </c>
      <c r="M3677">
        <f t="shared" si="684"/>
        <v>1</v>
      </c>
      <c r="N3677">
        <f>COUNTIF(Orders!$A:$A,C3677)</f>
        <v>1</v>
      </c>
      <c r="P3677">
        <f>COUNTIF(Orders!$H:$H,UPPER(SUBSTITUTE(TRIM(C3677),"-","")))</f>
        <v>1</v>
      </c>
      <c r="R3677" t="str">
        <f t="shared" si="685"/>
        <v>Matched Order Reference</v>
      </c>
      <c r="S3677">
        <f t="shared" si="686"/>
        <v>1</v>
      </c>
      <c r="V3677" cm="1">
        <f t="array" ref="V3677">IF(E3677&lt;&gt;"CAPTURE",0,SUMPRODUCT((MDR_Rates!$A$2:$A$10=F3677)*(G3677&gt;MDR_Rates!$B$2:$B$10)*((MDR_Rates!$C$2:$C$10="")+(G3677&lt;=MDR_Rates!$C$2:$C$10))*MDR_Rates!$D$2:$D$10))</f>
        <v>1.9</v>
      </c>
      <c r="W3677">
        <f t="shared" si="687"/>
        <v>28.48</v>
      </c>
      <c r="X3677">
        <f t="shared" si="688"/>
        <v>5.13</v>
      </c>
      <c r="Y3677">
        <f t="shared" si="689"/>
        <v>0</v>
      </c>
      <c r="Z3677">
        <f t="shared" si="690"/>
        <v>0</v>
      </c>
      <c r="AG3677" t="str">
        <f t="shared" si="691"/>
        <v/>
      </c>
      <c r="AI3677" t="str">
        <f t="shared" si="692"/>
        <v/>
      </c>
      <c r="AJ3677" t="str">
        <f t="shared" si="693"/>
        <v/>
      </c>
      <c r="AK3677" t="str">
        <f t="shared" si="694"/>
        <v>ORD26001872</v>
      </c>
      <c r="AL3677">
        <f>IF(E3677&lt;&gt;"CAPTURE","",COUNTIF(Orders!$H:$H,AK3677))</f>
        <v>1</v>
      </c>
      <c r="AP3677" t="str">
        <f t="shared" si="695"/>
        <v>Matched to Order</v>
      </c>
      <c r="AQ3677">
        <f>IF(COUNTIF($A$2:A3677,A3677)=1,1,0)</f>
        <v>1</v>
      </c>
    </row>
    <row r="3678" spans="1:43" x14ac:dyDescent="0.3">
      <c r="A3678" t="s">
        <v>16075</v>
      </c>
      <c r="C3678" t="s">
        <v>3865</v>
      </c>
      <c r="D3678" s="1">
        <v>46285</v>
      </c>
      <c r="E3678" t="s">
        <v>11819</v>
      </c>
      <c r="F3678" t="s">
        <v>17</v>
      </c>
      <c r="G3678">
        <v>6298</v>
      </c>
      <c r="H3678">
        <v>100.77</v>
      </c>
      <c r="I3678">
        <v>18.14</v>
      </c>
      <c r="J3678">
        <v>6179.09</v>
      </c>
      <c r="K3678" s="1">
        <v>46287</v>
      </c>
      <c r="L3678" t="s">
        <v>16009</v>
      </c>
      <c r="M3678">
        <f t="shared" si="684"/>
        <v>1</v>
      </c>
      <c r="N3678">
        <f>COUNTIF(Orders!$A:$A,C3678)</f>
        <v>1</v>
      </c>
      <c r="P3678">
        <f>COUNTIF(Orders!$H:$H,UPPER(SUBSTITUTE(TRIM(C3678),"-","")))</f>
        <v>1</v>
      </c>
      <c r="R3678" t="str">
        <f t="shared" si="685"/>
        <v>Matched Order Reference</v>
      </c>
      <c r="S3678">
        <f t="shared" si="686"/>
        <v>1</v>
      </c>
      <c r="V3678" cm="1">
        <f t="array" ref="V3678">IF(E3678&lt;&gt;"CAPTURE",0,SUMPRODUCT((MDR_Rates!$A$2:$A$10=F3678)*(G3678&gt;MDR_Rates!$B$2:$B$10)*((MDR_Rates!$C$2:$C$10="")+(G3678&lt;=MDR_Rates!$C$2:$C$10))*MDR_Rates!$D$2:$D$10))</f>
        <v>1.6</v>
      </c>
      <c r="W3678">
        <f t="shared" si="687"/>
        <v>100.77</v>
      </c>
      <c r="X3678">
        <f t="shared" si="688"/>
        <v>18.14</v>
      </c>
      <c r="Y3678">
        <f t="shared" si="689"/>
        <v>0</v>
      </c>
      <c r="Z3678">
        <f t="shared" si="690"/>
        <v>0</v>
      </c>
      <c r="AG3678" t="str">
        <f t="shared" si="691"/>
        <v/>
      </c>
      <c r="AI3678" t="str">
        <f t="shared" si="692"/>
        <v/>
      </c>
      <c r="AJ3678" t="str">
        <f t="shared" si="693"/>
        <v/>
      </c>
      <c r="AK3678" t="str">
        <f t="shared" si="694"/>
        <v>ORD26001933</v>
      </c>
      <c r="AL3678">
        <f>IF(E3678&lt;&gt;"CAPTURE","",COUNTIF(Orders!$H:$H,AK3678))</f>
        <v>1</v>
      </c>
      <c r="AP3678" t="str">
        <f t="shared" si="695"/>
        <v>Matched to Order</v>
      </c>
      <c r="AQ3678">
        <f>IF(COUNTIF($A$2:A3678,A3678)=1,1,0)</f>
        <v>1</v>
      </c>
    </row>
    <row r="3679" spans="1:43" x14ac:dyDescent="0.3">
      <c r="A3679" t="s">
        <v>16076</v>
      </c>
      <c r="C3679" t="s">
        <v>3877</v>
      </c>
      <c r="D3679" s="1">
        <v>46285</v>
      </c>
      <c r="E3679" t="s">
        <v>11819</v>
      </c>
      <c r="F3679" t="s">
        <v>17</v>
      </c>
      <c r="G3679">
        <v>2798</v>
      </c>
      <c r="H3679">
        <v>44.77</v>
      </c>
      <c r="I3679">
        <v>8.06</v>
      </c>
      <c r="J3679">
        <v>2745.17</v>
      </c>
      <c r="K3679" s="1">
        <v>46287</v>
      </c>
      <c r="L3679" t="s">
        <v>16009</v>
      </c>
      <c r="M3679">
        <f t="shared" si="684"/>
        <v>1</v>
      </c>
      <c r="N3679">
        <f>COUNTIF(Orders!$A:$A,C3679)</f>
        <v>1</v>
      </c>
      <c r="P3679">
        <f>COUNTIF(Orders!$H:$H,UPPER(SUBSTITUTE(TRIM(C3679),"-","")))</f>
        <v>1</v>
      </c>
      <c r="R3679" t="str">
        <f t="shared" si="685"/>
        <v>Matched Order Reference</v>
      </c>
      <c r="S3679">
        <f t="shared" si="686"/>
        <v>1</v>
      </c>
      <c r="V3679" cm="1">
        <f t="array" ref="V3679">IF(E3679&lt;&gt;"CAPTURE",0,SUMPRODUCT((MDR_Rates!$A$2:$A$10=F3679)*(G3679&gt;MDR_Rates!$B$2:$B$10)*((MDR_Rates!$C$2:$C$10="")+(G3679&lt;=MDR_Rates!$C$2:$C$10))*MDR_Rates!$D$2:$D$10))</f>
        <v>1.6</v>
      </c>
      <c r="W3679">
        <f t="shared" si="687"/>
        <v>44.77</v>
      </c>
      <c r="X3679">
        <f t="shared" si="688"/>
        <v>8.06</v>
      </c>
      <c r="Y3679">
        <f t="shared" si="689"/>
        <v>0</v>
      </c>
      <c r="Z3679">
        <f t="shared" si="690"/>
        <v>0</v>
      </c>
      <c r="AG3679" t="str">
        <f t="shared" si="691"/>
        <v/>
      </c>
      <c r="AI3679" t="str">
        <f t="shared" si="692"/>
        <v/>
      </c>
      <c r="AJ3679" t="str">
        <f t="shared" si="693"/>
        <v/>
      </c>
      <c r="AK3679" t="str">
        <f t="shared" si="694"/>
        <v>ORD26001940</v>
      </c>
      <c r="AL3679">
        <f>IF(E3679&lt;&gt;"CAPTURE","",COUNTIF(Orders!$H:$H,AK3679))</f>
        <v>1</v>
      </c>
      <c r="AP3679" t="str">
        <f t="shared" si="695"/>
        <v>Matched to Order</v>
      </c>
      <c r="AQ3679">
        <f>IF(COUNTIF($A$2:A3679,A3679)=1,1,0)</f>
        <v>1</v>
      </c>
    </row>
    <row r="3680" spans="1:43" x14ac:dyDescent="0.3">
      <c r="A3680" t="s">
        <v>16077</v>
      </c>
      <c r="C3680" t="s">
        <v>3927</v>
      </c>
      <c r="D3680" s="1">
        <v>46285</v>
      </c>
      <c r="E3680" t="s">
        <v>11819</v>
      </c>
      <c r="F3680" t="s">
        <v>9</v>
      </c>
      <c r="G3680">
        <v>2998</v>
      </c>
      <c r="H3680">
        <v>8.99</v>
      </c>
      <c r="I3680">
        <v>1.62</v>
      </c>
      <c r="J3680">
        <v>2987.39</v>
      </c>
      <c r="K3680" s="1">
        <v>46287</v>
      </c>
      <c r="L3680" t="s">
        <v>16009</v>
      </c>
      <c r="M3680">
        <f t="shared" si="684"/>
        <v>1</v>
      </c>
      <c r="N3680">
        <f>COUNTIF(Orders!$A:$A,C3680)</f>
        <v>1</v>
      </c>
      <c r="P3680">
        <f>COUNTIF(Orders!$H:$H,UPPER(SUBSTITUTE(TRIM(C3680),"-","")))</f>
        <v>1</v>
      </c>
      <c r="R3680" t="str">
        <f t="shared" si="685"/>
        <v>Matched Order Reference</v>
      </c>
      <c r="S3680">
        <f t="shared" si="686"/>
        <v>1</v>
      </c>
      <c r="V3680" cm="1">
        <f t="array" ref="V3680">IF(E3680&lt;&gt;"CAPTURE",0,SUMPRODUCT((MDR_Rates!$A$2:$A$10=F3680)*(G3680&gt;MDR_Rates!$B$2:$B$10)*((MDR_Rates!$C$2:$C$10="")+(G3680&lt;=MDR_Rates!$C$2:$C$10))*MDR_Rates!$D$2:$D$10))</f>
        <v>0.3</v>
      </c>
      <c r="W3680">
        <f t="shared" si="687"/>
        <v>8.99</v>
      </c>
      <c r="X3680">
        <f t="shared" si="688"/>
        <v>1.62</v>
      </c>
      <c r="Y3680">
        <f t="shared" si="689"/>
        <v>0</v>
      </c>
      <c r="Z3680">
        <f t="shared" si="690"/>
        <v>0</v>
      </c>
      <c r="AG3680" t="str">
        <f t="shared" si="691"/>
        <v/>
      </c>
      <c r="AI3680" t="str">
        <f t="shared" si="692"/>
        <v/>
      </c>
      <c r="AJ3680" t="str">
        <f t="shared" si="693"/>
        <v/>
      </c>
      <c r="AK3680" t="str">
        <f t="shared" si="694"/>
        <v>ORD26001965</v>
      </c>
      <c r="AL3680">
        <f>IF(E3680&lt;&gt;"CAPTURE","",COUNTIF(Orders!$H:$H,AK3680))</f>
        <v>1</v>
      </c>
      <c r="AP3680" t="str">
        <f t="shared" si="695"/>
        <v>Matched to Order</v>
      </c>
      <c r="AQ3680">
        <f>IF(COUNTIF($A$2:A3680,A3680)=1,1,0)</f>
        <v>1</v>
      </c>
    </row>
    <row r="3681" spans="1:43" x14ac:dyDescent="0.3">
      <c r="A3681" t="s">
        <v>16078</v>
      </c>
      <c r="C3681" t="s">
        <v>3947</v>
      </c>
      <c r="D3681" s="1">
        <v>46285</v>
      </c>
      <c r="E3681" t="s">
        <v>11819</v>
      </c>
      <c r="F3681" t="s">
        <v>9</v>
      </c>
      <c r="G3681">
        <v>499</v>
      </c>
      <c r="H3681">
        <v>0</v>
      </c>
      <c r="I3681">
        <v>0</v>
      </c>
      <c r="J3681">
        <v>499</v>
      </c>
      <c r="K3681" s="1">
        <v>46287</v>
      </c>
      <c r="L3681" t="s">
        <v>16009</v>
      </c>
      <c r="M3681">
        <f t="shared" si="684"/>
        <v>1</v>
      </c>
      <c r="N3681">
        <f>COUNTIF(Orders!$A:$A,C3681)</f>
        <v>1</v>
      </c>
      <c r="P3681">
        <f>COUNTIF(Orders!$H:$H,UPPER(SUBSTITUTE(TRIM(C3681),"-","")))</f>
        <v>1</v>
      </c>
      <c r="R3681" t="str">
        <f t="shared" si="685"/>
        <v>Matched Order Reference</v>
      </c>
      <c r="S3681">
        <f t="shared" si="686"/>
        <v>1</v>
      </c>
      <c r="V3681" cm="1">
        <f t="array" ref="V3681">IF(E3681&lt;&gt;"CAPTURE",0,SUMPRODUCT((MDR_Rates!$A$2:$A$10=F3681)*(G3681&gt;MDR_Rates!$B$2:$B$10)*((MDR_Rates!$C$2:$C$10="")+(G3681&lt;=MDR_Rates!$C$2:$C$10))*MDR_Rates!$D$2:$D$10))</f>
        <v>0</v>
      </c>
      <c r="W3681">
        <f t="shared" si="687"/>
        <v>0</v>
      </c>
      <c r="X3681">
        <f t="shared" si="688"/>
        <v>0</v>
      </c>
      <c r="Y3681">
        <f t="shared" si="689"/>
        <v>0</v>
      </c>
      <c r="Z3681">
        <f t="shared" si="690"/>
        <v>0</v>
      </c>
      <c r="AG3681" t="str">
        <f t="shared" si="691"/>
        <v/>
      </c>
      <c r="AI3681" t="str">
        <f t="shared" si="692"/>
        <v/>
      </c>
      <c r="AJ3681" t="str">
        <f t="shared" si="693"/>
        <v/>
      </c>
      <c r="AK3681" t="str">
        <f t="shared" si="694"/>
        <v>ORD26001975</v>
      </c>
      <c r="AL3681">
        <f>IF(E3681&lt;&gt;"CAPTURE","",COUNTIF(Orders!$H:$H,AK3681))</f>
        <v>1</v>
      </c>
      <c r="AP3681" t="str">
        <f t="shared" si="695"/>
        <v>Matched to Order</v>
      </c>
      <c r="AQ3681">
        <f>IF(COUNTIF($A$2:A3681,A3681)=1,1,0)</f>
        <v>1</v>
      </c>
    </row>
    <row r="3682" spans="1:43" x14ac:dyDescent="0.3">
      <c r="A3682" t="s">
        <v>16079</v>
      </c>
      <c r="C3682" t="s">
        <v>4045</v>
      </c>
      <c r="D3682" s="1">
        <v>46285</v>
      </c>
      <c r="E3682" t="s">
        <v>11819</v>
      </c>
      <c r="F3682" t="s">
        <v>9</v>
      </c>
      <c r="G3682">
        <v>9498</v>
      </c>
      <c r="H3682">
        <v>28.49</v>
      </c>
      <c r="I3682">
        <v>5.13</v>
      </c>
      <c r="J3682">
        <v>9464.3799999999992</v>
      </c>
      <c r="K3682" s="1">
        <v>46287</v>
      </c>
      <c r="L3682" t="s">
        <v>16009</v>
      </c>
      <c r="M3682">
        <f t="shared" si="684"/>
        <v>1</v>
      </c>
      <c r="N3682">
        <f>COUNTIF(Orders!$A:$A,C3682)</f>
        <v>1</v>
      </c>
      <c r="P3682">
        <f>COUNTIF(Orders!$H:$H,UPPER(SUBSTITUTE(TRIM(C3682),"-","")))</f>
        <v>1</v>
      </c>
      <c r="R3682" t="str">
        <f t="shared" si="685"/>
        <v>Matched Order Reference</v>
      </c>
      <c r="S3682">
        <f t="shared" si="686"/>
        <v>1</v>
      </c>
      <c r="V3682" cm="1">
        <f t="array" ref="V3682">IF(E3682&lt;&gt;"CAPTURE",0,SUMPRODUCT((MDR_Rates!$A$2:$A$10=F3682)*(G3682&gt;MDR_Rates!$B$2:$B$10)*((MDR_Rates!$C$2:$C$10="")+(G3682&lt;=MDR_Rates!$C$2:$C$10))*MDR_Rates!$D$2:$D$10))</f>
        <v>0.3</v>
      </c>
      <c r="W3682">
        <f t="shared" si="687"/>
        <v>28.49</v>
      </c>
      <c r="X3682">
        <f t="shared" si="688"/>
        <v>5.13</v>
      </c>
      <c r="Y3682">
        <f t="shared" si="689"/>
        <v>0</v>
      </c>
      <c r="Z3682">
        <f t="shared" si="690"/>
        <v>0</v>
      </c>
      <c r="AG3682" t="str">
        <f t="shared" si="691"/>
        <v/>
      </c>
      <c r="AI3682" t="str">
        <f t="shared" si="692"/>
        <v/>
      </c>
      <c r="AJ3682" t="str">
        <f t="shared" si="693"/>
        <v/>
      </c>
      <c r="AK3682" t="str">
        <f t="shared" si="694"/>
        <v>ORD26002025</v>
      </c>
      <c r="AL3682">
        <f>IF(E3682&lt;&gt;"CAPTURE","",COUNTIF(Orders!$H:$H,AK3682))</f>
        <v>1</v>
      </c>
      <c r="AP3682" t="str">
        <f t="shared" si="695"/>
        <v>Matched to Order</v>
      </c>
      <c r="AQ3682">
        <f>IF(COUNTIF($A$2:A3682,A3682)=1,1,0)</f>
        <v>1</v>
      </c>
    </row>
    <row r="3683" spans="1:43" x14ac:dyDescent="0.3">
      <c r="A3683" t="s">
        <v>16080</v>
      </c>
      <c r="C3683" t="s">
        <v>4329</v>
      </c>
      <c r="D3683" s="1">
        <v>46285</v>
      </c>
      <c r="E3683" t="s">
        <v>11819</v>
      </c>
      <c r="F3683" t="s">
        <v>44</v>
      </c>
      <c r="G3683">
        <v>2499</v>
      </c>
      <c r="H3683">
        <v>42.48</v>
      </c>
      <c r="I3683">
        <v>7.65</v>
      </c>
      <c r="J3683">
        <v>2448.87</v>
      </c>
      <c r="K3683" s="1">
        <v>46287</v>
      </c>
      <c r="L3683" t="s">
        <v>16009</v>
      </c>
      <c r="M3683">
        <f t="shared" si="684"/>
        <v>1</v>
      </c>
      <c r="N3683">
        <f>COUNTIF(Orders!$A:$A,C3683)</f>
        <v>1</v>
      </c>
      <c r="P3683">
        <f>COUNTIF(Orders!$H:$H,UPPER(SUBSTITUTE(TRIM(C3683),"-","")))</f>
        <v>1</v>
      </c>
      <c r="R3683" t="str">
        <f t="shared" si="685"/>
        <v>Matched Order Reference</v>
      </c>
      <c r="S3683">
        <f t="shared" si="686"/>
        <v>1</v>
      </c>
      <c r="V3683" cm="1">
        <f t="array" ref="V3683">IF(E3683&lt;&gt;"CAPTURE",0,SUMPRODUCT((MDR_Rates!$A$2:$A$10=F3683)*(G3683&gt;MDR_Rates!$B$2:$B$10)*((MDR_Rates!$C$2:$C$10="")+(G3683&lt;=MDR_Rates!$C$2:$C$10))*MDR_Rates!$D$2:$D$10))</f>
        <v>1.7</v>
      </c>
      <c r="W3683">
        <f t="shared" si="687"/>
        <v>42.48</v>
      </c>
      <c r="X3683">
        <f t="shared" si="688"/>
        <v>7.65</v>
      </c>
      <c r="Y3683">
        <f t="shared" si="689"/>
        <v>0</v>
      </c>
      <c r="Z3683">
        <f t="shared" si="690"/>
        <v>0</v>
      </c>
      <c r="AG3683" t="str">
        <f t="shared" si="691"/>
        <v/>
      </c>
      <c r="AI3683" t="str">
        <f t="shared" si="692"/>
        <v/>
      </c>
      <c r="AJ3683" t="str">
        <f t="shared" si="693"/>
        <v/>
      </c>
      <c r="AK3683" t="str">
        <f t="shared" si="694"/>
        <v>ORD26002169</v>
      </c>
      <c r="AL3683">
        <f>IF(E3683&lt;&gt;"CAPTURE","",COUNTIF(Orders!$H:$H,AK3683))</f>
        <v>1</v>
      </c>
      <c r="AP3683" t="str">
        <f t="shared" si="695"/>
        <v>Matched to Order</v>
      </c>
      <c r="AQ3683">
        <f>IF(COUNTIF($A$2:A3683,A3683)=1,1,0)</f>
        <v>1</v>
      </c>
    </row>
    <row r="3684" spans="1:43" x14ac:dyDescent="0.3">
      <c r="A3684" t="s">
        <v>16081</v>
      </c>
      <c r="C3684" t="s">
        <v>16082</v>
      </c>
      <c r="D3684" s="1">
        <v>46285</v>
      </c>
      <c r="E3684" t="s">
        <v>11819</v>
      </c>
      <c r="F3684" t="s">
        <v>9</v>
      </c>
      <c r="G3684">
        <v>499</v>
      </c>
      <c r="H3684">
        <v>0</v>
      </c>
      <c r="I3684">
        <v>0</v>
      </c>
      <c r="J3684">
        <v>499</v>
      </c>
      <c r="K3684" s="1">
        <v>46287</v>
      </c>
      <c r="L3684" t="s">
        <v>16009</v>
      </c>
      <c r="M3684">
        <f t="shared" si="684"/>
        <v>1</v>
      </c>
      <c r="N3684">
        <f>COUNTIF(Orders!$A:$A,C3684)</f>
        <v>1</v>
      </c>
      <c r="P3684">
        <f>COUNTIF(Orders!$H:$H,UPPER(SUBSTITUTE(TRIM(C3684),"-","")))</f>
        <v>1</v>
      </c>
      <c r="R3684" t="str">
        <f t="shared" si="685"/>
        <v>Matched Order Reference</v>
      </c>
      <c r="S3684">
        <f t="shared" si="686"/>
        <v>1</v>
      </c>
      <c r="V3684" cm="1">
        <f t="array" ref="V3684">IF(E3684&lt;&gt;"CAPTURE",0,SUMPRODUCT((MDR_Rates!$A$2:$A$10=F3684)*(G3684&gt;MDR_Rates!$B$2:$B$10)*((MDR_Rates!$C$2:$C$10="")+(G3684&lt;=MDR_Rates!$C$2:$C$10))*MDR_Rates!$D$2:$D$10))</f>
        <v>0</v>
      </c>
      <c r="W3684">
        <f t="shared" si="687"/>
        <v>0</v>
      </c>
      <c r="X3684">
        <f t="shared" si="688"/>
        <v>0</v>
      </c>
      <c r="Y3684">
        <f t="shared" si="689"/>
        <v>0</v>
      </c>
      <c r="Z3684">
        <f t="shared" si="690"/>
        <v>0</v>
      </c>
      <c r="AG3684" t="str">
        <f t="shared" si="691"/>
        <v/>
      </c>
      <c r="AI3684" t="str">
        <f t="shared" si="692"/>
        <v/>
      </c>
      <c r="AJ3684" t="str">
        <f t="shared" si="693"/>
        <v/>
      </c>
      <c r="AK3684" t="str">
        <f t="shared" si="694"/>
        <v>ORD26002202</v>
      </c>
      <c r="AL3684">
        <f>IF(E3684&lt;&gt;"CAPTURE","",COUNTIF(Orders!$H:$H,AK3684))</f>
        <v>1</v>
      </c>
      <c r="AP3684" t="str">
        <f t="shared" si="695"/>
        <v>Matched to Order</v>
      </c>
      <c r="AQ3684">
        <f>IF(COUNTIF($A$2:A3684,A3684)=1,1,0)</f>
        <v>1</v>
      </c>
    </row>
    <row r="3685" spans="1:43" x14ac:dyDescent="0.3">
      <c r="A3685" t="s">
        <v>16083</v>
      </c>
      <c r="C3685" t="s">
        <v>4454</v>
      </c>
      <c r="D3685" s="1">
        <v>46285</v>
      </c>
      <c r="E3685" t="s">
        <v>11819</v>
      </c>
      <c r="F3685" t="s">
        <v>17</v>
      </c>
      <c r="G3685">
        <v>2797</v>
      </c>
      <c r="H3685">
        <v>44.75</v>
      </c>
      <c r="I3685">
        <v>8.06</v>
      </c>
      <c r="J3685">
        <v>2744.19</v>
      </c>
      <c r="K3685" s="1">
        <v>46287</v>
      </c>
      <c r="L3685" t="s">
        <v>16009</v>
      </c>
      <c r="M3685">
        <f t="shared" si="684"/>
        <v>1</v>
      </c>
      <c r="N3685">
        <f>COUNTIF(Orders!$A:$A,C3685)</f>
        <v>1</v>
      </c>
      <c r="P3685">
        <f>COUNTIF(Orders!$H:$H,UPPER(SUBSTITUTE(TRIM(C3685),"-","")))</f>
        <v>1</v>
      </c>
      <c r="R3685" t="str">
        <f t="shared" si="685"/>
        <v>Matched Order Reference</v>
      </c>
      <c r="S3685">
        <f t="shared" si="686"/>
        <v>1</v>
      </c>
      <c r="V3685" cm="1">
        <f t="array" ref="V3685">IF(E3685&lt;&gt;"CAPTURE",0,SUMPRODUCT((MDR_Rates!$A$2:$A$10=F3685)*(G3685&gt;MDR_Rates!$B$2:$B$10)*((MDR_Rates!$C$2:$C$10="")+(G3685&lt;=MDR_Rates!$C$2:$C$10))*MDR_Rates!$D$2:$D$10))</f>
        <v>1.6</v>
      </c>
      <c r="W3685">
        <f t="shared" si="687"/>
        <v>44.75</v>
      </c>
      <c r="X3685">
        <f t="shared" si="688"/>
        <v>8.06</v>
      </c>
      <c r="Y3685">
        <f t="shared" si="689"/>
        <v>0</v>
      </c>
      <c r="Z3685">
        <f t="shared" si="690"/>
        <v>0</v>
      </c>
      <c r="AG3685" t="str">
        <f t="shared" si="691"/>
        <v/>
      </c>
      <c r="AI3685" t="str">
        <f t="shared" si="692"/>
        <v/>
      </c>
      <c r="AJ3685" t="str">
        <f t="shared" si="693"/>
        <v/>
      </c>
      <c r="AK3685" t="str">
        <f t="shared" si="694"/>
        <v>ORD26002232</v>
      </c>
      <c r="AL3685">
        <f>IF(E3685&lt;&gt;"CAPTURE","",COUNTIF(Orders!$H:$H,AK3685))</f>
        <v>1</v>
      </c>
      <c r="AP3685" t="str">
        <f t="shared" si="695"/>
        <v>Matched to Order</v>
      </c>
      <c r="AQ3685">
        <f>IF(COUNTIF($A$2:A3685,A3685)=1,1,0)</f>
        <v>1</v>
      </c>
    </row>
    <row r="3686" spans="1:43" x14ac:dyDescent="0.3">
      <c r="A3686" t="s">
        <v>16084</v>
      </c>
      <c r="C3686" t="s">
        <v>4615</v>
      </c>
      <c r="D3686" s="1">
        <v>46285</v>
      </c>
      <c r="E3686" t="s">
        <v>11819</v>
      </c>
      <c r="F3686" t="s">
        <v>17</v>
      </c>
      <c r="G3686">
        <v>1799</v>
      </c>
      <c r="H3686">
        <v>32.380000000000003</v>
      </c>
      <c r="I3686">
        <v>5.83</v>
      </c>
      <c r="J3686">
        <v>1760.79</v>
      </c>
      <c r="K3686" s="1">
        <v>46287</v>
      </c>
      <c r="L3686" t="s">
        <v>16009</v>
      </c>
      <c r="M3686">
        <f t="shared" si="684"/>
        <v>1</v>
      </c>
      <c r="N3686">
        <f>COUNTIF(Orders!$A:$A,C3686)</f>
        <v>1</v>
      </c>
      <c r="P3686">
        <f>COUNTIF(Orders!$H:$H,UPPER(SUBSTITUTE(TRIM(C3686),"-","")))</f>
        <v>1</v>
      </c>
      <c r="R3686" t="str">
        <f t="shared" si="685"/>
        <v>Matched Order Reference</v>
      </c>
      <c r="S3686">
        <f t="shared" si="686"/>
        <v>1</v>
      </c>
      <c r="V3686" cm="1">
        <f t="array" ref="V3686">IF(E3686&lt;&gt;"CAPTURE",0,SUMPRODUCT((MDR_Rates!$A$2:$A$10=F3686)*(G3686&gt;MDR_Rates!$B$2:$B$10)*((MDR_Rates!$C$2:$C$10="")+(G3686&lt;=MDR_Rates!$C$2:$C$10))*MDR_Rates!$D$2:$D$10))</f>
        <v>1.8</v>
      </c>
      <c r="W3686">
        <f t="shared" si="687"/>
        <v>32.380000000000003</v>
      </c>
      <c r="X3686">
        <f t="shared" si="688"/>
        <v>5.83</v>
      </c>
      <c r="Y3686">
        <f t="shared" si="689"/>
        <v>0</v>
      </c>
      <c r="Z3686">
        <f t="shared" si="690"/>
        <v>0</v>
      </c>
      <c r="AG3686" t="str">
        <f t="shared" si="691"/>
        <v/>
      </c>
      <c r="AI3686" t="str">
        <f t="shared" si="692"/>
        <v/>
      </c>
      <c r="AJ3686" t="str">
        <f t="shared" si="693"/>
        <v/>
      </c>
      <c r="AK3686" t="str">
        <f t="shared" si="694"/>
        <v>ORD26002313</v>
      </c>
      <c r="AL3686">
        <f>IF(E3686&lt;&gt;"CAPTURE","",COUNTIF(Orders!$H:$H,AK3686))</f>
        <v>1</v>
      </c>
      <c r="AP3686" t="str">
        <f t="shared" si="695"/>
        <v>Matched to Order</v>
      </c>
      <c r="AQ3686">
        <f>IF(COUNTIF($A$2:A3686,A3686)=1,1,0)</f>
        <v>1</v>
      </c>
    </row>
    <row r="3687" spans="1:43" x14ac:dyDescent="0.3">
      <c r="A3687" t="s">
        <v>16085</v>
      </c>
      <c r="C3687" t="s">
        <v>4657</v>
      </c>
      <c r="D3687" s="1">
        <v>46285</v>
      </c>
      <c r="E3687" t="s">
        <v>11819</v>
      </c>
      <c r="F3687" t="s">
        <v>9</v>
      </c>
      <c r="G3687">
        <v>3499</v>
      </c>
      <c r="H3687">
        <v>10.5</v>
      </c>
      <c r="I3687">
        <v>1.89</v>
      </c>
      <c r="J3687">
        <v>3486.61</v>
      </c>
      <c r="K3687" s="1">
        <v>46287</v>
      </c>
      <c r="L3687" t="s">
        <v>16009</v>
      </c>
      <c r="M3687">
        <f t="shared" si="684"/>
        <v>1</v>
      </c>
      <c r="N3687">
        <f>COUNTIF(Orders!$A:$A,C3687)</f>
        <v>1</v>
      </c>
      <c r="P3687">
        <f>COUNTIF(Orders!$H:$H,UPPER(SUBSTITUTE(TRIM(C3687),"-","")))</f>
        <v>1</v>
      </c>
      <c r="R3687" t="str">
        <f t="shared" si="685"/>
        <v>Matched Order Reference</v>
      </c>
      <c r="S3687">
        <f t="shared" si="686"/>
        <v>1</v>
      </c>
      <c r="V3687" cm="1">
        <f t="array" ref="V3687">IF(E3687&lt;&gt;"CAPTURE",0,SUMPRODUCT((MDR_Rates!$A$2:$A$10=F3687)*(G3687&gt;MDR_Rates!$B$2:$B$10)*((MDR_Rates!$C$2:$C$10="")+(G3687&lt;=MDR_Rates!$C$2:$C$10))*MDR_Rates!$D$2:$D$10))</f>
        <v>0.3</v>
      </c>
      <c r="W3687">
        <f t="shared" si="687"/>
        <v>10.5</v>
      </c>
      <c r="X3687">
        <f t="shared" si="688"/>
        <v>1.89</v>
      </c>
      <c r="Y3687">
        <f t="shared" si="689"/>
        <v>0</v>
      </c>
      <c r="Z3687">
        <f t="shared" si="690"/>
        <v>0</v>
      </c>
      <c r="AG3687" t="str">
        <f t="shared" si="691"/>
        <v/>
      </c>
      <c r="AI3687" t="str">
        <f t="shared" si="692"/>
        <v/>
      </c>
      <c r="AJ3687" t="str">
        <f t="shared" si="693"/>
        <v/>
      </c>
      <c r="AK3687" t="str">
        <f t="shared" si="694"/>
        <v>ORD26002334</v>
      </c>
      <c r="AL3687">
        <f>IF(E3687&lt;&gt;"CAPTURE","",COUNTIF(Orders!$H:$H,AK3687))</f>
        <v>1</v>
      </c>
      <c r="AP3687" t="str">
        <f t="shared" si="695"/>
        <v>Matched to Order</v>
      </c>
      <c r="AQ3687">
        <f>IF(COUNTIF($A$2:A3687,A3687)=1,1,0)</f>
        <v>1</v>
      </c>
    </row>
    <row r="3688" spans="1:43" x14ac:dyDescent="0.3">
      <c r="A3688" t="s">
        <v>16086</v>
      </c>
      <c r="C3688" t="s">
        <v>4702</v>
      </c>
      <c r="D3688" s="1">
        <v>46285</v>
      </c>
      <c r="E3688" t="s">
        <v>11819</v>
      </c>
      <c r="F3688" t="s">
        <v>9</v>
      </c>
      <c r="G3688">
        <v>1299</v>
      </c>
      <c r="H3688">
        <v>0</v>
      </c>
      <c r="I3688">
        <v>0</v>
      </c>
      <c r="J3688">
        <v>1299</v>
      </c>
      <c r="K3688" s="1">
        <v>46287</v>
      </c>
      <c r="L3688" t="s">
        <v>16009</v>
      </c>
      <c r="M3688">
        <f t="shared" si="684"/>
        <v>1</v>
      </c>
      <c r="N3688">
        <f>COUNTIF(Orders!$A:$A,C3688)</f>
        <v>1</v>
      </c>
      <c r="P3688">
        <f>COUNTIF(Orders!$H:$H,UPPER(SUBSTITUTE(TRIM(C3688),"-","")))</f>
        <v>1</v>
      </c>
      <c r="R3688" t="str">
        <f t="shared" si="685"/>
        <v>Matched Order Reference</v>
      </c>
      <c r="S3688">
        <f t="shared" si="686"/>
        <v>1</v>
      </c>
      <c r="V3688" cm="1">
        <f t="array" ref="V3688">IF(E3688&lt;&gt;"CAPTURE",0,SUMPRODUCT((MDR_Rates!$A$2:$A$10=F3688)*(G3688&gt;MDR_Rates!$B$2:$B$10)*((MDR_Rates!$C$2:$C$10="")+(G3688&lt;=MDR_Rates!$C$2:$C$10))*MDR_Rates!$D$2:$D$10))</f>
        <v>0</v>
      </c>
      <c r="W3688">
        <f t="shared" si="687"/>
        <v>0</v>
      </c>
      <c r="X3688">
        <f t="shared" si="688"/>
        <v>0</v>
      </c>
      <c r="Y3688">
        <f t="shared" si="689"/>
        <v>0</v>
      </c>
      <c r="Z3688">
        <f t="shared" si="690"/>
        <v>0</v>
      </c>
      <c r="AG3688" t="str">
        <f t="shared" si="691"/>
        <v/>
      </c>
      <c r="AI3688" t="str">
        <f t="shared" si="692"/>
        <v/>
      </c>
      <c r="AJ3688" t="str">
        <f t="shared" si="693"/>
        <v/>
      </c>
      <c r="AK3688" t="str">
        <f t="shared" si="694"/>
        <v>ORD26002357</v>
      </c>
      <c r="AL3688">
        <f>IF(E3688&lt;&gt;"CAPTURE","",COUNTIF(Orders!$H:$H,AK3688))</f>
        <v>1</v>
      </c>
      <c r="AP3688" t="str">
        <f t="shared" si="695"/>
        <v>Matched to Order</v>
      </c>
      <c r="AQ3688">
        <f>IF(COUNTIF($A$2:A3688,A3688)=1,1,0)</f>
        <v>1</v>
      </c>
    </row>
    <row r="3689" spans="1:43" x14ac:dyDescent="0.3">
      <c r="A3689" t="s">
        <v>16087</v>
      </c>
      <c r="C3689" t="s">
        <v>4710</v>
      </c>
      <c r="D3689" s="1">
        <v>46285</v>
      </c>
      <c r="E3689" t="s">
        <v>11819</v>
      </c>
      <c r="F3689" t="s">
        <v>9</v>
      </c>
      <c r="G3689">
        <v>7997</v>
      </c>
      <c r="H3689">
        <v>23.99</v>
      </c>
      <c r="I3689">
        <v>4.32</v>
      </c>
      <c r="J3689">
        <v>7968.69</v>
      </c>
      <c r="K3689" s="1">
        <v>46287</v>
      </c>
      <c r="L3689" t="s">
        <v>16009</v>
      </c>
      <c r="M3689">
        <f t="shared" si="684"/>
        <v>1</v>
      </c>
      <c r="N3689">
        <f>COUNTIF(Orders!$A:$A,C3689)</f>
        <v>1</v>
      </c>
      <c r="P3689">
        <f>COUNTIF(Orders!$H:$H,UPPER(SUBSTITUTE(TRIM(C3689),"-","")))</f>
        <v>1</v>
      </c>
      <c r="R3689" t="str">
        <f t="shared" si="685"/>
        <v>Matched Order Reference</v>
      </c>
      <c r="S3689">
        <f t="shared" si="686"/>
        <v>1</v>
      </c>
      <c r="V3689" cm="1">
        <f t="array" ref="V3689">IF(E3689&lt;&gt;"CAPTURE",0,SUMPRODUCT((MDR_Rates!$A$2:$A$10=F3689)*(G3689&gt;MDR_Rates!$B$2:$B$10)*((MDR_Rates!$C$2:$C$10="")+(G3689&lt;=MDR_Rates!$C$2:$C$10))*MDR_Rates!$D$2:$D$10))</f>
        <v>0.3</v>
      </c>
      <c r="W3689">
        <f t="shared" si="687"/>
        <v>23.99</v>
      </c>
      <c r="X3689">
        <f t="shared" si="688"/>
        <v>4.32</v>
      </c>
      <c r="Y3689">
        <f t="shared" si="689"/>
        <v>0</v>
      </c>
      <c r="Z3689">
        <f t="shared" si="690"/>
        <v>0</v>
      </c>
      <c r="AG3689" t="str">
        <f t="shared" si="691"/>
        <v/>
      </c>
      <c r="AI3689" t="str">
        <f t="shared" si="692"/>
        <v/>
      </c>
      <c r="AJ3689" t="str">
        <f t="shared" si="693"/>
        <v/>
      </c>
      <c r="AK3689" t="str">
        <f t="shared" si="694"/>
        <v>ORD26002361</v>
      </c>
      <c r="AL3689">
        <f>IF(E3689&lt;&gt;"CAPTURE","",COUNTIF(Orders!$H:$H,AK3689))</f>
        <v>1</v>
      </c>
      <c r="AP3689" t="str">
        <f t="shared" si="695"/>
        <v>Matched to Order</v>
      </c>
      <c r="AQ3689">
        <f>IF(COUNTIF($A$2:A3689,A3689)=1,1,0)</f>
        <v>1</v>
      </c>
    </row>
    <row r="3690" spans="1:43" x14ac:dyDescent="0.3">
      <c r="A3690" t="s">
        <v>16088</v>
      </c>
      <c r="C3690" t="s">
        <v>4763</v>
      </c>
      <c r="D3690" s="1">
        <v>46285</v>
      </c>
      <c r="E3690" t="s">
        <v>11819</v>
      </c>
      <c r="F3690" t="s">
        <v>9</v>
      </c>
      <c r="G3690">
        <v>4797</v>
      </c>
      <c r="H3690">
        <v>14.39</v>
      </c>
      <c r="I3690">
        <v>2.59</v>
      </c>
      <c r="J3690">
        <v>4780.0200000000004</v>
      </c>
      <c r="K3690" s="1">
        <v>46287</v>
      </c>
      <c r="L3690" t="s">
        <v>16009</v>
      </c>
      <c r="M3690">
        <f t="shared" si="684"/>
        <v>1</v>
      </c>
      <c r="N3690">
        <f>COUNTIF(Orders!$A:$A,C3690)</f>
        <v>1</v>
      </c>
      <c r="P3690">
        <f>COUNTIF(Orders!$H:$H,UPPER(SUBSTITUTE(TRIM(C3690),"-","")))</f>
        <v>1</v>
      </c>
      <c r="R3690" t="str">
        <f t="shared" si="685"/>
        <v>Matched Order Reference</v>
      </c>
      <c r="S3690">
        <f t="shared" si="686"/>
        <v>2</v>
      </c>
      <c r="V3690" cm="1">
        <f t="array" ref="V3690">IF(E3690&lt;&gt;"CAPTURE",0,SUMPRODUCT((MDR_Rates!$A$2:$A$10=F3690)*(G3690&gt;MDR_Rates!$B$2:$B$10)*((MDR_Rates!$C$2:$C$10="")+(G3690&lt;=MDR_Rates!$C$2:$C$10))*MDR_Rates!$D$2:$D$10))</f>
        <v>0.3</v>
      </c>
      <c r="W3690">
        <f t="shared" si="687"/>
        <v>14.39</v>
      </c>
      <c r="X3690">
        <f t="shared" si="688"/>
        <v>2.59</v>
      </c>
      <c r="Y3690">
        <f t="shared" si="689"/>
        <v>0</v>
      </c>
      <c r="Z3690">
        <f t="shared" si="690"/>
        <v>0</v>
      </c>
      <c r="AG3690" t="str">
        <f t="shared" si="691"/>
        <v/>
      </c>
      <c r="AI3690" t="str">
        <f t="shared" si="692"/>
        <v/>
      </c>
      <c r="AJ3690" t="str">
        <f t="shared" si="693"/>
        <v/>
      </c>
      <c r="AK3690" t="str">
        <f t="shared" si="694"/>
        <v>ORD26002388</v>
      </c>
      <c r="AL3690">
        <f>IF(E3690&lt;&gt;"CAPTURE","",COUNTIF(Orders!$H:$H,AK3690))</f>
        <v>1</v>
      </c>
      <c r="AP3690" t="str">
        <f t="shared" si="695"/>
        <v>Matched to Order</v>
      </c>
      <c r="AQ3690">
        <f>IF(COUNTIF($A$2:A3690,A3690)=1,1,0)</f>
        <v>1</v>
      </c>
    </row>
    <row r="3691" spans="1:43" x14ac:dyDescent="0.3">
      <c r="A3691" t="s">
        <v>16089</v>
      </c>
      <c r="C3691" t="s">
        <v>4763</v>
      </c>
      <c r="D3691" s="1">
        <v>46285</v>
      </c>
      <c r="E3691" t="s">
        <v>11819</v>
      </c>
      <c r="F3691" t="s">
        <v>9</v>
      </c>
      <c r="G3691">
        <v>4797</v>
      </c>
      <c r="H3691">
        <v>14.39</v>
      </c>
      <c r="I3691">
        <v>2.59</v>
      </c>
      <c r="J3691">
        <v>4780.0200000000004</v>
      </c>
      <c r="K3691" s="1">
        <v>46287</v>
      </c>
      <c r="L3691" t="s">
        <v>16009</v>
      </c>
      <c r="M3691">
        <f t="shared" si="684"/>
        <v>1</v>
      </c>
      <c r="N3691">
        <f>COUNTIF(Orders!$A:$A,C3691)</f>
        <v>1</v>
      </c>
      <c r="P3691">
        <f>COUNTIF(Orders!$H:$H,UPPER(SUBSTITUTE(TRIM(C3691),"-","")))</f>
        <v>1</v>
      </c>
      <c r="R3691" t="str">
        <f t="shared" si="685"/>
        <v>Matched Order Reference</v>
      </c>
      <c r="S3691">
        <f t="shared" si="686"/>
        <v>2</v>
      </c>
      <c r="V3691" cm="1">
        <f t="array" ref="V3691">IF(E3691&lt;&gt;"CAPTURE",0,SUMPRODUCT((MDR_Rates!$A$2:$A$10=F3691)*(G3691&gt;MDR_Rates!$B$2:$B$10)*((MDR_Rates!$C$2:$C$10="")+(G3691&lt;=MDR_Rates!$C$2:$C$10))*MDR_Rates!$D$2:$D$10))</f>
        <v>0.3</v>
      </c>
      <c r="W3691">
        <f t="shared" si="687"/>
        <v>14.39</v>
      </c>
      <c r="X3691">
        <f t="shared" si="688"/>
        <v>2.59</v>
      </c>
      <c r="Y3691">
        <f t="shared" si="689"/>
        <v>0</v>
      </c>
      <c r="Z3691">
        <f t="shared" si="690"/>
        <v>0</v>
      </c>
      <c r="AG3691" t="str">
        <f t="shared" si="691"/>
        <v/>
      </c>
      <c r="AI3691" t="str">
        <f t="shared" si="692"/>
        <v/>
      </c>
      <c r="AJ3691" t="str">
        <f t="shared" si="693"/>
        <v/>
      </c>
      <c r="AK3691" t="str">
        <f t="shared" si="694"/>
        <v>ORD26002388</v>
      </c>
      <c r="AL3691">
        <f>IF(E3691&lt;&gt;"CAPTURE","",COUNTIF(Orders!$H:$H,AK3691))</f>
        <v>1</v>
      </c>
      <c r="AP3691" t="str">
        <f t="shared" si="695"/>
        <v>Matched to Order</v>
      </c>
      <c r="AQ3691">
        <f>IF(COUNTIF($A$2:A3691,A3691)=1,1,0)</f>
        <v>1</v>
      </c>
    </row>
    <row r="3692" spans="1:43" x14ac:dyDescent="0.3">
      <c r="A3692" t="s">
        <v>16090</v>
      </c>
      <c r="C3692" t="s">
        <v>4835</v>
      </c>
      <c r="D3692" s="1">
        <v>46285</v>
      </c>
      <c r="E3692" t="s">
        <v>11819</v>
      </c>
      <c r="F3692" t="s">
        <v>9</v>
      </c>
      <c r="G3692">
        <v>2098</v>
      </c>
      <c r="H3692">
        <v>6.29</v>
      </c>
      <c r="I3692">
        <v>1.1299999999999999</v>
      </c>
      <c r="J3692">
        <v>2090.58</v>
      </c>
      <c r="K3692" s="1">
        <v>46287</v>
      </c>
      <c r="L3692" t="s">
        <v>16009</v>
      </c>
      <c r="M3692">
        <f t="shared" si="684"/>
        <v>1</v>
      </c>
      <c r="N3692">
        <f>COUNTIF(Orders!$A:$A,C3692)</f>
        <v>1</v>
      </c>
      <c r="P3692">
        <f>COUNTIF(Orders!$H:$H,UPPER(SUBSTITUTE(TRIM(C3692),"-","")))</f>
        <v>1</v>
      </c>
      <c r="R3692" t="str">
        <f t="shared" si="685"/>
        <v>Matched Order Reference</v>
      </c>
      <c r="S3692">
        <f t="shared" si="686"/>
        <v>1</v>
      </c>
      <c r="V3692" cm="1">
        <f t="array" ref="V3692">IF(E3692&lt;&gt;"CAPTURE",0,SUMPRODUCT((MDR_Rates!$A$2:$A$10=F3692)*(G3692&gt;MDR_Rates!$B$2:$B$10)*((MDR_Rates!$C$2:$C$10="")+(G3692&lt;=MDR_Rates!$C$2:$C$10))*MDR_Rates!$D$2:$D$10))</f>
        <v>0.3</v>
      </c>
      <c r="W3692">
        <f t="shared" si="687"/>
        <v>6.29</v>
      </c>
      <c r="X3692">
        <f t="shared" si="688"/>
        <v>1.1299999999999999</v>
      </c>
      <c r="Y3692">
        <f t="shared" si="689"/>
        <v>0</v>
      </c>
      <c r="Z3692">
        <f t="shared" si="690"/>
        <v>0</v>
      </c>
      <c r="AG3692" t="str">
        <f t="shared" si="691"/>
        <v/>
      </c>
      <c r="AI3692" t="str">
        <f t="shared" si="692"/>
        <v/>
      </c>
      <c r="AJ3692" t="str">
        <f t="shared" si="693"/>
        <v/>
      </c>
      <c r="AK3692" t="str">
        <f t="shared" si="694"/>
        <v>ORD26002425</v>
      </c>
      <c r="AL3692">
        <f>IF(E3692&lt;&gt;"CAPTURE","",COUNTIF(Orders!$H:$H,AK3692))</f>
        <v>1</v>
      </c>
      <c r="AP3692" t="str">
        <f t="shared" si="695"/>
        <v>Matched to Order</v>
      </c>
      <c r="AQ3692">
        <f>IF(COUNTIF($A$2:A3692,A3692)=1,1,0)</f>
        <v>1</v>
      </c>
    </row>
    <row r="3693" spans="1:43" x14ac:dyDescent="0.3">
      <c r="A3693" t="s">
        <v>16091</v>
      </c>
      <c r="C3693" t="s">
        <v>4968</v>
      </c>
      <c r="D3693" s="1">
        <v>46285</v>
      </c>
      <c r="E3693" t="s">
        <v>11819</v>
      </c>
      <c r="F3693" t="s">
        <v>9</v>
      </c>
      <c r="G3693">
        <v>4999</v>
      </c>
      <c r="H3693">
        <v>15</v>
      </c>
      <c r="I3693">
        <v>2.7</v>
      </c>
      <c r="J3693">
        <v>4981.3</v>
      </c>
      <c r="K3693" s="1">
        <v>46287</v>
      </c>
      <c r="L3693" t="s">
        <v>16009</v>
      </c>
      <c r="M3693">
        <f t="shared" si="684"/>
        <v>1</v>
      </c>
      <c r="N3693">
        <f>COUNTIF(Orders!$A:$A,C3693)</f>
        <v>1</v>
      </c>
      <c r="P3693">
        <f>COUNTIF(Orders!$H:$H,UPPER(SUBSTITUTE(TRIM(C3693),"-","")))</f>
        <v>1</v>
      </c>
      <c r="R3693" t="str">
        <f t="shared" si="685"/>
        <v>Matched Order Reference</v>
      </c>
      <c r="S3693">
        <f t="shared" si="686"/>
        <v>1</v>
      </c>
      <c r="V3693" cm="1">
        <f t="array" ref="V3693">IF(E3693&lt;&gt;"CAPTURE",0,SUMPRODUCT((MDR_Rates!$A$2:$A$10=F3693)*(G3693&gt;MDR_Rates!$B$2:$B$10)*((MDR_Rates!$C$2:$C$10="")+(G3693&lt;=MDR_Rates!$C$2:$C$10))*MDR_Rates!$D$2:$D$10))</f>
        <v>0.3</v>
      </c>
      <c r="W3693">
        <f t="shared" si="687"/>
        <v>15</v>
      </c>
      <c r="X3693">
        <f t="shared" si="688"/>
        <v>2.7</v>
      </c>
      <c r="Y3693">
        <f t="shared" si="689"/>
        <v>0</v>
      </c>
      <c r="Z3693">
        <f t="shared" si="690"/>
        <v>0</v>
      </c>
      <c r="AG3693" t="str">
        <f t="shared" si="691"/>
        <v/>
      </c>
      <c r="AI3693" t="str">
        <f t="shared" si="692"/>
        <v/>
      </c>
      <c r="AJ3693" t="str">
        <f t="shared" si="693"/>
        <v/>
      </c>
      <c r="AK3693" t="str">
        <f t="shared" si="694"/>
        <v>ORD26002493</v>
      </c>
      <c r="AL3693">
        <f>IF(E3693&lt;&gt;"CAPTURE","",COUNTIF(Orders!$H:$H,AK3693))</f>
        <v>1</v>
      </c>
      <c r="AP3693" t="str">
        <f t="shared" si="695"/>
        <v>Matched to Order</v>
      </c>
      <c r="AQ3693">
        <f>IF(COUNTIF($A$2:A3693,A3693)=1,1,0)</f>
        <v>1</v>
      </c>
    </row>
    <row r="3694" spans="1:43" x14ac:dyDescent="0.3">
      <c r="A3694" t="s">
        <v>16092</v>
      </c>
      <c r="C3694" t="s">
        <v>4978</v>
      </c>
      <c r="D3694" s="1">
        <v>46285</v>
      </c>
      <c r="E3694" t="s">
        <v>11819</v>
      </c>
      <c r="F3694" t="s">
        <v>9</v>
      </c>
      <c r="G3694">
        <v>8348</v>
      </c>
      <c r="H3694">
        <v>25.04</v>
      </c>
      <c r="I3694">
        <v>4.51</v>
      </c>
      <c r="J3694">
        <v>8318.4500000000007</v>
      </c>
      <c r="K3694" s="1">
        <v>46287</v>
      </c>
      <c r="L3694" t="s">
        <v>16009</v>
      </c>
      <c r="M3694">
        <f t="shared" si="684"/>
        <v>1</v>
      </c>
      <c r="N3694">
        <f>COUNTIF(Orders!$A:$A,C3694)</f>
        <v>1</v>
      </c>
      <c r="P3694">
        <f>COUNTIF(Orders!$H:$H,UPPER(SUBSTITUTE(TRIM(C3694),"-","")))</f>
        <v>1</v>
      </c>
      <c r="R3694" t="str">
        <f t="shared" si="685"/>
        <v>Matched Order Reference</v>
      </c>
      <c r="S3694">
        <f t="shared" si="686"/>
        <v>1</v>
      </c>
      <c r="V3694" cm="1">
        <f t="array" ref="V3694">IF(E3694&lt;&gt;"CAPTURE",0,SUMPRODUCT((MDR_Rates!$A$2:$A$10=F3694)*(G3694&gt;MDR_Rates!$B$2:$B$10)*((MDR_Rates!$C$2:$C$10="")+(G3694&lt;=MDR_Rates!$C$2:$C$10))*MDR_Rates!$D$2:$D$10))</f>
        <v>0.3</v>
      </c>
      <c r="W3694">
        <f t="shared" si="687"/>
        <v>25.04</v>
      </c>
      <c r="X3694">
        <f t="shared" si="688"/>
        <v>4.51</v>
      </c>
      <c r="Y3694">
        <f t="shared" si="689"/>
        <v>0</v>
      </c>
      <c r="Z3694">
        <f t="shared" si="690"/>
        <v>0</v>
      </c>
      <c r="AG3694" t="str">
        <f t="shared" si="691"/>
        <v/>
      </c>
      <c r="AI3694" t="str">
        <f t="shared" si="692"/>
        <v/>
      </c>
      <c r="AJ3694" t="str">
        <f t="shared" si="693"/>
        <v/>
      </c>
      <c r="AK3694" t="str">
        <f t="shared" si="694"/>
        <v>ORD26002498</v>
      </c>
      <c r="AL3694">
        <f>IF(E3694&lt;&gt;"CAPTURE","",COUNTIF(Orders!$H:$H,AK3694))</f>
        <v>1</v>
      </c>
      <c r="AP3694" t="str">
        <f t="shared" si="695"/>
        <v>Matched to Order</v>
      </c>
      <c r="AQ3694">
        <f>IF(COUNTIF($A$2:A3694,A3694)=1,1,0)</f>
        <v>1</v>
      </c>
    </row>
    <row r="3695" spans="1:43" x14ac:dyDescent="0.3">
      <c r="A3695" t="s">
        <v>16093</v>
      </c>
      <c r="C3695" t="s">
        <v>5000</v>
      </c>
      <c r="D3695" s="1">
        <v>46285</v>
      </c>
      <c r="E3695" t="s">
        <v>11819</v>
      </c>
      <c r="F3695" t="s">
        <v>9</v>
      </c>
      <c r="G3695">
        <v>9897</v>
      </c>
      <c r="H3695">
        <v>29.69</v>
      </c>
      <c r="I3695">
        <v>5.34</v>
      </c>
      <c r="J3695">
        <v>9861.9699999999993</v>
      </c>
      <c r="K3695" s="1">
        <v>46287</v>
      </c>
      <c r="L3695" t="s">
        <v>16009</v>
      </c>
      <c r="M3695">
        <f t="shared" si="684"/>
        <v>1</v>
      </c>
      <c r="N3695">
        <f>COUNTIF(Orders!$A:$A,C3695)</f>
        <v>1</v>
      </c>
      <c r="P3695">
        <f>COUNTIF(Orders!$H:$H,UPPER(SUBSTITUTE(TRIM(C3695),"-","")))</f>
        <v>1</v>
      </c>
      <c r="R3695" t="str">
        <f t="shared" si="685"/>
        <v>Matched Order Reference</v>
      </c>
      <c r="S3695">
        <f t="shared" si="686"/>
        <v>1</v>
      </c>
      <c r="V3695" cm="1">
        <f t="array" ref="V3695">IF(E3695&lt;&gt;"CAPTURE",0,SUMPRODUCT((MDR_Rates!$A$2:$A$10=F3695)*(G3695&gt;MDR_Rates!$B$2:$B$10)*((MDR_Rates!$C$2:$C$10="")+(G3695&lt;=MDR_Rates!$C$2:$C$10))*MDR_Rates!$D$2:$D$10))</f>
        <v>0.3</v>
      </c>
      <c r="W3695">
        <f t="shared" si="687"/>
        <v>29.69</v>
      </c>
      <c r="X3695">
        <f t="shared" si="688"/>
        <v>5.34</v>
      </c>
      <c r="Y3695">
        <f t="shared" si="689"/>
        <v>0</v>
      </c>
      <c r="Z3695">
        <f t="shared" si="690"/>
        <v>0</v>
      </c>
      <c r="AG3695" t="str">
        <f t="shared" si="691"/>
        <v/>
      </c>
      <c r="AI3695" t="str">
        <f t="shared" si="692"/>
        <v/>
      </c>
      <c r="AJ3695" t="str">
        <f t="shared" si="693"/>
        <v/>
      </c>
      <c r="AK3695" t="str">
        <f t="shared" si="694"/>
        <v>ORD26002509</v>
      </c>
      <c r="AL3695">
        <f>IF(E3695&lt;&gt;"CAPTURE","",COUNTIF(Orders!$H:$H,AK3695))</f>
        <v>1</v>
      </c>
      <c r="AP3695" t="str">
        <f t="shared" si="695"/>
        <v>Matched to Order</v>
      </c>
      <c r="AQ3695">
        <f>IF(COUNTIF($A$2:A3695,A3695)=1,1,0)</f>
        <v>1</v>
      </c>
    </row>
    <row r="3696" spans="1:43" x14ac:dyDescent="0.3">
      <c r="A3696" t="s">
        <v>16094</v>
      </c>
      <c r="C3696" t="s">
        <v>5135</v>
      </c>
      <c r="D3696" s="1">
        <v>46285</v>
      </c>
      <c r="E3696" t="s">
        <v>11819</v>
      </c>
      <c r="F3696" t="s">
        <v>17</v>
      </c>
      <c r="G3696">
        <v>3298</v>
      </c>
      <c r="H3696">
        <v>52.77</v>
      </c>
      <c r="I3696">
        <v>9.5</v>
      </c>
      <c r="J3696">
        <v>3235.73</v>
      </c>
      <c r="K3696" s="1">
        <v>46287</v>
      </c>
      <c r="L3696" t="s">
        <v>16009</v>
      </c>
      <c r="M3696">
        <f t="shared" si="684"/>
        <v>1</v>
      </c>
      <c r="N3696">
        <f>COUNTIF(Orders!$A:$A,C3696)</f>
        <v>1</v>
      </c>
      <c r="P3696">
        <f>COUNTIF(Orders!$H:$H,UPPER(SUBSTITUTE(TRIM(C3696),"-","")))</f>
        <v>1</v>
      </c>
      <c r="R3696" t="str">
        <f t="shared" si="685"/>
        <v>Matched Order Reference</v>
      </c>
      <c r="S3696">
        <f t="shared" si="686"/>
        <v>1</v>
      </c>
      <c r="V3696" cm="1">
        <f t="array" ref="V3696">IF(E3696&lt;&gt;"CAPTURE",0,SUMPRODUCT((MDR_Rates!$A$2:$A$10=F3696)*(G3696&gt;MDR_Rates!$B$2:$B$10)*((MDR_Rates!$C$2:$C$10="")+(G3696&lt;=MDR_Rates!$C$2:$C$10))*MDR_Rates!$D$2:$D$10))</f>
        <v>1.6</v>
      </c>
      <c r="W3696">
        <f t="shared" si="687"/>
        <v>52.77</v>
      </c>
      <c r="X3696">
        <f t="shared" si="688"/>
        <v>9.5</v>
      </c>
      <c r="Y3696">
        <f t="shared" si="689"/>
        <v>0</v>
      </c>
      <c r="Z3696">
        <f t="shared" si="690"/>
        <v>0</v>
      </c>
      <c r="AG3696" t="str">
        <f t="shared" si="691"/>
        <v/>
      </c>
      <c r="AI3696" t="str">
        <f t="shared" si="692"/>
        <v/>
      </c>
      <c r="AJ3696" t="str">
        <f t="shared" si="693"/>
        <v/>
      </c>
      <c r="AK3696" t="str">
        <f t="shared" si="694"/>
        <v>ORD26002578</v>
      </c>
      <c r="AL3696">
        <f>IF(E3696&lt;&gt;"CAPTURE","",COUNTIF(Orders!$H:$H,AK3696))</f>
        <v>1</v>
      </c>
      <c r="AP3696" t="str">
        <f t="shared" si="695"/>
        <v>Matched to Order</v>
      </c>
      <c r="AQ3696">
        <f>IF(COUNTIF($A$2:A3696,A3696)=1,1,0)</f>
        <v>1</v>
      </c>
    </row>
    <row r="3697" spans="1:43" x14ac:dyDescent="0.3">
      <c r="A3697" t="s">
        <v>16095</v>
      </c>
      <c r="C3697" t="s">
        <v>5441</v>
      </c>
      <c r="D3697" s="1">
        <v>46285</v>
      </c>
      <c r="E3697" t="s">
        <v>11819</v>
      </c>
      <c r="F3697" t="s">
        <v>17</v>
      </c>
      <c r="G3697">
        <v>3798</v>
      </c>
      <c r="H3697">
        <v>60.77</v>
      </c>
      <c r="I3697">
        <v>10.94</v>
      </c>
      <c r="J3697">
        <v>3726.29</v>
      </c>
      <c r="K3697" s="1">
        <v>46287</v>
      </c>
      <c r="L3697" t="s">
        <v>16009</v>
      </c>
      <c r="M3697">
        <f t="shared" si="684"/>
        <v>1</v>
      </c>
      <c r="N3697">
        <f>COUNTIF(Orders!$A:$A,C3697)</f>
        <v>1</v>
      </c>
      <c r="P3697">
        <f>COUNTIF(Orders!$H:$H,UPPER(SUBSTITUTE(TRIM(C3697),"-","")))</f>
        <v>1</v>
      </c>
      <c r="R3697" t="str">
        <f t="shared" si="685"/>
        <v>Matched Order Reference</v>
      </c>
      <c r="S3697">
        <f t="shared" si="686"/>
        <v>1</v>
      </c>
      <c r="V3697" cm="1">
        <f t="array" ref="V3697">IF(E3697&lt;&gt;"CAPTURE",0,SUMPRODUCT((MDR_Rates!$A$2:$A$10=F3697)*(G3697&gt;MDR_Rates!$B$2:$B$10)*((MDR_Rates!$C$2:$C$10="")+(G3697&lt;=MDR_Rates!$C$2:$C$10))*MDR_Rates!$D$2:$D$10))</f>
        <v>1.6</v>
      </c>
      <c r="W3697">
        <f t="shared" si="687"/>
        <v>60.77</v>
      </c>
      <c r="X3697">
        <f t="shared" si="688"/>
        <v>10.94</v>
      </c>
      <c r="Y3697">
        <f t="shared" si="689"/>
        <v>0</v>
      </c>
      <c r="Z3697">
        <f t="shared" si="690"/>
        <v>0</v>
      </c>
      <c r="AG3697" t="str">
        <f t="shared" si="691"/>
        <v/>
      </c>
      <c r="AI3697" t="str">
        <f t="shared" si="692"/>
        <v/>
      </c>
      <c r="AJ3697" t="str">
        <f t="shared" si="693"/>
        <v/>
      </c>
      <c r="AK3697" t="str">
        <f t="shared" si="694"/>
        <v>ORD26002731</v>
      </c>
      <c r="AL3697">
        <f>IF(E3697&lt;&gt;"CAPTURE","",COUNTIF(Orders!$H:$H,AK3697))</f>
        <v>1</v>
      </c>
      <c r="AP3697" t="str">
        <f t="shared" si="695"/>
        <v>Matched to Order</v>
      </c>
      <c r="AQ3697">
        <f>IF(COUNTIF($A$2:A3697,A3697)=1,1,0)</f>
        <v>1</v>
      </c>
    </row>
    <row r="3698" spans="1:43" x14ac:dyDescent="0.3">
      <c r="A3698" t="s">
        <v>16096</v>
      </c>
      <c r="C3698" t="s">
        <v>5451</v>
      </c>
      <c r="D3698" s="1">
        <v>46285</v>
      </c>
      <c r="E3698" t="s">
        <v>11819</v>
      </c>
      <c r="F3698" t="s">
        <v>17</v>
      </c>
      <c r="G3698">
        <v>7999</v>
      </c>
      <c r="H3698">
        <v>127.98</v>
      </c>
      <c r="I3698">
        <v>23.04</v>
      </c>
      <c r="J3698">
        <v>7847.98</v>
      </c>
      <c r="K3698" s="1">
        <v>46287</v>
      </c>
      <c r="L3698" t="s">
        <v>16009</v>
      </c>
      <c r="M3698">
        <f t="shared" si="684"/>
        <v>1</v>
      </c>
      <c r="N3698">
        <f>COUNTIF(Orders!$A:$A,C3698)</f>
        <v>1</v>
      </c>
      <c r="P3698">
        <f>COUNTIF(Orders!$H:$H,UPPER(SUBSTITUTE(TRIM(C3698),"-","")))</f>
        <v>1</v>
      </c>
      <c r="R3698" t="str">
        <f t="shared" si="685"/>
        <v>Matched Order Reference</v>
      </c>
      <c r="S3698">
        <f t="shared" si="686"/>
        <v>1</v>
      </c>
      <c r="V3698" cm="1">
        <f t="array" ref="V3698">IF(E3698&lt;&gt;"CAPTURE",0,SUMPRODUCT((MDR_Rates!$A$2:$A$10=F3698)*(G3698&gt;MDR_Rates!$B$2:$B$10)*((MDR_Rates!$C$2:$C$10="")+(G3698&lt;=MDR_Rates!$C$2:$C$10))*MDR_Rates!$D$2:$D$10))</f>
        <v>1.6</v>
      </c>
      <c r="W3698">
        <f t="shared" si="687"/>
        <v>127.98</v>
      </c>
      <c r="X3698">
        <f t="shared" si="688"/>
        <v>23.04</v>
      </c>
      <c r="Y3698">
        <f t="shared" si="689"/>
        <v>0</v>
      </c>
      <c r="Z3698">
        <f t="shared" si="690"/>
        <v>0</v>
      </c>
      <c r="AG3698" t="str">
        <f t="shared" si="691"/>
        <v/>
      </c>
      <c r="AI3698" t="str">
        <f t="shared" si="692"/>
        <v/>
      </c>
      <c r="AJ3698" t="str">
        <f t="shared" si="693"/>
        <v/>
      </c>
      <c r="AK3698" t="str">
        <f t="shared" si="694"/>
        <v>ORD26002736</v>
      </c>
      <c r="AL3698">
        <f>IF(E3698&lt;&gt;"CAPTURE","",COUNTIF(Orders!$H:$H,AK3698))</f>
        <v>1</v>
      </c>
      <c r="AP3698" t="str">
        <f t="shared" si="695"/>
        <v>Matched to Order</v>
      </c>
      <c r="AQ3698">
        <f>IF(COUNTIF($A$2:A3698,A3698)=1,1,0)</f>
        <v>1</v>
      </c>
    </row>
    <row r="3699" spans="1:43" x14ac:dyDescent="0.3">
      <c r="A3699" t="s">
        <v>16097</v>
      </c>
      <c r="C3699" t="s">
        <v>5535</v>
      </c>
      <c r="D3699" s="1">
        <v>46285</v>
      </c>
      <c r="E3699" t="s">
        <v>11819</v>
      </c>
      <c r="F3699" t="s">
        <v>33</v>
      </c>
      <c r="G3699">
        <v>1299</v>
      </c>
      <c r="H3699">
        <v>19.489999999999998</v>
      </c>
      <c r="I3699">
        <v>3.51</v>
      </c>
      <c r="J3699">
        <v>1276</v>
      </c>
      <c r="K3699" s="1">
        <v>46287</v>
      </c>
      <c r="L3699" t="s">
        <v>16009</v>
      </c>
      <c r="M3699">
        <f t="shared" si="684"/>
        <v>1</v>
      </c>
      <c r="N3699">
        <f>COUNTIF(Orders!$A:$A,C3699)</f>
        <v>1</v>
      </c>
      <c r="P3699">
        <f>COUNTIF(Orders!$H:$H,UPPER(SUBSTITUTE(TRIM(C3699),"-","")))</f>
        <v>1</v>
      </c>
      <c r="R3699" t="str">
        <f t="shared" si="685"/>
        <v>Matched Order Reference</v>
      </c>
      <c r="S3699">
        <f t="shared" si="686"/>
        <v>1</v>
      </c>
      <c r="V3699" cm="1">
        <f t="array" ref="V3699">IF(E3699&lt;&gt;"CAPTURE",0,SUMPRODUCT((MDR_Rates!$A$2:$A$10=F3699)*(G3699&gt;MDR_Rates!$B$2:$B$10)*((MDR_Rates!$C$2:$C$10="")+(G3699&lt;=MDR_Rates!$C$2:$C$10))*MDR_Rates!$D$2:$D$10))</f>
        <v>1.5</v>
      </c>
      <c r="W3699">
        <f t="shared" si="687"/>
        <v>19.489999999999998</v>
      </c>
      <c r="X3699">
        <f t="shared" si="688"/>
        <v>3.51</v>
      </c>
      <c r="Y3699">
        <f t="shared" si="689"/>
        <v>0</v>
      </c>
      <c r="Z3699">
        <f t="shared" si="690"/>
        <v>0</v>
      </c>
      <c r="AG3699" t="str">
        <f t="shared" si="691"/>
        <v/>
      </c>
      <c r="AI3699" t="str">
        <f t="shared" si="692"/>
        <v/>
      </c>
      <c r="AJ3699" t="str">
        <f t="shared" si="693"/>
        <v/>
      </c>
      <c r="AK3699" t="str">
        <f t="shared" si="694"/>
        <v>ORD26002779</v>
      </c>
      <c r="AL3699">
        <f>IF(E3699&lt;&gt;"CAPTURE","",COUNTIF(Orders!$H:$H,AK3699))</f>
        <v>1</v>
      </c>
      <c r="AP3699" t="str">
        <f t="shared" si="695"/>
        <v>Matched to Order</v>
      </c>
      <c r="AQ3699">
        <f>IF(COUNTIF($A$2:A3699,A3699)=1,1,0)</f>
        <v>1</v>
      </c>
    </row>
    <row r="3700" spans="1:43" x14ac:dyDescent="0.3">
      <c r="A3700" t="s">
        <v>16098</v>
      </c>
      <c r="C3700" t="s">
        <v>5644</v>
      </c>
      <c r="D3700" s="1">
        <v>46285</v>
      </c>
      <c r="E3700" t="s">
        <v>11819</v>
      </c>
      <c r="F3700" t="s">
        <v>9</v>
      </c>
      <c r="G3700">
        <v>799</v>
      </c>
      <c r="H3700">
        <v>0</v>
      </c>
      <c r="I3700">
        <v>0</v>
      </c>
      <c r="J3700">
        <v>799</v>
      </c>
      <c r="K3700" s="1">
        <v>46287</v>
      </c>
      <c r="L3700" t="s">
        <v>16009</v>
      </c>
      <c r="M3700">
        <f t="shared" si="684"/>
        <v>1</v>
      </c>
      <c r="N3700">
        <f>COUNTIF(Orders!$A:$A,C3700)</f>
        <v>1</v>
      </c>
      <c r="P3700">
        <f>COUNTIF(Orders!$H:$H,UPPER(SUBSTITUTE(TRIM(C3700),"-","")))</f>
        <v>1</v>
      </c>
      <c r="R3700" t="str">
        <f t="shared" si="685"/>
        <v>Matched Order Reference</v>
      </c>
      <c r="S3700">
        <f t="shared" si="686"/>
        <v>1</v>
      </c>
      <c r="V3700" cm="1">
        <f t="array" ref="V3700">IF(E3700&lt;&gt;"CAPTURE",0,SUMPRODUCT((MDR_Rates!$A$2:$A$10=F3700)*(G3700&gt;MDR_Rates!$B$2:$B$10)*((MDR_Rates!$C$2:$C$10="")+(G3700&lt;=MDR_Rates!$C$2:$C$10))*MDR_Rates!$D$2:$D$10))</f>
        <v>0</v>
      </c>
      <c r="W3700">
        <f t="shared" si="687"/>
        <v>0</v>
      </c>
      <c r="X3700">
        <f t="shared" si="688"/>
        <v>0</v>
      </c>
      <c r="Y3700">
        <f t="shared" si="689"/>
        <v>0</v>
      </c>
      <c r="Z3700">
        <f t="shared" si="690"/>
        <v>0</v>
      </c>
      <c r="AG3700" t="str">
        <f t="shared" si="691"/>
        <v/>
      </c>
      <c r="AI3700" t="str">
        <f t="shared" si="692"/>
        <v/>
      </c>
      <c r="AJ3700" t="str">
        <f t="shared" si="693"/>
        <v/>
      </c>
      <c r="AK3700" t="str">
        <f t="shared" si="694"/>
        <v>ORD26002834</v>
      </c>
      <c r="AL3700">
        <f>IF(E3700&lt;&gt;"CAPTURE","",COUNTIF(Orders!$H:$H,AK3700))</f>
        <v>1</v>
      </c>
      <c r="AP3700" t="str">
        <f t="shared" si="695"/>
        <v>Matched to Order</v>
      </c>
      <c r="AQ3700">
        <f>IF(COUNTIF($A$2:A3700,A3700)=1,1,0)</f>
        <v>1</v>
      </c>
    </row>
    <row r="3701" spans="1:43" x14ac:dyDescent="0.3">
      <c r="A3701" t="s">
        <v>16099</v>
      </c>
      <c r="C3701" t="s">
        <v>5824</v>
      </c>
      <c r="D3701" s="1">
        <v>46285</v>
      </c>
      <c r="E3701" t="s">
        <v>11819</v>
      </c>
      <c r="F3701" t="s">
        <v>9</v>
      </c>
      <c r="G3701">
        <v>5298</v>
      </c>
      <c r="H3701">
        <v>15.89</v>
      </c>
      <c r="I3701">
        <v>2.86</v>
      </c>
      <c r="J3701">
        <v>5279.25</v>
      </c>
      <c r="K3701" s="1">
        <v>46287</v>
      </c>
      <c r="L3701" t="s">
        <v>16009</v>
      </c>
      <c r="M3701">
        <f t="shared" si="684"/>
        <v>1</v>
      </c>
      <c r="N3701">
        <f>COUNTIF(Orders!$A:$A,C3701)</f>
        <v>1</v>
      </c>
      <c r="P3701">
        <f>COUNTIF(Orders!$H:$H,UPPER(SUBSTITUTE(TRIM(C3701),"-","")))</f>
        <v>1</v>
      </c>
      <c r="R3701" t="str">
        <f t="shared" si="685"/>
        <v>Matched Order Reference</v>
      </c>
      <c r="S3701">
        <f t="shared" si="686"/>
        <v>1</v>
      </c>
      <c r="V3701" cm="1">
        <f t="array" ref="V3701">IF(E3701&lt;&gt;"CAPTURE",0,SUMPRODUCT((MDR_Rates!$A$2:$A$10=F3701)*(G3701&gt;MDR_Rates!$B$2:$B$10)*((MDR_Rates!$C$2:$C$10="")+(G3701&lt;=MDR_Rates!$C$2:$C$10))*MDR_Rates!$D$2:$D$10))</f>
        <v>0.3</v>
      </c>
      <c r="W3701">
        <f t="shared" si="687"/>
        <v>15.89</v>
      </c>
      <c r="X3701">
        <f t="shared" si="688"/>
        <v>2.86</v>
      </c>
      <c r="Y3701">
        <f t="shared" si="689"/>
        <v>0</v>
      </c>
      <c r="Z3701">
        <f t="shared" si="690"/>
        <v>0</v>
      </c>
      <c r="AG3701" t="str">
        <f t="shared" si="691"/>
        <v/>
      </c>
      <c r="AI3701" t="str">
        <f t="shared" si="692"/>
        <v/>
      </c>
      <c r="AJ3701" t="str">
        <f t="shared" si="693"/>
        <v/>
      </c>
      <c r="AK3701" t="str">
        <f t="shared" si="694"/>
        <v>ORD26002926</v>
      </c>
      <c r="AL3701">
        <f>IF(E3701&lt;&gt;"CAPTURE","",COUNTIF(Orders!$H:$H,AK3701))</f>
        <v>1</v>
      </c>
      <c r="AP3701" t="str">
        <f t="shared" si="695"/>
        <v>Matched to Order</v>
      </c>
      <c r="AQ3701">
        <f>IF(COUNTIF($A$2:A3701,A3701)=1,1,0)</f>
        <v>1</v>
      </c>
    </row>
    <row r="3702" spans="1:43" x14ac:dyDescent="0.3">
      <c r="A3702" t="s">
        <v>16100</v>
      </c>
      <c r="C3702" t="s">
        <v>16101</v>
      </c>
      <c r="D3702" s="1">
        <v>46285</v>
      </c>
      <c r="E3702" t="s">
        <v>11819</v>
      </c>
      <c r="F3702" t="s">
        <v>17</v>
      </c>
      <c r="G3702">
        <v>1499</v>
      </c>
      <c r="H3702">
        <v>26.98</v>
      </c>
      <c r="I3702">
        <v>4.8600000000000003</v>
      </c>
      <c r="J3702">
        <v>1467.16</v>
      </c>
      <c r="K3702" s="1">
        <v>46287</v>
      </c>
      <c r="L3702" t="s">
        <v>16009</v>
      </c>
      <c r="M3702">
        <f t="shared" si="684"/>
        <v>1</v>
      </c>
      <c r="N3702">
        <f>COUNTIF(Orders!$A:$A,C3702)</f>
        <v>1</v>
      </c>
      <c r="P3702">
        <f>COUNTIF(Orders!$H:$H,UPPER(SUBSTITUTE(TRIM(C3702),"-","")))</f>
        <v>1</v>
      </c>
      <c r="R3702" t="str">
        <f t="shared" si="685"/>
        <v>Matched Order Reference</v>
      </c>
      <c r="S3702">
        <f t="shared" si="686"/>
        <v>1</v>
      </c>
      <c r="V3702" cm="1">
        <f t="array" ref="V3702">IF(E3702&lt;&gt;"CAPTURE",0,SUMPRODUCT((MDR_Rates!$A$2:$A$10=F3702)*(G3702&gt;MDR_Rates!$B$2:$B$10)*((MDR_Rates!$C$2:$C$10="")+(G3702&lt;=MDR_Rates!$C$2:$C$10))*MDR_Rates!$D$2:$D$10))</f>
        <v>1.8</v>
      </c>
      <c r="W3702">
        <f t="shared" si="687"/>
        <v>26.98</v>
      </c>
      <c r="X3702">
        <f t="shared" si="688"/>
        <v>4.8600000000000003</v>
      </c>
      <c r="Y3702">
        <f t="shared" si="689"/>
        <v>0</v>
      </c>
      <c r="Z3702">
        <f t="shared" si="690"/>
        <v>0</v>
      </c>
      <c r="AG3702" t="str">
        <f t="shared" si="691"/>
        <v/>
      </c>
      <c r="AI3702" t="str">
        <f t="shared" si="692"/>
        <v/>
      </c>
      <c r="AJ3702" t="str">
        <f t="shared" si="693"/>
        <v/>
      </c>
      <c r="AK3702" t="str">
        <f t="shared" si="694"/>
        <v>ORD26002949</v>
      </c>
      <c r="AL3702">
        <f>IF(E3702&lt;&gt;"CAPTURE","",COUNTIF(Orders!$H:$H,AK3702))</f>
        <v>1</v>
      </c>
      <c r="AP3702" t="str">
        <f t="shared" si="695"/>
        <v>Matched to Order</v>
      </c>
      <c r="AQ3702">
        <f>IF(COUNTIF($A$2:A3702,A3702)=1,1,0)</f>
        <v>1</v>
      </c>
    </row>
    <row r="3703" spans="1:43" x14ac:dyDescent="0.3">
      <c r="A3703" t="s">
        <v>16102</v>
      </c>
      <c r="C3703" t="s">
        <v>6031</v>
      </c>
      <c r="D3703" s="1">
        <v>46285</v>
      </c>
      <c r="E3703" t="s">
        <v>11819</v>
      </c>
      <c r="F3703" t="s">
        <v>17</v>
      </c>
      <c r="G3703">
        <v>4397</v>
      </c>
      <c r="H3703">
        <v>70.349999999999994</v>
      </c>
      <c r="I3703">
        <v>12.66</v>
      </c>
      <c r="J3703">
        <v>4313.99</v>
      </c>
      <c r="K3703" s="1">
        <v>46287</v>
      </c>
      <c r="L3703" t="s">
        <v>16009</v>
      </c>
      <c r="M3703">
        <f t="shared" si="684"/>
        <v>1</v>
      </c>
      <c r="N3703">
        <f>COUNTIF(Orders!$A:$A,C3703)</f>
        <v>1</v>
      </c>
      <c r="P3703">
        <f>COUNTIF(Orders!$H:$H,UPPER(SUBSTITUTE(TRIM(C3703),"-","")))</f>
        <v>1</v>
      </c>
      <c r="R3703" t="str">
        <f t="shared" si="685"/>
        <v>Matched Order Reference</v>
      </c>
      <c r="S3703">
        <f t="shared" si="686"/>
        <v>1</v>
      </c>
      <c r="V3703" cm="1">
        <f t="array" ref="V3703">IF(E3703&lt;&gt;"CAPTURE",0,SUMPRODUCT((MDR_Rates!$A$2:$A$10=F3703)*(G3703&gt;MDR_Rates!$B$2:$B$10)*((MDR_Rates!$C$2:$C$10="")+(G3703&lt;=MDR_Rates!$C$2:$C$10))*MDR_Rates!$D$2:$D$10))</f>
        <v>1.6</v>
      </c>
      <c r="W3703">
        <f t="shared" si="687"/>
        <v>70.349999999999994</v>
      </c>
      <c r="X3703">
        <f t="shared" si="688"/>
        <v>12.66</v>
      </c>
      <c r="Y3703">
        <f t="shared" si="689"/>
        <v>0</v>
      </c>
      <c r="Z3703">
        <f t="shared" si="690"/>
        <v>0</v>
      </c>
      <c r="AG3703" t="str">
        <f t="shared" si="691"/>
        <v/>
      </c>
      <c r="AI3703" t="str">
        <f t="shared" si="692"/>
        <v/>
      </c>
      <c r="AJ3703" t="str">
        <f t="shared" si="693"/>
        <v/>
      </c>
      <c r="AK3703" t="str">
        <f t="shared" si="694"/>
        <v>ORD26003032</v>
      </c>
      <c r="AL3703">
        <f>IF(E3703&lt;&gt;"CAPTURE","",COUNTIF(Orders!$H:$H,AK3703))</f>
        <v>1</v>
      </c>
      <c r="AP3703" t="str">
        <f t="shared" si="695"/>
        <v>Matched to Order</v>
      </c>
      <c r="AQ3703">
        <f>IF(COUNTIF($A$2:A3703,A3703)=1,1,0)</f>
        <v>1</v>
      </c>
    </row>
    <row r="3704" spans="1:43" x14ac:dyDescent="0.3">
      <c r="A3704" t="s">
        <v>16103</v>
      </c>
      <c r="C3704" t="s">
        <v>6099</v>
      </c>
      <c r="D3704" s="1">
        <v>46285</v>
      </c>
      <c r="E3704" t="s">
        <v>11819</v>
      </c>
      <c r="F3704" t="s">
        <v>9</v>
      </c>
      <c r="G3704">
        <v>2098</v>
      </c>
      <c r="H3704">
        <v>6.29</v>
      </c>
      <c r="I3704">
        <v>1.1299999999999999</v>
      </c>
      <c r="J3704">
        <v>2090.58</v>
      </c>
      <c r="K3704" s="1">
        <v>46287</v>
      </c>
      <c r="L3704" t="s">
        <v>16009</v>
      </c>
      <c r="M3704">
        <f t="shared" si="684"/>
        <v>1</v>
      </c>
      <c r="N3704">
        <f>COUNTIF(Orders!$A:$A,C3704)</f>
        <v>1</v>
      </c>
      <c r="P3704">
        <f>COUNTIF(Orders!$H:$H,UPPER(SUBSTITUTE(TRIM(C3704),"-","")))</f>
        <v>1</v>
      </c>
      <c r="R3704" t="str">
        <f t="shared" si="685"/>
        <v>Matched Order Reference</v>
      </c>
      <c r="S3704">
        <f t="shared" si="686"/>
        <v>1</v>
      </c>
      <c r="V3704" cm="1">
        <f t="array" ref="V3704">IF(E3704&lt;&gt;"CAPTURE",0,SUMPRODUCT((MDR_Rates!$A$2:$A$10=F3704)*(G3704&gt;MDR_Rates!$B$2:$B$10)*((MDR_Rates!$C$2:$C$10="")+(G3704&lt;=MDR_Rates!$C$2:$C$10))*MDR_Rates!$D$2:$D$10))</f>
        <v>0.3</v>
      </c>
      <c r="W3704">
        <f t="shared" si="687"/>
        <v>6.29</v>
      </c>
      <c r="X3704">
        <f t="shared" si="688"/>
        <v>1.1299999999999999</v>
      </c>
      <c r="Y3704">
        <f t="shared" si="689"/>
        <v>0</v>
      </c>
      <c r="Z3704">
        <f t="shared" si="690"/>
        <v>0</v>
      </c>
      <c r="AG3704" t="str">
        <f t="shared" si="691"/>
        <v/>
      </c>
      <c r="AI3704" t="str">
        <f t="shared" si="692"/>
        <v/>
      </c>
      <c r="AJ3704" t="str">
        <f t="shared" si="693"/>
        <v/>
      </c>
      <c r="AK3704" t="str">
        <f t="shared" si="694"/>
        <v>ORD26003067</v>
      </c>
      <c r="AL3704">
        <f>IF(E3704&lt;&gt;"CAPTURE","",COUNTIF(Orders!$H:$H,AK3704))</f>
        <v>1</v>
      </c>
      <c r="AP3704" t="str">
        <f t="shared" si="695"/>
        <v>Matched to Order</v>
      </c>
      <c r="AQ3704">
        <f>IF(COUNTIF($A$2:A3704,A3704)=1,1,0)</f>
        <v>1</v>
      </c>
    </row>
    <row r="3705" spans="1:43" x14ac:dyDescent="0.3">
      <c r="A3705" t="s">
        <v>16104</v>
      </c>
      <c r="C3705" t="s">
        <v>6311</v>
      </c>
      <c r="D3705" s="1">
        <v>46285</v>
      </c>
      <c r="E3705" t="s">
        <v>11819</v>
      </c>
      <c r="F3705" t="s">
        <v>9</v>
      </c>
      <c r="G3705">
        <v>4999</v>
      </c>
      <c r="H3705">
        <v>15</v>
      </c>
      <c r="I3705">
        <v>2.7</v>
      </c>
      <c r="J3705">
        <v>4981.3</v>
      </c>
      <c r="K3705" s="1">
        <v>46287</v>
      </c>
      <c r="L3705" t="s">
        <v>16009</v>
      </c>
      <c r="M3705">
        <f t="shared" si="684"/>
        <v>1</v>
      </c>
      <c r="N3705">
        <f>COUNTIF(Orders!$A:$A,C3705)</f>
        <v>1</v>
      </c>
      <c r="P3705">
        <f>COUNTIF(Orders!$H:$H,UPPER(SUBSTITUTE(TRIM(C3705),"-","")))</f>
        <v>1</v>
      </c>
      <c r="R3705" t="str">
        <f t="shared" si="685"/>
        <v>Matched Order Reference</v>
      </c>
      <c r="S3705">
        <f t="shared" si="686"/>
        <v>1</v>
      </c>
      <c r="V3705" cm="1">
        <f t="array" ref="V3705">IF(E3705&lt;&gt;"CAPTURE",0,SUMPRODUCT((MDR_Rates!$A$2:$A$10=F3705)*(G3705&gt;MDR_Rates!$B$2:$B$10)*((MDR_Rates!$C$2:$C$10="")+(G3705&lt;=MDR_Rates!$C$2:$C$10))*MDR_Rates!$D$2:$D$10))</f>
        <v>0.3</v>
      </c>
      <c r="W3705">
        <f t="shared" si="687"/>
        <v>15</v>
      </c>
      <c r="X3705">
        <f t="shared" si="688"/>
        <v>2.7</v>
      </c>
      <c r="Y3705">
        <f t="shared" si="689"/>
        <v>0</v>
      </c>
      <c r="Z3705">
        <f t="shared" si="690"/>
        <v>0</v>
      </c>
      <c r="AG3705" t="str">
        <f t="shared" si="691"/>
        <v/>
      </c>
      <c r="AI3705" t="str">
        <f t="shared" si="692"/>
        <v/>
      </c>
      <c r="AJ3705" t="str">
        <f t="shared" si="693"/>
        <v/>
      </c>
      <c r="AK3705" t="str">
        <f t="shared" si="694"/>
        <v>ORD26003174</v>
      </c>
      <c r="AL3705">
        <f>IF(E3705&lt;&gt;"CAPTURE","",COUNTIF(Orders!$H:$H,AK3705))</f>
        <v>1</v>
      </c>
      <c r="AP3705" t="str">
        <f t="shared" si="695"/>
        <v>Matched to Order</v>
      </c>
      <c r="AQ3705">
        <f>IF(COUNTIF($A$2:A3705,A3705)=1,1,0)</f>
        <v>1</v>
      </c>
    </row>
    <row r="3706" spans="1:43" x14ac:dyDescent="0.3">
      <c r="A3706" t="s">
        <v>16105</v>
      </c>
      <c r="C3706" t="s">
        <v>6345</v>
      </c>
      <c r="D3706" s="1">
        <v>46285</v>
      </c>
      <c r="E3706" t="s">
        <v>11819</v>
      </c>
      <c r="F3706" t="s">
        <v>44</v>
      </c>
      <c r="G3706">
        <v>999</v>
      </c>
      <c r="H3706">
        <v>18.98</v>
      </c>
      <c r="I3706">
        <v>3.42</v>
      </c>
      <c r="J3706">
        <v>976.6</v>
      </c>
      <c r="K3706" s="1">
        <v>46287</v>
      </c>
      <c r="L3706" t="s">
        <v>16009</v>
      </c>
      <c r="M3706">
        <f t="shared" si="684"/>
        <v>1</v>
      </c>
      <c r="N3706">
        <f>COUNTIF(Orders!$A:$A,C3706)</f>
        <v>1</v>
      </c>
      <c r="P3706">
        <f>COUNTIF(Orders!$H:$H,UPPER(SUBSTITUTE(TRIM(C3706),"-","")))</f>
        <v>1</v>
      </c>
      <c r="R3706" t="str">
        <f t="shared" si="685"/>
        <v>Matched Order Reference</v>
      </c>
      <c r="S3706">
        <f t="shared" si="686"/>
        <v>1</v>
      </c>
      <c r="V3706" cm="1">
        <f t="array" ref="V3706">IF(E3706&lt;&gt;"CAPTURE",0,SUMPRODUCT((MDR_Rates!$A$2:$A$10=F3706)*(G3706&gt;MDR_Rates!$B$2:$B$10)*((MDR_Rates!$C$2:$C$10="")+(G3706&lt;=MDR_Rates!$C$2:$C$10))*MDR_Rates!$D$2:$D$10))</f>
        <v>1.9</v>
      </c>
      <c r="W3706">
        <f t="shared" si="687"/>
        <v>18.98</v>
      </c>
      <c r="X3706">
        <f t="shared" si="688"/>
        <v>3.42</v>
      </c>
      <c r="Y3706">
        <f t="shared" si="689"/>
        <v>0</v>
      </c>
      <c r="Z3706">
        <f t="shared" si="690"/>
        <v>0</v>
      </c>
      <c r="AG3706" t="str">
        <f t="shared" si="691"/>
        <v/>
      </c>
      <c r="AI3706" t="str">
        <f t="shared" si="692"/>
        <v/>
      </c>
      <c r="AJ3706" t="str">
        <f t="shared" si="693"/>
        <v/>
      </c>
      <c r="AK3706" t="str">
        <f t="shared" si="694"/>
        <v>ORD26003191</v>
      </c>
      <c r="AL3706">
        <f>IF(E3706&lt;&gt;"CAPTURE","",COUNTIF(Orders!$H:$H,AK3706))</f>
        <v>1</v>
      </c>
      <c r="AP3706" t="str">
        <f t="shared" si="695"/>
        <v>Matched to Order</v>
      </c>
      <c r="AQ3706">
        <f>IF(COUNTIF($A$2:A3706,A3706)=1,1,0)</f>
        <v>1</v>
      </c>
    </row>
    <row r="3707" spans="1:43" x14ac:dyDescent="0.3">
      <c r="A3707" t="s">
        <v>16106</v>
      </c>
      <c r="C3707" t="s">
        <v>6374</v>
      </c>
      <c r="D3707" s="1">
        <v>46285</v>
      </c>
      <c r="E3707" t="s">
        <v>11819</v>
      </c>
      <c r="F3707" t="s">
        <v>44</v>
      </c>
      <c r="G3707">
        <v>349</v>
      </c>
      <c r="H3707">
        <v>6.63</v>
      </c>
      <c r="I3707">
        <v>1.19</v>
      </c>
      <c r="J3707">
        <v>341.18</v>
      </c>
      <c r="K3707" s="1">
        <v>46287</v>
      </c>
      <c r="L3707" t="s">
        <v>16009</v>
      </c>
      <c r="M3707">
        <f t="shared" si="684"/>
        <v>1</v>
      </c>
      <c r="N3707">
        <f>COUNTIF(Orders!$A:$A,C3707)</f>
        <v>1</v>
      </c>
      <c r="P3707">
        <f>COUNTIF(Orders!$H:$H,UPPER(SUBSTITUTE(TRIM(C3707),"-","")))</f>
        <v>1</v>
      </c>
      <c r="R3707" t="str">
        <f t="shared" si="685"/>
        <v>Matched Order Reference</v>
      </c>
      <c r="S3707">
        <f t="shared" si="686"/>
        <v>1</v>
      </c>
      <c r="V3707" cm="1">
        <f t="array" ref="V3707">IF(E3707&lt;&gt;"CAPTURE",0,SUMPRODUCT((MDR_Rates!$A$2:$A$10=F3707)*(G3707&gt;MDR_Rates!$B$2:$B$10)*((MDR_Rates!$C$2:$C$10="")+(G3707&lt;=MDR_Rates!$C$2:$C$10))*MDR_Rates!$D$2:$D$10))</f>
        <v>1.9</v>
      </c>
      <c r="W3707">
        <f t="shared" si="687"/>
        <v>6.63</v>
      </c>
      <c r="X3707">
        <f t="shared" si="688"/>
        <v>1.19</v>
      </c>
      <c r="Y3707">
        <f t="shared" si="689"/>
        <v>0</v>
      </c>
      <c r="Z3707">
        <f t="shared" si="690"/>
        <v>0</v>
      </c>
      <c r="AG3707" t="str">
        <f t="shared" si="691"/>
        <v/>
      </c>
      <c r="AI3707" t="str">
        <f t="shared" si="692"/>
        <v/>
      </c>
      <c r="AJ3707" t="str">
        <f t="shared" si="693"/>
        <v/>
      </c>
      <c r="AK3707" t="str">
        <f t="shared" si="694"/>
        <v>ORD26003206</v>
      </c>
      <c r="AL3707">
        <f>IF(E3707&lt;&gt;"CAPTURE","",COUNTIF(Orders!$H:$H,AK3707))</f>
        <v>1</v>
      </c>
      <c r="AP3707" t="str">
        <f t="shared" si="695"/>
        <v>Matched to Order</v>
      </c>
      <c r="AQ3707">
        <f>IF(COUNTIF($A$2:A3707,A3707)=1,1,0)</f>
        <v>1</v>
      </c>
    </row>
    <row r="3708" spans="1:43" x14ac:dyDescent="0.3">
      <c r="A3708" t="s">
        <v>16107</v>
      </c>
      <c r="C3708" t="s">
        <v>16108</v>
      </c>
      <c r="D3708" s="1">
        <v>46285</v>
      </c>
      <c r="E3708" t="s">
        <v>11819</v>
      </c>
      <c r="F3708" t="s">
        <v>9</v>
      </c>
      <c r="G3708">
        <v>2499</v>
      </c>
      <c r="H3708">
        <v>7.5</v>
      </c>
      <c r="I3708">
        <v>1.35</v>
      </c>
      <c r="J3708">
        <v>2490.15</v>
      </c>
      <c r="K3708" s="1">
        <v>46287</v>
      </c>
      <c r="L3708" t="s">
        <v>16009</v>
      </c>
      <c r="M3708">
        <f t="shared" si="684"/>
        <v>1</v>
      </c>
      <c r="N3708">
        <f>COUNTIF(Orders!$A:$A,C3708)</f>
        <v>1</v>
      </c>
      <c r="P3708">
        <f>COUNTIF(Orders!$H:$H,UPPER(SUBSTITUTE(TRIM(C3708),"-","")))</f>
        <v>1</v>
      </c>
      <c r="R3708" t="str">
        <f t="shared" si="685"/>
        <v>Matched Order Reference</v>
      </c>
      <c r="S3708">
        <f t="shared" si="686"/>
        <v>1</v>
      </c>
      <c r="V3708" cm="1">
        <f t="array" ref="V3708">IF(E3708&lt;&gt;"CAPTURE",0,SUMPRODUCT((MDR_Rates!$A$2:$A$10=F3708)*(G3708&gt;MDR_Rates!$B$2:$B$10)*((MDR_Rates!$C$2:$C$10="")+(G3708&lt;=MDR_Rates!$C$2:$C$10))*MDR_Rates!$D$2:$D$10))</f>
        <v>0.3</v>
      </c>
      <c r="W3708">
        <f t="shared" si="687"/>
        <v>7.5</v>
      </c>
      <c r="X3708">
        <f t="shared" si="688"/>
        <v>1.35</v>
      </c>
      <c r="Y3708">
        <f t="shared" si="689"/>
        <v>0</v>
      </c>
      <c r="Z3708">
        <f t="shared" si="690"/>
        <v>0</v>
      </c>
      <c r="AG3708" t="str">
        <f t="shared" si="691"/>
        <v/>
      </c>
      <c r="AI3708" t="str">
        <f t="shared" si="692"/>
        <v/>
      </c>
      <c r="AJ3708" t="str">
        <f t="shared" si="693"/>
        <v/>
      </c>
      <c r="AK3708" t="str">
        <f t="shared" si="694"/>
        <v>ORD26003226</v>
      </c>
      <c r="AL3708">
        <f>IF(E3708&lt;&gt;"CAPTURE","",COUNTIF(Orders!$H:$H,AK3708))</f>
        <v>1</v>
      </c>
      <c r="AP3708" t="str">
        <f t="shared" si="695"/>
        <v>Matched to Order</v>
      </c>
      <c r="AQ3708">
        <f>IF(COUNTIF($A$2:A3708,A3708)=1,1,0)</f>
        <v>1</v>
      </c>
    </row>
    <row r="3709" spans="1:43" x14ac:dyDescent="0.3">
      <c r="A3709" t="s">
        <v>16109</v>
      </c>
      <c r="C3709" t="s">
        <v>6504</v>
      </c>
      <c r="D3709" s="1">
        <v>46285</v>
      </c>
      <c r="E3709" t="s">
        <v>11819</v>
      </c>
      <c r="F3709" t="s">
        <v>44</v>
      </c>
      <c r="G3709">
        <v>1799</v>
      </c>
      <c r="H3709">
        <v>34.18</v>
      </c>
      <c r="I3709">
        <v>6.15</v>
      </c>
      <c r="J3709">
        <v>1758.67</v>
      </c>
      <c r="K3709" s="1">
        <v>46287</v>
      </c>
      <c r="L3709" t="s">
        <v>16009</v>
      </c>
      <c r="M3709">
        <f t="shared" si="684"/>
        <v>1</v>
      </c>
      <c r="N3709">
        <f>COUNTIF(Orders!$A:$A,C3709)</f>
        <v>1</v>
      </c>
      <c r="P3709">
        <f>COUNTIF(Orders!$H:$H,UPPER(SUBSTITUTE(TRIM(C3709),"-","")))</f>
        <v>1</v>
      </c>
      <c r="R3709" t="str">
        <f t="shared" si="685"/>
        <v>Matched Order Reference</v>
      </c>
      <c r="S3709">
        <f t="shared" si="686"/>
        <v>1</v>
      </c>
      <c r="V3709" cm="1">
        <f t="array" ref="V3709">IF(E3709&lt;&gt;"CAPTURE",0,SUMPRODUCT((MDR_Rates!$A$2:$A$10=F3709)*(G3709&gt;MDR_Rates!$B$2:$B$10)*((MDR_Rates!$C$2:$C$10="")+(G3709&lt;=MDR_Rates!$C$2:$C$10))*MDR_Rates!$D$2:$D$10))</f>
        <v>1.9</v>
      </c>
      <c r="W3709">
        <f t="shared" si="687"/>
        <v>34.18</v>
      </c>
      <c r="X3709">
        <f t="shared" si="688"/>
        <v>6.15</v>
      </c>
      <c r="Y3709">
        <f t="shared" si="689"/>
        <v>0</v>
      </c>
      <c r="Z3709">
        <f t="shared" si="690"/>
        <v>0</v>
      </c>
      <c r="AG3709" t="str">
        <f t="shared" si="691"/>
        <v/>
      </c>
      <c r="AI3709" t="str">
        <f t="shared" si="692"/>
        <v/>
      </c>
      <c r="AJ3709" t="str">
        <f t="shared" si="693"/>
        <v/>
      </c>
      <c r="AK3709" t="str">
        <f t="shared" si="694"/>
        <v>ORD26003272</v>
      </c>
      <c r="AL3709">
        <f>IF(E3709&lt;&gt;"CAPTURE","",COUNTIF(Orders!$H:$H,AK3709))</f>
        <v>1</v>
      </c>
      <c r="AP3709" t="str">
        <f t="shared" si="695"/>
        <v>Matched to Order</v>
      </c>
      <c r="AQ3709">
        <f>IF(COUNTIF($A$2:A3709,A3709)=1,1,0)</f>
        <v>1</v>
      </c>
    </row>
    <row r="3710" spans="1:43" x14ac:dyDescent="0.3">
      <c r="A3710" t="s">
        <v>16110</v>
      </c>
      <c r="C3710" t="s">
        <v>6575</v>
      </c>
      <c r="D3710" s="1">
        <v>46285</v>
      </c>
      <c r="E3710" t="s">
        <v>11819</v>
      </c>
      <c r="F3710" t="s">
        <v>17</v>
      </c>
      <c r="G3710">
        <v>4998</v>
      </c>
      <c r="H3710">
        <v>79.97</v>
      </c>
      <c r="I3710">
        <v>14.39</v>
      </c>
      <c r="J3710">
        <v>4903.6400000000003</v>
      </c>
      <c r="K3710" s="1">
        <v>46287</v>
      </c>
      <c r="L3710" t="s">
        <v>16009</v>
      </c>
      <c r="M3710">
        <f t="shared" si="684"/>
        <v>1</v>
      </c>
      <c r="N3710">
        <f>COUNTIF(Orders!$A:$A,C3710)</f>
        <v>1</v>
      </c>
      <c r="P3710">
        <f>COUNTIF(Orders!$H:$H,UPPER(SUBSTITUTE(TRIM(C3710),"-","")))</f>
        <v>1</v>
      </c>
      <c r="R3710" t="str">
        <f t="shared" si="685"/>
        <v>Matched Order Reference</v>
      </c>
      <c r="S3710">
        <f t="shared" si="686"/>
        <v>1</v>
      </c>
      <c r="V3710" cm="1">
        <f t="array" ref="V3710">IF(E3710&lt;&gt;"CAPTURE",0,SUMPRODUCT((MDR_Rates!$A$2:$A$10=F3710)*(G3710&gt;MDR_Rates!$B$2:$B$10)*((MDR_Rates!$C$2:$C$10="")+(G3710&lt;=MDR_Rates!$C$2:$C$10))*MDR_Rates!$D$2:$D$10))</f>
        <v>1.6</v>
      </c>
      <c r="W3710">
        <f t="shared" si="687"/>
        <v>79.97</v>
      </c>
      <c r="X3710">
        <f t="shared" si="688"/>
        <v>14.39</v>
      </c>
      <c r="Y3710">
        <f t="shared" si="689"/>
        <v>0</v>
      </c>
      <c r="Z3710">
        <f t="shared" si="690"/>
        <v>0</v>
      </c>
      <c r="AG3710" t="str">
        <f t="shared" si="691"/>
        <v/>
      </c>
      <c r="AI3710" t="str">
        <f t="shared" si="692"/>
        <v/>
      </c>
      <c r="AJ3710" t="str">
        <f t="shared" si="693"/>
        <v/>
      </c>
      <c r="AK3710" t="str">
        <f t="shared" si="694"/>
        <v>ORD26003308</v>
      </c>
      <c r="AL3710">
        <f>IF(E3710&lt;&gt;"CAPTURE","",COUNTIF(Orders!$H:$H,AK3710))</f>
        <v>1</v>
      </c>
      <c r="AP3710" t="str">
        <f t="shared" si="695"/>
        <v>Matched to Order</v>
      </c>
      <c r="AQ3710">
        <f>IF(COUNTIF($A$2:A3710,A3710)=1,1,0)</f>
        <v>1</v>
      </c>
    </row>
    <row r="3711" spans="1:43" x14ac:dyDescent="0.3">
      <c r="A3711" t="s">
        <v>16111</v>
      </c>
      <c r="C3711" t="s">
        <v>6640</v>
      </c>
      <c r="D3711" s="1">
        <v>46285</v>
      </c>
      <c r="E3711" t="s">
        <v>11819</v>
      </c>
      <c r="F3711" t="s">
        <v>9</v>
      </c>
      <c r="G3711">
        <v>7998</v>
      </c>
      <c r="H3711">
        <v>23.99</v>
      </c>
      <c r="I3711">
        <v>4.32</v>
      </c>
      <c r="J3711">
        <v>7969.69</v>
      </c>
      <c r="K3711" s="1">
        <v>46287</v>
      </c>
      <c r="L3711" t="s">
        <v>16009</v>
      </c>
      <c r="M3711">
        <f t="shared" si="684"/>
        <v>1</v>
      </c>
      <c r="N3711">
        <f>COUNTIF(Orders!$A:$A,C3711)</f>
        <v>1</v>
      </c>
      <c r="P3711">
        <f>COUNTIF(Orders!$H:$H,UPPER(SUBSTITUTE(TRIM(C3711),"-","")))</f>
        <v>1</v>
      </c>
      <c r="R3711" t="str">
        <f t="shared" si="685"/>
        <v>Matched Order Reference</v>
      </c>
      <c r="S3711">
        <f t="shared" si="686"/>
        <v>1</v>
      </c>
      <c r="V3711" cm="1">
        <f t="array" ref="V3711">IF(E3711&lt;&gt;"CAPTURE",0,SUMPRODUCT((MDR_Rates!$A$2:$A$10=F3711)*(G3711&gt;MDR_Rates!$B$2:$B$10)*((MDR_Rates!$C$2:$C$10="")+(G3711&lt;=MDR_Rates!$C$2:$C$10))*MDR_Rates!$D$2:$D$10))</f>
        <v>0.3</v>
      </c>
      <c r="W3711">
        <f t="shared" si="687"/>
        <v>23.99</v>
      </c>
      <c r="X3711">
        <f t="shared" si="688"/>
        <v>4.32</v>
      </c>
      <c r="Y3711">
        <f t="shared" si="689"/>
        <v>0</v>
      </c>
      <c r="Z3711">
        <f t="shared" si="690"/>
        <v>0</v>
      </c>
      <c r="AG3711" t="str">
        <f t="shared" si="691"/>
        <v/>
      </c>
      <c r="AI3711" t="str">
        <f t="shared" si="692"/>
        <v/>
      </c>
      <c r="AJ3711" t="str">
        <f t="shared" si="693"/>
        <v/>
      </c>
      <c r="AK3711" t="str">
        <f t="shared" si="694"/>
        <v>ORD26003341</v>
      </c>
      <c r="AL3711">
        <f>IF(E3711&lt;&gt;"CAPTURE","",COUNTIF(Orders!$H:$H,AK3711))</f>
        <v>1</v>
      </c>
      <c r="AP3711" t="str">
        <f t="shared" si="695"/>
        <v>Matched to Order</v>
      </c>
      <c r="AQ3711">
        <f>IF(COUNTIF($A$2:A3711,A3711)=1,1,0)</f>
        <v>1</v>
      </c>
    </row>
    <row r="3712" spans="1:43" x14ac:dyDescent="0.3">
      <c r="A3712" t="s">
        <v>16112</v>
      </c>
      <c r="C3712" t="s">
        <v>6708</v>
      </c>
      <c r="D3712" s="1">
        <v>46285</v>
      </c>
      <c r="E3712" t="s">
        <v>11819</v>
      </c>
      <c r="F3712" t="s">
        <v>9</v>
      </c>
      <c r="G3712">
        <v>299</v>
      </c>
      <c r="H3712">
        <v>0</v>
      </c>
      <c r="I3712">
        <v>0</v>
      </c>
      <c r="J3712">
        <v>299</v>
      </c>
      <c r="K3712" s="1">
        <v>46287</v>
      </c>
      <c r="L3712" t="s">
        <v>16009</v>
      </c>
      <c r="M3712">
        <f t="shared" si="684"/>
        <v>1</v>
      </c>
      <c r="N3712">
        <f>COUNTIF(Orders!$A:$A,C3712)</f>
        <v>1</v>
      </c>
      <c r="P3712">
        <f>COUNTIF(Orders!$H:$H,UPPER(SUBSTITUTE(TRIM(C3712),"-","")))</f>
        <v>1</v>
      </c>
      <c r="R3712" t="str">
        <f t="shared" si="685"/>
        <v>Matched Order Reference</v>
      </c>
      <c r="S3712">
        <f t="shared" si="686"/>
        <v>1</v>
      </c>
      <c r="V3712" cm="1">
        <f t="array" ref="V3712">IF(E3712&lt;&gt;"CAPTURE",0,SUMPRODUCT((MDR_Rates!$A$2:$A$10=F3712)*(G3712&gt;MDR_Rates!$B$2:$B$10)*((MDR_Rates!$C$2:$C$10="")+(G3712&lt;=MDR_Rates!$C$2:$C$10))*MDR_Rates!$D$2:$D$10))</f>
        <v>0</v>
      </c>
      <c r="W3712">
        <f t="shared" si="687"/>
        <v>0</v>
      </c>
      <c r="X3712">
        <f t="shared" si="688"/>
        <v>0</v>
      </c>
      <c r="Y3712">
        <f t="shared" si="689"/>
        <v>0</v>
      </c>
      <c r="Z3712">
        <f t="shared" si="690"/>
        <v>0</v>
      </c>
      <c r="AG3712" t="str">
        <f t="shared" si="691"/>
        <v/>
      </c>
      <c r="AI3712" t="str">
        <f t="shared" si="692"/>
        <v/>
      </c>
      <c r="AJ3712" t="str">
        <f t="shared" si="693"/>
        <v/>
      </c>
      <c r="AK3712" t="str">
        <f t="shared" si="694"/>
        <v>ORD26003375</v>
      </c>
      <c r="AL3712">
        <f>IF(E3712&lt;&gt;"CAPTURE","",COUNTIF(Orders!$H:$H,AK3712))</f>
        <v>1</v>
      </c>
      <c r="AP3712" t="str">
        <f t="shared" si="695"/>
        <v>Matched to Order</v>
      </c>
      <c r="AQ3712">
        <f>IF(COUNTIF($A$2:A3712,A3712)=1,1,0)</f>
        <v>1</v>
      </c>
    </row>
    <row r="3713" spans="1:43" x14ac:dyDescent="0.3">
      <c r="A3713" t="s">
        <v>16113</v>
      </c>
      <c r="C3713" t="s">
        <v>16114</v>
      </c>
      <c r="D3713" s="1">
        <v>46285</v>
      </c>
      <c r="E3713" t="s">
        <v>11819</v>
      </c>
      <c r="F3713" t="s">
        <v>44</v>
      </c>
      <c r="G3713">
        <v>3499</v>
      </c>
      <c r="H3713">
        <v>59.48</v>
      </c>
      <c r="I3713">
        <v>10.71</v>
      </c>
      <c r="J3713">
        <v>3428.81</v>
      </c>
      <c r="K3713" s="1">
        <v>46287</v>
      </c>
      <c r="L3713" t="s">
        <v>16009</v>
      </c>
      <c r="M3713">
        <f t="shared" si="684"/>
        <v>1</v>
      </c>
      <c r="N3713">
        <f>COUNTIF(Orders!$A:$A,C3713)</f>
        <v>0</v>
      </c>
      <c r="P3713">
        <f>COUNTIF(Orders!$H:$H,UPPER(SUBSTITUTE(TRIM(C3713),"-","")))</f>
        <v>1</v>
      </c>
      <c r="R3713" t="str">
        <f t="shared" si="685"/>
        <v>Matched Order Reference</v>
      </c>
      <c r="S3713">
        <f t="shared" si="686"/>
        <v>1</v>
      </c>
      <c r="V3713" cm="1">
        <f t="array" ref="V3713">IF(E3713&lt;&gt;"CAPTURE",0,SUMPRODUCT((MDR_Rates!$A$2:$A$10=F3713)*(G3713&gt;MDR_Rates!$B$2:$B$10)*((MDR_Rates!$C$2:$C$10="")+(G3713&lt;=MDR_Rates!$C$2:$C$10))*MDR_Rates!$D$2:$D$10))</f>
        <v>1.7</v>
      </c>
      <c r="W3713">
        <f t="shared" si="687"/>
        <v>59.48</v>
      </c>
      <c r="X3713">
        <f t="shared" si="688"/>
        <v>10.71</v>
      </c>
      <c r="Y3713">
        <f t="shared" si="689"/>
        <v>0</v>
      </c>
      <c r="Z3713">
        <f t="shared" si="690"/>
        <v>0</v>
      </c>
      <c r="AG3713" t="str">
        <f t="shared" si="691"/>
        <v/>
      </c>
      <c r="AI3713" t="str">
        <f t="shared" si="692"/>
        <v/>
      </c>
      <c r="AJ3713" t="str">
        <f t="shared" si="693"/>
        <v/>
      </c>
      <c r="AK3713" t="str">
        <f t="shared" si="694"/>
        <v>ORD26003389</v>
      </c>
      <c r="AL3713">
        <f>IF(E3713&lt;&gt;"CAPTURE","",COUNTIF(Orders!$H:$H,AK3713))</f>
        <v>1</v>
      </c>
      <c r="AP3713" t="str">
        <f t="shared" si="695"/>
        <v>Matched to Order</v>
      </c>
      <c r="AQ3713">
        <f>IF(COUNTIF($A$2:A3713,A3713)=1,1,0)</f>
        <v>1</v>
      </c>
    </row>
    <row r="3714" spans="1:43" x14ac:dyDescent="0.3">
      <c r="A3714" t="s">
        <v>16115</v>
      </c>
      <c r="C3714" t="s">
        <v>16116</v>
      </c>
      <c r="D3714" s="1">
        <v>46285</v>
      </c>
      <c r="E3714" t="s">
        <v>11819</v>
      </c>
      <c r="F3714" t="s">
        <v>9</v>
      </c>
      <c r="G3714">
        <v>10097</v>
      </c>
      <c r="H3714">
        <v>30.29</v>
      </c>
      <c r="I3714">
        <v>5.45</v>
      </c>
      <c r="J3714">
        <v>10061.26</v>
      </c>
      <c r="K3714" s="1">
        <v>46287</v>
      </c>
      <c r="L3714" t="s">
        <v>16009</v>
      </c>
      <c r="M3714">
        <f t="shared" si="684"/>
        <v>1</v>
      </c>
      <c r="N3714">
        <f>COUNTIF(Orders!$A:$A,C3714)</f>
        <v>0</v>
      </c>
      <c r="P3714">
        <f>COUNTIF(Orders!$H:$H,UPPER(SUBSTITUTE(TRIM(C3714),"-","")))</f>
        <v>1</v>
      </c>
      <c r="R3714" t="str">
        <f t="shared" si="685"/>
        <v>Matched Order Reference</v>
      </c>
      <c r="S3714">
        <f t="shared" si="686"/>
        <v>1</v>
      </c>
      <c r="V3714" cm="1">
        <f t="array" ref="V3714">IF(E3714&lt;&gt;"CAPTURE",0,SUMPRODUCT((MDR_Rates!$A$2:$A$10=F3714)*(G3714&gt;MDR_Rates!$B$2:$B$10)*((MDR_Rates!$C$2:$C$10="")+(G3714&lt;=MDR_Rates!$C$2:$C$10))*MDR_Rates!$D$2:$D$10))</f>
        <v>0.3</v>
      </c>
      <c r="W3714">
        <f t="shared" si="687"/>
        <v>30.29</v>
      </c>
      <c r="X3714">
        <f t="shared" si="688"/>
        <v>5.45</v>
      </c>
      <c r="Y3714">
        <f t="shared" si="689"/>
        <v>0</v>
      </c>
      <c r="Z3714">
        <f t="shared" si="690"/>
        <v>0</v>
      </c>
      <c r="AG3714" t="str">
        <f t="shared" si="691"/>
        <v/>
      </c>
      <c r="AI3714" t="str">
        <f t="shared" si="692"/>
        <v/>
      </c>
      <c r="AJ3714" t="str">
        <f t="shared" si="693"/>
        <v/>
      </c>
      <c r="AK3714" t="str">
        <f t="shared" si="694"/>
        <v>ORD26003419</v>
      </c>
      <c r="AL3714">
        <f>IF(E3714&lt;&gt;"CAPTURE","",COUNTIF(Orders!$H:$H,AK3714))</f>
        <v>1</v>
      </c>
      <c r="AP3714" t="str">
        <f t="shared" si="695"/>
        <v>Matched to Order</v>
      </c>
      <c r="AQ3714">
        <f>IF(COUNTIF($A$2:A3714,A3714)=1,1,0)</f>
        <v>1</v>
      </c>
    </row>
    <row r="3715" spans="1:43" x14ac:dyDescent="0.3">
      <c r="A3715" t="s">
        <v>16117</v>
      </c>
      <c r="C3715" t="s">
        <v>6856</v>
      </c>
      <c r="D3715" s="1">
        <v>46285</v>
      </c>
      <c r="E3715" t="s">
        <v>11819</v>
      </c>
      <c r="F3715" t="s">
        <v>17</v>
      </c>
      <c r="G3715">
        <v>6497</v>
      </c>
      <c r="H3715">
        <v>103.95</v>
      </c>
      <c r="I3715">
        <v>18.71</v>
      </c>
      <c r="J3715">
        <v>6374.34</v>
      </c>
      <c r="K3715" s="1">
        <v>46287</v>
      </c>
      <c r="L3715" t="s">
        <v>16009</v>
      </c>
      <c r="M3715">
        <f t="shared" ref="M3715:M3778" si="696">COUNTIF($A:$A,A3715)</f>
        <v>1</v>
      </c>
      <c r="N3715">
        <f>COUNTIF(Orders!$A:$A,C3715)</f>
        <v>1</v>
      </c>
      <c r="P3715">
        <f>COUNTIF(Orders!$H:$H,UPPER(SUBSTITUTE(TRIM(C3715),"-","")))</f>
        <v>1</v>
      </c>
      <c r="R3715" t="str">
        <f t="shared" ref="R3715:R3778" si="697">IF(E3715="REFUND","Refund",IF(P3715=0,"Unmatched Order Reference","Matched Order Reference"))</f>
        <v>Matched Order Reference</v>
      </c>
      <c r="S3715">
        <f t="shared" ref="S3715:S3778" si="698">COUNTIFS($C$2:$C$5753,C3715,$E$2:$E$5753,"CAPTURE")</f>
        <v>1</v>
      </c>
      <c r="V3715" cm="1">
        <f t="array" ref="V3715">IF(E3715&lt;&gt;"CAPTURE",0,SUMPRODUCT((MDR_Rates!$A$2:$A$10=F3715)*(G3715&gt;MDR_Rates!$B$2:$B$10)*((MDR_Rates!$C$2:$C$10="")+(G3715&lt;=MDR_Rates!$C$2:$C$10))*MDR_Rates!$D$2:$D$10))</f>
        <v>1.6</v>
      </c>
      <c r="W3715">
        <f t="shared" ref="W3715:W3778" si="699">IF(E3715&lt;&gt;"CAPTURE",0,ROUND(G3715*V3715/100,2))</f>
        <v>103.95</v>
      </c>
      <c r="X3715">
        <f t="shared" ref="X3715:X3778" si="700">IF(E3715&lt;&gt;"CAPTURE",0,ROUND(W3715*18/100,2))</f>
        <v>18.71</v>
      </c>
      <c r="Y3715">
        <f t="shared" ref="Y3715:Y3778" si="701">IF(E3715&lt;&gt;"CAPTURE",0,ROUND(H3715-W3715,2))</f>
        <v>0</v>
      </c>
      <c r="Z3715">
        <f t="shared" ref="Z3715:Z3778" si="702">IF(E3715&lt;&gt;"CAPTURE",0,ROUND(I3715-X3715,2))</f>
        <v>0</v>
      </c>
      <c r="AG3715" t="str">
        <f t="shared" ref="AG3715:AG3778" si="703">IF(E3715&lt;&gt;"REFUND","",IF(COUNTIFS($A:$A,B3715,$E:$E,"CAPTURE")=0,"Missing Original Capture","Original Capture Found"))</f>
        <v/>
      </c>
      <c r="AI3715" t="str">
        <f t="shared" ref="AI3715:AI3778" si="704">IF(E3715="REFUND",_xlfn.MAXIFS($G:$G,$A:$A,B3715,$E:$E,"CAPTURE"),"")</f>
        <v/>
      </c>
      <c r="AJ3715" t="str">
        <f t="shared" ref="AJ3715:AJ3778" si="705">IF(E3715&lt;&gt;"REFUND","",IF(G3715&gt;AI3715,"Refund Exceeds Capture",IF(ABS(G3715-AI3715)&lt;0.01,"Full Refund","Partial Refund")))</f>
        <v/>
      </c>
      <c r="AK3715" t="str">
        <f t="shared" ref="AK3715:AK3778" si="706">UPPER(SUBSTITUTE(TRIM(C3715),"-",""))</f>
        <v>ORD26003449</v>
      </c>
      <c r="AL3715">
        <f>IF(E3715&lt;&gt;"CAPTURE","",COUNTIF(Orders!$H:$H,AK3715))</f>
        <v>1</v>
      </c>
      <c r="AP3715" t="str">
        <f t="shared" ref="AP3715:AP3778" si="707">IF(E3715&lt;&gt;"CAPTURE","",IF(M3715&gt;1,"Duplicate ID - Review",IF(AL3715=0,"Unmatched Order",IF(AL3715=1,"Matched to Order","Multiple Order Matches"))))</f>
        <v>Matched to Order</v>
      </c>
      <c r="AQ3715">
        <f>IF(COUNTIF($A$2:A3715,A3715)=1,1,0)</f>
        <v>1</v>
      </c>
    </row>
    <row r="3716" spans="1:43" x14ac:dyDescent="0.3">
      <c r="A3716" t="s">
        <v>16118</v>
      </c>
      <c r="C3716" t="s">
        <v>6874</v>
      </c>
      <c r="D3716" s="1">
        <v>46285</v>
      </c>
      <c r="E3716" t="s">
        <v>11819</v>
      </c>
      <c r="F3716" t="s">
        <v>9</v>
      </c>
      <c r="G3716">
        <v>3397</v>
      </c>
      <c r="H3716">
        <v>10.19</v>
      </c>
      <c r="I3716">
        <v>1.83</v>
      </c>
      <c r="J3716">
        <v>3384.98</v>
      </c>
      <c r="K3716" s="1">
        <v>46287</v>
      </c>
      <c r="L3716" t="s">
        <v>16009</v>
      </c>
      <c r="M3716">
        <f t="shared" si="696"/>
        <v>1</v>
      </c>
      <c r="N3716">
        <f>COUNTIF(Orders!$A:$A,C3716)</f>
        <v>1</v>
      </c>
      <c r="P3716">
        <f>COUNTIF(Orders!$H:$H,UPPER(SUBSTITUTE(TRIM(C3716),"-","")))</f>
        <v>1</v>
      </c>
      <c r="R3716" t="str">
        <f t="shared" si="697"/>
        <v>Matched Order Reference</v>
      </c>
      <c r="S3716">
        <f t="shared" si="698"/>
        <v>1</v>
      </c>
      <c r="V3716" cm="1">
        <f t="array" ref="V3716">IF(E3716&lt;&gt;"CAPTURE",0,SUMPRODUCT((MDR_Rates!$A$2:$A$10=F3716)*(G3716&gt;MDR_Rates!$B$2:$B$10)*((MDR_Rates!$C$2:$C$10="")+(G3716&lt;=MDR_Rates!$C$2:$C$10))*MDR_Rates!$D$2:$D$10))</f>
        <v>0.3</v>
      </c>
      <c r="W3716">
        <f t="shared" si="699"/>
        <v>10.19</v>
      </c>
      <c r="X3716">
        <f t="shared" si="700"/>
        <v>1.83</v>
      </c>
      <c r="Y3716">
        <f t="shared" si="701"/>
        <v>0</v>
      </c>
      <c r="Z3716">
        <f t="shared" si="702"/>
        <v>0</v>
      </c>
      <c r="AG3716" t="str">
        <f t="shared" si="703"/>
        <v/>
      </c>
      <c r="AI3716" t="str">
        <f t="shared" si="704"/>
        <v/>
      </c>
      <c r="AJ3716" t="str">
        <f t="shared" si="705"/>
        <v/>
      </c>
      <c r="AK3716" t="str">
        <f t="shared" si="706"/>
        <v>ORD26003458</v>
      </c>
      <c r="AL3716">
        <f>IF(E3716&lt;&gt;"CAPTURE","",COUNTIF(Orders!$H:$H,AK3716))</f>
        <v>1</v>
      </c>
      <c r="AP3716" t="str">
        <f t="shared" si="707"/>
        <v>Matched to Order</v>
      </c>
      <c r="AQ3716">
        <f>IF(COUNTIF($A$2:A3716,A3716)=1,1,0)</f>
        <v>1</v>
      </c>
    </row>
    <row r="3717" spans="1:43" x14ac:dyDescent="0.3">
      <c r="A3717" t="s">
        <v>16119</v>
      </c>
      <c r="C3717" t="s">
        <v>6996</v>
      </c>
      <c r="D3717" s="1">
        <v>46285</v>
      </c>
      <c r="E3717" t="s">
        <v>11819</v>
      </c>
      <c r="F3717" t="s">
        <v>33</v>
      </c>
      <c r="G3717">
        <v>1348</v>
      </c>
      <c r="H3717">
        <v>20.22</v>
      </c>
      <c r="I3717">
        <v>3.64</v>
      </c>
      <c r="J3717">
        <v>1324.14</v>
      </c>
      <c r="K3717" s="1">
        <v>46287</v>
      </c>
      <c r="L3717" t="s">
        <v>16009</v>
      </c>
      <c r="M3717">
        <f t="shared" si="696"/>
        <v>1</v>
      </c>
      <c r="N3717">
        <f>COUNTIF(Orders!$A:$A,C3717)</f>
        <v>1</v>
      </c>
      <c r="P3717">
        <f>COUNTIF(Orders!$H:$H,UPPER(SUBSTITUTE(TRIM(C3717),"-","")))</f>
        <v>1</v>
      </c>
      <c r="R3717" t="str">
        <f t="shared" si="697"/>
        <v>Matched Order Reference</v>
      </c>
      <c r="S3717">
        <f t="shared" si="698"/>
        <v>1</v>
      </c>
      <c r="V3717" cm="1">
        <f t="array" ref="V3717">IF(E3717&lt;&gt;"CAPTURE",0,SUMPRODUCT((MDR_Rates!$A$2:$A$10=F3717)*(G3717&gt;MDR_Rates!$B$2:$B$10)*((MDR_Rates!$C$2:$C$10="")+(G3717&lt;=MDR_Rates!$C$2:$C$10))*MDR_Rates!$D$2:$D$10))</f>
        <v>1.5</v>
      </c>
      <c r="W3717">
        <f t="shared" si="699"/>
        <v>20.22</v>
      </c>
      <c r="X3717">
        <f t="shared" si="700"/>
        <v>3.64</v>
      </c>
      <c r="Y3717">
        <f t="shared" si="701"/>
        <v>0</v>
      </c>
      <c r="Z3717">
        <f t="shared" si="702"/>
        <v>0</v>
      </c>
      <c r="AG3717" t="str">
        <f t="shared" si="703"/>
        <v/>
      </c>
      <c r="AI3717" t="str">
        <f t="shared" si="704"/>
        <v/>
      </c>
      <c r="AJ3717" t="str">
        <f t="shared" si="705"/>
        <v/>
      </c>
      <c r="AK3717" t="str">
        <f t="shared" si="706"/>
        <v>ORD26003521</v>
      </c>
      <c r="AL3717">
        <f>IF(E3717&lt;&gt;"CAPTURE","",COUNTIF(Orders!$H:$H,AK3717))</f>
        <v>1</v>
      </c>
      <c r="AP3717" t="str">
        <f t="shared" si="707"/>
        <v>Matched to Order</v>
      </c>
      <c r="AQ3717">
        <f>IF(COUNTIF($A$2:A3717,A3717)=1,1,0)</f>
        <v>1</v>
      </c>
    </row>
    <row r="3718" spans="1:43" x14ac:dyDescent="0.3">
      <c r="A3718" t="s">
        <v>16120</v>
      </c>
      <c r="C3718" t="s">
        <v>16121</v>
      </c>
      <c r="D3718" s="1">
        <v>46285</v>
      </c>
      <c r="E3718" t="s">
        <v>11819</v>
      </c>
      <c r="F3718" t="s">
        <v>9</v>
      </c>
      <c r="G3718">
        <v>1747</v>
      </c>
      <c r="H3718">
        <v>0</v>
      </c>
      <c r="I3718">
        <v>0</v>
      </c>
      <c r="J3718">
        <v>1747</v>
      </c>
      <c r="K3718" s="1">
        <v>46287</v>
      </c>
      <c r="L3718" t="s">
        <v>16009</v>
      </c>
      <c r="M3718">
        <f t="shared" si="696"/>
        <v>1</v>
      </c>
      <c r="N3718">
        <f>COUNTIF(Orders!$A:$A,C3718)</f>
        <v>0</v>
      </c>
      <c r="P3718">
        <f>COUNTIF(Orders!$H:$H,UPPER(SUBSTITUTE(TRIM(C3718),"-","")))</f>
        <v>1</v>
      </c>
      <c r="R3718" t="str">
        <f t="shared" si="697"/>
        <v>Matched Order Reference</v>
      </c>
      <c r="S3718">
        <f t="shared" si="698"/>
        <v>1</v>
      </c>
      <c r="V3718" cm="1">
        <f t="array" ref="V3718">IF(E3718&lt;&gt;"CAPTURE",0,SUMPRODUCT((MDR_Rates!$A$2:$A$10=F3718)*(G3718&gt;MDR_Rates!$B$2:$B$10)*((MDR_Rates!$C$2:$C$10="")+(G3718&lt;=MDR_Rates!$C$2:$C$10))*MDR_Rates!$D$2:$D$10))</f>
        <v>0</v>
      </c>
      <c r="W3718">
        <f t="shared" si="699"/>
        <v>0</v>
      </c>
      <c r="X3718">
        <f t="shared" si="700"/>
        <v>0</v>
      </c>
      <c r="Y3718">
        <f t="shared" si="701"/>
        <v>0</v>
      </c>
      <c r="Z3718">
        <f t="shared" si="702"/>
        <v>0</v>
      </c>
      <c r="AG3718" t="str">
        <f t="shared" si="703"/>
        <v/>
      </c>
      <c r="AI3718" t="str">
        <f t="shared" si="704"/>
        <v/>
      </c>
      <c r="AJ3718" t="str">
        <f t="shared" si="705"/>
        <v/>
      </c>
      <c r="AK3718" t="str">
        <f t="shared" si="706"/>
        <v>ORD26003565</v>
      </c>
      <c r="AL3718">
        <f>IF(E3718&lt;&gt;"CAPTURE","",COUNTIF(Orders!$H:$H,AK3718))</f>
        <v>1</v>
      </c>
      <c r="AP3718" t="str">
        <f t="shared" si="707"/>
        <v>Matched to Order</v>
      </c>
      <c r="AQ3718">
        <f>IF(COUNTIF($A$2:A3718,A3718)=1,1,0)</f>
        <v>1</v>
      </c>
    </row>
    <row r="3719" spans="1:43" x14ac:dyDescent="0.3">
      <c r="A3719" t="s">
        <v>16122</v>
      </c>
      <c r="C3719" t="s">
        <v>7244</v>
      </c>
      <c r="D3719" s="1">
        <v>46285</v>
      </c>
      <c r="E3719" t="s">
        <v>11819</v>
      </c>
      <c r="F3719" t="s">
        <v>33</v>
      </c>
      <c r="G3719">
        <v>349</v>
      </c>
      <c r="H3719">
        <v>5.24</v>
      </c>
      <c r="I3719">
        <v>0.94</v>
      </c>
      <c r="J3719">
        <v>342.82</v>
      </c>
      <c r="K3719" s="1">
        <v>46287</v>
      </c>
      <c r="L3719" t="s">
        <v>16009</v>
      </c>
      <c r="M3719">
        <f t="shared" si="696"/>
        <v>1</v>
      </c>
      <c r="N3719">
        <f>COUNTIF(Orders!$A:$A,C3719)</f>
        <v>1</v>
      </c>
      <c r="P3719">
        <f>COUNTIF(Orders!$H:$H,UPPER(SUBSTITUTE(TRIM(C3719),"-","")))</f>
        <v>1</v>
      </c>
      <c r="R3719" t="str">
        <f t="shared" si="697"/>
        <v>Matched Order Reference</v>
      </c>
      <c r="S3719">
        <f t="shared" si="698"/>
        <v>1</v>
      </c>
      <c r="V3719" cm="1">
        <f t="array" ref="V3719">IF(E3719&lt;&gt;"CAPTURE",0,SUMPRODUCT((MDR_Rates!$A$2:$A$10=F3719)*(G3719&gt;MDR_Rates!$B$2:$B$10)*((MDR_Rates!$C$2:$C$10="")+(G3719&lt;=MDR_Rates!$C$2:$C$10))*MDR_Rates!$D$2:$D$10))</f>
        <v>1.5</v>
      </c>
      <c r="W3719">
        <f t="shared" si="699"/>
        <v>5.24</v>
      </c>
      <c r="X3719">
        <f t="shared" si="700"/>
        <v>0.94</v>
      </c>
      <c r="Y3719">
        <f t="shared" si="701"/>
        <v>0</v>
      </c>
      <c r="Z3719">
        <f t="shared" si="702"/>
        <v>0</v>
      </c>
      <c r="AG3719" t="str">
        <f t="shared" si="703"/>
        <v/>
      </c>
      <c r="AI3719" t="str">
        <f t="shared" si="704"/>
        <v/>
      </c>
      <c r="AJ3719" t="str">
        <f t="shared" si="705"/>
        <v/>
      </c>
      <c r="AK3719" t="str">
        <f t="shared" si="706"/>
        <v>ORD26003648</v>
      </c>
      <c r="AL3719">
        <f>IF(E3719&lt;&gt;"CAPTURE","",COUNTIF(Orders!$H:$H,AK3719))</f>
        <v>1</v>
      </c>
      <c r="AP3719" t="str">
        <f t="shared" si="707"/>
        <v>Matched to Order</v>
      </c>
      <c r="AQ3719">
        <f>IF(COUNTIF($A$2:A3719,A3719)=1,1,0)</f>
        <v>1</v>
      </c>
    </row>
    <row r="3720" spans="1:43" x14ac:dyDescent="0.3">
      <c r="A3720" t="s">
        <v>16123</v>
      </c>
      <c r="C3720" t="s">
        <v>7264</v>
      </c>
      <c r="D3720" s="1">
        <v>46285</v>
      </c>
      <c r="E3720" t="s">
        <v>11819</v>
      </c>
      <c r="F3720" t="s">
        <v>17</v>
      </c>
      <c r="G3720">
        <v>1499</v>
      </c>
      <c r="H3720">
        <v>26.98</v>
      </c>
      <c r="I3720">
        <v>4.8600000000000003</v>
      </c>
      <c r="J3720">
        <v>1467.16</v>
      </c>
      <c r="K3720" s="1">
        <v>46287</v>
      </c>
      <c r="L3720" t="s">
        <v>16009</v>
      </c>
      <c r="M3720">
        <f t="shared" si="696"/>
        <v>1</v>
      </c>
      <c r="N3720">
        <f>COUNTIF(Orders!$A:$A,C3720)</f>
        <v>1</v>
      </c>
      <c r="P3720">
        <f>COUNTIF(Orders!$H:$H,UPPER(SUBSTITUTE(TRIM(C3720),"-","")))</f>
        <v>1</v>
      </c>
      <c r="R3720" t="str">
        <f t="shared" si="697"/>
        <v>Matched Order Reference</v>
      </c>
      <c r="S3720">
        <f t="shared" si="698"/>
        <v>1</v>
      </c>
      <c r="V3720" cm="1">
        <f t="array" ref="V3720">IF(E3720&lt;&gt;"CAPTURE",0,SUMPRODUCT((MDR_Rates!$A$2:$A$10=F3720)*(G3720&gt;MDR_Rates!$B$2:$B$10)*((MDR_Rates!$C$2:$C$10="")+(G3720&lt;=MDR_Rates!$C$2:$C$10))*MDR_Rates!$D$2:$D$10))</f>
        <v>1.8</v>
      </c>
      <c r="W3720">
        <f t="shared" si="699"/>
        <v>26.98</v>
      </c>
      <c r="X3720">
        <f t="shared" si="700"/>
        <v>4.8600000000000003</v>
      </c>
      <c r="Y3720">
        <f t="shared" si="701"/>
        <v>0</v>
      </c>
      <c r="Z3720">
        <f t="shared" si="702"/>
        <v>0</v>
      </c>
      <c r="AG3720" t="str">
        <f t="shared" si="703"/>
        <v/>
      </c>
      <c r="AI3720" t="str">
        <f t="shared" si="704"/>
        <v/>
      </c>
      <c r="AJ3720" t="str">
        <f t="shared" si="705"/>
        <v/>
      </c>
      <c r="AK3720" t="str">
        <f t="shared" si="706"/>
        <v>ORD26003659</v>
      </c>
      <c r="AL3720">
        <f>IF(E3720&lt;&gt;"CAPTURE","",COUNTIF(Orders!$H:$H,AK3720))</f>
        <v>1</v>
      </c>
      <c r="AP3720" t="str">
        <f t="shared" si="707"/>
        <v>Matched to Order</v>
      </c>
      <c r="AQ3720">
        <f>IF(COUNTIF($A$2:A3720,A3720)=1,1,0)</f>
        <v>1</v>
      </c>
    </row>
    <row r="3721" spans="1:43" x14ac:dyDescent="0.3">
      <c r="A3721" t="s">
        <v>16124</v>
      </c>
      <c r="C3721" t="s">
        <v>7278</v>
      </c>
      <c r="D3721" s="1">
        <v>46285</v>
      </c>
      <c r="E3721" t="s">
        <v>11819</v>
      </c>
      <c r="F3721" t="s">
        <v>9</v>
      </c>
      <c r="G3721">
        <v>7998</v>
      </c>
      <c r="H3721">
        <v>23.99</v>
      </c>
      <c r="I3721">
        <v>4.32</v>
      </c>
      <c r="J3721">
        <v>7969.69</v>
      </c>
      <c r="K3721" s="1">
        <v>46287</v>
      </c>
      <c r="L3721" t="s">
        <v>16009</v>
      </c>
      <c r="M3721">
        <f t="shared" si="696"/>
        <v>1</v>
      </c>
      <c r="N3721">
        <f>COUNTIF(Orders!$A:$A,C3721)</f>
        <v>1</v>
      </c>
      <c r="P3721">
        <f>COUNTIF(Orders!$H:$H,UPPER(SUBSTITUTE(TRIM(C3721),"-","")))</f>
        <v>1</v>
      </c>
      <c r="R3721" t="str">
        <f t="shared" si="697"/>
        <v>Matched Order Reference</v>
      </c>
      <c r="S3721">
        <f t="shared" si="698"/>
        <v>1</v>
      </c>
      <c r="V3721" cm="1">
        <f t="array" ref="V3721">IF(E3721&lt;&gt;"CAPTURE",0,SUMPRODUCT((MDR_Rates!$A$2:$A$10=F3721)*(G3721&gt;MDR_Rates!$B$2:$B$10)*((MDR_Rates!$C$2:$C$10="")+(G3721&lt;=MDR_Rates!$C$2:$C$10))*MDR_Rates!$D$2:$D$10))</f>
        <v>0.3</v>
      </c>
      <c r="W3721">
        <f t="shared" si="699"/>
        <v>23.99</v>
      </c>
      <c r="X3721">
        <f t="shared" si="700"/>
        <v>4.32</v>
      </c>
      <c r="Y3721">
        <f t="shared" si="701"/>
        <v>0</v>
      </c>
      <c r="Z3721">
        <f t="shared" si="702"/>
        <v>0</v>
      </c>
      <c r="AG3721" t="str">
        <f t="shared" si="703"/>
        <v/>
      </c>
      <c r="AI3721" t="str">
        <f t="shared" si="704"/>
        <v/>
      </c>
      <c r="AJ3721" t="str">
        <f t="shared" si="705"/>
        <v/>
      </c>
      <c r="AK3721" t="str">
        <f t="shared" si="706"/>
        <v>ORD26003666</v>
      </c>
      <c r="AL3721">
        <f>IF(E3721&lt;&gt;"CAPTURE","",COUNTIF(Orders!$H:$H,AK3721))</f>
        <v>1</v>
      </c>
      <c r="AP3721" t="str">
        <f t="shared" si="707"/>
        <v>Matched to Order</v>
      </c>
      <c r="AQ3721">
        <f>IF(COUNTIF($A$2:A3721,A3721)=1,1,0)</f>
        <v>1</v>
      </c>
    </row>
    <row r="3722" spans="1:43" x14ac:dyDescent="0.3">
      <c r="A3722" t="s">
        <v>16125</v>
      </c>
      <c r="C3722" t="s">
        <v>7324</v>
      </c>
      <c r="D3722" s="1">
        <v>46285</v>
      </c>
      <c r="E3722" t="s">
        <v>11819</v>
      </c>
      <c r="F3722" t="s">
        <v>17</v>
      </c>
      <c r="G3722">
        <v>4298</v>
      </c>
      <c r="H3722">
        <v>68.77</v>
      </c>
      <c r="I3722">
        <v>12.38</v>
      </c>
      <c r="J3722">
        <v>4216.8500000000004</v>
      </c>
      <c r="K3722" s="1">
        <v>46287</v>
      </c>
      <c r="L3722" t="s">
        <v>16009</v>
      </c>
      <c r="M3722">
        <f t="shared" si="696"/>
        <v>1</v>
      </c>
      <c r="N3722">
        <f>COUNTIF(Orders!$A:$A,C3722)</f>
        <v>1</v>
      </c>
      <c r="P3722">
        <f>COUNTIF(Orders!$H:$H,UPPER(SUBSTITUTE(TRIM(C3722),"-","")))</f>
        <v>1</v>
      </c>
      <c r="R3722" t="str">
        <f t="shared" si="697"/>
        <v>Matched Order Reference</v>
      </c>
      <c r="S3722">
        <f t="shared" si="698"/>
        <v>1</v>
      </c>
      <c r="V3722" cm="1">
        <f t="array" ref="V3722">IF(E3722&lt;&gt;"CAPTURE",0,SUMPRODUCT((MDR_Rates!$A$2:$A$10=F3722)*(G3722&gt;MDR_Rates!$B$2:$B$10)*((MDR_Rates!$C$2:$C$10="")+(G3722&lt;=MDR_Rates!$C$2:$C$10))*MDR_Rates!$D$2:$D$10))</f>
        <v>1.6</v>
      </c>
      <c r="W3722">
        <f t="shared" si="699"/>
        <v>68.77</v>
      </c>
      <c r="X3722">
        <f t="shared" si="700"/>
        <v>12.38</v>
      </c>
      <c r="Y3722">
        <f t="shared" si="701"/>
        <v>0</v>
      </c>
      <c r="Z3722">
        <f t="shared" si="702"/>
        <v>0</v>
      </c>
      <c r="AG3722" t="str">
        <f t="shared" si="703"/>
        <v/>
      </c>
      <c r="AI3722" t="str">
        <f t="shared" si="704"/>
        <v/>
      </c>
      <c r="AJ3722" t="str">
        <f t="shared" si="705"/>
        <v/>
      </c>
      <c r="AK3722" t="str">
        <f t="shared" si="706"/>
        <v>ORD26003690</v>
      </c>
      <c r="AL3722">
        <f>IF(E3722&lt;&gt;"CAPTURE","",COUNTIF(Orders!$H:$H,AK3722))</f>
        <v>1</v>
      </c>
      <c r="AP3722" t="str">
        <f t="shared" si="707"/>
        <v>Matched to Order</v>
      </c>
      <c r="AQ3722">
        <f>IF(COUNTIF($A$2:A3722,A3722)=1,1,0)</f>
        <v>1</v>
      </c>
    </row>
    <row r="3723" spans="1:43" x14ac:dyDescent="0.3">
      <c r="A3723" t="s">
        <v>16126</v>
      </c>
      <c r="C3723" t="s">
        <v>7379</v>
      </c>
      <c r="D3723" s="1">
        <v>46285</v>
      </c>
      <c r="E3723" t="s">
        <v>11819</v>
      </c>
      <c r="F3723" t="s">
        <v>44</v>
      </c>
      <c r="G3723">
        <v>6298</v>
      </c>
      <c r="H3723">
        <v>107.07</v>
      </c>
      <c r="I3723">
        <v>19.27</v>
      </c>
      <c r="J3723">
        <v>6171.66</v>
      </c>
      <c r="K3723" s="1">
        <v>46287</v>
      </c>
      <c r="L3723" t="s">
        <v>16009</v>
      </c>
      <c r="M3723">
        <f t="shared" si="696"/>
        <v>1</v>
      </c>
      <c r="N3723">
        <f>COUNTIF(Orders!$A:$A,C3723)</f>
        <v>1</v>
      </c>
      <c r="P3723">
        <f>COUNTIF(Orders!$H:$H,UPPER(SUBSTITUTE(TRIM(C3723),"-","")))</f>
        <v>1</v>
      </c>
      <c r="R3723" t="str">
        <f t="shared" si="697"/>
        <v>Matched Order Reference</v>
      </c>
      <c r="S3723">
        <f t="shared" si="698"/>
        <v>1</v>
      </c>
      <c r="V3723" cm="1">
        <f t="array" ref="V3723">IF(E3723&lt;&gt;"CAPTURE",0,SUMPRODUCT((MDR_Rates!$A$2:$A$10=F3723)*(G3723&gt;MDR_Rates!$B$2:$B$10)*((MDR_Rates!$C$2:$C$10="")+(G3723&lt;=MDR_Rates!$C$2:$C$10))*MDR_Rates!$D$2:$D$10))</f>
        <v>1.7</v>
      </c>
      <c r="W3723">
        <f t="shared" si="699"/>
        <v>107.07</v>
      </c>
      <c r="X3723">
        <f t="shared" si="700"/>
        <v>19.27</v>
      </c>
      <c r="Y3723">
        <f t="shared" si="701"/>
        <v>0</v>
      </c>
      <c r="Z3723">
        <f t="shared" si="702"/>
        <v>0</v>
      </c>
      <c r="AG3723" t="str">
        <f t="shared" si="703"/>
        <v/>
      </c>
      <c r="AI3723" t="str">
        <f t="shared" si="704"/>
        <v/>
      </c>
      <c r="AJ3723" t="str">
        <f t="shared" si="705"/>
        <v/>
      </c>
      <c r="AK3723" t="str">
        <f t="shared" si="706"/>
        <v>ORD26003718</v>
      </c>
      <c r="AL3723">
        <f>IF(E3723&lt;&gt;"CAPTURE","",COUNTIF(Orders!$H:$H,AK3723))</f>
        <v>1</v>
      </c>
      <c r="AP3723" t="str">
        <f t="shared" si="707"/>
        <v>Matched to Order</v>
      </c>
      <c r="AQ3723">
        <f>IF(COUNTIF($A$2:A3723,A3723)=1,1,0)</f>
        <v>1</v>
      </c>
    </row>
    <row r="3724" spans="1:43" x14ac:dyDescent="0.3">
      <c r="A3724" t="s">
        <v>16127</v>
      </c>
      <c r="C3724" t="s">
        <v>7485</v>
      </c>
      <c r="D3724" s="1">
        <v>46285</v>
      </c>
      <c r="E3724" t="s">
        <v>11819</v>
      </c>
      <c r="F3724" t="s">
        <v>9</v>
      </c>
      <c r="G3724">
        <v>1299</v>
      </c>
      <c r="H3724">
        <v>0</v>
      </c>
      <c r="I3724">
        <v>0</v>
      </c>
      <c r="J3724">
        <v>1299</v>
      </c>
      <c r="K3724" s="1">
        <v>46287</v>
      </c>
      <c r="L3724" t="s">
        <v>16009</v>
      </c>
      <c r="M3724">
        <f t="shared" si="696"/>
        <v>1</v>
      </c>
      <c r="N3724">
        <f>COUNTIF(Orders!$A:$A,C3724)</f>
        <v>1</v>
      </c>
      <c r="P3724">
        <f>COUNTIF(Orders!$H:$H,UPPER(SUBSTITUTE(TRIM(C3724),"-","")))</f>
        <v>1</v>
      </c>
      <c r="R3724" t="str">
        <f t="shared" si="697"/>
        <v>Matched Order Reference</v>
      </c>
      <c r="S3724">
        <f t="shared" si="698"/>
        <v>1</v>
      </c>
      <c r="V3724" cm="1">
        <f t="array" ref="V3724">IF(E3724&lt;&gt;"CAPTURE",0,SUMPRODUCT((MDR_Rates!$A$2:$A$10=F3724)*(G3724&gt;MDR_Rates!$B$2:$B$10)*((MDR_Rates!$C$2:$C$10="")+(G3724&lt;=MDR_Rates!$C$2:$C$10))*MDR_Rates!$D$2:$D$10))</f>
        <v>0</v>
      </c>
      <c r="W3724">
        <f t="shared" si="699"/>
        <v>0</v>
      </c>
      <c r="X3724">
        <f t="shared" si="700"/>
        <v>0</v>
      </c>
      <c r="Y3724">
        <f t="shared" si="701"/>
        <v>0</v>
      </c>
      <c r="Z3724">
        <f t="shared" si="702"/>
        <v>0</v>
      </c>
      <c r="AG3724" t="str">
        <f t="shared" si="703"/>
        <v/>
      </c>
      <c r="AI3724" t="str">
        <f t="shared" si="704"/>
        <v/>
      </c>
      <c r="AJ3724" t="str">
        <f t="shared" si="705"/>
        <v/>
      </c>
      <c r="AK3724" t="str">
        <f t="shared" si="706"/>
        <v>ORD26003771</v>
      </c>
      <c r="AL3724">
        <f>IF(E3724&lt;&gt;"CAPTURE","",COUNTIF(Orders!$H:$H,AK3724))</f>
        <v>1</v>
      </c>
      <c r="AP3724" t="str">
        <f t="shared" si="707"/>
        <v>Matched to Order</v>
      </c>
      <c r="AQ3724">
        <f>IF(COUNTIF($A$2:A3724,A3724)=1,1,0)</f>
        <v>1</v>
      </c>
    </row>
    <row r="3725" spans="1:43" x14ac:dyDescent="0.3">
      <c r="A3725" t="s">
        <v>16128</v>
      </c>
      <c r="C3725" t="s">
        <v>7493</v>
      </c>
      <c r="D3725" s="1">
        <v>46285</v>
      </c>
      <c r="E3725" t="s">
        <v>11819</v>
      </c>
      <c r="F3725" t="s">
        <v>9</v>
      </c>
      <c r="G3725">
        <v>3498</v>
      </c>
      <c r="H3725">
        <v>10.49</v>
      </c>
      <c r="I3725">
        <v>1.89</v>
      </c>
      <c r="J3725">
        <v>3485.62</v>
      </c>
      <c r="K3725" s="1">
        <v>46287</v>
      </c>
      <c r="L3725" t="s">
        <v>16009</v>
      </c>
      <c r="M3725">
        <f t="shared" si="696"/>
        <v>1</v>
      </c>
      <c r="N3725">
        <f>COUNTIF(Orders!$A:$A,C3725)</f>
        <v>1</v>
      </c>
      <c r="P3725">
        <f>COUNTIF(Orders!$H:$H,UPPER(SUBSTITUTE(TRIM(C3725),"-","")))</f>
        <v>1</v>
      </c>
      <c r="R3725" t="str">
        <f t="shared" si="697"/>
        <v>Matched Order Reference</v>
      </c>
      <c r="S3725">
        <f t="shared" si="698"/>
        <v>1</v>
      </c>
      <c r="V3725" cm="1">
        <f t="array" ref="V3725">IF(E3725&lt;&gt;"CAPTURE",0,SUMPRODUCT((MDR_Rates!$A$2:$A$10=F3725)*(G3725&gt;MDR_Rates!$B$2:$B$10)*((MDR_Rates!$C$2:$C$10="")+(G3725&lt;=MDR_Rates!$C$2:$C$10))*MDR_Rates!$D$2:$D$10))</f>
        <v>0.3</v>
      </c>
      <c r="W3725">
        <f t="shared" si="699"/>
        <v>10.49</v>
      </c>
      <c r="X3725">
        <f t="shared" si="700"/>
        <v>1.89</v>
      </c>
      <c r="Y3725">
        <f t="shared" si="701"/>
        <v>0</v>
      </c>
      <c r="Z3725">
        <f t="shared" si="702"/>
        <v>0</v>
      </c>
      <c r="AG3725" t="str">
        <f t="shared" si="703"/>
        <v/>
      </c>
      <c r="AI3725" t="str">
        <f t="shared" si="704"/>
        <v/>
      </c>
      <c r="AJ3725" t="str">
        <f t="shared" si="705"/>
        <v/>
      </c>
      <c r="AK3725" t="str">
        <f t="shared" si="706"/>
        <v>ORD26003775</v>
      </c>
      <c r="AL3725">
        <f>IF(E3725&lt;&gt;"CAPTURE","",COUNTIF(Orders!$H:$H,AK3725))</f>
        <v>1</v>
      </c>
      <c r="AP3725" t="str">
        <f t="shared" si="707"/>
        <v>Matched to Order</v>
      </c>
      <c r="AQ3725">
        <f>IF(COUNTIF($A$2:A3725,A3725)=1,1,0)</f>
        <v>1</v>
      </c>
    </row>
    <row r="3726" spans="1:43" x14ac:dyDescent="0.3">
      <c r="A3726" t="s">
        <v>16129</v>
      </c>
      <c r="C3726" t="s">
        <v>7587</v>
      </c>
      <c r="D3726" s="1">
        <v>46285</v>
      </c>
      <c r="E3726" t="s">
        <v>11819</v>
      </c>
      <c r="F3726" t="s">
        <v>33</v>
      </c>
      <c r="G3726">
        <v>1098</v>
      </c>
      <c r="H3726">
        <v>16.47</v>
      </c>
      <c r="I3726">
        <v>2.96</v>
      </c>
      <c r="J3726">
        <v>1078.57</v>
      </c>
      <c r="K3726" s="1">
        <v>46287</v>
      </c>
      <c r="L3726" t="s">
        <v>16009</v>
      </c>
      <c r="M3726">
        <f t="shared" si="696"/>
        <v>1</v>
      </c>
      <c r="N3726">
        <f>COUNTIF(Orders!$A:$A,C3726)</f>
        <v>1</v>
      </c>
      <c r="P3726">
        <f>COUNTIF(Orders!$H:$H,UPPER(SUBSTITUTE(TRIM(C3726),"-","")))</f>
        <v>1</v>
      </c>
      <c r="R3726" t="str">
        <f t="shared" si="697"/>
        <v>Matched Order Reference</v>
      </c>
      <c r="S3726">
        <f t="shared" si="698"/>
        <v>1</v>
      </c>
      <c r="V3726" cm="1">
        <f t="array" ref="V3726">IF(E3726&lt;&gt;"CAPTURE",0,SUMPRODUCT((MDR_Rates!$A$2:$A$10=F3726)*(G3726&gt;MDR_Rates!$B$2:$B$10)*((MDR_Rates!$C$2:$C$10="")+(G3726&lt;=MDR_Rates!$C$2:$C$10))*MDR_Rates!$D$2:$D$10))</f>
        <v>1.5</v>
      </c>
      <c r="W3726">
        <f t="shared" si="699"/>
        <v>16.47</v>
      </c>
      <c r="X3726">
        <f t="shared" si="700"/>
        <v>2.96</v>
      </c>
      <c r="Y3726">
        <f t="shared" si="701"/>
        <v>0</v>
      </c>
      <c r="Z3726">
        <f t="shared" si="702"/>
        <v>0</v>
      </c>
      <c r="AG3726" t="str">
        <f t="shared" si="703"/>
        <v/>
      </c>
      <c r="AI3726" t="str">
        <f t="shared" si="704"/>
        <v/>
      </c>
      <c r="AJ3726" t="str">
        <f t="shared" si="705"/>
        <v/>
      </c>
      <c r="AK3726" t="str">
        <f t="shared" si="706"/>
        <v>ORD26003822</v>
      </c>
      <c r="AL3726">
        <f>IF(E3726&lt;&gt;"CAPTURE","",COUNTIF(Orders!$H:$H,AK3726))</f>
        <v>1</v>
      </c>
      <c r="AP3726" t="str">
        <f t="shared" si="707"/>
        <v>Matched to Order</v>
      </c>
      <c r="AQ3726">
        <f>IF(COUNTIF($A$2:A3726,A3726)=1,1,0)</f>
        <v>1</v>
      </c>
    </row>
    <row r="3727" spans="1:43" x14ac:dyDescent="0.3">
      <c r="A3727" t="s">
        <v>16130</v>
      </c>
      <c r="C3727" t="s">
        <v>7597</v>
      </c>
      <c r="D3727" s="1">
        <v>46285</v>
      </c>
      <c r="E3727" t="s">
        <v>11819</v>
      </c>
      <c r="F3727" t="s">
        <v>17</v>
      </c>
      <c r="G3727">
        <v>2697</v>
      </c>
      <c r="H3727">
        <v>43.15</v>
      </c>
      <c r="I3727">
        <v>7.77</v>
      </c>
      <c r="J3727">
        <v>2646.08</v>
      </c>
      <c r="K3727" s="1">
        <v>46287</v>
      </c>
      <c r="L3727" t="s">
        <v>16009</v>
      </c>
      <c r="M3727">
        <f t="shared" si="696"/>
        <v>1</v>
      </c>
      <c r="N3727">
        <f>COUNTIF(Orders!$A:$A,C3727)</f>
        <v>1</v>
      </c>
      <c r="P3727">
        <f>COUNTIF(Orders!$H:$H,UPPER(SUBSTITUTE(TRIM(C3727),"-","")))</f>
        <v>1</v>
      </c>
      <c r="R3727" t="str">
        <f t="shared" si="697"/>
        <v>Matched Order Reference</v>
      </c>
      <c r="S3727">
        <f t="shared" si="698"/>
        <v>1</v>
      </c>
      <c r="V3727" cm="1">
        <f t="array" ref="V3727">IF(E3727&lt;&gt;"CAPTURE",0,SUMPRODUCT((MDR_Rates!$A$2:$A$10=F3727)*(G3727&gt;MDR_Rates!$B$2:$B$10)*((MDR_Rates!$C$2:$C$10="")+(G3727&lt;=MDR_Rates!$C$2:$C$10))*MDR_Rates!$D$2:$D$10))</f>
        <v>1.6</v>
      </c>
      <c r="W3727">
        <f t="shared" si="699"/>
        <v>43.15</v>
      </c>
      <c r="X3727">
        <f t="shared" si="700"/>
        <v>7.77</v>
      </c>
      <c r="Y3727">
        <f t="shared" si="701"/>
        <v>0</v>
      </c>
      <c r="Z3727">
        <f t="shared" si="702"/>
        <v>0</v>
      </c>
      <c r="AG3727" t="str">
        <f t="shared" si="703"/>
        <v/>
      </c>
      <c r="AI3727" t="str">
        <f t="shared" si="704"/>
        <v/>
      </c>
      <c r="AJ3727" t="str">
        <f t="shared" si="705"/>
        <v/>
      </c>
      <c r="AK3727" t="str">
        <f t="shared" si="706"/>
        <v>ORD26003827</v>
      </c>
      <c r="AL3727">
        <f>IF(E3727&lt;&gt;"CAPTURE","",COUNTIF(Orders!$H:$H,AK3727))</f>
        <v>1</v>
      </c>
      <c r="AP3727" t="str">
        <f t="shared" si="707"/>
        <v>Matched to Order</v>
      </c>
      <c r="AQ3727">
        <f>IF(COUNTIF($A$2:A3727,A3727)=1,1,0)</f>
        <v>1</v>
      </c>
    </row>
    <row r="3728" spans="1:43" x14ac:dyDescent="0.3">
      <c r="A3728" t="s">
        <v>16131</v>
      </c>
      <c r="C3728" t="s">
        <v>7641</v>
      </c>
      <c r="D3728" s="1">
        <v>46285</v>
      </c>
      <c r="E3728" t="s">
        <v>11819</v>
      </c>
      <c r="F3728" t="s">
        <v>17</v>
      </c>
      <c r="G3728">
        <v>1299</v>
      </c>
      <c r="H3728">
        <v>23.38</v>
      </c>
      <c r="I3728">
        <v>4.21</v>
      </c>
      <c r="J3728">
        <v>1271.4100000000001</v>
      </c>
      <c r="K3728" s="1">
        <v>46287</v>
      </c>
      <c r="L3728" t="s">
        <v>16009</v>
      </c>
      <c r="M3728">
        <f t="shared" si="696"/>
        <v>1</v>
      </c>
      <c r="N3728">
        <f>COUNTIF(Orders!$A:$A,C3728)</f>
        <v>1</v>
      </c>
      <c r="P3728">
        <f>COUNTIF(Orders!$H:$H,UPPER(SUBSTITUTE(TRIM(C3728),"-","")))</f>
        <v>1</v>
      </c>
      <c r="R3728" t="str">
        <f t="shared" si="697"/>
        <v>Matched Order Reference</v>
      </c>
      <c r="S3728">
        <f t="shared" si="698"/>
        <v>1</v>
      </c>
      <c r="V3728" cm="1">
        <f t="array" ref="V3728">IF(E3728&lt;&gt;"CAPTURE",0,SUMPRODUCT((MDR_Rates!$A$2:$A$10=F3728)*(G3728&gt;MDR_Rates!$B$2:$B$10)*((MDR_Rates!$C$2:$C$10="")+(G3728&lt;=MDR_Rates!$C$2:$C$10))*MDR_Rates!$D$2:$D$10))</f>
        <v>1.8</v>
      </c>
      <c r="W3728">
        <f t="shared" si="699"/>
        <v>23.38</v>
      </c>
      <c r="X3728">
        <f t="shared" si="700"/>
        <v>4.21</v>
      </c>
      <c r="Y3728">
        <f t="shared" si="701"/>
        <v>0</v>
      </c>
      <c r="Z3728">
        <f t="shared" si="702"/>
        <v>0</v>
      </c>
      <c r="AG3728" t="str">
        <f t="shared" si="703"/>
        <v/>
      </c>
      <c r="AI3728" t="str">
        <f t="shared" si="704"/>
        <v/>
      </c>
      <c r="AJ3728" t="str">
        <f t="shared" si="705"/>
        <v/>
      </c>
      <c r="AK3728" t="str">
        <f t="shared" si="706"/>
        <v>ORD26003849</v>
      </c>
      <c r="AL3728">
        <f>IF(E3728&lt;&gt;"CAPTURE","",COUNTIF(Orders!$H:$H,AK3728))</f>
        <v>1</v>
      </c>
      <c r="AP3728" t="str">
        <f t="shared" si="707"/>
        <v>Matched to Order</v>
      </c>
      <c r="AQ3728">
        <f>IF(COUNTIF($A$2:A3728,A3728)=1,1,0)</f>
        <v>1</v>
      </c>
    </row>
    <row r="3729" spans="1:43" x14ac:dyDescent="0.3">
      <c r="A3729" t="s">
        <v>16132</v>
      </c>
      <c r="C3729" t="s">
        <v>7676</v>
      </c>
      <c r="D3729" s="1">
        <v>46285</v>
      </c>
      <c r="E3729" t="s">
        <v>11819</v>
      </c>
      <c r="F3729" t="s">
        <v>44</v>
      </c>
      <c r="G3729">
        <v>1798</v>
      </c>
      <c r="H3729">
        <v>34.159999999999997</v>
      </c>
      <c r="I3729">
        <v>6.15</v>
      </c>
      <c r="J3729">
        <v>1757.69</v>
      </c>
      <c r="K3729" s="1">
        <v>46287</v>
      </c>
      <c r="L3729" t="s">
        <v>16009</v>
      </c>
      <c r="M3729">
        <f t="shared" si="696"/>
        <v>1</v>
      </c>
      <c r="N3729">
        <f>COUNTIF(Orders!$A:$A,C3729)</f>
        <v>1</v>
      </c>
      <c r="P3729">
        <f>COUNTIF(Orders!$H:$H,UPPER(SUBSTITUTE(TRIM(C3729),"-","")))</f>
        <v>1</v>
      </c>
      <c r="R3729" t="str">
        <f t="shared" si="697"/>
        <v>Matched Order Reference</v>
      </c>
      <c r="S3729">
        <f t="shared" si="698"/>
        <v>1</v>
      </c>
      <c r="V3729" cm="1">
        <f t="array" ref="V3729">IF(E3729&lt;&gt;"CAPTURE",0,SUMPRODUCT((MDR_Rates!$A$2:$A$10=F3729)*(G3729&gt;MDR_Rates!$B$2:$B$10)*((MDR_Rates!$C$2:$C$10="")+(G3729&lt;=MDR_Rates!$C$2:$C$10))*MDR_Rates!$D$2:$D$10))</f>
        <v>1.9</v>
      </c>
      <c r="W3729">
        <f t="shared" si="699"/>
        <v>34.159999999999997</v>
      </c>
      <c r="X3729">
        <f t="shared" si="700"/>
        <v>6.15</v>
      </c>
      <c r="Y3729">
        <f t="shared" si="701"/>
        <v>0</v>
      </c>
      <c r="Z3729">
        <f t="shared" si="702"/>
        <v>0</v>
      </c>
      <c r="AG3729" t="str">
        <f t="shared" si="703"/>
        <v/>
      </c>
      <c r="AI3729" t="str">
        <f t="shared" si="704"/>
        <v/>
      </c>
      <c r="AJ3729" t="str">
        <f t="shared" si="705"/>
        <v/>
      </c>
      <c r="AK3729" t="str">
        <f t="shared" si="706"/>
        <v>ORD26003867</v>
      </c>
      <c r="AL3729">
        <f>IF(E3729&lt;&gt;"CAPTURE","",COUNTIF(Orders!$H:$H,AK3729))</f>
        <v>1</v>
      </c>
      <c r="AP3729" t="str">
        <f t="shared" si="707"/>
        <v>Matched to Order</v>
      </c>
      <c r="AQ3729">
        <f>IF(COUNTIF($A$2:A3729,A3729)=1,1,0)</f>
        <v>1</v>
      </c>
    </row>
    <row r="3730" spans="1:43" x14ac:dyDescent="0.3">
      <c r="A3730" t="s">
        <v>16133</v>
      </c>
      <c r="C3730" t="s">
        <v>7711</v>
      </c>
      <c r="D3730" s="1">
        <v>46285</v>
      </c>
      <c r="E3730" t="s">
        <v>11819</v>
      </c>
      <c r="F3730" t="s">
        <v>9</v>
      </c>
      <c r="G3730">
        <v>2498</v>
      </c>
      <c r="H3730">
        <v>7.49</v>
      </c>
      <c r="I3730">
        <v>1.35</v>
      </c>
      <c r="J3730">
        <v>2489.16</v>
      </c>
      <c r="K3730" s="1">
        <v>46287</v>
      </c>
      <c r="L3730" t="s">
        <v>16009</v>
      </c>
      <c r="M3730">
        <f t="shared" si="696"/>
        <v>1</v>
      </c>
      <c r="N3730">
        <f>COUNTIF(Orders!$A:$A,C3730)</f>
        <v>1</v>
      </c>
      <c r="P3730">
        <f>COUNTIF(Orders!$H:$H,UPPER(SUBSTITUTE(TRIM(C3730),"-","")))</f>
        <v>1</v>
      </c>
      <c r="R3730" t="str">
        <f t="shared" si="697"/>
        <v>Matched Order Reference</v>
      </c>
      <c r="S3730">
        <f t="shared" si="698"/>
        <v>1</v>
      </c>
      <c r="V3730" cm="1">
        <f t="array" ref="V3730">IF(E3730&lt;&gt;"CAPTURE",0,SUMPRODUCT((MDR_Rates!$A$2:$A$10=F3730)*(G3730&gt;MDR_Rates!$B$2:$B$10)*((MDR_Rates!$C$2:$C$10="")+(G3730&lt;=MDR_Rates!$C$2:$C$10))*MDR_Rates!$D$2:$D$10))</f>
        <v>0.3</v>
      </c>
      <c r="W3730">
        <f t="shared" si="699"/>
        <v>7.49</v>
      </c>
      <c r="X3730">
        <f t="shared" si="700"/>
        <v>1.35</v>
      </c>
      <c r="Y3730">
        <f t="shared" si="701"/>
        <v>0</v>
      </c>
      <c r="Z3730">
        <f t="shared" si="702"/>
        <v>0</v>
      </c>
      <c r="AG3730" t="str">
        <f t="shared" si="703"/>
        <v/>
      </c>
      <c r="AI3730" t="str">
        <f t="shared" si="704"/>
        <v/>
      </c>
      <c r="AJ3730" t="str">
        <f t="shared" si="705"/>
        <v/>
      </c>
      <c r="AK3730" t="str">
        <f t="shared" si="706"/>
        <v>ORD26003885</v>
      </c>
      <c r="AL3730">
        <f>IF(E3730&lt;&gt;"CAPTURE","",COUNTIF(Orders!$H:$H,AK3730))</f>
        <v>1</v>
      </c>
      <c r="AP3730" t="str">
        <f t="shared" si="707"/>
        <v>Matched to Order</v>
      </c>
      <c r="AQ3730">
        <f>IF(COUNTIF($A$2:A3730,A3730)=1,1,0)</f>
        <v>1</v>
      </c>
    </row>
    <row r="3731" spans="1:43" x14ac:dyDescent="0.3">
      <c r="A3731" t="s">
        <v>16134</v>
      </c>
      <c r="C3731" t="s">
        <v>7721</v>
      </c>
      <c r="D3731" s="1">
        <v>46285</v>
      </c>
      <c r="E3731" t="s">
        <v>11819</v>
      </c>
      <c r="F3731" t="s">
        <v>9</v>
      </c>
      <c r="G3731">
        <v>6298</v>
      </c>
      <c r="H3731">
        <v>18.89</v>
      </c>
      <c r="I3731">
        <v>3.4</v>
      </c>
      <c r="J3731">
        <v>6275.71</v>
      </c>
      <c r="K3731" s="1">
        <v>46287</v>
      </c>
      <c r="L3731" t="s">
        <v>16009</v>
      </c>
      <c r="M3731">
        <f t="shared" si="696"/>
        <v>1</v>
      </c>
      <c r="N3731">
        <f>COUNTIF(Orders!$A:$A,C3731)</f>
        <v>1</v>
      </c>
      <c r="P3731">
        <f>COUNTIF(Orders!$H:$H,UPPER(SUBSTITUTE(TRIM(C3731),"-","")))</f>
        <v>1</v>
      </c>
      <c r="R3731" t="str">
        <f t="shared" si="697"/>
        <v>Matched Order Reference</v>
      </c>
      <c r="S3731">
        <f t="shared" si="698"/>
        <v>1</v>
      </c>
      <c r="V3731" cm="1">
        <f t="array" ref="V3731">IF(E3731&lt;&gt;"CAPTURE",0,SUMPRODUCT((MDR_Rates!$A$2:$A$10=F3731)*(G3731&gt;MDR_Rates!$B$2:$B$10)*((MDR_Rates!$C$2:$C$10="")+(G3731&lt;=MDR_Rates!$C$2:$C$10))*MDR_Rates!$D$2:$D$10))</f>
        <v>0.3</v>
      </c>
      <c r="W3731">
        <f t="shared" si="699"/>
        <v>18.89</v>
      </c>
      <c r="X3731">
        <f t="shared" si="700"/>
        <v>3.4</v>
      </c>
      <c r="Y3731">
        <f t="shared" si="701"/>
        <v>0</v>
      </c>
      <c r="Z3731">
        <f t="shared" si="702"/>
        <v>0</v>
      </c>
      <c r="AG3731" t="str">
        <f t="shared" si="703"/>
        <v/>
      </c>
      <c r="AI3731" t="str">
        <f t="shared" si="704"/>
        <v/>
      </c>
      <c r="AJ3731" t="str">
        <f t="shared" si="705"/>
        <v/>
      </c>
      <c r="AK3731" t="str">
        <f t="shared" si="706"/>
        <v>ORD26003890</v>
      </c>
      <c r="AL3731">
        <f>IF(E3731&lt;&gt;"CAPTURE","",COUNTIF(Orders!$H:$H,AK3731))</f>
        <v>1</v>
      </c>
      <c r="AP3731" t="str">
        <f t="shared" si="707"/>
        <v>Matched to Order</v>
      </c>
      <c r="AQ3731">
        <f>IF(COUNTIF($A$2:A3731,A3731)=1,1,0)</f>
        <v>1</v>
      </c>
    </row>
    <row r="3732" spans="1:43" x14ac:dyDescent="0.3">
      <c r="A3732" t="s">
        <v>16135</v>
      </c>
      <c r="C3732" t="s">
        <v>7882</v>
      </c>
      <c r="D3732" s="1">
        <v>46285</v>
      </c>
      <c r="E3732" t="s">
        <v>11819</v>
      </c>
      <c r="F3732" t="s">
        <v>44</v>
      </c>
      <c r="G3732">
        <v>2848</v>
      </c>
      <c r="H3732">
        <v>48.42</v>
      </c>
      <c r="I3732">
        <v>8.7200000000000006</v>
      </c>
      <c r="J3732">
        <v>2790.86</v>
      </c>
      <c r="K3732" s="1">
        <v>46287</v>
      </c>
      <c r="L3732" t="s">
        <v>16009</v>
      </c>
      <c r="M3732">
        <f t="shared" si="696"/>
        <v>1</v>
      </c>
      <c r="N3732">
        <f>COUNTIF(Orders!$A:$A,C3732)</f>
        <v>1</v>
      </c>
      <c r="P3732">
        <f>COUNTIF(Orders!$H:$H,UPPER(SUBSTITUTE(TRIM(C3732),"-","")))</f>
        <v>1</v>
      </c>
      <c r="R3732" t="str">
        <f t="shared" si="697"/>
        <v>Matched Order Reference</v>
      </c>
      <c r="S3732">
        <f t="shared" si="698"/>
        <v>1</v>
      </c>
      <c r="V3732" cm="1">
        <f t="array" ref="V3732">IF(E3732&lt;&gt;"CAPTURE",0,SUMPRODUCT((MDR_Rates!$A$2:$A$10=F3732)*(G3732&gt;MDR_Rates!$B$2:$B$10)*((MDR_Rates!$C$2:$C$10="")+(G3732&lt;=MDR_Rates!$C$2:$C$10))*MDR_Rates!$D$2:$D$10))</f>
        <v>1.7</v>
      </c>
      <c r="W3732">
        <f t="shared" si="699"/>
        <v>48.42</v>
      </c>
      <c r="X3732">
        <f t="shared" si="700"/>
        <v>8.7200000000000006</v>
      </c>
      <c r="Y3732">
        <f t="shared" si="701"/>
        <v>0</v>
      </c>
      <c r="Z3732">
        <f t="shared" si="702"/>
        <v>0</v>
      </c>
      <c r="AG3732" t="str">
        <f t="shared" si="703"/>
        <v/>
      </c>
      <c r="AI3732" t="str">
        <f t="shared" si="704"/>
        <v/>
      </c>
      <c r="AJ3732" t="str">
        <f t="shared" si="705"/>
        <v/>
      </c>
      <c r="AK3732" t="str">
        <f t="shared" si="706"/>
        <v>ORD26003972</v>
      </c>
      <c r="AL3732">
        <f>IF(E3732&lt;&gt;"CAPTURE","",COUNTIF(Orders!$H:$H,AK3732))</f>
        <v>1</v>
      </c>
      <c r="AP3732" t="str">
        <f t="shared" si="707"/>
        <v>Matched to Order</v>
      </c>
      <c r="AQ3732">
        <f>IF(COUNTIF($A$2:A3732,A3732)=1,1,0)</f>
        <v>1</v>
      </c>
    </row>
    <row r="3733" spans="1:43" x14ac:dyDescent="0.3">
      <c r="A3733" t="s">
        <v>16136</v>
      </c>
      <c r="C3733" t="s">
        <v>16137</v>
      </c>
      <c r="D3733" s="1">
        <v>46285</v>
      </c>
      <c r="E3733" t="s">
        <v>11819</v>
      </c>
      <c r="F3733" t="s">
        <v>9</v>
      </c>
      <c r="G3733">
        <v>599</v>
      </c>
      <c r="H3733">
        <v>0</v>
      </c>
      <c r="I3733">
        <v>0</v>
      </c>
      <c r="J3733">
        <v>599</v>
      </c>
      <c r="K3733" s="1">
        <v>46287</v>
      </c>
      <c r="L3733" t="s">
        <v>16009</v>
      </c>
      <c r="M3733">
        <f t="shared" si="696"/>
        <v>1</v>
      </c>
      <c r="N3733">
        <f>COUNTIF(Orders!$A:$A,C3733)</f>
        <v>0</v>
      </c>
      <c r="P3733">
        <f>COUNTIF(Orders!$H:$H,UPPER(SUBSTITUTE(TRIM(C3733),"-","")))</f>
        <v>1</v>
      </c>
      <c r="R3733" t="str">
        <f t="shared" si="697"/>
        <v>Matched Order Reference</v>
      </c>
      <c r="S3733">
        <f t="shared" si="698"/>
        <v>1</v>
      </c>
      <c r="V3733" cm="1">
        <f t="array" ref="V3733">IF(E3733&lt;&gt;"CAPTURE",0,SUMPRODUCT((MDR_Rates!$A$2:$A$10=F3733)*(G3733&gt;MDR_Rates!$B$2:$B$10)*((MDR_Rates!$C$2:$C$10="")+(G3733&lt;=MDR_Rates!$C$2:$C$10))*MDR_Rates!$D$2:$D$10))</f>
        <v>0</v>
      </c>
      <c r="W3733">
        <f t="shared" si="699"/>
        <v>0</v>
      </c>
      <c r="X3733">
        <f t="shared" si="700"/>
        <v>0</v>
      </c>
      <c r="Y3733">
        <f t="shared" si="701"/>
        <v>0</v>
      </c>
      <c r="Z3733">
        <f t="shared" si="702"/>
        <v>0</v>
      </c>
      <c r="AG3733" t="str">
        <f t="shared" si="703"/>
        <v/>
      </c>
      <c r="AI3733" t="str">
        <f t="shared" si="704"/>
        <v/>
      </c>
      <c r="AJ3733" t="str">
        <f t="shared" si="705"/>
        <v/>
      </c>
      <c r="AK3733" t="str">
        <f t="shared" si="706"/>
        <v>ORD26003984</v>
      </c>
      <c r="AL3733">
        <f>IF(E3733&lt;&gt;"CAPTURE","",COUNTIF(Orders!$H:$H,AK3733))</f>
        <v>1</v>
      </c>
      <c r="AP3733" t="str">
        <f t="shared" si="707"/>
        <v>Matched to Order</v>
      </c>
      <c r="AQ3733">
        <f>IF(COUNTIF($A$2:A3733,A3733)=1,1,0)</f>
        <v>1</v>
      </c>
    </row>
    <row r="3734" spans="1:43" x14ac:dyDescent="0.3">
      <c r="A3734" t="s">
        <v>16138</v>
      </c>
      <c r="C3734" t="s">
        <v>7926</v>
      </c>
      <c r="D3734" s="1">
        <v>46285</v>
      </c>
      <c r="E3734" t="s">
        <v>11819</v>
      </c>
      <c r="F3734" t="s">
        <v>44</v>
      </c>
      <c r="G3734">
        <v>599</v>
      </c>
      <c r="H3734">
        <v>11.38</v>
      </c>
      <c r="I3734">
        <v>2.0499999999999998</v>
      </c>
      <c r="J3734">
        <v>585.57000000000005</v>
      </c>
      <c r="K3734" s="1">
        <v>46287</v>
      </c>
      <c r="L3734" t="s">
        <v>16009</v>
      </c>
      <c r="M3734">
        <f t="shared" si="696"/>
        <v>1</v>
      </c>
      <c r="N3734">
        <f>COUNTIF(Orders!$A:$A,C3734)</f>
        <v>1</v>
      </c>
      <c r="P3734">
        <f>COUNTIF(Orders!$H:$H,UPPER(SUBSTITUTE(TRIM(C3734),"-","")))</f>
        <v>1</v>
      </c>
      <c r="R3734" t="str">
        <f t="shared" si="697"/>
        <v>Matched Order Reference</v>
      </c>
      <c r="S3734">
        <f t="shared" si="698"/>
        <v>1</v>
      </c>
      <c r="V3734" cm="1">
        <f t="array" ref="V3734">IF(E3734&lt;&gt;"CAPTURE",0,SUMPRODUCT((MDR_Rates!$A$2:$A$10=F3734)*(G3734&gt;MDR_Rates!$B$2:$B$10)*((MDR_Rates!$C$2:$C$10="")+(G3734&lt;=MDR_Rates!$C$2:$C$10))*MDR_Rates!$D$2:$D$10))</f>
        <v>1.9</v>
      </c>
      <c r="W3734">
        <f t="shared" si="699"/>
        <v>11.38</v>
      </c>
      <c r="X3734">
        <f t="shared" si="700"/>
        <v>2.0499999999999998</v>
      </c>
      <c r="Y3734">
        <f t="shared" si="701"/>
        <v>0</v>
      </c>
      <c r="Z3734">
        <f t="shared" si="702"/>
        <v>0</v>
      </c>
      <c r="AG3734" t="str">
        <f t="shared" si="703"/>
        <v/>
      </c>
      <c r="AI3734" t="str">
        <f t="shared" si="704"/>
        <v/>
      </c>
      <c r="AJ3734" t="str">
        <f t="shared" si="705"/>
        <v/>
      </c>
      <c r="AK3734" t="str">
        <f t="shared" si="706"/>
        <v>ORD26003994</v>
      </c>
      <c r="AL3734">
        <f>IF(E3734&lt;&gt;"CAPTURE","",COUNTIF(Orders!$H:$H,AK3734))</f>
        <v>1</v>
      </c>
      <c r="AP3734" t="str">
        <f t="shared" si="707"/>
        <v>Matched to Order</v>
      </c>
      <c r="AQ3734">
        <f>IF(COUNTIF($A$2:A3734,A3734)=1,1,0)</f>
        <v>1</v>
      </c>
    </row>
    <row r="3735" spans="1:43" x14ac:dyDescent="0.3">
      <c r="A3735" t="s">
        <v>16139</v>
      </c>
      <c r="C3735" t="s">
        <v>7934</v>
      </c>
      <c r="D3735" s="1">
        <v>46285</v>
      </c>
      <c r="E3735" t="s">
        <v>11819</v>
      </c>
      <c r="F3735" t="s">
        <v>9</v>
      </c>
      <c r="G3735">
        <v>4797</v>
      </c>
      <c r="H3735">
        <v>14.39</v>
      </c>
      <c r="I3735">
        <v>2.59</v>
      </c>
      <c r="J3735">
        <v>4780.0200000000004</v>
      </c>
      <c r="K3735" s="1">
        <v>46287</v>
      </c>
      <c r="L3735" t="s">
        <v>16009</v>
      </c>
      <c r="M3735">
        <f t="shared" si="696"/>
        <v>1</v>
      </c>
      <c r="N3735">
        <f>COUNTIF(Orders!$A:$A,C3735)</f>
        <v>1</v>
      </c>
      <c r="P3735">
        <f>COUNTIF(Orders!$H:$H,UPPER(SUBSTITUTE(TRIM(C3735),"-","")))</f>
        <v>1</v>
      </c>
      <c r="R3735" t="str">
        <f t="shared" si="697"/>
        <v>Matched Order Reference</v>
      </c>
      <c r="S3735">
        <f t="shared" si="698"/>
        <v>1</v>
      </c>
      <c r="V3735" cm="1">
        <f t="array" ref="V3735">IF(E3735&lt;&gt;"CAPTURE",0,SUMPRODUCT((MDR_Rates!$A$2:$A$10=F3735)*(G3735&gt;MDR_Rates!$B$2:$B$10)*((MDR_Rates!$C$2:$C$10="")+(G3735&lt;=MDR_Rates!$C$2:$C$10))*MDR_Rates!$D$2:$D$10))</f>
        <v>0.3</v>
      </c>
      <c r="W3735">
        <f t="shared" si="699"/>
        <v>14.39</v>
      </c>
      <c r="X3735">
        <f t="shared" si="700"/>
        <v>2.59</v>
      </c>
      <c r="Y3735">
        <f t="shared" si="701"/>
        <v>0</v>
      </c>
      <c r="Z3735">
        <f t="shared" si="702"/>
        <v>0</v>
      </c>
      <c r="AG3735" t="str">
        <f t="shared" si="703"/>
        <v/>
      </c>
      <c r="AI3735" t="str">
        <f t="shared" si="704"/>
        <v/>
      </c>
      <c r="AJ3735" t="str">
        <f t="shared" si="705"/>
        <v/>
      </c>
      <c r="AK3735" t="str">
        <f t="shared" si="706"/>
        <v>ORD26003998</v>
      </c>
      <c r="AL3735">
        <f>IF(E3735&lt;&gt;"CAPTURE","",COUNTIF(Orders!$H:$H,AK3735))</f>
        <v>1</v>
      </c>
      <c r="AP3735" t="str">
        <f t="shared" si="707"/>
        <v>Matched to Order</v>
      </c>
      <c r="AQ3735">
        <f>IF(COUNTIF($A$2:A3735,A3735)=1,1,0)</f>
        <v>1</v>
      </c>
    </row>
    <row r="3736" spans="1:43" x14ac:dyDescent="0.3">
      <c r="A3736" t="s">
        <v>16140</v>
      </c>
      <c r="C3736" t="s">
        <v>7997</v>
      </c>
      <c r="D3736" s="1">
        <v>46285</v>
      </c>
      <c r="E3736" t="s">
        <v>11819</v>
      </c>
      <c r="F3736" t="s">
        <v>9</v>
      </c>
      <c r="G3736">
        <v>4298</v>
      </c>
      <c r="H3736">
        <v>12.89</v>
      </c>
      <c r="I3736">
        <v>2.3199999999999998</v>
      </c>
      <c r="J3736">
        <v>4282.79</v>
      </c>
      <c r="K3736" s="1">
        <v>46287</v>
      </c>
      <c r="L3736" t="s">
        <v>16009</v>
      </c>
      <c r="M3736">
        <f t="shared" si="696"/>
        <v>1</v>
      </c>
      <c r="N3736">
        <f>COUNTIF(Orders!$A:$A,C3736)</f>
        <v>1</v>
      </c>
      <c r="P3736">
        <f>COUNTIF(Orders!$H:$H,UPPER(SUBSTITUTE(TRIM(C3736),"-","")))</f>
        <v>1</v>
      </c>
      <c r="R3736" t="str">
        <f t="shared" si="697"/>
        <v>Matched Order Reference</v>
      </c>
      <c r="S3736">
        <f t="shared" si="698"/>
        <v>1</v>
      </c>
      <c r="V3736" cm="1">
        <f t="array" ref="V3736">IF(E3736&lt;&gt;"CAPTURE",0,SUMPRODUCT((MDR_Rates!$A$2:$A$10=F3736)*(G3736&gt;MDR_Rates!$B$2:$B$10)*((MDR_Rates!$C$2:$C$10="")+(G3736&lt;=MDR_Rates!$C$2:$C$10))*MDR_Rates!$D$2:$D$10))</f>
        <v>0.3</v>
      </c>
      <c r="W3736">
        <f t="shared" si="699"/>
        <v>12.89</v>
      </c>
      <c r="X3736">
        <f t="shared" si="700"/>
        <v>2.3199999999999998</v>
      </c>
      <c r="Y3736">
        <f t="shared" si="701"/>
        <v>0</v>
      </c>
      <c r="Z3736">
        <f t="shared" si="702"/>
        <v>0</v>
      </c>
      <c r="AG3736" t="str">
        <f t="shared" si="703"/>
        <v/>
      </c>
      <c r="AI3736" t="str">
        <f t="shared" si="704"/>
        <v/>
      </c>
      <c r="AJ3736" t="str">
        <f t="shared" si="705"/>
        <v/>
      </c>
      <c r="AK3736" t="str">
        <f t="shared" si="706"/>
        <v>ORD26004031</v>
      </c>
      <c r="AL3736">
        <f>IF(E3736&lt;&gt;"CAPTURE","",COUNTIF(Orders!$H:$H,AK3736))</f>
        <v>1</v>
      </c>
      <c r="AP3736" t="str">
        <f t="shared" si="707"/>
        <v>Matched to Order</v>
      </c>
      <c r="AQ3736">
        <f>IF(COUNTIF($A$2:A3736,A3736)=1,1,0)</f>
        <v>1</v>
      </c>
    </row>
    <row r="3737" spans="1:43" x14ac:dyDescent="0.3">
      <c r="A3737" t="s">
        <v>16141</v>
      </c>
      <c r="C3737" t="s">
        <v>7999</v>
      </c>
      <c r="D3737" s="1">
        <v>46285</v>
      </c>
      <c r="E3737" t="s">
        <v>11819</v>
      </c>
      <c r="F3737" t="s">
        <v>9</v>
      </c>
      <c r="G3737">
        <v>9597</v>
      </c>
      <c r="H3737">
        <v>28.79</v>
      </c>
      <c r="I3737">
        <v>5.18</v>
      </c>
      <c r="J3737">
        <v>9563.0300000000007</v>
      </c>
      <c r="K3737" s="1">
        <v>46287</v>
      </c>
      <c r="L3737" t="s">
        <v>16009</v>
      </c>
      <c r="M3737">
        <f t="shared" si="696"/>
        <v>1</v>
      </c>
      <c r="N3737">
        <f>COUNTIF(Orders!$A:$A,C3737)</f>
        <v>1</v>
      </c>
      <c r="P3737">
        <f>COUNTIF(Orders!$H:$H,UPPER(SUBSTITUTE(TRIM(C3737),"-","")))</f>
        <v>1</v>
      </c>
      <c r="R3737" t="str">
        <f t="shared" si="697"/>
        <v>Matched Order Reference</v>
      </c>
      <c r="S3737">
        <f t="shared" si="698"/>
        <v>1</v>
      </c>
      <c r="V3737" cm="1">
        <f t="array" ref="V3737">IF(E3737&lt;&gt;"CAPTURE",0,SUMPRODUCT((MDR_Rates!$A$2:$A$10=F3737)*(G3737&gt;MDR_Rates!$B$2:$B$10)*((MDR_Rates!$C$2:$C$10="")+(G3737&lt;=MDR_Rates!$C$2:$C$10))*MDR_Rates!$D$2:$D$10))</f>
        <v>0.3</v>
      </c>
      <c r="W3737">
        <f t="shared" si="699"/>
        <v>28.79</v>
      </c>
      <c r="X3737">
        <f t="shared" si="700"/>
        <v>5.18</v>
      </c>
      <c r="Y3737">
        <f t="shared" si="701"/>
        <v>0</v>
      </c>
      <c r="Z3737">
        <f t="shared" si="702"/>
        <v>0</v>
      </c>
      <c r="AG3737" t="str">
        <f t="shared" si="703"/>
        <v/>
      </c>
      <c r="AI3737" t="str">
        <f t="shared" si="704"/>
        <v/>
      </c>
      <c r="AJ3737" t="str">
        <f t="shared" si="705"/>
        <v/>
      </c>
      <c r="AK3737" t="str">
        <f t="shared" si="706"/>
        <v>ORD26004032</v>
      </c>
      <c r="AL3737">
        <f>IF(E3737&lt;&gt;"CAPTURE","",COUNTIF(Orders!$H:$H,AK3737))</f>
        <v>1</v>
      </c>
      <c r="AP3737" t="str">
        <f t="shared" si="707"/>
        <v>Matched to Order</v>
      </c>
      <c r="AQ3737">
        <f>IF(COUNTIF($A$2:A3737,A3737)=1,1,0)</f>
        <v>1</v>
      </c>
    </row>
    <row r="3738" spans="1:43" x14ac:dyDescent="0.3">
      <c r="A3738" t="s">
        <v>16142</v>
      </c>
      <c r="C3738" t="s">
        <v>8012</v>
      </c>
      <c r="D3738" s="1">
        <v>46285</v>
      </c>
      <c r="E3738" t="s">
        <v>11819</v>
      </c>
      <c r="F3738" t="s">
        <v>9</v>
      </c>
      <c r="G3738">
        <v>2999</v>
      </c>
      <c r="H3738">
        <v>9</v>
      </c>
      <c r="I3738">
        <v>1.62</v>
      </c>
      <c r="J3738">
        <v>2988.38</v>
      </c>
      <c r="K3738" s="1">
        <v>46287</v>
      </c>
      <c r="L3738" t="s">
        <v>16009</v>
      </c>
      <c r="M3738">
        <f t="shared" si="696"/>
        <v>1</v>
      </c>
      <c r="N3738">
        <f>COUNTIF(Orders!$A:$A,C3738)</f>
        <v>1</v>
      </c>
      <c r="P3738">
        <f>COUNTIF(Orders!$H:$H,UPPER(SUBSTITUTE(TRIM(C3738),"-","")))</f>
        <v>1</v>
      </c>
      <c r="R3738" t="str">
        <f t="shared" si="697"/>
        <v>Matched Order Reference</v>
      </c>
      <c r="S3738">
        <f t="shared" si="698"/>
        <v>1</v>
      </c>
      <c r="V3738" cm="1">
        <f t="array" ref="V3738">IF(E3738&lt;&gt;"CAPTURE",0,SUMPRODUCT((MDR_Rates!$A$2:$A$10=F3738)*(G3738&gt;MDR_Rates!$B$2:$B$10)*((MDR_Rates!$C$2:$C$10="")+(G3738&lt;=MDR_Rates!$C$2:$C$10))*MDR_Rates!$D$2:$D$10))</f>
        <v>0.3</v>
      </c>
      <c r="W3738">
        <f t="shared" si="699"/>
        <v>9</v>
      </c>
      <c r="X3738">
        <f t="shared" si="700"/>
        <v>1.62</v>
      </c>
      <c r="Y3738">
        <f t="shared" si="701"/>
        <v>0</v>
      </c>
      <c r="Z3738">
        <f t="shared" si="702"/>
        <v>0</v>
      </c>
      <c r="AG3738" t="str">
        <f t="shared" si="703"/>
        <v/>
      </c>
      <c r="AI3738" t="str">
        <f t="shared" si="704"/>
        <v/>
      </c>
      <c r="AJ3738" t="str">
        <f t="shared" si="705"/>
        <v/>
      </c>
      <c r="AK3738" t="str">
        <f t="shared" si="706"/>
        <v>ORD26004039</v>
      </c>
      <c r="AL3738">
        <f>IF(E3738&lt;&gt;"CAPTURE","",COUNTIF(Orders!$H:$H,AK3738))</f>
        <v>1</v>
      </c>
      <c r="AP3738" t="str">
        <f t="shared" si="707"/>
        <v>Matched to Order</v>
      </c>
      <c r="AQ3738">
        <f>IF(COUNTIF($A$2:A3738,A3738)=1,1,0)</f>
        <v>1</v>
      </c>
    </row>
    <row r="3739" spans="1:43" x14ac:dyDescent="0.3">
      <c r="A3739" t="s">
        <v>16143</v>
      </c>
      <c r="C3739" t="s">
        <v>8055</v>
      </c>
      <c r="D3739" s="1">
        <v>46285</v>
      </c>
      <c r="E3739" t="s">
        <v>11819</v>
      </c>
      <c r="F3739" t="s">
        <v>17</v>
      </c>
      <c r="G3739">
        <v>299</v>
      </c>
      <c r="H3739">
        <v>5.38</v>
      </c>
      <c r="I3739">
        <v>0.97</v>
      </c>
      <c r="J3739">
        <v>292.64999999999998</v>
      </c>
      <c r="K3739" s="1">
        <v>46287</v>
      </c>
      <c r="L3739" t="s">
        <v>16009</v>
      </c>
      <c r="M3739">
        <f t="shared" si="696"/>
        <v>1</v>
      </c>
      <c r="N3739">
        <f>COUNTIF(Orders!$A:$A,C3739)</f>
        <v>1</v>
      </c>
      <c r="P3739">
        <f>COUNTIF(Orders!$H:$H,UPPER(SUBSTITUTE(TRIM(C3739),"-","")))</f>
        <v>1</v>
      </c>
      <c r="R3739" t="str">
        <f t="shared" si="697"/>
        <v>Matched Order Reference</v>
      </c>
      <c r="S3739">
        <f t="shared" si="698"/>
        <v>1</v>
      </c>
      <c r="V3739" cm="1">
        <f t="array" ref="V3739">IF(E3739&lt;&gt;"CAPTURE",0,SUMPRODUCT((MDR_Rates!$A$2:$A$10=F3739)*(G3739&gt;MDR_Rates!$B$2:$B$10)*((MDR_Rates!$C$2:$C$10="")+(G3739&lt;=MDR_Rates!$C$2:$C$10))*MDR_Rates!$D$2:$D$10))</f>
        <v>1.8</v>
      </c>
      <c r="W3739">
        <f t="shared" si="699"/>
        <v>5.38</v>
      </c>
      <c r="X3739">
        <f t="shared" si="700"/>
        <v>0.97</v>
      </c>
      <c r="Y3739">
        <f t="shared" si="701"/>
        <v>0</v>
      </c>
      <c r="Z3739">
        <f t="shared" si="702"/>
        <v>0</v>
      </c>
      <c r="AG3739" t="str">
        <f t="shared" si="703"/>
        <v/>
      </c>
      <c r="AI3739" t="str">
        <f t="shared" si="704"/>
        <v/>
      </c>
      <c r="AJ3739" t="str">
        <f t="shared" si="705"/>
        <v/>
      </c>
      <c r="AK3739" t="str">
        <f t="shared" si="706"/>
        <v>ORD26004061</v>
      </c>
      <c r="AL3739">
        <f>IF(E3739&lt;&gt;"CAPTURE","",COUNTIF(Orders!$H:$H,AK3739))</f>
        <v>1</v>
      </c>
      <c r="AP3739" t="str">
        <f t="shared" si="707"/>
        <v>Matched to Order</v>
      </c>
      <c r="AQ3739">
        <f>IF(COUNTIF($A$2:A3739,A3739)=1,1,0)</f>
        <v>1</v>
      </c>
    </row>
    <row r="3740" spans="1:43" x14ac:dyDescent="0.3">
      <c r="A3740" t="s">
        <v>16144</v>
      </c>
      <c r="C3740" t="s">
        <v>8092</v>
      </c>
      <c r="D3740" s="1">
        <v>46285</v>
      </c>
      <c r="E3740" t="s">
        <v>11819</v>
      </c>
      <c r="F3740" t="s">
        <v>17</v>
      </c>
      <c r="G3740">
        <v>499</v>
      </c>
      <c r="H3740">
        <v>8.98</v>
      </c>
      <c r="I3740">
        <v>1.62</v>
      </c>
      <c r="J3740">
        <v>488.4</v>
      </c>
      <c r="K3740" s="1">
        <v>46287</v>
      </c>
      <c r="L3740" t="s">
        <v>16009</v>
      </c>
      <c r="M3740">
        <f t="shared" si="696"/>
        <v>1</v>
      </c>
      <c r="N3740">
        <f>COUNTIF(Orders!$A:$A,C3740)</f>
        <v>1</v>
      </c>
      <c r="P3740">
        <f>COUNTIF(Orders!$H:$H,UPPER(SUBSTITUTE(TRIM(C3740),"-","")))</f>
        <v>1</v>
      </c>
      <c r="R3740" t="str">
        <f t="shared" si="697"/>
        <v>Matched Order Reference</v>
      </c>
      <c r="S3740">
        <f t="shared" si="698"/>
        <v>1</v>
      </c>
      <c r="V3740" cm="1">
        <f t="array" ref="V3740">IF(E3740&lt;&gt;"CAPTURE",0,SUMPRODUCT((MDR_Rates!$A$2:$A$10=F3740)*(G3740&gt;MDR_Rates!$B$2:$B$10)*((MDR_Rates!$C$2:$C$10="")+(G3740&lt;=MDR_Rates!$C$2:$C$10))*MDR_Rates!$D$2:$D$10))</f>
        <v>1.8</v>
      </c>
      <c r="W3740">
        <f t="shared" si="699"/>
        <v>8.98</v>
      </c>
      <c r="X3740">
        <f t="shared" si="700"/>
        <v>1.62</v>
      </c>
      <c r="Y3740">
        <f t="shared" si="701"/>
        <v>0</v>
      </c>
      <c r="Z3740">
        <f t="shared" si="702"/>
        <v>0</v>
      </c>
      <c r="AG3740" t="str">
        <f t="shared" si="703"/>
        <v/>
      </c>
      <c r="AI3740" t="str">
        <f t="shared" si="704"/>
        <v/>
      </c>
      <c r="AJ3740" t="str">
        <f t="shared" si="705"/>
        <v/>
      </c>
      <c r="AK3740" t="str">
        <f t="shared" si="706"/>
        <v>ORD26004080</v>
      </c>
      <c r="AL3740">
        <f>IF(E3740&lt;&gt;"CAPTURE","",COUNTIF(Orders!$H:$H,AK3740))</f>
        <v>1</v>
      </c>
      <c r="AP3740" t="str">
        <f t="shared" si="707"/>
        <v>Matched to Order</v>
      </c>
      <c r="AQ3740">
        <f>IF(COUNTIF($A$2:A3740,A3740)=1,1,0)</f>
        <v>1</v>
      </c>
    </row>
    <row r="3741" spans="1:43" x14ac:dyDescent="0.3">
      <c r="A3741" t="s">
        <v>16145</v>
      </c>
      <c r="C3741" t="s">
        <v>8118</v>
      </c>
      <c r="D3741" s="1">
        <v>46285</v>
      </c>
      <c r="E3741" t="s">
        <v>11819</v>
      </c>
      <c r="F3741" t="s">
        <v>9</v>
      </c>
      <c r="G3741">
        <v>3499</v>
      </c>
      <c r="H3741">
        <v>10.5</v>
      </c>
      <c r="I3741">
        <v>1.89</v>
      </c>
      <c r="J3741">
        <v>3486.61</v>
      </c>
      <c r="K3741" s="1">
        <v>46287</v>
      </c>
      <c r="L3741" t="s">
        <v>16009</v>
      </c>
      <c r="M3741">
        <f t="shared" si="696"/>
        <v>1</v>
      </c>
      <c r="N3741">
        <f>COUNTIF(Orders!$A:$A,C3741)</f>
        <v>1</v>
      </c>
      <c r="P3741">
        <f>COUNTIF(Orders!$H:$H,UPPER(SUBSTITUTE(TRIM(C3741),"-","")))</f>
        <v>1</v>
      </c>
      <c r="R3741" t="str">
        <f t="shared" si="697"/>
        <v>Matched Order Reference</v>
      </c>
      <c r="S3741">
        <f t="shared" si="698"/>
        <v>1</v>
      </c>
      <c r="V3741" cm="1">
        <f t="array" ref="V3741">IF(E3741&lt;&gt;"CAPTURE",0,SUMPRODUCT((MDR_Rates!$A$2:$A$10=F3741)*(G3741&gt;MDR_Rates!$B$2:$B$10)*((MDR_Rates!$C$2:$C$10="")+(G3741&lt;=MDR_Rates!$C$2:$C$10))*MDR_Rates!$D$2:$D$10))</f>
        <v>0.3</v>
      </c>
      <c r="W3741">
        <f t="shared" si="699"/>
        <v>10.5</v>
      </c>
      <c r="X3741">
        <f t="shared" si="700"/>
        <v>1.89</v>
      </c>
      <c r="Y3741">
        <f t="shared" si="701"/>
        <v>0</v>
      </c>
      <c r="Z3741">
        <f t="shared" si="702"/>
        <v>0</v>
      </c>
      <c r="AG3741" t="str">
        <f t="shared" si="703"/>
        <v/>
      </c>
      <c r="AI3741" t="str">
        <f t="shared" si="704"/>
        <v/>
      </c>
      <c r="AJ3741" t="str">
        <f t="shared" si="705"/>
        <v/>
      </c>
      <c r="AK3741" t="str">
        <f t="shared" si="706"/>
        <v>ORD26004093</v>
      </c>
      <c r="AL3741">
        <f>IF(E3741&lt;&gt;"CAPTURE","",COUNTIF(Orders!$H:$H,AK3741))</f>
        <v>1</v>
      </c>
      <c r="AP3741" t="str">
        <f t="shared" si="707"/>
        <v>Matched to Order</v>
      </c>
      <c r="AQ3741">
        <f>IF(COUNTIF($A$2:A3741,A3741)=1,1,0)</f>
        <v>1</v>
      </c>
    </row>
    <row r="3742" spans="1:43" x14ac:dyDescent="0.3">
      <c r="A3742" t="s">
        <v>16146</v>
      </c>
      <c r="C3742" t="s">
        <v>8152</v>
      </c>
      <c r="D3742" s="1">
        <v>46285</v>
      </c>
      <c r="E3742" t="s">
        <v>11819</v>
      </c>
      <c r="F3742" t="s">
        <v>9</v>
      </c>
      <c r="G3742">
        <v>8647</v>
      </c>
      <c r="H3742">
        <v>25.94</v>
      </c>
      <c r="I3742">
        <v>4.67</v>
      </c>
      <c r="J3742">
        <v>8616.39</v>
      </c>
      <c r="K3742" s="1">
        <v>46287</v>
      </c>
      <c r="L3742" t="s">
        <v>16009</v>
      </c>
      <c r="M3742">
        <f t="shared" si="696"/>
        <v>1</v>
      </c>
      <c r="N3742">
        <f>COUNTIF(Orders!$A:$A,C3742)</f>
        <v>1</v>
      </c>
      <c r="P3742">
        <f>COUNTIF(Orders!$H:$H,UPPER(SUBSTITUTE(TRIM(C3742),"-","")))</f>
        <v>1</v>
      </c>
      <c r="R3742" t="str">
        <f t="shared" si="697"/>
        <v>Matched Order Reference</v>
      </c>
      <c r="S3742">
        <f t="shared" si="698"/>
        <v>1</v>
      </c>
      <c r="V3742" cm="1">
        <f t="array" ref="V3742">IF(E3742&lt;&gt;"CAPTURE",0,SUMPRODUCT((MDR_Rates!$A$2:$A$10=F3742)*(G3742&gt;MDR_Rates!$B$2:$B$10)*((MDR_Rates!$C$2:$C$10="")+(G3742&lt;=MDR_Rates!$C$2:$C$10))*MDR_Rates!$D$2:$D$10))</f>
        <v>0.3</v>
      </c>
      <c r="W3742">
        <f t="shared" si="699"/>
        <v>25.94</v>
      </c>
      <c r="X3742">
        <f t="shared" si="700"/>
        <v>4.67</v>
      </c>
      <c r="Y3742">
        <f t="shared" si="701"/>
        <v>0</v>
      </c>
      <c r="Z3742">
        <f t="shared" si="702"/>
        <v>0</v>
      </c>
      <c r="AG3742" t="str">
        <f t="shared" si="703"/>
        <v/>
      </c>
      <c r="AI3742" t="str">
        <f t="shared" si="704"/>
        <v/>
      </c>
      <c r="AJ3742" t="str">
        <f t="shared" si="705"/>
        <v/>
      </c>
      <c r="AK3742" t="str">
        <f t="shared" si="706"/>
        <v>ORD26004111</v>
      </c>
      <c r="AL3742">
        <f>IF(E3742&lt;&gt;"CAPTURE","",COUNTIF(Orders!$H:$H,AK3742))</f>
        <v>1</v>
      </c>
      <c r="AP3742" t="str">
        <f t="shared" si="707"/>
        <v>Matched to Order</v>
      </c>
      <c r="AQ3742">
        <f>IF(COUNTIF($A$2:A3742,A3742)=1,1,0)</f>
        <v>1</v>
      </c>
    </row>
    <row r="3743" spans="1:43" x14ac:dyDescent="0.3">
      <c r="A3743" t="s">
        <v>16147</v>
      </c>
      <c r="C3743" t="s">
        <v>8232</v>
      </c>
      <c r="D3743" s="1">
        <v>46285</v>
      </c>
      <c r="E3743" t="s">
        <v>11819</v>
      </c>
      <c r="F3743" t="s">
        <v>9</v>
      </c>
      <c r="G3743">
        <v>2097</v>
      </c>
      <c r="H3743">
        <v>6.29</v>
      </c>
      <c r="I3743">
        <v>1.1299999999999999</v>
      </c>
      <c r="J3743">
        <v>2089.58</v>
      </c>
      <c r="K3743" s="1">
        <v>46287</v>
      </c>
      <c r="L3743" t="s">
        <v>16009</v>
      </c>
      <c r="M3743">
        <f t="shared" si="696"/>
        <v>1</v>
      </c>
      <c r="N3743">
        <f>COUNTIF(Orders!$A:$A,C3743)</f>
        <v>1</v>
      </c>
      <c r="P3743">
        <f>COUNTIF(Orders!$H:$H,UPPER(SUBSTITUTE(TRIM(C3743),"-","")))</f>
        <v>1</v>
      </c>
      <c r="R3743" t="str">
        <f t="shared" si="697"/>
        <v>Matched Order Reference</v>
      </c>
      <c r="S3743">
        <f t="shared" si="698"/>
        <v>1</v>
      </c>
      <c r="V3743" cm="1">
        <f t="array" ref="V3743">IF(E3743&lt;&gt;"CAPTURE",0,SUMPRODUCT((MDR_Rates!$A$2:$A$10=F3743)*(G3743&gt;MDR_Rates!$B$2:$B$10)*((MDR_Rates!$C$2:$C$10="")+(G3743&lt;=MDR_Rates!$C$2:$C$10))*MDR_Rates!$D$2:$D$10))</f>
        <v>0.3</v>
      </c>
      <c r="W3743">
        <f t="shared" si="699"/>
        <v>6.29</v>
      </c>
      <c r="X3743">
        <f t="shared" si="700"/>
        <v>1.1299999999999999</v>
      </c>
      <c r="Y3743">
        <f t="shared" si="701"/>
        <v>0</v>
      </c>
      <c r="Z3743">
        <f t="shared" si="702"/>
        <v>0</v>
      </c>
      <c r="AG3743" t="str">
        <f t="shared" si="703"/>
        <v/>
      </c>
      <c r="AI3743" t="str">
        <f t="shared" si="704"/>
        <v/>
      </c>
      <c r="AJ3743" t="str">
        <f t="shared" si="705"/>
        <v/>
      </c>
      <c r="AK3743" t="str">
        <f t="shared" si="706"/>
        <v>ORD26004152</v>
      </c>
      <c r="AL3743">
        <f>IF(E3743&lt;&gt;"CAPTURE","",COUNTIF(Orders!$H:$H,AK3743))</f>
        <v>1</v>
      </c>
      <c r="AP3743" t="str">
        <f t="shared" si="707"/>
        <v>Matched to Order</v>
      </c>
      <c r="AQ3743">
        <f>IF(COUNTIF($A$2:A3743,A3743)=1,1,0)</f>
        <v>1</v>
      </c>
    </row>
    <row r="3744" spans="1:43" x14ac:dyDescent="0.3">
      <c r="A3744" t="s">
        <v>16148</v>
      </c>
      <c r="C3744" t="s">
        <v>16149</v>
      </c>
      <c r="D3744" s="1">
        <v>46285</v>
      </c>
      <c r="E3744" t="s">
        <v>11819</v>
      </c>
      <c r="F3744" t="s">
        <v>44</v>
      </c>
      <c r="G3744">
        <v>6297</v>
      </c>
      <c r="H3744">
        <v>151.13</v>
      </c>
      <c r="I3744">
        <v>27.2</v>
      </c>
      <c r="J3744">
        <v>6118.67</v>
      </c>
      <c r="K3744" s="1">
        <v>46287</v>
      </c>
      <c r="L3744" t="s">
        <v>16009</v>
      </c>
      <c r="M3744">
        <f t="shared" si="696"/>
        <v>1</v>
      </c>
      <c r="N3744">
        <f>COUNTIF(Orders!$A:$A,C3744)</f>
        <v>0</v>
      </c>
      <c r="P3744">
        <f>COUNTIF(Orders!$H:$H,UPPER(SUBSTITUTE(TRIM(C3744),"-","")))</f>
        <v>1</v>
      </c>
      <c r="R3744" t="str">
        <f t="shared" si="697"/>
        <v>Matched Order Reference</v>
      </c>
      <c r="S3744">
        <f t="shared" si="698"/>
        <v>1</v>
      </c>
      <c r="V3744" cm="1">
        <f t="array" ref="V3744">IF(E3744&lt;&gt;"CAPTURE",0,SUMPRODUCT((MDR_Rates!$A$2:$A$10=F3744)*(G3744&gt;MDR_Rates!$B$2:$B$10)*((MDR_Rates!$C$2:$C$10="")+(G3744&lt;=MDR_Rates!$C$2:$C$10))*MDR_Rates!$D$2:$D$10))</f>
        <v>1.7</v>
      </c>
      <c r="W3744">
        <f t="shared" si="699"/>
        <v>107.05</v>
      </c>
      <c r="X3744">
        <f t="shared" si="700"/>
        <v>19.27</v>
      </c>
      <c r="Y3744">
        <f t="shared" si="701"/>
        <v>44.08</v>
      </c>
      <c r="Z3744">
        <f t="shared" si="702"/>
        <v>7.93</v>
      </c>
      <c r="AG3744" t="str">
        <f t="shared" si="703"/>
        <v/>
      </c>
      <c r="AI3744" t="str">
        <f t="shared" si="704"/>
        <v/>
      </c>
      <c r="AJ3744" t="str">
        <f t="shared" si="705"/>
        <v/>
      </c>
      <c r="AK3744" t="str">
        <f t="shared" si="706"/>
        <v>ORD26004174</v>
      </c>
      <c r="AL3744">
        <f>IF(E3744&lt;&gt;"CAPTURE","",COUNTIF(Orders!$H:$H,AK3744))</f>
        <v>1</v>
      </c>
      <c r="AP3744" t="str">
        <f t="shared" si="707"/>
        <v>Matched to Order</v>
      </c>
      <c r="AQ3744">
        <f>IF(COUNTIF($A$2:A3744,A3744)=1,1,0)</f>
        <v>1</v>
      </c>
    </row>
    <row r="3745" spans="1:43" x14ac:dyDescent="0.3">
      <c r="A3745" t="s">
        <v>16150</v>
      </c>
      <c r="C3745" t="s">
        <v>16151</v>
      </c>
      <c r="D3745" s="1">
        <v>46285</v>
      </c>
      <c r="E3745" t="s">
        <v>11819</v>
      </c>
      <c r="F3745" t="s">
        <v>17</v>
      </c>
      <c r="G3745">
        <v>848</v>
      </c>
      <c r="H3745">
        <v>15.26</v>
      </c>
      <c r="I3745">
        <v>2.75</v>
      </c>
      <c r="J3745">
        <v>829.99</v>
      </c>
      <c r="K3745" s="1">
        <v>46287</v>
      </c>
      <c r="L3745" t="s">
        <v>16009</v>
      </c>
      <c r="M3745">
        <f t="shared" si="696"/>
        <v>1</v>
      </c>
      <c r="N3745">
        <f>COUNTIF(Orders!$A:$A,C3745)</f>
        <v>1</v>
      </c>
      <c r="P3745">
        <f>COUNTIF(Orders!$H:$H,UPPER(SUBSTITUTE(TRIM(C3745),"-","")))</f>
        <v>1</v>
      </c>
      <c r="R3745" t="str">
        <f t="shared" si="697"/>
        <v>Matched Order Reference</v>
      </c>
      <c r="S3745">
        <f t="shared" si="698"/>
        <v>1</v>
      </c>
      <c r="V3745" cm="1">
        <f t="array" ref="V3745">IF(E3745&lt;&gt;"CAPTURE",0,SUMPRODUCT((MDR_Rates!$A$2:$A$10=F3745)*(G3745&gt;MDR_Rates!$B$2:$B$10)*((MDR_Rates!$C$2:$C$10="")+(G3745&lt;=MDR_Rates!$C$2:$C$10))*MDR_Rates!$D$2:$D$10))</f>
        <v>1.8</v>
      </c>
      <c r="W3745">
        <f t="shared" si="699"/>
        <v>15.26</v>
      </c>
      <c r="X3745">
        <f t="shared" si="700"/>
        <v>2.75</v>
      </c>
      <c r="Y3745">
        <f t="shared" si="701"/>
        <v>0</v>
      </c>
      <c r="Z3745">
        <f t="shared" si="702"/>
        <v>0</v>
      </c>
      <c r="AG3745" t="str">
        <f t="shared" si="703"/>
        <v/>
      </c>
      <c r="AI3745" t="str">
        <f t="shared" si="704"/>
        <v/>
      </c>
      <c r="AJ3745" t="str">
        <f t="shared" si="705"/>
        <v/>
      </c>
      <c r="AK3745" t="str">
        <f t="shared" si="706"/>
        <v>ORD26004191</v>
      </c>
      <c r="AL3745">
        <f>IF(E3745&lt;&gt;"CAPTURE","",COUNTIF(Orders!$H:$H,AK3745))</f>
        <v>1</v>
      </c>
      <c r="AP3745" t="str">
        <f t="shared" si="707"/>
        <v>Matched to Order</v>
      </c>
      <c r="AQ3745">
        <f>IF(COUNTIF($A$2:A3745,A3745)=1,1,0)</f>
        <v>1</v>
      </c>
    </row>
    <row r="3746" spans="1:43" x14ac:dyDescent="0.3">
      <c r="A3746" t="s">
        <v>16152</v>
      </c>
      <c r="C3746" t="s">
        <v>8427</v>
      </c>
      <c r="D3746" s="1">
        <v>46285</v>
      </c>
      <c r="E3746" t="s">
        <v>11819</v>
      </c>
      <c r="F3746" t="s">
        <v>9</v>
      </c>
      <c r="G3746">
        <v>3499</v>
      </c>
      <c r="H3746">
        <v>10.5</v>
      </c>
      <c r="I3746">
        <v>1.89</v>
      </c>
      <c r="J3746">
        <v>3486.61</v>
      </c>
      <c r="K3746" s="1">
        <v>46287</v>
      </c>
      <c r="L3746" t="s">
        <v>16009</v>
      </c>
      <c r="M3746">
        <f t="shared" si="696"/>
        <v>1</v>
      </c>
      <c r="N3746">
        <f>COUNTIF(Orders!$A:$A,C3746)</f>
        <v>1</v>
      </c>
      <c r="P3746">
        <f>COUNTIF(Orders!$H:$H,UPPER(SUBSTITUTE(TRIM(C3746),"-","")))</f>
        <v>1</v>
      </c>
      <c r="R3746" t="str">
        <f t="shared" si="697"/>
        <v>Matched Order Reference</v>
      </c>
      <c r="S3746">
        <f t="shared" si="698"/>
        <v>1</v>
      </c>
      <c r="V3746" cm="1">
        <f t="array" ref="V3746">IF(E3746&lt;&gt;"CAPTURE",0,SUMPRODUCT((MDR_Rates!$A$2:$A$10=F3746)*(G3746&gt;MDR_Rates!$B$2:$B$10)*((MDR_Rates!$C$2:$C$10="")+(G3746&lt;=MDR_Rates!$C$2:$C$10))*MDR_Rates!$D$2:$D$10))</f>
        <v>0.3</v>
      </c>
      <c r="W3746">
        <f t="shared" si="699"/>
        <v>10.5</v>
      </c>
      <c r="X3746">
        <f t="shared" si="700"/>
        <v>1.89</v>
      </c>
      <c r="Y3746">
        <f t="shared" si="701"/>
        <v>0</v>
      </c>
      <c r="Z3746">
        <f t="shared" si="702"/>
        <v>0</v>
      </c>
      <c r="AG3746" t="str">
        <f t="shared" si="703"/>
        <v/>
      </c>
      <c r="AI3746" t="str">
        <f t="shared" si="704"/>
        <v/>
      </c>
      <c r="AJ3746" t="str">
        <f t="shared" si="705"/>
        <v/>
      </c>
      <c r="AK3746" t="str">
        <f t="shared" si="706"/>
        <v>ORD26004253</v>
      </c>
      <c r="AL3746">
        <f>IF(E3746&lt;&gt;"CAPTURE","",COUNTIF(Orders!$H:$H,AK3746))</f>
        <v>1</v>
      </c>
      <c r="AP3746" t="str">
        <f t="shared" si="707"/>
        <v>Matched to Order</v>
      </c>
      <c r="AQ3746">
        <f>IF(COUNTIF($A$2:A3746,A3746)=1,1,0)</f>
        <v>1</v>
      </c>
    </row>
    <row r="3747" spans="1:43" x14ac:dyDescent="0.3">
      <c r="A3747" t="s">
        <v>16153</v>
      </c>
      <c r="C3747" t="s">
        <v>8538</v>
      </c>
      <c r="D3747" s="1">
        <v>46285</v>
      </c>
      <c r="E3747" t="s">
        <v>11819</v>
      </c>
      <c r="F3747" t="s">
        <v>44</v>
      </c>
      <c r="G3747">
        <v>3348</v>
      </c>
      <c r="H3747">
        <v>56.92</v>
      </c>
      <c r="I3747">
        <v>10.25</v>
      </c>
      <c r="J3747">
        <v>3280.83</v>
      </c>
      <c r="K3747" s="1">
        <v>46287</v>
      </c>
      <c r="L3747" t="s">
        <v>16009</v>
      </c>
      <c r="M3747">
        <f t="shared" si="696"/>
        <v>1</v>
      </c>
      <c r="N3747">
        <f>COUNTIF(Orders!$A:$A,C3747)</f>
        <v>1</v>
      </c>
      <c r="P3747">
        <f>COUNTIF(Orders!$H:$H,UPPER(SUBSTITUTE(TRIM(C3747),"-","")))</f>
        <v>1</v>
      </c>
      <c r="R3747" t="str">
        <f t="shared" si="697"/>
        <v>Matched Order Reference</v>
      </c>
      <c r="S3747">
        <f t="shared" si="698"/>
        <v>1</v>
      </c>
      <c r="V3747" cm="1">
        <f t="array" ref="V3747">IF(E3747&lt;&gt;"CAPTURE",0,SUMPRODUCT((MDR_Rates!$A$2:$A$10=F3747)*(G3747&gt;MDR_Rates!$B$2:$B$10)*((MDR_Rates!$C$2:$C$10="")+(G3747&lt;=MDR_Rates!$C$2:$C$10))*MDR_Rates!$D$2:$D$10))</f>
        <v>1.7</v>
      </c>
      <c r="W3747">
        <f t="shared" si="699"/>
        <v>56.92</v>
      </c>
      <c r="X3747">
        <f t="shared" si="700"/>
        <v>10.25</v>
      </c>
      <c r="Y3747">
        <f t="shared" si="701"/>
        <v>0</v>
      </c>
      <c r="Z3747">
        <f t="shared" si="702"/>
        <v>0</v>
      </c>
      <c r="AG3747" t="str">
        <f t="shared" si="703"/>
        <v/>
      </c>
      <c r="AI3747" t="str">
        <f t="shared" si="704"/>
        <v/>
      </c>
      <c r="AJ3747" t="str">
        <f t="shared" si="705"/>
        <v/>
      </c>
      <c r="AK3747" t="str">
        <f t="shared" si="706"/>
        <v>ORD26004309</v>
      </c>
      <c r="AL3747">
        <f>IF(E3747&lt;&gt;"CAPTURE","",COUNTIF(Orders!$H:$H,AK3747))</f>
        <v>1</v>
      </c>
      <c r="AP3747" t="str">
        <f t="shared" si="707"/>
        <v>Matched to Order</v>
      </c>
      <c r="AQ3747">
        <f>IF(COUNTIF($A$2:A3747,A3747)=1,1,0)</f>
        <v>1</v>
      </c>
    </row>
    <row r="3748" spans="1:43" x14ac:dyDescent="0.3">
      <c r="A3748" t="s">
        <v>16154</v>
      </c>
      <c r="C3748" t="s">
        <v>8592</v>
      </c>
      <c r="D3748" s="1">
        <v>46285</v>
      </c>
      <c r="E3748" t="s">
        <v>11819</v>
      </c>
      <c r="F3748" t="s">
        <v>9</v>
      </c>
      <c r="G3748">
        <v>1898</v>
      </c>
      <c r="H3748">
        <v>0</v>
      </c>
      <c r="I3748">
        <v>0</v>
      </c>
      <c r="J3748">
        <v>1898</v>
      </c>
      <c r="K3748" s="1">
        <v>46287</v>
      </c>
      <c r="L3748" t="s">
        <v>16009</v>
      </c>
      <c r="M3748">
        <f t="shared" si="696"/>
        <v>1</v>
      </c>
      <c r="N3748">
        <f>COUNTIF(Orders!$A:$A,C3748)</f>
        <v>1</v>
      </c>
      <c r="P3748">
        <f>COUNTIF(Orders!$H:$H,UPPER(SUBSTITUTE(TRIM(C3748),"-","")))</f>
        <v>1</v>
      </c>
      <c r="R3748" t="str">
        <f t="shared" si="697"/>
        <v>Matched Order Reference</v>
      </c>
      <c r="S3748">
        <f t="shared" si="698"/>
        <v>1</v>
      </c>
      <c r="V3748" cm="1">
        <f t="array" ref="V3748">IF(E3748&lt;&gt;"CAPTURE",0,SUMPRODUCT((MDR_Rates!$A$2:$A$10=F3748)*(G3748&gt;MDR_Rates!$B$2:$B$10)*((MDR_Rates!$C$2:$C$10="")+(G3748&lt;=MDR_Rates!$C$2:$C$10))*MDR_Rates!$D$2:$D$10))</f>
        <v>0</v>
      </c>
      <c r="W3748">
        <f t="shared" si="699"/>
        <v>0</v>
      </c>
      <c r="X3748">
        <f t="shared" si="700"/>
        <v>0</v>
      </c>
      <c r="Y3748">
        <f t="shared" si="701"/>
        <v>0</v>
      </c>
      <c r="Z3748">
        <f t="shared" si="702"/>
        <v>0</v>
      </c>
      <c r="AG3748" t="str">
        <f t="shared" si="703"/>
        <v/>
      </c>
      <c r="AI3748" t="str">
        <f t="shared" si="704"/>
        <v/>
      </c>
      <c r="AJ3748" t="str">
        <f t="shared" si="705"/>
        <v/>
      </c>
      <c r="AK3748" t="str">
        <f t="shared" si="706"/>
        <v>ORD26004336</v>
      </c>
      <c r="AL3748">
        <f>IF(E3748&lt;&gt;"CAPTURE","",COUNTIF(Orders!$H:$H,AK3748))</f>
        <v>1</v>
      </c>
      <c r="AP3748" t="str">
        <f t="shared" si="707"/>
        <v>Matched to Order</v>
      </c>
      <c r="AQ3748">
        <f>IF(COUNTIF($A$2:A3748,A3748)=1,1,0)</f>
        <v>1</v>
      </c>
    </row>
    <row r="3749" spans="1:43" x14ac:dyDescent="0.3">
      <c r="A3749" t="s">
        <v>16155</v>
      </c>
      <c r="C3749" t="s">
        <v>8610</v>
      </c>
      <c r="D3749" s="1">
        <v>46285</v>
      </c>
      <c r="E3749" t="s">
        <v>11819</v>
      </c>
      <c r="F3749" t="s">
        <v>9</v>
      </c>
      <c r="G3749">
        <v>1148</v>
      </c>
      <c r="H3749">
        <v>0</v>
      </c>
      <c r="I3749">
        <v>0</v>
      </c>
      <c r="J3749">
        <v>1148</v>
      </c>
      <c r="K3749" s="1">
        <v>46287</v>
      </c>
      <c r="L3749" t="s">
        <v>16009</v>
      </c>
      <c r="M3749">
        <f t="shared" si="696"/>
        <v>1</v>
      </c>
      <c r="N3749">
        <f>COUNTIF(Orders!$A:$A,C3749)</f>
        <v>1</v>
      </c>
      <c r="P3749">
        <f>COUNTIF(Orders!$H:$H,UPPER(SUBSTITUTE(TRIM(C3749),"-","")))</f>
        <v>1</v>
      </c>
      <c r="R3749" t="str">
        <f t="shared" si="697"/>
        <v>Matched Order Reference</v>
      </c>
      <c r="S3749">
        <f t="shared" si="698"/>
        <v>1</v>
      </c>
      <c r="V3749" cm="1">
        <f t="array" ref="V3749">IF(E3749&lt;&gt;"CAPTURE",0,SUMPRODUCT((MDR_Rates!$A$2:$A$10=F3749)*(G3749&gt;MDR_Rates!$B$2:$B$10)*((MDR_Rates!$C$2:$C$10="")+(G3749&lt;=MDR_Rates!$C$2:$C$10))*MDR_Rates!$D$2:$D$10))</f>
        <v>0</v>
      </c>
      <c r="W3749">
        <f t="shared" si="699"/>
        <v>0</v>
      </c>
      <c r="X3749">
        <f t="shared" si="700"/>
        <v>0</v>
      </c>
      <c r="Y3749">
        <f t="shared" si="701"/>
        <v>0</v>
      </c>
      <c r="Z3749">
        <f t="shared" si="702"/>
        <v>0</v>
      </c>
      <c r="AG3749" t="str">
        <f t="shared" si="703"/>
        <v/>
      </c>
      <c r="AI3749" t="str">
        <f t="shared" si="704"/>
        <v/>
      </c>
      <c r="AJ3749" t="str">
        <f t="shared" si="705"/>
        <v/>
      </c>
      <c r="AK3749" t="str">
        <f t="shared" si="706"/>
        <v>ORD26004345</v>
      </c>
      <c r="AL3749">
        <f>IF(E3749&lt;&gt;"CAPTURE","",COUNTIF(Orders!$H:$H,AK3749))</f>
        <v>1</v>
      </c>
      <c r="AP3749" t="str">
        <f t="shared" si="707"/>
        <v>Matched to Order</v>
      </c>
      <c r="AQ3749">
        <f>IF(COUNTIF($A$2:A3749,A3749)=1,1,0)</f>
        <v>1</v>
      </c>
    </row>
    <row r="3750" spans="1:43" x14ac:dyDescent="0.3">
      <c r="A3750" t="s">
        <v>16156</v>
      </c>
      <c r="C3750" t="s">
        <v>8612</v>
      </c>
      <c r="D3750" s="1">
        <v>46285</v>
      </c>
      <c r="E3750" t="s">
        <v>11819</v>
      </c>
      <c r="F3750" t="s">
        <v>9</v>
      </c>
      <c r="G3750">
        <v>2447</v>
      </c>
      <c r="H3750">
        <v>7.34</v>
      </c>
      <c r="I3750">
        <v>1.32</v>
      </c>
      <c r="J3750">
        <v>2438.34</v>
      </c>
      <c r="K3750" s="1">
        <v>46287</v>
      </c>
      <c r="L3750" t="s">
        <v>16009</v>
      </c>
      <c r="M3750">
        <f t="shared" si="696"/>
        <v>1</v>
      </c>
      <c r="N3750">
        <f>COUNTIF(Orders!$A:$A,C3750)</f>
        <v>1</v>
      </c>
      <c r="P3750">
        <f>COUNTIF(Orders!$H:$H,UPPER(SUBSTITUTE(TRIM(C3750),"-","")))</f>
        <v>1</v>
      </c>
      <c r="R3750" t="str">
        <f t="shared" si="697"/>
        <v>Matched Order Reference</v>
      </c>
      <c r="S3750">
        <f t="shared" si="698"/>
        <v>1</v>
      </c>
      <c r="V3750" cm="1">
        <f t="array" ref="V3750">IF(E3750&lt;&gt;"CAPTURE",0,SUMPRODUCT((MDR_Rates!$A$2:$A$10=F3750)*(G3750&gt;MDR_Rates!$B$2:$B$10)*((MDR_Rates!$C$2:$C$10="")+(G3750&lt;=MDR_Rates!$C$2:$C$10))*MDR_Rates!$D$2:$D$10))</f>
        <v>0.3</v>
      </c>
      <c r="W3750">
        <f t="shared" si="699"/>
        <v>7.34</v>
      </c>
      <c r="X3750">
        <f t="shared" si="700"/>
        <v>1.32</v>
      </c>
      <c r="Y3750">
        <f t="shared" si="701"/>
        <v>0</v>
      </c>
      <c r="Z3750">
        <f t="shared" si="702"/>
        <v>0</v>
      </c>
      <c r="AG3750" t="str">
        <f t="shared" si="703"/>
        <v/>
      </c>
      <c r="AI3750" t="str">
        <f t="shared" si="704"/>
        <v/>
      </c>
      <c r="AJ3750" t="str">
        <f t="shared" si="705"/>
        <v/>
      </c>
      <c r="AK3750" t="str">
        <f t="shared" si="706"/>
        <v>ORD26004346</v>
      </c>
      <c r="AL3750">
        <f>IF(E3750&lt;&gt;"CAPTURE","",COUNTIF(Orders!$H:$H,AK3750))</f>
        <v>1</v>
      </c>
      <c r="AP3750" t="str">
        <f t="shared" si="707"/>
        <v>Matched to Order</v>
      </c>
      <c r="AQ3750">
        <f>IF(COUNTIF($A$2:A3750,A3750)=1,1,0)</f>
        <v>1</v>
      </c>
    </row>
    <row r="3751" spans="1:43" x14ac:dyDescent="0.3">
      <c r="A3751" t="s">
        <v>16157</v>
      </c>
      <c r="C3751" t="s">
        <v>8713</v>
      </c>
      <c r="D3751" s="1">
        <v>46285</v>
      </c>
      <c r="E3751" t="s">
        <v>11819</v>
      </c>
      <c r="F3751" t="s">
        <v>17</v>
      </c>
      <c r="G3751">
        <v>7999</v>
      </c>
      <c r="H3751">
        <v>127.98</v>
      </c>
      <c r="I3751">
        <v>23.04</v>
      </c>
      <c r="J3751">
        <v>7847.98</v>
      </c>
      <c r="K3751" s="1">
        <v>46287</v>
      </c>
      <c r="L3751" t="s">
        <v>16009</v>
      </c>
      <c r="M3751">
        <f t="shared" si="696"/>
        <v>1</v>
      </c>
      <c r="N3751">
        <f>COUNTIF(Orders!$A:$A,C3751)</f>
        <v>1</v>
      </c>
      <c r="P3751">
        <f>COUNTIF(Orders!$H:$H,UPPER(SUBSTITUTE(TRIM(C3751),"-","")))</f>
        <v>1</v>
      </c>
      <c r="R3751" t="str">
        <f t="shared" si="697"/>
        <v>Matched Order Reference</v>
      </c>
      <c r="S3751">
        <f t="shared" si="698"/>
        <v>1</v>
      </c>
      <c r="V3751" cm="1">
        <f t="array" ref="V3751">IF(E3751&lt;&gt;"CAPTURE",0,SUMPRODUCT((MDR_Rates!$A$2:$A$10=F3751)*(G3751&gt;MDR_Rates!$B$2:$B$10)*((MDR_Rates!$C$2:$C$10="")+(G3751&lt;=MDR_Rates!$C$2:$C$10))*MDR_Rates!$D$2:$D$10))</f>
        <v>1.6</v>
      </c>
      <c r="W3751">
        <f t="shared" si="699"/>
        <v>127.98</v>
      </c>
      <c r="X3751">
        <f t="shared" si="700"/>
        <v>23.04</v>
      </c>
      <c r="Y3751">
        <f t="shared" si="701"/>
        <v>0</v>
      </c>
      <c r="Z3751">
        <f t="shared" si="702"/>
        <v>0</v>
      </c>
      <c r="AG3751" t="str">
        <f t="shared" si="703"/>
        <v/>
      </c>
      <c r="AI3751" t="str">
        <f t="shared" si="704"/>
        <v/>
      </c>
      <c r="AJ3751" t="str">
        <f t="shared" si="705"/>
        <v/>
      </c>
      <c r="AK3751" t="str">
        <f t="shared" si="706"/>
        <v>ORD26004398</v>
      </c>
      <c r="AL3751">
        <f>IF(E3751&lt;&gt;"CAPTURE","",COUNTIF(Orders!$H:$H,AK3751))</f>
        <v>1</v>
      </c>
      <c r="AP3751" t="str">
        <f t="shared" si="707"/>
        <v>Matched to Order</v>
      </c>
      <c r="AQ3751">
        <f>IF(COUNTIF($A$2:A3751,A3751)=1,1,0)</f>
        <v>1</v>
      </c>
    </row>
    <row r="3752" spans="1:43" x14ac:dyDescent="0.3">
      <c r="A3752" t="s">
        <v>16158</v>
      </c>
      <c r="C3752" t="s">
        <v>8807</v>
      </c>
      <c r="D3752" s="1">
        <v>46285</v>
      </c>
      <c r="E3752" t="s">
        <v>11819</v>
      </c>
      <c r="F3752" t="s">
        <v>9</v>
      </c>
      <c r="G3752">
        <v>3798</v>
      </c>
      <c r="H3752">
        <v>11.39</v>
      </c>
      <c r="I3752">
        <v>2.0499999999999998</v>
      </c>
      <c r="J3752">
        <v>3784.56</v>
      </c>
      <c r="K3752" s="1">
        <v>46287</v>
      </c>
      <c r="L3752" t="s">
        <v>16009</v>
      </c>
      <c r="M3752">
        <f t="shared" si="696"/>
        <v>1</v>
      </c>
      <c r="N3752">
        <f>COUNTIF(Orders!$A:$A,C3752)</f>
        <v>1</v>
      </c>
      <c r="P3752">
        <f>COUNTIF(Orders!$H:$H,UPPER(SUBSTITUTE(TRIM(C3752),"-","")))</f>
        <v>1</v>
      </c>
      <c r="R3752" t="str">
        <f t="shared" si="697"/>
        <v>Matched Order Reference</v>
      </c>
      <c r="S3752">
        <f t="shared" si="698"/>
        <v>1</v>
      </c>
      <c r="V3752" cm="1">
        <f t="array" ref="V3752">IF(E3752&lt;&gt;"CAPTURE",0,SUMPRODUCT((MDR_Rates!$A$2:$A$10=F3752)*(G3752&gt;MDR_Rates!$B$2:$B$10)*((MDR_Rates!$C$2:$C$10="")+(G3752&lt;=MDR_Rates!$C$2:$C$10))*MDR_Rates!$D$2:$D$10))</f>
        <v>0.3</v>
      </c>
      <c r="W3752">
        <f t="shared" si="699"/>
        <v>11.39</v>
      </c>
      <c r="X3752">
        <f t="shared" si="700"/>
        <v>2.0499999999999998</v>
      </c>
      <c r="Y3752">
        <f t="shared" si="701"/>
        <v>0</v>
      </c>
      <c r="Z3752">
        <f t="shared" si="702"/>
        <v>0</v>
      </c>
      <c r="AG3752" t="str">
        <f t="shared" si="703"/>
        <v/>
      </c>
      <c r="AI3752" t="str">
        <f t="shared" si="704"/>
        <v/>
      </c>
      <c r="AJ3752" t="str">
        <f t="shared" si="705"/>
        <v/>
      </c>
      <c r="AK3752" t="str">
        <f t="shared" si="706"/>
        <v>ORD26004446</v>
      </c>
      <c r="AL3752">
        <f>IF(E3752&lt;&gt;"CAPTURE","",COUNTIF(Orders!$H:$H,AK3752))</f>
        <v>1</v>
      </c>
      <c r="AP3752" t="str">
        <f t="shared" si="707"/>
        <v>Matched to Order</v>
      </c>
      <c r="AQ3752">
        <f>IF(COUNTIF($A$2:A3752,A3752)=1,1,0)</f>
        <v>1</v>
      </c>
    </row>
    <row r="3753" spans="1:43" x14ac:dyDescent="0.3">
      <c r="A3753" t="s">
        <v>16159</v>
      </c>
      <c r="C3753" t="s">
        <v>8942</v>
      </c>
      <c r="D3753" s="1">
        <v>46285</v>
      </c>
      <c r="E3753" t="s">
        <v>11819</v>
      </c>
      <c r="F3753" t="s">
        <v>9</v>
      </c>
      <c r="G3753">
        <v>5097</v>
      </c>
      <c r="H3753">
        <v>15.29</v>
      </c>
      <c r="I3753">
        <v>2.75</v>
      </c>
      <c r="J3753">
        <v>5078.96</v>
      </c>
      <c r="K3753" s="1">
        <v>46287</v>
      </c>
      <c r="L3753" t="s">
        <v>16009</v>
      </c>
      <c r="M3753">
        <f t="shared" si="696"/>
        <v>1</v>
      </c>
      <c r="N3753">
        <f>COUNTIF(Orders!$A:$A,C3753)</f>
        <v>1</v>
      </c>
      <c r="P3753">
        <f>COUNTIF(Orders!$H:$H,UPPER(SUBSTITUTE(TRIM(C3753),"-","")))</f>
        <v>1</v>
      </c>
      <c r="R3753" t="str">
        <f t="shared" si="697"/>
        <v>Matched Order Reference</v>
      </c>
      <c r="S3753">
        <f t="shared" si="698"/>
        <v>1</v>
      </c>
      <c r="V3753" cm="1">
        <f t="array" ref="V3753">IF(E3753&lt;&gt;"CAPTURE",0,SUMPRODUCT((MDR_Rates!$A$2:$A$10=F3753)*(G3753&gt;MDR_Rates!$B$2:$B$10)*((MDR_Rates!$C$2:$C$10="")+(G3753&lt;=MDR_Rates!$C$2:$C$10))*MDR_Rates!$D$2:$D$10))</f>
        <v>0.3</v>
      </c>
      <c r="W3753">
        <f t="shared" si="699"/>
        <v>15.29</v>
      </c>
      <c r="X3753">
        <f t="shared" si="700"/>
        <v>2.75</v>
      </c>
      <c r="Y3753">
        <f t="shared" si="701"/>
        <v>0</v>
      </c>
      <c r="Z3753">
        <f t="shared" si="702"/>
        <v>0</v>
      </c>
      <c r="AG3753" t="str">
        <f t="shared" si="703"/>
        <v/>
      </c>
      <c r="AI3753" t="str">
        <f t="shared" si="704"/>
        <v/>
      </c>
      <c r="AJ3753" t="str">
        <f t="shared" si="705"/>
        <v/>
      </c>
      <c r="AK3753" t="str">
        <f t="shared" si="706"/>
        <v>ORD26004516</v>
      </c>
      <c r="AL3753">
        <f>IF(E3753&lt;&gt;"CAPTURE","",COUNTIF(Orders!$H:$H,AK3753))</f>
        <v>1</v>
      </c>
      <c r="AP3753" t="str">
        <f t="shared" si="707"/>
        <v>Matched to Order</v>
      </c>
      <c r="AQ3753">
        <f>IF(COUNTIF($A$2:A3753,A3753)=1,1,0)</f>
        <v>1</v>
      </c>
    </row>
    <row r="3754" spans="1:43" x14ac:dyDescent="0.3">
      <c r="A3754" t="s">
        <v>16160</v>
      </c>
      <c r="C3754" t="s">
        <v>8958</v>
      </c>
      <c r="D3754" s="1">
        <v>46285</v>
      </c>
      <c r="E3754" t="s">
        <v>11819</v>
      </c>
      <c r="F3754" t="s">
        <v>17</v>
      </c>
      <c r="G3754">
        <v>1848</v>
      </c>
      <c r="H3754">
        <v>33.26</v>
      </c>
      <c r="I3754">
        <v>5.99</v>
      </c>
      <c r="J3754">
        <v>1808.75</v>
      </c>
      <c r="K3754" s="1">
        <v>46287</v>
      </c>
      <c r="L3754" t="s">
        <v>16009</v>
      </c>
      <c r="M3754">
        <f t="shared" si="696"/>
        <v>1</v>
      </c>
      <c r="N3754">
        <f>COUNTIF(Orders!$A:$A,C3754)</f>
        <v>1</v>
      </c>
      <c r="P3754">
        <f>COUNTIF(Orders!$H:$H,UPPER(SUBSTITUTE(TRIM(C3754),"-","")))</f>
        <v>1</v>
      </c>
      <c r="R3754" t="str">
        <f t="shared" si="697"/>
        <v>Matched Order Reference</v>
      </c>
      <c r="S3754">
        <f t="shared" si="698"/>
        <v>1</v>
      </c>
      <c r="V3754" cm="1">
        <f t="array" ref="V3754">IF(E3754&lt;&gt;"CAPTURE",0,SUMPRODUCT((MDR_Rates!$A$2:$A$10=F3754)*(G3754&gt;MDR_Rates!$B$2:$B$10)*((MDR_Rates!$C$2:$C$10="")+(G3754&lt;=MDR_Rates!$C$2:$C$10))*MDR_Rates!$D$2:$D$10))</f>
        <v>1.8</v>
      </c>
      <c r="W3754">
        <f t="shared" si="699"/>
        <v>33.26</v>
      </c>
      <c r="X3754">
        <f t="shared" si="700"/>
        <v>5.99</v>
      </c>
      <c r="Y3754">
        <f t="shared" si="701"/>
        <v>0</v>
      </c>
      <c r="Z3754">
        <f t="shared" si="702"/>
        <v>0</v>
      </c>
      <c r="AG3754" t="str">
        <f t="shared" si="703"/>
        <v/>
      </c>
      <c r="AI3754" t="str">
        <f t="shared" si="704"/>
        <v/>
      </c>
      <c r="AJ3754" t="str">
        <f t="shared" si="705"/>
        <v/>
      </c>
      <c r="AK3754" t="str">
        <f t="shared" si="706"/>
        <v>ORD26004524</v>
      </c>
      <c r="AL3754">
        <f>IF(E3754&lt;&gt;"CAPTURE","",COUNTIF(Orders!$H:$H,AK3754))</f>
        <v>1</v>
      </c>
      <c r="AP3754" t="str">
        <f t="shared" si="707"/>
        <v>Matched to Order</v>
      </c>
      <c r="AQ3754">
        <f>IF(COUNTIF($A$2:A3754,A3754)=1,1,0)</f>
        <v>1</v>
      </c>
    </row>
    <row r="3755" spans="1:43" x14ac:dyDescent="0.3">
      <c r="A3755" t="s">
        <v>16161</v>
      </c>
      <c r="C3755" t="s">
        <v>9008</v>
      </c>
      <c r="D3755" s="1">
        <v>46285</v>
      </c>
      <c r="E3755" t="s">
        <v>11819</v>
      </c>
      <c r="F3755" t="s">
        <v>9</v>
      </c>
      <c r="G3755">
        <v>349</v>
      </c>
      <c r="H3755">
        <v>0</v>
      </c>
      <c r="I3755">
        <v>0</v>
      </c>
      <c r="J3755">
        <v>349</v>
      </c>
      <c r="K3755" s="1">
        <v>46287</v>
      </c>
      <c r="L3755" t="s">
        <v>16009</v>
      </c>
      <c r="M3755">
        <f t="shared" si="696"/>
        <v>1</v>
      </c>
      <c r="N3755">
        <f>COUNTIF(Orders!$A:$A,C3755)</f>
        <v>1</v>
      </c>
      <c r="P3755">
        <f>COUNTIF(Orders!$H:$H,UPPER(SUBSTITUTE(TRIM(C3755),"-","")))</f>
        <v>1</v>
      </c>
      <c r="R3755" t="str">
        <f t="shared" si="697"/>
        <v>Matched Order Reference</v>
      </c>
      <c r="S3755">
        <f t="shared" si="698"/>
        <v>1</v>
      </c>
      <c r="V3755" cm="1">
        <f t="array" ref="V3755">IF(E3755&lt;&gt;"CAPTURE",0,SUMPRODUCT((MDR_Rates!$A$2:$A$10=F3755)*(G3755&gt;MDR_Rates!$B$2:$B$10)*((MDR_Rates!$C$2:$C$10="")+(G3755&lt;=MDR_Rates!$C$2:$C$10))*MDR_Rates!$D$2:$D$10))</f>
        <v>0</v>
      </c>
      <c r="W3755">
        <f t="shared" si="699"/>
        <v>0</v>
      </c>
      <c r="X3755">
        <f t="shared" si="700"/>
        <v>0</v>
      </c>
      <c r="Y3755">
        <f t="shared" si="701"/>
        <v>0</v>
      </c>
      <c r="Z3755">
        <f t="shared" si="702"/>
        <v>0</v>
      </c>
      <c r="AG3755" t="str">
        <f t="shared" si="703"/>
        <v/>
      </c>
      <c r="AI3755" t="str">
        <f t="shared" si="704"/>
        <v/>
      </c>
      <c r="AJ3755" t="str">
        <f t="shared" si="705"/>
        <v/>
      </c>
      <c r="AK3755" t="str">
        <f t="shared" si="706"/>
        <v>ORD26004549</v>
      </c>
      <c r="AL3755">
        <f>IF(E3755&lt;&gt;"CAPTURE","",COUNTIF(Orders!$H:$H,AK3755))</f>
        <v>1</v>
      </c>
      <c r="AP3755" t="str">
        <f t="shared" si="707"/>
        <v>Matched to Order</v>
      </c>
      <c r="AQ3755">
        <f>IF(COUNTIF($A$2:A3755,A3755)=1,1,0)</f>
        <v>1</v>
      </c>
    </row>
    <row r="3756" spans="1:43" x14ac:dyDescent="0.3">
      <c r="A3756" t="s">
        <v>16162</v>
      </c>
      <c r="C3756" t="s">
        <v>9065</v>
      </c>
      <c r="D3756" s="1">
        <v>46285</v>
      </c>
      <c r="E3756" t="s">
        <v>11819</v>
      </c>
      <c r="F3756" t="s">
        <v>17</v>
      </c>
      <c r="G3756">
        <v>2298</v>
      </c>
      <c r="H3756">
        <v>36.770000000000003</v>
      </c>
      <c r="I3756">
        <v>6.62</v>
      </c>
      <c r="J3756">
        <v>2254.61</v>
      </c>
      <c r="K3756" s="1">
        <v>46287</v>
      </c>
      <c r="L3756" t="s">
        <v>16009</v>
      </c>
      <c r="M3756">
        <f t="shared" si="696"/>
        <v>1</v>
      </c>
      <c r="N3756">
        <f>COUNTIF(Orders!$A:$A,C3756)</f>
        <v>1</v>
      </c>
      <c r="P3756">
        <f>COUNTIF(Orders!$H:$H,UPPER(SUBSTITUTE(TRIM(C3756),"-","")))</f>
        <v>1</v>
      </c>
      <c r="R3756" t="str">
        <f t="shared" si="697"/>
        <v>Matched Order Reference</v>
      </c>
      <c r="S3756">
        <f t="shared" si="698"/>
        <v>1</v>
      </c>
      <c r="V3756" cm="1">
        <f t="array" ref="V3756">IF(E3756&lt;&gt;"CAPTURE",0,SUMPRODUCT((MDR_Rates!$A$2:$A$10=F3756)*(G3756&gt;MDR_Rates!$B$2:$B$10)*((MDR_Rates!$C$2:$C$10="")+(G3756&lt;=MDR_Rates!$C$2:$C$10))*MDR_Rates!$D$2:$D$10))</f>
        <v>1.6</v>
      </c>
      <c r="W3756">
        <f t="shared" si="699"/>
        <v>36.770000000000003</v>
      </c>
      <c r="X3756">
        <f t="shared" si="700"/>
        <v>6.62</v>
      </c>
      <c r="Y3756">
        <f t="shared" si="701"/>
        <v>0</v>
      </c>
      <c r="Z3756">
        <f t="shared" si="702"/>
        <v>0</v>
      </c>
      <c r="AG3756" t="str">
        <f t="shared" si="703"/>
        <v/>
      </c>
      <c r="AI3756" t="str">
        <f t="shared" si="704"/>
        <v/>
      </c>
      <c r="AJ3756" t="str">
        <f t="shared" si="705"/>
        <v/>
      </c>
      <c r="AK3756" t="str">
        <f t="shared" si="706"/>
        <v>ORD26004578</v>
      </c>
      <c r="AL3756">
        <f>IF(E3756&lt;&gt;"CAPTURE","",COUNTIF(Orders!$H:$H,AK3756))</f>
        <v>1</v>
      </c>
      <c r="AP3756" t="str">
        <f t="shared" si="707"/>
        <v>Matched to Order</v>
      </c>
      <c r="AQ3756">
        <f>IF(COUNTIF($A$2:A3756,A3756)=1,1,0)</f>
        <v>1</v>
      </c>
    </row>
    <row r="3757" spans="1:43" x14ac:dyDescent="0.3">
      <c r="A3757" t="s">
        <v>16163</v>
      </c>
      <c r="C3757" t="s">
        <v>9162</v>
      </c>
      <c r="D3757" s="1">
        <v>46285</v>
      </c>
      <c r="E3757" t="s">
        <v>11819</v>
      </c>
      <c r="F3757" t="s">
        <v>9</v>
      </c>
      <c r="G3757">
        <v>349</v>
      </c>
      <c r="H3757">
        <v>0</v>
      </c>
      <c r="I3757">
        <v>0</v>
      </c>
      <c r="J3757">
        <v>349</v>
      </c>
      <c r="K3757" s="1">
        <v>46287</v>
      </c>
      <c r="L3757" t="s">
        <v>16009</v>
      </c>
      <c r="M3757">
        <f t="shared" si="696"/>
        <v>1</v>
      </c>
      <c r="N3757">
        <f>COUNTIF(Orders!$A:$A,C3757)</f>
        <v>1</v>
      </c>
      <c r="P3757">
        <f>COUNTIF(Orders!$H:$H,UPPER(SUBSTITUTE(TRIM(C3757),"-","")))</f>
        <v>1</v>
      </c>
      <c r="R3757" t="str">
        <f t="shared" si="697"/>
        <v>Matched Order Reference</v>
      </c>
      <c r="S3757">
        <f t="shared" si="698"/>
        <v>1</v>
      </c>
      <c r="V3757" cm="1">
        <f t="array" ref="V3757">IF(E3757&lt;&gt;"CAPTURE",0,SUMPRODUCT((MDR_Rates!$A$2:$A$10=F3757)*(G3757&gt;MDR_Rates!$B$2:$B$10)*((MDR_Rates!$C$2:$C$10="")+(G3757&lt;=MDR_Rates!$C$2:$C$10))*MDR_Rates!$D$2:$D$10))</f>
        <v>0</v>
      </c>
      <c r="W3757">
        <f t="shared" si="699"/>
        <v>0</v>
      </c>
      <c r="X3757">
        <f t="shared" si="700"/>
        <v>0</v>
      </c>
      <c r="Y3757">
        <f t="shared" si="701"/>
        <v>0</v>
      </c>
      <c r="Z3757">
        <f t="shared" si="702"/>
        <v>0</v>
      </c>
      <c r="AG3757" t="str">
        <f t="shared" si="703"/>
        <v/>
      </c>
      <c r="AI3757" t="str">
        <f t="shared" si="704"/>
        <v/>
      </c>
      <c r="AJ3757" t="str">
        <f t="shared" si="705"/>
        <v/>
      </c>
      <c r="AK3757" t="str">
        <f t="shared" si="706"/>
        <v>ORD26004627</v>
      </c>
      <c r="AL3757">
        <f>IF(E3757&lt;&gt;"CAPTURE","",COUNTIF(Orders!$H:$H,AK3757))</f>
        <v>1</v>
      </c>
      <c r="AP3757" t="str">
        <f t="shared" si="707"/>
        <v>Matched to Order</v>
      </c>
      <c r="AQ3757">
        <f>IF(COUNTIF($A$2:A3757,A3757)=1,1,0)</f>
        <v>1</v>
      </c>
    </row>
    <row r="3758" spans="1:43" x14ac:dyDescent="0.3">
      <c r="A3758" t="s">
        <v>16164</v>
      </c>
      <c r="C3758" t="s">
        <v>9181</v>
      </c>
      <c r="D3758" s="1">
        <v>46285</v>
      </c>
      <c r="E3758" t="s">
        <v>11819</v>
      </c>
      <c r="F3758" t="s">
        <v>44</v>
      </c>
      <c r="G3758">
        <v>6498</v>
      </c>
      <c r="H3758">
        <v>110.47</v>
      </c>
      <c r="I3758">
        <v>19.88</v>
      </c>
      <c r="J3758">
        <v>6367.65</v>
      </c>
      <c r="K3758" s="1">
        <v>46287</v>
      </c>
      <c r="L3758" t="s">
        <v>16009</v>
      </c>
      <c r="M3758">
        <f t="shared" si="696"/>
        <v>1</v>
      </c>
      <c r="N3758">
        <f>COUNTIF(Orders!$A:$A,C3758)</f>
        <v>1</v>
      </c>
      <c r="P3758">
        <f>COUNTIF(Orders!$H:$H,UPPER(SUBSTITUTE(TRIM(C3758),"-","")))</f>
        <v>1</v>
      </c>
      <c r="R3758" t="str">
        <f t="shared" si="697"/>
        <v>Matched Order Reference</v>
      </c>
      <c r="S3758">
        <f t="shared" si="698"/>
        <v>1</v>
      </c>
      <c r="V3758" cm="1">
        <f t="array" ref="V3758">IF(E3758&lt;&gt;"CAPTURE",0,SUMPRODUCT((MDR_Rates!$A$2:$A$10=F3758)*(G3758&gt;MDR_Rates!$B$2:$B$10)*((MDR_Rates!$C$2:$C$10="")+(G3758&lt;=MDR_Rates!$C$2:$C$10))*MDR_Rates!$D$2:$D$10))</f>
        <v>1.7</v>
      </c>
      <c r="W3758">
        <f t="shared" si="699"/>
        <v>110.47</v>
      </c>
      <c r="X3758">
        <f t="shared" si="700"/>
        <v>19.88</v>
      </c>
      <c r="Y3758">
        <f t="shared" si="701"/>
        <v>0</v>
      </c>
      <c r="Z3758">
        <f t="shared" si="702"/>
        <v>0</v>
      </c>
      <c r="AG3758" t="str">
        <f t="shared" si="703"/>
        <v/>
      </c>
      <c r="AI3758" t="str">
        <f t="shared" si="704"/>
        <v/>
      </c>
      <c r="AJ3758" t="str">
        <f t="shared" si="705"/>
        <v/>
      </c>
      <c r="AK3758" t="str">
        <f t="shared" si="706"/>
        <v>ORD26004637</v>
      </c>
      <c r="AL3758">
        <f>IF(E3758&lt;&gt;"CAPTURE","",COUNTIF(Orders!$H:$H,AK3758))</f>
        <v>1</v>
      </c>
      <c r="AP3758" t="str">
        <f t="shared" si="707"/>
        <v>Matched to Order</v>
      </c>
      <c r="AQ3758">
        <f>IF(COUNTIF($A$2:A3758,A3758)=1,1,0)</f>
        <v>1</v>
      </c>
    </row>
    <row r="3759" spans="1:43" x14ac:dyDescent="0.3">
      <c r="A3759" t="s">
        <v>16165</v>
      </c>
      <c r="C3759" t="s">
        <v>9249</v>
      </c>
      <c r="D3759" s="1">
        <v>46285</v>
      </c>
      <c r="E3759" t="s">
        <v>11819</v>
      </c>
      <c r="F3759" t="s">
        <v>9</v>
      </c>
      <c r="G3759">
        <v>1299</v>
      </c>
      <c r="H3759">
        <v>0</v>
      </c>
      <c r="I3759">
        <v>0</v>
      </c>
      <c r="J3759">
        <v>1299</v>
      </c>
      <c r="K3759" s="1">
        <v>46287</v>
      </c>
      <c r="L3759" t="s">
        <v>16009</v>
      </c>
      <c r="M3759">
        <f t="shared" si="696"/>
        <v>1</v>
      </c>
      <c r="N3759">
        <f>COUNTIF(Orders!$A:$A,C3759)</f>
        <v>1</v>
      </c>
      <c r="P3759">
        <f>COUNTIF(Orders!$H:$H,UPPER(SUBSTITUTE(TRIM(C3759),"-","")))</f>
        <v>1</v>
      </c>
      <c r="R3759" t="str">
        <f t="shared" si="697"/>
        <v>Matched Order Reference</v>
      </c>
      <c r="S3759">
        <f t="shared" si="698"/>
        <v>1</v>
      </c>
      <c r="V3759" cm="1">
        <f t="array" ref="V3759">IF(E3759&lt;&gt;"CAPTURE",0,SUMPRODUCT((MDR_Rates!$A$2:$A$10=F3759)*(G3759&gt;MDR_Rates!$B$2:$B$10)*((MDR_Rates!$C$2:$C$10="")+(G3759&lt;=MDR_Rates!$C$2:$C$10))*MDR_Rates!$D$2:$D$10))</f>
        <v>0</v>
      </c>
      <c r="W3759">
        <f t="shared" si="699"/>
        <v>0</v>
      </c>
      <c r="X3759">
        <f t="shared" si="700"/>
        <v>0</v>
      </c>
      <c r="Y3759">
        <f t="shared" si="701"/>
        <v>0</v>
      </c>
      <c r="Z3759">
        <f t="shared" si="702"/>
        <v>0</v>
      </c>
      <c r="AG3759" t="str">
        <f t="shared" si="703"/>
        <v/>
      </c>
      <c r="AI3759" t="str">
        <f t="shared" si="704"/>
        <v/>
      </c>
      <c r="AJ3759" t="str">
        <f t="shared" si="705"/>
        <v/>
      </c>
      <c r="AK3759" t="str">
        <f t="shared" si="706"/>
        <v>ORD26004673</v>
      </c>
      <c r="AL3759">
        <f>IF(E3759&lt;&gt;"CAPTURE","",COUNTIF(Orders!$H:$H,AK3759))</f>
        <v>1</v>
      </c>
      <c r="AP3759" t="str">
        <f t="shared" si="707"/>
        <v>Matched to Order</v>
      </c>
      <c r="AQ3759">
        <f>IF(COUNTIF($A$2:A3759,A3759)=1,1,0)</f>
        <v>1</v>
      </c>
    </row>
    <row r="3760" spans="1:43" x14ac:dyDescent="0.3">
      <c r="A3760" t="s">
        <v>16166</v>
      </c>
      <c r="C3760" t="s">
        <v>9265</v>
      </c>
      <c r="D3760" s="1">
        <v>46285</v>
      </c>
      <c r="E3760" t="s">
        <v>11819</v>
      </c>
      <c r="F3760" t="s">
        <v>9</v>
      </c>
      <c r="G3760">
        <v>4298</v>
      </c>
      <c r="H3760">
        <v>12.89</v>
      </c>
      <c r="I3760">
        <v>2.3199999999999998</v>
      </c>
      <c r="J3760">
        <v>4282.79</v>
      </c>
      <c r="K3760" s="1">
        <v>46287</v>
      </c>
      <c r="L3760" t="s">
        <v>16009</v>
      </c>
      <c r="M3760">
        <f t="shared" si="696"/>
        <v>1</v>
      </c>
      <c r="N3760">
        <f>COUNTIF(Orders!$A:$A,C3760)</f>
        <v>1</v>
      </c>
      <c r="P3760">
        <f>COUNTIF(Orders!$H:$H,UPPER(SUBSTITUTE(TRIM(C3760),"-","")))</f>
        <v>1</v>
      </c>
      <c r="R3760" t="str">
        <f t="shared" si="697"/>
        <v>Matched Order Reference</v>
      </c>
      <c r="S3760">
        <f t="shared" si="698"/>
        <v>1</v>
      </c>
      <c r="V3760" cm="1">
        <f t="array" ref="V3760">IF(E3760&lt;&gt;"CAPTURE",0,SUMPRODUCT((MDR_Rates!$A$2:$A$10=F3760)*(G3760&gt;MDR_Rates!$B$2:$B$10)*((MDR_Rates!$C$2:$C$10="")+(G3760&lt;=MDR_Rates!$C$2:$C$10))*MDR_Rates!$D$2:$D$10))</f>
        <v>0.3</v>
      </c>
      <c r="W3760">
        <f t="shared" si="699"/>
        <v>12.89</v>
      </c>
      <c r="X3760">
        <f t="shared" si="700"/>
        <v>2.3199999999999998</v>
      </c>
      <c r="Y3760">
        <f t="shared" si="701"/>
        <v>0</v>
      </c>
      <c r="Z3760">
        <f t="shared" si="702"/>
        <v>0</v>
      </c>
      <c r="AG3760" t="str">
        <f t="shared" si="703"/>
        <v/>
      </c>
      <c r="AI3760" t="str">
        <f t="shared" si="704"/>
        <v/>
      </c>
      <c r="AJ3760" t="str">
        <f t="shared" si="705"/>
        <v/>
      </c>
      <c r="AK3760" t="str">
        <f t="shared" si="706"/>
        <v>ORD26004681</v>
      </c>
      <c r="AL3760">
        <f>IF(E3760&lt;&gt;"CAPTURE","",COUNTIF(Orders!$H:$H,AK3760))</f>
        <v>1</v>
      </c>
      <c r="AP3760" t="str">
        <f t="shared" si="707"/>
        <v>Matched to Order</v>
      </c>
      <c r="AQ3760">
        <f>IF(COUNTIF($A$2:A3760,A3760)=1,1,0)</f>
        <v>1</v>
      </c>
    </row>
    <row r="3761" spans="1:43" x14ac:dyDescent="0.3">
      <c r="A3761" t="s">
        <v>16167</v>
      </c>
      <c r="C3761" t="s">
        <v>9275</v>
      </c>
      <c r="D3761" s="1">
        <v>46285</v>
      </c>
      <c r="E3761" t="s">
        <v>11819</v>
      </c>
      <c r="F3761" t="s">
        <v>44</v>
      </c>
      <c r="G3761">
        <v>2798</v>
      </c>
      <c r="H3761">
        <v>47.57</v>
      </c>
      <c r="I3761">
        <v>8.56</v>
      </c>
      <c r="J3761">
        <v>2741.87</v>
      </c>
      <c r="K3761" s="1">
        <v>46287</v>
      </c>
      <c r="L3761" t="s">
        <v>16009</v>
      </c>
      <c r="M3761">
        <f t="shared" si="696"/>
        <v>1</v>
      </c>
      <c r="N3761">
        <f>COUNTIF(Orders!$A:$A,C3761)</f>
        <v>1</v>
      </c>
      <c r="P3761">
        <f>COUNTIF(Orders!$H:$H,UPPER(SUBSTITUTE(TRIM(C3761),"-","")))</f>
        <v>1</v>
      </c>
      <c r="R3761" t="str">
        <f t="shared" si="697"/>
        <v>Matched Order Reference</v>
      </c>
      <c r="S3761">
        <f t="shared" si="698"/>
        <v>1</v>
      </c>
      <c r="V3761" cm="1">
        <f t="array" ref="V3761">IF(E3761&lt;&gt;"CAPTURE",0,SUMPRODUCT((MDR_Rates!$A$2:$A$10=F3761)*(G3761&gt;MDR_Rates!$B$2:$B$10)*((MDR_Rates!$C$2:$C$10="")+(G3761&lt;=MDR_Rates!$C$2:$C$10))*MDR_Rates!$D$2:$D$10))</f>
        <v>1.7</v>
      </c>
      <c r="W3761">
        <f t="shared" si="699"/>
        <v>47.57</v>
      </c>
      <c r="X3761">
        <f t="shared" si="700"/>
        <v>8.56</v>
      </c>
      <c r="Y3761">
        <f t="shared" si="701"/>
        <v>0</v>
      </c>
      <c r="Z3761">
        <f t="shared" si="702"/>
        <v>0</v>
      </c>
      <c r="AG3761" t="str">
        <f t="shared" si="703"/>
        <v/>
      </c>
      <c r="AI3761" t="str">
        <f t="shared" si="704"/>
        <v/>
      </c>
      <c r="AJ3761" t="str">
        <f t="shared" si="705"/>
        <v/>
      </c>
      <c r="AK3761" t="str">
        <f t="shared" si="706"/>
        <v>ORD26004686</v>
      </c>
      <c r="AL3761">
        <f>IF(E3761&lt;&gt;"CAPTURE","",COUNTIF(Orders!$H:$H,AK3761))</f>
        <v>1</v>
      </c>
      <c r="AP3761" t="str">
        <f t="shared" si="707"/>
        <v>Matched to Order</v>
      </c>
      <c r="AQ3761">
        <f>IF(COUNTIF($A$2:A3761,A3761)=1,1,0)</f>
        <v>1</v>
      </c>
    </row>
    <row r="3762" spans="1:43" x14ac:dyDescent="0.3">
      <c r="A3762" t="s">
        <v>16168</v>
      </c>
      <c r="C3762" t="s">
        <v>9319</v>
      </c>
      <c r="D3762" s="1">
        <v>46285</v>
      </c>
      <c r="E3762" t="s">
        <v>11819</v>
      </c>
      <c r="F3762" t="s">
        <v>9</v>
      </c>
      <c r="G3762">
        <v>9847</v>
      </c>
      <c r="H3762">
        <v>29.54</v>
      </c>
      <c r="I3762">
        <v>5.32</v>
      </c>
      <c r="J3762">
        <v>9812.14</v>
      </c>
      <c r="K3762" s="1">
        <v>46287</v>
      </c>
      <c r="L3762" t="s">
        <v>16009</v>
      </c>
      <c r="M3762">
        <f t="shared" si="696"/>
        <v>1</v>
      </c>
      <c r="N3762">
        <f>COUNTIF(Orders!$A:$A,C3762)</f>
        <v>1</v>
      </c>
      <c r="P3762">
        <f>COUNTIF(Orders!$H:$H,UPPER(SUBSTITUTE(TRIM(C3762),"-","")))</f>
        <v>1</v>
      </c>
      <c r="R3762" t="str">
        <f t="shared" si="697"/>
        <v>Matched Order Reference</v>
      </c>
      <c r="S3762">
        <f t="shared" si="698"/>
        <v>1</v>
      </c>
      <c r="V3762" cm="1">
        <f t="array" ref="V3762">IF(E3762&lt;&gt;"CAPTURE",0,SUMPRODUCT((MDR_Rates!$A$2:$A$10=F3762)*(G3762&gt;MDR_Rates!$B$2:$B$10)*((MDR_Rates!$C$2:$C$10="")+(G3762&lt;=MDR_Rates!$C$2:$C$10))*MDR_Rates!$D$2:$D$10))</f>
        <v>0.3</v>
      </c>
      <c r="W3762">
        <f t="shared" si="699"/>
        <v>29.54</v>
      </c>
      <c r="X3762">
        <f t="shared" si="700"/>
        <v>5.32</v>
      </c>
      <c r="Y3762">
        <f t="shared" si="701"/>
        <v>0</v>
      </c>
      <c r="Z3762">
        <f t="shared" si="702"/>
        <v>0</v>
      </c>
      <c r="AG3762" t="str">
        <f t="shared" si="703"/>
        <v/>
      </c>
      <c r="AI3762" t="str">
        <f t="shared" si="704"/>
        <v/>
      </c>
      <c r="AJ3762" t="str">
        <f t="shared" si="705"/>
        <v/>
      </c>
      <c r="AK3762" t="str">
        <f t="shared" si="706"/>
        <v>ORD26004708</v>
      </c>
      <c r="AL3762">
        <f>IF(E3762&lt;&gt;"CAPTURE","",COUNTIF(Orders!$H:$H,AK3762))</f>
        <v>1</v>
      </c>
      <c r="AP3762" t="str">
        <f t="shared" si="707"/>
        <v>Matched to Order</v>
      </c>
      <c r="AQ3762">
        <f>IF(COUNTIF($A$2:A3762,A3762)=1,1,0)</f>
        <v>1</v>
      </c>
    </row>
    <row r="3763" spans="1:43" x14ac:dyDescent="0.3">
      <c r="A3763" t="s">
        <v>16169</v>
      </c>
      <c r="C3763" t="s">
        <v>9337</v>
      </c>
      <c r="D3763" s="1">
        <v>46285</v>
      </c>
      <c r="E3763" t="s">
        <v>11819</v>
      </c>
      <c r="F3763" t="s">
        <v>9</v>
      </c>
      <c r="G3763">
        <v>1499</v>
      </c>
      <c r="H3763">
        <v>0</v>
      </c>
      <c r="I3763">
        <v>0</v>
      </c>
      <c r="J3763">
        <v>1499</v>
      </c>
      <c r="K3763" s="1">
        <v>46287</v>
      </c>
      <c r="L3763" t="s">
        <v>16009</v>
      </c>
      <c r="M3763">
        <f t="shared" si="696"/>
        <v>1</v>
      </c>
      <c r="N3763">
        <f>COUNTIF(Orders!$A:$A,C3763)</f>
        <v>1</v>
      </c>
      <c r="P3763">
        <f>COUNTIF(Orders!$H:$H,UPPER(SUBSTITUTE(TRIM(C3763),"-","")))</f>
        <v>1</v>
      </c>
      <c r="R3763" t="str">
        <f t="shared" si="697"/>
        <v>Matched Order Reference</v>
      </c>
      <c r="S3763">
        <f t="shared" si="698"/>
        <v>1</v>
      </c>
      <c r="V3763" cm="1">
        <f t="array" ref="V3763">IF(E3763&lt;&gt;"CAPTURE",0,SUMPRODUCT((MDR_Rates!$A$2:$A$10=F3763)*(G3763&gt;MDR_Rates!$B$2:$B$10)*((MDR_Rates!$C$2:$C$10="")+(G3763&lt;=MDR_Rates!$C$2:$C$10))*MDR_Rates!$D$2:$D$10))</f>
        <v>0</v>
      </c>
      <c r="W3763">
        <f t="shared" si="699"/>
        <v>0</v>
      </c>
      <c r="X3763">
        <f t="shared" si="700"/>
        <v>0</v>
      </c>
      <c r="Y3763">
        <f t="shared" si="701"/>
        <v>0</v>
      </c>
      <c r="Z3763">
        <f t="shared" si="702"/>
        <v>0</v>
      </c>
      <c r="AG3763" t="str">
        <f t="shared" si="703"/>
        <v/>
      </c>
      <c r="AI3763" t="str">
        <f t="shared" si="704"/>
        <v/>
      </c>
      <c r="AJ3763" t="str">
        <f t="shared" si="705"/>
        <v/>
      </c>
      <c r="AK3763" t="str">
        <f t="shared" si="706"/>
        <v>ORD26004718</v>
      </c>
      <c r="AL3763">
        <f>IF(E3763&lt;&gt;"CAPTURE","",COUNTIF(Orders!$H:$H,AK3763))</f>
        <v>1</v>
      </c>
      <c r="AP3763" t="str">
        <f t="shared" si="707"/>
        <v>Matched to Order</v>
      </c>
      <c r="AQ3763">
        <f>IF(COUNTIF($A$2:A3763,A3763)=1,1,0)</f>
        <v>1</v>
      </c>
    </row>
    <row r="3764" spans="1:43" x14ac:dyDescent="0.3">
      <c r="A3764" t="s">
        <v>16170</v>
      </c>
      <c r="C3764" t="s">
        <v>16171</v>
      </c>
      <c r="D3764" s="1">
        <v>46285</v>
      </c>
      <c r="E3764" t="s">
        <v>11819</v>
      </c>
      <c r="F3764" t="s">
        <v>9</v>
      </c>
      <c r="G3764">
        <v>3847</v>
      </c>
      <c r="H3764">
        <v>11.54</v>
      </c>
      <c r="I3764">
        <v>2.08</v>
      </c>
      <c r="J3764">
        <v>3833.38</v>
      </c>
      <c r="K3764" s="1">
        <v>46287</v>
      </c>
      <c r="L3764" t="s">
        <v>16009</v>
      </c>
      <c r="M3764">
        <f t="shared" si="696"/>
        <v>1</v>
      </c>
      <c r="N3764">
        <f>COUNTIF(Orders!$A:$A,C3764)</f>
        <v>0</v>
      </c>
      <c r="P3764">
        <f>COUNTIF(Orders!$H:$H,UPPER(SUBSTITUTE(TRIM(C3764),"-","")))</f>
        <v>1</v>
      </c>
      <c r="R3764" t="str">
        <f t="shared" si="697"/>
        <v>Matched Order Reference</v>
      </c>
      <c r="S3764">
        <f t="shared" si="698"/>
        <v>1</v>
      </c>
      <c r="V3764" cm="1">
        <f t="array" ref="V3764">IF(E3764&lt;&gt;"CAPTURE",0,SUMPRODUCT((MDR_Rates!$A$2:$A$10=F3764)*(G3764&gt;MDR_Rates!$B$2:$B$10)*((MDR_Rates!$C$2:$C$10="")+(G3764&lt;=MDR_Rates!$C$2:$C$10))*MDR_Rates!$D$2:$D$10))</f>
        <v>0.3</v>
      </c>
      <c r="W3764">
        <f t="shared" si="699"/>
        <v>11.54</v>
      </c>
      <c r="X3764">
        <f t="shared" si="700"/>
        <v>2.08</v>
      </c>
      <c r="Y3764">
        <f t="shared" si="701"/>
        <v>0</v>
      </c>
      <c r="Z3764">
        <f t="shared" si="702"/>
        <v>0</v>
      </c>
      <c r="AG3764" t="str">
        <f t="shared" si="703"/>
        <v/>
      </c>
      <c r="AI3764" t="str">
        <f t="shared" si="704"/>
        <v/>
      </c>
      <c r="AJ3764" t="str">
        <f t="shared" si="705"/>
        <v/>
      </c>
      <c r="AK3764" t="str">
        <f t="shared" si="706"/>
        <v>ORD26004728</v>
      </c>
      <c r="AL3764">
        <f>IF(E3764&lt;&gt;"CAPTURE","",COUNTIF(Orders!$H:$H,AK3764))</f>
        <v>1</v>
      </c>
      <c r="AP3764" t="str">
        <f t="shared" si="707"/>
        <v>Matched to Order</v>
      </c>
      <c r="AQ3764">
        <f>IF(COUNTIF($A$2:A3764,A3764)=1,1,0)</f>
        <v>1</v>
      </c>
    </row>
    <row r="3765" spans="1:43" x14ac:dyDescent="0.3">
      <c r="A3765" t="s">
        <v>16172</v>
      </c>
      <c r="C3765" t="s">
        <v>9465</v>
      </c>
      <c r="D3765" s="1">
        <v>46285</v>
      </c>
      <c r="E3765" t="s">
        <v>11819</v>
      </c>
      <c r="F3765" t="s">
        <v>9</v>
      </c>
      <c r="G3765">
        <v>1799</v>
      </c>
      <c r="H3765">
        <v>0</v>
      </c>
      <c r="I3765">
        <v>0</v>
      </c>
      <c r="J3765">
        <v>1799</v>
      </c>
      <c r="K3765" s="1">
        <v>46287</v>
      </c>
      <c r="L3765" t="s">
        <v>16009</v>
      </c>
      <c r="M3765">
        <f t="shared" si="696"/>
        <v>1</v>
      </c>
      <c r="N3765">
        <f>COUNTIF(Orders!$A:$A,C3765)</f>
        <v>1</v>
      </c>
      <c r="P3765">
        <f>COUNTIF(Orders!$H:$H,UPPER(SUBSTITUTE(TRIM(C3765),"-","")))</f>
        <v>1</v>
      </c>
      <c r="R3765" t="str">
        <f t="shared" si="697"/>
        <v>Matched Order Reference</v>
      </c>
      <c r="S3765">
        <f t="shared" si="698"/>
        <v>1</v>
      </c>
      <c r="V3765" cm="1">
        <f t="array" ref="V3765">IF(E3765&lt;&gt;"CAPTURE",0,SUMPRODUCT((MDR_Rates!$A$2:$A$10=F3765)*(G3765&gt;MDR_Rates!$B$2:$B$10)*((MDR_Rates!$C$2:$C$10="")+(G3765&lt;=MDR_Rates!$C$2:$C$10))*MDR_Rates!$D$2:$D$10))</f>
        <v>0</v>
      </c>
      <c r="W3765">
        <f t="shared" si="699"/>
        <v>0</v>
      </c>
      <c r="X3765">
        <f t="shared" si="700"/>
        <v>0</v>
      </c>
      <c r="Y3765">
        <f t="shared" si="701"/>
        <v>0</v>
      </c>
      <c r="Z3765">
        <f t="shared" si="702"/>
        <v>0</v>
      </c>
      <c r="AG3765" t="str">
        <f t="shared" si="703"/>
        <v/>
      </c>
      <c r="AI3765" t="str">
        <f t="shared" si="704"/>
        <v/>
      </c>
      <c r="AJ3765" t="str">
        <f t="shared" si="705"/>
        <v/>
      </c>
      <c r="AK3765" t="str">
        <f t="shared" si="706"/>
        <v>ORD26004785</v>
      </c>
      <c r="AL3765">
        <f>IF(E3765&lt;&gt;"CAPTURE","",COUNTIF(Orders!$H:$H,AK3765))</f>
        <v>1</v>
      </c>
      <c r="AP3765" t="str">
        <f t="shared" si="707"/>
        <v>Matched to Order</v>
      </c>
      <c r="AQ3765">
        <f>IF(COUNTIF($A$2:A3765,A3765)=1,1,0)</f>
        <v>1</v>
      </c>
    </row>
    <row r="3766" spans="1:43" x14ac:dyDescent="0.3">
      <c r="A3766" t="s">
        <v>16173</v>
      </c>
      <c r="C3766" t="s">
        <v>9508</v>
      </c>
      <c r="D3766" s="1">
        <v>46285</v>
      </c>
      <c r="E3766" t="s">
        <v>11819</v>
      </c>
      <c r="F3766" t="s">
        <v>9</v>
      </c>
      <c r="G3766">
        <v>999</v>
      </c>
      <c r="H3766">
        <v>0</v>
      </c>
      <c r="I3766">
        <v>0</v>
      </c>
      <c r="J3766">
        <v>999</v>
      </c>
      <c r="K3766" s="1">
        <v>46287</v>
      </c>
      <c r="L3766" t="s">
        <v>16009</v>
      </c>
      <c r="M3766">
        <f t="shared" si="696"/>
        <v>1</v>
      </c>
      <c r="N3766">
        <f>COUNTIF(Orders!$A:$A,C3766)</f>
        <v>1</v>
      </c>
      <c r="P3766">
        <f>COUNTIF(Orders!$H:$H,UPPER(SUBSTITUTE(TRIM(C3766),"-","")))</f>
        <v>1</v>
      </c>
      <c r="R3766" t="str">
        <f t="shared" si="697"/>
        <v>Matched Order Reference</v>
      </c>
      <c r="S3766">
        <f t="shared" si="698"/>
        <v>1</v>
      </c>
      <c r="V3766" cm="1">
        <f t="array" ref="V3766">IF(E3766&lt;&gt;"CAPTURE",0,SUMPRODUCT((MDR_Rates!$A$2:$A$10=F3766)*(G3766&gt;MDR_Rates!$B$2:$B$10)*((MDR_Rates!$C$2:$C$10="")+(G3766&lt;=MDR_Rates!$C$2:$C$10))*MDR_Rates!$D$2:$D$10))</f>
        <v>0</v>
      </c>
      <c r="W3766">
        <f t="shared" si="699"/>
        <v>0</v>
      </c>
      <c r="X3766">
        <f t="shared" si="700"/>
        <v>0</v>
      </c>
      <c r="Y3766">
        <f t="shared" si="701"/>
        <v>0</v>
      </c>
      <c r="Z3766">
        <f t="shared" si="702"/>
        <v>0</v>
      </c>
      <c r="AG3766" t="str">
        <f t="shared" si="703"/>
        <v/>
      </c>
      <c r="AI3766" t="str">
        <f t="shared" si="704"/>
        <v/>
      </c>
      <c r="AJ3766" t="str">
        <f t="shared" si="705"/>
        <v/>
      </c>
      <c r="AK3766" t="str">
        <f t="shared" si="706"/>
        <v>ORD26004807</v>
      </c>
      <c r="AL3766">
        <f>IF(E3766&lt;&gt;"CAPTURE","",COUNTIF(Orders!$H:$H,AK3766))</f>
        <v>1</v>
      </c>
      <c r="AP3766" t="str">
        <f t="shared" si="707"/>
        <v>Matched to Order</v>
      </c>
      <c r="AQ3766">
        <f>IF(COUNTIF($A$2:A3766,A3766)=1,1,0)</f>
        <v>1</v>
      </c>
    </row>
    <row r="3767" spans="1:43" x14ac:dyDescent="0.3">
      <c r="A3767" t="s">
        <v>16174</v>
      </c>
      <c r="C3767" t="s">
        <v>16175</v>
      </c>
      <c r="D3767" s="1">
        <v>46285</v>
      </c>
      <c r="E3767" t="s">
        <v>11819</v>
      </c>
      <c r="F3767" t="s">
        <v>9</v>
      </c>
      <c r="G3767">
        <v>1299</v>
      </c>
      <c r="H3767">
        <v>0</v>
      </c>
      <c r="I3767">
        <v>0</v>
      </c>
      <c r="J3767">
        <v>1299</v>
      </c>
      <c r="K3767" s="1">
        <v>46287</v>
      </c>
      <c r="L3767" t="s">
        <v>16009</v>
      </c>
      <c r="M3767">
        <f t="shared" si="696"/>
        <v>1</v>
      </c>
      <c r="N3767">
        <f>COUNTIF(Orders!$A:$A,C3767)</f>
        <v>1</v>
      </c>
      <c r="P3767">
        <f>COUNTIF(Orders!$H:$H,UPPER(SUBSTITUTE(TRIM(C3767),"-","")))</f>
        <v>1</v>
      </c>
      <c r="R3767" t="str">
        <f t="shared" si="697"/>
        <v>Matched Order Reference</v>
      </c>
      <c r="S3767">
        <f t="shared" si="698"/>
        <v>1</v>
      </c>
      <c r="V3767" cm="1">
        <f t="array" ref="V3767">IF(E3767&lt;&gt;"CAPTURE",0,SUMPRODUCT((MDR_Rates!$A$2:$A$10=F3767)*(G3767&gt;MDR_Rates!$B$2:$B$10)*((MDR_Rates!$C$2:$C$10="")+(G3767&lt;=MDR_Rates!$C$2:$C$10))*MDR_Rates!$D$2:$D$10))</f>
        <v>0</v>
      </c>
      <c r="W3767">
        <f t="shared" si="699"/>
        <v>0</v>
      </c>
      <c r="X3767">
        <f t="shared" si="700"/>
        <v>0</v>
      </c>
      <c r="Y3767">
        <f t="shared" si="701"/>
        <v>0</v>
      </c>
      <c r="Z3767">
        <f t="shared" si="702"/>
        <v>0</v>
      </c>
      <c r="AG3767" t="str">
        <f t="shared" si="703"/>
        <v/>
      </c>
      <c r="AI3767" t="str">
        <f t="shared" si="704"/>
        <v/>
      </c>
      <c r="AJ3767" t="str">
        <f t="shared" si="705"/>
        <v/>
      </c>
      <c r="AK3767" t="str">
        <f t="shared" si="706"/>
        <v>ORD26004826</v>
      </c>
      <c r="AL3767">
        <f>IF(E3767&lt;&gt;"CAPTURE","",COUNTIF(Orders!$H:$H,AK3767))</f>
        <v>1</v>
      </c>
      <c r="AP3767" t="str">
        <f t="shared" si="707"/>
        <v>Matched to Order</v>
      </c>
      <c r="AQ3767">
        <f>IF(COUNTIF($A$2:A3767,A3767)=1,1,0)</f>
        <v>1</v>
      </c>
    </row>
    <row r="3768" spans="1:43" x14ac:dyDescent="0.3">
      <c r="A3768" t="s">
        <v>16176</v>
      </c>
      <c r="C3768" t="s">
        <v>9674</v>
      </c>
      <c r="D3768" s="1">
        <v>46285</v>
      </c>
      <c r="E3768" t="s">
        <v>11819</v>
      </c>
      <c r="F3768" t="s">
        <v>9</v>
      </c>
      <c r="G3768">
        <v>3897</v>
      </c>
      <c r="H3768">
        <v>11.69</v>
      </c>
      <c r="I3768">
        <v>2.1</v>
      </c>
      <c r="J3768">
        <v>3883.21</v>
      </c>
      <c r="K3768" s="1">
        <v>46287</v>
      </c>
      <c r="L3768" t="s">
        <v>16009</v>
      </c>
      <c r="M3768">
        <f t="shared" si="696"/>
        <v>1</v>
      </c>
      <c r="N3768">
        <f>COUNTIF(Orders!$A:$A,C3768)</f>
        <v>1</v>
      </c>
      <c r="P3768">
        <f>COUNTIF(Orders!$H:$H,UPPER(SUBSTITUTE(TRIM(C3768),"-","")))</f>
        <v>1</v>
      </c>
      <c r="R3768" t="str">
        <f t="shared" si="697"/>
        <v>Matched Order Reference</v>
      </c>
      <c r="S3768">
        <f t="shared" si="698"/>
        <v>1</v>
      </c>
      <c r="V3768" cm="1">
        <f t="array" ref="V3768">IF(E3768&lt;&gt;"CAPTURE",0,SUMPRODUCT((MDR_Rates!$A$2:$A$10=F3768)*(G3768&gt;MDR_Rates!$B$2:$B$10)*((MDR_Rates!$C$2:$C$10="")+(G3768&lt;=MDR_Rates!$C$2:$C$10))*MDR_Rates!$D$2:$D$10))</f>
        <v>0.3</v>
      </c>
      <c r="W3768">
        <f t="shared" si="699"/>
        <v>11.69</v>
      </c>
      <c r="X3768">
        <f t="shared" si="700"/>
        <v>2.1</v>
      </c>
      <c r="Y3768">
        <f t="shared" si="701"/>
        <v>0</v>
      </c>
      <c r="Z3768">
        <f t="shared" si="702"/>
        <v>0</v>
      </c>
      <c r="AG3768" t="str">
        <f t="shared" si="703"/>
        <v/>
      </c>
      <c r="AI3768" t="str">
        <f t="shared" si="704"/>
        <v/>
      </c>
      <c r="AJ3768" t="str">
        <f t="shared" si="705"/>
        <v/>
      </c>
      <c r="AK3768" t="str">
        <f t="shared" si="706"/>
        <v>ORD26004893</v>
      </c>
      <c r="AL3768">
        <f>IF(E3768&lt;&gt;"CAPTURE","",COUNTIF(Orders!$H:$H,AK3768))</f>
        <v>1</v>
      </c>
      <c r="AP3768" t="str">
        <f t="shared" si="707"/>
        <v>Matched to Order</v>
      </c>
      <c r="AQ3768">
        <f>IF(COUNTIF($A$2:A3768,A3768)=1,1,0)</f>
        <v>1</v>
      </c>
    </row>
    <row r="3769" spans="1:43" x14ac:dyDescent="0.3">
      <c r="A3769" t="s">
        <v>16177</v>
      </c>
      <c r="C3769" t="s">
        <v>16178</v>
      </c>
      <c r="D3769" s="1">
        <v>46285</v>
      </c>
      <c r="E3769" t="s">
        <v>11819</v>
      </c>
      <c r="F3769" t="s">
        <v>44</v>
      </c>
      <c r="G3769">
        <v>1998</v>
      </c>
      <c r="H3769">
        <v>37.96</v>
      </c>
      <c r="I3769">
        <v>6.83</v>
      </c>
      <c r="J3769">
        <v>1953.21</v>
      </c>
      <c r="K3769" s="1">
        <v>46287</v>
      </c>
      <c r="L3769" t="s">
        <v>16009</v>
      </c>
      <c r="M3769">
        <f t="shared" si="696"/>
        <v>1</v>
      </c>
      <c r="N3769">
        <f>COUNTIF(Orders!$A:$A,C3769)</f>
        <v>0</v>
      </c>
      <c r="P3769">
        <f>COUNTIF(Orders!$H:$H,UPPER(SUBSTITUTE(TRIM(C3769),"-","")))</f>
        <v>1</v>
      </c>
      <c r="R3769" t="str">
        <f t="shared" si="697"/>
        <v>Matched Order Reference</v>
      </c>
      <c r="S3769">
        <f t="shared" si="698"/>
        <v>1</v>
      </c>
      <c r="V3769" cm="1">
        <f t="array" ref="V3769">IF(E3769&lt;&gt;"CAPTURE",0,SUMPRODUCT((MDR_Rates!$A$2:$A$10=F3769)*(G3769&gt;MDR_Rates!$B$2:$B$10)*((MDR_Rates!$C$2:$C$10="")+(G3769&lt;=MDR_Rates!$C$2:$C$10))*MDR_Rates!$D$2:$D$10))</f>
        <v>1.9</v>
      </c>
      <c r="W3769">
        <f t="shared" si="699"/>
        <v>37.96</v>
      </c>
      <c r="X3769">
        <f t="shared" si="700"/>
        <v>6.83</v>
      </c>
      <c r="Y3769">
        <f t="shared" si="701"/>
        <v>0</v>
      </c>
      <c r="Z3769">
        <f t="shared" si="702"/>
        <v>0</v>
      </c>
      <c r="AG3769" t="str">
        <f t="shared" si="703"/>
        <v/>
      </c>
      <c r="AI3769" t="str">
        <f t="shared" si="704"/>
        <v/>
      </c>
      <c r="AJ3769" t="str">
        <f t="shared" si="705"/>
        <v/>
      </c>
      <c r="AK3769" t="str">
        <f t="shared" si="706"/>
        <v>ORD26004895</v>
      </c>
      <c r="AL3769">
        <f>IF(E3769&lt;&gt;"CAPTURE","",COUNTIF(Orders!$H:$H,AK3769))</f>
        <v>1</v>
      </c>
      <c r="AP3769" t="str">
        <f t="shared" si="707"/>
        <v>Matched to Order</v>
      </c>
      <c r="AQ3769">
        <f>IF(COUNTIF($A$2:A3769,A3769)=1,1,0)</f>
        <v>1</v>
      </c>
    </row>
    <row r="3770" spans="1:43" x14ac:dyDescent="0.3">
      <c r="A3770" t="s">
        <v>16179</v>
      </c>
      <c r="C3770" t="s">
        <v>9690</v>
      </c>
      <c r="D3770" s="1">
        <v>46285</v>
      </c>
      <c r="E3770" t="s">
        <v>11819</v>
      </c>
      <c r="F3770" t="s">
        <v>17</v>
      </c>
      <c r="G3770">
        <v>10498</v>
      </c>
      <c r="H3770">
        <v>167.97</v>
      </c>
      <c r="I3770">
        <v>30.23</v>
      </c>
      <c r="J3770">
        <v>10299.799999999999</v>
      </c>
      <c r="K3770" s="1">
        <v>46287</v>
      </c>
      <c r="L3770" t="s">
        <v>16009</v>
      </c>
      <c r="M3770">
        <f t="shared" si="696"/>
        <v>1</v>
      </c>
      <c r="N3770">
        <f>COUNTIF(Orders!$A:$A,C3770)</f>
        <v>1</v>
      </c>
      <c r="P3770">
        <f>COUNTIF(Orders!$H:$H,UPPER(SUBSTITUTE(TRIM(C3770),"-","")))</f>
        <v>1</v>
      </c>
      <c r="R3770" t="str">
        <f t="shared" si="697"/>
        <v>Matched Order Reference</v>
      </c>
      <c r="S3770">
        <f t="shared" si="698"/>
        <v>1</v>
      </c>
      <c r="V3770" cm="1">
        <f t="array" ref="V3770">IF(E3770&lt;&gt;"CAPTURE",0,SUMPRODUCT((MDR_Rates!$A$2:$A$10=F3770)*(G3770&gt;MDR_Rates!$B$2:$B$10)*((MDR_Rates!$C$2:$C$10="")+(G3770&lt;=MDR_Rates!$C$2:$C$10))*MDR_Rates!$D$2:$D$10))</f>
        <v>1.6</v>
      </c>
      <c r="W3770">
        <f t="shared" si="699"/>
        <v>167.97</v>
      </c>
      <c r="X3770">
        <f t="shared" si="700"/>
        <v>30.23</v>
      </c>
      <c r="Y3770">
        <f t="shared" si="701"/>
        <v>0</v>
      </c>
      <c r="Z3770">
        <f t="shared" si="702"/>
        <v>0</v>
      </c>
      <c r="AG3770" t="str">
        <f t="shared" si="703"/>
        <v/>
      </c>
      <c r="AI3770" t="str">
        <f t="shared" si="704"/>
        <v/>
      </c>
      <c r="AJ3770" t="str">
        <f t="shared" si="705"/>
        <v/>
      </c>
      <c r="AK3770" t="str">
        <f t="shared" si="706"/>
        <v>ORD26004901</v>
      </c>
      <c r="AL3770">
        <f>IF(E3770&lt;&gt;"CAPTURE","",COUNTIF(Orders!$H:$H,AK3770))</f>
        <v>1</v>
      </c>
      <c r="AP3770" t="str">
        <f t="shared" si="707"/>
        <v>Matched to Order</v>
      </c>
      <c r="AQ3770">
        <f>IF(COUNTIF($A$2:A3770,A3770)=1,1,0)</f>
        <v>1</v>
      </c>
    </row>
    <row r="3771" spans="1:43" x14ac:dyDescent="0.3">
      <c r="A3771" t="s">
        <v>16180</v>
      </c>
      <c r="C3771" t="s">
        <v>9829</v>
      </c>
      <c r="D3771" s="1">
        <v>46285</v>
      </c>
      <c r="E3771" t="s">
        <v>11819</v>
      </c>
      <c r="F3771" t="s">
        <v>17</v>
      </c>
      <c r="G3771">
        <v>3498</v>
      </c>
      <c r="H3771">
        <v>55.97</v>
      </c>
      <c r="I3771">
        <v>10.07</v>
      </c>
      <c r="J3771">
        <v>3431.96</v>
      </c>
      <c r="K3771" s="1">
        <v>46287</v>
      </c>
      <c r="L3771" t="s">
        <v>16009</v>
      </c>
      <c r="M3771">
        <f t="shared" si="696"/>
        <v>1</v>
      </c>
      <c r="N3771">
        <f>COUNTIF(Orders!$A:$A,C3771)</f>
        <v>1</v>
      </c>
      <c r="P3771">
        <f>COUNTIF(Orders!$H:$H,UPPER(SUBSTITUTE(TRIM(C3771),"-","")))</f>
        <v>1</v>
      </c>
      <c r="R3771" t="str">
        <f t="shared" si="697"/>
        <v>Matched Order Reference</v>
      </c>
      <c r="S3771">
        <f t="shared" si="698"/>
        <v>1</v>
      </c>
      <c r="V3771" cm="1">
        <f t="array" ref="V3771">IF(E3771&lt;&gt;"CAPTURE",0,SUMPRODUCT((MDR_Rates!$A$2:$A$10=F3771)*(G3771&gt;MDR_Rates!$B$2:$B$10)*((MDR_Rates!$C$2:$C$10="")+(G3771&lt;=MDR_Rates!$C$2:$C$10))*MDR_Rates!$D$2:$D$10))</f>
        <v>1.6</v>
      </c>
      <c r="W3771">
        <f t="shared" si="699"/>
        <v>55.97</v>
      </c>
      <c r="X3771">
        <f t="shared" si="700"/>
        <v>10.07</v>
      </c>
      <c r="Y3771">
        <f t="shared" si="701"/>
        <v>0</v>
      </c>
      <c r="Z3771">
        <f t="shared" si="702"/>
        <v>0</v>
      </c>
      <c r="AG3771" t="str">
        <f t="shared" si="703"/>
        <v/>
      </c>
      <c r="AI3771" t="str">
        <f t="shared" si="704"/>
        <v/>
      </c>
      <c r="AJ3771" t="str">
        <f t="shared" si="705"/>
        <v/>
      </c>
      <c r="AK3771" t="str">
        <f t="shared" si="706"/>
        <v>ORD26004973</v>
      </c>
      <c r="AL3771">
        <f>IF(E3771&lt;&gt;"CAPTURE","",COUNTIF(Orders!$H:$H,AK3771))</f>
        <v>1</v>
      </c>
      <c r="AP3771" t="str">
        <f t="shared" si="707"/>
        <v>Matched to Order</v>
      </c>
      <c r="AQ3771">
        <f>IF(COUNTIF($A$2:A3771,A3771)=1,1,0)</f>
        <v>1</v>
      </c>
    </row>
    <row r="3772" spans="1:43" x14ac:dyDescent="0.3">
      <c r="A3772" t="s">
        <v>16181</v>
      </c>
      <c r="C3772" t="s">
        <v>9851</v>
      </c>
      <c r="D3772" s="1">
        <v>46285</v>
      </c>
      <c r="E3772" t="s">
        <v>11819</v>
      </c>
      <c r="F3772" t="s">
        <v>17</v>
      </c>
      <c r="G3772">
        <v>6297</v>
      </c>
      <c r="H3772">
        <v>100.75</v>
      </c>
      <c r="I3772">
        <v>18.14</v>
      </c>
      <c r="J3772">
        <v>6178.11</v>
      </c>
      <c r="K3772" s="1">
        <v>46287</v>
      </c>
      <c r="L3772" t="s">
        <v>16009</v>
      </c>
      <c r="M3772">
        <f t="shared" si="696"/>
        <v>1</v>
      </c>
      <c r="N3772">
        <f>COUNTIF(Orders!$A:$A,C3772)</f>
        <v>1</v>
      </c>
      <c r="P3772">
        <f>COUNTIF(Orders!$H:$H,UPPER(SUBSTITUTE(TRIM(C3772),"-","")))</f>
        <v>1</v>
      </c>
      <c r="R3772" t="str">
        <f t="shared" si="697"/>
        <v>Matched Order Reference</v>
      </c>
      <c r="S3772">
        <f t="shared" si="698"/>
        <v>1</v>
      </c>
      <c r="V3772" cm="1">
        <f t="array" ref="V3772">IF(E3772&lt;&gt;"CAPTURE",0,SUMPRODUCT((MDR_Rates!$A$2:$A$10=F3772)*(G3772&gt;MDR_Rates!$B$2:$B$10)*((MDR_Rates!$C$2:$C$10="")+(G3772&lt;=MDR_Rates!$C$2:$C$10))*MDR_Rates!$D$2:$D$10))</f>
        <v>1.6</v>
      </c>
      <c r="W3772">
        <f t="shared" si="699"/>
        <v>100.75</v>
      </c>
      <c r="X3772">
        <f t="shared" si="700"/>
        <v>18.14</v>
      </c>
      <c r="Y3772">
        <f t="shared" si="701"/>
        <v>0</v>
      </c>
      <c r="Z3772">
        <f t="shared" si="702"/>
        <v>0</v>
      </c>
      <c r="AG3772" t="str">
        <f t="shared" si="703"/>
        <v/>
      </c>
      <c r="AI3772" t="str">
        <f t="shared" si="704"/>
        <v/>
      </c>
      <c r="AJ3772" t="str">
        <f t="shared" si="705"/>
        <v/>
      </c>
      <c r="AK3772" t="str">
        <f t="shared" si="706"/>
        <v>ORD26004984</v>
      </c>
      <c r="AL3772">
        <f>IF(E3772&lt;&gt;"CAPTURE","",COUNTIF(Orders!$H:$H,AK3772))</f>
        <v>1</v>
      </c>
      <c r="AP3772" t="str">
        <f t="shared" si="707"/>
        <v>Matched to Order</v>
      </c>
      <c r="AQ3772">
        <f>IF(COUNTIF($A$2:A3772,A3772)=1,1,0)</f>
        <v>1</v>
      </c>
    </row>
    <row r="3773" spans="1:43" x14ac:dyDescent="0.3">
      <c r="A3773" t="s">
        <v>16182</v>
      </c>
      <c r="C3773" t="s">
        <v>9873</v>
      </c>
      <c r="D3773" s="1">
        <v>46285</v>
      </c>
      <c r="E3773" t="s">
        <v>11819</v>
      </c>
      <c r="F3773" t="s">
        <v>33</v>
      </c>
      <c r="G3773">
        <v>3498</v>
      </c>
      <c r="H3773">
        <v>41.98</v>
      </c>
      <c r="I3773">
        <v>7.56</v>
      </c>
      <c r="J3773">
        <v>3448.46</v>
      </c>
      <c r="K3773" s="1">
        <v>46287</v>
      </c>
      <c r="L3773" t="s">
        <v>16009</v>
      </c>
      <c r="M3773">
        <f t="shared" si="696"/>
        <v>1</v>
      </c>
      <c r="N3773">
        <f>COUNTIF(Orders!$A:$A,C3773)</f>
        <v>1</v>
      </c>
      <c r="P3773">
        <f>COUNTIF(Orders!$H:$H,UPPER(SUBSTITUTE(TRIM(C3773),"-","")))</f>
        <v>1</v>
      </c>
      <c r="R3773" t="str">
        <f t="shared" si="697"/>
        <v>Matched Order Reference</v>
      </c>
      <c r="S3773">
        <f t="shared" si="698"/>
        <v>1</v>
      </c>
      <c r="V3773" cm="1">
        <f t="array" ref="V3773">IF(E3773&lt;&gt;"CAPTURE",0,SUMPRODUCT((MDR_Rates!$A$2:$A$10=F3773)*(G3773&gt;MDR_Rates!$B$2:$B$10)*((MDR_Rates!$C$2:$C$10="")+(G3773&lt;=MDR_Rates!$C$2:$C$10))*MDR_Rates!$D$2:$D$10))</f>
        <v>1.2</v>
      </c>
      <c r="W3773">
        <f t="shared" si="699"/>
        <v>41.98</v>
      </c>
      <c r="X3773">
        <f t="shared" si="700"/>
        <v>7.56</v>
      </c>
      <c r="Y3773">
        <f t="shared" si="701"/>
        <v>0</v>
      </c>
      <c r="Z3773">
        <f t="shared" si="702"/>
        <v>0</v>
      </c>
      <c r="AG3773" t="str">
        <f t="shared" si="703"/>
        <v/>
      </c>
      <c r="AI3773" t="str">
        <f t="shared" si="704"/>
        <v/>
      </c>
      <c r="AJ3773" t="str">
        <f t="shared" si="705"/>
        <v/>
      </c>
      <c r="AK3773" t="str">
        <f t="shared" si="706"/>
        <v>ORD26004995</v>
      </c>
      <c r="AL3773">
        <f>IF(E3773&lt;&gt;"CAPTURE","",COUNTIF(Orders!$H:$H,AK3773))</f>
        <v>1</v>
      </c>
      <c r="AP3773" t="str">
        <f t="shared" si="707"/>
        <v>Matched to Order</v>
      </c>
      <c r="AQ3773">
        <f>IF(COUNTIF($A$2:A3773,A3773)=1,1,0)</f>
        <v>1</v>
      </c>
    </row>
    <row r="3774" spans="1:43" x14ac:dyDescent="0.3">
      <c r="A3774" t="s">
        <v>16183</v>
      </c>
      <c r="C3774" t="s">
        <v>9889</v>
      </c>
      <c r="D3774" s="1">
        <v>46285</v>
      </c>
      <c r="E3774" t="s">
        <v>11819</v>
      </c>
      <c r="F3774" t="s">
        <v>17</v>
      </c>
      <c r="G3774">
        <v>4798</v>
      </c>
      <c r="H3774">
        <v>76.77</v>
      </c>
      <c r="I3774">
        <v>13.82</v>
      </c>
      <c r="J3774">
        <v>4707.41</v>
      </c>
      <c r="K3774" s="1">
        <v>46287</v>
      </c>
      <c r="L3774" t="s">
        <v>16009</v>
      </c>
      <c r="M3774">
        <f t="shared" si="696"/>
        <v>1</v>
      </c>
      <c r="N3774">
        <f>COUNTIF(Orders!$A:$A,C3774)</f>
        <v>1</v>
      </c>
      <c r="P3774">
        <f>COUNTIF(Orders!$H:$H,UPPER(SUBSTITUTE(TRIM(C3774),"-","")))</f>
        <v>1</v>
      </c>
      <c r="R3774" t="str">
        <f t="shared" si="697"/>
        <v>Matched Order Reference</v>
      </c>
      <c r="S3774">
        <f t="shared" si="698"/>
        <v>1</v>
      </c>
      <c r="V3774" cm="1">
        <f t="array" ref="V3774">IF(E3774&lt;&gt;"CAPTURE",0,SUMPRODUCT((MDR_Rates!$A$2:$A$10=F3774)*(G3774&gt;MDR_Rates!$B$2:$B$10)*((MDR_Rates!$C$2:$C$10="")+(G3774&lt;=MDR_Rates!$C$2:$C$10))*MDR_Rates!$D$2:$D$10))</f>
        <v>1.6</v>
      </c>
      <c r="W3774">
        <f t="shared" si="699"/>
        <v>76.77</v>
      </c>
      <c r="X3774">
        <f t="shared" si="700"/>
        <v>13.82</v>
      </c>
      <c r="Y3774">
        <f t="shared" si="701"/>
        <v>0</v>
      </c>
      <c r="Z3774">
        <f t="shared" si="702"/>
        <v>0</v>
      </c>
      <c r="AG3774" t="str">
        <f t="shared" si="703"/>
        <v/>
      </c>
      <c r="AI3774" t="str">
        <f t="shared" si="704"/>
        <v/>
      </c>
      <c r="AJ3774" t="str">
        <f t="shared" si="705"/>
        <v/>
      </c>
      <c r="AK3774" t="str">
        <f t="shared" si="706"/>
        <v>ORD26005003</v>
      </c>
      <c r="AL3774">
        <f>IF(E3774&lt;&gt;"CAPTURE","",COUNTIF(Orders!$H:$H,AK3774))</f>
        <v>1</v>
      </c>
      <c r="AP3774" t="str">
        <f t="shared" si="707"/>
        <v>Matched to Order</v>
      </c>
      <c r="AQ3774">
        <f>IF(COUNTIF($A$2:A3774,A3774)=1,1,0)</f>
        <v>1</v>
      </c>
    </row>
    <row r="3775" spans="1:43" x14ac:dyDescent="0.3">
      <c r="A3775" t="s">
        <v>16184</v>
      </c>
      <c r="C3775" t="s">
        <v>16185</v>
      </c>
      <c r="D3775" s="1">
        <v>46285</v>
      </c>
      <c r="E3775" t="s">
        <v>11819</v>
      </c>
      <c r="F3775" t="s">
        <v>17</v>
      </c>
      <c r="G3775">
        <v>1299</v>
      </c>
      <c r="H3775">
        <v>23.38</v>
      </c>
      <c r="I3775">
        <v>4.21</v>
      </c>
      <c r="J3775">
        <v>1271.4100000000001</v>
      </c>
      <c r="K3775" s="1">
        <v>46287</v>
      </c>
      <c r="L3775" t="s">
        <v>16009</v>
      </c>
      <c r="M3775">
        <f t="shared" si="696"/>
        <v>1</v>
      </c>
      <c r="N3775">
        <f>COUNTIF(Orders!$A:$A,C3775)</f>
        <v>1</v>
      </c>
      <c r="P3775">
        <f>COUNTIF(Orders!$H:$H,UPPER(SUBSTITUTE(TRIM(C3775),"-","")))</f>
        <v>1</v>
      </c>
      <c r="R3775" t="str">
        <f t="shared" si="697"/>
        <v>Matched Order Reference</v>
      </c>
      <c r="S3775">
        <f t="shared" si="698"/>
        <v>1</v>
      </c>
      <c r="V3775" cm="1">
        <f t="array" ref="V3775">IF(E3775&lt;&gt;"CAPTURE",0,SUMPRODUCT((MDR_Rates!$A$2:$A$10=F3775)*(G3775&gt;MDR_Rates!$B$2:$B$10)*((MDR_Rates!$C$2:$C$10="")+(G3775&lt;=MDR_Rates!$C$2:$C$10))*MDR_Rates!$D$2:$D$10))</f>
        <v>1.8</v>
      </c>
      <c r="W3775">
        <f t="shared" si="699"/>
        <v>23.38</v>
      </c>
      <c r="X3775">
        <f t="shared" si="700"/>
        <v>4.21</v>
      </c>
      <c r="Y3775">
        <f t="shared" si="701"/>
        <v>0</v>
      </c>
      <c r="Z3775">
        <f t="shared" si="702"/>
        <v>0</v>
      </c>
      <c r="AG3775" t="str">
        <f t="shared" si="703"/>
        <v/>
      </c>
      <c r="AI3775" t="str">
        <f t="shared" si="704"/>
        <v/>
      </c>
      <c r="AJ3775" t="str">
        <f t="shared" si="705"/>
        <v/>
      </c>
      <c r="AK3775" t="str">
        <f t="shared" si="706"/>
        <v>ORD26005010</v>
      </c>
      <c r="AL3775">
        <f>IF(E3775&lt;&gt;"CAPTURE","",COUNTIF(Orders!$H:$H,AK3775))</f>
        <v>1</v>
      </c>
      <c r="AP3775" t="str">
        <f t="shared" si="707"/>
        <v>Matched to Order</v>
      </c>
      <c r="AQ3775">
        <f>IF(COUNTIF($A$2:A3775,A3775)=1,1,0)</f>
        <v>1</v>
      </c>
    </row>
    <row r="3776" spans="1:43" x14ac:dyDescent="0.3">
      <c r="A3776" t="s">
        <v>16186</v>
      </c>
      <c r="C3776" t="s">
        <v>9920</v>
      </c>
      <c r="D3776" s="1">
        <v>46285</v>
      </c>
      <c r="E3776" t="s">
        <v>11819</v>
      </c>
      <c r="F3776" t="s">
        <v>9</v>
      </c>
      <c r="G3776">
        <v>2798</v>
      </c>
      <c r="H3776">
        <v>8.39</v>
      </c>
      <c r="I3776">
        <v>1.51</v>
      </c>
      <c r="J3776">
        <v>2788.1</v>
      </c>
      <c r="K3776" s="1">
        <v>46287</v>
      </c>
      <c r="L3776" t="s">
        <v>16009</v>
      </c>
      <c r="M3776">
        <f t="shared" si="696"/>
        <v>1</v>
      </c>
      <c r="N3776">
        <f>COUNTIF(Orders!$A:$A,C3776)</f>
        <v>1</v>
      </c>
      <c r="P3776">
        <f>COUNTIF(Orders!$H:$H,UPPER(SUBSTITUTE(TRIM(C3776),"-","")))</f>
        <v>1</v>
      </c>
      <c r="R3776" t="str">
        <f t="shared" si="697"/>
        <v>Matched Order Reference</v>
      </c>
      <c r="S3776">
        <f t="shared" si="698"/>
        <v>1</v>
      </c>
      <c r="V3776" cm="1">
        <f t="array" ref="V3776">IF(E3776&lt;&gt;"CAPTURE",0,SUMPRODUCT((MDR_Rates!$A$2:$A$10=F3776)*(G3776&gt;MDR_Rates!$B$2:$B$10)*((MDR_Rates!$C$2:$C$10="")+(G3776&lt;=MDR_Rates!$C$2:$C$10))*MDR_Rates!$D$2:$D$10))</f>
        <v>0.3</v>
      </c>
      <c r="W3776">
        <f t="shared" si="699"/>
        <v>8.39</v>
      </c>
      <c r="X3776">
        <f t="shared" si="700"/>
        <v>1.51</v>
      </c>
      <c r="Y3776">
        <f t="shared" si="701"/>
        <v>0</v>
      </c>
      <c r="Z3776">
        <f t="shared" si="702"/>
        <v>0</v>
      </c>
      <c r="AG3776" t="str">
        <f t="shared" si="703"/>
        <v/>
      </c>
      <c r="AI3776" t="str">
        <f t="shared" si="704"/>
        <v/>
      </c>
      <c r="AJ3776" t="str">
        <f t="shared" si="705"/>
        <v/>
      </c>
      <c r="AK3776" t="str">
        <f t="shared" si="706"/>
        <v>ORD26005020</v>
      </c>
      <c r="AL3776">
        <f>IF(E3776&lt;&gt;"CAPTURE","",COUNTIF(Orders!$H:$H,AK3776))</f>
        <v>1</v>
      </c>
      <c r="AP3776" t="str">
        <f t="shared" si="707"/>
        <v>Matched to Order</v>
      </c>
      <c r="AQ3776">
        <f>IF(COUNTIF($A$2:A3776,A3776)=1,1,0)</f>
        <v>1</v>
      </c>
    </row>
    <row r="3777" spans="1:43" x14ac:dyDescent="0.3">
      <c r="A3777" t="s">
        <v>16187</v>
      </c>
      <c r="C3777" t="s">
        <v>9964</v>
      </c>
      <c r="D3777" s="1">
        <v>46285</v>
      </c>
      <c r="E3777" t="s">
        <v>11819</v>
      </c>
      <c r="F3777" t="s">
        <v>9</v>
      </c>
      <c r="G3777">
        <v>799</v>
      </c>
      <c r="H3777">
        <v>0</v>
      </c>
      <c r="I3777">
        <v>0</v>
      </c>
      <c r="J3777">
        <v>799</v>
      </c>
      <c r="K3777" s="1">
        <v>46287</v>
      </c>
      <c r="L3777" t="s">
        <v>16009</v>
      </c>
      <c r="M3777">
        <f t="shared" si="696"/>
        <v>1</v>
      </c>
      <c r="N3777">
        <f>COUNTIF(Orders!$A:$A,C3777)</f>
        <v>1</v>
      </c>
      <c r="P3777">
        <f>COUNTIF(Orders!$H:$H,UPPER(SUBSTITUTE(TRIM(C3777),"-","")))</f>
        <v>1</v>
      </c>
      <c r="R3777" t="str">
        <f t="shared" si="697"/>
        <v>Matched Order Reference</v>
      </c>
      <c r="S3777">
        <f t="shared" si="698"/>
        <v>1</v>
      </c>
      <c r="V3777" cm="1">
        <f t="array" ref="V3777">IF(E3777&lt;&gt;"CAPTURE",0,SUMPRODUCT((MDR_Rates!$A$2:$A$10=F3777)*(G3777&gt;MDR_Rates!$B$2:$B$10)*((MDR_Rates!$C$2:$C$10="")+(G3777&lt;=MDR_Rates!$C$2:$C$10))*MDR_Rates!$D$2:$D$10))</f>
        <v>0</v>
      </c>
      <c r="W3777">
        <f t="shared" si="699"/>
        <v>0</v>
      </c>
      <c r="X3777">
        <f t="shared" si="700"/>
        <v>0</v>
      </c>
      <c r="Y3777">
        <f t="shared" si="701"/>
        <v>0</v>
      </c>
      <c r="Z3777">
        <f t="shared" si="702"/>
        <v>0</v>
      </c>
      <c r="AG3777" t="str">
        <f t="shared" si="703"/>
        <v/>
      </c>
      <c r="AI3777" t="str">
        <f t="shared" si="704"/>
        <v/>
      </c>
      <c r="AJ3777" t="str">
        <f t="shared" si="705"/>
        <v/>
      </c>
      <c r="AK3777" t="str">
        <f t="shared" si="706"/>
        <v>ORD26005044</v>
      </c>
      <c r="AL3777">
        <f>IF(E3777&lt;&gt;"CAPTURE","",COUNTIF(Orders!$H:$H,AK3777))</f>
        <v>1</v>
      </c>
      <c r="AP3777" t="str">
        <f t="shared" si="707"/>
        <v>Matched to Order</v>
      </c>
      <c r="AQ3777">
        <f>IF(COUNTIF($A$2:A3777,A3777)=1,1,0)</f>
        <v>1</v>
      </c>
    </row>
    <row r="3778" spans="1:43" x14ac:dyDescent="0.3">
      <c r="A3778" t="s">
        <v>16188</v>
      </c>
      <c r="C3778" t="s">
        <v>9994</v>
      </c>
      <c r="D3778" s="1">
        <v>46285</v>
      </c>
      <c r="E3778" t="s">
        <v>11819</v>
      </c>
      <c r="F3778" t="s">
        <v>9</v>
      </c>
      <c r="G3778">
        <v>999</v>
      </c>
      <c r="H3778">
        <v>0</v>
      </c>
      <c r="I3778">
        <v>0</v>
      </c>
      <c r="J3778">
        <v>999</v>
      </c>
      <c r="K3778" s="1">
        <v>46287</v>
      </c>
      <c r="L3778" t="s">
        <v>16009</v>
      </c>
      <c r="M3778">
        <f t="shared" si="696"/>
        <v>1</v>
      </c>
      <c r="N3778">
        <f>COUNTIF(Orders!$A:$A,C3778)</f>
        <v>1</v>
      </c>
      <c r="P3778">
        <f>COUNTIF(Orders!$H:$H,UPPER(SUBSTITUTE(TRIM(C3778),"-","")))</f>
        <v>1</v>
      </c>
      <c r="R3778" t="str">
        <f t="shared" si="697"/>
        <v>Matched Order Reference</v>
      </c>
      <c r="S3778">
        <f t="shared" si="698"/>
        <v>1</v>
      </c>
      <c r="V3778" cm="1">
        <f t="array" ref="V3778">IF(E3778&lt;&gt;"CAPTURE",0,SUMPRODUCT((MDR_Rates!$A$2:$A$10=F3778)*(G3778&gt;MDR_Rates!$B$2:$B$10)*((MDR_Rates!$C$2:$C$10="")+(G3778&lt;=MDR_Rates!$C$2:$C$10))*MDR_Rates!$D$2:$D$10))</f>
        <v>0</v>
      </c>
      <c r="W3778">
        <f t="shared" si="699"/>
        <v>0</v>
      </c>
      <c r="X3778">
        <f t="shared" si="700"/>
        <v>0</v>
      </c>
      <c r="Y3778">
        <f t="shared" si="701"/>
        <v>0</v>
      </c>
      <c r="Z3778">
        <f t="shared" si="702"/>
        <v>0</v>
      </c>
      <c r="AG3778" t="str">
        <f t="shared" si="703"/>
        <v/>
      </c>
      <c r="AI3778" t="str">
        <f t="shared" si="704"/>
        <v/>
      </c>
      <c r="AJ3778" t="str">
        <f t="shared" si="705"/>
        <v/>
      </c>
      <c r="AK3778" t="str">
        <f t="shared" si="706"/>
        <v>ORD26005059</v>
      </c>
      <c r="AL3778">
        <f>IF(E3778&lt;&gt;"CAPTURE","",COUNTIF(Orders!$H:$H,AK3778))</f>
        <v>1</v>
      </c>
      <c r="AP3778" t="str">
        <f t="shared" si="707"/>
        <v>Matched to Order</v>
      </c>
      <c r="AQ3778">
        <f>IF(COUNTIF($A$2:A3778,A3778)=1,1,0)</f>
        <v>1</v>
      </c>
    </row>
    <row r="3779" spans="1:43" x14ac:dyDescent="0.3">
      <c r="A3779" t="s">
        <v>16189</v>
      </c>
      <c r="C3779" t="s">
        <v>10018</v>
      </c>
      <c r="D3779" s="1">
        <v>46285</v>
      </c>
      <c r="E3779" t="s">
        <v>11819</v>
      </c>
      <c r="F3779" t="s">
        <v>17</v>
      </c>
      <c r="G3779">
        <v>349</v>
      </c>
      <c r="H3779">
        <v>6.28</v>
      </c>
      <c r="I3779">
        <v>1.1299999999999999</v>
      </c>
      <c r="J3779">
        <v>341.59</v>
      </c>
      <c r="K3779" s="1">
        <v>46287</v>
      </c>
      <c r="L3779" t="s">
        <v>16009</v>
      </c>
      <c r="M3779">
        <f t="shared" ref="M3779:M3842" si="708">COUNTIF($A:$A,A3779)</f>
        <v>1</v>
      </c>
      <c r="N3779">
        <f>COUNTIF(Orders!$A:$A,C3779)</f>
        <v>1</v>
      </c>
      <c r="P3779">
        <f>COUNTIF(Orders!$H:$H,UPPER(SUBSTITUTE(TRIM(C3779),"-","")))</f>
        <v>1</v>
      </c>
      <c r="R3779" t="str">
        <f t="shared" ref="R3779:R3842" si="709">IF(E3779="REFUND","Refund",IF(P3779=0,"Unmatched Order Reference","Matched Order Reference"))</f>
        <v>Matched Order Reference</v>
      </c>
      <c r="S3779">
        <f t="shared" ref="S3779:S3842" si="710">COUNTIFS($C$2:$C$5753,C3779,$E$2:$E$5753,"CAPTURE")</f>
        <v>1</v>
      </c>
      <c r="V3779" cm="1">
        <f t="array" ref="V3779">IF(E3779&lt;&gt;"CAPTURE",0,SUMPRODUCT((MDR_Rates!$A$2:$A$10=F3779)*(G3779&gt;MDR_Rates!$B$2:$B$10)*((MDR_Rates!$C$2:$C$10="")+(G3779&lt;=MDR_Rates!$C$2:$C$10))*MDR_Rates!$D$2:$D$10))</f>
        <v>1.8</v>
      </c>
      <c r="W3779">
        <f t="shared" ref="W3779:W3842" si="711">IF(E3779&lt;&gt;"CAPTURE",0,ROUND(G3779*V3779/100,2))</f>
        <v>6.28</v>
      </c>
      <c r="X3779">
        <f t="shared" ref="X3779:X3842" si="712">IF(E3779&lt;&gt;"CAPTURE",0,ROUND(W3779*18/100,2))</f>
        <v>1.1299999999999999</v>
      </c>
      <c r="Y3779">
        <f t="shared" ref="Y3779:Y3842" si="713">IF(E3779&lt;&gt;"CAPTURE",0,ROUND(H3779-W3779,2))</f>
        <v>0</v>
      </c>
      <c r="Z3779">
        <f t="shared" ref="Z3779:Z3842" si="714">IF(E3779&lt;&gt;"CAPTURE",0,ROUND(I3779-X3779,2))</f>
        <v>0</v>
      </c>
      <c r="AG3779" t="str">
        <f t="shared" ref="AG3779:AG3842" si="715">IF(E3779&lt;&gt;"REFUND","",IF(COUNTIFS($A:$A,B3779,$E:$E,"CAPTURE")=0,"Missing Original Capture","Original Capture Found"))</f>
        <v/>
      </c>
      <c r="AI3779" t="str">
        <f t="shared" ref="AI3779:AI3842" si="716">IF(E3779="REFUND",_xlfn.MAXIFS($G:$G,$A:$A,B3779,$E:$E,"CAPTURE"),"")</f>
        <v/>
      </c>
      <c r="AJ3779" t="str">
        <f t="shared" ref="AJ3779:AJ3842" si="717">IF(E3779&lt;&gt;"REFUND","",IF(G3779&gt;AI3779,"Refund Exceeds Capture",IF(ABS(G3779-AI3779)&lt;0.01,"Full Refund","Partial Refund")))</f>
        <v/>
      </c>
      <c r="AK3779" t="str">
        <f t="shared" ref="AK3779:AK3842" si="718">UPPER(SUBSTITUTE(TRIM(C3779),"-",""))</f>
        <v>ORD26005071</v>
      </c>
      <c r="AL3779">
        <f>IF(E3779&lt;&gt;"CAPTURE","",COUNTIF(Orders!$H:$H,AK3779))</f>
        <v>1</v>
      </c>
      <c r="AP3779" t="str">
        <f t="shared" ref="AP3779:AP3842" si="719">IF(E3779&lt;&gt;"CAPTURE","",IF(M3779&gt;1,"Duplicate ID - Review",IF(AL3779=0,"Unmatched Order",IF(AL3779=1,"Matched to Order","Multiple Order Matches"))))</f>
        <v>Matched to Order</v>
      </c>
      <c r="AQ3779">
        <f>IF(COUNTIF($A$2:A3779,A3779)=1,1,0)</f>
        <v>1</v>
      </c>
    </row>
    <row r="3780" spans="1:43" x14ac:dyDescent="0.3">
      <c r="A3780" t="s">
        <v>16190</v>
      </c>
      <c r="C3780" t="s">
        <v>16191</v>
      </c>
      <c r="D3780" s="1">
        <v>46285</v>
      </c>
      <c r="E3780" t="s">
        <v>11819</v>
      </c>
      <c r="F3780" t="s">
        <v>17</v>
      </c>
      <c r="G3780">
        <v>1799</v>
      </c>
      <c r="H3780">
        <v>32.380000000000003</v>
      </c>
      <c r="I3780">
        <v>5.83</v>
      </c>
      <c r="J3780">
        <v>1760.79</v>
      </c>
      <c r="K3780" s="1">
        <v>46287</v>
      </c>
      <c r="L3780" t="s">
        <v>16009</v>
      </c>
      <c r="M3780">
        <f t="shared" si="708"/>
        <v>1</v>
      </c>
      <c r="N3780">
        <f>COUNTIF(Orders!$A:$A,C3780)</f>
        <v>0</v>
      </c>
      <c r="P3780">
        <f>COUNTIF(Orders!$H:$H,UPPER(SUBSTITUTE(TRIM(C3780),"-","")))</f>
        <v>1</v>
      </c>
      <c r="R3780" t="str">
        <f t="shared" si="709"/>
        <v>Matched Order Reference</v>
      </c>
      <c r="S3780">
        <f t="shared" si="710"/>
        <v>1</v>
      </c>
      <c r="V3780" cm="1">
        <f t="array" ref="V3780">IF(E3780&lt;&gt;"CAPTURE",0,SUMPRODUCT((MDR_Rates!$A$2:$A$10=F3780)*(G3780&gt;MDR_Rates!$B$2:$B$10)*((MDR_Rates!$C$2:$C$10="")+(G3780&lt;=MDR_Rates!$C$2:$C$10))*MDR_Rates!$D$2:$D$10))</f>
        <v>1.8</v>
      </c>
      <c r="W3780">
        <f t="shared" si="711"/>
        <v>32.380000000000003</v>
      </c>
      <c r="X3780">
        <f t="shared" si="712"/>
        <v>5.83</v>
      </c>
      <c r="Y3780">
        <f t="shared" si="713"/>
        <v>0</v>
      </c>
      <c r="Z3780">
        <f t="shared" si="714"/>
        <v>0</v>
      </c>
      <c r="AG3780" t="str">
        <f t="shared" si="715"/>
        <v/>
      </c>
      <c r="AI3780" t="str">
        <f t="shared" si="716"/>
        <v/>
      </c>
      <c r="AJ3780" t="str">
        <f t="shared" si="717"/>
        <v/>
      </c>
      <c r="AK3780" t="str">
        <f t="shared" si="718"/>
        <v>ORD26005080</v>
      </c>
      <c r="AL3780">
        <f>IF(E3780&lt;&gt;"CAPTURE","",COUNTIF(Orders!$H:$H,AK3780))</f>
        <v>1</v>
      </c>
      <c r="AP3780" t="str">
        <f t="shared" si="719"/>
        <v>Matched to Order</v>
      </c>
      <c r="AQ3780">
        <f>IF(COUNTIF($A$2:A3780,A3780)=1,1,0)</f>
        <v>1</v>
      </c>
    </row>
    <row r="3781" spans="1:43" x14ac:dyDescent="0.3">
      <c r="A3781" t="s">
        <v>16192</v>
      </c>
      <c r="C3781" t="s">
        <v>10127</v>
      </c>
      <c r="D3781" s="1">
        <v>46285</v>
      </c>
      <c r="E3781" t="s">
        <v>11819</v>
      </c>
      <c r="F3781" t="s">
        <v>9</v>
      </c>
      <c r="G3781">
        <v>7999</v>
      </c>
      <c r="H3781">
        <v>24</v>
      </c>
      <c r="I3781">
        <v>4.32</v>
      </c>
      <c r="J3781">
        <v>7970.68</v>
      </c>
      <c r="K3781" s="1">
        <v>46287</v>
      </c>
      <c r="L3781" t="s">
        <v>16009</v>
      </c>
      <c r="M3781">
        <f t="shared" si="708"/>
        <v>1</v>
      </c>
      <c r="N3781">
        <f>COUNTIF(Orders!$A:$A,C3781)</f>
        <v>1</v>
      </c>
      <c r="P3781">
        <f>COUNTIF(Orders!$H:$H,UPPER(SUBSTITUTE(TRIM(C3781),"-","")))</f>
        <v>1</v>
      </c>
      <c r="R3781" t="str">
        <f t="shared" si="709"/>
        <v>Matched Order Reference</v>
      </c>
      <c r="S3781">
        <f t="shared" si="710"/>
        <v>1</v>
      </c>
      <c r="V3781" cm="1">
        <f t="array" ref="V3781">IF(E3781&lt;&gt;"CAPTURE",0,SUMPRODUCT((MDR_Rates!$A$2:$A$10=F3781)*(G3781&gt;MDR_Rates!$B$2:$B$10)*((MDR_Rates!$C$2:$C$10="")+(G3781&lt;=MDR_Rates!$C$2:$C$10))*MDR_Rates!$D$2:$D$10))</f>
        <v>0.3</v>
      </c>
      <c r="W3781">
        <f t="shared" si="711"/>
        <v>24</v>
      </c>
      <c r="X3781">
        <f t="shared" si="712"/>
        <v>4.32</v>
      </c>
      <c r="Y3781">
        <f t="shared" si="713"/>
        <v>0</v>
      </c>
      <c r="Z3781">
        <f t="shared" si="714"/>
        <v>0</v>
      </c>
      <c r="AG3781" t="str">
        <f t="shared" si="715"/>
        <v/>
      </c>
      <c r="AI3781" t="str">
        <f t="shared" si="716"/>
        <v/>
      </c>
      <c r="AJ3781" t="str">
        <f t="shared" si="717"/>
        <v/>
      </c>
      <c r="AK3781" t="str">
        <f t="shared" si="718"/>
        <v>ORD26005128</v>
      </c>
      <c r="AL3781">
        <f>IF(E3781&lt;&gt;"CAPTURE","",COUNTIF(Orders!$H:$H,AK3781))</f>
        <v>1</v>
      </c>
      <c r="AP3781" t="str">
        <f t="shared" si="719"/>
        <v>Matched to Order</v>
      </c>
      <c r="AQ3781">
        <f>IF(COUNTIF($A$2:A3781,A3781)=1,1,0)</f>
        <v>1</v>
      </c>
    </row>
    <row r="3782" spans="1:43" x14ac:dyDescent="0.3">
      <c r="A3782" t="s">
        <v>16193</v>
      </c>
      <c r="C3782" t="s">
        <v>10255</v>
      </c>
      <c r="D3782" s="1">
        <v>46285</v>
      </c>
      <c r="E3782" t="s">
        <v>11819</v>
      </c>
      <c r="F3782" t="s">
        <v>9</v>
      </c>
      <c r="G3782">
        <v>2597</v>
      </c>
      <c r="H3782">
        <v>7.79</v>
      </c>
      <c r="I3782">
        <v>1.4</v>
      </c>
      <c r="J3782">
        <v>2587.81</v>
      </c>
      <c r="K3782" s="1">
        <v>46287</v>
      </c>
      <c r="L3782" t="s">
        <v>16009</v>
      </c>
      <c r="M3782">
        <f t="shared" si="708"/>
        <v>1</v>
      </c>
      <c r="N3782">
        <f>COUNTIF(Orders!$A:$A,C3782)</f>
        <v>1</v>
      </c>
      <c r="P3782">
        <f>COUNTIF(Orders!$H:$H,UPPER(SUBSTITUTE(TRIM(C3782),"-","")))</f>
        <v>1</v>
      </c>
      <c r="R3782" t="str">
        <f t="shared" si="709"/>
        <v>Matched Order Reference</v>
      </c>
      <c r="S3782">
        <f t="shared" si="710"/>
        <v>1</v>
      </c>
      <c r="V3782" cm="1">
        <f t="array" ref="V3782">IF(E3782&lt;&gt;"CAPTURE",0,SUMPRODUCT((MDR_Rates!$A$2:$A$10=F3782)*(G3782&gt;MDR_Rates!$B$2:$B$10)*((MDR_Rates!$C$2:$C$10="")+(G3782&lt;=MDR_Rates!$C$2:$C$10))*MDR_Rates!$D$2:$D$10))</f>
        <v>0.3</v>
      </c>
      <c r="W3782">
        <f t="shared" si="711"/>
        <v>7.79</v>
      </c>
      <c r="X3782">
        <f t="shared" si="712"/>
        <v>1.4</v>
      </c>
      <c r="Y3782">
        <f t="shared" si="713"/>
        <v>0</v>
      </c>
      <c r="Z3782">
        <f t="shared" si="714"/>
        <v>0</v>
      </c>
      <c r="AG3782" t="str">
        <f t="shared" si="715"/>
        <v/>
      </c>
      <c r="AI3782" t="str">
        <f t="shared" si="716"/>
        <v/>
      </c>
      <c r="AJ3782" t="str">
        <f t="shared" si="717"/>
        <v/>
      </c>
      <c r="AK3782" t="str">
        <f t="shared" si="718"/>
        <v>ORD26005195</v>
      </c>
      <c r="AL3782">
        <f>IF(E3782&lt;&gt;"CAPTURE","",COUNTIF(Orders!$H:$H,AK3782))</f>
        <v>1</v>
      </c>
      <c r="AP3782" t="str">
        <f t="shared" si="719"/>
        <v>Matched to Order</v>
      </c>
      <c r="AQ3782">
        <f>IF(COUNTIF($A$2:A3782,A3782)=1,1,0)</f>
        <v>1</v>
      </c>
    </row>
    <row r="3783" spans="1:43" x14ac:dyDescent="0.3">
      <c r="A3783" t="s">
        <v>16194</v>
      </c>
      <c r="C3783" t="s">
        <v>10260</v>
      </c>
      <c r="D3783" s="1">
        <v>46285</v>
      </c>
      <c r="E3783" t="s">
        <v>11819</v>
      </c>
      <c r="F3783" t="s">
        <v>33</v>
      </c>
      <c r="G3783">
        <v>4498</v>
      </c>
      <c r="H3783">
        <v>53.98</v>
      </c>
      <c r="I3783">
        <v>9.7200000000000006</v>
      </c>
      <c r="J3783">
        <v>4434.3</v>
      </c>
      <c r="K3783" s="1">
        <v>46287</v>
      </c>
      <c r="L3783" t="s">
        <v>16009</v>
      </c>
      <c r="M3783">
        <f t="shared" si="708"/>
        <v>1</v>
      </c>
      <c r="N3783">
        <f>COUNTIF(Orders!$A:$A,C3783)</f>
        <v>1</v>
      </c>
      <c r="P3783">
        <f>COUNTIF(Orders!$H:$H,UPPER(SUBSTITUTE(TRIM(C3783),"-","")))</f>
        <v>1</v>
      </c>
      <c r="R3783" t="str">
        <f t="shared" si="709"/>
        <v>Matched Order Reference</v>
      </c>
      <c r="S3783">
        <f t="shared" si="710"/>
        <v>1</v>
      </c>
      <c r="V3783" cm="1">
        <f t="array" ref="V3783">IF(E3783&lt;&gt;"CAPTURE",0,SUMPRODUCT((MDR_Rates!$A$2:$A$10=F3783)*(G3783&gt;MDR_Rates!$B$2:$B$10)*((MDR_Rates!$C$2:$C$10="")+(G3783&lt;=MDR_Rates!$C$2:$C$10))*MDR_Rates!$D$2:$D$10))</f>
        <v>1.2</v>
      </c>
      <c r="W3783">
        <f t="shared" si="711"/>
        <v>53.98</v>
      </c>
      <c r="X3783">
        <f t="shared" si="712"/>
        <v>9.7200000000000006</v>
      </c>
      <c r="Y3783">
        <f t="shared" si="713"/>
        <v>0</v>
      </c>
      <c r="Z3783">
        <f t="shared" si="714"/>
        <v>0</v>
      </c>
      <c r="AG3783" t="str">
        <f t="shared" si="715"/>
        <v/>
      </c>
      <c r="AI3783" t="str">
        <f t="shared" si="716"/>
        <v/>
      </c>
      <c r="AJ3783" t="str">
        <f t="shared" si="717"/>
        <v/>
      </c>
      <c r="AK3783" t="str">
        <f t="shared" si="718"/>
        <v>ORD26005198</v>
      </c>
      <c r="AL3783">
        <f>IF(E3783&lt;&gt;"CAPTURE","",COUNTIF(Orders!$H:$H,AK3783))</f>
        <v>1</v>
      </c>
      <c r="AP3783" t="str">
        <f t="shared" si="719"/>
        <v>Matched to Order</v>
      </c>
      <c r="AQ3783">
        <f>IF(COUNTIF($A$2:A3783,A3783)=1,1,0)</f>
        <v>1</v>
      </c>
    </row>
    <row r="3784" spans="1:43" x14ac:dyDescent="0.3">
      <c r="A3784" t="s">
        <v>16195</v>
      </c>
      <c r="C3784" t="s">
        <v>10280</v>
      </c>
      <c r="D3784" s="1">
        <v>46285</v>
      </c>
      <c r="E3784" t="s">
        <v>11819</v>
      </c>
      <c r="F3784" t="s">
        <v>17</v>
      </c>
      <c r="G3784">
        <v>2499</v>
      </c>
      <c r="H3784">
        <v>39.979999999999997</v>
      </c>
      <c r="I3784">
        <v>7.2</v>
      </c>
      <c r="J3784">
        <v>2451.8200000000002</v>
      </c>
      <c r="K3784" s="1">
        <v>46287</v>
      </c>
      <c r="L3784" t="s">
        <v>16009</v>
      </c>
      <c r="M3784">
        <f t="shared" si="708"/>
        <v>1</v>
      </c>
      <c r="N3784">
        <f>COUNTIF(Orders!$A:$A,C3784)</f>
        <v>1</v>
      </c>
      <c r="P3784">
        <f>COUNTIF(Orders!$H:$H,UPPER(SUBSTITUTE(TRIM(C3784),"-","")))</f>
        <v>1</v>
      </c>
      <c r="R3784" t="str">
        <f t="shared" si="709"/>
        <v>Matched Order Reference</v>
      </c>
      <c r="S3784">
        <f t="shared" si="710"/>
        <v>1</v>
      </c>
      <c r="V3784" cm="1">
        <f t="array" ref="V3784">IF(E3784&lt;&gt;"CAPTURE",0,SUMPRODUCT((MDR_Rates!$A$2:$A$10=F3784)*(G3784&gt;MDR_Rates!$B$2:$B$10)*((MDR_Rates!$C$2:$C$10="")+(G3784&lt;=MDR_Rates!$C$2:$C$10))*MDR_Rates!$D$2:$D$10))</f>
        <v>1.6</v>
      </c>
      <c r="W3784">
        <f t="shared" si="711"/>
        <v>39.979999999999997</v>
      </c>
      <c r="X3784">
        <f t="shared" si="712"/>
        <v>7.2</v>
      </c>
      <c r="Y3784">
        <f t="shared" si="713"/>
        <v>0</v>
      </c>
      <c r="Z3784">
        <f t="shared" si="714"/>
        <v>0</v>
      </c>
      <c r="AG3784" t="str">
        <f t="shared" si="715"/>
        <v/>
      </c>
      <c r="AI3784" t="str">
        <f t="shared" si="716"/>
        <v/>
      </c>
      <c r="AJ3784" t="str">
        <f t="shared" si="717"/>
        <v/>
      </c>
      <c r="AK3784" t="str">
        <f t="shared" si="718"/>
        <v>ORD26005208</v>
      </c>
      <c r="AL3784">
        <f>IF(E3784&lt;&gt;"CAPTURE","",COUNTIF(Orders!$H:$H,AK3784))</f>
        <v>1</v>
      </c>
      <c r="AP3784" t="str">
        <f t="shared" si="719"/>
        <v>Matched to Order</v>
      </c>
      <c r="AQ3784">
        <f>IF(COUNTIF($A$2:A3784,A3784)=1,1,0)</f>
        <v>1</v>
      </c>
    </row>
    <row r="3785" spans="1:43" x14ac:dyDescent="0.3">
      <c r="A3785" t="s">
        <v>16196</v>
      </c>
      <c r="C3785" t="s">
        <v>10320</v>
      </c>
      <c r="D3785" s="1">
        <v>46285</v>
      </c>
      <c r="E3785" t="s">
        <v>11819</v>
      </c>
      <c r="F3785" t="s">
        <v>9</v>
      </c>
      <c r="G3785">
        <v>1799</v>
      </c>
      <c r="H3785">
        <v>0</v>
      </c>
      <c r="I3785">
        <v>0</v>
      </c>
      <c r="J3785">
        <v>1799</v>
      </c>
      <c r="K3785" s="1">
        <v>46287</v>
      </c>
      <c r="L3785" t="s">
        <v>16009</v>
      </c>
      <c r="M3785">
        <f t="shared" si="708"/>
        <v>1</v>
      </c>
      <c r="N3785">
        <f>COUNTIF(Orders!$A:$A,C3785)</f>
        <v>1</v>
      </c>
      <c r="P3785">
        <f>COUNTIF(Orders!$H:$H,UPPER(SUBSTITUTE(TRIM(C3785),"-","")))</f>
        <v>1</v>
      </c>
      <c r="R3785" t="str">
        <f t="shared" si="709"/>
        <v>Matched Order Reference</v>
      </c>
      <c r="S3785">
        <f t="shared" si="710"/>
        <v>1</v>
      </c>
      <c r="V3785" cm="1">
        <f t="array" ref="V3785">IF(E3785&lt;&gt;"CAPTURE",0,SUMPRODUCT((MDR_Rates!$A$2:$A$10=F3785)*(G3785&gt;MDR_Rates!$B$2:$B$10)*((MDR_Rates!$C$2:$C$10="")+(G3785&lt;=MDR_Rates!$C$2:$C$10))*MDR_Rates!$D$2:$D$10))</f>
        <v>0</v>
      </c>
      <c r="W3785">
        <f t="shared" si="711"/>
        <v>0</v>
      </c>
      <c r="X3785">
        <f t="shared" si="712"/>
        <v>0</v>
      </c>
      <c r="Y3785">
        <f t="shared" si="713"/>
        <v>0</v>
      </c>
      <c r="Z3785">
        <f t="shared" si="714"/>
        <v>0</v>
      </c>
      <c r="AG3785" t="str">
        <f t="shared" si="715"/>
        <v/>
      </c>
      <c r="AI3785" t="str">
        <f t="shared" si="716"/>
        <v/>
      </c>
      <c r="AJ3785" t="str">
        <f t="shared" si="717"/>
        <v/>
      </c>
      <c r="AK3785" t="str">
        <f t="shared" si="718"/>
        <v>ORD26005229</v>
      </c>
      <c r="AL3785">
        <f>IF(E3785&lt;&gt;"CAPTURE","",COUNTIF(Orders!$H:$H,AK3785))</f>
        <v>1</v>
      </c>
      <c r="AP3785" t="str">
        <f t="shared" si="719"/>
        <v>Matched to Order</v>
      </c>
      <c r="AQ3785">
        <f>IF(COUNTIF($A$2:A3785,A3785)=1,1,0)</f>
        <v>1</v>
      </c>
    </row>
    <row r="3786" spans="1:43" x14ac:dyDescent="0.3">
      <c r="A3786" t="s">
        <v>16197</v>
      </c>
      <c r="C3786" t="s">
        <v>10352</v>
      </c>
      <c r="D3786" s="1">
        <v>46285</v>
      </c>
      <c r="E3786" t="s">
        <v>11819</v>
      </c>
      <c r="F3786" t="s">
        <v>17</v>
      </c>
      <c r="G3786">
        <v>2499</v>
      </c>
      <c r="H3786">
        <v>39.979999999999997</v>
      </c>
      <c r="I3786">
        <v>7.2</v>
      </c>
      <c r="J3786">
        <v>2451.8200000000002</v>
      </c>
      <c r="K3786" s="1">
        <v>46287</v>
      </c>
      <c r="L3786" t="s">
        <v>16009</v>
      </c>
      <c r="M3786">
        <f t="shared" si="708"/>
        <v>1</v>
      </c>
      <c r="N3786">
        <f>COUNTIF(Orders!$A:$A,C3786)</f>
        <v>1</v>
      </c>
      <c r="P3786">
        <f>COUNTIF(Orders!$H:$H,UPPER(SUBSTITUTE(TRIM(C3786),"-","")))</f>
        <v>1</v>
      </c>
      <c r="R3786" t="str">
        <f t="shared" si="709"/>
        <v>Matched Order Reference</v>
      </c>
      <c r="S3786">
        <f t="shared" si="710"/>
        <v>1</v>
      </c>
      <c r="V3786" cm="1">
        <f t="array" ref="V3786">IF(E3786&lt;&gt;"CAPTURE",0,SUMPRODUCT((MDR_Rates!$A$2:$A$10=F3786)*(G3786&gt;MDR_Rates!$B$2:$B$10)*((MDR_Rates!$C$2:$C$10="")+(G3786&lt;=MDR_Rates!$C$2:$C$10))*MDR_Rates!$D$2:$D$10))</f>
        <v>1.6</v>
      </c>
      <c r="W3786">
        <f t="shared" si="711"/>
        <v>39.979999999999997</v>
      </c>
      <c r="X3786">
        <f t="shared" si="712"/>
        <v>7.2</v>
      </c>
      <c r="Y3786">
        <f t="shared" si="713"/>
        <v>0</v>
      </c>
      <c r="Z3786">
        <f t="shared" si="714"/>
        <v>0</v>
      </c>
      <c r="AG3786" t="str">
        <f t="shared" si="715"/>
        <v/>
      </c>
      <c r="AI3786" t="str">
        <f t="shared" si="716"/>
        <v/>
      </c>
      <c r="AJ3786" t="str">
        <f t="shared" si="717"/>
        <v/>
      </c>
      <c r="AK3786" t="str">
        <f t="shared" si="718"/>
        <v>ORD26005246</v>
      </c>
      <c r="AL3786">
        <f>IF(E3786&lt;&gt;"CAPTURE","",COUNTIF(Orders!$H:$H,AK3786))</f>
        <v>1</v>
      </c>
      <c r="AP3786" t="str">
        <f t="shared" si="719"/>
        <v>Matched to Order</v>
      </c>
      <c r="AQ3786">
        <f>IF(COUNTIF($A$2:A3786,A3786)=1,1,0)</f>
        <v>1</v>
      </c>
    </row>
    <row r="3787" spans="1:43" x14ac:dyDescent="0.3">
      <c r="A3787" t="s">
        <v>16198</v>
      </c>
      <c r="C3787" t="s">
        <v>10388</v>
      </c>
      <c r="D3787" s="1">
        <v>46285</v>
      </c>
      <c r="E3787" t="s">
        <v>11819</v>
      </c>
      <c r="F3787" t="s">
        <v>17</v>
      </c>
      <c r="G3787">
        <v>4798</v>
      </c>
      <c r="H3787">
        <v>76.77</v>
      </c>
      <c r="I3787">
        <v>13.82</v>
      </c>
      <c r="J3787">
        <v>4707.41</v>
      </c>
      <c r="K3787" s="1">
        <v>46287</v>
      </c>
      <c r="L3787" t="s">
        <v>16009</v>
      </c>
      <c r="M3787">
        <f t="shared" si="708"/>
        <v>1</v>
      </c>
      <c r="N3787">
        <f>COUNTIF(Orders!$A:$A,C3787)</f>
        <v>1</v>
      </c>
      <c r="P3787">
        <f>COUNTIF(Orders!$H:$H,UPPER(SUBSTITUTE(TRIM(C3787),"-","")))</f>
        <v>1</v>
      </c>
      <c r="R3787" t="str">
        <f t="shared" si="709"/>
        <v>Matched Order Reference</v>
      </c>
      <c r="S3787">
        <f t="shared" si="710"/>
        <v>1</v>
      </c>
      <c r="V3787" cm="1">
        <f t="array" ref="V3787">IF(E3787&lt;&gt;"CAPTURE",0,SUMPRODUCT((MDR_Rates!$A$2:$A$10=F3787)*(G3787&gt;MDR_Rates!$B$2:$B$10)*((MDR_Rates!$C$2:$C$10="")+(G3787&lt;=MDR_Rates!$C$2:$C$10))*MDR_Rates!$D$2:$D$10))</f>
        <v>1.6</v>
      </c>
      <c r="W3787">
        <f t="shared" si="711"/>
        <v>76.77</v>
      </c>
      <c r="X3787">
        <f t="shared" si="712"/>
        <v>13.82</v>
      </c>
      <c r="Y3787">
        <f t="shared" si="713"/>
        <v>0</v>
      </c>
      <c r="Z3787">
        <f t="shared" si="714"/>
        <v>0</v>
      </c>
      <c r="AG3787" t="str">
        <f t="shared" si="715"/>
        <v/>
      </c>
      <c r="AI3787" t="str">
        <f t="shared" si="716"/>
        <v/>
      </c>
      <c r="AJ3787" t="str">
        <f t="shared" si="717"/>
        <v/>
      </c>
      <c r="AK3787" t="str">
        <f t="shared" si="718"/>
        <v>ORD26005264</v>
      </c>
      <c r="AL3787">
        <f>IF(E3787&lt;&gt;"CAPTURE","",COUNTIF(Orders!$H:$H,AK3787))</f>
        <v>1</v>
      </c>
      <c r="AP3787" t="str">
        <f t="shared" si="719"/>
        <v>Matched to Order</v>
      </c>
      <c r="AQ3787">
        <f>IF(COUNTIF($A$2:A3787,A3787)=1,1,0)</f>
        <v>1</v>
      </c>
    </row>
    <row r="3788" spans="1:43" x14ac:dyDescent="0.3">
      <c r="A3788" t="s">
        <v>16199</v>
      </c>
      <c r="C3788" t="s">
        <v>10403</v>
      </c>
      <c r="D3788" s="1">
        <v>46285</v>
      </c>
      <c r="E3788" t="s">
        <v>11819</v>
      </c>
      <c r="F3788" t="s">
        <v>9</v>
      </c>
      <c r="G3788">
        <v>299</v>
      </c>
      <c r="H3788">
        <v>0</v>
      </c>
      <c r="I3788">
        <v>0</v>
      </c>
      <c r="J3788">
        <v>299</v>
      </c>
      <c r="K3788" s="1">
        <v>46287</v>
      </c>
      <c r="L3788" t="s">
        <v>16009</v>
      </c>
      <c r="M3788">
        <f t="shared" si="708"/>
        <v>1</v>
      </c>
      <c r="N3788">
        <f>COUNTIF(Orders!$A:$A,C3788)</f>
        <v>1</v>
      </c>
      <c r="P3788">
        <f>COUNTIF(Orders!$H:$H,UPPER(SUBSTITUTE(TRIM(C3788),"-","")))</f>
        <v>1</v>
      </c>
      <c r="R3788" t="str">
        <f t="shared" si="709"/>
        <v>Matched Order Reference</v>
      </c>
      <c r="S3788">
        <f t="shared" si="710"/>
        <v>1</v>
      </c>
      <c r="V3788" cm="1">
        <f t="array" ref="V3788">IF(E3788&lt;&gt;"CAPTURE",0,SUMPRODUCT((MDR_Rates!$A$2:$A$10=F3788)*(G3788&gt;MDR_Rates!$B$2:$B$10)*((MDR_Rates!$C$2:$C$10="")+(G3788&lt;=MDR_Rates!$C$2:$C$10))*MDR_Rates!$D$2:$D$10))</f>
        <v>0</v>
      </c>
      <c r="W3788">
        <f t="shared" si="711"/>
        <v>0</v>
      </c>
      <c r="X3788">
        <f t="shared" si="712"/>
        <v>0</v>
      </c>
      <c r="Y3788">
        <f t="shared" si="713"/>
        <v>0</v>
      </c>
      <c r="Z3788">
        <f t="shared" si="714"/>
        <v>0</v>
      </c>
      <c r="AG3788" t="str">
        <f t="shared" si="715"/>
        <v/>
      </c>
      <c r="AI3788" t="str">
        <f t="shared" si="716"/>
        <v/>
      </c>
      <c r="AJ3788" t="str">
        <f t="shared" si="717"/>
        <v/>
      </c>
      <c r="AK3788" t="str">
        <f t="shared" si="718"/>
        <v>ORD26005272</v>
      </c>
      <c r="AL3788">
        <f>IF(E3788&lt;&gt;"CAPTURE","",COUNTIF(Orders!$H:$H,AK3788))</f>
        <v>1</v>
      </c>
      <c r="AP3788" t="str">
        <f t="shared" si="719"/>
        <v>Matched to Order</v>
      </c>
      <c r="AQ3788">
        <f>IF(COUNTIF($A$2:A3788,A3788)=1,1,0)</f>
        <v>1</v>
      </c>
    </row>
    <row r="3789" spans="1:43" x14ac:dyDescent="0.3">
      <c r="A3789" t="s">
        <v>16200</v>
      </c>
      <c r="C3789" t="s">
        <v>16201</v>
      </c>
      <c r="D3789" s="1">
        <v>46285</v>
      </c>
      <c r="E3789" t="s">
        <v>11819</v>
      </c>
      <c r="F3789" t="s">
        <v>9</v>
      </c>
      <c r="G3789">
        <v>1648</v>
      </c>
      <c r="H3789">
        <v>4.9400000000000004</v>
      </c>
      <c r="I3789">
        <v>0.89</v>
      </c>
      <c r="J3789">
        <v>1642.17</v>
      </c>
      <c r="K3789" s="1">
        <v>46287</v>
      </c>
      <c r="L3789" t="s">
        <v>16009</v>
      </c>
      <c r="M3789">
        <f t="shared" si="708"/>
        <v>1</v>
      </c>
      <c r="N3789">
        <f>COUNTIF(Orders!$A:$A,C3789)</f>
        <v>0</v>
      </c>
      <c r="P3789">
        <f>COUNTIF(Orders!$H:$H,UPPER(SUBSTITUTE(TRIM(C3789),"-","")))</f>
        <v>1</v>
      </c>
      <c r="R3789" t="str">
        <f t="shared" si="709"/>
        <v>Matched Order Reference</v>
      </c>
      <c r="S3789">
        <f t="shared" si="710"/>
        <v>1</v>
      </c>
      <c r="V3789" cm="1">
        <f t="array" ref="V3789">IF(E3789&lt;&gt;"CAPTURE",0,SUMPRODUCT((MDR_Rates!$A$2:$A$10=F3789)*(G3789&gt;MDR_Rates!$B$2:$B$10)*((MDR_Rates!$C$2:$C$10="")+(G3789&lt;=MDR_Rates!$C$2:$C$10))*MDR_Rates!$D$2:$D$10))</f>
        <v>0</v>
      </c>
      <c r="W3789">
        <f t="shared" si="711"/>
        <v>0</v>
      </c>
      <c r="X3789">
        <f t="shared" si="712"/>
        <v>0</v>
      </c>
      <c r="Y3789">
        <f t="shared" si="713"/>
        <v>4.9400000000000004</v>
      </c>
      <c r="Z3789">
        <f t="shared" si="714"/>
        <v>0.89</v>
      </c>
      <c r="AG3789" t="str">
        <f t="shared" si="715"/>
        <v/>
      </c>
      <c r="AI3789" t="str">
        <f t="shared" si="716"/>
        <v/>
      </c>
      <c r="AJ3789" t="str">
        <f t="shared" si="717"/>
        <v/>
      </c>
      <c r="AK3789" t="str">
        <f t="shared" si="718"/>
        <v>ORD26005283</v>
      </c>
      <c r="AL3789">
        <f>IF(E3789&lt;&gt;"CAPTURE","",COUNTIF(Orders!$H:$H,AK3789))</f>
        <v>1</v>
      </c>
      <c r="AP3789" t="str">
        <f t="shared" si="719"/>
        <v>Matched to Order</v>
      </c>
      <c r="AQ3789">
        <f>IF(COUNTIF($A$2:A3789,A3789)=1,1,0)</f>
        <v>1</v>
      </c>
    </row>
    <row r="3790" spans="1:43" x14ac:dyDescent="0.3">
      <c r="A3790" t="s">
        <v>16202</v>
      </c>
      <c r="C3790" t="s">
        <v>10503</v>
      </c>
      <c r="D3790" s="1">
        <v>46285</v>
      </c>
      <c r="E3790" t="s">
        <v>11819</v>
      </c>
      <c r="F3790" t="s">
        <v>17</v>
      </c>
      <c r="G3790">
        <v>4498</v>
      </c>
      <c r="H3790">
        <v>71.97</v>
      </c>
      <c r="I3790">
        <v>12.95</v>
      </c>
      <c r="J3790">
        <v>4413.08</v>
      </c>
      <c r="K3790" s="1">
        <v>46287</v>
      </c>
      <c r="L3790" t="s">
        <v>16009</v>
      </c>
      <c r="M3790">
        <f t="shared" si="708"/>
        <v>1</v>
      </c>
      <c r="N3790">
        <f>COUNTIF(Orders!$A:$A,C3790)</f>
        <v>1</v>
      </c>
      <c r="P3790">
        <f>COUNTIF(Orders!$H:$H,UPPER(SUBSTITUTE(TRIM(C3790),"-","")))</f>
        <v>1</v>
      </c>
      <c r="R3790" t="str">
        <f t="shared" si="709"/>
        <v>Matched Order Reference</v>
      </c>
      <c r="S3790">
        <f t="shared" si="710"/>
        <v>1</v>
      </c>
      <c r="V3790" cm="1">
        <f t="array" ref="V3790">IF(E3790&lt;&gt;"CAPTURE",0,SUMPRODUCT((MDR_Rates!$A$2:$A$10=F3790)*(G3790&gt;MDR_Rates!$B$2:$B$10)*((MDR_Rates!$C$2:$C$10="")+(G3790&lt;=MDR_Rates!$C$2:$C$10))*MDR_Rates!$D$2:$D$10))</f>
        <v>1.6</v>
      </c>
      <c r="W3790">
        <f t="shared" si="711"/>
        <v>71.97</v>
      </c>
      <c r="X3790">
        <f t="shared" si="712"/>
        <v>12.95</v>
      </c>
      <c r="Y3790">
        <f t="shared" si="713"/>
        <v>0</v>
      </c>
      <c r="Z3790">
        <f t="shared" si="714"/>
        <v>0</v>
      </c>
      <c r="AG3790" t="str">
        <f t="shared" si="715"/>
        <v/>
      </c>
      <c r="AI3790" t="str">
        <f t="shared" si="716"/>
        <v/>
      </c>
      <c r="AJ3790" t="str">
        <f t="shared" si="717"/>
        <v/>
      </c>
      <c r="AK3790" t="str">
        <f t="shared" si="718"/>
        <v>ORD26005324</v>
      </c>
      <c r="AL3790">
        <f>IF(E3790&lt;&gt;"CAPTURE","",COUNTIF(Orders!$H:$H,AK3790))</f>
        <v>1</v>
      </c>
      <c r="AP3790" t="str">
        <f t="shared" si="719"/>
        <v>Matched to Order</v>
      </c>
      <c r="AQ3790">
        <f>IF(COUNTIF($A$2:A3790,A3790)=1,1,0)</f>
        <v>1</v>
      </c>
    </row>
    <row r="3791" spans="1:43" x14ac:dyDescent="0.3">
      <c r="A3791" t="s">
        <v>16203</v>
      </c>
      <c r="C3791" t="s">
        <v>16204</v>
      </c>
      <c r="D3791" s="1">
        <v>46285</v>
      </c>
      <c r="E3791" t="s">
        <v>11819</v>
      </c>
      <c r="F3791" t="s">
        <v>9</v>
      </c>
      <c r="G3791">
        <v>1998</v>
      </c>
      <c r="H3791">
        <v>0</v>
      </c>
      <c r="I3791">
        <v>0</v>
      </c>
      <c r="J3791">
        <v>1998</v>
      </c>
      <c r="K3791" s="1">
        <v>46287</v>
      </c>
      <c r="L3791" t="s">
        <v>16009</v>
      </c>
      <c r="M3791">
        <f t="shared" si="708"/>
        <v>1</v>
      </c>
      <c r="N3791">
        <f>COUNTIF(Orders!$A:$A,C3791)</f>
        <v>0</v>
      </c>
      <c r="P3791">
        <f>COUNTIF(Orders!$H:$H,UPPER(SUBSTITUTE(TRIM(C3791),"-","")))</f>
        <v>1</v>
      </c>
      <c r="R3791" t="str">
        <f t="shared" si="709"/>
        <v>Matched Order Reference</v>
      </c>
      <c r="S3791">
        <f t="shared" si="710"/>
        <v>1</v>
      </c>
      <c r="V3791" cm="1">
        <f t="array" ref="V3791">IF(E3791&lt;&gt;"CAPTURE",0,SUMPRODUCT((MDR_Rates!$A$2:$A$10=F3791)*(G3791&gt;MDR_Rates!$B$2:$B$10)*((MDR_Rates!$C$2:$C$10="")+(G3791&lt;=MDR_Rates!$C$2:$C$10))*MDR_Rates!$D$2:$D$10))</f>
        <v>0</v>
      </c>
      <c r="W3791">
        <f t="shared" si="711"/>
        <v>0</v>
      </c>
      <c r="X3791">
        <f t="shared" si="712"/>
        <v>0</v>
      </c>
      <c r="Y3791">
        <f t="shared" si="713"/>
        <v>0</v>
      </c>
      <c r="Z3791">
        <f t="shared" si="714"/>
        <v>0</v>
      </c>
      <c r="AG3791" t="str">
        <f t="shared" si="715"/>
        <v/>
      </c>
      <c r="AI3791" t="str">
        <f t="shared" si="716"/>
        <v/>
      </c>
      <c r="AJ3791" t="str">
        <f t="shared" si="717"/>
        <v/>
      </c>
      <c r="AK3791" t="str">
        <f t="shared" si="718"/>
        <v>ORD26005350</v>
      </c>
      <c r="AL3791">
        <f>IF(E3791&lt;&gt;"CAPTURE","",COUNTIF(Orders!$H:$H,AK3791))</f>
        <v>1</v>
      </c>
      <c r="AP3791" t="str">
        <f t="shared" si="719"/>
        <v>Matched to Order</v>
      </c>
      <c r="AQ3791">
        <f>IF(COUNTIF($A$2:A3791,A3791)=1,1,0)</f>
        <v>1</v>
      </c>
    </row>
    <row r="3792" spans="1:43" x14ac:dyDescent="0.3">
      <c r="A3792" t="s">
        <v>16205</v>
      </c>
      <c r="C3792" t="s">
        <v>16206</v>
      </c>
      <c r="D3792" s="1">
        <v>46285</v>
      </c>
      <c r="E3792" t="s">
        <v>11819</v>
      </c>
      <c r="F3792" t="s">
        <v>17</v>
      </c>
      <c r="G3792">
        <v>349</v>
      </c>
      <c r="H3792">
        <v>6.28</v>
      </c>
      <c r="I3792">
        <v>1.1299999999999999</v>
      </c>
      <c r="J3792">
        <v>341.59</v>
      </c>
      <c r="K3792" s="1">
        <v>46287</v>
      </c>
      <c r="L3792" t="s">
        <v>16009</v>
      </c>
      <c r="M3792">
        <f t="shared" si="708"/>
        <v>1</v>
      </c>
      <c r="N3792">
        <f>COUNTIF(Orders!$A:$A,C3792)</f>
        <v>0</v>
      </c>
      <c r="P3792">
        <f>COUNTIF(Orders!$H:$H,UPPER(SUBSTITUTE(TRIM(C3792),"-","")))</f>
        <v>1</v>
      </c>
      <c r="R3792" t="str">
        <f t="shared" si="709"/>
        <v>Matched Order Reference</v>
      </c>
      <c r="S3792">
        <f t="shared" si="710"/>
        <v>1</v>
      </c>
      <c r="V3792" cm="1">
        <f t="array" ref="V3792">IF(E3792&lt;&gt;"CAPTURE",0,SUMPRODUCT((MDR_Rates!$A$2:$A$10=F3792)*(G3792&gt;MDR_Rates!$B$2:$B$10)*((MDR_Rates!$C$2:$C$10="")+(G3792&lt;=MDR_Rates!$C$2:$C$10))*MDR_Rates!$D$2:$D$10))</f>
        <v>1.8</v>
      </c>
      <c r="W3792">
        <f t="shared" si="711"/>
        <v>6.28</v>
      </c>
      <c r="X3792">
        <f t="shared" si="712"/>
        <v>1.1299999999999999</v>
      </c>
      <c r="Y3792">
        <f t="shared" si="713"/>
        <v>0</v>
      </c>
      <c r="Z3792">
        <f t="shared" si="714"/>
        <v>0</v>
      </c>
      <c r="AG3792" t="str">
        <f t="shared" si="715"/>
        <v/>
      </c>
      <c r="AI3792" t="str">
        <f t="shared" si="716"/>
        <v/>
      </c>
      <c r="AJ3792" t="str">
        <f t="shared" si="717"/>
        <v/>
      </c>
      <c r="AK3792" t="str">
        <f t="shared" si="718"/>
        <v>ORD26005359</v>
      </c>
      <c r="AL3792">
        <f>IF(E3792&lt;&gt;"CAPTURE","",COUNTIF(Orders!$H:$H,AK3792))</f>
        <v>1</v>
      </c>
      <c r="AP3792" t="str">
        <f t="shared" si="719"/>
        <v>Matched to Order</v>
      </c>
      <c r="AQ3792">
        <f>IF(COUNTIF($A$2:A3792,A3792)=1,1,0)</f>
        <v>1</v>
      </c>
    </row>
    <row r="3793" spans="1:43" x14ac:dyDescent="0.3">
      <c r="A3793" t="s">
        <v>16207</v>
      </c>
      <c r="C3793" t="s">
        <v>10625</v>
      </c>
      <c r="D3793" s="1">
        <v>46285</v>
      </c>
      <c r="E3793" t="s">
        <v>11819</v>
      </c>
      <c r="F3793" t="s">
        <v>17</v>
      </c>
      <c r="G3793">
        <v>4298</v>
      </c>
      <c r="H3793">
        <v>68.77</v>
      </c>
      <c r="I3793">
        <v>12.38</v>
      </c>
      <c r="J3793">
        <v>4216.8500000000004</v>
      </c>
      <c r="K3793" s="1">
        <v>46287</v>
      </c>
      <c r="L3793" t="s">
        <v>16009</v>
      </c>
      <c r="M3793">
        <f t="shared" si="708"/>
        <v>1</v>
      </c>
      <c r="N3793">
        <f>COUNTIF(Orders!$A:$A,C3793)</f>
        <v>1</v>
      </c>
      <c r="P3793">
        <f>COUNTIF(Orders!$H:$H,UPPER(SUBSTITUTE(TRIM(C3793),"-","")))</f>
        <v>1</v>
      </c>
      <c r="R3793" t="str">
        <f t="shared" si="709"/>
        <v>Matched Order Reference</v>
      </c>
      <c r="S3793">
        <f t="shared" si="710"/>
        <v>1</v>
      </c>
      <c r="V3793" cm="1">
        <f t="array" ref="V3793">IF(E3793&lt;&gt;"CAPTURE",0,SUMPRODUCT((MDR_Rates!$A$2:$A$10=F3793)*(G3793&gt;MDR_Rates!$B$2:$B$10)*((MDR_Rates!$C$2:$C$10="")+(G3793&lt;=MDR_Rates!$C$2:$C$10))*MDR_Rates!$D$2:$D$10))</f>
        <v>1.6</v>
      </c>
      <c r="W3793">
        <f t="shared" si="711"/>
        <v>68.77</v>
      </c>
      <c r="X3793">
        <f t="shared" si="712"/>
        <v>12.38</v>
      </c>
      <c r="Y3793">
        <f t="shared" si="713"/>
        <v>0</v>
      </c>
      <c r="Z3793">
        <f t="shared" si="714"/>
        <v>0</v>
      </c>
      <c r="AG3793" t="str">
        <f t="shared" si="715"/>
        <v/>
      </c>
      <c r="AI3793" t="str">
        <f t="shared" si="716"/>
        <v/>
      </c>
      <c r="AJ3793" t="str">
        <f t="shared" si="717"/>
        <v/>
      </c>
      <c r="AK3793" t="str">
        <f t="shared" si="718"/>
        <v>ORD26005386</v>
      </c>
      <c r="AL3793">
        <f>IF(E3793&lt;&gt;"CAPTURE","",COUNTIF(Orders!$H:$H,AK3793))</f>
        <v>1</v>
      </c>
      <c r="AP3793" t="str">
        <f t="shared" si="719"/>
        <v>Matched to Order</v>
      </c>
      <c r="AQ3793">
        <f>IF(COUNTIF($A$2:A3793,A3793)=1,1,0)</f>
        <v>1</v>
      </c>
    </row>
    <row r="3794" spans="1:43" x14ac:dyDescent="0.3">
      <c r="A3794" t="s">
        <v>16208</v>
      </c>
      <c r="C3794" t="s">
        <v>16209</v>
      </c>
      <c r="D3794" s="1">
        <v>46285</v>
      </c>
      <c r="E3794" t="s">
        <v>11819</v>
      </c>
      <c r="F3794" t="s">
        <v>33</v>
      </c>
      <c r="G3794">
        <v>7847</v>
      </c>
      <c r="H3794">
        <v>94.16</v>
      </c>
      <c r="I3794">
        <v>16.95</v>
      </c>
      <c r="J3794">
        <v>7735.89</v>
      </c>
      <c r="K3794" s="1">
        <v>46287</v>
      </c>
      <c r="L3794" t="s">
        <v>16009</v>
      </c>
      <c r="M3794">
        <f t="shared" si="708"/>
        <v>1</v>
      </c>
      <c r="N3794">
        <f>COUNTIF(Orders!$A:$A,C3794)</f>
        <v>1</v>
      </c>
      <c r="P3794">
        <f>COUNTIF(Orders!$H:$H,UPPER(SUBSTITUTE(TRIM(C3794),"-","")))</f>
        <v>1</v>
      </c>
      <c r="R3794" t="str">
        <f t="shared" si="709"/>
        <v>Matched Order Reference</v>
      </c>
      <c r="S3794">
        <f t="shared" si="710"/>
        <v>1</v>
      </c>
      <c r="V3794" cm="1">
        <f t="array" ref="V3794">IF(E3794&lt;&gt;"CAPTURE",0,SUMPRODUCT((MDR_Rates!$A$2:$A$10=F3794)*(G3794&gt;MDR_Rates!$B$2:$B$10)*((MDR_Rates!$C$2:$C$10="")+(G3794&lt;=MDR_Rates!$C$2:$C$10))*MDR_Rates!$D$2:$D$10))</f>
        <v>1.2</v>
      </c>
      <c r="W3794">
        <f t="shared" si="711"/>
        <v>94.16</v>
      </c>
      <c r="X3794">
        <f t="shared" si="712"/>
        <v>16.95</v>
      </c>
      <c r="Y3794">
        <f t="shared" si="713"/>
        <v>0</v>
      </c>
      <c r="Z3794">
        <f t="shared" si="714"/>
        <v>0</v>
      </c>
      <c r="AG3794" t="str">
        <f t="shared" si="715"/>
        <v/>
      </c>
      <c r="AI3794" t="str">
        <f t="shared" si="716"/>
        <v/>
      </c>
      <c r="AJ3794" t="str">
        <f t="shared" si="717"/>
        <v/>
      </c>
      <c r="AK3794" t="str">
        <f t="shared" si="718"/>
        <v>ORD26005422</v>
      </c>
      <c r="AL3794">
        <f>IF(E3794&lt;&gt;"CAPTURE","",COUNTIF(Orders!$H:$H,AK3794))</f>
        <v>1</v>
      </c>
      <c r="AP3794" t="str">
        <f t="shared" si="719"/>
        <v>Matched to Order</v>
      </c>
      <c r="AQ3794">
        <f>IF(COUNTIF($A$2:A3794,A3794)=1,1,0)</f>
        <v>1</v>
      </c>
    </row>
    <row r="3795" spans="1:43" x14ac:dyDescent="0.3">
      <c r="A3795" t="s">
        <v>16210</v>
      </c>
      <c r="C3795" t="s">
        <v>10852</v>
      </c>
      <c r="D3795" s="1">
        <v>46285</v>
      </c>
      <c r="E3795" t="s">
        <v>11819</v>
      </c>
      <c r="F3795" t="s">
        <v>9</v>
      </c>
      <c r="G3795">
        <v>3499</v>
      </c>
      <c r="H3795">
        <v>10.5</v>
      </c>
      <c r="I3795">
        <v>1.89</v>
      </c>
      <c r="J3795">
        <v>3486.61</v>
      </c>
      <c r="K3795" s="1">
        <v>46287</v>
      </c>
      <c r="L3795" t="s">
        <v>16009</v>
      </c>
      <c r="M3795">
        <f t="shared" si="708"/>
        <v>1</v>
      </c>
      <c r="N3795">
        <f>COUNTIF(Orders!$A:$A,C3795)</f>
        <v>1</v>
      </c>
      <c r="P3795">
        <f>COUNTIF(Orders!$H:$H,UPPER(SUBSTITUTE(TRIM(C3795),"-","")))</f>
        <v>1</v>
      </c>
      <c r="R3795" t="str">
        <f t="shared" si="709"/>
        <v>Matched Order Reference</v>
      </c>
      <c r="S3795">
        <f t="shared" si="710"/>
        <v>1</v>
      </c>
      <c r="V3795" cm="1">
        <f t="array" ref="V3795">IF(E3795&lt;&gt;"CAPTURE",0,SUMPRODUCT((MDR_Rates!$A$2:$A$10=F3795)*(G3795&gt;MDR_Rates!$B$2:$B$10)*((MDR_Rates!$C$2:$C$10="")+(G3795&lt;=MDR_Rates!$C$2:$C$10))*MDR_Rates!$D$2:$D$10))</f>
        <v>0.3</v>
      </c>
      <c r="W3795">
        <f t="shared" si="711"/>
        <v>10.5</v>
      </c>
      <c r="X3795">
        <f t="shared" si="712"/>
        <v>1.89</v>
      </c>
      <c r="Y3795">
        <f t="shared" si="713"/>
        <v>0</v>
      </c>
      <c r="Z3795">
        <f t="shared" si="714"/>
        <v>0</v>
      </c>
      <c r="AG3795" t="str">
        <f t="shared" si="715"/>
        <v/>
      </c>
      <c r="AI3795" t="str">
        <f t="shared" si="716"/>
        <v/>
      </c>
      <c r="AJ3795" t="str">
        <f t="shared" si="717"/>
        <v/>
      </c>
      <c r="AK3795" t="str">
        <f t="shared" si="718"/>
        <v>ORD26005503</v>
      </c>
      <c r="AL3795">
        <f>IF(E3795&lt;&gt;"CAPTURE","",COUNTIF(Orders!$H:$H,AK3795))</f>
        <v>1</v>
      </c>
      <c r="AP3795" t="str">
        <f t="shared" si="719"/>
        <v>Matched to Order</v>
      </c>
      <c r="AQ3795">
        <f>IF(COUNTIF($A$2:A3795,A3795)=1,1,0)</f>
        <v>1</v>
      </c>
    </row>
    <row r="3796" spans="1:43" x14ac:dyDescent="0.3">
      <c r="A3796" t="s">
        <v>16211</v>
      </c>
      <c r="C3796" t="s">
        <v>10864</v>
      </c>
      <c r="D3796" s="1">
        <v>46285</v>
      </c>
      <c r="E3796" t="s">
        <v>11819</v>
      </c>
      <c r="F3796" t="s">
        <v>9</v>
      </c>
      <c r="G3796">
        <v>499</v>
      </c>
      <c r="H3796">
        <v>0</v>
      </c>
      <c r="I3796">
        <v>0</v>
      </c>
      <c r="J3796">
        <v>499</v>
      </c>
      <c r="K3796" s="1">
        <v>46287</v>
      </c>
      <c r="L3796" t="s">
        <v>16009</v>
      </c>
      <c r="M3796">
        <f t="shared" si="708"/>
        <v>1</v>
      </c>
      <c r="N3796">
        <f>COUNTIF(Orders!$A:$A,C3796)</f>
        <v>1</v>
      </c>
      <c r="P3796">
        <f>COUNTIF(Orders!$H:$H,UPPER(SUBSTITUTE(TRIM(C3796),"-","")))</f>
        <v>1</v>
      </c>
      <c r="R3796" t="str">
        <f t="shared" si="709"/>
        <v>Matched Order Reference</v>
      </c>
      <c r="S3796">
        <f t="shared" si="710"/>
        <v>1</v>
      </c>
      <c r="V3796" cm="1">
        <f t="array" ref="V3796">IF(E3796&lt;&gt;"CAPTURE",0,SUMPRODUCT((MDR_Rates!$A$2:$A$10=F3796)*(G3796&gt;MDR_Rates!$B$2:$B$10)*((MDR_Rates!$C$2:$C$10="")+(G3796&lt;=MDR_Rates!$C$2:$C$10))*MDR_Rates!$D$2:$D$10))</f>
        <v>0</v>
      </c>
      <c r="W3796">
        <f t="shared" si="711"/>
        <v>0</v>
      </c>
      <c r="X3796">
        <f t="shared" si="712"/>
        <v>0</v>
      </c>
      <c r="Y3796">
        <f t="shared" si="713"/>
        <v>0</v>
      </c>
      <c r="Z3796">
        <f t="shared" si="714"/>
        <v>0</v>
      </c>
      <c r="AG3796" t="str">
        <f t="shared" si="715"/>
        <v/>
      </c>
      <c r="AI3796" t="str">
        <f t="shared" si="716"/>
        <v/>
      </c>
      <c r="AJ3796" t="str">
        <f t="shared" si="717"/>
        <v/>
      </c>
      <c r="AK3796" t="str">
        <f t="shared" si="718"/>
        <v>ORD26005509</v>
      </c>
      <c r="AL3796">
        <f>IF(E3796&lt;&gt;"CAPTURE","",COUNTIF(Orders!$H:$H,AK3796))</f>
        <v>1</v>
      </c>
      <c r="AP3796" t="str">
        <f t="shared" si="719"/>
        <v>Matched to Order</v>
      </c>
      <c r="AQ3796">
        <f>IF(COUNTIF($A$2:A3796,A3796)=1,1,0)</f>
        <v>1</v>
      </c>
    </row>
    <row r="3797" spans="1:43" x14ac:dyDescent="0.3">
      <c r="A3797" t="s">
        <v>16212</v>
      </c>
      <c r="C3797" t="s">
        <v>16213</v>
      </c>
      <c r="D3797" s="1">
        <v>46285</v>
      </c>
      <c r="E3797" t="s">
        <v>11819</v>
      </c>
      <c r="F3797" t="s">
        <v>17</v>
      </c>
      <c r="G3797">
        <v>1299</v>
      </c>
      <c r="H3797">
        <v>23.38</v>
      </c>
      <c r="I3797">
        <v>4.21</v>
      </c>
      <c r="J3797">
        <v>1271.4100000000001</v>
      </c>
      <c r="K3797" s="1">
        <v>46287</v>
      </c>
      <c r="L3797" t="s">
        <v>16009</v>
      </c>
      <c r="M3797">
        <f t="shared" si="708"/>
        <v>1</v>
      </c>
      <c r="N3797">
        <f>COUNTIF(Orders!$A:$A,C3797)</f>
        <v>1</v>
      </c>
      <c r="P3797">
        <f>COUNTIF(Orders!$H:$H,UPPER(SUBSTITUTE(TRIM(C3797),"-","")))</f>
        <v>1</v>
      </c>
      <c r="R3797" t="str">
        <f t="shared" si="709"/>
        <v>Matched Order Reference</v>
      </c>
      <c r="S3797">
        <f t="shared" si="710"/>
        <v>1</v>
      </c>
      <c r="V3797" cm="1">
        <f t="array" ref="V3797">IF(E3797&lt;&gt;"CAPTURE",0,SUMPRODUCT((MDR_Rates!$A$2:$A$10=F3797)*(G3797&gt;MDR_Rates!$B$2:$B$10)*((MDR_Rates!$C$2:$C$10="")+(G3797&lt;=MDR_Rates!$C$2:$C$10))*MDR_Rates!$D$2:$D$10))</f>
        <v>1.8</v>
      </c>
      <c r="W3797">
        <f t="shared" si="711"/>
        <v>23.38</v>
      </c>
      <c r="X3797">
        <f t="shared" si="712"/>
        <v>4.21</v>
      </c>
      <c r="Y3797">
        <f t="shared" si="713"/>
        <v>0</v>
      </c>
      <c r="Z3797">
        <f t="shared" si="714"/>
        <v>0</v>
      </c>
      <c r="AG3797" t="str">
        <f t="shared" si="715"/>
        <v/>
      </c>
      <c r="AI3797" t="str">
        <f t="shared" si="716"/>
        <v/>
      </c>
      <c r="AJ3797" t="str">
        <f t="shared" si="717"/>
        <v/>
      </c>
      <c r="AK3797" t="str">
        <f t="shared" si="718"/>
        <v>ORD26005554</v>
      </c>
      <c r="AL3797">
        <f>IF(E3797&lt;&gt;"CAPTURE","",COUNTIF(Orders!$H:$H,AK3797))</f>
        <v>1</v>
      </c>
      <c r="AP3797" t="str">
        <f t="shared" si="719"/>
        <v>Matched to Order</v>
      </c>
      <c r="AQ3797">
        <f>IF(COUNTIF($A$2:A3797,A3797)=1,1,0)</f>
        <v>1</v>
      </c>
    </row>
    <row r="3798" spans="1:43" x14ac:dyDescent="0.3">
      <c r="A3798" t="s">
        <v>16214</v>
      </c>
      <c r="C3798" t="s">
        <v>10974</v>
      </c>
      <c r="D3798" s="1">
        <v>46285</v>
      </c>
      <c r="E3798" t="s">
        <v>11819</v>
      </c>
      <c r="F3798" t="s">
        <v>9</v>
      </c>
      <c r="G3798">
        <v>5348</v>
      </c>
      <c r="H3798">
        <v>16.04</v>
      </c>
      <c r="I3798">
        <v>2.89</v>
      </c>
      <c r="J3798">
        <v>5329.07</v>
      </c>
      <c r="K3798" s="1">
        <v>46287</v>
      </c>
      <c r="L3798" t="s">
        <v>16009</v>
      </c>
      <c r="M3798">
        <f t="shared" si="708"/>
        <v>1</v>
      </c>
      <c r="N3798">
        <f>COUNTIF(Orders!$A:$A,C3798)</f>
        <v>1</v>
      </c>
      <c r="P3798">
        <f>COUNTIF(Orders!$H:$H,UPPER(SUBSTITUTE(TRIM(C3798),"-","")))</f>
        <v>1</v>
      </c>
      <c r="R3798" t="str">
        <f t="shared" si="709"/>
        <v>Matched Order Reference</v>
      </c>
      <c r="S3798">
        <f t="shared" si="710"/>
        <v>1</v>
      </c>
      <c r="V3798" cm="1">
        <f t="array" ref="V3798">IF(E3798&lt;&gt;"CAPTURE",0,SUMPRODUCT((MDR_Rates!$A$2:$A$10=F3798)*(G3798&gt;MDR_Rates!$B$2:$B$10)*((MDR_Rates!$C$2:$C$10="")+(G3798&lt;=MDR_Rates!$C$2:$C$10))*MDR_Rates!$D$2:$D$10))</f>
        <v>0.3</v>
      </c>
      <c r="W3798">
        <f t="shared" si="711"/>
        <v>16.04</v>
      </c>
      <c r="X3798">
        <f t="shared" si="712"/>
        <v>2.89</v>
      </c>
      <c r="Y3798">
        <f t="shared" si="713"/>
        <v>0</v>
      </c>
      <c r="Z3798">
        <f t="shared" si="714"/>
        <v>0</v>
      </c>
      <c r="AG3798" t="str">
        <f t="shared" si="715"/>
        <v/>
      </c>
      <c r="AI3798" t="str">
        <f t="shared" si="716"/>
        <v/>
      </c>
      <c r="AJ3798" t="str">
        <f t="shared" si="717"/>
        <v/>
      </c>
      <c r="AK3798" t="str">
        <f t="shared" si="718"/>
        <v>ORD26005565</v>
      </c>
      <c r="AL3798">
        <f>IF(E3798&lt;&gt;"CAPTURE","",COUNTIF(Orders!$H:$H,AK3798))</f>
        <v>1</v>
      </c>
      <c r="AP3798" t="str">
        <f t="shared" si="719"/>
        <v>Matched to Order</v>
      </c>
      <c r="AQ3798">
        <f>IF(COUNTIF($A$2:A3798,A3798)=1,1,0)</f>
        <v>1</v>
      </c>
    </row>
    <row r="3799" spans="1:43" x14ac:dyDescent="0.3">
      <c r="A3799" t="s">
        <v>16215</v>
      </c>
      <c r="C3799" t="s">
        <v>16216</v>
      </c>
      <c r="D3799" s="1">
        <v>46285</v>
      </c>
      <c r="E3799" t="s">
        <v>11819</v>
      </c>
      <c r="F3799" t="s">
        <v>44</v>
      </c>
      <c r="G3799">
        <v>299</v>
      </c>
      <c r="H3799">
        <v>5.68</v>
      </c>
      <c r="I3799">
        <v>1.02</v>
      </c>
      <c r="J3799">
        <v>292.3</v>
      </c>
      <c r="K3799" s="1">
        <v>46287</v>
      </c>
      <c r="L3799" t="s">
        <v>16009</v>
      </c>
      <c r="M3799">
        <f t="shared" si="708"/>
        <v>1</v>
      </c>
      <c r="N3799">
        <f>COUNTIF(Orders!$A:$A,C3799)</f>
        <v>0</v>
      </c>
      <c r="P3799">
        <f>COUNTIF(Orders!$H:$H,UPPER(SUBSTITUTE(TRIM(C3799),"-","")))</f>
        <v>1</v>
      </c>
      <c r="R3799" t="str">
        <f t="shared" si="709"/>
        <v>Matched Order Reference</v>
      </c>
      <c r="S3799">
        <f t="shared" si="710"/>
        <v>1</v>
      </c>
      <c r="V3799" cm="1">
        <f t="array" ref="V3799">IF(E3799&lt;&gt;"CAPTURE",0,SUMPRODUCT((MDR_Rates!$A$2:$A$10=F3799)*(G3799&gt;MDR_Rates!$B$2:$B$10)*((MDR_Rates!$C$2:$C$10="")+(G3799&lt;=MDR_Rates!$C$2:$C$10))*MDR_Rates!$D$2:$D$10))</f>
        <v>1.9</v>
      </c>
      <c r="W3799">
        <f t="shared" si="711"/>
        <v>5.68</v>
      </c>
      <c r="X3799">
        <f t="shared" si="712"/>
        <v>1.02</v>
      </c>
      <c r="Y3799">
        <f t="shared" si="713"/>
        <v>0</v>
      </c>
      <c r="Z3799">
        <f t="shared" si="714"/>
        <v>0</v>
      </c>
      <c r="AG3799" t="str">
        <f t="shared" si="715"/>
        <v/>
      </c>
      <c r="AI3799" t="str">
        <f t="shared" si="716"/>
        <v/>
      </c>
      <c r="AJ3799" t="str">
        <f t="shared" si="717"/>
        <v/>
      </c>
      <c r="AK3799" t="str">
        <f t="shared" si="718"/>
        <v>ORD26005566</v>
      </c>
      <c r="AL3799">
        <f>IF(E3799&lt;&gt;"CAPTURE","",COUNTIF(Orders!$H:$H,AK3799))</f>
        <v>1</v>
      </c>
      <c r="AP3799" t="str">
        <f t="shared" si="719"/>
        <v>Matched to Order</v>
      </c>
      <c r="AQ3799">
        <f>IF(COUNTIF($A$2:A3799,A3799)=1,1,0)</f>
        <v>1</v>
      </c>
    </row>
    <row r="3800" spans="1:43" x14ac:dyDescent="0.3">
      <c r="A3800" t="s">
        <v>16217</v>
      </c>
      <c r="C3800" t="s">
        <v>11017</v>
      </c>
      <c r="D3800" s="1">
        <v>46285</v>
      </c>
      <c r="E3800" t="s">
        <v>11819</v>
      </c>
      <c r="F3800" t="s">
        <v>17</v>
      </c>
      <c r="G3800">
        <v>999</v>
      </c>
      <c r="H3800">
        <v>17.98</v>
      </c>
      <c r="I3800">
        <v>3.24</v>
      </c>
      <c r="J3800">
        <v>977.78</v>
      </c>
      <c r="K3800" s="1">
        <v>46287</v>
      </c>
      <c r="L3800" t="s">
        <v>16009</v>
      </c>
      <c r="M3800">
        <f t="shared" si="708"/>
        <v>1</v>
      </c>
      <c r="N3800">
        <f>COUNTIF(Orders!$A:$A,C3800)</f>
        <v>1</v>
      </c>
      <c r="P3800">
        <f>COUNTIF(Orders!$H:$H,UPPER(SUBSTITUTE(TRIM(C3800),"-","")))</f>
        <v>1</v>
      </c>
      <c r="R3800" t="str">
        <f t="shared" si="709"/>
        <v>Matched Order Reference</v>
      </c>
      <c r="S3800">
        <f t="shared" si="710"/>
        <v>1</v>
      </c>
      <c r="V3800" cm="1">
        <f t="array" ref="V3800">IF(E3800&lt;&gt;"CAPTURE",0,SUMPRODUCT((MDR_Rates!$A$2:$A$10=F3800)*(G3800&gt;MDR_Rates!$B$2:$B$10)*((MDR_Rates!$C$2:$C$10="")+(G3800&lt;=MDR_Rates!$C$2:$C$10))*MDR_Rates!$D$2:$D$10))</f>
        <v>1.8</v>
      </c>
      <c r="W3800">
        <f t="shared" si="711"/>
        <v>17.98</v>
      </c>
      <c r="X3800">
        <f t="shared" si="712"/>
        <v>3.24</v>
      </c>
      <c r="Y3800">
        <f t="shared" si="713"/>
        <v>0</v>
      </c>
      <c r="Z3800">
        <f t="shared" si="714"/>
        <v>0</v>
      </c>
      <c r="AG3800" t="str">
        <f t="shared" si="715"/>
        <v/>
      </c>
      <c r="AI3800" t="str">
        <f t="shared" si="716"/>
        <v/>
      </c>
      <c r="AJ3800" t="str">
        <f t="shared" si="717"/>
        <v/>
      </c>
      <c r="AK3800" t="str">
        <f t="shared" si="718"/>
        <v>ORD26005588</v>
      </c>
      <c r="AL3800">
        <f>IF(E3800&lt;&gt;"CAPTURE","",COUNTIF(Orders!$H:$H,AK3800))</f>
        <v>1</v>
      </c>
      <c r="AP3800" t="str">
        <f t="shared" si="719"/>
        <v>Matched to Order</v>
      </c>
      <c r="AQ3800">
        <f>IF(COUNTIF($A$2:A3800,A3800)=1,1,0)</f>
        <v>1</v>
      </c>
    </row>
    <row r="3801" spans="1:43" x14ac:dyDescent="0.3">
      <c r="A3801" t="s">
        <v>16218</v>
      </c>
      <c r="C3801" t="s">
        <v>11020</v>
      </c>
      <c r="D3801" s="1">
        <v>46285</v>
      </c>
      <c r="E3801" t="s">
        <v>11819</v>
      </c>
      <c r="F3801" t="s">
        <v>9</v>
      </c>
      <c r="G3801">
        <v>3348</v>
      </c>
      <c r="H3801">
        <v>10.039999999999999</v>
      </c>
      <c r="I3801">
        <v>1.81</v>
      </c>
      <c r="J3801">
        <v>3336.15</v>
      </c>
      <c r="K3801" s="1">
        <v>46287</v>
      </c>
      <c r="L3801" t="s">
        <v>16009</v>
      </c>
      <c r="M3801">
        <f t="shared" si="708"/>
        <v>1</v>
      </c>
      <c r="N3801">
        <f>COUNTIF(Orders!$A:$A,C3801)</f>
        <v>1</v>
      </c>
      <c r="P3801">
        <f>COUNTIF(Orders!$H:$H,UPPER(SUBSTITUTE(TRIM(C3801),"-","")))</f>
        <v>1</v>
      </c>
      <c r="R3801" t="str">
        <f t="shared" si="709"/>
        <v>Matched Order Reference</v>
      </c>
      <c r="S3801">
        <f t="shared" si="710"/>
        <v>1</v>
      </c>
      <c r="V3801" cm="1">
        <f t="array" ref="V3801">IF(E3801&lt;&gt;"CAPTURE",0,SUMPRODUCT((MDR_Rates!$A$2:$A$10=F3801)*(G3801&gt;MDR_Rates!$B$2:$B$10)*((MDR_Rates!$C$2:$C$10="")+(G3801&lt;=MDR_Rates!$C$2:$C$10))*MDR_Rates!$D$2:$D$10))</f>
        <v>0.3</v>
      </c>
      <c r="W3801">
        <f t="shared" si="711"/>
        <v>10.039999999999999</v>
      </c>
      <c r="X3801">
        <f t="shared" si="712"/>
        <v>1.81</v>
      </c>
      <c r="Y3801">
        <f t="shared" si="713"/>
        <v>0</v>
      </c>
      <c r="Z3801">
        <f t="shared" si="714"/>
        <v>0</v>
      </c>
      <c r="AG3801" t="str">
        <f t="shared" si="715"/>
        <v/>
      </c>
      <c r="AI3801" t="str">
        <f t="shared" si="716"/>
        <v/>
      </c>
      <c r="AJ3801" t="str">
        <f t="shared" si="717"/>
        <v/>
      </c>
      <c r="AK3801" t="str">
        <f t="shared" si="718"/>
        <v>ORD26005590</v>
      </c>
      <c r="AL3801">
        <f>IF(E3801&lt;&gt;"CAPTURE","",COUNTIF(Orders!$H:$H,AK3801))</f>
        <v>1</v>
      </c>
      <c r="AP3801" t="str">
        <f t="shared" si="719"/>
        <v>Matched to Order</v>
      </c>
      <c r="AQ3801">
        <f>IF(COUNTIF($A$2:A3801,A3801)=1,1,0)</f>
        <v>1</v>
      </c>
    </row>
    <row r="3802" spans="1:43" x14ac:dyDescent="0.3">
      <c r="A3802" t="s">
        <v>16219</v>
      </c>
      <c r="C3802" t="s">
        <v>16220</v>
      </c>
      <c r="D3802" s="1">
        <v>46285</v>
      </c>
      <c r="E3802" t="s">
        <v>11819</v>
      </c>
      <c r="F3802" t="s">
        <v>33</v>
      </c>
      <c r="G3802">
        <v>2499</v>
      </c>
      <c r="H3802">
        <v>29.99</v>
      </c>
      <c r="I3802">
        <v>5.4</v>
      </c>
      <c r="J3802">
        <v>2463.61</v>
      </c>
      <c r="K3802" s="1">
        <v>46287</v>
      </c>
      <c r="L3802" t="s">
        <v>16009</v>
      </c>
      <c r="M3802">
        <f t="shared" si="708"/>
        <v>1</v>
      </c>
      <c r="N3802">
        <f>COUNTIF(Orders!$A:$A,C3802)</f>
        <v>1</v>
      </c>
      <c r="P3802">
        <f>COUNTIF(Orders!$H:$H,UPPER(SUBSTITUTE(TRIM(C3802),"-","")))</f>
        <v>1</v>
      </c>
      <c r="R3802" t="str">
        <f t="shared" si="709"/>
        <v>Matched Order Reference</v>
      </c>
      <c r="S3802">
        <f t="shared" si="710"/>
        <v>1</v>
      </c>
      <c r="V3802" cm="1">
        <f t="array" ref="V3802">IF(E3802&lt;&gt;"CAPTURE",0,SUMPRODUCT((MDR_Rates!$A$2:$A$10=F3802)*(G3802&gt;MDR_Rates!$B$2:$B$10)*((MDR_Rates!$C$2:$C$10="")+(G3802&lt;=MDR_Rates!$C$2:$C$10))*MDR_Rates!$D$2:$D$10))</f>
        <v>1.2</v>
      </c>
      <c r="W3802">
        <f t="shared" si="711"/>
        <v>29.99</v>
      </c>
      <c r="X3802">
        <f t="shared" si="712"/>
        <v>5.4</v>
      </c>
      <c r="Y3802">
        <f t="shared" si="713"/>
        <v>0</v>
      </c>
      <c r="Z3802">
        <f t="shared" si="714"/>
        <v>0</v>
      </c>
      <c r="AG3802" t="str">
        <f t="shared" si="715"/>
        <v/>
      </c>
      <c r="AI3802" t="str">
        <f t="shared" si="716"/>
        <v/>
      </c>
      <c r="AJ3802" t="str">
        <f t="shared" si="717"/>
        <v/>
      </c>
      <c r="AK3802" t="str">
        <f t="shared" si="718"/>
        <v>ORD26005639</v>
      </c>
      <c r="AL3802">
        <f>IF(E3802&lt;&gt;"CAPTURE","",COUNTIF(Orders!$H:$H,AK3802))</f>
        <v>1</v>
      </c>
      <c r="AP3802" t="str">
        <f t="shared" si="719"/>
        <v>Matched to Order</v>
      </c>
      <c r="AQ3802">
        <f>IF(COUNTIF($A$2:A3802,A3802)=1,1,0)</f>
        <v>1</v>
      </c>
    </row>
    <row r="3803" spans="1:43" x14ac:dyDescent="0.3">
      <c r="A3803" t="s">
        <v>16221</v>
      </c>
      <c r="C3803" t="s">
        <v>11120</v>
      </c>
      <c r="D3803" s="1">
        <v>46285</v>
      </c>
      <c r="E3803" t="s">
        <v>11819</v>
      </c>
      <c r="F3803" t="s">
        <v>9</v>
      </c>
      <c r="G3803">
        <v>2999</v>
      </c>
      <c r="H3803">
        <v>9</v>
      </c>
      <c r="I3803">
        <v>1.62</v>
      </c>
      <c r="J3803">
        <v>2988.38</v>
      </c>
      <c r="K3803" s="1">
        <v>46287</v>
      </c>
      <c r="L3803" t="s">
        <v>16009</v>
      </c>
      <c r="M3803">
        <f t="shared" si="708"/>
        <v>1</v>
      </c>
      <c r="N3803">
        <f>COUNTIF(Orders!$A:$A,C3803)</f>
        <v>1</v>
      </c>
      <c r="P3803">
        <f>COUNTIF(Orders!$H:$H,UPPER(SUBSTITUTE(TRIM(C3803),"-","")))</f>
        <v>1</v>
      </c>
      <c r="R3803" t="str">
        <f t="shared" si="709"/>
        <v>Matched Order Reference</v>
      </c>
      <c r="S3803">
        <f t="shared" si="710"/>
        <v>1</v>
      </c>
      <c r="V3803" cm="1">
        <f t="array" ref="V3803">IF(E3803&lt;&gt;"CAPTURE",0,SUMPRODUCT((MDR_Rates!$A$2:$A$10=F3803)*(G3803&gt;MDR_Rates!$B$2:$B$10)*((MDR_Rates!$C$2:$C$10="")+(G3803&lt;=MDR_Rates!$C$2:$C$10))*MDR_Rates!$D$2:$D$10))</f>
        <v>0.3</v>
      </c>
      <c r="W3803">
        <f t="shared" si="711"/>
        <v>9</v>
      </c>
      <c r="X3803">
        <f t="shared" si="712"/>
        <v>1.62</v>
      </c>
      <c r="Y3803">
        <f t="shared" si="713"/>
        <v>0</v>
      </c>
      <c r="Z3803">
        <f t="shared" si="714"/>
        <v>0</v>
      </c>
      <c r="AG3803" t="str">
        <f t="shared" si="715"/>
        <v/>
      </c>
      <c r="AI3803" t="str">
        <f t="shared" si="716"/>
        <v/>
      </c>
      <c r="AJ3803" t="str">
        <f t="shared" si="717"/>
        <v/>
      </c>
      <c r="AK3803" t="str">
        <f t="shared" si="718"/>
        <v>ORD26005640</v>
      </c>
      <c r="AL3803">
        <f>IF(E3803&lt;&gt;"CAPTURE","",COUNTIF(Orders!$H:$H,AK3803))</f>
        <v>1</v>
      </c>
      <c r="AP3803" t="str">
        <f t="shared" si="719"/>
        <v>Matched to Order</v>
      </c>
      <c r="AQ3803">
        <f>IF(COUNTIF($A$2:A3803,A3803)=1,1,0)</f>
        <v>1</v>
      </c>
    </row>
    <row r="3804" spans="1:43" x14ac:dyDescent="0.3">
      <c r="A3804" t="s">
        <v>16222</v>
      </c>
      <c r="C3804" t="s">
        <v>11140</v>
      </c>
      <c r="D3804" s="1">
        <v>46285</v>
      </c>
      <c r="E3804" t="s">
        <v>11819</v>
      </c>
      <c r="F3804" t="s">
        <v>17</v>
      </c>
      <c r="G3804">
        <v>2298</v>
      </c>
      <c r="H3804">
        <v>36.770000000000003</v>
      </c>
      <c r="I3804">
        <v>6.62</v>
      </c>
      <c r="J3804">
        <v>2254.61</v>
      </c>
      <c r="K3804" s="1">
        <v>46287</v>
      </c>
      <c r="L3804" t="s">
        <v>16009</v>
      </c>
      <c r="M3804">
        <f t="shared" si="708"/>
        <v>1</v>
      </c>
      <c r="N3804">
        <f>COUNTIF(Orders!$A:$A,C3804)</f>
        <v>1</v>
      </c>
      <c r="P3804">
        <f>COUNTIF(Orders!$H:$H,UPPER(SUBSTITUTE(TRIM(C3804),"-","")))</f>
        <v>1</v>
      </c>
      <c r="R3804" t="str">
        <f t="shared" si="709"/>
        <v>Matched Order Reference</v>
      </c>
      <c r="S3804">
        <f t="shared" si="710"/>
        <v>1</v>
      </c>
      <c r="V3804" cm="1">
        <f t="array" ref="V3804">IF(E3804&lt;&gt;"CAPTURE",0,SUMPRODUCT((MDR_Rates!$A$2:$A$10=F3804)*(G3804&gt;MDR_Rates!$B$2:$B$10)*((MDR_Rates!$C$2:$C$10="")+(G3804&lt;=MDR_Rates!$C$2:$C$10))*MDR_Rates!$D$2:$D$10))</f>
        <v>1.6</v>
      </c>
      <c r="W3804">
        <f t="shared" si="711"/>
        <v>36.770000000000003</v>
      </c>
      <c r="X3804">
        <f t="shared" si="712"/>
        <v>6.62</v>
      </c>
      <c r="Y3804">
        <f t="shared" si="713"/>
        <v>0</v>
      </c>
      <c r="Z3804">
        <f t="shared" si="714"/>
        <v>0</v>
      </c>
      <c r="AG3804" t="str">
        <f t="shared" si="715"/>
        <v/>
      </c>
      <c r="AI3804" t="str">
        <f t="shared" si="716"/>
        <v/>
      </c>
      <c r="AJ3804" t="str">
        <f t="shared" si="717"/>
        <v/>
      </c>
      <c r="AK3804" t="str">
        <f t="shared" si="718"/>
        <v>ORD26005650</v>
      </c>
      <c r="AL3804">
        <f>IF(E3804&lt;&gt;"CAPTURE","",COUNTIF(Orders!$H:$H,AK3804))</f>
        <v>1</v>
      </c>
      <c r="AP3804" t="str">
        <f t="shared" si="719"/>
        <v>Matched to Order</v>
      </c>
      <c r="AQ3804">
        <f>IF(COUNTIF($A$2:A3804,A3804)=1,1,0)</f>
        <v>1</v>
      </c>
    </row>
    <row r="3805" spans="1:43" x14ac:dyDescent="0.3">
      <c r="A3805" t="s">
        <v>16223</v>
      </c>
      <c r="C3805" t="s">
        <v>11242</v>
      </c>
      <c r="D3805" s="1">
        <v>46285</v>
      </c>
      <c r="E3805" t="s">
        <v>11819</v>
      </c>
      <c r="F3805" t="s">
        <v>33</v>
      </c>
      <c r="G3805">
        <v>3798</v>
      </c>
      <c r="H3805">
        <v>45.58</v>
      </c>
      <c r="I3805">
        <v>8.1999999999999993</v>
      </c>
      <c r="J3805">
        <v>3744.22</v>
      </c>
      <c r="K3805" s="1">
        <v>46287</v>
      </c>
      <c r="L3805" t="s">
        <v>16009</v>
      </c>
      <c r="M3805">
        <f t="shared" si="708"/>
        <v>1</v>
      </c>
      <c r="N3805">
        <f>COUNTIF(Orders!$A:$A,C3805)</f>
        <v>1</v>
      </c>
      <c r="P3805">
        <f>COUNTIF(Orders!$H:$H,UPPER(SUBSTITUTE(TRIM(C3805),"-","")))</f>
        <v>1</v>
      </c>
      <c r="R3805" t="str">
        <f t="shared" si="709"/>
        <v>Matched Order Reference</v>
      </c>
      <c r="S3805">
        <f t="shared" si="710"/>
        <v>1</v>
      </c>
      <c r="V3805" cm="1">
        <f t="array" ref="V3805">IF(E3805&lt;&gt;"CAPTURE",0,SUMPRODUCT((MDR_Rates!$A$2:$A$10=F3805)*(G3805&gt;MDR_Rates!$B$2:$B$10)*((MDR_Rates!$C$2:$C$10="")+(G3805&lt;=MDR_Rates!$C$2:$C$10))*MDR_Rates!$D$2:$D$10))</f>
        <v>1.2</v>
      </c>
      <c r="W3805">
        <f t="shared" si="711"/>
        <v>45.58</v>
      </c>
      <c r="X3805">
        <f t="shared" si="712"/>
        <v>8.1999999999999993</v>
      </c>
      <c r="Y3805">
        <f t="shared" si="713"/>
        <v>0</v>
      </c>
      <c r="Z3805">
        <f t="shared" si="714"/>
        <v>0</v>
      </c>
      <c r="AG3805" t="str">
        <f t="shared" si="715"/>
        <v/>
      </c>
      <c r="AI3805" t="str">
        <f t="shared" si="716"/>
        <v/>
      </c>
      <c r="AJ3805" t="str">
        <f t="shared" si="717"/>
        <v/>
      </c>
      <c r="AK3805" t="str">
        <f t="shared" si="718"/>
        <v>ORD26005704</v>
      </c>
      <c r="AL3805">
        <f>IF(E3805&lt;&gt;"CAPTURE","",COUNTIF(Orders!$H:$H,AK3805))</f>
        <v>1</v>
      </c>
      <c r="AP3805" t="str">
        <f t="shared" si="719"/>
        <v>Matched to Order</v>
      </c>
      <c r="AQ3805">
        <f>IF(COUNTIF($A$2:A3805,A3805)=1,1,0)</f>
        <v>1</v>
      </c>
    </row>
    <row r="3806" spans="1:43" x14ac:dyDescent="0.3">
      <c r="A3806" t="s">
        <v>16224</v>
      </c>
      <c r="C3806" t="s">
        <v>11343</v>
      </c>
      <c r="D3806" s="1">
        <v>46285</v>
      </c>
      <c r="E3806" t="s">
        <v>11819</v>
      </c>
      <c r="F3806" t="s">
        <v>44</v>
      </c>
      <c r="G3806">
        <v>499</v>
      </c>
      <c r="H3806">
        <v>9.48</v>
      </c>
      <c r="I3806">
        <v>1.71</v>
      </c>
      <c r="J3806">
        <v>487.81</v>
      </c>
      <c r="K3806" s="1">
        <v>46287</v>
      </c>
      <c r="L3806" t="s">
        <v>16009</v>
      </c>
      <c r="M3806">
        <f t="shared" si="708"/>
        <v>1</v>
      </c>
      <c r="N3806">
        <f>COUNTIF(Orders!$A:$A,C3806)</f>
        <v>1</v>
      </c>
      <c r="P3806">
        <f>COUNTIF(Orders!$H:$H,UPPER(SUBSTITUTE(TRIM(C3806),"-","")))</f>
        <v>1</v>
      </c>
      <c r="R3806" t="str">
        <f t="shared" si="709"/>
        <v>Matched Order Reference</v>
      </c>
      <c r="S3806">
        <f t="shared" si="710"/>
        <v>1</v>
      </c>
      <c r="V3806" cm="1">
        <f t="array" ref="V3806">IF(E3806&lt;&gt;"CAPTURE",0,SUMPRODUCT((MDR_Rates!$A$2:$A$10=F3806)*(G3806&gt;MDR_Rates!$B$2:$B$10)*((MDR_Rates!$C$2:$C$10="")+(G3806&lt;=MDR_Rates!$C$2:$C$10))*MDR_Rates!$D$2:$D$10))</f>
        <v>1.9</v>
      </c>
      <c r="W3806">
        <f t="shared" si="711"/>
        <v>9.48</v>
      </c>
      <c r="X3806">
        <f t="shared" si="712"/>
        <v>1.71</v>
      </c>
      <c r="Y3806">
        <f t="shared" si="713"/>
        <v>0</v>
      </c>
      <c r="Z3806">
        <f t="shared" si="714"/>
        <v>0</v>
      </c>
      <c r="AG3806" t="str">
        <f t="shared" si="715"/>
        <v/>
      </c>
      <c r="AI3806" t="str">
        <f t="shared" si="716"/>
        <v/>
      </c>
      <c r="AJ3806" t="str">
        <f t="shared" si="717"/>
        <v/>
      </c>
      <c r="AK3806" t="str">
        <f t="shared" si="718"/>
        <v>ORD26005756</v>
      </c>
      <c r="AL3806">
        <f>IF(E3806&lt;&gt;"CAPTURE","",COUNTIF(Orders!$H:$H,AK3806))</f>
        <v>1</v>
      </c>
      <c r="AP3806" t="str">
        <f t="shared" si="719"/>
        <v>Matched to Order</v>
      </c>
      <c r="AQ3806">
        <f>IF(COUNTIF($A$2:A3806,A3806)=1,1,0)</f>
        <v>1</v>
      </c>
    </row>
    <row r="3807" spans="1:43" x14ac:dyDescent="0.3">
      <c r="A3807" t="s">
        <v>16225</v>
      </c>
      <c r="C3807" t="s">
        <v>11524</v>
      </c>
      <c r="D3807" s="1">
        <v>46285</v>
      </c>
      <c r="E3807" t="s">
        <v>11819</v>
      </c>
      <c r="F3807" t="s">
        <v>17</v>
      </c>
      <c r="G3807">
        <v>2999</v>
      </c>
      <c r="H3807">
        <v>47.98</v>
      </c>
      <c r="I3807">
        <v>8.64</v>
      </c>
      <c r="J3807">
        <v>2942.38</v>
      </c>
      <c r="K3807" s="1">
        <v>46287</v>
      </c>
      <c r="L3807" t="s">
        <v>16009</v>
      </c>
      <c r="M3807">
        <f t="shared" si="708"/>
        <v>1</v>
      </c>
      <c r="N3807">
        <f>COUNTIF(Orders!$A:$A,C3807)</f>
        <v>1</v>
      </c>
      <c r="P3807">
        <f>COUNTIF(Orders!$H:$H,UPPER(SUBSTITUTE(TRIM(C3807),"-","")))</f>
        <v>1</v>
      </c>
      <c r="R3807" t="str">
        <f t="shared" si="709"/>
        <v>Matched Order Reference</v>
      </c>
      <c r="S3807">
        <f t="shared" si="710"/>
        <v>1</v>
      </c>
      <c r="V3807" cm="1">
        <f t="array" ref="V3807">IF(E3807&lt;&gt;"CAPTURE",0,SUMPRODUCT((MDR_Rates!$A$2:$A$10=F3807)*(G3807&gt;MDR_Rates!$B$2:$B$10)*((MDR_Rates!$C$2:$C$10="")+(G3807&lt;=MDR_Rates!$C$2:$C$10))*MDR_Rates!$D$2:$D$10))</f>
        <v>1.6</v>
      </c>
      <c r="W3807">
        <f t="shared" si="711"/>
        <v>47.98</v>
      </c>
      <c r="X3807">
        <f t="shared" si="712"/>
        <v>8.64</v>
      </c>
      <c r="Y3807">
        <f t="shared" si="713"/>
        <v>0</v>
      </c>
      <c r="Z3807">
        <f t="shared" si="714"/>
        <v>0</v>
      </c>
      <c r="AG3807" t="str">
        <f t="shared" si="715"/>
        <v/>
      </c>
      <c r="AI3807" t="str">
        <f t="shared" si="716"/>
        <v/>
      </c>
      <c r="AJ3807" t="str">
        <f t="shared" si="717"/>
        <v/>
      </c>
      <c r="AK3807" t="str">
        <f t="shared" si="718"/>
        <v>ORD26005852</v>
      </c>
      <c r="AL3807">
        <f>IF(E3807&lt;&gt;"CAPTURE","",COUNTIF(Orders!$H:$H,AK3807))</f>
        <v>1</v>
      </c>
      <c r="AP3807" t="str">
        <f t="shared" si="719"/>
        <v>Matched to Order</v>
      </c>
      <c r="AQ3807">
        <f>IF(COUNTIF($A$2:A3807,A3807)=1,1,0)</f>
        <v>1</v>
      </c>
    </row>
    <row r="3808" spans="1:43" x14ac:dyDescent="0.3">
      <c r="A3808" t="s">
        <v>16226</v>
      </c>
      <c r="C3808" t="s">
        <v>11535</v>
      </c>
      <c r="D3808" s="1">
        <v>46285</v>
      </c>
      <c r="E3808" t="s">
        <v>11819</v>
      </c>
      <c r="F3808" t="s">
        <v>9</v>
      </c>
      <c r="G3808">
        <v>2999</v>
      </c>
      <c r="H3808">
        <v>9</v>
      </c>
      <c r="I3808">
        <v>1.62</v>
      </c>
      <c r="J3808">
        <v>2988.38</v>
      </c>
      <c r="K3808" s="1">
        <v>46287</v>
      </c>
      <c r="L3808" t="s">
        <v>16009</v>
      </c>
      <c r="M3808">
        <f t="shared" si="708"/>
        <v>1</v>
      </c>
      <c r="N3808">
        <f>COUNTIF(Orders!$A:$A,C3808)</f>
        <v>1</v>
      </c>
      <c r="P3808">
        <f>COUNTIF(Orders!$H:$H,UPPER(SUBSTITUTE(TRIM(C3808),"-","")))</f>
        <v>1</v>
      </c>
      <c r="R3808" t="str">
        <f t="shared" si="709"/>
        <v>Matched Order Reference</v>
      </c>
      <c r="S3808">
        <f t="shared" si="710"/>
        <v>1</v>
      </c>
      <c r="V3808" cm="1">
        <f t="array" ref="V3808">IF(E3808&lt;&gt;"CAPTURE",0,SUMPRODUCT((MDR_Rates!$A$2:$A$10=F3808)*(G3808&gt;MDR_Rates!$B$2:$B$10)*((MDR_Rates!$C$2:$C$10="")+(G3808&lt;=MDR_Rates!$C$2:$C$10))*MDR_Rates!$D$2:$D$10))</f>
        <v>0.3</v>
      </c>
      <c r="W3808">
        <f t="shared" si="711"/>
        <v>9</v>
      </c>
      <c r="X3808">
        <f t="shared" si="712"/>
        <v>1.62</v>
      </c>
      <c r="Y3808">
        <f t="shared" si="713"/>
        <v>0</v>
      </c>
      <c r="Z3808">
        <f t="shared" si="714"/>
        <v>0</v>
      </c>
      <c r="AG3808" t="str">
        <f t="shared" si="715"/>
        <v/>
      </c>
      <c r="AI3808" t="str">
        <f t="shared" si="716"/>
        <v/>
      </c>
      <c r="AJ3808" t="str">
        <f t="shared" si="717"/>
        <v/>
      </c>
      <c r="AK3808" t="str">
        <f t="shared" si="718"/>
        <v>ORD26005858</v>
      </c>
      <c r="AL3808">
        <f>IF(E3808&lt;&gt;"CAPTURE","",COUNTIF(Orders!$H:$H,AK3808))</f>
        <v>1</v>
      </c>
      <c r="AP3808" t="str">
        <f t="shared" si="719"/>
        <v>Matched to Order</v>
      </c>
      <c r="AQ3808">
        <f>IF(COUNTIF($A$2:A3808,A3808)=1,1,0)</f>
        <v>1</v>
      </c>
    </row>
    <row r="3809" spans="1:43" x14ac:dyDescent="0.3">
      <c r="A3809" t="s">
        <v>16227</v>
      </c>
      <c r="C3809" t="s">
        <v>11548</v>
      </c>
      <c r="D3809" s="1">
        <v>46285</v>
      </c>
      <c r="E3809" t="s">
        <v>11819</v>
      </c>
      <c r="F3809" t="s">
        <v>9</v>
      </c>
      <c r="G3809">
        <v>798</v>
      </c>
      <c r="H3809">
        <v>0</v>
      </c>
      <c r="I3809">
        <v>0</v>
      </c>
      <c r="J3809">
        <v>798</v>
      </c>
      <c r="K3809" s="1">
        <v>46287</v>
      </c>
      <c r="L3809" t="s">
        <v>16009</v>
      </c>
      <c r="M3809">
        <f t="shared" si="708"/>
        <v>1</v>
      </c>
      <c r="N3809">
        <f>COUNTIF(Orders!$A:$A,C3809)</f>
        <v>1</v>
      </c>
      <c r="P3809">
        <f>COUNTIF(Orders!$H:$H,UPPER(SUBSTITUTE(TRIM(C3809),"-","")))</f>
        <v>1</v>
      </c>
      <c r="R3809" t="str">
        <f t="shared" si="709"/>
        <v>Matched Order Reference</v>
      </c>
      <c r="S3809">
        <f t="shared" si="710"/>
        <v>1</v>
      </c>
      <c r="V3809" cm="1">
        <f t="array" ref="V3809">IF(E3809&lt;&gt;"CAPTURE",0,SUMPRODUCT((MDR_Rates!$A$2:$A$10=F3809)*(G3809&gt;MDR_Rates!$B$2:$B$10)*((MDR_Rates!$C$2:$C$10="")+(G3809&lt;=MDR_Rates!$C$2:$C$10))*MDR_Rates!$D$2:$D$10))</f>
        <v>0</v>
      </c>
      <c r="W3809">
        <f t="shared" si="711"/>
        <v>0</v>
      </c>
      <c r="X3809">
        <f t="shared" si="712"/>
        <v>0</v>
      </c>
      <c r="Y3809">
        <f t="shared" si="713"/>
        <v>0</v>
      </c>
      <c r="Z3809">
        <f t="shared" si="714"/>
        <v>0</v>
      </c>
      <c r="AG3809" t="str">
        <f t="shared" si="715"/>
        <v/>
      </c>
      <c r="AI3809" t="str">
        <f t="shared" si="716"/>
        <v/>
      </c>
      <c r="AJ3809" t="str">
        <f t="shared" si="717"/>
        <v/>
      </c>
      <c r="AK3809" t="str">
        <f t="shared" si="718"/>
        <v>ORD26005865</v>
      </c>
      <c r="AL3809">
        <f>IF(E3809&lt;&gt;"CAPTURE","",COUNTIF(Orders!$H:$H,AK3809))</f>
        <v>1</v>
      </c>
      <c r="AP3809" t="str">
        <f t="shared" si="719"/>
        <v>Matched to Order</v>
      </c>
      <c r="AQ3809">
        <f>IF(COUNTIF($A$2:A3809,A3809)=1,1,0)</f>
        <v>1</v>
      </c>
    </row>
    <row r="3810" spans="1:43" x14ac:dyDescent="0.3">
      <c r="A3810" t="s">
        <v>16228</v>
      </c>
      <c r="C3810" t="s">
        <v>11572</v>
      </c>
      <c r="D3810" s="1">
        <v>46285</v>
      </c>
      <c r="E3810" t="s">
        <v>11819</v>
      </c>
      <c r="F3810" t="s">
        <v>9</v>
      </c>
      <c r="G3810">
        <v>2499</v>
      </c>
      <c r="H3810">
        <v>7.5</v>
      </c>
      <c r="I3810">
        <v>1.35</v>
      </c>
      <c r="J3810">
        <v>2490.15</v>
      </c>
      <c r="K3810" s="1">
        <v>46287</v>
      </c>
      <c r="L3810" t="s">
        <v>16009</v>
      </c>
      <c r="M3810">
        <f t="shared" si="708"/>
        <v>1</v>
      </c>
      <c r="N3810">
        <f>COUNTIF(Orders!$A:$A,C3810)</f>
        <v>1</v>
      </c>
      <c r="P3810">
        <f>COUNTIF(Orders!$H:$H,UPPER(SUBSTITUTE(TRIM(C3810),"-","")))</f>
        <v>1</v>
      </c>
      <c r="R3810" t="str">
        <f t="shared" si="709"/>
        <v>Matched Order Reference</v>
      </c>
      <c r="S3810">
        <f t="shared" si="710"/>
        <v>1</v>
      </c>
      <c r="V3810" cm="1">
        <f t="array" ref="V3810">IF(E3810&lt;&gt;"CAPTURE",0,SUMPRODUCT((MDR_Rates!$A$2:$A$10=F3810)*(G3810&gt;MDR_Rates!$B$2:$B$10)*((MDR_Rates!$C$2:$C$10="")+(G3810&lt;=MDR_Rates!$C$2:$C$10))*MDR_Rates!$D$2:$D$10))</f>
        <v>0.3</v>
      </c>
      <c r="W3810">
        <f t="shared" si="711"/>
        <v>7.5</v>
      </c>
      <c r="X3810">
        <f t="shared" si="712"/>
        <v>1.35</v>
      </c>
      <c r="Y3810">
        <f t="shared" si="713"/>
        <v>0</v>
      </c>
      <c r="Z3810">
        <f t="shared" si="714"/>
        <v>0</v>
      </c>
      <c r="AG3810" t="str">
        <f t="shared" si="715"/>
        <v/>
      </c>
      <c r="AI3810" t="str">
        <f t="shared" si="716"/>
        <v/>
      </c>
      <c r="AJ3810" t="str">
        <f t="shared" si="717"/>
        <v/>
      </c>
      <c r="AK3810" t="str">
        <f t="shared" si="718"/>
        <v>ORD26005878</v>
      </c>
      <c r="AL3810">
        <f>IF(E3810&lt;&gt;"CAPTURE","",COUNTIF(Orders!$H:$H,AK3810))</f>
        <v>1</v>
      </c>
      <c r="AP3810" t="str">
        <f t="shared" si="719"/>
        <v>Matched to Order</v>
      </c>
      <c r="AQ3810">
        <f>IF(COUNTIF($A$2:A3810,A3810)=1,1,0)</f>
        <v>1</v>
      </c>
    </row>
    <row r="3811" spans="1:43" x14ac:dyDescent="0.3">
      <c r="A3811" t="s">
        <v>16229</v>
      </c>
      <c r="C3811" t="s">
        <v>11693</v>
      </c>
      <c r="D3811" s="1">
        <v>46285</v>
      </c>
      <c r="E3811" t="s">
        <v>11819</v>
      </c>
      <c r="F3811" t="s">
        <v>17</v>
      </c>
      <c r="G3811">
        <v>349</v>
      </c>
      <c r="H3811">
        <v>6.28</v>
      </c>
      <c r="I3811">
        <v>1.1299999999999999</v>
      </c>
      <c r="J3811">
        <v>341.59</v>
      </c>
      <c r="K3811" s="1">
        <v>46287</v>
      </c>
      <c r="L3811" t="s">
        <v>16009</v>
      </c>
      <c r="M3811">
        <f t="shared" si="708"/>
        <v>1</v>
      </c>
      <c r="N3811">
        <f>COUNTIF(Orders!$A:$A,C3811)</f>
        <v>1</v>
      </c>
      <c r="P3811">
        <f>COUNTIF(Orders!$H:$H,UPPER(SUBSTITUTE(TRIM(C3811),"-","")))</f>
        <v>1</v>
      </c>
      <c r="R3811" t="str">
        <f t="shared" si="709"/>
        <v>Matched Order Reference</v>
      </c>
      <c r="S3811">
        <f t="shared" si="710"/>
        <v>1</v>
      </c>
      <c r="V3811" cm="1">
        <f t="array" ref="V3811">IF(E3811&lt;&gt;"CAPTURE",0,SUMPRODUCT((MDR_Rates!$A$2:$A$10=F3811)*(G3811&gt;MDR_Rates!$B$2:$B$10)*((MDR_Rates!$C$2:$C$10="")+(G3811&lt;=MDR_Rates!$C$2:$C$10))*MDR_Rates!$D$2:$D$10))</f>
        <v>1.8</v>
      </c>
      <c r="W3811">
        <f t="shared" si="711"/>
        <v>6.28</v>
      </c>
      <c r="X3811">
        <f t="shared" si="712"/>
        <v>1.1299999999999999</v>
      </c>
      <c r="Y3811">
        <f t="shared" si="713"/>
        <v>0</v>
      </c>
      <c r="Z3811">
        <f t="shared" si="714"/>
        <v>0</v>
      </c>
      <c r="AG3811" t="str">
        <f t="shared" si="715"/>
        <v/>
      </c>
      <c r="AI3811" t="str">
        <f t="shared" si="716"/>
        <v/>
      </c>
      <c r="AJ3811" t="str">
        <f t="shared" si="717"/>
        <v/>
      </c>
      <c r="AK3811" t="str">
        <f t="shared" si="718"/>
        <v>ORD26005941</v>
      </c>
      <c r="AL3811">
        <f>IF(E3811&lt;&gt;"CAPTURE","",COUNTIF(Orders!$H:$H,AK3811))</f>
        <v>1</v>
      </c>
      <c r="AP3811" t="str">
        <f t="shared" si="719"/>
        <v>Matched to Order</v>
      </c>
      <c r="AQ3811">
        <f>IF(COUNTIF($A$2:A3811,A3811)=1,1,0)</f>
        <v>1</v>
      </c>
    </row>
    <row r="3812" spans="1:43" x14ac:dyDescent="0.3">
      <c r="A3812" t="s">
        <v>16230</v>
      </c>
      <c r="C3812" t="s">
        <v>11719</v>
      </c>
      <c r="D3812" s="1">
        <v>46285</v>
      </c>
      <c r="E3812" t="s">
        <v>11819</v>
      </c>
      <c r="F3812" t="s">
        <v>17</v>
      </c>
      <c r="G3812">
        <v>5798</v>
      </c>
      <c r="H3812">
        <v>92.77</v>
      </c>
      <c r="I3812">
        <v>16.7</v>
      </c>
      <c r="J3812">
        <v>5688.53</v>
      </c>
      <c r="K3812" s="1">
        <v>46287</v>
      </c>
      <c r="L3812" t="s">
        <v>16009</v>
      </c>
      <c r="M3812">
        <f t="shared" si="708"/>
        <v>1</v>
      </c>
      <c r="N3812">
        <f>COUNTIF(Orders!$A:$A,C3812)</f>
        <v>1</v>
      </c>
      <c r="P3812">
        <f>COUNTIF(Orders!$H:$H,UPPER(SUBSTITUTE(TRIM(C3812),"-","")))</f>
        <v>1</v>
      </c>
      <c r="R3812" t="str">
        <f t="shared" si="709"/>
        <v>Matched Order Reference</v>
      </c>
      <c r="S3812">
        <f t="shared" si="710"/>
        <v>1</v>
      </c>
      <c r="V3812" cm="1">
        <f t="array" ref="V3812">IF(E3812&lt;&gt;"CAPTURE",0,SUMPRODUCT((MDR_Rates!$A$2:$A$10=F3812)*(G3812&gt;MDR_Rates!$B$2:$B$10)*((MDR_Rates!$C$2:$C$10="")+(G3812&lt;=MDR_Rates!$C$2:$C$10))*MDR_Rates!$D$2:$D$10))</f>
        <v>1.6</v>
      </c>
      <c r="W3812">
        <f t="shared" si="711"/>
        <v>92.77</v>
      </c>
      <c r="X3812">
        <f t="shared" si="712"/>
        <v>16.7</v>
      </c>
      <c r="Y3812">
        <f t="shared" si="713"/>
        <v>0</v>
      </c>
      <c r="Z3812">
        <f t="shared" si="714"/>
        <v>0</v>
      </c>
      <c r="AG3812" t="str">
        <f t="shared" si="715"/>
        <v/>
      </c>
      <c r="AI3812" t="str">
        <f t="shared" si="716"/>
        <v/>
      </c>
      <c r="AJ3812" t="str">
        <f t="shared" si="717"/>
        <v/>
      </c>
      <c r="AK3812" t="str">
        <f t="shared" si="718"/>
        <v>ORD26005956</v>
      </c>
      <c r="AL3812">
        <f>IF(E3812&lt;&gt;"CAPTURE","",COUNTIF(Orders!$H:$H,AK3812))</f>
        <v>1</v>
      </c>
      <c r="AP3812" t="str">
        <f t="shared" si="719"/>
        <v>Matched to Order</v>
      </c>
      <c r="AQ3812">
        <f>IF(COUNTIF($A$2:A3812,A3812)=1,1,0)</f>
        <v>1</v>
      </c>
    </row>
    <row r="3813" spans="1:43" x14ac:dyDescent="0.3">
      <c r="A3813" t="s">
        <v>16231</v>
      </c>
      <c r="B3813" t="s">
        <v>14799</v>
      </c>
      <c r="D3813" s="1">
        <v>46285</v>
      </c>
      <c r="E3813" t="s">
        <v>12202</v>
      </c>
      <c r="F3813" t="s">
        <v>17</v>
      </c>
      <c r="G3813">
        <v>3797</v>
      </c>
      <c r="H3813">
        <v>0</v>
      </c>
      <c r="I3813">
        <v>0</v>
      </c>
      <c r="J3813">
        <v>-3797</v>
      </c>
      <c r="K3813" s="1">
        <v>46287</v>
      </c>
      <c r="L3813" t="s">
        <v>16009</v>
      </c>
      <c r="M3813">
        <f t="shared" si="708"/>
        <v>1</v>
      </c>
      <c r="N3813">
        <f>COUNTIF(Orders!$A:$A,C3813)</f>
        <v>0</v>
      </c>
      <c r="P3813">
        <f>COUNTIF(Orders!$H:$H,UPPER(SUBSTITUTE(TRIM(C3813),"-","")))</f>
        <v>1042575</v>
      </c>
      <c r="R3813" t="str">
        <f t="shared" si="709"/>
        <v>Refund</v>
      </c>
      <c r="S3813">
        <f t="shared" si="710"/>
        <v>0</v>
      </c>
      <c r="V3813" cm="1">
        <f t="array" ref="V3813">IF(E3813&lt;&gt;"CAPTURE",0,SUMPRODUCT((MDR_Rates!$A$2:$A$10=F3813)*(G3813&gt;MDR_Rates!$B$2:$B$10)*((MDR_Rates!$C$2:$C$10="")+(G3813&lt;=MDR_Rates!$C$2:$C$10))*MDR_Rates!$D$2:$D$10))</f>
        <v>0</v>
      </c>
      <c r="W3813">
        <f t="shared" si="711"/>
        <v>0</v>
      </c>
      <c r="X3813">
        <f t="shared" si="712"/>
        <v>0</v>
      </c>
      <c r="Y3813">
        <f t="shared" si="713"/>
        <v>0</v>
      </c>
      <c r="Z3813">
        <f t="shared" si="714"/>
        <v>0</v>
      </c>
      <c r="AG3813" t="str">
        <f t="shared" si="715"/>
        <v>Original Capture Found</v>
      </c>
      <c r="AI3813">
        <f t="shared" si="716"/>
        <v>3797</v>
      </c>
      <c r="AJ3813" t="str">
        <f t="shared" si="717"/>
        <v>Full Refund</v>
      </c>
      <c r="AK3813" t="str">
        <f t="shared" si="718"/>
        <v/>
      </c>
      <c r="AL3813" t="str">
        <f>IF(E3813&lt;&gt;"CAPTURE","",COUNTIF(Orders!$H:$H,AK3813))</f>
        <v/>
      </c>
      <c r="AP3813" t="str">
        <f t="shared" si="719"/>
        <v/>
      </c>
      <c r="AQ3813">
        <f>IF(COUNTIF($A$2:A3813,A3813)=1,1,0)</f>
        <v>1</v>
      </c>
    </row>
    <row r="3814" spans="1:43" x14ac:dyDescent="0.3">
      <c r="A3814" t="s">
        <v>16232</v>
      </c>
      <c r="B3814" t="s">
        <v>15490</v>
      </c>
      <c r="D3814" s="1">
        <v>46285</v>
      </c>
      <c r="E3814" t="s">
        <v>12202</v>
      </c>
      <c r="F3814" t="s">
        <v>9</v>
      </c>
      <c r="G3814">
        <v>648</v>
      </c>
      <c r="H3814">
        <v>0</v>
      </c>
      <c r="I3814">
        <v>0</v>
      </c>
      <c r="J3814">
        <v>-648</v>
      </c>
      <c r="K3814" s="1">
        <v>46287</v>
      </c>
      <c r="L3814" t="s">
        <v>16009</v>
      </c>
      <c r="M3814">
        <f t="shared" si="708"/>
        <v>1</v>
      </c>
      <c r="N3814">
        <f>COUNTIF(Orders!$A:$A,C3814)</f>
        <v>0</v>
      </c>
      <c r="P3814">
        <f>COUNTIF(Orders!$H:$H,UPPER(SUBSTITUTE(TRIM(C3814),"-","")))</f>
        <v>1042575</v>
      </c>
      <c r="R3814" t="str">
        <f t="shared" si="709"/>
        <v>Refund</v>
      </c>
      <c r="S3814">
        <f t="shared" si="710"/>
        <v>0</v>
      </c>
      <c r="V3814" cm="1">
        <f t="array" ref="V3814">IF(E3814&lt;&gt;"CAPTURE",0,SUMPRODUCT((MDR_Rates!$A$2:$A$10=F3814)*(G3814&gt;MDR_Rates!$B$2:$B$10)*((MDR_Rates!$C$2:$C$10="")+(G3814&lt;=MDR_Rates!$C$2:$C$10))*MDR_Rates!$D$2:$D$10))</f>
        <v>0</v>
      </c>
      <c r="W3814">
        <f t="shared" si="711"/>
        <v>0</v>
      </c>
      <c r="X3814">
        <f t="shared" si="712"/>
        <v>0</v>
      </c>
      <c r="Y3814">
        <f t="shared" si="713"/>
        <v>0</v>
      </c>
      <c r="Z3814">
        <f t="shared" si="714"/>
        <v>0</v>
      </c>
      <c r="AG3814" t="str">
        <f t="shared" si="715"/>
        <v>Original Capture Found</v>
      </c>
      <c r="AI3814">
        <f t="shared" si="716"/>
        <v>648</v>
      </c>
      <c r="AJ3814" t="str">
        <f t="shared" si="717"/>
        <v>Full Refund</v>
      </c>
      <c r="AK3814" t="str">
        <f t="shared" si="718"/>
        <v/>
      </c>
      <c r="AL3814" t="str">
        <f>IF(E3814&lt;&gt;"CAPTURE","",COUNTIF(Orders!$H:$H,AK3814))</f>
        <v/>
      </c>
      <c r="AP3814" t="str">
        <f t="shared" si="719"/>
        <v/>
      </c>
      <c r="AQ3814">
        <f>IF(COUNTIF($A$2:A3814,A3814)=1,1,0)</f>
        <v>1</v>
      </c>
    </row>
    <row r="3815" spans="1:43" x14ac:dyDescent="0.3">
      <c r="A3815" t="s">
        <v>16233</v>
      </c>
      <c r="B3815" t="s">
        <v>15867</v>
      </c>
      <c r="D3815" s="1">
        <v>46285</v>
      </c>
      <c r="E3815" t="s">
        <v>12202</v>
      </c>
      <c r="F3815" t="s">
        <v>17</v>
      </c>
      <c r="G3815">
        <v>2498</v>
      </c>
      <c r="H3815">
        <v>0</v>
      </c>
      <c r="I3815">
        <v>0</v>
      </c>
      <c r="J3815">
        <v>-2498</v>
      </c>
      <c r="K3815" s="1">
        <v>46287</v>
      </c>
      <c r="L3815" t="s">
        <v>16009</v>
      </c>
      <c r="M3815">
        <f t="shared" si="708"/>
        <v>1</v>
      </c>
      <c r="N3815">
        <f>COUNTIF(Orders!$A:$A,C3815)</f>
        <v>0</v>
      </c>
      <c r="P3815">
        <f>COUNTIF(Orders!$H:$H,UPPER(SUBSTITUTE(TRIM(C3815),"-","")))</f>
        <v>1042575</v>
      </c>
      <c r="R3815" t="str">
        <f t="shared" si="709"/>
        <v>Refund</v>
      </c>
      <c r="S3815">
        <f t="shared" si="710"/>
        <v>0</v>
      </c>
      <c r="V3815" cm="1">
        <f t="array" ref="V3815">IF(E3815&lt;&gt;"CAPTURE",0,SUMPRODUCT((MDR_Rates!$A$2:$A$10=F3815)*(G3815&gt;MDR_Rates!$B$2:$B$10)*((MDR_Rates!$C$2:$C$10="")+(G3815&lt;=MDR_Rates!$C$2:$C$10))*MDR_Rates!$D$2:$D$10))</f>
        <v>0</v>
      </c>
      <c r="W3815">
        <f t="shared" si="711"/>
        <v>0</v>
      </c>
      <c r="X3815">
        <f t="shared" si="712"/>
        <v>0</v>
      </c>
      <c r="Y3815">
        <f t="shared" si="713"/>
        <v>0</v>
      </c>
      <c r="Z3815">
        <f t="shared" si="714"/>
        <v>0</v>
      </c>
      <c r="AG3815" t="str">
        <f t="shared" si="715"/>
        <v>Original Capture Found</v>
      </c>
      <c r="AI3815">
        <f t="shared" si="716"/>
        <v>2498</v>
      </c>
      <c r="AJ3815" t="str">
        <f t="shared" si="717"/>
        <v>Full Refund</v>
      </c>
      <c r="AK3815" t="str">
        <f t="shared" si="718"/>
        <v/>
      </c>
      <c r="AL3815" t="str">
        <f>IF(E3815&lt;&gt;"CAPTURE","",COUNTIF(Orders!$H:$H,AK3815))</f>
        <v/>
      </c>
      <c r="AP3815" t="str">
        <f t="shared" si="719"/>
        <v/>
      </c>
      <c r="AQ3815">
        <f>IF(COUNTIF($A$2:A3815,A3815)=1,1,0)</f>
        <v>1</v>
      </c>
    </row>
    <row r="3816" spans="1:43" x14ac:dyDescent="0.3">
      <c r="A3816" t="s">
        <v>16234</v>
      </c>
      <c r="B3816" t="s">
        <v>15208</v>
      </c>
      <c r="D3816" s="1">
        <v>46285</v>
      </c>
      <c r="E3816" t="s">
        <v>12202</v>
      </c>
      <c r="F3816" t="s">
        <v>17</v>
      </c>
      <c r="G3816">
        <v>999</v>
      </c>
      <c r="H3816">
        <v>0</v>
      </c>
      <c r="I3816">
        <v>0</v>
      </c>
      <c r="J3816">
        <v>-999</v>
      </c>
      <c r="K3816" s="1">
        <v>46287</v>
      </c>
      <c r="L3816" t="s">
        <v>16009</v>
      </c>
      <c r="M3816">
        <f t="shared" si="708"/>
        <v>1</v>
      </c>
      <c r="N3816">
        <f>COUNTIF(Orders!$A:$A,C3816)</f>
        <v>0</v>
      </c>
      <c r="P3816">
        <f>COUNTIF(Orders!$H:$H,UPPER(SUBSTITUTE(TRIM(C3816),"-","")))</f>
        <v>1042575</v>
      </c>
      <c r="R3816" t="str">
        <f t="shared" si="709"/>
        <v>Refund</v>
      </c>
      <c r="S3816">
        <f t="shared" si="710"/>
        <v>0</v>
      </c>
      <c r="V3816" cm="1">
        <f t="array" ref="V3816">IF(E3816&lt;&gt;"CAPTURE",0,SUMPRODUCT((MDR_Rates!$A$2:$A$10=F3816)*(G3816&gt;MDR_Rates!$B$2:$B$10)*((MDR_Rates!$C$2:$C$10="")+(G3816&lt;=MDR_Rates!$C$2:$C$10))*MDR_Rates!$D$2:$D$10))</f>
        <v>0</v>
      </c>
      <c r="W3816">
        <f t="shared" si="711"/>
        <v>0</v>
      </c>
      <c r="X3816">
        <f t="shared" si="712"/>
        <v>0</v>
      </c>
      <c r="Y3816">
        <f t="shared" si="713"/>
        <v>0</v>
      </c>
      <c r="Z3816">
        <f t="shared" si="714"/>
        <v>0</v>
      </c>
      <c r="AG3816" t="str">
        <f t="shared" si="715"/>
        <v>Original Capture Found</v>
      </c>
      <c r="AI3816">
        <f t="shared" si="716"/>
        <v>999</v>
      </c>
      <c r="AJ3816" t="str">
        <f t="shared" si="717"/>
        <v>Full Refund</v>
      </c>
      <c r="AK3816" t="str">
        <f t="shared" si="718"/>
        <v/>
      </c>
      <c r="AL3816" t="str">
        <f>IF(E3816&lt;&gt;"CAPTURE","",COUNTIF(Orders!$H:$H,AK3816))</f>
        <v/>
      </c>
      <c r="AP3816" t="str">
        <f t="shared" si="719"/>
        <v/>
      </c>
      <c r="AQ3816">
        <f>IF(COUNTIF($A$2:A3816,A3816)=1,1,0)</f>
        <v>1</v>
      </c>
    </row>
    <row r="3817" spans="1:43" x14ac:dyDescent="0.3">
      <c r="A3817" t="s">
        <v>16235</v>
      </c>
      <c r="B3817" t="s">
        <v>15629</v>
      </c>
      <c r="D3817" s="1">
        <v>46285</v>
      </c>
      <c r="E3817" t="s">
        <v>12202</v>
      </c>
      <c r="F3817" t="s">
        <v>33</v>
      </c>
      <c r="G3817">
        <v>2999</v>
      </c>
      <c r="H3817">
        <v>0</v>
      </c>
      <c r="I3817">
        <v>0</v>
      </c>
      <c r="J3817">
        <v>-2999</v>
      </c>
      <c r="K3817" s="1">
        <v>46287</v>
      </c>
      <c r="L3817" t="s">
        <v>16009</v>
      </c>
      <c r="M3817">
        <f t="shared" si="708"/>
        <v>1</v>
      </c>
      <c r="N3817">
        <f>COUNTIF(Orders!$A:$A,C3817)</f>
        <v>0</v>
      </c>
      <c r="P3817">
        <f>COUNTIF(Orders!$H:$H,UPPER(SUBSTITUTE(TRIM(C3817),"-","")))</f>
        <v>1042575</v>
      </c>
      <c r="R3817" t="str">
        <f t="shared" si="709"/>
        <v>Refund</v>
      </c>
      <c r="S3817">
        <f t="shared" si="710"/>
        <v>0</v>
      </c>
      <c r="V3817" cm="1">
        <f t="array" ref="V3817">IF(E3817&lt;&gt;"CAPTURE",0,SUMPRODUCT((MDR_Rates!$A$2:$A$10=F3817)*(G3817&gt;MDR_Rates!$B$2:$B$10)*((MDR_Rates!$C$2:$C$10="")+(G3817&lt;=MDR_Rates!$C$2:$C$10))*MDR_Rates!$D$2:$D$10))</f>
        <v>0</v>
      </c>
      <c r="W3817">
        <f t="shared" si="711"/>
        <v>0</v>
      </c>
      <c r="X3817">
        <f t="shared" si="712"/>
        <v>0</v>
      </c>
      <c r="Y3817">
        <f t="shared" si="713"/>
        <v>0</v>
      </c>
      <c r="Z3817">
        <f t="shared" si="714"/>
        <v>0</v>
      </c>
      <c r="AG3817" t="str">
        <f t="shared" si="715"/>
        <v>Original Capture Found</v>
      </c>
      <c r="AI3817">
        <f t="shared" si="716"/>
        <v>2999</v>
      </c>
      <c r="AJ3817" t="str">
        <f t="shared" si="717"/>
        <v>Full Refund</v>
      </c>
      <c r="AK3817" t="str">
        <f t="shared" si="718"/>
        <v/>
      </c>
      <c r="AL3817" t="str">
        <f>IF(E3817&lt;&gt;"CAPTURE","",COUNTIF(Orders!$H:$H,AK3817))</f>
        <v/>
      </c>
      <c r="AP3817" t="str">
        <f t="shared" si="719"/>
        <v/>
      </c>
      <c r="AQ3817">
        <f>IF(COUNTIF($A$2:A3817,A3817)=1,1,0)</f>
        <v>1</v>
      </c>
    </row>
    <row r="3818" spans="1:43" x14ac:dyDescent="0.3">
      <c r="A3818" t="s">
        <v>16236</v>
      </c>
      <c r="B3818" t="s">
        <v>15320</v>
      </c>
      <c r="D3818" s="1">
        <v>46285</v>
      </c>
      <c r="E3818" t="s">
        <v>12202</v>
      </c>
      <c r="F3818" t="s">
        <v>17</v>
      </c>
      <c r="G3818">
        <v>4897</v>
      </c>
      <c r="H3818">
        <v>0</v>
      </c>
      <c r="I3818">
        <v>0</v>
      </c>
      <c r="J3818">
        <v>-4897</v>
      </c>
      <c r="K3818" s="1">
        <v>46287</v>
      </c>
      <c r="L3818" t="s">
        <v>16009</v>
      </c>
      <c r="M3818">
        <f t="shared" si="708"/>
        <v>1</v>
      </c>
      <c r="N3818">
        <f>COUNTIF(Orders!$A:$A,C3818)</f>
        <v>0</v>
      </c>
      <c r="P3818">
        <f>COUNTIF(Orders!$H:$H,UPPER(SUBSTITUTE(TRIM(C3818),"-","")))</f>
        <v>1042575</v>
      </c>
      <c r="R3818" t="str">
        <f t="shared" si="709"/>
        <v>Refund</v>
      </c>
      <c r="S3818">
        <f t="shared" si="710"/>
        <v>0</v>
      </c>
      <c r="V3818" cm="1">
        <f t="array" ref="V3818">IF(E3818&lt;&gt;"CAPTURE",0,SUMPRODUCT((MDR_Rates!$A$2:$A$10=F3818)*(G3818&gt;MDR_Rates!$B$2:$B$10)*((MDR_Rates!$C$2:$C$10="")+(G3818&lt;=MDR_Rates!$C$2:$C$10))*MDR_Rates!$D$2:$D$10))</f>
        <v>0</v>
      </c>
      <c r="W3818">
        <f t="shared" si="711"/>
        <v>0</v>
      </c>
      <c r="X3818">
        <f t="shared" si="712"/>
        <v>0</v>
      </c>
      <c r="Y3818">
        <f t="shared" si="713"/>
        <v>0</v>
      </c>
      <c r="Z3818">
        <f t="shared" si="714"/>
        <v>0</v>
      </c>
      <c r="AG3818" t="str">
        <f t="shared" si="715"/>
        <v>Original Capture Found</v>
      </c>
      <c r="AI3818">
        <f t="shared" si="716"/>
        <v>4897</v>
      </c>
      <c r="AJ3818" t="str">
        <f t="shared" si="717"/>
        <v>Full Refund</v>
      </c>
      <c r="AK3818" t="str">
        <f t="shared" si="718"/>
        <v/>
      </c>
      <c r="AL3818" t="str">
        <f>IF(E3818&lt;&gt;"CAPTURE","",COUNTIF(Orders!$H:$H,AK3818))</f>
        <v/>
      </c>
      <c r="AP3818" t="str">
        <f t="shared" si="719"/>
        <v/>
      </c>
      <c r="AQ3818">
        <f>IF(COUNTIF($A$2:A3818,A3818)=1,1,0)</f>
        <v>1</v>
      </c>
    </row>
    <row r="3819" spans="1:43" x14ac:dyDescent="0.3">
      <c r="A3819" t="s">
        <v>16237</v>
      </c>
      <c r="B3819" t="s">
        <v>14849</v>
      </c>
      <c r="D3819" s="1">
        <v>46285</v>
      </c>
      <c r="E3819" t="s">
        <v>12202</v>
      </c>
      <c r="F3819" t="s">
        <v>9</v>
      </c>
      <c r="G3819">
        <v>1499</v>
      </c>
      <c r="H3819">
        <v>0</v>
      </c>
      <c r="I3819">
        <v>0</v>
      </c>
      <c r="J3819">
        <v>-1499</v>
      </c>
      <c r="K3819" s="1">
        <v>46287</v>
      </c>
      <c r="L3819" t="s">
        <v>16009</v>
      </c>
      <c r="M3819">
        <f t="shared" si="708"/>
        <v>1</v>
      </c>
      <c r="N3819">
        <f>COUNTIF(Orders!$A:$A,C3819)</f>
        <v>0</v>
      </c>
      <c r="P3819">
        <f>COUNTIF(Orders!$H:$H,UPPER(SUBSTITUTE(TRIM(C3819),"-","")))</f>
        <v>1042575</v>
      </c>
      <c r="R3819" t="str">
        <f t="shared" si="709"/>
        <v>Refund</v>
      </c>
      <c r="S3819">
        <f t="shared" si="710"/>
        <v>0</v>
      </c>
      <c r="V3819" cm="1">
        <f t="array" ref="V3819">IF(E3819&lt;&gt;"CAPTURE",0,SUMPRODUCT((MDR_Rates!$A$2:$A$10=F3819)*(G3819&gt;MDR_Rates!$B$2:$B$10)*((MDR_Rates!$C$2:$C$10="")+(G3819&lt;=MDR_Rates!$C$2:$C$10))*MDR_Rates!$D$2:$D$10))</f>
        <v>0</v>
      </c>
      <c r="W3819">
        <f t="shared" si="711"/>
        <v>0</v>
      </c>
      <c r="X3819">
        <f t="shared" si="712"/>
        <v>0</v>
      </c>
      <c r="Y3819">
        <f t="shared" si="713"/>
        <v>0</v>
      </c>
      <c r="Z3819">
        <f t="shared" si="714"/>
        <v>0</v>
      </c>
      <c r="AG3819" t="str">
        <f t="shared" si="715"/>
        <v>Original Capture Found</v>
      </c>
      <c r="AI3819">
        <f t="shared" si="716"/>
        <v>1499</v>
      </c>
      <c r="AJ3819" t="str">
        <f t="shared" si="717"/>
        <v>Full Refund</v>
      </c>
      <c r="AK3819" t="str">
        <f t="shared" si="718"/>
        <v/>
      </c>
      <c r="AL3819" t="str">
        <f>IF(E3819&lt;&gt;"CAPTURE","",COUNTIF(Orders!$H:$H,AK3819))</f>
        <v/>
      </c>
      <c r="AP3819" t="str">
        <f t="shared" si="719"/>
        <v/>
      </c>
      <c r="AQ3819">
        <f>IF(COUNTIF($A$2:A3819,A3819)=1,1,0)</f>
        <v>1</v>
      </c>
    </row>
    <row r="3820" spans="1:43" x14ac:dyDescent="0.3">
      <c r="A3820" t="s">
        <v>16238</v>
      </c>
      <c r="B3820" t="s">
        <v>15738</v>
      </c>
      <c r="D3820" s="1">
        <v>46285</v>
      </c>
      <c r="E3820" t="s">
        <v>12202</v>
      </c>
      <c r="F3820" t="s">
        <v>9</v>
      </c>
      <c r="G3820">
        <v>7999</v>
      </c>
      <c r="H3820">
        <v>0</v>
      </c>
      <c r="I3820">
        <v>0</v>
      </c>
      <c r="J3820">
        <v>-7999</v>
      </c>
      <c r="K3820" s="1">
        <v>46287</v>
      </c>
      <c r="L3820" t="s">
        <v>16009</v>
      </c>
      <c r="M3820">
        <f t="shared" si="708"/>
        <v>1</v>
      </c>
      <c r="N3820">
        <f>COUNTIF(Orders!$A:$A,C3820)</f>
        <v>0</v>
      </c>
      <c r="P3820">
        <f>COUNTIF(Orders!$H:$H,UPPER(SUBSTITUTE(TRIM(C3820),"-","")))</f>
        <v>1042575</v>
      </c>
      <c r="R3820" t="str">
        <f t="shared" si="709"/>
        <v>Refund</v>
      </c>
      <c r="S3820">
        <f t="shared" si="710"/>
        <v>0</v>
      </c>
      <c r="V3820" cm="1">
        <f t="array" ref="V3820">IF(E3820&lt;&gt;"CAPTURE",0,SUMPRODUCT((MDR_Rates!$A$2:$A$10=F3820)*(G3820&gt;MDR_Rates!$B$2:$B$10)*((MDR_Rates!$C$2:$C$10="")+(G3820&lt;=MDR_Rates!$C$2:$C$10))*MDR_Rates!$D$2:$D$10))</f>
        <v>0</v>
      </c>
      <c r="W3820">
        <f t="shared" si="711"/>
        <v>0</v>
      </c>
      <c r="X3820">
        <f t="shared" si="712"/>
        <v>0</v>
      </c>
      <c r="Y3820">
        <f t="shared" si="713"/>
        <v>0</v>
      </c>
      <c r="Z3820">
        <f t="shared" si="714"/>
        <v>0</v>
      </c>
      <c r="AG3820" t="str">
        <f t="shared" si="715"/>
        <v>Original Capture Found</v>
      </c>
      <c r="AI3820">
        <f t="shared" si="716"/>
        <v>7999</v>
      </c>
      <c r="AJ3820" t="str">
        <f t="shared" si="717"/>
        <v>Full Refund</v>
      </c>
      <c r="AK3820" t="str">
        <f t="shared" si="718"/>
        <v/>
      </c>
      <c r="AL3820" t="str">
        <f>IF(E3820&lt;&gt;"CAPTURE","",COUNTIF(Orders!$H:$H,AK3820))</f>
        <v/>
      </c>
      <c r="AP3820" t="str">
        <f t="shared" si="719"/>
        <v/>
      </c>
      <c r="AQ3820">
        <f>IF(COUNTIF($A$2:A3820,A3820)=1,1,0)</f>
        <v>1</v>
      </c>
    </row>
    <row r="3821" spans="1:43" x14ac:dyDescent="0.3">
      <c r="A3821" t="s">
        <v>16239</v>
      </c>
      <c r="B3821" t="s">
        <v>14776</v>
      </c>
      <c r="D3821" s="1">
        <v>46285</v>
      </c>
      <c r="E3821" t="s">
        <v>12202</v>
      </c>
      <c r="F3821" t="s">
        <v>9</v>
      </c>
      <c r="G3821">
        <v>7999</v>
      </c>
      <c r="H3821">
        <v>0</v>
      </c>
      <c r="I3821">
        <v>0</v>
      </c>
      <c r="J3821">
        <v>-7999</v>
      </c>
      <c r="K3821" s="1">
        <v>46287</v>
      </c>
      <c r="L3821" t="s">
        <v>16009</v>
      </c>
      <c r="M3821">
        <f t="shared" si="708"/>
        <v>1</v>
      </c>
      <c r="N3821">
        <f>COUNTIF(Orders!$A:$A,C3821)</f>
        <v>0</v>
      </c>
      <c r="P3821">
        <f>COUNTIF(Orders!$H:$H,UPPER(SUBSTITUTE(TRIM(C3821),"-","")))</f>
        <v>1042575</v>
      </c>
      <c r="R3821" t="str">
        <f t="shared" si="709"/>
        <v>Refund</v>
      </c>
      <c r="S3821">
        <f t="shared" si="710"/>
        <v>0</v>
      </c>
      <c r="V3821" cm="1">
        <f t="array" ref="V3821">IF(E3821&lt;&gt;"CAPTURE",0,SUMPRODUCT((MDR_Rates!$A$2:$A$10=F3821)*(G3821&gt;MDR_Rates!$B$2:$B$10)*((MDR_Rates!$C$2:$C$10="")+(G3821&lt;=MDR_Rates!$C$2:$C$10))*MDR_Rates!$D$2:$D$10))</f>
        <v>0</v>
      </c>
      <c r="W3821">
        <f t="shared" si="711"/>
        <v>0</v>
      </c>
      <c r="X3821">
        <f t="shared" si="712"/>
        <v>0</v>
      </c>
      <c r="Y3821">
        <f t="shared" si="713"/>
        <v>0</v>
      </c>
      <c r="Z3821">
        <f t="shared" si="714"/>
        <v>0</v>
      </c>
      <c r="AG3821" t="str">
        <f t="shared" si="715"/>
        <v>Original Capture Found</v>
      </c>
      <c r="AI3821">
        <f t="shared" si="716"/>
        <v>7999</v>
      </c>
      <c r="AJ3821" t="str">
        <f t="shared" si="717"/>
        <v>Full Refund</v>
      </c>
      <c r="AK3821" t="str">
        <f t="shared" si="718"/>
        <v/>
      </c>
      <c r="AL3821" t="str">
        <f>IF(E3821&lt;&gt;"CAPTURE","",COUNTIF(Orders!$H:$H,AK3821))</f>
        <v/>
      </c>
      <c r="AP3821" t="str">
        <f t="shared" si="719"/>
        <v/>
      </c>
      <c r="AQ3821">
        <f>IF(COUNTIF($A$2:A3821,A3821)=1,1,0)</f>
        <v>1</v>
      </c>
    </row>
    <row r="3822" spans="1:43" x14ac:dyDescent="0.3">
      <c r="A3822" t="s">
        <v>16240</v>
      </c>
      <c r="C3822" t="s">
        <v>6</v>
      </c>
      <c r="D3822" s="1">
        <v>46286</v>
      </c>
      <c r="E3822" t="s">
        <v>11819</v>
      </c>
      <c r="F3822" t="s">
        <v>9</v>
      </c>
      <c r="G3822">
        <v>299</v>
      </c>
      <c r="H3822">
        <v>0</v>
      </c>
      <c r="I3822">
        <v>0</v>
      </c>
      <c r="J3822">
        <v>299</v>
      </c>
      <c r="K3822" s="1">
        <v>46288</v>
      </c>
      <c r="L3822" t="s">
        <v>16241</v>
      </c>
      <c r="M3822">
        <f t="shared" si="708"/>
        <v>1</v>
      </c>
      <c r="N3822">
        <f>COUNTIF(Orders!$A:$A,C3822)</f>
        <v>1</v>
      </c>
      <c r="P3822">
        <f>COUNTIF(Orders!$H:$H,UPPER(SUBSTITUTE(TRIM(C3822),"-","")))</f>
        <v>1</v>
      </c>
      <c r="R3822" t="str">
        <f t="shared" si="709"/>
        <v>Matched Order Reference</v>
      </c>
      <c r="S3822">
        <f t="shared" si="710"/>
        <v>1</v>
      </c>
      <c r="V3822" cm="1">
        <f t="array" ref="V3822">IF(E3822&lt;&gt;"CAPTURE",0,SUMPRODUCT((MDR_Rates!$A$2:$A$10=F3822)*(G3822&gt;MDR_Rates!$B$2:$B$10)*((MDR_Rates!$C$2:$C$10="")+(G3822&lt;=MDR_Rates!$C$2:$C$10))*MDR_Rates!$D$2:$D$10))</f>
        <v>0</v>
      </c>
      <c r="W3822">
        <f t="shared" si="711"/>
        <v>0</v>
      </c>
      <c r="X3822">
        <f t="shared" si="712"/>
        <v>0</v>
      </c>
      <c r="Y3822">
        <f t="shared" si="713"/>
        <v>0</v>
      </c>
      <c r="Z3822">
        <f t="shared" si="714"/>
        <v>0</v>
      </c>
      <c r="AG3822" t="str">
        <f t="shared" si="715"/>
        <v/>
      </c>
      <c r="AI3822" t="str">
        <f t="shared" si="716"/>
        <v/>
      </c>
      <c r="AJ3822" t="str">
        <f t="shared" si="717"/>
        <v/>
      </c>
      <c r="AK3822" t="str">
        <f t="shared" si="718"/>
        <v>ORD26000001</v>
      </c>
      <c r="AL3822">
        <f>IF(E3822&lt;&gt;"CAPTURE","",COUNTIF(Orders!$H:$H,AK3822))</f>
        <v>1</v>
      </c>
      <c r="AP3822" t="str">
        <f t="shared" si="719"/>
        <v>Matched to Order</v>
      </c>
      <c r="AQ3822">
        <f>IF(COUNTIF($A$2:A3822,A3822)=1,1,0)</f>
        <v>1</v>
      </c>
    </row>
    <row r="3823" spans="1:43" x14ac:dyDescent="0.3">
      <c r="A3823" t="s">
        <v>16242</v>
      </c>
      <c r="C3823" t="s">
        <v>45</v>
      </c>
      <c r="D3823" s="1">
        <v>46286</v>
      </c>
      <c r="E3823" t="s">
        <v>11819</v>
      </c>
      <c r="F3823" t="s">
        <v>9</v>
      </c>
      <c r="G3823">
        <v>4298</v>
      </c>
      <c r="H3823">
        <v>12.89</v>
      </c>
      <c r="I3823">
        <v>2.3199999999999998</v>
      </c>
      <c r="J3823">
        <v>4282.79</v>
      </c>
      <c r="K3823" s="1">
        <v>46288</v>
      </c>
      <c r="L3823" t="s">
        <v>16241</v>
      </c>
      <c r="M3823">
        <f t="shared" si="708"/>
        <v>1</v>
      </c>
      <c r="N3823">
        <f>COUNTIF(Orders!$A:$A,C3823)</f>
        <v>1</v>
      </c>
      <c r="P3823">
        <f>COUNTIF(Orders!$H:$H,UPPER(SUBSTITUTE(TRIM(C3823),"-","")))</f>
        <v>1</v>
      </c>
      <c r="R3823" t="str">
        <f t="shared" si="709"/>
        <v>Matched Order Reference</v>
      </c>
      <c r="S3823">
        <f t="shared" si="710"/>
        <v>1</v>
      </c>
      <c r="V3823" cm="1">
        <f t="array" ref="V3823">IF(E3823&lt;&gt;"CAPTURE",0,SUMPRODUCT((MDR_Rates!$A$2:$A$10=F3823)*(G3823&gt;MDR_Rates!$B$2:$B$10)*((MDR_Rates!$C$2:$C$10="")+(G3823&lt;=MDR_Rates!$C$2:$C$10))*MDR_Rates!$D$2:$D$10))</f>
        <v>0.3</v>
      </c>
      <c r="W3823">
        <f t="shared" si="711"/>
        <v>12.89</v>
      </c>
      <c r="X3823">
        <f t="shared" si="712"/>
        <v>2.3199999999999998</v>
      </c>
      <c r="Y3823">
        <f t="shared" si="713"/>
        <v>0</v>
      </c>
      <c r="Z3823">
        <f t="shared" si="714"/>
        <v>0</v>
      </c>
      <c r="AG3823" t="str">
        <f t="shared" si="715"/>
        <v/>
      </c>
      <c r="AI3823" t="str">
        <f t="shared" si="716"/>
        <v/>
      </c>
      <c r="AJ3823" t="str">
        <f t="shared" si="717"/>
        <v/>
      </c>
      <c r="AK3823" t="str">
        <f t="shared" si="718"/>
        <v>ORD26000014</v>
      </c>
      <c r="AL3823">
        <f>IF(E3823&lt;&gt;"CAPTURE","",COUNTIF(Orders!$H:$H,AK3823))</f>
        <v>1</v>
      </c>
      <c r="AP3823" t="str">
        <f t="shared" si="719"/>
        <v>Matched to Order</v>
      </c>
      <c r="AQ3823">
        <f>IF(COUNTIF($A$2:A3823,A3823)=1,1,0)</f>
        <v>1</v>
      </c>
    </row>
    <row r="3824" spans="1:43" x14ac:dyDescent="0.3">
      <c r="A3824" t="s">
        <v>16243</v>
      </c>
      <c r="C3824" t="s">
        <v>52</v>
      </c>
      <c r="D3824" s="1">
        <v>46286</v>
      </c>
      <c r="E3824" t="s">
        <v>11819</v>
      </c>
      <c r="F3824" t="s">
        <v>17</v>
      </c>
      <c r="G3824">
        <v>4999</v>
      </c>
      <c r="H3824">
        <v>79.98</v>
      </c>
      <c r="I3824">
        <v>14.4</v>
      </c>
      <c r="J3824">
        <v>4904.62</v>
      </c>
      <c r="K3824" s="1">
        <v>46288</v>
      </c>
      <c r="L3824" t="s">
        <v>16241</v>
      </c>
      <c r="M3824">
        <f t="shared" si="708"/>
        <v>1</v>
      </c>
      <c r="N3824">
        <f>COUNTIF(Orders!$A:$A,C3824)</f>
        <v>1</v>
      </c>
      <c r="P3824">
        <f>COUNTIF(Orders!$H:$H,UPPER(SUBSTITUTE(TRIM(C3824),"-","")))</f>
        <v>1</v>
      </c>
      <c r="R3824" t="str">
        <f t="shared" si="709"/>
        <v>Matched Order Reference</v>
      </c>
      <c r="S3824">
        <f t="shared" si="710"/>
        <v>1</v>
      </c>
      <c r="V3824" cm="1">
        <f t="array" ref="V3824">IF(E3824&lt;&gt;"CAPTURE",0,SUMPRODUCT((MDR_Rates!$A$2:$A$10=F3824)*(G3824&gt;MDR_Rates!$B$2:$B$10)*((MDR_Rates!$C$2:$C$10="")+(G3824&lt;=MDR_Rates!$C$2:$C$10))*MDR_Rates!$D$2:$D$10))</f>
        <v>1.6</v>
      </c>
      <c r="W3824">
        <f t="shared" si="711"/>
        <v>79.98</v>
      </c>
      <c r="X3824">
        <f t="shared" si="712"/>
        <v>14.4</v>
      </c>
      <c r="Y3824">
        <f t="shared" si="713"/>
        <v>0</v>
      </c>
      <c r="Z3824">
        <f t="shared" si="714"/>
        <v>0</v>
      </c>
      <c r="AG3824" t="str">
        <f t="shared" si="715"/>
        <v/>
      </c>
      <c r="AI3824" t="str">
        <f t="shared" si="716"/>
        <v/>
      </c>
      <c r="AJ3824" t="str">
        <f t="shared" si="717"/>
        <v/>
      </c>
      <c r="AK3824" t="str">
        <f t="shared" si="718"/>
        <v>ORD26000017</v>
      </c>
      <c r="AL3824">
        <f>IF(E3824&lt;&gt;"CAPTURE","",COUNTIF(Orders!$H:$H,AK3824))</f>
        <v>1</v>
      </c>
      <c r="AP3824" t="str">
        <f t="shared" si="719"/>
        <v>Matched to Order</v>
      </c>
      <c r="AQ3824">
        <f>IF(COUNTIF($A$2:A3824,A3824)=1,1,0)</f>
        <v>1</v>
      </c>
    </row>
    <row r="3825" spans="1:43" x14ac:dyDescent="0.3">
      <c r="A3825" t="s">
        <v>16244</v>
      </c>
      <c r="C3825" t="s">
        <v>54</v>
      </c>
      <c r="D3825" s="1">
        <v>46286</v>
      </c>
      <c r="E3825" t="s">
        <v>11819</v>
      </c>
      <c r="F3825" t="s">
        <v>33</v>
      </c>
      <c r="G3825">
        <v>2598</v>
      </c>
      <c r="H3825">
        <v>31.18</v>
      </c>
      <c r="I3825">
        <v>5.61</v>
      </c>
      <c r="J3825">
        <v>2561.21</v>
      </c>
      <c r="K3825" s="1">
        <v>46288</v>
      </c>
      <c r="L3825" t="s">
        <v>16241</v>
      </c>
      <c r="M3825">
        <f t="shared" si="708"/>
        <v>1</v>
      </c>
      <c r="N3825">
        <f>COUNTIF(Orders!$A:$A,C3825)</f>
        <v>1</v>
      </c>
      <c r="P3825">
        <f>COUNTIF(Orders!$H:$H,UPPER(SUBSTITUTE(TRIM(C3825),"-","")))</f>
        <v>1</v>
      </c>
      <c r="R3825" t="str">
        <f t="shared" si="709"/>
        <v>Matched Order Reference</v>
      </c>
      <c r="S3825">
        <f t="shared" si="710"/>
        <v>1</v>
      </c>
      <c r="V3825" cm="1">
        <f t="array" ref="V3825">IF(E3825&lt;&gt;"CAPTURE",0,SUMPRODUCT((MDR_Rates!$A$2:$A$10=F3825)*(G3825&gt;MDR_Rates!$B$2:$B$10)*((MDR_Rates!$C$2:$C$10="")+(G3825&lt;=MDR_Rates!$C$2:$C$10))*MDR_Rates!$D$2:$D$10))</f>
        <v>1.2</v>
      </c>
      <c r="W3825">
        <f t="shared" si="711"/>
        <v>31.18</v>
      </c>
      <c r="X3825">
        <f t="shared" si="712"/>
        <v>5.61</v>
      </c>
      <c r="Y3825">
        <f t="shared" si="713"/>
        <v>0</v>
      </c>
      <c r="Z3825">
        <f t="shared" si="714"/>
        <v>0</v>
      </c>
      <c r="AG3825" t="str">
        <f t="shared" si="715"/>
        <v/>
      </c>
      <c r="AI3825" t="str">
        <f t="shared" si="716"/>
        <v/>
      </c>
      <c r="AJ3825" t="str">
        <f t="shared" si="717"/>
        <v/>
      </c>
      <c r="AK3825" t="str">
        <f t="shared" si="718"/>
        <v>ORD26000018</v>
      </c>
      <c r="AL3825">
        <f>IF(E3825&lt;&gt;"CAPTURE","",COUNTIF(Orders!$H:$H,AK3825))</f>
        <v>1</v>
      </c>
      <c r="AP3825" t="str">
        <f t="shared" si="719"/>
        <v>Matched to Order</v>
      </c>
      <c r="AQ3825">
        <f>IF(COUNTIF($A$2:A3825,A3825)=1,1,0)</f>
        <v>1</v>
      </c>
    </row>
    <row r="3826" spans="1:43" x14ac:dyDescent="0.3">
      <c r="A3826" t="s">
        <v>16245</v>
      </c>
      <c r="C3826" t="s">
        <v>16246</v>
      </c>
      <c r="D3826" s="1">
        <v>46286</v>
      </c>
      <c r="E3826" t="s">
        <v>11819</v>
      </c>
      <c r="F3826" t="s">
        <v>44</v>
      </c>
      <c r="G3826">
        <v>1499</v>
      </c>
      <c r="H3826">
        <v>28.48</v>
      </c>
      <c r="I3826">
        <v>5.13</v>
      </c>
      <c r="J3826">
        <v>1465.39</v>
      </c>
      <c r="K3826" s="1">
        <v>46288</v>
      </c>
      <c r="L3826" t="s">
        <v>16241</v>
      </c>
      <c r="M3826">
        <f t="shared" si="708"/>
        <v>1</v>
      </c>
      <c r="N3826">
        <f>COUNTIF(Orders!$A:$A,C3826)</f>
        <v>1</v>
      </c>
      <c r="P3826">
        <f>COUNTIF(Orders!$H:$H,UPPER(SUBSTITUTE(TRIM(C3826),"-","")))</f>
        <v>1</v>
      </c>
      <c r="R3826" t="str">
        <f t="shared" si="709"/>
        <v>Matched Order Reference</v>
      </c>
      <c r="S3826">
        <f t="shared" si="710"/>
        <v>1</v>
      </c>
      <c r="V3826" cm="1">
        <f t="array" ref="V3826">IF(E3826&lt;&gt;"CAPTURE",0,SUMPRODUCT((MDR_Rates!$A$2:$A$10=F3826)*(G3826&gt;MDR_Rates!$B$2:$B$10)*((MDR_Rates!$C$2:$C$10="")+(G3826&lt;=MDR_Rates!$C$2:$C$10))*MDR_Rates!$D$2:$D$10))</f>
        <v>1.9</v>
      </c>
      <c r="W3826">
        <f t="shared" si="711"/>
        <v>28.48</v>
      </c>
      <c r="X3826">
        <f t="shared" si="712"/>
        <v>5.13</v>
      </c>
      <c r="Y3826">
        <f t="shared" si="713"/>
        <v>0</v>
      </c>
      <c r="Z3826">
        <f t="shared" si="714"/>
        <v>0</v>
      </c>
      <c r="AG3826" t="str">
        <f t="shared" si="715"/>
        <v/>
      </c>
      <c r="AI3826" t="str">
        <f t="shared" si="716"/>
        <v/>
      </c>
      <c r="AJ3826" t="str">
        <f t="shared" si="717"/>
        <v/>
      </c>
      <c r="AK3826" t="str">
        <f t="shared" si="718"/>
        <v>ORD26000023</v>
      </c>
      <c r="AL3826">
        <f>IF(E3826&lt;&gt;"CAPTURE","",COUNTIF(Orders!$H:$H,AK3826))</f>
        <v>1</v>
      </c>
      <c r="AP3826" t="str">
        <f t="shared" si="719"/>
        <v>Matched to Order</v>
      </c>
      <c r="AQ3826">
        <f>IF(COUNTIF($A$2:A3826,A3826)=1,1,0)</f>
        <v>1</v>
      </c>
    </row>
    <row r="3827" spans="1:43" x14ac:dyDescent="0.3">
      <c r="A3827" t="s">
        <v>16247</v>
      </c>
      <c r="C3827" t="s">
        <v>16248</v>
      </c>
      <c r="D3827" s="1">
        <v>46286</v>
      </c>
      <c r="E3827" t="s">
        <v>11819</v>
      </c>
      <c r="F3827" t="s">
        <v>9</v>
      </c>
      <c r="G3827">
        <v>1298</v>
      </c>
      <c r="H3827">
        <v>0</v>
      </c>
      <c r="I3827">
        <v>0</v>
      </c>
      <c r="J3827">
        <v>1298</v>
      </c>
      <c r="K3827" s="1">
        <v>46288</v>
      </c>
      <c r="L3827" t="s">
        <v>16241</v>
      </c>
      <c r="M3827">
        <f t="shared" si="708"/>
        <v>1</v>
      </c>
      <c r="N3827">
        <f>COUNTIF(Orders!$A:$A,C3827)</f>
        <v>0</v>
      </c>
      <c r="P3827">
        <f>COUNTIF(Orders!$H:$H,UPPER(SUBSTITUTE(TRIM(C3827),"-","")))</f>
        <v>1</v>
      </c>
      <c r="R3827" t="str">
        <f t="shared" si="709"/>
        <v>Matched Order Reference</v>
      </c>
      <c r="S3827">
        <f t="shared" si="710"/>
        <v>1</v>
      </c>
      <c r="V3827" cm="1">
        <f t="array" ref="V3827">IF(E3827&lt;&gt;"CAPTURE",0,SUMPRODUCT((MDR_Rates!$A$2:$A$10=F3827)*(G3827&gt;MDR_Rates!$B$2:$B$10)*((MDR_Rates!$C$2:$C$10="")+(G3827&lt;=MDR_Rates!$C$2:$C$10))*MDR_Rates!$D$2:$D$10))</f>
        <v>0</v>
      </c>
      <c r="W3827">
        <f t="shared" si="711"/>
        <v>0</v>
      </c>
      <c r="X3827">
        <f t="shared" si="712"/>
        <v>0</v>
      </c>
      <c r="Y3827">
        <f t="shared" si="713"/>
        <v>0</v>
      </c>
      <c r="Z3827">
        <f t="shared" si="714"/>
        <v>0</v>
      </c>
      <c r="AG3827" t="str">
        <f t="shared" si="715"/>
        <v/>
      </c>
      <c r="AI3827" t="str">
        <f t="shared" si="716"/>
        <v/>
      </c>
      <c r="AJ3827" t="str">
        <f t="shared" si="717"/>
        <v/>
      </c>
      <c r="AK3827" t="str">
        <f t="shared" si="718"/>
        <v>ORD26000131</v>
      </c>
      <c r="AL3827">
        <f>IF(E3827&lt;&gt;"CAPTURE","",COUNTIF(Orders!$H:$H,AK3827))</f>
        <v>1</v>
      </c>
      <c r="AP3827" t="str">
        <f t="shared" si="719"/>
        <v>Matched to Order</v>
      </c>
      <c r="AQ3827">
        <f>IF(COUNTIF($A$2:A3827,A3827)=1,1,0)</f>
        <v>1</v>
      </c>
    </row>
    <row r="3828" spans="1:43" x14ac:dyDescent="0.3">
      <c r="A3828" t="s">
        <v>16249</v>
      </c>
      <c r="C3828" t="s">
        <v>298</v>
      </c>
      <c r="D3828" s="1">
        <v>46286</v>
      </c>
      <c r="E3828" t="s">
        <v>11819</v>
      </c>
      <c r="F3828" t="s">
        <v>9</v>
      </c>
      <c r="G3828">
        <v>5598</v>
      </c>
      <c r="H3828">
        <v>16.79</v>
      </c>
      <c r="I3828">
        <v>3.02</v>
      </c>
      <c r="J3828">
        <v>5578.19</v>
      </c>
      <c r="K3828" s="1">
        <v>46288</v>
      </c>
      <c r="L3828" t="s">
        <v>16241</v>
      </c>
      <c r="M3828">
        <f t="shared" si="708"/>
        <v>1</v>
      </c>
      <c r="N3828">
        <f>COUNTIF(Orders!$A:$A,C3828)</f>
        <v>1</v>
      </c>
      <c r="P3828">
        <f>COUNTIF(Orders!$H:$H,UPPER(SUBSTITUTE(TRIM(C3828),"-","")))</f>
        <v>1</v>
      </c>
      <c r="R3828" t="str">
        <f t="shared" si="709"/>
        <v>Matched Order Reference</v>
      </c>
      <c r="S3828">
        <f t="shared" si="710"/>
        <v>1</v>
      </c>
      <c r="V3828" cm="1">
        <f t="array" ref="V3828">IF(E3828&lt;&gt;"CAPTURE",0,SUMPRODUCT((MDR_Rates!$A$2:$A$10=F3828)*(G3828&gt;MDR_Rates!$B$2:$B$10)*((MDR_Rates!$C$2:$C$10="")+(G3828&lt;=MDR_Rates!$C$2:$C$10))*MDR_Rates!$D$2:$D$10))</f>
        <v>0.3</v>
      </c>
      <c r="W3828">
        <f t="shared" si="711"/>
        <v>16.79</v>
      </c>
      <c r="X3828">
        <f t="shared" si="712"/>
        <v>3.02</v>
      </c>
      <c r="Y3828">
        <f t="shared" si="713"/>
        <v>0</v>
      </c>
      <c r="Z3828">
        <f t="shared" si="714"/>
        <v>0</v>
      </c>
      <c r="AG3828" t="str">
        <f t="shared" si="715"/>
        <v/>
      </c>
      <c r="AI3828" t="str">
        <f t="shared" si="716"/>
        <v/>
      </c>
      <c r="AJ3828" t="str">
        <f t="shared" si="717"/>
        <v/>
      </c>
      <c r="AK3828" t="str">
        <f t="shared" si="718"/>
        <v>ORD26000138</v>
      </c>
      <c r="AL3828">
        <f>IF(E3828&lt;&gt;"CAPTURE","",COUNTIF(Orders!$H:$H,AK3828))</f>
        <v>1</v>
      </c>
      <c r="AP3828" t="str">
        <f t="shared" si="719"/>
        <v>Matched to Order</v>
      </c>
      <c r="AQ3828">
        <f>IF(COUNTIF($A$2:A3828,A3828)=1,1,0)</f>
        <v>1</v>
      </c>
    </row>
    <row r="3829" spans="1:43" x14ac:dyDescent="0.3">
      <c r="A3829" t="s">
        <v>16250</v>
      </c>
      <c r="C3829" t="s">
        <v>350</v>
      </c>
      <c r="D3829" s="1">
        <v>46286</v>
      </c>
      <c r="E3829" t="s">
        <v>11819</v>
      </c>
      <c r="F3829" t="s">
        <v>9</v>
      </c>
      <c r="G3829">
        <v>2999</v>
      </c>
      <c r="H3829">
        <v>9</v>
      </c>
      <c r="I3829">
        <v>1.62</v>
      </c>
      <c r="J3829">
        <v>2988.38</v>
      </c>
      <c r="K3829" s="1">
        <v>46288</v>
      </c>
      <c r="L3829" t="s">
        <v>16241</v>
      </c>
      <c r="M3829">
        <f t="shared" si="708"/>
        <v>1</v>
      </c>
      <c r="N3829">
        <f>COUNTIF(Orders!$A:$A,C3829)</f>
        <v>1</v>
      </c>
      <c r="P3829">
        <f>COUNTIF(Orders!$H:$H,UPPER(SUBSTITUTE(TRIM(C3829),"-","")))</f>
        <v>1</v>
      </c>
      <c r="R3829" t="str">
        <f t="shared" si="709"/>
        <v>Matched Order Reference</v>
      </c>
      <c r="S3829">
        <f t="shared" si="710"/>
        <v>1</v>
      </c>
      <c r="V3829" cm="1">
        <f t="array" ref="V3829">IF(E3829&lt;&gt;"CAPTURE",0,SUMPRODUCT((MDR_Rates!$A$2:$A$10=F3829)*(G3829&gt;MDR_Rates!$B$2:$B$10)*((MDR_Rates!$C$2:$C$10="")+(G3829&lt;=MDR_Rates!$C$2:$C$10))*MDR_Rates!$D$2:$D$10))</f>
        <v>0.3</v>
      </c>
      <c r="W3829">
        <f t="shared" si="711"/>
        <v>9</v>
      </c>
      <c r="X3829">
        <f t="shared" si="712"/>
        <v>1.62</v>
      </c>
      <c r="Y3829">
        <f t="shared" si="713"/>
        <v>0</v>
      </c>
      <c r="Z3829">
        <f t="shared" si="714"/>
        <v>0</v>
      </c>
      <c r="AG3829" t="str">
        <f t="shared" si="715"/>
        <v/>
      </c>
      <c r="AI3829" t="str">
        <f t="shared" si="716"/>
        <v/>
      </c>
      <c r="AJ3829" t="str">
        <f t="shared" si="717"/>
        <v/>
      </c>
      <c r="AK3829" t="str">
        <f t="shared" si="718"/>
        <v>ORD26000164</v>
      </c>
      <c r="AL3829">
        <f>IF(E3829&lt;&gt;"CAPTURE","",COUNTIF(Orders!$H:$H,AK3829))</f>
        <v>1</v>
      </c>
      <c r="AP3829" t="str">
        <f t="shared" si="719"/>
        <v>Matched to Order</v>
      </c>
      <c r="AQ3829">
        <f>IF(COUNTIF($A$2:A3829,A3829)=1,1,0)</f>
        <v>1</v>
      </c>
    </row>
    <row r="3830" spans="1:43" x14ac:dyDescent="0.3">
      <c r="A3830" t="s">
        <v>16251</v>
      </c>
      <c r="C3830" t="s">
        <v>382</v>
      </c>
      <c r="D3830" s="1">
        <v>46286</v>
      </c>
      <c r="E3830" t="s">
        <v>11819</v>
      </c>
      <c r="F3830" t="s">
        <v>9</v>
      </c>
      <c r="G3830">
        <v>3097</v>
      </c>
      <c r="H3830">
        <v>9.2899999999999991</v>
      </c>
      <c r="I3830">
        <v>1.67</v>
      </c>
      <c r="J3830">
        <v>3086.04</v>
      </c>
      <c r="K3830" s="1">
        <v>46288</v>
      </c>
      <c r="L3830" t="s">
        <v>16241</v>
      </c>
      <c r="M3830">
        <f t="shared" si="708"/>
        <v>1</v>
      </c>
      <c r="N3830">
        <f>COUNTIF(Orders!$A:$A,C3830)</f>
        <v>1</v>
      </c>
      <c r="P3830">
        <f>COUNTIF(Orders!$H:$H,UPPER(SUBSTITUTE(TRIM(C3830),"-","")))</f>
        <v>1</v>
      </c>
      <c r="R3830" t="str">
        <f t="shared" si="709"/>
        <v>Matched Order Reference</v>
      </c>
      <c r="S3830">
        <f t="shared" si="710"/>
        <v>1</v>
      </c>
      <c r="V3830" cm="1">
        <f t="array" ref="V3830">IF(E3830&lt;&gt;"CAPTURE",0,SUMPRODUCT((MDR_Rates!$A$2:$A$10=F3830)*(G3830&gt;MDR_Rates!$B$2:$B$10)*((MDR_Rates!$C$2:$C$10="")+(G3830&lt;=MDR_Rates!$C$2:$C$10))*MDR_Rates!$D$2:$D$10))</f>
        <v>0.3</v>
      </c>
      <c r="W3830">
        <f t="shared" si="711"/>
        <v>9.2899999999999991</v>
      </c>
      <c r="X3830">
        <f t="shared" si="712"/>
        <v>1.67</v>
      </c>
      <c r="Y3830">
        <f t="shared" si="713"/>
        <v>0</v>
      </c>
      <c r="Z3830">
        <f t="shared" si="714"/>
        <v>0</v>
      </c>
      <c r="AG3830" t="str">
        <f t="shared" si="715"/>
        <v/>
      </c>
      <c r="AI3830" t="str">
        <f t="shared" si="716"/>
        <v/>
      </c>
      <c r="AJ3830" t="str">
        <f t="shared" si="717"/>
        <v/>
      </c>
      <c r="AK3830" t="str">
        <f t="shared" si="718"/>
        <v>ORD26000180</v>
      </c>
      <c r="AL3830">
        <f>IF(E3830&lt;&gt;"CAPTURE","",COUNTIF(Orders!$H:$H,AK3830))</f>
        <v>1</v>
      </c>
      <c r="AP3830" t="str">
        <f t="shared" si="719"/>
        <v>Matched to Order</v>
      </c>
      <c r="AQ3830">
        <f>IF(COUNTIF($A$2:A3830,A3830)=1,1,0)</f>
        <v>1</v>
      </c>
    </row>
    <row r="3831" spans="1:43" x14ac:dyDescent="0.3">
      <c r="A3831" t="s">
        <v>16252</v>
      </c>
      <c r="C3831" t="s">
        <v>402</v>
      </c>
      <c r="D3831" s="1">
        <v>46286</v>
      </c>
      <c r="E3831" t="s">
        <v>11819</v>
      </c>
      <c r="F3831" t="s">
        <v>44</v>
      </c>
      <c r="G3831">
        <v>5298</v>
      </c>
      <c r="H3831">
        <v>127.15</v>
      </c>
      <c r="I3831">
        <v>22.89</v>
      </c>
      <c r="J3831">
        <v>5147.96</v>
      </c>
      <c r="K3831" s="1">
        <v>46288</v>
      </c>
      <c r="L3831" t="s">
        <v>16241</v>
      </c>
      <c r="M3831">
        <f t="shared" si="708"/>
        <v>1</v>
      </c>
      <c r="N3831">
        <f>COUNTIF(Orders!$A:$A,C3831)</f>
        <v>1</v>
      </c>
      <c r="P3831">
        <f>COUNTIF(Orders!$H:$H,UPPER(SUBSTITUTE(TRIM(C3831),"-","")))</f>
        <v>1</v>
      </c>
      <c r="R3831" t="str">
        <f t="shared" si="709"/>
        <v>Matched Order Reference</v>
      </c>
      <c r="S3831">
        <f t="shared" si="710"/>
        <v>1</v>
      </c>
      <c r="V3831" cm="1">
        <f t="array" ref="V3831">IF(E3831&lt;&gt;"CAPTURE",0,SUMPRODUCT((MDR_Rates!$A$2:$A$10=F3831)*(G3831&gt;MDR_Rates!$B$2:$B$10)*((MDR_Rates!$C$2:$C$10="")+(G3831&lt;=MDR_Rates!$C$2:$C$10))*MDR_Rates!$D$2:$D$10))</f>
        <v>1.7</v>
      </c>
      <c r="W3831">
        <f t="shared" si="711"/>
        <v>90.07</v>
      </c>
      <c r="X3831">
        <f t="shared" si="712"/>
        <v>16.21</v>
      </c>
      <c r="Y3831">
        <f t="shared" si="713"/>
        <v>37.08</v>
      </c>
      <c r="Z3831">
        <f t="shared" si="714"/>
        <v>6.68</v>
      </c>
      <c r="AG3831" t="str">
        <f t="shared" si="715"/>
        <v/>
      </c>
      <c r="AI3831" t="str">
        <f t="shared" si="716"/>
        <v/>
      </c>
      <c r="AJ3831" t="str">
        <f t="shared" si="717"/>
        <v/>
      </c>
      <c r="AK3831" t="str">
        <f t="shared" si="718"/>
        <v>ORD26000190</v>
      </c>
      <c r="AL3831">
        <f>IF(E3831&lt;&gt;"CAPTURE","",COUNTIF(Orders!$H:$H,AK3831))</f>
        <v>1</v>
      </c>
      <c r="AP3831" t="str">
        <f t="shared" si="719"/>
        <v>Matched to Order</v>
      </c>
      <c r="AQ3831">
        <f>IF(COUNTIF($A$2:A3831,A3831)=1,1,0)</f>
        <v>1</v>
      </c>
    </row>
    <row r="3832" spans="1:43" x14ac:dyDescent="0.3">
      <c r="A3832" t="s">
        <v>16253</v>
      </c>
      <c r="C3832" t="s">
        <v>460</v>
      </c>
      <c r="D3832" s="1">
        <v>46286</v>
      </c>
      <c r="E3832" t="s">
        <v>11819</v>
      </c>
      <c r="F3832" t="s">
        <v>9</v>
      </c>
      <c r="G3832">
        <v>11497</v>
      </c>
      <c r="H3832">
        <v>34.49</v>
      </c>
      <c r="I3832">
        <v>6.21</v>
      </c>
      <c r="J3832">
        <v>11456.3</v>
      </c>
      <c r="K3832" s="1">
        <v>46288</v>
      </c>
      <c r="L3832" t="s">
        <v>16241</v>
      </c>
      <c r="M3832">
        <f t="shared" si="708"/>
        <v>1</v>
      </c>
      <c r="N3832">
        <f>COUNTIF(Orders!$A:$A,C3832)</f>
        <v>1</v>
      </c>
      <c r="P3832">
        <f>COUNTIF(Orders!$H:$H,UPPER(SUBSTITUTE(TRIM(C3832),"-","")))</f>
        <v>1</v>
      </c>
      <c r="R3832" t="str">
        <f t="shared" si="709"/>
        <v>Matched Order Reference</v>
      </c>
      <c r="S3832">
        <f t="shared" si="710"/>
        <v>1</v>
      </c>
      <c r="V3832" cm="1">
        <f t="array" ref="V3832">IF(E3832&lt;&gt;"CAPTURE",0,SUMPRODUCT((MDR_Rates!$A$2:$A$10=F3832)*(G3832&gt;MDR_Rates!$B$2:$B$10)*((MDR_Rates!$C$2:$C$10="")+(G3832&lt;=MDR_Rates!$C$2:$C$10))*MDR_Rates!$D$2:$D$10))</f>
        <v>0.3</v>
      </c>
      <c r="W3832">
        <f t="shared" si="711"/>
        <v>34.49</v>
      </c>
      <c r="X3832">
        <f t="shared" si="712"/>
        <v>6.21</v>
      </c>
      <c r="Y3832">
        <f t="shared" si="713"/>
        <v>0</v>
      </c>
      <c r="Z3832">
        <f t="shared" si="714"/>
        <v>0</v>
      </c>
      <c r="AG3832" t="str">
        <f t="shared" si="715"/>
        <v/>
      </c>
      <c r="AI3832" t="str">
        <f t="shared" si="716"/>
        <v/>
      </c>
      <c r="AJ3832" t="str">
        <f t="shared" si="717"/>
        <v/>
      </c>
      <c r="AK3832" t="str">
        <f t="shared" si="718"/>
        <v>ORD26000219</v>
      </c>
      <c r="AL3832">
        <f>IF(E3832&lt;&gt;"CAPTURE","",COUNTIF(Orders!$H:$H,AK3832))</f>
        <v>1</v>
      </c>
      <c r="AP3832" t="str">
        <f t="shared" si="719"/>
        <v>Matched to Order</v>
      </c>
      <c r="AQ3832">
        <f>IF(COUNTIF($A$2:A3832,A3832)=1,1,0)</f>
        <v>1</v>
      </c>
    </row>
    <row r="3833" spans="1:43" x14ac:dyDescent="0.3">
      <c r="A3833" t="s">
        <v>16254</v>
      </c>
      <c r="C3833" t="s">
        <v>16255</v>
      </c>
      <c r="D3833" s="1">
        <v>46286</v>
      </c>
      <c r="E3833" t="s">
        <v>11819</v>
      </c>
      <c r="F3833" t="s">
        <v>9</v>
      </c>
      <c r="G3833">
        <v>2499</v>
      </c>
      <c r="H3833">
        <v>7.5</v>
      </c>
      <c r="I3833">
        <v>1.35</v>
      </c>
      <c r="J3833">
        <v>2490.15</v>
      </c>
      <c r="K3833" s="1">
        <v>46288</v>
      </c>
      <c r="L3833" t="s">
        <v>16241</v>
      </c>
      <c r="M3833">
        <f t="shared" si="708"/>
        <v>1</v>
      </c>
      <c r="N3833">
        <f>COUNTIF(Orders!$A:$A,C3833)</f>
        <v>1</v>
      </c>
      <c r="P3833">
        <f>COUNTIF(Orders!$H:$H,UPPER(SUBSTITUTE(TRIM(C3833),"-","")))</f>
        <v>1</v>
      </c>
      <c r="R3833" t="str">
        <f t="shared" si="709"/>
        <v>Matched Order Reference</v>
      </c>
      <c r="S3833">
        <f t="shared" si="710"/>
        <v>1</v>
      </c>
      <c r="V3833" cm="1">
        <f t="array" ref="V3833">IF(E3833&lt;&gt;"CAPTURE",0,SUMPRODUCT((MDR_Rates!$A$2:$A$10=F3833)*(G3833&gt;MDR_Rates!$B$2:$B$10)*((MDR_Rates!$C$2:$C$10="")+(G3833&lt;=MDR_Rates!$C$2:$C$10))*MDR_Rates!$D$2:$D$10))</f>
        <v>0.3</v>
      </c>
      <c r="W3833">
        <f t="shared" si="711"/>
        <v>7.5</v>
      </c>
      <c r="X3833">
        <f t="shared" si="712"/>
        <v>1.35</v>
      </c>
      <c r="Y3833">
        <f t="shared" si="713"/>
        <v>0</v>
      </c>
      <c r="Z3833">
        <f t="shared" si="714"/>
        <v>0</v>
      </c>
      <c r="AG3833" t="str">
        <f t="shared" si="715"/>
        <v/>
      </c>
      <c r="AI3833" t="str">
        <f t="shared" si="716"/>
        <v/>
      </c>
      <c r="AJ3833" t="str">
        <f t="shared" si="717"/>
        <v/>
      </c>
      <c r="AK3833" t="str">
        <f t="shared" si="718"/>
        <v>ORD26000222</v>
      </c>
      <c r="AL3833">
        <f>IF(E3833&lt;&gt;"CAPTURE","",COUNTIF(Orders!$H:$H,AK3833))</f>
        <v>1</v>
      </c>
      <c r="AP3833" t="str">
        <f t="shared" si="719"/>
        <v>Matched to Order</v>
      </c>
      <c r="AQ3833">
        <f>IF(COUNTIF($A$2:A3833,A3833)=1,1,0)</f>
        <v>1</v>
      </c>
    </row>
    <row r="3834" spans="1:43" x14ac:dyDescent="0.3">
      <c r="A3834" t="s">
        <v>16256</v>
      </c>
      <c r="C3834" t="s">
        <v>502</v>
      </c>
      <c r="D3834" s="1">
        <v>46286</v>
      </c>
      <c r="E3834" t="s">
        <v>11819</v>
      </c>
      <c r="F3834" t="s">
        <v>9</v>
      </c>
      <c r="G3834">
        <v>8998</v>
      </c>
      <c r="H3834">
        <v>26.99</v>
      </c>
      <c r="I3834">
        <v>4.8600000000000003</v>
      </c>
      <c r="J3834">
        <v>8966.15</v>
      </c>
      <c r="K3834" s="1">
        <v>46288</v>
      </c>
      <c r="L3834" t="s">
        <v>16241</v>
      </c>
      <c r="M3834">
        <f t="shared" si="708"/>
        <v>1</v>
      </c>
      <c r="N3834">
        <f>COUNTIF(Orders!$A:$A,C3834)</f>
        <v>1</v>
      </c>
      <c r="P3834">
        <f>COUNTIF(Orders!$H:$H,UPPER(SUBSTITUTE(TRIM(C3834),"-","")))</f>
        <v>1</v>
      </c>
      <c r="R3834" t="str">
        <f t="shared" si="709"/>
        <v>Matched Order Reference</v>
      </c>
      <c r="S3834">
        <f t="shared" si="710"/>
        <v>1</v>
      </c>
      <c r="V3834" cm="1">
        <f t="array" ref="V3834">IF(E3834&lt;&gt;"CAPTURE",0,SUMPRODUCT((MDR_Rates!$A$2:$A$10=F3834)*(G3834&gt;MDR_Rates!$B$2:$B$10)*((MDR_Rates!$C$2:$C$10="")+(G3834&lt;=MDR_Rates!$C$2:$C$10))*MDR_Rates!$D$2:$D$10))</f>
        <v>0.3</v>
      </c>
      <c r="W3834">
        <f t="shared" si="711"/>
        <v>26.99</v>
      </c>
      <c r="X3834">
        <f t="shared" si="712"/>
        <v>4.8600000000000003</v>
      </c>
      <c r="Y3834">
        <f t="shared" si="713"/>
        <v>0</v>
      </c>
      <c r="Z3834">
        <f t="shared" si="714"/>
        <v>0</v>
      </c>
      <c r="AG3834" t="str">
        <f t="shared" si="715"/>
        <v/>
      </c>
      <c r="AI3834" t="str">
        <f t="shared" si="716"/>
        <v/>
      </c>
      <c r="AJ3834" t="str">
        <f t="shared" si="717"/>
        <v/>
      </c>
      <c r="AK3834" t="str">
        <f t="shared" si="718"/>
        <v>ORD26000240</v>
      </c>
      <c r="AL3834">
        <f>IF(E3834&lt;&gt;"CAPTURE","",COUNTIF(Orders!$H:$H,AK3834))</f>
        <v>1</v>
      </c>
      <c r="AP3834" t="str">
        <f t="shared" si="719"/>
        <v>Matched to Order</v>
      </c>
      <c r="AQ3834">
        <f>IF(COUNTIF($A$2:A3834,A3834)=1,1,0)</f>
        <v>1</v>
      </c>
    </row>
    <row r="3835" spans="1:43" x14ac:dyDescent="0.3">
      <c r="A3835" t="s">
        <v>16257</v>
      </c>
      <c r="C3835" t="s">
        <v>16258</v>
      </c>
      <c r="D3835" s="1">
        <v>46286</v>
      </c>
      <c r="E3835" t="s">
        <v>11819</v>
      </c>
      <c r="F3835" t="s">
        <v>9</v>
      </c>
      <c r="G3835">
        <v>349</v>
      </c>
      <c r="H3835">
        <v>0</v>
      </c>
      <c r="I3835">
        <v>0</v>
      </c>
      <c r="J3835">
        <v>349</v>
      </c>
      <c r="K3835" s="1">
        <v>46288</v>
      </c>
      <c r="L3835" t="s">
        <v>16241</v>
      </c>
      <c r="M3835">
        <f t="shared" si="708"/>
        <v>1</v>
      </c>
      <c r="N3835">
        <f>COUNTIF(Orders!$A:$A,C3835)</f>
        <v>1</v>
      </c>
      <c r="P3835">
        <f>COUNTIF(Orders!$H:$H,UPPER(SUBSTITUTE(TRIM(C3835),"-","")))</f>
        <v>1</v>
      </c>
      <c r="R3835" t="str">
        <f t="shared" si="709"/>
        <v>Matched Order Reference</v>
      </c>
      <c r="S3835">
        <f t="shared" si="710"/>
        <v>1</v>
      </c>
      <c r="V3835" cm="1">
        <f t="array" ref="V3835">IF(E3835&lt;&gt;"CAPTURE",0,SUMPRODUCT((MDR_Rates!$A$2:$A$10=F3835)*(G3835&gt;MDR_Rates!$B$2:$B$10)*((MDR_Rates!$C$2:$C$10="")+(G3835&lt;=MDR_Rates!$C$2:$C$10))*MDR_Rates!$D$2:$D$10))</f>
        <v>0</v>
      </c>
      <c r="W3835">
        <f t="shared" si="711"/>
        <v>0</v>
      </c>
      <c r="X3835">
        <f t="shared" si="712"/>
        <v>0</v>
      </c>
      <c r="Y3835">
        <f t="shared" si="713"/>
        <v>0</v>
      </c>
      <c r="Z3835">
        <f t="shared" si="714"/>
        <v>0</v>
      </c>
      <c r="AG3835" t="str">
        <f t="shared" si="715"/>
        <v/>
      </c>
      <c r="AI3835" t="str">
        <f t="shared" si="716"/>
        <v/>
      </c>
      <c r="AJ3835" t="str">
        <f t="shared" si="717"/>
        <v/>
      </c>
      <c r="AK3835" t="str">
        <f t="shared" si="718"/>
        <v>ORD26000265</v>
      </c>
      <c r="AL3835">
        <f>IF(E3835&lt;&gt;"CAPTURE","",COUNTIF(Orders!$H:$H,AK3835))</f>
        <v>1</v>
      </c>
      <c r="AP3835" t="str">
        <f t="shared" si="719"/>
        <v>Matched to Order</v>
      </c>
      <c r="AQ3835">
        <f>IF(COUNTIF($A$2:A3835,A3835)=1,1,0)</f>
        <v>1</v>
      </c>
    </row>
    <row r="3836" spans="1:43" x14ac:dyDescent="0.3">
      <c r="A3836" t="s">
        <v>16259</v>
      </c>
      <c r="C3836" t="s">
        <v>576</v>
      </c>
      <c r="D3836" s="1">
        <v>46286</v>
      </c>
      <c r="E3836" t="s">
        <v>11819</v>
      </c>
      <c r="F3836" t="s">
        <v>44</v>
      </c>
      <c r="G3836">
        <v>349</v>
      </c>
      <c r="H3836">
        <v>6.63</v>
      </c>
      <c r="I3836">
        <v>1.19</v>
      </c>
      <c r="J3836">
        <v>341.18</v>
      </c>
      <c r="K3836" s="1">
        <v>46288</v>
      </c>
      <c r="L3836" t="s">
        <v>16241</v>
      </c>
      <c r="M3836">
        <f t="shared" si="708"/>
        <v>1</v>
      </c>
      <c r="N3836">
        <f>COUNTIF(Orders!$A:$A,C3836)</f>
        <v>1</v>
      </c>
      <c r="P3836">
        <f>COUNTIF(Orders!$H:$H,UPPER(SUBSTITUTE(TRIM(C3836),"-","")))</f>
        <v>1</v>
      </c>
      <c r="R3836" t="str">
        <f t="shared" si="709"/>
        <v>Matched Order Reference</v>
      </c>
      <c r="S3836">
        <f t="shared" si="710"/>
        <v>1</v>
      </c>
      <c r="V3836" cm="1">
        <f t="array" ref="V3836">IF(E3836&lt;&gt;"CAPTURE",0,SUMPRODUCT((MDR_Rates!$A$2:$A$10=F3836)*(G3836&gt;MDR_Rates!$B$2:$B$10)*((MDR_Rates!$C$2:$C$10="")+(G3836&lt;=MDR_Rates!$C$2:$C$10))*MDR_Rates!$D$2:$D$10))</f>
        <v>1.9</v>
      </c>
      <c r="W3836">
        <f t="shared" si="711"/>
        <v>6.63</v>
      </c>
      <c r="X3836">
        <f t="shared" si="712"/>
        <v>1.19</v>
      </c>
      <c r="Y3836">
        <f t="shared" si="713"/>
        <v>0</v>
      </c>
      <c r="Z3836">
        <f t="shared" si="714"/>
        <v>0</v>
      </c>
      <c r="AG3836" t="str">
        <f t="shared" si="715"/>
        <v/>
      </c>
      <c r="AI3836" t="str">
        <f t="shared" si="716"/>
        <v/>
      </c>
      <c r="AJ3836" t="str">
        <f t="shared" si="717"/>
        <v/>
      </c>
      <c r="AK3836" t="str">
        <f t="shared" si="718"/>
        <v>ORD26000277</v>
      </c>
      <c r="AL3836">
        <f>IF(E3836&lt;&gt;"CAPTURE","",COUNTIF(Orders!$H:$H,AK3836))</f>
        <v>1</v>
      </c>
      <c r="AP3836" t="str">
        <f t="shared" si="719"/>
        <v>Matched to Order</v>
      </c>
      <c r="AQ3836">
        <f>IF(COUNTIF($A$2:A3836,A3836)=1,1,0)</f>
        <v>1</v>
      </c>
    </row>
    <row r="3837" spans="1:43" x14ac:dyDescent="0.3">
      <c r="A3837" t="s">
        <v>16260</v>
      </c>
      <c r="C3837" t="s">
        <v>594</v>
      </c>
      <c r="D3837" s="1">
        <v>46286</v>
      </c>
      <c r="E3837" t="s">
        <v>11819</v>
      </c>
      <c r="F3837" t="s">
        <v>17</v>
      </c>
      <c r="G3837">
        <v>4999</v>
      </c>
      <c r="H3837">
        <v>79.98</v>
      </c>
      <c r="I3837">
        <v>14.4</v>
      </c>
      <c r="J3837">
        <v>4904.62</v>
      </c>
      <c r="K3837" s="1">
        <v>46288</v>
      </c>
      <c r="L3837" t="s">
        <v>16241</v>
      </c>
      <c r="M3837">
        <f t="shared" si="708"/>
        <v>1</v>
      </c>
      <c r="N3837">
        <f>COUNTIF(Orders!$A:$A,C3837)</f>
        <v>1</v>
      </c>
      <c r="P3837">
        <f>COUNTIF(Orders!$H:$H,UPPER(SUBSTITUTE(TRIM(C3837),"-","")))</f>
        <v>1</v>
      </c>
      <c r="R3837" t="str">
        <f t="shared" si="709"/>
        <v>Matched Order Reference</v>
      </c>
      <c r="S3837">
        <f t="shared" si="710"/>
        <v>1</v>
      </c>
      <c r="V3837" cm="1">
        <f t="array" ref="V3837">IF(E3837&lt;&gt;"CAPTURE",0,SUMPRODUCT((MDR_Rates!$A$2:$A$10=F3837)*(G3837&gt;MDR_Rates!$B$2:$B$10)*((MDR_Rates!$C$2:$C$10="")+(G3837&lt;=MDR_Rates!$C$2:$C$10))*MDR_Rates!$D$2:$D$10))</f>
        <v>1.6</v>
      </c>
      <c r="W3837">
        <f t="shared" si="711"/>
        <v>79.98</v>
      </c>
      <c r="X3837">
        <f t="shared" si="712"/>
        <v>14.4</v>
      </c>
      <c r="Y3837">
        <f t="shared" si="713"/>
        <v>0</v>
      </c>
      <c r="Z3837">
        <f t="shared" si="714"/>
        <v>0</v>
      </c>
      <c r="AG3837" t="str">
        <f t="shared" si="715"/>
        <v/>
      </c>
      <c r="AI3837" t="str">
        <f t="shared" si="716"/>
        <v/>
      </c>
      <c r="AJ3837" t="str">
        <f t="shared" si="717"/>
        <v/>
      </c>
      <c r="AK3837" t="str">
        <f t="shared" si="718"/>
        <v>ORD26000286</v>
      </c>
      <c r="AL3837">
        <f>IF(E3837&lt;&gt;"CAPTURE","",COUNTIF(Orders!$H:$H,AK3837))</f>
        <v>1</v>
      </c>
      <c r="AP3837" t="str">
        <f t="shared" si="719"/>
        <v>Matched to Order</v>
      </c>
      <c r="AQ3837">
        <f>IF(COUNTIF($A$2:A3837,A3837)=1,1,0)</f>
        <v>1</v>
      </c>
    </row>
    <row r="3838" spans="1:43" x14ac:dyDescent="0.3">
      <c r="A3838" t="s">
        <v>16261</v>
      </c>
      <c r="C3838" t="s">
        <v>666</v>
      </c>
      <c r="D3838" s="1">
        <v>46286</v>
      </c>
      <c r="E3838" t="s">
        <v>11819</v>
      </c>
      <c r="F3838" t="s">
        <v>9</v>
      </c>
      <c r="G3838">
        <v>4999</v>
      </c>
      <c r="H3838">
        <v>15</v>
      </c>
      <c r="I3838">
        <v>2.7</v>
      </c>
      <c r="J3838">
        <v>4981.3</v>
      </c>
      <c r="K3838" s="1">
        <v>46288</v>
      </c>
      <c r="L3838" t="s">
        <v>16241</v>
      </c>
      <c r="M3838">
        <f t="shared" si="708"/>
        <v>1</v>
      </c>
      <c r="N3838">
        <f>COUNTIF(Orders!$A:$A,C3838)</f>
        <v>1</v>
      </c>
      <c r="P3838">
        <f>COUNTIF(Orders!$H:$H,UPPER(SUBSTITUTE(TRIM(C3838),"-","")))</f>
        <v>1</v>
      </c>
      <c r="R3838" t="str">
        <f t="shared" si="709"/>
        <v>Matched Order Reference</v>
      </c>
      <c r="S3838">
        <f t="shared" si="710"/>
        <v>1</v>
      </c>
      <c r="V3838" cm="1">
        <f t="array" ref="V3838">IF(E3838&lt;&gt;"CAPTURE",0,SUMPRODUCT((MDR_Rates!$A$2:$A$10=F3838)*(G3838&gt;MDR_Rates!$B$2:$B$10)*((MDR_Rates!$C$2:$C$10="")+(G3838&lt;=MDR_Rates!$C$2:$C$10))*MDR_Rates!$D$2:$D$10))</f>
        <v>0.3</v>
      </c>
      <c r="W3838">
        <f t="shared" si="711"/>
        <v>15</v>
      </c>
      <c r="X3838">
        <f t="shared" si="712"/>
        <v>2.7</v>
      </c>
      <c r="Y3838">
        <f t="shared" si="713"/>
        <v>0</v>
      </c>
      <c r="Z3838">
        <f t="shared" si="714"/>
        <v>0</v>
      </c>
      <c r="AG3838" t="str">
        <f t="shared" si="715"/>
        <v/>
      </c>
      <c r="AI3838" t="str">
        <f t="shared" si="716"/>
        <v/>
      </c>
      <c r="AJ3838" t="str">
        <f t="shared" si="717"/>
        <v/>
      </c>
      <c r="AK3838" t="str">
        <f t="shared" si="718"/>
        <v>ORD26000322</v>
      </c>
      <c r="AL3838">
        <f>IF(E3838&lt;&gt;"CAPTURE","",COUNTIF(Orders!$H:$H,AK3838))</f>
        <v>1</v>
      </c>
      <c r="AP3838" t="str">
        <f t="shared" si="719"/>
        <v>Matched to Order</v>
      </c>
      <c r="AQ3838">
        <f>IF(COUNTIF($A$2:A3838,A3838)=1,1,0)</f>
        <v>1</v>
      </c>
    </row>
    <row r="3839" spans="1:43" x14ac:dyDescent="0.3">
      <c r="A3839" t="s">
        <v>16262</v>
      </c>
      <c r="C3839" t="s">
        <v>16263</v>
      </c>
      <c r="D3839" s="1">
        <v>46286</v>
      </c>
      <c r="E3839" t="s">
        <v>11819</v>
      </c>
      <c r="F3839" t="s">
        <v>9</v>
      </c>
      <c r="G3839">
        <v>9597</v>
      </c>
      <c r="H3839">
        <v>28.79</v>
      </c>
      <c r="I3839">
        <v>5.18</v>
      </c>
      <c r="J3839">
        <v>9563.0300000000007</v>
      </c>
      <c r="K3839" s="1">
        <v>46288</v>
      </c>
      <c r="L3839" t="s">
        <v>16241</v>
      </c>
      <c r="M3839">
        <f t="shared" si="708"/>
        <v>1</v>
      </c>
      <c r="N3839">
        <f>COUNTIF(Orders!$A:$A,C3839)</f>
        <v>1</v>
      </c>
      <c r="P3839">
        <f>COUNTIF(Orders!$H:$H,UPPER(SUBSTITUTE(TRIM(C3839),"-","")))</f>
        <v>1</v>
      </c>
      <c r="R3839" t="str">
        <f t="shared" si="709"/>
        <v>Matched Order Reference</v>
      </c>
      <c r="S3839">
        <f t="shared" si="710"/>
        <v>1</v>
      </c>
      <c r="V3839" cm="1">
        <f t="array" ref="V3839">IF(E3839&lt;&gt;"CAPTURE",0,SUMPRODUCT((MDR_Rates!$A$2:$A$10=F3839)*(G3839&gt;MDR_Rates!$B$2:$B$10)*((MDR_Rates!$C$2:$C$10="")+(G3839&lt;=MDR_Rates!$C$2:$C$10))*MDR_Rates!$D$2:$D$10))</f>
        <v>0.3</v>
      </c>
      <c r="W3839">
        <f t="shared" si="711"/>
        <v>28.79</v>
      </c>
      <c r="X3839">
        <f t="shared" si="712"/>
        <v>5.18</v>
      </c>
      <c r="Y3839">
        <f t="shared" si="713"/>
        <v>0</v>
      </c>
      <c r="Z3839">
        <f t="shared" si="714"/>
        <v>0</v>
      </c>
      <c r="AG3839" t="str">
        <f t="shared" si="715"/>
        <v/>
      </c>
      <c r="AI3839" t="str">
        <f t="shared" si="716"/>
        <v/>
      </c>
      <c r="AJ3839" t="str">
        <f t="shared" si="717"/>
        <v/>
      </c>
      <c r="AK3839" t="str">
        <f t="shared" si="718"/>
        <v>ORD26000353</v>
      </c>
      <c r="AL3839">
        <f>IF(E3839&lt;&gt;"CAPTURE","",COUNTIF(Orders!$H:$H,AK3839))</f>
        <v>1</v>
      </c>
      <c r="AP3839" t="str">
        <f t="shared" si="719"/>
        <v>Matched to Order</v>
      </c>
      <c r="AQ3839">
        <f>IF(COUNTIF($A$2:A3839,A3839)=1,1,0)</f>
        <v>1</v>
      </c>
    </row>
    <row r="3840" spans="1:43" x14ac:dyDescent="0.3">
      <c r="A3840" t="s">
        <v>16264</v>
      </c>
      <c r="C3840" t="s">
        <v>776</v>
      </c>
      <c r="D3840" s="1">
        <v>46286</v>
      </c>
      <c r="E3840" t="s">
        <v>11819</v>
      </c>
      <c r="F3840" t="s">
        <v>17</v>
      </c>
      <c r="G3840">
        <v>8798</v>
      </c>
      <c r="H3840">
        <v>140.77000000000001</v>
      </c>
      <c r="I3840">
        <v>25.34</v>
      </c>
      <c r="J3840">
        <v>8631.89</v>
      </c>
      <c r="K3840" s="1">
        <v>46288</v>
      </c>
      <c r="L3840" t="s">
        <v>16241</v>
      </c>
      <c r="M3840">
        <f t="shared" si="708"/>
        <v>1</v>
      </c>
      <c r="N3840">
        <f>COUNTIF(Orders!$A:$A,C3840)</f>
        <v>1</v>
      </c>
      <c r="P3840">
        <f>COUNTIF(Orders!$H:$H,UPPER(SUBSTITUTE(TRIM(C3840),"-","")))</f>
        <v>1</v>
      </c>
      <c r="R3840" t="str">
        <f t="shared" si="709"/>
        <v>Matched Order Reference</v>
      </c>
      <c r="S3840">
        <f t="shared" si="710"/>
        <v>1</v>
      </c>
      <c r="V3840" cm="1">
        <f t="array" ref="V3840">IF(E3840&lt;&gt;"CAPTURE",0,SUMPRODUCT((MDR_Rates!$A$2:$A$10=F3840)*(G3840&gt;MDR_Rates!$B$2:$B$10)*((MDR_Rates!$C$2:$C$10="")+(G3840&lt;=MDR_Rates!$C$2:$C$10))*MDR_Rates!$D$2:$D$10))</f>
        <v>1.6</v>
      </c>
      <c r="W3840">
        <f t="shared" si="711"/>
        <v>140.77000000000001</v>
      </c>
      <c r="X3840">
        <f t="shared" si="712"/>
        <v>25.34</v>
      </c>
      <c r="Y3840">
        <f t="shared" si="713"/>
        <v>0</v>
      </c>
      <c r="Z3840">
        <f t="shared" si="714"/>
        <v>0</v>
      </c>
      <c r="AG3840" t="str">
        <f t="shared" si="715"/>
        <v/>
      </c>
      <c r="AI3840" t="str">
        <f t="shared" si="716"/>
        <v/>
      </c>
      <c r="AJ3840" t="str">
        <f t="shared" si="717"/>
        <v/>
      </c>
      <c r="AK3840" t="str">
        <f t="shared" si="718"/>
        <v>ORD26000377</v>
      </c>
      <c r="AL3840">
        <f>IF(E3840&lt;&gt;"CAPTURE","",COUNTIF(Orders!$H:$H,AK3840))</f>
        <v>1</v>
      </c>
      <c r="AP3840" t="str">
        <f t="shared" si="719"/>
        <v>Matched to Order</v>
      </c>
      <c r="AQ3840">
        <f>IF(COUNTIF($A$2:A3840,A3840)=1,1,0)</f>
        <v>1</v>
      </c>
    </row>
    <row r="3841" spans="1:43" x14ac:dyDescent="0.3">
      <c r="A3841" t="s">
        <v>16265</v>
      </c>
      <c r="C3841" t="s">
        <v>782</v>
      </c>
      <c r="D3841" s="1">
        <v>46286</v>
      </c>
      <c r="E3841" t="s">
        <v>11819</v>
      </c>
      <c r="F3841" t="s">
        <v>9</v>
      </c>
      <c r="G3841">
        <v>3499</v>
      </c>
      <c r="H3841">
        <v>10.5</v>
      </c>
      <c r="I3841">
        <v>1.89</v>
      </c>
      <c r="J3841">
        <v>3486.61</v>
      </c>
      <c r="K3841" s="1">
        <v>46288</v>
      </c>
      <c r="L3841" t="s">
        <v>16241</v>
      </c>
      <c r="M3841">
        <f t="shared" si="708"/>
        <v>1</v>
      </c>
      <c r="N3841">
        <f>COUNTIF(Orders!$A:$A,C3841)</f>
        <v>1</v>
      </c>
      <c r="P3841">
        <f>COUNTIF(Orders!$H:$H,UPPER(SUBSTITUTE(TRIM(C3841),"-","")))</f>
        <v>1</v>
      </c>
      <c r="R3841" t="str">
        <f t="shared" si="709"/>
        <v>Matched Order Reference</v>
      </c>
      <c r="S3841">
        <f t="shared" si="710"/>
        <v>1</v>
      </c>
      <c r="V3841" cm="1">
        <f t="array" ref="V3841">IF(E3841&lt;&gt;"CAPTURE",0,SUMPRODUCT((MDR_Rates!$A$2:$A$10=F3841)*(G3841&gt;MDR_Rates!$B$2:$B$10)*((MDR_Rates!$C$2:$C$10="")+(G3841&lt;=MDR_Rates!$C$2:$C$10))*MDR_Rates!$D$2:$D$10))</f>
        <v>0.3</v>
      </c>
      <c r="W3841">
        <f t="shared" si="711"/>
        <v>10.5</v>
      </c>
      <c r="X3841">
        <f t="shared" si="712"/>
        <v>1.89</v>
      </c>
      <c r="Y3841">
        <f t="shared" si="713"/>
        <v>0</v>
      </c>
      <c r="Z3841">
        <f t="shared" si="714"/>
        <v>0</v>
      </c>
      <c r="AG3841" t="str">
        <f t="shared" si="715"/>
        <v/>
      </c>
      <c r="AI3841" t="str">
        <f t="shared" si="716"/>
        <v/>
      </c>
      <c r="AJ3841" t="str">
        <f t="shared" si="717"/>
        <v/>
      </c>
      <c r="AK3841" t="str">
        <f t="shared" si="718"/>
        <v>ORD26000380</v>
      </c>
      <c r="AL3841">
        <f>IF(E3841&lt;&gt;"CAPTURE","",COUNTIF(Orders!$H:$H,AK3841))</f>
        <v>1</v>
      </c>
      <c r="AP3841" t="str">
        <f t="shared" si="719"/>
        <v>Matched to Order</v>
      </c>
      <c r="AQ3841">
        <f>IF(COUNTIF($A$2:A3841,A3841)=1,1,0)</f>
        <v>1</v>
      </c>
    </row>
    <row r="3842" spans="1:43" x14ac:dyDescent="0.3">
      <c r="A3842" t="s">
        <v>16266</v>
      </c>
      <c r="C3842" t="s">
        <v>858</v>
      </c>
      <c r="D3842" s="1">
        <v>46286</v>
      </c>
      <c r="E3842" t="s">
        <v>11819</v>
      </c>
      <c r="F3842" t="s">
        <v>9</v>
      </c>
      <c r="G3842">
        <v>499</v>
      </c>
      <c r="H3842">
        <v>0</v>
      </c>
      <c r="I3842">
        <v>0</v>
      </c>
      <c r="J3842">
        <v>499</v>
      </c>
      <c r="K3842" s="1">
        <v>46288</v>
      </c>
      <c r="L3842" t="s">
        <v>16241</v>
      </c>
      <c r="M3842">
        <f t="shared" si="708"/>
        <v>1</v>
      </c>
      <c r="N3842">
        <f>COUNTIF(Orders!$A:$A,C3842)</f>
        <v>1</v>
      </c>
      <c r="P3842">
        <f>COUNTIF(Orders!$H:$H,UPPER(SUBSTITUTE(TRIM(C3842),"-","")))</f>
        <v>1</v>
      </c>
      <c r="R3842" t="str">
        <f t="shared" si="709"/>
        <v>Matched Order Reference</v>
      </c>
      <c r="S3842">
        <f t="shared" si="710"/>
        <v>1</v>
      </c>
      <c r="V3842" cm="1">
        <f t="array" ref="V3842">IF(E3842&lt;&gt;"CAPTURE",0,SUMPRODUCT((MDR_Rates!$A$2:$A$10=F3842)*(G3842&gt;MDR_Rates!$B$2:$B$10)*((MDR_Rates!$C$2:$C$10="")+(G3842&lt;=MDR_Rates!$C$2:$C$10))*MDR_Rates!$D$2:$D$10))</f>
        <v>0</v>
      </c>
      <c r="W3842">
        <f t="shared" si="711"/>
        <v>0</v>
      </c>
      <c r="X3842">
        <f t="shared" si="712"/>
        <v>0</v>
      </c>
      <c r="Y3842">
        <f t="shared" si="713"/>
        <v>0</v>
      </c>
      <c r="Z3842">
        <f t="shared" si="714"/>
        <v>0</v>
      </c>
      <c r="AG3842" t="str">
        <f t="shared" si="715"/>
        <v/>
      </c>
      <c r="AI3842" t="str">
        <f t="shared" si="716"/>
        <v/>
      </c>
      <c r="AJ3842" t="str">
        <f t="shared" si="717"/>
        <v/>
      </c>
      <c r="AK3842" t="str">
        <f t="shared" si="718"/>
        <v>ORD26000418</v>
      </c>
      <c r="AL3842">
        <f>IF(E3842&lt;&gt;"CAPTURE","",COUNTIF(Orders!$H:$H,AK3842))</f>
        <v>1</v>
      </c>
      <c r="AP3842" t="str">
        <f t="shared" si="719"/>
        <v>Matched to Order</v>
      </c>
      <c r="AQ3842">
        <f>IF(COUNTIF($A$2:A3842,A3842)=1,1,0)</f>
        <v>1</v>
      </c>
    </row>
    <row r="3843" spans="1:43" x14ac:dyDescent="0.3">
      <c r="A3843" t="s">
        <v>16267</v>
      </c>
      <c r="C3843" t="s">
        <v>866</v>
      </c>
      <c r="D3843" s="1">
        <v>46286</v>
      </c>
      <c r="E3843" t="s">
        <v>11819</v>
      </c>
      <c r="F3843" t="s">
        <v>9</v>
      </c>
      <c r="G3843">
        <v>2499</v>
      </c>
      <c r="H3843">
        <v>7.5</v>
      </c>
      <c r="I3843">
        <v>1.35</v>
      </c>
      <c r="J3843">
        <v>2490.15</v>
      </c>
      <c r="K3843" s="1">
        <v>46288</v>
      </c>
      <c r="L3843" t="s">
        <v>16241</v>
      </c>
      <c r="M3843">
        <f t="shared" ref="M3843:M3906" si="720">COUNTIF($A:$A,A3843)</f>
        <v>1</v>
      </c>
      <c r="N3843">
        <f>COUNTIF(Orders!$A:$A,C3843)</f>
        <v>1</v>
      </c>
      <c r="P3843">
        <f>COUNTIF(Orders!$H:$H,UPPER(SUBSTITUTE(TRIM(C3843),"-","")))</f>
        <v>1</v>
      </c>
      <c r="R3843" t="str">
        <f t="shared" ref="R3843:R3906" si="721">IF(E3843="REFUND","Refund",IF(P3843=0,"Unmatched Order Reference","Matched Order Reference"))</f>
        <v>Matched Order Reference</v>
      </c>
      <c r="S3843">
        <f t="shared" ref="S3843:S3906" si="722">COUNTIFS($C$2:$C$5753,C3843,$E$2:$E$5753,"CAPTURE")</f>
        <v>1</v>
      </c>
      <c r="V3843" cm="1">
        <f t="array" ref="V3843">IF(E3843&lt;&gt;"CAPTURE",0,SUMPRODUCT((MDR_Rates!$A$2:$A$10=F3843)*(G3843&gt;MDR_Rates!$B$2:$B$10)*((MDR_Rates!$C$2:$C$10="")+(G3843&lt;=MDR_Rates!$C$2:$C$10))*MDR_Rates!$D$2:$D$10))</f>
        <v>0.3</v>
      </c>
      <c r="W3843">
        <f t="shared" ref="W3843:W3906" si="723">IF(E3843&lt;&gt;"CAPTURE",0,ROUND(G3843*V3843/100,2))</f>
        <v>7.5</v>
      </c>
      <c r="X3843">
        <f t="shared" ref="X3843:X3906" si="724">IF(E3843&lt;&gt;"CAPTURE",0,ROUND(W3843*18/100,2))</f>
        <v>1.35</v>
      </c>
      <c r="Y3843">
        <f t="shared" ref="Y3843:Y3906" si="725">IF(E3843&lt;&gt;"CAPTURE",0,ROUND(H3843-W3843,2))</f>
        <v>0</v>
      </c>
      <c r="Z3843">
        <f t="shared" ref="Z3843:Z3906" si="726">IF(E3843&lt;&gt;"CAPTURE",0,ROUND(I3843-X3843,2))</f>
        <v>0</v>
      </c>
      <c r="AG3843" t="str">
        <f t="shared" ref="AG3843:AG3906" si="727">IF(E3843&lt;&gt;"REFUND","",IF(COUNTIFS($A:$A,B3843,$E:$E,"CAPTURE")=0,"Missing Original Capture","Original Capture Found"))</f>
        <v/>
      </c>
      <c r="AI3843" t="str">
        <f t="shared" ref="AI3843:AI3906" si="728">IF(E3843="REFUND",_xlfn.MAXIFS($G:$G,$A:$A,B3843,$E:$E,"CAPTURE"),"")</f>
        <v/>
      </c>
      <c r="AJ3843" t="str">
        <f t="shared" ref="AJ3843:AJ3906" si="729">IF(E3843&lt;&gt;"REFUND","",IF(G3843&gt;AI3843,"Refund Exceeds Capture",IF(ABS(G3843-AI3843)&lt;0.01,"Full Refund","Partial Refund")))</f>
        <v/>
      </c>
      <c r="AK3843" t="str">
        <f t="shared" ref="AK3843:AK3906" si="730">UPPER(SUBSTITUTE(TRIM(C3843),"-",""))</f>
        <v>ORD26000422</v>
      </c>
      <c r="AL3843">
        <f>IF(E3843&lt;&gt;"CAPTURE","",COUNTIF(Orders!$H:$H,AK3843))</f>
        <v>1</v>
      </c>
      <c r="AP3843" t="str">
        <f t="shared" ref="AP3843:AP3906" si="731">IF(E3843&lt;&gt;"CAPTURE","",IF(M3843&gt;1,"Duplicate ID - Review",IF(AL3843=0,"Unmatched Order",IF(AL3843=1,"Matched to Order","Multiple Order Matches"))))</f>
        <v>Matched to Order</v>
      </c>
      <c r="AQ3843">
        <f>IF(COUNTIF($A$2:A3843,A3843)=1,1,0)</f>
        <v>1</v>
      </c>
    </row>
    <row r="3844" spans="1:43" x14ac:dyDescent="0.3">
      <c r="A3844" t="s">
        <v>16268</v>
      </c>
      <c r="C3844" t="s">
        <v>934</v>
      </c>
      <c r="D3844" s="1">
        <v>46286</v>
      </c>
      <c r="E3844" t="s">
        <v>11819</v>
      </c>
      <c r="F3844" t="s">
        <v>33</v>
      </c>
      <c r="G3844">
        <v>4297</v>
      </c>
      <c r="H3844">
        <v>51.56</v>
      </c>
      <c r="I3844">
        <v>9.2799999999999994</v>
      </c>
      <c r="J3844">
        <v>4236.16</v>
      </c>
      <c r="K3844" s="1">
        <v>46288</v>
      </c>
      <c r="L3844" t="s">
        <v>16241</v>
      </c>
      <c r="M3844">
        <f t="shared" si="720"/>
        <v>1</v>
      </c>
      <c r="N3844">
        <f>COUNTIF(Orders!$A:$A,C3844)</f>
        <v>1</v>
      </c>
      <c r="P3844">
        <f>COUNTIF(Orders!$H:$H,UPPER(SUBSTITUTE(TRIM(C3844),"-","")))</f>
        <v>1</v>
      </c>
      <c r="R3844" t="str">
        <f t="shared" si="721"/>
        <v>Matched Order Reference</v>
      </c>
      <c r="S3844">
        <f t="shared" si="722"/>
        <v>1</v>
      </c>
      <c r="V3844" cm="1">
        <f t="array" ref="V3844">IF(E3844&lt;&gt;"CAPTURE",0,SUMPRODUCT((MDR_Rates!$A$2:$A$10=F3844)*(G3844&gt;MDR_Rates!$B$2:$B$10)*((MDR_Rates!$C$2:$C$10="")+(G3844&lt;=MDR_Rates!$C$2:$C$10))*MDR_Rates!$D$2:$D$10))</f>
        <v>1.2</v>
      </c>
      <c r="W3844">
        <f t="shared" si="723"/>
        <v>51.56</v>
      </c>
      <c r="X3844">
        <f t="shared" si="724"/>
        <v>9.2799999999999994</v>
      </c>
      <c r="Y3844">
        <f t="shared" si="725"/>
        <v>0</v>
      </c>
      <c r="Z3844">
        <f t="shared" si="726"/>
        <v>0</v>
      </c>
      <c r="AG3844" t="str">
        <f t="shared" si="727"/>
        <v/>
      </c>
      <c r="AI3844" t="str">
        <f t="shared" si="728"/>
        <v/>
      </c>
      <c r="AJ3844" t="str">
        <f t="shared" si="729"/>
        <v/>
      </c>
      <c r="AK3844" t="str">
        <f t="shared" si="730"/>
        <v>ORD26000456</v>
      </c>
      <c r="AL3844">
        <f>IF(E3844&lt;&gt;"CAPTURE","",COUNTIF(Orders!$H:$H,AK3844))</f>
        <v>1</v>
      </c>
      <c r="AP3844" t="str">
        <f t="shared" si="731"/>
        <v>Matched to Order</v>
      </c>
      <c r="AQ3844">
        <f>IF(COUNTIF($A$2:A3844,A3844)=1,1,0)</f>
        <v>1</v>
      </c>
    </row>
    <row r="3845" spans="1:43" x14ac:dyDescent="0.3">
      <c r="A3845" t="s">
        <v>16269</v>
      </c>
      <c r="C3845" t="s">
        <v>1063</v>
      </c>
      <c r="D3845" s="1">
        <v>46286</v>
      </c>
      <c r="E3845" t="s">
        <v>11819</v>
      </c>
      <c r="F3845" t="s">
        <v>17</v>
      </c>
      <c r="G3845">
        <v>7999</v>
      </c>
      <c r="H3845">
        <v>127.98</v>
      </c>
      <c r="I3845">
        <v>23.04</v>
      </c>
      <c r="J3845">
        <v>7847.98</v>
      </c>
      <c r="K3845" s="1">
        <v>46288</v>
      </c>
      <c r="L3845" t="s">
        <v>16241</v>
      </c>
      <c r="M3845">
        <f t="shared" si="720"/>
        <v>1</v>
      </c>
      <c r="N3845">
        <f>COUNTIF(Orders!$A:$A,C3845)</f>
        <v>1</v>
      </c>
      <c r="P3845">
        <f>COUNTIF(Orders!$H:$H,UPPER(SUBSTITUTE(TRIM(C3845),"-","")))</f>
        <v>1</v>
      </c>
      <c r="R3845" t="str">
        <f t="shared" si="721"/>
        <v>Matched Order Reference</v>
      </c>
      <c r="S3845">
        <f t="shared" si="722"/>
        <v>1</v>
      </c>
      <c r="V3845" cm="1">
        <f t="array" ref="V3845">IF(E3845&lt;&gt;"CAPTURE",0,SUMPRODUCT((MDR_Rates!$A$2:$A$10=F3845)*(G3845&gt;MDR_Rates!$B$2:$B$10)*((MDR_Rates!$C$2:$C$10="")+(G3845&lt;=MDR_Rates!$C$2:$C$10))*MDR_Rates!$D$2:$D$10))</f>
        <v>1.6</v>
      </c>
      <c r="W3845">
        <f t="shared" si="723"/>
        <v>127.98</v>
      </c>
      <c r="X3845">
        <f t="shared" si="724"/>
        <v>23.04</v>
      </c>
      <c r="Y3845">
        <f t="shared" si="725"/>
        <v>0</v>
      </c>
      <c r="Z3845">
        <f t="shared" si="726"/>
        <v>0</v>
      </c>
      <c r="AG3845" t="str">
        <f t="shared" si="727"/>
        <v/>
      </c>
      <c r="AI3845" t="str">
        <f t="shared" si="728"/>
        <v/>
      </c>
      <c r="AJ3845" t="str">
        <f t="shared" si="729"/>
        <v/>
      </c>
      <c r="AK3845" t="str">
        <f t="shared" si="730"/>
        <v>ORD26000521</v>
      </c>
      <c r="AL3845">
        <f>IF(E3845&lt;&gt;"CAPTURE","",COUNTIF(Orders!$H:$H,AK3845))</f>
        <v>1</v>
      </c>
      <c r="AP3845" t="str">
        <f t="shared" si="731"/>
        <v>Matched to Order</v>
      </c>
      <c r="AQ3845">
        <f>IF(COUNTIF($A$2:A3845,A3845)=1,1,0)</f>
        <v>1</v>
      </c>
    </row>
    <row r="3846" spans="1:43" x14ac:dyDescent="0.3">
      <c r="A3846" t="s">
        <v>16270</v>
      </c>
      <c r="C3846" t="s">
        <v>1141</v>
      </c>
      <c r="D3846" s="1">
        <v>46286</v>
      </c>
      <c r="E3846" t="s">
        <v>11819</v>
      </c>
      <c r="F3846" t="s">
        <v>17</v>
      </c>
      <c r="G3846">
        <v>2999</v>
      </c>
      <c r="H3846">
        <v>47.98</v>
      </c>
      <c r="I3846">
        <v>8.64</v>
      </c>
      <c r="J3846">
        <v>2942.38</v>
      </c>
      <c r="K3846" s="1">
        <v>46288</v>
      </c>
      <c r="L3846" t="s">
        <v>16241</v>
      </c>
      <c r="M3846">
        <f t="shared" si="720"/>
        <v>1</v>
      </c>
      <c r="N3846">
        <f>COUNTIF(Orders!$A:$A,C3846)</f>
        <v>1</v>
      </c>
      <c r="P3846">
        <f>COUNTIF(Orders!$H:$H,UPPER(SUBSTITUTE(TRIM(C3846),"-","")))</f>
        <v>1</v>
      </c>
      <c r="R3846" t="str">
        <f t="shared" si="721"/>
        <v>Matched Order Reference</v>
      </c>
      <c r="S3846">
        <f t="shared" si="722"/>
        <v>1</v>
      </c>
      <c r="V3846" cm="1">
        <f t="array" ref="V3846">IF(E3846&lt;&gt;"CAPTURE",0,SUMPRODUCT((MDR_Rates!$A$2:$A$10=F3846)*(G3846&gt;MDR_Rates!$B$2:$B$10)*((MDR_Rates!$C$2:$C$10="")+(G3846&lt;=MDR_Rates!$C$2:$C$10))*MDR_Rates!$D$2:$D$10))</f>
        <v>1.6</v>
      </c>
      <c r="W3846">
        <f t="shared" si="723"/>
        <v>47.98</v>
      </c>
      <c r="X3846">
        <f t="shared" si="724"/>
        <v>8.64</v>
      </c>
      <c r="Y3846">
        <f t="shared" si="725"/>
        <v>0</v>
      </c>
      <c r="Z3846">
        <f t="shared" si="726"/>
        <v>0</v>
      </c>
      <c r="AG3846" t="str">
        <f t="shared" si="727"/>
        <v/>
      </c>
      <c r="AI3846" t="str">
        <f t="shared" si="728"/>
        <v/>
      </c>
      <c r="AJ3846" t="str">
        <f t="shared" si="729"/>
        <v/>
      </c>
      <c r="AK3846" t="str">
        <f t="shared" si="730"/>
        <v>ORD26000560</v>
      </c>
      <c r="AL3846">
        <f>IF(E3846&lt;&gt;"CAPTURE","",COUNTIF(Orders!$H:$H,AK3846))</f>
        <v>1</v>
      </c>
      <c r="AP3846" t="str">
        <f t="shared" si="731"/>
        <v>Matched to Order</v>
      </c>
      <c r="AQ3846">
        <f>IF(COUNTIF($A$2:A3846,A3846)=1,1,0)</f>
        <v>1</v>
      </c>
    </row>
    <row r="3847" spans="1:43" x14ac:dyDescent="0.3">
      <c r="A3847" t="s">
        <v>16271</v>
      </c>
      <c r="C3847" t="s">
        <v>1179</v>
      </c>
      <c r="D3847" s="1">
        <v>46286</v>
      </c>
      <c r="E3847" t="s">
        <v>11819</v>
      </c>
      <c r="F3847" t="s">
        <v>9</v>
      </c>
      <c r="G3847">
        <v>299</v>
      </c>
      <c r="H3847">
        <v>0</v>
      </c>
      <c r="I3847">
        <v>0</v>
      </c>
      <c r="J3847">
        <v>299</v>
      </c>
      <c r="K3847" s="1">
        <v>46288</v>
      </c>
      <c r="L3847" t="s">
        <v>16241</v>
      </c>
      <c r="M3847">
        <f t="shared" si="720"/>
        <v>1</v>
      </c>
      <c r="N3847">
        <f>COUNTIF(Orders!$A:$A,C3847)</f>
        <v>1</v>
      </c>
      <c r="P3847">
        <f>COUNTIF(Orders!$H:$H,UPPER(SUBSTITUTE(TRIM(C3847),"-","")))</f>
        <v>1</v>
      </c>
      <c r="R3847" t="str">
        <f t="shared" si="721"/>
        <v>Matched Order Reference</v>
      </c>
      <c r="S3847">
        <f t="shared" si="722"/>
        <v>1</v>
      </c>
      <c r="V3847" cm="1">
        <f t="array" ref="V3847">IF(E3847&lt;&gt;"CAPTURE",0,SUMPRODUCT((MDR_Rates!$A$2:$A$10=F3847)*(G3847&gt;MDR_Rates!$B$2:$B$10)*((MDR_Rates!$C$2:$C$10="")+(G3847&lt;=MDR_Rates!$C$2:$C$10))*MDR_Rates!$D$2:$D$10))</f>
        <v>0</v>
      </c>
      <c r="W3847">
        <f t="shared" si="723"/>
        <v>0</v>
      </c>
      <c r="X3847">
        <f t="shared" si="724"/>
        <v>0</v>
      </c>
      <c r="Y3847">
        <f t="shared" si="725"/>
        <v>0</v>
      </c>
      <c r="Z3847">
        <f t="shared" si="726"/>
        <v>0</v>
      </c>
      <c r="AG3847" t="str">
        <f t="shared" si="727"/>
        <v/>
      </c>
      <c r="AI3847" t="str">
        <f t="shared" si="728"/>
        <v/>
      </c>
      <c r="AJ3847" t="str">
        <f t="shared" si="729"/>
        <v/>
      </c>
      <c r="AK3847" t="str">
        <f t="shared" si="730"/>
        <v>ORD26000579</v>
      </c>
      <c r="AL3847">
        <f>IF(E3847&lt;&gt;"CAPTURE","",COUNTIF(Orders!$H:$H,AK3847))</f>
        <v>1</v>
      </c>
      <c r="AP3847" t="str">
        <f t="shared" si="731"/>
        <v>Matched to Order</v>
      </c>
      <c r="AQ3847">
        <f>IF(COUNTIF($A$2:A3847,A3847)=1,1,0)</f>
        <v>1</v>
      </c>
    </row>
    <row r="3848" spans="1:43" x14ac:dyDescent="0.3">
      <c r="A3848" t="s">
        <v>16272</v>
      </c>
      <c r="C3848" t="s">
        <v>1187</v>
      </c>
      <c r="D3848" s="1">
        <v>46286</v>
      </c>
      <c r="E3848" t="s">
        <v>11819</v>
      </c>
      <c r="F3848" t="s">
        <v>9</v>
      </c>
      <c r="G3848">
        <v>4697</v>
      </c>
      <c r="H3848">
        <v>14.09</v>
      </c>
      <c r="I3848">
        <v>2.54</v>
      </c>
      <c r="J3848">
        <v>4680.37</v>
      </c>
      <c r="K3848" s="1">
        <v>46288</v>
      </c>
      <c r="L3848" t="s">
        <v>16241</v>
      </c>
      <c r="M3848">
        <f t="shared" si="720"/>
        <v>1</v>
      </c>
      <c r="N3848">
        <f>COUNTIF(Orders!$A:$A,C3848)</f>
        <v>1</v>
      </c>
      <c r="P3848">
        <f>COUNTIF(Orders!$H:$H,UPPER(SUBSTITUTE(TRIM(C3848),"-","")))</f>
        <v>1</v>
      </c>
      <c r="R3848" t="str">
        <f t="shared" si="721"/>
        <v>Matched Order Reference</v>
      </c>
      <c r="S3848">
        <f t="shared" si="722"/>
        <v>1</v>
      </c>
      <c r="V3848" cm="1">
        <f t="array" ref="V3848">IF(E3848&lt;&gt;"CAPTURE",0,SUMPRODUCT((MDR_Rates!$A$2:$A$10=F3848)*(G3848&gt;MDR_Rates!$B$2:$B$10)*((MDR_Rates!$C$2:$C$10="")+(G3848&lt;=MDR_Rates!$C$2:$C$10))*MDR_Rates!$D$2:$D$10))</f>
        <v>0.3</v>
      </c>
      <c r="W3848">
        <f t="shared" si="723"/>
        <v>14.09</v>
      </c>
      <c r="X3848">
        <f t="shared" si="724"/>
        <v>2.54</v>
      </c>
      <c r="Y3848">
        <f t="shared" si="725"/>
        <v>0</v>
      </c>
      <c r="Z3848">
        <f t="shared" si="726"/>
        <v>0</v>
      </c>
      <c r="AG3848" t="str">
        <f t="shared" si="727"/>
        <v/>
      </c>
      <c r="AI3848" t="str">
        <f t="shared" si="728"/>
        <v/>
      </c>
      <c r="AJ3848" t="str">
        <f t="shared" si="729"/>
        <v/>
      </c>
      <c r="AK3848" t="str">
        <f t="shared" si="730"/>
        <v>ORD26000583</v>
      </c>
      <c r="AL3848">
        <f>IF(E3848&lt;&gt;"CAPTURE","",COUNTIF(Orders!$H:$H,AK3848))</f>
        <v>1</v>
      </c>
      <c r="AP3848" t="str">
        <f t="shared" si="731"/>
        <v>Matched to Order</v>
      </c>
      <c r="AQ3848">
        <f>IF(COUNTIF($A$2:A3848,A3848)=1,1,0)</f>
        <v>1</v>
      </c>
    </row>
    <row r="3849" spans="1:43" x14ac:dyDescent="0.3">
      <c r="A3849" t="s">
        <v>16273</v>
      </c>
      <c r="C3849" t="s">
        <v>1200</v>
      </c>
      <c r="D3849" s="1">
        <v>46286</v>
      </c>
      <c r="E3849" t="s">
        <v>11819</v>
      </c>
      <c r="F3849" t="s">
        <v>9</v>
      </c>
      <c r="G3849">
        <v>299</v>
      </c>
      <c r="H3849">
        <v>0</v>
      </c>
      <c r="I3849">
        <v>0</v>
      </c>
      <c r="J3849">
        <v>299</v>
      </c>
      <c r="K3849" s="1">
        <v>46288</v>
      </c>
      <c r="L3849" t="s">
        <v>16241</v>
      </c>
      <c r="M3849">
        <f t="shared" si="720"/>
        <v>1</v>
      </c>
      <c r="N3849">
        <f>COUNTIF(Orders!$A:$A,C3849)</f>
        <v>1</v>
      </c>
      <c r="P3849">
        <f>COUNTIF(Orders!$H:$H,UPPER(SUBSTITUTE(TRIM(C3849),"-","")))</f>
        <v>1</v>
      </c>
      <c r="R3849" t="str">
        <f t="shared" si="721"/>
        <v>Matched Order Reference</v>
      </c>
      <c r="S3849">
        <f t="shared" si="722"/>
        <v>1</v>
      </c>
      <c r="V3849" cm="1">
        <f t="array" ref="V3849">IF(E3849&lt;&gt;"CAPTURE",0,SUMPRODUCT((MDR_Rates!$A$2:$A$10=F3849)*(G3849&gt;MDR_Rates!$B$2:$B$10)*((MDR_Rates!$C$2:$C$10="")+(G3849&lt;=MDR_Rates!$C$2:$C$10))*MDR_Rates!$D$2:$D$10))</f>
        <v>0</v>
      </c>
      <c r="W3849">
        <f t="shared" si="723"/>
        <v>0</v>
      </c>
      <c r="X3849">
        <f t="shared" si="724"/>
        <v>0</v>
      </c>
      <c r="Y3849">
        <f t="shared" si="725"/>
        <v>0</v>
      </c>
      <c r="Z3849">
        <f t="shared" si="726"/>
        <v>0</v>
      </c>
      <c r="AG3849" t="str">
        <f t="shared" si="727"/>
        <v/>
      </c>
      <c r="AI3849" t="str">
        <f t="shared" si="728"/>
        <v/>
      </c>
      <c r="AJ3849" t="str">
        <f t="shared" si="729"/>
        <v/>
      </c>
      <c r="AK3849" t="str">
        <f t="shared" si="730"/>
        <v>ORD26000590</v>
      </c>
      <c r="AL3849">
        <f>IF(E3849&lt;&gt;"CAPTURE","",COUNTIF(Orders!$H:$H,AK3849))</f>
        <v>1</v>
      </c>
      <c r="AP3849" t="str">
        <f t="shared" si="731"/>
        <v>Matched to Order</v>
      </c>
      <c r="AQ3849">
        <f>IF(COUNTIF($A$2:A3849,A3849)=1,1,0)</f>
        <v>1</v>
      </c>
    </row>
    <row r="3850" spans="1:43" x14ac:dyDescent="0.3">
      <c r="A3850" t="s">
        <v>16274</v>
      </c>
      <c r="C3850" t="s">
        <v>1216</v>
      </c>
      <c r="D3850" s="1">
        <v>46286</v>
      </c>
      <c r="E3850" t="s">
        <v>11819</v>
      </c>
      <c r="F3850" t="s">
        <v>9</v>
      </c>
      <c r="G3850">
        <v>1499</v>
      </c>
      <c r="H3850">
        <v>0</v>
      </c>
      <c r="I3850">
        <v>0</v>
      </c>
      <c r="J3850">
        <v>1499</v>
      </c>
      <c r="K3850" s="1">
        <v>46288</v>
      </c>
      <c r="L3850" t="s">
        <v>16241</v>
      </c>
      <c r="M3850">
        <f t="shared" si="720"/>
        <v>1</v>
      </c>
      <c r="N3850">
        <f>COUNTIF(Orders!$A:$A,C3850)</f>
        <v>1</v>
      </c>
      <c r="P3850">
        <f>COUNTIF(Orders!$H:$H,UPPER(SUBSTITUTE(TRIM(C3850),"-","")))</f>
        <v>1</v>
      </c>
      <c r="R3850" t="str">
        <f t="shared" si="721"/>
        <v>Matched Order Reference</v>
      </c>
      <c r="S3850">
        <f t="shared" si="722"/>
        <v>1</v>
      </c>
      <c r="V3850" cm="1">
        <f t="array" ref="V3850">IF(E3850&lt;&gt;"CAPTURE",0,SUMPRODUCT((MDR_Rates!$A$2:$A$10=F3850)*(G3850&gt;MDR_Rates!$B$2:$B$10)*((MDR_Rates!$C$2:$C$10="")+(G3850&lt;=MDR_Rates!$C$2:$C$10))*MDR_Rates!$D$2:$D$10))</f>
        <v>0</v>
      </c>
      <c r="W3850">
        <f t="shared" si="723"/>
        <v>0</v>
      </c>
      <c r="X3850">
        <f t="shared" si="724"/>
        <v>0</v>
      </c>
      <c r="Y3850">
        <f t="shared" si="725"/>
        <v>0</v>
      </c>
      <c r="Z3850">
        <f t="shared" si="726"/>
        <v>0</v>
      </c>
      <c r="AG3850" t="str">
        <f t="shared" si="727"/>
        <v/>
      </c>
      <c r="AI3850" t="str">
        <f t="shared" si="728"/>
        <v/>
      </c>
      <c r="AJ3850" t="str">
        <f t="shared" si="729"/>
        <v/>
      </c>
      <c r="AK3850" t="str">
        <f t="shared" si="730"/>
        <v>ORD26000598</v>
      </c>
      <c r="AL3850">
        <f>IF(E3850&lt;&gt;"CAPTURE","",COUNTIF(Orders!$H:$H,AK3850))</f>
        <v>1</v>
      </c>
      <c r="AP3850" t="str">
        <f t="shared" si="731"/>
        <v>Matched to Order</v>
      </c>
      <c r="AQ3850">
        <f>IF(COUNTIF($A$2:A3850,A3850)=1,1,0)</f>
        <v>1</v>
      </c>
    </row>
    <row r="3851" spans="1:43" x14ac:dyDescent="0.3">
      <c r="A3851" t="s">
        <v>16275</v>
      </c>
      <c r="C3851" t="s">
        <v>1344</v>
      </c>
      <c r="D3851" s="1">
        <v>46286</v>
      </c>
      <c r="E3851" t="s">
        <v>11819</v>
      </c>
      <c r="F3851" t="s">
        <v>44</v>
      </c>
      <c r="G3851">
        <v>799</v>
      </c>
      <c r="H3851">
        <v>15.18</v>
      </c>
      <c r="I3851">
        <v>2.73</v>
      </c>
      <c r="J3851">
        <v>781.09</v>
      </c>
      <c r="K3851" s="1">
        <v>46288</v>
      </c>
      <c r="L3851" t="s">
        <v>16241</v>
      </c>
      <c r="M3851">
        <f t="shared" si="720"/>
        <v>1</v>
      </c>
      <c r="N3851">
        <f>COUNTIF(Orders!$A:$A,C3851)</f>
        <v>1</v>
      </c>
      <c r="P3851">
        <f>COUNTIF(Orders!$H:$H,UPPER(SUBSTITUTE(TRIM(C3851),"-","")))</f>
        <v>1</v>
      </c>
      <c r="R3851" t="str">
        <f t="shared" si="721"/>
        <v>Matched Order Reference</v>
      </c>
      <c r="S3851">
        <f t="shared" si="722"/>
        <v>1</v>
      </c>
      <c r="V3851" cm="1">
        <f t="array" ref="V3851">IF(E3851&lt;&gt;"CAPTURE",0,SUMPRODUCT((MDR_Rates!$A$2:$A$10=F3851)*(G3851&gt;MDR_Rates!$B$2:$B$10)*((MDR_Rates!$C$2:$C$10="")+(G3851&lt;=MDR_Rates!$C$2:$C$10))*MDR_Rates!$D$2:$D$10))</f>
        <v>1.9</v>
      </c>
      <c r="W3851">
        <f t="shared" si="723"/>
        <v>15.18</v>
      </c>
      <c r="X3851">
        <f t="shared" si="724"/>
        <v>2.73</v>
      </c>
      <c r="Y3851">
        <f t="shared" si="725"/>
        <v>0</v>
      </c>
      <c r="Z3851">
        <f t="shared" si="726"/>
        <v>0</v>
      </c>
      <c r="AG3851" t="str">
        <f t="shared" si="727"/>
        <v/>
      </c>
      <c r="AI3851" t="str">
        <f t="shared" si="728"/>
        <v/>
      </c>
      <c r="AJ3851" t="str">
        <f t="shared" si="729"/>
        <v/>
      </c>
      <c r="AK3851" t="str">
        <f t="shared" si="730"/>
        <v>ORD26000662</v>
      </c>
      <c r="AL3851">
        <f>IF(E3851&lt;&gt;"CAPTURE","",COUNTIF(Orders!$H:$H,AK3851))</f>
        <v>1</v>
      </c>
      <c r="AP3851" t="str">
        <f t="shared" si="731"/>
        <v>Matched to Order</v>
      </c>
      <c r="AQ3851">
        <f>IF(COUNTIF($A$2:A3851,A3851)=1,1,0)</f>
        <v>1</v>
      </c>
    </row>
    <row r="3852" spans="1:43" x14ac:dyDescent="0.3">
      <c r="A3852" t="s">
        <v>16276</v>
      </c>
      <c r="C3852" t="s">
        <v>1470</v>
      </c>
      <c r="D3852" s="1">
        <v>46286</v>
      </c>
      <c r="E3852" t="s">
        <v>11819</v>
      </c>
      <c r="F3852" t="s">
        <v>33</v>
      </c>
      <c r="G3852">
        <v>2999</v>
      </c>
      <c r="H3852">
        <v>35.99</v>
      </c>
      <c r="I3852">
        <v>6.48</v>
      </c>
      <c r="J3852">
        <v>2956.53</v>
      </c>
      <c r="K3852" s="1">
        <v>46288</v>
      </c>
      <c r="L3852" t="s">
        <v>16241</v>
      </c>
      <c r="M3852">
        <f t="shared" si="720"/>
        <v>1</v>
      </c>
      <c r="N3852">
        <f>COUNTIF(Orders!$A:$A,C3852)</f>
        <v>1</v>
      </c>
      <c r="P3852">
        <f>COUNTIF(Orders!$H:$H,UPPER(SUBSTITUTE(TRIM(C3852),"-","")))</f>
        <v>1</v>
      </c>
      <c r="R3852" t="str">
        <f t="shared" si="721"/>
        <v>Matched Order Reference</v>
      </c>
      <c r="S3852">
        <f t="shared" si="722"/>
        <v>1</v>
      </c>
      <c r="V3852" cm="1">
        <f t="array" ref="V3852">IF(E3852&lt;&gt;"CAPTURE",0,SUMPRODUCT((MDR_Rates!$A$2:$A$10=F3852)*(G3852&gt;MDR_Rates!$B$2:$B$10)*((MDR_Rates!$C$2:$C$10="")+(G3852&lt;=MDR_Rates!$C$2:$C$10))*MDR_Rates!$D$2:$D$10))</f>
        <v>1.2</v>
      </c>
      <c r="W3852">
        <f t="shared" si="723"/>
        <v>35.99</v>
      </c>
      <c r="X3852">
        <f t="shared" si="724"/>
        <v>6.48</v>
      </c>
      <c r="Y3852">
        <f t="shared" si="725"/>
        <v>0</v>
      </c>
      <c r="Z3852">
        <f t="shared" si="726"/>
        <v>0</v>
      </c>
      <c r="AG3852" t="str">
        <f t="shared" si="727"/>
        <v/>
      </c>
      <c r="AI3852" t="str">
        <f t="shared" si="728"/>
        <v/>
      </c>
      <c r="AJ3852" t="str">
        <f t="shared" si="729"/>
        <v/>
      </c>
      <c r="AK3852" t="str">
        <f t="shared" si="730"/>
        <v>ORD26000725</v>
      </c>
      <c r="AL3852">
        <f>IF(E3852&lt;&gt;"CAPTURE","",COUNTIF(Orders!$H:$H,AK3852))</f>
        <v>1</v>
      </c>
      <c r="AP3852" t="str">
        <f t="shared" si="731"/>
        <v>Matched to Order</v>
      </c>
      <c r="AQ3852">
        <f>IF(COUNTIF($A$2:A3852,A3852)=1,1,0)</f>
        <v>1</v>
      </c>
    </row>
    <row r="3853" spans="1:43" x14ac:dyDescent="0.3">
      <c r="A3853" t="s">
        <v>16277</v>
      </c>
      <c r="C3853" t="s">
        <v>1519</v>
      </c>
      <c r="D3853" s="1">
        <v>46286</v>
      </c>
      <c r="E3853" t="s">
        <v>11819</v>
      </c>
      <c r="F3853" t="s">
        <v>9</v>
      </c>
      <c r="G3853">
        <v>3798</v>
      </c>
      <c r="H3853">
        <v>11.39</v>
      </c>
      <c r="I3853">
        <v>2.0499999999999998</v>
      </c>
      <c r="J3853">
        <v>3784.56</v>
      </c>
      <c r="K3853" s="1">
        <v>46288</v>
      </c>
      <c r="L3853" t="s">
        <v>16241</v>
      </c>
      <c r="M3853">
        <f t="shared" si="720"/>
        <v>1</v>
      </c>
      <c r="N3853">
        <f>COUNTIF(Orders!$A:$A,C3853)</f>
        <v>1</v>
      </c>
      <c r="P3853">
        <f>COUNTIF(Orders!$H:$H,UPPER(SUBSTITUTE(TRIM(C3853),"-","")))</f>
        <v>1</v>
      </c>
      <c r="R3853" t="str">
        <f t="shared" si="721"/>
        <v>Matched Order Reference</v>
      </c>
      <c r="S3853">
        <f t="shared" si="722"/>
        <v>1</v>
      </c>
      <c r="V3853" cm="1">
        <f t="array" ref="V3853">IF(E3853&lt;&gt;"CAPTURE",0,SUMPRODUCT((MDR_Rates!$A$2:$A$10=F3853)*(G3853&gt;MDR_Rates!$B$2:$B$10)*((MDR_Rates!$C$2:$C$10="")+(G3853&lt;=MDR_Rates!$C$2:$C$10))*MDR_Rates!$D$2:$D$10))</f>
        <v>0.3</v>
      </c>
      <c r="W3853">
        <f t="shared" si="723"/>
        <v>11.39</v>
      </c>
      <c r="X3853">
        <f t="shared" si="724"/>
        <v>2.0499999999999998</v>
      </c>
      <c r="Y3853">
        <f t="shared" si="725"/>
        <v>0</v>
      </c>
      <c r="Z3853">
        <f t="shared" si="726"/>
        <v>0</v>
      </c>
      <c r="AG3853" t="str">
        <f t="shared" si="727"/>
        <v/>
      </c>
      <c r="AI3853" t="str">
        <f t="shared" si="728"/>
        <v/>
      </c>
      <c r="AJ3853" t="str">
        <f t="shared" si="729"/>
        <v/>
      </c>
      <c r="AK3853" t="str">
        <f t="shared" si="730"/>
        <v>ORD26000750</v>
      </c>
      <c r="AL3853">
        <f>IF(E3853&lt;&gt;"CAPTURE","",COUNTIF(Orders!$H:$H,AK3853))</f>
        <v>1</v>
      </c>
      <c r="AP3853" t="str">
        <f t="shared" si="731"/>
        <v>Matched to Order</v>
      </c>
      <c r="AQ3853">
        <f>IF(COUNTIF($A$2:A3853,A3853)=1,1,0)</f>
        <v>1</v>
      </c>
    </row>
    <row r="3854" spans="1:43" x14ac:dyDescent="0.3">
      <c r="A3854" t="s">
        <v>16278</v>
      </c>
      <c r="C3854" t="s">
        <v>1626</v>
      </c>
      <c r="D3854" s="1">
        <v>46286</v>
      </c>
      <c r="E3854" t="s">
        <v>11819</v>
      </c>
      <c r="F3854" t="s">
        <v>9</v>
      </c>
      <c r="G3854">
        <v>2499</v>
      </c>
      <c r="H3854">
        <v>7.5</v>
      </c>
      <c r="I3854">
        <v>1.35</v>
      </c>
      <c r="J3854">
        <v>2490.15</v>
      </c>
      <c r="K3854" s="1">
        <v>46288</v>
      </c>
      <c r="L3854" t="s">
        <v>16241</v>
      </c>
      <c r="M3854">
        <f t="shared" si="720"/>
        <v>1</v>
      </c>
      <c r="N3854">
        <f>COUNTIF(Orders!$A:$A,C3854)</f>
        <v>1</v>
      </c>
      <c r="P3854">
        <f>COUNTIF(Orders!$H:$H,UPPER(SUBSTITUTE(TRIM(C3854),"-","")))</f>
        <v>1</v>
      </c>
      <c r="R3854" t="str">
        <f t="shared" si="721"/>
        <v>Matched Order Reference</v>
      </c>
      <c r="S3854">
        <f t="shared" si="722"/>
        <v>1</v>
      </c>
      <c r="V3854" cm="1">
        <f t="array" ref="V3854">IF(E3854&lt;&gt;"CAPTURE",0,SUMPRODUCT((MDR_Rates!$A$2:$A$10=F3854)*(G3854&gt;MDR_Rates!$B$2:$B$10)*((MDR_Rates!$C$2:$C$10="")+(G3854&lt;=MDR_Rates!$C$2:$C$10))*MDR_Rates!$D$2:$D$10))</f>
        <v>0.3</v>
      </c>
      <c r="W3854">
        <f t="shared" si="723"/>
        <v>7.5</v>
      </c>
      <c r="X3854">
        <f t="shared" si="724"/>
        <v>1.35</v>
      </c>
      <c r="Y3854">
        <f t="shared" si="725"/>
        <v>0</v>
      </c>
      <c r="Z3854">
        <f t="shared" si="726"/>
        <v>0</v>
      </c>
      <c r="AG3854" t="str">
        <f t="shared" si="727"/>
        <v/>
      </c>
      <c r="AI3854" t="str">
        <f t="shared" si="728"/>
        <v/>
      </c>
      <c r="AJ3854" t="str">
        <f t="shared" si="729"/>
        <v/>
      </c>
      <c r="AK3854" t="str">
        <f t="shared" si="730"/>
        <v>ORD26000804</v>
      </c>
      <c r="AL3854">
        <f>IF(E3854&lt;&gt;"CAPTURE","",COUNTIF(Orders!$H:$H,AK3854))</f>
        <v>1</v>
      </c>
      <c r="AP3854" t="str">
        <f t="shared" si="731"/>
        <v>Matched to Order</v>
      </c>
      <c r="AQ3854">
        <f>IF(COUNTIF($A$2:A3854,A3854)=1,1,0)</f>
        <v>1</v>
      </c>
    </row>
    <row r="3855" spans="1:43" x14ac:dyDescent="0.3">
      <c r="A3855" t="s">
        <v>16279</v>
      </c>
      <c r="C3855" t="s">
        <v>1771</v>
      </c>
      <c r="D3855" s="1">
        <v>46286</v>
      </c>
      <c r="E3855" t="s">
        <v>11819</v>
      </c>
      <c r="F3855" t="s">
        <v>9</v>
      </c>
      <c r="G3855">
        <v>3298</v>
      </c>
      <c r="H3855">
        <v>9.89</v>
      </c>
      <c r="I3855">
        <v>1.78</v>
      </c>
      <c r="J3855">
        <v>3286.33</v>
      </c>
      <c r="K3855" s="1">
        <v>46288</v>
      </c>
      <c r="L3855" t="s">
        <v>16241</v>
      </c>
      <c r="M3855">
        <f t="shared" si="720"/>
        <v>1</v>
      </c>
      <c r="N3855">
        <f>COUNTIF(Orders!$A:$A,C3855)</f>
        <v>1</v>
      </c>
      <c r="P3855">
        <f>COUNTIF(Orders!$H:$H,UPPER(SUBSTITUTE(TRIM(C3855),"-","")))</f>
        <v>1</v>
      </c>
      <c r="R3855" t="str">
        <f t="shared" si="721"/>
        <v>Matched Order Reference</v>
      </c>
      <c r="S3855">
        <f t="shared" si="722"/>
        <v>1</v>
      </c>
      <c r="V3855" cm="1">
        <f t="array" ref="V3855">IF(E3855&lt;&gt;"CAPTURE",0,SUMPRODUCT((MDR_Rates!$A$2:$A$10=F3855)*(G3855&gt;MDR_Rates!$B$2:$B$10)*((MDR_Rates!$C$2:$C$10="")+(G3855&lt;=MDR_Rates!$C$2:$C$10))*MDR_Rates!$D$2:$D$10))</f>
        <v>0.3</v>
      </c>
      <c r="W3855">
        <f t="shared" si="723"/>
        <v>9.89</v>
      </c>
      <c r="X3855">
        <f t="shared" si="724"/>
        <v>1.78</v>
      </c>
      <c r="Y3855">
        <f t="shared" si="725"/>
        <v>0</v>
      </c>
      <c r="Z3855">
        <f t="shared" si="726"/>
        <v>0</v>
      </c>
      <c r="AG3855" t="str">
        <f t="shared" si="727"/>
        <v/>
      </c>
      <c r="AI3855" t="str">
        <f t="shared" si="728"/>
        <v/>
      </c>
      <c r="AJ3855" t="str">
        <f t="shared" si="729"/>
        <v/>
      </c>
      <c r="AK3855" t="str">
        <f t="shared" si="730"/>
        <v>ORD26000877</v>
      </c>
      <c r="AL3855">
        <f>IF(E3855&lt;&gt;"CAPTURE","",COUNTIF(Orders!$H:$H,AK3855))</f>
        <v>1</v>
      </c>
      <c r="AP3855" t="str">
        <f t="shared" si="731"/>
        <v>Matched to Order</v>
      </c>
      <c r="AQ3855">
        <f>IF(COUNTIF($A$2:A3855,A3855)=1,1,0)</f>
        <v>1</v>
      </c>
    </row>
    <row r="3856" spans="1:43" x14ac:dyDescent="0.3">
      <c r="A3856" t="s">
        <v>16280</v>
      </c>
      <c r="C3856" t="s">
        <v>1793</v>
      </c>
      <c r="D3856" s="1">
        <v>46286</v>
      </c>
      <c r="E3856" t="s">
        <v>11819</v>
      </c>
      <c r="F3856" t="s">
        <v>17</v>
      </c>
      <c r="G3856">
        <v>2998</v>
      </c>
      <c r="H3856">
        <v>47.97</v>
      </c>
      <c r="I3856">
        <v>8.6300000000000008</v>
      </c>
      <c r="J3856">
        <v>2941.4</v>
      </c>
      <c r="K3856" s="1">
        <v>46288</v>
      </c>
      <c r="L3856" t="s">
        <v>16241</v>
      </c>
      <c r="M3856">
        <f t="shared" si="720"/>
        <v>1</v>
      </c>
      <c r="N3856">
        <f>COUNTIF(Orders!$A:$A,C3856)</f>
        <v>1</v>
      </c>
      <c r="P3856">
        <f>COUNTIF(Orders!$H:$H,UPPER(SUBSTITUTE(TRIM(C3856),"-","")))</f>
        <v>1</v>
      </c>
      <c r="R3856" t="str">
        <f t="shared" si="721"/>
        <v>Matched Order Reference</v>
      </c>
      <c r="S3856">
        <f t="shared" si="722"/>
        <v>1</v>
      </c>
      <c r="V3856" cm="1">
        <f t="array" ref="V3856">IF(E3856&lt;&gt;"CAPTURE",0,SUMPRODUCT((MDR_Rates!$A$2:$A$10=F3856)*(G3856&gt;MDR_Rates!$B$2:$B$10)*((MDR_Rates!$C$2:$C$10="")+(G3856&lt;=MDR_Rates!$C$2:$C$10))*MDR_Rates!$D$2:$D$10))</f>
        <v>1.6</v>
      </c>
      <c r="W3856">
        <f t="shared" si="723"/>
        <v>47.97</v>
      </c>
      <c r="X3856">
        <f t="shared" si="724"/>
        <v>8.6300000000000008</v>
      </c>
      <c r="Y3856">
        <f t="shared" si="725"/>
        <v>0</v>
      </c>
      <c r="Z3856">
        <f t="shared" si="726"/>
        <v>0</v>
      </c>
      <c r="AG3856" t="str">
        <f t="shared" si="727"/>
        <v/>
      </c>
      <c r="AI3856" t="str">
        <f t="shared" si="728"/>
        <v/>
      </c>
      <c r="AJ3856" t="str">
        <f t="shared" si="729"/>
        <v/>
      </c>
      <c r="AK3856" t="str">
        <f t="shared" si="730"/>
        <v>ORD26000888</v>
      </c>
      <c r="AL3856">
        <f>IF(E3856&lt;&gt;"CAPTURE","",COUNTIF(Orders!$H:$H,AK3856))</f>
        <v>1</v>
      </c>
      <c r="AP3856" t="str">
        <f t="shared" si="731"/>
        <v>Matched to Order</v>
      </c>
      <c r="AQ3856">
        <f>IF(COUNTIF($A$2:A3856,A3856)=1,1,0)</f>
        <v>1</v>
      </c>
    </row>
    <row r="3857" spans="1:43" x14ac:dyDescent="0.3">
      <c r="A3857" t="s">
        <v>16281</v>
      </c>
      <c r="C3857" t="s">
        <v>1825</v>
      </c>
      <c r="D3857" s="1">
        <v>46286</v>
      </c>
      <c r="E3857" t="s">
        <v>11819</v>
      </c>
      <c r="F3857" t="s">
        <v>9</v>
      </c>
      <c r="G3857">
        <v>799</v>
      </c>
      <c r="H3857">
        <v>0</v>
      </c>
      <c r="I3857">
        <v>0</v>
      </c>
      <c r="J3857">
        <v>799</v>
      </c>
      <c r="K3857" s="1">
        <v>46288</v>
      </c>
      <c r="L3857" t="s">
        <v>16241</v>
      </c>
      <c r="M3857">
        <f t="shared" si="720"/>
        <v>1</v>
      </c>
      <c r="N3857">
        <f>COUNTIF(Orders!$A:$A,C3857)</f>
        <v>1</v>
      </c>
      <c r="P3857">
        <f>COUNTIF(Orders!$H:$H,UPPER(SUBSTITUTE(TRIM(C3857),"-","")))</f>
        <v>1</v>
      </c>
      <c r="R3857" t="str">
        <f t="shared" si="721"/>
        <v>Matched Order Reference</v>
      </c>
      <c r="S3857">
        <f t="shared" si="722"/>
        <v>1</v>
      </c>
      <c r="V3857" cm="1">
        <f t="array" ref="V3857">IF(E3857&lt;&gt;"CAPTURE",0,SUMPRODUCT((MDR_Rates!$A$2:$A$10=F3857)*(G3857&gt;MDR_Rates!$B$2:$B$10)*((MDR_Rates!$C$2:$C$10="")+(G3857&lt;=MDR_Rates!$C$2:$C$10))*MDR_Rates!$D$2:$D$10))</f>
        <v>0</v>
      </c>
      <c r="W3857">
        <f t="shared" si="723"/>
        <v>0</v>
      </c>
      <c r="X3857">
        <f t="shared" si="724"/>
        <v>0</v>
      </c>
      <c r="Y3857">
        <f t="shared" si="725"/>
        <v>0</v>
      </c>
      <c r="Z3857">
        <f t="shared" si="726"/>
        <v>0</v>
      </c>
      <c r="AG3857" t="str">
        <f t="shared" si="727"/>
        <v/>
      </c>
      <c r="AI3857" t="str">
        <f t="shared" si="728"/>
        <v/>
      </c>
      <c r="AJ3857" t="str">
        <f t="shared" si="729"/>
        <v/>
      </c>
      <c r="AK3857" t="str">
        <f t="shared" si="730"/>
        <v>ORD26000904</v>
      </c>
      <c r="AL3857">
        <f>IF(E3857&lt;&gt;"CAPTURE","",COUNTIF(Orders!$H:$H,AK3857))</f>
        <v>1</v>
      </c>
      <c r="AP3857" t="str">
        <f t="shared" si="731"/>
        <v>Matched to Order</v>
      </c>
      <c r="AQ3857">
        <f>IF(COUNTIF($A$2:A3857,A3857)=1,1,0)</f>
        <v>1</v>
      </c>
    </row>
    <row r="3858" spans="1:43" x14ac:dyDescent="0.3">
      <c r="A3858" t="s">
        <v>16282</v>
      </c>
      <c r="C3858" t="s">
        <v>1841</v>
      </c>
      <c r="D3858" s="1">
        <v>46286</v>
      </c>
      <c r="E3858" t="s">
        <v>11819</v>
      </c>
      <c r="F3858" t="s">
        <v>9</v>
      </c>
      <c r="G3858">
        <v>1799</v>
      </c>
      <c r="H3858">
        <v>0</v>
      </c>
      <c r="I3858">
        <v>0</v>
      </c>
      <c r="J3858">
        <v>1799</v>
      </c>
      <c r="K3858" s="1">
        <v>46288</v>
      </c>
      <c r="L3858" t="s">
        <v>16241</v>
      </c>
      <c r="M3858">
        <f t="shared" si="720"/>
        <v>1</v>
      </c>
      <c r="N3858">
        <f>COUNTIF(Orders!$A:$A,C3858)</f>
        <v>1</v>
      </c>
      <c r="P3858">
        <f>COUNTIF(Orders!$H:$H,UPPER(SUBSTITUTE(TRIM(C3858),"-","")))</f>
        <v>1</v>
      </c>
      <c r="R3858" t="str">
        <f t="shared" si="721"/>
        <v>Matched Order Reference</v>
      </c>
      <c r="S3858">
        <f t="shared" si="722"/>
        <v>1</v>
      </c>
      <c r="V3858" cm="1">
        <f t="array" ref="V3858">IF(E3858&lt;&gt;"CAPTURE",0,SUMPRODUCT((MDR_Rates!$A$2:$A$10=F3858)*(G3858&gt;MDR_Rates!$B$2:$B$10)*((MDR_Rates!$C$2:$C$10="")+(G3858&lt;=MDR_Rates!$C$2:$C$10))*MDR_Rates!$D$2:$D$10))</f>
        <v>0</v>
      </c>
      <c r="W3858">
        <f t="shared" si="723"/>
        <v>0</v>
      </c>
      <c r="X3858">
        <f t="shared" si="724"/>
        <v>0</v>
      </c>
      <c r="Y3858">
        <f t="shared" si="725"/>
        <v>0</v>
      </c>
      <c r="Z3858">
        <f t="shared" si="726"/>
        <v>0</v>
      </c>
      <c r="AG3858" t="str">
        <f t="shared" si="727"/>
        <v/>
      </c>
      <c r="AI3858" t="str">
        <f t="shared" si="728"/>
        <v/>
      </c>
      <c r="AJ3858" t="str">
        <f t="shared" si="729"/>
        <v/>
      </c>
      <c r="AK3858" t="str">
        <f t="shared" si="730"/>
        <v>ORD26000912</v>
      </c>
      <c r="AL3858">
        <f>IF(E3858&lt;&gt;"CAPTURE","",COUNTIF(Orders!$H:$H,AK3858))</f>
        <v>1</v>
      </c>
      <c r="AP3858" t="str">
        <f t="shared" si="731"/>
        <v>Matched to Order</v>
      </c>
      <c r="AQ3858">
        <f>IF(COUNTIF($A$2:A3858,A3858)=1,1,0)</f>
        <v>1</v>
      </c>
    </row>
    <row r="3859" spans="1:43" x14ac:dyDescent="0.3">
      <c r="A3859" t="s">
        <v>16283</v>
      </c>
      <c r="C3859" t="s">
        <v>1926</v>
      </c>
      <c r="D3859" s="1">
        <v>46286</v>
      </c>
      <c r="E3859" t="s">
        <v>11819</v>
      </c>
      <c r="F3859" t="s">
        <v>17</v>
      </c>
      <c r="G3859">
        <v>4197</v>
      </c>
      <c r="H3859">
        <v>67.150000000000006</v>
      </c>
      <c r="I3859">
        <v>12.09</v>
      </c>
      <c r="J3859">
        <v>4117.76</v>
      </c>
      <c r="K3859" s="1">
        <v>46288</v>
      </c>
      <c r="L3859" t="s">
        <v>16241</v>
      </c>
      <c r="M3859">
        <f t="shared" si="720"/>
        <v>1</v>
      </c>
      <c r="N3859">
        <f>COUNTIF(Orders!$A:$A,C3859)</f>
        <v>1</v>
      </c>
      <c r="P3859">
        <f>COUNTIF(Orders!$H:$H,UPPER(SUBSTITUTE(TRIM(C3859),"-","")))</f>
        <v>1</v>
      </c>
      <c r="R3859" t="str">
        <f t="shared" si="721"/>
        <v>Matched Order Reference</v>
      </c>
      <c r="S3859">
        <f t="shared" si="722"/>
        <v>1</v>
      </c>
      <c r="V3859" cm="1">
        <f t="array" ref="V3859">IF(E3859&lt;&gt;"CAPTURE",0,SUMPRODUCT((MDR_Rates!$A$2:$A$10=F3859)*(G3859&gt;MDR_Rates!$B$2:$B$10)*((MDR_Rates!$C$2:$C$10="")+(G3859&lt;=MDR_Rates!$C$2:$C$10))*MDR_Rates!$D$2:$D$10))</f>
        <v>1.6</v>
      </c>
      <c r="W3859">
        <f t="shared" si="723"/>
        <v>67.150000000000006</v>
      </c>
      <c r="X3859">
        <f t="shared" si="724"/>
        <v>12.09</v>
      </c>
      <c r="Y3859">
        <f t="shared" si="725"/>
        <v>0</v>
      </c>
      <c r="Z3859">
        <f t="shared" si="726"/>
        <v>0</v>
      </c>
      <c r="AG3859" t="str">
        <f t="shared" si="727"/>
        <v/>
      </c>
      <c r="AI3859" t="str">
        <f t="shared" si="728"/>
        <v/>
      </c>
      <c r="AJ3859" t="str">
        <f t="shared" si="729"/>
        <v/>
      </c>
      <c r="AK3859" t="str">
        <f t="shared" si="730"/>
        <v>ORD26000955</v>
      </c>
      <c r="AL3859">
        <f>IF(E3859&lt;&gt;"CAPTURE","",COUNTIF(Orders!$H:$H,AK3859))</f>
        <v>1</v>
      </c>
      <c r="AP3859" t="str">
        <f t="shared" si="731"/>
        <v>Matched to Order</v>
      </c>
      <c r="AQ3859">
        <f>IF(COUNTIF($A$2:A3859,A3859)=1,1,0)</f>
        <v>1</v>
      </c>
    </row>
    <row r="3860" spans="1:43" x14ac:dyDescent="0.3">
      <c r="A3860" t="s">
        <v>16284</v>
      </c>
      <c r="C3860" t="s">
        <v>1930</v>
      </c>
      <c r="D3860" s="1">
        <v>46286</v>
      </c>
      <c r="E3860" t="s">
        <v>11819</v>
      </c>
      <c r="F3860" t="s">
        <v>44</v>
      </c>
      <c r="G3860">
        <v>5798</v>
      </c>
      <c r="H3860">
        <v>98.57</v>
      </c>
      <c r="I3860">
        <v>17.739999999999998</v>
      </c>
      <c r="J3860">
        <v>5681.69</v>
      </c>
      <c r="K3860" s="1">
        <v>46288</v>
      </c>
      <c r="L3860" t="s">
        <v>16241</v>
      </c>
      <c r="M3860">
        <f t="shared" si="720"/>
        <v>1</v>
      </c>
      <c r="N3860">
        <f>COUNTIF(Orders!$A:$A,C3860)</f>
        <v>1</v>
      </c>
      <c r="P3860">
        <f>COUNTIF(Orders!$H:$H,UPPER(SUBSTITUTE(TRIM(C3860),"-","")))</f>
        <v>1</v>
      </c>
      <c r="R3860" t="str">
        <f t="shared" si="721"/>
        <v>Matched Order Reference</v>
      </c>
      <c r="S3860">
        <f t="shared" si="722"/>
        <v>1</v>
      </c>
      <c r="V3860" cm="1">
        <f t="array" ref="V3860">IF(E3860&lt;&gt;"CAPTURE",0,SUMPRODUCT((MDR_Rates!$A$2:$A$10=F3860)*(G3860&gt;MDR_Rates!$B$2:$B$10)*((MDR_Rates!$C$2:$C$10="")+(G3860&lt;=MDR_Rates!$C$2:$C$10))*MDR_Rates!$D$2:$D$10))</f>
        <v>1.7</v>
      </c>
      <c r="W3860">
        <f t="shared" si="723"/>
        <v>98.57</v>
      </c>
      <c r="X3860">
        <f t="shared" si="724"/>
        <v>17.739999999999998</v>
      </c>
      <c r="Y3860">
        <f t="shared" si="725"/>
        <v>0</v>
      </c>
      <c r="Z3860">
        <f t="shared" si="726"/>
        <v>0</v>
      </c>
      <c r="AG3860" t="str">
        <f t="shared" si="727"/>
        <v/>
      </c>
      <c r="AI3860" t="str">
        <f t="shared" si="728"/>
        <v/>
      </c>
      <c r="AJ3860" t="str">
        <f t="shared" si="729"/>
        <v/>
      </c>
      <c r="AK3860" t="str">
        <f t="shared" si="730"/>
        <v>ORD26000957</v>
      </c>
      <c r="AL3860">
        <f>IF(E3860&lt;&gt;"CAPTURE","",COUNTIF(Orders!$H:$H,AK3860))</f>
        <v>1</v>
      </c>
      <c r="AP3860" t="str">
        <f t="shared" si="731"/>
        <v>Matched to Order</v>
      </c>
      <c r="AQ3860">
        <f>IF(COUNTIF($A$2:A3860,A3860)=1,1,0)</f>
        <v>1</v>
      </c>
    </row>
    <row r="3861" spans="1:43" x14ac:dyDescent="0.3">
      <c r="A3861" t="s">
        <v>16285</v>
      </c>
      <c r="C3861" t="s">
        <v>1992</v>
      </c>
      <c r="D3861" s="1">
        <v>46286</v>
      </c>
      <c r="E3861" t="s">
        <v>11819</v>
      </c>
      <c r="F3861" t="s">
        <v>9</v>
      </c>
      <c r="G3861">
        <v>7999</v>
      </c>
      <c r="H3861">
        <v>24</v>
      </c>
      <c r="I3861">
        <v>4.32</v>
      </c>
      <c r="J3861">
        <v>7970.68</v>
      </c>
      <c r="K3861" s="1">
        <v>46288</v>
      </c>
      <c r="L3861" t="s">
        <v>16241</v>
      </c>
      <c r="M3861">
        <f t="shared" si="720"/>
        <v>1</v>
      </c>
      <c r="N3861">
        <f>COUNTIF(Orders!$A:$A,C3861)</f>
        <v>1</v>
      </c>
      <c r="P3861">
        <f>COUNTIF(Orders!$H:$H,UPPER(SUBSTITUTE(TRIM(C3861),"-","")))</f>
        <v>1</v>
      </c>
      <c r="R3861" t="str">
        <f t="shared" si="721"/>
        <v>Matched Order Reference</v>
      </c>
      <c r="S3861">
        <f t="shared" si="722"/>
        <v>1</v>
      </c>
      <c r="V3861" cm="1">
        <f t="array" ref="V3861">IF(E3861&lt;&gt;"CAPTURE",0,SUMPRODUCT((MDR_Rates!$A$2:$A$10=F3861)*(G3861&gt;MDR_Rates!$B$2:$B$10)*((MDR_Rates!$C$2:$C$10="")+(G3861&lt;=MDR_Rates!$C$2:$C$10))*MDR_Rates!$D$2:$D$10))</f>
        <v>0.3</v>
      </c>
      <c r="W3861">
        <f t="shared" si="723"/>
        <v>24</v>
      </c>
      <c r="X3861">
        <f t="shared" si="724"/>
        <v>4.32</v>
      </c>
      <c r="Y3861">
        <f t="shared" si="725"/>
        <v>0</v>
      </c>
      <c r="Z3861">
        <f t="shared" si="726"/>
        <v>0</v>
      </c>
      <c r="AG3861" t="str">
        <f t="shared" si="727"/>
        <v/>
      </c>
      <c r="AI3861" t="str">
        <f t="shared" si="728"/>
        <v/>
      </c>
      <c r="AJ3861" t="str">
        <f t="shared" si="729"/>
        <v/>
      </c>
      <c r="AK3861" t="str">
        <f t="shared" si="730"/>
        <v>ORD26000988</v>
      </c>
      <c r="AL3861">
        <f>IF(E3861&lt;&gt;"CAPTURE","",COUNTIF(Orders!$H:$H,AK3861))</f>
        <v>1</v>
      </c>
      <c r="AP3861" t="str">
        <f t="shared" si="731"/>
        <v>Matched to Order</v>
      </c>
      <c r="AQ3861">
        <f>IF(COUNTIF($A$2:A3861,A3861)=1,1,0)</f>
        <v>1</v>
      </c>
    </row>
    <row r="3862" spans="1:43" x14ac:dyDescent="0.3">
      <c r="A3862" t="s">
        <v>16286</v>
      </c>
      <c r="C3862" t="s">
        <v>16287</v>
      </c>
      <c r="D3862" s="1">
        <v>46286</v>
      </c>
      <c r="E3862" t="s">
        <v>11819</v>
      </c>
      <c r="F3862" t="s">
        <v>17</v>
      </c>
      <c r="G3862">
        <v>799</v>
      </c>
      <c r="H3862">
        <v>14.38</v>
      </c>
      <c r="I3862">
        <v>2.59</v>
      </c>
      <c r="J3862">
        <v>782.03</v>
      </c>
      <c r="K3862" s="1">
        <v>46288</v>
      </c>
      <c r="L3862" t="s">
        <v>16241</v>
      </c>
      <c r="M3862">
        <f t="shared" si="720"/>
        <v>1</v>
      </c>
      <c r="N3862">
        <f>COUNTIF(Orders!$A:$A,C3862)</f>
        <v>1</v>
      </c>
      <c r="P3862">
        <f>COUNTIF(Orders!$H:$H,UPPER(SUBSTITUTE(TRIM(C3862),"-","")))</f>
        <v>1</v>
      </c>
      <c r="R3862" t="str">
        <f t="shared" si="721"/>
        <v>Matched Order Reference</v>
      </c>
      <c r="S3862">
        <f t="shared" si="722"/>
        <v>1</v>
      </c>
      <c r="V3862" cm="1">
        <f t="array" ref="V3862">IF(E3862&lt;&gt;"CAPTURE",0,SUMPRODUCT((MDR_Rates!$A$2:$A$10=F3862)*(G3862&gt;MDR_Rates!$B$2:$B$10)*((MDR_Rates!$C$2:$C$10="")+(G3862&lt;=MDR_Rates!$C$2:$C$10))*MDR_Rates!$D$2:$D$10))</f>
        <v>1.8</v>
      </c>
      <c r="W3862">
        <f t="shared" si="723"/>
        <v>14.38</v>
      </c>
      <c r="X3862">
        <f t="shared" si="724"/>
        <v>2.59</v>
      </c>
      <c r="Y3862">
        <f t="shared" si="725"/>
        <v>0</v>
      </c>
      <c r="Z3862">
        <f t="shared" si="726"/>
        <v>0</v>
      </c>
      <c r="AG3862" t="str">
        <f t="shared" si="727"/>
        <v/>
      </c>
      <c r="AI3862" t="str">
        <f t="shared" si="728"/>
        <v/>
      </c>
      <c r="AJ3862" t="str">
        <f t="shared" si="729"/>
        <v/>
      </c>
      <c r="AK3862" t="str">
        <f t="shared" si="730"/>
        <v>ORD26001021</v>
      </c>
      <c r="AL3862">
        <f>IF(E3862&lt;&gt;"CAPTURE","",COUNTIF(Orders!$H:$H,AK3862))</f>
        <v>1</v>
      </c>
      <c r="AP3862" t="str">
        <f t="shared" si="731"/>
        <v>Matched to Order</v>
      </c>
      <c r="AQ3862">
        <f>IF(COUNTIF($A$2:A3862,A3862)=1,1,0)</f>
        <v>1</v>
      </c>
    </row>
    <row r="3863" spans="1:43" x14ac:dyDescent="0.3">
      <c r="A3863" t="s">
        <v>16288</v>
      </c>
      <c r="C3863" t="s">
        <v>2247</v>
      </c>
      <c r="D3863" s="1">
        <v>46286</v>
      </c>
      <c r="E3863" t="s">
        <v>11819</v>
      </c>
      <c r="F3863" t="s">
        <v>9</v>
      </c>
      <c r="G3863">
        <v>3499</v>
      </c>
      <c r="H3863">
        <v>10.5</v>
      </c>
      <c r="I3863">
        <v>1.89</v>
      </c>
      <c r="J3863">
        <v>3486.61</v>
      </c>
      <c r="K3863" s="1">
        <v>46288</v>
      </c>
      <c r="L3863" t="s">
        <v>16241</v>
      </c>
      <c r="M3863">
        <f t="shared" si="720"/>
        <v>1</v>
      </c>
      <c r="N3863">
        <f>COUNTIF(Orders!$A:$A,C3863)</f>
        <v>1</v>
      </c>
      <c r="P3863">
        <f>COUNTIF(Orders!$H:$H,UPPER(SUBSTITUTE(TRIM(C3863),"-","")))</f>
        <v>1</v>
      </c>
      <c r="R3863" t="str">
        <f t="shared" si="721"/>
        <v>Matched Order Reference</v>
      </c>
      <c r="S3863">
        <f t="shared" si="722"/>
        <v>1</v>
      </c>
      <c r="V3863" cm="1">
        <f t="array" ref="V3863">IF(E3863&lt;&gt;"CAPTURE",0,SUMPRODUCT((MDR_Rates!$A$2:$A$10=F3863)*(G3863&gt;MDR_Rates!$B$2:$B$10)*((MDR_Rates!$C$2:$C$10="")+(G3863&lt;=MDR_Rates!$C$2:$C$10))*MDR_Rates!$D$2:$D$10))</f>
        <v>0.3</v>
      </c>
      <c r="W3863">
        <f t="shared" si="723"/>
        <v>10.5</v>
      </c>
      <c r="X3863">
        <f t="shared" si="724"/>
        <v>1.89</v>
      </c>
      <c r="Y3863">
        <f t="shared" si="725"/>
        <v>0</v>
      </c>
      <c r="Z3863">
        <f t="shared" si="726"/>
        <v>0</v>
      </c>
      <c r="AG3863" t="str">
        <f t="shared" si="727"/>
        <v/>
      </c>
      <c r="AI3863" t="str">
        <f t="shared" si="728"/>
        <v/>
      </c>
      <c r="AJ3863" t="str">
        <f t="shared" si="729"/>
        <v/>
      </c>
      <c r="AK3863" t="str">
        <f t="shared" si="730"/>
        <v>ORD26001116</v>
      </c>
      <c r="AL3863">
        <f>IF(E3863&lt;&gt;"CAPTURE","",COUNTIF(Orders!$H:$H,AK3863))</f>
        <v>1</v>
      </c>
      <c r="AP3863" t="str">
        <f t="shared" si="731"/>
        <v>Matched to Order</v>
      </c>
      <c r="AQ3863">
        <f>IF(COUNTIF($A$2:A3863,A3863)=1,1,0)</f>
        <v>1</v>
      </c>
    </row>
    <row r="3864" spans="1:43" x14ac:dyDescent="0.3">
      <c r="A3864" t="s">
        <v>16289</v>
      </c>
      <c r="C3864" t="s">
        <v>2273</v>
      </c>
      <c r="D3864" s="1">
        <v>46286</v>
      </c>
      <c r="E3864" t="s">
        <v>11819</v>
      </c>
      <c r="F3864" t="s">
        <v>9</v>
      </c>
      <c r="G3864">
        <v>4999</v>
      </c>
      <c r="H3864">
        <v>15</v>
      </c>
      <c r="I3864">
        <v>2.7</v>
      </c>
      <c r="J3864">
        <v>4981.3</v>
      </c>
      <c r="K3864" s="1">
        <v>46288</v>
      </c>
      <c r="L3864" t="s">
        <v>16241</v>
      </c>
      <c r="M3864">
        <f t="shared" si="720"/>
        <v>1</v>
      </c>
      <c r="N3864">
        <f>COUNTIF(Orders!$A:$A,C3864)</f>
        <v>1</v>
      </c>
      <c r="P3864">
        <f>COUNTIF(Orders!$H:$H,UPPER(SUBSTITUTE(TRIM(C3864),"-","")))</f>
        <v>1</v>
      </c>
      <c r="R3864" t="str">
        <f t="shared" si="721"/>
        <v>Matched Order Reference</v>
      </c>
      <c r="S3864">
        <f t="shared" si="722"/>
        <v>1</v>
      </c>
      <c r="V3864" cm="1">
        <f t="array" ref="V3864">IF(E3864&lt;&gt;"CAPTURE",0,SUMPRODUCT((MDR_Rates!$A$2:$A$10=F3864)*(G3864&gt;MDR_Rates!$B$2:$B$10)*((MDR_Rates!$C$2:$C$10="")+(G3864&lt;=MDR_Rates!$C$2:$C$10))*MDR_Rates!$D$2:$D$10))</f>
        <v>0.3</v>
      </c>
      <c r="W3864">
        <f t="shared" si="723"/>
        <v>15</v>
      </c>
      <c r="X3864">
        <f t="shared" si="724"/>
        <v>2.7</v>
      </c>
      <c r="Y3864">
        <f t="shared" si="725"/>
        <v>0</v>
      </c>
      <c r="Z3864">
        <f t="shared" si="726"/>
        <v>0</v>
      </c>
      <c r="AG3864" t="str">
        <f t="shared" si="727"/>
        <v/>
      </c>
      <c r="AI3864" t="str">
        <f t="shared" si="728"/>
        <v/>
      </c>
      <c r="AJ3864" t="str">
        <f t="shared" si="729"/>
        <v/>
      </c>
      <c r="AK3864" t="str">
        <f t="shared" si="730"/>
        <v>ORD26001129</v>
      </c>
      <c r="AL3864">
        <f>IF(E3864&lt;&gt;"CAPTURE","",COUNTIF(Orders!$H:$H,AK3864))</f>
        <v>1</v>
      </c>
      <c r="AP3864" t="str">
        <f t="shared" si="731"/>
        <v>Matched to Order</v>
      </c>
      <c r="AQ3864">
        <f>IF(COUNTIF($A$2:A3864,A3864)=1,1,0)</f>
        <v>1</v>
      </c>
    </row>
    <row r="3865" spans="1:43" x14ac:dyDescent="0.3">
      <c r="A3865" t="s">
        <v>16290</v>
      </c>
      <c r="C3865" t="s">
        <v>2303</v>
      </c>
      <c r="D3865" s="1">
        <v>46286</v>
      </c>
      <c r="E3865" t="s">
        <v>11819</v>
      </c>
      <c r="F3865" t="s">
        <v>17</v>
      </c>
      <c r="G3865">
        <v>7999</v>
      </c>
      <c r="H3865">
        <v>127.98</v>
      </c>
      <c r="I3865">
        <v>23.04</v>
      </c>
      <c r="J3865">
        <v>7847.98</v>
      </c>
      <c r="K3865" s="1">
        <v>46288</v>
      </c>
      <c r="L3865" t="s">
        <v>16241</v>
      </c>
      <c r="M3865">
        <f t="shared" si="720"/>
        <v>1</v>
      </c>
      <c r="N3865">
        <f>COUNTIF(Orders!$A:$A,C3865)</f>
        <v>1</v>
      </c>
      <c r="P3865">
        <f>COUNTIF(Orders!$H:$H,UPPER(SUBSTITUTE(TRIM(C3865),"-","")))</f>
        <v>1</v>
      </c>
      <c r="R3865" t="str">
        <f t="shared" si="721"/>
        <v>Matched Order Reference</v>
      </c>
      <c r="S3865">
        <f t="shared" si="722"/>
        <v>1</v>
      </c>
      <c r="V3865" cm="1">
        <f t="array" ref="V3865">IF(E3865&lt;&gt;"CAPTURE",0,SUMPRODUCT((MDR_Rates!$A$2:$A$10=F3865)*(G3865&gt;MDR_Rates!$B$2:$B$10)*((MDR_Rates!$C$2:$C$10="")+(G3865&lt;=MDR_Rates!$C$2:$C$10))*MDR_Rates!$D$2:$D$10))</f>
        <v>1.6</v>
      </c>
      <c r="W3865">
        <f t="shared" si="723"/>
        <v>127.98</v>
      </c>
      <c r="X3865">
        <f t="shared" si="724"/>
        <v>23.04</v>
      </c>
      <c r="Y3865">
        <f t="shared" si="725"/>
        <v>0</v>
      </c>
      <c r="Z3865">
        <f t="shared" si="726"/>
        <v>0</v>
      </c>
      <c r="AG3865" t="str">
        <f t="shared" si="727"/>
        <v/>
      </c>
      <c r="AI3865" t="str">
        <f t="shared" si="728"/>
        <v/>
      </c>
      <c r="AJ3865" t="str">
        <f t="shared" si="729"/>
        <v/>
      </c>
      <c r="AK3865" t="str">
        <f t="shared" si="730"/>
        <v>ORD26001144</v>
      </c>
      <c r="AL3865">
        <f>IF(E3865&lt;&gt;"CAPTURE","",COUNTIF(Orders!$H:$H,AK3865))</f>
        <v>1</v>
      </c>
      <c r="AP3865" t="str">
        <f t="shared" si="731"/>
        <v>Matched to Order</v>
      </c>
      <c r="AQ3865">
        <f>IF(COUNTIF($A$2:A3865,A3865)=1,1,0)</f>
        <v>1</v>
      </c>
    </row>
    <row r="3866" spans="1:43" x14ac:dyDescent="0.3">
      <c r="A3866" t="s">
        <v>16291</v>
      </c>
      <c r="C3866" t="s">
        <v>2385</v>
      </c>
      <c r="D3866" s="1">
        <v>46286</v>
      </c>
      <c r="E3866" t="s">
        <v>11819</v>
      </c>
      <c r="F3866" t="s">
        <v>17</v>
      </c>
      <c r="G3866">
        <v>4498</v>
      </c>
      <c r="H3866">
        <v>71.97</v>
      </c>
      <c r="I3866">
        <v>12.95</v>
      </c>
      <c r="J3866">
        <v>4413.08</v>
      </c>
      <c r="K3866" s="1">
        <v>46288</v>
      </c>
      <c r="L3866" t="s">
        <v>16241</v>
      </c>
      <c r="M3866">
        <f t="shared" si="720"/>
        <v>1</v>
      </c>
      <c r="N3866">
        <f>COUNTIF(Orders!$A:$A,C3866)</f>
        <v>1</v>
      </c>
      <c r="P3866">
        <f>COUNTIF(Orders!$H:$H,UPPER(SUBSTITUTE(TRIM(C3866),"-","")))</f>
        <v>1</v>
      </c>
      <c r="R3866" t="str">
        <f t="shared" si="721"/>
        <v>Matched Order Reference</v>
      </c>
      <c r="S3866">
        <f t="shared" si="722"/>
        <v>1</v>
      </c>
      <c r="V3866" cm="1">
        <f t="array" ref="V3866">IF(E3866&lt;&gt;"CAPTURE",0,SUMPRODUCT((MDR_Rates!$A$2:$A$10=F3866)*(G3866&gt;MDR_Rates!$B$2:$B$10)*((MDR_Rates!$C$2:$C$10="")+(G3866&lt;=MDR_Rates!$C$2:$C$10))*MDR_Rates!$D$2:$D$10))</f>
        <v>1.6</v>
      </c>
      <c r="W3866">
        <f t="shared" si="723"/>
        <v>71.97</v>
      </c>
      <c r="X3866">
        <f t="shared" si="724"/>
        <v>12.95</v>
      </c>
      <c r="Y3866">
        <f t="shared" si="725"/>
        <v>0</v>
      </c>
      <c r="Z3866">
        <f t="shared" si="726"/>
        <v>0</v>
      </c>
      <c r="AG3866" t="str">
        <f t="shared" si="727"/>
        <v/>
      </c>
      <c r="AI3866" t="str">
        <f t="shared" si="728"/>
        <v/>
      </c>
      <c r="AJ3866" t="str">
        <f t="shared" si="729"/>
        <v/>
      </c>
      <c r="AK3866" t="str">
        <f t="shared" si="730"/>
        <v>ORD26001185</v>
      </c>
      <c r="AL3866">
        <f>IF(E3866&lt;&gt;"CAPTURE","",COUNTIF(Orders!$H:$H,AK3866))</f>
        <v>1</v>
      </c>
      <c r="AP3866" t="str">
        <f t="shared" si="731"/>
        <v>Matched to Order</v>
      </c>
      <c r="AQ3866">
        <f>IF(COUNTIF($A$2:A3866,A3866)=1,1,0)</f>
        <v>1</v>
      </c>
    </row>
    <row r="3867" spans="1:43" x14ac:dyDescent="0.3">
      <c r="A3867" t="s">
        <v>16292</v>
      </c>
      <c r="C3867" t="s">
        <v>2432</v>
      </c>
      <c r="D3867" s="1">
        <v>46286</v>
      </c>
      <c r="E3867" t="s">
        <v>11819</v>
      </c>
      <c r="F3867" t="s">
        <v>9</v>
      </c>
      <c r="G3867">
        <v>999</v>
      </c>
      <c r="H3867">
        <v>0</v>
      </c>
      <c r="I3867">
        <v>0</v>
      </c>
      <c r="J3867">
        <v>999</v>
      </c>
      <c r="K3867" s="1">
        <v>46288</v>
      </c>
      <c r="L3867" t="s">
        <v>16241</v>
      </c>
      <c r="M3867">
        <f t="shared" si="720"/>
        <v>1</v>
      </c>
      <c r="N3867">
        <f>COUNTIF(Orders!$A:$A,C3867)</f>
        <v>1</v>
      </c>
      <c r="P3867">
        <f>COUNTIF(Orders!$H:$H,UPPER(SUBSTITUTE(TRIM(C3867),"-","")))</f>
        <v>1</v>
      </c>
      <c r="R3867" t="str">
        <f t="shared" si="721"/>
        <v>Matched Order Reference</v>
      </c>
      <c r="S3867">
        <f t="shared" si="722"/>
        <v>1</v>
      </c>
      <c r="V3867" cm="1">
        <f t="array" ref="V3867">IF(E3867&lt;&gt;"CAPTURE",0,SUMPRODUCT((MDR_Rates!$A$2:$A$10=F3867)*(G3867&gt;MDR_Rates!$B$2:$B$10)*((MDR_Rates!$C$2:$C$10="")+(G3867&lt;=MDR_Rates!$C$2:$C$10))*MDR_Rates!$D$2:$D$10))</f>
        <v>0</v>
      </c>
      <c r="W3867">
        <f t="shared" si="723"/>
        <v>0</v>
      </c>
      <c r="X3867">
        <f t="shared" si="724"/>
        <v>0</v>
      </c>
      <c r="Y3867">
        <f t="shared" si="725"/>
        <v>0</v>
      </c>
      <c r="Z3867">
        <f t="shared" si="726"/>
        <v>0</v>
      </c>
      <c r="AG3867" t="str">
        <f t="shared" si="727"/>
        <v/>
      </c>
      <c r="AI3867" t="str">
        <f t="shared" si="728"/>
        <v/>
      </c>
      <c r="AJ3867" t="str">
        <f t="shared" si="729"/>
        <v/>
      </c>
      <c r="AK3867" t="str">
        <f t="shared" si="730"/>
        <v>ORD26001209</v>
      </c>
      <c r="AL3867">
        <f>IF(E3867&lt;&gt;"CAPTURE","",COUNTIF(Orders!$H:$H,AK3867))</f>
        <v>1</v>
      </c>
      <c r="AP3867" t="str">
        <f t="shared" si="731"/>
        <v>Matched to Order</v>
      </c>
      <c r="AQ3867">
        <f>IF(COUNTIF($A$2:A3867,A3867)=1,1,0)</f>
        <v>1</v>
      </c>
    </row>
    <row r="3868" spans="1:43" x14ac:dyDescent="0.3">
      <c r="A3868" t="s">
        <v>16293</v>
      </c>
      <c r="C3868" t="s">
        <v>16294</v>
      </c>
      <c r="D3868" s="1">
        <v>46286</v>
      </c>
      <c r="E3868" t="s">
        <v>11819</v>
      </c>
      <c r="F3868" t="s">
        <v>9</v>
      </c>
      <c r="G3868">
        <v>7999</v>
      </c>
      <c r="H3868">
        <v>24</v>
      </c>
      <c r="I3868">
        <v>4.32</v>
      </c>
      <c r="J3868">
        <v>7970.68</v>
      </c>
      <c r="K3868" s="1">
        <v>46288</v>
      </c>
      <c r="L3868" t="s">
        <v>16241</v>
      </c>
      <c r="M3868">
        <f t="shared" si="720"/>
        <v>1</v>
      </c>
      <c r="N3868">
        <f>COUNTIF(Orders!$A:$A,C3868)</f>
        <v>0</v>
      </c>
      <c r="P3868">
        <f>COUNTIF(Orders!$H:$H,UPPER(SUBSTITUTE(TRIM(C3868),"-","")))</f>
        <v>1</v>
      </c>
      <c r="R3868" t="str">
        <f t="shared" si="721"/>
        <v>Matched Order Reference</v>
      </c>
      <c r="S3868">
        <f t="shared" si="722"/>
        <v>1</v>
      </c>
      <c r="V3868" cm="1">
        <f t="array" ref="V3868">IF(E3868&lt;&gt;"CAPTURE",0,SUMPRODUCT((MDR_Rates!$A$2:$A$10=F3868)*(G3868&gt;MDR_Rates!$B$2:$B$10)*((MDR_Rates!$C$2:$C$10="")+(G3868&lt;=MDR_Rates!$C$2:$C$10))*MDR_Rates!$D$2:$D$10))</f>
        <v>0.3</v>
      </c>
      <c r="W3868">
        <f t="shared" si="723"/>
        <v>24</v>
      </c>
      <c r="X3868">
        <f t="shared" si="724"/>
        <v>4.32</v>
      </c>
      <c r="Y3868">
        <f t="shared" si="725"/>
        <v>0</v>
      </c>
      <c r="Z3868">
        <f t="shared" si="726"/>
        <v>0</v>
      </c>
      <c r="AG3868" t="str">
        <f t="shared" si="727"/>
        <v/>
      </c>
      <c r="AI3868" t="str">
        <f t="shared" si="728"/>
        <v/>
      </c>
      <c r="AJ3868" t="str">
        <f t="shared" si="729"/>
        <v/>
      </c>
      <c r="AK3868" t="str">
        <f t="shared" si="730"/>
        <v>ORD26001244</v>
      </c>
      <c r="AL3868">
        <f>IF(E3868&lt;&gt;"CAPTURE","",COUNTIF(Orders!$H:$H,AK3868))</f>
        <v>1</v>
      </c>
      <c r="AP3868" t="str">
        <f t="shared" si="731"/>
        <v>Matched to Order</v>
      </c>
      <c r="AQ3868">
        <f>IF(COUNTIF($A$2:A3868,A3868)=1,1,0)</f>
        <v>1</v>
      </c>
    </row>
    <row r="3869" spans="1:43" x14ac:dyDescent="0.3">
      <c r="A3869" t="s">
        <v>16295</v>
      </c>
      <c r="C3869" t="s">
        <v>2518</v>
      </c>
      <c r="D3869" s="1">
        <v>46286</v>
      </c>
      <c r="E3869" t="s">
        <v>11819</v>
      </c>
      <c r="F3869" t="s">
        <v>9</v>
      </c>
      <c r="G3869">
        <v>499</v>
      </c>
      <c r="H3869">
        <v>0</v>
      </c>
      <c r="I3869">
        <v>0</v>
      </c>
      <c r="J3869">
        <v>499</v>
      </c>
      <c r="K3869" s="1">
        <v>46288</v>
      </c>
      <c r="L3869" t="s">
        <v>16241</v>
      </c>
      <c r="M3869">
        <f t="shared" si="720"/>
        <v>1</v>
      </c>
      <c r="N3869">
        <f>COUNTIF(Orders!$A:$A,C3869)</f>
        <v>1</v>
      </c>
      <c r="P3869">
        <f>COUNTIF(Orders!$H:$H,UPPER(SUBSTITUTE(TRIM(C3869),"-","")))</f>
        <v>1</v>
      </c>
      <c r="R3869" t="str">
        <f t="shared" si="721"/>
        <v>Matched Order Reference</v>
      </c>
      <c r="S3869">
        <f t="shared" si="722"/>
        <v>1</v>
      </c>
      <c r="V3869" cm="1">
        <f t="array" ref="V3869">IF(E3869&lt;&gt;"CAPTURE",0,SUMPRODUCT((MDR_Rates!$A$2:$A$10=F3869)*(G3869&gt;MDR_Rates!$B$2:$B$10)*((MDR_Rates!$C$2:$C$10="")+(G3869&lt;=MDR_Rates!$C$2:$C$10))*MDR_Rates!$D$2:$D$10))</f>
        <v>0</v>
      </c>
      <c r="W3869">
        <f t="shared" si="723"/>
        <v>0</v>
      </c>
      <c r="X3869">
        <f t="shared" si="724"/>
        <v>0</v>
      </c>
      <c r="Y3869">
        <f t="shared" si="725"/>
        <v>0</v>
      </c>
      <c r="Z3869">
        <f t="shared" si="726"/>
        <v>0</v>
      </c>
      <c r="AG3869" t="str">
        <f t="shared" si="727"/>
        <v/>
      </c>
      <c r="AI3869" t="str">
        <f t="shared" si="728"/>
        <v/>
      </c>
      <c r="AJ3869" t="str">
        <f t="shared" si="729"/>
        <v/>
      </c>
      <c r="AK3869" t="str">
        <f t="shared" si="730"/>
        <v>ORD26001252</v>
      </c>
      <c r="AL3869">
        <f>IF(E3869&lt;&gt;"CAPTURE","",COUNTIF(Orders!$H:$H,AK3869))</f>
        <v>1</v>
      </c>
      <c r="AP3869" t="str">
        <f t="shared" si="731"/>
        <v>Matched to Order</v>
      </c>
      <c r="AQ3869">
        <f>IF(COUNTIF($A$2:A3869,A3869)=1,1,0)</f>
        <v>1</v>
      </c>
    </row>
    <row r="3870" spans="1:43" x14ac:dyDescent="0.3">
      <c r="A3870" t="s">
        <v>16296</v>
      </c>
      <c r="C3870" t="s">
        <v>2544</v>
      </c>
      <c r="D3870" s="1">
        <v>46286</v>
      </c>
      <c r="E3870" t="s">
        <v>11819</v>
      </c>
      <c r="F3870" t="s">
        <v>9</v>
      </c>
      <c r="G3870">
        <v>4999</v>
      </c>
      <c r="H3870">
        <v>15</v>
      </c>
      <c r="I3870">
        <v>2.7</v>
      </c>
      <c r="J3870">
        <v>4981.3</v>
      </c>
      <c r="K3870" s="1">
        <v>46288</v>
      </c>
      <c r="L3870" t="s">
        <v>16241</v>
      </c>
      <c r="M3870">
        <f t="shared" si="720"/>
        <v>1</v>
      </c>
      <c r="N3870">
        <f>COUNTIF(Orders!$A:$A,C3870)</f>
        <v>1</v>
      </c>
      <c r="P3870">
        <f>COUNTIF(Orders!$H:$H,UPPER(SUBSTITUTE(TRIM(C3870),"-","")))</f>
        <v>1</v>
      </c>
      <c r="R3870" t="str">
        <f t="shared" si="721"/>
        <v>Matched Order Reference</v>
      </c>
      <c r="S3870">
        <f t="shared" si="722"/>
        <v>1</v>
      </c>
      <c r="V3870" cm="1">
        <f t="array" ref="V3870">IF(E3870&lt;&gt;"CAPTURE",0,SUMPRODUCT((MDR_Rates!$A$2:$A$10=F3870)*(G3870&gt;MDR_Rates!$B$2:$B$10)*((MDR_Rates!$C$2:$C$10="")+(G3870&lt;=MDR_Rates!$C$2:$C$10))*MDR_Rates!$D$2:$D$10))</f>
        <v>0.3</v>
      </c>
      <c r="W3870">
        <f t="shared" si="723"/>
        <v>15</v>
      </c>
      <c r="X3870">
        <f t="shared" si="724"/>
        <v>2.7</v>
      </c>
      <c r="Y3870">
        <f t="shared" si="725"/>
        <v>0</v>
      </c>
      <c r="Z3870">
        <f t="shared" si="726"/>
        <v>0</v>
      </c>
      <c r="AG3870" t="str">
        <f t="shared" si="727"/>
        <v/>
      </c>
      <c r="AI3870" t="str">
        <f t="shared" si="728"/>
        <v/>
      </c>
      <c r="AJ3870" t="str">
        <f t="shared" si="729"/>
        <v/>
      </c>
      <c r="AK3870" t="str">
        <f t="shared" si="730"/>
        <v>ORD26001265</v>
      </c>
      <c r="AL3870">
        <f>IF(E3870&lt;&gt;"CAPTURE","",COUNTIF(Orders!$H:$H,AK3870))</f>
        <v>1</v>
      </c>
      <c r="AP3870" t="str">
        <f t="shared" si="731"/>
        <v>Matched to Order</v>
      </c>
      <c r="AQ3870">
        <f>IF(COUNTIF($A$2:A3870,A3870)=1,1,0)</f>
        <v>1</v>
      </c>
    </row>
    <row r="3871" spans="1:43" x14ac:dyDescent="0.3">
      <c r="A3871" t="s">
        <v>16297</v>
      </c>
      <c r="C3871" t="s">
        <v>2722</v>
      </c>
      <c r="D3871" s="1">
        <v>46286</v>
      </c>
      <c r="E3871" t="s">
        <v>11819</v>
      </c>
      <c r="F3871" t="s">
        <v>17</v>
      </c>
      <c r="G3871">
        <v>7997</v>
      </c>
      <c r="H3871">
        <v>127.95</v>
      </c>
      <c r="I3871">
        <v>23.03</v>
      </c>
      <c r="J3871">
        <v>7846.02</v>
      </c>
      <c r="K3871" s="1">
        <v>46288</v>
      </c>
      <c r="L3871" t="s">
        <v>16241</v>
      </c>
      <c r="M3871">
        <f t="shared" si="720"/>
        <v>1</v>
      </c>
      <c r="N3871">
        <f>COUNTIF(Orders!$A:$A,C3871)</f>
        <v>1</v>
      </c>
      <c r="P3871">
        <f>COUNTIF(Orders!$H:$H,UPPER(SUBSTITUTE(TRIM(C3871),"-","")))</f>
        <v>1</v>
      </c>
      <c r="R3871" t="str">
        <f t="shared" si="721"/>
        <v>Matched Order Reference</v>
      </c>
      <c r="S3871">
        <f t="shared" si="722"/>
        <v>1</v>
      </c>
      <c r="V3871" cm="1">
        <f t="array" ref="V3871">IF(E3871&lt;&gt;"CAPTURE",0,SUMPRODUCT((MDR_Rates!$A$2:$A$10=F3871)*(G3871&gt;MDR_Rates!$B$2:$B$10)*((MDR_Rates!$C$2:$C$10="")+(G3871&lt;=MDR_Rates!$C$2:$C$10))*MDR_Rates!$D$2:$D$10))</f>
        <v>1.6</v>
      </c>
      <c r="W3871">
        <f t="shared" si="723"/>
        <v>127.95</v>
      </c>
      <c r="X3871">
        <f t="shared" si="724"/>
        <v>23.03</v>
      </c>
      <c r="Y3871">
        <f t="shared" si="725"/>
        <v>0</v>
      </c>
      <c r="Z3871">
        <f t="shared" si="726"/>
        <v>0</v>
      </c>
      <c r="AG3871" t="str">
        <f t="shared" si="727"/>
        <v/>
      </c>
      <c r="AI3871" t="str">
        <f t="shared" si="728"/>
        <v/>
      </c>
      <c r="AJ3871" t="str">
        <f t="shared" si="729"/>
        <v/>
      </c>
      <c r="AK3871" t="str">
        <f t="shared" si="730"/>
        <v>ORD26001354</v>
      </c>
      <c r="AL3871">
        <f>IF(E3871&lt;&gt;"CAPTURE","",COUNTIF(Orders!$H:$H,AK3871))</f>
        <v>1</v>
      </c>
      <c r="AP3871" t="str">
        <f t="shared" si="731"/>
        <v>Matched to Order</v>
      </c>
      <c r="AQ3871">
        <f>IF(COUNTIF($A$2:A3871,A3871)=1,1,0)</f>
        <v>1</v>
      </c>
    </row>
    <row r="3872" spans="1:43" x14ac:dyDescent="0.3">
      <c r="A3872" t="s">
        <v>16298</v>
      </c>
      <c r="C3872" t="s">
        <v>2760</v>
      </c>
      <c r="D3872" s="1">
        <v>46286</v>
      </c>
      <c r="E3872" t="s">
        <v>11819</v>
      </c>
      <c r="F3872" t="s">
        <v>9</v>
      </c>
      <c r="G3872">
        <v>4897</v>
      </c>
      <c r="H3872">
        <v>14.69</v>
      </c>
      <c r="I3872">
        <v>2.64</v>
      </c>
      <c r="J3872">
        <v>4879.67</v>
      </c>
      <c r="K3872" s="1">
        <v>46288</v>
      </c>
      <c r="L3872" t="s">
        <v>16241</v>
      </c>
      <c r="M3872">
        <f t="shared" si="720"/>
        <v>1</v>
      </c>
      <c r="N3872">
        <f>COUNTIF(Orders!$A:$A,C3872)</f>
        <v>1</v>
      </c>
      <c r="P3872">
        <f>COUNTIF(Orders!$H:$H,UPPER(SUBSTITUTE(TRIM(C3872),"-","")))</f>
        <v>1</v>
      </c>
      <c r="R3872" t="str">
        <f t="shared" si="721"/>
        <v>Matched Order Reference</v>
      </c>
      <c r="S3872">
        <f t="shared" si="722"/>
        <v>1</v>
      </c>
      <c r="V3872" cm="1">
        <f t="array" ref="V3872">IF(E3872&lt;&gt;"CAPTURE",0,SUMPRODUCT((MDR_Rates!$A$2:$A$10=F3872)*(G3872&gt;MDR_Rates!$B$2:$B$10)*((MDR_Rates!$C$2:$C$10="")+(G3872&lt;=MDR_Rates!$C$2:$C$10))*MDR_Rates!$D$2:$D$10))</f>
        <v>0.3</v>
      </c>
      <c r="W3872">
        <f t="shared" si="723"/>
        <v>14.69</v>
      </c>
      <c r="X3872">
        <f t="shared" si="724"/>
        <v>2.64</v>
      </c>
      <c r="Y3872">
        <f t="shared" si="725"/>
        <v>0</v>
      </c>
      <c r="Z3872">
        <f t="shared" si="726"/>
        <v>0</v>
      </c>
      <c r="AG3872" t="str">
        <f t="shared" si="727"/>
        <v/>
      </c>
      <c r="AI3872" t="str">
        <f t="shared" si="728"/>
        <v/>
      </c>
      <c r="AJ3872" t="str">
        <f t="shared" si="729"/>
        <v/>
      </c>
      <c r="AK3872" t="str">
        <f t="shared" si="730"/>
        <v>ORD26001373</v>
      </c>
      <c r="AL3872">
        <f>IF(E3872&lt;&gt;"CAPTURE","",COUNTIF(Orders!$H:$H,AK3872))</f>
        <v>1</v>
      </c>
      <c r="AP3872" t="str">
        <f t="shared" si="731"/>
        <v>Matched to Order</v>
      </c>
      <c r="AQ3872">
        <f>IF(COUNTIF($A$2:A3872,A3872)=1,1,0)</f>
        <v>1</v>
      </c>
    </row>
    <row r="3873" spans="1:43" x14ac:dyDescent="0.3">
      <c r="A3873" t="s">
        <v>16299</v>
      </c>
      <c r="C3873" t="s">
        <v>2826</v>
      </c>
      <c r="D3873" s="1">
        <v>46286</v>
      </c>
      <c r="E3873" t="s">
        <v>11819</v>
      </c>
      <c r="F3873" t="s">
        <v>9</v>
      </c>
      <c r="G3873">
        <v>8348</v>
      </c>
      <c r="H3873">
        <v>25.04</v>
      </c>
      <c r="I3873">
        <v>4.51</v>
      </c>
      <c r="J3873">
        <v>8318.4500000000007</v>
      </c>
      <c r="K3873" s="1">
        <v>46288</v>
      </c>
      <c r="L3873" t="s">
        <v>16241</v>
      </c>
      <c r="M3873">
        <f t="shared" si="720"/>
        <v>1</v>
      </c>
      <c r="N3873">
        <f>COUNTIF(Orders!$A:$A,C3873)</f>
        <v>1</v>
      </c>
      <c r="P3873">
        <f>COUNTIF(Orders!$H:$H,UPPER(SUBSTITUTE(TRIM(C3873),"-","")))</f>
        <v>1</v>
      </c>
      <c r="R3873" t="str">
        <f t="shared" si="721"/>
        <v>Matched Order Reference</v>
      </c>
      <c r="S3873">
        <f t="shared" si="722"/>
        <v>1</v>
      </c>
      <c r="V3873" cm="1">
        <f t="array" ref="V3873">IF(E3873&lt;&gt;"CAPTURE",0,SUMPRODUCT((MDR_Rates!$A$2:$A$10=F3873)*(G3873&gt;MDR_Rates!$B$2:$B$10)*((MDR_Rates!$C$2:$C$10="")+(G3873&lt;=MDR_Rates!$C$2:$C$10))*MDR_Rates!$D$2:$D$10))</f>
        <v>0.3</v>
      </c>
      <c r="W3873">
        <f t="shared" si="723"/>
        <v>25.04</v>
      </c>
      <c r="X3873">
        <f t="shared" si="724"/>
        <v>4.51</v>
      </c>
      <c r="Y3873">
        <f t="shared" si="725"/>
        <v>0</v>
      </c>
      <c r="Z3873">
        <f t="shared" si="726"/>
        <v>0</v>
      </c>
      <c r="AG3873" t="str">
        <f t="shared" si="727"/>
        <v/>
      </c>
      <c r="AI3873" t="str">
        <f t="shared" si="728"/>
        <v/>
      </c>
      <c r="AJ3873" t="str">
        <f t="shared" si="729"/>
        <v/>
      </c>
      <c r="AK3873" t="str">
        <f t="shared" si="730"/>
        <v>ORD26001406</v>
      </c>
      <c r="AL3873">
        <f>IF(E3873&lt;&gt;"CAPTURE","",COUNTIF(Orders!$H:$H,AK3873))</f>
        <v>1</v>
      </c>
      <c r="AP3873" t="str">
        <f t="shared" si="731"/>
        <v>Matched to Order</v>
      </c>
      <c r="AQ3873">
        <f>IF(COUNTIF($A$2:A3873,A3873)=1,1,0)</f>
        <v>1</v>
      </c>
    </row>
    <row r="3874" spans="1:43" x14ac:dyDescent="0.3">
      <c r="A3874" t="s">
        <v>16300</v>
      </c>
      <c r="C3874" t="s">
        <v>2881</v>
      </c>
      <c r="D3874" s="1">
        <v>46286</v>
      </c>
      <c r="E3874" t="s">
        <v>11819</v>
      </c>
      <c r="F3874" t="s">
        <v>44</v>
      </c>
      <c r="G3874">
        <v>1499</v>
      </c>
      <c r="H3874">
        <v>28.48</v>
      </c>
      <c r="I3874">
        <v>5.13</v>
      </c>
      <c r="J3874">
        <v>1465.39</v>
      </c>
      <c r="K3874" s="1">
        <v>46288</v>
      </c>
      <c r="L3874" t="s">
        <v>16241</v>
      </c>
      <c r="M3874">
        <f t="shared" si="720"/>
        <v>1</v>
      </c>
      <c r="N3874">
        <f>COUNTIF(Orders!$A:$A,C3874)</f>
        <v>1</v>
      </c>
      <c r="P3874">
        <f>COUNTIF(Orders!$H:$H,UPPER(SUBSTITUTE(TRIM(C3874),"-","")))</f>
        <v>1</v>
      </c>
      <c r="R3874" t="str">
        <f t="shared" si="721"/>
        <v>Matched Order Reference</v>
      </c>
      <c r="S3874">
        <f t="shared" si="722"/>
        <v>1</v>
      </c>
      <c r="V3874" cm="1">
        <f t="array" ref="V3874">IF(E3874&lt;&gt;"CAPTURE",0,SUMPRODUCT((MDR_Rates!$A$2:$A$10=F3874)*(G3874&gt;MDR_Rates!$B$2:$B$10)*((MDR_Rates!$C$2:$C$10="")+(G3874&lt;=MDR_Rates!$C$2:$C$10))*MDR_Rates!$D$2:$D$10))</f>
        <v>1.9</v>
      </c>
      <c r="W3874">
        <f t="shared" si="723"/>
        <v>28.48</v>
      </c>
      <c r="X3874">
        <f t="shared" si="724"/>
        <v>5.13</v>
      </c>
      <c r="Y3874">
        <f t="shared" si="725"/>
        <v>0</v>
      </c>
      <c r="Z3874">
        <f t="shared" si="726"/>
        <v>0</v>
      </c>
      <c r="AG3874" t="str">
        <f t="shared" si="727"/>
        <v/>
      </c>
      <c r="AI3874" t="str">
        <f t="shared" si="728"/>
        <v/>
      </c>
      <c r="AJ3874" t="str">
        <f t="shared" si="729"/>
        <v/>
      </c>
      <c r="AK3874" t="str">
        <f t="shared" si="730"/>
        <v>ORD26001435</v>
      </c>
      <c r="AL3874">
        <f>IF(E3874&lt;&gt;"CAPTURE","",COUNTIF(Orders!$H:$H,AK3874))</f>
        <v>1</v>
      </c>
      <c r="AP3874" t="str">
        <f t="shared" si="731"/>
        <v>Matched to Order</v>
      </c>
      <c r="AQ3874">
        <f>IF(COUNTIF($A$2:A3874,A3874)=1,1,0)</f>
        <v>1</v>
      </c>
    </row>
    <row r="3875" spans="1:43" x14ac:dyDescent="0.3">
      <c r="A3875" t="s">
        <v>16301</v>
      </c>
      <c r="C3875" t="s">
        <v>16302</v>
      </c>
      <c r="D3875" s="1">
        <v>46286</v>
      </c>
      <c r="E3875" t="s">
        <v>11819</v>
      </c>
      <c r="F3875" t="s">
        <v>33</v>
      </c>
      <c r="G3875">
        <v>349</v>
      </c>
      <c r="H3875">
        <v>5.24</v>
      </c>
      <c r="I3875">
        <v>0.94</v>
      </c>
      <c r="J3875">
        <v>342.82</v>
      </c>
      <c r="K3875" s="1">
        <v>46288</v>
      </c>
      <c r="L3875" t="s">
        <v>16241</v>
      </c>
      <c r="M3875">
        <f t="shared" si="720"/>
        <v>1</v>
      </c>
      <c r="N3875">
        <f>COUNTIF(Orders!$A:$A,C3875)</f>
        <v>0</v>
      </c>
      <c r="P3875">
        <f>COUNTIF(Orders!$H:$H,UPPER(SUBSTITUTE(TRIM(C3875),"-","")))</f>
        <v>1</v>
      </c>
      <c r="R3875" t="str">
        <f t="shared" si="721"/>
        <v>Matched Order Reference</v>
      </c>
      <c r="S3875">
        <f t="shared" si="722"/>
        <v>1</v>
      </c>
      <c r="V3875" cm="1">
        <f t="array" ref="V3875">IF(E3875&lt;&gt;"CAPTURE",0,SUMPRODUCT((MDR_Rates!$A$2:$A$10=F3875)*(G3875&gt;MDR_Rates!$B$2:$B$10)*((MDR_Rates!$C$2:$C$10="")+(G3875&lt;=MDR_Rates!$C$2:$C$10))*MDR_Rates!$D$2:$D$10))</f>
        <v>1.5</v>
      </c>
      <c r="W3875">
        <f t="shared" si="723"/>
        <v>5.24</v>
      </c>
      <c r="X3875">
        <f t="shared" si="724"/>
        <v>0.94</v>
      </c>
      <c r="Y3875">
        <f t="shared" si="725"/>
        <v>0</v>
      </c>
      <c r="Z3875">
        <f t="shared" si="726"/>
        <v>0</v>
      </c>
      <c r="AG3875" t="str">
        <f t="shared" si="727"/>
        <v/>
      </c>
      <c r="AI3875" t="str">
        <f t="shared" si="728"/>
        <v/>
      </c>
      <c r="AJ3875" t="str">
        <f t="shared" si="729"/>
        <v/>
      </c>
      <c r="AK3875" t="str">
        <f t="shared" si="730"/>
        <v>ORD26001456</v>
      </c>
      <c r="AL3875">
        <f>IF(E3875&lt;&gt;"CAPTURE","",COUNTIF(Orders!$H:$H,AK3875))</f>
        <v>1</v>
      </c>
      <c r="AP3875" t="str">
        <f t="shared" si="731"/>
        <v>Matched to Order</v>
      </c>
      <c r="AQ3875">
        <f>IF(COUNTIF($A$2:A3875,A3875)=1,1,0)</f>
        <v>1</v>
      </c>
    </row>
    <row r="3876" spans="1:43" x14ac:dyDescent="0.3">
      <c r="A3876" t="s">
        <v>16303</v>
      </c>
      <c r="C3876" t="s">
        <v>2967</v>
      </c>
      <c r="D3876" s="1">
        <v>46286</v>
      </c>
      <c r="E3876" t="s">
        <v>11819</v>
      </c>
      <c r="F3876" t="s">
        <v>9</v>
      </c>
      <c r="G3876">
        <v>799</v>
      </c>
      <c r="H3876">
        <v>0</v>
      </c>
      <c r="I3876">
        <v>0</v>
      </c>
      <c r="J3876">
        <v>799</v>
      </c>
      <c r="K3876" s="1">
        <v>46288</v>
      </c>
      <c r="L3876" t="s">
        <v>16241</v>
      </c>
      <c r="M3876">
        <f t="shared" si="720"/>
        <v>1</v>
      </c>
      <c r="N3876">
        <f>COUNTIF(Orders!$A:$A,C3876)</f>
        <v>1</v>
      </c>
      <c r="P3876">
        <f>COUNTIF(Orders!$H:$H,UPPER(SUBSTITUTE(TRIM(C3876),"-","")))</f>
        <v>1</v>
      </c>
      <c r="R3876" t="str">
        <f t="shared" si="721"/>
        <v>Matched Order Reference</v>
      </c>
      <c r="S3876">
        <f t="shared" si="722"/>
        <v>1</v>
      </c>
      <c r="V3876" cm="1">
        <f t="array" ref="V3876">IF(E3876&lt;&gt;"CAPTURE",0,SUMPRODUCT((MDR_Rates!$A$2:$A$10=F3876)*(G3876&gt;MDR_Rates!$B$2:$B$10)*((MDR_Rates!$C$2:$C$10="")+(G3876&lt;=MDR_Rates!$C$2:$C$10))*MDR_Rates!$D$2:$D$10))</f>
        <v>0</v>
      </c>
      <c r="W3876">
        <f t="shared" si="723"/>
        <v>0</v>
      </c>
      <c r="X3876">
        <f t="shared" si="724"/>
        <v>0</v>
      </c>
      <c r="Y3876">
        <f t="shared" si="725"/>
        <v>0</v>
      </c>
      <c r="Z3876">
        <f t="shared" si="726"/>
        <v>0</v>
      </c>
      <c r="AG3876" t="str">
        <f t="shared" si="727"/>
        <v/>
      </c>
      <c r="AI3876" t="str">
        <f t="shared" si="728"/>
        <v/>
      </c>
      <c r="AJ3876" t="str">
        <f t="shared" si="729"/>
        <v/>
      </c>
      <c r="AK3876" t="str">
        <f t="shared" si="730"/>
        <v>ORD26001478</v>
      </c>
      <c r="AL3876">
        <f>IF(E3876&lt;&gt;"CAPTURE","",COUNTIF(Orders!$H:$H,AK3876))</f>
        <v>1</v>
      </c>
      <c r="AP3876" t="str">
        <f t="shared" si="731"/>
        <v>Matched to Order</v>
      </c>
      <c r="AQ3876">
        <f>IF(COUNTIF($A$2:A3876,A3876)=1,1,0)</f>
        <v>1</v>
      </c>
    </row>
    <row r="3877" spans="1:43" x14ac:dyDescent="0.3">
      <c r="A3877" t="s">
        <v>16304</v>
      </c>
      <c r="C3877" t="s">
        <v>16305</v>
      </c>
      <c r="D3877" s="1">
        <v>46286</v>
      </c>
      <c r="E3877" t="s">
        <v>11819</v>
      </c>
      <c r="F3877" t="s">
        <v>9</v>
      </c>
      <c r="G3877">
        <v>599</v>
      </c>
      <c r="H3877">
        <v>0</v>
      </c>
      <c r="I3877">
        <v>0</v>
      </c>
      <c r="J3877">
        <v>599</v>
      </c>
      <c r="K3877" s="1">
        <v>46288</v>
      </c>
      <c r="L3877" t="s">
        <v>16241</v>
      </c>
      <c r="M3877">
        <f t="shared" si="720"/>
        <v>1</v>
      </c>
      <c r="N3877">
        <f>COUNTIF(Orders!$A:$A,C3877)</f>
        <v>0</v>
      </c>
      <c r="P3877">
        <f>COUNTIF(Orders!$H:$H,UPPER(SUBSTITUTE(TRIM(C3877),"-","")))</f>
        <v>1</v>
      </c>
      <c r="R3877" t="str">
        <f t="shared" si="721"/>
        <v>Matched Order Reference</v>
      </c>
      <c r="S3877">
        <f t="shared" si="722"/>
        <v>1</v>
      </c>
      <c r="V3877" cm="1">
        <f t="array" ref="V3877">IF(E3877&lt;&gt;"CAPTURE",0,SUMPRODUCT((MDR_Rates!$A$2:$A$10=F3877)*(G3877&gt;MDR_Rates!$B$2:$B$10)*((MDR_Rates!$C$2:$C$10="")+(G3877&lt;=MDR_Rates!$C$2:$C$10))*MDR_Rates!$D$2:$D$10))</f>
        <v>0</v>
      </c>
      <c r="W3877">
        <f t="shared" si="723"/>
        <v>0</v>
      </c>
      <c r="X3877">
        <f t="shared" si="724"/>
        <v>0</v>
      </c>
      <c r="Y3877">
        <f t="shared" si="725"/>
        <v>0</v>
      </c>
      <c r="Z3877">
        <f t="shared" si="726"/>
        <v>0</v>
      </c>
      <c r="AG3877" t="str">
        <f t="shared" si="727"/>
        <v/>
      </c>
      <c r="AI3877" t="str">
        <f t="shared" si="728"/>
        <v/>
      </c>
      <c r="AJ3877" t="str">
        <f t="shared" si="729"/>
        <v/>
      </c>
      <c r="AK3877" t="str">
        <f t="shared" si="730"/>
        <v>ORD26001514</v>
      </c>
      <c r="AL3877">
        <f>IF(E3877&lt;&gt;"CAPTURE","",COUNTIF(Orders!$H:$H,AK3877))</f>
        <v>1</v>
      </c>
      <c r="AP3877" t="str">
        <f t="shared" si="731"/>
        <v>Matched to Order</v>
      </c>
      <c r="AQ3877">
        <f>IF(COUNTIF($A$2:A3877,A3877)=1,1,0)</f>
        <v>1</v>
      </c>
    </row>
    <row r="3878" spans="1:43" x14ac:dyDescent="0.3">
      <c r="A3878" t="s">
        <v>16306</v>
      </c>
      <c r="C3878" t="s">
        <v>3045</v>
      </c>
      <c r="D3878" s="1">
        <v>46286</v>
      </c>
      <c r="E3878" t="s">
        <v>11819</v>
      </c>
      <c r="F3878" t="s">
        <v>44</v>
      </c>
      <c r="G3878">
        <v>799</v>
      </c>
      <c r="H3878">
        <v>15.18</v>
      </c>
      <c r="I3878">
        <v>2.73</v>
      </c>
      <c r="J3878">
        <v>781.09</v>
      </c>
      <c r="K3878" s="1">
        <v>46288</v>
      </c>
      <c r="L3878" t="s">
        <v>16241</v>
      </c>
      <c r="M3878">
        <f t="shared" si="720"/>
        <v>1</v>
      </c>
      <c r="N3878">
        <f>COUNTIF(Orders!$A:$A,C3878)</f>
        <v>1</v>
      </c>
      <c r="P3878">
        <f>COUNTIF(Orders!$H:$H,UPPER(SUBSTITUTE(TRIM(C3878),"-","")))</f>
        <v>1</v>
      </c>
      <c r="R3878" t="str">
        <f t="shared" si="721"/>
        <v>Matched Order Reference</v>
      </c>
      <c r="S3878">
        <f t="shared" si="722"/>
        <v>1</v>
      </c>
      <c r="V3878" cm="1">
        <f t="array" ref="V3878">IF(E3878&lt;&gt;"CAPTURE",0,SUMPRODUCT((MDR_Rates!$A$2:$A$10=F3878)*(G3878&gt;MDR_Rates!$B$2:$B$10)*((MDR_Rates!$C$2:$C$10="")+(G3878&lt;=MDR_Rates!$C$2:$C$10))*MDR_Rates!$D$2:$D$10))</f>
        <v>1.9</v>
      </c>
      <c r="W3878">
        <f t="shared" si="723"/>
        <v>15.18</v>
      </c>
      <c r="X3878">
        <f t="shared" si="724"/>
        <v>2.73</v>
      </c>
      <c r="Y3878">
        <f t="shared" si="725"/>
        <v>0</v>
      </c>
      <c r="Z3878">
        <f t="shared" si="726"/>
        <v>0</v>
      </c>
      <c r="AG3878" t="str">
        <f t="shared" si="727"/>
        <v/>
      </c>
      <c r="AI3878" t="str">
        <f t="shared" si="728"/>
        <v/>
      </c>
      <c r="AJ3878" t="str">
        <f t="shared" si="729"/>
        <v/>
      </c>
      <c r="AK3878" t="str">
        <f t="shared" si="730"/>
        <v>ORD26001517</v>
      </c>
      <c r="AL3878">
        <f>IF(E3878&lt;&gt;"CAPTURE","",COUNTIF(Orders!$H:$H,AK3878))</f>
        <v>1</v>
      </c>
      <c r="AP3878" t="str">
        <f t="shared" si="731"/>
        <v>Matched to Order</v>
      </c>
      <c r="AQ3878">
        <f>IF(COUNTIF($A$2:A3878,A3878)=1,1,0)</f>
        <v>1</v>
      </c>
    </row>
    <row r="3879" spans="1:43" x14ac:dyDescent="0.3">
      <c r="A3879" t="s">
        <v>16307</v>
      </c>
      <c r="C3879" t="s">
        <v>3152</v>
      </c>
      <c r="D3879" s="1">
        <v>46286</v>
      </c>
      <c r="E3879" t="s">
        <v>11819</v>
      </c>
      <c r="F3879" t="s">
        <v>33</v>
      </c>
      <c r="G3879">
        <v>10597</v>
      </c>
      <c r="H3879">
        <v>95.37</v>
      </c>
      <c r="I3879">
        <v>17.170000000000002</v>
      </c>
      <c r="J3879">
        <v>10484.459999999999</v>
      </c>
      <c r="K3879" s="1">
        <v>46288</v>
      </c>
      <c r="L3879" t="s">
        <v>16241</v>
      </c>
      <c r="M3879">
        <f t="shared" si="720"/>
        <v>1</v>
      </c>
      <c r="N3879">
        <f>COUNTIF(Orders!$A:$A,C3879)</f>
        <v>1</v>
      </c>
      <c r="P3879">
        <f>COUNTIF(Orders!$H:$H,UPPER(SUBSTITUTE(TRIM(C3879),"-","")))</f>
        <v>1</v>
      </c>
      <c r="R3879" t="str">
        <f t="shared" si="721"/>
        <v>Matched Order Reference</v>
      </c>
      <c r="S3879">
        <f t="shared" si="722"/>
        <v>1</v>
      </c>
      <c r="V3879" cm="1">
        <f t="array" ref="V3879">IF(E3879&lt;&gt;"CAPTURE",0,SUMPRODUCT((MDR_Rates!$A$2:$A$10=F3879)*(G3879&gt;MDR_Rates!$B$2:$B$10)*((MDR_Rates!$C$2:$C$10="")+(G3879&lt;=MDR_Rates!$C$2:$C$10))*MDR_Rates!$D$2:$D$10))</f>
        <v>0.9</v>
      </c>
      <c r="W3879">
        <f t="shared" si="723"/>
        <v>95.37</v>
      </c>
      <c r="X3879">
        <f t="shared" si="724"/>
        <v>17.170000000000002</v>
      </c>
      <c r="Y3879">
        <f t="shared" si="725"/>
        <v>0</v>
      </c>
      <c r="Z3879">
        <f t="shared" si="726"/>
        <v>0</v>
      </c>
      <c r="AG3879" t="str">
        <f t="shared" si="727"/>
        <v/>
      </c>
      <c r="AI3879" t="str">
        <f t="shared" si="728"/>
        <v/>
      </c>
      <c r="AJ3879" t="str">
        <f t="shared" si="729"/>
        <v/>
      </c>
      <c r="AK3879" t="str">
        <f t="shared" si="730"/>
        <v>ORD26001572</v>
      </c>
      <c r="AL3879">
        <f>IF(E3879&lt;&gt;"CAPTURE","",COUNTIF(Orders!$H:$H,AK3879))</f>
        <v>1</v>
      </c>
      <c r="AP3879" t="str">
        <f t="shared" si="731"/>
        <v>Matched to Order</v>
      </c>
      <c r="AQ3879">
        <f>IF(COUNTIF($A$2:A3879,A3879)=1,1,0)</f>
        <v>1</v>
      </c>
    </row>
    <row r="3880" spans="1:43" x14ac:dyDescent="0.3">
      <c r="A3880" t="s">
        <v>16308</v>
      </c>
      <c r="C3880" t="s">
        <v>3204</v>
      </c>
      <c r="D3880" s="1">
        <v>46286</v>
      </c>
      <c r="E3880" t="s">
        <v>11819</v>
      </c>
      <c r="F3880" t="s">
        <v>44</v>
      </c>
      <c r="G3880">
        <v>999</v>
      </c>
      <c r="H3880">
        <v>18.98</v>
      </c>
      <c r="I3880">
        <v>3.42</v>
      </c>
      <c r="J3880">
        <v>976.6</v>
      </c>
      <c r="K3880" s="1">
        <v>46288</v>
      </c>
      <c r="L3880" t="s">
        <v>16241</v>
      </c>
      <c r="M3880">
        <f t="shared" si="720"/>
        <v>1</v>
      </c>
      <c r="N3880">
        <f>COUNTIF(Orders!$A:$A,C3880)</f>
        <v>1</v>
      </c>
      <c r="P3880">
        <f>COUNTIF(Orders!$H:$H,UPPER(SUBSTITUTE(TRIM(C3880),"-","")))</f>
        <v>1</v>
      </c>
      <c r="R3880" t="str">
        <f t="shared" si="721"/>
        <v>Matched Order Reference</v>
      </c>
      <c r="S3880">
        <f t="shared" si="722"/>
        <v>1</v>
      </c>
      <c r="V3880" cm="1">
        <f t="array" ref="V3880">IF(E3880&lt;&gt;"CAPTURE",0,SUMPRODUCT((MDR_Rates!$A$2:$A$10=F3880)*(G3880&gt;MDR_Rates!$B$2:$B$10)*((MDR_Rates!$C$2:$C$10="")+(G3880&lt;=MDR_Rates!$C$2:$C$10))*MDR_Rates!$D$2:$D$10))</f>
        <v>1.9</v>
      </c>
      <c r="W3880">
        <f t="shared" si="723"/>
        <v>18.98</v>
      </c>
      <c r="X3880">
        <f t="shared" si="724"/>
        <v>3.42</v>
      </c>
      <c r="Y3880">
        <f t="shared" si="725"/>
        <v>0</v>
      </c>
      <c r="Z3880">
        <f t="shared" si="726"/>
        <v>0</v>
      </c>
      <c r="AG3880" t="str">
        <f t="shared" si="727"/>
        <v/>
      </c>
      <c r="AI3880" t="str">
        <f t="shared" si="728"/>
        <v/>
      </c>
      <c r="AJ3880" t="str">
        <f t="shared" si="729"/>
        <v/>
      </c>
      <c r="AK3880" t="str">
        <f t="shared" si="730"/>
        <v>ORD26001598</v>
      </c>
      <c r="AL3880">
        <f>IF(E3880&lt;&gt;"CAPTURE","",COUNTIF(Orders!$H:$H,AK3880))</f>
        <v>1</v>
      </c>
      <c r="AP3880" t="str">
        <f t="shared" si="731"/>
        <v>Matched to Order</v>
      </c>
      <c r="AQ3880">
        <f>IF(COUNTIF($A$2:A3880,A3880)=1,1,0)</f>
        <v>1</v>
      </c>
    </row>
    <row r="3881" spans="1:43" x14ac:dyDescent="0.3">
      <c r="A3881" t="s">
        <v>16309</v>
      </c>
      <c r="C3881" t="s">
        <v>3257</v>
      </c>
      <c r="D3881" s="1">
        <v>46286</v>
      </c>
      <c r="E3881" t="s">
        <v>11819</v>
      </c>
      <c r="F3881" t="s">
        <v>17</v>
      </c>
      <c r="G3881">
        <v>9597</v>
      </c>
      <c r="H3881">
        <v>153.55000000000001</v>
      </c>
      <c r="I3881">
        <v>27.64</v>
      </c>
      <c r="J3881">
        <v>9415.81</v>
      </c>
      <c r="K3881" s="1">
        <v>46288</v>
      </c>
      <c r="L3881" t="s">
        <v>16241</v>
      </c>
      <c r="M3881">
        <f t="shared" si="720"/>
        <v>1</v>
      </c>
      <c r="N3881">
        <f>COUNTIF(Orders!$A:$A,C3881)</f>
        <v>1</v>
      </c>
      <c r="P3881">
        <f>COUNTIF(Orders!$H:$H,UPPER(SUBSTITUTE(TRIM(C3881),"-","")))</f>
        <v>1</v>
      </c>
      <c r="R3881" t="str">
        <f t="shared" si="721"/>
        <v>Matched Order Reference</v>
      </c>
      <c r="S3881">
        <f t="shared" si="722"/>
        <v>1</v>
      </c>
      <c r="V3881" cm="1">
        <f t="array" ref="V3881">IF(E3881&lt;&gt;"CAPTURE",0,SUMPRODUCT((MDR_Rates!$A$2:$A$10=F3881)*(G3881&gt;MDR_Rates!$B$2:$B$10)*((MDR_Rates!$C$2:$C$10="")+(G3881&lt;=MDR_Rates!$C$2:$C$10))*MDR_Rates!$D$2:$D$10))</f>
        <v>1.6</v>
      </c>
      <c r="W3881">
        <f t="shared" si="723"/>
        <v>153.55000000000001</v>
      </c>
      <c r="X3881">
        <f t="shared" si="724"/>
        <v>27.64</v>
      </c>
      <c r="Y3881">
        <f t="shared" si="725"/>
        <v>0</v>
      </c>
      <c r="Z3881">
        <f t="shared" si="726"/>
        <v>0</v>
      </c>
      <c r="AG3881" t="str">
        <f t="shared" si="727"/>
        <v/>
      </c>
      <c r="AI3881" t="str">
        <f t="shared" si="728"/>
        <v/>
      </c>
      <c r="AJ3881" t="str">
        <f t="shared" si="729"/>
        <v/>
      </c>
      <c r="AK3881" t="str">
        <f t="shared" si="730"/>
        <v>ORD26001625</v>
      </c>
      <c r="AL3881">
        <f>IF(E3881&lt;&gt;"CAPTURE","",COUNTIF(Orders!$H:$H,AK3881))</f>
        <v>1</v>
      </c>
      <c r="AP3881" t="str">
        <f t="shared" si="731"/>
        <v>Matched to Order</v>
      </c>
      <c r="AQ3881">
        <f>IF(COUNTIF($A$2:A3881,A3881)=1,1,0)</f>
        <v>1</v>
      </c>
    </row>
    <row r="3882" spans="1:43" x14ac:dyDescent="0.3">
      <c r="A3882" t="s">
        <v>16310</v>
      </c>
      <c r="C3882" t="s">
        <v>16311</v>
      </c>
      <c r="D3882" s="1">
        <v>46286</v>
      </c>
      <c r="E3882" t="s">
        <v>11819</v>
      </c>
      <c r="F3882" t="s">
        <v>9</v>
      </c>
      <c r="G3882">
        <v>798</v>
      </c>
      <c r="H3882">
        <v>0</v>
      </c>
      <c r="I3882">
        <v>0</v>
      </c>
      <c r="J3882">
        <v>798</v>
      </c>
      <c r="K3882" s="1">
        <v>46288</v>
      </c>
      <c r="L3882" t="s">
        <v>16241</v>
      </c>
      <c r="M3882">
        <f t="shared" si="720"/>
        <v>1</v>
      </c>
      <c r="N3882">
        <f>COUNTIF(Orders!$A:$A,C3882)</f>
        <v>1</v>
      </c>
      <c r="P3882">
        <f>COUNTIF(Orders!$H:$H,UPPER(SUBSTITUTE(TRIM(C3882),"-","")))</f>
        <v>1</v>
      </c>
      <c r="R3882" t="str">
        <f t="shared" si="721"/>
        <v>Matched Order Reference</v>
      </c>
      <c r="S3882">
        <f t="shared" si="722"/>
        <v>1</v>
      </c>
      <c r="V3882" cm="1">
        <f t="array" ref="V3882">IF(E3882&lt;&gt;"CAPTURE",0,SUMPRODUCT((MDR_Rates!$A$2:$A$10=F3882)*(G3882&gt;MDR_Rates!$B$2:$B$10)*((MDR_Rates!$C$2:$C$10="")+(G3882&lt;=MDR_Rates!$C$2:$C$10))*MDR_Rates!$D$2:$D$10))</f>
        <v>0</v>
      </c>
      <c r="W3882">
        <f t="shared" si="723"/>
        <v>0</v>
      </c>
      <c r="X3882">
        <f t="shared" si="724"/>
        <v>0</v>
      </c>
      <c r="Y3882">
        <f t="shared" si="725"/>
        <v>0</v>
      </c>
      <c r="Z3882">
        <f t="shared" si="726"/>
        <v>0</v>
      </c>
      <c r="AG3882" t="str">
        <f t="shared" si="727"/>
        <v/>
      </c>
      <c r="AI3882" t="str">
        <f t="shared" si="728"/>
        <v/>
      </c>
      <c r="AJ3882" t="str">
        <f t="shared" si="729"/>
        <v/>
      </c>
      <c r="AK3882" t="str">
        <f t="shared" si="730"/>
        <v>ORD26001629</v>
      </c>
      <c r="AL3882">
        <f>IF(E3882&lt;&gt;"CAPTURE","",COUNTIF(Orders!$H:$H,AK3882))</f>
        <v>1</v>
      </c>
      <c r="AP3882" t="str">
        <f t="shared" si="731"/>
        <v>Matched to Order</v>
      </c>
      <c r="AQ3882">
        <f>IF(COUNTIF($A$2:A3882,A3882)=1,1,0)</f>
        <v>1</v>
      </c>
    </row>
    <row r="3883" spans="1:43" x14ac:dyDescent="0.3">
      <c r="A3883" t="s">
        <v>16312</v>
      </c>
      <c r="C3883" t="s">
        <v>3273</v>
      </c>
      <c r="D3883" s="1">
        <v>46286</v>
      </c>
      <c r="E3883" t="s">
        <v>11819</v>
      </c>
      <c r="F3883" t="s">
        <v>44</v>
      </c>
      <c r="G3883">
        <v>8348</v>
      </c>
      <c r="H3883">
        <v>141.91999999999999</v>
      </c>
      <c r="I3883">
        <v>25.55</v>
      </c>
      <c r="J3883">
        <v>8180.53</v>
      </c>
      <c r="K3883" s="1">
        <v>46288</v>
      </c>
      <c r="L3883" t="s">
        <v>16241</v>
      </c>
      <c r="M3883">
        <f t="shared" si="720"/>
        <v>1</v>
      </c>
      <c r="N3883">
        <f>COUNTIF(Orders!$A:$A,C3883)</f>
        <v>1</v>
      </c>
      <c r="P3883">
        <f>COUNTIF(Orders!$H:$H,UPPER(SUBSTITUTE(TRIM(C3883),"-","")))</f>
        <v>1</v>
      </c>
      <c r="R3883" t="str">
        <f t="shared" si="721"/>
        <v>Matched Order Reference</v>
      </c>
      <c r="S3883">
        <f t="shared" si="722"/>
        <v>1</v>
      </c>
      <c r="V3883" cm="1">
        <f t="array" ref="V3883">IF(E3883&lt;&gt;"CAPTURE",0,SUMPRODUCT((MDR_Rates!$A$2:$A$10=F3883)*(G3883&gt;MDR_Rates!$B$2:$B$10)*((MDR_Rates!$C$2:$C$10="")+(G3883&lt;=MDR_Rates!$C$2:$C$10))*MDR_Rates!$D$2:$D$10))</f>
        <v>1.7</v>
      </c>
      <c r="W3883">
        <f t="shared" si="723"/>
        <v>141.91999999999999</v>
      </c>
      <c r="X3883">
        <f t="shared" si="724"/>
        <v>25.55</v>
      </c>
      <c r="Y3883">
        <f t="shared" si="725"/>
        <v>0</v>
      </c>
      <c r="Z3883">
        <f t="shared" si="726"/>
        <v>0</v>
      </c>
      <c r="AG3883" t="str">
        <f t="shared" si="727"/>
        <v/>
      </c>
      <c r="AI3883" t="str">
        <f t="shared" si="728"/>
        <v/>
      </c>
      <c r="AJ3883" t="str">
        <f t="shared" si="729"/>
        <v/>
      </c>
      <c r="AK3883" t="str">
        <f t="shared" si="730"/>
        <v>ORD26001633</v>
      </c>
      <c r="AL3883">
        <f>IF(E3883&lt;&gt;"CAPTURE","",COUNTIF(Orders!$H:$H,AK3883))</f>
        <v>1</v>
      </c>
      <c r="AP3883" t="str">
        <f t="shared" si="731"/>
        <v>Matched to Order</v>
      </c>
      <c r="AQ3883">
        <f>IF(COUNTIF($A$2:A3883,A3883)=1,1,0)</f>
        <v>1</v>
      </c>
    </row>
    <row r="3884" spans="1:43" x14ac:dyDescent="0.3">
      <c r="A3884" t="s">
        <v>16313</v>
      </c>
      <c r="C3884" t="s">
        <v>3303</v>
      </c>
      <c r="D3884" s="1">
        <v>46286</v>
      </c>
      <c r="E3884" t="s">
        <v>11819</v>
      </c>
      <c r="F3884" t="s">
        <v>9</v>
      </c>
      <c r="G3884">
        <v>4097</v>
      </c>
      <c r="H3884">
        <v>12.29</v>
      </c>
      <c r="I3884">
        <v>2.21</v>
      </c>
      <c r="J3884">
        <v>4082.5</v>
      </c>
      <c r="K3884" s="1">
        <v>46288</v>
      </c>
      <c r="L3884" t="s">
        <v>16241</v>
      </c>
      <c r="M3884">
        <f t="shared" si="720"/>
        <v>1</v>
      </c>
      <c r="N3884">
        <f>COUNTIF(Orders!$A:$A,C3884)</f>
        <v>1</v>
      </c>
      <c r="P3884">
        <f>COUNTIF(Orders!$H:$H,UPPER(SUBSTITUTE(TRIM(C3884),"-","")))</f>
        <v>1</v>
      </c>
      <c r="R3884" t="str">
        <f t="shared" si="721"/>
        <v>Matched Order Reference</v>
      </c>
      <c r="S3884">
        <f t="shared" si="722"/>
        <v>1</v>
      </c>
      <c r="V3884" cm="1">
        <f t="array" ref="V3884">IF(E3884&lt;&gt;"CAPTURE",0,SUMPRODUCT((MDR_Rates!$A$2:$A$10=F3884)*(G3884&gt;MDR_Rates!$B$2:$B$10)*((MDR_Rates!$C$2:$C$10="")+(G3884&lt;=MDR_Rates!$C$2:$C$10))*MDR_Rates!$D$2:$D$10))</f>
        <v>0.3</v>
      </c>
      <c r="W3884">
        <f t="shared" si="723"/>
        <v>12.29</v>
      </c>
      <c r="X3884">
        <f t="shared" si="724"/>
        <v>2.21</v>
      </c>
      <c r="Y3884">
        <f t="shared" si="725"/>
        <v>0</v>
      </c>
      <c r="Z3884">
        <f t="shared" si="726"/>
        <v>0</v>
      </c>
      <c r="AG3884" t="str">
        <f t="shared" si="727"/>
        <v/>
      </c>
      <c r="AI3884" t="str">
        <f t="shared" si="728"/>
        <v/>
      </c>
      <c r="AJ3884" t="str">
        <f t="shared" si="729"/>
        <v/>
      </c>
      <c r="AK3884" t="str">
        <f t="shared" si="730"/>
        <v>ORD26001649</v>
      </c>
      <c r="AL3884">
        <f>IF(E3884&lt;&gt;"CAPTURE","",COUNTIF(Orders!$H:$H,AK3884))</f>
        <v>1</v>
      </c>
      <c r="AP3884" t="str">
        <f t="shared" si="731"/>
        <v>Matched to Order</v>
      </c>
      <c r="AQ3884">
        <f>IF(COUNTIF($A$2:A3884,A3884)=1,1,0)</f>
        <v>1</v>
      </c>
    </row>
    <row r="3885" spans="1:43" x14ac:dyDescent="0.3">
      <c r="A3885" t="s">
        <v>16314</v>
      </c>
      <c r="C3885" t="s">
        <v>16315</v>
      </c>
      <c r="D3885" s="1">
        <v>46286</v>
      </c>
      <c r="E3885" t="s">
        <v>11819</v>
      </c>
      <c r="F3885" t="s">
        <v>33</v>
      </c>
      <c r="G3885">
        <v>1798</v>
      </c>
      <c r="H3885">
        <v>26.97</v>
      </c>
      <c r="I3885">
        <v>4.8499999999999996</v>
      </c>
      <c r="J3885">
        <v>1766.18</v>
      </c>
      <c r="K3885" s="1">
        <v>46288</v>
      </c>
      <c r="L3885" t="s">
        <v>16241</v>
      </c>
      <c r="M3885">
        <f t="shared" si="720"/>
        <v>1</v>
      </c>
      <c r="N3885">
        <f>COUNTIF(Orders!$A:$A,C3885)</f>
        <v>1</v>
      </c>
      <c r="P3885">
        <f>COUNTIF(Orders!$H:$H,UPPER(SUBSTITUTE(TRIM(C3885),"-","")))</f>
        <v>1</v>
      </c>
      <c r="R3885" t="str">
        <f t="shared" si="721"/>
        <v>Matched Order Reference</v>
      </c>
      <c r="S3885">
        <f t="shared" si="722"/>
        <v>1</v>
      </c>
      <c r="V3885" cm="1">
        <f t="array" ref="V3885">IF(E3885&lt;&gt;"CAPTURE",0,SUMPRODUCT((MDR_Rates!$A$2:$A$10=F3885)*(G3885&gt;MDR_Rates!$B$2:$B$10)*((MDR_Rates!$C$2:$C$10="")+(G3885&lt;=MDR_Rates!$C$2:$C$10))*MDR_Rates!$D$2:$D$10))</f>
        <v>1.5</v>
      </c>
      <c r="W3885">
        <f t="shared" si="723"/>
        <v>26.97</v>
      </c>
      <c r="X3885">
        <f t="shared" si="724"/>
        <v>4.8499999999999996</v>
      </c>
      <c r="Y3885">
        <f t="shared" si="725"/>
        <v>0</v>
      </c>
      <c r="Z3885">
        <f t="shared" si="726"/>
        <v>0</v>
      </c>
      <c r="AG3885" t="str">
        <f t="shared" si="727"/>
        <v/>
      </c>
      <c r="AI3885" t="str">
        <f t="shared" si="728"/>
        <v/>
      </c>
      <c r="AJ3885" t="str">
        <f t="shared" si="729"/>
        <v/>
      </c>
      <c r="AK3885" t="str">
        <f t="shared" si="730"/>
        <v>ORD26001657</v>
      </c>
      <c r="AL3885">
        <f>IF(E3885&lt;&gt;"CAPTURE","",COUNTIF(Orders!$H:$H,AK3885))</f>
        <v>1</v>
      </c>
      <c r="AP3885" t="str">
        <f t="shared" si="731"/>
        <v>Matched to Order</v>
      </c>
      <c r="AQ3885">
        <f>IF(COUNTIF($A$2:A3885,A3885)=1,1,0)</f>
        <v>1</v>
      </c>
    </row>
    <row r="3886" spans="1:43" x14ac:dyDescent="0.3">
      <c r="A3886" t="s">
        <v>16316</v>
      </c>
      <c r="C3886" t="s">
        <v>3377</v>
      </c>
      <c r="D3886" s="1">
        <v>46286</v>
      </c>
      <c r="E3886" t="s">
        <v>11819</v>
      </c>
      <c r="F3886" t="s">
        <v>17</v>
      </c>
      <c r="G3886">
        <v>3499</v>
      </c>
      <c r="H3886">
        <v>55.98</v>
      </c>
      <c r="I3886">
        <v>10.08</v>
      </c>
      <c r="J3886">
        <v>3432.94</v>
      </c>
      <c r="K3886" s="1">
        <v>46288</v>
      </c>
      <c r="L3886" t="s">
        <v>16241</v>
      </c>
      <c r="M3886">
        <f t="shared" si="720"/>
        <v>1</v>
      </c>
      <c r="N3886">
        <f>COUNTIF(Orders!$A:$A,C3886)</f>
        <v>1</v>
      </c>
      <c r="P3886">
        <f>COUNTIF(Orders!$H:$H,UPPER(SUBSTITUTE(TRIM(C3886),"-","")))</f>
        <v>1</v>
      </c>
      <c r="R3886" t="str">
        <f t="shared" si="721"/>
        <v>Matched Order Reference</v>
      </c>
      <c r="S3886">
        <f t="shared" si="722"/>
        <v>1</v>
      </c>
      <c r="V3886" cm="1">
        <f t="array" ref="V3886">IF(E3886&lt;&gt;"CAPTURE",0,SUMPRODUCT((MDR_Rates!$A$2:$A$10=F3886)*(G3886&gt;MDR_Rates!$B$2:$B$10)*((MDR_Rates!$C$2:$C$10="")+(G3886&lt;=MDR_Rates!$C$2:$C$10))*MDR_Rates!$D$2:$D$10))</f>
        <v>1.6</v>
      </c>
      <c r="W3886">
        <f t="shared" si="723"/>
        <v>55.98</v>
      </c>
      <c r="X3886">
        <f t="shared" si="724"/>
        <v>10.08</v>
      </c>
      <c r="Y3886">
        <f t="shared" si="725"/>
        <v>0</v>
      </c>
      <c r="Z3886">
        <f t="shared" si="726"/>
        <v>0</v>
      </c>
      <c r="AG3886" t="str">
        <f t="shared" si="727"/>
        <v/>
      </c>
      <c r="AI3886" t="str">
        <f t="shared" si="728"/>
        <v/>
      </c>
      <c r="AJ3886" t="str">
        <f t="shared" si="729"/>
        <v/>
      </c>
      <c r="AK3886" t="str">
        <f t="shared" si="730"/>
        <v>ORD26001686</v>
      </c>
      <c r="AL3886">
        <f>IF(E3886&lt;&gt;"CAPTURE","",COUNTIF(Orders!$H:$H,AK3886))</f>
        <v>1</v>
      </c>
      <c r="AP3886" t="str">
        <f t="shared" si="731"/>
        <v>Matched to Order</v>
      </c>
      <c r="AQ3886">
        <f>IF(COUNTIF($A$2:A3886,A3886)=1,1,0)</f>
        <v>1</v>
      </c>
    </row>
    <row r="3887" spans="1:43" x14ac:dyDescent="0.3">
      <c r="A3887" t="s">
        <v>16317</v>
      </c>
      <c r="C3887" t="s">
        <v>3457</v>
      </c>
      <c r="D3887" s="1">
        <v>46286</v>
      </c>
      <c r="E3887" t="s">
        <v>11819</v>
      </c>
      <c r="F3887" t="s">
        <v>17</v>
      </c>
      <c r="G3887">
        <v>499</v>
      </c>
      <c r="H3887">
        <v>8.98</v>
      </c>
      <c r="I3887">
        <v>1.62</v>
      </c>
      <c r="J3887">
        <v>488.4</v>
      </c>
      <c r="K3887" s="1">
        <v>46288</v>
      </c>
      <c r="L3887" t="s">
        <v>16241</v>
      </c>
      <c r="M3887">
        <f t="shared" si="720"/>
        <v>1</v>
      </c>
      <c r="N3887">
        <f>COUNTIF(Orders!$A:$A,C3887)</f>
        <v>1</v>
      </c>
      <c r="P3887">
        <f>COUNTIF(Orders!$H:$H,UPPER(SUBSTITUTE(TRIM(C3887),"-","")))</f>
        <v>1</v>
      </c>
      <c r="R3887" t="str">
        <f t="shared" si="721"/>
        <v>Matched Order Reference</v>
      </c>
      <c r="S3887">
        <f t="shared" si="722"/>
        <v>1</v>
      </c>
      <c r="V3887" cm="1">
        <f t="array" ref="V3887">IF(E3887&lt;&gt;"CAPTURE",0,SUMPRODUCT((MDR_Rates!$A$2:$A$10=F3887)*(G3887&gt;MDR_Rates!$B$2:$B$10)*((MDR_Rates!$C$2:$C$10="")+(G3887&lt;=MDR_Rates!$C$2:$C$10))*MDR_Rates!$D$2:$D$10))</f>
        <v>1.8</v>
      </c>
      <c r="W3887">
        <f t="shared" si="723"/>
        <v>8.98</v>
      </c>
      <c r="X3887">
        <f t="shared" si="724"/>
        <v>1.62</v>
      </c>
      <c r="Y3887">
        <f t="shared" si="725"/>
        <v>0</v>
      </c>
      <c r="Z3887">
        <f t="shared" si="726"/>
        <v>0</v>
      </c>
      <c r="AG3887" t="str">
        <f t="shared" si="727"/>
        <v/>
      </c>
      <c r="AI3887" t="str">
        <f t="shared" si="728"/>
        <v/>
      </c>
      <c r="AJ3887" t="str">
        <f t="shared" si="729"/>
        <v/>
      </c>
      <c r="AK3887" t="str">
        <f t="shared" si="730"/>
        <v>ORD26001727</v>
      </c>
      <c r="AL3887">
        <f>IF(E3887&lt;&gt;"CAPTURE","",COUNTIF(Orders!$H:$H,AK3887))</f>
        <v>1</v>
      </c>
      <c r="AP3887" t="str">
        <f t="shared" si="731"/>
        <v>Matched to Order</v>
      </c>
      <c r="AQ3887">
        <f>IF(COUNTIF($A$2:A3887,A3887)=1,1,0)</f>
        <v>1</v>
      </c>
    </row>
    <row r="3888" spans="1:43" x14ac:dyDescent="0.3">
      <c r="A3888" t="s">
        <v>16318</v>
      </c>
      <c r="C3888" t="s">
        <v>3489</v>
      </c>
      <c r="D3888" s="1">
        <v>46286</v>
      </c>
      <c r="E3888" t="s">
        <v>11819</v>
      </c>
      <c r="F3888" t="s">
        <v>9</v>
      </c>
      <c r="G3888">
        <v>2398</v>
      </c>
      <c r="H3888">
        <v>7.19</v>
      </c>
      <c r="I3888">
        <v>1.29</v>
      </c>
      <c r="J3888">
        <v>2389.52</v>
      </c>
      <c r="K3888" s="1">
        <v>46288</v>
      </c>
      <c r="L3888" t="s">
        <v>16241</v>
      </c>
      <c r="M3888">
        <f t="shared" si="720"/>
        <v>1</v>
      </c>
      <c r="N3888">
        <f>COUNTIF(Orders!$A:$A,C3888)</f>
        <v>1</v>
      </c>
      <c r="P3888">
        <f>COUNTIF(Orders!$H:$H,UPPER(SUBSTITUTE(TRIM(C3888),"-","")))</f>
        <v>1</v>
      </c>
      <c r="R3888" t="str">
        <f t="shared" si="721"/>
        <v>Matched Order Reference</v>
      </c>
      <c r="S3888">
        <f t="shared" si="722"/>
        <v>1</v>
      </c>
      <c r="V3888" cm="1">
        <f t="array" ref="V3888">IF(E3888&lt;&gt;"CAPTURE",0,SUMPRODUCT((MDR_Rates!$A$2:$A$10=F3888)*(G3888&gt;MDR_Rates!$B$2:$B$10)*((MDR_Rates!$C$2:$C$10="")+(G3888&lt;=MDR_Rates!$C$2:$C$10))*MDR_Rates!$D$2:$D$10))</f>
        <v>0.3</v>
      </c>
      <c r="W3888">
        <f t="shared" si="723"/>
        <v>7.19</v>
      </c>
      <c r="X3888">
        <f t="shared" si="724"/>
        <v>1.29</v>
      </c>
      <c r="Y3888">
        <f t="shared" si="725"/>
        <v>0</v>
      </c>
      <c r="Z3888">
        <f t="shared" si="726"/>
        <v>0</v>
      </c>
      <c r="AG3888" t="str">
        <f t="shared" si="727"/>
        <v/>
      </c>
      <c r="AI3888" t="str">
        <f t="shared" si="728"/>
        <v/>
      </c>
      <c r="AJ3888" t="str">
        <f t="shared" si="729"/>
        <v/>
      </c>
      <c r="AK3888" t="str">
        <f t="shared" si="730"/>
        <v>ORD26001743</v>
      </c>
      <c r="AL3888">
        <f>IF(E3888&lt;&gt;"CAPTURE","",COUNTIF(Orders!$H:$H,AK3888))</f>
        <v>1</v>
      </c>
      <c r="AP3888" t="str">
        <f t="shared" si="731"/>
        <v>Matched to Order</v>
      </c>
      <c r="AQ3888">
        <f>IF(COUNTIF($A$2:A3888,A3888)=1,1,0)</f>
        <v>1</v>
      </c>
    </row>
    <row r="3889" spans="1:43" x14ac:dyDescent="0.3">
      <c r="A3889" t="s">
        <v>16319</v>
      </c>
      <c r="C3889" t="s">
        <v>3513</v>
      </c>
      <c r="D3889" s="1">
        <v>46286</v>
      </c>
      <c r="E3889" t="s">
        <v>11819</v>
      </c>
      <c r="F3889" t="s">
        <v>9</v>
      </c>
      <c r="G3889">
        <v>299</v>
      </c>
      <c r="H3889">
        <v>0</v>
      </c>
      <c r="I3889">
        <v>0</v>
      </c>
      <c r="J3889">
        <v>299</v>
      </c>
      <c r="K3889" s="1">
        <v>46288</v>
      </c>
      <c r="L3889" t="s">
        <v>16241</v>
      </c>
      <c r="M3889">
        <f t="shared" si="720"/>
        <v>1</v>
      </c>
      <c r="N3889">
        <f>COUNTIF(Orders!$A:$A,C3889)</f>
        <v>1</v>
      </c>
      <c r="P3889">
        <f>COUNTIF(Orders!$H:$H,UPPER(SUBSTITUTE(TRIM(C3889),"-","")))</f>
        <v>1</v>
      </c>
      <c r="R3889" t="str">
        <f t="shared" si="721"/>
        <v>Matched Order Reference</v>
      </c>
      <c r="S3889">
        <f t="shared" si="722"/>
        <v>1</v>
      </c>
      <c r="V3889" cm="1">
        <f t="array" ref="V3889">IF(E3889&lt;&gt;"CAPTURE",0,SUMPRODUCT((MDR_Rates!$A$2:$A$10=F3889)*(G3889&gt;MDR_Rates!$B$2:$B$10)*((MDR_Rates!$C$2:$C$10="")+(G3889&lt;=MDR_Rates!$C$2:$C$10))*MDR_Rates!$D$2:$D$10))</f>
        <v>0</v>
      </c>
      <c r="W3889">
        <f t="shared" si="723"/>
        <v>0</v>
      </c>
      <c r="X3889">
        <f t="shared" si="724"/>
        <v>0</v>
      </c>
      <c r="Y3889">
        <f t="shared" si="725"/>
        <v>0</v>
      </c>
      <c r="Z3889">
        <f t="shared" si="726"/>
        <v>0</v>
      </c>
      <c r="AG3889" t="str">
        <f t="shared" si="727"/>
        <v/>
      </c>
      <c r="AI3889" t="str">
        <f t="shared" si="728"/>
        <v/>
      </c>
      <c r="AJ3889" t="str">
        <f t="shared" si="729"/>
        <v/>
      </c>
      <c r="AK3889" t="str">
        <f t="shared" si="730"/>
        <v>ORD26001755</v>
      </c>
      <c r="AL3889">
        <f>IF(E3889&lt;&gt;"CAPTURE","",COUNTIF(Orders!$H:$H,AK3889))</f>
        <v>1</v>
      </c>
      <c r="AP3889" t="str">
        <f t="shared" si="731"/>
        <v>Matched to Order</v>
      </c>
      <c r="AQ3889">
        <f>IF(COUNTIF($A$2:A3889,A3889)=1,1,0)</f>
        <v>1</v>
      </c>
    </row>
    <row r="3890" spans="1:43" x14ac:dyDescent="0.3">
      <c r="A3890" t="s">
        <v>16320</v>
      </c>
      <c r="C3890" t="s">
        <v>3539</v>
      </c>
      <c r="D3890" s="1">
        <v>46286</v>
      </c>
      <c r="E3890" t="s">
        <v>11819</v>
      </c>
      <c r="F3890" t="s">
        <v>9</v>
      </c>
      <c r="G3890">
        <v>1897</v>
      </c>
      <c r="H3890">
        <v>0</v>
      </c>
      <c r="I3890">
        <v>0</v>
      </c>
      <c r="J3890">
        <v>1897</v>
      </c>
      <c r="K3890" s="1">
        <v>46288</v>
      </c>
      <c r="L3890" t="s">
        <v>16241</v>
      </c>
      <c r="M3890">
        <f t="shared" si="720"/>
        <v>1</v>
      </c>
      <c r="N3890">
        <f>COUNTIF(Orders!$A:$A,C3890)</f>
        <v>1</v>
      </c>
      <c r="P3890">
        <f>COUNTIF(Orders!$H:$H,UPPER(SUBSTITUTE(TRIM(C3890),"-","")))</f>
        <v>1</v>
      </c>
      <c r="R3890" t="str">
        <f t="shared" si="721"/>
        <v>Matched Order Reference</v>
      </c>
      <c r="S3890">
        <f t="shared" si="722"/>
        <v>1</v>
      </c>
      <c r="V3890" cm="1">
        <f t="array" ref="V3890">IF(E3890&lt;&gt;"CAPTURE",0,SUMPRODUCT((MDR_Rates!$A$2:$A$10=F3890)*(G3890&gt;MDR_Rates!$B$2:$B$10)*((MDR_Rates!$C$2:$C$10="")+(G3890&lt;=MDR_Rates!$C$2:$C$10))*MDR_Rates!$D$2:$D$10))</f>
        <v>0</v>
      </c>
      <c r="W3890">
        <f t="shared" si="723"/>
        <v>0</v>
      </c>
      <c r="X3890">
        <f t="shared" si="724"/>
        <v>0</v>
      </c>
      <c r="Y3890">
        <f t="shared" si="725"/>
        <v>0</v>
      </c>
      <c r="Z3890">
        <f t="shared" si="726"/>
        <v>0</v>
      </c>
      <c r="AG3890" t="str">
        <f t="shared" si="727"/>
        <v/>
      </c>
      <c r="AI3890" t="str">
        <f t="shared" si="728"/>
        <v/>
      </c>
      <c r="AJ3890" t="str">
        <f t="shared" si="729"/>
        <v/>
      </c>
      <c r="AK3890" t="str">
        <f t="shared" si="730"/>
        <v>ORD26001768</v>
      </c>
      <c r="AL3890">
        <f>IF(E3890&lt;&gt;"CAPTURE","",COUNTIF(Orders!$H:$H,AK3890))</f>
        <v>1</v>
      </c>
      <c r="AP3890" t="str">
        <f t="shared" si="731"/>
        <v>Matched to Order</v>
      </c>
      <c r="AQ3890">
        <f>IF(COUNTIF($A$2:A3890,A3890)=1,1,0)</f>
        <v>1</v>
      </c>
    </row>
    <row r="3891" spans="1:43" x14ac:dyDescent="0.3">
      <c r="A3891" t="s">
        <v>16321</v>
      </c>
      <c r="C3891" t="s">
        <v>3682</v>
      </c>
      <c r="D3891" s="1">
        <v>46286</v>
      </c>
      <c r="E3891" t="s">
        <v>11819</v>
      </c>
      <c r="F3891" t="s">
        <v>9</v>
      </c>
      <c r="G3891">
        <v>3598</v>
      </c>
      <c r="H3891">
        <v>10.79</v>
      </c>
      <c r="I3891">
        <v>1.94</v>
      </c>
      <c r="J3891">
        <v>3585.27</v>
      </c>
      <c r="K3891" s="1">
        <v>46288</v>
      </c>
      <c r="L3891" t="s">
        <v>16241</v>
      </c>
      <c r="M3891">
        <f t="shared" si="720"/>
        <v>1</v>
      </c>
      <c r="N3891">
        <f>COUNTIF(Orders!$A:$A,C3891)</f>
        <v>1</v>
      </c>
      <c r="P3891">
        <f>COUNTIF(Orders!$H:$H,UPPER(SUBSTITUTE(TRIM(C3891),"-","")))</f>
        <v>1</v>
      </c>
      <c r="R3891" t="str">
        <f t="shared" si="721"/>
        <v>Matched Order Reference</v>
      </c>
      <c r="S3891">
        <f t="shared" si="722"/>
        <v>1</v>
      </c>
      <c r="V3891" cm="1">
        <f t="array" ref="V3891">IF(E3891&lt;&gt;"CAPTURE",0,SUMPRODUCT((MDR_Rates!$A$2:$A$10=F3891)*(G3891&gt;MDR_Rates!$B$2:$B$10)*((MDR_Rates!$C$2:$C$10="")+(G3891&lt;=MDR_Rates!$C$2:$C$10))*MDR_Rates!$D$2:$D$10))</f>
        <v>0.3</v>
      </c>
      <c r="W3891">
        <f t="shared" si="723"/>
        <v>10.79</v>
      </c>
      <c r="X3891">
        <f t="shared" si="724"/>
        <v>1.94</v>
      </c>
      <c r="Y3891">
        <f t="shared" si="725"/>
        <v>0</v>
      </c>
      <c r="Z3891">
        <f t="shared" si="726"/>
        <v>0</v>
      </c>
      <c r="AG3891" t="str">
        <f t="shared" si="727"/>
        <v/>
      </c>
      <c r="AI3891" t="str">
        <f t="shared" si="728"/>
        <v/>
      </c>
      <c r="AJ3891" t="str">
        <f t="shared" si="729"/>
        <v/>
      </c>
      <c r="AK3891" t="str">
        <f t="shared" si="730"/>
        <v>ORD26001841</v>
      </c>
      <c r="AL3891">
        <f>IF(E3891&lt;&gt;"CAPTURE","",COUNTIF(Orders!$H:$H,AK3891))</f>
        <v>1</v>
      </c>
      <c r="AP3891" t="str">
        <f t="shared" si="731"/>
        <v>Matched to Order</v>
      </c>
      <c r="AQ3891">
        <f>IF(COUNTIF($A$2:A3891,A3891)=1,1,0)</f>
        <v>1</v>
      </c>
    </row>
    <row r="3892" spans="1:43" x14ac:dyDescent="0.3">
      <c r="A3892" t="s">
        <v>16322</v>
      </c>
      <c r="C3892" t="s">
        <v>3702</v>
      </c>
      <c r="D3892" s="1">
        <v>46286</v>
      </c>
      <c r="E3892" t="s">
        <v>11819</v>
      </c>
      <c r="F3892" t="s">
        <v>33</v>
      </c>
      <c r="G3892">
        <v>1697</v>
      </c>
      <c r="H3892">
        <v>25.46</v>
      </c>
      <c r="I3892">
        <v>4.58</v>
      </c>
      <c r="J3892">
        <v>1666.96</v>
      </c>
      <c r="K3892" s="1">
        <v>46288</v>
      </c>
      <c r="L3892" t="s">
        <v>16241</v>
      </c>
      <c r="M3892">
        <f t="shared" si="720"/>
        <v>1</v>
      </c>
      <c r="N3892">
        <f>COUNTIF(Orders!$A:$A,C3892)</f>
        <v>1</v>
      </c>
      <c r="P3892">
        <f>COUNTIF(Orders!$H:$H,UPPER(SUBSTITUTE(TRIM(C3892),"-","")))</f>
        <v>1</v>
      </c>
      <c r="R3892" t="str">
        <f t="shared" si="721"/>
        <v>Matched Order Reference</v>
      </c>
      <c r="S3892">
        <f t="shared" si="722"/>
        <v>1</v>
      </c>
      <c r="V3892" cm="1">
        <f t="array" ref="V3892">IF(E3892&lt;&gt;"CAPTURE",0,SUMPRODUCT((MDR_Rates!$A$2:$A$10=F3892)*(G3892&gt;MDR_Rates!$B$2:$B$10)*((MDR_Rates!$C$2:$C$10="")+(G3892&lt;=MDR_Rates!$C$2:$C$10))*MDR_Rates!$D$2:$D$10))</f>
        <v>1.5</v>
      </c>
      <c r="W3892">
        <f t="shared" si="723"/>
        <v>25.46</v>
      </c>
      <c r="X3892">
        <f t="shared" si="724"/>
        <v>4.58</v>
      </c>
      <c r="Y3892">
        <f t="shared" si="725"/>
        <v>0</v>
      </c>
      <c r="Z3892">
        <f t="shared" si="726"/>
        <v>0</v>
      </c>
      <c r="AG3892" t="str">
        <f t="shared" si="727"/>
        <v/>
      </c>
      <c r="AI3892" t="str">
        <f t="shared" si="728"/>
        <v/>
      </c>
      <c r="AJ3892" t="str">
        <f t="shared" si="729"/>
        <v/>
      </c>
      <c r="AK3892" t="str">
        <f t="shared" si="730"/>
        <v>ORD26001851</v>
      </c>
      <c r="AL3892">
        <f>IF(E3892&lt;&gt;"CAPTURE","",COUNTIF(Orders!$H:$H,AK3892))</f>
        <v>1</v>
      </c>
      <c r="AP3892" t="str">
        <f t="shared" si="731"/>
        <v>Matched to Order</v>
      </c>
      <c r="AQ3892">
        <f>IF(COUNTIF($A$2:A3892,A3892)=1,1,0)</f>
        <v>1</v>
      </c>
    </row>
    <row r="3893" spans="1:43" x14ac:dyDescent="0.3">
      <c r="A3893" t="s">
        <v>16323</v>
      </c>
      <c r="C3893" t="s">
        <v>3752</v>
      </c>
      <c r="D3893" s="1">
        <v>46286</v>
      </c>
      <c r="E3893" t="s">
        <v>11819</v>
      </c>
      <c r="F3893" t="s">
        <v>44</v>
      </c>
      <c r="G3893">
        <v>1598</v>
      </c>
      <c r="H3893">
        <v>30.36</v>
      </c>
      <c r="I3893">
        <v>5.46</v>
      </c>
      <c r="J3893">
        <v>1562.18</v>
      </c>
      <c r="K3893" s="1">
        <v>46288</v>
      </c>
      <c r="L3893" t="s">
        <v>16241</v>
      </c>
      <c r="M3893">
        <f t="shared" si="720"/>
        <v>1</v>
      </c>
      <c r="N3893">
        <f>COUNTIF(Orders!$A:$A,C3893)</f>
        <v>1</v>
      </c>
      <c r="P3893">
        <f>COUNTIF(Orders!$H:$H,UPPER(SUBSTITUTE(TRIM(C3893),"-","")))</f>
        <v>1</v>
      </c>
      <c r="R3893" t="str">
        <f t="shared" si="721"/>
        <v>Matched Order Reference</v>
      </c>
      <c r="S3893">
        <f t="shared" si="722"/>
        <v>1</v>
      </c>
      <c r="V3893" cm="1">
        <f t="array" ref="V3893">IF(E3893&lt;&gt;"CAPTURE",0,SUMPRODUCT((MDR_Rates!$A$2:$A$10=F3893)*(G3893&gt;MDR_Rates!$B$2:$B$10)*((MDR_Rates!$C$2:$C$10="")+(G3893&lt;=MDR_Rates!$C$2:$C$10))*MDR_Rates!$D$2:$D$10))</f>
        <v>1.9</v>
      </c>
      <c r="W3893">
        <f t="shared" si="723"/>
        <v>30.36</v>
      </c>
      <c r="X3893">
        <f t="shared" si="724"/>
        <v>5.46</v>
      </c>
      <c r="Y3893">
        <f t="shared" si="725"/>
        <v>0</v>
      </c>
      <c r="Z3893">
        <f t="shared" si="726"/>
        <v>0</v>
      </c>
      <c r="AG3893" t="str">
        <f t="shared" si="727"/>
        <v/>
      </c>
      <c r="AI3893" t="str">
        <f t="shared" si="728"/>
        <v/>
      </c>
      <c r="AJ3893" t="str">
        <f t="shared" si="729"/>
        <v/>
      </c>
      <c r="AK3893" t="str">
        <f t="shared" si="730"/>
        <v>ORD26001876</v>
      </c>
      <c r="AL3893">
        <f>IF(E3893&lt;&gt;"CAPTURE","",COUNTIF(Orders!$H:$H,AK3893))</f>
        <v>1</v>
      </c>
      <c r="AP3893" t="str">
        <f t="shared" si="731"/>
        <v>Matched to Order</v>
      </c>
      <c r="AQ3893">
        <f>IF(COUNTIF($A$2:A3893,A3893)=1,1,0)</f>
        <v>1</v>
      </c>
    </row>
    <row r="3894" spans="1:43" x14ac:dyDescent="0.3">
      <c r="A3894" t="s">
        <v>16324</v>
      </c>
      <c r="C3894" t="s">
        <v>16325</v>
      </c>
      <c r="D3894" s="1">
        <v>46286</v>
      </c>
      <c r="E3894" t="s">
        <v>11819</v>
      </c>
      <c r="F3894" t="s">
        <v>17</v>
      </c>
      <c r="G3894">
        <v>3498</v>
      </c>
      <c r="H3894">
        <v>55.97</v>
      </c>
      <c r="I3894">
        <v>10.07</v>
      </c>
      <c r="J3894">
        <v>3431.96</v>
      </c>
      <c r="K3894" s="1">
        <v>46288</v>
      </c>
      <c r="L3894" t="s">
        <v>16241</v>
      </c>
      <c r="M3894">
        <f t="shared" si="720"/>
        <v>1</v>
      </c>
      <c r="N3894">
        <f>COUNTIF(Orders!$A:$A,C3894)</f>
        <v>0</v>
      </c>
      <c r="P3894">
        <f>COUNTIF(Orders!$H:$H,UPPER(SUBSTITUTE(TRIM(C3894),"-","")))</f>
        <v>1</v>
      </c>
      <c r="R3894" t="str">
        <f t="shared" si="721"/>
        <v>Matched Order Reference</v>
      </c>
      <c r="S3894">
        <f t="shared" si="722"/>
        <v>1</v>
      </c>
      <c r="V3894" cm="1">
        <f t="array" ref="V3894">IF(E3894&lt;&gt;"CAPTURE",0,SUMPRODUCT((MDR_Rates!$A$2:$A$10=F3894)*(G3894&gt;MDR_Rates!$B$2:$B$10)*((MDR_Rates!$C$2:$C$10="")+(G3894&lt;=MDR_Rates!$C$2:$C$10))*MDR_Rates!$D$2:$D$10))</f>
        <v>1.6</v>
      </c>
      <c r="W3894">
        <f t="shared" si="723"/>
        <v>55.97</v>
      </c>
      <c r="X3894">
        <f t="shared" si="724"/>
        <v>10.07</v>
      </c>
      <c r="Y3894">
        <f t="shared" si="725"/>
        <v>0</v>
      </c>
      <c r="Z3894">
        <f t="shared" si="726"/>
        <v>0</v>
      </c>
      <c r="AG3894" t="str">
        <f t="shared" si="727"/>
        <v/>
      </c>
      <c r="AI3894" t="str">
        <f t="shared" si="728"/>
        <v/>
      </c>
      <c r="AJ3894" t="str">
        <f t="shared" si="729"/>
        <v/>
      </c>
      <c r="AK3894" t="str">
        <f t="shared" si="730"/>
        <v>ORD26001880</v>
      </c>
      <c r="AL3894">
        <f>IF(E3894&lt;&gt;"CAPTURE","",COUNTIF(Orders!$H:$H,AK3894))</f>
        <v>1</v>
      </c>
      <c r="AP3894" t="str">
        <f t="shared" si="731"/>
        <v>Matched to Order</v>
      </c>
      <c r="AQ3894">
        <f>IF(COUNTIF($A$2:A3894,A3894)=1,1,0)</f>
        <v>1</v>
      </c>
    </row>
    <row r="3895" spans="1:43" x14ac:dyDescent="0.3">
      <c r="A3895" t="s">
        <v>16326</v>
      </c>
      <c r="C3895" t="s">
        <v>3824</v>
      </c>
      <c r="D3895" s="1">
        <v>46286</v>
      </c>
      <c r="E3895" t="s">
        <v>11819</v>
      </c>
      <c r="F3895" t="s">
        <v>44</v>
      </c>
      <c r="G3895">
        <v>6397</v>
      </c>
      <c r="H3895">
        <v>108.75</v>
      </c>
      <c r="I3895">
        <v>19.579999999999998</v>
      </c>
      <c r="J3895">
        <v>6268.67</v>
      </c>
      <c r="K3895" s="1">
        <v>46288</v>
      </c>
      <c r="L3895" t="s">
        <v>16241</v>
      </c>
      <c r="M3895">
        <f t="shared" si="720"/>
        <v>1</v>
      </c>
      <c r="N3895">
        <f>COUNTIF(Orders!$A:$A,C3895)</f>
        <v>1</v>
      </c>
      <c r="P3895">
        <f>COUNTIF(Orders!$H:$H,UPPER(SUBSTITUTE(TRIM(C3895),"-","")))</f>
        <v>1</v>
      </c>
      <c r="R3895" t="str">
        <f t="shared" si="721"/>
        <v>Matched Order Reference</v>
      </c>
      <c r="S3895">
        <f t="shared" si="722"/>
        <v>1</v>
      </c>
      <c r="V3895" cm="1">
        <f t="array" ref="V3895">IF(E3895&lt;&gt;"CAPTURE",0,SUMPRODUCT((MDR_Rates!$A$2:$A$10=F3895)*(G3895&gt;MDR_Rates!$B$2:$B$10)*((MDR_Rates!$C$2:$C$10="")+(G3895&lt;=MDR_Rates!$C$2:$C$10))*MDR_Rates!$D$2:$D$10))</f>
        <v>1.7</v>
      </c>
      <c r="W3895">
        <f t="shared" si="723"/>
        <v>108.75</v>
      </c>
      <c r="X3895">
        <f t="shared" si="724"/>
        <v>19.579999999999998</v>
      </c>
      <c r="Y3895">
        <f t="shared" si="725"/>
        <v>0</v>
      </c>
      <c r="Z3895">
        <f t="shared" si="726"/>
        <v>0</v>
      </c>
      <c r="AG3895" t="str">
        <f t="shared" si="727"/>
        <v/>
      </c>
      <c r="AI3895" t="str">
        <f t="shared" si="728"/>
        <v/>
      </c>
      <c r="AJ3895" t="str">
        <f t="shared" si="729"/>
        <v/>
      </c>
      <c r="AK3895" t="str">
        <f t="shared" si="730"/>
        <v>ORD26001912</v>
      </c>
      <c r="AL3895">
        <f>IF(E3895&lt;&gt;"CAPTURE","",COUNTIF(Orders!$H:$H,AK3895))</f>
        <v>1</v>
      </c>
      <c r="AP3895" t="str">
        <f t="shared" si="731"/>
        <v>Matched to Order</v>
      </c>
      <c r="AQ3895">
        <f>IF(COUNTIF($A$2:A3895,A3895)=1,1,0)</f>
        <v>1</v>
      </c>
    </row>
    <row r="3896" spans="1:43" x14ac:dyDescent="0.3">
      <c r="A3896" t="s">
        <v>16327</v>
      </c>
      <c r="C3896" t="s">
        <v>3891</v>
      </c>
      <c r="D3896" s="1">
        <v>46286</v>
      </c>
      <c r="E3896" t="s">
        <v>11819</v>
      </c>
      <c r="F3896" t="s">
        <v>9</v>
      </c>
      <c r="G3896">
        <v>999</v>
      </c>
      <c r="H3896">
        <v>0</v>
      </c>
      <c r="I3896">
        <v>0</v>
      </c>
      <c r="J3896">
        <v>999</v>
      </c>
      <c r="K3896" s="1">
        <v>46288</v>
      </c>
      <c r="L3896" t="s">
        <v>16241</v>
      </c>
      <c r="M3896">
        <f t="shared" si="720"/>
        <v>1</v>
      </c>
      <c r="N3896">
        <f>COUNTIF(Orders!$A:$A,C3896)</f>
        <v>1</v>
      </c>
      <c r="P3896">
        <f>COUNTIF(Orders!$H:$H,UPPER(SUBSTITUTE(TRIM(C3896),"-","")))</f>
        <v>1</v>
      </c>
      <c r="R3896" t="str">
        <f t="shared" si="721"/>
        <v>Matched Order Reference</v>
      </c>
      <c r="S3896">
        <f t="shared" si="722"/>
        <v>1</v>
      </c>
      <c r="V3896" cm="1">
        <f t="array" ref="V3896">IF(E3896&lt;&gt;"CAPTURE",0,SUMPRODUCT((MDR_Rates!$A$2:$A$10=F3896)*(G3896&gt;MDR_Rates!$B$2:$B$10)*((MDR_Rates!$C$2:$C$10="")+(G3896&lt;=MDR_Rates!$C$2:$C$10))*MDR_Rates!$D$2:$D$10))</f>
        <v>0</v>
      </c>
      <c r="W3896">
        <f t="shared" si="723"/>
        <v>0</v>
      </c>
      <c r="X3896">
        <f t="shared" si="724"/>
        <v>0</v>
      </c>
      <c r="Y3896">
        <f t="shared" si="725"/>
        <v>0</v>
      </c>
      <c r="Z3896">
        <f t="shared" si="726"/>
        <v>0</v>
      </c>
      <c r="AG3896" t="str">
        <f t="shared" si="727"/>
        <v/>
      </c>
      <c r="AI3896" t="str">
        <f t="shared" si="728"/>
        <v/>
      </c>
      <c r="AJ3896" t="str">
        <f t="shared" si="729"/>
        <v/>
      </c>
      <c r="AK3896" t="str">
        <f t="shared" si="730"/>
        <v>ORD26001947</v>
      </c>
      <c r="AL3896">
        <f>IF(E3896&lt;&gt;"CAPTURE","",COUNTIF(Orders!$H:$H,AK3896))</f>
        <v>1</v>
      </c>
      <c r="AP3896" t="str">
        <f t="shared" si="731"/>
        <v>Matched to Order</v>
      </c>
      <c r="AQ3896">
        <f>IF(COUNTIF($A$2:A3896,A3896)=1,1,0)</f>
        <v>1</v>
      </c>
    </row>
    <row r="3897" spans="1:43" x14ac:dyDescent="0.3">
      <c r="A3897" t="s">
        <v>16328</v>
      </c>
      <c r="C3897" t="s">
        <v>16329</v>
      </c>
      <c r="D3897" s="1">
        <v>46286</v>
      </c>
      <c r="E3897" t="s">
        <v>11819</v>
      </c>
      <c r="F3897" t="s">
        <v>17</v>
      </c>
      <c r="G3897">
        <v>299</v>
      </c>
      <c r="H3897">
        <v>5.38</v>
      </c>
      <c r="I3897">
        <v>0.97</v>
      </c>
      <c r="J3897">
        <v>292.64999999999998</v>
      </c>
      <c r="K3897" s="1">
        <v>46288</v>
      </c>
      <c r="L3897" t="s">
        <v>16241</v>
      </c>
      <c r="M3897">
        <f t="shared" si="720"/>
        <v>1</v>
      </c>
      <c r="N3897">
        <f>COUNTIF(Orders!$A:$A,C3897)</f>
        <v>0</v>
      </c>
      <c r="P3897">
        <f>COUNTIF(Orders!$H:$H,UPPER(SUBSTITUTE(TRIM(C3897),"-","")))</f>
        <v>1</v>
      </c>
      <c r="R3897" t="str">
        <f t="shared" si="721"/>
        <v>Matched Order Reference</v>
      </c>
      <c r="S3897">
        <f t="shared" si="722"/>
        <v>1</v>
      </c>
      <c r="V3897" cm="1">
        <f t="array" ref="V3897">IF(E3897&lt;&gt;"CAPTURE",0,SUMPRODUCT((MDR_Rates!$A$2:$A$10=F3897)*(G3897&gt;MDR_Rates!$B$2:$B$10)*((MDR_Rates!$C$2:$C$10="")+(G3897&lt;=MDR_Rates!$C$2:$C$10))*MDR_Rates!$D$2:$D$10))</f>
        <v>1.8</v>
      </c>
      <c r="W3897">
        <f t="shared" si="723"/>
        <v>5.38</v>
      </c>
      <c r="X3897">
        <f t="shared" si="724"/>
        <v>0.97</v>
      </c>
      <c r="Y3897">
        <f t="shared" si="725"/>
        <v>0</v>
      </c>
      <c r="Z3897">
        <f t="shared" si="726"/>
        <v>0</v>
      </c>
      <c r="AG3897" t="str">
        <f t="shared" si="727"/>
        <v/>
      </c>
      <c r="AI3897" t="str">
        <f t="shared" si="728"/>
        <v/>
      </c>
      <c r="AJ3897" t="str">
        <f t="shared" si="729"/>
        <v/>
      </c>
      <c r="AK3897" t="str">
        <f t="shared" si="730"/>
        <v>ORD26001993</v>
      </c>
      <c r="AL3897">
        <f>IF(E3897&lt;&gt;"CAPTURE","",COUNTIF(Orders!$H:$H,AK3897))</f>
        <v>1</v>
      </c>
      <c r="AP3897" t="str">
        <f t="shared" si="731"/>
        <v>Matched to Order</v>
      </c>
      <c r="AQ3897">
        <f>IF(COUNTIF($A$2:A3897,A3897)=1,1,0)</f>
        <v>1</v>
      </c>
    </row>
    <row r="3898" spans="1:43" x14ac:dyDescent="0.3">
      <c r="A3898" t="s">
        <v>16330</v>
      </c>
      <c r="C3898" t="s">
        <v>4119</v>
      </c>
      <c r="D3898" s="1">
        <v>46286</v>
      </c>
      <c r="E3898" t="s">
        <v>11819</v>
      </c>
      <c r="F3898" t="s">
        <v>9</v>
      </c>
      <c r="G3898">
        <v>7999</v>
      </c>
      <c r="H3898">
        <v>24</v>
      </c>
      <c r="I3898">
        <v>4.32</v>
      </c>
      <c r="J3898">
        <v>7970.68</v>
      </c>
      <c r="K3898" s="1">
        <v>46288</v>
      </c>
      <c r="L3898" t="s">
        <v>16241</v>
      </c>
      <c r="M3898">
        <f t="shared" si="720"/>
        <v>1</v>
      </c>
      <c r="N3898">
        <f>COUNTIF(Orders!$A:$A,C3898)</f>
        <v>1</v>
      </c>
      <c r="P3898">
        <f>COUNTIF(Orders!$H:$H,UPPER(SUBSTITUTE(TRIM(C3898),"-","")))</f>
        <v>1</v>
      </c>
      <c r="R3898" t="str">
        <f t="shared" si="721"/>
        <v>Matched Order Reference</v>
      </c>
      <c r="S3898">
        <f t="shared" si="722"/>
        <v>1</v>
      </c>
      <c r="V3898" cm="1">
        <f t="array" ref="V3898">IF(E3898&lt;&gt;"CAPTURE",0,SUMPRODUCT((MDR_Rates!$A$2:$A$10=F3898)*(G3898&gt;MDR_Rates!$B$2:$B$10)*((MDR_Rates!$C$2:$C$10="")+(G3898&lt;=MDR_Rates!$C$2:$C$10))*MDR_Rates!$D$2:$D$10))</f>
        <v>0.3</v>
      </c>
      <c r="W3898">
        <f t="shared" si="723"/>
        <v>24</v>
      </c>
      <c r="X3898">
        <f t="shared" si="724"/>
        <v>4.32</v>
      </c>
      <c r="Y3898">
        <f t="shared" si="725"/>
        <v>0</v>
      </c>
      <c r="Z3898">
        <f t="shared" si="726"/>
        <v>0</v>
      </c>
      <c r="AG3898" t="str">
        <f t="shared" si="727"/>
        <v/>
      </c>
      <c r="AI3898" t="str">
        <f t="shared" si="728"/>
        <v/>
      </c>
      <c r="AJ3898" t="str">
        <f t="shared" si="729"/>
        <v/>
      </c>
      <c r="AK3898" t="str">
        <f t="shared" si="730"/>
        <v>ORD26002062</v>
      </c>
      <c r="AL3898">
        <f>IF(E3898&lt;&gt;"CAPTURE","",COUNTIF(Orders!$H:$H,AK3898))</f>
        <v>1</v>
      </c>
      <c r="AP3898" t="str">
        <f t="shared" si="731"/>
        <v>Matched to Order</v>
      </c>
      <c r="AQ3898">
        <f>IF(COUNTIF($A$2:A3898,A3898)=1,1,0)</f>
        <v>1</v>
      </c>
    </row>
    <row r="3899" spans="1:43" x14ac:dyDescent="0.3">
      <c r="A3899" t="s">
        <v>16331</v>
      </c>
      <c r="C3899" t="s">
        <v>4141</v>
      </c>
      <c r="D3899" s="1">
        <v>46286</v>
      </c>
      <c r="E3899" t="s">
        <v>11819</v>
      </c>
      <c r="F3899" t="s">
        <v>9</v>
      </c>
      <c r="G3899">
        <v>4999</v>
      </c>
      <c r="H3899">
        <v>15</v>
      </c>
      <c r="I3899">
        <v>2.7</v>
      </c>
      <c r="J3899">
        <v>4981.3</v>
      </c>
      <c r="K3899" s="1">
        <v>46288</v>
      </c>
      <c r="L3899" t="s">
        <v>16241</v>
      </c>
      <c r="M3899">
        <f t="shared" si="720"/>
        <v>1</v>
      </c>
      <c r="N3899">
        <f>COUNTIF(Orders!$A:$A,C3899)</f>
        <v>1</v>
      </c>
      <c r="P3899">
        <f>COUNTIF(Orders!$H:$H,UPPER(SUBSTITUTE(TRIM(C3899),"-","")))</f>
        <v>1</v>
      </c>
      <c r="R3899" t="str">
        <f t="shared" si="721"/>
        <v>Matched Order Reference</v>
      </c>
      <c r="S3899">
        <f t="shared" si="722"/>
        <v>1</v>
      </c>
      <c r="V3899" cm="1">
        <f t="array" ref="V3899">IF(E3899&lt;&gt;"CAPTURE",0,SUMPRODUCT((MDR_Rates!$A$2:$A$10=F3899)*(G3899&gt;MDR_Rates!$B$2:$B$10)*((MDR_Rates!$C$2:$C$10="")+(G3899&lt;=MDR_Rates!$C$2:$C$10))*MDR_Rates!$D$2:$D$10))</f>
        <v>0.3</v>
      </c>
      <c r="W3899">
        <f t="shared" si="723"/>
        <v>15</v>
      </c>
      <c r="X3899">
        <f t="shared" si="724"/>
        <v>2.7</v>
      </c>
      <c r="Y3899">
        <f t="shared" si="725"/>
        <v>0</v>
      </c>
      <c r="Z3899">
        <f t="shared" si="726"/>
        <v>0</v>
      </c>
      <c r="AG3899" t="str">
        <f t="shared" si="727"/>
        <v/>
      </c>
      <c r="AI3899" t="str">
        <f t="shared" si="728"/>
        <v/>
      </c>
      <c r="AJ3899" t="str">
        <f t="shared" si="729"/>
        <v/>
      </c>
      <c r="AK3899" t="str">
        <f t="shared" si="730"/>
        <v>ORD26002073</v>
      </c>
      <c r="AL3899">
        <f>IF(E3899&lt;&gt;"CAPTURE","",COUNTIF(Orders!$H:$H,AK3899))</f>
        <v>1</v>
      </c>
      <c r="AP3899" t="str">
        <f t="shared" si="731"/>
        <v>Matched to Order</v>
      </c>
      <c r="AQ3899">
        <f>IF(COUNTIF($A$2:A3899,A3899)=1,1,0)</f>
        <v>1</v>
      </c>
    </row>
    <row r="3900" spans="1:43" x14ac:dyDescent="0.3">
      <c r="A3900" t="s">
        <v>16332</v>
      </c>
      <c r="C3900" t="s">
        <v>4171</v>
      </c>
      <c r="D3900" s="1">
        <v>46286</v>
      </c>
      <c r="E3900" t="s">
        <v>11819</v>
      </c>
      <c r="F3900" t="s">
        <v>9</v>
      </c>
      <c r="G3900">
        <v>299</v>
      </c>
      <c r="H3900">
        <v>0</v>
      </c>
      <c r="I3900">
        <v>0</v>
      </c>
      <c r="J3900">
        <v>299</v>
      </c>
      <c r="K3900" s="1">
        <v>46288</v>
      </c>
      <c r="L3900" t="s">
        <v>16241</v>
      </c>
      <c r="M3900">
        <f t="shared" si="720"/>
        <v>1</v>
      </c>
      <c r="N3900">
        <f>COUNTIF(Orders!$A:$A,C3900)</f>
        <v>1</v>
      </c>
      <c r="P3900">
        <f>COUNTIF(Orders!$H:$H,UPPER(SUBSTITUTE(TRIM(C3900),"-","")))</f>
        <v>1</v>
      </c>
      <c r="R3900" t="str">
        <f t="shared" si="721"/>
        <v>Matched Order Reference</v>
      </c>
      <c r="S3900">
        <f t="shared" si="722"/>
        <v>1</v>
      </c>
      <c r="V3900" cm="1">
        <f t="array" ref="V3900">IF(E3900&lt;&gt;"CAPTURE",0,SUMPRODUCT((MDR_Rates!$A$2:$A$10=F3900)*(G3900&gt;MDR_Rates!$B$2:$B$10)*((MDR_Rates!$C$2:$C$10="")+(G3900&lt;=MDR_Rates!$C$2:$C$10))*MDR_Rates!$D$2:$D$10))</f>
        <v>0</v>
      </c>
      <c r="W3900">
        <f t="shared" si="723"/>
        <v>0</v>
      </c>
      <c r="X3900">
        <f t="shared" si="724"/>
        <v>0</v>
      </c>
      <c r="Y3900">
        <f t="shared" si="725"/>
        <v>0</v>
      </c>
      <c r="Z3900">
        <f t="shared" si="726"/>
        <v>0</v>
      </c>
      <c r="AG3900" t="str">
        <f t="shared" si="727"/>
        <v/>
      </c>
      <c r="AI3900" t="str">
        <f t="shared" si="728"/>
        <v/>
      </c>
      <c r="AJ3900" t="str">
        <f t="shared" si="729"/>
        <v/>
      </c>
      <c r="AK3900" t="str">
        <f t="shared" si="730"/>
        <v>ORD26002089</v>
      </c>
      <c r="AL3900">
        <f>IF(E3900&lt;&gt;"CAPTURE","",COUNTIF(Orders!$H:$H,AK3900))</f>
        <v>1</v>
      </c>
      <c r="AP3900" t="str">
        <f t="shared" si="731"/>
        <v>Matched to Order</v>
      </c>
      <c r="AQ3900">
        <f>IF(COUNTIF($A$2:A3900,A3900)=1,1,0)</f>
        <v>1</v>
      </c>
    </row>
    <row r="3901" spans="1:43" x14ac:dyDescent="0.3">
      <c r="A3901" t="s">
        <v>16333</v>
      </c>
      <c r="C3901" t="s">
        <v>4223</v>
      </c>
      <c r="D3901" s="1">
        <v>46286</v>
      </c>
      <c r="E3901" t="s">
        <v>11819</v>
      </c>
      <c r="F3901" t="s">
        <v>9</v>
      </c>
      <c r="G3901">
        <v>3498</v>
      </c>
      <c r="H3901">
        <v>10.49</v>
      </c>
      <c r="I3901">
        <v>1.89</v>
      </c>
      <c r="J3901">
        <v>3485.62</v>
      </c>
      <c r="K3901" s="1">
        <v>46288</v>
      </c>
      <c r="L3901" t="s">
        <v>16241</v>
      </c>
      <c r="M3901">
        <f t="shared" si="720"/>
        <v>1</v>
      </c>
      <c r="N3901">
        <f>COUNTIF(Orders!$A:$A,C3901)</f>
        <v>1</v>
      </c>
      <c r="P3901">
        <f>COUNTIF(Orders!$H:$H,UPPER(SUBSTITUTE(TRIM(C3901),"-","")))</f>
        <v>1</v>
      </c>
      <c r="R3901" t="str">
        <f t="shared" si="721"/>
        <v>Matched Order Reference</v>
      </c>
      <c r="S3901">
        <f t="shared" si="722"/>
        <v>1</v>
      </c>
      <c r="V3901" cm="1">
        <f t="array" ref="V3901">IF(E3901&lt;&gt;"CAPTURE",0,SUMPRODUCT((MDR_Rates!$A$2:$A$10=F3901)*(G3901&gt;MDR_Rates!$B$2:$B$10)*((MDR_Rates!$C$2:$C$10="")+(G3901&lt;=MDR_Rates!$C$2:$C$10))*MDR_Rates!$D$2:$D$10))</f>
        <v>0.3</v>
      </c>
      <c r="W3901">
        <f t="shared" si="723"/>
        <v>10.49</v>
      </c>
      <c r="X3901">
        <f t="shared" si="724"/>
        <v>1.89</v>
      </c>
      <c r="Y3901">
        <f t="shared" si="725"/>
        <v>0</v>
      </c>
      <c r="Z3901">
        <f t="shared" si="726"/>
        <v>0</v>
      </c>
      <c r="AG3901" t="str">
        <f t="shared" si="727"/>
        <v/>
      </c>
      <c r="AI3901" t="str">
        <f t="shared" si="728"/>
        <v/>
      </c>
      <c r="AJ3901" t="str">
        <f t="shared" si="729"/>
        <v/>
      </c>
      <c r="AK3901" t="str">
        <f t="shared" si="730"/>
        <v>ORD26002115</v>
      </c>
      <c r="AL3901">
        <f>IF(E3901&lt;&gt;"CAPTURE","",COUNTIF(Orders!$H:$H,AK3901))</f>
        <v>1</v>
      </c>
      <c r="AP3901" t="str">
        <f t="shared" si="731"/>
        <v>Matched to Order</v>
      </c>
      <c r="AQ3901">
        <f>IF(COUNTIF($A$2:A3901,A3901)=1,1,0)</f>
        <v>1</v>
      </c>
    </row>
    <row r="3902" spans="1:43" x14ac:dyDescent="0.3">
      <c r="A3902" t="s">
        <v>16334</v>
      </c>
      <c r="C3902" t="s">
        <v>4311</v>
      </c>
      <c r="D3902" s="1">
        <v>46286</v>
      </c>
      <c r="E3902" t="s">
        <v>11819</v>
      </c>
      <c r="F3902" t="s">
        <v>17</v>
      </c>
      <c r="G3902">
        <v>2298</v>
      </c>
      <c r="H3902">
        <v>36.770000000000003</v>
      </c>
      <c r="I3902">
        <v>6.62</v>
      </c>
      <c r="J3902">
        <v>2254.61</v>
      </c>
      <c r="K3902" s="1">
        <v>46288</v>
      </c>
      <c r="L3902" t="s">
        <v>16241</v>
      </c>
      <c r="M3902">
        <f t="shared" si="720"/>
        <v>1</v>
      </c>
      <c r="N3902">
        <f>COUNTIF(Orders!$A:$A,C3902)</f>
        <v>1</v>
      </c>
      <c r="P3902">
        <f>COUNTIF(Orders!$H:$H,UPPER(SUBSTITUTE(TRIM(C3902),"-","")))</f>
        <v>1</v>
      </c>
      <c r="R3902" t="str">
        <f t="shared" si="721"/>
        <v>Matched Order Reference</v>
      </c>
      <c r="S3902">
        <f t="shared" si="722"/>
        <v>1</v>
      </c>
      <c r="V3902" cm="1">
        <f t="array" ref="V3902">IF(E3902&lt;&gt;"CAPTURE",0,SUMPRODUCT((MDR_Rates!$A$2:$A$10=F3902)*(G3902&gt;MDR_Rates!$B$2:$B$10)*((MDR_Rates!$C$2:$C$10="")+(G3902&lt;=MDR_Rates!$C$2:$C$10))*MDR_Rates!$D$2:$D$10))</f>
        <v>1.6</v>
      </c>
      <c r="W3902">
        <f t="shared" si="723"/>
        <v>36.770000000000003</v>
      </c>
      <c r="X3902">
        <f t="shared" si="724"/>
        <v>6.62</v>
      </c>
      <c r="Y3902">
        <f t="shared" si="725"/>
        <v>0</v>
      </c>
      <c r="Z3902">
        <f t="shared" si="726"/>
        <v>0</v>
      </c>
      <c r="AG3902" t="str">
        <f t="shared" si="727"/>
        <v/>
      </c>
      <c r="AI3902" t="str">
        <f t="shared" si="728"/>
        <v/>
      </c>
      <c r="AJ3902" t="str">
        <f t="shared" si="729"/>
        <v/>
      </c>
      <c r="AK3902" t="str">
        <f t="shared" si="730"/>
        <v>ORD26002160</v>
      </c>
      <c r="AL3902">
        <f>IF(E3902&lt;&gt;"CAPTURE","",COUNTIF(Orders!$H:$H,AK3902))</f>
        <v>1</v>
      </c>
      <c r="AP3902" t="str">
        <f t="shared" si="731"/>
        <v>Matched to Order</v>
      </c>
      <c r="AQ3902">
        <f>IF(COUNTIF($A$2:A3902,A3902)=1,1,0)</f>
        <v>1</v>
      </c>
    </row>
    <row r="3903" spans="1:43" x14ac:dyDescent="0.3">
      <c r="A3903" t="s">
        <v>16335</v>
      </c>
      <c r="C3903" t="s">
        <v>4335</v>
      </c>
      <c r="D3903" s="1">
        <v>46286</v>
      </c>
      <c r="E3903" t="s">
        <v>11819</v>
      </c>
      <c r="F3903" t="s">
        <v>9</v>
      </c>
      <c r="G3903">
        <v>2999</v>
      </c>
      <c r="H3903">
        <v>9</v>
      </c>
      <c r="I3903">
        <v>1.62</v>
      </c>
      <c r="J3903">
        <v>2988.38</v>
      </c>
      <c r="K3903" s="1">
        <v>46288</v>
      </c>
      <c r="L3903" t="s">
        <v>16241</v>
      </c>
      <c r="M3903">
        <f t="shared" si="720"/>
        <v>1</v>
      </c>
      <c r="N3903">
        <f>COUNTIF(Orders!$A:$A,C3903)</f>
        <v>1</v>
      </c>
      <c r="P3903">
        <f>COUNTIF(Orders!$H:$H,UPPER(SUBSTITUTE(TRIM(C3903),"-","")))</f>
        <v>1</v>
      </c>
      <c r="R3903" t="str">
        <f t="shared" si="721"/>
        <v>Matched Order Reference</v>
      </c>
      <c r="S3903">
        <f t="shared" si="722"/>
        <v>1</v>
      </c>
      <c r="V3903" cm="1">
        <f t="array" ref="V3903">IF(E3903&lt;&gt;"CAPTURE",0,SUMPRODUCT((MDR_Rates!$A$2:$A$10=F3903)*(G3903&gt;MDR_Rates!$B$2:$B$10)*((MDR_Rates!$C$2:$C$10="")+(G3903&lt;=MDR_Rates!$C$2:$C$10))*MDR_Rates!$D$2:$D$10))</f>
        <v>0.3</v>
      </c>
      <c r="W3903">
        <f t="shared" si="723"/>
        <v>9</v>
      </c>
      <c r="X3903">
        <f t="shared" si="724"/>
        <v>1.62</v>
      </c>
      <c r="Y3903">
        <f t="shared" si="725"/>
        <v>0</v>
      </c>
      <c r="Z3903">
        <f t="shared" si="726"/>
        <v>0</v>
      </c>
      <c r="AG3903" t="str">
        <f t="shared" si="727"/>
        <v/>
      </c>
      <c r="AI3903" t="str">
        <f t="shared" si="728"/>
        <v/>
      </c>
      <c r="AJ3903" t="str">
        <f t="shared" si="729"/>
        <v/>
      </c>
      <c r="AK3903" t="str">
        <f t="shared" si="730"/>
        <v>ORD26002172</v>
      </c>
      <c r="AL3903">
        <f>IF(E3903&lt;&gt;"CAPTURE","",COUNTIF(Orders!$H:$H,AK3903))</f>
        <v>1</v>
      </c>
      <c r="AP3903" t="str">
        <f t="shared" si="731"/>
        <v>Matched to Order</v>
      </c>
      <c r="AQ3903">
        <f>IF(COUNTIF($A$2:A3903,A3903)=1,1,0)</f>
        <v>1</v>
      </c>
    </row>
    <row r="3904" spans="1:43" x14ac:dyDescent="0.3">
      <c r="A3904" t="s">
        <v>16336</v>
      </c>
      <c r="C3904" t="s">
        <v>16337</v>
      </c>
      <c r="D3904" s="1">
        <v>46286</v>
      </c>
      <c r="E3904" t="s">
        <v>11819</v>
      </c>
      <c r="F3904" t="s">
        <v>44</v>
      </c>
      <c r="G3904">
        <v>799</v>
      </c>
      <c r="H3904">
        <v>15.18</v>
      </c>
      <c r="I3904">
        <v>2.73</v>
      </c>
      <c r="J3904">
        <v>781.09</v>
      </c>
      <c r="K3904" s="1">
        <v>46288</v>
      </c>
      <c r="L3904" t="s">
        <v>16241</v>
      </c>
      <c r="M3904">
        <f t="shared" si="720"/>
        <v>1</v>
      </c>
      <c r="N3904">
        <f>COUNTIF(Orders!$A:$A,C3904)</f>
        <v>0</v>
      </c>
      <c r="P3904">
        <f>COUNTIF(Orders!$H:$H,UPPER(SUBSTITUTE(TRIM(C3904),"-","")))</f>
        <v>1</v>
      </c>
      <c r="R3904" t="str">
        <f t="shared" si="721"/>
        <v>Matched Order Reference</v>
      </c>
      <c r="S3904">
        <f t="shared" si="722"/>
        <v>1</v>
      </c>
      <c r="V3904" cm="1">
        <f t="array" ref="V3904">IF(E3904&lt;&gt;"CAPTURE",0,SUMPRODUCT((MDR_Rates!$A$2:$A$10=F3904)*(G3904&gt;MDR_Rates!$B$2:$B$10)*((MDR_Rates!$C$2:$C$10="")+(G3904&lt;=MDR_Rates!$C$2:$C$10))*MDR_Rates!$D$2:$D$10))</f>
        <v>1.9</v>
      </c>
      <c r="W3904">
        <f t="shared" si="723"/>
        <v>15.18</v>
      </c>
      <c r="X3904">
        <f t="shared" si="724"/>
        <v>2.73</v>
      </c>
      <c r="Y3904">
        <f t="shared" si="725"/>
        <v>0</v>
      </c>
      <c r="Z3904">
        <f t="shared" si="726"/>
        <v>0</v>
      </c>
      <c r="AG3904" t="str">
        <f t="shared" si="727"/>
        <v/>
      </c>
      <c r="AI3904" t="str">
        <f t="shared" si="728"/>
        <v/>
      </c>
      <c r="AJ3904" t="str">
        <f t="shared" si="729"/>
        <v/>
      </c>
      <c r="AK3904" t="str">
        <f t="shared" si="730"/>
        <v>ORD26002215</v>
      </c>
      <c r="AL3904">
        <f>IF(E3904&lt;&gt;"CAPTURE","",COUNTIF(Orders!$H:$H,AK3904))</f>
        <v>1</v>
      </c>
      <c r="AP3904" t="str">
        <f t="shared" si="731"/>
        <v>Matched to Order</v>
      </c>
      <c r="AQ3904">
        <f>IF(COUNTIF($A$2:A3904,A3904)=1,1,0)</f>
        <v>1</v>
      </c>
    </row>
    <row r="3905" spans="1:43" x14ac:dyDescent="0.3">
      <c r="A3905" t="s">
        <v>16338</v>
      </c>
      <c r="C3905" t="s">
        <v>4671</v>
      </c>
      <c r="D3905" s="1">
        <v>46286</v>
      </c>
      <c r="E3905" t="s">
        <v>11819</v>
      </c>
      <c r="F3905" t="s">
        <v>9</v>
      </c>
      <c r="G3905">
        <v>1648</v>
      </c>
      <c r="H3905">
        <v>0</v>
      </c>
      <c r="I3905">
        <v>0</v>
      </c>
      <c r="J3905">
        <v>1648</v>
      </c>
      <c r="K3905" s="1">
        <v>46288</v>
      </c>
      <c r="L3905" t="s">
        <v>16241</v>
      </c>
      <c r="M3905">
        <f t="shared" si="720"/>
        <v>1</v>
      </c>
      <c r="N3905">
        <f>COUNTIF(Orders!$A:$A,C3905)</f>
        <v>1</v>
      </c>
      <c r="P3905">
        <f>COUNTIF(Orders!$H:$H,UPPER(SUBSTITUTE(TRIM(C3905),"-","")))</f>
        <v>1</v>
      </c>
      <c r="R3905" t="str">
        <f t="shared" si="721"/>
        <v>Matched Order Reference</v>
      </c>
      <c r="S3905">
        <f t="shared" si="722"/>
        <v>1</v>
      </c>
      <c r="V3905" cm="1">
        <f t="array" ref="V3905">IF(E3905&lt;&gt;"CAPTURE",0,SUMPRODUCT((MDR_Rates!$A$2:$A$10=F3905)*(G3905&gt;MDR_Rates!$B$2:$B$10)*((MDR_Rates!$C$2:$C$10="")+(G3905&lt;=MDR_Rates!$C$2:$C$10))*MDR_Rates!$D$2:$D$10))</f>
        <v>0</v>
      </c>
      <c r="W3905">
        <f t="shared" si="723"/>
        <v>0</v>
      </c>
      <c r="X3905">
        <f t="shared" si="724"/>
        <v>0</v>
      </c>
      <c r="Y3905">
        <f t="shared" si="725"/>
        <v>0</v>
      </c>
      <c r="Z3905">
        <f t="shared" si="726"/>
        <v>0</v>
      </c>
      <c r="AG3905" t="str">
        <f t="shared" si="727"/>
        <v/>
      </c>
      <c r="AI3905" t="str">
        <f t="shared" si="728"/>
        <v/>
      </c>
      <c r="AJ3905" t="str">
        <f t="shared" si="729"/>
        <v/>
      </c>
      <c r="AK3905" t="str">
        <f t="shared" si="730"/>
        <v>ORD26002341</v>
      </c>
      <c r="AL3905">
        <f>IF(E3905&lt;&gt;"CAPTURE","",COUNTIF(Orders!$H:$H,AK3905))</f>
        <v>1</v>
      </c>
      <c r="AP3905" t="str">
        <f t="shared" si="731"/>
        <v>Matched to Order</v>
      </c>
      <c r="AQ3905">
        <f>IF(COUNTIF($A$2:A3905,A3905)=1,1,0)</f>
        <v>1</v>
      </c>
    </row>
    <row r="3906" spans="1:43" x14ac:dyDescent="0.3">
      <c r="A3906" t="s">
        <v>16339</v>
      </c>
      <c r="C3906" t="s">
        <v>16340</v>
      </c>
      <c r="D3906" s="1">
        <v>46286</v>
      </c>
      <c r="E3906" t="s">
        <v>11819</v>
      </c>
      <c r="F3906" t="s">
        <v>9</v>
      </c>
      <c r="G3906">
        <v>3597</v>
      </c>
      <c r="H3906">
        <v>10.79</v>
      </c>
      <c r="I3906">
        <v>1.94</v>
      </c>
      <c r="J3906">
        <v>3584.27</v>
      </c>
      <c r="K3906" s="1">
        <v>46288</v>
      </c>
      <c r="L3906" t="s">
        <v>16241</v>
      </c>
      <c r="M3906">
        <f t="shared" si="720"/>
        <v>1</v>
      </c>
      <c r="N3906">
        <f>COUNTIF(Orders!$A:$A,C3906)</f>
        <v>0</v>
      </c>
      <c r="P3906">
        <f>COUNTIF(Orders!$H:$H,UPPER(SUBSTITUTE(TRIM(C3906),"-","")))</f>
        <v>1</v>
      </c>
      <c r="R3906" t="str">
        <f t="shared" si="721"/>
        <v>Matched Order Reference</v>
      </c>
      <c r="S3906">
        <f t="shared" si="722"/>
        <v>1</v>
      </c>
      <c r="V3906" cm="1">
        <f t="array" ref="V3906">IF(E3906&lt;&gt;"CAPTURE",0,SUMPRODUCT((MDR_Rates!$A$2:$A$10=F3906)*(G3906&gt;MDR_Rates!$B$2:$B$10)*((MDR_Rates!$C$2:$C$10="")+(G3906&lt;=MDR_Rates!$C$2:$C$10))*MDR_Rates!$D$2:$D$10))</f>
        <v>0.3</v>
      </c>
      <c r="W3906">
        <f t="shared" si="723"/>
        <v>10.79</v>
      </c>
      <c r="X3906">
        <f t="shared" si="724"/>
        <v>1.94</v>
      </c>
      <c r="Y3906">
        <f t="shared" si="725"/>
        <v>0</v>
      </c>
      <c r="Z3906">
        <f t="shared" si="726"/>
        <v>0</v>
      </c>
      <c r="AG3906" t="str">
        <f t="shared" si="727"/>
        <v/>
      </c>
      <c r="AI3906" t="str">
        <f t="shared" si="728"/>
        <v/>
      </c>
      <c r="AJ3906" t="str">
        <f t="shared" si="729"/>
        <v/>
      </c>
      <c r="AK3906" t="str">
        <f t="shared" si="730"/>
        <v>ORD26002356</v>
      </c>
      <c r="AL3906">
        <f>IF(E3906&lt;&gt;"CAPTURE","",COUNTIF(Orders!$H:$H,AK3906))</f>
        <v>1</v>
      </c>
      <c r="AP3906" t="str">
        <f t="shared" si="731"/>
        <v>Matched to Order</v>
      </c>
      <c r="AQ3906">
        <f>IF(COUNTIF($A$2:A3906,A3906)=1,1,0)</f>
        <v>1</v>
      </c>
    </row>
    <row r="3907" spans="1:43" x14ac:dyDescent="0.3">
      <c r="A3907" t="s">
        <v>16341</v>
      </c>
      <c r="C3907" t="s">
        <v>4775</v>
      </c>
      <c r="D3907" s="1">
        <v>46286</v>
      </c>
      <c r="E3907" t="s">
        <v>11819</v>
      </c>
      <c r="F3907" t="s">
        <v>44</v>
      </c>
      <c r="G3907">
        <v>5598</v>
      </c>
      <c r="H3907">
        <v>95.17</v>
      </c>
      <c r="I3907">
        <v>17.13</v>
      </c>
      <c r="J3907">
        <v>5485.7</v>
      </c>
      <c r="K3907" s="1">
        <v>46288</v>
      </c>
      <c r="L3907" t="s">
        <v>16241</v>
      </c>
      <c r="M3907">
        <f t="shared" ref="M3907:M3970" si="732">COUNTIF($A:$A,A3907)</f>
        <v>1</v>
      </c>
      <c r="N3907">
        <f>COUNTIF(Orders!$A:$A,C3907)</f>
        <v>1</v>
      </c>
      <c r="P3907">
        <f>COUNTIF(Orders!$H:$H,UPPER(SUBSTITUTE(TRIM(C3907),"-","")))</f>
        <v>1</v>
      </c>
      <c r="R3907" t="str">
        <f t="shared" ref="R3907:R3970" si="733">IF(E3907="REFUND","Refund",IF(P3907=0,"Unmatched Order Reference","Matched Order Reference"))</f>
        <v>Matched Order Reference</v>
      </c>
      <c r="S3907">
        <f t="shared" ref="S3907:S3970" si="734">COUNTIFS($C$2:$C$5753,C3907,$E$2:$E$5753,"CAPTURE")</f>
        <v>1</v>
      </c>
      <c r="V3907" cm="1">
        <f t="array" ref="V3907">IF(E3907&lt;&gt;"CAPTURE",0,SUMPRODUCT((MDR_Rates!$A$2:$A$10=F3907)*(G3907&gt;MDR_Rates!$B$2:$B$10)*((MDR_Rates!$C$2:$C$10="")+(G3907&lt;=MDR_Rates!$C$2:$C$10))*MDR_Rates!$D$2:$D$10))</f>
        <v>1.7</v>
      </c>
      <c r="W3907">
        <f t="shared" ref="W3907:W3970" si="735">IF(E3907&lt;&gt;"CAPTURE",0,ROUND(G3907*V3907/100,2))</f>
        <v>95.17</v>
      </c>
      <c r="X3907">
        <f t="shared" ref="X3907:X3970" si="736">IF(E3907&lt;&gt;"CAPTURE",0,ROUND(W3907*18/100,2))</f>
        <v>17.13</v>
      </c>
      <c r="Y3907">
        <f t="shared" ref="Y3907:Y3970" si="737">IF(E3907&lt;&gt;"CAPTURE",0,ROUND(H3907-W3907,2))</f>
        <v>0</v>
      </c>
      <c r="Z3907">
        <f t="shared" ref="Z3907:Z3970" si="738">IF(E3907&lt;&gt;"CAPTURE",0,ROUND(I3907-X3907,2))</f>
        <v>0</v>
      </c>
      <c r="AG3907" t="str">
        <f t="shared" ref="AG3907:AG3970" si="739">IF(E3907&lt;&gt;"REFUND","",IF(COUNTIFS($A:$A,B3907,$E:$E,"CAPTURE")=0,"Missing Original Capture","Original Capture Found"))</f>
        <v/>
      </c>
      <c r="AI3907" t="str">
        <f t="shared" ref="AI3907:AI3970" si="740">IF(E3907="REFUND",_xlfn.MAXIFS($G:$G,$A:$A,B3907,$E:$E,"CAPTURE"),"")</f>
        <v/>
      </c>
      <c r="AJ3907" t="str">
        <f t="shared" ref="AJ3907:AJ3970" si="741">IF(E3907&lt;&gt;"REFUND","",IF(G3907&gt;AI3907,"Refund Exceeds Capture",IF(ABS(G3907-AI3907)&lt;0.01,"Full Refund","Partial Refund")))</f>
        <v/>
      </c>
      <c r="AK3907" t="str">
        <f t="shared" ref="AK3907:AK3970" si="742">UPPER(SUBSTITUTE(TRIM(C3907),"-",""))</f>
        <v>ORD26002394</v>
      </c>
      <c r="AL3907">
        <f>IF(E3907&lt;&gt;"CAPTURE","",COUNTIF(Orders!$H:$H,AK3907))</f>
        <v>1</v>
      </c>
      <c r="AP3907" t="str">
        <f t="shared" ref="AP3907:AP3970" si="743">IF(E3907&lt;&gt;"CAPTURE","",IF(M3907&gt;1,"Duplicate ID - Review",IF(AL3907=0,"Unmatched Order",IF(AL3907=1,"Matched to Order","Multiple Order Matches"))))</f>
        <v>Matched to Order</v>
      </c>
      <c r="AQ3907">
        <f>IF(COUNTIF($A$2:A3907,A3907)=1,1,0)</f>
        <v>1</v>
      </c>
    </row>
    <row r="3908" spans="1:43" x14ac:dyDescent="0.3">
      <c r="A3908" t="s">
        <v>16342</v>
      </c>
      <c r="C3908" t="s">
        <v>5069</v>
      </c>
      <c r="D3908" s="1">
        <v>46286</v>
      </c>
      <c r="E3908" t="s">
        <v>11819</v>
      </c>
      <c r="F3908" t="s">
        <v>9</v>
      </c>
      <c r="G3908">
        <v>3298</v>
      </c>
      <c r="H3908">
        <v>9.89</v>
      </c>
      <c r="I3908">
        <v>1.78</v>
      </c>
      <c r="J3908">
        <v>3286.33</v>
      </c>
      <c r="K3908" s="1">
        <v>46288</v>
      </c>
      <c r="L3908" t="s">
        <v>16241</v>
      </c>
      <c r="M3908">
        <f t="shared" si="732"/>
        <v>1</v>
      </c>
      <c r="N3908">
        <f>COUNTIF(Orders!$A:$A,C3908)</f>
        <v>1</v>
      </c>
      <c r="P3908">
        <f>COUNTIF(Orders!$H:$H,UPPER(SUBSTITUTE(TRIM(C3908),"-","")))</f>
        <v>1</v>
      </c>
      <c r="R3908" t="str">
        <f t="shared" si="733"/>
        <v>Matched Order Reference</v>
      </c>
      <c r="S3908">
        <f t="shared" si="734"/>
        <v>1</v>
      </c>
      <c r="V3908" cm="1">
        <f t="array" ref="V3908">IF(E3908&lt;&gt;"CAPTURE",0,SUMPRODUCT((MDR_Rates!$A$2:$A$10=F3908)*(G3908&gt;MDR_Rates!$B$2:$B$10)*((MDR_Rates!$C$2:$C$10="")+(G3908&lt;=MDR_Rates!$C$2:$C$10))*MDR_Rates!$D$2:$D$10))</f>
        <v>0.3</v>
      </c>
      <c r="W3908">
        <f t="shared" si="735"/>
        <v>9.89</v>
      </c>
      <c r="X3908">
        <f t="shared" si="736"/>
        <v>1.78</v>
      </c>
      <c r="Y3908">
        <f t="shared" si="737"/>
        <v>0</v>
      </c>
      <c r="Z3908">
        <f t="shared" si="738"/>
        <v>0</v>
      </c>
      <c r="AG3908" t="str">
        <f t="shared" si="739"/>
        <v/>
      </c>
      <c r="AI3908" t="str">
        <f t="shared" si="740"/>
        <v/>
      </c>
      <c r="AJ3908" t="str">
        <f t="shared" si="741"/>
        <v/>
      </c>
      <c r="AK3908" t="str">
        <f t="shared" si="742"/>
        <v>ORD26002544</v>
      </c>
      <c r="AL3908">
        <f>IF(E3908&lt;&gt;"CAPTURE","",COUNTIF(Orders!$H:$H,AK3908))</f>
        <v>1</v>
      </c>
      <c r="AP3908" t="str">
        <f t="shared" si="743"/>
        <v>Matched to Order</v>
      </c>
      <c r="AQ3908">
        <f>IF(COUNTIF($A$2:A3908,A3908)=1,1,0)</f>
        <v>1</v>
      </c>
    </row>
    <row r="3909" spans="1:43" x14ac:dyDescent="0.3">
      <c r="A3909" t="s">
        <v>16343</v>
      </c>
      <c r="C3909" t="s">
        <v>5167</v>
      </c>
      <c r="D3909" s="1">
        <v>46286</v>
      </c>
      <c r="E3909" t="s">
        <v>11819</v>
      </c>
      <c r="F3909" t="s">
        <v>9</v>
      </c>
      <c r="G3909">
        <v>6797</v>
      </c>
      <c r="H3909">
        <v>20.39</v>
      </c>
      <c r="I3909">
        <v>3.67</v>
      </c>
      <c r="J3909">
        <v>6772.94</v>
      </c>
      <c r="K3909" s="1">
        <v>46288</v>
      </c>
      <c r="L3909" t="s">
        <v>16241</v>
      </c>
      <c r="M3909">
        <f t="shared" si="732"/>
        <v>1</v>
      </c>
      <c r="N3909">
        <f>COUNTIF(Orders!$A:$A,C3909)</f>
        <v>1</v>
      </c>
      <c r="P3909">
        <f>COUNTIF(Orders!$H:$H,UPPER(SUBSTITUTE(TRIM(C3909),"-","")))</f>
        <v>1</v>
      </c>
      <c r="R3909" t="str">
        <f t="shared" si="733"/>
        <v>Matched Order Reference</v>
      </c>
      <c r="S3909">
        <f t="shared" si="734"/>
        <v>1</v>
      </c>
      <c r="V3909" cm="1">
        <f t="array" ref="V3909">IF(E3909&lt;&gt;"CAPTURE",0,SUMPRODUCT((MDR_Rates!$A$2:$A$10=F3909)*(G3909&gt;MDR_Rates!$B$2:$B$10)*((MDR_Rates!$C$2:$C$10="")+(G3909&lt;=MDR_Rates!$C$2:$C$10))*MDR_Rates!$D$2:$D$10))</f>
        <v>0.3</v>
      </c>
      <c r="W3909">
        <f t="shared" si="735"/>
        <v>20.39</v>
      </c>
      <c r="X3909">
        <f t="shared" si="736"/>
        <v>3.67</v>
      </c>
      <c r="Y3909">
        <f t="shared" si="737"/>
        <v>0</v>
      </c>
      <c r="Z3909">
        <f t="shared" si="738"/>
        <v>0</v>
      </c>
      <c r="AG3909" t="str">
        <f t="shared" si="739"/>
        <v/>
      </c>
      <c r="AI3909" t="str">
        <f t="shared" si="740"/>
        <v/>
      </c>
      <c r="AJ3909" t="str">
        <f t="shared" si="741"/>
        <v/>
      </c>
      <c r="AK3909" t="str">
        <f t="shared" si="742"/>
        <v>ORD26002594</v>
      </c>
      <c r="AL3909">
        <f>IF(E3909&lt;&gt;"CAPTURE","",COUNTIF(Orders!$H:$H,AK3909))</f>
        <v>1</v>
      </c>
      <c r="AP3909" t="str">
        <f t="shared" si="743"/>
        <v>Matched to Order</v>
      </c>
      <c r="AQ3909">
        <f>IF(COUNTIF($A$2:A3909,A3909)=1,1,0)</f>
        <v>1</v>
      </c>
    </row>
    <row r="3910" spans="1:43" x14ac:dyDescent="0.3">
      <c r="A3910" t="s">
        <v>16344</v>
      </c>
      <c r="C3910" t="s">
        <v>5197</v>
      </c>
      <c r="D3910" s="1">
        <v>46286</v>
      </c>
      <c r="E3910" t="s">
        <v>11819</v>
      </c>
      <c r="F3910" t="s">
        <v>9</v>
      </c>
      <c r="G3910">
        <v>1148</v>
      </c>
      <c r="H3910">
        <v>0</v>
      </c>
      <c r="I3910">
        <v>0</v>
      </c>
      <c r="J3910">
        <v>1148</v>
      </c>
      <c r="K3910" s="1">
        <v>46288</v>
      </c>
      <c r="L3910" t="s">
        <v>16241</v>
      </c>
      <c r="M3910">
        <f t="shared" si="732"/>
        <v>1</v>
      </c>
      <c r="N3910">
        <f>COUNTIF(Orders!$A:$A,C3910)</f>
        <v>1</v>
      </c>
      <c r="P3910">
        <f>COUNTIF(Orders!$H:$H,UPPER(SUBSTITUTE(TRIM(C3910),"-","")))</f>
        <v>1</v>
      </c>
      <c r="R3910" t="str">
        <f t="shared" si="733"/>
        <v>Matched Order Reference</v>
      </c>
      <c r="S3910">
        <f t="shared" si="734"/>
        <v>1</v>
      </c>
      <c r="V3910" cm="1">
        <f t="array" ref="V3910">IF(E3910&lt;&gt;"CAPTURE",0,SUMPRODUCT((MDR_Rates!$A$2:$A$10=F3910)*(G3910&gt;MDR_Rates!$B$2:$B$10)*((MDR_Rates!$C$2:$C$10="")+(G3910&lt;=MDR_Rates!$C$2:$C$10))*MDR_Rates!$D$2:$D$10))</f>
        <v>0</v>
      </c>
      <c r="W3910">
        <f t="shared" si="735"/>
        <v>0</v>
      </c>
      <c r="X3910">
        <f t="shared" si="736"/>
        <v>0</v>
      </c>
      <c r="Y3910">
        <f t="shared" si="737"/>
        <v>0</v>
      </c>
      <c r="Z3910">
        <f t="shared" si="738"/>
        <v>0</v>
      </c>
      <c r="AG3910" t="str">
        <f t="shared" si="739"/>
        <v/>
      </c>
      <c r="AI3910" t="str">
        <f t="shared" si="740"/>
        <v/>
      </c>
      <c r="AJ3910" t="str">
        <f t="shared" si="741"/>
        <v/>
      </c>
      <c r="AK3910" t="str">
        <f t="shared" si="742"/>
        <v>ORD26002609</v>
      </c>
      <c r="AL3910">
        <f>IF(E3910&lt;&gt;"CAPTURE","",COUNTIF(Orders!$H:$H,AK3910))</f>
        <v>1</v>
      </c>
      <c r="AP3910" t="str">
        <f t="shared" si="743"/>
        <v>Matched to Order</v>
      </c>
      <c r="AQ3910">
        <f>IF(COUNTIF($A$2:A3910,A3910)=1,1,0)</f>
        <v>1</v>
      </c>
    </row>
    <row r="3911" spans="1:43" x14ac:dyDescent="0.3">
      <c r="A3911" t="s">
        <v>16345</v>
      </c>
      <c r="C3911" t="s">
        <v>5237</v>
      </c>
      <c r="D3911" s="1">
        <v>46286</v>
      </c>
      <c r="E3911" t="s">
        <v>11819</v>
      </c>
      <c r="F3911" t="s">
        <v>17</v>
      </c>
      <c r="G3911">
        <v>7498</v>
      </c>
      <c r="H3911">
        <v>119.97</v>
      </c>
      <c r="I3911">
        <v>21.59</v>
      </c>
      <c r="J3911">
        <v>7356.44</v>
      </c>
      <c r="K3911" s="1">
        <v>46288</v>
      </c>
      <c r="L3911" t="s">
        <v>16241</v>
      </c>
      <c r="M3911">
        <f t="shared" si="732"/>
        <v>1</v>
      </c>
      <c r="N3911">
        <f>COUNTIF(Orders!$A:$A,C3911)</f>
        <v>1</v>
      </c>
      <c r="P3911">
        <f>COUNTIF(Orders!$H:$H,UPPER(SUBSTITUTE(TRIM(C3911),"-","")))</f>
        <v>1</v>
      </c>
      <c r="R3911" t="str">
        <f t="shared" si="733"/>
        <v>Matched Order Reference</v>
      </c>
      <c r="S3911">
        <f t="shared" si="734"/>
        <v>1</v>
      </c>
      <c r="V3911" cm="1">
        <f t="array" ref="V3911">IF(E3911&lt;&gt;"CAPTURE",0,SUMPRODUCT((MDR_Rates!$A$2:$A$10=F3911)*(G3911&gt;MDR_Rates!$B$2:$B$10)*((MDR_Rates!$C$2:$C$10="")+(G3911&lt;=MDR_Rates!$C$2:$C$10))*MDR_Rates!$D$2:$D$10))</f>
        <v>1.6</v>
      </c>
      <c r="W3911">
        <f t="shared" si="735"/>
        <v>119.97</v>
      </c>
      <c r="X3911">
        <f t="shared" si="736"/>
        <v>21.59</v>
      </c>
      <c r="Y3911">
        <f t="shared" si="737"/>
        <v>0</v>
      </c>
      <c r="Z3911">
        <f t="shared" si="738"/>
        <v>0</v>
      </c>
      <c r="AG3911" t="str">
        <f t="shared" si="739"/>
        <v/>
      </c>
      <c r="AI3911" t="str">
        <f t="shared" si="740"/>
        <v/>
      </c>
      <c r="AJ3911" t="str">
        <f t="shared" si="741"/>
        <v/>
      </c>
      <c r="AK3911" t="str">
        <f t="shared" si="742"/>
        <v>ORD26002629</v>
      </c>
      <c r="AL3911">
        <f>IF(E3911&lt;&gt;"CAPTURE","",COUNTIF(Orders!$H:$H,AK3911))</f>
        <v>1</v>
      </c>
      <c r="AP3911" t="str">
        <f t="shared" si="743"/>
        <v>Matched to Order</v>
      </c>
      <c r="AQ3911">
        <f>IF(COUNTIF($A$2:A3911,A3911)=1,1,0)</f>
        <v>1</v>
      </c>
    </row>
    <row r="3912" spans="1:43" x14ac:dyDescent="0.3">
      <c r="A3912" t="s">
        <v>16346</v>
      </c>
      <c r="C3912" t="s">
        <v>5259</v>
      </c>
      <c r="D3912" s="1">
        <v>46286</v>
      </c>
      <c r="E3912" t="s">
        <v>11819</v>
      </c>
      <c r="F3912" t="s">
        <v>33</v>
      </c>
      <c r="G3912">
        <v>1298</v>
      </c>
      <c r="H3912">
        <v>19.47</v>
      </c>
      <c r="I3912">
        <v>3.5</v>
      </c>
      <c r="J3912">
        <v>1275.03</v>
      </c>
      <c r="K3912" s="1">
        <v>46288</v>
      </c>
      <c r="L3912" t="s">
        <v>16241</v>
      </c>
      <c r="M3912">
        <f t="shared" si="732"/>
        <v>1</v>
      </c>
      <c r="N3912">
        <f>COUNTIF(Orders!$A:$A,C3912)</f>
        <v>1</v>
      </c>
      <c r="P3912">
        <f>COUNTIF(Orders!$H:$H,UPPER(SUBSTITUTE(TRIM(C3912),"-","")))</f>
        <v>1</v>
      </c>
      <c r="R3912" t="str">
        <f t="shared" si="733"/>
        <v>Matched Order Reference</v>
      </c>
      <c r="S3912">
        <f t="shared" si="734"/>
        <v>1</v>
      </c>
      <c r="V3912" cm="1">
        <f t="array" ref="V3912">IF(E3912&lt;&gt;"CAPTURE",0,SUMPRODUCT((MDR_Rates!$A$2:$A$10=F3912)*(G3912&gt;MDR_Rates!$B$2:$B$10)*((MDR_Rates!$C$2:$C$10="")+(G3912&lt;=MDR_Rates!$C$2:$C$10))*MDR_Rates!$D$2:$D$10))</f>
        <v>1.5</v>
      </c>
      <c r="W3912">
        <f t="shared" si="735"/>
        <v>19.47</v>
      </c>
      <c r="X3912">
        <f t="shared" si="736"/>
        <v>3.5</v>
      </c>
      <c r="Y3912">
        <f t="shared" si="737"/>
        <v>0</v>
      </c>
      <c r="Z3912">
        <f t="shared" si="738"/>
        <v>0</v>
      </c>
      <c r="AG3912" t="str">
        <f t="shared" si="739"/>
        <v/>
      </c>
      <c r="AI3912" t="str">
        <f t="shared" si="740"/>
        <v/>
      </c>
      <c r="AJ3912" t="str">
        <f t="shared" si="741"/>
        <v/>
      </c>
      <c r="AK3912" t="str">
        <f t="shared" si="742"/>
        <v>ORD26002640</v>
      </c>
      <c r="AL3912">
        <f>IF(E3912&lt;&gt;"CAPTURE","",COUNTIF(Orders!$H:$H,AK3912))</f>
        <v>1</v>
      </c>
      <c r="AP3912" t="str">
        <f t="shared" si="743"/>
        <v>Matched to Order</v>
      </c>
      <c r="AQ3912">
        <f>IF(COUNTIF($A$2:A3912,A3912)=1,1,0)</f>
        <v>1</v>
      </c>
    </row>
    <row r="3913" spans="1:43" x14ac:dyDescent="0.3">
      <c r="A3913" t="s">
        <v>16347</v>
      </c>
      <c r="C3913" t="s">
        <v>5435</v>
      </c>
      <c r="D3913" s="1">
        <v>46286</v>
      </c>
      <c r="E3913" t="s">
        <v>11819</v>
      </c>
      <c r="F3913" t="s">
        <v>9</v>
      </c>
      <c r="G3913">
        <v>4999</v>
      </c>
      <c r="H3913">
        <v>15</v>
      </c>
      <c r="I3913">
        <v>2.7</v>
      </c>
      <c r="J3913">
        <v>4981.3</v>
      </c>
      <c r="K3913" s="1">
        <v>46288</v>
      </c>
      <c r="L3913" t="s">
        <v>16241</v>
      </c>
      <c r="M3913">
        <f t="shared" si="732"/>
        <v>1</v>
      </c>
      <c r="N3913">
        <f>COUNTIF(Orders!$A:$A,C3913)</f>
        <v>1</v>
      </c>
      <c r="P3913">
        <f>COUNTIF(Orders!$H:$H,UPPER(SUBSTITUTE(TRIM(C3913),"-","")))</f>
        <v>1</v>
      </c>
      <c r="R3913" t="str">
        <f t="shared" si="733"/>
        <v>Matched Order Reference</v>
      </c>
      <c r="S3913">
        <f t="shared" si="734"/>
        <v>1</v>
      </c>
      <c r="V3913" cm="1">
        <f t="array" ref="V3913">IF(E3913&lt;&gt;"CAPTURE",0,SUMPRODUCT((MDR_Rates!$A$2:$A$10=F3913)*(G3913&gt;MDR_Rates!$B$2:$B$10)*((MDR_Rates!$C$2:$C$10="")+(G3913&lt;=MDR_Rates!$C$2:$C$10))*MDR_Rates!$D$2:$D$10))</f>
        <v>0.3</v>
      </c>
      <c r="W3913">
        <f t="shared" si="735"/>
        <v>15</v>
      </c>
      <c r="X3913">
        <f t="shared" si="736"/>
        <v>2.7</v>
      </c>
      <c r="Y3913">
        <f t="shared" si="737"/>
        <v>0</v>
      </c>
      <c r="Z3913">
        <f t="shared" si="738"/>
        <v>0</v>
      </c>
      <c r="AG3913" t="str">
        <f t="shared" si="739"/>
        <v/>
      </c>
      <c r="AI3913" t="str">
        <f t="shared" si="740"/>
        <v/>
      </c>
      <c r="AJ3913" t="str">
        <f t="shared" si="741"/>
        <v/>
      </c>
      <c r="AK3913" t="str">
        <f t="shared" si="742"/>
        <v>ORD26002728</v>
      </c>
      <c r="AL3913">
        <f>IF(E3913&lt;&gt;"CAPTURE","",COUNTIF(Orders!$H:$H,AK3913))</f>
        <v>1</v>
      </c>
      <c r="AP3913" t="str">
        <f t="shared" si="743"/>
        <v>Matched to Order</v>
      </c>
      <c r="AQ3913">
        <f>IF(COUNTIF($A$2:A3913,A3913)=1,1,0)</f>
        <v>1</v>
      </c>
    </row>
    <row r="3914" spans="1:43" x14ac:dyDescent="0.3">
      <c r="A3914" t="s">
        <v>16348</v>
      </c>
      <c r="C3914" t="s">
        <v>5461</v>
      </c>
      <c r="D3914" s="1">
        <v>46286</v>
      </c>
      <c r="E3914" t="s">
        <v>11819</v>
      </c>
      <c r="F3914" t="s">
        <v>9</v>
      </c>
      <c r="G3914">
        <v>1499</v>
      </c>
      <c r="H3914">
        <v>0</v>
      </c>
      <c r="I3914">
        <v>0</v>
      </c>
      <c r="J3914">
        <v>1499</v>
      </c>
      <c r="K3914" s="1">
        <v>46288</v>
      </c>
      <c r="L3914" t="s">
        <v>16241</v>
      </c>
      <c r="M3914">
        <f t="shared" si="732"/>
        <v>1</v>
      </c>
      <c r="N3914">
        <f>COUNTIF(Orders!$A:$A,C3914)</f>
        <v>1</v>
      </c>
      <c r="P3914">
        <f>COUNTIF(Orders!$H:$H,UPPER(SUBSTITUTE(TRIM(C3914),"-","")))</f>
        <v>1</v>
      </c>
      <c r="R3914" t="str">
        <f t="shared" si="733"/>
        <v>Matched Order Reference</v>
      </c>
      <c r="S3914">
        <f t="shared" si="734"/>
        <v>1</v>
      </c>
      <c r="V3914" cm="1">
        <f t="array" ref="V3914">IF(E3914&lt;&gt;"CAPTURE",0,SUMPRODUCT((MDR_Rates!$A$2:$A$10=F3914)*(G3914&gt;MDR_Rates!$B$2:$B$10)*((MDR_Rates!$C$2:$C$10="")+(G3914&lt;=MDR_Rates!$C$2:$C$10))*MDR_Rates!$D$2:$D$10))</f>
        <v>0</v>
      </c>
      <c r="W3914">
        <f t="shared" si="735"/>
        <v>0</v>
      </c>
      <c r="X3914">
        <f t="shared" si="736"/>
        <v>0</v>
      </c>
      <c r="Y3914">
        <f t="shared" si="737"/>
        <v>0</v>
      </c>
      <c r="Z3914">
        <f t="shared" si="738"/>
        <v>0</v>
      </c>
      <c r="AG3914" t="str">
        <f t="shared" si="739"/>
        <v/>
      </c>
      <c r="AI3914" t="str">
        <f t="shared" si="740"/>
        <v/>
      </c>
      <c r="AJ3914" t="str">
        <f t="shared" si="741"/>
        <v/>
      </c>
      <c r="AK3914" t="str">
        <f t="shared" si="742"/>
        <v>ORD26002741</v>
      </c>
      <c r="AL3914">
        <f>IF(E3914&lt;&gt;"CAPTURE","",COUNTIF(Orders!$H:$H,AK3914))</f>
        <v>1</v>
      </c>
      <c r="AP3914" t="str">
        <f t="shared" si="743"/>
        <v>Matched to Order</v>
      </c>
      <c r="AQ3914">
        <f>IF(COUNTIF($A$2:A3914,A3914)=1,1,0)</f>
        <v>1</v>
      </c>
    </row>
    <row r="3915" spans="1:43" x14ac:dyDescent="0.3">
      <c r="A3915" t="s">
        <v>16349</v>
      </c>
      <c r="C3915" t="s">
        <v>16350</v>
      </c>
      <c r="D3915" s="1">
        <v>46286</v>
      </c>
      <c r="E3915" t="s">
        <v>11819</v>
      </c>
      <c r="F3915" t="s">
        <v>17</v>
      </c>
      <c r="G3915">
        <v>3499</v>
      </c>
      <c r="H3915">
        <v>55.98</v>
      </c>
      <c r="I3915">
        <v>10.08</v>
      </c>
      <c r="J3915">
        <v>3432.94</v>
      </c>
      <c r="K3915" s="1">
        <v>46288</v>
      </c>
      <c r="L3915" t="s">
        <v>16241</v>
      </c>
      <c r="M3915">
        <f t="shared" si="732"/>
        <v>1</v>
      </c>
      <c r="N3915">
        <f>COUNTIF(Orders!$A:$A,C3915)</f>
        <v>0</v>
      </c>
      <c r="P3915">
        <f>COUNTIF(Orders!$H:$H,UPPER(SUBSTITUTE(TRIM(C3915),"-","")))</f>
        <v>1</v>
      </c>
      <c r="R3915" t="str">
        <f t="shared" si="733"/>
        <v>Matched Order Reference</v>
      </c>
      <c r="S3915">
        <f t="shared" si="734"/>
        <v>1</v>
      </c>
      <c r="V3915" cm="1">
        <f t="array" ref="V3915">IF(E3915&lt;&gt;"CAPTURE",0,SUMPRODUCT((MDR_Rates!$A$2:$A$10=F3915)*(G3915&gt;MDR_Rates!$B$2:$B$10)*((MDR_Rates!$C$2:$C$10="")+(G3915&lt;=MDR_Rates!$C$2:$C$10))*MDR_Rates!$D$2:$D$10))</f>
        <v>1.6</v>
      </c>
      <c r="W3915">
        <f t="shared" si="735"/>
        <v>55.98</v>
      </c>
      <c r="X3915">
        <f t="shared" si="736"/>
        <v>10.08</v>
      </c>
      <c r="Y3915">
        <f t="shared" si="737"/>
        <v>0</v>
      </c>
      <c r="Z3915">
        <f t="shared" si="738"/>
        <v>0</v>
      </c>
      <c r="AG3915" t="str">
        <f t="shared" si="739"/>
        <v/>
      </c>
      <c r="AI3915" t="str">
        <f t="shared" si="740"/>
        <v/>
      </c>
      <c r="AJ3915" t="str">
        <f t="shared" si="741"/>
        <v/>
      </c>
      <c r="AK3915" t="str">
        <f t="shared" si="742"/>
        <v>ORD26002749</v>
      </c>
      <c r="AL3915">
        <f>IF(E3915&lt;&gt;"CAPTURE","",COUNTIF(Orders!$H:$H,AK3915))</f>
        <v>1</v>
      </c>
      <c r="AP3915" t="str">
        <f t="shared" si="743"/>
        <v>Matched to Order</v>
      </c>
      <c r="AQ3915">
        <f>IF(COUNTIF($A$2:A3915,A3915)=1,1,0)</f>
        <v>1</v>
      </c>
    </row>
    <row r="3916" spans="1:43" x14ac:dyDescent="0.3">
      <c r="A3916" t="s">
        <v>16351</v>
      </c>
      <c r="C3916" t="s">
        <v>5498</v>
      </c>
      <c r="D3916" s="1">
        <v>46286</v>
      </c>
      <c r="E3916" t="s">
        <v>11819</v>
      </c>
      <c r="F3916" t="s">
        <v>17</v>
      </c>
      <c r="G3916">
        <v>5097</v>
      </c>
      <c r="H3916">
        <v>81.55</v>
      </c>
      <c r="I3916">
        <v>14.68</v>
      </c>
      <c r="J3916">
        <v>5000.7700000000004</v>
      </c>
      <c r="K3916" s="1">
        <v>46288</v>
      </c>
      <c r="L3916" t="s">
        <v>16241</v>
      </c>
      <c r="M3916">
        <f t="shared" si="732"/>
        <v>1</v>
      </c>
      <c r="N3916">
        <f>COUNTIF(Orders!$A:$A,C3916)</f>
        <v>1</v>
      </c>
      <c r="P3916">
        <f>COUNTIF(Orders!$H:$H,UPPER(SUBSTITUTE(TRIM(C3916),"-","")))</f>
        <v>1</v>
      </c>
      <c r="R3916" t="str">
        <f t="shared" si="733"/>
        <v>Matched Order Reference</v>
      </c>
      <c r="S3916">
        <f t="shared" si="734"/>
        <v>1</v>
      </c>
      <c r="V3916" cm="1">
        <f t="array" ref="V3916">IF(E3916&lt;&gt;"CAPTURE",0,SUMPRODUCT((MDR_Rates!$A$2:$A$10=F3916)*(G3916&gt;MDR_Rates!$B$2:$B$10)*((MDR_Rates!$C$2:$C$10="")+(G3916&lt;=MDR_Rates!$C$2:$C$10))*MDR_Rates!$D$2:$D$10))</f>
        <v>1.6</v>
      </c>
      <c r="W3916">
        <f t="shared" si="735"/>
        <v>81.55</v>
      </c>
      <c r="X3916">
        <f t="shared" si="736"/>
        <v>14.68</v>
      </c>
      <c r="Y3916">
        <f t="shared" si="737"/>
        <v>0</v>
      </c>
      <c r="Z3916">
        <f t="shared" si="738"/>
        <v>0</v>
      </c>
      <c r="AG3916" t="str">
        <f t="shared" si="739"/>
        <v/>
      </c>
      <c r="AI3916" t="str">
        <f t="shared" si="740"/>
        <v/>
      </c>
      <c r="AJ3916" t="str">
        <f t="shared" si="741"/>
        <v/>
      </c>
      <c r="AK3916" t="str">
        <f t="shared" si="742"/>
        <v>ORD26002760</v>
      </c>
      <c r="AL3916">
        <f>IF(E3916&lt;&gt;"CAPTURE","",COUNTIF(Orders!$H:$H,AK3916))</f>
        <v>1</v>
      </c>
      <c r="AP3916" t="str">
        <f t="shared" si="743"/>
        <v>Matched to Order</v>
      </c>
      <c r="AQ3916">
        <f>IF(COUNTIF($A$2:A3916,A3916)=1,1,0)</f>
        <v>1</v>
      </c>
    </row>
    <row r="3917" spans="1:43" x14ac:dyDescent="0.3">
      <c r="A3917" t="s">
        <v>16352</v>
      </c>
      <c r="C3917" t="s">
        <v>5597</v>
      </c>
      <c r="D3917" s="1">
        <v>46286</v>
      </c>
      <c r="E3917" t="s">
        <v>11819</v>
      </c>
      <c r="F3917" t="s">
        <v>9</v>
      </c>
      <c r="G3917">
        <v>5298</v>
      </c>
      <c r="H3917">
        <v>15.89</v>
      </c>
      <c r="I3917">
        <v>2.86</v>
      </c>
      <c r="J3917">
        <v>5279.25</v>
      </c>
      <c r="K3917" s="1">
        <v>46288</v>
      </c>
      <c r="L3917" t="s">
        <v>16241</v>
      </c>
      <c r="M3917">
        <f t="shared" si="732"/>
        <v>1</v>
      </c>
      <c r="N3917">
        <f>COUNTIF(Orders!$A:$A,C3917)</f>
        <v>1</v>
      </c>
      <c r="P3917">
        <f>COUNTIF(Orders!$H:$H,UPPER(SUBSTITUTE(TRIM(C3917),"-","")))</f>
        <v>1</v>
      </c>
      <c r="R3917" t="str">
        <f t="shared" si="733"/>
        <v>Matched Order Reference</v>
      </c>
      <c r="S3917">
        <f t="shared" si="734"/>
        <v>1</v>
      </c>
      <c r="V3917" cm="1">
        <f t="array" ref="V3917">IF(E3917&lt;&gt;"CAPTURE",0,SUMPRODUCT((MDR_Rates!$A$2:$A$10=F3917)*(G3917&gt;MDR_Rates!$B$2:$B$10)*((MDR_Rates!$C$2:$C$10="")+(G3917&lt;=MDR_Rates!$C$2:$C$10))*MDR_Rates!$D$2:$D$10))</f>
        <v>0.3</v>
      </c>
      <c r="W3917">
        <f t="shared" si="735"/>
        <v>15.89</v>
      </c>
      <c r="X3917">
        <f t="shared" si="736"/>
        <v>2.86</v>
      </c>
      <c r="Y3917">
        <f t="shared" si="737"/>
        <v>0</v>
      </c>
      <c r="Z3917">
        <f t="shared" si="738"/>
        <v>0</v>
      </c>
      <c r="AG3917" t="str">
        <f t="shared" si="739"/>
        <v/>
      </c>
      <c r="AI3917" t="str">
        <f t="shared" si="740"/>
        <v/>
      </c>
      <c r="AJ3917" t="str">
        <f t="shared" si="741"/>
        <v/>
      </c>
      <c r="AK3917" t="str">
        <f t="shared" si="742"/>
        <v>ORD26002810</v>
      </c>
      <c r="AL3917">
        <f>IF(E3917&lt;&gt;"CAPTURE","",COUNTIF(Orders!$H:$H,AK3917))</f>
        <v>1</v>
      </c>
      <c r="AP3917" t="str">
        <f t="shared" si="743"/>
        <v>Matched to Order</v>
      </c>
      <c r="AQ3917">
        <f>IF(COUNTIF($A$2:A3917,A3917)=1,1,0)</f>
        <v>1</v>
      </c>
    </row>
    <row r="3918" spans="1:43" x14ac:dyDescent="0.3">
      <c r="A3918" t="s">
        <v>16353</v>
      </c>
      <c r="C3918" t="s">
        <v>5626</v>
      </c>
      <c r="D3918" s="1">
        <v>46286</v>
      </c>
      <c r="E3918" t="s">
        <v>11819</v>
      </c>
      <c r="F3918" t="s">
        <v>44</v>
      </c>
      <c r="G3918">
        <v>4147</v>
      </c>
      <c r="H3918">
        <v>70.5</v>
      </c>
      <c r="I3918">
        <v>12.69</v>
      </c>
      <c r="J3918">
        <v>4063.81</v>
      </c>
      <c r="K3918" s="1">
        <v>46288</v>
      </c>
      <c r="L3918" t="s">
        <v>16241</v>
      </c>
      <c r="M3918">
        <f t="shared" si="732"/>
        <v>1</v>
      </c>
      <c r="N3918">
        <f>COUNTIF(Orders!$A:$A,C3918)</f>
        <v>1</v>
      </c>
      <c r="P3918">
        <f>COUNTIF(Orders!$H:$H,UPPER(SUBSTITUTE(TRIM(C3918),"-","")))</f>
        <v>1</v>
      </c>
      <c r="R3918" t="str">
        <f t="shared" si="733"/>
        <v>Matched Order Reference</v>
      </c>
      <c r="S3918">
        <f t="shared" si="734"/>
        <v>1</v>
      </c>
      <c r="V3918" cm="1">
        <f t="array" ref="V3918">IF(E3918&lt;&gt;"CAPTURE",0,SUMPRODUCT((MDR_Rates!$A$2:$A$10=F3918)*(G3918&gt;MDR_Rates!$B$2:$B$10)*((MDR_Rates!$C$2:$C$10="")+(G3918&lt;=MDR_Rates!$C$2:$C$10))*MDR_Rates!$D$2:$D$10))</f>
        <v>1.7</v>
      </c>
      <c r="W3918">
        <f t="shared" si="735"/>
        <v>70.5</v>
      </c>
      <c r="X3918">
        <f t="shared" si="736"/>
        <v>12.69</v>
      </c>
      <c r="Y3918">
        <f t="shared" si="737"/>
        <v>0</v>
      </c>
      <c r="Z3918">
        <f t="shared" si="738"/>
        <v>0</v>
      </c>
      <c r="AG3918" t="str">
        <f t="shared" si="739"/>
        <v/>
      </c>
      <c r="AI3918" t="str">
        <f t="shared" si="740"/>
        <v/>
      </c>
      <c r="AJ3918" t="str">
        <f t="shared" si="741"/>
        <v/>
      </c>
      <c r="AK3918" t="str">
        <f t="shared" si="742"/>
        <v>ORD26002825</v>
      </c>
      <c r="AL3918">
        <f>IF(E3918&lt;&gt;"CAPTURE","",COUNTIF(Orders!$H:$H,AK3918))</f>
        <v>1</v>
      </c>
      <c r="AP3918" t="str">
        <f t="shared" si="743"/>
        <v>Matched to Order</v>
      </c>
      <c r="AQ3918">
        <f>IF(COUNTIF($A$2:A3918,A3918)=1,1,0)</f>
        <v>1</v>
      </c>
    </row>
    <row r="3919" spans="1:43" x14ac:dyDescent="0.3">
      <c r="A3919" t="s">
        <v>16354</v>
      </c>
      <c r="C3919" t="s">
        <v>5985</v>
      </c>
      <c r="D3919" s="1">
        <v>46286</v>
      </c>
      <c r="E3919" t="s">
        <v>11819</v>
      </c>
      <c r="F3919" t="s">
        <v>9</v>
      </c>
      <c r="G3919">
        <v>10998</v>
      </c>
      <c r="H3919">
        <v>32.99</v>
      </c>
      <c r="I3919">
        <v>5.94</v>
      </c>
      <c r="J3919">
        <v>10959.07</v>
      </c>
      <c r="K3919" s="1">
        <v>46288</v>
      </c>
      <c r="L3919" t="s">
        <v>16241</v>
      </c>
      <c r="M3919">
        <f t="shared" si="732"/>
        <v>1</v>
      </c>
      <c r="N3919">
        <f>COUNTIF(Orders!$A:$A,C3919)</f>
        <v>1</v>
      </c>
      <c r="P3919">
        <f>COUNTIF(Orders!$H:$H,UPPER(SUBSTITUTE(TRIM(C3919),"-","")))</f>
        <v>1</v>
      </c>
      <c r="R3919" t="str">
        <f t="shared" si="733"/>
        <v>Matched Order Reference</v>
      </c>
      <c r="S3919">
        <f t="shared" si="734"/>
        <v>1</v>
      </c>
      <c r="V3919" cm="1">
        <f t="array" ref="V3919">IF(E3919&lt;&gt;"CAPTURE",0,SUMPRODUCT((MDR_Rates!$A$2:$A$10=F3919)*(G3919&gt;MDR_Rates!$B$2:$B$10)*((MDR_Rates!$C$2:$C$10="")+(G3919&lt;=MDR_Rates!$C$2:$C$10))*MDR_Rates!$D$2:$D$10))</f>
        <v>0.3</v>
      </c>
      <c r="W3919">
        <f t="shared" si="735"/>
        <v>32.99</v>
      </c>
      <c r="X3919">
        <f t="shared" si="736"/>
        <v>5.94</v>
      </c>
      <c r="Y3919">
        <f t="shared" si="737"/>
        <v>0</v>
      </c>
      <c r="Z3919">
        <f t="shared" si="738"/>
        <v>0</v>
      </c>
      <c r="AG3919" t="str">
        <f t="shared" si="739"/>
        <v/>
      </c>
      <c r="AI3919" t="str">
        <f t="shared" si="740"/>
        <v/>
      </c>
      <c r="AJ3919" t="str">
        <f t="shared" si="741"/>
        <v/>
      </c>
      <c r="AK3919" t="str">
        <f t="shared" si="742"/>
        <v>ORD26003009</v>
      </c>
      <c r="AL3919">
        <f>IF(E3919&lt;&gt;"CAPTURE","",COUNTIF(Orders!$H:$H,AK3919))</f>
        <v>1</v>
      </c>
      <c r="AP3919" t="str">
        <f t="shared" si="743"/>
        <v>Matched to Order</v>
      </c>
      <c r="AQ3919">
        <f>IF(COUNTIF($A$2:A3919,A3919)=1,1,0)</f>
        <v>1</v>
      </c>
    </row>
    <row r="3920" spans="1:43" x14ac:dyDescent="0.3">
      <c r="A3920" t="s">
        <v>16355</v>
      </c>
      <c r="C3920" t="s">
        <v>6025</v>
      </c>
      <c r="D3920" s="1">
        <v>46286</v>
      </c>
      <c r="E3920" t="s">
        <v>11819</v>
      </c>
      <c r="F3920" t="s">
        <v>9</v>
      </c>
      <c r="G3920">
        <v>499</v>
      </c>
      <c r="H3920">
        <v>0</v>
      </c>
      <c r="I3920">
        <v>0</v>
      </c>
      <c r="J3920">
        <v>499</v>
      </c>
      <c r="K3920" s="1">
        <v>46288</v>
      </c>
      <c r="L3920" t="s">
        <v>16241</v>
      </c>
      <c r="M3920">
        <f t="shared" si="732"/>
        <v>1</v>
      </c>
      <c r="N3920">
        <f>COUNTIF(Orders!$A:$A,C3920)</f>
        <v>1</v>
      </c>
      <c r="P3920">
        <f>COUNTIF(Orders!$H:$H,UPPER(SUBSTITUTE(TRIM(C3920),"-","")))</f>
        <v>1</v>
      </c>
      <c r="R3920" t="str">
        <f t="shared" si="733"/>
        <v>Matched Order Reference</v>
      </c>
      <c r="S3920">
        <f t="shared" si="734"/>
        <v>1</v>
      </c>
      <c r="V3920" cm="1">
        <f t="array" ref="V3920">IF(E3920&lt;&gt;"CAPTURE",0,SUMPRODUCT((MDR_Rates!$A$2:$A$10=F3920)*(G3920&gt;MDR_Rates!$B$2:$B$10)*((MDR_Rates!$C$2:$C$10="")+(G3920&lt;=MDR_Rates!$C$2:$C$10))*MDR_Rates!$D$2:$D$10))</f>
        <v>0</v>
      </c>
      <c r="W3920">
        <f t="shared" si="735"/>
        <v>0</v>
      </c>
      <c r="X3920">
        <f t="shared" si="736"/>
        <v>0</v>
      </c>
      <c r="Y3920">
        <f t="shared" si="737"/>
        <v>0</v>
      </c>
      <c r="Z3920">
        <f t="shared" si="738"/>
        <v>0</v>
      </c>
      <c r="AG3920" t="str">
        <f t="shared" si="739"/>
        <v/>
      </c>
      <c r="AI3920" t="str">
        <f t="shared" si="740"/>
        <v/>
      </c>
      <c r="AJ3920" t="str">
        <f t="shared" si="741"/>
        <v/>
      </c>
      <c r="AK3920" t="str">
        <f t="shared" si="742"/>
        <v>ORD26003029</v>
      </c>
      <c r="AL3920">
        <f>IF(E3920&lt;&gt;"CAPTURE","",COUNTIF(Orders!$H:$H,AK3920))</f>
        <v>1</v>
      </c>
      <c r="AP3920" t="str">
        <f t="shared" si="743"/>
        <v>Matched to Order</v>
      </c>
      <c r="AQ3920">
        <f>IF(COUNTIF($A$2:A3920,A3920)=1,1,0)</f>
        <v>1</v>
      </c>
    </row>
    <row r="3921" spans="1:43" x14ac:dyDescent="0.3">
      <c r="A3921" t="s">
        <v>16356</v>
      </c>
      <c r="C3921" t="s">
        <v>16357</v>
      </c>
      <c r="D3921" s="1">
        <v>46286</v>
      </c>
      <c r="E3921" t="s">
        <v>11819</v>
      </c>
      <c r="F3921" t="s">
        <v>17</v>
      </c>
      <c r="G3921">
        <v>2499</v>
      </c>
      <c r="H3921">
        <v>39.979999999999997</v>
      </c>
      <c r="I3921">
        <v>7.2</v>
      </c>
      <c r="J3921">
        <v>2451.8200000000002</v>
      </c>
      <c r="K3921" s="1">
        <v>46288</v>
      </c>
      <c r="L3921" t="s">
        <v>16241</v>
      </c>
      <c r="M3921">
        <f t="shared" si="732"/>
        <v>1</v>
      </c>
      <c r="N3921">
        <f>COUNTIF(Orders!$A:$A,C3921)</f>
        <v>0</v>
      </c>
      <c r="P3921">
        <f>COUNTIF(Orders!$H:$H,UPPER(SUBSTITUTE(TRIM(C3921),"-","")))</f>
        <v>1</v>
      </c>
      <c r="R3921" t="str">
        <f t="shared" si="733"/>
        <v>Matched Order Reference</v>
      </c>
      <c r="S3921">
        <f t="shared" si="734"/>
        <v>1</v>
      </c>
      <c r="V3921" cm="1">
        <f t="array" ref="V3921">IF(E3921&lt;&gt;"CAPTURE",0,SUMPRODUCT((MDR_Rates!$A$2:$A$10=F3921)*(G3921&gt;MDR_Rates!$B$2:$B$10)*((MDR_Rates!$C$2:$C$10="")+(G3921&lt;=MDR_Rates!$C$2:$C$10))*MDR_Rates!$D$2:$D$10))</f>
        <v>1.6</v>
      </c>
      <c r="W3921">
        <f t="shared" si="735"/>
        <v>39.979999999999997</v>
      </c>
      <c r="X3921">
        <f t="shared" si="736"/>
        <v>7.2</v>
      </c>
      <c r="Y3921">
        <f t="shared" si="737"/>
        <v>0</v>
      </c>
      <c r="Z3921">
        <f t="shared" si="738"/>
        <v>0</v>
      </c>
      <c r="AG3921" t="str">
        <f t="shared" si="739"/>
        <v/>
      </c>
      <c r="AI3921" t="str">
        <f t="shared" si="740"/>
        <v/>
      </c>
      <c r="AJ3921" t="str">
        <f t="shared" si="741"/>
        <v/>
      </c>
      <c r="AK3921" t="str">
        <f t="shared" si="742"/>
        <v>ORD26003039</v>
      </c>
      <c r="AL3921">
        <f>IF(E3921&lt;&gt;"CAPTURE","",COUNTIF(Orders!$H:$H,AK3921))</f>
        <v>1</v>
      </c>
      <c r="AP3921" t="str">
        <f t="shared" si="743"/>
        <v>Matched to Order</v>
      </c>
      <c r="AQ3921">
        <f>IF(COUNTIF($A$2:A3921,A3921)=1,1,0)</f>
        <v>1</v>
      </c>
    </row>
    <row r="3922" spans="1:43" x14ac:dyDescent="0.3">
      <c r="A3922" t="s">
        <v>16358</v>
      </c>
      <c r="C3922" t="s">
        <v>6160</v>
      </c>
      <c r="D3922" s="1">
        <v>46286</v>
      </c>
      <c r="E3922" t="s">
        <v>11819</v>
      </c>
      <c r="F3922" t="s">
        <v>33</v>
      </c>
      <c r="G3922">
        <v>3499</v>
      </c>
      <c r="H3922">
        <v>41.99</v>
      </c>
      <c r="I3922">
        <v>7.56</v>
      </c>
      <c r="J3922">
        <v>3449.45</v>
      </c>
      <c r="K3922" s="1">
        <v>46288</v>
      </c>
      <c r="L3922" t="s">
        <v>16241</v>
      </c>
      <c r="M3922">
        <f t="shared" si="732"/>
        <v>1</v>
      </c>
      <c r="N3922">
        <f>COUNTIF(Orders!$A:$A,C3922)</f>
        <v>1</v>
      </c>
      <c r="P3922">
        <f>COUNTIF(Orders!$H:$H,UPPER(SUBSTITUTE(TRIM(C3922),"-","")))</f>
        <v>1</v>
      </c>
      <c r="R3922" t="str">
        <f t="shared" si="733"/>
        <v>Matched Order Reference</v>
      </c>
      <c r="S3922">
        <f t="shared" si="734"/>
        <v>1</v>
      </c>
      <c r="V3922" cm="1">
        <f t="array" ref="V3922">IF(E3922&lt;&gt;"CAPTURE",0,SUMPRODUCT((MDR_Rates!$A$2:$A$10=F3922)*(G3922&gt;MDR_Rates!$B$2:$B$10)*((MDR_Rates!$C$2:$C$10="")+(G3922&lt;=MDR_Rates!$C$2:$C$10))*MDR_Rates!$D$2:$D$10))</f>
        <v>1.2</v>
      </c>
      <c r="W3922">
        <f t="shared" si="735"/>
        <v>41.99</v>
      </c>
      <c r="X3922">
        <f t="shared" si="736"/>
        <v>7.56</v>
      </c>
      <c r="Y3922">
        <f t="shared" si="737"/>
        <v>0</v>
      </c>
      <c r="Z3922">
        <f t="shared" si="738"/>
        <v>0</v>
      </c>
      <c r="AG3922" t="str">
        <f t="shared" si="739"/>
        <v/>
      </c>
      <c r="AI3922" t="str">
        <f t="shared" si="740"/>
        <v/>
      </c>
      <c r="AJ3922" t="str">
        <f t="shared" si="741"/>
        <v/>
      </c>
      <c r="AK3922" t="str">
        <f t="shared" si="742"/>
        <v>ORD26003098</v>
      </c>
      <c r="AL3922">
        <f>IF(E3922&lt;&gt;"CAPTURE","",COUNTIF(Orders!$H:$H,AK3922))</f>
        <v>1</v>
      </c>
      <c r="AP3922" t="str">
        <f t="shared" si="743"/>
        <v>Matched to Order</v>
      </c>
      <c r="AQ3922">
        <f>IF(COUNTIF($A$2:A3922,A3922)=1,1,0)</f>
        <v>1</v>
      </c>
    </row>
    <row r="3923" spans="1:43" x14ac:dyDescent="0.3">
      <c r="A3923" t="s">
        <v>16359</v>
      </c>
      <c r="C3923" t="s">
        <v>6209</v>
      </c>
      <c r="D3923" s="1">
        <v>46286</v>
      </c>
      <c r="E3923" t="s">
        <v>11819</v>
      </c>
      <c r="F3923" t="s">
        <v>17</v>
      </c>
      <c r="G3923">
        <v>2298</v>
      </c>
      <c r="H3923">
        <v>36.770000000000003</v>
      </c>
      <c r="I3923">
        <v>6.62</v>
      </c>
      <c r="J3923">
        <v>2254.61</v>
      </c>
      <c r="K3923" s="1">
        <v>46288</v>
      </c>
      <c r="L3923" t="s">
        <v>16241</v>
      </c>
      <c r="M3923">
        <f t="shared" si="732"/>
        <v>1</v>
      </c>
      <c r="N3923">
        <f>COUNTIF(Orders!$A:$A,C3923)</f>
        <v>1</v>
      </c>
      <c r="P3923">
        <f>COUNTIF(Orders!$H:$H,UPPER(SUBSTITUTE(TRIM(C3923),"-","")))</f>
        <v>1</v>
      </c>
      <c r="R3923" t="str">
        <f t="shared" si="733"/>
        <v>Matched Order Reference</v>
      </c>
      <c r="S3923">
        <f t="shared" si="734"/>
        <v>1</v>
      </c>
      <c r="V3923" cm="1">
        <f t="array" ref="V3923">IF(E3923&lt;&gt;"CAPTURE",0,SUMPRODUCT((MDR_Rates!$A$2:$A$10=F3923)*(G3923&gt;MDR_Rates!$B$2:$B$10)*((MDR_Rates!$C$2:$C$10="")+(G3923&lt;=MDR_Rates!$C$2:$C$10))*MDR_Rates!$D$2:$D$10))</f>
        <v>1.6</v>
      </c>
      <c r="W3923">
        <f t="shared" si="735"/>
        <v>36.770000000000003</v>
      </c>
      <c r="X3923">
        <f t="shared" si="736"/>
        <v>6.62</v>
      </c>
      <c r="Y3923">
        <f t="shared" si="737"/>
        <v>0</v>
      </c>
      <c r="Z3923">
        <f t="shared" si="738"/>
        <v>0</v>
      </c>
      <c r="AG3923" t="str">
        <f t="shared" si="739"/>
        <v/>
      </c>
      <c r="AI3923" t="str">
        <f t="shared" si="740"/>
        <v/>
      </c>
      <c r="AJ3923" t="str">
        <f t="shared" si="741"/>
        <v/>
      </c>
      <c r="AK3923" t="str">
        <f t="shared" si="742"/>
        <v>ORD26003123</v>
      </c>
      <c r="AL3923">
        <f>IF(E3923&lt;&gt;"CAPTURE","",COUNTIF(Orders!$H:$H,AK3923))</f>
        <v>1</v>
      </c>
      <c r="AP3923" t="str">
        <f t="shared" si="743"/>
        <v>Matched to Order</v>
      </c>
      <c r="AQ3923">
        <f>IF(COUNTIF($A$2:A3923,A3923)=1,1,0)</f>
        <v>1</v>
      </c>
    </row>
    <row r="3924" spans="1:43" x14ac:dyDescent="0.3">
      <c r="A3924" t="s">
        <v>16360</v>
      </c>
      <c r="C3924" t="s">
        <v>6233</v>
      </c>
      <c r="D3924" s="1">
        <v>46286</v>
      </c>
      <c r="E3924" t="s">
        <v>11819</v>
      </c>
      <c r="F3924" t="s">
        <v>9</v>
      </c>
      <c r="G3924">
        <v>499</v>
      </c>
      <c r="H3924">
        <v>0</v>
      </c>
      <c r="I3924">
        <v>0</v>
      </c>
      <c r="J3924">
        <v>499</v>
      </c>
      <c r="K3924" s="1">
        <v>46288</v>
      </c>
      <c r="L3924" t="s">
        <v>16241</v>
      </c>
      <c r="M3924">
        <f t="shared" si="732"/>
        <v>1</v>
      </c>
      <c r="N3924">
        <f>COUNTIF(Orders!$A:$A,C3924)</f>
        <v>1</v>
      </c>
      <c r="P3924">
        <f>COUNTIF(Orders!$H:$H,UPPER(SUBSTITUTE(TRIM(C3924),"-","")))</f>
        <v>1</v>
      </c>
      <c r="R3924" t="str">
        <f t="shared" si="733"/>
        <v>Matched Order Reference</v>
      </c>
      <c r="S3924">
        <f t="shared" si="734"/>
        <v>1</v>
      </c>
      <c r="V3924" cm="1">
        <f t="array" ref="V3924">IF(E3924&lt;&gt;"CAPTURE",0,SUMPRODUCT((MDR_Rates!$A$2:$A$10=F3924)*(G3924&gt;MDR_Rates!$B$2:$B$10)*((MDR_Rates!$C$2:$C$10="")+(G3924&lt;=MDR_Rates!$C$2:$C$10))*MDR_Rates!$D$2:$D$10))</f>
        <v>0</v>
      </c>
      <c r="W3924">
        <f t="shared" si="735"/>
        <v>0</v>
      </c>
      <c r="X3924">
        <f t="shared" si="736"/>
        <v>0</v>
      </c>
      <c r="Y3924">
        <f t="shared" si="737"/>
        <v>0</v>
      </c>
      <c r="Z3924">
        <f t="shared" si="738"/>
        <v>0</v>
      </c>
      <c r="AG3924" t="str">
        <f t="shared" si="739"/>
        <v/>
      </c>
      <c r="AI3924" t="str">
        <f t="shared" si="740"/>
        <v/>
      </c>
      <c r="AJ3924" t="str">
        <f t="shared" si="741"/>
        <v/>
      </c>
      <c r="AK3924" t="str">
        <f t="shared" si="742"/>
        <v>ORD26003135</v>
      </c>
      <c r="AL3924">
        <f>IF(E3924&lt;&gt;"CAPTURE","",COUNTIF(Orders!$H:$H,AK3924))</f>
        <v>1</v>
      </c>
      <c r="AP3924" t="str">
        <f t="shared" si="743"/>
        <v>Matched to Order</v>
      </c>
      <c r="AQ3924">
        <f>IF(COUNTIF($A$2:A3924,A3924)=1,1,0)</f>
        <v>1</v>
      </c>
    </row>
    <row r="3925" spans="1:43" x14ac:dyDescent="0.3">
      <c r="A3925" t="s">
        <v>16361</v>
      </c>
      <c r="C3925" t="s">
        <v>6263</v>
      </c>
      <c r="D3925" s="1">
        <v>46286</v>
      </c>
      <c r="E3925" t="s">
        <v>11819</v>
      </c>
      <c r="F3925" t="s">
        <v>33</v>
      </c>
      <c r="G3925">
        <v>7297</v>
      </c>
      <c r="H3925">
        <v>87.56</v>
      </c>
      <c r="I3925">
        <v>15.76</v>
      </c>
      <c r="J3925">
        <v>7193.68</v>
      </c>
      <c r="K3925" s="1">
        <v>46288</v>
      </c>
      <c r="L3925" t="s">
        <v>16241</v>
      </c>
      <c r="M3925">
        <f t="shared" si="732"/>
        <v>1</v>
      </c>
      <c r="N3925">
        <f>COUNTIF(Orders!$A:$A,C3925)</f>
        <v>1</v>
      </c>
      <c r="P3925">
        <f>COUNTIF(Orders!$H:$H,UPPER(SUBSTITUTE(TRIM(C3925),"-","")))</f>
        <v>1</v>
      </c>
      <c r="R3925" t="str">
        <f t="shared" si="733"/>
        <v>Matched Order Reference</v>
      </c>
      <c r="S3925">
        <f t="shared" si="734"/>
        <v>1</v>
      </c>
      <c r="V3925" cm="1">
        <f t="array" ref="V3925">IF(E3925&lt;&gt;"CAPTURE",0,SUMPRODUCT((MDR_Rates!$A$2:$A$10=F3925)*(G3925&gt;MDR_Rates!$B$2:$B$10)*((MDR_Rates!$C$2:$C$10="")+(G3925&lt;=MDR_Rates!$C$2:$C$10))*MDR_Rates!$D$2:$D$10))</f>
        <v>1.2</v>
      </c>
      <c r="W3925">
        <f t="shared" si="735"/>
        <v>87.56</v>
      </c>
      <c r="X3925">
        <f t="shared" si="736"/>
        <v>15.76</v>
      </c>
      <c r="Y3925">
        <f t="shared" si="737"/>
        <v>0</v>
      </c>
      <c r="Z3925">
        <f t="shared" si="738"/>
        <v>0</v>
      </c>
      <c r="AG3925" t="str">
        <f t="shared" si="739"/>
        <v/>
      </c>
      <c r="AI3925" t="str">
        <f t="shared" si="740"/>
        <v/>
      </c>
      <c r="AJ3925" t="str">
        <f t="shared" si="741"/>
        <v/>
      </c>
      <c r="AK3925" t="str">
        <f t="shared" si="742"/>
        <v>ORD26003150</v>
      </c>
      <c r="AL3925">
        <f>IF(E3925&lt;&gt;"CAPTURE","",COUNTIF(Orders!$H:$H,AK3925))</f>
        <v>1</v>
      </c>
      <c r="AP3925" t="str">
        <f t="shared" si="743"/>
        <v>Matched to Order</v>
      </c>
      <c r="AQ3925">
        <f>IF(COUNTIF($A$2:A3925,A3925)=1,1,0)</f>
        <v>1</v>
      </c>
    </row>
    <row r="3926" spans="1:43" x14ac:dyDescent="0.3">
      <c r="A3926" t="s">
        <v>16362</v>
      </c>
      <c r="C3926" t="s">
        <v>6400</v>
      </c>
      <c r="D3926" s="1">
        <v>46286</v>
      </c>
      <c r="E3926" t="s">
        <v>11819</v>
      </c>
      <c r="F3926" t="s">
        <v>9</v>
      </c>
      <c r="G3926">
        <v>2098</v>
      </c>
      <c r="H3926">
        <v>6.29</v>
      </c>
      <c r="I3926">
        <v>1.1299999999999999</v>
      </c>
      <c r="J3926">
        <v>2090.58</v>
      </c>
      <c r="K3926" s="1">
        <v>46288</v>
      </c>
      <c r="L3926" t="s">
        <v>16241</v>
      </c>
      <c r="M3926">
        <f t="shared" si="732"/>
        <v>1</v>
      </c>
      <c r="N3926">
        <f>COUNTIF(Orders!$A:$A,C3926)</f>
        <v>1</v>
      </c>
      <c r="P3926">
        <f>COUNTIF(Orders!$H:$H,UPPER(SUBSTITUTE(TRIM(C3926),"-","")))</f>
        <v>1</v>
      </c>
      <c r="R3926" t="str">
        <f t="shared" si="733"/>
        <v>Matched Order Reference</v>
      </c>
      <c r="S3926">
        <f t="shared" si="734"/>
        <v>1</v>
      </c>
      <c r="V3926" cm="1">
        <f t="array" ref="V3926">IF(E3926&lt;&gt;"CAPTURE",0,SUMPRODUCT((MDR_Rates!$A$2:$A$10=F3926)*(G3926&gt;MDR_Rates!$B$2:$B$10)*((MDR_Rates!$C$2:$C$10="")+(G3926&lt;=MDR_Rates!$C$2:$C$10))*MDR_Rates!$D$2:$D$10))</f>
        <v>0.3</v>
      </c>
      <c r="W3926">
        <f t="shared" si="735"/>
        <v>6.29</v>
      </c>
      <c r="X3926">
        <f t="shared" si="736"/>
        <v>1.1299999999999999</v>
      </c>
      <c r="Y3926">
        <f t="shared" si="737"/>
        <v>0</v>
      </c>
      <c r="Z3926">
        <f t="shared" si="738"/>
        <v>0</v>
      </c>
      <c r="AG3926" t="str">
        <f t="shared" si="739"/>
        <v/>
      </c>
      <c r="AI3926" t="str">
        <f t="shared" si="740"/>
        <v/>
      </c>
      <c r="AJ3926" t="str">
        <f t="shared" si="741"/>
        <v/>
      </c>
      <c r="AK3926" t="str">
        <f t="shared" si="742"/>
        <v>ORD26003219</v>
      </c>
      <c r="AL3926">
        <f>IF(E3926&lt;&gt;"CAPTURE","",COUNTIF(Orders!$H:$H,AK3926))</f>
        <v>1</v>
      </c>
      <c r="AP3926" t="str">
        <f t="shared" si="743"/>
        <v>Matched to Order</v>
      </c>
      <c r="AQ3926">
        <f>IF(COUNTIF($A$2:A3926,A3926)=1,1,0)</f>
        <v>1</v>
      </c>
    </row>
    <row r="3927" spans="1:43" x14ac:dyDescent="0.3">
      <c r="A3927" t="s">
        <v>16363</v>
      </c>
      <c r="C3927" t="s">
        <v>6459</v>
      </c>
      <c r="D3927" s="1">
        <v>46286</v>
      </c>
      <c r="E3927" t="s">
        <v>11819</v>
      </c>
      <c r="F3927" t="s">
        <v>9</v>
      </c>
      <c r="G3927">
        <v>2499</v>
      </c>
      <c r="H3927">
        <v>7.5</v>
      </c>
      <c r="I3927">
        <v>1.35</v>
      </c>
      <c r="J3927">
        <v>2490.15</v>
      </c>
      <c r="K3927" s="1">
        <v>46288</v>
      </c>
      <c r="L3927" t="s">
        <v>16241</v>
      </c>
      <c r="M3927">
        <f t="shared" si="732"/>
        <v>1</v>
      </c>
      <c r="N3927">
        <f>COUNTIF(Orders!$A:$A,C3927)</f>
        <v>1</v>
      </c>
      <c r="P3927">
        <f>COUNTIF(Orders!$H:$H,UPPER(SUBSTITUTE(TRIM(C3927),"-","")))</f>
        <v>1</v>
      </c>
      <c r="R3927" t="str">
        <f t="shared" si="733"/>
        <v>Matched Order Reference</v>
      </c>
      <c r="S3927">
        <f t="shared" si="734"/>
        <v>1</v>
      </c>
      <c r="V3927" cm="1">
        <f t="array" ref="V3927">IF(E3927&lt;&gt;"CAPTURE",0,SUMPRODUCT((MDR_Rates!$A$2:$A$10=F3927)*(G3927&gt;MDR_Rates!$B$2:$B$10)*((MDR_Rates!$C$2:$C$10="")+(G3927&lt;=MDR_Rates!$C$2:$C$10))*MDR_Rates!$D$2:$D$10))</f>
        <v>0.3</v>
      </c>
      <c r="W3927">
        <f t="shared" si="735"/>
        <v>7.5</v>
      </c>
      <c r="X3927">
        <f t="shared" si="736"/>
        <v>1.35</v>
      </c>
      <c r="Y3927">
        <f t="shared" si="737"/>
        <v>0</v>
      </c>
      <c r="Z3927">
        <f t="shared" si="738"/>
        <v>0</v>
      </c>
      <c r="AG3927" t="str">
        <f t="shared" si="739"/>
        <v/>
      </c>
      <c r="AI3927" t="str">
        <f t="shared" si="740"/>
        <v/>
      </c>
      <c r="AJ3927" t="str">
        <f t="shared" si="741"/>
        <v/>
      </c>
      <c r="AK3927" t="str">
        <f t="shared" si="742"/>
        <v>ORD26003249</v>
      </c>
      <c r="AL3927">
        <f>IF(E3927&lt;&gt;"CAPTURE","",COUNTIF(Orders!$H:$H,AK3927))</f>
        <v>1</v>
      </c>
      <c r="AP3927" t="str">
        <f t="shared" si="743"/>
        <v>Matched to Order</v>
      </c>
      <c r="AQ3927">
        <f>IF(COUNTIF($A$2:A3927,A3927)=1,1,0)</f>
        <v>1</v>
      </c>
    </row>
    <row r="3928" spans="1:43" x14ac:dyDescent="0.3">
      <c r="A3928" t="s">
        <v>16364</v>
      </c>
      <c r="C3928" t="s">
        <v>6477</v>
      </c>
      <c r="D3928" s="1">
        <v>46286</v>
      </c>
      <c r="E3928" t="s">
        <v>11819</v>
      </c>
      <c r="F3928" t="s">
        <v>17</v>
      </c>
      <c r="G3928">
        <v>599</v>
      </c>
      <c r="H3928">
        <v>10.78</v>
      </c>
      <c r="I3928">
        <v>1.94</v>
      </c>
      <c r="J3928">
        <v>586.28</v>
      </c>
      <c r="K3928" s="1">
        <v>46288</v>
      </c>
      <c r="L3928" t="s">
        <v>16241</v>
      </c>
      <c r="M3928">
        <f t="shared" si="732"/>
        <v>1</v>
      </c>
      <c r="N3928">
        <f>COUNTIF(Orders!$A:$A,C3928)</f>
        <v>1</v>
      </c>
      <c r="P3928">
        <f>COUNTIF(Orders!$H:$H,UPPER(SUBSTITUTE(TRIM(C3928),"-","")))</f>
        <v>1</v>
      </c>
      <c r="R3928" t="str">
        <f t="shared" si="733"/>
        <v>Matched Order Reference</v>
      </c>
      <c r="S3928">
        <f t="shared" si="734"/>
        <v>1</v>
      </c>
      <c r="V3928" cm="1">
        <f t="array" ref="V3928">IF(E3928&lt;&gt;"CAPTURE",0,SUMPRODUCT((MDR_Rates!$A$2:$A$10=F3928)*(G3928&gt;MDR_Rates!$B$2:$B$10)*((MDR_Rates!$C$2:$C$10="")+(G3928&lt;=MDR_Rates!$C$2:$C$10))*MDR_Rates!$D$2:$D$10))</f>
        <v>1.8</v>
      </c>
      <c r="W3928">
        <f t="shared" si="735"/>
        <v>10.78</v>
      </c>
      <c r="X3928">
        <f t="shared" si="736"/>
        <v>1.94</v>
      </c>
      <c r="Y3928">
        <f t="shared" si="737"/>
        <v>0</v>
      </c>
      <c r="Z3928">
        <f t="shared" si="738"/>
        <v>0</v>
      </c>
      <c r="AG3928" t="str">
        <f t="shared" si="739"/>
        <v/>
      </c>
      <c r="AI3928" t="str">
        <f t="shared" si="740"/>
        <v/>
      </c>
      <c r="AJ3928" t="str">
        <f t="shared" si="741"/>
        <v/>
      </c>
      <c r="AK3928" t="str">
        <f t="shared" si="742"/>
        <v>ORD26003258</v>
      </c>
      <c r="AL3928">
        <f>IF(E3928&lt;&gt;"CAPTURE","",COUNTIF(Orders!$H:$H,AK3928))</f>
        <v>1</v>
      </c>
      <c r="AP3928" t="str">
        <f t="shared" si="743"/>
        <v>Matched to Order</v>
      </c>
      <c r="AQ3928">
        <f>IF(COUNTIF($A$2:A3928,A3928)=1,1,0)</f>
        <v>1</v>
      </c>
    </row>
    <row r="3929" spans="1:43" x14ac:dyDescent="0.3">
      <c r="A3929" t="s">
        <v>16365</v>
      </c>
      <c r="C3929" t="s">
        <v>6536</v>
      </c>
      <c r="D3929" s="1">
        <v>46286</v>
      </c>
      <c r="E3929" t="s">
        <v>11819</v>
      </c>
      <c r="F3929" t="s">
        <v>17</v>
      </c>
      <c r="G3929">
        <v>4098</v>
      </c>
      <c r="H3929">
        <v>65.569999999999993</v>
      </c>
      <c r="I3929">
        <v>11.8</v>
      </c>
      <c r="J3929">
        <v>4020.63</v>
      </c>
      <c r="K3929" s="1">
        <v>46288</v>
      </c>
      <c r="L3929" t="s">
        <v>16241</v>
      </c>
      <c r="M3929">
        <f t="shared" si="732"/>
        <v>1</v>
      </c>
      <c r="N3929">
        <f>COUNTIF(Orders!$A:$A,C3929)</f>
        <v>1</v>
      </c>
      <c r="P3929">
        <f>COUNTIF(Orders!$H:$H,UPPER(SUBSTITUTE(TRIM(C3929),"-","")))</f>
        <v>1</v>
      </c>
      <c r="R3929" t="str">
        <f t="shared" si="733"/>
        <v>Matched Order Reference</v>
      </c>
      <c r="S3929">
        <f t="shared" si="734"/>
        <v>1</v>
      </c>
      <c r="V3929" cm="1">
        <f t="array" ref="V3929">IF(E3929&lt;&gt;"CAPTURE",0,SUMPRODUCT((MDR_Rates!$A$2:$A$10=F3929)*(G3929&gt;MDR_Rates!$B$2:$B$10)*((MDR_Rates!$C$2:$C$10="")+(G3929&lt;=MDR_Rates!$C$2:$C$10))*MDR_Rates!$D$2:$D$10))</f>
        <v>1.6</v>
      </c>
      <c r="W3929">
        <f t="shared" si="735"/>
        <v>65.569999999999993</v>
      </c>
      <c r="X3929">
        <f t="shared" si="736"/>
        <v>11.8</v>
      </c>
      <c r="Y3929">
        <f t="shared" si="737"/>
        <v>0</v>
      </c>
      <c r="Z3929">
        <f t="shared" si="738"/>
        <v>0</v>
      </c>
      <c r="AG3929" t="str">
        <f t="shared" si="739"/>
        <v/>
      </c>
      <c r="AI3929" t="str">
        <f t="shared" si="740"/>
        <v/>
      </c>
      <c r="AJ3929" t="str">
        <f t="shared" si="741"/>
        <v/>
      </c>
      <c r="AK3929" t="str">
        <f t="shared" si="742"/>
        <v>ORD26003288</v>
      </c>
      <c r="AL3929">
        <f>IF(E3929&lt;&gt;"CAPTURE","",COUNTIF(Orders!$H:$H,AK3929))</f>
        <v>1</v>
      </c>
      <c r="AP3929" t="str">
        <f t="shared" si="743"/>
        <v>Matched to Order</v>
      </c>
      <c r="AQ3929">
        <f>IF(COUNTIF($A$2:A3929,A3929)=1,1,0)</f>
        <v>1</v>
      </c>
    </row>
    <row r="3930" spans="1:43" x14ac:dyDescent="0.3">
      <c r="A3930" t="s">
        <v>16366</v>
      </c>
      <c r="C3930" t="s">
        <v>6658</v>
      </c>
      <c r="D3930" s="1">
        <v>46286</v>
      </c>
      <c r="E3930" t="s">
        <v>11819</v>
      </c>
      <c r="F3930" t="s">
        <v>9</v>
      </c>
      <c r="G3930">
        <v>3297</v>
      </c>
      <c r="H3930">
        <v>9.89</v>
      </c>
      <c r="I3930">
        <v>1.78</v>
      </c>
      <c r="J3930">
        <v>3285.33</v>
      </c>
      <c r="K3930" s="1">
        <v>46288</v>
      </c>
      <c r="L3930" t="s">
        <v>16241</v>
      </c>
      <c r="M3930">
        <f t="shared" si="732"/>
        <v>1</v>
      </c>
      <c r="N3930">
        <f>COUNTIF(Orders!$A:$A,C3930)</f>
        <v>1</v>
      </c>
      <c r="P3930">
        <f>COUNTIF(Orders!$H:$H,UPPER(SUBSTITUTE(TRIM(C3930),"-","")))</f>
        <v>1</v>
      </c>
      <c r="R3930" t="str">
        <f t="shared" si="733"/>
        <v>Matched Order Reference</v>
      </c>
      <c r="S3930">
        <f t="shared" si="734"/>
        <v>1</v>
      </c>
      <c r="V3930" cm="1">
        <f t="array" ref="V3930">IF(E3930&lt;&gt;"CAPTURE",0,SUMPRODUCT((MDR_Rates!$A$2:$A$10=F3930)*(G3930&gt;MDR_Rates!$B$2:$B$10)*((MDR_Rates!$C$2:$C$10="")+(G3930&lt;=MDR_Rates!$C$2:$C$10))*MDR_Rates!$D$2:$D$10))</f>
        <v>0.3</v>
      </c>
      <c r="W3930">
        <f t="shared" si="735"/>
        <v>9.89</v>
      </c>
      <c r="X3930">
        <f t="shared" si="736"/>
        <v>1.78</v>
      </c>
      <c r="Y3930">
        <f t="shared" si="737"/>
        <v>0</v>
      </c>
      <c r="Z3930">
        <f t="shared" si="738"/>
        <v>0</v>
      </c>
      <c r="AG3930" t="str">
        <f t="shared" si="739"/>
        <v/>
      </c>
      <c r="AI3930" t="str">
        <f t="shared" si="740"/>
        <v/>
      </c>
      <c r="AJ3930" t="str">
        <f t="shared" si="741"/>
        <v/>
      </c>
      <c r="AK3930" t="str">
        <f t="shared" si="742"/>
        <v>ORD26003350</v>
      </c>
      <c r="AL3930">
        <f>IF(E3930&lt;&gt;"CAPTURE","",COUNTIF(Orders!$H:$H,AK3930))</f>
        <v>1</v>
      </c>
      <c r="AP3930" t="str">
        <f t="shared" si="743"/>
        <v>Matched to Order</v>
      </c>
      <c r="AQ3930">
        <f>IF(COUNTIF($A$2:A3930,A3930)=1,1,0)</f>
        <v>1</v>
      </c>
    </row>
    <row r="3931" spans="1:43" x14ac:dyDescent="0.3">
      <c r="A3931" t="s">
        <v>16367</v>
      </c>
      <c r="C3931" t="s">
        <v>6688</v>
      </c>
      <c r="D3931" s="1">
        <v>46286</v>
      </c>
      <c r="E3931" t="s">
        <v>11819</v>
      </c>
      <c r="F3931" t="s">
        <v>17</v>
      </c>
      <c r="G3931">
        <v>299</v>
      </c>
      <c r="H3931">
        <v>5.38</v>
      </c>
      <c r="I3931">
        <v>0.97</v>
      </c>
      <c r="J3931">
        <v>292.64999999999998</v>
      </c>
      <c r="K3931" s="1">
        <v>46288</v>
      </c>
      <c r="L3931" t="s">
        <v>16241</v>
      </c>
      <c r="M3931">
        <f t="shared" si="732"/>
        <v>1</v>
      </c>
      <c r="N3931">
        <f>COUNTIF(Orders!$A:$A,C3931)</f>
        <v>1</v>
      </c>
      <c r="P3931">
        <f>COUNTIF(Orders!$H:$H,UPPER(SUBSTITUTE(TRIM(C3931),"-","")))</f>
        <v>1</v>
      </c>
      <c r="R3931" t="str">
        <f t="shared" si="733"/>
        <v>Matched Order Reference</v>
      </c>
      <c r="S3931">
        <f t="shared" si="734"/>
        <v>1</v>
      </c>
      <c r="V3931" cm="1">
        <f t="array" ref="V3931">IF(E3931&lt;&gt;"CAPTURE",0,SUMPRODUCT((MDR_Rates!$A$2:$A$10=F3931)*(G3931&gt;MDR_Rates!$B$2:$B$10)*((MDR_Rates!$C$2:$C$10="")+(G3931&lt;=MDR_Rates!$C$2:$C$10))*MDR_Rates!$D$2:$D$10))</f>
        <v>1.8</v>
      </c>
      <c r="W3931">
        <f t="shared" si="735"/>
        <v>5.38</v>
      </c>
      <c r="X3931">
        <f t="shared" si="736"/>
        <v>0.97</v>
      </c>
      <c r="Y3931">
        <f t="shared" si="737"/>
        <v>0</v>
      </c>
      <c r="Z3931">
        <f t="shared" si="738"/>
        <v>0</v>
      </c>
      <c r="AG3931" t="str">
        <f t="shared" si="739"/>
        <v/>
      </c>
      <c r="AI3931" t="str">
        <f t="shared" si="740"/>
        <v/>
      </c>
      <c r="AJ3931" t="str">
        <f t="shared" si="741"/>
        <v/>
      </c>
      <c r="AK3931" t="str">
        <f t="shared" si="742"/>
        <v>ORD26003365</v>
      </c>
      <c r="AL3931">
        <f>IF(E3931&lt;&gt;"CAPTURE","",COUNTIF(Orders!$H:$H,AK3931))</f>
        <v>1</v>
      </c>
      <c r="AP3931" t="str">
        <f t="shared" si="743"/>
        <v>Matched to Order</v>
      </c>
      <c r="AQ3931">
        <f>IF(COUNTIF($A$2:A3931,A3931)=1,1,0)</f>
        <v>1</v>
      </c>
    </row>
    <row r="3932" spans="1:43" x14ac:dyDescent="0.3">
      <c r="A3932" t="s">
        <v>16368</v>
      </c>
      <c r="C3932" t="s">
        <v>6690</v>
      </c>
      <c r="D3932" s="1">
        <v>46286</v>
      </c>
      <c r="E3932" t="s">
        <v>11819</v>
      </c>
      <c r="F3932" t="s">
        <v>9</v>
      </c>
      <c r="G3932">
        <v>499</v>
      </c>
      <c r="H3932">
        <v>0</v>
      </c>
      <c r="I3932">
        <v>0</v>
      </c>
      <c r="J3932">
        <v>499</v>
      </c>
      <c r="K3932" s="1">
        <v>46288</v>
      </c>
      <c r="L3932" t="s">
        <v>16241</v>
      </c>
      <c r="M3932">
        <f t="shared" si="732"/>
        <v>1</v>
      </c>
      <c r="N3932">
        <f>COUNTIF(Orders!$A:$A,C3932)</f>
        <v>1</v>
      </c>
      <c r="P3932">
        <f>COUNTIF(Orders!$H:$H,UPPER(SUBSTITUTE(TRIM(C3932),"-","")))</f>
        <v>1</v>
      </c>
      <c r="R3932" t="str">
        <f t="shared" si="733"/>
        <v>Matched Order Reference</v>
      </c>
      <c r="S3932">
        <f t="shared" si="734"/>
        <v>1</v>
      </c>
      <c r="V3932" cm="1">
        <f t="array" ref="V3932">IF(E3932&lt;&gt;"CAPTURE",0,SUMPRODUCT((MDR_Rates!$A$2:$A$10=F3932)*(G3932&gt;MDR_Rates!$B$2:$B$10)*((MDR_Rates!$C$2:$C$10="")+(G3932&lt;=MDR_Rates!$C$2:$C$10))*MDR_Rates!$D$2:$D$10))</f>
        <v>0</v>
      </c>
      <c r="W3932">
        <f t="shared" si="735"/>
        <v>0</v>
      </c>
      <c r="X3932">
        <f t="shared" si="736"/>
        <v>0</v>
      </c>
      <c r="Y3932">
        <f t="shared" si="737"/>
        <v>0</v>
      </c>
      <c r="Z3932">
        <f t="shared" si="738"/>
        <v>0</v>
      </c>
      <c r="AG3932" t="str">
        <f t="shared" si="739"/>
        <v/>
      </c>
      <c r="AI3932" t="str">
        <f t="shared" si="740"/>
        <v/>
      </c>
      <c r="AJ3932" t="str">
        <f t="shared" si="741"/>
        <v/>
      </c>
      <c r="AK3932" t="str">
        <f t="shared" si="742"/>
        <v>ORD26003366</v>
      </c>
      <c r="AL3932">
        <f>IF(E3932&lt;&gt;"CAPTURE","",COUNTIF(Orders!$H:$H,AK3932))</f>
        <v>1</v>
      </c>
      <c r="AP3932" t="str">
        <f t="shared" si="743"/>
        <v>Matched to Order</v>
      </c>
      <c r="AQ3932">
        <f>IF(COUNTIF($A$2:A3932,A3932)=1,1,0)</f>
        <v>1</v>
      </c>
    </row>
    <row r="3933" spans="1:43" x14ac:dyDescent="0.3">
      <c r="A3933" t="s">
        <v>16369</v>
      </c>
      <c r="C3933" t="s">
        <v>6909</v>
      </c>
      <c r="D3933" s="1">
        <v>46286</v>
      </c>
      <c r="E3933" t="s">
        <v>11819</v>
      </c>
      <c r="F3933" t="s">
        <v>9</v>
      </c>
      <c r="G3933">
        <v>2999</v>
      </c>
      <c r="H3933">
        <v>9</v>
      </c>
      <c r="I3933">
        <v>1.62</v>
      </c>
      <c r="J3933">
        <v>2988.38</v>
      </c>
      <c r="K3933" s="1">
        <v>46288</v>
      </c>
      <c r="L3933" t="s">
        <v>16241</v>
      </c>
      <c r="M3933">
        <f t="shared" si="732"/>
        <v>1</v>
      </c>
      <c r="N3933">
        <f>COUNTIF(Orders!$A:$A,C3933)</f>
        <v>1</v>
      </c>
      <c r="P3933">
        <f>COUNTIF(Orders!$H:$H,UPPER(SUBSTITUTE(TRIM(C3933),"-","")))</f>
        <v>1</v>
      </c>
      <c r="R3933" t="str">
        <f t="shared" si="733"/>
        <v>Matched Order Reference</v>
      </c>
      <c r="S3933">
        <f t="shared" si="734"/>
        <v>1</v>
      </c>
      <c r="V3933" cm="1">
        <f t="array" ref="V3933">IF(E3933&lt;&gt;"CAPTURE",0,SUMPRODUCT((MDR_Rates!$A$2:$A$10=F3933)*(G3933&gt;MDR_Rates!$B$2:$B$10)*((MDR_Rates!$C$2:$C$10="")+(G3933&lt;=MDR_Rates!$C$2:$C$10))*MDR_Rates!$D$2:$D$10))</f>
        <v>0.3</v>
      </c>
      <c r="W3933">
        <f t="shared" si="735"/>
        <v>9</v>
      </c>
      <c r="X3933">
        <f t="shared" si="736"/>
        <v>1.62</v>
      </c>
      <c r="Y3933">
        <f t="shared" si="737"/>
        <v>0</v>
      </c>
      <c r="Z3933">
        <f t="shared" si="738"/>
        <v>0</v>
      </c>
      <c r="AG3933" t="str">
        <f t="shared" si="739"/>
        <v/>
      </c>
      <c r="AI3933" t="str">
        <f t="shared" si="740"/>
        <v/>
      </c>
      <c r="AJ3933" t="str">
        <f t="shared" si="741"/>
        <v/>
      </c>
      <c r="AK3933" t="str">
        <f t="shared" si="742"/>
        <v>ORD26003476</v>
      </c>
      <c r="AL3933">
        <f>IF(E3933&lt;&gt;"CAPTURE","",COUNTIF(Orders!$H:$H,AK3933))</f>
        <v>1</v>
      </c>
      <c r="AP3933" t="str">
        <f t="shared" si="743"/>
        <v>Matched to Order</v>
      </c>
      <c r="AQ3933">
        <f>IF(COUNTIF($A$2:A3933,A3933)=1,1,0)</f>
        <v>1</v>
      </c>
    </row>
    <row r="3934" spans="1:43" x14ac:dyDescent="0.3">
      <c r="A3934" t="s">
        <v>16370</v>
      </c>
      <c r="C3934" t="s">
        <v>6925</v>
      </c>
      <c r="D3934" s="1">
        <v>46286</v>
      </c>
      <c r="E3934" t="s">
        <v>11819</v>
      </c>
      <c r="F3934" t="s">
        <v>9</v>
      </c>
      <c r="G3934">
        <v>8598</v>
      </c>
      <c r="H3934">
        <v>25.79</v>
      </c>
      <c r="I3934">
        <v>4.6399999999999997</v>
      </c>
      <c r="J3934">
        <v>8567.57</v>
      </c>
      <c r="K3934" s="1">
        <v>46288</v>
      </c>
      <c r="L3934" t="s">
        <v>16241</v>
      </c>
      <c r="M3934">
        <f t="shared" si="732"/>
        <v>1</v>
      </c>
      <c r="N3934">
        <f>COUNTIF(Orders!$A:$A,C3934)</f>
        <v>1</v>
      </c>
      <c r="P3934">
        <f>COUNTIF(Orders!$H:$H,UPPER(SUBSTITUTE(TRIM(C3934),"-","")))</f>
        <v>1</v>
      </c>
      <c r="R3934" t="str">
        <f t="shared" si="733"/>
        <v>Matched Order Reference</v>
      </c>
      <c r="S3934">
        <f t="shared" si="734"/>
        <v>1</v>
      </c>
      <c r="V3934" cm="1">
        <f t="array" ref="V3934">IF(E3934&lt;&gt;"CAPTURE",0,SUMPRODUCT((MDR_Rates!$A$2:$A$10=F3934)*(G3934&gt;MDR_Rates!$B$2:$B$10)*((MDR_Rates!$C$2:$C$10="")+(G3934&lt;=MDR_Rates!$C$2:$C$10))*MDR_Rates!$D$2:$D$10))</f>
        <v>0.3</v>
      </c>
      <c r="W3934">
        <f t="shared" si="735"/>
        <v>25.79</v>
      </c>
      <c r="X3934">
        <f t="shared" si="736"/>
        <v>4.6399999999999997</v>
      </c>
      <c r="Y3934">
        <f t="shared" si="737"/>
        <v>0</v>
      </c>
      <c r="Z3934">
        <f t="shared" si="738"/>
        <v>0</v>
      </c>
      <c r="AG3934" t="str">
        <f t="shared" si="739"/>
        <v/>
      </c>
      <c r="AI3934" t="str">
        <f t="shared" si="740"/>
        <v/>
      </c>
      <c r="AJ3934" t="str">
        <f t="shared" si="741"/>
        <v/>
      </c>
      <c r="AK3934" t="str">
        <f t="shared" si="742"/>
        <v>ORD26003484</v>
      </c>
      <c r="AL3934">
        <f>IF(E3934&lt;&gt;"CAPTURE","",COUNTIF(Orders!$H:$H,AK3934))</f>
        <v>1</v>
      </c>
      <c r="AP3934" t="str">
        <f t="shared" si="743"/>
        <v>Matched to Order</v>
      </c>
      <c r="AQ3934">
        <f>IF(COUNTIF($A$2:A3934,A3934)=1,1,0)</f>
        <v>1</v>
      </c>
    </row>
    <row r="3935" spans="1:43" x14ac:dyDescent="0.3">
      <c r="A3935" t="s">
        <v>16371</v>
      </c>
      <c r="C3935" t="s">
        <v>7101</v>
      </c>
      <c r="D3935" s="1">
        <v>46286</v>
      </c>
      <c r="E3935" t="s">
        <v>11819</v>
      </c>
      <c r="F3935" t="s">
        <v>9</v>
      </c>
      <c r="G3935">
        <v>9998</v>
      </c>
      <c r="H3935">
        <v>29.99</v>
      </c>
      <c r="I3935">
        <v>5.4</v>
      </c>
      <c r="J3935">
        <v>9962.61</v>
      </c>
      <c r="K3935" s="1">
        <v>46288</v>
      </c>
      <c r="L3935" t="s">
        <v>16241</v>
      </c>
      <c r="M3935">
        <f t="shared" si="732"/>
        <v>1</v>
      </c>
      <c r="N3935">
        <f>COUNTIF(Orders!$A:$A,C3935)</f>
        <v>1</v>
      </c>
      <c r="P3935">
        <f>COUNTIF(Orders!$H:$H,UPPER(SUBSTITUTE(TRIM(C3935),"-","")))</f>
        <v>1</v>
      </c>
      <c r="R3935" t="str">
        <f t="shared" si="733"/>
        <v>Matched Order Reference</v>
      </c>
      <c r="S3935">
        <f t="shared" si="734"/>
        <v>1</v>
      </c>
      <c r="V3935" cm="1">
        <f t="array" ref="V3935">IF(E3935&lt;&gt;"CAPTURE",0,SUMPRODUCT((MDR_Rates!$A$2:$A$10=F3935)*(G3935&gt;MDR_Rates!$B$2:$B$10)*((MDR_Rates!$C$2:$C$10="")+(G3935&lt;=MDR_Rates!$C$2:$C$10))*MDR_Rates!$D$2:$D$10))</f>
        <v>0.3</v>
      </c>
      <c r="W3935">
        <f t="shared" si="735"/>
        <v>29.99</v>
      </c>
      <c r="X3935">
        <f t="shared" si="736"/>
        <v>5.4</v>
      </c>
      <c r="Y3935">
        <f t="shared" si="737"/>
        <v>0</v>
      </c>
      <c r="Z3935">
        <f t="shared" si="738"/>
        <v>0</v>
      </c>
      <c r="AG3935" t="str">
        <f t="shared" si="739"/>
        <v/>
      </c>
      <c r="AI3935" t="str">
        <f t="shared" si="740"/>
        <v/>
      </c>
      <c r="AJ3935" t="str">
        <f t="shared" si="741"/>
        <v/>
      </c>
      <c r="AK3935" t="str">
        <f t="shared" si="742"/>
        <v>ORD26003574</v>
      </c>
      <c r="AL3935">
        <f>IF(E3935&lt;&gt;"CAPTURE","",COUNTIF(Orders!$H:$H,AK3935))</f>
        <v>1</v>
      </c>
      <c r="AP3935" t="str">
        <f t="shared" si="743"/>
        <v>Matched to Order</v>
      </c>
      <c r="AQ3935">
        <f>IF(COUNTIF($A$2:A3935,A3935)=1,1,0)</f>
        <v>1</v>
      </c>
    </row>
    <row r="3936" spans="1:43" x14ac:dyDescent="0.3">
      <c r="A3936" t="s">
        <v>16372</v>
      </c>
      <c r="C3936" t="s">
        <v>7200</v>
      </c>
      <c r="D3936" s="1">
        <v>46286</v>
      </c>
      <c r="E3936" t="s">
        <v>11819</v>
      </c>
      <c r="F3936" t="s">
        <v>9</v>
      </c>
      <c r="G3936">
        <v>4999</v>
      </c>
      <c r="H3936">
        <v>15</v>
      </c>
      <c r="I3936">
        <v>2.7</v>
      </c>
      <c r="J3936">
        <v>4981.3</v>
      </c>
      <c r="K3936" s="1">
        <v>46288</v>
      </c>
      <c r="L3936" t="s">
        <v>16241</v>
      </c>
      <c r="M3936">
        <f t="shared" si="732"/>
        <v>1</v>
      </c>
      <c r="N3936">
        <f>COUNTIF(Orders!$A:$A,C3936)</f>
        <v>1</v>
      </c>
      <c r="P3936">
        <f>COUNTIF(Orders!$H:$H,UPPER(SUBSTITUTE(TRIM(C3936),"-","")))</f>
        <v>1</v>
      </c>
      <c r="R3936" t="str">
        <f t="shared" si="733"/>
        <v>Matched Order Reference</v>
      </c>
      <c r="S3936">
        <f t="shared" si="734"/>
        <v>1</v>
      </c>
      <c r="V3936" cm="1">
        <f t="array" ref="V3936">IF(E3936&lt;&gt;"CAPTURE",0,SUMPRODUCT((MDR_Rates!$A$2:$A$10=F3936)*(G3936&gt;MDR_Rates!$B$2:$B$10)*((MDR_Rates!$C$2:$C$10="")+(G3936&lt;=MDR_Rates!$C$2:$C$10))*MDR_Rates!$D$2:$D$10))</f>
        <v>0.3</v>
      </c>
      <c r="W3936">
        <f t="shared" si="735"/>
        <v>15</v>
      </c>
      <c r="X3936">
        <f t="shared" si="736"/>
        <v>2.7</v>
      </c>
      <c r="Y3936">
        <f t="shared" si="737"/>
        <v>0</v>
      </c>
      <c r="Z3936">
        <f t="shared" si="738"/>
        <v>0</v>
      </c>
      <c r="AG3936" t="str">
        <f t="shared" si="739"/>
        <v/>
      </c>
      <c r="AI3936" t="str">
        <f t="shared" si="740"/>
        <v/>
      </c>
      <c r="AJ3936" t="str">
        <f t="shared" si="741"/>
        <v/>
      </c>
      <c r="AK3936" t="str">
        <f t="shared" si="742"/>
        <v>ORD26003625</v>
      </c>
      <c r="AL3936">
        <f>IF(E3936&lt;&gt;"CAPTURE","",COUNTIF(Orders!$H:$H,AK3936))</f>
        <v>1</v>
      </c>
      <c r="AP3936" t="str">
        <f t="shared" si="743"/>
        <v>Matched to Order</v>
      </c>
      <c r="AQ3936">
        <f>IF(COUNTIF($A$2:A3936,A3936)=1,1,0)</f>
        <v>1</v>
      </c>
    </row>
    <row r="3937" spans="1:43" x14ac:dyDescent="0.3">
      <c r="A3937" t="s">
        <v>16373</v>
      </c>
      <c r="C3937" t="s">
        <v>16374</v>
      </c>
      <c r="D3937" s="1">
        <v>46286</v>
      </c>
      <c r="E3937" t="s">
        <v>11819</v>
      </c>
      <c r="F3937" t="s">
        <v>17</v>
      </c>
      <c r="G3937">
        <v>3798</v>
      </c>
      <c r="H3937">
        <v>60.77</v>
      </c>
      <c r="I3937">
        <v>10.94</v>
      </c>
      <c r="J3937">
        <v>3726.29</v>
      </c>
      <c r="K3937" s="1">
        <v>46288</v>
      </c>
      <c r="L3937" t="s">
        <v>16241</v>
      </c>
      <c r="M3937">
        <f t="shared" si="732"/>
        <v>1</v>
      </c>
      <c r="N3937">
        <f>COUNTIF(Orders!$A:$A,C3937)</f>
        <v>0</v>
      </c>
      <c r="P3937">
        <f>COUNTIF(Orders!$H:$H,UPPER(SUBSTITUTE(TRIM(C3937),"-","")))</f>
        <v>1</v>
      </c>
      <c r="R3937" t="str">
        <f t="shared" si="733"/>
        <v>Matched Order Reference</v>
      </c>
      <c r="S3937">
        <f t="shared" si="734"/>
        <v>1</v>
      </c>
      <c r="V3937" cm="1">
        <f t="array" ref="V3937">IF(E3937&lt;&gt;"CAPTURE",0,SUMPRODUCT((MDR_Rates!$A$2:$A$10=F3937)*(G3937&gt;MDR_Rates!$B$2:$B$10)*((MDR_Rates!$C$2:$C$10="")+(G3937&lt;=MDR_Rates!$C$2:$C$10))*MDR_Rates!$D$2:$D$10))</f>
        <v>1.6</v>
      </c>
      <c r="W3937">
        <f t="shared" si="735"/>
        <v>60.77</v>
      </c>
      <c r="X3937">
        <f t="shared" si="736"/>
        <v>10.94</v>
      </c>
      <c r="Y3937">
        <f t="shared" si="737"/>
        <v>0</v>
      </c>
      <c r="Z3937">
        <f t="shared" si="738"/>
        <v>0</v>
      </c>
      <c r="AG3937" t="str">
        <f t="shared" si="739"/>
        <v/>
      </c>
      <c r="AI3937" t="str">
        <f t="shared" si="740"/>
        <v/>
      </c>
      <c r="AJ3937" t="str">
        <f t="shared" si="741"/>
        <v/>
      </c>
      <c r="AK3937" t="str">
        <f t="shared" si="742"/>
        <v>ORD26003647</v>
      </c>
      <c r="AL3937">
        <f>IF(E3937&lt;&gt;"CAPTURE","",COUNTIF(Orders!$H:$H,AK3937))</f>
        <v>1</v>
      </c>
      <c r="AP3937" t="str">
        <f t="shared" si="743"/>
        <v>Matched to Order</v>
      </c>
      <c r="AQ3937">
        <f>IF(COUNTIF($A$2:A3937,A3937)=1,1,0)</f>
        <v>1</v>
      </c>
    </row>
    <row r="3938" spans="1:43" x14ac:dyDescent="0.3">
      <c r="A3938" t="s">
        <v>16375</v>
      </c>
      <c r="C3938" t="s">
        <v>16376</v>
      </c>
      <c r="D3938" s="1">
        <v>46286</v>
      </c>
      <c r="E3938" t="s">
        <v>11819</v>
      </c>
      <c r="F3938" t="s">
        <v>9</v>
      </c>
      <c r="G3938">
        <v>1499</v>
      </c>
      <c r="H3938">
        <v>0</v>
      </c>
      <c r="I3938">
        <v>0</v>
      </c>
      <c r="J3938">
        <v>1499</v>
      </c>
      <c r="K3938" s="1">
        <v>46288</v>
      </c>
      <c r="L3938" t="s">
        <v>16241</v>
      </c>
      <c r="M3938">
        <f t="shared" si="732"/>
        <v>1</v>
      </c>
      <c r="N3938">
        <f>COUNTIF(Orders!$A:$A,C3938)</f>
        <v>0</v>
      </c>
      <c r="P3938">
        <f>COUNTIF(Orders!$H:$H,UPPER(SUBSTITUTE(TRIM(C3938),"-","")))</f>
        <v>1</v>
      </c>
      <c r="R3938" t="str">
        <f t="shared" si="733"/>
        <v>Matched Order Reference</v>
      </c>
      <c r="S3938">
        <f t="shared" si="734"/>
        <v>1</v>
      </c>
      <c r="V3938" cm="1">
        <f t="array" ref="V3938">IF(E3938&lt;&gt;"CAPTURE",0,SUMPRODUCT((MDR_Rates!$A$2:$A$10=F3938)*(G3938&gt;MDR_Rates!$B$2:$B$10)*((MDR_Rates!$C$2:$C$10="")+(G3938&lt;=MDR_Rates!$C$2:$C$10))*MDR_Rates!$D$2:$D$10))</f>
        <v>0</v>
      </c>
      <c r="W3938">
        <f t="shared" si="735"/>
        <v>0</v>
      </c>
      <c r="X3938">
        <f t="shared" si="736"/>
        <v>0</v>
      </c>
      <c r="Y3938">
        <f t="shared" si="737"/>
        <v>0</v>
      </c>
      <c r="Z3938">
        <f t="shared" si="738"/>
        <v>0</v>
      </c>
      <c r="AG3938" t="str">
        <f t="shared" si="739"/>
        <v/>
      </c>
      <c r="AI3938" t="str">
        <f t="shared" si="740"/>
        <v/>
      </c>
      <c r="AJ3938" t="str">
        <f t="shared" si="741"/>
        <v/>
      </c>
      <c r="AK3938" t="str">
        <f t="shared" si="742"/>
        <v>ORD26003652</v>
      </c>
      <c r="AL3938">
        <f>IF(E3938&lt;&gt;"CAPTURE","",COUNTIF(Orders!$H:$H,AK3938))</f>
        <v>1</v>
      </c>
      <c r="AP3938" t="str">
        <f t="shared" si="743"/>
        <v>Matched to Order</v>
      </c>
      <c r="AQ3938">
        <f>IF(COUNTIF($A$2:A3938,A3938)=1,1,0)</f>
        <v>1</v>
      </c>
    </row>
    <row r="3939" spans="1:43" x14ac:dyDescent="0.3">
      <c r="A3939" t="s">
        <v>16377</v>
      </c>
      <c r="C3939" t="s">
        <v>7268</v>
      </c>
      <c r="D3939" s="1">
        <v>46286</v>
      </c>
      <c r="E3939" t="s">
        <v>11819</v>
      </c>
      <c r="F3939" t="s">
        <v>17</v>
      </c>
      <c r="G3939">
        <v>999</v>
      </c>
      <c r="H3939">
        <v>17.98</v>
      </c>
      <c r="I3939">
        <v>3.24</v>
      </c>
      <c r="J3939">
        <v>977.78</v>
      </c>
      <c r="K3939" s="1">
        <v>46288</v>
      </c>
      <c r="L3939" t="s">
        <v>16241</v>
      </c>
      <c r="M3939">
        <f t="shared" si="732"/>
        <v>1</v>
      </c>
      <c r="N3939">
        <f>COUNTIF(Orders!$A:$A,C3939)</f>
        <v>1</v>
      </c>
      <c r="P3939">
        <f>COUNTIF(Orders!$H:$H,UPPER(SUBSTITUTE(TRIM(C3939),"-","")))</f>
        <v>1</v>
      </c>
      <c r="R3939" t="str">
        <f t="shared" si="733"/>
        <v>Matched Order Reference</v>
      </c>
      <c r="S3939">
        <f t="shared" si="734"/>
        <v>1</v>
      </c>
      <c r="V3939" cm="1">
        <f t="array" ref="V3939">IF(E3939&lt;&gt;"CAPTURE",0,SUMPRODUCT((MDR_Rates!$A$2:$A$10=F3939)*(G3939&gt;MDR_Rates!$B$2:$B$10)*((MDR_Rates!$C$2:$C$10="")+(G3939&lt;=MDR_Rates!$C$2:$C$10))*MDR_Rates!$D$2:$D$10))</f>
        <v>1.8</v>
      </c>
      <c r="W3939">
        <f t="shared" si="735"/>
        <v>17.98</v>
      </c>
      <c r="X3939">
        <f t="shared" si="736"/>
        <v>3.24</v>
      </c>
      <c r="Y3939">
        <f t="shared" si="737"/>
        <v>0</v>
      </c>
      <c r="Z3939">
        <f t="shared" si="738"/>
        <v>0</v>
      </c>
      <c r="AG3939" t="str">
        <f t="shared" si="739"/>
        <v/>
      </c>
      <c r="AI3939" t="str">
        <f t="shared" si="740"/>
        <v/>
      </c>
      <c r="AJ3939" t="str">
        <f t="shared" si="741"/>
        <v/>
      </c>
      <c r="AK3939" t="str">
        <f t="shared" si="742"/>
        <v>ORD26003661</v>
      </c>
      <c r="AL3939">
        <f>IF(E3939&lt;&gt;"CAPTURE","",COUNTIF(Orders!$H:$H,AK3939))</f>
        <v>1</v>
      </c>
      <c r="AP3939" t="str">
        <f t="shared" si="743"/>
        <v>Matched to Order</v>
      </c>
      <c r="AQ3939">
        <f>IF(COUNTIF($A$2:A3939,A3939)=1,1,0)</f>
        <v>1</v>
      </c>
    </row>
    <row r="3940" spans="1:43" x14ac:dyDescent="0.3">
      <c r="A3940" t="s">
        <v>16378</v>
      </c>
      <c r="C3940" t="s">
        <v>16379</v>
      </c>
      <c r="D3940" s="1">
        <v>46286</v>
      </c>
      <c r="E3940" t="s">
        <v>11819</v>
      </c>
      <c r="F3940" t="s">
        <v>33</v>
      </c>
      <c r="G3940">
        <v>1299</v>
      </c>
      <c r="H3940">
        <v>19.489999999999998</v>
      </c>
      <c r="I3940">
        <v>3.51</v>
      </c>
      <c r="J3940">
        <v>1276</v>
      </c>
      <c r="K3940" s="1">
        <v>46288</v>
      </c>
      <c r="L3940" t="s">
        <v>16241</v>
      </c>
      <c r="M3940">
        <f t="shared" si="732"/>
        <v>1</v>
      </c>
      <c r="N3940">
        <f>COUNTIF(Orders!$A:$A,C3940)</f>
        <v>0</v>
      </c>
      <c r="P3940">
        <f>COUNTIF(Orders!$H:$H,UPPER(SUBSTITUTE(TRIM(C3940),"-","")))</f>
        <v>1</v>
      </c>
      <c r="R3940" t="str">
        <f t="shared" si="733"/>
        <v>Matched Order Reference</v>
      </c>
      <c r="S3940">
        <f t="shared" si="734"/>
        <v>1</v>
      </c>
      <c r="V3940" cm="1">
        <f t="array" ref="V3940">IF(E3940&lt;&gt;"CAPTURE",0,SUMPRODUCT((MDR_Rates!$A$2:$A$10=F3940)*(G3940&gt;MDR_Rates!$B$2:$B$10)*((MDR_Rates!$C$2:$C$10="")+(G3940&lt;=MDR_Rates!$C$2:$C$10))*MDR_Rates!$D$2:$D$10))</f>
        <v>1.5</v>
      </c>
      <c r="W3940">
        <f t="shared" si="735"/>
        <v>19.489999999999998</v>
      </c>
      <c r="X3940">
        <f t="shared" si="736"/>
        <v>3.51</v>
      </c>
      <c r="Y3940">
        <f t="shared" si="737"/>
        <v>0</v>
      </c>
      <c r="Z3940">
        <f t="shared" si="738"/>
        <v>0</v>
      </c>
      <c r="AG3940" t="str">
        <f t="shared" si="739"/>
        <v/>
      </c>
      <c r="AI3940" t="str">
        <f t="shared" si="740"/>
        <v/>
      </c>
      <c r="AJ3940" t="str">
        <f t="shared" si="741"/>
        <v/>
      </c>
      <c r="AK3940" t="str">
        <f t="shared" si="742"/>
        <v>ORD26003695</v>
      </c>
      <c r="AL3940">
        <f>IF(E3940&lt;&gt;"CAPTURE","",COUNTIF(Orders!$H:$H,AK3940))</f>
        <v>1</v>
      </c>
      <c r="AP3940" t="str">
        <f t="shared" si="743"/>
        <v>Matched to Order</v>
      </c>
      <c r="AQ3940">
        <f>IF(COUNTIF($A$2:A3940,A3940)=1,1,0)</f>
        <v>1</v>
      </c>
    </row>
    <row r="3941" spans="1:43" x14ac:dyDescent="0.3">
      <c r="A3941" t="s">
        <v>16380</v>
      </c>
      <c r="C3941" t="s">
        <v>7473</v>
      </c>
      <c r="D3941" s="1">
        <v>46286</v>
      </c>
      <c r="E3941" t="s">
        <v>11819</v>
      </c>
      <c r="F3941" t="s">
        <v>17</v>
      </c>
      <c r="G3941">
        <v>3098</v>
      </c>
      <c r="H3941">
        <v>49.57</v>
      </c>
      <c r="I3941">
        <v>8.92</v>
      </c>
      <c r="J3941">
        <v>3039.51</v>
      </c>
      <c r="K3941" s="1">
        <v>46288</v>
      </c>
      <c r="L3941" t="s">
        <v>16241</v>
      </c>
      <c r="M3941">
        <f t="shared" si="732"/>
        <v>1</v>
      </c>
      <c r="N3941">
        <f>COUNTIF(Orders!$A:$A,C3941)</f>
        <v>1</v>
      </c>
      <c r="P3941">
        <f>COUNTIF(Orders!$H:$H,UPPER(SUBSTITUTE(TRIM(C3941),"-","")))</f>
        <v>1</v>
      </c>
      <c r="R3941" t="str">
        <f t="shared" si="733"/>
        <v>Matched Order Reference</v>
      </c>
      <c r="S3941">
        <f t="shared" si="734"/>
        <v>1</v>
      </c>
      <c r="V3941" cm="1">
        <f t="array" ref="V3941">IF(E3941&lt;&gt;"CAPTURE",0,SUMPRODUCT((MDR_Rates!$A$2:$A$10=F3941)*(G3941&gt;MDR_Rates!$B$2:$B$10)*((MDR_Rates!$C$2:$C$10="")+(G3941&lt;=MDR_Rates!$C$2:$C$10))*MDR_Rates!$D$2:$D$10))</f>
        <v>1.6</v>
      </c>
      <c r="W3941">
        <f t="shared" si="735"/>
        <v>49.57</v>
      </c>
      <c r="X3941">
        <f t="shared" si="736"/>
        <v>8.92</v>
      </c>
      <c r="Y3941">
        <f t="shared" si="737"/>
        <v>0</v>
      </c>
      <c r="Z3941">
        <f t="shared" si="738"/>
        <v>0</v>
      </c>
      <c r="AG3941" t="str">
        <f t="shared" si="739"/>
        <v/>
      </c>
      <c r="AI3941" t="str">
        <f t="shared" si="740"/>
        <v/>
      </c>
      <c r="AJ3941" t="str">
        <f t="shared" si="741"/>
        <v/>
      </c>
      <c r="AK3941" t="str">
        <f t="shared" si="742"/>
        <v>ORD26003765</v>
      </c>
      <c r="AL3941">
        <f>IF(E3941&lt;&gt;"CAPTURE","",COUNTIF(Orders!$H:$H,AK3941))</f>
        <v>1</v>
      </c>
      <c r="AP3941" t="str">
        <f t="shared" si="743"/>
        <v>Matched to Order</v>
      </c>
      <c r="AQ3941">
        <f>IF(COUNTIF($A$2:A3941,A3941)=1,1,0)</f>
        <v>1</v>
      </c>
    </row>
    <row r="3942" spans="1:43" x14ac:dyDescent="0.3">
      <c r="A3942" t="s">
        <v>16381</v>
      </c>
      <c r="C3942" t="s">
        <v>16382</v>
      </c>
      <c r="D3942" s="1">
        <v>46286</v>
      </c>
      <c r="E3942" t="s">
        <v>11819</v>
      </c>
      <c r="F3942" t="s">
        <v>9</v>
      </c>
      <c r="G3942">
        <v>10998</v>
      </c>
      <c r="H3942">
        <v>32.99</v>
      </c>
      <c r="I3942">
        <v>5.94</v>
      </c>
      <c r="J3942">
        <v>10959.07</v>
      </c>
      <c r="K3942" s="1">
        <v>46288</v>
      </c>
      <c r="L3942" t="s">
        <v>16241</v>
      </c>
      <c r="M3942">
        <f t="shared" si="732"/>
        <v>1</v>
      </c>
      <c r="N3942">
        <f>COUNTIF(Orders!$A:$A,C3942)</f>
        <v>1</v>
      </c>
      <c r="P3942">
        <f>COUNTIF(Orders!$H:$H,UPPER(SUBSTITUTE(TRIM(C3942),"-","")))</f>
        <v>1</v>
      </c>
      <c r="R3942" t="str">
        <f t="shared" si="733"/>
        <v>Matched Order Reference</v>
      </c>
      <c r="S3942">
        <f t="shared" si="734"/>
        <v>1</v>
      </c>
      <c r="V3942" cm="1">
        <f t="array" ref="V3942">IF(E3942&lt;&gt;"CAPTURE",0,SUMPRODUCT((MDR_Rates!$A$2:$A$10=F3942)*(G3942&gt;MDR_Rates!$B$2:$B$10)*((MDR_Rates!$C$2:$C$10="")+(G3942&lt;=MDR_Rates!$C$2:$C$10))*MDR_Rates!$D$2:$D$10))</f>
        <v>0.3</v>
      </c>
      <c r="W3942">
        <f t="shared" si="735"/>
        <v>32.99</v>
      </c>
      <c r="X3942">
        <f t="shared" si="736"/>
        <v>5.94</v>
      </c>
      <c r="Y3942">
        <f t="shared" si="737"/>
        <v>0</v>
      </c>
      <c r="Z3942">
        <f t="shared" si="738"/>
        <v>0</v>
      </c>
      <c r="AG3942" t="str">
        <f t="shared" si="739"/>
        <v/>
      </c>
      <c r="AI3942" t="str">
        <f t="shared" si="740"/>
        <v/>
      </c>
      <c r="AJ3942" t="str">
        <f t="shared" si="741"/>
        <v/>
      </c>
      <c r="AK3942" t="str">
        <f t="shared" si="742"/>
        <v>ORD26003864</v>
      </c>
      <c r="AL3942">
        <f>IF(E3942&lt;&gt;"CAPTURE","",COUNTIF(Orders!$H:$H,AK3942))</f>
        <v>1</v>
      </c>
      <c r="AP3942" t="str">
        <f t="shared" si="743"/>
        <v>Matched to Order</v>
      </c>
      <c r="AQ3942">
        <f>IF(COUNTIF($A$2:A3942,A3942)=1,1,0)</f>
        <v>1</v>
      </c>
    </row>
    <row r="3943" spans="1:43" x14ac:dyDescent="0.3">
      <c r="A3943" t="s">
        <v>16383</v>
      </c>
      <c r="C3943" t="s">
        <v>16384</v>
      </c>
      <c r="D3943" s="1">
        <v>46286</v>
      </c>
      <c r="E3943" t="s">
        <v>11819</v>
      </c>
      <c r="F3943" t="s">
        <v>17</v>
      </c>
      <c r="G3943">
        <v>1598</v>
      </c>
      <c r="H3943">
        <v>28.76</v>
      </c>
      <c r="I3943">
        <v>5.18</v>
      </c>
      <c r="J3943">
        <v>1564.06</v>
      </c>
      <c r="K3943" s="1">
        <v>46288</v>
      </c>
      <c r="L3943" t="s">
        <v>16241</v>
      </c>
      <c r="M3943">
        <f t="shared" si="732"/>
        <v>1</v>
      </c>
      <c r="N3943">
        <f>COUNTIF(Orders!$A:$A,C3943)</f>
        <v>0</v>
      </c>
      <c r="P3943">
        <f>COUNTIF(Orders!$H:$H,UPPER(SUBSTITUTE(TRIM(C3943),"-","")))</f>
        <v>1</v>
      </c>
      <c r="R3943" t="str">
        <f t="shared" si="733"/>
        <v>Matched Order Reference</v>
      </c>
      <c r="S3943">
        <f t="shared" si="734"/>
        <v>1</v>
      </c>
      <c r="V3943" cm="1">
        <f t="array" ref="V3943">IF(E3943&lt;&gt;"CAPTURE",0,SUMPRODUCT((MDR_Rates!$A$2:$A$10=F3943)*(G3943&gt;MDR_Rates!$B$2:$B$10)*((MDR_Rates!$C$2:$C$10="")+(G3943&lt;=MDR_Rates!$C$2:$C$10))*MDR_Rates!$D$2:$D$10))</f>
        <v>1.8</v>
      </c>
      <c r="W3943">
        <f t="shared" si="735"/>
        <v>28.76</v>
      </c>
      <c r="X3943">
        <f t="shared" si="736"/>
        <v>5.18</v>
      </c>
      <c r="Y3943">
        <f t="shared" si="737"/>
        <v>0</v>
      </c>
      <c r="Z3943">
        <f t="shared" si="738"/>
        <v>0</v>
      </c>
      <c r="AG3943" t="str">
        <f t="shared" si="739"/>
        <v/>
      </c>
      <c r="AI3943" t="str">
        <f t="shared" si="740"/>
        <v/>
      </c>
      <c r="AJ3943" t="str">
        <f t="shared" si="741"/>
        <v/>
      </c>
      <c r="AK3943" t="str">
        <f t="shared" si="742"/>
        <v>ORD26003865</v>
      </c>
      <c r="AL3943">
        <f>IF(E3943&lt;&gt;"CAPTURE","",COUNTIF(Orders!$H:$H,AK3943))</f>
        <v>1</v>
      </c>
      <c r="AP3943" t="str">
        <f t="shared" si="743"/>
        <v>Matched to Order</v>
      </c>
      <c r="AQ3943">
        <f>IF(COUNTIF($A$2:A3943,A3943)=1,1,0)</f>
        <v>1</v>
      </c>
    </row>
    <row r="3944" spans="1:43" x14ac:dyDescent="0.3">
      <c r="A3944" t="s">
        <v>16385</v>
      </c>
      <c r="C3944" t="s">
        <v>7695</v>
      </c>
      <c r="D3944" s="1">
        <v>46286</v>
      </c>
      <c r="E3944" t="s">
        <v>11819</v>
      </c>
      <c r="F3944" t="s">
        <v>9</v>
      </c>
      <c r="G3944">
        <v>7999</v>
      </c>
      <c r="H3944">
        <v>24</v>
      </c>
      <c r="I3944">
        <v>4.32</v>
      </c>
      <c r="J3944">
        <v>7970.68</v>
      </c>
      <c r="K3944" s="1">
        <v>46288</v>
      </c>
      <c r="L3944" t="s">
        <v>16241</v>
      </c>
      <c r="M3944">
        <f t="shared" si="732"/>
        <v>1</v>
      </c>
      <c r="N3944">
        <f>COUNTIF(Orders!$A:$A,C3944)</f>
        <v>1</v>
      </c>
      <c r="P3944">
        <f>COUNTIF(Orders!$H:$H,UPPER(SUBSTITUTE(TRIM(C3944),"-","")))</f>
        <v>1</v>
      </c>
      <c r="R3944" t="str">
        <f t="shared" si="733"/>
        <v>Matched Order Reference</v>
      </c>
      <c r="S3944">
        <f t="shared" si="734"/>
        <v>1</v>
      </c>
      <c r="V3944" cm="1">
        <f t="array" ref="V3944">IF(E3944&lt;&gt;"CAPTURE",0,SUMPRODUCT((MDR_Rates!$A$2:$A$10=F3944)*(G3944&gt;MDR_Rates!$B$2:$B$10)*((MDR_Rates!$C$2:$C$10="")+(G3944&lt;=MDR_Rates!$C$2:$C$10))*MDR_Rates!$D$2:$D$10))</f>
        <v>0.3</v>
      </c>
      <c r="W3944">
        <f t="shared" si="735"/>
        <v>24</v>
      </c>
      <c r="X3944">
        <f t="shared" si="736"/>
        <v>4.32</v>
      </c>
      <c r="Y3944">
        <f t="shared" si="737"/>
        <v>0</v>
      </c>
      <c r="Z3944">
        <f t="shared" si="738"/>
        <v>0</v>
      </c>
      <c r="AG3944" t="str">
        <f t="shared" si="739"/>
        <v/>
      </c>
      <c r="AI3944" t="str">
        <f t="shared" si="740"/>
        <v/>
      </c>
      <c r="AJ3944" t="str">
        <f t="shared" si="741"/>
        <v/>
      </c>
      <c r="AK3944" t="str">
        <f t="shared" si="742"/>
        <v>ORD26003877</v>
      </c>
      <c r="AL3944">
        <f>IF(E3944&lt;&gt;"CAPTURE","",COUNTIF(Orders!$H:$H,AK3944))</f>
        <v>1</v>
      </c>
      <c r="AP3944" t="str">
        <f t="shared" si="743"/>
        <v>Matched to Order</v>
      </c>
      <c r="AQ3944">
        <f>IF(COUNTIF($A$2:A3944,A3944)=1,1,0)</f>
        <v>1</v>
      </c>
    </row>
    <row r="3945" spans="1:43" x14ac:dyDescent="0.3">
      <c r="A3945" t="s">
        <v>16386</v>
      </c>
      <c r="C3945" t="s">
        <v>7701</v>
      </c>
      <c r="D3945" s="1">
        <v>46286</v>
      </c>
      <c r="E3945" t="s">
        <v>11819</v>
      </c>
      <c r="F3945" t="s">
        <v>9</v>
      </c>
      <c r="G3945">
        <v>4999</v>
      </c>
      <c r="H3945">
        <v>15</v>
      </c>
      <c r="I3945">
        <v>2.7</v>
      </c>
      <c r="J3945">
        <v>4981.3</v>
      </c>
      <c r="K3945" s="1">
        <v>46288</v>
      </c>
      <c r="L3945" t="s">
        <v>16241</v>
      </c>
      <c r="M3945">
        <f t="shared" si="732"/>
        <v>1</v>
      </c>
      <c r="N3945">
        <f>COUNTIF(Orders!$A:$A,C3945)</f>
        <v>1</v>
      </c>
      <c r="P3945">
        <f>COUNTIF(Orders!$H:$H,UPPER(SUBSTITUTE(TRIM(C3945),"-","")))</f>
        <v>1</v>
      </c>
      <c r="R3945" t="str">
        <f t="shared" si="733"/>
        <v>Matched Order Reference</v>
      </c>
      <c r="S3945">
        <f t="shared" si="734"/>
        <v>1</v>
      </c>
      <c r="V3945" cm="1">
        <f t="array" ref="V3945">IF(E3945&lt;&gt;"CAPTURE",0,SUMPRODUCT((MDR_Rates!$A$2:$A$10=F3945)*(G3945&gt;MDR_Rates!$B$2:$B$10)*((MDR_Rates!$C$2:$C$10="")+(G3945&lt;=MDR_Rates!$C$2:$C$10))*MDR_Rates!$D$2:$D$10))</f>
        <v>0.3</v>
      </c>
      <c r="W3945">
        <f t="shared" si="735"/>
        <v>15</v>
      </c>
      <c r="X3945">
        <f t="shared" si="736"/>
        <v>2.7</v>
      </c>
      <c r="Y3945">
        <f t="shared" si="737"/>
        <v>0</v>
      </c>
      <c r="Z3945">
        <f t="shared" si="738"/>
        <v>0</v>
      </c>
      <c r="AG3945" t="str">
        <f t="shared" si="739"/>
        <v/>
      </c>
      <c r="AI3945" t="str">
        <f t="shared" si="740"/>
        <v/>
      </c>
      <c r="AJ3945" t="str">
        <f t="shared" si="741"/>
        <v/>
      </c>
      <c r="AK3945" t="str">
        <f t="shared" si="742"/>
        <v>ORD26003880</v>
      </c>
      <c r="AL3945">
        <f>IF(E3945&lt;&gt;"CAPTURE","",COUNTIF(Orders!$H:$H,AK3945))</f>
        <v>1</v>
      </c>
      <c r="AP3945" t="str">
        <f t="shared" si="743"/>
        <v>Matched to Order</v>
      </c>
      <c r="AQ3945">
        <f>IF(COUNTIF($A$2:A3945,A3945)=1,1,0)</f>
        <v>1</v>
      </c>
    </row>
    <row r="3946" spans="1:43" x14ac:dyDescent="0.3">
      <c r="A3946" t="s">
        <v>16387</v>
      </c>
      <c r="C3946" t="s">
        <v>7717</v>
      </c>
      <c r="D3946" s="1">
        <v>46286</v>
      </c>
      <c r="E3946" t="s">
        <v>11819</v>
      </c>
      <c r="F3946" t="s">
        <v>9</v>
      </c>
      <c r="G3946">
        <v>7999</v>
      </c>
      <c r="H3946">
        <v>24</v>
      </c>
      <c r="I3946">
        <v>4.32</v>
      </c>
      <c r="J3946">
        <v>7970.68</v>
      </c>
      <c r="K3946" s="1">
        <v>46288</v>
      </c>
      <c r="L3946" t="s">
        <v>16241</v>
      </c>
      <c r="M3946">
        <f t="shared" si="732"/>
        <v>1</v>
      </c>
      <c r="N3946">
        <f>COUNTIF(Orders!$A:$A,C3946)</f>
        <v>1</v>
      </c>
      <c r="P3946">
        <f>COUNTIF(Orders!$H:$H,UPPER(SUBSTITUTE(TRIM(C3946),"-","")))</f>
        <v>1</v>
      </c>
      <c r="R3946" t="str">
        <f t="shared" si="733"/>
        <v>Matched Order Reference</v>
      </c>
      <c r="S3946">
        <f t="shared" si="734"/>
        <v>1</v>
      </c>
      <c r="V3946" cm="1">
        <f t="array" ref="V3946">IF(E3946&lt;&gt;"CAPTURE",0,SUMPRODUCT((MDR_Rates!$A$2:$A$10=F3946)*(G3946&gt;MDR_Rates!$B$2:$B$10)*((MDR_Rates!$C$2:$C$10="")+(G3946&lt;=MDR_Rates!$C$2:$C$10))*MDR_Rates!$D$2:$D$10))</f>
        <v>0.3</v>
      </c>
      <c r="W3946">
        <f t="shared" si="735"/>
        <v>24</v>
      </c>
      <c r="X3946">
        <f t="shared" si="736"/>
        <v>4.32</v>
      </c>
      <c r="Y3946">
        <f t="shared" si="737"/>
        <v>0</v>
      </c>
      <c r="Z3946">
        <f t="shared" si="738"/>
        <v>0</v>
      </c>
      <c r="AG3946" t="str">
        <f t="shared" si="739"/>
        <v/>
      </c>
      <c r="AI3946" t="str">
        <f t="shared" si="740"/>
        <v/>
      </c>
      <c r="AJ3946" t="str">
        <f t="shared" si="741"/>
        <v/>
      </c>
      <c r="AK3946" t="str">
        <f t="shared" si="742"/>
        <v>ORD26003888</v>
      </c>
      <c r="AL3946">
        <f>IF(E3946&lt;&gt;"CAPTURE","",COUNTIF(Orders!$H:$H,AK3946))</f>
        <v>1</v>
      </c>
      <c r="AP3946" t="str">
        <f t="shared" si="743"/>
        <v>Matched to Order</v>
      </c>
      <c r="AQ3946">
        <f>IF(COUNTIF($A$2:A3946,A3946)=1,1,0)</f>
        <v>1</v>
      </c>
    </row>
    <row r="3947" spans="1:43" x14ac:dyDescent="0.3">
      <c r="A3947" t="s">
        <v>16388</v>
      </c>
      <c r="C3947" t="s">
        <v>7796</v>
      </c>
      <c r="D3947" s="1">
        <v>46286</v>
      </c>
      <c r="E3947" t="s">
        <v>11819</v>
      </c>
      <c r="F3947" t="s">
        <v>33</v>
      </c>
      <c r="G3947">
        <v>10998</v>
      </c>
      <c r="H3947">
        <v>98.98</v>
      </c>
      <c r="I3947">
        <v>17.82</v>
      </c>
      <c r="J3947">
        <v>10881.2</v>
      </c>
      <c r="K3947" s="1">
        <v>46288</v>
      </c>
      <c r="L3947" t="s">
        <v>16241</v>
      </c>
      <c r="M3947">
        <f t="shared" si="732"/>
        <v>1</v>
      </c>
      <c r="N3947">
        <f>COUNTIF(Orders!$A:$A,C3947)</f>
        <v>1</v>
      </c>
      <c r="P3947">
        <f>COUNTIF(Orders!$H:$H,UPPER(SUBSTITUTE(TRIM(C3947),"-","")))</f>
        <v>1</v>
      </c>
      <c r="R3947" t="str">
        <f t="shared" si="733"/>
        <v>Matched Order Reference</v>
      </c>
      <c r="S3947">
        <f t="shared" si="734"/>
        <v>1</v>
      </c>
      <c r="V3947" cm="1">
        <f t="array" ref="V3947">IF(E3947&lt;&gt;"CAPTURE",0,SUMPRODUCT((MDR_Rates!$A$2:$A$10=F3947)*(G3947&gt;MDR_Rates!$B$2:$B$10)*((MDR_Rates!$C$2:$C$10="")+(G3947&lt;=MDR_Rates!$C$2:$C$10))*MDR_Rates!$D$2:$D$10))</f>
        <v>0.9</v>
      </c>
      <c r="W3947">
        <f t="shared" si="735"/>
        <v>98.98</v>
      </c>
      <c r="X3947">
        <f t="shared" si="736"/>
        <v>17.82</v>
      </c>
      <c r="Y3947">
        <f t="shared" si="737"/>
        <v>0</v>
      </c>
      <c r="Z3947">
        <f t="shared" si="738"/>
        <v>0</v>
      </c>
      <c r="AG3947" t="str">
        <f t="shared" si="739"/>
        <v/>
      </c>
      <c r="AI3947" t="str">
        <f t="shared" si="740"/>
        <v/>
      </c>
      <c r="AJ3947" t="str">
        <f t="shared" si="741"/>
        <v/>
      </c>
      <c r="AK3947" t="str">
        <f t="shared" si="742"/>
        <v>ORD26003928</v>
      </c>
      <c r="AL3947">
        <f>IF(E3947&lt;&gt;"CAPTURE","",COUNTIF(Orders!$H:$H,AK3947))</f>
        <v>1</v>
      </c>
      <c r="AP3947" t="str">
        <f t="shared" si="743"/>
        <v>Matched to Order</v>
      </c>
      <c r="AQ3947">
        <f>IF(COUNTIF($A$2:A3947,A3947)=1,1,0)</f>
        <v>1</v>
      </c>
    </row>
    <row r="3948" spans="1:43" x14ac:dyDescent="0.3">
      <c r="A3948" t="s">
        <v>16389</v>
      </c>
      <c r="C3948" t="s">
        <v>7900</v>
      </c>
      <c r="D3948" s="1">
        <v>46286</v>
      </c>
      <c r="E3948" t="s">
        <v>11819</v>
      </c>
      <c r="F3948" t="s">
        <v>9</v>
      </c>
      <c r="G3948">
        <v>8497</v>
      </c>
      <c r="H3948">
        <v>25.49</v>
      </c>
      <c r="I3948">
        <v>4.59</v>
      </c>
      <c r="J3948">
        <v>8466.92</v>
      </c>
      <c r="K3948" s="1">
        <v>46288</v>
      </c>
      <c r="L3948" t="s">
        <v>16241</v>
      </c>
      <c r="M3948">
        <f t="shared" si="732"/>
        <v>1</v>
      </c>
      <c r="N3948">
        <f>COUNTIF(Orders!$A:$A,C3948)</f>
        <v>1</v>
      </c>
      <c r="P3948">
        <f>COUNTIF(Orders!$H:$H,UPPER(SUBSTITUTE(TRIM(C3948),"-","")))</f>
        <v>1</v>
      </c>
      <c r="R3948" t="str">
        <f t="shared" si="733"/>
        <v>Matched Order Reference</v>
      </c>
      <c r="S3948">
        <f t="shared" si="734"/>
        <v>1</v>
      </c>
      <c r="V3948" cm="1">
        <f t="array" ref="V3948">IF(E3948&lt;&gt;"CAPTURE",0,SUMPRODUCT((MDR_Rates!$A$2:$A$10=F3948)*(G3948&gt;MDR_Rates!$B$2:$B$10)*((MDR_Rates!$C$2:$C$10="")+(G3948&lt;=MDR_Rates!$C$2:$C$10))*MDR_Rates!$D$2:$D$10))</f>
        <v>0.3</v>
      </c>
      <c r="W3948">
        <f t="shared" si="735"/>
        <v>25.49</v>
      </c>
      <c r="X3948">
        <f t="shared" si="736"/>
        <v>4.59</v>
      </c>
      <c r="Y3948">
        <f t="shared" si="737"/>
        <v>0</v>
      </c>
      <c r="Z3948">
        <f t="shared" si="738"/>
        <v>0</v>
      </c>
      <c r="AG3948" t="str">
        <f t="shared" si="739"/>
        <v/>
      </c>
      <c r="AI3948" t="str">
        <f t="shared" si="740"/>
        <v/>
      </c>
      <c r="AJ3948" t="str">
        <f t="shared" si="741"/>
        <v/>
      </c>
      <c r="AK3948" t="str">
        <f t="shared" si="742"/>
        <v>ORD26003981</v>
      </c>
      <c r="AL3948">
        <f>IF(E3948&lt;&gt;"CAPTURE","",COUNTIF(Orders!$H:$H,AK3948))</f>
        <v>1</v>
      </c>
      <c r="AP3948" t="str">
        <f t="shared" si="743"/>
        <v>Matched to Order</v>
      </c>
      <c r="AQ3948">
        <f>IF(COUNTIF($A$2:A3948,A3948)=1,1,0)</f>
        <v>1</v>
      </c>
    </row>
    <row r="3949" spans="1:43" x14ac:dyDescent="0.3">
      <c r="A3949" t="s">
        <v>16390</v>
      </c>
      <c r="C3949" t="s">
        <v>7954</v>
      </c>
      <c r="D3949" s="1">
        <v>46286</v>
      </c>
      <c r="E3949" t="s">
        <v>11819</v>
      </c>
      <c r="F3949" t="s">
        <v>17</v>
      </c>
      <c r="G3949">
        <v>8498</v>
      </c>
      <c r="H3949">
        <v>135.97</v>
      </c>
      <c r="I3949">
        <v>24.47</v>
      </c>
      <c r="J3949">
        <v>8337.56</v>
      </c>
      <c r="K3949" s="1">
        <v>46288</v>
      </c>
      <c r="L3949" t="s">
        <v>16241</v>
      </c>
      <c r="M3949">
        <f t="shared" si="732"/>
        <v>1</v>
      </c>
      <c r="N3949">
        <f>COUNTIF(Orders!$A:$A,C3949)</f>
        <v>1</v>
      </c>
      <c r="P3949">
        <f>COUNTIF(Orders!$H:$H,UPPER(SUBSTITUTE(TRIM(C3949),"-","")))</f>
        <v>1</v>
      </c>
      <c r="R3949" t="str">
        <f t="shared" si="733"/>
        <v>Matched Order Reference</v>
      </c>
      <c r="S3949">
        <f t="shared" si="734"/>
        <v>1</v>
      </c>
      <c r="V3949" cm="1">
        <f t="array" ref="V3949">IF(E3949&lt;&gt;"CAPTURE",0,SUMPRODUCT((MDR_Rates!$A$2:$A$10=F3949)*(G3949&gt;MDR_Rates!$B$2:$B$10)*((MDR_Rates!$C$2:$C$10="")+(G3949&lt;=MDR_Rates!$C$2:$C$10))*MDR_Rates!$D$2:$D$10))</f>
        <v>1.6</v>
      </c>
      <c r="W3949">
        <f t="shared" si="735"/>
        <v>135.97</v>
      </c>
      <c r="X3949">
        <f t="shared" si="736"/>
        <v>24.47</v>
      </c>
      <c r="Y3949">
        <f t="shared" si="737"/>
        <v>0</v>
      </c>
      <c r="Z3949">
        <f t="shared" si="738"/>
        <v>0</v>
      </c>
      <c r="AG3949" t="str">
        <f t="shared" si="739"/>
        <v/>
      </c>
      <c r="AI3949" t="str">
        <f t="shared" si="740"/>
        <v/>
      </c>
      <c r="AJ3949" t="str">
        <f t="shared" si="741"/>
        <v/>
      </c>
      <c r="AK3949" t="str">
        <f t="shared" si="742"/>
        <v>ORD26004009</v>
      </c>
      <c r="AL3949">
        <f>IF(E3949&lt;&gt;"CAPTURE","",COUNTIF(Orders!$H:$H,AK3949))</f>
        <v>1</v>
      </c>
      <c r="AP3949" t="str">
        <f t="shared" si="743"/>
        <v>Matched to Order</v>
      </c>
      <c r="AQ3949">
        <f>IF(COUNTIF($A$2:A3949,A3949)=1,1,0)</f>
        <v>1</v>
      </c>
    </row>
    <row r="3950" spans="1:43" x14ac:dyDescent="0.3">
      <c r="A3950" t="s">
        <v>16391</v>
      </c>
      <c r="C3950" t="s">
        <v>16392</v>
      </c>
      <c r="D3950" s="1">
        <v>46286</v>
      </c>
      <c r="E3950" t="s">
        <v>11819</v>
      </c>
      <c r="F3950" t="s">
        <v>9</v>
      </c>
      <c r="G3950">
        <v>299</v>
      </c>
      <c r="H3950">
        <v>0</v>
      </c>
      <c r="I3950">
        <v>0</v>
      </c>
      <c r="J3950">
        <v>299</v>
      </c>
      <c r="K3950" s="1">
        <v>46288</v>
      </c>
      <c r="L3950" t="s">
        <v>16241</v>
      </c>
      <c r="M3950">
        <f t="shared" si="732"/>
        <v>1</v>
      </c>
      <c r="N3950">
        <f>COUNTIF(Orders!$A:$A,C3950)</f>
        <v>0</v>
      </c>
      <c r="P3950">
        <f>COUNTIF(Orders!$H:$H,UPPER(SUBSTITUTE(TRIM(C3950),"-","")))</f>
        <v>1</v>
      </c>
      <c r="R3950" t="str">
        <f t="shared" si="733"/>
        <v>Matched Order Reference</v>
      </c>
      <c r="S3950">
        <f t="shared" si="734"/>
        <v>1</v>
      </c>
      <c r="V3950" cm="1">
        <f t="array" ref="V3950">IF(E3950&lt;&gt;"CAPTURE",0,SUMPRODUCT((MDR_Rates!$A$2:$A$10=F3950)*(G3950&gt;MDR_Rates!$B$2:$B$10)*((MDR_Rates!$C$2:$C$10="")+(G3950&lt;=MDR_Rates!$C$2:$C$10))*MDR_Rates!$D$2:$D$10))</f>
        <v>0</v>
      </c>
      <c r="W3950">
        <f t="shared" si="735"/>
        <v>0</v>
      </c>
      <c r="X3950">
        <f t="shared" si="736"/>
        <v>0</v>
      </c>
      <c r="Y3950">
        <f t="shared" si="737"/>
        <v>0</v>
      </c>
      <c r="Z3950">
        <f t="shared" si="738"/>
        <v>0</v>
      </c>
      <c r="AG3950" t="str">
        <f t="shared" si="739"/>
        <v/>
      </c>
      <c r="AI3950" t="str">
        <f t="shared" si="740"/>
        <v/>
      </c>
      <c r="AJ3950" t="str">
        <f t="shared" si="741"/>
        <v/>
      </c>
      <c r="AK3950" t="str">
        <f t="shared" si="742"/>
        <v>ORD26004016</v>
      </c>
      <c r="AL3950">
        <f>IF(E3950&lt;&gt;"CAPTURE","",COUNTIF(Orders!$H:$H,AK3950))</f>
        <v>1</v>
      </c>
      <c r="AP3950" t="str">
        <f t="shared" si="743"/>
        <v>Matched to Order</v>
      </c>
      <c r="AQ3950">
        <f>IF(COUNTIF($A$2:A3950,A3950)=1,1,0)</f>
        <v>1</v>
      </c>
    </row>
    <row r="3951" spans="1:43" x14ac:dyDescent="0.3">
      <c r="A3951" t="s">
        <v>16393</v>
      </c>
      <c r="C3951" t="s">
        <v>7990</v>
      </c>
      <c r="D3951" s="1">
        <v>46286</v>
      </c>
      <c r="E3951" t="s">
        <v>11819</v>
      </c>
      <c r="F3951" t="s">
        <v>17</v>
      </c>
      <c r="G3951">
        <v>3897</v>
      </c>
      <c r="H3951">
        <v>62.35</v>
      </c>
      <c r="I3951">
        <v>11.22</v>
      </c>
      <c r="J3951">
        <v>3823.43</v>
      </c>
      <c r="K3951" s="1">
        <v>46288</v>
      </c>
      <c r="L3951" t="s">
        <v>16241</v>
      </c>
      <c r="M3951">
        <f t="shared" si="732"/>
        <v>1</v>
      </c>
      <c r="N3951">
        <f>COUNTIF(Orders!$A:$A,C3951)</f>
        <v>1</v>
      </c>
      <c r="P3951">
        <f>COUNTIF(Orders!$H:$H,UPPER(SUBSTITUTE(TRIM(C3951),"-","")))</f>
        <v>1</v>
      </c>
      <c r="R3951" t="str">
        <f t="shared" si="733"/>
        <v>Matched Order Reference</v>
      </c>
      <c r="S3951">
        <f t="shared" si="734"/>
        <v>1</v>
      </c>
      <c r="V3951" cm="1">
        <f t="array" ref="V3951">IF(E3951&lt;&gt;"CAPTURE",0,SUMPRODUCT((MDR_Rates!$A$2:$A$10=F3951)*(G3951&gt;MDR_Rates!$B$2:$B$10)*((MDR_Rates!$C$2:$C$10="")+(G3951&lt;=MDR_Rates!$C$2:$C$10))*MDR_Rates!$D$2:$D$10))</f>
        <v>1.6</v>
      </c>
      <c r="W3951">
        <f t="shared" si="735"/>
        <v>62.35</v>
      </c>
      <c r="X3951">
        <f t="shared" si="736"/>
        <v>11.22</v>
      </c>
      <c r="Y3951">
        <f t="shared" si="737"/>
        <v>0</v>
      </c>
      <c r="Z3951">
        <f t="shared" si="738"/>
        <v>0</v>
      </c>
      <c r="AG3951" t="str">
        <f t="shared" si="739"/>
        <v/>
      </c>
      <c r="AI3951" t="str">
        <f t="shared" si="740"/>
        <v/>
      </c>
      <c r="AJ3951" t="str">
        <f t="shared" si="741"/>
        <v/>
      </c>
      <c r="AK3951" t="str">
        <f t="shared" si="742"/>
        <v>ORD26004027</v>
      </c>
      <c r="AL3951">
        <f>IF(E3951&lt;&gt;"CAPTURE","",COUNTIF(Orders!$H:$H,AK3951))</f>
        <v>1</v>
      </c>
      <c r="AP3951" t="str">
        <f t="shared" si="743"/>
        <v>Matched to Order</v>
      </c>
      <c r="AQ3951">
        <f>IF(COUNTIF($A$2:A3951,A3951)=1,1,0)</f>
        <v>1</v>
      </c>
    </row>
    <row r="3952" spans="1:43" x14ac:dyDescent="0.3">
      <c r="A3952" t="s">
        <v>16394</v>
      </c>
      <c r="C3952" t="s">
        <v>8011</v>
      </c>
      <c r="D3952" s="1">
        <v>46286</v>
      </c>
      <c r="E3952" t="s">
        <v>11819</v>
      </c>
      <c r="F3952" t="s">
        <v>9</v>
      </c>
      <c r="G3952">
        <v>1799</v>
      </c>
      <c r="H3952">
        <v>0</v>
      </c>
      <c r="I3952">
        <v>0</v>
      </c>
      <c r="J3952">
        <v>1799</v>
      </c>
      <c r="K3952" s="1">
        <v>46288</v>
      </c>
      <c r="L3952" t="s">
        <v>16241</v>
      </c>
      <c r="M3952">
        <f t="shared" si="732"/>
        <v>1</v>
      </c>
      <c r="N3952">
        <f>COUNTIF(Orders!$A:$A,C3952)</f>
        <v>1</v>
      </c>
      <c r="P3952">
        <f>COUNTIF(Orders!$H:$H,UPPER(SUBSTITUTE(TRIM(C3952),"-","")))</f>
        <v>1</v>
      </c>
      <c r="R3952" t="str">
        <f t="shared" si="733"/>
        <v>Matched Order Reference</v>
      </c>
      <c r="S3952">
        <f t="shared" si="734"/>
        <v>1</v>
      </c>
      <c r="V3952" cm="1">
        <f t="array" ref="V3952">IF(E3952&lt;&gt;"CAPTURE",0,SUMPRODUCT((MDR_Rates!$A$2:$A$10=F3952)*(G3952&gt;MDR_Rates!$B$2:$B$10)*((MDR_Rates!$C$2:$C$10="")+(G3952&lt;=MDR_Rates!$C$2:$C$10))*MDR_Rates!$D$2:$D$10))</f>
        <v>0</v>
      </c>
      <c r="W3952">
        <f t="shared" si="735"/>
        <v>0</v>
      </c>
      <c r="X3952">
        <f t="shared" si="736"/>
        <v>0</v>
      </c>
      <c r="Y3952">
        <f t="shared" si="737"/>
        <v>0</v>
      </c>
      <c r="Z3952">
        <f t="shared" si="738"/>
        <v>0</v>
      </c>
      <c r="AG3952" t="str">
        <f t="shared" si="739"/>
        <v/>
      </c>
      <c r="AI3952" t="str">
        <f t="shared" si="740"/>
        <v/>
      </c>
      <c r="AJ3952" t="str">
        <f t="shared" si="741"/>
        <v/>
      </c>
      <c r="AK3952" t="str">
        <f t="shared" si="742"/>
        <v>ORD26004038</v>
      </c>
      <c r="AL3952">
        <f>IF(E3952&lt;&gt;"CAPTURE","",COUNTIF(Orders!$H:$H,AK3952))</f>
        <v>1</v>
      </c>
      <c r="AP3952" t="str">
        <f t="shared" si="743"/>
        <v>Matched to Order</v>
      </c>
      <c r="AQ3952">
        <f>IF(COUNTIF($A$2:A3952,A3952)=1,1,0)</f>
        <v>1</v>
      </c>
    </row>
    <row r="3953" spans="1:43" x14ac:dyDescent="0.3">
      <c r="A3953" t="s">
        <v>16395</v>
      </c>
      <c r="C3953" t="s">
        <v>8328</v>
      </c>
      <c r="D3953" s="1">
        <v>46286</v>
      </c>
      <c r="E3953" t="s">
        <v>11819</v>
      </c>
      <c r="F3953" t="s">
        <v>9</v>
      </c>
      <c r="G3953">
        <v>349</v>
      </c>
      <c r="H3953">
        <v>0</v>
      </c>
      <c r="I3953">
        <v>0</v>
      </c>
      <c r="J3953">
        <v>349</v>
      </c>
      <c r="K3953" s="1">
        <v>46288</v>
      </c>
      <c r="L3953" t="s">
        <v>16241</v>
      </c>
      <c r="M3953">
        <f t="shared" si="732"/>
        <v>1</v>
      </c>
      <c r="N3953">
        <f>COUNTIF(Orders!$A:$A,C3953)</f>
        <v>1</v>
      </c>
      <c r="P3953">
        <f>COUNTIF(Orders!$H:$H,UPPER(SUBSTITUTE(TRIM(C3953),"-","")))</f>
        <v>1</v>
      </c>
      <c r="R3953" t="str">
        <f t="shared" si="733"/>
        <v>Matched Order Reference</v>
      </c>
      <c r="S3953">
        <f t="shared" si="734"/>
        <v>1</v>
      </c>
      <c r="V3953" cm="1">
        <f t="array" ref="V3953">IF(E3953&lt;&gt;"CAPTURE",0,SUMPRODUCT((MDR_Rates!$A$2:$A$10=F3953)*(G3953&gt;MDR_Rates!$B$2:$B$10)*((MDR_Rates!$C$2:$C$10="")+(G3953&lt;=MDR_Rates!$C$2:$C$10))*MDR_Rates!$D$2:$D$10))</f>
        <v>0</v>
      </c>
      <c r="W3953">
        <f t="shared" si="735"/>
        <v>0</v>
      </c>
      <c r="X3953">
        <f t="shared" si="736"/>
        <v>0</v>
      </c>
      <c r="Y3953">
        <f t="shared" si="737"/>
        <v>0</v>
      </c>
      <c r="Z3953">
        <f t="shared" si="738"/>
        <v>0</v>
      </c>
      <c r="AG3953" t="str">
        <f t="shared" si="739"/>
        <v/>
      </c>
      <c r="AI3953" t="str">
        <f t="shared" si="740"/>
        <v/>
      </c>
      <c r="AJ3953" t="str">
        <f t="shared" si="741"/>
        <v/>
      </c>
      <c r="AK3953" t="str">
        <f t="shared" si="742"/>
        <v>ORD26004202</v>
      </c>
      <c r="AL3953">
        <f>IF(E3953&lt;&gt;"CAPTURE","",COUNTIF(Orders!$H:$H,AK3953))</f>
        <v>1</v>
      </c>
      <c r="AP3953" t="str">
        <f t="shared" si="743"/>
        <v>Matched to Order</v>
      </c>
      <c r="AQ3953">
        <f>IF(COUNTIF($A$2:A3953,A3953)=1,1,0)</f>
        <v>1</v>
      </c>
    </row>
    <row r="3954" spans="1:43" x14ac:dyDescent="0.3">
      <c r="A3954" t="s">
        <v>16396</v>
      </c>
      <c r="C3954" t="s">
        <v>16397</v>
      </c>
      <c r="D3954" s="1">
        <v>46286</v>
      </c>
      <c r="E3954" t="s">
        <v>11819</v>
      </c>
      <c r="F3954" t="s">
        <v>9</v>
      </c>
      <c r="G3954">
        <v>4298</v>
      </c>
      <c r="H3954">
        <v>12.89</v>
      </c>
      <c r="I3954">
        <v>2.3199999999999998</v>
      </c>
      <c r="J3954">
        <v>4282.79</v>
      </c>
      <c r="K3954" s="1">
        <v>46288</v>
      </c>
      <c r="L3954" t="s">
        <v>16241</v>
      </c>
      <c r="M3954">
        <f t="shared" si="732"/>
        <v>1</v>
      </c>
      <c r="N3954">
        <f>COUNTIF(Orders!$A:$A,C3954)</f>
        <v>0</v>
      </c>
      <c r="P3954">
        <f>COUNTIF(Orders!$H:$H,UPPER(SUBSTITUTE(TRIM(C3954),"-","")))</f>
        <v>1</v>
      </c>
      <c r="R3954" t="str">
        <f t="shared" si="733"/>
        <v>Matched Order Reference</v>
      </c>
      <c r="S3954">
        <f t="shared" si="734"/>
        <v>1</v>
      </c>
      <c r="V3954" cm="1">
        <f t="array" ref="V3954">IF(E3954&lt;&gt;"CAPTURE",0,SUMPRODUCT((MDR_Rates!$A$2:$A$10=F3954)*(G3954&gt;MDR_Rates!$B$2:$B$10)*((MDR_Rates!$C$2:$C$10="")+(G3954&lt;=MDR_Rates!$C$2:$C$10))*MDR_Rates!$D$2:$D$10))</f>
        <v>0.3</v>
      </c>
      <c r="W3954">
        <f t="shared" si="735"/>
        <v>12.89</v>
      </c>
      <c r="X3954">
        <f t="shared" si="736"/>
        <v>2.3199999999999998</v>
      </c>
      <c r="Y3954">
        <f t="shared" si="737"/>
        <v>0</v>
      </c>
      <c r="Z3954">
        <f t="shared" si="738"/>
        <v>0</v>
      </c>
      <c r="AG3954" t="str">
        <f t="shared" si="739"/>
        <v/>
      </c>
      <c r="AI3954" t="str">
        <f t="shared" si="740"/>
        <v/>
      </c>
      <c r="AJ3954" t="str">
        <f t="shared" si="741"/>
        <v/>
      </c>
      <c r="AK3954" t="str">
        <f t="shared" si="742"/>
        <v>ORD26004215</v>
      </c>
      <c r="AL3954">
        <f>IF(E3954&lt;&gt;"CAPTURE","",COUNTIF(Orders!$H:$H,AK3954))</f>
        <v>1</v>
      </c>
      <c r="AP3954" t="str">
        <f t="shared" si="743"/>
        <v>Matched to Order</v>
      </c>
      <c r="AQ3954">
        <f>IF(COUNTIF($A$2:A3954,A3954)=1,1,0)</f>
        <v>1</v>
      </c>
    </row>
    <row r="3955" spans="1:43" x14ac:dyDescent="0.3">
      <c r="A3955" t="s">
        <v>16398</v>
      </c>
      <c r="C3955" t="s">
        <v>16399</v>
      </c>
      <c r="D3955" s="1">
        <v>46286</v>
      </c>
      <c r="E3955" t="s">
        <v>11819</v>
      </c>
      <c r="F3955" t="s">
        <v>17</v>
      </c>
      <c r="G3955">
        <v>299</v>
      </c>
      <c r="H3955">
        <v>5.38</v>
      </c>
      <c r="I3955">
        <v>0.97</v>
      </c>
      <c r="J3955">
        <v>292.64999999999998</v>
      </c>
      <c r="K3955" s="1">
        <v>46288</v>
      </c>
      <c r="L3955" t="s">
        <v>16241</v>
      </c>
      <c r="M3955">
        <f t="shared" si="732"/>
        <v>1</v>
      </c>
      <c r="N3955">
        <f>COUNTIF(Orders!$A:$A,C3955)</f>
        <v>0</v>
      </c>
      <c r="P3955">
        <f>COUNTIF(Orders!$H:$H,UPPER(SUBSTITUTE(TRIM(C3955),"-","")))</f>
        <v>1</v>
      </c>
      <c r="R3955" t="str">
        <f t="shared" si="733"/>
        <v>Matched Order Reference</v>
      </c>
      <c r="S3955">
        <f t="shared" si="734"/>
        <v>1</v>
      </c>
      <c r="V3955" cm="1">
        <f t="array" ref="V3955">IF(E3955&lt;&gt;"CAPTURE",0,SUMPRODUCT((MDR_Rates!$A$2:$A$10=F3955)*(G3955&gt;MDR_Rates!$B$2:$B$10)*((MDR_Rates!$C$2:$C$10="")+(G3955&lt;=MDR_Rates!$C$2:$C$10))*MDR_Rates!$D$2:$D$10))</f>
        <v>1.8</v>
      </c>
      <c r="W3955">
        <f t="shared" si="735"/>
        <v>5.38</v>
      </c>
      <c r="X3955">
        <f t="shared" si="736"/>
        <v>0.97</v>
      </c>
      <c r="Y3955">
        <f t="shared" si="737"/>
        <v>0</v>
      </c>
      <c r="Z3955">
        <f t="shared" si="738"/>
        <v>0</v>
      </c>
      <c r="AG3955" t="str">
        <f t="shared" si="739"/>
        <v/>
      </c>
      <c r="AI3955" t="str">
        <f t="shared" si="740"/>
        <v/>
      </c>
      <c r="AJ3955" t="str">
        <f t="shared" si="741"/>
        <v/>
      </c>
      <c r="AK3955" t="str">
        <f t="shared" si="742"/>
        <v>ORD26004249</v>
      </c>
      <c r="AL3955">
        <f>IF(E3955&lt;&gt;"CAPTURE","",COUNTIF(Orders!$H:$H,AK3955))</f>
        <v>1</v>
      </c>
      <c r="AP3955" t="str">
        <f t="shared" si="743"/>
        <v>Matched to Order</v>
      </c>
      <c r="AQ3955">
        <f>IF(COUNTIF($A$2:A3955,A3955)=1,1,0)</f>
        <v>1</v>
      </c>
    </row>
    <row r="3956" spans="1:43" x14ac:dyDescent="0.3">
      <c r="A3956" t="s">
        <v>16400</v>
      </c>
      <c r="C3956" t="s">
        <v>8544</v>
      </c>
      <c r="D3956" s="1">
        <v>46286</v>
      </c>
      <c r="E3956" t="s">
        <v>11819</v>
      </c>
      <c r="F3956" t="s">
        <v>33</v>
      </c>
      <c r="G3956">
        <v>8998</v>
      </c>
      <c r="H3956">
        <v>107.98</v>
      </c>
      <c r="I3956">
        <v>19.440000000000001</v>
      </c>
      <c r="J3956">
        <v>8870.58</v>
      </c>
      <c r="K3956" s="1">
        <v>46288</v>
      </c>
      <c r="L3956" t="s">
        <v>16241</v>
      </c>
      <c r="M3956">
        <f t="shared" si="732"/>
        <v>1</v>
      </c>
      <c r="N3956">
        <f>COUNTIF(Orders!$A:$A,C3956)</f>
        <v>1</v>
      </c>
      <c r="P3956">
        <f>COUNTIF(Orders!$H:$H,UPPER(SUBSTITUTE(TRIM(C3956),"-","")))</f>
        <v>1</v>
      </c>
      <c r="R3956" t="str">
        <f t="shared" si="733"/>
        <v>Matched Order Reference</v>
      </c>
      <c r="S3956">
        <f t="shared" si="734"/>
        <v>1</v>
      </c>
      <c r="V3956" cm="1">
        <f t="array" ref="V3956">IF(E3956&lt;&gt;"CAPTURE",0,SUMPRODUCT((MDR_Rates!$A$2:$A$10=F3956)*(G3956&gt;MDR_Rates!$B$2:$B$10)*((MDR_Rates!$C$2:$C$10="")+(G3956&lt;=MDR_Rates!$C$2:$C$10))*MDR_Rates!$D$2:$D$10))</f>
        <v>1.2</v>
      </c>
      <c r="W3956">
        <f t="shared" si="735"/>
        <v>107.98</v>
      </c>
      <c r="X3956">
        <f t="shared" si="736"/>
        <v>19.440000000000001</v>
      </c>
      <c r="Y3956">
        <f t="shared" si="737"/>
        <v>0</v>
      </c>
      <c r="Z3956">
        <f t="shared" si="738"/>
        <v>0</v>
      </c>
      <c r="AG3956" t="str">
        <f t="shared" si="739"/>
        <v/>
      </c>
      <c r="AI3956" t="str">
        <f t="shared" si="740"/>
        <v/>
      </c>
      <c r="AJ3956" t="str">
        <f t="shared" si="741"/>
        <v/>
      </c>
      <c r="AK3956" t="str">
        <f t="shared" si="742"/>
        <v>ORD26004312</v>
      </c>
      <c r="AL3956">
        <f>IF(E3956&lt;&gt;"CAPTURE","",COUNTIF(Orders!$H:$H,AK3956))</f>
        <v>1</v>
      </c>
      <c r="AP3956" t="str">
        <f t="shared" si="743"/>
        <v>Matched to Order</v>
      </c>
      <c r="AQ3956">
        <f>IF(COUNTIF($A$2:A3956,A3956)=1,1,0)</f>
        <v>1</v>
      </c>
    </row>
    <row r="3957" spans="1:43" x14ac:dyDescent="0.3">
      <c r="A3957" t="s">
        <v>16401</v>
      </c>
      <c r="C3957" t="s">
        <v>8622</v>
      </c>
      <c r="D3957" s="1">
        <v>46286</v>
      </c>
      <c r="E3957" t="s">
        <v>11819</v>
      </c>
      <c r="F3957" t="s">
        <v>9</v>
      </c>
      <c r="G3957">
        <v>4999</v>
      </c>
      <c r="H3957">
        <v>15</v>
      </c>
      <c r="I3957">
        <v>2.7</v>
      </c>
      <c r="J3957">
        <v>4981.3</v>
      </c>
      <c r="K3957" s="1">
        <v>46288</v>
      </c>
      <c r="L3957" t="s">
        <v>16241</v>
      </c>
      <c r="M3957">
        <f t="shared" si="732"/>
        <v>1</v>
      </c>
      <c r="N3957">
        <f>COUNTIF(Orders!$A:$A,C3957)</f>
        <v>1</v>
      </c>
      <c r="P3957">
        <f>COUNTIF(Orders!$H:$H,UPPER(SUBSTITUTE(TRIM(C3957),"-","")))</f>
        <v>1</v>
      </c>
      <c r="R3957" t="str">
        <f t="shared" si="733"/>
        <v>Matched Order Reference</v>
      </c>
      <c r="S3957">
        <f t="shared" si="734"/>
        <v>1</v>
      </c>
      <c r="V3957" cm="1">
        <f t="array" ref="V3957">IF(E3957&lt;&gt;"CAPTURE",0,SUMPRODUCT((MDR_Rates!$A$2:$A$10=F3957)*(G3957&gt;MDR_Rates!$B$2:$B$10)*((MDR_Rates!$C$2:$C$10="")+(G3957&lt;=MDR_Rates!$C$2:$C$10))*MDR_Rates!$D$2:$D$10))</f>
        <v>0.3</v>
      </c>
      <c r="W3957">
        <f t="shared" si="735"/>
        <v>15</v>
      </c>
      <c r="X3957">
        <f t="shared" si="736"/>
        <v>2.7</v>
      </c>
      <c r="Y3957">
        <f t="shared" si="737"/>
        <v>0</v>
      </c>
      <c r="Z3957">
        <f t="shared" si="738"/>
        <v>0</v>
      </c>
      <c r="AG3957" t="str">
        <f t="shared" si="739"/>
        <v/>
      </c>
      <c r="AI3957" t="str">
        <f t="shared" si="740"/>
        <v/>
      </c>
      <c r="AJ3957" t="str">
        <f t="shared" si="741"/>
        <v/>
      </c>
      <c r="AK3957" t="str">
        <f t="shared" si="742"/>
        <v>ORD26004351</v>
      </c>
      <c r="AL3957">
        <f>IF(E3957&lt;&gt;"CAPTURE","",COUNTIF(Orders!$H:$H,AK3957))</f>
        <v>1</v>
      </c>
      <c r="AP3957" t="str">
        <f t="shared" si="743"/>
        <v>Matched to Order</v>
      </c>
      <c r="AQ3957">
        <f>IF(COUNTIF($A$2:A3957,A3957)=1,1,0)</f>
        <v>1</v>
      </c>
    </row>
    <row r="3958" spans="1:43" x14ac:dyDescent="0.3">
      <c r="A3958" t="s">
        <v>16402</v>
      </c>
      <c r="C3958" t="s">
        <v>8811</v>
      </c>
      <c r="D3958" s="1">
        <v>46286</v>
      </c>
      <c r="E3958" t="s">
        <v>11819</v>
      </c>
      <c r="F3958" t="s">
        <v>17</v>
      </c>
      <c r="G3958">
        <v>848</v>
      </c>
      <c r="H3958">
        <v>15.26</v>
      </c>
      <c r="I3958">
        <v>2.75</v>
      </c>
      <c r="J3958">
        <v>829.99</v>
      </c>
      <c r="K3958" s="1">
        <v>46288</v>
      </c>
      <c r="L3958" t="s">
        <v>16241</v>
      </c>
      <c r="M3958">
        <f t="shared" si="732"/>
        <v>1</v>
      </c>
      <c r="N3958">
        <f>COUNTIF(Orders!$A:$A,C3958)</f>
        <v>1</v>
      </c>
      <c r="P3958">
        <f>COUNTIF(Orders!$H:$H,UPPER(SUBSTITUTE(TRIM(C3958),"-","")))</f>
        <v>1</v>
      </c>
      <c r="R3958" t="str">
        <f t="shared" si="733"/>
        <v>Matched Order Reference</v>
      </c>
      <c r="S3958">
        <f t="shared" si="734"/>
        <v>1</v>
      </c>
      <c r="V3958" cm="1">
        <f t="array" ref="V3958">IF(E3958&lt;&gt;"CAPTURE",0,SUMPRODUCT((MDR_Rates!$A$2:$A$10=F3958)*(G3958&gt;MDR_Rates!$B$2:$B$10)*((MDR_Rates!$C$2:$C$10="")+(G3958&lt;=MDR_Rates!$C$2:$C$10))*MDR_Rates!$D$2:$D$10))</f>
        <v>1.8</v>
      </c>
      <c r="W3958">
        <f t="shared" si="735"/>
        <v>15.26</v>
      </c>
      <c r="X3958">
        <f t="shared" si="736"/>
        <v>2.75</v>
      </c>
      <c r="Y3958">
        <f t="shared" si="737"/>
        <v>0</v>
      </c>
      <c r="Z3958">
        <f t="shared" si="738"/>
        <v>0</v>
      </c>
      <c r="AG3958" t="str">
        <f t="shared" si="739"/>
        <v/>
      </c>
      <c r="AI3958" t="str">
        <f t="shared" si="740"/>
        <v/>
      </c>
      <c r="AJ3958" t="str">
        <f t="shared" si="741"/>
        <v/>
      </c>
      <c r="AK3958" t="str">
        <f t="shared" si="742"/>
        <v>ORD26004448</v>
      </c>
      <c r="AL3958">
        <f>IF(E3958&lt;&gt;"CAPTURE","",COUNTIF(Orders!$H:$H,AK3958))</f>
        <v>1</v>
      </c>
      <c r="AP3958" t="str">
        <f t="shared" si="743"/>
        <v>Matched to Order</v>
      </c>
      <c r="AQ3958">
        <f>IF(COUNTIF($A$2:A3958,A3958)=1,1,0)</f>
        <v>1</v>
      </c>
    </row>
    <row r="3959" spans="1:43" x14ac:dyDescent="0.3">
      <c r="A3959" t="s">
        <v>16403</v>
      </c>
      <c r="C3959" t="s">
        <v>8895</v>
      </c>
      <c r="D3959" s="1">
        <v>46286</v>
      </c>
      <c r="E3959" t="s">
        <v>11819</v>
      </c>
      <c r="F3959" t="s">
        <v>9</v>
      </c>
      <c r="G3959">
        <v>2098</v>
      </c>
      <c r="H3959">
        <v>6.29</v>
      </c>
      <c r="I3959">
        <v>1.1299999999999999</v>
      </c>
      <c r="J3959">
        <v>2090.58</v>
      </c>
      <c r="K3959" s="1">
        <v>46288</v>
      </c>
      <c r="L3959" t="s">
        <v>16241</v>
      </c>
      <c r="M3959">
        <f t="shared" si="732"/>
        <v>1</v>
      </c>
      <c r="N3959">
        <f>COUNTIF(Orders!$A:$A,C3959)</f>
        <v>1</v>
      </c>
      <c r="P3959">
        <f>COUNTIF(Orders!$H:$H,UPPER(SUBSTITUTE(TRIM(C3959),"-","")))</f>
        <v>1</v>
      </c>
      <c r="R3959" t="str">
        <f t="shared" si="733"/>
        <v>Matched Order Reference</v>
      </c>
      <c r="S3959">
        <f t="shared" si="734"/>
        <v>1</v>
      </c>
      <c r="V3959" cm="1">
        <f t="array" ref="V3959">IF(E3959&lt;&gt;"CAPTURE",0,SUMPRODUCT((MDR_Rates!$A$2:$A$10=F3959)*(G3959&gt;MDR_Rates!$B$2:$B$10)*((MDR_Rates!$C$2:$C$10="")+(G3959&lt;=MDR_Rates!$C$2:$C$10))*MDR_Rates!$D$2:$D$10))</f>
        <v>0.3</v>
      </c>
      <c r="W3959">
        <f t="shared" si="735"/>
        <v>6.29</v>
      </c>
      <c r="X3959">
        <f t="shared" si="736"/>
        <v>1.1299999999999999</v>
      </c>
      <c r="Y3959">
        <f t="shared" si="737"/>
        <v>0</v>
      </c>
      <c r="Z3959">
        <f t="shared" si="738"/>
        <v>0</v>
      </c>
      <c r="AG3959" t="str">
        <f t="shared" si="739"/>
        <v/>
      </c>
      <c r="AI3959" t="str">
        <f t="shared" si="740"/>
        <v/>
      </c>
      <c r="AJ3959" t="str">
        <f t="shared" si="741"/>
        <v/>
      </c>
      <c r="AK3959" t="str">
        <f t="shared" si="742"/>
        <v>ORD26004492</v>
      </c>
      <c r="AL3959">
        <f>IF(E3959&lt;&gt;"CAPTURE","",COUNTIF(Orders!$H:$H,AK3959))</f>
        <v>1</v>
      </c>
      <c r="AP3959" t="str">
        <f t="shared" si="743"/>
        <v>Matched to Order</v>
      </c>
      <c r="AQ3959">
        <f>IF(COUNTIF($A$2:A3959,A3959)=1,1,0)</f>
        <v>1</v>
      </c>
    </row>
    <row r="3960" spans="1:43" x14ac:dyDescent="0.3">
      <c r="A3960" t="s">
        <v>16404</v>
      </c>
      <c r="C3960" t="s">
        <v>9058</v>
      </c>
      <c r="D3960" s="1">
        <v>46286</v>
      </c>
      <c r="E3960" t="s">
        <v>11819</v>
      </c>
      <c r="F3960" t="s">
        <v>9</v>
      </c>
      <c r="G3960">
        <v>11498</v>
      </c>
      <c r="H3960">
        <v>34.49</v>
      </c>
      <c r="I3960">
        <v>6.21</v>
      </c>
      <c r="J3960">
        <v>11457.3</v>
      </c>
      <c r="K3960" s="1">
        <v>46288</v>
      </c>
      <c r="L3960" t="s">
        <v>16241</v>
      </c>
      <c r="M3960">
        <f t="shared" si="732"/>
        <v>1</v>
      </c>
      <c r="N3960">
        <f>COUNTIF(Orders!$A:$A,C3960)</f>
        <v>1</v>
      </c>
      <c r="P3960">
        <f>COUNTIF(Orders!$H:$H,UPPER(SUBSTITUTE(TRIM(C3960),"-","")))</f>
        <v>1</v>
      </c>
      <c r="R3960" t="str">
        <f t="shared" si="733"/>
        <v>Matched Order Reference</v>
      </c>
      <c r="S3960">
        <f t="shared" si="734"/>
        <v>1</v>
      </c>
      <c r="V3960" cm="1">
        <f t="array" ref="V3960">IF(E3960&lt;&gt;"CAPTURE",0,SUMPRODUCT((MDR_Rates!$A$2:$A$10=F3960)*(G3960&gt;MDR_Rates!$B$2:$B$10)*((MDR_Rates!$C$2:$C$10="")+(G3960&lt;=MDR_Rates!$C$2:$C$10))*MDR_Rates!$D$2:$D$10))</f>
        <v>0.3</v>
      </c>
      <c r="W3960">
        <f t="shared" si="735"/>
        <v>34.49</v>
      </c>
      <c r="X3960">
        <f t="shared" si="736"/>
        <v>6.21</v>
      </c>
      <c r="Y3960">
        <f t="shared" si="737"/>
        <v>0</v>
      </c>
      <c r="Z3960">
        <f t="shared" si="738"/>
        <v>0</v>
      </c>
      <c r="AG3960" t="str">
        <f t="shared" si="739"/>
        <v/>
      </c>
      <c r="AI3960" t="str">
        <f t="shared" si="740"/>
        <v/>
      </c>
      <c r="AJ3960" t="str">
        <f t="shared" si="741"/>
        <v/>
      </c>
      <c r="AK3960" t="str">
        <f t="shared" si="742"/>
        <v>ORD26004574</v>
      </c>
      <c r="AL3960">
        <f>IF(E3960&lt;&gt;"CAPTURE","",COUNTIF(Orders!$H:$H,AK3960))</f>
        <v>1</v>
      </c>
      <c r="AP3960" t="str">
        <f t="shared" si="743"/>
        <v>Matched to Order</v>
      </c>
      <c r="AQ3960">
        <f>IF(COUNTIF($A$2:A3960,A3960)=1,1,0)</f>
        <v>1</v>
      </c>
    </row>
    <row r="3961" spans="1:43" x14ac:dyDescent="0.3">
      <c r="A3961" t="s">
        <v>16405</v>
      </c>
      <c r="C3961" t="s">
        <v>9410</v>
      </c>
      <c r="D3961" s="1">
        <v>46286</v>
      </c>
      <c r="E3961" t="s">
        <v>11819</v>
      </c>
      <c r="F3961" t="s">
        <v>17</v>
      </c>
      <c r="G3961">
        <v>2798</v>
      </c>
      <c r="H3961">
        <v>44.77</v>
      </c>
      <c r="I3961">
        <v>8.06</v>
      </c>
      <c r="J3961">
        <v>2745.17</v>
      </c>
      <c r="K3961" s="1">
        <v>46288</v>
      </c>
      <c r="L3961" t="s">
        <v>16241</v>
      </c>
      <c r="M3961">
        <f t="shared" si="732"/>
        <v>1</v>
      </c>
      <c r="N3961">
        <f>COUNTIF(Orders!$A:$A,C3961)</f>
        <v>1</v>
      </c>
      <c r="P3961">
        <f>COUNTIF(Orders!$H:$H,UPPER(SUBSTITUTE(TRIM(C3961),"-","")))</f>
        <v>1</v>
      </c>
      <c r="R3961" t="str">
        <f t="shared" si="733"/>
        <v>Matched Order Reference</v>
      </c>
      <c r="S3961">
        <f t="shared" si="734"/>
        <v>1</v>
      </c>
      <c r="V3961" cm="1">
        <f t="array" ref="V3961">IF(E3961&lt;&gt;"CAPTURE",0,SUMPRODUCT((MDR_Rates!$A$2:$A$10=F3961)*(G3961&gt;MDR_Rates!$B$2:$B$10)*((MDR_Rates!$C$2:$C$10="")+(G3961&lt;=MDR_Rates!$C$2:$C$10))*MDR_Rates!$D$2:$D$10))</f>
        <v>1.6</v>
      </c>
      <c r="W3961">
        <f t="shared" si="735"/>
        <v>44.77</v>
      </c>
      <c r="X3961">
        <f t="shared" si="736"/>
        <v>8.06</v>
      </c>
      <c r="Y3961">
        <f t="shared" si="737"/>
        <v>0</v>
      </c>
      <c r="Z3961">
        <f t="shared" si="738"/>
        <v>0</v>
      </c>
      <c r="AG3961" t="str">
        <f t="shared" si="739"/>
        <v/>
      </c>
      <c r="AI3961" t="str">
        <f t="shared" si="740"/>
        <v/>
      </c>
      <c r="AJ3961" t="str">
        <f t="shared" si="741"/>
        <v/>
      </c>
      <c r="AK3961" t="str">
        <f t="shared" si="742"/>
        <v>ORD26004756</v>
      </c>
      <c r="AL3961">
        <f>IF(E3961&lt;&gt;"CAPTURE","",COUNTIF(Orders!$H:$H,AK3961))</f>
        <v>1</v>
      </c>
      <c r="AP3961" t="str">
        <f t="shared" si="743"/>
        <v>Matched to Order</v>
      </c>
      <c r="AQ3961">
        <f>IF(COUNTIF($A$2:A3961,A3961)=1,1,0)</f>
        <v>1</v>
      </c>
    </row>
    <row r="3962" spans="1:43" x14ac:dyDescent="0.3">
      <c r="A3962" t="s">
        <v>16406</v>
      </c>
      <c r="C3962" t="s">
        <v>9536</v>
      </c>
      <c r="D3962" s="1">
        <v>46286</v>
      </c>
      <c r="E3962" t="s">
        <v>11819</v>
      </c>
      <c r="F3962" t="s">
        <v>17</v>
      </c>
      <c r="G3962">
        <v>8998</v>
      </c>
      <c r="H3962">
        <v>143.97</v>
      </c>
      <c r="I3962">
        <v>25.91</v>
      </c>
      <c r="J3962">
        <v>8828.1200000000008</v>
      </c>
      <c r="K3962" s="1">
        <v>46288</v>
      </c>
      <c r="L3962" t="s">
        <v>16241</v>
      </c>
      <c r="M3962">
        <f t="shared" si="732"/>
        <v>1</v>
      </c>
      <c r="N3962">
        <f>COUNTIF(Orders!$A:$A,C3962)</f>
        <v>1</v>
      </c>
      <c r="P3962">
        <f>COUNTIF(Orders!$H:$H,UPPER(SUBSTITUTE(TRIM(C3962),"-","")))</f>
        <v>1</v>
      </c>
      <c r="R3962" t="str">
        <f t="shared" si="733"/>
        <v>Matched Order Reference</v>
      </c>
      <c r="S3962">
        <f t="shared" si="734"/>
        <v>1</v>
      </c>
      <c r="V3962" cm="1">
        <f t="array" ref="V3962">IF(E3962&lt;&gt;"CAPTURE",0,SUMPRODUCT((MDR_Rates!$A$2:$A$10=F3962)*(G3962&gt;MDR_Rates!$B$2:$B$10)*((MDR_Rates!$C$2:$C$10="")+(G3962&lt;=MDR_Rates!$C$2:$C$10))*MDR_Rates!$D$2:$D$10))</f>
        <v>1.6</v>
      </c>
      <c r="W3962">
        <f t="shared" si="735"/>
        <v>143.97</v>
      </c>
      <c r="X3962">
        <f t="shared" si="736"/>
        <v>25.91</v>
      </c>
      <c r="Y3962">
        <f t="shared" si="737"/>
        <v>0</v>
      </c>
      <c r="Z3962">
        <f t="shared" si="738"/>
        <v>0</v>
      </c>
      <c r="AG3962" t="str">
        <f t="shared" si="739"/>
        <v/>
      </c>
      <c r="AI3962" t="str">
        <f t="shared" si="740"/>
        <v/>
      </c>
      <c r="AJ3962" t="str">
        <f t="shared" si="741"/>
        <v/>
      </c>
      <c r="AK3962" t="str">
        <f t="shared" si="742"/>
        <v>ORD26004821</v>
      </c>
      <c r="AL3962">
        <f>IF(E3962&lt;&gt;"CAPTURE","",COUNTIF(Orders!$H:$H,AK3962))</f>
        <v>1</v>
      </c>
      <c r="AP3962" t="str">
        <f t="shared" si="743"/>
        <v>Matched to Order</v>
      </c>
      <c r="AQ3962">
        <f>IF(COUNTIF($A$2:A3962,A3962)=1,1,0)</f>
        <v>1</v>
      </c>
    </row>
    <row r="3963" spans="1:43" x14ac:dyDescent="0.3">
      <c r="A3963" t="s">
        <v>16407</v>
      </c>
      <c r="C3963" t="s">
        <v>9586</v>
      </c>
      <c r="D3963" s="1">
        <v>46286</v>
      </c>
      <c r="E3963" t="s">
        <v>11819</v>
      </c>
      <c r="F3963" t="s">
        <v>9</v>
      </c>
      <c r="G3963">
        <v>9298</v>
      </c>
      <c r="H3963">
        <v>27.89</v>
      </c>
      <c r="I3963">
        <v>5.0199999999999996</v>
      </c>
      <c r="J3963">
        <v>9265.09</v>
      </c>
      <c r="K3963" s="1">
        <v>46288</v>
      </c>
      <c r="L3963" t="s">
        <v>16241</v>
      </c>
      <c r="M3963">
        <f t="shared" si="732"/>
        <v>1</v>
      </c>
      <c r="N3963">
        <f>COUNTIF(Orders!$A:$A,C3963)</f>
        <v>1</v>
      </c>
      <c r="P3963">
        <f>COUNTIF(Orders!$H:$H,UPPER(SUBSTITUTE(TRIM(C3963),"-","")))</f>
        <v>1</v>
      </c>
      <c r="R3963" t="str">
        <f t="shared" si="733"/>
        <v>Matched Order Reference</v>
      </c>
      <c r="S3963">
        <f t="shared" si="734"/>
        <v>1</v>
      </c>
      <c r="V3963" cm="1">
        <f t="array" ref="V3963">IF(E3963&lt;&gt;"CAPTURE",0,SUMPRODUCT((MDR_Rates!$A$2:$A$10=F3963)*(G3963&gt;MDR_Rates!$B$2:$B$10)*((MDR_Rates!$C$2:$C$10="")+(G3963&lt;=MDR_Rates!$C$2:$C$10))*MDR_Rates!$D$2:$D$10))</f>
        <v>0.3</v>
      </c>
      <c r="W3963">
        <f t="shared" si="735"/>
        <v>27.89</v>
      </c>
      <c r="X3963">
        <f t="shared" si="736"/>
        <v>5.0199999999999996</v>
      </c>
      <c r="Y3963">
        <f t="shared" si="737"/>
        <v>0</v>
      </c>
      <c r="Z3963">
        <f t="shared" si="738"/>
        <v>0</v>
      </c>
      <c r="AG3963" t="str">
        <f t="shared" si="739"/>
        <v/>
      </c>
      <c r="AI3963" t="str">
        <f t="shared" si="740"/>
        <v/>
      </c>
      <c r="AJ3963" t="str">
        <f t="shared" si="741"/>
        <v/>
      </c>
      <c r="AK3963" t="str">
        <f t="shared" si="742"/>
        <v>ORD26004847</v>
      </c>
      <c r="AL3963">
        <f>IF(E3963&lt;&gt;"CAPTURE","",COUNTIF(Orders!$H:$H,AK3963))</f>
        <v>1</v>
      </c>
      <c r="AP3963" t="str">
        <f t="shared" si="743"/>
        <v>Matched to Order</v>
      </c>
      <c r="AQ3963">
        <f>IF(COUNTIF($A$2:A3963,A3963)=1,1,0)</f>
        <v>1</v>
      </c>
    </row>
    <row r="3964" spans="1:43" x14ac:dyDescent="0.3">
      <c r="A3964" t="s">
        <v>16408</v>
      </c>
      <c r="C3964" t="s">
        <v>9762</v>
      </c>
      <c r="D3964" s="1">
        <v>46286</v>
      </c>
      <c r="E3964" t="s">
        <v>11819</v>
      </c>
      <c r="F3964" t="s">
        <v>9</v>
      </c>
      <c r="G3964">
        <v>1499</v>
      </c>
      <c r="H3964">
        <v>0</v>
      </c>
      <c r="I3964">
        <v>0</v>
      </c>
      <c r="J3964">
        <v>1499</v>
      </c>
      <c r="K3964" s="1">
        <v>46288</v>
      </c>
      <c r="L3964" t="s">
        <v>16241</v>
      </c>
      <c r="M3964">
        <f t="shared" si="732"/>
        <v>1</v>
      </c>
      <c r="N3964">
        <f>COUNTIF(Orders!$A:$A,C3964)</f>
        <v>1</v>
      </c>
      <c r="P3964">
        <f>COUNTIF(Orders!$H:$H,UPPER(SUBSTITUTE(TRIM(C3964),"-","")))</f>
        <v>1</v>
      </c>
      <c r="R3964" t="str">
        <f t="shared" si="733"/>
        <v>Matched Order Reference</v>
      </c>
      <c r="S3964">
        <f t="shared" si="734"/>
        <v>1</v>
      </c>
      <c r="V3964" cm="1">
        <f t="array" ref="V3964">IF(E3964&lt;&gt;"CAPTURE",0,SUMPRODUCT((MDR_Rates!$A$2:$A$10=F3964)*(G3964&gt;MDR_Rates!$B$2:$B$10)*((MDR_Rates!$C$2:$C$10="")+(G3964&lt;=MDR_Rates!$C$2:$C$10))*MDR_Rates!$D$2:$D$10))</f>
        <v>0</v>
      </c>
      <c r="W3964">
        <f t="shared" si="735"/>
        <v>0</v>
      </c>
      <c r="X3964">
        <f t="shared" si="736"/>
        <v>0</v>
      </c>
      <c r="Y3964">
        <f t="shared" si="737"/>
        <v>0</v>
      </c>
      <c r="Z3964">
        <f t="shared" si="738"/>
        <v>0</v>
      </c>
      <c r="AG3964" t="str">
        <f t="shared" si="739"/>
        <v/>
      </c>
      <c r="AI3964" t="str">
        <f t="shared" si="740"/>
        <v/>
      </c>
      <c r="AJ3964" t="str">
        <f t="shared" si="741"/>
        <v/>
      </c>
      <c r="AK3964" t="str">
        <f t="shared" si="742"/>
        <v>ORD26004938</v>
      </c>
      <c r="AL3964">
        <f>IF(E3964&lt;&gt;"CAPTURE","",COUNTIF(Orders!$H:$H,AK3964))</f>
        <v>1</v>
      </c>
      <c r="AP3964" t="str">
        <f t="shared" si="743"/>
        <v>Matched to Order</v>
      </c>
      <c r="AQ3964">
        <f>IF(COUNTIF($A$2:A3964,A3964)=1,1,0)</f>
        <v>1</v>
      </c>
    </row>
    <row r="3965" spans="1:43" x14ac:dyDescent="0.3">
      <c r="A3965" t="s">
        <v>16409</v>
      </c>
      <c r="C3965" t="s">
        <v>9802</v>
      </c>
      <c r="D3965" s="1">
        <v>46286</v>
      </c>
      <c r="E3965" t="s">
        <v>11819</v>
      </c>
      <c r="F3965" t="s">
        <v>17</v>
      </c>
      <c r="G3965">
        <v>1598</v>
      </c>
      <c r="H3965">
        <v>28.76</v>
      </c>
      <c r="I3965">
        <v>5.18</v>
      </c>
      <c r="J3965">
        <v>1564.06</v>
      </c>
      <c r="K3965" s="1">
        <v>46288</v>
      </c>
      <c r="L3965" t="s">
        <v>16241</v>
      </c>
      <c r="M3965">
        <f t="shared" si="732"/>
        <v>1</v>
      </c>
      <c r="N3965">
        <f>COUNTIF(Orders!$A:$A,C3965)</f>
        <v>1</v>
      </c>
      <c r="P3965">
        <f>COUNTIF(Orders!$H:$H,UPPER(SUBSTITUTE(TRIM(C3965),"-","")))</f>
        <v>1</v>
      </c>
      <c r="R3965" t="str">
        <f t="shared" si="733"/>
        <v>Matched Order Reference</v>
      </c>
      <c r="S3965">
        <f t="shared" si="734"/>
        <v>1</v>
      </c>
      <c r="V3965" cm="1">
        <f t="array" ref="V3965">IF(E3965&lt;&gt;"CAPTURE",0,SUMPRODUCT((MDR_Rates!$A$2:$A$10=F3965)*(G3965&gt;MDR_Rates!$B$2:$B$10)*((MDR_Rates!$C$2:$C$10="")+(G3965&lt;=MDR_Rates!$C$2:$C$10))*MDR_Rates!$D$2:$D$10))</f>
        <v>1.8</v>
      </c>
      <c r="W3965">
        <f t="shared" si="735"/>
        <v>28.76</v>
      </c>
      <c r="X3965">
        <f t="shared" si="736"/>
        <v>5.18</v>
      </c>
      <c r="Y3965">
        <f t="shared" si="737"/>
        <v>0</v>
      </c>
      <c r="Z3965">
        <f t="shared" si="738"/>
        <v>0</v>
      </c>
      <c r="AG3965" t="str">
        <f t="shared" si="739"/>
        <v/>
      </c>
      <c r="AI3965" t="str">
        <f t="shared" si="740"/>
        <v/>
      </c>
      <c r="AJ3965" t="str">
        <f t="shared" si="741"/>
        <v/>
      </c>
      <c r="AK3965" t="str">
        <f t="shared" si="742"/>
        <v>ORD26004959</v>
      </c>
      <c r="AL3965">
        <f>IF(E3965&lt;&gt;"CAPTURE","",COUNTIF(Orders!$H:$H,AK3965))</f>
        <v>1</v>
      </c>
      <c r="AP3965" t="str">
        <f t="shared" si="743"/>
        <v>Matched to Order</v>
      </c>
      <c r="AQ3965">
        <f>IF(COUNTIF($A$2:A3965,A3965)=1,1,0)</f>
        <v>1</v>
      </c>
    </row>
    <row r="3966" spans="1:43" x14ac:dyDescent="0.3">
      <c r="A3966" t="s">
        <v>16410</v>
      </c>
      <c r="C3966" t="s">
        <v>9835</v>
      </c>
      <c r="D3966" s="1">
        <v>46286</v>
      </c>
      <c r="E3966" t="s">
        <v>11819</v>
      </c>
      <c r="F3966" t="s">
        <v>9</v>
      </c>
      <c r="G3966">
        <v>7999</v>
      </c>
      <c r="H3966">
        <v>24</v>
      </c>
      <c r="I3966">
        <v>4.32</v>
      </c>
      <c r="J3966">
        <v>7970.68</v>
      </c>
      <c r="K3966" s="1">
        <v>46288</v>
      </c>
      <c r="L3966" t="s">
        <v>16241</v>
      </c>
      <c r="M3966">
        <f t="shared" si="732"/>
        <v>1</v>
      </c>
      <c r="N3966">
        <f>COUNTIF(Orders!$A:$A,C3966)</f>
        <v>1</v>
      </c>
      <c r="P3966">
        <f>COUNTIF(Orders!$H:$H,UPPER(SUBSTITUTE(TRIM(C3966),"-","")))</f>
        <v>1</v>
      </c>
      <c r="R3966" t="str">
        <f t="shared" si="733"/>
        <v>Matched Order Reference</v>
      </c>
      <c r="S3966">
        <f t="shared" si="734"/>
        <v>1</v>
      </c>
      <c r="V3966" cm="1">
        <f t="array" ref="V3966">IF(E3966&lt;&gt;"CAPTURE",0,SUMPRODUCT((MDR_Rates!$A$2:$A$10=F3966)*(G3966&gt;MDR_Rates!$B$2:$B$10)*((MDR_Rates!$C$2:$C$10="")+(G3966&lt;=MDR_Rates!$C$2:$C$10))*MDR_Rates!$D$2:$D$10))</f>
        <v>0.3</v>
      </c>
      <c r="W3966">
        <f t="shared" si="735"/>
        <v>24</v>
      </c>
      <c r="X3966">
        <f t="shared" si="736"/>
        <v>4.32</v>
      </c>
      <c r="Y3966">
        <f t="shared" si="737"/>
        <v>0</v>
      </c>
      <c r="Z3966">
        <f t="shared" si="738"/>
        <v>0</v>
      </c>
      <c r="AG3966" t="str">
        <f t="shared" si="739"/>
        <v/>
      </c>
      <c r="AI3966" t="str">
        <f t="shared" si="740"/>
        <v/>
      </c>
      <c r="AJ3966" t="str">
        <f t="shared" si="741"/>
        <v/>
      </c>
      <c r="AK3966" t="str">
        <f t="shared" si="742"/>
        <v>ORD26004976</v>
      </c>
      <c r="AL3966">
        <f>IF(E3966&lt;&gt;"CAPTURE","",COUNTIF(Orders!$H:$H,AK3966))</f>
        <v>1</v>
      </c>
      <c r="AP3966" t="str">
        <f t="shared" si="743"/>
        <v>Matched to Order</v>
      </c>
      <c r="AQ3966">
        <f>IF(COUNTIF($A$2:A3966,A3966)=1,1,0)</f>
        <v>1</v>
      </c>
    </row>
    <row r="3967" spans="1:43" x14ac:dyDescent="0.3">
      <c r="A3967" t="s">
        <v>16411</v>
      </c>
      <c r="C3967" t="s">
        <v>10006</v>
      </c>
      <c r="D3967" s="1">
        <v>46286</v>
      </c>
      <c r="E3967" t="s">
        <v>11819</v>
      </c>
      <c r="F3967" t="s">
        <v>9</v>
      </c>
      <c r="G3967">
        <v>1647</v>
      </c>
      <c r="H3967">
        <v>0</v>
      </c>
      <c r="I3967">
        <v>0</v>
      </c>
      <c r="J3967">
        <v>1647</v>
      </c>
      <c r="K3967" s="1">
        <v>46288</v>
      </c>
      <c r="L3967" t="s">
        <v>16241</v>
      </c>
      <c r="M3967">
        <f t="shared" si="732"/>
        <v>1</v>
      </c>
      <c r="N3967">
        <f>COUNTIF(Orders!$A:$A,C3967)</f>
        <v>1</v>
      </c>
      <c r="P3967">
        <f>COUNTIF(Orders!$H:$H,UPPER(SUBSTITUTE(TRIM(C3967),"-","")))</f>
        <v>1</v>
      </c>
      <c r="R3967" t="str">
        <f t="shared" si="733"/>
        <v>Matched Order Reference</v>
      </c>
      <c r="S3967">
        <f t="shared" si="734"/>
        <v>1</v>
      </c>
      <c r="V3967" cm="1">
        <f t="array" ref="V3967">IF(E3967&lt;&gt;"CAPTURE",0,SUMPRODUCT((MDR_Rates!$A$2:$A$10=F3967)*(G3967&gt;MDR_Rates!$B$2:$B$10)*((MDR_Rates!$C$2:$C$10="")+(G3967&lt;=MDR_Rates!$C$2:$C$10))*MDR_Rates!$D$2:$D$10))</f>
        <v>0</v>
      </c>
      <c r="W3967">
        <f t="shared" si="735"/>
        <v>0</v>
      </c>
      <c r="X3967">
        <f t="shared" si="736"/>
        <v>0</v>
      </c>
      <c r="Y3967">
        <f t="shared" si="737"/>
        <v>0</v>
      </c>
      <c r="Z3967">
        <f t="shared" si="738"/>
        <v>0</v>
      </c>
      <c r="AG3967" t="str">
        <f t="shared" si="739"/>
        <v/>
      </c>
      <c r="AI3967" t="str">
        <f t="shared" si="740"/>
        <v/>
      </c>
      <c r="AJ3967" t="str">
        <f t="shared" si="741"/>
        <v/>
      </c>
      <c r="AK3967" t="str">
        <f t="shared" si="742"/>
        <v>ORD26005065</v>
      </c>
      <c r="AL3967">
        <f>IF(E3967&lt;&gt;"CAPTURE","",COUNTIF(Orders!$H:$H,AK3967))</f>
        <v>1</v>
      </c>
      <c r="AP3967" t="str">
        <f t="shared" si="743"/>
        <v>Matched to Order</v>
      </c>
      <c r="AQ3967">
        <f>IF(COUNTIF($A$2:A3967,A3967)=1,1,0)</f>
        <v>1</v>
      </c>
    </row>
    <row r="3968" spans="1:43" x14ac:dyDescent="0.3">
      <c r="A3968" t="s">
        <v>16412</v>
      </c>
      <c r="C3968" t="s">
        <v>10117</v>
      </c>
      <c r="D3968" s="1">
        <v>46286</v>
      </c>
      <c r="E3968" t="s">
        <v>11819</v>
      </c>
      <c r="F3968" t="s">
        <v>9</v>
      </c>
      <c r="G3968">
        <v>2797</v>
      </c>
      <c r="H3968">
        <v>8.39</v>
      </c>
      <c r="I3968">
        <v>1.51</v>
      </c>
      <c r="J3968">
        <v>2787.1</v>
      </c>
      <c r="K3968" s="1">
        <v>46288</v>
      </c>
      <c r="L3968" t="s">
        <v>16241</v>
      </c>
      <c r="M3968">
        <f t="shared" si="732"/>
        <v>1</v>
      </c>
      <c r="N3968">
        <f>COUNTIF(Orders!$A:$A,C3968)</f>
        <v>1</v>
      </c>
      <c r="P3968">
        <f>COUNTIF(Orders!$H:$H,UPPER(SUBSTITUTE(TRIM(C3968),"-","")))</f>
        <v>1</v>
      </c>
      <c r="R3968" t="str">
        <f t="shared" si="733"/>
        <v>Matched Order Reference</v>
      </c>
      <c r="S3968">
        <f t="shared" si="734"/>
        <v>1</v>
      </c>
      <c r="V3968" cm="1">
        <f t="array" ref="V3968">IF(E3968&lt;&gt;"CAPTURE",0,SUMPRODUCT((MDR_Rates!$A$2:$A$10=F3968)*(G3968&gt;MDR_Rates!$B$2:$B$10)*((MDR_Rates!$C$2:$C$10="")+(G3968&lt;=MDR_Rates!$C$2:$C$10))*MDR_Rates!$D$2:$D$10))</f>
        <v>0.3</v>
      </c>
      <c r="W3968">
        <f t="shared" si="735"/>
        <v>8.39</v>
      </c>
      <c r="X3968">
        <f t="shared" si="736"/>
        <v>1.51</v>
      </c>
      <c r="Y3968">
        <f t="shared" si="737"/>
        <v>0</v>
      </c>
      <c r="Z3968">
        <f t="shared" si="738"/>
        <v>0</v>
      </c>
      <c r="AG3968" t="str">
        <f t="shared" si="739"/>
        <v/>
      </c>
      <c r="AI3968" t="str">
        <f t="shared" si="740"/>
        <v/>
      </c>
      <c r="AJ3968" t="str">
        <f t="shared" si="741"/>
        <v/>
      </c>
      <c r="AK3968" t="str">
        <f t="shared" si="742"/>
        <v>ORD26005123</v>
      </c>
      <c r="AL3968">
        <f>IF(E3968&lt;&gt;"CAPTURE","",COUNTIF(Orders!$H:$H,AK3968))</f>
        <v>1</v>
      </c>
      <c r="AP3968" t="str">
        <f t="shared" si="743"/>
        <v>Matched to Order</v>
      </c>
      <c r="AQ3968">
        <f>IF(COUNTIF($A$2:A3968,A3968)=1,1,0)</f>
        <v>1</v>
      </c>
    </row>
    <row r="3969" spans="1:43" x14ac:dyDescent="0.3">
      <c r="A3969" t="s">
        <v>16413</v>
      </c>
      <c r="C3969" t="s">
        <v>10163</v>
      </c>
      <c r="D3969" s="1">
        <v>46286</v>
      </c>
      <c r="E3969" t="s">
        <v>11819</v>
      </c>
      <c r="F3969" t="s">
        <v>9</v>
      </c>
      <c r="G3969">
        <v>1499</v>
      </c>
      <c r="H3969">
        <v>0</v>
      </c>
      <c r="I3969">
        <v>0</v>
      </c>
      <c r="J3969">
        <v>1499</v>
      </c>
      <c r="K3969" s="1">
        <v>46288</v>
      </c>
      <c r="L3969" t="s">
        <v>16241</v>
      </c>
      <c r="M3969">
        <f t="shared" si="732"/>
        <v>1</v>
      </c>
      <c r="N3969">
        <f>COUNTIF(Orders!$A:$A,C3969)</f>
        <v>1</v>
      </c>
      <c r="P3969">
        <f>COUNTIF(Orders!$H:$H,UPPER(SUBSTITUTE(TRIM(C3969),"-","")))</f>
        <v>1</v>
      </c>
      <c r="R3969" t="str">
        <f t="shared" si="733"/>
        <v>Matched Order Reference</v>
      </c>
      <c r="S3969">
        <f t="shared" si="734"/>
        <v>1</v>
      </c>
      <c r="V3969" cm="1">
        <f t="array" ref="V3969">IF(E3969&lt;&gt;"CAPTURE",0,SUMPRODUCT((MDR_Rates!$A$2:$A$10=F3969)*(G3969&gt;MDR_Rates!$B$2:$B$10)*((MDR_Rates!$C$2:$C$10="")+(G3969&lt;=MDR_Rates!$C$2:$C$10))*MDR_Rates!$D$2:$D$10))</f>
        <v>0</v>
      </c>
      <c r="W3969">
        <f t="shared" si="735"/>
        <v>0</v>
      </c>
      <c r="X3969">
        <f t="shared" si="736"/>
        <v>0</v>
      </c>
      <c r="Y3969">
        <f t="shared" si="737"/>
        <v>0</v>
      </c>
      <c r="Z3969">
        <f t="shared" si="738"/>
        <v>0</v>
      </c>
      <c r="AG3969" t="str">
        <f t="shared" si="739"/>
        <v/>
      </c>
      <c r="AI3969" t="str">
        <f t="shared" si="740"/>
        <v/>
      </c>
      <c r="AJ3969" t="str">
        <f t="shared" si="741"/>
        <v/>
      </c>
      <c r="AK3969" t="str">
        <f t="shared" si="742"/>
        <v>ORD26005147</v>
      </c>
      <c r="AL3969">
        <f>IF(E3969&lt;&gt;"CAPTURE","",COUNTIF(Orders!$H:$H,AK3969))</f>
        <v>1</v>
      </c>
      <c r="AP3969" t="str">
        <f t="shared" si="743"/>
        <v>Matched to Order</v>
      </c>
      <c r="AQ3969">
        <f>IF(COUNTIF($A$2:A3969,A3969)=1,1,0)</f>
        <v>1</v>
      </c>
    </row>
    <row r="3970" spans="1:43" x14ac:dyDescent="0.3">
      <c r="A3970" t="s">
        <v>16414</v>
      </c>
      <c r="C3970" t="s">
        <v>16415</v>
      </c>
      <c r="D3970" s="1">
        <v>46286</v>
      </c>
      <c r="E3970" t="s">
        <v>11819</v>
      </c>
      <c r="F3970" t="s">
        <v>9</v>
      </c>
      <c r="G3970">
        <v>1499</v>
      </c>
      <c r="H3970">
        <v>0</v>
      </c>
      <c r="I3970">
        <v>0</v>
      </c>
      <c r="J3970">
        <v>1499</v>
      </c>
      <c r="K3970" s="1">
        <v>46288</v>
      </c>
      <c r="L3970" t="s">
        <v>16241</v>
      </c>
      <c r="M3970">
        <f t="shared" si="732"/>
        <v>1</v>
      </c>
      <c r="N3970">
        <f>COUNTIF(Orders!$A:$A,C3970)</f>
        <v>0</v>
      </c>
      <c r="P3970">
        <f>COUNTIF(Orders!$H:$H,UPPER(SUBSTITUTE(TRIM(C3970),"-","")))</f>
        <v>1</v>
      </c>
      <c r="R3970" t="str">
        <f t="shared" si="733"/>
        <v>Matched Order Reference</v>
      </c>
      <c r="S3970">
        <f t="shared" si="734"/>
        <v>1</v>
      </c>
      <c r="V3970" cm="1">
        <f t="array" ref="V3970">IF(E3970&lt;&gt;"CAPTURE",0,SUMPRODUCT((MDR_Rates!$A$2:$A$10=F3970)*(G3970&gt;MDR_Rates!$B$2:$B$10)*((MDR_Rates!$C$2:$C$10="")+(G3970&lt;=MDR_Rates!$C$2:$C$10))*MDR_Rates!$D$2:$D$10))</f>
        <v>0</v>
      </c>
      <c r="W3970">
        <f t="shared" si="735"/>
        <v>0</v>
      </c>
      <c r="X3970">
        <f t="shared" si="736"/>
        <v>0</v>
      </c>
      <c r="Y3970">
        <f t="shared" si="737"/>
        <v>0</v>
      </c>
      <c r="Z3970">
        <f t="shared" si="738"/>
        <v>0</v>
      </c>
      <c r="AG3970" t="str">
        <f t="shared" si="739"/>
        <v/>
      </c>
      <c r="AI3970" t="str">
        <f t="shared" si="740"/>
        <v/>
      </c>
      <c r="AJ3970" t="str">
        <f t="shared" si="741"/>
        <v/>
      </c>
      <c r="AK3970" t="str">
        <f t="shared" si="742"/>
        <v>ORD26005163</v>
      </c>
      <c r="AL3970">
        <f>IF(E3970&lt;&gt;"CAPTURE","",COUNTIF(Orders!$H:$H,AK3970))</f>
        <v>1</v>
      </c>
      <c r="AP3970" t="str">
        <f t="shared" si="743"/>
        <v>Matched to Order</v>
      </c>
      <c r="AQ3970">
        <f>IF(COUNTIF($A$2:A3970,A3970)=1,1,0)</f>
        <v>1</v>
      </c>
    </row>
    <row r="3971" spans="1:43" x14ac:dyDescent="0.3">
      <c r="A3971" t="s">
        <v>16416</v>
      </c>
      <c r="C3971" t="s">
        <v>10243</v>
      </c>
      <c r="D3971" s="1">
        <v>46286</v>
      </c>
      <c r="E3971" t="s">
        <v>11819</v>
      </c>
      <c r="F3971" t="s">
        <v>9</v>
      </c>
      <c r="G3971">
        <v>8597</v>
      </c>
      <c r="H3971">
        <v>25.79</v>
      </c>
      <c r="I3971">
        <v>4.6399999999999997</v>
      </c>
      <c r="J3971">
        <v>8566.57</v>
      </c>
      <c r="K3971" s="1">
        <v>46288</v>
      </c>
      <c r="L3971" t="s">
        <v>16241</v>
      </c>
      <c r="M3971">
        <f t="shared" ref="M3971:M4034" si="744">COUNTIF($A:$A,A3971)</f>
        <v>1</v>
      </c>
      <c r="N3971">
        <f>COUNTIF(Orders!$A:$A,C3971)</f>
        <v>1</v>
      </c>
      <c r="P3971">
        <f>COUNTIF(Orders!$H:$H,UPPER(SUBSTITUTE(TRIM(C3971),"-","")))</f>
        <v>1</v>
      </c>
      <c r="R3971" t="str">
        <f t="shared" ref="R3971:R4034" si="745">IF(E3971="REFUND","Refund",IF(P3971=0,"Unmatched Order Reference","Matched Order Reference"))</f>
        <v>Matched Order Reference</v>
      </c>
      <c r="S3971">
        <f t="shared" ref="S3971:S4034" si="746">COUNTIFS($C$2:$C$5753,C3971,$E$2:$E$5753,"CAPTURE")</f>
        <v>1</v>
      </c>
      <c r="V3971" cm="1">
        <f t="array" ref="V3971">IF(E3971&lt;&gt;"CAPTURE",0,SUMPRODUCT((MDR_Rates!$A$2:$A$10=F3971)*(G3971&gt;MDR_Rates!$B$2:$B$10)*((MDR_Rates!$C$2:$C$10="")+(G3971&lt;=MDR_Rates!$C$2:$C$10))*MDR_Rates!$D$2:$D$10))</f>
        <v>0.3</v>
      </c>
      <c r="W3971">
        <f t="shared" ref="W3971:W4034" si="747">IF(E3971&lt;&gt;"CAPTURE",0,ROUND(G3971*V3971/100,2))</f>
        <v>25.79</v>
      </c>
      <c r="X3971">
        <f t="shared" ref="X3971:X4034" si="748">IF(E3971&lt;&gt;"CAPTURE",0,ROUND(W3971*18/100,2))</f>
        <v>4.6399999999999997</v>
      </c>
      <c r="Y3971">
        <f t="shared" ref="Y3971:Y4034" si="749">IF(E3971&lt;&gt;"CAPTURE",0,ROUND(H3971-W3971,2))</f>
        <v>0</v>
      </c>
      <c r="Z3971">
        <f t="shared" ref="Z3971:Z4034" si="750">IF(E3971&lt;&gt;"CAPTURE",0,ROUND(I3971-X3971,2))</f>
        <v>0</v>
      </c>
      <c r="AG3971" t="str">
        <f t="shared" ref="AG3971:AG4034" si="751">IF(E3971&lt;&gt;"REFUND","",IF(COUNTIFS($A:$A,B3971,$E:$E,"CAPTURE")=0,"Missing Original Capture","Original Capture Found"))</f>
        <v/>
      </c>
      <c r="AI3971" t="str">
        <f t="shared" ref="AI3971:AI4034" si="752">IF(E3971="REFUND",_xlfn.MAXIFS($G:$G,$A:$A,B3971,$E:$E,"CAPTURE"),"")</f>
        <v/>
      </c>
      <c r="AJ3971" t="str">
        <f t="shared" ref="AJ3971:AJ4034" si="753">IF(E3971&lt;&gt;"REFUND","",IF(G3971&gt;AI3971,"Refund Exceeds Capture",IF(ABS(G3971-AI3971)&lt;0.01,"Full Refund","Partial Refund")))</f>
        <v/>
      </c>
      <c r="AK3971" t="str">
        <f t="shared" ref="AK3971:AK4034" si="754">UPPER(SUBSTITUTE(TRIM(C3971),"-",""))</f>
        <v>ORD26005189</v>
      </c>
      <c r="AL3971">
        <f>IF(E3971&lt;&gt;"CAPTURE","",COUNTIF(Orders!$H:$H,AK3971))</f>
        <v>1</v>
      </c>
      <c r="AP3971" t="str">
        <f t="shared" ref="AP3971:AP4034" si="755">IF(E3971&lt;&gt;"CAPTURE","",IF(M3971&gt;1,"Duplicate ID - Review",IF(AL3971=0,"Unmatched Order",IF(AL3971=1,"Matched to Order","Multiple Order Matches"))))</f>
        <v>Matched to Order</v>
      </c>
      <c r="AQ3971">
        <f>IF(COUNTIF($A$2:A3971,A3971)=1,1,0)</f>
        <v>1</v>
      </c>
    </row>
    <row r="3972" spans="1:43" x14ac:dyDescent="0.3">
      <c r="A3972" t="s">
        <v>16417</v>
      </c>
      <c r="C3972" t="s">
        <v>10293</v>
      </c>
      <c r="D3972" s="1">
        <v>46286</v>
      </c>
      <c r="E3972" t="s">
        <v>11819</v>
      </c>
      <c r="F3972" t="s">
        <v>9</v>
      </c>
      <c r="G3972">
        <v>1299</v>
      </c>
      <c r="H3972">
        <v>0</v>
      </c>
      <c r="I3972">
        <v>0</v>
      </c>
      <c r="J3972">
        <v>1299</v>
      </c>
      <c r="K3972" s="1">
        <v>46288</v>
      </c>
      <c r="L3972" t="s">
        <v>16241</v>
      </c>
      <c r="M3972">
        <f t="shared" si="744"/>
        <v>1</v>
      </c>
      <c r="N3972">
        <f>COUNTIF(Orders!$A:$A,C3972)</f>
        <v>1</v>
      </c>
      <c r="P3972">
        <f>COUNTIF(Orders!$H:$H,UPPER(SUBSTITUTE(TRIM(C3972),"-","")))</f>
        <v>1</v>
      </c>
      <c r="R3972" t="str">
        <f t="shared" si="745"/>
        <v>Matched Order Reference</v>
      </c>
      <c r="S3972">
        <f t="shared" si="746"/>
        <v>1</v>
      </c>
      <c r="V3972" cm="1">
        <f t="array" ref="V3972">IF(E3972&lt;&gt;"CAPTURE",0,SUMPRODUCT((MDR_Rates!$A$2:$A$10=F3972)*(G3972&gt;MDR_Rates!$B$2:$B$10)*((MDR_Rates!$C$2:$C$10="")+(G3972&lt;=MDR_Rates!$C$2:$C$10))*MDR_Rates!$D$2:$D$10))</f>
        <v>0</v>
      </c>
      <c r="W3972">
        <f t="shared" si="747"/>
        <v>0</v>
      </c>
      <c r="X3972">
        <f t="shared" si="748"/>
        <v>0</v>
      </c>
      <c r="Y3972">
        <f t="shared" si="749"/>
        <v>0</v>
      </c>
      <c r="Z3972">
        <f t="shared" si="750"/>
        <v>0</v>
      </c>
      <c r="AG3972" t="str">
        <f t="shared" si="751"/>
        <v/>
      </c>
      <c r="AI3972" t="str">
        <f t="shared" si="752"/>
        <v/>
      </c>
      <c r="AJ3972" t="str">
        <f t="shared" si="753"/>
        <v/>
      </c>
      <c r="AK3972" t="str">
        <f t="shared" si="754"/>
        <v>ORD26005215</v>
      </c>
      <c r="AL3972">
        <f>IF(E3972&lt;&gt;"CAPTURE","",COUNTIF(Orders!$H:$H,AK3972))</f>
        <v>1</v>
      </c>
      <c r="AP3972" t="str">
        <f t="shared" si="755"/>
        <v>Matched to Order</v>
      </c>
      <c r="AQ3972">
        <f>IF(COUNTIF($A$2:A3972,A3972)=1,1,0)</f>
        <v>1</v>
      </c>
    </row>
    <row r="3973" spans="1:43" x14ac:dyDescent="0.3">
      <c r="A3973" t="s">
        <v>16418</v>
      </c>
      <c r="C3973" t="s">
        <v>16419</v>
      </c>
      <c r="D3973" s="1">
        <v>46286</v>
      </c>
      <c r="E3973" t="s">
        <v>11819</v>
      </c>
      <c r="F3973" t="s">
        <v>17</v>
      </c>
      <c r="G3973">
        <v>2297</v>
      </c>
      <c r="H3973">
        <v>36.75</v>
      </c>
      <c r="I3973">
        <v>6.62</v>
      </c>
      <c r="J3973">
        <v>2253.63</v>
      </c>
      <c r="K3973" s="1">
        <v>46288</v>
      </c>
      <c r="L3973" t="s">
        <v>16241</v>
      </c>
      <c r="M3973">
        <f t="shared" si="744"/>
        <v>1</v>
      </c>
      <c r="N3973">
        <f>COUNTIF(Orders!$A:$A,C3973)</f>
        <v>1</v>
      </c>
      <c r="P3973">
        <f>COUNTIF(Orders!$H:$H,UPPER(SUBSTITUTE(TRIM(C3973),"-","")))</f>
        <v>1</v>
      </c>
      <c r="R3973" t="str">
        <f t="shared" si="745"/>
        <v>Matched Order Reference</v>
      </c>
      <c r="S3973">
        <f t="shared" si="746"/>
        <v>1</v>
      </c>
      <c r="V3973" cm="1">
        <f t="array" ref="V3973">IF(E3973&lt;&gt;"CAPTURE",0,SUMPRODUCT((MDR_Rates!$A$2:$A$10=F3973)*(G3973&gt;MDR_Rates!$B$2:$B$10)*((MDR_Rates!$C$2:$C$10="")+(G3973&lt;=MDR_Rates!$C$2:$C$10))*MDR_Rates!$D$2:$D$10))</f>
        <v>1.6</v>
      </c>
      <c r="W3973">
        <f t="shared" si="747"/>
        <v>36.75</v>
      </c>
      <c r="X3973">
        <f t="shared" si="748"/>
        <v>6.62</v>
      </c>
      <c r="Y3973">
        <f t="shared" si="749"/>
        <v>0</v>
      </c>
      <c r="Z3973">
        <f t="shared" si="750"/>
        <v>0</v>
      </c>
      <c r="AG3973" t="str">
        <f t="shared" si="751"/>
        <v/>
      </c>
      <c r="AI3973" t="str">
        <f t="shared" si="752"/>
        <v/>
      </c>
      <c r="AJ3973" t="str">
        <f t="shared" si="753"/>
        <v/>
      </c>
      <c r="AK3973" t="str">
        <f t="shared" si="754"/>
        <v>ORD26005247</v>
      </c>
      <c r="AL3973">
        <f>IF(E3973&lt;&gt;"CAPTURE","",COUNTIF(Orders!$H:$H,AK3973))</f>
        <v>1</v>
      </c>
      <c r="AP3973" t="str">
        <f t="shared" si="755"/>
        <v>Matched to Order</v>
      </c>
      <c r="AQ3973">
        <f>IF(COUNTIF($A$2:A3973,A3973)=1,1,0)</f>
        <v>1</v>
      </c>
    </row>
    <row r="3974" spans="1:43" x14ac:dyDescent="0.3">
      <c r="A3974" t="s">
        <v>16420</v>
      </c>
      <c r="C3974" t="s">
        <v>16421</v>
      </c>
      <c r="D3974" s="1">
        <v>46286</v>
      </c>
      <c r="E3974" t="s">
        <v>11819</v>
      </c>
      <c r="F3974" t="s">
        <v>33</v>
      </c>
      <c r="G3974">
        <v>1598</v>
      </c>
      <c r="H3974">
        <v>23.97</v>
      </c>
      <c r="I3974">
        <v>4.3099999999999996</v>
      </c>
      <c r="J3974">
        <v>1569.72</v>
      </c>
      <c r="K3974" s="1">
        <v>46288</v>
      </c>
      <c r="L3974" t="s">
        <v>16241</v>
      </c>
      <c r="M3974">
        <f t="shared" si="744"/>
        <v>1</v>
      </c>
      <c r="N3974">
        <f>COUNTIF(Orders!$A:$A,C3974)</f>
        <v>1</v>
      </c>
      <c r="P3974">
        <f>COUNTIF(Orders!$H:$H,UPPER(SUBSTITUTE(TRIM(C3974),"-","")))</f>
        <v>1</v>
      </c>
      <c r="R3974" t="str">
        <f t="shared" si="745"/>
        <v>Matched Order Reference</v>
      </c>
      <c r="S3974">
        <f t="shared" si="746"/>
        <v>1</v>
      </c>
      <c r="V3974" cm="1">
        <f t="array" ref="V3974">IF(E3974&lt;&gt;"CAPTURE",0,SUMPRODUCT((MDR_Rates!$A$2:$A$10=F3974)*(G3974&gt;MDR_Rates!$B$2:$B$10)*((MDR_Rates!$C$2:$C$10="")+(G3974&lt;=MDR_Rates!$C$2:$C$10))*MDR_Rates!$D$2:$D$10))</f>
        <v>1.5</v>
      </c>
      <c r="W3974">
        <f t="shared" si="747"/>
        <v>23.97</v>
      </c>
      <c r="X3974">
        <f t="shared" si="748"/>
        <v>4.3099999999999996</v>
      </c>
      <c r="Y3974">
        <f t="shared" si="749"/>
        <v>0</v>
      </c>
      <c r="Z3974">
        <f t="shared" si="750"/>
        <v>0</v>
      </c>
      <c r="AG3974" t="str">
        <f t="shared" si="751"/>
        <v/>
      </c>
      <c r="AI3974" t="str">
        <f t="shared" si="752"/>
        <v/>
      </c>
      <c r="AJ3974" t="str">
        <f t="shared" si="753"/>
        <v/>
      </c>
      <c r="AK3974" t="str">
        <f t="shared" si="754"/>
        <v>ORD26005314</v>
      </c>
      <c r="AL3974">
        <f>IF(E3974&lt;&gt;"CAPTURE","",COUNTIF(Orders!$H:$H,AK3974))</f>
        <v>1</v>
      </c>
      <c r="AP3974" t="str">
        <f t="shared" si="755"/>
        <v>Matched to Order</v>
      </c>
      <c r="AQ3974">
        <f>IF(COUNTIF($A$2:A3974,A3974)=1,1,0)</f>
        <v>1</v>
      </c>
    </row>
    <row r="3975" spans="1:43" x14ac:dyDescent="0.3">
      <c r="A3975" t="s">
        <v>16422</v>
      </c>
      <c r="C3975" t="s">
        <v>10615</v>
      </c>
      <c r="D3975" s="1">
        <v>46286</v>
      </c>
      <c r="E3975" t="s">
        <v>11819</v>
      </c>
      <c r="F3975" t="s">
        <v>17</v>
      </c>
      <c r="G3975">
        <v>1799</v>
      </c>
      <c r="H3975">
        <v>32.380000000000003</v>
      </c>
      <c r="I3975">
        <v>5.83</v>
      </c>
      <c r="J3975">
        <v>1760.79</v>
      </c>
      <c r="K3975" s="1">
        <v>46288</v>
      </c>
      <c r="L3975" t="s">
        <v>16241</v>
      </c>
      <c r="M3975">
        <f t="shared" si="744"/>
        <v>1</v>
      </c>
      <c r="N3975">
        <f>COUNTIF(Orders!$A:$A,C3975)</f>
        <v>1</v>
      </c>
      <c r="P3975">
        <f>COUNTIF(Orders!$H:$H,UPPER(SUBSTITUTE(TRIM(C3975),"-","")))</f>
        <v>1</v>
      </c>
      <c r="R3975" t="str">
        <f t="shared" si="745"/>
        <v>Matched Order Reference</v>
      </c>
      <c r="S3975">
        <f t="shared" si="746"/>
        <v>1</v>
      </c>
      <c r="V3975" cm="1">
        <f t="array" ref="V3975">IF(E3975&lt;&gt;"CAPTURE",0,SUMPRODUCT((MDR_Rates!$A$2:$A$10=F3975)*(G3975&gt;MDR_Rates!$B$2:$B$10)*((MDR_Rates!$C$2:$C$10="")+(G3975&lt;=MDR_Rates!$C$2:$C$10))*MDR_Rates!$D$2:$D$10))</f>
        <v>1.8</v>
      </c>
      <c r="W3975">
        <f t="shared" si="747"/>
        <v>32.380000000000003</v>
      </c>
      <c r="X3975">
        <f t="shared" si="748"/>
        <v>5.83</v>
      </c>
      <c r="Y3975">
        <f t="shared" si="749"/>
        <v>0</v>
      </c>
      <c r="Z3975">
        <f t="shared" si="750"/>
        <v>0</v>
      </c>
      <c r="AG3975" t="str">
        <f t="shared" si="751"/>
        <v/>
      </c>
      <c r="AI3975" t="str">
        <f t="shared" si="752"/>
        <v/>
      </c>
      <c r="AJ3975" t="str">
        <f t="shared" si="753"/>
        <v/>
      </c>
      <c r="AK3975" t="str">
        <f t="shared" si="754"/>
        <v>ORD26005381</v>
      </c>
      <c r="AL3975">
        <f>IF(E3975&lt;&gt;"CAPTURE","",COUNTIF(Orders!$H:$H,AK3975))</f>
        <v>1</v>
      </c>
      <c r="AP3975" t="str">
        <f t="shared" si="755"/>
        <v>Matched to Order</v>
      </c>
      <c r="AQ3975">
        <f>IF(COUNTIF($A$2:A3975,A3975)=1,1,0)</f>
        <v>1</v>
      </c>
    </row>
    <row r="3976" spans="1:43" x14ac:dyDescent="0.3">
      <c r="A3976" t="s">
        <v>16423</v>
      </c>
      <c r="C3976" t="s">
        <v>10688</v>
      </c>
      <c r="D3976" s="1">
        <v>46286</v>
      </c>
      <c r="E3976" t="s">
        <v>11819</v>
      </c>
      <c r="F3976" t="s">
        <v>9</v>
      </c>
      <c r="G3976">
        <v>5298</v>
      </c>
      <c r="H3976">
        <v>15.89</v>
      </c>
      <c r="I3976">
        <v>2.86</v>
      </c>
      <c r="J3976">
        <v>5279.25</v>
      </c>
      <c r="K3976" s="1">
        <v>46288</v>
      </c>
      <c r="L3976" t="s">
        <v>16241</v>
      </c>
      <c r="M3976">
        <f t="shared" si="744"/>
        <v>1</v>
      </c>
      <c r="N3976">
        <f>COUNTIF(Orders!$A:$A,C3976)</f>
        <v>1</v>
      </c>
      <c r="P3976">
        <f>COUNTIF(Orders!$H:$H,UPPER(SUBSTITUTE(TRIM(C3976),"-","")))</f>
        <v>1</v>
      </c>
      <c r="R3976" t="str">
        <f t="shared" si="745"/>
        <v>Matched Order Reference</v>
      </c>
      <c r="S3976">
        <f t="shared" si="746"/>
        <v>1</v>
      </c>
      <c r="V3976" cm="1">
        <f t="array" ref="V3976">IF(E3976&lt;&gt;"CAPTURE",0,SUMPRODUCT((MDR_Rates!$A$2:$A$10=F3976)*(G3976&gt;MDR_Rates!$B$2:$B$10)*((MDR_Rates!$C$2:$C$10="")+(G3976&lt;=MDR_Rates!$C$2:$C$10))*MDR_Rates!$D$2:$D$10))</f>
        <v>0.3</v>
      </c>
      <c r="W3976">
        <f t="shared" si="747"/>
        <v>15.89</v>
      </c>
      <c r="X3976">
        <f t="shared" si="748"/>
        <v>2.86</v>
      </c>
      <c r="Y3976">
        <f t="shared" si="749"/>
        <v>0</v>
      </c>
      <c r="Z3976">
        <f t="shared" si="750"/>
        <v>0</v>
      </c>
      <c r="AG3976" t="str">
        <f t="shared" si="751"/>
        <v/>
      </c>
      <c r="AI3976" t="str">
        <f t="shared" si="752"/>
        <v/>
      </c>
      <c r="AJ3976" t="str">
        <f t="shared" si="753"/>
        <v/>
      </c>
      <c r="AK3976" t="str">
        <f t="shared" si="754"/>
        <v>ORD26005418</v>
      </c>
      <c r="AL3976">
        <f>IF(E3976&lt;&gt;"CAPTURE","",COUNTIF(Orders!$H:$H,AK3976))</f>
        <v>1</v>
      </c>
      <c r="AP3976" t="str">
        <f t="shared" si="755"/>
        <v>Matched to Order</v>
      </c>
      <c r="AQ3976">
        <f>IF(COUNTIF($A$2:A3976,A3976)=1,1,0)</f>
        <v>1</v>
      </c>
    </row>
    <row r="3977" spans="1:43" x14ac:dyDescent="0.3">
      <c r="A3977" t="s">
        <v>16424</v>
      </c>
      <c r="C3977" t="s">
        <v>10739</v>
      </c>
      <c r="D3977" s="1">
        <v>46286</v>
      </c>
      <c r="E3977" t="s">
        <v>11819</v>
      </c>
      <c r="F3977" t="s">
        <v>33</v>
      </c>
      <c r="G3977">
        <v>2298</v>
      </c>
      <c r="H3977">
        <v>27.58</v>
      </c>
      <c r="I3977">
        <v>4.96</v>
      </c>
      <c r="J3977">
        <v>2265.46</v>
      </c>
      <c r="K3977" s="1">
        <v>46288</v>
      </c>
      <c r="L3977" t="s">
        <v>16241</v>
      </c>
      <c r="M3977">
        <f t="shared" si="744"/>
        <v>1</v>
      </c>
      <c r="N3977">
        <f>COUNTIF(Orders!$A:$A,C3977)</f>
        <v>1</v>
      </c>
      <c r="P3977">
        <f>COUNTIF(Orders!$H:$H,UPPER(SUBSTITUTE(TRIM(C3977),"-","")))</f>
        <v>1</v>
      </c>
      <c r="R3977" t="str">
        <f t="shared" si="745"/>
        <v>Matched Order Reference</v>
      </c>
      <c r="S3977">
        <f t="shared" si="746"/>
        <v>1</v>
      </c>
      <c r="V3977" cm="1">
        <f t="array" ref="V3977">IF(E3977&lt;&gt;"CAPTURE",0,SUMPRODUCT((MDR_Rates!$A$2:$A$10=F3977)*(G3977&gt;MDR_Rates!$B$2:$B$10)*((MDR_Rates!$C$2:$C$10="")+(G3977&lt;=MDR_Rates!$C$2:$C$10))*MDR_Rates!$D$2:$D$10))</f>
        <v>1.2</v>
      </c>
      <c r="W3977">
        <f t="shared" si="747"/>
        <v>27.58</v>
      </c>
      <c r="X3977">
        <f t="shared" si="748"/>
        <v>4.96</v>
      </c>
      <c r="Y3977">
        <f t="shared" si="749"/>
        <v>0</v>
      </c>
      <c r="Z3977">
        <f t="shared" si="750"/>
        <v>0</v>
      </c>
      <c r="AG3977" t="str">
        <f t="shared" si="751"/>
        <v/>
      </c>
      <c r="AI3977" t="str">
        <f t="shared" si="752"/>
        <v/>
      </c>
      <c r="AJ3977" t="str">
        <f t="shared" si="753"/>
        <v/>
      </c>
      <c r="AK3977" t="str">
        <f t="shared" si="754"/>
        <v>ORD26005444</v>
      </c>
      <c r="AL3977">
        <f>IF(E3977&lt;&gt;"CAPTURE","",COUNTIF(Orders!$H:$H,AK3977))</f>
        <v>1</v>
      </c>
      <c r="AP3977" t="str">
        <f t="shared" si="755"/>
        <v>Matched to Order</v>
      </c>
      <c r="AQ3977">
        <f>IF(COUNTIF($A$2:A3977,A3977)=1,1,0)</f>
        <v>1</v>
      </c>
    </row>
    <row r="3978" spans="1:43" x14ac:dyDescent="0.3">
      <c r="A3978" t="s">
        <v>16425</v>
      </c>
      <c r="C3978" t="s">
        <v>10834</v>
      </c>
      <c r="D3978" s="1">
        <v>46286</v>
      </c>
      <c r="E3978" t="s">
        <v>11819</v>
      </c>
      <c r="F3978" t="s">
        <v>44</v>
      </c>
      <c r="G3978">
        <v>599</v>
      </c>
      <c r="H3978">
        <v>11.38</v>
      </c>
      <c r="I3978">
        <v>2.0499999999999998</v>
      </c>
      <c r="J3978">
        <v>585.57000000000005</v>
      </c>
      <c r="K3978" s="1">
        <v>46288</v>
      </c>
      <c r="L3978" t="s">
        <v>16241</v>
      </c>
      <c r="M3978">
        <f t="shared" si="744"/>
        <v>1</v>
      </c>
      <c r="N3978">
        <f>COUNTIF(Orders!$A:$A,C3978)</f>
        <v>1</v>
      </c>
      <c r="P3978">
        <f>COUNTIF(Orders!$H:$H,UPPER(SUBSTITUTE(TRIM(C3978),"-","")))</f>
        <v>1</v>
      </c>
      <c r="R3978" t="str">
        <f t="shared" si="745"/>
        <v>Matched Order Reference</v>
      </c>
      <c r="S3978">
        <f t="shared" si="746"/>
        <v>1</v>
      </c>
      <c r="V3978" cm="1">
        <f t="array" ref="V3978">IF(E3978&lt;&gt;"CAPTURE",0,SUMPRODUCT((MDR_Rates!$A$2:$A$10=F3978)*(G3978&gt;MDR_Rates!$B$2:$B$10)*((MDR_Rates!$C$2:$C$10="")+(G3978&lt;=MDR_Rates!$C$2:$C$10))*MDR_Rates!$D$2:$D$10))</f>
        <v>1.9</v>
      </c>
      <c r="W3978">
        <f t="shared" si="747"/>
        <v>11.38</v>
      </c>
      <c r="X3978">
        <f t="shared" si="748"/>
        <v>2.0499999999999998</v>
      </c>
      <c r="Y3978">
        <f t="shared" si="749"/>
        <v>0</v>
      </c>
      <c r="Z3978">
        <f t="shared" si="750"/>
        <v>0</v>
      </c>
      <c r="AG3978" t="str">
        <f t="shared" si="751"/>
        <v/>
      </c>
      <c r="AI3978" t="str">
        <f t="shared" si="752"/>
        <v/>
      </c>
      <c r="AJ3978" t="str">
        <f t="shared" si="753"/>
        <v/>
      </c>
      <c r="AK3978" t="str">
        <f t="shared" si="754"/>
        <v>ORD26005493</v>
      </c>
      <c r="AL3978">
        <f>IF(E3978&lt;&gt;"CAPTURE","",COUNTIF(Orders!$H:$H,AK3978))</f>
        <v>1</v>
      </c>
      <c r="AP3978" t="str">
        <f t="shared" si="755"/>
        <v>Matched to Order</v>
      </c>
      <c r="AQ3978">
        <f>IF(COUNTIF($A$2:A3978,A3978)=1,1,0)</f>
        <v>1</v>
      </c>
    </row>
    <row r="3979" spans="1:43" x14ac:dyDescent="0.3">
      <c r="A3979" t="s">
        <v>16426</v>
      </c>
      <c r="C3979" t="s">
        <v>10970</v>
      </c>
      <c r="D3979" s="1">
        <v>46286</v>
      </c>
      <c r="E3979" t="s">
        <v>11819</v>
      </c>
      <c r="F3979" t="s">
        <v>17</v>
      </c>
      <c r="G3979">
        <v>999</v>
      </c>
      <c r="H3979">
        <v>17.98</v>
      </c>
      <c r="I3979">
        <v>3.24</v>
      </c>
      <c r="J3979">
        <v>977.78</v>
      </c>
      <c r="K3979" s="1">
        <v>46288</v>
      </c>
      <c r="L3979" t="s">
        <v>16241</v>
      </c>
      <c r="M3979">
        <f t="shared" si="744"/>
        <v>1</v>
      </c>
      <c r="N3979">
        <f>COUNTIF(Orders!$A:$A,C3979)</f>
        <v>1</v>
      </c>
      <c r="P3979">
        <f>COUNTIF(Orders!$H:$H,UPPER(SUBSTITUTE(TRIM(C3979),"-","")))</f>
        <v>1</v>
      </c>
      <c r="R3979" t="str">
        <f t="shared" si="745"/>
        <v>Matched Order Reference</v>
      </c>
      <c r="S3979">
        <f t="shared" si="746"/>
        <v>1</v>
      </c>
      <c r="V3979" cm="1">
        <f t="array" ref="V3979">IF(E3979&lt;&gt;"CAPTURE",0,SUMPRODUCT((MDR_Rates!$A$2:$A$10=F3979)*(G3979&gt;MDR_Rates!$B$2:$B$10)*((MDR_Rates!$C$2:$C$10="")+(G3979&lt;=MDR_Rates!$C$2:$C$10))*MDR_Rates!$D$2:$D$10))</f>
        <v>1.8</v>
      </c>
      <c r="W3979">
        <f t="shared" si="747"/>
        <v>17.98</v>
      </c>
      <c r="X3979">
        <f t="shared" si="748"/>
        <v>3.24</v>
      </c>
      <c r="Y3979">
        <f t="shared" si="749"/>
        <v>0</v>
      </c>
      <c r="Z3979">
        <f t="shared" si="750"/>
        <v>0</v>
      </c>
      <c r="AG3979" t="str">
        <f t="shared" si="751"/>
        <v/>
      </c>
      <c r="AI3979" t="str">
        <f t="shared" si="752"/>
        <v/>
      </c>
      <c r="AJ3979" t="str">
        <f t="shared" si="753"/>
        <v/>
      </c>
      <c r="AK3979" t="str">
        <f t="shared" si="754"/>
        <v>ORD26005563</v>
      </c>
      <c r="AL3979">
        <f>IF(E3979&lt;&gt;"CAPTURE","",COUNTIF(Orders!$H:$H,AK3979))</f>
        <v>1</v>
      </c>
      <c r="AP3979" t="str">
        <f t="shared" si="755"/>
        <v>Matched to Order</v>
      </c>
      <c r="AQ3979">
        <f>IF(COUNTIF($A$2:A3979,A3979)=1,1,0)</f>
        <v>1</v>
      </c>
    </row>
    <row r="3980" spans="1:43" x14ac:dyDescent="0.3">
      <c r="A3980" t="s">
        <v>16427</v>
      </c>
      <c r="C3980" t="s">
        <v>10972</v>
      </c>
      <c r="D3980" s="1">
        <v>46286</v>
      </c>
      <c r="E3980" t="s">
        <v>11819</v>
      </c>
      <c r="F3980" t="s">
        <v>9</v>
      </c>
      <c r="G3980">
        <v>1398</v>
      </c>
      <c r="H3980">
        <v>0</v>
      </c>
      <c r="I3980">
        <v>0</v>
      </c>
      <c r="J3980">
        <v>1398</v>
      </c>
      <c r="K3980" s="1">
        <v>46288</v>
      </c>
      <c r="L3980" t="s">
        <v>16241</v>
      </c>
      <c r="M3980">
        <f t="shared" si="744"/>
        <v>1</v>
      </c>
      <c r="N3980">
        <f>COUNTIF(Orders!$A:$A,C3980)</f>
        <v>1</v>
      </c>
      <c r="P3980">
        <f>COUNTIF(Orders!$H:$H,UPPER(SUBSTITUTE(TRIM(C3980),"-","")))</f>
        <v>1</v>
      </c>
      <c r="R3980" t="str">
        <f t="shared" si="745"/>
        <v>Matched Order Reference</v>
      </c>
      <c r="S3980">
        <f t="shared" si="746"/>
        <v>1</v>
      </c>
      <c r="V3980" cm="1">
        <f t="array" ref="V3980">IF(E3980&lt;&gt;"CAPTURE",0,SUMPRODUCT((MDR_Rates!$A$2:$A$10=F3980)*(G3980&gt;MDR_Rates!$B$2:$B$10)*((MDR_Rates!$C$2:$C$10="")+(G3980&lt;=MDR_Rates!$C$2:$C$10))*MDR_Rates!$D$2:$D$10))</f>
        <v>0</v>
      </c>
      <c r="W3980">
        <f t="shared" si="747"/>
        <v>0</v>
      </c>
      <c r="X3980">
        <f t="shared" si="748"/>
        <v>0</v>
      </c>
      <c r="Y3980">
        <f t="shared" si="749"/>
        <v>0</v>
      </c>
      <c r="Z3980">
        <f t="shared" si="750"/>
        <v>0</v>
      </c>
      <c r="AG3980" t="str">
        <f t="shared" si="751"/>
        <v/>
      </c>
      <c r="AI3980" t="str">
        <f t="shared" si="752"/>
        <v/>
      </c>
      <c r="AJ3980" t="str">
        <f t="shared" si="753"/>
        <v/>
      </c>
      <c r="AK3980" t="str">
        <f t="shared" si="754"/>
        <v>ORD26005564</v>
      </c>
      <c r="AL3980">
        <f>IF(E3980&lt;&gt;"CAPTURE","",COUNTIF(Orders!$H:$H,AK3980))</f>
        <v>1</v>
      </c>
      <c r="AP3980" t="str">
        <f t="shared" si="755"/>
        <v>Matched to Order</v>
      </c>
      <c r="AQ3980">
        <f>IF(COUNTIF($A$2:A3980,A3980)=1,1,0)</f>
        <v>1</v>
      </c>
    </row>
    <row r="3981" spans="1:43" x14ac:dyDescent="0.3">
      <c r="A3981" t="s">
        <v>16428</v>
      </c>
      <c r="C3981" t="s">
        <v>11060</v>
      </c>
      <c r="D3981" s="1">
        <v>46286</v>
      </c>
      <c r="E3981" t="s">
        <v>11819</v>
      </c>
      <c r="F3981" t="s">
        <v>44</v>
      </c>
      <c r="G3981">
        <v>499</v>
      </c>
      <c r="H3981">
        <v>9.48</v>
      </c>
      <c r="I3981">
        <v>1.71</v>
      </c>
      <c r="J3981">
        <v>487.81</v>
      </c>
      <c r="K3981" s="1">
        <v>46288</v>
      </c>
      <c r="L3981" t="s">
        <v>16241</v>
      </c>
      <c r="M3981">
        <f t="shared" si="744"/>
        <v>1</v>
      </c>
      <c r="N3981">
        <f>COUNTIF(Orders!$A:$A,C3981)</f>
        <v>1</v>
      </c>
      <c r="P3981">
        <f>COUNTIF(Orders!$H:$H,UPPER(SUBSTITUTE(TRIM(C3981),"-","")))</f>
        <v>1</v>
      </c>
      <c r="R3981" t="str">
        <f t="shared" si="745"/>
        <v>Matched Order Reference</v>
      </c>
      <c r="S3981">
        <f t="shared" si="746"/>
        <v>1</v>
      </c>
      <c r="V3981" cm="1">
        <f t="array" ref="V3981">IF(E3981&lt;&gt;"CAPTURE",0,SUMPRODUCT((MDR_Rates!$A$2:$A$10=F3981)*(G3981&gt;MDR_Rates!$B$2:$B$10)*((MDR_Rates!$C$2:$C$10="")+(G3981&lt;=MDR_Rates!$C$2:$C$10))*MDR_Rates!$D$2:$D$10))</f>
        <v>1.9</v>
      </c>
      <c r="W3981">
        <f t="shared" si="747"/>
        <v>9.48</v>
      </c>
      <c r="X3981">
        <f t="shared" si="748"/>
        <v>1.71</v>
      </c>
      <c r="Y3981">
        <f t="shared" si="749"/>
        <v>0</v>
      </c>
      <c r="Z3981">
        <f t="shared" si="750"/>
        <v>0</v>
      </c>
      <c r="AG3981" t="str">
        <f t="shared" si="751"/>
        <v/>
      </c>
      <c r="AI3981" t="str">
        <f t="shared" si="752"/>
        <v/>
      </c>
      <c r="AJ3981" t="str">
        <f t="shared" si="753"/>
        <v/>
      </c>
      <c r="AK3981" t="str">
        <f t="shared" si="754"/>
        <v>ORD26005610</v>
      </c>
      <c r="AL3981">
        <f>IF(E3981&lt;&gt;"CAPTURE","",COUNTIF(Orders!$H:$H,AK3981))</f>
        <v>1</v>
      </c>
      <c r="AP3981" t="str">
        <f t="shared" si="755"/>
        <v>Matched to Order</v>
      </c>
      <c r="AQ3981">
        <f>IF(COUNTIF($A$2:A3981,A3981)=1,1,0)</f>
        <v>1</v>
      </c>
    </row>
    <row r="3982" spans="1:43" x14ac:dyDescent="0.3">
      <c r="A3982" t="s">
        <v>16429</v>
      </c>
      <c r="C3982" t="s">
        <v>11244</v>
      </c>
      <c r="D3982" s="1">
        <v>46286</v>
      </c>
      <c r="E3982" t="s">
        <v>11819</v>
      </c>
      <c r="F3982" t="s">
        <v>9</v>
      </c>
      <c r="G3982">
        <v>799</v>
      </c>
      <c r="H3982">
        <v>0</v>
      </c>
      <c r="I3982">
        <v>0</v>
      </c>
      <c r="J3982">
        <v>799</v>
      </c>
      <c r="K3982" s="1">
        <v>46288</v>
      </c>
      <c r="L3982" t="s">
        <v>16241</v>
      </c>
      <c r="M3982">
        <f t="shared" si="744"/>
        <v>1</v>
      </c>
      <c r="N3982">
        <f>COUNTIF(Orders!$A:$A,C3982)</f>
        <v>1</v>
      </c>
      <c r="P3982">
        <f>COUNTIF(Orders!$H:$H,UPPER(SUBSTITUTE(TRIM(C3982),"-","")))</f>
        <v>1</v>
      </c>
      <c r="R3982" t="str">
        <f t="shared" si="745"/>
        <v>Matched Order Reference</v>
      </c>
      <c r="S3982">
        <f t="shared" si="746"/>
        <v>1</v>
      </c>
      <c r="V3982" cm="1">
        <f t="array" ref="V3982">IF(E3982&lt;&gt;"CAPTURE",0,SUMPRODUCT((MDR_Rates!$A$2:$A$10=F3982)*(G3982&gt;MDR_Rates!$B$2:$B$10)*((MDR_Rates!$C$2:$C$10="")+(G3982&lt;=MDR_Rates!$C$2:$C$10))*MDR_Rates!$D$2:$D$10))</f>
        <v>0</v>
      </c>
      <c r="W3982">
        <f t="shared" si="747"/>
        <v>0</v>
      </c>
      <c r="X3982">
        <f t="shared" si="748"/>
        <v>0</v>
      </c>
      <c r="Y3982">
        <f t="shared" si="749"/>
        <v>0</v>
      </c>
      <c r="Z3982">
        <f t="shared" si="750"/>
        <v>0</v>
      </c>
      <c r="AG3982" t="str">
        <f t="shared" si="751"/>
        <v/>
      </c>
      <c r="AI3982" t="str">
        <f t="shared" si="752"/>
        <v/>
      </c>
      <c r="AJ3982" t="str">
        <f t="shared" si="753"/>
        <v/>
      </c>
      <c r="AK3982" t="str">
        <f t="shared" si="754"/>
        <v>ORD26005705</v>
      </c>
      <c r="AL3982">
        <f>IF(E3982&lt;&gt;"CAPTURE","",COUNTIF(Orders!$H:$H,AK3982))</f>
        <v>1</v>
      </c>
      <c r="AP3982" t="str">
        <f t="shared" si="755"/>
        <v>Matched to Order</v>
      </c>
      <c r="AQ3982">
        <f>IF(COUNTIF($A$2:A3982,A3982)=1,1,0)</f>
        <v>1</v>
      </c>
    </row>
    <row r="3983" spans="1:43" x14ac:dyDescent="0.3">
      <c r="A3983" t="s">
        <v>16430</v>
      </c>
      <c r="C3983" t="s">
        <v>11268</v>
      </c>
      <c r="D3983" s="1">
        <v>46286</v>
      </c>
      <c r="E3983" t="s">
        <v>11819</v>
      </c>
      <c r="F3983" t="s">
        <v>44</v>
      </c>
      <c r="G3983">
        <v>6498</v>
      </c>
      <c r="H3983">
        <v>110.47</v>
      </c>
      <c r="I3983">
        <v>19.88</v>
      </c>
      <c r="J3983">
        <v>6367.65</v>
      </c>
      <c r="K3983" s="1">
        <v>46288</v>
      </c>
      <c r="L3983" t="s">
        <v>16241</v>
      </c>
      <c r="M3983">
        <f t="shared" si="744"/>
        <v>1</v>
      </c>
      <c r="N3983">
        <f>COUNTIF(Orders!$A:$A,C3983)</f>
        <v>1</v>
      </c>
      <c r="P3983">
        <f>COUNTIF(Orders!$H:$H,UPPER(SUBSTITUTE(TRIM(C3983),"-","")))</f>
        <v>1</v>
      </c>
      <c r="R3983" t="str">
        <f t="shared" si="745"/>
        <v>Matched Order Reference</v>
      </c>
      <c r="S3983">
        <f t="shared" si="746"/>
        <v>1</v>
      </c>
      <c r="V3983" cm="1">
        <f t="array" ref="V3983">IF(E3983&lt;&gt;"CAPTURE",0,SUMPRODUCT((MDR_Rates!$A$2:$A$10=F3983)*(G3983&gt;MDR_Rates!$B$2:$B$10)*((MDR_Rates!$C$2:$C$10="")+(G3983&lt;=MDR_Rates!$C$2:$C$10))*MDR_Rates!$D$2:$D$10))</f>
        <v>1.7</v>
      </c>
      <c r="W3983">
        <f t="shared" si="747"/>
        <v>110.47</v>
      </c>
      <c r="X3983">
        <f t="shared" si="748"/>
        <v>19.88</v>
      </c>
      <c r="Y3983">
        <f t="shared" si="749"/>
        <v>0</v>
      </c>
      <c r="Z3983">
        <f t="shared" si="750"/>
        <v>0</v>
      </c>
      <c r="AG3983" t="str">
        <f t="shared" si="751"/>
        <v/>
      </c>
      <c r="AI3983" t="str">
        <f t="shared" si="752"/>
        <v/>
      </c>
      <c r="AJ3983" t="str">
        <f t="shared" si="753"/>
        <v/>
      </c>
      <c r="AK3983" t="str">
        <f t="shared" si="754"/>
        <v>ORD26005718</v>
      </c>
      <c r="AL3983">
        <f>IF(E3983&lt;&gt;"CAPTURE","",COUNTIF(Orders!$H:$H,AK3983))</f>
        <v>1</v>
      </c>
      <c r="AP3983" t="str">
        <f t="shared" si="755"/>
        <v>Matched to Order</v>
      </c>
      <c r="AQ3983">
        <f>IF(COUNTIF($A$2:A3983,A3983)=1,1,0)</f>
        <v>1</v>
      </c>
    </row>
    <row r="3984" spans="1:43" x14ac:dyDescent="0.3">
      <c r="A3984" t="s">
        <v>16431</v>
      </c>
      <c r="C3984" t="s">
        <v>11375</v>
      </c>
      <c r="D3984" s="1">
        <v>46286</v>
      </c>
      <c r="E3984" t="s">
        <v>11819</v>
      </c>
      <c r="F3984" t="s">
        <v>9</v>
      </c>
      <c r="G3984">
        <v>4797</v>
      </c>
      <c r="H3984">
        <v>14.39</v>
      </c>
      <c r="I3984">
        <v>2.59</v>
      </c>
      <c r="J3984">
        <v>4780.0200000000004</v>
      </c>
      <c r="K3984" s="1">
        <v>46288</v>
      </c>
      <c r="L3984" t="s">
        <v>16241</v>
      </c>
      <c r="M3984">
        <f t="shared" si="744"/>
        <v>1</v>
      </c>
      <c r="N3984">
        <f>COUNTIF(Orders!$A:$A,C3984)</f>
        <v>1</v>
      </c>
      <c r="P3984">
        <f>COUNTIF(Orders!$H:$H,UPPER(SUBSTITUTE(TRIM(C3984),"-","")))</f>
        <v>1</v>
      </c>
      <c r="R3984" t="str">
        <f t="shared" si="745"/>
        <v>Matched Order Reference</v>
      </c>
      <c r="S3984">
        <f t="shared" si="746"/>
        <v>1</v>
      </c>
      <c r="V3984" cm="1">
        <f t="array" ref="V3984">IF(E3984&lt;&gt;"CAPTURE",0,SUMPRODUCT((MDR_Rates!$A$2:$A$10=F3984)*(G3984&gt;MDR_Rates!$B$2:$B$10)*((MDR_Rates!$C$2:$C$10="")+(G3984&lt;=MDR_Rates!$C$2:$C$10))*MDR_Rates!$D$2:$D$10))</f>
        <v>0.3</v>
      </c>
      <c r="W3984">
        <f t="shared" si="747"/>
        <v>14.39</v>
      </c>
      <c r="X3984">
        <f t="shared" si="748"/>
        <v>2.59</v>
      </c>
      <c r="Y3984">
        <f t="shared" si="749"/>
        <v>0</v>
      </c>
      <c r="Z3984">
        <f t="shared" si="750"/>
        <v>0</v>
      </c>
      <c r="AG3984" t="str">
        <f t="shared" si="751"/>
        <v/>
      </c>
      <c r="AI3984" t="str">
        <f t="shared" si="752"/>
        <v/>
      </c>
      <c r="AJ3984" t="str">
        <f t="shared" si="753"/>
        <v/>
      </c>
      <c r="AK3984" t="str">
        <f t="shared" si="754"/>
        <v>ORD26005773</v>
      </c>
      <c r="AL3984">
        <f>IF(E3984&lt;&gt;"CAPTURE","",COUNTIF(Orders!$H:$H,AK3984))</f>
        <v>1</v>
      </c>
      <c r="AP3984" t="str">
        <f t="shared" si="755"/>
        <v>Matched to Order</v>
      </c>
      <c r="AQ3984">
        <f>IF(COUNTIF($A$2:A3984,A3984)=1,1,0)</f>
        <v>1</v>
      </c>
    </row>
    <row r="3985" spans="1:43" x14ac:dyDescent="0.3">
      <c r="A3985" t="s">
        <v>16432</v>
      </c>
      <c r="C3985" t="s">
        <v>11389</v>
      </c>
      <c r="D3985" s="1">
        <v>46286</v>
      </c>
      <c r="E3985" t="s">
        <v>11819</v>
      </c>
      <c r="F3985" t="s">
        <v>9</v>
      </c>
      <c r="G3985">
        <v>1799</v>
      </c>
      <c r="H3985">
        <v>0</v>
      </c>
      <c r="I3985">
        <v>0</v>
      </c>
      <c r="J3985">
        <v>1799</v>
      </c>
      <c r="K3985" s="1">
        <v>46288</v>
      </c>
      <c r="L3985" t="s">
        <v>16241</v>
      </c>
      <c r="M3985">
        <f t="shared" si="744"/>
        <v>1</v>
      </c>
      <c r="N3985">
        <f>COUNTIF(Orders!$A:$A,C3985)</f>
        <v>1</v>
      </c>
      <c r="P3985">
        <f>COUNTIF(Orders!$H:$H,UPPER(SUBSTITUTE(TRIM(C3985),"-","")))</f>
        <v>1</v>
      </c>
      <c r="R3985" t="str">
        <f t="shared" si="745"/>
        <v>Matched Order Reference</v>
      </c>
      <c r="S3985">
        <f t="shared" si="746"/>
        <v>1</v>
      </c>
      <c r="V3985" cm="1">
        <f t="array" ref="V3985">IF(E3985&lt;&gt;"CAPTURE",0,SUMPRODUCT((MDR_Rates!$A$2:$A$10=F3985)*(G3985&gt;MDR_Rates!$B$2:$B$10)*((MDR_Rates!$C$2:$C$10="")+(G3985&lt;=MDR_Rates!$C$2:$C$10))*MDR_Rates!$D$2:$D$10))</f>
        <v>0</v>
      </c>
      <c r="W3985">
        <f t="shared" si="747"/>
        <v>0</v>
      </c>
      <c r="X3985">
        <f t="shared" si="748"/>
        <v>0</v>
      </c>
      <c r="Y3985">
        <f t="shared" si="749"/>
        <v>0</v>
      </c>
      <c r="Z3985">
        <f t="shared" si="750"/>
        <v>0</v>
      </c>
      <c r="AG3985" t="str">
        <f t="shared" si="751"/>
        <v/>
      </c>
      <c r="AI3985" t="str">
        <f t="shared" si="752"/>
        <v/>
      </c>
      <c r="AJ3985" t="str">
        <f t="shared" si="753"/>
        <v/>
      </c>
      <c r="AK3985" t="str">
        <f t="shared" si="754"/>
        <v>ORD26005780</v>
      </c>
      <c r="AL3985">
        <f>IF(E3985&lt;&gt;"CAPTURE","",COUNTIF(Orders!$H:$H,AK3985))</f>
        <v>1</v>
      </c>
      <c r="AP3985" t="str">
        <f t="shared" si="755"/>
        <v>Matched to Order</v>
      </c>
      <c r="AQ3985">
        <f>IF(COUNTIF($A$2:A3985,A3985)=1,1,0)</f>
        <v>1</v>
      </c>
    </row>
    <row r="3986" spans="1:43" x14ac:dyDescent="0.3">
      <c r="A3986" t="s">
        <v>16433</v>
      </c>
      <c r="C3986" t="s">
        <v>11410</v>
      </c>
      <c r="D3986" s="1">
        <v>46286</v>
      </c>
      <c r="E3986" t="s">
        <v>11819</v>
      </c>
      <c r="F3986" t="s">
        <v>9</v>
      </c>
      <c r="G3986">
        <v>4498</v>
      </c>
      <c r="H3986">
        <v>13.49</v>
      </c>
      <c r="I3986">
        <v>2.4300000000000002</v>
      </c>
      <c r="J3986">
        <v>4482.08</v>
      </c>
      <c r="K3986" s="1">
        <v>46288</v>
      </c>
      <c r="L3986" t="s">
        <v>16241</v>
      </c>
      <c r="M3986">
        <f t="shared" si="744"/>
        <v>1</v>
      </c>
      <c r="N3986">
        <f>COUNTIF(Orders!$A:$A,C3986)</f>
        <v>1</v>
      </c>
      <c r="P3986">
        <f>COUNTIF(Orders!$H:$H,UPPER(SUBSTITUTE(TRIM(C3986),"-","")))</f>
        <v>1</v>
      </c>
      <c r="R3986" t="str">
        <f t="shared" si="745"/>
        <v>Matched Order Reference</v>
      </c>
      <c r="S3986">
        <f t="shared" si="746"/>
        <v>1</v>
      </c>
      <c r="V3986" cm="1">
        <f t="array" ref="V3986">IF(E3986&lt;&gt;"CAPTURE",0,SUMPRODUCT((MDR_Rates!$A$2:$A$10=F3986)*(G3986&gt;MDR_Rates!$B$2:$B$10)*((MDR_Rates!$C$2:$C$10="")+(G3986&lt;=MDR_Rates!$C$2:$C$10))*MDR_Rates!$D$2:$D$10))</f>
        <v>0.3</v>
      </c>
      <c r="W3986">
        <f t="shared" si="747"/>
        <v>13.49</v>
      </c>
      <c r="X3986">
        <f t="shared" si="748"/>
        <v>2.4300000000000002</v>
      </c>
      <c r="Y3986">
        <f t="shared" si="749"/>
        <v>0</v>
      </c>
      <c r="Z3986">
        <f t="shared" si="750"/>
        <v>0</v>
      </c>
      <c r="AG3986" t="str">
        <f t="shared" si="751"/>
        <v/>
      </c>
      <c r="AI3986" t="str">
        <f t="shared" si="752"/>
        <v/>
      </c>
      <c r="AJ3986" t="str">
        <f t="shared" si="753"/>
        <v/>
      </c>
      <c r="AK3986" t="str">
        <f t="shared" si="754"/>
        <v>ORD26005791</v>
      </c>
      <c r="AL3986">
        <f>IF(E3986&lt;&gt;"CAPTURE","",COUNTIF(Orders!$H:$H,AK3986))</f>
        <v>1</v>
      </c>
      <c r="AP3986" t="str">
        <f t="shared" si="755"/>
        <v>Matched to Order</v>
      </c>
      <c r="AQ3986">
        <f>IF(COUNTIF($A$2:A3986,A3986)=1,1,0)</f>
        <v>1</v>
      </c>
    </row>
    <row r="3987" spans="1:43" x14ac:dyDescent="0.3">
      <c r="A3987" t="s">
        <v>16434</v>
      </c>
      <c r="C3987" t="s">
        <v>11418</v>
      </c>
      <c r="D3987" s="1">
        <v>46286</v>
      </c>
      <c r="E3987" t="s">
        <v>11819</v>
      </c>
      <c r="F3987" t="s">
        <v>33</v>
      </c>
      <c r="G3987">
        <v>1898</v>
      </c>
      <c r="H3987">
        <v>28.47</v>
      </c>
      <c r="I3987">
        <v>5.12</v>
      </c>
      <c r="J3987">
        <v>1864.41</v>
      </c>
      <c r="K3987" s="1">
        <v>46288</v>
      </c>
      <c r="L3987" t="s">
        <v>16241</v>
      </c>
      <c r="M3987">
        <f t="shared" si="744"/>
        <v>1</v>
      </c>
      <c r="N3987">
        <f>COUNTIF(Orders!$A:$A,C3987)</f>
        <v>1</v>
      </c>
      <c r="P3987">
        <f>COUNTIF(Orders!$H:$H,UPPER(SUBSTITUTE(TRIM(C3987),"-","")))</f>
        <v>1</v>
      </c>
      <c r="R3987" t="str">
        <f t="shared" si="745"/>
        <v>Matched Order Reference</v>
      </c>
      <c r="S3987">
        <f t="shared" si="746"/>
        <v>1</v>
      </c>
      <c r="V3987" cm="1">
        <f t="array" ref="V3987">IF(E3987&lt;&gt;"CAPTURE",0,SUMPRODUCT((MDR_Rates!$A$2:$A$10=F3987)*(G3987&gt;MDR_Rates!$B$2:$B$10)*((MDR_Rates!$C$2:$C$10="")+(G3987&lt;=MDR_Rates!$C$2:$C$10))*MDR_Rates!$D$2:$D$10))</f>
        <v>1.5</v>
      </c>
      <c r="W3987">
        <f t="shared" si="747"/>
        <v>28.47</v>
      </c>
      <c r="X3987">
        <f t="shared" si="748"/>
        <v>5.12</v>
      </c>
      <c r="Y3987">
        <f t="shared" si="749"/>
        <v>0</v>
      </c>
      <c r="Z3987">
        <f t="shared" si="750"/>
        <v>0</v>
      </c>
      <c r="AG3987" t="str">
        <f t="shared" si="751"/>
        <v/>
      </c>
      <c r="AI3987" t="str">
        <f t="shared" si="752"/>
        <v/>
      </c>
      <c r="AJ3987" t="str">
        <f t="shared" si="753"/>
        <v/>
      </c>
      <c r="AK3987" t="str">
        <f t="shared" si="754"/>
        <v>ORD26005796</v>
      </c>
      <c r="AL3987">
        <f>IF(E3987&lt;&gt;"CAPTURE","",COUNTIF(Orders!$H:$H,AK3987))</f>
        <v>1</v>
      </c>
      <c r="AP3987" t="str">
        <f t="shared" si="755"/>
        <v>Matched to Order</v>
      </c>
      <c r="AQ3987">
        <f>IF(COUNTIF($A$2:A3987,A3987)=1,1,0)</f>
        <v>1</v>
      </c>
    </row>
    <row r="3988" spans="1:43" x14ac:dyDescent="0.3">
      <c r="A3988" t="s">
        <v>16435</v>
      </c>
      <c r="C3988" t="s">
        <v>11475</v>
      </c>
      <c r="D3988" s="1">
        <v>46286</v>
      </c>
      <c r="E3988" t="s">
        <v>11819</v>
      </c>
      <c r="F3988" t="s">
        <v>44</v>
      </c>
      <c r="G3988">
        <v>6498</v>
      </c>
      <c r="H3988">
        <v>110.47</v>
      </c>
      <c r="I3988">
        <v>19.88</v>
      </c>
      <c r="J3988">
        <v>6367.65</v>
      </c>
      <c r="K3988" s="1">
        <v>46288</v>
      </c>
      <c r="L3988" t="s">
        <v>16241</v>
      </c>
      <c r="M3988">
        <f t="shared" si="744"/>
        <v>1</v>
      </c>
      <c r="N3988">
        <f>COUNTIF(Orders!$A:$A,C3988)</f>
        <v>1</v>
      </c>
      <c r="P3988">
        <f>COUNTIF(Orders!$H:$H,UPPER(SUBSTITUTE(TRIM(C3988),"-","")))</f>
        <v>1</v>
      </c>
      <c r="R3988" t="str">
        <f t="shared" si="745"/>
        <v>Matched Order Reference</v>
      </c>
      <c r="S3988">
        <f t="shared" si="746"/>
        <v>1</v>
      </c>
      <c r="V3988" cm="1">
        <f t="array" ref="V3988">IF(E3988&lt;&gt;"CAPTURE",0,SUMPRODUCT((MDR_Rates!$A$2:$A$10=F3988)*(G3988&gt;MDR_Rates!$B$2:$B$10)*((MDR_Rates!$C$2:$C$10="")+(G3988&lt;=MDR_Rates!$C$2:$C$10))*MDR_Rates!$D$2:$D$10))</f>
        <v>1.7</v>
      </c>
      <c r="W3988">
        <f t="shared" si="747"/>
        <v>110.47</v>
      </c>
      <c r="X3988">
        <f t="shared" si="748"/>
        <v>19.88</v>
      </c>
      <c r="Y3988">
        <f t="shared" si="749"/>
        <v>0</v>
      </c>
      <c r="Z3988">
        <f t="shared" si="750"/>
        <v>0</v>
      </c>
      <c r="AG3988" t="str">
        <f t="shared" si="751"/>
        <v/>
      </c>
      <c r="AI3988" t="str">
        <f t="shared" si="752"/>
        <v/>
      </c>
      <c r="AJ3988" t="str">
        <f t="shared" si="753"/>
        <v/>
      </c>
      <c r="AK3988" t="str">
        <f t="shared" si="754"/>
        <v>ORD26005825</v>
      </c>
      <c r="AL3988">
        <f>IF(E3988&lt;&gt;"CAPTURE","",COUNTIF(Orders!$H:$H,AK3988))</f>
        <v>1</v>
      </c>
      <c r="AP3988" t="str">
        <f t="shared" si="755"/>
        <v>Matched to Order</v>
      </c>
      <c r="AQ3988">
        <f>IF(COUNTIF($A$2:A3988,A3988)=1,1,0)</f>
        <v>1</v>
      </c>
    </row>
    <row r="3989" spans="1:43" x14ac:dyDescent="0.3">
      <c r="A3989" t="s">
        <v>16436</v>
      </c>
      <c r="C3989" t="s">
        <v>16437</v>
      </c>
      <c r="D3989" s="1">
        <v>46286</v>
      </c>
      <c r="E3989" t="s">
        <v>11819</v>
      </c>
      <c r="F3989" t="s">
        <v>9</v>
      </c>
      <c r="G3989">
        <v>2499</v>
      </c>
      <c r="H3989">
        <v>7.5</v>
      </c>
      <c r="I3989">
        <v>1.35</v>
      </c>
      <c r="J3989">
        <v>2490.15</v>
      </c>
      <c r="K3989" s="1">
        <v>46288</v>
      </c>
      <c r="L3989" t="s">
        <v>16241</v>
      </c>
      <c r="M3989">
        <f t="shared" si="744"/>
        <v>1</v>
      </c>
      <c r="N3989">
        <f>COUNTIF(Orders!$A:$A,C3989)</f>
        <v>0</v>
      </c>
      <c r="P3989">
        <f>COUNTIF(Orders!$H:$H,UPPER(SUBSTITUTE(TRIM(C3989),"-","")))</f>
        <v>1</v>
      </c>
      <c r="R3989" t="str">
        <f t="shared" si="745"/>
        <v>Matched Order Reference</v>
      </c>
      <c r="S3989">
        <f t="shared" si="746"/>
        <v>1</v>
      </c>
      <c r="V3989" cm="1">
        <f t="array" ref="V3989">IF(E3989&lt;&gt;"CAPTURE",0,SUMPRODUCT((MDR_Rates!$A$2:$A$10=F3989)*(G3989&gt;MDR_Rates!$B$2:$B$10)*((MDR_Rates!$C$2:$C$10="")+(G3989&lt;=MDR_Rates!$C$2:$C$10))*MDR_Rates!$D$2:$D$10))</f>
        <v>0.3</v>
      </c>
      <c r="W3989">
        <f t="shared" si="747"/>
        <v>7.5</v>
      </c>
      <c r="X3989">
        <f t="shared" si="748"/>
        <v>1.35</v>
      </c>
      <c r="Y3989">
        <f t="shared" si="749"/>
        <v>0</v>
      </c>
      <c r="Z3989">
        <f t="shared" si="750"/>
        <v>0</v>
      </c>
      <c r="AG3989" t="str">
        <f t="shared" si="751"/>
        <v/>
      </c>
      <c r="AI3989" t="str">
        <f t="shared" si="752"/>
        <v/>
      </c>
      <c r="AJ3989" t="str">
        <f t="shared" si="753"/>
        <v/>
      </c>
      <c r="AK3989" t="str">
        <f t="shared" si="754"/>
        <v>ORD26005874</v>
      </c>
      <c r="AL3989">
        <f>IF(E3989&lt;&gt;"CAPTURE","",COUNTIF(Orders!$H:$H,AK3989))</f>
        <v>1</v>
      </c>
      <c r="AP3989" t="str">
        <f t="shared" si="755"/>
        <v>Matched to Order</v>
      </c>
      <c r="AQ3989">
        <f>IF(COUNTIF($A$2:A3989,A3989)=1,1,0)</f>
        <v>1</v>
      </c>
    </row>
    <row r="3990" spans="1:43" x14ac:dyDescent="0.3">
      <c r="A3990" t="s">
        <v>16438</v>
      </c>
      <c r="C3990" t="s">
        <v>11578</v>
      </c>
      <c r="D3990" s="1">
        <v>46286</v>
      </c>
      <c r="E3990" t="s">
        <v>11819</v>
      </c>
      <c r="F3990" t="s">
        <v>9</v>
      </c>
      <c r="G3990">
        <v>299</v>
      </c>
      <c r="H3990">
        <v>0</v>
      </c>
      <c r="I3990">
        <v>0</v>
      </c>
      <c r="J3990">
        <v>299</v>
      </c>
      <c r="K3990" s="1">
        <v>46288</v>
      </c>
      <c r="L3990" t="s">
        <v>16241</v>
      </c>
      <c r="M3990">
        <f t="shared" si="744"/>
        <v>1</v>
      </c>
      <c r="N3990">
        <f>COUNTIF(Orders!$A:$A,C3990)</f>
        <v>1</v>
      </c>
      <c r="P3990">
        <f>COUNTIF(Orders!$H:$H,UPPER(SUBSTITUTE(TRIM(C3990),"-","")))</f>
        <v>1</v>
      </c>
      <c r="R3990" t="str">
        <f t="shared" si="745"/>
        <v>Matched Order Reference</v>
      </c>
      <c r="S3990">
        <f t="shared" si="746"/>
        <v>1</v>
      </c>
      <c r="V3990" cm="1">
        <f t="array" ref="V3990">IF(E3990&lt;&gt;"CAPTURE",0,SUMPRODUCT((MDR_Rates!$A$2:$A$10=F3990)*(G3990&gt;MDR_Rates!$B$2:$B$10)*((MDR_Rates!$C$2:$C$10="")+(G3990&lt;=MDR_Rates!$C$2:$C$10))*MDR_Rates!$D$2:$D$10))</f>
        <v>0</v>
      </c>
      <c r="W3990">
        <f t="shared" si="747"/>
        <v>0</v>
      </c>
      <c r="X3990">
        <f t="shared" si="748"/>
        <v>0</v>
      </c>
      <c r="Y3990">
        <f t="shared" si="749"/>
        <v>0</v>
      </c>
      <c r="Z3990">
        <f t="shared" si="750"/>
        <v>0</v>
      </c>
      <c r="AG3990" t="str">
        <f t="shared" si="751"/>
        <v/>
      </c>
      <c r="AI3990" t="str">
        <f t="shared" si="752"/>
        <v/>
      </c>
      <c r="AJ3990" t="str">
        <f t="shared" si="753"/>
        <v/>
      </c>
      <c r="AK3990" t="str">
        <f t="shared" si="754"/>
        <v>ORD26005881</v>
      </c>
      <c r="AL3990">
        <f>IF(E3990&lt;&gt;"CAPTURE","",COUNTIF(Orders!$H:$H,AK3990))</f>
        <v>1</v>
      </c>
      <c r="AP3990" t="str">
        <f t="shared" si="755"/>
        <v>Matched to Order</v>
      </c>
      <c r="AQ3990">
        <f>IF(COUNTIF($A$2:A3990,A3990)=1,1,0)</f>
        <v>1</v>
      </c>
    </row>
    <row r="3991" spans="1:43" x14ac:dyDescent="0.3">
      <c r="A3991" t="s">
        <v>16439</v>
      </c>
      <c r="C3991" t="s">
        <v>11637</v>
      </c>
      <c r="D3991" s="1">
        <v>46286</v>
      </c>
      <c r="E3991" t="s">
        <v>11819</v>
      </c>
      <c r="F3991" t="s">
        <v>9</v>
      </c>
      <c r="G3991">
        <v>599</v>
      </c>
      <c r="H3991">
        <v>0</v>
      </c>
      <c r="I3991">
        <v>0</v>
      </c>
      <c r="J3991">
        <v>599</v>
      </c>
      <c r="K3991" s="1">
        <v>46288</v>
      </c>
      <c r="L3991" t="s">
        <v>16241</v>
      </c>
      <c r="M3991">
        <f t="shared" si="744"/>
        <v>1</v>
      </c>
      <c r="N3991">
        <f>COUNTIF(Orders!$A:$A,C3991)</f>
        <v>1</v>
      </c>
      <c r="P3991">
        <f>COUNTIF(Orders!$H:$H,UPPER(SUBSTITUTE(TRIM(C3991),"-","")))</f>
        <v>1</v>
      </c>
      <c r="R3991" t="str">
        <f t="shared" si="745"/>
        <v>Matched Order Reference</v>
      </c>
      <c r="S3991">
        <f t="shared" si="746"/>
        <v>1</v>
      </c>
      <c r="V3991" cm="1">
        <f t="array" ref="V3991">IF(E3991&lt;&gt;"CAPTURE",0,SUMPRODUCT((MDR_Rates!$A$2:$A$10=F3991)*(G3991&gt;MDR_Rates!$B$2:$B$10)*((MDR_Rates!$C$2:$C$10="")+(G3991&lt;=MDR_Rates!$C$2:$C$10))*MDR_Rates!$D$2:$D$10))</f>
        <v>0</v>
      </c>
      <c r="W3991">
        <f t="shared" si="747"/>
        <v>0</v>
      </c>
      <c r="X3991">
        <f t="shared" si="748"/>
        <v>0</v>
      </c>
      <c r="Y3991">
        <f t="shared" si="749"/>
        <v>0</v>
      </c>
      <c r="Z3991">
        <f t="shared" si="750"/>
        <v>0</v>
      </c>
      <c r="AG3991" t="str">
        <f t="shared" si="751"/>
        <v/>
      </c>
      <c r="AI3991" t="str">
        <f t="shared" si="752"/>
        <v/>
      </c>
      <c r="AJ3991" t="str">
        <f t="shared" si="753"/>
        <v/>
      </c>
      <c r="AK3991" t="str">
        <f t="shared" si="754"/>
        <v>ORD26005912</v>
      </c>
      <c r="AL3991">
        <f>IF(E3991&lt;&gt;"CAPTURE","",COUNTIF(Orders!$H:$H,AK3991))</f>
        <v>1</v>
      </c>
      <c r="AP3991" t="str">
        <f t="shared" si="755"/>
        <v>Matched to Order</v>
      </c>
      <c r="AQ3991">
        <f>IF(COUNTIF($A$2:A3991,A3991)=1,1,0)</f>
        <v>1</v>
      </c>
    </row>
    <row r="3992" spans="1:43" x14ac:dyDescent="0.3">
      <c r="A3992" t="s">
        <v>16440</v>
      </c>
      <c r="C3992" t="s">
        <v>11645</v>
      </c>
      <c r="D3992" s="1">
        <v>46286</v>
      </c>
      <c r="E3992" t="s">
        <v>11819</v>
      </c>
      <c r="F3992" t="s">
        <v>9</v>
      </c>
      <c r="G3992">
        <v>3499</v>
      </c>
      <c r="H3992">
        <v>10.5</v>
      </c>
      <c r="I3992">
        <v>1.89</v>
      </c>
      <c r="J3992">
        <v>3486.61</v>
      </c>
      <c r="K3992" s="1">
        <v>46288</v>
      </c>
      <c r="L3992" t="s">
        <v>16241</v>
      </c>
      <c r="M3992">
        <f t="shared" si="744"/>
        <v>1</v>
      </c>
      <c r="N3992">
        <f>COUNTIF(Orders!$A:$A,C3992)</f>
        <v>1</v>
      </c>
      <c r="P3992">
        <f>COUNTIF(Orders!$H:$H,UPPER(SUBSTITUTE(TRIM(C3992),"-","")))</f>
        <v>1</v>
      </c>
      <c r="R3992" t="str">
        <f t="shared" si="745"/>
        <v>Matched Order Reference</v>
      </c>
      <c r="S3992">
        <f t="shared" si="746"/>
        <v>1</v>
      </c>
      <c r="V3992" cm="1">
        <f t="array" ref="V3992">IF(E3992&lt;&gt;"CAPTURE",0,SUMPRODUCT((MDR_Rates!$A$2:$A$10=F3992)*(G3992&gt;MDR_Rates!$B$2:$B$10)*((MDR_Rates!$C$2:$C$10="")+(G3992&lt;=MDR_Rates!$C$2:$C$10))*MDR_Rates!$D$2:$D$10))</f>
        <v>0.3</v>
      </c>
      <c r="W3992">
        <f t="shared" si="747"/>
        <v>10.5</v>
      </c>
      <c r="X3992">
        <f t="shared" si="748"/>
        <v>1.89</v>
      </c>
      <c r="Y3992">
        <f t="shared" si="749"/>
        <v>0</v>
      </c>
      <c r="Z3992">
        <f t="shared" si="750"/>
        <v>0</v>
      </c>
      <c r="AG3992" t="str">
        <f t="shared" si="751"/>
        <v/>
      </c>
      <c r="AI3992" t="str">
        <f t="shared" si="752"/>
        <v/>
      </c>
      <c r="AJ3992" t="str">
        <f t="shared" si="753"/>
        <v/>
      </c>
      <c r="AK3992" t="str">
        <f t="shared" si="754"/>
        <v>ORD26005916</v>
      </c>
      <c r="AL3992">
        <f>IF(E3992&lt;&gt;"CAPTURE","",COUNTIF(Orders!$H:$H,AK3992))</f>
        <v>1</v>
      </c>
      <c r="AP3992" t="str">
        <f t="shared" si="755"/>
        <v>Matched to Order</v>
      </c>
      <c r="AQ3992">
        <f>IF(COUNTIF($A$2:A3992,A3992)=1,1,0)</f>
        <v>1</v>
      </c>
    </row>
    <row r="3993" spans="1:43" x14ac:dyDescent="0.3">
      <c r="A3993" t="s">
        <v>16441</v>
      </c>
      <c r="C3993" t="s">
        <v>16442</v>
      </c>
      <c r="D3993" s="1">
        <v>46286</v>
      </c>
      <c r="E3993" t="s">
        <v>11819</v>
      </c>
      <c r="F3993" t="s">
        <v>17</v>
      </c>
      <c r="G3993">
        <v>1499</v>
      </c>
      <c r="H3993">
        <v>26.98</v>
      </c>
      <c r="I3993">
        <v>4.8600000000000003</v>
      </c>
      <c r="J3993">
        <v>1467.16</v>
      </c>
      <c r="K3993" s="1">
        <v>46288</v>
      </c>
      <c r="L3993" t="s">
        <v>16241</v>
      </c>
      <c r="M3993">
        <f t="shared" si="744"/>
        <v>1</v>
      </c>
      <c r="N3993">
        <f>COUNTIF(Orders!$A:$A,C3993)</f>
        <v>1</v>
      </c>
      <c r="P3993">
        <f>COUNTIF(Orders!$H:$H,UPPER(SUBSTITUTE(TRIM(C3993),"-","")))</f>
        <v>1</v>
      </c>
      <c r="R3993" t="str">
        <f t="shared" si="745"/>
        <v>Matched Order Reference</v>
      </c>
      <c r="S3993">
        <f t="shared" si="746"/>
        <v>1</v>
      </c>
      <c r="V3993" cm="1">
        <f t="array" ref="V3993">IF(E3993&lt;&gt;"CAPTURE",0,SUMPRODUCT((MDR_Rates!$A$2:$A$10=F3993)*(G3993&gt;MDR_Rates!$B$2:$B$10)*((MDR_Rates!$C$2:$C$10="")+(G3993&lt;=MDR_Rates!$C$2:$C$10))*MDR_Rates!$D$2:$D$10))</f>
        <v>1.8</v>
      </c>
      <c r="W3993">
        <f t="shared" si="747"/>
        <v>26.98</v>
      </c>
      <c r="X3993">
        <f t="shared" si="748"/>
        <v>4.8600000000000003</v>
      </c>
      <c r="Y3993">
        <f t="shared" si="749"/>
        <v>0</v>
      </c>
      <c r="Z3993">
        <f t="shared" si="750"/>
        <v>0</v>
      </c>
      <c r="AG3993" t="str">
        <f t="shared" si="751"/>
        <v/>
      </c>
      <c r="AI3993" t="str">
        <f t="shared" si="752"/>
        <v/>
      </c>
      <c r="AJ3993" t="str">
        <f t="shared" si="753"/>
        <v/>
      </c>
      <c r="AK3993" t="str">
        <f t="shared" si="754"/>
        <v>ORD26005928</v>
      </c>
      <c r="AL3993">
        <f>IF(E3993&lt;&gt;"CAPTURE","",COUNTIF(Orders!$H:$H,AK3993))</f>
        <v>1</v>
      </c>
      <c r="AP3993" t="str">
        <f t="shared" si="755"/>
        <v>Matched to Order</v>
      </c>
      <c r="AQ3993">
        <f>IF(COUNTIF($A$2:A3993,A3993)=1,1,0)</f>
        <v>1</v>
      </c>
    </row>
    <row r="3994" spans="1:43" x14ac:dyDescent="0.3">
      <c r="A3994" t="s">
        <v>16443</v>
      </c>
      <c r="C3994" t="s">
        <v>11764</v>
      </c>
      <c r="D3994" s="1">
        <v>46286</v>
      </c>
      <c r="E3994" t="s">
        <v>11819</v>
      </c>
      <c r="F3994" t="s">
        <v>17</v>
      </c>
      <c r="G3994">
        <v>3097</v>
      </c>
      <c r="H3994">
        <v>49.55</v>
      </c>
      <c r="I3994">
        <v>8.92</v>
      </c>
      <c r="J3994">
        <v>3038.53</v>
      </c>
      <c r="K3994" s="1">
        <v>46288</v>
      </c>
      <c r="L3994" t="s">
        <v>16241</v>
      </c>
      <c r="M3994">
        <f t="shared" si="744"/>
        <v>1</v>
      </c>
      <c r="N3994">
        <f>COUNTIF(Orders!$A:$A,C3994)</f>
        <v>1</v>
      </c>
      <c r="P3994">
        <f>COUNTIF(Orders!$H:$H,UPPER(SUBSTITUTE(TRIM(C3994),"-","")))</f>
        <v>1</v>
      </c>
      <c r="R3994" t="str">
        <f t="shared" si="745"/>
        <v>Matched Order Reference</v>
      </c>
      <c r="S3994">
        <f t="shared" si="746"/>
        <v>1</v>
      </c>
      <c r="V3994" cm="1">
        <f t="array" ref="V3994">IF(E3994&lt;&gt;"CAPTURE",0,SUMPRODUCT((MDR_Rates!$A$2:$A$10=F3994)*(G3994&gt;MDR_Rates!$B$2:$B$10)*((MDR_Rates!$C$2:$C$10="")+(G3994&lt;=MDR_Rates!$C$2:$C$10))*MDR_Rates!$D$2:$D$10))</f>
        <v>1.6</v>
      </c>
      <c r="W3994">
        <f t="shared" si="747"/>
        <v>49.55</v>
      </c>
      <c r="X3994">
        <f t="shared" si="748"/>
        <v>8.92</v>
      </c>
      <c r="Y3994">
        <f t="shared" si="749"/>
        <v>0</v>
      </c>
      <c r="Z3994">
        <f t="shared" si="750"/>
        <v>0</v>
      </c>
      <c r="AG3994" t="str">
        <f t="shared" si="751"/>
        <v/>
      </c>
      <c r="AI3994" t="str">
        <f t="shared" si="752"/>
        <v/>
      </c>
      <c r="AJ3994" t="str">
        <f t="shared" si="753"/>
        <v/>
      </c>
      <c r="AK3994" t="str">
        <f t="shared" si="754"/>
        <v>ORD26005980</v>
      </c>
      <c r="AL3994">
        <f>IF(E3994&lt;&gt;"CAPTURE","",COUNTIF(Orders!$H:$H,AK3994))</f>
        <v>1</v>
      </c>
      <c r="AP3994" t="str">
        <f t="shared" si="755"/>
        <v>Matched to Order</v>
      </c>
      <c r="AQ3994">
        <f>IF(COUNTIF($A$2:A3994,A3994)=1,1,0)</f>
        <v>1</v>
      </c>
    </row>
    <row r="3995" spans="1:43" x14ac:dyDescent="0.3">
      <c r="A3995" t="s">
        <v>16444</v>
      </c>
      <c r="B3995" t="s">
        <v>15568</v>
      </c>
      <c r="D3995" s="1">
        <v>46286</v>
      </c>
      <c r="E3995" t="s">
        <v>12202</v>
      </c>
      <c r="F3995" t="s">
        <v>9</v>
      </c>
      <c r="G3995">
        <v>12998</v>
      </c>
      <c r="H3995">
        <v>0</v>
      </c>
      <c r="I3995">
        <v>0</v>
      </c>
      <c r="J3995">
        <v>-12998</v>
      </c>
      <c r="K3995" s="1">
        <v>46288</v>
      </c>
      <c r="L3995" t="s">
        <v>16241</v>
      </c>
      <c r="M3995">
        <f t="shared" si="744"/>
        <v>1</v>
      </c>
      <c r="N3995">
        <f>COUNTIF(Orders!$A:$A,C3995)</f>
        <v>0</v>
      </c>
      <c r="P3995">
        <f>COUNTIF(Orders!$H:$H,UPPER(SUBSTITUTE(TRIM(C3995),"-","")))</f>
        <v>1042575</v>
      </c>
      <c r="R3995" t="str">
        <f t="shared" si="745"/>
        <v>Refund</v>
      </c>
      <c r="S3995">
        <f t="shared" si="746"/>
        <v>0</v>
      </c>
      <c r="V3995" cm="1">
        <f t="array" ref="V3995">IF(E3995&lt;&gt;"CAPTURE",0,SUMPRODUCT((MDR_Rates!$A$2:$A$10=F3995)*(G3995&gt;MDR_Rates!$B$2:$B$10)*((MDR_Rates!$C$2:$C$10="")+(G3995&lt;=MDR_Rates!$C$2:$C$10))*MDR_Rates!$D$2:$D$10))</f>
        <v>0</v>
      </c>
      <c r="W3995">
        <f t="shared" si="747"/>
        <v>0</v>
      </c>
      <c r="X3995">
        <f t="shared" si="748"/>
        <v>0</v>
      </c>
      <c r="Y3995">
        <f t="shared" si="749"/>
        <v>0</v>
      </c>
      <c r="Z3995">
        <f t="shared" si="750"/>
        <v>0</v>
      </c>
      <c r="AG3995" t="str">
        <f t="shared" si="751"/>
        <v>Original Capture Found</v>
      </c>
      <c r="AI3995">
        <f t="shared" si="752"/>
        <v>12998</v>
      </c>
      <c r="AJ3995" t="str">
        <f t="shared" si="753"/>
        <v>Full Refund</v>
      </c>
      <c r="AK3995" t="str">
        <f t="shared" si="754"/>
        <v/>
      </c>
      <c r="AL3995" t="str">
        <f>IF(E3995&lt;&gt;"CAPTURE","",COUNTIF(Orders!$H:$H,AK3995))</f>
        <v/>
      </c>
      <c r="AP3995" t="str">
        <f t="shared" si="755"/>
        <v/>
      </c>
      <c r="AQ3995">
        <f>IF(COUNTIF($A$2:A3995,A3995)=1,1,0)</f>
        <v>1</v>
      </c>
    </row>
    <row r="3996" spans="1:43" x14ac:dyDescent="0.3">
      <c r="A3996" t="s">
        <v>16445</v>
      </c>
      <c r="B3996" t="s">
        <v>15570</v>
      </c>
      <c r="D3996" s="1">
        <v>46286</v>
      </c>
      <c r="E3996" t="s">
        <v>12202</v>
      </c>
      <c r="F3996" t="s">
        <v>17</v>
      </c>
      <c r="G3996">
        <v>1298</v>
      </c>
      <c r="H3996">
        <v>0</v>
      </c>
      <c r="I3996">
        <v>0</v>
      </c>
      <c r="J3996">
        <v>-1298</v>
      </c>
      <c r="K3996" s="1">
        <v>46288</v>
      </c>
      <c r="L3996" t="s">
        <v>16241</v>
      </c>
      <c r="M3996">
        <f t="shared" si="744"/>
        <v>1</v>
      </c>
      <c r="N3996">
        <f>COUNTIF(Orders!$A:$A,C3996)</f>
        <v>0</v>
      </c>
      <c r="P3996">
        <f>COUNTIF(Orders!$H:$H,UPPER(SUBSTITUTE(TRIM(C3996),"-","")))</f>
        <v>1042575</v>
      </c>
      <c r="R3996" t="str">
        <f t="shared" si="745"/>
        <v>Refund</v>
      </c>
      <c r="S3996">
        <f t="shared" si="746"/>
        <v>0</v>
      </c>
      <c r="V3996" cm="1">
        <f t="array" ref="V3996">IF(E3996&lt;&gt;"CAPTURE",0,SUMPRODUCT((MDR_Rates!$A$2:$A$10=F3996)*(G3996&gt;MDR_Rates!$B$2:$B$10)*((MDR_Rates!$C$2:$C$10="")+(G3996&lt;=MDR_Rates!$C$2:$C$10))*MDR_Rates!$D$2:$D$10))</f>
        <v>0</v>
      </c>
      <c r="W3996">
        <f t="shared" si="747"/>
        <v>0</v>
      </c>
      <c r="X3996">
        <f t="shared" si="748"/>
        <v>0</v>
      </c>
      <c r="Y3996">
        <f t="shared" si="749"/>
        <v>0</v>
      </c>
      <c r="Z3996">
        <f t="shared" si="750"/>
        <v>0</v>
      </c>
      <c r="AG3996" t="str">
        <f t="shared" si="751"/>
        <v>Original Capture Found</v>
      </c>
      <c r="AI3996">
        <f t="shared" si="752"/>
        <v>1298</v>
      </c>
      <c r="AJ3996" t="str">
        <f t="shared" si="753"/>
        <v>Full Refund</v>
      </c>
      <c r="AK3996" t="str">
        <f t="shared" si="754"/>
        <v/>
      </c>
      <c r="AL3996" t="str">
        <f>IF(E3996&lt;&gt;"CAPTURE","",COUNTIF(Orders!$H:$H,AK3996))</f>
        <v/>
      </c>
      <c r="AP3996" t="str">
        <f t="shared" si="755"/>
        <v/>
      </c>
      <c r="AQ3996">
        <f>IF(COUNTIF($A$2:A3996,A3996)=1,1,0)</f>
        <v>1</v>
      </c>
    </row>
    <row r="3997" spans="1:43" x14ac:dyDescent="0.3">
      <c r="A3997" t="s">
        <v>16446</v>
      </c>
      <c r="B3997" t="s">
        <v>15234</v>
      </c>
      <c r="D3997" s="1">
        <v>46286</v>
      </c>
      <c r="E3997" t="s">
        <v>12202</v>
      </c>
      <c r="F3997" t="s">
        <v>9</v>
      </c>
      <c r="G3997">
        <v>2598</v>
      </c>
      <c r="H3997">
        <v>0</v>
      </c>
      <c r="I3997">
        <v>0</v>
      </c>
      <c r="J3997">
        <v>-2598</v>
      </c>
      <c r="K3997" s="1">
        <v>46288</v>
      </c>
      <c r="L3997" t="s">
        <v>16241</v>
      </c>
      <c r="M3997">
        <f t="shared" si="744"/>
        <v>1</v>
      </c>
      <c r="N3997">
        <f>COUNTIF(Orders!$A:$A,C3997)</f>
        <v>0</v>
      </c>
      <c r="P3997">
        <f>COUNTIF(Orders!$H:$H,UPPER(SUBSTITUTE(TRIM(C3997),"-","")))</f>
        <v>1042575</v>
      </c>
      <c r="R3997" t="str">
        <f t="shared" si="745"/>
        <v>Refund</v>
      </c>
      <c r="S3997">
        <f t="shared" si="746"/>
        <v>0</v>
      </c>
      <c r="V3997" cm="1">
        <f t="array" ref="V3997">IF(E3997&lt;&gt;"CAPTURE",0,SUMPRODUCT((MDR_Rates!$A$2:$A$10=F3997)*(G3997&gt;MDR_Rates!$B$2:$B$10)*((MDR_Rates!$C$2:$C$10="")+(G3997&lt;=MDR_Rates!$C$2:$C$10))*MDR_Rates!$D$2:$D$10))</f>
        <v>0</v>
      </c>
      <c r="W3997">
        <f t="shared" si="747"/>
        <v>0</v>
      </c>
      <c r="X3997">
        <f t="shared" si="748"/>
        <v>0</v>
      </c>
      <c r="Y3997">
        <f t="shared" si="749"/>
        <v>0</v>
      </c>
      <c r="Z3997">
        <f t="shared" si="750"/>
        <v>0</v>
      </c>
      <c r="AG3997" t="str">
        <f t="shared" si="751"/>
        <v>Original Capture Found</v>
      </c>
      <c r="AI3997">
        <f t="shared" si="752"/>
        <v>2598</v>
      </c>
      <c r="AJ3997" t="str">
        <f t="shared" si="753"/>
        <v>Full Refund</v>
      </c>
      <c r="AK3997" t="str">
        <f t="shared" si="754"/>
        <v/>
      </c>
      <c r="AL3997" t="str">
        <f>IF(E3997&lt;&gt;"CAPTURE","",COUNTIF(Orders!$H:$H,AK3997))</f>
        <v/>
      </c>
      <c r="AP3997" t="str">
        <f t="shared" si="755"/>
        <v/>
      </c>
      <c r="AQ3997">
        <f>IF(COUNTIF($A$2:A3997,A3997)=1,1,0)</f>
        <v>1</v>
      </c>
    </row>
    <row r="3998" spans="1:43" x14ac:dyDescent="0.3">
      <c r="A3998" t="s">
        <v>16447</v>
      </c>
      <c r="B3998" t="s">
        <v>15219</v>
      </c>
      <c r="D3998" s="1">
        <v>46286</v>
      </c>
      <c r="E3998" t="s">
        <v>12202</v>
      </c>
      <c r="F3998" t="s">
        <v>17</v>
      </c>
      <c r="G3998">
        <v>2999</v>
      </c>
      <c r="H3998">
        <v>0</v>
      </c>
      <c r="I3998">
        <v>0</v>
      </c>
      <c r="J3998">
        <v>-2999</v>
      </c>
      <c r="K3998" s="1">
        <v>46288</v>
      </c>
      <c r="L3998" t="s">
        <v>16241</v>
      </c>
      <c r="M3998">
        <f t="shared" si="744"/>
        <v>1</v>
      </c>
      <c r="N3998">
        <f>COUNTIF(Orders!$A:$A,C3998)</f>
        <v>0</v>
      </c>
      <c r="P3998">
        <f>COUNTIF(Orders!$H:$H,UPPER(SUBSTITUTE(TRIM(C3998),"-","")))</f>
        <v>1042575</v>
      </c>
      <c r="R3998" t="str">
        <f t="shared" si="745"/>
        <v>Refund</v>
      </c>
      <c r="S3998">
        <f t="shared" si="746"/>
        <v>0</v>
      </c>
      <c r="V3998" cm="1">
        <f t="array" ref="V3998">IF(E3998&lt;&gt;"CAPTURE",0,SUMPRODUCT((MDR_Rates!$A$2:$A$10=F3998)*(G3998&gt;MDR_Rates!$B$2:$B$10)*((MDR_Rates!$C$2:$C$10="")+(G3998&lt;=MDR_Rates!$C$2:$C$10))*MDR_Rates!$D$2:$D$10))</f>
        <v>0</v>
      </c>
      <c r="W3998">
        <f t="shared" si="747"/>
        <v>0</v>
      </c>
      <c r="X3998">
        <f t="shared" si="748"/>
        <v>0</v>
      </c>
      <c r="Y3998">
        <f t="shared" si="749"/>
        <v>0</v>
      </c>
      <c r="Z3998">
        <f t="shared" si="750"/>
        <v>0</v>
      </c>
      <c r="AG3998" t="str">
        <f t="shared" si="751"/>
        <v>Original Capture Found</v>
      </c>
      <c r="AI3998">
        <f t="shared" si="752"/>
        <v>2999</v>
      </c>
      <c r="AJ3998" t="str">
        <f t="shared" si="753"/>
        <v>Full Refund</v>
      </c>
      <c r="AK3998" t="str">
        <f t="shared" si="754"/>
        <v/>
      </c>
      <c r="AL3998" t="str">
        <f>IF(E3998&lt;&gt;"CAPTURE","",COUNTIF(Orders!$H:$H,AK3998))</f>
        <v/>
      </c>
      <c r="AP3998" t="str">
        <f t="shared" si="755"/>
        <v/>
      </c>
      <c r="AQ3998">
        <f>IF(COUNTIF($A$2:A3998,A3998)=1,1,0)</f>
        <v>1</v>
      </c>
    </row>
    <row r="3999" spans="1:43" x14ac:dyDescent="0.3">
      <c r="A3999" t="s">
        <v>16448</v>
      </c>
      <c r="B3999" t="s">
        <v>15302</v>
      </c>
      <c r="D3999" s="1">
        <v>46286</v>
      </c>
      <c r="E3999" t="s">
        <v>12202</v>
      </c>
      <c r="F3999" t="s">
        <v>9</v>
      </c>
      <c r="G3999">
        <v>5597</v>
      </c>
      <c r="H3999">
        <v>0</v>
      </c>
      <c r="I3999">
        <v>0</v>
      </c>
      <c r="J3999">
        <v>-5597</v>
      </c>
      <c r="K3999" s="1">
        <v>46288</v>
      </c>
      <c r="L3999" t="s">
        <v>16241</v>
      </c>
      <c r="M3999">
        <f t="shared" si="744"/>
        <v>1</v>
      </c>
      <c r="N3999">
        <f>COUNTIF(Orders!$A:$A,C3999)</f>
        <v>0</v>
      </c>
      <c r="P3999">
        <f>COUNTIF(Orders!$H:$H,UPPER(SUBSTITUTE(TRIM(C3999),"-","")))</f>
        <v>1042575</v>
      </c>
      <c r="R3999" t="str">
        <f t="shared" si="745"/>
        <v>Refund</v>
      </c>
      <c r="S3999">
        <f t="shared" si="746"/>
        <v>0</v>
      </c>
      <c r="V3999" cm="1">
        <f t="array" ref="V3999">IF(E3999&lt;&gt;"CAPTURE",0,SUMPRODUCT((MDR_Rates!$A$2:$A$10=F3999)*(G3999&gt;MDR_Rates!$B$2:$B$10)*((MDR_Rates!$C$2:$C$10="")+(G3999&lt;=MDR_Rates!$C$2:$C$10))*MDR_Rates!$D$2:$D$10))</f>
        <v>0</v>
      </c>
      <c r="W3999">
        <f t="shared" si="747"/>
        <v>0</v>
      </c>
      <c r="X3999">
        <f t="shared" si="748"/>
        <v>0</v>
      </c>
      <c r="Y3999">
        <f t="shared" si="749"/>
        <v>0</v>
      </c>
      <c r="Z3999">
        <f t="shared" si="750"/>
        <v>0</v>
      </c>
      <c r="AG3999" t="str">
        <f t="shared" si="751"/>
        <v>Original Capture Found</v>
      </c>
      <c r="AI3999">
        <f t="shared" si="752"/>
        <v>5597</v>
      </c>
      <c r="AJ3999" t="str">
        <f t="shared" si="753"/>
        <v>Full Refund</v>
      </c>
      <c r="AK3999" t="str">
        <f t="shared" si="754"/>
        <v/>
      </c>
      <c r="AL3999" t="str">
        <f>IF(E3999&lt;&gt;"CAPTURE","",COUNTIF(Orders!$H:$H,AK3999))</f>
        <v/>
      </c>
      <c r="AP3999" t="str">
        <f t="shared" si="755"/>
        <v/>
      </c>
      <c r="AQ3999">
        <f>IF(COUNTIF($A$2:A3999,A3999)=1,1,0)</f>
        <v>1</v>
      </c>
    </row>
    <row r="4000" spans="1:43" x14ac:dyDescent="0.3">
      <c r="A4000" t="s">
        <v>16449</v>
      </c>
      <c r="B4000" t="s">
        <v>15757</v>
      </c>
      <c r="D4000" s="1">
        <v>46286</v>
      </c>
      <c r="E4000" t="s">
        <v>12202</v>
      </c>
      <c r="F4000" t="s">
        <v>17</v>
      </c>
      <c r="G4000">
        <v>3147</v>
      </c>
      <c r="H4000">
        <v>0</v>
      </c>
      <c r="I4000">
        <v>0</v>
      </c>
      <c r="J4000">
        <v>-3147</v>
      </c>
      <c r="K4000" s="1">
        <v>46288</v>
      </c>
      <c r="L4000" t="s">
        <v>16241</v>
      </c>
      <c r="M4000">
        <f t="shared" si="744"/>
        <v>1</v>
      </c>
      <c r="N4000">
        <f>COUNTIF(Orders!$A:$A,C4000)</f>
        <v>0</v>
      </c>
      <c r="P4000">
        <f>COUNTIF(Orders!$H:$H,UPPER(SUBSTITUTE(TRIM(C4000),"-","")))</f>
        <v>1042575</v>
      </c>
      <c r="R4000" t="str">
        <f t="shared" si="745"/>
        <v>Refund</v>
      </c>
      <c r="S4000">
        <f t="shared" si="746"/>
        <v>0</v>
      </c>
      <c r="V4000" cm="1">
        <f t="array" ref="V4000">IF(E4000&lt;&gt;"CAPTURE",0,SUMPRODUCT((MDR_Rates!$A$2:$A$10=F4000)*(G4000&gt;MDR_Rates!$B$2:$B$10)*((MDR_Rates!$C$2:$C$10="")+(G4000&lt;=MDR_Rates!$C$2:$C$10))*MDR_Rates!$D$2:$D$10))</f>
        <v>0</v>
      </c>
      <c r="W4000">
        <f t="shared" si="747"/>
        <v>0</v>
      </c>
      <c r="X4000">
        <f t="shared" si="748"/>
        <v>0</v>
      </c>
      <c r="Y4000">
        <f t="shared" si="749"/>
        <v>0</v>
      </c>
      <c r="Z4000">
        <f t="shared" si="750"/>
        <v>0</v>
      </c>
      <c r="AG4000" t="str">
        <f t="shared" si="751"/>
        <v>Original Capture Found</v>
      </c>
      <c r="AI4000">
        <f t="shared" si="752"/>
        <v>3147</v>
      </c>
      <c r="AJ4000" t="str">
        <f t="shared" si="753"/>
        <v>Full Refund</v>
      </c>
      <c r="AK4000" t="str">
        <f t="shared" si="754"/>
        <v/>
      </c>
      <c r="AL4000" t="str">
        <f>IF(E4000&lt;&gt;"CAPTURE","",COUNTIF(Orders!$H:$H,AK4000))</f>
        <v/>
      </c>
      <c r="AP4000" t="str">
        <f t="shared" si="755"/>
        <v/>
      </c>
      <c r="AQ4000">
        <f>IF(COUNTIF($A$2:A4000,A4000)=1,1,0)</f>
        <v>1</v>
      </c>
    </row>
    <row r="4001" spans="1:43" x14ac:dyDescent="0.3">
      <c r="A4001" t="s">
        <v>16450</v>
      </c>
      <c r="B4001" t="s">
        <v>16176</v>
      </c>
      <c r="D4001" s="1">
        <v>46286</v>
      </c>
      <c r="E4001" t="s">
        <v>12202</v>
      </c>
      <c r="F4001" t="s">
        <v>9</v>
      </c>
      <c r="G4001">
        <v>3897</v>
      </c>
      <c r="H4001">
        <v>0</v>
      </c>
      <c r="I4001">
        <v>0</v>
      </c>
      <c r="J4001">
        <v>-3897</v>
      </c>
      <c r="K4001" s="1">
        <v>46288</v>
      </c>
      <c r="L4001" t="s">
        <v>16241</v>
      </c>
      <c r="M4001">
        <f t="shared" si="744"/>
        <v>1</v>
      </c>
      <c r="N4001">
        <f>COUNTIF(Orders!$A:$A,C4001)</f>
        <v>0</v>
      </c>
      <c r="P4001">
        <f>COUNTIF(Orders!$H:$H,UPPER(SUBSTITUTE(TRIM(C4001),"-","")))</f>
        <v>1042575</v>
      </c>
      <c r="R4001" t="str">
        <f t="shared" si="745"/>
        <v>Refund</v>
      </c>
      <c r="S4001">
        <f t="shared" si="746"/>
        <v>0</v>
      </c>
      <c r="V4001" cm="1">
        <f t="array" ref="V4001">IF(E4001&lt;&gt;"CAPTURE",0,SUMPRODUCT((MDR_Rates!$A$2:$A$10=F4001)*(G4001&gt;MDR_Rates!$B$2:$B$10)*((MDR_Rates!$C$2:$C$10="")+(G4001&lt;=MDR_Rates!$C$2:$C$10))*MDR_Rates!$D$2:$D$10))</f>
        <v>0</v>
      </c>
      <c r="W4001">
        <f t="shared" si="747"/>
        <v>0</v>
      </c>
      <c r="X4001">
        <f t="shared" si="748"/>
        <v>0</v>
      </c>
      <c r="Y4001">
        <f t="shared" si="749"/>
        <v>0</v>
      </c>
      <c r="Z4001">
        <f t="shared" si="750"/>
        <v>0</v>
      </c>
      <c r="AG4001" t="str">
        <f t="shared" si="751"/>
        <v>Original Capture Found</v>
      </c>
      <c r="AI4001">
        <f t="shared" si="752"/>
        <v>3897</v>
      </c>
      <c r="AJ4001" t="str">
        <f t="shared" si="753"/>
        <v>Full Refund</v>
      </c>
      <c r="AK4001" t="str">
        <f t="shared" si="754"/>
        <v/>
      </c>
      <c r="AL4001" t="str">
        <f>IF(E4001&lt;&gt;"CAPTURE","",COUNTIF(Orders!$H:$H,AK4001))</f>
        <v/>
      </c>
      <c r="AP4001" t="str">
        <f t="shared" si="755"/>
        <v/>
      </c>
      <c r="AQ4001">
        <f>IF(COUNTIF($A$2:A4001,A4001)=1,1,0)</f>
        <v>1</v>
      </c>
    </row>
    <row r="4002" spans="1:43" x14ac:dyDescent="0.3">
      <c r="A4002" t="s">
        <v>16451</v>
      </c>
      <c r="B4002" t="s">
        <v>15506</v>
      </c>
      <c r="D4002" s="1">
        <v>46286</v>
      </c>
      <c r="E4002" t="s">
        <v>12202</v>
      </c>
      <c r="F4002" t="s">
        <v>9</v>
      </c>
      <c r="G4002">
        <v>2499</v>
      </c>
      <c r="H4002">
        <v>0</v>
      </c>
      <c r="I4002">
        <v>0</v>
      </c>
      <c r="J4002">
        <v>-2499</v>
      </c>
      <c r="K4002" s="1">
        <v>46288</v>
      </c>
      <c r="L4002" t="s">
        <v>16241</v>
      </c>
      <c r="M4002">
        <f t="shared" si="744"/>
        <v>1</v>
      </c>
      <c r="N4002">
        <f>COUNTIF(Orders!$A:$A,C4002)</f>
        <v>0</v>
      </c>
      <c r="P4002">
        <f>COUNTIF(Orders!$H:$H,UPPER(SUBSTITUTE(TRIM(C4002),"-","")))</f>
        <v>1042575</v>
      </c>
      <c r="R4002" t="str">
        <f t="shared" si="745"/>
        <v>Refund</v>
      </c>
      <c r="S4002">
        <f t="shared" si="746"/>
        <v>0</v>
      </c>
      <c r="V4002" cm="1">
        <f t="array" ref="V4002">IF(E4002&lt;&gt;"CAPTURE",0,SUMPRODUCT((MDR_Rates!$A$2:$A$10=F4002)*(G4002&gt;MDR_Rates!$B$2:$B$10)*((MDR_Rates!$C$2:$C$10="")+(G4002&lt;=MDR_Rates!$C$2:$C$10))*MDR_Rates!$D$2:$D$10))</f>
        <v>0</v>
      </c>
      <c r="W4002">
        <f t="shared" si="747"/>
        <v>0</v>
      </c>
      <c r="X4002">
        <f t="shared" si="748"/>
        <v>0</v>
      </c>
      <c r="Y4002">
        <f t="shared" si="749"/>
        <v>0</v>
      </c>
      <c r="Z4002">
        <f t="shared" si="750"/>
        <v>0</v>
      </c>
      <c r="AG4002" t="str">
        <f t="shared" si="751"/>
        <v>Original Capture Found</v>
      </c>
      <c r="AI4002">
        <f t="shared" si="752"/>
        <v>2499</v>
      </c>
      <c r="AJ4002" t="str">
        <f t="shared" si="753"/>
        <v>Full Refund</v>
      </c>
      <c r="AK4002" t="str">
        <f t="shared" si="754"/>
        <v/>
      </c>
      <c r="AL4002" t="str">
        <f>IF(E4002&lt;&gt;"CAPTURE","",COUNTIF(Orders!$H:$H,AK4002))</f>
        <v/>
      </c>
      <c r="AP4002" t="str">
        <f t="shared" si="755"/>
        <v/>
      </c>
      <c r="AQ4002">
        <f>IF(COUNTIF($A$2:A4002,A4002)=1,1,0)</f>
        <v>1</v>
      </c>
    </row>
    <row r="4003" spans="1:43" x14ac:dyDescent="0.3">
      <c r="A4003" t="s">
        <v>16452</v>
      </c>
      <c r="B4003" t="s">
        <v>15858</v>
      </c>
      <c r="D4003" s="1">
        <v>46286</v>
      </c>
      <c r="E4003" t="s">
        <v>12202</v>
      </c>
      <c r="F4003" t="s">
        <v>9</v>
      </c>
      <c r="G4003">
        <v>999</v>
      </c>
      <c r="H4003">
        <v>0</v>
      </c>
      <c r="I4003">
        <v>0</v>
      </c>
      <c r="J4003">
        <v>-999</v>
      </c>
      <c r="K4003" s="1">
        <v>46288</v>
      </c>
      <c r="L4003" t="s">
        <v>16241</v>
      </c>
      <c r="M4003">
        <f t="shared" si="744"/>
        <v>1</v>
      </c>
      <c r="N4003">
        <f>COUNTIF(Orders!$A:$A,C4003)</f>
        <v>0</v>
      </c>
      <c r="P4003">
        <f>COUNTIF(Orders!$H:$H,UPPER(SUBSTITUTE(TRIM(C4003),"-","")))</f>
        <v>1042575</v>
      </c>
      <c r="R4003" t="str">
        <f t="shared" si="745"/>
        <v>Refund</v>
      </c>
      <c r="S4003">
        <f t="shared" si="746"/>
        <v>0</v>
      </c>
      <c r="V4003" cm="1">
        <f t="array" ref="V4003">IF(E4003&lt;&gt;"CAPTURE",0,SUMPRODUCT((MDR_Rates!$A$2:$A$10=F4003)*(G4003&gt;MDR_Rates!$B$2:$B$10)*((MDR_Rates!$C$2:$C$10="")+(G4003&lt;=MDR_Rates!$C$2:$C$10))*MDR_Rates!$D$2:$D$10))</f>
        <v>0</v>
      </c>
      <c r="W4003">
        <f t="shared" si="747"/>
        <v>0</v>
      </c>
      <c r="X4003">
        <f t="shared" si="748"/>
        <v>0</v>
      </c>
      <c r="Y4003">
        <f t="shared" si="749"/>
        <v>0</v>
      </c>
      <c r="Z4003">
        <f t="shared" si="750"/>
        <v>0</v>
      </c>
      <c r="AG4003" t="str">
        <f t="shared" si="751"/>
        <v>Original Capture Found</v>
      </c>
      <c r="AI4003">
        <f t="shared" si="752"/>
        <v>999</v>
      </c>
      <c r="AJ4003" t="str">
        <f t="shared" si="753"/>
        <v>Full Refund</v>
      </c>
      <c r="AK4003" t="str">
        <f t="shared" si="754"/>
        <v/>
      </c>
      <c r="AL4003" t="str">
        <f>IF(E4003&lt;&gt;"CAPTURE","",COUNTIF(Orders!$H:$H,AK4003))</f>
        <v/>
      </c>
      <c r="AP4003" t="str">
        <f t="shared" si="755"/>
        <v/>
      </c>
      <c r="AQ4003">
        <f>IF(COUNTIF($A$2:A4003,A4003)=1,1,0)</f>
        <v>1</v>
      </c>
    </row>
    <row r="4004" spans="1:43" x14ac:dyDescent="0.3">
      <c r="A4004" t="s">
        <v>16453</v>
      </c>
      <c r="B4004" t="s">
        <v>16153</v>
      </c>
      <c r="D4004" s="1">
        <v>46286</v>
      </c>
      <c r="E4004" t="s">
        <v>12202</v>
      </c>
      <c r="F4004" t="s">
        <v>44</v>
      </c>
      <c r="G4004">
        <v>3348</v>
      </c>
      <c r="H4004">
        <v>0</v>
      </c>
      <c r="I4004">
        <v>0</v>
      </c>
      <c r="J4004">
        <v>-3348</v>
      </c>
      <c r="K4004" s="1">
        <v>46288</v>
      </c>
      <c r="L4004" t="s">
        <v>16241</v>
      </c>
      <c r="M4004">
        <f t="shared" si="744"/>
        <v>1</v>
      </c>
      <c r="N4004">
        <f>COUNTIF(Orders!$A:$A,C4004)</f>
        <v>0</v>
      </c>
      <c r="P4004">
        <f>COUNTIF(Orders!$H:$H,UPPER(SUBSTITUTE(TRIM(C4004),"-","")))</f>
        <v>1042575</v>
      </c>
      <c r="R4004" t="str">
        <f t="shared" si="745"/>
        <v>Refund</v>
      </c>
      <c r="S4004">
        <f t="shared" si="746"/>
        <v>0</v>
      </c>
      <c r="V4004" cm="1">
        <f t="array" ref="V4004">IF(E4004&lt;&gt;"CAPTURE",0,SUMPRODUCT((MDR_Rates!$A$2:$A$10=F4004)*(G4004&gt;MDR_Rates!$B$2:$B$10)*((MDR_Rates!$C$2:$C$10="")+(G4004&lt;=MDR_Rates!$C$2:$C$10))*MDR_Rates!$D$2:$D$10))</f>
        <v>0</v>
      </c>
      <c r="W4004">
        <f t="shared" si="747"/>
        <v>0</v>
      </c>
      <c r="X4004">
        <f t="shared" si="748"/>
        <v>0</v>
      </c>
      <c r="Y4004">
        <f t="shared" si="749"/>
        <v>0</v>
      </c>
      <c r="Z4004">
        <f t="shared" si="750"/>
        <v>0</v>
      </c>
      <c r="AG4004" t="str">
        <f t="shared" si="751"/>
        <v>Original Capture Found</v>
      </c>
      <c r="AI4004">
        <f t="shared" si="752"/>
        <v>3348</v>
      </c>
      <c r="AJ4004" t="str">
        <f t="shared" si="753"/>
        <v>Full Refund</v>
      </c>
      <c r="AK4004" t="str">
        <f t="shared" si="754"/>
        <v/>
      </c>
      <c r="AL4004" t="str">
        <f>IF(E4004&lt;&gt;"CAPTURE","",COUNTIF(Orders!$H:$H,AK4004))</f>
        <v/>
      </c>
      <c r="AP4004" t="str">
        <f t="shared" si="755"/>
        <v/>
      </c>
      <c r="AQ4004">
        <f>IF(COUNTIF($A$2:A4004,A4004)=1,1,0)</f>
        <v>1</v>
      </c>
    </row>
    <row r="4005" spans="1:43" x14ac:dyDescent="0.3">
      <c r="A4005" t="s">
        <v>16454</v>
      </c>
      <c r="B4005" t="s">
        <v>15521</v>
      </c>
      <c r="D4005" s="1">
        <v>46286</v>
      </c>
      <c r="E4005" t="s">
        <v>12202</v>
      </c>
      <c r="F4005" t="s">
        <v>17</v>
      </c>
      <c r="G4005">
        <v>499</v>
      </c>
      <c r="H4005">
        <v>0</v>
      </c>
      <c r="I4005">
        <v>0</v>
      </c>
      <c r="J4005">
        <v>-499</v>
      </c>
      <c r="K4005" s="1">
        <v>46288</v>
      </c>
      <c r="L4005" t="s">
        <v>16241</v>
      </c>
      <c r="M4005">
        <f t="shared" si="744"/>
        <v>1</v>
      </c>
      <c r="N4005">
        <f>COUNTIF(Orders!$A:$A,C4005)</f>
        <v>0</v>
      </c>
      <c r="P4005">
        <f>COUNTIF(Orders!$H:$H,UPPER(SUBSTITUTE(TRIM(C4005),"-","")))</f>
        <v>1042575</v>
      </c>
      <c r="R4005" t="str">
        <f t="shared" si="745"/>
        <v>Refund</v>
      </c>
      <c r="S4005">
        <f t="shared" si="746"/>
        <v>0</v>
      </c>
      <c r="V4005" cm="1">
        <f t="array" ref="V4005">IF(E4005&lt;&gt;"CAPTURE",0,SUMPRODUCT((MDR_Rates!$A$2:$A$10=F4005)*(G4005&gt;MDR_Rates!$B$2:$B$10)*((MDR_Rates!$C$2:$C$10="")+(G4005&lt;=MDR_Rates!$C$2:$C$10))*MDR_Rates!$D$2:$D$10))</f>
        <v>0</v>
      </c>
      <c r="W4005">
        <f t="shared" si="747"/>
        <v>0</v>
      </c>
      <c r="X4005">
        <f t="shared" si="748"/>
        <v>0</v>
      </c>
      <c r="Y4005">
        <f t="shared" si="749"/>
        <v>0</v>
      </c>
      <c r="Z4005">
        <f t="shared" si="750"/>
        <v>0</v>
      </c>
      <c r="AG4005" t="str">
        <f t="shared" si="751"/>
        <v>Original Capture Found</v>
      </c>
      <c r="AI4005">
        <f t="shared" si="752"/>
        <v>499</v>
      </c>
      <c r="AJ4005" t="str">
        <f t="shared" si="753"/>
        <v>Full Refund</v>
      </c>
      <c r="AK4005" t="str">
        <f t="shared" si="754"/>
        <v/>
      </c>
      <c r="AL4005" t="str">
        <f>IF(E4005&lt;&gt;"CAPTURE","",COUNTIF(Orders!$H:$H,AK4005))</f>
        <v/>
      </c>
      <c r="AP4005" t="str">
        <f t="shared" si="755"/>
        <v/>
      </c>
      <c r="AQ4005">
        <f>IF(COUNTIF($A$2:A4005,A4005)=1,1,0)</f>
        <v>1</v>
      </c>
    </row>
    <row r="4006" spans="1:43" x14ac:dyDescent="0.3">
      <c r="A4006" t="s">
        <v>16455</v>
      </c>
      <c r="C4006" t="s">
        <v>168</v>
      </c>
      <c r="D4006" s="1">
        <v>46287</v>
      </c>
      <c r="E4006" t="s">
        <v>11819</v>
      </c>
      <c r="F4006" t="s">
        <v>17</v>
      </c>
      <c r="G4006">
        <v>3847</v>
      </c>
      <c r="H4006">
        <v>61.55</v>
      </c>
      <c r="I4006">
        <v>11.08</v>
      </c>
      <c r="J4006">
        <v>3774.37</v>
      </c>
      <c r="K4006" s="1">
        <v>46289</v>
      </c>
      <c r="L4006" t="s">
        <v>16456</v>
      </c>
      <c r="M4006">
        <f t="shared" si="744"/>
        <v>1</v>
      </c>
      <c r="N4006">
        <f>COUNTIF(Orders!$A:$A,C4006)</f>
        <v>1</v>
      </c>
      <c r="P4006">
        <f>COUNTIF(Orders!$H:$H,UPPER(SUBSTITUTE(TRIM(C4006),"-","")))</f>
        <v>1</v>
      </c>
      <c r="R4006" t="str">
        <f t="shared" si="745"/>
        <v>Matched Order Reference</v>
      </c>
      <c r="S4006">
        <f t="shared" si="746"/>
        <v>1</v>
      </c>
      <c r="V4006" cm="1">
        <f t="array" ref="V4006">IF(E4006&lt;&gt;"CAPTURE",0,SUMPRODUCT((MDR_Rates!$A$2:$A$10=F4006)*(G4006&gt;MDR_Rates!$B$2:$B$10)*((MDR_Rates!$C$2:$C$10="")+(G4006&lt;=MDR_Rates!$C$2:$C$10))*MDR_Rates!$D$2:$D$10))</f>
        <v>1.6</v>
      </c>
      <c r="W4006">
        <f t="shared" si="747"/>
        <v>61.55</v>
      </c>
      <c r="X4006">
        <f t="shared" si="748"/>
        <v>11.08</v>
      </c>
      <c r="Y4006">
        <f t="shared" si="749"/>
        <v>0</v>
      </c>
      <c r="Z4006">
        <f t="shared" si="750"/>
        <v>0</v>
      </c>
      <c r="AG4006" t="str">
        <f t="shared" si="751"/>
        <v/>
      </c>
      <c r="AI4006" t="str">
        <f t="shared" si="752"/>
        <v/>
      </c>
      <c r="AJ4006" t="str">
        <f t="shared" si="753"/>
        <v/>
      </c>
      <c r="AK4006" t="str">
        <f t="shared" si="754"/>
        <v>ORD26000073</v>
      </c>
      <c r="AL4006">
        <f>IF(E4006&lt;&gt;"CAPTURE","",COUNTIF(Orders!$H:$H,AK4006))</f>
        <v>1</v>
      </c>
      <c r="AP4006" t="str">
        <f t="shared" si="755"/>
        <v>Matched to Order</v>
      </c>
      <c r="AQ4006">
        <f>IF(COUNTIF($A$2:A4006,A4006)=1,1,0)</f>
        <v>1</v>
      </c>
    </row>
    <row r="4007" spans="1:43" x14ac:dyDescent="0.3">
      <c r="A4007" t="s">
        <v>16457</v>
      </c>
      <c r="C4007" t="s">
        <v>310</v>
      </c>
      <c r="D4007" s="1">
        <v>46287</v>
      </c>
      <c r="E4007" t="s">
        <v>11819</v>
      </c>
      <c r="F4007" t="s">
        <v>9</v>
      </c>
      <c r="G4007">
        <v>8498</v>
      </c>
      <c r="H4007">
        <v>25.49</v>
      </c>
      <c r="I4007">
        <v>4.59</v>
      </c>
      <c r="J4007">
        <v>8467.92</v>
      </c>
      <c r="K4007" s="1">
        <v>46289</v>
      </c>
      <c r="L4007" t="s">
        <v>16456</v>
      </c>
      <c r="M4007">
        <f t="shared" si="744"/>
        <v>1</v>
      </c>
      <c r="N4007">
        <f>COUNTIF(Orders!$A:$A,C4007)</f>
        <v>1</v>
      </c>
      <c r="P4007">
        <f>COUNTIF(Orders!$H:$H,UPPER(SUBSTITUTE(TRIM(C4007),"-","")))</f>
        <v>1</v>
      </c>
      <c r="R4007" t="str">
        <f t="shared" si="745"/>
        <v>Matched Order Reference</v>
      </c>
      <c r="S4007">
        <f t="shared" si="746"/>
        <v>1</v>
      </c>
      <c r="V4007" cm="1">
        <f t="array" ref="V4007">IF(E4007&lt;&gt;"CAPTURE",0,SUMPRODUCT((MDR_Rates!$A$2:$A$10=F4007)*(G4007&gt;MDR_Rates!$B$2:$B$10)*((MDR_Rates!$C$2:$C$10="")+(G4007&lt;=MDR_Rates!$C$2:$C$10))*MDR_Rates!$D$2:$D$10))</f>
        <v>0.3</v>
      </c>
      <c r="W4007">
        <f t="shared" si="747"/>
        <v>25.49</v>
      </c>
      <c r="X4007">
        <f t="shared" si="748"/>
        <v>4.59</v>
      </c>
      <c r="Y4007">
        <f t="shared" si="749"/>
        <v>0</v>
      </c>
      <c r="Z4007">
        <f t="shared" si="750"/>
        <v>0</v>
      </c>
      <c r="AG4007" t="str">
        <f t="shared" si="751"/>
        <v/>
      </c>
      <c r="AI4007" t="str">
        <f t="shared" si="752"/>
        <v/>
      </c>
      <c r="AJ4007" t="str">
        <f t="shared" si="753"/>
        <v/>
      </c>
      <c r="AK4007" t="str">
        <f t="shared" si="754"/>
        <v>ORD26000144</v>
      </c>
      <c r="AL4007">
        <f>IF(E4007&lt;&gt;"CAPTURE","",COUNTIF(Orders!$H:$H,AK4007))</f>
        <v>1</v>
      </c>
      <c r="AP4007" t="str">
        <f t="shared" si="755"/>
        <v>Matched to Order</v>
      </c>
      <c r="AQ4007">
        <f>IF(COUNTIF($A$2:A4007,A4007)=1,1,0)</f>
        <v>1</v>
      </c>
    </row>
    <row r="4008" spans="1:43" x14ac:dyDescent="0.3">
      <c r="A4008" t="s">
        <v>16458</v>
      </c>
      <c r="C4008" t="s">
        <v>348</v>
      </c>
      <c r="D4008" s="1">
        <v>46287</v>
      </c>
      <c r="E4008" t="s">
        <v>11819</v>
      </c>
      <c r="F4008" t="s">
        <v>17</v>
      </c>
      <c r="G4008">
        <v>2499</v>
      </c>
      <c r="H4008">
        <v>39.979999999999997</v>
      </c>
      <c r="I4008">
        <v>7.2</v>
      </c>
      <c r="J4008">
        <v>2451.8200000000002</v>
      </c>
      <c r="K4008" s="1">
        <v>46289</v>
      </c>
      <c r="L4008" t="s">
        <v>16456</v>
      </c>
      <c r="M4008">
        <f t="shared" si="744"/>
        <v>1</v>
      </c>
      <c r="N4008">
        <f>COUNTIF(Orders!$A:$A,C4008)</f>
        <v>1</v>
      </c>
      <c r="P4008">
        <f>COUNTIF(Orders!$H:$H,UPPER(SUBSTITUTE(TRIM(C4008),"-","")))</f>
        <v>1</v>
      </c>
      <c r="R4008" t="str">
        <f t="shared" si="745"/>
        <v>Matched Order Reference</v>
      </c>
      <c r="S4008">
        <f t="shared" si="746"/>
        <v>1</v>
      </c>
      <c r="V4008" cm="1">
        <f t="array" ref="V4008">IF(E4008&lt;&gt;"CAPTURE",0,SUMPRODUCT((MDR_Rates!$A$2:$A$10=F4008)*(G4008&gt;MDR_Rates!$B$2:$B$10)*((MDR_Rates!$C$2:$C$10="")+(G4008&lt;=MDR_Rates!$C$2:$C$10))*MDR_Rates!$D$2:$D$10))</f>
        <v>1.6</v>
      </c>
      <c r="W4008">
        <f t="shared" si="747"/>
        <v>39.979999999999997</v>
      </c>
      <c r="X4008">
        <f t="shared" si="748"/>
        <v>7.2</v>
      </c>
      <c r="Y4008">
        <f t="shared" si="749"/>
        <v>0</v>
      </c>
      <c r="Z4008">
        <f t="shared" si="750"/>
        <v>0</v>
      </c>
      <c r="AG4008" t="str">
        <f t="shared" si="751"/>
        <v/>
      </c>
      <c r="AI4008" t="str">
        <f t="shared" si="752"/>
        <v/>
      </c>
      <c r="AJ4008" t="str">
        <f t="shared" si="753"/>
        <v/>
      </c>
      <c r="AK4008" t="str">
        <f t="shared" si="754"/>
        <v>ORD26000163</v>
      </c>
      <c r="AL4008">
        <f>IF(E4008&lt;&gt;"CAPTURE","",COUNTIF(Orders!$H:$H,AK4008))</f>
        <v>1</v>
      </c>
      <c r="AP4008" t="str">
        <f t="shared" si="755"/>
        <v>Matched to Order</v>
      </c>
      <c r="AQ4008">
        <f>IF(COUNTIF($A$2:A4008,A4008)=1,1,0)</f>
        <v>1</v>
      </c>
    </row>
    <row r="4009" spans="1:43" x14ac:dyDescent="0.3">
      <c r="A4009" t="s">
        <v>16459</v>
      </c>
      <c r="C4009" t="s">
        <v>374</v>
      </c>
      <c r="D4009" s="1">
        <v>46287</v>
      </c>
      <c r="E4009" t="s">
        <v>11819</v>
      </c>
      <c r="F4009" t="s">
        <v>9</v>
      </c>
      <c r="G4009">
        <v>7999</v>
      </c>
      <c r="H4009">
        <v>24</v>
      </c>
      <c r="I4009">
        <v>4.32</v>
      </c>
      <c r="J4009">
        <v>7970.68</v>
      </c>
      <c r="K4009" s="1">
        <v>46289</v>
      </c>
      <c r="L4009" t="s">
        <v>16456</v>
      </c>
      <c r="M4009">
        <f t="shared" si="744"/>
        <v>1</v>
      </c>
      <c r="N4009">
        <f>COUNTIF(Orders!$A:$A,C4009)</f>
        <v>1</v>
      </c>
      <c r="P4009">
        <f>COUNTIF(Orders!$H:$H,UPPER(SUBSTITUTE(TRIM(C4009),"-","")))</f>
        <v>1</v>
      </c>
      <c r="R4009" t="str">
        <f t="shared" si="745"/>
        <v>Matched Order Reference</v>
      </c>
      <c r="S4009">
        <f t="shared" si="746"/>
        <v>1</v>
      </c>
      <c r="V4009" cm="1">
        <f t="array" ref="V4009">IF(E4009&lt;&gt;"CAPTURE",0,SUMPRODUCT((MDR_Rates!$A$2:$A$10=F4009)*(G4009&gt;MDR_Rates!$B$2:$B$10)*((MDR_Rates!$C$2:$C$10="")+(G4009&lt;=MDR_Rates!$C$2:$C$10))*MDR_Rates!$D$2:$D$10))</f>
        <v>0.3</v>
      </c>
      <c r="W4009">
        <f t="shared" si="747"/>
        <v>24</v>
      </c>
      <c r="X4009">
        <f t="shared" si="748"/>
        <v>4.32</v>
      </c>
      <c r="Y4009">
        <f t="shared" si="749"/>
        <v>0</v>
      </c>
      <c r="Z4009">
        <f t="shared" si="750"/>
        <v>0</v>
      </c>
      <c r="AG4009" t="str">
        <f t="shared" si="751"/>
        <v/>
      </c>
      <c r="AI4009" t="str">
        <f t="shared" si="752"/>
        <v/>
      </c>
      <c r="AJ4009" t="str">
        <f t="shared" si="753"/>
        <v/>
      </c>
      <c r="AK4009" t="str">
        <f t="shared" si="754"/>
        <v>ORD26000176</v>
      </c>
      <c r="AL4009">
        <f>IF(E4009&lt;&gt;"CAPTURE","",COUNTIF(Orders!$H:$H,AK4009))</f>
        <v>1</v>
      </c>
      <c r="AP4009" t="str">
        <f t="shared" si="755"/>
        <v>Matched to Order</v>
      </c>
      <c r="AQ4009">
        <f>IF(COUNTIF($A$2:A4009,A4009)=1,1,0)</f>
        <v>1</v>
      </c>
    </row>
    <row r="4010" spans="1:43" x14ac:dyDescent="0.3">
      <c r="A4010" t="s">
        <v>16460</v>
      </c>
      <c r="C4010" t="s">
        <v>414</v>
      </c>
      <c r="D4010" s="1">
        <v>46287</v>
      </c>
      <c r="E4010" t="s">
        <v>11819</v>
      </c>
      <c r="F4010" t="s">
        <v>17</v>
      </c>
      <c r="G4010">
        <v>1299</v>
      </c>
      <c r="H4010">
        <v>23.38</v>
      </c>
      <c r="I4010">
        <v>4.21</v>
      </c>
      <c r="J4010">
        <v>1271.4100000000001</v>
      </c>
      <c r="K4010" s="1">
        <v>46289</v>
      </c>
      <c r="L4010" t="s">
        <v>16456</v>
      </c>
      <c r="M4010">
        <f t="shared" si="744"/>
        <v>1</v>
      </c>
      <c r="N4010">
        <f>COUNTIF(Orders!$A:$A,C4010)</f>
        <v>1</v>
      </c>
      <c r="P4010">
        <f>COUNTIF(Orders!$H:$H,UPPER(SUBSTITUTE(TRIM(C4010),"-","")))</f>
        <v>1</v>
      </c>
      <c r="R4010" t="str">
        <f t="shared" si="745"/>
        <v>Matched Order Reference</v>
      </c>
      <c r="S4010">
        <f t="shared" si="746"/>
        <v>1</v>
      </c>
      <c r="V4010" cm="1">
        <f t="array" ref="V4010">IF(E4010&lt;&gt;"CAPTURE",0,SUMPRODUCT((MDR_Rates!$A$2:$A$10=F4010)*(G4010&gt;MDR_Rates!$B$2:$B$10)*((MDR_Rates!$C$2:$C$10="")+(G4010&lt;=MDR_Rates!$C$2:$C$10))*MDR_Rates!$D$2:$D$10))</f>
        <v>1.8</v>
      </c>
      <c r="W4010">
        <f t="shared" si="747"/>
        <v>23.38</v>
      </c>
      <c r="X4010">
        <f t="shared" si="748"/>
        <v>4.21</v>
      </c>
      <c r="Y4010">
        <f t="shared" si="749"/>
        <v>0</v>
      </c>
      <c r="Z4010">
        <f t="shared" si="750"/>
        <v>0</v>
      </c>
      <c r="AG4010" t="str">
        <f t="shared" si="751"/>
        <v/>
      </c>
      <c r="AI4010" t="str">
        <f t="shared" si="752"/>
        <v/>
      </c>
      <c r="AJ4010" t="str">
        <f t="shared" si="753"/>
        <v/>
      </c>
      <c r="AK4010" t="str">
        <f t="shared" si="754"/>
        <v>ORD26000196</v>
      </c>
      <c r="AL4010">
        <f>IF(E4010&lt;&gt;"CAPTURE","",COUNTIF(Orders!$H:$H,AK4010))</f>
        <v>1</v>
      </c>
      <c r="AP4010" t="str">
        <f t="shared" si="755"/>
        <v>Matched to Order</v>
      </c>
      <c r="AQ4010">
        <f>IF(COUNTIF($A$2:A4010,A4010)=1,1,0)</f>
        <v>1</v>
      </c>
    </row>
    <row r="4011" spans="1:43" x14ac:dyDescent="0.3">
      <c r="A4011" t="s">
        <v>16461</v>
      </c>
      <c r="C4011" t="s">
        <v>16462</v>
      </c>
      <c r="D4011" s="1">
        <v>46287</v>
      </c>
      <c r="E4011" t="s">
        <v>11819</v>
      </c>
      <c r="F4011" t="s">
        <v>9</v>
      </c>
      <c r="G4011">
        <v>5298</v>
      </c>
      <c r="H4011">
        <v>15.89</v>
      </c>
      <c r="I4011">
        <v>2.86</v>
      </c>
      <c r="J4011">
        <v>5279.25</v>
      </c>
      <c r="K4011" s="1">
        <v>46289</v>
      </c>
      <c r="L4011" t="s">
        <v>16456</v>
      </c>
      <c r="M4011">
        <f t="shared" si="744"/>
        <v>1</v>
      </c>
      <c r="N4011">
        <f>COUNTIF(Orders!$A:$A,C4011)</f>
        <v>1</v>
      </c>
      <c r="P4011">
        <f>COUNTIF(Orders!$H:$H,UPPER(SUBSTITUTE(TRIM(C4011),"-","")))</f>
        <v>1</v>
      </c>
      <c r="R4011" t="str">
        <f t="shared" si="745"/>
        <v>Matched Order Reference</v>
      </c>
      <c r="S4011">
        <f t="shared" si="746"/>
        <v>1</v>
      </c>
      <c r="V4011" cm="1">
        <f t="array" ref="V4011">IF(E4011&lt;&gt;"CAPTURE",0,SUMPRODUCT((MDR_Rates!$A$2:$A$10=F4011)*(G4011&gt;MDR_Rates!$B$2:$B$10)*((MDR_Rates!$C$2:$C$10="")+(G4011&lt;=MDR_Rates!$C$2:$C$10))*MDR_Rates!$D$2:$D$10))</f>
        <v>0.3</v>
      </c>
      <c r="W4011">
        <f t="shared" si="747"/>
        <v>15.89</v>
      </c>
      <c r="X4011">
        <f t="shared" si="748"/>
        <v>2.86</v>
      </c>
      <c r="Y4011">
        <f t="shared" si="749"/>
        <v>0</v>
      </c>
      <c r="Z4011">
        <f t="shared" si="750"/>
        <v>0</v>
      </c>
      <c r="AG4011" t="str">
        <f t="shared" si="751"/>
        <v/>
      </c>
      <c r="AI4011" t="str">
        <f t="shared" si="752"/>
        <v/>
      </c>
      <c r="AJ4011" t="str">
        <f t="shared" si="753"/>
        <v/>
      </c>
      <c r="AK4011" t="str">
        <f t="shared" si="754"/>
        <v>ORD26000227</v>
      </c>
      <c r="AL4011">
        <f>IF(E4011&lt;&gt;"CAPTURE","",COUNTIF(Orders!$H:$H,AK4011))</f>
        <v>1</v>
      </c>
      <c r="AP4011" t="str">
        <f t="shared" si="755"/>
        <v>Matched to Order</v>
      </c>
      <c r="AQ4011">
        <f>IF(COUNTIF($A$2:A4011,A4011)=1,1,0)</f>
        <v>1</v>
      </c>
    </row>
    <row r="4012" spans="1:43" x14ac:dyDescent="0.3">
      <c r="A4012" t="s">
        <v>16463</v>
      </c>
      <c r="C4012" t="s">
        <v>548</v>
      </c>
      <c r="D4012" s="1">
        <v>46287</v>
      </c>
      <c r="E4012" t="s">
        <v>11819</v>
      </c>
      <c r="F4012" t="s">
        <v>17</v>
      </c>
      <c r="G4012">
        <v>799</v>
      </c>
      <c r="H4012">
        <v>14.38</v>
      </c>
      <c r="I4012">
        <v>2.59</v>
      </c>
      <c r="J4012">
        <v>782.03</v>
      </c>
      <c r="K4012" s="1">
        <v>46289</v>
      </c>
      <c r="L4012" t="s">
        <v>16456</v>
      </c>
      <c r="M4012">
        <f t="shared" si="744"/>
        <v>1</v>
      </c>
      <c r="N4012">
        <f>COUNTIF(Orders!$A:$A,C4012)</f>
        <v>1</v>
      </c>
      <c r="P4012">
        <f>COUNTIF(Orders!$H:$H,UPPER(SUBSTITUTE(TRIM(C4012),"-","")))</f>
        <v>1</v>
      </c>
      <c r="R4012" t="str">
        <f t="shared" si="745"/>
        <v>Matched Order Reference</v>
      </c>
      <c r="S4012">
        <f t="shared" si="746"/>
        <v>1</v>
      </c>
      <c r="V4012" cm="1">
        <f t="array" ref="V4012">IF(E4012&lt;&gt;"CAPTURE",0,SUMPRODUCT((MDR_Rates!$A$2:$A$10=F4012)*(G4012&gt;MDR_Rates!$B$2:$B$10)*((MDR_Rates!$C$2:$C$10="")+(G4012&lt;=MDR_Rates!$C$2:$C$10))*MDR_Rates!$D$2:$D$10))</f>
        <v>1.8</v>
      </c>
      <c r="W4012">
        <f t="shared" si="747"/>
        <v>14.38</v>
      </c>
      <c r="X4012">
        <f t="shared" si="748"/>
        <v>2.59</v>
      </c>
      <c r="Y4012">
        <f t="shared" si="749"/>
        <v>0</v>
      </c>
      <c r="Z4012">
        <f t="shared" si="750"/>
        <v>0</v>
      </c>
      <c r="AG4012" t="str">
        <f t="shared" si="751"/>
        <v/>
      </c>
      <c r="AI4012" t="str">
        <f t="shared" si="752"/>
        <v/>
      </c>
      <c r="AJ4012" t="str">
        <f t="shared" si="753"/>
        <v/>
      </c>
      <c r="AK4012" t="str">
        <f t="shared" si="754"/>
        <v>ORD26000263</v>
      </c>
      <c r="AL4012">
        <f>IF(E4012&lt;&gt;"CAPTURE","",COUNTIF(Orders!$H:$H,AK4012))</f>
        <v>1</v>
      </c>
      <c r="AP4012" t="str">
        <f t="shared" si="755"/>
        <v>Matched to Order</v>
      </c>
      <c r="AQ4012">
        <f>IF(COUNTIF($A$2:A4012,A4012)=1,1,0)</f>
        <v>1</v>
      </c>
    </row>
    <row r="4013" spans="1:43" x14ac:dyDescent="0.3">
      <c r="A4013" t="s">
        <v>16464</v>
      </c>
      <c r="C4013" t="s">
        <v>16465</v>
      </c>
      <c r="D4013" s="1">
        <v>46287</v>
      </c>
      <c r="E4013" t="s">
        <v>11819</v>
      </c>
      <c r="F4013" t="s">
        <v>9</v>
      </c>
      <c r="G4013">
        <v>999</v>
      </c>
      <c r="H4013">
        <v>0</v>
      </c>
      <c r="I4013">
        <v>0</v>
      </c>
      <c r="J4013">
        <v>999</v>
      </c>
      <c r="K4013" s="1">
        <v>46289</v>
      </c>
      <c r="L4013" t="s">
        <v>16456</v>
      </c>
      <c r="M4013">
        <f t="shared" si="744"/>
        <v>1</v>
      </c>
      <c r="N4013">
        <f>COUNTIF(Orders!$A:$A,C4013)</f>
        <v>1</v>
      </c>
      <c r="P4013">
        <f>COUNTIF(Orders!$H:$H,UPPER(SUBSTITUTE(TRIM(C4013),"-","")))</f>
        <v>1</v>
      </c>
      <c r="R4013" t="str">
        <f t="shared" si="745"/>
        <v>Matched Order Reference</v>
      </c>
      <c r="S4013">
        <f t="shared" si="746"/>
        <v>1</v>
      </c>
      <c r="V4013" cm="1">
        <f t="array" ref="V4013">IF(E4013&lt;&gt;"CAPTURE",0,SUMPRODUCT((MDR_Rates!$A$2:$A$10=F4013)*(G4013&gt;MDR_Rates!$B$2:$B$10)*((MDR_Rates!$C$2:$C$10="")+(G4013&lt;=MDR_Rates!$C$2:$C$10))*MDR_Rates!$D$2:$D$10))</f>
        <v>0</v>
      </c>
      <c r="W4013">
        <f t="shared" si="747"/>
        <v>0</v>
      </c>
      <c r="X4013">
        <f t="shared" si="748"/>
        <v>0</v>
      </c>
      <c r="Y4013">
        <f t="shared" si="749"/>
        <v>0</v>
      </c>
      <c r="Z4013">
        <f t="shared" si="750"/>
        <v>0</v>
      </c>
      <c r="AG4013" t="str">
        <f t="shared" si="751"/>
        <v/>
      </c>
      <c r="AI4013" t="str">
        <f t="shared" si="752"/>
        <v/>
      </c>
      <c r="AJ4013" t="str">
        <f t="shared" si="753"/>
        <v/>
      </c>
      <c r="AK4013" t="str">
        <f t="shared" si="754"/>
        <v>ORD26000334</v>
      </c>
      <c r="AL4013">
        <f>IF(E4013&lt;&gt;"CAPTURE","",COUNTIF(Orders!$H:$H,AK4013))</f>
        <v>1</v>
      </c>
      <c r="AP4013" t="str">
        <f t="shared" si="755"/>
        <v>Matched to Order</v>
      </c>
      <c r="AQ4013">
        <f>IF(COUNTIF($A$2:A4013,A4013)=1,1,0)</f>
        <v>1</v>
      </c>
    </row>
    <row r="4014" spans="1:43" x14ac:dyDescent="0.3">
      <c r="A4014" t="s">
        <v>16466</v>
      </c>
      <c r="C4014" t="s">
        <v>704</v>
      </c>
      <c r="D4014" s="1">
        <v>46287</v>
      </c>
      <c r="E4014" t="s">
        <v>11819</v>
      </c>
      <c r="F4014" t="s">
        <v>9</v>
      </c>
      <c r="G4014">
        <v>3499</v>
      </c>
      <c r="H4014">
        <v>10.5</v>
      </c>
      <c r="I4014">
        <v>1.89</v>
      </c>
      <c r="J4014">
        <v>3486.61</v>
      </c>
      <c r="K4014" s="1">
        <v>46289</v>
      </c>
      <c r="L4014" t="s">
        <v>16456</v>
      </c>
      <c r="M4014">
        <f t="shared" si="744"/>
        <v>1</v>
      </c>
      <c r="N4014">
        <f>COUNTIF(Orders!$A:$A,C4014)</f>
        <v>1</v>
      </c>
      <c r="P4014">
        <f>COUNTIF(Orders!$H:$H,UPPER(SUBSTITUTE(TRIM(C4014),"-","")))</f>
        <v>1</v>
      </c>
      <c r="R4014" t="str">
        <f t="shared" si="745"/>
        <v>Matched Order Reference</v>
      </c>
      <c r="S4014">
        <f t="shared" si="746"/>
        <v>1</v>
      </c>
      <c r="V4014" cm="1">
        <f t="array" ref="V4014">IF(E4014&lt;&gt;"CAPTURE",0,SUMPRODUCT((MDR_Rates!$A$2:$A$10=F4014)*(G4014&gt;MDR_Rates!$B$2:$B$10)*((MDR_Rates!$C$2:$C$10="")+(G4014&lt;=MDR_Rates!$C$2:$C$10))*MDR_Rates!$D$2:$D$10))</f>
        <v>0.3</v>
      </c>
      <c r="W4014">
        <f t="shared" si="747"/>
        <v>10.5</v>
      </c>
      <c r="X4014">
        <f t="shared" si="748"/>
        <v>1.89</v>
      </c>
      <c r="Y4014">
        <f t="shared" si="749"/>
        <v>0</v>
      </c>
      <c r="Z4014">
        <f t="shared" si="750"/>
        <v>0</v>
      </c>
      <c r="AG4014" t="str">
        <f t="shared" si="751"/>
        <v/>
      </c>
      <c r="AI4014" t="str">
        <f t="shared" si="752"/>
        <v/>
      </c>
      <c r="AJ4014" t="str">
        <f t="shared" si="753"/>
        <v/>
      </c>
      <c r="AK4014" t="str">
        <f t="shared" si="754"/>
        <v>ORD26000341</v>
      </c>
      <c r="AL4014">
        <f>IF(E4014&lt;&gt;"CAPTURE","",COUNTIF(Orders!$H:$H,AK4014))</f>
        <v>1</v>
      </c>
      <c r="AP4014" t="str">
        <f t="shared" si="755"/>
        <v>Matched to Order</v>
      </c>
      <c r="AQ4014">
        <f>IF(COUNTIF($A$2:A4014,A4014)=1,1,0)</f>
        <v>1</v>
      </c>
    </row>
    <row r="4015" spans="1:43" x14ac:dyDescent="0.3">
      <c r="A4015" t="s">
        <v>16467</v>
      </c>
      <c r="C4015" t="s">
        <v>716</v>
      </c>
      <c r="D4015" s="1">
        <v>46287</v>
      </c>
      <c r="E4015" t="s">
        <v>11819</v>
      </c>
      <c r="F4015" t="s">
        <v>9</v>
      </c>
      <c r="G4015">
        <v>4897</v>
      </c>
      <c r="H4015">
        <v>14.69</v>
      </c>
      <c r="I4015">
        <v>2.64</v>
      </c>
      <c r="J4015">
        <v>4879.67</v>
      </c>
      <c r="K4015" s="1">
        <v>46289</v>
      </c>
      <c r="L4015" t="s">
        <v>16456</v>
      </c>
      <c r="M4015">
        <f t="shared" si="744"/>
        <v>1</v>
      </c>
      <c r="N4015">
        <f>COUNTIF(Orders!$A:$A,C4015)</f>
        <v>1</v>
      </c>
      <c r="P4015">
        <f>COUNTIF(Orders!$H:$H,UPPER(SUBSTITUTE(TRIM(C4015),"-","")))</f>
        <v>1</v>
      </c>
      <c r="R4015" t="str">
        <f t="shared" si="745"/>
        <v>Matched Order Reference</v>
      </c>
      <c r="S4015">
        <f t="shared" si="746"/>
        <v>1</v>
      </c>
      <c r="V4015" cm="1">
        <f t="array" ref="V4015">IF(E4015&lt;&gt;"CAPTURE",0,SUMPRODUCT((MDR_Rates!$A$2:$A$10=F4015)*(G4015&gt;MDR_Rates!$B$2:$B$10)*((MDR_Rates!$C$2:$C$10="")+(G4015&lt;=MDR_Rates!$C$2:$C$10))*MDR_Rates!$D$2:$D$10))</f>
        <v>0.3</v>
      </c>
      <c r="W4015">
        <f t="shared" si="747"/>
        <v>14.69</v>
      </c>
      <c r="X4015">
        <f t="shared" si="748"/>
        <v>2.64</v>
      </c>
      <c r="Y4015">
        <f t="shared" si="749"/>
        <v>0</v>
      </c>
      <c r="Z4015">
        <f t="shared" si="750"/>
        <v>0</v>
      </c>
      <c r="AG4015" t="str">
        <f t="shared" si="751"/>
        <v/>
      </c>
      <c r="AI4015" t="str">
        <f t="shared" si="752"/>
        <v/>
      </c>
      <c r="AJ4015" t="str">
        <f t="shared" si="753"/>
        <v/>
      </c>
      <c r="AK4015" t="str">
        <f t="shared" si="754"/>
        <v>ORD26000347</v>
      </c>
      <c r="AL4015">
        <f>IF(E4015&lt;&gt;"CAPTURE","",COUNTIF(Orders!$H:$H,AK4015))</f>
        <v>1</v>
      </c>
      <c r="AP4015" t="str">
        <f t="shared" si="755"/>
        <v>Matched to Order</v>
      </c>
      <c r="AQ4015">
        <f>IF(COUNTIF($A$2:A4015,A4015)=1,1,0)</f>
        <v>1</v>
      </c>
    </row>
    <row r="4016" spans="1:43" x14ac:dyDescent="0.3">
      <c r="A4016" t="s">
        <v>16468</v>
      </c>
      <c r="C4016" t="s">
        <v>16469</v>
      </c>
      <c r="D4016" s="1">
        <v>46287</v>
      </c>
      <c r="E4016" t="s">
        <v>11819</v>
      </c>
      <c r="F4016" t="s">
        <v>9</v>
      </c>
      <c r="G4016">
        <v>5647</v>
      </c>
      <c r="H4016">
        <v>16.940000000000001</v>
      </c>
      <c r="I4016">
        <v>3.05</v>
      </c>
      <c r="J4016">
        <v>5627.01</v>
      </c>
      <c r="K4016" s="1">
        <v>46289</v>
      </c>
      <c r="L4016" t="s">
        <v>16456</v>
      </c>
      <c r="M4016">
        <f t="shared" si="744"/>
        <v>1</v>
      </c>
      <c r="N4016">
        <f>COUNTIF(Orders!$A:$A,C4016)</f>
        <v>1</v>
      </c>
      <c r="P4016">
        <f>COUNTIF(Orders!$H:$H,UPPER(SUBSTITUTE(TRIM(C4016),"-","")))</f>
        <v>1</v>
      </c>
      <c r="R4016" t="str">
        <f t="shared" si="745"/>
        <v>Matched Order Reference</v>
      </c>
      <c r="S4016">
        <f t="shared" si="746"/>
        <v>1</v>
      </c>
      <c r="V4016" cm="1">
        <f t="array" ref="V4016">IF(E4016&lt;&gt;"CAPTURE",0,SUMPRODUCT((MDR_Rates!$A$2:$A$10=F4016)*(G4016&gt;MDR_Rates!$B$2:$B$10)*((MDR_Rates!$C$2:$C$10="")+(G4016&lt;=MDR_Rates!$C$2:$C$10))*MDR_Rates!$D$2:$D$10))</f>
        <v>0.3</v>
      </c>
      <c r="W4016">
        <f t="shared" si="747"/>
        <v>16.940000000000001</v>
      </c>
      <c r="X4016">
        <f t="shared" si="748"/>
        <v>3.05</v>
      </c>
      <c r="Y4016">
        <f t="shared" si="749"/>
        <v>0</v>
      </c>
      <c r="Z4016">
        <f t="shared" si="750"/>
        <v>0</v>
      </c>
      <c r="AG4016" t="str">
        <f t="shared" si="751"/>
        <v/>
      </c>
      <c r="AI4016" t="str">
        <f t="shared" si="752"/>
        <v/>
      </c>
      <c r="AJ4016" t="str">
        <f t="shared" si="753"/>
        <v/>
      </c>
      <c r="AK4016" t="str">
        <f t="shared" si="754"/>
        <v>ORD26000379</v>
      </c>
      <c r="AL4016">
        <f>IF(E4016&lt;&gt;"CAPTURE","",COUNTIF(Orders!$H:$H,AK4016))</f>
        <v>1</v>
      </c>
      <c r="AP4016" t="str">
        <f t="shared" si="755"/>
        <v>Matched to Order</v>
      </c>
      <c r="AQ4016">
        <f>IF(COUNTIF($A$2:A4016,A4016)=1,1,0)</f>
        <v>1</v>
      </c>
    </row>
    <row r="4017" spans="1:43" x14ac:dyDescent="0.3">
      <c r="A4017" t="s">
        <v>16470</v>
      </c>
      <c r="C4017" t="s">
        <v>788</v>
      </c>
      <c r="D4017" s="1">
        <v>46287</v>
      </c>
      <c r="E4017" t="s">
        <v>11819</v>
      </c>
      <c r="F4017" t="s">
        <v>9</v>
      </c>
      <c r="G4017">
        <v>499</v>
      </c>
      <c r="H4017">
        <v>0</v>
      </c>
      <c r="I4017">
        <v>0</v>
      </c>
      <c r="J4017">
        <v>499</v>
      </c>
      <c r="K4017" s="1">
        <v>46289</v>
      </c>
      <c r="L4017" t="s">
        <v>16456</v>
      </c>
      <c r="M4017">
        <f t="shared" si="744"/>
        <v>1</v>
      </c>
      <c r="N4017">
        <f>COUNTIF(Orders!$A:$A,C4017)</f>
        <v>1</v>
      </c>
      <c r="P4017">
        <f>COUNTIF(Orders!$H:$H,UPPER(SUBSTITUTE(TRIM(C4017),"-","")))</f>
        <v>1</v>
      </c>
      <c r="R4017" t="str">
        <f t="shared" si="745"/>
        <v>Matched Order Reference</v>
      </c>
      <c r="S4017">
        <f t="shared" si="746"/>
        <v>1</v>
      </c>
      <c r="V4017" cm="1">
        <f t="array" ref="V4017">IF(E4017&lt;&gt;"CAPTURE",0,SUMPRODUCT((MDR_Rates!$A$2:$A$10=F4017)*(G4017&gt;MDR_Rates!$B$2:$B$10)*((MDR_Rates!$C$2:$C$10="")+(G4017&lt;=MDR_Rates!$C$2:$C$10))*MDR_Rates!$D$2:$D$10))</f>
        <v>0</v>
      </c>
      <c r="W4017">
        <f t="shared" si="747"/>
        <v>0</v>
      </c>
      <c r="X4017">
        <f t="shared" si="748"/>
        <v>0</v>
      </c>
      <c r="Y4017">
        <f t="shared" si="749"/>
        <v>0</v>
      </c>
      <c r="Z4017">
        <f t="shared" si="750"/>
        <v>0</v>
      </c>
      <c r="AG4017" t="str">
        <f t="shared" si="751"/>
        <v/>
      </c>
      <c r="AI4017" t="str">
        <f t="shared" si="752"/>
        <v/>
      </c>
      <c r="AJ4017" t="str">
        <f t="shared" si="753"/>
        <v/>
      </c>
      <c r="AK4017" t="str">
        <f t="shared" si="754"/>
        <v>ORD26000383</v>
      </c>
      <c r="AL4017">
        <f>IF(E4017&lt;&gt;"CAPTURE","",COUNTIF(Orders!$H:$H,AK4017))</f>
        <v>1</v>
      </c>
      <c r="AP4017" t="str">
        <f t="shared" si="755"/>
        <v>Matched to Order</v>
      </c>
      <c r="AQ4017">
        <f>IF(COUNTIF($A$2:A4017,A4017)=1,1,0)</f>
        <v>1</v>
      </c>
    </row>
    <row r="4018" spans="1:43" x14ac:dyDescent="0.3">
      <c r="A4018" t="s">
        <v>16471</v>
      </c>
      <c r="C4018" t="s">
        <v>792</v>
      </c>
      <c r="D4018" s="1">
        <v>46287</v>
      </c>
      <c r="E4018" t="s">
        <v>11819</v>
      </c>
      <c r="F4018" t="s">
        <v>9</v>
      </c>
      <c r="G4018">
        <v>2298</v>
      </c>
      <c r="H4018">
        <v>6.89</v>
      </c>
      <c r="I4018">
        <v>1.24</v>
      </c>
      <c r="J4018">
        <v>2289.87</v>
      </c>
      <c r="K4018" s="1">
        <v>46289</v>
      </c>
      <c r="L4018" t="s">
        <v>16456</v>
      </c>
      <c r="M4018">
        <f t="shared" si="744"/>
        <v>1</v>
      </c>
      <c r="N4018">
        <f>COUNTIF(Orders!$A:$A,C4018)</f>
        <v>1</v>
      </c>
      <c r="P4018">
        <f>COUNTIF(Orders!$H:$H,UPPER(SUBSTITUTE(TRIM(C4018),"-","")))</f>
        <v>1</v>
      </c>
      <c r="R4018" t="str">
        <f t="shared" si="745"/>
        <v>Matched Order Reference</v>
      </c>
      <c r="S4018">
        <f t="shared" si="746"/>
        <v>1</v>
      </c>
      <c r="V4018" cm="1">
        <f t="array" ref="V4018">IF(E4018&lt;&gt;"CAPTURE",0,SUMPRODUCT((MDR_Rates!$A$2:$A$10=F4018)*(G4018&gt;MDR_Rates!$B$2:$B$10)*((MDR_Rates!$C$2:$C$10="")+(G4018&lt;=MDR_Rates!$C$2:$C$10))*MDR_Rates!$D$2:$D$10))</f>
        <v>0.3</v>
      </c>
      <c r="W4018">
        <f t="shared" si="747"/>
        <v>6.89</v>
      </c>
      <c r="X4018">
        <f t="shared" si="748"/>
        <v>1.24</v>
      </c>
      <c r="Y4018">
        <f t="shared" si="749"/>
        <v>0</v>
      </c>
      <c r="Z4018">
        <f t="shared" si="750"/>
        <v>0</v>
      </c>
      <c r="AG4018" t="str">
        <f t="shared" si="751"/>
        <v/>
      </c>
      <c r="AI4018" t="str">
        <f t="shared" si="752"/>
        <v/>
      </c>
      <c r="AJ4018" t="str">
        <f t="shared" si="753"/>
        <v/>
      </c>
      <c r="AK4018" t="str">
        <f t="shared" si="754"/>
        <v>ORD26000385</v>
      </c>
      <c r="AL4018">
        <f>IF(E4018&lt;&gt;"CAPTURE","",COUNTIF(Orders!$H:$H,AK4018))</f>
        <v>1</v>
      </c>
      <c r="AP4018" t="str">
        <f t="shared" si="755"/>
        <v>Matched to Order</v>
      </c>
      <c r="AQ4018">
        <f>IF(COUNTIF($A$2:A4018,A4018)=1,1,0)</f>
        <v>1</v>
      </c>
    </row>
    <row r="4019" spans="1:43" x14ac:dyDescent="0.3">
      <c r="A4019" t="s">
        <v>16472</v>
      </c>
      <c r="C4019" t="s">
        <v>1105</v>
      </c>
      <c r="D4019" s="1">
        <v>46287</v>
      </c>
      <c r="E4019" t="s">
        <v>11819</v>
      </c>
      <c r="F4019" t="s">
        <v>33</v>
      </c>
      <c r="G4019">
        <v>8598</v>
      </c>
      <c r="H4019">
        <v>103.18</v>
      </c>
      <c r="I4019">
        <v>18.57</v>
      </c>
      <c r="J4019">
        <v>8476.25</v>
      </c>
      <c r="K4019" s="1">
        <v>46289</v>
      </c>
      <c r="L4019" t="s">
        <v>16456</v>
      </c>
      <c r="M4019">
        <f t="shared" si="744"/>
        <v>1</v>
      </c>
      <c r="N4019">
        <f>COUNTIF(Orders!$A:$A,C4019)</f>
        <v>1</v>
      </c>
      <c r="P4019">
        <f>COUNTIF(Orders!$H:$H,UPPER(SUBSTITUTE(TRIM(C4019),"-","")))</f>
        <v>1</v>
      </c>
      <c r="R4019" t="str">
        <f t="shared" si="745"/>
        <v>Matched Order Reference</v>
      </c>
      <c r="S4019">
        <f t="shared" si="746"/>
        <v>1</v>
      </c>
      <c r="V4019" cm="1">
        <f t="array" ref="V4019">IF(E4019&lt;&gt;"CAPTURE",0,SUMPRODUCT((MDR_Rates!$A$2:$A$10=F4019)*(G4019&gt;MDR_Rates!$B$2:$B$10)*((MDR_Rates!$C$2:$C$10="")+(G4019&lt;=MDR_Rates!$C$2:$C$10))*MDR_Rates!$D$2:$D$10))</f>
        <v>1.2</v>
      </c>
      <c r="W4019">
        <f t="shared" si="747"/>
        <v>103.18</v>
      </c>
      <c r="X4019">
        <f t="shared" si="748"/>
        <v>18.57</v>
      </c>
      <c r="Y4019">
        <f t="shared" si="749"/>
        <v>0</v>
      </c>
      <c r="Z4019">
        <f t="shared" si="750"/>
        <v>0</v>
      </c>
      <c r="AG4019" t="str">
        <f t="shared" si="751"/>
        <v/>
      </c>
      <c r="AI4019" t="str">
        <f t="shared" si="752"/>
        <v/>
      </c>
      <c r="AJ4019" t="str">
        <f t="shared" si="753"/>
        <v/>
      </c>
      <c r="AK4019" t="str">
        <f t="shared" si="754"/>
        <v>ORD26000542</v>
      </c>
      <c r="AL4019">
        <f>IF(E4019&lt;&gt;"CAPTURE","",COUNTIF(Orders!$H:$H,AK4019))</f>
        <v>1</v>
      </c>
      <c r="AP4019" t="str">
        <f t="shared" si="755"/>
        <v>Matched to Order</v>
      </c>
      <c r="AQ4019">
        <f>IF(COUNTIF($A$2:A4019,A4019)=1,1,0)</f>
        <v>1</v>
      </c>
    </row>
    <row r="4020" spans="1:43" x14ac:dyDescent="0.3">
      <c r="A4020" t="s">
        <v>16473</v>
      </c>
      <c r="C4020" t="s">
        <v>16474</v>
      </c>
      <c r="D4020" s="1">
        <v>46287</v>
      </c>
      <c r="E4020" t="s">
        <v>11819</v>
      </c>
      <c r="F4020" t="s">
        <v>9</v>
      </c>
      <c r="G4020">
        <v>2999</v>
      </c>
      <c r="H4020">
        <v>9</v>
      </c>
      <c r="I4020">
        <v>1.62</v>
      </c>
      <c r="J4020">
        <v>2988.38</v>
      </c>
      <c r="K4020" s="1">
        <v>46289</v>
      </c>
      <c r="L4020" t="s">
        <v>16456</v>
      </c>
      <c r="M4020">
        <f t="shared" si="744"/>
        <v>1</v>
      </c>
      <c r="N4020">
        <f>COUNTIF(Orders!$A:$A,C4020)</f>
        <v>1</v>
      </c>
      <c r="P4020">
        <f>COUNTIF(Orders!$H:$H,UPPER(SUBSTITUTE(TRIM(C4020),"-","")))</f>
        <v>1</v>
      </c>
      <c r="R4020" t="str">
        <f t="shared" si="745"/>
        <v>Matched Order Reference</v>
      </c>
      <c r="S4020">
        <f t="shared" si="746"/>
        <v>1</v>
      </c>
      <c r="V4020" cm="1">
        <f t="array" ref="V4020">IF(E4020&lt;&gt;"CAPTURE",0,SUMPRODUCT((MDR_Rates!$A$2:$A$10=F4020)*(G4020&gt;MDR_Rates!$B$2:$B$10)*((MDR_Rates!$C$2:$C$10="")+(G4020&lt;=MDR_Rates!$C$2:$C$10))*MDR_Rates!$D$2:$D$10))</f>
        <v>0.3</v>
      </c>
      <c r="W4020">
        <f t="shared" si="747"/>
        <v>9</v>
      </c>
      <c r="X4020">
        <f t="shared" si="748"/>
        <v>1.62</v>
      </c>
      <c r="Y4020">
        <f t="shared" si="749"/>
        <v>0</v>
      </c>
      <c r="Z4020">
        <f t="shared" si="750"/>
        <v>0</v>
      </c>
      <c r="AG4020" t="str">
        <f t="shared" si="751"/>
        <v/>
      </c>
      <c r="AI4020" t="str">
        <f t="shared" si="752"/>
        <v/>
      </c>
      <c r="AJ4020" t="str">
        <f t="shared" si="753"/>
        <v/>
      </c>
      <c r="AK4020" t="str">
        <f t="shared" si="754"/>
        <v>ORD26000568</v>
      </c>
      <c r="AL4020">
        <f>IF(E4020&lt;&gt;"CAPTURE","",COUNTIF(Orders!$H:$H,AK4020))</f>
        <v>1</v>
      </c>
      <c r="AP4020" t="str">
        <f t="shared" si="755"/>
        <v>Matched to Order</v>
      </c>
      <c r="AQ4020">
        <f>IF(COUNTIF($A$2:A4020,A4020)=1,1,0)</f>
        <v>1</v>
      </c>
    </row>
    <row r="4021" spans="1:43" x14ac:dyDescent="0.3">
      <c r="A4021" t="s">
        <v>16475</v>
      </c>
      <c r="C4021" t="s">
        <v>1240</v>
      </c>
      <c r="D4021" s="1">
        <v>46287</v>
      </c>
      <c r="E4021" t="s">
        <v>11819</v>
      </c>
      <c r="F4021" t="s">
        <v>17</v>
      </c>
      <c r="G4021">
        <v>4797</v>
      </c>
      <c r="H4021">
        <v>76.75</v>
      </c>
      <c r="I4021">
        <v>13.82</v>
      </c>
      <c r="J4021">
        <v>4706.43</v>
      </c>
      <c r="K4021" s="1">
        <v>46289</v>
      </c>
      <c r="L4021" t="s">
        <v>16456</v>
      </c>
      <c r="M4021">
        <f t="shared" si="744"/>
        <v>1</v>
      </c>
      <c r="N4021">
        <f>COUNTIF(Orders!$A:$A,C4021)</f>
        <v>1</v>
      </c>
      <c r="P4021">
        <f>COUNTIF(Orders!$H:$H,UPPER(SUBSTITUTE(TRIM(C4021),"-","")))</f>
        <v>1</v>
      </c>
      <c r="R4021" t="str">
        <f t="shared" si="745"/>
        <v>Matched Order Reference</v>
      </c>
      <c r="S4021">
        <f t="shared" si="746"/>
        <v>1</v>
      </c>
      <c r="V4021" cm="1">
        <f t="array" ref="V4021">IF(E4021&lt;&gt;"CAPTURE",0,SUMPRODUCT((MDR_Rates!$A$2:$A$10=F4021)*(G4021&gt;MDR_Rates!$B$2:$B$10)*((MDR_Rates!$C$2:$C$10="")+(G4021&lt;=MDR_Rates!$C$2:$C$10))*MDR_Rates!$D$2:$D$10))</f>
        <v>1.6</v>
      </c>
      <c r="W4021">
        <f t="shared" si="747"/>
        <v>76.75</v>
      </c>
      <c r="X4021">
        <f t="shared" si="748"/>
        <v>13.82</v>
      </c>
      <c r="Y4021">
        <f t="shared" si="749"/>
        <v>0</v>
      </c>
      <c r="Z4021">
        <f t="shared" si="750"/>
        <v>0</v>
      </c>
      <c r="AG4021" t="str">
        <f t="shared" si="751"/>
        <v/>
      </c>
      <c r="AI4021" t="str">
        <f t="shared" si="752"/>
        <v/>
      </c>
      <c r="AJ4021" t="str">
        <f t="shared" si="753"/>
        <v/>
      </c>
      <c r="AK4021" t="str">
        <f t="shared" si="754"/>
        <v>ORD26000610</v>
      </c>
      <c r="AL4021">
        <f>IF(E4021&lt;&gt;"CAPTURE","",COUNTIF(Orders!$H:$H,AK4021))</f>
        <v>1</v>
      </c>
      <c r="AP4021" t="str">
        <f t="shared" si="755"/>
        <v>Matched to Order</v>
      </c>
      <c r="AQ4021">
        <f>IF(COUNTIF($A$2:A4021,A4021)=1,1,0)</f>
        <v>1</v>
      </c>
    </row>
    <row r="4022" spans="1:43" x14ac:dyDescent="0.3">
      <c r="A4022" t="s">
        <v>16476</v>
      </c>
      <c r="C4022" t="s">
        <v>1268</v>
      </c>
      <c r="D4022" s="1">
        <v>46287</v>
      </c>
      <c r="E4022" t="s">
        <v>11819</v>
      </c>
      <c r="F4022" t="s">
        <v>9</v>
      </c>
      <c r="G4022">
        <v>2298</v>
      </c>
      <c r="H4022">
        <v>6.89</v>
      </c>
      <c r="I4022">
        <v>1.24</v>
      </c>
      <c r="J4022">
        <v>2289.87</v>
      </c>
      <c r="K4022" s="1">
        <v>46289</v>
      </c>
      <c r="L4022" t="s">
        <v>16456</v>
      </c>
      <c r="M4022">
        <f t="shared" si="744"/>
        <v>1</v>
      </c>
      <c r="N4022">
        <f>COUNTIF(Orders!$A:$A,C4022)</f>
        <v>1</v>
      </c>
      <c r="P4022">
        <f>COUNTIF(Orders!$H:$H,UPPER(SUBSTITUTE(TRIM(C4022),"-","")))</f>
        <v>1</v>
      </c>
      <c r="R4022" t="str">
        <f t="shared" si="745"/>
        <v>Matched Order Reference</v>
      </c>
      <c r="S4022">
        <f t="shared" si="746"/>
        <v>1</v>
      </c>
      <c r="V4022" cm="1">
        <f t="array" ref="V4022">IF(E4022&lt;&gt;"CAPTURE",0,SUMPRODUCT((MDR_Rates!$A$2:$A$10=F4022)*(G4022&gt;MDR_Rates!$B$2:$B$10)*((MDR_Rates!$C$2:$C$10="")+(G4022&lt;=MDR_Rates!$C$2:$C$10))*MDR_Rates!$D$2:$D$10))</f>
        <v>0.3</v>
      </c>
      <c r="W4022">
        <f t="shared" si="747"/>
        <v>6.89</v>
      </c>
      <c r="X4022">
        <f t="shared" si="748"/>
        <v>1.24</v>
      </c>
      <c r="Y4022">
        <f t="shared" si="749"/>
        <v>0</v>
      </c>
      <c r="Z4022">
        <f t="shared" si="750"/>
        <v>0</v>
      </c>
      <c r="AG4022" t="str">
        <f t="shared" si="751"/>
        <v/>
      </c>
      <c r="AI4022" t="str">
        <f t="shared" si="752"/>
        <v/>
      </c>
      <c r="AJ4022" t="str">
        <f t="shared" si="753"/>
        <v/>
      </c>
      <c r="AK4022" t="str">
        <f t="shared" si="754"/>
        <v>ORD26000624</v>
      </c>
      <c r="AL4022">
        <f>IF(E4022&lt;&gt;"CAPTURE","",COUNTIF(Orders!$H:$H,AK4022))</f>
        <v>1</v>
      </c>
      <c r="AP4022" t="str">
        <f t="shared" si="755"/>
        <v>Matched to Order</v>
      </c>
      <c r="AQ4022">
        <f>IF(COUNTIF($A$2:A4022,A4022)=1,1,0)</f>
        <v>1</v>
      </c>
    </row>
    <row r="4023" spans="1:43" x14ac:dyDescent="0.3">
      <c r="A4023" t="s">
        <v>16477</v>
      </c>
      <c r="C4023" t="s">
        <v>1468</v>
      </c>
      <c r="D4023" s="1">
        <v>46287</v>
      </c>
      <c r="E4023" t="s">
        <v>11819</v>
      </c>
      <c r="F4023" t="s">
        <v>9</v>
      </c>
      <c r="G4023">
        <v>10498</v>
      </c>
      <c r="H4023">
        <v>31.49</v>
      </c>
      <c r="I4023">
        <v>5.67</v>
      </c>
      <c r="J4023">
        <v>10460.84</v>
      </c>
      <c r="K4023" s="1">
        <v>46289</v>
      </c>
      <c r="L4023" t="s">
        <v>16456</v>
      </c>
      <c r="M4023">
        <f t="shared" si="744"/>
        <v>1</v>
      </c>
      <c r="N4023">
        <f>COUNTIF(Orders!$A:$A,C4023)</f>
        <v>1</v>
      </c>
      <c r="P4023">
        <f>COUNTIF(Orders!$H:$H,UPPER(SUBSTITUTE(TRIM(C4023),"-","")))</f>
        <v>1</v>
      </c>
      <c r="R4023" t="str">
        <f t="shared" si="745"/>
        <v>Matched Order Reference</v>
      </c>
      <c r="S4023">
        <f t="shared" si="746"/>
        <v>1</v>
      </c>
      <c r="V4023" cm="1">
        <f t="array" ref="V4023">IF(E4023&lt;&gt;"CAPTURE",0,SUMPRODUCT((MDR_Rates!$A$2:$A$10=F4023)*(G4023&gt;MDR_Rates!$B$2:$B$10)*((MDR_Rates!$C$2:$C$10="")+(G4023&lt;=MDR_Rates!$C$2:$C$10))*MDR_Rates!$D$2:$D$10))</f>
        <v>0.3</v>
      </c>
      <c r="W4023">
        <f t="shared" si="747"/>
        <v>31.49</v>
      </c>
      <c r="X4023">
        <f t="shared" si="748"/>
        <v>5.67</v>
      </c>
      <c r="Y4023">
        <f t="shared" si="749"/>
        <v>0</v>
      </c>
      <c r="Z4023">
        <f t="shared" si="750"/>
        <v>0</v>
      </c>
      <c r="AG4023" t="str">
        <f t="shared" si="751"/>
        <v/>
      </c>
      <c r="AI4023" t="str">
        <f t="shared" si="752"/>
        <v/>
      </c>
      <c r="AJ4023" t="str">
        <f t="shared" si="753"/>
        <v/>
      </c>
      <c r="AK4023" t="str">
        <f t="shared" si="754"/>
        <v>ORD26000724</v>
      </c>
      <c r="AL4023">
        <f>IF(E4023&lt;&gt;"CAPTURE","",COUNTIF(Orders!$H:$H,AK4023))</f>
        <v>1</v>
      </c>
      <c r="AP4023" t="str">
        <f t="shared" si="755"/>
        <v>Matched to Order</v>
      </c>
      <c r="AQ4023">
        <f>IF(COUNTIF($A$2:A4023,A4023)=1,1,0)</f>
        <v>1</v>
      </c>
    </row>
    <row r="4024" spans="1:43" x14ac:dyDescent="0.3">
      <c r="A4024" t="s">
        <v>16478</v>
      </c>
      <c r="C4024" t="s">
        <v>1474</v>
      </c>
      <c r="D4024" s="1">
        <v>46287</v>
      </c>
      <c r="E4024" t="s">
        <v>11819</v>
      </c>
      <c r="F4024" t="s">
        <v>9</v>
      </c>
      <c r="G4024">
        <v>9347</v>
      </c>
      <c r="H4024">
        <v>28.04</v>
      </c>
      <c r="I4024">
        <v>5.05</v>
      </c>
      <c r="J4024">
        <v>9313.91</v>
      </c>
      <c r="K4024" s="1">
        <v>46289</v>
      </c>
      <c r="L4024" t="s">
        <v>16456</v>
      </c>
      <c r="M4024">
        <f t="shared" si="744"/>
        <v>1</v>
      </c>
      <c r="N4024">
        <f>COUNTIF(Orders!$A:$A,C4024)</f>
        <v>1</v>
      </c>
      <c r="P4024">
        <f>COUNTIF(Orders!$H:$H,UPPER(SUBSTITUTE(TRIM(C4024),"-","")))</f>
        <v>1</v>
      </c>
      <c r="R4024" t="str">
        <f t="shared" si="745"/>
        <v>Matched Order Reference</v>
      </c>
      <c r="S4024">
        <f t="shared" si="746"/>
        <v>1</v>
      </c>
      <c r="V4024" cm="1">
        <f t="array" ref="V4024">IF(E4024&lt;&gt;"CAPTURE",0,SUMPRODUCT((MDR_Rates!$A$2:$A$10=F4024)*(G4024&gt;MDR_Rates!$B$2:$B$10)*((MDR_Rates!$C$2:$C$10="")+(G4024&lt;=MDR_Rates!$C$2:$C$10))*MDR_Rates!$D$2:$D$10))</f>
        <v>0.3</v>
      </c>
      <c r="W4024">
        <f t="shared" si="747"/>
        <v>28.04</v>
      </c>
      <c r="X4024">
        <f t="shared" si="748"/>
        <v>5.05</v>
      </c>
      <c r="Y4024">
        <f t="shared" si="749"/>
        <v>0</v>
      </c>
      <c r="Z4024">
        <f t="shared" si="750"/>
        <v>0</v>
      </c>
      <c r="AG4024" t="str">
        <f t="shared" si="751"/>
        <v/>
      </c>
      <c r="AI4024" t="str">
        <f t="shared" si="752"/>
        <v/>
      </c>
      <c r="AJ4024" t="str">
        <f t="shared" si="753"/>
        <v/>
      </c>
      <c r="AK4024" t="str">
        <f t="shared" si="754"/>
        <v>ORD26000727</v>
      </c>
      <c r="AL4024">
        <f>IF(E4024&lt;&gt;"CAPTURE","",COUNTIF(Orders!$H:$H,AK4024))</f>
        <v>1</v>
      </c>
      <c r="AP4024" t="str">
        <f t="shared" si="755"/>
        <v>Matched to Order</v>
      </c>
      <c r="AQ4024">
        <f>IF(COUNTIF($A$2:A4024,A4024)=1,1,0)</f>
        <v>1</v>
      </c>
    </row>
    <row r="4025" spans="1:43" x14ac:dyDescent="0.3">
      <c r="A4025" t="s">
        <v>16479</v>
      </c>
      <c r="C4025" t="s">
        <v>1666</v>
      </c>
      <c r="D4025" s="1">
        <v>46287</v>
      </c>
      <c r="E4025" t="s">
        <v>11819</v>
      </c>
      <c r="F4025" t="s">
        <v>33</v>
      </c>
      <c r="G4025">
        <v>499</v>
      </c>
      <c r="H4025">
        <v>7.49</v>
      </c>
      <c r="I4025">
        <v>1.35</v>
      </c>
      <c r="J4025">
        <v>490.16</v>
      </c>
      <c r="K4025" s="1">
        <v>46289</v>
      </c>
      <c r="L4025" t="s">
        <v>16456</v>
      </c>
      <c r="M4025">
        <f t="shared" si="744"/>
        <v>1</v>
      </c>
      <c r="N4025">
        <f>COUNTIF(Orders!$A:$A,C4025)</f>
        <v>1</v>
      </c>
      <c r="P4025">
        <f>COUNTIF(Orders!$H:$H,UPPER(SUBSTITUTE(TRIM(C4025),"-","")))</f>
        <v>1</v>
      </c>
      <c r="R4025" t="str">
        <f t="shared" si="745"/>
        <v>Matched Order Reference</v>
      </c>
      <c r="S4025">
        <f t="shared" si="746"/>
        <v>1</v>
      </c>
      <c r="V4025" cm="1">
        <f t="array" ref="V4025">IF(E4025&lt;&gt;"CAPTURE",0,SUMPRODUCT((MDR_Rates!$A$2:$A$10=F4025)*(G4025&gt;MDR_Rates!$B$2:$B$10)*((MDR_Rates!$C$2:$C$10="")+(G4025&lt;=MDR_Rates!$C$2:$C$10))*MDR_Rates!$D$2:$D$10))</f>
        <v>1.5</v>
      </c>
      <c r="W4025">
        <f t="shared" si="747"/>
        <v>7.49</v>
      </c>
      <c r="X4025">
        <f t="shared" si="748"/>
        <v>1.35</v>
      </c>
      <c r="Y4025">
        <f t="shared" si="749"/>
        <v>0</v>
      </c>
      <c r="Z4025">
        <f t="shared" si="750"/>
        <v>0</v>
      </c>
      <c r="AG4025" t="str">
        <f t="shared" si="751"/>
        <v/>
      </c>
      <c r="AI4025" t="str">
        <f t="shared" si="752"/>
        <v/>
      </c>
      <c r="AJ4025" t="str">
        <f t="shared" si="753"/>
        <v/>
      </c>
      <c r="AK4025" t="str">
        <f t="shared" si="754"/>
        <v>ORD26000824</v>
      </c>
      <c r="AL4025">
        <f>IF(E4025&lt;&gt;"CAPTURE","",COUNTIF(Orders!$H:$H,AK4025))</f>
        <v>1</v>
      </c>
      <c r="AP4025" t="str">
        <f t="shared" si="755"/>
        <v>Matched to Order</v>
      </c>
      <c r="AQ4025">
        <f>IF(COUNTIF($A$2:A4025,A4025)=1,1,0)</f>
        <v>1</v>
      </c>
    </row>
    <row r="4026" spans="1:43" x14ac:dyDescent="0.3">
      <c r="A4026" t="s">
        <v>16480</v>
      </c>
      <c r="C4026" t="s">
        <v>1678</v>
      </c>
      <c r="D4026" s="1">
        <v>46287</v>
      </c>
      <c r="E4026" t="s">
        <v>11819</v>
      </c>
      <c r="F4026" t="s">
        <v>17</v>
      </c>
      <c r="G4026">
        <v>2999</v>
      </c>
      <c r="H4026">
        <v>47.98</v>
      </c>
      <c r="I4026">
        <v>8.64</v>
      </c>
      <c r="J4026">
        <v>2942.38</v>
      </c>
      <c r="K4026" s="1">
        <v>46289</v>
      </c>
      <c r="L4026" t="s">
        <v>16456</v>
      </c>
      <c r="M4026">
        <f t="shared" si="744"/>
        <v>1</v>
      </c>
      <c r="N4026">
        <f>COUNTIF(Orders!$A:$A,C4026)</f>
        <v>1</v>
      </c>
      <c r="P4026">
        <f>COUNTIF(Orders!$H:$H,UPPER(SUBSTITUTE(TRIM(C4026),"-","")))</f>
        <v>1</v>
      </c>
      <c r="R4026" t="str">
        <f t="shared" si="745"/>
        <v>Matched Order Reference</v>
      </c>
      <c r="S4026">
        <f t="shared" si="746"/>
        <v>1</v>
      </c>
      <c r="V4026" cm="1">
        <f t="array" ref="V4026">IF(E4026&lt;&gt;"CAPTURE",0,SUMPRODUCT((MDR_Rates!$A$2:$A$10=F4026)*(G4026&gt;MDR_Rates!$B$2:$B$10)*((MDR_Rates!$C$2:$C$10="")+(G4026&lt;=MDR_Rates!$C$2:$C$10))*MDR_Rates!$D$2:$D$10))</f>
        <v>1.6</v>
      </c>
      <c r="W4026">
        <f t="shared" si="747"/>
        <v>47.98</v>
      </c>
      <c r="X4026">
        <f t="shared" si="748"/>
        <v>8.64</v>
      </c>
      <c r="Y4026">
        <f t="shared" si="749"/>
        <v>0</v>
      </c>
      <c r="Z4026">
        <f t="shared" si="750"/>
        <v>0</v>
      </c>
      <c r="AG4026" t="str">
        <f t="shared" si="751"/>
        <v/>
      </c>
      <c r="AI4026" t="str">
        <f t="shared" si="752"/>
        <v/>
      </c>
      <c r="AJ4026" t="str">
        <f t="shared" si="753"/>
        <v/>
      </c>
      <c r="AK4026" t="str">
        <f t="shared" si="754"/>
        <v>ORD26000830</v>
      </c>
      <c r="AL4026">
        <f>IF(E4026&lt;&gt;"CAPTURE","",COUNTIF(Orders!$H:$H,AK4026))</f>
        <v>1</v>
      </c>
      <c r="AP4026" t="str">
        <f t="shared" si="755"/>
        <v>Matched to Order</v>
      </c>
      <c r="AQ4026">
        <f>IF(COUNTIF($A$2:A4026,A4026)=1,1,0)</f>
        <v>1</v>
      </c>
    </row>
    <row r="4027" spans="1:43" x14ac:dyDescent="0.3">
      <c r="A4027" t="s">
        <v>16481</v>
      </c>
      <c r="C4027" t="s">
        <v>1892</v>
      </c>
      <c r="D4027" s="1">
        <v>46287</v>
      </c>
      <c r="E4027" t="s">
        <v>11819</v>
      </c>
      <c r="F4027" t="s">
        <v>9</v>
      </c>
      <c r="G4027">
        <v>4999</v>
      </c>
      <c r="H4027">
        <v>15</v>
      </c>
      <c r="I4027">
        <v>2.7</v>
      </c>
      <c r="J4027">
        <v>4981.3</v>
      </c>
      <c r="K4027" s="1">
        <v>46289</v>
      </c>
      <c r="L4027" t="s">
        <v>16456</v>
      </c>
      <c r="M4027">
        <f t="shared" si="744"/>
        <v>1</v>
      </c>
      <c r="N4027">
        <f>COUNTIF(Orders!$A:$A,C4027)</f>
        <v>1</v>
      </c>
      <c r="P4027">
        <f>COUNTIF(Orders!$H:$H,UPPER(SUBSTITUTE(TRIM(C4027),"-","")))</f>
        <v>1</v>
      </c>
      <c r="R4027" t="str">
        <f t="shared" si="745"/>
        <v>Matched Order Reference</v>
      </c>
      <c r="S4027">
        <f t="shared" si="746"/>
        <v>1</v>
      </c>
      <c r="V4027" cm="1">
        <f t="array" ref="V4027">IF(E4027&lt;&gt;"CAPTURE",0,SUMPRODUCT((MDR_Rates!$A$2:$A$10=F4027)*(G4027&gt;MDR_Rates!$B$2:$B$10)*((MDR_Rates!$C$2:$C$10="")+(G4027&lt;=MDR_Rates!$C$2:$C$10))*MDR_Rates!$D$2:$D$10))</f>
        <v>0.3</v>
      </c>
      <c r="W4027">
        <f t="shared" si="747"/>
        <v>15</v>
      </c>
      <c r="X4027">
        <f t="shared" si="748"/>
        <v>2.7</v>
      </c>
      <c r="Y4027">
        <f t="shared" si="749"/>
        <v>0</v>
      </c>
      <c r="Z4027">
        <f t="shared" si="750"/>
        <v>0</v>
      </c>
      <c r="AG4027" t="str">
        <f t="shared" si="751"/>
        <v/>
      </c>
      <c r="AI4027" t="str">
        <f t="shared" si="752"/>
        <v/>
      </c>
      <c r="AJ4027" t="str">
        <f t="shared" si="753"/>
        <v/>
      </c>
      <c r="AK4027" t="str">
        <f t="shared" si="754"/>
        <v>ORD26000938</v>
      </c>
      <c r="AL4027">
        <f>IF(E4027&lt;&gt;"CAPTURE","",COUNTIF(Orders!$H:$H,AK4027))</f>
        <v>1</v>
      </c>
      <c r="AP4027" t="str">
        <f t="shared" si="755"/>
        <v>Matched to Order</v>
      </c>
      <c r="AQ4027">
        <f>IF(COUNTIF($A$2:A4027,A4027)=1,1,0)</f>
        <v>1</v>
      </c>
    </row>
    <row r="4028" spans="1:43" x14ac:dyDescent="0.3">
      <c r="A4028" t="s">
        <v>16482</v>
      </c>
      <c r="C4028" t="s">
        <v>16483</v>
      </c>
      <c r="D4028" s="1">
        <v>46287</v>
      </c>
      <c r="E4028" t="s">
        <v>11819</v>
      </c>
      <c r="F4028" t="s">
        <v>17</v>
      </c>
      <c r="G4028">
        <v>5998</v>
      </c>
      <c r="H4028">
        <v>95.97</v>
      </c>
      <c r="I4028">
        <v>17.27</v>
      </c>
      <c r="J4028">
        <v>5884.76</v>
      </c>
      <c r="K4028" s="1">
        <v>46289</v>
      </c>
      <c r="L4028" t="s">
        <v>16456</v>
      </c>
      <c r="M4028">
        <f t="shared" si="744"/>
        <v>1</v>
      </c>
      <c r="N4028">
        <f>COUNTIF(Orders!$A:$A,C4028)</f>
        <v>1</v>
      </c>
      <c r="P4028">
        <f>COUNTIF(Orders!$H:$H,UPPER(SUBSTITUTE(TRIM(C4028),"-","")))</f>
        <v>1</v>
      </c>
      <c r="R4028" t="str">
        <f t="shared" si="745"/>
        <v>Matched Order Reference</v>
      </c>
      <c r="S4028">
        <f t="shared" si="746"/>
        <v>1</v>
      </c>
      <c r="V4028" cm="1">
        <f t="array" ref="V4028">IF(E4028&lt;&gt;"CAPTURE",0,SUMPRODUCT((MDR_Rates!$A$2:$A$10=F4028)*(G4028&gt;MDR_Rates!$B$2:$B$10)*((MDR_Rates!$C$2:$C$10="")+(G4028&lt;=MDR_Rates!$C$2:$C$10))*MDR_Rates!$D$2:$D$10))</f>
        <v>1.6</v>
      </c>
      <c r="W4028">
        <f t="shared" si="747"/>
        <v>95.97</v>
      </c>
      <c r="X4028">
        <f t="shared" si="748"/>
        <v>17.27</v>
      </c>
      <c r="Y4028">
        <f t="shared" si="749"/>
        <v>0</v>
      </c>
      <c r="Z4028">
        <f t="shared" si="750"/>
        <v>0</v>
      </c>
      <c r="AG4028" t="str">
        <f t="shared" si="751"/>
        <v/>
      </c>
      <c r="AI4028" t="str">
        <f t="shared" si="752"/>
        <v/>
      </c>
      <c r="AJ4028" t="str">
        <f t="shared" si="753"/>
        <v/>
      </c>
      <c r="AK4028" t="str">
        <f t="shared" si="754"/>
        <v>ORD26000941</v>
      </c>
      <c r="AL4028">
        <f>IF(E4028&lt;&gt;"CAPTURE","",COUNTIF(Orders!$H:$H,AK4028))</f>
        <v>1</v>
      </c>
      <c r="AP4028" t="str">
        <f t="shared" si="755"/>
        <v>Matched to Order</v>
      </c>
      <c r="AQ4028">
        <f>IF(COUNTIF($A$2:A4028,A4028)=1,1,0)</f>
        <v>1</v>
      </c>
    </row>
    <row r="4029" spans="1:43" x14ac:dyDescent="0.3">
      <c r="A4029" t="s">
        <v>16484</v>
      </c>
      <c r="C4029" t="s">
        <v>1906</v>
      </c>
      <c r="D4029" s="1">
        <v>46287</v>
      </c>
      <c r="E4029" t="s">
        <v>11819</v>
      </c>
      <c r="F4029" t="s">
        <v>9</v>
      </c>
      <c r="G4029">
        <v>4999</v>
      </c>
      <c r="H4029">
        <v>15</v>
      </c>
      <c r="I4029">
        <v>2.7</v>
      </c>
      <c r="J4029">
        <v>4981.3</v>
      </c>
      <c r="K4029" s="1">
        <v>46289</v>
      </c>
      <c r="L4029" t="s">
        <v>16456</v>
      </c>
      <c r="M4029">
        <f t="shared" si="744"/>
        <v>1</v>
      </c>
      <c r="N4029">
        <f>COUNTIF(Orders!$A:$A,C4029)</f>
        <v>1</v>
      </c>
      <c r="P4029">
        <f>COUNTIF(Orders!$H:$H,UPPER(SUBSTITUTE(TRIM(C4029),"-","")))</f>
        <v>1</v>
      </c>
      <c r="R4029" t="str">
        <f t="shared" si="745"/>
        <v>Matched Order Reference</v>
      </c>
      <c r="S4029">
        <f t="shared" si="746"/>
        <v>1</v>
      </c>
      <c r="V4029" cm="1">
        <f t="array" ref="V4029">IF(E4029&lt;&gt;"CAPTURE",0,SUMPRODUCT((MDR_Rates!$A$2:$A$10=F4029)*(G4029&gt;MDR_Rates!$B$2:$B$10)*((MDR_Rates!$C$2:$C$10="")+(G4029&lt;=MDR_Rates!$C$2:$C$10))*MDR_Rates!$D$2:$D$10))</f>
        <v>0.3</v>
      </c>
      <c r="W4029">
        <f t="shared" si="747"/>
        <v>15</v>
      </c>
      <c r="X4029">
        <f t="shared" si="748"/>
        <v>2.7</v>
      </c>
      <c r="Y4029">
        <f t="shared" si="749"/>
        <v>0</v>
      </c>
      <c r="Z4029">
        <f t="shared" si="750"/>
        <v>0</v>
      </c>
      <c r="AG4029" t="str">
        <f t="shared" si="751"/>
        <v/>
      </c>
      <c r="AI4029" t="str">
        <f t="shared" si="752"/>
        <v/>
      </c>
      <c r="AJ4029" t="str">
        <f t="shared" si="753"/>
        <v/>
      </c>
      <c r="AK4029" t="str">
        <f t="shared" si="754"/>
        <v>ORD26000945</v>
      </c>
      <c r="AL4029">
        <f>IF(E4029&lt;&gt;"CAPTURE","",COUNTIF(Orders!$H:$H,AK4029))</f>
        <v>1</v>
      </c>
      <c r="AP4029" t="str">
        <f t="shared" si="755"/>
        <v>Matched to Order</v>
      </c>
      <c r="AQ4029">
        <f>IF(COUNTIF($A$2:A4029,A4029)=1,1,0)</f>
        <v>1</v>
      </c>
    </row>
    <row r="4030" spans="1:43" x14ac:dyDescent="0.3">
      <c r="A4030" t="s">
        <v>16485</v>
      </c>
      <c r="C4030" t="s">
        <v>1920</v>
      </c>
      <c r="D4030" s="1">
        <v>46287</v>
      </c>
      <c r="E4030" t="s">
        <v>11819</v>
      </c>
      <c r="F4030" t="s">
        <v>9</v>
      </c>
      <c r="G4030">
        <v>3297</v>
      </c>
      <c r="H4030">
        <v>9.89</v>
      </c>
      <c r="I4030">
        <v>1.78</v>
      </c>
      <c r="J4030">
        <v>3285.33</v>
      </c>
      <c r="K4030" s="1">
        <v>46289</v>
      </c>
      <c r="L4030" t="s">
        <v>16456</v>
      </c>
      <c r="M4030">
        <f t="shared" si="744"/>
        <v>1</v>
      </c>
      <c r="N4030">
        <f>COUNTIF(Orders!$A:$A,C4030)</f>
        <v>1</v>
      </c>
      <c r="P4030">
        <f>COUNTIF(Orders!$H:$H,UPPER(SUBSTITUTE(TRIM(C4030),"-","")))</f>
        <v>1</v>
      </c>
      <c r="R4030" t="str">
        <f t="shared" si="745"/>
        <v>Matched Order Reference</v>
      </c>
      <c r="S4030">
        <f t="shared" si="746"/>
        <v>1</v>
      </c>
      <c r="V4030" cm="1">
        <f t="array" ref="V4030">IF(E4030&lt;&gt;"CAPTURE",0,SUMPRODUCT((MDR_Rates!$A$2:$A$10=F4030)*(G4030&gt;MDR_Rates!$B$2:$B$10)*((MDR_Rates!$C$2:$C$10="")+(G4030&lt;=MDR_Rates!$C$2:$C$10))*MDR_Rates!$D$2:$D$10))</f>
        <v>0.3</v>
      </c>
      <c r="W4030">
        <f t="shared" si="747"/>
        <v>9.89</v>
      </c>
      <c r="X4030">
        <f t="shared" si="748"/>
        <v>1.78</v>
      </c>
      <c r="Y4030">
        <f t="shared" si="749"/>
        <v>0</v>
      </c>
      <c r="Z4030">
        <f t="shared" si="750"/>
        <v>0</v>
      </c>
      <c r="AG4030" t="str">
        <f t="shared" si="751"/>
        <v/>
      </c>
      <c r="AI4030" t="str">
        <f t="shared" si="752"/>
        <v/>
      </c>
      <c r="AJ4030" t="str">
        <f t="shared" si="753"/>
        <v/>
      </c>
      <c r="AK4030" t="str">
        <f t="shared" si="754"/>
        <v>ORD26000952</v>
      </c>
      <c r="AL4030">
        <f>IF(E4030&lt;&gt;"CAPTURE","",COUNTIF(Orders!$H:$H,AK4030))</f>
        <v>1</v>
      </c>
      <c r="AP4030" t="str">
        <f t="shared" si="755"/>
        <v>Matched to Order</v>
      </c>
      <c r="AQ4030">
        <f>IF(COUNTIF($A$2:A4030,A4030)=1,1,0)</f>
        <v>1</v>
      </c>
    </row>
    <row r="4031" spans="1:43" x14ac:dyDescent="0.3">
      <c r="A4031" t="s">
        <v>16486</v>
      </c>
      <c r="C4031" t="s">
        <v>2076</v>
      </c>
      <c r="D4031" s="1">
        <v>46287</v>
      </c>
      <c r="E4031" t="s">
        <v>11819</v>
      </c>
      <c r="F4031" t="s">
        <v>9</v>
      </c>
      <c r="G4031">
        <v>999</v>
      </c>
      <c r="H4031">
        <v>0</v>
      </c>
      <c r="I4031">
        <v>0</v>
      </c>
      <c r="J4031">
        <v>999</v>
      </c>
      <c r="K4031" s="1">
        <v>46289</v>
      </c>
      <c r="L4031" t="s">
        <v>16456</v>
      </c>
      <c r="M4031">
        <f t="shared" si="744"/>
        <v>1</v>
      </c>
      <c r="N4031">
        <f>COUNTIF(Orders!$A:$A,C4031)</f>
        <v>1</v>
      </c>
      <c r="P4031">
        <f>COUNTIF(Orders!$H:$H,UPPER(SUBSTITUTE(TRIM(C4031),"-","")))</f>
        <v>1</v>
      </c>
      <c r="R4031" t="str">
        <f t="shared" si="745"/>
        <v>Matched Order Reference</v>
      </c>
      <c r="S4031">
        <f t="shared" si="746"/>
        <v>1</v>
      </c>
      <c r="V4031" cm="1">
        <f t="array" ref="V4031">IF(E4031&lt;&gt;"CAPTURE",0,SUMPRODUCT((MDR_Rates!$A$2:$A$10=F4031)*(G4031&gt;MDR_Rates!$B$2:$B$10)*((MDR_Rates!$C$2:$C$10="")+(G4031&lt;=MDR_Rates!$C$2:$C$10))*MDR_Rates!$D$2:$D$10))</f>
        <v>0</v>
      </c>
      <c r="W4031">
        <f t="shared" si="747"/>
        <v>0</v>
      </c>
      <c r="X4031">
        <f t="shared" si="748"/>
        <v>0</v>
      </c>
      <c r="Y4031">
        <f t="shared" si="749"/>
        <v>0</v>
      </c>
      <c r="Z4031">
        <f t="shared" si="750"/>
        <v>0</v>
      </c>
      <c r="AG4031" t="str">
        <f t="shared" si="751"/>
        <v/>
      </c>
      <c r="AI4031" t="str">
        <f t="shared" si="752"/>
        <v/>
      </c>
      <c r="AJ4031" t="str">
        <f t="shared" si="753"/>
        <v/>
      </c>
      <c r="AK4031" t="str">
        <f t="shared" si="754"/>
        <v>ORD26001030</v>
      </c>
      <c r="AL4031">
        <f>IF(E4031&lt;&gt;"CAPTURE","",COUNTIF(Orders!$H:$H,AK4031))</f>
        <v>1</v>
      </c>
      <c r="AP4031" t="str">
        <f t="shared" si="755"/>
        <v>Matched to Order</v>
      </c>
      <c r="AQ4031">
        <f>IF(COUNTIF($A$2:A4031,A4031)=1,1,0)</f>
        <v>1</v>
      </c>
    </row>
    <row r="4032" spans="1:43" x14ac:dyDescent="0.3">
      <c r="A4032" t="s">
        <v>16487</v>
      </c>
      <c r="C4032" t="s">
        <v>2082</v>
      </c>
      <c r="D4032" s="1">
        <v>46287</v>
      </c>
      <c r="E4032" t="s">
        <v>11819</v>
      </c>
      <c r="F4032" t="s">
        <v>17</v>
      </c>
      <c r="G4032">
        <v>3097</v>
      </c>
      <c r="H4032">
        <v>49.55</v>
      </c>
      <c r="I4032">
        <v>8.92</v>
      </c>
      <c r="J4032">
        <v>3038.53</v>
      </c>
      <c r="K4032" s="1">
        <v>46289</v>
      </c>
      <c r="L4032" t="s">
        <v>16456</v>
      </c>
      <c r="M4032">
        <f t="shared" si="744"/>
        <v>1</v>
      </c>
      <c r="N4032">
        <f>COUNTIF(Orders!$A:$A,C4032)</f>
        <v>1</v>
      </c>
      <c r="P4032">
        <f>COUNTIF(Orders!$H:$H,UPPER(SUBSTITUTE(TRIM(C4032),"-","")))</f>
        <v>1</v>
      </c>
      <c r="R4032" t="str">
        <f t="shared" si="745"/>
        <v>Matched Order Reference</v>
      </c>
      <c r="S4032">
        <f t="shared" si="746"/>
        <v>1</v>
      </c>
      <c r="V4032" cm="1">
        <f t="array" ref="V4032">IF(E4032&lt;&gt;"CAPTURE",0,SUMPRODUCT((MDR_Rates!$A$2:$A$10=F4032)*(G4032&gt;MDR_Rates!$B$2:$B$10)*((MDR_Rates!$C$2:$C$10="")+(G4032&lt;=MDR_Rates!$C$2:$C$10))*MDR_Rates!$D$2:$D$10))</f>
        <v>1.6</v>
      </c>
      <c r="W4032">
        <f t="shared" si="747"/>
        <v>49.55</v>
      </c>
      <c r="X4032">
        <f t="shared" si="748"/>
        <v>8.92</v>
      </c>
      <c r="Y4032">
        <f t="shared" si="749"/>
        <v>0</v>
      </c>
      <c r="Z4032">
        <f t="shared" si="750"/>
        <v>0</v>
      </c>
      <c r="AG4032" t="str">
        <f t="shared" si="751"/>
        <v/>
      </c>
      <c r="AI4032" t="str">
        <f t="shared" si="752"/>
        <v/>
      </c>
      <c r="AJ4032" t="str">
        <f t="shared" si="753"/>
        <v/>
      </c>
      <c r="AK4032" t="str">
        <f t="shared" si="754"/>
        <v>ORD26001033</v>
      </c>
      <c r="AL4032">
        <f>IF(E4032&lt;&gt;"CAPTURE","",COUNTIF(Orders!$H:$H,AK4032))</f>
        <v>1</v>
      </c>
      <c r="AP4032" t="str">
        <f t="shared" si="755"/>
        <v>Matched to Order</v>
      </c>
      <c r="AQ4032">
        <f>IF(COUNTIF($A$2:A4032,A4032)=1,1,0)</f>
        <v>1</v>
      </c>
    </row>
    <row r="4033" spans="1:43" x14ac:dyDescent="0.3">
      <c r="A4033" t="s">
        <v>16488</v>
      </c>
      <c r="C4033" t="s">
        <v>2170</v>
      </c>
      <c r="D4033" s="1">
        <v>46287</v>
      </c>
      <c r="E4033" t="s">
        <v>11819</v>
      </c>
      <c r="F4033" t="s">
        <v>17</v>
      </c>
      <c r="G4033">
        <v>499</v>
      </c>
      <c r="H4033">
        <v>8.98</v>
      </c>
      <c r="I4033">
        <v>1.62</v>
      </c>
      <c r="J4033">
        <v>488.4</v>
      </c>
      <c r="K4033" s="1">
        <v>46289</v>
      </c>
      <c r="L4033" t="s">
        <v>16456</v>
      </c>
      <c r="M4033">
        <f t="shared" si="744"/>
        <v>1</v>
      </c>
      <c r="N4033">
        <f>COUNTIF(Orders!$A:$A,C4033)</f>
        <v>1</v>
      </c>
      <c r="P4033">
        <f>COUNTIF(Orders!$H:$H,UPPER(SUBSTITUTE(TRIM(C4033),"-","")))</f>
        <v>1</v>
      </c>
      <c r="R4033" t="str">
        <f t="shared" si="745"/>
        <v>Matched Order Reference</v>
      </c>
      <c r="S4033">
        <f t="shared" si="746"/>
        <v>1</v>
      </c>
      <c r="V4033" cm="1">
        <f t="array" ref="V4033">IF(E4033&lt;&gt;"CAPTURE",0,SUMPRODUCT((MDR_Rates!$A$2:$A$10=F4033)*(G4033&gt;MDR_Rates!$B$2:$B$10)*((MDR_Rates!$C$2:$C$10="")+(G4033&lt;=MDR_Rates!$C$2:$C$10))*MDR_Rates!$D$2:$D$10))</f>
        <v>1.8</v>
      </c>
      <c r="W4033">
        <f t="shared" si="747"/>
        <v>8.98</v>
      </c>
      <c r="X4033">
        <f t="shared" si="748"/>
        <v>1.62</v>
      </c>
      <c r="Y4033">
        <f t="shared" si="749"/>
        <v>0</v>
      </c>
      <c r="Z4033">
        <f t="shared" si="750"/>
        <v>0</v>
      </c>
      <c r="AG4033" t="str">
        <f t="shared" si="751"/>
        <v/>
      </c>
      <c r="AI4033" t="str">
        <f t="shared" si="752"/>
        <v/>
      </c>
      <c r="AJ4033" t="str">
        <f t="shared" si="753"/>
        <v/>
      </c>
      <c r="AK4033" t="str">
        <f t="shared" si="754"/>
        <v>ORD26001077</v>
      </c>
      <c r="AL4033">
        <f>IF(E4033&lt;&gt;"CAPTURE","",COUNTIF(Orders!$H:$H,AK4033))</f>
        <v>1</v>
      </c>
      <c r="AP4033" t="str">
        <f t="shared" si="755"/>
        <v>Matched to Order</v>
      </c>
      <c r="AQ4033">
        <f>IF(COUNTIF($A$2:A4033,A4033)=1,1,0)</f>
        <v>1</v>
      </c>
    </row>
    <row r="4034" spans="1:43" x14ac:dyDescent="0.3">
      <c r="A4034" t="s">
        <v>16489</v>
      </c>
      <c r="C4034" t="s">
        <v>2208</v>
      </c>
      <c r="D4034" s="1">
        <v>46287</v>
      </c>
      <c r="E4034" t="s">
        <v>11819</v>
      </c>
      <c r="F4034" t="s">
        <v>9</v>
      </c>
      <c r="G4034">
        <v>599</v>
      </c>
      <c r="H4034">
        <v>0</v>
      </c>
      <c r="I4034">
        <v>0</v>
      </c>
      <c r="J4034">
        <v>599</v>
      </c>
      <c r="K4034" s="1">
        <v>46289</v>
      </c>
      <c r="L4034" t="s">
        <v>16456</v>
      </c>
      <c r="M4034">
        <f t="shared" si="744"/>
        <v>1</v>
      </c>
      <c r="N4034">
        <f>COUNTIF(Orders!$A:$A,C4034)</f>
        <v>1</v>
      </c>
      <c r="P4034">
        <f>COUNTIF(Orders!$H:$H,UPPER(SUBSTITUTE(TRIM(C4034),"-","")))</f>
        <v>1</v>
      </c>
      <c r="R4034" t="str">
        <f t="shared" si="745"/>
        <v>Matched Order Reference</v>
      </c>
      <c r="S4034">
        <f t="shared" si="746"/>
        <v>1</v>
      </c>
      <c r="V4034" cm="1">
        <f t="array" ref="V4034">IF(E4034&lt;&gt;"CAPTURE",0,SUMPRODUCT((MDR_Rates!$A$2:$A$10=F4034)*(G4034&gt;MDR_Rates!$B$2:$B$10)*((MDR_Rates!$C$2:$C$10="")+(G4034&lt;=MDR_Rates!$C$2:$C$10))*MDR_Rates!$D$2:$D$10))</f>
        <v>0</v>
      </c>
      <c r="W4034">
        <f t="shared" si="747"/>
        <v>0</v>
      </c>
      <c r="X4034">
        <f t="shared" si="748"/>
        <v>0</v>
      </c>
      <c r="Y4034">
        <f t="shared" si="749"/>
        <v>0</v>
      </c>
      <c r="Z4034">
        <f t="shared" si="750"/>
        <v>0</v>
      </c>
      <c r="AG4034" t="str">
        <f t="shared" si="751"/>
        <v/>
      </c>
      <c r="AI4034" t="str">
        <f t="shared" si="752"/>
        <v/>
      </c>
      <c r="AJ4034" t="str">
        <f t="shared" si="753"/>
        <v/>
      </c>
      <c r="AK4034" t="str">
        <f t="shared" si="754"/>
        <v>ORD26001096</v>
      </c>
      <c r="AL4034">
        <f>IF(E4034&lt;&gt;"CAPTURE","",COUNTIF(Orders!$H:$H,AK4034))</f>
        <v>1</v>
      </c>
      <c r="AP4034" t="str">
        <f t="shared" si="755"/>
        <v>Matched to Order</v>
      </c>
      <c r="AQ4034">
        <f>IF(COUNTIF($A$2:A4034,A4034)=1,1,0)</f>
        <v>1</v>
      </c>
    </row>
    <row r="4035" spans="1:43" x14ac:dyDescent="0.3">
      <c r="A4035" t="s">
        <v>16490</v>
      </c>
      <c r="C4035" t="s">
        <v>2229</v>
      </c>
      <c r="D4035" s="1">
        <v>46287</v>
      </c>
      <c r="E4035" t="s">
        <v>11819</v>
      </c>
      <c r="F4035" t="s">
        <v>9</v>
      </c>
      <c r="G4035">
        <v>798</v>
      </c>
      <c r="H4035">
        <v>0</v>
      </c>
      <c r="I4035">
        <v>0</v>
      </c>
      <c r="J4035">
        <v>798</v>
      </c>
      <c r="K4035" s="1">
        <v>46289</v>
      </c>
      <c r="L4035" t="s">
        <v>16456</v>
      </c>
      <c r="M4035">
        <f t="shared" ref="M4035:M4098" si="756">COUNTIF($A:$A,A4035)</f>
        <v>1</v>
      </c>
      <c r="N4035">
        <f>COUNTIF(Orders!$A:$A,C4035)</f>
        <v>1</v>
      </c>
      <c r="P4035">
        <f>COUNTIF(Orders!$H:$H,UPPER(SUBSTITUTE(TRIM(C4035),"-","")))</f>
        <v>1</v>
      </c>
      <c r="R4035" t="str">
        <f t="shared" ref="R4035:R4098" si="757">IF(E4035="REFUND","Refund",IF(P4035=0,"Unmatched Order Reference","Matched Order Reference"))</f>
        <v>Matched Order Reference</v>
      </c>
      <c r="S4035">
        <f t="shared" ref="S4035:S4098" si="758">COUNTIFS($C$2:$C$5753,C4035,$E$2:$E$5753,"CAPTURE")</f>
        <v>1</v>
      </c>
      <c r="V4035" cm="1">
        <f t="array" ref="V4035">IF(E4035&lt;&gt;"CAPTURE",0,SUMPRODUCT((MDR_Rates!$A$2:$A$10=F4035)*(G4035&gt;MDR_Rates!$B$2:$B$10)*((MDR_Rates!$C$2:$C$10="")+(G4035&lt;=MDR_Rates!$C$2:$C$10))*MDR_Rates!$D$2:$D$10))</f>
        <v>0</v>
      </c>
      <c r="W4035">
        <f t="shared" ref="W4035:W4098" si="759">IF(E4035&lt;&gt;"CAPTURE",0,ROUND(G4035*V4035/100,2))</f>
        <v>0</v>
      </c>
      <c r="X4035">
        <f t="shared" ref="X4035:X4098" si="760">IF(E4035&lt;&gt;"CAPTURE",0,ROUND(W4035*18/100,2))</f>
        <v>0</v>
      </c>
      <c r="Y4035">
        <f t="shared" ref="Y4035:Y4098" si="761">IF(E4035&lt;&gt;"CAPTURE",0,ROUND(H4035-W4035,2))</f>
        <v>0</v>
      </c>
      <c r="Z4035">
        <f t="shared" ref="Z4035:Z4098" si="762">IF(E4035&lt;&gt;"CAPTURE",0,ROUND(I4035-X4035,2))</f>
        <v>0</v>
      </c>
      <c r="AG4035" t="str">
        <f t="shared" ref="AG4035:AG4098" si="763">IF(E4035&lt;&gt;"REFUND","",IF(COUNTIFS($A:$A,B4035,$E:$E,"CAPTURE")=0,"Missing Original Capture","Original Capture Found"))</f>
        <v/>
      </c>
      <c r="AI4035" t="str">
        <f t="shared" ref="AI4035:AI4098" si="764">IF(E4035="REFUND",_xlfn.MAXIFS($G:$G,$A:$A,B4035,$E:$E,"CAPTURE"),"")</f>
        <v/>
      </c>
      <c r="AJ4035" t="str">
        <f t="shared" ref="AJ4035:AJ4098" si="765">IF(E4035&lt;&gt;"REFUND","",IF(G4035&gt;AI4035,"Refund Exceeds Capture",IF(ABS(G4035-AI4035)&lt;0.01,"Full Refund","Partial Refund")))</f>
        <v/>
      </c>
      <c r="AK4035" t="str">
        <f t="shared" ref="AK4035:AK4098" si="766">UPPER(SUBSTITUTE(TRIM(C4035),"-",""))</f>
        <v>ORD26001107</v>
      </c>
      <c r="AL4035">
        <f>IF(E4035&lt;&gt;"CAPTURE","",COUNTIF(Orders!$H:$H,AK4035))</f>
        <v>1</v>
      </c>
      <c r="AP4035" t="str">
        <f t="shared" ref="AP4035:AP4098" si="767">IF(E4035&lt;&gt;"CAPTURE","",IF(M4035&gt;1,"Duplicate ID - Review",IF(AL4035=0,"Unmatched Order",IF(AL4035=1,"Matched to Order","Multiple Order Matches"))))</f>
        <v>Matched to Order</v>
      </c>
      <c r="AQ4035">
        <f>IF(COUNTIF($A$2:A4035,A4035)=1,1,0)</f>
        <v>1</v>
      </c>
    </row>
    <row r="4036" spans="1:43" x14ac:dyDescent="0.3">
      <c r="A4036" t="s">
        <v>16491</v>
      </c>
      <c r="C4036" t="s">
        <v>2253</v>
      </c>
      <c r="D4036" s="1">
        <v>46287</v>
      </c>
      <c r="E4036" t="s">
        <v>11819</v>
      </c>
      <c r="F4036" t="s">
        <v>44</v>
      </c>
      <c r="G4036">
        <v>6798</v>
      </c>
      <c r="H4036">
        <v>115.57</v>
      </c>
      <c r="I4036">
        <v>20.8</v>
      </c>
      <c r="J4036">
        <v>6661.63</v>
      </c>
      <c r="K4036" s="1">
        <v>46289</v>
      </c>
      <c r="L4036" t="s">
        <v>16456</v>
      </c>
      <c r="M4036">
        <f t="shared" si="756"/>
        <v>1</v>
      </c>
      <c r="N4036">
        <f>COUNTIF(Orders!$A:$A,C4036)</f>
        <v>1</v>
      </c>
      <c r="P4036">
        <f>COUNTIF(Orders!$H:$H,UPPER(SUBSTITUTE(TRIM(C4036),"-","")))</f>
        <v>1</v>
      </c>
      <c r="R4036" t="str">
        <f t="shared" si="757"/>
        <v>Matched Order Reference</v>
      </c>
      <c r="S4036">
        <f t="shared" si="758"/>
        <v>1</v>
      </c>
      <c r="V4036" cm="1">
        <f t="array" ref="V4036">IF(E4036&lt;&gt;"CAPTURE",0,SUMPRODUCT((MDR_Rates!$A$2:$A$10=F4036)*(G4036&gt;MDR_Rates!$B$2:$B$10)*((MDR_Rates!$C$2:$C$10="")+(G4036&lt;=MDR_Rates!$C$2:$C$10))*MDR_Rates!$D$2:$D$10))</f>
        <v>1.7</v>
      </c>
      <c r="W4036">
        <f t="shared" si="759"/>
        <v>115.57</v>
      </c>
      <c r="X4036">
        <f t="shared" si="760"/>
        <v>20.8</v>
      </c>
      <c r="Y4036">
        <f t="shared" si="761"/>
        <v>0</v>
      </c>
      <c r="Z4036">
        <f t="shared" si="762"/>
        <v>0</v>
      </c>
      <c r="AG4036" t="str">
        <f t="shared" si="763"/>
        <v/>
      </c>
      <c r="AI4036" t="str">
        <f t="shared" si="764"/>
        <v/>
      </c>
      <c r="AJ4036" t="str">
        <f t="shared" si="765"/>
        <v/>
      </c>
      <c r="AK4036" t="str">
        <f t="shared" si="766"/>
        <v>ORD26001119</v>
      </c>
      <c r="AL4036">
        <f>IF(E4036&lt;&gt;"CAPTURE","",COUNTIF(Orders!$H:$H,AK4036))</f>
        <v>1</v>
      </c>
      <c r="AP4036" t="str">
        <f t="shared" si="767"/>
        <v>Matched to Order</v>
      </c>
      <c r="AQ4036">
        <f>IF(COUNTIF($A$2:A4036,A4036)=1,1,0)</f>
        <v>1</v>
      </c>
    </row>
    <row r="4037" spans="1:43" x14ac:dyDescent="0.3">
      <c r="A4037" t="s">
        <v>16492</v>
      </c>
      <c r="C4037" t="s">
        <v>2289</v>
      </c>
      <c r="D4037" s="1">
        <v>46287</v>
      </c>
      <c r="E4037" t="s">
        <v>11819</v>
      </c>
      <c r="F4037" t="s">
        <v>9</v>
      </c>
      <c r="G4037">
        <v>8998</v>
      </c>
      <c r="H4037">
        <v>26.99</v>
      </c>
      <c r="I4037">
        <v>4.8600000000000003</v>
      </c>
      <c r="J4037">
        <v>8966.15</v>
      </c>
      <c r="K4037" s="1">
        <v>46289</v>
      </c>
      <c r="L4037" t="s">
        <v>16456</v>
      </c>
      <c r="M4037">
        <f t="shared" si="756"/>
        <v>1</v>
      </c>
      <c r="N4037">
        <f>COUNTIF(Orders!$A:$A,C4037)</f>
        <v>1</v>
      </c>
      <c r="P4037">
        <f>COUNTIF(Orders!$H:$H,UPPER(SUBSTITUTE(TRIM(C4037),"-","")))</f>
        <v>1</v>
      </c>
      <c r="R4037" t="str">
        <f t="shared" si="757"/>
        <v>Matched Order Reference</v>
      </c>
      <c r="S4037">
        <f t="shared" si="758"/>
        <v>1</v>
      </c>
      <c r="V4037" cm="1">
        <f t="array" ref="V4037">IF(E4037&lt;&gt;"CAPTURE",0,SUMPRODUCT((MDR_Rates!$A$2:$A$10=F4037)*(G4037&gt;MDR_Rates!$B$2:$B$10)*((MDR_Rates!$C$2:$C$10="")+(G4037&lt;=MDR_Rates!$C$2:$C$10))*MDR_Rates!$D$2:$D$10))</f>
        <v>0.3</v>
      </c>
      <c r="W4037">
        <f t="shared" si="759"/>
        <v>26.99</v>
      </c>
      <c r="X4037">
        <f t="shared" si="760"/>
        <v>4.8600000000000003</v>
      </c>
      <c r="Y4037">
        <f t="shared" si="761"/>
        <v>0</v>
      </c>
      <c r="Z4037">
        <f t="shared" si="762"/>
        <v>0</v>
      </c>
      <c r="AG4037" t="str">
        <f t="shared" si="763"/>
        <v/>
      </c>
      <c r="AI4037" t="str">
        <f t="shared" si="764"/>
        <v/>
      </c>
      <c r="AJ4037" t="str">
        <f t="shared" si="765"/>
        <v/>
      </c>
      <c r="AK4037" t="str">
        <f t="shared" si="766"/>
        <v>ORD26001137</v>
      </c>
      <c r="AL4037">
        <f>IF(E4037&lt;&gt;"CAPTURE","",COUNTIF(Orders!$H:$H,AK4037))</f>
        <v>1</v>
      </c>
      <c r="AP4037" t="str">
        <f t="shared" si="767"/>
        <v>Matched to Order</v>
      </c>
      <c r="AQ4037">
        <f>IF(COUNTIF($A$2:A4037,A4037)=1,1,0)</f>
        <v>1</v>
      </c>
    </row>
    <row r="4038" spans="1:43" x14ac:dyDescent="0.3">
      <c r="A4038" t="s">
        <v>16493</v>
      </c>
      <c r="C4038" t="s">
        <v>2317</v>
      </c>
      <c r="D4038" s="1">
        <v>46287</v>
      </c>
      <c r="E4038" t="s">
        <v>11819</v>
      </c>
      <c r="F4038" t="s">
        <v>17</v>
      </c>
      <c r="G4038">
        <v>499</v>
      </c>
      <c r="H4038">
        <v>8.98</v>
      </c>
      <c r="I4038">
        <v>1.62</v>
      </c>
      <c r="J4038">
        <v>488.4</v>
      </c>
      <c r="K4038" s="1">
        <v>46289</v>
      </c>
      <c r="L4038" t="s">
        <v>16456</v>
      </c>
      <c r="M4038">
        <f t="shared" si="756"/>
        <v>1</v>
      </c>
      <c r="N4038">
        <f>COUNTIF(Orders!$A:$A,C4038)</f>
        <v>1</v>
      </c>
      <c r="P4038">
        <f>COUNTIF(Orders!$H:$H,UPPER(SUBSTITUTE(TRIM(C4038),"-","")))</f>
        <v>1</v>
      </c>
      <c r="R4038" t="str">
        <f t="shared" si="757"/>
        <v>Matched Order Reference</v>
      </c>
      <c r="S4038">
        <f t="shared" si="758"/>
        <v>1</v>
      </c>
      <c r="V4038" cm="1">
        <f t="array" ref="V4038">IF(E4038&lt;&gt;"CAPTURE",0,SUMPRODUCT((MDR_Rates!$A$2:$A$10=F4038)*(G4038&gt;MDR_Rates!$B$2:$B$10)*((MDR_Rates!$C$2:$C$10="")+(G4038&lt;=MDR_Rates!$C$2:$C$10))*MDR_Rates!$D$2:$D$10))</f>
        <v>1.8</v>
      </c>
      <c r="W4038">
        <f t="shared" si="759"/>
        <v>8.98</v>
      </c>
      <c r="X4038">
        <f t="shared" si="760"/>
        <v>1.62</v>
      </c>
      <c r="Y4038">
        <f t="shared" si="761"/>
        <v>0</v>
      </c>
      <c r="Z4038">
        <f t="shared" si="762"/>
        <v>0</v>
      </c>
      <c r="AG4038" t="str">
        <f t="shared" si="763"/>
        <v/>
      </c>
      <c r="AI4038" t="str">
        <f t="shared" si="764"/>
        <v/>
      </c>
      <c r="AJ4038" t="str">
        <f t="shared" si="765"/>
        <v/>
      </c>
      <c r="AK4038" t="str">
        <f t="shared" si="766"/>
        <v>ORD26001151</v>
      </c>
      <c r="AL4038">
        <f>IF(E4038&lt;&gt;"CAPTURE","",COUNTIF(Orders!$H:$H,AK4038))</f>
        <v>1</v>
      </c>
      <c r="AP4038" t="str">
        <f t="shared" si="767"/>
        <v>Matched to Order</v>
      </c>
      <c r="AQ4038">
        <f>IF(COUNTIF($A$2:A4038,A4038)=1,1,0)</f>
        <v>1</v>
      </c>
    </row>
    <row r="4039" spans="1:43" x14ac:dyDescent="0.3">
      <c r="A4039" t="s">
        <v>16494</v>
      </c>
      <c r="C4039" t="s">
        <v>2452</v>
      </c>
      <c r="D4039" s="1">
        <v>46287</v>
      </c>
      <c r="E4039" t="s">
        <v>11819</v>
      </c>
      <c r="F4039" t="s">
        <v>17</v>
      </c>
      <c r="G4039">
        <v>1799</v>
      </c>
      <c r="H4039">
        <v>32.380000000000003</v>
      </c>
      <c r="I4039">
        <v>5.83</v>
      </c>
      <c r="J4039">
        <v>1760.79</v>
      </c>
      <c r="K4039" s="1">
        <v>46289</v>
      </c>
      <c r="L4039" t="s">
        <v>16456</v>
      </c>
      <c r="M4039">
        <f t="shared" si="756"/>
        <v>1</v>
      </c>
      <c r="N4039">
        <f>COUNTIF(Orders!$A:$A,C4039)</f>
        <v>1</v>
      </c>
      <c r="P4039">
        <f>COUNTIF(Orders!$H:$H,UPPER(SUBSTITUTE(TRIM(C4039),"-","")))</f>
        <v>1</v>
      </c>
      <c r="R4039" t="str">
        <f t="shared" si="757"/>
        <v>Matched Order Reference</v>
      </c>
      <c r="S4039">
        <f t="shared" si="758"/>
        <v>1</v>
      </c>
      <c r="V4039" cm="1">
        <f t="array" ref="V4039">IF(E4039&lt;&gt;"CAPTURE",0,SUMPRODUCT((MDR_Rates!$A$2:$A$10=F4039)*(G4039&gt;MDR_Rates!$B$2:$B$10)*((MDR_Rates!$C$2:$C$10="")+(G4039&lt;=MDR_Rates!$C$2:$C$10))*MDR_Rates!$D$2:$D$10))</f>
        <v>1.8</v>
      </c>
      <c r="W4039">
        <f t="shared" si="759"/>
        <v>32.380000000000003</v>
      </c>
      <c r="X4039">
        <f t="shared" si="760"/>
        <v>5.83</v>
      </c>
      <c r="Y4039">
        <f t="shared" si="761"/>
        <v>0</v>
      </c>
      <c r="Z4039">
        <f t="shared" si="762"/>
        <v>0</v>
      </c>
      <c r="AG4039" t="str">
        <f t="shared" si="763"/>
        <v/>
      </c>
      <c r="AI4039" t="str">
        <f t="shared" si="764"/>
        <v/>
      </c>
      <c r="AJ4039" t="str">
        <f t="shared" si="765"/>
        <v/>
      </c>
      <c r="AK4039" t="str">
        <f t="shared" si="766"/>
        <v>ORD26001219</v>
      </c>
      <c r="AL4039">
        <f>IF(E4039&lt;&gt;"CAPTURE","",COUNTIF(Orders!$H:$H,AK4039))</f>
        <v>1</v>
      </c>
      <c r="AP4039" t="str">
        <f t="shared" si="767"/>
        <v>Matched to Order</v>
      </c>
      <c r="AQ4039">
        <f>IF(COUNTIF($A$2:A4039,A4039)=1,1,0)</f>
        <v>1</v>
      </c>
    </row>
    <row r="4040" spans="1:43" x14ac:dyDescent="0.3">
      <c r="A4040" t="s">
        <v>16495</v>
      </c>
      <c r="C4040" t="s">
        <v>2558</v>
      </c>
      <c r="D4040" s="1">
        <v>46287</v>
      </c>
      <c r="E4040" t="s">
        <v>11819</v>
      </c>
      <c r="F4040" t="s">
        <v>17</v>
      </c>
      <c r="G4040">
        <v>1947</v>
      </c>
      <c r="H4040">
        <v>35.049999999999997</v>
      </c>
      <c r="I4040">
        <v>6.31</v>
      </c>
      <c r="J4040">
        <v>1905.64</v>
      </c>
      <c r="K4040" s="1">
        <v>46289</v>
      </c>
      <c r="L4040" t="s">
        <v>16456</v>
      </c>
      <c r="M4040">
        <f t="shared" si="756"/>
        <v>1</v>
      </c>
      <c r="N4040">
        <f>COUNTIF(Orders!$A:$A,C4040)</f>
        <v>1</v>
      </c>
      <c r="P4040">
        <f>COUNTIF(Orders!$H:$H,UPPER(SUBSTITUTE(TRIM(C4040),"-","")))</f>
        <v>1</v>
      </c>
      <c r="R4040" t="str">
        <f t="shared" si="757"/>
        <v>Matched Order Reference</v>
      </c>
      <c r="S4040">
        <f t="shared" si="758"/>
        <v>1</v>
      </c>
      <c r="V4040" cm="1">
        <f t="array" ref="V4040">IF(E4040&lt;&gt;"CAPTURE",0,SUMPRODUCT((MDR_Rates!$A$2:$A$10=F4040)*(G4040&gt;MDR_Rates!$B$2:$B$10)*((MDR_Rates!$C$2:$C$10="")+(G4040&lt;=MDR_Rates!$C$2:$C$10))*MDR_Rates!$D$2:$D$10))</f>
        <v>1.8</v>
      </c>
      <c r="W4040">
        <f t="shared" si="759"/>
        <v>35.049999999999997</v>
      </c>
      <c r="X4040">
        <f t="shared" si="760"/>
        <v>6.31</v>
      </c>
      <c r="Y4040">
        <f t="shared" si="761"/>
        <v>0</v>
      </c>
      <c r="Z4040">
        <f t="shared" si="762"/>
        <v>0</v>
      </c>
      <c r="AG4040" t="str">
        <f t="shared" si="763"/>
        <v/>
      </c>
      <c r="AI4040" t="str">
        <f t="shared" si="764"/>
        <v/>
      </c>
      <c r="AJ4040" t="str">
        <f t="shared" si="765"/>
        <v/>
      </c>
      <c r="AK4040" t="str">
        <f t="shared" si="766"/>
        <v>ORD26001272</v>
      </c>
      <c r="AL4040">
        <f>IF(E4040&lt;&gt;"CAPTURE","",COUNTIF(Orders!$H:$H,AK4040))</f>
        <v>1</v>
      </c>
      <c r="AP4040" t="str">
        <f t="shared" si="767"/>
        <v>Matched to Order</v>
      </c>
      <c r="AQ4040">
        <f>IF(COUNTIF($A$2:A4040,A4040)=1,1,0)</f>
        <v>1</v>
      </c>
    </row>
    <row r="4041" spans="1:43" x14ac:dyDescent="0.3">
      <c r="A4041" t="s">
        <v>16496</v>
      </c>
      <c r="C4041" t="s">
        <v>2732</v>
      </c>
      <c r="D4041" s="1">
        <v>46287</v>
      </c>
      <c r="E4041" t="s">
        <v>11819</v>
      </c>
      <c r="F4041" t="s">
        <v>9</v>
      </c>
      <c r="G4041">
        <v>499</v>
      </c>
      <c r="H4041">
        <v>0</v>
      </c>
      <c r="I4041">
        <v>0</v>
      </c>
      <c r="J4041">
        <v>499</v>
      </c>
      <c r="K4041" s="1">
        <v>46289</v>
      </c>
      <c r="L4041" t="s">
        <v>16456</v>
      </c>
      <c r="M4041">
        <f t="shared" si="756"/>
        <v>1</v>
      </c>
      <c r="N4041">
        <f>COUNTIF(Orders!$A:$A,C4041)</f>
        <v>1</v>
      </c>
      <c r="P4041">
        <f>COUNTIF(Orders!$H:$H,UPPER(SUBSTITUTE(TRIM(C4041),"-","")))</f>
        <v>1</v>
      </c>
      <c r="R4041" t="str">
        <f t="shared" si="757"/>
        <v>Matched Order Reference</v>
      </c>
      <c r="S4041">
        <f t="shared" si="758"/>
        <v>1</v>
      </c>
      <c r="V4041" cm="1">
        <f t="array" ref="V4041">IF(E4041&lt;&gt;"CAPTURE",0,SUMPRODUCT((MDR_Rates!$A$2:$A$10=F4041)*(G4041&gt;MDR_Rates!$B$2:$B$10)*((MDR_Rates!$C$2:$C$10="")+(G4041&lt;=MDR_Rates!$C$2:$C$10))*MDR_Rates!$D$2:$D$10))</f>
        <v>0</v>
      </c>
      <c r="W4041">
        <f t="shared" si="759"/>
        <v>0</v>
      </c>
      <c r="X4041">
        <f t="shared" si="760"/>
        <v>0</v>
      </c>
      <c r="Y4041">
        <f t="shared" si="761"/>
        <v>0</v>
      </c>
      <c r="Z4041">
        <f t="shared" si="762"/>
        <v>0</v>
      </c>
      <c r="AG4041" t="str">
        <f t="shared" si="763"/>
        <v/>
      </c>
      <c r="AI4041" t="str">
        <f t="shared" si="764"/>
        <v/>
      </c>
      <c r="AJ4041" t="str">
        <f t="shared" si="765"/>
        <v/>
      </c>
      <c r="AK4041" t="str">
        <f t="shared" si="766"/>
        <v>ORD26001359</v>
      </c>
      <c r="AL4041">
        <f>IF(E4041&lt;&gt;"CAPTURE","",COUNTIF(Orders!$H:$H,AK4041))</f>
        <v>1</v>
      </c>
      <c r="AP4041" t="str">
        <f t="shared" si="767"/>
        <v>Matched to Order</v>
      </c>
      <c r="AQ4041">
        <f>IF(COUNTIF($A$2:A4041,A4041)=1,1,0)</f>
        <v>1</v>
      </c>
    </row>
    <row r="4042" spans="1:43" x14ac:dyDescent="0.3">
      <c r="A4042" t="s">
        <v>16497</v>
      </c>
      <c r="C4042" t="s">
        <v>16498</v>
      </c>
      <c r="D4042" s="1">
        <v>46287</v>
      </c>
      <c r="E4042" t="s">
        <v>11819</v>
      </c>
      <c r="F4042" t="s">
        <v>44</v>
      </c>
      <c r="G4042">
        <v>1997</v>
      </c>
      <c r="H4042">
        <v>37.94</v>
      </c>
      <c r="I4042">
        <v>6.83</v>
      </c>
      <c r="J4042">
        <v>1952.23</v>
      </c>
      <c r="K4042" s="1">
        <v>46289</v>
      </c>
      <c r="L4042" t="s">
        <v>16456</v>
      </c>
      <c r="M4042">
        <f t="shared" si="756"/>
        <v>1</v>
      </c>
      <c r="N4042">
        <f>COUNTIF(Orders!$A:$A,C4042)</f>
        <v>0</v>
      </c>
      <c r="P4042">
        <f>COUNTIF(Orders!$H:$H,UPPER(SUBSTITUTE(TRIM(C4042),"-","")))</f>
        <v>1</v>
      </c>
      <c r="R4042" t="str">
        <f t="shared" si="757"/>
        <v>Matched Order Reference</v>
      </c>
      <c r="S4042">
        <f t="shared" si="758"/>
        <v>1</v>
      </c>
      <c r="V4042" cm="1">
        <f t="array" ref="V4042">IF(E4042&lt;&gt;"CAPTURE",0,SUMPRODUCT((MDR_Rates!$A$2:$A$10=F4042)*(G4042&gt;MDR_Rates!$B$2:$B$10)*((MDR_Rates!$C$2:$C$10="")+(G4042&lt;=MDR_Rates!$C$2:$C$10))*MDR_Rates!$D$2:$D$10))</f>
        <v>1.9</v>
      </c>
      <c r="W4042">
        <f t="shared" si="759"/>
        <v>37.94</v>
      </c>
      <c r="X4042">
        <f t="shared" si="760"/>
        <v>6.83</v>
      </c>
      <c r="Y4042">
        <f t="shared" si="761"/>
        <v>0</v>
      </c>
      <c r="Z4042">
        <f t="shared" si="762"/>
        <v>0</v>
      </c>
      <c r="AG4042" t="str">
        <f t="shared" si="763"/>
        <v/>
      </c>
      <c r="AI4042" t="str">
        <f t="shared" si="764"/>
        <v/>
      </c>
      <c r="AJ4042" t="str">
        <f t="shared" si="765"/>
        <v/>
      </c>
      <c r="AK4042" t="str">
        <f t="shared" si="766"/>
        <v>ORD26001371</v>
      </c>
      <c r="AL4042">
        <f>IF(E4042&lt;&gt;"CAPTURE","",COUNTIF(Orders!$H:$H,AK4042))</f>
        <v>1</v>
      </c>
      <c r="AP4042" t="str">
        <f t="shared" si="767"/>
        <v>Matched to Order</v>
      </c>
      <c r="AQ4042">
        <f>IF(COUNTIF($A$2:A4042,A4042)=1,1,0)</f>
        <v>1</v>
      </c>
    </row>
    <row r="4043" spans="1:43" x14ac:dyDescent="0.3">
      <c r="A4043" t="s">
        <v>16499</v>
      </c>
      <c r="C4043" t="s">
        <v>2844</v>
      </c>
      <c r="D4043" s="1">
        <v>46287</v>
      </c>
      <c r="E4043" t="s">
        <v>11819</v>
      </c>
      <c r="F4043" t="s">
        <v>9</v>
      </c>
      <c r="G4043">
        <v>11297</v>
      </c>
      <c r="H4043">
        <v>33.89</v>
      </c>
      <c r="I4043">
        <v>6.1</v>
      </c>
      <c r="J4043">
        <v>11257.01</v>
      </c>
      <c r="K4043" s="1">
        <v>46289</v>
      </c>
      <c r="L4043" t="s">
        <v>16456</v>
      </c>
      <c r="M4043">
        <f t="shared" si="756"/>
        <v>1</v>
      </c>
      <c r="N4043">
        <f>COUNTIF(Orders!$A:$A,C4043)</f>
        <v>1</v>
      </c>
      <c r="P4043">
        <f>COUNTIF(Orders!$H:$H,UPPER(SUBSTITUTE(TRIM(C4043),"-","")))</f>
        <v>1</v>
      </c>
      <c r="R4043" t="str">
        <f t="shared" si="757"/>
        <v>Matched Order Reference</v>
      </c>
      <c r="S4043">
        <f t="shared" si="758"/>
        <v>1</v>
      </c>
      <c r="V4043" cm="1">
        <f t="array" ref="V4043">IF(E4043&lt;&gt;"CAPTURE",0,SUMPRODUCT((MDR_Rates!$A$2:$A$10=F4043)*(G4043&gt;MDR_Rates!$B$2:$B$10)*((MDR_Rates!$C$2:$C$10="")+(G4043&lt;=MDR_Rates!$C$2:$C$10))*MDR_Rates!$D$2:$D$10))</f>
        <v>0.3</v>
      </c>
      <c r="W4043">
        <f t="shared" si="759"/>
        <v>33.89</v>
      </c>
      <c r="X4043">
        <f t="shared" si="760"/>
        <v>6.1</v>
      </c>
      <c r="Y4043">
        <f t="shared" si="761"/>
        <v>0</v>
      </c>
      <c r="Z4043">
        <f t="shared" si="762"/>
        <v>0</v>
      </c>
      <c r="AG4043" t="str">
        <f t="shared" si="763"/>
        <v/>
      </c>
      <c r="AI4043" t="str">
        <f t="shared" si="764"/>
        <v/>
      </c>
      <c r="AJ4043" t="str">
        <f t="shared" si="765"/>
        <v/>
      </c>
      <c r="AK4043" t="str">
        <f t="shared" si="766"/>
        <v>ORD26001415</v>
      </c>
      <c r="AL4043">
        <f>IF(E4043&lt;&gt;"CAPTURE","",COUNTIF(Orders!$H:$H,AK4043))</f>
        <v>1</v>
      </c>
      <c r="AP4043" t="str">
        <f t="shared" si="767"/>
        <v>Matched to Order</v>
      </c>
      <c r="AQ4043">
        <f>IF(COUNTIF($A$2:A4043,A4043)=1,1,0)</f>
        <v>1</v>
      </c>
    </row>
    <row r="4044" spans="1:43" x14ac:dyDescent="0.3">
      <c r="A4044" t="s">
        <v>16500</v>
      </c>
      <c r="C4044" t="s">
        <v>2860</v>
      </c>
      <c r="D4044" s="1">
        <v>46287</v>
      </c>
      <c r="E4044" t="s">
        <v>11819</v>
      </c>
      <c r="F4044" t="s">
        <v>44</v>
      </c>
      <c r="G4044">
        <v>3348</v>
      </c>
      <c r="H4044">
        <v>80.349999999999994</v>
      </c>
      <c r="I4044">
        <v>14.46</v>
      </c>
      <c r="J4044">
        <v>3253.19</v>
      </c>
      <c r="K4044" s="1">
        <v>46289</v>
      </c>
      <c r="L4044" t="s">
        <v>16456</v>
      </c>
      <c r="M4044">
        <f t="shared" si="756"/>
        <v>1</v>
      </c>
      <c r="N4044">
        <f>COUNTIF(Orders!$A:$A,C4044)</f>
        <v>1</v>
      </c>
      <c r="P4044">
        <f>COUNTIF(Orders!$H:$H,UPPER(SUBSTITUTE(TRIM(C4044),"-","")))</f>
        <v>1</v>
      </c>
      <c r="R4044" t="str">
        <f t="shared" si="757"/>
        <v>Matched Order Reference</v>
      </c>
      <c r="S4044">
        <f t="shared" si="758"/>
        <v>1</v>
      </c>
      <c r="V4044" cm="1">
        <f t="array" ref="V4044">IF(E4044&lt;&gt;"CAPTURE",0,SUMPRODUCT((MDR_Rates!$A$2:$A$10=F4044)*(G4044&gt;MDR_Rates!$B$2:$B$10)*((MDR_Rates!$C$2:$C$10="")+(G4044&lt;=MDR_Rates!$C$2:$C$10))*MDR_Rates!$D$2:$D$10))</f>
        <v>1.7</v>
      </c>
      <c r="W4044">
        <f t="shared" si="759"/>
        <v>56.92</v>
      </c>
      <c r="X4044">
        <f t="shared" si="760"/>
        <v>10.25</v>
      </c>
      <c r="Y4044">
        <f t="shared" si="761"/>
        <v>23.43</v>
      </c>
      <c r="Z4044">
        <f t="shared" si="762"/>
        <v>4.21</v>
      </c>
      <c r="AG4044" t="str">
        <f t="shared" si="763"/>
        <v/>
      </c>
      <c r="AI4044" t="str">
        <f t="shared" si="764"/>
        <v/>
      </c>
      <c r="AJ4044" t="str">
        <f t="shared" si="765"/>
        <v/>
      </c>
      <c r="AK4044" t="str">
        <f t="shared" si="766"/>
        <v>ORD26001424</v>
      </c>
      <c r="AL4044">
        <f>IF(E4044&lt;&gt;"CAPTURE","",COUNTIF(Orders!$H:$H,AK4044))</f>
        <v>1</v>
      </c>
      <c r="AP4044" t="str">
        <f t="shared" si="767"/>
        <v>Matched to Order</v>
      </c>
      <c r="AQ4044">
        <f>IF(COUNTIF($A$2:A4044,A4044)=1,1,0)</f>
        <v>1</v>
      </c>
    </row>
    <row r="4045" spans="1:43" x14ac:dyDescent="0.3">
      <c r="A4045" t="s">
        <v>16501</v>
      </c>
      <c r="C4045" t="s">
        <v>2947</v>
      </c>
      <c r="D4045" s="1">
        <v>46287</v>
      </c>
      <c r="E4045" t="s">
        <v>11819</v>
      </c>
      <c r="F4045" t="s">
        <v>9</v>
      </c>
      <c r="G4045">
        <v>1648</v>
      </c>
      <c r="H4045">
        <v>0</v>
      </c>
      <c r="I4045">
        <v>0</v>
      </c>
      <c r="J4045">
        <v>1648</v>
      </c>
      <c r="K4045" s="1">
        <v>46289</v>
      </c>
      <c r="L4045" t="s">
        <v>16456</v>
      </c>
      <c r="M4045">
        <f t="shared" si="756"/>
        <v>1</v>
      </c>
      <c r="N4045">
        <f>COUNTIF(Orders!$A:$A,C4045)</f>
        <v>1</v>
      </c>
      <c r="P4045">
        <f>COUNTIF(Orders!$H:$H,UPPER(SUBSTITUTE(TRIM(C4045),"-","")))</f>
        <v>1</v>
      </c>
      <c r="R4045" t="str">
        <f t="shared" si="757"/>
        <v>Matched Order Reference</v>
      </c>
      <c r="S4045">
        <f t="shared" si="758"/>
        <v>1</v>
      </c>
      <c r="V4045" cm="1">
        <f t="array" ref="V4045">IF(E4045&lt;&gt;"CAPTURE",0,SUMPRODUCT((MDR_Rates!$A$2:$A$10=F4045)*(G4045&gt;MDR_Rates!$B$2:$B$10)*((MDR_Rates!$C$2:$C$10="")+(G4045&lt;=MDR_Rates!$C$2:$C$10))*MDR_Rates!$D$2:$D$10))</f>
        <v>0</v>
      </c>
      <c r="W4045">
        <f t="shared" si="759"/>
        <v>0</v>
      </c>
      <c r="X4045">
        <f t="shared" si="760"/>
        <v>0</v>
      </c>
      <c r="Y4045">
        <f t="shared" si="761"/>
        <v>0</v>
      </c>
      <c r="Z4045">
        <f t="shared" si="762"/>
        <v>0</v>
      </c>
      <c r="AG4045" t="str">
        <f t="shared" si="763"/>
        <v/>
      </c>
      <c r="AI4045" t="str">
        <f t="shared" si="764"/>
        <v/>
      </c>
      <c r="AJ4045" t="str">
        <f t="shared" si="765"/>
        <v/>
      </c>
      <c r="AK4045" t="str">
        <f t="shared" si="766"/>
        <v>ORD26001468</v>
      </c>
      <c r="AL4045">
        <f>IF(E4045&lt;&gt;"CAPTURE","",COUNTIF(Orders!$H:$H,AK4045))</f>
        <v>1</v>
      </c>
      <c r="AP4045" t="str">
        <f t="shared" si="767"/>
        <v>Matched to Order</v>
      </c>
      <c r="AQ4045">
        <f>IF(COUNTIF($A$2:A4045,A4045)=1,1,0)</f>
        <v>1</v>
      </c>
    </row>
    <row r="4046" spans="1:43" x14ac:dyDescent="0.3">
      <c r="A4046" t="s">
        <v>16502</v>
      </c>
      <c r="C4046" t="s">
        <v>16503</v>
      </c>
      <c r="D4046" s="1">
        <v>46287</v>
      </c>
      <c r="E4046" t="s">
        <v>11819</v>
      </c>
      <c r="F4046" t="s">
        <v>9</v>
      </c>
      <c r="G4046">
        <v>948</v>
      </c>
      <c r="H4046">
        <v>0</v>
      </c>
      <c r="I4046">
        <v>0</v>
      </c>
      <c r="J4046">
        <v>948</v>
      </c>
      <c r="K4046" s="1">
        <v>46289</v>
      </c>
      <c r="L4046" t="s">
        <v>16456</v>
      </c>
      <c r="M4046">
        <f t="shared" si="756"/>
        <v>1</v>
      </c>
      <c r="N4046">
        <f>COUNTIF(Orders!$A:$A,C4046)</f>
        <v>1</v>
      </c>
      <c r="P4046">
        <f>COUNTIF(Orders!$H:$H,UPPER(SUBSTITUTE(TRIM(C4046),"-","")))</f>
        <v>1</v>
      </c>
      <c r="R4046" t="str">
        <f t="shared" si="757"/>
        <v>Matched Order Reference</v>
      </c>
      <c r="S4046">
        <f t="shared" si="758"/>
        <v>1</v>
      </c>
      <c r="V4046" cm="1">
        <f t="array" ref="V4046">IF(E4046&lt;&gt;"CAPTURE",0,SUMPRODUCT((MDR_Rates!$A$2:$A$10=F4046)*(G4046&gt;MDR_Rates!$B$2:$B$10)*((MDR_Rates!$C$2:$C$10="")+(G4046&lt;=MDR_Rates!$C$2:$C$10))*MDR_Rates!$D$2:$D$10))</f>
        <v>0</v>
      </c>
      <c r="W4046">
        <f t="shared" si="759"/>
        <v>0</v>
      </c>
      <c r="X4046">
        <f t="shared" si="760"/>
        <v>0</v>
      </c>
      <c r="Y4046">
        <f t="shared" si="761"/>
        <v>0</v>
      </c>
      <c r="Z4046">
        <f t="shared" si="762"/>
        <v>0</v>
      </c>
      <c r="AG4046" t="str">
        <f t="shared" si="763"/>
        <v/>
      </c>
      <c r="AI4046" t="str">
        <f t="shared" si="764"/>
        <v/>
      </c>
      <c r="AJ4046" t="str">
        <f t="shared" si="765"/>
        <v/>
      </c>
      <c r="AK4046" t="str">
        <f t="shared" si="766"/>
        <v>ORD26001537</v>
      </c>
      <c r="AL4046">
        <f>IF(E4046&lt;&gt;"CAPTURE","",COUNTIF(Orders!$H:$H,AK4046))</f>
        <v>1</v>
      </c>
      <c r="AP4046" t="str">
        <f t="shared" si="767"/>
        <v>Matched to Order</v>
      </c>
      <c r="AQ4046">
        <f>IF(COUNTIF($A$2:A4046,A4046)=1,1,0)</f>
        <v>1</v>
      </c>
    </row>
    <row r="4047" spans="1:43" x14ac:dyDescent="0.3">
      <c r="A4047" t="s">
        <v>16504</v>
      </c>
      <c r="C4047" t="s">
        <v>3104</v>
      </c>
      <c r="D4047" s="1">
        <v>46287</v>
      </c>
      <c r="E4047" t="s">
        <v>11819</v>
      </c>
      <c r="F4047" t="s">
        <v>9</v>
      </c>
      <c r="G4047">
        <v>9847</v>
      </c>
      <c r="H4047">
        <v>29.54</v>
      </c>
      <c r="I4047">
        <v>5.32</v>
      </c>
      <c r="J4047">
        <v>9812.14</v>
      </c>
      <c r="K4047" s="1">
        <v>46289</v>
      </c>
      <c r="L4047" t="s">
        <v>16456</v>
      </c>
      <c r="M4047">
        <f t="shared" si="756"/>
        <v>1</v>
      </c>
      <c r="N4047">
        <f>COUNTIF(Orders!$A:$A,C4047)</f>
        <v>1</v>
      </c>
      <c r="P4047">
        <f>COUNTIF(Orders!$H:$H,UPPER(SUBSTITUTE(TRIM(C4047),"-","")))</f>
        <v>1</v>
      </c>
      <c r="R4047" t="str">
        <f t="shared" si="757"/>
        <v>Matched Order Reference</v>
      </c>
      <c r="S4047">
        <f t="shared" si="758"/>
        <v>1</v>
      </c>
      <c r="V4047" cm="1">
        <f t="array" ref="V4047">IF(E4047&lt;&gt;"CAPTURE",0,SUMPRODUCT((MDR_Rates!$A$2:$A$10=F4047)*(G4047&gt;MDR_Rates!$B$2:$B$10)*((MDR_Rates!$C$2:$C$10="")+(G4047&lt;=MDR_Rates!$C$2:$C$10))*MDR_Rates!$D$2:$D$10))</f>
        <v>0.3</v>
      </c>
      <c r="W4047">
        <f t="shared" si="759"/>
        <v>29.54</v>
      </c>
      <c r="X4047">
        <f t="shared" si="760"/>
        <v>5.32</v>
      </c>
      <c r="Y4047">
        <f t="shared" si="761"/>
        <v>0</v>
      </c>
      <c r="Z4047">
        <f t="shared" si="762"/>
        <v>0</v>
      </c>
      <c r="AG4047" t="str">
        <f t="shared" si="763"/>
        <v/>
      </c>
      <c r="AI4047" t="str">
        <f t="shared" si="764"/>
        <v/>
      </c>
      <c r="AJ4047" t="str">
        <f t="shared" si="765"/>
        <v/>
      </c>
      <c r="AK4047" t="str">
        <f t="shared" si="766"/>
        <v>ORD26001547</v>
      </c>
      <c r="AL4047">
        <f>IF(E4047&lt;&gt;"CAPTURE","",COUNTIF(Orders!$H:$H,AK4047))</f>
        <v>1</v>
      </c>
      <c r="AP4047" t="str">
        <f t="shared" si="767"/>
        <v>Matched to Order</v>
      </c>
      <c r="AQ4047">
        <f>IF(COUNTIF($A$2:A4047,A4047)=1,1,0)</f>
        <v>1</v>
      </c>
    </row>
    <row r="4048" spans="1:43" x14ac:dyDescent="0.3">
      <c r="A4048" t="s">
        <v>16505</v>
      </c>
      <c r="C4048" t="s">
        <v>16506</v>
      </c>
      <c r="D4048" s="1">
        <v>46287</v>
      </c>
      <c r="E4048" t="s">
        <v>11819</v>
      </c>
      <c r="F4048" t="s">
        <v>17</v>
      </c>
      <c r="G4048">
        <v>3348</v>
      </c>
      <c r="H4048">
        <v>53.57</v>
      </c>
      <c r="I4048">
        <v>9.64</v>
      </c>
      <c r="J4048">
        <v>3284.79</v>
      </c>
      <c r="K4048" s="1">
        <v>46289</v>
      </c>
      <c r="L4048" t="s">
        <v>16456</v>
      </c>
      <c r="M4048">
        <f t="shared" si="756"/>
        <v>1</v>
      </c>
      <c r="N4048">
        <f>COUNTIF(Orders!$A:$A,C4048)</f>
        <v>1</v>
      </c>
      <c r="P4048">
        <f>COUNTIF(Orders!$H:$H,UPPER(SUBSTITUTE(TRIM(C4048),"-","")))</f>
        <v>1</v>
      </c>
      <c r="R4048" t="str">
        <f t="shared" si="757"/>
        <v>Matched Order Reference</v>
      </c>
      <c r="S4048">
        <f t="shared" si="758"/>
        <v>1</v>
      </c>
      <c r="V4048" cm="1">
        <f t="array" ref="V4048">IF(E4048&lt;&gt;"CAPTURE",0,SUMPRODUCT((MDR_Rates!$A$2:$A$10=F4048)*(G4048&gt;MDR_Rates!$B$2:$B$10)*((MDR_Rates!$C$2:$C$10="")+(G4048&lt;=MDR_Rates!$C$2:$C$10))*MDR_Rates!$D$2:$D$10))</f>
        <v>1.6</v>
      </c>
      <c r="W4048">
        <f t="shared" si="759"/>
        <v>53.57</v>
      </c>
      <c r="X4048">
        <f t="shared" si="760"/>
        <v>9.64</v>
      </c>
      <c r="Y4048">
        <f t="shared" si="761"/>
        <v>0</v>
      </c>
      <c r="Z4048">
        <f t="shared" si="762"/>
        <v>0</v>
      </c>
      <c r="AG4048" t="str">
        <f t="shared" si="763"/>
        <v/>
      </c>
      <c r="AI4048" t="str">
        <f t="shared" si="764"/>
        <v/>
      </c>
      <c r="AJ4048" t="str">
        <f t="shared" si="765"/>
        <v/>
      </c>
      <c r="AK4048" t="str">
        <f t="shared" si="766"/>
        <v>ORD26001581</v>
      </c>
      <c r="AL4048">
        <f>IF(E4048&lt;&gt;"CAPTURE","",COUNTIF(Orders!$H:$H,AK4048))</f>
        <v>1</v>
      </c>
      <c r="AP4048" t="str">
        <f t="shared" si="767"/>
        <v>Matched to Order</v>
      </c>
      <c r="AQ4048">
        <f>IF(COUNTIF($A$2:A4048,A4048)=1,1,0)</f>
        <v>1</v>
      </c>
    </row>
    <row r="4049" spans="1:43" x14ac:dyDescent="0.3">
      <c r="A4049" t="s">
        <v>16507</v>
      </c>
      <c r="C4049" t="s">
        <v>3282</v>
      </c>
      <c r="D4049" s="1">
        <v>46287</v>
      </c>
      <c r="E4049" t="s">
        <v>11819</v>
      </c>
      <c r="F4049" t="s">
        <v>9</v>
      </c>
      <c r="G4049">
        <v>8298</v>
      </c>
      <c r="H4049">
        <v>24.89</v>
      </c>
      <c r="I4049">
        <v>4.4800000000000004</v>
      </c>
      <c r="J4049">
        <v>8268.6299999999992</v>
      </c>
      <c r="K4049" s="1">
        <v>46289</v>
      </c>
      <c r="L4049" t="s">
        <v>16456</v>
      </c>
      <c r="M4049">
        <f t="shared" si="756"/>
        <v>1</v>
      </c>
      <c r="N4049">
        <f>COUNTIF(Orders!$A:$A,C4049)</f>
        <v>1</v>
      </c>
      <c r="P4049">
        <f>COUNTIF(Orders!$H:$H,UPPER(SUBSTITUTE(TRIM(C4049),"-","")))</f>
        <v>1</v>
      </c>
      <c r="R4049" t="str">
        <f t="shared" si="757"/>
        <v>Matched Order Reference</v>
      </c>
      <c r="S4049">
        <f t="shared" si="758"/>
        <v>1</v>
      </c>
      <c r="V4049" cm="1">
        <f t="array" ref="V4049">IF(E4049&lt;&gt;"CAPTURE",0,SUMPRODUCT((MDR_Rates!$A$2:$A$10=F4049)*(G4049&gt;MDR_Rates!$B$2:$B$10)*((MDR_Rates!$C$2:$C$10="")+(G4049&lt;=MDR_Rates!$C$2:$C$10))*MDR_Rates!$D$2:$D$10))</f>
        <v>0.3</v>
      </c>
      <c r="W4049">
        <f t="shared" si="759"/>
        <v>24.89</v>
      </c>
      <c r="X4049">
        <f t="shared" si="760"/>
        <v>4.4800000000000004</v>
      </c>
      <c r="Y4049">
        <f t="shared" si="761"/>
        <v>0</v>
      </c>
      <c r="Z4049">
        <f t="shared" si="762"/>
        <v>0</v>
      </c>
      <c r="AG4049" t="str">
        <f t="shared" si="763"/>
        <v/>
      </c>
      <c r="AI4049" t="str">
        <f t="shared" si="764"/>
        <v/>
      </c>
      <c r="AJ4049" t="str">
        <f t="shared" si="765"/>
        <v/>
      </c>
      <c r="AK4049" t="str">
        <f t="shared" si="766"/>
        <v>ORD26001638</v>
      </c>
      <c r="AL4049">
        <f>IF(E4049&lt;&gt;"CAPTURE","",COUNTIF(Orders!$H:$H,AK4049))</f>
        <v>1</v>
      </c>
      <c r="AP4049" t="str">
        <f t="shared" si="767"/>
        <v>Matched to Order</v>
      </c>
      <c r="AQ4049">
        <f>IF(COUNTIF($A$2:A4049,A4049)=1,1,0)</f>
        <v>1</v>
      </c>
    </row>
    <row r="4050" spans="1:43" x14ac:dyDescent="0.3">
      <c r="A4050" t="s">
        <v>16508</v>
      </c>
      <c r="C4050" t="s">
        <v>3357</v>
      </c>
      <c r="D4050" s="1">
        <v>46287</v>
      </c>
      <c r="E4050" t="s">
        <v>11819</v>
      </c>
      <c r="F4050" t="s">
        <v>9</v>
      </c>
      <c r="G4050">
        <v>7999</v>
      </c>
      <c r="H4050">
        <v>24</v>
      </c>
      <c r="I4050">
        <v>4.32</v>
      </c>
      <c r="J4050">
        <v>7970.68</v>
      </c>
      <c r="K4050" s="1">
        <v>46289</v>
      </c>
      <c r="L4050" t="s">
        <v>16456</v>
      </c>
      <c r="M4050">
        <f t="shared" si="756"/>
        <v>1</v>
      </c>
      <c r="N4050">
        <f>COUNTIF(Orders!$A:$A,C4050)</f>
        <v>1</v>
      </c>
      <c r="P4050">
        <f>COUNTIF(Orders!$H:$H,UPPER(SUBSTITUTE(TRIM(C4050),"-","")))</f>
        <v>1</v>
      </c>
      <c r="R4050" t="str">
        <f t="shared" si="757"/>
        <v>Matched Order Reference</v>
      </c>
      <c r="S4050">
        <f t="shared" si="758"/>
        <v>1</v>
      </c>
      <c r="V4050" cm="1">
        <f t="array" ref="V4050">IF(E4050&lt;&gt;"CAPTURE",0,SUMPRODUCT((MDR_Rates!$A$2:$A$10=F4050)*(G4050&gt;MDR_Rates!$B$2:$B$10)*((MDR_Rates!$C$2:$C$10="")+(G4050&lt;=MDR_Rates!$C$2:$C$10))*MDR_Rates!$D$2:$D$10))</f>
        <v>0.3</v>
      </c>
      <c r="W4050">
        <f t="shared" si="759"/>
        <v>24</v>
      </c>
      <c r="X4050">
        <f t="shared" si="760"/>
        <v>4.32</v>
      </c>
      <c r="Y4050">
        <f t="shared" si="761"/>
        <v>0</v>
      </c>
      <c r="Z4050">
        <f t="shared" si="762"/>
        <v>0</v>
      </c>
      <c r="AG4050" t="str">
        <f t="shared" si="763"/>
        <v/>
      </c>
      <c r="AI4050" t="str">
        <f t="shared" si="764"/>
        <v/>
      </c>
      <c r="AJ4050" t="str">
        <f t="shared" si="765"/>
        <v/>
      </c>
      <c r="AK4050" t="str">
        <f t="shared" si="766"/>
        <v>ORD26001676</v>
      </c>
      <c r="AL4050">
        <f>IF(E4050&lt;&gt;"CAPTURE","",COUNTIF(Orders!$H:$H,AK4050))</f>
        <v>1</v>
      </c>
      <c r="AP4050" t="str">
        <f t="shared" si="767"/>
        <v>Matched to Order</v>
      </c>
      <c r="AQ4050">
        <f>IF(COUNTIF($A$2:A4050,A4050)=1,1,0)</f>
        <v>1</v>
      </c>
    </row>
    <row r="4051" spans="1:43" x14ac:dyDescent="0.3">
      <c r="A4051" t="s">
        <v>16509</v>
      </c>
      <c r="C4051" t="s">
        <v>3523</v>
      </c>
      <c r="D4051" s="1">
        <v>46287</v>
      </c>
      <c r="E4051" t="s">
        <v>11819</v>
      </c>
      <c r="F4051" t="s">
        <v>17</v>
      </c>
      <c r="G4051">
        <v>1299</v>
      </c>
      <c r="H4051">
        <v>23.38</v>
      </c>
      <c r="I4051">
        <v>4.21</v>
      </c>
      <c r="J4051">
        <v>1271.4100000000001</v>
      </c>
      <c r="K4051" s="1">
        <v>46289</v>
      </c>
      <c r="L4051" t="s">
        <v>16456</v>
      </c>
      <c r="M4051">
        <f t="shared" si="756"/>
        <v>1</v>
      </c>
      <c r="N4051">
        <f>COUNTIF(Orders!$A:$A,C4051)</f>
        <v>1</v>
      </c>
      <c r="P4051">
        <f>COUNTIF(Orders!$H:$H,UPPER(SUBSTITUTE(TRIM(C4051),"-","")))</f>
        <v>1</v>
      </c>
      <c r="R4051" t="str">
        <f t="shared" si="757"/>
        <v>Matched Order Reference</v>
      </c>
      <c r="S4051">
        <f t="shared" si="758"/>
        <v>1</v>
      </c>
      <c r="V4051" cm="1">
        <f t="array" ref="V4051">IF(E4051&lt;&gt;"CAPTURE",0,SUMPRODUCT((MDR_Rates!$A$2:$A$10=F4051)*(G4051&gt;MDR_Rates!$B$2:$B$10)*((MDR_Rates!$C$2:$C$10="")+(G4051&lt;=MDR_Rates!$C$2:$C$10))*MDR_Rates!$D$2:$D$10))</f>
        <v>1.8</v>
      </c>
      <c r="W4051">
        <f t="shared" si="759"/>
        <v>23.38</v>
      </c>
      <c r="X4051">
        <f t="shared" si="760"/>
        <v>4.21</v>
      </c>
      <c r="Y4051">
        <f t="shared" si="761"/>
        <v>0</v>
      </c>
      <c r="Z4051">
        <f t="shared" si="762"/>
        <v>0</v>
      </c>
      <c r="AG4051" t="str">
        <f t="shared" si="763"/>
        <v/>
      </c>
      <c r="AI4051" t="str">
        <f t="shared" si="764"/>
        <v/>
      </c>
      <c r="AJ4051" t="str">
        <f t="shared" si="765"/>
        <v/>
      </c>
      <c r="AK4051" t="str">
        <f t="shared" si="766"/>
        <v>ORD26001760</v>
      </c>
      <c r="AL4051">
        <f>IF(E4051&lt;&gt;"CAPTURE","",COUNTIF(Orders!$H:$H,AK4051))</f>
        <v>1</v>
      </c>
      <c r="AP4051" t="str">
        <f t="shared" si="767"/>
        <v>Matched to Order</v>
      </c>
      <c r="AQ4051">
        <f>IF(COUNTIF($A$2:A4051,A4051)=1,1,0)</f>
        <v>1</v>
      </c>
    </row>
    <row r="4052" spans="1:43" x14ac:dyDescent="0.3">
      <c r="A4052" t="s">
        <v>16510</v>
      </c>
      <c r="C4052" t="s">
        <v>3680</v>
      </c>
      <c r="D4052" s="1">
        <v>46287</v>
      </c>
      <c r="E4052" t="s">
        <v>11819</v>
      </c>
      <c r="F4052" t="s">
        <v>17</v>
      </c>
      <c r="G4052">
        <v>999</v>
      </c>
      <c r="H4052">
        <v>17.98</v>
      </c>
      <c r="I4052">
        <v>3.24</v>
      </c>
      <c r="J4052">
        <v>977.78</v>
      </c>
      <c r="K4052" s="1">
        <v>46289</v>
      </c>
      <c r="L4052" t="s">
        <v>16456</v>
      </c>
      <c r="M4052">
        <f t="shared" si="756"/>
        <v>1</v>
      </c>
      <c r="N4052">
        <f>COUNTIF(Orders!$A:$A,C4052)</f>
        <v>1</v>
      </c>
      <c r="P4052">
        <f>COUNTIF(Orders!$H:$H,UPPER(SUBSTITUTE(TRIM(C4052),"-","")))</f>
        <v>1</v>
      </c>
      <c r="R4052" t="str">
        <f t="shared" si="757"/>
        <v>Matched Order Reference</v>
      </c>
      <c r="S4052">
        <f t="shared" si="758"/>
        <v>1</v>
      </c>
      <c r="V4052" cm="1">
        <f t="array" ref="V4052">IF(E4052&lt;&gt;"CAPTURE",0,SUMPRODUCT((MDR_Rates!$A$2:$A$10=F4052)*(G4052&gt;MDR_Rates!$B$2:$B$10)*((MDR_Rates!$C$2:$C$10="")+(G4052&lt;=MDR_Rates!$C$2:$C$10))*MDR_Rates!$D$2:$D$10))</f>
        <v>1.8</v>
      </c>
      <c r="W4052">
        <f t="shared" si="759"/>
        <v>17.98</v>
      </c>
      <c r="X4052">
        <f t="shared" si="760"/>
        <v>3.24</v>
      </c>
      <c r="Y4052">
        <f t="shared" si="761"/>
        <v>0</v>
      </c>
      <c r="Z4052">
        <f t="shared" si="762"/>
        <v>0</v>
      </c>
      <c r="AG4052" t="str">
        <f t="shared" si="763"/>
        <v/>
      </c>
      <c r="AI4052" t="str">
        <f t="shared" si="764"/>
        <v/>
      </c>
      <c r="AJ4052" t="str">
        <f t="shared" si="765"/>
        <v/>
      </c>
      <c r="AK4052" t="str">
        <f t="shared" si="766"/>
        <v>ORD26001840</v>
      </c>
      <c r="AL4052">
        <f>IF(E4052&lt;&gt;"CAPTURE","",COUNTIF(Orders!$H:$H,AK4052))</f>
        <v>1</v>
      </c>
      <c r="AP4052" t="str">
        <f t="shared" si="767"/>
        <v>Matched to Order</v>
      </c>
      <c r="AQ4052">
        <f>IF(COUNTIF($A$2:A4052,A4052)=1,1,0)</f>
        <v>1</v>
      </c>
    </row>
    <row r="4053" spans="1:43" x14ac:dyDescent="0.3">
      <c r="A4053" t="s">
        <v>16511</v>
      </c>
      <c r="C4053" t="s">
        <v>3762</v>
      </c>
      <c r="D4053" s="1">
        <v>46287</v>
      </c>
      <c r="E4053" t="s">
        <v>11819</v>
      </c>
      <c r="F4053" t="s">
        <v>9</v>
      </c>
      <c r="G4053">
        <v>1098</v>
      </c>
      <c r="H4053">
        <v>0</v>
      </c>
      <c r="I4053">
        <v>0</v>
      </c>
      <c r="J4053">
        <v>1098</v>
      </c>
      <c r="K4053" s="1">
        <v>46289</v>
      </c>
      <c r="L4053" t="s">
        <v>16456</v>
      </c>
      <c r="M4053">
        <f t="shared" si="756"/>
        <v>1</v>
      </c>
      <c r="N4053">
        <f>COUNTIF(Orders!$A:$A,C4053)</f>
        <v>1</v>
      </c>
      <c r="P4053">
        <f>COUNTIF(Orders!$H:$H,UPPER(SUBSTITUTE(TRIM(C4053),"-","")))</f>
        <v>1</v>
      </c>
      <c r="R4053" t="str">
        <f t="shared" si="757"/>
        <v>Matched Order Reference</v>
      </c>
      <c r="S4053">
        <f t="shared" si="758"/>
        <v>1</v>
      </c>
      <c r="V4053" cm="1">
        <f t="array" ref="V4053">IF(E4053&lt;&gt;"CAPTURE",0,SUMPRODUCT((MDR_Rates!$A$2:$A$10=F4053)*(G4053&gt;MDR_Rates!$B$2:$B$10)*((MDR_Rates!$C$2:$C$10="")+(G4053&lt;=MDR_Rates!$C$2:$C$10))*MDR_Rates!$D$2:$D$10))</f>
        <v>0</v>
      </c>
      <c r="W4053">
        <f t="shared" si="759"/>
        <v>0</v>
      </c>
      <c r="X4053">
        <f t="shared" si="760"/>
        <v>0</v>
      </c>
      <c r="Y4053">
        <f t="shared" si="761"/>
        <v>0</v>
      </c>
      <c r="Z4053">
        <f t="shared" si="762"/>
        <v>0</v>
      </c>
      <c r="AG4053" t="str">
        <f t="shared" si="763"/>
        <v/>
      </c>
      <c r="AI4053" t="str">
        <f t="shared" si="764"/>
        <v/>
      </c>
      <c r="AJ4053" t="str">
        <f t="shared" si="765"/>
        <v/>
      </c>
      <c r="AK4053" t="str">
        <f t="shared" si="766"/>
        <v>ORD26001881</v>
      </c>
      <c r="AL4053">
        <f>IF(E4053&lt;&gt;"CAPTURE","",COUNTIF(Orders!$H:$H,AK4053))</f>
        <v>1</v>
      </c>
      <c r="AP4053" t="str">
        <f t="shared" si="767"/>
        <v>Matched to Order</v>
      </c>
      <c r="AQ4053">
        <f>IF(COUNTIF($A$2:A4053,A4053)=1,1,0)</f>
        <v>1</v>
      </c>
    </row>
    <row r="4054" spans="1:43" x14ac:dyDescent="0.3">
      <c r="A4054" t="s">
        <v>16512</v>
      </c>
      <c r="C4054" t="s">
        <v>16513</v>
      </c>
      <c r="D4054" s="1">
        <v>46287</v>
      </c>
      <c r="E4054" t="s">
        <v>11819</v>
      </c>
      <c r="F4054" t="s">
        <v>17</v>
      </c>
      <c r="G4054">
        <v>2798</v>
      </c>
      <c r="H4054">
        <v>44.77</v>
      </c>
      <c r="I4054">
        <v>8.06</v>
      </c>
      <c r="J4054">
        <v>2745.17</v>
      </c>
      <c r="K4054" s="1">
        <v>46289</v>
      </c>
      <c r="L4054" t="s">
        <v>16456</v>
      </c>
      <c r="M4054">
        <f t="shared" si="756"/>
        <v>1</v>
      </c>
      <c r="N4054">
        <f>COUNTIF(Orders!$A:$A,C4054)</f>
        <v>0</v>
      </c>
      <c r="P4054">
        <f>COUNTIF(Orders!$H:$H,UPPER(SUBSTITUTE(TRIM(C4054),"-","")))</f>
        <v>1</v>
      </c>
      <c r="R4054" t="str">
        <f t="shared" si="757"/>
        <v>Matched Order Reference</v>
      </c>
      <c r="S4054">
        <f t="shared" si="758"/>
        <v>1</v>
      </c>
      <c r="V4054" cm="1">
        <f t="array" ref="V4054">IF(E4054&lt;&gt;"CAPTURE",0,SUMPRODUCT((MDR_Rates!$A$2:$A$10=F4054)*(G4054&gt;MDR_Rates!$B$2:$B$10)*((MDR_Rates!$C$2:$C$10="")+(G4054&lt;=MDR_Rates!$C$2:$C$10))*MDR_Rates!$D$2:$D$10))</f>
        <v>1.6</v>
      </c>
      <c r="W4054">
        <f t="shared" si="759"/>
        <v>44.77</v>
      </c>
      <c r="X4054">
        <f t="shared" si="760"/>
        <v>8.06</v>
      </c>
      <c r="Y4054">
        <f t="shared" si="761"/>
        <v>0</v>
      </c>
      <c r="Z4054">
        <f t="shared" si="762"/>
        <v>0</v>
      </c>
      <c r="AG4054" t="str">
        <f t="shared" si="763"/>
        <v/>
      </c>
      <c r="AI4054" t="str">
        <f t="shared" si="764"/>
        <v/>
      </c>
      <c r="AJ4054" t="str">
        <f t="shared" si="765"/>
        <v/>
      </c>
      <c r="AK4054" t="str">
        <f t="shared" si="766"/>
        <v>ORD26001963</v>
      </c>
      <c r="AL4054">
        <f>IF(E4054&lt;&gt;"CAPTURE","",COUNTIF(Orders!$H:$H,AK4054))</f>
        <v>1</v>
      </c>
      <c r="AP4054" t="str">
        <f t="shared" si="767"/>
        <v>Matched to Order</v>
      </c>
      <c r="AQ4054">
        <f>IF(COUNTIF($A$2:A4054,A4054)=1,1,0)</f>
        <v>1</v>
      </c>
    </row>
    <row r="4055" spans="1:43" x14ac:dyDescent="0.3">
      <c r="A4055" t="s">
        <v>16514</v>
      </c>
      <c r="C4055" t="s">
        <v>3967</v>
      </c>
      <c r="D4055" s="1">
        <v>46287</v>
      </c>
      <c r="E4055" t="s">
        <v>11819</v>
      </c>
      <c r="F4055" t="s">
        <v>9</v>
      </c>
      <c r="G4055">
        <v>7797</v>
      </c>
      <c r="H4055">
        <v>23.39</v>
      </c>
      <c r="I4055">
        <v>4.21</v>
      </c>
      <c r="J4055">
        <v>7769.4</v>
      </c>
      <c r="K4055" s="1">
        <v>46289</v>
      </c>
      <c r="L4055" t="s">
        <v>16456</v>
      </c>
      <c r="M4055">
        <f t="shared" si="756"/>
        <v>1</v>
      </c>
      <c r="N4055">
        <f>COUNTIF(Orders!$A:$A,C4055)</f>
        <v>1</v>
      </c>
      <c r="P4055">
        <f>COUNTIF(Orders!$H:$H,UPPER(SUBSTITUTE(TRIM(C4055),"-","")))</f>
        <v>1</v>
      </c>
      <c r="R4055" t="str">
        <f t="shared" si="757"/>
        <v>Matched Order Reference</v>
      </c>
      <c r="S4055">
        <f t="shared" si="758"/>
        <v>1</v>
      </c>
      <c r="V4055" cm="1">
        <f t="array" ref="V4055">IF(E4055&lt;&gt;"CAPTURE",0,SUMPRODUCT((MDR_Rates!$A$2:$A$10=F4055)*(G4055&gt;MDR_Rates!$B$2:$B$10)*((MDR_Rates!$C$2:$C$10="")+(G4055&lt;=MDR_Rates!$C$2:$C$10))*MDR_Rates!$D$2:$D$10))</f>
        <v>0.3</v>
      </c>
      <c r="W4055">
        <f t="shared" si="759"/>
        <v>23.39</v>
      </c>
      <c r="X4055">
        <f t="shared" si="760"/>
        <v>4.21</v>
      </c>
      <c r="Y4055">
        <f t="shared" si="761"/>
        <v>0</v>
      </c>
      <c r="Z4055">
        <f t="shared" si="762"/>
        <v>0</v>
      </c>
      <c r="AG4055" t="str">
        <f t="shared" si="763"/>
        <v/>
      </c>
      <c r="AI4055" t="str">
        <f t="shared" si="764"/>
        <v/>
      </c>
      <c r="AJ4055" t="str">
        <f t="shared" si="765"/>
        <v/>
      </c>
      <c r="AK4055" t="str">
        <f t="shared" si="766"/>
        <v>ORD26001985</v>
      </c>
      <c r="AL4055">
        <f>IF(E4055&lt;&gt;"CAPTURE","",COUNTIF(Orders!$H:$H,AK4055))</f>
        <v>1</v>
      </c>
      <c r="AP4055" t="str">
        <f t="shared" si="767"/>
        <v>Matched to Order</v>
      </c>
      <c r="AQ4055">
        <f>IF(COUNTIF($A$2:A4055,A4055)=1,1,0)</f>
        <v>1</v>
      </c>
    </row>
    <row r="4056" spans="1:43" x14ac:dyDescent="0.3">
      <c r="A4056" t="s">
        <v>16515</v>
      </c>
      <c r="C4056" t="s">
        <v>4149</v>
      </c>
      <c r="D4056" s="1">
        <v>46287</v>
      </c>
      <c r="E4056" t="s">
        <v>11819</v>
      </c>
      <c r="F4056" t="s">
        <v>9</v>
      </c>
      <c r="G4056">
        <v>1998</v>
      </c>
      <c r="H4056">
        <v>0</v>
      </c>
      <c r="I4056">
        <v>0</v>
      </c>
      <c r="J4056">
        <v>1998</v>
      </c>
      <c r="K4056" s="1">
        <v>46289</v>
      </c>
      <c r="L4056" t="s">
        <v>16456</v>
      </c>
      <c r="M4056">
        <f t="shared" si="756"/>
        <v>1</v>
      </c>
      <c r="N4056">
        <f>COUNTIF(Orders!$A:$A,C4056)</f>
        <v>1</v>
      </c>
      <c r="P4056">
        <f>COUNTIF(Orders!$H:$H,UPPER(SUBSTITUTE(TRIM(C4056),"-","")))</f>
        <v>1</v>
      </c>
      <c r="R4056" t="str">
        <f t="shared" si="757"/>
        <v>Matched Order Reference</v>
      </c>
      <c r="S4056">
        <f t="shared" si="758"/>
        <v>1</v>
      </c>
      <c r="V4056" cm="1">
        <f t="array" ref="V4056">IF(E4056&lt;&gt;"CAPTURE",0,SUMPRODUCT((MDR_Rates!$A$2:$A$10=F4056)*(G4056&gt;MDR_Rates!$B$2:$B$10)*((MDR_Rates!$C$2:$C$10="")+(G4056&lt;=MDR_Rates!$C$2:$C$10))*MDR_Rates!$D$2:$D$10))</f>
        <v>0</v>
      </c>
      <c r="W4056">
        <f t="shared" si="759"/>
        <v>0</v>
      </c>
      <c r="X4056">
        <f t="shared" si="760"/>
        <v>0</v>
      </c>
      <c r="Y4056">
        <f t="shared" si="761"/>
        <v>0</v>
      </c>
      <c r="Z4056">
        <f t="shared" si="762"/>
        <v>0</v>
      </c>
      <c r="AG4056" t="str">
        <f t="shared" si="763"/>
        <v/>
      </c>
      <c r="AI4056" t="str">
        <f t="shared" si="764"/>
        <v/>
      </c>
      <c r="AJ4056" t="str">
        <f t="shared" si="765"/>
        <v/>
      </c>
      <c r="AK4056" t="str">
        <f t="shared" si="766"/>
        <v>ORD26002077</v>
      </c>
      <c r="AL4056">
        <f>IF(E4056&lt;&gt;"CAPTURE","",COUNTIF(Orders!$H:$H,AK4056))</f>
        <v>1</v>
      </c>
      <c r="AP4056" t="str">
        <f t="shared" si="767"/>
        <v>Matched to Order</v>
      </c>
      <c r="AQ4056">
        <f>IF(COUNTIF($A$2:A4056,A4056)=1,1,0)</f>
        <v>1</v>
      </c>
    </row>
    <row r="4057" spans="1:43" x14ac:dyDescent="0.3">
      <c r="A4057" t="s">
        <v>16516</v>
      </c>
      <c r="C4057" t="s">
        <v>16517</v>
      </c>
      <c r="D4057" s="1">
        <v>46287</v>
      </c>
      <c r="E4057" t="s">
        <v>11819</v>
      </c>
      <c r="F4057" t="s">
        <v>17</v>
      </c>
      <c r="G4057">
        <v>8798</v>
      </c>
      <c r="H4057">
        <v>140.77000000000001</v>
      </c>
      <c r="I4057">
        <v>25.34</v>
      </c>
      <c r="J4057">
        <v>8631.89</v>
      </c>
      <c r="K4057" s="1">
        <v>46289</v>
      </c>
      <c r="L4057" t="s">
        <v>16456</v>
      </c>
      <c r="M4057">
        <f t="shared" si="756"/>
        <v>1</v>
      </c>
      <c r="N4057">
        <f>COUNTIF(Orders!$A:$A,C4057)</f>
        <v>0</v>
      </c>
      <c r="P4057">
        <f>COUNTIF(Orders!$H:$H,UPPER(SUBSTITUTE(TRIM(C4057),"-","")))</f>
        <v>1</v>
      </c>
      <c r="R4057" t="str">
        <f t="shared" si="757"/>
        <v>Matched Order Reference</v>
      </c>
      <c r="S4057">
        <f t="shared" si="758"/>
        <v>1</v>
      </c>
      <c r="V4057" cm="1">
        <f t="array" ref="V4057">IF(E4057&lt;&gt;"CAPTURE",0,SUMPRODUCT((MDR_Rates!$A$2:$A$10=F4057)*(G4057&gt;MDR_Rates!$B$2:$B$10)*((MDR_Rates!$C$2:$C$10="")+(G4057&lt;=MDR_Rates!$C$2:$C$10))*MDR_Rates!$D$2:$D$10))</f>
        <v>1.6</v>
      </c>
      <c r="W4057">
        <f t="shared" si="759"/>
        <v>140.77000000000001</v>
      </c>
      <c r="X4057">
        <f t="shared" si="760"/>
        <v>25.34</v>
      </c>
      <c r="Y4057">
        <f t="shared" si="761"/>
        <v>0</v>
      </c>
      <c r="Z4057">
        <f t="shared" si="762"/>
        <v>0</v>
      </c>
      <c r="AG4057" t="str">
        <f t="shared" si="763"/>
        <v/>
      </c>
      <c r="AI4057" t="str">
        <f t="shared" si="764"/>
        <v/>
      </c>
      <c r="AJ4057" t="str">
        <f t="shared" si="765"/>
        <v/>
      </c>
      <c r="AK4057" t="str">
        <f t="shared" si="766"/>
        <v>ORD26002095</v>
      </c>
      <c r="AL4057">
        <f>IF(E4057&lt;&gt;"CAPTURE","",COUNTIF(Orders!$H:$H,AK4057))</f>
        <v>1</v>
      </c>
      <c r="AP4057" t="str">
        <f t="shared" si="767"/>
        <v>Matched to Order</v>
      </c>
      <c r="AQ4057">
        <f>IF(COUNTIF($A$2:A4057,A4057)=1,1,0)</f>
        <v>1</v>
      </c>
    </row>
    <row r="4058" spans="1:43" x14ac:dyDescent="0.3">
      <c r="A4058" t="s">
        <v>16518</v>
      </c>
      <c r="C4058" t="s">
        <v>4262</v>
      </c>
      <c r="D4058" s="1">
        <v>46287</v>
      </c>
      <c r="E4058" t="s">
        <v>11819</v>
      </c>
      <c r="F4058" t="s">
        <v>9</v>
      </c>
      <c r="G4058">
        <v>2598</v>
      </c>
      <c r="H4058">
        <v>7.79</v>
      </c>
      <c r="I4058">
        <v>1.4</v>
      </c>
      <c r="J4058">
        <v>2588.81</v>
      </c>
      <c r="K4058" s="1">
        <v>46289</v>
      </c>
      <c r="L4058" t="s">
        <v>16456</v>
      </c>
      <c r="M4058">
        <f t="shared" si="756"/>
        <v>1</v>
      </c>
      <c r="N4058">
        <f>COUNTIF(Orders!$A:$A,C4058)</f>
        <v>1</v>
      </c>
      <c r="P4058">
        <f>COUNTIF(Orders!$H:$H,UPPER(SUBSTITUTE(TRIM(C4058),"-","")))</f>
        <v>1</v>
      </c>
      <c r="R4058" t="str">
        <f t="shared" si="757"/>
        <v>Matched Order Reference</v>
      </c>
      <c r="S4058">
        <f t="shared" si="758"/>
        <v>1</v>
      </c>
      <c r="V4058" cm="1">
        <f t="array" ref="V4058">IF(E4058&lt;&gt;"CAPTURE",0,SUMPRODUCT((MDR_Rates!$A$2:$A$10=F4058)*(G4058&gt;MDR_Rates!$B$2:$B$10)*((MDR_Rates!$C$2:$C$10="")+(G4058&lt;=MDR_Rates!$C$2:$C$10))*MDR_Rates!$D$2:$D$10))</f>
        <v>0.3</v>
      </c>
      <c r="W4058">
        <f t="shared" si="759"/>
        <v>7.79</v>
      </c>
      <c r="X4058">
        <f t="shared" si="760"/>
        <v>1.4</v>
      </c>
      <c r="Y4058">
        <f t="shared" si="761"/>
        <v>0</v>
      </c>
      <c r="Z4058">
        <f t="shared" si="762"/>
        <v>0</v>
      </c>
      <c r="AG4058" t="str">
        <f t="shared" si="763"/>
        <v/>
      </c>
      <c r="AI4058" t="str">
        <f t="shared" si="764"/>
        <v/>
      </c>
      <c r="AJ4058" t="str">
        <f t="shared" si="765"/>
        <v/>
      </c>
      <c r="AK4058" t="str">
        <f t="shared" si="766"/>
        <v>ORD26002135</v>
      </c>
      <c r="AL4058">
        <f>IF(E4058&lt;&gt;"CAPTURE","",COUNTIF(Orders!$H:$H,AK4058))</f>
        <v>1</v>
      </c>
      <c r="AP4058" t="str">
        <f t="shared" si="767"/>
        <v>Matched to Order</v>
      </c>
      <c r="AQ4058">
        <f>IF(COUNTIF($A$2:A4058,A4058)=1,1,0)</f>
        <v>1</v>
      </c>
    </row>
    <row r="4059" spans="1:43" x14ac:dyDescent="0.3">
      <c r="A4059" t="s">
        <v>16519</v>
      </c>
      <c r="C4059" t="s">
        <v>4337</v>
      </c>
      <c r="D4059" s="1">
        <v>46287</v>
      </c>
      <c r="E4059" t="s">
        <v>11819</v>
      </c>
      <c r="F4059" t="s">
        <v>9</v>
      </c>
      <c r="G4059">
        <v>3947</v>
      </c>
      <c r="H4059">
        <v>11.84</v>
      </c>
      <c r="I4059">
        <v>2.13</v>
      </c>
      <c r="J4059">
        <v>3933.03</v>
      </c>
      <c r="K4059" s="1">
        <v>46289</v>
      </c>
      <c r="L4059" t="s">
        <v>16456</v>
      </c>
      <c r="M4059">
        <f t="shared" si="756"/>
        <v>1</v>
      </c>
      <c r="N4059">
        <f>COUNTIF(Orders!$A:$A,C4059)</f>
        <v>1</v>
      </c>
      <c r="P4059">
        <f>COUNTIF(Orders!$H:$H,UPPER(SUBSTITUTE(TRIM(C4059),"-","")))</f>
        <v>1</v>
      </c>
      <c r="R4059" t="str">
        <f t="shared" si="757"/>
        <v>Matched Order Reference</v>
      </c>
      <c r="S4059">
        <f t="shared" si="758"/>
        <v>1</v>
      </c>
      <c r="V4059" cm="1">
        <f t="array" ref="V4059">IF(E4059&lt;&gt;"CAPTURE",0,SUMPRODUCT((MDR_Rates!$A$2:$A$10=F4059)*(G4059&gt;MDR_Rates!$B$2:$B$10)*((MDR_Rates!$C$2:$C$10="")+(G4059&lt;=MDR_Rates!$C$2:$C$10))*MDR_Rates!$D$2:$D$10))</f>
        <v>0.3</v>
      </c>
      <c r="W4059">
        <f t="shared" si="759"/>
        <v>11.84</v>
      </c>
      <c r="X4059">
        <f t="shared" si="760"/>
        <v>2.13</v>
      </c>
      <c r="Y4059">
        <f t="shared" si="761"/>
        <v>0</v>
      </c>
      <c r="Z4059">
        <f t="shared" si="762"/>
        <v>0</v>
      </c>
      <c r="AG4059" t="str">
        <f t="shared" si="763"/>
        <v/>
      </c>
      <c r="AI4059" t="str">
        <f t="shared" si="764"/>
        <v/>
      </c>
      <c r="AJ4059" t="str">
        <f t="shared" si="765"/>
        <v/>
      </c>
      <c r="AK4059" t="str">
        <f t="shared" si="766"/>
        <v>ORD26002173</v>
      </c>
      <c r="AL4059">
        <f>IF(E4059&lt;&gt;"CAPTURE","",COUNTIF(Orders!$H:$H,AK4059))</f>
        <v>1</v>
      </c>
      <c r="AP4059" t="str">
        <f t="shared" si="767"/>
        <v>Matched to Order</v>
      </c>
      <c r="AQ4059">
        <f>IF(COUNTIF($A$2:A4059,A4059)=1,1,0)</f>
        <v>1</v>
      </c>
    </row>
    <row r="4060" spans="1:43" x14ac:dyDescent="0.3">
      <c r="A4060" t="s">
        <v>16520</v>
      </c>
      <c r="C4060" t="s">
        <v>4409</v>
      </c>
      <c r="D4060" s="1">
        <v>46287</v>
      </c>
      <c r="E4060" t="s">
        <v>11819</v>
      </c>
      <c r="F4060" t="s">
        <v>44</v>
      </c>
      <c r="G4060">
        <v>4298</v>
      </c>
      <c r="H4060">
        <v>73.069999999999993</v>
      </c>
      <c r="I4060">
        <v>13.15</v>
      </c>
      <c r="J4060">
        <v>4211.78</v>
      </c>
      <c r="K4060" s="1">
        <v>46289</v>
      </c>
      <c r="L4060" t="s">
        <v>16456</v>
      </c>
      <c r="M4060">
        <f t="shared" si="756"/>
        <v>1</v>
      </c>
      <c r="N4060">
        <f>COUNTIF(Orders!$A:$A,C4060)</f>
        <v>1</v>
      </c>
      <c r="P4060">
        <f>COUNTIF(Orders!$H:$H,UPPER(SUBSTITUTE(TRIM(C4060),"-","")))</f>
        <v>1</v>
      </c>
      <c r="R4060" t="str">
        <f t="shared" si="757"/>
        <v>Matched Order Reference</v>
      </c>
      <c r="S4060">
        <f t="shared" si="758"/>
        <v>1</v>
      </c>
      <c r="V4060" cm="1">
        <f t="array" ref="V4060">IF(E4060&lt;&gt;"CAPTURE",0,SUMPRODUCT((MDR_Rates!$A$2:$A$10=F4060)*(G4060&gt;MDR_Rates!$B$2:$B$10)*((MDR_Rates!$C$2:$C$10="")+(G4060&lt;=MDR_Rates!$C$2:$C$10))*MDR_Rates!$D$2:$D$10))</f>
        <v>1.7</v>
      </c>
      <c r="W4060">
        <f t="shared" si="759"/>
        <v>73.069999999999993</v>
      </c>
      <c r="X4060">
        <f t="shared" si="760"/>
        <v>13.15</v>
      </c>
      <c r="Y4060">
        <f t="shared" si="761"/>
        <v>0</v>
      </c>
      <c r="Z4060">
        <f t="shared" si="762"/>
        <v>0</v>
      </c>
      <c r="AG4060" t="str">
        <f t="shared" si="763"/>
        <v/>
      </c>
      <c r="AI4060" t="str">
        <f t="shared" si="764"/>
        <v/>
      </c>
      <c r="AJ4060" t="str">
        <f t="shared" si="765"/>
        <v/>
      </c>
      <c r="AK4060" t="str">
        <f t="shared" si="766"/>
        <v>ORD26002209</v>
      </c>
      <c r="AL4060">
        <f>IF(E4060&lt;&gt;"CAPTURE","",COUNTIF(Orders!$H:$H,AK4060))</f>
        <v>1</v>
      </c>
      <c r="AP4060" t="str">
        <f t="shared" si="767"/>
        <v>Matched to Order</v>
      </c>
      <c r="AQ4060">
        <f>IF(COUNTIF($A$2:A4060,A4060)=1,1,0)</f>
        <v>1</v>
      </c>
    </row>
    <row r="4061" spans="1:43" x14ac:dyDescent="0.3">
      <c r="A4061" t="s">
        <v>16521</v>
      </c>
      <c r="C4061" t="s">
        <v>4431</v>
      </c>
      <c r="D4061" s="1">
        <v>46287</v>
      </c>
      <c r="E4061" t="s">
        <v>11819</v>
      </c>
      <c r="F4061" t="s">
        <v>9</v>
      </c>
      <c r="G4061">
        <v>999</v>
      </c>
      <c r="H4061">
        <v>0</v>
      </c>
      <c r="I4061">
        <v>0</v>
      </c>
      <c r="J4061">
        <v>999</v>
      </c>
      <c r="K4061" s="1">
        <v>46289</v>
      </c>
      <c r="L4061" t="s">
        <v>16456</v>
      </c>
      <c r="M4061">
        <f t="shared" si="756"/>
        <v>1</v>
      </c>
      <c r="N4061">
        <f>COUNTIF(Orders!$A:$A,C4061)</f>
        <v>1</v>
      </c>
      <c r="P4061">
        <f>COUNTIF(Orders!$H:$H,UPPER(SUBSTITUTE(TRIM(C4061),"-","")))</f>
        <v>1</v>
      </c>
      <c r="R4061" t="str">
        <f t="shared" si="757"/>
        <v>Matched Order Reference</v>
      </c>
      <c r="S4061">
        <f t="shared" si="758"/>
        <v>1</v>
      </c>
      <c r="V4061" cm="1">
        <f t="array" ref="V4061">IF(E4061&lt;&gt;"CAPTURE",0,SUMPRODUCT((MDR_Rates!$A$2:$A$10=F4061)*(G4061&gt;MDR_Rates!$B$2:$B$10)*((MDR_Rates!$C$2:$C$10="")+(G4061&lt;=MDR_Rates!$C$2:$C$10))*MDR_Rates!$D$2:$D$10))</f>
        <v>0</v>
      </c>
      <c r="W4061">
        <f t="shared" si="759"/>
        <v>0</v>
      </c>
      <c r="X4061">
        <f t="shared" si="760"/>
        <v>0</v>
      </c>
      <c r="Y4061">
        <f t="shared" si="761"/>
        <v>0</v>
      </c>
      <c r="Z4061">
        <f t="shared" si="762"/>
        <v>0</v>
      </c>
      <c r="AG4061" t="str">
        <f t="shared" si="763"/>
        <v/>
      </c>
      <c r="AI4061" t="str">
        <f t="shared" si="764"/>
        <v/>
      </c>
      <c r="AJ4061" t="str">
        <f t="shared" si="765"/>
        <v/>
      </c>
      <c r="AK4061" t="str">
        <f t="shared" si="766"/>
        <v>ORD26002220</v>
      </c>
      <c r="AL4061">
        <f>IF(E4061&lt;&gt;"CAPTURE","",COUNTIF(Orders!$H:$H,AK4061))</f>
        <v>1</v>
      </c>
      <c r="AP4061" t="str">
        <f t="shared" si="767"/>
        <v>Matched to Order</v>
      </c>
      <c r="AQ4061">
        <f>IF(COUNTIF($A$2:A4061,A4061)=1,1,0)</f>
        <v>1</v>
      </c>
    </row>
    <row r="4062" spans="1:43" x14ac:dyDescent="0.3">
      <c r="A4062" t="s">
        <v>16522</v>
      </c>
      <c r="C4062" t="s">
        <v>4534</v>
      </c>
      <c r="D4062" s="1">
        <v>46287</v>
      </c>
      <c r="E4062" t="s">
        <v>11819</v>
      </c>
      <c r="F4062" t="s">
        <v>17</v>
      </c>
      <c r="G4062">
        <v>1299</v>
      </c>
      <c r="H4062">
        <v>23.38</v>
      </c>
      <c r="I4062">
        <v>4.21</v>
      </c>
      <c r="J4062">
        <v>1271.4100000000001</v>
      </c>
      <c r="K4062" s="1">
        <v>46289</v>
      </c>
      <c r="L4062" t="s">
        <v>16456</v>
      </c>
      <c r="M4062">
        <f t="shared" si="756"/>
        <v>1</v>
      </c>
      <c r="N4062">
        <f>COUNTIF(Orders!$A:$A,C4062)</f>
        <v>1</v>
      </c>
      <c r="P4062">
        <f>COUNTIF(Orders!$H:$H,UPPER(SUBSTITUTE(TRIM(C4062),"-","")))</f>
        <v>1</v>
      </c>
      <c r="R4062" t="str">
        <f t="shared" si="757"/>
        <v>Matched Order Reference</v>
      </c>
      <c r="S4062">
        <f t="shared" si="758"/>
        <v>1</v>
      </c>
      <c r="V4062" cm="1">
        <f t="array" ref="V4062">IF(E4062&lt;&gt;"CAPTURE",0,SUMPRODUCT((MDR_Rates!$A$2:$A$10=F4062)*(G4062&gt;MDR_Rates!$B$2:$B$10)*((MDR_Rates!$C$2:$C$10="")+(G4062&lt;=MDR_Rates!$C$2:$C$10))*MDR_Rates!$D$2:$D$10))</f>
        <v>1.8</v>
      </c>
      <c r="W4062">
        <f t="shared" si="759"/>
        <v>23.38</v>
      </c>
      <c r="X4062">
        <f t="shared" si="760"/>
        <v>4.21</v>
      </c>
      <c r="Y4062">
        <f t="shared" si="761"/>
        <v>0</v>
      </c>
      <c r="Z4062">
        <f t="shared" si="762"/>
        <v>0</v>
      </c>
      <c r="AG4062" t="str">
        <f t="shared" si="763"/>
        <v/>
      </c>
      <c r="AI4062" t="str">
        <f t="shared" si="764"/>
        <v/>
      </c>
      <c r="AJ4062" t="str">
        <f t="shared" si="765"/>
        <v/>
      </c>
      <c r="AK4062" t="str">
        <f t="shared" si="766"/>
        <v>ORD26002272</v>
      </c>
      <c r="AL4062">
        <f>IF(E4062&lt;&gt;"CAPTURE","",COUNTIF(Orders!$H:$H,AK4062))</f>
        <v>1</v>
      </c>
      <c r="AP4062" t="str">
        <f t="shared" si="767"/>
        <v>Matched to Order</v>
      </c>
      <c r="AQ4062">
        <f>IF(COUNTIF($A$2:A4062,A4062)=1,1,0)</f>
        <v>1</v>
      </c>
    </row>
    <row r="4063" spans="1:43" x14ac:dyDescent="0.3">
      <c r="A4063" t="s">
        <v>16523</v>
      </c>
      <c r="C4063" t="s">
        <v>4609</v>
      </c>
      <c r="D4063" s="1">
        <v>46287</v>
      </c>
      <c r="E4063" t="s">
        <v>11819</v>
      </c>
      <c r="F4063" t="s">
        <v>9</v>
      </c>
      <c r="G4063">
        <v>2298</v>
      </c>
      <c r="H4063">
        <v>6.89</v>
      </c>
      <c r="I4063">
        <v>1.24</v>
      </c>
      <c r="J4063">
        <v>2289.87</v>
      </c>
      <c r="K4063" s="1">
        <v>46289</v>
      </c>
      <c r="L4063" t="s">
        <v>16456</v>
      </c>
      <c r="M4063">
        <f t="shared" si="756"/>
        <v>1</v>
      </c>
      <c r="N4063">
        <f>COUNTIF(Orders!$A:$A,C4063)</f>
        <v>1</v>
      </c>
      <c r="P4063">
        <f>COUNTIF(Orders!$H:$H,UPPER(SUBSTITUTE(TRIM(C4063),"-","")))</f>
        <v>1</v>
      </c>
      <c r="R4063" t="str">
        <f t="shared" si="757"/>
        <v>Matched Order Reference</v>
      </c>
      <c r="S4063">
        <f t="shared" si="758"/>
        <v>1</v>
      </c>
      <c r="V4063" cm="1">
        <f t="array" ref="V4063">IF(E4063&lt;&gt;"CAPTURE",0,SUMPRODUCT((MDR_Rates!$A$2:$A$10=F4063)*(G4063&gt;MDR_Rates!$B$2:$B$10)*((MDR_Rates!$C$2:$C$10="")+(G4063&lt;=MDR_Rates!$C$2:$C$10))*MDR_Rates!$D$2:$D$10))</f>
        <v>0.3</v>
      </c>
      <c r="W4063">
        <f t="shared" si="759"/>
        <v>6.89</v>
      </c>
      <c r="X4063">
        <f t="shared" si="760"/>
        <v>1.24</v>
      </c>
      <c r="Y4063">
        <f t="shared" si="761"/>
        <v>0</v>
      </c>
      <c r="Z4063">
        <f t="shared" si="762"/>
        <v>0</v>
      </c>
      <c r="AG4063" t="str">
        <f t="shared" si="763"/>
        <v/>
      </c>
      <c r="AI4063" t="str">
        <f t="shared" si="764"/>
        <v/>
      </c>
      <c r="AJ4063" t="str">
        <f t="shared" si="765"/>
        <v/>
      </c>
      <c r="AK4063" t="str">
        <f t="shared" si="766"/>
        <v>ORD26002310</v>
      </c>
      <c r="AL4063">
        <f>IF(E4063&lt;&gt;"CAPTURE","",COUNTIF(Orders!$H:$H,AK4063))</f>
        <v>1</v>
      </c>
      <c r="AP4063" t="str">
        <f t="shared" si="767"/>
        <v>Matched to Order</v>
      </c>
      <c r="AQ4063">
        <f>IF(COUNTIF($A$2:A4063,A4063)=1,1,0)</f>
        <v>1</v>
      </c>
    </row>
    <row r="4064" spans="1:43" x14ac:dyDescent="0.3">
      <c r="A4064" t="s">
        <v>16524</v>
      </c>
      <c r="C4064" t="s">
        <v>16525</v>
      </c>
      <c r="D4064" s="1">
        <v>46287</v>
      </c>
      <c r="E4064" t="s">
        <v>11819</v>
      </c>
      <c r="F4064" t="s">
        <v>17</v>
      </c>
      <c r="G4064">
        <v>9997</v>
      </c>
      <c r="H4064">
        <v>159.94999999999999</v>
      </c>
      <c r="I4064">
        <v>28.79</v>
      </c>
      <c r="J4064">
        <v>9808.26</v>
      </c>
      <c r="K4064" s="1">
        <v>46289</v>
      </c>
      <c r="L4064" t="s">
        <v>16456</v>
      </c>
      <c r="M4064">
        <f t="shared" si="756"/>
        <v>1</v>
      </c>
      <c r="N4064">
        <f>COUNTIF(Orders!$A:$A,C4064)</f>
        <v>1</v>
      </c>
      <c r="P4064">
        <f>COUNTIF(Orders!$H:$H,UPPER(SUBSTITUTE(TRIM(C4064),"-","")))</f>
        <v>1</v>
      </c>
      <c r="R4064" t="str">
        <f t="shared" si="757"/>
        <v>Matched Order Reference</v>
      </c>
      <c r="S4064">
        <f t="shared" si="758"/>
        <v>1</v>
      </c>
      <c r="V4064" cm="1">
        <f t="array" ref="V4064">IF(E4064&lt;&gt;"CAPTURE",0,SUMPRODUCT((MDR_Rates!$A$2:$A$10=F4064)*(G4064&gt;MDR_Rates!$B$2:$B$10)*((MDR_Rates!$C$2:$C$10="")+(G4064&lt;=MDR_Rates!$C$2:$C$10))*MDR_Rates!$D$2:$D$10))</f>
        <v>1.6</v>
      </c>
      <c r="W4064">
        <f t="shared" si="759"/>
        <v>159.94999999999999</v>
      </c>
      <c r="X4064">
        <f t="shared" si="760"/>
        <v>28.79</v>
      </c>
      <c r="Y4064">
        <f t="shared" si="761"/>
        <v>0</v>
      </c>
      <c r="Z4064">
        <f t="shared" si="762"/>
        <v>0</v>
      </c>
      <c r="AG4064" t="str">
        <f t="shared" si="763"/>
        <v/>
      </c>
      <c r="AI4064" t="str">
        <f t="shared" si="764"/>
        <v/>
      </c>
      <c r="AJ4064" t="str">
        <f t="shared" si="765"/>
        <v/>
      </c>
      <c r="AK4064" t="str">
        <f t="shared" si="766"/>
        <v>ORD26002319</v>
      </c>
      <c r="AL4064">
        <f>IF(E4064&lt;&gt;"CAPTURE","",COUNTIF(Orders!$H:$H,AK4064))</f>
        <v>1</v>
      </c>
      <c r="AP4064" t="str">
        <f t="shared" si="767"/>
        <v>Matched to Order</v>
      </c>
      <c r="AQ4064">
        <f>IF(COUNTIF($A$2:A4064,A4064)=1,1,0)</f>
        <v>1</v>
      </c>
    </row>
    <row r="4065" spans="1:43" x14ac:dyDescent="0.3">
      <c r="A4065" t="s">
        <v>16526</v>
      </c>
      <c r="C4065" t="s">
        <v>4677</v>
      </c>
      <c r="D4065" s="1">
        <v>46287</v>
      </c>
      <c r="E4065" t="s">
        <v>11819</v>
      </c>
      <c r="F4065" t="s">
        <v>9</v>
      </c>
      <c r="G4065">
        <v>1499</v>
      </c>
      <c r="H4065">
        <v>0</v>
      </c>
      <c r="I4065">
        <v>0</v>
      </c>
      <c r="J4065">
        <v>1499</v>
      </c>
      <c r="K4065" s="1">
        <v>46289</v>
      </c>
      <c r="L4065" t="s">
        <v>16456</v>
      </c>
      <c r="M4065">
        <f t="shared" si="756"/>
        <v>1</v>
      </c>
      <c r="N4065">
        <f>COUNTIF(Orders!$A:$A,C4065)</f>
        <v>1</v>
      </c>
      <c r="P4065">
        <f>COUNTIF(Orders!$H:$H,UPPER(SUBSTITUTE(TRIM(C4065),"-","")))</f>
        <v>1</v>
      </c>
      <c r="R4065" t="str">
        <f t="shared" si="757"/>
        <v>Matched Order Reference</v>
      </c>
      <c r="S4065">
        <f t="shared" si="758"/>
        <v>1</v>
      </c>
      <c r="V4065" cm="1">
        <f t="array" ref="V4065">IF(E4065&lt;&gt;"CAPTURE",0,SUMPRODUCT((MDR_Rates!$A$2:$A$10=F4065)*(G4065&gt;MDR_Rates!$B$2:$B$10)*((MDR_Rates!$C$2:$C$10="")+(G4065&lt;=MDR_Rates!$C$2:$C$10))*MDR_Rates!$D$2:$D$10))</f>
        <v>0</v>
      </c>
      <c r="W4065">
        <f t="shared" si="759"/>
        <v>0</v>
      </c>
      <c r="X4065">
        <f t="shared" si="760"/>
        <v>0</v>
      </c>
      <c r="Y4065">
        <f t="shared" si="761"/>
        <v>0</v>
      </c>
      <c r="Z4065">
        <f t="shared" si="762"/>
        <v>0</v>
      </c>
      <c r="AG4065" t="str">
        <f t="shared" si="763"/>
        <v/>
      </c>
      <c r="AI4065" t="str">
        <f t="shared" si="764"/>
        <v/>
      </c>
      <c r="AJ4065" t="str">
        <f t="shared" si="765"/>
        <v/>
      </c>
      <c r="AK4065" t="str">
        <f t="shared" si="766"/>
        <v>ORD26002344</v>
      </c>
      <c r="AL4065">
        <f>IF(E4065&lt;&gt;"CAPTURE","",COUNTIF(Orders!$H:$H,AK4065))</f>
        <v>1</v>
      </c>
      <c r="AP4065" t="str">
        <f t="shared" si="767"/>
        <v>Matched to Order</v>
      </c>
      <c r="AQ4065">
        <f>IF(COUNTIF($A$2:A4065,A4065)=1,1,0)</f>
        <v>1</v>
      </c>
    </row>
    <row r="4066" spans="1:43" x14ac:dyDescent="0.3">
      <c r="A4066" t="s">
        <v>16527</v>
      </c>
      <c r="C4066" t="s">
        <v>4753</v>
      </c>
      <c r="D4066" s="1">
        <v>46287</v>
      </c>
      <c r="E4066" t="s">
        <v>11819</v>
      </c>
      <c r="F4066" t="s">
        <v>17</v>
      </c>
      <c r="G4066">
        <v>1299</v>
      </c>
      <c r="H4066">
        <v>23.38</v>
      </c>
      <c r="I4066">
        <v>4.21</v>
      </c>
      <c r="J4066">
        <v>1271.4100000000001</v>
      </c>
      <c r="K4066" s="1">
        <v>46289</v>
      </c>
      <c r="L4066" t="s">
        <v>16456</v>
      </c>
      <c r="M4066">
        <f t="shared" si="756"/>
        <v>1</v>
      </c>
      <c r="N4066">
        <f>COUNTIF(Orders!$A:$A,C4066)</f>
        <v>1</v>
      </c>
      <c r="P4066">
        <f>COUNTIF(Orders!$H:$H,UPPER(SUBSTITUTE(TRIM(C4066),"-","")))</f>
        <v>1</v>
      </c>
      <c r="R4066" t="str">
        <f t="shared" si="757"/>
        <v>Matched Order Reference</v>
      </c>
      <c r="S4066">
        <f t="shared" si="758"/>
        <v>1</v>
      </c>
      <c r="V4066" cm="1">
        <f t="array" ref="V4066">IF(E4066&lt;&gt;"CAPTURE",0,SUMPRODUCT((MDR_Rates!$A$2:$A$10=F4066)*(G4066&gt;MDR_Rates!$B$2:$B$10)*((MDR_Rates!$C$2:$C$10="")+(G4066&lt;=MDR_Rates!$C$2:$C$10))*MDR_Rates!$D$2:$D$10))</f>
        <v>1.8</v>
      </c>
      <c r="W4066">
        <f t="shared" si="759"/>
        <v>23.38</v>
      </c>
      <c r="X4066">
        <f t="shared" si="760"/>
        <v>4.21</v>
      </c>
      <c r="Y4066">
        <f t="shared" si="761"/>
        <v>0</v>
      </c>
      <c r="Z4066">
        <f t="shared" si="762"/>
        <v>0</v>
      </c>
      <c r="AG4066" t="str">
        <f t="shared" si="763"/>
        <v/>
      </c>
      <c r="AI4066" t="str">
        <f t="shared" si="764"/>
        <v/>
      </c>
      <c r="AJ4066" t="str">
        <f t="shared" si="765"/>
        <v/>
      </c>
      <c r="AK4066" t="str">
        <f t="shared" si="766"/>
        <v>ORD26002383</v>
      </c>
      <c r="AL4066">
        <f>IF(E4066&lt;&gt;"CAPTURE","",COUNTIF(Orders!$H:$H,AK4066))</f>
        <v>1</v>
      </c>
      <c r="AP4066" t="str">
        <f t="shared" si="767"/>
        <v>Matched to Order</v>
      </c>
      <c r="AQ4066">
        <f>IF(COUNTIF($A$2:A4066,A4066)=1,1,0)</f>
        <v>1</v>
      </c>
    </row>
    <row r="4067" spans="1:43" x14ac:dyDescent="0.3">
      <c r="A4067" t="s">
        <v>16528</v>
      </c>
      <c r="C4067" t="s">
        <v>4833</v>
      </c>
      <c r="D4067" s="1">
        <v>46287</v>
      </c>
      <c r="E4067" t="s">
        <v>11819</v>
      </c>
      <c r="F4067" t="s">
        <v>9</v>
      </c>
      <c r="G4067">
        <v>8497</v>
      </c>
      <c r="H4067">
        <v>25.49</v>
      </c>
      <c r="I4067">
        <v>4.59</v>
      </c>
      <c r="J4067">
        <v>8466.92</v>
      </c>
      <c r="K4067" s="1">
        <v>46289</v>
      </c>
      <c r="L4067" t="s">
        <v>16456</v>
      </c>
      <c r="M4067">
        <f t="shared" si="756"/>
        <v>1</v>
      </c>
      <c r="N4067">
        <f>COUNTIF(Orders!$A:$A,C4067)</f>
        <v>1</v>
      </c>
      <c r="P4067">
        <f>COUNTIF(Orders!$H:$H,UPPER(SUBSTITUTE(TRIM(C4067),"-","")))</f>
        <v>1</v>
      </c>
      <c r="R4067" t="str">
        <f t="shared" si="757"/>
        <v>Matched Order Reference</v>
      </c>
      <c r="S4067">
        <f t="shared" si="758"/>
        <v>1</v>
      </c>
      <c r="V4067" cm="1">
        <f t="array" ref="V4067">IF(E4067&lt;&gt;"CAPTURE",0,SUMPRODUCT((MDR_Rates!$A$2:$A$10=F4067)*(G4067&gt;MDR_Rates!$B$2:$B$10)*((MDR_Rates!$C$2:$C$10="")+(G4067&lt;=MDR_Rates!$C$2:$C$10))*MDR_Rates!$D$2:$D$10))</f>
        <v>0.3</v>
      </c>
      <c r="W4067">
        <f t="shared" si="759"/>
        <v>25.49</v>
      </c>
      <c r="X4067">
        <f t="shared" si="760"/>
        <v>4.59</v>
      </c>
      <c r="Y4067">
        <f t="shared" si="761"/>
        <v>0</v>
      </c>
      <c r="Z4067">
        <f t="shared" si="762"/>
        <v>0</v>
      </c>
      <c r="AG4067" t="str">
        <f t="shared" si="763"/>
        <v/>
      </c>
      <c r="AI4067" t="str">
        <f t="shared" si="764"/>
        <v/>
      </c>
      <c r="AJ4067" t="str">
        <f t="shared" si="765"/>
        <v/>
      </c>
      <c r="AK4067" t="str">
        <f t="shared" si="766"/>
        <v>ORD26002424</v>
      </c>
      <c r="AL4067">
        <f>IF(E4067&lt;&gt;"CAPTURE","",COUNTIF(Orders!$H:$H,AK4067))</f>
        <v>1</v>
      </c>
      <c r="AP4067" t="str">
        <f t="shared" si="767"/>
        <v>Matched to Order</v>
      </c>
      <c r="AQ4067">
        <f>IF(COUNTIF($A$2:A4067,A4067)=1,1,0)</f>
        <v>1</v>
      </c>
    </row>
    <row r="4068" spans="1:43" x14ac:dyDescent="0.3">
      <c r="A4068" t="s">
        <v>16529</v>
      </c>
      <c r="C4068" t="s">
        <v>4873</v>
      </c>
      <c r="D4068" s="1">
        <v>46287</v>
      </c>
      <c r="E4068" t="s">
        <v>11819</v>
      </c>
      <c r="F4068" t="s">
        <v>9</v>
      </c>
      <c r="G4068">
        <v>648</v>
      </c>
      <c r="H4068">
        <v>1.94</v>
      </c>
      <c r="I4068">
        <v>0.35</v>
      </c>
      <c r="J4068">
        <v>645.71</v>
      </c>
      <c r="K4068" s="1">
        <v>46289</v>
      </c>
      <c r="L4068" t="s">
        <v>16456</v>
      </c>
      <c r="M4068">
        <f t="shared" si="756"/>
        <v>1</v>
      </c>
      <c r="N4068">
        <f>COUNTIF(Orders!$A:$A,C4068)</f>
        <v>1</v>
      </c>
      <c r="P4068">
        <f>COUNTIF(Orders!$H:$H,UPPER(SUBSTITUTE(TRIM(C4068),"-","")))</f>
        <v>1</v>
      </c>
      <c r="R4068" t="str">
        <f t="shared" si="757"/>
        <v>Matched Order Reference</v>
      </c>
      <c r="S4068">
        <f t="shared" si="758"/>
        <v>1</v>
      </c>
      <c r="V4068" cm="1">
        <f t="array" ref="V4068">IF(E4068&lt;&gt;"CAPTURE",0,SUMPRODUCT((MDR_Rates!$A$2:$A$10=F4068)*(G4068&gt;MDR_Rates!$B$2:$B$10)*((MDR_Rates!$C$2:$C$10="")+(G4068&lt;=MDR_Rates!$C$2:$C$10))*MDR_Rates!$D$2:$D$10))</f>
        <v>0</v>
      </c>
      <c r="W4068">
        <f t="shared" si="759"/>
        <v>0</v>
      </c>
      <c r="X4068">
        <f t="shared" si="760"/>
        <v>0</v>
      </c>
      <c r="Y4068">
        <f t="shared" si="761"/>
        <v>1.94</v>
      </c>
      <c r="Z4068">
        <f t="shared" si="762"/>
        <v>0.35</v>
      </c>
      <c r="AG4068" t="str">
        <f t="shared" si="763"/>
        <v/>
      </c>
      <c r="AI4068" t="str">
        <f t="shared" si="764"/>
        <v/>
      </c>
      <c r="AJ4068" t="str">
        <f t="shared" si="765"/>
        <v/>
      </c>
      <c r="AK4068" t="str">
        <f t="shared" si="766"/>
        <v>ORD26002444</v>
      </c>
      <c r="AL4068">
        <f>IF(E4068&lt;&gt;"CAPTURE","",COUNTIF(Orders!$H:$H,AK4068))</f>
        <v>1</v>
      </c>
      <c r="AP4068" t="str">
        <f t="shared" si="767"/>
        <v>Matched to Order</v>
      </c>
      <c r="AQ4068">
        <f>IF(COUNTIF($A$2:A4068,A4068)=1,1,0)</f>
        <v>1</v>
      </c>
    </row>
    <row r="4069" spans="1:43" x14ac:dyDescent="0.3">
      <c r="A4069" t="s">
        <v>16530</v>
      </c>
      <c r="C4069" t="s">
        <v>4881</v>
      </c>
      <c r="D4069" s="1">
        <v>46287</v>
      </c>
      <c r="E4069" t="s">
        <v>11819</v>
      </c>
      <c r="F4069" t="s">
        <v>17</v>
      </c>
      <c r="G4069">
        <v>3647</v>
      </c>
      <c r="H4069">
        <v>58.35</v>
      </c>
      <c r="I4069">
        <v>10.5</v>
      </c>
      <c r="J4069">
        <v>3578.15</v>
      </c>
      <c r="K4069" s="1">
        <v>46289</v>
      </c>
      <c r="L4069" t="s">
        <v>16456</v>
      </c>
      <c r="M4069">
        <f t="shared" si="756"/>
        <v>1</v>
      </c>
      <c r="N4069">
        <f>COUNTIF(Orders!$A:$A,C4069)</f>
        <v>1</v>
      </c>
      <c r="P4069">
        <f>COUNTIF(Orders!$H:$H,UPPER(SUBSTITUTE(TRIM(C4069),"-","")))</f>
        <v>1</v>
      </c>
      <c r="R4069" t="str">
        <f t="shared" si="757"/>
        <v>Matched Order Reference</v>
      </c>
      <c r="S4069">
        <f t="shared" si="758"/>
        <v>1</v>
      </c>
      <c r="V4069" cm="1">
        <f t="array" ref="V4069">IF(E4069&lt;&gt;"CAPTURE",0,SUMPRODUCT((MDR_Rates!$A$2:$A$10=F4069)*(G4069&gt;MDR_Rates!$B$2:$B$10)*((MDR_Rates!$C$2:$C$10="")+(G4069&lt;=MDR_Rates!$C$2:$C$10))*MDR_Rates!$D$2:$D$10))</f>
        <v>1.6</v>
      </c>
      <c r="W4069">
        <f t="shared" si="759"/>
        <v>58.35</v>
      </c>
      <c r="X4069">
        <f t="shared" si="760"/>
        <v>10.5</v>
      </c>
      <c r="Y4069">
        <f t="shared" si="761"/>
        <v>0</v>
      </c>
      <c r="Z4069">
        <f t="shared" si="762"/>
        <v>0</v>
      </c>
      <c r="AG4069" t="str">
        <f t="shared" si="763"/>
        <v/>
      </c>
      <c r="AI4069" t="str">
        <f t="shared" si="764"/>
        <v/>
      </c>
      <c r="AJ4069" t="str">
        <f t="shared" si="765"/>
        <v/>
      </c>
      <c r="AK4069" t="str">
        <f t="shared" si="766"/>
        <v>ORD26002448</v>
      </c>
      <c r="AL4069">
        <f>IF(E4069&lt;&gt;"CAPTURE","",COUNTIF(Orders!$H:$H,AK4069))</f>
        <v>1</v>
      </c>
      <c r="AP4069" t="str">
        <f t="shared" si="767"/>
        <v>Matched to Order</v>
      </c>
      <c r="AQ4069">
        <f>IF(COUNTIF($A$2:A4069,A4069)=1,1,0)</f>
        <v>1</v>
      </c>
    </row>
    <row r="4070" spans="1:43" x14ac:dyDescent="0.3">
      <c r="A4070" t="s">
        <v>16531</v>
      </c>
      <c r="C4070" t="s">
        <v>4962</v>
      </c>
      <c r="D4070" s="1">
        <v>46287</v>
      </c>
      <c r="E4070" t="s">
        <v>11819</v>
      </c>
      <c r="F4070" t="s">
        <v>9</v>
      </c>
      <c r="G4070">
        <v>1299</v>
      </c>
      <c r="H4070">
        <v>0</v>
      </c>
      <c r="I4070">
        <v>0</v>
      </c>
      <c r="J4070">
        <v>1299</v>
      </c>
      <c r="K4070" s="1">
        <v>46289</v>
      </c>
      <c r="L4070" t="s">
        <v>16456</v>
      </c>
      <c r="M4070">
        <f t="shared" si="756"/>
        <v>1</v>
      </c>
      <c r="N4070">
        <f>COUNTIF(Orders!$A:$A,C4070)</f>
        <v>1</v>
      </c>
      <c r="P4070">
        <f>COUNTIF(Orders!$H:$H,UPPER(SUBSTITUTE(TRIM(C4070),"-","")))</f>
        <v>1</v>
      </c>
      <c r="R4070" t="str">
        <f t="shared" si="757"/>
        <v>Matched Order Reference</v>
      </c>
      <c r="S4070">
        <f t="shared" si="758"/>
        <v>1</v>
      </c>
      <c r="V4070" cm="1">
        <f t="array" ref="V4070">IF(E4070&lt;&gt;"CAPTURE",0,SUMPRODUCT((MDR_Rates!$A$2:$A$10=F4070)*(G4070&gt;MDR_Rates!$B$2:$B$10)*((MDR_Rates!$C$2:$C$10="")+(G4070&lt;=MDR_Rates!$C$2:$C$10))*MDR_Rates!$D$2:$D$10))</f>
        <v>0</v>
      </c>
      <c r="W4070">
        <f t="shared" si="759"/>
        <v>0</v>
      </c>
      <c r="X4070">
        <f t="shared" si="760"/>
        <v>0</v>
      </c>
      <c r="Y4070">
        <f t="shared" si="761"/>
        <v>0</v>
      </c>
      <c r="Z4070">
        <f t="shared" si="762"/>
        <v>0</v>
      </c>
      <c r="AG4070" t="str">
        <f t="shared" si="763"/>
        <v/>
      </c>
      <c r="AI4070" t="str">
        <f t="shared" si="764"/>
        <v/>
      </c>
      <c r="AJ4070" t="str">
        <f t="shared" si="765"/>
        <v/>
      </c>
      <c r="AK4070" t="str">
        <f t="shared" si="766"/>
        <v>ORD26002490</v>
      </c>
      <c r="AL4070">
        <f>IF(E4070&lt;&gt;"CAPTURE","",COUNTIF(Orders!$H:$H,AK4070))</f>
        <v>1</v>
      </c>
      <c r="AP4070" t="str">
        <f t="shared" si="767"/>
        <v>Matched to Order</v>
      </c>
      <c r="AQ4070">
        <f>IF(COUNTIF($A$2:A4070,A4070)=1,1,0)</f>
        <v>1</v>
      </c>
    </row>
    <row r="4071" spans="1:43" x14ac:dyDescent="0.3">
      <c r="A4071" t="s">
        <v>16532</v>
      </c>
      <c r="C4071" t="s">
        <v>5063</v>
      </c>
      <c r="D4071" s="1">
        <v>46287</v>
      </c>
      <c r="E4071" t="s">
        <v>11819</v>
      </c>
      <c r="F4071" t="s">
        <v>44</v>
      </c>
      <c r="G4071">
        <v>11797</v>
      </c>
      <c r="H4071">
        <v>200.55</v>
      </c>
      <c r="I4071">
        <v>36.1</v>
      </c>
      <c r="J4071">
        <v>11560.35</v>
      </c>
      <c r="K4071" s="1">
        <v>46289</v>
      </c>
      <c r="L4071" t="s">
        <v>16456</v>
      </c>
      <c r="M4071">
        <f t="shared" si="756"/>
        <v>1</v>
      </c>
      <c r="N4071">
        <f>COUNTIF(Orders!$A:$A,C4071)</f>
        <v>1</v>
      </c>
      <c r="P4071">
        <f>COUNTIF(Orders!$H:$H,UPPER(SUBSTITUTE(TRIM(C4071),"-","")))</f>
        <v>1</v>
      </c>
      <c r="R4071" t="str">
        <f t="shared" si="757"/>
        <v>Matched Order Reference</v>
      </c>
      <c r="S4071">
        <f t="shared" si="758"/>
        <v>1</v>
      </c>
      <c r="V4071" cm="1">
        <f t="array" ref="V4071">IF(E4071&lt;&gt;"CAPTURE",0,SUMPRODUCT((MDR_Rates!$A$2:$A$10=F4071)*(G4071&gt;MDR_Rates!$B$2:$B$10)*((MDR_Rates!$C$2:$C$10="")+(G4071&lt;=MDR_Rates!$C$2:$C$10))*MDR_Rates!$D$2:$D$10))</f>
        <v>1.7</v>
      </c>
      <c r="W4071">
        <f t="shared" si="759"/>
        <v>200.55</v>
      </c>
      <c r="X4071">
        <f t="shared" si="760"/>
        <v>36.1</v>
      </c>
      <c r="Y4071">
        <f t="shared" si="761"/>
        <v>0</v>
      </c>
      <c r="Z4071">
        <f t="shared" si="762"/>
        <v>0</v>
      </c>
      <c r="AG4071" t="str">
        <f t="shared" si="763"/>
        <v/>
      </c>
      <c r="AI4071" t="str">
        <f t="shared" si="764"/>
        <v/>
      </c>
      <c r="AJ4071" t="str">
        <f t="shared" si="765"/>
        <v/>
      </c>
      <c r="AK4071" t="str">
        <f t="shared" si="766"/>
        <v>ORD26002541</v>
      </c>
      <c r="AL4071">
        <f>IF(E4071&lt;&gt;"CAPTURE","",COUNTIF(Orders!$H:$H,AK4071))</f>
        <v>1</v>
      </c>
      <c r="AP4071" t="str">
        <f t="shared" si="767"/>
        <v>Matched to Order</v>
      </c>
      <c r="AQ4071">
        <f>IF(COUNTIF($A$2:A4071,A4071)=1,1,0)</f>
        <v>1</v>
      </c>
    </row>
    <row r="4072" spans="1:43" x14ac:dyDescent="0.3">
      <c r="A4072" t="s">
        <v>16533</v>
      </c>
      <c r="C4072" t="s">
        <v>5087</v>
      </c>
      <c r="D4072" s="1">
        <v>46287</v>
      </c>
      <c r="E4072" t="s">
        <v>11819</v>
      </c>
      <c r="F4072" t="s">
        <v>17</v>
      </c>
      <c r="G4072">
        <v>2098</v>
      </c>
      <c r="H4072">
        <v>33.57</v>
      </c>
      <c r="I4072">
        <v>6.04</v>
      </c>
      <c r="J4072">
        <v>2058.39</v>
      </c>
      <c r="K4072" s="1">
        <v>46289</v>
      </c>
      <c r="L4072" t="s">
        <v>16456</v>
      </c>
      <c r="M4072">
        <f t="shared" si="756"/>
        <v>1</v>
      </c>
      <c r="N4072">
        <f>COUNTIF(Orders!$A:$A,C4072)</f>
        <v>1</v>
      </c>
      <c r="P4072">
        <f>COUNTIF(Orders!$H:$H,UPPER(SUBSTITUTE(TRIM(C4072),"-","")))</f>
        <v>1</v>
      </c>
      <c r="R4072" t="str">
        <f t="shared" si="757"/>
        <v>Matched Order Reference</v>
      </c>
      <c r="S4072">
        <f t="shared" si="758"/>
        <v>1</v>
      </c>
      <c r="V4072" cm="1">
        <f t="array" ref="V4072">IF(E4072&lt;&gt;"CAPTURE",0,SUMPRODUCT((MDR_Rates!$A$2:$A$10=F4072)*(G4072&gt;MDR_Rates!$B$2:$B$10)*((MDR_Rates!$C$2:$C$10="")+(G4072&lt;=MDR_Rates!$C$2:$C$10))*MDR_Rates!$D$2:$D$10))</f>
        <v>1.6</v>
      </c>
      <c r="W4072">
        <f t="shared" si="759"/>
        <v>33.57</v>
      </c>
      <c r="X4072">
        <f t="shared" si="760"/>
        <v>6.04</v>
      </c>
      <c r="Y4072">
        <f t="shared" si="761"/>
        <v>0</v>
      </c>
      <c r="Z4072">
        <f t="shared" si="762"/>
        <v>0</v>
      </c>
      <c r="AG4072" t="str">
        <f t="shared" si="763"/>
        <v/>
      </c>
      <c r="AI4072" t="str">
        <f t="shared" si="764"/>
        <v/>
      </c>
      <c r="AJ4072" t="str">
        <f t="shared" si="765"/>
        <v/>
      </c>
      <c r="AK4072" t="str">
        <f t="shared" si="766"/>
        <v>ORD26002553</v>
      </c>
      <c r="AL4072">
        <f>IF(E4072&lt;&gt;"CAPTURE","",COUNTIF(Orders!$H:$H,AK4072))</f>
        <v>1</v>
      </c>
      <c r="AP4072" t="str">
        <f t="shared" si="767"/>
        <v>Matched to Order</v>
      </c>
      <c r="AQ4072">
        <f>IF(COUNTIF($A$2:A4072,A4072)=1,1,0)</f>
        <v>1</v>
      </c>
    </row>
    <row r="4073" spans="1:43" x14ac:dyDescent="0.3">
      <c r="A4073" t="s">
        <v>16534</v>
      </c>
      <c r="C4073" t="s">
        <v>5145</v>
      </c>
      <c r="D4073" s="1">
        <v>46287</v>
      </c>
      <c r="E4073" t="s">
        <v>11819</v>
      </c>
      <c r="F4073" t="s">
        <v>9</v>
      </c>
      <c r="G4073">
        <v>1299</v>
      </c>
      <c r="H4073">
        <v>0</v>
      </c>
      <c r="I4073">
        <v>0</v>
      </c>
      <c r="J4073">
        <v>1299</v>
      </c>
      <c r="K4073" s="1">
        <v>46289</v>
      </c>
      <c r="L4073" t="s">
        <v>16456</v>
      </c>
      <c r="M4073">
        <f t="shared" si="756"/>
        <v>1</v>
      </c>
      <c r="N4073">
        <f>COUNTIF(Orders!$A:$A,C4073)</f>
        <v>1</v>
      </c>
      <c r="P4073">
        <f>COUNTIF(Orders!$H:$H,UPPER(SUBSTITUTE(TRIM(C4073),"-","")))</f>
        <v>1</v>
      </c>
      <c r="R4073" t="str">
        <f t="shared" si="757"/>
        <v>Matched Order Reference</v>
      </c>
      <c r="S4073">
        <f t="shared" si="758"/>
        <v>1</v>
      </c>
      <c r="V4073" cm="1">
        <f t="array" ref="V4073">IF(E4073&lt;&gt;"CAPTURE",0,SUMPRODUCT((MDR_Rates!$A$2:$A$10=F4073)*(G4073&gt;MDR_Rates!$B$2:$B$10)*((MDR_Rates!$C$2:$C$10="")+(G4073&lt;=MDR_Rates!$C$2:$C$10))*MDR_Rates!$D$2:$D$10))</f>
        <v>0</v>
      </c>
      <c r="W4073">
        <f t="shared" si="759"/>
        <v>0</v>
      </c>
      <c r="X4073">
        <f t="shared" si="760"/>
        <v>0</v>
      </c>
      <c r="Y4073">
        <f t="shared" si="761"/>
        <v>0</v>
      </c>
      <c r="Z4073">
        <f t="shared" si="762"/>
        <v>0</v>
      </c>
      <c r="AG4073" t="str">
        <f t="shared" si="763"/>
        <v/>
      </c>
      <c r="AI4073" t="str">
        <f t="shared" si="764"/>
        <v/>
      </c>
      <c r="AJ4073" t="str">
        <f t="shared" si="765"/>
        <v/>
      </c>
      <c r="AK4073" t="str">
        <f t="shared" si="766"/>
        <v>ORD26002583</v>
      </c>
      <c r="AL4073">
        <f>IF(E4073&lt;&gt;"CAPTURE","",COUNTIF(Orders!$H:$H,AK4073))</f>
        <v>1</v>
      </c>
      <c r="AP4073" t="str">
        <f t="shared" si="767"/>
        <v>Matched to Order</v>
      </c>
      <c r="AQ4073">
        <f>IF(COUNTIF($A$2:A4073,A4073)=1,1,0)</f>
        <v>1</v>
      </c>
    </row>
    <row r="4074" spans="1:43" x14ac:dyDescent="0.3">
      <c r="A4074" t="s">
        <v>16535</v>
      </c>
      <c r="C4074" t="s">
        <v>5179</v>
      </c>
      <c r="D4074" s="1">
        <v>46287</v>
      </c>
      <c r="E4074" t="s">
        <v>11819</v>
      </c>
      <c r="F4074" t="s">
        <v>9</v>
      </c>
      <c r="G4074">
        <v>599</v>
      </c>
      <c r="H4074">
        <v>0</v>
      </c>
      <c r="I4074">
        <v>0</v>
      </c>
      <c r="J4074">
        <v>599</v>
      </c>
      <c r="K4074" s="1">
        <v>46289</v>
      </c>
      <c r="L4074" t="s">
        <v>16456</v>
      </c>
      <c r="M4074">
        <f t="shared" si="756"/>
        <v>1</v>
      </c>
      <c r="N4074">
        <f>COUNTIF(Orders!$A:$A,C4074)</f>
        <v>1</v>
      </c>
      <c r="P4074">
        <f>COUNTIF(Orders!$H:$H,UPPER(SUBSTITUTE(TRIM(C4074),"-","")))</f>
        <v>1</v>
      </c>
      <c r="R4074" t="str">
        <f t="shared" si="757"/>
        <v>Matched Order Reference</v>
      </c>
      <c r="S4074">
        <f t="shared" si="758"/>
        <v>1</v>
      </c>
      <c r="V4074" cm="1">
        <f t="array" ref="V4074">IF(E4074&lt;&gt;"CAPTURE",0,SUMPRODUCT((MDR_Rates!$A$2:$A$10=F4074)*(G4074&gt;MDR_Rates!$B$2:$B$10)*((MDR_Rates!$C$2:$C$10="")+(G4074&lt;=MDR_Rates!$C$2:$C$10))*MDR_Rates!$D$2:$D$10))</f>
        <v>0</v>
      </c>
      <c r="W4074">
        <f t="shared" si="759"/>
        <v>0</v>
      </c>
      <c r="X4074">
        <f t="shared" si="760"/>
        <v>0</v>
      </c>
      <c r="Y4074">
        <f t="shared" si="761"/>
        <v>0</v>
      </c>
      <c r="Z4074">
        <f t="shared" si="762"/>
        <v>0</v>
      </c>
      <c r="AG4074" t="str">
        <f t="shared" si="763"/>
        <v/>
      </c>
      <c r="AI4074" t="str">
        <f t="shared" si="764"/>
        <v/>
      </c>
      <c r="AJ4074" t="str">
        <f t="shared" si="765"/>
        <v/>
      </c>
      <c r="AK4074" t="str">
        <f t="shared" si="766"/>
        <v>ORD26002600</v>
      </c>
      <c r="AL4074">
        <f>IF(E4074&lt;&gt;"CAPTURE","",COUNTIF(Orders!$H:$H,AK4074))</f>
        <v>1</v>
      </c>
      <c r="AP4074" t="str">
        <f t="shared" si="767"/>
        <v>Matched to Order</v>
      </c>
      <c r="AQ4074">
        <f>IF(COUNTIF($A$2:A4074,A4074)=1,1,0)</f>
        <v>1</v>
      </c>
    </row>
    <row r="4075" spans="1:43" x14ac:dyDescent="0.3">
      <c r="A4075" t="s">
        <v>16536</v>
      </c>
      <c r="C4075" t="s">
        <v>16537</v>
      </c>
      <c r="D4075" s="1">
        <v>46287</v>
      </c>
      <c r="E4075" t="s">
        <v>11819</v>
      </c>
      <c r="F4075" t="s">
        <v>44</v>
      </c>
      <c r="G4075">
        <v>799</v>
      </c>
      <c r="H4075">
        <v>15.18</v>
      </c>
      <c r="I4075">
        <v>2.73</v>
      </c>
      <c r="J4075">
        <v>781.09</v>
      </c>
      <c r="K4075" s="1">
        <v>46289</v>
      </c>
      <c r="L4075" t="s">
        <v>16456</v>
      </c>
      <c r="M4075">
        <f t="shared" si="756"/>
        <v>1</v>
      </c>
      <c r="N4075">
        <f>COUNTIF(Orders!$A:$A,C4075)</f>
        <v>0</v>
      </c>
      <c r="P4075">
        <f>COUNTIF(Orders!$H:$H,UPPER(SUBSTITUTE(TRIM(C4075),"-","")))</f>
        <v>1</v>
      </c>
      <c r="R4075" t="str">
        <f t="shared" si="757"/>
        <v>Matched Order Reference</v>
      </c>
      <c r="S4075">
        <f t="shared" si="758"/>
        <v>1</v>
      </c>
      <c r="V4075" cm="1">
        <f t="array" ref="V4075">IF(E4075&lt;&gt;"CAPTURE",0,SUMPRODUCT((MDR_Rates!$A$2:$A$10=F4075)*(G4075&gt;MDR_Rates!$B$2:$B$10)*((MDR_Rates!$C$2:$C$10="")+(G4075&lt;=MDR_Rates!$C$2:$C$10))*MDR_Rates!$D$2:$D$10))</f>
        <v>1.9</v>
      </c>
      <c r="W4075">
        <f t="shared" si="759"/>
        <v>15.18</v>
      </c>
      <c r="X4075">
        <f t="shared" si="760"/>
        <v>2.73</v>
      </c>
      <c r="Y4075">
        <f t="shared" si="761"/>
        <v>0</v>
      </c>
      <c r="Z4075">
        <f t="shared" si="762"/>
        <v>0</v>
      </c>
      <c r="AG4075" t="str">
        <f t="shared" si="763"/>
        <v/>
      </c>
      <c r="AI4075" t="str">
        <f t="shared" si="764"/>
        <v/>
      </c>
      <c r="AJ4075" t="str">
        <f t="shared" si="765"/>
        <v/>
      </c>
      <c r="AK4075" t="str">
        <f t="shared" si="766"/>
        <v>ORD26002671</v>
      </c>
      <c r="AL4075">
        <f>IF(E4075&lt;&gt;"CAPTURE","",COUNTIF(Orders!$H:$H,AK4075))</f>
        <v>1</v>
      </c>
      <c r="AP4075" t="str">
        <f t="shared" si="767"/>
        <v>Matched to Order</v>
      </c>
      <c r="AQ4075">
        <f>IF(COUNTIF($A$2:A4075,A4075)=1,1,0)</f>
        <v>1</v>
      </c>
    </row>
    <row r="4076" spans="1:43" x14ac:dyDescent="0.3">
      <c r="A4076" t="s">
        <v>16538</v>
      </c>
      <c r="C4076" t="s">
        <v>5555</v>
      </c>
      <c r="D4076" s="1">
        <v>46287</v>
      </c>
      <c r="E4076" t="s">
        <v>11819</v>
      </c>
      <c r="F4076" t="s">
        <v>44</v>
      </c>
      <c r="G4076">
        <v>999</v>
      </c>
      <c r="H4076">
        <v>18.98</v>
      </c>
      <c r="I4076">
        <v>3.42</v>
      </c>
      <c r="J4076">
        <v>976.6</v>
      </c>
      <c r="K4076" s="1">
        <v>46289</v>
      </c>
      <c r="L4076" t="s">
        <v>16456</v>
      </c>
      <c r="M4076">
        <f t="shared" si="756"/>
        <v>1</v>
      </c>
      <c r="N4076">
        <f>COUNTIF(Orders!$A:$A,C4076)</f>
        <v>1</v>
      </c>
      <c r="P4076">
        <f>COUNTIF(Orders!$H:$H,UPPER(SUBSTITUTE(TRIM(C4076),"-","")))</f>
        <v>1</v>
      </c>
      <c r="R4076" t="str">
        <f t="shared" si="757"/>
        <v>Matched Order Reference</v>
      </c>
      <c r="S4076">
        <f t="shared" si="758"/>
        <v>1</v>
      </c>
      <c r="V4076" cm="1">
        <f t="array" ref="V4076">IF(E4076&lt;&gt;"CAPTURE",0,SUMPRODUCT((MDR_Rates!$A$2:$A$10=F4076)*(G4076&gt;MDR_Rates!$B$2:$B$10)*((MDR_Rates!$C$2:$C$10="")+(G4076&lt;=MDR_Rates!$C$2:$C$10))*MDR_Rates!$D$2:$D$10))</f>
        <v>1.9</v>
      </c>
      <c r="W4076">
        <f t="shared" si="759"/>
        <v>18.98</v>
      </c>
      <c r="X4076">
        <f t="shared" si="760"/>
        <v>3.42</v>
      </c>
      <c r="Y4076">
        <f t="shared" si="761"/>
        <v>0</v>
      </c>
      <c r="Z4076">
        <f t="shared" si="762"/>
        <v>0</v>
      </c>
      <c r="AG4076" t="str">
        <f t="shared" si="763"/>
        <v/>
      </c>
      <c r="AI4076" t="str">
        <f t="shared" si="764"/>
        <v/>
      </c>
      <c r="AJ4076" t="str">
        <f t="shared" si="765"/>
        <v/>
      </c>
      <c r="AK4076" t="str">
        <f t="shared" si="766"/>
        <v>ORD26002789</v>
      </c>
      <c r="AL4076">
        <f>IF(E4076&lt;&gt;"CAPTURE","",COUNTIF(Orders!$H:$H,AK4076))</f>
        <v>1</v>
      </c>
      <c r="AP4076" t="str">
        <f t="shared" si="767"/>
        <v>Matched to Order</v>
      </c>
      <c r="AQ4076">
        <f>IF(COUNTIF($A$2:A4076,A4076)=1,1,0)</f>
        <v>1</v>
      </c>
    </row>
    <row r="4077" spans="1:43" x14ac:dyDescent="0.3">
      <c r="A4077" t="s">
        <v>16539</v>
      </c>
      <c r="C4077" t="s">
        <v>16540</v>
      </c>
      <c r="D4077" s="1">
        <v>46287</v>
      </c>
      <c r="E4077" t="s">
        <v>11819</v>
      </c>
      <c r="F4077" t="s">
        <v>9</v>
      </c>
      <c r="G4077">
        <v>2499</v>
      </c>
      <c r="H4077">
        <v>7.5</v>
      </c>
      <c r="I4077">
        <v>1.35</v>
      </c>
      <c r="J4077">
        <v>2490.15</v>
      </c>
      <c r="K4077" s="1">
        <v>46289</v>
      </c>
      <c r="L4077" t="s">
        <v>16456</v>
      </c>
      <c r="M4077">
        <f t="shared" si="756"/>
        <v>1</v>
      </c>
      <c r="N4077">
        <f>COUNTIF(Orders!$A:$A,C4077)</f>
        <v>1</v>
      </c>
      <c r="P4077">
        <f>COUNTIF(Orders!$H:$H,UPPER(SUBSTITUTE(TRIM(C4077),"-","")))</f>
        <v>1</v>
      </c>
      <c r="R4077" t="str">
        <f t="shared" si="757"/>
        <v>Matched Order Reference</v>
      </c>
      <c r="S4077">
        <f t="shared" si="758"/>
        <v>1</v>
      </c>
      <c r="V4077" cm="1">
        <f t="array" ref="V4077">IF(E4077&lt;&gt;"CAPTURE",0,SUMPRODUCT((MDR_Rates!$A$2:$A$10=F4077)*(G4077&gt;MDR_Rates!$B$2:$B$10)*((MDR_Rates!$C$2:$C$10="")+(G4077&lt;=MDR_Rates!$C$2:$C$10))*MDR_Rates!$D$2:$D$10))</f>
        <v>0.3</v>
      </c>
      <c r="W4077">
        <f t="shared" si="759"/>
        <v>7.5</v>
      </c>
      <c r="X4077">
        <f t="shared" si="760"/>
        <v>1.35</v>
      </c>
      <c r="Y4077">
        <f t="shared" si="761"/>
        <v>0</v>
      </c>
      <c r="Z4077">
        <f t="shared" si="762"/>
        <v>0</v>
      </c>
      <c r="AG4077" t="str">
        <f t="shared" si="763"/>
        <v/>
      </c>
      <c r="AI4077" t="str">
        <f t="shared" si="764"/>
        <v/>
      </c>
      <c r="AJ4077" t="str">
        <f t="shared" si="765"/>
        <v/>
      </c>
      <c r="AK4077" t="str">
        <f t="shared" si="766"/>
        <v>ORD26002916</v>
      </c>
      <c r="AL4077">
        <f>IF(E4077&lt;&gt;"CAPTURE","",COUNTIF(Orders!$H:$H,AK4077))</f>
        <v>1</v>
      </c>
      <c r="AP4077" t="str">
        <f t="shared" si="767"/>
        <v>Matched to Order</v>
      </c>
      <c r="AQ4077">
        <f>IF(COUNTIF($A$2:A4077,A4077)=1,1,0)</f>
        <v>1</v>
      </c>
    </row>
    <row r="4078" spans="1:43" x14ac:dyDescent="0.3">
      <c r="A4078" t="s">
        <v>16541</v>
      </c>
      <c r="C4078" t="s">
        <v>5964</v>
      </c>
      <c r="D4078" s="1">
        <v>46287</v>
      </c>
      <c r="E4078" t="s">
        <v>11819</v>
      </c>
      <c r="F4078" t="s">
        <v>9</v>
      </c>
      <c r="G4078">
        <v>1498</v>
      </c>
      <c r="H4078">
        <v>0</v>
      </c>
      <c r="I4078">
        <v>0</v>
      </c>
      <c r="J4078">
        <v>1498</v>
      </c>
      <c r="K4078" s="1">
        <v>46289</v>
      </c>
      <c r="L4078" t="s">
        <v>16456</v>
      </c>
      <c r="M4078">
        <f t="shared" si="756"/>
        <v>1</v>
      </c>
      <c r="N4078">
        <f>COUNTIF(Orders!$A:$A,C4078)</f>
        <v>1</v>
      </c>
      <c r="P4078">
        <f>COUNTIF(Orders!$H:$H,UPPER(SUBSTITUTE(TRIM(C4078),"-","")))</f>
        <v>1</v>
      </c>
      <c r="R4078" t="str">
        <f t="shared" si="757"/>
        <v>Matched Order Reference</v>
      </c>
      <c r="S4078">
        <f t="shared" si="758"/>
        <v>1</v>
      </c>
      <c r="V4078" cm="1">
        <f t="array" ref="V4078">IF(E4078&lt;&gt;"CAPTURE",0,SUMPRODUCT((MDR_Rates!$A$2:$A$10=F4078)*(G4078&gt;MDR_Rates!$B$2:$B$10)*((MDR_Rates!$C$2:$C$10="")+(G4078&lt;=MDR_Rates!$C$2:$C$10))*MDR_Rates!$D$2:$D$10))</f>
        <v>0</v>
      </c>
      <c r="W4078">
        <f t="shared" si="759"/>
        <v>0</v>
      </c>
      <c r="X4078">
        <f t="shared" si="760"/>
        <v>0</v>
      </c>
      <c r="Y4078">
        <f t="shared" si="761"/>
        <v>0</v>
      </c>
      <c r="Z4078">
        <f t="shared" si="762"/>
        <v>0</v>
      </c>
      <c r="AG4078" t="str">
        <f t="shared" si="763"/>
        <v/>
      </c>
      <c r="AI4078" t="str">
        <f t="shared" si="764"/>
        <v/>
      </c>
      <c r="AJ4078" t="str">
        <f t="shared" si="765"/>
        <v/>
      </c>
      <c r="AK4078" t="str">
        <f t="shared" si="766"/>
        <v>ORD26002998</v>
      </c>
      <c r="AL4078">
        <f>IF(E4078&lt;&gt;"CAPTURE","",COUNTIF(Orders!$H:$H,AK4078))</f>
        <v>1</v>
      </c>
      <c r="AP4078" t="str">
        <f t="shared" si="767"/>
        <v>Matched to Order</v>
      </c>
      <c r="AQ4078">
        <f>IF(COUNTIF($A$2:A4078,A4078)=1,1,0)</f>
        <v>1</v>
      </c>
    </row>
    <row r="4079" spans="1:43" x14ac:dyDescent="0.3">
      <c r="A4079" t="s">
        <v>16542</v>
      </c>
      <c r="C4079" t="s">
        <v>5982</v>
      </c>
      <c r="D4079" s="1">
        <v>46287</v>
      </c>
      <c r="E4079" t="s">
        <v>11819</v>
      </c>
      <c r="F4079" t="s">
        <v>17</v>
      </c>
      <c r="G4079">
        <v>8498</v>
      </c>
      <c r="H4079">
        <v>135.97</v>
      </c>
      <c r="I4079">
        <v>24.47</v>
      </c>
      <c r="J4079">
        <v>8337.56</v>
      </c>
      <c r="K4079" s="1">
        <v>46289</v>
      </c>
      <c r="L4079" t="s">
        <v>16456</v>
      </c>
      <c r="M4079">
        <f t="shared" si="756"/>
        <v>1</v>
      </c>
      <c r="N4079">
        <f>COUNTIF(Orders!$A:$A,C4079)</f>
        <v>1</v>
      </c>
      <c r="P4079">
        <f>COUNTIF(Orders!$H:$H,UPPER(SUBSTITUTE(TRIM(C4079),"-","")))</f>
        <v>1</v>
      </c>
      <c r="R4079" t="str">
        <f t="shared" si="757"/>
        <v>Matched Order Reference</v>
      </c>
      <c r="S4079">
        <f t="shared" si="758"/>
        <v>1</v>
      </c>
      <c r="V4079" cm="1">
        <f t="array" ref="V4079">IF(E4079&lt;&gt;"CAPTURE",0,SUMPRODUCT((MDR_Rates!$A$2:$A$10=F4079)*(G4079&gt;MDR_Rates!$B$2:$B$10)*((MDR_Rates!$C$2:$C$10="")+(G4079&lt;=MDR_Rates!$C$2:$C$10))*MDR_Rates!$D$2:$D$10))</f>
        <v>1.6</v>
      </c>
      <c r="W4079">
        <f t="shared" si="759"/>
        <v>135.97</v>
      </c>
      <c r="X4079">
        <f t="shared" si="760"/>
        <v>24.47</v>
      </c>
      <c r="Y4079">
        <f t="shared" si="761"/>
        <v>0</v>
      </c>
      <c r="Z4079">
        <f t="shared" si="762"/>
        <v>0</v>
      </c>
      <c r="AG4079" t="str">
        <f t="shared" si="763"/>
        <v/>
      </c>
      <c r="AI4079" t="str">
        <f t="shared" si="764"/>
        <v/>
      </c>
      <c r="AJ4079" t="str">
        <f t="shared" si="765"/>
        <v/>
      </c>
      <c r="AK4079" t="str">
        <f t="shared" si="766"/>
        <v>ORD26003007</v>
      </c>
      <c r="AL4079">
        <f>IF(E4079&lt;&gt;"CAPTURE","",COUNTIF(Orders!$H:$H,AK4079))</f>
        <v>1</v>
      </c>
      <c r="AP4079" t="str">
        <f t="shared" si="767"/>
        <v>Matched to Order</v>
      </c>
      <c r="AQ4079">
        <f>IF(COUNTIF($A$2:A4079,A4079)=1,1,0)</f>
        <v>1</v>
      </c>
    </row>
    <row r="4080" spans="1:43" x14ac:dyDescent="0.3">
      <c r="A4080" t="s">
        <v>16543</v>
      </c>
      <c r="C4080" t="s">
        <v>16544</v>
      </c>
      <c r="D4080" s="1">
        <v>46287</v>
      </c>
      <c r="E4080" t="s">
        <v>11819</v>
      </c>
      <c r="F4080" t="s">
        <v>9</v>
      </c>
      <c r="G4080">
        <v>6498</v>
      </c>
      <c r="H4080">
        <v>19.489999999999998</v>
      </c>
      <c r="I4080">
        <v>3.51</v>
      </c>
      <c r="J4080">
        <v>6475</v>
      </c>
      <c r="K4080" s="1">
        <v>46289</v>
      </c>
      <c r="L4080" t="s">
        <v>16456</v>
      </c>
      <c r="M4080">
        <f t="shared" si="756"/>
        <v>1</v>
      </c>
      <c r="N4080">
        <f>COUNTIF(Orders!$A:$A,C4080)</f>
        <v>1</v>
      </c>
      <c r="P4080">
        <f>COUNTIF(Orders!$H:$H,UPPER(SUBSTITUTE(TRIM(C4080),"-","")))</f>
        <v>1</v>
      </c>
      <c r="R4080" t="str">
        <f t="shared" si="757"/>
        <v>Matched Order Reference</v>
      </c>
      <c r="S4080">
        <f t="shared" si="758"/>
        <v>1</v>
      </c>
      <c r="V4080" cm="1">
        <f t="array" ref="V4080">IF(E4080&lt;&gt;"CAPTURE",0,SUMPRODUCT((MDR_Rates!$A$2:$A$10=F4080)*(G4080&gt;MDR_Rates!$B$2:$B$10)*((MDR_Rates!$C$2:$C$10="")+(G4080&lt;=MDR_Rates!$C$2:$C$10))*MDR_Rates!$D$2:$D$10))</f>
        <v>0.3</v>
      </c>
      <c r="W4080">
        <f t="shared" si="759"/>
        <v>19.489999999999998</v>
      </c>
      <c r="X4080">
        <f t="shared" si="760"/>
        <v>3.51</v>
      </c>
      <c r="Y4080">
        <f t="shared" si="761"/>
        <v>0</v>
      </c>
      <c r="Z4080">
        <f t="shared" si="762"/>
        <v>0</v>
      </c>
      <c r="AG4080" t="str">
        <f t="shared" si="763"/>
        <v/>
      </c>
      <c r="AI4080" t="str">
        <f t="shared" si="764"/>
        <v/>
      </c>
      <c r="AJ4080" t="str">
        <f t="shared" si="765"/>
        <v/>
      </c>
      <c r="AK4080" t="str">
        <f t="shared" si="766"/>
        <v>ORD26003019</v>
      </c>
      <c r="AL4080">
        <f>IF(E4080&lt;&gt;"CAPTURE","",COUNTIF(Orders!$H:$H,AK4080))</f>
        <v>1</v>
      </c>
      <c r="AP4080" t="str">
        <f t="shared" si="767"/>
        <v>Matched to Order</v>
      </c>
      <c r="AQ4080">
        <f>IF(COUNTIF($A$2:A4080,A4080)=1,1,0)</f>
        <v>1</v>
      </c>
    </row>
    <row r="4081" spans="1:43" x14ac:dyDescent="0.3">
      <c r="A4081" t="s">
        <v>16545</v>
      </c>
      <c r="C4081" t="s">
        <v>6070</v>
      </c>
      <c r="D4081" s="1">
        <v>46287</v>
      </c>
      <c r="E4081" t="s">
        <v>11819</v>
      </c>
      <c r="F4081" t="s">
        <v>9</v>
      </c>
      <c r="G4081">
        <v>4498</v>
      </c>
      <c r="H4081">
        <v>13.49</v>
      </c>
      <c r="I4081">
        <v>2.4300000000000002</v>
      </c>
      <c r="J4081">
        <v>4482.08</v>
      </c>
      <c r="K4081" s="1">
        <v>46289</v>
      </c>
      <c r="L4081" t="s">
        <v>16456</v>
      </c>
      <c r="M4081">
        <f t="shared" si="756"/>
        <v>1</v>
      </c>
      <c r="N4081">
        <f>COUNTIF(Orders!$A:$A,C4081)</f>
        <v>1</v>
      </c>
      <c r="P4081">
        <f>COUNTIF(Orders!$H:$H,UPPER(SUBSTITUTE(TRIM(C4081),"-","")))</f>
        <v>1</v>
      </c>
      <c r="R4081" t="str">
        <f t="shared" si="757"/>
        <v>Matched Order Reference</v>
      </c>
      <c r="S4081">
        <f t="shared" si="758"/>
        <v>1</v>
      </c>
      <c r="V4081" cm="1">
        <f t="array" ref="V4081">IF(E4081&lt;&gt;"CAPTURE",0,SUMPRODUCT((MDR_Rates!$A$2:$A$10=F4081)*(G4081&gt;MDR_Rates!$B$2:$B$10)*((MDR_Rates!$C$2:$C$10="")+(G4081&lt;=MDR_Rates!$C$2:$C$10))*MDR_Rates!$D$2:$D$10))</f>
        <v>0.3</v>
      </c>
      <c r="W4081">
        <f t="shared" si="759"/>
        <v>13.49</v>
      </c>
      <c r="X4081">
        <f t="shared" si="760"/>
        <v>2.4300000000000002</v>
      </c>
      <c r="Y4081">
        <f t="shared" si="761"/>
        <v>0</v>
      </c>
      <c r="Z4081">
        <f t="shared" si="762"/>
        <v>0</v>
      </c>
      <c r="AG4081" t="str">
        <f t="shared" si="763"/>
        <v/>
      </c>
      <c r="AI4081" t="str">
        <f t="shared" si="764"/>
        <v/>
      </c>
      <c r="AJ4081" t="str">
        <f t="shared" si="765"/>
        <v/>
      </c>
      <c r="AK4081" t="str">
        <f t="shared" si="766"/>
        <v>ORD26003052</v>
      </c>
      <c r="AL4081">
        <f>IF(E4081&lt;&gt;"CAPTURE","",COUNTIF(Orders!$H:$H,AK4081))</f>
        <v>1</v>
      </c>
      <c r="AP4081" t="str">
        <f t="shared" si="767"/>
        <v>Matched to Order</v>
      </c>
      <c r="AQ4081">
        <f>IF(COUNTIF($A$2:A4081,A4081)=1,1,0)</f>
        <v>1</v>
      </c>
    </row>
    <row r="4082" spans="1:43" x14ac:dyDescent="0.3">
      <c r="A4082" t="s">
        <v>16546</v>
      </c>
      <c r="C4082" t="s">
        <v>16547</v>
      </c>
      <c r="D4082" s="1">
        <v>46287</v>
      </c>
      <c r="E4082" t="s">
        <v>11819</v>
      </c>
      <c r="F4082" t="s">
        <v>44</v>
      </c>
      <c r="G4082">
        <v>3098</v>
      </c>
      <c r="H4082">
        <v>52.67</v>
      </c>
      <c r="I4082">
        <v>9.48</v>
      </c>
      <c r="J4082">
        <v>3035.85</v>
      </c>
      <c r="K4082" s="1">
        <v>46289</v>
      </c>
      <c r="L4082" t="s">
        <v>16456</v>
      </c>
      <c r="M4082">
        <f t="shared" si="756"/>
        <v>1</v>
      </c>
      <c r="N4082">
        <f>COUNTIF(Orders!$A:$A,C4082)</f>
        <v>1</v>
      </c>
      <c r="P4082">
        <f>COUNTIF(Orders!$H:$H,UPPER(SUBSTITUTE(TRIM(C4082),"-","")))</f>
        <v>1</v>
      </c>
      <c r="R4082" t="str">
        <f t="shared" si="757"/>
        <v>Matched Order Reference</v>
      </c>
      <c r="S4082">
        <f t="shared" si="758"/>
        <v>1</v>
      </c>
      <c r="V4082" cm="1">
        <f t="array" ref="V4082">IF(E4082&lt;&gt;"CAPTURE",0,SUMPRODUCT((MDR_Rates!$A$2:$A$10=F4082)*(G4082&gt;MDR_Rates!$B$2:$B$10)*((MDR_Rates!$C$2:$C$10="")+(G4082&lt;=MDR_Rates!$C$2:$C$10))*MDR_Rates!$D$2:$D$10))</f>
        <v>1.7</v>
      </c>
      <c r="W4082">
        <f t="shared" si="759"/>
        <v>52.67</v>
      </c>
      <c r="X4082">
        <f t="shared" si="760"/>
        <v>9.48</v>
      </c>
      <c r="Y4082">
        <f t="shared" si="761"/>
        <v>0</v>
      </c>
      <c r="Z4082">
        <f t="shared" si="762"/>
        <v>0</v>
      </c>
      <c r="AG4082" t="str">
        <f t="shared" si="763"/>
        <v/>
      </c>
      <c r="AI4082" t="str">
        <f t="shared" si="764"/>
        <v/>
      </c>
      <c r="AJ4082" t="str">
        <f t="shared" si="765"/>
        <v/>
      </c>
      <c r="AK4082" t="str">
        <f t="shared" si="766"/>
        <v>ORD26003070</v>
      </c>
      <c r="AL4082">
        <f>IF(E4082&lt;&gt;"CAPTURE","",COUNTIF(Orders!$H:$H,AK4082))</f>
        <v>1</v>
      </c>
      <c r="AP4082" t="str">
        <f t="shared" si="767"/>
        <v>Matched to Order</v>
      </c>
      <c r="AQ4082">
        <f>IF(COUNTIF($A$2:A4082,A4082)=1,1,0)</f>
        <v>1</v>
      </c>
    </row>
    <row r="4083" spans="1:43" x14ac:dyDescent="0.3">
      <c r="A4083" t="s">
        <v>16548</v>
      </c>
      <c r="C4083" t="s">
        <v>6197</v>
      </c>
      <c r="D4083" s="1">
        <v>46287</v>
      </c>
      <c r="E4083" t="s">
        <v>11819</v>
      </c>
      <c r="F4083" t="s">
        <v>17</v>
      </c>
      <c r="G4083">
        <v>349</v>
      </c>
      <c r="H4083">
        <v>6.28</v>
      </c>
      <c r="I4083">
        <v>1.1299999999999999</v>
      </c>
      <c r="J4083">
        <v>341.59</v>
      </c>
      <c r="K4083" s="1">
        <v>46289</v>
      </c>
      <c r="L4083" t="s">
        <v>16456</v>
      </c>
      <c r="M4083">
        <f t="shared" si="756"/>
        <v>1</v>
      </c>
      <c r="N4083">
        <f>COUNTIF(Orders!$A:$A,C4083)</f>
        <v>1</v>
      </c>
      <c r="P4083">
        <f>COUNTIF(Orders!$H:$H,UPPER(SUBSTITUTE(TRIM(C4083),"-","")))</f>
        <v>1</v>
      </c>
      <c r="R4083" t="str">
        <f t="shared" si="757"/>
        <v>Matched Order Reference</v>
      </c>
      <c r="S4083">
        <f t="shared" si="758"/>
        <v>1</v>
      </c>
      <c r="V4083" cm="1">
        <f t="array" ref="V4083">IF(E4083&lt;&gt;"CAPTURE",0,SUMPRODUCT((MDR_Rates!$A$2:$A$10=F4083)*(G4083&gt;MDR_Rates!$B$2:$B$10)*((MDR_Rates!$C$2:$C$10="")+(G4083&lt;=MDR_Rates!$C$2:$C$10))*MDR_Rates!$D$2:$D$10))</f>
        <v>1.8</v>
      </c>
      <c r="W4083">
        <f t="shared" si="759"/>
        <v>6.28</v>
      </c>
      <c r="X4083">
        <f t="shared" si="760"/>
        <v>1.1299999999999999</v>
      </c>
      <c r="Y4083">
        <f t="shared" si="761"/>
        <v>0</v>
      </c>
      <c r="Z4083">
        <f t="shared" si="762"/>
        <v>0</v>
      </c>
      <c r="AG4083" t="str">
        <f t="shared" si="763"/>
        <v/>
      </c>
      <c r="AI4083" t="str">
        <f t="shared" si="764"/>
        <v/>
      </c>
      <c r="AJ4083" t="str">
        <f t="shared" si="765"/>
        <v/>
      </c>
      <c r="AK4083" t="str">
        <f t="shared" si="766"/>
        <v>ORD26003117</v>
      </c>
      <c r="AL4083">
        <f>IF(E4083&lt;&gt;"CAPTURE","",COUNTIF(Orders!$H:$H,AK4083))</f>
        <v>1</v>
      </c>
      <c r="AP4083" t="str">
        <f t="shared" si="767"/>
        <v>Matched to Order</v>
      </c>
      <c r="AQ4083">
        <f>IF(COUNTIF($A$2:A4083,A4083)=1,1,0)</f>
        <v>1</v>
      </c>
    </row>
    <row r="4084" spans="1:43" x14ac:dyDescent="0.3">
      <c r="A4084" t="s">
        <v>16549</v>
      </c>
      <c r="C4084" t="s">
        <v>6293</v>
      </c>
      <c r="D4084" s="1">
        <v>46287</v>
      </c>
      <c r="E4084" t="s">
        <v>11819</v>
      </c>
      <c r="F4084" t="s">
        <v>9</v>
      </c>
      <c r="G4084">
        <v>3797</v>
      </c>
      <c r="H4084">
        <v>11.39</v>
      </c>
      <c r="I4084">
        <v>2.0499999999999998</v>
      </c>
      <c r="J4084">
        <v>3783.56</v>
      </c>
      <c r="K4084" s="1">
        <v>46289</v>
      </c>
      <c r="L4084" t="s">
        <v>16456</v>
      </c>
      <c r="M4084">
        <f t="shared" si="756"/>
        <v>1</v>
      </c>
      <c r="N4084">
        <f>COUNTIF(Orders!$A:$A,C4084)</f>
        <v>1</v>
      </c>
      <c r="P4084">
        <f>COUNTIF(Orders!$H:$H,UPPER(SUBSTITUTE(TRIM(C4084),"-","")))</f>
        <v>1</v>
      </c>
      <c r="R4084" t="str">
        <f t="shared" si="757"/>
        <v>Matched Order Reference</v>
      </c>
      <c r="S4084">
        <f t="shared" si="758"/>
        <v>1</v>
      </c>
      <c r="V4084" cm="1">
        <f t="array" ref="V4084">IF(E4084&lt;&gt;"CAPTURE",0,SUMPRODUCT((MDR_Rates!$A$2:$A$10=F4084)*(G4084&gt;MDR_Rates!$B$2:$B$10)*((MDR_Rates!$C$2:$C$10="")+(G4084&lt;=MDR_Rates!$C$2:$C$10))*MDR_Rates!$D$2:$D$10))</f>
        <v>0.3</v>
      </c>
      <c r="W4084">
        <f t="shared" si="759"/>
        <v>11.39</v>
      </c>
      <c r="X4084">
        <f t="shared" si="760"/>
        <v>2.0499999999999998</v>
      </c>
      <c r="Y4084">
        <f t="shared" si="761"/>
        <v>0</v>
      </c>
      <c r="Z4084">
        <f t="shared" si="762"/>
        <v>0</v>
      </c>
      <c r="AG4084" t="str">
        <f t="shared" si="763"/>
        <v/>
      </c>
      <c r="AI4084" t="str">
        <f t="shared" si="764"/>
        <v/>
      </c>
      <c r="AJ4084" t="str">
        <f t="shared" si="765"/>
        <v/>
      </c>
      <c r="AK4084" t="str">
        <f t="shared" si="766"/>
        <v>ORD26003165</v>
      </c>
      <c r="AL4084">
        <f>IF(E4084&lt;&gt;"CAPTURE","",COUNTIF(Orders!$H:$H,AK4084))</f>
        <v>1</v>
      </c>
      <c r="AP4084" t="str">
        <f t="shared" si="767"/>
        <v>Matched to Order</v>
      </c>
      <c r="AQ4084">
        <f>IF(COUNTIF($A$2:A4084,A4084)=1,1,0)</f>
        <v>1</v>
      </c>
    </row>
    <row r="4085" spans="1:43" x14ac:dyDescent="0.3">
      <c r="A4085" t="s">
        <v>16550</v>
      </c>
      <c r="C4085" t="s">
        <v>6323</v>
      </c>
      <c r="D4085" s="1">
        <v>46287</v>
      </c>
      <c r="E4085" t="s">
        <v>11819</v>
      </c>
      <c r="F4085" t="s">
        <v>9</v>
      </c>
      <c r="G4085">
        <v>4998</v>
      </c>
      <c r="H4085">
        <v>14.99</v>
      </c>
      <c r="I4085">
        <v>2.7</v>
      </c>
      <c r="J4085">
        <v>4980.3100000000004</v>
      </c>
      <c r="K4085" s="1">
        <v>46289</v>
      </c>
      <c r="L4085" t="s">
        <v>16456</v>
      </c>
      <c r="M4085">
        <f t="shared" si="756"/>
        <v>1</v>
      </c>
      <c r="N4085">
        <f>COUNTIF(Orders!$A:$A,C4085)</f>
        <v>1</v>
      </c>
      <c r="P4085">
        <f>COUNTIF(Orders!$H:$H,UPPER(SUBSTITUTE(TRIM(C4085),"-","")))</f>
        <v>1</v>
      </c>
      <c r="R4085" t="str">
        <f t="shared" si="757"/>
        <v>Matched Order Reference</v>
      </c>
      <c r="S4085">
        <f t="shared" si="758"/>
        <v>1</v>
      </c>
      <c r="V4085" cm="1">
        <f t="array" ref="V4085">IF(E4085&lt;&gt;"CAPTURE",0,SUMPRODUCT((MDR_Rates!$A$2:$A$10=F4085)*(G4085&gt;MDR_Rates!$B$2:$B$10)*((MDR_Rates!$C$2:$C$10="")+(G4085&lt;=MDR_Rates!$C$2:$C$10))*MDR_Rates!$D$2:$D$10))</f>
        <v>0.3</v>
      </c>
      <c r="W4085">
        <f t="shared" si="759"/>
        <v>14.99</v>
      </c>
      <c r="X4085">
        <f t="shared" si="760"/>
        <v>2.7</v>
      </c>
      <c r="Y4085">
        <f t="shared" si="761"/>
        <v>0</v>
      </c>
      <c r="Z4085">
        <f t="shared" si="762"/>
        <v>0</v>
      </c>
      <c r="AG4085" t="str">
        <f t="shared" si="763"/>
        <v/>
      </c>
      <c r="AI4085" t="str">
        <f t="shared" si="764"/>
        <v/>
      </c>
      <c r="AJ4085" t="str">
        <f t="shared" si="765"/>
        <v/>
      </c>
      <c r="AK4085" t="str">
        <f t="shared" si="766"/>
        <v>ORD26003180</v>
      </c>
      <c r="AL4085">
        <f>IF(E4085&lt;&gt;"CAPTURE","",COUNTIF(Orders!$H:$H,AK4085))</f>
        <v>1</v>
      </c>
      <c r="AP4085" t="str">
        <f t="shared" si="767"/>
        <v>Matched to Order</v>
      </c>
      <c r="AQ4085">
        <f>IF(COUNTIF($A$2:A4085,A4085)=1,1,0)</f>
        <v>1</v>
      </c>
    </row>
    <row r="4086" spans="1:43" x14ac:dyDescent="0.3">
      <c r="A4086" t="s">
        <v>16551</v>
      </c>
      <c r="C4086" t="s">
        <v>16552</v>
      </c>
      <c r="D4086" s="1">
        <v>46287</v>
      </c>
      <c r="E4086" t="s">
        <v>11819</v>
      </c>
      <c r="F4086" t="s">
        <v>9</v>
      </c>
      <c r="G4086">
        <v>3597</v>
      </c>
      <c r="H4086">
        <v>10.79</v>
      </c>
      <c r="I4086">
        <v>1.94</v>
      </c>
      <c r="J4086">
        <v>3584.27</v>
      </c>
      <c r="K4086" s="1">
        <v>46289</v>
      </c>
      <c r="L4086" t="s">
        <v>16456</v>
      </c>
      <c r="M4086">
        <f t="shared" si="756"/>
        <v>1</v>
      </c>
      <c r="N4086">
        <f>COUNTIF(Orders!$A:$A,C4086)</f>
        <v>1</v>
      </c>
      <c r="P4086">
        <f>COUNTIF(Orders!$H:$H,UPPER(SUBSTITUTE(TRIM(C4086),"-","")))</f>
        <v>1</v>
      </c>
      <c r="R4086" t="str">
        <f t="shared" si="757"/>
        <v>Matched Order Reference</v>
      </c>
      <c r="S4086">
        <f t="shared" si="758"/>
        <v>1</v>
      </c>
      <c r="V4086" cm="1">
        <f t="array" ref="V4086">IF(E4086&lt;&gt;"CAPTURE",0,SUMPRODUCT((MDR_Rates!$A$2:$A$10=F4086)*(G4086&gt;MDR_Rates!$B$2:$B$10)*((MDR_Rates!$C$2:$C$10="")+(G4086&lt;=MDR_Rates!$C$2:$C$10))*MDR_Rates!$D$2:$D$10))</f>
        <v>0.3</v>
      </c>
      <c r="W4086">
        <f t="shared" si="759"/>
        <v>10.79</v>
      </c>
      <c r="X4086">
        <f t="shared" si="760"/>
        <v>1.94</v>
      </c>
      <c r="Y4086">
        <f t="shared" si="761"/>
        <v>0</v>
      </c>
      <c r="Z4086">
        <f t="shared" si="762"/>
        <v>0</v>
      </c>
      <c r="AG4086" t="str">
        <f t="shared" si="763"/>
        <v/>
      </c>
      <c r="AI4086" t="str">
        <f t="shared" si="764"/>
        <v/>
      </c>
      <c r="AJ4086" t="str">
        <f t="shared" si="765"/>
        <v/>
      </c>
      <c r="AK4086" t="str">
        <f t="shared" si="766"/>
        <v>ORD26003202</v>
      </c>
      <c r="AL4086">
        <f>IF(E4086&lt;&gt;"CAPTURE","",COUNTIF(Orders!$H:$H,AK4086))</f>
        <v>1</v>
      </c>
      <c r="AP4086" t="str">
        <f t="shared" si="767"/>
        <v>Matched to Order</v>
      </c>
      <c r="AQ4086">
        <f>IF(COUNTIF($A$2:A4086,A4086)=1,1,0)</f>
        <v>1</v>
      </c>
    </row>
    <row r="4087" spans="1:43" x14ac:dyDescent="0.3">
      <c r="A4087" t="s">
        <v>16553</v>
      </c>
      <c r="C4087" t="s">
        <v>6441</v>
      </c>
      <c r="D4087" s="1">
        <v>46287</v>
      </c>
      <c r="E4087" t="s">
        <v>11819</v>
      </c>
      <c r="F4087" t="s">
        <v>9</v>
      </c>
      <c r="G4087">
        <v>9798</v>
      </c>
      <c r="H4087">
        <v>29.39</v>
      </c>
      <c r="I4087">
        <v>5.29</v>
      </c>
      <c r="J4087">
        <v>9763.32</v>
      </c>
      <c r="K4087" s="1">
        <v>46289</v>
      </c>
      <c r="L4087" t="s">
        <v>16456</v>
      </c>
      <c r="M4087">
        <f t="shared" si="756"/>
        <v>1</v>
      </c>
      <c r="N4087">
        <f>COUNTIF(Orders!$A:$A,C4087)</f>
        <v>1</v>
      </c>
      <c r="P4087">
        <f>COUNTIF(Orders!$H:$H,UPPER(SUBSTITUTE(TRIM(C4087),"-","")))</f>
        <v>1</v>
      </c>
      <c r="R4087" t="str">
        <f t="shared" si="757"/>
        <v>Matched Order Reference</v>
      </c>
      <c r="S4087">
        <f t="shared" si="758"/>
        <v>1</v>
      </c>
      <c r="V4087" cm="1">
        <f t="array" ref="V4087">IF(E4087&lt;&gt;"CAPTURE",0,SUMPRODUCT((MDR_Rates!$A$2:$A$10=F4087)*(G4087&gt;MDR_Rates!$B$2:$B$10)*((MDR_Rates!$C$2:$C$10="")+(G4087&lt;=MDR_Rates!$C$2:$C$10))*MDR_Rates!$D$2:$D$10))</f>
        <v>0.3</v>
      </c>
      <c r="W4087">
        <f t="shared" si="759"/>
        <v>29.39</v>
      </c>
      <c r="X4087">
        <f t="shared" si="760"/>
        <v>5.29</v>
      </c>
      <c r="Y4087">
        <f t="shared" si="761"/>
        <v>0</v>
      </c>
      <c r="Z4087">
        <f t="shared" si="762"/>
        <v>0</v>
      </c>
      <c r="AG4087" t="str">
        <f t="shared" si="763"/>
        <v/>
      </c>
      <c r="AI4087" t="str">
        <f t="shared" si="764"/>
        <v/>
      </c>
      <c r="AJ4087" t="str">
        <f t="shared" si="765"/>
        <v/>
      </c>
      <c r="AK4087" t="str">
        <f t="shared" si="766"/>
        <v>ORD26003240</v>
      </c>
      <c r="AL4087">
        <f>IF(E4087&lt;&gt;"CAPTURE","",COUNTIF(Orders!$H:$H,AK4087))</f>
        <v>1</v>
      </c>
      <c r="AP4087" t="str">
        <f t="shared" si="767"/>
        <v>Matched to Order</v>
      </c>
      <c r="AQ4087">
        <f>IF(COUNTIF($A$2:A4087,A4087)=1,1,0)</f>
        <v>1</v>
      </c>
    </row>
    <row r="4088" spans="1:43" x14ac:dyDescent="0.3">
      <c r="A4088" t="s">
        <v>16554</v>
      </c>
      <c r="C4088" t="s">
        <v>6455</v>
      </c>
      <c r="D4088" s="1">
        <v>46287</v>
      </c>
      <c r="E4088" t="s">
        <v>11819</v>
      </c>
      <c r="F4088" t="s">
        <v>44</v>
      </c>
      <c r="G4088">
        <v>3998</v>
      </c>
      <c r="H4088">
        <v>67.97</v>
      </c>
      <c r="I4088">
        <v>12.23</v>
      </c>
      <c r="J4088">
        <v>3917.8</v>
      </c>
      <c r="K4088" s="1">
        <v>46289</v>
      </c>
      <c r="L4088" t="s">
        <v>16456</v>
      </c>
      <c r="M4088">
        <f t="shared" si="756"/>
        <v>1</v>
      </c>
      <c r="N4088">
        <f>COUNTIF(Orders!$A:$A,C4088)</f>
        <v>1</v>
      </c>
      <c r="P4088">
        <f>COUNTIF(Orders!$H:$H,UPPER(SUBSTITUTE(TRIM(C4088),"-","")))</f>
        <v>1</v>
      </c>
      <c r="R4088" t="str">
        <f t="shared" si="757"/>
        <v>Matched Order Reference</v>
      </c>
      <c r="S4088">
        <f t="shared" si="758"/>
        <v>1</v>
      </c>
      <c r="V4088" cm="1">
        <f t="array" ref="V4088">IF(E4088&lt;&gt;"CAPTURE",0,SUMPRODUCT((MDR_Rates!$A$2:$A$10=F4088)*(G4088&gt;MDR_Rates!$B$2:$B$10)*((MDR_Rates!$C$2:$C$10="")+(G4088&lt;=MDR_Rates!$C$2:$C$10))*MDR_Rates!$D$2:$D$10))</f>
        <v>1.7</v>
      </c>
      <c r="W4088">
        <f t="shared" si="759"/>
        <v>67.97</v>
      </c>
      <c r="X4088">
        <f t="shared" si="760"/>
        <v>12.23</v>
      </c>
      <c r="Y4088">
        <f t="shared" si="761"/>
        <v>0</v>
      </c>
      <c r="Z4088">
        <f t="shared" si="762"/>
        <v>0</v>
      </c>
      <c r="AG4088" t="str">
        <f t="shared" si="763"/>
        <v/>
      </c>
      <c r="AI4088" t="str">
        <f t="shared" si="764"/>
        <v/>
      </c>
      <c r="AJ4088" t="str">
        <f t="shared" si="765"/>
        <v/>
      </c>
      <c r="AK4088" t="str">
        <f t="shared" si="766"/>
        <v>ORD26003247</v>
      </c>
      <c r="AL4088">
        <f>IF(E4088&lt;&gt;"CAPTURE","",COUNTIF(Orders!$H:$H,AK4088))</f>
        <v>1</v>
      </c>
      <c r="AP4088" t="str">
        <f t="shared" si="767"/>
        <v>Matched to Order</v>
      </c>
      <c r="AQ4088">
        <f>IF(COUNTIF($A$2:A4088,A4088)=1,1,0)</f>
        <v>1</v>
      </c>
    </row>
    <row r="4089" spans="1:43" x14ac:dyDescent="0.3">
      <c r="A4089" t="s">
        <v>16555</v>
      </c>
      <c r="C4089" t="s">
        <v>16556</v>
      </c>
      <c r="D4089" s="1">
        <v>46287</v>
      </c>
      <c r="E4089" t="s">
        <v>11819</v>
      </c>
      <c r="F4089" t="s">
        <v>17</v>
      </c>
      <c r="G4089">
        <v>1299</v>
      </c>
      <c r="H4089">
        <v>23.38</v>
      </c>
      <c r="I4089">
        <v>4.21</v>
      </c>
      <c r="J4089">
        <v>1271.4100000000001</v>
      </c>
      <c r="K4089" s="1">
        <v>46289</v>
      </c>
      <c r="L4089" t="s">
        <v>16456</v>
      </c>
      <c r="M4089">
        <f t="shared" si="756"/>
        <v>1</v>
      </c>
      <c r="N4089">
        <f>COUNTIF(Orders!$A:$A,C4089)</f>
        <v>0</v>
      </c>
      <c r="P4089">
        <f>COUNTIF(Orders!$H:$H,UPPER(SUBSTITUTE(TRIM(C4089),"-","")))</f>
        <v>1</v>
      </c>
      <c r="R4089" t="str">
        <f t="shared" si="757"/>
        <v>Matched Order Reference</v>
      </c>
      <c r="S4089">
        <f t="shared" si="758"/>
        <v>1</v>
      </c>
      <c r="V4089" cm="1">
        <f t="array" ref="V4089">IF(E4089&lt;&gt;"CAPTURE",0,SUMPRODUCT((MDR_Rates!$A$2:$A$10=F4089)*(G4089&gt;MDR_Rates!$B$2:$B$10)*((MDR_Rates!$C$2:$C$10="")+(G4089&lt;=MDR_Rates!$C$2:$C$10))*MDR_Rates!$D$2:$D$10))</f>
        <v>1.8</v>
      </c>
      <c r="W4089">
        <f t="shared" si="759"/>
        <v>23.38</v>
      </c>
      <c r="X4089">
        <f t="shared" si="760"/>
        <v>4.21</v>
      </c>
      <c r="Y4089">
        <f t="shared" si="761"/>
        <v>0</v>
      </c>
      <c r="Z4089">
        <f t="shared" si="762"/>
        <v>0</v>
      </c>
      <c r="AG4089" t="str">
        <f t="shared" si="763"/>
        <v/>
      </c>
      <c r="AI4089" t="str">
        <f t="shared" si="764"/>
        <v/>
      </c>
      <c r="AJ4089" t="str">
        <f t="shared" si="765"/>
        <v/>
      </c>
      <c r="AK4089" t="str">
        <f t="shared" si="766"/>
        <v>ORD26003274</v>
      </c>
      <c r="AL4089">
        <f>IF(E4089&lt;&gt;"CAPTURE","",COUNTIF(Orders!$H:$H,AK4089))</f>
        <v>1</v>
      </c>
      <c r="AP4089" t="str">
        <f t="shared" si="767"/>
        <v>Matched to Order</v>
      </c>
      <c r="AQ4089">
        <f>IF(COUNTIF($A$2:A4089,A4089)=1,1,0)</f>
        <v>1</v>
      </c>
    </row>
    <row r="4090" spans="1:43" x14ac:dyDescent="0.3">
      <c r="A4090" t="s">
        <v>16557</v>
      </c>
      <c r="C4090" t="s">
        <v>16558</v>
      </c>
      <c r="D4090" s="1">
        <v>46287</v>
      </c>
      <c r="E4090" t="s">
        <v>11819</v>
      </c>
      <c r="F4090" t="s">
        <v>9</v>
      </c>
      <c r="G4090">
        <v>13497</v>
      </c>
      <c r="H4090">
        <v>40.49</v>
      </c>
      <c r="I4090">
        <v>7.29</v>
      </c>
      <c r="J4090">
        <v>13449.22</v>
      </c>
      <c r="K4090" s="1">
        <v>46289</v>
      </c>
      <c r="L4090" t="s">
        <v>16456</v>
      </c>
      <c r="M4090">
        <f t="shared" si="756"/>
        <v>1</v>
      </c>
      <c r="N4090">
        <f>COUNTIF(Orders!$A:$A,C4090)</f>
        <v>0</v>
      </c>
      <c r="P4090">
        <f>COUNTIF(Orders!$H:$H,UPPER(SUBSTITUTE(TRIM(C4090),"-","")))</f>
        <v>1</v>
      </c>
      <c r="R4090" t="str">
        <f t="shared" si="757"/>
        <v>Matched Order Reference</v>
      </c>
      <c r="S4090">
        <f t="shared" si="758"/>
        <v>1</v>
      </c>
      <c r="V4090" cm="1">
        <f t="array" ref="V4090">IF(E4090&lt;&gt;"CAPTURE",0,SUMPRODUCT((MDR_Rates!$A$2:$A$10=F4090)*(G4090&gt;MDR_Rates!$B$2:$B$10)*((MDR_Rates!$C$2:$C$10="")+(G4090&lt;=MDR_Rates!$C$2:$C$10))*MDR_Rates!$D$2:$D$10))</f>
        <v>0.3</v>
      </c>
      <c r="W4090">
        <f t="shared" si="759"/>
        <v>40.49</v>
      </c>
      <c r="X4090">
        <f t="shared" si="760"/>
        <v>7.29</v>
      </c>
      <c r="Y4090">
        <f t="shared" si="761"/>
        <v>0</v>
      </c>
      <c r="Z4090">
        <f t="shared" si="762"/>
        <v>0</v>
      </c>
      <c r="AG4090" t="str">
        <f t="shared" si="763"/>
        <v/>
      </c>
      <c r="AI4090" t="str">
        <f t="shared" si="764"/>
        <v/>
      </c>
      <c r="AJ4090" t="str">
        <f t="shared" si="765"/>
        <v/>
      </c>
      <c r="AK4090" t="str">
        <f t="shared" si="766"/>
        <v>ORD26003324</v>
      </c>
      <c r="AL4090">
        <f>IF(E4090&lt;&gt;"CAPTURE","",COUNTIF(Orders!$H:$H,AK4090))</f>
        <v>1</v>
      </c>
      <c r="AP4090" t="str">
        <f t="shared" si="767"/>
        <v>Matched to Order</v>
      </c>
      <c r="AQ4090">
        <f>IF(COUNTIF($A$2:A4090,A4090)=1,1,0)</f>
        <v>1</v>
      </c>
    </row>
    <row r="4091" spans="1:43" x14ac:dyDescent="0.3">
      <c r="A4091" t="s">
        <v>16559</v>
      </c>
      <c r="C4091" t="s">
        <v>16560</v>
      </c>
      <c r="D4091" s="1">
        <v>46287</v>
      </c>
      <c r="E4091" t="s">
        <v>11819</v>
      </c>
      <c r="F4091" t="s">
        <v>17</v>
      </c>
      <c r="G4091">
        <v>8997</v>
      </c>
      <c r="H4091">
        <v>143.94999999999999</v>
      </c>
      <c r="I4091">
        <v>25.91</v>
      </c>
      <c r="J4091">
        <v>8827.14</v>
      </c>
      <c r="K4091" s="1">
        <v>46289</v>
      </c>
      <c r="L4091" t="s">
        <v>16456</v>
      </c>
      <c r="M4091">
        <f t="shared" si="756"/>
        <v>1</v>
      </c>
      <c r="N4091">
        <f>COUNTIF(Orders!$A:$A,C4091)</f>
        <v>1</v>
      </c>
      <c r="P4091">
        <f>COUNTIF(Orders!$H:$H,UPPER(SUBSTITUTE(TRIM(C4091),"-","")))</f>
        <v>1</v>
      </c>
      <c r="R4091" t="str">
        <f t="shared" si="757"/>
        <v>Matched Order Reference</v>
      </c>
      <c r="S4091">
        <f t="shared" si="758"/>
        <v>1</v>
      </c>
      <c r="V4091" cm="1">
        <f t="array" ref="V4091">IF(E4091&lt;&gt;"CAPTURE",0,SUMPRODUCT((MDR_Rates!$A$2:$A$10=F4091)*(G4091&gt;MDR_Rates!$B$2:$B$10)*((MDR_Rates!$C$2:$C$10="")+(G4091&lt;=MDR_Rates!$C$2:$C$10))*MDR_Rates!$D$2:$D$10))</f>
        <v>1.6</v>
      </c>
      <c r="W4091">
        <f t="shared" si="759"/>
        <v>143.94999999999999</v>
      </c>
      <c r="X4091">
        <f t="shared" si="760"/>
        <v>25.91</v>
      </c>
      <c r="Y4091">
        <f t="shared" si="761"/>
        <v>0</v>
      </c>
      <c r="Z4091">
        <f t="shared" si="762"/>
        <v>0</v>
      </c>
      <c r="AG4091" t="str">
        <f t="shared" si="763"/>
        <v/>
      </c>
      <c r="AI4091" t="str">
        <f t="shared" si="764"/>
        <v/>
      </c>
      <c r="AJ4091" t="str">
        <f t="shared" si="765"/>
        <v/>
      </c>
      <c r="AK4091" t="str">
        <f t="shared" si="766"/>
        <v>ORD26003451</v>
      </c>
      <c r="AL4091">
        <f>IF(E4091&lt;&gt;"CAPTURE","",COUNTIF(Orders!$H:$H,AK4091))</f>
        <v>1</v>
      </c>
      <c r="AP4091" t="str">
        <f t="shared" si="767"/>
        <v>Matched to Order</v>
      </c>
      <c r="AQ4091">
        <f>IF(COUNTIF($A$2:A4091,A4091)=1,1,0)</f>
        <v>1</v>
      </c>
    </row>
    <row r="4092" spans="1:43" x14ac:dyDescent="0.3">
      <c r="A4092" t="s">
        <v>16561</v>
      </c>
      <c r="C4092" t="s">
        <v>16562</v>
      </c>
      <c r="D4092" s="1">
        <v>46287</v>
      </c>
      <c r="E4092" t="s">
        <v>11819</v>
      </c>
      <c r="F4092" t="s">
        <v>9</v>
      </c>
      <c r="G4092">
        <v>2298</v>
      </c>
      <c r="H4092">
        <v>6.89</v>
      </c>
      <c r="I4092">
        <v>1.24</v>
      </c>
      <c r="J4092">
        <v>2289.87</v>
      </c>
      <c r="K4092" s="1">
        <v>46289</v>
      </c>
      <c r="L4092" t="s">
        <v>16456</v>
      </c>
      <c r="M4092">
        <f t="shared" si="756"/>
        <v>1</v>
      </c>
      <c r="N4092">
        <f>COUNTIF(Orders!$A:$A,C4092)</f>
        <v>0</v>
      </c>
      <c r="P4092">
        <f>COUNTIF(Orders!$H:$H,UPPER(SUBSTITUTE(TRIM(C4092),"-","")))</f>
        <v>1</v>
      </c>
      <c r="R4092" t="str">
        <f t="shared" si="757"/>
        <v>Matched Order Reference</v>
      </c>
      <c r="S4092">
        <f t="shared" si="758"/>
        <v>1</v>
      </c>
      <c r="V4092" cm="1">
        <f t="array" ref="V4092">IF(E4092&lt;&gt;"CAPTURE",0,SUMPRODUCT((MDR_Rates!$A$2:$A$10=F4092)*(G4092&gt;MDR_Rates!$B$2:$B$10)*((MDR_Rates!$C$2:$C$10="")+(G4092&lt;=MDR_Rates!$C$2:$C$10))*MDR_Rates!$D$2:$D$10))</f>
        <v>0.3</v>
      </c>
      <c r="W4092">
        <f t="shared" si="759"/>
        <v>6.89</v>
      </c>
      <c r="X4092">
        <f t="shared" si="760"/>
        <v>1.24</v>
      </c>
      <c r="Y4092">
        <f t="shared" si="761"/>
        <v>0</v>
      </c>
      <c r="Z4092">
        <f t="shared" si="762"/>
        <v>0</v>
      </c>
      <c r="AG4092" t="str">
        <f t="shared" si="763"/>
        <v/>
      </c>
      <c r="AI4092" t="str">
        <f t="shared" si="764"/>
        <v/>
      </c>
      <c r="AJ4092" t="str">
        <f t="shared" si="765"/>
        <v/>
      </c>
      <c r="AK4092" t="str">
        <f t="shared" si="766"/>
        <v>ORD26003525</v>
      </c>
      <c r="AL4092">
        <f>IF(E4092&lt;&gt;"CAPTURE","",COUNTIF(Orders!$H:$H,AK4092))</f>
        <v>1</v>
      </c>
      <c r="AP4092" t="str">
        <f t="shared" si="767"/>
        <v>Matched to Order</v>
      </c>
      <c r="AQ4092">
        <f>IF(COUNTIF($A$2:A4092,A4092)=1,1,0)</f>
        <v>1</v>
      </c>
    </row>
    <row r="4093" spans="1:43" x14ac:dyDescent="0.3">
      <c r="A4093" t="s">
        <v>16563</v>
      </c>
      <c r="C4093" t="s">
        <v>7010</v>
      </c>
      <c r="D4093" s="1">
        <v>46287</v>
      </c>
      <c r="E4093" t="s">
        <v>11819</v>
      </c>
      <c r="F4093" t="s">
        <v>9</v>
      </c>
      <c r="G4093">
        <v>299</v>
      </c>
      <c r="H4093">
        <v>0</v>
      </c>
      <c r="I4093">
        <v>0</v>
      </c>
      <c r="J4093">
        <v>299</v>
      </c>
      <c r="K4093" s="1">
        <v>46289</v>
      </c>
      <c r="L4093" t="s">
        <v>16456</v>
      </c>
      <c r="M4093">
        <f t="shared" si="756"/>
        <v>1</v>
      </c>
      <c r="N4093">
        <f>COUNTIF(Orders!$A:$A,C4093)</f>
        <v>1</v>
      </c>
      <c r="P4093">
        <f>COUNTIF(Orders!$H:$H,UPPER(SUBSTITUTE(TRIM(C4093),"-","")))</f>
        <v>1</v>
      </c>
      <c r="R4093" t="str">
        <f t="shared" si="757"/>
        <v>Matched Order Reference</v>
      </c>
      <c r="S4093">
        <f t="shared" si="758"/>
        <v>1</v>
      </c>
      <c r="V4093" cm="1">
        <f t="array" ref="V4093">IF(E4093&lt;&gt;"CAPTURE",0,SUMPRODUCT((MDR_Rates!$A$2:$A$10=F4093)*(G4093&gt;MDR_Rates!$B$2:$B$10)*((MDR_Rates!$C$2:$C$10="")+(G4093&lt;=MDR_Rates!$C$2:$C$10))*MDR_Rates!$D$2:$D$10))</f>
        <v>0</v>
      </c>
      <c r="W4093">
        <f t="shared" si="759"/>
        <v>0</v>
      </c>
      <c r="X4093">
        <f t="shared" si="760"/>
        <v>0</v>
      </c>
      <c r="Y4093">
        <f t="shared" si="761"/>
        <v>0</v>
      </c>
      <c r="Z4093">
        <f t="shared" si="762"/>
        <v>0</v>
      </c>
      <c r="AG4093" t="str">
        <f t="shared" si="763"/>
        <v/>
      </c>
      <c r="AI4093" t="str">
        <f t="shared" si="764"/>
        <v/>
      </c>
      <c r="AJ4093" t="str">
        <f t="shared" si="765"/>
        <v/>
      </c>
      <c r="AK4093" t="str">
        <f t="shared" si="766"/>
        <v>ORD26003528</v>
      </c>
      <c r="AL4093">
        <f>IF(E4093&lt;&gt;"CAPTURE","",COUNTIF(Orders!$H:$H,AK4093))</f>
        <v>1</v>
      </c>
      <c r="AP4093" t="str">
        <f t="shared" si="767"/>
        <v>Matched to Order</v>
      </c>
      <c r="AQ4093">
        <f>IF(COUNTIF($A$2:A4093,A4093)=1,1,0)</f>
        <v>1</v>
      </c>
    </row>
    <row r="4094" spans="1:43" x14ac:dyDescent="0.3">
      <c r="A4094" t="s">
        <v>16564</v>
      </c>
      <c r="C4094" t="s">
        <v>7256</v>
      </c>
      <c r="D4094" s="1">
        <v>46287</v>
      </c>
      <c r="E4094" t="s">
        <v>11819</v>
      </c>
      <c r="F4094" t="s">
        <v>17</v>
      </c>
      <c r="G4094">
        <v>3498</v>
      </c>
      <c r="H4094">
        <v>55.97</v>
      </c>
      <c r="I4094">
        <v>10.07</v>
      </c>
      <c r="J4094">
        <v>3431.96</v>
      </c>
      <c r="K4094" s="1">
        <v>46289</v>
      </c>
      <c r="L4094" t="s">
        <v>16456</v>
      </c>
      <c r="M4094">
        <f t="shared" si="756"/>
        <v>1</v>
      </c>
      <c r="N4094">
        <f>COUNTIF(Orders!$A:$A,C4094)</f>
        <v>1</v>
      </c>
      <c r="P4094">
        <f>COUNTIF(Orders!$H:$H,UPPER(SUBSTITUTE(TRIM(C4094),"-","")))</f>
        <v>1</v>
      </c>
      <c r="R4094" t="str">
        <f t="shared" si="757"/>
        <v>Matched Order Reference</v>
      </c>
      <c r="S4094">
        <f t="shared" si="758"/>
        <v>1</v>
      </c>
      <c r="V4094" cm="1">
        <f t="array" ref="V4094">IF(E4094&lt;&gt;"CAPTURE",0,SUMPRODUCT((MDR_Rates!$A$2:$A$10=F4094)*(G4094&gt;MDR_Rates!$B$2:$B$10)*((MDR_Rates!$C$2:$C$10="")+(G4094&lt;=MDR_Rates!$C$2:$C$10))*MDR_Rates!$D$2:$D$10))</f>
        <v>1.6</v>
      </c>
      <c r="W4094">
        <f t="shared" si="759"/>
        <v>55.97</v>
      </c>
      <c r="X4094">
        <f t="shared" si="760"/>
        <v>10.07</v>
      </c>
      <c r="Y4094">
        <f t="shared" si="761"/>
        <v>0</v>
      </c>
      <c r="Z4094">
        <f t="shared" si="762"/>
        <v>0</v>
      </c>
      <c r="AG4094" t="str">
        <f t="shared" si="763"/>
        <v/>
      </c>
      <c r="AI4094" t="str">
        <f t="shared" si="764"/>
        <v/>
      </c>
      <c r="AJ4094" t="str">
        <f t="shared" si="765"/>
        <v/>
      </c>
      <c r="AK4094" t="str">
        <f t="shared" si="766"/>
        <v>ORD26003655</v>
      </c>
      <c r="AL4094">
        <f>IF(E4094&lt;&gt;"CAPTURE","",COUNTIF(Orders!$H:$H,AK4094))</f>
        <v>1</v>
      </c>
      <c r="AP4094" t="str">
        <f t="shared" si="767"/>
        <v>Matched to Order</v>
      </c>
      <c r="AQ4094">
        <f>IF(COUNTIF($A$2:A4094,A4094)=1,1,0)</f>
        <v>1</v>
      </c>
    </row>
    <row r="4095" spans="1:43" x14ac:dyDescent="0.3">
      <c r="A4095" t="s">
        <v>16565</v>
      </c>
      <c r="C4095" t="s">
        <v>7336</v>
      </c>
      <c r="D4095" s="1">
        <v>46287</v>
      </c>
      <c r="E4095" t="s">
        <v>11819</v>
      </c>
      <c r="F4095" t="s">
        <v>9</v>
      </c>
      <c r="G4095">
        <v>599</v>
      </c>
      <c r="H4095">
        <v>0</v>
      </c>
      <c r="I4095">
        <v>0</v>
      </c>
      <c r="J4095">
        <v>599</v>
      </c>
      <c r="K4095" s="1">
        <v>46289</v>
      </c>
      <c r="L4095" t="s">
        <v>16456</v>
      </c>
      <c r="M4095">
        <f t="shared" si="756"/>
        <v>1</v>
      </c>
      <c r="N4095">
        <f>COUNTIF(Orders!$A:$A,C4095)</f>
        <v>1</v>
      </c>
      <c r="P4095">
        <f>COUNTIF(Orders!$H:$H,UPPER(SUBSTITUTE(TRIM(C4095),"-","")))</f>
        <v>1</v>
      </c>
      <c r="R4095" t="str">
        <f t="shared" si="757"/>
        <v>Matched Order Reference</v>
      </c>
      <c r="S4095">
        <f t="shared" si="758"/>
        <v>1</v>
      </c>
      <c r="V4095" cm="1">
        <f t="array" ref="V4095">IF(E4095&lt;&gt;"CAPTURE",0,SUMPRODUCT((MDR_Rates!$A$2:$A$10=F4095)*(G4095&gt;MDR_Rates!$B$2:$B$10)*((MDR_Rates!$C$2:$C$10="")+(G4095&lt;=MDR_Rates!$C$2:$C$10))*MDR_Rates!$D$2:$D$10))</f>
        <v>0</v>
      </c>
      <c r="W4095">
        <f t="shared" si="759"/>
        <v>0</v>
      </c>
      <c r="X4095">
        <f t="shared" si="760"/>
        <v>0</v>
      </c>
      <c r="Y4095">
        <f t="shared" si="761"/>
        <v>0</v>
      </c>
      <c r="Z4095">
        <f t="shared" si="762"/>
        <v>0</v>
      </c>
      <c r="AG4095" t="str">
        <f t="shared" si="763"/>
        <v/>
      </c>
      <c r="AI4095" t="str">
        <f t="shared" si="764"/>
        <v/>
      </c>
      <c r="AJ4095" t="str">
        <f t="shared" si="765"/>
        <v/>
      </c>
      <c r="AK4095" t="str">
        <f t="shared" si="766"/>
        <v>ORD26003696</v>
      </c>
      <c r="AL4095">
        <f>IF(E4095&lt;&gt;"CAPTURE","",COUNTIF(Orders!$H:$H,AK4095))</f>
        <v>1</v>
      </c>
      <c r="AP4095" t="str">
        <f t="shared" si="767"/>
        <v>Matched to Order</v>
      </c>
      <c r="AQ4095">
        <f>IF(COUNTIF($A$2:A4095,A4095)=1,1,0)</f>
        <v>1</v>
      </c>
    </row>
    <row r="4096" spans="1:43" x14ac:dyDescent="0.3">
      <c r="A4096" t="s">
        <v>16566</v>
      </c>
      <c r="C4096" t="s">
        <v>7383</v>
      </c>
      <c r="D4096" s="1">
        <v>46287</v>
      </c>
      <c r="E4096" t="s">
        <v>11819</v>
      </c>
      <c r="F4096" t="s">
        <v>9</v>
      </c>
      <c r="G4096">
        <v>3598</v>
      </c>
      <c r="H4096">
        <v>10.79</v>
      </c>
      <c r="I4096">
        <v>1.94</v>
      </c>
      <c r="J4096">
        <v>3585.27</v>
      </c>
      <c r="K4096" s="1">
        <v>46289</v>
      </c>
      <c r="L4096" t="s">
        <v>16456</v>
      </c>
      <c r="M4096">
        <f t="shared" si="756"/>
        <v>1</v>
      </c>
      <c r="N4096">
        <f>COUNTIF(Orders!$A:$A,C4096)</f>
        <v>1</v>
      </c>
      <c r="P4096">
        <f>COUNTIF(Orders!$H:$H,UPPER(SUBSTITUTE(TRIM(C4096),"-","")))</f>
        <v>1</v>
      </c>
      <c r="R4096" t="str">
        <f t="shared" si="757"/>
        <v>Matched Order Reference</v>
      </c>
      <c r="S4096">
        <f t="shared" si="758"/>
        <v>1</v>
      </c>
      <c r="V4096" cm="1">
        <f t="array" ref="V4096">IF(E4096&lt;&gt;"CAPTURE",0,SUMPRODUCT((MDR_Rates!$A$2:$A$10=F4096)*(G4096&gt;MDR_Rates!$B$2:$B$10)*((MDR_Rates!$C$2:$C$10="")+(G4096&lt;=MDR_Rates!$C$2:$C$10))*MDR_Rates!$D$2:$D$10))</f>
        <v>0.3</v>
      </c>
      <c r="W4096">
        <f t="shared" si="759"/>
        <v>10.79</v>
      </c>
      <c r="X4096">
        <f t="shared" si="760"/>
        <v>1.94</v>
      </c>
      <c r="Y4096">
        <f t="shared" si="761"/>
        <v>0</v>
      </c>
      <c r="Z4096">
        <f t="shared" si="762"/>
        <v>0</v>
      </c>
      <c r="AG4096" t="str">
        <f t="shared" si="763"/>
        <v/>
      </c>
      <c r="AI4096" t="str">
        <f t="shared" si="764"/>
        <v/>
      </c>
      <c r="AJ4096" t="str">
        <f t="shared" si="765"/>
        <v/>
      </c>
      <c r="AK4096" t="str">
        <f t="shared" si="766"/>
        <v>ORD26003720</v>
      </c>
      <c r="AL4096">
        <f>IF(E4096&lt;&gt;"CAPTURE","",COUNTIF(Orders!$H:$H,AK4096))</f>
        <v>1</v>
      </c>
      <c r="AP4096" t="str">
        <f t="shared" si="767"/>
        <v>Matched to Order</v>
      </c>
      <c r="AQ4096">
        <f>IF(COUNTIF($A$2:A4096,A4096)=1,1,0)</f>
        <v>1</v>
      </c>
    </row>
    <row r="4097" spans="1:43" x14ac:dyDescent="0.3">
      <c r="A4097" t="s">
        <v>16567</v>
      </c>
      <c r="C4097" t="s">
        <v>7395</v>
      </c>
      <c r="D4097" s="1">
        <v>46287</v>
      </c>
      <c r="E4097" t="s">
        <v>11819</v>
      </c>
      <c r="F4097" t="s">
        <v>9</v>
      </c>
      <c r="G4097">
        <v>6347</v>
      </c>
      <c r="H4097">
        <v>19.04</v>
      </c>
      <c r="I4097">
        <v>3.43</v>
      </c>
      <c r="J4097">
        <v>6324.53</v>
      </c>
      <c r="K4097" s="1">
        <v>46289</v>
      </c>
      <c r="L4097" t="s">
        <v>16456</v>
      </c>
      <c r="M4097">
        <f t="shared" si="756"/>
        <v>1</v>
      </c>
      <c r="N4097">
        <f>COUNTIF(Orders!$A:$A,C4097)</f>
        <v>1</v>
      </c>
      <c r="P4097">
        <f>COUNTIF(Orders!$H:$H,UPPER(SUBSTITUTE(TRIM(C4097),"-","")))</f>
        <v>1</v>
      </c>
      <c r="R4097" t="str">
        <f t="shared" si="757"/>
        <v>Matched Order Reference</v>
      </c>
      <c r="S4097">
        <f t="shared" si="758"/>
        <v>1</v>
      </c>
      <c r="V4097" cm="1">
        <f t="array" ref="V4097">IF(E4097&lt;&gt;"CAPTURE",0,SUMPRODUCT((MDR_Rates!$A$2:$A$10=F4097)*(G4097&gt;MDR_Rates!$B$2:$B$10)*((MDR_Rates!$C$2:$C$10="")+(G4097&lt;=MDR_Rates!$C$2:$C$10))*MDR_Rates!$D$2:$D$10))</f>
        <v>0.3</v>
      </c>
      <c r="W4097">
        <f t="shared" si="759"/>
        <v>19.04</v>
      </c>
      <c r="X4097">
        <f t="shared" si="760"/>
        <v>3.43</v>
      </c>
      <c r="Y4097">
        <f t="shared" si="761"/>
        <v>0</v>
      </c>
      <c r="Z4097">
        <f t="shared" si="762"/>
        <v>0</v>
      </c>
      <c r="AG4097" t="str">
        <f t="shared" si="763"/>
        <v/>
      </c>
      <c r="AI4097" t="str">
        <f t="shared" si="764"/>
        <v/>
      </c>
      <c r="AJ4097" t="str">
        <f t="shared" si="765"/>
        <v/>
      </c>
      <c r="AK4097" t="str">
        <f t="shared" si="766"/>
        <v>ORD26003726</v>
      </c>
      <c r="AL4097">
        <f>IF(E4097&lt;&gt;"CAPTURE","",COUNTIF(Orders!$H:$H,AK4097))</f>
        <v>1</v>
      </c>
      <c r="AP4097" t="str">
        <f t="shared" si="767"/>
        <v>Matched to Order</v>
      </c>
      <c r="AQ4097">
        <f>IF(COUNTIF($A$2:A4097,A4097)=1,1,0)</f>
        <v>1</v>
      </c>
    </row>
    <row r="4098" spans="1:43" x14ac:dyDescent="0.3">
      <c r="A4098" t="s">
        <v>16568</v>
      </c>
      <c r="C4098" t="s">
        <v>7445</v>
      </c>
      <c r="D4098" s="1">
        <v>46287</v>
      </c>
      <c r="E4098" t="s">
        <v>11819</v>
      </c>
      <c r="F4098" t="s">
        <v>9</v>
      </c>
      <c r="G4098">
        <v>3848</v>
      </c>
      <c r="H4098">
        <v>11.54</v>
      </c>
      <c r="I4098">
        <v>2.08</v>
      </c>
      <c r="J4098">
        <v>3834.38</v>
      </c>
      <c r="K4098" s="1">
        <v>46289</v>
      </c>
      <c r="L4098" t="s">
        <v>16456</v>
      </c>
      <c r="M4098">
        <f t="shared" si="756"/>
        <v>1</v>
      </c>
      <c r="N4098">
        <f>COUNTIF(Orders!$A:$A,C4098)</f>
        <v>1</v>
      </c>
      <c r="P4098">
        <f>COUNTIF(Orders!$H:$H,UPPER(SUBSTITUTE(TRIM(C4098),"-","")))</f>
        <v>1</v>
      </c>
      <c r="R4098" t="str">
        <f t="shared" si="757"/>
        <v>Matched Order Reference</v>
      </c>
      <c r="S4098">
        <f t="shared" si="758"/>
        <v>1</v>
      </c>
      <c r="V4098" cm="1">
        <f t="array" ref="V4098">IF(E4098&lt;&gt;"CAPTURE",0,SUMPRODUCT((MDR_Rates!$A$2:$A$10=F4098)*(G4098&gt;MDR_Rates!$B$2:$B$10)*((MDR_Rates!$C$2:$C$10="")+(G4098&lt;=MDR_Rates!$C$2:$C$10))*MDR_Rates!$D$2:$D$10))</f>
        <v>0.3</v>
      </c>
      <c r="W4098">
        <f t="shared" si="759"/>
        <v>11.54</v>
      </c>
      <c r="X4098">
        <f t="shared" si="760"/>
        <v>2.08</v>
      </c>
      <c r="Y4098">
        <f t="shared" si="761"/>
        <v>0</v>
      </c>
      <c r="Z4098">
        <f t="shared" si="762"/>
        <v>0</v>
      </c>
      <c r="AG4098" t="str">
        <f t="shared" si="763"/>
        <v/>
      </c>
      <c r="AI4098" t="str">
        <f t="shared" si="764"/>
        <v/>
      </c>
      <c r="AJ4098" t="str">
        <f t="shared" si="765"/>
        <v/>
      </c>
      <c r="AK4098" t="str">
        <f t="shared" si="766"/>
        <v>ORD26003751</v>
      </c>
      <c r="AL4098">
        <f>IF(E4098&lt;&gt;"CAPTURE","",COUNTIF(Orders!$H:$H,AK4098))</f>
        <v>1</v>
      </c>
      <c r="AP4098" t="str">
        <f t="shared" si="767"/>
        <v>Matched to Order</v>
      </c>
      <c r="AQ4098">
        <f>IF(COUNTIF($A$2:A4098,A4098)=1,1,0)</f>
        <v>1</v>
      </c>
    </row>
    <row r="4099" spans="1:43" x14ac:dyDescent="0.3">
      <c r="A4099" t="s">
        <v>16569</v>
      </c>
      <c r="C4099" t="s">
        <v>7567</v>
      </c>
      <c r="D4099" s="1">
        <v>46287</v>
      </c>
      <c r="E4099" t="s">
        <v>11819</v>
      </c>
      <c r="F4099" t="s">
        <v>17</v>
      </c>
      <c r="G4099">
        <v>3298</v>
      </c>
      <c r="H4099">
        <v>52.77</v>
      </c>
      <c r="I4099">
        <v>9.5</v>
      </c>
      <c r="J4099">
        <v>3235.73</v>
      </c>
      <c r="K4099" s="1">
        <v>46289</v>
      </c>
      <c r="L4099" t="s">
        <v>16456</v>
      </c>
      <c r="M4099">
        <f t="shared" ref="M4099:M4162" si="768">COUNTIF($A:$A,A4099)</f>
        <v>1</v>
      </c>
      <c r="N4099">
        <f>COUNTIF(Orders!$A:$A,C4099)</f>
        <v>1</v>
      </c>
      <c r="P4099">
        <f>COUNTIF(Orders!$H:$H,UPPER(SUBSTITUTE(TRIM(C4099),"-","")))</f>
        <v>1</v>
      </c>
      <c r="R4099" t="str">
        <f t="shared" ref="R4099:R4162" si="769">IF(E4099="REFUND","Refund",IF(P4099=0,"Unmatched Order Reference","Matched Order Reference"))</f>
        <v>Matched Order Reference</v>
      </c>
      <c r="S4099">
        <f t="shared" ref="S4099:S4162" si="770">COUNTIFS($C$2:$C$5753,C4099,$E$2:$E$5753,"CAPTURE")</f>
        <v>1</v>
      </c>
      <c r="V4099" cm="1">
        <f t="array" ref="V4099">IF(E4099&lt;&gt;"CAPTURE",0,SUMPRODUCT((MDR_Rates!$A$2:$A$10=F4099)*(G4099&gt;MDR_Rates!$B$2:$B$10)*((MDR_Rates!$C$2:$C$10="")+(G4099&lt;=MDR_Rates!$C$2:$C$10))*MDR_Rates!$D$2:$D$10))</f>
        <v>1.6</v>
      </c>
      <c r="W4099">
        <f t="shared" ref="W4099:W4162" si="771">IF(E4099&lt;&gt;"CAPTURE",0,ROUND(G4099*V4099/100,2))</f>
        <v>52.77</v>
      </c>
      <c r="X4099">
        <f t="shared" ref="X4099:X4162" si="772">IF(E4099&lt;&gt;"CAPTURE",0,ROUND(W4099*18/100,2))</f>
        <v>9.5</v>
      </c>
      <c r="Y4099">
        <f t="shared" ref="Y4099:Y4162" si="773">IF(E4099&lt;&gt;"CAPTURE",0,ROUND(H4099-W4099,2))</f>
        <v>0</v>
      </c>
      <c r="Z4099">
        <f t="shared" ref="Z4099:Z4162" si="774">IF(E4099&lt;&gt;"CAPTURE",0,ROUND(I4099-X4099,2))</f>
        <v>0</v>
      </c>
      <c r="AG4099" t="str">
        <f t="shared" ref="AG4099:AG4162" si="775">IF(E4099&lt;&gt;"REFUND","",IF(COUNTIFS($A:$A,B4099,$E:$E,"CAPTURE")=0,"Missing Original Capture","Original Capture Found"))</f>
        <v/>
      </c>
      <c r="AI4099" t="str">
        <f t="shared" ref="AI4099:AI4162" si="776">IF(E4099="REFUND",_xlfn.MAXIFS($G:$G,$A:$A,B4099,$E:$E,"CAPTURE"),"")</f>
        <v/>
      </c>
      <c r="AJ4099" t="str">
        <f t="shared" ref="AJ4099:AJ4162" si="777">IF(E4099&lt;&gt;"REFUND","",IF(G4099&gt;AI4099,"Refund Exceeds Capture",IF(ABS(G4099-AI4099)&lt;0.01,"Full Refund","Partial Refund")))</f>
        <v/>
      </c>
      <c r="AK4099" t="str">
        <f t="shared" ref="AK4099:AK4162" si="778">UPPER(SUBSTITUTE(TRIM(C4099),"-",""))</f>
        <v>ORD26003812</v>
      </c>
      <c r="AL4099">
        <f>IF(E4099&lt;&gt;"CAPTURE","",COUNTIF(Orders!$H:$H,AK4099))</f>
        <v>1</v>
      </c>
      <c r="AP4099" t="str">
        <f t="shared" ref="AP4099:AP4162" si="779">IF(E4099&lt;&gt;"CAPTURE","",IF(M4099&gt;1,"Duplicate ID - Review",IF(AL4099=0,"Unmatched Order",IF(AL4099=1,"Matched to Order","Multiple Order Matches"))))</f>
        <v>Matched to Order</v>
      </c>
      <c r="AQ4099">
        <f>IF(COUNTIF($A$2:A4099,A4099)=1,1,0)</f>
        <v>1</v>
      </c>
    </row>
    <row r="4100" spans="1:43" x14ac:dyDescent="0.3">
      <c r="A4100" t="s">
        <v>16570</v>
      </c>
      <c r="C4100" t="s">
        <v>7713</v>
      </c>
      <c r="D4100" s="1">
        <v>46287</v>
      </c>
      <c r="E4100" t="s">
        <v>11819</v>
      </c>
      <c r="F4100" t="s">
        <v>44</v>
      </c>
      <c r="G4100">
        <v>948</v>
      </c>
      <c r="H4100">
        <v>18.010000000000002</v>
      </c>
      <c r="I4100">
        <v>3.24</v>
      </c>
      <c r="J4100">
        <v>926.75</v>
      </c>
      <c r="K4100" s="1">
        <v>46289</v>
      </c>
      <c r="L4100" t="s">
        <v>16456</v>
      </c>
      <c r="M4100">
        <f t="shared" si="768"/>
        <v>1</v>
      </c>
      <c r="N4100">
        <f>COUNTIF(Orders!$A:$A,C4100)</f>
        <v>1</v>
      </c>
      <c r="P4100">
        <f>COUNTIF(Orders!$H:$H,UPPER(SUBSTITUTE(TRIM(C4100),"-","")))</f>
        <v>1</v>
      </c>
      <c r="R4100" t="str">
        <f t="shared" si="769"/>
        <v>Matched Order Reference</v>
      </c>
      <c r="S4100">
        <f t="shared" si="770"/>
        <v>1</v>
      </c>
      <c r="V4100" cm="1">
        <f t="array" ref="V4100">IF(E4100&lt;&gt;"CAPTURE",0,SUMPRODUCT((MDR_Rates!$A$2:$A$10=F4100)*(G4100&gt;MDR_Rates!$B$2:$B$10)*((MDR_Rates!$C$2:$C$10="")+(G4100&lt;=MDR_Rates!$C$2:$C$10))*MDR_Rates!$D$2:$D$10))</f>
        <v>1.9</v>
      </c>
      <c r="W4100">
        <f t="shared" si="771"/>
        <v>18.010000000000002</v>
      </c>
      <c r="X4100">
        <f t="shared" si="772"/>
        <v>3.24</v>
      </c>
      <c r="Y4100">
        <f t="shared" si="773"/>
        <v>0</v>
      </c>
      <c r="Z4100">
        <f t="shared" si="774"/>
        <v>0</v>
      </c>
      <c r="AG4100" t="str">
        <f t="shared" si="775"/>
        <v/>
      </c>
      <c r="AI4100" t="str">
        <f t="shared" si="776"/>
        <v/>
      </c>
      <c r="AJ4100" t="str">
        <f t="shared" si="777"/>
        <v/>
      </c>
      <c r="AK4100" t="str">
        <f t="shared" si="778"/>
        <v>ORD26003886</v>
      </c>
      <c r="AL4100">
        <f>IF(E4100&lt;&gt;"CAPTURE","",COUNTIF(Orders!$H:$H,AK4100))</f>
        <v>1</v>
      </c>
      <c r="AP4100" t="str">
        <f t="shared" si="779"/>
        <v>Matched to Order</v>
      </c>
      <c r="AQ4100">
        <f>IF(COUNTIF($A$2:A4100,A4100)=1,1,0)</f>
        <v>1</v>
      </c>
    </row>
    <row r="4101" spans="1:43" x14ac:dyDescent="0.3">
      <c r="A4101" t="s">
        <v>16571</v>
      </c>
      <c r="C4101" t="s">
        <v>7748</v>
      </c>
      <c r="D4101" s="1">
        <v>46287</v>
      </c>
      <c r="E4101" t="s">
        <v>11819</v>
      </c>
      <c r="F4101" t="s">
        <v>9</v>
      </c>
      <c r="G4101">
        <v>3897</v>
      </c>
      <c r="H4101">
        <v>11.69</v>
      </c>
      <c r="I4101">
        <v>2.1</v>
      </c>
      <c r="J4101">
        <v>3883.21</v>
      </c>
      <c r="K4101" s="1">
        <v>46289</v>
      </c>
      <c r="L4101" t="s">
        <v>16456</v>
      </c>
      <c r="M4101">
        <f t="shared" si="768"/>
        <v>1</v>
      </c>
      <c r="N4101">
        <f>COUNTIF(Orders!$A:$A,C4101)</f>
        <v>1</v>
      </c>
      <c r="P4101">
        <f>COUNTIF(Orders!$H:$H,UPPER(SUBSTITUTE(TRIM(C4101),"-","")))</f>
        <v>1</v>
      </c>
      <c r="R4101" t="str">
        <f t="shared" si="769"/>
        <v>Matched Order Reference</v>
      </c>
      <c r="S4101">
        <f t="shared" si="770"/>
        <v>1</v>
      </c>
      <c r="V4101" cm="1">
        <f t="array" ref="V4101">IF(E4101&lt;&gt;"CAPTURE",0,SUMPRODUCT((MDR_Rates!$A$2:$A$10=F4101)*(G4101&gt;MDR_Rates!$B$2:$B$10)*((MDR_Rates!$C$2:$C$10="")+(G4101&lt;=MDR_Rates!$C$2:$C$10))*MDR_Rates!$D$2:$D$10))</f>
        <v>0.3</v>
      </c>
      <c r="W4101">
        <f t="shared" si="771"/>
        <v>11.69</v>
      </c>
      <c r="X4101">
        <f t="shared" si="772"/>
        <v>2.1</v>
      </c>
      <c r="Y4101">
        <f t="shared" si="773"/>
        <v>0</v>
      </c>
      <c r="Z4101">
        <f t="shared" si="774"/>
        <v>0</v>
      </c>
      <c r="AG4101" t="str">
        <f t="shared" si="775"/>
        <v/>
      </c>
      <c r="AI4101" t="str">
        <f t="shared" si="776"/>
        <v/>
      </c>
      <c r="AJ4101" t="str">
        <f t="shared" si="777"/>
        <v/>
      </c>
      <c r="AK4101" t="str">
        <f t="shared" si="778"/>
        <v>ORD26003904</v>
      </c>
      <c r="AL4101">
        <f>IF(E4101&lt;&gt;"CAPTURE","",COUNTIF(Orders!$H:$H,AK4101))</f>
        <v>1</v>
      </c>
      <c r="AP4101" t="str">
        <f t="shared" si="779"/>
        <v>Matched to Order</v>
      </c>
      <c r="AQ4101">
        <f>IF(COUNTIF($A$2:A4101,A4101)=1,1,0)</f>
        <v>1</v>
      </c>
    </row>
    <row r="4102" spans="1:43" x14ac:dyDescent="0.3">
      <c r="A4102" t="s">
        <v>16572</v>
      </c>
      <c r="C4102" t="s">
        <v>7831</v>
      </c>
      <c r="D4102" s="1">
        <v>46287</v>
      </c>
      <c r="E4102" t="s">
        <v>11819</v>
      </c>
      <c r="F4102" t="s">
        <v>9</v>
      </c>
      <c r="G4102">
        <v>4798</v>
      </c>
      <c r="H4102">
        <v>14.39</v>
      </c>
      <c r="I4102">
        <v>2.59</v>
      </c>
      <c r="J4102">
        <v>4781.0200000000004</v>
      </c>
      <c r="K4102" s="1">
        <v>46289</v>
      </c>
      <c r="L4102" t="s">
        <v>16456</v>
      </c>
      <c r="M4102">
        <f t="shared" si="768"/>
        <v>1</v>
      </c>
      <c r="N4102">
        <f>COUNTIF(Orders!$A:$A,C4102)</f>
        <v>1</v>
      </c>
      <c r="P4102">
        <f>COUNTIF(Orders!$H:$H,UPPER(SUBSTITUTE(TRIM(C4102),"-","")))</f>
        <v>1</v>
      </c>
      <c r="R4102" t="str">
        <f t="shared" si="769"/>
        <v>Matched Order Reference</v>
      </c>
      <c r="S4102">
        <f t="shared" si="770"/>
        <v>1</v>
      </c>
      <c r="V4102" cm="1">
        <f t="array" ref="V4102">IF(E4102&lt;&gt;"CAPTURE",0,SUMPRODUCT((MDR_Rates!$A$2:$A$10=F4102)*(G4102&gt;MDR_Rates!$B$2:$B$10)*((MDR_Rates!$C$2:$C$10="")+(G4102&lt;=MDR_Rates!$C$2:$C$10))*MDR_Rates!$D$2:$D$10))</f>
        <v>0.3</v>
      </c>
      <c r="W4102">
        <f t="shared" si="771"/>
        <v>14.39</v>
      </c>
      <c r="X4102">
        <f t="shared" si="772"/>
        <v>2.59</v>
      </c>
      <c r="Y4102">
        <f t="shared" si="773"/>
        <v>0</v>
      </c>
      <c r="Z4102">
        <f t="shared" si="774"/>
        <v>0</v>
      </c>
      <c r="AG4102" t="str">
        <f t="shared" si="775"/>
        <v/>
      </c>
      <c r="AI4102" t="str">
        <f t="shared" si="776"/>
        <v/>
      </c>
      <c r="AJ4102" t="str">
        <f t="shared" si="777"/>
        <v/>
      </c>
      <c r="AK4102" t="str">
        <f t="shared" si="778"/>
        <v>ORD26003946</v>
      </c>
      <c r="AL4102">
        <f>IF(E4102&lt;&gt;"CAPTURE","",COUNTIF(Orders!$H:$H,AK4102))</f>
        <v>1</v>
      </c>
      <c r="AP4102" t="str">
        <f t="shared" si="779"/>
        <v>Matched to Order</v>
      </c>
      <c r="AQ4102">
        <f>IF(COUNTIF($A$2:A4102,A4102)=1,1,0)</f>
        <v>1</v>
      </c>
    </row>
    <row r="4103" spans="1:43" x14ac:dyDescent="0.3">
      <c r="A4103" t="s">
        <v>16573</v>
      </c>
      <c r="C4103" t="s">
        <v>7880</v>
      </c>
      <c r="D4103" s="1">
        <v>46287</v>
      </c>
      <c r="E4103" t="s">
        <v>11819</v>
      </c>
      <c r="F4103" t="s">
        <v>17</v>
      </c>
      <c r="G4103">
        <v>499</v>
      </c>
      <c r="H4103">
        <v>8.98</v>
      </c>
      <c r="I4103">
        <v>1.62</v>
      </c>
      <c r="J4103">
        <v>488.4</v>
      </c>
      <c r="K4103" s="1">
        <v>46289</v>
      </c>
      <c r="L4103" t="s">
        <v>16456</v>
      </c>
      <c r="M4103">
        <f t="shared" si="768"/>
        <v>1</v>
      </c>
      <c r="N4103">
        <f>COUNTIF(Orders!$A:$A,C4103)</f>
        <v>1</v>
      </c>
      <c r="P4103">
        <f>COUNTIF(Orders!$H:$H,UPPER(SUBSTITUTE(TRIM(C4103),"-","")))</f>
        <v>1</v>
      </c>
      <c r="R4103" t="str">
        <f t="shared" si="769"/>
        <v>Matched Order Reference</v>
      </c>
      <c r="S4103">
        <f t="shared" si="770"/>
        <v>1</v>
      </c>
      <c r="V4103" cm="1">
        <f t="array" ref="V4103">IF(E4103&lt;&gt;"CAPTURE",0,SUMPRODUCT((MDR_Rates!$A$2:$A$10=F4103)*(G4103&gt;MDR_Rates!$B$2:$B$10)*((MDR_Rates!$C$2:$C$10="")+(G4103&lt;=MDR_Rates!$C$2:$C$10))*MDR_Rates!$D$2:$D$10))</f>
        <v>1.8</v>
      </c>
      <c r="W4103">
        <f t="shared" si="771"/>
        <v>8.98</v>
      </c>
      <c r="X4103">
        <f t="shared" si="772"/>
        <v>1.62</v>
      </c>
      <c r="Y4103">
        <f t="shared" si="773"/>
        <v>0</v>
      </c>
      <c r="Z4103">
        <f t="shared" si="774"/>
        <v>0</v>
      </c>
      <c r="AG4103" t="str">
        <f t="shared" si="775"/>
        <v/>
      </c>
      <c r="AI4103" t="str">
        <f t="shared" si="776"/>
        <v/>
      </c>
      <c r="AJ4103" t="str">
        <f t="shared" si="777"/>
        <v/>
      </c>
      <c r="AK4103" t="str">
        <f t="shared" si="778"/>
        <v>ORD26003971</v>
      </c>
      <c r="AL4103">
        <f>IF(E4103&lt;&gt;"CAPTURE","",COUNTIF(Orders!$H:$H,AK4103))</f>
        <v>1</v>
      </c>
      <c r="AP4103" t="str">
        <f t="shared" si="779"/>
        <v>Matched to Order</v>
      </c>
      <c r="AQ4103">
        <f>IF(COUNTIF($A$2:A4103,A4103)=1,1,0)</f>
        <v>1</v>
      </c>
    </row>
    <row r="4104" spans="1:43" x14ac:dyDescent="0.3">
      <c r="A4104" t="s">
        <v>16574</v>
      </c>
      <c r="C4104" t="s">
        <v>7884</v>
      </c>
      <c r="D4104" s="1">
        <v>46287</v>
      </c>
      <c r="E4104" t="s">
        <v>11819</v>
      </c>
      <c r="F4104" t="s">
        <v>17</v>
      </c>
      <c r="G4104">
        <v>1198</v>
      </c>
      <c r="H4104">
        <v>21.56</v>
      </c>
      <c r="I4104">
        <v>3.88</v>
      </c>
      <c r="J4104">
        <v>1172.56</v>
      </c>
      <c r="K4104" s="1">
        <v>46289</v>
      </c>
      <c r="L4104" t="s">
        <v>16456</v>
      </c>
      <c r="M4104">
        <f t="shared" si="768"/>
        <v>1</v>
      </c>
      <c r="N4104">
        <f>COUNTIF(Orders!$A:$A,C4104)</f>
        <v>1</v>
      </c>
      <c r="P4104">
        <f>COUNTIF(Orders!$H:$H,UPPER(SUBSTITUTE(TRIM(C4104),"-","")))</f>
        <v>1</v>
      </c>
      <c r="R4104" t="str">
        <f t="shared" si="769"/>
        <v>Matched Order Reference</v>
      </c>
      <c r="S4104">
        <f t="shared" si="770"/>
        <v>1</v>
      </c>
      <c r="V4104" cm="1">
        <f t="array" ref="V4104">IF(E4104&lt;&gt;"CAPTURE",0,SUMPRODUCT((MDR_Rates!$A$2:$A$10=F4104)*(G4104&gt;MDR_Rates!$B$2:$B$10)*((MDR_Rates!$C$2:$C$10="")+(G4104&lt;=MDR_Rates!$C$2:$C$10))*MDR_Rates!$D$2:$D$10))</f>
        <v>1.8</v>
      </c>
      <c r="W4104">
        <f t="shared" si="771"/>
        <v>21.56</v>
      </c>
      <c r="X4104">
        <f t="shared" si="772"/>
        <v>3.88</v>
      </c>
      <c r="Y4104">
        <f t="shared" si="773"/>
        <v>0</v>
      </c>
      <c r="Z4104">
        <f t="shared" si="774"/>
        <v>0</v>
      </c>
      <c r="AG4104" t="str">
        <f t="shared" si="775"/>
        <v/>
      </c>
      <c r="AI4104" t="str">
        <f t="shared" si="776"/>
        <v/>
      </c>
      <c r="AJ4104" t="str">
        <f t="shared" si="777"/>
        <v/>
      </c>
      <c r="AK4104" t="str">
        <f t="shared" si="778"/>
        <v>ORD26003973</v>
      </c>
      <c r="AL4104">
        <f>IF(E4104&lt;&gt;"CAPTURE","",COUNTIF(Orders!$H:$H,AK4104))</f>
        <v>1</v>
      </c>
      <c r="AP4104" t="str">
        <f t="shared" si="779"/>
        <v>Matched to Order</v>
      </c>
      <c r="AQ4104">
        <f>IF(COUNTIF($A$2:A4104,A4104)=1,1,0)</f>
        <v>1</v>
      </c>
    </row>
    <row r="4105" spans="1:43" x14ac:dyDescent="0.3">
      <c r="A4105" t="s">
        <v>16575</v>
      </c>
      <c r="C4105" t="s">
        <v>8028</v>
      </c>
      <c r="D4105" s="1">
        <v>46287</v>
      </c>
      <c r="E4105" t="s">
        <v>11819</v>
      </c>
      <c r="F4105" t="s">
        <v>17</v>
      </c>
      <c r="G4105">
        <v>2499</v>
      </c>
      <c r="H4105">
        <v>39.979999999999997</v>
      </c>
      <c r="I4105">
        <v>7.2</v>
      </c>
      <c r="J4105">
        <v>2451.8200000000002</v>
      </c>
      <c r="K4105" s="1">
        <v>46289</v>
      </c>
      <c r="L4105" t="s">
        <v>16456</v>
      </c>
      <c r="M4105">
        <f t="shared" si="768"/>
        <v>1</v>
      </c>
      <c r="N4105">
        <f>COUNTIF(Orders!$A:$A,C4105)</f>
        <v>1</v>
      </c>
      <c r="P4105">
        <f>COUNTIF(Orders!$H:$H,UPPER(SUBSTITUTE(TRIM(C4105),"-","")))</f>
        <v>1</v>
      </c>
      <c r="R4105" t="str">
        <f t="shared" si="769"/>
        <v>Matched Order Reference</v>
      </c>
      <c r="S4105">
        <f t="shared" si="770"/>
        <v>1</v>
      </c>
      <c r="V4105" cm="1">
        <f t="array" ref="V4105">IF(E4105&lt;&gt;"CAPTURE",0,SUMPRODUCT((MDR_Rates!$A$2:$A$10=F4105)*(G4105&gt;MDR_Rates!$B$2:$B$10)*((MDR_Rates!$C$2:$C$10="")+(G4105&lt;=MDR_Rates!$C$2:$C$10))*MDR_Rates!$D$2:$D$10))</f>
        <v>1.6</v>
      </c>
      <c r="W4105">
        <f t="shared" si="771"/>
        <v>39.979999999999997</v>
      </c>
      <c r="X4105">
        <f t="shared" si="772"/>
        <v>7.2</v>
      </c>
      <c r="Y4105">
        <f t="shared" si="773"/>
        <v>0</v>
      </c>
      <c r="Z4105">
        <f t="shared" si="774"/>
        <v>0</v>
      </c>
      <c r="AG4105" t="str">
        <f t="shared" si="775"/>
        <v/>
      </c>
      <c r="AI4105" t="str">
        <f t="shared" si="776"/>
        <v/>
      </c>
      <c r="AJ4105" t="str">
        <f t="shared" si="777"/>
        <v/>
      </c>
      <c r="AK4105" t="str">
        <f t="shared" si="778"/>
        <v>ORD26004047</v>
      </c>
      <c r="AL4105">
        <f>IF(E4105&lt;&gt;"CAPTURE","",COUNTIF(Orders!$H:$H,AK4105))</f>
        <v>1</v>
      </c>
      <c r="AP4105" t="str">
        <f t="shared" si="779"/>
        <v>Matched to Order</v>
      </c>
      <c r="AQ4105">
        <f>IF(COUNTIF($A$2:A4105,A4105)=1,1,0)</f>
        <v>1</v>
      </c>
    </row>
    <row r="4106" spans="1:43" x14ac:dyDescent="0.3">
      <c r="A4106" t="s">
        <v>16576</v>
      </c>
      <c r="C4106" t="s">
        <v>16577</v>
      </c>
      <c r="D4106" s="1">
        <v>46287</v>
      </c>
      <c r="E4106" t="s">
        <v>11819</v>
      </c>
      <c r="F4106" t="s">
        <v>17</v>
      </c>
      <c r="G4106">
        <v>2798</v>
      </c>
      <c r="H4106">
        <v>44.77</v>
      </c>
      <c r="I4106">
        <v>8.06</v>
      </c>
      <c r="J4106">
        <v>2745.17</v>
      </c>
      <c r="K4106" s="1">
        <v>46289</v>
      </c>
      <c r="L4106" t="s">
        <v>16456</v>
      </c>
      <c r="M4106">
        <f t="shared" si="768"/>
        <v>1</v>
      </c>
      <c r="N4106">
        <f>COUNTIF(Orders!$A:$A,C4106)</f>
        <v>0</v>
      </c>
      <c r="P4106">
        <f>COUNTIF(Orders!$H:$H,UPPER(SUBSTITUTE(TRIM(C4106),"-","")))</f>
        <v>1</v>
      </c>
      <c r="R4106" t="str">
        <f t="shared" si="769"/>
        <v>Matched Order Reference</v>
      </c>
      <c r="S4106">
        <f t="shared" si="770"/>
        <v>1</v>
      </c>
      <c r="V4106" cm="1">
        <f t="array" ref="V4106">IF(E4106&lt;&gt;"CAPTURE",0,SUMPRODUCT((MDR_Rates!$A$2:$A$10=F4106)*(G4106&gt;MDR_Rates!$B$2:$B$10)*((MDR_Rates!$C$2:$C$10="")+(G4106&lt;=MDR_Rates!$C$2:$C$10))*MDR_Rates!$D$2:$D$10))</f>
        <v>1.6</v>
      </c>
      <c r="W4106">
        <f t="shared" si="771"/>
        <v>44.77</v>
      </c>
      <c r="X4106">
        <f t="shared" si="772"/>
        <v>8.06</v>
      </c>
      <c r="Y4106">
        <f t="shared" si="773"/>
        <v>0</v>
      </c>
      <c r="Z4106">
        <f t="shared" si="774"/>
        <v>0</v>
      </c>
      <c r="AG4106" t="str">
        <f t="shared" si="775"/>
        <v/>
      </c>
      <c r="AI4106" t="str">
        <f t="shared" si="776"/>
        <v/>
      </c>
      <c r="AJ4106" t="str">
        <f t="shared" si="777"/>
        <v/>
      </c>
      <c r="AK4106" t="str">
        <f t="shared" si="778"/>
        <v>ORD26004067</v>
      </c>
      <c r="AL4106">
        <f>IF(E4106&lt;&gt;"CAPTURE","",COUNTIF(Orders!$H:$H,AK4106))</f>
        <v>1</v>
      </c>
      <c r="AP4106" t="str">
        <f t="shared" si="779"/>
        <v>Matched to Order</v>
      </c>
      <c r="AQ4106">
        <f>IF(COUNTIF($A$2:A4106,A4106)=1,1,0)</f>
        <v>1</v>
      </c>
    </row>
    <row r="4107" spans="1:43" x14ac:dyDescent="0.3">
      <c r="A4107" t="s">
        <v>16578</v>
      </c>
      <c r="C4107" t="s">
        <v>8228</v>
      </c>
      <c r="D4107" s="1">
        <v>46287</v>
      </c>
      <c r="E4107" t="s">
        <v>11819</v>
      </c>
      <c r="F4107" t="s">
        <v>17</v>
      </c>
      <c r="G4107">
        <v>6498</v>
      </c>
      <c r="H4107">
        <v>103.97</v>
      </c>
      <c r="I4107">
        <v>18.71</v>
      </c>
      <c r="J4107">
        <v>6375.32</v>
      </c>
      <c r="K4107" s="1">
        <v>46289</v>
      </c>
      <c r="L4107" t="s">
        <v>16456</v>
      </c>
      <c r="M4107">
        <f t="shared" si="768"/>
        <v>1</v>
      </c>
      <c r="N4107">
        <f>COUNTIF(Orders!$A:$A,C4107)</f>
        <v>1</v>
      </c>
      <c r="P4107">
        <f>COUNTIF(Orders!$H:$H,UPPER(SUBSTITUTE(TRIM(C4107),"-","")))</f>
        <v>1</v>
      </c>
      <c r="R4107" t="str">
        <f t="shared" si="769"/>
        <v>Matched Order Reference</v>
      </c>
      <c r="S4107">
        <f t="shared" si="770"/>
        <v>1</v>
      </c>
      <c r="V4107" cm="1">
        <f t="array" ref="V4107">IF(E4107&lt;&gt;"CAPTURE",0,SUMPRODUCT((MDR_Rates!$A$2:$A$10=F4107)*(G4107&gt;MDR_Rates!$B$2:$B$10)*((MDR_Rates!$C$2:$C$10="")+(G4107&lt;=MDR_Rates!$C$2:$C$10))*MDR_Rates!$D$2:$D$10))</f>
        <v>1.6</v>
      </c>
      <c r="W4107">
        <f t="shared" si="771"/>
        <v>103.97</v>
      </c>
      <c r="X4107">
        <f t="shared" si="772"/>
        <v>18.71</v>
      </c>
      <c r="Y4107">
        <f t="shared" si="773"/>
        <v>0</v>
      </c>
      <c r="Z4107">
        <f t="shared" si="774"/>
        <v>0</v>
      </c>
      <c r="AG4107" t="str">
        <f t="shared" si="775"/>
        <v/>
      </c>
      <c r="AI4107" t="str">
        <f t="shared" si="776"/>
        <v/>
      </c>
      <c r="AJ4107" t="str">
        <f t="shared" si="777"/>
        <v/>
      </c>
      <c r="AK4107" t="str">
        <f t="shared" si="778"/>
        <v>ORD26004150</v>
      </c>
      <c r="AL4107">
        <f>IF(E4107&lt;&gt;"CAPTURE","",COUNTIF(Orders!$H:$H,AK4107))</f>
        <v>1</v>
      </c>
      <c r="AP4107" t="str">
        <f t="shared" si="779"/>
        <v>Matched to Order</v>
      </c>
      <c r="AQ4107">
        <f>IF(COUNTIF($A$2:A4107,A4107)=1,1,0)</f>
        <v>1</v>
      </c>
    </row>
    <row r="4108" spans="1:43" x14ac:dyDescent="0.3">
      <c r="A4108" t="s">
        <v>16579</v>
      </c>
      <c r="C4108" t="s">
        <v>8288</v>
      </c>
      <c r="D4108" s="1">
        <v>46287</v>
      </c>
      <c r="E4108" t="s">
        <v>11819</v>
      </c>
      <c r="F4108" t="s">
        <v>9</v>
      </c>
      <c r="G4108">
        <v>3098</v>
      </c>
      <c r="H4108">
        <v>9.2899999999999991</v>
      </c>
      <c r="I4108">
        <v>1.67</v>
      </c>
      <c r="J4108">
        <v>3087.04</v>
      </c>
      <c r="K4108" s="1">
        <v>46289</v>
      </c>
      <c r="L4108" t="s">
        <v>16456</v>
      </c>
      <c r="M4108">
        <f t="shared" si="768"/>
        <v>1</v>
      </c>
      <c r="N4108">
        <f>COUNTIF(Orders!$A:$A,C4108)</f>
        <v>1</v>
      </c>
      <c r="P4108">
        <f>COUNTIF(Orders!$H:$H,UPPER(SUBSTITUTE(TRIM(C4108),"-","")))</f>
        <v>1</v>
      </c>
      <c r="R4108" t="str">
        <f t="shared" si="769"/>
        <v>Matched Order Reference</v>
      </c>
      <c r="S4108">
        <f t="shared" si="770"/>
        <v>1</v>
      </c>
      <c r="V4108" cm="1">
        <f t="array" ref="V4108">IF(E4108&lt;&gt;"CAPTURE",0,SUMPRODUCT((MDR_Rates!$A$2:$A$10=F4108)*(G4108&gt;MDR_Rates!$B$2:$B$10)*((MDR_Rates!$C$2:$C$10="")+(G4108&lt;=MDR_Rates!$C$2:$C$10))*MDR_Rates!$D$2:$D$10))</f>
        <v>0.3</v>
      </c>
      <c r="W4108">
        <f t="shared" si="771"/>
        <v>9.2899999999999991</v>
      </c>
      <c r="X4108">
        <f t="shared" si="772"/>
        <v>1.67</v>
      </c>
      <c r="Y4108">
        <f t="shared" si="773"/>
        <v>0</v>
      </c>
      <c r="Z4108">
        <f t="shared" si="774"/>
        <v>0</v>
      </c>
      <c r="AG4108" t="str">
        <f t="shared" si="775"/>
        <v/>
      </c>
      <c r="AI4108" t="str">
        <f t="shared" si="776"/>
        <v/>
      </c>
      <c r="AJ4108" t="str">
        <f t="shared" si="777"/>
        <v/>
      </c>
      <c r="AK4108" t="str">
        <f t="shared" si="778"/>
        <v>ORD26004182</v>
      </c>
      <c r="AL4108">
        <f>IF(E4108&lt;&gt;"CAPTURE","",COUNTIF(Orders!$H:$H,AK4108))</f>
        <v>1</v>
      </c>
      <c r="AP4108" t="str">
        <f t="shared" si="779"/>
        <v>Matched to Order</v>
      </c>
      <c r="AQ4108">
        <f>IF(COUNTIF($A$2:A4108,A4108)=1,1,0)</f>
        <v>1</v>
      </c>
    </row>
    <row r="4109" spans="1:43" x14ac:dyDescent="0.3">
      <c r="A4109" t="s">
        <v>16580</v>
      </c>
      <c r="C4109" t="s">
        <v>8304</v>
      </c>
      <c r="D4109" s="1">
        <v>46287</v>
      </c>
      <c r="E4109" t="s">
        <v>11819</v>
      </c>
      <c r="F4109" t="s">
        <v>17</v>
      </c>
      <c r="G4109">
        <v>4597</v>
      </c>
      <c r="H4109">
        <v>73.55</v>
      </c>
      <c r="I4109">
        <v>13.24</v>
      </c>
      <c r="J4109">
        <v>4510.21</v>
      </c>
      <c r="K4109" s="1">
        <v>46289</v>
      </c>
      <c r="L4109" t="s">
        <v>16456</v>
      </c>
      <c r="M4109">
        <f t="shared" si="768"/>
        <v>1</v>
      </c>
      <c r="N4109">
        <f>COUNTIF(Orders!$A:$A,C4109)</f>
        <v>1</v>
      </c>
      <c r="P4109">
        <f>COUNTIF(Orders!$H:$H,UPPER(SUBSTITUTE(TRIM(C4109),"-","")))</f>
        <v>1</v>
      </c>
      <c r="R4109" t="str">
        <f t="shared" si="769"/>
        <v>Matched Order Reference</v>
      </c>
      <c r="S4109">
        <f t="shared" si="770"/>
        <v>1</v>
      </c>
      <c r="V4109" cm="1">
        <f t="array" ref="V4109">IF(E4109&lt;&gt;"CAPTURE",0,SUMPRODUCT((MDR_Rates!$A$2:$A$10=F4109)*(G4109&gt;MDR_Rates!$B$2:$B$10)*((MDR_Rates!$C$2:$C$10="")+(G4109&lt;=MDR_Rates!$C$2:$C$10))*MDR_Rates!$D$2:$D$10))</f>
        <v>1.6</v>
      </c>
      <c r="W4109">
        <f t="shared" si="771"/>
        <v>73.55</v>
      </c>
      <c r="X4109">
        <f t="shared" si="772"/>
        <v>13.24</v>
      </c>
      <c r="Y4109">
        <f t="shared" si="773"/>
        <v>0</v>
      </c>
      <c r="Z4109">
        <f t="shared" si="774"/>
        <v>0</v>
      </c>
      <c r="AG4109" t="str">
        <f t="shared" si="775"/>
        <v/>
      </c>
      <c r="AI4109" t="str">
        <f t="shared" si="776"/>
        <v/>
      </c>
      <c r="AJ4109" t="str">
        <f t="shared" si="777"/>
        <v/>
      </c>
      <c r="AK4109" t="str">
        <f t="shared" si="778"/>
        <v>ORD26004190</v>
      </c>
      <c r="AL4109">
        <f>IF(E4109&lt;&gt;"CAPTURE","",COUNTIF(Orders!$H:$H,AK4109))</f>
        <v>1</v>
      </c>
      <c r="AP4109" t="str">
        <f t="shared" si="779"/>
        <v>Matched to Order</v>
      </c>
      <c r="AQ4109">
        <f>IF(COUNTIF($A$2:A4109,A4109)=1,1,0)</f>
        <v>1</v>
      </c>
    </row>
    <row r="4110" spans="1:43" x14ac:dyDescent="0.3">
      <c r="A4110" t="s">
        <v>16581</v>
      </c>
      <c r="C4110" t="s">
        <v>8352</v>
      </c>
      <c r="D4110" s="1">
        <v>46287</v>
      </c>
      <c r="E4110" t="s">
        <v>11819</v>
      </c>
      <c r="F4110" t="s">
        <v>9</v>
      </c>
      <c r="G4110">
        <v>10597</v>
      </c>
      <c r="H4110">
        <v>31.79</v>
      </c>
      <c r="I4110">
        <v>5.72</v>
      </c>
      <c r="J4110">
        <v>10559.49</v>
      </c>
      <c r="K4110" s="1">
        <v>46289</v>
      </c>
      <c r="L4110" t="s">
        <v>16456</v>
      </c>
      <c r="M4110">
        <f t="shared" si="768"/>
        <v>1</v>
      </c>
      <c r="N4110">
        <f>COUNTIF(Orders!$A:$A,C4110)</f>
        <v>1</v>
      </c>
      <c r="P4110">
        <f>COUNTIF(Orders!$H:$H,UPPER(SUBSTITUTE(TRIM(C4110),"-","")))</f>
        <v>1</v>
      </c>
      <c r="R4110" t="str">
        <f t="shared" si="769"/>
        <v>Matched Order Reference</v>
      </c>
      <c r="S4110">
        <f t="shared" si="770"/>
        <v>1</v>
      </c>
      <c r="V4110" cm="1">
        <f t="array" ref="V4110">IF(E4110&lt;&gt;"CAPTURE",0,SUMPRODUCT((MDR_Rates!$A$2:$A$10=F4110)*(G4110&gt;MDR_Rates!$B$2:$B$10)*((MDR_Rates!$C$2:$C$10="")+(G4110&lt;=MDR_Rates!$C$2:$C$10))*MDR_Rates!$D$2:$D$10))</f>
        <v>0.3</v>
      </c>
      <c r="W4110">
        <f t="shared" si="771"/>
        <v>31.79</v>
      </c>
      <c r="X4110">
        <f t="shared" si="772"/>
        <v>5.72</v>
      </c>
      <c r="Y4110">
        <f t="shared" si="773"/>
        <v>0</v>
      </c>
      <c r="Z4110">
        <f t="shared" si="774"/>
        <v>0</v>
      </c>
      <c r="AG4110" t="str">
        <f t="shared" si="775"/>
        <v/>
      </c>
      <c r="AI4110" t="str">
        <f t="shared" si="776"/>
        <v/>
      </c>
      <c r="AJ4110" t="str">
        <f t="shared" si="777"/>
        <v/>
      </c>
      <c r="AK4110" t="str">
        <f t="shared" si="778"/>
        <v>ORD26004214</v>
      </c>
      <c r="AL4110">
        <f>IF(E4110&lt;&gt;"CAPTURE","",COUNTIF(Orders!$H:$H,AK4110))</f>
        <v>1</v>
      </c>
      <c r="AP4110" t="str">
        <f t="shared" si="779"/>
        <v>Matched to Order</v>
      </c>
      <c r="AQ4110">
        <f>IF(COUNTIF($A$2:A4110,A4110)=1,1,0)</f>
        <v>1</v>
      </c>
    </row>
    <row r="4111" spans="1:43" x14ac:dyDescent="0.3">
      <c r="A4111" t="s">
        <v>16582</v>
      </c>
      <c r="C4111" t="s">
        <v>8470</v>
      </c>
      <c r="D4111" s="1">
        <v>46287</v>
      </c>
      <c r="E4111" t="s">
        <v>11819</v>
      </c>
      <c r="F4111" t="s">
        <v>9</v>
      </c>
      <c r="G4111">
        <v>8347</v>
      </c>
      <c r="H4111">
        <v>25.04</v>
      </c>
      <c r="I4111">
        <v>4.51</v>
      </c>
      <c r="J4111">
        <v>8317.4500000000007</v>
      </c>
      <c r="K4111" s="1">
        <v>46289</v>
      </c>
      <c r="L4111" t="s">
        <v>16456</v>
      </c>
      <c r="M4111">
        <f t="shared" si="768"/>
        <v>1</v>
      </c>
      <c r="N4111">
        <f>COUNTIF(Orders!$A:$A,C4111)</f>
        <v>1</v>
      </c>
      <c r="P4111">
        <f>COUNTIF(Orders!$H:$H,UPPER(SUBSTITUTE(TRIM(C4111),"-","")))</f>
        <v>1</v>
      </c>
      <c r="R4111" t="str">
        <f t="shared" si="769"/>
        <v>Matched Order Reference</v>
      </c>
      <c r="S4111">
        <f t="shared" si="770"/>
        <v>1</v>
      </c>
      <c r="V4111" cm="1">
        <f t="array" ref="V4111">IF(E4111&lt;&gt;"CAPTURE",0,SUMPRODUCT((MDR_Rates!$A$2:$A$10=F4111)*(G4111&gt;MDR_Rates!$B$2:$B$10)*((MDR_Rates!$C$2:$C$10="")+(G4111&lt;=MDR_Rates!$C$2:$C$10))*MDR_Rates!$D$2:$D$10))</f>
        <v>0.3</v>
      </c>
      <c r="W4111">
        <f t="shared" si="771"/>
        <v>25.04</v>
      </c>
      <c r="X4111">
        <f t="shared" si="772"/>
        <v>4.51</v>
      </c>
      <c r="Y4111">
        <f t="shared" si="773"/>
        <v>0</v>
      </c>
      <c r="Z4111">
        <f t="shared" si="774"/>
        <v>0</v>
      </c>
      <c r="AG4111" t="str">
        <f t="shared" si="775"/>
        <v/>
      </c>
      <c r="AI4111" t="str">
        <f t="shared" si="776"/>
        <v/>
      </c>
      <c r="AJ4111" t="str">
        <f t="shared" si="777"/>
        <v/>
      </c>
      <c r="AK4111" t="str">
        <f t="shared" si="778"/>
        <v>ORD26004275</v>
      </c>
      <c r="AL4111">
        <f>IF(E4111&lt;&gt;"CAPTURE","",COUNTIF(Orders!$H:$H,AK4111))</f>
        <v>1</v>
      </c>
      <c r="AP4111" t="str">
        <f t="shared" si="779"/>
        <v>Matched to Order</v>
      </c>
      <c r="AQ4111">
        <f>IF(COUNTIF($A$2:A4111,A4111)=1,1,0)</f>
        <v>1</v>
      </c>
    </row>
    <row r="4112" spans="1:43" x14ac:dyDescent="0.3">
      <c r="A4112" t="s">
        <v>16583</v>
      </c>
      <c r="C4112" t="s">
        <v>8474</v>
      </c>
      <c r="D4112" s="1">
        <v>46287</v>
      </c>
      <c r="E4112" t="s">
        <v>11819</v>
      </c>
      <c r="F4112" t="s">
        <v>9</v>
      </c>
      <c r="G4112">
        <v>5597</v>
      </c>
      <c r="H4112">
        <v>16.79</v>
      </c>
      <c r="I4112">
        <v>3.02</v>
      </c>
      <c r="J4112">
        <v>5577.19</v>
      </c>
      <c r="K4112" s="1">
        <v>46289</v>
      </c>
      <c r="L4112" t="s">
        <v>16456</v>
      </c>
      <c r="M4112">
        <f t="shared" si="768"/>
        <v>1</v>
      </c>
      <c r="N4112">
        <f>COUNTIF(Orders!$A:$A,C4112)</f>
        <v>1</v>
      </c>
      <c r="P4112">
        <f>COUNTIF(Orders!$H:$H,UPPER(SUBSTITUTE(TRIM(C4112),"-","")))</f>
        <v>1</v>
      </c>
      <c r="R4112" t="str">
        <f t="shared" si="769"/>
        <v>Matched Order Reference</v>
      </c>
      <c r="S4112">
        <f t="shared" si="770"/>
        <v>1</v>
      </c>
      <c r="V4112" cm="1">
        <f t="array" ref="V4112">IF(E4112&lt;&gt;"CAPTURE",0,SUMPRODUCT((MDR_Rates!$A$2:$A$10=F4112)*(G4112&gt;MDR_Rates!$B$2:$B$10)*((MDR_Rates!$C$2:$C$10="")+(G4112&lt;=MDR_Rates!$C$2:$C$10))*MDR_Rates!$D$2:$D$10))</f>
        <v>0.3</v>
      </c>
      <c r="W4112">
        <f t="shared" si="771"/>
        <v>16.79</v>
      </c>
      <c r="X4112">
        <f t="shared" si="772"/>
        <v>3.02</v>
      </c>
      <c r="Y4112">
        <f t="shared" si="773"/>
        <v>0</v>
      </c>
      <c r="Z4112">
        <f t="shared" si="774"/>
        <v>0</v>
      </c>
      <c r="AG4112" t="str">
        <f t="shared" si="775"/>
        <v/>
      </c>
      <c r="AI4112" t="str">
        <f t="shared" si="776"/>
        <v/>
      </c>
      <c r="AJ4112" t="str">
        <f t="shared" si="777"/>
        <v/>
      </c>
      <c r="AK4112" t="str">
        <f t="shared" si="778"/>
        <v>ORD26004277</v>
      </c>
      <c r="AL4112">
        <f>IF(E4112&lt;&gt;"CAPTURE","",COUNTIF(Orders!$H:$H,AK4112))</f>
        <v>1</v>
      </c>
      <c r="AP4112" t="str">
        <f t="shared" si="779"/>
        <v>Matched to Order</v>
      </c>
      <c r="AQ4112">
        <f>IF(COUNTIF($A$2:A4112,A4112)=1,1,0)</f>
        <v>1</v>
      </c>
    </row>
    <row r="4113" spans="1:43" x14ac:dyDescent="0.3">
      <c r="A4113" t="s">
        <v>16584</v>
      </c>
      <c r="C4113" t="s">
        <v>8608</v>
      </c>
      <c r="D4113" s="1">
        <v>46287</v>
      </c>
      <c r="E4113" t="s">
        <v>11819</v>
      </c>
      <c r="F4113" t="s">
        <v>9</v>
      </c>
      <c r="G4113">
        <v>6097</v>
      </c>
      <c r="H4113">
        <v>18.29</v>
      </c>
      <c r="I4113">
        <v>3.29</v>
      </c>
      <c r="J4113">
        <v>6075.42</v>
      </c>
      <c r="K4113" s="1">
        <v>46289</v>
      </c>
      <c r="L4113" t="s">
        <v>16456</v>
      </c>
      <c r="M4113">
        <f t="shared" si="768"/>
        <v>1</v>
      </c>
      <c r="N4113">
        <f>COUNTIF(Orders!$A:$A,C4113)</f>
        <v>1</v>
      </c>
      <c r="P4113">
        <f>COUNTIF(Orders!$H:$H,UPPER(SUBSTITUTE(TRIM(C4113),"-","")))</f>
        <v>1</v>
      </c>
      <c r="R4113" t="str">
        <f t="shared" si="769"/>
        <v>Matched Order Reference</v>
      </c>
      <c r="S4113">
        <f t="shared" si="770"/>
        <v>1</v>
      </c>
      <c r="V4113" cm="1">
        <f t="array" ref="V4113">IF(E4113&lt;&gt;"CAPTURE",0,SUMPRODUCT((MDR_Rates!$A$2:$A$10=F4113)*(G4113&gt;MDR_Rates!$B$2:$B$10)*((MDR_Rates!$C$2:$C$10="")+(G4113&lt;=MDR_Rates!$C$2:$C$10))*MDR_Rates!$D$2:$D$10))</f>
        <v>0.3</v>
      </c>
      <c r="W4113">
        <f t="shared" si="771"/>
        <v>18.29</v>
      </c>
      <c r="X4113">
        <f t="shared" si="772"/>
        <v>3.29</v>
      </c>
      <c r="Y4113">
        <f t="shared" si="773"/>
        <v>0</v>
      </c>
      <c r="Z4113">
        <f t="shared" si="774"/>
        <v>0</v>
      </c>
      <c r="AG4113" t="str">
        <f t="shared" si="775"/>
        <v/>
      </c>
      <c r="AI4113" t="str">
        <f t="shared" si="776"/>
        <v/>
      </c>
      <c r="AJ4113" t="str">
        <f t="shared" si="777"/>
        <v/>
      </c>
      <c r="AK4113" t="str">
        <f t="shared" si="778"/>
        <v>ORD26004344</v>
      </c>
      <c r="AL4113">
        <f>IF(E4113&lt;&gt;"CAPTURE","",COUNTIF(Orders!$H:$H,AK4113))</f>
        <v>1</v>
      </c>
      <c r="AP4113" t="str">
        <f t="shared" si="779"/>
        <v>Matched to Order</v>
      </c>
      <c r="AQ4113">
        <f>IF(COUNTIF($A$2:A4113,A4113)=1,1,0)</f>
        <v>1</v>
      </c>
    </row>
    <row r="4114" spans="1:43" x14ac:dyDescent="0.3">
      <c r="A4114" t="s">
        <v>16585</v>
      </c>
      <c r="C4114" t="s">
        <v>8664</v>
      </c>
      <c r="D4114" s="1">
        <v>46287</v>
      </c>
      <c r="E4114" t="s">
        <v>11819</v>
      </c>
      <c r="F4114" t="s">
        <v>9</v>
      </c>
      <c r="G4114">
        <v>349</v>
      </c>
      <c r="H4114">
        <v>0</v>
      </c>
      <c r="I4114">
        <v>0</v>
      </c>
      <c r="J4114">
        <v>349</v>
      </c>
      <c r="K4114" s="1">
        <v>46289</v>
      </c>
      <c r="L4114" t="s">
        <v>16456</v>
      </c>
      <c r="M4114">
        <f t="shared" si="768"/>
        <v>1</v>
      </c>
      <c r="N4114">
        <f>COUNTIF(Orders!$A:$A,C4114)</f>
        <v>1</v>
      </c>
      <c r="P4114">
        <f>COUNTIF(Orders!$H:$H,UPPER(SUBSTITUTE(TRIM(C4114),"-","")))</f>
        <v>1</v>
      </c>
      <c r="R4114" t="str">
        <f t="shared" si="769"/>
        <v>Matched Order Reference</v>
      </c>
      <c r="S4114">
        <f t="shared" si="770"/>
        <v>1</v>
      </c>
      <c r="V4114" cm="1">
        <f t="array" ref="V4114">IF(E4114&lt;&gt;"CAPTURE",0,SUMPRODUCT((MDR_Rates!$A$2:$A$10=F4114)*(G4114&gt;MDR_Rates!$B$2:$B$10)*((MDR_Rates!$C$2:$C$10="")+(G4114&lt;=MDR_Rates!$C$2:$C$10))*MDR_Rates!$D$2:$D$10))</f>
        <v>0</v>
      </c>
      <c r="W4114">
        <f t="shared" si="771"/>
        <v>0</v>
      </c>
      <c r="X4114">
        <f t="shared" si="772"/>
        <v>0</v>
      </c>
      <c r="Y4114">
        <f t="shared" si="773"/>
        <v>0</v>
      </c>
      <c r="Z4114">
        <f t="shared" si="774"/>
        <v>0</v>
      </c>
      <c r="AG4114" t="str">
        <f t="shared" si="775"/>
        <v/>
      </c>
      <c r="AI4114" t="str">
        <f t="shared" si="776"/>
        <v/>
      </c>
      <c r="AJ4114" t="str">
        <f t="shared" si="777"/>
        <v/>
      </c>
      <c r="AK4114" t="str">
        <f t="shared" si="778"/>
        <v>ORD26004373</v>
      </c>
      <c r="AL4114">
        <f>IF(E4114&lt;&gt;"CAPTURE","",COUNTIF(Orders!$H:$H,AK4114))</f>
        <v>1</v>
      </c>
      <c r="AP4114" t="str">
        <f t="shared" si="779"/>
        <v>Matched to Order</v>
      </c>
      <c r="AQ4114">
        <f>IF(COUNTIF($A$2:A4114,A4114)=1,1,0)</f>
        <v>1</v>
      </c>
    </row>
    <row r="4115" spans="1:43" x14ac:dyDescent="0.3">
      <c r="A4115" t="s">
        <v>16586</v>
      </c>
      <c r="C4115" t="s">
        <v>8733</v>
      </c>
      <c r="D4115" s="1">
        <v>46287</v>
      </c>
      <c r="E4115" t="s">
        <v>11819</v>
      </c>
      <c r="F4115" t="s">
        <v>9</v>
      </c>
      <c r="G4115">
        <v>8297</v>
      </c>
      <c r="H4115">
        <v>24.89</v>
      </c>
      <c r="I4115">
        <v>4.4800000000000004</v>
      </c>
      <c r="J4115">
        <v>8267.6299999999992</v>
      </c>
      <c r="K4115" s="1">
        <v>46289</v>
      </c>
      <c r="L4115" t="s">
        <v>16456</v>
      </c>
      <c r="M4115">
        <f t="shared" si="768"/>
        <v>1</v>
      </c>
      <c r="N4115">
        <f>COUNTIF(Orders!$A:$A,C4115)</f>
        <v>1</v>
      </c>
      <c r="P4115">
        <f>COUNTIF(Orders!$H:$H,UPPER(SUBSTITUTE(TRIM(C4115),"-","")))</f>
        <v>1</v>
      </c>
      <c r="R4115" t="str">
        <f t="shared" si="769"/>
        <v>Matched Order Reference</v>
      </c>
      <c r="S4115">
        <f t="shared" si="770"/>
        <v>1</v>
      </c>
      <c r="V4115" cm="1">
        <f t="array" ref="V4115">IF(E4115&lt;&gt;"CAPTURE",0,SUMPRODUCT((MDR_Rates!$A$2:$A$10=F4115)*(G4115&gt;MDR_Rates!$B$2:$B$10)*((MDR_Rates!$C$2:$C$10="")+(G4115&lt;=MDR_Rates!$C$2:$C$10))*MDR_Rates!$D$2:$D$10))</f>
        <v>0.3</v>
      </c>
      <c r="W4115">
        <f t="shared" si="771"/>
        <v>24.89</v>
      </c>
      <c r="X4115">
        <f t="shared" si="772"/>
        <v>4.4800000000000004</v>
      </c>
      <c r="Y4115">
        <f t="shared" si="773"/>
        <v>0</v>
      </c>
      <c r="Z4115">
        <f t="shared" si="774"/>
        <v>0</v>
      </c>
      <c r="AG4115" t="str">
        <f t="shared" si="775"/>
        <v/>
      </c>
      <c r="AI4115" t="str">
        <f t="shared" si="776"/>
        <v/>
      </c>
      <c r="AJ4115" t="str">
        <f t="shared" si="777"/>
        <v/>
      </c>
      <c r="AK4115" t="str">
        <f t="shared" si="778"/>
        <v>ORD26004408</v>
      </c>
      <c r="AL4115">
        <f>IF(E4115&lt;&gt;"CAPTURE","",COUNTIF(Orders!$H:$H,AK4115))</f>
        <v>1</v>
      </c>
      <c r="AP4115" t="str">
        <f t="shared" si="779"/>
        <v>Matched to Order</v>
      </c>
      <c r="AQ4115">
        <f>IF(COUNTIF($A$2:A4115,A4115)=1,1,0)</f>
        <v>1</v>
      </c>
    </row>
    <row r="4116" spans="1:43" x14ac:dyDescent="0.3">
      <c r="A4116" t="s">
        <v>16587</v>
      </c>
      <c r="C4116" t="s">
        <v>8853</v>
      </c>
      <c r="D4116" s="1">
        <v>46287</v>
      </c>
      <c r="E4116" t="s">
        <v>11819</v>
      </c>
      <c r="F4116" t="s">
        <v>44</v>
      </c>
      <c r="G4116">
        <v>1299</v>
      </c>
      <c r="H4116">
        <v>24.68</v>
      </c>
      <c r="I4116">
        <v>4.4400000000000004</v>
      </c>
      <c r="J4116">
        <v>1269.8800000000001</v>
      </c>
      <c r="K4116" s="1">
        <v>46289</v>
      </c>
      <c r="L4116" t="s">
        <v>16456</v>
      </c>
      <c r="M4116">
        <f t="shared" si="768"/>
        <v>1</v>
      </c>
      <c r="N4116">
        <f>COUNTIF(Orders!$A:$A,C4116)</f>
        <v>1</v>
      </c>
      <c r="P4116">
        <f>COUNTIF(Orders!$H:$H,UPPER(SUBSTITUTE(TRIM(C4116),"-","")))</f>
        <v>1</v>
      </c>
      <c r="R4116" t="str">
        <f t="shared" si="769"/>
        <v>Matched Order Reference</v>
      </c>
      <c r="S4116">
        <f t="shared" si="770"/>
        <v>1</v>
      </c>
      <c r="V4116" cm="1">
        <f t="array" ref="V4116">IF(E4116&lt;&gt;"CAPTURE",0,SUMPRODUCT((MDR_Rates!$A$2:$A$10=F4116)*(G4116&gt;MDR_Rates!$B$2:$B$10)*((MDR_Rates!$C$2:$C$10="")+(G4116&lt;=MDR_Rates!$C$2:$C$10))*MDR_Rates!$D$2:$D$10))</f>
        <v>1.9</v>
      </c>
      <c r="W4116">
        <f t="shared" si="771"/>
        <v>24.68</v>
      </c>
      <c r="X4116">
        <f t="shared" si="772"/>
        <v>4.4400000000000004</v>
      </c>
      <c r="Y4116">
        <f t="shared" si="773"/>
        <v>0</v>
      </c>
      <c r="Z4116">
        <f t="shared" si="774"/>
        <v>0</v>
      </c>
      <c r="AG4116" t="str">
        <f t="shared" si="775"/>
        <v/>
      </c>
      <c r="AI4116" t="str">
        <f t="shared" si="776"/>
        <v/>
      </c>
      <c r="AJ4116" t="str">
        <f t="shared" si="777"/>
        <v/>
      </c>
      <c r="AK4116" t="str">
        <f t="shared" si="778"/>
        <v>ORD26004470</v>
      </c>
      <c r="AL4116">
        <f>IF(E4116&lt;&gt;"CAPTURE","",COUNTIF(Orders!$H:$H,AK4116))</f>
        <v>1</v>
      </c>
      <c r="AP4116" t="str">
        <f t="shared" si="779"/>
        <v>Matched to Order</v>
      </c>
      <c r="AQ4116">
        <f>IF(COUNTIF($A$2:A4116,A4116)=1,1,0)</f>
        <v>1</v>
      </c>
    </row>
    <row r="4117" spans="1:43" x14ac:dyDescent="0.3">
      <c r="A4117" t="s">
        <v>16588</v>
      </c>
      <c r="C4117" t="s">
        <v>8870</v>
      </c>
      <c r="D4117" s="1">
        <v>46287</v>
      </c>
      <c r="E4117" t="s">
        <v>11819</v>
      </c>
      <c r="F4117" t="s">
        <v>9</v>
      </c>
      <c r="G4117">
        <v>3097</v>
      </c>
      <c r="H4117">
        <v>9.2899999999999991</v>
      </c>
      <c r="I4117">
        <v>1.67</v>
      </c>
      <c r="J4117">
        <v>3086.04</v>
      </c>
      <c r="K4117" s="1">
        <v>46289</v>
      </c>
      <c r="L4117" t="s">
        <v>16456</v>
      </c>
      <c r="M4117">
        <f t="shared" si="768"/>
        <v>1</v>
      </c>
      <c r="N4117">
        <f>COUNTIF(Orders!$A:$A,C4117)</f>
        <v>1</v>
      </c>
      <c r="P4117">
        <f>COUNTIF(Orders!$H:$H,UPPER(SUBSTITUTE(TRIM(C4117),"-","")))</f>
        <v>1</v>
      </c>
      <c r="R4117" t="str">
        <f t="shared" si="769"/>
        <v>Matched Order Reference</v>
      </c>
      <c r="S4117">
        <f t="shared" si="770"/>
        <v>1</v>
      </c>
      <c r="V4117" cm="1">
        <f t="array" ref="V4117">IF(E4117&lt;&gt;"CAPTURE",0,SUMPRODUCT((MDR_Rates!$A$2:$A$10=F4117)*(G4117&gt;MDR_Rates!$B$2:$B$10)*((MDR_Rates!$C$2:$C$10="")+(G4117&lt;=MDR_Rates!$C$2:$C$10))*MDR_Rates!$D$2:$D$10))</f>
        <v>0.3</v>
      </c>
      <c r="W4117">
        <f t="shared" si="771"/>
        <v>9.2899999999999991</v>
      </c>
      <c r="X4117">
        <f t="shared" si="772"/>
        <v>1.67</v>
      </c>
      <c r="Y4117">
        <f t="shared" si="773"/>
        <v>0</v>
      </c>
      <c r="Z4117">
        <f t="shared" si="774"/>
        <v>0</v>
      </c>
      <c r="AG4117" t="str">
        <f t="shared" si="775"/>
        <v/>
      </c>
      <c r="AI4117" t="str">
        <f t="shared" si="776"/>
        <v/>
      </c>
      <c r="AJ4117" t="str">
        <f t="shared" si="777"/>
        <v/>
      </c>
      <c r="AK4117" t="str">
        <f t="shared" si="778"/>
        <v>ORD26004479</v>
      </c>
      <c r="AL4117">
        <f>IF(E4117&lt;&gt;"CAPTURE","",COUNTIF(Orders!$H:$H,AK4117))</f>
        <v>1</v>
      </c>
      <c r="AP4117" t="str">
        <f t="shared" si="779"/>
        <v>Matched to Order</v>
      </c>
      <c r="AQ4117">
        <f>IF(COUNTIF($A$2:A4117,A4117)=1,1,0)</f>
        <v>1</v>
      </c>
    </row>
    <row r="4118" spans="1:43" x14ac:dyDescent="0.3">
      <c r="A4118" t="s">
        <v>16589</v>
      </c>
      <c r="C4118" t="s">
        <v>8970</v>
      </c>
      <c r="D4118" s="1">
        <v>46287</v>
      </c>
      <c r="E4118" t="s">
        <v>11819</v>
      </c>
      <c r="F4118" t="s">
        <v>9</v>
      </c>
      <c r="G4118">
        <v>499</v>
      </c>
      <c r="H4118">
        <v>0</v>
      </c>
      <c r="I4118">
        <v>0</v>
      </c>
      <c r="J4118">
        <v>499</v>
      </c>
      <c r="K4118" s="1">
        <v>46289</v>
      </c>
      <c r="L4118" t="s">
        <v>16456</v>
      </c>
      <c r="M4118">
        <f t="shared" si="768"/>
        <v>1</v>
      </c>
      <c r="N4118">
        <f>COUNTIF(Orders!$A:$A,C4118)</f>
        <v>1</v>
      </c>
      <c r="P4118">
        <f>COUNTIF(Orders!$H:$H,UPPER(SUBSTITUTE(TRIM(C4118),"-","")))</f>
        <v>1</v>
      </c>
      <c r="R4118" t="str">
        <f t="shared" si="769"/>
        <v>Matched Order Reference</v>
      </c>
      <c r="S4118">
        <f t="shared" si="770"/>
        <v>1</v>
      </c>
      <c r="V4118" cm="1">
        <f t="array" ref="V4118">IF(E4118&lt;&gt;"CAPTURE",0,SUMPRODUCT((MDR_Rates!$A$2:$A$10=F4118)*(G4118&gt;MDR_Rates!$B$2:$B$10)*((MDR_Rates!$C$2:$C$10="")+(G4118&lt;=MDR_Rates!$C$2:$C$10))*MDR_Rates!$D$2:$D$10))</f>
        <v>0</v>
      </c>
      <c r="W4118">
        <f t="shared" si="771"/>
        <v>0</v>
      </c>
      <c r="X4118">
        <f t="shared" si="772"/>
        <v>0</v>
      </c>
      <c r="Y4118">
        <f t="shared" si="773"/>
        <v>0</v>
      </c>
      <c r="Z4118">
        <f t="shared" si="774"/>
        <v>0</v>
      </c>
      <c r="AG4118" t="str">
        <f t="shared" si="775"/>
        <v/>
      </c>
      <c r="AI4118" t="str">
        <f t="shared" si="776"/>
        <v/>
      </c>
      <c r="AJ4118" t="str">
        <f t="shared" si="777"/>
        <v/>
      </c>
      <c r="AK4118" t="str">
        <f t="shared" si="778"/>
        <v>ORD26004530</v>
      </c>
      <c r="AL4118">
        <f>IF(E4118&lt;&gt;"CAPTURE","",COUNTIF(Orders!$H:$H,AK4118))</f>
        <v>1</v>
      </c>
      <c r="AP4118" t="str">
        <f t="shared" si="779"/>
        <v>Matched to Order</v>
      </c>
      <c r="AQ4118">
        <f>IF(COUNTIF($A$2:A4118,A4118)=1,1,0)</f>
        <v>1</v>
      </c>
    </row>
    <row r="4119" spans="1:43" x14ac:dyDescent="0.3">
      <c r="A4119" t="s">
        <v>16590</v>
      </c>
      <c r="C4119" t="s">
        <v>9016</v>
      </c>
      <c r="D4119" s="1">
        <v>46287</v>
      </c>
      <c r="E4119" t="s">
        <v>11819</v>
      </c>
      <c r="F4119" t="s">
        <v>9</v>
      </c>
      <c r="G4119">
        <v>1499</v>
      </c>
      <c r="H4119">
        <v>0</v>
      </c>
      <c r="I4119">
        <v>0</v>
      </c>
      <c r="J4119">
        <v>1499</v>
      </c>
      <c r="K4119" s="1">
        <v>46289</v>
      </c>
      <c r="L4119" t="s">
        <v>16456</v>
      </c>
      <c r="M4119">
        <f t="shared" si="768"/>
        <v>1</v>
      </c>
      <c r="N4119">
        <f>COUNTIF(Orders!$A:$A,C4119)</f>
        <v>1</v>
      </c>
      <c r="P4119">
        <f>COUNTIF(Orders!$H:$H,UPPER(SUBSTITUTE(TRIM(C4119),"-","")))</f>
        <v>1</v>
      </c>
      <c r="R4119" t="str">
        <f t="shared" si="769"/>
        <v>Matched Order Reference</v>
      </c>
      <c r="S4119">
        <f t="shared" si="770"/>
        <v>1</v>
      </c>
      <c r="V4119" cm="1">
        <f t="array" ref="V4119">IF(E4119&lt;&gt;"CAPTURE",0,SUMPRODUCT((MDR_Rates!$A$2:$A$10=F4119)*(G4119&gt;MDR_Rates!$B$2:$B$10)*((MDR_Rates!$C$2:$C$10="")+(G4119&lt;=MDR_Rates!$C$2:$C$10))*MDR_Rates!$D$2:$D$10))</f>
        <v>0</v>
      </c>
      <c r="W4119">
        <f t="shared" si="771"/>
        <v>0</v>
      </c>
      <c r="X4119">
        <f t="shared" si="772"/>
        <v>0</v>
      </c>
      <c r="Y4119">
        <f t="shared" si="773"/>
        <v>0</v>
      </c>
      <c r="Z4119">
        <f t="shared" si="774"/>
        <v>0</v>
      </c>
      <c r="AG4119" t="str">
        <f t="shared" si="775"/>
        <v/>
      </c>
      <c r="AI4119" t="str">
        <f t="shared" si="776"/>
        <v/>
      </c>
      <c r="AJ4119" t="str">
        <f t="shared" si="777"/>
        <v/>
      </c>
      <c r="AK4119" t="str">
        <f t="shared" si="778"/>
        <v>ORD26004553</v>
      </c>
      <c r="AL4119">
        <f>IF(E4119&lt;&gt;"CAPTURE","",COUNTIF(Orders!$H:$H,AK4119))</f>
        <v>1</v>
      </c>
      <c r="AP4119" t="str">
        <f t="shared" si="779"/>
        <v>Matched to Order</v>
      </c>
      <c r="AQ4119">
        <f>IF(COUNTIF($A$2:A4119,A4119)=1,1,0)</f>
        <v>1</v>
      </c>
    </row>
    <row r="4120" spans="1:43" x14ac:dyDescent="0.3">
      <c r="A4120" t="s">
        <v>16591</v>
      </c>
      <c r="C4120" t="s">
        <v>9073</v>
      </c>
      <c r="D4120" s="1">
        <v>46287</v>
      </c>
      <c r="E4120" t="s">
        <v>11819</v>
      </c>
      <c r="F4120" t="s">
        <v>17</v>
      </c>
      <c r="G4120">
        <v>349</v>
      </c>
      <c r="H4120">
        <v>6.28</v>
      </c>
      <c r="I4120">
        <v>1.1299999999999999</v>
      </c>
      <c r="J4120">
        <v>341.59</v>
      </c>
      <c r="K4120" s="1">
        <v>46289</v>
      </c>
      <c r="L4120" t="s">
        <v>16456</v>
      </c>
      <c r="M4120">
        <f t="shared" si="768"/>
        <v>1</v>
      </c>
      <c r="N4120">
        <f>COUNTIF(Orders!$A:$A,C4120)</f>
        <v>1</v>
      </c>
      <c r="P4120">
        <f>COUNTIF(Orders!$H:$H,UPPER(SUBSTITUTE(TRIM(C4120),"-","")))</f>
        <v>1</v>
      </c>
      <c r="R4120" t="str">
        <f t="shared" si="769"/>
        <v>Matched Order Reference</v>
      </c>
      <c r="S4120">
        <f t="shared" si="770"/>
        <v>1</v>
      </c>
      <c r="V4120" cm="1">
        <f t="array" ref="V4120">IF(E4120&lt;&gt;"CAPTURE",0,SUMPRODUCT((MDR_Rates!$A$2:$A$10=F4120)*(G4120&gt;MDR_Rates!$B$2:$B$10)*((MDR_Rates!$C$2:$C$10="")+(G4120&lt;=MDR_Rates!$C$2:$C$10))*MDR_Rates!$D$2:$D$10))</f>
        <v>1.8</v>
      </c>
      <c r="W4120">
        <f t="shared" si="771"/>
        <v>6.28</v>
      </c>
      <c r="X4120">
        <f t="shared" si="772"/>
        <v>1.1299999999999999</v>
      </c>
      <c r="Y4120">
        <f t="shared" si="773"/>
        <v>0</v>
      </c>
      <c r="Z4120">
        <f t="shared" si="774"/>
        <v>0</v>
      </c>
      <c r="AG4120" t="str">
        <f t="shared" si="775"/>
        <v/>
      </c>
      <c r="AI4120" t="str">
        <f t="shared" si="776"/>
        <v/>
      </c>
      <c r="AJ4120" t="str">
        <f t="shared" si="777"/>
        <v/>
      </c>
      <c r="AK4120" t="str">
        <f t="shared" si="778"/>
        <v>ORD26004582</v>
      </c>
      <c r="AL4120">
        <f>IF(E4120&lt;&gt;"CAPTURE","",COUNTIF(Orders!$H:$H,AK4120))</f>
        <v>1</v>
      </c>
      <c r="AP4120" t="str">
        <f t="shared" si="779"/>
        <v>Matched to Order</v>
      </c>
      <c r="AQ4120">
        <f>IF(COUNTIF($A$2:A4120,A4120)=1,1,0)</f>
        <v>1</v>
      </c>
    </row>
    <row r="4121" spans="1:43" x14ac:dyDescent="0.3">
      <c r="A4121" t="s">
        <v>16592</v>
      </c>
      <c r="C4121" t="s">
        <v>9112</v>
      </c>
      <c r="D4121" s="1">
        <v>46287</v>
      </c>
      <c r="E4121" t="s">
        <v>11819</v>
      </c>
      <c r="F4121" t="s">
        <v>17</v>
      </c>
      <c r="G4121">
        <v>11597</v>
      </c>
      <c r="H4121">
        <v>185.55</v>
      </c>
      <c r="I4121">
        <v>33.4</v>
      </c>
      <c r="J4121">
        <v>11378.05</v>
      </c>
      <c r="K4121" s="1">
        <v>46289</v>
      </c>
      <c r="L4121" t="s">
        <v>16456</v>
      </c>
      <c r="M4121">
        <f t="shared" si="768"/>
        <v>1</v>
      </c>
      <c r="N4121">
        <f>COUNTIF(Orders!$A:$A,C4121)</f>
        <v>1</v>
      </c>
      <c r="P4121">
        <f>COUNTIF(Orders!$H:$H,UPPER(SUBSTITUTE(TRIM(C4121),"-","")))</f>
        <v>1</v>
      </c>
      <c r="R4121" t="str">
        <f t="shared" si="769"/>
        <v>Matched Order Reference</v>
      </c>
      <c r="S4121">
        <f t="shared" si="770"/>
        <v>1</v>
      </c>
      <c r="V4121" cm="1">
        <f t="array" ref="V4121">IF(E4121&lt;&gt;"CAPTURE",0,SUMPRODUCT((MDR_Rates!$A$2:$A$10=F4121)*(G4121&gt;MDR_Rates!$B$2:$B$10)*((MDR_Rates!$C$2:$C$10="")+(G4121&lt;=MDR_Rates!$C$2:$C$10))*MDR_Rates!$D$2:$D$10))</f>
        <v>1.6</v>
      </c>
      <c r="W4121">
        <f t="shared" si="771"/>
        <v>185.55</v>
      </c>
      <c r="X4121">
        <f t="shared" si="772"/>
        <v>33.4</v>
      </c>
      <c r="Y4121">
        <f t="shared" si="773"/>
        <v>0</v>
      </c>
      <c r="Z4121">
        <f t="shared" si="774"/>
        <v>0</v>
      </c>
      <c r="AG4121" t="str">
        <f t="shared" si="775"/>
        <v/>
      </c>
      <c r="AI4121" t="str">
        <f t="shared" si="776"/>
        <v/>
      </c>
      <c r="AJ4121" t="str">
        <f t="shared" si="777"/>
        <v/>
      </c>
      <c r="AK4121" t="str">
        <f t="shared" si="778"/>
        <v>ORD26004602</v>
      </c>
      <c r="AL4121">
        <f>IF(E4121&lt;&gt;"CAPTURE","",COUNTIF(Orders!$H:$H,AK4121))</f>
        <v>1</v>
      </c>
      <c r="AP4121" t="str">
        <f t="shared" si="779"/>
        <v>Matched to Order</v>
      </c>
      <c r="AQ4121">
        <f>IF(COUNTIF($A$2:A4121,A4121)=1,1,0)</f>
        <v>1</v>
      </c>
    </row>
    <row r="4122" spans="1:43" x14ac:dyDescent="0.3">
      <c r="A4122" t="s">
        <v>16593</v>
      </c>
      <c r="C4122" t="s">
        <v>9168</v>
      </c>
      <c r="D4122" s="1">
        <v>46287</v>
      </c>
      <c r="E4122" t="s">
        <v>11819</v>
      </c>
      <c r="F4122" t="s">
        <v>9</v>
      </c>
      <c r="G4122">
        <v>5298</v>
      </c>
      <c r="H4122">
        <v>15.89</v>
      </c>
      <c r="I4122">
        <v>2.86</v>
      </c>
      <c r="J4122">
        <v>5279.25</v>
      </c>
      <c r="K4122" s="1">
        <v>46289</v>
      </c>
      <c r="L4122" t="s">
        <v>16456</v>
      </c>
      <c r="M4122">
        <f t="shared" si="768"/>
        <v>1</v>
      </c>
      <c r="N4122">
        <f>COUNTIF(Orders!$A:$A,C4122)</f>
        <v>1</v>
      </c>
      <c r="P4122">
        <f>COUNTIF(Orders!$H:$H,UPPER(SUBSTITUTE(TRIM(C4122),"-","")))</f>
        <v>1</v>
      </c>
      <c r="R4122" t="str">
        <f t="shared" si="769"/>
        <v>Matched Order Reference</v>
      </c>
      <c r="S4122">
        <f t="shared" si="770"/>
        <v>1</v>
      </c>
      <c r="V4122" cm="1">
        <f t="array" ref="V4122">IF(E4122&lt;&gt;"CAPTURE",0,SUMPRODUCT((MDR_Rates!$A$2:$A$10=F4122)*(G4122&gt;MDR_Rates!$B$2:$B$10)*((MDR_Rates!$C$2:$C$10="")+(G4122&lt;=MDR_Rates!$C$2:$C$10))*MDR_Rates!$D$2:$D$10))</f>
        <v>0.3</v>
      </c>
      <c r="W4122">
        <f t="shared" si="771"/>
        <v>15.89</v>
      </c>
      <c r="X4122">
        <f t="shared" si="772"/>
        <v>2.86</v>
      </c>
      <c r="Y4122">
        <f t="shared" si="773"/>
        <v>0</v>
      </c>
      <c r="Z4122">
        <f t="shared" si="774"/>
        <v>0</v>
      </c>
      <c r="AG4122" t="str">
        <f t="shared" si="775"/>
        <v/>
      </c>
      <c r="AI4122" t="str">
        <f t="shared" si="776"/>
        <v/>
      </c>
      <c r="AJ4122" t="str">
        <f t="shared" si="777"/>
        <v/>
      </c>
      <c r="AK4122" t="str">
        <f t="shared" si="778"/>
        <v>ORD26004630</v>
      </c>
      <c r="AL4122">
        <f>IF(E4122&lt;&gt;"CAPTURE","",COUNTIF(Orders!$H:$H,AK4122))</f>
        <v>1</v>
      </c>
      <c r="AP4122" t="str">
        <f t="shared" si="779"/>
        <v>Matched to Order</v>
      </c>
      <c r="AQ4122">
        <f>IF(COUNTIF($A$2:A4122,A4122)=1,1,0)</f>
        <v>1</v>
      </c>
    </row>
    <row r="4123" spans="1:43" x14ac:dyDescent="0.3">
      <c r="A4123" t="s">
        <v>16594</v>
      </c>
      <c r="C4123" t="s">
        <v>9191</v>
      </c>
      <c r="D4123" s="1">
        <v>46287</v>
      </c>
      <c r="E4123" t="s">
        <v>11819</v>
      </c>
      <c r="F4123" t="s">
        <v>17</v>
      </c>
      <c r="G4123">
        <v>3499</v>
      </c>
      <c r="H4123">
        <v>55.98</v>
      </c>
      <c r="I4123">
        <v>10.08</v>
      </c>
      <c r="J4123">
        <v>3432.94</v>
      </c>
      <c r="K4123" s="1">
        <v>46289</v>
      </c>
      <c r="L4123" t="s">
        <v>16456</v>
      </c>
      <c r="M4123">
        <f t="shared" si="768"/>
        <v>1</v>
      </c>
      <c r="N4123">
        <f>COUNTIF(Orders!$A:$A,C4123)</f>
        <v>1</v>
      </c>
      <c r="P4123">
        <f>COUNTIF(Orders!$H:$H,UPPER(SUBSTITUTE(TRIM(C4123),"-","")))</f>
        <v>1</v>
      </c>
      <c r="R4123" t="str">
        <f t="shared" si="769"/>
        <v>Matched Order Reference</v>
      </c>
      <c r="S4123">
        <f t="shared" si="770"/>
        <v>1</v>
      </c>
      <c r="V4123" cm="1">
        <f t="array" ref="V4123">IF(E4123&lt;&gt;"CAPTURE",0,SUMPRODUCT((MDR_Rates!$A$2:$A$10=F4123)*(G4123&gt;MDR_Rates!$B$2:$B$10)*((MDR_Rates!$C$2:$C$10="")+(G4123&lt;=MDR_Rates!$C$2:$C$10))*MDR_Rates!$D$2:$D$10))</f>
        <v>1.6</v>
      </c>
      <c r="W4123">
        <f t="shared" si="771"/>
        <v>55.98</v>
      </c>
      <c r="X4123">
        <f t="shared" si="772"/>
        <v>10.08</v>
      </c>
      <c r="Y4123">
        <f t="shared" si="773"/>
        <v>0</v>
      </c>
      <c r="Z4123">
        <f t="shared" si="774"/>
        <v>0</v>
      </c>
      <c r="AG4123" t="str">
        <f t="shared" si="775"/>
        <v/>
      </c>
      <c r="AI4123" t="str">
        <f t="shared" si="776"/>
        <v/>
      </c>
      <c r="AJ4123" t="str">
        <f t="shared" si="777"/>
        <v/>
      </c>
      <c r="AK4123" t="str">
        <f t="shared" si="778"/>
        <v>ORD26004643</v>
      </c>
      <c r="AL4123">
        <f>IF(E4123&lt;&gt;"CAPTURE","",COUNTIF(Orders!$H:$H,AK4123))</f>
        <v>1</v>
      </c>
      <c r="AP4123" t="str">
        <f t="shared" si="779"/>
        <v>Matched to Order</v>
      </c>
      <c r="AQ4123">
        <f>IF(COUNTIF($A$2:A4123,A4123)=1,1,0)</f>
        <v>1</v>
      </c>
    </row>
    <row r="4124" spans="1:43" x14ac:dyDescent="0.3">
      <c r="A4124" t="s">
        <v>16595</v>
      </c>
      <c r="C4124" t="s">
        <v>9330</v>
      </c>
      <c r="D4124" s="1">
        <v>46287</v>
      </c>
      <c r="E4124" t="s">
        <v>11819</v>
      </c>
      <c r="F4124" t="s">
        <v>17</v>
      </c>
      <c r="G4124">
        <v>6798</v>
      </c>
      <c r="H4124">
        <v>108.77</v>
      </c>
      <c r="I4124">
        <v>19.579999999999998</v>
      </c>
      <c r="J4124">
        <v>6669.65</v>
      </c>
      <c r="K4124" s="1">
        <v>46289</v>
      </c>
      <c r="L4124" t="s">
        <v>16456</v>
      </c>
      <c r="M4124">
        <f t="shared" si="768"/>
        <v>1</v>
      </c>
      <c r="N4124">
        <f>COUNTIF(Orders!$A:$A,C4124)</f>
        <v>1</v>
      </c>
      <c r="P4124">
        <f>COUNTIF(Orders!$H:$H,UPPER(SUBSTITUTE(TRIM(C4124),"-","")))</f>
        <v>1</v>
      </c>
      <c r="R4124" t="str">
        <f t="shared" si="769"/>
        <v>Matched Order Reference</v>
      </c>
      <c r="S4124">
        <f t="shared" si="770"/>
        <v>1</v>
      </c>
      <c r="V4124" cm="1">
        <f t="array" ref="V4124">IF(E4124&lt;&gt;"CAPTURE",0,SUMPRODUCT((MDR_Rates!$A$2:$A$10=F4124)*(G4124&gt;MDR_Rates!$B$2:$B$10)*((MDR_Rates!$C$2:$C$10="")+(G4124&lt;=MDR_Rates!$C$2:$C$10))*MDR_Rates!$D$2:$D$10))</f>
        <v>1.6</v>
      </c>
      <c r="W4124">
        <f t="shared" si="771"/>
        <v>108.77</v>
      </c>
      <c r="X4124">
        <f t="shared" si="772"/>
        <v>19.579999999999998</v>
      </c>
      <c r="Y4124">
        <f t="shared" si="773"/>
        <v>0</v>
      </c>
      <c r="Z4124">
        <f t="shared" si="774"/>
        <v>0</v>
      </c>
      <c r="AG4124" t="str">
        <f t="shared" si="775"/>
        <v/>
      </c>
      <c r="AI4124" t="str">
        <f t="shared" si="776"/>
        <v/>
      </c>
      <c r="AJ4124" t="str">
        <f t="shared" si="777"/>
        <v/>
      </c>
      <c r="AK4124" t="str">
        <f t="shared" si="778"/>
        <v>ORD26004714</v>
      </c>
      <c r="AL4124">
        <f>IF(E4124&lt;&gt;"CAPTURE","",COUNTIF(Orders!$H:$H,AK4124))</f>
        <v>1</v>
      </c>
      <c r="AP4124" t="str">
        <f t="shared" si="779"/>
        <v>Matched to Order</v>
      </c>
      <c r="AQ4124">
        <f>IF(COUNTIF($A$2:A4124,A4124)=1,1,0)</f>
        <v>1</v>
      </c>
    </row>
    <row r="4125" spans="1:43" x14ac:dyDescent="0.3">
      <c r="A4125" t="s">
        <v>16596</v>
      </c>
      <c r="C4125" t="s">
        <v>9424</v>
      </c>
      <c r="D4125" s="1">
        <v>46287</v>
      </c>
      <c r="E4125" t="s">
        <v>11819</v>
      </c>
      <c r="F4125" t="s">
        <v>9</v>
      </c>
      <c r="G4125">
        <v>1598</v>
      </c>
      <c r="H4125">
        <v>0</v>
      </c>
      <c r="I4125">
        <v>0</v>
      </c>
      <c r="J4125">
        <v>1598</v>
      </c>
      <c r="K4125" s="1">
        <v>46289</v>
      </c>
      <c r="L4125" t="s">
        <v>16456</v>
      </c>
      <c r="M4125">
        <f t="shared" si="768"/>
        <v>1</v>
      </c>
      <c r="N4125">
        <f>COUNTIF(Orders!$A:$A,C4125)</f>
        <v>1</v>
      </c>
      <c r="P4125">
        <f>COUNTIF(Orders!$H:$H,UPPER(SUBSTITUTE(TRIM(C4125),"-","")))</f>
        <v>1</v>
      </c>
      <c r="R4125" t="str">
        <f t="shared" si="769"/>
        <v>Matched Order Reference</v>
      </c>
      <c r="S4125">
        <f t="shared" si="770"/>
        <v>1</v>
      </c>
      <c r="V4125" cm="1">
        <f t="array" ref="V4125">IF(E4125&lt;&gt;"CAPTURE",0,SUMPRODUCT((MDR_Rates!$A$2:$A$10=F4125)*(G4125&gt;MDR_Rates!$B$2:$B$10)*((MDR_Rates!$C$2:$C$10="")+(G4125&lt;=MDR_Rates!$C$2:$C$10))*MDR_Rates!$D$2:$D$10))</f>
        <v>0</v>
      </c>
      <c r="W4125">
        <f t="shared" si="771"/>
        <v>0</v>
      </c>
      <c r="X4125">
        <f t="shared" si="772"/>
        <v>0</v>
      </c>
      <c r="Y4125">
        <f t="shared" si="773"/>
        <v>0</v>
      </c>
      <c r="Z4125">
        <f t="shared" si="774"/>
        <v>0</v>
      </c>
      <c r="AG4125" t="str">
        <f t="shared" si="775"/>
        <v/>
      </c>
      <c r="AI4125" t="str">
        <f t="shared" si="776"/>
        <v/>
      </c>
      <c r="AJ4125" t="str">
        <f t="shared" si="777"/>
        <v/>
      </c>
      <c r="AK4125" t="str">
        <f t="shared" si="778"/>
        <v>ORD26004763</v>
      </c>
      <c r="AL4125">
        <f>IF(E4125&lt;&gt;"CAPTURE","",COUNTIF(Orders!$H:$H,AK4125))</f>
        <v>1</v>
      </c>
      <c r="AP4125" t="str">
        <f t="shared" si="779"/>
        <v>Matched to Order</v>
      </c>
      <c r="AQ4125">
        <f>IF(COUNTIF($A$2:A4125,A4125)=1,1,0)</f>
        <v>1</v>
      </c>
    </row>
    <row r="4126" spans="1:43" x14ac:dyDescent="0.3">
      <c r="A4126" t="s">
        <v>16597</v>
      </c>
      <c r="C4126" t="s">
        <v>9499</v>
      </c>
      <c r="D4126" s="1">
        <v>46287</v>
      </c>
      <c r="E4126" t="s">
        <v>11819</v>
      </c>
      <c r="F4126" t="s">
        <v>44</v>
      </c>
      <c r="G4126">
        <v>799</v>
      </c>
      <c r="H4126">
        <v>15.18</v>
      </c>
      <c r="I4126">
        <v>2.73</v>
      </c>
      <c r="J4126">
        <v>781.09</v>
      </c>
      <c r="K4126" s="1">
        <v>46289</v>
      </c>
      <c r="L4126" t="s">
        <v>16456</v>
      </c>
      <c r="M4126">
        <f t="shared" si="768"/>
        <v>1</v>
      </c>
      <c r="N4126">
        <f>COUNTIF(Orders!$A:$A,C4126)</f>
        <v>1</v>
      </c>
      <c r="P4126">
        <f>COUNTIF(Orders!$H:$H,UPPER(SUBSTITUTE(TRIM(C4126),"-","")))</f>
        <v>1</v>
      </c>
      <c r="R4126" t="str">
        <f t="shared" si="769"/>
        <v>Matched Order Reference</v>
      </c>
      <c r="S4126">
        <f t="shared" si="770"/>
        <v>1</v>
      </c>
      <c r="V4126" cm="1">
        <f t="array" ref="V4126">IF(E4126&lt;&gt;"CAPTURE",0,SUMPRODUCT((MDR_Rates!$A$2:$A$10=F4126)*(G4126&gt;MDR_Rates!$B$2:$B$10)*((MDR_Rates!$C$2:$C$10="")+(G4126&lt;=MDR_Rates!$C$2:$C$10))*MDR_Rates!$D$2:$D$10))</f>
        <v>1.9</v>
      </c>
      <c r="W4126">
        <f t="shared" si="771"/>
        <v>15.18</v>
      </c>
      <c r="X4126">
        <f t="shared" si="772"/>
        <v>2.73</v>
      </c>
      <c r="Y4126">
        <f t="shared" si="773"/>
        <v>0</v>
      </c>
      <c r="Z4126">
        <f t="shared" si="774"/>
        <v>0</v>
      </c>
      <c r="AG4126" t="str">
        <f t="shared" si="775"/>
        <v/>
      </c>
      <c r="AI4126" t="str">
        <f t="shared" si="776"/>
        <v/>
      </c>
      <c r="AJ4126" t="str">
        <f t="shared" si="777"/>
        <v/>
      </c>
      <c r="AK4126" t="str">
        <f t="shared" si="778"/>
        <v>ORD26004802</v>
      </c>
      <c r="AL4126">
        <f>IF(E4126&lt;&gt;"CAPTURE","",COUNTIF(Orders!$H:$H,AK4126))</f>
        <v>1</v>
      </c>
      <c r="AP4126" t="str">
        <f t="shared" si="779"/>
        <v>Matched to Order</v>
      </c>
      <c r="AQ4126">
        <f>IF(COUNTIF($A$2:A4126,A4126)=1,1,0)</f>
        <v>1</v>
      </c>
    </row>
    <row r="4127" spans="1:43" x14ac:dyDescent="0.3">
      <c r="A4127" t="s">
        <v>16598</v>
      </c>
      <c r="C4127" t="s">
        <v>9514</v>
      </c>
      <c r="D4127" s="1">
        <v>46287</v>
      </c>
      <c r="E4127" t="s">
        <v>11819</v>
      </c>
      <c r="F4127" t="s">
        <v>44</v>
      </c>
      <c r="G4127">
        <v>1499</v>
      </c>
      <c r="H4127">
        <v>28.48</v>
      </c>
      <c r="I4127">
        <v>5.13</v>
      </c>
      <c r="J4127">
        <v>1465.39</v>
      </c>
      <c r="K4127" s="1">
        <v>46289</v>
      </c>
      <c r="L4127" t="s">
        <v>16456</v>
      </c>
      <c r="M4127">
        <f t="shared" si="768"/>
        <v>1</v>
      </c>
      <c r="N4127">
        <f>COUNTIF(Orders!$A:$A,C4127)</f>
        <v>1</v>
      </c>
      <c r="P4127">
        <f>COUNTIF(Orders!$H:$H,UPPER(SUBSTITUTE(TRIM(C4127),"-","")))</f>
        <v>1</v>
      </c>
      <c r="R4127" t="str">
        <f t="shared" si="769"/>
        <v>Matched Order Reference</v>
      </c>
      <c r="S4127">
        <f t="shared" si="770"/>
        <v>1</v>
      </c>
      <c r="V4127" cm="1">
        <f t="array" ref="V4127">IF(E4127&lt;&gt;"CAPTURE",0,SUMPRODUCT((MDR_Rates!$A$2:$A$10=F4127)*(G4127&gt;MDR_Rates!$B$2:$B$10)*((MDR_Rates!$C$2:$C$10="")+(G4127&lt;=MDR_Rates!$C$2:$C$10))*MDR_Rates!$D$2:$D$10))</f>
        <v>1.9</v>
      </c>
      <c r="W4127">
        <f t="shared" si="771"/>
        <v>28.48</v>
      </c>
      <c r="X4127">
        <f t="shared" si="772"/>
        <v>5.13</v>
      </c>
      <c r="Y4127">
        <f t="shared" si="773"/>
        <v>0</v>
      </c>
      <c r="Z4127">
        <f t="shared" si="774"/>
        <v>0</v>
      </c>
      <c r="AG4127" t="str">
        <f t="shared" si="775"/>
        <v/>
      </c>
      <c r="AI4127" t="str">
        <f t="shared" si="776"/>
        <v/>
      </c>
      <c r="AJ4127" t="str">
        <f t="shared" si="777"/>
        <v/>
      </c>
      <c r="AK4127" t="str">
        <f t="shared" si="778"/>
        <v>ORD26004810</v>
      </c>
      <c r="AL4127">
        <f>IF(E4127&lt;&gt;"CAPTURE","",COUNTIF(Orders!$H:$H,AK4127))</f>
        <v>1</v>
      </c>
      <c r="AP4127" t="str">
        <f t="shared" si="779"/>
        <v>Matched to Order</v>
      </c>
      <c r="AQ4127">
        <f>IF(COUNTIF($A$2:A4127,A4127)=1,1,0)</f>
        <v>1</v>
      </c>
    </row>
    <row r="4128" spans="1:43" x14ac:dyDescent="0.3">
      <c r="A4128" t="s">
        <v>16599</v>
      </c>
      <c r="C4128" t="s">
        <v>9534</v>
      </c>
      <c r="D4128" s="1">
        <v>46287</v>
      </c>
      <c r="E4128" t="s">
        <v>11819</v>
      </c>
      <c r="F4128" t="s">
        <v>17</v>
      </c>
      <c r="G4128">
        <v>1799</v>
      </c>
      <c r="H4128">
        <v>32.380000000000003</v>
      </c>
      <c r="I4128">
        <v>5.83</v>
      </c>
      <c r="J4128">
        <v>1760.79</v>
      </c>
      <c r="K4128" s="1">
        <v>46289</v>
      </c>
      <c r="L4128" t="s">
        <v>16456</v>
      </c>
      <c r="M4128">
        <f t="shared" si="768"/>
        <v>1</v>
      </c>
      <c r="N4128">
        <f>COUNTIF(Orders!$A:$A,C4128)</f>
        <v>1</v>
      </c>
      <c r="P4128">
        <f>COUNTIF(Orders!$H:$H,UPPER(SUBSTITUTE(TRIM(C4128),"-","")))</f>
        <v>1</v>
      </c>
      <c r="R4128" t="str">
        <f t="shared" si="769"/>
        <v>Matched Order Reference</v>
      </c>
      <c r="S4128">
        <f t="shared" si="770"/>
        <v>1</v>
      </c>
      <c r="V4128" cm="1">
        <f t="array" ref="V4128">IF(E4128&lt;&gt;"CAPTURE",0,SUMPRODUCT((MDR_Rates!$A$2:$A$10=F4128)*(G4128&gt;MDR_Rates!$B$2:$B$10)*((MDR_Rates!$C$2:$C$10="")+(G4128&lt;=MDR_Rates!$C$2:$C$10))*MDR_Rates!$D$2:$D$10))</f>
        <v>1.8</v>
      </c>
      <c r="W4128">
        <f t="shared" si="771"/>
        <v>32.380000000000003</v>
      </c>
      <c r="X4128">
        <f t="shared" si="772"/>
        <v>5.83</v>
      </c>
      <c r="Y4128">
        <f t="shared" si="773"/>
        <v>0</v>
      </c>
      <c r="Z4128">
        <f t="shared" si="774"/>
        <v>0</v>
      </c>
      <c r="AG4128" t="str">
        <f t="shared" si="775"/>
        <v/>
      </c>
      <c r="AI4128" t="str">
        <f t="shared" si="776"/>
        <v/>
      </c>
      <c r="AJ4128" t="str">
        <f t="shared" si="777"/>
        <v/>
      </c>
      <c r="AK4128" t="str">
        <f t="shared" si="778"/>
        <v>ORD26004820</v>
      </c>
      <c r="AL4128">
        <f>IF(E4128&lt;&gt;"CAPTURE","",COUNTIF(Orders!$H:$H,AK4128))</f>
        <v>1</v>
      </c>
      <c r="AP4128" t="str">
        <f t="shared" si="779"/>
        <v>Matched to Order</v>
      </c>
      <c r="AQ4128">
        <f>IF(COUNTIF($A$2:A4128,A4128)=1,1,0)</f>
        <v>1</v>
      </c>
    </row>
    <row r="4129" spans="1:43" x14ac:dyDescent="0.3">
      <c r="A4129" t="s">
        <v>16600</v>
      </c>
      <c r="C4129" t="s">
        <v>9551</v>
      </c>
      <c r="D4129" s="1">
        <v>46287</v>
      </c>
      <c r="E4129" t="s">
        <v>11819</v>
      </c>
      <c r="F4129" t="s">
        <v>44</v>
      </c>
      <c r="G4129">
        <v>999</v>
      </c>
      <c r="H4129">
        <v>18.98</v>
      </c>
      <c r="I4129">
        <v>3.42</v>
      </c>
      <c r="J4129">
        <v>976.6</v>
      </c>
      <c r="K4129" s="1">
        <v>46289</v>
      </c>
      <c r="L4129" t="s">
        <v>16456</v>
      </c>
      <c r="M4129">
        <f t="shared" si="768"/>
        <v>1</v>
      </c>
      <c r="N4129">
        <f>COUNTIF(Orders!$A:$A,C4129)</f>
        <v>1</v>
      </c>
      <c r="P4129">
        <f>COUNTIF(Orders!$H:$H,UPPER(SUBSTITUTE(TRIM(C4129),"-","")))</f>
        <v>1</v>
      </c>
      <c r="R4129" t="str">
        <f t="shared" si="769"/>
        <v>Matched Order Reference</v>
      </c>
      <c r="S4129">
        <f t="shared" si="770"/>
        <v>1</v>
      </c>
      <c r="V4129" cm="1">
        <f t="array" ref="V4129">IF(E4129&lt;&gt;"CAPTURE",0,SUMPRODUCT((MDR_Rates!$A$2:$A$10=F4129)*(G4129&gt;MDR_Rates!$B$2:$B$10)*((MDR_Rates!$C$2:$C$10="")+(G4129&lt;=MDR_Rates!$C$2:$C$10))*MDR_Rates!$D$2:$D$10))</f>
        <v>1.9</v>
      </c>
      <c r="W4129">
        <f t="shared" si="771"/>
        <v>18.98</v>
      </c>
      <c r="X4129">
        <f t="shared" si="772"/>
        <v>3.42</v>
      </c>
      <c r="Y4129">
        <f t="shared" si="773"/>
        <v>0</v>
      </c>
      <c r="Z4129">
        <f t="shared" si="774"/>
        <v>0</v>
      </c>
      <c r="AG4129" t="str">
        <f t="shared" si="775"/>
        <v/>
      </c>
      <c r="AI4129" t="str">
        <f t="shared" si="776"/>
        <v/>
      </c>
      <c r="AJ4129" t="str">
        <f t="shared" si="777"/>
        <v/>
      </c>
      <c r="AK4129" t="str">
        <f t="shared" si="778"/>
        <v>ORD26004829</v>
      </c>
      <c r="AL4129">
        <f>IF(E4129&lt;&gt;"CAPTURE","",COUNTIF(Orders!$H:$H,AK4129))</f>
        <v>1</v>
      </c>
      <c r="AP4129" t="str">
        <f t="shared" si="779"/>
        <v>Matched to Order</v>
      </c>
      <c r="AQ4129">
        <f>IF(COUNTIF($A$2:A4129,A4129)=1,1,0)</f>
        <v>1</v>
      </c>
    </row>
    <row r="4130" spans="1:43" x14ac:dyDescent="0.3">
      <c r="A4130" t="s">
        <v>16601</v>
      </c>
      <c r="C4130" t="s">
        <v>9638</v>
      </c>
      <c r="D4130" s="1">
        <v>46287</v>
      </c>
      <c r="E4130" t="s">
        <v>11819</v>
      </c>
      <c r="F4130" t="s">
        <v>9</v>
      </c>
      <c r="G4130">
        <v>1298</v>
      </c>
      <c r="H4130">
        <v>0</v>
      </c>
      <c r="I4130">
        <v>0</v>
      </c>
      <c r="J4130">
        <v>1298</v>
      </c>
      <c r="K4130" s="1">
        <v>46289</v>
      </c>
      <c r="L4130" t="s">
        <v>16456</v>
      </c>
      <c r="M4130">
        <f t="shared" si="768"/>
        <v>1</v>
      </c>
      <c r="N4130">
        <f>COUNTIF(Orders!$A:$A,C4130)</f>
        <v>1</v>
      </c>
      <c r="P4130">
        <f>COUNTIF(Orders!$H:$H,UPPER(SUBSTITUTE(TRIM(C4130),"-","")))</f>
        <v>1</v>
      </c>
      <c r="R4130" t="str">
        <f t="shared" si="769"/>
        <v>Matched Order Reference</v>
      </c>
      <c r="S4130">
        <f t="shared" si="770"/>
        <v>1</v>
      </c>
      <c r="V4130" cm="1">
        <f t="array" ref="V4130">IF(E4130&lt;&gt;"CAPTURE",0,SUMPRODUCT((MDR_Rates!$A$2:$A$10=F4130)*(G4130&gt;MDR_Rates!$B$2:$B$10)*((MDR_Rates!$C$2:$C$10="")+(G4130&lt;=MDR_Rates!$C$2:$C$10))*MDR_Rates!$D$2:$D$10))</f>
        <v>0</v>
      </c>
      <c r="W4130">
        <f t="shared" si="771"/>
        <v>0</v>
      </c>
      <c r="X4130">
        <f t="shared" si="772"/>
        <v>0</v>
      </c>
      <c r="Y4130">
        <f t="shared" si="773"/>
        <v>0</v>
      </c>
      <c r="Z4130">
        <f t="shared" si="774"/>
        <v>0</v>
      </c>
      <c r="AG4130" t="str">
        <f t="shared" si="775"/>
        <v/>
      </c>
      <c r="AI4130" t="str">
        <f t="shared" si="776"/>
        <v/>
      </c>
      <c r="AJ4130" t="str">
        <f t="shared" si="777"/>
        <v/>
      </c>
      <c r="AK4130" t="str">
        <f t="shared" si="778"/>
        <v>ORD26004874</v>
      </c>
      <c r="AL4130">
        <f>IF(E4130&lt;&gt;"CAPTURE","",COUNTIF(Orders!$H:$H,AK4130))</f>
        <v>1</v>
      </c>
      <c r="AP4130" t="str">
        <f t="shared" si="779"/>
        <v>Matched to Order</v>
      </c>
      <c r="AQ4130">
        <f>IF(COUNTIF($A$2:A4130,A4130)=1,1,0)</f>
        <v>1</v>
      </c>
    </row>
    <row r="4131" spans="1:43" x14ac:dyDescent="0.3">
      <c r="A4131" t="s">
        <v>16602</v>
      </c>
      <c r="C4131" t="s">
        <v>9639</v>
      </c>
      <c r="D4131" s="1">
        <v>46287</v>
      </c>
      <c r="E4131" t="s">
        <v>11819</v>
      </c>
      <c r="F4131" t="s">
        <v>9</v>
      </c>
      <c r="G4131">
        <v>599</v>
      </c>
      <c r="H4131">
        <v>0</v>
      </c>
      <c r="I4131">
        <v>0</v>
      </c>
      <c r="J4131">
        <v>599</v>
      </c>
      <c r="K4131" s="1">
        <v>46289</v>
      </c>
      <c r="L4131" t="s">
        <v>16456</v>
      </c>
      <c r="M4131">
        <f t="shared" si="768"/>
        <v>1</v>
      </c>
      <c r="N4131">
        <f>COUNTIF(Orders!$A:$A,C4131)</f>
        <v>1</v>
      </c>
      <c r="P4131">
        <f>COUNTIF(Orders!$H:$H,UPPER(SUBSTITUTE(TRIM(C4131),"-","")))</f>
        <v>1</v>
      </c>
      <c r="R4131" t="str">
        <f t="shared" si="769"/>
        <v>Matched Order Reference</v>
      </c>
      <c r="S4131">
        <f t="shared" si="770"/>
        <v>1</v>
      </c>
      <c r="V4131" cm="1">
        <f t="array" ref="V4131">IF(E4131&lt;&gt;"CAPTURE",0,SUMPRODUCT((MDR_Rates!$A$2:$A$10=F4131)*(G4131&gt;MDR_Rates!$B$2:$B$10)*((MDR_Rates!$C$2:$C$10="")+(G4131&lt;=MDR_Rates!$C$2:$C$10))*MDR_Rates!$D$2:$D$10))</f>
        <v>0</v>
      </c>
      <c r="W4131">
        <f t="shared" si="771"/>
        <v>0</v>
      </c>
      <c r="X4131">
        <f t="shared" si="772"/>
        <v>0</v>
      </c>
      <c r="Y4131">
        <f t="shared" si="773"/>
        <v>0</v>
      </c>
      <c r="Z4131">
        <f t="shared" si="774"/>
        <v>0</v>
      </c>
      <c r="AG4131" t="str">
        <f t="shared" si="775"/>
        <v/>
      </c>
      <c r="AI4131" t="str">
        <f t="shared" si="776"/>
        <v/>
      </c>
      <c r="AJ4131" t="str">
        <f t="shared" si="777"/>
        <v/>
      </c>
      <c r="AK4131" t="str">
        <f t="shared" si="778"/>
        <v>ORD26004875</v>
      </c>
      <c r="AL4131">
        <f>IF(E4131&lt;&gt;"CAPTURE","",COUNTIF(Orders!$H:$H,AK4131))</f>
        <v>1</v>
      </c>
      <c r="AP4131" t="str">
        <f t="shared" si="779"/>
        <v>Matched to Order</v>
      </c>
      <c r="AQ4131">
        <f>IF(COUNTIF($A$2:A4131,A4131)=1,1,0)</f>
        <v>1</v>
      </c>
    </row>
    <row r="4132" spans="1:43" x14ac:dyDescent="0.3">
      <c r="A4132" t="s">
        <v>16603</v>
      </c>
      <c r="C4132" t="s">
        <v>16604</v>
      </c>
      <c r="D4132" s="1">
        <v>46287</v>
      </c>
      <c r="E4132" t="s">
        <v>11819</v>
      </c>
      <c r="F4132" t="s">
        <v>17</v>
      </c>
      <c r="G4132">
        <v>3847</v>
      </c>
      <c r="H4132">
        <v>61.55</v>
      </c>
      <c r="I4132">
        <v>11.08</v>
      </c>
      <c r="J4132">
        <v>3774.37</v>
      </c>
      <c r="K4132" s="1">
        <v>46289</v>
      </c>
      <c r="L4132" t="s">
        <v>16456</v>
      </c>
      <c r="M4132">
        <f t="shared" si="768"/>
        <v>1</v>
      </c>
      <c r="N4132">
        <f>COUNTIF(Orders!$A:$A,C4132)</f>
        <v>0</v>
      </c>
      <c r="P4132">
        <f>COUNTIF(Orders!$H:$H,UPPER(SUBSTITUTE(TRIM(C4132),"-","")))</f>
        <v>1</v>
      </c>
      <c r="R4132" t="str">
        <f t="shared" si="769"/>
        <v>Matched Order Reference</v>
      </c>
      <c r="S4132">
        <f t="shared" si="770"/>
        <v>1</v>
      </c>
      <c r="V4132" cm="1">
        <f t="array" ref="V4132">IF(E4132&lt;&gt;"CAPTURE",0,SUMPRODUCT((MDR_Rates!$A$2:$A$10=F4132)*(G4132&gt;MDR_Rates!$B$2:$B$10)*((MDR_Rates!$C$2:$C$10="")+(G4132&lt;=MDR_Rates!$C$2:$C$10))*MDR_Rates!$D$2:$D$10))</f>
        <v>1.6</v>
      </c>
      <c r="W4132">
        <f t="shared" si="771"/>
        <v>61.55</v>
      </c>
      <c r="X4132">
        <f t="shared" si="772"/>
        <v>11.08</v>
      </c>
      <c r="Y4132">
        <f t="shared" si="773"/>
        <v>0</v>
      </c>
      <c r="Z4132">
        <f t="shared" si="774"/>
        <v>0</v>
      </c>
      <c r="AG4132" t="str">
        <f t="shared" si="775"/>
        <v/>
      </c>
      <c r="AI4132" t="str">
        <f t="shared" si="776"/>
        <v/>
      </c>
      <c r="AJ4132" t="str">
        <f t="shared" si="777"/>
        <v/>
      </c>
      <c r="AK4132" t="str">
        <f t="shared" si="778"/>
        <v>ORD26004892</v>
      </c>
      <c r="AL4132">
        <f>IF(E4132&lt;&gt;"CAPTURE","",COUNTIF(Orders!$H:$H,AK4132))</f>
        <v>1</v>
      </c>
      <c r="AP4132" t="str">
        <f t="shared" si="779"/>
        <v>Matched to Order</v>
      </c>
      <c r="AQ4132">
        <f>IF(COUNTIF($A$2:A4132,A4132)=1,1,0)</f>
        <v>1</v>
      </c>
    </row>
    <row r="4133" spans="1:43" x14ac:dyDescent="0.3">
      <c r="A4133" t="s">
        <v>16605</v>
      </c>
      <c r="C4133" t="s">
        <v>9713</v>
      </c>
      <c r="D4133" s="1">
        <v>46287</v>
      </c>
      <c r="E4133" t="s">
        <v>11819</v>
      </c>
      <c r="F4133" t="s">
        <v>9</v>
      </c>
      <c r="G4133">
        <v>3597</v>
      </c>
      <c r="H4133">
        <v>10.79</v>
      </c>
      <c r="I4133">
        <v>1.94</v>
      </c>
      <c r="J4133">
        <v>3584.27</v>
      </c>
      <c r="K4133" s="1">
        <v>46289</v>
      </c>
      <c r="L4133" t="s">
        <v>16456</v>
      </c>
      <c r="M4133">
        <f t="shared" si="768"/>
        <v>1</v>
      </c>
      <c r="N4133">
        <f>COUNTIF(Orders!$A:$A,C4133)</f>
        <v>1</v>
      </c>
      <c r="P4133">
        <f>COUNTIF(Orders!$H:$H,UPPER(SUBSTITUTE(TRIM(C4133),"-","")))</f>
        <v>1</v>
      </c>
      <c r="R4133" t="str">
        <f t="shared" si="769"/>
        <v>Matched Order Reference</v>
      </c>
      <c r="S4133">
        <f t="shared" si="770"/>
        <v>1</v>
      </c>
      <c r="V4133" cm="1">
        <f t="array" ref="V4133">IF(E4133&lt;&gt;"CAPTURE",0,SUMPRODUCT((MDR_Rates!$A$2:$A$10=F4133)*(G4133&gt;MDR_Rates!$B$2:$B$10)*((MDR_Rates!$C$2:$C$10="")+(G4133&lt;=MDR_Rates!$C$2:$C$10))*MDR_Rates!$D$2:$D$10))</f>
        <v>0.3</v>
      </c>
      <c r="W4133">
        <f t="shared" si="771"/>
        <v>10.79</v>
      </c>
      <c r="X4133">
        <f t="shared" si="772"/>
        <v>1.94</v>
      </c>
      <c r="Y4133">
        <f t="shared" si="773"/>
        <v>0</v>
      </c>
      <c r="Z4133">
        <f t="shared" si="774"/>
        <v>0</v>
      </c>
      <c r="AG4133" t="str">
        <f t="shared" si="775"/>
        <v/>
      </c>
      <c r="AI4133" t="str">
        <f t="shared" si="776"/>
        <v/>
      </c>
      <c r="AJ4133" t="str">
        <f t="shared" si="777"/>
        <v/>
      </c>
      <c r="AK4133" t="str">
        <f t="shared" si="778"/>
        <v>ORD26004913</v>
      </c>
      <c r="AL4133">
        <f>IF(E4133&lt;&gt;"CAPTURE","",COUNTIF(Orders!$H:$H,AK4133))</f>
        <v>1</v>
      </c>
      <c r="AP4133" t="str">
        <f t="shared" si="779"/>
        <v>Matched to Order</v>
      </c>
      <c r="AQ4133">
        <f>IF(COUNTIF($A$2:A4133,A4133)=1,1,0)</f>
        <v>1</v>
      </c>
    </row>
    <row r="4134" spans="1:43" x14ac:dyDescent="0.3">
      <c r="A4134" t="s">
        <v>16606</v>
      </c>
      <c r="C4134" t="s">
        <v>9813</v>
      </c>
      <c r="D4134" s="1">
        <v>46287</v>
      </c>
      <c r="E4134" t="s">
        <v>11819</v>
      </c>
      <c r="F4134" t="s">
        <v>9</v>
      </c>
      <c r="G4134">
        <v>1799</v>
      </c>
      <c r="H4134">
        <v>0</v>
      </c>
      <c r="I4134">
        <v>0</v>
      </c>
      <c r="J4134">
        <v>1799</v>
      </c>
      <c r="K4134" s="1">
        <v>46289</v>
      </c>
      <c r="L4134" t="s">
        <v>16456</v>
      </c>
      <c r="M4134">
        <f t="shared" si="768"/>
        <v>1</v>
      </c>
      <c r="N4134">
        <f>COUNTIF(Orders!$A:$A,C4134)</f>
        <v>1</v>
      </c>
      <c r="P4134">
        <f>COUNTIF(Orders!$H:$H,UPPER(SUBSTITUTE(TRIM(C4134),"-","")))</f>
        <v>1</v>
      </c>
      <c r="R4134" t="str">
        <f t="shared" si="769"/>
        <v>Matched Order Reference</v>
      </c>
      <c r="S4134">
        <f t="shared" si="770"/>
        <v>1</v>
      </c>
      <c r="V4134" cm="1">
        <f t="array" ref="V4134">IF(E4134&lt;&gt;"CAPTURE",0,SUMPRODUCT((MDR_Rates!$A$2:$A$10=F4134)*(G4134&gt;MDR_Rates!$B$2:$B$10)*((MDR_Rates!$C$2:$C$10="")+(G4134&lt;=MDR_Rates!$C$2:$C$10))*MDR_Rates!$D$2:$D$10))</f>
        <v>0</v>
      </c>
      <c r="W4134">
        <f t="shared" si="771"/>
        <v>0</v>
      </c>
      <c r="X4134">
        <f t="shared" si="772"/>
        <v>0</v>
      </c>
      <c r="Y4134">
        <f t="shared" si="773"/>
        <v>0</v>
      </c>
      <c r="Z4134">
        <f t="shared" si="774"/>
        <v>0</v>
      </c>
      <c r="AG4134" t="str">
        <f t="shared" si="775"/>
        <v/>
      </c>
      <c r="AI4134" t="str">
        <f t="shared" si="776"/>
        <v/>
      </c>
      <c r="AJ4134" t="str">
        <f t="shared" si="777"/>
        <v/>
      </c>
      <c r="AK4134" t="str">
        <f t="shared" si="778"/>
        <v>ORD26004965</v>
      </c>
      <c r="AL4134">
        <f>IF(E4134&lt;&gt;"CAPTURE","",COUNTIF(Orders!$H:$H,AK4134))</f>
        <v>1</v>
      </c>
      <c r="AP4134" t="str">
        <f t="shared" si="779"/>
        <v>Matched to Order</v>
      </c>
      <c r="AQ4134">
        <f>IF(COUNTIF($A$2:A4134,A4134)=1,1,0)</f>
        <v>1</v>
      </c>
    </row>
    <row r="4135" spans="1:43" x14ac:dyDescent="0.3">
      <c r="A4135" t="s">
        <v>16607</v>
      </c>
      <c r="C4135" t="s">
        <v>9879</v>
      </c>
      <c r="D4135" s="1">
        <v>46287</v>
      </c>
      <c r="E4135" t="s">
        <v>11819</v>
      </c>
      <c r="F4135" t="s">
        <v>9</v>
      </c>
      <c r="G4135">
        <v>2499</v>
      </c>
      <c r="H4135">
        <v>7.5</v>
      </c>
      <c r="I4135">
        <v>1.35</v>
      </c>
      <c r="J4135">
        <v>2490.15</v>
      </c>
      <c r="K4135" s="1">
        <v>46289</v>
      </c>
      <c r="L4135" t="s">
        <v>16456</v>
      </c>
      <c r="M4135">
        <f t="shared" si="768"/>
        <v>1</v>
      </c>
      <c r="N4135">
        <f>COUNTIF(Orders!$A:$A,C4135)</f>
        <v>1</v>
      </c>
      <c r="P4135">
        <f>COUNTIF(Orders!$H:$H,UPPER(SUBSTITUTE(TRIM(C4135),"-","")))</f>
        <v>1</v>
      </c>
      <c r="R4135" t="str">
        <f t="shared" si="769"/>
        <v>Matched Order Reference</v>
      </c>
      <c r="S4135">
        <f t="shared" si="770"/>
        <v>1</v>
      </c>
      <c r="V4135" cm="1">
        <f t="array" ref="V4135">IF(E4135&lt;&gt;"CAPTURE",0,SUMPRODUCT((MDR_Rates!$A$2:$A$10=F4135)*(G4135&gt;MDR_Rates!$B$2:$B$10)*((MDR_Rates!$C$2:$C$10="")+(G4135&lt;=MDR_Rates!$C$2:$C$10))*MDR_Rates!$D$2:$D$10))</f>
        <v>0.3</v>
      </c>
      <c r="W4135">
        <f t="shared" si="771"/>
        <v>7.5</v>
      </c>
      <c r="X4135">
        <f t="shared" si="772"/>
        <v>1.35</v>
      </c>
      <c r="Y4135">
        <f t="shared" si="773"/>
        <v>0</v>
      </c>
      <c r="Z4135">
        <f t="shared" si="774"/>
        <v>0</v>
      </c>
      <c r="AG4135" t="str">
        <f t="shared" si="775"/>
        <v/>
      </c>
      <c r="AI4135" t="str">
        <f t="shared" si="776"/>
        <v/>
      </c>
      <c r="AJ4135" t="str">
        <f t="shared" si="777"/>
        <v/>
      </c>
      <c r="AK4135" t="str">
        <f t="shared" si="778"/>
        <v>ORD26004998</v>
      </c>
      <c r="AL4135">
        <f>IF(E4135&lt;&gt;"CAPTURE","",COUNTIF(Orders!$H:$H,AK4135))</f>
        <v>1</v>
      </c>
      <c r="AP4135" t="str">
        <f t="shared" si="779"/>
        <v>Matched to Order</v>
      </c>
      <c r="AQ4135">
        <f>IF(COUNTIF($A$2:A4135,A4135)=1,1,0)</f>
        <v>1</v>
      </c>
    </row>
    <row r="4136" spans="1:43" x14ac:dyDescent="0.3">
      <c r="A4136" t="s">
        <v>16608</v>
      </c>
      <c r="C4136" t="s">
        <v>16609</v>
      </c>
      <c r="D4136" s="1">
        <v>46287</v>
      </c>
      <c r="E4136" t="s">
        <v>11819</v>
      </c>
      <c r="F4136" t="s">
        <v>9</v>
      </c>
      <c r="G4136">
        <v>3498</v>
      </c>
      <c r="H4136">
        <v>10.49</v>
      </c>
      <c r="I4136">
        <v>1.89</v>
      </c>
      <c r="J4136">
        <v>3485.62</v>
      </c>
      <c r="K4136" s="1">
        <v>46289</v>
      </c>
      <c r="L4136" t="s">
        <v>16456</v>
      </c>
      <c r="M4136">
        <f t="shared" si="768"/>
        <v>1</v>
      </c>
      <c r="N4136">
        <f>COUNTIF(Orders!$A:$A,C4136)</f>
        <v>0</v>
      </c>
      <c r="P4136">
        <f>COUNTIF(Orders!$H:$H,UPPER(SUBSTITUTE(TRIM(C4136),"-","")))</f>
        <v>1</v>
      </c>
      <c r="R4136" t="str">
        <f t="shared" si="769"/>
        <v>Matched Order Reference</v>
      </c>
      <c r="S4136">
        <f t="shared" si="770"/>
        <v>1</v>
      </c>
      <c r="V4136" cm="1">
        <f t="array" ref="V4136">IF(E4136&lt;&gt;"CAPTURE",0,SUMPRODUCT((MDR_Rates!$A$2:$A$10=F4136)*(G4136&gt;MDR_Rates!$B$2:$B$10)*((MDR_Rates!$C$2:$C$10="")+(G4136&lt;=MDR_Rates!$C$2:$C$10))*MDR_Rates!$D$2:$D$10))</f>
        <v>0.3</v>
      </c>
      <c r="W4136">
        <f t="shared" si="771"/>
        <v>10.49</v>
      </c>
      <c r="X4136">
        <f t="shared" si="772"/>
        <v>1.89</v>
      </c>
      <c r="Y4136">
        <f t="shared" si="773"/>
        <v>0</v>
      </c>
      <c r="Z4136">
        <f t="shared" si="774"/>
        <v>0</v>
      </c>
      <c r="AG4136" t="str">
        <f t="shared" si="775"/>
        <v/>
      </c>
      <c r="AI4136" t="str">
        <f t="shared" si="776"/>
        <v/>
      </c>
      <c r="AJ4136" t="str">
        <f t="shared" si="777"/>
        <v/>
      </c>
      <c r="AK4136" t="str">
        <f t="shared" si="778"/>
        <v>ORD26005013</v>
      </c>
      <c r="AL4136">
        <f>IF(E4136&lt;&gt;"CAPTURE","",COUNTIF(Orders!$H:$H,AK4136))</f>
        <v>1</v>
      </c>
      <c r="AP4136" t="str">
        <f t="shared" si="779"/>
        <v>Matched to Order</v>
      </c>
      <c r="AQ4136">
        <f>IF(COUNTIF($A$2:A4136,A4136)=1,1,0)</f>
        <v>1</v>
      </c>
    </row>
    <row r="4137" spans="1:43" x14ac:dyDescent="0.3">
      <c r="A4137" t="s">
        <v>16610</v>
      </c>
      <c r="C4137" t="s">
        <v>16611</v>
      </c>
      <c r="D4137" s="1">
        <v>46287</v>
      </c>
      <c r="E4137" t="s">
        <v>11819</v>
      </c>
      <c r="F4137" t="s">
        <v>9</v>
      </c>
      <c r="G4137">
        <v>999</v>
      </c>
      <c r="H4137">
        <v>0</v>
      </c>
      <c r="I4137">
        <v>0</v>
      </c>
      <c r="J4137">
        <v>999</v>
      </c>
      <c r="K4137" s="1">
        <v>46289</v>
      </c>
      <c r="L4137" t="s">
        <v>16456</v>
      </c>
      <c r="M4137">
        <f t="shared" si="768"/>
        <v>1</v>
      </c>
      <c r="N4137">
        <f>COUNTIF(Orders!$A:$A,C4137)</f>
        <v>0</v>
      </c>
      <c r="P4137">
        <f>COUNTIF(Orders!$H:$H,UPPER(SUBSTITUTE(TRIM(C4137),"-","")))</f>
        <v>1</v>
      </c>
      <c r="R4137" t="str">
        <f t="shared" si="769"/>
        <v>Matched Order Reference</v>
      </c>
      <c r="S4137">
        <f t="shared" si="770"/>
        <v>1</v>
      </c>
      <c r="V4137" cm="1">
        <f t="array" ref="V4137">IF(E4137&lt;&gt;"CAPTURE",0,SUMPRODUCT((MDR_Rates!$A$2:$A$10=F4137)*(G4137&gt;MDR_Rates!$B$2:$B$10)*((MDR_Rates!$C$2:$C$10="")+(G4137&lt;=MDR_Rates!$C$2:$C$10))*MDR_Rates!$D$2:$D$10))</f>
        <v>0</v>
      </c>
      <c r="W4137">
        <f t="shared" si="771"/>
        <v>0</v>
      </c>
      <c r="X4137">
        <f t="shared" si="772"/>
        <v>0</v>
      </c>
      <c r="Y4137">
        <f t="shared" si="773"/>
        <v>0</v>
      </c>
      <c r="Z4137">
        <f t="shared" si="774"/>
        <v>0</v>
      </c>
      <c r="AG4137" t="str">
        <f t="shared" si="775"/>
        <v/>
      </c>
      <c r="AI4137" t="str">
        <f t="shared" si="776"/>
        <v/>
      </c>
      <c r="AJ4137" t="str">
        <f t="shared" si="777"/>
        <v/>
      </c>
      <c r="AK4137" t="str">
        <f t="shared" si="778"/>
        <v>ORD26005058</v>
      </c>
      <c r="AL4137">
        <f>IF(E4137&lt;&gt;"CAPTURE","",COUNTIF(Orders!$H:$H,AK4137))</f>
        <v>1</v>
      </c>
      <c r="AP4137" t="str">
        <f t="shared" si="779"/>
        <v>Matched to Order</v>
      </c>
      <c r="AQ4137">
        <f>IF(COUNTIF($A$2:A4137,A4137)=1,1,0)</f>
        <v>1</v>
      </c>
    </row>
    <row r="4138" spans="1:43" x14ac:dyDescent="0.3">
      <c r="A4138" t="s">
        <v>16612</v>
      </c>
      <c r="C4138" t="s">
        <v>16613</v>
      </c>
      <c r="D4138" s="1">
        <v>46287</v>
      </c>
      <c r="E4138" t="s">
        <v>11819</v>
      </c>
      <c r="F4138" t="s">
        <v>44</v>
      </c>
      <c r="G4138">
        <v>8598</v>
      </c>
      <c r="H4138">
        <v>146.16999999999999</v>
      </c>
      <c r="I4138">
        <v>26.31</v>
      </c>
      <c r="J4138">
        <v>8425.52</v>
      </c>
      <c r="K4138" s="1">
        <v>46289</v>
      </c>
      <c r="L4138" t="s">
        <v>16456</v>
      </c>
      <c r="M4138">
        <f t="shared" si="768"/>
        <v>1</v>
      </c>
      <c r="N4138">
        <f>COUNTIF(Orders!$A:$A,C4138)</f>
        <v>1</v>
      </c>
      <c r="P4138">
        <f>COUNTIF(Orders!$H:$H,UPPER(SUBSTITUTE(TRIM(C4138),"-","")))</f>
        <v>1</v>
      </c>
      <c r="R4138" t="str">
        <f t="shared" si="769"/>
        <v>Matched Order Reference</v>
      </c>
      <c r="S4138">
        <f t="shared" si="770"/>
        <v>1</v>
      </c>
      <c r="V4138" cm="1">
        <f t="array" ref="V4138">IF(E4138&lt;&gt;"CAPTURE",0,SUMPRODUCT((MDR_Rates!$A$2:$A$10=F4138)*(G4138&gt;MDR_Rates!$B$2:$B$10)*((MDR_Rates!$C$2:$C$10="")+(G4138&lt;=MDR_Rates!$C$2:$C$10))*MDR_Rates!$D$2:$D$10))</f>
        <v>1.7</v>
      </c>
      <c r="W4138">
        <f t="shared" si="771"/>
        <v>146.16999999999999</v>
      </c>
      <c r="X4138">
        <f t="shared" si="772"/>
        <v>26.31</v>
      </c>
      <c r="Y4138">
        <f t="shared" si="773"/>
        <v>0</v>
      </c>
      <c r="Z4138">
        <f t="shared" si="774"/>
        <v>0</v>
      </c>
      <c r="AG4138" t="str">
        <f t="shared" si="775"/>
        <v/>
      </c>
      <c r="AI4138" t="str">
        <f t="shared" si="776"/>
        <v/>
      </c>
      <c r="AJ4138" t="str">
        <f t="shared" si="777"/>
        <v/>
      </c>
      <c r="AK4138" t="str">
        <f t="shared" si="778"/>
        <v>ORD26005098</v>
      </c>
      <c r="AL4138">
        <f>IF(E4138&lt;&gt;"CAPTURE","",COUNTIF(Orders!$H:$H,AK4138))</f>
        <v>1</v>
      </c>
      <c r="AP4138" t="str">
        <f t="shared" si="779"/>
        <v>Matched to Order</v>
      </c>
      <c r="AQ4138">
        <f>IF(COUNTIF($A$2:A4138,A4138)=1,1,0)</f>
        <v>1</v>
      </c>
    </row>
    <row r="4139" spans="1:43" x14ac:dyDescent="0.3">
      <c r="A4139" t="s">
        <v>16614</v>
      </c>
      <c r="C4139" t="s">
        <v>10075</v>
      </c>
      <c r="D4139" s="1">
        <v>46287</v>
      </c>
      <c r="E4139" t="s">
        <v>11819</v>
      </c>
      <c r="F4139" t="s">
        <v>9</v>
      </c>
      <c r="G4139">
        <v>1799</v>
      </c>
      <c r="H4139">
        <v>0</v>
      </c>
      <c r="I4139">
        <v>0</v>
      </c>
      <c r="J4139">
        <v>1799</v>
      </c>
      <c r="K4139" s="1">
        <v>46289</v>
      </c>
      <c r="L4139" t="s">
        <v>16456</v>
      </c>
      <c r="M4139">
        <f t="shared" si="768"/>
        <v>1</v>
      </c>
      <c r="N4139">
        <f>COUNTIF(Orders!$A:$A,C4139)</f>
        <v>1</v>
      </c>
      <c r="P4139">
        <f>COUNTIF(Orders!$H:$H,UPPER(SUBSTITUTE(TRIM(C4139),"-","")))</f>
        <v>1</v>
      </c>
      <c r="R4139" t="str">
        <f t="shared" si="769"/>
        <v>Matched Order Reference</v>
      </c>
      <c r="S4139">
        <f t="shared" si="770"/>
        <v>1</v>
      </c>
      <c r="V4139" cm="1">
        <f t="array" ref="V4139">IF(E4139&lt;&gt;"CAPTURE",0,SUMPRODUCT((MDR_Rates!$A$2:$A$10=F4139)*(G4139&gt;MDR_Rates!$B$2:$B$10)*((MDR_Rates!$C$2:$C$10="")+(G4139&lt;=MDR_Rates!$C$2:$C$10))*MDR_Rates!$D$2:$D$10))</f>
        <v>0</v>
      </c>
      <c r="W4139">
        <f t="shared" si="771"/>
        <v>0</v>
      </c>
      <c r="X4139">
        <f t="shared" si="772"/>
        <v>0</v>
      </c>
      <c r="Y4139">
        <f t="shared" si="773"/>
        <v>0</v>
      </c>
      <c r="Z4139">
        <f t="shared" si="774"/>
        <v>0</v>
      </c>
      <c r="AG4139" t="str">
        <f t="shared" si="775"/>
        <v/>
      </c>
      <c r="AI4139" t="str">
        <f t="shared" si="776"/>
        <v/>
      </c>
      <c r="AJ4139" t="str">
        <f t="shared" si="777"/>
        <v/>
      </c>
      <c r="AK4139" t="str">
        <f t="shared" si="778"/>
        <v>ORD26005101</v>
      </c>
      <c r="AL4139">
        <f>IF(E4139&lt;&gt;"CAPTURE","",COUNTIF(Orders!$H:$H,AK4139))</f>
        <v>1</v>
      </c>
      <c r="AP4139" t="str">
        <f t="shared" si="779"/>
        <v>Matched to Order</v>
      </c>
      <c r="AQ4139">
        <f>IF(COUNTIF($A$2:A4139,A4139)=1,1,0)</f>
        <v>1</v>
      </c>
    </row>
    <row r="4140" spans="1:43" x14ac:dyDescent="0.3">
      <c r="A4140" t="s">
        <v>16615</v>
      </c>
      <c r="C4140" t="s">
        <v>10301</v>
      </c>
      <c r="D4140" s="1">
        <v>46287</v>
      </c>
      <c r="E4140" t="s">
        <v>11819</v>
      </c>
      <c r="F4140" t="s">
        <v>17</v>
      </c>
      <c r="G4140">
        <v>2798</v>
      </c>
      <c r="H4140">
        <v>44.77</v>
      </c>
      <c r="I4140">
        <v>8.06</v>
      </c>
      <c r="J4140">
        <v>2745.17</v>
      </c>
      <c r="K4140" s="1">
        <v>46289</v>
      </c>
      <c r="L4140" t="s">
        <v>16456</v>
      </c>
      <c r="M4140">
        <f t="shared" si="768"/>
        <v>1</v>
      </c>
      <c r="N4140">
        <f>COUNTIF(Orders!$A:$A,C4140)</f>
        <v>1</v>
      </c>
      <c r="P4140">
        <f>COUNTIF(Orders!$H:$H,UPPER(SUBSTITUTE(TRIM(C4140),"-","")))</f>
        <v>1</v>
      </c>
      <c r="R4140" t="str">
        <f t="shared" si="769"/>
        <v>Matched Order Reference</v>
      </c>
      <c r="S4140">
        <f t="shared" si="770"/>
        <v>1</v>
      </c>
      <c r="V4140" cm="1">
        <f t="array" ref="V4140">IF(E4140&lt;&gt;"CAPTURE",0,SUMPRODUCT((MDR_Rates!$A$2:$A$10=F4140)*(G4140&gt;MDR_Rates!$B$2:$B$10)*((MDR_Rates!$C$2:$C$10="")+(G4140&lt;=MDR_Rates!$C$2:$C$10))*MDR_Rates!$D$2:$D$10))</f>
        <v>1.6</v>
      </c>
      <c r="W4140">
        <f t="shared" si="771"/>
        <v>44.77</v>
      </c>
      <c r="X4140">
        <f t="shared" si="772"/>
        <v>8.06</v>
      </c>
      <c r="Y4140">
        <f t="shared" si="773"/>
        <v>0</v>
      </c>
      <c r="Z4140">
        <f t="shared" si="774"/>
        <v>0</v>
      </c>
      <c r="AG4140" t="str">
        <f t="shared" si="775"/>
        <v/>
      </c>
      <c r="AI4140" t="str">
        <f t="shared" si="776"/>
        <v/>
      </c>
      <c r="AJ4140" t="str">
        <f t="shared" si="777"/>
        <v/>
      </c>
      <c r="AK4140" t="str">
        <f t="shared" si="778"/>
        <v>ORD26005219</v>
      </c>
      <c r="AL4140">
        <f>IF(E4140&lt;&gt;"CAPTURE","",COUNTIF(Orders!$H:$H,AK4140))</f>
        <v>1</v>
      </c>
      <c r="AP4140" t="str">
        <f t="shared" si="779"/>
        <v>Matched to Order</v>
      </c>
      <c r="AQ4140">
        <f>IF(COUNTIF($A$2:A4140,A4140)=1,1,0)</f>
        <v>1</v>
      </c>
    </row>
    <row r="4141" spans="1:43" x14ac:dyDescent="0.3">
      <c r="A4141" t="s">
        <v>16616</v>
      </c>
      <c r="C4141" t="s">
        <v>10306</v>
      </c>
      <c r="D4141" s="1">
        <v>46287</v>
      </c>
      <c r="E4141" t="s">
        <v>11819</v>
      </c>
      <c r="F4141" t="s">
        <v>17</v>
      </c>
      <c r="G4141">
        <v>648</v>
      </c>
      <c r="H4141">
        <v>11.66</v>
      </c>
      <c r="I4141">
        <v>2.1</v>
      </c>
      <c r="J4141">
        <v>634.24</v>
      </c>
      <c r="K4141" s="1">
        <v>46289</v>
      </c>
      <c r="L4141" t="s">
        <v>16456</v>
      </c>
      <c r="M4141">
        <f t="shared" si="768"/>
        <v>1</v>
      </c>
      <c r="N4141">
        <f>COUNTIF(Orders!$A:$A,C4141)</f>
        <v>1</v>
      </c>
      <c r="P4141">
        <f>COUNTIF(Orders!$H:$H,UPPER(SUBSTITUTE(TRIM(C4141),"-","")))</f>
        <v>1</v>
      </c>
      <c r="R4141" t="str">
        <f t="shared" si="769"/>
        <v>Matched Order Reference</v>
      </c>
      <c r="S4141">
        <f t="shared" si="770"/>
        <v>1</v>
      </c>
      <c r="V4141" cm="1">
        <f t="array" ref="V4141">IF(E4141&lt;&gt;"CAPTURE",0,SUMPRODUCT((MDR_Rates!$A$2:$A$10=F4141)*(G4141&gt;MDR_Rates!$B$2:$B$10)*((MDR_Rates!$C$2:$C$10="")+(G4141&lt;=MDR_Rates!$C$2:$C$10))*MDR_Rates!$D$2:$D$10))</f>
        <v>1.8</v>
      </c>
      <c r="W4141">
        <f t="shared" si="771"/>
        <v>11.66</v>
      </c>
      <c r="X4141">
        <f t="shared" si="772"/>
        <v>2.1</v>
      </c>
      <c r="Y4141">
        <f t="shared" si="773"/>
        <v>0</v>
      </c>
      <c r="Z4141">
        <f t="shared" si="774"/>
        <v>0</v>
      </c>
      <c r="AG4141" t="str">
        <f t="shared" si="775"/>
        <v/>
      </c>
      <c r="AI4141" t="str">
        <f t="shared" si="776"/>
        <v/>
      </c>
      <c r="AJ4141" t="str">
        <f t="shared" si="777"/>
        <v/>
      </c>
      <c r="AK4141" t="str">
        <f t="shared" si="778"/>
        <v>ORD26005222</v>
      </c>
      <c r="AL4141">
        <f>IF(E4141&lt;&gt;"CAPTURE","",COUNTIF(Orders!$H:$H,AK4141))</f>
        <v>1</v>
      </c>
      <c r="AP4141" t="str">
        <f t="shared" si="779"/>
        <v>Matched to Order</v>
      </c>
      <c r="AQ4141">
        <f>IF(COUNTIF($A$2:A4141,A4141)=1,1,0)</f>
        <v>1</v>
      </c>
    </row>
    <row r="4142" spans="1:43" x14ac:dyDescent="0.3">
      <c r="A4142" t="s">
        <v>16617</v>
      </c>
      <c r="C4142" t="s">
        <v>10335</v>
      </c>
      <c r="D4142" s="1">
        <v>46287</v>
      </c>
      <c r="E4142" t="s">
        <v>11819</v>
      </c>
      <c r="F4142" t="s">
        <v>9</v>
      </c>
      <c r="G4142">
        <v>1997</v>
      </c>
      <c r="H4142">
        <v>0</v>
      </c>
      <c r="I4142">
        <v>0</v>
      </c>
      <c r="J4142">
        <v>1997</v>
      </c>
      <c r="K4142" s="1">
        <v>46289</v>
      </c>
      <c r="L4142" t="s">
        <v>16456</v>
      </c>
      <c r="M4142">
        <f t="shared" si="768"/>
        <v>1</v>
      </c>
      <c r="N4142">
        <f>COUNTIF(Orders!$A:$A,C4142)</f>
        <v>1</v>
      </c>
      <c r="P4142">
        <f>COUNTIF(Orders!$H:$H,UPPER(SUBSTITUTE(TRIM(C4142),"-","")))</f>
        <v>1</v>
      </c>
      <c r="R4142" t="str">
        <f t="shared" si="769"/>
        <v>Matched Order Reference</v>
      </c>
      <c r="S4142">
        <f t="shared" si="770"/>
        <v>1</v>
      </c>
      <c r="V4142" cm="1">
        <f t="array" ref="V4142">IF(E4142&lt;&gt;"CAPTURE",0,SUMPRODUCT((MDR_Rates!$A$2:$A$10=F4142)*(G4142&gt;MDR_Rates!$B$2:$B$10)*((MDR_Rates!$C$2:$C$10="")+(G4142&lt;=MDR_Rates!$C$2:$C$10))*MDR_Rates!$D$2:$D$10))</f>
        <v>0</v>
      </c>
      <c r="W4142">
        <f t="shared" si="771"/>
        <v>0</v>
      </c>
      <c r="X4142">
        <f t="shared" si="772"/>
        <v>0</v>
      </c>
      <c r="Y4142">
        <f t="shared" si="773"/>
        <v>0</v>
      </c>
      <c r="Z4142">
        <f t="shared" si="774"/>
        <v>0</v>
      </c>
      <c r="AG4142" t="str">
        <f t="shared" si="775"/>
        <v/>
      </c>
      <c r="AI4142" t="str">
        <f t="shared" si="776"/>
        <v/>
      </c>
      <c r="AJ4142" t="str">
        <f t="shared" si="777"/>
        <v/>
      </c>
      <c r="AK4142" t="str">
        <f t="shared" si="778"/>
        <v>ORD26005237</v>
      </c>
      <c r="AL4142">
        <f>IF(E4142&lt;&gt;"CAPTURE","",COUNTIF(Orders!$H:$H,AK4142))</f>
        <v>1</v>
      </c>
      <c r="AP4142" t="str">
        <f t="shared" si="779"/>
        <v>Matched to Order</v>
      </c>
      <c r="AQ4142">
        <f>IF(COUNTIF($A$2:A4142,A4142)=1,1,0)</f>
        <v>1</v>
      </c>
    </row>
    <row r="4143" spans="1:43" x14ac:dyDescent="0.3">
      <c r="A4143" t="s">
        <v>16618</v>
      </c>
      <c r="C4143" t="s">
        <v>10368</v>
      </c>
      <c r="D4143" s="1">
        <v>46287</v>
      </c>
      <c r="E4143" t="s">
        <v>11819</v>
      </c>
      <c r="F4143" t="s">
        <v>33</v>
      </c>
      <c r="G4143">
        <v>7999</v>
      </c>
      <c r="H4143">
        <v>95.99</v>
      </c>
      <c r="I4143">
        <v>17.28</v>
      </c>
      <c r="J4143">
        <v>7885.73</v>
      </c>
      <c r="K4143" s="1">
        <v>46289</v>
      </c>
      <c r="L4143" t="s">
        <v>16456</v>
      </c>
      <c r="M4143">
        <f t="shared" si="768"/>
        <v>1</v>
      </c>
      <c r="N4143">
        <f>COUNTIF(Orders!$A:$A,C4143)</f>
        <v>1</v>
      </c>
      <c r="P4143">
        <f>COUNTIF(Orders!$H:$H,UPPER(SUBSTITUTE(TRIM(C4143),"-","")))</f>
        <v>1</v>
      </c>
      <c r="R4143" t="str">
        <f t="shared" si="769"/>
        <v>Matched Order Reference</v>
      </c>
      <c r="S4143">
        <f t="shared" si="770"/>
        <v>1</v>
      </c>
      <c r="V4143" cm="1">
        <f t="array" ref="V4143">IF(E4143&lt;&gt;"CAPTURE",0,SUMPRODUCT((MDR_Rates!$A$2:$A$10=F4143)*(G4143&gt;MDR_Rates!$B$2:$B$10)*((MDR_Rates!$C$2:$C$10="")+(G4143&lt;=MDR_Rates!$C$2:$C$10))*MDR_Rates!$D$2:$D$10))</f>
        <v>1.2</v>
      </c>
      <c r="W4143">
        <f t="shared" si="771"/>
        <v>95.99</v>
      </c>
      <c r="X4143">
        <f t="shared" si="772"/>
        <v>17.28</v>
      </c>
      <c r="Y4143">
        <f t="shared" si="773"/>
        <v>0</v>
      </c>
      <c r="Z4143">
        <f t="shared" si="774"/>
        <v>0</v>
      </c>
      <c r="AG4143" t="str">
        <f t="shared" si="775"/>
        <v/>
      </c>
      <c r="AI4143" t="str">
        <f t="shared" si="776"/>
        <v/>
      </c>
      <c r="AJ4143" t="str">
        <f t="shared" si="777"/>
        <v/>
      </c>
      <c r="AK4143" t="str">
        <f t="shared" si="778"/>
        <v>ORD26005254</v>
      </c>
      <c r="AL4143">
        <f>IF(E4143&lt;&gt;"CAPTURE","",COUNTIF(Orders!$H:$H,AK4143))</f>
        <v>1</v>
      </c>
      <c r="AP4143" t="str">
        <f t="shared" si="779"/>
        <v>Matched to Order</v>
      </c>
      <c r="AQ4143">
        <f>IF(COUNTIF($A$2:A4143,A4143)=1,1,0)</f>
        <v>1</v>
      </c>
    </row>
    <row r="4144" spans="1:43" x14ac:dyDescent="0.3">
      <c r="A4144" t="s">
        <v>16619</v>
      </c>
      <c r="C4144" t="s">
        <v>10505</v>
      </c>
      <c r="D4144" s="1">
        <v>46287</v>
      </c>
      <c r="E4144" t="s">
        <v>11819</v>
      </c>
      <c r="F4144" t="s">
        <v>9</v>
      </c>
      <c r="G4144">
        <v>3499</v>
      </c>
      <c r="H4144">
        <v>10.5</v>
      </c>
      <c r="I4144">
        <v>1.89</v>
      </c>
      <c r="J4144">
        <v>3486.61</v>
      </c>
      <c r="K4144" s="1">
        <v>46289</v>
      </c>
      <c r="L4144" t="s">
        <v>16456</v>
      </c>
      <c r="M4144">
        <f t="shared" si="768"/>
        <v>1</v>
      </c>
      <c r="N4144">
        <f>COUNTIF(Orders!$A:$A,C4144)</f>
        <v>1</v>
      </c>
      <c r="P4144">
        <f>COUNTIF(Orders!$H:$H,UPPER(SUBSTITUTE(TRIM(C4144),"-","")))</f>
        <v>1</v>
      </c>
      <c r="R4144" t="str">
        <f t="shared" si="769"/>
        <v>Matched Order Reference</v>
      </c>
      <c r="S4144">
        <f t="shared" si="770"/>
        <v>1</v>
      </c>
      <c r="V4144" cm="1">
        <f t="array" ref="V4144">IF(E4144&lt;&gt;"CAPTURE",0,SUMPRODUCT((MDR_Rates!$A$2:$A$10=F4144)*(G4144&gt;MDR_Rates!$B$2:$B$10)*((MDR_Rates!$C$2:$C$10="")+(G4144&lt;=MDR_Rates!$C$2:$C$10))*MDR_Rates!$D$2:$D$10))</f>
        <v>0.3</v>
      </c>
      <c r="W4144">
        <f t="shared" si="771"/>
        <v>10.5</v>
      </c>
      <c r="X4144">
        <f t="shared" si="772"/>
        <v>1.89</v>
      </c>
      <c r="Y4144">
        <f t="shared" si="773"/>
        <v>0</v>
      </c>
      <c r="Z4144">
        <f t="shared" si="774"/>
        <v>0</v>
      </c>
      <c r="AG4144" t="str">
        <f t="shared" si="775"/>
        <v/>
      </c>
      <c r="AI4144" t="str">
        <f t="shared" si="776"/>
        <v/>
      </c>
      <c r="AJ4144" t="str">
        <f t="shared" si="777"/>
        <v/>
      </c>
      <c r="AK4144" t="str">
        <f t="shared" si="778"/>
        <v>ORD26005325</v>
      </c>
      <c r="AL4144">
        <f>IF(E4144&lt;&gt;"CAPTURE","",COUNTIF(Orders!$H:$H,AK4144))</f>
        <v>1</v>
      </c>
      <c r="AP4144" t="str">
        <f t="shared" si="779"/>
        <v>Matched to Order</v>
      </c>
      <c r="AQ4144">
        <f>IF(COUNTIF($A$2:A4144,A4144)=1,1,0)</f>
        <v>1</v>
      </c>
    </row>
    <row r="4145" spans="1:43" x14ac:dyDescent="0.3">
      <c r="A4145" t="s">
        <v>16620</v>
      </c>
      <c r="C4145" t="s">
        <v>10592</v>
      </c>
      <c r="D4145" s="1">
        <v>46287</v>
      </c>
      <c r="E4145" t="s">
        <v>11819</v>
      </c>
      <c r="F4145" t="s">
        <v>9</v>
      </c>
      <c r="G4145">
        <v>799</v>
      </c>
      <c r="H4145">
        <v>0</v>
      </c>
      <c r="I4145">
        <v>0</v>
      </c>
      <c r="J4145">
        <v>799</v>
      </c>
      <c r="K4145" s="1">
        <v>46289</v>
      </c>
      <c r="L4145" t="s">
        <v>16456</v>
      </c>
      <c r="M4145">
        <f t="shared" si="768"/>
        <v>1</v>
      </c>
      <c r="N4145">
        <f>COUNTIF(Orders!$A:$A,C4145)</f>
        <v>1</v>
      </c>
      <c r="P4145">
        <f>COUNTIF(Orders!$H:$H,UPPER(SUBSTITUTE(TRIM(C4145),"-","")))</f>
        <v>1</v>
      </c>
      <c r="R4145" t="str">
        <f t="shared" si="769"/>
        <v>Matched Order Reference</v>
      </c>
      <c r="S4145">
        <f t="shared" si="770"/>
        <v>1</v>
      </c>
      <c r="V4145" cm="1">
        <f t="array" ref="V4145">IF(E4145&lt;&gt;"CAPTURE",0,SUMPRODUCT((MDR_Rates!$A$2:$A$10=F4145)*(G4145&gt;MDR_Rates!$B$2:$B$10)*((MDR_Rates!$C$2:$C$10="")+(G4145&lt;=MDR_Rates!$C$2:$C$10))*MDR_Rates!$D$2:$D$10))</f>
        <v>0</v>
      </c>
      <c r="W4145">
        <f t="shared" si="771"/>
        <v>0</v>
      </c>
      <c r="X4145">
        <f t="shared" si="772"/>
        <v>0</v>
      </c>
      <c r="Y4145">
        <f t="shared" si="773"/>
        <v>0</v>
      </c>
      <c r="Z4145">
        <f t="shared" si="774"/>
        <v>0</v>
      </c>
      <c r="AG4145" t="str">
        <f t="shared" si="775"/>
        <v/>
      </c>
      <c r="AI4145" t="str">
        <f t="shared" si="776"/>
        <v/>
      </c>
      <c r="AJ4145" t="str">
        <f t="shared" si="777"/>
        <v/>
      </c>
      <c r="AK4145" t="str">
        <f t="shared" si="778"/>
        <v>ORD26005369</v>
      </c>
      <c r="AL4145">
        <f>IF(E4145&lt;&gt;"CAPTURE","",COUNTIF(Orders!$H:$H,AK4145))</f>
        <v>1</v>
      </c>
      <c r="AP4145" t="str">
        <f t="shared" si="779"/>
        <v>Matched to Order</v>
      </c>
      <c r="AQ4145">
        <f>IF(COUNTIF($A$2:A4145,A4145)=1,1,0)</f>
        <v>1</v>
      </c>
    </row>
    <row r="4146" spans="1:43" x14ac:dyDescent="0.3">
      <c r="A4146" t="s">
        <v>16621</v>
      </c>
      <c r="C4146" t="s">
        <v>16622</v>
      </c>
      <c r="D4146" s="1">
        <v>46287</v>
      </c>
      <c r="E4146" t="s">
        <v>11819</v>
      </c>
      <c r="F4146" t="s">
        <v>17</v>
      </c>
      <c r="G4146">
        <v>9998</v>
      </c>
      <c r="H4146">
        <v>159.97</v>
      </c>
      <c r="I4146">
        <v>28.79</v>
      </c>
      <c r="J4146">
        <v>9809.24</v>
      </c>
      <c r="K4146" s="1">
        <v>46289</v>
      </c>
      <c r="L4146" t="s">
        <v>16456</v>
      </c>
      <c r="M4146">
        <f t="shared" si="768"/>
        <v>1</v>
      </c>
      <c r="N4146">
        <f>COUNTIF(Orders!$A:$A,C4146)</f>
        <v>1</v>
      </c>
      <c r="P4146">
        <f>COUNTIF(Orders!$H:$H,UPPER(SUBSTITUTE(TRIM(C4146),"-","")))</f>
        <v>1</v>
      </c>
      <c r="R4146" t="str">
        <f t="shared" si="769"/>
        <v>Matched Order Reference</v>
      </c>
      <c r="S4146">
        <f t="shared" si="770"/>
        <v>1</v>
      </c>
      <c r="V4146" cm="1">
        <f t="array" ref="V4146">IF(E4146&lt;&gt;"CAPTURE",0,SUMPRODUCT((MDR_Rates!$A$2:$A$10=F4146)*(G4146&gt;MDR_Rates!$B$2:$B$10)*((MDR_Rates!$C$2:$C$10="")+(G4146&lt;=MDR_Rates!$C$2:$C$10))*MDR_Rates!$D$2:$D$10))</f>
        <v>1.6</v>
      </c>
      <c r="W4146">
        <f t="shared" si="771"/>
        <v>159.97</v>
      </c>
      <c r="X4146">
        <f t="shared" si="772"/>
        <v>28.79</v>
      </c>
      <c r="Y4146">
        <f t="shared" si="773"/>
        <v>0</v>
      </c>
      <c r="Z4146">
        <f t="shared" si="774"/>
        <v>0</v>
      </c>
      <c r="AG4146" t="str">
        <f t="shared" si="775"/>
        <v/>
      </c>
      <c r="AI4146" t="str">
        <f t="shared" si="776"/>
        <v/>
      </c>
      <c r="AJ4146" t="str">
        <f t="shared" si="777"/>
        <v/>
      </c>
      <c r="AK4146" t="str">
        <f t="shared" si="778"/>
        <v>ORD26005376</v>
      </c>
      <c r="AL4146">
        <f>IF(E4146&lt;&gt;"CAPTURE","",COUNTIF(Orders!$H:$H,AK4146))</f>
        <v>1</v>
      </c>
      <c r="AP4146" t="str">
        <f t="shared" si="779"/>
        <v>Matched to Order</v>
      </c>
      <c r="AQ4146">
        <f>IF(COUNTIF($A$2:A4146,A4146)=1,1,0)</f>
        <v>1</v>
      </c>
    </row>
    <row r="4147" spans="1:43" x14ac:dyDescent="0.3">
      <c r="A4147" t="s">
        <v>16623</v>
      </c>
      <c r="C4147" t="s">
        <v>10657</v>
      </c>
      <c r="D4147" s="1">
        <v>46287</v>
      </c>
      <c r="E4147" t="s">
        <v>11819</v>
      </c>
      <c r="F4147" t="s">
        <v>9</v>
      </c>
      <c r="G4147">
        <v>499</v>
      </c>
      <c r="H4147">
        <v>0</v>
      </c>
      <c r="I4147">
        <v>0</v>
      </c>
      <c r="J4147">
        <v>499</v>
      </c>
      <c r="K4147" s="1">
        <v>46289</v>
      </c>
      <c r="L4147" t="s">
        <v>16456</v>
      </c>
      <c r="M4147">
        <f t="shared" si="768"/>
        <v>1</v>
      </c>
      <c r="N4147">
        <f>COUNTIF(Orders!$A:$A,C4147)</f>
        <v>1</v>
      </c>
      <c r="P4147">
        <f>COUNTIF(Orders!$H:$H,UPPER(SUBSTITUTE(TRIM(C4147),"-","")))</f>
        <v>1</v>
      </c>
      <c r="R4147" t="str">
        <f t="shared" si="769"/>
        <v>Matched Order Reference</v>
      </c>
      <c r="S4147">
        <f t="shared" si="770"/>
        <v>1</v>
      </c>
      <c r="V4147" cm="1">
        <f t="array" ref="V4147">IF(E4147&lt;&gt;"CAPTURE",0,SUMPRODUCT((MDR_Rates!$A$2:$A$10=F4147)*(G4147&gt;MDR_Rates!$B$2:$B$10)*((MDR_Rates!$C$2:$C$10="")+(G4147&lt;=MDR_Rates!$C$2:$C$10))*MDR_Rates!$D$2:$D$10))</f>
        <v>0</v>
      </c>
      <c r="W4147">
        <f t="shared" si="771"/>
        <v>0</v>
      </c>
      <c r="X4147">
        <f t="shared" si="772"/>
        <v>0</v>
      </c>
      <c r="Y4147">
        <f t="shared" si="773"/>
        <v>0</v>
      </c>
      <c r="Z4147">
        <f t="shared" si="774"/>
        <v>0</v>
      </c>
      <c r="AG4147" t="str">
        <f t="shared" si="775"/>
        <v/>
      </c>
      <c r="AI4147" t="str">
        <f t="shared" si="776"/>
        <v/>
      </c>
      <c r="AJ4147" t="str">
        <f t="shared" si="777"/>
        <v/>
      </c>
      <c r="AK4147" t="str">
        <f t="shared" si="778"/>
        <v>ORD26005402</v>
      </c>
      <c r="AL4147">
        <f>IF(E4147&lt;&gt;"CAPTURE","",COUNTIF(Orders!$H:$H,AK4147))</f>
        <v>1</v>
      </c>
      <c r="AP4147" t="str">
        <f t="shared" si="779"/>
        <v>Matched to Order</v>
      </c>
      <c r="AQ4147">
        <f>IF(COUNTIF($A$2:A4147,A4147)=1,1,0)</f>
        <v>1</v>
      </c>
    </row>
    <row r="4148" spans="1:43" x14ac:dyDescent="0.3">
      <c r="A4148" t="s">
        <v>16624</v>
      </c>
      <c r="C4148" t="s">
        <v>10684</v>
      </c>
      <c r="D4148" s="1">
        <v>46287</v>
      </c>
      <c r="E4148" t="s">
        <v>11819</v>
      </c>
      <c r="F4148" t="s">
        <v>9</v>
      </c>
      <c r="G4148">
        <v>4498</v>
      </c>
      <c r="H4148">
        <v>13.49</v>
      </c>
      <c r="I4148">
        <v>2.4300000000000002</v>
      </c>
      <c r="J4148">
        <v>4482.08</v>
      </c>
      <c r="K4148" s="1">
        <v>46289</v>
      </c>
      <c r="L4148" t="s">
        <v>16456</v>
      </c>
      <c r="M4148">
        <f t="shared" si="768"/>
        <v>1</v>
      </c>
      <c r="N4148">
        <f>COUNTIF(Orders!$A:$A,C4148)</f>
        <v>1</v>
      </c>
      <c r="P4148">
        <f>COUNTIF(Orders!$H:$H,UPPER(SUBSTITUTE(TRIM(C4148),"-","")))</f>
        <v>1</v>
      </c>
      <c r="R4148" t="str">
        <f t="shared" si="769"/>
        <v>Matched Order Reference</v>
      </c>
      <c r="S4148">
        <f t="shared" si="770"/>
        <v>1</v>
      </c>
      <c r="V4148" cm="1">
        <f t="array" ref="V4148">IF(E4148&lt;&gt;"CAPTURE",0,SUMPRODUCT((MDR_Rates!$A$2:$A$10=F4148)*(G4148&gt;MDR_Rates!$B$2:$B$10)*((MDR_Rates!$C$2:$C$10="")+(G4148&lt;=MDR_Rates!$C$2:$C$10))*MDR_Rates!$D$2:$D$10))</f>
        <v>0.3</v>
      </c>
      <c r="W4148">
        <f t="shared" si="771"/>
        <v>13.49</v>
      </c>
      <c r="X4148">
        <f t="shared" si="772"/>
        <v>2.4300000000000002</v>
      </c>
      <c r="Y4148">
        <f t="shared" si="773"/>
        <v>0</v>
      </c>
      <c r="Z4148">
        <f t="shared" si="774"/>
        <v>0</v>
      </c>
      <c r="AG4148" t="str">
        <f t="shared" si="775"/>
        <v/>
      </c>
      <c r="AI4148" t="str">
        <f t="shared" si="776"/>
        <v/>
      </c>
      <c r="AJ4148" t="str">
        <f t="shared" si="777"/>
        <v/>
      </c>
      <c r="AK4148" t="str">
        <f t="shared" si="778"/>
        <v>ORD26005416</v>
      </c>
      <c r="AL4148">
        <f>IF(E4148&lt;&gt;"CAPTURE","",COUNTIF(Orders!$H:$H,AK4148))</f>
        <v>1</v>
      </c>
      <c r="AP4148" t="str">
        <f t="shared" si="779"/>
        <v>Matched to Order</v>
      </c>
      <c r="AQ4148">
        <f>IF(COUNTIF($A$2:A4148,A4148)=1,1,0)</f>
        <v>1</v>
      </c>
    </row>
    <row r="4149" spans="1:43" x14ac:dyDescent="0.3">
      <c r="A4149" t="s">
        <v>16625</v>
      </c>
      <c r="C4149" t="s">
        <v>16626</v>
      </c>
      <c r="D4149" s="1">
        <v>46287</v>
      </c>
      <c r="E4149" t="s">
        <v>11819</v>
      </c>
      <c r="F4149" t="s">
        <v>9</v>
      </c>
      <c r="G4149">
        <v>1098</v>
      </c>
      <c r="H4149">
        <v>0</v>
      </c>
      <c r="I4149">
        <v>0</v>
      </c>
      <c r="J4149">
        <v>1098</v>
      </c>
      <c r="K4149" s="1">
        <v>46289</v>
      </c>
      <c r="L4149" t="s">
        <v>16456</v>
      </c>
      <c r="M4149">
        <f t="shared" si="768"/>
        <v>1</v>
      </c>
      <c r="N4149">
        <f>COUNTIF(Orders!$A:$A,C4149)</f>
        <v>0</v>
      </c>
      <c r="P4149">
        <f>COUNTIF(Orders!$H:$H,UPPER(SUBSTITUTE(TRIM(C4149),"-","")))</f>
        <v>1</v>
      </c>
      <c r="R4149" t="str">
        <f t="shared" si="769"/>
        <v>Matched Order Reference</v>
      </c>
      <c r="S4149">
        <f t="shared" si="770"/>
        <v>1</v>
      </c>
      <c r="V4149" cm="1">
        <f t="array" ref="V4149">IF(E4149&lt;&gt;"CAPTURE",0,SUMPRODUCT((MDR_Rates!$A$2:$A$10=F4149)*(G4149&gt;MDR_Rates!$B$2:$B$10)*((MDR_Rates!$C$2:$C$10="")+(G4149&lt;=MDR_Rates!$C$2:$C$10))*MDR_Rates!$D$2:$D$10))</f>
        <v>0</v>
      </c>
      <c r="W4149">
        <f t="shared" si="771"/>
        <v>0</v>
      </c>
      <c r="X4149">
        <f t="shared" si="772"/>
        <v>0</v>
      </c>
      <c r="Y4149">
        <f t="shared" si="773"/>
        <v>0</v>
      </c>
      <c r="Z4149">
        <f t="shared" si="774"/>
        <v>0</v>
      </c>
      <c r="AG4149" t="str">
        <f t="shared" si="775"/>
        <v/>
      </c>
      <c r="AI4149" t="str">
        <f t="shared" si="776"/>
        <v/>
      </c>
      <c r="AJ4149" t="str">
        <f t="shared" si="777"/>
        <v/>
      </c>
      <c r="AK4149" t="str">
        <f t="shared" si="778"/>
        <v>ORD26005423</v>
      </c>
      <c r="AL4149">
        <f>IF(E4149&lt;&gt;"CAPTURE","",COUNTIF(Orders!$H:$H,AK4149))</f>
        <v>1</v>
      </c>
      <c r="AP4149" t="str">
        <f t="shared" si="779"/>
        <v>Matched to Order</v>
      </c>
      <c r="AQ4149">
        <f>IF(COUNTIF($A$2:A4149,A4149)=1,1,0)</f>
        <v>1</v>
      </c>
    </row>
    <row r="4150" spans="1:43" x14ac:dyDescent="0.3">
      <c r="A4150" t="s">
        <v>16627</v>
      </c>
      <c r="C4150" t="s">
        <v>10737</v>
      </c>
      <c r="D4150" s="1">
        <v>46287</v>
      </c>
      <c r="E4150" t="s">
        <v>11819</v>
      </c>
      <c r="F4150" t="s">
        <v>9</v>
      </c>
      <c r="G4150">
        <v>1499</v>
      </c>
      <c r="H4150">
        <v>0</v>
      </c>
      <c r="I4150">
        <v>0</v>
      </c>
      <c r="J4150">
        <v>1499</v>
      </c>
      <c r="K4150" s="1">
        <v>46289</v>
      </c>
      <c r="L4150" t="s">
        <v>16456</v>
      </c>
      <c r="M4150">
        <f t="shared" si="768"/>
        <v>1</v>
      </c>
      <c r="N4150">
        <f>COUNTIF(Orders!$A:$A,C4150)</f>
        <v>1</v>
      </c>
      <c r="P4150">
        <f>COUNTIF(Orders!$H:$H,UPPER(SUBSTITUTE(TRIM(C4150),"-","")))</f>
        <v>1</v>
      </c>
      <c r="R4150" t="str">
        <f t="shared" si="769"/>
        <v>Matched Order Reference</v>
      </c>
      <c r="S4150">
        <f t="shared" si="770"/>
        <v>1</v>
      </c>
      <c r="V4150" cm="1">
        <f t="array" ref="V4150">IF(E4150&lt;&gt;"CAPTURE",0,SUMPRODUCT((MDR_Rates!$A$2:$A$10=F4150)*(G4150&gt;MDR_Rates!$B$2:$B$10)*((MDR_Rates!$C$2:$C$10="")+(G4150&lt;=MDR_Rates!$C$2:$C$10))*MDR_Rates!$D$2:$D$10))</f>
        <v>0</v>
      </c>
      <c r="W4150">
        <f t="shared" si="771"/>
        <v>0</v>
      </c>
      <c r="X4150">
        <f t="shared" si="772"/>
        <v>0</v>
      </c>
      <c r="Y4150">
        <f t="shared" si="773"/>
        <v>0</v>
      </c>
      <c r="Z4150">
        <f t="shared" si="774"/>
        <v>0</v>
      </c>
      <c r="AG4150" t="str">
        <f t="shared" si="775"/>
        <v/>
      </c>
      <c r="AI4150" t="str">
        <f t="shared" si="776"/>
        <v/>
      </c>
      <c r="AJ4150" t="str">
        <f t="shared" si="777"/>
        <v/>
      </c>
      <c r="AK4150" t="str">
        <f t="shared" si="778"/>
        <v>ORD26005443</v>
      </c>
      <c r="AL4150">
        <f>IF(E4150&lt;&gt;"CAPTURE","",COUNTIF(Orders!$H:$H,AK4150))</f>
        <v>1</v>
      </c>
      <c r="AP4150" t="str">
        <f t="shared" si="779"/>
        <v>Matched to Order</v>
      </c>
      <c r="AQ4150">
        <f>IF(COUNTIF($A$2:A4150,A4150)=1,1,0)</f>
        <v>1</v>
      </c>
    </row>
    <row r="4151" spans="1:43" x14ac:dyDescent="0.3">
      <c r="A4151" t="s">
        <v>16628</v>
      </c>
      <c r="C4151" t="s">
        <v>16629</v>
      </c>
      <c r="D4151" s="1">
        <v>46287</v>
      </c>
      <c r="E4151" t="s">
        <v>11819</v>
      </c>
      <c r="F4151" t="s">
        <v>44</v>
      </c>
      <c r="G4151">
        <v>2747</v>
      </c>
      <c r="H4151">
        <v>46.7</v>
      </c>
      <c r="I4151">
        <v>8.41</v>
      </c>
      <c r="J4151">
        <v>2691.89</v>
      </c>
      <c r="K4151" s="1">
        <v>46289</v>
      </c>
      <c r="L4151" t="s">
        <v>16456</v>
      </c>
      <c r="M4151">
        <f t="shared" si="768"/>
        <v>1</v>
      </c>
      <c r="N4151">
        <f>COUNTIF(Orders!$A:$A,C4151)</f>
        <v>1</v>
      </c>
      <c r="P4151">
        <f>COUNTIF(Orders!$H:$H,UPPER(SUBSTITUTE(TRIM(C4151),"-","")))</f>
        <v>1</v>
      </c>
      <c r="R4151" t="str">
        <f t="shared" si="769"/>
        <v>Matched Order Reference</v>
      </c>
      <c r="S4151">
        <f t="shared" si="770"/>
        <v>1</v>
      </c>
      <c r="V4151" cm="1">
        <f t="array" ref="V4151">IF(E4151&lt;&gt;"CAPTURE",0,SUMPRODUCT((MDR_Rates!$A$2:$A$10=F4151)*(G4151&gt;MDR_Rates!$B$2:$B$10)*((MDR_Rates!$C$2:$C$10="")+(G4151&lt;=MDR_Rates!$C$2:$C$10))*MDR_Rates!$D$2:$D$10))</f>
        <v>1.7</v>
      </c>
      <c r="W4151">
        <f t="shared" si="771"/>
        <v>46.7</v>
      </c>
      <c r="X4151">
        <f t="shared" si="772"/>
        <v>8.41</v>
      </c>
      <c r="Y4151">
        <f t="shared" si="773"/>
        <v>0</v>
      </c>
      <c r="Z4151">
        <f t="shared" si="774"/>
        <v>0</v>
      </c>
      <c r="AG4151" t="str">
        <f t="shared" si="775"/>
        <v/>
      </c>
      <c r="AI4151" t="str">
        <f t="shared" si="776"/>
        <v/>
      </c>
      <c r="AJ4151" t="str">
        <f t="shared" si="777"/>
        <v/>
      </c>
      <c r="AK4151" t="str">
        <f t="shared" si="778"/>
        <v>ORD26005488</v>
      </c>
      <c r="AL4151">
        <f>IF(E4151&lt;&gt;"CAPTURE","",COUNTIF(Orders!$H:$H,AK4151))</f>
        <v>1</v>
      </c>
      <c r="AP4151" t="str">
        <f t="shared" si="779"/>
        <v>Matched to Order</v>
      </c>
      <c r="AQ4151">
        <f>IF(COUNTIF($A$2:A4151,A4151)=1,1,0)</f>
        <v>1</v>
      </c>
    </row>
    <row r="4152" spans="1:43" x14ac:dyDescent="0.3">
      <c r="A4152" t="s">
        <v>16630</v>
      </c>
      <c r="C4152" t="s">
        <v>10936</v>
      </c>
      <c r="D4152" s="1">
        <v>46287</v>
      </c>
      <c r="E4152" t="s">
        <v>11819</v>
      </c>
      <c r="F4152" t="s">
        <v>9</v>
      </c>
      <c r="G4152">
        <v>1299</v>
      </c>
      <c r="H4152">
        <v>0</v>
      </c>
      <c r="I4152">
        <v>0</v>
      </c>
      <c r="J4152">
        <v>1299</v>
      </c>
      <c r="K4152" s="1">
        <v>46289</v>
      </c>
      <c r="L4152" t="s">
        <v>16456</v>
      </c>
      <c r="M4152">
        <f t="shared" si="768"/>
        <v>1</v>
      </c>
      <c r="N4152">
        <f>COUNTIF(Orders!$A:$A,C4152)</f>
        <v>1</v>
      </c>
      <c r="P4152">
        <f>COUNTIF(Orders!$H:$H,UPPER(SUBSTITUTE(TRIM(C4152),"-","")))</f>
        <v>1</v>
      </c>
      <c r="R4152" t="str">
        <f t="shared" si="769"/>
        <v>Matched Order Reference</v>
      </c>
      <c r="S4152">
        <f t="shared" si="770"/>
        <v>1</v>
      </c>
      <c r="V4152" cm="1">
        <f t="array" ref="V4152">IF(E4152&lt;&gt;"CAPTURE",0,SUMPRODUCT((MDR_Rates!$A$2:$A$10=F4152)*(G4152&gt;MDR_Rates!$B$2:$B$10)*((MDR_Rates!$C$2:$C$10="")+(G4152&lt;=MDR_Rates!$C$2:$C$10))*MDR_Rates!$D$2:$D$10))</f>
        <v>0</v>
      </c>
      <c r="W4152">
        <f t="shared" si="771"/>
        <v>0</v>
      </c>
      <c r="X4152">
        <f t="shared" si="772"/>
        <v>0</v>
      </c>
      <c r="Y4152">
        <f t="shared" si="773"/>
        <v>0</v>
      </c>
      <c r="Z4152">
        <f t="shared" si="774"/>
        <v>0</v>
      </c>
      <c r="AG4152" t="str">
        <f t="shared" si="775"/>
        <v/>
      </c>
      <c r="AI4152" t="str">
        <f t="shared" si="776"/>
        <v/>
      </c>
      <c r="AJ4152" t="str">
        <f t="shared" si="777"/>
        <v/>
      </c>
      <c r="AK4152" t="str">
        <f t="shared" si="778"/>
        <v>ORD26005546</v>
      </c>
      <c r="AL4152">
        <f>IF(E4152&lt;&gt;"CAPTURE","",COUNTIF(Orders!$H:$H,AK4152))</f>
        <v>1</v>
      </c>
      <c r="AP4152" t="str">
        <f t="shared" si="779"/>
        <v>Matched to Order</v>
      </c>
      <c r="AQ4152">
        <f>IF(COUNTIF($A$2:A4152,A4152)=1,1,0)</f>
        <v>1</v>
      </c>
    </row>
    <row r="4153" spans="1:43" x14ac:dyDescent="0.3">
      <c r="A4153" t="s">
        <v>16631</v>
      </c>
      <c r="C4153" t="s">
        <v>16632</v>
      </c>
      <c r="D4153" s="1">
        <v>46287</v>
      </c>
      <c r="E4153" t="s">
        <v>11819</v>
      </c>
      <c r="F4153" t="s">
        <v>9</v>
      </c>
      <c r="G4153">
        <v>1998</v>
      </c>
      <c r="H4153">
        <v>5.99</v>
      </c>
      <c r="I4153">
        <v>1.08</v>
      </c>
      <c r="J4153">
        <v>1990.93</v>
      </c>
      <c r="K4153" s="1">
        <v>46289</v>
      </c>
      <c r="L4153" t="s">
        <v>16456</v>
      </c>
      <c r="M4153">
        <f t="shared" si="768"/>
        <v>1</v>
      </c>
      <c r="N4153">
        <f>COUNTIF(Orders!$A:$A,C4153)</f>
        <v>0</v>
      </c>
      <c r="P4153">
        <f>COUNTIF(Orders!$H:$H,UPPER(SUBSTITUTE(TRIM(C4153),"-","")))</f>
        <v>1</v>
      </c>
      <c r="R4153" t="str">
        <f t="shared" si="769"/>
        <v>Matched Order Reference</v>
      </c>
      <c r="S4153">
        <f t="shared" si="770"/>
        <v>1</v>
      </c>
      <c r="V4153" cm="1">
        <f t="array" ref="V4153">IF(E4153&lt;&gt;"CAPTURE",0,SUMPRODUCT((MDR_Rates!$A$2:$A$10=F4153)*(G4153&gt;MDR_Rates!$B$2:$B$10)*((MDR_Rates!$C$2:$C$10="")+(G4153&lt;=MDR_Rates!$C$2:$C$10))*MDR_Rates!$D$2:$D$10))</f>
        <v>0</v>
      </c>
      <c r="W4153">
        <f t="shared" si="771"/>
        <v>0</v>
      </c>
      <c r="X4153">
        <f t="shared" si="772"/>
        <v>0</v>
      </c>
      <c r="Y4153">
        <f t="shared" si="773"/>
        <v>5.99</v>
      </c>
      <c r="Z4153">
        <f t="shared" si="774"/>
        <v>1.08</v>
      </c>
      <c r="AG4153" t="str">
        <f t="shared" si="775"/>
        <v/>
      </c>
      <c r="AI4153" t="str">
        <f t="shared" si="776"/>
        <v/>
      </c>
      <c r="AJ4153" t="str">
        <f t="shared" si="777"/>
        <v/>
      </c>
      <c r="AK4153" t="str">
        <f t="shared" si="778"/>
        <v>ORD26005553</v>
      </c>
      <c r="AL4153">
        <f>IF(E4153&lt;&gt;"CAPTURE","",COUNTIF(Orders!$H:$H,AK4153))</f>
        <v>1</v>
      </c>
      <c r="AP4153" t="str">
        <f t="shared" si="779"/>
        <v>Matched to Order</v>
      </c>
      <c r="AQ4153">
        <f>IF(COUNTIF($A$2:A4153,A4153)=1,1,0)</f>
        <v>1</v>
      </c>
    </row>
    <row r="4154" spans="1:43" x14ac:dyDescent="0.3">
      <c r="A4154" t="s">
        <v>16633</v>
      </c>
      <c r="C4154" t="s">
        <v>10982</v>
      </c>
      <c r="D4154" s="1">
        <v>46287</v>
      </c>
      <c r="E4154" t="s">
        <v>11819</v>
      </c>
      <c r="F4154" t="s">
        <v>9</v>
      </c>
      <c r="G4154">
        <v>599</v>
      </c>
      <c r="H4154">
        <v>0</v>
      </c>
      <c r="I4154">
        <v>0</v>
      </c>
      <c r="J4154">
        <v>599</v>
      </c>
      <c r="K4154" s="1">
        <v>46289</v>
      </c>
      <c r="L4154" t="s">
        <v>16456</v>
      </c>
      <c r="M4154">
        <f t="shared" si="768"/>
        <v>1</v>
      </c>
      <c r="N4154">
        <f>COUNTIF(Orders!$A:$A,C4154)</f>
        <v>1</v>
      </c>
      <c r="P4154">
        <f>COUNTIF(Orders!$H:$H,UPPER(SUBSTITUTE(TRIM(C4154),"-","")))</f>
        <v>1</v>
      </c>
      <c r="R4154" t="str">
        <f t="shared" si="769"/>
        <v>Matched Order Reference</v>
      </c>
      <c r="S4154">
        <f t="shared" si="770"/>
        <v>1</v>
      </c>
      <c r="V4154" cm="1">
        <f t="array" ref="V4154">IF(E4154&lt;&gt;"CAPTURE",0,SUMPRODUCT((MDR_Rates!$A$2:$A$10=F4154)*(G4154&gt;MDR_Rates!$B$2:$B$10)*((MDR_Rates!$C$2:$C$10="")+(G4154&lt;=MDR_Rates!$C$2:$C$10))*MDR_Rates!$D$2:$D$10))</f>
        <v>0</v>
      </c>
      <c r="W4154">
        <f t="shared" si="771"/>
        <v>0</v>
      </c>
      <c r="X4154">
        <f t="shared" si="772"/>
        <v>0</v>
      </c>
      <c r="Y4154">
        <f t="shared" si="773"/>
        <v>0</v>
      </c>
      <c r="Z4154">
        <f t="shared" si="774"/>
        <v>0</v>
      </c>
      <c r="AG4154" t="str">
        <f t="shared" si="775"/>
        <v/>
      </c>
      <c r="AI4154" t="str">
        <f t="shared" si="776"/>
        <v/>
      </c>
      <c r="AJ4154" t="str">
        <f t="shared" si="777"/>
        <v/>
      </c>
      <c r="AK4154" t="str">
        <f t="shared" si="778"/>
        <v>ORD26005569</v>
      </c>
      <c r="AL4154">
        <f>IF(E4154&lt;&gt;"CAPTURE","",COUNTIF(Orders!$H:$H,AK4154))</f>
        <v>1</v>
      </c>
      <c r="AP4154" t="str">
        <f t="shared" si="779"/>
        <v>Matched to Order</v>
      </c>
      <c r="AQ4154">
        <f>IF(COUNTIF($A$2:A4154,A4154)=1,1,0)</f>
        <v>1</v>
      </c>
    </row>
    <row r="4155" spans="1:43" x14ac:dyDescent="0.3">
      <c r="A4155" t="s">
        <v>16634</v>
      </c>
      <c r="C4155" t="s">
        <v>11044</v>
      </c>
      <c r="D4155" s="1">
        <v>46287</v>
      </c>
      <c r="E4155" t="s">
        <v>11819</v>
      </c>
      <c r="F4155" t="s">
        <v>9</v>
      </c>
      <c r="G4155">
        <v>4347</v>
      </c>
      <c r="H4155">
        <v>13.04</v>
      </c>
      <c r="I4155">
        <v>2.35</v>
      </c>
      <c r="J4155">
        <v>4331.6099999999997</v>
      </c>
      <c r="K4155" s="1">
        <v>46289</v>
      </c>
      <c r="L4155" t="s">
        <v>16456</v>
      </c>
      <c r="M4155">
        <f t="shared" si="768"/>
        <v>1</v>
      </c>
      <c r="N4155">
        <f>COUNTIF(Orders!$A:$A,C4155)</f>
        <v>1</v>
      </c>
      <c r="P4155">
        <f>COUNTIF(Orders!$H:$H,UPPER(SUBSTITUTE(TRIM(C4155),"-","")))</f>
        <v>1</v>
      </c>
      <c r="R4155" t="str">
        <f t="shared" si="769"/>
        <v>Matched Order Reference</v>
      </c>
      <c r="S4155">
        <f t="shared" si="770"/>
        <v>1</v>
      </c>
      <c r="V4155" cm="1">
        <f t="array" ref="V4155">IF(E4155&lt;&gt;"CAPTURE",0,SUMPRODUCT((MDR_Rates!$A$2:$A$10=F4155)*(G4155&gt;MDR_Rates!$B$2:$B$10)*((MDR_Rates!$C$2:$C$10="")+(G4155&lt;=MDR_Rates!$C$2:$C$10))*MDR_Rates!$D$2:$D$10))</f>
        <v>0.3</v>
      </c>
      <c r="W4155">
        <f t="shared" si="771"/>
        <v>13.04</v>
      </c>
      <c r="X4155">
        <f t="shared" si="772"/>
        <v>2.35</v>
      </c>
      <c r="Y4155">
        <f t="shared" si="773"/>
        <v>0</v>
      </c>
      <c r="Z4155">
        <f t="shared" si="774"/>
        <v>0</v>
      </c>
      <c r="AG4155" t="str">
        <f t="shared" si="775"/>
        <v/>
      </c>
      <c r="AI4155" t="str">
        <f t="shared" si="776"/>
        <v/>
      </c>
      <c r="AJ4155" t="str">
        <f t="shared" si="777"/>
        <v/>
      </c>
      <c r="AK4155" t="str">
        <f t="shared" si="778"/>
        <v>ORD26005602</v>
      </c>
      <c r="AL4155">
        <f>IF(E4155&lt;&gt;"CAPTURE","",COUNTIF(Orders!$H:$H,AK4155))</f>
        <v>1</v>
      </c>
      <c r="AP4155" t="str">
        <f t="shared" si="779"/>
        <v>Matched to Order</v>
      </c>
      <c r="AQ4155">
        <f>IF(COUNTIF($A$2:A4155,A4155)=1,1,0)</f>
        <v>1</v>
      </c>
    </row>
    <row r="4156" spans="1:43" x14ac:dyDescent="0.3">
      <c r="A4156" t="s">
        <v>16635</v>
      </c>
      <c r="C4156" t="s">
        <v>11108</v>
      </c>
      <c r="D4156" s="1">
        <v>46287</v>
      </c>
      <c r="E4156" t="s">
        <v>11819</v>
      </c>
      <c r="F4156" t="s">
        <v>44</v>
      </c>
      <c r="G4156">
        <v>2499</v>
      </c>
      <c r="H4156">
        <v>42.48</v>
      </c>
      <c r="I4156">
        <v>7.65</v>
      </c>
      <c r="J4156">
        <v>2448.87</v>
      </c>
      <c r="K4156" s="1">
        <v>46289</v>
      </c>
      <c r="L4156" t="s">
        <v>16456</v>
      </c>
      <c r="M4156">
        <f t="shared" si="768"/>
        <v>1</v>
      </c>
      <c r="N4156">
        <f>COUNTIF(Orders!$A:$A,C4156)</f>
        <v>1</v>
      </c>
      <c r="P4156">
        <f>COUNTIF(Orders!$H:$H,UPPER(SUBSTITUTE(TRIM(C4156),"-","")))</f>
        <v>1</v>
      </c>
      <c r="R4156" t="str">
        <f t="shared" si="769"/>
        <v>Matched Order Reference</v>
      </c>
      <c r="S4156">
        <f t="shared" si="770"/>
        <v>1</v>
      </c>
      <c r="V4156" cm="1">
        <f t="array" ref="V4156">IF(E4156&lt;&gt;"CAPTURE",0,SUMPRODUCT((MDR_Rates!$A$2:$A$10=F4156)*(G4156&gt;MDR_Rates!$B$2:$B$10)*((MDR_Rates!$C$2:$C$10="")+(G4156&lt;=MDR_Rates!$C$2:$C$10))*MDR_Rates!$D$2:$D$10))</f>
        <v>1.7</v>
      </c>
      <c r="W4156">
        <f t="shared" si="771"/>
        <v>42.48</v>
      </c>
      <c r="X4156">
        <f t="shared" si="772"/>
        <v>7.65</v>
      </c>
      <c r="Y4156">
        <f t="shared" si="773"/>
        <v>0</v>
      </c>
      <c r="Z4156">
        <f t="shared" si="774"/>
        <v>0</v>
      </c>
      <c r="AG4156" t="str">
        <f t="shared" si="775"/>
        <v/>
      </c>
      <c r="AI4156" t="str">
        <f t="shared" si="776"/>
        <v/>
      </c>
      <c r="AJ4156" t="str">
        <f t="shared" si="777"/>
        <v/>
      </c>
      <c r="AK4156" t="str">
        <f t="shared" si="778"/>
        <v>ORD26005634</v>
      </c>
      <c r="AL4156">
        <f>IF(E4156&lt;&gt;"CAPTURE","",COUNTIF(Orders!$H:$H,AK4156))</f>
        <v>1</v>
      </c>
      <c r="AP4156" t="str">
        <f t="shared" si="779"/>
        <v>Matched to Order</v>
      </c>
      <c r="AQ4156">
        <f>IF(COUNTIF($A$2:A4156,A4156)=1,1,0)</f>
        <v>1</v>
      </c>
    </row>
    <row r="4157" spans="1:43" x14ac:dyDescent="0.3">
      <c r="A4157" t="s">
        <v>16636</v>
      </c>
      <c r="C4157" t="s">
        <v>11174</v>
      </c>
      <c r="D4157" s="1">
        <v>46287</v>
      </c>
      <c r="E4157" t="s">
        <v>11819</v>
      </c>
      <c r="F4157" t="s">
        <v>17</v>
      </c>
      <c r="G4157">
        <v>299</v>
      </c>
      <c r="H4157">
        <v>5.38</v>
      </c>
      <c r="I4157">
        <v>0.97</v>
      </c>
      <c r="J4157">
        <v>292.64999999999998</v>
      </c>
      <c r="K4157" s="1">
        <v>46289</v>
      </c>
      <c r="L4157" t="s">
        <v>16456</v>
      </c>
      <c r="M4157">
        <f t="shared" si="768"/>
        <v>1</v>
      </c>
      <c r="N4157">
        <f>COUNTIF(Orders!$A:$A,C4157)</f>
        <v>1</v>
      </c>
      <c r="P4157">
        <f>COUNTIF(Orders!$H:$H,UPPER(SUBSTITUTE(TRIM(C4157),"-","")))</f>
        <v>1</v>
      </c>
      <c r="R4157" t="str">
        <f t="shared" si="769"/>
        <v>Matched Order Reference</v>
      </c>
      <c r="S4157">
        <f t="shared" si="770"/>
        <v>1</v>
      </c>
      <c r="V4157" cm="1">
        <f t="array" ref="V4157">IF(E4157&lt;&gt;"CAPTURE",0,SUMPRODUCT((MDR_Rates!$A$2:$A$10=F4157)*(G4157&gt;MDR_Rates!$B$2:$B$10)*((MDR_Rates!$C$2:$C$10="")+(G4157&lt;=MDR_Rates!$C$2:$C$10))*MDR_Rates!$D$2:$D$10))</f>
        <v>1.8</v>
      </c>
      <c r="W4157">
        <f t="shared" si="771"/>
        <v>5.38</v>
      </c>
      <c r="X4157">
        <f t="shared" si="772"/>
        <v>0.97</v>
      </c>
      <c r="Y4157">
        <f t="shared" si="773"/>
        <v>0</v>
      </c>
      <c r="Z4157">
        <f t="shared" si="774"/>
        <v>0</v>
      </c>
      <c r="AG4157" t="str">
        <f t="shared" si="775"/>
        <v/>
      </c>
      <c r="AI4157" t="str">
        <f t="shared" si="776"/>
        <v/>
      </c>
      <c r="AJ4157" t="str">
        <f t="shared" si="777"/>
        <v/>
      </c>
      <c r="AK4157" t="str">
        <f t="shared" si="778"/>
        <v>ORD26005668</v>
      </c>
      <c r="AL4157">
        <f>IF(E4157&lt;&gt;"CAPTURE","",COUNTIF(Orders!$H:$H,AK4157))</f>
        <v>1</v>
      </c>
      <c r="AP4157" t="str">
        <f t="shared" si="779"/>
        <v>Matched to Order</v>
      </c>
      <c r="AQ4157">
        <f>IF(COUNTIF($A$2:A4157,A4157)=1,1,0)</f>
        <v>1</v>
      </c>
    </row>
    <row r="4158" spans="1:43" x14ac:dyDescent="0.3">
      <c r="A4158" t="s">
        <v>16637</v>
      </c>
      <c r="C4158" t="s">
        <v>11368</v>
      </c>
      <c r="D4158" s="1">
        <v>46287</v>
      </c>
      <c r="E4158" t="s">
        <v>11819</v>
      </c>
      <c r="F4158" t="s">
        <v>44</v>
      </c>
      <c r="G4158">
        <v>2499</v>
      </c>
      <c r="H4158">
        <v>42.48</v>
      </c>
      <c r="I4158">
        <v>7.65</v>
      </c>
      <c r="J4158">
        <v>2448.87</v>
      </c>
      <c r="K4158" s="1">
        <v>46289</v>
      </c>
      <c r="L4158" t="s">
        <v>16456</v>
      </c>
      <c r="M4158">
        <f t="shared" si="768"/>
        <v>1</v>
      </c>
      <c r="N4158">
        <f>COUNTIF(Orders!$A:$A,C4158)</f>
        <v>1</v>
      </c>
      <c r="P4158">
        <f>COUNTIF(Orders!$H:$H,UPPER(SUBSTITUTE(TRIM(C4158),"-","")))</f>
        <v>1</v>
      </c>
      <c r="R4158" t="str">
        <f t="shared" si="769"/>
        <v>Matched Order Reference</v>
      </c>
      <c r="S4158">
        <f t="shared" si="770"/>
        <v>1</v>
      </c>
      <c r="V4158" cm="1">
        <f t="array" ref="V4158">IF(E4158&lt;&gt;"CAPTURE",0,SUMPRODUCT((MDR_Rates!$A$2:$A$10=F4158)*(G4158&gt;MDR_Rates!$B$2:$B$10)*((MDR_Rates!$C$2:$C$10="")+(G4158&lt;=MDR_Rates!$C$2:$C$10))*MDR_Rates!$D$2:$D$10))</f>
        <v>1.7</v>
      </c>
      <c r="W4158">
        <f t="shared" si="771"/>
        <v>42.48</v>
      </c>
      <c r="X4158">
        <f t="shared" si="772"/>
        <v>7.65</v>
      </c>
      <c r="Y4158">
        <f t="shared" si="773"/>
        <v>0</v>
      </c>
      <c r="Z4158">
        <f t="shared" si="774"/>
        <v>0</v>
      </c>
      <c r="AG4158" t="str">
        <f t="shared" si="775"/>
        <v/>
      </c>
      <c r="AI4158" t="str">
        <f t="shared" si="776"/>
        <v/>
      </c>
      <c r="AJ4158" t="str">
        <f t="shared" si="777"/>
        <v/>
      </c>
      <c r="AK4158" t="str">
        <f t="shared" si="778"/>
        <v>ORD26005769</v>
      </c>
      <c r="AL4158">
        <f>IF(E4158&lt;&gt;"CAPTURE","",COUNTIF(Orders!$H:$H,AK4158))</f>
        <v>1</v>
      </c>
      <c r="AP4158" t="str">
        <f t="shared" si="779"/>
        <v>Matched to Order</v>
      </c>
      <c r="AQ4158">
        <f>IF(COUNTIF($A$2:A4158,A4158)=1,1,0)</f>
        <v>1</v>
      </c>
    </row>
    <row r="4159" spans="1:43" x14ac:dyDescent="0.3">
      <c r="A4159" t="s">
        <v>16638</v>
      </c>
      <c r="C4159" t="s">
        <v>11401</v>
      </c>
      <c r="D4159" s="1">
        <v>46287</v>
      </c>
      <c r="E4159" t="s">
        <v>11819</v>
      </c>
      <c r="F4159" t="s">
        <v>33</v>
      </c>
      <c r="G4159">
        <v>2597</v>
      </c>
      <c r="H4159">
        <v>31.16</v>
      </c>
      <c r="I4159">
        <v>5.61</v>
      </c>
      <c r="J4159">
        <v>2560.23</v>
      </c>
      <c r="K4159" s="1">
        <v>46289</v>
      </c>
      <c r="L4159" t="s">
        <v>16456</v>
      </c>
      <c r="M4159">
        <f t="shared" si="768"/>
        <v>1</v>
      </c>
      <c r="N4159">
        <f>COUNTIF(Orders!$A:$A,C4159)</f>
        <v>1</v>
      </c>
      <c r="P4159">
        <f>COUNTIF(Orders!$H:$H,UPPER(SUBSTITUTE(TRIM(C4159),"-","")))</f>
        <v>1</v>
      </c>
      <c r="R4159" t="str">
        <f t="shared" si="769"/>
        <v>Matched Order Reference</v>
      </c>
      <c r="S4159">
        <f t="shared" si="770"/>
        <v>1</v>
      </c>
      <c r="V4159" cm="1">
        <f t="array" ref="V4159">IF(E4159&lt;&gt;"CAPTURE",0,SUMPRODUCT((MDR_Rates!$A$2:$A$10=F4159)*(G4159&gt;MDR_Rates!$B$2:$B$10)*((MDR_Rates!$C$2:$C$10="")+(G4159&lt;=MDR_Rates!$C$2:$C$10))*MDR_Rates!$D$2:$D$10))</f>
        <v>1.2</v>
      </c>
      <c r="W4159">
        <f t="shared" si="771"/>
        <v>31.16</v>
      </c>
      <c r="X4159">
        <f t="shared" si="772"/>
        <v>5.61</v>
      </c>
      <c r="Y4159">
        <f t="shared" si="773"/>
        <v>0</v>
      </c>
      <c r="Z4159">
        <f t="shared" si="774"/>
        <v>0</v>
      </c>
      <c r="AG4159" t="str">
        <f t="shared" si="775"/>
        <v/>
      </c>
      <c r="AI4159" t="str">
        <f t="shared" si="776"/>
        <v/>
      </c>
      <c r="AJ4159" t="str">
        <f t="shared" si="777"/>
        <v/>
      </c>
      <c r="AK4159" t="str">
        <f t="shared" si="778"/>
        <v>ORD26005786</v>
      </c>
      <c r="AL4159">
        <f>IF(E4159&lt;&gt;"CAPTURE","",COUNTIF(Orders!$H:$H,AK4159))</f>
        <v>1</v>
      </c>
      <c r="AP4159" t="str">
        <f t="shared" si="779"/>
        <v>Matched to Order</v>
      </c>
      <c r="AQ4159">
        <f>IF(COUNTIF($A$2:A4159,A4159)=1,1,0)</f>
        <v>1</v>
      </c>
    </row>
    <row r="4160" spans="1:43" x14ac:dyDescent="0.3">
      <c r="A4160" t="s">
        <v>16639</v>
      </c>
      <c r="C4160" t="s">
        <v>11407</v>
      </c>
      <c r="D4160" s="1">
        <v>46287</v>
      </c>
      <c r="E4160" t="s">
        <v>11819</v>
      </c>
      <c r="F4160" t="s">
        <v>33</v>
      </c>
      <c r="G4160">
        <v>5597</v>
      </c>
      <c r="H4160">
        <v>67.16</v>
      </c>
      <c r="I4160">
        <v>12.09</v>
      </c>
      <c r="J4160">
        <v>5517.75</v>
      </c>
      <c r="K4160" s="1">
        <v>46289</v>
      </c>
      <c r="L4160" t="s">
        <v>16456</v>
      </c>
      <c r="M4160">
        <f t="shared" si="768"/>
        <v>1</v>
      </c>
      <c r="N4160">
        <f>COUNTIF(Orders!$A:$A,C4160)</f>
        <v>1</v>
      </c>
      <c r="P4160">
        <f>COUNTIF(Orders!$H:$H,UPPER(SUBSTITUTE(TRIM(C4160),"-","")))</f>
        <v>1</v>
      </c>
      <c r="R4160" t="str">
        <f t="shared" si="769"/>
        <v>Matched Order Reference</v>
      </c>
      <c r="S4160">
        <f t="shared" si="770"/>
        <v>1</v>
      </c>
      <c r="V4160" cm="1">
        <f t="array" ref="V4160">IF(E4160&lt;&gt;"CAPTURE",0,SUMPRODUCT((MDR_Rates!$A$2:$A$10=F4160)*(G4160&gt;MDR_Rates!$B$2:$B$10)*((MDR_Rates!$C$2:$C$10="")+(G4160&lt;=MDR_Rates!$C$2:$C$10))*MDR_Rates!$D$2:$D$10))</f>
        <v>1.2</v>
      </c>
      <c r="W4160">
        <f t="shared" si="771"/>
        <v>67.16</v>
      </c>
      <c r="X4160">
        <f t="shared" si="772"/>
        <v>12.09</v>
      </c>
      <c r="Y4160">
        <f t="shared" si="773"/>
        <v>0</v>
      </c>
      <c r="Z4160">
        <f t="shared" si="774"/>
        <v>0</v>
      </c>
      <c r="AG4160" t="str">
        <f t="shared" si="775"/>
        <v/>
      </c>
      <c r="AI4160" t="str">
        <f t="shared" si="776"/>
        <v/>
      </c>
      <c r="AJ4160" t="str">
        <f t="shared" si="777"/>
        <v/>
      </c>
      <c r="AK4160" t="str">
        <f t="shared" si="778"/>
        <v>ORD26005789</v>
      </c>
      <c r="AL4160">
        <f>IF(E4160&lt;&gt;"CAPTURE","",COUNTIF(Orders!$H:$H,AK4160))</f>
        <v>1</v>
      </c>
      <c r="AP4160" t="str">
        <f t="shared" si="779"/>
        <v>Matched to Order</v>
      </c>
      <c r="AQ4160">
        <f>IF(COUNTIF($A$2:A4160,A4160)=1,1,0)</f>
        <v>1</v>
      </c>
    </row>
    <row r="4161" spans="1:43" x14ac:dyDescent="0.3">
      <c r="A4161" t="s">
        <v>16640</v>
      </c>
      <c r="C4161" t="s">
        <v>16641</v>
      </c>
      <c r="D4161" s="1">
        <v>46287</v>
      </c>
      <c r="E4161" t="s">
        <v>11819</v>
      </c>
      <c r="F4161" t="s">
        <v>44</v>
      </c>
      <c r="G4161">
        <v>3499</v>
      </c>
      <c r="H4161">
        <v>59.48</v>
      </c>
      <c r="I4161">
        <v>10.71</v>
      </c>
      <c r="J4161">
        <v>3428.81</v>
      </c>
      <c r="K4161" s="1">
        <v>46289</v>
      </c>
      <c r="L4161" t="s">
        <v>16456</v>
      </c>
      <c r="M4161">
        <f t="shared" si="768"/>
        <v>1</v>
      </c>
      <c r="N4161">
        <f>COUNTIF(Orders!$A:$A,C4161)</f>
        <v>1</v>
      </c>
      <c r="P4161">
        <f>COUNTIF(Orders!$H:$H,UPPER(SUBSTITUTE(TRIM(C4161),"-","")))</f>
        <v>1</v>
      </c>
      <c r="R4161" t="str">
        <f t="shared" si="769"/>
        <v>Matched Order Reference</v>
      </c>
      <c r="S4161">
        <f t="shared" si="770"/>
        <v>1</v>
      </c>
      <c r="V4161" cm="1">
        <f t="array" ref="V4161">IF(E4161&lt;&gt;"CAPTURE",0,SUMPRODUCT((MDR_Rates!$A$2:$A$10=F4161)*(G4161&gt;MDR_Rates!$B$2:$B$10)*((MDR_Rates!$C$2:$C$10="")+(G4161&lt;=MDR_Rates!$C$2:$C$10))*MDR_Rates!$D$2:$D$10))</f>
        <v>1.7</v>
      </c>
      <c r="W4161">
        <f t="shared" si="771"/>
        <v>59.48</v>
      </c>
      <c r="X4161">
        <f t="shared" si="772"/>
        <v>10.71</v>
      </c>
      <c r="Y4161">
        <f t="shared" si="773"/>
        <v>0</v>
      </c>
      <c r="Z4161">
        <f t="shared" si="774"/>
        <v>0</v>
      </c>
      <c r="AG4161" t="str">
        <f t="shared" si="775"/>
        <v/>
      </c>
      <c r="AI4161" t="str">
        <f t="shared" si="776"/>
        <v/>
      </c>
      <c r="AJ4161" t="str">
        <f t="shared" si="777"/>
        <v/>
      </c>
      <c r="AK4161" t="str">
        <f t="shared" si="778"/>
        <v>ORD26005867</v>
      </c>
      <c r="AL4161">
        <f>IF(E4161&lt;&gt;"CAPTURE","",COUNTIF(Orders!$H:$H,AK4161))</f>
        <v>1</v>
      </c>
      <c r="AP4161" t="str">
        <f t="shared" si="779"/>
        <v>Matched to Order</v>
      </c>
      <c r="AQ4161">
        <f>IF(COUNTIF($A$2:A4161,A4161)=1,1,0)</f>
        <v>1</v>
      </c>
    </row>
    <row r="4162" spans="1:43" x14ac:dyDescent="0.3">
      <c r="A4162" t="s">
        <v>16642</v>
      </c>
      <c r="C4162" t="s">
        <v>11674</v>
      </c>
      <c r="D4162" s="1">
        <v>46287</v>
      </c>
      <c r="E4162" t="s">
        <v>11819</v>
      </c>
      <c r="F4162" t="s">
        <v>9</v>
      </c>
      <c r="G4162">
        <v>599</v>
      </c>
      <c r="H4162">
        <v>0</v>
      </c>
      <c r="I4162">
        <v>0</v>
      </c>
      <c r="J4162">
        <v>599</v>
      </c>
      <c r="K4162" s="1">
        <v>46289</v>
      </c>
      <c r="L4162" t="s">
        <v>16456</v>
      </c>
      <c r="M4162">
        <f t="shared" si="768"/>
        <v>1</v>
      </c>
      <c r="N4162">
        <f>COUNTIF(Orders!$A:$A,C4162)</f>
        <v>1</v>
      </c>
      <c r="P4162">
        <f>COUNTIF(Orders!$H:$H,UPPER(SUBSTITUTE(TRIM(C4162),"-","")))</f>
        <v>1</v>
      </c>
      <c r="R4162" t="str">
        <f t="shared" si="769"/>
        <v>Matched Order Reference</v>
      </c>
      <c r="S4162">
        <f t="shared" si="770"/>
        <v>1</v>
      </c>
      <c r="V4162" cm="1">
        <f t="array" ref="V4162">IF(E4162&lt;&gt;"CAPTURE",0,SUMPRODUCT((MDR_Rates!$A$2:$A$10=F4162)*(G4162&gt;MDR_Rates!$B$2:$B$10)*((MDR_Rates!$C$2:$C$10="")+(G4162&lt;=MDR_Rates!$C$2:$C$10))*MDR_Rates!$D$2:$D$10))</f>
        <v>0</v>
      </c>
      <c r="W4162">
        <f t="shared" si="771"/>
        <v>0</v>
      </c>
      <c r="X4162">
        <f t="shared" si="772"/>
        <v>0</v>
      </c>
      <c r="Y4162">
        <f t="shared" si="773"/>
        <v>0</v>
      </c>
      <c r="Z4162">
        <f t="shared" si="774"/>
        <v>0</v>
      </c>
      <c r="AG4162" t="str">
        <f t="shared" si="775"/>
        <v/>
      </c>
      <c r="AI4162" t="str">
        <f t="shared" si="776"/>
        <v/>
      </c>
      <c r="AJ4162" t="str">
        <f t="shared" si="777"/>
        <v/>
      </c>
      <c r="AK4162" t="str">
        <f t="shared" si="778"/>
        <v>ORD26005931</v>
      </c>
      <c r="AL4162">
        <f>IF(E4162&lt;&gt;"CAPTURE","",COUNTIF(Orders!$H:$H,AK4162))</f>
        <v>1</v>
      </c>
      <c r="AP4162" t="str">
        <f t="shared" si="779"/>
        <v>Matched to Order</v>
      </c>
      <c r="AQ4162">
        <f>IF(COUNTIF($A$2:A4162,A4162)=1,1,0)</f>
        <v>1</v>
      </c>
    </row>
    <row r="4163" spans="1:43" x14ac:dyDescent="0.3">
      <c r="A4163" t="s">
        <v>16643</v>
      </c>
      <c r="C4163" t="s">
        <v>11678</v>
      </c>
      <c r="D4163" s="1">
        <v>46287</v>
      </c>
      <c r="E4163" t="s">
        <v>11819</v>
      </c>
      <c r="F4163" t="s">
        <v>17</v>
      </c>
      <c r="G4163">
        <v>799</v>
      </c>
      <c r="H4163">
        <v>14.38</v>
      </c>
      <c r="I4163">
        <v>2.59</v>
      </c>
      <c r="J4163">
        <v>782.03</v>
      </c>
      <c r="K4163" s="1">
        <v>46289</v>
      </c>
      <c r="L4163" t="s">
        <v>16456</v>
      </c>
      <c r="M4163">
        <f t="shared" ref="M4163:M4226" si="780">COUNTIF($A:$A,A4163)</f>
        <v>1</v>
      </c>
      <c r="N4163">
        <f>COUNTIF(Orders!$A:$A,C4163)</f>
        <v>1</v>
      </c>
      <c r="P4163">
        <f>COUNTIF(Orders!$H:$H,UPPER(SUBSTITUTE(TRIM(C4163),"-","")))</f>
        <v>1</v>
      </c>
      <c r="R4163" t="str">
        <f t="shared" ref="R4163:R4226" si="781">IF(E4163="REFUND","Refund",IF(P4163=0,"Unmatched Order Reference","Matched Order Reference"))</f>
        <v>Matched Order Reference</v>
      </c>
      <c r="S4163">
        <f t="shared" ref="S4163:S4226" si="782">COUNTIFS($C$2:$C$5753,C4163,$E$2:$E$5753,"CAPTURE")</f>
        <v>1</v>
      </c>
      <c r="V4163" cm="1">
        <f t="array" ref="V4163">IF(E4163&lt;&gt;"CAPTURE",0,SUMPRODUCT((MDR_Rates!$A$2:$A$10=F4163)*(G4163&gt;MDR_Rates!$B$2:$B$10)*((MDR_Rates!$C$2:$C$10="")+(G4163&lt;=MDR_Rates!$C$2:$C$10))*MDR_Rates!$D$2:$D$10))</f>
        <v>1.8</v>
      </c>
      <c r="W4163">
        <f t="shared" ref="W4163:W4226" si="783">IF(E4163&lt;&gt;"CAPTURE",0,ROUND(G4163*V4163/100,2))</f>
        <v>14.38</v>
      </c>
      <c r="X4163">
        <f t="shared" ref="X4163:X4226" si="784">IF(E4163&lt;&gt;"CAPTURE",0,ROUND(W4163*18/100,2))</f>
        <v>2.59</v>
      </c>
      <c r="Y4163">
        <f t="shared" ref="Y4163:Y4226" si="785">IF(E4163&lt;&gt;"CAPTURE",0,ROUND(H4163-W4163,2))</f>
        <v>0</v>
      </c>
      <c r="Z4163">
        <f t="shared" ref="Z4163:Z4226" si="786">IF(E4163&lt;&gt;"CAPTURE",0,ROUND(I4163-X4163,2))</f>
        <v>0</v>
      </c>
      <c r="AG4163" t="str">
        <f t="shared" ref="AG4163:AG4226" si="787">IF(E4163&lt;&gt;"REFUND","",IF(COUNTIFS($A:$A,B4163,$E:$E,"CAPTURE")=0,"Missing Original Capture","Original Capture Found"))</f>
        <v/>
      </c>
      <c r="AI4163" t="str">
        <f t="shared" ref="AI4163:AI4226" si="788">IF(E4163="REFUND",_xlfn.MAXIFS($G:$G,$A:$A,B4163,$E:$E,"CAPTURE"),"")</f>
        <v/>
      </c>
      <c r="AJ4163" t="str">
        <f t="shared" ref="AJ4163:AJ4226" si="789">IF(E4163&lt;&gt;"REFUND","",IF(G4163&gt;AI4163,"Refund Exceeds Capture",IF(ABS(G4163-AI4163)&lt;0.01,"Full Refund","Partial Refund")))</f>
        <v/>
      </c>
      <c r="AK4163" t="str">
        <f t="shared" ref="AK4163:AK4226" si="790">UPPER(SUBSTITUTE(TRIM(C4163),"-",""))</f>
        <v>ORD26005933</v>
      </c>
      <c r="AL4163">
        <f>IF(E4163&lt;&gt;"CAPTURE","",COUNTIF(Orders!$H:$H,AK4163))</f>
        <v>1</v>
      </c>
      <c r="AP4163" t="str">
        <f t="shared" ref="AP4163:AP4226" si="791">IF(E4163&lt;&gt;"CAPTURE","",IF(M4163&gt;1,"Duplicate ID - Review",IF(AL4163=0,"Unmatched Order",IF(AL4163=1,"Matched to Order","Multiple Order Matches"))))</f>
        <v>Matched to Order</v>
      </c>
      <c r="AQ4163">
        <f>IF(COUNTIF($A$2:A4163,A4163)=1,1,0)</f>
        <v>1</v>
      </c>
    </row>
    <row r="4164" spans="1:43" x14ac:dyDescent="0.3">
      <c r="A4164" t="s">
        <v>16644</v>
      </c>
      <c r="C4164" t="s">
        <v>11687</v>
      </c>
      <c r="D4164" s="1">
        <v>46287</v>
      </c>
      <c r="E4164" t="s">
        <v>11819</v>
      </c>
      <c r="F4164" t="s">
        <v>33</v>
      </c>
      <c r="G4164">
        <v>3147</v>
      </c>
      <c r="H4164">
        <v>37.76</v>
      </c>
      <c r="I4164">
        <v>6.8</v>
      </c>
      <c r="J4164">
        <v>3102.44</v>
      </c>
      <c r="K4164" s="1">
        <v>46289</v>
      </c>
      <c r="L4164" t="s">
        <v>16456</v>
      </c>
      <c r="M4164">
        <f t="shared" si="780"/>
        <v>1</v>
      </c>
      <c r="N4164">
        <f>COUNTIF(Orders!$A:$A,C4164)</f>
        <v>1</v>
      </c>
      <c r="P4164">
        <f>COUNTIF(Orders!$H:$H,UPPER(SUBSTITUTE(TRIM(C4164),"-","")))</f>
        <v>1</v>
      </c>
      <c r="R4164" t="str">
        <f t="shared" si="781"/>
        <v>Matched Order Reference</v>
      </c>
      <c r="S4164">
        <f t="shared" si="782"/>
        <v>1</v>
      </c>
      <c r="V4164" cm="1">
        <f t="array" ref="V4164">IF(E4164&lt;&gt;"CAPTURE",0,SUMPRODUCT((MDR_Rates!$A$2:$A$10=F4164)*(G4164&gt;MDR_Rates!$B$2:$B$10)*((MDR_Rates!$C$2:$C$10="")+(G4164&lt;=MDR_Rates!$C$2:$C$10))*MDR_Rates!$D$2:$D$10))</f>
        <v>1.2</v>
      </c>
      <c r="W4164">
        <f t="shared" si="783"/>
        <v>37.76</v>
      </c>
      <c r="X4164">
        <f t="shared" si="784"/>
        <v>6.8</v>
      </c>
      <c r="Y4164">
        <f t="shared" si="785"/>
        <v>0</v>
      </c>
      <c r="Z4164">
        <f t="shared" si="786"/>
        <v>0</v>
      </c>
      <c r="AG4164" t="str">
        <f t="shared" si="787"/>
        <v/>
      </c>
      <c r="AI4164" t="str">
        <f t="shared" si="788"/>
        <v/>
      </c>
      <c r="AJ4164" t="str">
        <f t="shared" si="789"/>
        <v/>
      </c>
      <c r="AK4164" t="str">
        <f t="shared" si="790"/>
        <v>ORD26005938</v>
      </c>
      <c r="AL4164">
        <f>IF(E4164&lt;&gt;"CAPTURE","",COUNTIF(Orders!$H:$H,AK4164))</f>
        <v>1</v>
      </c>
      <c r="AP4164" t="str">
        <f t="shared" si="791"/>
        <v>Matched to Order</v>
      </c>
      <c r="AQ4164">
        <f>IF(COUNTIF($A$2:A4164,A4164)=1,1,0)</f>
        <v>1</v>
      </c>
    </row>
    <row r="4165" spans="1:43" x14ac:dyDescent="0.3">
      <c r="A4165" t="s">
        <v>16645</v>
      </c>
      <c r="B4165" t="s">
        <v>16187</v>
      </c>
      <c r="D4165" s="1">
        <v>46287</v>
      </c>
      <c r="E4165" t="s">
        <v>12202</v>
      </c>
      <c r="F4165" t="s">
        <v>9</v>
      </c>
      <c r="G4165">
        <v>799</v>
      </c>
      <c r="H4165">
        <v>0</v>
      </c>
      <c r="I4165">
        <v>0</v>
      </c>
      <c r="J4165">
        <v>-799</v>
      </c>
      <c r="K4165" s="1">
        <v>46289</v>
      </c>
      <c r="L4165" t="s">
        <v>16456</v>
      </c>
      <c r="M4165">
        <f t="shared" si="780"/>
        <v>1</v>
      </c>
      <c r="N4165">
        <f>COUNTIF(Orders!$A:$A,C4165)</f>
        <v>0</v>
      </c>
      <c r="P4165">
        <f>COUNTIF(Orders!$H:$H,UPPER(SUBSTITUTE(TRIM(C4165),"-","")))</f>
        <v>1042575</v>
      </c>
      <c r="R4165" t="str">
        <f t="shared" si="781"/>
        <v>Refund</v>
      </c>
      <c r="S4165">
        <f t="shared" si="782"/>
        <v>0</v>
      </c>
      <c r="V4165" cm="1">
        <f t="array" ref="V4165">IF(E4165&lt;&gt;"CAPTURE",0,SUMPRODUCT((MDR_Rates!$A$2:$A$10=F4165)*(G4165&gt;MDR_Rates!$B$2:$B$10)*((MDR_Rates!$C$2:$C$10="")+(G4165&lt;=MDR_Rates!$C$2:$C$10))*MDR_Rates!$D$2:$D$10))</f>
        <v>0</v>
      </c>
      <c r="W4165">
        <f t="shared" si="783"/>
        <v>0</v>
      </c>
      <c r="X4165">
        <f t="shared" si="784"/>
        <v>0</v>
      </c>
      <c r="Y4165">
        <f t="shared" si="785"/>
        <v>0</v>
      </c>
      <c r="Z4165">
        <f t="shared" si="786"/>
        <v>0</v>
      </c>
      <c r="AG4165" t="str">
        <f t="shared" si="787"/>
        <v>Original Capture Found</v>
      </c>
      <c r="AI4165">
        <f t="shared" si="788"/>
        <v>799</v>
      </c>
      <c r="AJ4165" t="str">
        <f t="shared" si="789"/>
        <v>Full Refund</v>
      </c>
      <c r="AK4165" t="str">
        <f t="shared" si="790"/>
        <v/>
      </c>
      <c r="AL4165" t="str">
        <f>IF(E4165&lt;&gt;"CAPTURE","",COUNTIF(Orders!$H:$H,AK4165))</f>
        <v/>
      </c>
      <c r="AP4165" t="str">
        <f t="shared" si="791"/>
        <v/>
      </c>
      <c r="AQ4165">
        <f>IF(COUNTIF($A$2:A4165,A4165)=1,1,0)</f>
        <v>1</v>
      </c>
    </row>
    <row r="4166" spans="1:43" x14ac:dyDescent="0.3">
      <c r="A4166" t="s">
        <v>16646</v>
      </c>
      <c r="B4166" t="s">
        <v>15948</v>
      </c>
      <c r="D4166" s="1">
        <v>46287</v>
      </c>
      <c r="E4166" t="s">
        <v>12202</v>
      </c>
      <c r="F4166" t="s">
        <v>33</v>
      </c>
      <c r="G4166">
        <v>499</v>
      </c>
      <c r="H4166">
        <v>0</v>
      </c>
      <c r="I4166">
        <v>0</v>
      </c>
      <c r="J4166">
        <v>-499</v>
      </c>
      <c r="K4166" s="1">
        <v>46289</v>
      </c>
      <c r="L4166" t="s">
        <v>16456</v>
      </c>
      <c r="M4166">
        <f t="shared" si="780"/>
        <v>1</v>
      </c>
      <c r="N4166">
        <f>COUNTIF(Orders!$A:$A,C4166)</f>
        <v>0</v>
      </c>
      <c r="P4166">
        <f>COUNTIF(Orders!$H:$H,UPPER(SUBSTITUTE(TRIM(C4166),"-","")))</f>
        <v>1042575</v>
      </c>
      <c r="R4166" t="str">
        <f t="shared" si="781"/>
        <v>Refund</v>
      </c>
      <c r="S4166">
        <f t="shared" si="782"/>
        <v>0</v>
      </c>
      <c r="V4166" cm="1">
        <f t="array" ref="V4166">IF(E4166&lt;&gt;"CAPTURE",0,SUMPRODUCT((MDR_Rates!$A$2:$A$10=F4166)*(G4166&gt;MDR_Rates!$B$2:$B$10)*((MDR_Rates!$C$2:$C$10="")+(G4166&lt;=MDR_Rates!$C$2:$C$10))*MDR_Rates!$D$2:$D$10))</f>
        <v>0</v>
      </c>
      <c r="W4166">
        <f t="shared" si="783"/>
        <v>0</v>
      </c>
      <c r="X4166">
        <f t="shared" si="784"/>
        <v>0</v>
      </c>
      <c r="Y4166">
        <f t="shared" si="785"/>
        <v>0</v>
      </c>
      <c r="Z4166">
        <f t="shared" si="786"/>
        <v>0</v>
      </c>
      <c r="AG4166" t="str">
        <f t="shared" si="787"/>
        <v>Original Capture Found</v>
      </c>
      <c r="AI4166">
        <f t="shared" si="788"/>
        <v>499</v>
      </c>
      <c r="AJ4166" t="str">
        <f t="shared" si="789"/>
        <v>Full Refund</v>
      </c>
      <c r="AK4166" t="str">
        <f t="shared" si="790"/>
        <v/>
      </c>
      <c r="AL4166" t="str">
        <f>IF(E4166&lt;&gt;"CAPTURE","",COUNTIF(Orders!$H:$H,AK4166))</f>
        <v/>
      </c>
      <c r="AP4166" t="str">
        <f t="shared" si="791"/>
        <v/>
      </c>
      <c r="AQ4166">
        <f>IF(COUNTIF($A$2:A4166,A4166)=1,1,0)</f>
        <v>1</v>
      </c>
    </row>
    <row r="4167" spans="1:43" x14ac:dyDescent="0.3">
      <c r="A4167" t="s">
        <v>16647</v>
      </c>
      <c r="B4167" t="s">
        <v>16334</v>
      </c>
      <c r="D4167" s="1">
        <v>46287</v>
      </c>
      <c r="E4167" t="s">
        <v>12202</v>
      </c>
      <c r="F4167" t="s">
        <v>17</v>
      </c>
      <c r="G4167">
        <v>2298</v>
      </c>
      <c r="H4167">
        <v>0</v>
      </c>
      <c r="I4167">
        <v>0</v>
      </c>
      <c r="J4167">
        <v>-2298</v>
      </c>
      <c r="K4167" s="1">
        <v>46289</v>
      </c>
      <c r="L4167" t="s">
        <v>16456</v>
      </c>
      <c r="M4167">
        <f t="shared" si="780"/>
        <v>1</v>
      </c>
      <c r="N4167">
        <f>COUNTIF(Orders!$A:$A,C4167)</f>
        <v>0</v>
      </c>
      <c r="P4167">
        <f>COUNTIF(Orders!$H:$H,UPPER(SUBSTITUTE(TRIM(C4167),"-","")))</f>
        <v>1042575</v>
      </c>
      <c r="R4167" t="str">
        <f t="shared" si="781"/>
        <v>Refund</v>
      </c>
      <c r="S4167">
        <f t="shared" si="782"/>
        <v>0</v>
      </c>
      <c r="V4167" cm="1">
        <f t="array" ref="V4167">IF(E4167&lt;&gt;"CAPTURE",0,SUMPRODUCT((MDR_Rates!$A$2:$A$10=F4167)*(G4167&gt;MDR_Rates!$B$2:$B$10)*((MDR_Rates!$C$2:$C$10="")+(G4167&lt;=MDR_Rates!$C$2:$C$10))*MDR_Rates!$D$2:$D$10))</f>
        <v>0</v>
      </c>
      <c r="W4167">
        <f t="shared" si="783"/>
        <v>0</v>
      </c>
      <c r="X4167">
        <f t="shared" si="784"/>
        <v>0</v>
      </c>
      <c r="Y4167">
        <f t="shared" si="785"/>
        <v>0</v>
      </c>
      <c r="Z4167">
        <f t="shared" si="786"/>
        <v>0</v>
      </c>
      <c r="AG4167" t="str">
        <f t="shared" si="787"/>
        <v>Original Capture Found</v>
      </c>
      <c r="AI4167">
        <f t="shared" si="788"/>
        <v>2298</v>
      </c>
      <c r="AJ4167" t="str">
        <f t="shared" si="789"/>
        <v>Full Refund</v>
      </c>
      <c r="AK4167" t="str">
        <f t="shared" si="790"/>
        <v/>
      </c>
      <c r="AL4167" t="str">
        <f>IF(E4167&lt;&gt;"CAPTURE","",COUNTIF(Orders!$H:$H,AK4167))</f>
        <v/>
      </c>
      <c r="AP4167" t="str">
        <f t="shared" si="791"/>
        <v/>
      </c>
      <c r="AQ4167">
        <f>IF(COUNTIF($A$2:A4167,A4167)=1,1,0)</f>
        <v>1</v>
      </c>
    </row>
    <row r="4168" spans="1:43" x14ac:dyDescent="0.3">
      <c r="A4168" t="s">
        <v>16648</v>
      </c>
      <c r="B4168" t="s">
        <v>16253</v>
      </c>
      <c r="D4168" s="1">
        <v>46287</v>
      </c>
      <c r="E4168" t="s">
        <v>12202</v>
      </c>
      <c r="F4168" t="s">
        <v>9</v>
      </c>
      <c r="G4168">
        <v>11497</v>
      </c>
      <c r="H4168">
        <v>0</v>
      </c>
      <c r="I4168">
        <v>0</v>
      </c>
      <c r="J4168">
        <v>-11497</v>
      </c>
      <c r="K4168" s="1">
        <v>46289</v>
      </c>
      <c r="L4168" t="s">
        <v>16456</v>
      </c>
      <c r="M4168">
        <f t="shared" si="780"/>
        <v>1</v>
      </c>
      <c r="N4168">
        <f>COUNTIF(Orders!$A:$A,C4168)</f>
        <v>0</v>
      </c>
      <c r="P4168">
        <f>COUNTIF(Orders!$H:$H,UPPER(SUBSTITUTE(TRIM(C4168),"-","")))</f>
        <v>1042575</v>
      </c>
      <c r="R4168" t="str">
        <f t="shared" si="781"/>
        <v>Refund</v>
      </c>
      <c r="S4168">
        <f t="shared" si="782"/>
        <v>0</v>
      </c>
      <c r="V4168" cm="1">
        <f t="array" ref="V4168">IF(E4168&lt;&gt;"CAPTURE",0,SUMPRODUCT((MDR_Rates!$A$2:$A$10=F4168)*(G4168&gt;MDR_Rates!$B$2:$B$10)*((MDR_Rates!$C$2:$C$10="")+(G4168&lt;=MDR_Rates!$C$2:$C$10))*MDR_Rates!$D$2:$D$10))</f>
        <v>0</v>
      </c>
      <c r="W4168">
        <f t="shared" si="783"/>
        <v>0</v>
      </c>
      <c r="X4168">
        <f t="shared" si="784"/>
        <v>0</v>
      </c>
      <c r="Y4168">
        <f t="shared" si="785"/>
        <v>0</v>
      </c>
      <c r="Z4168">
        <f t="shared" si="786"/>
        <v>0</v>
      </c>
      <c r="AG4168" t="str">
        <f t="shared" si="787"/>
        <v>Original Capture Found</v>
      </c>
      <c r="AI4168">
        <f t="shared" si="788"/>
        <v>11497</v>
      </c>
      <c r="AJ4168" t="str">
        <f t="shared" si="789"/>
        <v>Full Refund</v>
      </c>
      <c r="AK4168" t="str">
        <f t="shared" si="790"/>
        <v/>
      </c>
      <c r="AL4168" t="str">
        <f>IF(E4168&lt;&gt;"CAPTURE","",COUNTIF(Orders!$H:$H,AK4168))</f>
        <v/>
      </c>
      <c r="AP4168" t="str">
        <f t="shared" si="791"/>
        <v/>
      </c>
      <c r="AQ4168">
        <f>IF(COUNTIF($A$2:A4168,A4168)=1,1,0)</f>
        <v>1</v>
      </c>
    </row>
    <row r="4169" spans="1:43" x14ac:dyDescent="0.3">
      <c r="A4169" t="s">
        <v>16649</v>
      </c>
      <c r="B4169" t="s">
        <v>15719</v>
      </c>
      <c r="D4169" s="1">
        <v>46287</v>
      </c>
      <c r="E4169" t="s">
        <v>12202</v>
      </c>
      <c r="F4169" t="s">
        <v>9</v>
      </c>
      <c r="G4169">
        <v>5998</v>
      </c>
      <c r="H4169">
        <v>0</v>
      </c>
      <c r="I4169">
        <v>0</v>
      </c>
      <c r="J4169">
        <v>-5998</v>
      </c>
      <c r="K4169" s="1">
        <v>46289</v>
      </c>
      <c r="L4169" t="s">
        <v>16456</v>
      </c>
      <c r="M4169">
        <f t="shared" si="780"/>
        <v>1</v>
      </c>
      <c r="N4169">
        <f>COUNTIF(Orders!$A:$A,C4169)</f>
        <v>0</v>
      </c>
      <c r="P4169">
        <f>COUNTIF(Orders!$H:$H,UPPER(SUBSTITUTE(TRIM(C4169),"-","")))</f>
        <v>1042575</v>
      </c>
      <c r="R4169" t="str">
        <f t="shared" si="781"/>
        <v>Refund</v>
      </c>
      <c r="S4169">
        <f t="shared" si="782"/>
        <v>0</v>
      </c>
      <c r="V4169" cm="1">
        <f t="array" ref="V4169">IF(E4169&lt;&gt;"CAPTURE",0,SUMPRODUCT((MDR_Rates!$A$2:$A$10=F4169)*(G4169&gt;MDR_Rates!$B$2:$B$10)*((MDR_Rates!$C$2:$C$10="")+(G4169&lt;=MDR_Rates!$C$2:$C$10))*MDR_Rates!$D$2:$D$10))</f>
        <v>0</v>
      </c>
      <c r="W4169">
        <f t="shared" si="783"/>
        <v>0</v>
      </c>
      <c r="X4169">
        <f t="shared" si="784"/>
        <v>0</v>
      </c>
      <c r="Y4169">
        <f t="shared" si="785"/>
        <v>0</v>
      </c>
      <c r="Z4169">
        <f t="shared" si="786"/>
        <v>0</v>
      </c>
      <c r="AG4169" t="str">
        <f t="shared" si="787"/>
        <v>Original Capture Found</v>
      </c>
      <c r="AI4169">
        <f t="shared" si="788"/>
        <v>5998</v>
      </c>
      <c r="AJ4169" t="str">
        <f t="shared" si="789"/>
        <v>Full Refund</v>
      </c>
      <c r="AK4169" t="str">
        <f t="shared" si="790"/>
        <v/>
      </c>
      <c r="AL4169" t="str">
        <f>IF(E4169&lt;&gt;"CAPTURE","",COUNTIF(Orders!$H:$H,AK4169))</f>
        <v/>
      </c>
      <c r="AP4169" t="str">
        <f t="shared" si="791"/>
        <v/>
      </c>
      <c r="AQ4169">
        <f>IF(COUNTIF($A$2:A4169,A4169)=1,1,0)</f>
        <v>1</v>
      </c>
    </row>
    <row r="4170" spans="1:43" x14ac:dyDescent="0.3">
      <c r="A4170" t="s">
        <v>16650</v>
      </c>
      <c r="B4170" t="s">
        <v>15859</v>
      </c>
      <c r="D4170" s="1">
        <v>46287</v>
      </c>
      <c r="E4170" t="s">
        <v>12202</v>
      </c>
      <c r="F4170" t="s">
        <v>9</v>
      </c>
      <c r="G4170">
        <v>2999</v>
      </c>
      <c r="H4170">
        <v>0</v>
      </c>
      <c r="I4170">
        <v>0</v>
      </c>
      <c r="J4170">
        <v>-2999</v>
      </c>
      <c r="K4170" s="1">
        <v>46289</v>
      </c>
      <c r="L4170" t="s">
        <v>16456</v>
      </c>
      <c r="M4170">
        <f t="shared" si="780"/>
        <v>1</v>
      </c>
      <c r="N4170">
        <f>COUNTIF(Orders!$A:$A,C4170)</f>
        <v>0</v>
      </c>
      <c r="P4170">
        <f>COUNTIF(Orders!$H:$H,UPPER(SUBSTITUTE(TRIM(C4170),"-","")))</f>
        <v>1042575</v>
      </c>
      <c r="R4170" t="str">
        <f t="shared" si="781"/>
        <v>Refund</v>
      </c>
      <c r="S4170">
        <f t="shared" si="782"/>
        <v>0</v>
      </c>
      <c r="V4170" cm="1">
        <f t="array" ref="V4170">IF(E4170&lt;&gt;"CAPTURE",0,SUMPRODUCT((MDR_Rates!$A$2:$A$10=F4170)*(G4170&gt;MDR_Rates!$B$2:$B$10)*((MDR_Rates!$C$2:$C$10="")+(G4170&lt;=MDR_Rates!$C$2:$C$10))*MDR_Rates!$D$2:$D$10))</f>
        <v>0</v>
      </c>
      <c r="W4170">
        <f t="shared" si="783"/>
        <v>0</v>
      </c>
      <c r="X4170">
        <f t="shared" si="784"/>
        <v>0</v>
      </c>
      <c r="Y4170">
        <f t="shared" si="785"/>
        <v>0</v>
      </c>
      <c r="Z4170">
        <f t="shared" si="786"/>
        <v>0</v>
      </c>
      <c r="AG4170" t="str">
        <f t="shared" si="787"/>
        <v>Original Capture Found</v>
      </c>
      <c r="AI4170">
        <f t="shared" si="788"/>
        <v>2999</v>
      </c>
      <c r="AJ4170" t="str">
        <f t="shared" si="789"/>
        <v>Full Refund</v>
      </c>
      <c r="AK4170" t="str">
        <f t="shared" si="790"/>
        <v/>
      </c>
      <c r="AL4170" t="str">
        <f>IF(E4170&lt;&gt;"CAPTURE","",COUNTIF(Orders!$H:$H,AK4170))</f>
        <v/>
      </c>
      <c r="AP4170" t="str">
        <f t="shared" si="791"/>
        <v/>
      </c>
      <c r="AQ4170">
        <f>IF(COUNTIF($A$2:A4170,A4170)=1,1,0)</f>
        <v>1</v>
      </c>
    </row>
    <row r="4171" spans="1:43" x14ac:dyDescent="0.3">
      <c r="A4171" t="s">
        <v>16651</v>
      </c>
      <c r="B4171" t="s">
        <v>16274</v>
      </c>
      <c r="D4171" s="1">
        <v>46287</v>
      </c>
      <c r="E4171" t="s">
        <v>12202</v>
      </c>
      <c r="F4171" t="s">
        <v>9</v>
      </c>
      <c r="G4171">
        <v>1499</v>
      </c>
      <c r="H4171">
        <v>0</v>
      </c>
      <c r="I4171">
        <v>0</v>
      </c>
      <c r="J4171">
        <v>-1499</v>
      </c>
      <c r="K4171" s="1">
        <v>46289</v>
      </c>
      <c r="L4171" t="s">
        <v>16456</v>
      </c>
      <c r="M4171">
        <f t="shared" si="780"/>
        <v>1</v>
      </c>
      <c r="N4171">
        <f>COUNTIF(Orders!$A:$A,C4171)</f>
        <v>0</v>
      </c>
      <c r="P4171">
        <f>COUNTIF(Orders!$H:$H,UPPER(SUBSTITUTE(TRIM(C4171),"-","")))</f>
        <v>1042575</v>
      </c>
      <c r="R4171" t="str">
        <f t="shared" si="781"/>
        <v>Refund</v>
      </c>
      <c r="S4171">
        <f t="shared" si="782"/>
        <v>0</v>
      </c>
      <c r="V4171" cm="1">
        <f t="array" ref="V4171">IF(E4171&lt;&gt;"CAPTURE",0,SUMPRODUCT((MDR_Rates!$A$2:$A$10=F4171)*(G4171&gt;MDR_Rates!$B$2:$B$10)*((MDR_Rates!$C$2:$C$10="")+(G4171&lt;=MDR_Rates!$C$2:$C$10))*MDR_Rates!$D$2:$D$10))</f>
        <v>0</v>
      </c>
      <c r="W4171">
        <f t="shared" si="783"/>
        <v>0</v>
      </c>
      <c r="X4171">
        <f t="shared" si="784"/>
        <v>0</v>
      </c>
      <c r="Y4171">
        <f t="shared" si="785"/>
        <v>0</v>
      </c>
      <c r="Z4171">
        <f t="shared" si="786"/>
        <v>0</v>
      </c>
      <c r="AG4171" t="str">
        <f t="shared" si="787"/>
        <v>Original Capture Found</v>
      </c>
      <c r="AI4171">
        <f t="shared" si="788"/>
        <v>1499</v>
      </c>
      <c r="AJ4171" t="str">
        <f t="shared" si="789"/>
        <v>Full Refund</v>
      </c>
      <c r="AK4171" t="str">
        <f t="shared" si="790"/>
        <v/>
      </c>
      <c r="AL4171" t="str">
        <f>IF(E4171&lt;&gt;"CAPTURE","",COUNTIF(Orders!$H:$H,AK4171))</f>
        <v/>
      </c>
      <c r="AP4171" t="str">
        <f t="shared" si="791"/>
        <v/>
      </c>
      <c r="AQ4171">
        <f>IF(COUNTIF($A$2:A4171,A4171)=1,1,0)</f>
        <v>1</v>
      </c>
    </row>
    <row r="4172" spans="1:43" x14ac:dyDescent="0.3">
      <c r="A4172" t="s">
        <v>16652</v>
      </c>
      <c r="B4172" t="s">
        <v>15203</v>
      </c>
      <c r="D4172" s="1">
        <v>46287</v>
      </c>
      <c r="E4172" t="s">
        <v>12202</v>
      </c>
      <c r="F4172" t="s">
        <v>17</v>
      </c>
      <c r="G4172">
        <v>1799</v>
      </c>
      <c r="H4172">
        <v>0</v>
      </c>
      <c r="I4172">
        <v>0</v>
      </c>
      <c r="J4172">
        <v>-1799</v>
      </c>
      <c r="K4172" s="1">
        <v>46289</v>
      </c>
      <c r="L4172" t="s">
        <v>16456</v>
      </c>
      <c r="M4172">
        <f t="shared" si="780"/>
        <v>1</v>
      </c>
      <c r="N4172">
        <f>COUNTIF(Orders!$A:$A,C4172)</f>
        <v>0</v>
      </c>
      <c r="P4172">
        <f>COUNTIF(Orders!$H:$H,UPPER(SUBSTITUTE(TRIM(C4172),"-","")))</f>
        <v>1042575</v>
      </c>
      <c r="R4172" t="str">
        <f t="shared" si="781"/>
        <v>Refund</v>
      </c>
      <c r="S4172">
        <f t="shared" si="782"/>
        <v>0</v>
      </c>
      <c r="V4172" cm="1">
        <f t="array" ref="V4172">IF(E4172&lt;&gt;"CAPTURE",0,SUMPRODUCT((MDR_Rates!$A$2:$A$10=F4172)*(G4172&gt;MDR_Rates!$B$2:$B$10)*((MDR_Rates!$C$2:$C$10="")+(G4172&lt;=MDR_Rates!$C$2:$C$10))*MDR_Rates!$D$2:$D$10))</f>
        <v>0</v>
      </c>
      <c r="W4172">
        <f t="shared" si="783"/>
        <v>0</v>
      </c>
      <c r="X4172">
        <f t="shared" si="784"/>
        <v>0</v>
      </c>
      <c r="Y4172">
        <f t="shared" si="785"/>
        <v>0</v>
      </c>
      <c r="Z4172">
        <f t="shared" si="786"/>
        <v>0</v>
      </c>
      <c r="AG4172" t="str">
        <f t="shared" si="787"/>
        <v>Original Capture Found</v>
      </c>
      <c r="AI4172">
        <f t="shared" si="788"/>
        <v>1799</v>
      </c>
      <c r="AJ4172" t="str">
        <f t="shared" si="789"/>
        <v>Full Refund</v>
      </c>
      <c r="AK4172" t="str">
        <f t="shared" si="790"/>
        <v/>
      </c>
      <c r="AL4172" t="str">
        <f>IF(E4172&lt;&gt;"CAPTURE","",COUNTIF(Orders!$H:$H,AK4172))</f>
        <v/>
      </c>
      <c r="AP4172" t="str">
        <f t="shared" si="791"/>
        <v/>
      </c>
      <c r="AQ4172">
        <f>IF(COUNTIF($A$2:A4172,A4172)=1,1,0)</f>
        <v>1</v>
      </c>
    </row>
    <row r="4173" spans="1:43" x14ac:dyDescent="0.3">
      <c r="A4173" t="s">
        <v>16653</v>
      </c>
      <c r="B4173" t="s">
        <v>16349</v>
      </c>
      <c r="D4173" s="1">
        <v>46287</v>
      </c>
      <c r="E4173" t="s">
        <v>12202</v>
      </c>
      <c r="F4173" t="s">
        <v>17</v>
      </c>
      <c r="G4173">
        <v>3499</v>
      </c>
      <c r="H4173">
        <v>0</v>
      </c>
      <c r="I4173">
        <v>0</v>
      </c>
      <c r="J4173">
        <v>-3499</v>
      </c>
      <c r="K4173" s="1">
        <v>46289</v>
      </c>
      <c r="L4173" t="s">
        <v>16456</v>
      </c>
      <c r="M4173">
        <f t="shared" si="780"/>
        <v>1</v>
      </c>
      <c r="N4173">
        <f>COUNTIF(Orders!$A:$A,C4173)</f>
        <v>0</v>
      </c>
      <c r="P4173">
        <f>COUNTIF(Orders!$H:$H,UPPER(SUBSTITUTE(TRIM(C4173),"-","")))</f>
        <v>1042575</v>
      </c>
      <c r="R4173" t="str">
        <f t="shared" si="781"/>
        <v>Refund</v>
      </c>
      <c r="S4173">
        <f t="shared" si="782"/>
        <v>0</v>
      </c>
      <c r="V4173" cm="1">
        <f t="array" ref="V4173">IF(E4173&lt;&gt;"CAPTURE",0,SUMPRODUCT((MDR_Rates!$A$2:$A$10=F4173)*(G4173&gt;MDR_Rates!$B$2:$B$10)*((MDR_Rates!$C$2:$C$10="")+(G4173&lt;=MDR_Rates!$C$2:$C$10))*MDR_Rates!$D$2:$D$10))</f>
        <v>0</v>
      </c>
      <c r="W4173">
        <f t="shared" si="783"/>
        <v>0</v>
      </c>
      <c r="X4173">
        <f t="shared" si="784"/>
        <v>0</v>
      </c>
      <c r="Y4173">
        <f t="shared" si="785"/>
        <v>0</v>
      </c>
      <c r="Z4173">
        <f t="shared" si="786"/>
        <v>0</v>
      </c>
      <c r="AG4173" t="str">
        <f t="shared" si="787"/>
        <v>Original Capture Found</v>
      </c>
      <c r="AI4173">
        <f t="shared" si="788"/>
        <v>3499</v>
      </c>
      <c r="AJ4173" t="str">
        <f t="shared" si="789"/>
        <v>Full Refund</v>
      </c>
      <c r="AK4173" t="str">
        <f t="shared" si="790"/>
        <v/>
      </c>
      <c r="AL4173" t="str">
        <f>IF(E4173&lt;&gt;"CAPTURE","",COUNTIF(Orders!$H:$H,AK4173))</f>
        <v/>
      </c>
      <c r="AP4173" t="str">
        <f t="shared" si="791"/>
        <v/>
      </c>
      <c r="AQ4173">
        <f>IF(COUNTIF($A$2:A4173,A4173)=1,1,0)</f>
        <v>1</v>
      </c>
    </row>
    <row r="4174" spans="1:43" x14ac:dyDescent="0.3">
      <c r="A4174" t="s">
        <v>16654</v>
      </c>
      <c r="C4174" t="s">
        <v>11</v>
      </c>
      <c r="D4174" s="1">
        <v>46288</v>
      </c>
      <c r="E4174" t="s">
        <v>11819</v>
      </c>
      <c r="F4174" t="s">
        <v>9</v>
      </c>
      <c r="G4174">
        <v>4647</v>
      </c>
      <c r="H4174">
        <v>13.94</v>
      </c>
      <c r="I4174">
        <v>2.5099999999999998</v>
      </c>
      <c r="J4174">
        <v>4630.55</v>
      </c>
      <c r="K4174" s="1">
        <v>46290</v>
      </c>
      <c r="L4174" t="s">
        <v>16655</v>
      </c>
      <c r="M4174">
        <f t="shared" si="780"/>
        <v>1</v>
      </c>
      <c r="N4174">
        <f>COUNTIF(Orders!$A:$A,C4174)</f>
        <v>1</v>
      </c>
      <c r="P4174">
        <f>COUNTIF(Orders!$H:$H,UPPER(SUBSTITUTE(TRIM(C4174),"-","")))</f>
        <v>1</v>
      </c>
      <c r="R4174" t="str">
        <f t="shared" si="781"/>
        <v>Matched Order Reference</v>
      </c>
      <c r="S4174">
        <f t="shared" si="782"/>
        <v>1</v>
      </c>
      <c r="V4174" cm="1">
        <f t="array" ref="V4174">IF(E4174&lt;&gt;"CAPTURE",0,SUMPRODUCT((MDR_Rates!$A$2:$A$10=F4174)*(G4174&gt;MDR_Rates!$B$2:$B$10)*((MDR_Rates!$C$2:$C$10="")+(G4174&lt;=MDR_Rates!$C$2:$C$10))*MDR_Rates!$D$2:$D$10))</f>
        <v>0.3</v>
      </c>
      <c r="W4174">
        <f t="shared" si="783"/>
        <v>13.94</v>
      </c>
      <c r="X4174">
        <f t="shared" si="784"/>
        <v>2.5099999999999998</v>
      </c>
      <c r="Y4174">
        <f t="shared" si="785"/>
        <v>0</v>
      </c>
      <c r="Z4174">
        <f t="shared" si="786"/>
        <v>0</v>
      </c>
      <c r="AG4174" t="str">
        <f t="shared" si="787"/>
        <v/>
      </c>
      <c r="AI4174" t="str">
        <f t="shared" si="788"/>
        <v/>
      </c>
      <c r="AJ4174" t="str">
        <f t="shared" si="789"/>
        <v/>
      </c>
      <c r="AK4174" t="str">
        <f t="shared" si="790"/>
        <v>ORD26000002</v>
      </c>
      <c r="AL4174">
        <f>IF(E4174&lt;&gt;"CAPTURE","",COUNTIF(Orders!$H:$H,AK4174))</f>
        <v>1</v>
      </c>
      <c r="AP4174" t="str">
        <f t="shared" si="791"/>
        <v>Matched to Order</v>
      </c>
      <c r="AQ4174">
        <f>IF(COUNTIF($A$2:A4174,A4174)=1,1,0)</f>
        <v>1</v>
      </c>
    </row>
    <row r="4175" spans="1:43" x14ac:dyDescent="0.3">
      <c r="A4175" t="s">
        <v>16656</v>
      </c>
      <c r="C4175" t="s">
        <v>57</v>
      </c>
      <c r="D4175" s="1">
        <v>46288</v>
      </c>
      <c r="E4175" t="s">
        <v>11819</v>
      </c>
      <c r="F4175" t="s">
        <v>9</v>
      </c>
      <c r="G4175">
        <v>5798</v>
      </c>
      <c r="H4175">
        <v>17.39</v>
      </c>
      <c r="I4175">
        <v>3.13</v>
      </c>
      <c r="J4175">
        <v>5777.48</v>
      </c>
      <c r="K4175" s="1">
        <v>46290</v>
      </c>
      <c r="L4175" t="s">
        <v>16655</v>
      </c>
      <c r="M4175">
        <f t="shared" si="780"/>
        <v>1</v>
      </c>
      <c r="N4175">
        <f>COUNTIF(Orders!$A:$A,C4175)</f>
        <v>1</v>
      </c>
      <c r="P4175">
        <f>COUNTIF(Orders!$H:$H,UPPER(SUBSTITUTE(TRIM(C4175),"-","")))</f>
        <v>1</v>
      </c>
      <c r="R4175" t="str">
        <f t="shared" si="781"/>
        <v>Matched Order Reference</v>
      </c>
      <c r="S4175">
        <f t="shared" si="782"/>
        <v>1</v>
      </c>
      <c r="V4175" cm="1">
        <f t="array" ref="V4175">IF(E4175&lt;&gt;"CAPTURE",0,SUMPRODUCT((MDR_Rates!$A$2:$A$10=F4175)*(G4175&gt;MDR_Rates!$B$2:$B$10)*((MDR_Rates!$C$2:$C$10="")+(G4175&lt;=MDR_Rates!$C$2:$C$10))*MDR_Rates!$D$2:$D$10))</f>
        <v>0.3</v>
      </c>
      <c r="W4175">
        <f t="shared" si="783"/>
        <v>17.39</v>
      </c>
      <c r="X4175">
        <f t="shared" si="784"/>
        <v>3.13</v>
      </c>
      <c r="Y4175">
        <f t="shared" si="785"/>
        <v>0</v>
      </c>
      <c r="Z4175">
        <f t="shared" si="786"/>
        <v>0</v>
      </c>
      <c r="AG4175" t="str">
        <f t="shared" si="787"/>
        <v/>
      </c>
      <c r="AI4175" t="str">
        <f t="shared" si="788"/>
        <v/>
      </c>
      <c r="AJ4175" t="str">
        <f t="shared" si="789"/>
        <v/>
      </c>
      <c r="AK4175" t="str">
        <f t="shared" si="790"/>
        <v>ORD26000019</v>
      </c>
      <c r="AL4175">
        <f>IF(E4175&lt;&gt;"CAPTURE","",COUNTIF(Orders!$H:$H,AK4175))</f>
        <v>1</v>
      </c>
      <c r="AP4175" t="str">
        <f t="shared" si="791"/>
        <v>Matched to Order</v>
      </c>
      <c r="AQ4175">
        <f>IF(COUNTIF($A$2:A4175,A4175)=1,1,0)</f>
        <v>1</v>
      </c>
    </row>
    <row r="4176" spans="1:43" x14ac:dyDescent="0.3">
      <c r="A4176" t="s">
        <v>16657</v>
      </c>
      <c r="C4176" t="s">
        <v>75</v>
      </c>
      <c r="D4176" s="1">
        <v>46288</v>
      </c>
      <c r="E4176" t="s">
        <v>11819</v>
      </c>
      <c r="F4176" t="s">
        <v>17</v>
      </c>
      <c r="G4176">
        <v>1299</v>
      </c>
      <c r="H4176">
        <v>23.38</v>
      </c>
      <c r="I4176">
        <v>4.21</v>
      </c>
      <c r="J4176">
        <v>1271.4100000000001</v>
      </c>
      <c r="K4176" s="1">
        <v>46290</v>
      </c>
      <c r="L4176" t="s">
        <v>16655</v>
      </c>
      <c r="M4176">
        <f t="shared" si="780"/>
        <v>1</v>
      </c>
      <c r="N4176">
        <f>COUNTIF(Orders!$A:$A,C4176)</f>
        <v>1</v>
      </c>
      <c r="P4176">
        <f>COUNTIF(Orders!$H:$H,UPPER(SUBSTITUTE(TRIM(C4176),"-","")))</f>
        <v>1</v>
      </c>
      <c r="R4176" t="str">
        <f t="shared" si="781"/>
        <v>Matched Order Reference</v>
      </c>
      <c r="S4176">
        <f t="shared" si="782"/>
        <v>1</v>
      </c>
      <c r="V4176" cm="1">
        <f t="array" ref="V4176">IF(E4176&lt;&gt;"CAPTURE",0,SUMPRODUCT((MDR_Rates!$A$2:$A$10=F4176)*(G4176&gt;MDR_Rates!$B$2:$B$10)*((MDR_Rates!$C$2:$C$10="")+(G4176&lt;=MDR_Rates!$C$2:$C$10))*MDR_Rates!$D$2:$D$10))</f>
        <v>1.8</v>
      </c>
      <c r="W4176">
        <f t="shared" si="783"/>
        <v>23.38</v>
      </c>
      <c r="X4176">
        <f t="shared" si="784"/>
        <v>4.21</v>
      </c>
      <c r="Y4176">
        <f t="shared" si="785"/>
        <v>0</v>
      </c>
      <c r="Z4176">
        <f t="shared" si="786"/>
        <v>0</v>
      </c>
      <c r="AG4176" t="str">
        <f t="shared" si="787"/>
        <v/>
      </c>
      <c r="AI4176" t="str">
        <f t="shared" si="788"/>
        <v/>
      </c>
      <c r="AJ4176" t="str">
        <f t="shared" si="789"/>
        <v/>
      </c>
      <c r="AK4176" t="str">
        <f t="shared" si="790"/>
        <v>ORD26000027</v>
      </c>
      <c r="AL4176">
        <f>IF(E4176&lt;&gt;"CAPTURE","",COUNTIF(Orders!$H:$H,AK4176))</f>
        <v>1</v>
      </c>
      <c r="AP4176" t="str">
        <f t="shared" si="791"/>
        <v>Matched to Order</v>
      </c>
      <c r="AQ4176">
        <f>IF(COUNTIF($A$2:A4176,A4176)=1,1,0)</f>
        <v>1</v>
      </c>
    </row>
    <row r="4177" spans="1:43" x14ac:dyDescent="0.3">
      <c r="A4177" t="s">
        <v>16658</v>
      </c>
      <c r="C4177" t="s">
        <v>130</v>
      </c>
      <c r="D4177" s="1">
        <v>46288</v>
      </c>
      <c r="E4177" t="s">
        <v>11819</v>
      </c>
      <c r="F4177" t="s">
        <v>44</v>
      </c>
      <c r="G4177">
        <v>2098</v>
      </c>
      <c r="H4177">
        <v>35.67</v>
      </c>
      <c r="I4177">
        <v>6.42</v>
      </c>
      <c r="J4177">
        <v>2055.91</v>
      </c>
      <c r="K4177" s="1">
        <v>46290</v>
      </c>
      <c r="L4177" t="s">
        <v>16655</v>
      </c>
      <c r="M4177">
        <f t="shared" si="780"/>
        <v>1</v>
      </c>
      <c r="N4177">
        <f>COUNTIF(Orders!$A:$A,C4177)</f>
        <v>1</v>
      </c>
      <c r="P4177">
        <f>COUNTIF(Orders!$H:$H,UPPER(SUBSTITUTE(TRIM(C4177),"-","")))</f>
        <v>1</v>
      </c>
      <c r="R4177" t="str">
        <f t="shared" si="781"/>
        <v>Matched Order Reference</v>
      </c>
      <c r="S4177">
        <f t="shared" si="782"/>
        <v>1</v>
      </c>
      <c r="V4177" cm="1">
        <f t="array" ref="V4177">IF(E4177&lt;&gt;"CAPTURE",0,SUMPRODUCT((MDR_Rates!$A$2:$A$10=F4177)*(G4177&gt;MDR_Rates!$B$2:$B$10)*((MDR_Rates!$C$2:$C$10="")+(G4177&lt;=MDR_Rates!$C$2:$C$10))*MDR_Rates!$D$2:$D$10))</f>
        <v>1.7</v>
      </c>
      <c r="W4177">
        <f t="shared" si="783"/>
        <v>35.67</v>
      </c>
      <c r="X4177">
        <f t="shared" si="784"/>
        <v>6.42</v>
      </c>
      <c r="Y4177">
        <f t="shared" si="785"/>
        <v>0</v>
      </c>
      <c r="Z4177">
        <f t="shared" si="786"/>
        <v>0</v>
      </c>
      <c r="AG4177" t="str">
        <f t="shared" si="787"/>
        <v/>
      </c>
      <c r="AI4177" t="str">
        <f t="shared" si="788"/>
        <v/>
      </c>
      <c r="AJ4177" t="str">
        <f t="shared" si="789"/>
        <v/>
      </c>
      <c r="AK4177" t="str">
        <f t="shared" si="790"/>
        <v>ORD26000054</v>
      </c>
      <c r="AL4177">
        <f>IF(E4177&lt;&gt;"CAPTURE","",COUNTIF(Orders!$H:$H,AK4177))</f>
        <v>1</v>
      </c>
      <c r="AP4177" t="str">
        <f t="shared" si="791"/>
        <v>Matched to Order</v>
      </c>
      <c r="AQ4177">
        <f>IF(COUNTIF($A$2:A4177,A4177)=1,1,0)</f>
        <v>1</v>
      </c>
    </row>
    <row r="4178" spans="1:43" x14ac:dyDescent="0.3">
      <c r="A4178" t="s">
        <v>16659</v>
      </c>
      <c r="C4178" t="s">
        <v>202</v>
      </c>
      <c r="D4178" s="1">
        <v>46288</v>
      </c>
      <c r="E4178" t="s">
        <v>11819</v>
      </c>
      <c r="F4178" t="s">
        <v>9</v>
      </c>
      <c r="G4178">
        <v>349</v>
      </c>
      <c r="H4178">
        <v>0</v>
      </c>
      <c r="I4178">
        <v>0</v>
      </c>
      <c r="J4178">
        <v>349</v>
      </c>
      <c r="K4178" s="1">
        <v>46290</v>
      </c>
      <c r="L4178" t="s">
        <v>16655</v>
      </c>
      <c r="M4178">
        <f t="shared" si="780"/>
        <v>1</v>
      </c>
      <c r="N4178">
        <f>COUNTIF(Orders!$A:$A,C4178)</f>
        <v>1</v>
      </c>
      <c r="P4178">
        <f>COUNTIF(Orders!$H:$H,UPPER(SUBSTITUTE(TRIM(C4178),"-","")))</f>
        <v>1</v>
      </c>
      <c r="R4178" t="str">
        <f t="shared" si="781"/>
        <v>Matched Order Reference</v>
      </c>
      <c r="S4178">
        <f t="shared" si="782"/>
        <v>1</v>
      </c>
      <c r="V4178" cm="1">
        <f t="array" ref="V4178">IF(E4178&lt;&gt;"CAPTURE",0,SUMPRODUCT((MDR_Rates!$A$2:$A$10=F4178)*(G4178&gt;MDR_Rates!$B$2:$B$10)*((MDR_Rates!$C$2:$C$10="")+(G4178&lt;=MDR_Rates!$C$2:$C$10))*MDR_Rates!$D$2:$D$10))</f>
        <v>0</v>
      </c>
      <c r="W4178">
        <f t="shared" si="783"/>
        <v>0</v>
      </c>
      <c r="X4178">
        <f t="shared" si="784"/>
        <v>0</v>
      </c>
      <c r="Y4178">
        <f t="shared" si="785"/>
        <v>0</v>
      </c>
      <c r="Z4178">
        <f t="shared" si="786"/>
        <v>0</v>
      </c>
      <c r="AG4178" t="str">
        <f t="shared" si="787"/>
        <v/>
      </c>
      <c r="AI4178" t="str">
        <f t="shared" si="788"/>
        <v/>
      </c>
      <c r="AJ4178" t="str">
        <f t="shared" si="789"/>
        <v/>
      </c>
      <c r="AK4178" t="str">
        <f t="shared" si="790"/>
        <v>ORD26000090</v>
      </c>
      <c r="AL4178">
        <f>IF(E4178&lt;&gt;"CAPTURE","",COUNTIF(Orders!$H:$H,AK4178))</f>
        <v>1</v>
      </c>
      <c r="AP4178" t="str">
        <f t="shared" si="791"/>
        <v>Matched to Order</v>
      </c>
      <c r="AQ4178">
        <f>IF(COUNTIF($A$2:A4178,A4178)=1,1,0)</f>
        <v>1</v>
      </c>
    </row>
    <row r="4179" spans="1:43" x14ac:dyDescent="0.3">
      <c r="A4179" t="s">
        <v>16660</v>
      </c>
      <c r="C4179" t="s">
        <v>218</v>
      </c>
      <c r="D4179" s="1">
        <v>46288</v>
      </c>
      <c r="E4179" t="s">
        <v>11819</v>
      </c>
      <c r="F4179" t="s">
        <v>33</v>
      </c>
      <c r="G4179">
        <v>349</v>
      </c>
      <c r="H4179">
        <v>5.24</v>
      </c>
      <c r="I4179">
        <v>0.94</v>
      </c>
      <c r="J4179">
        <v>342.82</v>
      </c>
      <c r="K4179" s="1">
        <v>46290</v>
      </c>
      <c r="L4179" t="s">
        <v>16655</v>
      </c>
      <c r="M4179">
        <f t="shared" si="780"/>
        <v>1</v>
      </c>
      <c r="N4179">
        <f>COUNTIF(Orders!$A:$A,C4179)</f>
        <v>1</v>
      </c>
      <c r="P4179">
        <f>COUNTIF(Orders!$H:$H,UPPER(SUBSTITUTE(TRIM(C4179),"-","")))</f>
        <v>1</v>
      </c>
      <c r="R4179" t="str">
        <f t="shared" si="781"/>
        <v>Matched Order Reference</v>
      </c>
      <c r="S4179">
        <f t="shared" si="782"/>
        <v>1</v>
      </c>
      <c r="V4179" cm="1">
        <f t="array" ref="V4179">IF(E4179&lt;&gt;"CAPTURE",0,SUMPRODUCT((MDR_Rates!$A$2:$A$10=F4179)*(G4179&gt;MDR_Rates!$B$2:$B$10)*((MDR_Rates!$C$2:$C$10="")+(G4179&lt;=MDR_Rates!$C$2:$C$10))*MDR_Rates!$D$2:$D$10))</f>
        <v>1.5</v>
      </c>
      <c r="W4179">
        <f t="shared" si="783"/>
        <v>5.24</v>
      </c>
      <c r="X4179">
        <f t="shared" si="784"/>
        <v>0.94</v>
      </c>
      <c r="Y4179">
        <f t="shared" si="785"/>
        <v>0</v>
      </c>
      <c r="Z4179">
        <f t="shared" si="786"/>
        <v>0</v>
      </c>
      <c r="AG4179" t="str">
        <f t="shared" si="787"/>
        <v/>
      </c>
      <c r="AI4179" t="str">
        <f t="shared" si="788"/>
        <v/>
      </c>
      <c r="AJ4179" t="str">
        <f t="shared" si="789"/>
        <v/>
      </c>
      <c r="AK4179" t="str">
        <f t="shared" si="790"/>
        <v>ORD26000098</v>
      </c>
      <c r="AL4179">
        <f>IF(E4179&lt;&gt;"CAPTURE","",COUNTIF(Orders!$H:$H,AK4179))</f>
        <v>1</v>
      </c>
      <c r="AP4179" t="str">
        <f t="shared" si="791"/>
        <v>Matched to Order</v>
      </c>
      <c r="AQ4179">
        <f>IF(COUNTIF($A$2:A4179,A4179)=1,1,0)</f>
        <v>1</v>
      </c>
    </row>
    <row r="4180" spans="1:43" x14ac:dyDescent="0.3">
      <c r="A4180" t="s">
        <v>16661</v>
      </c>
      <c r="C4180" t="s">
        <v>220</v>
      </c>
      <c r="D4180" s="1">
        <v>46288</v>
      </c>
      <c r="E4180" t="s">
        <v>11819</v>
      </c>
      <c r="F4180" t="s">
        <v>33</v>
      </c>
      <c r="G4180">
        <v>7999</v>
      </c>
      <c r="H4180">
        <v>95.99</v>
      </c>
      <c r="I4180">
        <v>17.28</v>
      </c>
      <c r="J4180">
        <v>7885.73</v>
      </c>
      <c r="K4180" s="1">
        <v>46290</v>
      </c>
      <c r="L4180" t="s">
        <v>16655</v>
      </c>
      <c r="M4180">
        <f t="shared" si="780"/>
        <v>1</v>
      </c>
      <c r="N4180">
        <f>COUNTIF(Orders!$A:$A,C4180)</f>
        <v>1</v>
      </c>
      <c r="P4180">
        <f>COUNTIF(Orders!$H:$H,UPPER(SUBSTITUTE(TRIM(C4180),"-","")))</f>
        <v>1</v>
      </c>
      <c r="R4180" t="str">
        <f t="shared" si="781"/>
        <v>Matched Order Reference</v>
      </c>
      <c r="S4180">
        <f t="shared" si="782"/>
        <v>1</v>
      </c>
      <c r="V4180" cm="1">
        <f t="array" ref="V4180">IF(E4180&lt;&gt;"CAPTURE",0,SUMPRODUCT((MDR_Rates!$A$2:$A$10=F4180)*(G4180&gt;MDR_Rates!$B$2:$B$10)*((MDR_Rates!$C$2:$C$10="")+(G4180&lt;=MDR_Rates!$C$2:$C$10))*MDR_Rates!$D$2:$D$10))</f>
        <v>1.2</v>
      </c>
      <c r="W4180">
        <f t="shared" si="783"/>
        <v>95.99</v>
      </c>
      <c r="X4180">
        <f t="shared" si="784"/>
        <v>17.28</v>
      </c>
      <c r="Y4180">
        <f t="shared" si="785"/>
        <v>0</v>
      </c>
      <c r="Z4180">
        <f t="shared" si="786"/>
        <v>0</v>
      </c>
      <c r="AG4180" t="str">
        <f t="shared" si="787"/>
        <v/>
      </c>
      <c r="AI4180" t="str">
        <f t="shared" si="788"/>
        <v/>
      </c>
      <c r="AJ4180" t="str">
        <f t="shared" si="789"/>
        <v/>
      </c>
      <c r="AK4180" t="str">
        <f t="shared" si="790"/>
        <v>ORD26000099</v>
      </c>
      <c r="AL4180">
        <f>IF(E4180&lt;&gt;"CAPTURE","",COUNTIF(Orders!$H:$H,AK4180))</f>
        <v>1</v>
      </c>
      <c r="AP4180" t="str">
        <f t="shared" si="791"/>
        <v>Matched to Order</v>
      </c>
      <c r="AQ4180">
        <f>IF(COUNTIF($A$2:A4180,A4180)=1,1,0)</f>
        <v>1</v>
      </c>
    </row>
    <row r="4181" spans="1:43" x14ac:dyDescent="0.3">
      <c r="A4181" t="s">
        <v>16662</v>
      </c>
      <c r="C4181" t="s">
        <v>226</v>
      </c>
      <c r="D4181" s="1">
        <v>46288</v>
      </c>
      <c r="E4181" t="s">
        <v>11819</v>
      </c>
      <c r="F4181" t="s">
        <v>9</v>
      </c>
      <c r="G4181">
        <v>1299</v>
      </c>
      <c r="H4181">
        <v>0</v>
      </c>
      <c r="I4181">
        <v>0</v>
      </c>
      <c r="J4181">
        <v>1299</v>
      </c>
      <c r="K4181" s="1">
        <v>46290</v>
      </c>
      <c r="L4181" t="s">
        <v>16655</v>
      </c>
      <c r="M4181">
        <f t="shared" si="780"/>
        <v>1</v>
      </c>
      <c r="N4181">
        <f>COUNTIF(Orders!$A:$A,C4181)</f>
        <v>1</v>
      </c>
      <c r="P4181">
        <f>COUNTIF(Orders!$H:$H,UPPER(SUBSTITUTE(TRIM(C4181),"-","")))</f>
        <v>1</v>
      </c>
      <c r="R4181" t="str">
        <f t="shared" si="781"/>
        <v>Matched Order Reference</v>
      </c>
      <c r="S4181">
        <f t="shared" si="782"/>
        <v>1</v>
      </c>
      <c r="V4181" cm="1">
        <f t="array" ref="V4181">IF(E4181&lt;&gt;"CAPTURE",0,SUMPRODUCT((MDR_Rates!$A$2:$A$10=F4181)*(G4181&gt;MDR_Rates!$B$2:$B$10)*((MDR_Rates!$C$2:$C$10="")+(G4181&lt;=MDR_Rates!$C$2:$C$10))*MDR_Rates!$D$2:$D$10))</f>
        <v>0</v>
      </c>
      <c r="W4181">
        <f t="shared" si="783"/>
        <v>0</v>
      </c>
      <c r="X4181">
        <f t="shared" si="784"/>
        <v>0</v>
      </c>
      <c r="Y4181">
        <f t="shared" si="785"/>
        <v>0</v>
      </c>
      <c r="Z4181">
        <f t="shared" si="786"/>
        <v>0</v>
      </c>
      <c r="AG4181" t="str">
        <f t="shared" si="787"/>
        <v/>
      </c>
      <c r="AI4181" t="str">
        <f t="shared" si="788"/>
        <v/>
      </c>
      <c r="AJ4181" t="str">
        <f t="shared" si="789"/>
        <v/>
      </c>
      <c r="AK4181" t="str">
        <f t="shared" si="790"/>
        <v>ORD26000102</v>
      </c>
      <c r="AL4181">
        <f>IF(E4181&lt;&gt;"CAPTURE","",COUNTIF(Orders!$H:$H,AK4181))</f>
        <v>1</v>
      </c>
      <c r="AP4181" t="str">
        <f t="shared" si="791"/>
        <v>Matched to Order</v>
      </c>
      <c r="AQ4181">
        <f>IF(COUNTIF($A$2:A4181,A4181)=1,1,0)</f>
        <v>1</v>
      </c>
    </row>
    <row r="4182" spans="1:43" x14ac:dyDescent="0.3">
      <c r="A4182" t="s">
        <v>16663</v>
      </c>
      <c r="C4182" t="s">
        <v>330</v>
      </c>
      <c r="D4182" s="1">
        <v>46288</v>
      </c>
      <c r="E4182" t="s">
        <v>11819</v>
      </c>
      <c r="F4182" t="s">
        <v>17</v>
      </c>
      <c r="G4182">
        <v>299</v>
      </c>
      <c r="H4182">
        <v>5.38</v>
      </c>
      <c r="I4182">
        <v>0.97</v>
      </c>
      <c r="J4182">
        <v>292.64999999999998</v>
      </c>
      <c r="K4182" s="1">
        <v>46290</v>
      </c>
      <c r="L4182" t="s">
        <v>16655</v>
      </c>
      <c r="M4182">
        <f t="shared" si="780"/>
        <v>1</v>
      </c>
      <c r="N4182">
        <f>COUNTIF(Orders!$A:$A,C4182)</f>
        <v>1</v>
      </c>
      <c r="P4182">
        <f>COUNTIF(Orders!$H:$H,UPPER(SUBSTITUTE(TRIM(C4182),"-","")))</f>
        <v>1</v>
      </c>
      <c r="R4182" t="str">
        <f t="shared" si="781"/>
        <v>Matched Order Reference</v>
      </c>
      <c r="S4182">
        <f t="shared" si="782"/>
        <v>1</v>
      </c>
      <c r="V4182" cm="1">
        <f t="array" ref="V4182">IF(E4182&lt;&gt;"CAPTURE",0,SUMPRODUCT((MDR_Rates!$A$2:$A$10=F4182)*(G4182&gt;MDR_Rates!$B$2:$B$10)*((MDR_Rates!$C$2:$C$10="")+(G4182&lt;=MDR_Rates!$C$2:$C$10))*MDR_Rates!$D$2:$D$10))</f>
        <v>1.8</v>
      </c>
      <c r="W4182">
        <f t="shared" si="783"/>
        <v>5.38</v>
      </c>
      <c r="X4182">
        <f t="shared" si="784"/>
        <v>0.97</v>
      </c>
      <c r="Y4182">
        <f t="shared" si="785"/>
        <v>0</v>
      </c>
      <c r="Z4182">
        <f t="shared" si="786"/>
        <v>0</v>
      </c>
      <c r="AG4182" t="str">
        <f t="shared" si="787"/>
        <v/>
      </c>
      <c r="AI4182" t="str">
        <f t="shared" si="788"/>
        <v/>
      </c>
      <c r="AJ4182" t="str">
        <f t="shared" si="789"/>
        <v/>
      </c>
      <c r="AK4182" t="str">
        <f t="shared" si="790"/>
        <v>ORD26000154</v>
      </c>
      <c r="AL4182">
        <f>IF(E4182&lt;&gt;"CAPTURE","",COUNTIF(Orders!$H:$H,AK4182))</f>
        <v>1</v>
      </c>
      <c r="AP4182" t="str">
        <f t="shared" si="791"/>
        <v>Matched to Order</v>
      </c>
      <c r="AQ4182">
        <f>IF(COUNTIF($A$2:A4182,A4182)=1,1,0)</f>
        <v>1</v>
      </c>
    </row>
    <row r="4183" spans="1:43" x14ac:dyDescent="0.3">
      <c r="A4183" t="s">
        <v>16664</v>
      </c>
      <c r="C4183" t="s">
        <v>376</v>
      </c>
      <c r="D4183" s="1">
        <v>46288</v>
      </c>
      <c r="E4183" t="s">
        <v>11819</v>
      </c>
      <c r="F4183" t="s">
        <v>44</v>
      </c>
      <c r="G4183">
        <v>599</v>
      </c>
      <c r="H4183">
        <v>11.38</v>
      </c>
      <c r="I4183">
        <v>2.0499999999999998</v>
      </c>
      <c r="J4183">
        <v>585.57000000000005</v>
      </c>
      <c r="K4183" s="1">
        <v>46290</v>
      </c>
      <c r="L4183" t="s">
        <v>16655</v>
      </c>
      <c r="M4183">
        <f t="shared" si="780"/>
        <v>1</v>
      </c>
      <c r="N4183">
        <f>COUNTIF(Orders!$A:$A,C4183)</f>
        <v>1</v>
      </c>
      <c r="P4183">
        <f>COUNTIF(Orders!$H:$H,UPPER(SUBSTITUTE(TRIM(C4183),"-","")))</f>
        <v>1</v>
      </c>
      <c r="R4183" t="str">
        <f t="shared" si="781"/>
        <v>Matched Order Reference</v>
      </c>
      <c r="S4183">
        <f t="shared" si="782"/>
        <v>1</v>
      </c>
      <c r="V4183" cm="1">
        <f t="array" ref="V4183">IF(E4183&lt;&gt;"CAPTURE",0,SUMPRODUCT((MDR_Rates!$A$2:$A$10=F4183)*(G4183&gt;MDR_Rates!$B$2:$B$10)*((MDR_Rates!$C$2:$C$10="")+(G4183&lt;=MDR_Rates!$C$2:$C$10))*MDR_Rates!$D$2:$D$10))</f>
        <v>1.9</v>
      </c>
      <c r="W4183">
        <f t="shared" si="783"/>
        <v>11.38</v>
      </c>
      <c r="X4183">
        <f t="shared" si="784"/>
        <v>2.0499999999999998</v>
      </c>
      <c r="Y4183">
        <f t="shared" si="785"/>
        <v>0</v>
      </c>
      <c r="Z4183">
        <f t="shared" si="786"/>
        <v>0</v>
      </c>
      <c r="AG4183" t="str">
        <f t="shared" si="787"/>
        <v/>
      </c>
      <c r="AI4183" t="str">
        <f t="shared" si="788"/>
        <v/>
      </c>
      <c r="AJ4183" t="str">
        <f t="shared" si="789"/>
        <v/>
      </c>
      <c r="AK4183" t="str">
        <f t="shared" si="790"/>
        <v>ORD26000177</v>
      </c>
      <c r="AL4183">
        <f>IF(E4183&lt;&gt;"CAPTURE","",COUNTIF(Orders!$H:$H,AK4183))</f>
        <v>1</v>
      </c>
      <c r="AP4183" t="str">
        <f t="shared" si="791"/>
        <v>Matched to Order</v>
      </c>
      <c r="AQ4183">
        <f>IF(COUNTIF($A$2:A4183,A4183)=1,1,0)</f>
        <v>1</v>
      </c>
    </row>
    <row r="4184" spans="1:43" x14ac:dyDescent="0.3">
      <c r="A4184" t="s">
        <v>16665</v>
      </c>
      <c r="C4184" t="s">
        <v>544</v>
      </c>
      <c r="D4184" s="1">
        <v>46288</v>
      </c>
      <c r="E4184" t="s">
        <v>11819</v>
      </c>
      <c r="F4184" t="s">
        <v>33</v>
      </c>
      <c r="G4184">
        <v>5998</v>
      </c>
      <c r="H4184">
        <v>71.98</v>
      </c>
      <c r="I4184">
        <v>12.96</v>
      </c>
      <c r="J4184">
        <v>5913.06</v>
      </c>
      <c r="K4184" s="1">
        <v>46290</v>
      </c>
      <c r="L4184" t="s">
        <v>16655</v>
      </c>
      <c r="M4184">
        <f t="shared" si="780"/>
        <v>1</v>
      </c>
      <c r="N4184">
        <f>COUNTIF(Orders!$A:$A,C4184)</f>
        <v>1</v>
      </c>
      <c r="P4184">
        <f>COUNTIF(Orders!$H:$H,UPPER(SUBSTITUTE(TRIM(C4184),"-","")))</f>
        <v>1</v>
      </c>
      <c r="R4184" t="str">
        <f t="shared" si="781"/>
        <v>Matched Order Reference</v>
      </c>
      <c r="S4184">
        <f t="shared" si="782"/>
        <v>1</v>
      </c>
      <c r="V4184" cm="1">
        <f t="array" ref="V4184">IF(E4184&lt;&gt;"CAPTURE",0,SUMPRODUCT((MDR_Rates!$A$2:$A$10=F4184)*(G4184&gt;MDR_Rates!$B$2:$B$10)*((MDR_Rates!$C$2:$C$10="")+(G4184&lt;=MDR_Rates!$C$2:$C$10))*MDR_Rates!$D$2:$D$10))</f>
        <v>1.2</v>
      </c>
      <c r="W4184">
        <f t="shared" si="783"/>
        <v>71.98</v>
      </c>
      <c r="X4184">
        <f t="shared" si="784"/>
        <v>12.96</v>
      </c>
      <c r="Y4184">
        <f t="shared" si="785"/>
        <v>0</v>
      </c>
      <c r="Z4184">
        <f t="shared" si="786"/>
        <v>0</v>
      </c>
      <c r="AG4184" t="str">
        <f t="shared" si="787"/>
        <v/>
      </c>
      <c r="AI4184" t="str">
        <f t="shared" si="788"/>
        <v/>
      </c>
      <c r="AJ4184" t="str">
        <f t="shared" si="789"/>
        <v/>
      </c>
      <c r="AK4184" t="str">
        <f t="shared" si="790"/>
        <v>ORD26000261</v>
      </c>
      <c r="AL4184">
        <f>IF(E4184&lt;&gt;"CAPTURE","",COUNTIF(Orders!$H:$H,AK4184))</f>
        <v>1</v>
      </c>
      <c r="AP4184" t="str">
        <f t="shared" si="791"/>
        <v>Matched to Order</v>
      </c>
      <c r="AQ4184">
        <f>IF(COUNTIF($A$2:A4184,A4184)=1,1,0)</f>
        <v>1</v>
      </c>
    </row>
    <row r="4185" spans="1:43" x14ac:dyDescent="0.3">
      <c r="A4185" t="s">
        <v>16666</v>
      </c>
      <c r="C4185" t="s">
        <v>650</v>
      </c>
      <c r="D4185" s="1">
        <v>46288</v>
      </c>
      <c r="E4185" t="s">
        <v>11819</v>
      </c>
      <c r="F4185" t="s">
        <v>9</v>
      </c>
      <c r="G4185">
        <v>3499</v>
      </c>
      <c r="H4185">
        <v>10.5</v>
      </c>
      <c r="I4185">
        <v>1.89</v>
      </c>
      <c r="J4185">
        <v>3486.61</v>
      </c>
      <c r="K4185" s="1">
        <v>46290</v>
      </c>
      <c r="L4185" t="s">
        <v>16655</v>
      </c>
      <c r="M4185">
        <f t="shared" si="780"/>
        <v>1</v>
      </c>
      <c r="N4185">
        <f>COUNTIF(Orders!$A:$A,C4185)</f>
        <v>1</v>
      </c>
      <c r="P4185">
        <f>COUNTIF(Orders!$H:$H,UPPER(SUBSTITUTE(TRIM(C4185),"-","")))</f>
        <v>1</v>
      </c>
      <c r="R4185" t="str">
        <f t="shared" si="781"/>
        <v>Matched Order Reference</v>
      </c>
      <c r="S4185">
        <f t="shared" si="782"/>
        <v>1</v>
      </c>
      <c r="V4185" cm="1">
        <f t="array" ref="V4185">IF(E4185&lt;&gt;"CAPTURE",0,SUMPRODUCT((MDR_Rates!$A$2:$A$10=F4185)*(G4185&gt;MDR_Rates!$B$2:$B$10)*((MDR_Rates!$C$2:$C$10="")+(G4185&lt;=MDR_Rates!$C$2:$C$10))*MDR_Rates!$D$2:$D$10))</f>
        <v>0.3</v>
      </c>
      <c r="W4185">
        <f t="shared" si="783"/>
        <v>10.5</v>
      </c>
      <c r="X4185">
        <f t="shared" si="784"/>
        <v>1.89</v>
      </c>
      <c r="Y4185">
        <f t="shared" si="785"/>
        <v>0</v>
      </c>
      <c r="Z4185">
        <f t="shared" si="786"/>
        <v>0</v>
      </c>
      <c r="AG4185" t="str">
        <f t="shared" si="787"/>
        <v/>
      </c>
      <c r="AI4185" t="str">
        <f t="shared" si="788"/>
        <v/>
      </c>
      <c r="AJ4185" t="str">
        <f t="shared" si="789"/>
        <v/>
      </c>
      <c r="AK4185" t="str">
        <f t="shared" si="790"/>
        <v>ORD26000314</v>
      </c>
      <c r="AL4185">
        <f>IF(E4185&lt;&gt;"CAPTURE","",COUNTIF(Orders!$H:$H,AK4185))</f>
        <v>1</v>
      </c>
      <c r="AP4185" t="str">
        <f t="shared" si="791"/>
        <v>Matched to Order</v>
      </c>
      <c r="AQ4185">
        <f>IF(COUNTIF($A$2:A4185,A4185)=1,1,0)</f>
        <v>1</v>
      </c>
    </row>
    <row r="4186" spans="1:43" x14ac:dyDescent="0.3">
      <c r="A4186" t="s">
        <v>16667</v>
      </c>
      <c r="C4186" t="s">
        <v>678</v>
      </c>
      <c r="D4186" s="1">
        <v>46288</v>
      </c>
      <c r="E4186" t="s">
        <v>11819</v>
      </c>
      <c r="F4186" t="s">
        <v>17</v>
      </c>
      <c r="G4186">
        <v>299</v>
      </c>
      <c r="H4186">
        <v>5.38</v>
      </c>
      <c r="I4186">
        <v>0.97</v>
      </c>
      <c r="J4186">
        <v>292.64999999999998</v>
      </c>
      <c r="K4186" s="1">
        <v>46290</v>
      </c>
      <c r="L4186" t="s">
        <v>16655</v>
      </c>
      <c r="M4186">
        <f t="shared" si="780"/>
        <v>1</v>
      </c>
      <c r="N4186">
        <f>COUNTIF(Orders!$A:$A,C4186)</f>
        <v>1</v>
      </c>
      <c r="P4186">
        <f>COUNTIF(Orders!$H:$H,UPPER(SUBSTITUTE(TRIM(C4186),"-","")))</f>
        <v>1</v>
      </c>
      <c r="R4186" t="str">
        <f t="shared" si="781"/>
        <v>Matched Order Reference</v>
      </c>
      <c r="S4186">
        <f t="shared" si="782"/>
        <v>1</v>
      </c>
      <c r="V4186" cm="1">
        <f t="array" ref="V4186">IF(E4186&lt;&gt;"CAPTURE",0,SUMPRODUCT((MDR_Rates!$A$2:$A$10=F4186)*(G4186&gt;MDR_Rates!$B$2:$B$10)*((MDR_Rates!$C$2:$C$10="")+(G4186&lt;=MDR_Rates!$C$2:$C$10))*MDR_Rates!$D$2:$D$10))</f>
        <v>1.8</v>
      </c>
      <c r="W4186">
        <f t="shared" si="783"/>
        <v>5.38</v>
      </c>
      <c r="X4186">
        <f t="shared" si="784"/>
        <v>0.97</v>
      </c>
      <c r="Y4186">
        <f t="shared" si="785"/>
        <v>0</v>
      </c>
      <c r="Z4186">
        <f t="shared" si="786"/>
        <v>0</v>
      </c>
      <c r="AG4186" t="str">
        <f t="shared" si="787"/>
        <v/>
      </c>
      <c r="AI4186" t="str">
        <f t="shared" si="788"/>
        <v/>
      </c>
      <c r="AJ4186" t="str">
        <f t="shared" si="789"/>
        <v/>
      </c>
      <c r="AK4186" t="str">
        <f t="shared" si="790"/>
        <v>ORD26000328</v>
      </c>
      <c r="AL4186">
        <f>IF(E4186&lt;&gt;"CAPTURE","",COUNTIF(Orders!$H:$H,AK4186))</f>
        <v>1</v>
      </c>
      <c r="AP4186" t="str">
        <f t="shared" si="791"/>
        <v>Matched to Order</v>
      </c>
      <c r="AQ4186">
        <f>IF(COUNTIF($A$2:A4186,A4186)=1,1,0)</f>
        <v>1</v>
      </c>
    </row>
    <row r="4187" spans="1:43" x14ac:dyDescent="0.3">
      <c r="A4187" t="s">
        <v>16668</v>
      </c>
      <c r="C4187" t="s">
        <v>734</v>
      </c>
      <c r="D4187" s="1">
        <v>46288</v>
      </c>
      <c r="E4187" t="s">
        <v>11819</v>
      </c>
      <c r="F4187" t="s">
        <v>9</v>
      </c>
      <c r="G4187">
        <v>1798</v>
      </c>
      <c r="H4187">
        <v>0</v>
      </c>
      <c r="I4187">
        <v>0</v>
      </c>
      <c r="J4187">
        <v>1798</v>
      </c>
      <c r="K4187" s="1">
        <v>46290</v>
      </c>
      <c r="L4187" t="s">
        <v>16655</v>
      </c>
      <c r="M4187">
        <f t="shared" si="780"/>
        <v>1</v>
      </c>
      <c r="N4187">
        <f>COUNTIF(Orders!$A:$A,C4187)</f>
        <v>1</v>
      </c>
      <c r="P4187">
        <f>COUNTIF(Orders!$H:$H,UPPER(SUBSTITUTE(TRIM(C4187),"-","")))</f>
        <v>1</v>
      </c>
      <c r="R4187" t="str">
        <f t="shared" si="781"/>
        <v>Matched Order Reference</v>
      </c>
      <c r="S4187">
        <f t="shared" si="782"/>
        <v>1</v>
      </c>
      <c r="V4187" cm="1">
        <f t="array" ref="V4187">IF(E4187&lt;&gt;"CAPTURE",0,SUMPRODUCT((MDR_Rates!$A$2:$A$10=F4187)*(G4187&gt;MDR_Rates!$B$2:$B$10)*((MDR_Rates!$C$2:$C$10="")+(G4187&lt;=MDR_Rates!$C$2:$C$10))*MDR_Rates!$D$2:$D$10))</f>
        <v>0</v>
      </c>
      <c r="W4187">
        <f t="shared" si="783"/>
        <v>0</v>
      </c>
      <c r="X4187">
        <f t="shared" si="784"/>
        <v>0</v>
      </c>
      <c r="Y4187">
        <f t="shared" si="785"/>
        <v>0</v>
      </c>
      <c r="Z4187">
        <f t="shared" si="786"/>
        <v>0</v>
      </c>
      <c r="AG4187" t="str">
        <f t="shared" si="787"/>
        <v/>
      </c>
      <c r="AI4187" t="str">
        <f t="shared" si="788"/>
        <v/>
      </c>
      <c r="AJ4187" t="str">
        <f t="shared" si="789"/>
        <v/>
      </c>
      <c r="AK4187" t="str">
        <f t="shared" si="790"/>
        <v>ORD26000356</v>
      </c>
      <c r="AL4187">
        <f>IF(E4187&lt;&gt;"CAPTURE","",COUNTIF(Orders!$H:$H,AK4187))</f>
        <v>1</v>
      </c>
      <c r="AP4187" t="str">
        <f t="shared" si="791"/>
        <v>Matched to Order</v>
      </c>
      <c r="AQ4187">
        <f>IF(COUNTIF($A$2:A4187,A4187)=1,1,0)</f>
        <v>1</v>
      </c>
    </row>
    <row r="4188" spans="1:43" x14ac:dyDescent="0.3">
      <c r="A4188" t="s">
        <v>16669</v>
      </c>
      <c r="C4188" t="s">
        <v>748</v>
      </c>
      <c r="D4188" s="1">
        <v>46288</v>
      </c>
      <c r="E4188" t="s">
        <v>11819</v>
      </c>
      <c r="F4188" t="s">
        <v>9</v>
      </c>
      <c r="G4188">
        <v>4098</v>
      </c>
      <c r="H4188">
        <v>12.29</v>
      </c>
      <c r="I4188">
        <v>2.21</v>
      </c>
      <c r="J4188">
        <v>4083.5</v>
      </c>
      <c r="K4188" s="1">
        <v>46290</v>
      </c>
      <c r="L4188" t="s">
        <v>16655</v>
      </c>
      <c r="M4188">
        <f t="shared" si="780"/>
        <v>1</v>
      </c>
      <c r="N4188">
        <f>COUNTIF(Orders!$A:$A,C4188)</f>
        <v>1</v>
      </c>
      <c r="P4188">
        <f>COUNTIF(Orders!$H:$H,UPPER(SUBSTITUTE(TRIM(C4188),"-","")))</f>
        <v>1</v>
      </c>
      <c r="R4188" t="str">
        <f t="shared" si="781"/>
        <v>Matched Order Reference</v>
      </c>
      <c r="S4188">
        <f t="shared" si="782"/>
        <v>1</v>
      </c>
      <c r="V4188" cm="1">
        <f t="array" ref="V4188">IF(E4188&lt;&gt;"CAPTURE",0,SUMPRODUCT((MDR_Rates!$A$2:$A$10=F4188)*(G4188&gt;MDR_Rates!$B$2:$B$10)*((MDR_Rates!$C$2:$C$10="")+(G4188&lt;=MDR_Rates!$C$2:$C$10))*MDR_Rates!$D$2:$D$10))</f>
        <v>0.3</v>
      </c>
      <c r="W4188">
        <f t="shared" si="783"/>
        <v>12.29</v>
      </c>
      <c r="X4188">
        <f t="shared" si="784"/>
        <v>2.21</v>
      </c>
      <c r="Y4188">
        <f t="shared" si="785"/>
        <v>0</v>
      </c>
      <c r="Z4188">
        <f t="shared" si="786"/>
        <v>0</v>
      </c>
      <c r="AG4188" t="str">
        <f t="shared" si="787"/>
        <v/>
      </c>
      <c r="AI4188" t="str">
        <f t="shared" si="788"/>
        <v/>
      </c>
      <c r="AJ4188" t="str">
        <f t="shared" si="789"/>
        <v/>
      </c>
      <c r="AK4188" t="str">
        <f t="shared" si="790"/>
        <v>ORD26000363</v>
      </c>
      <c r="AL4188">
        <f>IF(E4188&lt;&gt;"CAPTURE","",COUNTIF(Orders!$H:$H,AK4188))</f>
        <v>1</v>
      </c>
      <c r="AP4188" t="str">
        <f t="shared" si="791"/>
        <v>Matched to Order</v>
      </c>
      <c r="AQ4188">
        <f>IF(COUNTIF($A$2:A4188,A4188)=1,1,0)</f>
        <v>1</v>
      </c>
    </row>
    <row r="4189" spans="1:43" x14ac:dyDescent="0.3">
      <c r="A4189" t="s">
        <v>16670</v>
      </c>
      <c r="C4189" t="s">
        <v>16671</v>
      </c>
      <c r="D4189" s="1">
        <v>46288</v>
      </c>
      <c r="E4189" t="s">
        <v>11819</v>
      </c>
      <c r="F4189" t="s">
        <v>17</v>
      </c>
      <c r="G4189">
        <v>4298</v>
      </c>
      <c r="H4189">
        <v>68.77</v>
      </c>
      <c r="I4189">
        <v>12.38</v>
      </c>
      <c r="J4189">
        <v>4216.8500000000004</v>
      </c>
      <c r="K4189" s="1">
        <v>46290</v>
      </c>
      <c r="L4189" t="s">
        <v>16655</v>
      </c>
      <c r="M4189">
        <f t="shared" si="780"/>
        <v>1</v>
      </c>
      <c r="N4189">
        <f>COUNTIF(Orders!$A:$A,C4189)</f>
        <v>0</v>
      </c>
      <c r="P4189">
        <f>COUNTIF(Orders!$H:$H,UPPER(SUBSTITUTE(TRIM(C4189),"-","")))</f>
        <v>1</v>
      </c>
      <c r="R4189" t="str">
        <f t="shared" si="781"/>
        <v>Matched Order Reference</v>
      </c>
      <c r="S4189">
        <f t="shared" si="782"/>
        <v>1</v>
      </c>
      <c r="V4189" cm="1">
        <f t="array" ref="V4189">IF(E4189&lt;&gt;"CAPTURE",0,SUMPRODUCT((MDR_Rates!$A$2:$A$10=F4189)*(G4189&gt;MDR_Rates!$B$2:$B$10)*((MDR_Rates!$C$2:$C$10="")+(G4189&lt;=MDR_Rates!$C$2:$C$10))*MDR_Rates!$D$2:$D$10))</f>
        <v>1.6</v>
      </c>
      <c r="W4189">
        <f t="shared" si="783"/>
        <v>68.77</v>
      </c>
      <c r="X4189">
        <f t="shared" si="784"/>
        <v>12.38</v>
      </c>
      <c r="Y4189">
        <f t="shared" si="785"/>
        <v>0</v>
      </c>
      <c r="Z4189">
        <f t="shared" si="786"/>
        <v>0</v>
      </c>
      <c r="AG4189" t="str">
        <f t="shared" si="787"/>
        <v/>
      </c>
      <c r="AI4189" t="str">
        <f t="shared" si="788"/>
        <v/>
      </c>
      <c r="AJ4189" t="str">
        <f t="shared" si="789"/>
        <v/>
      </c>
      <c r="AK4189" t="str">
        <f t="shared" si="790"/>
        <v>ORD26000389</v>
      </c>
      <c r="AL4189">
        <f>IF(E4189&lt;&gt;"CAPTURE","",COUNTIF(Orders!$H:$H,AK4189))</f>
        <v>1</v>
      </c>
      <c r="AP4189" t="str">
        <f t="shared" si="791"/>
        <v>Matched to Order</v>
      </c>
      <c r="AQ4189">
        <f>IF(COUNTIF($A$2:A4189,A4189)=1,1,0)</f>
        <v>1</v>
      </c>
    </row>
    <row r="4190" spans="1:43" x14ac:dyDescent="0.3">
      <c r="A4190" t="s">
        <v>16672</v>
      </c>
      <c r="C4190" t="s">
        <v>844</v>
      </c>
      <c r="D4190" s="1">
        <v>46288</v>
      </c>
      <c r="E4190" t="s">
        <v>11819</v>
      </c>
      <c r="F4190" t="s">
        <v>9</v>
      </c>
      <c r="G4190">
        <v>2098</v>
      </c>
      <c r="H4190">
        <v>6.29</v>
      </c>
      <c r="I4190">
        <v>1.1299999999999999</v>
      </c>
      <c r="J4190">
        <v>2090.58</v>
      </c>
      <c r="K4190" s="1">
        <v>46290</v>
      </c>
      <c r="L4190" t="s">
        <v>16655</v>
      </c>
      <c r="M4190">
        <f t="shared" si="780"/>
        <v>1</v>
      </c>
      <c r="N4190">
        <f>COUNTIF(Orders!$A:$A,C4190)</f>
        <v>1</v>
      </c>
      <c r="P4190">
        <f>COUNTIF(Orders!$H:$H,UPPER(SUBSTITUTE(TRIM(C4190),"-","")))</f>
        <v>1</v>
      </c>
      <c r="R4190" t="str">
        <f t="shared" si="781"/>
        <v>Matched Order Reference</v>
      </c>
      <c r="S4190">
        <f t="shared" si="782"/>
        <v>1</v>
      </c>
      <c r="V4190" cm="1">
        <f t="array" ref="V4190">IF(E4190&lt;&gt;"CAPTURE",0,SUMPRODUCT((MDR_Rates!$A$2:$A$10=F4190)*(G4190&gt;MDR_Rates!$B$2:$B$10)*((MDR_Rates!$C$2:$C$10="")+(G4190&lt;=MDR_Rates!$C$2:$C$10))*MDR_Rates!$D$2:$D$10))</f>
        <v>0.3</v>
      </c>
      <c r="W4190">
        <f t="shared" si="783"/>
        <v>6.29</v>
      </c>
      <c r="X4190">
        <f t="shared" si="784"/>
        <v>1.1299999999999999</v>
      </c>
      <c r="Y4190">
        <f t="shared" si="785"/>
        <v>0</v>
      </c>
      <c r="Z4190">
        <f t="shared" si="786"/>
        <v>0</v>
      </c>
      <c r="AG4190" t="str">
        <f t="shared" si="787"/>
        <v/>
      </c>
      <c r="AI4190" t="str">
        <f t="shared" si="788"/>
        <v/>
      </c>
      <c r="AJ4190" t="str">
        <f t="shared" si="789"/>
        <v/>
      </c>
      <c r="AK4190" t="str">
        <f t="shared" si="790"/>
        <v>ORD26000411</v>
      </c>
      <c r="AL4190">
        <f>IF(E4190&lt;&gt;"CAPTURE","",COUNTIF(Orders!$H:$H,AK4190))</f>
        <v>1</v>
      </c>
      <c r="AP4190" t="str">
        <f t="shared" si="791"/>
        <v>Matched to Order</v>
      </c>
      <c r="AQ4190">
        <f>IF(COUNTIF($A$2:A4190,A4190)=1,1,0)</f>
        <v>1</v>
      </c>
    </row>
    <row r="4191" spans="1:43" x14ac:dyDescent="0.3">
      <c r="A4191" t="s">
        <v>16673</v>
      </c>
      <c r="C4191" t="s">
        <v>846</v>
      </c>
      <c r="D4191" s="1">
        <v>46288</v>
      </c>
      <c r="E4191" t="s">
        <v>11819</v>
      </c>
      <c r="F4191" t="s">
        <v>9</v>
      </c>
      <c r="G4191">
        <v>1498</v>
      </c>
      <c r="H4191">
        <v>0</v>
      </c>
      <c r="I4191">
        <v>0</v>
      </c>
      <c r="J4191">
        <v>1498</v>
      </c>
      <c r="K4191" s="1">
        <v>46290</v>
      </c>
      <c r="L4191" t="s">
        <v>16655</v>
      </c>
      <c r="M4191">
        <f t="shared" si="780"/>
        <v>1</v>
      </c>
      <c r="N4191">
        <f>COUNTIF(Orders!$A:$A,C4191)</f>
        <v>1</v>
      </c>
      <c r="P4191">
        <f>COUNTIF(Orders!$H:$H,UPPER(SUBSTITUTE(TRIM(C4191),"-","")))</f>
        <v>1</v>
      </c>
      <c r="R4191" t="str">
        <f t="shared" si="781"/>
        <v>Matched Order Reference</v>
      </c>
      <c r="S4191">
        <f t="shared" si="782"/>
        <v>1</v>
      </c>
      <c r="V4191" cm="1">
        <f t="array" ref="V4191">IF(E4191&lt;&gt;"CAPTURE",0,SUMPRODUCT((MDR_Rates!$A$2:$A$10=F4191)*(G4191&gt;MDR_Rates!$B$2:$B$10)*((MDR_Rates!$C$2:$C$10="")+(G4191&lt;=MDR_Rates!$C$2:$C$10))*MDR_Rates!$D$2:$D$10))</f>
        <v>0</v>
      </c>
      <c r="W4191">
        <f t="shared" si="783"/>
        <v>0</v>
      </c>
      <c r="X4191">
        <f t="shared" si="784"/>
        <v>0</v>
      </c>
      <c r="Y4191">
        <f t="shared" si="785"/>
        <v>0</v>
      </c>
      <c r="Z4191">
        <f t="shared" si="786"/>
        <v>0</v>
      </c>
      <c r="AG4191" t="str">
        <f t="shared" si="787"/>
        <v/>
      </c>
      <c r="AI4191" t="str">
        <f t="shared" si="788"/>
        <v/>
      </c>
      <c r="AJ4191" t="str">
        <f t="shared" si="789"/>
        <v/>
      </c>
      <c r="AK4191" t="str">
        <f t="shared" si="790"/>
        <v>ORD26000412</v>
      </c>
      <c r="AL4191">
        <f>IF(E4191&lt;&gt;"CAPTURE","",COUNTIF(Orders!$H:$H,AK4191))</f>
        <v>1</v>
      </c>
      <c r="AP4191" t="str">
        <f t="shared" si="791"/>
        <v>Matched to Order</v>
      </c>
      <c r="AQ4191">
        <f>IF(COUNTIF($A$2:A4191,A4191)=1,1,0)</f>
        <v>1</v>
      </c>
    </row>
    <row r="4192" spans="1:43" x14ac:dyDescent="0.3">
      <c r="A4192" t="s">
        <v>16674</v>
      </c>
      <c r="C4192" t="s">
        <v>924</v>
      </c>
      <c r="D4192" s="1">
        <v>46288</v>
      </c>
      <c r="E4192" t="s">
        <v>11819</v>
      </c>
      <c r="F4192" t="s">
        <v>9</v>
      </c>
      <c r="G4192">
        <v>299</v>
      </c>
      <c r="H4192">
        <v>0</v>
      </c>
      <c r="I4192">
        <v>0</v>
      </c>
      <c r="J4192">
        <v>299</v>
      </c>
      <c r="K4192" s="1">
        <v>46290</v>
      </c>
      <c r="L4192" t="s">
        <v>16655</v>
      </c>
      <c r="M4192">
        <f t="shared" si="780"/>
        <v>1</v>
      </c>
      <c r="N4192">
        <f>COUNTIF(Orders!$A:$A,C4192)</f>
        <v>1</v>
      </c>
      <c r="P4192">
        <f>COUNTIF(Orders!$H:$H,UPPER(SUBSTITUTE(TRIM(C4192),"-","")))</f>
        <v>1</v>
      </c>
      <c r="R4192" t="str">
        <f t="shared" si="781"/>
        <v>Matched Order Reference</v>
      </c>
      <c r="S4192">
        <f t="shared" si="782"/>
        <v>1</v>
      </c>
      <c r="V4192" cm="1">
        <f t="array" ref="V4192">IF(E4192&lt;&gt;"CAPTURE",0,SUMPRODUCT((MDR_Rates!$A$2:$A$10=F4192)*(G4192&gt;MDR_Rates!$B$2:$B$10)*((MDR_Rates!$C$2:$C$10="")+(G4192&lt;=MDR_Rates!$C$2:$C$10))*MDR_Rates!$D$2:$D$10))</f>
        <v>0</v>
      </c>
      <c r="W4192">
        <f t="shared" si="783"/>
        <v>0</v>
      </c>
      <c r="X4192">
        <f t="shared" si="784"/>
        <v>0</v>
      </c>
      <c r="Y4192">
        <f t="shared" si="785"/>
        <v>0</v>
      </c>
      <c r="Z4192">
        <f t="shared" si="786"/>
        <v>0</v>
      </c>
      <c r="AG4192" t="str">
        <f t="shared" si="787"/>
        <v/>
      </c>
      <c r="AI4192" t="str">
        <f t="shared" si="788"/>
        <v/>
      </c>
      <c r="AJ4192" t="str">
        <f t="shared" si="789"/>
        <v/>
      </c>
      <c r="AK4192" t="str">
        <f t="shared" si="790"/>
        <v>ORD26000451</v>
      </c>
      <c r="AL4192">
        <f>IF(E4192&lt;&gt;"CAPTURE","",COUNTIF(Orders!$H:$H,AK4192))</f>
        <v>1</v>
      </c>
      <c r="AP4192" t="str">
        <f t="shared" si="791"/>
        <v>Matched to Order</v>
      </c>
      <c r="AQ4192">
        <f>IF(COUNTIF($A$2:A4192,A4192)=1,1,0)</f>
        <v>1</v>
      </c>
    </row>
    <row r="4193" spans="1:43" x14ac:dyDescent="0.3">
      <c r="A4193" t="s">
        <v>16675</v>
      </c>
      <c r="C4193" t="s">
        <v>1047</v>
      </c>
      <c r="D4193" s="1">
        <v>46288</v>
      </c>
      <c r="E4193" t="s">
        <v>11819</v>
      </c>
      <c r="F4193" t="s">
        <v>9</v>
      </c>
      <c r="G4193">
        <v>4999</v>
      </c>
      <c r="H4193">
        <v>15</v>
      </c>
      <c r="I4193">
        <v>2.7</v>
      </c>
      <c r="J4193">
        <v>4981.3</v>
      </c>
      <c r="K4193" s="1">
        <v>46290</v>
      </c>
      <c r="L4193" t="s">
        <v>16655</v>
      </c>
      <c r="M4193">
        <f t="shared" si="780"/>
        <v>1</v>
      </c>
      <c r="N4193">
        <f>COUNTIF(Orders!$A:$A,C4193)</f>
        <v>1</v>
      </c>
      <c r="P4193">
        <f>COUNTIF(Orders!$H:$H,UPPER(SUBSTITUTE(TRIM(C4193),"-","")))</f>
        <v>1</v>
      </c>
      <c r="R4193" t="str">
        <f t="shared" si="781"/>
        <v>Matched Order Reference</v>
      </c>
      <c r="S4193">
        <f t="shared" si="782"/>
        <v>1</v>
      </c>
      <c r="V4193" cm="1">
        <f t="array" ref="V4193">IF(E4193&lt;&gt;"CAPTURE",0,SUMPRODUCT((MDR_Rates!$A$2:$A$10=F4193)*(G4193&gt;MDR_Rates!$B$2:$B$10)*((MDR_Rates!$C$2:$C$10="")+(G4193&lt;=MDR_Rates!$C$2:$C$10))*MDR_Rates!$D$2:$D$10))</f>
        <v>0.3</v>
      </c>
      <c r="W4193">
        <f t="shared" si="783"/>
        <v>15</v>
      </c>
      <c r="X4193">
        <f t="shared" si="784"/>
        <v>2.7</v>
      </c>
      <c r="Y4193">
        <f t="shared" si="785"/>
        <v>0</v>
      </c>
      <c r="Z4193">
        <f t="shared" si="786"/>
        <v>0</v>
      </c>
      <c r="AG4193" t="str">
        <f t="shared" si="787"/>
        <v/>
      </c>
      <c r="AI4193" t="str">
        <f t="shared" si="788"/>
        <v/>
      </c>
      <c r="AJ4193" t="str">
        <f t="shared" si="789"/>
        <v/>
      </c>
      <c r="AK4193" t="str">
        <f t="shared" si="790"/>
        <v>ORD26000513</v>
      </c>
      <c r="AL4193">
        <f>IF(E4193&lt;&gt;"CAPTURE","",COUNTIF(Orders!$H:$H,AK4193))</f>
        <v>1</v>
      </c>
      <c r="AP4193" t="str">
        <f t="shared" si="791"/>
        <v>Matched to Order</v>
      </c>
      <c r="AQ4193">
        <f>IF(COUNTIF($A$2:A4193,A4193)=1,1,0)</f>
        <v>1</v>
      </c>
    </row>
    <row r="4194" spans="1:43" x14ac:dyDescent="0.3">
      <c r="A4194" t="s">
        <v>16676</v>
      </c>
      <c r="C4194" t="s">
        <v>1051</v>
      </c>
      <c r="D4194" s="1">
        <v>46288</v>
      </c>
      <c r="E4194" t="s">
        <v>11819</v>
      </c>
      <c r="F4194" t="s">
        <v>9</v>
      </c>
      <c r="G4194">
        <v>4147</v>
      </c>
      <c r="H4194">
        <v>12.44</v>
      </c>
      <c r="I4194">
        <v>2.2400000000000002</v>
      </c>
      <c r="J4194">
        <v>4132.32</v>
      </c>
      <c r="K4194" s="1">
        <v>46290</v>
      </c>
      <c r="L4194" t="s">
        <v>16655</v>
      </c>
      <c r="M4194">
        <f t="shared" si="780"/>
        <v>1</v>
      </c>
      <c r="N4194">
        <f>COUNTIF(Orders!$A:$A,C4194)</f>
        <v>1</v>
      </c>
      <c r="P4194">
        <f>COUNTIF(Orders!$H:$H,UPPER(SUBSTITUTE(TRIM(C4194),"-","")))</f>
        <v>1</v>
      </c>
      <c r="R4194" t="str">
        <f t="shared" si="781"/>
        <v>Matched Order Reference</v>
      </c>
      <c r="S4194">
        <f t="shared" si="782"/>
        <v>1</v>
      </c>
      <c r="V4194" cm="1">
        <f t="array" ref="V4194">IF(E4194&lt;&gt;"CAPTURE",0,SUMPRODUCT((MDR_Rates!$A$2:$A$10=F4194)*(G4194&gt;MDR_Rates!$B$2:$B$10)*((MDR_Rates!$C$2:$C$10="")+(G4194&lt;=MDR_Rates!$C$2:$C$10))*MDR_Rates!$D$2:$D$10))</f>
        <v>0.3</v>
      </c>
      <c r="W4194">
        <f t="shared" si="783"/>
        <v>12.44</v>
      </c>
      <c r="X4194">
        <f t="shared" si="784"/>
        <v>2.2400000000000002</v>
      </c>
      <c r="Y4194">
        <f t="shared" si="785"/>
        <v>0</v>
      </c>
      <c r="Z4194">
        <f t="shared" si="786"/>
        <v>0</v>
      </c>
      <c r="AG4194" t="str">
        <f t="shared" si="787"/>
        <v/>
      </c>
      <c r="AI4194" t="str">
        <f t="shared" si="788"/>
        <v/>
      </c>
      <c r="AJ4194" t="str">
        <f t="shared" si="789"/>
        <v/>
      </c>
      <c r="AK4194" t="str">
        <f t="shared" si="790"/>
        <v>ORD26000515</v>
      </c>
      <c r="AL4194">
        <f>IF(E4194&lt;&gt;"CAPTURE","",COUNTIF(Orders!$H:$H,AK4194))</f>
        <v>1</v>
      </c>
      <c r="AP4194" t="str">
        <f t="shared" si="791"/>
        <v>Matched to Order</v>
      </c>
      <c r="AQ4194">
        <f>IF(COUNTIF($A$2:A4194,A4194)=1,1,0)</f>
        <v>1</v>
      </c>
    </row>
    <row r="4195" spans="1:43" x14ac:dyDescent="0.3">
      <c r="A4195" t="s">
        <v>16677</v>
      </c>
      <c r="C4195" t="s">
        <v>1167</v>
      </c>
      <c r="D4195" s="1">
        <v>46288</v>
      </c>
      <c r="E4195" t="s">
        <v>11819</v>
      </c>
      <c r="F4195" t="s">
        <v>9</v>
      </c>
      <c r="G4195">
        <v>2999</v>
      </c>
      <c r="H4195">
        <v>9</v>
      </c>
      <c r="I4195">
        <v>1.62</v>
      </c>
      <c r="J4195">
        <v>2988.38</v>
      </c>
      <c r="K4195" s="1">
        <v>46290</v>
      </c>
      <c r="L4195" t="s">
        <v>16655</v>
      </c>
      <c r="M4195">
        <f t="shared" si="780"/>
        <v>1</v>
      </c>
      <c r="N4195">
        <f>COUNTIF(Orders!$A:$A,C4195)</f>
        <v>1</v>
      </c>
      <c r="P4195">
        <f>COUNTIF(Orders!$H:$H,UPPER(SUBSTITUTE(TRIM(C4195),"-","")))</f>
        <v>1</v>
      </c>
      <c r="R4195" t="str">
        <f t="shared" si="781"/>
        <v>Matched Order Reference</v>
      </c>
      <c r="S4195">
        <f t="shared" si="782"/>
        <v>1</v>
      </c>
      <c r="V4195" cm="1">
        <f t="array" ref="V4195">IF(E4195&lt;&gt;"CAPTURE",0,SUMPRODUCT((MDR_Rates!$A$2:$A$10=F4195)*(G4195&gt;MDR_Rates!$B$2:$B$10)*((MDR_Rates!$C$2:$C$10="")+(G4195&lt;=MDR_Rates!$C$2:$C$10))*MDR_Rates!$D$2:$D$10))</f>
        <v>0.3</v>
      </c>
      <c r="W4195">
        <f t="shared" si="783"/>
        <v>9</v>
      </c>
      <c r="X4195">
        <f t="shared" si="784"/>
        <v>1.62</v>
      </c>
      <c r="Y4195">
        <f t="shared" si="785"/>
        <v>0</v>
      </c>
      <c r="Z4195">
        <f t="shared" si="786"/>
        <v>0</v>
      </c>
      <c r="AG4195" t="str">
        <f t="shared" si="787"/>
        <v/>
      </c>
      <c r="AI4195" t="str">
        <f t="shared" si="788"/>
        <v/>
      </c>
      <c r="AJ4195" t="str">
        <f t="shared" si="789"/>
        <v/>
      </c>
      <c r="AK4195" t="str">
        <f t="shared" si="790"/>
        <v>ORD26000573</v>
      </c>
      <c r="AL4195">
        <f>IF(E4195&lt;&gt;"CAPTURE","",COUNTIF(Orders!$H:$H,AK4195))</f>
        <v>1</v>
      </c>
      <c r="AP4195" t="str">
        <f t="shared" si="791"/>
        <v>Matched to Order</v>
      </c>
      <c r="AQ4195">
        <f>IF(COUNTIF($A$2:A4195,A4195)=1,1,0)</f>
        <v>1</v>
      </c>
    </row>
    <row r="4196" spans="1:43" x14ac:dyDescent="0.3">
      <c r="A4196" t="s">
        <v>16678</v>
      </c>
      <c r="C4196" t="s">
        <v>16679</v>
      </c>
      <c r="D4196" s="1">
        <v>46288</v>
      </c>
      <c r="E4196" t="s">
        <v>11819</v>
      </c>
      <c r="F4196" t="s">
        <v>9</v>
      </c>
      <c r="G4196">
        <v>848</v>
      </c>
      <c r="H4196">
        <v>0</v>
      </c>
      <c r="I4196">
        <v>0</v>
      </c>
      <c r="J4196">
        <v>848</v>
      </c>
      <c r="K4196" s="1">
        <v>46290</v>
      </c>
      <c r="L4196" t="s">
        <v>16655</v>
      </c>
      <c r="M4196">
        <f t="shared" si="780"/>
        <v>1</v>
      </c>
      <c r="N4196">
        <f>COUNTIF(Orders!$A:$A,C4196)</f>
        <v>1</v>
      </c>
      <c r="P4196">
        <f>COUNTIF(Orders!$H:$H,UPPER(SUBSTITUTE(TRIM(C4196),"-","")))</f>
        <v>1</v>
      </c>
      <c r="R4196" t="str">
        <f t="shared" si="781"/>
        <v>Matched Order Reference</v>
      </c>
      <c r="S4196">
        <f t="shared" si="782"/>
        <v>1</v>
      </c>
      <c r="V4196" cm="1">
        <f t="array" ref="V4196">IF(E4196&lt;&gt;"CAPTURE",0,SUMPRODUCT((MDR_Rates!$A$2:$A$10=F4196)*(G4196&gt;MDR_Rates!$B$2:$B$10)*((MDR_Rates!$C$2:$C$10="")+(G4196&lt;=MDR_Rates!$C$2:$C$10))*MDR_Rates!$D$2:$D$10))</f>
        <v>0</v>
      </c>
      <c r="W4196">
        <f t="shared" si="783"/>
        <v>0</v>
      </c>
      <c r="X4196">
        <f t="shared" si="784"/>
        <v>0</v>
      </c>
      <c r="Y4196">
        <f t="shared" si="785"/>
        <v>0</v>
      </c>
      <c r="Z4196">
        <f t="shared" si="786"/>
        <v>0</v>
      </c>
      <c r="AG4196" t="str">
        <f t="shared" si="787"/>
        <v/>
      </c>
      <c r="AI4196" t="str">
        <f t="shared" si="788"/>
        <v/>
      </c>
      <c r="AJ4196" t="str">
        <f t="shared" si="789"/>
        <v/>
      </c>
      <c r="AK4196" t="str">
        <f t="shared" si="790"/>
        <v>ORD26000597</v>
      </c>
      <c r="AL4196">
        <f>IF(E4196&lt;&gt;"CAPTURE","",COUNTIF(Orders!$H:$H,AK4196))</f>
        <v>1</v>
      </c>
      <c r="AP4196" t="str">
        <f t="shared" si="791"/>
        <v>Matched to Order</v>
      </c>
      <c r="AQ4196">
        <f>IF(COUNTIF($A$2:A4196,A4196)=1,1,0)</f>
        <v>1</v>
      </c>
    </row>
    <row r="4197" spans="1:43" x14ac:dyDescent="0.3">
      <c r="A4197" t="s">
        <v>16680</v>
      </c>
      <c r="C4197" t="s">
        <v>1282</v>
      </c>
      <c r="D4197" s="1">
        <v>46288</v>
      </c>
      <c r="E4197" t="s">
        <v>11819</v>
      </c>
      <c r="F4197" t="s">
        <v>9</v>
      </c>
      <c r="G4197">
        <v>4097</v>
      </c>
      <c r="H4197">
        <v>12.29</v>
      </c>
      <c r="I4197">
        <v>2.21</v>
      </c>
      <c r="J4197">
        <v>4082.5</v>
      </c>
      <c r="K4197" s="1">
        <v>46290</v>
      </c>
      <c r="L4197" t="s">
        <v>16655</v>
      </c>
      <c r="M4197">
        <f t="shared" si="780"/>
        <v>1</v>
      </c>
      <c r="N4197">
        <f>COUNTIF(Orders!$A:$A,C4197)</f>
        <v>1</v>
      </c>
      <c r="P4197">
        <f>COUNTIF(Orders!$H:$H,UPPER(SUBSTITUTE(TRIM(C4197),"-","")))</f>
        <v>1</v>
      </c>
      <c r="R4197" t="str">
        <f t="shared" si="781"/>
        <v>Matched Order Reference</v>
      </c>
      <c r="S4197">
        <f t="shared" si="782"/>
        <v>1</v>
      </c>
      <c r="V4197" cm="1">
        <f t="array" ref="V4197">IF(E4197&lt;&gt;"CAPTURE",0,SUMPRODUCT((MDR_Rates!$A$2:$A$10=F4197)*(G4197&gt;MDR_Rates!$B$2:$B$10)*((MDR_Rates!$C$2:$C$10="")+(G4197&lt;=MDR_Rates!$C$2:$C$10))*MDR_Rates!$D$2:$D$10))</f>
        <v>0.3</v>
      </c>
      <c r="W4197">
        <f t="shared" si="783"/>
        <v>12.29</v>
      </c>
      <c r="X4197">
        <f t="shared" si="784"/>
        <v>2.21</v>
      </c>
      <c r="Y4197">
        <f t="shared" si="785"/>
        <v>0</v>
      </c>
      <c r="Z4197">
        <f t="shared" si="786"/>
        <v>0</v>
      </c>
      <c r="AG4197" t="str">
        <f t="shared" si="787"/>
        <v/>
      </c>
      <c r="AI4197" t="str">
        <f t="shared" si="788"/>
        <v/>
      </c>
      <c r="AJ4197" t="str">
        <f t="shared" si="789"/>
        <v/>
      </c>
      <c r="AK4197" t="str">
        <f t="shared" si="790"/>
        <v>ORD26000631</v>
      </c>
      <c r="AL4197">
        <f>IF(E4197&lt;&gt;"CAPTURE","",COUNTIF(Orders!$H:$H,AK4197))</f>
        <v>1</v>
      </c>
      <c r="AP4197" t="str">
        <f t="shared" si="791"/>
        <v>Matched to Order</v>
      </c>
      <c r="AQ4197">
        <f>IF(COUNTIF($A$2:A4197,A4197)=1,1,0)</f>
        <v>1</v>
      </c>
    </row>
    <row r="4198" spans="1:43" x14ac:dyDescent="0.3">
      <c r="A4198" t="s">
        <v>16681</v>
      </c>
      <c r="C4198" t="s">
        <v>1288</v>
      </c>
      <c r="D4198" s="1">
        <v>46288</v>
      </c>
      <c r="E4198" t="s">
        <v>11819</v>
      </c>
      <c r="F4198" t="s">
        <v>17</v>
      </c>
      <c r="G4198">
        <v>599</v>
      </c>
      <c r="H4198">
        <v>10.78</v>
      </c>
      <c r="I4198">
        <v>1.94</v>
      </c>
      <c r="J4198">
        <v>586.28</v>
      </c>
      <c r="K4198" s="1">
        <v>46290</v>
      </c>
      <c r="L4198" t="s">
        <v>16655</v>
      </c>
      <c r="M4198">
        <f t="shared" si="780"/>
        <v>1</v>
      </c>
      <c r="N4198">
        <f>COUNTIF(Orders!$A:$A,C4198)</f>
        <v>1</v>
      </c>
      <c r="P4198">
        <f>COUNTIF(Orders!$H:$H,UPPER(SUBSTITUTE(TRIM(C4198),"-","")))</f>
        <v>1</v>
      </c>
      <c r="R4198" t="str">
        <f t="shared" si="781"/>
        <v>Matched Order Reference</v>
      </c>
      <c r="S4198">
        <f t="shared" si="782"/>
        <v>1</v>
      </c>
      <c r="V4198" cm="1">
        <f t="array" ref="V4198">IF(E4198&lt;&gt;"CAPTURE",0,SUMPRODUCT((MDR_Rates!$A$2:$A$10=F4198)*(G4198&gt;MDR_Rates!$B$2:$B$10)*((MDR_Rates!$C$2:$C$10="")+(G4198&lt;=MDR_Rates!$C$2:$C$10))*MDR_Rates!$D$2:$D$10))</f>
        <v>1.8</v>
      </c>
      <c r="W4198">
        <f t="shared" si="783"/>
        <v>10.78</v>
      </c>
      <c r="X4198">
        <f t="shared" si="784"/>
        <v>1.94</v>
      </c>
      <c r="Y4198">
        <f t="shared" si="785"/>
        <v>0</v>
      </c>
      <c r="Z4198">
        <f t="shared" si="786"/>
        <v>0</v>
      </c>
      <c r="AG4198" t="str">
        <f t="shared" si="787"/>
        <v/>
      </c>
      <c r="AI4198" t="str">
        <f t="shared" si="788"/>
        <v/>
      </c>
      <c r="AJ4198" t="str">
        <f t="shared" si="789"/>
        <v/>
      </c>
      <c r="AK4198" t="str">
        <f t="shared" si="790"/>
        <v>ORD26000634</v>
      </c>
      <c r="AL4198">
        <f>IF(E4198&lt;&gt;"CAPTURE","",COUNTIF(Orders!$H:$H,AK4198))</f>
        <v>1</v>
      </c>
      <c r="AP4198" t="str">
        <f t="shared" si="791"/>
        <v>Matched to Order</v>
      </c>
      <c r="AQ4198">
        <f>IF(COUNTIF($A$2:A4198,A4198)=1,1,0)</f>
        <v>1</v>
      </c>
    </row>
    <row r="4199" spans="1:43" x14ac:dyDescent="0.3">
      <c r="A4199" t="s">
        <v>16682</v>
      </c>
      <c r="C4199" t="s">
        <v>1623</v>
      </c>
      <c r="D4199" s="1">
        <v>46288</v>
      </c>
      <c r="E4199" t="s">
        <v>11819</v>
      </c>
      <c r="F4199" t="s">
        <v>9</v>
      </c>
      <c r="G4199">
        <v>1799</v>
      </c>
      <c r="H4199">
        <v>0</v>
      </c>
      <c r="I4199">
        <v>0</v>
      </c>
      <c r="J4199">
        <v>1799</v>
      </c>
      <c r="K4199" s="1">
        <v>46290</v>
      </c>
      <c r="L4199" t="s">
        <v>16655</v>
      </c>
      <c r="M4199">
        <f t="shared" si="780"/>
        <v>1</v>
      </c>
      <c r="N4199">
        <f>COUNTIF(Orders!$A:$A,C4199)</f>
        <v>1</v>
      </c>
      <c r="P4199">
        <f>COUNTIF(Orders!$H:$H,UPPER(SUBSTITUTE(TRIM(C4199),"-","")))</f>
        <v>1</v>
      </c>
      <c r="R4199" t="str">
        <f t="shared" si="781"/>
        <v>Matched Order Reference</v>
      </c>
      <c r="S4199">
        <f t="shared" si="782"/>
        <v>1</v>
      </c>
      <c r="V4199" cm="1">
        <f t="array" ref="V4199">IF(E4199&lt;&gt;"CAPTURE",0,SUMPRODUCT((MDR_Rates!$A$2:$A$10=F4199)*(G4199&gt;MDR_Rates!$B$2:$B$10)*((MDR_Rates!$C$2:$C$10="")+(G4199&lt;=MDR_Rates!$C$2:$C$10))*MDR_Rates!$D$2:$D$10))</f>
        <v>0</v>
      </c>
      <c r="W4199">
        <f t="shared" si="783"/>
        <v>0</v>
      </c>
      <c r="X4199">
        <f t="shared" si="784"/>
        <v>0</v>
      </c>
      <c r="Y4199">
        <f t="shared" si="785"/>
        <v>0</v>
      </c>
      <c r="Z4199">
        <f t="shared" si="786"/>
        <v>0</v>
      </c>
      <c r="AG4199" t="str">
        <f t="shared" si="787"/>
        <v/>
      </c>
      <c r="AI4199" t="str">
        <f t="shared" si="788"/>
        <v/>
      </c>
      <c r="AJ4199" t="str">
        <f t="shared" si="789"/>
        <v/>
      </c>
      <c r="AK4199" t="str">
        <f t="shared" si="790"/>
        <v>ORD26000802</v>
      </c>
      <c r="AL4199">
        <f>IF(E4199&lt;&gt;"CAPTURE","",COUNTIF(Orders!$H:$H,AK4199))</f>
        <v>1</v>
      </c>
      <c r="AP4199" t="str">
        <f t="shared" si="791"/>
        <v>Matched to Order</v>
      </c>
      <c r="AQ4199">
        <f>IF(COUNTIF($A$2:A4199,A4199)=1,1,0)</f>
        <v>1</v>
      </c>
    </row>
    <row r="4200" spans="1:43" x14ac:dyDescent="0.3">
      <c r="A4200" t="s">
        <v>16683</v>
      </c>
      <c r="C4200" t="s">
        <v>1795</v>
      </c>
      <c r="D4200" s="1">
        <v>46288</v>
      </c>
      <c r="E4200" t="s">
        <v>11819</v>
      </c>
      <c r="F4200" t="s">
        <v>9</v>
      </c>
      <c r="G4200">
        <v>799</v>
      </c>
      <c r="H4200">
        <v>0</v>
      </c>
      <c r="I4200">
        <v>0</v>
      </c>
      <c r="J4200">
        <v>799</v>
      </c>
      <c r="K4200" s="1">
        <v>46290</v>
      </c>
      <c r="L4200" t="s">
        <v>16655</v>
      </c>
      <c r="M4200">
        <f t="shared" si="780"/>
        <v>1</v>
      </c>
      <c r="N4200">
        <f>COUNTIF(Orders!$A:$A,C4200)</f>
        <v>1</v>
      </c>
      <c r="P4200">
        <f>COUNTIF(Orders!$H:$H,UPPER(SUBSTITUTE(TRIM(C4200),"-","")))</f>
        <v>1</v>
      </c>
      <c r="R4200" t="str">
        <f t="shared" si="781"/>
        <v>Matched Order Reference</v>
      </c>
      <c r="S4200">
        <f t="shared" si="782"/>
        <v>1</v>
      </c>
      <c r="V4200" cm="1">
        <f t="array" ref="V4200">IF(E4200&lt;&gt;"CAPTURE",0,SUMPRODUCT((MDR_Rates!$A$2:$A$10=F4200)*(G4200&gt;MDR_Rates!$B$2:$B$10)*((MDR_Rates!$C$2:$C$10="")+(G4200&lt;=MDR_Rates!$C$2:$C$10))*MDR_Rates!$D$2:$D$10))</f>
        <v>0</v>
      </c>
      <c r="W4200">
        <f t="shared" si="783"/>
        <v>0</v>
      </c>
      <c r="X4200">
        <f t="shared" si="784"/>
        <v>0</v>
      </c>
      <c r="Y4200">
        <f t="shared" si="785"/>
        <v>0</v>
      </c>
      <c r="Z4200">
        <f t="shared" si="786"/>
        <v>0</v>
      </c>
      <c r="AG4200" t="str">
        <f t="shared" si="787"/>
        <v/>
      </c>
      <c r="AI4200" t="str">
        <f t="shared" si="788"/>
        <v/>
      </c>
      <c r="AJ4200" t="str">
        <f t="shared" si="789"/>
        <v/>
      </c>
      <c r="AK4200" t="str">
        <f t="shared" si="790"/>
        <v>ORD26000889</v>
      </c>
      <c r="AL4200">
        <f>IF(E4200&lt;&gt;"CAPTURE","",COUNTIF(Orders!$H:$H,AK4200))</f>
        <v>1</v>
      </c>
      <c r="AP4200" t="str">
        <f t="shared" si="791"/>
        <v>Matched to Order</v>
      </c>
      <c r="AQ4200">
        <f>IF(COUNTIF($A$2:A4200,A4200)=1,1,0)</f>
        <v>1</v>
      </c>
    </row>
    <row r="4201" spans="1:43" x14ac:dyDescent="0.3">
      <c r="A4201" t="s">
        <v>16684</v>
      </c>
      <c r="C4201" t="s">
        <v>1845</v>
      </c>
      <c r="D4201" s="1">
        <v>46288</v>
      </c>
      <c r="E4201" t="s">
        <v>11819</v>
      </c>
      <c r="F4201" t="s">
        <v>9</v>
      </c>
      <c r="G4201">
        <v>499</v>
      </c>
      <c r="H4201">
        <v>0</v>
      </c>
      <c r="I4201">
        <v>0</v>
      </c>
      <c r="J4201">
        <v>499</v>
      </c>
      <c r="K4201" s="1">
        <v>46290</v>
      </c>
      <c r="L4201" t="s">
        <v>16655</v>
      </c>
      <c r="M4201">
        <f t="shared" si="780"/>
        <v>1</v>
      </c>
      <c r="N4201">
        <f>COUNTIF(Orders!$A:$A,C4201)</f>
        <v>1</v>
      </c>
      <c r="P4201">
        <f>COUNTIF(Orders!$H:$H,UPPER(SUBSTITUTE(TRIM(C4201),"-","")))</f>
        <v>1</v>
      </c>
      <c r="R4201" t="str">
        <f t="shared" si="781"/>
        <v>Matched Order Reference</v>
      </c>
      <c r="S4201">
        <f t="shared" si="782"/>
        <v>1</v>
      </c>
      <c r="V4201" cm="1">
        <f t="array" ref="V4201">IF(E4201&lt;&gt;"CAPTURE",0,SUMPRODUCT((MDR_Rates!$A$2:$A$10=F4201)*(G4201&gt;MDR_Rates!$B$2:$B$10)*((MDR_Rates!$C$2:$C$10="")+(G4201&lt;=MDR_Rates!$C$2:$C$10))*MDR_Rates!$D$2:$D$10))</f>
        <v>0</v>
      </c>
      <c r="W4201">
        <f t="shared" si="783"/>
        <v>0</v>
      </c>
      <c r="X4201">
        <f t="shared" si="784"/>
        <v>0</v>
      </c>
      <c r="Y4201">
        <f t="shared" si="785"/>
        <v>0</v>
      </c>
      <c r="Z4201">
        <f t="shared" si="786"/>
        <v>0</v>
      </c>
      <c r="AG4201" t="str">
        <f t="shared" si="787"/>
        <v/>
      </c>
      <c r="AI4201" t="str">
        <f t="shared" si="788"/>
        <v/>
      </c>
      <c r="AJ4201" t="str">
        <f t="shared" si="789"/>
        <v/>
      </c>
      <c r="AK4201" t="str">
        <f t="shared" si="790"/>
        <v>ORD26000914</v>
      </c>
      <c r="AL4201">
        <f>IF(E4201&lt;&gt;"CAPTURE","",COUNTIF(Orders!$H:$H,AK4201))</f>
        <v>1</v>
      </c>
      <c r="AP4201" t="str">
        <f t="shared" si="791"/>
        <v>Matched to Order</v>
      </c>
      <c r="AQ4201">
        <f>IF(COUNTIF($A$2:A4201,A4201)=1,1,0)</f>
        <v>1</v>
      </c>
    </row>
    <row r="4202" spans="1:43" x14ac:dyDescent="0.3">
      <c r="A4202" t="s">
        <v>16685</v>
      </c>
      <c r="C4202" t="s">
        <v>1884</v>
      </c>
      <c r="D4202" s="1">
        <v>46288</v>
      </c>
      <c r="E4202" t="s">
        <v>11819</v>
      </c>
      <c r="F4202" t="s">
        <v>9</v>
      </c>
      <c r="G4202">
        <v>9297</v>
      </c>
      <c r="H4202">
        <v>27.89</v>
      </c>
      <c r="I4202">
        <v>5.0199999999999996</v>
      </c>
      <c r="J4202">
        <v>9264.09</v>
      </c>
      <c r="K4202" s="1">
        <v>46290</v>
      </c>
      <c r="L4202" t="s">
        <v>16655</v>
      </c>
      <c r="M4202">
        <f t="shared" si="780"/>
        <v>1</v>
      </c>
      <c r="N4202">
        <f>COUNTIF(Orders!$A:$A,C4202)</f>
        <v>1</v>
      </c>
      <c r="P4202">
        <f>COUNTIF(Orders!$H:$H,UPPER(SUBSTITUTE(TRIM(C4202),"-","")))</f>
        <v>1</v>
      </c>
      <c r="R4202" t="str">
        <f t="shared" si="781"/>
        <v>Matched Order Reference</v>
      </c>
      <c r="S4202">
        <f t="shared" si="782"/>
        <v>1</v>
      </c>
      <c r="V4202" cm="1">
        <f t="array" ref="V4202">IF(E4202&lt;&gt;"CAPTURE",0,SUMPRODUCT((MDR_Rates!$A$2:$A$10=F4202)*(G4202&gt;MDR_Rates!$B$2:$B$10)*((MDR_Rates!$C$2:$C$10="")+(G4202&lt;=MDR_Rates!$C$2:$C$10))*MDR_Rates!$D$2:$D$10))</f>
        <v>0.3</v>
      </c>
      <c r="W4202">
        <f t="shared" si="783"/>
        <v>27.89</v>
      </c>
      <c r="X4202">
        <f t="shared" si="784"/>
        <v>5.0199999999999996</v>
      </c>
      <c r="Y4202">
        <f t="shared" si="785"/>
        <v>0</v>
      </c>
      <c r="Z4202">
        <f t="shared" si="786"/>
        <v>0</v>
      </c>
      <c r="AG4202" t="str">
        <f t="shared" si="787"/>
        <v/>
      </c>
      <c r="AI4202" t="str">
        <f t="shared" si="788"/>
        <v/>
      </c>
      <c r="AJ4202" t="str">
        <f t="shared" si="789"/>
        <v/>
      </c>
      <c r="AK4202" t="str">
        <f t="shared" si="790"/>
        <v>ORD26000934</v>
      </c>
      <c r="AL4202">
        <f>IF(E4202&lt;&gt;"CAPTURE","",COUNTIF(Orders!$H:$H,AK4202))</f>
        <v>1</v>
      </c>
      <c r="AP4202" t="str">
        <f t="shared" si="791"/>
        <v>Matched to Order</v>
      </c>
      <c r="AQ4202">
        <f>IF(COUNTIF($A$2:A4202,A4202)=1,1,0)</f>
        <v>1</v>
      </c>
    </row>
    <row r="4203" spans="1:43" x14ac:dyDescent="0.3">
      <c r="A4203" t="s">
        <v>16686</v>
      </c>
      <c r="C4203" t="s">
        <v>1904</v>
      </c>
      <c r="D4203" s="1">
        <v>46288</v>
      </c>
      <c r="E4203" t="s">
        <v>11819</v>
      </c>
      <c r="F4203" t="s">
        <v>17</v>
      </c>
      <c r="G4203">
        <v>6498</v>
      </c>
      <c r="H4203">
        <v>103.97</v>
      </c>
      <c r="I4203">
        <v>18.71</v>
      </c>
      <c r="J4203">
        <v>6375.32</v>
      </c>
      <c r="K4203" s="1">
        <v>46290</v>
      </c>
      <c r="L4203" t="s">
        <v>16655</v>
      </c>
      <c r="M4203">
        <f t="shared" si="780"/>
        <v>1</v>
      </c>
      <c r="N4203">
        <f>COUNTIF(Orders!$A:$A,C4203)</f>
        <v>1</v>
      </c>
      <c r="P4203">
        <f>COUNTIF(Orders!$H:$H,UPPER(SUBSTITUTE(TRIM(C4203),"-","")))</f>
        <v>1</v>
      </c>
      <c r="R4203" t="str">
        <f t="shared" si="781"/>
        <v>Matched Order Reference</v>
      </c>
      <c r="S4203">
        <f t="shared" si="782"/>
        <v>1</v>
      </c>
      <c r="V4203" cm="1">
        <f t="array" ref="V4203">IF(E4203&lt;&gt;"CAPTURE",0,SUMPRODUCT((MDR_Rates!$A$2:$A$10=F4203)*(G4203&gt;MDR_Rates!$B$2:$B$10)*((MDR_Rates!$C$2:$C$10="")+(G4203&lt;=MDR_Rates!$C$2:$C$10))*MDR_Rates!$D$2:$D$10))</f>
        <v>1.6</v>
      </c>
      <c r="W4203">
        <f t="shared" si="783"/>
        <v>103.97</v>
      </c>
      <c r="X4203">
        <f t="shared" si="784"/>
        <v>18.71</v>
      </c>
      <c r="Y4203">
        <f t="shared" si="785"/>
        <v>0</v>
      </c>
      <c r="Z4203">
        <f t="shared" si="786"/>
        <v>0</v>
      </c>
      <c r="AG4203" t="str">
        <f t="shared" si="787"/>
        <v/>
      </c>
      <c r="AI4203" t="str">
        <f t="shared" si="788"/>
        <v/>
      </c>
      <c r="AJ4203" t="str">
        <f t="shared" si="789"/>
        <v/>
      </c>
      <c r="AK4203" t="str">
        <f t="shared" si="790"/>
        <v>ORD26000944</v>
      </c>
      <c r="AL4203">
        <f>IF(E4203&lt;&gt;"CAPTURE","",COUNTIF(Orders!$H:$H,AK4203))</f>
        <v>1</v>
      </c>
      <c r="AP4203" t="str">
        <f t="shared" si="791"/>
        <v>Matched to Order</v>
      </c>
      <c r="AQ4203">
        <f>IF(COUNTIF($A$2:A4203,A4203)=1,1,0)</f>
        <v>1</v>
      </c>
    </row>
    <row r="4204" spans="1:43" x14ac:dyDescent="0.3">
      <c r="A4204" t="s">
        <v>16687</v>
      </c>
      <c r="C4204" t="s">
        <v>1978</v>
      </c>
      <c r="D4204" s="1">
        <v>46288</v>
      </c>
      <c r="E4204" t="s">
        <v>11819</v>
      </c>
      <c r="F4204" t="s">
        <v>9</v>
      </c>
      <c r="G4204">
        <v>1799</v>
      </c>
      <c r="H4204">
        <v>0</v>
      </c>
      <c r="I4204">
        <v>0</v>
      </c>
      <c r="J4204">
        <v>1799</v>
      </c>
      <c r="K4204" s="1">
        <v>46290</v>
      </c>
      <c r="L4204" t="s">
        <v>16655</v>
      </c>
      <c r="M4204">
        <f t="shared" si="780"/>
        <v>1</v>
      </c>
      <c r="N4204">
        <f>COUNTIF(Orders!$A:$A,C4204)</f>
        <v>1</v>
      </c>
      <c r="P4204">
        <f>COUNTIF(Orders!$H:$H,UPPER(SUBSTITUTE(TRIM(C4204),"-","")))</f>
        <v>1</v>
      </c>
      <c r="R4204" t="str">
        <f t="shared" si="781"/>
        <v>Matched Order Reference</v>
      </c>
      <c r="S4204">
        <f t="shared" si="782"/>
        <v>1</v>
      </c>
      <c r="V4204" cm="1">
        <f t="array" ref="V4204">IF(E4204&lt;&gt;"CAPTURE",0,SUMPRODUCT((MDR_Rates!$A$2:$A$10=F4204)*(G4204&gt;MDR_Rates!$B$2:$B$10)*((MDR_Rates!$C$2:$C$10="")+(G4204&lt;=MDR_Rates!$C$2:$C$10))*MDR_Rates!$D$2:$D$10))</f>
        <v>0</v>
      </c>
      <c r="W4204">
        <f t="shared" si="783"/>
        <v>0</v>
      </c>
      <c r="X4204">
        <f t="shared" si="784"/>
        <v>0</v>
      </c>
      <c r="Y4204">
        <f t="shared" si="785"/>
        <v>0</v>
      </c>
      <c r="Z4204">
        <f t="shared" si="786"/>
        <v>0</v>
      </c>
      <c r="AG4204" t="str">
        <f t="shared" si="787"/>
        <v/>
      </c>
      <c r="AI4204" t="str">
        <f t="shared" si="788"/>
        <v/>
      </c>
      <c r="AJ4204" t="str">
        <f t="shared" si="789"/>
        <v/>
      </c>
      <c r="AK4204" t="str">
        <f t="shared" si="790"/>
        <v>ORD26000981</v>
      </c>
      <c r="AL4204">
        <f>IF(E4204&lt;&gt;"CAPTURE","",COUNTIF(Orders!$H:$H,AK4204))</f>
        <v>1</v>
      </c>
      <c r="AP4204" t="str">
        <f t="shared" si="791"/>
        <v>Matched to Order</v>
      </c>
      <c r="AQ4204">
        <f>IF(COUNTIF($A$2:A4204,A4204)=1,1,0)</f>
        <v>1</v>
      </c>
    </row>
    <row r="4205" spans="1:43" x14ac:dyDescent="0.3">
      <c r="A4205" t="s">
        <v>16688</v>
      </c>
      <c r="C4205" t="s">
        <v>2030</v>
      </c>
      <c r="D4205" s="1">
        <v>46288</v>
      </c>
      <c r="E4205" t="s">
        <v>11819</v>
      </c>
      <c r="F4205" t="s">
        <v>33</v>
      </c>
      <c r="G4205">
        <v>499</v>
      </c>
      <c r="H4205">
        <v>7.49</v>
      </c>
      <c r="I4205">
        <v>1.35</v>
      </c>
      <c r="J4205">
        <v>490.16</v>
      </c>
      <c r="K4205" s="1">
        <v>46290</v>
      </c>
      <c r="L4205" t="s">
        <v>16655</v>
      </c>
      <c r="M4205">
        <f t="shared" si="780"/>
        <v>1</v>
      </c>
      <c r="N4205">
        <f>COUNTIF(Orders!$A:$A,C4205)</f>
        <v>1</v>
      </c>
      <c r="P4205">
        <f>COUNTIF(Orders!$H:$H,UPPER(SUBSTITUTE(TRIM(C4205),"-","")))</f>
        <v>1</v>
      </c>
      <c r="R4205" t="str">
        <f t="shared" si="781"/>
        <v>Matched Order Reference</v>
      </c>
      <c r="S4205">
        <f t="shared" si="782"/>
        <v>1</v>
      </c>
      <c r="V4205" cm="1">
        <f t="array" ref="V4205">IF(E4205&lt;&gt;"CAPTURE",0,SUMPRODUCT((MDR_Rates!$A$2:$A$10=F4205)*(G4205&gt;MDR_Rates!$B$2:$B$10)*((MDR_Rates!$C$2:$C$10="")+(G4205&lt;=MDR_Rates!$C$2:$C$10))*MDR_Rates!$D$2:$D$10))</f>
        <v>1.5</v>
      </c>
      <c r="W4205">
        <f t="shared" si="783"/>
        <v>7.49</v>
      </c>
      <c r="X4205">
        <f t="shared" si="784"/>
        <v>1.35</v>
      </c>
      <c r="Y4205">
        <f t="shared" si="785"/>
        <v>0</v>
      </c>
      <c r="Z4205">
        <f t="shared" si="786"/>
        <v>0</v>
      </c>
      <c r="AG4205" t="str">
        <f t="shared" si="787"/>
        <v/>
      </c>
      <c r="AI4205" t="str">
        <f t="shared" si="788"/>
        <v/>
      </c>
      <c r="AJ4205" t="str">
        <f t="shared" si="789"/>
        <v/>
      </c>
      <c r="AK4205" t="str">
        <f t="shared" si="790"/>
        <v>ORD26001007</v>
      </c>
      <c r="AL4205">
        <f>IF(E4205&lt;&gt;"CAPTURE","",COUNTIF(Orders!$H:$H,AK4205))</f>
        <v>1</v>
      </c>
      <c r="AP4205" t="str">
        <f t="shared" si="791"/>
        <v>Matched to Order</v>
      </c>
      <c r="AQ4205">
        <f>IF(COUNTIF($A$2:A4205,A4205)=1,1,0)</f>
        <v>1</v>
      </c>
    </row>
    <row r="4206" spans="1:43" x14ac:dyDescent="0.3">
      <c r="A4206" t="s">
        <v>16689</v>
      </c>
      <c r="C4206" t="s">
        <v>2148</v>
      </c>
      <c r="D4206" s="1">
        <v>46288</v>
      </c>
      <c r="E4206" t="s">
        <v>11819</v>
      </c>
      <c r="F4206" t="s">
        <v>9</v>
      </c>
      <c r="G4206">
        <v>4999</v>
      </c>
      <c r="H4206">
        <v>15</v>
      </c>
      <c r="I4206">
        <v>2.7</v>
      </c>
      <c r="J4206">
        <v>4981.3</v>
      </c>
      <c r="K4206" s="1">
        <v>46290</v>
      </c>
      <c r="L4206" t="s">
        <v>16655</v>
      </c>
      <c r="M4206">
        <f t="shared" si="780"/>
        <v>1</v>
      </c>
      <c r="N4206">
        <f>COUNTIF(Orders!$A:$A,C4206)</f>
        <v>1</v>
      </c>
      <c r="P4206">
        <f>COUNTIF(Orders!$H:$H,UPPER(SUBSTITUTE(TRIM(C4206),"-","")))</f>
        <v>1</v>
      </c>
      <c r="R4206" t="str">
        <f t="shared" si="781"/>
        <v>Matched Order Reference</v>
      </c>
      <c r="S4206">
        <f t="shared" si="782"/>
        <v>1</v>
      </c>
      <c r="V4206" cm="1">
        <f t="array" ref="V4206">IF(E4206&lt;&gt;"CAPTURE",0,SUMPRODUCT((MDR_Rates!$A$2:$A$10=F4206)*(G4206&gt;MDR_Rates!$B$2:$B$10)*((MDR_Rates!$C$2:$C$10="")+(G4206&lt;=MDR_Rates!$C$2:$C$10))*MDR_Rates!$D$2:$D$10))</f>
        <v>0.3</v>
      </c>
      <c r="W4206">
        <f t="shared" si="783"/>
        <v>15</v>
      </c>
      <c r="X4206">
        <f t="shared" si="784"/>
        <v>2.7</v>
      </c>
      <c r="Y4206">
        <f t="shared" si="785"/>
        <v>0</v>
      </c>
      <c r="Z4206">
        <f t="shared" si="786"/>
        <v>0</v>
      </c>
      <c r="AG4206" t="str">
        <f t="shared" si="787"/>
        <v/>
      </c>
      <c r="AI4206" t="str">
        <f t="shared" si="788"/>
        <v/>
      </c>
      <c r="AJ4206" t="str">
        <f t="shared" si="789"/>
        <v/>
      </c>
      <c r="AK4206" t="str">
        <f t="shared" si="790"/>
        <v>ORD26001066</v>
      </c>
      <c r="AL4206">
        <f>IF(E4206&lt;&gt;"CAPTURE","",COUNTIF(Orders!$H:$H,AK4206))</f>
        <v>1</v>
      </c>
      <c r="AP4206" t="str">
        <f t="shared" si="791"/>
        <v>Matched to Order</v>
      </c>
      <c r="AQ4206">
        <f>IF(COUNTIF($A$2:A4206,A4206)=1,1,0)</f>
        <v>1</v>
      </c>
    </row>
    <row r="4207" spans="1:43" x14ac:dyDescent="0.3">
      <c r="A4207" t="s">
        <v>16690</v>
      </c>
      <c r="C4207" t="s">
        <v>2277</v>
      </c>
      <c r="D4207" s="1">
        <v>46288</v>
      </c>
      <c r="E4207" t="s">
        <v>11819</v>
      </c>
      <c r="F4207" t="s">
        <v>17</v>
      </c>
      <c r="G4207">
        <v>8248</v>
      </c>
      <c r="H4207">
        <v>131.97</v>
      </c>
      <c r="I4207">
        <v>23.75</v>
      </c>
      <c r="J4207">
        <v>8092.28</v>
      </c>
      <c r="K4207" s="1">
        <v>46290</v>
      </c>
      <c r="L4207" t="s">
        <v>16655</v>
      </c>
      <c r="M4207">
        <f t="shared" si="780"/>
        <v>1</v>
      </c>
      <c r="N4207">
        <f>COUNTIF(Orders!$A:$A,C4207)</f>
        <v>1</v>
      </c>
      <c r="P4207">
        <f>COUNTIF(Orders!$H:$H,UPPER(SUBSTITUTE(TRIM(C4207),"-","")))</f>
        <v>1</v>
      </c>
      <c r="R4207" t="str">
        <f t="shared" si="781"/>
        <v>Matched Order Reference</v>
      </c>
      <c r="S4207">
        <f t="shared" si="782"/>
        <v>1</v>
      </c>
      <c r="V4207" cm="1">
        <f t="array" ref="V4207">IF(E4207&lt;&gt;"CAPTURE",0,SUMPRODUCT((MDR_Rates!$A$2:$A$10=F4207)*(G4207&gt;MDR_Rates!$B$2:$B$10)*((MDR_Rates!$C$2:$C$10="")+(G4207&lt;=MDR_Rates!$C$2:$C$10))*MDR_Rates!$D$2:$D$10))</f>
        <v>1.6</v>
      </c>
      <c r="W4207">
        <f t="shared" si="783"/>
        <v>131.97</v>
      </c>
      <c r="X4207">
        <f t="shared" si="784"/>
        <v>23.75</v>
      </c>
      <c r="Y4207">
        <f t="shared" si="785"/>
        <v>0</v>
      </c>
      <c r="Z4207">
        <f t="shared" si="786"/>
        <v>0</v>
      </c>
      <c r="AG4207" t="str">
        <f t="shared" si="787"/>
        <v/>
      </c>
      <c r="AI4207" t="str">
        <f t="shared" si="788"/>
        <v/>
      </c>
      <c r="AJ4207" t="str">
        <f t="shared" si="789"/>
        <v/>
      </c>
      <c r="AK4207" t="str">
        <f t="shared" si="790"/>
        <v>ORD26001131</v>
      </c>
      <c r="AL4207">
        <f>IF(E4207&lt;&gt;"CAPTURE","",COUNTIF(Orders!$H:$H,AK4207))</f>
        <v>1</v>
      </c>
      <c r="AP4207" t="str">
        <f t="shared" si="791"/>
        <v>Matched to Order</v>
      </c>
      <c r="AQ4207">
        <f>IF(COUNTIF($A$2:A4207,A4207)=1,1,0)</f>
        <v>1</v>
      </c>
    </row>
    <row r="4208" spans="1:43" x14ac:dyDescent="0.3">
      <c r="A4208" t="s">
        <v>16691</v>
      </c>
      <c r="C4208" t="s">
        <v>2295</v>
      </c>
      <c r="D4208" s="1">
        <v>46288</v>
      </c>
      <c r="E4208" t="s">
        <v>11819</v>
      </c>
      <c r="F4208" t="s">
        <v>9</v>
      </c>
      <c r="G4208">
        <v>299</v>
      </c>
      <c r="H4208">
        <v>0</v>
      </c>
      <c r="I4208">
        <v>0</v>
      </c>
      <c r="J4208">
        <v>299</v>
      </c>
      <c r="K4208" s="1">
        <v>46290</v>
      </c>
      <c r="L4208" t="s">
        <v>16655</v>
      </c>
      <c r="M4208">
        <f t="shared" si="780"/>
        <v>1</v>
      </c>
      <c r="N4208">
        <f>COUNTIF(Orders!$A:$A,C4208)</f>
        <v>1</v>
      </c>
      <c r="P4208">
        <f>COUNTIF(Orders!$H:$H,UPPER(SUBSTITUTE(TRIM(C4208),"-","")))</f>
        <v>1</v>
      </c>
      <c r="R4208" t="str">
        <f t="shared" si="781"/>
        <v>Matched Order Reference</v>
      </c>
      <c r="S4208">
        <f t="shared" si="782"/>
        <v>1</v>
      </c>
      <c r="V4208" cm="1">
        <f t="array" ref="V4208">IF(E4208&lt;&gt;"CAPTURE",0,SUMPRODUCT((MDR_Rates!$A$2:$A$10=F4208)*(G4208&gt;MDR_Rates!$B$2:$B$10)*((MDR_Rates!$C$2:$C$10="")+(G4208&lt;=MDR_Rates!$C$2:$C$10))*MDR_Rates!$D$2:$D$10))</f>
        <v>0</v>
      </c>
      <c r="W4208">
        <f t="shared" si="783"/>
        <v>0</v>
      </c>
      <c r="X4208">
        <f t="shared" si="784"/>
        <v>0</v>
      </c>
      <c r="Y4208">
        <f t="shared" si="785"/>
        <v>0</v>
      </c>
      <c r="Z4208">
        <f t="shared" si="786"/>
        <v>0</v>
      </c>
      <c r="AG4208" t="str">
        <f t="shared" si="787"/>
        <v/>
      </c>
      <c r="AI4208" t="str">
        <f t="shared" si="788"/>
        <v/>
      </c>
      <c r="AJ4208" t="str">
        <f t="shared" si="789"/>
        <v/>
      </c>
      <c r="AK4208" t="str">
        <f t="shared" si="790"/>
        <v>ORD26001140</v>
      </c>
      <c r="AL4208">
        <f>IF(E4208&lt;&gt;"CAPTURE","",COUNTIF(Orders!$H:$H,AK4208))</f>
        <v>1</v>
      </c>
      <c r="AP4208" t="str">
        <f t="shared" si="791"/>
        <v>Matched to Order</v>
      </c>
      <c r="AQ4208">
        <f>IF(COUNTIF($A$2:A4208,A4208)=1,1,0)</f>
        <v>1</v>
      </c>
    </row>
    <row r="4209" spans="1:43" x14ac:dyDescent="0.3">
      <c r="A4209" t="s">
        <v>16692</v>
      </c>
      <c r="C4209" t="s">
        <v>2311</v>
      </c>
      <c r="D4209" s="1">
        <v>46288</v>
      </c>
      <c r="E4209" t="s">
        <v>11819</v>
      </c>
      <c r="F4209" t="s">
        <v>9</v>
      </c>
      <c r="G4209">
        <v>5998</v>
      </c>
      <c r="H4209">
        <v>17.989999999999998</v>
      </c>
      <c r="I4209">
        <v>3.24</v>
      </c>
      <c r="J4209">
        <v>5976.77</v>
      </c>
      <c r="K4209" s="1">
        <v>46290</v>
      </c>
      <c r="L4209" t="s">
        <v>16655</v>
      </c>
      <c r="M4209">
        <f t="shared" si="780"/>
        <v>1</v>
      </c>
      <c r="N4209">
        <f>COUNTIF(Orders!$A:$A,C4209)</f>
        <v>1</v>
      </c>
      <c r="P4209">
        <f>COUNTIF(Orders!$H:$H,UPPER(SUBSTITUTE(TRIM(C4209),"-","")))</f>
        <v>1</v>
      </c>
      <c r="R4209" t="str">
        <f t="shared" si="781"/>
        <v>Matched Order Reference</v>
      </c>
      <c r="S4209">
        <f t="shared" si="782"/>
        <v>1</v>
      </c>
      <c r="V4209" cm="1">
        <f t="array" ref="V4209">IF(E4209&lt;&gt;"CAPTURE",0,SUMPRODUCT((MDR_Rates!$A$2:$A$10=F4209)*(G4209&gt;MDR_Rates!$B$2:$B$10)*((MDR_Rates!$C$2:$C$10="")+(G4209&lt;=MDR_Rates!$C$2:$C$10))*MDR_Rates!$D$2:$D$10))</f>
        <v>0.3</v>
      </c>
      <c r="W4209">
        <f t="shared" si="783"/>
        <v>17.989999999999998</v>
      </c>
      <c r="X4209">
        <f t="shared" si="784"/>
        <v>3.24</v>
      </c>
      <c r="Y4209">
        <f t="shared" si="785"/>
        <v>0</v>
      </c>
      <c r="Z4209">
        <f t="shared" si="786"/>
        <v>0</v>
      </c>
      <c r="AG4209" t="str">
        <f t="shared" si="787"/>
        <v/>
      </c>
      <c r="AI4209" t="str">
        <f t="shared" si="788"/>
        <v/>
      </c>
      <c r="AJ4209" t="str">
        <f t="shared" si="789"/>
        <v/>
      </c>
      <c r="AK4209" t="str">
        <f t="shared" si="790"/>
        <v>ORD26001148</v>
      </c>
      <c r="AL4209">
        <f>IF(E4209&lt;&gt;"CAPTURE","",COUNTIF(Orders!$H:$H,AK4209))</f>
        <v>1</v>
      </c>
      <c r="AP4209" t="str">
        <f t="shared" si="791"/>
        <v>Matched to Order</v>
      </c>
      <c r="AQ4209">
        <f>IF(COUNTIF($A$2:A4209,A4209)=1,1,0)</f>
        <v>1</v>
      </c>
    </row>
    <row r="4210" spans="1:43" x14ac:dyDescent="0.3">
      <c r="A4210" t="s">
        <v>16693</v>
      </c>
      <c r="C4210" t="s">
        <v>2406</v>
      </c>
      <c r="D4210" s="1">
        <v>46288</v>
      </c>
      <c r="E4210" t="s">
        <v>11819</v>
      </c>
      <c r="F4210" t="s">
        <v>9</v>
      </c>
      <c r="G4210">
        <v>798</v>
      </c>
      <c r="H4210">
        <v>0</v>
      </c>
      <c r="I4210">
        <v>0</v>
      </c>
      <c r="J4210">
        <v>798</v>
      </c>
      <c r="K4210" s="1">
        <v>46290</v>
      </c>
      <c r="L4210" t="s">
        <v>16655</v>
      </c>
      <c r="M4210">
        <f t="shared" si="780"/>
        <v>1</v>
      </c>
      <c r="N4210">
        <f>COUNTIF(Orders!$A:$A,C4210)</f>
        <v>1</v>
      </c>
      <c r="P4210">
        <f>COUNTIF(Orders!$H:$H,UPPER(SUBSTITUTE(TRIM(C4210),"-","")))</f>
        <v>1</v>
      </c>
      <c r="R4210" t="str">
        <f t="shared" si="781"/>
        <v>Matched Order Reference</v>
      </c>
      <c r="S4210">
        <f t="shared" si="782"/>
        <v>1</v>
      </c>
      <c r="V4210" cm="1">
        <f t="array" ref="V4210">IF(E4210&lt;&gt;"CAPTURE",0,SUMPRODUCT((MDR_Rates!$A$2:$A$10=F4210)*(G4210&gt;MDR_Rates!$B$2:$B$10)*((MDR_Rates!$C$2:$C$10="")+(G4210&lt;=MDR_Rates!$C$2:$C$10))*MDR_Rates!$D$2:$D$10))</f>
        <v>0</v>
      </c>
      <c r="W4210">
        <f t="shared" si="783"/>
        <v>0</v>
      </c>
      <c r="X4210">
        <f t="shared" si="784"/>
        <v>0</v>
      </c>
      <c r="Y4210">
        <f t="shared" si="785"/>
        <v>0</v>
      </c>
      <c r="Z4210">
        <f t="shared" si="786"/>
        <v>0</v>
      </c>
      <c r="AG4210" t="str">
        <f t="shared" si="787"/>
        <v/>
      </c>
      <c r="AI4210" t="str">
        <f t="shared" si="788"/>
        <v/>
      </c>
      <c r="AJ4210" t="str">
        <f t="shared" si="789"/>
        <v/>
      </c>
      <c r="AK4210" t="str">
        <f t="shared" si="790"/>
        <v>ORD26001196</v>
      </c>
      <c r="AL4210">
        <f>IF(E4210&lt;&gt;"CAPTURE","",COUNTIF(Orders!$H:$H,AK4210))</f>
        <v>1</v>
      </c>
      <c r="AP4210" t="str">
        <f t="shared" si="791"/>
        <v>Matched to Order</v>
      </c>
      <c r="AQ4210">
        <f>IF(COUNTIF($A$2:A4210,A4210)=1,1,0)</f>
        <v>1</v>
      </c>
    </row>
    <row r="4211" spans="1:43" x14ac:dyDescent="0.3">
      <c r="A4211" t="s">
        <v>16694</v>
      </c>
      <c r="C4211" t="s">
        <v>2470</v>
      </c>
      <c r="D4211" s="1">
        <v>46288</v>
      </c>
      <c r="E4211" t="s">
        <v>11819</v>
      </c>
      <c r="F4211" t="s">
        <v>9</v>
      </c>
      <c r="G4211">
        <v>5298</v>
      </c>
      <c r="H4211">
        <v>15.89</v>
      </c>
      <c r="I4211">
        <v>2.86</v>
      </c>
      <c r="J4211">
        <v>5279.25</v>
      </c>
      <c r="K4211" s="1">
        <v>46290</v>
      </c>
      <c r="L4211" t="s">
        <v>16655</v>
      </c>
      <c r="M4211">
        <f t="shared" si="780"/>
        <v>1</v>
      </c>
      <c r="N4211">
        <f>COUNTIF(Orders!$A:$A,C4211)</f>
        <v>1</v>
      </c>
      <c r="P4211">
        <f>COUNTIF(Orders!$H:$H,UPPER(SUBSTITUTE(TRIM(C4211),"-","")))</f>
        <v>1</v>
      </c>
      <c r="R4211" t="str">
        <f t="shared" si="781"/>
        <v>Matched Order Reference</v>
      </c>
      <c r="S4211">
        <f t="shared" si="782"/>
        <v>1</v>
      </c>
      <c r="V4211" cm="1">
        <f t="array" ref="V4211">IF(E4211&lt;&gt;"CAPTURE",0,SUMPRODUCT((MDR_Rates!$A$2:$A$10=F4211)*(G4211&gt;MDR_Rates!$B$2:$B$10)*((MDR_Rates!$C$2:$C$10="")+(G4211&lt;=MDR_Rates!$C$2:$C$10))*MDR_Rates!$D$2:$D$10))</f>
        <v>0.3</v>
      </c>
      <c r="W4211">
        <f t="shared" si="783"/>
        <v>15.89</v>
      </c>
      <c r="X4211">
        <f t="shared" si="784"/>
        <v>2.86</v>
      </c>
      <c r="Y4211">
        <f t="shared" si="785"/>
        <v>0</v>
      </c>
      <c r="Z4211">
        <f t="shared" si="786"/>
        <v>0</v>
      </c>
      <c r="AG4211" t="str">
        <f t="shared" si="787"/>
        <v/>
      </c>
      <c r="AI4211" t="str">
        <f t="shared" si="788"/>
        <v/>
      </c>
      <c r="AJ4211" t="str">
        <f t="shared" si="789"/>
        <v/>
      </c>
      <c r="AK4211" t="str">
        <f t="shared" si="790"/>
        <v>ORD26001228</v>
      </c>
      <c r="AL4211">
        <f>IF(E4211&lt;&gt;"CAPTURE","",COUNTIF(Orders!$H:$H,AK4211))</f>
        <v>1</v>
      </c>
      <c r="AP4211" t="str">
        <f t="shared" si="791"/>
        <v>Matched to Order</v>
      </c>
      <c r="AQ4211">
        <f>IF(COUNTIF($A$2:A4211,A4211)=1,1,0)</f>
        <v>1</v>
      </c>
    </row>
    <row r="4212" spans="1:43" x14ac:dyDescent="0.3">
      <c r="A4212" t="s">
        <v>16695</v>
      </c>
      <c r="C4212" t="s">
        <v>2716</v>
      </c>
      <c r="D4212" s="1">
        <v>46288</v>
      </c>
      <c r="E4212" t="s">
        <v>11819</v>
      </c>
      <c r="F4212" t="s">
        <v>44</v>
      </c>
      <c r="G4212">
        <v>3499</v>
      </c>
      <c r="H4212">
        <v>59.48</v>
      </c>
      <c r="I4212">
        <v>10.71</v>
      </c>
      <c r="J4212">
        <v>3428.81</v>
      </c>
      <c r="K4212" s="1">
        <v>46290</v>
      </c>
      <c r="L4212" t="s">
        <v>16655</v>
      </c>
      <c r="M4212">
        <f t="shared" si="780"/>
        <v>1</v>
      </c>
      <c r="N4212">
        <f>COUNTIF(Orders!$A:$A,C4212)</f>
        <v>1</v>
      </c>
      <c r="P4212">
        <f>COUNTIF(Orders!$H:$H,UPPER(SUBSTITUTE(TRIM(C4212),"-","")))</f>
        <v>1</v>
      </c>
      <c r="R4212" t="str">
        <f t="shared" si="781"/>
        <v>Matched Order Reference</v>
      </c>
      <c r="S4212">
        <f t="shared" si="782"/>
        <v>1</v>
      </c>
      <c r="V4212" cm="1">
        <f t="array" ref="V4212">IF(E4212&lt;&gt;"CAPTURE",0,SUMPRODUCT((MDR_Rates!$A$2:$A$10=F4212)*(G4212&gt;MDR_Rates!$B$2:$B$10)*((MDR_Rates!$C$2:$C$10="")+(G4212&lt;=MDR_Rates!$C$2:$C$10))*MDR_Rates!$D$2:$D$10))</f>
        <v>1.7</v>
      </c>
      <c r="W4212">
        <f t="shared" si="783"/>
        <v>59.48</v>
      </c>
      <c r="X4212">
        <f t="shared" si="784"/>
        <v>10.71</v>
      </c>
      <c r="Y4212">
        <f t="shared" si="785"/>
        <v>0</v>
      </c>
      <c r="Z4212">
        <f t="shared" si="786"/>
        <v>0</v>
      </c>
      <c r="AG4212" t="str">
        <f t="shared" si="787"/>
        <v/>
      </c>
      <c r="AI4212" t="str">
        <f t="shared" si="788"/>
        <v/>
      </c>
      <c r="AJ4212" t="str">
        <f t="shared" si="789"/>
        <v/>
      </c>
      <c r="AK4212" t="str">
        <f t="shared" si="790"/>
        <v>ORD26001351</v>
      </c>
      <c r="AL4212">
        <f>IF(E4212&lt;&gt;"CAPTURE","",COUNTIF(Orders!$H:$H,AK4212))</f>
        <v>1</v>
      </c>
      <c r="AP4212" t="str">
        <f t="shared" si="791"/>
        <v>Matched to Order</v>
      </c>
      <c r="AQ4212">
        <f>IF(COUNTIF($A$2:A4212,A4212)=1,1,0)</f>
        <v>1</v>
      </c>
    </row>
    <row r="4213" spans="1:43" x14ac:dyDescent="0.3">
      <c r="A4213" t="s">
        <v>16696</v>
      </c>
      <c r="C4213" t="s">
        <v>2806</v>
      </c>
      <c r="D4213" s="1">
        <v>46288</v>
      </c>
      <c r="E4213" t="s">
        <v>11819</v>
      </c>
      <c r="F4213" t="s">
        <v>44</v>
      </c>
      <c r="G4213">
        <v>4297</v>
      </c>
      <c r="H4213">
        <v>73.05</v>
      </c>
      <c r="I4213">
        <v>13.15</v>
      </c>
      <c r="J4213">
        <v>4210.8</v>
      </c>
      <c r="K4213" s="1">
        <v>46290</v>
      </c>
      <c r="L4213" t="s">
        <v>16655</v>
      </c>
      <c r="M4213">
        <f t="shared" si="780"/>
        <v>1</v>
      </c>
      <c r="N4213">
        <f>COUNTIF(Orders!$A:$A,C4213)</f>
        <v>1</v>
      </c>
      <c r="P4213">
        <f>COUNTIF(Orders!$H:$H,UPPER(SUBSTITUTE(TRIM(C4213),"-","")))</f>
        <v>1</v>
      </c>
      <c r="R4213" t="str">
        <f t="shared" si="781"/>
        <v>Matched Order Reference</v>
      </c>
      <c r="S4213">
        <f t="shared" si="782"/>
        <v>1</v>
      </c>
      <c r="V4213" cm="1">
        <f t="array" ref="V4213">IF(E4213&lt;&gt;"CAPTURE",0,SUMPRODUCT((MDR_Rates!$A$2:$A$10=F4213)*(G4213&gt;MDR_Rates!$B$2:$B$10)*((MDR_Rates!$C$2:$C$10="")+(G4213&lt;=MDR_Rates!$C$2:$C$10))*MDR_Rates!$D$2:$D$10))</f>
        <v>1.7</v>
      </c>
      <c r="W4213">
        <f t="shared" si="783"/>
        <v>73.05</v>
      </c>
      <c r="X4213">
        <f t="shared" si="784"/>
        <v>13.15</v>
      </c>
      <c r="Y4213">
        <f t="shared" si="785"/>
        <v>0</v>
      </c>
      <c r="Z4213">
        <f t="shared" si="786"/>
        <v>0</v>
      </c>
      <c r="AG4213" t="str">
        <f t="shared" si="787"/>
        <v/>
      </c>
      <c r="AI4213" t="str">
        <f t="shared" si="788"/>
        <v/>
      </c>
      <c r="AJ4213" t="str">
        <f t="shared" si="789"/>
        <v/>
      </c>
      <c r="AK4213" t="str">
        <f t="shared" si="790"/>
        <v>ORD26001396</v>
      </c>
      <c r="AL4213">
        <f>IF(E4213&lt;&gt;"CAPTURE","",COUNTIF(Orders!$H:$H,AK4213))</f>
        <v>1</v>
      </c>
      <c r="AP4213" t="str">
        <f t="shared" si="791"/>
        <v>Matched to Order</v>
      </c>
      <c r="AQ4213">
        <f>IF(COUNTIF($A$2:A4213,A4213)=1,1,0)</f>
        <v>1</v>
      </c>
    </row>
    <row r="4214" spans="1:43" x14ac:dyDescent="0.3">
      <c r="A4214" t="s">
        <v>16697</v>
      </c>
      <c r="C4214" t="s">
        <v>2830</v>
      </c>
      <c r="D4214" s="1">
        <v>46288</v>
      </c>
      <c r="E4214" t="s">
        <v>11819</v>
      </c>
      <c r="F4214" t="s">
        <v>17</v>
      </c>
      <c r="G4214">
        <v>299</v>
      </c>
      <c r="H4214">
        <v>5.38</v>
      </c>
      <c r="I4214">
        <v>0.97</v>
      </c>
      <c r="J4214">
        <v>292.64999999999998</v>
      </c>
      <c r="K4214" s="1">
        <v>46290</v>
      </c>
      <c r="L4214" t="s">
        <v>16655</v>
      </c>
      <c r="M4214">
        <f t="shared" si="780"/>
        <v>1</v>
      </c>
      <c r="N4214">
        <f>COUNTIF(Orders!$A:$A,C4214)</f>
        <v>1</v>
      </c>
      <c r="P4214">
        <f>COUNTIF(Orders!$H:$H,UPPER(SUBSTITUTE(TRIM(C4214),"-","")))</f>
        <v>1</v>
      </c>
      <c r="R4214" t="str">
        <f t="shared" si="781"/>
        <v>Matched Order Reference</v>
      </c>
      <c r="S4214">
        <f t="shared" si="782"/>
        <v>1</v>
      </c>
      <c r="V4214" cm="1">
        <f t="array" ref="V4214">IF(E4214&lt;&gt;"CAPTURE",0,SUMPRODUCT((MDR_Rates!$A$2:$A$10=F4214)*(G4214&gt;MDR_Rates!$B$2:$B$10)*((MDR_Rates!$C$2:$C$10="")+(G4214&lt;=MDR_Rates!$C$2:$C$10))*MDR_Rates!$D$2:$D$10))</f>
        <v>1.8</v>
      </c>
      <c r="W4214">
        <f t="shared" si="783"/>
        <v>5.38</v>
      </c>
      <c r="X4214">
        <f t="shared" si="784"/>
        <v>0.97</v>
      </c>
      <c r="Y4214">
        <f t="shared" si="785"/>
        <v>0</v>
      </c>
      <c r="Z4214">
        <f t="shared" si="786"/>
        <v>0</v>
      </c>
      <c r="AG4214" t="str">
        <f t="shared" si="787"/>
        <v/>
      </c>
      <c r="AI4214" t="str">
        <f t="shared" si="788"/>
        <v/>
      </c>
      <c r="AJ4214" t="str">
        <f t="shared" si="789"/>
        <v/>
      </c>
      <c r="AK4214" t="str">
        <f t="shared" si="790"/>
        <v>ORD26001408</v>
      </c>
      <c r="AL4214">
        <f>IF(E4214&lt;&gt;"CAPTURE","",COUNTIF(Orders!$H:$H,AK4214))</f>
        <v>1</v>
      </c>
      <c r="AP4214" t="str">
        <f t="shared" si="791"/>
        <v>Matched to Order</v>
      </c>
      <c r="AQ4214">
        <f>IF(COUNTIF($A$2:A4214,A4214)=1,1,0)</f>
        <v>1</v>
      </c>
    </row>
    <row r="4215" spans="1:43" x14ac:dyDescent="0.3">
      <c r="A4215" t="s">
        <v>16698</v>
      </c>
      <c r="C4215" t="s">
        <v>16699</v>
      </c>
      <c r="D4215" s="1">
        <v>46288</v>
      </c>
      <c r="E4215" t="s">
        <v>11819</v>
      </c>
      <c r="F4215" t="s">
        <v>33</v>
      </c>
      <c r="G4215">
        <v>12297</v>
      </c>
      <c r="H4215">
        <v>110.67</v>
      </c>
      <c r="I4215">
        <v>19.920000000000002</v>
      </c>
      <c r="J4215">
        <v>12166.41</v>
      </c>
      <c r="K4215" s="1">
        <v>46290</v>
      </c>
      <c r="L4215" t="s">
        <v>16655</v>
      </c>
      <c r="M4215">
        <f t="shared" si="780"/>
        <v>1</v>
      </c>
      <c r="N4215">
        <f>COUNTIF(Orders!$A:$A,C4215)</f>
        <v>0</v>
      </c>
      <c r="P4215">
        <f>COUNTIF(Orders!$H:$H,UPPER(SUBSTITUTE(TRIM(C4215),"-","")))</f>
        <v>1</v>
      </c>
      <c r="R4215" t="str">
        <f t="shared" si="781"/>
        <v>Matched Order Reference</v>
      </c>
      <c r="S4215">
        <f t="shared" si="782"/>
        <v>1</v>
      </c>
      <c r="V4215" cm="1">
        <f t="array" ref="V4215">IF(E4215&lt;&gt;"CAPTURE",0,SUMPRODUCT((MDR_Rates!$A$2:$A$10=F4215)*(G4215&gt;MDR_Rates!$B$2:$B$10)*((MDR_Rates!$C$2:$C$10="")+(G4215&lt;=MDR_Rates!$C$2:$C$10))*MDR_Rates!$D$2:$D$10))</f>
        <v>0.9</v>
      </c>
      <c r="W4215">
        <f t="shared" si="783"/>
        <v>110.67</v>
      </c>
      <c r="X4215">
        <f t="shared" si="784"/>
        <v>19.920000000000002</v>
      </c>
      <c r="Y4215">
        <f t="shared" si="785"/>
        <v>0</v>
      </c>
      <c r="Z4215">
        <f t="shared" si="786"/>
        <v>0</v>
      </c>
      <c r="AG4215" t="str">
        <f t="shared" si="787"/>
        <v/>
      </c>
      <c r="AI4215" t="str">
        <f t="shared" si="788"/>
        <v/>
      </c>
      <c r="AJ4215" t="str">
        <f t="shared" si="789"/>
        <v/>
      </c>
      <c r="AK4215" t="str">
        <f t="shared" si="790"/>
        <v>ORD26001466</v>
      </c>
      <c r="AL4215">
        <f>IF(E4215&lt;&gt;"CAPTURE","",COUNTIF(Orders!$H:$H,AK4215))</f>
        <v>1</v>
      </c>
      <c r="AP4215" t="str">
        <f t="shared" si="791"/>
        <v>Matched to Order</v>
      </c>
      <c r="AQ4215">
        <f>IF(COUNTIF($A$2:A4215,A4215)=1,1,0)</f>
        <v>1</v>
      </c>
    </row>
    <row r="4216" spans="1:43" x14ac:dyDescent="0.3">
      <c r="A4216" t="s">
        <v>16700</v>
      </c>
      <c r="C4216" t="s">
        <v>16701</v>
      </c>
      <c r="D4216" s="1">
        <v>46288</v>
      </c>
      <c r="E4216" t="s">
        <v>11819</v>
      </c>
      <c r="F4216" t="s">
        <v>17</v>
      </c>
      <c r="G4216">
        <v>4498</v>
      </c>
      <c r="H4216">
        <v>71.97</v>
      </c>
      <c r="I4216">
        <v>12.95</v>
      </c>
      <c r="J4216">
        <v>4413.08</v>
      </c>
      <c r="K4216" s="1">
        <v>46290</v>
      </c>
      <c r="L4216" t="s">
        <v>16655</v>
      </c>
      <c r="M4216">
        <f t="shared" si="780"/>
        <v>1</v>
      </c>
      <c r="N4216">
        <f>COUNTIF(Orders!$A:$A,C4216)</f>
        <v>1</v>
      </c>
      <c r="P4216">
        <f>COUNTIF(Orders!$H:$H,UPPER(SUBSTITUTE(TRIM(C4216),"-","")))</f>
        <v>1</v>
      </c>
      <c r="R4216" t="str">
        <f t="shared" si="781"/>
        <v>Matched Order Reference</v>
      </c>
      <c r="S4216">
        <f t="shared" si="782"/>
        <v>1</v>
      </c>
      <c r="V4216" cm="1">
        <f t="array" ref="V4216">IF(E4216&lt;&gt;"CAPTURE",0,SUMPRODUCT((MDR_Rates!$A$2:$A$10=F4216)*(G4216&gt;MDR_Rates!$B$2:$B$10)*((MDR_Rates!$C$2:$C$10="")+(G4216&lt;=MDR_Rates!$C$2:$C$10))*MDR_Rates!$D$2:$D$10))</f>
        <v>1.6</v>
      </c>
      <c r="W4216">
        <f t="shared" si="783"/>
        <v>71.97</v>
      </c>
      <c r="X4216">
        <f t="shared" si="784"/>
        <v>12.95</v>
      </c>
      <c r="Y4216">
        <f t="shared" si="785"/>
        <v>0</v>
      </c>
      <c r="Z4216">
        <f t="shared" si="786"/>
        <v>0</v>
      </c>
      <c r="AG4216" t="str">
        <f t="shared" si="787"/>
        <v/>
      </c>
      <c r="AI4216" t="str">
        <f t="shared" si="788"/>
        <v/>
      </c>
      <c r="AJ4216" t="str">
        <f t="shared" si="789"/>
        <v/>
      </c>
      <c r="AK4216" t="str">
        <f t="shared" si="790"/>
        <v>ORD26001483</v>
      </c>
      <c r="AL4216">
        <f>IF(E4216&lt;&gt;"CAPTURE","",COUNTIF(Orders!$H:$H,AK4216))</f>
        <v>1</v>
      </c>
      <c r="AP4216" t="str">
        <f t="shared" si="791"/>
        <v>Matched to Order</v>
      </c>
      <c r="AQ4216">
        <f>IF(COUNTIF($A$2:A4216,A4216)=1,1,0)</f>
        <v>1</v>
      </c>
    </row>
    <row r="4217" spans="1:43" x14ac:dyDescent="0.3">
      <c r="A4217" t="s">
        <v>16702</v>
      </c>
      <c r="C4217" t="s">
        <v>16703</v>
      </c>
      <c r="D4217" s="1">
        <v>46288</v>
      </c>
      <c r="E4217" t="s">
        <v>11819</v>
      </c>
      <c r="F4217" t="s">
        <v>9</v>
      </c>
      <c r="G4217">
        <v>3397</v>
      </c>
      <c r="H4217">
        <v>10.19</v>
      </c>
      <c r="I4217">
        <v>1.83</v>
      </c>
      <c r="J4217">
        <v>3384.98</v>
      </c>
      <c r="K4217" s="1">
        <v>46290</v>
      </c>
      <c r="L4217" t="s">
        <v>16655</v>
      </c>
      <c r="M4217">
        <f t="shared" si="780"/>
        <v>1</v>
      </c>
      <c r="N4217">
        <f>COUNTIF(Orders!$A:$A,C4217)</f>
        <v>1</v>
      </c>
      <c r="P4217">
        <f>COUNTIF(Orders!$H:$H,UPPER(SUBSTITUTE(TRIM(C4217),"-","")))</f>
        <v>1</v>
      </c>
      <c r="R4217" t="str">
        <f t="shared" si="781"/>
        <v>Matched Order Reference</v>
      </c>
      <c r="S4217">
        <f t="shared" si="782"/>
        <v>1</v>
      </c>
      <c r="V4217" cm="1">
        <f t="array" ref="V4217">IF(E4217&lt;&gt;"CAPTURE",0,SUMPRODUCT((MDR_Rates!$A$2:$A$10=F4217)*(G4217&gt;MDR_Rates!$B$2:$B$10)*((MDR_Rates!$C$2:$C$10="")+(G4217&lt;=MDR_Rates!$C$2:$C$10))*MDR_Rates!$D$2:$D$10))</f>
        <v>0.3</v>
      </c>
      <c r="W4217">
        <f t="shared" si="783"/>
        <v>10.19</v>
      </c>
      <c r="X4217">
        <f t="shared" si="784"/>
        <v>1.83</v>
      </c>
      <c r="Y4217">
        <f t="shared" si="785"/>
        <v>0</v>
      </c>
      <c r="Z4217">
        <f t="shared" si="786"/>
        <v>0</v>
      </c>
      <c r="AG4217" t="str">
        <f t="shared" si="787"/>
        <v/>
      </c>
      <c r="AI4217" t="str">
        <f t="shared" si="788"/>
        <v/>
      </c>
      <c r="AJ4217" t="str">
        <f t="shared" si="789"/>
        <v/>
      </c>
      <c r="AK4217" t="str">
        <f t="shared" si="790"/>
        <v>ORD26001525</v>
      </c>
      <c r="AL4217">
        <f>IF(E4217&lt;&gt;"CAPTURE","",COUNTIF(Orders!$H:$H,AK4217))</f>
        <v>1</v>
      </c>
      <c r="AP4217" t="str">
        <f t="shared" si="791"/>
        <v>Matched to Order</v>
      </c>
      <c r="AQ4217">
        <f>IF(COUNTIF($A$2:A4217,A4217)=1,1,0)</f>
        <v>1</v>
      </c>
    </row>
    <row r="4218" spans="1:43" x14ac:dyDescent="0.3">
      <c r="A4218" t="s">
        <v>16704</v>
      </c>
      <c r="C4218" t="s">
        <v>16705</v>
      </c>
      <c r="D4218" s="1">
        <v>46288</v>
      </c>
      <c r="E4218" t="s">
        <v>11819</v>
      </c>
      <c r="F4218" t="s">
        <v>44</v>
      </c>
      <c r="G4218">
        <v>5298</v>
      </c>
      <c r="H4218">
        <v>90.07</v>
      </c>
      <c r="I4218">
        <v>16.21</v>
      </c>
      <c r="J4218">
        <v>5191.72</v>
      </c>
      <c r="K4218" s="1">
        <v>46290</v>
      </c>
      <c r="L4218" t="s">
        <v>16655</v>
      </c>
      <c r="M4218">
        <f t="shared" si="780"/>
        <v>1</v>
      </c>
      <c r="N4218">
        <f>COUNTIF(Orders!$A:$A,C4218)</f>
        <v>0</v>
      </c>
      <c r="P4218">
        <f>COUNTIF(Orders!$H:$H,UPPER(SUBSTITUTE(TRIM(C4218),"-","")))</f>
        <v>1</v>
      </c>
      <c r="R4218" t="str">
        <f t="shared" si="781"/>
        <v>Matched Order Reference</v>
      </c>
      <c r="S4218">
        <f t="shared" si="782"/>
        <v>1</v>
      </c>
      <c r="V4218" cm="1">
        <f t="array" ref="V4218">IF(E4218&lt;&gt;"CAPTURE",0,SUMPRODUCT((MDR_Rates!$A$2:$A$10=F4218)*(G4218&gt;MDR_Rates!$B$2:$B$10)*((MDR_Rates!$C$2:$C$10="")+(G4218&lt;=MDR_Rates!$C$2:$C$10))*MDR_Rates!$D$2:$D$10))</f>
        <v>1.7</v>
      </c>
      <c r="W4218">
        <f t="shared" si="783"/>
        <v>90.07</v>
      </c>
      <c r="X4218">
        <f t="shared" si="784"/>
        <v>16.21</v>
      </c>
      <c r="Y4218">
        <f t="shared" si="785"/>
        <v>0</v>
      </c>
      <c r="Z4218">
        <f t="shared" si="786"/>
        <v>0</v>
      </c>
      <c r="AG4218" t="str">
        <f t="shared" si="787"/>
        <v/>
      </c>
      <c r="AI4218" t="str">
        <f t="shared" si="788"/>
        <v/>
      </c>
      <c r="AJ4218" t="str">
        <f t="shared" si="789"/>
        <v/>
      </c>
      <c r="AK4218" t="str">
        <f t="shared" si="790"/>
        <v>ORD26001568</v>
      </c>
      <c r="AL4218">
        <f>IF(E4218&lt;&gt;"CAPTURE","",COUNTIF(Orders!$H:$H,AK4218))</f>
        <v>1</v>
      </c>
      <c r="AP4218" t="str">
        <f t="shared" si="791"/>
        <v>Matched to Order</v>
      </c>
      <c r="AQ4218">
        <f>IF(COUNTIF($A$2:A4218,A4218)=1,1,0)</f>
        <v>1</v>
      </c>
    </row>
    <row r="4219" spans="1:43" x14ac:dyDescent="0.3">
      <c r="A4219" t="s">
        <v>16706</v>
      </c>
      <c r="C4219" t="s">
        <v>3190</v>
      </c>
      <c r="D4219" s="1">
        <v>46288</v>
      </c>
      <c r="E4219" t="s">
        <v>11819</v>
      </c>
      <c r="F4219" t="s">
        <v>33</v>
      </c>
      <c r="G4219">
        <v>3298</v>
      </c>
      <c r="H4219">
        <v>39.58</v>
      </c>
      <c r="I4219">
        <v>7.12</v>
      </c>
      <c r="J4219">
        <v>3251.3</v>
      </c>
      <c r="K4219" s="1">
        <v>46290</v>
      </c>
      <c r="L4219" t="s">
        <v>16655</v>
      </c>
      <c r="M4219">
        <f t="shared" si="780"/>
        <v>1</v>
      </c>
      <c r="N4219">
        <f>COUNTIF(Orders!$A:$A,C4219)</f>
        <v>1</v>
      </c>
      <c r="P4219">
        <f>COUNTIF(Orders!$H:$H,UPPER(SUBSTITUTE(TRIM(C4219),"-","")))</f>
        <v>1</v>
      </c>
      <c r="R4219" t="str">
        <f t="shared" si="781"/>
        <v>Matched Order Reference</v>
      </c>
      <c r="S4219">
        <f t="shared" si="782"/>
        <v>1</v>
      </c>
      <c r="V4219" cm="1">
        <f t="array" ref="V4219">IF(E4219&lt;&gt;"CAPTURE",0,SUMPRODUCT((MDR_Rates!$A$2:$A$10=F4219)*(G4219&gt;MDR_Rates!$B$2:$B$10)*((MDR_Rates!$C$2:$C$10="")+(G4219&lt;=MDR_Rates!$C$2:$C$10))*MDR_Rates!$D$2:$D$10))</f>
        <v>1.2</v>
      </c>
      <c r="W4219">
        <f t="shared" si="783"/>
        <v>39.58</v>
      </c>
      <c r="X4219">
        <f t="shared" si="784"/>
        <v>7.12</v>
      </c>
      <c r="Y4219">
        <f t="shared" si="785"/>
        <v>0</v>
      </c>
      <c r="Z4219">
        <f t="shared" si="786"/>
        <v>0</v>
      </c>
      <c r="AG4219" t="str">
        <f t="shared" si="787"/>
        <v/>
      </c>
      <c r="AI4219" t="str">
        <f t="shared" si="788"/>
        <v/>
      </c>
      <c r="AJ4219" t="str">
        <f t="shared" si="789"/>
        <v/>
      </c>
      <c r="AK4219" t="str">
        <f t="shared" si="790"/>
        <v>ORD26001591</v>
      </c>
      <c r="AL4219">
        <f>IF(E4219&lt;&gt;"CAPTURE","",COUNTIF(Orders!$H:$H,AK4219))</f>
        <v>1</v>
      </c>
      <c r="AP4219" t="str">
        <f t="shared" si="791"/>
        <v>Matched to Order</v>
      </c>
      <c r="AQ4219">
        <f>IF(COUNTIF($A$2:A4219,A4219)=1,1,0)</f>
        <v>1</v>
      </c>
    </row>
    <row r="4220" spans="1:43" x14ac:dyDescent="0.3">
      <c r="A4220" t="s">
        <v>16707</v>
      </c>
      <c r="C4220" t="s">
        <v>3202</v>
      </c>
      <c r="D4220" s="1">
        <v>46288</v>
      </c>
      <c r="E4220" t="s">
        <v>11819</v>
      </c>
      <c r="F4220" t="s">
        <v>9</v>
      </c>
      <c r="G4220">
        <v>2647</v>
      </c>
      <c r="H4220">
        <v>7.94</v>
      </c>
      <c r="I4220">
        <v>1.43</v>
      </c>
      <c r="J4220">
        <v>2637.63</v>
      </c>
      <c r="K4220" s="1">
        <v>46290</v>
      </c>
      <c r="L4220" t="s">
        <v>16655</v>
      </c>
      <c r="M4220">
        <f t="shared" si="780"/>
        <v>1</v>
      </c>
      <c r="N4220">
        <f>COUNTIF(Orders!$A:$A,C4220)</f>
        <v>1</v>
      </c>
      <c r="P4220">
        <f>COUNTIF(Orders!$H:$H,UPPER(SUBSTITUTE(TRIM(C4220),"-","")))</f>
        <v>1</v>
      </c>
      <c r="R4220" t="str">
        <f t="shared" si="781"/>
        <v>Matched Order Reference</v>
      </c>
      <c r="S4220">
        <f t="shared" si="782"/>
        <v>1</v>
      </c>
      <c r="V4220" cm="1">
        <f t="array" ref="V4220">IF(E4220&lt;&gt;"CAPTURE",0,SUMPRODUCT((MDR_Rates!$A$2:$A$10=F4220)*(G4220&gt;MDR_Rates!$B$2:$B$10)*((MDR_Rates!$C$2:$C$10="")+(G4220&lt;=MDR_Rates!$C$2:$C$10))*MDR_Rates!$D$2:$D$10))</f>
        <v>0.3</v>
      </c>
      <c r="W4220">
        <f t="shared" si="783"/>
        <v>7.94</v>
      </c>
      <c r="X4220">
        <f t="shared" si="784"/>
        <v>1.43</v>
      </c>
      <c r="Y4220">
        <f t="shared" si="785"/>
        <v>0</v>
      </c>
      <c r="Z4220">
        <f t="shared" si="786"/>
        <v>0</v>
      </c>
      <c r="AG4220" t="str">
        <f t="shared" si="787"/>
        <v/>
      </c>
      <c r="AI4220" t="str">
        <f t="shared" si="788"/>
        <v/>
      </c>
      <c r="AJ4220" t="str">
        <f t="shared" si="789"/>
        <v/>
      </c>
      <c r="AK4220" t="str">
        <f t="shared" si="790"/>
        <v>ORD26001597</v>
      </c>
      <c r="AL4220">
        <f>IF(E4220&lt;&gt;"CAPTURE","",COUNTIF(Orders!$H:$H,AK4220))</f>
        <v>1</v>
      </c>
      <c r="AP4220" t="str">
        <f t="shared" si="791"/>
        <v>Matched to Order</v>
      </c>
      <c r="AQ4220">
        <f>IF(COUNTIF($A$2:A4220,A4220)=1,1,0)</f>
        <v>1</v>
      </c>
    </row>
    <row r="4221" spans="1:43" x14ac:dyDescent="0.3">
      <c r="A4221" t="s">
        <v>16708</v>
      </c>
      <c r="C4221" t="s">
        <v>3337</v>
      </c>
      <c r="D4221" s="1">
        <v>46288</v>
      </c>
      <c r="E4221" t="s">
        <v>11819</v>
      </c>
      <c r="F4221" t="s">
        <v>9</v>
      </c>
      <c r="G4221">
        <v>499</v>
      </c>
      <c r="H4221">
        <v>0</v>
      </c>
      <c r="I4221">
        <v>0</v>
      </c>
      <c r="J4221">
        <v>499</v>
      </c>
      <c r="K4221" s="1">
        <v>46290</v>
      </c>
      <c r="L4221" t="s">
        <v>16655</v>
      </c>
      <c r="M4221">
        <f t="shared" si="780"/>
        <v>1</v>
      </c>
      <c r="N4221">
        <f>COUNTIF(Orders!$A:$A,C4221)</f>
        <v>1</v>
      </c>
      <c r="P4221">
        <f>COUNTIF(Orders!$H:$H,UPPER(SUBSTITUTE(TRIM(C4221),"-","")))</f>
        <v>1</v>
      </c>
      <c r="R4221" t="str">
        <f t="shared" si="781"/>
        <v>Matched Order Reference</v>
      </c>
      <c r="S4221">
        <f t="shared" si="782"/>
        <v>1</v>
      </c>
      <c r="V4221" cm="1">
        <f t="array" ref="V4221">IF(E4221&lt;&gt;"CAPTURE",0,SUMPRODUCT((MDR_Rates!$A$2:$A$10=F4221)*(G4221&gt;MDR_Rates!$B$2:$B$10)*((MDR_Rates!$C$2:$C$10="")+(G4221&lt;=MDR_Rates!$C$2:$C$10))*MDR_Rates!$D$2:$D$10))</f>
        <v>0</v>
      </c>
      <c r="W4221">
        <f t="shared" si="783"/>
        <v>0</v>
      </c>
      <c r="X4221">
        <f t="shared" si="784"/>
        <v>0</v>
      </c>
      <c r="Y4221">
        <f t="shared" si="785"/>
        <v>0</v>
      </c>
      <c r="Z4221">
        <f t="shared" si="786"/>
        <v>0</v>
      </c>
      <c r="AG4221" t="str">
        <f t="shared" si="787"/>
        <v/>
      </c>
      <c r="AI4221" t="str">
        <f t="shared" si="788"/>
        <v/>
      </c>
      <c r="AJ4221" t="str">
        <f t="shared" si="789"/>
        <v/>
      </c>
      <c r="AK4221" t="str">
        <f t="shared" si="790"/>
        <v>ORD26001666</v>
      </c>
      <c r="AL4221">
        <f>IF(E4221&lt;&gt;"CAPTURE","",COUNTIF(Orders!$H:$H,AK4221))</f>
        <v>1</v>
      </c>
      <c r="AP4221" t="str">
        <f t="shared" si="791"/>
        <v>Matched to Order</v>
      </c>
      <c r="AQ4221">
        <f>IF(COUNTIF($A$2:A4221,A4221)=1,1,0)</f>
        <v>1</v>
      </c>
    </row>
    <row r="4222" spans="1:43" x14ac:dyDescent="0.3">
      <c r="A4222" t="s">
        <v>16709</v>
      </c>
      <c r="C4222" t="s">
        <v>3345</v>
      </c>
      <c r="D4222" s="1">
        <v>46288</v>
      </c>
      <c r="E4222" t="s">
        <v>11819</v>
      </c>
      <c r="F4222" t="s">
        <v>9</v>
      </c>
      <c r="G4222">
        <v>12097</v>
      </c>
      <c r="H4222">
        <v>36.29</v>
      </c>
      <c r="I4222">
        <v>6.53</v>
      </c>
      <c r="J4222">
        <v>12054.18</v>
      </c>
      <c r="K4222" s="1">
        <v>46290</v>
      </c>
      <c r="L4222" t="s">
        <v>16655</v>
      </c>
      <c r="M4222">
        <f t="shared" si="780"/>
        <v>1</v>
      </c>
      <c r="N4222">
        <f>COUNTIF(Orders!$A:$A,C4222)</f>
        <v>1</v>
      </c>
      <c r="P4222">
        <f>COUNTIF(Orders!$H:$H,UPPER(SUBSTITUTE(TRIM(C4222),"-","")))</f>
        <v>1</v>
      </c>
      <c r="R4222" t="str">
        <f t="shared" si="781"/>
        <v>Matched Order Reference</v>
      </c>
      <c r="S4222">
        <f t="shared" si="782"/>
        <v>1</v>
      </c>
      <c r="V4222" cm="1">
        <f t="array" ref="V4222">IF(E4222&lt;&gt;"CAPTURE",0,SUMPRODUCT((MDR_Rates!$A$2:$A$10=F4222)*(G4222&gt;MDR_Rates!$B$2:$B$10)*((MDR_Rates!$C$2:$C$10="")+(G4222&lt;=MDR_Rates!$C$2:$C$10))*MDR_Rates!$D$2:$D$10))</f>
        <v>0.3</v>
      </c>
      <c r="W4222">
        <f t="shared" si="783"/>
        <v>36.29</v>
      </c>
      <c r="X4222">
        <f t="shared" si="784"/>
        <v>6.53</v>
      </c>
      <c r="Y4222">
        <f t="shared" si="785"/>
        <v>0</v>
      </c>
      <c r="Z4222">
        <f t="shared" si="786"/>
        <v>0</v>
      </c>
      <c r="AG4222" t="str">
        <f t="shared" si="787"/>
        <v/>
      </c>
      <c r="AI4222" t="str">
        <f t="shared" si="788"/>
        <v/>
      </c>
      <c r="AJ4222" t="str">
        <f t="shared" si="789"/>
        <v/>
      </c>
      <c r="AK4222" t="str">
        <f t="shared" si="790"/>
        <v>ORD26001670</v>
      </c>
      <c r="AL4222">
        <f>IF(E4222&lt;&gt;"CAPTURE","",COUNTIF(Orders!$H:$H,AK4222))</f>
        <v>1</v>
      </c>
      <c r="AP4222" t="str">
        <f t="shared" si="791"/>
        <v>Matched to Order</v>
      </c>
      <c r="AQ4222">
        <f>IF(COUNTIF($A$2:A4222,A4222)=1,1,0)</f>
        <v>1</v>
      </c>
    </row>
    <row r="4223" spans="1:43" x14ac:dyDescent="0.3">
      <c r="A4223" t="s">
        <v>16710</v>
      </c>
      <c r="C4223" t="s">
        <v>3385</v>
      </c>
      <c r="D4223" s="1">
        <v>46288</v>
      </c>
      <c r="E4223" t="s">
        <v>11819</v>
      </c>
      <c r="F4223" t="s">
        <v>9</v>
      </c>
      <c r="G4223">
        <v>2499</v>
      </c>
      <c r="H4223">
        <v>7.5</v>
      </c>
      <c r="I4223">
        <v>1.35</v>
      </c>
      <c r="J4223">
        <v>2490.15</v>
      </c>
      <c r="K4223" s="1">
        <v>46290</v>
      </c>
      <c r="L4223" t="s">
        <v>16655</v>
      </c>
      <c r="M4223">
        <f t="shared" si="780"/>
        <v>1</v>
      </c>
      <c r="N4223">
        <f>COUNTIF(Orders!$A:$A,C4223)</f>
        <v>1</v>
      </c>
      <c r="P4223">
        <f>COUNTIF(Orders!$H:$H,UPPER(SUBSTITUTE(TRIM(C4223),"-","")))</f>
        <v>1</v>
      </c>
      <c r="R4223" t="str">
        <f t="shared" si="781"/>
        <v>Matched Order Reference</v>
      </c>
      <c r="S4223">
        <f t="shared" si="782"/>
        <v>1</v>
      </c>
      <c r="V4223" cm="1">
        <f t="array" ref="V4223">IF(E4223&lt;&gt;"CAPTURE",0,SUMPRODUCT((MDR_Rates!$A$2:$A$10=F4223)*(G4223&gt;MDR_Rates!$B$2:$B$10)*((MDR_Rates!$C$2:$C$10="")+(G4223&lt;=MDR_Rates!$C$2:$C$10))*MDR_Rates!$D$2:$D$10))</f>
        <v>0.3</v>
      </c>
      <c r="W4223">
        <f t="shared" si="783"/>
        <v>7.5</v>
      </c>
      <c r="X4223">
        <f t="shared" si="784"/>
        <v>1.35</v>
      </c>
      <c r="Y4223">
        <f t="shared" si="785"/>
        <v>0</v>
      </c>
      <c r="Z4223">
        <f t="shared" si="786"/>
        <v>0</v>
      </c>
      <c r="AG4223" t="str">
        <f t="shared" si="787"/>
        <v/>
      </c>
      <c r="AI4223" t="str">
        <f t="shared" si="788"/>
        <v/>
      </c>
      <c r="AJ4223" t="str">
        <f t="shared" si="789"/>
        <v/>
      </c>
      <c r="AK4223" t="str">
        <f t="shared" si="790"/>
        <v>ORD26001690</v>
      </c>
      <c r="AL4223">
        <f>IF(E4223&lt;&gt;"CAPTURE","",COUNTIF(Orders!$H:$H,AK4223))</f>
        <v>1</v>
      </c>
      <c r="AP4223" t="str">
        <f t="shared" si="791"/>
        <v>Matched to Order</v>
      </c>
      <c r="AQ4223">
        <f>IF(COUNTIF($A$2:A4223,A4223)=1,1,0)</f>
        <v>1</v>
      </c>
    </row>
    <row r="4224" spans="1:43" x14ac:dyDescent="0.3">
      <c r="A4224" t="s">
        <v>16711</v>
      </c>
      <c r="C4224" t="s">
        <v>3586</v>
      </c>
      <c r="D4224" s="1">
        <v>46288</v>
      </c>
      <c r="E4224" t="s">
        <v>11819</v>
      </c>
      <c r="F4224" t="s">
        <v>33</v>
      </c>
      <c r="G4224">
        <v>799</v>
      </c>
      <c r="H4224">
        <v>11.99</v>
      </c>
      <c r="I4224">
        <v>2.16</v>
      </c>
      <c r="J4224">
        <v>784.85</v>
      </c>
      <c r="K4224" s="1">
        <v>46290</v>
      </c>
      <c r="L4224" t="s">
        <v>16655</v>
      </c>
      <c r="M4224">
        <f t="shared" si="780"/>
        <v>1</v>
      </c>
      <c r="N4224">
        <f>COUNTIF(Orders!$A:$A,C4224)</f>
        <v>1</v>
      </c>
      <c r="P4224">
        <f>COUNTIF(Orders!$H:$H,UPPER(SUBSTITUTE(TRIM(C4224),"-","")))</f>
        <v>1</v>
      </c>
      <c r="R4224" t="str">
        <f t="shared" si="781"/>
        <v>Matched Order Reference</v>
      </c>
      <c r="S4224">
        <f t="shared" si="782"/>
        <v>1</v>
      </c>
      <c r="V4224" cm="1">
        <f t="array" ref="V4224">IF(E4224&lt;&gt;"CAPTURE",0,SUMPRODUCT((MDR_Rates!$A$2:$A$10=F4224)*(G4224&gt;MDR_Rates!$B$2:$B$10)*((MDR_Rates!$C$2:$C$10="")+(G4224&lt;=MDR_Rates!$C$2:$C$10))*MDR_Rates!$D$2:$D$10))</f>
        <v>1.5</v>
      </c>
      <c r="W4224">
        <f t="shared" si="783"/>
        <v>11.99</v>
      </c>
      <c r="X4224">
        <f t="shared" si="784"/>
        <v>2.16</v>
      </c>
      <c r="Y4224">
        <f t="shared" si="785"/>
        <v>0</v>
      </c>
      <c r="Z4224">
        <f t="shared" si="786"/>
        <v>0</v>
      </c>
      <c r="AG4224" t="str">
        <f t="shared" si="787"/>
        <v/>
      </c>
      <c r="AI4224" t="str">
        <f t="shared" si="788"/>
        <v/>
      </c>
      <c r="AJ4224" t="str">
        <f t="shared" si="789"/>
        <v/>
      </c>
      <c r="AK4224" t="str">
        <f t="shared" si="790"/>
        <v>ORD26001792</v>
      </c>
      <c r="AL4224">
        <f>IF(E4224&lt;&gt;"CAPTURE","",COUNTIF(Orders!$H:$H,AK4224))</f>
        <v>1</v>
      </c>
      <c r="AP4224" t="str">
        <f t="shared" si="791"/>
        <v>Matched to Order</v>
      </c>
      <c r="AQ4224">
        <f>IF(COUNTIF($A$2:A4224,A4224)=1,1,0)</f>
        <v>1</v>
      </c>
    </row>
    <row r="4225" spans="1:43" x14ac:dyDescent="0.3">
      <c r="A4225" t="s">
        <v>16712</v>
      </c>
      <c r="C4225" t="s">
        <v>3598</v>
      </c>
      <c r="D4225" s="1">
        <v>46288</v>
      </c>
      <c r="E4225" t="s">
        <v>11819</v>
      </c>
      <c r="F4225" t="s">
        <v>44</v>
      </c>
      <c r="G4225">
        <v>9297</v>
      </c>
      <c r="H4225">
        <v>158.05000000000001</v>
      </c>
      <c r="I4225">
        <v>28.45</v>
      </c>
      <c r="J4225">
        <v>9110.5</v>
      </c>
      <c r="K4225" s="1">
        <v>46290</v>
      </c>
      <c r="L4225" t="s">
        <v>16655</v>
      </c>
      <c r="M4225">
        <f t="shared" si="780"/>
        <v>1</v>
      </c>
      <c r="N4225">
        <f>COUNTIF(Orders!$A:$A,C4225)</f>
        <v>1</v>
      </c>
      <c r="P4225">
        <f>COUNTIF(Orders!$H:$H,UPPER(SUBSTITUTE(TRIM(C4225),"-","")))</f>
        <v>1</v>
      </c>
      <c r="R4225" t="str">
        <f t="shared" si="781"/>
        <v>Matched Order Reference</v>
      </c>
      <c r="S4225">
        <f t="shared" si="782"/>
        <v>1</v>
      </c>
      <c r="V4225" cm="1">
        <f t="array" ref="V4225">IF(E4225&lt;&gt;"CAPTURE",0,SUMPRODUCT((MDR_Rates!$A$2:$A$10=F4225)*(G4225&gt;MDR_Rates!$B$2:$B$10)*((MDR_Rates!$C$2:$C$10="")+(G4225&lt;=MDR_Rates!$C$2:$C$10))*MDR_Rates!$D$2:$D$10))</f>
        <v>1.7</v>
      </c>
      <c r="W4225">
        <f t="shared" si="783"/>
        <v>158.05000000000001</v>
      </c>
      <c r="X4225">
        <f t="shared" si="784"/>
        <v>28.45</v>
      </c>
      <c r="Y4225">
        <f t="shared" si="785"/>
        <v>0</v>
      </c>
      <c r="Z4225">
        <f t="shared" si="786"/>
        <v>0</v>
      </c>
      <c r="AG4225" t="str">
        <f t="shared" si="787"/>
        <v/>
      </c>
      <c r="AI4225" t="str">
        <f t="shared" si="788"/>
        <v/>
      </c>
      <c r="AJ4225" t="str">
        <f t="shared" si="789"/>
        <v/>
      </c>
      <c r="AK4225" t="str">
        <f t="shared" si="790"/>
        <v>ORD26001798</v>
      </c>
      <c r="AL4225">
        <f>IF(E4225&lt;&gt;"CAPTURE","",COUNTIF(Orders!$H:$H,AK4225))</f>
        <v>1</v>
      </c>
      <c r="AP4225" t="str">
        <f t="shared" si="791"/>
        <v>Matched to Order</v>
      </c>
      <c r="AQ4225">
        <f>IF(COUNTIF($A$2:A4225,A4225)=1,1,0)</f>
        <v>1</v>
      </c>
    </row>
    <row r="4226" spans="1:43" x14ac:dyDescent="0.3">
      <c r="A4226" t="s">
        <v>16713</v>
      </c>
      <c r="C4226" t="s">
        <v>3661</v>
      </c>
      <c r="D4226" s="1">
        <v>46288</v>
      </c>
      <c r="E4226" t="s">
        <v>11819</v>
      </c>
      <c r="F4226" t="s">
        <v>17</v>
      </c>
      <c r="G4226">
        <v>2597</v>
      </c>
      <c r="H4226">
        <v>41.55</v>
      </c>
      <c r="I4226">
        <v>7.48</v>
      </c>
      <c r="J4226">
        <v>2547.9699999999998</v>
      </c>
      <c r="K4226" s="1">
        <v>46290</v>
      </c>
      <c r="L4226" t="s">
        <v>16655</v>
      </c>
      <c r="M4226">
        <f t="shared" si="780"/>
        <v>1</v>
      </c>
      <c r="N4226">
        <f>COUNTIF(Orders!$A:$A,C4226)</f>
        <v>1</v>
      </c>
      <c r="P4226">
        <f>COUNTIF(Orders!$H:$H,UPPER(SUBSTITUTE(TRIM(C4226),"-","")))</f>
        <v>1</v>
      </c>
      <c r="R4226" t="str">
        <f t="shared" si="781"/>
        <v>Matched Order Reference</v>
      </c>
      <c r="S4226">
        <f t="shared" si="782"/>
        <v>1</v>
      </c>
      <c r="V4226" cm="1">
        <f t="array" ref="V4226">IF(E4226&lt;&gt;"CAPTURE",0,SUMPRODUCT((MDR_Rates!$A$2:$A$10=F4226)*(G4226&gt;MDR_Rates!$B$2:$B$10)*((MDR_Rates!$C$2:$C$10="")+(G4226&lt;=MDR_Rates!$C$2:$C$10))*MDR_Rates!$D$2:$D$10))</f>
        <v>1.6</v>
      </c>
      <c r="W4226">
        <f t="shared" si="783"/>
        <v>41.55</v>
      </c>
      <c r="X4226">
        <f t="shared" si="784"/>
        <v>7.48</v>
      </c>
      <c r="Y4226">
        <f t="shared" si="785"/>
        <v>0</v>
      </c>
      <c r="Z4226">
        <f t="shared" si="786"/>
        <v>0</v>
      </c>
      <c r="AG4226" t="str">
        <f t="shared" si="787"/>
        <v/>
      </c>
      <c r="AI4226" t="str">
        <f t="shared" si="788"/>
        <v/>
      </c>
      <c r="AJ4226" t="str">
        <f t="shared" si="789"/>
        <v/>
      </c>
      <c r="AK4226" t="str">
        <f t="shared" si="790"/>
        <v>ORD26001830</v>
      </c>
      <c r="AL4226">
        <f>IF(E4226&lt;&gt;"CAPTURE","",COUNTIF(Orders!$H:$H,AK4226))</f>
        <v>1</v>
      </c>
      <c r="AP4226" t="str">
        <f t="shared" si="791"/>
        <v>Matched to Order</v>
      </c>
      <c r="AQ4226">
        <f>IF(COUNTIF($A$2:A4226,A4226)=1,1,0)</f>
        <v>1</v>
      </c>
    </row>
    <row r="4227" spans="1:43" x14ac:dyDescent="0.3">
      <c r="A4227" t="s">
        <v>16714</v>
      </c>
      <c r="C4227" t="s">
        <v>3963</v>
      </c>
      <c r="D4227" s="1">
        <v>46288</v>
      </c>
      <c r="E4227" t="s">
        <v>11819</v>
      </c>
      <c r="F4227" t="s">
        <v>9</v>
      </c>
      <c r="G4227">
        <v>4798</v>
      </c>
      <c r="H4227">
        <v>14.39</v>
      </c>
      <c r="I4227">
        <v>2.59</v>
      </c>
      <c r="J4227">
        <v>4781.0200000000004</v>
      </c>
      <c r="K4227" s="1">
        <v>46290</v>
      </c>
      <c r="L4227" t="s">
        <v>16655</v>
      </c>
      <c r="M4227">
        <f t="shared" ref="M4227:M4290" si="792">COUNTIF($A:$A,A4227)</f>
        <v>1</v>
      </c>
      <c r="N4227">
        <f>COUNTIF(Orders!$A:$A,C4227)</f>
        <v>1</v>
      </c>
      <c r="P4227">
        <f>COUNTIF(Orders!$H:$H,UPPER(SUBSTITUTE(TRIM(C4227),"-","")))</f>
        <v>1</v>
      </c>
      <c r="R4227" t="str">
        <f t="shared" ref="R4227:R4290" si="793">IF(E4227="REFUND","Refund",IF(P4227=0,"Unmatched Order Reference","Matched Order Reference"))</f>
        <v>Matched Order Reference</v>
      </c>
      <c r="S4227">
        <f t="shared" ref="S4227:S4290" si="794">COUNTIFS($C$2:$C$5753,C4227,$E$2:$E$5753,"CAPTURE")</f>
        <v>1</v>
      </c>
      <c r="V4227" cm="1">
        <f t="array" ref="V4227">IF(E4227&lt;&gt;"CAPTURE",0,SUMPRODUCT((MDR_Rates!$A$2:$A$10=F4227)*(G4227&gt;MDR_Rates!$B$2:$B$10)*((MDR_Rates!$C$2:$C$10="")+(G4227&lt;=MDR_Rates!$C$2:$C$10))*MDR_Rates!$D$2:$D$10))</f>
        <v>0.3</v>
      </c>
      <c r="W4227">
        <f t="shared" ref="W4227:W4290" si="795">IF(E4227&lt;&gt;"CAPTURE",0,ROUND(G4227*V4227/100,2))</f>
        <v>14.39</v>
      </c>
      <c r="X4227">
        <f t="shared" ref="X4227:X4290" si="796">IF(E4227&lt;&gt;"CAPTURE",0,ROUND(W4227*18/100,2))</f>
        <v>2.59</v>
      </c>
      <c r="Y4227">
        <f t="shared" ref="Y4227:Y4290" si="797">IF(E4227&lt;&gt;"CAPTURE",0,ROUND(H4227-W4227,2))</f>
        <v>0</v>
      </c>
      <c r="Z4227">
        <f t="shared" ref="Z4227:Z4290" si="798">IF(E4227&lt;&gt;"CAPTURE",0,ROUND(I4227-X4227,2))</f>
        <v>0</v>
      </c>
      <c r="AG4227" t="str">
        <f t="shared" ref="AG4227:AG4290" si="799">IF(E4227&lt;&gt;"REFUND","",IF(COUNTIFS($A:$A,B4227,$E:$E,"CAPTURE")=0,"Missing Original Capture","Original Capture Found"))</f>
        <v/>
      </c>
      <c r="AI4227" t="str">
        <f t="shared" ref="AI4227:AI4290" si="800">IF(E4227="REFUND",_xlfn.MAXIFS($G:$G,$A:$A,B4227,$E:$E,"CAPTURE"),"")</f>
        <v/>
      </c>
      <c r="AJ4227" t="str">
        <f t="shared" ref="AJ4227:AJ4290" si="801">IF(E4227&lt;&gt;"REFUND","",IF(G4227&gt;AI4227,"Refund Exceeds Capture",IF(ABS(G4227-AI4227)&lt;0.01,"Full Refund","Partial Refund")))</f>
        <v/>
      </c>
      <c r="AK4227" t="str">
        <f t="shared" ref="AK4227:AK4290" si="802">UPPER(SUBSTITUTE(TRIM(C4227),"-",""))</f>
        <v>ORD26001983</v>
      </c>
      <c r="AL4227">
        <f>IF(E4227&lt;&gt;"CAPTURE","",COUNTIF(Orders!$H:$H,AK4227))</f>
        <v>1</v>
      </c>
      <c r="AP4227" t="str">
        <f t="shared" ref="AP4227:AP4290" si="803">IF(E4227&lt;&gt;"CAPTURE","",IF(M4227&gt;1,"Duplicate ID - Review",IF(AL4227=0,"Unmatched Order",IF(AL4227=1,"Matched to Order","Multiple Order Matches"))))</f>
        <v>Matched to Order</v>
      </c>
      <c r="AQ4227">
        <f>IF(COUNTIF($A$2:A4227,A4227)=1,1,0)</f>
        <v>1</v>
      </c>
    </row>
    <row r="4228" spans="1:43" x14ac:dyDescent="0.3">
      <c r="A4228" t="s">
        <v>16715</v>
      </c>
      <c r="C4228" t="s">
        <v>4002</v>
      </c>
      <c r="D4228" s="1">
        <v>46288</v>
      </c>
      <c r="E4228" t="s">
        <v>11819</v>
      </c>
      <c r="F4228" t="s">
        <v>9</v>
      </c>
      <c r="G4228">
        <v>9197</v>
      </c>
      <c r="H4228">
        <v>27.59</v>
      </c>
      <c r="I4228">
        <v>4.97</v>
      </c>
      <c r="J4228">
        <v>9164.44</v>
      </c>
      <c r="K4228" s="1">
        <v>46290</v>
      </c>
      <c r="L4228" t="s">
        <v>16655</v>
      </c>
      <c r="M4228">
        <f t="shared" si="792"/>
        <v>1</v>
      </c>
      <c r="N4228">
        <f>COUNTIF(Orders!$A:$A,C4228)</f>
        <v>1</v>
      </c>
      <c r="P4228">
        <f>COUNTIF(Orders!$H:$H,UPPER(SUBSTITUTE(TRIM(C4228),"-","")))</f>
        <v>1</v>
      </c>
      <c r="R4228" t="str">
        <f t="shared" si="793"/>
        <v>Matched Order Reference</v>
      </c>
      <c r="S4228">
        <f t="shared" si="794"/>
        <v>1</v>
      </c>
      <c r="V4228" cm="1">
        <f t="array" ref="V4228">IF(E4228&lt;&gt;"CAPTURE",0,SUMPRODUCT((MDR_Rates!$A$2:$A$10=F4228)*(G4228&gt;MDR_Rates!$B$2:$B$10)*((MDR_Rates!$C$2:$C$10="")+(G4228&lt;=MDR_Rates!$C$2:$C$10))*MDR_Rates!$D$2:$D$10))</f>
        <v>0.3</v>
      </c>
      <c r="W4228">
        <f t="shared" si="795"/>
        <v>27.59</v>
      </c>
      <c r="X4228">
        <f t="shared" si="796"/>
        <v>4.97</v>
      </c>
      <c r="Y4228">
        <f t="shared" si="797"/>
        <v>0</v>
      </c>
      <c r="Z4228">
        <f t="shared" si="798"/>
        <v>0</v>
      </c>
      <c r="AG4228" t="str">
        <f t="shared" si="799"/>
        <v/>
      </c>
      <c r="AI4228" t="str">
        <f t="shared" si="800"/>
        <v/>
      </c>
      <c r="AJ4228" t="str">
        <f t="shared" si="801"/>
        <v/>
      </c>
      <c r="AK4228" t="str">
        <f t="shared" si="802"/>
        <v>ORD26002003</v>
      </c>
      <c r="AL4228">
        <f>IF(E4228&lt;&gt;"CAPTURE","",COUNTIF(Orders!$H:$H,AK4228))</f>
        <v>1</v>
      </c>
      <c r="AP4228" t="str">
        <f t="shared" si="803"/>
        <v>Matched to Order</v>
      </c>
      <c r="AQ4228">
        <f>IF(COUNTIF($A$2:A4228,A4228)=1,1,0)</f>
        <v>1</v>
      </c>
    </row>
    <row r="4229" spans="1:43" x14ac:dyDescent="0.3">
      <c r="A4229" t="s">
        <v>16716</v>
      </c>
      <c r="C4229" t="s">
        <v>4049</v>
      </c>
      <c r="D4229" s="1">
        <v>46288</v>
      </c>
      <c r="E4229" t="s">
        <v>11819</v>
      </c>
      <c r="F4229" t="s">
        <v>17</v>
      </c>
      <c r="G4229">
        <v>2897</v>
      </c>
      <c r="H4229">
        <v>46.35</v>
      </c>
      <c r="I4229">
        <v>8.34</v>
      </c>
      <c r="J4229">
        <v>2842.31</v>
      </c>
      <c r="K4229" s="1">
        <v>46290</v>
      </c>
      <c r="L4229" t="s">
        <v>16655</v>
      </c>
      <c r="M4229">
        <f t="shared" si="792"/>
        <v>1</v>
      </c>
      <c r="N4229">
        <f>COUNTIF(Orders!$A:$A,C4229)</f>
        <v>1</v>
      </c>
      <c r="P4229">
        <f>COUNTIF(Orders!$H:$H,UPPER(SUBSTITUTE(TRIM(C4229),"-","")))</f>
        <v>1</v>
      </c>
      <c r="R4229" t="str">
        <f t="shared" si="793"/>
        <v>Matched Order Reference</v>
      </c>
      <c r="S4229">
        <f t="shared" si="794"/>
        <v>1</v>
      </c>
      <c r="V4229" cm="1">
        <f t="array" ref="V4229">IF(E4229&lt;&gt;"CAPTURE",0,SUMPRODUCT((MDR_Rates!$A$2:$A$10=F4229)*(G4229&gt;MDR_Rates!$B$2:$B$10)*((MDR_Rates!$C$2:$C$10="")+(G4229&lt;=MDR_Rates!$C$2:$C$10))*MDR_Rates!$D$2:$D$10))</f>
        <v>1.6</v>
      </c>
      <c r="W4229">
        <f t="shared" si="795"/>
        <v>46.35</v>
      </c>
      <c r="X4229">
        <f t="shared" si="796"/>
        <v>8.34</v>
      </c>
      <c r="Y4229">
        <f t="shared" si="797"/>
        <v>0</v>
      </c>
      <c r="Z4229">
        <f t="shared" si="798"/>
        <v>0</v>
      </c>
      <c r="AG4229" t="str">
        <f t="shared" si="799"/>
        <v/>
      </c>
      <c r="AI4229" t="str">
        <f t="shared" si="800"/>
        <v/>
      </c>
      <c r="AJ4229" t="str">
        <f t="shared" si="801"/>
        <v/>
      </c>
      <c r="AK4229" t="str">
        <f t="shared" si="802"/>
        <v>ORD26002027</v>
      </c>
      <c r="AL4229">
        <f>IF(E4229&lt;&gt;"CAPTURE","",COUNTIF(Orders!$H:$H,AK4229))</f>
        <v>1</v>
      </c>
      <c r="AP4229" t="str">
        <f t="shared" si="803"/>
        <v>Matched to Order</v>
      </c>
      <c r="AQ4229">
        <f>IF(COUNTIF($A$2:A4229,A4229)=1,1,0)</f>
        <v>1</v>
      </c>
    </row>
    <row r="4230" spans="1:43" x14ac:dyDescent="0.3">
      <c r="A4230" t="s">
        <v>16717</v>
      </c>
      <c r="C4230" t="s">
        <v>16718</v>
      </c>
      <c r="D4230" s="1">
        <v>46288</v>
      </c>
      <c r="E4230" t="s">
        <v>11819</v>
      </c>
      <c r="F4230" t="s">
        <v>44</v>
      </c>
      <c r="G4230">
        <v>2798</v>
      </c>
      <c r="H4230">
        <v>47.57</v>
      </c>
      <c r="I4230">
        <v>8.56</v>
      </c>
      <c r="J4230">
        <v>2741.87</v>
      </c>
      <c r="K4230" s="1">
        <v>46290</v>
      </c>
      <c r="L4230" t="s">
        <v>16655</v>
      </c>
      <c r="M4230">
        <f t="shared" si="792"/>
        <v>1</v>
      </c>
      <c r="N4230">
        <f>COUNTIF(Orders!$A:$A,C4230)</f>
        <v>0</v>
      </c>
      <c r="P4230">
        <f>COUNTIF(Orders!$H:$H,UPPER(SUBSTITUTE(TRIM(C4230),"-","")))</f>
        <v>1</v>
      </c>
      <c r="R4230" t="str">
        <f t="shared" si="793"/>
        <v>Matched Order Reference</v>
      </c>
      <c r="S4230">
        <f t="shared" si="794"/>
        <v>1</v>
      </c>
      <c r="V4230" cm="1">
        <f t="array" ref="V4230">IF(E4230&lt;&gt;"CAPTURE",0,SUMPRODUCT((MDR_Rates!$A$2:$A$10=F4230)*(G4230&gt;MDR_Rates!$B$2:$B$10)*((MDR_Rates!$C$2:$C$10="")+(G4230&lt;=MDR_Rates!$C$2:$C$10))*MDR_Rates!$D$2:$D$10))</f>
        <v>1.7</v>
      </c>
      <c r="W4230">
        <f t="shared" si="795"/>
        <v>47.57</v>
      </c>
      <c r="X4230">
        <f t="shared" si="796"/>
        <v>8.56</v>
      </c>
      <c r="Y4230">
        <f t="shared" si="797"/>
        <v>0</v>
      </c>
      <c r="Z4230">
        <f t="shared" si="798"/>
        <v>0</v>
      </c>
      <c r="AG4230" t="str">
        <f t="shared" si="799"/>
        <v/>
      </c>
      <c r="AI4230" t="str">
        <f t="shared" si="800"/>
        <v/>
      </c>
      <c r="AJ4230" t="str">
        <f t="shared" si="801"/>
        <v/>
      </c>
      <c r="AK4230" t="str">
        <f t="shared" si="802"/>
        <v>ORD26002134</v>
      </c>
      <c r="AL4230">
        <f>IF(E4230&lt;&gt;"CAPTURE","",COUNTIF(Orders!$H:$H,AK4230))</f>
        <v>1</v>
      </c>
      <c r="AP4230" t="str">
        <f t="shared" si="803"/>
        <v>Matched to Order</v>
      </c>
      <c r="AQ4230">
        <f>IF(COUNTIF($A$2:A4230,A4230)=1,1,0)</f>
        <v>1</v>
      </c>
    </row>
    <row r="4231" spans="1:43" x14ac:dyDescent="0.3">
      <c r="A4231" t="s">
        <v>16719</v>
      </c>
      <c r="C4231" t="s">
        <v>4305</v>
      </c>
      <c r="D4231" s="1">
        <v>46288</v>
      </c>
      <c r="E4231" t="s">
        <v>11819</v>
      </c>
      <c r="F4231" t="s">
        <v>17</v>
      </c>
      <c r="G4231">
        <v>3098</v>
      </c>
      <c r="H4231">
        <v>49.57</v>
      </c>
      <c r="I4231">
        <v>8.92</v>
      </c>
      <c r="J4231">
        <v>3039.51</v>
      </c>
      <c r="K4231" s="1">
        <v>46290</v>
      </c>
      <c r="L4231" t="s">
        <v>16655</v>
      </c>
      <c r="M4231">
        <f t="shared" si="792"/>
        <v>1</v>
      </c>
      <c r="N4231">
        <f>COUNTIF(Orders!$A:$A,C4231)</f>
        <v>1</v>
      </c>
      <c r="P4231">
        <f>COUNTIF(Orders!$H:$H,UPPER(SUBSTITUTE(TRIM(C4231),"-","")))</f>
        <v>1</v>
      </c>
      <c r="R4231" t="str">
        <f t="shared" si="793"/>
        <v>Matched Order Reference</v>
      </c>
      <c r="S4231">
        <f t="shared" si="794"/>
        <v>1</v>
      </c>
      <c r="V4231" cm="1">
        <f t="array" ref="V4231">IF(E4231&lt;&gt;"CAPTURE",0,SUMPRODUCT((MDR_Rates!$A$2:$A$10=F4231)*(G4231&gt;MDR_Rates!$B$2:$B$10)*((MDR_Rates!$C$2:$C$10="")+(G4231&lt;=MDR_Rates!$C$2:$C$10))*MDR_Rates!$D$2:$D$10))</f>
        <v>1.6</v>
      </c>
      <c r="W4231">
        <f t="shared" si="795"/>
        <v>49.57</v>
      </c>
      <c r="X4231">
        <f t="shared" si="796"/>
        <v>8.92</v>
      </c>
      <c r="Y4231">
        <f t="shared" si="797"/>
        <v>0</v>
      </c>
      <c r="Z4231">
        <f t="shared" si="798"/>
        <v>0</v>
      </c>
      <c r="AG4231" t="str">
        <f t="shared" si="799"/>
        <v/>
      </c>
      <c r="AI4231" t="str">
        <f t="shared" si="800"/>
        <v/>
      </c>
      <c r="AJ4231" t="str">
        <f t="shared" si="801"/>
        <v/>
      </c>
      <c r="AK4231" t="str">
        <f t="shared" si="802"/>
        <v>ORD26002157</v>
      </c>
      <c r="AL4231">
        <f>IF(E4231&lt;&gt;"CAPTURE","",COUNTIF(Orders!$H:$H,AK4231))</f>
        <v>1</v>
      </c>
      <c r="AP4231" t="str">
        <f t="shared" si="803"/>
        <v>Matched to Order</v>
      </c>
      <c r="AQ4231">
        <f>IF(COUNTIF($A$2:A4231,A4231)=1,1,0)</f>
        <v>1</v>
      </c>
    </row>
    <row r="4232" spans="1:43" x14ac:dyDescent="0.3">
      <c r="A4232" t="s">
        <v>16720</v>
      </c>
      <c r="C4232" t="s">
        <v>4331</v>
      </c>
      <c r="D4232" s="1">
        <v>46288</v>
      </c>
      <c r="E4232" t="s">
        <v>11819</v>
      </c>
      <c r="F4232" t="s">
        <v>9</v>
      </c>
      <c r="G4232">
        <v>4397</v>
      </c>
      <c r="H4232">
        <v>13.19</v>
      </c>
      <c r="I4232">
        <v>2.37</v>
      </c>
      <c r="J4232">
        <v>4381.4399999999996</v>
      </c>
      <c r="K4232" s="1">
        <v>46290</v>
      </c>
      <c r="L4232" t="s">
        <v>16655</v>
      </c>
      <c r="M4232">
        <f t="shared" si="792"/>
        <v>1</v>
      </c>
      <c r="N4232">
        <f>COUNTIF(Orders!$A:$A,C4232)</f>
        <v>1</v>
      </c>
      <c r="P4232">
        <f>COUNTIF(Orders!$H:$H,UPPER(SUBSTITUTE(TRIM(C4232),"-","")))</f>
        <v>1</v>
      </c>
      <c r="R4232" t="str">
        <f t="shared" si="793"/>
        <v>Matched Order Reference</v>
      </c>
      <c r="S4232">
        <f t="shared" si="794"/>
        <v>1</v>
      </c>
      <c r="V4232" cm="1">
        <f t="array" ref="V4232">IF(E4232&lt;&gt;"CAPTURE",0,SUMPRODUCT((MDR_Rates!$A$2:$A$10=F4232)*(G4232&gt;MDR_Rates!$B$2:$B$10)*((MDR_Rates!$C$2:$C$10="")+(G4232&lt;=MDR_Rates!$C$2:$C$10))*MDR_Rates!$D$2:$D$10))</f>
        <v>0.3</v>
      </c>
      <c r="W4232">
        <f t="shared" si="795"/>
        <v>13.19</v>
      </c>
      <c r="X4232">
        <f t="shared" si="796"/>
        <v>2.37</v>
      </c>
      <c r="Y4232">
        <f t="shared" si="797"/>
        <v>0</v>
      </c>
      <c r="Z4232">
        <f t="shared" si="798"/>
        <v>0</v>
      </c>
      <c r="AG4232" t="str">
        <f t="shared" si="799"/>
        <v/>
      </c>
      <c r="AI4232" t="str">
        <f t="shared" si="800"/>
        <v/>
      </c>
      <c r="AJ4232" t="str">
        <f t="shared" si="801"/>
        <v/>
      </c>
      <c r="AK4232" t="str">
        <f t="shared" si="802"/>
        <v>ORD26002170</v>
      </c>
      <c r="AL4232">
        <f>IF(E4232&lt;&gt;"CAPTURE","",COUNTIF(Orders!$H:$H,AK4232))</f>
        <v>1</v>
      </c>
      <c r="AP4232" t="str">
        <f t="shared" si="803"/>
        <v>Matched to Order</v>
      </c>
      <c r="AQ4232">
        <f>IF(COUNTIF($A$2:A4232,A4232)=1,1,0)</f>
        <v>1</v>
      </c>
    </row>
    <row r="4233" spans="1:43" x14ac:dyDescent="0.3">
      <c r="A4233" t="s">
        <v>16721</v>
      </c>
      <c r="C4233" t="s">
        <v>4599</v>
      </c>
      <c r="D4233" s="1">
        <v>46288</v>
      </c>
      <c r="E4233" t="s">
        <v>11819</v>
      </c>
      <c r="F4233" t="s">
        <v>9</v>
      </c>
      <c r="G4233">
        <v>5298</v>
      </c>
      <c r="H4233">
        <v>15.89</v>
      </c>
      <c r="I4233">
        <v>2.86</v>
      </c>
      <c r="J4233">
        <v>5279.25</v>
      </c>
      <c r="K4233" s="1">
        <v>46290</v>
      </c>
      <c r="L4233" t="s">
        <v>16655</v>
      </c>
      <c r="M4233">
        <f t="shared" si="792"/>
        <v>1</v>
      </c>
      <c r="N4233">
        <f>COUNTIF(Orders!$A:$A,C4233)</f>
        <v>1</v>
      </c>
      <c r="P4233">
        <f>COUNTIF(Orders!$H:$H,UPPER(SUBSTITUTE(TRIM(C4233),"-","")))</f>
        <v>1</v>
      </c>
      <c r="R4233" t="str">
        <f t="shared" si="793"/>
        <v>Matched Order Reference</v>
      </c>
      <c r="S4233">
        <f t="shared" si="794"/>
        <v>1</v>
      </c>
      <c r="V4233" cm="1">
        <f t="array" ref="V4233">IF(E4233&lt;&gt;"CAPTURE",0,SUMPRODUCT((MDR_Rates!$A$2:$A$10=F4233)*(G4233&gt;MDR_Rates!$B$2:$B$10)*((MDR_Rates!$C$2:$C$10="")+(G4233&lt;=MDR_Rates!$C$2:$C$10))*MDR_Rates!$D$2:$D$10))</f>
        <v>0.3</v>
      </c>
      <c r="W4233">
        <f t="shared" si="795"/>
        <v>15.89</v>
      </c>
      <c r="X4233">
        <f t="shared" si="796"/>
        <v>2.86</v>
      </c>
      <c r="Y4233">
        <f t="shared" si="797"/>
        <v>0</v>
      </c>
      <c r="Z4233">
        <f t="shared" si="798"/>
        <v>0</v>
      </c>
      <c r="AG4233" t="str">
        <f t="shared" si="799"/>
        <v/>
      </c>
      <c r="AI4233" t="str">
        <f t="shared" si="800"/>
        <v/>
      </c>
      <c r="AJ4233" t="str">
        <f t="shared" si="801"/>
        <v/>
      </c>
      <c r="AK4233" t="str">
        <f t="shared" si="802"/>
        <v>ORD26002305</v>
      </c>
      <c r="AL4233">
        <f>IF(E4233&lt;&gt;"CAPTURE","",COUNTIF(Orders!$H:$H,AK4233))</f>
        <v>1</v>
      </c>
      <c r="AP4233" t="str">
        <f t="shared" si="803"/>
        <v>Matched to Order</v>
      </c>
      <c r="AQ4233">
        <f>IF(COUNTIF($A$2:A4233,A4233)=1,1,0)</f>
        <v>1</v>
      </c>
    </row>
    <row r="4234" spans="1:43" x14ac:dyDescent="0.3">
      <c r="A4234" t="s">
        <v>16722</v>
      </c>
      <c r="C4234" t="s">
        <v>4690</v>
      </c>
      <c r="D4234" s="1">
        <v>46288</v>
      </c>
      <c r="E4234" t="s">
        <v>11819</v>
      </c>
      <c r="F4234" t="s">
        <v>33</v>
      </c>
      <c r="G4234">
        <v>7999</v>
      </c>
      <c r="H4234">
        <v>95.99</v>
      </c>
      <c r="I4234">
        <v>17.28</v>
      </c>
      <c r="J4234">
        <v>7885.73</v>
      </c>
      <c r="K4234" s="1">
        <v>46290</v>
      </c>
      <c r="L4234" t="s">
        <v>16655</v>
      </c>
      <c r="M4234">
        <f t="shared" si="792"/>
        <v>1</v>
      </c>
      <c r="N4234">
        <f>COUNTIF(Orders!$A:$A,C4234)</f>
        <v>1</v>
      </c>
      <c r="P4234">
        <f>COUNTIF(Orders!$H:$H,UPPER(SUBSTITUTE(TRIM(C4234),"-","")))</f>
        <v>1</v>
      </c>
      <c r="R4234" t="str">
        <f t="shared" si="793"/>
        <v>Matched Order Reference</v>
      </c>
      <c r="S4234">
        <f t="shared" si="794"/>
        <v>1</v>
      </c>
      <c r="V4234" cm="1">
        <f t="array" ref="V4234">IF(E4234&lt;&gt;"CAPTURE",0,SUMPRODUCT((MDR_Rates!$A$2:$A$10=F4234)*(G4234&gt;MDR_Rates!$B$2:$B$10)*((MDR_Rates!$C$2:$C$10="")+(G4234&lt;=MDR_Rates!$C$2:$C$10))*MDR_Rates!$D$2:$D$10))</f>
        <v>1.2</v>
      </c>
      <c r="W4234">
        <f t="shared" si="795"/>
        <v>95.99</v>
      </c>
      <c r="X4234">
        <f t="shared" si="796"/>
        <v>17.28</v>
      </c>
      <c r="Y4234">
        <f t="shared" si="797"/>
        <v>0</v>
      </c>
      <c r="Z4234">
        <f t="shared" si="798"/>
        <v>0</v>
      </c>
      <c r="AG4234" t="str">
        <f t="shared" si="799"/>
        <v/>
      </c>
      <c r="AI4234" t="str">
        <f t="shared" si="800"/>
        <v/>
      </c>
      <c r="AJ4234" t="str">
        <f t="shared" si="801"/>
        <v/>
      </c>
      <c r="AK4234" t="str">
        <f t="shared" si="802"/>
        <v>ORD26002351</v>
      </c>
      <c r="AL4234">
        <f>IF(E4234&lt;&gt;"CAPTURE","",COUNTIF(Orders!$H:$H,AK4234))</f>
        <v>1</v>
      </c>
      <c r="AP4234" t="str">
        <f t="shared" si="803"/>
        <v>Matched to Order</v>
      </c>
      <c r="AQ4234">
        <f>IF(COUNTIF($A$2:A4234,A4234)=1,1,0)</f>
        <v>1</v>
      </c>
    </row>
    <row r="4235" spans="1:43" x14ac:dyDescent="0.3">
      <c r="A4235" t="s">
        <v>16723</v>
      </c>
      <c r="C4235" t="s">
        <v>4769</v>
      </c>
      <c r="D4235" s="1">
        <v>46288</v>
      </c>
      <c r="E4235" t="s">
        <v>11819</v>
      </c>
      <c r="F4235" t="s">
        <v>9</v>
      </c>
      <c r="G4235">
        <v>1299</v>
      </c>
      <c r="H4235">
        <v>0</v>
      </c>
      <c r="I4235">
        <v>0</v>
      </c>
      <c r="J4235">
        <v>1299</v>
      </c>
      <c r="K4235" s="1">
        <v>46290</v>
      </c>
      <c r="L4235" t="s">
        <v>16655</v>
      </c>
      <c r="M4235">
        <f t="shared" si="792"/>
        <v>1</v>
      </c>
      <c r="N4235">
        <f>COUNTIF(Orders!$A:$A,C4235)</f>
        <v>1</v>
      </c>
      <c r="P4235">
        <f>COUNTIF(Orders!$H:$H,UPPER(SUBSTITUTE(TRIM(C4235),"-","")))</f>
        <v>1</v>
      </c>
      <c r="R4235" t="str">
        <f t="shared" si="793"/>
        <v>Matched Order Reference</v>
      </c>
      <c r="S4235">
        <f t="shared" si="794"/>
        <v>1</v>
      </c>
      <c r="V4235" cm="1">
        <f t="array" ref="V4235">IF(E4235&lt;&gt;"CAPTURE",0,SUMPRODUCT((MDR_Rates!$A$2:$A$10=F4235)*(G4235&gt;MDR_Rates!$B$2:$B$10)*((MDR_Rates!$C$2:$C$10="")+(G4235&lt;=MDR_Rates!$C$2:$C$10))*MDR_Rates!$D$2:$D$10))</f>
        <v>0</v>
      </c>
      <c r="W4235">
        <f t="shared" si="795"/>
        <v>0</v>
      </c>
      <c r="X4235">
        <f t="shared" si="796"/>
        <v>0</v>
      </c>
      <c r="Y4235">
        <f t="shared" si="797"/>
        <v>0</v>
      </c>
      <c r="Z4235">
        <f t="shared" si="798"/>
        <v>0</v>
      </c>
      <c r="AG4235" t="str">
        <f t="shared" si="799"/>
        <v/>
      </c>
      <c r="AI4235" t="str">
        <f t="shared" si="800"/>
        <v/>
      </c>
      <c r="AJ4235" t="str">
        <f t="shared" si="801"/>
        <v/>
      </c>
      <c r="AK4235" t="str">
        <f t="shared" si="802"/>
        <v>ORD26002391</v>
      </c>
      <c r="AL4235">
        <f>IF(E4235&lt;&gt;"CAPTURE","",COUNTIF(Orders!$H:$H,AK4235))</f>
        <v>1</v>
      </c>
      <c r="AP4235" t="str">
        <f t="shared" si="803"/>
        <v>Matched to Order</v>
      </c>
      <c r="AQ4235">
        <f>IF(COUNTIF($A$2:A4235,A4235)=1,1,0)</f>
        <v>1</v>
      </c>
    </row>
    <row r="4236" spans="1:43" x14ac:dyDescent="0.3">
      <c r="A4236" t="s">
        <v>16724</v>
      </c>
      <c r="C4236" t="s">
        <v>4787</v>
      </c>
      <c r="D4236" s="1">
        <v>46288</v>
      </c>
      <c r="E4236" t="s">
        <v>11819</v>
      </c>
      <c r="F4236" t="s">
        <v>9</v>
      </c>
      <c r="G4236">
        <v>349</v>
      </c>
      <c r="H4236">
        <v>0</v>
      </c>
      <c r="I4236">
        <v>0</v>
      </c>
      <c r="J4236">
        <v>349</v>
      </c>
      <c r="K4236" s="1">
        <v>46290</v>
      </c>
      <c r="L4236" t="s">
        <v>16655</v>
      </c>
      <c r="M4236">
        <f t="shared" si="792"/>
        <v>1</v>
      </c>
      <c r="N4236">
        <f>COUNTIF(Orders!$A:$A,C4236)</f>
        <v>1</v>
      </c>
      <c r="P4236">
        <f>COUNTIF(Orders!$H:$H,UPPER(SUBSTITUTE(TRIM(C4236),"-","")))</f>
        <v>1</v>
      </c>
      <c r="R4236" t="str">
        <f t="shared" si="793"/>
        <v>Matched Order Reference</v>
      </c>
      <c r="S4236">
        <f t="shared" si="794"/>
        <v>1</v>
      </c>
      <c r="V4236" cm="1">
        <f t="array" ref="V4236">IF(E4236&lt;&gt;"CAPTURE",0,SUMPRODUCT((MDR_Rates!$A$2:$A$10=F4236)*(G4236&gt;MDR_Rates!$B$2:$B$10)*((MDR_Rates!$C$2:$C$10="")+(G4236&lt;=MDR_Rates!$C$2:$C$10))*MDR_Rates!$D$2:$D$10))</f>
        <v>0</v>
      </c>
      <c r="W4236">
        <f t="shared" si="795"/>
        <v>0</v>
      </c>
      <c r="X4236">
        <f t="shared" si="796"/>
        <v>0</v>
      </c>
      <c r="Y4236">
        <f t="shared" si="797"/>
        <v>0</v>
      </c>
      <c r="Z4236">
        <f t="shared" si="798"/>
        <v>0</v>
      </c>
      <c r="AG4236" t="str">
        <f t="shared" si="799"/>
        <v/>
      </c>
      <c r="AI4236" t="str">
        <f t="shared" si="800"/>
        <v/>
      </c>
      <c r="AJ4236" t="str">
        <f t="shared" si="801"/>
        <v/>
      </c>
      <c r="AK4236" t="str">
        <f t="shared" si="802"/>
        <v>ORD26002400</v>
      </c>
      <c r="AL4236">
        <f>IF(E4236&lt;&gt;"CAPTURE","",COUNTIF(Orders!$H:$H,AK4236))</f>
        <v>1</v>
      </c>
      <c r="AP4236" t="str">
        <f t="shared" si="803"/>
        <v>Matched to Order</v>
      </c>
      <c r="AQ4236">
        <f>IF(COUNTIF($A$2:A4236,A4236)=1,1,0)</f>
        <v>1</v>
      </c>
    </row>
    <row r="4237" spans="1:43" x14ac:dyDescent="0.3">
      <c r="A4237" t="s">
        <v>16725</v>
      </c>
      <c r="C4237" t="s">
        <v>4909</v>
      </c>
      <c r="D4237" s="1">
        <v>46288</v>
      </c>
      <c r="E4237" t="s">
        <v>11819</v>
      </c>
      <c r="F4237" t="s">
        <v>9</v>
      </c>
      <c r="G4237">
        <v>4999</v>
      </c>
      <c r="H4237">
        <v>15</v>
      </c>
      <c r="I4237">
        <v>2.7</v>
      </c>
      <c r="J4237">
        <v>4981.3</v>
      </c>
      <c r="K4237" s="1">
        <v>46290</v>
      </c>
      <c r="L4237" t="s">
        <v>16655</v>
      </c>
      <c r="M4237">
        <f t="shared" si="792"/>
        <v>1</v>
      </c>
      <c r="N4237">
        <f>COUNTIF(Orders!$A:$A,C4237)</f>
        <v>1</v>
      </c>
      <c r="P4237">
        <f>COUNTIF(Orders!$H:$H,UPPER(SUBSTITUTE(TRIM(C4237),"-","")))</f>
        <v>1</v>
      </c>
      <c r="R4237" t="str">
        <f t="shared" si="793"/>
        <v>Matched Order Reference</v>
      </c>
      <c r="S4237">
        <f t="shared" si="794"/>
        <v>1</v>
      </c>
      <c r="V4237" cm="1">
        <f t="array" ref="V4237">IF(E4237&lt;&gt;"CAPTURE",0,SUMPRODUCT((MDR_Rates!$A$2:$A$10=F4237)*(G4237&gt;MDR_Rates!$B$2:$B$10)*((MDR_Rates!$C$2:$C$10="")+(G4237&lt;=MDR_Rates!$C$2:$C$10))*MDR_Rates!$D$2:$D$10))</f>
        <v>0.3</v>
      </c>
      <c r="W4237">
        <f t="shared" si="795"/>
        <v>15</v>
      </c>
      <c r="X4237">
        <f t="shared" si="796"/>
        <v>2.7</v>
      </c>
      <c r="Y4237">
        <f t="shared" si="797"/>
        <v>0</v>
      </c>
      <c r="Z4237">
        <f t="shared" si="798"/>
        <v>0</v>
      </c>
      <c r="AG4237" t="str">
        <f t="shared" si="799"/>
        <v/>
      </c>
      <c r="AI4237" t="str">
        <f t="shared" si="800"/>
        <v/>
      </c>
      <c r="AJ4237" t="str">
        <f t="shared" si="801"/>
        <v/>
      </c>
      <c r="AK4237" t="str">
        <f t="shared" si="802"/>
        <v>ORD26002462</v>
      </c>
      <c r="AL4237">
        <f>IF(E4237&lt;&gt;"CAPTURE","",COUNTIF(Orders!$H:$H,AK4237))</f>
        <v>1</v>
      </c>
      <c r="AP4237" t="str">
        <f t="shared" si="803"/>
        <v>Matched to Order</v>
      </c>
      <c r="AQ4237">
        <f>IF(COUNTIF($A$2:A4237,A4237)=1,1,0)</f>
        <v>1</v>
      </c>
    </row>
    <row r="4238" spans="1:43" x14ac:dyDescent="0.3">
      <c r="A4238" t="s">
        <v>16726</v>
      </c>
      <c r="C4238" t="s">
        <v>4935</v>
      </c>
      <c r="D4238" s="1">
        <v>46288</v>
      </c>
      <c r="E4238" t="s">
        <v>11819</v>
      </c>
      <c r="F4238" t="s">
        <v>9</v>
      </c>
      <c r="G4238">
        <v>2999</v>
      </c>
      <c r="H4238">
        <v>9</v>
      </c>
      <c r="I4238">
        <v>1.62</v>
      </c>
      <c r="J4238">
        <v>2988.38</v>
      </c>
      <c r="K4238" s="1">
        <v>46290</v>
      </c>
      <c r="L4238" t="s">
        <v>16655</v>
      </c>
      <c r="M4238">
        <f t="shared" si="792"/>
        <v>1</v>
      </c>
      <c r="N4238">
        <f>COUNTIF(Orders!$A:$A,C4238)</f>
        <v>1</v>
      </c>
      <c r="P4238">
        <f>COUNTIF(Orders!$H:$H,UPPER(SUBSTITUTE(TRIM(C4238),"-","")))</f>
        <v>1</v>
      </c>
      <c r="R4238" t="str">
        <f t="shared" si="793"/>
        <v>Matched Order Reference</v>
      </c>
      <c r="S4238">
        <f t="shared" si="794"/>
        <v>1</v>
      </c>
      <c r="V4238" cm="1">
        <f t="array" ref="V4238">IF(E4238&lt;&gt;"CAPTURE",0,SUMPRODUCT((MDR_Rates!$A$2:$A$10=F4238)*(G4238&gt;MDR_Rates!$B$2:$B$10)*((MDR_Rates!$C$2:$C$10="")+(G4238&lt;=MDR_Rates!$C$2:$C$10))*MDR_Rates!$D$2:$D$10))</f>
        <v>0.3</v>
      </c>
      <c r="W4238">
        <f t="shared" si="795"/>
        <v>9</v>
      </c>
      <c r="X4238">
        <f t="shared" si="796"/>
        <v>1.62</v>
      </c>
      <c r="Y4238">
        <f t="shared" si="797"/>
        <v>0</v>
      </c>
      <c r="Z4238">
        <f t="shared" si="798"/>
        <v>0</v>
      </c>
      <c r="AG4238" t="str">
        <f t="shared" si="799"/>
        <v/>
      </c>
      <c r="AI4238" t="str">
        <f t="shared" si="800"/>
        <v/>
      </c>
      <c r="AJ4238" t="str">
        <f t="shared" si="801"/>
        <v/>
      </c>
      <c r="AK4238" t="str">
        <f t="shared" si="802"/>
        <v>ORD26002476</v>
      </c>
      <c r="AL4238">
        <f>IF(E4238&lt;&gt;"CAPTURE","",COUNTIF(Orders!$H:$H,AK4238))</f>
        <v>1</v>
      </c>
      <c r="AP4238" t="str">
        <f t="shared" si="803"/>
        <v>Matched to Order</v>
      </c>
      <c r="AQ4238">
        <f>IF(COUNTIF($A$2:A4238,A4238)=1,1,0)</f>
        <v>1</v>
      </c>
    </row>
    <row r="4239" spans="1:43" x14ac:dyDescent="0.3">
      <c r="A4239" t="s">
        <v>16727</v>
      </c>
      <c r="C4239" t="s">
        <v>4972</v>
      </c>
      <c r="D4239" s="1">
        <v>46288</v>
      </c>
      <c r="E4239" t="s">
        <v>11819</v>
      </c>
      <c r="F4239" t="s">
        <v>9</v>
      </c>
      <c r="G4239">
        <v>7999</v>
      </c>
      <c r="H4239">
        <v>24</v>
      </c>
      <c r="I4239">
        <v>4.32</v>
      </c>
      <c r="J4239">
        <v>7970.68</v>
      </c>
      <c r="K4239" s="1">
        <v>46290</v>
      </c>
      <c r="L4239" t="s">
        <v>16655</v>
      </c>
      <c r="M4239">
        <f t="shared" si="792"/>
        <v>1</v>
      </c>
      <c r="N4239">
        <f>COUNTIF(Orders!$A:$A,C4239)</f>
        <v>1</v>
      </c>
      <c r="P4239">
        <f>COUNTIF(Orders!$H:$H,UPPER(SUBSTITUTE(TRIM(C4239),"-","")))</f>
        <v>1</v>
      </c>
      <c r="R4239" t="str">
        <f t="shared" si="793"/>
        <v>Matched Order Reference</v>
      </c>
      <c r="S4239">
        <f t="shared" si="794"/>
        <v>1</v>
      </c>
      <c r="V4239" cm="1">
        <f t="array" ref="V4239">IF(E4239&lt;&gt;"CAPTURE",0,SUMPRODUCT((MDR_Rates!$A$2:$A$10=F4239)*(G4239&gt;MDR_Rates!$B$2:$B$10)*((MDR_Rates!$C$2:$C$10="")+(G4239&lt;=MDR_Rates!$C$2:$C$10))*MDR_Rates!$D$2:$D$10))</f>
        <v>0.3</v>
      </c>
      <c r="W4239">
        <f t="shared" si="795"/>
        <v>24</v>
      </c>
      <c r="X4239">
        <f t="shared" si="796"/>
        <v>4.32</v>
      </c>
      <c r="Y4239">
        <f t="shared" si="797"/>
        <v>0</v>
      </c>
      <c r="Z4239">
        <f t="shared" si="798"/>
        <v>0</v>
      </c>
      <c r="AG4239" t="str">
        <f t="shared" si="799"/>
        <v/>
      </c>
      <c r="AI4239" t="str">
        <f t="shared" si="800"/>
        <v/>
      </c>
      <c r="AJ4239" t="str">
        <f t="shared" si="801"/>
        <v/>
      </c>
      <c r="AK4239" t="str">
        <f t="shared" si="802"/>
        <v>ORD26002495</v>
      </c>
      <c r="AL4239">
        <f>IF(E4239&lt;&gt;"CAPTURE","",COUNTIF(Orders!$H:$H,AK4239))</f>
        <v>1</v>
      </c>
      <c r="AP4239" t="str">
        <f t="shared" si="803"/>
        <v>Matched to Order</v>
      </c>
      <c r="AQ4239">
        <f>IF(COUNTIF($A$2:A4239,A4239)=1,1,0)</f>
        <v>1</v>
      </c>
    </row>
    <row r="4240" spans="1:43" x14ac:dyDescent="0.3">
      <c r="A4240" t="s">
        <v>16728</v>
      </c>
      <c r="C4240" t="s">
        <v>5006</v>
      </c>
      <c r="D4240" s="1">
        <v>46288</v>
      </c>
      <c r="E4240" t="s">
        <v>11819</v>
      </c>
      <c r="F4240" t="s">
        <v>17</v>
      </c>
      <c r="G4240">
        <v>2499</v>
      </c>
      <c r="H4240">
        <v>39.979999999999997</v>
      </c>
      <c r="I4240">
        <v>7.2</v>
      </c>
      <c r="J4240">
        <v>2451.8200000000002</v>
      </c>
      <c r="K4240" s="1">
        <v>46290</v>
      </c>
      <c r="L4240" t="s">
        <v>16655</v>
      </c>
      <c r="M4240">
        <f t="shared" si="792"/>
        <v>1</v>
      </c>
      <c r="N4240">
        <f>COUNTIF(Orders!$A:$A,C4240)</f>
        <v>1</v>
      </c>
      <c r="P4240">
        <f>COUNTIF(Orders!$H:$H,UPPER(SUBSTITUTE(TRIM(C4240),"-","")))</f>
        <v>1</v>
      </c>
      <c r="R4240" t="str">
        <f t="shared" si="793"/>
        <v>Matched Order Reference</v>
      </c>
      <c r="S4240">
        <f t="shared" si="794"/>
        <v>1</v>
      </c>
      <c r="V4240" cm="1">
        <f t="array" ref="V4240">IF(E4240&lt;&gt;"CAPTURE",0,SUMPRODUCT((MDR_Rates!$A$2:$A$10=F4240)*(G4240&gt;MDR_Rates!$B$2:$B$10)*((MDR_Rates!$C$2:$C$10="")+(G4240&lt;=MDR_Rates!$C$2:$C$10))*MDR_Rates!$D$2:$D$10))</f>
        <v>1.6</v>
      </c>
      <c r="W4240">
        <f t="shared" si="795"/>
        <v>39.979999999999997</v>
      </c>
      <c r="X4240">
        <f t="shared" si="796"/>
        <v>7.2</v>
      </c>
      <c r="Y4240">
        <f t="shared" si="797"/>
        <v>0</v>
      </c>
      <c r="Z4240">
        <f t="shared" si="798"/>
        <v>0</v>
      </c>
      <c r="AG4240" t="str">
        <f t="shared" si="799"/>
        <v/>
      </c>
      <c r="AI4240" t="str">
        <f t="shared" si="800"/>
        <v/>
      </c>
      <c r="AJ4240" t="str">
        <f t="shared" si="801"/>
        <v/>
      </c>
      <c r="AK4240" t="str">
        <f t="shared" si="802"/>
        <v>ORD26002512</v>
      </c>
      <c r="AL4240">
        <f>IF(E4240&lt;&gt;"CAPTURE","",COUNTIF(Orders!$H:$H,AK4240))</f>
        <v>1</v>
      </c>
      <c r="AP4240" t="str">
        <f t="shared" si="803"/>
        <v>Matched to Order</v>
      </c>
      <c r="AQ4240">
        <f>IF(COUNTIF($A$2:A4240,A4240)=1,1,0)</f>
        <v>1</v>
      </c>
    </row>
    <row r="4241" spans="1:43" x14ac:dyDescent="0.3">
      <c r="A4241" t="s">
        <v>16729</v>
      </c>
      <c r="C4241" t="s">
        <v>5012</v>
      </c>
      <c r="D4241" s="1">
        <v>46288</v>
      </c>
      <c r="E4241" t="s">
        <v>11819</v>
      </c>
      <c r="F4241" t="s">
        <v>9</v>
      </c>
      <c r="G4241">
        <v>7999</v>
      </c>
      <c r="H4241">
        <v>24</v>
      </c>
      <c r="I4241">
        <v>4.32</v>
      </c>
      <c r="J4241">
        <v>7970.68</v>
      </c>
      <c r="K4241" s="1">
        <v>46290</v>
      </c>
      <c r="L4241" t="s">
        <v>16655</v>
      </c>
      <c r="M4241">
        <f t="shared" si="792"/>
        <v>1</v>
      </c>
      <c r="N4241">
        <f>COUNTIF(Orders!$A:$A,C4241)</f>
        <v>1</v>
      </c>
      <c r="P4241">
        <f>COUNTIF(Orders!$H:$H,UPPER(SUBSTITUTE(TRIM(C4241),"-","")))</f>
        <v>1</v>
      </c>
      <c r="R4241" t="str">
        <f t="shared" si="793"/>
        <v>Matched Order Reference</v>
      </c>
      <c r="S4241">
        <f t="shared" si="794"/>
        <v>1</v>
      </c>
      <c r="V4241" cm="1">
        <f t="array" ref="V4241">IF(E4241&lt;&gt;"CAPTURE",0,SUMPRODUCT((MDR_Rates!$A$2:$A$10=F4241)*(G4241&gt;MDR_Rates!$B$2:$B$10)*((MDR_Rates!$C$2:$C$10="")+(G4241&lt;=MDR_Rates!$C$2:$C$10))*MDR_Rates!$D$2:$D$10))</f>
        <v>0.3</v>
      </c>
      <c r="W4241">
        <f t="shared" si="795"/>
        <v>24</v>
      </c>
      <c r="X4241">
        <f t="shared" si="796"/>
        <v>4.32</v>
      </c>
      <c r="Y4241">
        <f t="shared" si="797"/>
        <v>0</v>
      </c>
      <c r="Z4241">
        <f t="shared" si="798"/>
        <v>0</v>
      </c>
      <c r="AG4241" t="str">
        <f t="shared" si="799"/>
        <v/>
      </c>
      <c r="AI4241" t="str">
        <f t="shared" si="800"/>
        <v/>
      </c>
      <c r="AJ4241" t="str">
        <f t="shared" si="801"/>
        <v/>
      </c>
      <c r="AK4241" t="str">
        <f t="shared" si="802"/>
        <v>ORD26002515</v>
      </c>
      <c r="AL4241">
        <f>IF(E4241&lt;&gt;"CAPTURE","",COUNTIF(Orders!$H:$H,AK4241))</f>
        <v>1</v>
      </c>
      <c r="AP4241" t="str">
        <f t="shared" si="803"/>
        <v>Matched to Order</v>
      </c>
      <c r="AQ4241">
        <f>IF(COUNTIF($A$2:A4241,A4241)=1,1,0)</f>
        <v>1</v>
      </c>
    </row>
    <row r="4242" spans="1:43" x14ac:dyDescent="0.3">
      <c r="A4242" t="s">
        <v>16730</v>
      </c>
      <c r="C4242" t="s">
        <v>5033</v>
      </c>
      <c r="D4242" s="1">
        <v>46288</v>
      </c>
      <c r="E4242" t="s">
        <v>11819</v>
      </c>
      <c r="F4242" t="s">
        <v>9</v>
      </c>
      <c r="G4242">
        <v>799</v>
      </c>
      <c r="H4242">
        <v>0</v>
      </c>
      <c r="I4242">
        <v>0</v>
      </c>
      <c r="J4242">
        <v>799</v>
      </c>
      <c r="K4242" s="1">
        <v>46290</v>
      </c>
      <c r="L4242" t="s">
        <v>16655</v>
      </c>
      <c r="M4242">
        <f t="shared" si="792"/>
        <v>1</v>
      </c>
      <c r="N4242">
        <f>COUNTIF(Orders!$A:$A,C4242)</f>
        <v>1</v>
      </c>
      <c r="P4242">
        <f>COUNTIF(Orders!$H:$H,UPPER(SUBSTITUTE(TRIM(C4242),"-","")))</f>
        <v>1</v>
      </c>
      <c r="R4242" t="str">
        <f t="shared" si="793"/>
        <v>Matched Order Reference</v>
      </c>
      <c r="S4242">
        <f t="shared" si="794"/>
        <v>1</v>
      </c>
      <c r="V4242" cm="1">
        <f t="array" ref="V4242">IF(E4242&lt;&gt;"CAPTURE",0,SUMPRODUCT((MDR_Rates!$A$2:$A$10=F4242)*(G4242&gt;MDR_Rates!$B$2:$B$10)*((MDR_Rates!$C$2:$C$10="")+(G4242&lt;=MDR_Rates!$C$2:$C$10))*MDR_Rates!$D$2:$D$10))</f>
        <v>0</v>
      </c>
      <c r="W4242">
        <f t="shared" si="795"/>
        <v>0</v>
      </c>
      <c r="X4242">
        <f t="shared" si="796"/>
        <v>0</v>
      </c>
      <c r="Y4242">
        <f t="shared" si="797"/>
        <v>0</v>
      </c>
      <c r="Z4242">
        <f t="shared" si="798"/>
        <v>0</v>
      </c>
      <c r="AG4242" t="str">
        <f t="shared" si="799"/>
        <v/>
      </c>
      <c r="AI4242" t="str">
        <f t="shared" si="800"/>
        <v/>
      </c>
      <c r="AJ4242" t="str">
        <f t="shared" si="801"/>
        <v/>
      </c>
      <c r="AK4242" t="str">
        <f t="shared" si="802"/>
        <v>ORD26002526</v>
      </c>
      <c r="AL4242">
        <f>IF(E4242&lt;&gt;"CAPTURE","",COUNTIF(Orders!$H:$H,AK4242))</f>
        <v>1</v>
      </c>
      <c r="AP4242" t="str">
        <f t="shared" si="803"/>
        <v>Matched to Order</v>
      </c>
      <c r="AQ4242">
        <f>IF(COUNTIF($A$2:A4242,A4242)=1,1,0)</f>
        <v>1</v>
      </c>
    </row>
    <row r="4243" spans="1:43" x14ac:dyDescent="0.3">
      <c r="A4243" t="s">
        <v>16731</v>
      </c>
      <c r="C4243" t="s">
        <v>16732</v>
      </c>
      <c r="D4243" s="1">
        <v>46288</v>
      </c>
      <c r="E4243" t="s">
        <v>11819</v>
      </c>
      <c r="F4243" t="s">
        <v>9</v>
      </c>
      <c r="G4243">
        <v>349</v>
      </c>
      <c r="H4243">
        <v>0</v>
      </c>
      <c r="I4243">
        <v>0</v>
      </c>
      <c r="J4243">
        <v>349</v>
      </c>
      <c r="K4243" s="1">
        <v>46290</v>
      </c>
      <c r="L4243" t="s">
        <v>16655</v>
      </c>
      <c r="M4243">
        <f t="shared" si="792"/>
        <v>1</v>
      </c>
      <c r="N4243">
        <f>COUNTIF(Orders!$A:$A,C4243)</f>
        <v>1</v>
      </c>
      <c r="P4243">
        <f>COUNTIF(Orders!$H:$H,UPPER(SUBSTITUTE(TRIM(C4243),"-","")))</f>
        <v>1</v>
      </c>
      <c r="R4243" t="str">
        <f t="shared" si="793"/>
        <v>Matched Order Reference</v>
      </c>
      <c r="S4243">
        <f t="shared" si="794"/>
        <v>1</v>
      </c>
      <c r="V4243" cm="1">
        <f t="array" ref="V4243">IF(E4243&lt;&gt;"CAPTURE",0,SUMPRODUCT((MDR_Rates!$A$2:$A$10=F4243)*(G4243&gt;MDR_Rates!$B$2:$B$10)*((MDR_Rates!$C$2:$C$10="")+(G4243&lt;=MDR_Rates!$C$2:$C$10))*MDR_Rates!$D$2:$D$10))</f>
        <v>0</v>
      </c>
      <c r="W4243">
        <f t="shared" si="795"/>
        <v>0</v>
      </c>
      <c r="X4243">
        <f t="shared" si="796"/>
        <v>0</v>
      </c>
      <c r="Y4243">
        <f t="shared" si="797"/>
        <v>0</v>
      </c>
      <c r="Z4243">
        <f t="shared" si="798"/>
        <v>0</v>
      </c>
      <c r="AG4243" t="str">
        <f t="shared" si="799"/>
        <v/>
      </c>
      <c r="AI4243" t="str">
        <f t="shared" si="800"/>
        <v/>
      </c>
      <c r="AJ4243" t="str">
        <f t="shared" si="801"/>
        <v/>
      </c>
      <c r="AK4243" t="str">
        <f t="shared" si="802"/>
        <v>ORD26002535</v>
      </c>
      <c r="AL4243">
        <f>IF(E4243&lt;&gt;"CAPTURE","",COUNTIF(Orders!$H:$H,AK4243))</f>
        <v>1</v>
      </c>
      <c r="AP4243" t="str">
        <f t="shared" si="803"/>
        <v>Matched to Order</v>
      </c>
      <c r="AQ4243">
        <f>IF(COUNTIF($A$2:A4243,A4243)=1,1,0)</f>
        <v>1</v>
      </c>
    </row>
    <row r="4244" spans="1:43" x14ac:dyDescent="0.3">
      <c r="A4244" t="s">
        <v>16733</v>
      </c>
      <c r="C4244" t="s">
        <v>5083</v>
      </c>
      <c r="D4244" s="1">
        <v>46288</v>
      </c>
      <c r="E4244" t="s">
        <v>11819</v>
      </c>
      <c r="F4244" t="s">
        <v>17</v>
      </c>
      <c r="G4244">
        <v>799</v>
      </c>
      <c r="H4244">
        <v>14.38</v>
      </c>
      <c r="I4244">
        <v>2.59</v>
      </c>
      <c r="J4244">
        <v>782.03</v>
      </c>
      <c r="K4244" s="1">
        <v>46290</v>
      </c>
      <c r="L4244" t="s">
        <v>16655</v>
      </c>
      <c r="M4244">
        <f t="shared" si="792"/>
        <v>1</v>
      </c>
      <c r="N4244">
        <f>COUNTIF(Orders!$A:$A,C4244)</f>
        <v>1</v>
      </c>
      <c r="P4244">
        <f>COUNTIF(Orders!$H:$H,UPPER(SUBSTITUTE(TRIM(C4244),"-","")))</f>
        <v>1</v>
      </c>
      <c r="R4244" t="str">
        <f t="shared" si="793"/>
        <v>Matched Order Reference</v>
      </c>
      <c r="S4244">
        <f t="shared" si="794"/>
        <v>1</v>
      </c>
      <c r="V4244" cm="1">
        <f t="array" ref="V4244">IF(E4244&lt;&gt;"CAPTURE",0,SUMPRODUCT((MDR_Rates!$A$2:$A$10=F4244)*(G4244&gt;MDR_Rates!$B$2:$B$10)*((MDR_Rates!$C$2:$C$10="")+(G4244&lt;=MDR_Rates!$C$2:$C$10))*MDR_Rates!$D$2:$D$10))</f>
        <v>1.8</v>
      </c>
      <c r="W4244">
        <f t="shared" si="795"/>
        <v>14.38</v>
      </c>
      <c r="X4244">
        <f t="shared" si="796"/>
        <v>2.59</v>
      </c>
      <c r="Y4244">
        <f t="shared" si="797"/>
        <v>0</v>
      </c>
      <c r="Z4244">
        <f t="shared" si="798"/>
        <v>0</v>
      </c>
      <c r="AG4244" t="str">
        <f t="shared" si="799"/>
        <v/>
      </c>
      <c r="AI4244" t="str">
        <f t="shared" si="800"/>
        <v/>
      </c>
      <c r="AJ4244" t="str">
        <f t="shared" si="801"/>
        <v/>
      </c>
      <c r="AK4244" t="str">
        <f t="shared" si="802"/>
        <v>ORD26002551</v>
      </c>
      <c r="AL4244">
        <f>IF(E4244&lt;&gt;"CAPTURE","",COUNTIF(Orders!$H:$H,AK4244))</f>
        <v>1</v>
      </c>
      <c r="AP4244" t="str">
        <f t="shared" si="803"/>
        <v>Matched to Order</v>
      </c>
      <c r="AQ4244">
        <f>IF(COUNTIF($A$2:A4244,A4244)=1,1,0)</f>
        <v>1</v>
      </c>
    </row>
    <row r="4245" spans="1:43" x14ac:dyDescent="0.3">
      <c r="A4245" t="s">
        <v>16734</v>
      </c>
      <c r="C4245" t="s">
        <v>5133</v>
      </c>
      <c r="D4245" s="1">
        <v>46288</v>
      </c>
      <c r="E4245" t="s">
        <v>11819</v>
      </c>
      <c r="F4245" t="s">
        <v>9</v>
      </c>
      <c r="G4245">
        <v>2999</v>
      </c>
      <c r="H4245">
        <v>9</v>
      </c>
      <c r="I4245">
        <v>1.62</v>
      </c>
      <c r="J4245">
        <v>2988.38</v>
      </c>
      <c r="K4245" s="1">
        <v>46290</v>
      </c>
      <c r="L4245" t="s">
        <v>16655</v>
      </c>
      <c r="M4245">
        <f t="shared" si="792"/>
        <v>1</v>
      </c>
      <c r="N4245">
        <f>COUNTIF(Orders!$A:$A,C4245)</f>
        <v>1</v>
      </c>
      <c r="P4245">
        <f>COUNTIF(Orders!$H:$H,UPPER(SUBSTITUTE(TRIM(C4245),"-","")))</f>
        <v>1</v>
      </c>
      <c r="R4245" t="str">
        <f t="shared" si="793"/>
        <v>Matched Order Reference</v>
      </c>
      <c r="S4245">
        <f t="shared" si="794"/>
        <v>1</v>
      </c>
      <c r="V4245" cm="1">
        <f t="array" ref="V4245">IF(E4245&lt;&gt;"CAPTURE",0,SUMPRODUCT((MDR_Rates!$A$2:$A$10=F4245)*(G4245&gt;MDR_Rates!$B$2:$B$10)*((MDR_Rates!$C$2:$C$10="")+(G4245&lt;=MDR_Rates!$C$2:$C$10))*MDR_Rates!$D$2:$D$10))</f>
        <v>0.3</v>
      </c>
      <c r="W4245">
        <f t="shared" si="795"/>
        <v>9</v>
      </c>
      <c r="X4245">
        <f t="shared" si="796"/>
        <v>1.62</v>
      </c>
      <c r="Y4245">
        <f t="shared" si="797"/>
        <v>0</v>
      </c>
      <c r="Z4245">
        <f t="shared" si="798"/>
        <v>0</v>
      </c>
      <c r="AG4245" t="str">
        <f t="shared" si="799"/>
        <v/>
      </c>
      <c r="AI4245" t="str">
        <f t="shared" si="800"/>
        <v/>
      </c>
      <c r="AJ4245" t="str">
        <f t="shared" si="801"/>
        <v/>
      </c>
      <c r="AK4245" t="str">
        <f t="shared" si="802"/>
        <v>ORD26002577</v>
      </c>
      <c r="AL4245">
        <f>IF(E4245&lt;&gt;"CAPTURE","",COUNTIF(Orders!$H:$H,AK4245))</f>
        <v>1</v>
      </c>
      <c r="AP4245" t="str">
        <f t="shared" si="803"/>
        <v>Matched to Order</v>
      </c>
      <c r="AQ4245">
        <f>IF(COUNTIF($A$2:A4245,A4245)=1,1,0)</f>
        <v>1</v>
      </c>
    </row>
    <row r="4246" spans="1:43" x14ac:dyDescent="0.3">
      <c r="A4246" t="s">
        <v>16735</v>
      </c>
      <c r="C4246" t="s">
        <v>5351</v>
      </c>
      <c r="D4246" s="1">
        <v>46288</v>
      </c>
      <c r="E4246" t="s">
        <v>11819</v>
      </c>
      <c r="F4246" t="s">
        <v>17</v>
      </c>
      <c r="G4246">
        <v>4798</v>
      </c>
      <c r="H4246">
        <v>76.77</v>
      </c>
      <c r="I4246">
        <v>13.82</v>
      </c>
      <c r="J4246">
        <v>4707.41</v>
      </c>
      <c r="K4246" s="1">
        <v>46290</v>
      </c>
      <c r="L4246" t="s">
        <v>16655</v>
      </c>
      <c r="M4246">
        <f t="shared" si="792"/>
        <v>1</v>
      </c>
      <c r="N4246">
        <f>COUNTIF(Orders!$A:$A,C4246)</f>
        <v>1</v>
      </c>
      <c r="P4246">
        <f>COUNTIF(Orders!$H:$H,UPPER(SUBSTITUTE(TRIM(C4246),"-","")))</f>
        <v>1</v>
      </c>
      <c r="R4246" t="str">
        <f t="shared" si="793"/>
        <v>Matched Order Reference</v>
      </c>
      <c r="S4246">
        <f t="shared" si="794"/>
        <v>1</v>
      </c>
      <c r="V4246" cm="1">
        <f t="array" ref="V4246">IF(E4246&lt;&gt;"CAPTURE",0,SUMPRODUCT((MDR_Rates!$A$2:$A$10=F4246)*(G4246&gt;MDR_Rates!$B$2:$B$10)*((MDR_Rates!$C$2:$C$10="")+(G4246&lt;=MDR_Rates!$C$2:$C$10))*MDR_Rates!$D$2:$D$10))</f>
        <v>1.6</v>
      </c>
      <c r="W4246">
        <f t="shared" si="795"/>
        <v>76.77</v>
      </c>
      <c r="X4246">
        <f t="shared" si="796"/>
        <v>13.82</v>
      </c>
      <c r="Y4246">
        <f t="shared" si="797"/>
        <v>0</v>
      </c>
      <c r="Z4246">
        <f t="shared" si="798"/>
        <v>0</v>
      </c>
      <c r="AG4246" t="str">
        <f t="shared" si="799"/>
        <v/>
      </c>
      <c r="AI4246" t="str">
        <f t="shared" si="800"/>
        <v/>
      </c>
      <c r="AJ4246" t="str">
        <f t="shared" si="801"/>
        <v/>
      </c>
      <c r="AK4246" t="str">
        <f t="shared" si="802"/>
        <v>ORD26002686</v>
      </c>
      <c r="AL4246">
        <f>IF(E4246&lt;&gt;"CAPTURE","",COUNTIF(Orders!$H:$H,AK4246))</f>
        <v>1</v>
      </c>
      <c r="AP4246" t="str">
        <f t="shared" si="803"/>
        <v>Matched to Order</v>
      </c>
      <c r="AQ4246">
        <f>IF(COUNTIF($A$2:A4246,A4246)=1,1,0)</f>
        <v>1</v>
      </c>
    </row>
    <row r="4247" spans="1:43" x14ac:dyDescent="0.3">
      <c r="A4247" t="s">
        <v>16736</v>
      </c>
      <c r="C4247" t="s">
        <v>5485</v>
      </c>
      <c r="D4247" s="1">
        <v>46288</v>
      </c>
      <c r="E4247" t="s">
        <v>11819</v>
      </c>
      <c r="F4247" t="s">
        <v>33</v>
      </c>
      <c r="G4247">
        <v>2347</v>
      </c>
      <c r="H4247">
        <v>28.16</v>
      </c>
      <c r="I4247">
        <v>5.07</v>
      </c>
      <c r="J4247">
        <v>2313.77</v>
      </c>
      <c r="K4247" s="1">
        <v>46290</v>
      </c>
      <c r="L4247" t="s">
        <v>16655</v>
      </c>
      <c r="M4247">
        <f t="shared" si="792"/>
        <v>1</v>
      </c>
      <c r="N4247">
        <f>COUNTIF(Orders!$A:$A,C4247)</f>
        <v>1</v>
      </c>
      <c r="P4247">
        <f>COUNTIF(Orders!$H:$H,UPPER(SUBSTITUTE(TRIM(C4247),"-","")))</f>
        <v>1</v>
      </c>
      <c r="R4247" t="str">
        <f t="shared" si="793"/>
        <v>Matched Order Reference</v>
      </c>
      <c r="S4247">
        <f t="shared" si="794"/>
        <v>1</v>
      </c>
      <c r="V4247" cm="1">
        <f t="array" ref="V4247">IF(E4247&lt;&gt;"CAPTURE",0,SUMPRODUCT((MDR_Rates!$A$2:$A$10=F4247)*(G4247&gt;MDR_Rates!$B$2:$B$10)*((MDR_Rates!$C$2:$C$10="")+(G4247&lt;=MDR_Rates!$C$2:$C$10))*MDR_Rates!$D$2:$D$10))</f>
        <v>1.2</v>
      </c>
      <c r="W4247">
        <f t="shared" si="795"/>
        <v>28.16</v>
      </c>
      <c r="X4247">
        <f t="shared" si="796"/>
        <v>5.07</v>
      </c>
      <c r="Y4247">
        <f t="shared" si="797"/>
        <v>0</v>
      </c>
      <c r="Z4247">
        <f t="shared" si="798"/>
        <v>0</v>
      </c>
      <c r="AG4247" t="str">
        <f t="shared" si="799"/>
        <v/>
      </c>
      <c r="AI4247" t="str">
        <f t="shared" si="800"/>
        <v/>
      </c>
      <c r="AJ4247" t="str">
        <f t="shared" si="801"/>
        <v/>
      </c>
      <c r="AK4247" t="str">
        <f t="shared" si="802"/>
        <v>ORD26002753</v>
      </c>
      <c r="AL4247">
        <f>IF(E4247&lt;&gt;"CAPTURE","",COUNTIF(Orders!$H:$H,AK4247))</f>
        <v>1</v>
      </c>
      <c r="AP4247" t="str">
        <f t="shared" si="803"/>
        <v>Matched to Order</v>
      </c>
      <c r="AQ4247">
        <f>IF(COUNTIF($A$2:A4247,A4247)=1,1,0)</f>
        <v>1</v>
      </c>
    </row>
    <row r="4248" spans="1:43" x14ac:dyDescent="0.3">
      <c r="A4248" t="s">
        <v>16737</v>
      </c>
      <c r="C4248" t="s">
        <v>5500</v>
      </c>
      <c r="D4248" s="1">
        <v>46288</v>
      </c>
      <c r="E4248" t="s">
        <v>11819</v>
      </c>
      <c r="F4248" t="s">
        <v>9</v>
      </c>
      <c r="G4248">
        <v>7997</v>
      </c>
      <c r="H4248">
        <v>23.99</v>
      </c>
      <c r="I4248">
        <v>4.32</v>
      </c>
      <c r="J4248">
        <v>7968.69</v>
      </c>
      <c r="K4248" s="1">
        <v>46290</v>
      </c>
      <c r="L4248" t="s">
        <v>16655</v>
      </c>
      <c r="M4248">
        <f t="shared" si="792"/>
        <v>1</v>
      </c>
      <c r="N4248">
        <f>COUNTIF(Orders!$A:$A,C4248)</f>
        <v>1</v>
      </c>
      <c r="P4248">
        <f>COUNTIF(Orders!$H:$H,UPPER(SUBSTITUTE(TRIM(C4248),"-","")))</f>
        <v>1</v>
      </c>
      <c r="R4248" t="str">
        <f t="shared" si="793"/>
        <v>Matched Order Reference</v>
      </c>
      <c r="S4248">
        <f t="shared" si="794"/>
        <v>1</v>
      </c>
      <c r="V4248" cm="1">
        <f t="array" ref="V4248">IF(E4248&lt;&gt;"CAPTURE",0,SUMPRODUCT((MDR_Rates!$A$2:$A$10=F4248)*(G4248&gt;MDR_Rates!$B$2:$B$10)*((MDR_Rates!$C$2:$C$10="")+(G4248&lt;=MDR_Rates!$C$2:$C$10))*MDR_Rates!$D$2:$D$10))</f>
        <v>0.3</v>
      </c>
      <c r="W4248">
        <f t="shared" si="795"/>
        <v>23.99</v>
      </c>
      <c r="X4248">
        <f t="shared" si="796"/>
        <v>4.32</v>
      </c>
      <c r="Y4248">
        <f t="shared" si="797"/>
        <v>0</v>
      </c>
      <c r="Z4248">
        <f t="shared" si="798"/>
        <v>0</v>
      </c>
      <c r="AG4248" t="str">
        <f t="shared" si="799"/>
        <v/>
      </c>
      <c r="AI4248" t="str">
        <f t="shared" si="800"/>
        <v/>
      </c>
      <c r="AJ4248" t="str">
        <f t="shared" si="801"/>
        <v/>
      </c>
      <c r="AK4248" t="str">
        <f t="shared" si="802"/>
        <v>ORD26002761</v>
      </c>
      <c r="AL4248">
        <f>IF(E4248&lt;&gt;"CAPTURE","",COUNTIF(Orders!$H:$H,AK4248))</f>
        <v>1</v>
      </c>
      <c r="AP4248" t="str">
        <f t="shared" si="803"/>
        <v>Matched to Order</v>
      </c>
      <c r="AQ4248">
        <f>IF(COUNTIF($A$2:A4248,A4248)=1,1,0)</f>
        <v>1</v>
      </c>
    </row>
    <row r="4249" spans="1:43" x14ac:dyDescent="0.3">
      <c r="A4249" t="s">
        <v>16738</v>
      </c>
      <c r="C4249" t="s">
        <v>5537</v>
      </c>
      <c r="D4249" s="1">
        <v>46288</v>
      </c>
      <c r="E4249" t="s">
        <v>11819</v>
      </c>
      <c r="F4249" t="s">
        <v>33</v>
      </c>
      <c r="G4249">
        <v>999</v>
      </c>
      <c r="H4249">
        <v>14.99</v>
      </c>
      <c r="I4249">
        <v>2.7</v>
      </c>
      <c r="J4249">
        <v>981.31</v>
      </c>
      <c r="K4249" s="1">
        <v>46290</v>
      </c>
      <c r="L4249" t="s">
        <v>16655</v>
      </c>
      <c r="M4249">
        <f t="shared" si="792"/>
        <v>1</v>
      </c>
      <c r="N4249">
        <f>COUNTIF(Orders!$A:$A,C4249)</f>
        <v>1</v>
      </c>
      <c r="P4249">
        <f>COUNTIF(Orders!$H:$H,UPPER(SUBSTITUTE(TRIM(C4249),"-","")))</f>
        <v>1</v>
      </c>
      <c r="R4249" t="str">
        <f t="shared" si="793"/>
        <v>Matched Order Reference</v>
      </c>
      <c r="S4249">
        <f t="shared" si="794"/>
        <v>1</v>
      </c>
      <c r="V4249" cm="1">
        <f t="array" ref="V4249">IF(E4249&lt;&gt;"CAPTURE",0,SUMPRODUCT((MDR_Rates!$A$2:$A$10=F4249)*(G4249&gt;MDR_Rates!$B$2:$B$10)*((MDR_Rates!$C$2:$C$10="")+(G4249&lt;=MDR_Rates!$C$2:$C$10))*MDR_Rates!$D$2:$D$10))</f>
        <v>1.5</v>
      </c>
      <c r="W4249">
        <f t="shared" si="795"/>
        <v>14.99</v>
      </c>
      <c r="X4249">
        <f t="shared" si="796"/>
        <v>2.7</v>
      </c>
      <c r="Y4249">
        <f t="shared" si="797"/>
        <v>0</v>
      </c>
      <c r="Z4249">
        <f t="shared" si="798"/>
        <v>0</v>
      </c>
      <c r="AG4249" t="str">
        <f t="shared" si="799"/>
        <v/>
      </c>
      <c r="AI4249" t="str">
        <f t="shared" si="800"/>
        <v/>
      </c>
      <c r="AJ4249" t="str">
        <f t="shared" si="801"/>
        <v/>
      </c>
      <c r="AK4249" t="str">
        <f t="shared" si="802"/>
        <v>ORD26002780</v>
      </c>
      <c r="AL4249">
        <f>IF(E4249&lt;&gt;"CAPTURE","",COUNTIF(Orders!$H:$H,AK4249))</f>
        <v>1</v>
      </c>
      <c r="AP4249" t="str">
        <f t="shared" si="803"/>
        <v>Matched to Order</v>
      </c>
      <c r="AQ4249">
        <f>IF(COUNTIF($A$2:A4249,A4249)=1,1,0)</f>
        <v>1</v>
      </c>
    </row>
    <row r="4250" spans="1:43" x14ac:dyDescent="0.3">
      <c r="A4250" t="s">
        <v>16739</v>
      </c>
      <c r="C4250" t="s">
        <v>5587</v>
      </c>
      <c r="D4250" s="1">
        <v>46288</v>
      </c>
      <c r="E4250" t="s">
        <v>11819</v>
      </c>
      <c r="F4250" t="s">
        <v>9</v>
      </c>
      <c r="G4250">
        <v>3298</v>
      </c>
      <c r="H4250">
        <v>9.89</v>
      </c>
      <c r="I4250">
        <v>1.78</v>
      </c>
      <c r="J4250">
        <v>3286.33</v>
      </c>
      <c r="K4250" s="1">
        <v>46290</v>
      </c>
      <c r="L4250" t="s">
        <v>16655</v>
      </c>
      <c r="M4250">
        <f t="shared" si="792"/>
        <v>1</v>
      </c>
      <c r="N4250">
        <f>COUNTIF(Orders!$A:$A,C4250)</f>
        <v>1</v>
      </c>
      <c r="P4250">
        <f>COUNTIF(Orders!$H:$H,UPPER(SUBSTITUTE(TRIM(C4250),"-","")))</f>
        <v>1</v>
      </c>
      <c r="R4250" t="str">
        <f t="shared" si="793"/>
        <v>Matched Order Reference</v>
      </c>
      <c r="S4250">
        <f t="shared" si="794"/>
        <v>1</v>
      </c>
      <c r="V4250" cm="1">
        <f t="array" ref="V4250">IF(E4250&lt;&gt;"CAPTURE",0,SUMPRODUCT((MDR_Rates!$A$2:$A$10=F4250)*(G4250&gt;MDR_Rates!$B$2:$B$10)*((MDR_Rates!$C$2:$C$10="")+(G4250&lt;=MDR_Rates!$C$2:$C$10))*MDR_Rates!$D$2:$D$10))</f>
        <v>0.3</v>
      </c>
      <c r="W4250">
        <f t="shared" si="795"/>
        <v>9.89</v>
      </c>
      <c r="X4250">
        <f t="shared" si="796"/>
        <v>1.78</v>
      </c>
      <c r="Y4250">
        <f t="shared" si="797"/>
        <v>0</v>
      </c>
      <c r="Z4250">
        <f t="shared" si="798"/>
        <v>0</v>
      </c>
      <c r="AG4250" t="str">
        <f t="shared" si="799"/>
        <v/>
      </c>
      <c r="AI4250" t="str">
        <f t="shared" si="800"/>
        <v/>
      </c>
      <c r="AJ4250" t="str">
        <f t="shared" si="801"/>
        <v/>
      </c>
      <c r="AK4250" t="str">
        <f t="shared" si="802"/>
        <v>ORD26002805</v>
      </c>
      <c r="AL4250">
        <f>IF(E4250&lt;&gt;"CAPTURE","",COUNTIF(Orders!$H:$H,AK4250))</f>
        <v>1</v>
      </c>
      <c r="AP4250" t="str">
        <f t="shared" si="803"/>
        <v>Matched to Order</v>
      </c>
      <c r="AQ4250">
        <f>IF(COUNTIF($A$2:A4250,A4250)=1,1,0)</f>
        <v>1</v>
      </c>
    </row>
    <row r="4251" spans="1:43" x14ac:dyDescent="0.3">
      <c r="A4251" t="s">
        <v>16740</v>
      </c>
      <c r="C4251" t="s">
        <v>16741</v>
      </c>
      <c r="D4251" s="1">
        <v>46288</v>
      </c>
      <c r="E4251" t="s">
        <v>11819</v>
      </c>
      <c r="F4251" t="s">
        <v>9</v>
      </c>
      <c r="G4251">
        <v>3098</v>
      </c>
      <c r="H4251">
        <v>9.2899999999999991</v>
      </c>
      <c r="I4251">
        <v>1.67</v>
      </c>
      <c r="J4251">
        <v>3087.04</v>
      </c>
      <c r="K4251" s="1">
        <v>46290</v>
      </c>
      <c r="L4251" t="s">
        <v>16655</v>
      </c>
      <c r="M4251">
        <f t="shared" si="792"/>
        <v>1</v>
      </c>
      <c r="N4251">
        <f>COUNTIF(Orders!$A:$A,C4251)</f>
        <v>1</v>
      </c>
      <c r="P4251">
        <f>COUNTIF(Orders!$H:$H,UPPER(SUBSTITUTE(TRIM(C4251),"-","")))</f>
        <v>1</v>
      </c>
      <c r="R4251" t="str">
        <f t="shared" si="793"/>
        <v>Matched Order Reference</v>
      </c>
      <c r="S4251">
        <f t="shared" si="794"/>
        <v>1</v>
      </c>
      <c r="V4251" cm="1">
        <f t="array" ref="V4251">IF(E4251&lt;&gt;"CAPTURE",0,SUMPRODUCT((MDR_Rates!$A$2:$A$10=F4251)*(G4251&gt;MDR_Rates!$B$2:$B$10)*((MDR_Rates!$C$2:$C$10="")+(G4251&lt;=MDR_Rates!$C$2:$C$10))*MDR_Rates!$D$2:$D$10))</f>
        <v>0.3</v>
      </c>
      <c r="W4251">
        <f t="shared" si="795"/>
        <v>9.2899999999999991</v>
      </c>
      <c r="X4251">
        <f t="shared" si="796"/>
        <v>1.67</v>
      </c>
      <c r="Y4251">
        <f t="shared" si="797"/>
        <v>0</v>
      </c>
      <c r="Z4251">
        <f t="shared" si="798"/>
        <v>0</v>
      </c>
      <c r="AG4251" t="str">
        <f t="shared" si="799"/>
        <v/>
      </c>
      <c r="AI4251" t="str">
        <f t="shared" si="800"/>
        <v/>
      </c>
      <c r="AJ4251" t="str">
        <f t="shared" si="801"/>
        <v/>
      </c>
      <c r="AK4251" t="str">
        <f t="shared" si="802"/>
        <v>ORD26002848</v>
      </c>
      <c r="AL4251">
        <f>IF(E4251&lt;&gt;"CAPTURE","",COUNTIF(Orders!$H:$H,AK4251))</f>
        <v>1</v>
      </c>
      <c r="AP4251" t="str">
        <f t="shared" si="803"/>
        <v>Matched to Order</v>
      </c>
      <c r="AQ4251">
        <f>IF(COUNTIF($A$2:A4251,A4251)=1,1,0)</f>
        <v>1</v>
      </c>
    </row>
    <row r="4252" spans="1:43" x14ac:dyDescent="0.3">
      <c r="A4252" t="s">
        <v>16742</v>
      </c>
      <c r="C4252" t="s">
        <v>16743</v>
      </c>
      <c r="D4252" s="1">
        <v>46288</v>
      </c>
      <c r="E4252" t="s">
        <v>11819</v>
      </c>
      <c r="F4252" t="s">
        <v>17</v>
      </c>
      <c r="G4252">
        <v>948</v>
      </c>
      <c r="H4252">
        <v>17.059999999999999</v>
      </c>
      <c r="I4252">
        <v>3.07</v>
      </c>
      <c r="J4252">
        <v>927.87</v>
      </c>
      <c r="K4252" s="1">
        <v>46290</v>
      </c>
      <c r="L4252" t="s">
        <v>16655</v>
      </c>
      <c r="M4252">
        <f t="shared" si="792"/>
        <v>1</v>
      </c>
      <c r="N4252">
        <f>COUNTIF(Orders!$A:$A,C4252)</f>
        <v>1</v>
      </c>
      <c r="P4252">
        <f>COUNTIF(Orders!$H:$H,UPPER(SUBSTITUTE(TRIM(C4252),"-","")))</f>
        <v>1</v>
      </c>
      <c r="R4252" t="str">
        <f t="shared" si="793"/>
        <v>Matched Order Reference</v>
      </c>
      <c r="S4252">
        <f t="shared" si="794"/>
        <v>1</v>
      </c>
      <c r="V4252" cm="1">
        <f t="array" ref="V4252">IF(E4252&lt;&gt;"CAPTURE",0,SUMPRODUCT((MDR_Rates!$A$2:$A$10=F4252)*(G4252&gt;MDR_Rates!$B$2:$B$10)*((MDR_Rates!$C$2:$C$10="")+(G4252&lt;=MDR_Rates!$C$2:$C$10))*MDR_Rates!$D$2:$D$10))</f>
        <v>1.8</v>
      </c>
      <c r="W4252">
        <f t="shared" si="795"/>
        <v>17.059999999999999</v>
      </c>
      <c r="X4252">
        <f t="shared" si="796"/>
        <v>3.07</v>
      </c>
      <c r="Y4252">
        <f t="shared" si="797"/>
        <v>0</v>
      </c>
      <c r="Z4252">
        <f t="shared" si="798"/>
        <v>0</v>
      </c>
      <c r="AG4252" t="str">
        <f t="shared" si="799"/>
        <v/>
      </c>
      <c r="AI4252" t="str">
        <f t="shared" si="800"/>
        <v/>
      </c>
      <c r="AJ4252" t="str">
        <f t="shared" si="801"/>
        <v/>
      </c>
      <c r="AK4252" t="str">
        <f t="shared" si="802"/>
        <v>ORD26002852</v>
      </c>
      <c r="AL4252">
        <f>IF(E4252&lt;&gt;"CAPTURE","",COUNTIF(Orders!$H:$H,AK4252))</f>
        <v>1</v>
      </c>
      <c r="AP4252" t="str">
        <f t="shared" si="803"/>
        <v>Matched to Order</v>
      </c>
      <c r="AQ4252">
        <f>IF(COUNTIF($A$2:A4252,A4252)=1,1,0)</f>
        <v>1</v>
      </c>
    </row>
    <row r="4253" spans="1:43" x14ac:dyDescent="0.3">
      <c r="A4253" t="s">
        <v>16744</v>
      </c>
      <c r="C4253" t="s">
        <v>16745</v>
      </c>
      <c r="D4253" s="1">
        <v>46288</v>
      </c>
      <c r="E4253" t="s">
        <v>11819</v>
      </c>
      <c r="F4253" t="s">
        <v>9</v>
      </c>
      <c r="G4253">
        <v>999</v>
      </c>
      <c r="H4253">
        <v>0</v>
      </c>
      <c r="I4253">
        <v>0</v>
      </c>
      <c r="J4253">
        <v>999</v>
      </c>
      <c r="K4253" s="1">
        <v>46290</v>
      </c>
      <c r="L4253" t="s">
        <v>16655</v>
      </c>
      <c r="M4253">
        <f t="shared" si="792"/>
        <v>1</v>
      </c>
      <c r="N4253">
        <f>COUNTIF(Orders!$A:$A,C4253)</f>
        <v>0</v>
      </c>
      <c r="P4253">
        <f>COUNTIF(Orders!$H:$H,UPPER(SUBSTITUTE(TRIM(C4253),"-","")))</f>
        <v>1</v>
      </c>
      <c r="R4253" t="str">
        <f t="shared" si="793"/>
        <v>Matched Order Reference</v>
      </c>
      <c r="S4253">
        <f t="shared" si="794"/>
        <v>1</v>
      </c>
      <c r="V4253" cm="1">
        <f t="array" ref="V4253">IF(E4253&lt;&gt;"CAPTURE",0,SUMPRODUCT((MDR_Rates!$A$2:$A$10=F4253)*(G4253&gt;MDR_Rates!$B$2:$B$10)*((MDR_Rates!$C$2:$C$10="")+(G4253&lt;=MDR_Rates!$C$2:$C$10))*MDR_Rates!$D$2:$D$10))</f>
        <v>0</v>
      </c>
      <c r="W4253">
        <f t="shared" si="795"/>
        <v>0</v>
      </c>
      <c r="X4253">
        <f t="shared" si="796"/>
        <v>0</v>
      </c>
      <c r="Y4253">
        <f t="shared" si="797"/>
        <v>0</v>
      </c>
      <c r="Z4253">
        <f t="shared" si="798"/>
        <v>0</v>
      </c>
      <c r="AG4253" t="str">
        <f t="shared" si="799"/>
        <v/>
      </c>
      <c r="AI4253" t="str">
        <f t="shared" si="800"/>
        <v/>
      </c>
      <c r="AJ4253" t="str">
        <f t="shared" si="801"/>
        <v/>
      </c>
      <c r="AK4253" t="str">
        <f t="shared" si="802"/>
        <v>ORD26002864</v>
      </c>
      <c r="AL4253">
        <f>IF(E4253&lt;&gt;"CAPTURE","",COUNTIF(Orders!$H:$H,AK4253))</f>
        <v>1</v>
      </c>
      <c r="AP4253" t="str">
        <f t="shared" si="803"/>
        <v>Matched to Order</v>
      </c>
      <c r="AQ4253">
        <f>IF(COUNTIF($A$2:A4253,A4253)=1,1,0)</f>
        <v>1</v>
      </c>
    </row>
    <row r="4254" spans="1:43" x14ac:dyDescent="0.3">
      <c r="A4254" t="s">
        <v>16746</v>
      </c>
      <c r="C4254" t="s">
        <v>5772</v>
      </c>
      <c r="D4254" s="1">
        <v>46288</v>
      </c>
      <c r="E4254" t="s">
        <v>11819</v>
      </c>
      <c r="F4254" t="s">
        <v>9</v>
      </c>
      <c r="G4254">
        <v>7999</v>
      </c>
      <c r="H4254">
        <v>24</v>
      </c>
      <c r="I4254">
        <v>4.32</v>
      </c>
      <c r="J4254">
        <v>7970.68</v>
      </c>
      <c r="K4254" s="1">
        <v>46290</v>
      </c>
      <c r="L4254" t="s">
        <v>16655</v>
      </c>
      <c r="M4254">
        <f t="shared" si="792"/>
        <v>1</v>
      </c>
      <c r="N4254">
        <f>COUNTIF(Orders!$A:$A,C4254)</f>
        <v>1</v>
      </c>
      <c r="P4254">
        <f>COUNTIF(Orders!$H:$H,UPPER(SUBSTITUTE(TRIM(C4254),"-","")))</f>
        <v>1</v>
      </c>
      <c r="R4254" t="str">
        <f t="shared" si="793"/>
        <v>Matched Order Reference</v>
      </c>
      <c r="S4254">
        <f t="shared" si="794"/>
        <v>1</v>
      </c>
      <c r="V4254" cm="1">
        <f t="array" ref="V4254">IF(E4254&lt;&gt;"CAPTURE",0,SUMPRODUCT((MDR_Rates!$A$2:$A$10=F4254)*(G4254&gt;MDR_Rates!$B$2:$B$10)*((MDR_Rates!$C$2:$C$10="")+(G4254&lt;=MDR_Rates!$C$2:$C$10))*MDR_Rates!$D$2:$D$10))</f>
        <v>0.3</v>
      </c>
      <c r="W4254">
        <f t="shared" si="795"/>
        <v>24</v>
      </c>
      <c r="X4254">
        <f t="shared" si="796"/>
        <v>4.32</v>
      </c>
      <c r="Y4254">
        <f t="shared" si="797"/>
        <v>0</v>
      </c>
      <c r="Z4254">
        <f t="shared" si="798"/>
        <v>0</v>
      </c>
      <c r="AG4254" t="str">
        <f t="shared" si="799"/>
        <v/>
      </c>
      <c r="AI4254" t="str">
        <f t="shared" si="800"/>
        <v/>
      </c>
      <c r="AJ4254" t="str">
        <f t="shared" si="801"/>
        <v/>
      </c>
      <c r="AK4254" t="str">
        <f t="shared" si="802"/>
        <v>ORD26002900</v>
      </c>
      <c r="AL4254">
        <f>IF(E4254&lt;&gt;"CAPTURE","",COUNTIF(Orders!$H:$H,AK4254))</f>
        <v>1</v>
      </c>
      <c r="AP4254" t="str">
        <f t="shared" si="803"/>
        <v>Matched to Order</v>
      </c>
      <c r="AQ4254">
        <f>IF(COUNTIF($A$2:A4254,A4254)=1,1,0)</f>
        <v>1</v>
      </c>
    </row>
    <row r="4255" spans="1:43" x14ac:dyDescent="0.3">
      <c r="A4255" t="s">
        <v>16747</v>
      </c>
      <c r="C4255" t="s">
        <v>5818</v>
      </c>
      <c r="D4255" s="1">
        <v>46288</v>
      </c>
      <c r="E4255" t="s">
        <v>11819</v>
      </c>
      <c r="F4255" t="s">
        <v>9</v>
      </c>
      <c r="G4255">
        <v>7998</v>
      </c>
      <c r="H4255">
        <v>23.99</v>
      </c>
      <c r="I4255">
        <v>4.32</v>
      </c>
      <c r="J4255">
        <v>7969.69</v>
      </c>
      <c r="K4255" s="1">
        <v>46290</v>
      </c>
      <c r="L4255" t="s">
        <v>16655</v>
      </c>
      <c r="M4255">
        <f t="shared" si="792"/>
        <v>1</v>
      </c>
      <c r="N4255">
        <f>COUNTIF(Orders!$A:$A,C4255)</f>
        <v>1</v>
      </c>
      <c r="P4255">
        <f>COUNTIF(Orders!$H:$H,UPPER(SUBSTITUTE(TRIM(C4255),"-","")))</f>
        <v>1</v>
      </c>
      <c r="R4255" t="str">
        <f t="shared" si="793"/>
        <v>Matched Order Reference</v>
      </c>
      <c r="S4255">
        <f t="shared" si="794"/>
        <v>1</v>
      </c>
      <c r="V4255" cm="1">
        <f t="array" ref="V4255">IF(E4255&lt;&gt;"CAPTURE",0,SUMPRODUCT((MDR_Rates!$A$2:$A$10=F4255)*(G4255&gt;MDR_Rates!$B$2:$B$10)*((MDR_Rates!$C$2:$C$10="")+(G4255&lt;=MDR_Rates!$C$2:$C$10))*MDR_Rates!$D$2:$D$10))</f>
        <v>0.3</v>
      </c>
      <c r="W4255">
        <f t="shared" si="795"/>
        <v>23.99</v>
      </c>
      <c r="X4255">
        <f t="shared" si="796"/>
        <v>4.32</v>
      </c>
      <c r="Y4255">
        <f t="shared" si="797"/>
        <v>0</v>
      </c>
      <c r="Z4255">
        <f t="shared" si="798"/>
        <v>0</v>
      </c>
      <c r="AG4255" t="str">
        <f t="shared" si="799"/>
        <v/>
      </c>
      <c r="AI4255" t="str">
        <f t="shared" si="800"/>
        <v/>
      </c>
      <c r="AJ4255" t="str">
        <f t="shared" si="801"/>
        <v/>
      </c>
      <c r="AK4255" t="str">
        <f t="shared" si="802"/>
        <v>ORD26002923</v>
      </c>
      <c r="AL4255">
        <f>IF(E4255&lt;&gt;"CAPTURE","",COUNTIF(Orders!$H:$H,AK4255))</f>
        <v>1</v>
      </c>
      <c r="AP4255" t="str">
        <f t="shared" si="803"/>
        <v>Matched to Order</v>
      </c>
      <c r="AQ4255">
        <f>IF(COUNTIF($A$2:A4255,A4255)=1,1,0)</f>
        <v>1</v>
      </c>
    </row>
    <row r="4256" spans="1:43" x14ac:dyDescent="0.3">
      <c r="A4256" t="s">
        <v>16748</v>
      </c>
      <c r="C4256" t="s">
        <v>6003</v>
      </c>
      <c r="D4256" s="1">
        <v>46288</v>
      </c>
      <c r="E4256" t="s">
        <v>11819</v>
      </c>
      <c r="F4256" t="s">
        <v>17</v>
      </c>
      <c r="G4256">
        <v>798</v>
      </c>
      <c r="H4256">
        <v>14.36</v>
      </c>
      <c r="I4256">
        <v>2.58</v>
      </c>
      <c r="J4256">
        <v>781.06</v>
      </c>
      <c r="K4256" s="1">
        <v>46290</v>
      </c>
      <c r="L4256" t="s">
        <v>16655</v>
      </c>
      <c r="M4256">
        <f t="shared" si="792"/>
        <v>1</v>
      </c>
      <c r="N4256">
        <f>COUNTIF(Orders!$A:$A,C4256)</f>
        <v>1</v>
      </c>
      <c r="P4256">
        <f>COUNTIF(Orders!$H:$H,UPPER(SUBSTITUTE(TRIM(C4256),"-","")))</f>
        <v>1</v>
      </c>
      <c r="R4256" t="str">
        <f t="shared" si="793"/>
        <v>Matched Order Reference</v>
      </c>
      <c r="S4256">
        <f t="shared" si="794"/>
        <v>1</v>
      </c>
      <c r="V4256" cm="1">
        <f t="array" ref="V4256">IF(E4256&lt;&gt;"CAPTURE",0,SUMPRODUCT((MDR_Rates!$A$2:$A$10=F4256)*(G4256&gt;MDR_Rates!$B$2:$B$10)*((MDR_Rates!$C$2:$C$10="")+(G4256&lt;=MDR_Rates!$C$2:$C$10))*MDR_Rates!$D$2:$D$10))</f>
        <v>1.8</v>
      </c>
      <c r="W4256">
        <f t="shared" si="795"/>
        <v>14.36</v>
      </c>
      <c r="X4256">
        <f t="shared" si="796"/>
        <v>2.58</v>
      </c>
      <c r="Y4256">
        <f t="shared" si="797"/>
        <v>0</v>
      </c>
      <c r="Z4256">
        <f t="shared" si="798"/>
        <v>0</v>
      </c>
      <c r="AG4256" t="str">
        <f t="shared" si="799"/>
        <v/>
      </c>
      <c r="AI4256" t="str">
        <f t="shared" si="800"/>
        <v/>
      </c>
      <c r="AJ4256" t="str">
        <f t="shared" si="801"/>
        <v/>
      </c>
      <c r="AK4256" t="str">
        <f t="shared" si="802"/>
        <v>ORD26003018</v>
      </c>
      <c r="AL4256">
        <f>IF(E4256&lt;&gt;"CAPTURE","",COUNTIF(Orders!$H:$H,AK4256))</f>
        <v>1</v>
      </c>
      <c r="AP4256" t="str">
        <f t="shared" si="803"/>
        <v>Matched to Order</v>
      </c>
      <c r="AQ4256">
        <f>IF(COUNTIF($A$2:A4256,A4256)=1,1,0)</f>
        <v>1</v>
      </c>
    </row>
    <row r="4257" spans="1:43" x14ac:dyDescent="0.3">
      <c r="A4257" t="s">
        <v>16749</v>
      </c>
      <c r="C4257" t="s">
        <v>6021</v>
      </c>
      <c r="D4257" s="1">
        <v>46288</v>
      </c>
      <c r="E4257" t="s">
        <v>11819</v>
      </c>
      <c r="F4257" t="s">
        <v>17</v>
      </c>
      <c r="G4257">
        <v>1799</v>
      </c>
      <c r="H4257">
        <v>32.380000000000003</v>
      </c>
      <c r="I4257">
        <v>5.83</v>
      </c>
      <c r="J4257">
        <v>1760.79</v>
      </c>
      <c r="K4257" s="1">
        <v>46290</v>
      </c>
      <c r="L4257" t="s">
        <v>16655</v>
      </c>
      <c r="M4257">
        <f t="shared" si="792"/>
        <v>1</v>
      </c>
      <c r="N4257">
        <f>COUNTIF(Orders!$A:$A,C4257)</f>
        <v>1</v>
      </c>
      <c r="P4257">
        <f>COUNTIF(Orders!$H:$H,UPPER(SUBSTITUTE(TRIM(C4257),"-","")))</f>
        <v>1</v>
      </c>
      <c r="R4257" t="str">
        <f t="shared" si="793"/>
        <v>Matched Order Reference</v>
      </c>
      <c r="S4257">
        <f t="shared" si="794"/>
        <v>1</v>
      </c>
      <c r="V4257" cm="1">
        <f t="array" ref="V4257">IF(E4257&lt;&gt;"CAPTURE",0,SUMPRODUCT((MDR_Rates!$A$2:$A$10=F4257)*(G4257&gt;MDR_Rates!$B$2:$B$10)*((MDR_Rates!$C$2:$C$10="")+(G4257&lt;=MDR_Rates!$C$2:$C$10))*MDR_Rates!$D$2:$D$10))</f>
        <v>1.8</v>
      </c>
      <c r="W4257">
        <f t="shared" si="795"/>
        <v>32.380000000000003</v>
      </c>
      <c r="X4257">
        <f t="shared" si="796"/>
        <v>5.83</v>
      </c>
      <c r="Y4257">
        <f t="shared" si="797"/>
        <v>0</v>
      </c>
      <c r="Z4257">
        <f t="shared" si="798"/>
        <v>0</v>
      </c>
      <c r="AG4257" t="str">
        <f t="shared" si="799"/>
        <v/>
      </c>
      <c r="AI4257" t="str">
        <f t="shared" si="800"/>
        <v/>
      </c>
      <c r="AJ4257" t="str">
        <f t="shared" si="801"/>
        <v/>
      </c>
      <c r="AK4257" t="str">
        <f t="shared" si="802"/>
        <v>ORD26003027</v>
      </c>
      <c r="AL4257">
        <f>IF(E4257&lt;&gt;"CAPTURE","",COUNTIF(Orders!$H:$H,AK4257))</f>
        <v>1</v>
      </c>
      <c r="AP4257" t="str">
        <f t="shared" si="803"/>
        <v>Matched to Order</v>
      </c>
      <c r="AQ4257">
        <f>IF(COUNTIF($A$2:A4257,A4257)=1,1,0)</f>
        <v>1</v>
      </c>
    </row>
    <row r="4258" spans="1:43" x14ac:dyDescent="0.3">
      <c r="A4258" t="s">
        <v>16750</v>
      </c>
      <c r="C4258" t="s">
        <v>6088</v>
      </c>
      <c r="D4258" s="1">
        <v>46288</v>
      </c>
      <c r="E4258" t="s">
        <v>11819</v>
      </c>
      <c r="F4258" t="s">
        <v>44</v>
      </c>
      <c r="G4258">
        <v>9297</v>
      </c>
      <c r="H4258">
        <v>158.05000000000001</v>
      </c>
      <c r="I4258">
        <v>28.45</v>
      </c>
      <c r="J4258">
        <v>9110.5</v>
      </c>
      <c r="K4258" s="1">
        <v>46290</v>
      </c>
      <c r="L4258" t="s">
        <v>16655</v>
      </c>
      <c r="M4258">
        <f t="shared" si="792"/>
        <v>1</v>
      </c>
      <c r="N4258">
        <f>COUNTIF(Orders!$A:$A,C4258)</f>
        <v>1</v>
      </c>
      <c r="P4258">
        <f>COUNTIF(Orders!$H:$H,UPPER(SUBSTITUTE(TRIM(C4258),"-","")))</f>
        <v>1</v>
      </c>
      <c r="R4258" t="str">
        <f t="shared" si="793"/>
        <v>Matched Order Reference</v>
      </c>
      <c r="S4258">
        <f t="shared" si="794"/>
        <v>1</v>
      </c>
      <c r="V4258" cm="1">
        <f t="array" ref="V4258">IF(E4258&lt;&gt;"CAPTURE",0,SUMPRODUCT((MDR_Rates!$A$2:$A$10=F4258)*(G4258&gt;MDR_Rates!$B$2:$B$10)*((MDR_Rates!$C$2:$C$10="")+(G4258&lt;=MDR_Rates!$C$2:$C$10))*MDR_Rates!$D$2:$D$10))</f>
        <v>1.7</v>
      </c>
      <c r="W4258">
        <f t="shared" si="795"/>
        <v>158.05000000000001</v>
      </c>
      <c r="X4258">
        <f t="shared" si="796"/>
        <v>28.45</v>
      </c>
      <c r="Y4258">
        <f t="shared" si="797"/>
        <v>0</v>
      </c>
      <c r="Z4258">
        <f t="shared" si="798"/>
        <v>0</v>
      </c>
      <c r="AG4258" t="str">
        <f t="shared" si="799"/>
        <v/>
      </c>
      <c r="AI4258" t="str">
        <f t="shared" si="800"/>
        <v/>
      </c>
      <c r="AJ4258" t="str">
        <f t="shared" si="801"/>
        <v/>
      </c>
      <c r="AK4258" t="str">
        <f t="shared" si="802"/>
        <v>ORD26003061</v>
      </c>
      <c r="AL4258">
        <f>IF(E4258&lt;&gt;"CAPTURE","",COUNTIF(Orders!$H:$H,AK4258))</f>
        <v>1</v>
      </c>
      <c r="AP4258" t="str">
        <f t="shared" si="803"/>
        <v>Matched to Order</v>
      </c>
      <c r="AQ4258">
        <f>IF(COUNTIF($A$2:A4258,A4258)=1,1,0)</f>
        <v>1</v>
      </c>
    </row>
    <row r="4259" spans="1:43" x14ac:dyDescent="0.3">
      <c r="A4259" t="s">
        <v>16751</v>
      </c>
      <c r="C4259" t="s">
        <v>6170</v>
      </c>
      <c r="D4259" s="1">
        <v>46288</v>
      </c>
      <c r="E4259" t="s">
        <v>11819</v>
      </c>
      <c r="F4259" t="s">
        <v>17</v>
      </c>
      <c r="G4259">
        <v>13997</v>
      </c>
      <c r="H4259">
        <v>223.95</v>
      </c>
      <c r="I4259">
        <v>40.31</v>
      </c>
      <c r="J4259">
        <v>13732.74</v>
      </c>
      <c r="K4259" s="1">
        <v>46290</v>
      </c>
      <c r="L4259" t="s">
        <v>16655</v>
      </c>
      <c r="M4259">
        <f t="shared" si="792"/>
        <v>1</v>
      </c>
      <c r="N4259">
        <f>COUNTIF(Orders!$A:$A,C4259)</f>
        <v>1</v>
      </c>
      <c r="P4259">
        <f>COUNTIF(Orders!$H:$H,UPPER(SUBSTITUTE(TRIM(C4259),"-","")))</f>
        <v>1</v>
      </c>
      <c r="R4259" t="str">
        <f t="shared" si="793"/>
        <v>Matched Order Reference</v>
      </c>
      <c r="S4259">
        <f t="shared" si="794"/>
        <v>1</v>
      </c>
      <c r="V4259" cm="1">
        <f t="array" ref="V4259">IF(E4259&lt;&gt;"CAPTURE",0,SUMPRODUCT((MDR_Rates!$A$2:$A$10=F4259)*(G4259&gt;MDR_Rates!$B$2:$B$10)*((MDR_Rates!$C$2:$C$10="")+(G4259&lt;=MDR_Rates!$C$2:$C$10))*MDR_Rates!$D$2:$D$10))</f>
        <v>1.6</v>
      </c>
      <c r="W4259">
        <f t="shared" si="795"/>
        <v>223.95</v>
      </c>
      <c r="X4259">
        <f t="shared" si="796"/>
        <v>40.31</v>
      </c>
      <c r="Y4259">
        <f t="shared" si="797"/>
        <v>0</v>
      </c>
      <c r="Z4259">
        <f t="shared" si="798"/>
        <v>0</v>
      </c>
      <c r="AG4259" t="str">
        <f t="shared" si="799"/>
        <v/>
      </c>
      <c r="AI4259" t="str">
        <f t="shared" si="800"/>
        <v/>
      </c>
      <c r="AJ4259" t="str">
        <f t="shared" si="801"/>
        <v/>
      </c>
      <c r="AK4259" t="str">
        <f t="shared" si="802"/>
        <v>ORD26003103</v>
      </c>
      <c r="AL4259">
        <f>IF(E4259&lt;&gt;"CAPTURE","",COUNTIF(Orders!$H:$H,AK4259))</f>
        <v>1</v>
      </c>
      <c r="AP4259" t="str">
        <f t="shared" si="803"/>
        <v>Matched to Order</v>
      </c>
      <c r="AQ4259">
        <f>IF(COUNTIF($A$2:A4259,A4259)=1,1,0)</f>
        <v>1</v>
      </c>
    </row>
    <row r="4260" spans="1:43" x14ac:dyDescent="0.3">
      <c r="A4260" t="s">
        <v>16752</v>
      </c>
      <c r="C4260" t="s">
        <v>6347</v>
      </c>
      <c r="D4260" s="1">
        <v>46288</v>
      </c>
      <c r="E4260" t="s">
        <v>11819</v>
      </c>
      <c r="F4260" t="s">
        <v>17</v>
      </c>
      <c r="G4260">
        <v>499</v>
      </c>
      <c r="H4260">
        <v>8.98</v>
      </c>
      <c r="I4260">
        <v>1.62</v>
      </c>
      <c r="J4260">
        <v>488.4</v>
      </c>
      <c r="K4260" s="1">
        <v>46290</v>
      </c>
      <c r="L4260" t="s">
        <v>16655</v>
      </c>
      <c r="M4260">
        <f t="shared" si="792"/>
        <v>1</v>
      </c>
      <c r="N4260">
        <f>COUNTIF(Orders!$A:$A,C4260)</f>
        <v>1</v>
      </c>
      <c r="P4260">
        <f>COUNTIF(Orders!$H:$H,UPPER(SUBSTITUTE(TRIM(C4260),"-","")))</f>
        <v>1</v>
      </c>
      <c r="R4260" t="str">
        <f t="shared" si="793"/>
        <v>Matched Order Reference</v>
      </c>
      <c r="S4260">
        <f t="shared" si="794"/>
        <v>1</v>
      </c>
      <c r="V4260" cm="1">
        <f t="array" ref="V4260">IF(E4260&lt;&gt;"CAPTURE",0,SUMPRODUCT((MDR_Rates!$A$2:$A$10=F4260)*(G4260&gt;MDR_Rates!$B$2:$B$10)*((MDR_Rates!$C$2:$C$10="")+(G4260&lt;=MDR_Rates!$C$2:$C$10))*MDR_Rates!$D$2:$D$10))</f>
        <v>1.8</v>
      </c>
      <c r="W4260">
        <f t="shared" si="795"/>
        <v>8.98</v>
      </c>
      <c r="X4260">
        <f t="shared" si="796"/>
        <v>1.62</v>
      </c>
      <c r="Y4260">
        <f t="shared" si="797"/>
        <v>0</v>
      </c>
      <c r="Z4260">
        <f t="shared" si="798"/>
        <v>0</v>
      </c>
      <c r="AG4260" t="str">
        <f t="shared" si="799"/>
        <v/>
      </c>
      <c r="AI4260" t="str">
        <f t="shared" si="800"/>
        <v/>
      </c>
      <c r="AJ4260" t="str">
        <f t="shared" si="801"/>
        <v/>
      </c>
      <c r="AK4260" t="str">
        <f t="shared" si="802"/>
        <v>ORD26003192</v>
      </c>
      <c r="AL4260">
        <f>IF(E4260&lt;&gt;"CAPTURE","",COUNTIF(Orders!$H:$H,AK4260))</f>
        <v>1</v>
      </c>
      <c r="AP4260" t="str">
        <f t="shared" si="803"/>
        <v>Matched to Order</v>
      </c>
      <c r="AQ4260">
        <f>IF(COUNTIF($A$2:A4260,A4260)=1,1,0)</f>
        <v>1</v>
      </c>
    </row>
    <row r="4261" spans="1:43" x14ac:dyDescent="0.3">
      <c r="A4261" t="s">
        <v>16753</v>
      </c>
      <c r="C4261" t="s">
        <v>6426</v>
      </c>
      <c r="D4261" s="1">
        <v>46288</v>
      </c>
      <c r="E4261" t="s">
        <v>11819</v>
      </c>
      <c r="F4261" t="s">
        <v>9</v>
      </c>
      <c r="G4261">
        <v>999</v>
      </c>
      <c r="H4261">
        <v>0</v>
      </c>
      <c r="I4261">
        <v>0</v>
      </c>
      <c r="J4261">
        <v>999</v>
      </c>
      <c r="K4261" s="1">
        <v>46290</v>
      </c>
      <c r="L4261" t="s">
        <v>16655</v>
      </c>
      <c r="M4261">
        <f t="shared" si="792"/>
        <v>1</v>
      </c>
      <c r="N4261">
        <f>COUNTIF(Orders!$A:$A,C4261)</f>
        <v>1</v>
      </c>
      <c r="P4261">
        <f>COUNTIF(Orders!$H:$H,UPPER(SUBSTITUTE(TRIM(C4261),"-","")))</f>
        <v>1</v>
      </c>
      <c r="R4261" t="str">
        <f t="shared" si="793"/>
        <v>Matched Order Reference</v>
      </c>
      <c r="S4261">
        <f t="shared" si="794"/>
        <v>1</v>
      </c>
      <c r="V4261" cm="1">
        <f t="array" ref="V4261">IF(E4261&lt;&gt;"CAPTURE",0,SUMPRODUCT((MDR_Rates!$A$2:$A$10=F4261)*(G4261&gt;MDR_Rates!$B$2:$B$10)*((MDR_Rates!$C$2:$C$10="")+(G4261&lt;=MDR_Rates!$C$2:$C$10))*MDR_Rates!$D$2:$D$10))</f>
        <v>0</v>
      </c>
      <c r="W4261">
        <f t="shared" si="795"/>
        <v>0</v>
      </c>
      <c r="X4261">
        <f t="shared" si="796"/>
        <v>0</v>
      </c>
      <c r="Y4261">
        <f t="shared" si="797"/>
        <v>0</v>
      </c>
      <c r="Z4261">
        <f t="shared" si="798"/>
        <v>0</v>
      </c>
      <c r="AG4261" t="str">
        <f t="shared" si="799"/>
        <v/>
      </c>
      <c r="AI4261" t="str">
        <f t="shared" si="800"/>
        <v/>
      </c>
      <c r="AJ4261" t="str">
        <f t="shared" si="801"/>
        <v/>
      </c>
      <c r="AK4261" t="str">
        <f t="shared" si="802"/>
        <v>ORD26003232</v>
      </c>
      <c r="AL4261">
        <f>IF(E4261&lt;&gt;"CAPTURE","",COUNTIF(Orders!$H:$H,AK4261))</f>
        <v>1</v>
      </c>
      <c r="AP4261" t="str">
        <f t="shared" si="803"/>
        <v>Matched to Order</v>
      </c>
      <c r="AQ4261">
        <f>IF(COUNTIF($A$2:A4261,A4261)=1,1,0)</f>
        <v>1</v>
      </c>
    </row>
    <row r="4262" spans="1:43" x14ac:dyDescent="0.3">
      <c r="A4262" t="s">
        <v>16754</v>
      </c>
      <c r="C4262" t="s">
        <v>6429</v>
      </c>
      <c r="D4262" s="1">
        <v>46288</v>
      </c>
      <c r="E4262" t="s">
        <v>11819</v>
      </c>
      <c r="F4262" t="s">
        <v>9</v>
      </c>
      <c r="G4262">
        <v>8498</v>
      </c>
      <c r="H4262">
        <v>25.49</v>
      </c>
      <c r="I4262">
        <v>4.59</v>
      </c>
      <c r="J4262">
        <v>8467.92</v>
      </c>
      <c r="K4262" s="1">
        <v>46290</v>
      </c>
      <c r="L4262" t="s">
        <v>16655</v>
      </c>
      <c r="M4262">
        <f t="shared" si="792"/>
        <v>1</v>
      </c>
      <c r="N4262">
        <f>COUNTIF(Orders!$A:$A,C4262)</f>
        <v>1</v>
      </c>
      <c r="P4262">
        <f>COUNTIF(Orders!$H:$H,UPPER(SUBSTITUTE(TRIM(C4262),"-","")))</f>
        <v>1</v>
      </c>
      <c r="R4262" t="str">
        <f t="shared" si="793"/>
        <v>Matched Order Reference</v>
      </c>
      <c r="S4262">
        <f t="shared" si="794"/>
        <v>1</v>
      </c>
      <c r="V4262" cm="1">
        <f t="array" ref="V4262">IF(E4262&lt;&gt;"CAPTURE",0,SUMPRODUCT((MDR_Rates!$A$2:$A$10=F4262)*(G4262&gt;MDR_Rates!$B$2:$B$10)*((MDR_Rates!$C$2:$C$10="")+(G4262&lt;=MDR_Rates!$C$2:$C$10))*MDR_Rates!$D$2:$D$10))</f>
        <v>0.3</v>
      </c>
      <c r="W4262">
        <f t="shared" si="795"/>
        <v>25.49</v>
      </c>
      <c r="X4262">
        <f t="shared" si="796"/>
        <v>4.59</v>
      </c>
      <c r="Y4262">
        <f t="shared" si="797"/>
        <v>0</v>
      </c>
      <c r="Z4262">
        <f t="shared" si="798"/>
        <v>0</v>
      </c>
      <c r="AG4262" t="str">
        <f t="shared" si="799"/>
        <v/>
      </c>
      <c r="AI4262" t="str">
        <f t="shared" si="800"/>
        <v/>
      </c>
      <c r="AJ4262" t="str">
        <f t="shared" si="801"/>
        <v/>
      </c>
      <c r="AK4262" t="str">
        <f t="shared" si="802"/>
        <v>ORD26003234</v>
      </c>
      <c r="AL4262">
        <f>IF(E4262&lt;&gt;"CAPTURE","",COUNTIF(Orders!$H:$H,AK4262))</f>
        <v>1</v>
      </c>
      <c r="AP4262" t="str">
        <f t="shared" si="803"/>
        <v>Matched to Order</v>
      </c>
      <c r="AQ4262">
        <f>IF(COUNTIF($A$2:A4262,A4262)=1,1,0)</f>
        <v>1</v>
      </c>
    </row>
    <row r="4263" spans="1:43" x14ac:dyDescent="0.3">
      <c r="A4263" t="s">
        <v>16755</v>
      </c>
      <c r="C4263" t="s">
        <v>16756</v>
      </c>
      <c r="D4263" s="1">
        <v>46288</v>
      </c>
      <c r="E4263" t="s">
        <v>11819</v>
      </c>
      <c r="F4263" t="s">
        <v>9</v>
      </c>
      <c r="G4263">
        <v>999</v>
      </c>
      <c r="H4263">
        <v>0</v>
      </c>
      <c r="I4263">
        <v>0</v>
      </c>
      <c r="J4263">
        <v>999</v>
      </c>
      <c r="K4263" s="1">
        <v>46290</v>
      </c>
      <c r="L4263" t="s">
        <v>16655</v>
      </c>
      <c r="M4263">
        <f t="shared" si="792"/>
        <v>1</v>
      </c>
      <c r="N4263">
        <f>COUNTIF(Orders!$A:$A,C4263)</f>
        <v>1</v>
      </c>
      <c r="P4263">
        <f>COUNTIF(Orders!$H:$H,UPPER(SUBSTITUTE(TRIM(C4263),"-","")))</f>
        <v>1</v>
      </c>
      <c r="R4263" t="str">
        <f t="shared" si="793"/>
        <v>Matched Order Reference</v>
      </c>
      <c r="S4263">
        <f t="shared" si="794"/>
        <v>1</v>
      </c>
      <c r="V4263" cm="1">
        <f t="array" ref="V4263">IF(E4263&lt;&gt;"CAPTURE",0,SUMPRODUCT((MDR_Rates!$A$2:$A$10=F4263)*(G4263&gt;MDR_Rates!$B$2:$B$10)*((MDR_Rates!$C$2:$C$10="")+(G4263&lt;=MDR_Rates!$C$2:$C$10))*MDR_Rates!$D$2:$D$10))</f>
        <v>0</v>
      </c>
      <c r="W4263">
        <f t="shared" si="795"/>
        <v>0</v>
      </c>
      <c r="X4263">
        <f t="shared" si="796"/>
        <v>0</v>
      </c>
      <c r="Y4263">
        <f t="shared" si="797"/>
        <v>0</v>
      </c>
      <c r="Z4263">
        <f t="shared" si="798"/>
        <v>0</v>
      </c>
      <c r="AG4263" t="str">
        <f t="shared" si="799"/>
        <v/>
      </c>
      <c r="AI4263" t="str">
        <f t="shared" si="800"/>
        <v/>
      </c>
      <c r="AJ4263" t="str">
        <f t="shared" si="801"/>
        <v/>
      </c>
      <c r="AK4263" t="str">
        <f t="shared" si="802"/>
        <v>ORD26003301</v>
      </c>
      <c r="AL4263">
        <f>IF(E4263&lt;&gt;"CAPTURE","",COUNTIF(Orders!$H:$H,AK4263))</f>
        <v>1</v>
      </c>
      <c r="AP4263" t="str">
        <f t="shared" si="803"/>
        <v>Matched to Order</v>
      </c>
      <c r="AQ4263">
        <f>IF(COUNTIF($A$2:A4263,A4263)=1,1,0)</f>
        <v>1</v>
      </c>
    </row>
    <row r="4264" spans="1:43" x14ac:dyDescent="0.3">
      <c r="A4264" t="s">
        <v>16757</v>
      </c>
      <c r="C4264" t="s">
        <v>6581</v>
      </c>
      <c r="D4264" s="1">
        <v>46288</v>
      </c>
      <c r="E4264" t="s">
        <v>11819</v>
      </c>
      <c r="F4264" t="s">
        <v>9</v>
      </c>
      <c r="G4264">
        <v>1598</v>
      </c>
      <c r="H4264">
        <v>0</v>
      </c>
      <c r="I4264">
        <v>0</v>
      </c>
      <c r="J4264">
        <v>1598</v>
      </c>
      <c r="K4264" s="1">
        <v>46290</v>
      </c>
      <c r="L4264" t="s">
        <v>16655</v>
      </c>
      <c r="M4264">
        <f t="shared" si="792"/>
        <v>1</v>
      </c>
      <c r="N4264">
        <f>COUNTIF(Orders!$A:$A,C4264)</f>
        <v>1</v>
      </c>
      <c r="P4264">
        <f>COUNTIF(Orders!$H:$H,UPPER(SUBSTITUTE(TRIM(C4264),"-","")))</f>
        <v>1</v>
      </c>
      <c r="R4264" t="str">
        <f t="shared" si="793"/>
        <v>Matched Order Reference</v>
      </c>
      <c r="S4264">
        <f t="shared" si="794"/>
        <v>1</v>
      </c>
      <c r="V4264" cm="1">
        <f t="array" ref="V4264">IF(E4264&lt;&gt;"CAPTURE",0,SUMPRODUCT((MDR_Rates!$A$2:$A$10=F4264)*(G4264&gt;MDR_Rates!$B$2:$B$10)*((MDR_Rates!$C$2:$C$10="")+(G4264&lt;=MDR_Rates!$C$2:$C$10))*MDR_Rates!$D$2:$D$10))</f>
        <v>0</v>
      </c>
      <c r="W4264">
        <f t="shared" si="795"/>
        <v>0</v>
      </c>
      <c r="X4264">
        <f t="shared" si="796"/>
        <v>0</v>
      </c>
      <c r="Y4264">
        <f t="shared" si="797"/>
        <v>0</v>
      </c>
      <c r="Z4264">
        <f t="shared" si="798"/>
        <v>0</v>
      </c>
      <c r="AG4264" t="str">
        <f t="shared" si="799"/>
        <v/>
      </c>
      <c r="AI4264" t="str">
        <f t="shared" si="800"/>
        <v/>
      </c>
      <c r="AJ4264" t="str">
        <f t="shared" si="801"/>
        <v/>
      </c>
      <c r="AK4264" t="str">
        <f t="shared" si="802"/>
        <v>ORD26003311</v>
      </c>
      <c r="AL4264">
        <f>IF(E4264&lt;&gt;"CAPTURE","",COUNTIF(Orders!$H:$H,AK4264))</f>
        <v>1</v>
      </c>
      <c r="AP4264" t="str">
        <f t="shared" si="803"/>
        <v>Matched to Order</v>
      </c>
      <c r="AQ4264">
        <f>IF(COUNTIF($A$2:A4264,A4264)=1,1,0)</f>
        <v>1</v>
      </c>
    </row>
    <row r="4265" spans="1:43" x14ac:dyDescent="0.3">
      <c r="A4265" t="s">
        <v>16758</v>
      </c>
      <c r="C4265" t="s">
        <v>6630</v>
      </c>
      <c r="D4265" s="1">
        <v>46288</v>
      </c>
      <c r="E4265" t="s">
        <v>11819</v>
      </c>
      <c r="F4265" t="s">
        <v>9</v>
      </c>
      <c r="G4265">
        <v>2999</v>
      </c>
      <c r="H4265">
        <v>9</v>
      </c>
      <c r="I4265">
        <v>1.62</v>
      </c>
      <c r="J4265">
        <v>2988.38</v>
      </c>
      <c r="K4265" s="1">
        <v>46290</v>
      </c>
      <c r="L4265" t="s">
        <v>16655</v>
      </c>
      <c r="M4265">
        <f t="shared" si="792"/>
        <v>1</v>
      </c>
      <c r="N4265">
        <f>COUNTIF(Orders!$A:$A,C4265)</f>
        <v>1</v>
      </c>
      <c r="P4265">
        <f>COUNTIF(Orders!$H:$H,UPPER(SUBSTITUTE(TRIM(C4265),"-","")))</f>
        <v>1</v>
      </c>
      <c r="R4265" t="str">
        <f t="shared" si="793"/>
        <v>Matched Order Reference</v>
      </c>
      <c r="S4265">
        <f t="shared" si="794"/>
        <v>1</v>
      </c>
      <c r="V4265" cm="1">
        <f t="array" ref="V4265">IF(E4265&lt;&gt;"CAPTURE",0,SUMPRODUCT((MDR_Rates!$A$2:$A$10=F4265)*(G4265&gt;MDR_Rates!$B$2:$B$10)*((MDR_Rates!$C$2:$C$10="")+(G4265&lt;=MDR_Rates!$C$2:$C$10))*MDR_Rates!$D$2:$D$10))</f>
        <v>0.3</v>
      </c>
      <c r="W4265">
        <f t="shared" si="795"/>
        <v>9</v>
      </c>
      <c r="X4265">
        <f t="shared" si="796"/>
        <v>1.62</v>
      </c>
      <c r="Y4265">
        <f t="shared" si="797"/>
        <v>0</v>
      </c>
      <c r="Z4265">
        <f t="shared" si="798"/>
        <v>0</v>
      </c>
      <c r="AG4265" t="str">
        <f t="shared" si="799"/>
        <v/>
      </c>
      <c r="AI4265" t="str">
        <f t="shared" si="800"/>
        <v/>
      </c>
      <c r="AJ4265" t="str">
        <f t="shared" si="801"/>
        <v/>
      </c>
      <c r="AK4265" t="str">
        <f t="shared" si="802"/>
        <v>ORD26003336</v>
      </c>
      <c r="AL4265">
        <f>IF(E4265&lt;&gt;"CAPTURE","",COUNTIF(Orders!$H:$H,AK4265))</f>
        <v>1</v>
      </c>
      <c r="AP4265" t="str">
        <f t="shared" si="803"/>
        <v>Matched to Order</v>
      </c>
      <c r="AQ4265">
        <f>IF(COUNTIF($A$2:A4265,A4265)=1,1,0)</f>
        <v>1</v>
      </c>
    </row>
    <row r="4266" spans="1:43" x14ac:dyDescent="0.3">
      <c r="A4266" t="s">
        <v>16759</v>
      </c>
      <c r="C4266" t="s">
        <v>6812</v>
      </c>
      <c r="D4266" s="1">
        <v>46288</v>
      </c>
      <c r="E4266" t="s">
        <v>11819</v>
      </c>
      <c r="F4266" t="s">
        <v>17</v>
      </c>
      <c r="G4266">
        <v>349</v>
      </c>
      <c r="H4266">
        <v>6.28</v>
      </c>
      <c r="I4266">
        <v>1.1299999999999999</v>
      </c>
      <c r="J4266">
        <v>341.59</v>
      </c>
      <c r="K4266" s="1">
        <v>46290</v>
      </c>
      <c r="L4266" t="s">
        <v>16655</v>
      </c>
      <c r="M4266">
        <f t="shared" si="792"/>
        <v>1</v>
      </c>
      <c r="N4266">
        <f>COUNTIF(Orders!$A:$A,C4266)</f>
        <v>1</v>
      </c>
      <c r="P4266">
        <f>COUNTIF(Orders!$H:$H,UPPER(SUBSTITUTE(TRIM(C4266),"-","")))</f>
        <v>1</v>
      </c>
      <c r="R4266" t="str">
        <f t="shared" si="793"/>
        <v>Matched Order Reference</v>
      </c>
      <c r="S4266">
        <f t="shared" si="794"/>
        <v>1</v>
      </c>
      <c r="V4266" cm="1">
        <f t="array" ref="V4266">IF(E4266&lt;&gt;"CAPTURE",0,SUMPRODUCT((MDR_Rates!$A$2:$A$10=F4266)*(G4266&gt;MDR_Rates!$B$2:$B$10)*((MDR_Rates!$C$2:$C$10="")+(G4266&lt;=MDR_Rates!$C$2:$C$10))*MDR_Rates!$D$2:$D$10))</f>
        <v>1.8</v>
      </c>
      <c r="W4266">
        <f t="shared" si="795"/>
        <v>6.28</v>
      </c>
      <c r="X4266">
        <f t="shared" si="796"/>
        <v>1.1299999999999999</v>
      </c>
      <c r="Y4266">
        <f t="shared" si="797"/>
        <v>0</v>
      </c>
      <c r="Z4266">
        <f t="shared" si="798"/>
        <v>0</v>
      </c>
      <c r="AG4266" t="str">
        <f t="shared" si="799"/>
        <v/>
      </c>
      <c r="AI4266" t="str">
        <f t="shared" si="800"/>
        <v/>
      </c>
      <c r="AJ4266" t="str">
        <f t="shared" si="801"/>
        <v/>
      </c>
      <c r="AK4266" t="str">
        <f t="shared" si="802"/>
        <v>ORD26003427</v>
      </c>
      <c r="AL4266">
        <f>IF(E4266&lt;&gt;"CAPTURE","",COUNTIF(Orders!$H:$H,AK4266))</f>
        <v>1</v>
      </c>
      <c r="AP4266" t="str">
        <f t="shared" si="803"/>
        <v>Matched to Order</v>
      </c>
      <c r="AQ4266">
        <f>IF(COUNTIF($A$2:A4266,A4266)=1,1,0)</f>
        <v>1</v>
      </c>
    </row>
    <row r="4267" spans="1:43" x14ac:dyDescent="0.3">
      <c r="A4267" t="s">
        <v>16760</v>
      </c>
      <c r="C4267" t="s">
        <v>6932</v>
      </c>
      <c r="D4267" s="1">
        <v>46288</v>
      </c>
      <c r="E4267" t="s">
        <v>11819</v>
      </c>
      <c r="F4267" t="s">
        <v>9</v>
      </c>
      <c r="G4267">
        <v>1299</v>
      </c>
      <c r="H4267">
        <v>0</v>
      </c>
      <c r="I4267">
        <v>0</v>
      </c>
      <c r="J4267">
        <v>1299</v>
      </c>
      <c r="K4267" s="1">
        <v>46290</v>
      </c>
      <c r="L4267" t="s">
        <v>16655</v>
      </c>
      <c r="M4267">
        <f t="shared" si="792"/>
        <v>1</v>
      </c>
      <c r="N4267">
        <f>COUNTIF(Orders!$A:$A,C4267)</f>
        <v>1</v>
      </c>
      <c r="P4267">
        <f>COUNTIF(Orders!$H:$H,UPPER(SUBSTITUTE(TRIM(C4267),"-","")))</f>
        <v>1</v>
      </c>
      <c r="R4267" t="str">
        <f t="shared" si="793"/>
        <v>Matched Order Reference</v>
      </c>
      <c r="S4267">
        <f t="shared" si="794"/>
        <v>1</v>
      </c>
      <c r="V4267" cm="1">
        <f t="array" ref="V4267">IF(E4267&lt;&gt;"CAPTURE",0,SUMPRODUCT((MDR_Rates!$A$2:$A$10=F4267)*(G4267&gt;MDR_Rates!$B$2:$B$10)*((MDR_Rates!$C$2:$C$10="")+(G4267&lt;=MDR_Rates!$C$2:$C$10))*MDR_Rates!$D$2:$D$10))</f>
        <v>0</v>
      </c>
      <c r="W4267">
        <f t="shared" si="795"/>
        <v>0</v>
      </c>
      <c r="X4267">
        <f t="shared" si="796"/>
        <v>0</v>
      </c>
      <c r="Y4267">
        <f t="shared" si="797"/>
        <v>0</v>
      </c>
      <c r="Z4267">
        <f t="shared" si="798"/>
        <v>0</v>
      </c>
      <c r="AG4267" t="str">
        <f t="shared" si="799"/>
        <v/>
      </c>
      <c r="AI4267" t="str">
        <f t="shared" si="800"/>
        <v/>
      </c>
      <c r="AJ4267" t="str">
        <f t="shared" si="801"/>
        <v/>
      </c>
      <c r="AK4267" t="str">
        <f t="shared" si="802"/>
        <v>ORD26003488</v>
      </c>
      <c r="AL4267">
        <f>IF(E4267&lt;&gt;"CAPTURE","",COUNTIF(Orders!$H:$H,AK4267))</f>
        <v>1</v>
      </c>
      <c r="AP4267" t="str">
        <f t="shared" si="803"/>
        <v>Matched to Order</v>
      </c>
      <c r="AQ4267">
        <f>IF(COUNTIF($A$2:A4267,A4267)=1,1,0)</f>
        <v>1</v>
      </c>
    </row>
    <row r="4268" spans="1:43" x14ac:dyDescent="0.3">
      <c r="A4268" t="s">
        <v>16761</v>
      </c>
      <c r="C4268" t="s">
        <v>6986</v>
      </c>
      <c r="D4268" s="1">
        <v>46288</v>
      </c>
      <c r="E4268" t="s">
        <v>11819</v>
      </c>
      <c r="F4268" t="s">
        <v>9</v>
      </c>
      <c r="G4268">
        <v>999</v>
      </c>
      <c r="H4268">
        <v>0</v>
      </c>
      <c r="I4268">
        <v>0</v>
      </c>
      <c r="J4268">
        <v>999</v>
      </c>
      <c r="K4268" s="1">
        <v>46290</v>
      </c>
      <c r="L4268" t="s">
        <v>16655</v>
      </c>
      <c r="M4268">
        <f t="shared" si="792"/>
        <v>1</v>
      </c>
      <c r="N4268">
        <f>COUNTIF(Orders!$A:$A,C4268)</f>
        <v>1</v>
      </c>
      <c r="P4268">
        <f>COUNTIF(Orders!$H:$H,UPPER(SUBSTITUTE(TRIM(C4268),"-","")))</f>
        <v>1</v>
      </c>
      <c r="R4268" t="str">
        <f t="shared" si="793"/>
        <v>Matched Order Reference</v>
      </c>
      <c r="S4268">
        <f t="shared" si="794"/>
        <v>1</v>
      </c>
      <c r="V4268" cm="1">
        <f t="array" ref="V4268">IF(E4268&lt;&gt;"CAPTURE",0,SUMPRODUCT((MDR_Rates!$A$2:$A$10=F4268)*(G4268&gt;MDR_Rates!$B$2:$B$10)*((MDR_Rates!$C$2:$C$10="")+(G4268&lt;=MDR_Rates!$C$2:$C$10))*MDR_Rates!$D$2:$D$10))</f>
        <v>0</v>
      </c>
      <c r="W4268">
        <f t="shared" si="795"/>
        <v>0</v>
      </c>
      <c r="X4268">
        <f t="shared" si="796"/>
        <v>0</v>
      </c>
      <c r="Y4268">
        <f t="shared" si="797"/>
        <v>0</v>
      </c>
      <c r="Z4268">
        <f t="shared" si="798"/>
        <v>0</v>
      </c>
      <c r="AG4268" t="str">
        <f t="shared" si="799"/>
        <v/>
      </c>
      <c r="AI4268" t="str">
        <f t="shared" si="800"/>
        <v/>
      </c>
      <c r="AJ4268" t="str">
        <f t="shared" si="801"/>
        <v/>
      </c>
      <c r="AK4268" t="str">
        <f t="shared" si="802"/>
        <v>ORD26003515</v>
      </c>
      <c r="AL4268">
        <f>IF(E4268&lt;&gt;"CAPTURE","",COUNTIF(Orders!$H:$H,AK4268))</f>
        <v>1</v>
      </c>
      <c r="AP4268" t="str">
        <f t="shared" si="803"/>
        <v>Matched to Order</v>
      </c>
      <c r="AQ4268">
        <f>IF(COUNTIF($A$2:A4268,A4268)=1,1,0)</f>
        <v>1</v>
      </c>
    </row>
    <row r="4269" spans="1:43" x14ac:dyDescent="0.3">
      <c r="A4269" t="s">
        <v>16762</v>
      </c>
      <c r="C4269" t="s">
        <v>6987</v>
      </c>
      <c r="D4269" s="1">
        <v>46288</v>
      </c>
      <c r="E4269" t="s">
        <v>11819</v>
      </c>
      <c r="F4269" t="s">
        <v>9</v>
      </c>
      <c r="G4269">
        <v>599</v>
      </c>
      <c r="H4269">
        <v>0</v>
      </c>
      <c r="I4269">
        <v>0</v>
      </c>
      <c r="J4269">
        <v>599</v>
      </c>
      <c r="K4269" s="1">
        <v>46290</v>
      </c>
      <c r="L4269" t="s">
        <v>16655</v>
      </c>
      <c r="M4269">
        <f t="shared" si="792"/>
        <v>1</v>
      </c>
      <c r="N4269">
        <f>COUNTIF(Orders!$A:$A,C4269)</f>
        <v>1</v>
      </c>
      <c r="P4269">
        <f>COUNTIF(Orders!$H:$H,UPPER(SUBSTITUTE(TRIM(C4269),"-","")))</f>
        <v>1</v>
      </c>
      <c r="R4269" t="str">
        <f t="shared" si="793"/>
        <v>Matched Order Reference</v>
      </c>
      <c r="S4269">
        <f t="shared" si="794"/>
        <v>1</v>
      </c>
      <c r="V4269" cm="1">
        <f t="array" ref="V4269">IF(E4269&lt;&gt;"CAPTURE",0,SUMPRODUCT((MDR_Rates!$A$2:$A$10=F4269)*(G4269&gt;MDR_Rates!$B$2:$B$10)*((MDR_Rates!$C$2:$C$10="")+(G4269&lt;=MDR_Rates!$C$2:$C$10))*MDR_Rates!$D$2:$D$10))</f>
        <v>0</v>
      </c>
      <c r="W4269">
        <f t="shared" si="795"/>
        <v>0</v>
      </c>
      <c r="X4269">
        <f t="shared" si="796"/>
        <v>0</v>
      </c>
      <c r="Y4269">
        <f t="shared" si="797"/>
        <v>0</v>
      </c>
      <c r="Z4269">
        <f t="shared" si="798"/>
        <v>0</v>
      </c>
      <c r="AG4269" t="str">
        <f t="shared" si="799"/>
        <v/>
      </c>
      <c r="AI4269" t="str">
        <f t="shared" si="800"/>
        <v/>
      </c>
      <c r="AJ4269" t="str">
        <f t="shared" si="801"/>
        <v/>
      </c>
      <c r="AK4269" t="str">
        <f t="shared" si="802"/>
        <v>ORD26003516</v>
      </c>
      <c r="AL4269">
        <f>IF(E4269&lt;&gt;"CAPTURE","",COUNTIF(Orders!$H:$H,AK4269))</f>
        <v>1</v>
      </c>
      <c r="AP4269" t="str">
        <f t="shared" si="803"/>
        <v>Matched to Order</v>
      </c>
      <c r="AQ4269">
        <f>IF(COUNTIF($A$2:A4269,A4269)=1,1,0)</f>
        <v>1</v>
      </c>
    </row>
    <row r="4270" spans="1:43" x14ac:dyDescent="0.3">
      <c r="A4270" t="s">
        <v>16763</v>
      </c>
      <c r="C4270" t="s">
        <v>7026</v>
      </c>
      <c r="D4270" s="1">
        <v>46288</v>
      </c>
      <c r="E4270" t="s">
        <v>11819</v>
      </c>
      <c r="F4270" t="s">
        <v>33</v>
      </c>
      <c r="G4270">
        <v>2798</v>
      </c>
      <c r="H4270">
        <v>33.58</v>
      </c>
      <c r="I4270">
        <v>6.04</v>
      </c>
      <c r="J4270">
        <v>2758.38</v>
      </c>
      <c r="K4270" s="1">
        <v>46290</v>
      </c>
      <c r="L4270" t="s">
        <v>16655</v>
      </c>
      <c r="M4270">
        <f t="shared" si="792"/>
        <v>1</v>
      </c>
      <c r="N4270">
        <f>COUNTIF(Orders!$A:$A,C4270)</f>
        <v>1</v>
      </c>
      <c r="P4270">
        <f>COUNTIF(Orders!$H:$H,UPPER(SUBSTITUTE(TRIM(C4270),"-","")))</f>
        <v>1</v>
      </c>
      <c r="R4270" t="str">
        <f t="shared" si="793"/>
        <v>Matched Order Reference</v>
      </c>
      <c r="S4270">
        <f t="shared" si="794"/>
        <v>1</v>
      </c>
      <c r="V4270" cm="1">
        <f t="array" ref="V4270">IF(E4270&lt;&gt;"CAPTURE",0,SUMPRODUCT((MDR_Rates!$A$2:$A$10=F4270)*(G4270&gt;MDR_Rates!$B$2:$B$10)*((MDR_Rates!$C$2:$C$10="")+(G4270&lt;=MDR_Rates!$C$2:$C$10))*MDR_Rates!$D$2:$D$10))</f>
        <v>1.2</v>
      </c>
      <c r="W4270">
        <f t="shared" si="795"/>
        <v>33.58</v>
      </c>
      <c r="X4270">
        <f t="shared" si="796"/>
        <v>6.04</v>
      </c>
      <c r="Y4270">
        <f t="shared" si="797"/>
        <v>0</v>
      </c>
      <c r="Z4270">
        <f t="shared" si="798"/>
        <v>0</v>
      </c>
      <c r="AG4270" t="str">
        <f t="shared" si="799"/>
        <v/>
      </c>
      <c r="AI4270" t="str">
        <f t="shared" si="800"/>
        <v/>
      </c>
      <c r="AJ4270" t="str">
        <f t="shared" si="801"/>
        <v/>
      </c>
      <c r="AK4270" t="str">
        <f t="shared" si="802"/>
        <v>ORD26003536</v>
      </c>
      <c r="AL4270">
        <f>IF(E4270&lt;&gt;"CAPTURE","",COUNTIF(Orders!$H:$H,AK4270))</f>
        <v>1</v>
      </c>
      <c r="AP4270" t="str">
        <f t="shared" si="803"/>
        <v>Matched to Order</v>
      </c>
      <c r="AQ4270">
        <f>IF(COUNTIF($A$2:A4270,A4270)=1,1,0)</f>
        <v>1</v>
      </c>
    </row>
    <row r="4271" spans="1:43" x14ac:dyDescent="0.3">
      <c r="A4271" t="s">
        <v>16764</v>
      </c>
      <c r="C4271" t="s">
        <v>7079</v>
      </c>
      <c r="D4271" s="1">
        <v>46288</v>
      </c>
      <c r="E4271" t="s">
        <v>11819</v>
      </c>
      <c r="F4271" t="s">
        <v>9</v>
      </c>
      <c r="G4271">
        <v>349</v>
      </c>
      <c r="H4271">
        <v>0</v>
      </c>
      <c r="I4271">
        <v>0</v>
      </c>
      <c r="J4271">
        <v>349</v>
      </c>
      <c r="K4271" s="1">
        <v>46290</v>
      </c>
      <c r="L4271" t="s">
        <v>16655</v>
      </c>
      <c r="M4271">
        <f t="shared" si="792"/>
        <v>1</v>
      </c>
      <c r="N4271">
        <f>COUNTIF(Orders!$A:$A,C4271)</f>
        <v>1</v>
      </c>
      <c r="P4271">
        <f>COUNTIF(Orders!$H:$H,UPPER(SUBSTITUTE(TRIM(C4271),"-","")))</f>
        <v>1</v>
      </c>
      <c r="R4271" t="str">
        <f t="shared" si="793"/>
        <v>Matched Order Reference</v>
      </c>
      <c r="S4271">
        <f t="shared" si="794"/>
        <v>1</v>
      </c>
      <c r="V4271" cm="1">
        <f t="array" ref="V4271">IF(E4271&lt;&gt;"CAPTURE",0,SUMPRODUCT((MDR_Rates!$A$2:$A$10=F4271)*(G4271&gt;MDR_Rates!$B$2:$B$10)*((MDR_Rates!$C$2:$C$10="")+(G4271&lt;=MDR_Rates!$C$2:$C$10))*MDR_Rates!$D$2:$D$10))</f>
        <v>0</v>
      </c>
      <c r="W4271">
        <f t="shared" si="795"/>
        <v>0</v>
      </c>
      <c r="X4271">
        <f t="shared" si="796"/>
        <v>0</v>
      </c>
      <c r="Y4271">
        <f t="shared" si="797"/>
        <v>0</v>
      </c>
      <c r="Z4271">
        <f t="shared" si="798"/>
        <v>0</v>
      </c>
      <c r="AG4271" t="str">
        <f t="shared" si="799"/>
        <v/>
      </c>
      <c r="AI4271" t="str">
        <f t="shared" si="800"/>
        <v/>
      </c>
      <c r="AJ4271" t="str">
        <f t="shared" si="801"/>
        <v/>
      </c>
      <c r="AK4271" t="str">
        <f t="shared" si="802"/>
        <v>ORD26003563</v>
      </c>
      <c r="AL4271">
        <f>IF(E4271&lt;&gt;"CAPTURE","",COUNTIF(Orders!$H:$H,AK4271))</f>
        <v>1</v>
      </c>
      <c r="AP4271" t="str">
        <f t="shared" si="803"/>
        <v>Matched to Order</v>
      </c>
      <c r="AQ4271">
        <f>IF(COUNTIF($A$2:A4271,A4271)=1,1,0)</f>
        <v>1</v>
      </c>
    </row>
    <row r="4272" spans="1:43" x14ac:dyDescent="0.3">
      <c r="A4272" t="s">
        <v>16765</v>
      </c>
      <c r="C4272" t="s">
        <v>7087</v>
      </c>
      <c r="D4272" s="1">
        <v>46288</v>
      </c>
      <c r="E4272" t="s">
        <v>11819</v>
      </c>
      <c r="F4272" t="s">
        <v>9</v>
      </c>
      <c r="G4272">
        <v>9297</v>
      </c>
      <c r="H4272">
        <v>27.89</v>
      </c>
      <c r="I4272">
        <v>5.0199999999999996</v>
      </c>
      <c r="J4272">
        <v>9264.09</v>
      </c>
      <c r="K4272" s="1">
        <v>46290</v>
      </c>
      <c r="L4272" t="s">
        <v>16655</v>
      </c>
      <c r="M4272">
        <f t="shared" si="792"/>
        <v>1</v>
      </c>
      <c r="N4272">
        <f>COUNTIF(Orders!$A:$A,C4272)</f>
        <v>1</v>
      </c>
      <c r="P4272">
        <f>COUNTIF(Orders!$H:$H,UPPER(SUBSTITUTE(TRIM(C4272),"-","")))</f>
        <v>1</v>
      </c>
      <c r="R4272" t="str">
        <f t="shared" si="793"/>
        <v>Matched Order Reference</v>
      </c>
      <c r="S4272">
        <f t="shared" si="794"/>
        <v>1</v>
      </c>
      <c r="V4272" cm="1">
        <f t="array" ref="V4272">IF(E4272&lt;&gt;"CAPTURE",0,SUMPRODUCT((MDR_Rates!$A$2:$A$10=F4272)*(G4272&gt;MDR_Rates!$B$2:$B$10)*((MDR_Rates!$C$2:$C$10="")+(G4272&lt;=MDR_Rates!$C$2:$C$10))*MDR_Rates!$D$2:$D$10))</f>
        <v>0.3</v>
      </c>
      <c r="W4272">
        <f t="shared" si="795"/>
        <v>27.89</v>
      </c>
      <c r="X4272">
        <f t="shared" si="796"/>
        <v>5.0199999999999996</v>
      </c>
      <c r="Y4272">
        <f t="shared" si="797"/>
        <v>0</v>
      </c>
      <c r="Z4272">
        <f t="shared" si="798"/>
        <v>0</v>
      </c>
      <c r="AG4272" t="str">
        <f t="shared" si="799"/>
        <v/>
      </c>
      <c r="AI4272" t="str">
        <f t="shared" si="800"/>
        <v/>
      </c>
      <c r="AJ4272" t="str">
        <f t="shared" si="801"/>
        <v/>
      </c>
      <c r="AK4272" t="str">
        <f t="shared" si="802"/>
        <v>ORD26003567</v>
      </c>
      <c r="AL4272">
        <f>IF(E4272&lt;&gt;"CAPTURE","",COUNTIF(Orders!$H:$H,AK4272))</f>
        <v>1</v>
      </c>
      <c r="AP4272" t="str">
        <f t="shared" si="803"/>
        <v>Matched to Order</v>
      </c>
      <c r="AQ4272">
        <f>IF(COUNTIF($A$2:A4272,A4272)=1,1,0)</f>
        <v>1</v>
      </c>
    </row>
    <row r="4273" spans="1:43" x14ac:dyDescent="0.3">
      <c r="A4273" t="s">
        <v>16766</v>
      </c>
      <c r="C4273" t="s">
        <v>7089</v>
      </c>
      <c r="D4273" s="1">
        <v>46288</v>
      </c>
      <c r="E4273" t="s">
        <v>11819</v>
      </c>
      <c r="F4273" t="s">
        <v>9</v>
      </c>
      <c r="G4273">
        <v>2999</v>
      </c>
      <c r="H4273">
        <v>9</v>
      </c>
      <c r="I4273">
        <v>1.62</v>
      </c>
      <c r="J4273">
        <v>2988.38</v>
      </c>
      <c r="K4273" s="1">
        <v>46290</v>
      </c>
      <c r="L4273" t="s">
        <v>16655</v>
      </c>
      <c r="M4273">
        <f t="shared" si="792"/>
        <v>1</v>
      </c>
      <c r="N4273">
        <f>COUNTIF(Orders!$A:$A,C4273)</f>
        <v>1</v>
      </c>
      <c r="P4273">
        <f>COUNTIF(Orders!$H:$H,UPPER(SUBSTITUTE(TRIM(C4273),"-","")))</f>
        <v>1</v>
      </c>
      <c r="R4273" t="str">
        <f t="shared" si="793"/>
        <v>Matched Order Reference</v>
      </c>
      <c r="S4273">
        <f t="shared" si="794"/>
        <v>1</v>
      </c>
      <c r="V4273" cm="1">
        <f t="array" ref="V4273">IF(E4273&lt;&gt;"CAPTURE",0,SUMPRODUCT((MDR_Rates!$A$2:$A$10=F4273)*(G4273&gt;MDR_Rates!$B$2:$B$10)*((MDR_Rates!$C$2:$C$10="")+(G4273&lt;=MDR_Rates!$C$2:$C$10))*MDR_Rates!$D$2:$D$10))</f>
        <v>0.3</v>
      </c>
      <c r="W4273">
        <f t="shared" si="795"/>
        <v>9</v>
      </c>
      <c r="X4273">
        <f t="shared" si="796"/>
        <v>1.62</v>
      </c>
      <c r="Y4273">
        <f t="shared" si="797"/>
        <v>0</v>
      </c>
      <c r="Z4273">
        <f t="shared" si="798"/>
        <v>0</v>
      </c>
      <c r="AG4273" t="str">
        <f t="shared" si="799"/>
        <v/>
      </c>
      <c r="AI4273" t="str">
        <f t="shared" si="800"/>
        <v/>
      </c>
      <c r="AJ4273" t="str">
        <f t="shared" si="801"/>
        <v/>
      </c>
      <c r="AK4273" t="str">
        <f t="shared" si="802"/>
        <v>ORD26003568</v>
      </c>
      <c r="AL4273">
        <f>IF(E4273&lt;&gt;"CAPTURE","",COUNTIF(Orders!$H:$H,AK4273))</f>
        <v>1</v>
      </c>
      <c r="AP4273" t="str">
        <f t="shared" si="803"/>
        <v>Matched to Order</v>
      </c>
      <c r="AQ4273">
        <f>IF(COUNTIF($A$2:A4273,A4273)=1,1,0)</f>
        <v>1</v>
      </c>
    </row>
    <row r="4274" spans="1:43" x14ac:dyDescent="0.3">
      <c r="A4274" t="s">
        <v>16767</v>
      </c>
      <c r="C4274" t="s">
        <v>7107</v>
      </c>
      <c r="D4274" s="1">
        <v>46288</v>
      </c>
      <c r="E4274" t="s">
        <v>11819</v>
      </c>
      <c r="F4274" t="s">
        <v>44</v>
      </c>
      <c r="G4274">
        <v>5498</v>
      </c>
      <c r="H4274">
        <v>131.94999999999999</v>
      </c>
      <c r="I4274">
        <v>23.75</v>
      </c>
      <c r="J4274">
        <v>5342.3</v>
      </c>
      <c r="K4274" s="1">
        <v>46290</v>
      </c>
      <c r="L4274" t="s">
        <v>16655</v>
      </c>
      <c r="M4274">
        <f t="shared" si="792"/>
        <v>1</v>
      </c>
      <c r="N4274">
        <f>COUNTIF(Orders!$A:$A,C4274)</f>
        <v>1</v>
      </c>
      <c r="P4274">
        <f>COUNTIF(Orders!$H:$H,UPPER(SUBSTITUTE(TRIM(C4274),"-","")))</f>
        <v>1</v>
      </c>
      <c r="R4274" t="str">
        <f t="shared" si="793"/>
        <v>Matched Order Reference</v>
      </c>
      <c r="S4274">
        <f t="shared" si="794"/>
        <v>1</v>
      </c>
      <c r="V4274" cm="1">
        <f t="array" ref="V4274">IF(E4274&lt;&gt;"CAPTURE",0,SUMPRODUCT((MDR_Rates!$A$2:$A$10=F4274)*(G4274&gt;MDR_Rates!$B$2:$B$10)*((MDR_Rates!$C$2:$C$10="")+(G4274&lt;=MDR_Rates!$C$2:$C$10))*MDR_Rates!$D$2:$D$10))</f>
        <v>1.7</v>
      </c>
      <c r="W4274">
        <f t="shared" si="795"/>
        <v>93.47</v>
      </c>
      <c r="X4274">
        <f t="shared" si="796"/>
        <v>16.82</v>
      </c>
      <c r="Y4274">
        <f t="shared" si="797"/>
        <v>38.479999999999997</v>
      </c>
      <c r="Z4274">
        <f t="shared" si="798"/>
        <v>6.93</v>
      </c>
      <c r="AG4274" t="str">
        <f t="shared" si="799"/>
        <v/>
      </c>
      <c r="AI4274" t="str">
        <f t="shared" si="800"/>
        <v/>
      </c>
      <c r="AJ4274" t="str">
        <f t="shared" si="801"/>
        <v/>
      </c>
      <c r="AK4274" t="str">
        <f t="shared" si="802"/>
        <v>ORD26003577</v>
      </c>
      <c r="AL4274">
        <f>IF(E4274&lt;&gt;"CAPTURE","",COUNTIF(Orders!$H:$H,AK4274))</f>
        <v>1</v>
      </c>
      <c r="AP4274" t="str">
        <f t="shared" si="803"/>
        <v>Matched to Order</v>
      </c>
      <c r="AQ4274">
        <f>IF(COUNTIF($A$2:A4274,A4274)=1,1,0)</f>
        <v>1</v>
      </c>
    </row>
    <row r="4275" spans="1:43" x14ac:dyDescent="0.3">
      <c r="A4275" t="s">
        <v>16768</v>
      </c>
      <c r="C4275" t="s">
        <v>7284</v>
      </c>
      <c r="D4275" s="1">
        <v>46288</v>
      </c>
      <c r="E4275" t="s">
        <v>11819</v>
      </c>
      <c r="F4275" t="s">
        <v>17</v>
      </c>
      <c r="G4275">
        <v>9498</v>
      </c>
      <c r="H4275">
        <v>151.97</v>
      </c>
      <c r="I4275">
        <v>27.35</v>
      </c>
      <c r="J4275">
        <v>9318.68</v>
      </c>
      <c r="K4275" s="1">
        <v>46290</v>
      </c>
      <c r="L4275" t="s">
        <v>16655</v>
      </c>
      <c r="M4275">
        <f t="shared" si="792"/>
        <v>1</v>
      </c>
      <c r="N4275">
        <f>COUNTIF(Orders!$A:$A,C4275)</f>
        <v>1</v>
      </c>
      <c r="P4275">
        <f>COUNTIF(Orders!$H:$H,UPPER(SUBSTITUTE(TRIM(C4275),"-","")))</f>
        <v>1</v>
      </c>
      <c r="R4275" t="str">
        <f t="shared" si="793"/>
        <v>Matched Order Reference</v>
      </c>
      <c r="S4275">
        <f t="shared" si="794"/>
        <v>1</v>
      </c>
      <c r="V4275" cm="1">
        <f t="array" ref="V4275">IF(E4275&lt;&gt;"CAPTURE",0,SUMPRODUCT((MDR_Rates!$A$2:$A$10=F4275)*(G4275&gt;MDR_Rates!$B$2:$B$10)*((MDR_Rates!$C$2:$C$10="")+(G4275&lt;=MDR_Rates!$C$2:$C$10))*MDR_Rates!$D$2:$D$10))</f>
        <v>1.6</v>
      </c>
      <c r="W4275">
        <f t="shared" si="795"/>
        <v>151.97</v>
      </c>
      <c r="X4275">
        <f t="shared" si="796"/>
        <v>27.35</v>
      </c>
      <c r="Y4275">
        <f t="shared" si="797"/>
        <v>0</v>
      </c>
      <c r="Z4275">
        <f t="shared" si="798"/>
        <v>0</v>
      </c>
      <c r="AG4275" t="str">
        <f t="shared" si="799"/>
        <v/>
      </c>
      <c r="AI4275" t="str">
        <f t="shared" si="800"/>
        <v/>
      </c>
      <c r="AJ4275" t="str">
        <f t="shared" si="801"/>
        <v/>
      </c>
      <c r="AK4275" t="str">
        <f t="shared" si="802"/>
        <v>ORD26003669</v>
      </c>
      <c r="AL4275">
        <f>IF(E4275&lt;&gt;"CAPTURE","",COUNTIF(Orders!$H:$H,AK4275))</f>
        <v>1</v>
      </c>
      <c r="AP4275" t="str">
        <f t="shared" si="803"/>
        <v>Matched to Order</v>
      </c>
      <c r="AQ4275">
        <f>IF(COUNTIF($A$2:A4275,A4275)=1,1,0)</f>
        <v>1</v>
      </c>
    </row>
    <row r="4276" spans="1:43" x14ac:dyDescent="0.3">
      <c r="A4276" t="s">
        <v>16769</v>
      </c>
      <c r="C4276" t="s">
        <v>7385</v>
      </c>
      <c r="D4276" s="1">
        <v>46288</v>
      </c>
      <c r="E4276" t="s">
        <v>11819</v>
      </c>
      <c r="F4276" t="s">
        <v>9</v>
      </c>
      <c r="G4276">
        <v>349</v>
      </c>
      <c r="H4276">
        <v>0</v>
      </c>
      <c r="I4276">
        <v>0</v>
      </c>
      <c r="J4276">
        <v>349</v>
      </c>
      <c r="K4276" s="1">
        <v>46290</v>
      </c>
      <c r="L4276" t="s">
        <v>16655</v>
      </c>
      <c r="M4276">
        <f t="shared" si="792"/>
        <v>1</v>
      </c>
      <c r="N4276">
        <f>COUNTIF(Orders!$A:$A,C4276)</f>
        <v>1</v>
      </c>
      <c r="P4276">
        <f>COUNTIF(Orders!$H:$H,UPPER(SUBSTITUTE(TRIM(C4276),"-","")))</f>
        <v>1</v>
      </c>
      <c r="R4276" t="str">
        <f t="shared" si="793"/>
        <v>Matched Order Reference</v>
      </c>
      <c r="S4276">
        <f t="shared" si="794"/>
        <v>1</v>
      </c>
      <c r="V4276" cm="1">
        <f t="array" ref="V4276">IF(E4276&lt;&gt;"CAPTURE",0,SUMPRODUCT((MDR_Rates!$A$2:$A$10=F4276)*(G4276&gt;MDR_Rates!$B$2:$B$10)*((MDR_Rates!$C$2:$C$10="")+(G4276&lt;=MDR_Rates!$C$2:$C$10))*MDR_Rates!$D$2:$D$10))</f>
        <v>0</v>
      </c>
      <c r="W4276">
        <f t="shared" si="795"/>
        <v>0</v>
      </c>
      <c r="X4276">
        <f t="shared" si="796"/>
        <v>0</v>
      </c>
      <c r="Y4276">
        <f t="shared" si="797"/>
        <v>0</v>
      </c>
      <c r="Z4276">
        <f t="shared" si="798"/>
        <v>0</v>
      </c>
      <c r="AG4276" t="str">
        <f t="shared" si="799"/>
        <v/>
      </c>
      <c r="AI4276" t="str">
        <f t="shared" si="800"/>
        <v/>
      </c>
      <c r="AJ4276" t="str">
        <f t="shared" si="801"/>
        <v/>
      </c>
      <c r="AK4276" t="str">
        <f t="shared" si="802"/>
        <v>ORD26003721</v>
      </c>
      <c r="AL4276">
        <f>IF(E4276&lt;&gt;"CAPTURE","",COUNTIF(Orders!$H:$H,AK4276))</f>
        <v>1</v>
      </c>
      <c r="AP4276" t="str">
        <f t="shared" si="803"/>
        <v>Matched to Order</v>
      </c>
      <c r="AQ4276">
        <f>IF(COUNTIF($A$2:A4276,A4276)=1,1,0)</f>
        <v>1</v>
      </c>
    </row>
    <row r="4277" spans="1:43" x14ac:dyDescent="0.3">
      <c r="A4277" t="s">
        <v>16770</v>
      </c>
      <c r="C4277" t="s">
        <v>16771</v>
      </c>
      <c r="D4277" s="1">
        <v>46288</v>
      </c>
      <c r="E4277" t="s">
        <v>11819</v>
      </c>
      <c r="F4277" t="s">
        <v>9</v>
      </c>
      <c r="G4277">
        <v>999</v>
      </c>
      <c r="H4277">
        <v>0</v>
      </c>
      <c r="I4277">
        <v>0</v>
      </c>
      <c r="J4277">
        <v>999</v>
      </c>
      <c r="K4277" s="1">
        <v>46290</v>
      </c>
      <c r="L4277" t="s">
        <v>16655</v>
      </c>
      <c r="M4277">
        <f t="shared" si="792"/>
        <v>1</v>
      </c>
      <c r="N4277">
        <f>COUNTIF(Orders!$A:$A,C4277)</f>
        <v>1</v>
      </c>
      <c r="P4277">
        <f>COUNTIF(Orders!$H:$H,UPPER(SUBSTITUTE(TRIM(C4277),"-","")))</f>
        <v>1</v>
      </c>
      <c r="R4277" t="str">
        <f t="shared" si="793"/>
        <v>Matched Order Reference</v>
      </c>
      <c r="S4277">
        <f t="shared" si="794"/>
        <v>1</v>
      </c>
      <c r="V4277" cm="1">
        <f t="array" ref="V4277">IF(E4277&lt;&gt;"CAPTURE",0,SUMPRODUCT((MDR_Rates!$A$2:$A$10=F4277)*(G4277&gt;MDR_Rates!$B$2:$B$10)*((MDR_Rates!$C$2:$C$10="")+(G4277&lt;=MDR_Rates!$C$2:$C$10))*MDR_Rates!$D$2:$D$10))</f>
        <v>0</v>
      </c>
      <c r="W4277">
        <f t="shared" si="795"/>
        <v>0</v>
      </c>
      <c r="X4277">
        <f t="shared" si="796"/>
        <v>0</v>
      </c>
      <c r="Y4277">
        <f t="shared" si="797"/>
        <v>0</v>
      </c>
      <c r="Z4277">
        <f t="shared" si="798"/>
        <v>0</v>
      </c>
      <c r="AG4277" t="str">
        <f t="shared" si="799"/>
        <v/>
      </c>
      <c r="AI4277" t="str">
        <f t="shared" si="800"/>
        <v/>
      </c>
      <c r="AJ4277" t="str">
        <f t="shared" si="801"/>
        <v/>
      </c>
      <c r="AK4277" t="str">
        <f t="shared" si="802"/>
        <v>ORD26003750</v>
      </c>
      <c r="AL4277">
        <f>IF(E4277&lt;&gt;"CAPTURE","",COUNTIF(Orders!$H:$H,AK4277))</f>
        <v>1</v>
      </c>
      <c r="AP4277" t="str">
        <f t="shared" si="803"/>
        <v>Matched to Order</v>
      </c>
      <c r="AQ4277">
        <f>IF(COUNTIF($A$2:A4277,A4277)=1,1,0)</f>
        <v>1</v>
      </c>
    </row>
    <row r="4278" spans="1:43" x14ac:dyDescent="0.3">
      <c r="A4278" t="s">
        <v>16772</v>
      </c>
      <c r="C4278" t="s">
        <v>7487</v>
      </c>
      <c r="D4278" s="1">
        <v>46288</v>
      </c>
      <c r="E4278" t="s">
        <v>11819</v>
      </c>
      <c r="F4278" t="s">
        <v>9</v>
      </c>
      <c r="G4278">
        <v>5598</v>
      </c>
      <c r="H4278">
        <v>16.79</v>
      </c>
      <c r="I4278">
        <v>3.02</v>
      </c>
      <c r="J4278">
        <v>5578.19</v>
      </c>
      <c r="K4278" s="1">
        <v>46290</v>
      </c>
      <c r="L4278" t="s">
        <v>16655</v>
      </c>
      <c r="M4278">
        <f t="shared" si="792"/>
        <v>1</v>
      </c>
      <c r="N4278">
        <f>COUNTIF(Orders!$A:$A,C4278)</f>
        <v>1</v>
      </c>
      <c r="P4278">
        <f>COUNTIF(Orders!$H:$H,UPPER(SUBSTITUTE(TRIM(C4278),"-","")))</f>
        <v>1</v>
      </c>
      <c r="R4278" t="str">
        <f t="shared" si="793"/>
        <v>Matched Order Reference</v>
      </c>
      <c r="S4278">
        <f t="shared" si="794"/>
        <v>1</v>
      </c>
      <c r="V4278" cm="1">
        <f t="array" ref="V4278">IF(E4278&lt;&gt;"CAPTURE",0,SUMPRODUCT((MDR_Rates!$A$2:$A$10=F4278)*(G4278&gt;MDR_Rates!$B$2:$B$10)*((MDR_Rates!$C$2:$C$10="")+(G4278&lt;=MDR_Rates!$C$2:$C$10))*MDR_Rates!$D$2:$D$10))</f>
        <v>0.3</v>
      </c>
      <c r="W4278">
        <f t="shared" si="795"/>
        <v>16.79</v>
      </c>
      <c r="X4278">
        <f t="shared" si="796"/>
        <v>3.02</v>
      </c>
      <c r="Y4278">
        <f t="shared" si="797"/>
        <v>0</v>
      </c>
      <c r="Z4278">
        <f t="shared" si="798"/>
        <v>0</v>
      </c>
      <c r="AG4278" t="str">
        <f t="shared" si="799"/>
        <v/>
      </c>
      <c r="AI4278" t="str">
        <f t="shared" si="800"/>
        <v/>
      </c>
      <c r="AJ4278" t="str">
        <f t="shared" si="801"/>
        <v/>
      </c>
      <c r="AK4278" t="str">
        <f t="shared" si="802"/>
        <v>ORD26003772</v>
      </c>
      <c r="AL4278">
        <f>IF(E4278&lt;&gt;"CAPTURE","",COUNTIF(Orders!$H:$H,AK4278))</f>
        <v>1</v>
      </c>
      <c r="AP4278" t="str">
        <f t="shared" si="803"/>
        <v>Matched to Order</v>
      </c>
      <c r="AQ4278">
        <f>IF(COUNTIF($A$2:A4278,A4278)=1,1,0)</f>
        <v>1</v>
      </c>
    </row>
    <row r="4279" spans="1:43" x14ac:dyDescent="0.3">
      <c r="A4279" t="s">
        <v>16773</v>
      </c>
      <c r="C4279" t="s">
        <v>16774</v>
      </c>
      <c r="D4279" s="1">
        <v>46288</v>
      </c>
      <c r="E4279" t="s">
        <v>11819</v>
      </c>
      <c r="F4279" t="s">
        <v>33</v>
      </c>
      <c r="G4279">
        <v>7998</v>
      </c>
      <c r="H4279">
        <v>95.98</v>
      </c>
      <c r="I4279">
        <v>17.28</v>
      </c>
      <c r="J4279">
        <v>7884.74</v>
      </c>
      <c r="K4279" s="1">
        <v>46290</v>
      </c>
      <c r="L4279" t="s">
        <v>16655</v>
      </c>
      <c r="M4279">
        <f t="shared" si="792"/>
        <v>1</v>
      </c>
      <c r="N4279">
        <f>COUNTIF(Orders!$A:$A,C4279)</f>
        <v>0</v>
      </c>
      <c r="P4279">
        <f>COUNTIF(Orders!$H:$H,UPPER(SUBSTITUTE(TRIM(C4279),"-","")))</f>
        <v>1</v>
      </c>
      <c r="R4279" t="str">
        <f t="shared" si="793"/>
        <v>Matched Order Reference</v>
      </c>
      <c r="S4279">
        <f t="shared" si="794"/>
        <v>1</v>
      </c>
      <c r="V4279" cm="1">
        <f t="array" ref="V4279">IF(E4279&lt;&gt;"CAPTURE",0,SUMPRODUCT((MDR_Rates!$A$2:$A$10=F4279)*(G4279&gt;MDR_Rates!$B$2:$B$10)*((MDR_Rates!$C$2:$C$10="")+(G4279&lt;=MDR_Rates!$C$2:$C$10))*MDR_Rates!$D$2:$D$10))</f>
        <v>1.2</v>
      </c>
      <c r="W4279">
        <f t="shared" si="795"/>
        <v>95.98</v>
      </c>
      <c r="X4279">
        <f t="shared" si="796"/>
        <v>17.28</v>
      </c>
      <c r="Y4279">
        <f t="shared" si="797"/>
        <v>0</v>
      </c>
      <c r="Z4279">
        <f t="shared" si="798"/>
        <v>0</v>
      </c>
      <c r="AG4279" t="str">
        <f t="shared" si="799"/>
        <v/>
      </c>
      <c r="AI4279" t="str">
        <f t="shared" si="800"/>
        <v/>
      </c>
      <c r="AJ4279" t="str">
        <f t="shared" si="801"/>
        <v/>
      </c>
      <c r="AK4279" t="str">
        <f t="shared" si="802"/>
        <v>ORD26003801</v>
      </c>
      <c r="AL4279">
        <f>IF(E4279&lt;&gt;"CAPTURE","",COUNTIF(Orders!$H:$H,AK4279))</f>
        <v>1</v>
      </c>
      <c r="AP4279" t="str">
        <f t="shared" si="803"/>
        <v>Matched to Order</v>
      </c>
      <c r="AQ4279">
        <f>IF(COUNTIF($A$2:A4279,A4279)=1,1,0)</f>
        <v>1</v>
      </c>
    </row>
    <row r="4280" spans="1:43" x14ac:dyDescent="0.3">
      <c r="A4280" t="s">
        <v>16775</v>
      </c>
      <c r="C4280" t="s">
        <v>16776</v>
      </c>
      <c r="D4280" s="1">
        <v>46288</v>
      </c>
      <c r="E4280" t="s">
        <v>11819</v>
      </c>
      <c r="F4280" t="s">
        <v>9</v>
      </c>
      <c r="G4280">
        <v>499</v>
      </c>
      <c r="H4280">
        <v>0</v>
      </c>
      <c r="I4280">
        <v>0</v>
      </c>
      <c r="J4280">
        <v>499</v>
      </c>
      <c r="K4280" s="1">
        <v>46290</v>
      </c>
      <c r="L4280" t="s">
        <v>16655</v>
      </c>
      <c r="M4280">
        <f t="shared" si="792"/>
        <v>1</v>
      </c>
      <c r="N4280">
        <f>COUNTIF(Orders!$A:$A,C4280)</f>
        <v>0</v>
      </c>
      <c r="P4280">
        <f>COUNTIF(Orders!$H:$H,UPPER(SUBSTITUTE(TRIM(C4280),"-","")))</f>
        <v>1</v>
      </c>
      <c r="R4280" t="str">
        <f t="shared" si="793"/>
        <v>Matched Order Reference</v>
      </c>
      <c r="S4280">
        <f t="shared" si="794"/>
        <v>1</v>
      </c>
      <c r="V4280" cm="1">
        <f t="array" ref="V4280">IF(E4280&lt;&gt;"CAPTURE",0,SUMPRODUCT((MDR_Rates!$A$2:$A$10=F4280)*(G4280&gt;MDR_Rates!$B$2:$B$10)*((MDR_Rates!$C$2:$C$10="")+(G4280&lt;=MDR_Rates!$C$2:$C$10))*MDR_Rates!$D$2:$D$10))</f>
        <v>0</v>
      </c>
      <c r="W4280">
        <f t="shared" si="795"/>
        <v>0</v>
      </c>
      <c r="X4280">
        <f t="shared" si="796"/>
        <v>0</v>
      </c>
      <c r="Y4280">
        <f t="shared" si="797"/>
        <v>0</v>
      </c>
      <c r="Z4280">
        <f t="shared" si="798"/>
        <v>0</v>
      </c>
      <c r="AG4280" t="str">
        <f t="shared" si="799"/>
        <v/>
      </c>
      <c r="AI4280" t="str">
        <f t="shared" si="800"/>
        <v/>
      </c>
      <c r="AJ4280" t="str">
        <f t="shared" si="801"/>
        <v/>
      </c>
      <c r="AK4280" t="str">
        <f t="shared" si="802"/>
        <v>ORD26003803</v>
      </c>
      <c r="AL4280">
        <f>IF(E4280&lt;&gt;"CAPTURE","",COUNTIF(Orders!$H:$H,AK4280))</f>
        <v>1</v>
      </c>
      <c r="AP4280" t="str">
        <f t="shared" si="803"/>
        <v>Matched to Order</v>
      </c>
      <c r="AQ4280">
        <f>IF(COUNTIF($A$2:A4280,A4280)=1,1,0)</f>
        <v>1</v>
      </c>
    </row>
    <row r="4281" spans="1:43" x14ac:dyDescent="0.3">
      <c r="A4281" t="s">
        <v>16777</v>
      </c>
      <c r="C4281" t="s">
        <v>7555</v>
      </c>
      <c r="D4281" s="1">
        <v>46288</v>
      </c>
      <c r="E4281" t="s">
        <v>11819</v>
      </c>
      <c r="F4281" t="s">
        <v>9</v>
      </c>
      <c r="G4281">
        <v>5298</v>
      </c>
      <c r="H4281">
        <v>15.89</v>
      </c>
      <c r="I4281">
        <v>2.86</v>
      </c>
      <c r="J4281">
        <v>5279.25</v>
      </c>
      <c r="K4281" s="1">
        <v>46290</v>
      </c>
      <c r="L4281" t="s">
        <v>16655</v>
      </c>
      <c r="M4281">
        <f t="shared" si="792"/>
        <v>1</v>
      </c>
      <c r="N4281">
        <f>COUNTIF(Orders!$A:$A,C4281)</f>
        <v>1</v>
      </c>
      <c r="P4281">
        <f>COUNTIF(Orders!$H:$H,UPPER(SUBSTITUTE(TRIM(C4281),"-","")))</f>
        <v>1</v>
      </c>
      <c r="R4281" t="str">
        <f t="shared" si="793"/>
        <v>Matched Order Reference</v>
      </c>
      <c r="S4281">
        <f t="shared" si="794"/>
        <v>1</v>
      </c>
      <c r="V4281" cm="1">
        <f t="array" ref="V4281">IF(E4281&lt;&gt;"CAPTURE",0,SUMPRODUCT((MDR_Rates!$A$2:$A$10=F4281)*(G4281&gt;MDR_Rates!$B$2:$B$10)*((MDR_Rates!$C$2:$C$10="")+(G4281&lt;=MDR_Rates!$C$2:$C$10))*MDR_Rates!$D$2:$D$10))</f>
        <v>0.3</v>
      </c>
      <c r="W4281">
        <f t="shared" si="795"/>
        <v>15.89</v>
      </c>
      <c r="X4281">
        <f t="shared" si="796"/>
        <v>2.86</v>
      </c>
      <c r="Y4281">
        <f t="shared" si="797"/>
        <v>0</v>
      </c>
      <c r="Z4281">
        <f t="shared" si="798"/>
        <v>0</v>
      </c>
      <c r="AG4281" t="str">
        <f t="shared" si="799"/>
        <v/>
      </c>
      <c r="AI4281" t="str">
        <f t="shared" si="800"/>
        <v/>
      </c>
      <c r="AJ4281" t="str">
        <f t="shared" si="801"/>
        <v/>
      </c>
      <c r="AK4281" t="str">
        <f t="shared" si="802"/>
        <v>ORD26003806</v>
      </c>
      <c r="AL4281">
        <f>IF(E4281&lt;&gt;"CAPTURE","",COUNTIF(Orders!$H:$H,AK4281))</f>
        <v>1</v>
      </c>
      <c r="AP4281" t="str">
        <f t="shared" si="803"/>
        <v>Matched to Order</v>
      </c>
      <c r="AQ4281">
        <f>IF(COUNTIF($A$2:A4281,A4281)=1,1,0)</f>
        <v>1</v>
      </c>
    </row>
    <row r="4282" spans="1:43" x14ac:dyDescent="0.3">
      <c r="A4282" t="s">
        <v>16778</v>
      </c>
      <c r="C4282" t="s">
        <v>7613</v>
      </c>
      <c r="D4282" s="1">
        <v>46288</v>
      </c>
      <c r="E4282" t="s">
        <v>11819</v>
      </c>
      <c r="F4282" t="s">
        <v>9</v>
      </c>
      <c r="G4282">
        <v>798</v>
      </c>
      <c r="H4282">
        <v>0</v>
      </c>
      <c r="I4282">
        <v>0</v>
      </c>
      <c r="J4282">
        <v>798</v>
      </c>
      <c r="K4282" s="1">
        <v>46290</v>
      </c>
      <c r="L4282" t="s">
        <v>16655</v>
      </c>
      <c r="M4282">
        <f t="shared" si="792"/>
        <v>1</v>
      </c>
      <c r="N4282">
        <f>COUNTIF(Orders!$A:$A,C4282)</f>
        <v>1</v>
      </c>
      <c r="P4282">
        <f>COUNTIF(Orders!$H:$H,UPPER(SUBSTITUTE(TRIM(C4282),"-","")))</f>
        <v>1</v>
      </c>
      <c r="R4282" t="str">
        <f t="shared" si="793"/>
        <v>Matched Order Reference</v>
      </c>
      <c r="S4282">
        <f t="shared" si="794"/>
        <v>1</v>
      </c>
      <c r="V4282" cm="1">
        <f t="array" ref="V4282">IF(E4282&lt;&gt;"CAPTURE",0,SUMPRODUCT((MDR_Rates!$A$2:$A$10=F4282)*(G4282&gt;MDR_Rates!$B$2:$B$10)*((MDR_Rates!$C$2:$C$10="")+(G4282&lt;=MDR_Rates!$C$2:$C$10))*MDR_Rates!$D$2:$D$10))</f>
        <v>0</v>
      </c>
      <c r="W4282">
        <f t="shared" si="795"/>
        <v>0</v>
      </c>
      <c r="X4282">
        <f t="shared" si="796"/>
        <v>0</v>
      </c>
      <c r="Y4282">
        <f t="shared" si="797"/>
        <v>0</v>
      </c>
      <c r="Z4282">
        <f t="shared" si="798"/>
        <v>0</v>
      </c>
      <c r="AG4282" t="str">
        <f t="shared" si="799"/>
        <v/>
      </c>
      <c r="AI4282" t="str">
        <f t="shared" si="800"/>
        <v/>
      </c>
      <c r="AJ4282" t="str">
        <f t="shared" si="801"/>
        <v/>
      </c>
      <c r="AK4282" t="str">
        <f t="shared" si="802"/>
        <v>ORD26003835</v>
      </c>
      <c r="AL4282">
        <f>IF(E4282&lt;&gt;"CAPTURE","",COUNTIF(Orders!$H:$H,AK4282))</f>
        <v>1</v>
      </c>
      <c r="AP4282" t="str">
        <f t="shared" si="803"/>
        <v>Matched to Order</v>
      </c>
      <c r="AQ4282">
        <f>IF(COUNTIF($A$2:A4282,A4282)=1,1,0)</f>
        <v>1</v>
      </c>
    </row>
    <row r="4283" spans="1:43" x14ac:dyDescent="0.3">
      <c r="A4283" t="s">
        <v>16779</v>
      </c>
      <c r="C4283" t="s">
        <v>7623</v>
      </c>
      <c r="D4283" s="1">
        <v>46288</v>
      </c>
      <c r="E4283" t="s">
        <v>11819</v>
      </c>
      <c r="F4283" t="s">
        <v>9</v>
      </c>
      <c r="G4283">
        <v>349</v>
      </c>
      <c r="H4283">
        <v>0</v>
      </c>
      <c r="I4283">
        <v>0</v>
      </c>
      <c r="J4283">
        <v>349</v>
      </c>
      <c r="K4283" s="1">
        <v>46290</v>
      </c>
      <c r="L4283" t="s">
        <v>16655</v>
      </c>
      <c r="M4283">
        <f t="shared" si="792"/>
        <v>1</v>
      </c>
      <c r="N4283">
        <f>COUNTIF(Orders!$A:$A,C4283)</f>
        <v>1</v>
      </c>
      <c r="P4283">
        <f>COUNTIF(Orders!$H:$H,UPPER(SUBSTITUTE(TRIM(C4283),"-","")))</f>
        <v>1</v>
      </c>
      <c r="R4283" t="str">
        <f t="shared" si="793"/>
        <v>Matched Order Reference</v>
      </c>
      <c r="S4283">
        <f t="shared" si="794"/>
        <v>1</v>
      </c>
      <c r="V4283" cm="1">
        <f t="array" ref="V4283">IF(E4283&lt;&gt;"CAPTURE",0,SUMPRODUCT((MDR_Rates!$A$2:$A$10=F4283)*(G4283&gt;MDR_Rates!$B$2:$B$10)*((MDR_Rates!$C$2:$C$10="")+(G4283&lt;=MDR_Rates!$C$2:$C$10))*MDR_Rates!$D$2:$D$10))</f>
        <v>0</v>
      </c>
      <c r="W4283">
        <f t="shared" si="795"/>
        <v>0</v>
      </c>
      <c r="X4283">
        <f t="shared" si="796"/>
        <v>0</v>
      </c>
      <c r="Y4283">
        <f t="shared" si="797"/>
        <v>0</v>
      </c>
      <c r="Z4283">
        <f t="shared" si="798"/>
        <v>0</v>
      </c>
      <c r="AG4283" t="str">
        <f t="shared" si="799"/>
        <v/>
      </c>
      <c r="AI4283" t="str">
        <f t="shared" si="800"/>
        <v/>
      </c>
      <c r="AJ4283" t="str">
        <f t="shared" si="801"/>
        <v/>
      </c>
      <c r="AK4283" t="str">
        <f t="shared" si="802"/>
        <v>ORD26003840</v>
      </c>
      <c r="AL4283">
        <f>IF(E4283&lt;&gt;"CAPTURE","",COUNTIF(Orders!$H:$H,AK4283))</f>
        <v>1</v>
      </c>
      <c r="AP4283" t="str">
        <f t="shared" si="803"/>
        <v>Matched to Order</v>
      </c>
      <c r="AQ4283">
        <f>IF(COUNTIF($A$2:A4283,A4283)=1,1,0)</f>
        <v>1</v>
      </c>
    </row>
    <row r="4284" spans="1:43" x14ac:dyDescent="0.3">
      <c r="A4284" t="s">
        <v>16780</v>
      </c>
      <c r="C4284" t="s">
        <v>7689</v>
      </c>
      <c r="D4284" s="1">
        <v>46288</v>
      </c>
      <c r="E4284" t="s">
        <v>11819</v>
      </c>
      <c r="F4284" t="s">
        <v>9</v>
      </c>
      <c r="G4284">
        <v>3197</v>
      </c>
      <c r="H4284">
        <v>9.59</v>
      </c>
      <c r="I4284">
        <v>1.73</v>
      </c>
      <c r="J4284">
        <v>3185.68</v>
      </c>
      <c r="K4284" s="1">
        <v>46290</v>
      </c>
      <c r="L4284" t="s">
        <v>16655</v>
      </c>
      <c r="M4284">
        <f t="shared" si="792"/>
        <v>1</v>
      </c>
      <c r="N4284">
        <f>COUNTIF(Orders!$A:$A,C4284)</f>
        <v>1</v>
      </c>
      <c r="P4284">
        <f>COUNTIF(Orders!$H:$H,UPPER(SUBSTITUTE(TRIM(C4284),"-","")))</f>
        <v>1</v>
      </c>
      <c r="R4284" t="str">
        <f t="shared" si="793"/>
        <v>Matched Order Reference</v>
      </c>
      <c r="S4284">
        <f t="shared" si="794"/>
        <v>1</v>
      </c>
      <c r="V4284" cm="1">
        <f t="array" ref="V4284">IF(E4284&lt;&gt;"CAPTURE",0,SUMPRODUCT((MDR_Rates!$A$2:$A$10=F4284)*(G4284&gt;MDR_Rates!$B$2:$B$10)*((MDR_Rates!$C$2:$C$10="")+(G4284&lt;=MDR_Rates!$C$2:$C$10))*MDR_Rates!$D$2:$D$10))</f>
        <v>0.3</v>
      </c>
      <c r="W4284">
        <f t="shared" si="795"/>
        <v>9.59</v>
      </c>
      <c r="X4284">
        <f t="shared" si="796"/>
        <v>1.73</v>
      </c>
      <c r="Y4284">
        <f t="shared" si="797"/>
        <v>0</v>
      </c>
      <c r="Z4284">
        <f t="shared" si="798"/>
        <v>0</v>
      </c>
      <c r="AG4284" t="str">
        <f t="shared" si="799"/>
        <v/>
      </c>
      <c r="AI4284" t="str">
        <f t="shared" si="800"/>
        <v/>
      </c>
      <c r="AJ4284" t="str">
        <f t="shared" si="801"/>
        <v/>
      </c>
      <c r="AK4284" t="str">
        <f t="shared" si="802"/>
        <v>ORD26003874</v>
      </c>
      <c r="AL4284">
        <f>IF(E4284&lt;&gt;"CAPTURE","",COUNTIF(Orders!$H:$H,AK4284))</f>
        <v>1</v>
      </c>
      <c r="AP4284" t="str">
        <f t="shared" si="803"/>
        <v>Matched to Order</v>
      </c>
      <c r="AQ4284">
        <f>IF(COUNTIF($A$2:A4284,A4284)=1,1,0)</f>
        <v>1</v>
      </c>
    </row>
    <row r="4285" spans="1:43" x14ac:dyDescent="0.3">
      <c r="A4285" t="s">
        <v>16781</v>
      </c>
      <c r="C4285" t="s">
        <v>7776</v>
      </c>
      <c r="D4285" s="1">
        <v>46288</v>
      </c>
      <c r="E4285" t="s">
        <v>11819</v>
      </c>
      <c r="F4285" t="s">
        <v>9</v>
      </c>
      <c r="G4285">
        <v>3298</v>
      </c>
      <c r="H4285">
        <v>9.89</v>
      </c>
      <c r="I4285">
        <v>1.78</v>
      </c>
      <c r="J4285">
        <v>3286.33</v>
      </c>
      <c r="K4285" s="1">
        <v>46290</v>
      </c>
      <c r="L4285" t="s">
        <v>16655</v>
      </c>
      <c r="M4285">
        <f t="shared" si="792"/>
        <v>1</v>
      </c>
      <c r="N4285">
        <f>COUNTIF(Orders!$A:$A,C4285)</f>
        <v>1</v>
      </c>
      <c r="P4285">
        <f>COUNTIF(Orders!$H:$H,UPPER(SUBSTITUTE(TRIM(C4285),"-","")))</f>
        <v>1</v>
      </c>
      <c r="R4285" t="str">
        <f t="shared" si="793"/>
        <v>Matched Order Reference</v>
      </c>
      <c r="S4285">
        <f t="shared" si="794"/>
        <v>1</v>
      </c>
      <c r="V4285" cm="1">
        <f t="array" ref="V4285">IF(E4285&lt;&gt;"CAPTURE",0,SUMPRODUCT((MDR_Rates!$A$2:$A$10=F4285)*(G4285&gt;MDR_Rates!$B$2:$B$10)*((MDR_Rates!$C$2:$C$10="")+(G4285&lt;=MDR_Rates!$C$2:$C$10))*MDR_Rates!$D$2:$D$10))</f>
        <v>0.3</v>
      </c>
      <c r="W4285">
        <f t="shared" si="795"/>
        <v>9.89</v>
      </c>
      <c r="X4285">
        <f t="shared" si="796"/>
        <v>1.78</v>
      </c>
      <c r="Y4285">
        <f t="shared" si="797"/>
        <v>0</v>
      </c>
      <c r="Z4285">
        <f t="shared" si="798"/>
        <v>0</v>
      </c>
      <c r="AG4285" t="str">
        <f t="shared" si="799"/>
        <v/>
      </c>
      <c r="AI4285" t="str">
        <f t="shared" si="800"/>
        <v/>
      </c>
      <c r="AJ4285" t="str">
        <f t="shared" si="801"/>
        <v/>
      </c>
      <c r="AK4285" t="str">
        <f t="shared" si="802"/>
        <v>ORD26003918</v>
      </c>
      <c r="AL4285">
        <f>IF(E4285&lt;&gt;"CAPTURE","",COUNTIF(Orders!$H:$H,AK4285))</f>
        <v>1</v>
      </c>
      <c r="AP4285" t="str">
        <f t="shared" si="803"/>
        <v>Matched to Order</v>
      </c>
      <c r="AQ4285">
        <f>IF(COUNTIF($A$2:A4285,A4285)=1,1,0)</f>
        <v>1</v>
      </c>
    </row>
    <row r="4286" spans="1:43" x14ac:dyDescent="0.3">
      <c r="A4286" t="s">
        <v>16782</v>
      </c>
      <c r="C4286" t="s">
        <v>8040</v>
      </c>
      <c r="D4286" s="1">
        <v>46288</v>
      </c>
      <c r="E4286" t="s">
        <v>11819</v>
      </c>
      <c r="F4286" t="s">
        <v>9</v>
      </c>
      <c r="G4286">
        <v>2499</v>
      </c>
      <c r="H4286">
        <v>7.5</v>
      </c>
      <c r="I4286">
        <v>1.35</v>
      </c>
      <c r="J4286">
        <v>2490.15</v>
      </c>
      <c r="K4286" s="1">
        <v>46290</v>
      </c>
      <c r="L4286" t="s">
        <v>16655</v>
      </c>
      <c r="M4286">
        <f t="shared" si="792"/>
        <v>1</v>
      </c>
      <c r="N4286">
        <f>COUNTIF(Orders!$A:$A,C4286)</f>
        <v>1</v>
      </c>
      <c r="P4286">
        <f>COUNTIF(Orders!$H:$H,UPPER(SUBSTITUTE(TRIM(C4286),"-","")))</f>
        <v>1</v>
      </c>
      <c r="R4286" t="str">
        <f t="shared" si="793"/>
        <v>Matched Order Reference</v>
      </c>
      <c r="S4286">
        <f t="shared" si="794"/>
        <v>1</v>
      </c>
      <c r="V4286" cm="1">
        <f t="array" ref="V4286">IF(E4286&lt;&gt;"CAPTURE",0,SUMPRODUCT((MDR_Rates!$A$2:$A$10=F4286)*(G4286&gt;MDR_Rates!$B$2:$B$10)*((MDR_Rates!$C$2:$C$10="")+(G4286&lt;=MDR_Rates!$C$2:$C$10))*MDR_Rates!$D$2:$D$10))</f>
        <v>0.3</v>
      </c>
      <c r="W4286">
        <f t="shared" si="795"/>
        <v>7.5</v>
      </c>
      <c r="X4286">
        <f t="shared" si="796"/>
        <v>1.35</v>
      </c>
      <c r="Y4286">
        <f t="shared" si="797"/>
        <v>0</v>
      </c>
      <c r="Z4286">
        <f t="shared" si="798"/>
        <v>0</v>
      </c>
      <c r="AG4286" t="str">
        <f t="shared" si="799"/>
        <v/>
      </c>
      <c r="AI4286" t="str">
        <f t="shared" si="800"/>
        <v/>
      </c>
      <c r="AJ4286" t="str">
        <f t="shared" si="801"/>
        <v/>
      </c>
      <c r="AK4286" t="str">
        <f t="shared" si="802"/>
        <v>ORD26004053</v>
      </c>
      <c r="AL4286">
        <f>IF(E4286&lt;&gt;"CAPTURE","",COUNTIF(Orders!$H:$H,AK4286))</f>
        <v>1</v>
      </c>
      <c r="AP4286" t="str">
        <f t="shared" si="803"/>
        <v>Matched to Order</v>
      </c>
      <c r="AQ4286">
        <f>IF(COUNTIF($A$2:A4286,A4286)=1,1,0)</f>
        <v>1</v>
      </c>
    </row>
    <row r="4287" spans="1:43" x14ac:dyDescent="0.3">
      <c r="A4287" t="s">
        <v>16783</v>
      </c>
      <c r="C4287" t="s">
        <v>8077</v>
      </c>
      <c r="D4287" s="1">
        <v>46288</v>
      </c>
      <c r="E4287" t="s">
        <v>11819</v>
      </c>
      <c r="F4287" t="s">
        <v>9</v>
      </c>
      <c r="G4287">
        <v>1598</v>
      </c>
      <c r="H4287">
        <v>0</v>
      </c>
      <c r="I4287">
        <v>0</v>
      </c>
      <c r="J4287">
        <v>1598</v>
      </c>
      <c r="K4287" s="1">
        <v>46290</v>
      </c>
      <c r="L4287" t="s">
        <v>16655</v>
      </c>
      <c r="M4287">
        <f t="shared" si="792"/>
        <v>1</v>
      </c>
      <c r="N4287">
        <f>COUNTIF(Orders!$A:$A,C4287)</f>
        <v>1</v>
      </c>
      <c r="P4287">
        <f>COUNTIF(Orders!$H:$H,UPPER(SUBSTITUTE(TRIM(C4287),"-","")))</f>
        <v>1</v>
      </c>
      <c r="R4287" t="str">
        <f t="shared" si="793"/>
        <v>Matched Order Reference</v>
      </c>
      <c r="S4287">
        <f t="shared" si="794"/>
        <v>1</v>
      </c>
      <c r="V4287" cm="1">
        <f t="array" ref="V4287">IF(E4287&lt;&gt;"CAPTURE",0,SUMPRODUCT((MDR_Rates!$A$2:$A$10=F4287)*(G4287&gt;MDR_Rates!$B$2:$B$10)*((MDR_Rates!$C$2:$C$10="")+(G4287&lt;=MDR_Rates!$C$2:$C$10))*MDR_Rates!$D$2:$D$10))</f>
        <v>0</v>
      </c>
      <c r="W4287">
        <f t="shared" si="795"/>
        <v>0</v>
      </c>
      <c r="X4287">
        <f t="shared" si="796"/>
        <v>0</v>
      </c>
      <c r="Y4287">
        <f t="shared" si="797"/>
        <v>0</v>
      </c>
      <c r="Z4287">
        <f t="shared" si="798"/>
        <v>0</v>
      </c>
      <c r="AG4287" t="str">
        <f t="shared" si="799"/>
        <v/>
      </c>
      <c r="AI4287" t="str">
        <f t="shared" si="800"/>
        <v/>
      </c>
      <c r="AJ4287" t="str">
        <f t="shared" si="801"/>
        <v/>
      </c>
      <c r="AK4287" t="str">
        <f t="shared" si="802"/>
        <v>ORD26004072</v>
      </c>
      <c r="AL4287">
        <f>IF(E4287&lt;&gt;"CAPTURE","",COUNTIF(Orders!$H:$H,AK4287))</f>
        <v>1</v>
      </c>
      <c r="AP4287" t="str">
        <f t="shared" si="803"/>
        <v>Matched to Order</v>
      </c>
      <c r="AQ4287">
        <f>IF(COUNTIF($A$2:A4287,A4287)=1,1,0)</f>
        <v>1</v>
      </c>
    </row>
    <row r="4288" spans="1:43" x14ac:dyDescent="0.3">
      <c r="A4288" t="s">
        <v>16784</v>
      </c>
      <c r="C4288" t="s">
        <v>8128</v>
      </c>
      <c r="D4288" s="1">
        <v>46288</v>
      </c>
      <c r="E4288" t="s">
        <v>11819</v>
      </c>
      <c r="F4288" t="s">
        <v>17</v>
      </c>
      <c r="G4288">
        <v>2097</v>
      </c>
      <c r="H4288">
        <v>33.549999999999997</v>
      </c>
      <c r="I4288">
        <v>6.04</v>
      </c>
      <c r="J4288">
        <v>2057.41</v>
      </c>
      <c r="K4288" s="1">
        <v>46290</v>
      </c>
      <c r="L4288" t="s">
        <v>16655</v>
      </c>
      <c r="M4288">
        <f t="shared" si="792"/>
        <v>1</v>
      </c>
      <c r="N4288">
        <f>COUNTIF(Orders!$A:$A,C4288)</f>
        <v>1</v>
      </c>
      <c r="P4288">
        <f>COUNTIF(Orders!$H:$H,UPPER(SUBSTITUTE(TRIM(C4288),"-","")))</f>
        <v>1</v>
      </c>
      <c r="R4288" t="str">
        <f t="shared" si="793"/>
        <v>Matched Order Reference</v>
      </c>
      <c r="S4288">
        <f t="shared" si="794"/>
        <v>1</v>
      </c>
      <c r="V4288" cm="1">
        <f t="array" ref="V4288">IF(E4288&lt;&gt;"CAPTURE",0,SUMPRODUCT((MDR_Rates!$A$2:$A$10=F4288)*(G4288&gt;MDR_Rates!$B$2:$B$10)*((MDR_Rates!$C$2:$C$10="")+(G4288&lt;=MDR_Rates!$C$2:$C$10))*MDR_Rates!$D$2:$D$10))</f>
        <v>1.6</v>
      </c>
      <c r="W4288">
        <f t="shared" si="795"/>
        <v>33.549999999999997</v>
      </c>
      <c r="X4288">
        <f t="shared" si="796"/>
        <v>6.04</v>
      </c>
      <c r="Y4288">
        <f t="shared" si="797"/>
        <v>0</v>
      </c>
      <c r="Z4288">
        <f t="shared" si="798"/>
        <v>0</v>
      </c>
      <c r="AG4288" t="str">
        <f t="shared" si="799"/>
        <v/>
      </c>
      <c r="AI4288" t="str">
        <f t="shared" si="800"/>
        <v/>
      </c>
      <c r="AJ4288" t="str">
        <f t="shared" si="801"/>
        <v/>
      </c>
      <c r="AK4288" t="str">
        <f t="shared" si="802"/>
        <v>ORD26004099</v>
      </c>
      <c r="AL4288">
        <f>IF(E4288&lt;&gt;"CAPTURE","",COUNTIF(Orders!$H:$H,AK4288))</f>
        <v>1</v>
      </c>
      <c r="AP4288" t="str">
        <f t="shared" si="803"/>
        <v>Matched to Order</v>
      </c>
      <c r="AQ4288">
        <f>IF(COUNTIF($A$2:A4288,A4288)=1,1,0)</f>
        <v>1</v>
      </c>
    </row>
    <row r="4289" spans="1:43" x14ac:dyDescent="0.3">
      <c r="A4289" t="s">
        <v>16785</v>
      </c>
      <c r="C4289" t="s">
        <v>8146</v>
      </c>
      <c r="D4289" s="1">
        <v>46288</v>
      </c>
      <c r="E4289" t="s">
        <v>11819</v>
      </c>
      <c r="F4289" t="s">
        <v>17</v>
      </c>
      <c r="G4289">
        <v>3798</v>
      </c>
      <c r="H4289">
        <v>60.77</v>
      </c>
      <c r="I4289">
        <v>10.94</v>
      </c>
      <c r="J4289">
        <v>3726.29</v>
      </c>
      <c r="K4289" s="1">
        <v>46290</v>
      </c>
      <c r="L4289" t="s">
        <v>16655</v>
      </c>
      <c r="M4289">
        <f t="shared" si="792"/>
        <v>1</v>
      </c>
      <c r="N4289">
        <f>COUNTIF(Orders!$A:$A,C4289)</f>
        <v>1</v>
      </c>
      <c r="P4289">
        <f>COUNTIF(Orders!$H:$H,UPPER(SUBSTITUTE(TRIM(C4289),"-","")))</f>
        <v>1</v>
      </c>
      <c r="R4289" t="str">
        <f t="shared" si="793"/>
        <v>Matched Order Reference</v>
      </c>
      <c r="S4289">
        <f t="shared" si="794"/>
        <v>1</v>
      </c>
      <c r="V4289" cm="1">
        <f t="array" ref="V4289">IF(E4289&lt;&gt;"CAPTURE",0,SUMPRODUCT((MDR_Rates!$A$2:$A$10=F4289)*(G4289&gt;MDR_Rates!$B$2:$B$10)*((MDR_Rates!$C$2:$C$10="")+(G4289&lt;=MDR_Rates!$C$2:$C$10))*MDR_Rates!$D$2:$D$10))</f>
        <v>1.6</v>
      </c>
      <c r="W4289">
        <f t="shared" si="795"/>
        <v>60.77</v>
      </c>
      <c r="X4289">
        <f t="shared" si="796"/>
        <v>10.94</v>
      </c>
      <c r="Y4289">
        <f t="shared" si="797"/>
        <v>0</v>
      </c>
      <c r="Z4289">
        <f t="shared" si="798"/>
        <v>0</v>
      </c>
      <c r="AG4289" t="str">
        <f t="shared" si="799"/>
        <v/>
      </c>
      <c r="AI4289" t="str">
        <f t="shared" si="800"/>
        <v/>
      </c>
      <c r="AJ4289" t="str">
        <f t="shared" si="801"/>
        <v/>
      </c>
      <c r="AK4289" t="str">
        <f t="shared" si="802"/>
        <v>ORD26004108</v>
      </c>
      <c r="AL4289">
        <f>IF(E4289&lt;&gt;"CAPTURE","",COUNTIF(Orders!$H:$H,AK4289))</f>
        <v>1</v>
      </c>
      <c r="AP4289" t="str">
        <f t="shared" si="803"/>
        <v>Matched to Order</v>
      </c>
      <c r="AQ4289">
        <f>IF(COUNTIF($A$2:A4289,A4289)=1,1,0)</f>
        <v>1</v>
      </c>
    </row>
    <row r="4290" spans="1:43" x14ac:dyDescent="0.3">
      <c r="A4290" t="s">
        <v>16786</v>
      </c>
      <c r="C4290" t="s">
        <v>8158</v>
      </c>
      <c r="D4290" s="1">
        <v>46288</v>
      </c>
      <c r="E4290" t="s">
        <v>11819</v>
      </c>
      <c r="F4290" t="s">
        <v>9</v>
      </c>
      <c r="G4290">
        <v>6797</v>
      </c>
      <c r="H4290">
        <v>20.39</v>
      </c>
      <c r="I4290">
        <v>3.67</v>
      </c>
      <c r="J4290">
        <v>6772.94</v>
      </c>
      <c r="K4290" s="1">
        <v>46290</v>
      </c>
      <c r="L4290" t="s">
        <v>16655</v>
      </c>
      <c r="M4290">
        <f t="shared" si="792"/>
        <v>1</v>
      </c>
      <c r="N4290">
        <f>COUNTIF(Orders!$A:$A,C4290)</f>
        <v>1</v>
      </c>
      <c r="P4290">
        <f>COUNTIF(Orders!$H:$H,UPPER(SUBSTITUTE(TRIM(C4290),"-","")))</f>
        <v>1</v>
      </c>
      <c r="R4290" t="str">
        <f t="shared" si="793"/>
        <v>Matched Order Reference</v>
      </c>
      <c r="S4290">
        <f t="shared" si="794"/>
        <v>1</v>
      </c>
      <c r="V4290" cm="1">
        <f t="array" ref="V4290">IF(E4290&lt;&gt;"CAPTURE",0,SUMPRODUCT((MDR_Rates!$A$2:$A$10=F4290)*(G4290&gt;MDR_Rates!$B$2:$B$10)*((MDR_Rates!$C$2:$C$10="")+(G4290&lt;=MDR_Rates!$C$2:$C$10))*MDR_Rates!$D$2:$D$10))</f>
        <v>0.3</v>
      </c>
      <c r="W4290">
        <f t="shared" si="795"/>
        <v>20.39</v>
      </c>
      <c r="X4290">
        <f t="shared" si="796"/>
        <v>3.67</v>
      </c>
      <c r="Y4290">
        <f t="shared" si="797"/>
        <v>0</v>
      </c>
      <c r="Z4290">
        <f t="shared" si="798"/>
        <v>0</v>
      </c>
      <c r="AG4290" t="str">
        <f t="shared" si="799"/>
        <v/>
      </c>
      <c r="AI4290" t="str">
        <f t="shared" si="800"/>
        <v/>
      </c>
      <c r="AJ4290" t="str">
        <f t="shared" si="801"/>
        <v/>
      </c>
      <c r="AK4290" t="str">
        <f t="shared" si="802"/>
        <v>ORD26004114</v>
      </c>
      <c r="AL4290">
        <f>IF(E4290&lt;&gt;"CAPTURE","",COUNTIF(Orders!$H:$H,AK4290))</f>
        <v>1</v>
      </c>
      <c r="AP4290" t="str">
        <f t="shared" si="803"/>
        <v>Matched to Order</v>
      </c>
      <c r="AQ4290">
        <f>IF(COUNTIF($A$2:A4290,A4290)=1,1,0)</f>
        <v>1</v>
      </c>
    </row>
    <row r="4291" spans="1:43" x14ac:dyDescent="0.3">
      <c r="A4291" t="s">
        <v>16787</v>
      </c>
      <c r="C4291" t="s">
        <v>8226</v>
      </c>
      <c r="D4291" s="1">
        <v>46288</v>
      </c>
      <c r="E4291" t="s">
        <v>11819</v>
      </c>
      <c r="F4291" t="s">
        <v>33</v>
      </c>
      <c r="G4291">
        <v>499</v>
      </c>
      <c r="H4291">
        <v>7.49</v>
      </c>
      <c r="I4291">
        <v>1.35</v>
      </c>
      <c r="J4291">
        <v>490.16</v>
      </c>
      <c r="K4291" s="1">
        <v>46290</v>
      </c>
      <c r="L4291" t="s">
        <v>16655</v>
      </c>
      <c r="M4291">
        <f t="shared" ref="M4291:M4354" si="804">COUNTIF($A:$A,A4291)</f>
        <v>1</v>
      </c>
      <c r="N4291">
        <f>COUNTIF(Orders!$A:$A,C4291)</f>
        <v>1</v>
      </c>
      <c r="P4291">
        <f>COUNTIF(Orders!$H:$H,UPPER(SUBSTITUTE(TRIM(C4291),"-","")))</f>
        <v>1</v>
      </c>
      <c r="R4291" t="str">
        <f t="shared" ref="R4291:R4354" si="805">IF(E4291="REFUND","Refund",IF(P4291=0,"Unmatched Order Reference","Matched Order Reference"))</f>
        <v>Matched Order Reference</v>
      </c>
      <c r="S4291">
        <f t="shared" ref="S4291:S4354" si="806">COUNTIFS($C$2:$C$5753,C4291,$E$2:$E$5753,"CAPTURE")</f>
        <v>1</v>
      </c>
      <c r="V4291" cm="1">
        <f t="array" ref="V4291">IF(E4291&lt;&gt;"CAPTURE",0,SUMPRODUCT((MDR_Rates!$A$2:$A$10=F4291)*(G4291&gt;MDR_Rates!$B$2:$B$10)*((MDR_Rates!$C$2:$C$10="")+(G4291&lt;=MDR_Rates!$C$2:$C$10))*MDR_Rates!$D$2:$D$10))</f>
        <v>1.5</v>
      </c>
      <c r="W4291">
        <f t="shared" ref="W4291:W4354" si="807">IF(E4291&lt;&gt;"CAPTURE",0,ROUND(G4291*V4291/100,2))</f>
        <v>7.49</v>
      </c>
      <c r="X4291">
        <f t="shared" ref="X4291:X4354" si="808">IF(E4291&lt;&gt;"CAPTURE",0,ROUND(W4291*18/100,2))</f>
        <v>1.35</v>
      </c>
      <c r="Y4291">
        <f t="shared" ref="Y4291:Y4354" si="809">IF(E4291&lt;&gt;"CAPTURE",0,ROUND(H4291-W4291,2))</f>
        <v>0</v>
      </c>
      <c r="Z4291">
        <f t="shared" ref="Z4291:Z4354" si="810">IF(E4291&lt;&gt;"CAPTURE",0,ROUND(I4291-X4291,2))</f>
        <v>0</v>
      </c>
      <c r="AG4291" t="str">
        <f t="shared" ref="AG4291:AG4354" si="811">IF(E4291&lt;&gt;"REFUND","",IF(COUNTIFS($A:$A,B4291,$E:$E,"CAPTURE")=0,"Missing Original Capture","Original Capture Found"))</f>
        <v/>
      </c>
      <c r="AI4291" t="str">
        <f t="shared" ref="AI4291:AI4354" si="812">IF(E4291="REFUND",_xlfn.MAXIFS($G:$G,$A:$A,B4291,$E:$E,"CAPTURE"),"")</f>
        <v/>
      </c>
      <c r="AJ4291" t="str">
        <f t="shared" ref="AJ4291:AJ4354" si="813">IF(E4291&lt;&gt;"REFUND","",IF(G4291&gt;AI4291,"Refund Exceeds Capture",IF(ABS(G4291-AI4291)&lt;0.01,"Full Refund","Partial Refund")))</f>
        <v/>
      </c>
      <c r="AK4291" t="str">
        <f t="shared" ref="AK4291:AK4354" si="814">UPPER(SUBSTITUTE(TRIM(C4291),"-",""))</f>
        <v>ORD26004149</v>
      </c>
      <c r="AL4291">
        <f>IF(E4291&lt;&gt;"CAPTURE","",COUNTIF(Orders!$H:$H,AK4291))</f>
        <v>1</v>
      </c>
      <c r="AP4291" t="str">
        <f t="shared" ref="AP4291:AP4354" si="815">IF(E4291&lt;&gt;"CAPTURE","",IF(M4291&gt;1,"Duplicate ID - Review",IF(AL4291=0,"Unmatched Order",IF(AL4291=1,"Matched to Order","Multiple Order Matches"))))</f>
        <v>Matched to Order</v>
      </c>
      <c r="AQ4291">
        <f>IF(COUNTIF($A$2:A4291,A4291)=1,1,0)</f>
        <v>1</v>
      </c>
    </row>
    <row r="4292" spans="1:43" x14ac:dyDescent="0.3">
      <c r="A4292" t="s">
        <v>16788</v>
      </c>
      <c r="C4292" t="s">
        <v>8363</v>
      </c>
      <c r="D4292" s="1">
        <v>46288</v>
      </c>
      <c r="E4292" t="s">
        <v>11819</v>
      </c>
      <c r="F4292" t="s">
        <v>9</v>
      </c>
      <c r="G4292">
        <v>7999</v>
      </c>
      <c r="H4292">
        <v>24</v>
      </c>
      <c r="I4292">
        <v>4.32</v>
      </c>
      <c r="J4292">
        <v>7970.68</v>
      </c>
      <c r="K4292" s="1">
        <v>46290</v>
      </c>
      <c r="L4292" t="s">
        <v>16655</v>
      </c>
      <c r="M4292">
        <f t="shared" si="804"/>
        <v>1</v>
      </c>
      <c r="N4292">
        <f>COUNTIF(Orders!$A:$A,C4292)</f>
        <v>1</v>
      </c>
      <c r="P4292">
        <f>COUNTIF(Orders!$H:$H,UPPER(SUBSTITUTE(TRIM(C4292),"-","")))</f>
        <v>1</v>
      </c>
      <c r="R4292" t="str">
        <f t="shared" si="805"/>
        <v>Matched Order Reference</v>
      </c>
      <c r="S4292">
        <f t="shared" si="806"/>
        <v>1</v>
      </c>
      <c r="V4292" cm="1">
        <f t="array" ref="V4292">IF(E4292&lt;&gt;"CAPTURE",0,SUMPRODUCT((MDR_Rates!$A$2:$A$10=F4292)*(G4292&gt;MDR_Rates!$B$2:$B$10)*((MDR_Rates!$C$2:$C$10="")+(G4292&lt;=MDR_Rates!$C$2:$C$10))*MDR_Rates!$D$2:$D$10))</f>
        <v>0.3</v>
      </c>
      <c r="W4292">
        <f t="shared" si="807"/>
        <v>24</v>
      </c>
      <c r="X4292">
        <f t="shared" si="808"/>
        <v>4.32</v>
      </c>
      <c r="Y4292">
        <f t="shared" si="809"/>
        <v>0</v>
      </c>
      <c r="Z4292">
        <f t="shared" si="810"/>
        <v>0</v>
      </c>
      <c r="AG4292" t="str">
        <f t="shared" si="811"/>
        <v/>
      </c>
      <c r="AI4292" t="str">
        <f t="shared" si="812"/>
        <v/>
      </c>
      <c r="AJ4292" t="str">
        <f t="shared" si="813"/>
        <v/>
      </c>
      <c r="AK4292" t="str">
        <f t="shared" si="814"/>
        <v>ORD26004220</v>
      </c>
      <c r="AL4292">
        <f>IF(E4292&lt;&gt;"CAPTURE","",COUNTIF(Orders!$H:$H,AK4292))</f>
        <v>1</v>
      </c>
      <c r="AP4292" t="str">
        <f t="shared" si="815"/>
        <v>Matched to Order</v>
      </c>
      <c r="AQ4292">
        <f>IF(COUNTIF($A$2:A4292,A4292)=1,1,0)</f>
        <v>1</v>
      </c>
    </row>
    <row r="4293" spans="1:43" x14ac:dyDescent="0.3">
      <c r="A4293" t="s">
        <v>16789</v>
      </c>
      <c r="C4293" t="s">
        <v>8403</v>
      </c>
      <c r="D4293" s="1">
        <v>46288</v>
      </c>
      <c r="E4293" t="s">
        <v>11819</v>
      </c>
      <c r="F4293" t="s">
        <v>44</v>
      </c>
      <c r="G4293">
        <v>7999</v>
      </c>
      <c r="H4293">
        <v>135.97999999999999</v>
      </c>
      <c r="I4293">
        <v>24.48</v>
      </c>
      <c r="J4293">
        <v>7838.54</v>
      </c>
      <c r="K4293" s="1">
        <v>46290</v>
      </c>
      <c r="L4293" t="s">
        <v>16655</v>
      </c>
      <c r="M4293">
        <f t="shared" si="804"/>
        <v>1</v>
      </c>
      <c r="N4293">
        <f>COUNTIF(Orders!$A:$A,C4293)</f>
        <v>1</v>
      </c>
      <c r="P4293">
        <f>COUNTIF(Orders!$H:$H,UPPER(SUBSTITUTE(TRIM(C4293),"-","")))</f>
        <v>1</v>
      </c>
      <c r="R4293" t="str">
        <f t="shared" si="805"/>
        <v>Matched Order Reference</v>
      </c>
      <c r="S4293">
        <f t="shared" si="806"/>
        <v>1</v>
      </c>
      <c r="V4293" cm="1">
        <f t="array" ref="V4293">IF(E4293&lt;&gt;"CAPTURE",0,SUMPRODUCT((MDR_Rates!$A$2:$A$10=F4293)*(G4293&gt;MDR_Rates!$B$2:$B$10)*((MDR_Rates!$C$2:$C$10="")+(G4293&lt;=MDR_Rates!$C$2:$C$10))*MDR_Rates!$D$2:$D$10))</f>
        <v>1.7</v>
      </c>
      <c r="W4293">
        <f t="shared" si="807"/>
        <v>135.97999999999999</v>
      </c>
      <c r="X4293">
        <f t="shared" si="808"/>
        <v>24.48</v>
      </c>
      <c r="Y4293">
        <f t="shared" si="809"/>
        <v>0</v>
      </c>
      <c r="Z4293">
        <f t="shared" si="810"/>
        <v>0</v>
      </c>
      <c r="AG4293" t="str">
        <f t="shared" si="811"/>
        <v/>
      </c>
      <c r="AI4293" t="str">
        <f t="shared" si="812"/>
        <v/>
      </c>
      <c r="AJ4293" t="str">
        <f t="shared" si="813"/>
        <v/>
      </c>
      <c r="AK4293" t="str">
        <f t="shared" si="814"/>
        <v>ORD26004240</v>
      </c>
      <c r="AL4293">
        <f>IF(E4293&lt;&gt;"CAPTURE","",COUNTIF(Orders!$H:$H,AK4293))</f>
        <v>1</v>
      </c>
      <c r="AP4293" t="str">
        <f t="shared" si="815"/>
        <v>Matched to Order</v>
      </c>
      <c r="AQ4293">
        <f>IF(COUNTIF($A$2:A4293,A4293)=1,1,0)</f>
        <v>1</v>
      </c>
    </row>
    <row r="4294" spans="1:43" x14ac:dyDescent="0.3">
      <c r="A4294" t="s">
        <v>16790</v>
      </c>
      <c r="C4294" t="s">
        <v>8560</v>
      </c>
      <c r="D4294" s="1">
        <v>46288</v>
      </c>
      <c r="E4294" t="s">
        <v>11819</v>
      </c>
      <c r="F4294" t="s">
        <v>17</v>
      </c>
      <c r="G4294">
        <v>8298</v>
      </c>
      <c r="H4294">
        <v>132.77000000000001</v>
      </c>
      <c r="I4294">
        <v>23.9</v>
      </c>
      <c r="J4294">
        <v>8141.33</v>
      </c>
      <c r="K4294" s="1">
        <v>46290</v>
      </c>
      <c r="L4294" t="s">
        <v>16655</v>
      </c>
      <c r="M4294">
        <f t="shared" si="804"/>
        <v>1</v>
      </c>
      <c r="N4294">
        <f>COUNTIF(Orders!$A:$A,C4294)</f>
        <v>1</v>
      </c>
      <c r="P4294">
        <f>COUNTIF(Orders!$H:$H,UPPER(SUBSTITUTE(TRIM(C4294),"-","")))</f>
        <v>1</v>
      </c>
      <c r="R4294" t="str">
        <f t="shared" si="805"/>
        <v>Matched Order Reference</v>
      </c>
      <c r="S4294">
        <f t="shared" si="806"/>
        <v>1</v>
      </c>
      <c r="V4294" cm="1">
        <f t="array" ref="V4294">IF(E4294&lt;&gt;"CAPTURE",0,SUMPRODUCT((MDR_Rates!$A$2:$A$10=F4294)*(G4294&gt;MDR_Rates!$B$2:$B$10)*((MDR_Rates!$C$2:$C$10="")+(G4294&lt;=MDR_Rates!$C$2:$C$10))*MDR_Rates!$D$2:$D$10))</f>
        <v>1.6</v>
      </c>
      <c r="W4294">
        <f t="shared" si="807"/>
        <v>132.77000000000001</v>
      </c>
      <c r="X4294">
        <f t="shared" si="808"/>
        <v>23.9</v>
      </c>
      <c r="Y4294">
        <f t="shared" si="809"/>
        <v>0</v>
      </c>
      <c r="Z4294">
        <f t="shared" si="810"/>
        <v>0</v>
      </c>
      <c r="AG4294" t="str">
        <f t="shared" si="811"/>
        <v/>
      </c>
      <c r="AI4294" t="str">
        <f t="shared" si="812"/>
        <v/>
      </c>
      <c r="AJ4294" t="str">
        <f t="shared" si="813"/>
        <v/>
      </c>
      <c r="AK4294" t="str">
        <f t="shared" si="814"/>
        <v>ORD26004320</v>
      </c>
      <c r="AL4294">
        <f>IF(E4294&lt;&gt;"CAPTURE","",COUNTIF(Orders!$H:$H,AK4294))</f>
        <v>1</v>
      </c>
      <c r="AP4294" t="str">
        <f t="shared" si="815"/>
        <v>Matched to Order</v>
      </c>
      <c r="AQ4294">
        <f>IF(COUNTIF($A$2:A4294,A4294)=1,1,0)</f>
        <v>1</v>
      </c>
    </row>
    <row r="4295" spans="1:43" x14ac:dyDescent="0.3">
      <c r="A4295" t="s">
        <v>16791</v>
      </c>
      <c r="C4295" t="s">
        <v>8564</v>
      </c>
      <c r="D4295" s="1">
        <v>46288</v>
      </c>
      <c r="E4295" t="s">
        <v>11819</v>
      </c>
      <c r="F4295" t="s">
        <v>17</v>
      </c>
      <c r="G4295">
        <v>15998</v>
      </c>
      <c r="H4295">
        <v>255.97</v>
      </c>
      <c r="I4295">
        <v>46.07</v>
      </c>
      <c r="J4295">
        <v>15695.96</v>
      </c>
      <c r="K4295" s="1">
        <v>46290</v>
      </c>
      <c r="L4295" t="s">
        <v>16655</v>
      </c>
      <c r="M4295">
        <f t="shared" si="804"/>
        <v>1</v>
      </c>
      <c r="N4295">
        <f>COUNTIF(Orders!$A:$A,C4295)</f>
        <v>1</v>
      </c>
      <c r="P4295">
        <f>COUNTIF(Orders!$H:$H,UPPER(SUBSTITUTE(TRIM(C4295),"-","")))</f>
        <v>1</v>
      </c>
      <c r="R4295" t="str">
        <f t="shared" si="805"/>
        <v>Matched Order Reference</v>
      </c>
      <c r="S4295">
        <f t="shared" si="806"/>
        <v>1</v>
      </c>
      <c r="V4295" cm="1">
        <f t="array" ref="V4295">IF(E4295&lt;&gt;"CAPTURE",0,SUMPRODUCT((MDR_Rates!$A$2:$A$10=F4295)*(G4295&gt;MDR_Rates!$B$2:$B$10)*((MDR_Rates!$C$2:$C$10="")+(G4295&lt;=MDR_Rates!$C$2:$C$10))*MDR_Rates!$D$2:$D$10))</f>
        <v>1.6</v>
      </c>
      <c r="W4295">
        <f t="shared" si="807"/>
        <v>255.97</v>
      </c>
      <c r="X4295">
        <f t="shared" si="808"/>
        <v>46.07</v>
      </c>
      <c r="Y4295">
        <f t="shared" si="809"/>
        <v>0</v>
      </c>
      <c r="Z4295">
        <f t="shared" si="810"/>
        <v>0</v>
      </c>
      <c r="AG4295" t="str">
        <f t="shared" si="811"/>
        <v/>
      </c>
      <c r="AI4295" t="str">
        <f t="shared" si="812"/>
        <v/>
      </c>
      <c r="AJ4295" t="str">
        <f t="shared" si="813"/>
        <v/>
      </c>
      <c r="AK4295" t="str">
        <f t="shared" si="814"/>
        <v>ORD26004322</v>
      </c>
      <c r="AL4295">
        <f>IF(E4295&lt;&gt;"CAPTURE","",COUNTIF(Orders!$H:$H,AK4295))</f>
        <v>1</v>
      </c>
      <c r="AP4295" t="str">
        <f t="shared" si="815"/>
        <v>Matched to Order</v>
      </c>
      <c r="AQ4295">
        <f>IF(COUNTIF($A$2:A4295,A4295)=1,1,0)</f>
        <v>1</v>
      </c>
    </row>
    <row r="4296" spans="1:43" x14ac:dyDescent="0.3">
      <c r="A4296" t="s">
        <v>16792</v>
      </c>
      <c r="C4296" t="s">
        <v>8632</v>
      </c>
      <c r="D4296" s="1">
        <v>46288</v>
      </c>
      <c r="E4296" t="s">
        <v>11819</v>
      </c>
      <c r="F4296" t="s">
        <v>9</v>
      </c>
      <c r="G4296">
        <v>4298</v>
      </c>
      <c r="H4296">
        <v>12.89</v>
      </c>
      <c r="I4296">
        <v>2.3199999999999998</v>
      </c>
      <c r="J4296">
        <v>4282.79</v>
      </c>
      <c r="K4296" s="1">
        <v>46290</v>
      </c>
      <c r="L4296" t="s">
        <v>16655</v>
      </c>
      <c r="M4296">
        <f t="shared" si="804"/>
        <v>1</v>
      </c>
      <c r="N4296">
        <f>COUNTIF(Orders!$A:$A,C4296)</f>
        <v>1</v>
      </c>
      <c r="P4296">
        <f>COUNTIF(Orders!$H:$H,UPPER(SUBSTITUTE(TRIM(C4296),"-","")))</f>
        <v>1</v>
      </c>
      <c r="R4296" t="str">
        <f t="shared" si="805"/>
        <v>Matched Order Reference</v>
      </c>
      <c r="S4296">
        <f t="shared" si="806"/>
        <v>1</v>
      </c>
      <c r="V4296" cm="1">
        <f t="array" ref="V4296">IF(E4296&lt;&gt;"CAPTURE",0,SUMPRODUCT((MDR_Rates!$A$2:$A$10=F4296)*(G4296&gt;MDR_Rates!$B$2:$B$10)*((MDR_Rates!$C$2:$C$10="")+(G4296&lt;=MDR_Rates!$C$2:$C$10))*MDR_Rates!$D$2:$D$10))</f>
        <v>0.3</v>
      </c>
      <c r="W4296">
        <f t="shared" si="807"/>
        <v>12.89</v>
      </c>
      <c r="X4296">
        <f t="shared" si="808"/>
        <v>2.3199999999999998</v>
      </c>
      <c r="Y4296">
        <f t="shared" si="809"/>
        <v>0</v>
      </c>
      <c r="Z4296">
        <f t="shared" si="810"/>
        <v>0</v>
      </c>
      <c r="AG4296" t="str">
        <f t="shared" si="811"/>
        <v/>
      </c>
      <c r="AI4296" t="str">
        <f t="shared" si="812"/>
        <v/>
      </c>
      <c r="AJ4296" t="str">
        <f t="shared" si="813"/>
        <v/>
      </c>
      <c r="AK4296" t="str">
        <f t="shared" si="814"/>
        <v>ORD26004356</v>
      </c>
      <c r="AL4296">
        <f>IF(E4296&lt;&gt;"CAPTURE","",COUNTIF(Orders!$H:$H,AK4296))</f>
        <v>1</v>
      </c>
      <c r="AP4296" t="str">
        <f t="shared" si="815"/>
        <v>Matched to Order</v>
      </c>
      <c r="AQ4296">
        <f>IF(COUNTIF($A$2:A4296,A4296)=1,1,0)</f>
        <v>1</v>
      </c>
    </row>
    <row r="4297" spans="1:43" x14ac:dyDescent="0.3">
      <c r="A4297" t="s">
        <v>16793</v>
      </c>
      <c r="C4297" t="s">
        <v>8654</v>
      </c>
      <c r="D4297" s="1">
        <v>46288</v>
      </c>
      <c r="E4297" t="s">
        <v>11819</v>
      </c>
      <c r="F4297" t="s">
        <v>17</v>
      </c>
      <c r="G4297">
        <v>3098</v>
      </c>
      <c r="H4297">
        <v>49.57</v>
      </c>
      <c r="I4297">
        <v>8.92</v>
      </c>
      <c r="J4297">
        <v>3039.51</v>
      </c>
      <c r="K4297" s="1">
        <v>46290</v>
      </c>
      <c r="L4297" t="s">
        <v>16655</v>
      </c>
      <c r="M4297">
        <f t="shared" si="804"/>
        <v>1</v>
      </c>
      <c r="N4297">
        <f>COUNTIF(Orders!$A:$A,C4297)</f>
        <v>1</v>
      </c>
      <c r="P4297">
        <f>COUNTIF(Orders!$H:$H,UPPER(SUBSTITUTE(TRIM(C4297),"-","")))</f>
        <v>1</v>
      </c>
      <c r="R4297" t="str">
        <f t="shared" si="805"/>
        <v>Matched Order Reference</v>
      </c>
      <c r="S4297">
        <f t="shared" si="806"/>
        <v>1</v>
      </c>
      <c r="V4297" cm="1">
        <f t="array" ref="V4297">IF(E4297&lt;&gt;"CAPTURE",0,SUMPRODUCT((MDR_Rates!$A$2:$A$10=F4297)*(G4297&gt;MDR_Rates!$B$2:$B$10)*((MDR_Rates!$C$2:$C$10="")+(G4297&lt;=MDR_Rates!$C$2:$C$10))*MDR_Rates!$D$2:$D$10))</f>
        <v>1.6</v>
      </c>
      <c r="W4297">
        <f t="shared" si="807"/>
        <v>49.57</v>
      </c>
      <c r="X4297">
        <f t="shared" si="808"/>
        <v>8.92</v>
      </c>
      <c r="Y4297">
        <f t="shared" si="809"/>
        <v>0</v>
      </c>
      <c r="Z4297">
        <f t="shared" si="810"/>
        <v>0</v>
      </c>
      <c r="AG4297" t="str">
        <f t="shared" si="811"/>
        <v/>
      </c>
      <c r="AI4297" t="str">
        <f t="shared" si="812"/>
        <v/>
      </c>
      <c r="AJ4297" t="str">
        <f t="shared" si="813"/>
        <v/>
      </c>
      <c r="AK4297" t="str">
        <f t="shared" si="814"/>
        <v>ORD26004368</v>
      </c>
      <c r="AL4297">
        <f>IF(E4297&lt;&gt;"CAPTURE","",COUNTIF(Orders!$H:$H,AK4297))</f>
        <v>1</v>
      </c>
      <c r="AP4297" t="str">
        <f t="shared" si="815"/>
        <v>Matched to Order</v>
      </c>
      <c r="AQ4297">
        <f>IF(COUNTIF($A$2:A4297,A4297)=1,1,0)</f>
        <v>1</v>
      </c>
    </row>
    <row r="4298" spans="1:43" x14ac:dyDescent="0.3">
      <c r="A4298" t="s">
        <v>16794</v>
      </c>
      <c r="C4298" t="s">
        <v>8843</v>
      </c>
      <c r="D4298" s="1">
        <v>46288</v>
      </c>
      <c r="E4298" t="s">
        <v>11819</v>
      </c>
      <c r="F4298" t="s">
        <v>9</v>
      </c>
      <c r="G4298">
        <v>1298</v>
      </c>
      <c r="H4298">
        <v>0</v>
      </c>
      <c r="I4298">
        <v>0</v>
      </c>
      <c r="J4298">
        <v>1298</v>
      </c>
      <c r="K4298" s="1">
        <v>46290</v>
      </c>
      <c r="L4298" t="s">
        <v>16655</v>
      </c>
      <c r="M4298">
        <f t="shared" si="804"/>
        <v>1</v>
      </c>
      <c r="N4298">
        <f>COUNTIF(Orders!$A:$A,C4298)</f>
        <v>1</v>
      </c>
      <c r="P4298">
        <f>COUNTIF(Orders!$H:$H,UPPER(SUBSTITUTE(TRIM(C4298),"-","")))</f>
        <v>1</v>
      </c>
      <c r="R4298" t="str">
        <f t="shared" si="805"/>
        <v>Matched Order Reference</v>
      </c>
      <c r="S4298">
        <f t="shared" si="806"/>
        <v>1</v>
      </c>
      <c r="V4298" cm="1">
        <f t="array" ref="V4298">IF(E4298&lt;&gt;"CAPTURE",0,SUMPRODUCT((MDR_Rates!$A$2:$A$10=F4298)*(G4298&gt;MDR_Rates!$B$2:$B$10)*((MDR_Rates!$C$2:$C$10="")+(G4298&lt;=MDR_Rates!$C$2:$C$10))*MDR_Rates!$D$2:$D$10))</f>
        <v>0</v>
      </c>
      <c r="W4298">
        <f t="shared" si="807"/>
        <v>0</v>
      </c>
      <c r="X4298">
        <f t="shared" si="808"/>
        <v>0</v>
      </c>
      <c r="Y4298">
        <f t="shared" si="809"/>
        <v>0</v>
      </c>
      <c r="Z4298">
        <f t="shared" si="810"/>
        <v>0</v>
      </c>
      <c r="AG4298" t="str">
        <f t="shared" si="811"/>
        <v/>
      </c>
      <c r="AI4298" t="str">
        <f t="shared" si="812"/>
        <v/>
      </c>
      <c r="AJ4298" t="str">
        <f t="shared" si="813"/>
        <v/>
      </c>
      <c r="AK4298" t="str">
        <f t="shared" si="814"/>
        <v>ORD26004465</v>
      </c>
      <c r="AL4298">
        <f>IF(E4298&lt;&gt;"CAPTURE","",COUNTIF(Orders!$H:$H,AK4298))</f>
        <v>1</v>
      </c>
      <c r="AP4298" t="str">
        <f t="shared" si="815"/>
        <v>Matched to Order</v>
      </c>
      <c r="AQ4298">
        <f>IF(COUNTIF($A$2:A4298,A4298)=1,1,0)</f>
        <v>1</v>
      </c>
    </row>
    <row r="4299" spans="1:43" x14ac:dyDescent="0.3">
      <c r="A4299" t="s">
        <v>16795</v>
      </c>
      <c r="C4299" t="s">
        <v>9083</v>
      </c>
      <c r="D4299" s="1">
        <v>46288</v>
      </c>
      <c r="E4299" t="s">
        <v>11819</v>
      </c>
      <c r="F4299" t="s">
        <v>9</v>
      </c>
      <c r="G4299">
        <v>2498</v>
      </c>
      <c r="H4299">
        <v>7.49</v>
      </c>
      <c r="I4299">
        <v>1.35</v>
      </c>
      <c r="J4299">
        <v>2489.16</v>
      </c>
      <c r="K4299" s="1">
        <v>46290</v>
      </c>
      <c r="L4299" t="s">
        <v>16655</v>
      </c>
      <c r="M4299">
        <f t="shared" si="804"/>
        <v>1</v>
      </c>
      <c r="N4299">
        <f>COUNTIF(Orders!$A:$A,C4299)</f>
        <v>1</v>
      </c>
      <c r="P4299">
        <f>COUNTIF(Orders!$H:$H,UPPER(SUBSTITUTE(TRIM(C4299),"-","")))</f>
        <v>1</v>
      </c>
      <c r="R4299" t="str">
        <f t="shared" si="805"/>
        <v>Matched Order Reference</v>
      </c>
      <c r="S4299">
        <f t="shared" si="806"/>
        <v>1</v>
      </c>
      <c r="V4299" cm="1">
        <f t="array" ref="V4299">IF(E4299&lt;&gt;"CAPTURE",0,SUMPRODUCT((MDR_Rates!$A$2:$A$10=F4299)*(G4299&gt;MDR_Rates!$B$2:$B$10)*((MDR_Rates!$C$2:$C$10="")+(G4299&lt;=MDR_Rates!$C$2:$C$10))*MDR_Rates!$D$2:$D$10))</f>
        <v>0.3</v>
      </c>
      <c r="W4299">
        <f t="shared" si="807"/>
        <v>7.49</v>
      </c>
      <c r="X4299">
        <f t="shared" si="808"/>
        <v>1.35</v>
      </c>
      <c r="Y4299">
        <f t="shared" si="809"/>
        <v>0</v>
      </c>
      <c r="Z4299">
        <f t="shared" si="810"/>
        <v>0</v>
      </c>
      <c r="AG4299" t="str">
        <f t="shared" si="811"/>
        <v/>
      </c>
      <c r="AI4299" t="str">
        <f t="shared" si="812"/>
        <v/>
      </c>
      <c r="AJ4299" t="str">
        <f t="shared" si="813"/>
        <v/>
      </c>
      <c r="AK4299" t="str">
        <f t="shared" si="814"/>
        <v>ORD26004587</v>
      </c>
      <c r="AL4299">
        <f>IF(E4299&lt;&gt;"CAPTURE","",COUNTIF(Orders!$H:$H,AK4299))</f>
        <v>1</v>
      </c>
      <c r="AP4299" t="str">
        <f t="shared" si="815"/>
        <v>Matched to Order</v>
      </c>
      <c r="AQ4299">
        <f>IF(COUNTIF($A$2:A4299,A4299)=1,1,0)</f>
        <v>1</v>
      </c>
    </row>
    <row r="4300" spans="1:43" x14ac:dyDescent="0.3">
      <c r="A4300" t="s">
        <v>16796</v>
      </c>
      <c r="C4300" t="s">
        <v>16797</v>
      </c>
      <c r="D4300" s="1">
        <v>46288</v>
      </c>
      <c r="E4300" t="s">
        <v>11819</v>
      </c>
      <c r="F4300" t="s">
        <v>33</v>
      </c>
      <c r="G4300">
        <v>4498</v>
      </c>
      <c r="H4300">
        <v>53.98</v>
      </c>
      <c r="I4300">
        <v>9.7200000000000006</v>
      </c>
      <c r="J4300">
        <v>4434.3</v>
      </c>
      <c r="K4300" s="1">
        <v>46290</v>
      </c>
      <c r="L4300" t="s">
        <v>16655</v>
      </c>
      <c r="M4300">
        <f t="shared" si="804"/>
        <v>1</v>
      </c>
      <c r="N4300">
        <f>COUNTIF(Orders!$A:$A,C4300)</f>
        <v>1</v>
      </c>
      <c r="P4300">
        <f>COUNTIF(Orders!$H:$H,UPPER(SUBSTITUTE(TRIM(C4300),"-","")))</f>
        <v>1</v>
      </c>
      <c r="R4300" t="str">
        <f t="shared" si="805"/>
        <v>Matched Order Reference</v>
      </c>
      <c r="S4300">
        <f t="shared" si="806"/>
        <v>1</v>
      </c>
      <c r="V4300" cm="1">
        <f t="array" ref="V4300">IF(E4300&lt;&gt;"CAPTURE",0,SUMPRODUCT((MDR_Rates!$A$2:$A$10=F4300)*(G4300&gt;MDR_Rates!$B$2:$B$10)*((MDR_Rates!$C$2:$C$10="")+(G4300&lt;=MDR_Rates!$C$2:$C$10))*MDR_Rates!$D$2:$D$10))</f>
        <v>1.2</v>
      </c>
      <c r="W4300">
        <f t="shared" si="807"/>
        <v>53.98</v>
      </c>
      <c r="X4300">
        <f t="shared" si="808"/>
        <v>9.7200000000000006</v>
      </c>
      <c r="Y4300">
        <f t="shared" si="809"/>
        <v>0</v>
      </c>
      <c r="Z4300">
        <f t="shared" si="810"/>
        <v>0</v>
      </c>
      <c r="AG4300" t="str">
        <f t="shared" si="811"/>
        <v/>
      </c>
      <c r="AI4300" t="str">
        <f t="shared" si="812"/>
        <v/>
      </c>
      <c r="AJ4300" t="str">
        <f t="shared" si="813"/>
        <v/>
      </c>
      <c r="AK4300" t="str">
        <f t="shared" si="814"/>
        <v>ORD26004721</v>
      </c>
      <c r="AL4300">
        <f>IF(E4300&lt;&gt;"CAPTURE","",COUNTIF(Orders!$H:$H,AK4300))</f>
        <v>1</v>
      </c>
      <c r="AP4300" t="str">
        <f t="shared" si="815"/>
        <v>Matched to Order</v>
      </c>
      <c r="AQ4300">
        <f>IF(COUNTIF($A$2:A4300,A4300)=1,1,0)</f>
        <v>1</v>
      </c>
    </row>
    <row r="4301" spans="1:43" x14ac:dyDescent="0.3">
      <c r="A4301" t="s">
        <v>16798</v>
      </c>
      <c r="C4301" t="s">
        <v>9394</v>
      </c>
      <c r="D4301" s="1">
        <v>46288</v>
      </c>
      <c r="E4301" t="s">
        <v>11819</v>
      </c>
      <c r="F4301" t="s">
        <v>17</v>
      </c>
      <c r="G4301">
        <v>999</v>
      </c>
      <c r="H4301">
        <v>17.98</v>
      </c>
      <c r="I4301">
        <v>3.24</v>
      </c>
      <c r="J4301">
        <v>977.78</v>
      </c>
      <c r="K4301" s="1">
        <v>46290</v>
      </c>
      <c r="L4301" t="s">
        <v>16655</v>
      </c>
      <c r="M4301">
        <f t="shared" si="804"/>
        <v>1</v>
      </c>
      <c r="N4301">
        <f>COUNTIF(Orders!$A:$A,C4301)</f>
        <v>1</v>
      </c>
      <c r="P4301">
        <f>COUNTIF(Orders!$H:$H,UPPER(SUBSTITUTE(TRIM(C4301),"-","")))</f>
        <v>1</v>
      </c>
      <c r="R4301" t="str">
        <f t="shared" si="805"/>
        <v>Matched Order Reference</v>
      </c>
      <c r="S4301">
        <f t="shared" si="806"/>
        <v>1</v>
      </c>
      <c r="V4301" cm="1">
        <f t="array" ref="V4301">IF(E4301&lt;&gt;"CAPTURE",0,SUMPRODUCT((MDR_Rates!$A$2:$A$10=F4301)*(G4301&gt;MDR_Rates!$B$2:$B$10)*((MDR_Rates!$C$2:$C$10="")+(G4301&lt;=MDR_Rates!$C$2:$C$10))*MDR_Rates!$D$2:$D$10))</f>
        <v>1.8</v>
      </c>
      <c r="W4301">
        <f t="shared" si="807"/>
        <v>17.98</v>
      </c>
      <c r="X4301">
        <f t="shared" si="808"/>
        <v>3.24</v>
      </c>
      <c r="Y4301">
        <f t="shared" si="809"/>
        <v>0</v>
      </c>
      <c r="Z4301">
        <f t="shared" si="810"/>
        <v>0</v>
      </c>
      <c r="AG4301" t="str">
        <f t="shared" si="811"/>
        <v/>
      </c>
      <c r="AI4301" t="str">
        <f t="shared" si="812"/>
        <v/>
      </c>
      <c r="AJ4301" t="str">
        <f t="shared" si="813"/>
        <v/>
      </c>
      <c r="AK4301" t="str">
        <f t="shared" si="814"/>
        <v>ORD26004748</v>
      </c>
      <c r="AL4301">
        <f>IF(E4301&lt;&gt;"CAPTURE","",COUNTIF(Orders!$H:$H,AK4301))</f>
        <v>1</v>
      </c>
      <c r="AP4301" t="str">
        <f t="shared" si="815"/>
        <v>Matched to Order</v>
      </c>
      <c r="AQ4301">
        <f>IF(COUNTIF($A$2:A4301,A4301)=1,1,0)</f>
        <v>1</v>
      </c>
    </row>
    <row r="4302" spans="1:43" x14ac:dyDescent="0.3">
      <c r="A4302" t="s">
        <v>16799</v>
      </c>
      <c r="C4302" t="s">
        <v>9475</v>
      </c>
      <c r="D4302" s="1">
        <v>46288</v>
      </c>
      <c r="E4302" t="s">
        <v>11819</v>
      </c>
      <c r="F4302" t="s">
        <v>9</v>
      </c>
      <c r="G4302">
        <v>8298</v>
      </c>
      <c r="H4302">
        <v>24.89</v>
      </c>
      <c r="I4302">
        <v>4.4800000000000004</v>
      </c>
      <c r="J4302">
        <v>8268.6299999999992</v>
      </c>
      <c r="K4302" s="1">
        <v>46290</v>
      </c>
      <c r="L4302" t="s">
        <v>16655</v>
      </c>
      <c r="M4302">
        <f t="shared" si="804"/>
        <v>1</v>
      </c>
      <c r="N4302">
        <f>COUNTIF(Orders!$A:$A,C4302)</f>
        <v>1</v>
      </c>
      <c r="P4302">
        <f>COUNTIF(Orders!$H:$H,UPPER(SUBSTITUTE(TRIM(C4302),"-","")))</f>
        <v>1</v>
      </c>
      <c r="R4302" t="str">
        <f t="shared" si="805"/>
        <v>Matched Order Reference</v>
      </c>
      <c r="S4302">
        <f t="shared" si="806"/>
        <v>1</v>
      </c>
      <c r="V4302" cm="1">
        <f t="array" ref="V4302">IF(E4302&lt;&gt;"CAPTURE",0,SUMPRODUCT((MDR_Rates!$A$2:$A$10=F4302)*(G4302&gt;MDR_Rates!$B$2:$B$10)*((MDR_Rates!$C$2:$C$10="")+(G4302&lt;=MDR_Rates!$C$2:$C$10))*MDR_Rates!$D$2:$D$10))</f>
        <v>0.3</v>
      </c>
      <c r="W4302">
        <f t="shared" si="807"/>
        <v>24.89</v>
      </c>
      <c r="X4302">
        <f t="shared" si="808"/>
        <v>4.4800000000000004</v>
      </c>
      <c r="Y4302">
        <f t="shared" si="809"/>
        <v>0</v>
      </c>
      <c r="Z4302">
        <f t="shared" si="810"/>
        <v>0</v>
      </c>
      <c r="AG4302" t="str">
        <f t="shared" si="811"/>
        <v/>
      </c>
      <c r="AI4302" t="str">
        <f t="shared" si="812"/>
        <v/>
      </c>
      <c r="AJ4302" t="str">
        <f t="shared" si="813"/>
        <v/>
      </c>
      <c r="AK4302" t="str">
        <f t="shared" si="814"/>
        <v>ORD26004790</v>
      </c>
      <c r="AL4302">
        <f>IF(E4302&lt;&gt;"CAPTURE","",COUNTIF(Orders!$H:$H,AK4302))</f>
        <v>1</v>
      </c>
      <c r="AP4302" t="str">
        <f t="shared" si="815"/>
        <v>Matched to Order</v>
      </c>
      <c r="AQ4302">
        <f>IF(COUNTIF($A$2:A4302,A4302)=1,1,0)</f>
        <v>1</v>
      </c>
    </row>
    <row r="4303" spans="1:43" x14ac:dyDescent="0.3">
      <c r="A4303" t="s">
        <v>16800</v>
      </c>
      <c r="C4303" t="s">
        <v>16801</v>
      </c>
      <c r="D4303" s="1">
        <v>46288</v>
      </c>
      <c r="E4303" t="s">
        <v>11819</v>
      </c>
      <c r="F4303" t="s">
        <v>9</v>
      </c>
      <c r="G4303">
        <v>2998</v>
      </c>
      <c r="H4303">
        <v>8.99</v>
      </c>
      <c r="I4303">
        <v>1.62</v>
      </c>
      <c r="J4303">
        <v>2987.39</v>
      </c>
      <c r="K4303" s="1">
        <v>46290</v>
      </c>
      <c r="L4303" t="s">
        <v>16655</v>
      </c>
      <c r="M4303">
        <f t="shared" si="804"/>
        <v>1</v>
      </c>
      <c r="N4303">
        <f>COUNTIF(Orders!$A:$A,C4303)</f>
        <v>1</v>
      </c>
      <c r="P4303">
        <f>COUNTIF(Orders!$H:$H,UPPER(SUBSTITUTE(TRIM(C4303),"-","")))</f>
        <v>1</v>
      </c>
      <c r="R4303" t="str">
        <f t="shared" si="805"/>
        <v>Matched Order Reference</v>
      </c>
      <c r="S4303">
        <f t="shared" si="806"/>
        <v>1</v>
      </c>
      <c r="V4303" cm="1">
        <f t="array" ref="V4303">IF(E4303&lt;&gt;"CAPTURE",0,SUMPRODUCT((MDR_Rates!$A$2:$A$10=F4303)*(G4303&gt;MDR_Rates!$B$2:$B$10)*((MDR_Rates!$C$2:$C$10="")+(G4303&lt;=MDR_Rates!$C$2:$C$10))*MDR_Rates!$D$2:$D$10))</f>
        <v>0.3</v>
      </c>
      <c r="W4303">
        <f t="shared" si="807"/>
        <v>8.99</v>
      </c>
      <c r="X4303">
        <f t="shared" si="808"/>
        <v>1.62</v>
      </c>
      <c r="Y4303">
        <f t="shared" si="809"/>
        <v>0</v>
      </c>
      <c r="Z4303">
        <f t="shared" si="810"/>
        <v>0</v>
      </c>
      <c r="AG4303" t="str">
        <f t="shared" si="811"/>
        <v/>
      </c>
      <c r="AI4303" t="str">
        <f t="shared" si="812"/>
        <v/>
      </c>
      <c r="AJ4303" t="str">
        <f t="shared" si="813"/>
        <v/>
      </c>
      <c r="AK4303" t="str">
        <f t="shared" si="814"/>
        <v>ORD26004796</v>
      </c>
      <c r="AL4303">
        <f>IF(E4303&lt;&gt;"CAPTURE","",COUNTIF(Orders!$H:$H,AK4303))</f>
        <v>1</v>
      </c>
      <c r="AP4303" t="str">
        <f t="shared" si="815"/>
        <v>Matched to Order</v>
      </c>
      <c r="AQ4303">
        <f>IF(COUNTIF($A$2:A4303,A4303)=1,1,0)</f>
        <v>1</v>
      </c>
    </row>
    <row r="4304" spans="1:43" x14ac:dyDescent="0.3">
      <c r="A4304" t="s">
        <v>16802</v>
      </c>
      <c r="C4304" t="s">
        <v>9493</v>
      </c>
      <c r="D4304" s="1">
        <v>46288</v>
      </c>
      <c r="E4304" t="s">
        <v>11819</v>
      </c>
      <c r="F4304" t="s">
        <v>17</v>
      </c>
      <c r="G4304">
        <v>799</v>
      </c>
      <c r="H4304">
        <v>14.38</v>
      </c>
      <c r="I4304">
        <v>2.59</v>
      </c>
      <c r="J4304">
        <v>782.03</v>
      </c>
      <c r="K4304" s="1">
        <v>46290</v>
      </c>
      <c r="L4304" t="s">
        <v>16655</v>
      </c>
      <c r="M4304">
        <f t="shared" si="804"/>
        <v>1</v>
      </c>
      <c r="N4304">
        <f>COUNTIF(Orders!$A:$A,C4304)</f>
        <v>1</v>
      </c>
      <c r="P4304">
        <f>COUNTIF(Orders!$H:$H,UPPER(SUBSTITUTE(TRIM(C4304),"-","")))</f>
        <v>1</v>
      </c>
      <c r="R4304" t="str">
        <f t="shared" si="805"/>
        <v>Matched Order Reference</v>
      </c>
      <c r="S4304">
        <f t="shared" si="806"/>
        <v>1</v>
      </c>
      <c r="V4304" cm="1">
        <f t="array" ref="V4304">IF(E4304&lt;&gt;"CAPTURE",0,SUMPRODUCT((MDR_Rates!$A$2:$A$10=F4304)*(G4304&gt;MDR_Rates!$B$2:$B$10)*((MDR_Rates!$C$2:$C$10="")+(G4304&lt;=MDR_Rates!$C$2:$C$10))*MDR_Rates!$D$2:$D$10))</f>
        <v>1.8</v>
      </c>
      <c r="W4304">
        <f t="shared" si="807"/>
        <v>14.38</v>
      </c>
      <c r="X4304">
        <f t="shared" si="808"/>
        <v>2.59</v>
      </c>
      <c r="Y4304">
        <f t="shared" si="809"/>
        <v>0</v>
      </c>
      <c r="Z4304">
        <f t="shared" si="810"/>
        <v>0</v>
      </c>
      <c r="AG4304" t="str">
        <f t="shared" si="811"/>
        <v/>
      </c>
      <c r="AI4304" t="str">
        <f t="shared" si="812"/>
        <v/>
      </c>
      <c r="AJ4304" t="str">
        <f t="shared" si="813"/>
        <v/>
      </c>
      <c r="AK4304" t="str">
        <f t="shared" si="814"/>
        <v>ORD26004799</v>
      </c>
      <c r="AL4304">
        <f>IF(E4304&lt;&gt;"CAPTURE","",COUNTIF(Orders!$H:$H,AK4304))</f>
        <v>1</v>
      </c>
      <c r="AP4304" t="str">
        <f t="shared" si="815"/>
        <v>Matched to Order</v>
      </c>
      <c r="AQ4304">
        <f>IF(COUNTIF($A$2:A4304,A4304)=1,1,0)</f>
        <v>1</v>
      </c>
    </row>
    <row r="4305" spans="1:43" x14ac:dyDescent="0.3">
      <c r="A4305" t="s">
        <v>16803</v>
      </c>
      <c r="C4305" t="s">
        <v>9567</v>
      </c>
      <c r="D4305" s="1">
        <v>46288</v>
      </c>
      <c r="E4305" t="s">
        <v>11819</v>
      </c>
      <c r="F4305" t="s">
        <v>44</v>
      </c>
      <c r="G4305">
        <v>8797</v>
      </c>
      <c r="H4305">
        <v>149.55000000000001</v>
      </c>
      <c r="I4305">
        <v>26.92</v>
      </c>
      <c r="J4305">
        <v>8620.5300000000007</v>
      </c>
      <c r="K4305" s="1">
        <v>46290</v>
      </c>
      <c r="L4305" t="s">
        <v>16655</v>
      </c>
      <c r="M4305">
        <f t="shared" si="804"/>
        <v>1</v>
      </c>
      <c r="N4305">
        <f>COUNTIF(Orders!$A:$A,C4305)</f>
        <v>1</v>
      </c>
      <c r="P4305">
        <f>COUNTIF(Orders!$H:$H,UPPER(SUBSTITUTE(TRIM(C4305),"-","")))</f>
        <v>1</v>
      </c>
      <c r="R4305" t="str">
        <f t="shared" si="805"/>
        <v>Matched Order Reference</v>
      </c>
      <c r="S4305">
        <f t="shared" si="806"/>
        <v>1</v>
      </c>
      <c r="V4305" cm="1">
        <f t="array" ref="V4305">IF(E4305&lt;&gt;"CAPTURE",0,SUMPRODUCT((MDR_Rates!$A$2:$A$10=F4305)*(G4305&gt;MDR_Rates!$B$2:$B$10)*((MDR_Rates!$C$2:$C$10="")+(G4305&lt;=MDR_Rates!$C$2:$C$10))*MDR_Rates!$D$2:$D$10))</f>
        <v>1.7</v>
      </c>
      <c r="W4305">
        <f t="shared" si="807"/>
        <v>149.55000000000001</v>
      </c>
      <c r="X4305">
        <f t="shared" si="808"/>
        <v>26.92</v>
      </c>
      <c r="Y4305">
        <f t="shared" si="809"/>
        <v>0</v>
      </c>
      <c r="Z4305">
        <f t="shared" si="810"/>
        <v>0</v>
      </c>
      <c r="AG4305" t="str">
        <f t="shared" si="811"/>
        <v/>
      </c>
      <c r="AI4305" t="str">
        <f t="shared" si="812"/>
        <v/>
      </c>
      <c r="AJ4305" t="str">
        <f t="shared" si="813"/>
        <v/>
      </c>
      <c r="AK4305" t="str">
        <f t="shared" si="814"/>
        <v>ORD26004837</v>
      </c>
      <c r="AL4305">
        <f>IF(E4305&lt;&gt;"CAPTURE","",COUNTIF(Orders!$H:$H,AK4305))</f>
        <v>1</v>
      </c>
      <c r="AP4305" t="str">
        <f t="shared" si="815"/>
        <v>Matched to Order</v>
      </c>
      <c r="AQ4305">
        <f>IF(COUNTIF($A$2:A4305,A4305)=1,1,0)</f>
        <v>1</v>
      </c>
    </row>
    <row r="4306" spans="1:43" x14ac:dyDescent="0.3">
      <c r="A4306" t="s">
        <v>16804</v>
      </c>
      <c r="C4306" t="s">
        <v>9602</v>
      </c>
      <c r="D4306" s="1">
        <v>46288</v>
      </c>
      <c r="E4306" t="s">
        <v>11819</v>
      </c>
      <c r="F4306" t="s">
        <v>17</v>
      </c>
      <c r="G4306">
        <v>4497</v>
      </c>
      <c r="H4306">
        <v>71.95</v>
      </c>
      <c r="I4306">
        <v>12.95</v>
      </c>
      <c r="J4306">
        <v>4412.1000000000004</v>
      </c>
      <c r="K4306" s="1">
        <v>46290</v>
      </c>
      <c r="L4306" t="s">
        <v>16655</v>
      </c>
      <c r="M4306">
        <f t="shared" si="804"/>
        <v>1</v>
      </c>
      <c r="N4306">
        <f>COUNTIF(Orders!$A:$A,C4306)</f>
        <v>1</v>
      </c>
      <c r="P4306">
        <f>COUNTIF(Orders!$H:$H,UPPER(SUBSTITUTE(TRIM(C4306),"-","")))</f>
        <v>1</v>
      </c>
      <c r="R4306" t="str">
        <f t="shared" si="805"/>
        <v>Matched Order Reference</v>
      </c>
      <c r="S4306">
        <f t="shared" si="806"/>
        <v>1</v>
      </c>
      <c r="V4306" cm="1">
        <f t="array" ref="V4306">IF(E4306&lt;&gt;"CAPTURE",0,SUMPRODUCT((MDR_Rates!$A$2:$A$10=F4306)*(G4306&gt;MDR_Rates!$B$2:$B$10)*((MDR_Rates!$C$2:$C$10="")+(G4306&lt;=MDR_Rates!$C$2:$C$10))*MDR_Rates!$D$2:$D$10))</f>
        <v>1.6</v>
      </c>
      <c r="W4306">
        <f t="shared" si="807"/>
        <v>71.95</v>
      </c>
      <c r="X4306">
        <f t="shared" si="808"/>
        <v>12.95</v>
      </c>
      <c r="Y4306">
        <f t="shared" si="809"/>
        <v>0</v>
      </c>
      <c r="Z4306">
        <f t="shared" si="810"/>
        <v>0</v>
      </c>
      <c r="AG4306" t="str">
        <f t="shared" si="811"/>
        <v/>
      </c>
      <c r="AI4306" t="str">
        <f t="shared" si="812"/>
        <v/>
      </c>
      <c r="AJ4306" t="str">
        <f t="shared" si="813"/>
        <v/>
      </c>
      <c r="AK4306" t="str">
        <f t="shared" si="814"/>
        <v>ORD26004855</v>
      </c>
      <c r="AL4306">
        <f>IF(E4306&lt;&gt;"CAPTURE","",COUNTIF(Orders!$H:$H,AK4306))</f>
        <v>1</v>
      </c>
      <c r="AP4306" t="str">
        <f t="shared" si="815"/>
        <v>Matched to Order</v>
      </c>
      <c r="AQ4306">
        <f>IF(COUNTIF($A$2:A4306,A4306)=1,1,0)</f>
        <v>1</v>
      </c>
    </row>
    <row r="4307" spans="1:43" x14ac:dyDescent="0.3">
      <c r="A4307" t="s">
        <v>16805</v>
      </c>
      <c r="C4307" t="s">
        <v>9655</v>
      </c>
      <c r="D4307" s="1">
        <v>46288</v>
      </c>
      <c r="E4307" t="s">
        <v>11819</v>
      </c>
      <c r="F4307" t="s">
        <v>17</v>
      </c>
      <c r="G4307">
        <v>3499</v>
      </c>
      <c r="H4307">
        <v>55.98</v>
      </c>
      <c r="I4307">
        <v>10.08</v>
      </c>
      <c r="J4307">
        <v>3432.94</v>
      </c>
      <c r="K4307" s="1">
        <v>46290</v>
      </c>
      <c r="L4307" t="s">
        <v>16655</v>
      </c>
      <c r="M4307">
        <f t="shared" si="804"/>
        <v>1</v>
      </c>
      <c r="N4307">
        <f>COUNTIF(Orders!$A:$A,C4307)</f>
        <v>1</v>
      </c>
      <c r="P4307">
        <f>COUNTIF(Orders!$H:$H,UPPER(SUBSTITUTE(TRIM(C4307),"-","")))</f>
        <v>1</v>
      </c>
      <c r="R4307" t="str">
        <f t="shared" si="805"/>
        <v>Matched Order Reference</v>
      </c>
      <c r="S4307">
        <f t="shared" si="806"/>
        <v>1</v>
      </c>
      <c r="V4307" cm="1">
        <f t="array" ref="V4307">IF(E4307&lt;&gt;"CAPTURE",0,SUMPRODUCT((MDR_Rates!$A$2:$A$10=F4307)*(G4307&gt;MDR_Rates!$B$2:$B$10)*((MDR_Rates!$C$2:$C$10="")+(G4307&lt;=MDR_Rates!$C$2:$C$10))*MDR_Rates!$D$2:$D$10))</f>
        <v>1.6</v>
      </c>
      <c r="W4307">
        <f t="shared" si="807"/>
        <v>55.98</v>
      </c>
      <c r="X4307">
        <f t="shared" si="808"/>
        <v>10.08</v>
      </c>
      <c r="Y4307">
        <f t="shared" si="809"/>
        <v>0</v>
      </c>
      <c r="Z4307">
        <f t="shared" si="810"/>
        <v>0</v>
      </c>
      <c r="AG4307" t="str">
        <f t="shared" si="811"/>
        <v/>
      </c>
      <c r="AI4307" t="str">
        <f t="shared" si="812"/>
        <v/>
      </c>
      <c r="AJ4307" t="str">
        <f t="shared" si="813"/>
        <v/>
      </c>
      <c r="AK4307" t="str">
        <f t="shared" si="814"/>
        <v>ORD26004883</v>
      </c>
      <c r="AL4307">
        <f>IF(E4307&lt;&gt;"CAPTURE","",COUNTIF(Orders!$H:$H,AK4307))</f>
        <v>1</v>
      </c>
      <c r="AP4307" t="str">
        <f t="shared" si="815"/>
        <v>Matched to Order</v>
      </c>
      <c r="AQ4307">
        <f>IF(COUNTIF($A$2:A4307,A4307)=1,1,0)</f>
        <v>1</v>
      </c>
    </row>
    <row r="4308" spans="1:43" x14ac:dyDescent="0.3">
      <c r="A4308" t="s">
        <v>16806</v>
      </c>
      <c r="C4308" t="s">
        <v>9661</v>
      </c>
      <c r="D4308" s="1">
        <v>46288</v>
      </c>
      <c r="E4308" t="s">
        <v>11819</v>
      </c>
      <c r="F4308" t="s">
        <v>17</v>
      </c>
      <c r="G4308">
        <v>4999</v>
      </c>
      <c r="H4308">
        <v>79.98</v>
      </c>
      <c r="I4308">
        <v>14.4</v>
      </c>
      <c r="J4308">
        <v>4904.62</v>
      </c>
      <c r="K4308" s="1">
        <v>46290</v>
      </c>
      <c r="L4308" t="s">
        <v>16655</v>
      </c>
      <c r="M4308">
        <f t="shared" si="804"/>
        <v>1</v>
      </c>
      <c r="N4308">
        <f>COUNTIF(Orders!$A:$A,C4308)</f>
        <v>1</v>
      </c>
      <c r="P4308">
        <f>COUNTIF(Orders!$H:$H,UPPER(SUBSTITUTE(TRIM(C4308),"-","")))</f>
        <v>1</v>
      </c>
      <c r="R4308" t="str">
        <f t="shared" si="805"/>
        <v>Matched Order Reference</v>
      </c>
      <c r="S4308">
        <f t="shared" si="806"/>
        <v>1</v>
      </c>
      <c r="V4308" cm="1">
        <f t="array" ref="V4308">IF(E4308&lt;&gt;"CAPTURE",0,SUMPRODUCT((MDR_Rates!$A$2:$A$10=F4308)*(G4308&gt;MDR_Rates!$B$2:$B$10)*((MDR_Rates!$C$2:$C$10="")+(G4308&lt;=MDR_Rates!$C$2:$C$10))*MDR_Rates!$D$2:$D$10))</f>
        <v>1.6</v>
      </c>
      <c r="W4308">
        <f t="shared" si="807"/>
        <v>79.98</v>
      </c>
      <c r="X4308">
        <f t="shared" si="808"/>
        <v>14.4</v>
      </c>
      <c r="Y4308">
        <f t="shared" si="809"/>
        <v>0</v>
      </c>
      <c r="Z4308">
        <f t="shared" si="810"/>
        <v>0</v>
      </c>
      <c r="AG4308" t="str">
        <f t="shared" si="811"/>
        <v/>
      </c>
      <c r="AI4308" t="str">
        <f t="shared" si="812"/>
        <v/>
      </c>
      <c r="AJ4308" t="str">
        <f t="shared" si="813"/>
        <v/>
      </c>
      <c r="AK4308" t="str">
        <f t="shared" si="814"/>
        <v>ORD26004886</v>
      </c>
      <c r="AL4308">
        <f>IF(E4308&lt;&gt;"CAPTURE","",COUNTIF(Orders!$H:$H,AK4308))</f>
        <v>1</v>
      </c>
      <c r="AP4308" t="str">
        <f t="shared" si="815"/>
        <v>Matched to Order</v>
      </c>
      <c r="AQ4308">
        <f>IF(COUNTIF($A$2:A4308,A4308)=1,1,0)</f>
        <v>1</v>
      </c>
    </row>
    <row r="4309" spans="1:43" x14ac:dyDescent="0.3">
      <c r="A4309" t="s">
        <v>16807</v>
      </c>
      <c r="C4309" t="s">
        <v>9893</v>
      </c>
      <c r="D4309" s="1">
        <v>46288</v>
      </c>
      <c r="E4309" t="s">
        <v>11819</v>
      </c>
      <c r="F4309" t="s">
        <v>44</v>
      </c>
      <c r="G4309">
        <v>1299</v>
      </c>
      <c r="H4309">
        <v>24.68</v>
      </c>
      <c r="I4309">
        <v>4.4400000000000004</v>
      </c>
      <c r="J4309">
        <v>1269.8800000000001</v>
      </c>
      <c r="K4309" s="1">
        <v>46290</v>
      </c>
      <c r="L4309" t="s">
        <v>16655</v>
      </c>
      <c r="M4309">
        <f t="shared" si="804"/>
        <v>1</v>
      </c>
      <c r="N4309">
        <f>COUNTIF(Orders!$A:$A,C4309)</f>
        <v>1</v>
      </c>
      <c r="P4309">
        <f>COUNTIF(Orders!$H:$H,UPPER(SUBSTITUTE(TRIM(C4309),"-","")))</f>
        <v>1</v>
      </c>
      <c r="R4309" t="str">
        <f t="shared" si="805"/>
        <v>Matched Order Reference</v>
      </c>
      <c r="S4309">
        <f t="shared" si="806"/>
        <v>1</v>
      </c>
      <c r="V4309" cm="1">
        <f t="array" ref="V4309">IF(E4309&lt;&gt;"CAPTURE",0,SUMPRODUCT((MDR_Rates!$A$2:$A$10=F4309)*(G4309&gt;MDR_Rates!$B$2:$B$10)*((MDR_Rates!$C$2:$C$10="")+(G4309&lt;=MDR_Rates!$C$2:$C$10))*MDR_Rates!$D$2:$D$10))</f>
        <v>1.9</v>
      </c>
      <c r="W4309">
        <f t="shared" si="807"/>
        <v>24.68</v>
      </c>
      <c r="X4309">
        <f t="shared" si="808"/>
        <v>4.4400000000000004</v>
      </c>
      <c r="Y4309">
        <f t="shared" si="809"/>
        <v>0</v>
      </c>
      <c r="Z4309">
        <f t="shared" si="810"/>
        <v>0</v>
      </c>
      <c r="AG4309" t="str">
        <f t="shared" si="811"/>
        <v/>
      </c>
      <c r="AI4309" t="str">
        <f t="shared" si="812"/>
        <v/>
      </c>
      <c r="AJ4309" t="str">
        <f t="shared" si="813"/>
        <v/>
      </c>
      <c r="AK4309" t="str">
        <f t="shared" si="814"/>
        <v>ORD26005006</v>
      </c>
      <c r="AL4309">
        <f>IF(E4309&lt;&gt;"CAPTURE","",COUNTIF(Orders!$H:$H,AK4309))</f>
        <v>1</v>
      </c>
      <c r="AP4309" t="str">
        <f t="shared" si="815"/>
        <v>Matched to Order</v>
      </c>
      <c r="AQ4309">
        <f>IF(COUNTIF($A$2:A4309,A4309)=1,1,0)</f>
        <v>1</v>
      </c>
    </row>
    <row r="4310" spans="1:43" x14ac:dyDescent="0.3">
      <c r="A4310" t="s">
        <v>16808</v>
      </c>
      <c r="C4310" t="s">
        <v>9922</v>
      </c>
      <c r="D4310" s="1">
        <v>46288</v>
      </c>
      <c r="E4310" t="s">
        <v>11819</v>
      </c>
      <c r="F4310" t="s">
        <v>9</v>
      </c>
      <c r="G4310">
        <v>349</v>
      </c>
      <c r="H4310">
        <v>0</v>
      </c>
      <c r="I4310">
        <v>0</v>
      </c>
      <c r="J4310">
        <v>349</v>
      </c>
      <c r="K4310" s="1">
        <v>46290</v>
      </c>
      <c r="L4310" t="s">
        <v>16655</v>
      </c>
      <c r="M4310">
        <f t="shared" si="804"/>
        <v>1</v>
      </c>
      <c r="N4310">
        <f>COUNTIF(Orders!$A:$A,C4310)</f>
        <v>1</v>
      </c>
      <c r="P4310">
        <f>COUNTIF(Orders!$H:$H,UPPER(SUBSTITUTE(TRIM(C4310),"-","")))</f>
        <v>1</v>
      </c>
      <c r="R4310" t="str">
        <f t="shared" si="805"/>
        <v>Matched Order Reference</v>
      </c>
      <c r="S4310">
        <f t="shared" si="806"/>
        <v>1</v>
      </c>
      <c r="V4310" cm="1">
        <f t="array" ref="V4310">IF(E4310&lt;&gt;"CAPTURE",0,SUMPRODUCT((MDR_Rates!$A$2:$A$10=F4310)*(G4310&gt;MDR_Rates!$B$2:$B$10)*((MDR_Rates!$C$2:$C$10="")+(G4310&lt;=MDR_Rates!$C$2:$C$10))*MDR_Rates!$D$2:$D$10))</f>
        <v>0</v>
      </c>
      <c r="W4310">
        <f t="shared" si="807"/>
        <v>0</v>
      </c>
      <c r="X4310">
        <f t="shared" si="808"/>
        <v>0</v>
      </c>
      <c r="Y4310">
        <f t="shared" si="809"/>
        <v>0</v>
      </c>
      <c r="Z4310">
        <f t="shared" si="810"/>
        <v>0</v>
      </c>
      <c r="AG4310" t="str">
        <f t="shared" si="811"/>
        <v/>
      </c>
      <c r="AI4310" t="str">
        <f t="shared" si="812"/>
        <v/>
      </c>
      <c r="AJ4310" t="str">
        <f t="shared" si="813"/>
        <v/>
      </c>
      <c r="AK4310" t="str">
        <f t="shared" si="814"/>
        <v>ORD26005021</v>
      </c>
      <c r="AL4310">
        <f>IF(E4310&lt;&gt;"CAPTURE","",COUNTIF(Orders!$H:$H,AK4310))</f>
        <v>1</v>
      </c>
      <c r="AP4310" t="str">
        <f t="shared" si="815"/>
        <v>Matched to Order</v>
      </c>
      <c r="AQ4310">
        <f>IF(COUNTIF($A$2:A4310,A4310)=1,1,0)</f>
        <v>1</v>
      </c>
    </row>
    <row r="4311" spans="1:43" x14ac:dyDescent="0.3">
      <c r="A4311" t="s">
        <v>16809</v>
      </c>
      <c r="C4311" t="s">
        <v>9924</v>
      </c>
      <c r="D4311" s="1">
        <v>46288</v>
      </c>
      <c r="E4311" t="s">
        <v>11819</v>
      </c>
      <c r="F4311" t="s">
        <v>44</v>
      </c>
      <c r="G4311">
        <v>1498</v>
      </c>
      <c r="H4311">
        <v>28.46</v>
      </c>
      <c r="I4311">
        <v>5.12</v>
      </c>
      <c r="J4311">
        <v>1464.42</v>
      </c>
      <c r="K4311" s="1">
        <v>46290</v>
      </c>
      <c r="L4311" t="s">
        <v>16655</v>
      </c>
      <c r="M4311">
        <f t="shared" si="804"/>
        <v>1</v>
      </c>
      <c r="N4311">
        <f>COUNTIF(Orders!$A:$A,C4311)</f>
        <v>1</v>
      </c>
      <c r="P4311">
        <f>COUNTIF(Orders!$H:$H,UPPER(SUBSTITUTE(TRIM(C4311),"-","")))</f>
        <v>1</v>
      </c>
      <c r="R4311" t="str">
        <f t="shared" si="805"/>
        <v>Matched Order Reference</v>
      </c>
      <c r="S4311">
        <f t="shared" si="806"/>
        <v>1</v>
      </c>
      <c r="V4311" cm="1">
        <f t="array" ref="V4311">IF(E4311&lt;&gt;"CAPTURE",0,SUMPRODUCT((MDR_Rates!$A$2:$A$10=F4311)*(G4311&gt;MDR_Rates!$B$2:$B$10)*((MDR_Rates!$C$2:$C$10="")+(G4311&lt;=MDR_Rates!$C$2:$C$10))*MDR_Rates!$D$2:$D$10))</f>
        <v>1.9</v>
      </c>
      <c r="W4311">
        <f t="shared" si="807"/>
        <v>28.46</v>
      </c>
      <c r="X4311">
        <f t="shared" si="808"/>
        <v>5.12</v>
      </c>
      <c r="Y4311">
        <f t="shared" si="809"/>
        <v>0</v>
      </c>
      <c r="Z4311">
        <f t="shared" si="810"/>
        <v>0</v>
      </c>
      <c r="AG4311" t="str">
        <f t="shared" si="811"/>
        <v/>
      </c>
      <c r="AI4311" t="str">
        <f t="shared" si="812"/>
        <v/>
      </c>
      <c r="AJ4311" t="str">
        <f t="shared" si="813"/>
        <v/>
      </c>
      <c r="AK4311" t="str">
        <f t="shared" si="814"/>
        <v>ORD26005022</v>
      </c>
      <c r="AL4311">
        <f>IF(E4311&lt;&gt;"CAPTURE","",COUNTIF(Orders!$H:$H,AK4311))</f>
        <v>1</v>
      </c>
      <c r="AP4311" t="str">
        <f t="shared" si="815"/>
        <v>Matched to Order</v>
      </c>
      <c r="AQ4311">
        <f>IF(COUNTIF($A$2:A4311,A4311)=1,1,0)</f>
        <v>1</v>
      </c>
    </row>
    <row r="4312" spans="1:43" x14ac:dyDescent="0.3">
      <c r="A4312" t="s">
        <v>16810</v>
      </c>
      <c r="C4312" t="s">
        <v>9926</v>
      </c>
      <c r="D4312" s="1">
        <v>46288</v>
      </c>
      <c r="E4312" t="s">
        <v>11819</v>
      </c>
      <c r="F4312" t="s">
        <v>44</v>
      </c>
      <c r="G4312">
        <v>2598</v>
      </c>
      <c r="H4312">
        <v>44.17</v>
      </c>
      <c r="I4312">
        <v>7.95</v>
      </c>
      <c r="J4312">
        <v>2545.88</v>
      </c>
      <c r="K4312" s="1">
        <v>46290</v>
      </c>
      <c r="L4312" t="s">
        <v>16655</v>
      </c>
      <c r="M4312">
        <f t="shared" si="804"/>
        <v>1</v>
      </c>
      <c r="N4312">
        <f>COUNTIF(Orders!$A:$A,C4312)</f>
        <v>1</v>
      </c>
      <c r="P4312">
        <f>COUNTIF(Orders!$H:$H,UPPER(SUBSTITUTE(TRIM(C4312),"-","")))</f>
        <v>1</v>
      </c>
      <c r="R4312" t="str">
        <f t="shared" si="805"/>
        <v>Matched Order Reference</v>
      </c>
      <c r="S4312">
        <f t="shared" si="806"/>
        <v>1</v>
      </c>
      <c r="V4312" cm="1">
        <f t="array" ref="V4312">IF(E4312&lt;&gt;"CAPTURE",0,SUMPRODUCT((MDR_Rates!$A$2:$A$10=F4312)*(G4312&gt;MDR_Rates!$B$2:$B$10)*((MDR_Rates!$C$2:$C$10="")+(G4312&lt;=MDR_Rates!$C$2:$C$10))*MDR_Rates!$D$2:$D$10))</f>
        <v>1.7</v>
      </c>
      <c r="W4312">
        <f t="shared" si="807"/>
        <v>44.17</v>
      </c>
      <c r="X4312">
        <f t="shared" si="808"/>
        <v>7.95</v>
      </c>
      <c r="Y4312">
        <f t="shared" si="809"/>
        <v>0</v>
      </c>
      <c r="Z4312">
        <f t="shared" si="810"/>
        <v>0</v>
      </c>
      <c r="AG4312" t="str">
        <f t="shared" si="811"/>
        <v/>
      </c>
      <c r="AI4312" t="str">
        <f t="shared" si="812"/>
        <v/>
      </c>
      <c r="AJ4312" t="str">
        <f t="shared" si="813"/>
        <v/>
      </c>
      <c r="AK4312" t="str">
        <f t="shared" si="814"/>
        <v>ORD26005023</v>
      </c>
      <c r="AL4312">
        <f>IF(E4312&lt;&gt;"CAPTURE","",COUNTIF(Orders!$H:$H,AK4312))</f>
        <v>1</v>
      </c>
      <c r="AP4312" t="str">
        <f t="shared" si="815"/>
        <v>Matched to Order</v>
      </c>
      <c r="AQ4312">
        <f>IF(COUNTIF($A$2:A4312,A4312)=1,1,0)</f>
        <v>1</v>
      </c>
    </row>
    <row r="4313" spans="1:43" x14ac:dyDescent="0.3">
      <c r="A4313" t="s">
        <v>16811</v>
      </c>
      <c r="C4313" t="s">
        <v>9996</v>
      </c>
      <c r="D4313" s="1">
        <v>46288</v>
      </c>
      <c r="E4313" t="s">
        <v>11819</v>
      </c>
      <c r="F4313" t="s">
        <v>9</v>
      </c>
      <c r="G4313">
        <v>4297</v>
      </c>
      <c r="H4313">
        <v>12.89</v>
      </c>
      <c r="I4313">
        <v>2.3199999999999998</v>
      </c>
      <c r="J4313">
        <v>4281.79</v>
      </c>
      <c r="K4313" s="1">
        <v>46290</v>
      </c>
      <c r="L4313" t="s">
        <v>16655</v>
      </c>
      <c r="M4313">
        <f t="shared" si="804"/>
        <v>1</v>
      </c>
      <c r="N4313">
        <f>COUNTIF(Orders!$A:$A,C4313)</f>
        <v>1</v>
      </c>
      <c r="P4313">
        <f>COUNTIF(Orders!$H:$H,UPPER(SUBSTITUTE(TRIM(C4313),"-","")))</f>
        <v>1</v>
      </c>
      <c r="R4313" t="str">
        <f t="shared" si="805"/>
        <v>Matched Order Reference</v>
      </c>
      <c r="S4313">
        <f t="shared" si="806"/>
        <v>1</v>
      </c>
      <c r="V4313" cm="1">
        <f t="array" ref="V4313">IF(E4313&lt;&gt;"CAPTURE",0,SUMPRODUCT((MDR_Rates!$A$2:$A$10=F4313)*(G4313&gt;MDR_Rates!$B$2:$B$10)*((MDR_Rates!$C$2:$C$10="")+(G4313&lt;=MDR_Rates!$C$2:$C$10))*MDR_Rates!$D$2:$D$10))</f>
        <v>0.3</v>
      </c>
      <c r="W4313">
        <f t="shared" si="807"/>
        <v>12.89</v>
      </c>
      <c r="X4313">
        <f t="shared" si="808"/>
        <v>2.3199999999999998</v>
      </c>
      <c r="Y4313">
        <f t="shared" si="809"/>
        <v>0</v>
      </c>
      <c r="Z4313">
        <f t="shared" si="810"/>
        <v>0</v>
      </c>
      <c r="AG4313" t="str">
        <f t="shared" si="811"/>
        <v/>
      </c>
      <c r="AI4313" t="str">
        <f t="shared" si="812"/>
        <v/>
      </c>
      <c r="AJ4313" t="str">
        <f t="shared" si="813"/>
        <v/>
      </c>
      <c r="AK4313" t="str">
        <f t="shared" si="814"/>
        <v>ORD26005060</v>
      </c>
      <c r="AL4313">
        <f>IF(E4313&lt;&gt;"CAPTURE","",COUNTIF(Orders!$H:$H,AK4313))</f>
        <v>1</v>
      </c>
      <c r="AP4313" t="str">
        <f t="shared" si="815"/>
        <v>Matched to Order</v>
      </c>
      <c r="AQ4313">
        <f>IF(COUNTIF($A$2:A4313,A4313)=1,1,0)</f>
        <v>1</v>
      </c>
    </row>
    <row r="4314" spans="1:43" x14ac:dyDescent="0.3">
      <c r="A4314" t="s">
        <v>16812</v>
      </c>
      <c r="C4314" t="s">
        <v>10072</v>
      </c>
      <c r="D4314" s="1">
        <v>46288</v>
      </c>
      <c r="E4314" t="s">
        <v>11819</v>
      </c>
      <c r="F4314" t="s">
        <v>17</v>
      </c>
      <c r="G4314">
        <v>598</v>
      </c>
      <c r="H4314">
        <v>10.76</v>
      </c>
      <c r="I4314">
        <v>1.94</v>
      </c>
      <c r="J4314">
        <v>585.29999999999995</v>
      </c>
      <c r="K4314" s="1">
        <v>46290</v>
      </c>
      <c r="L4314" t="s">
        <v>16655</v>
      </c>
      <c r="M4314">
        <f t="shared" si="804"/>
        <v>1</v>
      </c>
      <c r="N4314">
        <f>COUNTIF(Orders!$A:$A,C4314)</f>
        <v>1</v>
      </c>
      <c r="P4314">
        <f>COUNTIF(Orders!$H:$H,UPPER(SUBSTITUTE(TRIM(C4314),"-","")))</f>
        <v>1</v>
      </c>
      <c r="R4314" t="str">
        <f t="shared" si="805"/>
        <v>Matched Order Reference</v>
      </c>
      <c r="S4314">
        <f t="shared" si="806"/>
        <v>1</v>
      </c>
      <c r="V4314" cm="1">
        <f t="array" ref="V4314">IF(E4314&lt;&gt;"CAPTURE",0,SUMPRODUCT((MDR_Rates!$A$2:$A$10=F4314)*(G4314&gt;MDR_Rates!$B$2:$B$10)*((MDR_Rates!$C$2:$C$10="")+(G4314&lt;=MDR_Rates!$C$2:$C$10))*MDR_Rates!$D$2:$D$10))</f>
        <v>1.8</v>
      </c>
      <c r="W4314">
        <f t="shared" si="807"/>
        <v>10.76</v>
      </c>
      <c r="X4314">
        <f t="shared" si="808"/>
        <v>1.94</v>
      </c>
      <c r="Y4314">
        <f t="shared" si="809"/>
        <v>0</v>
      </c>
      <c r="Z4314">
        <f t="shared" si="810"/>
        <v>0</v>
      </c>
      <c r="AG4314" t="str">
        <f t="shared" si="811"/>
        <v/>
      </c>
      <c r="AI4314" t="str">
        <f t="shared" si="812"/>
        <v/>
      </c>
      <c r="AJ4314" t="str">
        <f t="shared" si="813"/>
        <v/>
      </c>
      <c r="AK4314" t="str">
        <f t="shared" si="814"/>
        <v>ORD26005099</v>
      </c>
      <c r="AL4314">
        <f>IF(E4314&lt;&gt;"CAPTURE","",COUNTIF(Orders!$H:$H,AK4314))</f>
        <v>1</v>
      </c>
      <c r="AP4314" t="str">
        <f t="shared" si="815"/>
        <v>Matched to Order</v>
      </c>
      <c r="AQ4314">
        <f>IF(COUNTIF($A$2:A4314,A4314)=1,1,0)</f>
        <v>1</v>
      </c>
    </row>
    <row r="4315" spans="1:43" x14ac:dyDescent="0.3">
      <c r="A4315" t="s">
        <v>16813</v>
      </c>
      <c r="C4315" t="s">
        <v>10169</v>
      </c>
      <c r="D4315" s="1">
        <v>46288</v>
      </c>
      <c r="E4315" t="s">
        <v>11819</v>
      </c>
      <c r="F4315" t="s">
        <v>9</v>
      </c>
      <c r="G4315">
        <v>8348</v>
      </c>
      <c r="H4315">
        <v>25.04</v>
      </c>
      <c r="I4315">
        <v>4.51</v>
      </c>
      <c r="J4315">
        <v>8318.4500000000007</v>
      </c>
      <c r="K4315" s="1">
        <v>46290</v>
      </c>
      <c r="L4315" t="s">
        <v>16655</v>
      </c>
      <c r="M4315">
        <f t="shared" si="804"/>
        <v>1</v>
      </c>
      <c r="N4315">
        <f>COUNTIF(Orders!$A:$A,C4315)</f>
        <v>1</v>
      </c>
      <c r="P4315">
        <f>COUNTIF(Orders!$H:$H,UPPER(SUBSTITUTE(TRIM(C4315),"-","")))</f>
        <v>1</v>
      </c>
      <c r="R4315" t="str">
        <f t="shared" si="805"/>
        <v>Matched Order Reference</v>
      </c>
      <c r="S4315">
        <f t="shared" si="806"/>
        <v>1</v>
      </c>
      <c r="V4315" cm="1">
        <f t="array" ref="V4315">IF(E4315&lt;&gt;"CAPTURE",0,SUMPRODUCT((MDR_Rates!$A$2:$A$10=F4315)*(G4315&gt;MDR_Rates!$B$2:$B$10)*((MDR_Rates!$C$2:$C$10="")+(G4315&lt;=MDR_Rates!$C$2:$C$10))*MDR_Rates!$D$2:$D$10))</f>
        <v>0.3</v>
      </c>
      <c r="W4315">
        <f t="shared" si="807"/>
        <v>25.04</v>
      </c>
      <c r="X4315">
        <f t="shared" si="808"/>
        <v>4.51</v>
      </c>
      <c r="Y4315">
        <f t="shared" si="809"/>
        <v>0</v>
      </c>
      <c r="Z4315">
        <f t="shared" si="810"/>
        <v>0</v>
      </c>
      <c r="AG4315" t="str">
        <f t="shared" si="811"/>
        <v/>
      </c>
      <c r="AI4315" t="str">
        <f t="shared" si="812"/>
        <v/>
      </c>
      <c r="AJ4315" t="str">
        <f t="shared" si="813"/>
        <v/>
      </c>
      <c r="AK4315" t="str">
        <f t="shared" si="814"/>
        <v>ORD26005150</v>
      </c>
      <c r="AL4315">
        <f>IF(E4315&lt;&gt;"CAPTURE","",COUNTIF(Orders!$H:$H,AK4315))</f>
        <v>1</v>
      </c>
      <c r="AP4315" t="str">
        <f t="shared" si="815"/>
        <v>Matched to Order</v>
      </c>
      <c r="AQ4315">
        <f>IF(COUNTIF($A$2:A4315,A4315)=1,1,0)</f>
        <v>1</v>
      </c>
    </row>
    <row r="4316" spans="1:43" x14ac:dyDescent="0.3">
      <c r="A4316" t="s">
        <v>16814</v>
      </c>
      <c r="C4316" t="s">
        <v>10175</v>
      </c>
      <c r="D4316" s="1">
        <v>46288</v>
      </c>
      <c r="E4316" t="s">
        <v>11819</v>
      </c>
      <c r="F4316" t="s">
        <v>9</v>
      </c>
      <c r="G4316">
        <v>3197</v>
      </c>
      <c r="H4316">
        <v>9.59</v>
      </c>
      <c r="I4316">
        <v>1.73</v>
      </c>
      <c r="J4316">
        <v>3185.68</v>
      </c>
      <c r="K4316" s="1">
        <v>46290</v>
      </c>
      <c r="L4316" t="s">
        <v>16655</v>
      </c>
      <c r="M4316">
        <f t="shared" si="804"/>
        <v>1</v>
      </c>
      <c r="N4316">
        <f>COUNTIF(Orders!$A:$A,C4316)</f>
        <v>1</v>
      </c>
      <c r="P4316">
        <f>COUNTIF(Orders!$H:$H,UPPER(SUBSTITUTE(TRIM(C4316),"-","")))</f>
        <v>1</v>
      </c>
      <c r="R4316" t="str">
        <f t="shared" si="805"/>
        <v>Matched Order Reference</v>
      </c>
      <c r="S4316">
        <f t="shared" si="806"/>
        <v>1</v>
      </c>
      <c r="V4316" cm="1">
        <f t="array" ref="V4316">IF(E4316&lt;&gt;"CAPTURE",0,SUMPRODUCT((MDR_Rates!$A$2:$A$10=F4316)*(G4316&gt;MDR_Rates!$B$2:$B$10)*((MDR_Rates!$C$2:$C$10="")+(G4316&lt;=MDR_Rates!$C$2:$C$10))*MDR_Rates!$D$2:$D$10))</f>
        <v>0.3</v>
      </c>
      <c r="W4316">
        <f t="shared" si="807"/>
        <v>9.59</v>
      </c>
      <c r="X4316">
        <f t="shared" si="808"/>
        <v>1.73</v>
      </c>
      <c r="Y4316">
        <f t="shared" si="809"/>
        <v>0</v>
      </c>
      <c r="Z4316">
        <f t="shared" si="810"/>
        <v>0</v>
      </c>
      <c r="AG4316" t="str">
        <f t="shared" si="811"/>
        <v/>
      </c>
      <c r="AI4316" t="str">
        <f t="shared" si="812"/>
        <v/>
      </c>
      <c r="AJ4316" t="str">
        <f t="shared" si="813"/>
        <v/>
      </c>
      <c r="AK4316" t="str">
        <f t="shared" si="814"/>
        <v>ORD26005154</v>
      </c>
      <c r="AL4316">
        <f>IF(E4316&lt;&gt;"CAPTURE","",COUNTIF(Orders!$H:$H,AK4316))</f>
        <v>1</v>
      </c>
      <c r="AP4316" t="str">
        <f t="shared" si="815"/>
        <v>Matched to Order</v>
      </c>
      <c r="AQ4316">
        <f>IF(COUNTIF($A$2:A4316,A4316)=1,1,0)</f>
        <v>1</v>
      </c>
    </row>
    <row r="4317" spans="1:43" x14ac:dyDescent="0.3">
      <c r="A4317" t="s">
        <v>16815</v>
      </c>
      <c r="C4317" t="s">
        <v>10237</v>
      </c>
      <c r="D4317" s="1">
        <v>46288</v>
      </c>
      <c r="E4317" t="s">
        <v>11819</v>
      </c>
      <c r="F4317" t="s">
        <v>17</v>
      </c>
      <c r="G4317">
        <v>12998</v>
      </c>
      <c r="H4317">
        <v>207.97</v>
      </c>
      <c r="I4317">
        <v>37.43</v>
      </c>
      <c r="J4317">
        <v>12752.6</v>
      </c>
      <c r="K4317" s="1">
        <v>46290</v>
      </c>
      <c r="L4317" t="s">
        <v>16655</v>
      </c>
      <c r="M4317">
        <f t="shared" si="804"/>
        <v>1</v>
      </c>
      <c r="N4317">
        <f>COUNTIF(Orders!$A:$A,C4317)</f>
        <v>1</v>
      </c>
      <c r="P4317">
        <f>COUNTIF(Orders!$H:$H,UPPER(SUBSTITUTE(TRIM(C4317),"-","")))</f>
        <v>1</v>
      </c>
      <c r="R4317" t="str">
        <f t="shared" si="805"/>
        <v>Matched Order Reference</v>
      </c>
      <c r="S4317">
        <f t="shared" si="806"/>
        <v>1</v>
      </c>
      <c r="V4317" cm="1">
        <f t="array" ref="V4317">IF(E4317&lt;&gt;"CAPTURE",0,SUMPRODUCT((MDR_Rates!$A$2:$A$10=F4317)*(G4317&gt;MDR_Rates!$B$2:$B$10)*((MDR_Rates!$C$2:$C$10="")+(G4317&lt;=MDR_Rates!$C$2:$C$10))*MDR_Rates!$D$2:$D$10))</f>
        <v>1.6</v>
      </c>
      <c r="W4317">
        <f t="shared" si="807"/>
        <v>207.97</v>
      </c>
      <c r="X4317">
        <f t="shared" si="808"/>
        <v>37.43</v>
      </c>
      <c r="Y4317">
        <f t="shared" si="809"/>
        <v>0</v>
      </c>
      <c r="Z4317">
        <f t="shared" si="810"/>
        <v>0</v>
      </c>
      <c r="AG4317" t="str">
        <f t="shared" si="811"/>
        <v/>
      </c>
      <c r="AI4317" t="str">
        <f t="shared" si="812"/>
        <v/>
      </c>
      <c r="AJ4317" t="str">
        <f t="shared" si="813"/>
        <v/>
      </c>
      <c r="AK4317" t="str">
        <f t="shared" si="814"/>
        <v>ORD26005186</v>
      </c>
      <c r="AL4317">
        <f>IF(E4317&lt;&gt;"CAPTURE","",COUNTIF(Orders!$H:$H,AK4317))</f>
        <v>1</v>
      </c>
      <c r="AP4317" t="str">
        <f t="shared" si="815"/>
        <v>Matched to Order</v>
      </c>
      <c r="AQ4317">
        <f>IF(COUNTIF($A$2:A4317,A4317)=1,1,0)</f>
        <v>1</v>
      </c>
    </row>
    <row r="4318" spans="1:43" x14ac:dyDescent="0.3">
      <c r="A4318" t="s">
        <v>16816</v>
      </c>
      <c r="C4318" t="s">
        <v>10400</v>
      </c>
      <c r="D4318" s="1">
        <v>46288</v>
      </c>
      <c r="E4318" t="s">
        <v>11819</v>
      </c>
      <c r="F4318" t="s">
        <v>44</v>
      </c>
      <c r="G4318">
        <v>3499</v>
      </c>
      <c r="H4318">
        <v>59.48</v>
      </c>
      <c r="I4318">
        <v>10.71</v>
      </c>
      <c r="J4318">
        <v>3428.81</v>
      </c>
      <c r="K4318" s="1">
        <v>46290</v>
      </c>
      <c r="L4318" t="s">
        <v>16655</v>
      </c>
      <c r="M4318">
        <f t="shared" si="804"/>
        <v>1</v>
      </c>
      <c r="N4318">
        <f>COUNTIF(Orders!$A:$A,C4318)</f>
        <v>1</v>
      </c>
      <c r="P4318">
        <f>COUNTIF(Orders!$H:$H,UPPER(SUBSTITUTE(TRIM(C4318),"-","")))</f>
        <v>1</v>
      </c>
      <c r="R4318" t="str">
        <f t="shared" si="805"/>
        <v>Matched Order Reference</v>
      </c>
      <c r="S4318">
        <f t="shared" si="806"/>
        <v>1</v>
      </c>
      <c r="V4318" cm="1">
        <f t="array" ref="V4318">IF(E4318&lt;&gt;"CAPTURE",0,SUMPRODUCT((MDR_Rates!$A$2:$A$10=F4318)*(G4318&gt;MDR_Rates!$B$2:$B$10)*((MDR_Rates!$C$2:$C$10="")+(G4318&lt;=MDR_Rates!$C$2:$C$10))*MDR_Rates!$D$2:$D$10))</f>
        <v>1.7</v>
      </c>
      <c r="W4318">
        <f t="shared" si="807"/>
        <v>59.48</v>
      </c>
      <c r="X4318">
        <f t="shared" si="808"/>
        <v>10.71</v>
      </c>
      <c r="Y4318">
        <f t="shared" si="809"/>
        <v>0</v>
      </c>
      <c r="Z4318">
        <f t="shared" si="810"/>
        <v>0</v>
      </c>
      <c r="AG4318" t="str">
        <f t="shared" si="811"/>
        <v/>
      </c>
      <c r="AI4318" t="str">
        <f t="shared" si="812"/>
        <v/>
      </c>
      <c r="AJ4318" t="str">
        <f t="shared" si="813"/>
        <v/>
      </c>
      <c r="AK4318" t="str">
        <f t="shared" si="814"/>
        <v>ORD26005270</v>
      </c>
      <c r="AL4318">
        <f>IF(E4318&lt;&gt;"CAPTURE","",COUNTIF(Orders!$H:$H,AK4318))</f>
        <v>1</v>
      </c>
      <c r="AP4318" t="str">
        <f t="shared" si="815"/>
        <v>Matched to Order</v>
      </c>
      <c r="AQ4318">
        <f>IF(COUNTIF($A$2:A4318,A4318)=1,1,0)</f>
        <v>1</v>
      </c>
    </row>
    <row r="4319" spans="1:43" x14ac:dyDescent="0.3">
      <c r="A4319" t="s">
        <v>16817</v>
      </c>
      <c r="C4319" t="s">
        <v>10479</v>
      </c>
      <c r="D4319" s="1">
        <v>46288</v>
      </c>
      <c r="E4319" t="s">
        <v>11819</v>
      </c>
      <c r="F4319" t="s">
        <v>9</v>
      </c>
      <c r="G4319">
        <v>1799</v>
      </c>
      <c r="H4319">
        <v>0</v>
      </c>
      <c r="I4319">
        <v>0</v>
      </c>
      <c r="J4319">
        <v>1799</v>
      </c>
      <c r="K4319" s="1">
        <v>46290</v>
      </c>
      <c r="L4319" t="s">
        <v>16655</v>
      </c>
      <c r="M4319">
        <f t="shared" si="804"/>
        <v>1</v>
      </c>
      <c r="N4319">
        <f>COUNTIF(Orders!$A:$A,C4319)</f>
        <v>1</v>
      </c>
      <c r="P4319">
        <f>COUNTIF(Orders!$H:$H,UPPER(SUBSTITUTE(TRIM(C4319),"-","")))</f>
        <v>1</v>
      </c>
      <c r="R4319" t="str">
        <f t="shared" si="805"/>
        <v>Matched Order Reference</v>
      </c>
      <c r="S4319">
        <f t="shared" si="806"/>
        <v>1</v>
      </c>
      <c r="V4319" cm="1">
        <f t="array" ref="V4319">IF(E4319&lt;&gt;"CAPTURE",0,SUMPRODUCT((MDR_Rates!$A$2:$A$10=F4319)*(G4319&gt;MDR_Rates!$B$2:$B$10)*((MDR_Rates!$C$2:$C$10="")+(G4319&lt;=MDR_Rates!$C$2:$C$10))*MDR_Rates!$D$2:$D$10))</f>
        <v>0</v>
      </c>
      <c r="W4319">
        <f t="shared" si="807"/>
        <v>0</v>
      </c>
      <c r="X4319">
        <f t="shared" si="808"/>
        <v>0</v>
      </c>
      <c r="Y4319">
        <f t="shared" si="809"/>
        <v>0</v>
      </c>
      <c r="Z4319">
        <f t="shared" si="810"/>
        <v>0</v>
      </c>
      <c r="AG4319" t="str">
        <f t="shared" si="811"/>
        <v/>
      </c>
      <c r="AI4319" t="str">
        <f t="shared" si="812"/>
        <v/>
      </c>
      <c r="AJ4319" t="str">
        <f t="shared" si="813"/>
        <v/>
      </c>
      <c r="AK4319" t="str">
        <f t="shared" si="814"/>
        <v>ORD26005312</v>
      </c>
      <c r="AL4319">
        <f>IF(E4319&lt;&gt;"CAPTURE","",COUNTIF(Orders!$H:$H,AK4319))</f>
        <v>1</v>
      </c>
      <c r="AP4319" t="str">
        <f t="shared" si="815"/>
        <v>Matched to Order</v>
      </c>
      <c r="AQ4319">
        <f>IF(COUNTIF($A$2:A4319,A4319)=1,1,0)</f>
        <v>1</v>
      </c>
    </row>
    <row r="4320" spans="1:43" x14ac:dyDescent="0.3">
      <c r="A4320" t="s">
        <v>16818</v>
      </c>
      <c r="C4320" t="s">
        <v>10641</v>
      </c>
      <c r="D4320" s="1">
        <v>46288</v>
      </c>
      <c r="E4320" t="s">
        <v>11819</v>
      </c>
      <c r="F4320" t="s">
        <v>9</v>
      </c>
      <c r="G4320">
        <v>8798</v>
      </c>
      <c r="H4320">
        <v>26.39</v>
      </c>
      <c r="I4320">
        <v>4.75</v>
      </c>
      <c r="J4320">
        <v>8766.86</v>
      </c>
      <c r="K4320" s="1">
        <v>46290</v>
      </c>
      <c r="L4320" t="s">
        <v>16655</v>
      </c>
      <c r="M4320">
        <f t="shared" si="804"/>
        <v>1</v>
      </c>
      <c r="N4320">
        <f>COUNTIF(Orders!$A:$A,C4320)</f>
        <v>1</v>
      </c>
      <c r="P4320">
        <f>COUNTIF(Orders!$H:$H,UPPER(SUBSTITUTE(TRIM(C4320),"-","")))</f>
        <v>1</v>
      </c>
      <c r="R4320" t="str">
        <f t="shared" si="805"/>
        <v>Matched Order Reference</v>
      </c>
      <c r="S4320">
        <f t="shared" si="806"/>
        <v>1</v>
      </c>
      <c r="V4320" cm="1">
        <f t="array" ref="V4320">IF(E4320&lt;&gt;"CAPTURE",0,SUMPRODUCT((MDR_Rates!$A$2:$A$10=F4320)*(G4320&gt;MDR_Rates!$B$2:$B$10)*((MDR_Rates!$C$2:$C$10="")+(G4320&lt;=MDR_Rates!$C$2:$C$10))*MDR_Rates!$D$2:$D$10))</f>
        <v>0.3</v>
      </c>
      <c r="W4320">
        <f t="shared" si="807"/>
        <v>26.39</v>
      </c>
      <c r="X4320">
        <f t="shared" si="808"/>
        <v>4.75</v>
      </c>
      <c r="Y4320">
        <f t="shared" si="809"/>
        <v>0</v>
      </c>
      <c r="Z4320">
        <f t="shared" si="810"/>
        <v>0</v>
      </c>
      <c r="AG4320" t="str">
        <f t="shared" si="811"/>
        <v/>
      </c>
      <c r="AI4320" t="str">
        <f t="shared" si="812"/>
        <v/>
      </c>
      <c r="AJ4320" t="str">
        <f t="shared" si="813"/>
        <v/>
      </c>
      <c r="AK4320" t="str">
        <f t="shared" si="814"/>
        <v>ORD26005394</v>
      </c>
      <c r="AL4320">
        <f>IF(E4320&lt;&gt;"CAPTURE","",COUNTIF(Orders!$H:$H,AK4320))</f>
        <v>1</v>
      </c>
      <c r="AP4320" t="str">
        <f t="shared" si="815"/>
        <v>Matched to Order</v>
      </c>
      <c r="AQ4320">
        <f>IF(COUNTIF($A$2:A4320,A4320)=1,1,0)</f>
        <v>1</v>
      </c>
    </row>
    <row r="4321" spans="1:43" x14ac:dyDescent="0.3">
      <c r="A4321" t="s">
        <v>16819</v>
      </c>
      <c r="C4321" t="s">
        <v>10719</v>
      </c>
      <c r="D4321" s="1">
        <v>46288</v>
      </c>
      <c r="E4321" t="s">
        <v>11819</v>
      </c>
      <c r="F4321" t="s">
        <v>17</v>
      </c>
      <c r="G4321">
        <v>6798</v>
      </c>
      <c r="H4321">
        <v>108.77</v>
      </c>
      <c r="I4321">
        <v>19.579999999999998</v>
      </c>
      <c r="J4321">
        <v>6669.65</v>
      </c>
      <c r="K4321" s="1">
        <v>46290</v>
      </c>
      <c r="L4321" t="s">
        <v>16655</v>
      </c>
      <c r="M4321">
        <f t="shared" si="804"/>
        <v>1</v>
      </c>
      <c r="N4321">
        <f>COUNTIF(Orders!$A:$A,C4321)</f>
        <v>1</v>
      </c>
      <c r="P4321">
        <f>COUNTIF(Orders!$H:$H,UPPER(SUBSTITUTE(TRIM(C4321),"-","")))</f>
        <v>1</v>
      </c>
      <c r="R4321" t="str">
        <f t="shared" si="805"/>
        <v>Matched Order Reference</v>
      </c>
      <c r="S4321">
        <f t="shared" si="806"/>
        <v>1</v>
      </c>
      <c r="V4321" cm="1">
        <f t="array" ref="V4321">IF(E4321&lt;&gt;"CAPTURE",0,SUMPRODUCT((MDR_Rates!$A$2:$A$10=F4321)*(G4321&gt;MDR_Rates!$B$2:$B$10)*((MDR_Rates!$C$2:$C$10="")+(G4321&lt;=MDR_Rates!$C$2:$C$10))*MDR_Rates!$D$2:$D$10))</f>
        <v>1.6</v>
      </c>
      <c r="W4321">
        <f t="shared" si="807"/>
        <v>108.77</v>
      </c>
      <c r="X4321">
        <f t="shared" si="808"/>
        <v>19.579999999999998</v>
      </c>
      <c r="Y4321">
        <f t="shared" si="809"/>
        <v>0</v>
      </c>
      <c r="Z4321">
        <f t="shared" si="810"/>
        <v>0</v>
      </c>
      <c r="AG4321" t="str">
        <f t="shared" si="811"/>
        <v/>
      </c>
      <c r="AI4321" t="str">
        <f t="shared" si="812"/>
        <v/>
      </c>
      <c r="AJ4321" t="str">
        <f t="shared" si="813"/>
        <v/>
      </c>
      <c r="AK4321" t="str">
        <f t="shared" si="814"/>
        <v>ORD26005434</v>
      </c>
      <c r="AL4321">
        <f>IF(E4321&lt;&gt;"CAPTURE","",COUNTIF(Orders!$H:$H,AK4321))</f>
        <v>1</v>
      </c>
      <c r="AP4321" t="str">
        <f t="shared" si="815"/>
        <v>Matched to Order</v>
      </c>
      <c r="AQ4321">
        <f>IF(COUNTIF($A$2:A4321,A4321)=1,1,0)</f>
        <v>1</v>
      </c>
    </row>
    <row r="4322" spans="1:43" x14ac:dyDescent="0.3">
      <c r="A4322" t="s">
        <v>16820</v>
      </c>
      <c r="C4322" t="s">
        <v>10778</v>
      </c>
      <c r="D4322" s="1">
        <v>46288</v>
      </c>
      <c r="E4322" t="s">
        <v>11819</v>
      </c>
      <c r="F4322" t="s">
        <v>17</v>
      </c>
      <c r="G4322">
        <v>7999</v>
      </c>
      <c r="H4322">
        <v>127.98</v>
      </c>
      <c r="I4322">
        <v>23.04</v>
      </c>
      <c r="J4322">
        <v>7847.98</v>
      </c>
      <c r="K4322" s="1">
        <v>46290</v>
      </c>
      <c r="L4322" t="s">
        <v>16655</v>
      </c>
      <c r="M4322">
        <f t="shared" si="804"/>
        <v>1</v>
      </c>
      <c r="N4322">
        <f>COUNTIF(Orders!$A:$A,C4322)</f>
        <v>1</v>
      </c>
      <c r="P4322">
        <f>COUNTIF(Orders!$H:$H,UPPER(SUBSTITUTE(TRIM(C4322),"-","")))</f>
        <v>1</v>
      </c>
      <c r="R4322" t="str">
        <f t="shared" si="805"/>
        <v>Matched Order Reference</v>
      </c>
      <c r="S4322">
        <f t="shared" si="806"/>
        <v>1</v>
      </c>
      <c r="V4322" cm="1">
        <f t="array" ref="V4322">IF(E4322&lt;&gt;"CAPTURE",0,SUMPRODUCT((MDR_Rates!$A$2:$A$10=F4322)*(G4322&gt;MDR_Rates!$B$2:$B$10)*((MDR_Rates!$C$2:$C$10="")+(G4322&lt;=MDR_Rates!$C$2:$C$10))*MDR_Rates!$D$2:$D$10))</f>
        <v>1.6</v>
      </c>
      <c r="W4322">
        <f t="shared" si="807"/>
        <v>127.98</v>
      </c>
      <c r="X4322">
        <f t="shared" si="808"/>
        <v>23.04</v>
      </c>
      <c r="Y4322">
        <f t="shared" si="809"/>
        <v>0</v>
      </c>
      <c r="Z4322">
        <f t="shared" si="810"/>
        <v>0</v>
      </c>
      <c r="AG4322" t="str">
        <f t="shared" si="811"/>
        <v/>
      </c>
      <c r="AI4322" t="str">
        <f t="shared" si="812"/>
        <v/>
      </c>
      <c r="AJ4322" t="str">
        <f t="shared" si="813"/>
        <v/>
      </c>
      <c r="AK4322" t="str">
        <f t="shared" si="814"/>
        <v>ORD26005464</v>
      </c>
      <c r="AL4322">
        <f>IF(E4322&lt;&gt;"CAPTURE","",COUNTIF(Orders!$H:$H,AK4322))</f>
        <v>1</v>
      </c>
      <c r="AP4322" t="str">
        <f t="shared" si="815"/>
        <v>Matched to Order</v>
      </c>
      <c r="AQ4322">
        <f>IF(COUNTIF($A$2:A4322,A4322)=1,1,0)</f>
        <v>1</v>
      </c>
    </row>
    <row r="4323" spans="1:43" x14ac:dyDescent="0.3">
      <c r="A4323" t="s">
        <v>16821</v>
      </c>
      <c r="C4323" t="s">
        <v>10809</v>
      </c>
      <c r="D4323" s="1">
        <v>46288</v>
      </c>
      <c r="E4323" t="s">
        <v>11819</v>
      </c>
      <c r="F4323" t="s">
        <v>9</v>
      </c>
      <c r="G4323">
        <v>599</v>
      </c>
      <c r="H4323">
        <v>1.8</v>
      </c>
      <c r="I4323">
        <v>0.32</v>
      </c>
      <c r="J4323">
        <v>596.88</v>
      </c>
      <c r="K4323" s="1">
        <v>46290</v>
      </c>
      <c r="L4323" t="s">
        <v>16655</v>
      </c>
      <c r="M4323">
        <f t="shared" si="804"/>
        <v>1</v>
      </c>
      <c r="N4323">
        <f>COUNTIF(Orders!$A:$A,C4323)</f>
        <v>1</v>
      </c>
      <c r="P4323">
        <f>COUNTIF(Orders!$H:$H,UPPER(SUBSTITUTE(TRIM(C4323),"-","")))</f>
        <v>1</v>
      </c>
      <c r="R4323" t="str">
        <f t="shared" si="805"/>
        <v>Matched Order Reference</v>
      </c>
      <c r="S4323">
        <f t="shared" si="806"/>
        <v>1</v>
      </c>
      <c r="V4323" cm="1">
        <f t="array" ref="V4323">IF(E4323&lt;&gt;"CAPTURE",0,SUMPRODUCT((MDR_Rates!$A$2:$A$10=F4323)*(G4323&gt;MDR_Rates!$B$2:$B$10)*((MDR_Rates!$C$2:$C$10="")+(G4323&lt;=MDR_Rates!$C$2:$C$10))*MDR_Rates!$D$2:$D$10))</f>
        <v>0</v>
      </c>
      <c r="W4323">
        <f t="shared" si="807"/>
        <v>0</v>
      </c>
      <c r="X4323">
        <f t="shared" si="808"/>
        <v>0</v>
      </c>
      <c r="Y4323">
        <f t="shared" si="809"/>
        <v>1.8</v>
      </c>
      <c r="Z4323">
        <f t="shared" si="810"/>
        <v>0.32</v>
      </c>
      <c r="AG4323" t="str">
        <f t="shared" si="811"/>
        <v/>
      </c>
      <c r="AI4323" t="str">
        <f t="shared" si="812"/>
        <v/>
      </c>
      <c r="AJ4323" t="str">
        <f t="shared" si="813"/>
        <v/>
      </c>
      <c r="AK4323" t="str">
        <f t="shared" si="814"/>
        <v>ORD26005480</v>
      </c>
      <c r="AL4323">
        <f>IF(E4323&lt;&gt;"CAPTURE","",COUNTIF(Orders!$H:$H,AK4323))</f>
        <v>1</v>
      </c>
      <c r="AP4323" t="str">
        <f t="shared" si="815"/>
        <v>Matched to Order</v>
      </c>
      <c r="AQ4323">
        <f>IF(COUNTIF($A$2:A4323,A4323)=1,1,0)</f>
        <v>1</v>
      </c>
    </row>
    <row r="4324" spans="1:43" x14ac:dyDescent="0.3">
      <c r="A4324" t="s">
        <v>16822</v>
      </c>
      <c r="C4324" t="s">
        <v>10889</v>
      </c>
      <c r="D4324" s="1">
        <v>46288</v>
      </c>
      <c r="E4324" t="s">
        <v>11819</v>
      </c>
      <c r="F4324" t="s">
        <v>9</v>
      </c>
      <c r="G4324">
        <v>349</v>
      </c>
      <c r="H4324">
        <v>0</v>
      </c>
      <c r="I4324">
        <v>0</v>
      </c>
      <c r="J4324">
        <v>349</v>
      </c>
      <c r="K4324" s="1">
        <v>46290</v>
      </c>
      <c r="L4324" t="s">
        <v>16655</v>
      </c>
      <c r="M4324">
        <f t="shared" si="804"/>
        <v>1</v>
      </c>
      <c r="N4324">
        <f>COUNTIF(Orders!$A:$A,C4324)</f>
        <v>1</v>
      </c>
      <c r="P4324">
        <f>COUNTIF(Orders!$H:$H,UPPER(SUBSTITUTE(TRIM(C4324),"-","")))</f>
        <v>1</v>
      </c>
      <c r="R4324" t="str">
        <f t="shared" si="805"/>
        <v>Matched Order Reference</v>
      </c>
      <c r="S4324">
        <f t="shared" si="806"/>
        <v>1</v>
      </c>
      <c r="V4324" cm="1">
        <f t="array" ref="V4324">IF(E4324&lt;&gt;"CAPTURE",0,SUMPRODUCT((MDR_Rates!$A$2:$A$10=F4324)*(G4324&gt;MDR_Rates!$B$2:$B$10)*((MDR_Rates!$C$2:$C$10="")+(G4324&lt;=MDR_Rates!$C$2:$C$10))*MDR_Rates!$D$2:$D$10))</f>
        <v>0</v>
      </c>
      <c r="W4324">
        <f t="shared" si="807"/>
        <v>0</v>
      </c>
      <c r="X4324">
        <f t="shared" si="808"/>
        <v>0</v>
      </c>
      <c r="Y4324">
        <f t="shared" si="809"/>
        <v>0</v>
      </c>
      <c r="Z4324">
        <f t="shared" si="810"/>
        <v>0</v>
      </c>
      <c r="AG4324" t="str">
        <f t="shared" si="811"/>
        <v/>
      </c>
      <c r="AI4324" t="str">
        <f t="shared" si="812"/>
        <v/>
      </c>
      <c r="AJ4324" t="str">
        <f t="shared" si="813"/>
        <v/>
      </c>
      <c r="AK4324" t="str">
        <f t="shared" si="814"/>
        <v>ORD26005522</v>
      </c>
      <c r="AL4324">
        <f>IF(E4324&lt;&gt;"CAPTURE","",COUNTIF(Orders!$H:$H,AK4324))</f>
        <v>1</v>
      </c>
      <c r="AP4324" t="str">
        <f t="shared" si="815"/>
        <v>Matched to Order</v>
      </c>
      <c r="AQ4324">
        <f>IF(COUNTIF($A$2:A4324,A4324)=1,1,0)</f>
        <v>1</v>
      </c>
    </row>
    <row r="4325" spans="1:43" x14ac:dyDescent="0.3">
      <c r="A4325" t="s">
        <v>16823</v>
      </c>
      <c r="C4325" t="s">
        <v>10926</v>
      </c>
      <c r="D4325" s="1">
        <v>46288</v>
      </c>
      <c r="E4325" t="s">
        <v>11819</v>
      </c>
      <c r="F4325" t="s">
        <v>9</v>
      </c>
      <c r="G4325">
        <v>3499</v>
      </c>
      <c r="H4325">
        <v>10.5</v>
      </c>
      <c r="I4325">
        <v>1.89</v>
      </c>
      <c r="J4325">
        <v>3486.61</v>
      </c>
      <c r="K4325" s="1">
        <v>46290</v>
      </c>
      <c r="L4325" t="s">
        <v>16655</v>
      </c>
      <c r="M4325">
        <f t="shared" si="804"/>
        <v>1</v>
      </c>
      <c r="N4325">
        <f>COUNTIF(Orders!$A:$A,C4325)</f>
        <v>1</v>
      </c>
      <c r="P4325">
        <f>COUNTIF(Orders!$H:$H,UPPER(SUBSTITUTE(TRIM(C4325),"-","")))</f>
        <v>1</v>
      </c>
      <c r="R4325" t="str">
        <f t="shared" si="805"/>
        <v>Matched Order Reference</v>
      </c>
      <c r="S4325">
        <f t="shared" si="806"/>
        <v>1</v>
      </c>
      <c r="V4325" cm="1">
        <f t="array" ref="V4325">IF(E4325&lt;&gt;"CAPTURE",0,SUMPRODUCT((MDR_Rates!$A$2:$A$10=F4325)*(G4325&gt;MDR_Rates!$B$2:$B$10)*((MDR_Rates!$C$2:$C$10="")+(G4325&lt;=MDR_Rates!$C$2:$C$10))*MDR_Rates!$D$2:$D$10))</f>
        <v>0.3</v>
      </c>
      <c r="W4325">
        <f t="shared" si="807"/>
        <v>10.5</v>
      </c>
      <c r="X4325">
        <f t="shared" si="808"/>
        <v>1.89</v>
      </c>
      <c r="Y4325">
        <f t="shared" si="809"/>
        <v>0</v>
      </c>
      <c r="Z4325">
        <f t="shared" si="810"/>
        <v>0</v>
      </c>
      <c r="AG4325" t="str">
        <f t="shared" si="811"/>
        <v/>
      </c>
      <c r="AI4325" t="str">
        <f t="shared" si="812"/>
        <v/>
      </c>
      <c r="AJ4325" t="str">
        <f t="shared" si="813"/>
        <v/>
      </c>
      <c r="AK4325" t="str">
        <f t="shared" si="814"/>
        <v>ORD26005541</v>
      </c>
      <c r="AL4325">
        <f>IF(E4325&lt;&gt;"CAPTURE","",COUNTIF(Orders!$H:$H,AK4325))</f>
        <v>1</v>
      </c>
      <c r="AP4325" t="str">
        <f t="shared" si="815"/>
        <v>Matched to Order</v>
      </c>
      <c r="AQ4325">
        <f>IF(COUNTIF($A$2:A4325,A4325)=1,1,0)</f>
        <v>1</v>
      </c>
    </row>
    <row r="4326" spans="1:43" x14ac:dyDescent="0.3">
      <c r="A4326" t="s">
        <v>16824</v>
      </c>
      <c r="C4326" t="s">
        <v>11007</v>
      </c>
      <c r="D4326" s="1">
        <v>46288</v>
      </c>
      <c r="E4326" t="s">
        <v>11819</v>
      </c>
      <c r="F4326" t="s">
        <v>44</v>
      </c>
      <c r="G4326">
        <v>1499</v>
      </c>
      <c r="H4326">
        <v>28.48</v>
      </c>
      <c r="I4326">
        <v>5.13</v>
      </c>
      <c r="J4326">
        <v>1465.39</v>
      </c>
      <c r="K4326" s="1">
        <v>46290</v>
      </c>
      <c r="L4326" t="s">
        <v>16655</v>
      </c>
      <c r="M4326">
        <f t="shared" si="804"/>
        <v>1</v>
      </c>
      <c r="N4326">
        <f>COUNTIF(Orders!$A:$A,C4326)</f>
        <v>1</v>
      </c>
      <c r="P4326">
        <f>COUNTIF(Orders!$H:$H,UPPER(SUBSTITUTE(TRIM(C4326),"-","")))</f>
        <v>1</v>
      </c>
      <c r="R4326" t="str">
        <f t="shared" si="805"/>
        <v>Matched Order Reference</v>
      </c>
      <c r="S4326">
        <f t="shared" si="806"/>
        <v>1</v>
      </c>
      <c r="V4326" cm="1">
        <f t="array" ref="V4326">IF(E4326&lt;&gt;"CAPTURE",0,SUMPRODUCT((MDR_Rates!$A$2:$A$10=F4326)*(G4326&gt;MDR_Rates!$B$2:$B$10)*((MDR_Rates!$C$2:$C$10="")+(G4326&lt;=MDR_Rates!$C$2:$C$10))*MDR_Rates!$D$2:$D$10))</f>
        <v>1.9</v>
      </c>
      <c r="W4326">
        <f t="shared" si="807"/>
        <v>28.48</v>
      </c>
      <c r="X4326">
        <f t="shared" si="808"/>
        <v>5.13</v>
      </c>
      <c r="Y4326">
        <f t="shared" si="809"/>
        <v>0</v>
      </c>
      <c r="Z4326">
        <f t="shared" si="810"/>
        <v>0</v>
      </c>
      <c r="AG4326" t="str">
        <f t="shared" si="811"/>
        <v/>
      </c>
      <c r="AI4326" t="str">
        <f t="shared" si="812"/>
        <v/>
      </c>
      <c r="AJ4326" t="str">
        <f t="shared" si="813"/>
        <v/>
      </c>
      <c r="AK4326" t="str">
        <f t="shared" si="814"/>
        <v>ORD26005583</v>
      </c>
      <c r="AL4326">
        <f>IF(E4326&lt;&gt;"CAPTURE","",COUNTIF(Orders!$H:$H,AK4326))</f>
        <v>1</v>
      </c>
      <c r="AP4326" t="str">
        <f t="shared" si="815"/>
        <v>Matched to Order</v>
      </c>
      <c r="AQ4326">
        <f>IF(COUNTIF($A$2:A4326,A4326)=1,1,0)</f>
        <v>1</v>
      </c>
    </row>
    <row r="4327" spans="1:43" x14ac:dyDescent="0.3">
      <c r="A4327" t="s">
        <v>16825</v>
      </c>
      <c r="C4327" t="s">
        <v>11070</v>
      </c>
      <c r="D4327" s="1">
        <v>46288</v>
      </c>
      <c r="E4327" t="s">
        <v>11819</v>
      </c>
      <c r="F4327" t="s">
        <v>9</v>
      </c>
      <c r="G4327">
        <v>1299</v>
      </c>
      <c r="H4327">
        <v>0</v>
      </c>
      <c r="I4327">
        <v>0</v>
      </c>
      <c r="J4327">
        <v>1299</v>
      </c>
      <c r="K4327" s="1">
        <v>46290</v>
      </c>
      <c r="L4327" t="s">
        <v>16655</v>
      </c>
      <c r="M4327">
        <f t="shared" si="804"/>
        <v>1</v>
      </c>
      <c r="N4327">
        <f>COUNTIF(Orders!$A:$A,C4327)</f>
        <v>1</v>
      </c>
      <c r="P4327">
        <f>COUNTIF(Orders!$H:$H,UPPER(SUBSTITUTE(TRIM(C4327),"-","")))</f>
        <v>1</v>
      </c>
      <c r="R4327" t="str">
        <f t="shared" si="805"/>
        <v>Matched Order Reference</v>
      </c>
      <c r="S4327">
        <f t="shared" si="806"/>
        <v>1</v>
      </c>
      <c r="V4327" cm="1">
        <f t="array" ref="V4327">IF(E4327&lt;&gt;"CAPTURE",0,SUMPRODUCT((MDR_Rates!$A$2:$A$10=F4327)*(G4327&gt;MDR_Rates!$B$2:$B$10)*((MDR_Rates!$C$2:$C$10="")+(G4327&lt;=MDR_Rates!$C$2:$C$10))*MDR_Rates!$D$2:$D$10))</f>
        <v>0</v>
      </c>
      <c r="W4327">
        <f t="shared" si="807"/>
        <v>0</v>
      </c>
      <c r="X4327">
        <f t="shared" si="808"/>
        <v>0</v>
      </c>
      <c r="Y4327">
        <f t="shared" si="809"/>
        <v>0</v>
      </c>
      <c r="Z4327">
        <f t="shared" si="810"/>
        <v>0</v>
      </c>
      <c r="AG4327" t="str">
        <f t="shared" si="811"/>
        <v/>
      </c>
      <c r="AI4327" t="str">
        <f t="shared" si="812"/>
        <v/>
      </c>
      <c r="AJ4327" t="str">
        <f t="shared" si="813"/>
        <v/>
      </c>
      <c r="AK4327" t="str">
        <f t="shared" si="814"/>
        <v>ORD26005615</v>
      </c>
      <c r="AL4327">
        <f>IF(E4327&lt;&gt;"CAPTURE","",COUNTIF(Orders!$H:$H,AK4327))</f>
        <v>1</v>
      </c>
      <c r="AP4327" t="str">
        <f t="shared" si="815"/>
        <v>Matched to Order</v>
      </c>
      <c r="AQ4327">
        <f>IF(COUNTIF($A$2:A4327,A4327)=1,1,0)</f>
        <v>1</v>
      </c>
    </row>
    <row r="4328" spans="1:43" x14ac:dyDescent="0.3">
      <c r="A4328" t="s">
        <v>16826</v>
      </c>
      <c r="C4328" t="s">
        <v>11122</v>
      </c>
      <c r="D4328" s="1">
        <v>46288</v>
      </c>
      <c r="E4328" t="s">
        <v>11819</v>
      </c>
      <c r="F4328" t="s">
        <v>33</v>
      </c>
      <c r="G4328">
        <v>3798</v>
      </c>
      <c r="H4328">
        <v>45.58</v>
      </c>
      <c r="I4328">
        <v>8.1999999999999993</v>
      </c>
      <c r="J4328">
        <v>3744.22</v>
      </c>
      <c r="K4328" s="1">
        <v>46290</v>
      </c>
      <c r="L4328" t="s">
        <v>16655</v>
      </c>
      <c r="M4328">
        <f t="shared" si="804"/>
        <v>1</v>
      </c>
      <c r="N4328">
        <f>COUNTIF(Orders!$A:$A,C4328)</f>
        <v>1</v>
      </c>
      <c r="P4328">
        <f>COUNTIF(Orders!$H:$H,UPPER(SUBSTITUTE(TRIM(C4328),"-","")))</f>
        <v>1</v>
      </c>
      <c r="R4328" t="str">
        <f t="shared" si="805"/>
        <v>Matched Order Reference</v>
      </c>
      <c r="S4328">
        <f t="shared" si="806"/>
        <v>1</v>
      </c>
      <c r="V4328" cm="1">
        <f t="array" ref="V4328">IF(E4328&lt;&gt;"CAPTURE",0,SUMPRODUCT((MDR_Rates!$A$2:$A$10=F4328)*(G4328&gt;MDR_Rates!$B$2:$B$10)*((MDR_Rates!$C$2:$C$10="")+(G4328&lt;=MDR_Rates!$C$2:$C$10))*MDR_Rates!$D$2:$D$10))</f>
        <v>1.2</v>
      </c>
      <c r="W4328">
        <f t="shared" si="807"/>
        <v>45.58</v>
      </c>
      <c r="X4328">
        <f t="shared" si="808"/>
        <v>8.1999999999999993</v>
      </c>
      <c r="Y4328">
        <f t="shared" si="809"/>
        <v>0</v>
      </c>
      <c r="Z4328">
        <f t="shared" si="810"/>
        <v>0</v>
      </c>
      <c r="AG4328" t="str">
        <f t="shared" si="811"/>
        <v/>
      </c>
      <c r="AI4328" t="str">
        <f t="shared" si="812"/>
        <v/>
      </c>
      <c r="AJ4328" t="str">
        <f t="shared" si="813"/>
        <v/>
      </c>
      <c r="AK4328" t="str">
        <f t="shared" si="814"/>
        <v>ORD26005641</v>
      </c>
      <c r="AL4328">
        <f>IF(E4328&lt;&gt;"CAPTURE","",COUNTIF(Orders!$H:$H,AK4328))</f>
        <v>1</v>
      </c>
      <c r="AP4328" t="str">
        <f t="shared" si="815"/>
        <v>Matched to Order</v>
      </c>
      <c r="AQ4328">
        <f>IF(COUNTIF($A$2:A4328,A4328)=1,1,0)</f>
        <v>1</v>
      </c>
    </row>
    <row r="4329" spans="1:43" x14ac:dyDescent="0.3">
      <c r="A4329" t="s">
        <v>16827</v>
      </c>
      <c r="C4329" t="s">
        <v>11234</v>
      </c>
      <c r="D4329" s="1">
        <v>46288</v>
      </c>
      <c r="E4329" t="s">
        <v>11819</v>
      </c>
      <c r="F4329" t="s">
        <v>9</v>
      </c>
      <c r="G4329">
        <v>2499</v>
      </c>
      <c r="H4329">
        <v>7.5</v>
      </c>
      <c r="I4329">
        <v>1.35</v>
      </c>
      <c r="J4329">
        <v>2490.15</v>
      </c>
      <c r="K4329" s="1">
        <v>46290</v>
      </c>
      <c r="L4329" t="s">
        <v>16655</v>
      </c>
      <c r="M4329">
        <f t="shared" si="804"/>
        <v>1</v>
      </c>
      <c r="N4329">
        <f>COUNTIF(Orders!$A:$A,C4329)</f>
        <v>1</v>
      </c>
      <c r="P4329">
        <f>COUNTIF(Orders!$H:$H,UPPER(SUBSTITUTE(TRIM(C4329),"-","")))</f>
        <v>1</v>
      </c>
      <c r="R4329" t="str">
        <f t="shared" si="805"/>
        <v>Matched Order Reference</v>
      </c>
      <c r="S4329">
        <f t="shared" si="806"/>
        <v>1</v>
      </c>
      <c r="V4329" cm="1">
        <f t="array" ref="V4329">IF(E4329&lt;&gt;"CAPTURE",0,SUMPRODUCT((MDR_Rates!$A$2:$A$10=F4329)*(G4329&gt;MDR_Rates!$B$2:$B$10)*((MDR_Rates!$C$2:$C$10="")+(G4329&lt;=MDR_Rates!$C$2:$C$10))*MDR_Rates!$D$2:$D$10))</f>
        <v>0.3</v>
      </c>
      <c r="W4329">
        <f t="shared" si="807"/>
        <v>7.5</v>
      </c>
      <c r="X4329">
        <f t="shared" si="808"/>
        <v>1.35</v>
      </c>
      <c r="Y4329">
        <f t="shared" si="809"/>
        <v>0</v>
      </c>
      <c r="Z4329">
        <f t="shared" si="810"/>
        <v>0</v>
      </c>
      <c r="AG4329" t="str">
        <f t="shared" si="811"/>
        <v/>
      </c>
      <c r="AI4329" t="str">
        <f t="shared" si="812"/>
        <v/>
      </c>
      <c r="AJ4329" t="str">
        <f t="shared" si="813"/>
        <v/>
      </c>
      <c r="AK4329" t="str">
        <f t="shared" si="814"/>
        <v>ORD26005700</v>
      </c>
      <c r="AL4329">
        <f>IF(E4329&lt;&gt;"CAPTURE","",COUNTIF(Orders!$H:$H,AK4329))</f>
        <v>1</v>
      </c>
      <c r="AP4329" t="str">
        <f t="shared" si="815"/>
        <v>Matched to Order</v>
      </c>
      <c r="AQ4329">
        <f>IF(COUNTIF($A$2:A4329,A4329)=1,1,0)</f>
        <v>1</v>
      </c>
    </row>
    <row r="4330" spans="1:43" x14ac:dyDescent="0.3">
      <c r="A4330" t="s">
        <v>16828</v>
      </c>
      <c r="C4330" t="s">
        <v>11313</v>
      </c>
      <c r="D4330" s="1">
        <v>46288</v>
      </c>
      <c r="E4330" t="s">
        <v>11819</v>
      </c>
      <c r="F4330" t="s">
        <v>9</v>
      </c>
      <c r="G4330">
        <v>3499</v>
      </c>
      <c r="H4330">
        <v>10.5</v>
      </c>
      <c r="I4330">
        <v>1.89</v>
      </c>
      <c r="J4330">
        <v>3486.61</v>
      </c>
      <c r="K4330" s="1">
        <v>46290</v>
      </c>
      <c r="L4330" t="s">
        <v>16655</v>
      </c>
      <c r="M4330">
        <f t="shared" si="804"/>
        <v>1</v>
      </c>
      <c r="N4330">
        <f>COUNTIF(Orders!$A:$A,C4330)</f>
        <v>1</v>
      </c>
      <c r="P4330">
        <f>COUNTIF(Orders!$H:$H,UPPER(SUBSTITUTE(TRIM(C4330),"-","")))</f>
        <v>1</v>
      </c>
      <c r="R4330" t="str">
        <f t="shared" si="805"/>
        <v>Matched Order Reference</v>
      </c>
      <c r="S4330">
        <f t="shared" si="806"/>
        <v>1</v>
      </c>
      <c r="V4330" cm="1">
        <f t="array" ref="V4330">IF(E4330&lt;&gt;"CAPTURE",0,SUMPRODUCT((MDR_Rates!$A$2:$A$10=F4330)*(G4330&gt;MDR_Rates!$B$2:$B$10)*((MDR_Rates!$C$2:$C$10="")+(G4330&lt;=MDR_Rates!$C$2:$C$10))*MDR_Rates!$D$2:$D$10))</f>
        <v>0.3</v>
      </c>
      <c r="W4330">
        <f t="shared" si="807"/>
        <v>10.5</v>
      </c>
      <c r="X4330">
        <f t="shared" si="808"/>
        <v>1.89</v>
      </c>
      <c r="Y4330">
        <f t="shared" si="809"/>
        <v>0</v>
      </c>
      <c r="Z4330">
        <f t="shared" si="810"/>
        <v>0</v>
      </c>
      <c r="AG4330" t="str">
        <f t="shared" si="811"/>
        <v/>
      </c>
      <c r="AI4330" t="str">
        <f t="shared" si="812"/>
        <v/>
      </c>
      <c r="AJ4330" t="str">
        <f t="shared" si="813"/>
        <v/>
      </c>
      <c r="AK4330" t="str">
        <f t="shared" si="814"/>
        <v>ORD26005741</v>
      </c>
      <c r="AL4330">
        <f>IF(E4330&lt;&gt;"CAPTURE","",COUNTIF(Orders!$H:$H,AK4330))</f>
        <v>1</v>
      </c>
      <c r="AP4330" t="str">
        <f t="shared" si="815"/>
        <v>Matched to Order</v>
      </c>
      <c r="AQ4330">
        <f>IF(COUNTIF($A$2:A4330,A4330)=1,1,0)</f>
        <v>1</v>
      </c>
    </row>
    <row r="4331" spans="1:43" x14ac:dyDescent="0.3">
      <c r="A4331" t="s">
        <v>16829</v>
      </c>
      <c r="C4331" t="s">
        <v>11451</v>
      </c>
      <c r="D4331" s="1">
        <v>46288</v>
      </c>
      <c r="E4331" t="s">
        <v>11819</v>
      </c>
      <c r="F4331" t="s">
        <v>17</v>
      </c>
      <c r="G4331">
        <v>5798</v>
      </c>
      <c r="H4331">
        <v>92.77</v>
      </c>
      <c r="I4331">
        <v>16.7</v>
      </c>
      <c r="J4331">
        <v>5688.53</v>
      </c>
      <c r="K4331" s="1">
        <v>46290</v>
      </c>
      <c r="L4331" t="s">
        <v>16655</v>
      </c>
      <c r="M4331">
        <f t="shared" si="804"/>
        <v>1</v>
      </c>
      <c r="N4331">
        <f>COUNTIF(Orders!$A:$A,C4331)</f>
        <v>1</v>
      </c>
      <c r="P4331">
        <f>COUNTIF(Orders!$H:$H,UPPER(SUBSTITUTE(TRIM(C4331),"-","")))</f>
        <v>1</v>
      </c>
      <c r="R4331" t="str">
        <f t="shared" si="805"/>
        <v>Matched Order Reference</v>
      </c>
      <c r="S4331">
        <f t="shared" si="806"/>
        <v>1</v>
      </c>
      <c r="V4331" cm="1">
        <f t="array" ref="V4331">IF(E4331&lt;&gt;"CAPTURE",0,SUMPRODUCT((MDR_Rates!$A$2:$A$10=F4331)*(G4331&gt;MDR_Rates!$B$2:$B$10)*((MDR_Rates!$C$2:$C$10="")+(G4331&lt;=MDR_Rates!$C$2:$C$10))*MDR_Rates!$D$2:$D$10))</f>
        <v>1.6</v>
      </c>
      <c r="W4331">
        <f t="shared" si="807"/>
        <v>92.77</v>
      </c>
      <c r="X4331">
        <f t="shared" si="808"/>
        <v>16.7</v>
      </c>
      <c r="Y4331">
        <f t="shared" si="809"/>
        <v>0</v>
      </c>
      <c r="Z4331">
        <f t="shared" si="810"/>
        <v>0</v>
      </c>
      <c r="AG4331" t="str">
        <f t="shared" si="811"/>
        <v/>
      </c>
      <c r="AI4331" t="str">
        <f t="shared" si="812"/>
        <v/>
      </c>
      <c r="AJ4331" t="str">
        <f t="shared" si="813"/>
        <v/>
      </c>
      <c r="AK4331" t="str">
        <f t="shared" si="814"/>
        <v>ORD26005813</v>
      </c>
      <c r="AL4331">
        <f>IF(E4331&lt;&gt;"CAPTURE","",COUNTIF(Orders!$H:$H,AK4331))</f>
        <v>1</v>
      </c>
      <c r="AP4331" t="str">
        <f t="shared" si="815"/>
        <v>Matched to Order</v>
      </c>
      <c r="AQ4331">
        <f>IF(COUNTIF($A$2:A4331,A4331)=1,1,0)</f>
        <v>1</v>
      </c>
    </row>
    <row r="4332" spans="1:43" x14ac:dyDescent="0.3">
      <c r="A4332" t="s">
        <v>16830</v>
      </c>
      <c r="C4332" t="s">
        <v>16831</v>
      </c>
      <c r="D4332" s="1">
        <v>46288</v>
      </c>
      <c r="E4332" t="s">
        <v>11819</v>
      </c>
      <c r="F4332" t="s">
        <v>9</v>
      </c>
      <c r="G4332">
        <v>1299</v>
      </c>
      <c r="H4332">
        <v>0</v>
      </c>
      <c r="I4332">
        <v>0</v>
      </c>
      <c r="J4332">
        <v>1299</v>
      </c>
      <c r="K4332" s="1">
        <v>46290</v>
      </c>
      <c r="L4332" t="s">
        <v>16655</v>
      </c>
      <c r="M4332">
        <f t="shared" si="804"/>
        <v>1</v>
      </c>
      <c r="N4332">
        <f>COUNTIF(Orders!$A:$A,C4332)</f>
        <v>1</v>
      </c>
      <c r="P4332">
        <f>COUNTIF(Orders!$H:$H,UPPER(SUBSTITUTE(TRIM(C4332),"-","")))</f>
        <v>1</v>
      </c>
      <c r="R4332" t="str">
        <f t="shared" si="805"/>
        <v>Matched Order Reference</v>
      </c>
      <c r="S4332">
        <f t="shared" si="806"/>
        <v>1</v>
      </c>
      <c r="V4332" cm="1">
        <f t="array" ref="V4332">IF(E4332&lt;&gt;"CAPTURE",0,SUMPRODUCT((MDR_Rates!$A$2:$A$10=F4332)*(G4332&gt;MDR_Rates!$B$2:$B$10)*((MDR_Rates!$C$2:$C$10="")+(G4332&lt;=MDR_Rates!$C$2:$C$10))*MDR_Rates!$D$2:$D$10))</f>
        <v>0</v>
      </c>
      <c r="W4332">
        <f t="shared" si="807"/>
        <v>0</v>
      </c>
      <c r="X4332">
        <f t="shared" si="808"/>
        <v>0</v>
      </c>
      <c r="Y4332">
        <f t="shared" si="809"/>
        <v>0</v>
      </c>
      <c r="Z4332">
        <f t="shared" si="810"/>
        <v>0</v>
      </c>
      <c r="AG4332" t="str">
        <f t="shared" si="811"/>
        <v/>
      </c>
      <c r="AI4332" t="str">
        <f t="shared" si="812"/>
        <v/>
      </c>
      <c r="AJ4332" t="str">
        <f t="shared" si="813"/>
        <v/>
      </c>
      <c r="AK4332" t="str">
        <f t="shared" si="814"/>
        <v>ORD26005838</v>
      </c>
      <c r="AL4332">
        <f>IF(E4332&lt;&gt;"CAPTURE","",COUNTIF(Orders!$H:$H,AK4332))</f>
        <v>1</v>
      </c>
      <c r="AP4332" t="str">
        <f t="shared" si="815"/>
        <v>Matched to Order</v>
      </c>
      <c r="AQ4332">
        <f>IF(COUNTIF($A$2:A4332,A4332)=1,1,0)</f>
        <v>1</v>
      </c>
    </row>
    <row r="4333" spans="1:43" x14ac:dyDescent="0.3">
      <c r="A4333" t="s">
        <v>16832</v>
      </c>
      <c r="C4333" t="s">
        <v>11509</v>
      </c>
      <c r="D4333" s="1">
        <v>46288</v>
      </c>
      <c r="E4333" t="s">
        <v>11819</v>
      </c>
      <c r="F4333" t="s">
        <v>17</v>
      </c>
      <c r="G4333">
        <v>4999</v>
      </c>
      <c r="H4333">
        <v>79.98</v>
      </c>
      <c r="I4333">
        <v>14.4</v>
      </c>
      <c r="J4333">
        <v>4904.62</v>
      </c>
      <c r="K4333" s="1">
        <v>46290</v>
      </c>
      <c r="L4333" t="s">
        <v>16655</v>
      </c>
      <c r="M4333">
        <f t="shared" si="804"/>
        <v>1</v>
      </c>
      <c r="N4333">
        <f>COUNTIF(Orders!$A:$A,C4333)</f>
        <v>1</v>
      </c>
      <c r="P4333">
        <f>COUNTIF(Orders!$H:$H,UPPER(SUBSTITUTE(TRIM(C4333),"-","")))</f>
        <v>1</v>
      </c>
      <c r="R4333" t="str">
        <f t="shared" si="805"/>
        <v>Matched Order Reference</v>
      </c>
      <c r="S4333">
        <f t="shared" si="806"/>
        <v>1</v>
      </c>
      <c r="V4333" cm="1">
        <f t="array" ref="V4333">IF(E4333&lt;&gt;"CAPTURE",0,SUMPRODUCT((MDR_Rates!$A$2:$A$10=F4333)*(G4333&gt;MDR_Rates!$B$2:$B$10)*((MDR_Rates!$C$2:$C$10="")+(G4333&lt;=MDR_Rates!$C$2:$C$10))*MDR_Rates!$D$2:$D$10))</f>
        <v>1.6</v>
      </c>
      <c r="W4333">
        <f t="shared" si="807"/>
        <v>79.98</v>
      </c>
      <c r="X4333">
        <f t="shared" si="808"/>
        <v>14.4</v>
      </c>
      <c r="Y4333">
        <f t="shared" si="809"/>
        <v>0</v>
      </c>
      <c r="Z4333">
        <f t="shared" si="810"/>
        <v>0</v>
      </c>
      <c r="AG4333" t="str">
        <f t="shared" si="811"/>
        <v/>
      </c>
      <c r="AI4333" t="str">
        <f t="shared" si="812"/>
        <v/>
      </c>
      <c r="AJ4333" t="str">
        <f t="shared" si="813"/>
        <v/>
      </c>
      <c r="AK4333" t="str">
        <f t="shared" si="814"/>
        <v>ORD26005844</v>
      </c>
      <c r="AL4333">
        <f>IF(E4333&lt;&gt;"CAPTURE","",COUNTIF(Orders!$H:$H,AK4333))</f>
        <v>1</v>
      </c>
      <c r="AP4333" t="str">
        <f t="shared" si="815"/>
        <v>Matched to Order</v>
      </c>
      <c r="AQ4333">
        <f>IF(COUNTIF($A$2:A4333,A4333)=1,1,0)</f>
        <v>1</v>
      </c>
    </row>
    <row r="4334" spans="1:43" x14ac:dyDescent="0.3">
      <c r="A4334" t="s">
        <v>16833</v>
      </c>
      <c r="C4334" t="s">
        <v>11582</v>
      </c>
      <c r="D4334" s="1">
        <v>46288</v>
      </c>
      <c r="E4334" t="s">
        <v>11819</v>
      </c>
      <c r="F4334" t="s">
        <v>9</v>
      </c>
      <c r="G4334">
        <v>3597</v>
      </c>
      <c r="H4334">
        <v>10.79</v>
      </c>
      <c r="I4334">
        <v>1.94</v>
      </c>
      <c r="J4334">
        <v>3584.27</v>
      </c>
      <c r="K4334" s="1">
        <v>46290</v>
      </c>
      <c r="L4334" t="s">
        <v>16655</v>
      </c>
      <c r="M4334">
        <f t="shared" si="804"/>
        <v>1</v>
      </c>
      <c r="N4334">
        <f>COUNTIF(Orders!$A:$A,C4334)</f>
        <v>1</v>
      </c>
      <c r="P4334">
        <f>COUNTIF(Orders!$H:$H,UPPER(SUBSTITUTE(TRIM(C4334),"-","")))</f>
        <v>1</v>
      </c>
      <c r="R4334" t="str">
        <f t="shared" si="805"/>
        <v>Matched Order Reference</v>
      </c>
      <c r="S4334">
        <f t="shared" si="806"/>
        <v>1</v>
      </c>
      <c r="V4334" cm="1">
        <f t="array" ref="V4334">IF(E4334&lt;&gt;"CAPTURE",0,SUMPRODUCT((MDR_Rates!$A$2:$A$10=F4334)*(G4334&gt;MDR_Rates!$B$2:$B$10)*((MDR_Rates!$C$2:$C$10="")+(G4334&lt;=MDR_Rates!$C$2:$C$10))*MDR_Rates!$D$2:$D$10))</f>
        <v>0.3</v>
      </c>
      <c r="W4334">
        <f t="shared" si="807"/>
        <v>10.79</v>
      </c>
      <c r="X4334">
        <f t="shared" si="808"/>
        <v>1.94</v>
      </c>
      <c r="Y4334">
        <f t="shared" si="809"/>
        <v>0</v>
      </c>
      <c r="Z4334">
        <f t="shared" si="810"/>
        <v>0</v>
      </c>
      <c r="AG4334" t="str">
        <f t="shared" si="811"/>
        <v/>
      </c>
      <c r="AI4334" t="str">
        <f t="shared" si="812"/>
        <v/>
      </c>
      <c r="AJ4334" t="str">
        <f t="shared" si="813"/>
        <v/>
      </c>
      <c r="AK4334" t="str">
        <f t="shared" si="814"/>
        <v>ORD26005884</v>
      </c>
      <c r="AL4334">
        <f>IF(E4334&lt;&gt;"CAPTURE","",COUNTIF(Orders!$H:$H,AK4334))</f>
        <v>1</v>
      </c>
      <c r="AP4334" t="str">
        <f t="shared" si="815"/>
        <v>Matched to Order</v>
      </c>
      <c r="AQ4334">
        <f>IF(COUNTIF($A$2:A4334,A4334)=1,1,0)</f>
        <v>1</v>
      </c>
    </row>
    <row r="4335" spans="1:43" x14ac:dyDescent="0.3">
      <c r="A4335" t="s">
        <v>16834</v>
      </c>
      <c r="C4335" t="s">
        <v>16835</v>
      </c>
      <c r="D4335" s="1">
        <v>46288</v>
      </c>
      <c r="E4335" t="s">
        <v>11819</v>
      </c>
      <c r="F4335" t="s">
        <v>9</v>
      </c>
      <c r="G4335">
        <v>4498</v>
      </c>
      <c r="H4335">
        <v>13.49</v>
      </c>
      <c r="I4335">
        <v>2.4300000000000002</v>
      </c>
      <c r="J4335">
        <v>4482.08</v>
      </c>
      <c r="K4335" s="1">
        <v>46290</v>
      </c>
      <c r="L4335" t="s">
        <v>16655</v>
      </c>
      <c r="M4335">
        <f t="shared" si="804"/>
        <v>1</v>
      </c>
      <c r="N4335">
        <f>COUNTIF(Orders!$A:$A,C4335)</f>
        <v>1</v>
      </c>
      <c r="P4335">
        <f>COUNTIF(Orders!$H:$H,UPPER(SUBSTITUTE(TRIM(C4335),"-","")))</f>
        <v>1</v>
      </c>
      <c r="R4335" t="str">
        <f t="shared" si="805"/>
        <v>Matched Order Reference</v>
      </c>
      <c r="S4335">
        <f t="shared" si="806"/>
        <v>1</v>
      </c>
      <c r="V4335" cm="1">
        <f t="array" ref="V4335">IF(E4335&lt;&gt;"CAPTURE",0,SUMPRODUCT((MDR_Rates!$A$2:$A$10=F4335)*(G4335&gt;MDR_Rates!$B$2:$B$10)*((MDR_Rates!$C$2:$C$10="")+(G4335&lt;=MDR_Rates!$C$2:$C$10))*MDR_Rates!$D$2:$D$10))</f>
        <v>0.3</v>
      </c>
      <c r="W4335">
        <f t="shared" si="807"/>
        <v>13.49</v>
      </c>
      <c r="X4335">
        <f t="shared" si="808"/>
        <v>2.4300000000000002</v>
      </c>
      <c r="Y4335">
        <f t="shared" si="809"/>
        <v>0</v>
      </c>
      <c r="Z4335">
        <f t="shared" si="810"/>
        <v>0</v>
      </c>
      <c r="AG4335" t="str">
        <f t="shared" si="811"/>
        <v/>
      </c>
      <c r="AI4335" t="str">
        <f t="shared" si="812"/>
        <v/>
      </c>
      <c r="AJ4335" t="str">
        <f t="shared" si="813"/>
        <v/>
      </c>
      <c r="AK4335" t="str">
        <f t="shared" si="814"/>
        <v>ORD26005896</v>
      </c>
      <c r="AL4335">
        <f>IF(E4335&lt;&gt;"CAPTURE","",COUNTIF(Orders!$H:$H,AK4335))</f>
        <v>1</v>
      </c>
      <c r="AP4335" t="str">
        <f t="shared" si="815"/>
        <v>Matched to Order</v>
      </c>
      <c r="AQ4335">
        <f>IF(COUNTIF($A$2:A4335,A4335)=1,1,0)</f>
        <v>1</v>
      </c>
    </row>
    <row r="4336" spans="1:43" x14ac:dyDescent="0.3">
      <c r="A4336" t="s">
        <v>16836</v>
      </c>
      <c r="C4336" t="s">
        <v>16837</v>
      </c>
      <c r="D4336" s="1">
        <v>46288</v>
      </c>
      <c r="E4336" t="s">
        <v>11819</v>
      </c>
      <c r="F4336" t="s">
        <v>17</v>
      </c>
      <c r="G4336">
        <v>1499</v>
      </c>
      <c r="H4336">
        <v>26.98</v>
      </c>
      <c r="I4336">
        <v>4.8600000000000003</v>
      </c>
      <c r="J4336">
        <v>1467.16</v>
      </c>
      <c r="K4336" s="1">
        <v>46290</v>
      </c>
      <c r="L4336" t="s">
        <v>16655</v>
      </c>
      <c r="M4336">
        <f t="shared" si="804"/>
        <v>1</v>
      </c>
      <c r="N4336">
        <f>COUNTIF(Orders!$A:$A,C4336)</f>
        <v>0</v>
      </c>
      <c r="P4336">
        <f>COUNTIF(Orders!$H:$H,UPPER(SUBSTITUTE(TRIM(C4336),"-","")))</f>
        <v>1</v>
      </c>
      <c r="R4336" t="str">
        <f t="shared" si="805"/>
        <v>Matched Order Reference</v>
      </c>
      <c r="S4336">
        <f t="shared" si="806"/>
        <v>1</v>
      </c>
      <c r="V4336" cm="1">
        <f t="array" ref="V4336">IF(E4336&lt;&gt;"CAPTURE",0,SUMPRODUCT((MDR_Rates!$A$2:$A$10=F4336)*(G4336&gt;MDR_Rates!$B$2:$B$10)*((MDR_Rates!$C$2:$C$10="")+(G4336&lt;=MDR_Rates!$C$2:$C$10))*MDR_Rates!$D$2:$D$10))</f>
        <v>1.8</v>
      </c>
      <c r="W4336">
        <f t="shared" si="807"/>
        <v>26.98</v>
      </c>
      <c r="X4336">
        <f t="shared" si="808"/>
        <v>4.8600000000000003</v>
      </c>
      <c r="Y4336">
        <f t="shared" si="809"/>
        <v>0</v>
      </c>
      <c r="Z4336">
        <f t="shared" si="810"/>
        <v>0</v>
      </c>
      <c r="AG4336" t="str">
        <f t="shared" si="811"/>
        <v/>
      </c>
      <c r="AI4336" t="str">
        <f t="shared" si="812"/>
        <v/>
      </c>
      <c r="AJ4336" t="str">
        <f t="shared" si="813"/>
        <v/>
      </c>
      <c r="AK4336" t="str">
        <f t="shared" si="814"/>
        <v>ORD26005917</v>
      </c>
      <c r="AL4336">
        <f>IF(E4336&lt;&gt;"CAPTURE","",COUNTIF(Orders!$H:$H,AK4336))</f>
        <v>1</v>
      </c>
      <c r="AP4336" t="str">
        <f t="shared" si="815"/>
        <v>Matched to Order</v>
      </c>
      <c r="AQ4336">
        <f>IF(COUNTIF($A$2:A4336,A4336)=1,1,0)</f>
        <v>1</v>
      </c>
    </row>
    <row r="4337" spans="1:43" x14ac:dyDescent="0.3">
      <c r="A4337" t="s">
        <v>16838</v>
      </c>
      <c r="C4337" t="s">
        <v>11766</v>
      </c>
      <c r="D4337" s="1">
        <v>46288</v>
      </c>
      <c r="E4337" t="s">
        <v>11819</v>
      </c>
      <c r="F4337" t="s">
        <v>44</v>
      </c>
      <c r="G4337">
        <v>1998</v>
      </c>
      <c r="H4337">
        <v>37.96</v>
      </c>
      <c r="I4337">
        <v>6.83</v>
      </c>
      <c r="J4337">
        <v>1953.21</v>
      </c>
      <c r="K4337" s="1">
        <v>46290</v>
      </c>
      <c r="L4337" t="s">
        <v>16655</v>
      </c>
      <c r="M4337">
        <f t="shared" si="804"/>
        <v>1</v>
      </c>
      <c r="N4337">
        <f>COUNTIF(Orders!$A:$A,C4337)</f>
        <v>1</v>
      </c>
      <c r="P4337">
        <f>COUNTIF(Orders!$H:$H,UPPER(SUBSTITUTE(TRIM(C4337),"-","")))</f>
        <v>1</v>
      </c>
      <c r="R4337" t="str">
        <f t="shared" si="805"/>
        <v>Matched Order Reference</v>
      </c>
      <c r="S4337">
        <f t="shared" si="806"/>
        <v>1</v>
      </c>
      <c r="V4337" cm="1">
        <f t="array" ref="V4337">IF(E4337&lt;&gt;"CAPTURE",0,SUMPRODUCT((MDR_Rates!$A$2:$A$10=F4337)*(G4337&gt;MDR_Rates!$B$2:$B$10)*((MDR_Rates!$C$2:$C$10="")+(G4337&lt;=MDR_Rates!$C$2:$C$10))*MDR_Rates!$D$2:$D$10))</f>
        <v>1.9</v>
      </c>
      <c r="W4337">
        <f t="shared" si="807"/>
        <v>37.96</v>
      </c>
      <c r="X4337">
        <f t="shared" si="808"/>
        <v>6.83</v>
      </c>
      <c r="Y4337">
        <f t="shared" si="809"/>
        <v>0</v>
      </c>
      <c r="Z4337">
        <f t="shared" si="810"/>
        <v>0</v>
      </c>
      <c r="AG4337" t="str">
        <f t="shared" si="811"/>
        <v/>
      </c>
      <c r="AI4337" t="str">
        <f t="shared" si="812"/>
        <v/>
      </c>
      <c r="AJ4337" t="str">
        <f t="shared" si="813"/>
        <v/>
      </c>
      <c r="AK4337" t="str">
        <f t="shared" si="814"/>
        <v>ORD26005981</v>
      </c>
      <c r="AL4337">
        <f>IF(E4337&lt;&gt;"CAPTURE","",COUNTIF(Orders!$H:$H,AK4337))</f>
        <v>1</v>
      </c>
      <c r="AP4337" t="str">
        <f t="shared" si="815"/>
        <v>Matched to Order</v>
      </c>
      <c r="AQ4337">
        <f>IF(COUNTIF($A$2:A4337,A4337)=1,1,0)</f>
        <v>1</v>
      </c>
    </row>
    <row r="4338" spans="1:43" x14ac:dyDescent="0.3">
      <c r="A4338" t="s">
        <v>16839</v>
      </c>
      <c r="C4338" t="s">
        <v>16840</v>
      </c>
      <c r="D4338" s="1">
        <v>46288</v>
      </c>
      <c r="E4338" t="s">
        <v>11819</v>
      </c>
      <c r="F4338" t="s">
        <v>17</v>
      </c>
      <c r="G4338">
        <v>3499</v>
      </c>
      <c r="H4338">
        <v>55.98</v>
      </c>
      <c r="I4338">
        <v>10.08</v>
      </c>
      <c r="J4338">
        <v>3432.94</v>
      </c>
      <c r="K4338" s="1">
        <v>46290</v>
      </c>
      <c r="L4338" t="s">
        <v>16655</v>
      </c>
      <c r="M4338">
        <f t="shared" si="804"/>
        <v>1</v>
      </c>
      <c r="N4338">
        <f>COUNTIF(Orders!$A:$A,C4338)</f>
        <v>0</v>
      </c>
      <c r="P4338">
        <f>COUNTIF(Orders!$H:$H,UPPER(SUBSTITUTE(TRIM(C4338),"-","")))</f>
        <v>0</v>
      </c>
      <c r="R4338" t="str">
        <f t="shared" si="805"/>
        <v>Unmatched Order Reference</v>
      </c>
      <c r="S4338">
        <f t="shared" si="806"/>
        <v>1</v>
      </c>
      <c r="V4338" cm="1">
        <f t="array" ref="V4338">IF(E4338&lt;&gt;"CAPTURE",0,SUMPRODUCT((MDR_Rates!$A$2:$A$10=F4338)*(G4338&gt;MDR_Rates!$B$2:$B$10)*((MDR_Rates!$C$2:$C$10="")+(G4338&lt;=MDR_Rates!$C$2:$C$10))*MDR_Rates!$D$2:$D$10))</f>
        <v>1.6</v>
      </c>
      <c r="W4338">
        <f t="shared" si="807"/>
        <v>55.98</v>
      </c>
      <c r="X4338">
        <f t="shared" si="808"/>
        <v>10.08</v>
      </c>
      <c r="Y4338">
        <f t="shared" si="809"/>
        <v>0</v>
      </c>
      <c r="Z4338">
        <f t="shared" si="810"/>
        <v>0</v>
      </c>
      <c r="AG4338" t="str">
        <f t="shared" si="811"/>
        <v/>
      </c>
      <c r="AI4338" t="str">
        <f t="shared" si="812"/>
        <v/>
      </c>
      <c r="AJ4338" t="str">
        <f t="shared" si="813"/>
        <v/>
      </c>
      <c r="AK4338" t="str">
        <f t="shared" si="814"/>
        <v>ORD26006507</v>
      </c>
      <c r="AL4338">
        <f>IF(E4338&lt;&gt;"CAPTURE","",COUNTIF(Orders!$H:$H,AK4338))</f>
        <v>0</v>
      </c>
      <c r="AP4338" t="str">
        <f t="shared" si="815"/>
        <v>Unmatched Order</v>
      </c>
      <c r="AQ4338">
        <f>IF(COUNTIF($A$2:A4338,A4338)=1,1,0)</f>
        <v>1</v>
      </c>
    </row>
    <row r="4339" spans="1:43" x14ac:dyDescent="0.3">
      <c r="A4339" t="s">
        <v>16841</v>
      </c>
      <c r="B4339" t="s">
        <v>16022</v>
      </c>
      <c r="D4339" s="1">
        <v>46288</v>
      </c>
      <c r="E4339" t="s">
        <v>12202</v>
      </c>
      <c r="F4339" t="s">
        <v>9</v>
      </c>
      <c r="G4339">
        <v>7297</v>
      </c>
      <c r="H4339">
        <v>0</v>
      </c>
      <c r="I4339">
        <v>0</v>
      </c>
      <c r="J4339">
        <v>-7297</v>
      </c>
      <c r="K4339" s="1">
        <v>46290</v>
      </c>
      <c r="L4339" t="s">
        <v>16655</v>
      </c>
      <c r="M4339">
        <f t="shared" si="804"/>
        <v>1</v>
      </c>
      <c r="N4339">
        <f>COUNTIF(Orders!$A:$A,C4339)</f>
        <v>0</v>
      </c>
      <c r="P4339">
        <f>COUNTIF(Orders!$H:$H,UPPER(SUBSTITUTE(TRIM(C4339),"-","")))</f>
        <v>1042575</v>
      </c>
      <c r="R4339" t="str">
        <f t="shared" si="805"/>
        <v>Refund</v>
      </c>
      <c r="S4339">
        <f t="shared" si="806"/>
        <v>0</v>
      </c>
      <c r="V4339" cm="1">
        <f t="array" ref="V4339">IF(E4339&lt;&gt;"CAPTURE",0,SUMPRODUCT((MDR_Rates!$A$2:$A$10=F4339)*(G4339&gt;MDR_Rates!$B$2:$B$10)*((MDR_Rates!$C$2:$C$10="")+(G4339&lt;=MDR_Rates!$C$2:$C$10))*MDR_Rates!$D$2:$D$10))</f>
        <v>0</v>
      </c>
      <c r="W4339">
        <f t="shared" si="807"/>
        <v>0</v>
      </c>
      <c r="X4339">
        <f t="shared" si="808"/>
        <v>0</v>
      </c>
      <c r="Y4339">
        <f t="shared" si="809"/>
        <v>0</v>
      </c>
      <c r="Z4339">
        <f t="shared" si="810"/>
        <v>0</v>
      </c>
      <c r="AG4339" t="str">
        <f t="shared" si="811"/>
        <v>Original Capture Found</v>
      </c>
      <c r="AI4339">
        <f t="shared" si="812"/>
        <v>7297</v>
      </c>
      <c r="AJ4339" t="str">
        <f t="shared" si="813"/>
        <v>Full Refund</v>
      </c>
      <c r="AK4339" t="str">
        <f t="shared" si="814"/>
        <v/>
      </c>
      <c r="AL4339" t="str">
        <f>IF(E4339&lt;&gt;"CAPTURE","",COUNTIF(Orders!$H:$H,AK4339))</f>
        <v/>
      </c>
      <c r="AP4339" t="str">
        <f t="shared" si="815"/>
        <v/>
      </c>
      <c r="AQ4339">
        <f>IF(COUNTIF($A$2:A4339,A4339)=1,1,0)</f>
        <v>1</v>
      </c>
    </row>
    <row r="4340" spans="1:43" x14ac:dyDescent="0.3">
      <c r="A4340" t="s">
        <v>16842</v>
      </c>
      <c r="B4340" t="s">
        <v>15536</v>
      </c>
      <c r="D4340" s="1">
        <v>46288</v>
      </c>
      <c r="E4340" t="s">
        <v>12202</v>
      </c>
      <c r="F4340" t="s">
        <v>9</v>
      </c>
      <c r="G4340">
        <v>2998</v>
      </c>
      <c r="H4340">
        <v>0</v>
      </c>
      <c r="I4340">
        <v>0</v>
      </c>
      <c r="J4340">
        <v>-2998</v>
      </c>
      <c r="K4340" s="1">
        <v>46290</v>
      </c>
      <c r="L4340" t="s">
        <v>16655</v>
      </c>
      <c r="M4340">
        <f t="shared" si="804"/>
        <v>1</v>
      </c>
      <c r="N4340">
        <f>COUNTIF(Orders!$A:$A,C4340)</f>
        <v>0</v>
      </c>
      <c r="P4340">
        <f>COUNTIF(Orders!$H:$H,UPPER(SUBSTITUTE(TRIM(C4340),"-","")))</f>
        <v>1042575</v>
      </c>
      <c r="R4340" t="str">
        <f t="shared" si="805"/>
        <v>Refund</v>
      </c>
      <c r="S4340">
        <f t="shared" si="806"/>
        <v>0</v>
      </c>
      <c r="V4340" cm="1">
        <f t="array" ref="V4340">IF(E4340&lt;&gt;"CAPTURE",0,SUMPRODUCT((MDR_Rates!$A$2:$A$10=F4340)*(G4340&gt;MDR_Rates!$B$2:$B$10)*((MDR_Rates!$C$2:$C$10="")+(G4340&lt;=MDR_Rates!$C$2:$C$10))*MDR_Rates!$D$2:$D$10))</f>
        <v>0</v>
      </c>
      <c r="W4340">
        <f t="shared" si="807"/>
        <v>0</v>
      </c>
      <c r="X4340">
        <f t="shared" si="808"/>
        <v>0</v>
      </c>
      <c r="Y4340">
        <f t="shared" si="809"/>
        <v>0</v>
      </c>
      <c r="Z4340">
        <f t="shared" si="810"/>
        <v>0</v>
      </c>
      <c r="AG4340" t="str">
        <f t="shared" si="811"/>
        <v>Original Capture Found</v>
      </c>
      <c r="AI4340">
        <f t="shared" si="812"/>
        <v>2998</v>
      </c>
      <c r="AJ4340" t="str">
        <f t="shared" si="813"/>
        <v>Full Refund</v>
      </c>
      <c r="AK4340" t="str">
        <f t="shared" si="814"/>
        <v/>
      </c>
      <c r="AL4340" t="str">
        <f>IF(E4340&lt;&gt;"CAPTURE","",COUNTIF(Orders!$H:$H,AK4340))</f>
        <v/>
      </c>
      <c r="AP4340" t="str">
        <f t="shared" si="815"/>
        <v/>
      </c>
      <c r="AQ4340">
        <f>IF(COUNTIF($A$2:A4340,A4340)=1,1,0)</f>
        <v>1</v>
      </c>
    </row>
    <row r="4341" spans="1:43" x14ac:dyDescent="0.3">
      <c r="A4341" t="s">
        <v>16843</v>
      </c>
      <c r="B4341" t="s">
        <v>16576</v>
      </c>
      <c r="D4341" s="1">
        <v>46288</v>
      </c>
      <c r="E4341" t="s">
        <v>12202</v>
      </c>
      <c r="F4341" t="s">
        <v>17</v>
      </c>
      <c r="G4341">
        <v>2798</v>
      </c>
      <c r="H4341">
        <v>0</v>
      </c>
      <c r="I4341">
        <v>0</v>
      </c>
      <c r="J4341">
        <v>-2798</v>
      </c>
      <c r="K4341" s="1">
        <v>46290</v>
      </c>
      <c r="L4341" t="s">
        <v>16655</v>
      </c>
      <c r="M4341">
        <f t="shared" si="804"/>
        <v>1</v>
      </c>
      <c r="N4341">
        <f>COUNTIF(Orders!$A:$A,C4341)</f>
        <v>0</v>
      </c>
      <c r="P4341">
        <f>COUNTIF(Orders!$H:$H,UPPER(SUBSTITUTE(TRIM(C4341),"-","")))</f>
        <v>1042575</v>
      </c>
      <c r="R4341" t="str">
        <f t="shared" si="805"/>
        <v>Refund</v>
      </c>
      <c r="S4341">
        <f t="shared" si="806"/>
        <v>0</v>
      </c>
      <c r="V4341" cm="1">
        <f t="array" ref="V4341">IF(E4341&lt;&gt;"CAPTURE",0,SUMPRODUCT((MDR_Rates!$A$2:$A$10=F4341)*(G4341&gt;MDR_Rates!$B$2:$B$10)*((MDR_Rates!$C$2:$C$10="")+(G4341&lt;=MDR_Rates!$C$2:$C$10))*MDR_Rates!$D$2:$D$10))</f>
        <v>0</v>
      </c>
      <c r="W4341">
        <f t="shared" si="807"/>
        <v>0</v>
      </c>
      <c r="X4341">
        <f t="shared" si="808"/>
        <v>0</v>
      </c>
      <c r="Y4341">
        <f t="shared" si="809"/>
        <v>0</v>
      </c>
      <c r="Z4341">
        <f t="shared" si="810"/>
        <v>0</v>
      </c>
      <c r="AG4341" t="str">
        <f t="shared" si="811"/>
        <v>Original Capture Found</v>
      </c>
      <c r="AI4341">
        <f t="shared" si="812"/>
        <v>2798</v>
      </c>
      <c r="AJ4341" t="str">
        <f t="shared" si="813"/>
        <v>Full Refund</v>
      </c>
      <c r="AK4341" t="str">
        <f t="shared" si="814"/>
        <v/>
      </c>
      <c r="AL4341" t="str">
        <f>IF(E4341&lt;&gt;"CAPTURE","",COUNTIF(Orders!$H:$H,AK4341))</f>
        <v/>
      </c>
      <c r="AP4341" t="str">
        <f t="shared" si="815"/>
        <v/>
      </c>
      <c r="AQ4341">
        <f>IF(COUNTIF($A$2:A4341,A4341)=1,1,0)</f>
        <v>1</v>
      </c>
    </row>
    <row r="4342" spans="1:43" x14ac:dyDescent="0.3">
      <c r="A4342" t="s">
        <v>16844</v>
      </c>
      <c r="C4342" t="s">
        <v>124</v>
      </c>
      <c r="D4342" s="1">
        <v>46289</v>
      </c>
      <c r="E4342" t="s">
        <v>11819</v>
      </c>
      <c r="F4342" t="s">
        <v>33</v>
      </c>
      <c r="G4342">
        <v>599</v>
      </c>
      <c r="H4342">
        <v>8.99</v>
      </c>
      <c r="I4342">
        <v>1.62</v>
      </c>
      <c r="J4342">
        <v>588.39</v>
      </c>
      <c r="K4342" s="1">
        <v>46291</v>
      </c>
      <c r="L4342" t="s">
        <v>16845</v>
      </c>
      <c r="M4342">
        <f t="shared" si="804"/>
        <v>1</v>
      </c>
      <c r="N4342">
        <f>COUNTIF(Orders!$A:$A,C4342)</f>
        <v>1</v>
      </c>
      <c r="P4342">
        <f>COUNTIF(Orders!$H:$H,UPPER(SUBSTITUTE(TRIM(C4342),"-","")))</f>
        <v>1</v>
      </c>
      <c r="R4342" t="str">
        <f t="shared" si="805"/>
        <v>Matched Order Reference</v>
      </c>
      <c r="S4342">
        <f t="shared" si="806"/>
        <v>1</v>
      </c>
      <c r="V4342" cm="1">
        <f t="array" ref="V4342">IF(E4342&lt;&gt;"CAPTURE",0,SUMPRODUCT((MDR_Rates!$A$2:$A$10=F4342)*(G4342&gt;MDR_Rates!$B$2:$B$10)*((MDR_Rates!$C$2:$C$10="")+(G4342&lt;=MDR_Rates!$C$2:$C$10))*MDR_Rates!$D$2:$D$10))</f>
        <v>1.5</v>
      </c>
      <c r="W4342">
        <f t="shared" si="807"/>
        <v>8.99</v>
      </c>
      <c r="X4342">
        <f t="shared" si="808"/>
        <v>1.62</v>
      </c>
      <c r="Y4342">
        <f t="shared" si="809"/>
        <v>0</v>
      </c>
      <c r="Z4342">
        <f t="shared" si="810"/>
        <v>0</v>
      </c>
      <c r="AG4342" t="str">
        <f t="shared" si="811"/>
        <v/>
      </c>
      <c r="AI4342" t="str">
        <f t="shared" si="812"/>
        <v/>
      </c>
      <c r="AJ4342" t="str">
        <f t="shared" si="813"/>
        <v/>
      </c>
      <c r="AK4342" t="str">
        <f t="shared" si="814"/>
        <v>ORD26000051</v>
      </c>
      <c r="AL4342">
        <f>IF(E4342&lt;&gt;"CAPTURE","",COUNTIF(Orders!$H:$H,AK4342))</f>
        <v>1</v>
      </c>
      <c r="AP4342" t="str">
        <f t="shared" si="815"/>
        <v>Matched to Order</v>
      </c>
      <c r="AQ4342">
        <f>IF(COUNTIF($A$2:A4342,A4342)=1,1,0)</f>
        <v>1</v>
      </c>
    </row>
    <row r="4343" spans="1:43" x14ac:dyDescent="0.3">
      <c r="A4343" t="s">
        <v>16846</v>
      </c>
      <c r="C4343" t="s">
        <v>158</v>
      </c>
      <c r="D4343" s="1">
        <v>46289</v>
      </c>
      <c r="E4343" t="s">
        <v>11819</v>
      </c>
      <c r="F4343" t="s">
        <v>9</v>
      </c>
      <c r="G4343">
        <v>1799</v>
      </c>
      <c r="H4343">
        <v>0</v>
      </c>
      <c r="I4343">
        <v>0</v>
      </c>
      <c r="J4343">
        <v>1799</v>
      </c>
      <c r="K4343" s="1">
        <v>46291</v>
      </c>
      <c r="L4343" t="s">
        <v>16845</v>
      </c>
      <c r="M4343">
        <f t="shared" si="804"/>
        <v>1</v>
      </c>
      <c r="N4343">
        <f>COUNTIF(Orders!$A:$A,C4343)</f>
        <v>1</v>
      </c>
      <c r="P4343">
        <f>COUNTIF(Orders!$H:$H,UPPER(SUBSTITUTE(TRIM(C4343),"-","")))</f>
        <v>1</v>
      </c>
      <c r="R4343" t="str">
        <f t="shared" si="805"/>
        <v>Matched Order Reference</v>
      </c>
      <c r="S4343">
        <f t="shared" si="806"/>
        <v>1</v>
      </c>
      <c r="V4343" cm="1">
        <f t="array" ref="V4343">IF(E4343&lt;&gt;"CAPTURE",0,SUMPRODUCT((MDR_Rates!$A$2:$A$10=F4343)*(G4343&gt;MDR_Rates!$B$2:$B$10)*((MDR_Rates!$C$2:$C$10="")+(G4343&lt;=MDR_Rates!$C$2:$C$10))*MDR_Rates!$D$2:$D$10))</f>
        <v>0</v>
      </c>
      <c r="W4343">
        <f t="shared" si="807"/>
        <v>0</v>
      </c>
      <c r="X4343">
        <f t="shared" si="808"/>
        <v>0</v>
      </c>
      <c r="Y4343">
        <f t="shared" si="809"/>
        <v>0</v>
      </c>
      <c r="Z4343">
        <f t="shared" si="810"/>
        <v>0</v>
      </c>
      <c r="AG4343" t="str">
        <f t="shared" si="811"/>
        <v/>
      </c>
      <c r="AI4343" t="str">
        <f t="shared" si="812"/>
        <v/>
      </c>
      <c r="AJ4343" t="str">
        <f t="shared" si="813"/>
        <v/>
      </c>
      <c r="AK4343" t="str">
        <f t="shared" si="814"/>
        <v>ORD26000068</v>
      </c>
      <c r="AL4343">
        <f>IF(E4343&lt;&gt;"CAPTURE","",COUNTIF(Orders!$H:$H,AK4343))</f>
        <v>1</v>
      </c>
      <c r="AP4343" t="str">
        <f t="shared" si="815"/>
        <v>Matched to Order</v>
      </c>
      <c r="AQ4343">
        <f>IF(COUNTIF($A$2:A4343,A4343)=1,1,0)</f>
        <v>1</v>
      </c>
    </row>
    <row r="4344" spans="1:43" x14ac:dyDescent="0.3">
      <c r="A4344" t="s">
        <v>16847</v>
      </c>
      <c r="C4344" t="s">
        <v>248</v>
      </c>
      <c r="D4344" s="1">
        <v>46289</v>
      </c>
      <c r="E4344" t="s">
        <v>11819</v>
      </c>
      <c r="F4344" t="s">
        <v>44</v>
      </c>
      <c r="G4344">
        <v>6798</v>
      </c>
      <c r="H4344">
        <v>115.57</v>
      </c>
      <c r="I4344">
        <v>20.8</v>
      </c>
      <c r="J4344">
        <v>6661.63</v>
      </c>
      <c r="K4344" s="1">
        <v>46291</v>
      </c>
      <c r="L4344" t="s">
        <v>16845</v>
      </c>
      <c r="M4344">
        <f t="shared" si="804"/>
        <v>1</v>
      </c>
      <c r="N4344">
        <f>COUNTIF(Orders!$A:$A,C4344)</f>
        <v>1</v>
      </c>
      <c r="P4344">
        <f>COUNTIF(Orders!$H:$H,UPPER(SUBSTITUTE(TRIM(C4344),"-","")))</f>
        <v>1</v>
      </c>
      <c r="R4344" t="str">
        <f t="shared" si="805"/>
        <v>Matched Order Reference</v>
      </c>
      <c r="S4344">
        <f t="shared" si="806"/>
        <v>1</v>
      </c>
      <c r="V4344" cm="1">
        <f t="array" ref="V4344">IF(E4344&lt;&gt;"CAPTURE",0,SUMPRODUCT((MDR_Rates!$A$2:$A$10=F4344)*(G4344&gt;MDR_Rates!$B$2:$B$10)*((MDR_Rates!$C$2:$C$10="")+(G4344&lt;=MDR_Rates!$C$2:$C$10))*MDR_Rates!$D$2:$D$10))</f>
        <v>1.7</v>
      </c>
      <c r="W4344">
        <f t="shared" si="807"/>
        <v>115.57</v>
      </c>
      <c r="X4344">
        <f t="shared" si="808"/>
        <v>20.8</v>
      </c>
      <c r="Y4344">
        <f t="shared" si="809"/>
        <v>0</v>
      </c>
      <c r="Z4344">
        <f t="shared" si="810"/>
        <v>0</v>
      </c>
      <c r="AG4344" t="str">
        <f t="shared" si="811"/>
        <v/>
      </c>
      <c r="AI4344" t="str">
        <f t="shared" si="812"/>
        <v/>
      </c>
      <c r="AJ4344" t="str">
        <f t="shared" si="813"/>
        <v/>
      </c>
      <c r="AK4344" t="str">
        <f t="shared" si="814"/>
        <v>ORD26000113</v>
      </c>
      <c r="AL4344">
        <f>IF(E4344&lt;&gt;"CAPTURE","",COUNTIF(Orders!$H:$H,AK4344))</f>
        <v>1</v>
      </c>
      <c r="AP4344" t="str">
        <f t="shared" si="815"/>
        <v>Matched to Order</v>
      </c>
      <c r="AQ4344">
        <f>IF(COUNTIF($A$2:A4344,A4344)=1,1,0)</f>
        <v>1</v>
      </c>
    </row>
    <row r="4345" spans="1:43" x14ac:dyDescent="0.3">
      <c r="A4345" t="s">
        <v>16848</v>
      </c>
      <c r="C4345" t="s">
        <v>346</v>
      </c>
      <c r="D4345" s="1">
        <v>46289</v>
      </c>
      <c r="E4345" t="s">
        <v>11819</v>
      </c>
      <c r="F4345" t="s">
        <v>9</v>
      </c>
      <c r="G4345">
        <v>8798</v>
      </c>
      <c r="H4345">
        <v>26.39</v>
      </c>
      <c r="I4345">
        <v>4.75</v>
      </c>
      <c r="J4345">
        <v>8766.86</v>
      </c>
      <c r="K4345" s="1">
        <v>46291</v>
      </c>
      <c r="L4345" t="s">
        <v>16845</v>
      </c>
      <c r="M4345">
        <f t="shared" si="804"/>
        <v>1</v>
      </c>
      <c r="N4345">
        <f>COUNTIF(Orders!$A:$A,C4345)</f>
        <v>1</v>
      </c>
      <c r="P4345">
        <f>COUNTIF(Orders!$H:$H,UPPER(SUBSTITUTE(TRIM(C4345),"-","")))</f>
        <v>1</v>
      </c>
      <c r="R4345" t="str">
        <f t="shared" si="805"/>
        <v>Matched Order Reference</v>
      </c>
      <c r="S4345">
        <f t="shared" si="806"/>
        <v>1</v>
      </c>
      <c r="V4345" cm="1">
        <f t="array" ref="V4345">IF(E4345&lt;&gt;"CAPTURE",0,SUMPRODUCT((MDR_Rates!$A$2:$A$10=F4345)*(G4345&gt;MDR_Rates!$B$2:$B$10)*((MDR_Rates!$C$2:$C$10="")+(G4345&lt;=MDR_Rates!$C$2:$C$10))*MDR_Rates!$D$2:$D$10))</f>
        <v>0.3</v>
      </c>
      <c r="W4345">
        <f t="shared" si="807"/>
        <v>26.39</v>
      </c>
      <c r="X4345">
        <f t="shared" si="808"/>
        <v>4.75</v>
      </c>
      <c r="Y4345">
        <f t="shared" si="809"/>
        <v>0</v>
      </c>
      <c r="Z4345">
        <f t="shared" si="810"/>
        <v>0</v>
      </c>
      <c r="AG4345" t="str">
        <f t="shared" si="811"/>
        <v/>
      </c>
      <c r="AI4345" t="str">
        <f t="shared" si="812"/>
        <v/>
      </c>
      <c r="AJ4345" t="str">
        <f t="shared" si="813"/>
        <v/>
      </c>
      <c r="AK4345" t="str">
        <f t="shared" si="814"/>
        <v>ORD26000162</v>
      </c>
      <c r="AL4345">
        <f>IF(E4345&lt;&gt;"CAPTURE","",COUNTIF(Orders!$H:$H,AK4345))</f>
        <v>1</v>
      </c>
      <c r="AP4345" t="str">
        <f t="shared" si="815"/>
        <v>Matched to Order</v>
      </c>
      <c r="AQ4345">
        <f>IF(COUNTIF($A$2:A4345,A4345)=1,1,0)</f>
        <v>1</v>
      </c>
    </row>
    <row r="4346" spans="1:43" x14ac:dyDescent="0.3">
      <c r="A4346" t="s">
        <v>16849</v>
      </c>
      <c r="C4346" t="s">
        <v>358</v>
      </c>
      <c r="D4346" s="1">
        <v>46289</v>
      </c>
      <c r="E4346" t="s">
        <v>11819</v>
      </c>
      <c r="F4346" t="s">
        <v>44</v>
      </c>
      <c r="G4346">
        <v>4999</v>
      </c>
      <c r="H4346">
        <v>84.98</v>
      </c>
      <c r="I4346">
        <v>15.3</v>
      </c>
      <c r="J4346">
        <v>4898.72</v>
      </c>
      <c r="K4346" s="1">
        <v>46291</v>
      </c>
      <c r="L4346" t="s">
        <v>16845</v>
      </c>
      <c r="M4346">
        <f t="shared" si="804"/>
        <v>1</v>
      </c>
      <c r="N4346">
        <f>COUNTIF(Orders!$A:$A,C4346)</f>
        <v>1</v>
      </c>
      <c r="P4346">
        <f>COUNTIF(Orders!$H:$H,UPPER(SUBSTITUTE(TRIM(C4346),"-","")))</f>
        <v>1</v>
      </c>
      <c r="R4346" t="str">
        <f t="shared" si="805"/>
        <v>Matched Order Reference</v>
      </c>
      <c r="S4346">
        <f t="shared" si="806"/>
        <v>1</v>
      </c>
      <c r="V4346" cm="1">
        <f t="array" ref="V4346">IF(E4346&lt;&gt;"CAPTURE",0,SUMPRODUCT((MDR_Rates!$A$2:$A$10=F4346)*(G4346&gt;MDR_Rates!$B$2:$B$10)*((MDR_Rates!$C$2:$C$10="")+(G4346&lt;=MDR_Rates!$C$2:$C$10))*MDR_Rates!$D$2:$D$10))</f>
        <v>1.7</v>
      </c>
      <c r="W4346">
        <f t="shared" si="807"/>
        <v>84.98</v>
      </c>
      <c r="X4346">
        <f t="shared" si="808"/>
        <v>15.3</v>
      </c>
      <c r="Y4346">
        <f t="shared" si="809"/>
        <v>0</v>
      </c>
      <c r="Z4346">
        <f t="shared" si="810"/>
        <v>0</v>
      </c>
      <c r="AG4346" t="str">
        <f t="shared" si="811"/>
        <v/>
      </c>
      <c r="AI4346" t="str">
        <f t="shared" si="812"/>
        <v/>
      </c>
      <c r="AJ4346" t="str">
        <f t="shared" si="813"/>
        <v/>
      </c>
      <c r="AK4346" t="str">
        <f t="shared" si="814"/>
        <v>ORD26000168</v>
      </c>
      <c r="AL4346">
        <f>IF(E4346&lt;&gt;"CAPTURE","",COUNTIF(Orders!$H:$H,AK4346))</f>
        <v>1</v>
      </c>
      <c r="AP4346" t="str">
        <f t="shared" si="815"/>
        <v>Matched to Order</v>
      </c>
      <c r="AQ4346">
        <f>IF(COUNTIF($A$2:A4346,A4346)=1,1,0)</f>
        <v>1</v>
      </c>
    </row>
    <row r="4347" spans="1:43" x14ac:dyDescent="0.3">
      <c r="A4347" t="s">
        <v>16850</v>
      </c>
      <c r="C4347" t="s">
        <v>406</v>
      </c>
      <c r="D4347" s="1">
        <v>46289</v>
      </c>
      <c r="E4347" t="s">
        <v>11819</v>
      </c>
      <c r="F4347" t="s">
        <v>9</v>
      </c>
      <c r="G4347">
        <v>1299</v>
      </c>
      <c r="H4347">
        <v>0</v>
      </c>
      <c r="I4347">
        <v>0</v>
      </c>
      <c r="J4347">
        <v>1299</v>
      </c>
      <c r="K4347" s="1">
        <v>46291</v>
      </c>
      <c r="L4347" t="s">
        <v>16845</v>
      </c>
      <c r="M4347">
        <f t="shared" si="804"/>
        <v>1</v>
      </c>
      <c r="N4347">
        <f>COUNTIF(Orders!$A:$A,C4347)</f>
        <v>1</v>
      </c>
      <c r="P4347">
        <f>COUNTIF(Orders!$H:$H,UPPER(SUBSTITUTE(TRIM(C4347),"-","")))</f>
        <v>1</v>
      </c>
      <c r="R4347" t="str">
        <f t="shared" si="805"/>
        <v>Matched Order Reference</v>
      </c>
      <c r="S4347">
        <f t="shared" si="806"/>
        <v>1</v>
      </c>
      <c r="V4347" cm="1">
        <f t="array" ref="V4347">IF(E4347&lt;&gt;"CAPTURE",0,SUMPRODUCT((MDR_Rates!$A$2:$A$10=F4347)*(G4347&gt;MDR_Rates!$B$2:$B$10)*((MDR_Rates!$C$2:$C$10="")+(G4347&lt;=MDR_Rates!$C$2:$C$10))*MDR_Rates!$D$2:$D$10))</f>
        <v>0</v>
      </c>
      <c r="W4347">
        <f t="shared" si="807"/>
        <v>0</v>
      </c>
      <c r="X4347">
        <f t="shared" si="808"/>
        <v>0</v>
      </c>
      <c r="Y4347">
        <f t="shared" si="809"/>
        <v>0</v>
      </c>
      <c r="Z4347">
        <f t="shared" si="810"/>
        <v>0</v>
      </c>
      <c r="AG4347" t="str">
        <f t="shared" si="811"/>
        <v/>
      </c>
      <c r="AI4347" t="str">
        <f t="shared" si="812"/>
        <v/>
      </c>
      <c r="AJ4347" t="str">
        <f t="shared" si="813"/>
        <v/>
      </c>
      <c r="AK4347" t="str">
        <f t="shared" si="814"/>
        <v>ORD26000192</v>
      </c>
      <c r="AL4347">
        <f>IF(E4347&lt;&gt;"CAPTURE","",COUNTIF(Orders!$H:$H,AK4347))</f>
        <v>1</v>
      </c>
      <c r="AP4347" t="str">
        <f t="shared" si="815"/>
        <v>Matched to Order</v>
      </c>
      <c r="AQ4347">
        <f>IF(COUNTIF($A$2:A4347,A4347)=1,1,0)</f>
        <v>1</v>
      </c>
    </row>
    <row r="4348" spans="1:43" x14ac:dyDescent="0.3">
      <c r="A4348" t="s">
        <v>16851</v>
      </c>
      <c r="C4348" t="s">
        <v>494</v>
      </c>
      <c r="D4348" s="1">
        <v>46289</v>
      </c>
      <c r="E4348" t="s">
        <v>11819</v>
      </c>
      <c r="F4348" t="s">
        <v>17</v>
      </c>
      <c r="G4348">
        <v>1598</v>
      </c>
      <c r="H4348">
        <v>28.76</v>
      </c>
      <c r="I4348">
        <v>5.18</v>
      </c>
      <c r="J4348">
        <v>1564.06</v>
      </c>
      <c r="K4348" s="1">
        <v>46291</v>
      </c>
      <c r="L4348" t="s">
        <v>16845</v>
      </c>
      <c r="M4348">
        <f t="shared" si="804"/>
        <v>1</v>
      </c>
      <c r="N4348">
        <f>COUNTIF(Orders!$A:$A,C4348)</f>
        <v>1</v>
      </c>
      <c r="P4348">
        <f>COUNTIF(Orders!$H:$H,UPPER(SUBSTITUTE(TRIM(C4348),"-","")))</f>
        <v>1</v>
      </c>
      <c r="R4348" t="str">
        <f t="shared" si="805"/>
        <v>Matched Order Reference</v>
      </c>
      <c r="S4348">
        <f t="shared" si="806"/>
        <v>1</v>
      </c>
      <c r="V4348" cm="1">
        <f t="array" ref="V4348">IF(E4348&lt;&gt;"CAPTURE",0,SUMPRODUCT((MDR_Rates!$A$2:$A$10=F4348)*(G4348&gt;MDR_Rates!$B$2:$B$10)*((MDR_Rates!$C$2:$C$10="")+(G4348&lt;=MDR_Rates!$C$2:$C$10))*MDR_Rates!$D$2:$D$10))</f>
        <v>1.8</v>
      </c>
      <c r="W4348">
        <f t="shared" si="807"/>
        <v>28.76</v>
      </c>
      <c r="X4348">
        <f t="shared" si="808"/>
        <v>5.18</v>
      </c>
      <c r="Y4348">
        <f t="shared" si="809"/>
        <v>0</v>
      </c>
      <c r="Z4348">
        <f t="shared" si="810"/>
        <v>0</v>
      </c>
      <c r="AG4348" t="str">
        <f t="shared" si="811"/>
        <v/>
      </c>
      <c r="AI4348" t="str">
        <f t="shared" si="812"/>
        <v/>
      </c>
      <c r="AJ4348" t="str">
        <f t="shared" si="813"/>
        <v/>
      </c>
      <c r="AK4348" t="str">
        <f t="shared" si="814"/>
        <v>ORD26000236</v>
      </c>
      <c r="AL4348">
        <f>IF(E4348&lt;&gt;"CAPTURE","",COUNTIF(Orders!$H:$H,AK4348))</f>
        <v>1</v>
      </c>
      <c r="AP4348" t="str">
        <f t="shared" si="815"/>
        <v>Matched to Order</v>
      </c>
      <c r="AQ4348">
        <f>IF(COUNTIF($A$2:A4348,A4348)=1,1,0)</f>
        <v>1</v>
      </c>
    </row>
    <row r="4349" spans="1:43" x14ac:dyDescent="0.3">
      <c r="A4349" t="s">
        <v>16852</v>
      </c>
      <c r="C4349" t="s">
        <v>16853</v>
      </c>
      <c r="D4349" s="1">
        <v>46289</v>
      </c>
      <c r="E4349" t="s">
        <v>11819</v>
      </c>
      <c r="F4349" t="s">
        <v>9</v>
      </c>
      <c r="G4349">
        <v>3098</v>
      </c>
      <c r="H4349">
        <v>9.2899999999999991</v>
      </c>
      <c r="I4349">
        <v>1.67</v>
      </c>
      <c r="J4349">
        <v>3087.04</v>
      </c>
      <c r="K4349" s="1">
        <v>46291</v>
      </c>
      <c r="L4349" t="s">
        <v>16845</v>
      </c>
      <c r="M4349">
        <f t="shared" si="804"/>
        <v>1</v>
      </c>
      <c r="N4349">
        <f>COUNTIF(Orders!$A:$A,C4349)</f>
        <v>1</v>
      </c>
      <c r="P4349">
        <f>COUNTIF(Orders!$H:$H,UPPER(SUBSTITUTE(TRIM(C4349),"-","")))</f>
        <v>1</v>
      </c>
      <c r="R4349" t="str">
        <f t="shared" si="805"/>
        <v>Matched Order Reference</v>
      </c>
      <c r="S4349">
        <f t="shared" si="806"/>
        <v>1</v>
      </c>
      <c r="V4349" cm="1">
        <f t="array" ref="V4349">IF(E4349&lt;&gt;"CAPTURE",0,SUMPRODUCT((MDR_Rates!$A$2:$A$10=F4349)*(G4349&gt;MDR_Rates!$B$2:$B$10)*((MDR_Rates!$C$2:$C$10="")+(G4349&lt;=MDR_Rates!$C$2:$C$10))*MDR_Rates!$D$2:$D$10))</f>
        <v>0.3</v>
      </c>
      <c r="W4349">
        <f t="shared" si="807"/>
        <v>9.2899999999999991</v>
      </c>
      <c r="X4349">
        <f t="shared" si="808"/>
        <v>1.67</v>
      </c>
      <c r="Y4349">
        <f t="shared" si="809"/>
        <v>0</v>
      </c>
      <c r="Z4349">
        <f t="shared" si="810"/>
        <v>0</v>
      </c>
      <c r="AG4349" t="str">
        <f t="shared" si="811"/>
        <v/>
      </c>
      <c r="AI4349" t="str">
        <f t="shared" si="812"/>
        <v/>
      </c>
      <c r="AJ4349" t="str">
        <f t="shared" si="813"/>
        <v/>
      </c>
      <c r="AK4349" t="str">
        <f t="shared" si="814"/>
        <v>ORD26000247</v>
      </c>
      <c r="AL4349">
        <f>IF(E4349&lt;&gt;"CAPTURE","",COUNTIF(Orders!$H:$H,AK4349))</f>
        <v>1</v>
      </c>
      <c r="AP4349" t="str">
        <f t="shared" si="815"/>
        <v>Matched to Order</v>
      </c>
      <c r="AQ4349">
        <f>IF(COUNTIF($A$2:A4349,A4349)=1,1,0)</f>
        <v>1</v>
      </c>
    </row>
    <row r="4350" spans="1:43" x14ac:dyDescent="0.3">
      <c r="A4350" t="s">
        <v>16854</v>
      </c>
      <c r="C4350" t="s">
        <v>528</v>
      </c>
      <c r="D4350" s="1">
        <v>46289</v>
      </c>
      <c r="E4350" t="s">
        <v>11819</v>
      </c>
      <c r="F4350" t="s">
        <v>9</v>
      </c>
      <c r="G4350">
        <v>999</v>
      </c>
      <c r="H4350">
        <v>0</v>
      </c>
      <c r="I4350">
        <v>0</v>
      </c>
      <c r="J4350">
        <v>999</v>
      </c>
      <c r="K4350" s="1">
        <v>46291</v>
      </c>
      <c r="L4350" t="s">
        <v>16845</v>
      </c>
      <c r="M4350">
        <f t="shared" si="804"/>
        <v>1</v>
      </c>
      <c r="N4350">
        <f>COUNTIF(Orders!$A:$A,C4350)</f>
        <v>1</v>
      </c>
      <c r="P4350">
        <f>COUNTIF(Orders!$H:$H,UPPER(SUBSTITUTE(TRIM(C4350),"-","")))</f>
        <v>1</v>
      </c>
      <c r="R4350" t="str">
        <f t="shared" si="805"/>
        <v>Matched Order Reference</v>
      </c>
      <c r="S4350">
        <f t="shared" si="806"/>
        <v>1</v>
      </c>
      <c r="V4350" cm="1">
        <f t="array" ref="V4350">IF(E4350&lt;&gt;"CAPTURE",0,SUMPRODUCT((MDR_Rates!$A$2:$A$10=F4350)*(G4350&gt;MDR_Rates!$B$2:$B$10)*((MDR_Rates!$C$2:$C$10="")+(G4350&lt;=MDR_Rates!$C$2:$C$10))*MDR_Rates!$D$2:$D$10))</f>
        <v>0</v>
      </c>
      <c r="W4350">
        <f t="shared" si="807"/>
        <v>0</v>
      </c>
      <c r="X4350">
        <f t="shared" si="808"/>
        <v>0</v>
      </c>
      <c r="Y4350">
        <f t="shared" si="809"/>
        <v>0</v>
      </c>
      <c r="Z4350">
        <f t="shared" si="810"/>
        <v>0</v>
      </c>
      <c r="AG4350" t="str">
        <f t="shared" si="811"/>
        <v/>
      </c>
      <c r="AI4350" t="str">
        <f t="shared" si="812"/>
        <v/>
      </c>
      <c r="AJ4350" t="str">
        <f t="shared" si="813"/>
        <v/>
      </c>
      <c r="AK4350" t="str">
        <f t="shared" si="814"/>
        <v>ORD26000253</v>
      </c>
      <c r="AL4350">
        <f>IF(E4350&lt;&gt;"CAPTURE","",COUNTIF(Orders!$H:$H,AK4350))</f>
        <v>1</v>
      </c>
      <c r="AP4350" t="str">
        <f t="shared" si="815"/>
        <v>Matched to Order</v>
      </c>
      <c r="AQ4350">
        <f>IF(COUNTIF($A$2:A4350,A4350)=1,1,0)</f>
        <v>1</v>
      </c>
    </row>
    <row r="4351" spans="1:43" x14ac:dyDescent="0.3">
      <c r="A4351" t="s">
        <v>16855</v>
      </c>
      <c r="C4351" t="s">
        <v>714</v>
      </c>
      <c r="D4351" s="1">
        <v>46289</v>
      </c>
      <c r="E4351" t="s">
        <v>11819</v>
      </c>
      <c r="F4351" t="s">
        <v>9</v>
      </c>
      <c r="G4351">
        <v>7999</v>
      </c>
      <c r="H4351">
        <v>24</v>
      </c>
      <c r="I4351">
        <v>4.32</v>
      </c>
      <c r="J4351">
        <v>7970.68</v>
      </c>
      <c r="K4351" s="1">
        <v>46291</v>
      </c>
      <c r="L4351" t="s">
        <v>16845</v>
      </c>
      <c r="M4351">
        <f t="shared" si="804"/>
        <v>1</v>
      </c>
      <c r="N4351">
        <f>COUNTIF(Orders!$A:$A,C4351)</f>
        <v>1</v>
      </c>
      <c r="P4351">
        <f>COUNTIF(Orders!$H:$H,UPPER(SUBSTITUTE(TRIM(C4351),"-","")))</f>
        <v>1</v>
      </c>
      <c r="R4351" t="str">
        <f t="shared" si="805"/>
        <v>Matched Order Reference</v>
      </c>
      <c r="S4351">
        <f t="shared" si="806"/>
        <v>1</v>
      </c>
      <c r="V4351" cm="1">
        <f t="array" ref="V4351">IF(E4351&lt;&gt;"CAPTURE",0,SUMPRODUCT((MDR_Rates!$A$2:$A$10=F4351)*(G4351&gt;MDR_Rates!$B$2:$B$10)*((MDR_Rates!$C$2:$C$10="")+(G4351&lt;=MDR_Rates!$C$2:$C$10))*MDR_Rates!$D$2:$D$10))</f>
        <v>0.3</v>
      </c>
      <c r="W4351">
        <f t="shared" si="807"/>
        <v>24</v>
      </c>
      <c r="X4351">
        <f t="shared" si="808"/>
        <v>4.32</v>
      </c>
      <c r="Y4351">
        <f t="shared" si="809"/>
        <v>0</v>
      </c>
      <c r="Z4351">
        <f t="shared" si="810"/>
        <v>0</v>
      </c>
      <c r="AG4351" t="str">
        <f t="shared" si="811"/>
        <v/>
      </c>
      <c r="AI4351" t="str">
        <f t="shared" si="812"/>
        <v/>
      </c>
      <c r="AJ4351" t="str">
        <f t="shared" si="813"/>
        <v/>
      </c>
      <c r="AK4351" t="str">
        <f t="shared" si="814"/>
        <v>ORD26000346</v>
      </c>
      <c r="AL4351">
        <f>IF(E4351&lt;&gt;"CAPTURE","",COUNTIF(Orders!$H:$H,AK4351))</f>
        <v>1</v>
      </c>
      <c r="AP4351" t="str">
        <f t="shared" si="815"/>
        <v>Matched to Order</v>
      </c>
      <c r="AQ4351">
        <f>IF(COUNTIF($A$2:A4351,A4351)=1,1,0)</f>
        <v>1</v>
      </c>
    </row>
    <row r="4352" spans="1:43" x14ac:dyDescent="0.3">
      <c r="A4352" t="s">
        <v>16856</v>
      </c>
      <c r="C4352" t="s">
        <v>724</v>
      </c>
      <c r="D4352" s="1">
        <v>46289</v>
      </c>
      <c r="E4352" t="s">
        <v>11819</v>
      </c>
      <c r="F4352" t="s">
        <v>9</v>
      </c>
      <c r="G4352">
        <v>1299</v>
      </c>
      <c r="H4352">
        <v>0</v>
      </c>
      <c r="I4352">
        <v>0</v>
      </c>
      <c r="J4352">
        <v>1299</v>
      </c>
      <c r="K4352" s="1">
        <v>46291</v>
      </c>
      <c r="L4352" t="s">
        <v>16845</v>
      </c>
      <c r="M4352">
        <f t="shared" si="804"/>
        <v>1</v>
      </c>
      <c r="N4352">
        <f>COUNTIF(Orders!$A:$A,C4352)</f>
        <v>1</v>
      </c>
      <c r="P4352">
        <f>COUNTIF(Orders!$H:$H,UPPER(SUBSTITUTE(TRIM(C4352),"-","")))</f>
        <v>1</v>
      </c>
      <c r="R4352" t="str">
        <f t="shared" si="805"/>
        <v>Matched Order Reference</v>
      </c>
      <c r="S4352">
        <f t="shared" si="806"/>
        <v>1</v>
      </c>
      <c r="V4352" cm="1">
        <f t="array" ref="V4352">IF(E4352&lt;&gt;"CAPTURE",0,SUMPRODUCT((MDR_Rates!$A$2:$A$10=F4352)*(G4352&gt;MDR_Rates!$B$2:$B$10)*((MDR_Rates!$C$2:$C$10="")+(G4352&lt;=MDR_Rates!$C$2:$C$10))*MDR_Rates!$D$2:$D$10))</f>
        <v>0</v>
      </c>
      <c r="W4352">
        <f t="shared" si="807"/>
        <v>0</v>
      </c>
      <c r="X4352">
        <f t="shared" si="808"/>
        <v>0</v>
      </c>
      <c r="Y4352">
        <f t="shared" si="809"/>
        <v>0</v>
      </c>
      <c r="Z4352">
        <f t="shared" si="810"/>
        <v>0</v>
      </c>
      <c r="AG4352" t="str">
        <f t="shared" si="811"/>
        <v/>
      </c>
      <c r="AI4352" t="str">
        <f t="shared" si="812"/>
        <v/>
      </c>
      <c r="AJ4352" t="str">
        <f t="shared" si="813"/>
        <v/>
      </c>
      <c r="AK4352" t="str">
        <f t="shared" si="814"/>
        <v>ORD26000351</v>
      </c>
      <c r="AL4352">
        <f>IF(E4352&lt;&gt;"CAPTURE","",COUNTIF(Orders!$H:$H,AK4352))</f>
        <v>1</v>
      </c>
      <c r="AP4352" t="str">
        <f t="shared" si="815"/>
        <v>Matched to Order</v>
      </c>
      <c r="AQ4352">
        <f>IF(COUNTIF($A$2:A4352,A4352)=1,1,0)</f>
        <v>1</v>
      </c>
    </row>
    <row r="4353" spans="1:43" x14ac:dyDescent="0.3">
      <c r="A4353" t="s">
        <v>16857</v>
      </c>
      <c r="C4353" t="s">
        <v>794</v>
      </c>
      <c r="D4353" s="1">
        <v>46289</v>
      </c>
      <c r="E4353" t="s">
        <v>11819</v>
      </c>
      <c r="F4353" t="s">
        <v>9</v>
      </c>
      <c r="G4353">
        <v>299</v>
      </c>
      <c r="H4353">
        <v>0</v>
      </c>
      <c r="I4353">
        <v>0</v>
      </c>
      <c r="J4353">
        <v>299</v>
      </c>
      <c r="K4353" s="1">
        <v>46291</v>
      </c>
      <c r="L4353" t="s">
        <v>16845</v>
      </c>
      <c r="M4353">
        <f t="shared" si="804"/>
        <v>1</v>
      </c>
      <c r="N4353">
        <f>COUNTIF(Orders!$A:$A,C4353)</f>
        <v>1</v>
      </c>
      <c r="P4353">
        <f>COUNTIF(Orders!$H:$H,UPPER(SUBSTITUTE(TRIM(C4353),"-","")))</f>
        <v>1</v>
      </c>
      <c r="R4353" t="str">
        <f t="shared" si="805"/>
        <v>Matched Order Reference</v>
      </c>
      <c r="S4353">
        <f t="shared" si="806"/>
        <v>1</v>
      </c>
      <c r="V4353" cm="1">
        <f t="array" ref="V4353">IF(E4353&lt;&gt;"CAPTURE",0,SUMPRODUCT((MDR_Rates!$A$2:$A$10=F4353)*(G4353&gt;MDR_Rates!$B$2:$B$10)*((MDR_Rates!$C$2:$C$10="")+(G4353&lt;=MDR_Rates!$C$2:$C$10))*MDR_Rates!$D$2:$D$10))</f>
        <v>0</v>
      </c>
      <c r="W4353">
        <f t="shared" si="807"/>
        <v>0</v>
      </c>
      <c r="X4353">
        <f t="shared" si="808"/>
        <v>0</v>
      </c>
      <c r="Y4353">
        <f t="shared" si="809"/>
        <v>0</v>
      </c>
      <c r="Z4353">
        <f t="shared" si="810"/>
        <v>0</v>
      </c>
      <c r="AG4353" t="str">
        <f t="shared" si="811"/>
        <v/>
      </c>
      <c r="AI4353" t="str">
        <f t="shared" si="812"/>
        <v/>
      </c>
      <c r="AJ4353" t="str">
        <f t="shared" si="813"/>
        <v/>
      </c>
      <c r="AK4353" t="str">
        <f t="shared" si="814"/>
        <v>ORD26000386</v>
      </c>
      <c r="AL4353">
        <f>IF(E4353&lt;&gt;"CAPTURE","",COUNTIF(Orders!$H:$H,AK4353))</f>
        <v>1</v>
      </c>
      <c r="AP4353" t="str">
        <f t="shared" si="815"/>
        <v>Matched to Order</v>
      </c>
      <c r="AQ4353">
        <f>IF(COUNTIF($A$2:A4353,A4353)=1,1,0)</f>
        <v>1</v>
      </c>
    </row>
    <row r="4354" spans="1:43" x14ac:dyDescent="0.3">
      <c r="A4354" t="s">
        <v>16858</v>
      </c>
      <c r="C4354" t="s">
        <v>852</v>
      </c>
      <c r="D4354" s="1">
        <v>46289</v>
      </c>
      <c r="E4354" t="s">
        <v>11819</v>
      </c>
      <c r="F4354" t="s">
        <v>33</v>
      </c>
      <c r="G4354">
        <v>2847</v>
      </c>
      <c r="H4354">
        <v>34.159999999999997</v>
      </c>
      <c r="I4354">
        <v>6.15</v>
      </c>
      <c r="J4354">
        <v>2806.69</v>
      </c>
      <c r="K4354" s="1">
        <v>46291</v>
      </c>
      <c r="L4354" t="s">
        <v>16845</v>
      </c>
      <c r="M4354">
        <f t="shared" si="804"/>
        <v>1</v>
      </c>
      <c r="N4354">
        <f>COUNTIF(Orders!$A:$A,C4354)</f>
        <v>1</v>
      </c>
      <c r="P4354">
        <f>COUNTIF(Orders!$H:$H,UPPER(SUBSTITUTE(TRIM(C4354),"-","")))</f>
        <v>1</v>
      </c>
      <c r="R4354" t="str">
        <f t="shared" si="805"/>
        <v>Matched Order Reference</v>
      </c>
      <c r="S4354">
        <f t="shared" si="806"/>
        <v>1</v>
      </c>
      <c r="V4354" cm="1">
        <f t="array" ref="V4354">IF(E4354&lt;&gt;"CAPTURE",0,SUMPRODUCT((MDR_Rates!$A$2:$A$10=F4354)*(G4354&gt;MDR_Rates!$B$2:$B$10)*((MDR_Rates!$C$2:$C$10="")+(G4354&lt;=MDR_Rates!$C$2:$C$10))*MDR_Rates!$D$2:$D$10))</f>
        <v>1.2</v>
      </c>
      <c r="W4354">
        <f t="shared" si="807"/>
        <v>34.159999999999997</v>
      </c>
      <c r="X4354">
        <f t="shared" si="808"/>
        <v>6.15</v>
      </c>
      <c r="Y4354">
        <f t="shared" si="809"/>
        <v>0</v>
      </c>
      <c r="Z4354">
        <f t="shared" si="810"/>
        <v>0</v>
      </c>
      <c r="AG4354" t="str">
        <f t="shared" si="811"/>
        <v/>
      </c>
      <c r="AI4354" t="str">
        <f t="shared" si="812"/>
        <v/>
      </c>
      <c r="AJ4354" t="str">
        <f t="shared" si="813"/>
        <v/>
      </c>
      <c r="AK4354" t="str">
        <f t="shared" si="814"/>
        <v>ORD26000415</v>
      </c>
      <c r="AL4354">
        <f>IF(E4354&lt;&gt;"CAPTURE","",COUNTIF(Orders!$H:$H,AK4354))</f>
        <v>1</v>
      </c>
      <c r="AP4354" t="str">
        <f t="shared" si="815"/>
        <v>Matched to Order</v>
      </c>
      <c r="AQ4354">
        <f>IF(COUNTIF($A$2:A4354,A4354)=1,1,0)</f>
        <v>1</v>
      </c>
    </row>
    <row r="4355" spans="1:43" x14ac:dyDescent="0.3">
      <c r="A4355" t="s">
        <v>16859</v>
      </c>
      <c r="C4355" t="s">
        <v>890</v>
      </c>
      <c r="D4355" s="1">
        <v>46289</v>
      </c>
      <c r="E4355" t="s">
        <v>11819</v>
      </c>
      <c r="F4355" t="s">
        <v>9</v>
      </c>
      <c r="G4355">
        <v>6397</v>
      </c>
      <c r="H4355">
        <v>19.190000000000001</v>
      </c>
      <c r="I4355">
        <v>3.45</v>
      </c>
      <c r="J4355">
        <v>6374.36</v>
      </c>
      <c r="K4355" s="1">
        <v>46291</v>
      </c>
      <c r="L4355" t="s">
        <v>16845</v>
      </c>
      <c r="M4355">
        <f t="shared" ref="M4355:M4418" si="816">COUNTIF($A:$A,A4355)</f>
        <v>1</v>
      </c>
      <c r="N4355">
        <f>COUNTIF(Orders!$A:$A,C4355)</f>
        <v>1</v>
      </c>
      <c r="P4355">
        <f>COUNTIF(Orders!$H:$H,UPPER(SUBSTITUTE(TRIM(C4355),"-","")))</f>
        <v>1</v>
      </c>
      <c r="R4355" t="str">
        <f t="shared" ref="R4355:R4418" si="817">IF(E4355="REFUND","Refund",IF(P4355=0,"Unmatched Order Reference","Matched Order Reference"))</f>
        <v>Matched Order Reference</v>
      </c>
      <c r="S4355">
        <f t="shared" ref="S4355:S4418" si="818">COUNTIFS($C$2:$C$5753,C4355,$E$2:$E$5753,"CAPTURE")</f>
        <v>1</v>
      </c>
      <c r="V4355" cm="1">
        <f t="array" ref="V4355">IF(E4355&lt;&gt;"CAPTURE",0,SUMPRODUCT((MDR_Rates!$A$2:$A$10=F4355)*(G4355&gt;MDR_Rates!$B$2:$B$10)*((MDR_Rates!$C$2:$C$10="")+(G4355&lt;=MDR_Rates!$C$2:$C$10))*MDR_Rates!$D$2:$D$10))</f>
        <v>0.3</v>
      </c>
      <c r="W4355">
        <f t="shared" ref="W4355:W4418" si="819">IF(E4355&lt;&gt;"CAPTURE",0,ROUND(G4355*V4355/100,2))</f>
        <v>19.190000000000001</v>
      </c>
      <c r="X4355">
        <f t="shared" ref="X4355:X4418" si="820">IF(E4355&lt;&gt;"CAPTURE",0,ROUND(W4355*18/100,2))</f>
        <v>3.45</v>
      </c>
      <c r="Y4355">
        <f t="shared" ref="Y4355:Y4418" si="821">IF(E4355&lt;&gt;"CAPTURE",0,ROUND(H4355-W4355,2))</f>
        <v>0</v>
      </c>
      <c r="Z4355">
        <f t="shared" ref="Z4355:Z4418" si="822">IF(E4355&lt;&gt;"CAPTURE",0,ROUND(I4355-X4355,2))</f>
        <v>0</v>
      </c>
      <c r="AG4355" t="str">
        <f t="shared" ref="AG4355:AG4418" si="823">IF(E4355&lt;&gt;"REFUND","",IF(COUNTIFS($A:$A,B4355,$E:$E,"CAPTURE")=0,"Missing Original Capture","Original Capture Found"))</f>
        <v/>
      </c>
      <c r="AI4355" t="str">
        <f t="shared" ref="AI4355:AI4418" si="824">IF(E4355="REFUND",_xlfn.MAXIFS($G:$G,$A:$A,B4355,$E:$E,"CAPTURE"),"")</f>
        <v/>
      </c>
      <c r="AJ4355" t="str">
        <f t="shared" ref="AJ4355:AJ4418" si="825">IF(E4355&lt;&gt;"REFUND","",IF(G4355&gt;AI4355,"Refund Exceeds Capture",IF(ABS(G4355-AI4355)&lt;0.01,"Full Refund","Partial Refund")))</f>
        <v/>
      </c>
      <c r="AK4355" t="str">
        <f t="shared" ref="AK4355:AK4418" si="826">UPPER(SUBSTITUTE(TRIM(C4355),"-",""))</f>
        <v>ORD26000434</v>
      </c>
      <c r="AL4355">
        <f>IF(E4355&lt;&gt;"CAPTURE","",COUNTIF(Orders!$H:$H,AK4355))</f>
        <v>1</v>
      </c>
      <c r="AP4355" t="str">
        <f t="shared" ref="AP4355:AP4418" si="827">IF(E4355&lt;&gt;"CAPTURE","",IF(M4355&gt;1,"Duplicate ID - Review",IF(AL4355=0,"Unmatched Order",IF(AL4355=1,"Matched to Order","Multiple Order Matches"))))</f>
        <v>Matched to Order</v>
      </c>
      <c r="AQ4355">
        <f>IF(COUNTIF($A$2:A4355,A4355)=1,1,0)</f>
        <v>1</v>
      </c>
    </row>
    <row r="4356" spans="1:43" x14ac:dyDescent="0.3">
      <c r="A4356" t="s">
        <v>16860</v>
      </c>
      <c r="C4356" t="s">
        <v>967</v>
      </c>
      <c r="D4356" s="1">
        <v>46289</v>
      </c>
      <c r="E4356" t="s">
        <v>11819</v>
      </c>
      <c r="F4356" t="s">
        <v>9</v>
      </c>
      <c r="G4356">
        <v>3348</v>
      </c>
      <c r="H4356">
        <v>10.039999999999999</v>
      </c>
      <c r="I4356">
        <v>1.81</v>
      </c>
      <c r="J4356">
        <v>3336.15</v>
      </c>
      <c r="K4356" s="1">
        <v>46291</v>
      </c>
      <c r="L4356" t="s">
        <v>16845</v>
      </c>
      <c r="M4356">
        <f t="shared" si="816"/>
        <v>1</v>
      </c>
      <c r="N4356">
        <f>COUNTIF(Orders!$A:$A,C4356)</f>
        <v>1</v>
      </c>
      <c r="P4356">
        <f>COUNTIF(Orders!$H:$H,UPPER(SUBSTITUTE(TRIM(C4356),"-","")))</f>
        <v>1</v>
      </c>
      <c r="R4356" t="str">
        <f t="shared" si="817"/>
        <v>Matched Order Reference</v>
      </c>
      <c r="S4356">
        <f t="shared" si="818"/>
        <v>1</v>
      </c>
      <c r="V4356" cm="1">
        <f t="array" ref="V4356">IF(E4356&lt;&gt;"CAPTURE",0,SUMPRODUCT((MDR_Rates!$A$2:$A$10=F4356)*(G4356&gt;MDR_Rates!$B$2:$B$10)*((MDR_Rates!$C$2:$C$10="")+(G4356&lt;=MDR_Rates!$C$2:$C$10))*MDR_Rates!$D$2:$D$10))</f>
        <v>0.3</v>
      </c>
      <c r="W4356">
        <f t="shared" si="819"/>
        <v>10.039999999999999</v>
      </c>
      <c r="X4356">
        <f t="shared" si="820"/>
        <v>1.81</v>
      </c>
      <c r="Y4356">
        <f t="shared" si="821"/>
        <v>0</v>
      </c>
      <c r="Z4356">
        <f t="shared" si="822"/>
        <v>0</v>
      </c>
      <c r="AG4356" t="str">
        <f t="shared" si="823"/>
        <v/>
      </c>
      <c r="AI4356" t="str">
        <f t="shared" si="824"/>
        <v/>
      </c>
      <c r="AJ4356" t="str">
        <f t="shared" si="825"/>
        <v/>
      </c>
      <c r="AK4356" t="str">
        <f t="shared" si="826"/>
        <v>ORD26000473</v>
      </c>
      <c r="AL4356">
        <f>IF(E4356&lt;&gt;"CAPTURE","",COUNTIF(Orders!$H:$H,AK4356))</f>
        <v>1</v>
      </c>
      <c r="AP4356" t="str">
        <f t="shared" si="827"/>
        <v>Matched to Order</v>
      </c>
      <c r="AQ4356">
        <f>IF(COUNTIF($A$2:A4356,A4356)=1,1,0)</f>
        <v>1</v>
      </c>
    </row>
    <row r="4357" spans="1:43" x14ac:dyDescent="0.3">
      <c r="A4357" t="s">
        <v>16861</v>
      </c>
      <c r="C4357" t="s">
        <v>1067</v>
      </c>
      <c r="D4357" s="1">
        <v>46289</v>
      </c>
      <c r="E4357" t="s">
        <v>11819</v>
      </c>
      <c r="F4357" t="s">
        <v>17</v>
      </c>
      <c r="G4357">
        <v>299</v>
      </c>
      <c r="H4357">
        <v>5.38</v>
      </c>
      <c r="I4357">
        <v>0.97</v>
      </c>
      <c r="J4357">
        <v>292.64999999999998</v>
      </c>
      <c r="K4357" s="1">
        <v>46291</v>
      </c>
      <c r="L4357" t="s">
        <v>16845</v>
      </c>
      <c r="M4357">
        <f t="shared" si="816"/>
        <v>1</v>
      </c>
      <c r="N4357">
        <f>COUNTIF(Orders!$A:$A,C4357)</f>
        <v>1</v>
      </c>
      <c r="P4357">
        <f>COUNTIF(Orders!$H:$H,UPPER(SUBSTITUTE(TRIM(C4357),"-","")))</f>
        <v>1</v>
      </c>
      <c r="R4357" t="str">
        <f t="shared" si="817"/>
        <v>Matched Order Reference</v>
      </c>
      <c r="S4357">
        <f t="shared" si="818"/>
        <v>1</v>
      </c>
      <c r="V4357" cm="1">
        <f t="array" ref="V4357">IF(E4357&lt;&gt;"CAPTURE",0,SUMPRODUCT((MDR_Rates!$A$2:$A$10=F4357)*(G4357&gt;MDR_Rates!$B$2:$B$10)*((MDR_Rates!$C$2:$C$10="")+(G4357&lt;=MDR_Rates!$C$2:$C$10))*MDR_Rates!$D$2:$D$10))</f>
        <v>1.8</v>
      </c>
      <c r="W4357">
        <f t="shared" si="819"/>
        <v>5.38</v>
      </c>
      <c r="X4357">
        <f t="shared" si="820"/>
        <v>0.97</v>
      </c>
      <c r="Y4357">
        <f t="shared" si="821"/>
        <v>0</v>
      </c>
      <c r="Z4357">
        <f t="shared" si="822"/>
        <v>0</v>
      </c>
      <c r="AG4357" t="str">
        <f t="shared" si="823"/>
        <v/>
      </c>
      <c r="AI4357" t="str">
        <f t="shared" si="824"/>
        <v/>
      </c>
      <c r="AJ4357" t="str">
        <f t="shared" si="825"/>
        <v/>
      </c>
      <c r="AK4357" t="str">
        <f t="shared" si="826"/>
        <v>ORD26000523</v>
      </c>
      <c r="AL4357">
        <f>IF(E4357&lt;&gt;"CAPTURE","",COUNTIF(Orders!$H:$H,AK4357))</f>
        <v>1</v>
      </c>
      <c r="AP4357" t="str">
        <f t="shared" si="827"/>
        <v>Matched to Order</v>
      </c>
      <c r="AQ4357">
        <f>IF(COUNTIF($A$2:A4357,A4357)=1,1,0)</f>
        <v>1</v>
      </c>
    </row>
    <row r="4358" spans="1:43" x14ac:dyDescent="0.3">
      <c r="A4358" t="s">
        <v>16862</v>
      </c>
      <c r="C4358" t="s">
        <v>1125</v>
      </c>
      <c r="D4358" s="1">
        <v>46289</v>
      </c>
      <c r="E4358" t="s">
        <v>11819</v>
      </c>
      <c r="F4358" t="s">
        <v>9</v>
      </c>
      <c r="G4358">
        <v>5498</v>
      </c>
      <c r="H4358">
        <v>16.489999999999998</v>
      </c>
      <c r="I4358">
        <v>2.97</v>
      </c>
      <c r="J4358">
        <v>5478.54</v>
      </c>
      <c r="K4358" s="1">
        <v>46291</v>
      </c>
      <c r="L4358" t="s">
        <v>16845</v>
      </c>
      <c r="M4358">
        <f t="shared" si="816"/>
        <v>1</v>
      </c>
      <c r="N4358">
        <f>COUNTIF(Orders!$A:$A,C4358)</f>
        <v>1</v>
      </c>
      <c r="P4358">
        <f>COUNTIF(Orders!$H:$H,UPPER(SUBSTITUTE(TRIM(C4358),"-","")))</f>
        <v>1</v>
      </c>
      <c r="R4358" t="str">
        <f t="shared" si="817"/>
        <v>Matched Order Reference</v>
      </c>
      <c r="S4358">
        <f t="shared" si="818"/>
        <v>1</v>
      </c>
      <c r="V4358" cm="1">
        <f t="array" ref="V4358">IF(E4358&lt;&gt;"CAPTURE",0,SUMPRODUCT((MDR_Rates!$A$2:$A$10=F4358)*(G4358&gt;MDR_Rates!$B$2:$B$10)*((MDR_Rates!$C$2:$C$10="")+(G4358&lt;=MDR_Rates!$C$2:$C$10))*MDR_Rates!$D$2:$D$10))</f>
        <v>0.3</v>
      </c>
      <c r="W4358">
        <f t="shared" si="819"/>
        <v>16.489999999999998</v>
      </c>
      <c r="X4358">
        <f t="shared" si="820"/>
        <v>2.97</v>
      </c>
      <c r="Y4358">
        <f t="shared" si="821"/>
        <v>0</v>
      </c>
      <c r="Z4358">
        <f t="shared" si="822"/>
        <v>0</v>
      </c>
      <c r="AG4358" t="str">
        <f t="shared" si="823"/>
        <v/>
      </c>
      <c r="AI4358" t="str">
        <f t="shared" si="824"/>
        <v/>
      </c>
      <c r="AJ4358" t="str">
        <f t="shared" si="825"/>
        <v/>
      </c>
      <c r="AK4358" t="str">
        <f t="shared" si="826"/>
        <v>ORD26000552</v>
      </c>
      <c r="AL4358">
        <f>IF(E4358&lt;&gt;"CAPTURE","",COUNTIF(Orders!$H:$H,AK4358))</f>
        <v>1</v>
      </c>
      <c r="AP4358" t="str">
        <f t="shared" si="827"/>
        <v>Matched to Order</v>
      </c>
      <c r="AQ4358">
        <f>IF(COUNTIF($A$2:A4358,A4358)=1,1,0)</f>
        <v>1</v>
      </c>
    </row>
    <row r="4359" spans="1:43" x14ac:dyDescent="0.3">
      <c r="A4359" t="s">
        <v>16863</v>
      </c>
      <c r="C4359" t="s">
        <v>1191</v>
      </c>
      <c r="D4359" s="1">
        <v>46289</v>
      </c>
      <c r="E4359" t="s">
        <v>11819</v>
      </c>
      <c r="F4359" t="s">
        <v>44</v>
      </c>
      <c r="G4359">
        <v>4298</v>
      </c>
      <c r="H4359">
        <v>73.069999999999993</v>
      </c>
      <c r="I4359">
        <v>13.15</v>
      </c>
      <c r="J4359">
        <v>4211.78</v>
      </c>
      <c r="K4359" s="1">
        <v>46291</v>
      </c>
      <c r="L4359" t="s">
        <v>16845</v>
      </c>
      <c r="M4359">
        <f t="shared" si="816"/>
        <v>1</v>
      </c>
      <c r="N4359">
        <f>COUNTIF(Orders!$A:$A,C4359)</f>
        <v>1</v>
      </c>
      <c r="P4359">
        <f>COUNTIF(Orders!$H:$H,UPPER(SUBSTITUTE(TRIM(C4359),"-","")))</f>
        <v>1</v>
      </c>
      <c r="R4359" t="str">
        <f t="shared" si="817"/>
        <v>Matched Order Reference</v>
      </c>
      <c r="S4359">
        <f t="shared" si="818"/>
        <v>1</v>
      </c>
      <c r="V4359" cm="1">
        <f t="array" ref="V4359">IF(E4359&lt;&gt;"CAPTURE",0,SUMPRODUCT((MDR_Rates!$A$2:$A$10=F4359)*(G4359&gt;MDR_Rates!$B$2:$B$10)*((MDR_Rates!$C$2:$C$10="")+(G4359&lt;=MDR_Rates!$C$2:$C$10))*MDR_Rates!$D$2:$D$10))</f>
        <v>1.7</v>
      </c>
      <c r="W4359">
        <f t="shared" si="819"/>
        <v>73.069999999999993</v>
      </c>
      <c r="X4359">
        <f t="shared" si="820"/>
        <v>13.15</v>
      </c>
      <c r="Y4359">
        <f t="shared" si="821"/>
        <v>0</v>
      </c>
      <c r="Z4359">
        <f t="shared" si="822"/>
        <v>0</v>
      </c>
      <c r="AG4359" t="str">
        <f t="shared" si="823"/>
        <v/>
      </c>
      <c r="AI4359" t="str">
        <f t="shared" si="824"/>
        <v/>
      </c>
      <c r="AJ4359" t="str">
        <f t="shared" si="825"/>
        <v/>
      </c>
      <c r="AK4359" t="str">
        <f t="shared" si="826"/>
        <v>ORD26000585</v>
      </c>
      <c r="AL4359">
        <f>IF(E4359&lt;&gt;"CAPTURE","",COUNTIF(Orders!$H:$H,AK4359))</f>
        <v>1</v>
      </c>
      <c r="AP4359" t="str">
        <f t="shared" si="827"/>
        <v>Matched to Order</v>
      </c>
      <c r="AQ4359">
        <f>IF(COUNTIF($A$2:A4359,A4359)=1,1,0)</f>
        <v>1</v>
      </c>
    </row>
    <row r="4360" spans="1:43" x14ac:dyDescent="0.3">
      <c r="A4360" t="s">
        <v>16864</v>
      </c>
      <c r="C4360" t="s">
        <v>1304</v>
      </c>
      <c r="D4360" s="1">
        <v>46289</v>
      </c>
      <c r="E4360" t="s">
        <v>11819</v>
      </c>
      <c r="F4360" t="s">
        <v>9</v>
      </c>
      <c r="G4360">
        <v>1648</v>
      </c>
      <c r="H4360">
        <v>0</v>
      </c>
      <c r="I4360">
        <v>0</v>
      </c>
      <c r="J4360">
        <v>1648</v>
      </c>
      <c r="K4360" s="1">
        <v>46291</v>
      </c>
      <c r="L4360" t="s">
        <v>16845</v>
      </c>
      <c r="M4360">
        <f t="shared" si="816"/>
        <v>1</v>
      </c>
      <c r="N4360">
        <f>COUNTIF(Orders!$A:$A,C4360)</f>
        <v>1</v>
      </c>
      <c r="P4360">
        <f>COUNTIF(Orders!$H:$H,UPPER(SUBSTITUTE(TRIM(C4360),"-","")))</f>
        <v>1</v>
      </c>
      <c r="R4360" t="str">
        <f t="shared" si="817"/>
        <v>Matched Order Reference</v>
      </c>
      <c r="S4360">
        <f t="shared" si="818"/>
        <v>1</v>
      </c>
      <c r="V4360" cm="1">
        <f t="array" ref="V4360">IF(E4360&lt;&gt;"CAPTURE",0,SUMPRODUCT((MDR_Rates!$A$2:$A$10=F4360)*(G4360&gt;MDR_Rates!$B$2:$B$10)*((MDR_Rates!$C$2:$C$10="")+(G4360&lt;=MDR_Rates!$C$2:$C$10))*MDR_Rates!$D$2:$D$10))</f>
        <v>0</v>
      </c>
      <c r="W4360">
        <f t="shared" si="819"/>
        <v>0</v>
      </c>
      <c r="X4360">
        <f t="shared" si="820"/>
        <v>0</v>
      </c>
      <c r="Y4360">
        <f t="shared" si="821"/>
        <v>0</v>
      </c>
      <c r="Z4360">
        <f t="shared" si="822"/>
        <v>0</v>
      </c>
      <c r="AG4360" t="str">
        <f t="shared" si="823"/>
        <v/>
      </c>
      <c r="AI4360" t="str">
        <f t="shared" si="824"/>
        <v/>
      </c>
      <c r="AJ4360" t="str">
        <f t="shared" si="825"/>
        <v/>
      </c>
      <c r="AK4360" t="str">
        <f t="shared" si="826"/>
        <v>ORD26000642</v>
      </c>
      <c r="AL4360">
        <f>IF(E4360&lt;&gt;"CAPTURE","",COUNTIF(Orders!$H:$H,AK4360))</f>
        <v>1</v>
      </c>
      <c r="AP4360" t="str">
        <f t="shared" si="827"/>
        <v>Matched to Order</v>
      </c>
      <c r="AQ4360">
        <f>IF(COUNTIF($A$2:A4360,A4360)=1,1,0)</f>
        <v>1</v>
      </c>
    </row>
    <row r="4361" spans="1:43" x14ac:dyDescent="0.3">
      <c r="A4361" t="s">
        <v>16865</v>
      </c>
      <c r="C4361" t="s">
        <v>1360</v>
      </c>
      <c r="D4361" s="1">
        <v>46289</v>
      </c>
      <c r="E4361" t="s">
        <v>11819</v>
      </c>
      <c r="F4361" t="s">
        <v>33</v>
      </c>
      <c r="G4361">
        <v>2998</v>
      </c>
      <c r="H4361">
        <v>35.979999999999997</v>
      </c>
      <c r="I4361">
        <v>6.48</v>
      </c>
      <c r="J4361">
        <v>2955.54</v>
      </c>
      <c r="K4361" s="1">
        <v>46291</v>
      </c>
      <c r="L4361" t="s">
        <v>16845</v>
      </c>
      <c r="M4361">
        <f t="shared" si="816"/>
        <v>1</v>
      </c>
      <c r="N4361">
        <f>COUNTIF(Orders!$A:$A,C4361)</f>
        <v>1</v>
      </c>
      <c r="P4361">
        <f>COUNTIF(Orders!$H:$H,UPPER(SUBSTITUTE(TRIM(C4361),"-","")))</f>
        <v>1</v>
      </c>
      <c r="R4361" t="str">
        <f t="shared" si="817"/>
        <v>Matched Order Reference</v>
      </c>
      <c r="S4361">
        <f t="shared" si="818"/>
        <v>1</v>
      </c>
      <c r="V4361" cm="1">
        <f t="array" ref="V4361">IF(E4361&lt;&gt;"CAPTURE",0,SUMPRODUCT((MDR_Rates!$A$2:$A$10=F4361)*(G4361&gt;MDR_Rates!$B$2:$B$10)*((MDR_Rates!$C$2:$C$10="")+(G4361&lt;=MDR_Rates!$C$2:$C$10))*MDR_Rates!$D$2:$D$10))</f>
        <v>1.2</v>
      </c>
      <c r="W4361">
        <f t="shared" si="819"/>
        <v>35.979999999999997</v>
      </c>
      <c r="X4361">
        <f t="shared" si="820"/>
        <v>6.48</v>
      </c>
      <c r="Y4361">
        <f t="shared" si="821"/>
        <v>0</v>
      </c>
      <c r="Z4361">
        <f t="shared" si="822"/>
        <v>0</v>
      </c>
      <c r="AG4361" t="str">
        <f t="shared" si="823"/>
        <v/>
      </c>
      <c r="AI4361" t="str">
        <f t="shared" si="824"/>
        <v/>
      </c>
      <c r="AJ4361" t="str">
        <f t="shared" si="825"/>
        <v/>
      </c>
      <c r="AK4361" t="str">
        <f t="shared" si="826"/>
        <v>ORD26000670</v>
      </c>
      <c r="AL4361">
        <f>IF(E4361&lt;&gt;"CAPTURE","",COUNTIF(Orders!$H:$H,AK4361))</f>
        <v>1</v>
      </c>
      <c r="AP4361" t="str">
        <f t="shared" si="827"/>
        <v>Matched to Order</v>
      </c>
      <c r="AQ4361">
        <f>IF(COUNTIF($A$2:A4361,A4361)=1,1,0)</f>
        <v>1</v>
      </c>
    </row>
    <row r="4362" spans="1:43" x14ac:dyDescent="0.3">
      <c r="A4362" t="s">
        <v>16866</v>
      </c>
      <c r="C4362" t="s">
        <v>16867</v>
      </c>
      <c r="D4362" s="1">
        <v>46289</v>
      </c>
      <c r="E4362" t="s">
        <v>11819</v>
      </c>
      <c r="F4362" t="s">
        <v>9</v>
      </c>
      <c r="G4362">
        <v>2797</v>
      </c>
      <c r="H4362">
        <v>8.39</v>
      </c>
      <c r="I4362">
        <v>1.51</v>
      </c>
      <c r="J4362">
        <v>2787.1</v>
      </c>
      <c r="K4362" s="1">
        <v>46291</v>
      </c>
      <c r="L4362" t="s">
        <v>16845</v>
      </c>
      <c r="M4362">
        <f t="shared" si="816"/>
        <v>1</v>
      </c>
      <c r="N4362">
        <f>COUNTIF(Orders!$A:$A,C4362)</f>
        <v>0</v>
      </c>
      <c r="P4362">
        <f>COUNTIF(Orders!$H:$H,UPPER(SUBSTITUTE(TRIM(C4362),"-","")))</f>
        <v>1</v>
      </c>
      <c r="R4362" t="str">
        <f t="shared" si="817"/>
        <v>Matched Order Reference</v>
      </c>
      <c r="S4362">
        <f t="shared" si="818"/>
        <v>1</v>
      </c>
      <c r="V4362" cm="1">
        <f t="array" ref="V4362">IF(E4362&lt;&gt;"CAPTURE",0,SUMPRODUCT((MDR_Rates!$A$2:$A$10=F4362)*(G4362&gt;MDR_Rates!$B$2:$B$10)*((MDR_Rates!$C$2:$C$10="")+(G4362&lt;=MDR_Rates!$C$2:$C$10))*MDR_Rates!$D$2:$D$10))</f>
        <v>0.3</v>
      </c>
      <c r="W4362">
        <f t="shared" si="819"/>
        <v>8.39</v>
      </c>
      <c r="X4362">
        <f t="shared" si="820"/>
        <v>1.51</v>
      </c>
      <c r="Y4362">
        <f t="shared" si="821"/>
        <v>0</v>
      </c>
      <c r="Z4362">
        <f t="shared" si="822"/>
        <v>0</v>
      </c>
      <c r="AG4362" t="str">
        <f t="shared" si="823"/>
        <v/>
      </c>
      <c r="AI4362" t="str">
        <f t="shared" si="824"/>
        <v/>
      </c>
      <c r="AJ4362" t="str">
        <f t="shared" si="825"/>
        <v/>
      </c>
      <c r="AK4362" t="str">
        <f t="shared" si="826"/>
        <v>ORD26000681</v>
      </c>
      <c r="AL4362">
        <f>IF(E4362&lt;&gt;"CAPTURE","",COUNTIF(Orders!$H:$H,AK4362))</f>
        <v>1</v>
      </c>
      <c r="AP4362" t="str">
        <f t="shared" si="827"/>
        <v>Matched to Order</v>
      </c>
      <c r="AQ4362">
        <f>IF(COUNTIF($A$2:A4362,A4362)=1,1,0)</f>
        <v>1</v>
      </c>
    </row>
    <row r="4363" spans="1:43" x14ac:dyDescent="0.3">
      <c r="A4363" t="s">
        <v>16868</v>
      </c>
      <c r="C4363" t="s">
        <v>1412</v>
      </c>
      <c r="D4363" s="1">
        <v>46289</v>
      </c>
      <c r="E4363" t="s">
        <v>11819</v>
      </c>
      <c r="F4363" t="s">
        <v>9</v>
      </c>
      <c r="G4363">
        <v>4997</v>
      </c>
      <c r="H4363">
        <v>14.99</v>
      </c>
      <c r="I4363">
        <v>2.7</v>
      </c>
      <c r="J4363">
        <v>4979.3100000000004</v>
      </c>
      <c r="K4363" s="1">
        <v>46291</v>
      </c>
      <c r="L4363" t="s">
        <v>16845</v>
      </c>
      <c r="M4363">
        <f t="shared" si="816"/>
        <v>1</v>
      </c>
      <c r="N4363">
        <f>COUNTIF(Orders!$A:$A,C4363)</f>
        <v>1</v>
      </c>
      <c r="P4363">
        <f>COUNTIF(Orders!$H:$H,UPPER(SUBSTITUTE(TRIM(C4363),"-","")))</f>
        <v>1</v>
      </c>
      <c r="R4363" t="str">
        <f t="shared" si="817"/>
        <v>Matched Order Reference</v>
      </c>
      <c r="S4363">
        <f t="shared" si="818"/>
        <v>1</v>
      </c>
      <c r="V4363" cm="1">
        <f t="array" ref="V4363">IF(E4363&lt;&gt;"CAPTURE",0,SUMPRODUCT((MDR_Rates!$A$2:$A$10=F4363)*(G4363&gt;MDR_Rates!$B$2:$B$10)*((MDR_Rates!$C$2:$C$10="")+(G4363&lt;=MDR_Rates!$C$2:$C$10))*MDR_Rates!$D$2:$D$10))</f>
        <v>0.3</v>
      </c>
      <c r="W4363">
        <f t="shared" si="819"/>
        <v>14.99</v>
      </c>
      <c r="X4363">
        <f t="shared" si="820"/>
        <v>2.7</v>
      </c>
      <c r="Y4363">
        <f t="shared" si="821"/>
        <v>0</v>
      </c>
      <c r="Z4363">
        <f t="shared" si="822"/>
        <v>0</v>
      </c>
      <c r="AG4363" t="str">
        <f t="shared" si="823"/>
        <v/>
      </c>
      <c r="AI4363" t="str">
        <f t="shared" si="824"/>
        <v/>
      </c>
      <c r="AJ4363" t="str">
        <f t="shared" si="825"/>
        <v/>
      </c>
      <c r="AK4363" t="str">
        <f t="shared" si="826"/>
        <v>ORD26000696</v>
      </c>
      <c r="AL4363">
        <f>IF(E4363&lt;&gt;"CAPTURE","",COUNTIF(Orders!$H:$H,AK4363))</f>
        <v>1</v>
      </c>
      <c r="AP4363" t="str">
        <f t="shared" si="827"/>
        <v>Matched to Order</v>
      </c>
      <c r="AQ4363">
        <f>IF(COUNTIF($A$2:A4363,A4363)=1,1,0)</f>
        <v>1</v>
      </c>
    </row>
    <row r="4364" spans="1:43" x14ac:dyDescent="0.3">
      <c r="A4364" t="s">
        <v>16869</v>
      </c>
      <c r="C4364" t="s">
        <v>1440</v>
      </c>
      <c r="D4364" s="1">
        <v>46289</v>
      </c>
      <c r="E4364" t="s">
        <v>11819</v>
      </c>
      <c r="F4364" t="s">
        <v>44</v>
      </c>
      <c r="G4364">
        <v>1499</v>
      </c>
      <c r="H4364">
        <v>28.48</v>
      </c>
      <c r="I4364">
        <v>5.13</v>
      </c>
      <c r="J4364">
        <v>1465.39</v>
      </c>
      <c r="K4364" s="1">
        <v>46291</v>
      </c>
      <c r="L4364" t="s">
        <v>16845</v>
      </c>
      <c r="M4364">
        <f t="shared" si="816"/>
        <v>1</v>
      </c>
      <c r="N4364">
        <f>COUNTIF(Orders!$A:$A,C4364)</f>
        <v>1</v>
      </c>
      <c r="P4364">
        <f>COUNTIF(Orders!$H:$H,UPPER(SUBSTITUTE(TRIM(C4364),"-","")))</f>
        <v>1</v>
      </c>
      <c r="R4364" t="str">
        <f t="shared" si="817"/>
        <v>Matched Order Reference</v>
      </c>
      <c r="S4364">
        <f t="shared" si="818"/>
        <v>1</v>
      </c>
      <c r="V4364" cm="1">
        <f t="array" ref="V4364">IF(E4364&lt;&gt;"CAPTURE",0,SUMPRODUCT((MDR_Rates!$A$2:$A$10=F4364)*(G4364&gt;MDR_Rates!$B$2:$B$10)*((MDR_Rates!$C$2:$C$10="")+(G4364&lt;=MDR_Rates!$C$2:$C$10))*MDR_Rates!$D$2:$D$10))</f>
        <v>1.9</v>
      </c>
      <c r="W4364">
        <f t="shared" si="819"/>
        <v>28.48</v>
      </c>
      <c r="X4364">
        <f t="shared" si="820"/>
        <v>5.13</v>
      </c>
      <c r="Y4364">
        <f t="shared" si="821"/>
        <v>0</v>
      </c>
      <c r="Z4364">
        <f t="shared" si="822"/>
        <v>0</v>
      </c>
      <c r="AG4364" t="str">
        <f t="shared" si="823"/>
        <v/>
      </c>
      <c r="AI4364" t="str">
        <f t="shared" si="824"/>
        <v/>
      </c>
      <c r="AJ4364" t="str">
        <f t="shared" si="825"/>
        <v/>
      </c>
      <c r="AK4364" t="str">
        <f t="shared" si="826"/>
        <v>ORD26000710</v>
      </c>
      <c r="AL4364">
        <f>IF(E4364&lt;&gt;"CAPTURE","",COUNTIF(Orders!$H:$H,AK4364))</f>
        <v>1</v>
      </c>
      <c r="AP4364" t="str">
        <f t="shared" si="827"/>
        <v>Matched to Order</v>
      </c>
      <c r="AQ4364">
        <f>IF(COUNTIF($A$2:A4364,A4364)=1,1,0)</f>
        <v>1</v>
      </c>
    </row>
    <row r="4365" spans="1:43" x14ac:dyDescent="0.3">
      <c r="A4365" t="s">
        <v>16870</v>
      </c>
      <c r="C4365" t="s">
        <v>16871</v>
      </c>
      <c r="D4365" s="1">
        <v>46289</v>
      </c>
      <c r="E4365" t="s">
        <v>11819</v>
      </c>
      <c r="F4365" t="s">
        <v>9</v>
      </c>
      <c r="G4365">
        <v>3798</v>
      </c>
      <c r="H4365">
        <v>11.39</v>
      </c>
      <c r="I4365">
        <v>2.0499999999999998</v>
      </c>
      <c r="J4365">
        <v>3784.56</v>
      </c>
      <c r="K4365" s="1">
        <v>46291</v>
      </c>
      <c r="L4365" t="s">
        <v>16845</v>
      </c>
      <c r="M4365">
        <f t="shared" si="816"/>
        <v>1</v>
      </c>
      <c r="N4365">
        <f>COUNTIF(Orders!$A:$A,C4365)</f>
        <v>1</v>
      </c>
      <c r="P4365">
        <f>COUNTIF(Orders!$H:$H,UPPER(SUBSTITUTE(TRIM(C4365),"-","")))</f>
        <v>1</v>
      </c>
      <c r="R4365" t="str">
        <f t="shared" si="817"/>
        <v>Matched Order Reference</v>
      </c>
      <c r="S4365">
        <f t="shared" si="818"/>
        <v>1</v>
      </c>
      <c r="V4365" cm="1">
        <f t="array" ref="V4365">IF(E4365&lt;&gt;"CAPTURE",0,SUMPRODUCT((MDR_Rates!$A$2:$A$10=F4365)*(G4365&gt;MDR_Rates!$B$2:$B$10)*((MDR_Rates!$C$2:$C$10="")+(G4365&lt;=MDR_Rates!$C$2:$C$10))*MDR_Rates!$D$2:$D$10))</f>
        <v>0.3</v>
      </c>
      <c r="W4365">
        <f t="shared" si="819"/>
        <v>11.39</v>
      </c>
      <c r="X4365">
        <f t="shared" si="820"/>
        <v>2.0499999999999998</v>
      </c>
      <c r="Y4365">
        <f t="shared" si="821"/>
        <v>0</v>
      </c>
      <c r="Z4365">
        <f t="shared" si="822"/>
        <v>0</v>
      </c>
      <c r="AG4365" t="str">
        <f t="shared" si="823"/>
        <v/>
      </c>
      <c r="AI4365" t="str">
        <f t="shared" si="824"/>
        <v/>
      </c>
      <c r="AJ4365" t="str">
        <f t="shared" si="825"/>
        <v/>
      </c>
      <c r="AK4365" t="str">
        <f t="shared" si="826"/>
        <v>ORD26000714</v>
      </c>
      <c r="AL4365">
        <f>IF(E4365&lt;&gt;"CAPTURE","",COUNTIF(Orders!$H:$H,AK4365))</f>
        <v>1</v>
      </c>
      <c r="AP4365" t="str">
        <f t="shared" si="827"/>
        <v>Matched to Order</v>
      </c>
      <c r="AQ4365">
        <f>IF(COUNTIF($A$2:A4365,A4365)=1,1,0)</f>
        <v>1</v>
      </c>
    </row>
    <row r="4366" spans="1:43" x14ac:dyDescent="0.3">
      <c r="A4366" t="s">
        <v>16872</v>
      </c>
      <c r="C4366" t="s">
        <v>1458</v>
      </c>
      <c r="D4366" s="1">
        <v>46289</v>
      </c>
      <c r="E4366" t="s">
        <v>11819</v>
      </c>
      <c r="F4366" t="s">
        <v>33</v>
      </c>
      <c r="G4366">
        <v>2497</v>
      </c>
      <c r="H4366">
        <v>29.96</v>
      </c>
      <c r="I4366">
        <v>5.39</v>
      </c>
      <c r="J4366">
        <v>2461.65</v>
      </c>
      <c r="K4366" s="1">
        <v>46291</v>
      </c>
      <c r="L4366" t="s">
        <v>16845</v>
      </c>
      <c r="M4366">
        <f t="shared" si="816"/>
        <v>1</v>
      </c>
      <c r="N4366">
        <f>COUNTIF(Orders!$A:$A,C4366)</f>
        <v>1</v>
      </c>
      <c r="P4366">
        <f>COUNTIF(Orders!$H:$H,UPPER(SUBSTITUTE(TRIM(C4366),"-","")))</f>
        <v>1</v>
      </c>
      <c r="R4366" t="str">
        <f t="shared" si="817"/>
        <v>Matched Order Reference</v>
      </c>
      <c r="S4366">
        <f t="shared" si="818"/>
        <v>1</v>
      </c>
      <c r="V4366" cm="1">
        <f t="array" ref="V4366">IF(E4366&lt;&gt;"CAPTURE",0,SUMPRODUCT((MDR_Rates!$A$2:$A$10=F4366)*(G4366&gt;MDR_Rates!$B$2:$B$10)*((MDR_Rates!$C$2:$C$10="")+(G4366&lt;=MDR_Rates!$C$2:$C$10))*MDR_Rates!$D$2:$D$10))</f>
        <v>1.2</v>
      </c>
      <c r="W4366">
        <f t="shared" si="819"/>
        <v>29.96</v>
      </c>
      <c r="X4366">
        <f t="shared" si="820"/>
        <v>5.39</v>
      </c>
      <c r="Y4366">
        <f t="shared" si="821"/>
        <v>0</v>
      </c>
      <c r="Z4366">
        <f t="shared" si="822"/>
        <v>0</v>
      </c>
      <c r="AG4366" t="str">
        <f t="shared" si="823"/>
        <v/>
      </c>
      <c r="AI4366" t="str">
        <f t="shared" si="824"/>
        <v/>
      </c>
      <c r="AJ4366" t="str">
        <f t="shared" si="825"/>
        <v/>
      </c>
      <c r="AK4366" t="str">
        <f t="shared" si="826"/>
        <v>ORD26000719</v>
      </c>
      <c r="AL4366">
        <f>IF(E4366&lt;&gt;"CAPTURE","",COUNTIF(Orders!$H:$H,AK4366))</f>
        <v>1</v>
      </c>
      <c r="AP4366" t="str">
        <f t="shared" si="827"/>
        <v>Matched to Order</v>
      </c>
      <c r="AQ4366">
        <f>IF(COUNTIF($A$2:A4366,A4366)=1,1,0)</f>
        <v>1</v>
      </c>
    </row>
    <row r="4367" spans="1:43" x14ac:dyDescent="0.3">
      <c r="A4367" t="s">
        <v>16873</v>
      </c>
      <c r="C4367" t="s">
        <v>1478</v>
      </c>
      <c r="D4367" s="1">
        <v>46289</v>
      </c>
      <c r="E4367" t="s">
        <v>11819</v>
      </c>
      <c r="F4367" t="s">
        <v>33</v>
      </c>
      <c r="G4367">
        <v>599</v>
      </c>
      <c r="H4367">
        <v>8.99</v>
      </c>
      <c r="I4367">
        <v>1.62</v>
      </c>
      <c r="J4367">
        <v>588.39</v>
      </c>
      <c r="K4367" s="1">
        <v>46291</v>
      </c>
      <c r="L4367" t="s">
        <v>16845</v>
      </c>
      <c r="M4367">
        <f t="shared" si="816"/>
        <v>1</v>
      </c>
      <c r="N4367">
        <f>COUNTIF(Orders!$A:$A,C4367)</f>
        <v>1</v>
      </c>
      <c r="P4367">
        <f>COUNTIF(Orders!$H:$H,UPPER(SUBSTITUTE(TRIM(C4367),"-","")))</f>
        <v>1</v>
      </c>
      <c r="R4367" t="str">
        <f t="shared" si="817"/>
        <v>Matched Order Reference</v>
      </c>
      <c r="S4367">
        <f t="shared" si="818"/>
        <v>1</v>
      </c>
      <c r="V4367" cm="1">
        <f t="array" ref="V4367">IF(E4367&lt;&gt;"CAPTURE",0,SUMPRODUCT((MDR_Rates!$A$2:$A$10=F4367)*(G4367&gt;MDR_Rates!$B$2:$B$10)*((MDR_Rates!$C$2:$C$10="")+(G4367&lt;=MDR_Rates!$C$2:$C$10))*MDR_Rates!$D$2:$D$10))</f>
        <v>1.5</v>
      </c>
      <c r="W4367">
        <f t="shared" si="819"/>
        <v>8.99</v>
      </c>
      <c r="X4367">
        <f t="shared" si="820"/>
        <v>1.62</v>
      </c>
      <c r="Y4367">
        <f t="shared" si="821"/>
        <v>0</v>
      </c>
      <c r="Z4367">
        <f t="shared" si="822"/>
        <v>0</v>
      </c>
      <c r="AG4367" t="str">
        <f t="shared" si="823"/>
        <v/>
      </c>
      <c r="AI4367" t="str">
        <f t="shared" si="824"/>
        <v/>
      </c>
      <c r="AJ4367" t="str">
        <f t="shared" si="825"/>
        <v/>
      </c>
      <c r="AK4367" t="str">
        <f t="shared" si="826"/>
        <v>ORD26000729</v>
      </c>
      <c r="AL4367">
        <f>IF(E4367&lt;&gt;"CAPTURE","",COUNTIF(Orders!$H:$H,AK4367))</f>
        <v>1</v>
      </c>
      <c r="AP4367" t="str">
        <f t="shared" si="827"/>
        <v>Matched to Order</v>
      </c>
      <c r="AQ4367">
        <f>IF(COUNTIF($A$2:A4367,A4367)=1,1,0)</f>
        <v>1</v>
      </c>
    </row>
    <row r="4368" spans="1:43" x14ac:dyDescent="0.3">
      <c r="A4368" t="s">
        <v>16874</v>
      </c>
      <c r="C4368" t="s">
        <v>1492</v>
      </c>
      <c r="D4368" s="1">
        <v>46289</v>
      </c>
      <c r="E4368" t="s">
        <v>11819</v>
      </c>
      <c r="F4368" t="s">
        <v>9</v>
      </c>
      <c r="G4368">
        <v>2498</v>
      </c>
      <c r="H4368">
        <v>7.49</v>
      </c>
      <c r="I4368">
        <v>1.35</v>
      </c>
      <c r="J4368">
        <v>2489.16</v>
      </c>
      <c r="K4368" s="1">
        <v>46291</v>
      </c>
      <c r="L4368" t="s">
        <v>16845</v>
      </c>
      <c r="M4368">
        <f t="shared" si="816"/>
        <v>1</v>
      </c>
      <c r="N4368">
        <f>COUNTIF(Orders!$A:$A,C4368)</f>
        <v>1</v>
      </c>
      <c r="P4368">
        <f>COUNTIF(Orders!$H:$H,UPPER(SUBSTITUTE(TRIM(C4368),"-","")))</f>
        <v>1</v>
      </c>
      <c r="R4368" t="str">
        <f t="shared" si="817"/>
        <v>Matched Order Reference</v>
      </c>
      <c r="S4368">
        <f t="shared" si="818"/>
        <v>1</v>
      </c>
      <c r="V4368" cm="1">
        <f t="array" ref="V4368">IF(E4368&lt;&gt;"CAPTURE",0,SUMPRODUCT((MDR_Rates!$A$2:$A$10=F4368)*(G4368&gt;MDR_Rates!$B$2:$B$10)*((MDR_Rates!$C$2:$C$10="")+(G4368&lt;=MDR_Rates!$C$2:$C$10))*MDR_Rates!$D$2:$D$10))</f>
        <v>0.3</v>
      </c>
      <c r="W4368">
        <f t="shared" si="819"/>
        <v>7.49</v>
      </c>
      <c r="X4368">
        <f t="shared" si="820"/>
        <v>1.35</v>
      </c>
      <c r="Y4368">
        <f t="shared" si="821"/>
        <v>0</v>
      </c>
      <c r="Z4368">
        <f t="shared" si="822"/>
        <v>0</v>
      </c>
      <c r="AG4368" t="str">
        <f t="shared" si="823"/>
        <v/>
      </c>
      <c r="AI4368" t="str">
        <f t="shared" si="824"/>
        <v/>
      </c>
      <c r="AJ4368" t="str">
        <f t="shared" si="825"/>
        <v/>
      </c>
      <c r="AK4368" t="str">
        <f t="shared" si="826"/>
        <v>ORD26000736</v>
      </c>
      <c r="AL4368">
        <f>IF(E4368&lt;&gt;"CAPTURE","",COUNTIF(Orders!$H:$H,AK4368))</f>
        <v>1</v>
      </c>
      <c r="AP4368" t="str">
        <f t="shared" si="827"/>
        <v>Matched to Order</v>
      </c>
      <c r="AQ4368">
        <f>IF(COUNTIF($A$2:A4368,A4368)=1,1,0)</f>
        <v>1</v>
      </c>
    </row>
    <row r="4369" spans="1:43" x14ac:dyDescent="0.3">
      <c r="A4369" t="s">
        <v>16875</v>
      </c>
      <c r="C4369" t="s">
        <v>1527</v>
      </c>
      <c r="D4369" s="1">
        <v>46289</v>
      </c>
      <c r="E4369" t="s">
        <v>11819</v>
      </c>
      <c r="F4369" t="s">
        <v>9</v>
      </c>
      <c r="G4369">
        <v>4447</v>
      </c>
      <c r="H4369">
        <v>13.34</v>
      </c>
      <c r="I4369">
        <v>2.4</v>
      </c>
      <c r="J4369">
        <v>4431.26</v>
      </c>
      <c r="K4369" s="1">
        <v>46291</v>
      </c>
      <c r="L4369" t="s">
        <v>16845</v>
      </c>
      <c r="M4369">
        <f t="shared" si="816"/>
        <v>1</v>
      </c>
      <c r="N4369">
        <f>COUNTIF(Orders!$A:$A,C4369)</f>
        <v>1</v>
      </c>
      <c r="P4369">
        <f>COUNTIF(Orders!$H:$H,UPPER(SUBSTITUTE(TRIM(C4369),"-","")))</f>
        <v>1</v>
      </c>
      <c r="R4369" t="str">
        <f t="shared" si="817"/>
        <v>Matched Order Reference</v>
      </c>
      <c r="S4369">
        <f t="shared" si="818"/>
        <v>1</v>
      </c>
      <c r="V4369" cm="1">
        <f t="array" ref="V4369">IF(E4369&lt;&gt;"CAPTURE",0,SUMPRODUCT((MDR_Rates!$A$2:$A$10=F4369)*(G4369&gt;MDR_Rates!$B$2:$B$10)*((MDR_Rates!$C$2:$C$10="")+(G4369&lt;=MDR_Rates!$C$2:$C$10))*MDR_Rates!$D$2:$D$10))</f>
        <v>0.3</v>
      </c>
      <c r="W4369">
        <f t="shared" si="819"/>
        <v>13.34</v>
      </c>
      <c r="X4369">
        <f t="shared" si="820"/>
        <v>2.4</v>
      </c>
      <c r="Y4369">
        <f t="shared" si="821"/>
        <v>0</v>
      </c>
      <c r="Z4369">
        <f t="shared" si="822"/>
        <v>0</v>
      </c>
      <c r="AG4369" t="str">
        <f t="shared" si="823"/>
        <v/>
      </c>
      <c r="AI4369" t="str">
        <f t="shared" si="824"/>
        <v/>
      </c>
      <c r="AJ4369" t="str">
        <f t="shared" si="825"/>
        <v/>
      </c>
      <c r="AK4369" t="str">
        <f t="shared" si="826"/>
        <v>ORD26000754</v>
      </c>
      <c r="AL4369">
        <f>IF(E4369&lt;&gt;"CAPTURE","",COUNTIF(Orders!$H:$H,AK4369))</f>
        <v>1</v>
      </c>
      <c r="AP4369" t="str">
        <f t="shared" si="827"/>
        <v>Matched to Order</v>
      </c>
      <c r="AQ4369">
        <f>IF(COUNTIF($A$2:A4369,A4369)=1,1,0)</f>
        <v>1</v>
      </c>
    </row>
    <row r="4370" spans="1:43" x14ac:dyDescent="0.3">
      <c r="A4370" t="s">
        <v>16876</v>
      </c>
      <c r="C4370" t="s">
        <v>1561</v>
      </c>
      <c r="D4370" s="1">
        <v>46289</v>
      </c>
      <c r="E4370" t="s">
        <v>11819</v>
      </c>
      <c r="F4370" t="s">
        <v>9</v>
      </c>
      <c r="G4370">
        <v>599</v>
      </c>
      <c r="H4370">
        <v>0</v>
      </c>
      <c r="I4370">
        <v>0</v>
      </c>
      <c r="J4370">
        <v>599</v>
      </c>
      <c r="K4370" s="1">
        <v>46291</v>
      </c>
      <c r="L4370" t="s">
        <v>16845</v>
      </c>
      <c r="M4370">
        <f t="shared" si="816"/>
        <v>1</v>
      </c>
      <c r="N4370">
        <f>COUNTIF(Orders!$A:$A,C4370)</f>
        <v>1</v>
      </c>
      <c r="P4370">
        <f>COUNTIF(Orders!$H:$H,UPPER(SUBSTITUTE(TRIM(C4370),"-","")))</f>
        <v>1</v>
      </c>
      <c r="R4370" t="str">
        <f t="shared" si="817"/>
        <v>Matched Order Reference</v>
      </c>
      <c r="S4370">
        <f t="shared" si="818"/>
        <v>1</v>
      </c>
      <c r="V4370" cm="1">
        <f t="array" ref="V4370">IF(E4370&lt;&gt;"CAPTURE",0,SUMPRODUCT((MDR_Rates!$A$2:$A$10=F4370)*(G4370&gt;MDR_Rates!$B$2:$B$10)*((MDR_Rates!$C$2:$C$10="")+(G4370&lt;=MDR_Rates!$C$2:$C$10))*MDR_Rates!$D$2:$D$10))</f>
        <v>0</v>
      </c>
      <c r="W4370">
        <f t="shared" si="819"/>
        <v>0</v>
      </c>
      <c r="X4370">
        <f t="shared" si="820"/>
        <v>0</v>
      </c>
      <c r="Y4370">
        <f t="shared" si="821"/>
        <v>0</v>
      </c>
      <c r="Z4370">
        <f t="shared" si="822"/>
        <v>0</v>
      </c>
      <c r="AG4370" t="str">
        <f t="shared" si="823"/>
        <v/>
      </c>
      <c r="AI4370" t="str">
        <f t="shared" si="824"/>
        <v/>
      </c>
      <c r="AJ4370" t="str">
        <f t="shared" si="825"/>
        <v/>
      </c>
      <c r="AK4370" t="str">
        <f t="shared" si="826"/>
        <v>ORD26000771</v>
      </c>
      <c r="AL4370">
        <f>IF(E4370&lt;&gt;"CAPTURE","",COUNTIF(Orders!$H:$H,AK4370))</f>
        <v>1</v>
      </c>
      <c r="AP4370" t="str">
        <f t="shared" si="827"/>
        <v>Matched to Order</v>
      </c>
      <c r="AQ4370">
        <f>IF(COUNTIF($A$2:A4370,A4370)=1,1,0)</f>
        <v>1</v>
      </c>
    </row>
    <row r="4371" spans="1:43" x14ac:dyDescent="0.3">
      <c r="A4371" t="s">
        <v>16877</v>
      </c>
      <c r="C4371" t="s">
        <v>16878</v>
      </c>
      <c r="D4371" s="1">
        <v>46289</v>
      </c>
      <c r="E4371" t="s">
        <v>11819</v>
      </c>
      <c r="F4371" t="s">
        <v>9</v>
      </c>
      <c r="G4371">
        <v>299</v>
      </c>
      <c r="H4371">
        <v>0</v>
      </c>
      <c r="I4371">
        <v>0</v>
      </c>
      <c r="J4371">
        <v>299</v>
      </c>
      <c r="K4371" s="1">
        <v>46291</v>
      </c>
      <c r="L4371" t="s">
        <v>16845</v>
      </c>
      <c r="M4371">
        <f t="shared" si="816"/>
        <v>1</v>
      </c>
      <c r="N4371">
        <f>COUNTIF(Orders!$A:$A,C4371)</f>
        <v>0</v>
      </c>
      <c r="P4371">
        <f>COUNTIF(Orders!$H:$H,UPPER(SUBSTITUTE(TRIM(C4371),"-","")))</f>
        <v>1</v>
      </c>
      <c r="R4371" t="str">
        <f t="shared" si="817"/>
        <v>Matched Order Reference</v>
      </c>
      <c r="S4371">
        <f t="shared" si="818"/>
        <v>1</v>
      </c>
      <c r="V4371" cm="1">
        <f t="array" ref="V4371">IF(E4371&lt;&gt;"CAPTURE",0,SUMPRODUCT((MDR_Rates!$A$2:$A$10=F4371)*(G4371&gt;MDR_Rates!$B$2:$B$10)*((MDR_Rates!$C$2:$C$10="")+(G4371&lt;=MDR_Rates!$C$2:$C$10))*MDR_Rates!$D$2:$D$10))</f>
        <v>0</v>
      </c>
      <c r="W4371">
        <f t="shared" si="819"/>
        <v>0</v>
      </c>
      <c r="X4371">
        <f t="shared" si="820"/>
        <v>0</v>
      </c>
      <c r="Y4371">
        <f t="shared" si="821"/>
        <v>0</v>
      </c>
      <c r="Z4371">
        <f t="shared" si="822"/>
        <v>0</v>
      </c>
      <c r="AG4371" t="str">
        <f t="shared" si="823"/>
        <v/>
      </c>
      <c r="AI4371" t="str">
        <f t="shared" si="824"/>
        <v/>
      </c>
      <c r="AJ4371" t="str">
        <f t="shared" si="825"/>
        <v/>
      </c>
      <c r="AK4371" t="str">
        <f t="shared" si="826"/>
        <v>ORD26000784</v>
      </c>
      <c r="AL4371">
        <f>IF(E4371&lt;&gt;"CAPTURE","",COUNTIF(Orders!$H:$H,AK4371))</f>
        <v>1</v>
      </c>
      <c r="AP4371" t="str">
        <f t="shared" si="827"/>
        <v>Matched to Order</v>
      </c>
      <c r="AQ4371">
        <f>IF(COUNTIF($A$2:A4371,A4371)=1,1,0)</f>
        <v>1</v>
      </c>
    </row>
    <row r="4372" spans="1:43" x14ac:dyDescent="0.3">
      <c r="A4372" t="s">
        <v>16879</v>
      </c>
      <c r="C4372" t="s">
        <v>16880</v>
      </c>
      <c r="D4372" s="1">
        <v>46289</v>
      </c>
      <c r="E4372" t="s">
        <v>11819</v>
      </c>
      <c r="F4372" t="s">
        <v>9</v>
      </c>
      <c r="G4372">
        <v>4999</v>
      </c>
      <c r="H4372">
        <v>15</v>
      </c>
      <c r="I4372">
        <v>2.7</v>
      </c>
      <c r="J4372">
        <v>4981.3</v>
      </c>
      <c r="K4372" s="1">
        <v>46291</v>
      </c>
      <c r="L4372" t="s">
        <v>16845</v>
      </c>
      <c r="M4372">
        <f t="shared" si="816"/>
        <v>1</v>
      </c>
      <c r="N4372">
        <f>COUNTIF(Orders!$A:$A,C4372)</f>
        <v>0</v>
      </c>
      <c r="P4372">
        <f>COUNTIF(Orders!$H:$H,UPPER(SUBSTITUTE(TRIM(C4372),"-","")))</f>
        <v>1</v>
      </c>
      <c r="R4372" t="str">
        <f t="shared" si="817"/>
        <v>Matched Order Reference</v>
      </c>
      <c r="S4372">
        <f t="shared" si="818"/>
        <v>1</v>
      </c>
      <c r="V4372" cm="1">
        <f t="array" ref="V4372">IF(E4372&lt;&gt;"CAPTURE",0,SUMPRODUCT((MDR_Rates!$A$2:$A$10=F4372)*(G4372&gt;MDR_Rates!$B$2:$B$10)*((MDR_Rates!$C$2:$C$10="")+(G4372&lt;=MDR_Rates!$C$2:$C$10))*MDR_Rates!$D$2:$D$10))</f>
        <v>0.3</v>
      </c>
      <c r="W4372">
        <f t="shared" si="819"/>
        <v>15</v>
      </c>
      <c r="X4372">
        <f t="shared" si="820"/>
        <v>2.7</v>
      </c>
      <c r="Y4372">
        <f t="shared" si="821"/>
        <v>0</v>
      </c>
      <c r="Z4372">
        <f t="shared" si="822"/>
        <v>0</v>
      </c>
      <c r="AG4372" t="str">
        <f t="shared" si="823"/>
        <v/>
      </c>
      <c r="AI4372" t="str">
        <f t="shared" si="824"/>
        <v/>
      </c>
      <c r="AJ4372" t="str">
        <f t="shared" si="825"/>
        <v/>
      </c>
      <c r="AK4372" t="str">
        <f t="shared" si="826"/>
        <v>ORD26000800</v>
      </c>
      <c r="AL4372">
        <f>IF(E4372&lt;&gt;"CAPTURE","",COUNTIF(Orders!$H:$H,AK4372))</f>
        <v>1</v>
      </c>
      <c r="AP4372" t="str">
        <f t="shared" si="827"/>
        <v>Matched to Order</v>
      </c>
      <c r="AQ4372">
        <f>IF(COUNTIF($A$2:A4372,A4372)=1,1,0)</f>
        <v>1</v>
      </c>
    </row>
    <row r="4373" spans="1:43" x14ac:dyDescent="0.3">
      <c r="A4373" t="s">
        <v>16881</v>
      </c>
      <c r="C4373" t="s">
        <v>16882</v>
      </c>
      <c r="D4373" s="1">
        <v>46289</v>
      </c>
      <c r="E4373" t="s">
        <v>11819</v>
      </c>
      <c r="F4373" t="s">
        <v>44</v>
      </c>
      <c r="G4373">
        <v>1648</v>
      </c>
      <c r="H4373">
        <v>31.31</v>
      </c>
      <c r="I4373">
        <v>5.64</v>
      </c>
      <c r="J4373">
        <v>1611.05</v>
      </c>
      <c r="K4373" s="1">
        <v>46291</v>
      </c>
      <c r="L4373" t="s">
        <v>16845</v>
      </c>
      <c r="M4373">
        <f t="shared" si="816"/>
        <v>1</v>
      </c>
      <c r="N4373">
        <f>COUNTIF(Orders!$A:$A,C4373)</f>
        <v>0</v>
      </c>
      <c r="P4373">
        <f>COUNTIF(Orders!$H:$H,UPPER(SUBSTITUTE(TRIM(C4373),"-","")))</f>
        <v>1</v>
      </c>
      <c r="R4373" t="str">
        <f t="shared" si="817"/>
        <v>Matched Order Reference</v>
      </c>
      <c r="S4373">
        <f t="shared" si="818"/>
        <v>1</v>
      </c>
      <c r="V4373" cm="1">
        <f t="array" ref="V4373">IF(E4373&lt;&gt;"CAPTURE",0,SUMPRODUCT((MDR_Rates!$A$2:$A$10=F4373)*(G4373&gt;MDR_Rates!$B$2:$B$10)*((MDR_Rates!$C$2:$C$10="")+(G4373&lt;=MDR_Rates!$C$2:$C$10))*MDR_Rates!$D$2:$D$10))</f>
        <v>1.9</v>
      </c>
      <c r="W4373">
        <f t="shared" si="819"/>
        <v>31.31</v>
      </c>
      <c r="X4373">
        <f t="shared" si="820"/>
        <v>5.64</v>
      </c>
      <c r="Y4373">
        <f t="shared" si="821"/>
        <v>0</v>
      </c>
      <c r="Z4373">
        <f t="shared" si="822"/>
        <v>0</v>
      </c>
      <c r="AG4373" t="str">
        <f t="shared" si="823"/>
        <v/>
      </c>
      <c r="AI4373" t="str">
        <f t="shared" si="824"/>
        <v/>
      </c>
      <c r="AJ4373" t="str">
        <f t="shared" si="825"/>
        <v/>
      </c>
      <c r="AK4373" t="str">
        <f t="shared" si="826"/>
        <v>ORD26000812</v>
      </c>
      <c r="AL4373">
        <f>IF(E4373&lt;&gt;"CAPTURE","",COUNTIF(Orders!$H:$H,AK4373))</f>
        <v>1</v>
      </c>
      <c r="AP4373" t="str">
        <f t="shared" si="827"/>
        <v>Matched to Order</v>
      </c>
      <c r="AQ4373">
        <f>IF(COUNTIF($A$2:A4373,A4373)=1,1,0)</f>
        <v>1</v>
      </c>
    </row>
    <row r="4374" spans="1:43" x14ac:dyDescent="0.3">
      <c r="A4374" t="s">
        <v>16883</v>
      </c>
      <c r="C4374" t="s">
        <v>1781</v>
      </c>
      <c r="D4374" s="1">
        <v>46289</v>
      </c>
      <c r="E4374" t="s">
        <v>11819</v>
      </c>
      <c r="F4374" t="s">
        <v>9</v>
      </c>
      <c r="G4374">
        <v>2798</v>
      </c>
      <c r="H4374">
        <v>8.39</v>
      </c>
      <c r="I4374">
        <v>1.51</v>
      </c>
      <c r="J4374">
        <v>2788.1</v>
      </c>
      <c r="K4374" s="1">
        <v>46291</v>
      </c>
      <c r="L4374" t="s">
        <v>16845</v>
      </c>
      <c r="M4374">
        <f t="shared" si="816"/>
        <v>1</v>
      </c>
      <c r="N4374">
        <f>COUNTIF(Orders!$A:$A,C4374)</f>
        <v>1</v>
      </c>
      <c r="P4374">
        <f>COUNTIF(Orders!$H:$H,UPPER(SUBSTITUTE(TRIM(C4374),"-","")))</f>
        <v>1</v>
      </c>
      <c r="R4374" t="str">
        <f t="shared" si="817"/>
        <v>Matched Order Reference</v>
      </c>
      <c r="S4374">
        <f t="shared" si="818"/>
        <v>1</v>
      </c>
      <c r="V4374" cm="1">
        <f t="array" ref="V4374">IF(E4374&lt;&gt;"CAPTURE",0,SUMPRODUCT((MDR_Rates!$A$2:$A$10=F4374)*(G4374&gt;MDR_Rates!$B$2:$B$10)*((MDR_Rates!$C$2:$C$10="")+(G4374&lt;=MDR_Rates!$C$2:$C$10))*MDR_Rates!$D$2:$D$10))</f>
        <v>0.3</v>
      </c>
      <c r="W4374">
        <f t="shared" si="819"/>
        <v>8.39</v>
      </c>
      <c r="X4374">
        <f t="shared" si="820"/>
        <v>1.51</v>
      </c>
      <c r="Y4374">
        <f t="shared" si="821"/>
        <v>0</v>
      </c>
      <c r="Z4374">
        <f t="shared" si="822"/>
        <v>0</v>
      </c>
      <c r="AG4374" t="str">
        <f t="shared" si="823"/>
        <v/>
      </c>
      <c r="AI4374" t="str">
        <f t="shared" si="824"/>
        <v/>
      </c>
      <c r="AJ4374" t="str">
        <f t="shared" si="825"/>
        <v/>
      </c>
      <c r="AK4374" t="str">
        <f t="shared" si="826"/>
        <v>ORD26000882</v>
      </c>
      <c r="AL4374">
        <f>IF(E4374&lt;&gt;"CAPTURE","",COUNTIF(Orders!$H:$H,AK4374))</f>
        <v>1</v>
      </c>
      <c r="AP4374" t="str">
        <f t="shared" si="827"/>
        <v>Matched to Order</v>
      </c>
      <c r="AQ4374">
        <f>IF(COUNTIF($A$2:A4374,A4374)=1,1,0)</f>
        <v>1</v>
      </c>
    </row>
    <row r="4375" spans="1:43" x14ac:dyDescent="0.3">
      <c r="A4375" t="s">
        <v>16884</v>
      </c>
      <c r="C4375" t="s">
        <v>2034</v>
      </c>
      <c r="D4375" s="1">
        <v>46289</v>
      </c>
      <c r="E4375" t="s">
        <v>11819</v>
      </c>
      <c r="F4375" t="s">
        <v>44</v>
      </c>
      <c r="G4375">
        <v>11297</v>
      </c>
      <c r="H4375">
        <v>192.05</v>
      </c>
      <c r="I4375">
        <v>34.57</v>
      </c>
      <c r="J4375">
        <v>11070.38</v>
      </c>
      <c r="K4375" s="1">
        <v>46291</v>
      </c>
      <c r="L4375" t="s">
        <v>16845</v>
      </c>
      <c r="M4375">
        <f t="shared" si="816"/>
        <v>1</v>
      </c>
      <c r="N4375">
        <f>COUNTIF(Orders!$A:$A,C4375)</f>
        <v>1</v>
      </c>
      <c r="P4375">
        <f>COUNTIF(Orders!$H:$H,UPPER(SUBSTITUTE(TRIM(C4375),"-","")))</f>
        <v>1</v>
      </c>
      <c r="R4375" t="str">
        <f t="shared" si="817"/>
        <v>Matched Order Reference</v>
      </c>
      <c r="S4375">
        <f t="shared" si="818"/>
        <v>1</v>
      </c>
      <c r="V4375" cm="1">
        <f t="array" ref="V4375">IF(E4375&lt;&gt;"CAPTURE",0,SUMPRODUCT((MDR_Rates!$A$2:$A$10=F4375)*(G4375&gt;MDR_Rates!$B$2:$B$10)*((MDR_Rates!$C$2:$C$10="")+(G4375&lt;=MDR_Rates!$C$2:$C$10))*MDR_Rates!$D$2:$D$10))</f>
        <v>1.7</v>
      </c>
      <c r="W4375">
        <f t="shared" si="819"/>
        <v>192.05</v>
      </c>
      <c r="X4375">
        <f t="shared" si="820"/>
        <v>34.57</v>
      </c>
      <c r="Y4375">
        <f t="shared" si="821"/>
        <v>0</v>
      </c>
      <c r="Z4375">
        <f t="shared" si="822"/>
        <v>0</v>
      </c>
      <c r="AG4375" t="str">
        <f t="shared" si="823"/>
        <v/>
      </c>
      <c r="AI4375" t="str">
        <f t="shared" si="824"/>
        <v/>
      </c>
      <c r="AJ4375" t="str">
        <f t="shared" si="825"/>
        <v/>
      </c>
      <c r="AK4375" t="str">
        <f t="shared" si="826"/>
        <v>ORD26001009</v>
      </c>
      <c r="AL4375">
        <f>IF(E4375&lt;&gt;"CAPTURE","",COUNTIF(Orders!$H:$H,AK4375))</f>
        <v>1</v>
      </c>
      <c r="AP4375" t="str">
        <f t="shared" si="827"/>
        <v>Matched to Order</v>
      </c>
      <c r="AQ4375">
        <f>IF(COUNTIF($A$2:A4375,A4375)=1,1,0)</f>
        <v>1</v>
      </c>
    </row>
    <row r="4376" spans="1:43" x14ac:dyDescent="0.3">
      <c r="A4376" t="s">
        <v>16885</v>
      </c>
      <c r="C4376" t="s">
        <v>2156</v>
      </c>
      <c r="D4376" s="1">
        <v>46289</v>
      </c>
      <c r="E4376" t="s">
        <v>11819</v>
      </c>
      <c r="F4376" t="s">
        <v>17</v>
      </c>
      <c r="G4376">
        <v>799</v>
      </c>
      <c r="H4376">
        <v>14.38</v>
      </c>
      <c r="I4376">
        <v>2.59</v>
      </c>
      <c r="J4376">
        <v>782.03</v>
      </c>
      <c r="K4376" s="1">
        <v>46291</v>
      </c>
      <c r="L4376" t="s">
        <v>16845</v>
      </c>
      <c r="M4376">
        <f t="shared" si="816"/>
        <v>1</v>
      </c>
      <c r="N4376">
        <f>COUNTIF(Orders!$A:$A,C4376)</f>
        <v>1</v>
      </c>
      <c r="P4376">
        <f>COUNTIF(Orders!$H:$H,UPPER(SUBSTITUTE(TRIM(C4376),"-","")))</f>
        <v>1</v>
      </c>
      <c r="R4376" t="str">
        <f t="shared" si="817"/>
        <v>Matched Order Reference</v>
      </c>
      <c r="S4376">
        <f t="shared" si="818"/>
        <v>1</v>
      </c>
      <c r="V4376" cm="1">
        <f t="array" ref="V4376">IF(E4376&lt;&gt;"CAPTURE",0,SUMPRODUCT((MDR_Rates!$A$2:$A$10=F4376)*(G4376&gt;MDR_Rates!$B$2:$B$10)*((MDR_Rates!$C$2:$C$10="")+(G4376&lt;=MDR_Rates!$C$2:$C$10))*MDR_Rates!$D$2:$D$10))</f>
        <v>1.8</v>
      </c>
      <c r="W4376">
        <f t="shared" si="819"/>
        <v>14.38</v>
      </c>
      <c r="X4376">
        <f t="shared" si="820"/>
        <v>2.59</v>
      </c>
      <c r="Y4376">
        <f t="shared" si="821"/>
        <v>0</v>
      </c>
      <c r="Z4376">
        <f t="shared" si="822"/>
        <v>0</v>
      </c>
      <c r="AG4376" t="str">
        <f t="shared" si="823"/>
        <v/>
      </c>
      <c r="AI4376" t="str">
        <f t="shared" si="824"/>
        <v/>
      </c>
      <c r="AJ4376" t="str">
        <f t="shared" si="825"/>
        <v/>
      </c>
      <c r="AK4376" t="str">
        <f t="shared" si="826"/>
        <v>ORD26001070</v>
      </c>
      <c r="AL4376">
        <f>IF(E4376&lt;&gt;"CAPTURE","",COUNTIF(Orders!$H:$H,AK4376))</f>
        <v>1</v>
      </c>
      <c r="AP4376" t="str">
        <f t="shared" si="827"/>
        <v>Matched to Order</v>
      </c>
      <c r="AQ4376">
        <f>IF(COUNTIF($A$2:A4376,A4376)=1,1,0)</f>
        <v>1</v>
      </c>
    </row>
    <row r="4377" spans="1:43" x14ac:dyDescent="0.3">
      <c r="A4377" t="s">
        <v>16886</v>
      </c>
      <c r="C4377" t="s">
        <v>2315</v>
      </c>
      <c r="D4377" s="1">
        <v>46289</v>
      </c>
      <c r="E4377" t="s">
        <v>11819</v>
      </c>
      <c r="F4377" t="s">
        <v>17</v>
      </c>
      <c r="G4377">
        <v>5597</v>
      </c>
      <c r="H4377">
        <v>89.55</v>
      </c>
      <c r="I4377">
        <v>16.12</v>
      </c>
      <c r="J4377">
        <v>5491.33</v>
      </c>
      <c r="K4377" s="1">
        <v>46291</v>
      </c>
      <c r="L4377" t="s">
        <v>16845</v>
      </c>
      <c r="M4377">
        <f t="shared" si="816"/>
        <v>1</v>
      </c>
      <c r="N4377">
        <f>COUNTIF(Orders!$A:$A,C4377)</f>
        <v>1</v>
      </c>
      <c r="P4377">
        <f>COUNTIF(Orders!$H:$H,UPPER(SUBSTITUTE(TRIM(C4377),"-","")))</f>
        <v>1</v>
      </c>
      <c r="R4377" t="str">
        <f t="shared" si="817"/>
        <v>Matched Order Reference</v>
      </c>
      <c r="S4377">
        <f t="shared" si="818"/>
        <v>1</v>
      </c>
      <c r="V4377" cm="1">
        <f t="array" ref="V4377">IF(E4377&lt;&gt;"CAPTURE",0,SUMPRODUCT((MDR_Rates!$A$2:$A$10=F4377)*(G4377&gt;MDR_Rates!$B$2:$B$10)*((MDR_Rates!$C$2:$C$10="")+(G4377&lt;=MDR_Rates!$C$2:$C$10))*MDR_Rates!$D$2:$D$10))</f>
        <v>1.6</v>
      </c>
      <c r="W4377">
        <f t="shared" si="819"/>
        <v>89.55</v>
      </c>
      <c r="X4377">
        <f t="shared" si="820"/>
        <v>16.12</v>
      </c>
      <c r="Y4377">
        <f t="shared" si="821"/>
        <v>0</v>
      </c>
      <c r="Z4377">
        <f t="shared" si="822"/>
        <v>0</v>
      </c>
      <c r="AG4377" t="str">
        <f t="shared" si="823"/>
        <v/>
      </c>
      <c r="AI4377" t="str">
        <f t="shared" si="824"/>
        <v/>
      </c>
      <c r="AJ4377" t="str">
        <f t="shared" si="825"/>
        <v/>
      </c>
      <c r="AK4377" t="str">
        <f t="shared" si="826"/>
        <v>ORD26001150</v>
      </c>
      <c r="AL4377">
        <f>IF(E4377&lt;&gt;"CAPTURE","",COUNTIF(Orders!$H:$H,AK4377))</f>
        <v>1</v>
      </c>
      <c r="AP4377" t="str">
        <f t="shared" si="827"/>
        <v>Matched to Order</v>
      </c>
      <c r="AQ4377">
        <f>IF(COUNTIF($A$2:A4377,A4377)=1,1,0)</f>
        <v>1</v>
      </c>
    </row>
    <row r="4378" spans="1:43" x14ac:dyDescent="0.3">
      <c r="A4378" t="s">
        <v>16887</v>
      </c>
      <c r="C4378" t="s">
        <v>2430</v>
      </c>
      <c r="D4378" s="1">
        <v>46289</v>
      </c>
      <c r="E4378" t="s">
        <v>11819</v>
      </c>
      <c r="F4378" t="s">
        <v>9</v>
      </c>
      <c r="G4378">
        <v>3499</v>
      </c>
      <c r="H4378">
        <v>10.5</v>
      </c>
      <c r="I4378">
        <v>1.89</v>
      </c>
      <c r="J4378">
        <v>3486.61</v>
      </c>
      <c r="K4378" s="1">
        <v>46291</v>
      </c>
      <c r="L4378" t="s">
        <v>16845</v>
      </c>
      <c r="M4378">
        <f t="shared" si="816"/>
        <v>1</v>
      </c>
      <c r="N4378">
        <f>COUNTIF(Orders!$A:$A,C4378)</f>
        <v>1</v>
      </c>
      <c r="P4378">
        <f>COUNTIF(Orders!$H:$H,UPPER(SUBSTITUTE(TRIM(C4378),"-","")))</f>
        <v>1</v>
      </c>
      <c r="R4378" t="str">
        <f t="shared" si="817"/>
        <v>Matched Order Reference</v>
      </c>
      <c r="S4378">
        <f t="shared" si="818"/>
        <v>1</v>
      </c>
      <c r="V4378" cm="1">
        <f t="array" ref="V4378">IF(E4378&lt;&gt;"CAPTURE",0,SUMPRODUCT((MDR_Rates!$A$2:$A$10=F4378)*(G4378&gt;MDR_Rates!$B$2:$B$10)*((MDR_Rates!$C$2:$C$10="")+(G4378&lt;=MDR_Rates!$C$2:$C$10))*MDR_Rates!$D$2:$D$10))</f>
        <v>0.3</v>
      </c>
      <c r="W4378">
        <f t="shared" si="819"/>
        <v>10.5</v>
      </c>
      <c r="X4378">
        <f t="shared" si="820"/>
        <v>1.89</v>
      </c>
      <c r="Y4378">
        <f t="shared" si="821"/>
        <v>0</v>
      </c>
      <c r="Z4378">
        <f t="shared" si="822"/>
        <v>0</v>
      </c>
      <c r="AG4378" t="str">
        <f t="shared" si="823"/>
        <v/>
      </c>
      <c r="AI4378" t="str">
        <f t="shared" si="824"/>
        <v/>
      </c>
      <c r="AJ4378" t="str">
        <f t="shared" si="825"/>
        <v/>
      </c>
      <c r="AK4378" t="str">
        <f t="shared" si="826"/>
        <v>ORD26001208</v>
      </c>
      <c r="AL4378">
        <f>IF(E4378&lt;&gt;"CAPTURE","",COUNTIF(Orders!$H:$H,AK4378))</f>
        <v>1</v>
      </c>
      <c r="AP4378" t="str">
        <f t="shared" si="827"/>
        <v>Matched to Order</v>
      </c>
      <c r="AQ4378">
        <f>IF(COUNTIF($A$2:A4378,A4378)=1,1,0)</f>
        <v>1</v>
      </c>
    </row>
    <row r="4379" spans="1:43" x14ac:dyDescent="0.3">
      <c r="A4379" t="s">
        <v>16888</v>
      </c>
      <c r="C4379" t="s">
        <v>2580</v>
      </c>
      <c r="D4379" s="1">
        <v>46289</v>
      </c>
      <c r="E4379" t="s">
        <v>11819</v>
      </c>
      <c r="F4379" t="s">
        <v>9</v>
      </c>
      <c r="G4379">
        <v>3499</v>
      </c>
      <c r="H4379">
        <v>10.5</v>
      </c>
      <c r="I4379">
        <v>1.89</v>
      </c>
      <c r="J4379">
        <v>3486.61</v>
      </c>
      <c r="K4379" s="1">
        <v>46291</v>
      </c>
      <c r="L4379" t="s">
        <v>16845</v>
      </c>
      <c r="M4379">
        <f t="shared" si="816"/>
        <v>1</v>
      </c>
      <c r="N4379">
        <f>COUNTIF(Orders!$A:$A,C4379)</f>
        <v>1</v>
      </c>
      <c r="P4379">
        <f>COUNTIF(Orders!$H:$H,UPPER(SUBSTITUTE(TRIM(C4379),"-","")))</f>
        <v>1</v>
      </c>
      <c r="R4379" t="str">
        <f t="shared" si="817"/>
        <v>Matched Order Reference</v>
      </c>
      <c r="S4379">
        <f t="shared" si="818"/>
        <v>1</v>
      </c>
      <c r="V4379" cm="1">
        <f t="array" ref="V4379">IF(E4379&lt;&gt;"CAPTURE",0,SUMPRODUCT((MDR_Rates!$A$2:$A$10=F4379)*(G4379&gt;MDR_Rates!$B$2:$B$10)*((MDR_Rates!$C$2:$C$10="")+(G4379&lt;=MDR_Rates!$C$2:$C$10))*MDR_Rates!$D$2:$D$10))</f>
        <v>0.3</v>
      </c>
      <c r="W4379">
        <f t="shared" si="819"/>
        <v>10.5</v>
      </c>
      <c r="X4379">
        <f t="shared" si="820"/>
        <v>1.89</v>
      </c>
      <c r="Y4379">
        <f t="shared" si="821"/>
        <v>0</v>
      </c>
      <c r="Z4379">
        <f t="shared" si="822"/>
        <v>0</v>
      </c>
      <c r="AG4379" t="str">
        <f t="shared" si="823"/>
        <v/>
      </c>
      <c r="AI4379" t="str">
        <f t="shared" si="824"/>
        <v/>
      </c>
      <c r="AJ4379" t="str">
        <f t="shared" si="825"/>
        <v/>
      </c>
      <c r="AK4379" t="str">
        <f t="shared" si="826"/>
        <v>ORD26001283</v>
      </c>
      <c r="AL4379">
        <f>IF(E4379&lt;&gt;"CAPTURE","",COUNTIF(Orders!$H:$H,AK4379))</f>
        <v>1</v>
      </c>
      <c r="AP4379" t="str">
        <f t="shared" si="827"/>
        <v>Matched to Order</v>
      </c>
      <c r="AQ4379">
        <f>IF(COUNTIF($A$2:A4379,A4379)=1,1,0)</f>
        <v>1</v>
      </c>
    </row>
    <row r="4380" spans="1:43" x14ac:dyDescent="0.3">
      <c r="A4380" t="s">
        <v>16889</v>
      </c>
      <c r="C4380" t="s">
        <v>2616</v>
      </c>
      <c r="D4380" s="1">
        <v>46289</v>
      </c>
      <c r="E4380" t="s">
        <v>11819</v>
      </c>
      <c r="F4380" t="s">
        <v>44</v>
      </c>
      <c r="G4380">
        <v>7999</v>
      </c>
      <c r="H4380">
        <v>135.97999999999999</v>
      </c>
      <c r="I4380">
        <v>24.48</v>
      </c>
      <c r="J4380">
        <v>7838.54</v>
      </c>
      <c r="K4380" s="1">
        <v>46291</v>
      </c>
      <c r="L4380" t="s">
        <v>16845</v>
      </c>
      <c r="M4380">
        <f t="shared" si="816"/>
        <v>1</v>
      </c>
      <c r="N4380">
        <f>COUNTIF(Orders!$A:$A,C4380)</f>
        <v>1</v>
      </c>
      <c r="P4380">
        <f>COUNTIF(Orders!$H:$H,UPPER(SUBSTITUTE(TRIM(C4380),"-","")))</f>
        <v>1</v>
      </c>
      <c r="R4380" t="str">
        <f t="shared" si="817"/>
        <v>Matched Order Reference</v>
      </c>
      <c r="S4380">
        <f t="shared" si="818"/>
        <v>1</v>
      </c>
      <c r="V4380" cm="1">
        <f t="array" ref="V4380">IF(E4380&lt;&gt;"CAPTURE",0,SUMPRODUCT((MDR_Rates!$A$2:$A$10=F4380)*(G4380&gt;MDR_Rates!$B$2:$B$10)*((MDR_Rates!$C$2:$C$10="")+(G4380&lt;=MDR_Rates!$C$2:$C$10))*MDR_Rates!$D$2:$D$10))</f>
        <v>1.7</v>
      </c>
      <c r="W4380">
        <f t="shared" si="819"/>
        <v>135.97999999999999</v>
      </c>
      <c r="X4380">
        <f t="shared" si="820"/>
        <v>24.48</v>
      </c>
      <c r="Y4380">
        <f t="shared" si="821"/>
        <v>0</v>
      </c>
      <c r="Z4380">
        <f t="shared" si="822"/>
        <v>0</v>
      </c>
      <c r="AG4380" t="str">
        <f t="shared" si="823"/>
        <v/>
      </c>
      <c r="AI4380" t="str">
        <f t="shared" si="824"/>
        <v/>
      </c>
      <c r="AJ4380" t="str">
        <f t="shared" si="825"/>
        <v/>
      </c>
      <c r="AK4380" t="str">
        <f t="shared" si="826"/>
        <v>ORD26001301</v>
      </c>
      <c r="AL4380">
        <f>IF(E4380&lt;&gt;"CAPTURE","",COUNTIF(Orders!$H:$H,AK4380))</f>
        <v>1</v>
      </c>
      <c r="AP4380" t="str">
        <f t="shared" si="827"/>
        <v>Matched to Order</v>
      </c>
      <c r="AQ4380">
        <f>IF(COUNTIF($A$2:A4380,A4380)=1,1,0)</f>
        <v>1</v>
      </c>
    </row>
    <row r="4381" spans="1:43" x14ac:dyDescent="0.3">
      <c r="A4381" t="s">
        <v>16890</v>
      </c>
      <c r="C4381" t="s">
        <v>2708</v>
      </c>
      <c r="D4381" s="1">
        <v>46289</v>
      </c>
      <c r="E4381" t="s">
        <v>11819</v>
      </c>
      <c r="F4381" t="s">
        <v>44</v>
      </c>
      <c r="G4381">
        <v>799</v>
      </c>
      <c r="H4381">
        <v>15.18</v>
      </c>
      <c r="I4381">
        <v>2.73</v>
      </c>
      <c r="J4381">
        <v>781.09</v>
      </c>
      <c r="K4381" s="1">
        <v>46291</v>
      </c>
      <c r="L4381" t="s">
        <v>16845</v>
      </c>
      <c r="M4381">
        <f t="shared" si="816"/>
        <v>1</v>
      </c>
      <c r="N4381">
        <f>COUNTIF(Orders!$A:$A,C4381)</f>
        <v>1</v>
      </c>
      <c r="P4381">
        <f>COUNTIF(Orders!$H:$H,UPPER(SUBSTITUTE(TRIM(C4381),"-","")))</f>
        <v>1</v>
      </c>
      <c r="R4381" t="str">
        <f t="shared" si="817"/>
        <v>Matched Order Reference</v>
      </c>
      <c r="S4381">
        <f t="shared" si="818"/>
        <v>1</v>
      </c>
      <c r="V4381" cm="1">
        <f t="array" ref="V4381">IF(E4381&lt;&gt;"CAPTURE",0,SUMPRODUCT((MDR_Rates!$A$2:$A$10=F4381)*(G4381&gt;MDR_Rates!$B$2:$B$10)*((MDR_Rates!$C$2:$C$10="")+(G4381&lt;=MDR_Rates!$C$2:$C$10))*MDR_Rates!$D$2:$D$10))</f>
        <v>1.9</v>
      </c>
      <c r="W4381">
        <f t="shared" si="819"/>
        <v>15.18</v>
      </c>
      <c r="X4381">
        <f t="shared" si="820"/>
        <v>2.73</v>
      </c>
      <c r="Y4381">
        <f t="shared" si="821"/>
        <v>0</v>
      </c>
      <c r="Z4381">
        <f t="shared" si="822"/>
        <v>0</v>
      </c>
      <c r="AG4381" t="str">
        <f t="shared" si="823"/>
        <v/>
      </c>
      <c r="AI4381" t="str">
        <f t="shared" si="824"/>
        <v/>
      </c>
      <c r="AJ4381" t="str">
        <f t="shared" si="825"/>
        <v/>
      </c>
      <c r="AK4381" t="str">
        <f t="shared" si="826"/>
        <v>ORD26001347</v>
      </c>
      <c r="AL4381">
        <f>IF(E4381&lt;&gt;"CAPTURE","",COUNTIF(Orders!$H:$H,AK4381))</f>
        <v>1</v>
      </c>
      <c r="AP4381" t="str">
        <f t="shared" si="827"/>
        <v>Matched to Order</v>
      </c>
      <c r="AQ4381">
        <f>IF(COUNTIF($A$2:A4381,A4381)=1,1,0)</f>
        <v>1</v>
      </c>
    </row>
    <row r="4382" spans="1:43" x14ac:dyDescent="0.3">
      <c r="A4382" t="s">
        <v>16891</v>
      </c>
      <c r="C4382" t="s">
        <v>2802</v>
      </c>
      <c r="D4382" s="1">
        <v>46289</v>
      </c>
      <c r="E4382" t="s">
        <v>11819</v>
      </c>
      <c r="F4382" t="s">
        <v>9</v>
      </c>
      <c r="G4382">
        <v>6498</v>
      </c>
      <c r="H4382">
        <v>19.489999999999998</v>
      </c>
      <c r="I4382">
        <v>3.51</v>
      </c>
      <c r="J4382">
        <v>6475</v>
      </c>
      <c r="K4382" s="1">
        <v>46291</v>
      </c>
      <c r="L4382" t="s">
        <v>16845</v>
      </c>
      <c r="M4382">
        <f t="shared" si="816"/>
        <v>1</v>
      </c>
      <c r="N4382">
        <f>COUNTIF(Orders!$A:$A,C4382)</f>
        <v>1</v>
      </c>
      <c r="P4382">
        <f>COUNTIF(Orders!$H:$H,UPPER(SUBSTITUTE(TRIM(C4382),"-","")))</f>
        <v>1</v>
      </c>
      <c r="R4382" t="str">
        <f t="shared" si="817"/>
        <v>Matched Order Reference</v>
      </c>
      <c r="S4382">
        <f t="shared" si="818"/>
        <v>1</v>
      </c>
      <c r="V4382" cm="1">
        <f t="array" ref="V4382">IF(E4382&lt;&gt;"CAPTURE",0,SUMPRODUCT((MDR_Rates!$A$2:$A$10=F4382)*(G4382&gt;MDR_Rates!$B$2:$B$10)*((MDR_Rates!$C$2:$C$10="")+(G4382&lt;=MDR_Rates!$C$2:$C$10))*MDR_Rates!$D$2:$D$10))</f>
        <v>0.3</v>
      </c>
      <c r="W4382">
        <f t="shared" si="819"/>
        <v>19.489999999999998</v>
      </c>
      <c r="X4382">
        <f t="shared" si="820"/>
        <v>3.51</v>
      </c>
      <c r="Y4382">
        <f t="shared" si="821"/>
        <v>0</v>
      </c>
      <c r="Z4382">
        <f t="shared" si="822"/>
        <v>0</v>
      </c>
      <c r="AG4382" t="str">
        <f t="shared" si="823"/>
        <v/>
      </c>
      <c r="AI4382" t="str">
        <f t="shared" si="824"/>
        <v/>
      </c>
      <c r="AJ4382" t="str">
        <f t="shared" si="825"/>
        <v/>
      </c>
      <c r="AK4382" t="str">
        <f t="shared" si="826"/>
        <v>ORD26001394</v>
      </c>
      <c r="AL4382">
        <f>IF(E4382&lt;&gt;"CAPTURE","",COUNTIF(Orders!$H:$H,AK4382))</f>
        <v>1</v>
      </c>
      <c r="AP4382" t="str">
        <f t="shared" si="827"/>
        <v>Matched to Order</v>
      </c>
      <c r="AQ4382">
        <f>IF(COUNTIF($A$2:A4382,A4382)=1,1,0)</f>
        <v>1</v>
      </c>
    </row>
    <row r="4383" spans="1:43" x14ac:dyDescent="0.3">
      <c r="A4383" t="s">
        <v>16892</v>
      </c>
      <c r="C4383" t="s">
        <v>16893</v>
      </c>
      <c r="D4383" s="1">
        <v>46289</v>
      </c>
      <c r="E4383" t="s">
        <v>11819</v>
      </c>
      <c r="F4383" t="s">
        <v>44</v>
      </c>
      <c r="G4383">
        <v>599</v>
      </c>
      <c r="H4383">
        <v>11.38</v>
      </c>
      <c r="I4383">
        <v>2.0499999999999998</v>
      </c>
      <c r="J4383">
        <v>585.57000000000005</v>
      </c>
      <c r="K4383" s="1">
        <v>46291</v>
      </c>
      <c r="L4383" t="s">
        <v>16845</v>
      </c>
      <c r="M4383">
        <f t="shared" si="816"/>
        <v>1</v>
      </c>
      <c r="N4383">
        <f>COUNTIF(Orders!$A:$A,C4383)</f>
        <v>0</v>
      </c>
      <c r="P4383">
        <f>COUNTIF(Orders!$H:$H,UPPER(SUBSTITUTE(TRIM(C4383),"-","")))</f>
        <v>1</v>
      </c>
      <c r="R4383" t="str">
        <f t="shared" si="817"/>
        <v>Matched Order Reference</v>
      </c>
      <c r="S4383">
        <f t="shared" si="818"/>
        <v>1</v>
      </c>
      <c r="V4383" cm="1">
        <f t="array" ref="V4383">IF(E4383&lt;&gt;"CAPTURE",0,SUMPRODUCT((MDR_Rates!$A$2:$A$10=F4383)*(G4383&gt;MDR_Rates!$B$2:$B$10)*((MDR_Rates!$C$2:$C$10="")+(G4383&lt;=MDR_Rates!$C$2:$C$10))*MDR_Rates!$D$2:$D$10))</f>
        <v>1.9</v>
      </c>
      <c r="W4383">
        <f t="shared" si="819"/>
        <v>11.38</v>
      </c>
      <c r="X4383">
        <f t="shared" si="820"/>
        <v>2.0499999999999998</v>
      </c>
      <c r="Y4383">
        <f t="shared" si="821"/>
        <v>0</v>
      </c>
      <c r="Z4383">
        <f t="shared" si="822"/>
        <v>0</v>
      </c>
      <c r="AG4383" t="str">
        <f t="shared" si="823"/>
        <v/>
      </c>
      <c r="AI4383" t="str">
        <f t="shared" si="824"/>
        <v/>
      </c>
      <c r="AJ4383" t="str">
        <f t="shared" si="825"/>
        <v/>
      </c>
      <c r="AK4383" t="str">
        <f t="shared" si="826"/>
        <v>ORD26001395</v>
      </c>
      <c r="AL4383">
        <f>IF(E4383&lt;&gt;"CAPTURE","",COUNTIF(Orders!$H:$H,AK4383))</f>
        <v>1</v>
      </c>
      <c r="AP4383" t="str">
        <f t="shared" si="827"/>
        <v>Matched to Order</v>
      </c>
      <c r="AQ4383">
        <f>IF(COUNTIF($A$2:A4383,A4383)=1,1,0)</f>
        <v>1</v>
      </c>
    </row>
    <row r="4384" spans="1:43" x14ac:dyDescent="0.3">
      <c r="A4384" t="s">
        <v>16894</v>
      </c>
      <c r="C4384" t="s">
        <v>2820</v>
      </c>
      <c r="D4384" s="1">
        <v>46289</v>
      </c>
      <c r="E4384" t="s">
        <v>11819</v>
      </c>
      <c r="F4384" t="s">
        <v>17</v>
      </c>
      <c r="G4384">
        <v>998</v>
      </c>
      <c r="H4384">
        <v>17.96</v>
      </c>
      <c r="I4384">
        <v>3.23</v>
      </c>
      <c r="J4384">
        <v>976.81</v>
      </c>
      <c r="K4384" s="1">
        <v>46291</v>
      </c>
      <c r="L4384" t="s">
        <v>16845</v>
      </c>
      <c r="M4384">
        <f t="shared" si="816"/>
        <v>1</v>
      </c>
      <c r="N4384">
        <f>COUNTIF(Orders!$A:$A,C4384)</f>
        <v>1</v>
      </c>
      <c r="P4384">
        <f>COUNTIF(Orders!$H:$H,UPPER(SUBSTITUTE(TRIM(C4384),"-","")))</f>
        <v>1</v>
      </c>
      <c r="R4384" t="str">
        <f t="shared" si="817"/>
        <v>Matched Order Reference</v>
      </c>
      <c r="S4384">
        <f t="shared" si="818"/>
        <v>1</v>
      </c>
      <c r="V4384" cm="1">
        <f t="array" ref="V4384">IF(E4384&lt;&gt;"CAPTURE",0,SUMPRODUCT((MDR_Rates!$A$2:$A$10=F4384)*(G4384&gt;MDR_Rates!$B$2:$B$10)*((MDR_Rates!$C$2:$C$10="")+(G4384&lt;=MDR_Rates!$C$2:$C$10))*MDR_Rates!$D$2:$D$10))</f>
        <v>1.8</v>
      </c>
      <c r="W4384">
        <f t="shared" si="819"/>
        <v>17.96</v>
      </c>
      <c r="X4384">
        <f t="shared" si="820"/>
        <v>3.23</v>
      </c>
      <c r="Y4384">
        <f t="shared" si="821"/>
        <v>0</v>
      </c>
      <c r="Z4384">
        <f t="shared" si="822"/>
        <v>0</v>
      </c>
      <c r="AG4384" t="str">
        <f t="shared" si="823"/>
        <v/>
      </c>
      <c r="AI4384" t="str">
        <f t="shared" si="824"/>
        <v/>
      </c>
      <c r="AJ4384" t="str">
        <f t="shared" si="825"/>
        <v/>
      </c>
      <c r="AK4384" t="str">
        <f t="shared" si="826"/>
        <v>ORD26001403</v>
      </c>
      <c r="AL4384">
        <f>IF(E4384&lt;&gt;"CAPTURE","",COUNTIF(Orders!$H:$H,AK4384))</f>
        <v>1</v>
      </c>
      <c r="AP4384" t="str">
        <f t="shared" si="827"/>
        <v>Matched to Order</v>
      </c>
      <c r="AQ4384">
        <f>IF(COUNTIF($A$2:A4384,A4384)=1,1,0)</f>
        <v>1</v>
      </c>
    </row>
    <row r="4385" spans="1:43" x14ac:dyDescent="0.3">
      <c r="A4385" t="s">
        <v>16895</v>
      </c>
      <c r="C4385" t="s">
        <v>2824</v>
      </c>
      <c r="D4385" s="1">
        <v>46289</v>
      </c>
      <c r="E4385" t="s">
        <v>11819</v>
      </c>
      <c r="F4385" t="s">
        <v>9</v>
      </c>
      <c r="G4385">
        <v>4999</v>
      </c>
      <c r="H4385">
        <v>15</v>
      </c>
      <c r="I4385">
        <v>2.7</v>
      </c>
      <c r="J4385">
        <v>4981.3</v>
      </c>
      <c r="K4385" s="1">
        <v>46291</v>
      </c>
      <c r="L4385" t="s">
        <v>16845</v>
      </c>
      <c r="M4385">
        <f t="shared" si="816"/>
        <v>1</v>
      </c>
      <c r="N4385">
        <f>COUNTIF(Orders!$A:$A,C4385)</f>
        <v>1</v>
      </c>
      <c r="P4385">
        <f>COUNTIF(Orders!$H:$H,UPPER(SUBSTITUTE(TRIM(C4385),"-","")))</f>
        <v>1</v>
      </c>
      <c r="R4385" t="str">
        <f t="shared" si="817"/>
        <v>Matched Order Reference</v>
      </c>
      <c r="S4385">
        <f t="shared" si="818"/>
        <v>1</v>
      </c>
      <c r="V4385" cm="1">
        <f t="array" ref="V4385">IF(E4385&lt;&gt;"CAPTURE",0,SUMPRODUCT((MDR_Rates!$A$2:$A$10=F4385)*(G4385&gt;MDR_Rates!$B$2:$B$10)*((MDR_Rates!$C$2:$C$10="")+(G4385&lt;=MDR_Rates!$C$2:$C$10))*MDR_Rates!$D$2:$D$10))</f>
        <v>0.3</v>
      </c>
      <c r="W4385">
        <f t="shared" si="819"/>
        <v>15</v>
      </c>
      <c r="X4385">
        <f t="shared" si="820"/>
        <v>2.7</v>
      </c>
      <c r="Y4385">
        <f t="shared" si="821"/>
        <v>0</v>
      </c>
      <c r="Z4385">
        <f t="shared" si="822"/>
        <v>0</v>
      </c>
      <c r="AG4385" t="str">
        <f t="shared" si="823"/>
        <v/>
      </c>
      <c r="AI4385" t="str">
        <f t="shared" si="824"/>
        <v/>
      </c>
      <c r="AJ4385" t="str">
        <f t="shared" si="825"/>
        <v/>
      </c>
      <c r="AK4385" t="str">
        <f t="shared" si="826"/>
        <v>ORD26001405</v>
      </c>
      <c r="AL4385">
        <f>IF(E4385&lt;&gt;"CAPTURE","",COUNTIF(Orders!$H:$H,AK4385))</f>
        <v>1</v>
      </c>
      <c r="AP4385" t="str">
        <f t="shared" si="827"/>
        <v>Matched to Order</v>
      </c>
      <c r="AQ4385">
        <f>IF(COUNTIF($A$2:A4385,A4385)=1,1,0)</f>
        <v>1</v>
      </c>
    </row>
    <row r="4386" spans="1:43" x14ac:dyDescent="0.3">
      <c r="A4386" t="s">
        <v>16896</v>
      </c>
      <c r="C4386" t="s">
        <v>16897</v>
      </c>
      <c r="D4386" s="1">
        <v>46289</v>
      </c>
      <c r="E4386" t="s">
        <v>11819</v>
      </c>
      <c r="F4386" t="s">
        <v>17</v>
      </c>
      <c r="G4386">
        <v>2999</v>
      </c>
      <c r="H4386">
        <v>47.98</v>
      </c>
      <c r="I4386">
        <v>8.64</v>
      </c>
      <c r="J4386">
        <v>2942.38</v>
      </c>
      <c r="K4386" s="1">
        <v>46291</v>
      </c>
      <c r="L4386" t="s">
        <v>16845</v>
      </c>
      <c r="M4386">
        <f t="shared" si="816"/>
        <v>1</v>
      </c>
      <c r="N4386">
        <f>COUNTIF(Orders!$A:$A,C4386)</f>
        <v>1</v>
      </c>
      <c r="P4386">
        <f>COUNTIF(Orders!$H:$H,UPPER(SUBSTITUTE(TRIM(C4386),"-","")))</f>
        <v>1</v>
      </c>
      <c r="R4386" t="str">
        <f t="shared" si="817"/>
        <v>Matched Order Reference</v>
      </c>
      <c r="S4386">
        <f t="shared" si="818"/>
        <v>1</v>
      </c>
      <c r="V4386" cm="1">
        <f t="array" ref="V4386">IF(E4386&lt;&gt;"CAPTURE",0,SUMPRODUCT((MDR_Rates!$A$2:$A$10=F4386)*(G4386&gt;MDR_Rates!$B$2:$B$10)*((MDR_Rates!$C$2:$C$10="")+(G4386&lt;=MDR_Rates!$C$2:$C$10))*MDR_Rates!$D$2:$D$10))</f>
        <v>1.6</v>
      </c>
      <c r="W4386">
        <f t="shared" si="819"/>
        <v>47.98</v>
      </c>
      <c r="X4386">
        <f t="shared" si="820"/>
        <v>8.64</v>
      </c>
      <c r="Y4386">
        <f t="shared" si="821"/>
        <v>0</v>
      </c>
      <c r="Z4386">
        <f t="shared" si="822"/>
        <v>0</v>
      </c>
      <c r="AG4386" t="str">
        <f t="shared" si="823"/>
        <v/>
      </c>
      <c r="AI4386" t="str">
        <f t="shared" si="824"/>
        <v/>
      </c>
      <c r="AJ4386" t="str">
        <f t="shared" si="825"/>
        <v/>
      </c>
      <c r="AK4386" t="str">
        <f t="shared" si="826"/>
        <v>ORD26001476</v>
      </c>
      <c r="AL4386">
        <f>IF(E4386&lt;&gt;"CAPTURE","",COUNTIF(Orders!$H:$H,AK4386))</f>
        <v>1</v>
      </c>
      <c r="AP4386" t="str">
        <f t="shared" si="827"/>
        <v>Matched to Order</v>
      </c>
      <c r="AQ4386">
        <f>IF(COUNTIF($A$2:A4386,A4386)=1,1,0)</f>
        <v>1</v>
      </c>
    </row>
    <row r="4387" spans="1:43" x14ac:dyDescent="0.3">
      <c r="A4387" t="s">
        <v>16898</v>
      </c>
      <c r="C4387" t="s">
        <v>3009</v>
      </c>
      <c r="D4387" s="1">
        <v>46289</v>
      </c>
      <c r="E4387" t="s">
        <v>11819</v>
      </c>
      <c r="F4387" t="s">
        <v>44</v>
      </c>
      <c r="G4387">
        <v>17297</v>
      </c>
      <c r="H4387">
        <v>294.05</v>
      </c>
      <c r="I4387">
        <v>52.93</v>
      </c>
      <c r="J4387">
        <v>16950.02</v>
      </c>
      <c r="K4387" s="1">
        <v>46291</v>
      </c>
      <c r="L4387" t="s">
        <v>16845</v>
      </c>
      <c r="M4387">
        <f t="shared" si="816"/>
        <v>1</v>
      </c>
      <c r="N4387">
        <f>COUNTIF(Orders!$A:$A,C4387)</f>
        <v>1</v>
      </c>
      <c r="P4387">
        <f>COUNTIF(Orders!$H:$H,UPPER(SUBSTITUTE(TRIM(C4387),"-","")))</f>
        <v>1</v>
      </c>
      <c r="R4387" t="str">
        <f t="shared" si="817"/>
        <v>Matched Order Reference</v>
      </c>
      <c r="S4387">
        <f t="shared" si="818"/>
        <v>1</v>
      </c>
      <c r="V4387" cm="1">
        <f t="array" ref="V4387">IF(E4387&lt;&gt;"CAPTURE",0,SUMPRODUCT((MDR_Rates!$A$2:$A$10=F4387)*(G4387&gt;MDR_Rates!$B$2:$B$10)*((MDR_Rates!$C$2:$C$10="")+(G4387&lt;=MDR_Rates!$C$2:$C$10))*MDR_Rates!$D$2:$D$10))</f>
        <v>1.7</v>
      </c>
      <c r="W4387">
        <f t="shared" si="819"/>
        <v>294.05</v>
      </c>
      <c r="X4387">
        <f t="shared" si="820"/>
        <v>52.93</v>
      </c>
      <c r="Y4387">
        <f t="shared" si="821"/>
        <v>0</v>
      </c>
      <c r="Z4387">
        <f t="shared" si="822"/>
        <v>0</v>
      </c>
      <c r="AG4387" t="str">
        <f t="shared" si="823"/>
        <v/>
      </c>
      <c r="AI4387" t="str">
        <f t="shared" si="824"/>
        <v/>
      </c>
      <c r="AJ4387" t="str">
        <f t="shared" si="825"/>
        <v/>
      </c>
      <c r="AK4387" t="str">
        <f t="shared" si="826"/>
        <v>ORD26001499</v>
      </c>
      <c r="AL4387">
        <f>IF(E4387&lt;&gt;"CAPTURE","",COUNTIF(Orders!$H:$H,AK4387))</f>
        <v>1</v>
      </c>
      <c r="AP4387" t="str">
        <f t="shared" si="827"/>
        <v>Matched to Order</v>
      </c>
      <c r="AQ4387">
        <f>IF(COUNTIF($A$2:A4387,A4387)=1,1,0)</f>
        <v>1</v>
      </c>
    </row>
    <row r="4388" spans="1:43" x14ac:dyDescent="0.3">
      <c r="A4388" t="s">
        <v>16899</v>
      </c>
      <c r="C4388" t="s">
        <v>3027</v>
      </c>
      <c r="D4388" s="1">
        <v>46289</v>
      </c>
      <c r="E4388" t="s">
        <v>11819</v>
      </c>
      <c r="F4388" t="s">
        <v>9</v>
      </c>
      <c r="G4388">
        <v>2197</v>
      </c>
      <c r="H4388">
        <v>6.59</v>
      </c>
      <c r="I4388">
        <v>1.19</v>
      </c>
      <c r="J4388">
        <v>2189.2199999999998</v>
      </c>
      <c r="K4388" s="1">
        <v>46291</v>
      </c>
      <c r="L4388" t="s">
        <v>16845</v>
      </c>
      <c r="M4388">
        <f t="shared" si="816"/>
        <v>1</v>
      </c>
      <c r="N4388">
        <f>COUNTIF(Orders!$A:$A,C4388)</f>
        <v>1</v>
      </c>
      <c r="P4388">
        <f>COUNTIF(Orders!$H:$H,UPPER(SUBSTITUTE(TRIM(C4388),"-","")))</f>
        <v>1</v>
      </c>
      <c r="R4388" t="str">
        <f t="shared" si="817"/>
        <v>Matched Order Reference</v>
      </c>
      <c r="S4388">
        <f t="shared" si="818"/>
        <v>1</v>
      </c>
      <c r="V4388" cm="1">
        <f t="array" ref="V4388">IF(E4388&lt;&gt;"CAPTURE",0,SUMPRODUCT((MDR_Rates!$A$2:$A$10=F4388)*(G4388&gt;MDR_Rates!$B$2:$B$10)*((MDR_Rates!$C$2:$C$10="")+(G4388&lt;=MDR_Rates!$C$2:$C$10))*MDR_Rates!$D$2:$D$10))</f>
        <v>0.3</v>
      </c>
      <c r="W4388">
        <f t="shared" si="819"/>
        <v>6.59</v>
      </c>
      <c r="X4388">
        <f t="shared" si="820"/>
        <v>1.19</v>
      </c>
      <c r="Y4388">
        <f t="shared" si="821"/>
        <v>0</v>
      </c>
      <c r="Z4388">
        <f t="shared" si="822"/>
        <v>0</v>
      </c>
      <c r="AG4388" t="str">
        <f t="shared" si="823"/>
        <v/>
      </c>
      <c r="AI4388" t="str">
        <f t="shared" si="824"/>
        <v/>
      </c>
      <c r="AJ4388" t="str">
        <f t="shared" si="825"/>
        <v/>
      </c>
      <c r="AK4388" t="str">
        <f t="shared" si="826"/>
        <v>ORD26001508</v>
      </c>
      <c r="AL4388">
        <f>IF(E4388&lt;&gt;"CAPTURE","",COUNTIF(Orders!$H:$H,AK4388))</f>
        <v>1</v>
      </c>
      <c r="AP4388" t="str">
        <f t="shared" si="827"/>
        <v>Matched to Order</v>
      </c>
      <c r="AQ4388">
        <f>IF(COUNTIF($A$2:A4388,A4388)=1,1,0)</f>
        <v>1</v>
      </c>
    </row>
    <row r="4389" spans="1:43" x14ac:dyDescent="0.3">
      <c r="A4389" t="s">
        <v>16900</v>
      </c>
      <c r="C4389" t="s">
        <v>3047</v>
      </c>
      <c r="D4389" s="1">
        <v>46289</v>
      </c>
      <c r="E4389" t="s">
        <v>11819</v>
      </c>
      <c r="F4389" t="s">
        <v>9</v>
      </c>
      <c r="G4389">
        <v>299</v>
      </c>
      <c r="H4389">
        <v>0</v>
      </c>
      <c r="I4389">
        <v>0</v>
      </c>
      <c r="J4389">
        <v>299</v>
      </c>
      <c r="K4389" s="1">
        <v>46291</v>
      </c>
      <c r="L4389" t="s">
        <v>16845</v>
      </c>
      <c r="M4389">
        <f t="shared" si="816"/>
        <v>1</v>
      </c>
      <c r="N4389">
        <f>COUNTIF(Orders!$A:$A,C4389)</f>
        <v>1</v>
      </c>
      <c r="P4389">
        <f>COUNTIF(Orders!$H:$H,UPPER(SUBSTITUTE(TRIM(C4389),"-","")))</f>
        <v>1</v>
      </c>
      <c r="R4389" t="str">
        <f t="shared" si="817"/>
        <v>Matched Order Reference</v>
      </c>
      <c r="S4389">
        <f t="shared" si="818"/>
        <v>1</v>
      </c>
      <c r="V4389" cm="1">
        <f t="array" ref="V4389">IF(E4389&lt;&gt;"CAPTURE",0,SUMPRODUCT((MDR_Rates!$A$2:$A$10=F4389)*(G4389&gt;MDR_Rates!$B$2:$B$10)*((MDR_Rates!$C$2:$C$10="")+(G4389&lt;=MDR_Rates!$C$2:$C$10))*MDR_Rates!$D$2:$D$10))</f>
        <v>0</v>
      </c>
      <c r="W4389">
        <f t="shared" si="819"/>
        <v>0</v>
      </c>
      <c r="X4389">
        <f t="shared" si="820"/>
        <v>0</v>
      </c>
      <c r="Y4389">
        <f t="shared" si="821"/>
        <v>0</v>
      </c>
      <c r="Z4389">
        <f t="shared" si="822"/>
        <v>0</v>
      </c>
      <c r="AG4389" t="str">
        <f t="shared" si="823"/>
        <v/>
      </c>
      <c r="AI4389" t="str">
        <f t="shared" si="824"/>
        <v/>
      </c>
      <c r="AJ4389" t="str">
        <f t="shared" si="825"/>
        <v/>
      </c>
      <c r="AK4389" t="str">
        <f t="shared" si="826"/>
        <v>ORD26001518</v>
      </c>
      <c r="AL4389">
        <f>IF(E4389&lt;&gt;"CAPTURE","",COUNTIF(Orders!$H:$H,AK4389))</f>
        <v>1</v>
      </c>
      <c r="AP4389" t="str">
        <f t="shared" si="827"/>
        <v>Matched to Order</v>
      </c>
      <c r="AQ4389">
        <f>IF(COUNTIF($A$2:A4389,A4389)=1,1,0)</f>
        <v>1</v>
      </c>
    </row>
    <row r="4390" spans="1:43" x14ac:dyDescent="0.3">
      <c r="A4390" t="s">
        <v>16901</v>
      </c>
      <c r="C4390" t="s">
        <v>3075</v>
      </c>
      <c r="D4390" s="1">
        <v>46289</v>
      </c>
      <c r="E4390" t="s">
        <v>11819</v>
      </c>
      <c r="F4390" t="s">
        <v>17</v>
      </c>
      <c r="G4390">
        <v>7797</v>
      </c>
      <c r="H4390">
        <v>124.75</v>
      </c>
      <c r="I4390">
        <v>22.46</v>
      </c>
      <c r="J4390">
        <v>7649.79</v>
      </c>
      <c r="K4390" s="1">
        <v>46291</v>
      </c>
      <c r="L4390" t="s">
        <v>16845</v>
      </c>
      <c r="M4390">
        <f t="shared" si="816"/>
        <v>1</v>
      </c>
      <c r="N4390">
        <f>COUNTIF(Orders!$A:$A,C4390)</f>
        <v>1</v>
      </c>
      <c r="P4390">
        <f>COUNTIF(Orders!$H:$H,UPPER(SUBSTITUTE(TRIM(C4390),"-","")))</f>
        <v>1</v>
      </c>
      <c r="R4390" t="str">
        <f t="shared" si="817"/>
        <v>Matched Order Reference</v>
      </c>
      <c r="S4390">
        <f t="shared" si="818"/>
        <v>1</v>
      </c>
      <c r="V4390" cm="1">
        <f t="array" ref="V4390">IF(E4390&lt;&gt;"CAPTURE",0,SUMPRODUCT((MDR_Rates!$A$2:$A$10=F4390)*(G4390&gt;MDR_Rates!$B$2:$B$10)*((MDR_Rates!$C$2:$C$10="")+(G4390&lt;=MDR_Rates!$C$2:$C$10))*MDR_Rates!$D$2:$D$10))</f>
        <v>1.6</v>
      </c>
      <c r="W4390">
        <f t="shared" si="819"/>
        <v>124.75</v>
      </c>
      <c r="X4390">
        <f t="shared" si="820"/>
        <v>22.46</v>
      </c>
      <c r="Y4390">
        <f t="shared" si="821"/>
        <v>0</v>
      </c>
      <c r="Z4390">
        <f t="shared" si="822"/>
        <v>0</v>
      </c>
      <c r="AG4390" t="str">
        <f t="shared" si="823"/>
        <v/>
      </c>
      <c r="AI4390" t="str">
        <f t="shared" si="824"/>
        <v/>
      </c>
      <c r="AJ4390" t="str">
        <f t="shared" si="825"/>
        <v/>
      </c>
      <c r="AK4390" t="str">
        <f t="shared" si="826"/>
        <v>ORD26001532</v>
      </c>
      <c r="AL4390">
        <f>IF(E4390&lt;&gt;"CAPTURE","",COUNTIF(Orders!$H:$H,AK4390))</f>
        <v>1</v>
      </c>
      <c r="AP4390" t="str">
        <f t="shared" si="827"/>
        <v>Matched to Order</v>
      </c>
      <c r="AQ4390">
        <f>IF(COUNTIF($A$2:A4390,A4390)=1,1,0)</f>
        <v>1</v>
      </c>
    </row>
    <row r="4391" spans="1:43" x14ac:dyDescent="0.3">
      <c r="A4391" t="s">
        <v>16902</v>
      </c>
      <c r="C4391" t="s">
        <v>3116</v>
      </c>
      <c r="D4391" s="1">
        <v>46289</v>
      </c>
      <c r="E4391" t="s">
        <v>11819</v>
      </c>
      <c r="F4391" t="s">
        <v>9</v>
      </c>
      <c r="G4391">
        <v>8348</v>
      </c>
      <c r="H4391">
        <v>25.04</v>
      </c>
      <c r="I4391">
        <v>4.51</v>
      </c>
      <c r="J4391">
        <v>8318.4500000000007</v>
      </c>
      <c r="K4391" s="1">
        <v>46291</v>
      </c>
      <c r="L4391" t="s">
        <v>16845</v>
      </c>
      <c r="M4391">
        <f t="shared" si="816"/>
        <v>1</v>
      </c>
      <c r="N4391">
        <f>COUNTIF(Orders!$A:$A,C4391)</f>
        <v>1</v>
      </c>
      <c r="P4391">
        <f>COUNTIF(Orders!$H:$H,UPPER(SUBSTITUTE(TRIM(C4391),"-","")))</f>
        <v>1</v>
      </c>
      <c r="R4391" t="str">
        <f t="shared" si="817"/>
        <v>Matched Order Reference</v>
      </c>
      <c r="S4391">
        <f t="shared" si="818"/>
        <v>1</v>
      </c>
      <c r="V4391" cm="1">
        <f t="array" ref="V4391">IF(E4391&lt;&gt;"CAPTURE",0,SUMPRODUCT((MDR_Rates!$A$2:$A$10=F4391)*(G4391&gt;MDR_Rates!$B$2:$B$10)*((MDR_Rates!$C$2:$C$10="")+(G4391&lt;=MDR_Rates!$C$2:$C$10))*MDR_Rates!$D$2:$D$10))</f>
        <v>0.3</v>
      </c>
      <c r="W4391">
        <f t="shared" si="819"/>
        <v>25.04</v>
      </c>
      <c r="X4391">
        <f t="shared" si="820"/>
        <v>4.51</v>
      </c>
      <c r="Y4391">
        <f t="shared" si="821"/>
        <v>0</v>
      </c>
      <c r="Z4391">
        <f t="shared" si="822"/>
        <v>0</v>
      </c>
      <c r="AG4391" t="str">
        <f t="shared" si="823"/>
        <v/>
      </c>
      <c r="AI4391" t="str">
        <f t="shared" si="824"/>
        <v/>
      </c>
      <c r="AJ4391" t="str">
        <f t="shared" si="825"/>
        <v/>
      </c>
      <c r="AK4391" t="str">
        <f t="shared" si="826"/>
        <v>ORD26001553</v>
      </c>
      <c r="AL4391">
        <f>IF(E4391&lt;&gt;"CAPTURE","",COUNTIF(Orders!$H:$H,AK4391))</f>
        <v>1</v>
      </c>
      <c r="AP4391" t="str">
        <f t="shared" si="827"/>
        <v>Matched to Order</v>
      </c>
      <c r="AQ4391">
        <f>IF(COUNTIF($A$2:A4391,A4391)=1,1,0)</f>
        <v>1</v>
      </c>
    </row>
    <row r="4392" spans="1:43" x14ac:dyDescent="0.3">
      <c r="A4392" t="s">
        <v>16903</v>
      </c>
      <c r="C4392" t="s">
        <v>3132</v>
      </c>
      <c r="D4392" s="1">
        <v>46289</v>
      </c>
      <c r="E4392" t="s">
        <v>11819</v>
      </c>
      <c r="F4392" t="s">
        <v>9</v>
      </c>
      <c r="G4392">
        <v>3499</v>
      </c>
      <c r="H4392">
        <v>10.5</v>
      </c>
      <c r="I4392">
        <v>1.89</v>
      </c>
      <c r="J4392">
        <v>3486.61</v>
      </c>
      <c r="K4392" s="1">
        <v>46291</v>
      </c>
      <c r="L4392" t="s">
        <v>16845</v>
      </c>
      <c r="M4392">
        <f t="shared" si="816"/>
        <v>1</v>
      </c>
      <c r="N4392">
        <f>COUNTIF(Orders!$A:$A,C4392)</f>
        <v>1</v>
      </c>
      <c r="P4392">
        <f>COUNTIF(Orders!$H:$H,UPPER(SUBSTITUTE(TRIM(C4392),"-","")))</f>
        <v>1</v>
      </c>
      <c r="R4392" t="str">
        <f t="shared" si="817"/>
        <v>Matched Order Reference</v>
      </c>
      <c r="S4392">
        <f t="shared" si="818"/>
        <v>1</v>
      </c>
      <c r="V4392" cm="1">
        <f t="array" ref="V4392">IF(E4392&lt;&gt;"CAPTURE",0,SUMPRODUCT((MDR_Rates!$A$2:$A$10=F4392)*(G4392&gt;MDR_Rates!$B$2:$B$10)*((MDR_Rates!$C$2:$C$10="")+(G4392&lt;=MDR_Rates!$C$2:$C$10))*MDR_Rates!$D$2:$D$10))</f>
        <v>0.3</v>
      </c>
      <c r="W4392">
        <f t="shared" si="819"/>
        <v>10.5</v>
      </c>
      <c r="X4392">
        <f t="shared" si="820"/>
        <v>1.89</v>
      </c>
      <c r="Y4392">
        <f t="shared" si="821"/>
        <v>0</v>
      </c>
      <c r="Z4392">
        <f t="shared" si="822"/>
        <v>0</v>
      </c>
      <c r="AG4392" t="str">
        <f t="shared" si="823"/>
        <v/>
      </c>
      <c r="AI4392" t="str">
        <f t="shared" si="824"/>
        <v/>
      </c>
      <c r="AJ4392" t="str">
        <f t="shared" si="825"/>
        <v/>
      </c>
      <c r="AK4392" t="str">
        <f t="shared" si="826"/>
        <v>ORD26001562</v>
      </c>
      <c r="AL4392">
        <f>IF(E4392&lt;&gt;"CAPTURE","",COUNTIF(Orders!$H:$H,AK4392))</f>
        <v>1</v>
      </c>
      <c r="AP4392" t="str">
        <f t="shared" si="827"/>
        <v>Matched to Order</v>
      </c>
      <c r="AQ4392">
        <f>IF(COUNTIF($A$2:A4392,A4392)=1,1,0)</f>
        <v>1</v>
      </c>
    </row>
    <row r="4393" spans="1:43" x14ac:dyDescent="0.3">
      <c r="A4393" t="s">
        <v>16904</v>
      </c>
      <c r="C4393" t="s">
        <v>3240</v>
      </c>
      <c r="D4393" s="1">
        <v>46289</v>
      </c>
      <c r="E4393" t="s">
        <v>11819</v>
      </c>
      <c r="F4393" t="s">
        <v>33</v>
      </c>
      <c r="G4393">
        <v>8348</v>
      </c>
      <c r="H4393">
        <v>100.18</v>
      </c>
      <c r="I4393">
        <v>18.03</v>
      </c>
      <c r="J4393">
        <v>8229.7900000000009</v>
      </c>
      <c r="K4393" s="1">
        <v>46291</v>
      </c>
      <c r="L4393" t="s">
        <v>16845</v>
      </c>
      <c r="M4393">
        <f t="shared" si="816"/>
        <v>1</v>
      </c>
      <c r="N4393">
        <f>COUNTIF(Orders!$A:$A,C4393)</f>
        <v>1</v>
      </c>
      <c r="P4393">
        <f>COUNTIF(Orders!$H:$H,UPPER(SUBSTITUTE(TRIM(C4393),"-","")))</f>
        <v>1</v>
      </c>
      <c r="R4393" t="str">
        <f t="shared" si="817"/>
        <v>Matched Order Reference</v>
      </c>
      <c r="S4393">
        <f t="shared" si="818"/>
        <v>1</v>
      </c>
      <c r="V4393" cm="1">
        <f t="array" ref="V4393">IF(E4393&lt;&gt;"CAPTURE",0,SUMPRODUCT((MDR_Rates!$A$2:$A$10=F4393)*(G4393&gt;MDR_Rates!$B$2:$B$10)*((MDR_Rates!$C$2:$C$10="")+(G4393&lt;=MDR_Rates!$C$2:$C$10))*MDR_Rates!$D$2:$D$10))</f>
        <v>1.2</v>
      </c>
      <c r="W4393">
        <f t="shared" si="819"/>
        <v>100.18</v>
      </c>
      <c r="X4393">
        <f t="shared" si="820"/>
        <v>18.03</v>
      </c>
      <c r="Y4393">
        <f t="shared" si="821"/>
        <v>0</v>
      </c>
      <c r="Z4393">
        <f t="shared" si="822"/>
        <v>0</v>
      </c>
      <c r="AG4393" t="str">
        <f t="shared" si="823"/>
        <v/>
      </c>
      <c r="AI4393" t="str">
        <f t="shared" si="824"/>
        <v/>
      </c>
      <c r="AJ4393" t="str">
        <f t="shared" si="825"/>
        <v/>
      </c>
      <c r="AK4393" t="str">
        <f t="shared" si="826"/>
        <v>ORD26001616</v>
      </c>
      <c r="AL4393">
        <f>IF(E4393&lt;&gt;"CAPTURE","",COUNTIF(Orders!$H:$H,AK4393))</f>
        <v>1</v>
      </c>
      <c r="AP4393" t="str">
        <f t="shared" si="827"/>
        <v>Matched to Order</v>
      </c>
      <c r="AQ4393">
        <f>IF(COUNTIF($A$2:A4393,A4393)=1,1,0)</f>
        <v>1</v>
      </c>
    </row>
    <row r="4394" spans="1:43" x14ac:dyDescent="0.3">
      <c r="A4394" t="s">
        <v>16905</v>
      </c>
      <c r="C4394" t="s">
        <v>3271</v>
      </c>
      <c r="D4394" s="1">
        <v>46289</v>
      </c>
      <c r="E4394" t="s">
        <v>11819</v>
      </c>
      <c r="F4394" t="s">
        <v>9</v>
      </c>
      <c r="G4394">
        <v>5798</v>
      </c>
      <c r="H4394">
        <v>17.39</v>
      </c>
      <c r="I4394">
        <v>3.13</v>
      </c>
      <c r="J4394">
        <v>5777.48</v>
      </c>
      <c r="K4394" s="1">
        <v>46291</v>
      </c>
      <c r="L4394" t="s">
        <v>16845</v>
      </c>
      <c r="M4394">
        <f t="shared" si="816"/>
        <v>1</v>
      </c>
      <c r="N4394">
        <f>COUNTIF(Orders!$A:$A,C4394)</f>
        <v>1</v>
      </c>
      <c r="P4394">
        <f>COUNTIF(Orders!$H:$H,UPPER(SUBSTITUTE(TRIM(C4394),"-","")))</f>
        <v>1</v>
      </c>
      <c r="R4394" t="str">
        <f t="shared" si="817"/>
        <v>Matched Order Reference</v>
      </c>
      <c r="S4394">
        <f t="shared" si="818"/>
        <v>1</v>
      </c>
      <c r="V4394" cm="1">
        <f t="array" ref="V4394">IF(E4394&lt;&gt;"CAPTURE",0,SUMPRODUCT((MDR_Rates!$A$2:$A$10=F4394)*(G4394&gt;MDR_Rates!$B$2:$B$10)*((MDR_Rates!$C$2:$C$10="")+(G4394&lt;=MDR_Rates!$C$2:$C$10))*MDR_Rates!$D$2:$D$10))</f>
        <v>0.3</v>
      </c>
      <c r="W4394">
        <f t="shared" si="819"/>
        <v>17.39</v>
      </c>
      <c r="X4394">
        <f t="shared" si="820"/>
        <v>3.13</v>
      </c>
      <c r="Y4394">
        <f t="shared" si="821"/>
        <v>0</v>
      </c>
      <c r="Z4394">
        <f t="shared" si="822"/>
        <v>0</v>
      </c>
      <c r="AG4394" t="str">
        <f t="shared" si="823"/>
        <v/>
      </c>
      <c r="AI4394" t="str">
        <f t="shared" si="824"/>
        <v/>
      </c>
      <c r="AJ4394" t="str">
        <f t="shared" si="825"/>
        <v/>
      </c>
      <c r="AK4394" t="str">
        <f t="shared" si="826"/>
        <v>ORD26001632</v>
      </c>
      <c r="AL4394">
        <f>IF(E4394&lt;&gt;"CAPTURE","",COUNTIF(Orders!$H:$H,AK4394))</f>
        <v>1</v>
      </c>
      <c r="AP4394" t="str">
        <f t="shared" si="827"/>
        <v>Matched to Order</v>
      </c>
      <c r="AQ4394">
        <f>IF(COUNTIF($A$2:A4394,A4394)=1,1,0)</f>
        <v>1</v>
      </c>
    </row>
    <row r="4395" spans="1:43" x14ac:dyDescent="0.3">
      <c r="A4395" t="s">
        <v>16906</v>
      </c>
      <c r="C4395" t="s">
        <v>16907</v>
      </c>
      <c r="D4395" s="1">
        <v>46289</v>
      </c>
      <c r="E4395" t="s">
        <v>11819</v>
      </c>
      <c r="F4395" t="s">
        <v>33</v>
      </c>
      <c r="G4395">
        <v>3798</v>
      </c>
      <c r="H4395">
        <v>45.58</v>
      </c>
      <c r="I4395">
        <v>8.1999999999999993</v>
      </c>
      <c r="J4395">
        <v>3744.22</v>
      </c>
      <c r="K4395" s="1">
        <v>46291</v>
      </c>
      <c r="L4395" t="s">
        <v>16845</v>
      </c>
      <c r="M4395">
        <f t="shared" si="816"/>
        <v>1</v>
      </c>
      <c r="N4395">
        <f>COUNTIF(Orders!$A:$A,C4395)</f>
        <v>1</v>
      </c>
      <c r="P4395">
        <f>COUNTIF(Orders!$H:$H,UPPER(SUBSTITUTE(TRIM(C4395),"-","")))</f>
        <v>1</v>
      </c>
      <c r="R4395" t="str">
        <f t="shared" si="817"/>
        <v>Matched Order Reference</v>
      </c>
      <c r="S4395">
        <f t="shared" si="818"/>
        <v>1</v>
      </c>
      <c r="V4395" cm="1">
        <f t="array" ref="V4395">IF(E4395&lt;&gt;"CAPTURE",0,SUMPRODUCT((MDR_Rates!$A$2:$A$10=F4395)*(G4395&gt;MDR_Rates!$B$2:$B$10)*((MDR_Rates!$C$2:$C$10="")+(G4395&lt;=MDR_Rates!$C$2:$C$10))*MDR_Rates!$D$2:$D$10))</f>
        <v>1.2</v>
      </c>
      <c r="W4395">
        <f t="shared" si="819"/>
        <v>45.58</v>
      </c>
      <c r="X4395">
        <f t="shared" si="820"/>
        <v>8.1999999999999993</v>
      </c>
      <c r="Y4395">
        <f t="shared" si="821"/>
        <v>0</v>
      </c>
      <c r="Z4395">
        <f t="shared" si="822"/>
        <v>0</v>
      </c>
      <c r="AG4395" t="str">
        <f t="shared" si="823"/>
        <v/>
      </c>
      <c r="AI4395" t="str">
        <f t="shared" si="824"/>
        <v/>
      </c>
      <c r="AJ4395" t="str">
        <f t="shared" si="825"/>
        <v/>
      </c>
      <c r="AK4395" t="str">
        <f t="shared" si="826"/>
        <v>ORD26001643</v>
      </c>
      <c r="AL4395">
        <f>IF(E4395&lt;&gt;"CAPTURE","",COUNTIF(Orders!$H:$H,AK4395))</f>
        <v>1</v>
      </c>
      <c r="AP4395" t="str">
        <f t="shared" si="827"/>
        <v>Matched to Order</v>
      </c>
      <c r="AQ4395">
        <f>IF(COUNTIF($A$2:A4395,A4395)=1,1,0)</f>
        <v>1</v>
      </c>
    </row>
    <row r="4396" spans="1:43" x14ac:dyDescent="0.3">
      <c r="A4396" t="s">
        <v>16908</v>
      </c>
      <c r="C4396" t="s">
        <v>16909</v>
      </c>
      <c r="D4396" s="1">
        <v>46289</v>
      </c>
      <c r="E4396" t="s">
        <v>11819</v>
      </c>
      <c r="F4396" t="s">
        <v>9</v>
      </c>
      <c r="G4396">
        <v>599</v>
      </c>
      <c r="H4396">
        <v>0</v>
      </c>
      <c r="I4396">
        <v>0</v>
      </c>
      <c r="J4396">
        <v>599</v>
      </c>
      <c r="K4396" s="1">
        <v>46291</v>
      </c>
      <c r="L4396" t="s">
        <v>16845</v>
      </c>
      <c r="M4396">
        <f t="shared" si="816"/>
        <v>1</v>
      </c>
      <c r="N4396">
        <f>COUNTIF(Orders!$A:$A,C4396)</f>
        <v>0</v>
      </c>
      <c r="P4396">
        <f>COUNTIF(Orders!$H:$H,UPPER(SUBSTITUTE(TRIM(C4396),"-","")))</f>
        <v>1</v>
      </c>
      <c r="R4396" t="str">
        <f t="shared" si="817"/>
        <v>Matched Order Reference</v>
      </c>
      <c r="S4396">
        <f t="shared" si="818"/>
        <v>1</v>
      </c>
      <c r="V4396" cm="1">
        <f t="array" ref="V4396">IF(E4396&lt;&gt;"CAPTURE",0,SUMPRODUCT((MDR_Rates!$A$2:$A$10=F4396)*(G4396&gt;MDR_Rates!$B$2:$B$10)*((MDR_Rates!$C$2:$C$10="")+(G4396&lt;=MDR_Rates!$C$2:$C$10))*MDR_Rates!$D$2:$D$10))</f>
        <v>0</v>
      </c>
      <c r="W4396">
        <f t="shared" si="819"/>
        <v>0</v>
      </c>
      <c r="X4396">
        <f t="shared" si="820"/>
        <v>0</v>
      </c>
      <c r="Y4396">
        <f t="shared" si="821"/>
        <v>0</v>
      </c>
      <c r="Z4396">
        <f t="shared" si="822"/>
        <v>0</v>
      </c>
      <c r="AG4396" t="str">
        <f t="shared" si="823"/>
        <v/>
      </c>
      <c r="AI4396" t="str">
        <f t="shared" si="824"/>
        <v/>
      </c>
      <c r="AJ4396" t="str">
        <f t="shared" si="825"/>
        <v/>
      </c>
      <c r="AK4396" t="str">
        <f t="shared" si="826"/>
        <v>ORD26001677</v>
      </c>
      <c r="AL4396">
        <f>IF(E4396&lt;&gt;"CAPTURE","",COUNTIF(Orders!$H:$H,AK4396))</f>
        <v>1</v>
      </c>
      <c r="AP4396" t="str">
        <f t="shared" si="827"/>
        <v>Matched to Order</v>
      </c>
      <c r="AQ4396">
        <f>IF(COUNTIF($A$2:A4396,A4396)=1,1,0)</f>
        <v>1</v>
      </c>
    </row>
    <row r="4397" spans="1:43" x14ac:dyDescent="0.3">
      <c r="A4397" t="s">
        <v>16910</v>
      </c>
      <c r="C4397" t="s">
        <v>3507</v>
      </c>
      <c r="D4397" s="1">
        <v>46289</v>
      </c>
      <c r="E4397" t="s">
        <v>11819</v>
      </c>
      <c r="F4397" t="s">
        <v>9</v>
      </c>
      <c r="G4397">
        <v>349</v>
      </c>
      <c r="H4397">
        <v>0</v>
      </c>
      <c r="I4397">
        <v>0</v>
      </c>
      <c r="J4397">
        <v>349</v>
      </c>
      <c r="K4397" s="1">
        <v>46291</v>
      </c>
      <c r="L4397" t="s">
        <v>16845</v>
      </c>
      <c r="M4397">
        <f t="shared" si="816"/>
        <v>1</v>
      </c>
      <c r="N4397">
        <f>COUNTIF(Orders!$A:$A,C4397)</f>
        <v>1</v>
      </c>
      <c r="P4397">
        <f>COUNTIF(Orders!$H:$H,UPPER(SUBSTITUTE(TRIM(C4397),"-","")))</f>
        <v>1</v>
      </c>
      <c r="R4397" t="str">
        <f t="shared" si="817"/>
        <v>Matched Order Reference</v>
      </c>
      <c r="S4397">
        <f t="shared" si="818"/>
        <v>1</v>
      </c>
      <c r="V4397" cm="1">
        <f t="array" ref="V4397">IF(E4397&lt;&gt;"CAPTURE",0,SUMPRODUCT((MDR_Rates!$A$2:$A$10=F4397)*(G4397&gt;MDR_Rates!$B$2:$B$10)*((MDR_Rates!$C$2:$C$10="")+(G4397&lt;=MDR_Rates!$C$2:$C$10))*MDR_Rates!$D$2:$D$10))</f>
        <v>0</v>
      </c>
      <c r="W4397">
        <f t="shared" si="819"/>
        <v>0</v>
      </c>
      <c r="X4397">
        <f t="shared" si="820"/>
        <v>0</v>
      </c>
      <c r="Y4397">
        <f t="shared" si="821"/>
        <v>0</v>
      </c>
      <c r="Z4397">
        <f t="shared" si="822"/>
        <v>0</v>
      </c>
      <c r="AG4397" t="str">
        <f t="shared" si="823"/>
        <v/>
      </c>
      <c r="AI4397" t="str">
        <f t="shared" si="824"/>
        <v/>
      </c>
      <c r="AJ4397" t="str">
        <f t="shared" si="825"/>
        <v/>
      </c>
      <c r="AK4397" t="str">
        <f t="shared" si="826"/>
        <v>ORD26001752</v>
      </c>
      <c r="AL4397">
        <f>IF(E4397&lt;&gt;"CAPTURE","",COUNTIF(Orders!$H:$H,AK4397))</f>
        <v>1</v>
      </c>
      <c r="AP4397" t="str">
        <f t="shared" si="827"/>
        <v>Matched to Order</v>
      </c>
      <c r="AQ4397">
        <f>IF(COUNTIF($A$2:A4397,A4397)=1,1,0)</f>
        <v>1</v>
      </c>
    </row>
    <row r="4398" spans="1:43" x14ac:dyDescent="0.3">
      <c r="A4398" t="s">
        <v>16911</v>
      </c>
      <c r="C4398" t="s">
        <v>3566</v>
      </c>
      <c r="D4398" s="1">
        <v>46289</v>
      </c>
      <c r="E4398" t="s">
        <v>11819</v>
      </c>
      <c r="F4398" t="s">
        <v>44</v>
      </c>
      <c r="G4398">
        <v>6798</v>
      </c>
      <c r="H4398">
        <v>115.57</v>
      </c>
      <c r="I4398">
        <v>20.8</v>
      </c>
      <c r="J4398">
        <v>6661.63</v>
      </c>
      <c r="K4398" s="1">
        <v>46291</v>
      </c>
      <c r="L4398" t="s">
        <v>16845</v>
      </c>
      <c r="M4398">
        <f t="shared" si="816"/>
        <v>1</v>
      </c>
      <c r="N4398">
        <f>COUNTIF(Orders!$A:$A,C4398)</f>
        <v>1</v>
      </c>
      <c r="P4398">
        <f>COUNTIF(Orders!$H:$H,UPPER(SUBSTITUTE(TRIM(C4398),"-","")))</f>
        <v>1</v>
      </c>
      <c r="R4398" t="str">
        <f t="shared" si="817"/>
        <v>Matched Order Reference</v>
      </c>
      <c r="S4398">
        <f t="shared" si="818"/>
        <v>1</v>
      </c>
      <c r="V4398" cm="1">
        <f t="array" ref="V4398">IF(E4398&lt;&gt;"CAPTURE",0,SUMPRODUCT((MDR_Rates!$A$2:$A$10=F4398)*(G4398&gt;MDR_Rates!$B$2:$B$10)*((MDR_Rates!$C$2:$C$10="")+(G4398&lt;=MDR_Rates!$C$2:$C$10))*MDR_Rates!$D$2:$D$10))</f>
        <v>1.7</v>
      </c>
      <c r="W4398">
        <f t="shared" si="819"/>
        <v>115.57</v>
      </c>
      <c r="X4398">
        <f t="shared" si="820"/>
        <v>20.8</v>
      </c>
      <c r="Y4398">
        <f t="shared" si="821"/>
        <v>0</v>
      </c>
      <c r="Z4398">
        <f t="shared" si="822"/>
        <v>0</v>
      </c>
      <c r="AG4398" t="str">
        <f t="shared" si="823"/>
        <v/>
      </c>
      <c r="AI4398" t="str">
        <f t="shared" si="824"/>
        <v/>
      </c>
      <c r="AJ4398" t="str">
        <f t="shared" si="825"/>
        <v/>
      </c>
      <c r="AK4398" t="str">
        <f t="shared" si="826"/>
        <v>ORD26001782</v>
      </c>
      <c r="AL4398">
        <f>IF(E4398&lt;&gt;"CAPTURE","",COUNTIF(Orders!$H:$H,AK4398))</f>
        <v>1</v>
      </c>
      <c r="AP4398" t="str">
        <f t="shared" si="827"/>
        <v>Matched to Order</v>
      </c>
      <c r="AQ4398">
        <f>IF(COUNTIF($A$2:A4398,A4398)=1,1,0)</f>
        <v>1</v>
      </c>
    </row>
    <row r="4399" spans="1:43" x14ac:dyDescent="0.3">
      <c r="A4399" t="s">
        <v>16912</v>
      </c>
      <c r="C4399" t="s">
        <v>3588</v>
      </c>
      <c r="D4399" s="1">
        <v>46289</v>
      </c>
      <c r="E4399" t="s">
        <v>11819</v>
      </c>
      <c r="F4399" t="s">
        <v>9</v>
      </c>
      <c r="G4399">
        <v>2499</v>
      </c>
      <c r="H4399">
        <v>7.5</v>
      </c>
      <c r="I4399">
        <v>1.35</v>
      </c>
      <c r="J4399">
        <v>2490.15</v>
      </c>
      <c r="K4399" s="1">
        <v>46291</v>
      </c>
      <c r="L4399" t="s">
        <v>16845</v>
      </c>
      <c r="M4399">
        <f t="shared" si="816"/>
        <v>1</v>
      </c>
      <c r="N4399">
        <f>COUNTIF(Orders!$A:$A,C4399)</f>
        <v>1</v>
      </c>
      <c r="P4399">
        <f>COUNTIF(Orders!$H:$H,UPPER(SUBSTITUTE(TRIM(C4399),"-","")))</f>
        <v>1</v>
      </c>
      <c r="R4399" t="str">
        <f t="shared" si="817"/>
        <v>Matched Order Reference</v>
      </c>
      <c r="S4399">
        <f t="shared" si="818"/>
        <v>1</v>
      </c>
      <c r="V4399" cm="1">
        <f t="array" ref="V4399">IF(E4399&lt;&gt;"CAPTURE",0,SUMPRODUCT((MDR_Rates!$A$2:$A$10=F4399)*(G4399&gt;MDR_Rates!$B$2:$B$10)*((MDR_Rates!$C$2:$C$10="")+(G4399&lt;=MDR_Rates!$C$2:$C$10))*MDR_Rates!$D$2:$D$10))</f>
        <v>0.3</v>
      </c>
      <c r="W4399">
        <f t="shared" si="819"/>
        <v>7.5</v>
      </c>
      <c r="X4399">
        <f t="shared" si="820"/>
        <v>1.35</v>
      </c>
      <c r="Y4399">
        <f t="shared" si="821"/>
        <v>0</v>
      </c>
      <c r="Z4399">
        <f t="shared" si="822"/>
        <v>0</v>
      </c>
      <c r="AG4399" t="str">
        <f t="shared" si="823"/>
        <v/>
      </c>
      <c r="AI4399" t="str">
        <f t="shared" si="824"/>
        <v/>
      </c>
      <c r="AJ4399" t="str">
        <f t="shared" si="825"/>
        <v/>
      </c>
      <c r="AK4399" t="str">
        <f t="shared" si="826"/>
        <v>ORD26001793</v>
      </c>
      <c r="AL4399">
        <f>IF(E4399&lt;&gt;"CAPTURE","",COUNTIF(Orders!$H:$H,AK4399))</f>
        <v>1</v>
      </c>
      <c r="AP4399" t="str">
        <f t="shared" si="827"/>
        <v>Matched to Order</v>
      </c>
      <c r="AQ4399">
        <f>IF(COUNTIF($A$2:A4399,A4399)=1,1,0)</f>
        <v>1</v>
      </c>
    </row>
    <row r="4400" spans="1:43" x14ac:dyDescent="0.3">
      <c r="A4400" t="s">
        <v>16913</v>
      </c>
      <c r="C4400" t="s">
        <v>3724</v>
      </c>
      <c r="D4400" s="1">
        <v>46289</v>
      </c>
      <c r="E4400" t="s">
        <v>11819</v>
      </c>
      <c r="F4400" t="s">
        <v>9</v>
      </c>
      <c r="G4400">
        <v>5598</v>
      </c>
      <c r="H4400">
        <v>16.79</v>
      </c>
      <c r="I4400">
        <v>3.02</v>
      </c>
      <c r="J4400">
        <v>5578.19</v>
      </c>
      <c r="K4400" s="1">
        <v>46291</v>
      </c>
      <c r="L4400" t="s">
        <v>16845</v>
      </c>
      <c r="M4400">
        <f t="shared" si="816"/>
        <v>1</v>
      </c>
      <c r="N4400">
        <f>COUNTIF(Orders!$A:$A,C4400)</f>
        <v>1</v>
      </c>
      <c r="P4400">
        <f>COUNTIF(Orders!$H:$H,UPPER(SUBSTITUTE(TRIM(C4400),"-","")))</f>
        <v>1</v>
      </c>
      <c r="R4400" t="str">
        <f t="shared" si="817"/>
        <v>Matched Order Reference</v>
      </c>
      <c r="S4400">
        <f t="shared" si="818"/>
        <v>1</v>
      </c>
      <c r="V4400" cm="1">
        <f t="array" ref="V4400">IF(E4400&lt;&gt;"CAPTURE",0,SUMPRODUCT((MDR_Rates!$A$2:$A$10=F4400)*(G4400&gt;MDR_Rates!$B$2:$B$10)*((MDR_Rates!$C$2:$C$10="")+(G4400&lt;=MDR_Rates!$C$2:$C$10))*MDR_Rates!$D$2:$D$10))</f>
        <v>0.3</v>
      </c>
      <c r="W4400">
        <f t="shared" si="819"/>
        <v>16.79</v>
      </c>
      <c r="X4400">
        <f t="shared" si="820"/>
        <v>3.02</v>
      </c>
      <c r="Y4400">
        <f t="shared" si="821"/>
        <v>0</v>
      </c>
      <c r="Z4400">
        <f t="shared" si="822"/>
        <v>0</v>
      </c>
      <c r="AG4400" t="str">
        <f t="shared" si="823"/>
        <v/>
      </c>
      <c r="AI4400" t="str">
        <f t="shared" si="824"/>
        <v/>
      </c>
      <c r="AJ4400" t="str">
        <f t="shared" si="825"/>
        <v/>
      </c>
      <c r="AK4400" t="str">
        <f t="shared" si="826"/>
        <v>ORD26001862</v>
      </c>
      <c r="AL4400">
        <f>IF(E4400&lt;&gt;"CAPTURE","",COUNTIF(Orders!$H:$H,AK4400))</f>
        <v>1</v>
      </c>
      <c r="AP4400" t="str">
        <f t="shared" si="827"/>
        <v>Matched to Order</v>
      </c>
      <c r="AQ4400">
        <f>IF(COUNTIF($A$2:A4400,A4400)=1,1,0)</f>
        <v>1</v>
      </c>
    </row>
    <row r="4401" spans="1:43" x14ac:dyDescent="0.3">
      <c r="A4401" t="s">
        <v>16914</v>
      </c>
      <c r="C4401" t="s">
        <v>16915</v>
      </c>
      <c r="D4401" s="1">
        <v>46289</v>
      </c>
      <c r="E4401" t="s">
        <v>11819</v>
      </c>
      <c r="F4401" t="s">
        <v>9</v>
      </c>
      <c r="G4401">
        <v>7999</v>
      </c>
      <c r="H4401">
        <v>24</v>
      </c>
      <c r="I4401">
        <v>4.32</v>
      </c>
      <c r="J4401">
        <v>7970.68</v>
      </c>
      <c r="K4401" s="1">
        <v>46291</v>
      </c>
      <c r="L4401" t="s">
        <v>16845</v>
      </c>
      <c r="M4401">
        <f t="shared" si="816"/>
        <v>1</v>
      </c>
      <c r="N4401">
        <f>COUNTIF(Orders!$A:$A,C4401)</f>
        <v>1</v>
      </c>
      <c r="P4401">
        <f>COUNTIF(Orders!$H:$H,UPPER(SUBSTITUTE(TRIM(C4401),"-","")))</f>
        <v>1</v>
      </c>
      <c r="R4401" t="str">
        <f t="shared" si="817"/>
        <v>Matched Order Reference</v>
      </c>
      <c r="S4401">
        <f t="shared" si="818"/>
        <v>1</v>
      </c>
      <c r="V4401" cm="1">
        <f t="array" ref="V4401">IF(E4401&lt;&gt;"CAPTURE",0,SUMPRODUCT((MDR_Rates!$A$2:$A$10=F4401)*(G4401&gt;MDR_Rates!$B$2:$B$10)*((MDR_Rates!$C$2:$C$10="")+(G4401&lt;=MDR_Rates!$C$2:$C$10))*MDR_Rates!$D$2:$D$10))</f>
        <v>0.3</v>
      </c>
      <c r="W4401">
        <f t="shared" si="819"/>
        <v>24</v>
      </c>
      <c r="X4401">
        <f t="shared" si="820"/>
        <v>4.32</v>
      </c>
      <c r="Y4401">
        <f t="shared" si="821"/>
        <v>0</v>
      </c>
      <c r="Z4401">
        <f t="shared" si="822"/>
        <v>0</v>
      </c>
      <c r="AG4401" t="str">
        <f t="shared" si="823"/>
        <v/>
      </c>
      <c r="AI4401" t="str">
        <f t="shared" si="824"/>
        <v/>
      </c>
      <c r="AJ4401" t="str">
        <f t="shared" si="825"/>
        <v/>
      </c>
      <c r="AK4401" t="str">
        <f t="shared" si="826"/>
        <v>ORD26001863</v>
      </c>
      <c r="AL4401">
        <f>IF(E4401&lt;&gt;"CAPTURE","",COUNTIF(Orders!$H:$H,AK4401))</f>
        <v>1</v>
      </c>
      <c r="AP4401" t="str">
        <f t="shared" si="827"/>
        <v>Matched to Order</v>
      </c>
      <c r="AQ4401">
        <f>IF(COUNTIF($A$2:A4401,A4401)=1,1,0)</f>
        <v>1</v>
      </c>
    </row>
    <row r="4402" spans="1:43" x14ac:dyDescent="0.3">
      <c r="A4402" t="s">
        <v>16916</v>
      </c>
      <c r="C4402" t="s">
        <v>3778</v>
      </c>
      <c r="D4402" s="1">
        <v>46289</v>
      </c>
      <c r="E4402" t="s">
        <v>11819</v>
      </c>
      <c r="F4402" t="s">
        <v>44</v>
      </c>
      <c r="G4402">
        <v>3098</v>
      </c>
      <c r="H4402">
        <v>52.67</v>
      </c>
      <c r="I4402">
        <v>9.48</v>
      </c>
      <c r="J4402">
        <v>3035.85</v>
      </c>
      <c r="K4402" s="1">
        <v>46291</v>
      </c>
      <c r="L4402" t="s">
        <v>16845</v>
      </c>
      <c r="M4402">
        <f t="shared" si="816"/>
        <v>1</v>
      </c>
      <c r="N4402">
        <f>COUNTIF(Orders!$A:$A,C4402)</f>
        <v>1</v>
      </c>
      <c r="P4402">
        <f>COUNTIF(Orders!$H:$H,UPPER(SUBSTITUTE(TRIM(C4402),"-","")))</f>
        <v>1</v>
      </c>
      <c r="R4402" t="str">
        <f t="shared" si="817"/>
        <v>Matched Order Reference</v>
      </c>
      <c r="S4402">
        <f t="shared" si="818"/>
        <v>1</v>
      </c>
      <c r="V4402" cm="1">
        <f t="array" ref="V4402">IF(E4402&lt;&gt;"CAPTURE",0,SUMPRODUCT((MDR_Rates!$A$2:$A$10=F4402)*(G4402&gt;MDR_Rates!$B$2:$B$10)*((MDR_Rates!$C$2:$C$10="")+(G4402&lt;=MDR_Rates!$C$2:$C$10))*MDR_Rates!$D$2:$D$10))</f>
        <v>1.7</v>
      </c>
      <c r="W4402">
        <f t="shared" si="819"/>
        <v>52.67</v>
      </c>
      <c r="X4402">
        <f t="shared" si="820"/>
        <v>9.48</v>
      </c>
      <c r="Y4402">
        <f t="shared" si="821"/>
        <v>0</v>
      </c>
      <c r="Z4402">
        <f t="shared" si="822"/>
        <v>0</v>
      </c>
      <c r="AG4402" t="str">
        <f t="shared" si="823"/>
        <v/>
      </c>
      <c r="AI4402" t="str">
        <f t="shared" si="824"/>
        <v/>
      </c>
      <c r="AJ4402" t="str">
        <f t="shared" si="825"/>
        <v/>
      </c>
      <c r="AK4402" t="str">
        <f t="shared" si="826"/>
        <v>ORD26001889</v>
      </c>
      <c r="AL4402">
        <f>IF(E4402&lt;&gt;"CAPTURE","",COUNTIF(Orders!$H:$H,AK4402))</f>
        <v>1</v>
      </c>
      <c r="AP4402" t="str">
        <f t="shared" si="827"/>
        <v>Matched to Order</v>
      </c>
      <c r="AQ4402">
        <f>IF(COUNTIF($A$2:A4402,A4402)=1,1,0)</f>
        <v>1</v>
      </c>
    </row>
    <row r="4403" spans="1:43" x14ac:dyDescent="0.3">
      <c r="A4403" t="s">
        <v>16917</v>
      </c>
      <c r="C4403" t="s">
        <v>3814</v>
      </c>
      <c r="D4403" s="1">
        <v>46289</v>
      </c>
      <c r="E4403" t="s">
        <v>11819</v>
      </c>
      <c r="F4403" t="s">
        <v>9</v>
      </c>
      <c r="G4403">
        <v>1597</v>
      </c>
      <c r="H4403">
        <v>0</v>
      </c>
      <c r="I4403">
        <v>0</v>
      </c>
      <c r="J4403">
        <v>1597</v>
      </c>
      <c r="K4403" s="1">
        <v>46291</v>
      </c>
      <c r="L4403" t="s">
        <v>16845</v>
      </c>
      <c r="M4403">
        <f t="shared" si="816"/>
        <v>1</v>
      </c>
      <c r="N4403">
        <f>COUNTIF(Orders!$A:$A,C4403)</f>
        <v>1</v>
      </c>
      <c r="P4403">
        <f>COUNTIF(Orders!$H:$H,UPPER(SUBSTITUTE(TRIM(C4403),"-","")))</f>
        <v>1</v>
      </c>
      <c r="R4403" t="str">
        <f t="shared" si="817"/>
        <v>Matched Order Reference</v>
      </c>
      <c r="S4403">
        <f t="shared" si="818"/>
        <v>1</v>
      </c>
      <c r="V4403" cm="1">
        <f t="array" ref="V4403">IF(E4403&lt;&gt;"CAPTURE",0,SUMPRODUCT((MDR_Rates!$A$2:$A$10=F4403)*(G4403&gt;MDR_Rates!$B$2:$B$10)*((MDR_Rates!$C$2:$C$10="")+(G4403&lt;=MDR_Rates!$C$2:$C$10))*MDR_Rates!$D$2:$D$10))</f>
        <v>0</v>
      </c>
      <c r="W4403">
        <f t="shared" si="819"/>
        <v>0</v>
      </c>
      <c r="X4403">
        <f t="shared" si="820"/>
        <v>0</v>
      </c>
      <c r="Y4403">
        <f t="shared" si="821"/>
        <v>0</v>
      </c>
      <c r="Z4403">
        <f t="shared" si="822"/>
        <v>0</v>
      </c>
      <c r="AG4403" t="str">
        <f t="shared" si="823"/>
        <v/>
      </c>
      <c r="AI4403" t="str">
        <f t="shared" si="824"/>
        <v/>
      </c>
      <c r="AJ4403" t="str">
        <f t="shared" si="825"/>
        <v/>
      </c>
      <c r="AK4403" t="str">
        <f t="shared" si="826"/>
        <v>ORD26001907</v>
      </c>
      <c r="AL4403">
        <f>IF(E4403&lt;&gt;"CAPTURE","",COUNTIF(Orders!$H:$H,AK4403))</f>
        <v>1</v>
      </c>
      <c r="AP4403" t="str">
        <f t="shared" si="827"/>
        <v>Matched to Order</v>
      </c>
      <c r="AQ4403">
        <f>IF(COUNTIF($A$2:A4403,A4403)=1,1,0)</f>
        <v>1</v>
      </c>
    </row>
    <row r="4404" spans="1:43" x14ac:dyDescent="0.3">
      <c r="A4404" t="s">
        <v>16918</v>
      </c>
      <c r="C4404" t="s">
        <v>3838</v>
      </c>
      <c r="D4404" s="1">
        <v>46289</v>
      </c>
      <c r="E4404" t="s">
        <v>11819</v>
      </c>
      <c r="F4404" t="s">
        <v>17</v>
      </c>
      <c r="G4404">
        <v>2499</v>
      </c>
      <c r="H4404">
        <v>39.979999999999997</v>
      </c>
      <c r="I4404">
        <v>7.2</v>
      </c>
      <c r="J4404">
        <v>2451.8200000000002</v>
      </c>
      <c r="K4404" s="1">
        <v>46291</v>
      </c>
      <c r="L4404" t="s">
        <v>16845</v>
      </c>
      <c r="M4404">
        <f t="shared" si="816"/>
        <v>1</v>
      </c>
      <c r="N4404">
        <f>COUNTIF(Orders!$A:$A,C4404)</f>
        <v>1</v>
      </c>
      <c r="P4404">
        <f>COUNTIF(Orders!$H:$H,UPPER(SUBSTITUTE(TRIM(C4404),"-","")))</f>
        <v>1</v>
      </c>
      <c r="R4404" t="str">
        <f t="shared" si="817"/>
        <v>Matched Order Reference</v>
      </c>
      <c r="S4404">
        <f t="shared" si="818"/>
        <v>1</v>
      </c>
      <c r="V4404" cm="1">
        <f t="array" ref="V4404">IF(E4404&lt;&gt;"CAPTURE",0,SUMPRODUCT((MDR_Rates!$A$2:$A$10=F4404)*(G4404&gt;MDR_Rates!$B$2:$B$10)*((MDR_Rates!$C$2:$C$10="")+(G4404&lt;=MDR_Rates!$C$2:$C$10))*MDR_Rates!$D$2:$D$10))</f>
        <v>1.6</v>
      </c>
      <c r="W4404">
        <f t="shared" si="819"/>
        <v>39.979999999999997</v>
      </c>
      <c r="X4404">
        <f t="shared" si="820"/>
        <v>7.2</v>
      </c>
      <c r="Y4404">
        <f t="shared" si="821"/>
        <v>0</v>
      </c>
      <c r="Z4404">
        <f t="shared" si="822"/>
        <v>0</v>
      </c>
      <c r="AG4404" t="str">
        <f t="shared" si="823"/>
        <v/>
      </c>
      <c r="AI4404" t="str">
        <f t="shared" si="824"/>
        <v/>
      </c>
      <c r="AJ4404" t="str">
        <f t="shared" si="825"/>
        <v/>
      </c>
      <c r="AK4404" t="str">
        <f t="shared" si="826"/>
        <v>ORD26001919</v>
      </c>
      <c r="AL4404">
        <f>IF(E4404&lt;&gt;"CAPTURE","",COUNTIF(Orders!$H:$H,AK4404))</f>
        <v>1</v>
      </c>
      <c r="AP4404" t="str">
        <f t="shared" si="827"/>
        <v>Matched to Order</v>
      </c>
      <c r="AQ4404">
        <f>IF(COUNTIF($A$2:A4404,A4404)=1,1,0)</f>
        <v>1</v>
      </c>
    </row>
    <row r="4405" spans="1:43" x14ac:dyDescent="0.3">
      <c r="A4405" t="s">
        <v>16919</v>
      </c>
      <c r="C4405" t="s">
        <v>3959</v>
      </c>
      <c r="D4405" s="1">
        <v>46289</v>
      </c>
      <c r="E4405" t="s">
        <v>11819</v>
      </c>
      <c r="F4405" t="s">
        <v>17</v>
      </c>
      <c r="G4405">
        <v>299</v>
      </c>
      <c r="H4405">
        <v>5.38</v>
      </c>
      <c r="I4405">
        <v>0.97</v>
      </c>
      <c r="J4405">
        <v>292.64999999999998</v>
      </c>
      <c r="K4405" s="1">
        <v>46291</v>
      </c>
      <c r="L4405" t="s">
        <v>16845</v>
      </c>
      <c r="M4405">
        <f t="shared" si="816"/>
        <v>1</v>
      </c>
      <c r="N4405">
        <f>COUNTIF(Orders!$A:$A,C4405)</f>
        <v>1</v>
      </c>
      <c r="P4405">
        <f>COUNTIF(Orders!$H:$H,UPPER(SUBSTITUTE(TRIM(C4405),"-","")))</f>
        <v>1</v>
      </c>
      <c r="R4405" t="str">
        <f t="shared" si="817"/>
        <v>Matched Order Reference</v>
      </c>
      <c r="S4405">
        <f t="shared" si="818"/>
        <v>1</v>
      </c>
      <c r="V4405" cm="1">
        <f t="array" ref="V4405">IF(E4405&lt;&gt;"CAPTURE",0,SUMPRODUCT((MDR_Rates!$A$2:$A$10=F4405)*(G4405&gt;MDR_Rates!$B$2:$B$10)*((MDR_Rates!$C$2:$C$10="")+(G4405&lt;=MDR_Rates!$C$2:$C$10))*MDR_Rates!$D$2:$D$10))</f>
        <v>1.8</v>
      </c>
      <c r="W4405">
        <f t="shared" si="819"/>
        <v>5.38</v>
      </c>
      <c r="X4405">
        <f t="shared" si="820"/>
        <v>0.97</v>
      </c>
      <c r="Y4405">
        <f t="shared" si="821"/>
        <v>0</v>
      </c>
      <c r="Z4405">
        <f t="shared" si="822"/>
        <v>0</v>
      </c>
      <c r="AG4405" t="str">
        <f t="shared" si="823"/>
        <v/>
      </c>
      <c r="AI4405" t="str">
        <f t="shared" si="824"/>
        <v/>
      </c>
      <c r="AJ4405" t="str">
        <f t="shared" si="825"/>
        <v/>
      </c>
      <c r="AK4405" t="str">
        <f t="shared" si="826"/>
        <v>ORD26001981</v>
      </c>
      <c r="AL4405">
        <f>IF(E4405&lt;&gt;"CAPTURE","",COUNTIF(Orders!$H:$H,AK4405))</f>
        <v>1</v>
      </c>
      <c r="AP4405" t="str">
        <f t="shared" si="827"/>
        <v>Matched to Order</v>
      </c>
      <c r="AQ4405">
        <f>IF(COUNTIF($A$2:A4405,A4405)=1,1,0)</f>
        <v>1</v>
      </c>
    </row>
    <row r="4406" spans="1:43" x14ac:dyDescent="0.3">
      <c r="A4406" t="s">
        <v>16920</v>
      </c>
      <c r="C4406" t="s">
        <v>4197</v>
      </c>
      <c r="D4406" s="1">
        <v>46289</v>
      </c>
      <c r="E4406" t="s">
        <v>11819</v>
      </c>
      <c r="F4406" t="s">
        <v>17</v>
      </c>
      <c r="G4406">
        <v>3098</v>
      </c>
      <c r="H4406">
        <v>49.57</v>
      </c>
      <c r="I4406">
        <v>8.92</v>
      </c>
      <c r="J4406">
        <v>3039.51</v>
      </c>
      <c r="K4406" s="1">
        <v>46291</v>
      </c>
      <c r="L4406" t="s">
        <v>16845</v>
      </c>
      <c r="M4406">
        <f t="shared" si="816"/>
        <v>1</v>
      </c>
      <c r="N4406">
        <f>COUNTIF(Orders!$A:$A,C4406)</f>
        <v>1</v>
      </c>
      <c r="P4406">
        <f>COUNTIF(Orders!$H:$H,UPPER(SUBSTITUTE(TRIM(C4406),"-","")))</f>
        <v>1</v>
      </c>
      <c r="R4406" t="str">
        <f t="shared" si="817"/>
        <v>Matched Order Reference</v>
      </c>
      <c r="S4406">
        <f t="shared" si="818"/>
        <v>1</v>
      </c>
      <c r="V4406" cm="1">
        <f t="array" ref="V4406">IF(E4406&lt;&gt;"CAPTURE",0,SUMPRODUCT((MDR_Rates!$A$2:$A$10=F4406)*(G4406&gt;MDR_Rates!$B$2:$B$10)*((MDR_Rates!$C$2:$C$10="")+(G4406&lt;=MDR_Rates!$C$2:$C$10))*MDR_Rates!$D$2:$D$10))</f>
        <v>1.6</v>
      </c>
      <c r="W4406">
        <f t="shared" si="819"/>
        <v>49.57</v>
      </c>
      <c r="X4406">
        <f t="shared" si="820"/>
        <v>8.92</v>
      </c>
      <c r="Y4406">
        <f t="shared" si="821"/>
        <v>0</v>
      </c>
      <c r="Z4406">
        <f t="shared" si="822"/>
        <v>0</v>
      </c>
      <c r="AG4406" t="str">
        <f t="shared" si="823"/>
        <v/>
      </c>
      <c r="AI4406" t="str">
        <f t="shared" si="824"/>
        <v/>
      </c>
      <c r="AJ4406" t="str">
        <f t="shared" si="825"/>
        <v/>
      </c>
      <c r="AK4406" t="str">
        <f t="shared" si="826"/>
        <v>ORD26002102</v>
      </c>
      <c r="AL4406">
        <f>IF(E4406&lt;&gt;"CAPTURE","",COUNTIF(Orders!$H:$H,AK4406))</f>
        <v>1</v>
      </c>
      <c r="AP4406" t="str">
        <f t="shared" si="827"/>
        <v>Matched to Order</v>
      </c>
      <c r="AQ4406">
        <f>IF(COUNTIF($A$2:A4406,A4406)=1,1,0)</f>
        <v>1</v>
      </c>
    </row>
    <row r="4407" spans="1:43" x14ac:dyDescent="0.3">
      <c r="A4407" t="s">
        <v>16921</v>
      </c>
      <c r="C4407" t="s">
        <v>4272</v>
      </c>
      <c r="D4407" s="1">
        <v>46289</v>
      </c>
      <c r="E4407" t="s">
        <v>11819</v>
      </c>
      <c r="F4407" t="s">
        <v>44</v>
      </c>
      <c r="G4407">
        <v>999</v>
      </c>
      <c r="H4407">
        <v>18.98</v>
      </c>
      <c r="I4407">
        <v>3.42</v>
      </c>
      <c r="J4407">
        <v>976.6</v>
      </c>
      <c r="K4407" s="1">
        <v>46291</v>
      </c>
      <c r="L4407" t="s">
        <v>16845</v>
      </c>
      <c r="M4407">
        <f t="shared" si="816"/>
        <v>2</v>
      </c>
      <c r="N4407">
        <f>COUNTIF(Orders!$A:$A,C4407)</f>
        <v>1</v>
      </c>
      <c r="P4407">
        <f>COUNTIF(Orders!$H:$H,UPPER(SUBSTITUTE(TRIM(C4407),"-","")))</f>
        <v>1</v>
      </c>
      <c r="R4407" t="str">
        <f t="shared" si="817"/>
        <v>Matched Order Reference</v>
      </c>
      <c r="S4407">
        <f t="shared" si="818"/>
        <v>2</v>
      </c>
      <c r="V4407" cm="1">
        <f t="array" ref="V4407">IF(E4407&lt;&gt;"CAPTURE",0,SUMPRODUCT((MDR_Rates!$A$2:$A$10=F4407)*(G4407&gt;MDR_Rates!$B$2:$B$10)*((MDR_Rates!$C$2:$C$10="")+(G4407&lt;=MDR_Rates!$C$2:$C$10))*MDR_Rates!$D$2:$D$10))</f>
        <v>1.9</v>
      </c>
      <c r="W4407">
        <f t="shared" si="819"/>
        <v>18.98</v>
      </c>
      <c r="X4407">
        <f t="shared" si="820"/>
        <v>3.42</v>
      </c>
      <c r="Y4407">
        <f t="shared" si="821"/>
        <v>0</v>
      </c>
      <c r="Z4407">
        <f t="shared" si="822"/>
        <v>0</v>
      </c>
      <c r="AG4407" t="str">
        <f t="shared" si="823"/>
        <v/>
      </c>
      <c r="AI4407" t="str">
        <f t="shared" si="824"/>
        <v/>
      </c>
      <c r="AJ4407" t="str">
        <f t="shared" si="825"/>
        <v/>
      </c>
      <c r="AK4407" t="str">
        <f t="shared" si="826"/>
        <v>ORD26002140</v>
      </c>
      <c r="AL4407">
        <f>IF(E4407&lt;&gt;"CAPTURE","",COUNTIF(Orders!$H:$H,AK4407))</f>
        <v>1</v>
      </c>
      <c r="AP4407" t="str">
        <f t="shared" si="827"/>
        <v>Duplicate ID - Review</v>
      </c>
      <c r="AQ4407">
        <f>IF(COUNTIF($A$2:A4407,A4407)=1,1,0)</f>
        <v>1</v>
      </c>
    </row>
    <row r="4408" spans="1:43" x14ac:dyDescent="0.3">
      <c r="A4408" t="s">
        <v>16921</v>
      </c>
      <c r="C4408" t="s">
        <v>4272</v>
      </c>
      <c r="D4408" s="1">
        <v>46289</v>
      </c>
      <c r="E4408" t="s">
        <v>11819</v>
      </c>
      <c r="F4408" t="s">
        <v>44</v>
      </c>
      <c r="G4408">
        <v>999</v>
      </c>
      <c r="H4408">
        <v>18.98</v>
      </c>
      <c r="I4408">
        <v>3.42</v>
      </c>
      <c r="J4408">
        <v>976.6</v>
      </c>
      <c r="K4408" s="1">
        <v>46291</v>
      </c>
      <c r="L4408" t="s">
        <v>16845</v>
      </c>
      <c r="M4408">
        <f t="shared" si="816"/>
        <v>2</v>
      </c>
      <c r="N4408">
        <f>COUNTIF(Orders!$A:$A,C4408)</f>
        <v>1</v>
      </c>
      <c r="P4408">
        <f>COUNTIF(Orders!$H:$H,UPPER(SUBSTITUTE(TRIM(C4408),"-","")))</f>
        <v>1</v>
      </c>
      <c r="R4408" t="str">
        <f t="shared" si="817"/>
        <v>Matched Order Reference</v>
      </c>
      <c r="S4408">
        <f t="shared" si="818"/>
        <v>2</v>
      </c>
      <c r="V4408" cm="1">
        <f t="array" ref="V4408">IF(E4408&lt;&gt;"CAPTURE",0,SUMPRODUCT((MDR_Rates!$A$2:$A$10=F4408)*(G4408&gt;MDR_Rates!$B$2:$B$10)*((MDR_Rates!$C$2:$C$10="")+(G4408&lt;=MDR_Rates!$C$2:$C$10))*MDR_Rates!$D$2:$D$10))</f>
        <v>1.9</v>
      </c>
      <c r="W4408">
        <f t="shared" si="819"/>
        <v>18.98</v>
      </c>
      <c r="X4408">
        <f t="shared" si="820"/>
        <v>3.42</v>
      </c>
      <c r="Y4408">
        <f t="shared" si="821"/>
        <v>0</v>
      </c>
      <c r="Z4408">
        <f t="shared" si="822"/>
        <v>0</v>
      </c>
      <c r="AG4408" t="str">
        <f t="shared" si="823"/>
        <v/>
      </c>
      <c r="AI4408" t="str">
        <f t="shared" si="824"/>
        <v/>
      </c>
      <c r="AJ4408" t="str">
        <f t="shared" si="825"/>
        <v/>
      </c>
      <c r="AK4408" t="str">
        <f t="shared" si="826"/>
        <v>ORD26002140</v>
      </c>
      <c r="AL4408">
        <f>IF(E4408&lt;&gt;"CAPTURE","",COUNTIF(Orders!$H:$H,AK4408))</f>
        <v>1</v>
      </c>
      <c r="AP4408" t="str">
        <f t="shared" si="827"/>
        <v>Duplicate ID - Review</v>
      </c>
      <c r="AQ4408">
        <f>IF(COUNTIF($A$2:A4408,A4408)=1,1,0)</f>
        <v>0</v>
      </c>
    </row>
    <row r="4409" spans="1:43" x14ac:dyDescent="0.3">
      <c r="A4409" t="s">
        <v>16922</v>
      </c>
      <c r="C4409" t="s">
        <v>4319</v>
      </c>
      <c r="D4409" s="1">
        <v>46289</v>
      </c>
      <c r="E4409" t="s">
        <v>11819</v>
      </c>
      <c r="F4409" t="s">
        <v>9</v>
      </c>
      <c r="G4409">
        <v>9798</v>
      </c>
      <c r="H4409">
        <v>29.39</v>
      </c>
      <c r="I4409">
        <v>5.29</v>
      </c>
      <c r="J4409">
        <v>9763.32</v>
      </c>
      <c r="K4409" s="1">
        <v>46291</v>
      </c>
      <c r="L4409" t="s">
        <v>16845</v>
      </c>
      <c r="M4409">
        <f t="shared" si="816"/>
        <v>1</v>
      </c>
      <c r="N4409">
        <f>COUNTIF(Orders!$A:$A,C4409)</f>
        <v>1</v>
      </c>
      <c r="P4409">
        <f>COUNTIF(Orders!$H:$H,UPPER(SUBSTITUTE(TRIM(C4409),"-","")))</f>
        <v>1</v>
      </c>
      <c r="R4409" t="str">
        <f t="shared" si="817"/>
        <v>Matched Order Reference</v>
      </c>
      <c r="S4409">
        <f t="shared" si="818"/>
        <v>1</v>
      </c>
      <c r="V4409" cm="1">
        <f t="array" ref="V4409">IF(E4409&lt;&gt;"CAPTURE",0,SUMPRODUCT((MDR_Rates!$A$2:$A$10=F4409)*(G4409&gt;MDR_Rates!$B$2:$B$10)*((MDR_Rates!$C$2:$C$10="")+(G4409&lt;=MDR_Rates!$C$2:$C$10))*MDR_Rates!$D$2:$D$10))</f>
        <v>0.3</v>
      </c>
      <c r="W4409">
        <f t="shared" si="819"/>
        <v>29.39</v>
      </c>
      <c r="X4409">
        <f t="shared" si="820"/>
        <v>5.29</v>
      </c>
      <c r="Y4409">
        <f t="shared" si="821"/>
        <v>0</v>
      </c>
      <c r="Z4409">
        <f t="shared" si="822"/>
        <v>0</v>
      </c>
      <c r="AG4409" t="str">
        <f t="shared" si="823"/>
        <v/>
      </c>
      <c r="AI4409" t="str">
        <f t="shared" si="824"/>
        <v/>
      </c>
      <c r="AJ4409" t="str">
        <f t="shared" si="825"/>
        <v/>
      </c>
      <c r="AK4409" t="str">
        <f t="shared" si="826"/>
        <v>ORD26002164</v>
      </c>
      <c r="AL4409">
        <f>IF(E4409&lt;&gt;"CAPTURE","",COUNTIF(Orders!$H:$H,AK4409))</f>
        <v>1</v>
      </c>
      <c r="AP4409" t="str">
        <f t="shared" si="827"/>
        <v>Matched to Order</v>
      </c>
      <c r="AQ4409">
        <f>IF(COUNTIF($A$2:A4409,A4409)=1,1,0)</f>
        <v>1</v>
      </c>
    </row>
    <row r="4410" spans="1:43" x14ac:dyDescent="0.3">
      <c r="A4410" t="s">
        <v>16923</v>
      </c>
      <c r="C4410" t="s">
        <v>4351</v>
      </c>
      <c r="D4410" s="1">
        <v>46289</v>
      </c>
      <c r="E4410" t="s">
        <v>11819</v>
      </c>
      <c r="F4410" t="s">
        <v>44</v>
      </c>
      <c r="G4410">
        <v>299</v>
      </c>
      <c r="H4410">
        <v>5.68</v>
      </c>
      <c r="I4410">
        <v>1.02</v>
      </c>
      <c r="J4410">
        <v>292.3</v>
      </c>
      <c r="K4410" s="1">
        <v>46291</v>
      </c>
      <c r="L4410" t="s">
        <v>16845</v>
      </c>
      <c r="M4410">
        <f t="shared" si="816"/>
        <v>1</v>
      </c>
      <c r="N4410">
        <f>COUNTIF(Orders!$A:$A,C4410)</f>
        <v>1</v>
      </c>
      <c r="P4410">
        <f>COUNTIF(Orders!$H:$H,UPPER(SUBSTITUTE(TRIM(C4410),"-","")))</f>
        <v>1</v>
      </c>
      <c r="R4410" t="str">
        <f t="shared" si="817"/>
        <v>Matched Order Reference</v>
      </c>
      <c r="S4410">
        <f t="shared" si="818"/>
        <v>1</v>
      </c>
      <c r="V4410" cm="1">
        <f t="array" ref="V4410">IF(E4410&lt;&gt;"CAPTURE",0,SUMPRODUCT((MDR_Rates!$A$2:$A$10=F4410)*(G4410&gt;MDR_Rates!$B$2:$B$10)*((MDR_Rates!$C$2:$C$10="")+(G4410&lt;=MDR_Rates!$C$2:$C$10))*MDR_Rates!$D$2:$D$10))</f>
        <v>1.9</v>
      </c>
      <c r="W4410">
        <f t="shared" si="819"/>
        <v>5.68</v>
      </c>
      <c r="X4410">
        <f t="shared" si="820"/>
        <v>1.02</v>
      </c>
      <c r="Y4410">
        <f t="shared" si="821"/>
        <v>0</v>
      </c>
      <c r="Z4410">
        <f t="shared" si="822"/>
        <v>0</v>
      </c>
      <c r="AG4410" t="str">
        <f t="shared" si="823"/>
        <v/>
      </c>
      <c r="AI4410" t="str">
        <f t="shared" si="824"/>
        <v/>
      </c>
      <c r="AJ4410" t="str">
        <f t="shared" si="825"/>
        <v/>
      </c>
      <c r="AK4410" t="str">
        <f t="shared" si="826"/>
        <v>ORD26002180</v>
      </c>
      <c r="AL4410">
        <f>IF(E4410&lt;&gt;"CAPTURE","",COUNTIF(Orders!$H:$H,AK4410))</f>
        <v>1</v>
      </c>
      <c r="AP4410" t="str">
        <f t="shared" si="827"/>
        <v>Matched to Order</v>
      </c>
      <c r="AQ4410">
        <f>IF(COUNTIF($A$2:A4410,A4410)=1,1,0)</f>
        <v>1</v>
      </c>
    </row>
    <row r="4411" spans="1:43" x14ac:dyDescent="0.3">
      <c r="A4411" t="s">
        <v>16924</v>
      </c>
      <c r="C4411" t="s">
        <v>16925</v>
      </c>
      <c r="D4411" s="1">
        <v>46289</v>
      </c>
      <c r="E4411" t="s">
        <v>11819</v>
      </c>
      <c r="F4411" t="s">
        <v>44</v>
      </c>
      <c r="G4411">
        <v>1098</v>
      </c>
      <c r="H4411">
        <v>20.86</v>
      </c>
      <c r="I4411">
        <v>3.75</v>
      </c>
      <c r="J4411">
        <v>1073.3900000000001</v>
      </c>
      <c r="K4411" s="1">
        <v>46291</v>
      </c>
      <c r="L4411" t="s">
        <v>16845</v>
      </c>
      <c r="M4411">
        <f t="shared" si="816"/>
        <v>1</v>
      </c>
      <c r="N4411">
        <f>COUNTIF(Orders!$A:$A,C4411)</f>
        <v>0</v>
      </c>
      <c r="P4411">
        <f>COUNTIF(Orders!$H:$H,UPPER(SUBSTITUTE(TRIM(C4411),"-","")))</f>
        <v>1</v>
      </c>
      <c r="R4411" t="str">
        <f t="shared" si="817"/>
        <v>Matched Order Reference</v>
      </c>
      <c r="S4411">
        <f t="shared" si="818"/>
        <v>1</v>
      </c>
      <c r="V4411" cm="1">
        <f t="array" ref="V4411">IF(E4411&lt;&gt;"CAPTURE",0,SUMPRODUCT((MDR_Rates!$A$2:$A$10=F4411)*(G4411&gt;MDR_Rates!$B$2:$B$10)*((MDR_Rates!$C$2:$C$10="")+(G4411&lt;=MDR_Rates!$C$2:$C$10))*MDR_Rates!$D$2:$D$10))</f>
        <v>1.9</v>
      </c>
      <c r="W4411">
        <f t="shared" si="819"/>
        <v>20.86</v>
      </c>
      <c r="X4411">
        <f t="shared" si="820"/>
        <v>3.75</v>
      </c>
      <c r="Y4411">
        <f t="shared" si="821"/>
        <v>0</v>
      </c>
      <c r="Z4411">
        <f t="shared" si="822"/>
        <v>0</v>
      </c>
      <c r="AG4411" t="str">
        <f t="shared" si="823"/>
        <v/>
      </c>
      <c r="AI4411" t="str">
        <f t="shared" si="824"/>
        <v/>
      </c>
      <c r="AJ4411" t="str">
        <f t="shared" si="825"/>
        <v/>
      </c>
      <c r="AK4411" t="str">
        <f t="shared" si="826"/>
        <v>ORD26002221</v>
      </c>
      <c r="AL4411">
        <f>IF(E4411&lt;&gt;"CAPTURE","",COUNTIF(Orders!$H:$H,AK4411))</f>
        <v>1</v>
      </c>
      <c r="AP4411" t="str">
        <f t="shared" si="827"/>
        <v>Matched to Order</v>
      </c>
      <c r="AQ4411">
        <f>IF(COUNTIF($A$2:A4411,A4411)=1,1,0)</f>
        <v>1</v>
      </c>
    </row>
    <row r="4412" spans="1:43" x14ac:dyDescent="0.3">
      <c r="A4412" t="s">
        <v>16926</v>
      </c>
      <c r="C4412" t="s">
        <v>16927</v>
      </c>
      <c r="D4412" s="1">
        <v>46289</v>
      </c>
      <c r="E4412" t="s">
        <v>11819</v>
      </c>
      <c r="F4412" t="s">
        <v>17</v>
      </c>
      <c r="G4412">
        <v>5598</v>
      </c>
      <c r="H4412">
        <v>89.57</v>
      </c>
      <c r="I4412">
        <v>16.12</v>
      </c>
      <c r="J4412">
        <v>5492.31</v>
      </c>
      <c r="K4412" s="1">
        <v>46291</v>
      </c>
      <c r="L4412" t="s">
        <v>16845</v>
      </c>
      <c r="M4412">
        <f t="shared" si="816"/>
        <v>1</v>
      </c>
      <c r="N4412">
        <f>COUNTIF(Orders!$A:$A,C4412)</f>
        <v>0</v>
      </c>
      <c r="P4412">
        <f>COUNTIF(Orders!$H:$H,UPPER(SUBSTITUTE(TRIM(C4412),"-","")))</f>
        <v>1</v>
      </c>
      <c r="R4412" t="str">
        <f t="shared" si="817"/>
        <v>Matched Order Reference</v>
      </c>
      <c r="S4412">
        <f t="shared" si="818"/>
        <v>1</v>
      </c>
      <c r="V4412" cm="1">
        <f t="array" ref="V4412">IF(E4412&lt;&gt;"CAPTURE",0,SUMPRODUCT((MDR_Rates!$A$2:$A$10=F4412)*(G4412&gt;MDR_Rates!$B$2:$B$10)*((MDR_Rates!$C$2:$C$10="")+(G4412&lt;=MDR_Rates!$C$2:$C$10))*MDR_Rates!$D$2:$D$10))</f>
        <v>1.6</v>
      </c>
      <c r="W4412">
        <f t="shared" si="819"/>
        <v>89.57</v>
      </c>
      <c r="X4412">
        <f t="shared" si="820"/>
        <v>16.12</v>
      </c>
      <c r="Y4412">
        <f t="shared" si="821"/>
        <v>0</v>
      </c>
      <c r="Z4412">
        <f t="shared" si="822"/>
        <v>0</v>
      </c>
      <c r="AG4412" t="str">
        <f t="shared" si="823"/>
        <v/>
      </c>
      <c r="AI4412" t="str">
        <f t="shared" si="824"/>
        <v/>
      </c>
      <c r="AJ4412" t="str">
        <f t="shared" si="825"/>
        <v/>
      </c>
      <c r="AK4412" t="str">
        <f t="shared" si="826"/>
        <v>ORD26002304</v>
      </c>
      <c r="AL4412">
        <f>IF(E4412&lt;&gt;"CAPTURE","",COUNTIF(Orders!$H:$H,AK4412))</f>
        <v>1</v>
      </c>
      <c r="AP4412" t="str">
        <f t="shared" si="827"/>
        <v>Matched to Order</v>
      </c>
      <c r="AQ4412">
        <f>IF(COUNTIF($A$2:A4412,A4412)=1,1,0)</f>
        <v>1</v>
      </c>
    </row>
    <row r="4413" spans="1:43" x14ac:dyDescent="0.3">
      <c r="A4413" t="s">
        <v>16928</v>
      </c>
      <c r="C4413" t="s">
        <v>4605</v>
      </c>
      <c r="D4413" s="1">
        <v>46289</v>
      </c>
      <c r="E4413" t="s">
        <v>11819</v>
      </c>
      <c r="F4413" t="s">
        <v>17</v>
      </c>
      <c r="G4413">
        <v>2298</v>
      </c>
      <c r="H4413">
        <v>36.770000000000003</v>
      </c>
      <c r="I4413">
        <v>6.62</v>
      </c>
      <c r="J4413">
        <v>2254.61</v>
      </c>
      <c r="K4413" s="1">
        <v>46291</v>
      </c>
      <c r="L4413" t="s">
        <v>16845</v>
      </c>
      <c r="M4413">
        <f t="shared" si="816"/>
        <v>1</v>
      </c>
      <c r="N4413">
        <f>COUNTIF(Orders!$A:$A,C4413)</f>
        <v>1</v>
      </c>
      <c r="P4413">
        <f>COUNTIF(Orders!$H:$H,UPPER(SUBSTITUTE(TRIM(C4413),"-","")))</f>
        <v>1</v>
      </c>
      <c r="R4413" t="str">
        <f t="shared" si="817"/>
        <v>Matched Order Reference</v>
      </c>
      <c r="S4413">
        <f t="shared" si="818"/>
        <v>1</v>
      </c>
      <c r="V4413" cm="1">
        <f t="array" ref="V4413">IF(E4413&lt;&gt;"CAPTURE",0,SUMPRODUCT((MDR_Rates!$A$2:$A$10=F4413)*(G4413&gt;MDR_Rates!$B$2:$B$10)*((MDR_Rates!$C$2:$C$10="")+(G4413&lt;=MDR_Rates!$C$2:$C$10))*MDR_Rates!$D$2:$D$10))</f>
        <v>1.6</v>
      </c>
      <c r="W4413">
        <f t="shared" si="819"/>
        <v>36.770000000000003</v>
      </c>
      <c r="X4413">
        <f t="shared" si="820"/>
        <v>6.62</v>
      </c>
      <c r="Y4413">
        <f t="shared" si="821"/>
        <v>0</v>
      </c>
      <c r="Z4413">
        <f t="shared" si="822"/>
        <v>0</v>
      </c>
      <c r="AG4413" t="str">
        <f t="shared" si="823"/>
        <v/>
      </c>
      <c r="AI4413" t="str">
        <f t="shared" si="824"/>
        <v/>
      </c>
      <c r="AJ4413" t="str">
        <f t="shared" si="825"/>
        <v/>
      </c>
      <c r="AK4413" t="str">
        <f t="shared" si="826"/>
        <v>ORD26002308</v>
      </c>
      <c r="AL4413">
        <f>IF(E4413&lt;&gt;"CAPTURE","",COUNTIF(Orders!$H:$H,AK4413))</f>
        <v>1</v>
      </c>
      <c r="AP4413" t="str">
        <f t="shared" si="827"/>
        <v>Matched to Order</v>
      </c>
      <c r="AQ4413">
        <f>IF(COUNTIF($A$2:A4413,A4413)=1,1,0)</f>
        <v>1</v>
      </c>
    </row>
    <row r="4414" spans="1:43" x14ac:dyDescent="0.3">
      <c r="A4414" t="s">
        <v>16929</v>
      </c>
      <c r="C4414" t="s">
        <v>4621</v>
      </c>
      <c r="D4414" s="1">
        <v>46289</v>
      </c>
      <c r="E4414" t="s">
        <v>11819</v>
      </c>
      <c r="F4414" t="s">
        <v>9</v>
      </c>
      <c r="G4414">
        <v>2999</v>
      </c>
      <c r="H4414">
        <v>9</v>
      </c>
      <c r="I4414">
        <v>1.62</v>
      </c>
      <c r="J4414">
        <v>2988.38</v>
      </c>
      <c r="K4414" s="1">
        <v>46291</v>
      </c>
      <c r="L4414" t="s">
        <v>16845</v>
      </c>
      <c r="M4414">
        <f t="shared" si="816"/>
        <v>1</v>
      </c>
      <c r="N4414">
        <f>COUNTIF(Orders!$A:$A,C4414)</f>
        <v>1</v>
      </c>
      <c r="P4414">
        <f>COUNTIF(Orders!$H:$H,UPPER(SUBSTITUTE(TRIM(C4414),"-","")))</f>
        <v>1</v>
      </c>
      <c r="R4414" t="str">
        <f t="shared" si="817"/>
        <v>Matched Order Reference</v>
      </c>
      <c r="S4414">
        <f t="shared" si="818"/>
        <v>1</v>
      </c>
      <c r="V4414" cm="1">
        <f t="array" ref="V4414">IF(E4414&lt;&gt;"CAPTURE",0,SUMPRODUCT((MDR_Rates!$A$2:$A$10=F4414)*(G4414&gt;MDR_Rates!$B$2:$B$10)*((MDR_Rates!$C$2:$C$10="")+(G4414&lt;=MDR_Rates!$C$2:$C$10))*MDR_Rates!$D$2:$D$10))</f>
        <v>0.3</v>
      </c>
      <c r="W4414">
        <f t="shared" si="819"/>
        <v>9</v>
      </c>
      <c r="X4414">
        <f t="shared" si="820"/>
        <v>1.62</v>
      </c>
      <c r="Y4414">
        <f t="shared" si="821"/>
        <v>0</v>
      </c>
      <c r="Z4414">
        <f t="shared" si="822"/>
        <v>0</v>
      </c>
      <c r="AG4414" t="str">
        <f t="shared" si="823"/>
        <v/>
      </c>
      <c r="AI4414" t="str">
        <f t="shared" si="824"/>
        <v/>
      </c>
      <c r="AJ4414" t="str">
        <f t="shared" si="825"/>
        <v/>
      </c>
      <c r="AK4414" t="str">
        <f t="shared" si="826"/>
        <v>ORD26002316</v>
      </c>
      <c r="AL4414">
        <f>IF(E4414&lt;&gt;"CAPTURE","",COUNTIF(Orders!$H:$H,AK4414))</f>
        <v>1</v>
      </c>
      <c r="AP4414" t="str">
        <f t="shared" si="827"/>
        <v>Matched to Order</v>
      </c>
      <c r="AQ4414">
        <f>IF(COUNTIF($A$2:A4414,A4414)=1,1,0)</f>
        <v>1</v>
      </c>
    </row>
    <row r="4415" spans="1:43" x14ac:dyDescent="0.3">
      <c r="A4415" t="s">
        <v>16930</v>
      </c>
      <c r="C4415" t="s">
        <v>4937</v>
      </c>
      <c r="D4415" s="1">
        <v>46289</v>
      </c>
      <c r="E4415" t="s">
        <v>11819</v>
      </c>
      <c r="F4415" t="s">
        <v>44</v>
      </c>
      <c r="G4415">
        <v>999</v>
      </c>
      <c r="H4415">
        <v>18.98</v>
      </c>
      <c r="I4415">
        <v>3.42</v>
      </c>
      <c r="J4415">
        <v>976.6</v>
      </c>
      <c r="K4415" s="1">
        <v>46291</v>
      </c>
      <c r="L4415" t="s">
        <v>16845</v>
      </c>
      <c r="M4415">
        <f t="shared" si="816"/>
        <v>1</v>
      </c>
      <c r="N4415">
        <f>COUNTIF(Orders!$A:$A,C4415)</f>
        <v>1</v>
      </c>
      <c r="P4415">
        <f>COUNTIF(Orders!$H:$H,UPPER(SUBSTITUTE(TRIM(C4415),"-","")))</f>
        <v>1</v>
      </c>
      <c r="R4415" t="str">
        <f t="shared" si="817"/>
        <v>Matched Order Reference</v>
      </c>
      <c r="S4415">
        <f t="shared" si="818"/>
        <v>1</v>
      </c>
      <c r="V4415" cm="1">
        <f t="array" ref="V4415">IF(E4415&lt;&gt;"CAPTURE",0,SUMPRODUCT((MDR_Rates!$A$2:$A$10=F4415)*(G4415&gt;MDR_Rates!$B$2:$B$10)*((MDR_Rates!$C$2:$C$10="")+(G4415&lt;=MDR_Rates!$C$2:$C$10))*MDR_Rates!$D$2:$D$10))</f>
        <v>1.9</v>
      </c>
      <c r="W4415">
        <f t="shared" si="819"/>
        <v>18.98</v>
      </c>
      <c r="X4415">
        <f t="shared" si="820"/>
        <v>3.42</v>
      </c>
      <c r="Y4415">
        <f t="shared" si="821"/>
        <v>0</v>
      </c>
      <c r="Z4415">
        <f t="shared" si="822"/>
        <v>0</v>
      </c>
      <c r="AG4415" t="str">
        <f t="shared" si="823"/>
        <v/>
      </c>
      <c r="AI4415" t="str">
        <f t="shared" si="824"/>
        <v/>
      </c>
      <c r="AJ4415" t="str">
        <f t="shared" si="825"/>
        <v/>
      </c>
      <c r="AK4415" t="str">
        <f t="shared" si="826"/>
        <v>ORD26002477</v>
      </c>
      <c r="AL4415">
        <f>IF(E4415&lt;&gt;"CAPTURE","",COUNTIF(Orders!$H:$H,AK4415))</f>
        <v>1</v>
      </c>
      <c r="AP4415" t="str">
        <f t="shared" si="827"/>
        <v>Matched to Order</v>
      </c>
      <c r="AQ4415">
        <f>IF(COUNTIF($A$2:A4415,A4415)=1,1,0)</f>
        <v>1</v>
      </c>
    </row>
    <row r="4416" spans="1:43" x14ac:dyDescent="0.3">
      <c r="A4416" t="s">
        <v>16931</v>
      </c>
      <c r="C4416" t="s">
        <v>4939</v>
      </c>
      <c r="D4416" s="1">
        <v>46289</v>
      </c>
      <c r="E4416" t="s">
        <v>11819</v>
      </c>
      <c r="F4416" t="s">
        <v>9</v>
      </c>
      <c r="G4416">
        <v>3348</v>
      </c>
      <c r="H4416">
        <v>10.039999999999999</v>
      </c>
      <c r="I4416">
        <v>1.81</v>
      </c>
      <c r="J4416">
        <v>3336.15</v>
      </c>
      <c r="K4416" s="1">
        <v>46291</v>
      </c>
      <c r="L4416" t="s">
        <v>16845</v>
      </c>
      <c r="M4416">
        <f t="shared" si="816"/>
        <v>1</v>
      </c>
      <c r="N4416">
        <f>COUNTIF(Orders!$A:$A,C4416)</f>
        <v>1</v>
      </c>
      <c r="P4416">
        <f>COUNTIF(Orders!$H:$H,UPPER(SUBSTITUTE(TRIM(C4416),"-","")))</f>
        <v>1</v>
      </c>
      <c r="R4416" t="str">
        <f t="shared" si="817"/>
        <v>Matched Order Reference</v>
      </c>
      <c r="S4416">
        <f t="shared" si="818"/>
        <v>1</v>
      </c>
      <c r="V4416" cm="1">
        <f t="array" ref="V4416">IF(E4416&lt;&gt;"CAPTURE",0,SUMPRODUCT((MDR_Rates!$A$2:$A$10=F4416)*(G4416&gt;MDR_Rates!$B$2:$B$10)*((MDR_Rates!$C$2:$C$10="")+(G4416&lt;=MDR_Rates!$C$2:$C$10))*MDR_Rates!$D$2:$D$10))</f>
        <v>0.3</v>
      </c>
      <c r="W4416">
        <f t="shared" si="819"/>
        <v>10.039999999999999</v>
      </c>
      <c r="X4416">
        <f t="shared" si="820"/>
        <v>1.81</v>
      </c>
      <c r="Y4416">
        <f t="shared" si="821"/>
        <v>0</v>
      </c>
      <c r="Z4416">
        <f t="shared" si="822"/>
        <v>0</v>
      </c>
      <c r="AG4416" t="str">
        <f t="shared" si="823"/>
        <v/>
      </c>
      <c r="AI4416" t="str">
        <f t="shared" si="824"/>
        <v/>
      </c>
      <c r="AJ4416" t="str">
        <f t="shared" si="825"/>
        <v/>
      </c>
      <c r="AK4416" t="str">
        <f t="shared" si="826"/>
        <v>ORD26002478</v>
      </c>
      <c r="AL4416">
        <f>IF(E4416&lt;&gt;"CAPTURE","",COUNTIF(Orders!$H:$H,AK4416))</f>
        <v>1</v>
      </c>
      <c r="AP4416" t="str">
        <f t="shared" si="827"/>
        <v>Matched to Order</v>
      </c>
      <c r="AQ4416">
        <f>IF(COUNTIF($A$2:A4416,A4416)=1,1,0)</f>
        <v>1</v>
      </c>
    </row>
    <row r="4417" spans="1:43" x14ac:dyDescent="0.3">
      <c r="A4417" t="s">
        <v>16932</v>
      </c>
      <c r="C4417" t="s">
        <v>4949</v>
      </c>
      <c r="D4417" s="1">
        <v>46289</v>
      </c>
      <c r="E4417" t="s">
        <v>11819</v>
      </c>
      <c r="F4417" t="s">
        <v>17</v>
      </c>
      <c r="G4417">
        <v>2499</v>
      </c>
      <c r="H4417">
        <v>39.979999999999997</v>
      </c>
      <c r="I4417">
        <v>7.2</v>
      </c>
      <c r="J4417">
        <v>2451.8200000000002</v>
      </c>
      <c r="K4417" s="1">
        <v>46291</v>
      </c>
      <c r="L4417" t="s">
        <v>16845</v>
      </c>
      <c r="M4417">
        <f t="shared" si="816"/>
        <v>1</v>
      </c>
      <c r="N4417">
        <f>COUNTIF(Orders!$A:$A,C4417)</f>
        <v>1</v>
      </c>
      <c r="P4417">
        <f>COUNTIF(Orders!$H:$H,UPPER(SUBSTITUTE(TRIM(C4417),"-","")))</f>
        <v>1</v>
      </c>
      <c r="R4417" t="str">
        <f t="shared" si="817"/>
        <v>Matched Order Reference</v>
      </c>
      <c r="S4417">
        <f t="shared" si="818"/>
        <v>1</v>
      </c>
      <c r="V4417" cm="1">
        <f t="array" ref="V4417">IF(E4417&lt;&gt;"CAPTURE",0,SUMPRODUCT((MDR_Rates!$A$2:$A$10=F4417)*(G4417&gt;MDR_Rates!$B$2:$B$10)*((MDR_Rates!$C$2:$C$10="")+(G4417&lt;=MDR_Rates!$C$2:$C$10))*MDR_Rates!$D$2:$D$10))</f>
        <v>1.6</v>
      </c>
      <c r="W4417">
        <f t="shared" si="819"/>
        <v>39.979999999999997</v>
      </c>
      <c r="X4417">
        <f t="shared" si="820"/>
        <v>7.2</v>
      </c>
      <c r="Y4417">
        <f t="shared" si="821"/>
        <v>0</v>
      </c>
      <c r="Z4417">
        <f t="shared" si="822"/>
        <v>0</v>
      </c>
      <c r="AG4417" t="str">
        <f t="shared" si="823"/>
        <v/>
      </c>
      <c r="AI4417" t="str">
        <f t="shared" si="824"/>
        <v/>
      </c>
      <c r="AJ4417" t="str">
        <f t="shared" si="825"/>
        <v/>
      </c>
      <c r="AK4417" t="str">
        <f t="shared" si="826"/>
        <v>ORD26002483</v>
      </c>
      <c r="AL4417">
        <f>IF(E4417&lt;&gt;"CAPTURE","",COUNTIF(Orders!$H:$H,AK4417))</f>
        <v>1</v>
      </c>
      <c r="AP4417" t="str">
        <f t="shared" si="827"/>
        <v>Matched to Order</v>
      </c>
      <c r="AQ4417">
        <f>IF(COUNTIF($A$2:A4417,A4417)=1,1,0)</f>
        <v>1</v>
      </c>
    </row>
    <row r="4418" spans="1:43" x14ac:dyDescent="0.3">
      <c r="A4418" t="s">
        <v>16933</v>
      </c>
      <c r="C4418" t="s">
        <v>4994</v>
      </c>
      <c r="D4418" s="1">
        <v>46289</v>
      </c>
      <c r="E4418" t="s">
        <v>11819</v>
      </c>
      <c r="F4418" t="s">
        <v>9</v>
      </c>
      <c r="G4418">
        <v>2999</v>
      </c>
      <c r="H4418">
        <v>9</v>
      </c>
      <c r="I4418">
        <v>1.62</v>
      </c>
      <c r="J4418">
        <v>2988.38</v>
      </c>
      <c r="K4418" s="1">
        <v>46291</v>
      </c>
      <c r="L4418" t="s">
        <v>16845</v>
      </c>
      <c r="M4418">
        <f t="shared" si="816"/>
        <v>1</v>
      </c>
      <c r="N4418">
        <f>COUNTIF(Orders!$A:$A,C4418)</f>
        <v>1</v>
      </c>
      <c r="P4418">
        <f>COUNTIF(Orders!$H:$H,UPPER(SUBSTITUTE(TRIM(C4418),"-","")))</f>
        <v>1</v>
      </c>
      <c r="R4418" t="str">
        <f t="shared" si="817"/>
        <v>Matched Order Reference</v>
      </c>
      <c r="S4418">
        <f t="shared" si="818"/>
        <v>1</v>
      </c>
      <c r="V4418" cm="1">
        <f t="array" ref="V4418">IF(E4418&lt;&gt;"CAPTURE",0,SUMPRODUCT((MDR_Rates!$A$2:$A$10=F4418)*(G4418&gt;MDR_Rates!$B$2:$B$10)*((MDR_Rates!$C$2:$C$10="")+(G4418&lt;=MDR_Rates!$C$2:$C$10))*MDR_Rates!$D$2:$D$10))</f>
        <v>0.3</v>
      </c>
      <c r="W4418">
        <f t="shared" si="819"/>
        <v>9</v>
      </c>
      <c r="X4418">
        <f t="shared" si="820"/>
        <v>1.62</v>
      </c>
      <c r="Y4418">
        <f t="shared" si="821"/>
        <v>0</v>
      </c>
      <c r="Z4418">
        <f t="shared" si="822"/>
        <v>0</v>
      </c>
      <c r="AG4418" t="str">
        <f t="shared" si="823"/>
        <v/>
      </c>
      <c r="AI4418" t="str">
        <f t="shared" si="824"/>
        <v/>
      </c>
      <c r="AJ4418" t="str">
        <f t="shared" si="825"/>
        <v/>
      </c>
      <c r="AK4418" t="str">
        <f t="shared" si="826"/>
        <v>ORD26002506</v>
      </c>
      <c r="AL4418">
        <f>IF(E4418&lt;&gt;"CAPTURE","",COUNTIF(Orders!$H:$H,AK4418))</f>
        <v>1</v>
      </c>
      <c r="AP4418" t="str">
        <f t="shared" si="827"/>
        <v>Matched to Order</v>
      </c>
      <c r="AQ4418">
        <f>IF(COUNTIF($A$2:A4418,A4418)=1,1,0)</f>
        <v>1</v>
      </c>
    </row>
    <row r="4419" spans="1:43" x14ac:dyDescent="0.3">
      <c r="A4419" t="s">
        <v>16934</v>
      </c>
      <c r="C4419" t="s">
        <v>4996</v>
      </c>
      <c r="D4419" s="1">
        <v>46289</v>
      </c>
      <c r="E4419" t="s">
        <v>11819</v>
      </c>
      <c r="F4419" t="s">
        <v>9</v>
      </c>
      <c r="G4419">
        <v>3697</v>
      </c>
      <c r="H4419">
        <v>11.09</v>
      </c>
      <c r="I4419">
        <v>2</v>
      </c>
      <c r="J4419">
        <v>3683.91</v>
      </c>
      <c r="K4419" s="1">
        <v>46291</v>
      </c>
      <c r="L4419" t="s">
        <v>16845</v>
      </c>
      <c r="M4419">
        <f t="shared" ref="M4419:M4482" si="828">COUNTIF($A:$A,A4419)</f>
        <v>1</v>
      </c>
      <c r="N4419">
        <f>COUNTIF(Orders!$A:$A,C4419)</f>
        <v>1</v>
      </c>
      <c r="P4419">
        <f>COUNTIF(Orders!$H:$H,UPPER(SUBSTITUTE(TRIM(C4419),"-","")))</f>
        <v>1</v>
      </c>
      <c r="R4419" t="str">
        <f t="shared" ref="R4419:R4482" si="829">IF(E4419="REFUND","Refund",IF(P4419=0,"Unmatched Order Reference","Matched Order Reference"))</f>
        <v>Matched Order Reference</v>
      </c>
      <c r="S4419">
        <f t="shared" ref="S4419:S4482" si="830">COUNTIFS($C$2:$C$5753,C4419,$E$2:$E$5753,"CAPTURE")</f>
        <v>1</v>
      </c>
      <c r="V4419" cm="1">
        <f t="array" ref="V4419">IF(E4419&lt;&gt;"CAPTURE",0,SUMPRODUCT((MDR_Rates!$A$2:$A$10=F4419)*(G4419&gt;MDR_Rates!$B$2:$B$10)*((MDR_Rates!$C$2:$C$10="")+(G4419&lt;=MDR_Rates!$C$2:$C$10))*MDR_Rates!$D$2:$D$10))</f>
        <v>0.3</v>
      </c>
      <c r="W4419">
        <f t="shared" ref="W4419:W4482" si="831">IF(E4419&lt;&gt;"CAPTURE",0,ROUND(G4419*V4419/100,2))</f>
        <v>11.09</v>
      </c>
      <c r="X4419">
        <f t="shared" ref="X4419:X4482" si="832">IF(E4419&lt;&gt;"CAPTURE",0,ROUND(W4419*18/100,2))</f>
        <v>2</v>
      </c>
      <c r="Y4419">
        <f t="shared" ref="Y4419:Y4482" si="833">IF(E4419&lt;&gt;"CAPTURE",0,ROUND(H4419-W4419,2))</f>
        <v>0</v>
      </c>
      <c r="Z4419">
        <f t="shared" ref="Z4419:Z4482" si="834">IF(E4419&lt;&gt;"CAPTURE",0,ROUND(I4419-X4419,2))</f>
        <v>0</v>
      </c>
      <c r="AG4419" t="str">
        <f t="shared" ref="AG4419:AG4482" si="835">IF(E4419&lt;&gt;"REFUND","",IF(COUNTIFS($A:$A,B4419,$E:$E,"CAPTURE")=0,"Missing Original Capture","Original Capture Found"))</f>
        <v/>
      </c>
      <c r="AI4419" t="str">
        <f t="shared" ref="AI4419:AI4482" si="836">IF(E4419="REFUND",_xlfn.MAXIFS($G:$G,$A:$A,B4419,$E:$E,"CAPTURE"),"")</f>
        <v/>
      </c>
      <c r="AJ4419" t="str">
        <f t="shared" ref="AJ4419:AJ4482" si="837">IF(E4419&lt;&gt;"REFUND","",IF(G4419&gt;AI4419,"Refund Exceeds Capture",IF(ABS(G4419-AI4419)&lt;0.01,"Full Refund","Partial Refund")))</f>
        <v/>
      </c>
      <c r="AK4419" t="str">
        <f t="shared" ref="AK4419:AK4482" si="838">UPPER(SUBSTITUTE(TRIM(C4419),"-",""))</f>
        <v>ORD26002507</v>
      </c>
      <c r="AL4419">
        <f>IF(E4419&lt;&gt;"CAPTURE","",COUNTIF(Orders!$H:$H,AK4419))</f>
        <v>1</v>
      </c>
      <c r="AP4419" t="str">
        <f t="shared" ref="AP4419:AP4482" si="839">IF(E4419&lt;&gt;"CAPTURE","",IF(M4419&gt;1,"Duplicate ID - Review",IF(AL4419=0,"Unmatched Order",IF(AL4419=1,"Matched to Order","Multiple Order Matches"))))</f>
        <v>Matched to Order</v>
      </c>
      <c r="AQ4419">
        <f>IF(COUNTIF($A$2:A4419,A4419)=1,1,0)</f>
        <v>1</v>
      </c>
    </row>
    <row r="4420" spans="1:43" x14ac:dyDescent="0.3">
      <c r="A4420" t="s">
        <v>16935</v>
      </c>
      <c r="C4420" t="s">
        <v>5147</v>
      </c>
      <c r="D4420" s="1">
        <v>46289</v>
      </c>
      <c r="E4420" t="s">
        <v>11819</v>
      </c>
      <c r="F4420" t="s">
        <v>9</v>
      </c>
      <c r="G4420">
        <v>5498</v>
      </c>
      <c r="H4420">
        <v>16.489999999999998</v>
      </c>
      <c r="I4420">
        <v>2.97</v>
      </c>
      <c r="J4420">
        <v>5478.54</v>
      </c>
      <c r="K4420" s="1">
        <v>46291</v>
      </c>
      <c r="L4420" t="s">
        <v>16845</v>
      </c>
      <c r="M4420">
        <f t="shared" si="828"/>
        <v>1</v>
      </c>
      <c r="N4420">
        <f>COUNTIF(Orders!$A:$A,C4420)</f>
        <v>1</v>
      </c>
      <c r="P4420">
        <f>COUNTIF(Orders!$H:$H,UPPER(SUBSTITUTE(TRIM(C4420),"-","")))</f>
        <v>1</v>
      </c>
      <c r="R4420" t="str">
        <f t="shared" si="829"/>
        <v>Matched Order Reference</v>
      </c>
      <c r="S4420">
        <f t="shared" si="830"/>
        <v>1</v>
      </c>
      <c r="V4420" cm="1">
        <f t="array" ref="V4420">IF(E4420&lt;&gt;"CAPTURE",0,SUMPRODUCT((MDR_Rates!$A$2:$A$10=F4420)*(G4420&gt;MDR_Rates!$B$2:$B$10)*((MDR_Rates!$C$2:$C$10="")+(G4420&lt;=MDR_Rates!$C$2:$C$10))*MDR_Rates!$D$2:$D$10))</f>
        <v>0.3</v>
      </c>
      <c r="W4420">
        <f t="shared" si="831"/>
        <v>16.489999999999998</v>
      </c>
      <c r="X4420">
        <f t="shared" si="832"/>
        <v>2.97</v>
      </c>
      <c r="Y4420">
        <f t="shared" si="833"/>
        <v>0</v>
      </c>
      <c r="Z4420">
        <f t="shared" si="834"/>
        <v>0</v>
      </c>
      <c r="AG4420" t="str">
        <f t="shared" si="835"/>
        <v/>
      </c>
      <c r="AI4420" t="str">
        <f t="shared" si="836"/>
        <v/>
      </c>
      <c r="AJ4420" t="str">
        <f t="shared" si="837"/>
        <v/>
      </c>
      <c r="AK4420" t="str">
        <f t="shared" si="838"/>
        <v>ORD26002584</v>
      </c>
      <c r="AL4420">
        <f>IF(E4420&lt;&gt;"CAPTURE","",COUNTIF(Orders!$H:$H,AK4420))</f>
        <v>1</v>
      </c>
      <c r="AP4420" t="str">
        <f t="shared" si="839"/>
        <v>Matched to Order</v>
      </c>
      <c r="AQ4420">
        <f>IF(COUNTIF($A$2:A4420,A4420)=1,1,0)</f>
        <v>1</v>
      </c>
    </row>
    <row r="4421" spans="1:43" x14ac:dyDescent="0.3">
      <c r="A4421" t="s">
        <v>16936</v>
      </c>
      <c r="C4421" t="s">
        <v>16937</v>
      </c>
      <c r="D4421" s="1">
        <v>46289</v>
      </c>
      <c r="E4421" t="s">
        <v>11819</v>
      </c>
      <c r="F4421" t="s">
        <v>44</v>
      </c>
      <c r="G4421">
        <v>349</v>
      </c>
      <c r="H4421">
        <v>6.63</v>
      </c>
      <c r="I4421">
        <v>1.19</v>
      </c>
      <c r="J4421">
        <v>341.18</v>
      </c>
      <c r="K4421" s="1">
        <v>46291</v>
      </c>
      <c r="L4421" t="s">
        <v>16845</v>
      </c>
      <c r="M4421">
        <f t="shared" si="828"/>
        <v>1</v>
      </c>
      <c r="N4421">
        <f>COUNTIF(Orders!$A:$A,C4421)</f>
        <v>1</v>
      </c>
      <c r="P4421">
        <f>COUNTIF(Orders!$H:$H,UPPER(SUBSTITUTE(TRIM(C4421),"-","")))</f>
        <v>1</v>
      </c>
      <c r="R4421" t="str">
        <f t="shared" si="829"/>
        <v>Matched Order Reference</v>
      </c>
      <c r="S4421">
        <f t="shared" si="830"/>
        <v>1</v>
      </c>
      <c r="V4421" cm="1">
        <f t="array" ref="V4421">IF(E4421&lt;&gt;"CAPTURE",0,SUMPRODUCT((MDR_Rates!$A$2:$A$10=F4421)*(G4421&gt;MDR_Rates!$B$2:$B$10)*((MDR_Rates!$C$2:$C$10="")+(G4421&lt;=MDR_Rates!$C$2:$C$10))*MDR_Rates!$D$2:$D$10))</f>
        <v>1.9</v>
      </c>
      <c r="W4421">
        <f t="shared" si="831"/>
        <v>6.63</v>
      </c>
      <c r="X4421">
        <f t="shared" si="832"/>
        <v>1.19</v>
      </c>
      <c r="Y4421">
        <f t="shared" si="833"/>
        <v>0</v>
      </c>
      <c r="Z4421">
        <f t="shared" si="834"/>
        <v>0</v>
      </c>
      <c r="AG4421" t="str">
        <f t="shared" si="835"/>
        <v/>
      </c>
      <c r="AI4421" t="str">
        <f t="shared" si="836"/>
        <v/>
      </c>
      <c r="AJ4421" t="str">
        <f t="shared" si="837"/>
        <v/>
      </c>
      <c r="AK4421" t="str">
        <f t="shared" si="838"/>
        <v>ORD26002621</v>
      </c>
      <c r="AL4421">
        <f>IF(E4421&lt;&gt;"CAPTURE","",COUNTIF(Orders!$H:$H,AK4421))</f>
        <v>1</v>
      </c>
      <c r="AP4421" t="str">
        <f t="shared" si="839"/>
        <v>Matched to Order</v>
      </c>
      <c r="AQ4421">
        <f>IF(COUNTIF($A$2:A4421,A4421)=1,1,0)</f>
        <v>1</v>
      </c>
    </row>
    <row r="4422" spans="1:43" x14ac:dyDescent="0.3">
      <c r="A4422" t="s">
        <v>16938</v>
      </c>
      <c r="C4422" t="s">
        <v>5289</v>
      </c>
      <c r="D4422" s="1">
        <v>46289</v>
      </c>
      <c r="E4422" t="s">
        <v>11819</v>
      </c>
      <c r="F4422" t="s">
        <v>9</v>
      </c>
      <c r="G4422">
        <v>12998</v>
      </c>
      <c r="H4422">
        <v>38.99</v>
      </c>
      <c r="I4422">
        <v>7.02</v>
      </c>
      <c r="J4422">
        <v>12951.99</v>
      </c>
      <c r="K4422" s="1">
        <v>46291</v>
      </c>
      <c r="L4422" t="s">
        <v>16845</v>
      </c>
      <c r="M4422">
        <f t="shared" si="828"/>
        <v>1</v>
      </c>
      <c r="N4422">
        <f>COUNTIF(Orders!$A:$A,C4422)</f>
        <v>1</v>
      </c>
      <c r="P4422">
        <f>COUNTIF(Orders!$H:$H,UPPER(SUBSTITUTE(TRIM(C4422),"-","")))</f>
        <v>1</v>
      </c>
      <c r="R4422" t="str">
        <f t="shared" si="829"/>
        <v>Matched Order Reference</v>
      </c>
      <c r="S4422">
        <f t="shared" si="830"/>
        <v>1</v>
      </c>
      <c r="V4422" cm="1">
        <f t="array" ref="V4422">IF(E4422&lt;&gt;"CAPTURE",0,SUMPRODUCT((MDR_Rates!$A$2:$A$10=F4422)*(G4422&gt;MDR_Rates!$B$2:$B$10)*((MDR_Rates!$C$2:$C$10="")+(G4422&lt;=MDR_Rates!$C$2:$C$10))*MDR_Rates!$D$2:$D$10))</f>
        <v>0.3</v>
      </c>
      <c r="W4422">
        <f t="shared" si="831"/>
        <v>38.99</v>
      </c>
      <c r="X4422">
        <f t="shared" si="832"/>
        <v>7.02</v>
      </c>
      <c r="Y4422">
        <f t="shared" si="833"/>
        <v>0</v>
      </c>
      <c r="Z4422">
        <f t="shared" si="834"/>
        <v>0</v>
      </c>
      <c r="AG4422" t="str">
        <f t="shared" si="835"/>
        <v/>
      </c>
      <c r="AI4422" t="str">
        <f t="shared" si="836"/>
        <v/>
      </c>
      <c r="AJ4422" t="str">
        <f t="shared" si="837"/>
        <v/>
      </c>
      <c r="AK4422" t="str">
        <f t="shared" si="838"/>
        <v>ORD26002655</v>
      </c>
      <c r="AL4422">
        <f>IF(E4422&lt;&gt;"CAPTURE","",COUNTIF(Orders!$H:$H,AK4422))</f>
        <v>1</v>
      </c>
      <c r="AP4422" t="str">
        <f t="shared" si="839"/>
        <v>Matched to Order</v>
      </c>
      <c r="AQ4422">
        <f>IF(COUNTIF($A$2:A4422,A4422)=1,1,0)</f>
        <v>1</v>
      </c>
    </row>
    <row r="4423" spans="1:43" x14ac:dyDescent="0.3">
      <c r="A4423" t="s">
        <v>16939</v>
      </c>
      <c r="C4423" t="s">
        <v>5299</v>
      </c>
      <c r="D4423" s="1">
        <v>46289</v>
      </c>
      <c r="E4423" t="s">
        <v>11819</v>
      </c>
      <c r="F4423" t="s">
        <v>44</v>
      </c>
      <c r="G4423">
        <v>599</v>
      </c>
      <c r="H4423">
        <v>11.38</v>
      </c>
      <c r="I4423">
        <v>2.0499999999999998</v>
      </c>
      <c r="J4423">
        <v>585.57000000000005</v>
      </c>
      <c r="K4423" s="1">
        <v>46291</v>
      </c>
      <c r="L4423" t="s">
        <v>16845</v>
      </c>
      <c r="M4423">
        <f t="shared" si="828"/>
        <v>1</v>
      </c>
      <c r="N4423">
        <f>COUNTIF(Orders!$A:$A,C4423)</f>
        <v>1</v>
      </c>
      <c r="P4423">
        <f>COUNTIF(Orders!$H:$H,UPPER(SUBSTITUTE(TRIM(C4423),"-","")))</f>
        <v>1</v>
      </c>
      <c r="R4423" t="str">
        <f t="shared" si="829"/>
        <v>Matched Order Reference</v>
      </c>
      <c r="S4423">
        <f t="shared" si="830"/>
        <v>1</v>
      </c>
      <c r="V4423" cm="1">
        <f t="array" ref="V4423">IF(E4423&lt;&gt;"CAPTURE",0,SUMPRODUCT((MDR_Rates!$A$2:$A$10=F4423)*(G4423&gt;MDR_Rates!$B$2:$B$10)*((MDR_Rates!$C$2:$C$10="")+(G4423&lt;=MDR_Rates!$C$2:$C$10))*MDR_Rates!$D$2:$D$10))</f>
        <v>1.9</v>
      </c>
      <c r="W4423">
        <f t="shared" si="831"/>
        <v>11.38</v>
      </c>
      <c r="X4423">
        <f t="shared" si="832"/>
        <v>2.0499999999999998</v>
      </c>
      <c r="Y4423">
        <f t="shared" si="833"/>
        <v>0</v>
      </c>
      <c r="Z4423">
        <f t="shared" si="834"/>
        <v>0</v>
      </c>
      <c r="AG4423" t="str">
        <f t="shared" si="835"/>
        <v/>
      </c>
      <c r="AI4423" t="str">
        <f t="shared" si="836"/>
        <v/>
      </c>
      <c r="AJ4423" t="str">
        <f t="shared" si="837"/>
        <v/>
      </c>
      <c r="AK4423" t="str">
        <f t="shared" si="838"/>
        <v>ORD26002660</v>
      </c>
      <c r="AL4423">
        <f>IF(E4423&lt;&gt;"CAPTURE","",COUNTIF(Orders!$H:$H,AK4423))</f>
        <v>1</v>
      </c>
      <c r="AP4423" t="str">
        <f t="shared" si="839"/>
        <v>Matched to Order</v>
      </c>
      <c r="AQ4423">
        <f>IF(COUNTIF($A$2:A4423,A4423)=1,1,0)</f>
        <v>1</v>
      </c>
    </row>
    <row r="4424" spans="1:43" x14ac:dyDescent="0.3">
      <c r="A4424" t="s">
        <v>16940</v>
      </c>
      <c r="C4424" t="s">
        <v>5317</v>
      </c>
      <c r="D4424" s="1">
        <v>46289</v>
      </c>
      <c r="E4424" t="s">
        <v>11819</v>
      </c>
      <c r="F4424" t="s">
        <v>9</v>
      </c>
      <c r="G4424">
        <v>4798</v>
      </c>
      <c r="H4424">
        <v>14.39</v>
      </c>
      <c r="I4424">
        <v>2.59</v>
      </c>
      <c r="J4424">
        <v>4781.0200000000004</v>
      </c>
      <c r="K4424" s="1">
        <v>46291</v>
      </c>
      <c r="L4424" t="s">
        <v>16845</v>
      </c>
      <c r="M4424">
        <f t="shared" si="828"/>
        <v>1</v>
      </c>
      <c r="N4424">
        <f>COUNTIF(Orders!$A:$A,C4424)</f>
        <v>1</v>
      </c>
      <c r="P4424">
        <f>COUNTIF(Orders!$H:$H,UPPER(SUBSTITUTE(TRIM(C4424),"-","")))</f>
        <v>1</v>
      </c>
      <c r="R4424" t="str">
        <f t="shared" si="829"/>
        <v>Matched Order Reference</v>
      </c>
      <c r="S4424">
        <f t="shared" si="830"/>
        <v>1</v>
      </c>
      <c r="V4424" cm="1">
        <f t="array" ref="V4424">IF(E4424&lt;&gt;"CAPTURE",0,SUMPRODUCT((MDR_Rates!$A$2:$A$10=F4424)*(G4424&gt;MDR_Rates!$B$2:$B$10)*((MDR_Rates!$C$2:$C$10="")+(G4424&lt;=MDR_Rates!$C$2:$C$10))*MDR_Rates!$D$2:$D$10))</f>
        <v>0.3</v>
      </c>
      <c r="W4424">
        <f t="shared" si="831"/>
        <v>14.39</v>
      </c>
      <c r="X4424">
        <f t="shared" si="832"/>
        <v>2.59</v>
      </c>
      <c r="Y4424">
        <f t="shared" si="833"/>
        <v>0</v>
      </c>
      <c r="Z4424">
        <f t="shared" si="834"/>
        <v>0</v>
      </c>
      <c r="AG4424" t="str">
        <f t="shared" si="835"/>
        <v/>
      </c>
      <c r="AI4424" t="str">
        <f t="shared" si="836"/>
        <v/>
      </c>
      <c r="AJ4424" t="str">
        <f t="shared" si="837"/>
        <v/>
      </c>
      <c r="AK4424" t="str">
        <f t="shared" si="838"/>
        <v>ORD26002669</v>
      </c>
      <c r="AL4424">
        <f>IF(E4424&lt;&gt;"CAPTURE","",COUNTIF(Orders!$H:$H,AK4424))</f>
        <v>1</v>
      </c>
      <c r="AP4424" t="str">
        <f t="shared" si="839"/>
        <v>Matched to Order</v>
      </c>
      <c r="AQ4424">
        <f>IF(COUNTIF($A$2:A4424,A4424)=1,1,0)</f>
        <v>1</v>
      </c>
    </row>
    <row r="4425" spans="1:43" x14ac:dyDescent="0.3">
      <c r="A4425" t="s">
        <v>16941</v>
      </c>
      <c r="C4425" t="s">
        <v>5363</v>
      </c>
      <c r="D4425" s="1">
        <v>46289</v>
      </c>
      <c r="E4425" t="s">
        <v>11819</v>
      </c>
      <c r="F4425" t="s">
        <v>9</v>
      </c>
      <c r="G4425">
        <v>5997</v>
      </c>
      <c r="H4425">
        <v>17.989999999999998</v>
      </c>
      <c r="I4425">
        <v>3.24</v>
      </c>
      <c r="J4425">
        <v>5975.77</v>
      </c>
      <c r="K4425" s="1">
        <v>46291</v>
      </c>
      <c r="L4425" t="s">
        <v>16845</v>
      </c>
      <c r="M4425">
        <f t="shared" si="828"/>
        <v>1</v>
      </c>
      <c r="N4425">
        <f>COUNTIF(Orders!$A:$A,C4425)</f>
        <v>1</v>
      </c>
      <c r="P4425">
        <f>COUNTIF(Orders!$H:$H,UPPER(SUBSTITUTE(TRIM(C4425),"-","")))</f>
        <v>1</v>
      </c>
      <c r="R4425" t="str">
        <f t="shared" si="829"/>
        <v>Matched Order Reference</v>
      </c>
      <c r="S4425">
        <f t="shared" si="830"/>
        <v>1</v>
      </c>
      <c r="V4425" cm="1">
        <f t="array" ref="V4425">IF(E4425&lt;&gt;"CAPTURE",0,SUMPRODUCT((MDR_Rates!$A$2:$A$10=F4425)*(G4425&gt;MDR_Rates!$B$2:$B$10)*((MDR_Rates!$C$2:$C$10="")+(G4425&lt;=MDR_Rates!$C$2:$C$10))*MDR_Rates!$D$2:$D$10))</f>
        <v>0.3</v>
      </c>
      <c r="W4425">
        <f t="shared" si="831"/>
        <v>17.989999999999998</v>
      </c>
      <c r="X4425">
        <f t="shared" si="832"/>
        <v>3.24</v>
      </c>
      <c r="Y4425">
        <f t="shared" si="833"/>
        <v>0</v>
      </c>
      <c r="Z4425">
        <f t="shared" si="834"/>
        <v>0</v>
      </c>
      <c r="AG4425" t="str">
        <f t="shared" si="835"/>
        <v/>
      </c>
      <c r="AI4425" t="str">
        <f t="shared" si="836"/>
        <v/>
      </c>
      <c r="AJ4425" t="str">
        <f t="shared" si="837"/>
        <v/>
      </c>
      <c r="AK4425" t="str">
        <f t="shared" si="838"/>
        <v>ORD26002692</v>
      </c>
      <c r="AL4425">
        <f>IF(E4425&lt;&gt;"CAPTURE","",COUNTIF(Orders!$H:$H,AK4425))</f>
        <v>1</v>
      </c>
      <c r="AP4425" t="str">
        <f t="shared" si="839"/>
        <v>Matched to Order</v>
      </c>
      <c r="AQ4425">
        <f>IF(COUNTIF($A$2:A4425,A4425)=1,1,0)</f>
        <v>1</v>
      </c>
    </row>
    <row r="4426" spans="1:43" x14ac:dyDescent="0.3">
      <c r="A4426" t="s">
        <v>16942</v>
      </c>
      <c r="C4426" t="s">
        <v>5373</v>
      </c>
      <c r="D4426" s="1">
        <v>46289</v>
      </c>
      <c r="E4426" t="s">
        <v>11819</v>
      </c>
      <c r="F4426" t="s">
        <v>9</v>
      </c>
      <c r="G4426">
        <v>3998</v>
      </c>
      <c r="H4426">
        <v>11.99</v>
      </c>
      <c r="I4426">
        <v>2.16</v>
      </c>
      <c r="J4426">
        <v>3983.85</v>
      </c>
      <c r="K4426" s="1">
        <v>46291</v>
      </c>
      <c r="L4426" t="s">
        <v>16845</v>
      </c>
      <c r="M4426">
        <f t="shared" si="828"/>
        <v>1</v>
      </c>
      <c r="N4426">
        <f>COUNTIF(Orders!$A:$A,C4426)</f>
        <v>1</v>
      </c>
      <c r="P4426">
        <f>COUNTIF(Orders!$H:$H,UPPER(SUBSTITUTE(TRIM(C4426),"-","")))</f>
        <v>1</v>
      </c>
      <c r="R4426" t="str">
        <f t="shared" si="829"/>
        <v>Matched Order Reference</v>
      </c>
      <c r="S4426">
        <f t="shared" si="830"/>
        <v>1</v>
      </c>
      <c r="V4426" cm="1">
        <f t="array" ref="V4426">IF(E4426&lt;&gt;"CAPTURE",0,SUMPRODUCT((MDR_Rates!$A$2:$A$10=F4426)*(G4426&gt;MDR_Rates!$B$2:$B$10)*((MDR_Rates!$C$2:$C$10="")+(G4426&lt;=MDR_Rates!$C$2:$C$10))*MDR_Rates!$D$2:$D$10))</f>
        <v>0.3</v>
      </c>
      <c r="W4426">
        <f t="shared" si="831"/>
        <v>11.99</v>
      </c>
      <c r="X4426">
        <f t="shared" si="832"/>
        <v>2.16</v>
      </c>
      <c r="Y4426">
        <f t="shared" si="833"/>
        <v>0</v>
      </c>
      <c r="Z4426">
        <f t="shared" si="834"/>
        <v>0</v>
      </c>
      <c r="AG4426" t="str">
        <f t="shared" si="835"/>
        <v/>
      </c>
      <c r="AI4426" t="str">
        <f t="shared" si="836"/>
        <v/>
      </c>
      <c r="AJ4426" t="str">
        <f t="shared" si="837"/>
        <v/>
      </c>
      <c r="AK4426" t="str">
        <f t="shared" si="838"/>
        <v>ORD26002697</v>
      </c>
      <c r="AL4426">
        <f>IF(E4426&lt;&gt;"CAPTURE","",COUNTIF(Orders!$H:$H,AK4426))</f>
        <v>1</v>
      </c>
      <c r="AP4426" t="str">
        <f t="shared" si="839"/>
        <v>Matched to Order</v>
      </c>
      <c r="AQ4426">
        <f>IF(COUNTIF($A$2:A4426,A4426)=1,1,0)</f>
        <v>1</v>
      </c>
    </row>
    <row r="4427" spans="1:43" x14ac:dyDescent="0.3">
      <c r="A4427" t="s">
        <v>16943</v>
      </c>
      <c r="C4427" t="s">
        <v>5381</v>
      </c>
      <c r="D4427" s="1">
        <v>46289</v>
      </c>
      <c r="E4427" t="s">
        <v>11819</v>
      </c>
      <c r="F4427" t="s">
        <v>33</v>
      </c>
      <c r="G4427">
        <v>8798</v>
      </c>
      <c r="H4427">
        <v>105.58</v>
      </c>
      <c r="I4427">
        <v>19</v>
      </c>
      <c r="J4427">
        <v>8673.42</v>
      </c>
      <c r="K4427" s="1">
        <v>46291</v>
      </c>
      <c r="L4427" t="s">
        <v>16845</v>
      </c>
      <c r="M4427">
        <f t="shared" si="828"/>
        <v>1</v>
      </c>
      <c r="N4427">
        <f>COUNTIF(Orders!$A:$A,C4427)</f>
        <v>1</v>
      </c>
      <c r="P4427">
        <f>COUNTIF(Orders!$H:$H,UPPER(SUBSTITUTE(TRIM(C4427),"-","")))</f>
        <v>1</v>
      </c>
      <c r="R4427" t="str">
        <f t="shared" si="829"/>
        <v>Matched Order Reference</v>
      </c>
      <c r="S4427">
        <f t="shared" si="830"/>
        <v>1</v>
      </c>
      <c r="V4427" cm="1">
        <f t="array" ref="V4427">IF(E4427&lt;&gt;"CAPTURE",0,SUMPRODUCT((MDR_Rates!$A$2:$A$10=F4427)*(G4427&gt;MDR_Rates!$B$2:$B$10)*((MDR_Rates!$C$2:$C$10="")+(G4427&lt;=MDR_Rates!$C$2:$C$10))*MDR_Rates!$D$2:$D$10))</f>
        <v>1.2</v>
      </c>
      <c r="W4427">
        <f t="shared" si="831"/>
        <v>105.58</v>
      </c>
      <c r="X4427">
        <f t="shared" si="832"/>
        <v>19</v>
      </c>
      <c r="Y4427">
        <f t="shared" si="833"/>
        <v>0</v>
      </c>
      <c r="Z4427">
        <f t="shared" si="834"/>
        <v>0</v>
      </c>
      <c r="AG4427" t="str">
        <f t="shared" si="835"/>
        <v/>
      </c>
      <c r="AI4427" t="str">
        <f t="shared" si="836"/>
        <v/>
      </c>
      <c r="AJ4427" t="str">
        <f t="shared" si="837"/>
        <v/>
      </c>
      <c r="AK4427" t="str">
        <f t="shared" si="838"/>
        <v>ORD26002701</v>
      </c>
      <c r="AL4427">
        <f>IF(E4427&lt;&gt;"CAPTURE","",COUNTIF(Orders!$H:$H,AK4427))</f>
        <v>1</v>
      </c>
      <c r="AP4427" t="str">
        <f t="shared" si="839"/>
        <v>Matched to Order</v>
      </c>
      <c r="AQ4427">
        <f>IF(COUNTIF($A$2:A4427,A4427)=1,1,0)</f>
        <v>1</v>
      </c>
    </row>
    <row r="4428" spans="1:43" x14ac:dyDescent="0.3">
      <c r="A4428" t="s">
        <v>16944</v>
      </c>
      <c r="C4428" t="s">
        <v>5415</v>
      </c>
      <c r="D4428" s="1">
        <v>46289</v>
      </c>
      <c r="E4428" t="s">
        <v>11819</v>
      </c>
      <c r="F4428" t="s">
        <v>9</v>
      </c>
      <c r="G4428">
        <v>4999</v>
      </c>
      <c r="H4428">
        <v>15</v>
      </c>
      <c r="I4428">
        <v>2.7</v>
      </c>
      <c r="J4428">
        <v>4981.3</v>
      </c>
      <c r="K4428" s="1">
        <v>46291</v>
      </c>
      <c r="L4428" t="s">
        <v>16845</v>
      </c>
      <c r="M4428">
        <f t="shared" si="828"/>
        <v>1</v>
      </c>
      <c r="N4428">
        <f>COUNTIF(Orders!$A:$A,C4428)</f>
        <v>1</v>
      </c>
      <c r="P4428">
        <f>COUNTIF(Orders!$H:$H,UPPER(SUBSTITUTE(TRIM(C4428),"-","")))</f>
        <v>1</v>
      </c>
      <c r="R4428" t="str">
        <f t="shared" si="829"/>
        <v>Matched Order Reference</v>
      </c>
      <c r="S4428">
        <f t="shared" si="830"/>
        <v>1</v>
      </c>
      <c r="V4428" cm="1">
        <f t="array" ref="V4428">IF(E4428&lt;&gt;"CAPTURE",0,SUMPRODUCT((MDR_Rates!$A$2:$A$10=F4428)*(G4428&gt;MDR_Rates!$B$2:$B$10)*((MDR_Rates!$C$2:$C$10="")+(G4428&lt;=MDR_Rates!$C$2:$C$10))*MDR_Rates!$D$2:$D$10))</f>
        <v>0.3</v>
      </c>
      <c r="W4428">
        <f t="shared" si="831"/>
        <v>15</v>
      </c>
      <c r="X4428">
        <f t="shared" si="832"/>
        <v>2.7</v>
      </c>
      <c r="Y4428">
        <f t="shared" si="833"/>
        <v>0</v>
      </c>
      <c r="Z4428">
        <f t="shared" si="834"/>
        <v>0</v>
      </c>
      <c r="AG4428" t="str">
        <f t="shared" si="835"/>
        <v/>
      </c>
      <c r="AI4428" t="str">
        <f t="shared" si="836"/>
        <v/>
      </c>
      <c r="AJ4428" t="str">
        <f t="shared" si="837"/>
        <v/>
      </c>
      <c r="AK4428" t="str">
        <f t="shared" si="838"/>
        <v>ORD26002718</v>
      </c>
      <c r="AL4428">
        <f>IF(E4428&lt;&gt;"CAPTURE","",COUNTIF(Orders!$H:$H,AK4428))</f>
        <v>1</v>
      </c>
      <c r="AP4428" t="str">
        <f t="shared" si="839"/>
        <v>Matched to Order</v>
      </c>
      <c r="AQ4428">
        <f>IF(COUNTIF($A$2:A4428,A4428)=1,1,0)</f>
        <v>1</v>
      </c>
    </row>
    <row r="4429" spans="1:43" x14ac:dyDescent="0.3">
      <c r="A4429" t="s">
        <v>16945</v>
      </c>
      <c r="C4429" t="s">
        <v>5473</v>
      </c>
      <c r="D4429" s="1">
        <v>46289</v>
      </c>
      <c r="E4429" t="s">
        <v>11819</v>
      </c>
      <c r="F4429" t="s">
        <v>17</v>
      </c>
      <c r="G4429">
        <v>848</v>
      </c>
      <c r="H4429">
        <v>15.26</v>
      </c>
      <c r="I4429">
        <v>2.75</v>
      </c>
      <c r="J4429">
        <v>829.99</v>
      </c>
      <c r="K4429" s="1">
        <v>46291</v>
      </c>
      <c r="L4429" t="s">
        <v>16845</v>
      </c>
      <c r="M4429">
        <f t="shared" si="828"/>
        <v>1</v>
      </c>
      <c r="N4429">
        <f>COUNTIF(Orders!$A:$A,C4429)</f>
        <v>1</v>
      </c>
      <c r="P4429">
        <f>COUNTIF(Orders!$H:$H,UPPER(SUBSTITUTE(TRIM(C4429),"-","")))</f>
        <v>1</v>
      </c>
      <c r="R4429" t="str">
        <f t="shared" si="829"/>
        <v>Matched Order Reference</v>
      </c>
      <c r="S4429">
        <f t="shared" si="830"/>
        <v>1</v>
      </c>
      <c r="V4429" cm="1">
        <f t="array" ref="V4429">IF(E4429&lt;&gt;"CAPTURE",0,SUMPRODUCT((MDR_Rates!$A$2:$A$10=F4429)*(G4429&gt;MDR_Rates!$B$2:$B$10)*((MDR_Rates!$C$2:$C$10="")+(G4429&lt;=MDR_Rates!$C$2:$C$10))*MDR_Rates!$D$2:$D$10))</f>
        <v>1.8</v>
      </c>
      <c r="W4429">
        <f t="shared" si="831"/>
        <v>15.26</v>
      </c>
      <c r="X4429">
        <f t="shared" si="832"/>
        <v>2.75</v>
      </c>
      <c r="Y4429">
        <f t="shared" si="833"/>
        <v>0</v>
      </c>
      <c r="Z4429">
        <f t="shared" si="834"/>
        <v>0</v>
      </c>
      <c r="AG4429" t="str">
        <f t="shared" si="835"/>
        <v/>
      </c>
      <c r="AI4429" t="str">
        <f t="shared" si="836"/>
        <v/>
      </c>
      <c r="AJ4429" t="str">
        <f t="shared" si="837"/>
        <v/>
      </c>
      <c r="AK4429" t="str">
        <f t="shared" si="838"/>
        <v>ORD26002747</v>
      </c>
      <c r="AL4429">
        <f>IF(E4429&lt;&gt;"CAPTURE","",COUNTIF(Orders!$H:$H,AK4429))</f>
        <v>1</v>
      </c>
      <c r="AP4429" t="str">
        <f t="shared" si="839"/>
        <v>Matched to Order</v>
      </c>
      <c r="AQ4429">
        <f>IF(COUNTIF($A$2:A4429,A4429)=1,1,0)</f>
        <v>1</v>
      </c>
    </row>
    <row r="4430" spans="1:43" x14ac:dyDescent="0.3">
      <c r="A4430" t="s">
        <v>16946</v>
      </c>
      <c r="C4430" t="s">
        <v>5481</v>
      </c>
      <c r="D4430" s="1">
        <v>46289</v>
      </c>
      <c r="E4430" t="s">
        <v>11819</v>
      </c>
      <c r="F4430" t="s">
        <v>9</v>
      </c>
      <c r="G4430">
        <v>2597</v>
      </c>
      <c r="H4430">
        <v>7.79</v>
      </c>
      <c r="I4430">
        <v>1.4</v>
      </c>
      <c r="J4430">
        <v>2587.81</v>
      </c>
      <c r="K4430" s="1">
        <v>46291</v>
      </c>
      <c r="L4430" t="s">
        <v>16845</v>
      </c>
      <c r="M4430">
        <f t="shared" si="828"/>
        <v>1</v>
      </c>
      <c r="N4430">
        <f>COUNTIF(Orders!$A:$A,C4430)</f>
        <v>1</v>
      </c>
      <c r="P4430">
        <f>COUNTIF(Orders!$H:$H,UPPER(SUBSTITUTE(TRIM(C4430),"-","")))</f>
        <v>1</v>
      </c>
      <c r="R4430" t="str">
        <f t="shared" si="829"/>
        <v>Matched Order Reference</v>
      </c>
      <c r="S4430">
        <f t="shared" si="830"/>
        <v>1</v>
      </c>
      <c r="V4430" cm="1">
        <f t="array" ref="V4430">IF(E4430&lt;&gt;"CAPTURE",0,SUMPRODUCT((MDR_Rates!$A$2:$A$10=F4430)*(G4430&gt;MDR_Rates!$B$2:$B$10)*((MDR_Rates!$C$2:$C$10="")+(G4430&lt;=MDR_Rates!$C$2:$C$10))*MDR_Rates!$D$2:$D$10))</f>
        <v>0.3</v>
      </c>
      <c r="W4430">
        <f t="shared" si="831"/>
        <v>7.79</v>
      </c>
      <c r="X4430">
        <f t="shared" si="832"/>
        <v>1.4</v>
      </c>
      <c r="Y4430">
        <f t="shared" si="833"/>
        <v>0</v>
      </c>
      <c r="Z4430">
        <f t="shared" si="834"/>
        <v>0</v>
      </c>
      <c r="AG4430" t="str">
        <f t="shared" si="835"/>
        <v/>
      </c>
      <c r="AI4430" t="str">
        <f t="shared" si="836"/>
        <v/>
      </c>
      <c r="AJ4430" t="str">
        <f t="shared" si="837"/>
        <v/>
      </c>
      <c r="AK4430" t="str">
        <f t="shared" si="838"/>
        <v>ORD26002751</v>
      </c>
      <c r="AL4430">
        <f>IF(E4430&lt;&gt;"CAPTURE","",COUNTIF(Orders!$H:$H,AK4430))</f>
        <v>1</v>
      </c>
      <c r="AP4430" t="str">
        <f t="shared" si="839"/>
        <v>Matched to Order</v>
      </c>
      <c r="AQ4430">
        <f>IF(COUNTIF($A$2:A4430,A4430)=1,1,0)</f>
        <v>1</v>
      </c>
    </row>
    <row r="4431" spans="1:43" x14ac:dyDescent="0.3">
      <c r="A4431" t="s">
        <v>16947</v>
      </c>
      <c r="C4431" t="s">
        <v>5523</v>
      </c>
      <c r="D4431" s="1">
        <v>46289</v>
      </c>
      <c r="E4431" t="s">
        <v>11819</v>
      </c>
      <c r="F4431" t="s">
        <v>9</v>
      </c>
      <c r="G4431">
        <v>1499</v>
      </c>
      <c r="H4431">
        <v>0</v>
      </c>
      <c r="I4431">
        <v>0</v>
      </c>
      <c r="J4431">
        <v>1499</v>
      </c>
      <c r="K4431" s="1">
        <v>46291</v>
      </c>
      <c r="L4431" t="s">
        <v>16845</v>
      </c>
      <c r="M4431">
        <f t="shared" si="828"/>
        <v>1</v>
      </c>
      <c r="N4431">
        <f>COUNTIF(Orders!$A:$A,C4431)</f>
        <v>1</v>
      </c>
      <c r="P4431">
        <f>COUNTIF(Orders!$H:$H,UPPER(SUBSTITUTE(TRIM(C4431),"-","")))</f>
        <v>1</v>
      </c>
      <c r="R4431" t="str">
        <f t="shared" si="829"/>
        <v>Matched Order Reference</v>
      </c>
      <c r="S4431">
        <f t="shared" si="830"/>
        <v>1</v>
      </c>
      <c r="V4431" cm="1">
        <f t="array" ref="V4431">IF(E4431&lt;&gt;"CAPTURE",0,SUMPRODUCT((MDR_Rates!$A$2:$A$10=F4431)*(G4431&gt;MDR_Rates!$B$2:$B$10)*((MDR_Rates!$C$2:$C$10="")+(G4431&lt;=MDR_Rates!$C$2:$C$10))*MDR_Rates!$D$2:$D$10))</f>
        <v>0</v>
      </c>
      <c r="W4431">
        <f t="shared" si="831"/>
        <v>0</v>
      </c>
      <c r="X4431">
        <f t="shared" si="832"/>
        <v>0</v>
      </c>
      <c r="Y4431">
        <f t="shared" si="833"/>
        <v>0</v>
      </c>
      <c r="Z4431">
        <f t="shared" si="834"/>
        <v>0</v>
      </c>
      <c r="AG4431" t="str">
        <f t="shared" si="835"/>
        <v/>
      </c>
      <c r="AI4431" t="str">
        <f t="shared" si="836"/>
        <v/>
      </c>
      <c r="AJ4431" t="str">
        <f t="shared" si="837"/>
        <v/>
      </c>
      <c r="AK4431" t="str">
        <f t="shared" si="838"/>
        <v>ORD26002773</v>
      </c>
      <c r="AL4431">
        <f>IF(E4431&lt;&gt;"CAPTURE","",COUNTIF(Orders!$H:$H,AK4431))</f>
        <v>1</v>
      </c>
      <c r="AP4431" t="str">
        <f t="shared" si="839"/>
        <v>Matched to Order</v>
      </c>
      <c r="AQ4431">
        <f>IF(COUNTIF($A$2:A4431,A4431)=1,1,0)</f>
        <v>1</v>
      </c>
    </row>
    <row r="4432" spans="1:43" x14ac:dyDescent="0.3">
      <c r="A4432" t="s">
        <v>16948</v>
      </c>
      <c r="C4432" t="s">
        <v>5577</v>
      </c>
      <c r="D4432" s="1">
        <v>46289</v>
      </c>
      <c r="E4432" t="s">
        <v>11819</v>
      </c>
      <c r="F4432" t="s">
        <v>9</v>
      </c>
      <c r="G4432">
        <v>1499</v>
      </c>
      <c r="H4432">
        <v>0</v>
      </c>
      <c r="I4432">
        <v>0</v>
      </c>
      <c r="J4432">
        <v>1499</v>
      </c>
      <c r="K4432" s="1">
        <v>46291</v>
      </c>
      <c r="L4432" t="s">
        <v>16845</v>
      </c>
      <c r="M4432">
        <f t="shared" si="828"/>
        <v>1</v>
      </c>
      <c r="N4432">
        <f>COUNTIF(Orders!$A:$A,C4432)</f>
        <v>1</v>
      </c>
      <c r="P4432">
        <f>COUNTIF(Orders!$H:$H,UPPER(SUBSTITUTE(TRIM(C4432),"-","")))</f>
        <v>1</v>
      </c>
      <c r="R4432" t="str">
        <f t="shared" si="829"/>
        <v>Matched Order Reference</v>
      </c>
      <c r="S4432">
        <f t="shared" si="830"/>
        <v>1</v>
      </c>
      <c r="V4432" cm="1">
        <f t="array" ref="V4432">IF(E4432&lt;&gt;"CAPTURE",0,SUMPRODUCT((MDR_Rates!$A$2:$A$10=F4432)*(G4432&gt;MDR_Rates!$B$2:$B$10)*((MDR_Rates!$C$2:$C$10="")+(G4432&lt;=MDR_Rates!$C$2:$C$10))*MDR_Rates!$D$2:$D$10))</f>
        <v>0</v>
      </c>
      <c r="W4432">
        <f t="shared" si="831"/>
        <v>0</v>
      </c>
      <c r="X4432">
        <f t="shared" si="832"/>
        <v>0</v>
      </c>
      <c r="Y4432">
        <f t="shared" si="833"/>
        <v>0</v>
      </c>
      <c r="Z4432">
        <f t="shared" si="834"/>
        <v>0</v>
      </c>
      <c r="AG4432" t="str">
        <f t="shared" si="835"/>
        <v/>
      </c>
      <c r="AI4432" t="str">
        <f t="shared" si="836"/>
        <v/>
      </c>
      <c r="AJ4432" t="str">
        <f t="shared" si="837"/>
        <v/>
      </c>
      <c r="AK4432" t="str">
        <f t="shared" si="838"/>
        <v>ORD26002800</v>
      </c>
      <c r="AL4432">
        <f>IF(E4432&lt;&gt;"CAPTURE","",COUNTIF(Orders!$H:$H,AK4432))</f>
        <v>1</v>
      </c>
      <c r="AP4432" t="str">
        <f t="shared" si="839"/>
        <v>Matched to Order</v>
      </c>
      <c r="AQ4432">
        <f>IF(COUNTIF($A$2:A4432,A4432)=1,1,0)</f>
        <v>1</v>
      </c>
    </row>
    <row r="4433" spans="1:43" x14ac:dyDescent="0.3">
      <c r="A4433" t="s">
        <v>16949</v>
      </c>
      <c r="C4433" t="s">
        <v>5632</v>
      </c>
      <c r="D4433" s="1">
        <v>46289</v>
      </c>
      <c r="E4433" t="s">
        <v>11819</v>
      </c>
      <c r="F4433" t="s">
        <v>9</v>
      </c>
      <c r="G4433">
        <v>4798</v>
      </c>
      <c r="H4433">
        <v>14.39</v>
      </c>
      <c r="I4433">
        <v>2.59</v>
      </c>
      <c r="J4433">
        <v>4781.0200000000004</v>
      </c>
      <c r="K4433" s="1">
        <v>46291</v>
      </c>
      <c r="L4433" t="s">
        <v>16845</v>
      </c>
      <c r="M4433">
        <f t="shared" si="828"/>
        <v>1</v>
      </c>
      <c r="N4433">
        <f>COUNTIF(Orders!$A:$A,C4433)</f>
        <v>1</v>
      </c>
      <c r="P4433">
        <f>COUNTIF(Orders!$H:$H,UPPER(SUBSTITUTE(TRIM(C4433),"-","")))</f>
        <v>1</v>
      </c>
      <c r="R4433" t="str">
        <f t="shared" si="829"/>
        <v>Matched Order Reference</v>
      </c>
      <c r="S4433">
        <f t="shared" si="830"/>
        <v>1</v>
      </c>
      <c r="V4433" cm="1">
        <f t="array" ref="V4433">IF(E4433&lt;&gt;"CAPTURE",0,SUMPRODUCT((MDR_Rates!$A$2:$A$10=F4433)*(G4433&gt;MDR_Rates!$B$2:$B$10)*((MDR_Rates!$C$2:$C$10="")+(G4433&lt;=MDR_Rates!$C$2:$C$10))*MDR_Rates!$D$2:$D$10))</f>
        <v>0.3</v>
      </c>
      <c r="W4433">
        <f t="shared" si="831"/>
        <v>14.39</v>
      </c>
      <c r="X4433">
        <f t="shared" si="832"/>
        <v>2.59</v>
      </c>
      <c r="Y4433">
        <f t="shared" si="833"/>
        <v>0</v>
      </c>
      <c r="Z4433">
        <f t="shared" si="834"/>
        <v>0</v>
      </c>
      <c r="AG4433" t="str">
        <f t="shared" si="835"/>
        <v/>
      </c>
      <c r="AI4433" t="str">
        <f t="shared" si="836"/>
        <v/>
      </c>
      <c r="AJ4433" t="str">
        <f t="shared" si="837"/>
        <v/>
      </c>
      <c r="AK4433" t="str">
        <f t="shared" si="838"/>
        <v>ORD26002828</v>
      </c>
      <c r="AL4433">
        <f>IF(E4433&lt;&gt;"CAPTURE","",COUNTIF(Orders!$H:$H,AK4433))</f>
        <v>1</v>
      </c>
      <c r="AP4433" t="str">
        <f t="shared" si="839"/>
        <v>Matched to Order</v>
      </c>
      <c r="AQ4433">
        <f>IF(COUNTIF($A$2:A4433,A4433)=1,1,0)</f>
        <v>1</v>
      </c>
    </row>
    <row r="4434" spans="1:43" x14ac:dyDescent="0.3">
      <c r="A4434" t="s">
        <v>16950</v>
      </c>
      <c r="C4434" t="s">
        <v>5745</v>
      </c>
      <c r="D4434" s="1">
        <v>46289</v>
      </c>
      <c r="E4434" t="s">
        <v>11819</v>
      </c>
      <c r="F4434" t="s">
        <v>9</v>
      </c>
      <c r="G4434">
        <v>2298</v>
      </c>
      <c r="H4434">
        <v>6.89</v>
      </c>
      <c r="I4434">
        <v>1.24</v>
      </c>
      <c r="J4434">
        <v>2289.87</v>
      </c>
      <c r="K4434" s="1">
        <v>46291</v>
      </c>
      <c r="L4434" t="s">
        <v>16845</v>
      </c>
      <c r="M4434">
        <f t="shared" si="828"/>
        <v>1</v>
      </c>
      <c r="N4434">
        <f>COUNTIF(Orders!$A:$A,C4434)</f>
        <v>1</v>
      </c>
      <c r="P4434">
        <f>COUNTIF(Orders!$H:$H,UPPER(SUBSTITUTE(TRIM(C4434),"-","")))</f>
        <v>1</v>
      </c>
      <c r="R4434" t="str">
        <f t="shared" si="829"/>
        <v>Matched Order Reference</v>
      </c>
      <c r="S4434">
        <f t="shared" si="830"/>
        <v>1</v>
      </c>
      <c r="V4434" cm="1">
        <f t="array" ref="V4434">IF(E4434&lt;&gt;"CAPTURE",0,SUMPRODUCT((MDR_Rates!$A$2:$A$10=F4434)*(G4434&gt;MDR_Rates!$B$2:$B$10)*((MDR_Rates!$C$2:$C$10="")+(G4434&lt;=MDR_Rates!$C$2:$C$10))*MDR_Rates!$D$2:$D$10))</f>
        <v>0.3</v>
      </c>
      <c r="W4434">
        <f t="shared" si="831"/>
        <v>6.89</v>
      </c>
      <c r="X4434">
        <f t="shared" si="832"/>
        <v>1.24</v>
      </c>
      <c r="Y4434">
        <f t="shared" si="833"/>
        <v>0</v>
      </c>
      <c r="Z4434">
        <f t="shared" si="834"/>
        <v>0</v>
      </c>
      <c r="AG4434" t="str">
        <f t="shared" si="835"/>
        <v/>
      </c>
      <c r="AI4434" t="str">
        <f t="shared" si="836"/>
        <v/>
      </c>
      <c r="AJ4434" t="str">
        <f t="shared" si="837"/>
        <v/>
      </c>
      <c r="AK4434" t="str">
        <f t="shared" si="838"/>
        <v>ORD26002886</v>
      </c>
      <c r="AL4434">
        <f>IF(E4434&lt;&gt;"CAPTURE","",COUNTIF(Orders!$H:$H,AK4434))</f>
        <v>1</v>
      </c>
      <c r="AP4434" t="str">
        <f t="shared" si="839"/>
        <v>Matched to Order</v>
      </c>
      <c r="AQ4434">
        <f>IF(COUNTIF($A$2:A4434,A4434)=1,1,0)</f>
        <v>1</v>
      </c>
    </row>
    <row r="4435" spans="1:43" x14ac:dyDescent="0.3">
      <c r="A4435" t="s">
        <v>16951</v>
      </c>
      <c r="C4435" t="s">
        <v>5762</v>
      </c>
      <c r="D4435" s="1">
        <v>46289</v>
      </c>
      <c r="E4435" t="s">
        <v>11819</v>
      </c>
      <c r="F4435" t="s">
        <v>44</v>
      </c>
      <c r="G4435">
        <v>7999</v>
      </c>
      <c r="H4435">
        <v>135.97999999999999</v>
      </c>
      <c r="I4435">
        <v>24.48</v>
      </c>
      <c r="J4435">
        <v>7838.54</v>
      </c>
      <c r="K4435" s="1">
        <v>46291</v>
      </c>
      <c r="L4435" t="s">
        <v>16845</v>
      </c>
      <c r="M4435">
        <f t="shared" si="828"/>
        <v>1</v>
      </c>
      <c r="N4435">
        <f>COUNTIF(Orders!$A:$A,C4435)</f>
        <v>1</v>
      </c>
      <c r="P4435">
        <f>COUNTIF(Orders!$H:$H,UPPER(SUBSTITUTE(TRIM(C4435),"-","")))</f>
        <v>1</v>
      </c>
      <c r="R4435" t="str">
        <f t="shared" si="829"/>
        <v>Matched Order Reference</v>
      </c>
      <c r="S4435">
        <f t="shared" si="830"/>
        <v>1</v>
      </c>
      <c r="V4435" cm="1">
        <f t="array" ref="V4435">IF(E4435&lt;&gt;"CAPTURE",0,SUMPRODUCT((MDR_Rates!$A$2:$A$10=F4435)*(G4435&gt;MDR_Rates!$B$2:$B$10)*((MDR_Rates!$C$2:$C$10="")+(G4435&lt;=MDR_Rates!$C$2:$C$10))*MDR_Rates!$D$2:$D$10))</f>
        <v>1.7</v>
      </c>
      <c r="W4435">
        <f t="shared" si="831"/>
        <v>135.97999999999999</v>
      </c>
      <c r="X4435">
        <f t="shared" si="832"/>
        <v>24.48</v>
      </c>
      <c r="Y4435">
        <f t="shared" si="833"/>
        <v>0</v>
      </c>
      <c r="Z4435">
        <f t="shared" si="834"/>
        <v>0</v>
      </c>
      <c r="AG4435" t="str">
        <f t="shared" si="835"/>
        <v/>
      </c>
      <c r="AI4435" t="str">
        <f t="shared" si="836"/>
        <v/>
      </c>
      <c r="AJ4435" t="str">
        <f t="shared" si="837"/>
        <v/>
      </c>
      <c r="AK4435" t="str">
        <f t="shared" si="838"/>
        <v>ORD26002895</v>
      </c>
      <c r="AL4435">
        <f>IF(E4435&lt;&gt;"CAPTURE","",COUNTIF(Orders!$H:$H,AK4435))</f>
        <v>1</v>
      </c>
      <c r="AP4435" t="str">
        <f t="shared" si="839"/>
        <v>Matched to Order</v>
      </c>
      <c r="AQ4435">
        <f>IF(COUNTIF($A$2:A4435,A4435)=1,1,0)</f>
        <v>1</v>
      </c>
    </row>
    <row r="4436" spans="1:43" x14ac:dyDescent="0.3">
      <c r="A4436" t="s">
        <v>16952</v>
      </c>
      <c r="C4436" t="s">
        <v>5778</v>
      </c>
      <c r="D4436" s="1">
        <v>46289</v>
      </c>
      <c r="E4436" t="s">
        <v>11819</v>
      </c>
      <c r="F4436" t="s">
        <v>17</v>
      </c>
      <c r="G4436">
        <v>9798</v>
      </c>
      <c r="H4436">
        <v>156.77000000000001</v>
      </c>
      <c r="I4436">
        <v>28.22</v>
      </c>
      <c r="J4436">
        <v>9613.01</v>
      </c>
      <c r="K4436" s="1">
        <v>46291</v>
      </c>
      <c r="L4436" t="s">
        <v>16845</v>
      </c>
      <c r="M4436">
        <f t="shared" si="828"/>
        <v>1</v>
      </c>
      <c r="N4436">
        <f>COUNTIF(Orders!$A:$A,C4436)</f>
        <v>1</v>
      </c>
      <c r="P4436">
        <f>COUNTIF(Orders!$H:$H,UPPER(SUBSTITUTE(TRIM(C4436),"-","")))</f>
        <v>1</v>
      </c>
      <c r="R4436" t="str">
        <f t="shared" si="829"/>
        <v>Matched Order Reference</v>
      </c>
      <c r="S4436">
        <f t="shared" si="830"/>
        <v>1</v>
      </c>
      <c r="V4436" cm="1">
        <f t="array" ref="V4436">IF(E4436&lt;&gt;"CAPTURE",0,SUMPRODUCT((MDR_Rates!$A$2:$A$10=F4436)*(G4436&gt;MDR_Rates!$B$2:$B$10)*((MDR_Rates!$C$2:$C$10="")+(G4436&lt;=MDR_Rates!$C$2:$C$10))*MDR_Rates!$D$2:$D$10))</f>
        <v>1.6</v>
      </c>
      <c r="W4436">
        <f t="shared" si="831"/>
        <v>156.77000000000001</v>
      </c>
      <c r="X4436">
        <f t="shared" si="832"/>
        <v>28.22</v>
      </c>
      <c r="Y4436">
        <f t="shared" si="833"/>
        <v>0</v>
      </c>
      <c r="Z4436">
        <f t="shared" si="834"/>
        <v>0</v>
      </c>
      <c r="AG4436" t="str">
        <f t="shared" si="835"/>
        <v/>
      </c>
      <c r="AI4436" t="str">
        <f t="shared" si="836"/>
        <v/>
      </c>
      <c r="AJ4436" t="str">
        <f t="shared" si="837"/>
        <v/>
      </c>
      <c r="AK4436" t="str">
        <f t="shared" si="838"/>
        <v>ORD26002903</v>
      </c>
      <c r="AL4436">
        <f>IF(E4436&lt;&gt;"CAPTURE","",COUNTIF(Orders!$H:$H,AK4436))</f>
        <v>1</v>
      </c>
      <c r="AP4436" t="str">
        <f t="shared" si="839"/>
        <v>Matched to Order</v>
      </c>
      <c r="AQ4436">
        <f>IF(COUNTIF($A$2:A4436,A4436)=1,1,0)</f>
        <v>1</v>
      </c>
    </row>
    <row r="4437" spans="1:43" x14ac:dyDescent="0.3">
      <c r="A4437" t="s">
        <v>16953</v>
      </c>
      <c r="C4437" t="s">
        <v>5790</v>
      </c>
      <c r="D4437" s="1">
        <v>46289</v>
      </c>
      <c r="E4437" t="s">
        <v>11819</v>
      </c>
      <c r="F4437" t="s">
        <v>17</v>
      </c>
      <c r="G4437">
        <v>648</v>
      </c>
      <c r="H4437">
        <v>11.66</v>
      </c>
      <c r="I4437">
        <v>2.1</v>
      </c>
      <c r="J4437">
        <v>634.24</v>
      </c>
      <c r="K4437" s="1">
        <v>46291</v>
      </c>
      <c r="L4437" t="s">
        <v>16845</v>
      </c>
      <c r="M4437">
        <f t="shared" si="828"/>
        <v>1</v>
      </c>
      <c r="N4437">
        <f>COUNTIF(Orders!$A:$A,C4437)</f>
        <v>1</v>
      </c>
      <c r="P4437">
        <f>COUNTIF(Orders!$H:$H,UPPER(SUBSTITUTE(TRIM(C4437),"-","")))</f>
        <v>1</v>
      </c>
      <c r="R4437" t="str">
        <f t="shared" si="829"/>
        <v>Matched Order Reference</v>
      </c>
      <c r="S4437">
        <f t="shared" si="830"/>
        <v>1</v>
      </c>
      <c r="V4437" cm="1">
        <f t="array" ref="V4437">IF(E4437&lt;&gt;"CAPTURE",0,SUMPRODUCT((MDR_Rates!$A$2:$A$10=F4437)*(G4437&gt;MDR_Rates!$B$2:$B$10)*((MDR_Rates!$C$2:$C$10="")+(G4437&lt;=MDR_Rates!$C$2:$C$10))*MDR_Rates!$D$2:$D$10))</f>
        <v>1.8</v>
      </c>
      <c r="W4437">
        <f t="shared" si="831"/>
        <v>11.66</v>
      </c>
      <c r="X4437">
        <f t="shared" si="832"/>
        <v>2.1</v>
      </c>
      <c r="Y4437">
        <f t="shared" si="833"/>
        <v>0</v>
      </c>
      <c r="Z4437">
        <f t="shared" si="834"/>
        <v>0</v>
      </c>
      <c r="AG4437" t="str">
        <f t="shared" si="835"/>
        <v/>
      </c>
      <c r="AI4437" t="str">
        <f t="shared" si="836"/>
        <v/>
      </c>
      <c r="AJ4437" t="str">
        <f t="shared" si="837"/>
        <v/>
      </c>
      <c r="AK4437" t="str">
        <f t="shared" si="838"/>
        <v>ORD26002909</v>
      </c>
      <c r="AL4437">
        <f>IF(E4437&lt;&gt;"CAPTURE","",COUNTIF(Orders!$H:$H,AK4437))</f>
        <v>1</v>
      </c>
      <c r="AP4437" t="str">
        <f t="shared" si="839"/>
        <v>Matched to Order</v>
      </c>
      <c r="AQ4437">
        <f>IF(COUNTIF($A$2:A4437,A4437)=1,1,0)</f>
        <v>1</v>
      </c>
    </row>
    <row r="4438" spans="1:43" x14ac:dyDescent="0.3">
      <c r="A4438" t="s">
        <v>16954</v>
      </c>
      <c r="C4438" t="s">
        <v>5927</v>
      </c>
      <c r="D4438" s="1">
        <v>46289</v>
      </c>
      <c r="E4438" t="s">
        <v>11819</v>
      </c>
      <c r="F4438" t="s">
        <v>44</v>
      </c>
      <c r="G4438">
        <v>2499</v>
      </c>
      <c r="H4438">
        <v>42.48</v>
      </c>
      <c r="I4438">
        <v>7.65</v>
      </c>
      <c r="J4438">
        <v>2448.87</v>
      </c>
      <c r="K4438" s="1">
        <v>46291</v>
      </c>
      <c r="L4438" t="s">
        <v>16845</v>
      </c>
      <c r="M4438">
        <f t="shared" si="828"/>
        <v>1</v>
      </c>
      <c r="N4438">
        <f>COUNTIF(Orders!$A:$A,C4438)</f>
        <v>1</v>
      </c>
      <c r="P4438">
        <f>COUNTIF(Orders!$H:$H,UPPER(SUBSTITUTE(TRIM(C4438),"-","")))</f>
        <v>1</v>
      </c>
      <c r="R4438" t="str">
        <f t="shared" si="829"/>
        <v>Matched Order Reference</v>
      </c>
      <c r="S4438">
        <f t="shared" si="830"/>
        <v>1</v>
      </c>
      <c r="V4438" cm="1">
        <f t="array" ref="V4438">IF(E4438&lt;&gt;"CAPTURE",0,SUMPRODUCT((MDR_Rates!$A$2:$A$10=F4438)*(G4438&gt;MDR_Rates!$B$2:$B$10)*((MDR_Rates!$C$2:$C$10="")+(G4438&lt;=MDR_Rates!$C$2:$C$10))*MDR_Rates!$D$2:$D$10))</f>
        <v>1.7</v>
      </c>
      <c r="W4438">
        <f t="shared" si="831"/>
        <v>42.48</v>
      </c>
      <c r="X4438">
        <f t="shared" si="832"/>
        <v>7.65</v>
      </c>
      <c r="Y4438">
        <f t="shared" si="833"/>
        <v>0</v>
      </c>
      <c r="Z4438">
        <f t="shared" si="834"/>
        <v>0</v>
      </c>
      <c r="AG4438" t="str">
        <f t="shared" si="835"/>
        <v/>
      </c>
      <c r="AI4438" t="str">
        <f t="shared" si="836"/>
        <v/>
      </c>
      <c r="AJ4438" t="str">
        <f t="shared" si="837"/>
        <v/>
      </c>
      <c r="AK4438" t="str">
        <f t="shared" si="838"/>
        <v>ORD26002979</v>
      </c>
      <c r="AL4438">
        <f>IF(E4438&lt;&gt;"CAPTURE","",COUNTIF(Orders!$H:$H,AK4438))</f>
        <v>1</v>
      </c>
      <c r="AP4438" t="str">
        <f t="shared" si="839"/>
        <v>Matched to Order</v>
      </c>
      <c r="AQ4438">
        <f>IF(COUNTIF($A$2:A4438,A4438)=1,1,0)</f>
        <v>1</v>
      </c>
    </row>
    <row r="4439" spans="1:43" x14ac:dyDescent="0.3">
      <c r="A4439" t="s">
        <v>16955</v>
      </c>
      <c r="C4439" t="s">
        <v>5935</v>
      </c>
      <c r="D4439" s="1">
        <v>46289</v>
      </c>
      <c r="E4439" t="s">
        <v>11819</v>
      </c>
      <c r="F4439" t="s">
        <v>17</v>
      </c>
      <c r="G4439">
        <v>4298</v>
      </c>
      <c r="H4439">
        <v>68.77</v>
      </c>
      <c r="I4439">
        <v>12.38</v>
      </c>
      <c r="J4439">
        <v>4216.8500000000004</v>
      </c>
      <c r="K4439" s="1">
        <v>46291</v>
      </c>
      <c r="L4439" t="s">
        <v>16845</v>
      </c>
      <c r="M4439">
        <f t="shared" si="828"/>
        <v>1</v>
      </c>
      <c r="N4439">
        <f>COUNTIF(Orders!$A:$A,C4439)</f>
        <v>1</v>
      </c>
      <c r="P4439">
        <f>COUNTIF(Orders!$H:$H,UPPER(SUBSTITUTE(TRIM(C4439),"-","")))</f>
        <v>1</v>
      </c>
      <c r="R4439" t="str">
        <f t="shared" si="829"/>
        <v>Matched Order Reference</v>
      </c>
      <c r="S4439">
        <f t="shared" si="830"/>
        <v>1</v>
      </c>
      <c r="V4439" cm="1">
        <f t="array" ref="V4439">IF(E4439&lt;&gt;"CAPTURE",0,SUMPRODUCT((MDR_Rates!$A$2:$A$10=F4439)*(G4439&gt;MDR_Rates!$B$2:$B$10)*((MDR_Rates!$C$2:$C$10="")+(G4439&lt;=MDR_Rates!$C$2:$C$10))*MDR_Rates!$D$2:$D$10))</f>
        <v>1.6</v>
      </c>
      <c r="W4439">
        <f t="shared" si="831"/>
        <v>68.77</v>
      </c>
      <c r="X4439">
        <f t="shared" si="832"/>
        <v>12.38</v>
      </c>
      <c r="Y4439">
        <f t="shared" si="833"/>
        <v>0</v>
      </c>
      <c r="Z4439">
        <f t="shared" si="834"/>
        <v>0</v>
      </c>
      <c r="AG4439" t="str">
        <f t="shared" si="835"/>
        <v/>
      </c>
      <c r="AI4439" t="str">
        <f t="shared" si="836"/>
        <v/>
      </c>
      <c r="AJ4439" t="str">
        <f t="shared" si="837"/>
        <v/>
      </c>
      <c r="AK4439" t="str">
        <f t="shared" si="838"/>
        <v>ORD26002983</v>
      </c>
      <c r="AL4439">
        <f>IF(E4439&lt;&gt;"CAPTURE","",COUNTIF(Orders!$H:$H,AK4439))</f>
        <v>1</v>
      </c>
      <c r="AP4439" t="str">
        <f t="shared" si="839"/>
        <v>Matched to Order</v>
      </c>
      <c r="AQ4439">
        <f>IF(COUNTIF($A$2:A4439,A4439)=1,1,0)</f>
        <v>1</v>
      </c>
    </row>
    <row r="4440" spans="1:43" x14ac:dyDescent="0.3">
      <c r="A4440" t="s">
        <v>16956</v>
      </c>
      <c r="C4440" t="s">
        <v>5995</v>
      </c>
      <c r="D4440" s="1">
        <v>46289</v>
      </c>
      <c r="E4440" t="s">
        <v>11819</v>
      </c>
      <c r="F4440" t="s">
        <v>9</v>
      </c>
      <c r="G4440">
        <v>6298</v>
      </c>
      <c r="H4440">
        <v>18.89</v>
      </c>
      <c r="I4440">
        <v>3.4</v>
      </c>
      <c r="J4440">
        <v>6275.71</v>
      </c>
      <c r="K4440" s="1">
        <v>46291</v>
      </c>
      <c r="L4440" t="s">
        <v>16845</v>
      </c>
      <c r="M4440">
        <f t="shared" si="828"/>
        <v>1</v>
      </c>
      <c r="N4440">
        <f>COUNTIF(Orders!$A:$A,C4440)</f>
        <v>1</v>
      </c>
      <c r="P4440">
        <f>COUNTIF(Orders!$H:$H,UPPER(SUBSTITUTE(TRIM(C4440),"-","")))</f>
        <v>1</v>
      </c>
      <c r="R4440" t="str">
        <f t="shared" si="829"/>
        <v>Matched Order Reference</v>
      </c>
      <c r="S4440">
        <f t="shared" si="830"/>
        <v>1</v>
      </c>
      <c r="V4440" cm="1">
        <f t="array" ref="V4440">IF(E4440&lt;&gt;"CAPTURE",0,SUMPRODUCT((MDR_Rates!$A$2:$A$10=F4440)*(G4440&gt;MDR_Rates!$B$2:$B$10)*((MDR_Rates!$C$2:$C$10="")+(G4440&lt;=MDR_Rates!$C$2:$C$10))*MDR_Rates!$D$2:$D$10))</f>
        <v>0.3</v>
      </c>
      <c r="W4440">
        <f t="shared" si="831"/>
        <v>18.89</v>
      </c>
      <c r="X4440">
        <f t="shared" si="832"/>
        <v>3.4</v>
      </c>
      <c r="Y4440">
        <f t="shared" si="833"/>
        <v>0</v>
      </c>
      <c r="Z4440">
        <f t="shared" si="834"/>
        <v>0</v>
      </c>
      <c r="AG4440" t="str">
        <f t="shared" si="835"/>
        <v/>
      </c>
      <c r="AI4440" t="str">
        <f t="shared" si="836"/>
        <v/>
      </c>
      <c r="AJ4440" t="str">
        <f t="shared" si="837"/>
        <v/>
      </c>
      <c r="AK4440" t="str">
        <f t="shared" si="838"/>
        <v>ORD26003014</v>
      </c>
      <c r="AL4440">
        <f>IF(E4440&lt;&gt;"CAPTURE","",COUNTIF(Orders!$H:$H,AK4440))</f>
        <v>1</v>
      </c>
      <c r="AP4440" t="str">
        <f t="shared" si="839"/>
        <v>Matched to Order</v>
      </c>
      <c r="AQ4440">
        <f>IF(COUNTIF($A$2:A4440,A4440)=1,1,0)</f>
        <v>1</v>
      </c>
    </row>
    <row r="4441" spans="1:43" x14ac:dyDescent="0.3">
      <c r="A4441" t="s">
        <v>16957</v>
      </c>
      <c r="C4441" t="s">
        <v>6029</v>
      </c>
      <c r="D4441" s="1">
        <v>46289</v>
      </c>
      <c r="E4441" t="s">
        <v>11819</v>
      </c>
      <c r="F4441" t="s">
        <v>44</v>
      </c>
      <c r="G4441">
        <v>349</v>
      </c>
      <c r="H4441">
        <v>6.63</v>
      </c>
      <c r="I4441">
        <v>1.19</v>
      </c>
      <c r="J4441">
        <v>341.18</v>
      </c>
      <c r="K4441" s="1">
        <v>46291</v>
      </c>
      <c r="L4441" t="s">
        <v>16845</v>
      </c>
      <c r="M4441">
        <f t="shared" si="828"/>
        <v>1</v>
      </c>
      <c r="N4441">
        <f>COUNTIF(Orders!$A:$A,C4441)</f>
        <v>1</v>
      </c>
      <c r="P4441">
        <f>COUNTIF(Orders!$H:$H,UPPER(SUBSTITUTE(TRIM(C4441),"-","")))</f>
        <v>1</v>
      </c>
      <c r="R4441" t="str">
        <f t="shared" si="829"/>
        <v>Matched Order Reference</v>
      </c>
      <c r="S4441">
        <f t="shared" si="830"/>
        <v>1</v>
      </c>
      <c r="V4441" cm="1">
        <f t="array" ref="V4441">IF(E4441&lt;&gt;"CAPTURE",0,SUMPRODUCT((MDR_Rates!$A$2:$A$10=F4441)*(G4441&gt;MDR_Rates!$B$2:$B$10)*((MDR_Rates!$C$2:$C$10="")+(G4441&lt;=MDR_Rates!$C$2:$C$10))*MDR_Rates!$D$2:$D$10))</f>
        <v>1.9</v>
      </c>
      <c r="W4441">
        <f t="shared" si="831"/>
        <v>6.63</v>
      </c>
      <c r="X4441">
        <f t="shared" si="832"/>
        <v>1.19</v>
      </c>
      <c r="Y4441">
        <f t="shared" si="833"/>
        <v>0</v>
      </c>
      <c r="Z4441">
        <f t="shared" si="834"/>
        <v>0</v>
      </c>
      <c r="AG4441" t="str">
        <f t="shared" si="835"/>
        <v/>
      </c>
      <c r="AI4441" t="str">
        <f t="shared" si="836"/>
        <v/>
      </c>
      <c r="AJ4441" t="str">
        <f t="shared" si="837"/>
        <v/>
      </c>
      <c r="AK4441" t="str">
        <f t="shared" si="838"/>
        <v>ORD26003031</v>
      </c>
      <c r="AL4441">
        <f>IF(E4441&lt;&gt;"CAPTURE","",COUNTIF(Orders!$H:$H,AK4441))</f>
        <v>1</v>
      </c>
      <c r="AP4441" t="str">
        <f t="shared" si="839"/>
        <v>Matched to Order</v>
      </c>
      <c r="AQ4441">
        <f>IF(COUNTIF($A$2:A4441,A4441)=1,1,0)</f>
        <v>1</v>
      </c>
    </row>
    <row r="4442" spans="1:43" x14ac:dyDescent="0.3">
      <c r="A4442" t="s">
        <v>16958</v>
      </c>
      <c r="C4442" t="s">
        <v>6078</v>
      </c>
      <c r="D4442" s="1">
        <v>46289</v>
      </c>
      <c r="E4442" t="s">
        <v>11819</v>
      </c>
      <c r="F4442" t="s">
        <v>9</v>
      </c>
      <c r="G4442">
        <v>1499</v>
      </c>
      <c r="H4442">
        <v>0</v>
      </c>
      <c r="I4442">
        <v>0</v>
      </c>
      <c r="J4442">
        <v>1499</v>
      </c>
      <c r="K4442" s="1">
        <v>46291</v>
      </c>
      <c r="L4442" t="s">
        <v>16845</v>
      </c>
      <c r="M4442">
        <f t="shared" si="828"/>
        <v>1</v>
      </c>
      <c r="N4442">
        <f>COUNTIF(Orders!$A:$A,C4442)</f>
        <v>1</v>
      </c>
      <c r="P4442">
        <f>COUNTIF(Orders!$H:$H,UPPER(SUBSTITUTE(TRIM(C4442),"-","")))</f>
        <v>1</v>
      </c>
      <c r="R4442" t="str">
        <f t="shared" si="829"/>
        <v>Matched Order Reference</v>
      </c>
      <c r="S4442">
        <f t="shared" si="830"/>
        <v>1</v>
      </c>
      <c r="V4442" cm="1">
        <f t="array" ref="V4442">IF(E4442&lt;&gt;"CAPTURE",0,SUMPRODUCT((MDR_Rates!$A$2:$A$10=F4442)*(G4442&gt;MDR_Rates!$B$2:$B$10)*((MDR_Rates!$C$2:$C$10="")+(G4442&lt;=MDR_Rates!$C$2:$C$10))*MDR_Rates!$D$2:$D$10))</f>
        <v>0</v>
      </c>
      <c r="W4442">
        <f t="shared" si="831"/>
        <v>0</v>
      </c>
      <c r="X4442">
        <f t="shared" si="832"/>
        <v>0</v>
      </c>
      <c r="Y4442">
        <f t="shared" si="833"/>
        <v>0</v>
      </c>
      <c r="Z4442">
        <f t="shared" si="834"/>
        <v>0</v>
      </c>
      <c r="AG4442" t="str">
        <f t="shared" si="835"/>
        <v/>
      </c>
      <c r="AI4442" t="str">
        <f t="shared" si="836"/>
        <v/>
      </c>
      <c r="AJ4442" t="str">
        <f t="shared" si="837"/>
        <v/>
      </c>
      <c r="AK4442" t="str">
        <f t="shared" si="838"/>
        <v>ORD26003056</v>
      </c>
      <c r="AL4442">
        <f>IF(E4442&lt;&gt;"CAPTURE","",COUNTIF(Orders!$H:$H,AK4442))</f>
        <v>1</v>
      </c>
      <c r="AP4442" t="str">
        <f t="shared" si="839"/>
        <v>Matched to Order</v>
      </c>
      <c r="AQ4442">
        <f>IF(COUNTIF($A$2:A4442,A4442)=1,1,0)</f>
        <v>1</v>
      </c>
    </row>
    <row r="4443" spans="1:43" x14ac:dyDescent="0.3">
      <c r="A4443" t="s">
        <v>16959</v>
      </c>
      <c r="C4443" t="s">
        <v>6146</v>
      </c>
      <c r="D4443" s="1">
        <v>46289</v>
      </c>
      <c r="E4443" t="s">
        <v>11819</v>
      </c>
      <c r="F4443" t="s">
        <v>9</v>
      </c>
      <c r="G4443">
        <v>2398</v>
      </c>
      <c r="H4443">
        <v>7.19</v>
      </c>
      <c r="I4443">
        <v>1.29</v>
      </c>
      <c r="J4443">
        <v>2389.52</v>
      </c>
      <c r="K4443" s="1">
        <v>46291</v>
      </c>
      <c r="L4443" t="s">
        <v>16845</v>
      </c>
      <c r="M4443">
        <f t="shared" si="828"/>
        <v>1</v>
      </c>
      <c r="N4443">
        <f>COUNTIF(Orders!$A:$A,C4443)</f>
        <v>1</v>
      </c>
      <c r="P4443">
        <f>COUNTIF(Orders!$H:$H,UPPER(SUBSTITUTE(TRIM(C4443),"-","")))</f>
        <v>1</v>
      </c>
      <c r="R4443" t="str">
        <f t="shared" si="829"/>
        <v>Matched Order Reference</v>
      </c>
      <c r="S4443">
        <f t="shared" si="830"/>
        <v>1</v>
      </c>
      <c r="V4443" cm="1">
        <f t="array" ref="V4443">IF(E4443&lt;&gt;"CAPTURE",0,SUMPRODUCT((MDR_Rates!$A$2:$A$10=F4443)*(G4443&gt;MDR_Rates!$B$2:$B$10)*((MDR_Rates!$C$2:$C$10="")+(G4443&lt;=MDR_Rates!$C$2:$C$10))*MDR_Rates!$D$2:$D$10))</f>
        <v>0.3</v>
      </c>
      <c r="W4443">
        <f t="shared" si="831"/>
        <v>7.19</v>
      </c>
      <c r="X4443">
        <f t="shared" si="832"/>
        <v>1.29</v>
      </c>
      <c r="Y4443">
        <f t="shared" si="833"/>
        <v>0</v>
      </c>
      <c r="Z4443">
        <f t="shared" si="834"/>
        <v>0</v>
      </c>
      <c r="AG4443" t="str">
        <f t="shared" si="835"/>
        <v/>
      </c>
      <c r="AI4443" t="str">
        <f t="shared" si="836"/>
        <v/>
      </c>
      <c r="AJ4443" t="str">
        <f t="shared" si="837"/>
        <v/>
      </c>
      <c r="AK4443" t="str">
        <f t="shared" si="838"/>
        <v>ORD26003091</v>
      </c>
      <c r="AL4443">
        <f>IF(E4443&lt;&gt;"CAPTURE","",COUNTIF(Orders!$H:$H,AK4443))</f>
        <v>1</v>
      </c>
      <c r="AP4443" t="str">
        <f t="shared" si="839"/>
        <v>Matched to Order</v>
      </c>
      <c r="AQ4443">
        <f>IF(COUNTIF($A$2:A4443,A4443)=1,1,0)</f>
        <v>1</v>
      </c>
    </row>
    <row r="4444" spans="1:43" x14ac:dyDescent="0.3">
      <c r="A4444" t="s">
        <v>16960</v>
      </c>
      <c r="C4444" t="s">
        <v>6199</v>
      </c>
      <c r="D4444" s="1">
        <v>46289</v>
      </c>
      <c r="E4444" t="s">
        <v>11819</v>
      </c>
      <c r="F4444" t="s">
        <v>9</v>
      </c>
      <c r="G4444">
        <v>1647</v>
      </c>
      <c r="H4444">
        <v>0</v>
      </c>
      <c r="I4444">
        <v>0</v>
      </c>
      <c r="J4444">
        <v>1647</v>
      </c>
      <c r="K4444" s="1">
        <v>46291</v>
      </c>
      <c r="L4444" t="s">
        <v>16845</v>
      </c>
      <c r="M4444">
        <f t="shared" si="828"/>
        <v>1</v>
      </c>
      <c r="N4444">
        <f>COUNTIF(Orders!$A:$A,C4444)</f>
        <v>1</v>
      </c>
      <c r="P4444">
        <f>COUNTIF(Orders!$H:$H,UPPER(SUBSTITUTE(TRIM(C4444),"-","")))</f>
        <v>1</v>
      </c>
      <c r="R4444" t="str">
        <f t="shared" si="829"/>
        <v>Matched Order Reference</v>
      </c>
      <c r="S4444">
        <f t="shared" si="830"/>
        <v>1</v>
      </c>
      <c r="V4444" cm="1">
        <f t="array" ref="V4444">IF(E4444&lt;&gt;"CAPTURE",0,SUMPRODUCT((MDR_Rates!$A$2:$A$10=F4444)*(G4444&gt;MDR_Rates!$B$2:$B$10)*((MDR_Rates!$C$2:$C$10="")+(G4444&lt;=MDR_Rates!$C$2:$C$10))*MDR_Rates!$D$2:$D$10))</f>
        <v>0</v>
      </c>
      <c r="W4444">
        <f t="shared" si="831"/>
        <v>0</v>
      </c>
      <c r="X4444">
        <f t="shared" si="832"/>
        <v>0</v>
      </c>
      <c r="Y4444">
        <f t="shared" si="833"/>
        <v>0</v>
      </c>
      <c r="Z4444">
        <f t="shared" si="834"/>
        <v>0</v>
      </c>
      <c r="AG4444" t="str">
        <f t="shared" si="835"/>
        <v/>
      </c>
      <c r="AI4444" t="str">
        <f t="shared" si="836"/>
        <v/>
      </c>
      <c r="AJ4444" t="str">
        <f t="shared" si="837"/>
        <v/>
      </c>
      <c r="AK4444" t="str">
        <f t="shared" si="838"/>
        <v>ORD26003118</v>
      </c>
      <c r="AL4444">
        <f>IF(E4444&lt;&gt;"CAPTURE","",COUNTIF(Orders!$H:$H,AK4444))</f>
        <v>1</v>
      </c>
      <c r="AP4444" t="str">
        <f t="shared" si="839"/>
        <v>Matched to Order</v>
      </c>
      <c r="AQ4444">
        <f>IF(COUNTIF($A$2:A4444,A4444)=1,1,0)</f>
        <v>1</v>
      </c>
    </row>
    <row r="4445" spans="1:43" x14ac:dyDescent="0.3">
      <c r="A4445" t="s">
        <v>16961</v>
      </c>
      <c r="C4445" t="s">
        <v>6317</v>
      </c>
      <c r="D4445" s="1">
        <v>46289</v>
      </c>
      <c r="E4445" t="s">
        <v>11819</v>
      </c>
      <c r="F4445" t="s">
        <v>9</v>
      </c>
      <c r="G4445">
        <v>299</v>
      </c>
      <c r="H4445">
        <v>0</v>
      </c>
      <c r="I4445">
        <v>0</v>
      </c>
      <c r="J4445">
        <v>299</v>
      </c>
      <c r="K4445" s="1">
        <v>46291</v>
      </c>
      <c r="L4445" t="s">
        <v>16845</v>
      </c>
      <c r="M4445">
        <f t="shared" si="828"/>
        <v>1</v>
      </c>
      <c r="N4445">
        <f>COUNTIF(Orders!$A:$A,C4445)</f>
        <v>1</v>
      </c>
      <c r="P4445">
        <f>COUNTIF(Orders!$H:$H,UPPER(SUBSTITUTE(TRIM(C4445),"-","")))</f>
        <v>1</v>
      </c>
      <c r="R4445" t="str">
        <f t="shared" si="829"/>
        <v>Matched Order Reference</v>
      </c>
      <c r="S4445">
        <f t="shared" si="830"/>
        <v>1</v>
      </c>
      <c r="V4445" cm="1">
        <f t="array" ref="V4445">IF(E4445&lt;&gt;"CAPTURE",0,SUMPRODUCT((MDR_Rates!$A$2:$A$10=F4445)*(G4445&gt;MDR_Rates!$B$2:$B$10)*((MDR_Rates!$C$2:$C$10="")+(G4445&lt;=MDR_Rates!$C$2:$C$10))*MDR_Rates!$D$2:$D$10))</f>
        <v>0</v>
      </c>
      <c r="W4445">
        <f t="shared" si="831"/>
        <v>0</v>
      </c>
      <c r="X4445">
        <f t="shared" si="832"/>
        <v>0</v>
      </c>
      <c r="Y4445">
        <f t="shared" si="833"/>
        <v>0</v>
      </c>
      <c r="Z4445">
        <f t="shared" si="834"/>
        <v>0</v>
      </c>
      <c r="AG4445" t="str">
        <f t="shared" si="835"/>
        <v/>
      </c>
      <c r="AI4445" t="str">
        <f t="shared" si="836"/>
        <v/>
      </c>
      <c r="AJ4445" t="str">
        <f t="shared" si="837"/>
        <v/>
      </c>
      <c r="AK4445" t="str">
        <f t="shared" si="838"/>
        <v>ORD26003177</v>
      </c>
      <c r="AL4445">
        <f>IF(E4445&lt;&gt;"CAPTURE","",COUNTIF(Orders!$H:$H,AK4445))</f>
        <v>1</v>
      </c>
      <c r="AP4445" t="str">
        <f t="shared" si="839"/>
        <v>Matched to Order</v>
      </c>
      <c r="AQ4445">
        <f>IF(COUNTIF($A$2:A4445,A4445)=1,1,0)</f>
        <v>1</v>
      </c>
    </row>
    <row r="4446" spans="1:43" x14ac:dyDescent="0.3">
      <c r="A4446" t="s">
        <v>16962</v>
      </c>
      <c r="C4446" t="s">
        <v>6416</v>
      </c>
      <c r="D4446" s="1">
        <v>46289</v>
      </c>
      <c r="E4446" t="s">
        <v>11819</v>
      </c>
      <c r="F4446" t="s">
        <v>9</v>
      </c>
      <c r="G4446">
        <v>349</v>
      </c>
      <c r="H4446">
        <v>0</v>
      </c>
      <c r="I4446">
        <v>0</v>
      </c>
      <c r="J4446">
        <v>349</v>
      </c>
      <c r="K4446" s="1">
        <v>46291</v>
      </c>
      <c r="L4446" t="s">
        <v>16845</v>
      </c>
      <c r="M4446">
        <f t="shared" si="828"/>
        <v>1</v>
      </c>
      <c r="N4446">
        <f>COUNTIF(Orders!$A:$A,C4446)</f>
        <v>1</v>
      </c>
      <c r="P4446">
        <f>COUNTIF(Orders!$H:$H,UPPER(SUBSTITUTE(TRIM(C4446),"-","")))</f>
        <v>1</v>
      </c>
      <c r="R4446" t="str">
        <f t="shared" si="829"/>
        <v>Matched Order Reference</v>
      </c>
      <c r="S4446">
        <f t="shared" si="830"/>
        <v>1</v>
      </c>
      <c r="V4446" cm="1">
        <f t="array" ref="V4446">IF(E4446&lt;&gt;"CAPTURE",0,SUMPRODUCT((MDR_Rates!$A$2:$A$10=F4446)*(G4446&gt;MDR_Rates!$B$2:$B$10)*((MDR_Rates!$C$2:$C$10="")+(G4446&lt;=MDR_Rates!$C$2:$C$10))*MDR_Rates!$D$2:$D$10))</f>
        <v>0</v>
      </c>
      <c r="W4446">
        <f t="shared" si="831"/>
        <v>0</v>
      </c>
      <c r="X4446">
        <f t="shared" si="832"/>
        <v>0</v>
      </c>
      <c r="Y4446">
        <f t="shared" si="833"/>
        <v>0</v>
      </c>
      <c r="Z4446">
        <f t="shared" si="834"/>
        <v>0</v>
      </c>
      <c r="AG4446" t="str">
        <f t="shared" si="835"/>
        <v/>
      </c>
      <c r="AI4446" t="str">
        <f t="shared" si="836"/>
        <v/>
      </c>
      <c r="AJ4446" t="str">
        <f t="shared" si="837"/>
        <v/>
      </c>
      <c r="AK4446" t="str">
        <f t="shared" si="838"/>
        <v>ORD26003227</v>
      </c>
      <c r="AL4446">
        <f>IF(E4446&lt;&gt;"CAPTURE","",COUNTIF(Orders!$H:$H,AK4446))</f>
        <v>1</v>
      </c>
      <c r="AP4446" t="str">
        <f t="shared" si="839"/>
        <v>Matched to Order</v>
      </c>
      <c r="AQ4446">
        <f>IF(COUNTIF($A$2:A4446,A4446)=1,1,0)</f>
        <v>1</v>
      </c>
    </row>
    <row r="4447" spans="1:43" x14ac:dyDescent="0.3">
      <c r="A4447" t="s">
        <v>16963</v>
      </c>
      <c r="C4447" t="s">
        <v>16964</v>
      </c>
      <c r="D4447" s="1">
        <v>46289</v>
      </c>
      <c r="E4447" t="s">
        <v>11819</v>
      </c>
      <c r="F4447" t="s">
        <v>9</v>
      </c>
      <c r="G4447">
        <v>11498</v>
      </c>
      <c r="H4447">
        <v>34.49</v>
      </c>
      <c r="I4447">
        <v>6.21</v>
      </c>
      <c r="J4447">
        <v>11457.3</v>
      </c>
      <c r="K4447" s="1">
        <v>46291</v>
      </c>
      <c r="L4447" t="s">
        <v>16845</v>
      </c>
      <c r="M4447">
        <f t="shared" si="828"/>
        <v>1</v>
      </c>
      <c r="N4447">
        <f>COUNTIF(Orders!$A:$A,C4447)</f>
        <v>0</v>
      </c>
      <c r="P4447">
        <f>COUNTIF(Orders!$H:$H,UPPER(SUBSTITUTE(TRIM(C4447),"-","")))</f>
        <v>1</v>
      </c>
      <c r="R4447" t="str">
        <f t="shared" si="829"/>
        <v>Matched Order Reference</v>
      </c>
      <c r="S4447">
        <f t="shared" si="830"/>
        <v>1</v>
      </c>
      <c r="V4447" cm="1">
        <f t="array" ref="V4447">IF(E4447&lt;&gt;"CAPTURE",0,SUMPRODUCT((MDR_Rates!$A$2:$A$10=F4447)*(G4447&gt;MDR_Rates!$B$2:$B$10)*((MDR_Rates!$C$2:$C$10="")+(G4447&lt;=MDR_Rates!$C$2:$C$10))*MDR_Rates!$D$2:$D$10))</f>
        <v>0.3</v>
      </c>
      <c r="W4447">
        <f t="shared" si="831"/>
        <v>34.49</v>
      </c>
      <c r="X4447">
        <f t="shared" si="832"/>
        <v>6.21</v>
      </c>
      <c r="Y4447">
        <f t="shared" si="833"/>
        <v>0</v>
      </c>
      <c r="Z4447">
        <f t="shared" si="834"/>
        <v>0</v>
      </c>
      <c r="AG4447" t="str">
        <f t="shared" si="835"/>
        <v/>
      </c>
      <c r="AI4447" t="str">
        <f t="shared" si="836"/>
        <v/>
      </c>
      <c r="AJ4447" t="str">
        <f t="shared" si="837"/>
        <v/>
      </c>
      <c r="AK4447" t="str">
        <f t="shared" si="838"/>
        <v>ORD26003241</v>
      </c>
      <c r="AL4447">
        <f>IF(E4447&lt;&gt;"CAPTURE","",COUNTIF(Orders!$H:$H,AK4447))</f>
        <v>1</v>
      </c>
      <c r="AP4447" t="str">
        <f t="shared" si="839"/>
        <v>Matched to Order</v>
      </c>
      <c r="AQ4447">
        <f>IF(COUNTIF($A$2:A4447,A4447)=1,1,0)</f>
        <v>1</v>
      </c>
    </row>
    <row r="4448" spans="1:43" x14ac:dyDescent="0.3">
      <c r="A4448" t="s">
        <v>16965</v>
      </c>
      <c r="C4448" t="s">
        <v>6570</v>
      </c>
      <c r="D4448" s="1">
        <v>46289</v>
      </c>
      <c r="E4448" t="s">
        <v>11819</v>
      </c>
      <c r="F4448" t="s">
        <v>17</v>
      </c>
      <c r="G4448">
        <v>2998</v>
      </c>
      <c r="H4448">
        <v>47.97</v>
      </c>
      <c r="I4448">
        <v>8.6300000000000008</v>
      </c>
      <c r="J4448">
        <v>2941.4</v>
      </c>
      <c r="K4448" s="1">
        <v>46291</v>
      </c>
      <c r="L4448" t="s">
        <v>16845</v>
      </c>
      <c r="M4448">
        <f t="shared" si="828"/>
        <v>1</v>
      </c>
      <c r="N4448">
        <f>COUNTIF(Orders!$A:$A,C4448)</f>
        <v>1</v>
      </c>
      <c r="P4448">
        <f>COUNTIF(Orders!$H:$H,UPPER(SUBSTITUTE(TRIM(C4448),"-","")))</f>
        <v>1</v>
      </c>
      <c r="R4448" t="str">
        <f t="shared" si="829"/>
        <v>Matched Order Reference</v>
      </c>
      <c r="S4448">
        <f t="shared" si="830"/>
        <v>1</v>
      </c>
      <c r="V4448" cm="1">
        <f t="array" ref="V4448">IF(E4448&lt;&gt;"CAPTURE",0,SUMPRODUCT((MDR_Rates!$A$2:$A$10=F4448)*(G4448&gt;MDR_Rates!$B$2:$B$10)*((MDR_Rates!$C$2:$C$10="")+(G4448&lt;=MDR_Rates!$C$2:$C$10))*MDR_Rates!$D$2:$D$10))</f>
        <v>1.6</v>
      </c>
      <c r="W4448">
        <f t="shared" si="831"/>
        <v>47.97</v>
      </c>
      <c r="X4448">
        <f t="shared" si="832"/>
        <v>8.6300000000000008</v>
      </c>
      <c r="Y4448">
        <f t="shared" si="833"/>
        <v>0</v>
      </c>
      <c r="Z4448">
        <f t="shared" si="834"/>
        <v>0</v>
      </c>
      <c r="AG4448" t="str">
        <f t="shared" si="835"/>
        <v/>
      </c>
      <c r="AI4448" t="str">
        <f t="shared" si="836"/>
        <v/>
      </c>
      <c r="AJ4448" t="str">
        <f t="shared" si="837"/>
        <v/>
      </c>
      <c r="AK4448" t="str">
        <f t="shared" si="838"/>
        <v>ORD26003305</v>
      </c>
      <c r="AL4448">
        <f>IF(E4448&lt;&gt;"CAPTURE","",COUNTIF(Orders!$H:$H,AK4448))</f>
        <v>1</v>
      </c>
      <c r="AP4448" t="str">
        <f t="shared" si="839"/>
        <v>Matched to Order</v>
      </c>
      <c r="AQ4448">
        <f>IF(COUNTIF($A$2:A4448,A4448)=1,1,0)</f>
        <v>1</v>
      </c>
    </row>
    <row r="4449" spans="1:43" x14ac:dyDescent="0.3">
      <c r="A4449" t="s">
        <v>16966</v>
      </c>
      <c r="C4449" t="s">
        <v>6585</v>
      </c>
      <c r="D4449" s="1">
        <v>46289</v>
      </c>
      <c r="E4449" t="s">
        <v>11819</v>
      </c>
      <c r="F4449" t="s">
        <v>17</v>
      </c>
      <c r="G4449">
        <v>3498</v>
      </c>
      <c r="H4449">
        <v>55.97</v>
      </c>
      <c r="I4449">
        <v>10.07</v>
      </c>
      <c r="J4449">
        <v>3431.96</v>
      </c>
      <c r="K4449" s="1">
        <v>46291</v>
      </c>
      <c r="L4449" t="s">
        <v>16845</v>
      </c>
      <c r="M4449">
        <f t="shared" si="828"/>
        <v>1</v>
      </c>
      <c r="N4449">
        <f>COUNTIF(Orders!$A:$A,C4449)</f>
        <v>1</v>
      </c>
      <c r="P4449">
        <f>COUNTIF(Orders!$H:$H,UPPER(SUBSTITUTE(TRIM(C4449),"-","")))</f>
        <v>1</v>
      </c>
      <c r="R4449" t="str">
        <f t="shared" si="829"/>
        <v>Matched Order Reference</v>
      </c>
      <c r="S4449">
        <f t="shared" si="830"/>
        <v>1</v>
      </c>
      <c r="V4449" cm="1">
        <f t="array" ref="V4449">IF(E4449&lt;&gt;"CAPTURE",0,SUMPRODUCT((MDR_Rates!$A$2:$A$10=F4449)*(G4449&gt;MDR_Rates!$B$2:$B$10)*((MDR_Rates!$C$2:$C$10="")+(G4449&lt;=MDR_Rates!$C$2:$C$10))*MDR_Rates!$D$2:$D$10))</f>
        <v>1.6</v>
      </c>
      <c r="W4449">
        <f t="shared" si="831"/>
        <v>55.97</v>
      </c>
      <c r="X4449">
        <f t="shared" si="832"/>
        <v>10.07</v>
      </c>
      <c r="Y4449">
        <f t="shared" si="833"/>
        <v>0</v>
      </c>
      <c r="Z4449">
        <f t="shared" si="834"/>
        <v>0</v>
      </c>
      <c r="AG4449" t="str">
        <f t="shared" si="835"/>
        <v/>
      </c>
      <c r="AI4449" t="str">
        <f t="shared" si="836"/>
        <v/>
      </c>
      <c r="AJ4449" t="str">
        <f t="shared" si="837"/>
        <v/>
      </c>
      <c r="AK4449" t="str">
        <f t="shared" si="838"/>
        <v>ORD26003313</v>
      </c>
      <c r="AL4449">
        <f>IF(E4449&lt;&gt;"CAPTURE","",COUNTIF(Orders!$H:$H,AK4449))</f>
        <v>1</v>
      </c>
      <c r="AP4449" t="str">
        <f t="shared" si="839"/>
        <v>Matched to Order</v>
      </c>
      <c r="AQ4449">
        <f>IF(COUNTIF($A$2:A4449,A4449)=1,1,0)</f>
        <v>1</v>
      </c>
    </row>
    <row r="4450" spans="1:43" x14ac:dyDescent="0.3">
      <c r="A4450" t="s">
        <v>16967</v>
      </c>
      <c r="C4450" t="s">
        <v>6682</v>
      </c>
      <c r="D4450" s="1">
        <v>46289</v>
      </c>
      <c r="E4450" t="s">
        <v>11819</v>
      </c>
      <c r="F4450" t="s">
        <v>9</v>
      </c>
      <c r="G4450">
        <v>3997</v>
      </c>
      <c r="H4450">
        <v>11.99</v>
      </c>
      <c r="I4450">
        <v>2.16</v>
      </c>
      <c r="J4450">
        <v>3982.85</v>
      </c>
      <c r="K4450" s="1">
        <v>46291</v>
      </c>
      <c r="L4450" t="s">
        <v>16845</v>
      </c>
      <c r="M4450">
        <f t="shared" si="828"/>
        <v>1</v>
      </c>
      <c r="N4450">
        <f>COUNTIF(Orders!$A:$A,C4450)</f>
        <v>1</v>
      </c>
      <c r="P4450">
        <f>COUNTIF(Orders!$H:$H,UPPER(SUBSTITUTE(TRIM(C4450),"-","")))</f>
        <v>1</v>
      </c>
      <c r="R4450" t="str">
        <f t="shared" si="829"/>
        <v>Matched Order Reference</v>
      </c>
      <c r="S4450">
        <f t="shared" si="830"/>
        <v>1</v>
      </c>
      <c r="V4450" cm="1">
        <f t="array" ref="V4450">IF(E4450&lt;&gt;"CAPTURE",0,SUMPRODUCT((MDR_Rates!$A$2:$A$10=F4450)*(G4450&gt;MDR_Rates!$B$2:$B$10)*((MDR_Rates!$C$2:$C$10="")+(G4450&lt;=MDR_Rates!$C$2:$C$10))*MDR_Rates!$D$2:$D$10))</f>
        <v>0.3</v>
      </c>
      <c r="W4450">
        <f t="shared" si="831"/>
        <v>11.99</v>
      </c>
      <c r="X4450">
        <f t="shared" si="832"/>
        <v>2.16</v>
      </c>
      <c r="Y4450">
        <f t="shared" si="833"/>
        <v>0</v>
      </c>
      <c r="Z4450">
        <f t="shared" si="834"/>
        <v>0</v>
      </c>
      <c r="AG4450" t="str">
        <f t="shared" si="835"/>
        <v/>
      </c>
      <c r="AI4450" t="str">
        <f t="shared" si="836"/>
        <v/>
      </c>
      <c r="AJ4450" t="str">
        <f t="shared" si="837"/>
        <v/>
      </c>
      <c r="AK4450" t="str">
        <f t="shared" si="838"/>
        <v>ORD26003362</v>
      </c>
      <c r="AL4450">
        <f>IF(E4450&lt;&gt;"CAPTURE","",COUNTIF(Orders!$H:$H,AK4450))</f>
        <v>1</v>
      </c>
      <c r="AP4450" t="str">
        <f t="shared" si="839"/>
        <v>Matched to Order</v>
      </c>
      <c r="AQ4450">
        <f>IF(COUNTIF($A$2:A4450,A4450)=1,1,0)</f>
        <v>1</v>
      </c>
    </row>
    <row r="4451" spans="1:43" x14ac:dyDescent="0.3">
      <c r="A4451" t="s">
        <v>16968</v>
      </c>
      <c r="C4451" t="s">
        <v>6778</v>
      </c>
      <c r="D4451" s="1">
        <v>46289</v>
      </c>
      <c r="E4451" t="s">
        <v>11819</v>
      </c>
      <c r="F4451" t="s">
        <v>9</v>
      </c>
      <c r="G4451">
        <v>6998</v>
      </c>
      <c r="H4451">
        <v>20.99</v>
      </c>
      <c r="I4451">
        <v>3.78</v>
      </c>
      <c r="J4451">
        <v>6973.23</v>
      </c>
      <c r="K4451" s="1">
        <v>46291</v>
      </c>
      <c r="L4451" t="s">
        <v>16845</v>
      </c>
      <c r="M4451">
        <f t="shared" si="828"/>
        <v>1</v>
      </c>
      <c r="N4451">
        <f>COUNTIF(Orders!$A:$A,C4451)</f>
        <v>1</v>
      </c>
      <c r="P4451">
        <f>COUNTIF(Orders!$H:$H,UPPER(SUBSTITUTE(TRIM(C4451),"-","")))</f>
        <v>1</v>
      </c>
      <c r="R4451" t="str">
        <f t="shared" si="829"/>
        <v>Matched Order Reference</v>
      </c>
      <c r="S4451">
        <f t="shared" si="830"/>
        <v>1</v>
      </c>
      <c r="V4451" cm="1">
        <f t="array" ref="V4451">IF(E4451&lt;&gt;"CAPTURE",0,SUMPRODUCT((MDR_Rates!$A$2:$A$10=F4451)*(G4451&gt;MDR_Rates!$B$2:$B$10)*((MDR_Rates!$C$2:$C$10="")+(G4451&lt;=MDR_Rates!$C$2:$C$10))*MDR_Rates!$D$2:$D$10))</f>
        <v>0.3</v>
      </c>
      <c r="W4451">
        <f t="shared" si="831"/>
        <v>20.99</v>
      </c>
      <c r="X4451">
        <f t="shared" si="832"/>
        <v>3.78</v>
      </c>
      <c r="Y4451">
        <f t="shared" si="833"/>
        <v>0</v>
      </c>
      <c r="Z4451">
        <f t="shared" si="834"/>
        <v>0</v>
      </c>
      <c r="AG4451" t="str">
        <f t="shared" si="835"/>
        <v/>
      </c>
      <c r="AI4451" t="str">
        <f t="shared" si="836"/>
        <v/>
      </c>
      <c r="AJ4451" t="str">
        <f t="shared" si="837"/>
        <v/>
      </c>
      <c r="AK4451" t="str">
        <f t="shared" si="838"/>
        <v>ORD26003410</v>
      </c>
      <c r="AL4451">
        <f>IF(E4451&lt;&gt;"CAPTURE","",COUNTIF(Orders!$H:$H,AK4451))</f>
        <v>1</v>
      </c>
      <c r="AP4451" t="str">
        <f t="shared" si="839"/>
        <v>Matched to Order</v>
      </c>
      <c r="AQ4451">
        <f>IF(COUNTIF($A$2:A4451,A4451)=1,1,0)</f>
        <v>1</v>
      </c>
    </row>
    <row r="4452" spans="1:43" x14ac:dyDescent="0.3">
      <c r="A4452" t="s">
        <v>16969</v>
      </c>
      <c r="C4452" t="s">
        <v>6834</v>
      </c>
      <c r="D4452" s="1">
        <v>46289</v>
      </c>
      <c r="E4452" t="s">
        <v>11819</v>
      </c>
      <c r="F4452" t="s">
        <v>9</v>
      </c>
      <c r="G4452">
        <v>1499</v>
      </c>
      <c r="H4452">
        <v>0</v>
      </c>
      <c r="I4452">
        <v>0</v>
      </c>
      <c r="J4452">
        <v>1499</v>
      </c>
      <c r="K4452" s="1">
        <v>46291</v>
      </c>
      <c r="L4452" t="s">
        <v>16845</v>
      </c>
      <c r="M4452">
        <f t="shared" si="828"/>
        <v>1</v>
      </c>
      <c r="N4452">
        <f>COUNTIF(Orders!$A:$A,C4452)</f>
        <v>1</v>
      </c>
      <c r="P4452">
        <f>COUNTIF(Orders!$H:$H,UPPER(SUBSTITUTE(TRIM(C4452),"-","")))</f>
        <v>1</v>
      </c>
      <c r="R4452" t="str">
        <f t="shared" si="829"/>
        <v>Matched Order Reference</v>
      </c>
      <c r="S4452">
        <f t="shared" si="830"/>
        <v>1</v>
      </c>
      <c r="V4452" cm="1">
        <f t="array" ref="V4452">IF(E4452&lt;&gt;"CAPTURE",0,SUMPRODUCT((MDR_Rates!$A$2:$A$10=F4452)*(G4452&gt;MDR_Rates!$B$2:$B$10)*((MDR_Rates!$C$2:$C$10="")+(G4452&lt;=MDR_Rates!$C$2:$C$10))*MDR_Rates!$D$2:$D$10))</f>
        <v>0</v>
      </c>
      <c r="W4452">
        <f t="shared" si="831"/>
        <v>0</v>
      </c>
      <c r="X4452">
        <f t="shared" si="832"/>
        <v>0</v>
      </c>
      <c r="Y4452">
        <f t="shared" si="833"/>
        <v>0</v>
      </c>
      <c r="Z4452">
        <f t="shared" si="834"/>
        <v>0</v>
      </c>
      <c r="AG4452" t="str">
        <f t="shared" si="835"/>
        <v/>
      </c>
      <c r="AI4452" t="str">
        <f t="shared" si="836"/>
        <v/>
      </c>
      <c r="AJ4452" t="str">
        <f t="shared" si="837"/>
        <v/>
      </c>
      <c r="AK4452" t="str">
        <f t="shared" si="838"/>
        <v>ORD26003438</v>
      </c>
      <c r="AL4452">
        <f>IF(E4452&lt;&gt;"CAPTURE","",COUNTIF(Orders!$H:$H,AK4452))</f>
        <v>1</v>
      </c>
      <c r="AP4452" t="str">
        <f t="shared" si="839"/>
        <v>Matched to Order</v>
      </c>
      <c r="AQ4452">
        <f>IF(COUNTIF($A$2:A4452,A4452)=1,1,0)</f>
        <v>1</v>
      </c>
    </row>
    <row r="4453" spans="1:43" x14ac:dyDescent="0.3">
      <c r="A4453" t="s">
        <v>16970</v>
      </c>
      <c r="C4453" t="s">
        <v>6876</v>
      </c>
      <c r="D4453" s="1">
        <v>46289</v>
      </c>
      <c r="E4453" t="s">
        <v>11819</v>
      </c>
      <c r="F4453" t="s">
        <v>44</v>
      </c>
      <c r="G4453">
        <v>12797</v>
      </c>
      <c r="H4453">
        <v>217.55</v>
      </c>
      <c r="I4453">
        <v>39.159999999999997</v>
      </c>
      <c r="J4453">
        <v>12540.29</v>
      </c>
      <c r="K4453" s="1">
        <v>46291</v>
      </c>
      <c r="L4453" t="s">
        <v>16845</v>
      </c>
      <c r="M4453">
        <f t="shared" si="828"/>
        <v>1</v>
      </c>
      <c r="N4453">
        <f>COUNTIF(Orders!$A:$A,C4453)</f>
        <v>1</v>
      </c>
      <c r="P4453">
        <f>COUNTIF(Orders!$H:$H,UPPER(SUBSTITUTE(TRIM(C4453),"-","")))</f>
        <v>1</v>
      </c>
      <c r="R4453" t="str">
        <f t="shared" si="829"/>
        <v>Matched Order Reference</v>
      </c>
      <c r="S4453">
        <f t="shared" si="830"/>
        <v>1</v>
      </c>
      <c r="V4453" cm="1">
        <f t="array" ref="V4453">IF(E4453&lt;&gt;"CAPTURE",0,SUMPRODUCT((MDR_Rates!$A$2:$A$10=F4453)*(G4453&gt;MDR_Rates!$B$2:$B$10)*((MDR_Rates!$C$2:$C$10="")+(G4453&lt;=MDR_Rates!$C$2:$C$10))*MDR_Rates!$D$2:$D$10))</f>
        <v>1.7</v>
      </c>
      <c r="W4453">
        <f t="shared" si="831"/>
        <v>217.55</v>
      </c>
      <c r="X4453">
        <f t="shared" si="832"/>
        <v>39.159999999999997</v>
      </c>
      <c r="Y4453">
        <f t="shared" si="833"/>
        <v>0</v>
      </c>
      <c r="Z4453">
        <f t="shared" si="834"/>
        <v>0</v>
      </c>
      <c r="AG4453" t="str">
        <f t="shared" si="835"/>
        <v/>
      </c>
      <c r="AI4453" t="str">
        <f t="shared" si="836"/>
        <v/>
      </c>
      <c r="AJ4453" t="str">
        <f t="shared" si="837"/>
        <v/>
      </c>
      <c r="AK4453" t="str">
        <f t="shared" si="838"/>
        <v>ORD26003459</v>
      </c>
      <c r="AL4453">
        <f>IF(E4453&lt;&gt;"CAPTURE","",COUNTIF(Orders!$H:$H,AK4453))</f>
        <v>1</v>
      </c>
      <c r="AP4453" t="str">
        <f t="shared" si="839"/>
        <v>Matched to Order</v>
      </c>
      <c r="AQ4453">
        <f>IF(COUNTIF($A$2:A4453,A4453)=1,1,0)</f>
        <v>1</v>
      </c>
    </row>
    <row r="4454" spans="1:43" x14ac:dyDescent="0.3">
      <c r="A4454" t="s">
        <v>16971</v>
      </c>
      <c r="C4454" t="s">
        <v>16972</v>
      </c>
      <c r="D4454" s="1">
        <v>46289</v>
      </c>
      <c r="E4454" t="s">
        <v>11819</v>
      </c>
      <c r="F4454" t="s">
        <v>9</v>
      </c>
      <c r="G4454">
        <v>1499</v>
      </c>
      <c r="H4454">
        <v>0</v>
      </c>
      <c r="I4454">
        <v>0</v>
      </c>
      <c r="J4454">
        <v>1499</v>
      </c>
      <c r="K4454" s="1">
        <v>46291</v>
      </c>
      <c r="L4454" t="s">
        <v>16845</v>
      </c>
      <c r="M4454">
        <f t="shared" si="828"/>
        <v>1</v>
      </c>
      <c r="N4454">
        <f>COUNTIF(Orders!$A:$A,C4454)</f>
        <v>1</v>
      </c>
      <c r="P4454">
        <f>COUNTIF(Orders!$H:$H,UPPER(SUBSTITUTE(TRIM(C4454),"-","")))</f>
        <v>1</v>
      </c>
      <c r="R4454" t="str">
        <f t="shared" si="829"/>
        <v>Matched Order Reference</v>
      </c>
      <c r="S4454">
        <f t="shared" si="830"/>
        <v>1</v>
      </c>
      <c r="V4454" cm="1">
        <f t="array" ref="V4454">IF(E4454&lt;&gt;"CAPTURE",0,SUMPRODUCT((MDR_Rates!$A$2:$A$10=F4454)*(G4454&gt;MDR_Rates!$B$2:$B$10)*((MDR_Rates!$C$2:$C$10="")+(G4454&lt;=MDR_Rates!$C$2:$C$10))*MDR_Rates!$D$2:$D$10))</f>
        <v>0</v>
      </c>
      <c r="W4454">
        <f t="shared" si="831"/>
        <v>0</v>
      </c>
      <c r="X4454">
        <f t="shared" si="832"/>
        <v>0</v>
      </c>
      <c r="Y4454">
        <f t="shared" si="833"/>
        <v>0</v>
      </c>
      <c r="Z4454">
        <f t="shared" si="834"/>
        <v>0</v>
      </c>
      <c r="AG4454" t="str">
        <f t="shared" si="835"/>
        <v/>
      </c>
      <c r="AI4454" t="str">
        <f t="shared" si="836"/>
        <v/>
      </c>
      <c r="AJ4454" t="str">
        <f t="shared" si="837"/>
        <v/>
      </c>
      <c r="AK4454" t="str">
        <f t="shared" si="838"/>
        <v>ORD26003469</v>
      </c>
      <c r="AL4454">
        <f>IF(E4454&lt;&gt;"CAPTURE","",COUNTIF(Orders!$H:$H,AK4454))</f>
        <v>1</v>
      </c>
      <c r="AP4454" t="str">
        <f t="shared" si="839"/>
        <v>Matched to Order</v>
      </c>
      <c r="AQ4454">
        <f>IF(COUNTIF($A$2:A4454,A4454)=1,1,0)</f>
        <v>1</v>
      </c>
    </row>
    <row r="4455" spans="1:43" x14ac:dyDescent="0.3">
      <c r="A4455" t="s">
        <v>16973</v>
      </c>
      <c r="C4455" t="s">
        <v>6970</v>
      </c>
      <c r="D4455" s="1">
        <v>46289</v>
      </c>
      <c r="E4455" t="s">
        <v>11819</v>
      </c>
      <c r="F4455" t="s">
        <v>9</v>
      </c>
      <c r="G4455">
        <v>2798</v>
      </c>
      <c r="H4455">
        <v>8.39</v>
      </c>
      <c r="I4455">
        <v>1.51</v>
      </c>
      <c r="J4455">
        <v>2788.1</v>
      </c>
      <c r="K4455" s="1">
        <v>46291</v>
      </c>
      <c r="L4455" t="s">
        <v>16845</v>
      </c>
      <c r="M4455">
        <f t="shared" si="828"/>
        <v>1</v>
      </c>
      <c r="N4455">
        <f>COUNTIF(Orders!$A:$A,C4455)</f>
        <v>1</v>
      </c>
      <c r="P4455">
        <f>COUNTIF(Orders!$H:$H,UPPER(SUBSTITUTE(TRIM(C4455),"-","")))</f>
        <v>1</v>
      </c>
      <c r="R4455" t="str">
        <f t="shared" si="829"/>
        <v>Matched Order Reference</v>
      </c>
      <c r="S4455">
        <f t="shared" si="830"/>
        <v>1</v>
      </c>
      <c r="V4455" cm="1">
        <f t="array" ref="V4455">IF(E4455&lt;&gt;"CAPTURE",0,SUMPRODUCT((MDR_Rates!$A$2:$A$10=F4455)*(G4455&gt;MDR_Rates!$B$2:$B$10)*((MDR_Rates!$C$2:$C$10="")+(G4455&lt;=MDR_Rates!$C$2:$C$10))*MDR_Rates!$D$2:$D$10))</f>
        <v>0.3</v>
      </c>
      <c r="W4455">
        <f t="shared" si="831"/>
        <v>8.39</v>
      </c>
      <c r="X4455">
        <f t="shared" si="832"/>
        <v>1.51</v>
      </c>
      <c r="Y4455">
        <f t="shared" si="833"/>
        <v>0</v>
      </c>
      <c r="Z4455">
        <f t="shared" si="834"/>
        <v>0</v>
      </c>
      <c r="AG4455" t="str">
        <f t="shared" si="835"/>
        <v/>
      </c>
      <c r="AI4455" t="str">
        <f t="shared" si="836"/>
        <v/>
      </c>
      <c r="AJ4455" t="str">
        <f t="shared" si="837"/>
        <v/>
      </c>
      <c r="AK4455" t="str">
        <f t="shared" si="838"/>
        <v>ORD26003507</v>
      </c>
      <c r="AL4455">
        <f>IF(E4455&lt;&gt;"CAPTURE","",COUNTIF(Orders!$H:$H,AK4455))</f>
        <v>1</v>
      </c>
      <c r="AP4455" t="str">
        <f t="shared" si="839"/>
        <v>Matched to Order</v>
      </c>
      <c r="AQ4455">
        <f>IF(COUNTIF($A$2:A4455,A4455)=1,1,0)</f>
        <v>1</v>
      </c>
    </row>
    <row r="4456" spans="1:43" x14ac:dyDescent="0.3">
      <c r="A4456" t="s">
        <v>16974</v>
      </c>
      <c r="C4456" t="s">
        <v>16975</v>
      </c>
      <c r="D4456" s="1">
        <v>46289</v>
      </c>
      <c r="E4456" t="s">
        <v>11819</v>
      </c>
      <c r="F4456" t="s">
        <v>9</v>
      </c>
      <c r="G4456">
        <v>7498</v>
      </c>
      <c r="H4456">
        <v>22.49</v>
      </c>
      <c r="I4456">
        <v>4.05</v>
      </c>
      <c r="J4456">
        <v>7471.46</v>
      </c>
      <c r="K4456" s="1">
        <v>46291</v>
      </c>
      <c r="L4456" t="s">
        <v>16845</v>
      </c>
      <c r="M4456">
        <f t="shared" si="828"/>
        <v>1</v>
      </c>
      <c r="N4456">
        <f>COUNTIF(Orders!$A:$A,C4456)</f>
        <v>1</v>
      </c>
      <c r="P4456">
        <f>COUNTIF(Orders!$H:$H,UPPER(SUBSTITUTE(TRIM(C4456),"-","")))</f>
        <v>1</v>
      </c>
      <c r="R4456" t="str">
        <f t="shared" si="829"/>
        <v>Matched Order Reference</v>
      </c>
      <c r="S4456">
        <f t="shared" si="830"/>
        <v>1</v>
      </c>
      <c r="V4456" cm="1">
        <f t="array" ref="V4456">IF(E4456&lt;&gt;"CAPTURE",0,SUMPRODUCT((MDR_Rates!$A$2:$A$10=F4456)*(G4456&gt;MDR_Rates!$B$2:$B$10)*((MDR_Rates!$C$2:$C$10="")+(G4456&lt;=MDR_Rates!$C$2:$C$10))*MDR_Rates!$D$2:$D$10))</f>
        <v>0.3</v>
      </c>
      <c r="W4456">
        <f t="shared" si="831"/>
        <v>22.49</v>
      </c>
      <c r="X4456">
        <f t="shared" si="832"/>
        <v>4.05</v>
      </c>
      <c r="Y4456">
        <f t="shared" si="833"/>
        <v>0</v>
      </c>
      <c r="Z4456">
        <f t="shared" si="834"/>
        <v>0</v>
      </c>
      <c r="AG4456" t="str">
        <f t="shared" si="835"/>
        <v/>
      </c>
      <c r="AI4456" t="str">
        <f t="shared" si="836"/>
        <v/>
      </c>
      <c r="AJ4456" t="str">
        <f t="shared" si="837"/>
        <v/>
      </c>
      <c r="AK4456" t="str">
        <f t="shared" si="838"/>
        <v>ORD26003524</v>
      </c>
      <c r="AL4456">
        <f>IF(E4456&lt;&gt;"CAPTURE","",COUNTIF(Orders!$H:$H,AK4456))</f>
        <v>1</v>
      </c>
      <c r="AP4456" t="str">
        <f t="shared" si="839"/>
        <v>Matched to Order</v>
      </c>
      <c r="AQ4456">
        <f>IF(COUNTIF($A$2:A4456,A4456)=1,1,0)</f>
        <v>1</v>
      </c>
    </row>
    <row r="4457" spans="1:43" x14ac:dyDescent="0.3">
      <c r="A4457" t="s">
        <v>16976</v>
      </c>
      <c r="C4457" t="s">
        <v>7109</v>
      </c>
      <c r="D4457" s="1">
        <v>46289</v>
      </c>
      <c r="E4457" t="s">
        <v>11819</v>
      </c>
      <c r="F4457" t="s">
        <v>9</v>
      </c>
      <c r="G4457">
        <v>349</v>
      </c>
      <c r="H4457">
        <v>0</v>
      </c>
      <c r="I4457">
        <v>0</v>
      </c>
      <c r="J4457">
        <v>349</v>
      </c>
      <c r="K4457" s="1">
        <v>46291</v>
      </c>
      <c r="L4457" t="s">
        <v>16845</v>
      </c>
      <c r="M4457">
        <f t="shared" si="828"/>
        <v>1</v>
      </c>
      <c r="N4457">
        <f>COUNTIF(Orders!$A:$A,C4457)</f>
        <v>1</v>
      </c>
      <c r="P4457">
        <f>COUNTIF(Orders!$H:$H,UPPER(SUBSTITUTE(TRIM(C4457),"-","")))</f>
        <v>1</v>
      </c>
      <c r="R4457" t="str">
        <f t="shared" si="829"/>
        <v>Matched Order Reference</v>
      </c>
      <c r="S4457">
        <f t="shared" si="830"/>
        <v>1</v>
      </c>
      <c r="V4457" cm="1">
        <f t="array" ref="V4457">IF(E4457&lt;&gt;"CAPTURE",0,SUMPRODUCT((MDR_Rates!$A$2:$A$10=F4457)*(G4457&gt;MDR_Rates!$B$2:$B$10)*((MDR_Rates!$C$2:$C$10="")+(G4457&lt;=MDR_Rates!$C$2:$C$10))*MDR_Rates!$D$2:$D$10))</f>
        <v>0</v>
      </c>
      <c r="W4457">
        <f t="shared" si="831"/>
        <v>0</v>
      </c>
      <c r="X4457">
        <f t="shared" si="832"/>
        <v>0</v>
      </c>
      <c r="Y4457">
        <f t="shared" si="833"/>
        <v>0</v>
      </c>
      <c r="Z4457">
        <f t="shared" si="834"/>
        <v>0</v>
      </c>
      <c r="AG4457" t="str">
        <f t="shared" si="835"/>
        <v/>
      </c>
      <c r="AI4457" t="str">
        <f t="shared" si="836"/>
        <v/>
      </c>
      <c r="AJ4457" t="str">
        <f t="shared" si="837"/>
        <v/>
      </c>
      <c r="AK4457" t="str">
        <f t="shared" si="838"/>
        <v>ORD26003578</v>
      </c>
      <c r="AL4457">
        <f>IF(E4457&lt;&gt;"CAPTURE","",COUNTIF(Orders!$H:$H,AK4457))</f>
        <v>1</v>
      </c>
      <c r="AP4457" t="str">
        <f t="shared" si="839"/>
        <v>Matched to Order</v>
      </c>
      <c r="AQ4457">
        <f>IF(COUNTIF($A$2:A4457,A4457)=1,1,0)</f>
        <v>1</v>
      </c>
    </row>
    <row r="4458" spans="1:43" x14ac:dyDescent="0.3">
      <c r="A4458" t="s">
        <v>16977</v>
      </c>
      <c r="C4458" t="s">
        <v>7176</v>
      </c>
      <c r="D4458" s="1">
        <v>46289</v>
      </c>
      <c r="E4458" t="s">
        <v>11819</v>
      </c>
      <c r="F4458" t="s">
        <v>9</v>
      </c>
      <c r="G4458">
        <v>799</v>
      </c>
      <c r="H4458">
        <v>0</v>
      </c>
      <c r="I4458">
        <v>0</v>
      </c>
      <c r="J4458">
        <v>799</v>
      </c>
      <c r="K4458" s="1">
        <v>46291</v>
      </c>
      <c r="L4458" t="s">
        <v>16845</v>
      </c>
      <c r="M4458">
        <f t="shared" si="828"/>
        <v>1</v>
      </c>
      <c r="N4458">
        <f>COUNTIF(Orders!$A:$A,C4458)</f>
        <v>1</v>
      </c>
      <c r="P4458">
        <f>COUNTIF(Orders!$H:$H,UPPER(SUBSTITUTE(TRIM(C4458),"-","")))</f>
        <v>1</v>
      </c>
      <c r="R4458" t="str">
        <f t="shared" si="829"/>
        <v>Matched Order Reference</v>
      </c>
      <c r="S4458">
        <f t="shared" si="830"/>
        <v>1</v>
      </c>
      <c r="V4458" cm="1">
        <f t="array" ref="V4458">IF(E4458&lt;&gt;"CAPTURE",0,SUMPRODUCT((MDR_Rates!$A$2:$A$10=F4458)*(G4458&gt;MDR_Rates!$B$2:$B$10)*((MDR_Rates!$C$2:$C$10="")+(G4458&lt;=MDR_Rates!$C$2:$C$10))*MDR_Rates!$D$2:$D$10))</f>
        <v>0</v>
      </c>
      <c r="W4458">
        <f t="shared" si="831"/>
        <v>0</v>
      </c>
      <c r="X4458">
        <f t="shared" si="832"/>
        <v>0</v>
      </c>
      <c r="Y4458">
        <f t="shared" si="833"/>
        <v>0</v>
      </c>
      <c r="Z4458">
        <f t="shared" si="834"/>
        <v>0</v>
      </c>
      <c r="AG4458" t="str">
        <f t="shared" si="835"/>
        <v/>
      </c>
      <c r="AI4458" t="str">
        <f t="shared" si="836"/>
        <v/>
      </c>
      <c r="AJ4458" t="str">
        <f t="shared" si="837"/>
        <v/>
      </c>
      <c r="AK4458" t="str">
        <f t="shared" si="838"/>
        <v>ORD26003613</v>
      </c>
      <c r="AL4458">
        <f>IF(E4458&lt;&gt;"CAPTURE","",COUNTIF(Orders!$H:$H,AK4458))</f>
        <v>1</v>
      </c>
      <c r="AP4458" t="str">
        <f t="shared" si="839"/>
        <v>Matched to Order</v>
      </c>
      <c r="AQ4458">
        <f>IF(COUNTIF($A$2:A4458,A4458)=1,1,0)</f>
        <v>1</v>
      </c>
    </row>
    <row r="4459" spans="1:43" x14ac:dyDescent="0.3">
      <c r="A4459" t="s">
        <v>16978</v>
      </c>
      <c r="C4459" t="s">
        <v>16979</v>
      </c>
      <c r="D4459" s="1">
        <v>46289</v>
      </c>
      <c r="E4459" t="s">
        <v>11819</v>
      </c>
      <c r="F4459" t="s">
        <v>17</v>
      </c>
      <c r="G4459">
        <v>349</v>
      </c>
      <c r="H4459">
        <v>6.28</v>
      </c>
      <c r="I4459">
        <v>1.1299999999999999</v>
      </c>
      <c r="J4459">
        <v>341.59</v>
      </c>
      <c r="K4459" s="1">
        <v>46291</v>
      </c>
      <c r="L4459" t="s">
        <v>16845</v>
      </c>
      <c r="M4459">
        <f t="shared" si="828"/>
        <v>1</v>
      </c>
      <c r="N4459">
        <f>COUNTIF(Orders!$A:$A,C4459)</f>
        <v>0</v>
      </c>
      <c r="P4459">
        <f>COUNTIF(Orders!$H:$H,UPPER(SUBSTITUTE(TRIM(C4459),"-","")))</f>
        <v>1</v>
      </c>
      <c r="R4459" t="str">
        <f t="shared" si="829"/>
        <v>Matched Order Reference</v>
      </c>
      <c r="S4459">
        <f t="shared" si="830"/>
        <v>1</v>
      </c>
      <c r="V4459" cm="1">
        <f t="array" ref="V4459">IF(E4459&lt;&gt;"CAPTURE",0,SUMPRODUCT((MDR_Rates!$A$2:$A$10=F4459)*(G4459&gt;MDR_Rates!$B$2:$B$10)*((MDR_Rates!$C$2:$C$10="")+(G4459&lt;=MDR_Rates!$C$2:$C$10))*MDR_Rates!$D$2:$D$10))</f>
        <v>1.8</v>
      </c>
      <c r="W4459">
        <f t="shared" si="831"/>
        <v>6.28</v>
      </c>
      <c r="X4459">
        <f t="shared" si="832"/>
        <v>1.1299999999999999</v>
      </c>
      <c r="Y4459">
        <f t="shared" si="833"/>
        <v>0</v>
      </c>
      <c r="Z4459">
        <f t="shared" si="834"/>
        <v>0</v>
      </c>
      <c r="AG4459" t="str">
        <f t="shared" si="835"/>
        <v/>
      </c>
      <c r="AI4459" t="str">
        <f t="shared" si="836"/>
        <v/>
      </c>
      <c r="AJ4459" t="str">
        <f t="shared" si="837"/>
        <v/>
      </c>
      <c r="AK4459" t="str">
        <f t="shared" si="838"/>
        <v>ORD26003641</v>
      </c>
      <c r="AL4459">
        <f>IF(E4459&lt;&gt;"CAPTURE","",COUNTIF(Orders!$H:$H,AK4459))</f>
        <v>1</v>
      </c>
      <c r="AP4459" t="str">
        <f t="shared" si="839"/>
        <v>Matched to Order</v>
      </c>
      <c r="AQ4459">
        <f>IF(COUNTIF($A$2:A4459,A4459)=1,1,0)</f>
        <v>1</v>
      </c>
    </row>
    <row r="4460" spans="1:43" x14ac:dyDescent="0.3">
      <c r="A4460" t="s">
        <v>16980</v>
      </c>
      <c r="C4460" t="s">
        <v>7260</v>
      </c>
      <c r="D4460" s="1">
        <v>46289</v>
      </c>
      <c r="E4460" t="s">
        <v>11819</v>
      </c>
      <c r="F4460" t="s">
        <v>17</v>
      </c>
      <c r="G4460">
        <v>9298</v>
      </c>
      <c r="H4460">
        <v>148.77000000000001</v>
      </c>
      <c r="I4460">
        <v>26.78</v>
      </c>
      <c r="J4460">
        <v>9122.4500000000007</v>
      </c>
      <c r="K4460" s="1">
        <v>46291</v>
      </c>
      <c r="L4460" t="s">
        <v>16845</v>
      </c>
      <c r="M4460">
        <f t="shared" si="828"/>
        <v>1</v>
      </c>
      <c r="N4460">
        <f>COUNTIF(Orders!$A:$A,C4460)</f>
        <v>1</v>
      </c>
      <c r="P4460">
        <f>COUNTIF(Orders!$H:$H,UPPER(SUBSTITUTE(TRIM(C4460),"-","")))</f>
        <v>1</v>
      </c>
      <c r="R4460" t="str">
        <f t="shared" si="829"/>
        <v>Matched Order Reference</v>
      </c>
      <c r="S4460">
        <f t="shared" si="830"/>
        <v>1</v>
      </c>
      <c r="V4460" cm="1">
        <f t="array" ref="V4460">IF(E4460&lt;&gt;"CAPTURE",0,SUMPRODUCT((MDR_Rates!$A$2:$A$10=F4460)*(G4460&gt;MDR_Rates!$B$2:$B$10)*((MDR_Rates!$C$2:$C$10="")+(G4460&lt;=MDR_Rates!$C$2:$C$10))*MDR_Rates!$D$2:$D$10))</f>
        <v>1.6</v>
      </c>
      <c r="W4460">
        <f t="shared" si="831"/>
        <v>148.77000000000001</v>
      </c>
      <c r="X4460">
        <f t="shared" si="832"/>
        <v>26.78</v>
      </c>
      <c r="Y4460">
        <f t="shared" si="833"/>
        <v>0</v>
      </c>
      <c r="Z4460">
        <f t="shared" si="834"/>
        <v>0</v>
      </c>
      <c r="AG4460" t="str">
        <f t="shared" si="835"/>
        <v/>
      </c>
      <c r="AI4460" t="str">
        <f t="shared" si="836"/>
        <v/>
      </c>
      <c r="AJ4460" t="str">
        <f t="shared" si="837"/>
        <v/>
      </c>
      <c r="AK4460" t="str">
        <f t="shared" si="838"/>
        <v>ORD26003657</v>
      </c>
      <c r="AL4460">
        <f>IF(E4460&lt;&gt;"CAPTURE","",COUNTIF(Orders!$H:$H,AK4460))</f>
        <v>1</v>
      </c>
      <c r="AP4460" t="str">
        <f t="shared" si="839"/>
        <v>Matched to Order</v>
      </c>
      <c r="AQ4460">
        <f>IF(COUNTIF($A$2:A4460,A4460)=1,1,0)</f>
        <v>1</v>
      </c>
    </row>
    <row r="4461" spans="1:43" x14ac:dyDescent="0.3">
      <c r="A4461" t="s">
        <v>16981</v>
      </c>
      <c r="C4461" t="s">
        <v>7393</v>
      </c>
      <c r="D4461" s="1">
        <v>46289</v>
      </c>
      <c r="E4461" t="s">
        <v>11819</v>
      </c>
      <c r="F4461" t="s">
        <v>9</v>
      </c>
      <c r="G4461">
        <v>3298</v>
      </c>
      <c r="H4461">
        <v>9.89</v>
      </c>
      <c r="I4461">
        <v>1.78</v>
      </c>
      <c r="J4461">
        <v>3286.33</v>
      </c>
      <c r="K4461" s="1">
        <v>46291</v>
      </c>
      <c r="L4461" t="s">
        <v>16845</v>
      </c>
      <c r="M4461">
        <f t="shared" si="828"/>
        <v>1</v>
      </c>
      <c r="N4461">
        <f>COUNTIF(Orders!$A:$A,C4461)</f>
        <v>1</v>
      </c>
      <c r="P4461">
        <f>COUNTIF(Orders!$H:$H,UPPER(SUBSTITUTE(TRIM(C4461),"-","")))</f>
        <v>1</v>
      </c>
      <c r="R4461" t="str">
        <f t="shared" si="829"/>
        <v>Matched Order Reference</v>
      </c>
      <c r="S4461">
        <f t="shared" si="830"/>
        <v>1</v>
      </c>
      <c r="V4461" cm="1">
        <f t="array" ref="V4461">IF(E4461&lt;&gt;"CAPTURE",0,SUMPRODUCT((MDR_Rates!$A$2:$A$10=F4461)*(G4461&gt;MDR_Rates!$B$2:$B$10)*((MDR_Rates!$C$2:$C$10="")+(G4461&lt;=MDR_Rates!$C$2:$C$10))*MDR_Rates!$D$2:$D$10))</f>
        <v>0.3</v>
      </c>
      <c r="W4461">
        <f t="shared" si="831"/>
        <v>9.89</v>
      </c>
      <c r="X4461">
        <f t="shared" si="832"/>
        <v>1.78</v>
      </c>
      <c r="Y4461">
        <f t="shared" si="833"/>
        <v>0</v>
      </c>
      <c r="Z4461">
        <f t="shared" si="834"/>
        <v>0</v>
      </c>
      <c r="AG4461" t="str">
        <f t="shared" si="835"/>
        <v/>
      </c>
      <c r="AI4461" t="str">
        <f t="shared" si="836"/>
        <v/>
      </c>
      <c r="AJ4461" t="str">
        <f t="shared" si="837"/>
        <v/>
      </c>
      <c r="AK4461" t="str">
        <f t="shared" si="838"/>
        <v>ORD26003725</v>
      </c>
      <c r="AL4461">
        <f>IF(E4461&lt;&gt;"CAPTURE","",COUNTIF(Orders!$H:$H,AK4461))</f>
        <v>1</v>
      </c>
      <c r="AP4461" t="str">
        <f t="shared" si="839"/>
        <v>Matched to Order</v>
      </c>
      <c r="AQ4461">
        <f>IF(COUNTIF($A$2:A4461,A4461)=1,1,0)</f>
        <v>1</v>
      </c>
    </row>
    <row r="4462" spans="1:43" x14ac:dyDescent="0.3">
      <c r="A4462" t="s">
        <v>16982</v>
      </c>
      <c r="C4462" t="s">
        <v>16983</v>
      </c>
      <c r="D4462" s="1">
        <v>46289</v>
      </c>
      <c r="E4462" t="s">
        <v>11819</v>
      </c>
      <c r="F4462" t="s">
        <v>9</v>
      </c>
      <c r="G4462">
        <v>1947</v>
      </c>
      <c r="H4462">
        <v>0</v>
      </c>
      <c r="I4462">
        <v>0</v>
      </c>
      <c r="J4462">
        <v>1947</v>
      </c>
      <c r="K4462" s="1">
        <v>46291</v>
      </c>
      <c r="L4462" t="s">
        <v>16845</v>
      </c>
      <c r="M4462">
        <f t="shared" si="828"/>
        <v>1</v>
      </c>
      <c r="N4462">
        <f>COUNTIF(Orders!$A:$A,C4462)</f>
        <v>0</v>
      </c>
      <c r="P4462">
        <f>COUNTIF(Orders!$H:$H,UPPER(SUBSTITUTE(TRIM(C4462),"-","")))</f>
        <v>1</v>
      </c>
      <c r="R4462" t="str">
        <f t="shared" si="829"/>
        <v>Matched Order Reference</v>
      </c>
      <c r="S4462">
        <f t="shared" si="830"/>
        <v>1</v>
      </c>
      <c r="V4462" cm="1">
        <f t="array" ref="V4462">IF(E4462&lt;&gt;"CAPTURE",0,SUMPRODUCT((MDR_Rates!$A$2:$A$10=F4462)*(G4462&gt;MDR_Rates!$B$2:$B$10)*((MDR_Rates!$C$2:$C$10="")+(G4462&lt;=MDR_Rates!$C$2:$C$10))*MDR_Rates!$D$2:$D$10))</f>
        <v>0</v>
      </c>
      <c r="W4462">
        <f t="shared" si="831"/>
        <v>0</v>
      </c>
      <c r="X4462">
        <f t="shared" si="832"/>
        <v>0</v>
      </c>
      <c r="Y4462">
        <f t="shared" si="833"/>
        <v>0</v>
      </c>
      <c r="Z4462">
        <f t="shared" si="834"/>
        <v>0</v>
      </c>
      <c r="AG4462" t="str">
        <f t="shared" si="835"/>
        <v/>
      </c>
      <c r="AI4462" t="str">
        <f t="shared" si="836"/>
        <v/>
      </c>
      <c r="AJ4462" t="str">
        <f t="shared" si="837"/>
        <v/>
      </c>
      <c r="AK4462" t="str">
        <f t="shared" si="838"/>
        <v>ORD26003763</v>
      </c>
      <c r="AL4462">
        <f>IF(E4462&lt;&gt;"CAPTURE","",COUNTIF(Orders!$H:$H,AK4462))</f>
        <v>1</v>
      </c>
      <c r="AP4462" t="str">
        <f t="shared" si="839"/>
        <v>Matched to Order</v>
      </c>
      <c r="AQ4462">
        <f>IF(COUNTIF($A$2:A4462,A4462)=1,1,0)</f>
        <v>1</v>
      </c>
    </row>
    <row r="4463" spans="1:43" x14ac:dyDescent="0.3">
      <c r="A4463" t="s">
        <v>16984</v>
      </c>
      <c r="C4463" t="s">
        <v>7481</v>
      </c>
      <c r="D4463" s="1">
        <v>46289</v>
      </c>
      <c r="E4463" t="s">
        <v>11819</v>
      </c>
      <c r="F4463" t="s">
        <v>9</v>
      </c>
      <c r="G4463">
        <v>10997</v>
      </c>
      <c r="H4463">
        <v>32.99</v>
      </c>
      <c r="I4463">
        <v>5.94</v>
      </c>
      <c r="J4463">
        <v>10958.07</v>
      </c>
      <c r="K4463" s="1">
        <v>46291</v>
      </c>
      <c r="L4463" t="s">
        <v>16845</v>
      </c>
      <c r="M4463">
        <f t="shared" si="828"/>
        <v>1</v>
      </c>
      <c r="N4463">
        <f>COUNTIF(Orders!$A:$A,C4463)</f>
        <v>1</v>
      </c>
      <c r="P4463">
        <f>COUNTIF(Orders!$H:$H,UPPER(SUBSTITUTE(TRIM(C4463),"-","")))</f>
        <v>1</v>
      </c>
      <c r="R4463" t="str">
        <f t="shared" si="829"/>
        <v>Matched Order Reference</v>
      </c>
      <c r="S4463">
        <f t="shared" si="830"/>
        <v>1</v>
      </c>
      <c r="V4463" cm="1">
        <f t="array" ref="V4463">IF(E4463&lt;&gt;"CAPTURE",0,SUMPRODUCT((MDR_Rates!$A$2:$A$10=F4463)*(G4463&gt;MDR_Rates!$B$2:$B$10)*((MDR_Rates!$C$2:$C$10="")+(G4463&lt;=MDR_Rates!$C$2:$C$10))*MDR_Rates!$D$2:$D$10))</f>
        <v>0.3</v>
      </c>
      <c r="W4463">
        <f t="shared" si="831"/>
        <v>32.99</v>
      </c>
      <c r="X4463">
        <f t="shared" si="832"/>
        <v>5.94</v>
      </c>
      <c r="Y4463">
        <f t="shared" si="833"/>
        <v>0</v>
      </c>
      <c r="Z4463">
        <f t="shared" si="834"/>
        <v>0</v>
      </c>
      <c r="AG4463" t="str">
        <f t="shared" si="835"/>
        <v/>
      </c>
      <c r="AI4463" t="str">
        <f t="shared" si="836"/>
        <v/>
      </c>
      <c r="AJ4463" t="str">
        <f t="shared" si="837"/>
        <v/>
      </c>
      <c r="AK4463" t="str">
        <f t="shared" si="838"/>
        <v>ORD26003769</v>
      </c>
      <c r="AL4463">
        <f>IF(E4463&lt;&gt;"CAPTURE","",COUNTIF(Orders!$H:$H,AK4463))</f>
        <v>1</v>
      </c>
      <c r="AP4463" t="str">
        <f t="shared" si="839"/>
        <v>Matched to Order</v>
      </c>
      <c r="AQ4463">
        <f>IF(COUNTIF($A$2:A4463,A4463)=1,1,0)</f>
        <v>1</v>
      </c>
    </row>
    <row r="4464" spans="1:43" x14ac:dyDescent="0.3">
      <c r="A4464" t="s">
        <v>16985</v>
      </c>
      <c r="C4464" t="s">
        <v>7535</v>
      </c>
      <c r="D4464" s="1">
        <v>46289</v>
      </c>
      <c r="E4464" t="s">
        <v>11819</v>
      </c>
      <c r="F4464" t="s">
        <v>33</v>
      </c>
      <c r="G4464">
        <v>9798</v>
      </c>
      <c r="H4464">
        <v>117.58</v>
      </c>
      <c r="I4464">
        <v>21.16</v>
      </c>
      <c r="J4464">
        <v>9659.26</v>
      </c>
      <c r="K4464" s="1">
        <v>46291</v>
      </c>
      <c r="L4464" t="s">
        <v>16845</v>
      </c>
      <c r="M4464">
        <f t="shared" si="828"/>
        <v>1</v>
      </c>
      <c r="N4464">
        <f>COUNTIF(Orders!$A:$A,C4464)</f>
        <v>1</v>
      </c>
      <c r="P4464">
        <f>COUNTIF(Orders!$H:$H,UPPER(SUBSTITUTE(TRIM(C4464),"-","")))</f>
        <v>1</v>
      </c>
      <c r="R4464" t="str">
        <f t="shared" si="829"/>
        <v>Matched Order Reference</v>
      </c>
      <c r="S4464">
        <f t="shared" si="830"/>
        <v>1</v>
      </c>
      <c r="V4464" cm="1">
        <f t="array" ref="V4464">IF(E4464&lt;&gt;"CAPTURE",0,SUMPRODUCT((MDR_Rates!$A$2:$A$10=F4464)*(G4464&gt;MDR_Rates!$B$2:$B$10)*((MDR_Rates!$C$2:$C$10="")+(G4464&lt;=MDR_Rates!$C$2:$C$10))*MDR_Rates!$D$2:$D$10))</f>
        <v>1.2</v>
      </c>
      <c r="W4464">
        <f t="shared" si="831"/>
        <v>117.58</v>
      </c>
      <c r="X4464">
        <f t="shared" si="832"/>
        <v>21.16</v>
      </c>
      <c r="Y4464">
        <f t="shared" si="833"/>
        <v>0</v>
      </c>
      <c r="Z4464">
        <f t="shared" si="834"/>
        <v>0</v>
      </c>
      <c r="AG4464" t="str">
        <f t="shared" si="835"/>
        <v/>
      </c>
      <c r="AI4464" t="str">
        <f t="shared" si="836"/>
        <v/>
      </c>
      <c r="AJ4464" t="str">
        <f t="shared" si="837"/>
        <v/>
      </c>
      <c r="AK4464" t="str">
        <f t="shared" si="838"/>
        <v>ORD26003796</v>
      </c>
      <c r="AL4464">
        <f>IF(E4464&lt;&gt;"CAPTURE","",COUNTIF(Orders!$H:$H,AK4464))</f>
        <v>1</v>
      </c>
      <c r="AP4464" t="str">
        <f t="shared" si="839"/>
        <v>Matched to Order</v>
      </c>
      <c r="AQ4464">
        <f>IF(COUNTIF($A$2:A4464,A4464)=1,1,0)</f>
        <v>1</v>
      </c>
    </row>
    <row r="4465" spans="1:43" x14ac:dyDescent="0.3">
      <c r="A4465" t="s">
        <v>16986</v>
      </c>
      <c r="C4465" t="s">
        <v>7631</v>
      </c>
      <c r="D4465" s="1">
        <v>46289</v>
      </c>
      <c r="E4465" t="s">
        <v>11819</v>
      </c>
      <c r="F4465" t="s">
        <v>17</v>
      </c>
      <c r="G4465">
        <v>6297</v>
      </c>
      <c r="H4465">
        <v>100.75</v>
      </c>
      <c r="I4465">
        <v>18.14</v>
      </c>
      <c r="J4465">
        <v>6178.11</v>
      </c>
      <c r="K4465" s="1">
        <v>46291</v>
      </c>
      <c r="L4465" t="s">
        <v>16845</v>
      </c>
      <c r="M4465">
        <f t="shared" si="828"/>
        <v>1</v>
      </c>
      <c r="N4465">
        <f>COUNTIF(Orders!$A:$A,C4465)</f>
        <v>1</v>
      </c>
      <c r="P4465">
        <f>COUNTIF(Orders!$H:$H,UPPER(SUBSTITUTE(TRIM(C4465),"-","")))</f>
        <v>1</v>
      </c>
      <c r="R4465" t="str">
        <f t="shared" si="829"/>
        <v>Matched Order Reference</v>
      </c>
      <c r="S4465">
        <f t="shared" si="830"/>
        <v>1</v>
      </c>
      <c r="V4465" cm="1">
        <f t="array" ref="V4465">IF(E4465&lt;&gt;"CAPTURE",0,SUMPRODUCT((MDR_Rates!$A$2:$A$10=F4465)*(G4465&gt;MDR_Rates!$B$2:$B$10)*((MDR_Rates!$C$2:$C$10="")+(G4465&lt;=MDR_Rates!$C$2:$C$10))*MDR_Rates!$D$2:$D$10))</f>
        <v>1.6</v>
      </c>
      <c r="W4465">
        <f t="shared" si="831"/>
        <v>100.75</v>
      </c>
      <c r="X4465">
        <f t="shared" si="832"/>
        <v>18.14</v>
      </c>
      <c r="Y4465">
        <f t="shared" si="833"/>
        <v>0</v>
      </c>
      <c r="Z4465">
        <f t="shared" si="834"/>
        <v>0</v>
      </c>
      <c r="AG4465" t="str">
        <f t="shared" si="835"/>
        <v/>
      </c>
      <c r="AI4465" t="str">
        <f t="shared" si="836"/>
        <v/>
      </c>
      <c r="AJ4465" t="str">
        <f t="shared" si="837"/>
        <v/>
      </c>
      <c r="AK4465" t="str">
        <f t="shared" si="838"/>
        <v>ORD26003844</v>
      </c>
      <c r="AL4465">
        <f>IF(E4465&lt;&gt;"CAPTURE","",COUNTIF(Orders!$H:$H,AK4465))</f>
        <v>1</v>
      </c>
      <c r="AP4465" t="str">
        <f t="shared" si="839"/>
        <v>Matched to Order</v>
      </c>
      <c r="AQ4465">
        <f>IF(COUNTIF($A$2:A4465,A4465)=1,1,0)</f>
        <v>1</v>
      </c>
    </row>
    <row r="4466" spans="1:43" x14ac:dyDescent="0.3">
      <c r="A4466" t="s">
        <v>16987</v>
      </c>
      <c r="C4466" t="s">
        <v>7725</v>
      </c>
      <c r="D4466" s="1">
        <v>46289</v>
      </c>
      <c r="E4466" t="s">
        <v>11819</v>
      </c>
      <c r="F4466" t="s">
        <v>9</v>
      </c>
      <c r="G4466">
        <v>5297</v>
      </c>
      <c r="H4466">
        <v>15.89</v>
      </c>
      <c r="I4466">
        <v>2.86</v>
      </c>
      <c r="J4466">
        <v>5278.25</v>
      </c>
      <c r="K4466" s="1">
        <v>46291</v>
      </c>
      <c r="L4466" t="s">
        <v>16845</v>
      </c>
      <c r="M4466">
        <f t="shared" si="828"/>
        <v>1</v>
      </c>
      <c r="N4466">
        <f>COUNTIF(Orders!$A:$A,C4466)</f>
        <v>1</v>
      </c>
      <c r="P4466">
        <f>COUNTIF(Orders!$H:$H,UPPER(SUBSTITUTE(TRIM(C4466),"-","")))</f>
        <v>1</v>
      </c>
      <c r="R4466" t="str">
        <f t="shared" si="829"/>
        <v>Matched Order Reference</v>
      </c>
      <c r="S4466">
        <f t="shared" si="830"/>
        <v>1</v>
      </c>
      <c r="V4466" cm="1">
        <f t="array" ref="V4466">IF(E4466&lt;&gt;"CAPTURE",0,SUMPRODUCT((MDR_Rates!$A$2:$A$10=F4466)*(G4466&gt;MDR_Rates!$B$2:$B$10)*((MDR_Rates!$C$2:$C$10="")+(G4466&lt;=MDR_Rates!$C$2:$C$10))*MDR_Rates!$D$2:$D$10))</f>
        <v>0.3</v>
      </c>
      <c r="W4466">
        <f t="shared" si="831"/>
        <v>15.89</v>
      </c>
      <c r="X4466">
        <f t="shared" si="832"/>
        <v>2.86</v>
      </c>
      <c r="Y4466">
        <f t="shared" si="833"/>
        <v>0</v>
      </c>
      <c r="Z4466">
        <f t="shared" si="834"/>
        <v>0</v>
      </c>
      <c r="AG4466" t="str">
        <f t="shared" si="835"/>
        <v/>
      </c>
      <c r="AI4466" t="str">
        <f t="shared" si="836"/>
        <v/>
      </c>
      <c r="AJ4466" t="str">
        <f t="shared" si="837"/>
        <v/>
      </c>
      <c r="AK4466" t="str">
        <f t="shared" si="838"/>
        <v>ORD26003892</v>
      </c>
      <c r="AL4466">
        <f>IF(E4466&lt;&gt;"CAPTURE","",COUNTIF(Orders!$H:$H,AK4466))</f>
        <v>1</v>
      </c>
      <c r="AP4466" t="str">
        <f t="shared" si="839"/>
        <v>Matched to Order</v>
      </c>
      <c r="AQ4466">
        <f>IF(COUNTIF($A$2:A4466,A4466)=1,1,0)</f>
        <v>1</v>
      </c>
    </row>
    <row r="4467" spans="1:43" x14ac:dyDescent="0.3">
      <c r="A4467" t="s">
        <v>16988</v>
      </c>
      <c r="C4467" t="s">
        <v>7740</v>
      </c>
      <c r="D4467" s="1">
        <v>46289</v>
      </c>
      <c r="E4467" t="s">
        <v>11819</v>
      </c>
      <c r="F4467" t="s">
        <v>9</v>
      </c>
      <c r="G4467">
        <v>7297</v>
      </c>
      <c r="H4467">
        <v>21.89</v>
      </c>
      <c r="I4467">
        <v>3.94</v>
      </c>
      <c r="J4467">
        <v>7271.17</v>
      </c>
      <c r="K4467" s="1">
        <v>46291</v>
      </c>
      <c r="L4467" t="s">
        <v>16845</v>
      </c>
      <c r="M4467">
        <f t="shared" si="828"/>
        <v>1</v>
      </c>
      <c r="N4467">
        <f>COUNTIF(Orders!$A:$A,C4467)</f>
        <v>1</v>
      </c>
      <c r="P4467">
        <f>COUNTIF(Orders!$H:$H,UPPER(SUBSTITUTE(TRIM(C4467),"-","")))</f>
        <v>1</v>
      </c>
      <c r="R4467" t="str">
        <f t="shared" si="829"/>
        <v>Matched Order Reference</v>
      </c>
      <c r="S4467">
        <f t="shared" si="830"/>
        <v>1</v>
      </c>
      <c r="V4467" cm="1">
        <f t="array" ref="V4467">IF(E4467&lt;&gt;"CAPTURE",0,SUMPRODUCT((MDR_Rates!$A$2:$A$10=F4467)*(G4467&gt;MDR_Rates!$B$2:$B$10)*((MDR_Rates!$C$2:$C$10="")+(G4467&lt;=MDR_Rates!$C$2:$C$10))*MDR_Rates!$D$2:$D$10))</f>
        <v>0.3</v>
      </c>
      <c r="W4467">
        <f t="shared" si="831"/>
        <v>21.89</v>
      </c>
      <c r="X4467">
        <f t="shared" si="832"/>
        <v>3.94</v>
      </c>
      <c r="Y4467">
        <f t="shared" si="833"/>
        <v>0</v>
      </c>
      <c r="Z4467">
        <f t="shared" si="834"/>
        <v>0</v>
      </c>
      <c r="AG4467" t="str">
        <f t="shared" si="835"/>
        <v/>
      </c>
      <c r="AI4467" t="str">
        <f t="shared" si="836"/>
        <v/>
      </c>
      <c r="AJ4467" t="str">
        <f t="shared" si="837"/>
        <v/>
      </c>
      <c r="AK4467" t="str">
        <f t="shared" si="838"/>
        <v>ORD26003900</v>
      </c>
      <c r="AL4467">
        <f>IF(E4467&lt;&gt;"CAPTURE","",COUNTIF(Orders!$H:$H,AK4467))</f>
        <v>1</v>
      </c>
      <c r="AP4467" t="str">
        <f t="shared" si="839"/>
        <v>Matched to Order</v>
      </c>
      <c r="AQ4467">
        <f>IF(COUNTIF($A$2:A4467,A4467)=1,1,0)</f>
        <v>1</v>
      </c>
    </row>
    <row r="4468" spans="1:43" x14ac:dyDescent="0.3">
      <c r="A4468" t="s">
        <v>16989</v>
      </c>
      <c r="C4468" t="s">
        <v>7807</v>
      </c>
      <c r="D4468" s="1">
        <v>46289</v>
      </c>
      <c r="E4468" t="s">
        <v>11819</v>
      </c>
      <c r="F4468" t="s">
        <v>44</v>
      </c>
      <c r="G4468">
        <v>2998</v>
      </c>
      <c r="H4468">
        <v>50.97</v>
      </c>
      <c r="I4468">
        <v>9.17</v>
      </c>
      <c r="J4468">
        <v>2937.86</v>
      </c>
      <c r="K4468" s="1">
        <v>46291</v>
      </c>
      <c r="L4468" t="s">
        <v>16845</v>
      </c>
      <c r="M4468">
        <f t="shared" si="828"/>
        <v>1</v>
      </c>
      <c r="N4468">
        <f>COUNTIF(Orders!$A:$A,C4468)</f>
        <v>1</v>
      </c>
      <c r="P4468">
        <f>COUNTIF(Orders!$H:$H,UPPER(SUBSTITUTE(TRIM(C4468),"-","")))</f>
        <v>1</v>
      </c>
      <c r="R4468" t="str">
        <f t="shared" si="829"/>
        <v>Matched Order Reference</v>
      </c>
      <c r="S4468">
        <f t="shared" si="830"/>
        <v>1</v>
      </c>
      <c r="V4468" cm="1">
        <f t="array" ref="V4468">IF(E4468&lt;&gt;"CAPTURE",0,SUMPRODUCT((MDR_Rates!$A$2:$A$10=F4468)*(G4468&gt;MDR_Rates!$B$2:$B$10)*((MDR_Rates!$C$2:$C$10="")+(G4468&lt;=MDR_Rates!$C$2:$C$10))*MDR_Rates!$D$2:$D$10))</f>
        <v>1.7</v>
      </c>
      <c r="W4468">
        <f t="shared" si="831"/>
        <v>50.97</v>
      </c>
      <c r="X4468">
        <f t="shared" si="832"/>
        <v>9.17</v>
      </c>
      <c r="Y4468">
        <f t="shared" si="833"/>
        <v>0</v>
      </c>
      <c r="Z4468">
        <f t="shared" si="834"/>
        <v>0</v>
      </c>
      <c r="AG4468" t="str">
        <f t="shared" si="835"/>
        <v/>
      </c>
      <c r="AI4468" t="str">
        <f t="shared" si="836"/>
        <v/>
      </c>
      <c r="AJ4468" t="str">
        <f t="shared" si="837"/>
        <v/>
      </c>
      <c r="AK4468" t="str">
        <f t="shared" si="838"/>
        <v>ORD26003934</v>
      </c>
      <c r="AL4468">
        <f>IF(E4468&lt;&gt;"CAPTURE","",COUNTIF(Orders!$H:$H,AK4468))</f>
        <v>1</v>
      </c>
      <c r="AP4468" t="str">
        <f t="shared" si="839"/>
        <v>Matched to Order</v>
      </c>
      <c r="AQ4468">
        <f>IF(COUNTIF($A$2:A4468,A4468)=1,1,0)</f>
        <v>1</v>
      </c>
    </row>
    <row r="4469" spans="1:43" x14ac:dyDescent="0.3">
      <c r="A4469" t="s">
        <v>16990</v>
      </c>
      <c r="C4469" t="s">
        <v>8110</v>
      </c>
      <c r="D4469" s="1">
        <v>46289</v>
      </c>
      <c r="E4469" t="s">
        <v>11819</v>
      </c>
      <c r="F4469" t="s">
        <v>9</v>
      </c>
      <c r="G4469">
        <v>7999</v>
      </c>
      <c r="H4469">
        <v>24</v>
      </c>
      <c r="I4469">
        <v>4.32</v>
      </c>
      <c r="J4469">
        <v>7970.68</v>
      </c>
      <c r="K4469" s="1">
        <v>46291</v>
      </c>
      <c r="L4469" t="s">
        <v>16845</v>
      </c>
      <c r="M4469">
        <f t="shared" si="828"/>
        <v>1</v>
      </c>
      <c r="N4469">
        <f>COUNTIF(Orders!$A:$A,C4469)</f>
        <v>1</v>
      </c>
      <c r="P4469">
        <f>COUNTIF(Orders!$H:$H,UPPER(SUBSTITUTE(TRIM(C4469),"-","")))</f>
        <v>1</v>
      </c>
      <c r="R4469" t="str">
        <f t="shared" si="829"/>
        <v>Matched Order Reference</v>
      </c>
      <c r="S4469">
        <f t="shared" si="830"/>
        <v>1</v>
      </c>
      <c r="V4469" cm="1">
        <f t="array" ref="V4469">IF(E4469&lt;&gt;"CAPTURE",0,SUMPRODUCT((MDR_Rates!$A$2:$A$10=F4469)*(G4469&gt;MDR_Rates!$B$2:$B$10)*((MDR_Rates!$C$2:$C$10="")+(G4469&lt;=MDR_Rates!$C$2:$C$10))*MDR_Rates!$D$2:$D$10))</f>
        <v>0.3</v>
      </c>
      <c r="W4469">
        <f t="shared" si="831"/>
        <v>24</v>
      </c>
      <c r="X4469">
        <f t="shared" si="832"/>
        <v>4.32</v>
      </c>
      <c r="Y4469">
        <f t="shared" si="833"/>
        <v>0</v>
      </c>
      <c r="Z4469">
        <f t="shared" si="834"/>
        <v>0</v>
      </c>
      <c r="AG4469" t="str">
        <f t="shared" si="835"/>
        <v/>
      </c>
      <c r="AI4469" t="str">
        <f t="shared" si="836"/>
        <v/>
      </c>
      <c r="AJ4469" t="str">
        <f t="shared" si="837"/>
        <v/>
      </c>
      <c r="AK4469" t="str">
        <f t="shared" si="838"/>
        <v>ORD26004089</v>
      </c>
      <c r="AL4469">
        <f>IF(E4469&lt;&gt;"CAPTURE","",COUNTIF(Orders!$H:$H,AK4469))</f>
        <v>1</v>
      </c>
      <c r="AP4469" t="str">
        <f t="shared" si="839"/>
        <v>Matched to Order</v>
      </c>
      <c r="AQ4469">
        <f>IF(COUNTIF($A$2:A4469,A4469)=1,1,0)</f>
        <v>1</v>
      </c>
    </row>
    <row r="4470" spans="1:43" x14ac:dyDescent="0.3">
      <c r="A4470" t="s">
        <v>16991</v>
      </c>
      <c r="C4470" t="s">
        <v>16992</v>
      </c>
      <c r="D4470" s="1">
        <v>46289</v>
      </c>
      <c r="E4470" t="s">
        <v>11819</v>
      </c>
      <c r="F4470" t="s">
        <v>9</v>
      </c>
      <c r="G4470">
        <v>9498</v>
      </c>
      <c r="H4470">
        <v>28.49</v>
      </c>
      <c r="I4470">
        <v>5.13</v>
      </c>
      <c r="J4470">
        <v>9464.3799999999992</v>
      </c>
      <c r="K4470" s="1">
        <v>46291</v>
      </c>
      <c r="L4470" t="s">
        <v>16845</v>
      </c>
      <c r="M4470">
        <f t="shared" si="828"/>
        <v>1</v>
      </c>
      <c r="N4470">
        <f>COUNTIF(Orders!$A:$A,C4470)</f>
        <v>0</v>
      </c>
      <c r="P4470">
        <f>COUNTIF(Orders!$H:$H,UPPER(SUBSTITUTE(TRIM(C4470),"-","")))</f>
        <v>1</v>
      </c>
      <c r="R4470" t="str">
        <f t="shared" si="829"/>
        <v>Matched Order Reference</v>
      </c>
      <c r="S4470">
        <f t="shared" si="830"/>
        <v>1</v>
      </c>
      <c r="V4470" cm="1">
        <f t="array" ref="V4470">IF(E4470&lt;&gt;"CAPTURE",0,SUMPRODUCT((MDR_Rates!$A$2:$A$10=F4470)*(G4470&gt;MDR_Rates!$B$2:$B$10)*((MDR_Rates!$C$2:$C$10="")+(G4470&lt;=MDR_Rates!$C$2:$C$10))*MDR_Rates!$D$2:$D$10))</f>
        <v>0.3</v>
      </c>
      <c r="W4470">
        <f t="shared" si="831"/>
        <v>28.49</v>
      </c>
      <c r="X4470">
        <f t="shared" si="832"/>
        <v>5.13</v>
      </c>
      <c r="Y4470">
        <f t="shared" si="833"/>
        <v>0</v>
      </c>
      <c r="Z4470">
        <f t="shared" si="834"/>
        <v>0</v>
      </c>
      <c r="AG4470" t="str">
        <f t="shared" si="835"/>
        <v/>
      </c>
      <c r="AI4470" t="str">
        <f t="shared" si="836"/>
        <v/>
      </c>
      <c r="AJ4470" t="str">
        <f t="shared" si="837"/>
        <v/>
      </c>
      <c r="AK4470" t="str">
        <f t="shared" si="838"/>
        <v>ORD26004098</v>
      </c>
      <c r="AL4470">
        <f>IF(E4470&lt;&gt;"CAPTURE","",COUNTIF(Orders!$H:$H,AK4470))</f>
        <v>1</v>
      </c>
      <c r="AP4470" t="str">
        <f t="shared" si="839"/>
        <v>Matched to Order</v>
      </c>
      <c r="AQ4470">
        <f>IF(COUNTIF($A$2:A4470,A4470)=1,1,0)</f>
        <v>1</v>
      </c>
    </row>
    <row r="4471" spans="1:43" x14ac:dyDescent="0.3">
      <c r="A4471" t="s">
        <v>16993</v>
      </c>
      <c r="C4471" t="s">
        <v>8175</v>
      </c>
      <c r="D4471" s="1">
        <v>46289</v>
      </c>
      <c r="E4471" t="s">
        <v>11819</v>
      </c>
      <c r="F4471" t="s">
        <v>9</v>
      </c>
      <c r="G4471">
        <v>1299</v>
      </c>
      <c r="H4471">
        <v>0</v>
      </c>
      <c r="I4471">
        <v>0</v>
      </c>
      <c r="J4471">
        <v>1299</v>
      </c>
      <c r="K4471" s="1">
        <v>46291</v>
      </c>
      <c r="L4471" t="s">
        <v>16845</v>
      </c>
      <c r="M4471">
        <f t="shared" si="828"/>
        <v>1</v>
      </c>
      <c r="N4471">
        <f>COUNTIF(Orders!$A:$A,C4471)</f>
        <v>1</v>
      </c>
      <c r="P4471">
        <f>COUNTIF(Orders!$H:$H,UPPER(SUBSTITUTE(TRIM(C4471),"-","")))</f>
        <v>1</v>
      </c>
      <c r="R4471" t="str">
        <f t="shared" si="829"/>
        <v>Matched Order Reference</v>
      </c>
      <c r="S4471">
        <f t="shared" si="830"/>
        <v>1</v>
      </c>
      <c r="V4471" cm="1">
        <f t="array" ref="V4471">IF(E4471&lt;&gt;"CAPTURE",0,SUMPRODUCT((MDR_Rates!$A$2:$A$10=F4471)*(G4471&gt;MDR_Rates!$B$2:$B$10)*((MDR_Rates!$C$2:$C$10="")+(G4471&lt;=MDR_Rates!$C$2:$C$10))*MDR_Rates!$D$2:$D$10))</f>
        <v>0</v>
      </c>
      <c r="W4471">
        <f t="shared" si="831"/>
        <v>0</v>
      </c>
      <c r="X4471">
        <f t="shared" si="832"/>
        <v>0</v>
      </c>
      <c r="Y4471">
        <f t="shared" si="833"/>
        <v>0</v>
      </c>
      <c r="Z4471">
        <f t="shared" si="834"/>
        <v>0</v>
      </c>
      <c r="AG4471" t="str">
        <f t="shared" si="835"/>
        <v/>
      </c>
      <c r="AI4471" t="str">
        <f t="shared" si="836"/>
        <v/>
      </c>
      <c r="AJ4471" t="str">
        <f t="shared" si="837"/>
        <v/>
      </c>
      <c r="AK4471" t="str">
        <f t="shared" si="838"/>
        <v>ORD26004123</v>
      </c>
      <c r="AL4471">
        <f>IF(E4471&lt;&gt;"CAPTURE","",COUNTIF(Orders!$H:$H,AK4471))</f>
        <v>1</v>
      </c>
      <c r="AP4471" t="str">
        <f t="shared" si="839"/>
        <v>Matched to Order</v>
      </c>
      <c r="AQ4471">
        <f>IF(COUNTIF($A$2:A4471,A4471)=1,1,0)</f>
        <v>1</v>
      </c>
    </row>
    <row r="4472" spans="1:43" x14ac:dyDescent="0.3">
      <c r="A4472" t="s">
        <v>16994</v>
      </c>
      <c r="C4472" t="s">
        <v>8230</v>
      </c>
      <c r="D4472" s="1">
        <v>46289</v>
      </c>
      <c r="E4472" t="s">
        <v>11819</v>
      </c>
      <c r="F4472" t="s">
        <v>17</v>
      </c>
      <c r="G4472">
        <v>499</v>
      </c>
      <c r="H4472">
        <v>8.98</v>
      </c>
      <c r="I4472">
        <v>1.62</v>
      </c>
      <c r="J4472">
        <v>488.4</v>
      </c>
      <c r="K4472" s="1">
        <v>46291</v>
      </c>
      <c r="L4472" t="s">
        <v>16845</v>
      </c>
      <c r="M4472">
        <f t="shared" si="828"/>
        <v>1</v>
      </c>
      <c r="N4472">
        <f>COUNTIF(Orders!$A:$A,C4472)</f>
        <v>1</v>
      </c>
      <c r="P4472">
        <f>COUNTIF(Orders!$H:$H,UPPER(SUBSTITUTE(TRIM(C4472),"-","")))</f>
        <v>1</v>
      </c>
      <c r="R4472" t="str">
        <f t="shared" si="829"/>
        <v>Matched Order Reference</v>
      </c>
      <c r="S4472">
        <f t="shared" si="830"/>
        <v>1</v>
      </c>
      <c r="V4472" cm="1">
        <f t="array" ref="V4472">IF(E4472&lt;&gt;"CAPTURE",0,SUMPRODUCT((MDR_Rates!$A$2:$A$10=F4472)*(G4472&gt;MDR_Rates!$B$2:$B$10)*((MDR_Rates!$C$2:$C$10="")+(G4472&lt;=MDR_Rates!$C$2:$C$10))*MDR_Rates!$D$2:$D$10))</f>
        <v>1.8</v>
      </c>
      <c r="W4472">
        <f t="shared" si="831"/>
        <v>8.98</v>
      </c>
      <c r="X4472">
        <f t="shared" si="832"/>
        <v>1.62</v>
      </c>
      <c r="Y4472">
        <f t="shared" si="833"/>
        <v>0</v>
      </c>
      <c r="Z4472">
        <f t="shared" si="834"/>
        <v>0</v>
      </c>
      <c r="AG4472" t="str">
        <f t="shared" si="835"/>
        <v/>
      </c>
      <c r="AI4472" t="str">
        <f t="shared" si="836"/>
        <v/>
      </c>
      <c r="AJ4472" t="str">
        <f t="shared" si="837"/>
        <v/>
      </c>
      <c r="AK4472" t="str">
        <f t="shared" si="838"/>
        <v>ORD26004151</v>
      </c>
      <c r="AL4472">
        <f>IF(E4472&lt;&gt;"CAPTURE","",COUNTIF(Orders!$H:$H,AK4472))</f>
        <v>1</v>
      </c>
      <c r="AP4472" t="str">
        <f t="shared" si="839"/>
        <v>Matched to Order</v>
      </c>
      <c r="AQ4472">
        <f>IF(COUNTIF($A$2:A4472,A4472)=1,1,0)</f>
        <v>1</v>
      </c>
    </row>
    <row r="4473" spans="1:43" x14ac:dyDescent="0.3">
      <c r="A4473" t="s">
        <v>16995</v>
      </c>
      <c r="C4473" t="s">
        <v>8260</v>
      </c>
      <c r="D4473" s="1">
        <v>46289</v>
      </c>
      <c r="E4473" t="s">
        <v>11819</v>
      </c>
      <c r="F4473" t="s">
        <v>9</v>
      </c>
      <c r="G4473">
        <v>2999</v>
      </c>
      <c r="H4473">
        <v>9</v>
      </c>
      <c r="I4473">
        <v>1.62</v>
      </c>
      <c r="J4473">
        <v>2988.38</v>
      </c>
      <c r="K4473" s="1">
        <v>46291</v>
      </c>
      <c r="L4473" t="s">
        <v>16845</v>
      </c>
      <c r="M4473">
        <f t="shared" si="828"/>
        <v>1</v>
      </c>
      <c r="N4473">
        <f>COUNTIF(Orders!$A:$A,C4473)</f>
        <v>1</v>
      </c>
      <c r="P4473">
        <f>COUNTIF(Orders!$H:$H,UPPER(SUBSTITUTE(TRIM(C4473),"-","")))</f>
        <v>1</v>
      </c>
      <c r="R4473" t="str">
        <f t="shared" si="829"/>
        <v>Matched Order Reference</v>
      </c>
      <c r="S4473">
        <f t="shared" si="830"/>
        <v>1</v>
      </c>
      <c r="V4473" cm="1">
        <f t="array" ref="V4473">IF(E4473&lt;&gt;"CAPTURE",0,SUMPRODUCT((MDR_Rates!$A$2:$A$10=F4473)*(G4473&gt;MDR_Rates!$B$2:$B$10)*((MDR_Rates!$C$2:$C$10="")+(G4473&lt;=MDR_Rates!$C$2:$C$10))*MDR_Rates!$D$2:$D$10))</f>
        <v>0.3</v>
      </c>
      <c r="W4473">
        <f t="shared" si="831"/>
        <v>9</v>
      </c>
      <c r="X4473">
        <f t="shared" si="832"/>
        <v>1.62</v>
      </c>
      <c r="Y4473">
        <f t="shared" si="833"/>
        <v>0</v>
      </c>
      <c r="Z4473">
        <f t="shared" si="834"/>
        <v>0</v>
      </c>
      <c r="AG4473" t="str">
        <f t="shared" si="835"/>
        <v/>
      </c>
      <c r="AI4473" t="str">
        <f t="shared" si="836"/>
        <v/>
      </c>
      <c r="AJ4473" t="str">
        <f t="shared" si="837"/>
        <v/>
      </c>
      <c r="AK4473" t="str">
        <f t="shared" si="838"/>
        <v>ORD26004168</v>
      </c>
      <c r="AL4473">
        <f>IF(E4473&lt;&gt;"CAPTURE","",COUNTIF(Orders!$H:$H,AK4473))</f>
        <v>1</v>
      </c>
      <c r="AP4473" t="str">
        <f t="shared" si="839"/>
        <v>Matched to Order</v>
      </c>
      <c r="AQ4473">
        <f>IF(COUNTIF($A$2:A4473,A4473)=1,1,0)</f>
        <v>1</v>
      </c>
    </row>
    <row r="4474" spans="1:43" x14ac:dyDescent="0.3">
      <c r="A4474" t="s">
        <v>16996</v>
      </c>
      <c r="C4474" t="s">
        <v>8270</v>
      </c>
      <c r="D4474" s="1">
        <v>46289</v>
      </c>
      <c r="E4474" t="s">
        <v>11819</v>
      </c>
      <c r="F4474" t="s">
        <v>44</v>
      </c>
      <c r="G4474">
        <v>349</v>
      </c>
      <c r="H4474">
        <v>6.63</v>
      </c>
      <c r="I4474">
        <v>1.19</v>
      </c>
      <c r="J4474">
        <v>341.18</v>
      </c>
      <c r="K4474" s="1">
        <v>46291</v>
      </c>
      <c r="L4474" t="s">
        <v>16845</v>
      </c>
      <c r="M4474">
        <f t="shared" si="828"/>
        <v>1</v>
      </c>
      <c r="N4474">
        <f>COUNTIF(Orders!$A:$A,C4474)</f>
        <v>1</v>
      </c>
      <c r="P4474">
        <f>COUNTIF(Orders!$H:$H,UPPER(SUBSTITUTE(TRIM(C4474),"-","")))</f>
        <v>1</v>
      </c>
      <c r="R4474" t="str">
        <f t="shared" si="829"/>
        <v>Matched Order Reference</v>
      </c>
      <c r="S4474">
        <f t="shared" si="830"/>
        <v>1</v>
      </c>
      <c r="V4474" cm="1">
        <f t="array" ref="V4474">IF(E4474&lt;&gt;"CAPTURE",0,SUMPRODUCT((MDR_Rates!$A$2:$A$10=F4474)*(G4474&gt;MDR_Rates!$B$2:$B$10)*((MDR_Rates!$C$2:$C$10="")+(G4474&lt;=MDR_Rates!$C$2:$C$10))*MDR_Rates!$D$2:$D$10))</f>
        <v>1.9</v>
      </c>
      <c r="W4474">
        <f t="shared" si="831"/>
        <v>6.63</v>
      </c>
      <c r="X4474">
        <f t="shared" si="832"/>
        <v>1.19</v>
      </c>
      <c r="Y4474">
        <f t="shared" si="833"/>
        <v>0</v>
      </c>
      <c r="Z4474">
        <f t="shared" si="834"/>
        <v>0</v>
      </c>
      <c r="AG4474" t="str">
        <f t="shared" si="835"/>
        <v/>
      </c>
      <c r="AI4474" t="str">
        <f t="shared" si="836"/>
        <v/>
      </c>
      <c r="AJ4474" t="str">
        <f t="shared" si="837"/>
        <v/>
      </c>
      <c r="AK4474" t="str">
        <f t="shared" si="838"/>
        <v>ORD26004173</v>
      </c>
      <c r="AL4474">
        <f>IF(E4474&lt;&gt;"CAPTURE","",COUNTIF(Orders!$H:$H,AK4474))</f>
        <v>1</v>
      </c>
      <c r="AP4474" t="str">
        <f t="shared" si="839"/>
        <v>Matched to Order</v>
      </c>
      <c r="AQ4474">
        <f>IF(COUNTIF($A$2:A4474,A4474)=1,1,0)</f>
        <v>1</v>
      </c>
    </row>
    <row r="4475" spans="1:43" x14ac:dyDescent="0.3">
      <c r="A4475" t="s">
        <v>16997</v>
      </c>
      <c r="C4475" t="s">
        <v>8399</v>
      </c>
      <c r="D4475" s="1">
        <v>46289</v>
      </c>
      <c r="E4475" t="s">
        <v>11819</v>
      </c>
      <c r="F4475" t="s">
        <v>9</v>
      </c>
      <c r="G4475">
        <v>4999</v>
      </c>
      <c r="H4475">
        <v>15</v>
      </c>
      <c r="I4475">
        <v>2.7</v>
      </c>
      <c r="J4475">
        <v>4981.3</v>
      </c>
      <c r="K4475" s="1">
        <v>46291</v>
      </c>
      <c r="L4475" t="s">
        <v>16845</v>
      </c>
      <c r="M4475">
        <f t="shared" si="828"/>
        <v>1</v>
      </c>
      <c r="N4475">
        <f>COUNTIF(Orders!$A:$A,C4475)</f>
        <v>1</v>
      </c>
      <c r="P4475">
        <f>COUNTIF(Orders!$H:$H,UPPER(SUBSTITUTE(TRIM(C4475),"-","")))</f>
        <v>1</v>
      </c>
      <c r="R4475" t="str">
        <f t="shared" si="829"/>
        <v>Matched Order Reference</v>
      </c>
      <c r="S4475">
        <f t="shared" si="830"/>
        <v>1</v>
      </c>
      <c r="V4475" cm="1">
        <f t="array" ref="V4475">IF(E4475&lt;&gt;"CAPTURE",0,SUMPRODUCT((MDR_Rates!$A$2:$A$10=F4475)*(G4475&gt;MDR_Rates!$B$2:$B$10)*((MDR_Rates!$C$2:$C$10="")+(G4475&lt;=MDR_Rates!$C$2:$C$10))*MDR_Rates!$D$2:$D$10))</f>
        <v>0.3</v>
      </c>
      <c r="W4475">
        <f t="shared" si="831"/>
        <v>15</v>
      </c>
      <c r="X4475">
        <f t="shared" si="832"/>
        <v>2.7</v>
      </c>
      <c r="Y4475">
        <f t="shared" si="833"/>
        <v>0</v>
      </c>
      <c r="Z4475">
        <f t="shared" si="834"/>
        <v>0</v>
      </c>
      <c r="AG4475" t="str">
        <f t="shared" si="835"/>
        <v/>
      </c>
      <c r="AI4475" t="str">
        <f t="shared" si="836"/>
        <v/>
      </c>
      <c r="AJ4475" t="str">
        <f t="shared" si="837"/>
        <v/>
      </c>
      <c r="AK4475" t="str">
        <f t="shared" si="838"/>
        <v>ORD26004238</v>
      </c>
      <c r="AL4475">
        <f>IF(E4475&lt;&gt;"CAPTURE","",COUNTIF(Orders!$H:$H,AK4475))</f>
        <v>1</v>
      </c>
      <c r="AP4475" t="str">
        <f t="shared" si="839"/>
        <v>Matched to Order</v>
      </c>
      <c r="AQ4475">
        <f>IF(COUNTIF($A$2:A4475,A4475)=1,1,0)</f>
        <v>1</v>
      </c>
    </row>
    <row r="4476" spans="1:43" x14ac:dyDescent="0.3">
      <c r="A4476" t="s">
        <v>16998</v>
      </c>
      <c r="C4476" t="s">
        <v>8476</v>
      </c>
      <c r="D4476" s="1">
        <v>46289</v>
      </c>
      <c r="E4476" t="s">
        <v>11819</v>
      </c>
      <c r="F4476" t="s">
        <v>9</v>
      </c>
      <c r="G4476">
        <v>2999</v>
      </c>
      <c r="H4476">
        <v>9</v>
      </c>
      <c r="I4476">
        <v>1.62</v>
      </c>
      <c r="J4476">
        <v>2988.38</v>
      </c>
      <c r="K4476" s="1">
        <v>46291</v>
      </c>
      <c r="L4476" t="s">
        <v>16845</v>
      </c>
      <c r="M4476">
        <f t="shared" si="828"/>
        <v>1</v>
      </c>
      <c r="N4476">
        <f>COUNTIF(Orders!$A:$A,C4476)</f>
        <v>1</v>
      </c>
      <c r="P4476">
        <f>COUNTIF(Orders!$H:$H,UPPER(SUBSTITUTE(TRIM(C4476),"-","")))</f>
        <v>1</v>
      </c>
      <c r="R4476" t="str">
        <f t="shared" si="829"/>
        <v>Matched Order Reference</v>
      </c>
      <c r="S4476">
        <f t="shared" si="830"/>
        <v>1</v>
      </c>
      <c r="V4476" cm="1">
        <f t="array" ref="V4476">IF(E4476&lt;&gt;"CAPTURE",0,SUMPRODUCT((MDR_Rates!$A$2:$A$10=F4476)*(G4476&gt;MDR_Rates!$B$2:$B$10)*((MDR_Rates!$C$2:$C$10="")+(G4476&lt;=MDR_Rates!$C$2:$C$10))*MDR_Rates!$D$2:$D$10))</f>
        <v>0.3</v>
      </c>
      <c r="W4476">
        <f t="shared" si="831"/>
        <v>9</v>
      </c>
      <c r="X4476">
        <f t="shared" si="832"/>
        <v>1.62</v>
      </c>
      <c r="Y4476">
        <f t="shared" si="833"/>
        <v>0</v>
      </c>
      <c r="Z4476">
        <f t="shared" si="834"/>
        <v>0</v>
      </c>
      <c r="AG4476" t="str">
        <f t="shared" si="835"/>
        <v/>
      </c>
      <c r="AI4476" t="str">
        <f t="shared" si="836"/>
        <v/>
      </c>
      <c r="AJ4476" t="str">
        <f t="shared" si="837"/>
        <v/>
      </c>
      <c r="AK4476" t="str">
        <f t="shared" si="838"/>
        <v>ORD26004278</v>
      </c>
      <c r="AL4476">
        <f>IF(E4476&lt;&gt;"CAPTURE","",COUNTIF(Orders!$H:$H,AK4476))</f>
        <v>1</v>
      </c>
      <c r="AP4476" t="str">
        <f t="shared" si="839"/>
        <v>Matched to Order</v>
      </c>
      <c r="AQ4476">
        <f>IF(COUNTIF($A$2:A4476,A4476)=1,1,0)</f>
        <v>1</v>
      </c>
    </row>
    <row r="4477" spans="1:43" x14ac:dyDescent="0.3">
      <c r="A4477" t="s">
        <v>16999</v>
      </c>
      <c r="C4477" t="s">
        <v>8524</v>
      </c>
      <c r="D4477" s="1">
        <v>46289</v>
      </c>
      <c r="E4477" t="s">
        <v>11819</v>
      </c>
      <c r="F4477" t="s">
        <v>9</v>
      </c>
      <c r="G4477">
        <v>3347</v>
      </c>
      <c r="H4477">
        <v>10.039999999999999</v>
      </c>
      <c r="I4477">
        <v>1.81</v>
      </c>
      <c r="J4477">
        <v>3335.15</v>
      </c>
      <c r="K4477" s="1">
        <v>46291</v>
      </c>
      <c r="L4477" t="s">
        <v>16845</v>
      </c>
      <c r="M4477">
        <f t="shared" si="828"/>
        <v>1</v>
      </c>
      <c r="N4477">
        <f>COUNTIF(Orders!$A:$A,C4477)</f>
        <v>1</v>
      </c>
      <c r="P4477">
        <f>COUNTIF(Orders!$H:$H,UPPER(SUBSTITUTE(TRIM(C4477),"-","")))</f>
        <v>1</v>
      </c>
      <c r="R4477" t="str">
        <f t="shared" si="829"/>
        <v>Matched Order Reference</v>
      </c>
      <c r="S4477">
        <f t="shared" si="830"/>
        <v>1</v>
      </c>
      <c r="V4477" cm="1">
        <f t="array" ref="V4477">IF(E4477&lt;&gt;"CAPTURE",0,SUMPRODUCT((MDR_Rates!$A$2:$A$10=F4477)*(G4477&gt;MDR_Rates!$B$2:$B$10)*((MDR_Rates!$C$2:$C$10="")+(G4477&lt;=MDR_Rates!$C$2:$C$10))*MDR_Rates!$D$2:$D$10))</f>
        <v>0.3</v>
      </c>
      <c r="W4477">
        <f t="shared" si="831"/>
        <v>10.039999999999999</v>
      </c>
      <c r="X4477">
        <f t="shared" si="832"/>
        <v>1.81</v>
      </c>
      <c r="Y4477">
        <f t="shared" si="833"/>
        <v>0</v>
      </c>
      <c r="Z4477">
        <f t="shared" si="834"/>
        <v>0</v>
      </c>
      <c r="AG4477" t="str">
        <f t="shared" si="835"/>
        <v/>
      </c>
      <c r="AI4477" t="str">
        <f t="shared" si="836"/>
        <v/>
      </c>
      <c r="AJ4477" t="str">
        <f t="shared" si="837"/>
        <v/>
      </c>
      <c r="AK4477" t="str">
        <f t="shared" si="838"/>
        <v>ORD26004302</v>
      </c>
      <c r="AL4477">
        <f>IF(E4477&lt;&gt;"CAPTURE","",COUNTIF(Orders!$H:$H,AK4477))</f>
        <v>1</v>
      </c>
      <c r="AP4477" t="str">
        <f t="shared" si="839"/>
        <v>Matched to Order</v>
      </c>
      <c r="AQ4477">
        <f>IF(COUNTIF($A$2:A4477,A4477)=1,1,0)</f>
        <v>1</v>
      </c>
    </row>
    <row r="4478" spans="1:43" x14ac:dyDescent="0.3">
      <c r="A4478" t="s">
        <v>17000</v>
      </c>
      <c r="C4478" t="s">
        <v>8562</v>
      </c>
      <c r="D4478" s="1">
        <v>46289</v>
      </c>
      <c r="E4478" t="s">
        <v>11819</v>
      </c>
      <c r="F4478" t="s">
        <v>9</v>
      </c>
      <c r="G4478">
        <v>999</v>
      </c>
      <c r="H4478">
        <v>0</v>
      </c>
      <c r="I4478">
        <v>0</v>
      </c>
      <c r="J4478">
        <v>999</v>
      </c>
      <c r="K4478" s="1">
        <v>46291</v>
      </c>
      <c r="L4478" t="s">
        <v>16845</v>
      </c>
      <c r="M4478">
        <f t="shared" si="828"/>
        <v>1</v>
      </c>
      <c r="N4478">
        <f>COUNTIF(Orders!$A:$A,C4478)</f>
        <v>1</v>
      </c>
      <c r="P4478">
        <f>COUNTIF(Orders!$H:$H,UPPER(SUBSTITUTE(TRIM(C4478),"-","")))</f>
        <v>1</v>
      </c>
      <c r="R4478" t="str">
        <f t="shared" si="829"/>
        <v>Matched Order Reference</v>
      </c>
      <c r="S4478">
        <f t="shared" si="830"/>
        <v>1</v>
      </c>
      <c r="V4478" cm="1">
        <f t="array" ref="V4478">IF(E4478&lt;&gt;"CAPTURE",0,SUMPRODUCT((MDR_Rates!$A$2:$A$10=F4478)*(G4478&gt;MDR_Rates!$B$2:$B$10)*((MDR_Rates!$C$2:$C$10="")+(G4478&lt;=MDR_Rates!$C$2:$C$10))*MDR_Rates!$D$2:$D$10))</f>
        <v>0</v>
      </c>
      <c r="W4478">
        <f t="shared" si="831"/>
        <v>0</v>
      </c>
      <c r="X4478">
        <f t="shared" si="832"/>
        <v>0</v>
      </c>
      <c r="Y4478">
        <f t="shared" si="833"/>
        <v>0</v>
      </c>
      <c r="Z4478">
        <f t="shared" si="834"/>
        <v>0</v>
      </c>
      <c r="AG4478" t="str">
        <f t="shared" si="835"/>
        <v/>
      </c>
      <c r="AI4478" t="str">
        <f t="shared" si="836"/>
        <v/>
      </c>
      <c r="AJ4478" t="str">
        <f t="shared" si="837"/>
        <v/>
      </c>
      <c r="AK4478" t="str">
        <f t="shared" si="838"/>
        <v>ORD26004321</v>
      </c>
      <c r="AL4478">
        <f>IF(E4478&lt;&gt;"CAPTURE","",COUNTIF(Orders!$H:$H,AK4478))</f>
        <v>1</v>
      </c>
      <c r="AP4478" t="str">
        <f t="shared" si="839"/>
        <v>Matched to Order</v>
      </c>
      <c r="AQ4478">
        <f>IF(COUNTIF($A$2:A4478,A4478)=1,1,0)</f>
        <v>1</v>
      </c>
    </row>
    <row r="4479" spans="1:43" x14ac:dyDescent="0.3">
      <c r="A4479" t="s">
        <v>17001</v>
      </c>
      <c r="C4479" t="s">
        <v>8588</v>
      </c>
      <c r="D4479" s="1">
        <v>46289</v>
      </c>
      <c r="E4479" t="s">
        <v>11819</v>
      </c>
      <c r="F4479" t="s">
        <v>9</v>
      </c>
      <c r="G4479">
        <v>10498</v>
      </c>
      <c r="H4479">
        <v>31.49</v>
      </c>
      <c r="I4479">
        <v>5.67</v>
      </c>
      <c r="J4479">
        <v>10460.84</v>
      </c>
      <c r="K4479" s="1">
        <v>46291</v>
      </c>
      <c r="L4479" t="s">
        <v>16845</v>
      </c>
      <c r="M4479">
        <f t="shared" si="828"/>
        <v>1</v>
      </c>
      <c r="N4479">
        <f>COUNTIF(Orders!$A:$A,C4479)</f>
        <v>1</v>
      </c>
      <c r="P4479">
        <f>COUNTIF(Orders!$H:$H,UPPER(SUBSTITUTE(TRIM(C4479),"-","")))</f>
        <v>1</v>
      </c>
      <c r="R4479" t="str">
        <f t="shared" si="829"/>
        <v>Matched Order Reference</v>
      </c>
      <c r="S4479">
        <f t="shared" si="830"/>
        <v>1</v>
      </c>
      <c r="V4479" cm="1">
        <f t="array" ref="V4479">IF(E4479&lt;&gt;"CAPTURE",0,SUMPRODUCT((MDR_Rates!$A$2:$A$10=F4479)*(G4479&gt;MDR_Rates!$B$2:$B$10)*((MDR_Rates!$C$2:$C$10="")+(G4479&lt;=MDR_Rates!$C$2:$C$10))*MDR_Rates!$D$2:$D$10))</f>
        <v>0.3</v>
      </c>
      <c r="W4479">
        <f t="shared" si="831"/>
        <v>31.49</v>
      </c>
      <c r="X4479">
        <f t="shared" si="832"/>
        <v>5.67</v>
      </c>
      <c r="Y4479">
        <f t="shared" si="833"/>
        <v>0</v>
      </c>
      <c r="Z4479">
        <f t="shared" si="834"/>
        <v>0</v>
      </c>
      <c r="AG4479" t="str">
        <f t="shared" si="835"/>
        <v/>
      </c>
      <c r="AI4479" t="str">
        <f t="shared" si="836"/>
        <v/>
      </c>
      <c r="AJ4479" t="str">
        <f t="shared" si="837"/>
        <v/>
      </c>
      <c r="AK4479" t="str">
        <f t="shared" si="838"/>
        <v>ORD26004334</v>
      </c>
      <c r="AL4479">
        <f>IF(E4479&lt;&gt;"CAPTURE","",COUNTIF(Orders!$H:$H,AK4479))</f>
        <v>1</v>
      </c>
      <c r="AP4479" t="str">
        <f t="shared" si="839"/>
        <v>Matched to Order</v>
      </c>
      <c r="AQ4479">
        <f>IF(COUNTIF($A$2:A4479,A4479)=1,1,0)</f>
        <v>1</v>
      </c>
    </row>
    <row r="4480" spans="1:43" x14ac:dyDescent="0.3">
      <c r="A4480" t="s">
        <v>17002</v>
      </c>
      <c r="C4480" t="s">
        <v>17003</v>
      </c>
      <c r="D4480" s="1">
        <v>46289</v>
      </c>
      <c r="E4480" t="s">
        <v>11819</v>
      </c>
      <c r="F4480" t="s">
        <v>44</v>
      </c>
      <c r="G4480">
        <v>1299</v>
      </c>
      <c r="H4480">
        <v>24.68</v>
      </c>
      <c r="I4480">
        <v>4.4400000000000004</v>
      </c>
      <c r="J4480">
        <v>1269.8800000000001</v>
      </c>
      <c r="K4480" s="1">
        <v>46291</v>
      </c>
      <c r="L4480" t="s">
        <v>16845</v>
      </c>
      <c r="M4480">
        <f t="shared" si="828"/>
        <v>1</v>
      </c>
      <c r="N4480">
        <f>COUNTIF(Orders!$A:$A,C4480)</f>
        <v>0</v>
      </c>
      <c r="P4480">
        <f>COUNTIF(Orders!$H:$H,UPPER(SUBSTITUTE(TRIM(C4480),"-","")))</f>
        <v>1</v>
      </c>
      <c r="R4480" t="str">
        <f t="shared" si="829"/>
        <v>Matched Order Reference</v>
      </c>
      <c r="S4480">
        <f t="shared" si="830"/>
        <v>1</v>
      </c>
      <c r="V4480" cm="1">
        <f t="array" ref="V4480">IF(E4480&lt;&gt;"CAPTURE",0,SUMPRODUCT((MDR_Rates!$A$2:$A$10=F4480)*(G4480&gt;MDR_Rates!$B$2:$B$10)*((MDR_Rates!$C$2:$C$10="")+(G4480&lt;=MDR_Rates!$C$2:$C$10))*MDR_Rates!$D$2:$D$10))</f>
        <v>1.9</v>
      </c>
      <c r="W4480">
        <f t="shared" si="831"/>
        <v>24.68</v>
      </c>
      <c r="X4480">
        <f t="shared" si="832"/>
        <v>4.4400000000000004</v>
      </c>
      <c r="Y4480">
        <f t="shared" si="833"/>
        <v>0</v>
      </c>
      <c r="Z4480">
        <f t="shared" si="834"/>
        <v>0</v>
      </c>
      <c r="AG4480" t="str">
        <f t="shared" si="835"/>
        <v/>
      </c>
      <c r="AI4480" t="str">
        <f t="shared" si="836"/>
        <v/>
      </c>
      <c r="AJ4480" t="str">
        <f t="shared" si="837"/>
        <v/>
      </c>
      <c r="AK4480" t="str">
        <f t="shared" si="838"/>
        <v>ORD26004340</v>
      </c>
      <c r="AL4480">
        <f>IF(E4480&lt;&gt;"CAPTURE","",COUNTIF(Orders!$H:$H,AK4480))</f>
        <v>1</v>
      </c>
      <c r="AP4480" t="str">
        <f t="shared" si="839"/>
        <v>Matched to Order</v>
      </c>
      <c r="AQ4480">
        <f>IF(COUNTIF($A$2:A4480,A4480)=1,1,0)</f>
        <v>1</v>
      </c>
    </row>
    <row r="4481" spans="1:43" x14ac:dyDescent="0.3">
      <c r="A4481" t="s">
        <v>17004</v>
      </c>
      <c r="C4481" t="s">
        <v>8606</v>
      </c>
      <c r="D4481" s="1">
        <v>46289</v>
      </c>
      <c r="E4481" t="s">
        <v>11819</v>
      </c>
      <c r="F4481" t="s">
        <v>17</v>
      </c>
      <c r="G4481">
        <v>2298</v>
      </c>
      <c r="H4481">
        <v>36.770000000000003</v>
      </c>
      <c r="I4481">
        <v>6.62</v>
      </c>
      <c r="J4481">
        <v>2254.61</v>
      </c>
      <c r="K4481" s="1">
        <v>46291</v>
      </c>
      <c r="L4481" t="s">
        <v>16845</v>
      </c>
      <c r="M4481">
        <f t="shared" si="828"/>
        <v>1</v>
      </c>
      <c r="N4481">
        <f>COUNTIF(Orders!$A:$A,C4481)</f>
        <v>1</v>
      </c>
      <c r="P4481">
        <f>COUNTIF(Orders!$H:$H,UPPER(SUBSTITUTE(TRIM(C4481),"-","")))</f>
        <v>1</v>
      </c>
      <c r="R4481" t="str">
        <f t="shared" si="829"/>
        <v>Matched Order Reference</v>
      </c>
      <c r="S4481">
        <f t="shared" si="830"/>
        <v>1</v>
      </c>
      <c r="V4481" cm="1">
        <f t="array" ref="V4481">IF(E4481&lt;&gt;"CAPTURE",0,SUMPRODUCT((MDR_Rates!$A$2:$A$10=F4481)*(G4481&gt;MDR_Rates!$B$2:$B$10)*((MDR_Rates!$C$2:$C$10="")+(G4481&lt;=MDR_Rates!$C$2:$C$10))*MDR_Rates!$D$2:$D$10))</f>
        <v>1.6</v>
      </c>
      <c r="W4481">
        <f t="shared" si="831"/>
        <v>36.770000000000003</v>
      </c>
      <c r="X4481">
        <f t="shared" si="832"/>
        <v>6.62</v>
      </c>
      <c r="Y4481">
        <f t="shared" si="833"/>
        <v>0</v>
      </c>
      <c r="Z4481">
        <f t="shared" si="834"/>
        <v>0</v>
      </c>
      <c r="AG4481" t="str">
        <f t="shared" si="835"/>
        <v/>
      </c>
      <c r="AI4481" t="str">
        <f t="shared" si="836"/>
        <v/>
      </c>
      <c r="AJ4481" t="str">
        <f t="shared" si="837"/>
        <v/>
      </c>
      <c r="AK4481" t="str">
        <f t="shared" si="838"/>
        <v>ORD26004343</v>
      </c>
      <c r="AL4481">
        <f>IF(E4481&lt;&gt;"CAPTURE","",COUNTIF(Orders!$H:$H,AK4481))</f>
        <v>1</v>
      </c>
      <c r="AP4481" t="str">
        <f t="shared" si="839"/>
        <v>Matched to Order</v>
      </c>
      <c r="AQ4481">
        <f>IF(COUNTIF($A$2:A4481,A4481)=1,1,0)</f>
        <v>1</v>
      </c>
    </row>
    <row r="4482" spans="1:43" x14ac:dyDescent="0.3">
      <c r="A4482" t="s">
        <v>17005</v>
      </c>
      <c r="C4482" t="s">
        <v>8636</v>
      </c>
      <c r="D4482" s="1">
        <v>46289</v>
      </c>
      <c r="E4482" t="s">
        <v>11819</v>
      </c>
      <c r="F4482" t="s">
        <v>33</v>
      </c>
      <c r="G4482">
        <v>1799</v>
      </c>
      <c r="H4482">
        <v>26.99</v>
      </c>
      <c r="I4482">
        <v>4.8600000000000003</v>
      </c>
      <c r="J4482">
        <v>1767.15</v>
      </c>
      <c r="K4482" s="1">
        <v>46291</v>
      </c>
      <c r="L4482" t="s">
        <v>16845</v>
      </c>
      <c r="M4482">
        <f t="shared" si="828"/>
        <v>1</v>
      </c>
      <c r="N4482">
        <f>COUNTIF(Orders!$A:$A,C4482)</f>
        <v>1</v>
      </c>
      <c r="P4482">
        <f>COUNTIF(Orders!$H:$H,UPPER(SUBSTITUTE(TRIM(C4482),"-","")))</f>
        <v>1</v>
      </c>
      <c r="R4482" t="str">
        <f t="shared" si="829"/>
        <v>Matched Order Reference</v>
      </c>
      <c r="S4482">
        <f t="shared" si="830"/>
        <v>1</v>
      </c>
      <c r="V4482" cm="1">
        <f t="array" ref="V4482">IF(E4482&lt;&gt;"CAPTURE",0,SUMPRODUCT((MDR_Rates!$A$2:$A$10=F4482)*(G4482&gt;MDR_Rates!$B$2:$B$10)*((MDR_Rates!$C$2:$C$10="")+(G4482&lt;=MDR_Rates!$C$2:$C$10))*MDR_Rates!$D$2:$D$10))</f>
        <v>1.5</v>
      </c>
      <c r="W4482">
        <f t="shared" si="831"/>
        <v>26.99</v>
      </c>
      <c r="X4482">
        <f t="shared" si="832"/>
        <v>4.8600000000000003</v>
      </c>
      <c r="Y4482">
        <f t="shared" si="833"/>
        <v>0</v>
      </c>
      <c r="Z4482">
        <f t="shared" si="834"/>
        <v>0</v>
      </c>
      <c r="AG4482" t="str">
        <f t="shared" si="835"/>
        <v/>
      </c>
      <c r="AI4482" t="str">
        <f t="shared" si="836"/>
        <v/>
      </c>
      <c r="AJ4482" t="str">
        <f t="shared" si="837"/>
        <v/>
      </c>
      <c r="AK4482" t="str">
        <f t="shared" si="838"/>
        <v>ORD26004358</v>
      </c>
      <c r="AL4482">
        <f>IF(E4482&lt;&gt;"CAPTURE","",COUNTIF(Orders!$H:$H,AK4482))</f>
        <v>1</v>
      </c>
      <c r="AP4482" t="str">
        <f t="shared" si="839"/>
        <v>Matched to Order</v>
      </c>
      <c r="AQ4482">
        <f>IF(COUNTIF($A$2:A4482,A4482)=1,1,0)</f>
        <v>1</v>
      </c>
    </row>
    <row r="4483" spans="1:43" x14ac:dyDescent="0.3">
      <c r="A4483" t="s">
        <v>17006</v>
      </c>
      <c r="C4483" t="s">
        <v>8699</v>
      </c>
      <c r="D4483" s="1">
        <v>46289</v>
      </c>
      <c r="E4483" t="s">
        <v>11819</v>
      </c>
      <c r="F4483" t="s">
        <v>9</v>
      </c>
      <c r="G4483">
        <v>4697</v>
      </c>
      <c r="H4483">
        <v>14.09</v>
      </c>
      <c r="I4483">
        <v>2.54</v>
      </c>
      <c r="J4483">
        <v>4680.37</v>
      </c>
      <c r="K4483" s="1">
        <v>46291</v>
      </c>
      <c r="L4483" t="s">
        <v>16845</v>
      </c>
      <c r="M4483">
        <f t="shared" ref="M4483:M4546" si="840">COUNTIF($A:$A,A4483)</f>
        <v>1</v>
      </c>
      <c r="N4483">
        <f>COUNTIF(Orders!$A:$A,C4483)</f>
        <v>1</v>
      </c>
      <c r="P4483">
        <f>COUNTIF(Orders!$H:$H,UPPER(SUBSTITUTE(TRIM(C4483),"-","")))</f>
        <v>1</v>
      </c>
      <c r="R4483" t="str">
        <f t="shared" ref="R4483:R4546" si="841">IF(E4483="REFUND","Refund",IF(P4483=0,"Unmatched Order Reference","Matched Order Reference"))</f>
        <v>Matched Order Reference</v>
      </c>
      <c r="S4483">
        <f t="shared" ref="S4483:S4546" si="842">COUNTIFS($C$2:$C$5753,C4483,$E$2:$E$5753,"CAPTURE")</f>
        <v>1</v>
      </c>
      <c r="V4483" cm="1">
        <f t="array" ref="V4483">IF(E4483&lt;&gt;"CAPTURE",0,SUMPRODUCT((MDR_Rates!$A$2:$A$10=F4483)*(G4483&gt;MDR_Rates!$B$2:$B$10)*((MDR_Rates!$C$2:$C$10="")+(G4483&lt;=MDR_Rates!$C$2:$C$10))*MDR_Rates!$D$2:$D$10))</f>
        <v>0.3</v>
      </c>
      <c r="W4483">
        <f t="shared" ref="W4483:W4546" si="843">IF(E4483&lt;&gt;"CAPTURE",0,ROUND(G4483*V4483/100,2))</f>
        <v>14.09</v>
      </c>
      <c r="X4483">
        <f t="shared" ref="X4483:X4546" si="844">IF(E4483&lt;&gt;"CAPTURE",0,ROUND(W4483*18/100,2))</f>
        <v>2.54</v>
      </c>
      <c r="Y4483">
        <f t="shared" ref="Y4483:Y4546" si="845">IF(E4483&lt;&gt;"CAPTURE",0,ROUND(H4483-W4483,2))</f>
        <v>0</v>
      </c>
      <c r="Z4483">
        <f t="shared" ref="Z4483:Z4546" si="846">IF(E4483&lt;&gt;"CAPTURE",0,ROUND(I4483-X4483,2))</f>
        <v>0</v>
      </c>
      <c r="AG4483" t="str">
        <f t="shared" ref="AG4483:AG4546" si="847">IF(E4483&lt;&gt;"REFUND","",IF(COUNTIFS($A:$A,B4483,$E:$E,"CAPTURE")=0,"Missing Original Capture","Original Capture Found"))</f>
        <v/>
      </c>
      <c r="AI4483" t="str">
        <f t="shared" ref="AI4483:AI4546" si="848">IF(E4483="REFUND",_xlfn.MAXIFS($G:$G,$A:$A,B4483,$E:$E,"CAPTURE"),"")</f>
        <v/>
      </c>
      <c r="AJ4483" t="str">
        <f t="shared" ref="AJ4483:AJ4546" si="849">IF(E4483&lt;&gt;"REFUND","",IF(G4483&gt;AI4483,"Refund Exceeds Capture",IF(ABS(G4483-AI4483)&lt;0.01,"Full Refund","Partial Refund")))</f>
        <v/>
      </c>
      <c r="AK4483" t="str">
        <f t="shared" ref="AK4483:AK4546" si="850">UPPER(SUBSTITUTE(TRIM(C4483),"-",""))</f>
        <v>ORD26004391</v>
      </c>
      <c r="AL4483">
        <f>IF(E4483&lt;&gt;"CAPTURE","",COUNTIF(Orders!$H:$H,AK4483))</f>
        <v>1</v>
      </c>
      <c r="AP4483" t="str">
        <f t="shared" ref="AP4483:AP4546" si="851">IF(E4483&lt;&gt;"CAPTURE","",IF(M4483&gt;1,"Duplicate ID - Review",IF(AL4483=0,"Unmatched Order",IF(AL4483=1,"Matched to Order","Multiple Order Matches"))))</f>
        <v>Matched to Order</v>
      </c>
      <c r="AQ4483">
        <f>IF(COUNTIF($A$2:A4483,A4483)=1,1,0)</f>
        <v>1</v>
      </c>
    </row>
    <row r="4484" spans="1:43" x14ac:dyDescent="0.3">
      <c r="A4484" t="s">
        <v>17007</v>
      </c>
      <c r="C4484" t="s">
        <v>8747</v>
      </c>
      <c r="D4484" s="1">
        <v>46289</v>
      </c>
      <c r="E4484" t="s">
        <v>11819</v>
      </c>
      <c r="F4484" t="s">
        <v>33</v>
      </c>
      <c r="G4484">
        <v>2598</v>
      </c>
      <c r="H4484">
        <v>31.18</v>
      </c>
      <c r="I4484">
        <v>5.61</v>
      </c>
      <c r="J4484">
        <v>2561.21</v>
      </c>
      <c r="K4484" s="1">
        <v>46291</v>
      </c>
      <c r="L4484" t="s">
        <v>16845</v>
      </c>
      <c r="M4484">
        <f t="shared" si="840"/>
        <v>1</v>
      </c>
      <c r="N4484">
        <f>COUNTIF(Orders!$A:$A,C4484)</f>
        <v>1</v>
      </c>
      <c r="P4484">
        <f>COUNTIF(Orders!$H:$H,UPPER(SUBSTITUTE(TRIM(C4484),"-","")))</f>
        <v>1</v>
      </c>
      <c r="R4484" t="str">
        <f t="shared" si="841"/>
        <v>Matched Order Reference</v>
      </c>
      <c r="S4484">
        <f t="shared" si="842"/>
        <v>1</v>
      </c>
      <c r="V4484" cm="1">
        <f t="array" ref="V4484">IF(E4484&lt;&gt;"CAPTURE",0,SUMPRODUCT((MDR_Rates!$A$2:$A$10=F4484)*(G4484&gt;MDR_Rates!$B$2:$B$10)*((MDR_Rates!$C$2:$C$10="")+(G4484&lt;=MDR_Rates!$C$2:$C$10))*MDR_Rates!$D$2:$D$10))</f>
        <v>1.2</v>
      </c>
      <c r="W4484">
        <f t="shared" si="843"/>
        <v>31.18</v>
      </c>
      <c r="X4484">
        <f t="shared" si="844"/>
        <v>5.61</v>
      </c>
      <c r="Y4484">
        <f t="shared" si="845"/>
        <v>0</v>
      </c>
      <c r="Z4484">
        <f t="shared" si="846"/>
        <v>0</v>
      </c>
      <c r="AG4484" t="str">
        <f t="shared" si="847"/>
        <v/>
      </c>
      <c r="AI4484" t="str">
        <f t="shared" si="848"/>
        <v/>
      </c>
      <c r="AJ4484" t="str">
        <f t="shared" si="849"/>
        <v/>
      </c>
      <c r="AK4484" t="str">
        <f t="shared" si="850"/>
        <v>ORD26004415</v>
      </c>
      <c r="AL4484">
        <f>IF(E4484&lt;&gt;"CAPTURE","",COUNTIF(Orders!$H:$H,AK4484))</f>
        <v>1</v>
      </c>
      <c r="AP4484" t="str">
        <f t="shared" si="851"/>
        <v>Matched to Order</v>
      </c>
      <c r="AQ4484">
        <f>IF(COUNTIF($A$2:A4484,A4484)=1,1,0)</f>
        <v>1</v>
      </c>
    </row>
    <row r="4485" spans="1:43" x14ac:dyDescent="0.3">
      <c r="A4485" t="s">
        <v>17008</v>
      </c>
      <c r="C4485" t="s">
        <v>8795</v>
      </c>
      <c r="D4485" s="1">
        <v>46289</v>
      </c>
      <c r="E4485" t="s">
        <v>11819</v>
      </c>
      <c r="F4485" t="s">
        <v>33</v>
      </c>
      <c r="G4485">
        <v>4999</v>
      </c>
      <c r="H4485">
        <v>59.99</v>
      </c>
      <c r="I4485">
        <v>10.8</v>
      </c>
      <c r="J4485">
        <v>4928.21</v>
      </c>
      <c r="K4485" s="1">
        <v>46291</v>
      </c>
      <c r="L4485" t="s">
        <v>16845</v>
      </c>
      <c r="M4485">
        <f t="shared" si="840"/>
        <v>1</v>
      </c>
      <c r="N4485">
        <f>COUNTIF(Orders!$A:$A,C4485)</f>
        <v>1</v>
      </c>
      <c r="P4485">
        <f>COUNTIF(Orders!$H:$H,UPPER(SUBSTITUTE(TRIM(C4485),"-","")))</f>
        <v>1</v>
      </c>
      <c r="R4485" t="str">
        <f t="shared" si="841"/>
        <v>Matched Order Reference</v>
      </c>
      <c r="S4485">
        <f t="shared" si="842"/>
        <v>1</v>
      </c>
      <c r="V4485" cm="1">
        <f t="array" ref="V4485">IF(E4485&lt;&gt;"CAPTURE",0,SUMPRODUCT((MDR_Rates!$A$2:$A$10=F4485)*(G4485&gt;MDR_Rates!$B$2:$B$10)*((MDR_Rates!$C$2:$C$10="")+(G4485&lt;=MDR_Rates!$C$2:$C$10))*MDR_Rates!$D$2:$D$10))</f>
        <v>1.2</v>
      </c>
      <c r="W4485">
        <f t="shared" si="843"/>
        <v>59.99</v>
      </c>
      <c r="X4485">
        <f t="shared" si="844"/>
        <v>10.8</v>
      </c>
      <c r="Y4485">
        <f t="shared" si="845"/>
        <v>0</v>
      </c>
      <c r="Z4485">
        <f t="shared" si="846"/>
        <v>0</v>
      </c>
      <c r="AG4485" t="str">
        <f t="shared" si="847"/>
        <v/>
      </c>
      <c r="AI4485" t="str">
        <f t="shared" si="848"/>
        <v/>
      </c>
      <c r="AJ4485" t="str">
        <f t="shared" si="849"/>
        <v/>
      </c>
      <c r="AK4485" t="str">
        <f t="shared" si="850"/>
        <v>ORD26004440</v>
      </c>
      <c r="AL4485">
        <f>IF(E4485&lt;&gt;"CAPTURE","",COUNTIF(Orders!$H:$H,AK4485))</f>
        <v>1</v>
      </c>
      <c r="AP4485" t="str">
        <f t="shared" si="851"/>
        <v>Matched to Order</v>
      </c>
      <c r="AQ4485">
        <f>IF(COUNTIF($A$2:A4485,A4485)=1,1,0)</f>
        <v>1</v>
      </c>
    </row>
    <row r="4486" spans="1:43" x14ac:dyDescent="0.3">
      <c r="A4486" t="s">
        <v>17009</v>
      </c>
      <c r="C4486" t="s">
        <v>8827</v>
      </c>
      <c r="D4486" s="1">
        <v>46289</v>
      </c>
      <c r="E4486" t="s">
        <v>11819</v>
      </c>
      <c r="F4486" t="s">
        <v>9</v>
      </c>
      <c r="G4486">
        <v>299</v>
      </c>
      <c r="H4486">
        <v>0</v>
      </c>
      <c r="I4486">
        <v>0</v>
      </c>
      <c r="J4486">
        <v>299</v>
      </c>
      <c r="K4486" s="1">
        <v>46291</v>
      </c>
      <c r="L4486" t="s">
        <v>16845</v>
      </c>
      <c r="M4486">
        <f t="shared" si="840"/>
        <v>1</v>
      </c>
      <c r="N4486">
        <f>COUNTIF(Orders!$A:$A,C4486)</f>
        <v>1</v>
      </c>
      <c r="P4486">
        <f>COUNTIF(Orders!$H:$H,UPPER(SUBSTITUTE(TRIM(C4486),"-","")))</f>
        <v>1</v>
      </c>
      <c r="R4486" t="str">
        <f t="shared" si="841"/>
        <v>Matched Order Reference</v>
      </c>
      <c r="S4486">
        <f t="shared" si="842"/>
        <v>1</v>
      </c>
      <c r="V4486" cm="1">
        <f t="array" ref="V4486">IF(E4486&lt;&gt;"CAPTURE",0,SUMPRODUCT((MDR_Rates!$A$2:$A$10=F4486)*(G4486&gt;MDR_Rates!$B$2:$B$10)*((MDR_Rates!$C$2:$C$10="")+(G4486&lt;=MDR_Rates!$C$2:$C$10))*MDR_Rates!$D$2:$D$10))</f>
        <v>0</v>
      </c>
      <c r="W4486">
        <f t="shared" si="843"/>
        <v>0</v>
      </c>
      <c r="X4486">
        <f t="shared" si="844"/>
        <v>0</v>
      </c>
      <c r="Y4486">
        <f t="shared" si="845"/>
        <v>0</v>
      </c>
      <c r="Z4486">
        <f t="shared" si="846"/>
        <v>0</v>
      </c>
      <c r="AG4486" t="str">
        <f t="shared" si="847"/>
        <v/>
      </c>
      <c r="AI4486" t="str">
        <f t="shared" si="848"/>
        <v/>
      </c>
      <c r="AJ4486" t="str">
        <f t="shared" si="849"/>
        <v/>
      </c>
      <c r="AK4486" t="str">
        <f t="shared" si="850"/>
        <v>ORD26004456</v>
      </c>
      <c r="AL4486">
        <f>IF(E4486&lt;&gt;"CAPTURE","",COUNTIF(Orders!$H:$H,AK4486))</f>
        <v>1</v>
      </c>
      <c r="AP4486" t="str">
        <f t="shared" si="851"/>
        <v>Matched to Order</v>
      </c>
      <c r="AQ4486">
        <f>IF(COUNTIF($A$2:A4486,A4486)=1,1,0)</f>
        <v>1</v>
      </c>
    </row>
    <row r="4487" spans="1:43" x14ac:dyDescent="0.3">
      <c r="A4487" t="s">
        <v>17010</v>
      </c>
      <c r="C4487" t="s">
        <v>8845</v>
      </c>
      <c r="D4487" s="1">
        <v>46289</v>
      </c>
      <c r="E4487" t="s">
        <v>11819</v>
      </c>
      <c r="F4487" t="s">
        <v>44</v>
      </c>
      <c r="G4487">
        <v>2798</v>
      </c>
      <c r="H4487">
        <v>47.57</v>
      </c>
      <c r="I4487">
        <v>8.56</v>
      </c>
      <c r="J4487">
        <v>2741.87</v>
      </c>
      <c r="K4487" s="1">
        <v>46291</v>
      </c>
      <c r="L4487" t="s">
        <v>16845</v>
      </c>
      <c r="M4487">
        <f t="shared" si="840"/>
        <v>1</v>
      </c>
      <c r="N4487">
        <f>COUNTIF(Orders!$A:$A,C4487)</f>
        <v>1</v>
      </c>
      <c r="P4487">
        <f>COUNTIF(Orders!$H:$H,UPPER(SUBSTITUTE(TRIM(C4487),"-","")))</f>
        <v>1</v>
      </c>
      <c r="R4487" t="str">
        <f t="shared" si="841"/>
        <v>Matched Order Reference</v>
      </c>
      <c r="S4487">
        <f t="shared" si="842"/>
        <v>1</v>
      </c>
      <c r="V4487" cm="1">
        <f t="array" ref="V4487">IF(E4487&lt;&gt;"CAPTURE",0,SUMPRODUCT((MDR_Rates!$A$2:$A$10=F4487)*(G4487&gt;MDR_Rates!$B$2:$B$10)*((MDR_Rates!$C$2:$C$10="")+(G4487&lt;=MDR_Rates!$C$2:$C$10))*MDR_Rates!$D$2:$D$10))</f>
        <v>1.7</v>
      </c>
      <c r="W4487">
        <f t="shared" si="843"/>
        <v>47.57</v>
      </c>
      <c r="X4487">
        <f t="shared" si="844"/>
        <v>8.56</v>
      </c>
      <c r="Y4487">
        <f t="shared" si="845"/>
        <v>0</v>
      </c>
      <c r="Z4487">
        <f t="shared" si="846"/>
        <v>0</v>
      </c>
      <c r="AG4487" t="str">
        <f t="shared" si="847"/>
        <v/>
      </c>
      <c r="AI4487" t="str">
        <f t="shared" si="848"/>
        <v/>
      </c>
      <c r="AJ4487" t="str">
        <f t="shared" si="849"/>
        <v/>
      </c>
      <c r="AK4487" t="str">
        <f t="shared" si="850"/>
        <v>ORD26004466</v>
      </c>
      <c r="AL4487">
        <f>IF(E4487&lt;&gt;"CAPTURE","",COUNTIF(Orders!$H:$H,AK4487))</f>
        <v>1</v>
      </c>
      <c r="AP4487" t="str">
        <f t="shared" si="851"/>
        <v>Matched to Order</v>
      </c>
      <c r="AQ4487">
        <f>IF(COUNTIF($A$2:A4487,A4487)=1,1,0)</f>
        <v>1</v>
      </c>
    </row>
    <row r="4488" spans="1:43" x14ac:dyDescent="0.3">
      <c r="A4488" t="s">
        <v>17011</v>
      </c>
      <c r="C4488" t="s">
        <v>8930</v>
      </c>
      <c r="D4488" s="1">
        <v>46289</v>
      </c>
      <c r="E4488" t="s">
        <v>11819</v>
      </c>
      <c r="F4488" t="s">
        <v>33</v>
      </c>
      <c r="G4488">
        <v>11597</v>
      </c>
      <c r="H4488">
        <v>104.37</v>
      </c>
      <c r="I4488">
        <v>18.79</v>
      </c>
      <c r="J4488">
        <v>11473.84</v>
      </c>
      <c r="K4488" s="1">
        <v>46291</v>
      </c>
      <c r="L4488" t="s">
        <v>16845</v>
      </c>
      <c r="M4488">
        <f t="shared" si="840"/>
        <v>1</v>
      </c>
      <c r="N4488">
        <f>COUNTIF(Orders!$A:$A,C4488)</f>
        <v>1</v>
      </c>
      <c r="P4488">
        <f>COUNTIF(Orders!$H:$H,UPPER(SUBSTITUTE(TRIM(C4488),"-","")))</f>
        <v>1</v>
      </c>
      <c r="R4488" t="str">
        <f t="shared" si="841"/>
        <v>Matched Order Reference</v>
      </c>
      <c r="S4488">
        <f t="shared" si="842"/>
        <v>1</v>
      </c>
      <c r="V4488" cm="1">
        <f t="array" ref="V4488">IF(E4488&lt;&gt;"CAPTURE",0,SUMPRODUCT((MDR_Rates!$A$2:$A$10=F4488)*(G4488&gt;MDR_Rates!$B$2:$B$10)*((MDR_Rates!$C$2:$C$10="")+(G4488&lt;=MDR_Rates!$C$2:$C$10))*MDR_Rates!$D$2:$D$10))</f>
        <v>0.9</v>
      </c>
      <c r="W4488">
        <f t="shared" si="843"/>
        <v>104.37</v>
      </c>
      <c r="X4488">
        <f t="shared" si="844"/>
        <v>18.79</v>
      </c>
      <c r="Y4488">
        <f t="shared" si="845"/>
        <v>0</v>
      </c>
      <c r="Z4488">
        <f t="shared" si="846"/>
        <v>0</v>
      </c>
      <c r="AG4488" t="str">
        <f t="shared" si="847"/>
        <v/>
      </c>
      <c r="AI4488" t="str">
        <f t="shared" si="848"/>
        <v/>
      </c>
      <c r="AJ4488" t="str">
        <f t="shared" si="849"/>
        <v/>
      </c>
      <c r="AK4488" t="str">
        <f t="shared" si="850"/>
        <v>ORD26004510</v>
      </c>
      <c r="AL4488">
        <f>IF(E4488&lt;&gt;"CAPTURE","",COUNTIF(Orders!$H:$H,AK4488))</f>
        <v>1</v>
      </c>
      <c r="AP4488" t="str">
        <f t="shared" si="851"/>
        <v>Matched to Order</v>
      </c>
      <c r="AQ4488">
        <f>IF(COUNTIF($A$2:A4488,A4488)=1,1,0)</f>
        <v>1</v>
      </c>
    </row>
    <row r="4489" spans="1:43" x14ac:dyDescent="0.3">
      <c r="A4489" t="s">
        <v>17012</v>
      </c>
      <c r="C4489" t="s">
        <v>8984</v>
      </c>
      <c r="D4489" s="1">
        <v>46289</v>
      </c>
      <c r="E4489" t="s">
        <v>11819</v>
      </c>
      <c r="F4489" t="s">
        <v>17</v>
      </c>
      <c r="G4489">
        <v>1747</v>
      </c>
      <c r="H4489">
        <v>31.45</v>
      </c>
      <c r="I4489">
        <v>5.66</v>
      </c>
      <c r="J4489">
        <v>1709.89</v>
      </c>
      <c r="K4489" s="1">
        <v>46291</v>
      </c>
      <c r="L4489" t="s">
        <v>16845</v>
      </c>
      <c r="M4489">
        <f t="shared" si="840"/>
        <v>1</v>
      </c>
      <c r="N4489">
        <f>COUNTIF(Orders!$A:$A,C4489)</f>
        <v>1</v>
      </c>
      <c r="P4489">
        <f>COUNTIF(Orders!$H:$H,UPPER(SUBSTITUTE(TRIM(C4489),"-","")))</f>
        <v>1</v>
      </c>
      <c r="R4489" t="str">
        <f t="shared" si="841"/>
        <v>Matched Order Reference</v>
      </c>
      <c r="S4489">
        <f t="shared" si="842"/>
        <v>1</v>
      </c>
      <c r="V4489" cm="1">
        <f t="array" ref="V4489">IF(E4489&lt;&gt;"CAPTURE",0,SUMPRODUCT((MDR_Rates!$A$2:$A$10=F4489)*(G4489&gt;MDR_Rates!$B$2:$B$10)*((MDR_Rates!$C$2:$C$10="")+(G4489&lt;=MDR_Rates!$C$2:$C$10))*MDR_Rates!$D$2:$D$10))</f>
        <v>1.8</v>
      </c>
      <c r="W4489">
        <f t="shared" si="843"/>
        <v>31.45</v>
      </c>
      <c r="X4489">
        <f t="shared" si="844"/>
        <v>5.66</v>
      </c>
      <c r="Y4489">
        <f t="shared" si="845"/>
        <v>0</v>
      </c>
      <c r="Z4489">
        <f t="shared" si="846"/>
        <v>0</v>
      </c>
      <c r="AG4489" t="str">
        <f t="shared" si="847"/>
        <v/>
      </c>
      <c r="AI4489" t="str">
        <f t="shared" si="848"/>
        <v/>
      </c>
      <c r="AJ4489" t="str">
        <f t="shared" si="849"/>
        <v/>
      </c>
      <c r="AK4489" t="str">
        <f t="shared" si="850"/>
        <v>ORD26004537</v>
      </c>
      <c r="AL4489">
        <f>IF(E4489&lt;&gt;"CAPTURE","",COUNTIF(Orders!$H:$H,AK4489))</f>
        <v>1</v>
      </c>
      <c r="AP4489" t="str">
        <f t="shared" si="851"/>
        <v>Matched to Order</v>
      </c>
      <c r="AQ4489">
        <f>IF(COUNTIF($A$2:A4489,A4489)=1,1,0)</f>
        <v>1</v>
      </c>
    </row>
    <row r="4490" spans="1:43" x14ac:dyDescent="0.3">
      <c r="A4490" t="s">
        <v>17013</v>
      </c>
      <c r="C4490" t="s">
        <v>17014</v>
      </c>
      <c r="D4490" s="1">
        <v>46289</v>
      </c>
      <c r="E4490" t="s">
        <v>11819</v>
      </c>
      <c r="F4490" t="s">
        <v>17</v>
      </c>
      <c r="G4490">
        <v>2098</v>
      </c>
      <c r="H4490">
        <v>33.57</v>
      </c>
      <c r="I4490">
        <v>6.04</v>
      </c>
      <c r="J4490">
        <v>2058.39</v>
      </c>
      <c r="K4490" s="1">
        <v>46291</v>
      </c>
      <c r="L4490" t="s">
        <v>16845</v>
      </c>
      <c r="M4490">
        <f t="shared" si="840"/>
        <v>1</v>
      </c>
      <c r="N4490">
        <f>COUNTIF(Orders!$A:$A,C4490)</f>
        <v>0</v>
      </c>
      <c r="P4490">
        <f>COUNTIF(Orders!$H:$H,UPPER(SUBSTITUTE(TRIM(C4490),"-","")))</f>
        <v>1</v>
      </c>
      <c r="R4490" t="str">
        <f t="shared" si="841"/>
        <v>Matched Order Reference</v>
      </c>
      <c r="S4490">
        <f t="shared" si="842"/>
        <v>1</v>
      </c>
      <c r="V4490" cm="1">
        <f t="array" ref="V4490">IF(E4490&lt;&gt;"CAPTURE",0,SUMPRODUCT((MDR_Rates!$A$2:$A$10=F4490)*(G4490&gt;MDR_Rates!$B$2:$B$10)*((MDR_Rates!$C$2:$C$10="")+(G4490&lt;=MDR_Rates!$C$2:$C$10))*MDR_Rates!$D$2:$D$10))</f>
        <v>1.6</v>
      </c>
      <c r="W4490">
        <f t="shared" si="843"/>
        <v>33.57</v>
      </c>
      <c r="X4490">
        <f t="shared" si="844"/>
        <v>6.04</v>
      </c>
      <c r="Y4490">
        <f t="shared" si="845"/>
        <v>0</v>
      </c>
      <c r="Z4490">
        <f t="shared" si="846"/>
        <v>0</v>
      </c>
      <c r="AG4490" t="str">
        <f t="shared" si="847"/>
        <v/>
      </c>
      <c r="AI4490" t="str">
        <f t="shared" si="848"/>
        <v/>
      </c>
      <c r="AJ4490" t="str">
        <f t="shared" si="849"/>
        <v/>
      </c>
      <c r="AK4490" t="str">
        <f t="shared" si="850"/>
        <v>ORD26004566</v>
      </c>
      <c r="AL4490">
        <f>IF(E4490&lt;&gt;"CAPTURE","",COUNTIF(Orders!$H:$H,AK4490))</f>
        <v>1</v>
      </c>
      <c r="AP4490" t="str">
        <f t="shared" si="851"/>
        <v>Matched to Order</v>
      </c>
      <c r="AQ4490">
        <f>IF(COUNTIF($A$2:A4490,A4490)=1,1,0)</f>
        <v>1</v>
      </c>
    </row>
    <row r="4491" spans="1:43" x14ac:dyDescent="0.3">
      <c r="A4491" t="s">
        <v>17015</v>
      </c>
      <c r="C4491" t="s">
        <v>9054</v>
      </c>
      <c r="D4491" s="1">
        <v>46289</v>
      </c>
      <c r="E4491" t="s">
        <v>11819</v>
      </c>
      <c r="F4491" t="s">
        <v>9</v>
      </c>
      <c r="G4491">
        <v>1598</v>
      </c>
      <c r="H4491">
        <v>0</v>
      </c>
      <c r="I4491">
        <v>0</v>
      </c>
      <c r="J4491">
        <v>1598</v>
      </c>
      <c r="K4491" s="1">
        <v>46291</v>
      </c>
      <c r="L4491" t="s">
        <v>16845</v>
      </c>
      <c r="M4491">
        <f t="shared" si="840"/>
        <v>1</v>
      </c>
      <c r="N4491">
        <f>COUNTIF(Orders!$A:$A,C4491)</f>
        <v>1</v>
      </c>
      <c r="P4491">
        <f>COUNTIF(Orders!$H:$H,UPPER(SUBSTITUTE(TRIM(C4491),"-","")))</f>
        <v>1</v>
      </c>
      <c r="R4491" t="str">
        <f t="shared" si="841"/>
        <v>Matched Order Reference</v>
      </c>
      <c r="S4491">
        <f t="shared" si="842"/>
        <v>1</v>
      </c>
      <c r="V4491" cm="1">
        <f t="array" ref="V4491">IF(E4491&lt;&gt;"CAPTURE",0,SUMPRODUCT((MDR_Rates!$A$2:$A$10=F4491)*(G4491&gt;MDR_Rates!$B$2:$B$10)*((MDR_Rates!$C$2:$C$10="")+(G4491&lt;=MDR_Rates!$C$2:$C$10))*MDR_Rates!$D$2:$D$10))</f>
        <v>0</v>
      </c>
      <c r="W4491">
        <f t="shared" si="843"/>
        <v>0</v>
      </c>
      <c r="X4491">
        <f t="shared" si="844"/>
        <v>0</v>
      </c>
      <c r="Y4491">
        <f t="shared" si="845"/>
        <v>0</v>
      </c>
      <c r="Z4491">
        <f t="shared" si="846"/>
        <v>0</v>
      </c>
      <c r="AG4491" t="str">
        <f t="shared" si="847"/>
        <v/>
      </c>
      <c r="AI4491" t="str">
        <f t="shared" si="848"/>
        <v/>
      </c>
      <c r="AJ4491" t="str">
        <f t="shared" si="849"/>
        <v/>
      </c>
      <c r="AK4491" t="str">
        <f t="shared" si="850"/>
        <v>ORD26004572</v>
      </c>
      <c r="AL4491">
        <f>IF(E4491&lt;&gt;"CAPTURE","",COUNTIF(Orders!$H:$H,AK4491))</f>
        <v>1</v>
      </c>
      <c r="AP4491" t="str">
        <f t="shared" si="851"/>
        <v>Matched to Order</v>
      </c>
      <c r="AQ4491">
        <f>IF(COUNTIF($A$2:A4491,A4491)=1,1,0)</f>
        <v>1</v>
      </c>
    </row>
    <row r="4492" spans="1:43" x14ac:dyDescent="0.3">
      <c r="A4492" t="s">
        <v>17016</v>
      </c>
      <c r="C4492" t="s">
        <v>9097</v>
      </c>
      <c r="D4492" s="1">
        <v>46289</v>
      </c>
      <c r="E4492" t="s">
        <v>11819</v>
      </c>
      <c r="F4492" t="s">
        <v>9</v>
      </c>
      <c r="G4492">
        <v>4998</v>
      </c>
      <c r="H4492">
        <v>14.99</v>
      </c>
      <c r="I4492">
        <v>2.7</v>
      </c>
      <c r="J4492">
        <v>4980.3100000000004</v>
      </c>
      <c r="K4492" s="1">
        <v>46291</v>
      </c>
      <c r="L4492" t="s">
        <v>16845</v>
      </c>
      <c r="M4492">
        <f t="shared" si="840"/>
        <v>1</v>
      </c>
      <c r="N4492">
        <f>COUNTIF(Orders!$A:$A,C4492)</f>
        <v>1</v>
      </c>
      <c r="P4492">
        <f>COUNTIF(Orders!$H:$H,UPPER(SUBSTITUTE(TRIM(C4492),"-","")))</f>
        <v>1</v>
      </c>
      <c r="R4492" t="str">
        <f t="shared" si="841"/>
        <v>Matched Order Reference</v>
      </c>
      <c r="S4492">
        <f t="shared" si="842"/>
        <v>1</v>
      </c>
      <c r="V4492" cm="1">
        <f t="array" ref="V4492">IF(E4492&lt;&gt;"CAPTURE",0,SUMPRODUCT((MDR_Rates!$A$2:$A$10=F4492)*(G4492&gt;MDR_Rates!$B$2:$B$10)*((MDR_Rates!$C$2:$C$10="")+(G4492&lt;=MDR_Rates!$C$2:$C$10))*MDR_Rates!$D$2:$D$10))</f>
        <v>0.3</v>
      </c>
      <c r="W4492">
        <f t="shared" si="843"/>
        <v>14.99</v>
      </c>
      <c r="X4492">
        <f t="shared" si="844"/>
        <v>2.7</v>
      </c>
      <c r="Y4492">
        <f t="shared" si="845"/>
        <v>0</v>
      </c>
      <c r="Z4492">
        <f t="shared" si="846"/>
        <v>0</v>
      </c>
      <c r="AG4492" t="str">
        <f t="shared" si="847"/>
        <v/>
      </c>
      <c r="AI4492" t="str">
        <f t="shared" si="848"/>
        <v/>
      </c>
      <c r="AJ4492" t="str">
        <f t="shared" si="849"/>
        <v/>
      </c>
      <c r="AK4492" t="str">
        <f t="shared" si="850"/>
        <v>ORD26004594</v>
      </c>
      <c r="AL4492">
        <f>IF(E4492&lt;&gt;"CAPTURE","",COUNTIF(Orders!$H:$H,AK4492))</f>
        <v>1</v>
      </c>
      <c r="AP4492" t="str">
        <f t="shared" si="851"/>
        <v>Matched to Order</v>
      </c>
      <c r="AQ4492">
        <f>IF(COUNTIF($A$2:A4492,A4492)=1,1,0)</f>
        <v>1</v>
      </c>
    </row>
    <row r="4493" spans="1:43" x14ac:dyDescent="0.3">
      <c r="A4493" t="s">
        <v>17017</v>
      </c>
      <c r="C4493" t="s">
        <v>9211</v>
      </c>
      <c r="D4493" s="1">
        <v>46289</v>
      </c>
      <c r="E4493" t="s">
        <v>11819</v>
      </c>
      <c r="F4493" t="s">
        <v>17</v>
      </c>
      <c r="G4493">
        <v>4597</v>
      </c>
      <c r="H4493">
        <v>73.55</v>
      </c>
      <c r="I4493">
        <v>13.24</v>
      </c>
      <c r="J4493">
        <v>4510.21</v>
      </c>
      <c r="K4493" s="1">
        <v>46291</v>
      </c>
      <c r="L4493" t="s">
        <v>16845</v>
      </c>
      <c r="M4493">
        <f t="shared" si="840"/>
        <v>1</v>
      </c>
      <c r="N4493">
        <f>COUNTIF(Orders!$A:$A,C4493)</f>
        <v>1</v>
      </c>
      <c r="P4493">
        <f>COUNTIF(Orders!$H:$H,UPPER(SUBSTITUTE(TRIM(C4493),"-","")))</f>
        <v>1</v>
      </c>
      <c r="R4493" t="str">
        <f t="shared" si="841"/>
        <v>Matched Order Reference</v>
      </c>
      <c r="S4493">
        <f t="shared" si="842"/>
        <v>1</v>
      </c>
      <c r="V4493" cm="1">
        <f t="array" ref="V4493">IF(E4493&lt;&gt;"CAPTURE",0,SUMPRODUCT((MDR_Rates!$A$2:$A$10=F4493)*(G4493&gt;MDR_Rates!$B$2:$B$10)*((MDR_Rates!$C$2:$C$10="")+(G4493&lt;=MDR_Rates!$C$2:$C$10))*MDR_Rates!$D$2:$D$10))</f>
        <v>1.6</v>
      </c>
      <c r="W4493">
        <f t="shared" si="843"/>
        <v>73.55</v>
      </c>
      <c r="X4493">
        <f t="shared" si="844"/>
        <v>13.24</v>
      </c>
      <c r="Y4493">
        <f t="shared" si="845"/>
        <v>0</v>
      </c>
      <c r="Z4493">
        <f t="shared" si="846"/>
        <v>0</v>
      </c>
      <c r="AG4493" t="str">
        <f t="shared" si="847"/>
        <v/>
      </c>
      <c r="AI4493" t="str">
        <f t="shared" si="848"/>
        <v/>
      </c>
      <c r="AJ4493" t="str">
        <f t="shared" si="849"/>
        <v/>
      </c>
      <c r="AK4493" t="str">
        <f t="shared" si="850"/>
        <v>ORD26004653</v>
      </c>
      <c r="AL4493">
        <f>IF(E4493&lt;&gt;"CAPTURE","",COUNTIF(Orders!$H:$H,AK4493))</f>
        <v>1</v>
      </c>
      <c r="AP4493" t="str">
        <f t="shared" si="851"/>
        <v>Matched to Order</v>
      </c>
      <c r="AQ4493">
        <f>IF(COUNTIF($A$2:A4493,A4493)=1,1,0)</f>
        <v>1</v>
      </c>
    </row>
    <row r="4494" spans="1:43" x14ac:dyDescent="0.3">
      <c r="A4494" t="s">
        <v>17018</v>
      </c>
      <c r="C4494" t="s">
        <v>17019</v>
      </c>
      <c r="D4494" s="1">
        <v>46289</v>
      </c>
      <c r="E4494" t="s">
        <v>11819</v>
      </c>
      <c r="F4494" t="s">
        <v>17</v>
      </c>
      <c r="G4494">
        <v>3098</v>
      </c>
      <c r="H4494">
        <v>49.57</v>
      </c>
      <c r="I4494">
        <v>8.92</v>
      </c>
      <c r="J4494">
        <v>3039.51</v>
      </c>
      <c r="K4494" s="1">
        <v>46291</v>
      </c>
      <c r="L4494" t="s">
        <v>16845</v>
      </c>
      <c r="M4494">
        <f t="shared" si="840"/>
        <v>1</v>
      </c>
      <c r="N4494">
        <f>COUNTIF(Orders!$A:$A,C4494)</f>
        <v>1</v>
      </c>
      <c r="P4494">
        <f>COUNTIF(Orders!$H:$H,UPPER(SUBSTITUTE(TRIM(C4494),"-","")))</f>
        <v>1</v>
      </c>
      <c r="R4494" t="str">
        <f t="shared" si="841"/>
        <v>Matched Order Reference</v>
      </c>
      <c r="S4494">
        <f t="shared" si="842"/>
        <v>1</v>
      </c>
      <c r="V4494" cm="1">
        <f t="array" ref="V4494">IF(E4494&lt;&gt;"CAPTURE",0,SUMPRODUCT((MDR_Rates!$A$2:$A$10=F4494)*(G4494&gt;MDR_Rates!$B$2:$B$10)*((MDR_Rates!$C$2:$C$10="")+(G4494&lt;=MDR_Rates!$C$2:$C$10))*MDR_Rates!$D$2:$D$10))</f>
        <v>1.6</v>
      </c>
      <c r="W4494">
        <f t="shared" si="843"/>
        <v>49.57</v>
      </c>
      <c r="X4494">
        <f t="shared" si="844"/>
        <v>8.92</v>
      </c>
      <c r="Y4494">
        <f t="shared" si="845"/>
        <v>0</v>
      </c>
      <c r="Z4494">
        <f t="shared" si="846"/>
        <v>0</v>
      </c>
      <c r="AG4494" t="str">
        <f t="shared" si="847"/>
        <v/>
      </c>
      <c r="AI4494" t="str">
        <f t="shared" si="848"/>
        <v/>
      </c>
      <c r="AJ4494" t="str">
        <f t="shared" si="849"/>
        <v/>
      </c>
      <c r="AK4494" t="str">
        <f t="shared" si="850"/>
        <v>ORD26004766</v>
      </c>
      <c r="AL4494">
        <f>IF(E4494&lt;&gt;"CAPTURE","",COUNTIF(Orders!$H:$H,AK4494))</f>
        <v>1</v>
      </c>
      <c r="AP4494" t="str">
        <f t="shared" si="851"/>
        <v>Matched to Order</v>
      </c>
      <c r="AQ4494">
        <f>IF(COUNTIF($A$2:A4494,A4494)=1,1,0)</f>
        <v>1</v>
      </c>
    </row>
    <row r="4495" spans="1:43" x14ac:dyDescent="0.3">
      <c r="A4495" t="s">
        <v>17020</v>
      </c>
      <c r="C4495" t="s">
        <v>9629</v>
      </c>
      <c r="D4495" s="1">
        <v>46289</v>
      </c>
      <c r="E4495" t="s">
        <v>11819</v>
      </c>
      <c r="F4495" t="s">
        <v>17</v>
      </c>
      <c r="G4495">
        <v>3147</v>
      </c>
      <c r="H4495">
        <v>50.35</v>
      </c>
      <c r="I4495">
        <v>9.06</v>
      </c>
      <c r="J4495">
        <v>3087.59</v>
      </c>
      <c r="K4495" s="1">
        <v>46291</v>
      </c>
      <c r="L4495" t="s">
        <v>16845</v>
      </c>
      <c r="M4495">
        <f t="shared" si="840"/>
        <v>1</v>
      </c>
      <c r="N4495">
        <f>COUNTIF(Orders!$A:$A,C4495)</f>
        <v>1</v>
      </c>
      <c r="P4495">
        <f>COUNTIF(Orders!$H:$H,UPPER(SUBSTITUTE(TRIM(C4495),"-","")))</f>
        <v>1</v>
      </c>
      <c r="R4495" t="str">
        <f t="shared" si="841"/>
        <v>Matched Order Reference</v>
      </c>
      <c r="S4495">
        <f t="shared" si="842"/>
        <v>1</v>
      </c>
      <c r="V4495" cm="1">
        <f t="array" ref="V4495">IF(E4495&lt;&gt;"CAPTURE",0,SUMPRODUCT((MDR_Rates!$A$2:$A$10=F4495)*(G4495&gt;MDR_Rates!$B$2:$B$10)*((MDR_Rates!$C$2:$C$10="")+(G4495&lt;=MDR_Rates!$C$2:$C$10))*MDR_Rates!$D$2:$D$10))</f>
        <v>1.6</v>
      </c>
      <c r="W4495">
        <f t="shared" si="843"/>
        <v>50.35</v>
      </c>
      <c r="X4495">
        <f t="shared" si="844"/>
        <v>9.06</v>
      </c>
      <c r="Y4495">
        <f t="shared" si="845"/>
        <v>0</v>
      </c>
      <c r="Z4495">
        <f t="shared" si="846"/>
        <v>0</v>
      </c>
      <c r="AG4495" t="str">
        <f t="shared" si="847"/>
        <v/>
      </c>
      <c r="AI4495" t="str">
        <f t="shared" si="848"/>
        <v/>
      </c>
      <c r="AJ4495" t="str">
        <f t="shared" si="849"/>
        <v/>
      </c>
      <c r="AK4495" t="str">
        <f t="shared" si="850"/>
        <v>ORD26004869</v>
      </c>
      <c r="AL4495">
        <f>IF(E4495&lt;&gt;"CAPTURE","",COUNTIF(Orders!$H:$H,AK4495))</f>
        <v>1</v>
      </c>
      <c r="AP4495" t="str">
        <f t="shared" si="851"/>
        <v>Matched to Order</v>
      </c>
      <c r="AQ4495">
        <f>IF(COUNTIF($A$2:A4495,A4495)=1,1,0)</f>
        <v>1</v>
      </c>
    </row>
    <row r="4496" spans="1:43" x14ac:dyDescent="0.3">
      <c r="A4496" t="s">
        <v>17021</v>
      </c>
      <c r="C4496" t="s">
        <v>9634</v>
      </c>
      <c r="D4496" s="1">
        <v>46289</v>
      </c>
      <c r="E4496" t="s">
        <v>11819</v>
      </c>
      <c r="F4496" t="s">
        <v>9</v>
      </c>
      <c r="G4496">
        <v>3848</v>
      </c>
      <c r="H4496">
        <v>11.54</v>
      </c>
      <c r="I4496">
        <v>2.08</v>
      </c>
      <c r="J4496">
        <v>3834.38</v>
      </c>
      <c r="K4496" s="1">
        <v>46291</v>
      </c>
      <c r="L4496" t="s">
        <v>16845</v>
      </c>
      <c r="M4496">
        <f t="shared" si="840"/>
        <v>1</v>
      </c>
      <c r="N4496">
        <f>COUNTIF(Orders!$A:$A,C4496)</f>
        <v>1</v>
      </c>
      <c r="P4496">
        <f>COUNTIF(Orders!$H:$H,UPPER(SUBSTITUTE(TRIM(C4496),"-","")))</f>
        <v>1</v>
      </c>
      <c r="R4496" t="str">
        <f t="shared" si="841"/>
        <v>Matched Order Reference</v>
      </c>
      <c r="S4496">
        <f t="shared" si="842"/>
        <v>1</v>
      </c>
      <c r="V4496" cm="1">
        <f t="array" ref="V4496">IF(E4496&lt;&gt;"CAPTURE",0,SUMPRODUCT((MDR_Rates!$A$2:$A$10=F4496)*(G4496&gt;MDR_Rates!$B$2:$B$10)*((MDR_Rates!$C$2:$C$10="")+(G4496&lt;=MDR_Rates!$C$2:$C$10))*MDR_Rates!$D$2:$D$10))</f>
        <v>0.3</v>
      </c>
      <c r="W4496">
        <f t="shared" si="843"/>
        <v>11.54</v>
      </c>
      <c r="X4496">
        <f t="shared" si="844"/>
        <v>2.08</v>
      </c>
      <c r="Y4496">
        <f t="shared" si="845"/>
        <v>0</v>
      </c>
      <c r="Z4496">
        <f t="shared" si="846"/>
        <v>0</v>
      </c>
      <c r="AG4496" t="str">
        <f t="shared" si="847"/>
        <v/>
      </c>
      <c r="AI4496" t="str">
        <f t="shared" si="848"/>
        <v/>
      </c>
      <c r="AJ4496" t="str">
        <f t="shared" si="849"/>
        <v/>
      </c>
      <c r="AK4496" t="str">
        <f t="shared" si="850"/>
        <v>ORD26004872</v>
      </c>
      <c r="AL4496">
        <f>IF(E4496&lt;&gt;"CAPTURE","",COUNTIF(Orders!$H:$H,AK4496))</f>
        <v>1</v>
      </c>
      <c r="AP4496" t="str">
        <f t="shared" si="851"/>
        <v>Matched to Order</v>
      </c>
      <c r="AQ4496">
        <f>IF(COUNTIF($A$2:A4496,A4496)=1,1,0)</f>
        <v>1</v>
      </c>
    </row>
    <row r="4497" spans="1:43" x14ac:dyDescent="0.3">
      <c r="A4497" t="s">
        <v>17022</v>
      </c>
      <c r="C4497" t="s">
        <v>17023</v>
      </c>
      <c r="D4497" s="1">
        <v>46289</v>
      </c>
      <c r="E4497" t="s">
        <v>11819</v>
      </c>
      <c r="F4497" t="s">
        <v>9</v>
      </c>
      <c r="G4497">
        <v>999</v>
      </c>
      <c r="H4497">
        <v>0</v>
      </c>
      <c r="I4497">
        <v>0</v>
      </c>
      <c r="J4497">
        <v>999</v>
      </c>
      <c r="K4497" s="1">
        <v>46291</v>
      </c>
      <c r="L4497" t="s">
        <v>16845</v>
      </c>
      <c r="M4497">
        <f t="shared" si="840"/>
        <v>1</v>
      </c>
      <c r="N4497">
        <f>COUNTIF(Orders!$A:$A,C4497)</f>
        <v>0</v>
      </c>
      <c r="P4497">
        <f>COUNTIF(Orders!$H:$H,UPPER(SUBSTITUTE(TRIM(C4497),"-","")))</f>
        <v>1</v>
      </c>
      <c r="R4497" t="str">
        <f t="shared" si="841"/>
        <v>Matched Order Reference</v>
      </c>
      <c r="S4497">
        <f t="shared" si="842"/>
        <v>1</v>
      </c>
      <c r="V4497" cm="1">
        <f t="array" ref="V4497">IF(E4497&lt;&gt;"CAPTURE",0,SUMPRODUCT((MDR_Rates!$A$2:$A$10=F4497)*(G4497&gt;MDR_Rates!$B$2:$B$10)*((MDR_Rates!$C$2:$C$10="")+(G4497&lt;=MDR_Rates!$C$2:$C$10))*MDR_Rates!$D$2:$D$10))</f>
        <v>0</v>
      </c>
      <c r="W4497">
        <f t="shared" si="843"/>
        <v>0</v>
      </c>
      <c r="X4497">
        <f t="shared" si="844"/>
        <v>0</v>
      </c>
      <c r="Y4497">
        <f t="shared" si="845"/>
        <v>0</v>
      </c>
      <c r="Z4497">
        <f t="shared" si="846"/>
        <v>0</v>
      </c>
      <c r="AG4497" t="str">
        <f t="shared" si="847"/>
        <v/>
      </c>
      <c r="AI4497" t="str">
        <f t="shared" si="848"/>
        <v/>
      </c>
      <c r="AJ4497" t="str">
        <f t="shared" si="849"/>
        <v/>
      </c>
      <c r="AK4497" t="str">
        <f t="shared" si="850"/>
        <v>ORD26004873</v>
      </c>
      <c r="AL4497">
        <f>IF(E4497&lt;&gt;"CAPTURE","",COUNTIF(Orders!$H:$H,AK4497))</f>
        <v>1</v>
      </c>
      <c r="AP4497" t="str">
        <f t="shared" si="851"/>
        <v>Matched to Order</v>
      </c>
      <c r="AQ4497">
        <f>IF(COUNTIF($A$2:A4497,A4497)=1,1,0)</f>
        <v>1</v>
      </c>
    </row>
    <row r="4498" spans="1:43" x14ac:dyDescent="0.3">
      <c r="A4498" t="s">
        <v>17024</v>
      </c>
      <c r="C4498" t="s">
        <v>9676</v>
      </c>
      <c r="D4498" s="1">
        <v>46289</v>
      </c>
      <c r="E4498" t="s">
        <v>11819</v>
      </c>
      <c r="F4498" t="s">
        <v>33</v>
      </c>
      <c r="G4498">
        <v>3499</v>
      </c>
      <c r="H4498">
        <v>41.99</v>
      </c>
      <c r="I4498">
        <v>7.56</v>
      </c>
      <c r="J4498">
        <v>3449.45</v>
      </c>
      <c r="K4498" s="1">
        <v>46291</v>
      </c>
      <c r="L4498" t="s">
        <v>16845</v>
      </c>
      <c r="M4498">
        <f t="shared" si="840"/>
        <v>1</v>
      </c>
      <c r="N4498">
        <f>COUNTIF(Orders!$A:$A,C4498)</f>
        <v>1</v>
      </c>
      <c r="P4498">
        <f>COUNTIF(Orders!$H:$H,UPPER(SUBSTITUTE(TRIM(C4498),"-","")))</f>
        <v>1</v>
      </c>
      <c r="R4498" t="str">
        <f t="shared" si="841"/>
        <v>Matched Order Reference</v>
      </c>
      <c r="S4498">
        <f t="shared" si="842"/>
        <v>1</v>
      </c>
      <c r="V4498" cm="1">
        <f t="array" ref="V4498">IF(E4498&lt;&gt;"CAPTURE",0,SUMPRODUCT((MDR_Rates!$A$2:$A$10=F4498)*(G4498&gt;MDR_Rates!$B$2:$B$10)*((MDR_Rates!$C$2:$C$10="")+(G4498&lt;=MDR_Rates!$C$2:$C$10))*MDR_Rates!$D$2:$D$10))</f>
        <v>1.2</v>
      </c>
      <c r="W4498">
        <f t="shared" si="843"/>
        <v>41.99</v>
      </c>
      <c r="X4498">
        <f t="shared" si="844"/>
        <v>7.56</v>
      </c>
      <c r="Y4498">
        <f t="shared" si="845"/>
        <v>0</v>
      </c>
      <c r="Z4498">
        <f t="shared" si="846"/>
        <v>0</v>
      </c>
      <c r="AG4498" t="str">
        <f t="shared" si="847"/>
        <v/>
      </c>
      <c r="AI4498" t="str">
        <f t="shared" si="848"/>
        <v/>
      </c>
      <c r="AJ4498" t="str">
        <f t="shared" si="849"/>
        <v/>
      </c>
      <c r="AK4498" t="str">
        <f t="shared" si="850"/>
        <v>ORD26004894</v>
      </c>
      <c r="AL4498">
        <f>IF(E4498&lt;&gt;"CAPTURE","",COUNTIF(Orders!$H:$H,AK4498))</f>
        <v>1</v>
      </c>
      <c r="AP4498" t="str">
        <f t="shared" si="851"/>
        <v>Matched to Order</v>
      </c>
      <c r="AQ4498">
        <f>IF(COUNTIF($A$2:A4498,A4498)=1,1,0)</f>
        <v>1</v>
      </c>
    </row>
    <row r="4499" spans="1:43" x14ac:dyDescent="0.3">
      <c r="A4499" t="s">
        <v>17025</v>
      </c>
      <c r="C4499" t="s">
        <v>9682</v>
      </c>
      <c r="D4499" s="1">
        <v>46289</v>
      </c>
      <c r="E4499" t="s">
        <v>11819</v>
      </c>
      <c r="F4499" t="s">
        <v>33</v>
      </c>
      <c r="G4499">
        <v>4798</v>
      </c>
      <c r="H4499">
        <v>57.58</v>
      </c>
      <c r="I4499">
        <v>10.36</v>
      </c>
      <c r="J4499">
        <v>4730.0600000000004</v>
      </c>
      <c r="K4499" s="1">
        <v>46291</v>
      </c>
      <c r="L4499" t="s">
        <v>16845</v>
      </c>
      <c r="M4499">
        <f t="shared" si="840"/>
        <v>1</v>
      </c>
      <c r="N4499">
        <f>COUNTIF(Orders!$A:$A,C4499)</f>
        <v>1</v>
      </c>
      <c r="P4499">
        <f>COUNTIF(Orders!$H:$H,UPPER(SUBSTITUTE(TRIM(C4499),"-","")))</f>
        <v>1</v>
      </c>
      <c r="R4499" t="str">
        <f t="shared" si="841"/>
        <v>Matched Order Reference</v>
      </c>
      <c r="S4499">
        <f t="shared" si="842"/>
        <v>1</v>
      </c>
      <c r="V4499" cm="1">
        <f t="array" ref="V4499">IF(E4499&lt;&gt;"CAPTURE",0,SUMPRODUCT((MDR_Rates!$A$2:$A$10=F4499)*(G4499&gt;MDR_Rates!$B$2:$B$10)*((MDR_Rates!$C$2:$C$10="")+(G4499&lt;=MDR_Rates!$C$2:$C$10))*MDR_Rates!$D$2:$D$10))</f>
        <v>1.2</v>
      </c>
      <c r="W4499">
        <f t="shared" si="843"/>
        <v>57.58</v>
      </c>
      <c r="X4499">
        <f t="shared" si="844"/>
        <v>10.36</v>
      </c>
      <c r="Y4499">
        <f t="shared" si="845"/>
        <v>0</v>
      </c>
      <c r="Z4499">
        <f t="shared" si="846"/>
        <v>0</v>
      </c>
      <c r="AG4499" t="str">
        <f t="shared" si="847"/>
        <v/>
      </c>
      <c r="AI4499" t="str">
        <f t="shared" si="848"/>
        <v/>
      </c>
      <c r="AJ4499" t="str">
        <f t="shared" si="849"/>
        <v/>
      </c>
      <c r="AK4499" t="str">
        <f t="shared" si="850"/>
        <v>ORD26004897</v>
      </c>
      <c r="AL4499">
        <f>IF(E4499&lt;&gt;"CAPTURE","",COUNTIF(Orders!$H:$H,AK4499))</f>
        <v>1</v>
      </c>
      <c r="AP4499" t="str">
        <f t="shared" si="851"/>
        <v>Matched to Order</v>
      </c>
      <c r="AQ4499">
        <f>IF(COUNTIF($A$2:A4499,A4499)=1,1,0)</f>
        <v>1</v>
      </c>
    </row>
    <row r="4500" spans="1:43" x14ac:dyDescent="0.3">
      <c r="A4500" t="s">
        <v>17026</v>
      </c>
      <c r="C4500" t="s">
        <v>9684</v>
      </c>
      <c r="D4500" s="1">
        <v>46289</v>
      </c>
      <c r="E4500" t="s">
        <v>11819</v>
      </c>
      <c r="F4500" t="s">
        <v>9</v>
      </c>
      <c r="G4500">
        <v>12297</v>
      </c>
      <c r="H4500">
        <v>36.89</v>
      </c>
      <c r="I4500">
        <v>6.64</v>
      </c>
      <c r="J4500">
        <v>12253.47</v>
      </c>
      <c r="K4500" s="1">
        <v>46291</v>
      </c>
      <c r="L4500" t="s">
        <v>16845</v>
      </c>
      <c r="M4500">
        <f t="shared" si="840"/>
        <v>1</v>
      </c>
      <c r="N4500">
        <f>COUNTIF(Orders!$A:$A,C4500)</f>
        <v>1</v>
      </c>
      <c r="P4500">
        <f>COUNTIF(Orders!$H:$H,UPPER(SUBSTITUTE(TRIM(C4500),"-","")))</f>
        <v>1</v>
      </c>
      <c r="R4500" t="str">
        <f t="shared" si="841"/>
        <v>Matched Order Reference</v>
      </c>
      <c r="S4500">
        <f t="shared" si="842"/>
        <v>1</v>
      </c>
      <c r="V4500" cm="1">
        <f t="array" ref="V4500">IF(E4500&lt;&gt;"CAPTURE",0,SUMPRODUCT((MDR_Rates!$A$2:$A$10=F4500)*(G4500&gt;MDR_Rates!$B$2:$B$10)*((MDR_Rates!$C$2:$C$10="")+(G4500&lt;=MDR_Rates!$C$2:$C$10))*MDR_Rates!$D$2:$D$10))</f>
        <v>0.3</v>
      </c>
      <c r="W4500">
        <f t="shared" si="843"/>
        <v>36.89</v>
      </c>
      <c r="X4500">
        <f t="shared" si="844"/>
        <v>6.64</v>
      </c>
      <c r="Y4500">
        <f t="shared" si="845"/>
        <v>0</v>
      </c>
      <c r="Z4500">
        <f t="shared" si="846"/>
        <v>0</v>
      </c>
      <c r="AG4500" t="str">
        <f t="shared" si="847"/>
        <v/>
      </c>
      <c r="AI4500" t="str">
        <f t="shared" si="848"/>
        <v/>
      </c>
      <c r="AJ4500" t="str">
        <f t="shared" si="849"/>
        <v/>
      </c>
      <c r="AK4500" t="str">
        <f t="shared" si="850"/>
        <v>ORD26004898</v>
      </c>
      <c r="AL4500">
        <f>IF(E4500&lt;&gt;"CAPTURE","",COUNTIF(Orders!$H:$H,AK4500))</f>
        <v>1</v>
      </c>
      <c r="AP4500" t="str">
        <f t="shared" si="851"/>
        <v>Matched to Order</v>
      </c>
      <c r="AQ4500">
        <f>IF(COUNTIF($A$2:A4500,A4500)=1,1,0)</f>
        <v>1</v>
      </c>
    </row>
    <row r="4501" spans="1:43" x14ac:dyDescent="0.3">
      <c r="A4501" t="s">
        <v>17027</v>
      </c>
      <c r="C4501" t="s">
        <v>9750</v>
      </c>
      <c r="D4501" s="1">
        <v>46289</v>
      </c>
      <c r="E4501" t="s">
        <v>11819</v>
      </c>
      <c r="F4501" t="s">
        <v>9</v>
      </c>
      <c r="G4501">
        <v>1098</v>
      </c>
      <c r="H4501">
        <v>0</v>
      </c>
      <c r="I4501">
        <v>0</v>
      </c>
      <c r="J4501">
        <v>1098</v>
      </c>
      <c r="K4501" s="1">
        <v>46291</v>
      </c>
      <c r="L4501" t="s">
        <v>16845</v>
      </c>
      <c r="M4501">
        <f t="shared" si="840"/>
        <v>1</v>
      </c>
      <c r="N4501">
        <f>COUNTIF(Orders!$A:$A,C4501)</f>
        <v>1</v>
      </c>
      <c r="P4501">
        <f>COUNTIF(Orders!$H:$H,UPPER(SUBSTITUTE(TRIM(C4501),"-","")))</f>
        <v>1</v>
      </c>
      <c r="R4501" t="str">
        <f t="shared" si="841"/>
        <v>Matched Order Reference</v>
      </c>
      <c r="S4501">
        <f t="shared" si="842"/>
        <v>1</v>
      </c>
      <c r="V4501" cm="1">
        <f t="array" ref="V4501">IF(E4501&lt;&gt;"CAPTURE",0,SUMPRODUCT((MDR_Rates!$A$2:$A$10=F4501)*(G4501&gt;MDR_Rates!$B$2:$B$10)*((MDR_Rates!$C$2:$C$10="")+(G4501&lt;=MDR_Rates!$C$2:$C$10))*MDR_Rates!$D$2:$D$10))</f>
        <v>0</v>
      </c>
      <c r="W4501">
        <f t="shared" si="843"/>
        <v>0</v>
      </c>
      <c r="X4501">
        <f t="shared" si="844"/>
        <v>0</v>
      </c>
      <c r="Y4501">
        <f t="shared" si="845"/>
        <v>0</v>
      </c>
      <c r="Z4501">
        <f t="shared" si="846"/>
        <v>0</v>
      </c>
      <c r="AG4501" t="str">
        <f t="shared" si="847"/>
        <v/>
      </c>
      <c r="AI4501" t="str">
        <f t="shared" si="848"/>
        <v/>
      </c>
      <c r="AJ4501" t="str">
        <f t="shared" si="849"/>
        <v/>
      </c>
      <c r="AK4501" t="str">
        <f t="shared" si="850"/>
        <v>ORD26004932</v>
      </c>
      <c r="AL4501">
        <f>IF(E4501&lt;&gt;"CAPTURE","",COUNTIF(Orders!$H:$H,AK4501))</f>
        <v>1</v>
      </c>
      <c r="AP4501" t="str">
        <f t="shared" si="851"/>
        <v>Matched to Order</v>
      </c>
      <c r="AQ4501">
        <f>IF(COUNTIF($A$2:A4501,A4501)=1,1,0)</f>
        <v>1</v>
      </c>
    </row>
    <row r="4502" spans="1:43" x14ac:dyDescent="0.3">
      <c r="A4502" t="s">
        <v>17028</v>
      </c>
      <c r="C4502" t="s">
        <v>9827</v>
      </c>
      <c r="D4502" s="1">
        <v>46289</v>
      </c>
      <c r="E4502" t="s">
        <v>11819</v>
      </c>
      <c r="F4502" t="s">
        <v>9</v>
      </c>
      <c r="G4502">
        <v>299</v>
      </c>
      <c r="H4502">
        <v>0.9</v>
      </c>
      <c r="I4502">
        <v>0.16</v>
      </c>
      <c r="J4502">
        <v>297.94</v>
      </c>
      <c r="K4502" s="1">
        <v>46291</v>
      </c>
      <c r="L4502" t="s">
        <v>16845</v>
      </c>
      <c r="M4502">
        <f t="shared" si="840"/>
        <v>1</v>
      </c>
      <c r="N4502">
        <f>COUNTIF(Orders!$A:$A,C4502)</f>
        <v>1</v>
      </c>
      <c r="P4502">
        <f>COUNTIF(Orders!$H:$H,UPPER(SUBSTITUTE(TRIM(C4502),"-","")))</f>
        <v>1</v>
      </c>
      <c r="R4502" t="str">
        <f t="shared" si="841"/>
        <v>Matched Order Reference</v>
      </c>
      <c r="S4502">
        <f t="shared" si="842"/>
        <v>1</v>
      </c>
      <c r="V4502" cm="1">
        <f t="array" ref="V4502">IF(E4502&lt;&gt;"CAPTURE",0,SUMPRODUCT((MDR_Rates!$A$2:$A$10=F4502)*(G4502&gt;MDR_Rates!$B$2:$B$10)*((MDR_Rates!$C$2:$C$10="")+(G4502&lt;=MDR_Rates!$C$2:$C$10))*MDR_Rates!$D$2:$D$10))</f>
        <v>0</v>
      </c>
      <c r="W4502">
        <f t="shared" si="843"/>
        <v>0</v>
      </c>
      <c r="X4502">
        <f t="shared" si="844"/>
        <v>0</v>
      </c>
      <c r="Y4502">
        <f t="shared" si="845"/>
        <v>0.9</v>
      </c>
      <c r="Z4502">
        <f t="shared" si="846"/>
        <v>0.16</v>
      </c>
      <c r="AG4502" t="str">
        <f t="shared" si="847"/>
        <v/>
      </c>
      <c r="AI4502" t="str">
        <f t="shared" si="848"/>
        <v/>
      </c>
      <c r="AJ4502" t="str">
        <f t="shared" si="849"/>
        <v/>
      </c>
      <c r="AK4502" t="str">
        <f t="shared" si="850"/>
        <v>ORD26004972</v>
      </c>
      <c r="AL4502">
        <f>IF(E4502&lt;&gt;"CAPTURE","",COUNTIF(Orders!$H:$H,AK4502))</f>
        <v>1</v>
      </c>
      <c r="AP4502" t="str">
        <f t="shared" si="851"/>
        <v>Matched to Order</v>
      </c>
      <c r="AQ4502">
        <f>IF(COUNTIF($A$2:A4502,A4502)=1,1,0)</f>
        <v>1</v>
      </c>
    </row>
    <row r="4503" spans="1:43" x14ac:dyDescent="0.3">
      <c r="A4503" t="s">
        <v>17029</v>
      </c>
      <c r="C4503" t="s">
        <v>9869</v>
      </c>
      <c r="D4503" s="1">
        <v>46289</v>
      </c>
      <c r="E4503" t="s">
        <v>11819</v>
      </c>
      <c r="F4503" t="s">
        <v>33</v>
      </c>
      <c r="G4503">
        <v>4397</v>
      </c>
      <c r="H4503">
        <v>52.76</v>
      </c>
      <c r="I4503">
        <v>9.5</v>
      </c>
      <c r="J4503">
        <v>4334.74</v>
      </c>
      <c r="K4503" s="1">
        <v>46291</v>
      </c>
      <c r="L4503" t="s">
        <v>16845</v>
      </c>
      <c r="M4503">
        <f t="shared" si="840"/>
        <v>1</v>
      </c>
      <c r="N4503">
        <f>COUNTIF(Orders!$A:$A,C4503)</f>
        <v>1</v>
      </c>
      <c r="P4503">
        <f>COUNTIF(Orders!$H:$H,UPPER(SUBSTITUTE(TRIM(C4503),"-","")))</f>
        <v>1</v>
      </c>
      <c r="R4503" t="str">
        <f t="shared" si="841"/>
        <v>Matched Order Reference</v>
      </c>
      <c r="S4503">
        <f t="shared" si="842"/>
        <v>1</v>
      </c>
      <c r="V4503" cm="1">
        <f t="array" ref="V4503">IF(E4503&lt;&gt;"CAPTURE",0,SUMPRODUCT((MDR_Rates!$A$2:$A$10=F4503)*(G4503&gt;MDR_Rates!$B$2:$B$10)*((MDR_Rates!$C$2:$C$10="")+(G4503&lt;=MDR_Rates!$C$2:$C$10))*MDR_Rates!$D$2:$D$10))</f>
        <v>1.2</v>
      </c>
      <c r="W4503">
        <f t="shared" si="843"/>
        <v>52.76</v>
      </c>
      <c r="X4503">
        <f t="shared" si="844"/>
        <v>9.5</v>
      </c>
      <c r="Y4503">
        <f t="shared" si="845"/>
        <v>0</v>
      </c>
      <c r="Z4503">
        <f t="shared" si="846"/>
        <v>0</v>
      </c>
      <c r="AG4503" t="str">
        <f t="shared" si="847"/>
        <v/>
      </c>
      <c r="AI4503" t="str">
        <f t="shared" si="848"/>
        <v/>
      </c>
      <c r="AJ4503" t="str">
        <f t="shared" si="849"/>
        <v/>
      </c>
      <c r="AK4503" t="str">
        <f t="shared" si="850"/>
        <v>ORD26004993</v>
      </c>
      <c r="AL4503">
        <f>IF(E4503&lt;&gt;"CAPTURE","",COUNTIF(Orders!$H:$H,AK4503))</f>
        <v>1</v>
      </c>
      <c r="AP4503" t="str">
        <f t="shared" si="851"/>
        <v>Matched to Order</v>
      </c>
      <c r="AQ4503">
        <f>IF(COUNTIF($A$2:A4503,A4503)=1,1,0)</f>
        <v>1</v>
      </c>
    </row>
    <row r="4504" spans="1:43" x14ac:dyDescent="0.3">
      <c r="A4504" t="s">
        <v>17030</v>
      </c>
      <c r="C4504" t="s">
        <v>17031</v>
      </c>
      <c r="D4504" s="1">
        <v>46289</v>
      </c>
      <c r="E4504" t="s">
        <v>11819</v>
      </c>
      <c r="F4504" t="s">
        <v>17</v>
      </c>
      <c r="G4504">
        <v>3798</v>
      </c>
      <c r="H4504">
        <v>60.77</v>
      </c>
      <c r="I4504">
        <v>10.94</v>
      </c>
      <c r="J4504">
        <v>3726.29</v>
      </c>
      <c r="K4504" s="1">
        <v>46291</v>
      </c>
      <c r="L4504" t="s">
        <v>16845</v>
      </c>
      <c r="M4504">
        <f t="shared" si="840"/>
        <v>1</v>
      </c>
      <c r="N4504">
        <f>COUNTIF(Orders!$A:$A,C4504)</f>
        <v>0</v>
      </c>
      <c r="P4504">
        <f>COUNTIF(Orders!$H:$H,UPPER(SUBSTITUTE(TRIM(C4504),"-","")))</f>
        <v>1</v>
      </c>
      <c r="R4504" t="str">
        <f t="shared" si="841"/>
        <v>Matched Order Reference</v>
      </c>
      <c r="S4504">
        <f t="shared" si="842"/>
        <v>1</v>
      </c>
      <c r="V4504" cm="1">
        <f t="array" ref="V4504">IF(E4504&lt;&gt;"CAPTURE",0,SUMPRODUCT((MDR_Rates!$A$2:$A$10=F4504)*(G4504&gt;MDR_Rates!$B$2:$B$10)*((MDR_Rates!$C$2:$C$10="")+(G4504&lt;=MDR_Rates!$C$2:$C$10))*MDR_Rates!$D$2:$D$10))</f>
        <v>1.6</v>
      </c>
      <c r="W4504">
        <f t="shared" si="843"/>
        <v>60.77</v>
      </c>
      <c r="X4504">
        <f t="shared" si="844"/>
        <v>10.94</v>
      </c>
      <c r="Y4504">
        <f t="shared" si="845"/>
        <v>0</v>
      </c>
      <c r="Z4504">
        <f t="shared" si="846"/>
        <v>0</v>
      </c>
      <c r="AG4504" t="str">
        <f t="shared" si="847"/>
        <v/>
      </c>
      <c r="AI4504" t="str">
        <f t="shared" si="848"/>
        <v/>
      </c>
      <c r="AJ4504" t="str">
        <f t="shared" si="849"/>
        <v/>
      </c>
      <c r="AK4504" t="str">
        <f t="shared" si="850"/>
        <v>ORD26005000</v>
      </c>
      <c r="AL4504">
        <f>IF(E4504&lt;&gt;"CAPTURE","",COUNTIF(Orders!$H:$H,AK4504))</f>
        <v>1</v>
      </c>
      <c r="AP4504" t="str">
        <f t="shared" si="851"/>
        <v>Matched to Order</v>
      </c>
      <c r="AQ4504">
        <f>IF(COUNTIF($A$2:A4504,A4504)=1,1,0)</f>
        <v>1</v>
      </c>
    </row>
    <row r="4505" spans="1:43" x14ac:dyDescent="0.3">
      <c r="A4505" t="s">
        <v>17032</v>
      </c>
      <c r="C4505" t="s">
        <v>9966</v>
      </c>
      <c r="D4505" s="1">
        <v>46289</v>
      </c>
      <c r="E4505" t="s">
        <v>11819</v>
      </c>
      <c r="F4505" t="s">
        <v>9</v>
      </c>
      <c r="G4505">
        <v>6297</v>
      </c>
      <c r="H4505">
        <v>18.89</v>
      </c>
      <c r="I4505">
        <v>3.4</v>
      </c>
      <c r="J4505">
        <v>6274.71</v>
      </c>
      <c r="K4505" s="1">
        <v>46291</v>
      </c>
      <c r="L4505" t="s">
        <v>16845</v>
      </c>
      <c r="M4505">
        <f t="shared" si="840"/>
        <v>1</v>
      </c>
      <c r="N4505">
        <f>COUNTIF(Orders!$A:$A,C4505)</f>
        <v>1</v>
      </c>
      <c r="P4505">
        <f>COUNTIF(Orders!$H:$H,UPPER(SUBSTITUTE(TRIM(C4505),"-","")))</f>
        <v>1</v>
      </c>
      <c r="R4505" t="str">
        <f t="shared" si="841"/>
        <v>Matched Order Reference</v>
      </c>
      <c r="S4505">
        <f t="shared" si="842"/>
        <v>1</v>
      </c>
      <c r="V4505" cm="1">
        <f t="array" ref="V4505">IF(E4505&lt;&gt;"CAPTURE",0,SUMPRODUCT((MDR_Rates!$A$2:$A$10=F4505)*(G4505&gt;MDR_Rates!$B$2:$B$10)*((MDR_Rates!$C$2:$C$10="")+(G4505&lt;=MDR_Rates!$C$2:$C$10))*MDR_Rates!$D$2:$D$10))</f>
        <v>0.3</v>
      </c>
      <c r="W4505">
        <f t="shared" si="843"/>
        <v>18.89</v>
      </c>
      <c r="X4505">
        <f t="shared" si="844"/>
        <v>3.4</v>
      </c>
      <c r="Y4505">
        <f t="shared" si="845"/>
        <v>0</v>
      </c>
      <c r="Z4505">
        <f t="shared" si="846"/>
        <v>0</v>
      </c>
      <c r="AG4505" t="str">
        <f t="shared" si="847"/>
        <v/>
      </c>
      <c r="AI4505" t="str">
        <f t="shared" si="848"/>
        <v/>
      </c>
      <c r="AJ4505" t="str">
        <f t="shared" si="849"/>
        <v/>
      </c>
      <c r="AK4505" t="str">
        <f t="shared" si="850"/>
        <v>ORD26005045</v>
      </c>
      <c r="AL4505">
        <f>IF(E4505&lt;&gt;"CAPTURE","",COUNTIF(Orders!$H:$H,AK4505))</f>
        <v>1</v>
      </c>
      <c r="AP4505" t="str">
        <f t="shared" si="851"/>
        <v>Matched to Order</v>
      </c>
      <c r="AQ4505">
        <f>IF(COUNTIF($A$2:A4505,A4505)=1,1,0)</f>
        <v>1</v>
      </c>
    </row>
    <row r="4506" spans="1:43" x14ac:dyDescent="0.3">
      <c r="A4506" t="s">
        <v>17033</v>
      </c>
      <c r="C4506" t="s">
        <v>10016</v>
      </c>
      <c r="D4506" s="1">
        <v>46289</v>
      </c>
      <c r="E4506" t="s">
        <v>11819</v>
      </c>
      <c r="F4506" t="s">
        <v>9</v>
      </c>
      <c r="G4506">
        <v>3597</v>
      </c>
      <c r="H4506">
        <v>10.79</v>
      </c>
      <c r="I4506">
        <v>1.94</v>
      </c>
      <c r="J4506">
        <v>3584.27</v>
      </c>
      <c r="K4506" s="1">
        <v>46291</v>
      </c>
      <c r="L4506" t="s">
        <v>16845</v>
      </c>
      <c r="M4506">
        <f t="shared" si="840"/>
        <v>1</v>
      </c>
      <c r="N4506">
        <f>COUNTIF(Orders!$A:$A,C4506)</f>
        <v>1</v>
      </c>
      <c r="P4506">
        <f>COUNTIF(Orders!$H:$H,UPPER(SUBSTITUTE(TRIM(C4506),"-","")))</f>
        <v>1</v>
      </c>
      <c r="R4506" t="str">
        <f t="shared" si="841"/>
        <v>Matched Order Reference</v>
      </c>
      <c r="S4506">
        <f t="shared" si="842"/>
        <v>1</v>
      </c>
      <c r="V4506" cm="1">
        <f t="array" ref="V4506">IF(E4506&lt;&gt;"CAPTURE",0,SUMPRODUCT((MDR_Rates!$A$2:$A$10=F4506)*(G4506&gt;MDR_Rates!$B$2:$B$10)*((MDR_Rates!$C$2:$C$10="")+(G4506&lt;=MDR_Rates!$C$2:$C$10))*MDR_Rates!$D$2:$D$10))</f>
        <v>0.3</v>
      </c>
      <c r="W4506">
        <f t="shared" si="843"/>
        <v>10.79</v>
      </c>
      <c r="X4506">
        <f t="shared" si="844"/>
        <v>1.94</v>
      </c>
      <c r="Y4506">
        <f t="shared" si="845"/>
        <v>0</v>
      </c>
      <c r="Z4506">
        <f t="shared" si="846"/>
        <v>0</v>
      </c>
      <c r="AG4506" t="str">
        <f t="shared" si="847"/>
        <v/>
      </c>
      <c r="AI4506" t="str">
        <f t="shared" si="848"/>
        <v/>
      </c>
      <c r="AJ4506" t="str">
        <f t="shared" si="849"/>
        <v/>
      </c>
      <c r="AK4506" t="str">
        <f t="shared" si="850"/>
        <v>ORD26005070</v>
      </c>
      <c r="AL4506">
        <f>IF(E4506&lt;&gt;"CAPTURE","",COUNTIF(Orders!$H:$H,AK4506))</f>
        <v>1</v>
      </c>
      <c r="AP4506" t="str">
        <f t="shared" si="851"/>
        <v>Matched to Order</v>
      </c>
      <c r="AQ4506">
        <f>IF(COUNTIF($A$2:A4506,A4506)=1,1,0)</f>
        <v>1</v>
      </c>
    </row>
    <row r="4507" spans="1:43" x14ac:dyDescent="0.3">
      <c r="A4507" t="s">
        <v>17034</v>
      </c>
      <c r="C4507" t="s">
        <v>10063</v>
      </c>
      <c r="D4507" s="1">
        <v>46289</v>
      </c>
      <c r="E4507" t="s">
        <v>11819</v>
      </c>
      <c r="F4507" t="s">
        <v>33</v>
      </c>
      <c r="G4507">
        <v>349</v>
      </c>
      <c r="H4507">
        <v>5.24</v>
      </c>
      <c r="I4507">
        <v>0.94</v>
      </c>
      <c r="J4507">
        <v>342.82</v>
      </c>
      <c r="K4507" s="1">
        <v>46291</v>
      </c>
      <c r="L4507" t="s">
        <v>16845</v>
      </c>
      <c r="M4507">
        <f t="shared" si="840"/>
        <v>1</v>
      </c>
      <c r="N4507">
        <f>COUNTIF(Orders!$A:$A,C4507)</f>
        <v>1</v>
      </c>
      <c r="P4507">
        <f>COUNTIF(Orders!$H:$H,UPPER(SUBSTITUTE(TRIM(C4507),"-","")))</f>
        <v>1</v>
      </c>
      <c r="R4507" t="str">
        <f t="shared" si="841"/>
        <v>Matched Order Reference</v>
      </c>
      <c r="S4507">
        <f t="shared" si="842"/>
        <v>1</v>
      </c>
      <c r="V4507" cm="1">
        <f t="array" ref="V4507">IF(E4507&lt;&gt;"CAPTURE",0,SUMPRODUCT((MDR_Rates!$A$2:$A$10=F4507)*(G4507&gt;MDR_Rates!$B$2:$B$10)*((MDR_Rates!$C$2:$C$10="")+(G4507&lt;=MDR_Rates!$C$2:$C$10))*MDR_Rates!$D$2:$D$10))</f>
        <v>1.5</v>
      </c>
      <c r="W4507">
        <f t="shared" si="843"/>
        <v>5.24</v>
      </c>
      <c r="X4507">
        <f t="shared" si="844"/>
        <v>0.94</v>
      </c>
      <c r="Y4507">
        <f t="shared" si="845"/>
        <v>0</v>
      </c>
      <c r="Z4507">
        <f t="shared" si="846"/>
        <v>0</v>
      </c>
      <c r="AG4507" t="str">
        <f t="shared" si="847"/>
        <v/>
      </c>
      <c r="AI4507" t="str">
        <f t="shared" si="848"/>
        <v/>
      </c>
      <c r="AJ4507" t="str">
        <f t="shared" si="849"/>
        <v/>
      </c>
      <c r="AK4507" t="str">
        <f t="shared" si="850"/>
        <v>ORD26005094</v>
      </c>
      <c r="AL4507">
        <f>IF(E4507&lt;&gt;"CAPTURE","",COUNTIF(Orders!$H:$H,AK4507))</f>
        <v>1</v>
      </c>
      <c r="AP4507" t="str">
        <f t="shared" si="851"/>
        <v>Matched to Order</v>
      </c>
      <c r="AQ4507">
        <f>IF(COUNTIF($A$2:A4507,A4507)=1,1,0)</f>
        <v>1</v>
      </c>
    </row>
    <row r="4508" spans="1:43" x14ac:dyDescent="0.3">
      <c r="A4508" t="s">
        <v>17035</v>
      </c>
      <c r="C4508" t="s">
        <v>10125</v>
      </c>
      <c r="D4508" s="1">
        <v>46289</v>
      </c>
      <c r="E4508" t="s">
        <v>11819</v>
      </c>
      <c r="F4508" t="s">
        <v>9</v>
      </c>
      <c r="G4508">
        <v>1299</v>
      </c>
      <c r="H4508">
        <v>0</v>
      </c>
      <c r="I4508">
        <v>0</v>
      </c>
      <c r="J4508">
        <v>1299</v>
      </c>
      <c r="K4508" s="1">
        <v>46291</v>
      </c>
      <c r="L4508" t="s">
        <v>16845</v>
      </c>
      <c r="M4508">
        <f t="shared" si="840"/>
        <v>1</v>
      </c>
      <c r="N4508">
        <f>COUNTIF(Orders!$A:$A,C4508)</f>
        <v>1</v>
      </c>
      <c r="P4508">
        <f>COUNTIF(Orders!$H:$H,UPPER(SUBSTITUTE(TRIM(C4508),"-","")))</f>
        <v>1</v>
      </c>
      <c r="R4508" t="str">
        <f t="shared" si="841"/>
        <v>Matched Order Reference</v>
      </c>
      <c r="S4508">
        <f t="shared" si="842"/>
        <v>1</v>
      </c>
      <c r="V4508" cm="1">
        <f t="array" ref="V4508">IF(E4508&lt;&gt;"CAPTURE",0,SUMPRODUCT((MDR_Rates!$A$2:$A$10=F4508)*(G4508&gt;MDR_Rates!$B$2:$B$10)*((MDR_Rates!$C$2:$C$10="")+(G4508&lt;=MDR_Rates!$C$2:$C$10))*MDR_Rates!$D$2:$D$10))</f>
        <v>0</v>
      </c>
      <c r="W4508">
        <f t="shared" si="843"/>
        <v>0</v>
      </c>
      <c r="X4508">
        <f t="shared" si="844"/>
        <v>0</v>
      </c>
      <c r="Y4508">
        <f t="shared" si="845"/>
        <v>0</v>
      </c>
      <c r="Z4508">
        <f t="shared" si="846"/>
        <v>0</v>
      </c>
      <c r="AG4508" t="str">
        <f t="shared" si="847"/>
        <v/>
      </c>
      <c r="AI4508" t="str">
        <f t="shared" si="848"/>
        <v/>
      </c>
      <c r="AJ4508" t="str">
        <f t="shared" si="849"/>
        <v/>
      </c>
      <c r="AK4508" t="str">
        <f t="shared" si="850"/>
        <v>ORD26005127</v>
      </c>
      <c r="AL4508">
        <f>IF(E4508&lt;&gt;"CAPTURE","",COUNTIF(Orders!$H:$H,AK4508))</f>
        <v>1</v>
      </c>
      <c r="AP4508" t="str">
        <f t="shared" si="851"/>
        <v>Matched to Order</v>
      </c>
      <c r="AQ4508">
        <f>IF(COUNTIF($A$2:A4508,A4508)=1,1,0)</f>
        <v>1</v>
      </c>
    </row>
    <row r="4509" spans="1:43" x14ac:dyDescent="0.3">
      <c r="A4509" t="s">
        <v>17036</v>
      </c>
      <c r="C4509" t="s">
        <v>17037</v>
      </c>
      <c r="D4509" s="1">
        <v>46289</v>
      </c>
      <c r="E4509" t="s">
        <v>11819</v>
      </c>
      <c r="F4509" t="s">
        <v>9</v>
      </c>
      <c r="G4509">
        <v>1098</v>
      </c>
      <c r="H4509">
        <v>0</v>
      </c>
      <c r="I4509">
        <v>0</v>
      </c>
      <c r="J4509">
        <v>1098</v>
      </c>
      <c r="K4509" s="1">
        <v>46291</v>
      </c>
      <c r="L4509" t="s">
        <v>16845</v>
      </c>
      <c r="M4509">
        <f t="shared" si="840"/>
        <v>1</v>
      </c>
      <c r="N4509">
        <f>COUNTIF(Orders!$A:$A,C4509)</f>
        <v>0</v>
      </c>
      <c r="P4509">
        <f>COUNTIF(Orders!$H:$H,UPPER(SUBSTITUTE(TRIM(C4509),"-","")))</f>
        <v>1</v>
      </c>
      <c r="R4509" t="str">
        <f t="shared" si="841"/>
        <v>Matched Order Reference</v>
      </c>
      <c r="S4509">
        <f t="shared" si="842"/>
        <v>1</v>
      </c>
      <c r="V4509" cm="1">
        <f t="array" ref="V4509">IF(E4509&lt;&gt;"CAPTURE",0,SUMPRODUCT((MDR_Rates!$A$2:$A$10=F4509)*(G4509&gt;MDR_Rates!$B$2:$B$10)*((MDR_Rates!$C$2:$C$10="")+(G4509&lt;=MDR_Rates!$C$2:$C$10))*MDR_Rates!$D$2:$D$10))</f>
        <v>0</v>
      </c>
      <c r="W4509">
        <f t="shared" si="843"/>
        <v>0</v>
      </c>
      <c r="X4509">
        <f t="shared" si="844"/>
        <v>0</v>
      </c>
      <c r="Y4509">
        <f t="shared" si="845"/>
        <v>0</v>
      </c>
      <c r="Z4509">
        <f t="shared" si="846"/>
        <v>0</v>
      </c>
      <c r="AG4509" t="str">
        <f t="shared" si="847"/>
        <v/>
      </c>
      <c r="AI4509" t="str">
        <f t="shared" si="848"/>
        <v/>
      </c>
      <c r="AJ4509" t="str">
        <f t="shared" si="849"/>
        <v/>
      </c>
      <c r="AK4509" t="str">
        <f t="shared" si="850"/>
        <v>ORD26005188</v>
      </c>
      <c r="AL4509">
        <f>IF(E4509&lt;&gt;"CAPTURE","",COUNTIF(Orders!$H:$H,AK4509))</f>
        <v>1</v>
      </c>
      <c r="AP4509" t="str">
        <f t="shared" si="851"/>
        <v>Matched to Order</v>
      </c>
      <c r="AQ4509">
        <f>IF(COUNTIF($A$2:A4509,A4509)=1,1,0)</f>
        <v>1</v>
      </c>
    </row>
    <row r="4510" spans="1:43" x14ac:dyDescent="0.3">
      <c r="A4510" t="s">
        <v>17038</v>
      </c>
      <c r="C4510" t="s">
        <v>10253</v>
      </c>
      <c r="D4510" s="1">
        <v>46289</v>
      </c>
      <c r="E4510" t="s">
        <v>11819</v>
      </c>
      <c r="F4510" t="s">
        <v>17</v>
      </c>
      <c r="G4510">
        <v>1847</v>
      </c>
      <c r="H4510">
        <v>33.25</v>
      </c>
      <c r="I4510">
        <v>5.99</v>
      </c>
      <c r="J4510">
        <v>1807.76</v>
      </c>
      <c r="K4510" s="1">
        <v>46291</v>
      </c>
      <c r="L4510" t="s">
        <v>16845</v>
      </c>
      <c r="M4510">
        <f t="shared" si="840"/>
        <v>1</v>
      </c>
      <c r="N4510">
        <f>COUNTIF(Orders!$A:$A,C4510)</f>
        <v>1</v>
      </c>
      <c r="P4510">
        <f>COUNTIF(Orders!$H:$H,UPPER(SUBSTITUTE(TRIM(C4510),"-","")))</f>
        <v>1</v>
      </c>
      <c r="R4510" t="str">
        <f t="shared" si="841"/>
        <v>Matched Order Reference</v>
      </c>
      <c r="S4510">
        <f t="shared" si="842"/>
        <v>1</v>
      </c>
      <c r="V4510" cm="1">
        <f t="array" ref="V4510">IF(E4510&lt;&gt;"CAPTURE",0,SUMPRODUCT((MDR_Rates!$A$2:$A$10=F4510)*(G4510&gt;MDR_Rates!$B$2:$B$10)*((MDR_Rates!$C$2:$C$10="")+(G4510&lt;=MDR_Rates!$C$2:$C$10))*MDR_Rates!$D$2:$D$10))</f>
        <v>1.8</v>
      </c>
      <c r="W4510">
        <f t="shared" si="843"/>
        <v>33.25</v>
      </c>
      <c r="X4510">
        <f t="shared" si="844"/>
        <v>5.99</v>
      </c>
      <c r="Y4510">
        <f t="shared" si="845"/>
        <v>0</v>
      </c>
      <c r="Z4510">
        <f t="shared" si="846"/>
        <v>0</v>
      </c>
      <c r="AG4510" t="str">
        <f t="shared" si="847"/>
        <v/>
      </c>
      <c r="AI4510" t="str">
        <f t="shared" si="848"/>
        <v/>
      </c>
      <c r="AJ4510" t="str">
        <f t="shared" si="849"/>
        <v/>
      </c>
      <c r="AK4510" t="str">
        <f t="shared" si="850"/>
        <v>ORD26005194</v>
      </c>
      <c r="AL4510">
        <f>IF(E4510&lt;&gt;"CAPTURE","",COUNTIF(Orders!$H:$H,AK4510))</f>
        <v>1</v>
      </c>
      <c r="AP4510" t="str">
        <f t="shared" si="851"/>
        <v>Matched to Order</v>
      </c>
      <c r="AQ4510">
        <f>IF(COUNTIF($A$2:A4510,A4510)=1,1,0)</f>
        <v>1</v>
      </c>
    </row>
    <row r="4511" spans="1:43" x14ac:dyDescent="0.3">
      <c r="A4511" t="s">
        <v>17039</v>
      </c>
      <c r="C4511" t="s">
        <v>10287</v>
      </c>
      <c r="D4511" s="1">
        <v>46289</v>
      </c>
      <c r="E4511" t="s">
        <v>11819</v>
      </c>
      <c r="F4511" t="s">
        <v>9</v>
      </c>
      <c r="G4511">
        <v>1898</v>
      </c>
      <c r="H4511">
        <v>0</v>
      </c>
      <c r="I4511">
        <v>0</v>
      </c>
      <c r="J4511">
        <v>1898</v>
      </c>
      <c r="K4511" s="1">
        <v>46291</v>
      </c>
      <c r="L4511" t="s">
        <v>16845</v>
      </c>
      <c r="M4511">
        <f t="shared" si="840"/>
        <v>1</v>
      </c>
      <c r="N4511">
        <f>COUNTIF(Orders!$A:$A,C4511)</f>
        <v>1</v>
      </c>
      <c r="P4511">
        <f>COUNTIF(Orders!$H:$H,UPPER(SUBSTITUTE(TRIM(C4511),"-","")))</f>
        <v>1</v>
      </c>
      <c r="R4511" t="str">
        <f t="shared" si="841"/>
        <v>Matched Order Reference</v>
      </c>
      <c r="S4511">
        <f t="shared" si="842"/>
        <v>1</v>
      </c>
      <c r="V4511" cm="1">
        <f t="array" ref="V4511">IF(E4511&lt;&gt;"CAPTURE",0,SUMPRODUCT((MDR_Rates!$A$2:$A$10=F4511)*(G4511&gt;MDR_Rates!$B$2:$B$10)*((MDR_Rates!$C$2:$C$10="")+(G4511&lt;=MDR_Rates!$C$2:$C$10))*MDR_Rates!$D$2:$D$10))</f>
        <v>0</v>
      </c>
      <c r="W4511">
        <f t="shared" si="843"/>
        <v>0</v>
      </c>
      <c r="X4511">
        <f t="shared" si="844"/>
        <v>0</v>
      </c>
      <c r="Y4511">
        <f t="shared" si="845"/>
        <v>0</v>
      </c>
      <c r="Z4511">
        <f t="shared" si="846"/>
        <v>0</v>
      </c>
      <c r="AG4511" t="str">
        <f t="shared" si="847"/>
        <v/>
      </c>
      <c r="AI4511" t="str">
        <f t="shared" si="848"/>
        <v/>
      </c>
      <c r="AJ4511" t="str">
        <f t="shared" si="849"/>
        <v/>
      </c>
      <c r="AK4511" t="str">
        <f t="shared" si="850"/>
        <v>ORD26005212</v>
      </c>
      <c r="AL4511">
        <f>IF(E4511&lt;&gt;"CAPTURE","",COUNTIF(Orders!$H:$H,AK4511))</f>
        <v>1</v>
      </c>
      <c r="AP4511" t="str">
        <f t="shared" si="851"/>
        <v>Matched to Order</v>
      </c>
      <c r="AQ4511">
        <f>IF(COUNTIF($A$2:A4511,A4511)=1,1,0)</f>
        <v>1</v>
      </c>
    </row>
    <row r="4512" spans="1:43" x14ac:dyDescent="0.3">
      <c r="A4512" t="s">
        <v>17040</v>
      </c>
      <c r="C4512" t="s">
        <v>10289</v>
      </c>
      <c r="D4512" s="1">
        <v>46289</v>
      </c>
      <c r="E4512" t="s">
        <v>11819</v>
      </c>
      <c r="F4512" t="s">
        <v>17</v>
      </c>
      <c r="G4512">
        <v>7998</v>
      </c>
      <c r="H4512">
        <v>127.97</v>
      </c>
      <c r="I4512">
        <v>23.03</v>
      </c>
      <c r="J4512">
        <v>7847</v>
      </c>
      <c r="K4512" s="1">
        <v>46291</v>
      </c>
      <c r="L4512" t="s">
        <v>16845</v>
      </c>
      <c r="M4512">
        <f t="shared" si="840"/>
        <v>1</v>
      </c>
      <c r="N4512">
        <f>COUNTIF(Orders!$A:$A,C4512)</f>
        <v>1</v>
      </c>
      <c r="P4512">
        <f>COUNTIF(Orders!$H:$H,UPPER(SUBSTITUTE(TRIM(C4512),"-","")))</f>
        <v>1</v>
      </c>
      <c r="R4512" t="str">
        <f t="shared" si="841"/>
        <v>Matched Order Reference</v>
      </c>
      <c r="S4512">
        <f t="shared" si="842"/>
        <v>1</v>
      </c>
      <c r="V4512" cm="1">
        <f t="array" ref="V4512">IF(E4512&lt;&gt;"CAPTURE",0,SUMPRODUCT((MDR_Rates!$A$2:$A$10=F4512)*(G4512&gt;MDR_Rates!$B$2:$B$10)*((MDR_Rates!$C$2:$C$10="")+(G4512&lt;=MDR_Rates!$C$2:$C$10))*MDR_Rates!$D$2:$D$10))</f>
        <v>1.6</v>
      </c>
      <c r="W4512">
        <f t="shared" si="843"/>
        <v>127.97</v>
      </c>
      <c r="X4512">
        <f t="shared" si="844"/>
        <v>23.03</v>
      </c>
      <c r="Y4512">
        <f t="shared" si="845"/>
        <v>0</v>
      </c>
      <c r="Z4512">
        <f t="shared" si="846"/>
        <v>0</v>
      </c>
      <c r="AG4512" t="str">
        <f t="shared" si="847"/>
        <v/>
      </c>
      <c r="AI4512" t="str">
        <f t="shared" si="848"/>
        <v/>
      </c>
      <c r="AJ4512" t="str">
        <f t="shared" si="849"/>
        <v/>
      </c>
      <c r="AK4512" t="str">
        <f t="shared" si="850"/>
        <v>ORD26005213</v>
      </c>
      <c r="AL4512">
        <f>IF(E4512&lt;&gt;"CAPTURE","",COUNTIF(Orders!$H:$H,AK4512))</f>
        <v>1</v>
      </c>
      <c r="AP4512" t="str">
        <f t="shared" si="851"/>
        <v>Matched to Order</v>
      </c>
      <c r="AQ4512">
        <f>IF(COUNTIF($A$2:A4512,A4512)=1,1,0)</f>
        <v>1</v>
      </c>
    </row>
    <row r="4513" spans="1:43" x14ac:dyDescent="0.3">
      <c r="A4513" t="s">
        <v>17041</v>
      </c>
      <c r="C4513" t="s">
        <v>10501</v>
      </c>
      <c r="D4513" s="1">
        <v>46289</v>
      </c>
      <c r="E4513" t="s">
        <v>11819</v>
      </c>
      <c r="F4513" t="s">
        <v>9</v>
      </c>
      <c r="G4513">
        <v>4999</v>
      </c>
      <c r="H4513">
        <v>15</v>
      </c>
      <c r="I4513">
        <v>2.7</v>
      </c>
      <c r="J4513">
        <v>4981.3</v>
      </c>
      <c r="K4513" s="1">
        <v>46291</v>
      </c>
      <c r="L4513" t="s">
        <v>16845</v>
      </c>
      <c r="M4513">
        <f t="shared" si="840"/>
        <v>1</v>
      </c>
      <c r="N4513">
        <f>COUNTIF(Orders!$A:$A,C4513)</f>
        <v>1</v>
      </c>
      <c r="P4513">
        <f>COUNTIF(Orders!$H:$H,UPPER(SUBSTITUTE(TRIM(C4513),"-","")))</f>
        <v>1</v>
      </c>
      <c r="R4513" t="str">
        <f t="shared" si="841"/>
        <v>Matched Order Reference</v>
      </c>
      <c r="S4513">
        <f t="shared" si="842"/>
        <v>1</v>
      </c>
      <c r="V4513" cm="1">
        <f t="array" ref="V4513">IF(E4513&lt;&gt;"CAPTURE",0,SUMPRODUCT((MDR_Rates!$A$2:$A$10=F4513)*(G4513&gt;MDR_Rates!$B$2:$B$10)*((MDR_Rates!$C$2:$C$10="")+(G4513&lt;=MDR_Rates!$C$2:$C$10))*MDR_Rates!$D$2:$D$10))</f>
        <v>0.3</v>
      </c>
      <c r="W4513">
        <f t="shared" si="843"/>
        <v>15</v>
      </c>
      <c r="X4513">
        <f t="shared" si="844"/>
        <v>2.7</v>
      </c>
      <c r="Y4513">
        <f t="shared" si="845"/>
        <v>0</v>
      </c>
      <c r="Z4513">
        <f t="shared" si="846"/>
        <v>0</v>
      </c>
      <c r="AG4513" t="str">
        <f t="shared" si="847"/>
        <v/>
      </c>
      <c r="AI4513" t="str">
        <f t="shared" si="848"/>
        <v/>
      </c>
      <c r="AJ4513" t="str">
        <f t="shared" si="849"/>
        <v/>
      </c>
      <c r="AK4513" t="str">
        <f t="shared" si="850"/>
        <v>ORD26005323</v>
      </c>
      <c r="AL4513">
        <f>IF(E4513&lt;&gt;"CAPTURE","",COUNTIF(Orders!$H:$H,AK4513))</f>
        <v>1</v>
      </c>
      <c r="AP4513" t="str">
        <f t="shared" si="851"/>
        <v>Matched to Order</v>
      </c>
      <c r="AQ4513">
        <f>IF(COUNTIF($A$2:A4513,A4513)=1,1,0)</f>
        <v>1</v>
      </c>
    </row>
    <row r="4514" spans="1:43" x14ac:dyDescent="0.3">
      <c r="A4514" t="s">
        <v>17042</v>
      </c>
      <c r="C4514" t="s">
        <v>10663</v>
      </c>
      <c r="D4514" s="1">
        <v>46289</v>
      </c>
      <c r="E4514" t="s">
        <v>11819</v>
      </c>
      <c r="F4514" t="s">
        <v>9</v>
      </c>
      <c r="G4514">
        <v>2697</v>
      </c>
      <c r="H4514">
        <v>8.09</v>
      </c>
      <c r="I4514">
        <v>1.46</v>
      </c>
      <c r="J4514">
        <v>2687.45</v>
      </c>
      <c r="K4514" s="1">
        <v>46291</v>
      </c>
      <c r="L4514" t="s">
        <v>16845</v>
      </c>
      <c r="M4514">
        <f t="shared" si="840"/>
        <v>1</v>
      </c>
      <c r="N4514">
        <f>COUNTIF(Orders!$A:$A,C4514)</f>
        <v>1</v>
      </c>
      <c r="P4514">
        <f>COUNTIF(Orders!$H:$H,UPPER(SUBSTITUTE(TRIM(C4514),"-","")))</f>
        <v>1</v>
      </c>
      <c r="R4514" t="str">
        <f t="shared" si="841"/>
        <v>Matched Order Reference</v>
      </c>
      <c r="S4514">
        <f t="shared" si="842"/>
        <v>1</v>
      </c>
      <c r="V4514" cm="1">
        <f t="array" ref="V4514">IF(E4514&lt;&gt;"CAPTURE",0,SUMPRODUCT((MDR_Rates!$A$2:$A$10=F4514)*(G4514&gt;MDR_Rates!$B$2:$B$10)*((MDR_Rates!$C$2:$C$10="")+(G4514&lt;=MDR_Rates!$C$2:$C$10))*MDR_Rates!$D$2:$D$10))</f>
        <v>0.3</v>
      </c>
      <c r="W4514">
        <f t="shared" si="843"/>
        <v>8.09</v>
      </c>
      <c r="X4514">
        <f t="shared" si="844"/>
        <v>1.46</v>
      </c>
      <c r="Y4514">
        <f t="shared" si="845"/>
        <v>0</v>
      </c>
      <c r="Z4514">
        <f t="shared" si="846"/>
        <v>0</v>
      </c>
      <c r="AG4514" t="str">
        <f t="shared" si="847"/>
        <v/>
      </c>
      <c r="AI4514" t="str">
        <f t="shared" si="848"/>
        <v/>
      </c>
      <c r="AJ4514" t="str">
        <f t="shared" si="849"/>
        <v/>
      </c>
      <c r="AK4514" t="str">
        <f t="shared" si="850"/>
        <v>ORD26005405</v>
      </c>
      <c r="AL4514">
        <f>IF(E4514&lt;&gt;"CAPTURE","",COUNTIF(Orders!$H:$H,AK4514))</f>
        <v>1</v>
      </c>
      <c r="AP4514" t="str">
        <f t="shared" si="851"/>
        <v>Matched to Order</v>
      </c>
      <c r="AQ4514">
        <f>IF(COUNTIF($A$2:A4514,A4514)=1,1,0)</f>
        <v>1</v>
      </c>
    </row>
    <row r="4515" spans="1:43" x14ac:dyDescent="0.3">
      <c r="A4515" t="s">
        <v>17043</v>
      </c>
      <c r="C4515" t="s">
        <v>10671</v>
      </c>
      <c r="D4515" s="1">
        <v>46289</v>
      </c>
      <c r="E4515" t="s">
        <v>11819</v>
      </c>
      <c r="F4515" t="s">
        <v>33</v>
      </c>
      <c r="G4515">
        <v>1799</v>
      </c>
      <c r="H4515">
        <v>26.99</v>
      </c>
      <c r="I4515">
        <v>4.8600000000000003</v>
      </c>
      <c r="J4515">
        <v>1767.15</v>
      </c>
      <c r="K4515" s="1">
        <v>46291</v>
      </c>
      <c r="L4515" t="s">
        <v>16845</v>
      </c>
      <c r="M4515">
        <f t="shared" si="840"/>
        <v>1</v>
      </c>
      <c r="N4515">
        <f>COUNTIF(Orders!$A:$A,C4515)</f>
        <v>1</v>
      </c>
      <c r="P4515">
        <f>COUNTIF(Orders!$H:$H,UPPER(SUBSTITUTE(TRIM(C4515),"-","")))</f>
        <v>1</v>
      </c>
      <c r="R4515" t="str">
        <f t="shared" si="841"/>
        <v>Matched Order Reference</v>
      </c>
      <c r="S4515">
        <f t="shared" si="842"/>
        <v>1</v>
      </c>
      <c r="V4515" cm="1">
        <f t="array" ref="V4515">IF(E4515&lt;&gt;"CAPTURE",0,SUMPRODUCT((MDR_Rates!$A$2:$A$10=F4515)*(G4515&gt;MDR_Rates!$B$2:$B$10)*((MDR_Rates!$C$2:$C$10="")+(G4515&lt;=MDR_Rates!$C$2:$C$10))*MDR_Rates!$D$2:$D$10))</f>
        <v>1.5</v>
      </c>
      <c r="W4515">
        <f t="shared" si="843"/>
        <v>26.99</v>
      </c>
      <c r="X4515">
        <f t="shared" si="844"/>
        <v>4.8600000000000003</v>
      </c>
      <c r="Y4515">
        <f t="shared" si="845"/>
        <v>0</v>
      </c>
      <c r="Z4515">
        <f t="shared" si="846"/>
        <v>0</v>
      </c>
      <c r="AG4515" t="str">
        <f t="shared" si="847"/>
        <v/>
      </c>
      <c r="AI4515" t="str">
        <f t="shared" si="848"/>
        <v/>
      </c>
      <c r="AJ4515" t="str">
        <f t="shared" si="849"/>
        <v/>
      </c>
      <c r="AK4515" t="str">
        <f t="shared" si="850"/>
        <v>ORD26005409</v>
      </c>
      <c r="AL4515">
        <f>IF(E4515&lt;&gt;"CAPTURE","",COUNTIF(Orders!$H:$H,AK4515))</f>
        <v>1</v>
      </c>
      <c r="AP4515" t="str">
        <f t="shared" si="851"/>
        <v>Matched to Order</v>
      </c>
      <c r="AQ4515">
        <f>IF(COUNTIF($A$2:A4515,A4515)=1,1,0)</f>
        <v>1</v>
      </c>
    </row>
    <row r="4516" spans="1:43" x14ac:dyDescent="0.3">
      <c r="A4516" t="s">
        <v>17044</v>
      </c>
      <c r="C4516" t="s">
        <v>10675</v>
      </c>
      <c r="D4516" s="1">
        <v>46289</v>
      </c>
      <c r="E4516" t="s">
        <v>11819</v>
      </c>
      <c r="F4516" t="s">
        <v>17</v>
      </c>
      <c r="G4516">
        <v>9097</v>
      </c>
      <c r="H4516">
        <v>145.55000000000001</v>
      </c>
      <c r="I4516">
        <v>26.2</v>
      </c>
      <c r="J4516">
        <v>8925.25</v>
      </c>
      <c r="K4516" s="1">
        <v>46291</v>
      </c>
      <c r="L4516" t="s">
        <v>16845</v>
      </c>
      <c r="M4516">
        <f t="shared" si="840"/>
        <v>1</v>
      </c>
      <c r="N4516">
        <f>COUNTIF(Orders!$A:$A,C4516)</f>
        <v>1</v>
      </c>
      <c r="P4516">
        <f>COUNTIF(Orders!$H:$H,UPPER(SUBSTITUTE(TRIM(C4516),"-","")))</f>
        <v>1</v>
      </c>
      <c r="R4516" t="str">
        <f t="shared" si="841"/>
        <v>Matched Order Reference</v>
      </c>
      <c r="S4516">
        <f t="shared" si="842"/>
        <v>1</v>
      </c>
      <c r="V4516" cm="1">
        <f t="array" ref="V4516">IF(E4516&lt;&gt;"CAPTURE",0,SUMPRODUCT((MDR_Rates!$A$2:$A$10=F4516)*(G4516&gt;MDR_Rates!$B$2:$B$10)*((MDR_Rates!$C$2:$C$10="")+(G4516&lt;=MDR_Rates!$C$2:$C$10))*MDR_Rates!$D$2:$D$10))</f>
        <v>1.6</v>
      </c>
      <c r="W4516">
        <f t="shared" si="843"/>
        <v>145.55000000000001</v>
      </c>
      <c r="X4516">
        <f t="shared" si="844"/>
        <v>26.2</v>
      </c>
      <c r="Y4516">
        <f t="shared" si="845"/>
        <v>0</v>
      </c>
      <c r="Z4516">
        <f t="shared" si="846"/>
        <v>0</v>
      </c>
      <c r="AG4516" t="str">
        <f t="shared" si="847"/>
        <v/>
      </c>
      <c r="AI4516" t="str">
        <f t="shared" si="848"/>
        <v/>
      </c>
      <c r="AJ4516" t="str">
        <f t="shared" si="849"/>
        <v/>
      </c>
      <c r="AK4516" t="str">
        <f t="shared" si="850"/>
        <v>ORD26005411</v>
      </c>
      <c r="AL4516">
        <f>IF(E4516&lt;&gt;"CAPTURE","",COUNTIF(Orders!$H:$H,AK4516))</f>
        <v>1</v>
      </c>
      <c r="AP4516" t="str">
        <f t="shared" si="851"/>
        <v>Matched to Order</v>
      </c>
      <c r="AQ4516">
        <f>IF(COUNTIF($A$2:A4516,A4516)=1,1,0)</f>
        <v>1</v>
      </c>
    </row>
    <row r="4517" spans="1:43" x14ac:dyDescent="0.3">
      <c r="A4517" t="s">
        <v>17045</v>
      </c>
      <c r="C4517" t="s">
        <v>10681</v>
      </c>
      <c r="D4517" s="1">
        <v>46289</v>
      </c>
      <c r="E4517" t="s">
        <v>11819</v>
      </c>
      <c r="F4517" t="s">
        <v>9</v>
      </c>
      <c r="G4517">
        <v>1299</v>
      </c>
      <c r="H4517">
        <v>0</v>
      </c>
      <c r="I4517">
        <v>0</v>
      </c>
      <c r="J4517">
        <v>1299</v>
      </c>
      <c r="K4517" s="1">
        <v>46291</v>
      </c>
      <c r="L4517" t="s">
        <v>16845</v>
      </c>
      <c r="M4517">
        <f t="shared" si="840"/>
        <v>1</v>
      </c>
      <c r="N4517">
        <f>COUNTIF(Orders!$A:$A,C4517)</f>
        <v>1</v>
      </c>
      <c r="P4517">
        <f>COUNTIF(Orders!$H:$H,UPPER(SUBSTITUTE(TRIM(C4517),"-","")))</f>
        <v>1</v>
      </c>
      <c r="R4517" t="str">
        <f t="shared" si="841"/>
        <v>Matched Order Reference</v>
      </c>
      <c r="S4517">
        <f t="shared" si="842"/>
        <v>1</v>
      </c>
      <c r="V4517" cm="1">
        <f t="array" ref="V4517">IF(E4517&lt;&gt;"CAPTURE",0,SUMPRODUCT((MDR_Rates!$A$2:$A$10=F4517)*(G4517&gt;MDR_Rates!$B$2:$B$10)*((MDR_Rates!$C$2:$C$10="")+(G4517&lt;=MDR_Rates!$C$2:$C$10))*MDR_Rates!$D$2:$D$10))</f>
        <v>0</v>
      </c>
      <c r="W4517">
        <f t="shared" si="843"/>
        <v>0</v>
      </c>
      <c r="X4517">
        <f t="shared" si="844"/>
        <v>0</v>
      </c>
      <c r="Y4517">
        <f t="shared" si="845"/>
        <v>0</v>
      </c>
      <c r="Z4517">
        <f t="shared" si="846"/>
        <v>0</v>
      </c>
      <c r="AG4517" t="str">
        <f t="shared" si="847"/>
        <v/>
      </c>
      <c r="AI4517" t="str">
        <f t="shared" si="848"/>
        <v/>
      </c>
      <c r="AJ4517" t="str">
        <f t="shared" si="849"/>
        <v/>
      </c>
      <c r="AK4517" t="str">
        <f t="shared" si="850"/>
        <v>ORD26005414</v>
      </c>
      <c r="AL4517">
        <f>IF(E4517&lt;&gt;"CAPTURE","",COUNTIF(Orders!$H:$H,AK4517))</f>
        <v>1</v>
      </c>
      <c r="AP4517" t="str">
        <f t="shared" si="851"/>
        <v>Matched to Order</v>
      </c>
      <c r="AQ4517">
        <f>IF(COUNTIF($A$2:A4517,A4517)=1,1,0)</f>
        <v>1</v>
      </c>
    </row>
    <row r="4518" spans="1:43" x14ac:dyDescent="0.3">
      <c r="A4518" t="s">
        <v>17046</v>
      </c>
      <c r="C4518" t="s">
        <v>10725</v>
      </c>
      <c r="D4518" s="1">
        <v>46289</v>
      </c>
      <c r="E4518" t="s">
        <v>11819</v>
      </c>
      <c r="F4518" t="s">
        <v>17</v>
      </c>
      <c r="G4518">
        <v>2798</v>
      </c>
      <c r="H4518">
        <v>44.77</v>
      </c>
      <c r="I4518">
        <v>8.06</v>
      </c>
      <c r="J4518">
        <v>2745.17</v>
      </c>
      <c r="K4518" s="1">
        <v>46291</v>
      </c>
      <c r="L4518" t="s">
        <v>16845</v>
      </c>
      <c r="M4518">
        <f t="shared" si="840"/>
        <v>1</v>
      </c>
      <c r="N4518">
        <f>COUNTIF(Orders!$A:$A,C4518)</f>
        <v>1</v>
      </c>
      <c r="P4518">
        <f>COUNTIF(Orders!$H:$H,UPPER(SUBSTITUTE(TRIM(C4518),"-","")))</f>
        <v>1</v>
      </c>
      <c r="R4518" t="str">
        <f t="shared" si="841"/>
        <v>Matched Order Reference</v>
      </c>
      <c r="S4518">
        <f t="shared" si="842"/>
        <v>1</v>
      </c>
      <c r="V4518" cm="1">
        <f t="array" ref="V4518">IF(E4518&lt;&gt;"CAPTURE",0,SUMPRODUCT((MDR_Rates!$A$2:$A$10=F4518)*(G4518&gt;MDR_Rates!$B$2:$B$10)*((MDR_Rates!$C$2:$C$10="")+(G4518&lt;=MDR_Rates!$C$2:$C$10))*MDR_Rates!$D$2:$D$10))</f>
        <v>1.6</v>
      </c>
      <c r="W4518">
        <f t="shared" si="843"/>
        <v>44.77</v>
      </c>
      <c r="X4518">
        <f t="shared" si="844"/>
        <v>8.06</v>
      </c>
      <c r="Y4518">
        <f t="shared" si="845"/>
        <v>0</v>
      </c>
      <c r="Z4518">
        <f t="shared" si="846"/>
        <v>0</v>
      </c>
      <c r="AG4518" t="str">
        <f t="shared" si="847"/>
        <v/>
      </c>
      <c r="AI4518" t="str">
        <f t="shared" si="848"/>
        <v/>
      </c>
      <c r="AJ4518" t="str">
        <f t="shared" si="849"/>
        <v/>
      </c>
      <c r="AK4518" t="str">
        <f t="shared" si="850"/>
        <v>ORD26005437</v>
      </c>
      <c r="AL4518">
        <f>IF(E4518&lt;&gt;"CAPTURE","",COUNTIF(Orders!$H:$H,AK4518))</f>
        <v>1</v>
      </c>
      <c r="AP4518" t="str">
        <f t="shared" si="851"/>
        <v>Matched to Order</v>
      </c>
      <c r="AQ4518">
        <f>IF(COUNTIF($A$2:A4518,A4518)=1,1,0)</f>
        <v>1</v>
      </c>
    </row>
    <row r="4519" spans="1:43" x14ac:dyDescent="0.3">
      <c r="A4519" t="s">
        <v>17047</v>
      </c>
      <c r="C4519" t="s">
        <v>10915</v>
      </c>
      <c r="D4519" s="1">
        <v>46289</v>
      </c>
      <c r="E4519" t="s">
        <v>11819</v>
      </c>
      <c r="F4519" t="s">
        <v>33</v>
      </c>
      <c r="G4519">
        <v>1848</v>
      </c>
      <c r="H4519">
        <v>27.72</v>
      </c>
      <c r="I4519">
        <v>4.99</v>
      </c>
      <c r="J4519">
        <v>1815.29</v>
      </c>
      <c r="K4519" s="1">
        <v>46291</v>
      </c>
      <c r="L4519" t="s">
        <v>16845</v>
      </c>
      <c r="M4519">
        <f t="shared" si="840"/>
        <v>1</v>
      </c>
      <c r="N4519">
        <f>COUNTIF(Orders!$A:$A,C4519)</f>
        <v>1</v>
      </c>
      <c r="P4519">
        <f>COUNTIF(Orders!$H:$H,UPPER(SUBSTITUTE(TRIM(C4519),"-","")))</f>
        <v>1</v>
      </c>
      <c r="R4519" t="str">
        <f t="shared" si="841"/>
        <v>Matched Order Reference</v>
      </c>
      <c r="S4519">
        <f t="shared" si="842"/>
        <v>1</v>
      </c>
      <c r="V4519" cm="1">
        <f t="array" ref="V4519">IF(E4519&lt;&gt;"CAPTURE",0,SUMPRODUCT((MDR_Rates!$A$2:$A$10=F4519)*(G4519&gt;MDR_Rates!$B$2:$B$10)*((MDR_Rates!$C$2:$C$10="")+(G4519&lt;=MDR_Rates!$C$2:$C$10))*MDR_Rates!$D$2:$D$10))</f>
        <v>1.5</v>
      </c>
      <c r="W4519">
        <f t="shared" si="843"/>
        <v>27.72</v>
      </c>
      <c r="X4519">
        <f t="shared" si="844"/>
        <v>4.99</v>
      </c>
      <c r="Y4519">
        <f t="shared" si="845"/>
        <v>0</v>
      </c>
      <c r="Z4519">
        <f t="shared" si="846"/>
        <v>0</v>
      </c>
      <c r="AG4519" t="str">
        <f t="shared" si="847"/>
        <v/>
      </c>
      <c r="AI4519" t="str">
        <f t="shared" si="848"/>
        <v/>
      </c>
      <c r="AJ4519" t="str">
        <f t="shared" si="849"/>
        <v/>
      </c>
      <c r="AK4519" t="str">
        <f t="shared" si="850"/>
        <v>ORD26005535</v>
      </c>
      <c r="AL4519">
        <f>IF(E4519&lt;&gt;"CAPTURE","",COUNTIF(Orders!$H:$H,AK4519))</f>
        <v>1</v>
      </c>
      <c r="AP4519" t="str">
        <f t="shared" si="851"/>
        <v>Matched to Order</v>
      </c>
      <c r="AQ4519">
        <f>IF(COUNTIF($A$2:A4519,A4519)=1,1,0)</f>
        <v>1</v>
      </c>
    </row>
    <row r="4520" spans="1:43" x14ac:dyDescent="0.3">
      <c r="A4520" t="s">
        <v>17048</v>
      </c>
      <c r="C4520" t="s">
        <v>10968</v>
      </c>
      <c r="D4520" s="1">
        <v>46289</v>
      </c>
      <c r="E4520" t="s">
        <v>11819</v>
      </c>
      <c r="F4520" t="s">
        <v>44</v>
      </c>
      <c r="G4520">
        <v>2598</v>
      </c>
      <c r="H4520">
        <v>44.17</v>
      </c>
      <c r="I4520">
        <v>7.95</v>
      </c>
      <c r="J4520">
        <v>2545.88</v>
      </c>
      <c r="K4520" s="1">
        <v>46291</v>
      </c>
      <c r="L4520" t="s">
        <v>16845</v>
      </c>
      <c r="M4520">
        <f t="shared" si="840"/>
        <v>1</v>
      </c>
      <c r="N4520">
        <f>COUNTIF(Orders!$A:$A,C4520)</f>
        <v>1</v>
      </c>
      <c r="P4520">
        <f>COUNTIF(Orders!$H:$H,UPPER(SUBSTITUTE(TRIM(C4520),"-","")))</f>
        <v>1</v>
      </c>
      <c r="R4520" t="str">
        <f t="shared" si="841"/>
        <v>Matched Order Reference</v>
      </c>
      <c r="S4520">
        <f t="shared" si="842"/>
        <v>1</v>
      </c>
      <c r="V4520" cm="1">
        <f t="array" ref="V4520">IF(E4520&lt;&gt;"CAPTURE",0,SUMPRODUCT((MDR_Rates!$A$2:$A$10=F4520)*(G4520&gt;MDR_Rates!$B$2:$B$10)*((MDR_Rates!$C$2:$C$10="")+(G4520&lt;=MDR_Rates!$C$2:$C$10))*MDR_Rates!$D$2:$D$10))</f>
        <v>1.7</v>
      </c>
      <c r="W4520">
        <f t="shared" si="843"/>
        <v>44.17</v>
      </c>
      <c r="X4520">
        <f t="shared" si="844"/>
        <v>7.95</v>
      </c>
      <c r="Y4520">
        <f t="shared" si="845"/>
        <v>0</v>
      </c>
      <c r="Z4520">
        <f t="shared" si="846"/>
        <v>0</v>
      </c>
      <c r="AG4520" t="str">
        <f t="shared" si="847"/>
        <v/>
      </c>
      <c r="AI4520" t="str">
        <f t="shared" si="848"/>
        <v/>
      </c>
      <c r="AJ4520" t="str">
        <f t="shared" si="849"/>
        <v/>
      </c>
      <c r="AK4520" t="str">
        <f t="shared" si="850"/>
        <v>ORD26005562</v>
      </c>
      <c r="AL4520">
        <f>IF(E4520&lt;&gt;"CAPTURE","",COUNTIF(Orders!$H:$H,AK4520))</f>
        <v>1</v>
      </c>
      <c r="AP4520" t="str">
        <f t="shared" si="851"/>
        <v>Matched to Order</v>
      </c>
      <c r="AQ4520">
        <f>IF(COUNTIF($A$2:A4520,A4520)=1,1,0)</f>
        <v>1</v>
      </c>
    </row>
    <row r="4521" spans="1:43" x14ac:dyDescent="0.3">
      <c r="A4521" t="s">
        <v>17049</v>
      </c>
      <c r="C4521" t="s">
        <v>10998</v>
      </c>
      <c r="D4521" s="1">
        <v>46289</v>
      </c>
      <c r="E4521" t="s">
        <v>11819</v>
      </c>
      <c r="F4521" t="s">
        <v>9</v>
      </c>
      <c r="G4521">
        <v>12998</v>
      </c>
      <c r="H4521">
        <v>38.99</v>
      </c>
      <c r="I4521">
        <v>7.02</v>
      </c>
      <c r="J4521">
        <v>12951.99</v>
      </c>
      <c r="K4521" s="1">
        <v>46291</v>
      </c>
      <c r="L4521" t="s">
        <v>16845</v>
      </c>
      <c r="M4521">
        <f t="shared" si="840"/>
        <v>1</v>
      </c>
      <c r="N4521">
        <f>COUNTIF(Orders!$A:$A,C4521)</f>
        <v>1</v>
      </c>
      <c r="P4521">
        <f>COUNTIF(Orders!$H:$H,UPPER(SUBSTITUTE(TRIM(C4521),"-","")))</f>
        <v>1</v>
      </c>
      <c r="R4521" t="str">
        <f t="shared" si="841"/>
        <v>Matched Order Reference</v>
      </c>
      <c r="S4521">
        <f t="shared" si="842"/>
        <v>1</v>
      </c>
      <c r="V4521" cm="1">
        <f t="array" ref="V4521">IF(E4521&lt;&gt;"CAPTURE",0,SUMPRODUCT((MDR_Rates!$A$2:$A$10=F4521)*(G4521&gt;MDR_Rates!$B$2:$B$10)*((MDR_Rates!$C$2:$C$10="")+(G4521&lt;=MDR_Rates!$C$2:$C$10))*MDR_Rates!$D$2:$D$10))</f>
        <v>0.3</v>
      </c>
      <c r="W4521">
        <f t="shared" si="843"/>
        <v>38.99</v>
      </c>
      <c r="X4521">
        <f t="shared" si="844"/>
        <v>7.02</v>
      </c>
      <c r="Y4521">
        <f t="shared" si="845"/>
        <v>0</v>
      </c>
      <c r="Z4521">
        <f t="shared" si="846"/>
        <v>0</v>
      </c>
      <c r="AG4521" t="str">
        <f t="shared" si="847"/>
        <v/>
      </c>
      <c r="AI4521" t="str">
        <f t="shared" si="848"/>
        <v/>
      </c>
      <c r="AJ4521" t="str">
        <f t="shared" si="849"/>
        <v/>
      </c>
      <c r="AK4521" t="str">
        <f t="shared" si="850"/>
        <v>ORD26005578</v>
      </c>
      <c r="AL4521">
        <f>IF(E4521&lt;&gt;"CAPTURE","",COUNTIF(Orders!$H:$H,AK4521))</f>
        <v>1</v>
      </c>
      <c r="AP4521" t="str">
        <f t="shared" si="851"/>
        <v>Matched to Order</v>
      </c>
      <c r="AQ4521">
        <f>IF(COUNTIF($A$2:A4521,A4521)=1,1,0)</f>
        <v>1</v>
      </c>
    </row>
    <row r="4522" spans="1:43" x14ac:dyDescent="0.3">
      <c r="A4522" t="s">
        <v>17050</v>
      </c>
      <c r="C4522" t="s">
        <v>11136</v>
      </c>
      <c r="D4522" s="1">
        <v>46289</v>
      </c>
      <c r="E4522" t="s">
        <v>11819</v>
      </c>
      <c r="F4522" t="s">
        <v>9</v>
      </c>
      <c r="G4522">
        <v>2499</v>
      </c>
      <c r="H4522">
        <v>7.5</v>
      </c>
      <c r="I4522">
        <v>1.35</v>
      </c>
      <c r="J4522">
        <v>2490.15</v>
      </c>
      <c r="K4522" s="1">
        <v>46291</v>
      </c>
      <c r="L4522" t="s">
        <v>16845</v>
      </c>
      <c r="M4522">
        <f t="shared" si="840"/>
        <v>1</v>
      </c>
      <c r="N4522">
        <f>COUNTIF(Orders!$A:$A,C4522)</f>
        <v>1</v>
      </c>
      <c r="P4522">
        <f>COUNTIF(Orders!$H:$H,UPPER(SUBSTITUTE(TRIM(C4522),"-","")))</f>
        <v>1</v>
      </c>
      <c r="R4522" t="str">
        <f t="shared" si="841"/>
        <v>Matched Order Reference</v>
      </c>
      <c r="S4522">
        <f t="shared" si="842"/>
        <v>1</v>
      </c>
      <c r="V4522" cm="1">
        <f t="array" ref="V4522">IF(E4522&lt;&gt;"CAPTURE",0,SUMPRODUCT((MDR_Rates!$A$2:$A$10=F4522)*(G4522&gt;MDR_Rates!$B$2:$B$10)*((MDR_Rates!$C$2:$C$10="")+(G4522&lt;=MDR_Rates!$C$2:$C$10))*MDR_Rates!$D$2:$D$10))</f>
        <v>0.3</v>
      </c>
      <c r="W4522">
        <f t="shared" si="843"/>
        <v>7.5</v>
      </c>
      <c r="X4522">
        <f t="shared" si="844"/>
        <v>1.35</v>
      </c>
      <c r="Y4522">
        <f t="shared" si="845"/>
        <v>0</v>
      </c>
      <c r="Z4522">
        <f t="shared" si="846"/>
        <v>0</v>
      </c>
      <c r="AG4522" t="str">
        <f t="shared" si="847"/>
        <v/>
      </c>
      <c r="AI4522" t="str">
        <f t="shared" si="848"/>
        <v/>
      </c>
      <c r="AJ4522" t="str">
        <f t="shared" si="849"/>
        <v/>
      </c>
      <c r="AK4522" t="str">
        <f t="shared" si="850"/>
        <v>ORD26005648</v>
      </c>
      <c r="AL4522">
        <f>IF(E4522&lt;&gt;"CAPTURE","",COUNTIF(Orders!$H:$H,AK4522))</f>
        <v>1</v>
      </c>
      <c r="AP4522" t="str">
        <f t="shared" si="851"/>
        <v>Matched to Order</v>
      </c>
      <c r="AQ4522">
        <f>IF(COUNTIF($A$2:A4522,A4522)=1,1,0)</f>
        <v>1</v>
      </c>
    </row>
    <row r="4523" spans="1:43" x14ac:dyDescent="0.3">
      <c r="A4523" t="s">
        <v>17051</v>
      </c>
      <c r="C4523" t="s">
        <v>11213</v>
      </c>
      <c r="D4523" s="1">
        <v>46289</v>
      </c>
      <c r="E4523" t="s">
        <v>11819</v>
      </c>
      <c r="F4523" t="s">
        <v>9</v>
      </c>
      <c r="G4523">
        <v>3348</v>
      </c>
      <c r="H4523">
        <v>10.039999999999999</v>
      </c>
      <c r="I4523">
        <v>1.81</v>
      </c>
      <c r="J4523">
        <v>3336.15</v>
      </c>
      <c r="K4523" s="1">
        <v>46291</v>
      </c>
      <c r="L4523" t="s">
        <v>16845</v>
      </c>
      <c r="M4523">
        <f t="shared" si="840"/>
        <v>1</v>
      </c>
      <c r="N4523">
        <f>COUNTIF(Orders!$A:$A,C4523)</f>
        <v>1</v>
      </c>
      <c r="P4523">
        <f>COUNTIF(Orders!$H:$H,UPPER(SUBSTITUTE(TRIM(C4523),"-","")))</f>
        <v>1</v>
      </c>
      <c r="R4523" t="str">
        <f t="shared" si="841"/>
        <v>Matched Order Reference</v>
      </c>
      <c r="S4523">
        <f t="shared" si="842"/>
        <v>1</v>
      </c>
      <c r="V4523" cm="1">
        <f t="array" ref="V4523">IF(E4523&lt;&gt;"CAPTURE",0,SUMPRODUCT((MDR_Rates!$A$2:$A$10=F4523)*(G4523&gt;MDR_Rates!$B$2:$B$10)*((MDR_Rates!$C$2:$C$10="")+(G4523&lt;=MDR_Rates!$C$2:$C$10))*MDR_Rates!$D$2:$D$10))</f>
        <v>0.3</v>
      </c>
      <c r="W4523">
        <f t="shared" si="843"/>
        <v>10.039999999999999</v>
      </c>
      <c r="X4523">
        <f t="shared" si="844"/>
        <v>1.81</v>
      </c>
      <c r="Y4523">
        <f t="shared" si="845"/>
        <v>0</v>
      </c>
      <c r="Z4523">
        <f t="shared" si="846"/>
        <v>0</v>
      </c>
      <c r="AG4523" t="str">
        <f t="shared" si="847"/>
        <v/>
      </c>
      <c r="AI4523" t="str">
        <f t="shared" si="848"/>
        <v/>
      </c>
      <c r="AJ4523" t="str">
        <f t="shared" si="849"/>
        <v/>
      </c>
      <c r="AK4523" t="str">
        <f t="shared" si="850"/>
        <v>ORD26005689</v>
      </c>
      <c r="AL4523">
        <f>IF(E4523&lt;&gt;"CAPTURE","",COUNTIF(Orders!$H:$H,AK4523))</f>
        <v>1</v>
      </c>
      <c r="AP4523" t="str">
        <f t="shared" si="851"/>
        <v>Matched to Order</v>
      </c>
      <c r="AQ4523">
        <f>IF(COUNTIF($A$2:A4523,A4523)=1,1,0)</f>
        <v>1</v>
      </c>
    </row>
    <row r="4524" spans="1:43" x14ac:dyDescent="0.3">
      <c r="A4524" t="s">
        <v>17052</v>
      </c>
      <c r="C4524" t="s">
        <v>11217</v>
      </c>
      <c r="D4524" s="1">
        <v>46289</v>
      </c>
      <c r="E4524" t="s">
        <v>11819</v>
      </c>
      <c r="F4524" t="s">
        <v>9</v>
      </c>
      <c r="G4524">
        <v>4999</v>
      </c>
      <c r="H4524">
        <v>15</v>
      </c>
      <c r="I4524">
        <v>2.7</v>
      </c>
      <c r="J4524">
        <v>4981.3</v>
      </c>
      <c r="K4524" s="1">
        <v>46291</v>
      </c>
      <c r="L4524" t="s">
        <v>16845</v>
      </c>
      <c r="M4524">
        <f t="shared" si="840"/>
        <v>1</v>
      </c>
      <c r="N4524">
        <f>COUNTIF(Orders!$A:$A,C4524)</f>
        <v>1</v>
      </c>
      <c r="P4524">
        <f>COUNTIF(Orders!$H:$H,UPPER(SUBSTITUTE(TRIM(C4524),"-","")))</f>
        <v>1</v>
      </c>
      <c r="R4524" t="str">
        <f t="shared" si="841"/>
        <v>Matched Order Reference</v>
      </c>
      <c r="S4524">
        <f t="shared" si="842"/>
        <v>1</v>
      </c>
      <c r="V4524" cm="1">
        <f t="array" ref="V4524">IF(E4524&lt;&gt;"CAPTURE",0,SUMPRODUCT((MDR_Rates!$A$2:$A$10=F4524)*(G4524&gt;MDR_Rates!$B$2:$B$10)*((MDR_Rates!$C$2:$C$10="")+(G4524&lt;=MDR_Rates!$C$2:$C$10))*MDR_Rates!$D$2:$D$10))</f>
        <v>0.3</v>
      </c>
      <c r="W4524">
        <f t="shared" si="843"/>
        <v>15</v>
      </c>
      <c r="X4524">
        <f t="shared" si="844"/>
        <v>2.7</v>
      </c>
      <c r="Y4524">
        <f t="shared" si="845"/>
        <v>0</v>
      </c>
      <c r="Z4524">
        <f t="shared" si="846"/>
        <v>0</v>
      </c>
      <c r="AG4524" t="str">
        <f t="shared" si="847"/>
        <v/>
      </c>
      <c r="AI4524" t="str">
        <f t="shared" si="848"/>
        <v/>
      </c>
      <c r="AJ4524" t="str">
        <f t="shared" si="849"/>
        <v/>
      </c>
      <c r="AK4524" t="str">
        <f t="shared" si="850"/>
        <v>ORD26005691</v>
      </c>
      <c r="AL4524">
        <f>IF(E4524&lt;&gt;"CAPTURE","",COUNTIF(Orders!$H:$H,AK4524))</f>
        <v>1</v>
      </c>
      <c r="AP4524" t="str">
        <f t="shared" si="851"/>
        <v>Matched to Order</v>
      </c>
      <c r="AQ4524">
        <f>IF(COUNTIF($A$2:A4524,A4524)=1,1,0)</f>
        <v>1</v>
      </c>
    </row>
    <row r="4525" spans="1:43" x14ac:dyDescent="0.3">
      <c r="A4525" t="s">
        <v>17053</v>
      </c>
      <c r="C4525" t="s">
        <v>11511</v>
      </c>
      <c r="D4525" s="1">
        <v>46289</v>
      </c>
      <c r="E4525" t="s">
        <v>11819</v>
      </c>
      <c r="F4525" t="s">
        <v>9</v>
      </c>
      <c r="G4525">
        <v>6097</v>
      </c>
      <c r="H4525">
        <v>18.29</v>
      </c>
      <c r="I4525">
        <v>3.29</v>
      </c>
      <c r="J4525">
        <v>6075.42</v>
      </c>
      <c r="K4525" s="1">
        <v>46291</v>
      </c>
      <c r="L4525" t="s">
        <v>16845</v>
      </c>
      <c r="M4525">
        <f t="shared" si="840"/>
        <v>1</v>
      </c>
      <c r="N4525">
        <f>COUNTIF(Orders!$A:$A,C4525)</f>
        <v>1</v>
      </c>
      <c r="P4525">
        <f>COUNTIF(Orders!$H:$H,UPPER(SUBSTITUTE(TRIM(C4525),"-","")))</f>
        <v>1</v>
      </c>
      <c r="R4525" t="str">
        <f t="shared" si="841"/>
        <v>Matched Order Reference</v>
      </c>
      <c r="S4525">
        <f t="shared" si="842"/>
        <v>1</v>
      </c>
      <c r="V4525" cm="1">
        <f t="array" ref="V4525">IF(E4525&lt;&gt;"CAPTURE",0,SUMPRODUCT((MDR_Rates!$A$2:$A$10=F4525)*(G4525&gt;MDR_Rates!$B$2:$B$10)*((MDR_Rates!$C$2:$C$10="")+(G4525&lt;=MDR_Rates!$C$2:$C$10))*MDR_Rates!$D$2:$D$10))</f>
        <v>0.3</v>
      </c>
      <c r="W4525">
        <f t="shared" si="843"/>
        <v>18.29</v>
      </c>
      <c r="X4525">
        <f t="shared" si="844"/>
        <v>3.29</v>
      </c>
      <c r="Y4525">
        <f t="shared" si="845"/>
        <v>0</v>
      </c>
      <c r="Z4525">
        <f t="shared" si="846"/>
        <v>0</v>
      </c>
      <c r="AG4525" t="str">
        <f t="shared" si="847"/>
        <v/>
      </c>
      <c r="AI4525" t="str">
        <f t="shared" si="848"/>
        <v/>
      </c>
      <c r="AJ4525" t="str">
        <f t="shared" si="849"/>
        <v/>
      </c>
      <c r="AK4525" t="str">
        <f t="shared" si="850"/>
        <v>ORD26005845</v>
      </c>
      <c r="AL4525">
        <f>IF(E4525&lt;&gt;"CAPTURE","",COUNTIF(Orders!$H:$H,AK4525))</f>
        <v>1</v>
      </c>
      <c r="AP4525" t="str">
        <f t="shared" si="851"/>
        <v>Matched to Order</v>
      </c>
      <c r="AQ4525">
        <f>IF(COUNTIF($A$2:A4525,A4525)=1,1,0)</f>
        <v>1</v>
      </c>
    </row>
    <row r="4526" spans="1:43" x14ac:dyDescent="0.3">
      <c r="A4526" t="s">
        <v>17054</v>
      </c>
      <c r="C4526" t="s">
        <v>11537</v>
      </c>
      <c r="D4526" s="1">
        <v>46289</v>
      </c>
      <c r="E4526" t="s">
        <v>11819</v>
      </c>
      <c r="F4526" t="s">
        <v>9</v>
      </c>
      <c r="G4526">
        <v>1299</v>
      </c>
      <c r="H4526">
        <v>0</v>
      </c>
      <c r="I4526">
        <v>0</v>
      </c>
      <c r="J4526">
        <v>1299</v>
      </c>
      <c r="K4526" s="1">
        <v>46291</v>
      </c>
      <c r="L4526" t="s">
        <v>16845</v>
      </c>
      <c r="M4526">
        <f t="shared" si="840"/>
        <v>1</v>
      </c>
      <c r="N4526">
        <f>COUNTIF(Orders!$A:$A,C4526)</f>
        <v>1</v>
      </c>
      <c r="P4526">
        <f>COUNTIF(Orders!$H:$H,UPPER(SUBSTITUTE(TRIM(C4526),"-","")))</f>
        <v>1</v>
      </c>
      <c r="R4526" t="str">
        <f t="shared" si="841"/>
        <v>Matched Order Reference</v>
      </c>
      <c r="S4526">
        <f t="shared" si="842"/>
        <v>1</v>
      </c>
      <c r="V4526" cm="1">
        <f t="array" ref="V4526">IF(E4526&lt;&gt;"CAPTURE",0,SUMPRODUCT((MDR_Rates!$A$2:$A$10=F4526)*(G4526&gt;MDR_Rates!$B$2:$B$10)*((MDR_Rates!$C$2:$C$10="")+(G4526&lt;=MDR_Rates!$C$2:$C$10))*MDR_Rates!$D$2:$D$10))</f>
        <v>0</v>
      </c>
      <c r="W4526">
        <f t="shared" si="843"/>
        <v>0</v>
      </c>
      <c r="X4526">
        <f t="shared" si="844"/>
        <v>0</v>
      </c>
      <c r="Y4526">
        <f t="shared" si="845"/>
        <v>0</v>
      </c>
      <c r="Z4526">
        <f t="shared" si="846"/>
        <v>0</v>
      </c>
      <c r="AG4526" t="str">
        <f t="shared" si="847"/>
        <v/>
      </c>
      <c r="AI4526" t="str">
        <f t="shared" si="848"/>
        <v/>
      </c>
      <c r="AJ4526" t="str">
        <f t="shared" si="849"/>
        <v/>
      </c>
      <c r="AK4526" t="str">
        <f t="shared" si="850"/>
        <v>ORD26005859</v>
      </c>
      <c r="AL4526">
        <f>IF(E4526&lt;&gt;"CAPTURE","",COUNTIF(Orders!$H:$H,AK4526))</f>
        <v>1</v>
      </c>
      <c r="AP4526" t="str">
        <f t="shared" si="851"/>
        <v>Matched to Order</v>
      </c>
      <c r="AQ4526">
        <f>IF(COUNTIF($A$2:A4526,A4526)=1,1,0)</f>
        <v>1</v>
      </c>
    </row>
    <row r="4527" spans="1:43" x14ac:dyDescent="0.3">
      <c r="A4527" t="s">
        <v>17055</v>
      </c>
      <c r="C4527" t="s">
        <v>11546</v>
      </c>
      <c r="D4527" s="1">
        <v>46289</v>
      </c>
      <c r="E4527" t="s">
        <v>11819</v>
      </c>
      <c r="F4527" t="s">
        <v>33</v>
      </c>
      <c r="G4527">
        <v>499</v>
      </c>
      <c r="H4527">
        <v>7.49</v>
      </c>
      <c r="I4527">
        <v>1.35</v>
      </c>
      <c r="J4527">
        <v>490.16</v>
      </c>
      <c r="K4527" s="1">
        <v>46291</v>
      </c>
      <c r="L4527" t="s">
        <v>16845</v>
      </c>
      <c r="M4527">
        <f t="shared" si="840"/>
        <v>1</v>
      </c>
      <c r="N4527">
        <f>COUNTIF(Orders!$A:$A,C4527)</f>
        <v>1</v>
      </c>
      <c r="P4527">
        <f>COUNTIF(Orders!$H:$H,UPPER(SUBSTITUTE(TRIM(C4527),"-","")))</f>
        <v>1</v>
      </c>
      <c r="R4527" t="str">
        <f t="shared" si="841"/>
        <v>Matched Order Reference</v>
      </c>
      <c r="S4527">
        <f t="shared" si="842"/>
        <v>1</v>
      </c>
      <c r="V4527" cm="1">
        <f t="array" ref="V4527">IF(E4527&lt;&gt;"CAPTURE",0,SUMPRODUCT((MDR_Rates!$A$2:$A$10=F4527)*(G4527&gt;MDR_Rates!$B$2:$B$10)*((MDR_Rates!$C$2:$C$10="")+(G4527&lt;=MDR_Rates!$C$2:$C$10))*MDR_Rates!$D$2:$D$10))</f>
        <v>1.5</v>
      </c>
      <c r="W4527">
        <f t="shared" si="843"/>
        <v>7.49</v>
      </c>
      <c r="X4527">
        <f t="shared" si="844"/>
        <v>1.35</v>
      </c>
      <c r="Y4527">
        <f t="shared" si="845"/>
        <v>0</v>
      </c>
      <c r="Z4527">
        <f t="shared" si="846"/>
        <v>0</v>
      </c>
      <c r="AG4527" t="str">
        <f t="shared" si="847"/>
        <v/>
      </c>
      <c r="AI4527" t="str">
        <f t="shared" si="848"/>
        <v/>
      </c>
      <c r="AJ4527" t="str">
        <f t="shared" si="849"/>
        <v/>
      </c>
      <c r="AK4527" t="str">
        <f t="shared" si="850"/>
        <v>ORD26005864</v>
      </c>
      <c r="AL4527">
        <f>IF(E4527&lt;&gt;"CAPTURE","",COUNTIF(Orders!$H:$H,AK4527))</f>
        <v>1</v>
      </c>
      <c r="AP4527" t="str">
        <f t="shared" si="851"/>
        <v>Matched to Order</v>
      </c>
      <c r="AQ4527">
        <f>IF(COUNTIF($A$2:A4527,A4527)=1,1,0)</f>
        <v>1</v>
      </c>
    </row>
    <row r="4528" spans="1:43" x14ac:dyDescent="0.3">
      <c r="A4528" t="s">
        <v>17056</v>
      </c>
      <c r="C4528" t="s">
        <v>17057</v>
      </c>
      <c r="D4528" s="1">
        <v>46289</v>
      </c>
      <c r="E4528" t="s">
        <v>11819</v>
      </c>
      <c r="F4528" t="s">
        <v>9</v>
      </c>
      <c r="G4528">
        <v>2499</v>
      </c>
      <c r="H4528">
        <v>7.5</v>
      </c>
      <c r="I4528">
        <v>1.35</v>
      </c>
      <c r="J4528">
        <v>2490.15</v>
      </c>
      <c r="K4528" s="1">
        <v>46291</v>
      </c>
      <c r="L4528" t="s">
        <v>16845</v>
      </c>
      <c r="M4528">
        <f t="shared" si="840"/>
        <v>1</v>
      </c>
      <c r="N4528">
        <f>COUNTIF(Orders!$A:$A,C4528)</f>
        <v>1</v>
      </c>
      <c r="P4528">
        <f>COUNTIF(Orders!$H:$H,UPPER(SUBSTITUTE(TRIM(C4528),"-","")))</f>
        <v>1</v>
      </c>
      <c r="R4528" t="str">
        <f t="shared" si="841"/>
        <v>Matched Order Reference</v>
      </c>
      <c r="S4528">
        <f t="shared" si="842"/>
        <v>1</v>
      </c>
      <c r="V4528" cm="1">
        <f t="array" ref="V4528">IF(E4528&lt;&gt;"CAPTURE",0,SUMPRODUCT((MDR_Rates!$A$2:$A$10=F4528)*(G4528&gt;MDR_Rates!$B$2:$B$10)*((MDR_Rates!$C$2:$C$10="")+(G4528&lt;=MDR_Rates!$C$2:$C$10))*MDR_Rates!$D$2:$D$10))</f>
        <v>0.3</v>
      </c>
      <c r="W4528">
        <f t="shared" si="843"/>
        <v>7.5</v>
      </c>
      <c r="X4528">
        <f t="shared" si="844"/>
        <v>1.35</v>
      </c>
      <c r="Y4528">
        <f t="shared" si="845"/>
        <v>0</v>
      </c>
      <c r="Z4528">
        <f t="shared" si="846"/>
        <v>0</v>
      </c>
      <c r="AG4528" t="str">
        <f t="shared" si="847"/>
        <v/>
      </c>
      <c r="AI4528" t="str">
        <f t="shared" si="848"/>
        <v/>
      </c>
      <c r="AJ4528" t="str">
        <f t="shared" si="849"/>
        <v/>
      </c>
      <c r="AK4528" t="str">
        <f t="shared" si="850"/>
        <v>ORD26005872</v>
      </c>
      <c r="AL4528">
        <f>IF(E4528&lt;&gt;"CAPTURE","",COUNTIF(Orders!$H:$H,AK4528))</f>
        <v>1</v>
      </c>
      <c r="AP4528" t="str">
        <f t="shared" si="851"/>
        <v>Matched to Order</v>
      </c>
      <c r="AQ4528">
        <f>IF(COUNTIF($A$2:A4528,A4528)=1,1,0)</f>
        <v>1</v>
      </c>
    </row>
    <row r="4529" spans="1:43" x14ac:dyDescent="0.3">
      <c r="A4529" t="s">
        <v>17058</v>
      </c>
      <c r="C4529" t="s">
        <v>11580</v>
      </c>
      <c r="D4529" s="1">
        <v>46289</v>
      </c>
      <c r="E4529" t="s">
        <v>11819</v>
      </c>
      <c r="F4529" t="s">
        <v>9</v>
      </c>
      <c r="G4529">
        <v>9998</v>
      </c>
      <c r="H4529">
        <v>29.99</v>
      </c>
      <c r="I4529">
        <v>5.4</v>
      </c>
      <c r="J4529">
        <v>9962.61</v>
      </c>
      <c r="K4529" s="1">
        <v>46291</v>
      </c>
      <c r="L4529" t="s">
        <v>16845</v>
      </c>
      <c r="M4529">
        <f t="shared" si="840"/>
        <v>1</v>
      </c>
      <c r="N4529">
        <f>COUNTIF(Orders!$A:$A,C4529)</f>
        <v>1</v>
      </c>
      <c r="P4529">
        <f>COUNTIF(Orders!$H:$H,UPPER(SUBSTITUTE(TRIM(C4529),"-","")))</f>
        <v>1</v>
      </c>
      <c r="R4529" t="str">
        <f t="shared" si="841"/>
        <v>Matched Order Reference</v>
      </c>
      <c r="S4529">
        <f t="shared" si="842"/>
        <v>1</v>
      </c>
      <c r="V4529" cm="1">
        <f t="array" ref="V4529">IF(E4529&lt;&gt;"CAPTURE",0,SUMPRODUCT((MDR_Rates!$A$2:$A$10=F4529)*(G4529&gt;MDR_Rates!$B$2:$B$10)*((MDR_Rates!$C$2:$C$10="")+(G4529&lt;=MDR_Rates!$C$2:$C$10))*MDR_Rates!$D$2:$D$10))</f>
        <v>0.3</v>
      </c>
      <c r="W4529">
        <f t="shared" si="843"/>
        <v>29.99</v>
      </c>
      <c r="X4529">
        <f t="shared" si="844"/>
        <v>5.4</v>
      </c>
      <c r="Y4529">
        <f t="shared" si="845"/>
        <v>0</v>
      </c>
      <c r="Z4529">
        <f t="shared" si="846"/>
        <v>0</v>
      </c>
      <c r="AG4529" t="str">
        <f t="shared" si="847"/>
        <v/>
      </c>
      <c r="AI4529" t="str">
        <f t="shared" si="848"/>
        <v/>
      </c>
      <c r="AJ4529" t="str">
        <f t="shared" si="849"/>
        <v/>
      </c>
      <c r="AK4529" t="str">
        <f t="shared" si="850"/>
        <v>ORD26005883</v>
      </c>
      <c r="AL4529">
        <f>IF(E4529&lt;&gt;"CAPTURE","",COUNTIF(Orders!$H:$H,AK4529))</f>
        <v>1</v>
      </c>
      <c r="AP4529" t="str">
        <f t="shared" si="851"/>
        <v>Matched to Order</v>
      </c>
      <c r="AQ4529">
        <f>IF(COUNTIF($A$2:A4529,A4529)=1,1,0)</f>
        <v>1</v>
      </c>
    </row>
    <row r="4530" spans="1:43" x14ac:dyDescent="0.3">
      <c r="A4530" t="s">
        <v>17059</v>
      </c>
      <c r="C4530" t="s">
        <v>11584</v>
      </c>
      <c r="D4530" s="1">
        <v>46289</v>
      </c>
      <c r="E4530" t="s">
        <v>11819</v>
      </c>
      <c r="F4530" t="s">
        <v>9</v>
      </c>
      <c r="G4530">
        <v>1598</v>
      </c>
      <c r="H4530">
        <v>0</v>
      </c>
      <c r="I4530">
        <v>0</v>
      </c>
      <c r="J4530">
        <v>1598</v>
      </c>
      <c r="K4530" s="1">
        <v>46291</v>
      </c>
      <c r="L4530" t="s">
        <v>16845</v>
      </c>
      <c r="M4530">
        <f t="shared" si="840"/>
        <v>1</v>
      </c>
      <c r="N4530">
        <f>COUNTIF(Orders!$A:$A,C4530)</f>
        <v>1</v>
      </c>
      <c r="P4530">
        <f>COUNTIF(Orders!$H:$H,UPPER(SUBSTITUTE(TRIM(C4530),"-","")))</f>
        <v>1</v>
      </c>
      <c r="R4530" t="str">
        <f t="shared" si="841"/>
        <v>Matched Order Reference</v>
      </c>
      <c r="S4530">
        <f t="shared" si="842"/>
        <v>1</v>
      </c>
      <c r="V4530" cm="1">
        <f t="array" ref="V4530">IF(E4530&lt;&gt;"CAPTURE",0,SUMPRODUCT((MDR_Rates!$A$2:$A$10=F4530)*(G4530&gt;MDR_Rates!$B$2:$B$10)*((MDR_Rates!$C$2:$C$10="")+(G4530&lt;=MDR_Rates!$C$2:$C$10))*MDR_Rates!$D$2:$D$10))</f>
        <v>0</v>
      </c>
      <c r="W4530">
        <f t="shared" si="843"/>
        <v>0</v>
      </c>
      <c r="X4530">
        <f t="shared" si="844"/>
        <v>0</v>
      </c>
      <c r="Y4530">
        <f t="shared" si="845"/>
        <v>0</v>
      </c>
      <c r="Z4530">
        <f t="shared" si="846"/>
        <v>0</v>
      </c>
      <c r="AG4530" t="str">
        <f t="shared" si="847"/>
        <v/>
      </c>
      <c r="AI4530" t="str">
        <f t="shared" si="848"/>
        <v/>
      </c>
      <c r="AJ4530" t="str">
        <f t="shared" si="849"/>
        <v/>
      </c>
      <c r="AK4530" t="str">
        <f t="shared" si="850"/>
        <v>ORD26005885</v>
      </c>
      <c r="AL4530">
        <f>IF(E4530&lt;&gt;"CAPTURE","",COUNTIF(Orders!$H:$H,AK4530))</f>
        <v>1</v>
      </c>
      <c r="AP4530" t="str">
        <f t="shared" si="851"/>
        <v>Matched to Order</v>
      </c>
      <c r="AQ4530">
        <f>IF(COUNTIF($A$2:A4530,A4530)=1,1,0)</f>
        <v>1</v>
      </c>
    </row>
    <row r="4531" spans="1:43" x14ac:dyDescent="0.3">
      <c r="A4531" t="s">
        <v>17060</v>
      </c>
      <c r="C4531" t="s">
        <v>11625</v>
      </c>
      <c r="D4531" s="1">
        <v>46289</v>
      </c>
      <c r="E4531" t="s">
        <v>11819</v>
      </c>
      <c r="F4531" t="s">
        <v>9</v>
      </c>
      <c r="G4531">
        <v>6297</v>
      </c>
      <c r="H4531">
        <v>18.89</v>
      </c>
      <c r="I4531">
        <v>3.4</v>
      </c>
      <c r="J4531">
        <v>6274.71</v>
      </c>
      <c r="K4531" s="1">
        <v>46291</v>
      </c>
      <c r="L4531" t="s">
        <v>16845</v>
      </c>
      <c r="M4531">
        <f t="shared" si="840"/>
        <v>1</v>
      </c>
      <c r="N4531">
        <f>COUNTIF(Orders!$A:$A,C4531)</f>
        <v>1</v>
      </c>
      <c r="P4531">
        <f>COUNTIF(Orders!$H:$H,UPPER(SUBSTITUTE(TRIM(C4531),"-","")))</f>
        <v>1</v>
      </c>
      <c r="R4531" t="str">
        <f t="shared" si="841"/>
        <v>Matched Order Reference</v>
      </c>
      <c r="S4531">
        <f t="shared" si="842"/>
        <v>1</v>
      </c>
      <c r="V4531" cm="1">
        <f t="array" ref="V4531">IF(E4531&lt;&gt;"CAPTURE",0,SUMPRODUCT((MDR_Rates!$A$2:$A$10=F4531)*(G4531&gt;MDR_Rates!$B$2:$B$10)*((MDR_Rates!$C$2:$C$10="")+(G4531&lt;=MDR_Rates!$C$2:$C$10))*MDR_Rates!$D$2:$D$10))</f>
        <v>0.3</v>
      </c>
      <c r="W4531">
        <f t="shared" si="843"/>
        <v>18.89</v>
      </c>
      <c r="X4531">
        <f t="shared" si="844"/>
        <v>3.4</v>
      </c>
      <c r="Y4531">
        <f t="shared" si="845"/>
        <v>0</v>
      </c>
      <c r="Z4531">
        <f t="shared" si="846"/>
        <v>0</v>
      </c>
      <c r="AG4531" t="str">
        <f t="shared" si="847"/>
        <v/>
      </c>
      <c r="AI4531" t="str">
        <f t="shared" si="848"/>
        <v/>
      </c>
      <c r="AJ4531" t="str">
        <f t="shared" si="849"/>
        <v/>
      </c>
      <c r="AK4531" t="str">
        <f t="shared" si="850"/>
        <v>ORD26005906</v>
      </c>
      <c r="AL4531">
        <f>IF(E4531&lt;&gt;"CAPTURE","",COUNTIF(Orders!$H:$H,AK4531))</f>
        <v>1</v>
      </c>
      <c r="AP4531" t="str">
        <f t="shared" si="851"/>
        <v>Matched to Order</v>
      </c>
      <c r="AQ4531">
        <f>IF(COUNTIF($A$2:A4531,A4531)=1,1,0)</f>
        <v>1</v>
      </c>
    </row>
    <row r="4532" spans="1:43" x14ac:dyDescent="0.3">
      <c r="A4532" t="s">
        <v>17061</v>
      </c>
      <c r="C4532" t="s">
        <v>11653</v>
      </c>
      <c r="D4532" s="1">
        <v>46289</v>
      </c>
      <c r="E4532" t="s">
        <v>11819</v>
      </c>
      <c r="F4532" t="s">
        <v>9</v>
      </c>
      <c r="G4532">
        <v>3447</v>
      </c>
      <c r="H4532">
        <v>10.34</v>
      </c>
      <c r="I4532">
        <v>1.86</v>
      </c>
      <c r="J4532">
        <v>3434.8</v>
      </c>
      <c r="K4532" s="1">
        <v>46291</v>
      </c>
      <c r="L4532" t="s">
        <v>16845</v>
      </c>
      <c r="M4532">
        <f t="shared" si="840"/>
        <v>1</v>
      </c>
      <c r="N4532">
        <f>COUNTIF(Orders!$A:$A,C4532)</f>
        <v>1</v>
      </c>
      <c r="P4532">
        <f>COUNTIF(Orders!$H:$H,UPPER(SUBSTITUTE(TRIM(C4532),"-","")))</f>
        <v>1</v>
      </c>
      <c r="R4532" t="str">
        <f t="shared" si="841"/>
        <v>Matched Order Reference</v>
      </c>
      <c r="S4532">
        <f t="shared" si="842"/>
        <v>1</v>
      </c>
      <c r="V4532" cm="1">
        <f t="array" ref="V4532">IF(E4532&lt;&gt;"CAPTURE",0,SUMPRODUCT((MDR_Rates!$A$2:$A$10=F4532)*(G4532&gt;MDR_Rates!$B$2:$B$10)*((MDR_Rates!$C$2:$C$10="")+(G4532&lt;=MDR_Rates!$C$2:$C$10))*MDR_Rates!$D$2:$D$10))</f>
        <v>0.3</v>
      </c>
      <c r="W4532">
        <f t="shared" si="843"/>
        <v>10.34</v>
      </c>
      <c r="X4532">
        <f t="shared" si="844"/>
        <v>1.86</v>
      </c>
      <c r="Y4532">
        <f t="shared" si="845"/>
        <v>0</v>
      </c>
      <c r="Z4532">
        <f t="shared" si="846"/>
        <v>0</v>
      </c>
      <c r="AG4532" t="str">
        <f t="shared" si="847"/>
        <v/>
      </c>
      <c r="AI4532" t="str">
        <f t="shared" si="848"/>
        <v/>
      </c>
      <c r="AJ4532" t="str">
        <f t="shared" si="849"/>
        <v/>
      </c>
      <c r="AK4532" t="str">
        <f t="shared" si="850"/>
        <v>ORD26005920</v>
      </c>
      <c r="AL4532">
        <f>IF(E4532&lt;&gt;"CAPTURE","",COUNTIF(Orders!$H:$H,AK4532))</f>
        <v>1</v>
      </c>
      <c r="AP4532" t="str">
        <f t="shared" si="851"/>
        <v>Matched to Order</v>
      </c>
      <c r="AQ4532">
        <f>IF(COUNTIF($A$2:A4532,A4532)=1,1,0)</f>
        <v>1</v>
      </c>
    </row>
    <row r="4533" spans="1:43" x14ac:dyDescent="0.3">
      <c r="A4533" t="s">
        <v>17062</v>
      </c>
      <c r="C4533" t="s">
        <v>11776</v>
      </c>
      <c r="D4533" s="1">
        <v>46289</v>
      </c>
      <c r="E4533" t="s">
        <v>11819</v>
      </c>
      <c r="F4533" t="s">
        <v>17</v>
      </c>
      <c r="G4533">
        <v>7998</v>
      </c>
      <c r="H4533">
        <v>127.97</v>
      </c>
      <c r="I4533">
        <v>23.03</v>
      </c>
      <c r="J4533">
        <v>7847</v>
      </c>
      <c r="K4533" s="1">
        <v>46291</v>
      </c>
      <c r="L4533" t="s">
        <v>16845</v>
      </c>
      <c r="M4533">
        <f t="shared" si="840"/>
        <v>1</v>
      </c>
      <c r="N4533">
        <f>COUNTIF(Orders!$A:$A,C4533)</f>
        <v>1</v>
      </c>
      <c r="P4533">
        <f>COUNTIF(Orders!$H:$H,UPPER(SUBSTITUTE(TRIM(C4533),"-","")))</f>
        <v>1</v>
      </c>
      <c r="R4533" t="str">
        <f t="shared" si="841"/>
        <v>Matched Order Reference</v>
      </c>
      <c r="S4533">
        <f t="shared" si="842"/>
        <v>1</v>
      </c>
      <c r="V4533" cm="1">
        <f t="array" ref="V4533">IF(E4533&lt;&gt;"CAPTURE",0,SUMPRODUCT((MDR_Rates!$A$2:$A$10=F4533)*(G4533&gt;MDR_Rates!$B$2:$B$10)*((MDR_Rates!$C$2:$C$10="")+(G4533&lt;=MDR_Rates!$C$2:$C$10))*MDR_Rates!$D$2:$D$10))</f>
        <v>1.6</v>
      </c>
      <c r="W4533">
        <f t="shared" si="843"/>
        <v>127.97</v>
      </c>
      <c r="X4533">
        <f t="shared" si="844"/>
        <v>23.03</v>
      </c>
      <c r="Y4533">
        <f t="shared" si="845"/>
        <v>0</v>
      </c>
      <c r="Z4533">
        <f t="shared" si="846"/>
        <v>0</v>
      </c>
      <c r="AG4533" t="str">
        <f t="shared" si="847"/>
        <v/>
      </c>
      <c r="AI4533" t="str">
        <f t="shared" si="848"/>
        <v/>
      </c>
      <c r="AJ4533" t="str">
        <f t="shared" si="849"/>
        <v/>
      </c>
      <c r="AK4533" t="str">
        <f t="shared" si="850"/>
        <v>ORD26005986</v>
      </c>
      <c r="AL4533">
        <f>IF(E4533&lt;&gt;"CAPTURE","",COUNTIF(Orders!$H:$H,AK4533))</f>
        <v>1</v>
      </c>
      <c r="AP4533" t="str">
        <f t="shared" si="851"/>
        <v>Matched to Order</v>
      </c>
      <c r="AQ4533">
        <f>IF(COUNTIF($A$2:A4533,A4533)=1,1,0)</f>
        <v>1</v>
      </c>
    </row>
    <row r="4534" spans="1:43" x14ac:dyDescent="0.3">
      <c r="A4534" t="s">
        <v>17063</v>
      </c>
      <c r="B4534" t="s">
        <v>15677</v>
      </c>
      <c r="D4534" s="1">
        <v>46289</v>
      </c>
      <c r="E4534" t="s">
        <v>12202</v>
      </c>
      <c r="F4534" t="s">
        <v>9</v>
      </c>
      <c r="G4534">
        <v>4597</v>
      </c>
      <c r="H4534">
        <v>0</v>
      </c>
      <c r="I4534">
        <v>0</v>
      </c>
      <c r="J4534">
        <v>-4597</v>
      </c>
      <c r="K4534" s="1">
        <v>46291</v>
      </c>
      <c r="L4534" t="s">
        <v>16845</v>
      </c>
      <c r="M4534">
        <f t="shared" si="840"/>
        <v>1</v>
      </c>
      <c r="N4534">
        <f>COUNTIF(Orders!$A:$A,C4534)</f>
        <v>0</v>
      </c>
      <c r="P4534">
        <f>COUNTIF(Orders!$H:$H,UPPER(SUBSTITUTE(TRIM(C4534),"-","")))</f>
        <v>1042575</v>
      </c>
      <c r="R4534" t="str">
        <f t="shared" si="841"/>
        <v>Refund</v>
      </c>
      <c r="S4534">
        <f t="shared" si="842"/>
        <v>0</v>
      </c>
      <c r="V4534" cm="1">
        <f t="array" ref="V4534">IF(E4534&lt;&gt;"CAPTURE",0,SUMPRODUCT((MDR_Rates!$A$2:$A$10=F4534)*(G4534&gt;MDR_Rates!$B$2:$B$10)*((MDR_Rates!$C$2:$C$10="")+(G4534&lt;=MDR_Rates!$C$2:$C$10))*MDR_Rates!$D$2:$D$10))</f>
        <v>0</v>
      </c>
      <c r="W4534">
        <f t="shared" si="843"/>
        <v>0</v>
      </c>
      <c r="X4534">
        <f t="shared" si="844"/>
        <v>0</v>
      </c>
      <c r="Y4534">
        <f t="shared" si="845"/>
        <v>0</v>
      </c>
      <c r="Z4534">
        <f t="shared" si="846"/>
        <v>0</v>
      </c>
      <c r="AG4534" t="str">
        <f t="shared" si="847"/>
        <v>Original Capture Found</v>
      </c>
      <c r="AI4534">
        <f t="shared" si="848"/>
        <v>4597</v>
      </c>
      <c r="AJ4534" t="str">
        <f t="shared" si="849"/>
        <v>Full Refund</v>
      </c>
      <c r="AK4534" t="str">
        <f t="shared" si="850"/>
        <v/>
      </c>
      <c r="AL4534" t="str">
        <f>IF(E4534&lt;&gt;"CAPTURE","",COUNTIF(Orders!$H:$H,AK4534))</f>
        <v/>
      </c>
      <c r="AP4534" t="str">
        <f t="shared" si="851"/>
        <v/>
      </c>
      <c r="AQ4534">
        <f>IF(COUNTIF($A$2:A4534,A4534)=1,1,0)</f>
        <v>1</v>
      </c>
    </row>
    <row r="4535" spans="1:43" x14ac:dyDescent="0.3">
      <c r="A4535" t="s">
        <v>17064</v>
      </c>
      <c r="B4535" t="s">
        <v>16425</v>
      </c>
      <c r="D4535" s="1">
        <v>46289</v>
      </c>
      <c r="E4535" t="s">
        <v>12202</v>
      </c>
      <c r="F4535" t="s">
        <v>44</v>
      </c>
      <c r="G4535">
        <v>599</v>
      </c>
      <c r="H4535">
        <v>0</v>
      </c>
      <c r="I4535">
        <v>0</v>
      </c>
      <c r="J4535">
        <v>-599</v>
      </c>
      <c r="K4535" s="1">
        <v>46291</v>
      </c>
      <c r="L4535" t="s">
        <v>16845</v>
      </c>
      <c r="M4535">
        <f t="shared" si="840"/>
        <v>1</v>
      </c>
      <c r="N4535">
        <f>COUNTIF(Orders!$A:$A,C4535)</f>
        <v>0</v>
      </c>
      <c r="P4535">
        <f>COUNTIF(Orders!$H:$H,UPPER(SUBSTITUTE(TRIM(C4535),"-","")))</f>
        <v>1042575</v>
      </c>
      <c r="R4535" t="str">
        <f t="shared" si="841"/>
        <v>Refund</v>
      </c>
      <c r="S4535">
        <f t="shared" si="842"/>
        <v>0</v>
      </c>
      <c r="V4535" cm="1">
        <f t="array" ref="V4535">IF(E4535&lt;&gt;"CAPTURE",0,SUMPRODUCT((MDR_Rates!$A$2:$A$10=F4535)*(G4535&gt;MDR_Rates!$B$2:$B$10)*((MDR_Rates!$C$2:$C$10="")+(G4535&lt;=MDR_Rates!$C$2:$C$10))*MDR_Rates!$D$2:$D$10))</f>
        <v>0</v>
      </c>
      <c r="W4535">
        <f t="shared" si="843"/>
        <v>0</v>
      </c>
      <c r="X4535">
        <f t="shared" si="844"/>
        <v>0</v>
      </c>
      <c r="Y4535">
        <f t="shared" si="845"/>
        <v>0</v>
      </c>
      <c r="Z4535">
        <f t="shared" si="846"/>
        <v>0</v>
      </c>
      <c r="AG4535" t="str">
        <f t="shared" si="847"/>
        <v>Original Capture Found</v>
      </c>
      <c r="AI4535">
        <f t="shared" si="848"/>
        <v>599</v>
      </c>
      <c r="AJ4535" t="str">
        <f t="shared" si="849"/>
        <v>Full Refund</v>
      </c>
      <c r="AK4535" t="str">
        <f t="shared" si="850"/>
        <v/>
      </c>
      <c r="AL4535" t="str">
        <f>IF(E4535&lt;&gt;"CAPTURE","",COUNTIF(Orders!$H:$H,AK4535))</f>
        <v/>
      </c>
      <c r="AP4535" t="str">
        <f t="shared" si="851"/>
        <v/>
      </c>
      <c r="AQ4535">
        <f>IF(COUNTIF($A$2:A4535,A4535)=1,1,0)</f>
        <v>1</v>
      </c>
    </row>
    <row r="4536" spans="1:43" x14ac:dyDescent="0.3">
      <c r="A4536" t="s">
        <v>17065</v>
      </c>
      <c r="B4536" t="s">
        <v>16160</v>
      </c>
      <c r="D4536" s="1">
        <v>46289</v>
      </c>
      <c r="E4536" t="s">
        <v>12202</v>
      </c>
      <c r="F4536" t="s">
        <v>17</v>
      </c>
      <c r="G4536">
        <v>1848</v>
      </c>
      <c r="H4536">
        <v>0</v>
      </c>
      <c r="I4536">
        <v>0</v>
      </c>
      <c r="J4536">
        <v>-1848</v>
      </c>
      <c r="K4536" s="1">
        <v>46291</v>
      </c>
      <c r="L4536" t="s">
        <v>16845</v>
      </c>
      <c r="M4536">
        <f t="shared" si="840"/>
        <v>1</v>
      </c>
      <c r="N4536">
        <f>COUNTIF(Orders!$A:$A,C4536)</f>
        <v>0</v>
      </c>
      <c r="P4536">
        <f>COUNTIF(Orders!$H:$H,UPPER(SUBSTITUTE(TRIM(C4536),"-","")))</f>
        <v>1042575</v>
      </c>
      <c r="R4536" t="str">
        <f t="shared" si="841"/>
        <v>Refund</v>
      </c>
      <c r="S4536">
        <f t="shared" si="842"/>
        <v>0</v>
      </c>
      <c r="V4536" cm="1">
        <f t="array" ref="V4536">IF(E4536&lt;&gt;"CAPTURE",0,SUMPRODUCT((MDR_Rates!$A$2:$A$10=F4536)*(G4536&gt;MDR_Rates!$B$2:$B$10)*((MDR_Rates!$C$2:$C$10="")+(G4536&lt;=MDR_Rates!$C$2:$C$10))*MDR_Rates!$D$2:$D$10))</f>
        <v>0</v>
      </c>
      <c r="W4536">
        <f t="shared" si="843"/>
        <v>0</v>
      </c>
      <c r="X4536">
        <f t="shared" si="844"/>
        <v>0</v>
      </c>
      <c r="Y4536">
        <f t="shared" si="845"/>
        <v>0</v>
      </c>
      <c r="Z4536">
        <f t="shared" si="846"/>
        <v>0</v>
      </c>
      <c r="AG4536" t="str">
        <f t="shared" si="847"/>
        <v>Original Capture Found</v>
      </c>
      <c r="AI4536">
        <f t="shared" si="848"/>
        <v>1848</v>
      </c>
      <c r="AJ4536" t="str">
        <f t="shared" si="849"/>
        <v>Full Refund</v>
      </c>
      <c r="AK4536" t="str">
        <f t="shared" si="850"/>
        <v/>
      </c>
      <c r="AL4536" t="str">
        <f>IF(E4536&lt;&gt;"CAPTURE","",COUNTIF(Orders!$H:$H,AK4536))</f>
        <v/>
      </c>
      <c r="AP4536" t="str">
        <f t="shared" si="851"/>
        <v/>
      </c>
      <c r="AQ4536">
        <f>IF(COUNTIF($A$2:A4536,A4536)=1,1,0)</f>
        <v>1</v>
      </c>
    </row>
    <row r="4537" spans="1:43" x14ac:dyDescent="0.3">
      <c r="A4537" t="s">
        <v>17066</v>
      </c>
      <c r="B4537" t="s">
        <v>16769</v>
      </c>
      <c r="D4537" s="1">
        <v>46289</v>
      </c>
      <c r="E4537" t="s">
        <v>12202</v>
      </c>
      <c r="F4537" t="s">
        <v>9</v>
      </c>
      <c r="G4537">
        <v>349</v>
      </c>
      <c r="H4537">
        <v>0</v>
      </c>
      <c r="I4537">
        <v>0</v>
      </c>
      <c r="J4537">
        <v>-349</v>
      </c>
      <c r="K4537" s="1">
        <v>46291</v>
      </c>
      <c r="L4537" t="s">
        <v>16845</v>
      </c>
      <c r="M4537">
        <f t="shared" si="840"/>
        <v>1</v>
      </c>
      <c r="N4537">
        <f>COUNTIF(Orders!$A:$A,C4537)</f>
        <v>0</v>
      </c>
      <c r="P4537">
        <f>COUNTIF(Orders!$H:$H,UPPER(SUBSTITUTE(TRIM(C4537),"-","")))</f>
        <v>1042575</v>
      </c>
      <c r="R4537" t="str">
        <f t="shared" si="841"/>
        <v>Refund</v>
      </c>
      <c r="S4537">
        <f t="shared" si="842"/>
        <v>0</v>
      </c>
      <c r="V4537" cm="1">
        <f t="array" ref="V4537">IF(E4537&lt;&gt;"CAPTURE",0,SUMPRODUCT((MDR_Rates!$A$2:$A$10=F4537)*(G4537&gt;MDR_Rates!$B$2:$B$10)*((MDR_Rates!$C$2:$C$10="")+(G4537&lt;=MDR_Rates!$C$2:$C$10))*MDR_Rates!$D$2:$D$10))</f>
        <v>0</v>
      </c>
      <c r="W4537">
        <f t="shared" si="843"/>
        <v>0</v>
      </c>
      <c r="X4537">
        <f t="shared" si="844"/>
        <v>0</v>
      </c>
      <c r="Y4537">
        <f t="shared" si="845"/>
        <v>0</v>
      </c>
      <c r="Z4537">
        <f t="shared" si="846"/>
        <v>0</v>
      </c>
      <c r="AG4537" t="str">
        <f t="shared" si="847"/>
        <v>Original Capture Found</v>
      </c>
      <c r="AI4537">
        <f t="shared" si="848"/>
        <v>349</v>
      </c>
      <c r="AJ4537" t="str">
        <f t="shared" si="849"/>
        <v>Full Refund</v>
      </c>
      <c r="AK4537" t="str">
        <f t="shared" si="850"/>
        <v/>
      </c>
      <c r="AL4537" t="str">
        <f>IF(E4537&lt;&gt;"CAPTURE","",COUNTIF(Orders!$H:$H,AK4537))</f>
        <v/>
      </c>
      <c r="AP4537" t="str">
        <f t="shared" si="851"/>
        <v/>
      </c>
      <c r="AQ4537">
        <f>IF(COUNTIF($A$2:A4537,A4537)=1,1,0)</f>
        <v>1</v>
      </c>
    </row>
    <row r="4538" spans="1:43" x14ac:dyDescent="0.3">
      <c r="A4538" t="s">
        <v>17067</v>
      </c>
      <c r="B4538" t="s">
        <v>16441</v>
      </c>
      <c r="D4538" s="1">
        <v>46289</v>
      </c>
      <c r="E4538" t="s">
        <v>12202</v>
      </c>
      <c r="F4538" t="s">
        <v>17</v>
      </c>
      <c r="G4538">
        <v>1499</v>
      </c>
      <c r="H4538">
        <v>0</v>
      </c>
      <c r="I4538">
        <v>0</v>
      </c>
      <c r="J4538">
        <v>-1499</v>
      </c>
      <c r="K4538" s="1">
        <v>46291</v>
      </c>
      <c r="L4538" t="s">
        <v>16845</v>
      </c>
      <c r="M4538">
        <f t="shared" si="840"/>
        <v>1</v>
      </c>
      <c r="N4538">
        <f>COUNTIF(Orders!$A:$A,C4538)</f>
        <v>0</v>
      </c>
      <c r="P4538">
        <f>COUNTIF(Orders!$H:$H,UPPER(SUBSTITUTE(TRIM(C4538),"-","")))</f>
        <v>1042575</v>
      </c>
      <c r="R4538" t="str">
        <f t="shared" si="841"/>
        <v>Refund</v>
      </c>
      <c r="S4538">
        <f t="shared" si="842"/>
        <v>0</v>
      </c>
      <c r="V4538" cm="1">
        <f t="array" ref="V4538">IF(E4538&lt;&gt;"CAPTURE",0,SUMPRODUCT((MDR_Rates!$A$2:$A$10=F4538)*(G4538&gt;MDR_Rates!$B$2:$B$10)*((MDR_Rates!$C$2:$C$10="")+(G4538&lt;=MDR_Rates!$C$2:$C$10))*MDR_Rates!$D$2:$D$10))</f>
        <v>0</v>
      </c>
      <c r="W4538">
        <f t="shared" si="843"/>
        <v>0</v>
      </c>
      <c r="X4538">
        <f t="shared" si="844"/>
        <v>0</v>
      </c>
      <c r="Y4538">
        <f t="shared" si="845"/>
        <v>0</v>
      </c>
      <c r="Z4538">
        <f t="shared" si="846"/>
        <v>0</v>
      </c>
      <c r="AG4538" t="str">
        <f t="shared" si="847"/>
        <v>Original Capture Found</v>
      </c>
      <c r="AI4538">
        <f t="shared" si="848"/>
        <v>1499</v>
      </c>
      <c r="AJ4538" t="str">
        <f t="shared" si="849"/>
        <v>Full Refund</v>
      </c>
      <c r="AK4538" t="str">
        <f t="shared" si="850"/>
        <v/>
      </c>
      <c r="AL4538" t="str">
        <f>IF(E4538&lt;&gt;"CAPTURE","",COUNTIF(Orders!$H:$H,AK4538))</f>
        <v/>
      </c>
      <c r="AP4538" t="str">
        <f t="shared" si="851"/>
        <v/>
      </c>
      <c r="AQ4538">
        <f>IF(COUNTIF($A$2:A4538,A4538)=1,1,0)</f>
        <v>1</v>
      </c>
    </row>
    <row r="4539" spans="1:43" x14ac:dyDescent="0.3">
      <c r="A4539" t="s">
        <v>17068</v>
      </c>
      <c r="B4539" t="s">
        <v>16261</v>
      </c>
      <c r="D4539" s="1">
        <v>46289</v>
      </c>
      <c r="E4539" t="s">
        <v>12202</v>
      </c>
      <c r="F4539" t="s">
        <v>9</v>
      </c>
      <c r="G4539">
        <v>4999</v>
      </c>
      <c r="H4539">
        <v>0</v>
      </c>
      <c r="I4539">
        <v>0</v>
      </c>
      <c r="J4539">
        <v>-4999</v>
      </c>
      <c r="K4539" s="1">
        <v>46291</v>
      </c>
      <c r="L4539" t="s">
        <v>16845</v>
      </c>
      <c r="M4539">
        <f t="shared" si="840"/>
        <v>1</v>
      </c>
      <c r="N4539">
        <f>COUNTIF(Orders!$A:$A,C4539)</f>
        <v>0</v>
      </c>
      <c r="P4539">
        <f>COUNTIF(Orders!$H:$H,UPPER(SUBSTITUTE(TRIM(C4539),"-","")))</f>
        <v>1042575</v>
      </c>
      <c r="R4539" t="str">
        <f t="shared" si="841"/>
        <v>Refund</v>
      </c>
      <c r="S4539">
        <f t="shared" si="842"/>
        <v>0</v>
      </c>
      <c r="V4539" cm="1">
        <f t="array" ref="V4539">IF(E4539&lt;&gt;"CAPTURE",0,SUMPRODUCT((MDR_Rates!$A$2:$A$10=F4539)*(G4539&gt;MDR_Rates!$B$2:$B$10)*((MDR_Rates!$C$2:$C$10="")+(G4539&lt;=MDR_Rates!$C$2:$C$10))*MDR_Rates!$D$2:$D$10))</f>
        <v>0</v>
      </c>
      <c r="W4539">
        <f t="shared" si="843"/>
        <v>0</v>
      </c>
      <c r="X4539">
        <f t="shared" si="844"/>
        <v>0</v>
      </c>
      <c r="Y4539">
        <f t="shared" si="845"/>
        <v>0</v>
      </c>
      <c r="Z4539">
        <f t="shared" si="846"/>
        <v>0</v>
      </c>
      <c r="AG4539" t="str">
        <f t="shared" si="847"/>
        <v>Original Capture Found</v>
      </c>
      <c r="AI4539">
        <f t="shared" si="848"/>
        <v>4999</v>
      </c>
      <c r="AJ4539" t="str">
        <f t="shared" si="849"/>
        <v>Full Refund</v>
      </c>
      <c r="AK4539" t="str">
        <f t="shared" si="850"/>
        <v/>
      </c>
      <c r="AL4539" t="str">
        <f>IF(E4539&lt;&gt;"CAPTURE","",COUNTIF(Orders!$H:$H,AK4539))</f>
        <v/>
      </c>
      <c r="AP4539" t="str">
        <f t="shared" si="851"/>
        <v/>
      </c>
      <c r="AQ4539">
        <f>IF(COUNTIF($A$2:A4539,A4539)=1,1,0)</f>
        <v>1</v>
      </c>
    </row>
    <row r="4540" spans="1:43" x14ac:dyDescent="0.3">
      <c r="A4540" t="s">
        <v>17069</v>
      </c>
      <c r="B4540" t="s">
        <v>16406</v>
      </c>
      <c r="D4540" s="1">
        <v>46289</v>
      </c>
      <c r="E4540" t="s">
        <v>12202</v>
      </c>
      <c r="F4540" t="s">
        <v>17</v>
      </c>
      <c r="G4540">
        <v>8998</v>
      </c>
      <c r="H4540">
        <v>0</v>
      </c>
      <c r="I4540">
        <v>0</v>
      </c>
      <c r="J4540">
        <v>-8998</v>
      </c>
      <c r="K4540" s="1">
        <v>46291</v>
      </c>
      <c r="L4540" t="s">
        <v>16845</v>
      </c>
      <c r="M4540">
        <f t="shared" si="840"/>
        <v>1</v>
      </c>
      <c r="N4540">
        <f>COUNTIF(Orders!$A:$A,C4540)</f>
        <v>0</v>
      </c>
      <c r="P4540">
        <f>COUNTIF(Orders!$H:$H,UPPER(SUBSTITUTE(TRIM(C4540),"-","")))</f>
        <v>1042575</v>
      </c>
      <c r="R4540" t="str">
        <f t="shared" si="841"/>
        <v>Refund</v>
      </c>
      <c r="S4540">
        <f t="shared" si="842"/>
        <v>0</v>
      </c>
      <c r="V4540" cm="1">
        <f t="array" ref="V4540">IF(E4540&lt;&gt;"CAPTURE",0,SUMPRODUCT((MDR_Rates!$A$2:$A$10=F4540)*(G4540&gt;MDR_Rates!$B$2:$B$10)*((MDR_Rates!$C$2:$C$10="")+(G4540&lt;=MDR_Rates!$C$2:$C$10))*MDR_Rates!$D$2:$D$10))</f>
        <v>0</v>
      </c>
      <c r="W4540">
        <f t="shared" si="843"/>
        <v>0</v>
      </c>
      <c r="X4540">
        <f t="shared" si="844"/>
        <v>0</v>
      </c>
      <c r="Y4540">
        <f t="shared" si="845"/>
        <v>0</v>
      </c>
      <c r="Z4540">
        <f t="shared" si="846"/>
        <v>0</v>
      </c>
      <c r="AG4540" t="str">
        <f t="shared" si="847"/>
        <v>Original Capture Found</v>
      </c>
      <c r="AI4540">
        <f t="shared" si="848"/>
        <v>8998</v>
      </c>
      <c r="AJ4540" t="str">
        <f t="shared" si="849"/>
        <v>Full Refund</v>
      </c>
      <c r="AK4540" t="str">
        <f t="shared" si="850"/>
        <v/>
      </c>
      <c r="AL4540" t="str">
        <f>IF(E4540&lt;&gt;"CAPTURE","",COUNTIF(Orders!$H:$H,AK4540))</f>
        <v/>
      </c>
      <c r="AP4540" t="str">
        <f t="shared" si="851"/>
        <v/>
      </c>
      <c r="AQ4540">
        <f>IF(COUNTIF($A$2:A4540,A4540)=1,1,0)</f>
        <v>1</v>
      </c>
    </row>
    <row r="4541" spans="1:43" x14ac:dyDescent="0.3">
      <c r="A4541" t="s">
        <v>17070</v>
      </c>
      <c r="C4541" t="s">
        <v>30</v>
      </c>
      <c r="D4541" s="1">
        <v>46290</v>
      </c>
      <c r="E4541" t="s">
        <v>11819</v>
      </c>
      <c r="F4541" t="s">
        <v>33</v>
      </c>
      <c r="G4541">
        <v>349</v>
      </c>
      <c r="H4541">
        <v>5.24</v>
      </c>
      <c r="I4541">
        <v>0.94</v>
      </c>
      <c r="J4541">
        <v>342.82</v>
      </c>
      <c r="K4541" s="1">
        <v>46292</v>
      </c>
      <c r="L4541" t="s">
        <v>17071</v>
      </c>
      <c r="M4541">
        <f t="shared" si="840"/>
        <v>1</v>
      </c>
      <c r="N4541">
        <f>COUNTIF(Orders!$A:$A,C4541)</f>
        <v>1</v>
      </c>
      <c r="P4541">
        <f>COUNTIF(Orders!$H:$H,UPPER(SUBSTITUTE(TRIM(C4541),"-","")))</f>
        <v>1</v>
      </c>
      <c r="R4541" t="str">
        <f t="shared" si="841"/>
        <v>Matched Order Reference</v>
      </c>
      <c r="S4541">
        <f t="shared" si="842"/>
        <v>1</v>
      </c>
      <c r="V4541" cm="1">
        <f t="array" ref="V4541">IF(E4541&lt;&gt;"CAPTURE",0,SUMPRODUCT((MDR_Rates!$A$2:$A$10=F4541)*(G4541&gt;MDR_Rates!$B$2:$B$10)*((MDR_Rates!$C$2:$C$10="")+(G4541&lt;=MDR_Rates!$C$2:$C$10))*MDR_Rates!$D$2:$D$10))</f>
        <v>1.5</v>
      </c>
      <c r="W4541">
        <f t="shared" si="843"/>
        <v>5.24</v>
      </c>
      <c r="X4541">
        <f t="shared" si="844"/>
        <v>0.94</v>
      </c>
      <c r="Y4541">
        <f t="shared" si="845"/>
        <v>0</v>
      </c>
      <c r="Z4541">
        <f t="shared" si="846"/>
        <v>0</v>
      </c>
      <c r="AG4541" t="str">
        <f t="shared" si="847"/>
        <v/>
      </c>
      <c r="AI4541" t="str">
        <f t="shared" si="848"/>
        <v/>
      </c>
      <c r="AJ4541" t="str">
        <f t="shared" si="849"/>
        <v/>
      </c>
      <c r="AK4541" t="str">
        <f t="shared" si="850"/>
        <v>ORD26000009</v>
      </c>
      <c r="AL4541">
        <f>IF(E4541&lt;&gt;"CAPTURE","",COUNTIF(Orders!$H:$H,AK4541))</f>
        <v>1</v>
      </c>
      <c r="AP4541" t="str">
        <f t="shared" si="851"/>
        <v>Matched to Order</v>
      </c>
      <c r="AQ4541">
        <f>IF(COUNTIF($A$2:A4541,A4541)=1,1,0)</f>
        <v>1</v>
      </c>
    </row>
    <row r="4542" spans="1:43" x14ac:dyDescent="0.3">
      <c r="A4542" t="s">
        <v>17072</v>
      </c>
      <c r="C4542" t="s">
        <v>71</v>
      </c>
      <c r="D4542" s="1">
        <v>46290</v>
      </c>
      <c r="E4542" t="s">
        <v>11819</v>
      </c>
      <c r="F4542" t="s">
        <v>9</v>
      </c>
      <c r="G4542">
        <v>5498</v>
      </c>
      <c r="H4542">
        <v>16.489999999999998</v>
      </c>
      <c r="I4542">
        <v>2.97</v>
      </c>
      <c r="J4542">
        <v>5478.54</v>
      </c>
      <c r="K4542" s="1">
        <v>46292</v>
      </c>
      <c r="L4542" t="s">
        <v>17071</v>
      </c>
      <c r="M4542">
        <f t="shared" si="840"/>
        <v>1</v>
      </c>
      <c r="N4542">
        <f>COUNTIF(Orders!$A:$A,C4542)</f>
        <v>1</v>
      </c>
      <c r="P4542">
        <f>COUNTIF(Orders!$H:$H,UPPER(SUBSTITUTE(TRIM(C4542),"-","")))</f>
        <v>1</v>
      </c>
      <c r="R4542" t="str">
        <f t="shared" si="841"/>
        <v>Matched Order Reference</v>
      </c>
      <c r="S4542">
        <f t="shared" si="842"/>
        <v>1</v>
      </c>
      <c r="V4542" cm="1">
        <f t="array" ref="V4542">IF(E4542&lt;&gt;"CAPTURE",0,SUMPRODUCT((MDR_Rates!$A$2:$A$10=F4542)*(G4542&gt;MDR_Rates!$B$2:$B$10)*((MDR_Rates!$C$2:$C$10="")+(G4542&lt;=MDR_Rates!$C$2:$C$10))*MDR_Rates!$D$2:$D$10))</f>
        <v>0.3</v>
      </c>
      <c r="W4542">
        <f t="shared" si="843"/>
        <v>16.489999999999998</v>
      </c>
      <c r="X4542">
        <f t="shared" si="844"/>
        <v>2.97</v>
      </c>
      <c r="Y4542">
        <f t="shared" si="845"/>
        <v>0</v>
      </c>
      <c r="Z4542">
        <f t="shared" si="846"/>
        <v>0</v>
      </c>
      <c r="AG4542" t="str">
        <f t="shared" si="847"/>
        <v/>
      </c>
      <c r="AI4542" t="str">
        <f t="shared" si="848"/>
        <v/>
      </c>
      <c r="AJ4542" t="str">
        <f t="shared" si="849"/>
        <v/>
      </c>
      <c r="AK4542" t="str">
        <f t="shared" si="850"/>
        <v>ORD26000025</v>
      </c>
      <c r="AL4542">
        <f>IF(E4542&lt;&gt;"CAPTURE","",COUNTIF(Orders!$H:$H,AK4542))</f>
        <v>1</v>
      </c>
      <c r="AP4542" t="str">
        <f t="shared" si="851"/>
        <v>Matched to Order</v>
      </c>
      <c r="AQ4542">
        <f>IF(COUNTIF($A$2:A4542,A4542)=1,1,0)</f>
        <v>1</v>
      </c>
    </row>
    <row r="4543" spans="1:43" x14ac:dyDescent="0.3">
      <c r="A4543" t="s">
        <v>17073</v>
      </c>
      <c r="C4543" t="s">
        <v>232</v>
      </c>
      <c r="D4543" s="1">
        <v>46290</v>
      </c>
      <c r="E4543" t="s">
        <v>11819</v>
      </c>
      <c r="F4543" t="s">
        <v>9</v>
      </c>
      <c r="G4543">
        <v>4998</v>
      </c>
      <c r="H4543">
        <v>14.99</v>
      </c>
      <c r="I4543">
        <v>2.7</v>
      </c>
      <c r="J4543">
        <v>4980.3100000000004</v>
      </c>
      <c r="K4543" s="1">
        <v>46292</v>
      </c>
      <c r="L4543" t="s">
        <v>17071</v>
      </c>
      <c r="M4543">
        <f t="shared" si="840"/>
        <v>1</v>
      </c>
      <c r="N4543">
        <f>COUNTIF(Orders!$A:$A,C4543)</f>
        <v>1</v>
      </c>
      <c r="P4543">
        <f>COUNTIF(Orders!$H:$H,UPPER(SUBSTITUTE(TRIM(C4543),"-","")))</f>
        <v>1</v>
      </c>
      <c r="R4543" t="str">
        <f t="shared" si="841"/>
        <v>Matched Order Reference</v>
      </c>
      <c r="S4543">
        <f t="shared" si="842"/>
        <v>1</v>
      </c>
      <c r="V4543" cm="1">
        <f t="array" ref="V4543">IF(E4543&lt;&gt;"CAPTURE",0,SUMPRODUCT((MDR_Rates!$A$2:$A$10=F4543)*(G4543&gt;MDR_Rates!$B$2:$B$10)*((MDR_Rates!$C$2:$C$10="")+(G4543&lt;=MDR_Rates!$C$2:$C$10))*MDR_Rates!$D$2:$D$10))</f>
        <v>0.3</v>
      </c>
      <c r="W4543">
        <f t="shared" si="843"/>
        <v>14.99</v>
      </c>
      <c r="X4543">
        <f t="shared" si="844"/>
        <v>2.7</v>
      </c>
      <c r="Y4543">
        <f t="shared" si="845"/>
        <v>0</v>
      </c>
      <c r="Z4543">
        <f t="shared" si="846"/>
        <v>0</v>
      </c>
      <c r="AG4543" t="str">
        <f t="shared" si="847"/>
        <v/>
      </c>
      <c r="AI4543" t="str">
        <f t="shared" si="848"/>
        <v/>
      </c>
      <c r="AJ4543" t="str">
        <f t="shared" si="849"/>
        <v/>
      </c>
      <c r="AK4543" t="str">
        <f t="shared" si="850"/>
        <v>ORD26000105</v>
      </c>
      <c r="AL4543">
        <f>IF(E4543&lt;&gt;"CAPTURE","",COUNTIF(Orders!$H:$H,AK4543))</f>
        <v>1</v>
      </c>
      <c r="AP4543" t="str">
        <f t="shared" si="851"/>
        <v>Matched to Order</v>
      </c>
      <c r="AQ4543">
        <f>IF(COUNTIF($A$2:A4543,A4543)=1,1,0)</f>
        <v>1</v>
      </c>
    </row>
    <row r="4544" spans="1:43" x14ac:dyDescent="0.3">
      <c r="A4544" t="s">
        <v>17074</v>
      </c>
      <c r="C4544" t="s">
        <v>17075</v>
      </c>
      <c r="D4544" s="1">
        <v>46290</v>
      </c>
      <c r="E4544" t="s">
        <v>11819</v>
      </c>
      <c r="F4544" t="s">
        <v>9</v>
      </c>
      <c r="G4544">
        <v>1348</v>
      </c>
      <c r="H4544">
        <v>0</v>
      </c>
      <c r="I4544">
        <v>0</v>
      </c>
      <c r="J4544">
        <v>1348</v>
      </c>
      <c r="K4544" s="1">
        <v>46292</v>
      </c>
      <c r="L4544" t="s">
        <v>17071</v>
      </c>
      <c r="M4544">
        <f t="shared" si="840"/>
        <v>1</v>
      </c>
      <c r="N4544">
        <f>COUNTIF(Orders!$A:$A,C4544)</f>
        <v>1</v>
      </c>
      <c r="P4544">
        <f>COUNTIF(Orders!$H:$H,UPPER(SUBSTITUTE(TRIM(C4544),"-","")))</f>
        <v>1</v>
      </c>
      <c r="R4544" t="str">
        <f t="shared" si="841"/>
        <v>Matched Order Reference</v>
      </c>
      <c r="S4544">
        <f t="shared" si="842"/>
        <v>1</v>
      </c>
      <c r="V4544" cm="1">
        <f t="array" ref="V4544">IF(E4544&lt;&gt;"CAPTURE",0,SUMPRODUCT((MDR_Rates!$A$2:$A$10=F4544)*(G4544&gt;MDR_Rates!$B$2:$B$10)*((MDR_Rates!$C$2:$C$10="")+(G4544&lt;=MDR_Rates!$C$2:$C$10))*MDR_Rates!$D$2:$D$10))</f>
        <v>0</v>
      </c>
      <c r="W4544">
        <f t="shared" si="843"/>
        <v>0</v>
      </c>
      <c r="X4544">
        <f t="shared" si="844"/>
        <v>0</v>
      </c>
      <c r="Y4544">
        <f t="shared" si="845"/>
        <v>0</v>
      </c>
      <c r="Z4544">
        <f t="shared" si="846"/>
        <v>0</v>
      </c>
      <c r="AG4544" t="str">
        <f t="shared" si="847"/>
        <v/>
      </c>
      <c r="AI4544" t="str">
        <f t="shared" si="848"/>
        <v/>
      </c>
      <c r="AJ4544" t="str">
        <f t="shared" si="849"/>
        <v/>
      </c>
      <c r="AK4544" t="str">
        <f t="shared" si="850"/>
        <v>ORD26000206</v>
      </c>
      <c r="AL4544">
        <f>IF(E4544&lt;&gt;"CAPTURE","",COUNTIF(Orders!$H:$H,AK4544))</f>
        <v>1</v>
      </c>
      <c r="AP4544" t="str">
        <f t="shared" si="851"/>
        <v>Matched to Order</v>
      </c>
      <c r="AQ4544">
        <f>IF(COUNTIF($A$2:A4544,A4544)=1,1,0)</f>
        <v>1</v>
      </c>
    </row>
    <row r="4545" spans="1:43" x14ac:dyDescent="0.3">
      <c r="A4545" t="s">
        <v>17076</v>
      </c>
      <c r="C4545" t="s">
        <v>488</v>
      </c>
      <c r="D4545" s="1">
        <v>46290</v>
      </c>
      <c r="E4545" t="s">
        <v>11819</v>
      </c>
      <c r="F4545" t="s">
        <v>9</v>
      </c>
      <c r="G4545">
        <v>1198</v>
      </c>
      <c r="H4545">
        <v>0</v>
      </c>
      <c r="I4545">
        <v>0</v>
      </c>
      <c r="J4545">
        <v>1198</v>
      </c>
      <c r="K4545" s="1">
        <v>46292</v>
      </c>
      <c r="L4545" t="s">
        <v>17071</v>
      </c>
      <c r="M4545">
        <f t="shared" si="840"/>
        <v>1</v>
      </c>
      <c r="N4545">
        <f>COUNTIF(Orders!$A:$A,C4545)</f>
        <v>1</v>
      </c>
      <c r="P4545">
        <f>COUNTIF(Orders!$H:$H,UPPER(SUBSTITUTE(TRIM(C4545),"-","")))</f>
        <v>1</v>
      </c>
      <c r="R4545" t="str">
        <f t="shared" si="841"/>
        <v>Matched Order Reference</v>
      </c>
      <c r="S4545">
        <f t="shared" si="842"/>
        <v>1</v>
      </c>
      <c r="V4545" cm="1">
        <f t="array" ref="V4545">IF(E4545&lt;&gt;"CAPTURE",0,SUMPRODUCT((MDR_Rates!$A$2:$A$10=F4545)*(G4545&gt;MDR_Rates!$B$2:$B$10)*((MDR_Rates!$C$2:$C$10="")+(G4545&lt;=MDR_Rates!$C$2:$C$10))*MDR_Rates!$D$2:$D$10))</f>
        <v>0</v>
      </c>
      <c r="W4545">
        <f t="shared" si="843"/>
        <v>0</v>
      </c>
      <c r="X4545">
        <f t="shared" si="844"/>
        <v>0</v>
      </c>
      <c r="Y4545">
        <f t="shared" si="845"/>
        <v>0</v>
      </c>
      <c r="Z4545">
        <f t="shared" si="846"/>
        <v>0</v>
      </c>
      <c r="AG4545" t="str">
        <f t="shared" si="847"/>
        <v/>
      </c>
      <c r="AI4545" t="str">
        <f t="shared" si="848"/>
        <v/>
      </c>
      <c r="AJ4545" t="str">
        <f t="shared" si="849"/>
        <v/>
      </c>
      <c r="AK4545" t="str">
        <f t="shared" si="850"/>
        <v>ORD26000233</v>
      </c>
      <c r="AL4545">
        <f>IF(E4545&lt;&gt;"CAPTURE","",COUNTIF(Orders!$H:$H,AK4545))</f>
        <v>1</v>
      </c>
      <c r="AP4545" t="str">
        <f t="shared" si="851"/>
        <v>Matched to Order</v>
      </c>
      <c r="AQ4545">
        <f>IF(COUNTIF($A$2:A4545,A4545)=1,1,0)</f>
        <v>1</v>
      </c>
    </row>
    <row r="4546" spans="1:43" x14ac:dyDescent="0.3">
      <c r="A4546" t="s">
        <v>17077</v>
      </c>
      <c r="C4546" t="s">
        <v>608</v>
      </c>
      <c r="D4546" s="1">
        <v>46290</v>
      </c>
      <c r="E4546" t="s">
        <v>11819</v>
      </c>
      <c r="F4546" t="s">
        <v>9</v>
      </c>
      <c r="G4546">
        <v>599</v>
      </c>
      <c r="H4546">
        <v>0</v>
      </c>
      <c r="I4546">
        <v>0</v>
      </c>
      <c r="J4546">
        <v>599</v>
      </c>
      <c r="K4546" s="1">
        <v>46292</v>
      </c>
      <c r="L4546" t="s">
        <v>17071</v>
      </c>
      <c r="M4546">
        <f t="shared" si="840"/>
        <v>1</v>
      </c>
      <c r="N4546">
        <f>COUNTIF(Orders!$A:$A,C4546)</f>
        <v>1</v>
      </c>
      <c r="P4546">
        <f>COUNTIF(Orders!$H:$H,UPPER(SUBSTITUTE(TRIM(C4546),"-","")))</f>
        <v>1</v>
      </c>
      <c r="R4546" t="str">
        <f t="shared" si="841"/>
        <v>Matched Order Reference</v>
      </c>
      <c r="S4546">
        <f t="shared" si="842"/>
        <v>1</v>
      </c>
      <c r="V4546" cm="1">
        <f t="array" ref="V4546">IF(E4546&lt;&gt;"CAPTURE",0,SUMPRODUCT((MDR_Rates!$A$2:$A$10=F4546)*(G4546&gt;MDR_Rates!$B$2:$B$10)*((MDR_Rates!$C$2:$C$10="")+(G4546&lt;=MDR_Rates!$C$2:$C$10))*MDR_Rates!$D$2:$D$10))</f>
        <v>0</v>
      </c>
      <c r="W4546">
        <f t="shared" si="843"/>
        <v>0</v>
      </c>
      <c r="X4546">
        <f t="shared" si="844"/>
        <v>0</v>
      </c>
      <c r="Y4546">
        <f t="shared" si="845"/>
        <v>0</v>
      </c>
      <c r="Z4546">
        <f t="shared" si="846"/>
        <v>0</v>
      </c>
      <c r="AG4546" t="str">
        <f t="shared" si="847"/>
        <v/>
      </c>
      <c r="AI4546" t="str">
        <f t="shared" si="848"/>
        <v/>
      </c>
      <c r="AJ4546" t="str">
        <f t="shared" si="849"/>
        <v/>
      </c>
      <c r="AK4546" t="str">
        <f t="shared" si="850"/>
        <v>ORD26000293</v>
      </c>
      <c r="AL4546">
        <f>IF(E4546&lt;&gt;"CAPTURE","",COUNTIF(Orders!$H:$H,AK4546))</f>
        <v>1</v>
      </c>
      <c r="AP4546" t="str">
        <f t="shared" si="851"/>
        <v>Matched to Order</v>
      </c>
      <c r="AQ4546">
        <f>IF(COUNTIF($A$2:A4546,A4546)=1,1,0)</f>
        <v>1</v>
      </c>
    </row>
    <row r="4547" spans="1:43" x14ac:dyDescent="0.3">
      <c r="A4547" t="s">
        <v>17078</v>
      </c>
      <c r="C4547" t="s">
        <v>638</v>
      </c>
      <c r="D4547" s="1">
        <v>46290</v>
      </c>
      <c r="E4547" t="s">
        <v>11819</v>
      </c>
      <c r="F4547" t="s">
        <v>9</v>
      </c>
      <c r="G4547">
        <v>8498</v>
      </c>
      <c r="H4547">
        <v>25.49</v>
      </c>
      <c r="I4547">
        <v>4.59</v>
      </c>
      <c r="J4547">
        <v>8467.92</v>
      </c>
      <c r="K4547" s="1">
        <v>46292</v>
      </c>
      <c r="L4547" t="s">
        <v>17071</v>
      </c>
      <c r="M4547">
        <f t="shared" ref="M4547:M4610" si="852">COUNTIF($A:$A,A4547)</f>
        <v>1</v>
      </c>
      <c r="N4547">
        <f>COUNTIF(Orders!$A:$A,C4547)</f>
        <v>1</v>
      </c>
      <c r="P4547">
        <f>COUNTIF(Orders!$H:$H,UPPER(SUBSTITUTE(TRIM(C4547),"-","")))</f>
        <v>1</v>
      </c>
      <c r="R4547" t="str">
        <f t="shared" ref="R4547:R4610" si="853">IF(E4547="REFUND","Refund",IF(P4547=0,"Unmatched Order Reference","Matched Order Reference"))</f>
        <v>Matched Order Reference</v>
      </c>
      <c r="S4547">
        <f t="shared" ref="S4547:S4610" si="854">COUNTIFS($C$2:$C$5753,C4547,$E$2:$E$5753,"CAPTURE")</f>
        <v>1</v>
      </c>
      <c r="V4547" cm="1">
        <f t="array" ref="V4547">IF(E4547&lt;&gt;"CAPTURE",0,SUMPRODUCT((MDR_Rates!$A$2:$A$10=F4547)*(G4547&gt;MDR_Rates!$B$2:$B$10)*((MDR_Rates!$C$2:$C$10="")+(G4547&lt;=MDR_Rates!$C$2:$C$10))*MDR_Rates!$D$2:$D$10))</f>
        <v>0.3</v>
      </c>
      <c r="W4547">
        <f t="shared" ref="W4547:W4610" si="855">IF(E4547&lt;&gt;"CAPTURE",0,ROUND(G4547*V4547/100,2))</f>
        <v>25.49</v>
      </c>
      <c r="X4547">
        <f t="shared" ref="X4547:X4610" si="856">IF(E4547&lt;&gt;"CAPTURE",0,ROUND(W4547*18/100,2))</f>
        <v>4.59</v>
      </c>
      <c r="Y4547">
        <f t="shared" ref="Y4547:Y4610" si="857">IF(E4547&lt;&gt;"CAPTURE",0,ROUND(H4547-W4547,2))</f>
        <v>0</v>
      </c>
      <c r="Z4547">
        <f t="shared" ref="Z4547:Z4610" si="858">IF(E4547&lt;&gt;"CAPTURE",0,ROUND(I4547-X4547,2))</f>
        <v>0</v>
      </c>
      <c r="AG4547" t="str">
        <f t="shared" ref="AG4547:AG4610" si="859">IF(E4547&lt;&gt;"REFUND","",IF(COUNTIFS($A:$A,B4547,$E:$E,"CAPTURE")=0,"Missing Original Capture","Original Capture Found"))</f>
        <v/>
      </c>
      <c r="AI4547" t="str">
        <f t="shared" ref="AI4547:AI4610" si="860">IF(E4547="REFUND",_xlfn.MAXIFS($G:$G,$A:$A,B4547,$E:$E,"CAPTURE"),"")</f>
        <v/>
      </c>
      <c r="AJ4547" t="str">
        <f t="shared" ref="AJ4547:AJ4610" si="861">IF(E4547&lt;&gt;"REFUND","",IF(G4547&gt;AI4547,"Refund Exceeds Capture",IF(ABS(G4547-AI4547)&lt;0.01,"Full Refund","Partial Refund")))</f>
        <v/>
      </c>
      <c r="AK4547" t="str">
        <f t="shared" ref="AK4547:AK4610" si="862">UPPER(SUBSTITUTE(TRIM(C4547),"-",""))</f>
        <v>ORD26000308</v>
      </c>
      <c r="AL4547">
        <f>IF(E4547&lt;&gt;"CAPTURE","",COUNTIF(Orders!$H:$H,AK4547))</f>
        <v>1</v>
      </c>
      <c r="AP4547" t="str">
        <f t="shared" ref="AP4547:AP4610" si="863">IF(E4547&lt;&gt;"CAPTURE","",IF(M4547&gt;1,"Duplicate ID - Review",IF(AL4547=0,"Unmatched Order",IF(AL4547=1,"Matched to Order","Multiple Order Matches"))))</f>
        <v>Matched to Order</v>
      </c>
      <c r="AQ4547">
        <f>IF(COUNTIF($A$2:A4547,A4547)=1,1,0)</f>
        <v>1</v>
      </c>
    </row>
    <row r="4548" spans="1:43" x14ac:dyDescent="0.3">
      <c r="A4548" t="s">
        <v>17079</v>
      </c>
      <c r="C4548" t="s">
        <v>642</v>
      </c>
      <c r="D4548" s="1">
        <v>46290</v>
      </c>
      <c r="E4548" t="s">
        <v>11819</v>
      </c>
      <c r="F4548" t="s">
        <v>17</v>
      </c>
      <c r="G4548">
        <v>9498</v>
      </c>
      <c r="H4548">
        <v>151.97</v>
      </c>
      <c r="I4548">
        <v>27.35</v>
      </c>
      <c r="J4548">
        <v>9318.68</v>
      </c>
      <c r="K4548" s="1">
        <v>46292</v>
      </c>
      <c r="L4548" t="s">
        <v>17071</v>
      </c>
      <c r="M4548">
        <f t="shared" si="852"/>
        <v>1</v>
      </c>
      <c r="N4548">
        <f>COUNTIF(Orders!$A:$A,C4548)</f>
        <v>1</v>
      </c>
      <c r="P4548">
        <f>COUNTIF(Orders!$H:$H,UPPER(SUBSTITUTE(TRIM(C4548),"-","")))</f>
        <v>1</v>
      </c>
      <c r="R4548" t="str">
        <f t="shared" si="853"/>
        <v>Matched Order Reference</v>
      </c>
      <c r="S4548">
        <f t="shared" si="854"/>
        <v>1</v>
      </c>
      <c r="V4548" cm="1">
        <f t="array" ref="V4548">IF(E4548&lt;&gt;"CAPTURE",0,SUMPRODUCT((MDR_Rates!$A$2:$A$10=F4548)*(G4548&gt;MDR_Rates!$B$2:$B$10)*((MDR_Rates!$C$2:$C$10="")+(G4548&lt;=MDR_Rates!$C$2:$C$10))*MDR_Rates!$D$2:$D$10))</f>
        <v>1.6</v>
      </c>
      <c r="W4548">
        <f t="shared" si="855"/>
        <v>151.97</v>
      </c>
      <c r="X4548">
        <f t="shared" si="856"/>
        <v>27.35</v>
      </c>
      <c r="Y4548">
        <f t="shared" si="857"/>
        <v>0</v>
      </c>
      <c r="Z4548">
        <f t="shared" si="858"/>
        <v>0</v>
      </c>
      <c r="AG4548" t="str">
        <f t="shared" si="859"/>
        <v/>
      </c>
      <c r="AI4548" t="str">
        <f t="shared" si="860"/>
        <v/>
      </c>
      <c r="AJ4548" t="str">
        <f t="shared" si="861"/>
        <v/>
      </c>
      <c r="AK4548" t="str">
        <f t="shared" si="862"/>
        <v>ORD26000310</v>
      </c>
      <c r="AL4548">
        <f>IF(E4548&lt;&gt;"CAPTURE","",COUNTIF(Orders!$H:$H,AK4548))</f>
        <v>1</v>
      </c>
      <c r="AP4548" t="str">
        <f t="shared" si="863"/>
        <v>Matched to Order</v>
      </c>
      <c r="AQ4548">
        <f>IF(COUNTIF($A$2:A4548,A4548)=1,1,0)</f>
        <v>1</v>
      </c>
    </row>
    <row r="4549" spans="1:43" x14ac:dyDescent="0.3">
      <c r="A4549" t="s">
        <v>17080</v>
      </c>
      <c r="C4549" t="s">
        <v>654</v>
      </c>
      <c r="D4549" s="1">
        <v>46290</v>
      </c>
      <c r="E4549" t="s">
        <v>11819</v>
      </c>
      <c r="F4549" t="s">
        <v>44</v>
      </c>
      <c r="G4549">
        <v>799</v>
      </c>
      <c r="H4549">
        <v>15.18</v>
      </c>
      <c r="I4549">
        <v>2.73</v>
      </c>
      <c r="J4549">
        <v>781.09</v>
      </c>
      <c r="K4549" s="1">
        <v>46292</v>
      </c>
      <c r="L4549" t="s">
        <v>17071</v>
      </c>
      <c r="M4549">
        <f t="shared" si="852"/>
        <v>1</v>
      </c>
      <c r="N4549">
        <f>COUNTIF(Orders!$A:$A,C4549)</f>
        <v>1</v>
      </c>
      <c r="P4549">
        <f>COUNTIF(Orders!$H:$H,UPPER(SUBSTITUTE(TRIM(C4549),"-","")))</f>
        <v>1</v>
      </c>
      <c r="R4549" t="str">
        <f t="shared" si="853"/>
        <v>Matched Order Reference</v>
      </c>
      <c r="S4549">
        <f t="shared" si="854"/>
        <v>1</v>
      </c>
      <c r="V4549" cm="1">
        <f t="array" ref="V4549">IF(E4549&lt;&gt;"CAPTURE",0,SUMPRODUCT((MDR_Rates!$A$2:$A$10=F4549)*(G4549&gt;MDR_Rates!$B$2:$B$10)*((MDR_Rates!$C$2:$C$10="")+(G4549&lt;=MDR_Rates!$C$2:$C$10))*MDR_Rates!$D$2:$D$10))</f>
        <v>1.9</v>
      </c>
      <c r="W4549">
        <f t="shared" si="855"/>
        <v>15.18</v>
      </c>
      <c r="X4549">
        <f t="shared" si="856"/>
        <v>2.73</v>
      </c>
      <c r="Y4549">
        <f t="shared" si="857"/>
        <v>0</v>
      </c>
      <c r="Z4549">
        <f t="shared" si="858"/>
        <v>0</v>
      </c>
      <c r="AG4549" t="str">
        <f t="shared" si="859"/>
        <v/>
      </c>
      <c r="AI4549" t="str">
        <f t="shared" si="860"/>
        <v/>
      </c>
      <c r="AJ4549" t="str">
        <f t="shared" si="861"/>
        <v/>
      </c>
      <c r="AK4549" t="str">
        <f t="shared" si="862"/>
        <v>ORD26000316</v>
      </c>
      <c r="AL4549">
        <f>IF(E4549&lt;&gt;"CAPTURE","",COUNTIF(Orders!$H:$H,AK4549))</f>
        <v>1</v>
      </c>
      <c r="AP4549" t="str">
        <f t="shared" si="863"/>
        <v>Matched to Order</v>
      </c>
      <c r="AQ4549">
        <f>IF(COUNTIF($A$2:A4549,A4549)=1,1,0)</f>
        <v>1</v>
      </c>
    </row>
    <row r="4550" spans="1:43" x14ac:dyDescent="0.3">
      <c r="A4550" t="s">
        <v>17081</v>
      </c>
      <c r="C4550" t="s">
        <v>744</v>
      </c>
      <c r="D4550" s="1">
        <v>46290</v>
      </c>
      <c r="E4550" t="s">
        <v>11819</v>
      </c>
      <c r="F4550" t="s">
        <v>44</v>
      </c>
      <c r="G4550">
        <v>3897</v>
      </c>
      <c r="H4550">
        <v>66.25</v>
      </c>
      <c r="I4550">
        <v>11.93</v>
      </c>
      <c r="J4550">
        <v>3818.82</v>
      </c>
      <c r="K4550" s="1">
        <v>46292</v>
      </c>
      <c r="L4550" t="s">
        <v>17071</v>
      </c>
      <c r="M4550">
        <f t="shared" si="852"/>
        <v>1</v>
      </c>
      <c r="N4550">
        <f>COUNTIF(Orders!$A:$A,C4550)</f>
        <v>1</v>
      </c>
      <c r="P4550">
        <f>COUNTIF(Orders!$H:$H,UPPER(SUBSTITUTE(TRIM(C4550),"-","")))</f>
        <v>1</v>
      </c>
      <c r="R4550" t="str">
        <f t="shared" si="853"/>
        <v>Matched Order Reference</v>
      </c>
      <c r="S4550">
        <f t="shared" si="854"/>
        <v>1</v>
      </c>
      <c r="V4550" cm="1">
        <f t="array" ref="V4550">IF(E4550&lt;&gt;"CAPTURE",0,SUMPRODUCT((MDR_Rates!$A$2:$A$10=F4550)*(G4550&gt;MDR_Rates!$B$2:$B$10)*((MDR_Rates!$C$2:$C$10="")+(G4550&lt;=MDR_Rates!$C$2:$C$10))*MDR_Rates!$D$2:$D$10))</f>
        <v>1.7</v>
      </c>
      <c r="W4550">
        <f t="shared" si="855"/>
        <v>66.25</v>
      </c>
      <c r="X4550">
        <f t="shared" si="856"/>
        <v>11.93</v>
      </c>
      <c r="Y4550">
        <f t="shared" si="857"/>
        <v>0</v>
      </c>
      <c r="Z4550">
        <f t="shared" si="858"/>
        <v>0</v>
      </c>
      <c r="AG4550" t="str">
        <f t="shared" si="859"/>
        <v/>
      </c>
      <c r="AI4550" t="str">
        <f t="shared" si="860"/>
        <v/>
      </c>
      <c r="AJ4550" t="str">
        <f t="shared" si="861"/>
        <v/>
      </c>
      <c r="AK4550" t="str">
        <f t="shared" si="862"/>
        <v>ORD26000361</v>
      </c>
      <c r="AL4550">
        <f>IF(E4550&lt;&gt;"CAPTURE","",COUNTIF(Orders!$H:$H,AK4550))</f>
        <v>1</v>
      </c>
      <c r="AP4550" t="str">
        <f t="shared" si="863"/>
        <v>Matched to Order</v>
      </c>
      <c r="AQ4550">
        <f>IF(COUNTIF($A$2:A4550,A4550)=1,1,0)</f>
        <v>1</v>
      </c>
    </row>
    <row r="4551" spans="1:43" x14ac:dyDescent="0.3">
      <c r="A4551" t="s">
        <v>17082</v>
      </c>
      <c r="C4551" t="s">
        <v>766</v>
      </c>
      <c r="D4551" s="1">
        <v>46290</v>
      </c>
      <c r="E4551" t="s">
        <v>11819</v>
      </c>
      <c r="F4551" t="s">
        <v>17</v>
      </c>
      <c r="G4551">
        <v>1299</v>
      </c>
      <c r="H4551">
        <v>23.38</v>
      </c>
      <c r="I4551">
        <v>4.21</v>
      </c>
      <c r="J4551">
        <v>1271.4100000000001</v>
      </c>
      <c r="K4551" s="1">
        <v>46292</v>
      </c>
      <c r="L4551" t="s">
        <v>17071</v>
      </c>
      <c r="M4551">
        <f t="shared" si="852"/>
        <v>1</v>
      </c>
      <c r="N4551">
        <f>COUNTIF(Orders!$A:$A,C4551)</f>
        <v>1</v>
      </c>
      <c r="P4551">
        <f>COUNTIF(Orders!$H:$H,UPPER(SUBSTITUTE(TRIM(C4551),"-","")))</f>
        <v>1</v>
      </c>
      <c r="R4551" t="str">
        <f t="shared" si="853"/>
        <v>Matched Order Reference</v>
      </c>
      <c r="S4551">
        <f t="shared" si="854"/>
        <v>1</v>
      </c>
      <c r="V4551" cm="1">
        <f t="array" ref="V4551">IF(E4551&lt;&gt;"CAPTURE",0,SUMPRODUCT((MDR_Rates!$A$2:$A$10=F4551)*(G4551&gt;MDR_Rates!$B$2:$B$10)*((MDR_Rates!$C$2:$C$10="")+(G4551&lt;=MDR_Rates!$C$2:$C$10))*MDR_Rates!$D$2:$D$10))</f>
        <v>1.8</v>
      </c>
      <c r="W4551">
        <f t="shared" si="855"/>
        <v>23.38</v>
      </c>
      <c r="X4551">
        <f t="shared" si="856"/>
        <v>4.21</v>
      </c>
      <c r="Y4551">
        <f t="shared" si="857"/>
        <v>0</v>
      </c>
      <c r="Z4551">
        <f t="shared" si="858"/>
        <v>0</v>
      </c>
      <c r="AG4551" t="str">
        <f t="shared" si="859"/>
        <v/>
      </c>
      <c r="AI4551" t="str">
        <f t="shared" si="860"/>
        <v/>
      </c>
      <c r="AJ4551" t="str">
        <f t="shared" si="861"/>
        <v/>
      </c>
      <c r="AK4551" t="str">
        <f t="shared" si="862"/>
        <v>ORD26000372</v>
      </c>
      <c r="AL4551">
        <f>IF(E4551&lt;&gt;"CAPTURE","",COUNTIF(Orders!$H:$H,AK4551))</f>
        <v>1</v>
      </c>
      <c r="AP4551" t="str">
        <f t="shared" si="863"/>
        <v>Matched to Order</v>
      </c>
      <c r="AQ4551">
        <f>IF(COUNTIF($A$2:A4551,A4551)=1,1,0)</f>
        <v>1</v>
      </c>
    </row>
    <row r="4552" spans="1:43" x14ac:dyDescent="0.3">
      <c r="A4552" t="s">
        <v>17083</v>
      </c>
      <c r="C4552" t="s">
        <v>806</v>
      </c>
      <c r="D4552" s="1">
        <v>46290</v>
      </c>
      <c r="E4552" t="s">
        <v>11819</v>
      </c>
      <c r="F4552" t="s">
        <v>9</v>
      </c>
      <c r="G4552">
        <v>349</v>
      </c>
      <c r="H4552">
        <v>0</v>
      </c>
      <c r="I4552">
        <v>0</v>
      </c>
      <c r="J4552">
        <v>349</v>
      </c>
      <c r="K4552" s="1">
        <v>46292</v>
      </c>
      <c r="L4552" t="s">
        <v>17071</v>
      </c>
      <c r="M4552">
        <f t="shared" si="852"/>
        <v>1</v>
      </c>
      <c r="N4552">
        <f>COUNTIF(Orders!$A:$A,C4552)</f>
        <v>1</v>
      </c>
      <c r="P4552">
        <f>COUNTIF(Orders!$H:$H,UPPER(SUBSTITUTE(TRIM(C4552),"-","")))</f>
        <v>1</v>
      </c>
      <c r="R4552" t="str">
        <f t="shared" si="853"/>
        <v>Matched Order Reference</v>
      </c>
      <c r="S4552">
        <f t="shared" si="854"/>
        <v>1</v>
      </c>
      <c r="V4552" cm="1">
        <f t="array" ref="V4552">IF(E4552&lt;&gt;"CAPTURE",0,SUMPRODUCT((MDR_Rates!$A$2:$A$10=F4552)*(G4552&gt;MDR_Rates!$B$2:$B$10)*((MDR_Rates!$C$2:$C$10="")+(G4552&lt;=MDR_Rates!$C$2:$C$10))*MDR_Rates!$D$2:$D$10))</f>
        <v>0</v>
      </c>
      <c r="W4552">
        <f t="shared" si="855"/>
        <v>0</v>
      </c>
      <c r="X4552">
        <f t="shared" si="856"/>
        <v>0</v>
      </c>
      <c r="Y4552">
        <f t="shared" si="857"/>
        <v>0</v>
      </c>
      <c r="Z4552">
        <f t="shared" si="858"/>
        <v>0</v>
      </c>
      <c r="AG4552" t="str">
        <f t="shared" si="859"/>
        <v/>
      </c>
      <c r="AI4552" t="str">
        <f t="shared" si="860"/>
        <v/>
      </c>
      <c r="AJ4552" t="str">
        <f t="shared" si="861"/>
        <v/>
      </c>
      <c r="AK4552" t="str">
        <f t="shared" si="862"/>
        <v>ORD26000392</v>
      </c>
      <c r="AL4552">
        <f>IF(E4552&lt;&gt;"CAPTURE","",COUNTIF(Orders!$H:$H,AK4552))</f>
        <v>1</v>
      </c>
      <c r="AP4552" t="str">
        <f t="shared" si="863"/>
        <v>Matched to Order</v>
      </c>
      <c r="AQ4552">
        <f>IF(COUNTIF($A$2:A4552,A4552)=1,1,0)</f>
        <v>1</v>
      </c>
    </row>
    <row r="4553" spans="1:43" x14ac:dyDescent="0.3">
      <c r="A4553" t="s">
        <v>17084</v>
      </c>
      <c r="C4553" t="s">
        <v>812</v>
      </c>
      <c r="D4553" s="1">
        <v>46290</v>
      </c>
      <c r="E4553" t="s">
        <v>11819</v>
      </c>
      <c r="F4553" t="s">
        <v>17</v>
      </c>
      <c r="G4553">
        <v>3098</v>
      </c>
      <c r="H4553">
        <v>49.57</v>
      </c>
      <c r="I4553">
        <v>8.92</v>
      </c>
      <c r="J4553">
        <v>3039.51</v>
      </c>
      <c r="K4553" s="1">
        <v>46292</v>
      </c>
      <c r="L4553" t="s">
        <v>17071</v>
      </c>
      <c r="M4553">
        <f t="shared" si="852"/>
        <v>1</v>
      </c>
      <c r="N4553">
        <f>COUNTIF(Orders!$A:$A,C4553)</f>
        <v>1</v>
      </c>
      <c r="P4553">
        <f>COUNTIF(Orders!$H:$H,UPPER(SUBSTITUTE(TRIM(C4553),"-","")))</f>
        <v>1</v>
      </c>
      <c r="R4553" t="str">
        <f t="shared" si="853"/>
        <v>Matched Order Reference</v>
      </c>
      <c r="S4553">
        <f t="shared" si="854"/>
        <v>1</v>
      </c>
      <c r="V4553" cm="1">
        <f t="array" ref="V4553">IF(E4553&lt;&gt;"CAPTURE",0,SUMPRODUCT((MDR_Rates!$A$2:$A$10=F4553)*(G4553&gt;MDR_Rates!$B$2:$B$10)*((MDR_Rates!$C$2:$C$10="")+(G4553&lt;=MDR_Rates!$C$2:$C$10))*MDR_Rates!$D$2:$D$10))</f>
        <v>1.6</v>
      </c>
      <c r="W4553">
        <f t="shared" si="855"/>
        <v>49.57</v>
      </c>
      <c r="X4553">
        <f t="shared" si="856"/>
        <v>8.92</v>
      </c>
      <c r="Y4553">
        <f t="shared" si="857"/>
        <v>0</v>
      </c>
      <c r="Z4553">
        <f t="shared" si="858"/>
        <v>0</v>
      </c>
      <c r="AG4553" t="str">
        <f t="shared" si="859"/>
        <v/>
      </c>
      <c r="AI4553" t="str">
        <f t="shared" si="860"/>
        <v/>
      </c>
      <c r="AJ4553" t="str">
        <f t="shared" si="861"/>
        <v/>
      </c>
      <c r="AK4553" t="str">
        <f t="shared" si="862"/>
        <v>ORD26000395</v>
      </c>
      <c r="AL4553">
        <f>IF(E4553&lt;&gt;"CAPTURE","",COUNTIF(Orders!$H:$H,AK4553))</f>
        <v>1</v>
      </c>
      <c r="AP4553" t="str">
        <f t="shared" si="863"/>
        <v>Matched to Order</v>
      </c>
      <c r="AQ4553">
        <f>IF(COUNTIF($A$2:A4553,A4553)=1,1,0)</f>
        <v>1</v>
      </c>
    </row>
    <row r="4554" spans="1:43" x14ac:dyDescent="0.3">
      <c r="A4554" t="s">
        <v>17085</v>
      </c>
      <c r="C4554" t="s">
        <v>902</v>
      </c>
      <c r="D4554" s="1">
        <v>46290</v>
      </c>
      <c r="E4554" t="s">
        <v>11819</v>
      </c>
      <c r="F4554" t="s">
        <v>9</v>
      </c>
      <c r="G4554">
        <v>1098</v>
      </c>
      <c r="H4554">
        <v>0</v>
      </c>
      <c r="I4554">
        <v>0</v>
      </c>
      <c r="J4554">
        <v>1098</v>
      </c>
      <c r="K4554" s="1">
        <v>46292</v>
      </c>
      <c r="L4554" t="s">
        <v>17071</v>
      </c>
      <c r="M4554">
        <f t="shared" si="852"/>
        <v>1</v>
      </c>
      <c r="N4554">
        <f>COUNTIF(Orders!$A:$A,C4554)</f>
        <v>1</v>
      </c>
      <c r="P4554">
        <f>COUNTIF(Orders!$H:$H,UPPER(SUBSTITUTE(TRIM(C4554),"-","")))</f>
        <v>1</v>
      </c>
      <c r="R4554" t="str">
        <f t="shared" si="853"/>
        <v>Matched Order Reference</v>
      </c>
      <c r="S4554">
        <f t="shared" si="854"/>
        <v>1</v>
      </c>
      <c r="V4554" cm="1">
        <f t="array" ref="V4554">IF(E4554&lt;&gt;"CAPTURE",0,SUMPRODUCT((MDR_Rates!$A$2:$A$10=F4554)*(G4554&gt;MDR_Rates!$B$2:$B$10)*((MDR_Rates!$C$2:$C$10="")+(G4554&lt;=MDR_Rates!$C$2:$C$10))*MDR_Rates!$D$2:$D$10))</f>
        <v>0</v>
      </c>
      <c r="W4554">
        <f t="shared" si="855"/>
        <v>0</v>
      </c>
      <c r="X4554">
        <f t="shared" si="856"/>
        <v>0</v>
      </c>
      <c r="Y4554">
        <f t="shared" si="857"/>
        <v>0</v>
      </c>
      <c r="Z4554">
        <f t="shared" si="858"/>
        <v>0</v>
      </c>
      <c r="AG4554" t="str">
        <f t="shared" si="859"/>
        <v/>
      </c>
      <c r="AI4554" t="str">
        <f t="shared" si="860"/>
        <v/>
      </c>
      <c r="AJ4554" t="str">
        <f t="shared" si="861"/>
        <v/>
      </c>
      <c r="AK4554" t="str">
        <f t="shared" si="862"/>
        <v>ORD26000440</v>
      </c>
      <c r="AL4554">
        <f>IF(E4554&lt;&gt;"CAPTURE","",COUNTIF(Orders!$H:$H,AK4554))</f>
        <v>1</v>
      </c>
      <c r="AP4554" t="str">
        <f t="shared" si="863"/>
        <v>Matched to Order</v>
      </c>
      <c r="AQ4554">
        <f>IF(COUNTIF($A$2:A4554,A4554)=1,1,0)</f>
        <v>1</v>
      </c>
    </row>
    <row r="4555" spans="1:43" x14ac:dyDescent="0.3">
      <c r="A4555" t="s">
        <v>17086</v>
      </c>
      <c r="C4555" t="s">
        <v>965</v>
      </c>
      <c r="D4555" s="1">
        <v>46290</v>
      </c>
      <c r="E4555" t="s">
        <v>11819</v>
      </c>
      <c r="F4555" t="s">
        <v>9</v>
      </c>
      <c r="G4555">
        <v>999</v>
      </c>
      <c r="H4555">
        <v>0</v>
      </c>
      <c r="I4555">
        <v>0</v>
      </c>
      <c r="J4555">
        <v>999</v>
      </c>
      <c r="K4555" s="1">
        <v>46292</v>
      </c>
      <c r="L4555" t="s">
        <v>17071</v>
      </c>
      <c r="M4555">
        <f t="shared" si="852"/>
        <v>1</v>
      </c>
      <c r="N4555">
        <f>COUNTIF(Orders!$A:$A,C4555)</f>
        <v>1</v>
      </c>
      <c r="P4555">
        <f>COUNTIF(Orders!$H:$H,UPPER(SUBSTITUTE(TRIM(C4555),"-","")))</f>
        <v>1</v>
      </c>
      <c r="R4555" t="str">
        <f t="shared" si="853"/>
        <v>Matched Order Reference</v>
      </c>
      <c r="S4555">
        <f t="shared" si="854"/>
        <v>1</v>
      </c>
      <c r="V4555" cm="1">
        <f t="array" ref="V4555">IF(E4555&lt;&gt;"CAPTURE",0,SUMPRODUCT((MDR_Rates!$A$2:$A$10=F4555)*(G4555&gt;MDR_Rates!$B$2:$B$10)*((MDR_Rates!$C$2:$C$10="")+(G4555&lt;=MDR_Rates!$C$2:$C$10))*MDR_Rates!$D$2:$D$10))</f>
        <v>0</v>
      </c>
      <c r="W4555">
        <f t="shared" si="855"/>
        <v>0</v>
      </c>
      <c r="X4555">
        <f t="shared" si="856"/>
        <v>0</v>
      </c>
      <c r="Y4555">
        <f t="shared" si="857"/>
        <v>0</v>
      </c>
      <c r="Z4555">
        <f t="shared" si="858"/>
        <v>0</v>
      </c>
      <c r="AG4555" t="str">
        <f t="shared" si="859"/>
        <v/>
      </c>
      <c r="AI4555" t="str">
        <f t="shared" si="860"/>
        <v/>
      </c>
      <c r="AJ4555" t="str">
        <f t="shared" si="861"/>
        <v/>
      </c>
      <c r="AK4555" t="str">
        <f t="shared" si="862"/>
        <v>ORD26000472</v>
      </c>
      <c r="AL4555">
        <f>IF(E4555&lt;&gt;"CAPTURE","",COUNTIF(Orders!$H:$H,AK4555))</f>
        <v>1</v>
      </c>
      <c r="AP4555" t="str">
        <f t="shared" si="863"/>
        <v>Matched to Order</v>
      </c>
      <c r="AQ4555">
        <f>IF(COUNTIF($A$2:A4555,A4555)=1,1,0)</f>
        <v>1</v>
      </c>
    </row>
    <row r="4556" spans="1:43" x14ac:dyDescent="0.3">
      <c r="A4556" t="s">
        <v>17087</v>
      </c>
      <c r="C4556" t="s">
        <v>1127</v>
      </c>
      <c r="D4556" s="1">
        <v>46290</v>
      </c>
      <c r="E4556" t="s">
        <v>11819</v>
      </c>
      <c r="F4556" t="s">
        <v>9</v>
      </c>
      <c r="G4556">
        <v>8998</v>
      </c>
      <c r="H4556">
        <v>26.99</v>
      </c>
      <c r="I4556">
        <v>4.8600000000000003</v>
      </c>
      <c r="J4556">
        <v>8966.15</v>
      </c>
      <c r="K4556" s="1">
        <v>46292</v>
      </c>
      <c r="L4556" t="s">
        <v>17071</v>
      </c>
      <c r="M4556">
        <f t="shared" si="852"/>
        <v>1</v>
      </c>
      <c r="N4556">
        <f>COUNTIF(Orders!$A:$A,C4556)</f>
        <v>1</v>
      </c>
      <c r="P4556">
        <f>COUNTIF(Orders!$H:$H,UPPER(SUBSTITUTE(TRIM(C4556),"-","")))</f>
        <v>1</v>
      </c>
      <c r="R4556" t="str">
        <f t="shared" si="853"/>
        <v>Matched Order Reference</v>
      </c>
      <c r="S4556">
        <f t="shared" si="854"/>
        <v>1</v>
      </c>
      <c r="V4556" cm="1">
        <f t="array" ref="V4556">IF(E4556&lt;&gt;"CAPTURE",0,SUMPRODUCT((MDR_Rates!$A$2:$A$10=F4556)*(G4556&gt;MDR_Rates!$B$2:$B$10)*((MDR_Rates!$C$2:$C$10="")+(G4556&lt;=MDR_Rates!$C$2:$C$10))*MDR_Rates!$D$2:$D$10))</f>
        <v>0.3</v>
      </c>
      <c r="W4556">
        <f t="shared" si="855"/>
        <v>26.99</v>
      </c>
      <c r="X4556">
        <f t="shared" si="856"/>
        <v>4.8600000000000003</v>
      </c>
      <c r="Y4556">
        <f t="shared" si="857"/>
        <v>0</v>
      </c>
      <c r="Z4556">
        <f t="shared" si="858"/>
        <v>0</v>
      </c>
      <c r="AG4556" t="str">
        <f t="shared" si="859"/>
        <v/>
      </c>
      <c r="AI4556" t="str">
        <f t="shared" si="860"/>
        <v/>
      </c>
      <c r="AJ4556" t="str">
        <f t="shared" si="861"/>
        <v/>
      </c>
      <c r="AK4556" t="str">
        <f t="shared" si="862"/>
        <v>ORD26000553</v>
      </c>
      <c r="AL4556">
        <f>IF(E4556&lt;&gt;"CAPTURE","",COUNTIF(Orders!$H:$H,AK4556))</f>
        <v>1</v>
      </c>
      <c r="AP4556" t="str">
        <f t="shared" si="863"/>
        <v>Matched to Order</v>
      </c>
      <c r="AQ4556">
        <f>IF(COUNTIF($A$2:A4556,A4556)=1,1,0)</f>
        <v>1</v>
      </c>
    </row>
    <row r="4557" spans="1:43" x14ac:dyDescent="0.3">
      <c r="A4557" t="s">
        <v>17088</v>
      </c>
      <c r="C4557" t="s">
        <v>1236</v>
      </c>
      <c r="D4557" s="1">
        <v>46290</v>
      </c>
      <c r="E4557" t="s">
        <v>11819</v>
      </c>
      <c r="F4557" t="s">
        <v>44</v>
      </c>
      <c r="G4557">
        <v>8497</v>
      </c>
      <c r="H4557">
        <v>203.93</v>
      </c>
      <c r="I4557">
        <v>36.71</v>
      </c>
      <c r="J4557">
        <v>8256.36</v>
      </c>
      <c r="K4557" s="1">
        <v>46292</v>
      </c>
      <c r="L4557" t="s">
        <v>17071</v>
      </c>
      <c r="M4557">
        <f t="shared" si="852"/>
        <v>1</v>
      </c>
      <c r="N4557">
        <f>COUNTIF(Orders!$A:$A,C4557)</f>
        <v>1</v>
      </c>
      <c r="P4557">
        <f>COUNTIF(Orders!$H:$H,UPPER(SUBSTITUTE(TRIM(C4557),"-","")))</f>
        <v>1</v>
      </c>
      <c r="R4557" t="str">
        <f t="shared" si="853"/>
        <v>Matched Order Reference</v>
      </c>
      <c r="S4557">
        <f t="shared" si="854"/>
        <v>1</v>
      </c>
      <c r="V4557" cm="1">
        <f t="array" ref="V4557">IF(E4557&lt;&gt;"CAPTURE",0,SUMPRODUCT((MDR_Rates!$A$2:$A$10=F4557)*(G4557&gt;MDR_Rates!$B$2:$B$10)*((MDR_Rates!$C$2:$C$10="")+(G4557&lt;=MDR_Rates!$C$2:$C$10))*MDR_Rates!$D$2:$D$10))</f>
        <v>1.7</v>
      </c>
      <c r="W4557">
        <f t="shared" si="855"/>
        <v>144.44999999999999</v>
      </c>
      <c r="X4557">
        <f t="shared" si="856"/>
        <v>26</v>
      </c>
      <c r="Y4557">
        <f t="shared" si="857"/>
        <v>59.48</v>
      </c>
      <c r="Z4557">
        <f t="shared" si="858"/>
        <v>10.71</v>
      </c>
      <c r="AG4557" t="str">
        <f t="shared" si="859"/>
        <v/>
      </c>
      <c r="AI4557" t="str">
        <f t="shared" si="860"/>
        <v/>
      </c>
      <c r="AJ4557" t="str">
        <f t="shared" si="861"/>
        <v/>
      </c>
      <c r="AK4557" t="str">
        <f t="shared" si="862"/>
        <v>ORD26000608</v>
      </c>
      <c r="AL4557">
        <f>IF(E4557&lt;&gt;"CAPTURE","",COUNTIF(Orders!$H:$H,AK4557))</f>
        <v>1</v>
      </c>
      <c r="AP4557" t="str">
        <f t="shared" si="863"/>
        <v>Matched to Order</v>
      </c>
      <c r="AQ4557">
        <f>IF(COUNTIF($A$2:A4557,A4557)=1,1,0)</f>
        <v>1</v>
      </c>
    </row>
    <row r="4558" spans="1:43" x14ac:dyDescent="0.3">
      <c r="A4558" t="s">
        <v>17089</v>
      </c>
      <c r="C4558" t="s">
        <v>1266</v>
      </c>
      <c r="D4558" s="1">
        <v>46290</v>
      </c>
      <c r="E4558" t="s">
        <v>11819</v>
      </c>
      <c r="F4558" t="s">
        <v>17</v>
      </c>
      <c r="G4558">
        <v>3298</v>
      </c>
      <c r="H4558">
        <v>52.77</v>
      </c>
      <c r="I4558">
        <v>9.5</v>
      </c>
      <c r="J4558">
        <v>3235.73</v>
      </c>
      <c r="K4558" s="1">
        <v>46292</v>
      </c>
      <c r="L4558" t="s">
        <v>17071</v>
      </c>
      <c r="M4558">
        <f t="shared" si="852"/>
        <v>1</v>
      </c>
      <c r="N4558">
        <f>COUNTIF(Orders!$A:$A,C4558)</f>
        <v>1</v>
      </c>
      <c r="P4558">
        <f>COUNTIF(Orders!$H:$H,UPPER(SUBSTITUTE(TRIM(C4558),"-","")))</f>
        <v>1</v>
      </c>
      <c r="R4558" t="str">
        <f t="shared" si="853"/>
        <v>Matched Order Reference</v>
      </c>
      <c r="S4558">
        <f t="shared" si="854"/>
        <v>1</v>
      </c>
      <c r="V4558" cm="1">
        <f t="array" ref="V4558">IF(E4558&lt;&gt;"CAPTURE",0,SUMPRODUCT((MDR_Rates!$A$2:$A$10=F4558)*(G4558&gt;MDR_Rates!$B$2:$B$10)*((MDR_Rates!$C$2:$C$10="")+(G4558&lt;=MDR_Rates!$C$2:$C$10))*MDR_Rates!$D$2:$D$10))</f>
        <v>1.6</v>
      </c>
      <c r="W4558">
        <f t="shared" si="855"/>
        <v>52.77</v>
      </c>
      <c r="X4558">
        <f t="shared" si="856"/>
        <v>9.5</v>
      </c>
      <c r="Y4558">
        <f t="shared" si="857"/>
        <v>0</v>
      </c>
      <c r="Z4558">
        <f t="shared" si="858"/>
        <v>0</v>
      </c>
      <c r="AG4558" t="str">
        <f t="shared" si="859"/>
        <v/>
      </c>
      <c r="AI4558" t="str">
        <f t="shared" si="860"/>
        <v/>
      </c>
      <c r="AJ4558" t="str">
        <f t="shared" si="861"/>
        <v/>
      </c>
      <c r="AK4558" t="str">
        <f t="shared" si="862"/>
        <v>ORD26000623</v>
      </c>
      <c r="AL4558">
        <f>IF(E4558&lt;&gt;"CAPTURE","",COUNTIF(Orders!$H:$H,AK4558))</f>
        <v>1</v>
      </c>
      <c r="AP4558" t="str">
        <f t="shared" si="863"/>
        <v>Matched to Order</v>
      </c>
      <c r="AQ4558">
        <f>IF(COUNTIF($A$2:A4558,A4558)=1,1,0)</f>
        <v>1</v>
      </c>
    </row>
    <row r="4559" spans="1:43" x14ac:dyDescent="0.3">
      <c r="A4559" t="s">
        <v>17090</v>
      </c>
      <c r="C4559" t="s">
        <v>1302</v>
      </c>
      <c r="D4559" s="1">
        <v>46290</v>
      </c>
      <c r="E4559" t="s">
        <v>11819</v>
      </c>
      <c r="F4559" t="s">
        <v>17</v>
      </c>
      <c r="G4559">
        <v>2897</v>
      </c>
      <c r="H4559">
        <v>46.35</v>
      </c>
      <c r="I4559">
        <v>8.34</v>
      </c>
      <c r="J4559">
        <v>2842.31</v>
      </c>
      <c r="K4559" s="1">
        <v>46292</v>
      </c>
      <c r="L4559" t="s">
        <v>17071</v>
      </c>
      <c r="M4559">
        <f t="shared" si="852"/>
        <v>1</v>
      </c>
      <c r="N4559">
        <f>COUNTIF(Orders!$A:$A,C4559)</f>
        <v>1</v>
      </c>
      <c r="P4559">
        <f>COUNTIF(Orders!$H:$H,UPPER(SUBSTITUTE(TRIM(C4559),"-","")))</f>
        <v>1</v>
      </c>
      <c r="R4559" t="str">
        <f t="shared" si="853"/>
        <v>Matched Order Reference</v>
      </c>
      <c r="S4559">
        <f t="shared" si="854"/>
        <v>1</v>
      </c>
      <c r="V4559" cm="1">
        <f t="array" ref="V4559">IF(E4559&lt;&gt;"CAPTURE",0,SUMPRODUCT((MDR_Rates!$A$2:$A$10=F4559)*(G4559&gt;MDR_Rates!$B$2:$B$10)*((MDR_Rates!$C$2:$C$10="")+(G4559&lt;=MDR_Rates!$C$2:$C$10))*MDR_Rates!$D$2:$D$10))</f>
        <v>1.6</v>
      </c>
      <c r="W4559">
        <f t="shared" si="855"/>
        <v>46.35</v>
      </c>
      <c r="X4559">
        <f t="shared" si="856"/>
        <v>8.34</v>
      </c>
      <c r="Y4559">
        <f t="shared" si="857"/>
        <v>0</v>
      </c>
      <c r="Z4559">
        <f t="shared" si="858"/>
        <v>0</v>
      </c>
      <c r="AG4559" t="str">
        <f t="shared" si="859"/>
        <v/>
      </c>
      <c r="AI4559" t="str">
        <f t="shared" si="860"/>
        <v/>
      </c>
      <c r="AJ4559" t="str">
        <f t="shared" si="861"/>
        <v/>
      </c>
      <c r="AK4559" t="str">
        <f t="shared" si="862"/>
        <v>ORD26000641</v>
      </c>
      <c r="AL4559">
        <f>IF(E4559&lt;&gt;"CAPTURE","",COUNTIF(Orders!$H:$H,AK4559))</f>
        <v>1</v>
      </c>
      <c r="AP4559" t="str">
        <f t="shared" si="863"/>
        <v>Matched to Order</v>
      </c>
      <c r="AQ4559">
        <f>IF(COUNTIF($A$2:A4559,A4559)=1,1,0)</f>
        <v>1</v>
      </c>
    </row>
    <row r="4560" spans="1:43" x14ac:dyDescent="0.3">
      <c r="A4560" t="s">
        <v>17091</v>
      </c>
      <c r="C4560" t="s">
        <v>1326</v>
      </c>
      <c r="D4560" s="1">
        <v>46290</v>
      </c>
      <c r="E4560" t="s">
        <v>11819</v>
      </c>
      <c r="F4560" t="s">
        <v>9</v>
      </c>
      <c r="G4560">
        <v>2098</v>
      </c>
      <c r="H4560">
        <v>6.29</v>
      </c>
      <c r="I4560">
        <v>1.1299999999999999</v>
      </c>
      <c r="J4560">
        <v>2090.58</v>
      </c>
      <c r="K4560" s="1">
        <v>46292</v>
      </c>
      <c r="L4560" t="s">
        <v>17071</v>
      </c>
      <c r="M4560">
        <f t="shared" si="852"/>
        <v>1</v>
      </c>
      <c r="N4560">
        <f>COUNTIF(Orders!$A:$A,C4560)</f>
        <v>1</v>
      </c>
      <c r="P4560">
        <f>COUNTIF(Orders!$H:$H,UPPER(SUBSTITUTE(TRIM(C4560),"-","")))</f>
        <v>1</v>
      </c>
      <c r="R4560" t="str">
        <f t="shared" si="853"/>
        <v>Matched Order Reference</v>
      </c>
      <c r="S4560">
        <f t="shared" si="854"/>
        <v>1</v>
      </c>
      <c r="V4560" cm="1">
        <f t="array" ref="V4560">IF(E4560&lt;&gt;"CAPTURE",0,SUMPRODUCT((MDR_Rates!$A$2:$A$10=F4560)*(G4560&gt;MDR_Rates!$B$2:$B$10)*((MDR_Rates!$C$2:$C$10="")+(G4560&lt;=MDR_Rates!$C$2:$C$10))*MDR_Rates!$D$2:$D$10))</f>
        <v>0.3</v>
      </c>
      <c r="W4560">
        <f t="shared" si="855"/>
        <v>6.29</v>
      </c>
      <c r="X4560">
        <f t="shared" si="856"/>
        <v>1.1299999999999999</v>
      </c>
      <c r="Y4560">
        <f t="shared" si="857"/>
        <v>0</v>
      </c>
      <c r="Z4560">
        <f t="shared" si="858"/>
        <v>0</v>
      </c>
      <c r="AG4560" t="str">
        <f t="shared" si="859"/>
        <v/>
      </c>
      <c r="AI4560" t="str">
        <f t="shared" si="860"/>
        <v/>
      </c>
      <c r="AJ4560" t="str">
        <f t="shared" si="861"/>
        <v/>
      </c>
      <c r="AK4560" t="str">
        <f t="shared" si="862"/>
        <v>ORD26000653</v>
      </c>
      <c r="AL4560">
        <f>IF(E4560&lt;&gt;"CAPTURE","",COUNTIF(Orders!$H:$H,AK4560))</f>
        <v>1</v>
      </c>
      <c r="AP4560" t="str">
        <f t="shared" si="863"/>
        <v>Matched to Order</v>
      </c>
      <c r="AQ4560">
        <f>IF(COUNTIF($A$2:A4560,A4560)=1,1,0)</f>
        <v>1</v>
      </c>
    </row>
    <row r="4561" spans="1:43" x14ac:dyDescent="0.3">
      <c r="A4561" t="s">
        <v>17092</v>
      </c>
      <c r="C4561" t="s">
        <v>17093</v>
      </c>
      <c r="D4561" s="1">
        <v>46290</v>
      </c>
      <c r="E4561" t="s">
        <v>11819</v>
      </c>
      <c r="F4561" t="s">
        <v>9</v>
      </c>
      <c r="G4561">
        <v>2297</v>
      </c>
      <c r="H4561">
        <v>6.89</v>
      </c>
      <c r="I4561">
        <v>1.24</v>
      </c>
      <c r="J4561">
        <v>2288.87</v>
      </c>
      <c r="K4561" s="1">
        <v>46292</v>
      </c>
      <c r="L4561" t="s">
        <v>17071</v>
      </c>
      <c r="M4561">
        <f t="shared" si="852"/>
        <v>1</v>
      </c>
      <c r="N4561">
        <f>COUNTIF(Orders!$A:$A,C4561)</f>
        <v>1</v>
      </c>
      <c r="P4561">
        <f>COUNTIF(Orders!$H:$H,UPPER(SUBSTITUTE(TRIM(C4561),"-","")))</f>
        <v>1</v>
      </c>
      <c r="R4561" t="str">
        <f t="shared" si="853"/>
        <v>Matched Order Reference</v>
      </c>
      <c r="S4561">
        <f t="shared" si="854"/>
        <v>1</v>
      </c>
      <c r="V4561" cm="1">
        <f t="array" ref="V4561">IF(E4561&lt;&gt;"CAPTURE",0,SUMPRODUCT((MDR_Rates!$A$2:$A$10=F4561)*(G4561&gt;MDR_Rates!$B$2:$B$10)*((MDR_Rates!$C$2:$C$10="")+(G4561&lt;=MDR_Rates!$C$2:$C$10))*MDR_Rates!$D$2:$D$10))</f>
        <v>0.3</v>
      </c>
      <c r="W4561">
        <f t="shared" si="855"/>
        <v>6.89</v>
      </c>
      <c r="X4561">
        <f t="shared" si="856"/>
        <v>1.24</v>
      </c>
      <c r="Y4561">
        <f t="shared" si="857"/>
        <v>0</v>
      </c>
      <c r="Z4561">
        <f t="shared" si="858"/>
        <v>0</v>
      </c>
      <c r="AG4561" t="str">
        <f t="shared" si="859"/>
        <v/>
      </c>
      <c r="AI4561" t="str">
        <f t="shared" si="860"/>
        <v/>
      </c>
      <c r="AJ4561" t="str">
        <f t="shared" si="861"/>
        <v/>
      </c>
      <c r="AK4561" t="str">
        <f t="shared" si="862"/>
        <v>ORD26000655</v>
      </c>
      <c r="AL4561">
        <f>IF(E4561&lt;&gt;"CAPTURE","",COUNTIF(Orders!$H:$H,AK4561))</f>
        <v>1</v>
      </c>
      <c r="AP4561" t="str">
        <f t="shared" si="863"/>
        <v>Matched to Order</v>
      </c>
      <c r="AQ4561">
        <f>IF(COUNTIF($A$2:A4561,A4561)=1,1,0)</f>
        <v>1</v>
      </c>
    </row>
    <row r="4562" spans="1:43" x14ac:dyDescent="0.3">
      <c r="A4562" t="s">
        <v>17094</v>
      </c>
      <c r="C4562" t="s">
        <v>1380</v>
      </c>
      <c r="D4562" s="1">
        <v>46290</v>
      </c>
      <c r="E4562" t="s">
        <v>11819</v>
      </c>
      <c r="F4562" t="s">
        <v>17</v>
      </c>
      <c r="G4562">
        <v>1998</v>
      </c>
      <c r="H4562">
        <v>35.96</v>
      </c>
      <c r="I4562">
        <v>6.47</v>
      </c>
      <c r="J4562">
        <v>1955.57</v>
      </c>
      <c r="K4562" s="1">
        <v>46292</v>
      </c>
      <c r="L4562" t="s">
        <v>17071</v>
      </c>
      <c r="M4562">
        <f t="shared" si="852"/>
        <v>1</v>
      </c>
      <c r="N4562">
        <f>COUNTIF(Orders!$A:$A,C4562)</f>
        <v>1</v>
      </c>
      <c r="P4562">
        <f>COUNTIF(Orders!$H:$H,UPPER(SUBSTITUTE(TRIM(C4562),"-","")))</f>
        <v>1</v>
      </c>
      <c r="R4562" t="str">
        <f t="shared" si="853"/>
        <v>Matched Order Reference</v>
      </c>
      <c r="S4562">
        <f t="shared" si="854"/>
        <v>1</v>
      </c>
      <c r="V4562" cm="1">
        <f t="array" ref="V4562">IF(E4562&lt;&gt;"CAPTURE",0,SUMPRODUCT((MDR_Rates!$A$2:$A$10=F4562)*(G4562&gt;MDR_Rates!$B$2:$B$10)*((MDR_Rates!$C$2:$C$10="")+(G4562&lt;=MDR_Rates!$C$2:$C$10))*MDR_Rates!$D$2:$D$10))</f>
        <v>1.8</v>
      </c>
      <c r="W4562">
        <f t="shared" si="855"/>
        <v>35.96</v>
      </c>
      <c r="X4562">
        <f t="shared" si="856"/>
        <v>6.47</v>
      </c>
      <c r="Y4562">
        <f t="shared" si="857"/>
        <v>0</v>
      </c>
      <c r="Z4562">
        <f t="shared" si="858"/>
        <v>0</v>
      </c>
      <c r="AG4562" t="str">
        <f t="shared" si="859"/>
        <v/>
      </c>
      <c r="AI4562" t="str">
        <f t="shared" si="860"/>
        <v/>
      </c>
      <c r="AJ4562" t="str">
        <f t="shared" si="861"/>
        <v/>
      </c>
      <c r="AK4562" t="str">
        <f t="shared" si="862"/>
        <v>ORD26000680</v>
      </c>
      <c r="AL4562">
        <f>IF(E4562&lt;&gt;"CAPTURE","",COUNTIF(Orders!$H:$H,AK4562))</f>
        <v>1</v>
      </c>
      <c r="AP4562" t="str">
        <f t="shared" si="863"/>
        <v>Matched to Order</v>
      </c>
      <c r="AQ4562">
        <f>IF(COUNTIF($A$2:A4562,A4562)=1,1,0)</f>
        <v>1</v>
      </c>
    </row>
    <row r="4563" spans="1:43" x14ac:dyDescent="0.3">
      <c r="A4563" t="s">
        <v>17095</v>
      </c>
      <c r="C4563" t="s">
        <v>1450</v>
      </c>
      <c r="D4563" s="1">
        <v>46290</v>
      </c>
      <c r="E4563" t="s">
        <v>11819</v>
      </c>
      <c r="F4563" t="s">
        <v>9</v>
      </c>
      <c r="G4563">
        <v>2999</v>
      </c>
      <c r="H4563">
        <v>9</v>
      </c>
      <c r="I4563">
        <v>1.62</v>
      </c>
      <c r="J4563">
        <v>2988.38</v>
      </c>
      <c r="K4563" s="1">
        <v>46292</v>
      </c>
      <c r="L4563" t="s">
        <v>17071</v>
      </c>
      <c r="M4563">
        <f t="shared" si="852"/>
        <v>1</v>
      </c>
      <c r="N4563">
        <f>COUNTIF(Orders!$A:$A,C4563)</f>
        <v>1</v>
      </c>
      <c r="P4563">
        <f>COUNTIF(Orders!$H:$H,UPPER(SUBSTITUTE(TRIM(C4563),"-","")))</f>
        <v>1</v>
      </c>
      <c r="R4563" t="str">
        <f t="shared" si="853"/>
        <v>Matched Order Reference</v>
      </c>
      <c r="S4563">
        <f t="shared" si="854"/>
        <v>1</v>
      </c>
      <c r="V4563" cm="1">
        <f t="array" ref="V4563">IF(E4563&lt;&gt;"CAPTURE",0,SUMPRODUCT((MDR_Rates!$A$2:$A$10=F4563)*(G4563&gt;MDR_Rates!$B$2:$B$10)*((MDR_Rates!$C$2:$C$10="")+(G4563&lt;=MDR_Rates!$C$2:$C$10))*MDR_Rates!$D$2:$D$10))</f>
        <v>0.3</v>
      </c>
      <c r="W4563">
        <f t="shared" si="855"/>
        <v>9</v>
      </c>
      <c r="X4563">
        <f t="shared" si="856"/>
        <v>1.62</v>
      </c>
      <c r="Y4563">
        <f t="shared" si="857"/>
        <v>0</v>
      </c>
      <c r="Z4563">
        <f t="shared" si="858"/>
        <v>0</v>
      </c>
      <c r="AG4563" t="str">
        <f t="shared" si="859"/>
        <v/>
      </c>
      <c r="AI4563" t="str">
        <f t="shared" si="860"/>
        <v/>
      </c>
      <c r="AJ4563" t="str">
        <f t="shared" si="861"/>
        <v/>
      </c>
      <c r="AK4563" t="str">
        <f t="shared" si="862"/>
        <v>ORD26000715</v>
      </c>
      <c r="AL4563">
        <f>IF(E4563&lt;&gt;"CAPTURE","",COUNTIF(Orders!$H:$H,AK4563))</f>
        <v>1</v>
      </c>
      <c r="AP4563" t="str">
        <f t="shared" si="863"/>
        <v>Matched to Order</v>
      </c>
      <c r="AQ4563">
        <f>IF(COUNTIF($A$2:A4563,A4563)=1,1,0)</f>
        <v>1</v>
      </c>
    </row>
    <row r="4564" spans="1:43" x14ac:dyDescent="0.3">
      <c r="A4564" t="s">
        <v>17096</v>
      </c>
      <c r="C4564" t="s">
        <v>1456</v>
      </c>
      <c r="D4564" s="1">
        <v>46290</v>
      </c>
      <c r="E4564" t="s">
        <v>11819</v>
      </c>
      <c r="F4564" t="s">
        <v>17</v>
      </c>
      <c r="G4564">
        <v>3998</v>
      </c>
      <c r="H4564">
        <v>63.97</v>
      </c>
      <c r="I4564">
        <v>11.51</v>
      </c>
      <c r="J4564">
        <v>3922.52</v>
      </c>
      <c r="K4564" s="1">
        <v>46292</v>
      </c>
      <c r="L4564" t="s">
        <v>17071</v>
      </c>
      <c r="M4564">
        <f t="shared" si="852"/>
        <v>1</v>
      </c>
      <c r="N4564">
        <f>COUNTIF(Orders!$A:$A,C4564)</f>
        <v>1</v>
      </c>
      <c r="P4564">
        <f>COUNTIF(Orders!$H:$H,UPPER(SUBSTITUTE(TRIM(C4564),"-","")))</f>
        <v>1</v>
      </c>
      <c r="R4564" t="str">
        <f t="shared" si="853"/>
        <v>Matched Order Reference</v>
      </c>
      <c r="S4564">
        <f t="shared" si="854"/>
        <v>1</v>
      </c>
      <c r="V4564" cm="1">
        <f t="array" ref="V4564">IF(E4564&lt;&gt;"CAPTURE",0,SUMPRODUCT((MDR_Rates!$A$2:$A$10=F4564)*(G4564&gt;MDR_Rates!$B$2:$B$10)*((MDR_Rates!$C$2:$C$10="")+(G4564&lt;=MDR_Rates!$C$2:$C$10))*MDR_Rates!$D$2:$D$10))</f>
        <v>1.6</v>
      </c>
      <c r="W4564">
        <f t="shared" si="855"/>
        <v>63.97</v>
      </c>
      <c r="X4564">
        <f t="shared" si="856"/>
        <v>11.51</v>
      </c>
      <c r="Y4564">
        <f t="shared" si="857"/>
        <v>0</v>
      </c>
      <c r="Z4564">
        <f t="shared" si="858"/>
        <v>0</v>
      </c>
      <c r="AG4564" t="str">
        <f t="shared" si="859"/>
        <v/>
      </c>
      <c r="AI4564" t="str">
        <f t="shared" si="860"/>
        <v/>
      </c>
      <c r="AJ4564" t="str">
        <f t="shared" si="861"/>
        <v/>
      </c>
      <c r="AK4564" t="str">
        <f t="shared" si="862"/>
        <v>ORD26000718</v>
      </c>
      <c r="AL4564">
        <f>IF(E4564&lt;&gt;"CAPTURE","",COUNTIF(Orders!$H:$H,AK4564))</f>
        <v>1</v>
      </c>
      <c r="AP4564" t="str">
        <f t="shared" si="863"/>
        <v>Matched to Order</v>
      </c>
      <c r="AQ4564">
        <f>IF(COUNTIF($A$2:A4564,A4564)=1,1,0)</f>
        <v>1</v>
      </c>
    </row>
    <row r="4565" spans="1:43" x14ac:dyDescent="0.3">
      <c r="A4565" t="s">
        <v>17097</v>
      </c>
      <c r="C4565" t="s">
        <v>1501</v>
      </c>
      <c r="D4565" s="1">
        <v>46290</v>
      </c>
      <c r="E4565" t="s">
        <v>11819</v>
      </c>
      <c r="F4565" t="s">
        <v>9</v>
      </c>
      <c r="G4565">
        <v>4999</v>
      </c>
      <c r="H4565">
        <v>15</v>
      </c>
      <c r="I4565">
        <v>2.7</v>
      </c>
      <c r="J4565">
        <v>4981.3</v>
      </c>
      <c r="K4565" s="1">
        <v>46292</v>
      </c>
      <c r="L4565" t="s">
        <v>17071</v>
      </c>
      <c r="M4565">
        <f t="shared" si="852"/>
        <v>1</v>
      </c>
      <c r="N4565">
        <f>COUNTIF(Orders!$A:$A,C4565)</f>
        <v>1</v>
      </c>
      <c r="P4565">
        <f>COUNTIF(Orders!$H:$H,UPPER(SUBSTITUTE(TRIM(C4565),"-","")))</f>
        <v>1</v>
      </c>
      <c r="R4565" t="str">
        <f t="shared" si="853"/>
        <v>Matched Order Reference</v>
      </c>
      <c r="S4565">
        <f t="shared" si="854"/>
        <v>1</v>
      </c>
      <c r="V4565" cm="1">
        <f t="array" ref="V4565">IF(E4565&lt;&gt;"CAPTURE",0,SUMPRODUCT((MDR_Rates!$A$2:$A$10=F4565)*(G4565&gt;MDR_Rates!$B$2:$B$10)*((MDR_Rates!$C$2:$C$10="")+(G4565&lt;=MDR_Rates!$C$2:$C$10))*MDR_Rates!$D$2:$D$10))</f>
        <v>0.3</v>
      </c>
      <c r="W4565">
        <f t="shared" si="855"/>
        <v>15</v>
      </c>
      <c r="X4565">
        <f t="shared" si="856"/>
        <v>2.7</v>
      </c>
      <c r="Y4565">
        <f t="shared" si="857"/>
        <v>0</v>
      </c>
      <c r="Z4565">
        <f t="shared" si="858"/>
        <v>0</v>
      </c>
      <c r="AG4565" t="str">
        <f t="shared" si="859"/>
        <v/>
      </c>
      <c r="AI4565" t="str">
        <f t="shared" si="860"/>
        <v/>
      </c>
      <c r="AJ4565" t="str">
        <f t="shared" si="861"/>
        <v/>
      </c>
      <c r="AK4565" t="str">
        <f t="shared" si="862"/>
        <v>ORD26000741</v>
      </c>
      <c r="AL4565">
        <f>IF(E4565&lt;&gt;"CAPTURE","",COUNTIF(Orders!$H:$H,AK4565))</f>
        <v>1</v>
      </c>
      <c r="AP4565" t="str">
        <f t="shared" si="863"/>
        <v>Matched to Order</v>
      </c>
      <c r="AQ4565">
        <f>IF(COUNTIF($A$2:A4565,A4565)=1,1,0)</f>
        <v>1</v>
      </c>
    </row>
    <row r="4566" spans="1:43" x14ac:dyDescent="0.3">
      <c r="A4566" t="s">
        <v>17098</v>
      </c>
      <c r="C4566" t="s">
        <v>1686</v>
      </c>
      <c r="D4566" s="1">
        <v>46290</v>
      </c>
      <c r="E4566" t="s">
        <v>11819</v>
      </c>
      <c r="F4566" t="s">
        <v>9</v>
      </c>
      <c r="G4566">
        <v>299</v>
      </c>
      <c r="H4566">
        <v>0</v>
      </c>
      <c r="I4566">
        <v>0</v>
      </c>
      <c r="J4566">
        <v>299</v>
      </c>
      <c r="K4566" s="1">
        <v>46292</v>
      </c>
      <c r="L4566" t="s">
        <v>17071</v>
      </c>
      <c r="M4566">
        <f t="shared" si="852"/>
        <v>1</v>
      </c>
      <c r="N4566">
        <f>COUNTIF(Orders!$A:$A,C4566)</f>
        <v>1</v>
      </c>
      <c r="P4566">
        <f>COUNTIF(Orders!$H:$H,UPPER(SUBSTITUTE(TRIM(C4566),"-","")))</f>
        <v>1</v>
      </c>
      <c r="R4566" t="str">
        <f t="shared" si="853"/>
        <v>Matched Order Reference</v>
      </c>
      <c r="S4566">
        <f t="shared" si="854"/>
        <v>1</v>
      </c>
      <c r="V4566" cm="1">
        <f t="array" ref="V4566">IF(E4566&lt;&gt;"CAPTURE",0,SUMPRODUCT((MDR_Rates!$A$2:$A$10=F4566)*(G4566&gt;MDR_Rates!$B$2:$B$10)*((MDR_Rates!$C$2:$C$10="")+(G4566&lt;=MDR_Rates!$C$2:$C$10))*MDR_Rates!$D$2:$D$10))</f>
        <v>0</v>
      </c>
      <c r="W4566">
        <f t="shared" si="855"/>
        <v>0</v>
      </c>
      <c r="X4566">
        <f t="shared" si="856"/>
        <v>0</v>
      </c>
      <c r="Y4566">
        <f t="shared" si="857"/>
        <v>0</v>
      </c>
      <c r="Z4566">
        <f t="shared" si="858"/>
        <v>0</v>
      </c>
      <c r="AG4566" t="str">
        <f t="shared" si="859"/>
        <v/>
      </c>
      <c r="AI4566" t="str">
        <f t="shared" si="860"/>
        <v/>
      </c>
      <c r="AJ4566" t="str">
        <f t="shared" si="861"/>
        <v/>
      </c>
      <c r="AK4566" t="str">
        <f t="shared" si="862"/>
        <v>ORD26000834</v>
      </c>
      <c r="AL4566">
        <f>IF(E4566&lt;&gt;"CAPTURE","",COUNTIF(Orders!$H:$H,AK4566))</f>
        <v>1</v>
      </c>
      <c r="AP4566" t="str">
        <f t="shared" si="863"/>
        <v>Matched to Order</v>
      </c>
      <c r="AQ4566">
        <f>IF(COUNTIF($A$2:A4566,A4566)=1,1,0)</f>
        <v>1</v>
      </c>
    </row>
    <row r="4567" spans="1:43" x14ac:dyDescent="0.3">
      <c r="A4567" t="s">
        <v>17099</v>
      </c>
      <c r="C4567" t="s">
        <v>1704</v>
      </c>
      <c r="D4567" s="1">
        <v>46290</v>
      </c>
      <c r="E4567" t="s">
        <v>11819</v>
      </c>
      <c r="F4567" t="s">
        <v>9</v>
      </c>
      <c r="G4567">
        <v>1299</v>
      </c>
      <c r="H4567">
        <v>0</v>
      </c>
      <c r="I4567">
        <v>0</v>
      </c>
      <c r="J4567">
        <v>1299</v>
      </c>
      <c r="K4567" s="1">
        <v>46292</v>
      </c>
      <c r="L4567" t="s">
        <v>17071</v>
      </c>
      <c r="M4567">
        <f t="shared" si="852"/>
        <v>1</v>
      </c>
      <c r="N4567">
        <f>COUNTIF(Orders!$A:$A,C4567)</f>
        <v>1</v>
      </c>
      <c r="P4567">
        <f>COUNTIF(Orders!$H:$H,UPPER(SUBSTITUTE(TRIM(C4567),"-","")))</f>
        <v>1</v>
      </c>
      <c r="R4567" t="str">
        <f t="shared" si="853"/>
        <v>Matched Order Reference</v>
      </c>
      <c r="S4567">
        <f t="shared" si="854"/>
        <v>1</v>
      </c>
      <c r="V4567" cm="1">
        <f t="array" ref="V4567">IF(E4567&lt;&gt;"CAPTURE",0,SUMPRODUCT((MDR_Rates!$A$2:$A$10=F4567)*(G4567&gt;MDR_Rates!$B$2:$B$10)*((MDR_Rates!$C$2:$C$10="")+(G4567&lt;=MDR_Rates!$C$2:$C$10))*MDR_Rates!$D$2:$D$10))</f>
        <v>0</v>
      </c>
      <c r="W4567">
        <f t="shared" si="855"/>
        <v>0</v>
      </c>
      <c r="X4567">
        <f t="shared" si="856"/>
        <v>0</v>
      </c>
      <c r="Y4567">
        <f t="shared" si="857"/>
        <v>0</v>
      </c>
      <c r="Z4567">
        <f t="shared" si="858"/>
        <v>0</v>
      </c>
      <c r="AG4567" t="str">
        <f t="shared" si="859"/>
        <v/>
      </c>
      <c r="AI4567" t="str">
        <f t="shared" si="860"/>
        <v/>
      </c>
      <c r="AJ4567" t="str">
        <f t="shared" si="861"/>
        <v/>
      </c>
      <c r="AK4567" t="str">
        <f t="shared" si="862"/>
        <v>ORD26000843</v>
      </c>
      <c r="AL4567">
        <f>IF(E4567&lt;&gt;"CAPTURE","",COUNTIF(Orders!$H:$H,AK4567))</f>
        <v>1</v>
      </c>
      <c r="AP4567" t="str">
        <f t="shared" si="863"/>
        <v>Matched to Order</v>
      </c>
      <c r="AQ4567">
        <f>IF(COUNTIF($A$2:A4567,A4567)=1,1,0)</f>
        <v>1</v>
      </c>
    </row>
    <row r="4568" spans="1:43" x14ac:dyDescent="0.3">
      <c r="A4568" t="s">
        <v>17100</v>
      </c>
      <c r="C4568" t="s">
        <v>1716</v>
      </c>
      <c r="D4568" s="1">
        <v>46290</v>
      </c>
      <c r="E4568" t="s">
        <v>11819</v>
      </c>
      <c r="F4568" t="s">
        <v>44</v>
      </c>
      <c r="G4568">
        <v>349</v>
      </c>
      <c r="H4568">
        <v>6.63</v>
      </c>
      <c r="I4568">
        <v>1.19</v>
      </c>
      <c r="J4568">
        <v>341.18</v>
      </c>
      <c r="K4568" s="1">
        <v>46292</v>
      </c>
      <c r="L4568" t="s">
        <v>17071</v>
      </c>
      <c r="M4568">
        <f t="shared" si="852"/>
        <v>1</v>
      </c>
      <c r="N4568">
        <f>COUNTIF(Orders!$A:$A,C4568)</f>
        <v>1</v>
      </c>
      <c r="P4568">
        <f>COUNTIF(Orders!$H:$H,UPPER(SUBSTITUTE(TRIM(C4568),"-","")))</f>
        <v>1</v>
      </c>
      <c r="R4568" t="str">
        <f t="shared" si="853"/>
        <v>Matched Order Reference</v>
      </c>
      <c r="S4568">
        <f t="shared" si="854"/>
        <v>1</v>
      </c>
      <c r="V4568" cm="1">
        <f t="array" ref="V4568">IF(E4568&lt;&gt;"CAPTURE",0,SUMPRODUCT((MDR_Rates!$A$2:$A$10=F4568)*(G4568&gt;MDR_Rates!$B$2:$B$10)*((MDR_Rates!$C$2:$C$10="")+(G4568&lt;=MDR_Rates!$C$2:$C$10))*MDR_Rates!$D$2:$D$10))</f>
        <v>1.9</v>
      </c>
      <c r="W4568">
        <f t="shared" si="855"/>
        <v>6.63</v>
      </c>
      <c r="X4568">
        <f t="shared" si="856"/>
        <v>1.19</v>
      </c>
      <c r="Y4568">
        <f t="shared" si="857"/>
        <v>0</v>
      </c>
      <c r="Z4568">
        <f t="shared" si="858"/>
        <v>0</v>
      </c>
      <c r="AG4568" t="str">
        <f t="shared" si="859"/>
        <v/>
      </c>
      <c r="AI4568" t="str">
        <f t="shared" si="860"/>
        <v/>
      </c>
      <c r="AJ4568" t="str">
        <f t="shared" si="861"/>
        <v/>
      </c>
      <c r="AK4568" t="str">
        <f t="shared" si="862"/>
        <v>ORD26000849</v>
      </c>
      <c r="AL4568">
        <f>IF(E4568&lt;&gt;"CAPTURE","",COUNTIF(Orders!$H:$H,AK4568))</f>
        <v>1</v>
      </c>
      <c r="AP4568" t="str">
        <f t="shared" si="863"/>
        <v>Matched to Order</v>
      </c>
      <c r="AQ4568">
        <f>IF(COUNTIF($A$2:A4568,A4568)=1,1,0)</f>
        <v>1</v>
      </c>
    </row>
    <row r="4569" spans="1:43" x14ac:dyDescent="0.3">
      <c r="A4569" t="s">
        <v>17101</v>
      </c>
      <c r="C4569" t="s">
        <v>1719</v>
      </c>
      <c r="D4569" s="1">
        <v>46290</v>
      </c>
      <c r="E4569" t="s">
        <v>11819</v>
      </c>
      <c r="F4569" t="s">
        <v>44</v>
      </c>
      <c r="G4569">
        <v>4498</v>
      </c>
      <c r="H4569">
        <v>76.47</v>
      </c>
      <c r="I4569">
        <v>13.76</v>
      </c>
      <c r="J4569">
        <v>4407.7700000000004</v>
      </c>
      <c r="K4569" s="1">
        <v>46292</v>
      </c>
      <c r="L4569" t="s">
        <v>17071</v>
      </c>
      <c r="M4569">
        <f t="shared" si="852"/>
        <v>1</v>
      </c>
      <c r="N4569">
        <f>COUNTIF(Orders!$A:$A,C4569)</f>
        <v>1</v>
      </c>
      <c r="P4569">
        <f>COUNTIF(Orders!$H:$H,UPPER(SUBSTITUTE(TRIM(C4569),"-","")))</f>
        <v>1</v>
      </c>
      <c r="R4569" t="str">
        <f t="shared" si="853"/>
        <v>Matched Order Reference</v>
      </c>
      <c r="S4569">
        <f t="shared" si="854"/>
        <v>1</v>
      </c>
      <c r="V4569" cm="1">
        <f t="array" ref="V4569">IF(E4569&lt;&gt;"CAPTURE",0,SUMPRODUCT((MDR_Rates!$A$2:$A$10=F4569)*(G4569&gt;MDR_Rates!$B$2:$B$10)*((MDR_Rates!$C$2:$C$10="")+(G4569&lt;=MDR_Rates!$C$2:$C$10))*MDR_Rates!$D$2:$D$10))</f>
        <v>1.7</v>
      </c>
      <c r="W4569">
        <f t="shared" si="855"/>
        <v>76.47</v>
      </c>
      <c r="X4569">
        <f t="shared" si="856"/>
        <v>13.76</v>
      </c>
      <c r="Y4569">
        <f t="shared" si="857"/>
        <v>0</v>
      </c>
      <c r="Z4569">
        <f t="shared" si="858"/>
        <v>0</v>
      </c>
      <c r="AG4569" t="str">
        <f t="shared" si="859"/>
        <v/>
      </c>
      <c r="AI4569" t="str">
        <f t="shared" si="860"/>
        <v/>
      </c>
      <c r="AJ4569" t="str">
        <f t="shared" si="861"/>
        <v/>
      </c>
      <c r="AK4569" t="str">
        <f t="shared" si="862"/>
        <v>ORD26000851</v>
      </c>
      <c r="AL4569">
        <f>IF(E4569&lt;&gt;"CAPTURE","",COUNTIF(Orders!$H:$H,AK4569))</f>
        <v>1</v>
      </c>
      <c r="AP4569" t="str">
        <f t="shared" si="863"/>
        <v>Matched to Order</v>
      </c>
      <c r="AQ4569">
        <f>IF(COUNTIF($A$2:A4569,A4569)=1,1,0)</f>
        <v>1</v>
      </c>
    </row>
    <row r="4570" spans="1:43" x14ac:dyDescent="0.3">
      <c r="A4570" t="s">
        <v>17102</v>
      </c>
      <c r="C4570" t="s">
        <v>1739</v>
      </c>
      <c r="D4570" s="1">
        <v>46290</v>
      </c>
      <c r="E4570" t="s">
        <v>11819</v>
      </c>
      <c r="F4570" t="s">
        <v>9</v>
      </c>
      <c r="G4570">
        <v>2998</v>
      </c>
      <c r="H4570">
        <v>8.99</v>
      </c>
      <c r="I4570">
        <v>1.62</v>
      </c>
      <c r="J4570">
        <v>2987.39</v>
      </c>
      <c r="K4570" s="1">
        <v>46292</v>
      </c>
      <c r="L4570" t="s">
        <v>17071</v>
      </c>
      <c r="M4570">
        <f t="shared" si="852"/>
        <v>1</v>
      </c>
      <c r="N4570">
        <f>COUNTIF(Orders!$A:$A,C4570)</f>
        <v>1</v>
      </c>
      <c r="P4570">
        <f>COUNTIF(Orders!$H:$H,UPPER(SUBSTITUTE(TRIM(C4570),"-","")))</f>
        <v>1</v>
      </c>
      <c r="R4570" t="str">
        <f t="shared" si="853"/>
        <v>Matched Order Reference</v>
      </c>
      <c r="S4570">
        <f t="shared" si="854"/>
        <v>1</v>
      </c>
      <c r="V4570" cm="1">
        <f t="array" ref="V4570">IF(E4570&lt;&gt;"CAPTURE",0,SUMPRODUCT((MDR_Rates!$A$2:$A$10=F4570)*(G4570&gt;MDR_Rates!$B$2:$B$10)*((MDR_Rates!$C$2:$C$10="")+(G4570&lt;=MDR_Rates!$C$2:$C$10))*MDR_Rates!$D$2:$D$10))</f>
        <v>0.3</v>
      </c>
      <c r="W4570">
        <f t="shared" si="855"/>
        <v>8.99</v>
      </c>
      <c r="X4570">
        <f t="shared" si="856"/>
        <v>1.62</v>
      </c>
      <c r="Y4570">
        <f t="shared" si="857"/>
        <v>0</v>
      </c>
      <c r="Z4570">
        <f t="shared" si="858"/>
        <v>0</v>
      </c>
      <c r="AG4570" t="str">
        <f t="shared" si="859"/>
        <v/>
      </c>
      <c r="AI4570" t="str">
        <f t="shared" si="860"/>
        <v/>
      </c>
      <c r="AJ4570" t="str">
        <f t="shared" si="861"/>
        <v/>
      </c>
      <c r="AK4570" t="str">
        <f t="shared" si="862"/>
        <v>ORD26000861</v>
      </c>
      <c r="AL4570">
        <f>IF(E4570&lt;&gt;"CAPTURE","",COUNTIF(Orders!$H:$H,AK4570))</f>
        <v>1</v>
      </c>
      <c r="AP4570" t="str">
        <f t="shared" si="863"/>
        <v>Matched to Order</v>
      </c>
      <c r="AQ4570">
        <f>IF(COUNTIF($A$2:A4570,A4570)=1,1,0)</f>
        <v>1</v>
      </c>
    </row>
    <row r="4571" spans="1:43" x14ac:dyDescent="0.3">
      <c r="A4571" t="s">
        <v>17103</v>
      </c>
      <c r="C4571" t="s">
        <v>1803</v>
      </c>
      <c r="D4571" s="1">
        <v>46290</v>
      </c>
      <c r="E4571" t="s">
        <v>11819</v>
      </c>
      <c r="F4571" t="s">
        <v>9</v>
      </c>
      <c r="G4571">
        <v>499</v>
      </c>
      <c r="H4571">
        <v>0</v>
      </c>
      <c r="I4571">
        <v>0</v>
      </c>
      <c r="J4571">
        <v>499</v>
      </c>
      <c r="K4571" s="1">
        <v>46292</v>
      </c>
      <c r="L4571" t="s">
        <v>17071</v>
      </c>
      <c r="M4571">
        <f t="shared" si="852"/>
        <v>1</v>
      </c>
      <c r="N4571">
        <f>COUNTIF(Orders!$A:$A,C4571)</f>
        <v>1</v>
      </c>
      <c r="P4571">
        <f>COUNTIF(Orders!$H:$H,UPPER(SUBSTITUTE(TRIM(C4571),"-","")))</f>
        <v>1</v>
      </c>
      <c r="R4571" t="str">
        <f t="shared" si="853"/>
        <v>Matched Order Reference</v>
      </c>
      <c r="S4571">
        <f t="shared" si="854"/>
        <v>1</v>
      </c>
      <c r="V4571" cm="1">
        <f t="array" ref="V4571">IF(E4571&lt;&gt;"CAPTURE",0,SUMPRODUCT((MDR_Rates!$A$2:$A$10=F4571)*(G4571&gt;MDR_Rates!$B$2:$B$10)*((MDR_Rates!$C$2:$C$10="")+(G4571&lt;=MDR_Rates!$C$2:$C$10))*MDR_Rates!$D$2:$D$10))</f>
        <v>0</v>
      </c>
      <c r="W4571">
        <f t="shared" si="855"/>
        <v>0</v>
      </c>
      <c r="X4571">
        <f t="shared" si="856"/>
        <v>0</v>
      </c>
      <c r="Y4571">
        <f t="shared" si="857"/>
        <v>0</v>
      </c>
      <c r="Z4571">
        <f t="shared" si="858"/>
        <v>0</v>
      </c>
      <c r="AG4571" t="str">
        <f t="shared" si="859"/>
        <v/>
      </c>
      <c r="AI4571" t="str">
        <f t="shared" si="860"/>
        <v/>
      </c>
      <c r="AJ4571" t="str">
        <f t="shared" si="861"/>
        <v/>
      </c>
      <c r="AK4571" t="str">
        <f t="shared" si="862"/>
        <v>ORD26000893</v>
      </c>
      <c r="AL4571">
        <f>IF(E4571&lt;&gt;"CAPTURE","",COUNTIF(Orders!$H:$H,AK4571))</f>
        <v>1</v>
      </c>
      <c r="AP4571" t="str">
        <f t="shared" si="863"/>
        <v>Matched to Order</v>
      </c>
      <c r="AQ4571">
        <f>IF(COUNTIF($A$2:A4571,A4571)=1,1,0)</f>
        <v>1</v>
      </c>
    </row>
    <row r="4572" spans="1:43" x14ac:dyDescent="0.3">
      <c r="A4572" t="s">
        <v>17104</v>
      </c>
      <c r="C4572" t="s">
        <v>1853</v>
      </c>
      <c r="D4572" s="1">
        <v>46290</v>
      </c>
      <c r="E4572" t="s">
        <v>11819</v>
      </c>
      <c r="F4572" t="s">
        <v>9</v>
      </c>
      <c r="G4572">
        <v>2999</v>
      </c>
      <c r="H4572">
        <v>9</v>
      </c>
      <c r="I4572">
        <v>1.62</v>
      </c>
      <c r="J4572">
        <v>2988.38</v>
      </c>
      <c r="K4572" s="1">
        <v>46292</v>
      </c>
      <c r="L4572" t="s">
        <v>17071</v>
      </c>
      <c r="M4572">
        <f t="shared" si="852"/>
        <v>1</v>
      </c>
      <c r="N4572">
        <f>COUNTIF(Orders!$A:$A,C4572)</f>
        <v>1</v>
      </c>
      <c r="P4572">
        <f>COUNTIF(Orders!$H:$H,UPPER(SUBSTITUTE(TRIM(C4572),"-","")))</f>
        <v>1</v>
      </c>
      <c r="R4572" t="str">
        <f t="shared" si="853"/>
        <v>Matched Order Reference</v>
      </c>
      <c r="S4572">
        <f t="shared" si="854"/>
        <v>1</v>
      </c>
      <c r="V4572" cm="1">
        <f t="array" ref="V4572">IF(E4572&lt;&gt;"CAPTURE",0,SUMPRODUCT((MDR_Rates!$A$2:$A$10=F4572)*(G4572&gt;MDR_Rates!$B$2:$B$10)*((MDR_Rates!$C$2:$C$10="")+(G4572&lt;=MDR_Rates!$C$2:$C$10))*MDR_Rates!$D$2:$D$10))</f>
        <v>0.3</v>
      </c>
      <c r="W4572">
        <f t="shared" si="855"/>
        <v>9</v>
      </c>
      <c r="X4572">
        <f t="shared" si="856"/>
        <v>1.62</v>
      </c>
      <c r="Y4572">
        <f t="shared" si="857"/>
        <v>0</v>
      </c>
      <c r="Z4572">
        <f t="shared" si="858"/>
        <v>0</v>
      </c>
      <c r="AG4572" t="str">
        <f t="shared" si="859"/>
        <v/>
      </c>
      <c r="AI4572" t="str">
        <f t="shared" si="860"/>
        <v/>
      </c>
      <c r="AJ4572" t="str">
        <f t="shared" si="861"/>
        <v/>
      </c>
      <c r="AK4572" t="str">
        <f t="shared" si="862"/>
        <v>ORD26000918</v>
      </c>
      <c r="AL4572">
        <f>IF(E4572&lt;&gt;"CAPTURE","",COUNTIF(Orders!$H:$H,AK4572))</f>
        <v>1</v>
      </c>
      <c r="AP4572" t="str">
        <f t="shared" si="863"/>
        <v>Matched to Order</v>
      </c>
      <c r="AQ4572">
        <f>IF(COUNTIF($A$2:A4572,A4572)=1,1,0)</f>
        <v>1</v>
      </c>
    </row>
    <row r="4573" spans="1:43" x14ac:dyDescent="0.3">
      <c r="A4573" t="s">
        <v>17105</v>
      </c>
      <c r="C4573" t="s">
        <v>1880</v>
      </c>
      <c r="D4573" s="1">
        <v>46290</v>
      </c>
      <c r="E4573" t="s">
        <v>11819</v>
      </c>
      <c r="F4573" t="s">
        <v>9</v>
      </c>
      <c r="G4573">
        <v>14797</v>
      </c>
      <c r="H4573">
        <v>44.39</v>
      </c>
      <c r="I4573">
        <v>7.99</v>
      </c>
      <c r="J4573">
        <v>14744.62</v>
      </c>
      <c r="K4573" s="1">
        <v>46292</v>
      </c>
      <c r="L4573" t="s">
        <v>17071</v>
      </c>
      <c r="M4573">
        <f t="shared" si="852"/>
        <v>1</v>
      </c>
      <c r="N4573">
        <f>COUNTIF(Orders!$A:$A,C4573)</f>
        <v>1</v>
      </c>
      <c r="P4573">
        <f>COUNTIF(Orders!$H:$H,UPPER(SUBSTITUTE(TRIM(C4573),"-","")))</f>
        <v>1</v>
      </c>
      <c r="R4573" t="str">
        <f t="shared" si="853"/>
        <v>Matched Order Reference</v>
      </c>
      <c r="S4573">
        <f t="shared" si="854"/>
        <v>1</v>
      </c>
      <c r="V4573" cm="1">
        <f t="array" ref="V4573">IF(E4573&lt;&gt;"CAPTURE",0,SUMPRODUCT((MDR_Rates!$A$2:$A$10=F4573)*(G4573&gt;MDR_Rates!$B$2:$B$10)*((MDR_Rates!$C$2:$C$10="")+(G4573&lt;=MDR_Rates!$C$2:$C$10))*MDR_Rates!$D$2:$D$10))</f>
        <v>0.3</v>
      </c>
      <c r="W4573">
        <f t="shared" si="855"/>
        <v>44.39</v>
      </c>
      <c r="X4573">
        <f t="shared" si="856"/>
        <v>7.99</v>
      </c>
      <c r="Y4573">
        <f t="shared" si="857"/>
        <v>0</v>
      </c>
      <c r="Z4573">
        <f t="shared" si="858"/>
        <v>0</v>
      </c>
      <c r="AG4573" t="str">
        <f t="shared" si="859"/>
        <v/>
      </c>
      <c r="AI4573" t="str">
        <f t="shared" si="860"/>
        <v/>
      </c>
      <c r="AJ4573" t="str">
        <f t="shared" si="861"/>
        <v/>
      </c>
      <c r="AK4573" t="str">
        <f t="shared" si="862"/>
        <v>ORD26000932</v>
      </c>
      <c r="AL4573">
        <f>IF(E4573&lt;&gt;"CAPTURE","",COUNTIF(Orders!$H:$H,AK4573))</f>
        <v>1</v>
      </c>
      <c r="AP4573" t="str">
        <f t="shared" si="863"/>
        <v>Matched to Order</v>
      </c>
      <c r="AQ4573">
        <f>IF(COUNTIF($A$2:A4573,A4573)=1,1,0)</f>
        <v>1</v>
      </c>
    </row>
    <row r="4574" spans="1:43" x14ac:dyDescent="0.3">
      <c r="A4574" t="s">
        <v>17106</v>
      </c>
      <c r="C4574" t="s">
        <v>1890</v>
      </c>
      <c r="D4574" s="1">
        <v>46290</v>
      </c>
      <c r="E4574" t="s">
        <v>11819</v>
      </c>
      <c r="F4574" t="s">
        <v>17</v>
      </c>
      <c r="G4574">
        <v>1098</v>
      </c>
      <c r="H4574">
        <v>19.760000000000002</v>
      </c>
      <c r="I4574">
        <v>3.56</v>
      </c>
      <c r="J4574">
        <v>1074.68</v>
      </c>
      <c r="K4574" s="1">
        <v>46292</v>
      </c>
      <c r="L4574" t="s">
        <v>17071</v>
      </c>
      <c r="M4574">
        <f t="shared" si="852"/>
        <v>1</v>
      </c>
      <c r="N4574">
        <f>COUNTIF(Orders!$A:$A,C4574)</f>
        <v>1</v>
      </c>
      <c r="P4574">
        <f>COUNTIF(Orders!$H:$H,UPPER(SUBSTITUTE(TRIM(C4574),"-","")))</f>
        <v>1</v>
      </c>
      <c r="R4574" t="str">
        <f t="shared" si="853"/>
        <v>Matched Order Reference</v>
      </c>
      <c r="S4574">
        <f t="shared" si="854"/>
        <v>1</v>
      </c>
      <c r="V4574" cm="1">
        <f t="array" ref="V4574">IF(E4574&lt;&gt;"CAPTURE",0,SUMPRODUCT((MDR_Rates!$A$2:$A$10=F4574)*(G4574&gt;MDR_Rates!$B$2:$B$10)*((MDR_Rates!$C$2:$C$10="")+(G4574&lt;=MDR_Rates!$C$2:$C$10))*MDR_Rates!$D$2:$D$10))</f>
        <v>1.8</v>
      </c>
      <c r="W4574">
        <f t="shared" si="855"/>
        <v>19.760000000000002</v>
      </c>
      <c r="X4574">
        <f t="shared" si="856"/>
        <v>3.56</v>
      </c>
      <c r="Y4574">
        <f t="shared" si="857"/>
        <v>0</v>
      </c>
      <c r="Z4574">
        <f t="shared" si="858"/>
        <v>0</v>
      </c>
      <c r="AG4574" t="str">
        <f t="shared" si="859"/>
        <v/>
      </c>
      <c r="AI4574" t="str">
        <f t="shared" si="860"/>
        <v/>
      </c>
      <c r="AJ4574" t="str">
        <f t="shared" si="861"/>
        <v/>
      </c>
      <c r="AK4574" t="str">
        <f t="shared" si="862"/>
        <v>ORD26000937</v>
      </c>
      <c r="AL4574">
        <f>IF(E4574&lt;&gt;"CAPTURE","",COUNTIF(Orders!$H:$H,AK4574))</f>
        <v>1</v>
      </c>
      <c r="AP4574" t="str">
        <f t="shared" si="863"/>
        <v>Matched to Order</v>
      </c>
      <c r="AQ4574">
        <f>IF(COUNTIF($A$2:A4574,A4574)=1,1,0)</f>
        <v>1</v>
      </c>
    </row>
    <row r="4575" spans="1:43" x14ac:dyDescent="0.3">
      <c r="A4575" t="s">
        <v>17107</v>
      </c>
      <c r="C4575" t="s">
        <v>17108</v>
      </c>
      <c r="D4575" s="1">
        <v>46290</v>
      </c>
      <c r="E4575" t="s">
        <v>11819</v>
      </c>
      <c r="F4575" t="s">
        <v>44</v>
      </c>
      <c r="G4575">
        <v>4999</v>
      </c>
      <c r="H4575">
        <v>84.98</v>
      </c>
      <c r="I4575">
        <v>15.3</v>
      </c>
      <c r="J4575">
        <v>4898.72</v>
      </c>
      <c r="K4575" s="1">
        <v>46292</v>
      </c>
      <c r="L4575" t="s">
        <v>17071</v>
      </c>
      <c r="M4575">
        <f t="shared" si="852"/>
        <v>1</v>
      </c>
      <c r="N4575">
        <f>COUNTIF(Orders!$A:$A,C4575)</f>
        <v>0</v>
      </c>
      <c r="P4575">
        <f>COUNTIF(Orders!$H:$H,UPPER(SUBSTITUTE(TRIM(C4575),"-","")))</f>
        <v>1</v>
      </c>
      <c r="R4575" t="str">
        <f t="shared" si="853"/>
        <v>Matched Order Reference</v>
      </c>
      <c r="S4575">
        <f t="shared" si="854"/>
        <v>1</v>
      </c>
      <c r="V4575" cm="1">
        <f t="array" ref="V4575">IF(E4575&lt;&gt;"CAPTURE",0,SUMPRODUCT((MDR_Rates!$A$2:$A$10=F4575)*(G4575&gt;MDR_Rates!$B$2:$B$10)*((MDR_Rates!$C$2:$C$10="")+(G4575&lt;=MDR_Rates!$C$2:$C$10))*MDR_Rates!$D$2:$D$10))</f>
        <v>1.7</v>
      </c>
      <c r="W4575">
        <f t="shared" si="855"/>
        <v>84.98</v>
      </c>
      <c r="X4575">
        <f t="shared" si="856"/>
        <v>15.3</v>
      </c>
      <c r="Y4575">
        <f t="shared" si="857"/>
        <v>0</v>
      </c>
      <c r="Z4575">
        <f t="shared" si="858"/>
        <v>0</v>
      </c>
      <c r="AG4575" t="str">
        <f t="shared" si="859"/>
        <v/>
      </c>
      <c r="AI4575" t="str">
        <f t="shared" si="860"/>
        <v/>
      </c>
      <c r="AJ4575" t="str">
        <f t="shared" si="861"/>
        <v/>
      </c>
      <c r="AK4575" t="str">
        <f t="shared" si="862"/>
        <v>ORD26000962</v>
      </c>
      <c r="AL4575">
        <f>IF(E4575&lt;&gt;"CAPTURE","",COUNTIF(Orders!$H:$H,AK4575))</f>
        <v>1</v>
      </c>
      <c r="AP4575" t="str">
        <f t="shared" si="863"/>
        <v>Matched to Order</v>
      </c>
      <c r="AQ4575">
        <f>IF(COUNTIF($A$2:A4575,A4575)=1,1,0)</f>
        <v>1</v>
      </c>
    </row>
    <row r="4576" spans="1:43" x14ac:dyDescent="0.3">
      <c r="A4576" t="s">
        <v>17109</v>
      </c>
      <c r="C4576" t="s">
        <v>1964</v>
      </c>
      <c r="D4576" s="1">
        <v>46290</v>
      </c>
      <c r="E4576" t="s">
        <v>11819</v>
      </c>
      <c r="F4576" t="s">
        <v>9</v>
      </c>
      <c r="G4576">
        <v>948</v>
      </c>
      <c r="H4576">
        <v>0</v>
      </c>
      <c r="I4576">
        <v>0</v>
      </c>
      <c r="J4576">
        <v>948</v>
      </c>
      <c r="K4576" s="1">
        <v>46292</v>
      </c>
      <c r="L4576" t="s">
        <v>17071</v>
      </c>
      <c r="M4576">
        <f t="shared" si="852"/>
        <v>1</v>
      </c>
      <c r="N4576">
        <f>COUNTIF(Orders!$A:$A,C4576)</f>
        <v>1</v>
      </c>
      <c r="P4576">
        <f>COUNTIF(Orders!$H:$H,UPPER(SUBSTITUTE(TRIM(C4576),"-","")))</f>
        <v>1</v>
      </c>
      <c r="R4576" t="str">
        <f t="shared" si="853"/>
        <v>Matched Order Reference</v>
      </c>
      <c r="S4576">
        <f t="shared" si="854"/>
        <v>1</v>
      </c>
      <c r="V4576" cm="1">
        <f t="array" ref="V4576">IF(E4576&lt;&gt;"CAPTURE",0,SUMPRODUCT((MDR_Rates!$A$2:$A$10=F4576)*(G4576&gt;MDR_Rates!$B$2:$B$10)*((MDR_Rates!$C$2:$C$10="")+(G4576&lt;=MDR_Rates!$C$2:$C$10))*MDR_Rates!$D$2:$D$10))</f>
        <v>0</v>
      </c>
      <c r="W4576">
        <f t="shared" si="855"/>
        <v>0</v>
      </c>
      <c r="X4576">
        <f t="shared" si="856"/>
        <v>0</v>
      </c>
      <c r="Y4576">
        <f t="shared" si="857"/>
        <v>0</v>
      </c>
      <c r="Z4576">
        <f t="shared" si="858"/>
        <v>0</v>
      </c>
      <c r="AG4576" t="str">
        <f t="shared" si="859"/>
        <v/>
      </c>
      <c r="AI4576" t="str">
        <f t="shared" si="860"/>
        <v/>
      </c>
      <c r="AJ4576" t="str">
        <f t="shared" si="861"/>
        <v/>
      </c>
      <c r="AK4576" t="str">
        <f t="shared" si="862"/>
        <v>ORD26000974</v>
      </c>
      <c r="AL4576">
        <f>IF(E4576&lt;&gt;"CAPTURE","",COUNTIF(Orders!$H:$H,AK4576))</f>
        <v>1</v>
      </c>
      <c r="AP4576" t="str">
        <f t="shared" si="863"/>
        <v>Matched to Order</v>
      </c>
      <c r="AQ4576">
        <f>IF(COUNTIF($A$2:A4576,A4576)=1,1,0)</f>
        <v>1</v>
      </c>
    </row>
    <row r="4577" spans="1:43" x14ac:dyDescent="0.3">
      <c r="A4577" t="s">
        <v>17110</v>
      </c>
      <c r="C4577" t="s">
        <v>1994</v>
      </c>
      <c r="D4577" s="1">
        <v>46290</v>
      </c>
      <c r="E4577" t="s">
        <v>11819</v>
      </c>
      <c r="F4577" t="s">
        <v>9</v>
      </c>
      <c r="G4577">
        <v>4397</v>
      </c>
      <c r="H4577">
        <v>13.19</v>
      </c>
      <c r="I4577">
        <v>2.37</v>
      </c>
      <c r="J4577">
        <v>4381.4399999999996</v>
      </c>
      <c r="K4577" s="1">
        <v>46292</v>
      </c>
      <c r="L4577" t="s">
        <v>17071</v>
      </c>
      <c r="M4577">
        <f t="shared" si="852"/>
        <v>1</v>
      </c>
      <c r="N4577">
        <f>COUNTIF(Orders!$A:$A,C4577)</f>
        <v>1</v>
      </c>
      <c r="P4577">
        <f>COUNTIF(Orders!$H:$H,UPPER(SUBSTITUTE(TRIM(C4577),"-","")))</f>
        <v>1</v>
      </c>
      <c r="R4577" t="str">
        <f t="shared" si="853"/>
        <v>Matched Order Reference</v>
      </c>
      <c r="S4577">
        <f t="shared" si="854"/>
        <v>1</v>
      </c>
      <c r="V4577" cm="1">
        <f t="array" ref="V4577">IF(E4577&lt;&gt;"CAPTURE",0,SUMPRODUCT((MDR_Rates!$A$2:$A$10=F4577)*(G4577&gt;MDR_Rates!$B$2:$B$10)*((MDR_Rates!$C$2:$C$10="")+(G4577&lt;=MDR_Rates!$C$2:$C$10))*MDR_Rates!$D$2:$D$10))</f>
        <v>0.3</v>
      </c>
      <c r="W4577">
        <f t="shared" si="855"/>
        <v>13.19</v>
      </c>
      <c r="X4577">
        <f t="shared" si="856"/>
        <v>2.37</v>
      </c>
      <c r="Y4577">
        <f t="shared" si="857"/>
        <v>0</v>
      </c>
      <c r="Z4577">
        <f t="shared" si="858"/>
        <v>0</v>
      </c>
      <c r="AG4577" t="str">
        <f t="shared" si="859"/>
        <v/>
      </c>
      <c r="AI4577" t="str">
        <f t="shared" si="860"/>
        <v/>
      </c>
      <c r="AJ4577" t="str">
        <f t="shared" si="861"/>
        <v/>
      </c>
      <c r="AK4577" t="str">
        <f t="shared" si="862"/>
        <v>ORD26000989</v>
      </c>
      <c r="AL4577">
        <f>IF(E4577&lt;&gt;"CAPTURE","",COUNTIF(Orders!$H:$H,AK4577))</f>
        <v>1</v>
      </c>
      <c r="AP4577" t="str">
        <f t="shared" si="863"/>
        <v>Matched to Order</v>
      </c>
      <c r="AQ4577">
        <f>IF(COUNTIF($A$2:A4577,A4577)=1,1,0)</f>
        <v>1</v>
      </c>
    </row>
    <row r="4578" spans="1:43" x14ac:dyDescent="0.3">
      <c r="A4578" t="s">
        <v>17111</v>
      </c>
      <c r="C4578" t="s">
        <v>17112</v>
      </c>
      <c r="D4578" s="1">
        <v>46290</v>
      </c>
      <c r="E4578" t="s">
        <v>11819</v>
      </c>
      <c r="F4578" t="s">
        <v>9</v>
      </c>
      <c r="G4578">
        <v>6597</v>
      </c>
      <c r="H4578">
        <v>19.79</v>
      </c>
      <c r="I4578">
        <v>3.56</v>
      </c>
      <c r="J4578">
        <v>6573.65</v>
      </c>
      <c r="K4578" s="1">
        <v>46292</v>
      </c>
      <c r="L4578" t="s">
        <v>17071</v>
      </c>
      <c r="M4578">
        <f t="shared" si="852"/>
        <v>1</v>
      </c>
      <c r="N4578">
        <f>COUNTIF(Orders!$A:$A,C4578)</f>
        <v>1</v>
      </c>
      <c r="P4578">
        <f>COUNTIF(Orders!$H:$H,UPPER(SUBSTITUTE(TRIM(C4578),"-","")))</f>
        <v>1</v>
      </c>
      <c r="R4578" t="str">
        <f t="shared" si="853"/>
        <v>Matched Order Reference</v>
      </c>
      <c r="S4578">
        <f t="shared" si="854"/>
        <v>1</v>
      </c>
      <c r="V4578" cm="1">
        <f t="array" ref="V4578">IF(E4578&lt;&gt;"CAPTURE",0,SUMPRODUCT((MDR_Rates!$A$2:$A$10=F4578)*(G4578&gt;MDR_Rates!$B$2:$B$10)*((MDR_Rates!$C$2:$C$10="")+(G4578&lt;=MDR_Rates!$C$2:$C$10))*MDR_Rates!$D$2:$D$10))</f>
        <v>0.3</v>
      </c>
      <c r="W4578">
        <f t="shared" si="855"/>
        <v>19.79</v>
      </c>
      <c r="X4578">
        <f t="shared" si="856"/>
        <v>3.56</v>
      </c>
      <c r="Y4578">
        <f t="shared" si="857"/>
        <v>0</v>
      </c>
      <c r="Z4578">
        <f t="shared" si="858"/>
        <v>0</v>
      </c>
      <c r="AG4578" t="str">
        <f t="shared" si="859"/>
        <v/>
      </c>
      <c r="AI4578" t="str">
        <f t="shared" si="860"/>
        <v/>
      </c>
      <c r="AJ4578" t="str">
        <f t="shared" si="861"/>
        <v/>
      </c>
      <c r="AK4578" t="str">
        <f t="shared" si="862"/>
        <v>ORD26000994</v>
      </c>
      <c r="AL4578">
        <f>IF(E4578&lt;&gt;"CAPTURE","",COUNTIF(Orders!$H:$H,AK4578))</f>
        <v>1</v>
      </c>
      <c r="AP4578" t="str">
        <f t="shared" si="863"/>
        <v>Matched to Order</v>
      </c>
      <c r="AQ4578">
        <f>IF(COUNTIF($A$2:A4578,A4578)=1,1,0)</f>
        <v>1</v>
      </c>
    </row>
    <row r="4579" spans="1:43" x14ac:dyDescent="0.3">
      <c r="A4579" t="s">
        <v>17113</v>
      </c>
      <c r="C4579" t="s">
        <v>2046</v>
      </c>
      <c r="D4579" s="1">
        <v>46290</v>
      </c>
      <c r="E4579" t="s">
        <v>11819</v>
      </c>
      <c r="F4579" t="s">
        <v>9</v>
      </c>
      <c r="G4579">
        <v>6597</v>
      </c>
      <c r="H4579">
        <v>19.79</v>
      </c>
      <c r="I4579">
        <v>3.56</v>
      </c>
      <c r="J4579">
        <v>6573.65</v>
      </c>
      <c r="K4579" s="1">
        <v>46292</v>
      </c>
      <c r="L4579" t="s">
        <v>17071</v>
      </c>
      <c r="M4579">
        <f t="shared" si="852"/>
        <v>1</v>
      </c>
      <c r="N4579">
        <f>COUNTIF(Orders!$A:$A,C4579)</f>
        <v>1</v>
      </c>
      <c r="P4579">
        <f>COUNTIF(Orders!$H:$H,UPPER(SUBSTITUTE(TRIM(C4579),"-","")))</f>
        <v>1</v>
      </c>
      <c r="R4579" t="str">
        <f t="shared" si="853"/>
        <v>Matched Order Reference</v>
      </c>
      <c r="S4579">
        <f t="shared" si="854"/>
        <v>1</v>
      </c>
      <c r="V4579" cm="1">
        <f t="array" ref="V4579">IF(E4579&lt;&gt;"CAPTURE",0,SUMPRODUCT((MDR_Rates!$A$2:$A$10=F4579)*(G4579&gt;MDR_Rates!$B$2:$B$10)*((MDR_Rates!$C$2:$C$10="")+(G4579&lt;=MDR_Rates!$C$2:$C$10))*MDR_Rates!$D$2:$D$10))</f>
        <v>0.3</v>
      </c>
      <c r="W4579">
        <f t="shared" si="855"/>
        <v>19.79</v>
      </c>
      <c r="X4579">
        <f t="shared" si="856"/>
        <v>3.56</v>
      </c>
      <c r="Y4579">
        <f t="shared" si="857"/>
        <v>0</v>
      </c>
      <c r="Z4579">
        <f t="shared" si="858"/>
        <v>0</v>
      </c>
      <c r="AG4579" t="str">
        <f t="shared" si="859"/>
        <v/>
      </c>
      <c r="AI4579" t="str">
        <f t="shared" si="860"/>
        <v/>
      </c>
      <c r="AJ4579" t="str">
        <f t="shared" si="861"/>
        <v/>
      </c>
      <c r="AK4579" t="str">
        <f t="shared" si="862"/>
        <v>ORD26001015</v>
      </c>
      <c r="AL4579">
        <f>IF(E4579&lt;&gt;"CAPTURE","",COUNTIF(Orders!$H:$H,AK4579))</f>
        <v>1</v>
      </c>
      <c r="AP4579" t="str">
        <f t="shared" si="863"/>
        <v>Matched to Order</v>
      </c>
      <c r="AQ4579">
        <f>IF(COUNTIF($A$2:A4579,A4579)=1,1,0)</f>
        <v>1</v>
      </c>
    </row>
    <row r="4580" spans="1:43" x14ac:dyDescent="0.3">
      <c r="A4580" t="s">
        <v>17114</v>
      </c>
      <c r="C4580" t="s">
        <v>2114</v>
      </c>
      <c r="D4580" s="1">
        <v>46290</v>
      </c>
      <c r="E4580" t="s">
        <v>11819</v>
      </c>
      <c r="F4580" t="s">
        <v>9</v>
      </c>
      <c r="G4580">
        <v>1499</v>
      </c>
      <c r="H4580">
        <v>0</v>
      </c>
      <c r="I4580">
        <v>0</v>
      </c>
      <c r="J4580">
        <v>1499</v>
      </c>
      <c r="K4580" s="1">
        <v>46292</v>
      </c>
      <c r="L4580" t="s">
        <v>17071</v>
      </c>
      <c r="M4580">
        <f t="shared" si="852"/>
        <v>1</v>
      </c>
      <c r="N4580">
        <f>COUNTIF(Orders!$A:$A,C4580)</f>
        <v>1</v>
      </c>
      <c r="P4580">
        <f>COUNTIF(Orders!$H:$H,UPPER(SUBSTITUTE(TRIM(C4580),"-","")))</f>
        <v>1</v>
      </c>
      <c r="R4580" t="str">
        <f t="shared" si="853"/>
        <v>Matched Order Reference</v>
      </c>
      <c r="S4580">
        <f t="shared" si="854"/>
        <v>1</v>
      </c>
      <c r="V4580" cm="1">
        <f t="array" ref="V4580">IF(E4580&lt;&gt;"CAPTURE",0,SUMPRODUCT((MDR_Rates!$A$2:$A$10=F4580)*(G4580&gt;MDR_Rates!$B$2:$B$10)*((MDR_Rates!$C$2:$C$10="")+(G4580&lt;=MDR_Rates!$C$2:$C$10))*MDR_Rates!$D$2:$D$10))</f>
        <v>0</v>
      </c>
      <c r="W4580">
        <f t="shared" si="855"/>
        <v>0</v>
      </c>
      <c r="X4580">
        <f t="shared" si="856"/>
        <v>0</v>
      </c>
      <c r="Y4580">
        <f t="shared" si="857"/>
        <v>0</v>
      </c>
      <c r="Z4580">
        <f t="shared" si="858"/>
        <v>0</v>
      </c>
      <c r="AG4580" t="str">
        <f t="shared" si="859"/>
        <v/>
      </c>
      <c r="AI4580" t="str">
        <f t="shared" si="860"/>
        <v/>
      </c>
      <c r="AJ4580" t="str">
        <f t="shared" si="861"/>
        <v/>
      </c>
      <c r="AK4580" t="str">
        <f t="shared" si="862"/>
        <v>ORD26001049</v>
      </c>
      <c r="AL4580">
        <f>IF(E4580&lt;&gt;"CAPTURE","",COUNTIF(Orders!$H:$H,AK4580))</f>
        <v>1</v>
      </c>
      <c r="AP4580" t="str">
        <f t="shared" si="863"/>
        <v>Matched to Order</v>
      </c>
      <c r="AQ4580">
        <f>IF(COUNTIF($A$2:A4580,A4580)=1,1,0)</f>
        <v>1</v>
      </c>
    </row>
    <row r="4581" spans="1:43" x14ac:dyDescent="0.3">
      <c r="A4581" t="s">
        <v>17115</v>
      </c>
      <c r="C4581" t="s">
        <v>2124</v>
      </c>
      <c r="D4581" s="1">
        <v>46290</v>
      </c>
      <c r="E4581" t="s">
        <v>11819</v>
      </c>
      <c r="F4581" t="s">
        <v>9</v>
      </c>
      <c r="G4581">
        <v>5847</v>
      </c>
      <c r="H4581">
        <v>17.54</v>
      </c>
      <c r="I4581">
        <v>3.16</v>
      </c>
      <c r="J4581">
        <v>5826.3</v>
      </c>
      <c r="K4581" s="1">
        <v>46292</v>
      </c>
      <c r="L4581" t="s">
        <v>17071</v>
      </c>
      <c r="M4581">
        <f t="shared" si="852"/>
        <v>1</v>
      </c>
      <c r="N4581">
        <f>COUNTIF(Orders!$A:$A,C4581)</f>
        <v>1</v>
      </c>
      <c r="P4581">
        <f>COUNTIF(Orders!$H:$H,UPPER(SUBSTITUTE(TRIM(C4581),"-","")))</f>
        <v>1</v>
      </c>
      <c r="R4581" t="str">
        <f t="shared" si="853"/>
        <v>Matched Order Reference</v>
      </c>
      <c r="S4581">
        <f t="shared" si="854"/>
        <v>1</v>
      </c>
      <c r="V4581" cm="1">
        <f t="array" ref="V4581">IF(E4581&lt;&gt;"CAPTURE",0,SUMPRODUCT((MDR_Rates!$A$2:$A$10=F4581)*(G4581&gt;MDR_Rates!$B$2:$B$10)*((MDR_Rates!$C$2:$C$10="")+(G4581&lt;=MDR_Rates!$C$2:$C$10))*MDR_Rates!$D$2:$D$10))</f>
        <v>0.3</v>
      </c>
      <c r="W4581">
        <f t="shared" si="855"/>
        <v>17.54</v>
      </c>
      <c r="X4581">
        <f t="shared" si="856"/>
        <v>3.16</v>
      </c>
      <c r="Y4581">
        <f t="shared" si="857"/>
        <v>0</v>
      </c>
      <c r="Z4581">
        <f t="shared" si="858"/>
        <v>0</v>
      </c>
      <c r="AG4581" t="str">
        <f t="shared" si="859"/>
        <v/>
      </c>
      <c r="AI4581" t="str">
        <f t="shared" si="860"/>
        <v/>
      </c>
      <c r="AJ4581" t="str">
        <f t="shared" si="861"/>
        <v/>
      </c>
      <c r="AK4581" t="str">
        <f t="shared" si="862"/>
        <v>ORD26001054</v>
      </c>
      <c r="AL4581">
        <f>IF(E4581&lt;&gt;"CAPTURE","",COUNTIF(Orders!$H:$H,AK4581))</f>
        <v>1</v>
      </c>
      <c r="AP4581" t="str">
        <f t="shared" si="863"/>
        <v>Matched to Order</v>
      </c>
      <c r="AQ4581">
        <f>IF(COUNTIF($A$2:A4581,A4581)=1,1,0)</f>
        <v>1</v>
      </c>
    </row>
    <row r="4582" spans="1:43" x14ac:dyDescent="0.3">
      <c r="A4582" t="s">
        <v>17116</v>
      </c>
      <c r="C4582" t="s">
        <v>2188</v>
      </c>
      <c r="D4582" s="1">
        <v>46290</v>
      </c>
      <c r="E4582" t="s">
        <v>11819</v>
      </c>
      <c r="F4582" t="s">
        <v>17</v>
      </c>
      <c r="G4582">
        <v>2999</v>
      </c>
      <c r="H4582">
        <v>47.98</v>
      </c>
      <c r="I4582">
        <v>8.64</v>
      </c>
      <c r="J4582">
        <v>2942.38</v>
      </c>
      <c r="K4582" s="1">
        <v>46292</v>
      </c>
      <c r="L4582" t="s">
        <v>17071</v>
      </c>
      <c r="M4582">
        <f t="shared" si="852"/>
        <v>1</v>
      </c>
      <c r="N4582">
        <f>COUNTIF(Orders!$A:$A,C4582)</f>
        <v>1</v>
      </c>
      <c r="P4582">
        <f>COUNTIF(Orders!$H:$H,UPPER(SUBSTITUTE(TRIM(C4582),"-","")))</f>
        <v>1</v>
      </c>
      <c r="R4582" t="str">
        <f t="shared" si="853"/>
        <v>Matched Order Reference</v>
      </c>
      <c r="S4582">
        <f t="shared" si="854"/>
        <v>1</v>
      </c>
      <c r="V4582" cm="1">
        <f t="array" ref="V4582">IF(E4582&lt;&gt;"CAPTURE",0,SUMPRODUCT((MDR_Rates!$A$2:$A$10=F4582)*(G4582&gt;MDR_Rates!$B$2:$B$10)*((MDR_Rates!$C$2:$C$10="")+(G4582&lt;=MDR_Rates!$C$2:$C$10))*MDR_Rates!$D$2:$D$10))</f>
        <v>1.6</v>
      </c>
      <c r="W4582">
        <f t="shared" si="855"/>
        <v>47.98</v>
      </c>
      <c r="X4582">
        <f t="shared" si="856"/>
        <v>8.64</v>
      </c>
      <c r="Y4582">
        <f t="shared" si="857"/>
        <v>0</v>
      </c>
      <c r="Z4582">
        <f t="shared" si="858"/>
        <v>0</v>
      </c>
      <c r="AG4582" t="str">
        <f t="shared" si="859"/>
        <v/>
      </c>
      <c r="AI4582" t="str">
        <f t="shared" si="860"/>
        <v/>
      </c>
      <c r="AJ4582" t="str">
        <f t="shared" si="861"/>
        <v/>
      </c>
      <c r="AK4582" t="str">
        <f t="shared" si="862"/>
        <v>ORD26001086</v>
      </c>
      <c r="AL4582">
        <f>IF(E4582&lt;&gt;"CAPTURE","",COUNTIF(Orders!$H:$H,AK4582))</f>
        <v>1</v>
      </c>
      <c r="AP4582" t="str">
        <f t="shared" si="863"/>
        <v>Matched to Order</v>
      </c>
      <c r="AQ4582">
        <f>IF(COUNTIF($A$2:A4582,A4582)=1,1,0)</f>
        <v>1</v>
      </c>
    </row>
    <row r="4583" spans="1:43" x14ac:dyDescent="0.3">
      <c r="A4583" t="s">
        <v>17117</v>
      </c>
      <c r="C4583" t="s">
        <v>2299</v>
      </c>
      <c r="D4583" s="1">
        <v>46290</v>
      </c>
      <c r="E4583" t="s">
        <v>11819</v>
      </c>
      <c r="F4583" t="s">
        <v>9</v>
      </c>
      <c r="G4583">
        <v>10998</v>
      </c>
      <c r="H4583">
        <v>32.99</v>
      </c>
      <c r="I4583">
        <v>5.94</v>
      </c>
      <c r="J4583">
        <v>10959.07</v>
      </c>
      <c r="K4583" s="1">
        <v>46292</v>
      </c>
      <c r="L4583" t="s">
        <v>17071</v>
      </c>
      <c r="M4583">
        <f t="shared" si="852"/>
        <v>1</v>
      </c>
      <c r="N4583">
        <f>COUNTIF(Orders!$A:$A,C4583)</f>
        <v>1</v>
      </c>
      <c r="P4583">
        <f>COUNTIF(Orders!$H:$H,UPPER(SUBSTITUTE(TRIM(C4583),"-","")))</f>
        <v>1</v>
      </c>
      <c r="R4583" t="str">
        <f t="shared" si="853"/>
        <v>Matched Order Reference</v>
      </c>
      <c r="S4583">
        <f t="shared" si="854"/>
        <v>1</v>
      </c>
      <c r="V4583" cm="1">
        <f t="array" ref="V4583">IF(E4583&lt;&gt;"CAPTURE",0,SUMPRODUCT((MDR_Rates!$A$2:$A$10=F4583)*(G4583&gt;MDR_Rates!$B$2:$B$10)*((MDR_Rates!$C$2:$C$10="")+(G4583&lt;=MDR_Rates!$C$2:$C$10))*MDR_Rates!$D$2:$D$10))</f>
        <v>0.3</v>
      </c>
      <c r="W4583">
        <f t="shared" si="855"/>
        <v>32.99</v>
      </c>
      <c r="X4583">
        <f t="shared" si="856"/>
        <v>5.94</v>
      </c>
      <c r="Y4583">
        <f t="shared" si="857"/>
        <v>0</v>
      </c>
      <c r="Z4583">
        <f t="shared" si="858"/>
        <v>0</v>
      </c>
      <c r="AG4583" t="str">
        <f t="shared" si="859"/>
        <v/>
      </c>
      <c r="AI4583" t="str">
        <f t="shared" si="860"/>
        <v/>
      </c>
      <c r="AJ4583" t="str">
        <f t="shared" si="861"/>
        <v/>
      </c>
      <c r="AK4583" t="str">
        <f t="shared" si="862"/>
        <v>ORD26001142</v>
      </c>
      <c r="AL4583">
        <f>IF(E4583&lt;&gt;"CAPTURE","",COUNTIF(Orders!$H:$H,AK4583))</f>
        <v>1</v>
      </c>
      <c r="AP4583" t="str">
        <f t="shared" si="863"/>
        <v>Matched to Order</v>
      </c>
      <c r="AQ4583">
        <f>IF(COUNTIF($A$2:A4583,A4583)=1,1,0)</f>
        <v>1</v>
      </c>
    </row>
    <row r="4584" spans="1:43" x14ac:dyDescent="0.3">
      <c r="A4584" t="s">
        <v>17118</v>
      </c>
      <c r="C4584" t="s">
        <v>2464</v>
      </c>
      <c r="D4584" s="1">
        <v>46290</v>
      </c>
      <c r="E4584" t="s">
        <v>11819</v>
      </c>
      <c r="F4584" t="s">
        <v>9</v>
      </c>
      <c r="G4584">
        <v>2647</v>
      </c>
      <c r="H4584">
        <v>7.94</v>
      </c>
      <c r="I4584">
        <v>1.43</v>
      </c>
      <c r="J4584">
        <v>2637.63</v>
      </c>
      <c r="K4584" s="1">
        <v>46292</v>
      </c>
      <c r="L4584" t="s">
        <v>17071</v>
      </c>
      <c r="M4584">
        <f t="shared" si="852"/>
        <v>1</v>
      </c>
      <c r="N4584">
        <f>COUNTIF(Orders!$A:$A,C4584)</f>
        <v>1</v>
      </c>
      <c r="P4584">
        <f>COUNTIF(Orders!$H:$H,UPPER(SUBSTITUTE(TRIM(C4584),"-","")))</f>
        <v>1</v>
      </c>
      <c r="R4584" t="str">
        <f t="shared" si="853"/>
        <v>Matched Order Reference</v>
      </c>
      <c r="S4584">
        <f t="shared" si="854"/>
        <v>1</v>
      </c>
      <c r="V4584" cm="1">
        <f t="array" ref="V4584">IF(E4584&lt;&gt;"CAPTURE",0,SUMPRODUCT((MDR_Rates!$A$2:$A$10=F4584)*(G4584&gt;MDR_Rates!$B$2:$B$10)*((MDR_Rates!$C$2:$C$10="")+(G4584&lt;=MDR_Rates!$C$2:$C$10))*MDR_Rates!$D$2:$D$10))</f>
        <v>0.3</v>
      </c>
      <c r="W4584">
        <f t="shared" si="855"/>
        <v>7.94</v>
      </c>
      <c r="X4584">
        <f t="shared" si="856"/>
        <v>1.43</v>
      </c>
      <c r="Y4584">
        <f t="shared" si="857"/>
        <v>0</v>
      </c>
      <c r="Z4584">
        <f t="shared" si="858"/>
        <v>0</v>
      </c>
      <c r="AG4584" t="str">
        <f t="shared" si="859"/>
        <v/>
      </c>
      <c r="AI4584" t="str">
        <f t="shared" si="860"/>
        <v/>
      </c>
      <c r="AJ4584" t="str">
        <f t="shared" si="861"/>
        <v/>
      </c>
      <c r="AK4584" t="str">
        <f t="shared" si="862"/>
        <v>ORD26001225</v>
      </c>
      <c r="AL4584">
        <f>IF(E4584&lt;&gt;"CAPTURE","",COUNTIF(Orders!$H:$H,AK4584))</f>
        <v>1</v>
      </c>
      <c r="AP4584" t="str">
        <f t="shared" si="863"/>
        <v>Matched to Order</v>
      </c>
      <c r="AQ4584">
        <f>IF(COUNTIF($A$2:A4584,A4584)=1,1,0)</f>
        <v>1</v>
      </c>
    </row>
    <row r="4585" spans="1:43" x14ac:dyDescent="0.3">
      <c r="A4585" t="s">
        <v>17119</v>
      </c>
      <c r="C4585" t="s">
        <v>2496</v>
      </c>
      <c r="D4585" s="1">
        <v>46290</v>
      </c>
      <c r="E4585" t="s">
        <v>11819</v>
      </c>
      <c r="F4585" t="s">
        <v>17</v>
      </c>
      <c r="G4585">
        <v>1799</v>
      </c>
      <c r="H4585">
        <v>32.380000000000003</v>
      </c>
      <c r="I4585">
        <v>5.83</v>
      </c>
      <c r="J4585">
        <v>1760.79</v>
      </c>
      <c r="K4585" s="1">
        <v>46292</v>
      </c>
      <c r="L4585" t="s">
        <v>17071</v>
      </c>
      <c r="M4585">
        <f t="shared" si="852"/>
        <v>1</v>
      </c>
      <c r="N4585">
        <f>COUNTIF(Orders!$A:$A,C4585)</f>
        <v>1</v>
      </c>
      <c r="P4585">
        <f>COUNTIF(Orders!$H:$H,UPPER(SUBSTITUTE(TRIM(C4585),"-","")))</f>
        <v>1</v>
      </c>
      <c r="R4585" t="str">
        <f t="shared" si="853"/>
        <v>Matched Order Reference</v>
      </c>
      <c r="S4585">
        <f t="shared" si="854"/>
        <v>1</v>
      </c>
      <c r="V4585" cm="1">
        <f t="array" ref="V4585">IF(E4585&lt;&gt;"CAPTURE",0,SUMPRODUCT((MDR_Rates!$A$2:$A$10=F4585)*(G4585&gt;MDR_Rates!$B$2:$B$10)*((MDR_Rates!$C$2:$C$10="")+(G4585&lt;=MDR_Rates!$C$2:$C$10))*MDR_Rates!$D$2:$D$10))</f>
        <v>1.8</v>
      </c>
      <c r="W4585">
        <f t="shared" si="855"/>
        <v>32.380000000000003</v>
      </c>
      <c r="X4585">
        <f t="shared" si="856"/>
        <v>5.83</v>
      </c>
      <c r="Y4585">
        <f t="shared" si="857"/>
        <v>0</v>
      </c>
      <c r="Z4585">
        <f t="shared" si="858"/>
        <v>0</v>
      </c>
      <c r="AG4585" t="str">
        <f t="shared" si="859"/>
        <v/>
      </c>
      <c r="AI4585" t="str">
        <f t="shared" si="860"/>
        <v/>
      </c>
      <c r="AJ4585" t="str">
        <f t="shared" si="861"/>
        <v/>
      </c>
      <c r="AK4585" t="str">
        <f t="shared" si="862"/>
        <v>ORD26001241</v>
      </c>
      <c r="AL4585">
        <f>IF(E4585&lt;&gt;"CAPTURE","",COUNTIF(Orders!$H:$H,AK4585))</f>
        <v>1</v>
      </c>
      <c r="AP4585" t="str">
        <f t="shared" si="863"/>
        <v>Matched to Order</v>
      </c>
      <c r="AQ4585">
        <f>IF(COUNTIF($A$2:A4585,A4585)=1,1,0)</f>
        <v>1</v>
      </c>
    </row>
    <row r="4586" spans="1:43" x14ac:dyDescent="0.3">
      <c r="A4586" t="s">
        <v>17120</v>
      </c>
      <c r="C4586" t="s">
        <v>2506</v>
      </c>
      <c r="D4586" s="1">
        <v>46290</v>
      </c>
      <c r="E4586" t="s">
        <v>11819</v>
      </c>
      <c r="F4586" t="s">
        <v>17</v>
      </c>
      <c r="G4586">
        <v>2499</v>
      </c>
      <c r="H4586">
        <v>39.979999999999997</v>
      </c>
      <c r="I4586">
        <v>7.2</v>
      </c>
      <c r="J4586">
        <v>2451.8200000000002</v>
      </c>
      <c r="K4586" s="1">
        <v>46292</v>
      </c>
      <c r="L4586" t="s">
        <v>17071</v>
      </c>
      <c r="M4586">
        <f t="shared" si="852"/>
        <v>1</v>
      </c>
      <c r="N4586">
        <f>COUNTIF(Orders!$A:$A,C4586)</f>
        <v>1</v>
      </c>
      <c r="P4586">
        <f>COUNTIF(Orders!$H:$H,UPPER(SUBSTITUTE(TRIM(C4586),"-","")))</f>
        <v>1</v>
      </c>
      <c r="R4586" t="str">
        <f t="shared" si="853"/>
        <v>Matched Order Reference</v>
      </c>
      <c r="S4586">
        <f t="shared" si="854"/>
        <v>1</v>
      </c>
      <c r="V4586" cm="1">
        <f t="array" ref="V4586">IF(E4586&lt;&gt;"CAPTURE",0,SUMPRODUCT((MDR_Rates!$A$2:$A$10=F4586)*(G4586&gt;MDR_Rates!$B$2:$B$10)*((MDR_Rates!$C$2:$C$10="")+(G4586&lt;=MDR_Rates!$C$2:$C$10))*MDR_Rates!$D$2:$D$10))</f>
        <v>1.6</v>
      </c>
      <c r="W4586">
        <f t="shared" si="855"/>
        <v>39.979999999999997</v>
      </c>
      <c r="X4586">
        <f t="shared" si="856"/>
        <v>7.2</v>
      </c>
      <c r="Y4586">
        <f t="shared" si="857"/>
        <v>0</v>
      </c>
      <c r="Z4586">
        <f t="shared" si="858"/>
        <v>0</v>
      </c>
      <c r="AG4586" t="str">
        <f t="shared" si="859"/>
        <v/>
      </c>
      <c r="AI4586" t="str">
        <f t="shared" si="860"/>
        <v/>
      </c>
      <c r="AJ4586" t="str">
        <f t="shared" si="861"/>
        <v/>
      </c>
      <c r="AK4586" t="str">
        <f t="shared" si="862"/>
        <v>ORD26001246</v>
      </c>
      <c r="AL4586">
        <f>IF(E4586&lt;&gt;"CAPTURE","",COUNTIF(Orders!$H:$H,AK4586))</f>
        <v>1</v>
      </c>
      <c r="AP4586" t="str">
        <f t="shared" si="863"/>
        <v>Matched to Order</v>
      </c>
      <c r="AQ4586">
        <f>IF(COUNTIF($A$2:A4586,A4586)=1,1,0)</f>
        <v>1</v>
      </c>
    </row>
    <row r="4587" spans="1:43" x14ac:dyDescent="0.3">
      <c r="A4587" t="s">
        <v>17121</v>
      </c>
      <c r="C4587" t="s">
        <v>2576</v>
      </c>
      <c r="D4587" s="1">
        <v>46290</v>
      </c>
      <c r="E4587" t="s">
        <v>11819</v>
      </c>
      <c r="F4587" t="s">
        <v>9</v>
      </c>
      <c r="G4587">
        <v>3499</v>
      </c>
      <c r="H4587">
        <v>10.5</v>
      </c>
      <c r="I4587">
        <v>1.89</v>
      </c>
      <c r="J4587">
        <v>3486.61</v>
      </c>
      <c r="K4587" s="1">
        <v>46292</v>
      </c>
      <c r="L4587" t="s">
        <v>17071</v>
      </c>
      <c r="M4587">
        <f t="shared" si="852"/>
        <v>1</v>
      </c>
      <c r="N4587">
        <f>COUNTIF(Orders!$A:$A,C4587)</f>
        <v>1</v>
      </c>
      <c r="P4587">
        <f>COUNTIF(Orders!$H:$H,UPPER(SUBSTITUTE(TRIM(C4587),"-","")))</f>
        <v>1</v>
      </c>
      <c r="R4587" t="str">
        <f t="shared" si="853"/>
        <v>Matched Order Reference</v>
      </c>
      <c r="S4587">
        <f t="shared" si="854"/>
        <v>1</v>
      </c>
      <c r="V4587" cm="1">
        <f t="array" ref="V4587">IF(E4587&lt;&gt;"CAPTURE",0,SUMPRODUCT((MDR_Rates!$A$2:$A$10=F4587)*(G4587&gt;MDR_Rates!$B$2:$B$10)*((MDR_Rates!$C$2:$C$10="")+(G4587&lt;=MDR_Rates!$C$2:$C$10))*MDR_Rates!$D$2:$D$10))</f>
        <v>0.3</v>
      </c>
      <c r="W4587">
        <f t="shared" si="855"/>
        <v>10.5</v>
      </c>
      <c r="X4587">
        <f t="shared" si="856"/>
        <v>1.89</v>
      </c>
      <c r="Y4587">
        <f t="shared" si="857"/>
        <v>0</v>
      </c>
      <c r="Z4587">
        <f t="shared" si="858"/>
        <v>0</v>
      </c>
      <c r="AG4587" t="str">
        <f t="shared" si="859"/>
        <v/>
      </c>
      <c r="AI4587" t="str">
        <f t="shared" si="860"/>
        <v/>
      </c>
      <c r="AJ4587" t="str">
        <f t="shared" si="861"/>
        <v/>
      </c>
      <c r="AK4587" t="str">
        <f t="shared" si="862"/>
        <v>ORD26001281</v>
      </c>
      <c r="AL4587">
        <f>IF(E4587&lt;&gt;"CAPTURE","",COUNTIF(Orders!$H:$H,AK4587))</f>
        <v>1</v>
      </c>
      <c r="AP4587" t="str">
        <f t="shared" si="863"/>
        <v>Matched to Order</v>
      </c>
      <c r="AQ4587">
        <f>IF(COUNTIF($A$2:A4587,A4587)=1,1,0)</f>
        <v>1</v>
      </c>
    </row>
    <row r="4588" spans="1:43" x14ac:dyDescent="0.3">
      <c r="A4588" t="s">
        <v>17122</v>
      </c>
      <c r="C4588" t="s">
        <v>2670</v>
      </c>
      <c r="D4588" s="1">
        <v>46290</v>
      </c>
      <c r="E4588" t="s">
        <v>11819</v>
      </c>
      <c r="F4588" t="s">
        <v>17</v>
      </c>
      <c r="G4588">
        <v>799</v>
      </c>
      <c r="H4588">
        <v>14.38</v>
      </c>
      <c r="I4588">
        <v>2.59</v>
      </c>
      <c r="J4588">
        <v>782.03</v>
      </c>
      <c r="K4588" s="1">
        <v>46292</v>
      </c>
      <c r="L4588" t="s">
        <v>17071</v>
      </c>
      <c r="M4588">
        <f t="shared" si="852"/>
        <v>1</v>
      </c>
      <c r="N4588">
        <f>COUNTIF(Orders!$A:$A,C4588)</f>
        <v>1</v>
      </c>
      <c r="P4588">
        <f>COUNTIF(Orders!$H:$H,UPPER(SUBSTITUTE(TRIM(C4588),"-","")))</f>
        <v>1</v>
      </c>
      <c r="R4588" t="str">
        <f t="shared" si="853"/>
        <v>Matched Order Reference</v>
      </c>
      <c r="S4588">
        <f t="shared" si="854"/>
        <v>1</v>
      </c>
      <c r="V4588" cm="1">
        <f t="array" ref="V4588">IF(E4588&lt;&gt;"CAPTURE",0,SUMPRODUCT((MDR_Rates!$A$2:$A$10=F4588)*(G4588&gt;MDR_Rates!$B$2:$B$10)*((MDR_Rates!$C$2:$C$10="")+(G4588&lt;=MDR_Rates!$C$2:$C$10))*MDR_Rates!$D$2:$D$10))</f>
        <v>1.8</v>
      </c>
      <c r="W4588">
        <f t="shared" si="855"/>
        <v>14.38</v>
      </c>
      <c r="X4588">
        <f t="shared" si="856"/>
        <v>2.59</v>
      </c>
      <c r="Y4588">
        <f t="shared" si="857"/>
        <v>0</v>
      </c>
      <c r="Z4588">
        <f t="shared" si="858"/>
        <v>0</v>
      </c>
      <c r="AG4588" t="str">
        <f t="shared" si="859"/>
        <v/>
      </c>
      <c r="AI4588" t="str">
        <f t="shared" si="860"/>
        <v/>
      </c>
      <c r="AJ4588" t="str">
        <f t="shared" si="861"/>
        <v/>
      </c>
      <c r="AK4588" t="str">
        <f t="shared" si="862"/>
        <v>ORD26001328</v>
      </c>
      <c r="AL4588">
        <f>IF(E4588&lt;&gt;"CAPTURE","",COUNTIF(Orders!$H:$H,AK4588))</f>
        <v>1</v>
      </c>
      <c r="AP4588" t="str">
        <f t="shared" si="863"/>
        <v>Matched to Order</v>
      </c>
      <c r="AQ4588">
        <f>IF(COUNTIF($A$2:A4588,A4588)=1,1,0)</f>
        <v>1</v>
      </c>
    </row>
    <row r="4589" spans="1:43" x14ac:dyDescent="0.3">
      <c r="A4589" t="s">
        <v>17123</v>
      </c>
      <c r="C4589" t="s">
        <v>2718</v>
      </c>
      <c r="D4589" s="1">
        <v>46290</v>
      </c>
      <c r="E4589" t="s">
        <v>11819</v>
      </c>
      <c r="F4589" t="s">
        <v>9</v>
      </c>
      <c r="G4589">
        <v>1348</v>
      </c>
      <c r="H4589">
        <v>0</v>
      </c>
      <c r="I4589">
        <v>0</v>
      </c>
      <c r="J4589">
        <v>1348</v>
      </c>
      <c r="K4589" s="1">
        <v>46292</v>
      </c>
      <c r="L4589" t="s">
        <v>17071</v>
      </c>
      <c r="M4589">
        <f t="shared" si="852"/>
        <v>1</v>
      </c>
      <c r="N4589">
        <f>COUNTIF(Orders!$A:$A,C4589)</f>
        <v>1</v>
      </c>
      <c r="P4589">
        <f>COUNTIF(Orders!$H:$H,UPPER(SUBSTITUTE(TRIM(C4589),"-","")))</f>
        <v>1</v>
      </c>
      <c r="R4589" t="str">
        <f t="shared" si="853"/>
        <v>Matched Order Reference</v>
      </c>
      <c r="S4589">
        <f t="shared" si="854"/>
        <v>1</v>
      </c>
      <c r="V4589" cm="1">
        <f t="array" ref="V4589">IF(E4589&lt;&gt;"CAPTURE",0,SUMPRODUCT((MDR_Rates!$A$2:$A$10=F4589)*(G4589&gt;MDR_Rates!$B$2:$B$10)*((MDR_Rates!$C$2:$C$10="")+(G4589&lt;=MDR_Rates!$C$2:$C$10))*MDR_Rates!$D$2:$D$10))</f>
        <v>0</v>
      </c>
      <c r="W4589">
        <f t="shared" si="855"/>
        <v>0</v>
      </c>
      <c r="X4589">
        <f t="shared" si="856"/>
        <v>0</v>
      </c>
      <c r="Y4589">
        <f t="shared" si="857"/>
        <v>0</v>
      </c>
      <c r="Z4589">
        <f t="shared" si="858"/>
        <v>0</v>
      </c>
      <c r="AG4589" t="str">
        <f t="shared" si="859"/>
        <v/>
      </c>
      <c r="AI4589" t="str">
        <f t="shared" si="860"/>
        <v/>
      </c>
      <c r="AJ4589" t="str">
        <f t="shared" si="861"/>
        <v/>
      </c>
      <c r="AK4589" t="str">
        <f t="shared" si="862"/>
        <v>ORD26001352</v>
      </c>
      <c r="AL4589">
        <f>IF(E4589&lt;&gt;"CAPTURE","",COUNTIF(Orders!$H:$H,AK4589))</f>
        <v>1</v>
      </c>
      <c r="AP4589" t="str">
        <f t="shared" si="863"/>
        <v>Matched to Order</v>
      </c>
      <c r="AQ4589">
        <f>IF(COUNTIF($A$2:A4589,A4589)=1,1,0)</f>
        <v>1</v>
      </c>
    </row>
    <row r="4590" spans="1:43" x14ac:dyDescent="0.3">
      <c r="A4590" t="s">
        <v>17124</v>
      </c>
      <c r="C4590" t="s">
        <v>2788</v>
      </c>
      <c r="D4590" s="1">
        <v>46290</v>
      </c>
      <c r="E4590" t="s">
        <v>11819</v>
      </c>
      <c r="F4590" t="s">
        <v>44</v>
      </c>
      <c r="G4590">
        <v>9298</v>
      </c>
      <c r="H4590">
        <v>158.07</v>
      </c>
      <c r="I4590">
        <v>28.45</v>
      </c>
      <c r="J4590">
        <v>9111.48</v>
      </c>
      <c r="K4590" s="1">
        <v>46292</v>
      </c>
      <c r="L4590" t="s">
        <v>17071</v>
      </c>
      <c r="M4590">
        <f t="shared" si="852"/>
        <v>1</v>
      </c>
      <c r="N4590">
        <f>COUNTIF(Orders!$A:$A,C4590)</f>
        <v>1</v>
      </c>
      <c r="P4590">
        <f>COUNTIF(Orders!$H:$H,UPPER(SUBSTITUTE(TRIM(C4590),"-","")))</f>
        <v>1</v>
      </c>
      <c r="R4590" t="str">
        <f t="shared" si="853"/>
        <v>Matched Order Reference</v>
      </c>
      <c r="S4590">
        <f t="shared" si="854"/>
        <v>1</v>
      </c>
      <c r="V4590" cm="1">
        <f t="array" ref="V4590">IF(E4590&lt;&gt;"CAPTURE",0,SUMPRODUCT((MDR_Rates!$A$2:$A$10=F4590)*(G4590&gt;MDR_Rates!$B$2:$B$10)*((MDR_Rates!$C$2:$C$10="")+(G4590&lt;=MDR_Rates!$C$2:$C$10))*MDR_Rates!$D$2:$D$10))</f>
        <v>1.7</v>
      </c>
      <c r="W4590">
        <f t="shared" si="855"/>
        <v>158.07</v>
      </c>
      <c r="X4590">
        <f t="shared" si="856"/>
        <v>28.45</v>
      </c>
      <c r="Y4590">
        <f t="shared" si="857"/>
        <v>0</v>
      </c>
      <c r="Z4590">
        <f t="shared" si="858"/>
        <v>0</v>
      </c>
      <c r="AG4590" t="str">
        <f t="shared" si="859"/>
        <v/>
      </c>
      <c r="AI4590" t="str">
        <f t="shared" si="860"/>
        <v/>
      </c>
      <c r="AJ4590" t="str">
        <f t="shared" si="861"/>
        <v/>
      </c>
      <c r="AK4590" t="str">
        <f t="shared" si="862"/>
        <v>ORD26001387</v>
      </c>
      <c r="AL4590">
        <f>IF(E4590&lt;&gt;"CAPTURE","",COUNTIF(Orders!$H:$H,AK4590))</f>
        <v>1</v>
      </c>
      <c r="AP4590" t="str">
        <f t="shared" si="863"/>
        <v>Matched to Order</v>
      </c>
      <c r="AQ4590">
        <f>IF(COUNTIF($A$2:A4590,A4590)=1,1,0)</f>
        <v>1</v>
      </c>
    </row>
    <row r="4591" spans="1:43" x14ac:dyDescent="0.3">
      <c r="A4591" t="s">
        <v>17125</v>
      </c>
      <c r="C4591" t="s">
        <v>2814</v>
      </c>
      <c r="D4591" s="1">
        <v>46290</v>
      </c>
      <c r="E4591" t="s">
        <v>11819</v>
      </c>
      <c r="F4591" t="s">
        <v>17</v>
      </c>
      <c r="G4591">
        <v>8697</v>
      </c>
      <c r="H4591">
        <v>139.15</v>
      </c>
      <c r="I4591">
        <v>25.05</v>
      </c>
      <c r="J4591">
        <v>8532.7999999999993</v>
      </c>
      <c r="K4591" s="1">
        <v>46292</v>
      </c>
      <c r="L4591" t="s">
        <v>17071</v>
      </c>
      <c r="M4591">
        <f t="shared" si="852"/>
        <v>1</v>
      </c>
      <c r="N4591">
        <f>COUNTIF(Orders!$A:$A,C4591)</f>
        <v>1</v>
      </c>
      <c r="P4591">
        <f>COUNTIF(Orders!$H:$H,UPPER(SUBSTITUTE(TRIM(C4591),"-","")))</f>
        <v>1</v>
      </c>
      <c r="R4591" t="str">
        <f t="shared" si="853"/>
        <v>Matched Order Reference</v>
      </c>
      <c r="S4591">
        <f t="shared" si="854"/>
        <v>1</v>
      </c>
      <c r="V4591" cm="1">
        <f t="array" ref="V4591">IF(E4591&lt;&gt;"CAPTURE",0,SUMPRODUCT((MDR_Rates!$A$2:$A$10=F4591)*(G4591&gt;MDR_Rates!$B$2:$B$10)*((MDR_Rates!$C$2:$C$10="")+(G4591&lt;=MDR_Rates!$C$2:$C$10))*MDR_Rates!$D$2:$D$10))</f>
        <v>1.6</v>
      </c>
      <c r="W4591">
        <f t="shared" si="855"/>
        <v>139.15</v>
      </c>
      <c r="X4591">
        <f t="shared" si="856"/>
        <v>25.05</v>
      </c>
      <c r="Y4591">
        <f t="shared" si="857"/>
        <v>0</v>
      </c>
      <c r="Z4591">
        <f t="shared" si="858"/>
        <v>0</v>
      </c>
      <c r="AG4591" t="str">
        <f t="shared" si="859"/>
        <v/>
      </c>
      <c r="AI4591" t="str">
        <f t="shared" si="860"/>
        <v/>
      </c>
      <c r="AJ4591" t="str">
        <f t="shared" si="861"/>
        <v/>
      </c>
      <c r="AK4591" t="str">
        <f t="shared" si="862"/>
        <v>ORD26001400</v>
      </c>
      <c r="AL4591">
        <f>IF(E4591&lt;&gt;"CAPTURE","",COUNTIF(Orders!$H:$H,AK4591))</f>
        <v>1</v>
      </c>
      <c r="AP4591" t="str">
        <f t="shared" si="863"/>
        <v>Matched to Order</v>
      </c>
      <c r="AQ4591">
        <f>IF(COUNTIF($A$2:A4591,A4591)=1,1,0)</f>
        <v>1</v>
      </c>
    </row>
    <row r="4592" spans="1:43" x14ac:dyDescent="0.3">
      <c r="A4592" t="s">
        <v>17126</v>
      </c>
      <c r="C4592" t="s">
        <v>17127</v>
      </c>
      <c r="D4592" s="1">
        <v>46290</v>
      </c>
      <c r="E4592" t="s">
        <v>11819</v>
      </c>
      <c r="F4592" t="s">
        <v>9</v>
      </c>
      <c r="G4592">
        <v>15998</v>
      </c>
      <c r="H4592">
        <v>47.99</v>
      </c>
      <c r="I4592">
        <v>8.64</v>
      </c>
      <c r="J4592">
        <v>15941.37</v>
      </c>
      <c r="K4592" s="1">
        <v>46292</v>
      </c>
      <c r="L4592" t="s">
        <v>17071</v>
      </c>
      <c r="M4592">
        <f t="shared" si="852"/>
        <v>1</v>
      </c>
      <c r="N4592">
        <f>COUNTIF(Orders!$A:$A,C4592)</f>
        <v>1</v>
      </c>
      <c r="P4592">
        <f>COUNTIF(Orders!$H:$H,UPPER(SUBSTITUTE(TRIM(C4592),"-","")))</f>
        <v>1</v>
      </c>
      <c r="R4592" t="str">
        <f t="shared" si="853"/>
        <v>Matched Order Reference</v>
      </c>
      <c r="S4592">
        <f t="shared" si="854"/>
        <v>1</v>
      </c>
      <c r="V4592" cm="1">
        <f t="array" ref="V4592">IF(E4592&lt;&gt;"CAPTURE",0,SUMPRODUCT((MDR_Rates!$A$2:$A$10=F4592)*(G4592&gt;MDR_Rates!$B$2:$B$10)*((MDR_Rates!$C$2:$C$10="")+(G4592&lt;=MDR_Rates!$C$2:$C$10))*MDR_Rates!$D$2:$D$10))</f>
        <v>0.3</v>
      </c>
      <c r="W4592">
        <f t="shared" si="855"/>
        <v>47.99</v>
      </c>
      <c r="X4592">
        <f t="shared" si="856"/>
        <v>8.64</v>
      </c>
      <c r="Y4592">
        <f t="shared" si="857"/>
        <v>0</v>
      </c>
      <c r="Z4592">
        <f t="shared" si="858"/>
        <v>0</v>
      </c>
      <c r="AG4592" t="str">
        <f t="shared" si="859"/>
        <v/>
      </c>
      <c r="AI4592" t="str">
        <f t="shared" si="860"/>
        <v/>
      </c>
      <c r="AJ4592" t="str">
        <f t="shared" si="861"/>
        <v/>
      </c>
      <c r="AK4592" t="str">
        <f t="shared" si="862"/>
        <v>ORD26001447</v>
      </c>
      <c r="AL4592">
        <f>IF(E4592&lt;&gt;"CAPTURE","",COUNTIF(Orders!$H:$H,AK4592))</f>
        <v>1</v>
      </c>
      <c r="AP4592" t="str">
        <f t="shared" si="863"/>
        <v>Matched to Order</v>
      </c>
      <c r="AQ4592">
        <f>IF(COUNTIF($A$2:A4592,A4592)=1,1,0)</f>
        <v>1</v>
      </c>
    </row>
    <row r="4593" spans="1:43" x14ac:dyDescent="0.3">
      <c r="A4593" t="s">
        <v>17128</v>
      </c>
      <c r="C4593" t="s">
        <v>3015</v>
      </c>
      <c r="D4593" s="1">
        <v>46290</v>
      </c>
      <c r="E4593" t="s">
        <v>11819</v>
      </c>
      <c r="F4593" t="s">
        <v>9</v>
      </c>
      <c r="G4593">
        <v>3098</v>
      </c>
      <c r="H4593">
        <v>9.2899999999999991</v>
      </c>
      <c r="I4593">
        <v>1.67</v>
      </c>
      <c r="J4593">
        <v>3087.04</v>
      </c>
      <c r="K4593" s="1">
        <v>46292</v>
      </c>
      <c r="L4593" t="s">
        <v>17071</v>
      </c>
      <c r="M4593">
        <f t="shared" si="852"/>
        <v>1</v>
      </c>
      <c r="N4593">
        <f>COUNTIF(Orders!$A:$A,C4593)</f>
        <v>1</v>
      </c>
      <c r="P4593">
        <f>COUNTIF(Orders!$H:$H,UPPER(SUBSTITUTE(TRIM(C4593),"-","")))</f>
        <v>1</v>
      </c>
      <c r="R4593" t="str">
        <f t="shared" si="853"/>
        <v>Matched Order Reference</v>
      </c>
      <c r="S4593">
        <f t="shared" si="854"/>
        <v>1</v>
      </c>
      <c r="V4593" cm="1">
        <f t="array" ref="V4593">IF(E4593&lt;&gt;"CAPTURE",0,SUMPRODUCT((MDR_Rates!$A$2:$A$10=F4593)*(G4593&gt;MDR_Rates!$B$2:$B$10)*((MDR_Rates!$C$2:$C$10="")+(G4593&lt;=MDR_Rates!$C$2:$C$10))*MDR_Rates!$D$2:$D$10))</f>
        <v>0.3</v>
      </c>
      <c r="W4593">
        <f t="shared" si="855"/>
        <v>9.2899999999999991</v>
      </c>
      <c r="X4593">
        <f t="shared" si="856"/>
        <v>1.67</v>
      </c>
      <c r="Y4593">
        <f t="shared" si="857"/>
        <v>0</v>
      </c>
      <c r="Z4593">
        <f t="shared" si="858"/>
        <v>0</v>
      </c>
      <c r="AG4593" t="str">
        <f t="shared" si="859"/>
        <v/>
      </c>
      <c r="AI4593" t="str">
        <f t="shared" si="860"/>
        <v/>
      </c>
      <c r="AJ4593" t="str">
        <f t="shared" si="861"/>
        <v/>
      </c>
      <c r="AK4593" t="str">
        <f t="shared" si="862"/>
        <v>ORD26001502</v>
      </c>
      <c r="AL4593">
        <f>IF(E4593&lt;&gt;"CAPTURE","",COUNTIF(Orders!$H:$H,AK4593))</f>
        <v>1</v>
      </c>
      <c r="AP4593" t="str">
        <f t="shared" si="863"/>
        <v>Matched to Order</v>
      </c>
      <c r="AQ4593">
        <f>IF(COUNTIF($A$2:A4593,A4593)=1,1,0)</f>
        <v>1</v>
      </c>
    </row>
    <row r="4594" spans="1:43" x14ac:dyDescent="0.3">
      <c r="A4594" t="s">
        <v>17129</v>
      </c>
      <c r="C4594" t="s">
        <v>17130</v>
      </c>
      <c r="D4594" s="1">
        <v>46290</v>
      </c>
      <c r="E4594" t="s">
        <v>11819</v>
      </c>
      <c r="F4594" t="s">
        <v>17</v>
      </c>
      <c r="G4594">
        <v>7999</v>
      </c>
      <c r="H4594">
        <v>127.98</v>
      </c>
      <c r="I4594">
        <v>23.04</v>
      </c>
      <c r="J4594">
        <v>7847.98</v>
      </c>
      <c r="K4594" s="1">
        <v>46292</v>
      </c>
      <c r="L4594" t="s">
        <v>17071</v>
      </c>
      <c r="M4594">
        <f t="shared" si="852"/>
        <v>1</v>
      </c>
      <c r="N4594">
        <f>COUNTIF(Orders!$A:$A,C4594)</f>
        <v>0</v>
      </c>
      <c r="P4594">
        <f>COUNTIF(Orders!$H:$H,UPPER(SUBSTITUTE(TRIM(C4594),"-","")))</f>
        <v>1</v>
      </c>
      <c r="R4594" t="str">
        <f t="shared" si="853"/>
        <v>Matched Order Reference</v>
      </c>
      <c r="S4594">
        <f t="shared" si="854"/>
        <v>1</v>
      </c>
      <c r="V4594" cm="1">
        <f t="array" ref="V4594">IF(E4594&lt;&gt;"CAPTURE",0,SUMPRODUCT((MDR_Rates!$A$2:$A$10=F4594)*(G4594&gt;MDR_Rates!$B$2:$B$10)*((MDR_Rates!$C$2:$C$10="")+(G4594&lt;=MDR_Rates!$C$2:$C$10))*MDR_Rates!$D$2:$D$10))</f>
        <v>1.6</v>
      </c>
      <c r="W4594">
        <f t="shared" si="855"/>
        <v>127.98</v>
      </c>
      <c r="X4594">
        <f t="shared" si="856"/>
        <v>23.04</v>
      </c>
      <c r="Y4594">
        <f t="shared" si="857"/>
        <v>0</v>
      </c>
      <c r="Z4594">
        <f t="shared" si="858"/>
        <v>0</v>
      </c>
      <c r="AG4594" t="str">
        <f t="shared" si="859"/>
        <v/>
      </c>
      <c r="AI4594" t="str">
        <f t="shared" si="860"/>
        <v/>
      </c>
      <c r="AJ4594" t="str">
        <f t="shared" si="861"/>
        <v/>
      </c>
      <c r="AK4594" t="str">
        <f t="shared" si="862"/>
        <v>ORD26001503</v>
      </c>
      <c r="AL4594">
        <f>IF(E4594&lt;&gt;"CAPTURE","",COUNTIF(Orders!$H:$H,AK4594))</f>
        <v>1</v>
      </c>
      <c r="AP4594" t="str">
        <f t="shared" si="863"/>
        <v>Matched to Order</v>
      </c>
      <c r="AQ4594">
        <f>IF(COUNTIF($A$2:A4594,A4594)=1,1,0)</f>
        <v>1</v>
      </c>
    </row>
    <row r="4595" spans="1:43" x14ac:dyDescent="0.3">
      <c r="A4595" t="s">
        <v>17131</v>
      </c>
      <c r="C4595" t="s">
        <v>3158</v>
      </c>
      <c r="D4595" s="1">
        <v>46290</v>
      </c>
      <c r="E4595" t="s">
        <v>11819</v>
      </c>
      <c r="F4595" t="s">
        <v>17</v>
      </c>
      <c r="G4595">
        <v>599</v>
      </c>
      <c r="H4595">
        <v>10.78</v>
      </c>
      <c r="I4595">
        <v>1.94</v>
      </c>
      <c r="J4595">
        <v>586.28</v>
      </c>
      <c r="K4595" s="1">
        <v>46292</v>
      </c>
      <c r="L4595" t="s">
        <v>17071</v>
      </c>
      <c r="M4595">
        <f t="shared" si="852"/>
        <v>1</v>
      </c>
      <c r="N4595">
        <f>COUNTIF(Orders!$A:$A,C4595)</f>
        <v>1</v>
      </c>
      <c r="P4595">
        <f>COUNTIF(Orders!$H:$H,UPPER(SUBSTITUTE(TRIM(C4595),"-","")))</f>
        <v>1</v>
      </c>
      <c r="R4595" t="str">
        <f t="shared" si="853"/>
        <v>Matched Order Reference</v>
      </c>
      <c r="S4595">
        <f t="shared" si="854"/>
        <v>1</v>
      </c>
      <c r="V4595" cm="1">
        <f t="array" ref="V4595">IF(E4595&lt;&gt;"CAPTURE",0,SUMPRODUCT((MDR_Rates!$A$2:$A$10=F4595)*(G4595&gt;MDR_Rates!$B$2:$B$10)*((MDR_Rates!$C$2:$C$10="")+(G4595&lt;=MDR_Rates!$C$2:$C$10))*MDR_Rates!$D$2:$D$10))</f>
        <v>1.8</v>
      </c>
      <c r="W4595">
        <f t="shared" si="855"/>
        <v>10.78</v>
      </c>
      <c r="X4595">
        <f t="shared" si="856"/>
        <v>1.94</v>
      </c>
      <c r="Y4595">
        <f t="shared" si="857"/>
        <v>0</v>
      </c>
      <c r="Z4595">
        <f t="shared" si="858"/>
        <v>0</v>
      </c>
      <c r="AG4595" t="str">
        <f t="shared" si="859"/>
        <v/>
      </c>
      <c r="AI4595" t="str">
        <f t="shared" si="860"/>
        <v/>
      </c>
      <c r="AJ4595" t="str">
        <f t="shared" si="861"/>
        <v/>
      </c>
      <c r="AK4595" t="str">
        <f t="shared" si="862"/>
        <v>ORD26001575</v>
      </c>
      <c r="AL4595">
        <f>IF(E4595&lt;&gt;"CAPTURE","",COUNTIF(Orders!$H:$H,AK4595))</f>
        <v>1</v>
      </c>
      <c r="AP4595" t="str">
        <f t="shared" si="863"/>
        <v>Matched to Order</v>
      </c>
      <c r="AQ4595">
        <f>IF(COUNTIF($A$2:A4595,A4595)=1,1,0)</f>
        <v>1</v>
      </c>
    </row>
    <row r="4596" spans="1:43" x14ac:dyDescent="0.3">
      <c r="A4596" t="s">
        <v>17132</v>
      </c>
      <c r="C4596" t="s">
        <v>3172</v>
      </c>
      <c r="D4596" s="1">
        <v>46290</v>
      </c>
      <c r="E4596" t="s">
        <v>11819</v>
      </c>
      <c r="F4596" t="s">
        <v>17</v>
      </c>
      <c r="G4596">
        <v>4097</v>
      </c>
      <c r="H4596">
        <v>65.55</v>
      </c>
      <c r="I4596">
        <v>11.8</v>
      </c>
      <c r="J4596">
        <v>4019.65</v>
      </c>
      <c r="K4596" s="1">
        <v>46292</v>
      </c>
      <c r="L4596" t="s">
        <v>17071</v>
      </c>
      <c r="M4596">
        <f t="shared" si="852"/>
        <v>1</v>
      </c>
      <c r="N4596">
        <f>COUNTIF(Orders!$A:$A,C4596)</f>
        <v>1</v>
      </c>
      <c r="P4596">
        <f>COUNTIF(Orders!$H:$H,UPPER(SUBSTITUTE(TRIM(C4596),"-","")))</f>
        <v>1</v>
      </c>
      <c r="R4596" t="str">
        <f t="shared" si="853"/>
        <v>Matched Order Reference</v>
      </c>
      <c r="S4596">
        <f t="shared" si="854"/>
        <v>1</v>
      </c>
      <c r="V4596" cm="1">
        <f t="array" ref="V4596">IF(E4596&lt;&gt;"CAPTURE",0,SUMPRODUCT((MDR_Rates!$A$2:$A$10=F4596)*(G4596&gt;MDR_Rates!$B$2:$B$10)*((MDR_Rates!$C$2:$C$10="")+(G4596&lt;=MDR_Rates!$C$2:$C$10))*MDR_Rates!$D$2:$D$10))</f>
        <v>1.6</v>
      </c>
      <c r="W4596">
        <f t="shared" si="855"/>
        <v>65.55</v>
      </c>
      <c r="X4596">
        <f t="shared" si="856"/>
        <v>11.8</v>
      </c>
      <c r="Y4596">
        <f t="shared" si="857"/>
        <v>0</v>
      </c>
      <c r="Z4596">
        <f t="shared" si="858"/>
        <v>0</v>
      </c>
      <c r="AG4596" t="str">
        <f t="shared" si="859"/>
        <v/>
      </c>
      <c r="AI4596" t="str">
        <f t="shared" si="860"/>
        <v/>
      </c>
      <c r="AJ4596" t="str">
        <f t="shared" si="861"/>
        <v/>
      </c>
      <c r="AK4596" t="str">
        <f t="shared" si="862"/>
        <v>ORD26001582</v>
      </c>
      <c r="AL4596">
        <f>IF(E4596&lt;&gt;"CAPTURE","",COUNTIF(Orders!$H:$H,AK4596))</f>
        <v>1</v>
      </c>
      <c r="AP4596" t="str">
        <f t="shared" si="863"/>
        <v>Matched to Order</v>
      </c>
      <c r="AQ4596">
        <f>IF(COUNTIF($A$2:A4596,A4596)=1,1,0)</f>
        <v>1</v>
      </c>
    </row>
    <row r="4597" spans="1:43" x14ac:dyDescent="0.3">
      <c r="A4597" t="s">
        <v>17133</v>
      </c>
      <c r="C4597" t="s">
        <v>17134</v>
      </c>
      <c r="D4597" s="1">
        <v>46290</v>
      </c>
      <c r="E4597" t="s">
        <v>11819</v>
      </c>
      <c r="F4597" t="s">
        <v>9</v>
      </c>
      <c r="G4597">
        <v>2499</v>
      </c>
      <c r="H4597">
        <v>7.5</v>
      </c>
      <c r="I4597">
        <v>1.35</v>
      </c>
      <c r="J4597">
        <v>2490.15</v>
      </c>
      <c r="K4597" s="1">
        <v>46292</v>
      </c>
      <c r="L4597" t="s">
        <v>17071</v>
      </c>
      <c r="M4597">
        <f t="shared" si="852"/>
        <v>1</v>
      </c>
      <c r="N4597">
        <f>COUNTIF(Orders!$A:$A,C4597)</f>
        <v>1</v>
      </c>
      <c r="P4597">
        <f>COUNTIF(Orders!$H:$H,UPPER(SUBSTITUTE(TRIM(C4597),"-","")))</f>
        <v>1</v>
      </c>
      <c r="R4597" t="str">
        <f t="shared" si="853"/>
        <v>Matched Order Reference</v>
      </c>
      <c r="S4597">
        <f t="shared" si="854"/>
        <v>1</v>
      </c>
      <c r="V4597" cm="1">
        <f t="array" ref="V4597">IF(E4597&lt;&gt;"CAPTURE",0,SUMPRODUCT((MDR_Rates!$A$2:$A$10=F4597)*(G4597&gt;MDR_Rates!$B$2:$B$10)*((MDR_Rates!$C$2:$C$10="")+(G4597&lt;=MDR_Rates!$C$2:$C$10))*MDR_Rates!$D$2:$D$10))</f>
        <v>0.3</v>
      </c>
      <c r="W4597">
        <f t="shared" si="855"/>
        <v>7.5</v>
      </c>
      <c r="X4597">
        <f t="shared" si="856"/>
        <v>1.35</v>
      </c>
      <c r="Y4597">
        <f t="shared" si="857"/>
        <v>0</v>
      </c>
      <c r="Z4597">
        <f t="shared" si="858"/>
        <v>0</v>
      </c>
      <c r="AG4597" t="str">
        <f t="shared" si="859"/>
        <v/>
      </c>
      <c r="AI4597" t="str">
        <f t="shared" si="860"/>
        <v/>
      </c>
      <c r="AJ4597" t="str">
        <f t="shared" si="861"/>
        <v/>
      </c>
      <c r="AK4597" t="str">
        <f t="shared" si="862"/>
        <v>ORD26001610</v>
      </c>
      <c r="AL4597">
        <f>IF(E4597&lt;&gt;"CAPTURE","",COUNTIF(Orders!$H:$H,AK4597))</f>
        <v>1</v>
      </c>
      <c r="AP4597" t="str">
        <f t="shared" si="863"/>
        <v>Matched to Order</v>
      </c>
      <c r="AQ4597">
        <f>IF(COUNTIF($A$2:A4597,A4597)=1,1,0)</f>
        <v>1</v>
      </c>
    </row>
    <row r="4598" spans="1:43" x14ac:dyDescent="0.3">
      <c r="A4598" t="s">
        <v>17135</v>
      </c>
      <c r="C4598" t="s">
        <v>3394</v>
      </c>
      <c r="D4598" s="1">
        <v>46290</v>
      </c>
      <c r="E4598" t="s">
        <v>11819</v>
      </c>
      <c r="F4598" t="s">
        <v>9</v>
      </c>
      <c r="G4598">
        <v>23997</v>
      </c>
      <c r="H4598">
        <v>71.989999999999995</v>
      </c>
      <c r="I4598">
        <v>12.96</v>
      </c>
      <c r="J4598">
        <v>23912.05</v>
      </c>
      <c r="K4598" s="1">
        <v>46292</v>
      </c>
      <c r="L4598" t="s">
        <v>17071</v>
      </c>
      <c r="M4598">
        <f t="shared" si="852"/>
        <v>1</v>
      </c>
      <c r="N4598">
        <f>COUNTIF(Orders!$A:$A,C4598)</f>
        <v>1</v>
      </c>
      <c r="P4598">
        <f>COUNTIF(Orders!$H:$H,UPPER(SUBSTITUTE(TRIM(C4598),"-","")))</f>
        <v>1</v>
      </c>
      <c r="R4598" t="str">
        <f t="shared" si="853"/>
        <v>Matched Order Reference</v>
      </c>
      <c r="S4598">
        <f t="shared" si="854"/>
        <v>1</v>
      </c>
      <c r="V4598" cm="1">
        <f t="array" ref="V4598">IF(E4598&lt;&gt;"CAPTURE",0,SUMPRODUCT((MDR_Rates!$A$2:$A$10=F4598)*(G4598&gt;MDR_Rates!$B$2:$B$10)*((MDR_Rates!$C$2:$C$10="")+(G4598&lt;=MDR_Rates!$C$2:$C$10))*MDR_Rates!$D$2:$D$10))</f>
        <v>0.3</v>
      </c>
      <c r="W4598">
        <f t="shared" si="855"/>
        <v>71.989999999999995</v>
      </c>
      <c r="X4598">
        <f t="shared" si="856"/>
        <v>12.96</v>
      </c>
      <c r="Y4598">
        <f t="shared" si="857"/>
        <v>0</v>
      </c>
      <c r="Z4598">
        <f t="shared" si="858"/>
        <v>0</v>
      </c>
      <c r="AG4598" t="str">
        <f t="shared" si="859"/>
        <v/>
      </c>
      <c r="AI4598" t="str">
        <f t="shared" si="860"/>
        <v/>
      </c>
      <c r="AJ4598" t="str">
        <f t="shared" si="861"/>
        <v/>
      </c>
      <c r="AK4598" t="str">
        <f t="shared" si="862"/>
        <v>ORD26001695</v>
      </c>
      <c r="AL4598">
        <f>IF(E4598&lt;&gt;"CAPTURE","",COUNTIF(Orders!$H:$H,AK4598))</f>
        <v>1</v>
      </c>
      <c r="AP4598" t="str">
        <f t="shared" si="863"/>
        <v>Matched to Order</v>
      </c>
      <c r="AQ4598">
        <f>IF(COUNTIF($A$2:A4598,A4598)=1,1,0)</f>
        <v>1</v>
      </c>
    </row>
    <row r="4599" spans="1:43" x14ac:dyDescent="0.3">
      <c r="A4599" t="s">
        <v>17136</v>
      </c>
      <c r="C4599" t="s">
        <v>17137</v>
      </c>
      <c r="D4599" s="1">
        <v>46290</v>
      </c>
      <c r="E4599" t="s">
        <v>11819</v>
      </c>
      <c r="F4599" t="s">
        <v>17</v>
      </c>
      <c r="G4599">
        <v>2097</v>
      </c>
      <c r="H4599">
        <v>33.549999999999997</v>
      </c>
      <c r="I4599">
        <v>6.04</v>
      </c>
      <c r="J4599">
        <v>2057.41</v>
      </c>
      <c r="K4599" s="1">
        <v>46292</v>
      </c>
      <c r="L4599" t="s">
        <v>17071</v>
      </c>
      <c r="M4599">
        <f t="shared" si="852"/>
        <v>1</v>
      </c>
      <c r="N4599">
        <f>COUNTIF(Orders!$A:$A,C4599)</f>
        <v>1</v>
      </c>
      <c r="P4599">
        <f>COUNTIF(Orders!$H:$H,UPPER(SUBSTITUTE(TRIM(C4599),"-","")))</f>
        <v>1</v>
      </c>
      <c r="R4599" t="str">
        <f t="shared" si="853"/>
        <v>Matched Order Reference</v>
      </c>
      <c r="S4599">
        <f t="shared" si="854"/>
        <v>1</v>
      </c>
      <c r="V4599" cm="1">
        <f t="array" ref="V4599">IF(E4599&lt;&gt;"CAPTURE",0,SUMPRODUCT((MDR_Rates!$A$2:$A$10=F4599)*(G4599&gt;MDR_Rates!$B$2:$B$10)*((MDR_Rates!$C$2:$C$10="")+(G4599&lt;=MDR_Rates!$C$2:$C$10))*MDR_Rates!$D$2:$D$10))</f>
        <v>1.6</v>
      </c>
      <c r="W4599">
        <f t="shared" si="855"/>
        <v>33.549999999999997</v>
      </c>
      <c r="X4599">
        <f t="shared" si="856"/>
        <v>6.04</v>
      </c>
      <c r="Y4599">
        <f t="shared" si="857"/>
        <v>0</v>
      </c>
      <c r="Z4599">
        <f t="shared" si="858"/>
        <v>0</v>
      </c>
      <c r="AG4599" t="str">
        <f t="shared" si="859"/>
        <v/>
      </c>
      <c r="AI4599" t="str">
        <f t="shared" si="860"/>
        <v/>
      </c>
      <c r="AJ4599" t="str">
        <f t="shared" si="861"/>
        <v/>
      </c>
      <c r="AK4599" t="str">
        <f t="shared" si="862"/>
        <v>ORD26001696</v>
      </c>
      <c r="AL4599">
        <f>IF(E4599&lt;&gt;"CAPTURE","",COUNTIF(Orders!$H:$H,AK4599))</f>
        <v>1</v>
      </c>
      <c r="AP4599" t="str">
        <f t="shared" si="863"/>
        <v>Matched to Order</v>
      </c>
      <c r="AQ4599">
        <f>IF(COUNTIF($A$2:A4599,A4599)=1,1,0)</f>
        <v>1</v>
      </c>
    </row>
    <row r="4600" spans="1:43" x14ac:dyDescent="0.3">
      <c r="A4600" t="s">
        <v>17138</v>
      </c>
      <c r="C4600" t="s">
        <v>3529</v>
      </c>
      <c r="D4600" s="1">
        <v>46290</v>
      </c>
      <c r="E4600" t="s">
        <v>11819</v>
      </c>
      <c r="F4600" t="s">
        <v>9</v>
      </c>
      <c r="G4600">
        <v>3998</v>
      </c>
      <c r="H4600">
        <v>11.99</v>
      </c>
      <c r="I4600">
        <v>2.16</v>
      </c>
      <c r="J4600">
        <v>3983.85</v>
      </c>
      <c r="K4600" s="1">
        <v>46292</v>
      </c>
      <c r="L4600" t="s">
        <v>17071</v>
      </c>
      <c r="M4600">
        <f t="shared" si="852"/>
        <v>1</v>
      </c>
      <c r="N4600">
        <f>COUNTIF(Orders!$A:$A,C4600)</f>
        <v>1</v>
      </c>
      <c r="P4600">
        <f>COUNTIF(Orders!$H:$H,UPPER(SUBSTITUTE(TRIM(C4600),"-","")))</f>
        <v>1</v>
      </c>
      <c r="R4600" t="str">
        <f t="shared" si="853"/>
        <v>Matched Order Reference</v>
      </c>
      <c r="S4600">
        <f t="shared" si="854"/>
        <v>1</v>
      </c>
      <c r="V4600" cm="1">
        <f t="array" ref="V4600">IF(E4600&lt;&gt;"CAPTURE",0,SUMPRODUCT((MDR_Rates!$A$2:$A$10=F4600)*(G4600&gt;MDR_Rates!$B$2:$B$10)*((MDR_Rates!$C$2:$C$10="")+(G4600&lt;=MDR_Rates!$C$2:$C$10))*MDR_Rates!$D$2:$D$10))</f>
        <v>0.3</v>
      </c>
      <c r="W4600">
        <f t="shared" si="855"/>
        <v>11.99</v>
      </c>
      <c r="X4600">
        <f t="shared" si="856"/>
        <v>2.16</v>
      </c>
      <c r="Y4600">
        <f t="shared" si="857"/>
        <v>0</v>
      </c>
      <c r="Z4600">
        <f t="shared" si="858"/>
        <v>0</v>
      </c>
      <c r="AG4600" t="str">
        <f t="shared" si="859"/>
        <v/>
      </c>
      <c r="AI4600" t="str">
        <f t="shared" si="860"/>
        <v/>
      </c>
      <c r="AJ4600" t="str">
        <f t="shared" si="861"/>
        <v/>
      </c>
      <c r="AK4600" t="str">
        <f t="shared" si="862"/>
        <v>ORD26001763</v>
      </c>
      <c r="AL4600">
        <f>IF(E4600&lt;&gt;"CAPTURE","",COUNTIF(Orders!$H:$H,AK4600))</f>
        <v>1</v>
      </c>
      <c r="AP4600" t="str">
        <f t="shared" si="863"/>
        <v>Matched to Order</v>
      </c>
      <c r="AQ4600">
        <f>IF(COUNTIF($A$2:A4600,A4600)=1,1,0)</f>
        <v>1</v>
      </c>
    </row>
    <row r="4601" spans="1:43" x14ac:dyDescent="0.3">
      <c r="A4601" t="s">
        <v>17139</v>
      </c>
      <c r="C4601" t="s">
        <v>3535</v>
      </c>
      <c r="D4601" s="1">
        <v>46290</v>
      </c>
      <c r="E4601" t="s">
        <v>11819</v>
      </c>
      <c r="F4601" t="s">
        <v>9</v>
      </c>
      <c r="G4601">
        <v>2798</v>
      </c>
      <c r="H4601">
        <v>8.39</v>
      </c>
      <c r="I4601">
        <v>1.51</v>
      </c>
      <c r="J4601">
        <v>2788.1</v>
      </c>
      <c r="K4601" s="1">
        <v>46292</v>
      </c>
      <c r="L4601" t="s">
        <v>17071</v>
      </c>
      <c r="M4601">
        <f t="shared" si="852"/>
        <v>1</v>
      </c>
      <c r="N4601">
        <f>COUNTIF(Orders!$A:$A,C4601)</f>
        <v>1</v>
      </c>
      <c r="P4601">
        <f>COUNTIF(Orders!$H:$H,UPPER(SUBSTITUTE(TRIM(C4601),"-","")))</f>
        <v>1</v>
      </c>
      <c r="R4601" t="str">
        <f t="shared" si="853"/>
        <v>Matched Order Reference</v>
      </c>
      <c r="S4601">
        <f t="shared" si="854"/>
        <v>1</v>
      </c>
      <c r="V4601" cm="1">
        <f t="array" ref="V4601">IF(E4601&lt;&gt;"CAPTURE",0,SUMPRODUCT((MDR_Rates!$A$2:$A$10=F4601)*(G4601&gt;MDR_Rates!$B$2:$B$10)*((MDR_Rates!$C$2:$C$10="")+(G4601&lt;=MDR_Rates!$C$2:$C$10))*MDR_Rates!$D$2:$D$10))</f>
        <v>0.3</v>
      </c>
      <c r="W4601">
        <f t="shared" si="855"/>
        <v>8.39</v>
      </c>
      <c r="X4601">
        <f t="shared" si="856"/>
        <v>1.51</v>
      </c>
      <c r="Y4601">
        <f t="shared" si="857"/>
        <v>0</v>
      </c>
      <c r="Z4601">
        <f t="shared" si="858"/>
        <v>0</v>
      </c>
      <c r="AG4601" t="str">
        <f t="shared" si="859"/>
        <v/>
      </c>
      <c r="AI4601" t="str">
        <f t="shared" si="860"/>
        <v/>
      </c>
      <c r="AJ4601" t="str">
        <f t="shared" si="861"/>
        <v/>
      </c>
      <c r="AK4601" t="str">
        <f t="shared" si="862"/>
        <v>ORD26001766</v>
      </c>
      <c r="AL4601">
        <f>IF(E4601&lt;&gt;"CAPTURE","",COUNTIF(Orders!$H:$H,AK4601))</f>
        <v>1</v>
      </c>
      <c r="AP4601" t="str">
        <f t="shared" si="863"/>
        <v>Matched to Order</v>
      </c>
      <c r="AQ4601">
        <f>IF(COUNTIF($A$2:A4601,A4601)=1,1,0)</f>
        <v>1</v>
      </c>
    </row>
    <row r="4602" spans="1:43" x14ac:dyDescent="0.3">
      <c r="A4602" t="s">
        <v>17140</v>
      </c>
      <c r="C4602" t="s">
        <v>3570</v>
      </c>
      <c r="D4602" s="1">
        <v>46290</v>
      </c>
      <c r="E4602" t="s">
        <v>11819</v>
      </c>
      <c r="F4602" t="s">
        <v>9</v>
      </c>
      <c r="G4602">
        <v>1798</v>
      </c>
      <c r="H4602">
        <v>0</v>
      </c>
      <c r="I4602">
        <v>0</v>
      </c>
      <c r="J4602">
        <v>1798</v>
      </c>
      <c r="K4602" s="1">
        <v>46292</v>
      </c>
      <c r="L4602" t="s">
        <v>17071</v>
      </c>
      <c r="M4602">
        <f t="shared" si="852"/>
        <v>1</v>
      </c>
      <c r="N4602">
        <f>COUNTIF(Orders!$A:$A,C4602)</f>
        <v>1</v>
      </c>
      <c r="P4602">
        <f>COUNTIF(Orders!$H:$H,UPPER(SUBSTITUTE(TRIM(C4602),"-","")))</f>
        <v>1</v>
      </c>
      <c r="R4602" t="str">
        <f t="shared" si="853"/>
        <v>Matched Order Reference</v>
      </c>
      <c r="S4602">
        <f t="shared" si="854"/>
        <v>1</v>
      </c>
      <c r="V4602" cm="1">
        <f t="array" ref="V4602">IF(E4602&lt;&gt;"CAPTURE",0,SUMPRODUCT((MDR_Rates!$A$2:$A$10=F4602)*(G4602&gt;MDR_Rates!$B$2:$B$10)*((MDR_Rates!$C$2:$C$10="")+(G4602&lt;=MDR_Rates!$C$2:$C$10))*MDR_Rates!$D$2:$D$10))</f>
        <v>0</v>
      </c>
      <c r="W4602">
        <f t="shared" si="855"/>
        <v>0</v>
      </c>
      <c r="X4602">
        <f t="shared" si="856"/>
        <v>0</v>
      </c>
      <c r="Y4602">
        <f t="shared" si="857"/>
        <v>0</v>
      </c>
      <c r="Z4602">
        <f t="shared" si="858"/>
        <v>0</v>
      </c>
      <c r="AG4602" t="str">
        <f t="shared" si="859"/>
        <v/>
      </c>
      <c r="AI4602" t="str">
        <f t="shared" si="860"/>
        <v/>
      </c>
      <c r="AJ4602" t="str">
        <f t="shared" si="861"/>
        <v/>
      </c>
      <c r="AK4602" t="str">
        <f t="shared" si="862"/>
        <v>ORD26001784</v>
      </c>
      <c r="AL4602">
        <f>IF(E4602&lt;&gt;"CAPTURE","",COUNTIF(Orders!$H:$H,AK4602))</f>
        <v>1</v>
      </c>
      <c r="AP4602" t="str">
        <f t="shared" si="863"/>
        <v>Matched to Order</v>
      </c>
      <c r="AQ4602">
        <f>IF(COUNTIF($A$2:A4602,A4602)=1,1,0)</f>
        <v>1</v>
      </c>
    </row>
    <row r="4603" spans="1:43" x14ac:dyDescent="0.3">
      <c r="A4603" t="s">
        <v>17141</v>
      </c>
      <c r="C4603" t="s">
        <v>3628</v>
      </c>
      <c r="D4603" s="1">
        <v>46290</v>
      </c>
      <c r="E4603" t="s">
        <v>11819</v>
      </c>
      <c r="F4603" t="s">
        <v>17</v>
      </c>
      <c r="G4603">
        <v>1499</v>
      </c>
      <c r="H4603">
        <v>26.98</v>
      </c>
      <c r="I4603">
        <v>4.8600000000000003</v>
      </c>
      <c r="J4603">
        <v>1467.16</v>
      </c>
      <c r="K4603" s="1">
        <v>46292</v>
      </c>
      <c r="L4603" t="s">
        <v>17071</v>
      </c>
      <c r="M4603">
        <f t="shared" si="852"/>
        <v>1</v>
      </c>
      <c r="N4603">
        <f>COUNTIF(Orders!$A:$A,C4603)</f>
        <v>1</v>
      </c>
      <c r="P4603">
        <f>COUNTIF(Orders!$H:$H,UPPER(SUBSTITUTE(TRIM(C4603),"-","")))</f>
        <v>1</v>
      </c>
      <c r="R4603" t="str">
        <f t="shared" si="853"/>
        <v>Matched Order Reference</v>
      </c>
      <c r="S4603">
        <f t="shared" si="854"/>
        <v>1</v>
      </c>
      <c r="V4603" cm="1">
        <f t="array" ref="V4603">IF(E4603&lt;&gt;"CAPTURE",0,SUMPRODUCT((MDR_Rates!$A$2:$A$10=F4603)*(G4603&gt;MDR_Rates!$B$2:$B$10)*((MDR_Rates!$C$2:$C$10="")+(G4603&lt;=MDR_Rates!$C$2:$C$10))*MDR_Rates!$D$2:$D$10))</f>
        <v>1.8</v>
      </c>
      <c r="W4603">
        <f t="shared" si="855"/>
        <v>26.98</v>
      </c>
      <c r="X4603">
        <f t="shared" si="856"/>
        <v>4.8600000000000003</v>
      </c>
      <c r="Y4603">
        <f t="shared" si="857"/>
        <v>0</v>
      </c>
      <c r="Z4603">
        <f t="shared" si="858"/>
        <v>0</v>
      </c>
      <c r="AG4603" t="str">
        <f t="shared" si="859"/>
        <v/>
      </c>
      <c r="AI4603" t="str">
        <f t="shared" si="860"/>
        <v/>
      </c>
      <c r="AJ4603" t="str">
        <f t="shared" si="861"/>
        <v/>
      </c>
      <c r="AK4603" t="str">
        <f t="shared" si="862"/>
        <v>ORD26001813</v>
      </c>
      <c r="AL4603">
        <f>IF(E4603&lt;&gt;"CAPTURE","",COUNTIF(Orders!$H:$H,AK4603))</f>
        <v>1</v>
      </c>
      <c r="AP4603" t="str">
        <f t="shared" si="863"/>
        <v>Matched to Order</v>
      </c>
      <c r="AQ4603">
        <f>IF(COUNTIF($A$2:A4603,A4603)=1,1,0)</f>
        <v>1</v>
      </c>
    </row>
    <row r="4604" spans="1:43" x14ac:dyDescent="0.3">
      <c r="A4604" t="s">
        <v>17142</v>
      </c>
      <c r="C4604" t="s">
        <v>3648</v>
      </c>
      <c r="D4604" s="1">
        <v>46290</v>
      </c>
      <c r="E4604" t="s">
        <v>11819</v>
      </c>
      <c r="F4604" t="s">
        <v>9</v>
      </c>
      <c r="G4604">
        <v>299</v>
      </c>
      <c r="H4604">
        <v>0</v>
      </c>
      <c r="I4604">
        <v>0</v>
      </c>
      <c r="J4604">
        <v>299</v>
      </c>
      <c r="K4604" s="1">
        <v>46292</v>
      </c>
      <c r="L4604" t="s">
        <v>17071</v>
      </c>
      <c r="M4604">
        <f t="shared" si="852"/>
        <v>1</v>
      </c>
      <c r="N4604">
        <f>COUNTIF(Orders!$A:$A,C4604)</f>
        <v>1</v>
      </c>
      <c r="P4604">
        <f>COUNTIF(Orders!$H:$H,UPPER(SUBSTITUTE(TRIM(C4604),"-","")))</f>
        <v>1</v>
      </c>
      <c r="R4604" t="str">
        <f t="shared" si="853"/>
        <v>Matched Order Reference</v>
      </c>
      <c r="S4604">
        <f t="shared" si="854"/>
        <v>1</v>
      </c>
      <c r="V4604" cm="1">
        <f t="array" ref="V4604">IF(E4604&lt;&gt;"CAPTURE",0,SUMPRODUCT((MDR_Rates!$A$2:$A$10=F4604)*(G4604&gt;MDR_Rates!$B$2:$B$10)*((MDR_Rates!$C$2:$C$10="")+(G4604&lt;=MDR_Rates!$C$2:$C$10))*MDR_Rates!$D$2:$D$10))</f>
        <v>0</v>
      </c>
      <c r="W4604">
        <f t="shared" si="855"/>
        <v>0</v>
      </c>
      <c r="X4604">
        <f t="shared" si="856"/>
        <v>0</v>
      </c>
      <c r="Y4604">
        <f t="shared" si="857"/>
        <v>0</v>
      </c>
      <c r="Z4604">
        <f t="shared" si="858"/>
        <v>0</v>
      </c>
      <c r="AG4604" t="str">
        <f t="shared" si="859"/>
        <v/>
      </c>
      <c r="AI4604" t="str">
        <f t="shared" si="860"/>
        <v/>
      </c>
      <c r="AJ4604" t="str">
        <f t="shared" si="861"/>
        <v/>
      </c>
      <c r="AK4604" t="str">
        <f t="shared" si="862"/>
        <v>ORD26001823</v>
      </c>
      <c r="AL4604">
        <f>IF(E4604&lt;&gt;"CAPTURE","",COUNTIF(Orders!$H:$H,AK4604))</f>
        <v>1</v>
      </c>
      <c r="AP4604" t="str">
        <f t="shared" si="863"/>
        <v>Matched to Order</v>
      </c>
      <c r="AQ4604">
        <f>IF(COUNTIF($A$2:A4604,A4604)=1,1,0)</f>
        <v>1</v>
      </c>
    </row>
    <row r="4605" spans="1:43" x14ac:dyDescent="0.3">
      <c r="A4605" t="s">
        <v>17143</v>
      </c>
      <c r="C4605" t="s">
        <v>17144</v>
      </c>
      <c r="D4605" s="1">
        <v>46290</v>
      </c>
      <c r="E4605" t="s">
        <v>11819</v>
      </c>
      <c r="F4605" t="s">
        <v>33</v>
      </c>
      <c r="G4605">
        <v>4998</v>
      </c>
      <c r="H4605">
        <v>59.98</v>
      </c>
      <c r="I4605">
        <v>10.8</v>
      </c>
      <c r="J4605">
        <v>4927.22</v>
      </c>
      <c r="K4605" s="1">
        <v>46292</v>
      </c>
      <c r="L4605" t="s">
        <v>17071</v>
      </c>
      <c r="M4605">
        <f t="shared" si="852"/>
        <v>1</v>
      </c>
      <c r="N4605">
        <f>COUNTIF(Orders!$A:$A,C4605)</f>
        <v>1</v>
      </c>
      <c r="P4605">
        <f>COUNTIF(Orders!$H:$H,UPPER(SUBSTITUTE(TRIM(C4605),"-","")))</f>
        <v>1</v>
      </c>
      <c r="R4605" t="str">
        <f t="shared" si="853"/>
        <v>Matched Order Reference</v>
      </c>
      <c r="S4605">
        <f t="shared" si="854"/>
        <v>1</v>
      </c>
      <c r="V4605" cm="1">
        <f t="array" ref="V4605">IF(E4605&lt;&gt;"CAPTURE",0,SUMPRODUCT((MDR_Rates!$A$2:$A$10=F4605)*(G4605&gt;MDR_Rates!$B$2:$B$10)*((MDR_Rates!$C$2:$C$10="")+(G4605&lt;=MDR_Rates!$C$2:$C$10))*MDR_Rates!$D$2:$D$10))</f>
        <v>1.2</v>
      </c>
      <c r="W4605">
        <f t="shared" si="855"/>
        <v>59.98</v>
      </c>
      <c r="X4605">
        <f t="shared" si="856"/>
        <v>10.8</v>
      </c>
      <c r="Y4605">
        <f t="shared" si="857"/>
        <v>0</v>
      </c>
      <c r="Z4605">
        <f t="shared" si="858"/>
        <v>0</v>
      </c>
      <c r="AG4605" t="str">
        <f t="shared" si="859"/>
        <v/>
      </c>
      <c r="AI4605" t="str">
        <f t="shared" si="860"/>
        <v/>
      </c>
      <c r="AJ4605" t="str">
        <f t="shared" si="861"/>
        <v/>
      </c>
      <c r="AK4605" t="str">
        <f t="shared" si="862"/>
        <v>ORD26001885</v>
      </c>
      <c r="AL4605">
        <f>IF(E4605&lt;&gt;"CAPTURE","",COUNTIF(Orders!$H:$H,AK4605))</f>
        <v>1</v>
      </c>
      <c r="AP4605" t="str">
        <f t="shared" si="863"/>
        <v>Matched to Order</v>
      </c>
      <c r="AQ4605">
        <f>IF(COUNTIF($A$2:A4605,A4605)=1,1,0)</f>
        <v>1</v>
      </c>
    </row>
    <row r="4606" spans="1:43" x14ac:dyDescent="0.3">
      <c r="A4606" t="s">
        <v>17145</v>
      </c>
      <c r="C4606" t="s">
        <v>3846</v>
      </c>
      <c r="D4606" s="1">
        <v>46290</v>
      </c>
      <c r="E4606" t="s">
        <v>11819</v>
      </c>
      <c r="F4606" t="s">
        <v>17</v>
      </c>
      <c r="G4606">
        <v>499</v>
      </c>
      <c r="H4606">
        <v>8.98</v>
      </c>
      <c r="I4606">
        <v>1.62</v>
      </c>
      <c r="J4606">
        <v>488.4</v>
      </c>
      <c r="K4606" s="1">
        <v>46292</v>
      </c>
      <c r="L4606" t="s">
        <v>17071</v>
      </c>
      <c r="M4606">
        <f t="shared" si="852"/>
        <v>1</v>
      </c>
      <c r="N4606">
        <f>COUNTIF(Orders!$A:$A,C4606)</f>
        <v>1</v>
      </c>
      <c r="P4606">
        <f>COUNTIF(Orders!$H:$H,UPPER(SUBSTITUTE(TRIM(C4606),"-","")))</f>
        <v>1</v>
      </c>
      <c r="R4606" t="str">
        <f t="shared" si="853"/>
        <v>Matched Order Reference</v>
      </c>
      <c r="S4606">
        <f t="shared" si="854"/>
        <v>1</v>
      </c>
      <c r="V4606" cm="1">
        <f t="array" ref="V4606">IF(E4606&lt;&gt;"CAPTURE",0,SUMPRODUCT((MDR_Rates!$A$2:$A$10=F4606)*(G4606&gt;MDR_Rates!$B$2:$B$10)*((MDR_Rates!$C$2:$C$10="")+(G4606&lt;=MDR_Rates!$C$2:$C$10))*MDR_Rates!$D$2:$D$10))</f>
        <v>1.8</v>
      </c>
      <c r="W4606">
        <f t="shared" si="855"/>
        <v>8.98</v>
      </c>
      <c r="X4606">
        <f t="shared" si="856"/>
        <v>1.62</v>
      </c>
      <c r="Y4606">
        <f t="shared" si="857"/>
        <v>0</v>
      </c>
      <c r="Z4606">
        <f t="shared" si="858"/>
        <v>0</v>
      </c>
      <c r="AG4606" t="str">
        <f t="shared" si="859"/>
        <v/>
      </c>
      <c r="AI4606" t="str">
        <f t="shared" si="860"/>
        <v/>
      </c>
      <c r="AJ4606" t="str">
        <f t="shared" si="861"/>
        <v/>
      </c>
      <c r="AK4606" t="str">
        <f t="shared" si="862"/>
        <v>ORD26001923</v>
      </c>
      <c r="AL4606">
        <f>IF(E4606&lt;&gt;"CAPTURE","",COUNTIF(Orders!$H:$H,AK4606))</f>
        <v>1</v>
      </c>
      <c r="AP4606" t="str">
        <f t="shared" si="863"/>
        <v>Matched to Order</v>
      </c>
      <c r="AQ4606">
        <f>IF(COUNTIF($A$2:A4606,A4606)=1,1,0)</f>
        <v>1</v>
      </c>
    </row>
    <row r="4607" spans="1:43" x14ac:dyDescent="0.3">
      <c r="A4607" t="s">
        <v>17146</v>
      </c>
      <c r="C4607" t="s">
        <v>3860</v>
      </c>
      <c r="D4607" s="1">
        <v>46290</v>
      </c>
      <c r="E4607" t="s">
        <v>11819</v>
      </c>
      <c r="F4607" t="s">
        <v>17</v>
      </c>
      <c r="G4607">
        <v>799</v>
      </c>
      <c r="H4607">
        <v>14.38</v>
      </c>
      <c r="I4607">
        <v>2.59</v>
      </c>
      <c r="J4607">
        <v>782.03</v>
      </c>
      <c r="K4607" s="1">
        <v>46292</v>
      </c>
      <c r="L4607" t="s">
        <v>17071</v>
      </c>
      <c r="M4607">
        <f t="shared" si="852"/>
        <v>1</v>
      </c>
      <c r="N4607">
        <f>COUNTIF(Orders!$A:$A,C4607)</f>
        <v>1</v>
      </c>
      <c r="P4607">
        <f>COUNTIF(Orders!$H:$H,UPPER(SUBSTITUTE(TRIM(C4607),"-","")))</f>
        <v>1</v>
      </c>
      <c r="R4607" t="str">
        <f t="shared" si="853"/>
        <v>Matched Order Reference</v>
      </c>
      <c r="S4607">
        <f t="shared" si="854"/>
        <v>1</v>
      </c>
      <c r="V4607" cm="1">
        <f t="array" ref="V4607">IF(E4607&lt;&gt;"CAPTURE",0,SUMPRODUCT((MDR_Rates!$A$2:$A$10=F4607)*(G4607&gt;MDR_Rates!$B$2:$B$10)*((MDR_Rates!$C$2:$C$10="")+(G4607&lt;=MDR_Rates!$C$2:$C$10))*MDR_Rates!$D$2:$D$10))</f>
        <v>1.8</v>
      </c>
      <c r="W4607">
        <f t="shared" si="855"/>
        <v>14.38</v>
      </c>
      <c r="X4607">
        <f t="shared" si="856"/>
        <v>2.59</v>
      </c>
      <c r="Y4607">
        <f t="shared" si="857"/>
        <v>0</v>
      </c>
      <c r="Z4607">
        <f t="shared" si="858"/>
        <v>0</v>
      </c>
      <c r="AG4607" t="str">
        <f t="shared" si="859"/>
        <v/>
      </c>
      <c r="AI4607" t="str">
        <f t="shared" si="860"/>
        <v/>
      </c>
      <c r="AJ4607" t="str">
        <f t="shared" si="861"/>
        <v/>
      </c>
      <c r="AK4607" t="str">
        <f t="shared" si="862"/>
        <v>ORD26001930</v>
      </c>
      <c r="AL4607">
        <f>IF(E4607&lt;&gt;"CAPTURE","",COUNTIF(Orders!$H:$H,AK4607))</f>
        <v>1</v>
      </c>
      <c r="AP4607" t="str">
        <f t="shared" si="863"/>
        <v>Matched to Order</v>
      </c>
      <c r="AQ4607">
        <f>IF(COUNTIF($A$2:A4607,A4607)=1,1,0)</f>
        <v>1</v>
      </c>
    </row>
    <row r="4608" spans="1:43" x14ac:dyDescent="0.3">
      <c r="A4608" t="s">
        <v>17147</v>
      </c>
      <c r="C4608" t="s">
        <v>3941</v>
      </c>
      <c r="D4608" s="1">
        <v>46290</v>
      </c>
      <c r="E4608" t="s">
        <v>11819</v>
      </c>
      <c r="F4608" t="s">
        <v>9</v>
      </c>
      <c r="G4608">
        <v>3498</v>
      </c>
      <c r="H4608">
        <v>10.49</v>
      </c>
      <c r="I4608">
        <v>1.89</v>
      </c>
      <c r="J4608">
        <v>3485.62</v>
      </c>
      <c r="K4608" s="1">
        <v>46292</v>
      </c>
      <c r="L4608" t="s">
        <v>17071</v>
      </c>
      <c r="M4608">
        <f t="shared" si="852"/>
        <v>1</v>
      </c>
      <c r="N4608">
        <f>COUNTIF(Orders!$A:$A,C4608)</f>
        <v>1</v>
      </c>
      <c r="P4608">
        <f>COUNTIF(Orders!$H:$H,UPPER(SUBSTITUTE(TRIM(C4608),"-","")))</f>
        <v>1</v>
      </c>
      <c r="R4608" t="str">
        <f t="shared" si="853"/>
        <v>Matched Order Reference</v>
      </c>
      <c r="S4608">
        <f t="shared" si="854"/>
        <v>1</v>
      </c>
      <c r="V4608" cm="1">
        <f t="array" ref="V4608">IF(E4608&lt;&gt;"CAPTURE",0,SUMPRODUCT((MDR_Rates!$A$2:$A$10=F4608)*(G4608&gt;MDR_Rates!$B$2:$B$10)*((MDR_Rates!$C$2:$C$10="")+(G4608&lt;=MDR_Rates!$C$2:$C$10))*MDR_Rates!$D$2:$D$10))</f>
        <v>0.3</v>
      </c>
      <c r="W4608">
        <f t="shared" si="855"/>
        <v>10.49</v>
      </c>
      <c r="X4608">
        <f t="shared" si="856"/>
        <v>1.89</v>
      </c>
      <c r="Y4608">
        <f t="shared" si="857"/>
        <v>0</v>
      </c>
      <c r="Z4608">
        <f t="shared" si="858"/>
        <v>0</v>
      </c>
      <c r="AG4608" t="str">
        <f t="shared" si="859"/>
        <v/>
      </c>
      <c r="AI4608" t="str">
        <f t="shared" si="860"/>
        <v/>
      </c>
      <c r="AJ4608" t="str">
        <f t="shared" si="861"/>
        <v/>
      </c>
      <c r="AK4608" t="str">
        <f t="shared" si="862"/>
        <v>ORD26001972</v>
      </c>
      <c r="AL4608">
        <f>IF(E4608&lt;&gt;"CAPTURE","",COUNTIF(Orders!$H:$H,AK4608))</f>
        <v>1</v>
      </c>
      <c r="AP4608" t="str">
        <f t="shared" si="863"/>
        <v>Matched to Order</v>
      </c>
      <c r="AQ4608">
        <f>IF(COUNTIF($A$2:A4608,A4608)=1,1,0)</f>
        <v>1</v>
      </c>
    </row>
    <row r="4609" spans="1:43" x14ac:dyDescent="0.3">
      <c r="A4609" t="s">
        <v>17148</v>
      </c>
      <c r="C4609" t="s">
        <v>3969</v>
      </c>
      <c r="D4609" s="1">
        <v>46290</v>
      </c>
      <c r="E4609" t="s">
        <v>11819</v>
      </c>
      <c r="F4609" t="s">
        <v>9</v>
      </c>
      <c r="G4609">
        <v>3499</v>
      </c>
      <c r="H4609">
        <v>10.5</v>
      </c>
      <c r="I4609">
        <v>1.89</v>
      </c>
      <c r="J4609">
        <v>3486.61</v>
      </c>
      <c r="K4609" s="1">
        <v>46292</v>
      </c>
      <c r="L4609" t="s">
        <v>17071</v>
      </c>
      <c r="M4609">
        <f t="shared" si="852"/>
        <v>1</v>
      </c>
      <c r="N4609">
        <f>COUNTIF(Orders!$A:$A,C4609)</f>
        <v>1</v>
      </c>
      <c r="P4609">
        <f>COUNTIF(Orders!$H:$H,UPPER(SUBSTITUTE(TRIM(C4609),"-","")))</f>
        <v>1</v>
      </c>
      <c r="R4609" t="str">
        <f t="shared" si="853"/>
        <v>Matched Order Reference</v>
      </c>
      <c r="S4609">
        <f t="shared" si="854"/>
        <v>1</v>
      </c>
      <c r="V4609" cm="1">
        <f t="array" ref="V4609">IF(E4609&lt;&gt;"CAPTURE",0,SUMPRODUCT((MDR_Rates!$A$2:$A$10=F4609)*(G4609&gt;MDR_Rates!$B$2:$B$10)*((MDR_Rates!$C$2:$C$10="")+(G4609&lt;=MDR_Rates!$C$2:$C$10))*MDR_Rates!$D$2:$D$10))</f>
        <v>0.3</v>
      </c>
      <c r="W4609">
        <f t="shared" si="855"/>
        <v>10.5</v>
      </c>
      <c r="X4609">
        <f t="shared" si="856"/>
        <v>1.89</v>
      </c>
      <c r="Y4609">
        <f t="shared" si="857"/>
        <v>0</v>
      </c>
      <c r="Z4609">
        <f t="shared" si="858"/>
        <v>0</v>
      </c>
      <c r="AG4609" t="str">
        <f t="shared" si="859"/>
        <v/>
      </c>
      <c r="AI4609" t="str">
        <f t="shared" si="860"/>
        <v/>
      </c>
      <c r="AJ4609" t="str">
        <f t="shared" si="861"/>
        <v/>
      </c>
      <c r="AK4609" t="str">
        <f t="shared" si="862"/>
        <v>ORD26001986</v>
      </c>
      <c r="AL4609">
        <f>IF(E4609&lt;&gt;"CAPTURE","",COUNTIF(Orders!$H:$H,AK4609))</f>
        <v>1</v>
      </c>
      <c r="AP4609" t="str">
        <f t="shared" si="863"/>
        <v>Matched to Order</v>
      </c>
      <c r="AQ4609">
        <f>IF(COUNTIF($A$2:A4609,A4609)=1,1,0)</f>
        <v>1</v>
      </c>
    </row>
    <row r="4610" spans="1:43" x14ac:dyDescent="0.3">
      <c r="A4610" t="s">
        <v>17149</v>
      </c>
      <c r="C4610" t="s">
        <v>3997</v>
      </c>
      <c r="D4610" s="1">
        <v>46290</v>
      </c>
      <c r="E4610" t="s">
        <v>11819</v>
      </c>
      <c r="F4610" t="s">
        <v>9</v>
      </c>
      <c r="G4610">
        <v>999</v>
      </c>
      <c r="H4610">
        <v>0</v>
      </c>
      <c r="I4610">
        <v>0</v>
      </c>
      <c r="J4610">
        <v>999</v>
      </c>
      <c r="K4610" s="1">
        <v>46292</v>
      </c>
      <c r="L4610" t="s">
        <v>17071</v>
      </c>
      <c r="M4610">
        <f t="shared" si="852"/>
        <v>1</v>
      </c>
      <c r="N4610">
        <f>COUNTIF(Orders!$A:$A,C4610)</f>
        <v>1</v>
      </c>
      <c r="P4610">
        <f>COUNTIF(Orders!$H:$H,UPPER(SUBSTITUTE(TRIM(C4610),"-","")))</f>
        <v>1</v>
      </c>
      <c r="R4610" t="str">
        <f t="shared" si="853"/>
        <v>Matched Order Reference</v>
      </c>
      <c r="S4610">
        <f t="shared" si="854"/>
        <v>1</v>
      </c>
      <c r="V4610" cm="1">
        <f t="array" ref="V4610">IF(E4610&lt;&gt;"CAPTURE",0,SUMPRODUCT((MDR_Rates!$A$2:$A$10=F4610)*(G4610&gt;MDR_Rates!$B$2:$B$10)*((MDR_Rates!$C$2:$C$10="")+(G4610&lt;=MDR_Rates!$C$2:$C$10))*MDR_Rates!$D$2:$D$10))</f>
        <v>0</v>
      </c>
      <c r="W4610">
        <f t="shared" si="855"/>
        <v>0</v>
      </c>
      <c r="X4610">
        <f t="shared" si="856"/>
        <v>0</v>
      </c>
      <c r="Y4610">
        <f t="shared" si="857"/>
        <v>0</v>
      </c>
      <c r="Z4610">
        <f t="shared" si="858"/>
        <v>0</v>
      </c>
      <c r="AG4610" t="str">
        <f t="shared" si="859"/>
        <v/>
      </c>
      <c r="AI4610" t="str">
        <f t="shared" si="860"/>
        <v/>
      </c>
      <c r="AJ4610" t="str">
        <f t="shared" si="861"/>
        <v/>
      </c>
      <c r="AK4610" t="str">
        <f t="shared" si="862"/>
        <v>ORD26002000</v>
      </c>
      <c r="AL4610">
        <f>IF(E4610&lt;&gt;"CAPTURE","",COUNTIF(Orders!$H:$H,AK4610))</f>
        <v>1</v>
      </c>
      <c r="AP4610" t="str">
        <f t="shared" si="863"/>
        <v>Matched to Order</v>
      </c>
      <c r="AQ4610">
        <f>IF(COUNTIF($A$2:A4610,A4610)=1,1,0)</f>
        <v>1</v>
      </c>
    </row>
    <row r="4611" spans="1:43" x14ac:dyDescent="0.3">
      <c r="A4611" t="s">
        <v>17150</v>
      </c>
      <c r="C4611" t="s">
        <v>4014</v>
      </c>
      <c r="D4611" s="1">
        <v>46290</v>
      </c>
      <c r="E4611" t="s">
        <v>11819</v>
      </c>
      <c r="F4611" t="s">
        <v>17</v>
      </c>
      <c r="G4611">
        <v>8097</v>
      </c>
      <c r="H4611">
        <v>129.55000000000001</v>
      </c>
      <c r="I4611">
        <v>23.32</v>
      </c>
      <c r="J4611">
        <v>7944.13</v>
      </c>
      <c r="K4611" s="1">
        <v>46292</v>
      </c>
      <c r="L4611" t="s">
        <v>17071</v>
      </c>
      <c r="M4611">
        <f t="shared" ref="M4611:M4674" si="864">COUNTIF($A:$A,A4611)</f>
        <v>1</v>
      </c>
      <c r="N4611">
        <f>COUNTIF(Orders!$A:$A,C4611)</f>
        <v>1</v>
      </c>
      <c r="P4611">
        <f>COUNTIF(Orders!$H:$H,UPPER(SUBSTITUTE(TRIM(C4611),"-","")))</f>
        <v>1</v>
      </c>
      <c r="R4611" t="str">
        <f t="shared" ref="R4611:R4674" si="865">IF(E4611="REFUND","Refund",IF(P4611=0,"Unmatched Order Reference","Matched Order Reference"))</f>
        <v>Matched Order Reference</v>
      </c>
      <c r="S4611">
        <f t="shared" ref="S4611:S4674" si="866">COUNTIFS($C$2:$C$5753,C4611,$E$2:$E$5753,"CAPTURE")</f>
        <v>1</v>
      </c>
      <c r="V4611" cm="1">
        <f t="array" ref="V4611">IF(E4611&lt;&gt;"CAPTURE",0,SUMPRODUCT((MDR_Rates!$A$2:$A$10=F4611)*(G4611&gt;MDR_Rates!$B$2:$B$10)*((MDR_Rates!$C$2:$C$10="")+(G4611&lt;=MDR_Rates!$C$2:$C$10))*MDR_Rates!$D$2:$D$10))</f>
        <v>1.6</v>
      </c>
      <c r="W4611">
        <f t="shared" ref="W4611:W4674" si="867">IF(E4611&lt;&gt;"CAPTURE",0,ROUND(G4611*V4611/100,2))</f>
        <v>129.55000000000001</v>
      </c>
      <c r="X4611">
        <f t="shared" ref="X4611:X4674" si="868">IF(E4611&lt;&gt;"CAPTURE",0,ROUND(W4611*18/100,2))</f>
        <v>23.32</v>
      </c>
      <c r="Y4611">
        <f t="shared" ref="Y4611:Y4674" si="869">IF(E4611&lt;&gt;"CAPTURE",0,ROUND(H4611-W4611,2))</f>
        <v>0</v>
      </c>
      <c r="Z4611">
        <f t="shared" ref="Z4611:Z4674" si="870">IF(E4611&lt;&gt;"CAPTURE",0,ROUND(I4611-X4611,2))</f>
        <v>0</v>
      </c>
      <c r="AG4611" t="str">
        <f t="shared" ref="AG4611:AG4674" si="871">IF(E4611&lt;&gt;"REFUND","",IF(COUNTIFS($A:$A,B4611,$E:$E,"CAPTURE")=0,"Missing Original Capture","Original Capture Found"))</f>
        <v/>
      </c>
      <c r="AI4611" t="str">
        <f t="shared" ref="AI4611:AI4674" si="872">IF(E4611="REFUND",_xlfn.MAXIFS($G:$G,$A:$A,B4611,$E:$E,"CAPTURE"),"")</f>
        <v/>
      </c>
      <c r="AJ4611" t="str">
        <f t="shared" ref="AJ4611:AJ4674" si="873">IF(E4611&lt;&gt;"REFUND","",IF(G4611&gt;AI4611,"Refund Exceeds Capture",IF(ABS(G4611-AI4611)&lt;0.01,"Full Refund","Partial Refund")))</f>
        <v/>
      </c>
      <c r="AK4611" t="str">
        <f t="shared" ref="AK4611:AK4674" si="874">UPPER(SUBSTITUTE(TRIM(C4611),"-",""))</f>
        <v>ORD26002009</v>
      </c>
      <c r="AL4611">
        <f>IF(E4611&lt;&gt;"CAPTURE","",COUNTIF(Orders!$H:$H,AK4611))</f>
        <v>1</v>
      </c>
      <c r="AP4611" t="str">
        <f t="shared" ref="AP4611:AP4674" si="875">IF(E4611&lt;&gt;"CAPTURE","",IF(M4611&gt;1,"Duplicate ID - Review",IF(AL4611=0,"Unmatched Order",IF(AL4611=1,"Matched to Order","Multiple Order Matches"))))</f>
        <v>Matched to Order</v>
      </c>
      <c r="AQ4611">
        <f>IF(COUNTIF($A$2:A4611,A4611)=1,1,0)</f>
        <v>1</v>
      </c>
    </row>
    <row r="4612" spans="1:43" x14ac:dyDescent="0.3">
      <c r="A4612" t="s">
        <v>17151</v>
      </c>
      <c r="C4612" t="s">
        <v>4016</v>
      </c>
      <c r="D4612" s="1">
        <v>46290</v>
      </c>
      <c r="E4612" t="s">
        <v>11819</v>
      </c>
      <c r="F4612" t="s">
        <v>9</v>
      </c>
      <c r="G4612">
        <v>3298</v>
      </c>
      <c r="H4612">
        <v>9.89</v>
      </c>
      <c r="I4612">
        <v>1.78</v>
      </c>
      <c r="J4612">
        <v>3286.33</v>
      </c>
      <c r="K4612" s="1">
        <v>46292</v>
      </c>
      <c r="L4612" t="s">
        <v>17071</v>
      </c>
      <c r="M4612">
        <f t="shared" si="864"/>
        <v>1</v>
      </c>
      <c r="N4612">
        <f>COUNTIF(Orders!$A:$A,C4612)</f>
        <v>1</v>
      </c>
      <c r="P4612">
        <f>COUNTIF(Orders!$H:$H,UPPER(SUBSTITUTE(TRIM(C4612),"-","")))</f>
        <v>1</v>
      </c>
      <c r="R4612" t="str">
        <f t="shared" si="865"/>
        <v>Matched Order Reference</v>
      </c>
      <c r="S4612">
        <f t="shared" si="866"/>
        <v>1</v>
      </c>
      <c r="V4612" cm="1">
        <f t="array" ref="V4612">IF(E4612&lt;&gt;"CAPTURE",0,SUMPRODUCT((MDR_Rates!$A$2:$A$10=F4612)*(G4612&gt;MDR_Rates!$B$2:$B$10)*((MDR_Rates!$C$2:$C$10="")+(G4612&lt;=MDR_Rates!$C$2:$C$10))*MDR_Rates!$D$2:$D$10))</f>
        <v>0.3</v>
      </c>
      <c r="W4612">
        <f t="shared" si="867"/>
        <v>9.89</v>
      </c>
      <c r="X4612">
        <f t="shared" si="868"/>
        <v>1.78</v>
      </c>
      <c r="Y4612">
        <f t="shared" si="869"/>
        <v>0</v>
      </c>
      <c r="Z4612">
        <f t="shared" si="870"/>
        <v>0</v>
      </c>
      <c r="AG4612" t="str">
        <f t="shared" si="871"/>
        <v/>
      </c>
      <c r="AI4612" t="str">
        <f t="shared" si="872"/>
        <v/>
      </c>
      <c r="AJ4612" t="str">
        <f t="shared" si="873"/>
        <v/>
      </c>
      <c r="AK4612" t="str">
        <f t="shared" si="874"/>
        <v>ORD26002010</v>
      </c>
      <c r="AL4612">
        <f>IF(E4612&lt;&gt;"CAPTURE","",COUNTIF(Orders!$H:$H,AK4612))</f>
        <v>1</v>
      </c>
      <c r="AP4612" t="str">
        <f t="shared" si="875"/>
        <v>Matched to Order</v>
      </c>
      <c r="AQ4612">
        <f>IF(COUNTIF($A$2:A4612,A4612)=1,1,0)</f>
        <v>1</v>
      </c>
    </row>
    <row r="4613" spans="1:43" x14ac:dyDescent="0.3">
      <c r="A4613" t="s">
        <v>17152</v>
      </c>
      <c r="C4613" t="s">
        <v>4057</v>
      </c>
      <c r="D4613" s="1">
        <v>46290</v>
      </c>
      <c r="E4613" t="s">
        <v>11819</v>
      </c>
      <c r="F4613" t="s">
        <v>17</v>
      </c>
      <c r="G4613">
        <v>4397</v>
      </c>
      <c r="H4613">
        <v>70.349999999999994</v>
      </c>
      <c r="I4613">
        <v>12.66</v>
      </c>
      <c r="J4613">
        <v>4313.99</v>
      </c>
      <c r="K4613" s="1">
        <v>46292</v>
      </c>
      <c r="L4613" t="s">
        <v>17071</v>
      </c>
      <c r="M4613">
        <f t="shared" si="864"/>
        <v>1</v>
      </c>
      <c r="N4613">
        <f>COUNTIF(Orders!$A:$A,C4613)</f>
        <v>1</v>
      </c>
      <c r="P4613">
        <f>COUNTIF(Orders!$H:$H,UPPER(SUBSTITUTE(TRIM(C4613),"-","")))</f>
        <v>1</v>
      </c>
      <c r="R4613" t="str">
        <f t="shared" si="865"/>
        <v>Matched Order Reference</v>
      </c>
      <c r="S4613">
        <f t="shared" si="866"/>
        <v>1</v>
      </c>
      <c r="V4613" cm="1">
        <f t="array" ref="V4613">IF(E4613&lt;&gt;"CAPTURE",0,SUMPRODUCT((MDR_Rates!$A$2:$A$10=F4613)*(G4613&gt;MDR_Rates!$B$2:$B$10)*((MDR_Rates!$C$2:$C$10="")+(G4613&lt;=MDR_Rates!$C$2:$C$10))*MDR_Rates!$D$2:$D$10))</f>
        <v>1.6</v>
      </c>
      <c r="W4613">
        <f t="shared" si="867"/>
        <v>70.349999999999994</v>
      </c>
      <c r="X4613">
        <f t="shared" si="868"/>
        <v>12.66</v>
      </c>
      <c r="Y4613">
        <f t="shared" si="869"/>
        <v>0</v>
      </c>
      <c r="Z4613">
        <f t="shared" si="870"/>
        <v>0</v>
      </c>
      <c r="AG4613" t="str">
        <f t="shared" si="871"/>
        <v/>
      </c>
      <c r="AI4613" t="str">
        <f t="shared" si="872"/>
        <v/>
      </c>
      <c r="AJ4613" t="str">
        <f t="shared" si="873"/>
        <v/>
      </c>
      <c r="AK4613" t="str">
        <f t="shared" si="874"/>
        <v>ORD26002031</v>
      </c>
      <c r="AL4613">
        <f>IF(E4613&lt;&gt;"CAPTURE","",COUNTIF(Orders!$H:$H,AK4613))</f>
        <v>1</v>
      </c>
      <c r="AP4613" t="str">
        <f t="shared" si="875"/>
        <v>Matched to Order</v>
      </c>
      <c r="AQ4613">
        <f>IF(COUNTIF($A$2:A4613,A4613)=1,1,0)</f>
        <v>1</v>
      </c>
    </row>
    <row r="4614" spans="1:43" x14ac:dyDescent="0.3">
      <c r="A4614" t="s">
        <v>17153</v>
      </c>
      <c r="C4614" t="s">
        <v>4151</v>
      </c>
      <c r="D4614" s="1">
        <v>46290</v>
      </c>
      <c r="E4614" t="s">
        <v>11819</v>
      </c>
      <c r="F4614" t="s">
        <v>33</v>
      </c>
      <c r="G4614">
        <v>4498</v>
      </c>
      <c r="H4614">
        <v>53.98</v>
      </c>
      <c r="I4614">
        <v>9.7200000000000006</v>
      </c>
      <c r="J4614">
        <v>4434.3</v>
      </c>
      <c r="K4614" s="1">
        <v>46292</v>
      </c>
      <c r="L4614" t="s">
        <v>17071</v>
      </c>
      <c r="M4614">
        <f t="shared" si="864"/>
        <v>1</v>
      </c>
      <c r="N4614">
        <f>COUNTIF(Orders!$A:$A,C4614)</f>
        <v>1</v>
      </c>
      <c r="P4614">
        <f>COUNTIF(Orders!$H:$H,UPPER(SUBSTITUTE(TRIM(C4614),"-","")))</f>
        <v>1</v>
      </c>
      <c r="R4614" t="str">
        <f t="shared" si="865"/>
        <v>Matched Order Reference</v>
      </c>
      <c r="S4614">
        <f t="shared" si="866"/>
        <v>1</v>
      </c>
      <c r="V4614" cm="1">
        <f t="array" ref="V4614">IF(E4614&lt;&gt;"CAPTURE",0,SUMPRODUCT((MDR_Rates!$A$2:$A$10=F4614)*(G4614&gt;MDR_Rates!$B$2:$B$10)*((MDR_Rates!$C$2:$C$10="")+(G4614&lt;=MDR_Rates!$C$2:$C$10))*MDR_Rates!$D$2:$D$10))</f>
        <v>1.2</v>
      </c>
      <c r="W4614">
        <f t="shared" si="867"/>
        <v>53.98</v>
      </c>
      <c r="X4614">
        <f t="shared" si="868"/>
        <v>9.7200000000000006</v>
      </c>
      <c r="Y4614">
        <f t="shared" si="869"/>
        <v>0</v>
      </c>
      <c r="Z4614">
        <f t="shared" si="870"/>
        <v>0</v>
      </c>
      <c r="AG4614" t="str">
        <f t="shared" si="871"/>
        <v/>
      </c>
      <c r="AI4614" t="str">
        <f t="shared" si="872"/>
        <v/>
      </c>
      <c r="AJ4614" t="str">
        <f t="shared" si="873"/>
        <v/>
      </c>
      <c r="AK4614" t="str">
        <f t="shared" si="874"/>
        <v>ORD26002078</v>
      </c>
      <c r="AL4614">
        <f>IF(E4614&lt;&gt;"CAPTURE","",COUNTIF(Orders!$H:$H,AK4614))</f>
        <v>1</v>
      </c>
      <c r="AP4614" t="str">
        <f t="shared" si="875"/>
        <v>Matched to Order</v>
      </c>
      <c r="AQ4614">
        <f>IF(COUNTIF($A$2:A4614,A4614)=1,1,0)</f>
        <v>1</v>
      </c>
    </row>
    <row r="4615" spans="1:43" x14ac:dyDescent="0.3">
      <c r="A4615" t="s">
        <v>17154</v>
      </c>
      <c r="C4615" t="s">
        <v>4160</v>
      </c>
      <c r="D4615" s="1">
        <v>46290</v>
      </c>
      <c r="E4615" t="s">
        <v>11819</v>
      </c>
      <c r="F4615" t="s">
        <v>17</v>
      </c>
      <c r="G4615">
        <v>5297</v>
      </c>
      <c r="H4615">
        <v>84.75</v>
      </c>
      <c r="I4615">
        <v>15.26</v>
      </c>
      <c r="J4615">
        <v>5196.99</v>
      </c>
      <c r="K4615" s="1">
        <v>46292</v>
      </c>
      <c r="L4615" t="s">
        <v>17071</v>
      </c>
      <c r="M4615">
        <f t="shared" si="864"/>
        <v>1</v>
      </c>
      <c r="N4615">
        <f>COUNTIF(Orders!$A:$A,C4615)</f>
        <v>1</v>
      </c>
      <c r="P4615">
        <f>COUNTIF(Orders!$H:$H,UPPER(SUBSTITUTE(TRIM(C4615),"-","")))</f>
        <v>1</v>
      </c>
      <c r="R4615" t="str">
        <f t="shared" si="865"/>
        <v>Matched Order Reference</v>
      </c>
      <c r="S4615">
        <f t="shared" si="866"/>
        <v>1</v>
      </c>
      <c r="V4615" cm="1">
        <f t="array" ref="V4615">IF(E4615&lt;&gt;"CAPTURE",0,SUMPRODUCT((MDR_Rates!$A$2:$A$10=F4615)*(G4615&gt;MDR_Rates!$B$2:$B$10)*((MDR_Rates!$C$2:$C$10="")+(G4615&lt;=MDR_Rates!$C$2:$C$10))*MDR_Rates!$D$2:$D$10))</f>
        <v>1.6</v>
      </c>
      <c r="W4615">
        <f t="shared" si="867"/>
        <v>84.75</v>
      </c>
      <c r="X4615">
        <f t="shared" si="868"/>
        <v>15.26</v>
      </c>
      <c r="Y4615">
        <f t="shared" si="869"/>
        <v>0</v>
      </c>
      <c r="Z4615">
        <f t="shared" si="870"/>
        <v>0</v>
      </c>
      <c r="AG4615" t="str">
        <f t="shared" si="871"/>
        <v/>
      </c>
      <c r="AI4615" t="str">
        <f t="shared" si="872"/>
        <v/>
      </c>
      <c r="AJ4615" t="str">
        <f t="shared" si="873"/>
        <v/>
      </c>
      <c r="AK4615" t="str">
        <f t="shared" si="874"/>
        <v>ORD26002083</v>
      </c>
      <c r="AL4615">
        <f>IF(E4615&lt;&gt;"CAPTURE","",COUNTIF(Orders!$H:$H,AK4615))</f>
        <v>1</v>
      </c>
      <c r="AP4615" t="str">
        <f t="shared" si="875"/>
        <v>Matched to Order</v>
      </c>
      <c r="AQ4615">
        <f>IF(COUNTIF($A$2:A4615,A4615)=1,1,0)</f>
        <v>1</v>
      </c>
    </row>
    <row r="4616" spans="1:43" x14ac:dyDescent="0.3">
      <c r="A4616" t="s">
        <v>17155</v>
      </c>
      <c r="C4616" t="s">
        <v>4215</v>
      </c>
      <c r="D4616" s="1">
        <v>46290</v>
      </c>
      <c r="E4616" t="s">
        <v>11819</v>
      </c>
      <c r="F4616" t="s">
        <v>33</v>
      </c>
      <c r="G4616">
        <v>599</v>
      </c>
      <c r="H4616">
        <v>8.99</v>
      </c>
      <c r="I4616">
        <v>1.62</v>
      </c>
      <c r="J4616">
        <v>588.39</v>
      </c>
      <c r="K4616" s="1">
        <v>46292</v>
      </c>
      <c r="L4616" t="s">
        <v>17071</v>
      </c>
      <c r="M4616">
        <f t="shared" si="864"/>
        <v>1</v>
      </c>
      <c r="N4616">
        <f>COUNTIF(Orders!$A:$A,C4616)</f>
        <v>1</v>
      </c>
      <c r="P4616">
        <f>COUNTIF(Orders!$H:$H,UPPER(SUBSTITUTE(TRIM(C4616),"-","")))</f>
        <v>1</v>
      </c>
      <c r="R4616" t="str">
        <f t="shared" si="865"/>
        <v>Matched Order Reference</v>
      </c>
      <c r="S4616">
        <f t="shared" si="866"/>
        <v>1</v>
      </c>
      <c r="V4616" cm="1">
        <f t="array" ref="V4616">IF(E4616&lt;&gt;"CAPTURE",0,SUMPRODUCT((MDR_Rates!$A$2:$A$10=F4616)*(G4616&gt;MDR_Rates!$B$2:$B$10)*((MDR_Rates!$C$2:$C$10="")+(G4616&lt;=MDR_Rates!$C$2:$C$10))*MDR_Rates!$D$2:$D$10))</f>
        <v>1.5</v>
      </c>
      <c r="W4616">
        <f t="shared" si="867"/>
        <v>8.99</v>
      </c>
      <c r="X4616">
        <f t="shared" si="868"/>
        <v>1.62</v>
      </c>
      <c r="Y4616">
        <f t="shared" si="869"/>
        <v>0</v>
      </c>
      <c r="Z4616">
        <f t="shared" si="870"/>
        <v>0</v>
      </c>
      <c r="AG4616" t="str">
        <f t="shared" si="871"/>
        <v/>
      </c>
      <c r="AI4616" t="str">
        <f t="shared" si="872"/>
        <v/>
      </c>
      <c r="AJ4616" t="str">
        <f t="shared" si="873"/>
        <v/>
      </c>
      <c r="AK4616" t="str">
        <f t="shared" si="874"/>
        <v>ORD26002111</v>
      </c>
      <c r="AL4616">
        <f>IF(E4616&lt;&gt;"CAPTURE","",COUNTIF(Orders!$H:$H,AK4616))</f>
        <v>1</v>
      </c>
      <c r="AP4616" t="str">
        <f t="shared" si="875"/>
        <v>Matched to Order</v>
      </c>
      <c r="AQ4616">
        <f>IF(COUNTIF($A$2:A4616,A4616)=1,1,0)</f>
        <v>1</v>
      </c>
    </row>
    <row r="4617" spans="1:43" x14ac:dyDescent="0.3">
      <c r="A4617" t="s">
        <v>17156</v>
      </c>
      <c r="C4617" t="s">
        <v>4217</v>
      </c>
      <c r="D4617" s="1">
        <v>46290</v>
      </c>
      <c r="E4617" t="s">
        <v>11819</v>
      </c>
      <c r="F4617" t="s">
        <v>9</v>
      </c>
      <c r="G4617">
        <v>5998</v>
      </c>
      <c r="H4617">
        <v>17.989999999999998</v>
      </c>
      <c r="I4617">
        <v>3.24</v>
      </c>
      <c r="J4617">
        <v>5976.77</v>
      </c>
      <c r="K4617" s="1">
        <v>46292</v>
      </c>
      <c r="L4617" t="s">
        <v>17071</v>
      </c>
      <c r="M4617">
        <f t="shared" si="864"/>
        <v>1</v>
      </c>
      <c r="N4617">
        <f>COUNTIF(Orders!$A:$A,C4617)</f>
        <v>1</v>
      </c>
      <c r="P4617">
        <f>COUNTIF(Orders!$H:$H,UPPER(SUBSTITUTE(TRIM(C4617),"-","")))</f>
        <v>1</v>
      </c>
      <c r="R4617" t="str">
        <f t="shared" si="865"/>
        <v>Matched Order Reference</v>
      </c>
      <c r="S4617">
        <f t="shared" si="866"/>
        <v>1</v>
      </c>
      <c r="V4617" cm="1">
        <f t="array" ref="V4617">IF(E4617&lt;&gt;"CAPTURE",0,SUMPRODUCT((MDR_Rates!$A$2:$A$10=F4617)*(G4617&gt;MDR_Rates!$B$2:$B$10)*((MDR_Rates!$C$2:$C$10="")+(G4617&lt;=MDR_Rates!$C$2:$C$10))*MDR_Rates!$D$2:$D$10))</f>
        <v>0.3</v>
      </c>
      <c r="W4617">
        <f t="shared" si="867"/>
        <v>17.989999999999998</v>
      </c>
      <c r="X4617">
        <f t="shared" si="868"/>
        <v>3.24</v>
      </c>
      <c r="Y4617">
        <f t="shared" si="869"/>
        <v>0</v>
      </c>
      <c r="Z4617">
        <f t="shared" si="870"/>
        <v>0</v>
      </c>
      <c r="AG4617" t="str">
        <f t="shared" si="871"/>
        <v/>
      </c>
      <c r="AI4617" t="str">
        <f t="shared" si="872"/>
        <v/>
      </c>
      <c r="AJ4617" t="str">
        <f t="shared" si="873"/>
        <v/>
      </c>
      <c r="AK4617" t="str">
        <f t="shared" si="874"/>
        <v>ORD26002112</v>
      </c>
      <c r="AL4617">
        <f>IF(E4617&lt;&gt;"CAPTURE","",COUNTIF(Orders!$H:$H,AK4617))</f>
        <v>1</v>
      </c>
      <c r="AP4617" t="str">
        <f t="shared" si="875"/>
        <v>Matched to Order</v>
      </c>
      <c r="AQ4617">
        <f>IF(COUNTIF($A$2:A4617,A4617)=1,1,0)</f>
        <v>1</v>
      </c>
    </row>
    <row r="4618" spans="1:43" x14ac:dyDescent="0.3">
      <c r="A4618" t="s">
        <v>17157</v>
      </c>
      <c r="C4618" t="s">
        <v>4464</v>
      </c>
      <c r="D4618" s="1">
        <v>46290</v>
      </c>
      <c r="E4618" t="s">
        <v>11819</v>
      </c>
      <c r="F4618" t="s">
        <v>44</v>
      </c>
      <c r="G4618">
        <v>1799</v>
      </c>
      <c r="H4618">
        <v>34.18</v>
      </c>
      <c r="I4618">
        <v>6.15</v>
      </c>
      <c r="J4618">
        <v>1758.67</v>
      </c>
      <c r="K4618" s="1">
        <v>46292</v>
      </c>
      <c r="L4618" t="s">
        <v>17071</v>
      </c>
      <c r="M4618">
        <f t="shared" si="864"/>
        <v>1</v>
      </c>
      <c r="N4618">
        <f>COUNTIF(Orders!$A:$A,C4618)</f>
        <v>1</v>
      </c>
      <c r="P4618">
        <f>COUNTIF(Orders!$H:$H,UPPER(SUBSTITUTE(TRIM(C4618),"-","")))</f>
        <v>1</v>
      </c>
      <c r="R4618" t="str">
        <f t="shared" si="865"/>
        <v>Matched Order Reference</v>
      </c>
      <c r="S4618">
        <f t="shared" si="866"/>
        <v>1</v>
      </c>
      <c r="V4618" cm="1">
        <f t="array" ref="V4618">IF(E4618&lt;&gt;"CAPTURE",0,SUMPRODUCT((MDR_Rates!$A$2:$A$10=F4618)*(G4618&gt;MDR_Rates!$B$2:$B$10)*((MDR_Rates!$C$2:$C$10="")+(G4618&lt;=MDR_Rates!$C$2:$C$10))*MDR_Rates!$D$2:$D$10))</f>
        <v>1.9</v>
      </c>
      <c r="W4618">
        <f t="shared" si="867"/>
        <v>34.18</v>
      </c>
      <c r="X4618">
        <f t="shared" si="868"/>
        <v>6.15</v>
      </c>
      <c r="Y4618">
        <f t="shared" si="869"/>
        <v>0</v>
      </c>
      <c r="Z4618">
        <f t="shared" si="870"/>
        <v>0</v>
      </c>
      <c r="AG4618" t="str">
        <f t="shared" si="871"/>
        <v/>
      </c>
      <c r="AI4618" t="str">
        <f t="shared" si="872"/>
        <v/>
      </c>
      <c r="AJ4618" t="str">
        <f t="shared" si="873"/>
        <v/>
      </c>
      <c r="AK4618" t="str">
        <f t="shared" si="874"/>
        <v>ORD26002237</v>
      </c>
      <c r="AL4618">
        <f>IF(E4618&lt;&gt;"CAPTURE","",COUNTIF(Orders!$H:$H,AK4618))</f>
        <v>1</v>
      </c>
      <c r="AP4618" t="str">
        <f t="shared" si="875"/>
        <v>Matched to Order</v>
      </c>
      <c r="AQ4618">
        <f>IF(COUNTIF($A$2:A4618,A4618)=1,1,0)</f>
        <v>1</v>
      </c>
    </row>
    <row r="4619" spans="1:43" x14ac:dyDescent="0.3">
      <c r="A4619" t="s">
        <v>17158</v>
      </c>
      <c r="C4619" t="s">
        <v>4540</v>
      </c>
      <c r="D4619" s="1">
        <v>46290</v>
      </c>
      <c r="E4619" t="s">
        <v>11819</v>
      </c>
      <c r="F4619" t="s">
        <v>9</v>
      </c>
      <c r="G4619">
        <v>999</v>
      </c>
      <c r="H4619">
        <v>0</v>
      </c>
      <c r="I4619">
        <v>0</v>
      </c>
      <c r="J4619">
        <v>999</v>
      </c>
      <c r="K4619" s="1">
        <v>46292</v>
      </c>
      <c r="L4619" t="s">
        <v>17071</v>
      </c>
      <c r="M4619">
        <f t="shared" si="864"/>
        <v>1</v>
      </c>
      <c r="N4619">
        <f>COUNTIF(Orders!$A:$A,C4619)</f>
        <v>1</v>
      </c>
      <c r="P4619">
        <f>COUNTIF(Orders!$H:$H,UPPER(SUBSTITUTE(TRIM(C4619),"-","")))</f>
        <v>1</v>
      </c>
      <c r="R4619" t="str">
        <f t="shared" si="865"/>
        <v>Matched Order Reference</v>
      </c>
      <c r="S4619">
        <f t="shared" si="866"/>
        <v>1</v>
      </c>
      <c r="V4619" cm="1">
        <f t="array" ref="V4619">IF(E4619&lt;&gt;"CAPTURE",0,SUMPRODUCT((MDR_Rates!$A$2:$A$10=F4619)*(G4619&gt;MDR_Rates!$B$2:$B$10)*((MDR_Rates!$C$2:$C$10="")+(G4619&lt;=MDR_Rates!$C$2:$C$10))*MDR_Rates!$D$2:$D$10))</f>
        <v>0</v>
      </c>
      <c r="W4619">
        <f t="shared" si="867"/>
        <v>0</v>
      </c>
      <c r="X4619">
        <f t="shared" si="868"/>
        <v>0</v>
      </c>
      <c r="Y4619">
        <f t="shared" si="869"/>
        <v>0</v>
      </c>
      <c r="Z4619">
        <f t="shared" si="870"/>
        <v>0</v>
      </c>
      <c r="AG4619" t="str">
        <f t="shared" si="871"/>
        <v/>
      </c>
      <c r="AI4619" t="str">
        <f t="shared" si="872"/>
        <v/>
      </c>
      <c r="AJ4619" t="str">
        <f t="shared" si="873"/>
        <v/>
      </c>
      <c r="AK4619" t="str">
        <f t="shared" si="874"/>
        <v>ORD26002275</v>
      </c>
      <c r="AL4619">
        <f>IF(E4619&lt;&gt;"CAPTURE","",COUNTIF(Orders!$H:$H,AK4619))</f>
        <v>1</v>
      </c>
      <c r="AP4619" t="str">
        <f t="shared" si="875"/>
        <v>Matched to Order</v>
      </c>
      <c r="AQ4619">
        <f>IF(COUNTIF($A$2:A4619,A4619)=1,1,0)</f>
        <v>1</v>
      </c>
    </row>
    <row r="4620" spans="1:43" x14ac:dyDescent="0.3">
      <c r="A4620" t="s">
        <v>17159</v>
      </c>
      <c r="C4620" t="s">
        <v>4567</v>
      </c>
      <c r="D4620" s="1">
        <v>46290</v>
      </c>
      <c r="E4620" t="s">
        <v>11819</v>
      </c>
      <c r="F4620" t="s">
        <v>17</v>
      </c>
      <c r="G4620">
        <v>6998</v>
      </c>
      <c r="H4620">
        <v>111.97</v>
      </c>
      <c r="I4620">
        <v>20.149999999999999</v>
      </c>
      <c r="J4620">
        <v>6865.88</v>
      </c>
      <c r="K4620" s="1">
        <v>46292</v>
      </c>
      <c r="L4620" t="s">
        <v>17071</v>
      </c>
      <c r="M4620">
        <f t="shared" si="864"/>
        <v>1</v>
      </c>
      <c r="N4620">
        <f>COUNTIF(Orders!$A:$A,C4620)</f>
        <v>1</v>
      </c>
      <c r="P4620">
        <f>COUNTIF(Orders!$H:$H,UPPER(SUBSTITUTE(TRIM(C4620),"-","")))</f>
        <v>1</v>
      </c>
      <c r="R4620" t="str">
        <f t="shared" si="865"/>
        <v>Matched Order Reference</v>
      </c>
      <c r="S4620">
        <f t="shared" si="866"/>
        <v>1</v>
      </c>
      <c r="V4620" cm="1">
        <f t="array" ref="V4620">IF(E4620&lt;&gt;"CAPTURE",0,SUMPRODUCT((MDR_Rates!$A$2:$A$10=F4620)*(G4620&gt;MDR_Rates!$B$2:$B$10)*((MDR_Rates!$C$2:$C$10="")+(G4620&lt;=MDR_Rates!$C$2:$C$10))*MDR_Rates!$D$2:$D$10))</f>
        <v>1.6</v>
      </c>
      <c r="W4620">
        <f t="shared" si="867"/>
        <v>111.97</v>
      </c>
      <c r="X4620">
        <f t="shared" si="868"/>
        <v>20.149999999999999</v>
      </c>
      <c r="Y4620">
        <f t="shared" si="869"/>
        <v>0</v>
      </c>
      <c r="Z4620">
        <f t="shared" si="870"/>
        <v>0</v>
      </c>
      <c r="AG4620" t="str">
        <f t="shared" si="871"/>
        <v/>
      </c>
      <c r="AI4620" t="str">
        <f t="shared" si="872"/>
        <v/>
      </c>
      <c r="AJ4620" t="str">
        <f t="shared" si="873"/>
        <v/>
      </c>
      <c r="AK4620" t="str">
        <f t="shared" si="874"/>
        <v>ORD26002289</v>
      </c>
      <c r="AL4620">
        <f>IF(E4620&lt;&gt;"CAPTURE","",COUNTIF(Orders!$H:$H,AK4620))</f>
        <v>1</v>
      </c>
      <c r="AP4620" t="str">
        <f t="shared" si="875"/>
        <v>Matched to Order</v>
      </c>
      <c r="AQ4620">
        <f>IF(COUNTIF($A$2:A4620,A4620)=1,1,0)</f>
        <v>1</v>
      </c>
    </row>
    <row r="4621" spans="1:43" x14ac:dyDescent="0.3">
      <c r="A4621" t="s">
        <v>17160</v>
      </c>
      <c r="C4621" t="s">
        <v>4631</v>
      </c>
      <c r="D4621" s="1">
        <v>46290</v>
      </c>
      <c r="E4621" t="s">
        <v>11819</v>
      </c>
      <c r="F4621" t="s">
        <v>17</v>
      </c>
      <c r="G4621">
        <v>8798</v>
      </c>
      <c r="H4621">
        <v>140.77000000000001</v>
      </c>
      <c r="I4621">
        <v>25.34</v>
      </c>
      <c r="J4621">
        <v>8631.89</v>
      </c>
      <c r="K4621" s="1">
        <v>46292</v>
      </c>
      <c r="L4621" t="s">
        <v>17071</v>
      </c>
      <c r="M4621">
        <f t="shared" si="864"/>
        <v>1</v>
      </c>
      <c r="N4621">
        <f>COUNTIF(Orders!$A:$A,C4621)</f>
        <v>1</v>
      </c>
      <c r="P4621">
        <f>COUNTIF(Orders!$H:$H,UPPER(SUBSTITUTE(TRIM(C4621),"-","")))</f>
        <v>1</v>
      </c>
      <c r="R4621" t="str">
        <f t="shared" si="865"/>
        <v>Matched Order Reference</v>
      </c>
      <c r="S4621">
        <f t="shared" si="866"/>
        <v>1</v>
      </c>
      <c r="V4621" cm="1">
        <f t="array" ref="V4621">IF(E4621&lt;&gt;"CAPTURE",0,SUMPRODUCT((MDR_Rates!$A$2:$A$10=F4621)*(G4621&gt;MDR_Rates!$B$2:$B$10)*((MDR_Rates!$C$2:$C$10="")+(G4621&lt;=MDR_Rates!$C$2:$C$10))*MDR_Rates!$D$2:$D$10))</f>
        <v>1.6</v>
      </c>
      <c r="W4621">
        <f t="shared" si="867"/>
        <v>140.77000000000001</v>
      </c>
      <c r="X4621">
        <f t="shared" si="868"/>
        <v>25.34</v>
      </c>
      <c r="Y4621">
        <f t="shared" si="869"/>
        <v>0</v>
      </c>
      <c r="Z4621">
        <f t="shared" si="870"/>
        <v>0</v>
      </c>
      <c r="AG4621" t="str">
        <f t="shared" si="871"/>
        <v/>
      </c>
      <c r="AI4621" t="str">
        <f t="shared" si="872"/>
        <v/>
      </c>
      <c r="AJ4621" t="str">
        <f t="shared" si="873"/>
        <v/>
      </c>
      <c r="AK4621" t="str">
        <f t="shared" si="874"/>
        <v>ORD26002321</v>
      </c>
      <c r="AL4621">
        <f>IF(E4621&lt;&gt;"CAPTURE","",COUNTIF(Orders!$H:$H,AK4621))</f>
        <v>1</v>
      </c>
      <c r="AP4621" t="str">
        <f t="shared" si="875"/>
        <v>Matched to Order</v>
      </c>
      <c r="AQ4621">
        <f>IF(COUNTIF($A$2:A4621,A4621)=1,1,0)</f>
        <v>1</v>
      </c>
    </row>
    <row r="4622" spans="1:43" x14ac:dyDescent="0.3">
      <c r="A4622" t="s">
        <v>17161</v>
      </c>
      <c r="C4622" t="s">
        <v>4651</v>
      </c>
      <c r="D4622" s="1">
        <v>46290</v>
      </c>
      <c r="E4622" t="s">
        <v>11819</v>
      </c>
      <c r="F4622" t="s">
        <v>9</v>
      </c>
      <c r="G4622">
        <v>10097</v>
      </c>
      <c r="H4622">
        <v>30.29</v>
      </c>
      <c r="I4622">
        <v>5.45</v>
      </c>
      <c r="J4622">
        <v>10061.26</v>
      </c>
      <c r="K4622" s="1">
        <v>46292</v>
      </c>
      <c r="L4622" t="s">
        <v>17071</v>
      </c>
      <c r="M4622">
        <f t="shared" si="864"/>
        <v>1</v>
      </c>
      <c r="N4622">
        <f>COUNTIF(Orders!$A:$A,C4622)</f>
        <v>1</v>
      </c>
      <c r="P4622">
        <f>COUNTIF(Orders!$H:$H,UPPER(SUBSTITUTE(TRIM(C4622),"-","")))</f>
        <v>1</v>
      </c>
      <c r="R4622" t="str">
        <f t="shared" si="865"/>
        <v>Matched Order Reference</v>
      </c>
      <c r="S4622">
        <f t="shared" si="866"/>
        <v>1</v>
      </c>
      <c r="V4622" cm="1">
        <f t="array" ref="V4622">IF(E4622&lt;&gt;"CAPTURE",0,SUMPRODUCT((MDR_Rates!$A$2:$A$10=F4622)*(G4622&gt;MDR_Rates!$B$2:$B$10)*((MDR_Rates!$C$2:$C$10="")+(G4622&lt;=MDR_Rates!$C$2:$C$10))*MDR_Rates!$D$2:$D$10))</f>
        <v>0.3</v>
      </c>
      <c r="W4622">
        <f t="shared" si="867"/>
        <v>30.29</v>
      </c>
      <c r="X4622">
        <f t="shared" si="868"/>
        <v>5.45</v>
      </c>
      <c r="Y4622">
        <f t="shared" si="869"/>
        <v>0</v>
      </c>
      <c r="Z4622">
        <f t="shared" si="870"/>
        <v>0</v>
      </c>
      <c r="AG4622" t="str">
        <f t="shared" si="871"/>
        <v/>
      </c>
      <c r="AI4622" t="str">
        <f t="shared" si="872"/>
        <v/>
      </c>
      <c r="AJ4622" t="str">
        <f t="shared" si="873"/>
        <v/>
      </c>
      <c r="AK4622" t="str">
        <f t="shared" si="874"/>
        <v>ORD26002331</v>
      </c>
      <c r="AL4622">
        <f>IF(E4622&lt;&gt;"CAPTURE","",COUNTIF(Orders!$H:$H,AK4622))</f>
        <v>1</v>
      </c>
      <c r="AP4622" t="str">
        <f t="shared" si="875"/>
        <v>Matched to Order</v>
      </c>
      <c r="AQ4622">
        <f>IF(COUNTIF($A$2:A4622,A4622)=1,1,0)</f>
        <v>1</v>
      </c>
    </row>
    <row r="4623" spans="1:43" x14ac:dyDescent="0.3">
      <c r="A4623" t="s">
        <v>17162</v>
      </c>
      <c r="C4623" t="s">
        <v>4663</v>
      </c>
      <c r="D4623" s="1">
        <v>46290</v>
      </c>
      <c r="E4623" t="s">
        <v>11819</v>
      </c>
      <c r="F4623" t="s">
        <v>9</v>
      </c>
      <c r="G4623">
        <v>1098</v>
      </c>
      <c r="H4623">
        <v>0</v>
      </c>
      <c r="I4623">
        <v>0</v>
      </c>
      <c r="J4623">
        <v>1098</v>
      </c>
      <c r="K4623" s="1">
        <v>46292</v>
      </c>
      <c r="L4623" t="s">
        <v>17071</v>
      </c>
      <c r="M4623">
        <f t="shared" si="864"/>
        <v>1</v>
      </c>
      <c r="N4623">
        <f>COUNTIF(Orders!$A:$A,C4623)</f>
        <v>1</v>
      </c>
      <c r="P4623">
        <f>COUNTIF(Orders!$H:$H,UPPER(SUBSTITUTE(TRIM(C4623),"-","")))</f>
        <v>1</v>
      </c>
      <c r="R4623" t="str">
        <f t="shared" si="865"/>
        <v>Matched Order Reference</v>
      </c>
      <c r="S4623">
        <f t="shared" si="866"/>
        <v>1</v>
      </c>
      <c r="V4623" cm="1">
        <f t="array" ref="V4623">IF(E4623&lt;&gt;"CAPTURE",0,SUMPRODUCT((MDR_Rates!$A$2:$A$10=F4623)*(G4623&gt;MDR_Rates!$B$2:$B$10)*((MDR_Rates!$C$2:$C$10="")+(G4623&lt;=MDR_Rates!$C$2:$C$10))*MDR_Rates!$D$2:$D$10))</f>
        <v>0</v>
      </c>
      <c r="W4623">
        <f t="shared" si="867"/>
        <v>0</v>
      </c>
      <c r="X4623">
        <f t="shared" si="868"/>
        <v>0</v>
      </c>
      <c r="Y4623">
        <f t="shared" si="869"/>
        <v>0</v>
      </c>
      <c r="Z4623">
        <f t="shared" si="870"/>
        <v>0</v>
      </c>
      <c r="AG4623" t="str">
        <f t="shared" si="871"/>
        <v/>
      </c>
      <c r="AI4623" t="str">
        <f t="shared" si="872"/>
        <v/>
      </c>
      <c r="AJ4623" t="str">
        <f t="shared" si="873"/>
        <v/>
      </c>
      <c r="AK4623" t="str">
        <f t="shared" si="874"/>
        <v>ORD26002337</v>
      </c>
      <c r="AL4623">
        <f>IF(E4623&lt;&gt;"CAPTURE","",COUNTIF(Orders!$H:$H,AK4623))</f>
        <v>1</v>
      </c>
      <c r="AP4623" t="str">
        <f t="shared" si="875"/>
        <v>Matched to Order</v>
      </c>
      <c r="AQ4623">
        <f>IF(COUNTIF($A$2:A4623,A4623)=1,1,0)</f>
        <v>1</v>
      </c>
    </row>
    <row r="4624" spans="1:43" x14ac:dyDescent="0.3">
      <c r="A4624" t="s">
        <v>17163</v>
      </c>
      <c r="C4624" t="s">
        <v>17164</v>
      </c>
      <c r="D4624" s="1">
        <v>46290</v>
      </c>
      <c r="E4624" t="s">
        <v>11819</v>
      </c>
      <c r="F4624" t="s">
        <v>9</v>
      </c>
      <c r="G4624">
        <v>349</v>
      </c>
      <c r="H4624">
        <v>0</v>
      </c>
      <c r="I4624">
        <v>0</v>
      </c>
      <c r="J4624">
        <v>349</v>
      </c>
      <c r="K4624" s="1">
        <v>46292</v>
      </c>
      <c r="L4624" t="s">
        <v>17071</v>
      </c>
      <c r="M4624">
        <f t="shared" si="864"/>
        <v>1</v>
      </c>
      <c r="N4624">
        <f>COUNTIF(Orders!$A:$A,C4624)</f>
        <v>0</v>
      </c>
      <c r="P4624">
        <f>COUNTIF(Orders!$H:$H,UPPER(SUBSTITUTE(TRIM(C4624),"-","")))</f>
        <v>1</v>
      </c>
      <c r="R4624" t="str">
        <f t="shared" si="865"/>
        <v>Matched Order Reference</v>
      </c>
      <c r="S4624">
        <f t="shared" si="866"/>
        <v>1</v>
      </c>
      <c r="V4624" cm="1">
        <f t="array" ref="V4624">IF(E4624&lt;&gt;"CAPTURE",0,SUMPRODUCT((MDR_Rates!$A$2:$A$10=F4624)*(G4624&gt;MDR_Rates!$B$2:$B$10)*((MDR_Rates!$C$2:$C$10="")+(G4624&lt;=MDR_Rates!$C$2:$C$10))*MDR_Rates!$D$2:$D$10))</f>
        <v>0</v>
      </c>
      <c r="W4624">
        <f t="shared" si="867"/>
        <v>0</v>
      </c>
      <c r="X4624">
        <f t="shared" si="868"/>
        <v>0</v>
      </c>
      <c r="Y4624">
        <f t="shared" si="869"/>
        <v>0</v>
      </c>
      <c r="Z4624">
        <f t="shared" si="870"/>
        <v>0</v>
      </c>
      <c r="AG4624" t="str">
        <f t="shared" si="871"/>
        <v/>
      </c>
      <c r="AI4624" t="str">
        <f t="shared" si="872"/>
        <v/>
      </c>
      <c r="AJ4624" t="str">
        <f t="shared" si="873"/>
        <v/>
      </c>
      <c r="AK4624" t="str">
        <f t="shared" si="874"/>
        <v>ORD26002395</v>
      </c>
      <c r="AL4624">
        <f>IF(E4624&lt;&gt;"CAPTURE","",COUNTIF(Orders!$H:$H,AK4624))</f>
        <v>1</v>
      </c>
      <c r="AP4624" t="str">
        <f t="shared" si="875"/>
        <v>Matched to Order</v>
      </c>
      <c r="AQ4624">
        <f>IF(COUNTIF($A$2:A4624,A4624)=1,1,0)</f>
        <v>1</v>
      </c>
    </row>
    <row r="4625" spans="1:43" x14ac:dyDescent="0.3">
      <c r="A4625" t="s">
        <v>17165</v>
      </c>
      <c r="C4625" t="s">
        <v>4831</v>
      </c>
      <c r="D4625" s="1">
        <v>46290</v>
      </c>
      <c r="E4625" t="s">
        <v>11819</v>
      </c>
      <c r="F4625" t="s">
        <v>9</v>
      </c>
      <c r="G4625">
        <v>4647</v>
      </c>
      <c r="H4625">
        <v>13.94</v>
      </c>
      <c r="I4625">
        <v>2.5099999999999998</v>
      </c>
      <c r="J4625">
        <v>4630.55</v>
      </c>
      <c r="K4625" s="1">
        <v>46292</v>
      </c>
      <c r="L4625" t="s">
        <v>17071</v>
      </c>
      <c r="M4625">
        <f t="shared" si="864"/>
        <v>1</v>
      </c>
      <c r="N4625">
        <f>COUNTIF(Orders!$A:$A,C4625)</f>
        <v>1</v>
      </c>
      <c r="P4625">
        <f>COUNTIF(Orders!$H:$H,UPPER(SUBSTITUTE(TRIM(C4625),"-","")))</f>
        <v>1</v>
      </c>
      <c r="R4625" t="str">
        <f t="shared" si="865"/>
        <v>Matched Order Reference</v>
      </c>
      <c r="S4625">
        <f t="shared" si="866"/>
        <v>1</v>
      </c>
      <c r="V4625" cm="1">
        <f t="array" ref="V4625">IF(E4625&lt;&gt;"CAPTURE",0,SUMPRODUCT((MDR_Rates!$A$2:$A$10=F4625)*(G4625&gt;MDR_Rates!$B$2:$B$10)*((MDR_Rates!$C$2:$C$10="")+(G4625&lt;=MDR_Rates!$C$2:$C$10))*MDR_Rates!$D$2:$D$10))</f>
        <v>0.3</v>
      </c>
      <c r="W4625">
        <f t="shared" si="867"/>
        <v>13.94</v>
      </c>
      <c r="X4625">
        <f t="shared" si="868"/>
        <v>2.5099999999999998</v>
      </c>
      <c r="Y4625">
        <f t="shared" si="869"/>
        <v>0</v>
      </c>
      <c r="Z4625">
        <f t="shared" si="870"/>
        <v>0</v>
      </c>
      <c r="AG4625" t="str">
        <f t="shared" si="871"/>
        <v/>
      </c>
      <c r="AI4625" t="str">
        <f t="shared" si="872"/>
        <v/>
      </c>
      <c r="AJ4625" t="str">
        <f t="shared" si="873"/>
        <v/>
      </c>
      <c r="AK4625" t="str">
        <f t="shared" si="874"/>
        <v>ORD26002423</v>
      </c>
      <c r="AL4625">
        <f>IF(E4625&lt;&gt;"CAPTURE","",COUNTIF(Orders!$H:$H,AK4625))</f>
        <v>1</v>
      </c>
      <c r="AP4625" t="str">
        <f t="shared" si="875"/>
        <v>Matched to Order</v>
      </c>
      <c r="AQ4625">
        <f>IF(COUNTIF($A$2:A4625,A4625)=1,1,0)</f>
        <v>1</v>
      </c>
    </row>
    <row r="4626" spans="1:43" x14ac:dyDescent="0.3">
      <c r="A4626" t="s">
        <v>17166</v>
      </c>
      <c r="C4626" t="s">
        <v>4841</v>
      </c>
      <c r="D4626" s="1">
        <v>46290</v>
      </c>
      <c r="E4626" t="s">
        <v>11819</v>
      </c>
      <c r="F4626" t="s">
        <v>44</v>
      </c>
      <c r="G4626">
        <v>5348</v>
      </c>
      <c r="H4626">
        <v>90.92</v>
      </c>
      <c r="I4626">
        <v>16.37</v>
      </c>
      <c r="J4626">
        <v>5240.71</v>
      </c>
      <c r="K4626" s="1">
        <v>46292</v>
      </c>
      <c r="L4626" t="s">
        <v>17071</v>
      </c>
      <c r="M4626">
        <f t="shared" si="864"/>
        <v>1</v>
      </c>
      <c r="N4626">
        <f>COUNTIF(Orders!$A:$A,C4626)</f>
        <v>1</v>
      </c>
      <c r="P4626">
        <f>COUNTIF(Orders!$H:$H,UPPER(SUBSTITUTE(TRIM(C4626),"-","")))</f>
        <v>1</v>
      </c>
      <c r="R4626" t="str">
        <f t="shared" si="865"/>
        <v>Matched Order Reference</v>
      </c>
      <c r="S4626">
        <f t="shared" si="866"/>
        <v>1</v>
      </c>
      <c r="V4626" cm="1">
        <f t="array" ref="V4626">IF(E4626&lt;&gt;"CAPTURE",0,SUMPRODUCT((MDR_Rates!$A$2:$A$10=F4626)*(G4626&gt;MDR_Rates!$B$2:$B$10)*((MDR_Rates!$C$2:$C$10="")+(G4626&lt;=MDR_Rates!$C$2:$C$10))*MDR_Rates!$D$2:$D$10))</f>
        <v>1.7</v>
      </c>
      <c r="W4626">
        <f t="shared" si="867"/>
        <v>90.92</v>
      </c>
      <c r="X4626">
        <f t="shared" si="868"/>
        <v>16.37</v>
      </c>
      <c r="Y4626">
        <f t="shared" si="869"/>
        <v>0</v>
      </c>
      <c r="Z4626">
        <f t="shared" si="870"/>
        <v>0</v>
      </c>
      <c r="AG4626" t="str">
        <f t="shared" si="871"/>
        <v/>
      </c>
      <c r="AI4626" t="str">
        <f t="shared" si="872"/>
        <v/>
      </c>
      <c r="AJ4626" t="str">
        <f t="shared" si="873"/>
        <v/>
      </c>
      <c r="AK4626" t="str">
        <f t="shared" si="874"/>
        <v>ORD26002428</v>
      </c>
      <c r="AL4626">
        <f>IF(E4626&lt;&gt;"CAPTURE","",COUNTIF(Orders!$H:$H,AK4626))</f>
        <v>1</v>
      </c>
      <c r="AP4626" t="str">
        <f t="shared" si="875"/>
        <v>Matched to Order</v>
      </c>
      <c r="AQ4626">
        <f>IF(COUNTIF($A$2:A4626,A4626)=1,1,0)</f>
        <v>1</v>
      </c>
    </row>
    <row r="4627" spans="1:43" x14ac:dyDescent="0.3">
      <c r="A4627" t="s">
        <v>17167</v>
      </c>
      <c r="C4627" t="s">
        <v>4859</v>
      </c>
      <c r="D4627" s="1">
        <v>46290</v>
      </c>
      <c r="E4627" t="s">
        <v>11819</v>
      </c>
      <c r="F4627" t="s">
        <v>33</v>
      </c>
      <c r="G4627">
        <v>299</v>
      </c>
      <c r="H4627">
        <v>4.49</v>
      </c>
      <c r="I4627">
        <v>0.81</v>
      </c>
      <c r="J4627">
        <v>293.7</v>
      </c>
      <c r="K4627" s="1">
        <v>46292</v>
      </c>
      <c r="L4627" t="s">
        <v>17071</v>
      </c>
      <c r="M4627">
        <f t="shared" si="864"/>
        <v>1</v>
      </c>
      <c r="N4627">
        <f>COUNTIF(Orders!$A:$A,C4627)</f>
        <v>1</v>
      </c>
      <c r="P4627">
        <f>COUNTIF(Orders!$H:$H,UPPER(SUBSTITUTE(TRIM(C4627),"-","")))</f>
        <v>1</v>
      </c>
      <c r="R4627" t="str">
        <f t="shared" si="865"/>
        <v>Matched Order Reference</v>
      </c>
      <c r="S4627">
        <f t="shared" si="866"/>
        <v>1</v>
      </c>
      <c r="V4627" cm="1">
        <f t="array" ref="V4627">IF(E4627&lt;&gt;"CAPTURE",0,SUMPRODUCT((MDR_Rates!$A$2:$A$10=F4627)*(G4627&gt;MDR_Rates!$B$2:$B$10)*((MDR_Rates!$C$2:$C$10="")+(G4627&lt;=MDR_Rates!$C$2:$C$10))*MDR_Rates!$D$2:$D$10))</f>
        <v>1.5</v>
      </c>
      <c r="W4627">
        <f t="shared" si="867"/>
        <v>4.49</v>
      </c>
      <c r="X4627">
        <f t="shared" si="868"/>
        <v>0.81</v>
      </c>
      <c r="Y4627">
        <f t="shared" si="869"/>
        <v>0</v>
      </c>
      <c r="Z4627">
        <f t="shared" si="870"/>
        <v>0</v>
      </c>
      <c r="AG4627" t="str">
        <f t="shared" si="871"/>
        <v/>
      </c>
      <c r="AI4627" t="str">
        <f t="shared" si="872"/>
        <v/>
      </c>
      <c r="AJ4627" t="str">
        <f t="shared" si="873"/>
        <v/>
      </c>
      <c r="AK4627" t="str">
        <f t="shared" si="874"/>
        <v>ORD26002437</v>
      </c>
      <c r="AL4627">
        <f>IF(E4627&lt;&gt;"CAPTURE","",COUNTIF(Orders!$H:$H,AK4627))</f>
        <v>1</v>
      </c>
      <c r="AP4627" t="str">
        <f t="shared" si="875"/>
        <v>Matched to Order</v>
      </c>
      <c r="AQ4627">
        <f>IF(COUNTIF($A$2:A4627,A4627)=1,1,0)</f>
        <v>1</v>
      </c>
    </row>
    <row r="4628" spans="1:43" x14ac:dyDescent="0.3">
      <c r="A4628" t="s">
        <v>17168</v>
      </c>
      <c r="C4628" t="s">
        <v>4895</v>
      </c>
      <c r="D4628" s="1">
        <v>46290</v>
      </c>
      <c r="E4628" t="s">
        <v>11819</v>
      </c>
      <c r="F4628" t="s">
        <v>9</v>
      </c>
      <c r="G4628">
        <v>4298</v>
      </c>
      <c r="H4628">
        <v>12.89</v>
      </c>
      <c r="I4628">
        <v>2.3199999999999998</v>
      </c>
      <c r="J4628">
        <v>4282.79</v>
      </c>
      <c r="K4628" s="1">
        <v>46292</v>
      </c>
      <c r="L4628" t="s">
        <v>17071</v>
      </c>
      <c r="M4628">
        <f t="shared" si="864"/>
        <v>1</v>
      </c>
      <c r="N4628">
        <f>COUNTIF(Orders!$A:$A,C4628)</f>
        <v>1</v>
      </c>
      <c r="P4628">
        <f>COUNTIF(Orders!$H:$H,UPPER(SUBSTITUTE(TRIM(C4628),"-","")))</f>
        <v>1</v>
      </c>
      <c r="R4628" t="str">
        <f t="shared" si="865"/>
        <v>Matched Order Reference</v>
      </c>
      <c r="S4628">
        <f t="shared" si="866"/>
        <v>1</v>
      </c>
      <c r="V4628" cm="1">
        <f t="array" ref="V4628">IF(E4628&lt;&gt;"CAPTURE",0,SUMPRODUCT((MDR_Rates!$A$2:$A$10=F4628)*(G4628&gt;MDR_Rates!$B$2:$B$10)*((MDR_Rates!$C$2:$C$10="")+(G4628&lt;=MDR_Rates!$C$2:$C$10))*MDR_Rates!$D$2:$D$10))</f>
        <v>0.3</v>
      </c>
      <c r="W4628">
        <f t="shared" si="867"/>
        <v>12.89</v>
      </c>
      <c r="X4628">
        <f t="shared" si="868"/>
        <v>2.3199999999999998</v>
      </c>
      <c r="Y4628">
        <f t="shared" si="869"/>
        <v>0</v>
      </c>
      <c r="Z4628">
        <f t="shared" si="870"/>
        <v>0</v>
      </c>
      <c r="AG4628" t="str">
        <f t="shared" si="871"/>
        <v/>
      </c>
      <c r="AI4628" t="str">
        <f t="shared" si="872"/>
        <v/>
      </c>
      <c r="AJ4628" t="str">
        <f t="shared" si="873"/>
        <v/>
      </c>
      <c r="AK4628" t="str">
        <f t="shared" si="874"/>
        <v>ORD26002455</v>
      </c>
      <c r="AL4628">
        <f>IF(E4628&lt;&gt;"CAPTURE","",COUNTIF(Orders!$H:$H,AK4628))</f>
        <v>1</v>
      </c>
      <c r="AP4628" t="str">
        <f t="shared" si="875"/>
        <v>Matched to Order</v>
      </c>
      <c r="AQ4628">
        <f>IF(COUNTIF($A$2:A4628,A4628)=1,1,0)</f>
        <v>1</v>
      </c>
    </row>
    <row r="4629" spans="1:43" x14ac:dyDescent="0.3">
      <c r="A4629" t="s">
        <v>17169</v>
      </c>
      <c r="C4629" t="s">
        <v>4911</v>
      </c>
      <c r="D4629" s="1">
        <v>46290</v>
      </c>
      <c r="E4629" t="s">
        <v>11819</v>
      </c>
      <c r="F4629" t="s">
        <v>17</v>
      </c>
      <c r="G4629">
        <v>1198</v>
      </c>
      <c r="H4629">
        <v>21.56</v>
      </c>
      <c r="I4629">
        <v>3.88</v>
      </c>
      <c r="J4629">
        <v>1172.56</v>
      </c>
      <c r="K4629" s="1">
        <v>46292</v>
      </c>
      <c r="L4629" t="s">
        <v>17071</v>
      </c>
      <c r="M4629">
        <f t="shared" si="864"/>
        <v>1</v>
      </c>
      <c r="N4629">
        <f>COUNTIF(Orders!$A:$A,C4629)</f>
        <v>1</v>
      </c>
      <c r="P4629">
        <f>COUNTIF(Orders!$H:$H,UPPER(SUBSTITUTE(TRIM(C4629),"-","")))</f>
        <v>1</v>
      </c>
      <c r="R4629" t="str">
        <f t="shared" si="865"/>
        <v>Matched Order Reference</v>
      </c>
      <c r="S4629">
        <f t="shared" si="866"/>
        <v>1</v>
      </c>
      <c r="V4629" cm="1">
        <f t="array" ref="V4629">IF(E4629&lt;&gt;"CAPTURE",0,SUMPRODUCT((MDR_Rates!$A$2:$A$10=F4629)*(G4629&gt;MDR_Rates!$B$2:$B$10)*((MDR_Rates!$C$2:$C$10="")+(G4629&lt;=MDR_Rates!$C$2:$C$10))*MDR_Rates!$D$2:$D$10))</f>
        <v>1.8</v>
      </c>
      <c r="W4629">
        <f t="shared" si="867"/>
        <v>21.56</v>
      </c>
      <c r="X4629">
        <f t="shared" si="868"/>
        <v>3.88</v>
      </c>
      <c r="Y4629">
        <f t="shared" si="869"/>
        <v>0</v>
      </c>
      <c r="Z4629">
        <f t="shared" si="870"/>
        <v>0</v>
      </c>
      <c r="AG4629" t="str">
        <f t="shared" si="871"/>
        <v/>
      </c>
      <c r="AI4629" t="str">
        <f t="shared" si="872"/>
        <v/>
      </c>
      <c r="AJ4629" t="str">
        <f t="shared" si="873"/>
        <v/>
      </c>
      <c r="AK4629" t="str">
        <f t="shared" si="874"/>
        <v>ORD26002463</v>
      </c>
      <c r="AL4629">
        <f>IF(E4629&lt;&gt;"CAPTURE","",COUNTIF(Orders!$H:$H,AK4629))</f>
        <v>1</v>
      </c>
      <c r="AP4629" t="str">
        <f t="shared" si="875"/>
        <v>Matched to Order</v>
      </c>
      <c r="AQ4629">
        <f>IF(COUNTIF($A$2:A4629,A4629)=1,1,0)</f>
        <v>1</v>
      </c>
    </row>
    <row r="4630" spans="1:43" x14ac:dyDescent="0.3">
      <c r="A4630" t="s">
        <v>17170</v>
      </c>
      <c r="C4630" t="s">
        <v>5071</v>
      </c>
      <c r="D4630" s="1">
        <v>46290</v>
      </c>
      <c r="E4630" t="s">
        <v>11819</v>
      </c>
      <c r="F4630" t="s">
        <v>33</v>
      </c>
      <c r="G4630">
        <v>3499</v>
      </c>
      <c r="H4630">
        <v>41.99</v>
      </c>
      <c r="I4630">
        <v>7.56</v>
      </c>
      <c r="J4630">
        <v>3449.45</v>
      </c>
      <c r="K4630" s="1">
        <v>46292</v>
      </c>
      <c r="L4630" t="s">
        <v>17071</v>
      </c>
      <c r="M4630">
        <f t="shared" si="864"/>
        <v>1</v>
      </c>
      <c r="N4630">
        <f>COUNTIF(Orders!$A:$A,C4630)</f>
        <v>1</v>
      </c>
      <c r="P4630">
        <f>COUNTIF(Orders!$H:$H,UPPER(SUBSTITUTE(TRIM(C4630),"-","")))</f>
        <v>1</v>
      </c>
      <c r="R4630" t="str">
        <f t="shared" si="865"/>
        <v>Matched Order Reference</v>
      </c>
      <c r="S4630">
        <f t="shared" si="866"/>
        <v>1</v>
      </c>
      <c r="V4630" cm="1">
        <f t="array" ref="V4630">IF(E4630&lt;&gt;"CAPTURE",0,SUMPRODUCT((MDR_Rates!$A$2:$A$10=F4630)*(G4630&gt;MDR_Rates!$B$2:$B$10)*((MDR_Rates!$C$2:$C$10="")+(G4630&lt;=MDR_Rates!$C$2:$C$10))*MDR_Rates!$D$2:$D$10))</f>
        <v>1.2</v>
      </c>
      <c r="W4630">
        <f t="shared" si="867"/>
        <v>41.99</v>
      </c>
      <c r="X4630">
        <f t="shared" si="868"/>
        <v>7.56</v>
      </c>
      <c r="Y4630">
        <f t="shared" si="869"/>
        <v>0</v>
      </c>
      <c r="Z4630">
        <f t="shared" si="870"/>
        <v>0</v>
      </c>
      <c r="AG4630" t="str">
        <f t="shared" si="871"/>
        <v/>
      </c>
      <c r="AI4630" t="str">
        <f t="shared" si="872"/>
        <v/>
      </c>
      <c r="AJ4630" t="str">
        <f t="shared" si="873"/>
        <v/>
      </c>
      <c r="AK4630" t="str">
        <f t="shared" si="874"/>
        <v>ORD26002545</v>
      </c>
      <c r="AL4630">
        <f>IF(E4630&lt;&gt;"CAPTURE","",COUNTIF(Orders!$H:$H,AK4630))</f>
        <v>1</v>
      </c>
      <c r="AP4630" t="str">
        <f t="shared" si="875"/>
        <v>Matched to Order</v>
      </c>
      <c r="AQ4630">
        <f>IF(COUNTIF($A$2:A4630,A4630)=1,1,0)</f>
        <v>1</v>
      </c>
    </row>
    <row r="4631" spans="1:43" x14ac:dyDescent="0.3">
      <c r="A4631" t="s">
        <v>17171</v>
      </c>
      <c r="C4631" t="s">
        <v>5075</v>
      </c>
      <c r="D4631" s="1">
        <v>46290</v>
      </c>
      <c r="E4631" t="s">
        <v>11819</v>
      </c>
      <c r="F4631" t="s">
        <v>17</v>
      </c>
      <c r="G4631">
        <v>4597</v>
      </c>
      <c r="H4631">
        <v>73.55</v>
      </c>
      <c r="I4631">
        <v>13.24</v>
      </c>
      <c r="J4631">
        <v>4510.21</v>
      </c>
      <c r="K4631" s="1">
        <v>46292</v>
      </c>
      <c r="L4631" t="s">
        <v>17071</v>
      </c>
      <c r="M4631">
        <f t="shared" si="864"/>
        <v>1</v>
      </c>
      <c r="N4631">
        <f>COUNTIF(Orders!$A:$A,C4631)</f>
        <v>1</v>
      </c>
      <c r="P4631">
        <f>COUNTIF(Orders!$H:$H,UPPER(SUBSTITUTE(TRIM(C4631),"-","")))</f>
        <v>1</v>
      </c>
      <c r="R4631" t="str">
        <f t="shared" si="865"/>
        <v>Matched Order Reference</v>
      </c>
      <c r="S4631">
        <f t="shared" si="866"/>
        <v>1</v>
      </c>
      <c r="V4631" cm="1">
        <f t="array" ref="V4631">IF(E4631&lt;&gt;"CAPTURE",0,SUMPRODUCT((MDR_Rates!$A$2:$A$10=F4631)*(G4631&gt;MDR_Rates!$B$2:$B$10)*((MDR_Rates!$C$2:$C$10="")+(G4631&lt;=MDR_Rates!$C$2:$C$10))*MDR_Rates!$D$2:$D$10))</f>
        <v>1.6</v>
      </c>
      <c r="W4631">
        <f t="shared" si="867"/>
        <v>73.55</v>
      </c>
      <c r="X4631">
        <f t="shared" si="868"/>
        <v>13.24</v>
      </c>
      <c r="Y4631">
        <f t="shared" si="869"/>
        <v>0</v>
      </c>
      <c r="Z4631">
        <f t="shared" si="870"/>
        <v>0</v>
      </c>
      <c r="AG4631" t="str">
        <f t="shared" si="871"/>
        <v/>
      </c>
      <c r="AI4631" t="str">
        <f t="shared" si="872"/>
        <v/>
      </c>
      <c r="AJ4631" t="str">
        <f t="shared" si="873"/>
        <v/>
      </c>
      <c r="AK4631" t="str">
        <f t="shared" si="874"/>
        <v>ORD26002547</v>
      </c>
      <c r="AL4631">
        <f>IF(E4631&lt;&gt;"CAPTURE","",COUNTIF(Orders!$H:$H,AK4631))</f>
        <v>1</v>
      </c>
      <c r="AP4631" t="str">
        <f t="shared" si="875"/>
        <v>Matched to Order</v>
      </c>
      <c r="AQ4631">
        <f>IF(COUNTIF($A$2:A4631,A4631)=1,1,0)</f>
        <v>1</v>
      </c>
    </row>
    <row r="4632" spans="1:43" x14ac:dyDescent="0.3">
      <c r="A4632" t="s">
        <v>17172</v>
      </c>
      <c r="C4632" t="s">
        <v>5137</v>
      </c>
      <c r="D4632" s="1">
        <v>46290</v>
      </c>
      <c r="E4632" t="s">
        <v>11819</v>
      </c>
      <c r="F4632" t="s">
        <v>9</v>
      </c>
      <c r="G4632">
        <v>10297</v>
      </c>
      <c r="H4632">
        <v>30.89</v>
      </c>
      <c r="I4632">
        <v>5.56</v>
      </c>
      <c r="J4632">
        <v>10260.549999999999</v>
      </c>
      <c r="K4632" s="1">
        <v>46292</v>
      </c>
      <c r="L4632" t="s">
        <v>17071</v>
      </c>
      <c r="M4632">
        <f t="shared" si="864"/>
        <v>1</v>
      </c>
      <c r="N4632">
        <f>COUNTIF(Orders!$A:$A,C4632)</f>
        <v>1</v>
      </c>
      <c r="P4632">
        <f>COUNTIF(Orders!$H:$H,UPPER(SUBSTITUTE(TRIM(C4632),"-","")))</f>
        <v>1</v>
      </c>
      <c r="R4632" t="str">
        <f t="shared" si="865"/>
        <v>Matched Order Reference</v>
      </c>
      <c r="S4632">
        <f t="shared" si="866"/>
        <v>1</v>
      </c>
      <c r="V4632" cm="1">
        <f t="array" ref="V4632">IF(E4632&lt;&gt;"CAPTURE",0,SUMPRODUCT((MDR_Rates!$A$2:$A$10=F4632)*(G4632&gt;MDR_Rates!$B$2:$B$10)*((MDR_Rates!$C$2:$C$10="")+(G4632&lt;=MDR_Rates!$C$2:$C$10))*MDR_Rates!$D$2:$D$10))</f>
        <v>0.3</v>
      </c>
      <c r="W4632">
        <f t="shared" si="867"/>
        <v>30.89</v>
      </c>
      <c r="X4632">
        <f t="shared" si="868"/>
        <v>5.56</v>
      </c>
      <c r="Y4632">
        <f t="shared" si="869"/>
        <v>0</v>
      </c>
      <c r="Z4632">
        <f t="shared" si="870"/>
        <v>0</v>
      </c>
      <c r="AG4632" t="str">
        <f t="shared" si="871"/>
        <v/>
      </c>
      <c r="AI4632" t="str">
        <f t="shared" si="872"/>
        <v/>
      </c>
      <c r="AJ4632" t="str">
        <f t="shared" si="873"/>
        <v/>
      </c>
      <c r="AK4632" t="str">
        <f t="shared" si="874"/>
        <v>ORD26002579</v>
      </c>
      <c r="AL4632">
        <f>IF(E4632&lt;&gt;"CAPTURE","",COUNTIF(Orders!$H:$H,AK4632))</f>
        <v>1</v>
      </c>
      <c r="AP4632" t="str">
        <f t="shared" si="875"/>
        <v>Matched to Order</v>
      </c>
      <c r="AQ4632">
        <f>IF(COUNTIF($A$2:A4632,A4632)=1,1,0)</f>
        <v>1</v>
      </c>
    </row>
    <row r="4633" spans="1:43" x14ac:dyDescent="0.3">
      <c r="A4633" t="s">
        <v>17173</v>
      </c>
      <c r="C4633" t="s">
        <v>5151</v>
      </c>
      <c r="D4633" s="1">
        <v>46290</v>
      </c>
      <c r="E4633" t="s">
        <v>11819</v>
      </c>
      <c r="F4633" t="s">
        <v>9</v>
      </c>
      <c r="G4633">
        <v>11097</v>
      </c>
      <c r="H4633">
        <v>33.29</v>
      </c>
      <c r="I4633">
        <v>5.99</v>
      </c>
      <c r="J4633">
        <v>11057.72</v>
      </c>
      <c r="K4633" s="1">
        <v>46292</v>
      </c>
      <c r="L4633" t="s">
        <v>17071</v>
      </c>
      <c r="M4633">
        <f t="shared" si="864"/>
        <v>1</v>
      </c>
      <c r="N4633">
        <f>COUNTIF(Orders!$A:$A,C4633)</f>
        <v>1</v>
      </c>
      <c r="P4633">
        <f>COUNTIF(Orders!$H:$H,UPPER(SUBSTITUTE(TRIM(C4633),"-","")))</f>
        <v>1</v>
      </c>
      <c r="R4633" t="str">
        <f t="shared" si="865"/>
        <v>Matched Order Reference</v>
      </c>
      <c r="S4633">
        <f t="shared" si="866"/>
        <v>1</v>
      </c>
      <c r="V4633" cm="1">
        <f t="array" ref="V4633">IF(E4633&lt;&gt;"CAPTURE",0,SUMPRODUCT((MDR_Rates!$A$2:$A$10=F4633)*(G4633&gt;MDR_Rates!$B$2:$B$10)*((MDR_Rates!$C$2:$C$10="")+(G4633&lt;=MDR_Rates!$C$2:$C$10))*MDR_Rates!$D$2:$D$10))</f>
        <v>0.3</v>
      </c>
      <c r="W4633">
        <f t="shared" si="867"/>
        <v>33.29</v>
      </c>
      <c r="X4633">
        <f t="shared" si="868"/>
        <v>5.99</v>
      </c>
      <c r="Y4633">
        <f t="shared" si="869"/>
        <v>0</v>
      </c>
      <c r="Z4633">
        <f t="shared" si="870"/>
        <v>0</v>
      </c>
      <c r="AG4633" t="str">
        <f t="shared" si="871"/>
        <v/>
      </c>
      <c r="AI4633" t="str">
        <f t="shared" si="872"/>
        <v/>
      </c>
      <c r="AJ4633" t="str">
        <f t="shared" si="873"/>
        <v/>
      </c>
      <c r="AK4633" t="str">
        <f t="shared" si="874"/>
        <v>ORD26002586</v>
      </c>
      <c r="AL4633">
        <f>IF(E4633&lt;&gt;"CAPTURE","",COUNTIF(Orders!$H:$H,AK4633))</f>
        <v>1</v>
      </c>
      <c r="AP4633" t="str">
        <f t="shared" si="875"/>
        <v>Matched to Order</v>
      </c>
      <c r="AQ4633">
        <f>IF(COUNTIF($A$2:A4633,A4633)=1,1,0)</f>
        <v>1</v>
      </c>
    </row>
    <row r="4634" spans="1:43" x14ac:dyDescent="0.3">
      <c r="A4634" t="s">
        <v>17174</v>
      </c>
      <c r="C4634" t="s">
        <v>17175</v>
      </c>
      <c r="D4634" s="1">
        <v>46290</v>
      </c>
      <c r="E4634" t="s">
        <v>11819</v>
      </c>
      <c r="F4634" t="s">
        <v>9</v>
      </c>
      <c r="G4634">
        <v>599</v>
      </c>
      <c r="H4634">
        <v>0</v>
      </c>
      <c r="I4634">
        <v>0</v>
      </c>
      <c r="J4634">
        <v>599</v>
      </c>
      <c r="K4634" s="1">
        <v>46292</v>
      </c>
      <c r="L4634" t="s">
        <v>17071</v>
      </c>
      <c r="M4634">
        <f t="shared" si="864"/>
        <v>1</v>
      </c>
      <c r="N4634">
        <f>COUNTIF(Orders!$A:$A,C4634)</f>
        <v>1</v>
      </c>
      <c r="P4634">
        <f>COUNTIF(Orders!$H:$H,UPPER(SUBSTITUTE(TRIM(C4634),"-","")))</f>
        <v>1</v>
      </c>
      <c r="R4634" t="str">
        <f t="shared" si="865"/>
        <v>Matched Order Reference</v>
      </c>
      <c r="S4634">
        <f t="shared" si="866"/>
        <v>1</v>
      </c>
      <c r="V4634" cm="1">
        <f t="array" ref="V4634">IF(E4634&lt;&gt;"CAPTURE",0,SUMPRODUCT((MDR_Rates!$A$2:$A$10=F4634)*(G4634&gt;MDR_Rates!$B$2:$B$10)*((MDR_Rates!$C$2:$C$10="")+(G4634&lt;=MDR_Rates!$C$2:$C$10))*MDR_Rates!$D$2:$D$10))</f>
        <v>0</v>
      </c>
      <c r="W4634">
        <f t="shared" si="867"/>
        <v>0</v>
      </c>
      <c r="X4634">
        <f t="shared" si="868"/>
        <v>0</v>
      </c>
      <c r="Y4634">
        <f t="shared" si="869"/>
        <v>0</v>
      </c>
      <c r="Z4634">
        <f t="shared" si="870"/>
        <v>0</v>
      </c>
      <c r="AG4634" t="str">
        <f t="shared" si="871"/>
        <v/>
      </c>
      <c r="AI4634" t="str">
        <f t="shared" si="872"/>
        <v/>
      </c>
      <c r="AJ4634" t="str">
        <f t="shared" si="873"/>
        <v/>
      </c>
      <c r="AK4634" t="str">
        <f t="shared" si="874"/>
        <v>ORD26002614</v>
      </c>
      <c r="AL4634">
        <f>IF(E4634&lt;&gt;"CAPTURE","",COUNTIF(Orders!$H:$H,AK4634))</f>
        <v>1</v>
      </c>
      <c r="AP4634" t="str">
        <f t="shared" si="875"/>
        <v>Matched to Order</v>
      </c>
      <c r="AQ4634">
        <f>IF(COUNTIF($A$2:A4634,A4634)=1,1,0)</f>
        <v>1</v>
      </c>
    </row>
    <row r="4635" spans="1:43" x14ac:dyDescent="0.3">
      <c r="A4635" t="s">
        <v>17176</v>
      </c>
      <c r="C4635" t="s">
        <v>5225</v>
      </c>
      <c r="D4635" s="1">
        <v>46290</v>
      </c>
      <c r="E4635" t="s">
        <v>11819</v>
      </c>
      <c r="F4635" t="s">
        <v>9</v>
      </c>
      <c r="G4635">
        <v>1798</v>
      </c>
      <c r="H4635">
        <v>0</v>
      </c>
      <c r="I4635">
        <v>0</v>
      </c>
      <c r="J4635">
        <v>1798</v>
      </c>
      <c r="K4635" s="1">
        <v>46292</v>
      </c>
      <c r="L4635" t="s">
        <v>17071</v>
      </c>
      <c r="M4635">
        <f t="shared" si="864"/>
        <v>1</v>
      </c>
      <c r="N4635">
        <f>COUNTIF(Orders!$A:$A,C4635)</f>
        <v>1</v>
      </c>
      <c r="P4635">
        <f>COUNTIF(Orders!$H:$H,UPPER(SUBSTITUTE(TRIM(C4635),"-","")))</f>
        <v>1</v>
      </c>
      <c r="R4635" t="str">
        <f t="shared" si="865"/>
        <v>Matched Order Reference</v>
      </c>
      <c r="S4635">
        <f t="shared" si="866"/>
        <v>1</v>
      </c>
      <c r="V4635" cm="1">
        <f t="array" ref="V4635">IF(E4635&lt;&gt;"CAPTURE",0,SUMPRODUCT((MDR_Rates!$A$2:$A$10=F4635)*(G4635&gt;MDR_Rates!$B$2:$B$10)*((MDR_Rates!$C$2:$C$10="")+(G4635&lt;=MDR_Rates!$C$2:$C$10))*MDR_Rates!$D$2:$D$10))</f>
        <v>0</v>
      </c>
      <c r="W4635">
        <f t="shared" si="867"/>
        <v>0</v>
      </c>
      <c r="X4635">
        <f t="shared" si="868"/>
        <v>0</v>
      </c>
      <c r="Y4635">
        <f t="shared" si="869"/>
        <v>0</v>
      </c>
      <c r="Z4635">
        <f t="shared" si="870"/>
        <v>0</v>
      </c>
      <c r="AG4635" t="str">
        <f t="shared" si="871"/>
        <v/>
      </c>
      <c r="AI4635" t="str">
        <f t="shared" si="872"/>
        <v/>
      </c>
      <c r="AJ4635" t="str">
        <f t="shared" si="873"/>
        <v/>
      </c>
      <c r="AK4635" t="str">
        <f t="shared" si="874"/>
        <v>ORD26002623</v>
      </c>
      <c r="AL4635">
        <f>IF(E4635&lt;&gt;"CAPTURE","",COUNTIF(Orders!$H:$H,AK4635))</f>
        <v>1</v>
      </c>
      <c r="AP4635" t="str">
        <f t="shared" si="875"/>
        <v>Matched to Order</v>
      </c>
      <c r="AQ4635">
        <f>IF(COUNTIF($A$2:A4635,A4635)=1,1,0)</f>
        <v>1</v>
      </c>
    </row>
    <row r="4636" spans="1:43" x14ac:dyDescent="0.3">
      <c r="A4636" t="s">
        <v>17177</v>
      </c>
      <c r="C4636" t="s">
        <v>5227</v>
      </c>
      <c r="D4636" s="1">
        <v>46290</v>
      </c>
      <c r="E4636" t="s">
        <v>11819</v>
      </c>
      <c r="F4636" t="s">
        <v>9</v>
      </c>
      <c r="G4636">
        <v>299</v>
      </c>
      <c r="H4636">
        <v>0</v>
      </c>
      <c r="I4636">
        <v>0</v>
      </c>
      <c r="J4636">
        <v>299</v>
      </c>
      <c r="K4636" s="1">
        <v>46292</v>
      </c>
      <c r="L4636" t="s">
        <v>17071</v>
      </c>
      <c r="M4636">
        <f t="shared" si="864"/>
        <v>1</v>
      </c>
      <c r="N4636">
        <f>COUNTIF(Orders!$A:$A,C4636)</f>
        <v>1</v>
      </c>
      <c r="P4636">
        <f>COUNTIF(Orders!$H:$H,UPPER(SUBSTITUTE(TRIM(C4636),"-","")))</f>
        <v>1</v>
      </c>
      <c r="R4636" t="str">
        <f t="shared" si="865"/>
        <v>Matched Order Reference</v>
      </c>
      <c r="S4636">
        <f t="shared" si="866"/>
        <v>1</v>
      </c>
      <c r="V4636" cm="1">
        <f t="array" ref="V4636">IF(E4636&lt;&gt;"CAPTURE",0,SUMPRODUCT((MDR_Rates!$A$2:$A$10=F4636)*(G4636&gt;MDR_Rates!$B$2:$B$10)*((MDR_Rates!$C$2:$C$10="")+(G4636&lt;=MDR_Rates!$C$2:$C$10))*MDR_Rates!$D$2:$D$10))</f>
        <v>0</v>
      </c>
      <c r="W4636">
        <f t="shared" si="867"/>
        <v>0</v>
      </c>
      <c r="X4636">
        <f t="shared" si="868"/>
        <v>0</v>
      </c>
      <c r="Y4636">
        <f t="shared" si="869"/>
        <v>0</v>
      </c>
      <c r="Z4636">
        <f t="shared" si="870"/>
        <v>0</v>
      </c>
      <c r="AG4636" t="str">
        <f t="shared" si="871"/>
        <v/>
      </c>
      <c r="AI4636" t="str">
        <f t="shared" si="872"/>
        <v/>
      </c>
      <c r="AJ4636" t="str">
        <f t="shared" si="873"/>
        <v/>
      </c>
      <c r="AK4636" t="str">
        <f t="shared" si="874"/>
        <v>ORD26002624</v>
      </c>
      <c r="AL4636">
        <f>IF(E4636&lt;&gt;"CAPTURE","",COUNTIF(Orders!$H:$H,AK4636))</f>
        <v>1</v>
      </c>
      <c r="AP4636" t="str">
        <f t="shared" si="875"/>
        <v>Matched to Order</v>
      </c>
      <c r="AQ4636">
        <f>IF(COUNTIF($A$2:A4636,A4636)=1,1,0)</f>
        <v>1</v>
      </c>
    </row>
    <row r="4637" spans="1:43" x14ac:dyDescent="0.3">
      <c r="A4637" t="s">
        <v>17178</v>
      </c>
      <c r="C4637" t="s">
        <v>5235</v>
      </c>
      <c r="D4637" s="1">
        <v>46290</v>
      </c>
      <c r="E4637" t="s">
        <v>11819</v>
      </c>
      <c r="F4637" t="s">
        <v>17</v>
      </c>
      <c r="G4637">
        <v>7498</v>
      </c>
      <c r="H4637">
        <v>119.97</v>
      </c>
      <c r="I4637">
        <v>21.59</v>
      </c>
      <c r="J4637">
        <v>7356.44</v>
      </c>
      <c r="K4637" s="1">
        <v>46292</v>
      </c>
      <c r="L4637" t="s">
        <v>17071</v>
      </c>
      <c r="M4637">
        <f t="shared" si="864"/>
        <v>1</v>
      </c>
      <c r="N4637">
        <f>COUNTIF(Orders!$A:$A,C4637)</f>
        <v>1</v>
      </c>
      <c r="P4637">
        <f>COUNTIF(Orders!$H:$H,UPPER(SUBSTITUTE(TRIM(C4637),"-","")))</f>
        <v>1</v>
      </c>
      <c r="R4637" t="str">
        <f t="shared" si="865"/>
        <v>Matched Order Reference</v>
      </c>
      <c r="S4637">
        <f t="shared" si="866"/>
        <v>1</v>
      </c>
      <c r="V4637" cm="1">
        <f t="array" ref="V4637">IF(E4637&lt;&gt;"CAPTURE",0,SUMPRODUCT((MDR_Rates!$A$2:$A$10=F4637)*(G4637&gt;MDR_Rates!$B$2:$B$10)*((MDR_Rates!$C$2:$C$10="")+(G4637&lt;=MDR_Rates!$C$2:$C$10))*MDR_Rates!$D$2:$D$10))</f>
        <v>1.6</v>
      </c>
      <c r="W4637">
        <f t="shared" si="867"/>
        <v>119.97</v>
      </c>
      <c r="X4637">
        <f t="shared" si="868"/>
        <v>21.59</v>
      </c>
      <c r="Y4637">
        <f t="shared" si="869"/>
        <v>0</v>
      </c>
      <c r="Z4637">
        <f t="shared" si="870"/>
        <v>0</v>
      </c>
      <c r="AG4637" t="str">
        <f t="shared" si="871"/>
        <v/>
      </c>
      <c r="AI4637" t="str">
        <f t="shared" si="872"/>
        <v/>
      </c>
      <c r="AJ4637" t="str">
        <f t="shared" si="873"/>
        <v/>
      </c>
      <c r="AK4637" t="str">
        <f t="shared" si="874"/>
        <v>ORD26002628</v>
      </c>
      <c r="AL4637">
        <f>IF(E4637&lt;&gt;"CAPTURE","",COUNTIF(Orders!$H:$H,AK4637))</f>
        <v>1</v>
      </c>
      <c r="AP4637" t="str">
        <f t="shared" si="875"/>
        <v>Matched to Order</v>
      </c>
      <c r="AQ4637">
        <f>IF(COUNTIF($A$2:A4637,A4637)=1,1,0)</f>
        <v>1</v>
      </c>
    </row>
    <row r="4638" spans="1:43" x14ac:dyDescent="0.3">
      <c r="A4638" t="s">
        <v>17179</v>
      </c>
      <c r="C4638" t="s">
        <v>5267</v>
      </c>
      <c r="D4638" s="1">
        <v>46290</v>
      </c>
      <c r="E4638" t="s">
        <v>11819</v>
      </c>
      <c r="F4638" t="s">
        <v>17</v>
      </c>
      <c r="G4638">
        <v>4999</v>
      </c>
      <c r="H4638">
        <v>79.98</v>
      </c>
      <c r="I4638">
        <v>14.4</v>
      </c>
      <c r="J4638">
        <v>4904.62</v>
      </c>
      <c r="K4638" s="1">
        <v>46292</v>
      </c>
      <c r="L4638" t="s">
        <v>17071</v>
      </c>
      <c r="M4638">
        <f t="shared" si="864"/>
        <v>1</v>
      </c>
      <c r="N4638">
        <f>COUNTIF(Orders!$A:$A,C4638)</f>
        <v>1</v>
      </c>
      <c r="P4638">
        <f>COUNTIF(Orders!$H:$H,UPPER(SUBSTITUTE(TRIM(C4638),"-","")))</f>
        <v>1</v>
      </c>
      <c r="R4638" t="str">
        <f t="shared" si="865"/>
        <v>Matched Order Reference</v>
      </c>
      <c r="S4638">
        <f t="shared" si="866"/>
        <v>1</v>
      </c>
      <c r="V4638" cm="1">
        <f t="array" ref="V4638">IF(E4638&lt;&gt;"CAPTURE",0,SUMPRODUCT((MDR_Rates!$A$2:$A$10=F4638)*(G4638&gt;MDR_Rates!$B$2:$B$10)*((MDR_Rates!$C$2:$C$10="")+(G4638&lt;=MDR_Rates!$C$2:$C$10))*MDR_Rates!$D$2:$D$10))</f>
        <v>1.6</v>
      </c>
      <c r="W4638">
        <f t="shared" si="867"/>
        <v>79.98</v>
      </c>
      <c r="X4638">
        <f t="shared" si="868"/>
        <v>14.4</v>
      </c>
      <c r="Y4638">
        <f t="shared" si="869"/>
        <v>0</v>
      </c>
      <c r="Z4638">
        <f t="shared" si="870"/>
        <v>0</v>
      </c>
      <c r="AG4638" t="str">
        <f t="shared" si="871"/>
        <v/>
      </c>
      <c r="AI4638" t="str">
        <f t="shared" si="872"/>
        <v/>
      </c>
      <c r="AJ4638" t="str">
        <f t="shared" si="873"/>
        <v/>
      </c>
      <c r="AK4638" t="str">
        <f t="shared" si="874"/>
        <v>ORD26002644</v>
      </c>
      <c r="AL4638">
        <f>IF(E4638&lt;&gt;"CAPTURE","",COUNTIF(Orders!$H:$H,AK4638))</f>
        <v>1</v>
      </c>
      <c r="AP4638" t="str">
        <f t="shared" si="875"/>
        <v>Matched to Order</v>
      </c>
      <c r="AQ4638">
        <f>IF(COUNTIF($A$2:A4638,A4638)=1,1,0)</f>
        <v>1</v>
      </c>
    </row>
    <row r="4639" spans="1:43" x14ac:dyDescent="0.3">
      <c r="A4639" t="s">
        <v>17180</v>
      </c>
      <c r="C4639" t="s">
        <v>5335</v>
      </c>
      <c r="D4639" s="1">
        <v>46290</v>
      </c>
      <c r="E4639" t="s">
        <v>11819</v>
      </c>
      <c r="F4639" t="s">
        <v>9</v>
      </c>
      <c r="G4639">
        <v>1299</v>
      </c>
      <c r="H4639">
        <v>0</v>
      </c>
      <c r="I4639">
        <v>0</v>
      </c>
      <c r="J4639">
        <v>1299</v>
      </c>
      <c r="K4639" s="1">
        <v>46292</v>
      </c>
      <c r="L4639" t="s">
        <v>17071</v>
      </c>
      <c r="M4639">
        <f t="shared" si="864"/>
        <v>1</v>
      </c>
      <c r="N4639">
        <f>COUNTIF(Orders!$A:$A,C4639)</f>
        <v>1</v>
      </c>
      <c r="P4639">
        <f>COUNTIF(Orders!$H:$H,UPPER(SUBSTITUTE(TRIM(C4639),"-","")))</f>
        <v>1</v>
      </c>
      <c r="R4639" t="str">
        <f t="shared" si="865"/>
        <v>Matched Order Reference</v>
      </c>
      <c r="S4639">
        <f t="shared" si="866"/>
        <v>1</v>
      </c>
      <c r="V4639" cm="1">
        <f t="array" ref="V4639">IF(E4639&lt;&gt;"CAPTURE",0,SUMPRODUCT((MDR_Rates!$A$2:$A$10=F4639)*(G4639&gt;MDR_Rates!$B$2:$B$10)*((MDR_Rates!$C$2:$C$10="")+(G4639&lt;=MDR_Rates!$C$2:$C$10))*MDR_Rates!$D$2:$D$10))</f>
        <v>0</v>
      </c>
      <c r="W4639">
        <f t="shared" si="867"/>
        <v>0</v>
      </c>
      <c r="X4639">
        <f t="shared" si="868"/>
        <v>0</v>
      </c>
      <c r="Y4639">
        <f t="shared" si="869"/>
        <v>0</v>
      </c>
      <c r="Z4639">
        <f t="shared" si="870"/>
        <v>0</v>
      </c>
      <c r="AG4639" t="str">
        <f t="shared" si="871"/>
        <v/>
      </c>
      <c r="AI4639" t="str">
        <f t="shared" si="872"/>
        <v/>
      </c>
      <c r="AJ4639" t="str">
        <f t="shared" si="873"/>
        <v/>
      </c>
      <c r="AK4639" t="str">
        <f t="shared" si="874"/>
        <v>ORD26002678</v>
      </c>
      <c r="AL4639">
        <f>IF(E4639&lt;&gt;"CAPTURE","",COUNTIF(Orders!$H:$H,AK4639))</f>
        <v>1</v>
      </c>
      <c r="AP4639" t="str">
        <f t="shared" si="875"/>
        <v>Matched to Order</v>
      </c>
      <c r="AQ4639">
        <f>IF(COUNTIF($A$2:A4639,A4639)=1,1,0)</f>
        <v>1</v>
      </c>
    </row>
    <row r="4640" spans="1:43" x14ac:dyDescent="0.3">
      <c r="A4640" t="s">
        <v>17181</v>
      </c>
      <c r="C4640" t="s">
        <v>5411</v>
      </c>
      <c r="D4640" s="1">
        <v>46290</v>
      </c>
      <c r="E4640" t="s">
        <v>11819</v>
      </c>
      <c r="F4640" t="s">
        <v>9</v>
      </c>
      <c r="G4640">
        <v>299</v>
      </c>
      <c r="H4640">
        <v>0</v>
      </c>
      <c r="I4640">
        <v>0</v>
      </c>
      <c r="J4640">
        <v>299</v>
      </c>
      <c r="K4640" s="1">
        <v>46292</v>
      </c>
      <c r="L4640" t="s">
        <v>17071</v>
      </c>
      <c r="M4640">
        <f t="shared" si="864"/>
        <v>1</v>
      </c>
      <c r="N4640">
        <f>COUNTIF(Orders!$A:$A,C4640)</f>
        <v>1</v>
      </c>
      <c r="P4640">
        <f>COUNTIF(Orders!$H:$H,UPPER(SUBSTITUTE(TRIM(C4640),"-","")))</f>
        <v>1</v>
      </c>
      <c r="R4640" t="str">
        <f t="shared" si="865"/>
        <v>Matched Order Reference</v>
      </c>
      <c r="S4640">
        <f t="shared" si="866"/>
        <v>1</v>
      </c>
      <c r="V4640" cm="1">
        <f t="array" ref="V4640">IF(E4640&lt;&gt;"CAPTURE",0,SUMPRODUCT((MDR_Rates!$A$2:$A$10=F4640)*(G4640&gt;MDR_Rates!$B$2:$B$10)*((MDR_Rates!$C$2:$C$10="")+(G4640&lt;=MDR_Rates!$C$2:$C$10))*MDR_Rates!$D$2:$D$10))</f>
        <v>0</v>
      </c>
      <c r="W4640">
        <f t="shared" si="867"/>
        <v>0</v>
      </c>
      <c r="X4640">
        <f t="shared" si="868"/>
        <v>0</v>
      </c>
      <c r="Y4640">
        <f t="shared" si="869"/>
        <v>0</v>
      </c>
      <c r="Z4640">
        <f t="shared" si="870"/>
        <v>0</v>
      </c>
      <c r="AG4640" t="str">
        <f t="shared" si="871"/>
        <v/>
      </c>
      <c r="AI4640" t="str">
        <f t="shared" si="872"/>
        <v/>
      </c>
      <c r="AJ4640" t="str">
        <f t="shared" si="873"/>
        <v/>
      </c>
      <c r="AK4640" t="str">
        <f t="shared" si="874"/>
        <v>ORD26002716</v>
      </c>
      <c r="AL4640">
        <f>IF(E4640&lt;&gt;"CAPTURE","",COUNTIF(Orders!$H:$H,AK4640))</f>
        <v>1</v>
      </c>
      <c r="AP4640" t="str">
        <f t="shared" si="875"/>
        <v>Matched to Order</v>
      </c>
      <c r="AQ4640">
        <f>IF(COUNTIF($A$2:A4640,A4640)=1,1,0)</f>
        <v>1</v>
      </c>
    </row>
    <row r="4641" spans="1:43" x14ac:dyDescent="0.3">
      <c r="A4641" t="s">
        <v>17182</v>
      </c>
      <c r="C4641" t="s">
        <v>5510</v>
      </c>
      <c r="D4641" s="1">
        <v>46290</v>
      </c>
      <c r="E4641" t="s">
        <v>11819</v>
      </c>
      <c r="F4641" t="s">
        <v>9</v>
      </c>
      <c r="G4641">
        <v>6997</v>
      </c>
      <c r="H4641">
        <v>20.99</v>
      </c>
      <c r="I4641">
        <v>3.78</v>
      </c>
      <c r="J4641">
        <v>6972.23</v>
      </c>
      <c r="K4641" s="1">
        <v>46292</v>
      </c>
      <c r="L4641" t="s">
        <v>17071</v>
      </c>
      <c r="M4641">
        <f t="shared" si="864"/>
        <v>1</v>
      </c>
      <c r="N4641">
        <f>COUNTIF(Orders!$A:$A,C4641)</f>
        <v>1</v>
      </c>
      <c r="P4641">
        <f>COUNTIF(Orders!$H:$H,UPPER(SUBSTITUTE(TRIM(C4641),"-","")))</f>
        <v>1</v>
      </c>
      <c r="R4641" t="str">
        <f t="shared" si="865"/>
        <v>Matched Order Reference</v>
      </c>
      <c r="S4641">
        <f t="shared" si="866"/>
        <v>1</v>
      </c>
      <c r="V4641" cm="1">
        <f t="array" ref="V4641">IF(E4641&lt;&gt;"CAPTURE",0,SUMPRODUCT((MDR_Rates!$A$2:$A$10=F4641)*(G4641&gt;MDR_Rates!$B$2:$B$10)*((MDR_Rates!$C$2:$C$10="")+(G4641&lt;=MDR_Rates!$C$2:$C$10))*MDR_Rates!$D$2:$D$10))</f>
        <v>0.3</v>
      </c>
      <c r="W4641">
        <f t="shared" si="867"/>
        <v>20.99</v>
      </c>
      <c r="X4641">
        <f t="shared" si="868"/>
        <v>3.78</v>
      </c>
      <c r="Y4641">
        <f t="shared" si="869"/>
        <v>0</v>
      </c>
      <c r="Z4641">
        <f t="shared" si="870"/>
        <v>0</v>
      </c>
      <c r="AG4641" t="str">
        <f t="shared" si="871"/>
        <v/>
      </c>
      <c r="AI4641" t="str">
        <f t="shared" si="872"/>
        <v/>
      </c>
      <c r="AJ4641" t="str">
        <f t="shared" si="873"/>
        <v/>
      </c>
      <c r="AK4641" t="str">
        <f t="shared" si="874"/>
        <v>ORD26002766</v>
      </c>
      <c r="AL4641">
        <f>IF(E4641&lt;&gt;"CAPTURE","",COUNTIF(Orders!$H:$H,AK4641))</f>
        <v>1</v>
      </c>
      <c r="AP4641" t="str">
        <f t="shared" si="875"/>
        <v>Matched to Order</v>
      </c>
      <c r="AQ4641">
        <f>IF(COUNTIF($A$2:A4641,A4641)=1,1,0)</f>
        <v>1</v>
      </c>
    </row>
    <row r="4642" spans="1:43" x14ac:dyDescent="0.3">
      <c r="A4642" t="s">
        <v>17183</v>
      </c>
      <c r="C4642" t="s">
        <v>5666</v>
      </c>
      <c r="D4642" s="1">
        <v>46290</v>
      </c>
      <c r="E4642" t="s">
        <v>11819</v>
      </c>
      <c r="F4642" t="s">
        <v>9</v>
      </c>
      <c r="G4642">
        <v>7999</v>
      </c>
      <c r="H4642">
        <v>24</v>
      </c>
      <c r="I4642">
        <v>4.32</v>
      </c>
      <c r="J4642">
        <v>7970.68</v>
      </c>
      <c r="K4642" s="1">
        <v>46292</v>
      </c>
      <c r="L4642" t="s">
        <v>17071</v>
      </c>
      <c r="M4642">
        <f t="shared" si="864"/>
        <v>1</v>
      </c>
      <c r="N4642">
        <f>COUNTIF(Orders!$A:$A,C4642)</f>
        <v>1</v>
      </c>
      <c r="P4642">
        <f>COUNTIF(Orders!$H:$H,UPPER(SUBSTITUTE(TRIM(C4642),"-","")))</f>
        <v>1</v>
      </c>
      <c r="R4642" t="str">
        <f t="shared" si="865"/>
        <v>Matched Order Reference</v>
      </c>
      <c r="S4642">
        <f t="shared" si="866"/>
        <v>1</v>
      </c>
      <c r="V4642" cm="1">
        <f t="array" ref="V4642">IF(E4642&lt;&gt;"CAPTURE",0,SUMPRODUCT((MDR_Rates!$A$2:$A$10=F4642)*(G4642&gt;MDR_Rates!$B$2:$B$10)*((MDR_Rates!$C$2:$C$10="")+(G4642&lt;=MDR_Rates!$C$2:$C$10))*MDR_Rates!$D$2:$D$10))</f>
        <v>0.3</v>
      </c>
      <c r="W4642">
        <f t="shared" si="867"/>
        <v>24</v>
      </c>
      <c r="X4642">
        <f t="shared" si="868"/>
        <v>4.32</v>
      </c>
      <c r="Y4642">
        <f t="shared" si="869"/>
        <v>0</v>
      </c>
      <c r="Z4642">
        <f t="shared" si="870"/>
        <v>0</v>
      </c>
      <c r="AG4642" t="str">
        <f t="shared" si="871"/>
        <v/>
      </c>
      <c r="AI4642" t="str">
        <f t="shared" si="872"/>
        <v/>
      </c>
      <c r="AJ4642" t="str">
        <f t="shared" si="873"/>
        <v/>
      </c>
      <c r="AK4642" t="str">
        <f t="shared" si="874"/>
        <v>ORD26002846</v>
      </c>
      <c r="AL4642">
        <f>IF(E4642&lt;&gt;"CAPTURE","",COUNTIF(Orders!$H:$H,AK4642))</f>
        <v>1</v>
      </c>
      <c r="AP4642" t="str">
        <f t="shared" si="875"/>
        <v>Matched to Order</v>
      </c>
      <c r="AQ4642">
        <f>IF(COUNTIF($A$2:A4642,A4642)=1,1,0)</f>
        <v>1</v>
      </c>
    </row>
    <row r="4643" spans="1:43" x14ac:dyDescent="0.3">
      <c r="A4643" t="s">
        <v>17184</v>
      </c>
      <c r="C4643" t="s">
        <v>17185</v>
      </c>
      <c r="D4643" s="1">
        <v>46290</v>
      </c>
      <c r="E4643" t="s">
        <v>11819</v>
      </c>
      <c r="F4643" t="s">
        <v>9</v>
      </c>
      <c r="G4643">
        <v>3998</v>
      </c>
      <c r="H4643">
        <v>11.99</v>
      </c>
      <c r="I4643">
        <v>2.16</v>
      </c>
      <c r="J4643">
        <v>3983.85</v>
      </c>
      <c r="K4643" s="1">
        <v>46292</v>
      </c>
      <c r="L4643" t="s">
        <v>17071</v>
      </c>
      <c r="M4643">
        <f t="shared" si="864"/>
        <v>1</v>
      </c>
      <c r="N4643">
        <f>COUNTIF(Orders!$A:$A,C4643)</f>
        <v>0</v>
      </c>
      <c r="P4643">
        <f>COUNTIF(Orders!$H:$H,UPPER(SUBSTITUTE(TRIM(C4643),"-","")))</f>
        <v>1</v>
      </c>
      <c r="R4643" t="str">
        <f t="shared" si="865"/>
        <v>Matched Order Reference</v>
      </c>
      <c r="S4643">
        <f t="shared" si="866"/>
        <v>1</v>
      </c>
      <c r="V4643" cm="1">
        <f t="array" ref="V4643">IF(E4643&lt;&gt;"CAPTURE",0,SUMPRODUCT((MDR_Rates!$A$2:$A$10=F4643)*(G4643&gt;MDR_Rates!$B$2:$B$10)*((MDR_Rates!$C$2:$C$10="")+(G4643&lt;=MDR_Rates!$C$2:$C$10))*MDR_Rates!$D$2:$D$10))</f>
        <v>0.3</v>
      </c>
      <c r="W4643">
        <f t="shared" si="867"/>
        <v>11.99</v>
      </c>
      <c r="X4643">
        <f t="shared" si="868"/>
        <v>2.16</v>
      </c>
      <c r="Y4643">
        <f t="shared" si="869"/>
        <v>0</v>
      </c>
      <c r="Z4643">
        <f t="shared" si="870"/>
        <v>0</v>
      </c>
      <c r="AG4643" t="str">
        <f t="shared" si="871"/>
        <v/>
      </c>
      <c r="AI4643" t="str">
        <f t="shared" si="872"/>
        <v/>
      </c>
      <c r="AJ4643" t="str">
        <f t="shared" si="873"/>
        <v/>
      </c>
      <c r="AK4643" t="str">
        <f t="shared" si="874"/>
        <v>ORD26002858</v>
      </c>
      <c r="AL4643">
        <f>IF(E4643&lt;&gt;"CAPTURE","",COUNTIF(Orders!$H:$H,AK4643))</f>
        <v>1</v>
      </c>
      <c r="AP4643" t="str">
        <f t="shared" si="875"/>
        <v>Matched to Order</v>
      </c>
      <c r="AQ4643">
        <f>IF(COUNTIF($A$2:A4643,A4643)=1,1,0)</f>
        <v>1</v>
      </c>
    </row>
    <row r="4644" spans="1:43" x14ac:dyDescent="0.3">
      <c r="A4644" t="s">
        <v>17186</v>
      </c>
      <c r="C4644" t="s">
        <v>6136</v>
      </c>
      <c r="D4644" s="1">
        <v>46290</v>
      </c>
      <c r="E4644" t="s">
        <v>11819</v>
      </c>
      <c r="F4644" t="s">
        <v>9</v>
      </c>
      <c r="G4644">
        <v>6798</v>
      </c>
      <c r="H4644">
        <v>20.39</v>
      </c>
      <c r="I4644">
        <v>3.67</v>
      </c>
      <c r="J4644">
        <v>6773.94</v>
      </c>
      <c r="K4644" s="1">
        <v>46292</v>
      </c>
      <c r="L4644" t="s">
        <v>17071</v>
      </c>
      <c r="M4644">
        <f t="shared" si="864"/>
        <v>1</v>
      </c>
      <c r="N4644">
        <f>COUNTIF(Orders!$A:$A,C4644)</f>
        <v>1</v>
      </c>
      <c r="P4644">
        <f>COUNTIF(Orders!$H:$H,UPPER(SUBSTITUTE(TRIM(C4644),"-","")))</f>
        <v>1</v>
      </c>
      <c r="R4644" t="str">
        <f t="shared" si="865"/>
        <v>Matched Order Reference</v>
      </c>
      <c r="S4644">
        <f t="shared" si="866"/>
        <v>1</v>
      </c>
      <c r="V4644" cm="1">
        <f t="array" ref="V4644">IF(E4644&lt;&gt;"CAPTURE",0,SUMPRODUCT((MDR_Rates!$A$2:$A$10=F4644)*(G4644&gt;MDR_Rates!$B$2:$B$10)*((MDR_Rates!$C$2:$C$10="")+(G4644&lt;=MDR_Rates!$C$2:$C$10))*MDR_Rates!$D$2:$D$10))</f>
        <v>0.3</v>
      </c>
      <c r="W4644">
        <f t="shared" si="867"/>
        <v>20.39</v>
      </c>
      <c r="X4644">
        <f t="shared" si="868"/>
        <v>3.67</v>
      </c>
      <c r="Y4644">
        <f t="shared" si="869"/>
        <v>0</v>
      </c>
      <c r="Z4644">
        <f t="shared" si="870"/>
        <v>0</v>
      </c>
      <c r="AG4644" t="str">
        <f t="shared" si="871"/>
        <v/>
      </c>
      <c r="AI4644" t="str">
        <f t="shared" si="872"/>
        <v/>
      </c>
      <c r="AJ4644" t="str">
        <f t="shared" si="873"/>
        <v/>
      </c>
      <c r="AK4644" t="str">
        <f t="shared" si="874"/>
        <v>ORD26003086</v>
      </c>
      <c r="AL4644">
        <f>IF(E4644&lt;&gt;"CAPTURE","",COUNTIF(Orders!$H:$H,AK4644))</f>
        <v>1</v>
      </c>
      <c r="AP4644" t="str">
        <f t="shared" si="875"/>
        <v>Matched to Order</v>
      </c>
      <c r="AQ4644">
        <f>IF(COUNTIF($A$2:A4644,A4644)=1,1,0)</f>
        <v>1</v>
      </c>
    </row>
    <row r="4645" spans="1:43" x14ac:dyDescent="0.3">
      <c r="A4645" t="s">
        <v>17187</v>
      </c>
      <c r="C4645" t="s">
        <v>6140</v>
      </c>
      <c r="D4645" s="1">
        <v>46290</v>
      </c>
      <c r="E4645" t="s">
        <v>11819</v>
      </c>
      <c r="F4645" t="s">
        <v>17</v>
      </c>
      <c r="G4645">
        <v>3998</v>
      </c>
      <c r="H4645">
        <v>63.97</v>
      </c>
      <c r="I4645">
        <v>11.51</v>
      </c>
      <c r="J4645">
        <v>3922.52</v>
      </c>
      <c r="K4645" s="1">
        <v>46292</v>
      </c>
      <c r="L4645" t="s">
        <v>17071</v>
      </c>
      <c r="M4645">
        <f t="shared" si="864"/>
        <v>1</v>
      </c>
      <c r="N4645">
        <f>COUNTIF(Orders!$A:$A,C4645)</f>
        <v>1</v>
      </c>
      <c r="P4645">
        <f>COUNTIF(Orders!$H:$H,UPPER(SUBSTITUTE(TRIM(C4645),"-","")))</f>
        <v>1</v>
      </c>
      <c r="R4645" t="str">
        <f t="shared" si="865"/>
        <v>Matched Order Reference</v>
      </c>
      <c r="S4645">
        <f t="shared" si="866"/>
        <v>1</v>
      </c>
      <c r="V4645" cm="1">
        <f t="array" ref="V4645">IF(E4645&lt;&gt;"CAPTURE",0,SUMPRODUCT((MDR_Rates!$A$2:$A$10=F4645)*(G4645&gt;MDR_Rates!$B$2:$B$10)*((MDR_Rates!$C$2:$C$10="")+(G4645&lt;=MDR_Rates!$C$2:$C$10))*MDR_Rates!$D$2:$D$10))</f>
        <v>1.6</v>
      </c>
      <c r="W4645">
        <f t="shared" si="867"/>
        <v>63.97</v>
      </c>
      <c r="X4645">
        <f t="shared" si="868"/>
        <v>11.51</v>
      </c>
      <c r="Y4645">
        <f t="shared" si="869"/>
        <v>0</v>
      </c>
      <c r="Z4645">
        <f t="shared" si="870"/>
        <v>0</v>
      </c>
      <c r="AG4645" t="str">
        <f t="shared" si="871"/>
        <v/>
      </c>
      <c r="AI4645" t="str">
        <f t="shared" si="872"/>
        <v/>
      </c>
      <c r="AJ4645" t="str">
        <f t="shared" si="873"/>
        <v/>
      </c>
      <c r="AK4645" t="str">
        <f t="shared" si="874"/>
        <v>ORD26003088</v>
      </c>
      <c r="AL4645">
        <f>IF(E4645&lt;&gt;"CAPTURE","",COUNTIF(Orders!$H:$H,AK4645))</f>
        <v>1</v>
      </c>
      <c r="AP4645" t="str">
        <f t="shared" si="875"/>
        <v>Matched to Order</v>
      </c>
      <c r="AQ4645">
        <f>IF(COUNTIF($A$2:A4645,A4645)=1,1,0)</f>
        <v>1</v>
      </c>
    </row>
    <row r="4646" spans="1:43" x14ac:dyDescent="0.3">
      <c r="A4646" t="s">
        <v>17188</v>
      </c>
      <c r="C4646" t="s">
        <v>6180</v>
      </c>
      <c r="D4646" s="1">
        <v>46290</v>
      </c>
      <c r="E4646" t="s">
        <v>11819</v>
      </c>
      <c r="F4646" t="s">
        <v>9</v>
      </c>
      <c r="G4646">
        <v>2999</v>
      </c>
      <c r="H4646">
        <v>9</v>
      </c>
      <c r="I4646">
        <v>1.62</v>
      </c>
      <c r="J4646">
        <v>2988.38</v>
      </c>
      <c r="K4646" s="1">
        <v>46292</v>
      </c>
      <c r="L4646" t="s">
        <v>17071</v>
      </c>
      <c r="M4646">
        <f t="shared" si="864"/>
        <v>1</v>
      </c>
      <c r="N4646">
        <f>COUNTIF(Orders!$A:$A,C4646)</f>
        <v>1</v>
      </c>
      <c r="P4646">
        <f>COUNTIF(Orders!$H:$H,UPPER(SUBSTITUTE(TRIM(C4646),"-","")))</f>
        <v>1</v>
      </c>
      <c r="R4646" t="str">
        <f t="shared" si="865"/>
        <v>Matched Order Reference</v>
      </c>
      <c r="S4646">
        <f t="shared" si="866"/>
        <v>1</v>
      </c>
      <c r="V4646" cm="1">
        <f t="array" ref="V4646">IF(E4646&lt;&gt;"CAPTURE",0,SUMPRODUCT((MDR_Rates!$A$2:$A$10=F4646)*(G4646&gt;MDR_Rates!$B$2:$B$10)*((MDR_Rates!$C$2:$C$10="")+(G4646&lt;=MDR_Rates!$C$2:$C$10))*MDR_Rates!$D$2:$D$10))</f>
        <v>0.3</v>
      </c>
      <c r="W4646">
        <f t="shared" si="867"/>
        <v>9</v>
      </c>
      <c r="X4646">
        <f t="shared" si="868"/>
        <v>1.62</v>
      </c>
      <c r="Y4646">
        <f t="shared" si="869"/>
        <v>0</v>
      </c>
      <c r="Z4646">
        <f t="shared" si="870"/>
        <v>0</v>
      </c>
      <c r="AG4646" t="str">
        <f t="shared" si="871"/>
        <v/>
      </c>
      <c r="AI4646" t="str">
        <f t="shared" si="872"/>
        <v/>
      </c>
      <c r="AJ4646" t="str">
        <f t="shared" si="873"/>
        <v/>
      </c>
      <c r="AK4646" t="str">
        <f t="shared" si="874"/>
        <v>ORD26003108</v>
      </c>
      <c r="AL4646">
        <f>IF(E4646&lt;&gt;"CAPTURE","",COUNTIF(Orders!$H:$H,AK4646))</f>
        <v>1</v>
      </c>
      <c r="AP4646" t="str">
        <f t="shared" si="875"/>
        <v>Matched to Order</v>
      </c>
      <c r="AQ4646">
        <f>IF(COUNTIF($A$2:A4646,A4646)=1,1,0)</f>
        <v>1</v>
      </c>
    </row>
    <row r="4647" spans="1:43" x14ac:dyDescent="0.3">
      <c r="A4647" t="s">
        <v>17189</v>
      </c>
      <c r="C4647" t="s">
        <v>17190</v>
      </c>
      <c r="D4647" s="1">
        <v>46290</v>
      </c>
      <c r="E4647" t="s">
        <v>11819</v>
      </c>
      <c r="F4647" t="s">
        <v>9</v>
      </c>
      <c r="G4647">
        <v>4999</v>
      </c>
      <c r="H4647">
        <v>15</v>
      </c>
      <c r="I4647">
        <v>2.7</v>
      </c>
      <c r="J4647">
        <v>4981.3</v>
      </c>
      <c r="K4647" s="1">
        <v>46292</v>
      </c>
      <c r="L4647" t="s">
        <v>17071</v>
      </c>
      <c r="M4647">
        <f t="shared" si="864"/>
        <v>1</v>
      </c>
      <c r="N4647">
        <f>COUNTIF(Orders!$A:$A,C4647)</f>
        <v>1</v>
      </c>
      <c r="P4647">
        <f>COUNTIF(Orders!$H:$H,UPPER(SUBSTITUTE(TRIM(C4647),"-","")))</f>
        <v>1</v>
      </c>
      <c r="R4647" t="str">
        <f t="shared" si="865"/>
        <v>Matched Order Reference</v>
      </c>
      <c r="S4647">
        <f t="shared" si="866"/>
        <v>1</v>
      </c>
      <c r="V4647" cm="1">
        <f t="array" ref="V4647">IF(E4647&lt;&gt;"CAPTURE",0,SUMPRODUCT((MDR_Rates!$A$2:$A$10=F4647)*(G4647&gt;MDR_Rates!$B$2:$B$10)*((MDR_Rates!$C$2:$C$10="")+(G4647&lt;=MDR_Rates!$C$2:$C$10))*MDR_Rates!$D$2:$D$10))</f>
        <v>0.3</v>
      </c>
      <c r="W4647">
        <f t="shared" si="867"/>
        <v>15</v>
      </c>
      <c r="X4647">
        <f t="shared" si="868"/>
        <v>2.7</v>
      </c>
      <c r="Y4647">
        <f t="shared" si="869"/>
        <v>0</v>
      </c>
      <c r="Z4647">
        <f t="shared" si="870"/>
        <v>0</v>
      </c>
      <c r="AG4647" t="str">
        <f t="shared" si="871"/>
        <v/>
      </c>
      <c r="AI4647" t="str">
        <f t="shared" si="872"/>
        <v/>
      </c>
      <c r="AJ4647" t="str">
        <f t="shared" si="873"/>
        <v/>
      </c>
      <c r="AK4647" t="str">
        <f t="shared" si="874"/>
        <v>ORD26003111</v>
      </c>
      <c r="AL4647">
        <f>IF(E4647&lt;&gt;"CAPTURE","",COUNTIF(Orders!$H:$H,AK4647))</f>
        <v>1</v>
      </c>
      <c r="AP4647" t="str">
        <f t="shared" si="875"/>
        <v>Matched to Order</v>
      </c>
      <c r="AQ4647">
        <f>IF(COUNTIF($A$2:A4647,A4647)=1,1,0)</f>
        <v>1</v>
      </c>
    </row>
    <row r="4648" spans="1:43" x14ac:dyDescent="0.3">
      <c r="A4648" t="s">
        <v>17191</v>
      </c>
      <c r="C4648" t="s">
        <v>6255</v>
      </c>
      <c r="D4648" s="1">
        <v>46290</v>
      </c>
      <c r="E4648" t="s">
        <v>11819</v>
      </c>
      <c r="F4648" t="s">
        <v>9</v>
      </c>
      <c r="G4648">
        <v>2499</v>
      </c>
      <c r="H4648">
        <v>7.5</v>
      </c>
      <c r="I4648">
        <v>1.35</v>
      </c>
      <c r="J4648">
        <v>2490.15</v>
      </c>
      <c r="K4648" s="1">
        <v>46292</v>
      </c>
      <c r="L4648" t="s">
        <v>17071</v>
      </c>
      <c r="M4648">
        <f t="shared" si="864"/>
        <v>1</v>
      </c>
      <c r="N4648">
        <f>COUNTIF(Orders!$A:$A,C4648)</f>
        <v>1</v>
      </c>
      <c r="P4648">
        <f>COUNTIF(Orders!$H:$H,UPPER(SUBSTITUTE(TRIM(C4648),"-","")))</f>
        <v>1</v>
      </c>
      <c r="R4648" t="str">
        <f t="shared" si="865"/>
        <v>Matched Order Reference</v>
      </c>
      <c r="S4648">
        <f t="shared" si="866"/>
        <v>1</v>
      </c>
      <c r="V4648" cm="1">
        <f t="array" ref="V4648">IF(E4648&lt;&gt;"CAPTURE",0,SUMPRODUCT((MDR_Rates!$A$2:$A$10=F4648)*(G4648&gt;MDR_Rates!$B$2:$B$10)*((MDR_Rates!$C$2:$C$10="")+(G4648&lt;=MDR_Rates!$C$2:$C$10))*MDR_Rates!$D$2:$D$10))</f>
        <v>0.3</v>
      </c>
      <c r="W4648">
        <f t="shared" si="867"/>
        <v>7.5</v>
      </c>
      <c r="X4648">
        <f t="shared" si="868"/>
        <v>1.35</v>
      </c>
      <c r="Y4648">
        <f t="shared" si="869"/>
        <v>0</v>
      </c>
      <c r="Z4648">
        <f t="shared" si="870"/>
        <v>0</v>
      </c>
      <c r="AG4648" t="str">
        <f t="shared" si="871"/>
        <v/>
      </c>
      <c r="AI4648" t="str">
        <f t="shared" si="872"/>
        <v/>
      </c>
      <c r="AJ4648" t="str">
        <f t="shared" si="873"/>
        <v/>
      </c>
      <c r="AK4648" t="str">
        <f t="shared" si="874"/>
        <v>ORD26003146</v>
      </c>
      <c r="AL4648">
        <f>IF(E4648&lt;&gt;"CAPTURE","",COUNTIF(Orders!$H:$H,AK4648))</f>
        <v>1</v>
      </c>
      <c r="AP4648" t="str">
        <f t="shared" si="875"/>
        <v>Matched to Order</v>
      </c>
      <c r="AQ4648">
        <f>IF(COUNTIF($A$2:A4648,A4648)=1,1,0)</f>
        <v>1</v>
      </c>
    </row>
    <row r="4649" spans="1:43" x14ac:dyDescent="0.3">
      <c r="A4649" t="s">
        <v>17192</v>
      </c>
      <c r="C4649" t="s">
        <v>6363</v>
      </c>
      <c r="D4649" s="1">
        <v>46290</v>
      </c>
      <c r="E4649" t="s">
        <v>11819</v>
      </c>
      <c r="F4649" t="s">
        <v>17</v>
      </c>
      <c r="G4649">
        <v>3998</v>
      </c>
      <c r="H4649">
        <v>63.97</v>
      </c>
      <c r="I4649">
        <v>11.51</v>
      </c>
      <c r="J4649">
        <v>3922.52</v>
      </c>
      <c r="K4649" s="1">
        <v>46292</v>
      </c>
      <c r="L4649" t="s">
        <v>17071</v>
      </c>
      <c r="M4649">
        <f t="shared" si="864"/>
        <v>1</v>
      </c>
      <c r="N4649">
        <f>COUNTIF(Orders!$A:$A,C4649)</f>
        <v>1</v>
      </c>
      <c r="P4649">
        <f>COUNTIF(Orders!$H:$H,UPPER(SUBSTITUTE(TRIM(C4649),"-","")))</f>
        <v>1</v>
      </c>
      <c r="R4649" t="str">
        <f t="shared" si="865"/>
        <v>Matched Order Reference</v>
      </c>
      <c r="S4649">
        <f t="shared" si="866"/>
        <v>1</v>
      </c>
      <c r="V4649" cm="1">
        <f t="array" ref="V4649">IF(E4649&lt;&gt;"CAPTURE",0,SUMPRODUCT((MDR_Rates!$A$2:$A$10=F4649)*(G4649&gt;MDR_Rates!$B$2:$B$10)*((MDR_Rates!$C$2:$C$10="")+(G4649&lt;=MDR_Rates!$C$2:$C$10))*MDR_Rates!$D$2:$D$10))</f>
        <v>1.6</v>
      </c>
      <c r="W4649">
        <f t="shared" si="867"/>
        <v>63.97</v>
      </c>
      <c r="X4649">
        <f t="shared" si="868"/>
        <v>11.51</v>
      </c>
      <c r="Y4649">
        <f t="shared" si="869"/>
        <v>0</v>
      </c>
      <c r="Z4649">
        <f t="shared" si="870"/>
        <v>0</v>
      </c>
      <c r="AG4649" t="str">
        <f t="shared" si="871"/>
        <v/>
      </c>
      <c r="AI4649" t="str">
        <f t="shared" si="872"/>
        <v/>
      </c>
      <c r="AJ4649" t="str">
        <f t="shared" si="873"/>
        <v/>
      </c>
      <c r="AK4649" t="str">
        <f t="shared" si="874"/>
        <v>ORD26003200</v>
      </c>
      <c r="AL4649">
        <f>IF(E4649&lt;&gt;"CAPTURE","",COUNTIF(Orders!$H:$H,AK4649))</f>
        <v>1</v>
      </c>
      <c r="AP4649" t="str">
        <f t="shared" si="875"/>
        <v>Matched to Order</v>
      </c>
      <c r="AQ4649">
        <f>IF(COUNTIF($A$2:A4649,A4649)=1,1,0)</f>
        <v>1</v>
      </c>
    </row>
    <row r="4650" spans="1:43" x14ac:dyDescent="0.3">
      <c r="A4650" t="s">
        <v>17193</v>
      </c>
      <c r="C4650" t="s">
        <v>17194</v>
      </c>
      <c r="D4650" s="1">
        <v>46290</v>
      </c>
      <c r="E4650" t="s">
        <v>11819</v>
      </c>
      <c r="F4650" t="s">
        <v>9</v>
      </c>
      <c r="G4650">
        <v>299</v>
      </c>
      <c r="H4650">
        <v>0</v>
      </c>
      <c r="I4650">
        <v>0</v>
      </c>
      <c r="J4650">
        <v>299</v>
      </c>
      <c r="K4650" s="1">
        <v>46292</v>
      </c>
      <c r="L4650" t="s">
        <v>17071</v>
      </c>
      <c r="M4650">
        <f t="shared" si="864"/>
        <v>1</v>
      </c>
      <c r="N4650">
        <f>COUNTIF(Orders!$A:$A,C4650)</f>
        <v>1</v>
      </c>
      <c r="P4650">
        <f>COUNTIF(Orders!$H:$H,UPPER(SUBSTITUTE(TRIM(C4650),"-","")))</f>
        <v>1</v>
      </c>
      <c r="R4650" t="str">
        <f t="shared" si="865"/>
        <v>Matched Order Reference</v>
      </c>
      <c r="S4650">
        <f t="shared" si="866"/>
        <v>1</v>
      </c>
      <c r="V4650" cm="1">
        <f t="array" ref="V4650">IF(E4650&lt;&gt;"CAPTURE",0,SUMPRODUCT((MDR_Rates!$A$2:$A$10=F4650)*(G4650&gt;MDR_Rates!$B$2:$B$10)*((MDR_Rates!$C$2:$C$10="")+(G4650&lt;=MDR_Rates!$C$2:$C$10))*MDR_Rates!$D$2:$D$10))</f>
        <v>0</v>
      </c>
      <c r="W4650">
        <f t="shared" si="867"/>
        <v>0</v>
      </c>
      <c r="X4650">
        <f t="shared" si="868"/>
        <v>0</v>
      </c>
      <c r="Y4650">
        <f t="shared" si="869"/>
        <v>0</v>
      </c>
      <c r="Z4650">
        <f t="shared" si="870"/>
        <v>0</v>
      </c>
      <c r="AG4650" t="str">
        <f t="shared" si="871"/>
        <v/>
      </c>
      <c r="AI4650" t="str">
        <f t="shared" si="872"/>
        <v/>
      </c>
      <c r="AJ4650" t="str">
        <f t="shared" si="873"/>
        <v/>
      </c>
      <c r="AK4650" t="str">
        <f t="shared" si="874"/>
        <v>ORD26003212</v>
      </c>
      <c r="AL4650">
        <f>IF(E4650&lt;&gt;"CAPTURE","",COUNTIF(Orders!$H:$H,AK4650))</f>
        <v>1</v>
      </c>
      <c r="AP4650" t="str">
        <f t="shared" si="875"/>
        <v>Matched to Order</v>
      </c>
      <c r="AQ4650">
        <f>IF(COUNTIF($A$2:A4650,A4650)=1,1,0)</f>
        <v>1</v>
      </c>
    </row>
    <row r="4651" spans="1:43" x14ac:dyDescent="0.3">
      <c r="A4651" t="s">
        <v>17195</v>
      </c>
      <c r="C4651" t="s">
        <v>6410</v>
      </c>
      <c r="D4651" s="1">
        <v>46290</v>
      </c>
      <c r="E4651" t="s">
        <v>11819</v>
      </c>
      <c r="F4651" t="s">
        <v>17</v>
      </c>
      <c r="G4651">
        <v>4298</v>
      </c>
      <c r="H4651">
        <v>68.77</v>
      </c>
      <c r="I4651">
        <v>12.38</v>
      </c>
      <c r="J4651">
        <v>4216.8500000000004</v>
      </c>
      <c r="K4651" s="1">
        <v>46292</v>
      </c>
      <c r="L4651" t="s">
        <v>17071</v>
      </c>
      <c r="M4651">
        <f t="shared" si="864"/>
        <v>1</v>
      </c>
      <c r="N4651">
        <f>COUNTIF(Orders!$A:$A,C4651)</f>
        <v>1</v>
      </c>
      <c r="P4651">
        <f>COUNTIF(Orders!$H:$H,UPPER(SUBSTITUTE(TRIM(C4651),"-","")))</f>
        <v>1</v>
      </c>
      <c r="R4651" t="str">
        <f t="shared" si="865"/>
        <v>Matched Order Reference</v>
      </c>
      <c r="S4651">
        <f t="shared" si="866"/>
        <v>1</v>
      </c>
      <c r="V4651" cm="1">
        <f t="array" ref="V4651">IF(E4651&lt;&gt;"CAPTURE",0,SUMPRODUCT((MDR_Rates!$A$2:$A$10=F4651)*(G4651&gt;MDR_Rates!$B$2:$B$10)*((MDR_Rates!$C$2:$C$10="")+(G4651&lt;=MDR_Rates!$C$2:$C$10))*MDR_Rates!$D$2:$D$10))</f>
        <v>1.6</v>
      </c>
      <c r="W4651">
        <f t="shared" si="867"/>
        <v>68.77</v>
      </c>
      <c r="X4651">
        <f t="shared" si="868"/>
        <v>12.38</v>
      </c>
      <c r="Y4651">
        <f t="shared" si="869"/>
        <v>0</v>
      </c>
      <c r="Z4651">
        <f t="shared" si="870"/>
        <v>0</v>
      </c>
      <c r="AG4651" t="str">
        <f t="shared" si="871"/>
        <v/>
      </c>
      <c r="AI4651" t="str">
        <f t="shared" si="872"/>
        <v/>
      </c>
      <c r="AJ4651" t="str">
        <f t="shared" si="873"/>
        <v/>
      </c>
      <c r="AK4651" t="str">
        <f t="shared" si="874"/>
        <v>ORD26003224</v>
      </c>
      <c r="AL4651">
        <f>IF(E4651&lt;&gt;"CAPTURE","",COUNTIF(Orders!$H:$H,AK4651))</f>
        <v>1</v>
      </c>
      <c r="AP4651" t="str">
        <f t="shared" si="875"/>
        <v>Matched to Order</v>
      </c>
      <c r="AQ4651">
        <f>IF(COUNTIF($A$2:A4651,A4651)=1,1,0)</f>
        <v>1</v>
      </c>
    </row>
    <row r="4652" spans="1:43" x14ac:dyDescent="0.3">
      <c r="A4652" t="s">
        <v>17196</v>
      </c>
      <c r="C4652" t="s">
        <v>6437</v>
      </c>
      <c r="D4652" s="1">
        <v>46290</v>
      </c>
      <c r="E4652" t="s">
        <v>11819</v>
      </c>
      <c r="F4652" t="s">
        <v>9</v>
      </c>
      <c r="G4652">
        <v>299</v>
      </c>
      <c r="H4652">
        <v>0</v>
      </c>
      <c r="I4652">
        <v>0</v>
      </c>
      <c r="J4652">
        <v>299</v>
      </c>
      <c r="K4652" s="1">
        <v>46292</v>
      </c>
      <c r="L4652" t="s">
        <v>17071</v>
      </c>
      <c r="M4652">
        <f t="shared" si="864"/>
        <v>1</v>
      </c>
      <c r="N4652">
        <f>COUNTIF(Orders!$A:$A,C4652)</f>
        <v>1</v>
      </c>
      <c r="P4652">
        <f>COUNTIF(Orders!$H:$H,UPPER(SUBSTITUTE(TRIM(C4652),"-","")))</f>
        <v>1</v>
      </c>
      <c r="R4652" t="str">
        <f t="shared" si="865"/>
        <v>Matched Order Reference</v>
      </c>
      <c r="S4652">
        <f t="shared" si="866"/>
        <v>1</v>
      </c>
      <c r="V4652" cm="1">
        <f t="array" ref="V4652">IF(E4652&lt;&gt;"CAPTURE",0,SUMPRODUCT((MDR_Rates!$A$2:$A$10=F4652)*(G4652&gt;MDR_Rates!$B$2:$B$10)*((MDR_Rates!$C$2:$C$10="")+(G4652&lt;=MDR_Rates!$C$2:$C$10))*MDR_Rates!$D$2:$D$10))</f>
        <v>0</v>
      </c>
      <c r="W4652">
        <f t="shared" si="867"/>
        <v>0</v>
      </c>
      <c r="X4652">
        <f t="shared" si="868"/>
        <v>0</v>
      </c>
      <c r="Y4652">
        <f t="shared" si="869"/>
        <v>0</v>
      </c>
      <c r="Z4652">
        <f t="shared" si="870"/>
        <v>0</v>
      </c>
      <c r="AG4652" t="str">
        <f t="shared" si="871"/>
        <v/>
      </c>
      <c r="AI4652" t="str">
        <f t="shared" si="872"/>
        <v/>
      </c>
      <c r="AJ4652" t="str">
        <f t="shared" si="873"/>
        <v/>
      </c>
      <c r="AK4652" t="str">
        <f t="shared" si="874"/>
        <v>ORD26003238</v>
      </c>
      <c r="AL4652">
        <f>IF(E4652&lt;&gt;"CAPTURE","",COUNTIF(Orders!$H:$H,AK4652))</f>
        <v>1</v>
      </c>
      <c r="AP4652" t="str">
        <f t="shared" si="875"/>
        <v>Matched to Order</v>
      </c>
      <c r="AQ4652">
        <f>IF(COUNTIF($A$2:A4652,A4652)=1,1,0)</f>
        <v>1</v>
      </c>
    </row>
    <row r="4653" spans="1:43" x14ac:dyDescent="0.3">
      <c r="A4653" t="s">
        <v>17197</v>
      </c>
      <c r="C4653" t="s">
        <v>6488</v>
      </c>
      <c r="D4653" s="1">
        <v>46290</v>
      </c>
      <c r="E4653" t="s">
        <v>11819</v>
      </c>
      <c r="F4653" t="s">
        <v>9</v>
      </c>
      <c r="G4653">
        <v>299</v>
      </c>
      <c r="H4653">
        <v>0</v>
      </c>
      <c r="I4653">
        <v>0</v>
      </c>
      <c r="J4653">
        <v>299</v>
      </c>
      <c r="K4653" s="1">
        <v>46292</v>
      </c>
      <c r="L4653" t="s">
        <v>17071</v>
      </c>
      <c r="M4653">
        <f t="shared" si="864"/>
        <v>1</v>
      </c>
      <c r="N4653">
        <f>COUNTIF(Orders!$A:$A,C4653)</f>
        <v>1</v>
      </c>
      <c r="P4653">
        <f>COUNTIF(Orders!$H:$H,UPPER(SUBSTITUTE(TRIM(C4653),"-","")))</f>
        <v>1</v>
      </c>
      <c r="R4653" t="str">
        <f t="shared" si="865"/>
        <v>Matched Order Reference</v>
      </c>
      <c r="S4653">
        <f t="shared" si="866"/>
        <v>1</v>
      </c>
      <c r="V4653" cm="1">
        <f t="array" ref="V4653">IF(E4653&lt;&gt;"CAPTURE",0,SUMPRODUCT((MDR_Rates!$A$2:$A$10=F4653)*(G4653&gt;MDR_Rates!$B$2:$B$10)*((MDR_Rates!$C$2:$C$10="")+(G4653&lt;=MDR_Rates!$C$2:$C$10))*MDR_Rates!$D$2:$D$10))</f>
        <v>0</v>
      </c>
      <c r="W4653">
        <f t="shared" si="867"/>
        <v>0</v>
      </c>
      <c r="X4653">
        <f t="shared" si="868"/>
        <v>0</v>
      </c>
      <c r="Y4653">
        <f t="shared" si="869"/>
        <v>0</v>
      </c>
      <c r="Z4653">
        <f t="shared" si="870"/>
        <v>0</v>
      </c>
      <c r="AG4653" t="str">
        <f t="shared" si="871"/>
        <v/>
      </c>
      <c r="AI4653" t="str">
        <f t="shared" si="872"/>
        <v/>
      </c>
      <c r="AJ4653" t="str">
        <f t="shared" si="873"/>
        <v/>
      </c>
      <c r="AK4653" t="str">
        <f t="shared" si="874"/>
        <v>ORD26003264</v>
      </c>
      <c r="AL4653">
        <f>IF(E4653&lt;&gt;"CAPTURE","",COUNTIF(Orders!$H:$H,AK4653))</f>
        <v>1</v>
      </c>
      <c r="AP4653" t="str">
        <f t="shared" si="875"/>
        <v>Matched to Order</v>
      </c>
      <c r="AQ4653">
        <f>IF(COUNTIF($A$2:A4653,A4653)=1,1,0)</f>
        <v>1</v>
      </c>
    </row>
    <row r="4654" spans="1:43" x14ac:dyDescent="0.3">
      <c r="A4654" t="s">
        <v>17198</v>
      </c>
      <c r="C4654" t="s">
        <v>6583</v>
      </c>
      <c r="D4654" s="1">
        <v>46290</v>
      </c>
      <c r="E4654" t="s">
        <v>11819</v>
      </c>
      <c r="F4654" t="s">
        <v>44</v>
      </c>
      <c r="G4654">
        <v>3298</v>
      </c>
      <c r="H4654">
        <v>56.07</v>
      </c>
      <c r="I4654">
        <v>10.09</v>
      </c>
      <c r="J4654">
        <v>3231.84</v>
      </c>
      <c r="K4654" s="1">
        <v>46292</v>
      </c>
      <c r="L4654" t="s">
        <v>17071</v>
      </c>
      <c r="M4654">
        <f t="shared" si="864"/>
        <v>1</v>
      </c>
      <c r="N4654">
        <f>COUNTIF(Orders!$A:$A,C4654)</f>
        <v>1</v>
      </c>
      <c r="P4654">
        <f>COUNTIF(Orders!$H:$H,UPPER(SUBSTITUTE(TRIM(C4654),"-","")))</f>
        <v>1</v>
      </c>
      <c r="R4654" t="str">
        <f t="shared" si="865"/>
        <v>Matched Order Reference</v>
      </c>
      <c r="S4654">
        <f t="shared" si="866"/>
        <v>1</v>
      </c>
      <c r="V4654" cm="1">
        <f t="array" ref="V4654">IF(E4654&lt;&gt;"CAPTURE",0,SUMPRODUCT((MDR_Rates!$A$2:$A$10=F4654)*(G4654&gt;MDR_Rates!$B$2:$B$10)*((MDR_Rates!$C$2:$C$10="")+(G4654&lt;=MDR_Rates!$C$2:$C$10))*MDR_Rates!$D$2:$D$10))</f>
        <v>1.7</v>
      </c>
      <c r="W4654">
        <f t="shared" si="867"/>
        <v>56.07</v>
      </c>
      <c r="X4654">
        <f t="shared" si="868"/>
        <v>10.09</v>
      </c>
      <c r="Y4654">
        <f t="shared" si="869"/>
        <v>0</v>
      </c>
      <c r="Z4654">
        <f t="shared" si="870"/>
        <v>0</v>
      </c>
      <c r="AG4654" t="str">
        <f t="shared" si="871"/>
        <v/>
      </c>
      <c r="AI4654" t="str">
        <f t="shared" si="872"/>
        <v/>
      </c>
      <c r="AJ4654" t="str">
        <f t="shared" si="873"/>
        <v/>
      </c>
      <c r="AK4654" t="str">
        <f t="shared" si="874"/>
        <v>ORD26003312</v>
      </c>
      <c r="AL4654">
        <f>IF(E4654&lt;&gt;"CAPTURE","",COUNTIF(Orders!$H:$H,AK4654))</f>
        <v>1</v>
      </c>
      <c r="AP4654" t="str">
        <f t="shared" si="875"/>
        <v>Matched to Order</v>
      </c>
      <c r="AQ4654">
        <f>IF(COUNTIF($A$2:A4654,A4654)=1,1,0)</f>
        <v>1</v>
      </c>
    </row>
    <row r="4655" spans="1:43" x14ac:dyDescent="0.3">
      <c r="A4655" t="s">
        <v>17199</v>
      </c>
      <c r="C4655" t="s">
        <v>6612</v>
      </c>
      <c r="D4655" s="1">
        <v>46290</v>
      </c>
      <c r="E4655" t="s">
        <v>11819</v>
      </c>
      <c r="F4655" t="s">
        <v>17</v>
      </c>
      <c r="G4655">
        <v>6798</v>
      </c>
      <c r="H4655">
        <v>108.77</v>
      </c>
      <c r="I4655">
        <v>19.579999999999998</v>
      </c>
      <c r="J4655">
        <v>6669.65</v>
      </c>
      <c r="K4655" s="1">
        <v>46292</v>
      </c>
      <c r="L4655" t="s">
        <v>17071</v>
      </c>
      <c r="M4655">
        <f t="shared" si="864"/>
        <v>1</v>
      </c>
      <c r="N4655">
        <f>COUNTIF(Orders!$A:$A,C4655)</f>
        <v>1</v>
      </c>
      <c r="P4655">
        <f>COUNTIF(Orders!$H:$H,UPPER(SUBSTITUTE(TRIM(C4655),"-","")))</f>
        <v>1</v>
      </c>
      <c r="R4655" t="str">
        <f t="shared" si="865"/>
        <v>Matched Order Reference</v>
      </c>
      <c r="S4655">
        <f t="shared" si="866"/>
        <v>1</v>
      </c>
      <c r="V4655" cm="1">
        <f t="array" ref="V4655">IF(E4655&lt;&gt;"CAPTURE",0,SUMPRODUCT((MDR_Rates!$A$2:$A$10=F4655)*(G4655&gt;MDR_Rates!$B$2:$B$10)*((MDR_Rates!$C$2:$C$10="")+(G4655&lt;=MDR_Rates!$C$2:$C$10))*MDR_Rates!$D$2:$D$10))</f>
        <v>1.6</v>
      </c>
      <c r="W4655">
        <f t="shared" si="867"/>
        <v>108.77</v>
      </c>
      <c r="X4655">
        <f t="shared" si="868"/>
        <v>19.579999999999998</v>
      </c>
      <c r="Y4655">
        <f t="shared" si="869"/>
        <v>0</v>
      </c>
      <c r="Z4655">
        <f t="shared" si="870"/>
        <v>0</v>
      </c>
      <c r="AG4655" t="str">
        <f t="shared" si="871"/>
        <v/>
      </c>
      <c r="AI4655" t="str">
        <f t="shared" si="872"/>
        <v/>
      </c>
      <c r="AJ4655" t="str">
        <f t="shared" si="873"/>
        <v/>
      </c>
      <c r="AK4655" t="str">
        <f t="shared" si="874"/>
        <v>ORD26003327</v>
      </c>
      <c r="AL4655">
        <f>IF(E4655&lt;&gt;"CAPTURE","",COUNTIF(Orders!$H:$H,AK4655))</f>
        <v>1</v>
      </c>
      <c r="AP4655" t="str">
        <f t="shared" si="875"/>
        <v>Matched to Order</v>
      </c>
      <c r="AQ4655">
        <f>IF(COUNTIF($A$2:A4655,A4655)=1,1,0)</f>
        <v>1</v>
      </c>
    </row>
    <row r="4656" spans="1:43" x14ac:dyDescent="0.3">
      <c r="A4656" t="s">
        <v>17200</v>
      </c>
      <c r="C4656" t="s">
        <v>6744</v>
      </c>
      <c r="D4656" s="1">
        <v>46290</v>
      </c>
      <c r="E4656" t="s">
        <v>11819</v>
      </c>
      <c r="F4656" t="s">
        <v>44</v>
      </c>
      <c r="G4656">
        <v>6797</v>
      </c>
      <c r="H4656">
        <v>115.55</v>
      </c>
      <c r="I4656">
        <v>20.8</v>
      </c>
      <c r="J4656">
        <v>6660.65</v>
      </c>
      <c r="K4656" s="1">
        <v>46292</v>
      </c>
      <c r="L4656" t="s">
        <v>17071</v>
      </c>
      <c r="M4656">
        <f t="shared" si="864"/>
        <v>1</v>
      </c>
      <c r="N4656">
        <f>COUNTIF(Orders!$A:$A,C4656)</f>
        <v>1</v>
      </c>
      <c r="P4656">
        <f>COUNTIF(Orders!$H:$H,UPPER(SUBSTITUTE(TRIM(C4656),"-","")))</f>
        <v>1</v>
      </c>
      <c r="R4656" t="str">
        <f t="shared" si="865"/>
        <v>Matched Order Reference</v>
      </c>
      <c r="S4656">
        <f t="shared" si="866"/>
        <v>1</v>
      </c>
      <c r="V4656" cm="1">
        <f t="array" ref="V4656">IF(E4656&lt;&gt;"CAPTURE",0,SUMPRODUCT((MDR_Rates!$A$2:$A$10=F4656)*(G4656&gt;MDR_Rates!$B$2:$B$10)*((MDR_Rates!$C$2:$C$10="")+(G4656&lt;=MDR_Rates!$C$2:$C$10))*MDR_Rates!$D$2:$D$10))</f>
        <v>1.7</v>
      </c>
      <c r="W4656">
        <f t="shared" si="867"/>
        <v>115.55</v>
      </c>
      <c r="X4656">
        <f t="shared" si="868"/>
        <v>20.8</v>
      </c>
      <c r="Y4656">
        <f t="shared" si="869"/>
        <v>0</v>
      </c>
      <c r="Z4656">
        <f t="shared" si="870"/>
        <v>0</v>
      </c>
      <c r="AG4656" t="str">
        <f t="shared" si="871"/>
        <v/>
      </c>
      <c r="AI4656" t="str">
        <f t="shared" si="872"/>
        <v/>
      </c>
      <c r="AJ4656" t="str">
        <f t="shared" si="873"/>
        <v/>
      </c>
      <c r="AK4656" t="str">
        <f t="shared" si="874"/>
        <v>ORD26003393</v>
      </c>
      <c r="AL4656">
        <f>IF(E4656&lt;&gt;"CAPTURE","",COUNTIF(Orders!$H:$H,AK4656))</f>
        <v>1</v>
      </c>
      <c r="AP4656" t="str">
        <f t="shared" si="875"/>
        <v>Matched to Order</v>
      </c>
      <c r="AQ4656">
        <f>IF(COUNTIF($A$2:A4656,A4656)=1,1,0)</f>
        <v>1</v>
      </c>
    </row>
    <row r="4657" spans="1:43" x14ac:dyDescent="0.3">
      <c r="A4657" t="s">
        <v>17201</v>
      </c>
      <c r="C4657" t="s">
        <v>6888</v>
      </c>
      <c r="D4657" s="1">
        <v>46290</v>
      </c>
      <c r="E4657" t="s">
        <v>11819</v>
      </c>
      <c r="F4657" t="s">
        <v>9</v>
      </c>
      <c r="G4657">
        <v>1148</v>
      </c>
      <c r="H4657">
        <v>0</v>
      </c>
      <c r="I4657">
        <v>0</v>
      </c>
      <c r="J4657">
        <v>1148</v>
      </c>
      <c r="K4657" s="1">
        <v>46292</v>
      </c>
      <c r="L4657" t="s">
        <v>17071</v>
      </c>
      <c r="M4657">
        <f t="shared" si="864"/>
        <v>1</v>
      </c>
      <c r="N4657">
        <f>COUNTIF(Orders!$A:$A,C4657)</f>
        <v>1</v>
      </c>
      <c r="P4657">
        <f>COUNTIF(Orders!$H:$H,UPPER(SUBSTITUTE(TRIM(C4657),"-","")))</f>
        <v>1</v>
      </c>
      <c r="R4657" t="str">
        <f t="shared" si="865"/>
        <v>Matched Order Reference</v>
      </c>
      <c r="S4657">
        <f t="shared" si="866"/>
        <v>1</v>
      </c>
      <c r="V4657" cm="1">
        <f t="array" ref="V4657">IF(E4657&lt;&gt;"CAPTURE",0,SUMPRODUCT((MDR_Rates!$A$2:$A$10=F4657)*(G4657&gt;MDR_Rates!$B$2:$B$10)*((MDR_Rates!$C$2:$C$10="")+(G4657&lt;=MDR_Rates!$C$2:$C$10))*MDR_Rates!$D$2:$D$10))</f>
        <v>0</v>
      </c>
      <c r="W4657">
        <f t="shared" si="867"/>
        <v>0</v>
      </c>
      <c r="X4657">
        <f t="shared" si="868"/>
        <v>0</v>
      </c>
      <c r="Y4657">
        <f t="shared" si="869"/>
        <v>0</v>
      </c>
      <c r="Z4657">
        <f t="shared" si="870"/>
        <v>0</v>
      </c>
      <c r="AG4657" t="str">
        <f t="shared" si="871"/>
        <v/>
      </c>
      <c r="AI4657" t="str">
        <f t="shared" si="872"/>
        <v/>
      </c>
      <c r="AJ4657" t="str">
        <f t="shared" si="873"/>
        <v/>
      </c>
      <c r="AK4657" t="str">
        <f t="shared" si="874"/>
        <v>ORD26003465</v>
      </c>
      <c r="AL4657">
        <f>IF(E4657&lt;&gt;"CAPTURE","",COUNTIF(Orders!$H:$H,AK4657))</f>
        <v>1</v>
      </c>
      <c r="AP4657" t="str">
        <f t="shared" si="875"/>
        <v>Matched to Order</v>
      </c>
      <c r="AQ4657">
        <f>IF(COUNTIF($A$2:A4657,A4657)=1,1,0)</f>
        <v>1</v>
      </c>
    </row>
    <row r="4658" spans="1:43" x14ac:dyDescent="0.3">
      <c r="A4658" t="s">
        <v>17202</v>
      </c>
      <c r="C4658" t="s">
        <v>7038</v>
      </c>
      <c r="D4658" s="1">
        <v>46290</v>
      </c>
      <c r="E4658" t="s">
        <v>11819</v>
      </c>
      <c r="F4658" t="s">
        <v>9</v>
      </c>
      <c r="G4658">
        <v>7999</v>
      </c>
      <c r="H4658">
        <v>24</v>
      </c>
      <c r="I4658">
        <v>4.32</v>
      </c>
      <c r="J4658">
        <v>7970.68</v>
      </c>
      <c r="K4658" s="1">
        <v>46292</v>
      </c>
      <c r="L4658" t="s">
        <v>17071</v>
      </c>
      <c r="M4658">
        <f t="shared" si="864"/>
        <v>1</v>
      </c>
      <c r="N4658">
        <f>COUNTIF(Orders!$A:$A,C4658)</f>
        <v>1</v>
      </c>
      <c r="P4658">
        <f>COUNTIF(Orders!$H:$H,UPPER(SUBSTITUTE(TRIM(C4658),"-","")))</f>
        <v>1</v>
      </c>
      <c r="R4658" t="str">
        <f t="shared" si="865"/>
        <v>Matched Order Reference</v>
      </c>
      <c r="S4658">
        <f t="shared" si="866"/>
        <v>1</v>
      </c>
      <c r="V4658" cm="1">
        <f t="array" ref="V4658">IF(E4658&lt;&gt;"CAPTURE",0,SUMPRODUCT((MDR_Rates!$A$2:$A$10=F4658)*(G4658&gt;MDR_Rates!$B$2:$B$10)*((MDR_Rates!$C$2:$C$10="")+(G4658&lt;=MDR_Rates!$C$2:$C$10))*MDR_Rates!$D$2:$D$10))</f>
        <v>0.3</v>
      </c>
      <c r="W4658">
        <f t="shared" si="867"/>
        <v>24</v>
      </c>
      <c r="X4658">
        <f t="shared" si="868"/>
        <v>4.32</v>
      </c>
      <c r="Y4658">
        <f t="shared" si="869"/>
        <v>0</v>
      </c>
      <c r="Z4658">
        <f t="shared" si="870"/>
        <v>0</v>
      </c>
      <c r="AG4658" t="str">
        <f t="shared" si="871"/>
        <v/>
      </c>
      <c r="AI4658" t="str">
        <f t="shared" si="872"/>
        <v/>
      </c>
      <c r="AJ4658" t="str">
        <f t="shared" si="873"/>
        <v/>
      </c>
      <c r="AK4658" t="str">
        <f t="shared" si="874"/>
        <v>ORD26003542</v>
      </c>
      <c r="AL4658">
        <f>IF(E4658&lt;&gt;"CAPTURE","",COUNTIF(Orders!$H:$H,AK4658))</f>
        <v>1</v>
      </c>
      <c r="AP4658" t="str">
        <f t="shared" si="875"/>
        <v>Matched to Order</v>
      </c>
      <c r="AQ4658">
        <f>IF(COUNTIF($A$2:A4658,A4658)=1,1,0)</f>
        <v>1</v>
      </c>
    </row>
    <row r="4659" spans="1:43" x14ac:dyDescent="0.3">
      <c r="A4659" t="s">
        <v>17203</v>
      </c>
      <c r="C4659" t="s">
        <v>7171</v>
      </c>
      <c r="D4659" s="1">
        <v>46290</v>
      </c>
      <c r="E4659" t="s">
        <v>11819</v>
      </c>
      <c r="F4659" t="s">
        <v>17</v>
      </c>
      <c r="G4659">
        <v>499</v>
      </c>
      <c r="H4659">
        <v>8.98</v>
      </c>
      <c r="I4659">
        <v>1.62</v>
      </c>
      <c r="J4659">
        <v>488.4</v>
      </c>
      <c r="K4659" s="1">
        <v>46292</v>
      </c>
      <c r="L4659" t="s">
        <v>17071</v>
      </c>
      <c r="M4659">
        <f t="shared" si="864"/>
        <v>1</v>
      </c>
      <c r="N4659">
        <f>COUNTIF(Orders!$A:$A,C4659)</f>
        <v>1</v>
      </c>
      <c r="P4659">
        <f>COUNTIF(Orders!$H:$H,UPPER(SUBSTITUTE(TRIM(C4659),"-","")))</f>
        <v>1</v>
      </c>
      <c r="R4659" t="str">
        <f t="shared" si="865"/>
        <v>Matched Order Reference</v>
      </c>
      <c r="S4659">
        <f t="shared" si="866"/>
        <v>1</v>
      </c>
      <c r="V4659" cm="1">
        <f t="array" ref="V4659">IF(E4659&lt;&gt;"CAPTURE",0,SUMPRODUCT((MDR_Rates!$A$2:$A$10=F4659)*(G4659&gt;MDR_Rates!$B$2:$B$10)*((MDR_Rates!$C$2:$C$10="")+(G4659&lt;=MDR_Rates!$C$2:$C$10))*MDR_Rates!$D$2:$D$10))</f>
        <v>1.8</v>
      </c>
      <c r="W4659">
        <f t="shared" si="867"/>
        <v>8.98</v>
      </c>
      <c r="X4659">
        <f t="shared" si="868"/>
        <v>1.62</v>
      </c>
      <c r="Y4659">
        <f t="shared" si="869"/>
        <v>0</v>
      </c>
      <c r="Z4659">
        <f t="shared" si="870"/>
        <v>0</v>
      </c>
      <c r="AG4659" t="str">
        <f t="shared" si="871"/>
        <v/>
      </c>
      <c r="AI4659" t="str">
        <f t="shared" si="872"/>
        <v/>
      </c>
      <c r="AJ4659" t="str">
        <f t="shared" si="873"/>
        <v/>
      </c>
      <c r="AK4659" t="str">
        <f t="shared" si="874"/>
        <v>ORD26003610</v>
      </c>
      <c r="AL4659">
        <f>IF(E4659&lt;&gt;"CAPTURE","",COUNTIF(Orders!$H:$H,AK4659))</f>
        <v>1</v>
      </c>
      <c r="AP4659" t="str">
        <f t="shared" si="875"/>
        <v>Matched to Order</v>
      </c>
      <c r="AQ4659">
        <f>IF(COUNTIF($A$2:A4659,A4659)=1,1,0)</f>
        <v>1</v>
      </c>
    </row>
    <row r="4660" spans="1:43" x14ac:dyDescent="0.3">
      <c r="A4660" t="s">
        <v>17204</v>
      </c>
      <c r="C4660" t="s">
        <v>17205</v>
      </c>
      <c r="D4660" s="1">
        <v>46290</v>
      </c>
      <c r="E4660" t="s">
        <v>11819</v>
      </c>
      <c r="F4660" t="s">
        <v>9</v>
      </c>
      <c r="G4660">
        <v>2798</v>
      </c>
      <c r="H4660">
        <v>8.39</v>
      </c>
      <c r="I4660">
        <v>1.51</v>
      </c>
      <c r="J4660">
        <v>2788.1</v>
      </c>
      <c r="K4660" s="1">
        <v>46292</v>
      </c>
      <c r="L4660" t="s">
        <v>17071</v>
      </c>
      <c r="M4660">
        <f t="shared" si="864"/>
        <v>1</v>
      </c>
      <c r="N4660">
        <f>COUNTIF(Orders!$A:$A,C4660)</f>
        <v>0</v>
      </c>
      <c r="P4660">
        <f>COUNTIF(Orders!$H:$H,UPPER(SUBSTITUTE(TRIM(C4660),"-","")))</f>
        <v>1</v>
      </c>
      <c r="R4660" t="str">
        <f t="shared" si="865"/>
        <v>Matched Order Reference</v>
      </c>
      <c r="S4660">
        <f t="shared" si="866"/>
        <v>1</v>
      </c>
      <c r="V4660" cm="1">
        <f t="array" ref="V4660">IF(E4660&lt;&gt;"CAPTURE",0,SUMPRODUCT((MDR_Rates!$A$2:$A$10=F4660)*(G4660&gt;MDR_Rates!$B$2:$B$10)*((MDR_Rates!$C$2:$C$10="")+(G4660&lt;=MDR_Rates!$C$2:$C$10))*MDR_Rates!$D$2:$D$10))</f>
        <v>0.3</v>
      </c>
      <c r="W4660">
        <f t="shared" si="867"/>
        <v>8.39</v>
      </c>
      <c r="X4660">
        <f t="shared" si="868"/>
        <v>1.51</v>
      </c>
      <c r="Y4660">
        <f t="shared" si="869"/>
        <v>0</v>
      </c>
      <c r="Z4660">
        <f t="shared" si="870"/>
        <v>0</v>
      </c>
      <c r="AG4660" t="str">
        <f t="shared" si="871"/>
        <v/>
      </c>
      <c r="AI4660" t="str">
        <f t="shared" si="872"/>
        <v/>
      </c>
      <c r="AJ4660" t="str">
        <f t="shared" si="873"/>
        <v/>
      </c>
      <c r="AK4660" t="str">
        <f t="shared" si="874"/>
        <v>ORD26003611</v>
      </c>
      <c r="AL4660">
        <f>IF(E4660&lt;&gt;"CAPTURE","",COUNTIF(Orders!$H:$H,AK4660))</f>
        <v>1</v>
      </c>
      <c r="AP4660" t="str">
        <f t="shared" si="875"/>
        <v>Matched to Order</v>
      </c>
      <c r="AQ4660">
        <f>IF(COUNTIF($A$2:A4660,A4660)=1,1,0)</f>
        <v>1</v>
      </c>
    </row>
    <row r="4661" spans="1:43" x14ac:dyDescent="0.3">
      <c r="A4661" t="s">
        <v>17206</v>
      </c>
      <c r="C4661" t="s">
        <v>17207</v>
      </c>
      <c r="D4661" s="1">
        <v>46290</v>
      </c>
      <c r="E4661" t="s">
        <v>11819</v>
      </c>
      <c r="F4661" t="s">
        <v>9</v>
      </c>
      <c r="G4661">
        <v>10998</v>
      </c>
      <c r="H4661">
        <v>32.99</v>
      </c>
      <c r="I4661">
        <v>5.94</v>
      </c>
      <c r="J4661">
        <v>10959.07</v>
      </c>
      <c r="K4661" s="1">
        <v>46292</v>
      </c>
      <c r="L4661" t="s">
        <v>17071</v>
      </c>
      <c r="M4661">
        <f t="shared" si="864"/>
        <v>1</v>
      </c>
      <c r="N4661">
        <f>COUNTIF(Orders!$A:$A,C4661)</f>
        <v>0</v>
      </c>
      <c r="P4661">
        <f>COUNTIF(Orders!$H:$H,UPPER(SUBSTITUTE(TRIM(C4661),"-","")))</f>
        <v>1</v>
      </c>
      <c r="R4661" t="str">
        <f t="shared" si="865"/>
        <v>Matched Order Reference</v>
      </c>
      <c r="S4661">
        <f t="shared" si="866"/>
        <v>1</v>
      </c>
      <c r="V4661" cm="1">
        <f t="array" ref="V4661">IF(E4661&lt;&gt;"CAPTURE",0,SUMPRODUCT((MDR_Rates!$A$2:$A$10=F4661)*(G4661&gt;MDR_Rates!$B$2:$B$10)*((MDR_Rates!$C$2:$C$10="")+(G4661&lt;=MDR_Rates!$C$2:$C$10))*MDR_Rates!$D$2:$D$10))</f>
        <v>0.3</v>
      </c>
      <c r="W4661">
        <f t="shared" si="867"/>
        <v>32.99</v>
      </c>
      <c r="X4661">
        <f t="shared" si="868"/>
        <v>5.94</v>
      </c>
      <c r="Y4661">
        <f t="shared" si="869"/>
        <v>0</v>
      </c>
      <c r="Z4661">
        <f t="shared" si="870"/>
        <v>0</v>
      </c>
      <c r="AG4661" t="str">
        <f t="shared" si="871"/>
        <v/>
      </c>
      <c r="AI4661" t="str">
        <f t="shared" si="872"/>
        <v/>
      </c>
      <c r="AJ4661" t="str">
        <f t="shared" si="873"/>
        <v/>
      </c>
      <c r="AK4661" t="str">
        <f t="shared" si="874"/>
        <v>ORD26003615</v>
      </c>
      <c r="AL4661">
        <f>IF(E4661&lt;&gt;"CAPTURE","",COUNTIF(Orders!$H:$H,AK4661))</f>
        <v>1</v>
      </c>
      <c r="AP4661" t="str">
        <f t="shared" si="875"/>
        <v>Matched to Order</v>
      </c>
      <c r="AQ4661">
        <f>IF(COUNTIF($A$2:A4661,A4661)=1,1,0)</f>
        <v>1</v>
      </c>
    </row>
    <row r="4662" spans="1:43" x14ac:dyDescent="0.3">
      <c r="A4662" t="s">
        <v>17208</v>
      </c>
      <c r="C4662" t="s">
        <v>7293</v>
      </c>
      <c r="D4662" s="1">
        <v>46290</v>
      </c>
      <c r="E4662" t="s">
        <v>11819</v>
      </c>
      <c r="F4662" t="s">
        <v>9</v>
      </c>
      <c r="G4662">
        <v>3098</v>
      </c>
      <c r="H4662">
        <v>9.2899999999999991</v>
      </c>
      <c r="I4662">
        <v>1.67</v>
      </c>
      <c r="J4662">
        <v>3087.04</v>
      </c>
      <c r="K4662" s="1">
        <v>46292</v>
      </c>
      <c r="L4662" t="s">
        <v>17071</v>
      </c>
      <c r="M4662">
        <f t="shared" si="864"/>
        <v>1</v>
      </c>
      <c r="N4662">
        <f>COUNTIF(Orders!$A:$A,C4662)</f>
        <v>1</v>
      </c>
      <c r="P4662">
        <f>COUNTIF(Orders!$H:$H,UPPER(SUBSTITUTE(TRIM(C4662),"-","")))</f>
        <v>1</v>
      </c>
      <c r="R4662" t="str">
        <f t="shared" si="865"/>
        <v>Matched Order Reference</v>
      </c>
      <c r="S4662">
        <f t="shared" si="866"/>
        <v>1</v>
      </c>
      <c r="V4662" cm="1">
        <f t="array" ref="V4662">IF(E4662&lt;&gt;"CAPTURE",0,SUMPRODUCT((MDR_Rates!$A$2:$A$10=F4662)*(G4662&gt;MDR_Rates!$B$2:$B$10)*((MDR_Rates!$C$2:$C$10="")+(G4662&lt;=MDR_Rates!$C$2:$C$10))*MDR_Rates!$D$2:$D$10))</f>
        <v>0.3</v>
      </c>
      <c r="W4662">
        <f t="shared" si="867"/>
        <v>9.2899999999999991</v>
      </c>
      <c r="X4662">
        <f t="shared" si="868"/>
        <v>1.67</v>
      </c>
      <c r="Y4662">
        <f t="shared" si="869"/>
        <v>0</v>
      </c>
      <c r="Z4662">
        <f t="shared" si="870"/>
        <v>0</v>
      </c>
      <c r="AG4662" t="str">
        <f t="shared" si="871"/>
        <v/>
      </c>
      <c r="AI4662" t="str">
        <f t="shared" si="872"/>
        <v/>
      </c>
      <c r="AJ4662" t="str">
        <f t="shared" si="873"/>
        <v/>
      </c>
      <c r="AK4662" t="str">
        <f t="shared" si="874"/>
        <v>ORD26003674</v>
      </c>
      <c r="AL4662">
        <f>IF(E4662&lt;&gt;"CAPTURE","",COUNTIF(Orders!$H:$H,AK4662))</f>
        <v>1</v>
      </c>
      <c r="AP4662" t="str">
        <f t="shared" si="875"/>
        <v>Matched to Order</v>
      </c>
      <c r="AQ4662">
        <f>IF(COUNTIF($A$2:A4662,A4662)=1,1,0)</f>
        <v>1</v>
      </c>
    </row>
    <row r="4663" spans="1:43" x14ac:dyDescent="0.3">
      <c r="A4663" t="s">
        <v>17209</v>
      </c>
      <c r="C4663" t="s">
        <v>7318</v>
      </c>
      <c r="D4663" s="1">
        <v>46290</v>
      </c>
      <c r="E4663" t="s">
        <v>11819</v>
      </c>
      <c r="F4663" t="s">
        <v>9</v>
      </c>
      <c r="G4663">
        <v>11597</v>
      </c>
      <c r="H4663">
        <v>34.79</v>
      </c>
      <c r="I4663">
        <v>6.26</v>
      </c>
      <c r="J4663">
        <v>11555.95</v>
      </c>
      <c r="K4663" s="1">
        <v>46292</v>
      </c>
      <c r="L4663" t="s">
        <v>17071</v>
      </c>
      <c r="M4663">
        <f t="shared" si="864"/>
        <v>1</v>
      </c>
      <c r="N4663">
        <f>COUNTIF(Orders!$A:$A,C4663)</f>
        <v>1</v>
      </c>
      <c r="P4663">
        <f>COUNTIF(Orders!$H:$H,UPPER(SUBSTITUTE(TRIM(C4663),"-","")))</f>
        <v>1</v>
      </c>
      <c r="R4663" t="str">
        <f t="shared" si="865"/>
        <v>Matched Order Reference</v>
      </c>
      <c r="S4663">
        <f t="shared" si="866"/>
        <v>1</v>
      </c>
      <c r="V4663" cm="1">
        <f t="array" ref="V4663">IF(E4663&lt;&gt;"CAPTURE",0,SUMPRODUCT((MDR_Rates!$A$2:$A$10=F4663)*(G4663&gt;MDR_Rates!$B$2:$B$10)*((MDR_Rates!$C$2:$C$10="")+(G4663&lt;=MDR_Rates!$C$2:$C$10))*MDR_Rates!$D$2:$D$10))</f>
        <v>0.3</v>
      </c>
      <c r="W4663">
        <f t="shared" si="867"/>
        <v>34.79</v>
      </c>
      <c r="X4663">
        <f t="shared" si="868"/>
        <v>6.26</v>
      </c>
      <c r="Y4663">
        <f t="shared" si="869"/>
        <v>0</v>
      </c>
      <c r="Z4663">
        <f t="shared" si="870"/>
        <v>0</v>
      </c>
      <c r="AG4663" t="str">
        <f t="shared" si="871"/>
        <v/>
      </c>
      <c r="AI4663" t="str">
        <f t="shared" si="872"/>
        <v/>
      </c>
      <c r="AJ4663" t="str">
        <f t="shared" si="873"/>
        <v/>
      </c>
      <c r="AK4663" t="str">
        <f t="shared" si="874"/>
        <v>ORD26003687</v>
      </c>
      <c r="AL4663">
        <f>IF(E4663&lt;&gt;"CAPTURE","",COUNTIF(Orders!$H:$H,AK4663))</f>
        <v>1</v>
      </c>
      <c r="AP4663" t="str">
        <f t="shared" si="875"/>
        <v>Matched to Order</v>
      </c>
      <c r="AQ4663">
        <f>IF(COUNTIF($A$2:A4663,A4663)=1,1,0)</f>
        <v>1</v>
      </c>
    </row>
    <row r="4664" spans="1:43" x14ac:dyDescent="0.3">
      <c r="A4664" t="s">
        <v>17210</v>
      </c>
      <c r="C4664" t="s">
        <v>7352</v>
      </c>
      <c r="D4664" s="1">
        <v>46290</v>
      </c>
      <c r="E4664" t="s">
        <v>11819</v>
      </c>
      <c r="F4664" t="s">
        <v>9</v>
      </c>
      <c r="G4664">
        <v>2499</v>
      </c>
      <c r="H4664">
        <v>7.5</v>
      </c>
      <c r="I4664">
        <v>1.35</v>
      </c>
      <c r="J4664">
        <v>2490.15</v>
      </c>
      <c r="K4664" s="1">
        <v>46292</v>
      </c>
      <c r="L4664" t="s">
        <v>17071</v>
      </c>
      <c r="M4664">
        <f t="shared" si="864"/>
        <v>1</v>
      </c>
      <c r="N4664">
        <f>COUNTIF(Orders!$A:$A,C4664)</f>
        <v>1</v>
      </c>
      <c r="P4664">
        <f>COUNTIF(Orders!$H:$H,UPPER(SUBSTITUTE(TRIM(C4664),"-","")))</f>
        <v>1</v>
      </c>
      <c r="R4664" t="str">
        <f t="shared" si="865"/>
        <v>Matched Order Reference</v>
      </c>
      <c r="S4664">
        <f t="shared" si="866"/>
        <v>1</v>
      </c>
      <c r="V4664" cm="1">
        <f t="array" ref="V4664">IF(E4664&lt;&gt;"CAPTURE",0,SUMPRODUCT((MDR_Rates!$A$2:$A$10=F4664)*(G4664&gt;MDR_Rates!$B$2:$B$10)*((MDR_Rates!$C$2:$C$10="")+(G4664&lt;=MDR_Rates!$C$2:$C$10))*MDR_Rates!$D$2:$D$10))</f>
        <v>0.3</v>
      </c>
      <c r="W4664">
        <f t="shared" si="867"/>
        <v>7.5</v>
      </c>
      <c r="X4664">
        <f t="shared" si="868"/>
        <v>1.35</v>
      </c>
      <c r="Y4664">
        <f t="shared" si="869"/>
        <v>0</v>
      </c>
      <c r="Z4664">
        <f t="shared" si="870"/>
        <v>0</v>
      </c>
      <c r="AG4664" t="str">
        <f t="shared" si="871"/>
        <v/>
      </c>
      <c r="AI4664" t="str">
        <f t="shared" si="872"/>
        <v/>
      </c>
      <c r="AJ4664" t="str">
        <f t="shared" si="873"/>
        <v/>
      </c>
      <c r="AK4664" t="str">
        <f t="shared" si="874"/>
        <v>ORD26003704</v>
      </c>
      <c r="AL4664">
        <f>IF(E4664&lt;&gt;"CAPTURE","",COUNTIF(Orders!$H:$H,AK4664))</f>
        <v>1</v>
      </c>
      <c r="AP4664" t="str">
        <f t="shared" si="875"/>
        <v>Matched to Order</v>
      </c>
      <c r="AQ4664">
        <f>IF(COUNTIF($A$2:A4664,A4664)=1,1,0)</f>
        <v>1</v>
      </c>
    </row>
    <row r="4665" spans="1:43" x14ac:dyDescent="0.3">
      <c r="A4665" t="s">
        <v>17211</v>
      </c>
      <c r="C4665" t="s">
        <v>7433</v>
      </c>
      <c r="D4665" s="1">
        <v>46290</v>
      </c>
      <c r="E4665" t="s">
        <v>11819</v>
      </c>
      <c r="F4665" t="s">
        <v>17</v>
      </c>
      <c r="G4665">
        <v>5998</v>
      </c>
      <c r="H4665">
        <v>95.97</v>
      </c>
      <c r="I4665">
        <v>17.27</v>
      </c>
      <c r="J4665">
        <v>5884.76</v>
      </c>
      <c r="K4665" s="1">
        <v>46292</v>
      </c>
      <c r="L4665" t="s">
        <v>17071</v>
      </c>
      <c r="M4665">
        <f t="shared" si="864"/>
        <v>1</v>
      </c>
      <c r="N4665">
        <f>COUNTIF(Orders!$A:$A,C4665)</f>
        <v>1</v>
      </c>
      <c r="P4665">
        <f>COUNTIF(Orders!$H:$H,UPPER(SUBSTITUTE(TRIM(C4665),"-","")))</f>
        <v>1</v>
      </c>
      <c r="R4665" t="str">
        <f t="shared" si="865"/>
        <v>Matched Order Reference</v>
      </c>
      <c r="S4665">
        <f t="shared" si="866"/>
        <v>1</v>
      </c>
      <c r="V4665" cm="1">
        <f t="array" ref="V4665">IF(E4665&lt;&gt;"CAPTURE",0,SUMPRODUCT((MDR_Rates!$A$2:$A$10=F4665)*(G4665&gt;MDR_Rates!$B$2:$B$10)*((MDR_Rates!$C$2:$C$10="")+(G4665&lt;=MDR_Rates!$C$2:$C$10))*MDR_Rates!$D$2:$D$10))</f>
        <v>1.6</v>
      </c>
      <c r="W4665">
        <f t="shared" si="867"/>
        <v>95.97</v>
      </c>
      <c r="X4665">
        <f t="shared" si="868"/>
        <v>17.27</v>
      </c>
      <c r="Y4665">
        <f t="shared" si="869"/>
        <v>0</v>
      </c>
      <c r="Z4665">
        <f t="shared" si="870"/>
        <v>0</v>
      </c>
      <c r="AG4665" t="str">
        <f t="shared" si="871"/>
        <v/>
      </c>
      <c r="AI4665" t="str">
        <f t="shared" si="872"/>
        <v/>
      </c>
      <c r="AJ4665" t="str">
        <f t="shared" si="873"/>
        <v/>
      </c>
      <c r="AK4665" t="str">
        <f t="shared" si="874"/>
        <v>ORD26003745</v>
      </c>
      <c r="AL4665">
        <f>IF(E4665&lt;&gt;"CAPTURE","",COUNTIF(Orders!$H:$H,AK4665))</f>
        <v>1</v>
      </c>
      <c r="AP4665" t="str">
        <f t="shared" si="875"/>
        <v>Matched to Order</v>
      </c>
      <c r="AQ4665">
        <f>IF(COUNTIF($A$2:A4665,A4665)=1,1,0)</f>
        <v>1</v>
      </c>
    </row>
    <row r="4666" spans="1:43" x14ac:dyDescent="0.3">
      <c r="A4666" t="s">
        <v>17212</v>
      </c>
      <c r="C4666" t="s">
        <v>7575</v>
      </c>
      <c r="D4666" s="1">
        <v>46290</v>
      </c>
      <c r="E4666" t="s">
        <v>11819</v>
      </c>
      <c r="F4666" t="s">
        <v>9</v>
      </c>
      <c r="G4666">
        <v>4798</v>
      </c>
      <c r="H4666">
        <v>14.39</v>
      </c>
      <c r="I4666">
        <v>2.59</v>
      </c>
      <c r="J4666">
        <v>4781.0200000000004</v>
      </c>
      <c r="K4666" s="1">
        <v>46292</v>
      </c>
      <c r="L4666" t="s">
        <v>17071</v>
      </c>
      <c r="M4666">
        <f t="shared" si="864"/>
        <v>1</v>
      </c>
      <c r="N4666">
        <f>COUNTIF(Orders!$A:$A,C4666)</f>
        <v>1</v>
      </c>
      <c r="P4666">
        <f>COUNTIF(Orders!$H:$H,UPPER(SUBSTITUTE(TRIM(C4666),"-","")))</f>
        <v>1</v>
      </c>
      <c r="R4666" t="str">
        <f t="shared" si="865"/>
        <v>Matched Order Reference</v>
      </c>
      <c r="S4666">
        <f t="shared" si="866"/>
        <v>1</v>
      </c>
      <c r="V4666" cm="1">
        <f t="array" ref="V4666">IF(E4666&lt;&gt;"CAPTURE",0,SUMPRODUCT((MDR_Rates!$A$2:$A$10=F4666)*(G4666&gt;MDR_Rates!$B$2:$B$10)*((MDR_Rates!$C$2:$C$10="")+(G4666&lt;=MDR_Rates!$C$2:$C$10))*MDR_Rates!$D$2:$D$10))</f>
        <v>0.3</v>
      </c>
      <c r="W4666">
        <f t="shared" si="867"/>
        <v>14.39</v>
      </c>
      <c r="X4666">
        <f t="shared" si="868"/>
        <v>2.59</v>
      </c>
      <c r="Y4666">
        <f t="shared" si="869"/>
        <v>0</v>
      </c>
      <c r="Z4666">
        <f t="shared" si="870"/>
        <v>0</v>
      </c>
      <c r="AG4666" t="str">
        <f t="shared" si="871"/>
        <v/>
      </c>
      <c r="AI4666" t="str">
        <f t="shared" si="872"/>
        <v/>
      </c>
      <c r="AJ4666" t="str">
        <f t="shared" si="873"/>
        <v/>
      </c>
      <c r="AK4666" t="str">
        <f t="shared" si="874"/>
        <v>ORD26003816</v>
      </c>
      <c r="AL4666">
        <f>IF(E4666&lt;&gt;"CAPTURE","",COUNTIF(Orders!$H:$H,AK4666))</f>
        <v>1</v>
      </c>
      <c r="AP4666" t="str">
        <f t="shared" si="875"/>
        <v>Matched to Order</v>
      </c>
      <c r="AQ4666">
        <f>IF(COUNTIF($A$2:A4666,A4666)=1,1,0)</f>
        <v>1</v>
      </c>
    </row>
    <row r="4667" spans="1:43" x14ac:dyDescent="0.3">
      <c r="A4667" t="s">
        <v>17213</v>
      </c>
      <c r="C4667" t="s">
        <v>7625</v>
      </c>
      <c r="D4667" s="1">
        <v>46290</v>
      </c>
      <c r="E4667" t="s">
        <v>11819</v>
      </c>
      <c r="F4667" t="s">
        <v>9</v>
      </c>
      <c r="G4667">
        <v>599</v>
      </c>
      <c r="H4667">
        <v>0</v>
      </c>
      <c r="I4667">
        <v>0</v>
      </c>
      <c r="J4667">
        <v>599</v>
      </c>
      <c r="K4667" s="1">
        <v>46292</v>
      </c>
      <c r="L4667" t="s">
        <v>17071</v>
      </c>
      <c r="M4667">
        <f t="shared" si="864"/>
        <v>1</v>
      </c>
      <c r="N4667">
        <f>COUNTIF(Orders!$A:$A,C4667)</f>
        <v>1</v>
      </c>
      <c r="P4667">
        <f>COUNTIF(Orders!$H:$H,UPPER(SUBSTITUTE(TRIM(C4667),"-","")))</f>
        <v>1</v>
      </c>
      <c r="R4667" t="str">
        <f t="shared" si="865"/>
        <v>Matched Order Reference</v>
      </c>
      <c r="S4667">
        <f t="shared" si="866"/>
        <v>1</v>
      </c>
      <c r="V4667" cm="1">
        <f t="array" ref="V4667">IF(E4667&lt;&gt;"CAPTURE",0,SUMPRODUCT((MDR_Rates!$A$2:$A$10=F4667)*(G4667&gt;MDR_Rates!$B$2:$B$10)*((MDR_Rates!$C$2:$C$10="")+(G4667&lt;=MDR_Rates!$C$2:$C$10))*MDR_Rates!$D$2:$D$10))</f>
        <v>0</v>
      </c>
      <c r="W4667">
        <f t="shared" si="867"/>
        <v>0</v>
      </c>
      <c r="X4667">
        <f t="shared" si="868"/>
        <v>0</v>
      </c>
      <c r="Y4667">
        <f t="shared" si="869"/>
        <v>0</v>
      </c>
      <c r="Z4667">
        <f t="shared" si="870"/>
        <v>0</v>
      </c>
      <c r="AG4667" t="str">
        <f t="shared" si="871"/>
        <v/>
      </c>
      <c r="AI4667" t="str">
        <f t="shared" si="872"/>
        <v/>
      </c>
      <c r="AJ4667" t="str">
        <f t="shared" si="873"/>
        <v/>
      </c>
      <c r="AK4667" t="str">
        <f t="shared" si="874"/>
        <v>ORD26003841</v>
      </c>
      <c r="AL4667">
        <f>IF(E4667&lt;&gt;"CAPTURE","",COUNTIF(Orders!$H:$H,AK4667))</f>
        <v>1</v>
      </c>
      <c r="AP4667" t="str">
        <f t="shared" si="875"/>
        <v>Matched to Order</v>
      </c>
      <c r="AQ4667">
        <f>IF(COUNTIF($A$2:A4667,A4667)=1,1,0)</f>
        <v>1</v>
      </c>
    </row>
    <row r="4668" spans="1:43" x14ac:dyDescent="0.3">
      <c r="A4668" t="s">
        <v>17214</v>
      </c>
      <c r="C4668" t="s">
        <v>7851</v>
      </c>
      <c r="D4668" s="1">
        <v>46290</v>
      </c>
      <c r="E4668" t="s">
        <v>11819</v>
      </c>
      <c r="F4668" t="s">
        <v>44</v>
      </c>
      <c r="G4668">
        <v>3397</v>
      </c>
      <c r="H4668">
        <v>57.75</v>
      </c>
      <c r="I4668">
        <v>10.4</v>
      </c>
      <c r="J4668">
        <v>3328.85</v>
      </c>
      <c r="K4668" s="1">
        <v>46292</v>
      </c>
      <c r="L4668" t="s">
        <v>17071</v>
      </c>
      <c r="M4668">
        <f t="shared" si="864"/>
        <v>1</v>
      </c>
      <c r="N4668">
        <f>COUNTIF(Orders!$A:$A,C4668)</f>
        <v>1</v>
      </c>
      <c r="P4668">
        <f>COUNTIF(Orders!$H:$H,UPPER(SUBSTITUTE(TRIM(C4668),"-","")))</f>
        <v>1</v>
      </c>
      <c r="R4668" t="str">
        <f t="shared" si="865"/>
        <v>Matched Order Reference</v>
      </c>
      <c r="S4668">
        <f t="shared" si="866"/>
        <v>1</v>
      </c>
      <c r="V4668" cm="1">
        <f t="array" ref="V4668">IF(E4668&lt;&gt;"CAPTURE",0,SUMPRODUCT((MDR_Rates!$A$2:$A$10=F4668)*(G4668&gt;MDR_Rates!$B$2:$B$10)*((MDR_Rates!$C$2:$C$10="")+(G4668&lt;=MDR_Rates!$C$2:$C$10))*MDR_Rates!$D$2:$D$10))</f>
        <v>1.7</v>
      </c>
      <c r="W4668">
        <f t="shared" si="867"/>
        <v>57.75</v>
      </c>
      <c r="X4668">
        <f t="shared" si="868"/>
        <v>10.4</v>
      </c>
      <c r="Y4668">
        <f t="shared" si="869"/>
        <v>0</v>
      </c>
      <c r="Z4668">
        <f t="shared" si="870"/>
        <v>0</v>
      </c>
      <c r="AG4668" t="str">
        <f t="shared" si="871"/>
        <v/>
      </c>
      <c r="AI4668" t="str">
        <f t="shared" si="872"/>
        <v/>
      </c>
      <c r="AJ4668" t="str">
        <f t="shared" si="873"/>
        <v/>
      </c>
      <c r="AK4668" t="str">
        <f t="shared" si="874"/>
        <v>ORD26003956</v>
      </c>
      <c r="AL4668">
        <f>IF(E4668&lt;&gt;"CAPTURE","",COUNTIF(Orders!$H:$H,AK4668))</f>
        <v>1</v>
      </c>
      <c r="AP4668" t="str">
        <f t="shared" si="875"/>
        <v>Matched to Order</v>
      </c>
      <c r="AQ4668">
        <f>IF(COUNTIF($A$2:A4668,A4668)=1,1,0)</f>
        <v>1</v>
      </c>
    </row>
    <row r="4669" spans="1:43" x14ac:dyDescent="0.3">
      <c r="A4669" t="s">
        <v>17215</v>
      </c>
      <c r="C4669" t="s">
        <v>7896</v>
      </c>
      <c r="D4669" s="1">
        <v>46290</v>
      </c>
      <c r="E4669" t="s">
        <v>11819</v>
      </c>
      <c r="F4669" t="s">
        <v>9</v>
      </c>
      <c r="G4669">
        <v>349</v>
      </c>
      <c r="H4669">
        <v>0</v>
      </c>
      <c r="I4669">
        <v>0</v>
      </c>
      <c r="J4669">
        <v>349</v>
      </c>
      <c r="K4669" s="1">
        <v>46292</v>
      </c>
      <c r="L4669" t="s">
        <v>17071</v>
      </c>
      <c r="M4669">
        <f t="shared" si="864"/>
        <v>1</v>
      </c>
      <c r="N4669">
        <f>COUNTIF(Orders!$A:$A,C4669)</f>
        <v>1</v>
      </c>
      <c r="P4669">
        <f>COUNTIF(Orders!$H:$H,UPPER(SUBSTITUTE(TRIM(C4669),"-","")))</f>
        <v>1</v>
      </c>
      <c r="R4669" t="str">
        <f t="shared" si="865"/>
        <v>Matched Order Reference</v>
      </c>
      <c r="S4669">
        <f t="shared" si="866"/>
        <v>1</v>
      </c>
      <c r="V4669" cm="1">
        <f t="array" ref="V4669">IF(E4669&lt;&gt;"CAPTURE",0,SUMPRODUCT((MDR_Rates!$A$2:$A$10=F4669)*(G4669&gt;MDR_Rates!$B$2:$B$10)*((MDR_Rates!$C$2:$C$10="")+(G4669&lt;=MDR_Rates!$C$2:$C$10))*MDR_Rates!$D$2:$D$10))</f>
        <v>0</v>
      </c>
      <c r="W4669">
        <f t="shared" si="867"/>
        <v>0</v>
      </c>
      <c r="X4669">
        <f t="shared" si="868"/>
        <v>0</v>
      </c>
      <c r="Y4669">
        <f t="shared" si="869"/>
        <v>0</v>
      </c>
      <c r="Z4669">
        <f t="shared" si="870"/>
        <v>0</v>
      </c>
      <c r="AG4669" t="str">
        <f t="shared" si="871"/>
        <v/>
      </c>
      <c r="AI4669" t="str">
        <f t="shared" si="872"/>
        <v/>
      </c>
      <c r="AJ4669" t="str">
        <f t="shared" si="873"/>
        <v/>
      </c>
      <c r="AK4669" t="str">
        <f t="shared" si="874"/>
        <v>ORD26003979</v>
      </c>
      <c r="AL4669">
        <f>IF(E4669&lt;&gt;"CAPTURE","",COUNTIF(Orders!$H:$H,AK4669))</f>
        <v>1</v>
      </c>
      <c r="AP4669" t="str">
        <f t="shared" si="875"/>
        <v>Matched to Order</v>
      </c>
      <c r="AQ4669">
        <f>IF(COUNTIF($A$2:A4669,A4669)=1,1,0)</f>
        <v>1</v>
      </c>
    </row>
    <row r="4670" spans="1:43" x14ac:dyDescent="0.3">
      <c r="A4670" t="s">
        <v>17216</v>
      </c>
      <c r="C4670" t="s">
        <v>7956</v>
      </c>
      <c r="D4670" s="1">
        <v>46290</v>
      </c>
      <c r="E4670" t="s">
        <v>11819</v>
      </c>
      <c r="F4670" t="s">
        <v>17</v>
      </c>
      <c r="G4670">
        <v>299</v>
      </c>
      <c r="H4670">
        <v>5.38</v>
      </c>
      <c r="I4670">
        <v>0.97</v>
      </c>
      <c r="J4670">
        <v>292.64999999999998</v>
      </c>
      <c r="K4670" s="1">
        <v>46292</v>
      </c>
      <c r="L4670" t="s">
        <v>17071</v>
      </c>
      <c r="M4670">
        <f t="shared" si="864"/>
        <v>1</v>
      </c>
      <c r="N4670">
        <f>COUNTIF(Orders!$A:$A,C4670)</f>
        <v>1</v>
      </c>
      <c r="P4670">
        <f>COUNTIF(Orders!$H:$H,UPPER(SUBSTITUTE(TRIM(C4670),"-","")))</f>
        <v>1</v>
      </c>
      <c r="R4670" t="str">
        <f t="shared" si="865"/>
        <v>Matched Order Reference</v>
      </c>
      <c r="S4670">
        <f t="shared" si="866"/>
        <v>1</v>
      </c>
      <c r="V4670" cm="1">
        <f t="array" ref="V4670">IF(E4670&lt;&gt;"CAPTURE",0,SUMPRODUCT((MDR_Rates!$A$2:$A$10=F4670)*(G4670&gt;MDR_Rates!$B$2:$B$10)*((MDR_Rates!$C$2:$C$10="")+(G4670&lt;=MDR_Rates!$C$2:$C$10))*MDR_Rates!$D$2:$D$10))</f>
        <v>1.8</v>
      </c>
      <c r="W4670">
        <f t="shared" si="867"/>
        <v>5.38</v>
      </c>
      <c r="X4670">
        <f t="shared" si="868"/>
        <v>0.97</v>
      </c>
      <c r="Y4670">
        <f t="shared" si="869"/>
        <v>0</v>
      </c>
      <c r="Z4670">
        <f t="shared" si="870"/>
        <v>0</v>
      </c>
      <c r="AG4670" t="str">
        <f t="shared" si="871"/>
        <v/>
      </c>
      <c r="AI4670" t="str">
        <f t="shared" si="872"/>
        <v/>
      </c>
      <c r="AJ4670" t="str">
        <f t="shared" si="873"/>
        <v/>
      </c>
      <c r="AK4670" t="str">
        <f t="shared" si="874"/>
        <v>ORD26004010</v>
      </c>
      <c r="AL4670">
        <f>IF(E4670&lt;&gt;"CAPTURE","",COUNTIF(Orders!$H:$H,AK4670))</f>
        <v>1</v>
      </c>
      <c r="AP4670" t="str">
        <f t="shared" si="875"/>
        <v>Matched to Order</v>
      </c>
      <c r="AQ4670">
        <f>IF(COUNTIF($A$2:A4670,A4670)=1,1,0)</f>
        <v>1</v>
      </c>
    </row>
    <row r="4671" spans="1:43" x14ac:dyDescent="0.3">
      <c r="A4671" t="s">
        <v>17217</v>
      </c>
      <c r="C4671" t="s">
        <v>7984</v>
      </c>
      <c r="D4671" s="1">
        <v>46290</v>
      </c>
      <c r="E4671" t="s">
        <v>11819</v>
      </c>
      <c r="F4671" t="s">
        <v>9</v>
      </c>
      <c r="G4671">
        <v>2999</v>
      </c>
      <c r="H4671">
        <v>9</v>
      </c>
      <c r="I4671">
        <v>1.62</v>
      </c>
      <c r="J4671">
        <v>2988.38</v>
      </c>
      <c r="K4671" s="1">
        <v>46292</v>
      </c>
      <c r="L4671" t="s">
        <v>17071</v>
      </c>
      <c r="M4671">
        <f t="shared" si="864"/>
        <v>1</v>
      </c>
      <c r="N4671">
        <f>COUNTIF(Orders!$A:$A,C4671)</f>
        <v>1</v>
      </c>
      <c r="P4671">
        <f>COUNTIF(Orders!$H:$H,UPPER(SUBSTITUTE(TRIM(C4671),"-","")))</f>
        <v>1</v>
      </c>
      <c r="R4671" t="str">
        <f t="shared" si="865"/>
        <v>Matched Order Reference</v>
      </c>
      <c r="S4671">
        <f t="shared" si="866"/>
        <v>1</v>
      </c>
      <c r="V4671" cm="1">
        <f t="array" ref="V4671">IF(E4671&lt;&gt;"CAPTURE",0,SUMPRODUCT((MDR_Rates!$A$2:$A$10=F4671)*(G4671&gt;MDR_Rates!$B$2:$B$10)*((MDR_Rates!$C$2:$C$10="")+(G4671&lt;=MDR_Rates!$C$2:$C$10))*MDR_Rates!$D$2:$D$10))</f>
        <v>0.3</v>
      </c>
      <c r="W4671">
        <f t="shared" si="867"/>
        <v>9</v>
      </c>
      <c r="X4671">
        <f t="shared" si="868"/>
        <v>1.62</v>
      </c>
      <c r="Y4671">
        <f t="shared" si="869"/>
        <v>0</v>
      </c>
      <c r="Z4671">
        <f t="shared" si="870"/>
        <v>0</v>
      </c>
      <c r="AG4671" t="str">
        <f t="shared" si="871"/>
        <v/>
      </c>
      <c r="AI4671" t="str">
        <f t="shared" si="872"/>
        <v/>
      </c>
      <c r="AJ4671" t="str">
        <f t="shared" si="873"/>
        <v/>
      </c>
      <c r="AK4671" t="str">
        <f t="shared" si="874"/>
        <v>ORD26004024</v>
      </c>
      <c r="AL4671">
        <f>IF(E4671&lt;&gt;"CAPTURE","",COUNTIF(Orders!$H:$H,AK4671))</f>
        <v>1</v>
      </c>
      <c r="AP4671" t="str">
        <f t="shared" si="875"/>
        <v>Matched to Order</v>
      </c>
      <c r="AQ4671">
        <f>IF(COUNTIF($A$2:A4671,A4671)=1,1,0)</f>
        <v>1</v>
      </c>
    </row>
    <row r="4672" spans="1:43" x14ac:dyDescent="0.3">
      <c r="A4672" t="s">
        <v>17218</v>
      </c>
      <c r="C4672" t="s">
        <v>8059</v>
      </c>
      <c r="D4672" s="1">
        <v>46290</v>
      </c>
      <c r="E4672" t="s">
        <v>11819</v>
      </c>
      <c r="F4672" t="s">
        <v>17</v>
      </c>
      <c r="G4672">
        <v>349</v>
      </c>
      <c r="H4672">
        <v>6.28</v>
      </c>
      <c r="I4672">
        <v>1.1299999999999999</v>
      </c>
      <c r="J4672">
        <v>341.59</v>
      </c>
      <c r="K4672" s="1">
        <v>46292</v>
      </c>
      <c r="L4672" t="s">
        <v>17071</v>
      </c>
      <c r="M4672">
        <f t="shared" si="864"/>
        <v>1</v>
      </c>
      <c r="N4672">
        <f>COUNTIF(Orders!$A:$A,C4672)</f>
        <v>1</v>
      </c>
      <c r="P4672">
        <f>COUNTIF(Orders!$H:$H,UPPER(SUBSTITUTE(TRIM(C4672),"-","")))</f>
        <v>1</v>
      </c>
      <c r="R4672" t="str">
        <f t="shared" si="865"/>
        <v>Matched Order Reference</v>
      </c>
      <c r="S4672">
        <f t="shared" si="866"/>
        <v>1</v>
      </c>
      <c r="V4672" cm="1">
        <f t="array" ref="V4672">IF(E4672&lt;&gt;"CAPTURE",0,SUMPRODUCT((MDR_Rates!$A$2:$A$10=F4672)*(G4672&gt;MDR_Rates!$B$2:$B$10)*((MDR_Rates!$C$2:$C$10="")+(G4672&lt;=MDR_Rates!$C$2:$C$10))*MDR_Rates!$D$2:$D$10))</f>
        <v>1.8</v>
      </c>
      <c r="W4672">
        <f t="shared" si="867"/>
        <v>6.28</v>
      </c>
      <c r="X4672">
        <f t="shared" si="868"/>
        <v>1.1299999999999999</v>
      </c>
      <c r="Y4672">
        <f t="shared" si="869"/>
        <v>0</v>
      </c>
      <c r="Z4672">
        <f t="shared" si="870"/>
        <v>0</v>
      </c>
      <c r="AG4672" t="str">
        <f t="shared" si="871"/>
        <v/>
      </c>
      <c r="AI4672" t="str">
        <f t="shared" si="872"/>
        <v/>
      </c>
      <c r="AJ4672" t="str">
        <f t="shared" si="873"/>
        <v/>
      </c>
      <c r="AK4672" t="str">
        <f t="shared" si="874"/>
        <v>ORD26004063</v>
      </c>
      <c r="AL4672">
        <f>IF(E4672&lt;&gt;"CAPTURE","",COUNTIF(Orders!$H:$H,AK4672))</f>
        <v>1</v>
      </c>
      <c r="AP4672" t="str">
        <f t="shared" si="875"/>
        <v>Matched to Order</v>
      </c>
      <c r="AQ4672">
        <f>IF(COUNTIF($A$2:A4672,A4672)=1,1,0)</f>
        <v>1</v>
      </c>
    </row>
    <row r="4673" spans="1:43" x14ac:dyDescent="0.3">
      <c r="A4673" t="s">
        <v>17219</v>
      </c>
      <c r="C4673" t="s">
        <v>8083</v>
      </c>
      <c r="D4673" s="1">
        <v>46290</v>
      </c>
      <c r="E4673" t="s">
        <v>11819</v>
      </c>
      <c r="F4673" t="s">
        <v>9</v>
      </c>
      <c r="G4673">
        <v>2999</v>
      </c>
      <c r="H4673">
        <v>9</v>
      </c>
      <c r="I4673">
        <v>1.62</v>
      </c>
      <c r="J4673">
        <v>2988.38</v>
      </c>
      <c r="K4673" s="1">
        <v>46292</v>
      </c>
      <c r="L4673" t="s">
        <v>17071</v>
      </c>
      <c r="M4673">
        <f t="shared" si="864"/>
        <v>1</v>
      </c>
      <c r="N4673">
        <f>COUNTIF(Orders!$A:$A,C4673)</f>
        <v>1</v>
      </c>
      <c r="P4673">
        <f>COUNTIF(Orders!$H:$H,UPPER(SUBSTITUTE(TRIM(C4673),"-","")))</f>
        <v>1</v>
      </c>
      <c r="R4673" t="str">
        <f t="shared" si="865"/>
        <v>Matched Order Reference</v>
      </c>
      <c r="S4673">
        <f t="shared" si="866"/>
        <v>1</v>
      </c>
      <c r="V4673" cm="1">
        <f t="array" ref="V4673">IF(E4673&lt;&gt;"CAPTURE",0,SUMPRODUCT((MDR_Rates!$A$2:$A$10=F4673)*(G4673&gt;MDR_Rates!$B$2:$B$10)*((MDR_Rates!$C$2:$C$10="")+(G4673&lt;=MDR_Rates!$C$2:$C$10))*MDR_Rates!$D$2:$D$10))</f>
        <v>0.3</v>
      </c>
      <c r="W4673">
        <f t="shared" si="867"/>
        <v>9</v>
      </c>
      <c r="X4673">
        <f t="shared" si="868"/>
        <v>1.62</v>
      </c>
      <c r="Y4673">
        <f t="shared" si="869"/>
        <v>0</v>
      </c>
      <c r="Z4673">
        <f t="shared" si="870"/>
        <v>0</v>
      </c>
      <c r="AG4673" t="str">
        <f t="shared" si="871"/>
        <v/>
      </c>
      <c r="AI4673" t="str">
        <f t="shared" si="872"/>
        <v/>
      </c>
      <c r="AJ4673" t="str">
        <f t="shared" si="873"/>
        <v/>
      </c>
      <c r="AK4673" t="str">
        <f t="shared" si="874"/>
        <v>ORD26004075</v>
      </c>
      <c r="AL4673">
        <f>IF(E4673&lt;&gt;"CAPTURE","",COUNTIF(Orders!$H:$H,AK4673))</f>
        <v>1</v>
      </c>
      <c r="AP4673" t="str">
        <f t="shared" si="875"/>
        <v>Matched to Order</v>
      </c>
      <c r="AQ4673">
        <f>IF(COUNTIF($A$2:A4673,A4673)=1,1,0)</f>
        <v>1</v>
      </c>
    </row>
    <row r="4674" spans="1:43" x14ac:dyDescent="0.3">
      <c r="A4674" t="s">
        <v>17220</v>
      </c>
      <c r="C4674" t="s">
        <v>8116</v>
      </c>
      <c r="D4674" s="1">
        <v>46290</v>
      </c>
      <c r="E4674" t="s">
        <v>11819</v>
      </c>
      <c r="F4674" t="s">
        <v>9</v>
      </c>
      <c r="G4674">
        <v>4999</v>
      </c>
      <c r="H4674">
        <v>15</v>
      </c>
      <c r="I4674">
        <v>2.7</v>
      </c>
      <c r="J4674">
        <v>4981.3</v>
      </c>
      <c r="K4674" s="1">
        <v>46292</v>
      </c>
      <c r="L4674" t="s">
        <v>17071</v>
      </c>
      <c r="M4674">
        <f t="shared" si="864"/>
        <v>1</v>
      </c>
      <c r="N4674">
        <f>COUNTIF(Orders!$A:$A,C4674)</f>
        <v>1</v>
      </c>
      <c r="P4674">
        <f>COUNTIF(Orders!$H:$H,UPPER(SUBSTITUTE(TRIM(C4674),"-","")))</f>
        <v>1</v>
      </c>
      <c r="R4674" t="str">
        <f t="shared" si="865"/>
        <v>Matched Order Reference</v>
      </c>
      <c r="S4674">
        <f t="shared" si="866"/>
        <v>1</v>
      </c>
      <c r="V4674" cm="1">
        <f t="array" ref="V4674">IF(E4674&lt;&gt;"CAPTURE",0,SUMPRODUCT((MDR_Rates!$A$2:$A$10=F4674)*(G4674&gt;MDR_Rates!$B$2:$B$10)*((MDR_Rates!$C$2:$C$10="")+(G4674&lt;=MDR_Rates!$C$2:$C$10))*MDR_Rates!$D$2:$D$10))</f>
        <v>0.3</v>
      </c>
      <c r="W4674">
        <f t="shared" si="867"/>
        <v>15</v>
      </c>
      <c r="X4674">
        <f t="shared" si="868"/>
        <v>2.7</v>
      </c>
      <c r="Y4674">
        <f t="shared" si="869"/>
        <v>0</v>
      </c>
      <c r="Z4674">
        <f t="shared" si="870"/>
        <v>0</v>
      </c>
      <c r="AG4674" t="str">
        <f t="shared" si="871"/>
        <v/>
      </c>
      <c r="AI4674" t="str">
        <f t="shared" si="872"/>
        <v/>
      </c>
      <c r="AJ4674" t="str">
        <f t="shared" si="873"/>
        <v/>
      </c>
      <c r="AK4674" t="str">
        <f t="shared" si="874"/>
        <v>ORD26004092</v>
      </c>
      <c r="AL4674">
        <f>IF(E4674&lt;&gt;"CAPTURE","",COUNTIF(Orders!$H:$H,AK4674))</f>
        <v>1</v>
      </c>
      <c r="AP4674" t="str">
        <f t="shared" si="875"/>
        <v>Matched to Order</v>
      </c>
      <c r="AQ4674">
        <f>IF(COUNTIF($A$2:A4674,A4674)=1,1,0)</f>
        <v>1</v>
      </c>
    </row>
    <row r="4675" spans="1:43" x14ac:dyDescent="0.3">
      <c r="A4675" t="s">
        <v>17221</v>
      </c>
      <c r="C4675" t="s">
        <v>17222</v>
      </c>
      <c r="D4675" s="1">
        <v>46290</v>
      </c>
      <c r="E4675" t="s">
        <v>11819</v>
      </c>
      <c r="F4675" t="s">
        <v>9</v>
      </c>
      <c r="G4675">
        <v>799</v>
      </c>
      <c r="H4675">
        <v>0</v>
      </c>
      <c r="I4675">
        <v>0</v>
      </c>
      <c r="J4675">
        <v>799</v>
      </c>
      <c r="K4675" s="1">
        <v>46292</v>
      </c>
      <c r="L4675" t="s">
        <v>17071</v>
      </c>
      <c r="M4675">
        <f t="shared" ref="M4675:M4738" si="876">COUNTIF($A:$A,A4675)</f>
        <v>1</v>
      </c>
      <c r="N4675">
        <f>COUNTIF(Orders!$A:$A,C4675)</f>
        <v>0</v>
      </c>
      <c r="P4675">
        <f>COUNTIF(Orders!$H:$H,UPPER(SUBSTITUTE(TRIM(C4675),"-","")))</f>
        <v>1</v>
      </c>
      <c r="R4675" t="str">
        <f t="shared" ref="R4675:R4738" si="877">IF(E4675="REFUND","Refund",IF(P4675=0,"Unmatched Order Reference","Matched Order Reference"))</f>
        <v>Matched Order Reference</v>
      </c>
      <c r="S4675">
        <f t="shared" ref="S4675:S4738" si="878">COUNTIFS($C$2:$C$5753,C4675,$E$2:$E$5753,"CAPTURE")</f>
        <v>1</v>
      </c>
      <c r="V4675" cm="1">
        <f t="array" ref="V4675">IF(E4675&lt;&gt;"CAPTURE",0,SUMPRODUCT((MDR_Rates!$A$2:$A$10=F4675)*(G4675&gt;MDR_Rates!$B$2:$B$10)*((MDR_Rates!$C$2:$C$10="")+(G4675&lt;=MDR_Rates!$C$2:$C$10))*MDR_Rates!$D$2:$D$10))</f>
        <v>0</v>
      </c>
      <c r="W4675">
        <f t="shared" ref="W4675:W4738" si="879">IF(E4675&lt;&gt;"CAPTURE",0,ROUND(G4675*V4675/100,2))</f>
        <v>0</v>
      </c>
      <c r="X4675">
        <f t="shared" ref="X4675:X4738" si="880">IF(E4675&lt;&gt;"CAPTURE",0,ROUND(W4675*18/100,2))</f>
        <v>0</v>
      </c>
      <c r="Y4675">
        <f t="shared" ref="Y4675:Y4738" si="881">IF(E4675&lt;&gt;"CAPTURE",0,ROUND(H4675-W4675,2))</f>
        <v>0</v>
      </c>
      <c r="Z4675">
        <f t="shared" ref="Z4675:Z4738" si="882">IF(E4675&lt;&gt;"CAPTURE",0,ROUND(I4675-X4675,2))</f>
        <v>0</v>
      </c>
      <c r="AG4675" t="str">
        <f t="shared" ref="AG4675:AG4738" si="883">IF(E4675&lt;&gt;"REFUND","",IF(COUNTIFS($A:$A,B4675,$E:$E,"CAPTURE")=0,"Missing Original Capture","Original Capture Found"))</f>
        <v/>
      </c>
      <c r="AI4675" t="str">
        <f t="shared" ref="AI4675:AI4738" si="884">IF(E4675="REFUND",_xlfn.MAXIFS($G:$G,$A:$A,B4675,$E:$E,"CAPTURE"),"")</f>
        <v/>
      </c>
      <c r="AJ4675" t="str">
        <f t="shared" ref="AJ4675:AJ4738" si="885">IF(E4675&lt;&gt;"REFUND","",IF(G4675&gt;AI4675,"Refund Exceeds Capture",IF(ABS(G4675-AI4675)&lt;0.01,"Full Refund","Partial Refund")))</f>
        <v/>
      </c>
      <c r="AK4675" t="str">
        <f t="shared" ref="AK4675:AK4738" si="886">UPPER(SUBSTITUTE(TRIM(C4675),"-",""))</f>
        <v>ORD26004094</v>
      </c>
      <c r="AL4675">
        <f>IF(E4675&lt;&gt;"CAPTURE","",COUNTIF(Orders!$H:$H,AK4675))</f>
        <v>1</v>
      </c>
      <c r="AP4675" t="str">
        <f t="shared" ref="AP4675:AP4738" si="887">IF(E4675&lt;&gt;"CAPTURE","",IF(M4675&gt;1,"Duplicate ID - Review",IF(AL4675=0,"Unmatched Order",IF(AL4675=1,"Matched to Order","Multiple Order Matches"))))</f>
        <v>Matched to Order</v>
      </c>
      <c r="AQ4675">
        <f>IF(COUNTIF($A$2:A4675,A4675)=1,1,0)</f>
        <v>1</v>
      </c>
    </row>
    <row r="4676" spans="1:43" x14ac:dyDescent="0.3">
      <c r="A4676" t="s">
        <v>17223</v>
      </c>
      <c r="C4676" t="s">
        <v>8196</v>
      </c>
      <c r="D4676" s="1">
        <v>46290</v>
      </c>
      <c r="E4676" t="s">
        <v>11819</v>
      </c>
      <c r="F4676" t="s">
        <v>17</v>
      </c>
      <c r="G4676">
        <v>3798</v>
      </c>
      <c r="H4676">
        <v>60.77</v>
      </c>
      <c r="I4676">
        <v>10.94</v>
      </c>
      <c r="J4676">
        <v>3726.29</v>
      </c>
      <c r="K4676" s="1">
        <v>46292</v>
      </c>
      <c r="L4676" t="s">
        <v>17071</v>
      </c>
      <c r="M4676">
        <f t="shared" si="876"/>
        <v>1</v>
      </c>
      <c r="N4676">
        <f>COUNTIF(Orders!$A:$A,C4676)</f>
        <v>1</v>
      </c>
      <c r="P4676">
        <f>COUNTIF(Orders!$H:$H,UPPER(SUBSTITUTE(TRIM(C4676),"-","")))</f>
        <v>1</v>
      </c>
      <c r="R4676" t="str">
        <f t="shared" si="877"/>
        <v>Matched Order Reference</v>
      </c>
      <c r="S4676">
        <f t="shared" si="878"/>
        <v>1</v>
      </c>
      <c r="V4676" cm="1">
        <f t="array" ref="V4676">IF(E4676&lt;&gt;"CAPTURE",0,SUMPRODUCT((MDR_Rates!$A$2:$A$10=F4676)*(G4676&gt;MDR_Rates!$B$2:$B$10)*((MDR_Rates!$C$2:$C$10="")+(G4676&lt;=MDR_Rates!$C$2:$C$10))*MDR_Rates!$D$2:$D$10))</f>
        <v>1.6</v>
      </c>
      <c r="W4676">
        <f t="shared" si="879"/>
        <v>60.77</v>
      </c>
      <c r="X4676">
        <f t="shared" si="880"/>
        <v>10.94</v>
      </c>
      <c r="Y4676">
        <f t="shared" si="881"/>
        <v>0</v>
      </c>
      <c r="Z4676">
        <f t="shared" si="882"/>
        <v>0</v>
      </c>
      <c r="AG4676" t="str">
        <f t="shared" si="883"/>
        <v/>
      </c>
      <c r="AI4676" t="str">
        <f t="shared" si="884"/>
        <v/>
      </c>
      <c r="AJ4676" t="str">
        <f t="shared" si="885"/>
        <v/>
      </c>
      <c r="AK4676" t="str">
        <f t="shared" si="886"/>
        <v>ORD26004134</v>
      </c>
      <c r="AL4676">
        <f>IF(E4676&lt;&gt;"CAPTURE","",COUNTIF(Orders!$H:$H,AK4676))</f>
        <v>1</v>
      </c>
      <c r="AP4676" t="str">
        <f t="shared" si="887"/>
        <v>Matched to Order</v>
      </c>
      <c r="AQ4676">
        <f>IF(COUNTIF($A$2:A4676,A4676)=1,1,0)</f>
        <v>1</v>
      </c>
    </row>
    <row r="4677" spans="1:43" x14ac:dyDescent="0.3">
      <c r="A4677" t="s">
        <v>17224</v>
      </c>
      <c r="C4677" t="s">
        <v>8218</v>
      </c>
      <c r="D4677" s="1">
        <v>46290</v>
      </c>
      <c r="E4677" t="s">
        <v>11819</v>
      </c>
      <c r="F4677" t="s">
        <v>9</v>
      </c>
      <c r="G4677">
        <v>12998</v>
      </c>
      <c r="H4677">
        <v>38.99</v>
      </c>
      <c r="I4677">
        <v>7.02</v>
      </c>
      <c r="J4677">
        <v>12951.99</v>
      </c>
      <c r="K4677" s="1">
        <v>46292</v>
      </c>
      <c r="L4677" t="s">
        <v>17071</v>
      </c>
      <c r="M4677">
        <f t="shared" si="876"/>
        <v>1</v>
      </c>
      <c r="N4677">
        <f>COUNTIF(Orders!$A:$A,C4677)</f>
        <v>1</v>
      </c>
      <c r="P4677">
        <f>COUNTIF(Orders!$H:$H,UPPER(SUBSTITUTE(TRIM(C4677),"-","")))</f>
        <v>1</v>
      </c>
      <c r="R4677" t="str">
        <f t="shared" si="877"/>
        <v>Matched Order Reference</v>
      </c>
      <c r="S4677">
        <f t="shared" si="878"/>
        <v>1</v>
      </c>
      <c r="V4677" cm="1">
        <f t="array" ref="V4677">IF(E4677&lt;&gt;"CAPTURE",0,SUMPRODUCT((MDR_Rates!$A$2:$A$10=F4677)*(G4677&gt;MDR_Rates!$B$2:$B$10)*((MDR_Rates!$C$2:$C$10="")+(G4677&lt;=MDR_Rates!$C$2:$C$10))*MDR_Rates!$D$2:$D$10))</f>
        <v>0.3</v>
      </c>
      <c r="W4677">
        <f t="shared" si="879"/>
        <v>38.99</v>
      </c>
      <c r="X4677">
        <f t="shared" si="880"/>
        <v>7.02</v>
      </c>
      <c r="Y4677">
        <f t="shared" si="881"/>
        <v>0</v>
      </c>
      <c r="Z4677">
        <f t="shared" si="882"/>
        <v>0</v>
      </c>
      <c r="AG4677" t="str">
        <f t="shared" si="883"/>
        <v/>
      </c>
      <c r="AI4677" t="str">
        <f t="shared" si="884"/>
        <v/>
      </c>
      <c r="AJ4677" t="str">
        <f t="shared" si="885"/>
        <v/>
      </c>
      <c r="AK4677" t="str">
        <f t="shared" si="886"/>
        <v>ORD26004145</v>
      </c>
      <c r="AL4677">
        <f>IF(E4677&lt;&gt;"CAPTURE","",COUNTIF(Orders!$H:$H,AK4677))</f>
        <v>1</v>
      </c>
      <c r="AP4677" t="str">
        <f t="shared" si="887"/>
        <v>Matched to Order</v>
      </c>
      <c r="AQ4677">
        <f>IF(COUNTIF($A$2:A4677,A4677)=1,1,0)</f>
        <v>1</v>
      </c>
    </row>
    <row r="4678" spans="1:43" x14ac:dyDescent="0.3">
      <c r="A4678" t="s">
        <v>17225</v>
      </c>
      <c r="C4678" t="s">
        <v>8290</v>
      </c>
      <c r="D4678" s="1">
        <v>46290</v>
      </c>
      <c r="E4678" t="s">
        <v>11819</v>
      </c>
      <c r="F4678" t="s">
        <v>9</v>
      </c>
      <c r="G4678">
        <v>6647</v>
      </c>
      <c r="H4678">
        <v>19.940000000000001</v>
      </c>
      <c r="I4678">
        <v>3.59</v>
      </c>
      <c r="J4678">
        <v>6623.47</v>
      </c>
      <c r="K4678" s="1">
        <v>46292</v>
      </c>
      <c r="L4678" t="s">
        <v>17071</v>
      </c>
      <c r="M4678">
        <f t="shared" si="876"/>
        <v>1</v>
      </c>
      <c r="N4678">
        <f>COUNTIF(Orders!$A:$A,C4678)</f>
        <v>1</v>
      </c>
      <c r="P4678">
        <f>COUNTIF(Orders!$H:$H,UPPER(SUBSTITUTE(TRIM(C4678),"-","")))</f>
        <v>1</v>
      </c>
      <c r="R4678" t="str">
        <f t="shared" si="877"/>
        <v>Matched Order Reference</v>
      </c>
      <c r="S4678">
        <f t="shared" si="878"/>
        <v>1</v>
      </c>
      <c r="V4678" cm="1">
        <f t="array" ref="V4678">IF(E4678&lt;&gt;"CAPTURE",0,SUMPRODUCT((MDR_Rates!$A$2:$A$10=F4678)*(G4678&gt;MDR_Rates!$B$2:$B$10)*((MDR_Rates!$C$2:$C$10="")+(G4678&lt;=MDR_Rates!$C$2:$C$10))*MDR_Rates!$D$2:$D$10))</f>
        <v>0.3</v>
      </c>
      <c r="W4678">
        <f t="shared" si="879"/>
        <v>19.940000000000001</v>
      </c>
      <c r="X4678">
        <f t="shared" si="880"/>
        <v>3.59</v>
      </c>
      <c r="Y4678">
        <f t="shared" si="881"/>
        <v>0</v>
      </c>
      <c r="Z4678">
        <f t="shared" si="882"/>
        <v>0</v>
      </c>
      <c r="AG4678" t="str">
        <f t="shared" si="883"/>
        <v/>
      </c>
      <c r="AI4678" t="str">
        <f t="shared" si="884"/>
        <v/>
      </c>
      <c r="AJ4678" t="str">
        <f t="shared" si="885"/>
        <v/>
      </c>
      <c r="AK4678" t="str">
        <f t="shared" si="886"/>
        <v>ORD26004183</v>
      </c>
      <c r="AL4678">
        <f>IF(E4678&lt;&gt;"CAPTURE","",COUNTIF(Orders!$H:$H,AK4678))</f>
        <v>1</v>
      </c>
      <c r="AP4678" t="str">
        <f t="shared" si="887"/>
        <v>Matched to Order</v>
      </c>
      <c r="AQ4678">
        <f>IF(COUNTIF($A$2:A4678,A4678)=1,1,0)</f>
        <v>1</v>
      </c>
    </row>
    <row r="4679" spans="1:43" x14ac:dyDescent="0.3">
      <c r="A4679" t="s">
        <v>17226</v>
      </c>
      <c r="C4679" t="s">
        <v>8445</v>
      </c>
      <c r="D4679" s="1">
        <v>46290</v>
      </c>
      <c r="E4679" t="s">
        <v>11819</v>
      </c>
      <c r="F4679" t="s">
        <v>9</v>
      </c>
      <c r="G4679">
        <v>999</v>
      </c>
      <c r="H4679">
        <v>0</v>
      </c>
      <c r="I4679">
        <v>0</v>
      </c>
      <c r="J4679">
        <v>999</v>
      </c>
      <c r="K4679" s="1">
        <v>46292</v>
      </c>
      <c r="L4679" t="s">
        <v>17071</v>
      </c>
      <c r="M4679">
        <f t="shared" si="876"/>
        <v>1</v>
      </c>
      <c r="N4679">
        <f>COUNTIF(Orders!$A:$A,C4679)</f>
        <v>1</v>
      </c>
      <c r="P4679">
        <f>COUNTIF(Orders!$H:$H,UPPER(SUBSTITUTE(TRIM(C4679),"-","")))</f>
        <v>1</v>
      </c>
      <c r="R4679" t="str">
        <f t="shared" si="877"/>
        <v>Matched Order Reference</v>
      </c>
      <c r="S4679">
        <f t="shared" si="878"/>
        <v>1</v>
      </c>
      <c r="V4679" cm="1">
        <f t="array" ref="V4679">IF(E4679&lt;&gt;"CAPTURE",0,SUMPRODUCT((MDR_Rates!$A$2:$A$10=F4679)*(G4679&gt;MDR_Rates!$B$2:$B$10)*((MDR_Rates!$C$2:$C$10="")+(G4679&lt;=MDR_Rates!$C$2:$C$10))*MDR_Rates!$D$2:$D$10))</f>
        <v>0</v>
      </c>
      <c r="W4679">
        <f t="shared" si="879"/>
        <v>0</v>
      </c>
      <c r="X4679">
        <f t="shared" si="880"/>
        <v>0</v>
      </c>
      <c r="Y4679">
        <f t="shared" si="881"/>
        <v>0</v>
      </c>
      <c r="Z4679">
        <f t="shared" si="882"/>
        <v>0</v>
      </c>
      <c r="AG4679" t="str">
        <f t="shared" si="883"/>
        <v/>
      </c>
      <c r="AI4679" t="str">
        <f t="shared" si="884"/>
        <v/>
      </c>
      <c r="AJ4679" t="str">
        <f t="shared" si="885"/>
        <v/>
      </c>
      <c r="AK4679" t="str">
        <f t="shared" si="886"/>
        <v>ORD26004262</v>
      </c>
      <c r="AL4679">
        <f>IF(E4679&lt;&gt;"CAPTURE","",COUNTIF(Orders!$H:$H,AK4679))</f>
        <v>1</v>
      </c>
      <c r="AP4679" t="str">
        <f t="shared" si="887"/>
        <v>Matched to Order</v>
      </c>
      <c r="AQ4679">
        <f>IF(COUNTIF($A$2:A4679,A4679)=1,1,0)</f>
        <v>1</v>
      </c>
    </row>
    <row r="4680" spans="1:43" x14ac:dyDescent="0.3">
      <c r="A4680" t="s">
        <v>17227</v>
      </c>
      <c r="C4680" t="s">
        <v>8520</v>
      </c>
      <c r="D4680" s="1">
        <v>46290</v>
      </c>
      <c r="E4680" t="s">
        <v>11819</v>
      </c>
      <c r="F4680" t="s">
        <v>9</v>
      </c>
      <c r="G4680">
        <v>5847</v>
      </c>
      <c r="H4680">
        <v>17.54</v>
      </c>
      <c r="I4680">
        <v>3.16</v>
      </c>
      <c r="J4680">
        <v>5826.3</v>
      </c>
      <c r="K4680" s="1">
        <v>46292</v>
      </c>
      <c r="L4680" t="s">
        <v>17071</v>
      </c>
      <c r="M4680">
        <f t="shared" si="876"/>
        <v>1</v>
      </c>
      <c r="N4680">
        <f>COUNTIF(Orders!$A:$A,C4680)</f>
        <v>1</v>
      </c>
      <c r="P4680">
        <f>COUNTIF(Orders!$H:$H,UPPER(SUBSTITUTE(TRIM(C4680),"-","")))</f>
        <v>1</v>
      </c>
      <c r="R4680" t="str">
        <f t="shared" si="877"/>
        <v>Matched Order Reference</v>
      </c>
      <c r="S4680">
        <f t="shared" si="878"/>
        <v>1</v>
      </c>
      <c r="V4680" cm="1">
        <f t="array" ref="V4680">IF(E4680&lt;&gt;"CAPTURE",0,SUMPRODUCT((MDR_Rates!$A$2:$A$10=F4680)*(G4680&gt;MDR_Rates!$B$2:$B$10)*((MDR_Rates!$C$2:$C$10="")+(G4680&lt;=MDR_Rates!$C$2:$C$10))*MDR_Rates!$D$2:$D$10))</f>
        <v>0.3</v>
      </c>
      <c r="W4680">
        <f t="shared" si="879"/>
        <v>17.54</v>
      </c>
      <c r="X4680">
        <f t="shared" si="880"/>
        <v>3.16</v>
      </c>
      <c r="Y4680">
        <f t="shared" si="881"/>
        <v>0</v>
      </c>
      <c r="Z4680">
        <f t="shared" si="882"/>
        <v>0</v>
      </c>
      <c r="AG4680" t="str">
        <f t="shared" si="883"/>
        <v/>
      </c>
      <c r="AI4680" t="str">
        <f t="shared" si="884"/>
        <v/>
      </c>
      <c r="AJ4680" t="str">
        <f t="shared" si="885"/>
        <v/>
      </c>
      <c r="AK4680" t="str">
        <f t="shared" si="886"/>
        <v>ORD26004300</v>
      </c>
      <c r="AL4680">
        <f>IF(E4680&lt;&gt;"CAPTURE","",COUNTIF(Orders!$H:$H,AK4680))</f>
        <v>1</v>
      </c>
      <c r="AP4680" t="str">
        <f t="shared" si="887"/>
        <v>Matched to Order</v>
      </c>
      <c r="AQ4680">
        <f>IF(COUNTIF($A$2:A4680,A4680)=1,1,0)</f>
        <v>1</v>
      </c>
    </row>
    <row r="4681" spans="1:43" x14ac:dyDescent="0.3">
      <c r="A4681" t="s">
        <v>17228</v>
      </c>
      <c r="C4681" t="s">
        <v>8552</v>
      </c>
      <c r="D4681" s="1">
        <v>46290</v>
      </c>
      <c r="E4681" t="s">
        <v>11819</v>
      </c>
      <c r="F4681" t="s">
        <v>9</v>
      </c>
      <c r="G4681">
        <v>2999</v>
      </c>
      <c r="H4681">
        <v>9</v>
      </c>
      <c r="I4681">
        <v>1.62</v>
      </c>
      <c r="J4681">
        <v>2988.38</v>
      </c>
      <c r="K4681" s="1">
        <v>46292</v>
      </c>
      <c r="L4681" t="s">
        <v>17071</v>
      </c>
      <c r="M4681">
        <f t="shared" si="876"/>
        <v>1</v>
      </c>
      <c r="N4681">
        <f>COUNTIF(Orders!$A:$A,C4681)</f>
        <v>1</v>
      </c>
      <c r="P4681">
        <f>COUNTIF(Orders!$H:$H,UPPER(SUBSTITUTE(TRIM(C4681),"-","")))</f>
        <v>1</v>
      </c>
      <c r="R4681" t="str">
        <f t="shared" si="877"/>
        <v>Matched Order Reference</v>
      </c>
      <c r="S4681">
        <f t="shared" si="878"/>
        <v>1</v>
      </c>
      <c r="V4681" cm="1">
        <f t="array" ref="V4681">IF(E4681&lt;&gt;"CAPTURE",0,SUMPRODUCT((MDR_Rates!$A$2:$A$10=F4681)*(G4681&gt;MDR_Rates!$B$2:$B$10)*((MDR_Rates!$C$2:$C$10="")+(G4681&lt;=MDR_Rates!$C$2:$C$10))*MDR_Rates!$D$2:$D$10))</f>
        <v>0.3</v>
      </c>
      <c r="W4681">
        <f t="shared" si="879"/>
        <v>9</v>
      </c>
      <c r="X4681">
        <f t="shared" si="880"/>
        <v>1.62</v>
      </c>
      <c r="Y4681">
        <f t="shared" si="881"/>
        <v>0</v>
      </c>
      <c r="Z4681">
        <f t="shared" si="882"/>
        <v>0</v>
      </c>
      <c r="AG4681" t="str">
        <f t="shared" si="883"/>
        <v/>
      </c>
      <c r="AI4681" t="str">
        <f t="shared" si="884"/>
        <v/>
      </c>
      <c r="AJ4681" t="str">
        <f t="shared" si="885"/>
        <v/>
      </c>
      <c r="AK4681" t="str">
        <f t="shared" si="886"/>
        <v>ORD26004316</v>
      </c>
      <c r="AL4681">
        <f>IF(E4681&lt;&gt;"CAPTURE","",COUNTIF(Orders!$H:$H,AK4681))</f>
        <v>1</v>
      </c>
      <c r="AP4681" t="str">
        <f t="shared" si="887"/>
        <v>Matched to Order</v>
      </c>
      <c r="AQ4681">
        <f>IF(COUNTIF($A$2:A4681,A4681)=1,1,0)</f>
        <v>1</v>
      </c>
    </row>
    <row r="4682" spans="1:43" x14ac:dyDescent="0.3">
      <c r="A4682" t="s">
        <v>17229</v>
      </c>
      <c r="C4682" t="s">
        <v>8566</v>
      </c>
      <c r="D4682" s="1">
        <v>46290</v>
      </c>
      <c r="E4682" t="s">
        <v>11819</v>
      </c>
      <c r="F4682" t="s">
        <v>9</v>
      </c>
      <c r="G4682">
        <v>499</v>
      </c>
      <c r="H4682">
        <v>0</v>
      </c>
      <c r="I4682">
        <v>0</v>
      </c>
      <c r="J4682">
        <v>499</v>
      </c>
      <c r="K4682" s="1">
        <v>46292</v>
      </c>
      <c r="L4682" t="s">
        <v>17071</v>
      </c>
      <c r="M4682">
        <f t="shared" si="876"/>
        <v>1</v>
      </c>
      <c r="N4682">
        <f>COUNTIF(Orders!$A:$A,C4682)</f>
        <v>1</v>
      </c>
      <c r="P4682">
        <f>COUNTIF(Orders!$H:$H,UPPER(SUBSTITUTE(TRIM(C4682),"-","")))</f>
        <v>1</v>
      </c>
      <c r="R4682" t="str">
        <f t="shared" si="877"/>
        <v>Matched Order Reference</v>
      </c>
      <c r="S4682">
        <f t="shared" si="878"/>
        <v>1</v>
      </c>
      <c r="V4682" cm="1">
        <f t="array" ref="V4682">IF(E4682&lt;&gt;"CAPTURE",0,SUMPRODUCT((MDR_Rates!$A$2:$A$10=F4682)*(G4682&gt;MDR_Rates!$B$2:$B$10)*((MDR_Rates!$C$2:$C$10="")+(G4682&lt;=MDR_Rates!$C$2:$C$10))*MDR_Rates!$D$2:$D$10))</f>
        <v>0</v>
      </c>
      <c r="W4682">
        <f t="shared" si="879"/>
        <v>0</v>
      </c>
      <c r="X4682">
        <f t="shared" si="880"/>
        <v>0</v>
      </c>
      <c r="Y4682">
        <f t="shared" si="881"/>
        <v>0</v>
      </c>
      <c r="Z4682">
        <f t="shared" si="882"/>
        <v>0</v>
      </c>
      <c r="AG4682" t="str">
        <f t="shared" si="883"/>
        <v/>
      </c>
      <c r="AI4682" t="str">
        <f t="shared" si="884"/>
        <v/>
      </c>
      <c r="AJ4682" t="str">
        <f t="shared" si="885"/>
        <v/>
      </c>
      <c r="AK4682" t="str">
        <f t="shared" si="886"/>
        <v>ORD26004323</v>
      </c>
      <c r="AL4682">
        <f>IF(E4682&lt;&gt;"CAPTURE","",COUNTIF(Orders!$H:$H,AK4682))</f>
        <v>1</v>
      </c>
      <c r="AP4682" t="str">
        <f t="shared" si="887"/>
        <v>Matched to Order</v>
      </c>
      <c r="AQ4682">
        <f>IF(COUNTIF($A$2:A4682,A4682)=1,1,0)</f>
        <v>1</v>
      </c>
    </row>
    <row r="4683" spans="1:43" x14ac:dyDescent="0.3">
      <c r="A4683" t="s">
        <v>17230</v>
      </c>
      <c r="C4683" t="s">
        <v>8584</v>
      </c>
      <c r="D4683" s="1">
        <v>46290</v>
      </c>
      <c r="E4683" t="s">
        <v>11819</v>
      </c>
      <c r="F4683" t="s">
        <v>17</v>
      </c>
      <c r="G4683">
        <v>3298</v>
      </c>
      <c r="H4683">
        <v>52.77</v>
      </c>
      <c r="I4683">
        <v>9.5</v>
      </c>
      <c r="J4683">
        <v>3235.73</v>
      </c>
      <c r="K4683" s="1">
        <v>46292</v>
      </c>
      <c r="L4683" t="s">
        <v>17071</v>
      </c>
      <c r="M4683">
        <f t="shared" si="876"/>
        <v>1</v>
      </c>
      <c r="N4683">
        <f>COUNTIF(Orders!$A:$A,C4683)</f>
        <v>1</v>
      </c>
      <c r="P4683">
        <f>COUNTIF(Orders!$H:$H,UPPER(SUBSTITUTE(TRIM(C4683),"-","")))</f>
        <v>1</v>
      </c>
      <c r="R4683" t="str">
        <f t="shared" si="877"/>
        <v>Matched Order Reference</v>
      </c>
      <c r="S4683">
        <f t="shared" si="878"/>
        <v>1</v>
      </c>
      <c r="V4683" cm="1">
        <f t="array" ref="V4683">IF(E4683&lt;&gt;"CAPTURE",0,SUMPRODUCT((MDR_Rates!$A$2:$A$10=F4683)*(G4683&gt;MDR_Rates!$B$2:$B$10)*((MDR_Rates!$C$2:$C$10="")+(G4683&lt;=MDR_Rates!$C$2:$C$10))*MDR_Rates!$D$2:$D$10))</f>
        <v>1.6</v>
      </c>
      <c r="W4683">
        <f t="shared" si="879"/>
        <v>52.77</v>
      </c>
      <c r="X4683">
        <f t="shared" si="880"/>
        <v>9.5</v>
      </c>
      <c r="Y4683">
        <f t="shared" si="881"/>
        <v>0</v>
      </c>
      <c r="Z4683">
        <f t="shared" si="882"/>
        <v>0</v>
      </c>
      <c r="AG4683" t="str">
        <f t="shared" si="883"/>
        <v/>
      </c>
      <c r="AI4683" t="str">
        <f t="shared" si="884"/>
        <v/>
      </c>
      <c r="AJ4683" t="str">
        <f t="shared" si="885"/>
        <v/>
      </c>
      <c r="AK4683" t="str">
        <f t="shared" si="886"/>
        <v>ORD26004332</v>
      </c>
      <c r="AL4683">
        <f>IF(E4683&lt;&gt;"CAPTURE","",COUNTIF(Orders!$H:$H,AK4683))</f>
        <v>1</v>
      </c>
      <c r="AP4683" t="str">
        <f t="shared" si="887"/>
        <v>Matched to Order</v>
      </c>
      <c r="AQ4683">
        <f>IF(COUNTIF($A$2:A4683,A4683)=1,1,0)</f>
        <v>1</v>
      </c>
    </row>
    <row r="4684" spans="1:43" x14ac:dyDescent="0.3">
      <c r="A4684" t="s">
        <v>17231</v>
      </c>
      <c r="C4684" t="s">
        <v>8672</v>
      </c>
      <c r="D4684" s="1">
        <v>46290</v>
      </c>
      <c r="E4684" t="s">
        <v>11819</v>
      </c>
      <c r="F4684" t="s">
        <v>9</v>
      </c>
      <c r="G4684">
        <v>2999</v>
      </c>
      <c r="H4684">
        <v>9</v>
      </c>
      <c r="I4684">
        <v>1.62</v>
      </c>
      <c r="J4684">
        <v>2988.38</v>
      </c>
      <c r="K4684" s="1">
        <v>46292</v>
      </c>
      <c r="L4684" t="s">
        <v>17071</v>
      </c>
      <c r="M4684">
        <f t="shared" si="876"/>
        <v>1</v>
      </c>
      <c r="N4684">
        <f>COUNTIF(Orders!$A:$A,C4684)</f>
        <v>1</v>
      </c>
      <c r="P4684">
        <f>COUNTIF(Orders!$H:$H,UPPER(SUBSTITUTE(TRIM(C4684),"-","")))</f>
        <v>1</v>
      </c>
      <c r="R4684" t="str">
        <f t="shared" si="877"/>
        <v>Matched Order Reference</v>
      </c>
      <c r="S4684">
        <f t="shared" si="878"/>
        <v>1</v>
      </c>
      <c r="V4684" cm="1">
        <f t="array" ref="V4684">IF(E4684&lt;&gt;"CAPTURE",0,SUMPRODUCT((MDR_Rates!$A$2:$A$10=F4684)*(G4684&gt;MDR_Rates!$B$2:$B$10)*((MDR_Rates!$C$2:$C$10="")+(G4684&lt;=MDR_Rates!$C$2:$C$10))*MDR_Rates!$D$2:$D$10))</f>
        <v>0.3</v>
      </c>
      <c r="W4684">
        <f t="shared" si="879"/>
        <v>9</v>
      </c>
      <c r="X4684">
        <f t="shared" si="880"/>
        <v>1.62</v>
      </c>
      <c r="Y4684">
        <f t="shared" si="881"/>
        <v>0</v>
      </c>
      <c r="Z4684">
        <f t="shared" si="882"/>
        <v>0</v>
      </c>
      <c r="AG4684" t="str">
        <f t="shared" si="883"/>
        <v/>
      </c>
      <c r="AI4684" t="str">
        <f t="shared" si="884"/>
        <v/>
      </c>
      <c r="AJ4684" t="str">
        <f t="shared" si="885"/>
        <v/>
      </c>
      <c r="AK4684" t="str">
        <f t="shared" si="886"/>
        <v>ORD26004377</v>
      </c>
      <c r="AL4684">
        <f>IF(E4684&lt;&gt;"CAPTURE","",COUNTIF(Orders!$H:$H,AK4684))</f>
        <v>1</v>
      </c>
      <c r="AP4684" t="str">
        <f t="shared" si="887"/>
        <v>Matched to Order</v>
      </c>
      <c r="AQ4684">
        <f>IF(COUNTIF($A$2:A4684,A4684)=1,1,0)</f>
        <v>1</v>
      </c>
    </row>
    <row r="4685" spans="1:43" x14ac:dyDescent="0.3">
      <c r="A4685" t="s">
        <v>17232</v>
      </c>
      <c r="C4685" t="s">
        <v>8715</v>
      </c>
      <c r="D4685" s="1">
        <v>46290</v>
      </c>
      <c r="E4685" t="s">
        <v>11819</v>
      </c>
      <c r="F4685" t="s">
        <v>9</v>
      </c>
      <c r="G4685">
        <v>1499</v>
      </c>
      <c r="H4685">
        <v>0</v>
      </c>
      <c r="I4685">
        <v>0</v>
      </c>
      <c r="J4685">
        <v>1499</v>
      </c>
      <c r="K4685" s="1">
        <v>46292</v>
      </c>
      <c r="L4685" t="s">
        <v>17071</v>
      </c>
      <c r="M4685">
        <f t="shared" si="876"/>
        <v>1</v>
      </c>
      <c r="N4685">
        <f>COUNTIF(Orders!$A:$A,C4685)</f>
        <v>1</v>
      </c>
      <c r="P4685">
        <f>COUNTIF(Orders!$H:$H,UPPER(SUBSTITUTE(TRIM(C4685),"-","")))</f>
        <v>1</v>
      </c>
      <c r="R4685" t="str">
        <f t="shared" si="877"/>
        <v>Matched Order Reference</v>
      </c>
      <c r="S4685">
        <f t="shared" si="878"/>
        <v>1</v>
      </c>
      <c r="V4685" cm="1">
        <f t="array" ref="V4685">IF(E4685&lt;&gt;"CAPTURE",0,SUMPRODUCT((MDR_Rates!$A$2:$A$10=F4685)*(G4685&gt;MDR_Rates!$B$2:$B$10)*((MDR_Rates!$C$2:$C$10="")+(G4685&lt;=MDR_Rates!$C$2:$C$10))*MDR_Rates!$D$2:$D$10))</f>
        <v>0</v>
      </c>
      <c r="W4685">
        <f t="shared" si="879"/>
        <v>0</v>
      </c>
      <c r="X4685">
        <f t="shared" si="880"/>
        <v>0</v>
      </c>
      <c r="Y4685">
        <f t="shared" si="881"/>
        <v>0</v>
      </c>
      <c r="Z4685">
        <f t="shared" si="882"/>
        <v>0</v>
      </c>
      <c r="AG4685" t="str">
        <f t="shared" si="883"/>
        <v/>
      </c>
      <c r="AI4685" t="str">
        <f t="shared" si="884"/>
        <v/>
      </c>
      <c r="AJ4685" t="str">
        <f t="shared" si="885"/>
        <v/>
      </c>
      <c r="AK4685" t="str">
        <f t="shared" si="886"/>
        <v>ORD26004399</v>
      </c>
      <c r="AL4685">
        <f>IF(E4685&lt;&gt;"CAPTURE","",COUNTIF(Orders!$H:$H,AK4685))</f>
        <v>1</v>
      </c>
      <c r="AP4685" t="str">
        <f t="shared" si="887"/>
        <v>Matched to Order</v>
      </c>
      <c r="AQ4685">
        <f>IF(COUNTIF($A$2:A4685,A4685)=1,1,0)</f>
        <v>1</v>
      </c>
    </row>
    <row r="4686" spans="1:43" x14ac:dyDescent="0.3">
      <c r="A4686" t="s">
        <v>17233</v>
      </c>
      <c r="C4686" t="s">
        <v>8727</v>
      </c>
      <c r="D4686" s="1">
        <v>46290</v>
      </c>
      <c r="E4686" t="s">
        <v>11819</v>
      </c>
      <c r="F4686" t="s">
        <v>17</v>
      </c>
      <c r="G4686">
        <v>1098</v>
      </c>
      <c r="H4686">
        <v>19.760000000000002</v>
      </c>
      <c r="I4686">
        <v>3.56</v>
      </c>
      <c r="J4686">
        <v>1074.68</v>
      </c>
      <c r="K4686" s="1">
        <v>46292</v>
      </c>
      <c r="L4686" t="s">
        <v>17071</v>
      </c>
      <c r="M4686">
        <f t="shared" si="876"/>
        <v>1</v>
      </c>
      <c r="N4686">
        <f>COUNTIF(Orders!$A:$A,C4686)</f>
        <v>1</v>
      </c>
      <c r="P4686">
        <f>COUNTIF(Orders!$H:$H,UPPER(SUBSTITUTE(TRIM(C4686),"-","")))</f>
        <v>1</v>
      </c>
      <c r="R4686" t="str">
        <f t="shared" si="877"/>
        <v>Matched Order Reference</v>
      </c>
      <c r="S4686">
        <f t="shared" si="878"/>
        <v>1</v>
      </c>
      <c r="V4686" cm="1">
        <f t="array" ref="V4686">IF(E4686&lt;&gt;"CAPTURE",0,SUMPRODUCT((MDR_Rates!$A$2:$A$10=F4686)*(G4686&gt;MDR_Rates!$B$2:$B$10)*((MDR_Rates!$C$2:$C$10="")+(G4686&lt;=MDR_Rates!$C$2:$C$10))*MDR_Rates!$D$2:$D$10))</f>
        <v>1.8</v>
      </c>
      <c r="W4686">
        <f t="shared" si="879"/>
        <v>19.760000000000002</v>
      </c>
      <c r="X4686">
        <f t="shared" si="880"/>
        <v>3.56</v>
      </c>
      <c r="Y4686">
        <f t="shared" si="881"/>
        <v>0</v>
      </c>
      <c r="Z4686">
        <f t="shared" si="882"/>
        <v>0</v>
      </c>
      <c r="AG4686" t="str">
        <f t="shared" si="883"/>
        <v/>
      </c>
      <c r="AI4686" t="str">
        <f t="shared" si="884"/>
        <v/>
      </c>
      <c r="AJ4686" t="str">
        <f t="shared" si="885"/>
        <v/>
      </c>
      <c r="AK4686" t="str">
        <f t="shared" si="886"/>
        <v>ORD26004405</v>
      </c>
      <c r="AL4686">
        <f>IF(E4686&lt;&gt;"CAPTURE","",COUNTIF(Orders!$H:$H,AK4686))</f>
        <v>1</v>
      </c>
      <c r="AP4686" t="str">
        <f t="shared" si="887"/>
        <v>Matched to Order</v>
      </c>
      <c r="AQ4686">
        <f>IF(COUNTIF($A$2:A4686,A4686)=1,1,0)</f>
        <v>1</v>
      </c>
    </row>
    <row r="4687" spans="1:43" x14ac:dyDescent="0.3">
      <c r="A4687" t="s">
        <v>17234</v>
      </c>
      <c r="C4687" t="s">
        <v>8737</v>
      </c>
      <c r="D4687" s="1">
        <v>46290</v>
      </c>
      <c r="E4687" t="s">
        <v>11819</v>
      </c>
      <c r="F4687" t="s">
        <v>17</v>
      </c>
      <c r="G4687">
        <v>10297</v>
      </c>
      <c r="H4687">
        <v>164.75</v>
      </c>
      <c r="I4687">
        <v>29.66</v>
      </c>
      <c r="J4687">
        <v>10102.59</v>
      </c>
      <c r="K4687" s="1">
        <v>46292</v>
      </c>
      <c r="L4687" t="s">
        <v>17071</v>
      </c>
      <c r="M4687">
        <f t="shared" si="876"/>
        <v>1</v>
      </c>
      <c r="N4687">
        <f>COUNTIF(Orders!$A:$A,C4687)</f>
        <v>1</v>
      </c>
      <c r="P4687">
        <f>COUNTIF(Orders!$H:$H,UPPER(SUBSTITUTE(TRIM(C4687),"-","")))</f>
        <v>1</v>
      </c>
      <c r="R4687" t="str">
        <f t="shared" si="877"/>
        <v>Matched Order Reference</v>
      </c>
      <c r="S4687">
        <f t="shared" si="878"/>
        <v>1</v>
      </c>
      <c r="V4687" cm="1">
        <f t="array" ref="V4687">IF(E4687&lt;&gt;"CAPTURE",0,SUMPRODUCT((MDR_Rates!$A$2:$A$10=F4687)*(G4687&gt;MDR_Rates!$B$2:$B$10)*((MDR_Rates!$C$2:$C$10="")+(G4687&lt;=MDR_Rates!$C$2:$C$10))*MDR_Rates!$D$2:$D$10))</f>
        <v>1.6</v>
      </c>
      <c r="W4687">
        <f t="shared" si="879"/>
        <v>164.75</v>
      </c>
      <c r="X4687">
        <f t="shared" si="880"/>
        <v>29.66</v>
      </c>
      <c r="Y4687">
        <f t="shared" si="881"/>
        <v>0</v>
      </c>
      <c r="Z4687">
        <f t="shared" si="882"/>
        <v>0</v>
      </c>
      <c r="AG4687" t="str">
        <f t="shared" si="883"/>
        <v/>
      </c>
      <c r="AI4687" t="str">
        <f t="shared" si="884"/>
        <v/>
      </c>
      <c r="AJ4687" t="str">
        <f t="shared" si="885"/>
        <v/>
      </c>
      <c r="AK4687" t="str">
        <f t="shared" si="886"/>
        <v>ORD26004410</v>
      </c>
      <c r="AL4687">
        <f>IF(E4687&lt;&gt;"CAPTURE","",COUNTIF(Orders!$H:$H,AK4687))</f>
        <v>1</v>
      </c>
      <c r="AP4687" t="str">
        <f t="shared" si="887"/>
        <v>Matched to Order</v>
      </c>
      <c r="AQ4687">
        <f>IF(COUNTIF($A$2:A4687,A4687)=1,1,0)</f>
        <v>1</v>
      </c>
    </row>
    <row r="4688" spans="1:43" x14ac:dyDescent="0.3">
      <c r="A4688" t="s">
        <v>17235</v>
      </c>
      <c r="C4688" t="s">
        <v>8755</v>
      </c>
      <c r="D4688" s="1">
        <v>46290</v>
      </c>
      <c r="E4688" t="s">
        <v>11819</v>
      </c>
      <c r="F4688" t="s">
        <v>9</v>
      </c>
      <c r="G4688">
        <v>2499</v>
      </c>
      <c r="H4688">
        <v>7.5</v>
      </c>
      <c r="I4688">
        <v>1.35</v>
      </c>
      <c r="J4688">
        <v>2490.15</v>
      </c>
      <c r="K4688" s="1">
        <v>46292</v>
      </c>
      <c r="L4688" t="s">
        <v>17071</v>
      </c>
      <c r="M4688">
        <f t="shared" si="876"/>
        <v>1</v>
      </c>
      <c r="N4688">
        <f>COUNTIF(Orders!$A:$A,C4688)</f>
        <v>1</v>
      </c>
      <c r="P4688">
        <f>COUNTIF(Orders!$H:$H,UPPER(SUBSTITUTE(TRIM(C4688),"-","")))</f>
        <v>1</v>
      </c>
      <c r="R4688" t="str">
        <f t="shared" si="877"/>
        <v>Matched Order Reference</v>
      </c>
      <c r="S4688">
        <f t="shared" si="878"/>
        <v>1</v>
      </c>
      <c r="V4688" cm="1">
        <f t="array" ref="V4688">IF(E4688&lt;&gt;"CAPTURE",0,SUMPRODUCT((MDR_Rates!$A$2:$A$10=F4688)*(G4688&gt;MDR_Rates!$B$2:$B$10)*((MDR_Rates!$C$2:$C$10="")+(G4688&lt;=MDR_Rates!$C$2:$C$10))*MDR_Rates!$D$2:$D$10))</f>
        <v>0.3</v>
      </c>
      <c r="W4688">
        <f t="shared" si="879"/>
        <v>7.5</v>
      </c>
      <c r="X4688">
        <f t="shared" si="880"/>
        <v>1.35</v>
      </c>
      <c r="Y4688">
        <f t="shared" si="881"/>
        <v>0</v>
      </c>
      <c r="Z4688">
        <f t="shared" si="882"/>
        <v>0</v>
      </c>
      <c r="AG4688" t="str">
        <f t="shared" si="883"/>
        <v/>
      </c>
      <c r="AI4688" t="str">
        <f t="shared" si="884"/>
        <v/>
      </c>
      <c r="AJ4688" t="str">
        <f t="shared" si="885"/>
        <v/>
      </c>
      <c r="AK4688" t="str">
        <f t="shared" si="886"/>
        <v>ORD26004419</v>
      </c>
      <c r="AL4688">
        <f>IF(E4688&lt;&gt;"CAPTURE","",COUNTIF(Orders!$H:$H,AK4688))</f>
        <v>1</v>
      </c>
      <c r="AP4688" t="str">
        <f t="shared" si="887"/>
        <v>Matched to Order</v>
      </c>
      <c r="AQ4688">
        <f>IF(COUNTIF($A$2:A4688,A4688)=1,1,0)</f>
        <v>1</v>
      </c>
    </row>
    <row r="4689" spans="1:43" x14ac:dyDescent="0.3">
      <c r="A4689" t="s">
        <v>17236</v>
      </c>
      <c r="C4689" t="s">
        <v>17237</v>
      </c>
      <c r="D4689" s="1">
        <v>46290</v>
      </c>
      <c r="E4689" t="s">
        <v>11819</v>
      </c>
      <c r="F4689" t="s">
        <v>9</v>
      </c>
      <c r="G4689">
        <v>1799</v>
      </c>
      <c r="H4689">
        <v>0</v>
      </c>
      <c r="I4689">
        <v>0</v>
      </c>
      <c r="J4689">
        <v>1799</v>
      </c>
      <c r="K4689" s="1">
        <v>46292</v>
      </c>
      <c r="L4689" t="s">
        <v>17071</v>
      </c>
      <c r="M4689">
        <f t="shared" si="876"/>
        <v>1</v>
      </c>
      <c r="N4689">
        <f>COUNTIF(Orders!$A:$A,C4689)</f>
        <v>1</v>
      </c>
      <c r="P4689">
        <f>COUNTIF(Orders!$H:$H,UPPER(SUBSTITUTE(TRIM(C4689),"-","")))</f>
        <v>1</v>
      </c>
      <c r="R4689" t="str">
        <f t="shared" si="877"/>
        <v>Matched Order Reference</v>
      </c>
      <c r="S4689">
        <f t="shared" si="878"/>
        <v>1</v>
      </c>
      <c r="V4689" cm="1">
        <f t="array" ref="V4689">IF(E4689&lt;&gt;"CAPTURE",0,SUMPRODUCT((MDR_Rates!$A$2:$A$10=F4689)*(G4689&gt;MDR_Rates!$B$2:$B$10)*((MDR_Rates!$C$2:$C$10="")+(G4689&lt;=MDR_Rates!$C$2:$C$10))*MDR_Rates!$D$2:$D$10))</f>
        <v>0</v>
      </c>
      <c r="W4689">
        <f t="shared" si="879"/>
        <v>0</v>
      </c>
      <c r="X4689">
        <f t="shared" si="880"/>
        <v>0</v>
      </c>
      <c r="Y4689">
        <f t="shared" si="881"/>
        <v>0</v>
      </c>
      <c r="Z4689">
        <f t="shared" si="882"/>
        <v>0</v>
      </c>
      <c r="AG4689" t="str">
        <f t="shared" si="883"/>
        <v/>
      </c>
      <c r="AI4689" t="str">
        <f t="shared" si="884"/>
        <v/>
      </c>
      <c r="AJ4689" t="str">
        <f t="shared" si="885"/>
        <v/>
      </c>
      <c r="AK4689" t="str">
        <f t="shared" si="886"/>
        <v>ORD26004430</v>
      </c>
      <c r="AL4689">
        <f>IF(E4689&lt;&gt;"CAPTURE","",COUNTIF(Orders!$H:$H,AK4689))</f>
        <v>1</v>
      </c>
      <c r="AP4689" t="str">
        <f t="shared" si="887"/>
        <v>Matched to Order</v>
      </c>
      <c r="AQ4689">
        <f>IF(COUNTIF($A$2:A4689,A4689)=1,1,0)</f>
        <v>1</v>
      </c>
    </row>
    <row r="4690" spans="1:43" x14ac:dyDescent="0.3">
      <c r="A4690" t="s">
        <v>17238</v>
      </c>
      <c r="C4690" t="s">
        <v>8777</v>
      </c>
      <c r="D4690" s="1">
        <v>46290</v>
      </c>
      <c r="E4690" t="s">
        <v>11819</v>
      </c>
      <c r="F4690" t="s">
        <v>9</v>
      </c>
      <c r="G4690">
        <v>3998</v>
      </c>
      <c r="H4690">
        <v>11.99</v>
      </c>
      <c r="I4690">
        <v>2.16</v>
      </c>
      <c r="J4690">
        <v>3983.85</v>
      </c>
      <c r="K4690" s="1">
        <v>46292</v>
      </c>
      <c r="L4690" t="s">
        <v>17071</v>
      </c>
      <c r="M4690">
        <f t="shared" si="876"/>
        <v>1</v>
      </c>
      <c r="N4690">
        <f>COUNTIF(Orders!$A:$A,C4690)</f>
        <v>1</v>
      </c>
      <c r="P4690">
        <f>COUNTIF(Orders!$H:$H,UPPER(SUBSTITUTE(TRIM(C4690),"-","")))</f>
        <v>1</v>
      </c>
      <c r="R4690" t="str">
        <f t="shared" si="877"/>
        <v>Matched Order Reference</v>
      </c>
      <c r="S4690">
        <f t="shared" si="878"/>
        <v>1</v>
      </c>
      <c r="V4690" cm="1">
        <f t="array" ref="V4690">IF(E4690&lt;&gt;"CAPTURE",0,SUMPRODUCT((MDR_Rates!$A$2:$A$10=F4690)*(G4690&gt;MDR_Rates!$B$2:$B$10)*((MDR_Rates!$C$2:$C$10="")+(G4690&lt;=MDR_Rates!$C$2:$C$10))*MDR_Rates!$D$2:$D$10))</f>
        <v>0.3</v>
      </c>
      <c r="W4690">
        <f t="shared" si="879"/>
        <v>11.99</v>
      </c>
      <c r="X4690">
        <f t="shared" si="880"/>
        <v>2.16</v>
      </c>
      <c r="Y4690">
        <f t="shared" si="881"/>
        <v>0</v>
      </c>
      <c r="Z4690">
        <f t="shared" si="882"/>
        <v>0</v>
      </c>
      <c r="AG4690" t="str">
        <f t="shared" si="883"/>
        <v/>
      </c>
      <c r="AI4690" t="str">
        <f t="shared" si="884"/>
        <v/>
      </c>
      <c r="AJ4690" t="str">
        <f t="shared" si="885"/>
        <v/>
      </c>
      <c r="AK4690" t="str">
        <f t="shared" si="886"/>
        <v>ORD26004431</v>
      </c>
      <c r="AL4690">
        <f>IF(E4690&lt;&gt;"CAPTURE","",COUNTIF(Orders!$H:$H,AK4690))</f>
        <v>1</v>
      </c>
      <c r="AP4690" t="str">
        <f t="shared" si="887"/>
        <v>Matched to Order</v>
      </c>
      <c r="AQ4690">
        <f>IF(COUNTIF($A$2:A4690,A4690)=1,1,0)</f>
        <v>1</v>
      </c>
    </row>
    <row r="4691" spans="1:43" x14ac:dyDescent="0.3">
      <c r="A4691" t="s">
        <v>17239</v>
      </c>
      <c r="C4691" t="s">
        <v>8858</v>
      </c>
      <c r="D4691" s="1">
        <v>46290</v>
      </c>
      <c r="E4691" t="s">
        <v>11819</v>
      </c>
      <c r="F4691" t="s">
        <v>9</v>
      </c>
      <c r="G4691">
        <v>2798</v>
      </c>
      <c r="H4691">
        <v>8.39</v>
      </c>
      <c r="I4691">
        <v>1.51</v>
      </c>
      <c r="J4691">
        <v>2788.1</v>
      </c>
      <c r="K4691" s="1">
        <v>46292</v>
      </c>
      <c r="L4691" t="s">
        <v>17071</v>
      </c>
      <c r="M4691">
        <f t="shared" si="876"/>
        <v>1</v>
      </c>
      <c r="N4691">
        <f>COUNTIF(Orders!$A:$A,C4691)</f>
        <v>1</v>
      </c>
      <c r="P4691">
        <f>COUNTIF(Orders!$H:$H,UPPER(SUBSTITUTE(TRIM(C4691),"-","")))</f>
        <v>1</v>
      </c>
      <c r="R4691" t="str">
        <f t="shared" si="877"/>
        <v>Matched Order Reference</v>
      </c>
      <c r="S4691">
        <f t="shared" si="878"/>
        <v>1</v>
      </c>
      <c r="V4691" cm="1">
        <f t="array" ref="V4691">IF(E4691&lt;&gt;"CAPTURE",0,SUMPRODUCT((MDR_Rates!$A$2:$A$10=F4691)*(G4691&gt;MDR_Rates!$B$2:$B$10)*((MDR_Rates!$C$2:$C$10="")+(G4691&lt;=MDR_Rates!$C$2:$C$10))*MDR_Rates!$D$2:$D$10))</f>
        <v>0.3</v>
      </c>
      <c r="W4691">
        <f t="shared" si="879"/>
        <v>8.39</v>
      </c>
      <c r="X4691">
        <f t="shared" si="880"/>
        <v>1.51</v>
      </c>
      <c r="Y4691">
        <f t="shared" si="881"/>
        <v>0</v>
      </c>
      <c r="Z4691">
        <f t="shared" si="882"/>
        <v>0</v>
      </c>
      <c r="AG4691" t="str">
        <f t="shared" si="883"/>
        <v/>
      </c>
      <c r="AI4691" t="str">
        <f t="shared" si="884"/>
        <v/>
      </c>
      <c r="AJ4691" t="str">
        <f t="shared" si="885"/>
        <v/>
      </c>
      <c r="AK4691" t="str">
        <f t="shared" si="886"/>
        <v>ORD26004473</v>
      </c>
      <c r="AL4691">
        <f>IF(E4691&lt;&gt;"CAPTURE","",COUNTIF(Orders!$H:$H,AK4691))</f>
        <v>1</v>
      </c>
      <c r="AP4691" t="str">
        <f t="shared" si="887"/>
        <v>Matched to Order</v>
      </c>
      <c r="AQ4691">
        <f>IF(COUNTIF($A$2:A4691,A4691)=1,1,0)</f>
        <v>1</v>
      </c>
    </row>
    <row r="4692" spans="1:43" x14ac:dyDescent="0.3">
      <c r="A4692" t="s">
        <v>17240</v>
      </c>
      <c r="C4692" t="s">
        <v>8860</v>
      </c>
      <c r="D4692" s="1">
        <v>46290</v>
      </c>
      <c r="E4692" t="s">
        <v>11819</v>
      </c>
      <c r="F4692" t="s">
        <v>17</v>
      </c>
      <c r="G4692">
        <v>12297</v>
      </c>
      <c r="H4692">
        <v>196.75</v>
      </c>
      <c r="I4692">
        <v>35.42</v>
      </c>
      <c r="J4692">
        <v>12064.83</v>
      </c>
      <c r="K4692" s="1">
        <v>46292</v>
      </c>
      <c r="L4692" t="s">
        <v>17071</v>
      </c>
      <c r="M4692">
        <f t="shared" si="876"/>
        <v>1</v>
      </c>
      <c r="N4692">
        <f>COUNTIF(Orders!$A:$A,C4692)</f>
        <v>1</v>
      </c>
      <c r="P4692">
        <f>COUNTIF(Orders!$H:$H,UPPER(SUBSTITUTE(TRIM(C4692),"-","")))</f>
        <v>1</v>
      </c>
      <c r="R4692" t="str">
        <f t="shared" si="877"/>
        <v>Matched Order Reference</v>
      </c>
      <c r="S4692">
        <f t="shared" si="878"/>
        <v>1</v>
      </c>
      <c r="V4692" cm="1">
        <f t="array" ref="V4692">IF(E4692&lt;&gt;"CAPTURE",0,SUMPRODUCT((MDR_Rates!$A$2:$A$10=F4692)*(G4692&gt;MDR_Rates!$B$2:$B$10)*((MDR_Rates!$C$2:$C$10="")+(G4692&lt;=MDR_Rates!$C$2:$C$10))*MDR_Rates!$D$2:$D$10))</f>
        <v>1.6</v>
      </c>
      <c r="W4692">
        <f t="shared" si="879"/>
        <v>196.75</v>
      </c>
      <c r="X4692">
        <f t="shared" si="880"/>
        <v>35.42</v>
      </c>
      <c r="Y4692">
        <f t="shared" si="881"/>
        <v>0</v>
      </c>
      <c r="Z4692">
        <f t="shared" si="882"/>
        <v>0</v>
      </c>
      <c r="AG4692" t="str">
        <f t="shared" si="883"/>
        <v/>
      </c>
      <c r="AI4692" t="str">
        <f t="shared" si="884"/>
        <v/>
      </c>
      <c r="AJ4692" t="str">
        <f t="shared" si="885"/>
        <v/>
      </c>
      <c r="AK4692" t="str">
        <f t="shared" si="886"/>
        <v>ORD26004474</v>
      </c>
      <c r="AL4692">
        <f>IF(E4692&lt;&gt;"CAPTURE","",COUNTIF(Orders!$H:$H,AK4692))</f>
        <v>1</v>
      </c>
      <c r="AP4692" t="str">
        <f t="shared" si="887"/>
        <v>Matched to Order</v>
      </c>
      <c r="AQ4692">
        <f>IF(COUNTIF($A$2:A4692,A4692)=1,1,0)</f>
        <v>1</v>
      </c>
    </row>
    <row r="4693" spans="1:43" x14ac:dyDescent="0.3">
      <c r="A4693" t="s">
        <v>17241</v>
      </c>
      <c r="C4693" t="s">
        <v>8928</v>
      </c>
      <c r="D4693" s="1">
        <v>46290</v>
      </c>
      <c r="E4693" t="s">
        <v>11819</v>
      </c>
      <c r="F4693" t="s">
        <v>33</v>
      </c>
      <c r="G4693">
        <v>499</v>
      </c>
      <c r="H4693">
        <v>7.49</v>
      </c>
      <c r="I4693">
        <v>1.35</v>
      </c>
      <c r="J4693">
        <v>490.16</v>
      </c>
      <c r="K4693" s="1">
        <v>46292</v>
      </c>
      <c r="L4693" t="s">
        <v>17071</v>
      </c>
      <c r="M4693">
        <f t="shared" si="876"/>
        <v>1</v>
      </c>
      <c r="N4693">
        <f>COUNTIF(Orders!$A:$A,C4693)</f>
        <v>1</v>
      </c>
      <c r="P4693">
        <f>COUNTIF(Orders!$H:$H,UPPER(SUBSTITUTE(TRIM(C4693),"-","")))</f>
        <v>1</v>
      </c>
      <c r="R4693" t="str">
        <f t="shared" si="877"/>
        <v>Matched Order Reference</v>
      </c>
      <c r="S4693">
        <f t="shared" si="878"/>
        <v>1</v>
      </c>
      <c r="V4693" cm="1">
        <f t="array" ref="V4693">IF(E4693&lt;&gt;"CAPTURE",0,SUMPRODUCT((MDR_Rates!$A$2:$A$10=F4693)*(G4693&gt;MDR_Rates!$B$2:$B$10)*((MDR_Rates!$C$2:$C$10="")+(G4693&lt;=MDR_Rates!$C$2:$C$10))*MDR_Rates!$D$2:$D$10))</f>
        <v>1.5</v>
      </c>
      <c r="W4693">
        <f t="shared" si="879"/>
        <v>7.49</v>
      </c>
      <c r="X4693">
        <f t="shared" si="880"/>
        <v>1.35</v>
      </c>
      <c r="Y4693">
        <f t="shared" si="881"/>
        <v>0</v>
      </c>
      <c r="Z4693">
        <f t="shared" si="882"/>
        <v>0</v>
      </c>
      <c r="AG4693" t="str">
        <f t="shared" si="883"/>
        <v/>
      </c>
      <c r="AI4693" t="str">
        <f t="shared" si="884"/>
        <v/>
      </c>
      <c r="AJ4693" t="str">
        <f t="shared" si="885"/>
        <v/>
      </c>
      <c r="AK4693" t="str">
        <f t="shared" si="886"/>
        <v>ORD26004509</v>
      </c>
      <c r="AL4693">
        <f>IF(E4693&lt;&gt;"CAPTURE","",COUNTIF(Orders!$H:$H,AK4693))</f>
        <v>1</v>
      </c>
      <c r="AP4693" t="str">
        <f t="shared" si="887"/>
        <v>Matched to Order</v>
      </c>
      <c r="AQ4693">
        <f>IF(COUNTIF($A$2:A4693,A4693)=1,1,0)</f>
        <v>1</v>
      </c>
    </row>
    <row r="4694" spans="1:43" x14ac:dyDescent="0.3">
      <c r="A4694" t="s">
        <v>17242</v>
      </c>
      <c r="C4694" t="s">
        <v>8952</v>
      </c>
      <c r="D4694" s="1">
        <v>46290</v>
      </c>
      <c r="E4694" t="s">
        <v>11819</v>
      </c>
      <c r="F4694" t="s">
        <v>9</v>
      </c>
      <c r="G4694">
        <v>3298</v>
      </c>
      <c r="H4694">
        <v>9.89</v>
      </c>
      <c r="I4694">
        <v>1.78</v>
      </c>
      <c r="J4694">
        <v>3286.33</v>
      </c>
      <c r="K4694" s="1">
        <v>46292</v>
      </c>
      <c r="L4694" t="s">
        <v>17071</v>
      </c>
      <c r="M4694">
        <f t="shared" si="876"/>
        <v>1</v>
      </c>
      <c r="N4694">
        <f>COUNTIF(Orders!$A:$A,C4694)</f>
        <v>1</v>
      </c>
      <c r="P4694">
        <f>COUNTIF(Orders!$H:$H,UPPER(SUBSTITUTE(TRIM(C4694),"-","")))</f>
        <v>1</v>
      </c>
      <c r="R4694" t="str">
        <f t="shared" si="877"/>
        <v>Matched Order Reference</v>
      </c>
      <c r="S4694">
        <f t="shared" si="878"/>
        <v>1</v>
      </c>
      <c r="V4694" cm="1">
        <f t="array" ref="V4694">IF(E4694&lt;&gt;"CAPTURE",0,SUMPRODUCT((MDR_Rates!$A$2:$A$10=F4694)*(G4694&gt;MDR_Rates!$B$2:$B$10)*((MDR_Rates!$C$2:$C$10="")+(G4694&lt;=MDR_Rates!$C$2:$C$10))*MDR_Rates!$D$2:$D$10))</f>
        <v>0.3</v>
      </c>
      <c r="W4694">
        <f t="shared" si="879"/>
        <v>9.89</v>
      </c>
      <c r="X4694">
        <f t="shared" si="880"/>
        <v>1.78</v>
      </c>
      <c r="Y4694">
        <f t="shared" si="881"/>
        <v>0</v>
      </c>
      <c r="Z4694">
        <f t="shared" si="882"/>
        <v>0</v>
      </c>
      <c r="AG4694" t="str">
        <f t="shared" si="883"/>
        <v/>
      </c>
      <c r="AI4694" t="str">
        <f t="shared" si="884"/>
        <v/>
      </c>
      <c r="AJ4694" t="str">
        <f t="shared" si="885"/>
        <v/>
      </c>
      <c r="AK4694" t="str">
        <f t="shared" si="886"/>
        <v>ORD26004521</v>
      </c>
      <c r="AL4694">
        <f>IF(E4694&lt;&gt;"CAPTURE","",COUNTIF(Orders!$H:$H,AK4694))</f>
        <v>1</v>
      </c>
      <c r="AP4694" t="str">
        <f t="shared" si="887"/>
        <v>Matched to Order</v>
      </c>
      <c r="AQ4694">
        <f>IF(COUNTIF($A$2:A4694,A4694)=1,1,0)</f>
        <v>1</v>
      </c>
    </row>
    <row r="4695" spans="1:43" x14ac:dyDescent="0.3">
      <c r="A4695" t="s">
        <v>17243</v>
      </c>
      <c r="C4695" t="s">
        <v>17244</v>
      </c>
      <c r="D4695" s="1">
        <v>46290</v>
      </c>
      <c r="E4695" t="s">
        <v>11819</v>
      </c>
      <c r="F4695" t="s">
        <v>44</v>
      </c>
      <c r="G4695">
        <v>8798</v>
      </c>
      <c r="H4695">
        <v>149.57</v>
      </c>
      <c r="I4695">
        <v>26.92</v>
      </c>
      <c r="J4695">
        <v>8621.51</v>
      </c>
      <c r="K4695" s="1">
        <v>46292</v>
      </c>
      <c r="L4695" t="s">
        <v>17071</v>
      </c>
      <c r="M4695">
        <f t="shared" si="876"/>
        <v>1</v>
      </c>
      <c r="N4695">
        <f>COUNTIF(Orders!$A:$A,C4695)</f>
        <v>1</v>
      </c>
      <c r="P4695">
        <f>COUNTIF(Orders!$H:$H,UPPER(SUBSTITUTE(TRIM(C4695),"-","")))</f>
        <v>1</v>
      </c>
      <c r="R4695" t="str">
        <f t="shared" si="877"/>
        <v>Matched Order Reference</v>
      </c>
      <c r="S4695">
        <f t="shared" si="878"/>
        <v>1</v>
      </c>
      <c r="V4695" cm="1">
        <f t="array" ref="V4695">IF(E4695&lt;&gt;"CAPTURE",0,SUMPRODUCT((MDR_Rates!$A$2:$A$10=F4695)*(G4695&gt;MDR_Rates!$B$2:$B$10)*((MDR_Rates!$C$2:$C$10="")+(G4695&lt;=MDR_Rates!$C$2:$C$10))*MDR_Rates!$D$2:$D$10))</f>
        <v>1.7</v>
      </c>
      <c r="W4695">
        <f t="shared" si="879"/>
        <v>149.57</v>
      </c>
      <c r="X4695">
        <f t="shared" si="880"/>
        <v>26.92</v>
      </c>
      <c r="Y4695">
        <f t="shared" si="881"/>
        <v>0</v>
      </c>
      <c r="Z4695">
        <f t="shared" si="882"/>
        <v>0</v>
      </c>
      <c r="AG4695" t="str">
        <f t="shared" si="883"/>
        <v/>
      </c>
      <c r="AI4695" t="str">
        <f t="shared" si="884"/>
        <v/>
      </c>
      <c r="AJ4695" t="str">
        <f t="shared" si="885"/>
        <v/>
      </c>
      <c r="AK4695" t="str">
        <f t="shared" si="886"/>
        <v>ORD26004532</v>
      </c>
      <c r="AL4695">
        <f>IF(E4695&lt;&gt;"CAPTURE","",COUNTIF(Orders!$H:$H,AK4695))</f>
        <v>1</v>
      </c>
      <c r="AP4695" t="str">
        <f t="shared" si="887"/>
        <v>Matched to Order</v>
      </c>
      <c r="AQ4695">
        <f>IF(COUNTIF($A$2:A4695,A4695)=1,1,0)</f>
        <v>1</v>
      </c>
    </row>
    <row r="4696" spans="1:43" x14ac:dyDescent="0.3">
      <c r="A4696" t="s">
        <v>17245</v>
      </c>
      <c r="C4696" t="s">
        <v>8978</v>
      </c>
      <c r="D4696" s="1">
        <v>46290</v>
      </c>
      <c r="E4696" t="s">
        <v>11819</v>
      </c>
      <c r="F4696" t="s">
        <v>9</v>
      </c>
      <c r="G4696">
        <v>1299</v>
      </c>
      <c r="H4696">
        <v>0</v>
      </c>
      <c r="I4696">
        <v>0</v>
      </c>
      <c r="J4696">
        <v>1299</v>
      </c>
      <c r="K4696" s="1">
        <v>46292</v>
      </c>
      <c r="L4696" t="s">
        <v>17071</v>
      </c>
      <c r="M4696">
        <f t="shared" si="876"/>
        <v>1</v>
      </c>
      <c r="N4696">
        <f>COUNTIF(Orders!$A:$A,C4696)</f>
        <v>1</v>
      </c>
      <c r="P4696">
        <f>COUNTIF(Orders!$H:$H,UPPER(SUBSTITUTE(TRIM(C4696),"-","")))</f>
        <v>1</v>
      </c>
      <c r="R4696" t="str">
        <f t="shared" si="877"/>
        <v>Matched Order Reference</v>
      </c>
      <c r="S4696">
        <f t="shared" si="878"/>
        <v>1</v>
      </c>
      <c r="V4696" cm="1">
        <f t="array" ref="V4696">IF(E4696&lt;&gt;"CAPTURE",0,SUMPRODUCT((MDR_Rates!$A$2:$A$10=F4696)*(G4696&gt;MDR_Rates!$B$2:$B$10)*((MDR_Rates!$C$2:$C$10="")+(G4696&lt;=MDR_Rates!$C$2:$C$10))*MDR_Rates!$D$2:$D$10))</f>
        <v>0</v>
      </c>
      <c r="W4696">
        <f t="shared" si="879"/>
        <v>0</v>
      </c>
      <c r="X4696">
        <f t="shared" si="880"/>
        <v>0</v>
      </c>
      <c r="Y4696">
        <f t="shared" si="881"/>
        <v>0</v>
      </c>
      <c r="Z4696">
        <f t="shared" si="882"/>
        <v>0</v>
      </c>
      <c r="AG4696" t="str">
        <f t="shared" si="883"/>
        <v/>
      </c>
      <c r="AI4696" t="str">
        <f t="shared" si="884"/>
        <v/>
      </c>
      <c r="AJ4696" t="str">
        <f t="shared" si="885"/>
        <v/>
      </c>
      <c r="AK4696" t="str">
        <f t="shared" si="886"/>
        <v>ORD26004534</v>
      </c>
      <c r="AL4696">
        <f>IF(E4696&lt;&gt;"CAPTURE","",COUNTIF(Orders!$H:$H,AK4696))</f>
        <v>1</v>
      </c>
      <c r="AP4696" t="str">
        <f t="shared" si="887"/>
        <v>Matched to Order</v>
      </c>
      <c r="AQ4696">
        <f>IF(COUNTIF($A$2:A4696,A4696)=1,1,0)</f>
        <v>1</v>
      </c>
    </row>
    <row r="4697" spans="1:43" x14ac:dyDescent="0.3">
      <c r="A4697" t="s">
        <v>17246</v>
      </c>
      <c r="C4697" t="s">
        <v>17247</v>
      </c>
      <c r="D4697" s="1">
        <v>46290</v>
      </c>
      <c r="E4697" t="s">
        <v>11819</v>
      </c>
      <c r="F4697" t="s">
        <v>9</v>
      </c>
      <c r="G4697">
        <v>1799</v>
      </c>
      <c r="H4697">
        <v>5.4</v>
      </c>
      <c r="I4697">
        <v>0.97</v>
      </c>
      <c r="J4697">
        <v>1792.63</v>
      </c>
      <c r="K4697" s="1">
        <v>46292</v>
      </c>
      <c r="L4697" t="s">
        <v>17071</v>
      </c>
      <c r="M4697">
        <f t="shared" si="876"/>
        <v>1</v>
      </c>
      <c r="N4697">
        <f>COUNTIF(Orders!$A:$A,C4697)</f>
        <v>0</v>
      </c>
      <c r="P4697">
        <f>COUNTIF(Orders!$H:$H,UPPER(SUBSTITUTE(TRIM(C4697),"-","")))</f>
        <v>1</v>
      </c>
      <c r="R4697" t="str">
        <f t="shared" si="877"/>
        <v>Matched Order Reference</v>
      </c>
      <c r="S4697">
        <f t="shared" si="878"/>
        <v>1</v>
      </c>
      <c r="V4697" cm="1">
        <f t="array" ref="V4697">IF(E4697&lt;&gt;"CAPTURE",0,SUMPRODUCT((MDR_Rates!$A$2:$A$10=F4697)*(G4697&gt;MDR_Rates!$B$2:$B$10)*((MDR_Rates!$C$2:$C$10="")+(G4697&lt;=MDR_Rates!$C$2:$C$10))*MDR_Rates!$D$2:$D$10))</f>
        <v>0</v>
      </c>
      <c r="W4697">
        <f t="shared" si="879"/>
        <v>0</v>
      </c>
      <c r="X4697">
        <f t="shared" si="880"/>
        <v>0</v>
      </c>
      <c r="Y4697">
        <f t="shared" si="881"/>
        <v>5.4</v>
      </c>
      <c r="Z4697">
        <f t="shared" si="882"/>
        <v>0.97</v>
      </c>
      <c r="AG4697" t="str">
        <f t="shared" si="883"/>
        <v/>
      </c>
      <c r="AI4697" t="str">
        <f t="shared" si="884"/>
        <v/>
      </c>
      <c r="AJ4697" t="str">
        <f t="shared" si="885"/>
        <v/>
      </c>
      <c r="AK4697" t="str">
        <f t="shared" si="886"/>
        <v>ORD26004567</v>
      </c>
      <c r="AL4697">
        <f>IF(E4697&lt;&gt;"CAPTURE","",COUNTIF(Orders!$H:$H,AK4697))</f>
        <v>1</v>
      </c>
      <c r="AP4697" t="str">
        <f t="shared" si="887"/>
        <v>Matched to Order</v>
      </c>
      <c r="AQ4697">
        <f>IF(COUNTIF($A$2:A4697,A4697)=1,1,0)</f>
        <v>1</v>
      </c>
    </row>
    <row r="4698" spans="1:43" x14ac:dyDescent="0.3">
      <c r="A4698" t="s">
        <v>17248</v>
      </c>
      <c r="C4698" t="s">
        <v>9093</v>
      </c>
      <c r="D4698" s="1">
        <v>46290</v>
      </c>
      <c r="E4698" t="s">
        <v>11819</v>
      </c>
      <c r="F4698" t="s">
        <v>33</v>
      </c>
      <c r="G4698">
        <v>799</v>
      </c>
      <c r="H4698">
        <v>11.99</v>
      </c>
      <c r="I4698">
        <v>2.16</v>
      </c>
      <c r="J4698">
        <v>784.85</v>
      </c>
      <c r="K4698" s="1">
        <v>46292</v>
      </c>
      <c r="L4698" t="s">
        <v>17071</v>
      </c>
      <c r="M4698">
        <f t="shared" si="876"/>
        <v>1</v>
      </c>
      <c r="N4698">
        <f>COUNTIF(Orders!$A:$A,C4698)</f>
        <v>1</v>
      </c>
      <c r="P4698">
        <f>COUNTIF(Orders!$H:$H,UPPER(SUBSTITUTE(TRIM(C4698),"-","")))</f>
        <v>1</v>
      </c>
      <c r="R4698" t="str">
        <f t="shared" si="877"/>
        <v>Matched Order Reference</v>
      </c>
      <c r="S4698">
        <f t="shared" si="878"/>
        <v>1</v>
      </c>
      <c r="V4698" cm="1">
        <f t="array" ref="V4698">IF(E4698&lt;&gt;"CAPTURE",0,SUMPRODUCT((MDR_Rates!$A$2:$A$10=F4698)*(G4698&gt;MDR_Rates!$B$2:$B$10)*((MDR_Rates!$C$2:$C$10="")+(G4698&lt;=MDR_Rates!$C$2:$C$10))*MDR_Rates!$D$2:$D$10))</f>
        <v>1.5</v>
      </c>
      <c r="W4698">
        <f t="shared" si="879"/>
        <v>11.99</v>
      </c>
      <c r="X4698">
        <f t="shared" si="880"/>
        <v>2.16</v>
      </c>
      <c r="Y4698">
        <f t="shared" si="881"/>
        <v>0</v>
      </c>
      <c r="Z4698">
        <f t="shared" si="882"/>
        <v>0</v>
      </c>
      <c r="AG4698" t="str">
        <f t="shared" si="883"/>
        <v/>
      </c>
      <c r="AI4698" t="str">
        <f t="shared" si="884"/>
        <v/>
      </c>
      <c r="AJ4698" t="str">
        <f t="shared" si="885"/>
        <v/>
      </c>
      <c r="AK4698" t="str">
        <f t="shared" si="886"/>
        <v>ORD26004592</v>
      </c>
      <c r="AL4698">
        <f>IF(E4698&lt;&gt;"CAPTURE","",COUNTIF(Orders!$H:$H,AK4698))</f>
        <v>1</v>
      </c>
      <c r="AP4698" t="str">
        <f t="shared" si="887"/>
        <v>Matched to Order</v>
      </c>
      <c r="AQ4698">
        <f>IF(COUNTIF($A$2:A4698,A4698)=1,1,0)</f>
        <v>1</v>
      </c>
    </row>
    <row r="4699" spans="1:43" x14ac:dyDescent="0.3">
      <c r="A4699" t="s">
        <v>17249</v>
      </c>
      <c r="C4699" t="s">
        <v>9134</v>
      </c>
      <c r="D4699" s="1">
        <v>46290</v>
      </c>
      <c r="E4699" t="s">
        <v>11819</v>
      </c>
      <c r="F4699" t="s">
        <v>9</v>
      </c>
      <c r="G4699">
        <v>2499</v>
      </c>
      <c r="H4699">
        <v>7.5</v>
      </c>
      <c r="I4699">
        <v>1.35</v>
      </c>
      <c r="J4699">
        <v>2490.15</v>
      </c>
      <c r="K4699" s="1">
        <v>46292</v>
      </c>
      <c r="L4699" t="s">
        <v>17071</v>
      </c>
      <c r="M4699">
        <f t="shared" si="876"/>
        <v>1</v>
      </c>
      <c r="N4699">
        <f>COUNTIF(Orders!$A:$A,C4699)</f>
        <v>1</v>
      </c>
      <c r="P4699">
        <f>COUNTIF(Orders!$H:$H,UPPER(SUBSTITUTE(TRIM(C4699),"-","")))</f>
        <v>1</v>
      </c>
      <c r="R4699" t="str">
        <f t="shared" si="877"/>
        <v>Matched Order Reference</v>
      </c>
      <c r="S4699">
        <f t="shared" si="878"/>
        <v>1</v>
      </c>
      <c r="V4699" cm="1">
        <f t="array" ref="V4699">IF(E4699&lt;&gt;"CAPTURE",0,SUMPRODUCT((MDR_Rates!$A$2:$A$10=F4699)*(G4699&gt;MDR_Rates!$B$2:$B$10)*((MDR_Rates!$C$2:$C$10="")+(G4699&lt;=MDR_Rates!$C$2:$C$10))*MDR_Rates!$D$2:$D$10))</f>
        <v>0.3</v>
      </c>
      <c r="W4699">
        <f t="shared" si="879"/>
        <v>7.5</v>
      </c>
      <c r="X4699">
        <f t="shared" si="880"/>
        <v>1.35</v>
      </c>
      <c r="Y4699">
        <f t="shared" si="881"/>
        <v>0</v>
      </c>
      <c r="Z4699">
        <f t="shared" si="882"/>
        <v>0</v>
      </c>
      <c r="AG4699" t="str">
        <f t="shared" si="883"/>
        <v/>
      </c>
      <c r="AI4699" t="str">
        <f t="shared" si="884"/>
        <v/>
      </c>
      <c r="AJ4699" t="str">
        <f t="shared" si="885"/>
        <v/>
      </c>
      <c r="AK4699" t="str">
        <f t="shared" si="886"/>
        <v>ORD26004613</v>
      </c>
      <c r="AL4699">
        <f>IF(E4699&lt;&gt;"CAPTURE","",COUNTIF(Orders!$H:$H,AK4699))</f>
        <v>1</v>
      </c>
      <c r="AP4699" t="str">
        <f t="shared" si="887"/>
        <v>Matched to Order</v>
      </c>
      <c r="AQ4699">
        <f>IF(COUNTIF($A$2:A4699,A4699)=1,1,0)</f>
        <v>1</v>
      </c>
    </row>
    <row r="4700" spans="1:43" x14ac:dyDescent="0.3">
      <c r="A4700" t="s">
        <v>17250</v>
      </c>
      <c r="C4700" t="s">
        <v>17251</v>
      </c>
      <c r="D4700" s="1">
        <v>46290</v>
      </c>
      <c r="E4700" t="s">
        <v>11819</v>
      </c>
      <c r="F4700" t="s">
        <v>17</v>
      </c>
      <c r="G4700">
        <v>999</v>
      </c>
      <c r="H4700">
        <v>17.98</v>
      </c>
      <c r="I4700">
        <v>3.24</v>
      </c>
      <c r="J4700">
        <v>977.78</v>
      </c>
      <c r="K4700" s="1">
        <v>46292</v>
      </c>
      <c r="L4700" t="s">
        <v>17071</v>
      </c>
      <c r="M4700">
        <f t="shared" si="876"/>
        <v>1</v>
      </c>
      <c r="N4700">
        <f>COUNTIF(Orders!$A:$A,C4700)</f>
        <v>0</v>
      </c>
      <c r="P4700">
        <f>COUNTIF(Orders!$H:$H,UPPER(SUBSTITUTE(TRIM(C4700),"-","")))</f>
        <v>1</v>
      </c>
      <c r="R4700" t="str">
        <f t="shared" si="877"/>
        <v>Matched Order Reference</v>
      </c>
      <c r="S4700">
        <f t="shared" si="878"/>
        <v>1</v>
      </c>
      <c r="V4700" cm="1">
        <f t="array" ref="V4700">IF(E4700&lt;&gt;"CAPTURE",0,SUMPRODUCT((MDR_Rates!$A$2:$A$10=F4700)*(G4700&gt;MDR_Rates!$B$2:$B$10)*((MDR_Rates!$C$2:$C$10="")+(G4700&lt;=MDR_Rates!$C$2:$C$10))*MDR_Rates!$D$2:$D$10))</f>
        <v>1.8</v>
      </c>
      <c r="W4700">
        <f t="shared" si="879"/>
        <v>17.98</v>
      </c>
      <c r="X4700">
        <f t="shared" si="880"/>
        <v>3.24</v>
      </c>
      <c r="Y4700">
        <f t="shared" si="881"/>
        <v>0</v>
      </c>
      <c r="Z4700">
        <f t="shared" si="882"/>
        <v>0</v>
      </c>
      <c r="AG4700" t="str">
        <f t="shared" si="883"/>
        <v/>
      </c>
      <c r="AI4700" t="str">
        <f t="shared" si="884"/>
        <v/>
      </c>
      <c r="AJ4700" t="str">
        <f t="shared" si="885"/>
        <v/>
      </c>
      <c r="AK4700" t="str">
        <f t="shared" si="886"/>
        <v>ORD26004620</v>
      </c>
      <c r="AL4700">
        <f>IF(E4700&lt;&gt;"CAPTURE","",COUNTIF(Orders!$H:$H,AK4700))</f>
        <v>1</v>
      </c>
      <c r="AP4700" t="str">
        <f t="shared" si="887"/>
        <v>Matched to Order</v>
      </c>
      <c r="AQ4700">
        <f>IF(COUNTIF($A$2:A4700,A4700)=1,1,0)</f>
        <v>1</v>
      </c>
    </row>
    <row r="4701" spans="1:43" x14ac:dyDescent="0.3">
      <c r="A4701" t="s">
        <v>17252</v>
      </c>
      <c r="C4701" t="s">
        <v>9259</v>
      </c>
      <c r="D4701" s="1">
        <v>46290</v>
      </c>
      <c r="E4701" t="s">
        <v>11819</v>
      </c>
      <c r="F4701" t="s">
        <v>9</v>
      </c>
      <c r="G4701">
        <v>8498</v>
      </c>
      <c r="H4701">
        <v>25.49</v>
      </c>
      <c r="I4701">
        <v>4.59</v>
      </c>
      <c r="J4701">
        <v>8467.92</v>
      </c>
      <c r="K4701" s="1">
        <v>46292</v>
      </c>
      <c r="L4701" t="s">
        <v>17071</v>
      </c>
      <c r="M4701">
        <f t="shared" si="876"/>
        <v>1</v>
      </c>
      <c r="N4701">
        <f>COUNTIF(Orders!$A:$A,C4701)</f>
        <v>1</v>
      </c>
      <c r="P4701">
        <f>COUNTIF(Orders!$H:$H,UPPER(SUBSTITUTE(TRIM(C4701),"-","")))</f>
        <v>1</v>
      </c>
      <c r="R4701" t="str">
        <f t="shared" si="877"/>
        <v>Matched Order Reference</v>
      </c>
      <c r="S4701">
        <f t="shared" si="878"/>
        <v>1</v>
      </c>
      <c r="V4701" cm="1">
        <f t="array" ref="V4701">IF(E4701&lt;&gt;"CAPTURE",0,SUMPRODUCT((MDR_Rates!$A$2:$A$10=F4701)*(G4701&gt;MDR_Rates!$B$2:$B$10)*((MDR_Rates!$C$2:$C$10="")+(G4701&lt;=MDR_Rates!$C$2:$C$10))*MDR_Rates!$D$2:$D$10))</f>
        <v>0.3</v>
      </c>
      <c r="W4701">
        <f t="shared" si="879"/>
        <v>25.49</v>
      </c>
      <c r="X4701">
        <f t="shared" si="880"/>
        <v>4.59</v>
      </c>
      <c r="Y4701">
        <f t="shared" si="881"/>
        <v>0</v>
      </c>
      <c r="Z4701">
        <f t="shared" si="882"/>
        <v>0</v>
      </c>
      <c r="AG4701" t="str">
        <f t="shared" si="883"/>
        <v/>
      </c>
      <c r="AI4701" t="str">
        <f t="shared" si="884"/>
        <v/>
      </c>
      <c r="AJ4701" t="str">
        <f t="shared" si="885"/>
        <v/>
      </c>
      <c r="AK4701" t="str">
        <f t="shared" si="886"/>
        <v>ORD26004678</v>
      </c>
      <c r="AL4701">
        <f>IF(E4701&lt;&gt;"CAPTURE","",COUNTIF(Orders!$H:$H,AK4701))</f>
        <v>1</v>
      </c>
      <c r="AP4701" t="str">
        <f t="shared" si="887"/>
        <v>Matched to Order</v>
      </c>
      <c r="AQ4701">
        <f>IF(COUNTIF($A$2:A4701,A4701)=1,1,0)</f>
        <v>1</v>
      </c>
    </row>
    <row r="4702" spans="1:43" x14ac:dyDescent="0.3">
      <c r="A4702" t="s">
        <v>17253</v>
      </c>
      <c r="C4702" t="s">
        <v>9372</v>
      </c>
      <c r="D4702" s="1">
        <v>46290</v>
      </c>
      <c r="E4702" t="s">
        <v>11819</v>
      </c>
      <c r="F4702" t="s">
        <v>9</v>
      </c>
      <c r="G4702">
        <v>4998</v>
      </c>
      <c r="H4702">
        <v>14.99</v>
      </c>
      <c r="I4702">
        <v>2.7</v>
      </c>
      <c r="J4702">
        <v>4980.3100000000004</v>
      </c>
      <c r="K4702" s="1">
        <v>46292</v>
      </c>
      <c r="L4702" t="s">
        <v>17071</v>
      </c>
      <c r="M4702">
        <f t="shared" si="876"/>
        <v>1</v>
      </c>
      <c r="N4702">
        <f>COUNTIF(Orders!$A:$A,C4702)</f>
        <v>1</v>
      </c>
      <c r="P4702">
        <f>COUNTIF(Orders!$H:$H,UPPER(SUBSTITUTE(TRIM(C4702),"-","")))</f>
        <v>1</v>
      </c>
      <c r="R4702" t="str">
        <f t="shared" si="877"/>
        <v>Matched Order Reference</v>
      </c>
      <c r="S4702">
        <f t="shared" si="878"/>
        <v>1</v>
      </c>
      <c r="V4702" cm="1">
        <f t="array" ref="V4702">IF(E4702&lt;&gt;"CAPTURE",0,SUMPRODUCT((MDR_Rates!$A$2:$A$10=F4702)*(G4702&gt;MDR_Rates!$B$2:$B$10)*((MDR_Rates!$C$2:$C$10="")+(G4702&lt;=MDR_Rates!$C$2:$C$10))*MDR_Rates!$D$2:$D$10))</f>
        <v>0.3</v>
      </c>
      <c r="W4702">
        <f t="shared" si="879"/>
        <v>14.99</v>
      </c>
      <c r="X4702">
        <f t="shared" si="880"/>
        <v>2.7</v>
      </c>
      <c r="Y4702">
        <f t="shared" si="881"/>
        <v>0</v>
      </c>
      <c r="Z4702">
        <f t="shared" si="882"/>
        <v>0</v>
      </c>
      <c r="AG4702" t="str">
        <f t="shared" si="883"/>
        <v/>
      </c>
      <c r="AI4702" t="str">
        <f t="shared" si="884"/>
        <v/>
      </c>
      <c r="AJ4702" t="str">
        <f t="shared" si="885"/>
        <v/>
      </c>
      <c r="AK4702" t="str">
        <f t="shared" si="886"/>
        <v>ORD26004736</v>
      </c>
      <c r="AL4702">
        <f>IF(E4702&lt;&gt;"CAPTURE","",COUNTIF(Orders!$H:$H,AK4702))</f>
        <v>1</v>
      </c>
      <c r="AP4702" t="str">
        <f t="shared" si="887"/>
        <v>Matched to Order</v>
      </c>
      <c r="AQ4702">
        <f>IF(COUNTIF($A$2:A4702,A4702)=1,1,0)</f>
        <v>1</v>
      </c>
    </row>
    <row r="4703" spans="1:43" x14ac:dyDescent="0.3">
      <c r="A4703" t="s">
        <v>17254</v>
      </c>
      <c r="C4703" t="s">
        <v>9582</v>
      </c>
      <c r="D4703" s="1">
        <v>46290</v>
      </c>
      <c r="E4703" t="s">
        <v>11819</v>
      </c>
      <c r="F4703" t="s">
        <v>9</v>
      </c>
      <c r="G4703">
        <v>3798</v>
      </c>
      <c r="H4703">
        <v>11.39</v>
      </c>
      <c r="I4703">
        <v>2.0499999999999998</v>
      </c>
      <c r="J4703">
        <v>3784.56</v>
      </c>
      <c r="K4703" s="1">
        <v>46292</v>
      </c>
      <c r="L4703" t="s">
        <v>17071</v>
      </c>
      <c r="M4703">
        <f t="shared" si="876"/>
        <v>1</v>
      </c>
      <c r="N4703">
        <f>COUNTIF(Orders!$A:$A,C4703)</f>
        <v>1</v>
      </c>
      <c r="P4703">
        <f>COUNTIF(Orders!$H:$H,UPPER(SUBSTITUTE(TRIM(C4703),"-","")))</f>
        <v>1</v>
      </c>
      <c r="R4703" t="str">
        <f t="shared" si="877"/>
        <v>Matched Order Reference</v>
      </c>
      <c r="S4703">
        <f t="shared" si="878"/>
        <v>1</v>
      </c>
      <c r="V4703" cm="1">
        <f t="array" ref="V4703">IF(E4703&lt;&gt;"CAPTURE",0,SUMPRODUCT((MDR_Rates!$A$2:$A$10=F4703)*(G4703&gt;MDR_Rates!$B$2:$B$10)*((MDR_Rates!$C$2:$C$10="")+(G4703&lt;=MDR_Rates!$C$2:$C$10))*MDR_Rates!$D$2:$D$10))</f>
        <v>0.3</v>
      </c>
      <c r="W4703">
        <f t="shared" si="879"/>
        <v>11.39</v>
      </c>
      <c r="X4703">
        <f t="shared" si="880"/>
        <v>2.0499999999999998</v>
      </c>
      <c r="Y4703">
        <f t="shared" si="881"/>
        <v>0</v>
      </c>
      <c r="Z4703">
        <f t="shared" si="882"/>
        <v>0</v>
      </c>
      <c r="AG4703" t="str">
        <f t="shared" si="883"/>
        <v/>
      </c>
      <c r="AI4703" t="str">
        <f t="shared" si="884"/>
        <v/>
      </c>
      <c r="AJ4703" t="str">
        <f t="shared" si="885"/>
        <v/>
      </c>
      <c r="AK4703" t="str">
        <f t="shared" si="886"/>
        <v>ORD26004845</v>
      </c>
      <c r="AL4703">
        <f>IF(E4703&lt;&gt;"CAPTURE","",COUNTIF(Orders!$H:$H,AK4703))</f>
        <v>1</v>
      </c>
      <c r="AP4703" t="str">
        <f t="shared" si="887"/>
        <v>Matched to Order</v>
      </c>
      <c r="AQ4703">
        <f>IF(COUNTIF($A$2:A4703,A4703)=1,1,0)</f>
        <v>1</v>
      </c>
    </row>
    <row r="4704" spans="1:43" x14ac:dyDescent="0.3">
      <c r="A4704" t="s">
        <v>17255</v>
      </c>
      <c r="C4704" t="s">
        <v>9588</v>
      </c>
      <c r="D4704" s="1">
        <v>46290</v>
      </c>
      <c r="E4704" t="s">
        <v>11819</v>
      </c>
      <c r="F4704" t="s">
        <v>17</v>
      </c>
      <c r="G4704">
        <v>599</v>
      </c>
      <c r="H4704">
        <v>10.78</v>
      </c>
      <c r="I4704">
        <v>1.94</v>
      </c>
      <c r="J4704">
        <v>586.28</v>
      </c>
      <c r="K4704" s="1">
        <v>46292</v>
      </c>
      <c r="L4704" t="s">
        <v>17071</v>
      </c>
      <c r="M4704">
        <f t="shared" si="876"/>
        <v>1</v>
      </c>
      <c r="N4704">
        <f>COUNTIF(Orders!$A:$A,C4704)</f>
        <v>1</v>
      </c>
      <c r="P4704">
        <f>COUNTIF(Orders!$H:$H,UPPER(SUBSTITUTE(TRIM(C4704),"-","")))</f>
        <v>1</v>
      </c>
      <c r="R4704" t="str">
        <f t="shared" si="877"/>
        <v>Matched Order Reference</v>
      </c>
      <c r="S4704">
        <f t="shared" si="878"/>
        <v>1</v>
      </c>
      <c r="V4704" cm="1">
        <f t="array" ref="V4704">IF(E4704&lt;&gt;"CAPTURE",0,SUMPRODUCT((MDR_Rates!$A$2:$A$10=F4704)*(G4704&gt;MDR_Rates!$B$2:$B$10)*((MDR_Rates!$C$2:$C$10="")+(G4704&lt;=MDR_Rates!$C$2:$C$10))*MDR_Rates!$D$2:$D$10))</f>
        <v>1.8</v>
      </c>
      <c r="W4704">
        <f t="shared" si="879"/>
        <v>10.78</v>
      </c>
      <c r="X4704">
        <f t="shared" si="880"/>
        <v>1.94</v>
      </c>
      <c r="Y4704">
        <f t="shared" si="881"/>
        <v>0</v>
      </c>
      <c r="Z4704">
        <f t="shared" si="882"/>
        <v>0</v>
      </c>
      <c r="AG4704" t="str">
        <f t="shared" si="883"/>
        <v/>
      </c>
      <c r="AI4704" t="str">
        <f t="shared" si="884"/>
        <v/>
      </c>
      <c r="AJ4704" t="str">
        <f t="shared" si="885"/>
        <v/>
      </c>
      <c r="AK4704" t="str">
        <f t="shared" si="886"/>
        <v>ORD26004848</v>
      </c>
      <c r="AL4704">
        <f>IF(E4704&lt;&gt;"CAPTURE","",COUNTIF(Orders!$H:$H,AK4704))</f>
        <v>1</v>
      </c>
      <c r="AP4704" t="str">
        <f t="shared" si="887"/>
        <v>Matched to Order</v>
      </c>
      <c r="AQ4704">
        <f>IF(COUNTIF($A$2:A4704,A4704)=1,1,0)</f>
        <v>1</v>
      </c>
    </row>
    <row r="4705" spans="1:43" x14ac:dyDescent="0.3">
      <c r="A4705" t="s">
        <v>17256</v>
      </c>
      <c r="C4705" t="s">
        <v>9686</v>
      </c>
      <c r="D4705" s="1">
        <v>46290</v>
      </c>
      <c r="E4705" t="s">
        <v>11819</v>
      </c>
      <c r="F4705" t="s">
        <v>17</v>
      </c>
      <c r="G4705">
        <v>4999</v>
      </c>
      <c r="H4705">
        <v>79.98</v>
      </c>
      <c r="I4705">
        <v>14.4</v>
      </c>
      <c r="J4705">
        <v>4904.62</v>
      </c>
      <c r="K4705" s="1">
        <v>46292</v>
      </c>
      <c r="L4705" t="s">
        <v>17071</v>
      </c>
      <c r="M4705">
        <f t="shared" si="876"/>
        <v>1</v>
      </c>
      <c r="N4705">
        <f>COUNTIF(Orders!$A:$A,C4705)</f>
        <v>1</v>
      </c>
      <c r="P4705">
        <f>COUNTIF(Orders!$H:$H,UPPER(SUBSTITUTE(TRIM(C4705),"-","")))</f>
        <v>1</v>
      </c>
      <c r="R4705" t="str">
        <f t="shared" si="877"/>
        <v>Matched Order Reference</v>
      </c>
      <c r="S4705">
        <f t="shared" si="878"/>
        <v>1</v>
      </c>
      <c r="V4705" cm="1">
        <f t="array" ref="V4705">IF(E4705&lt;&gt;"CAPTURE",0,SUMPRODUCT((MDR_Rates!$A$2:$A$10=F4705)*(G4705&gt;MDR_Rates!$B$2:$B$10)*((MDR_Rates!$C$2:$C$10="")+(G4705&lt;=MDR_Rates!$C$2:$C$10))*MDR_Rates!$D$2:$D$10))</f>
        <v>1.6</v>
      </c>
      <c r="W4705">
        <f t="shared" si="879"/>
        <v>79.98</v>
      </c>
      <c r="X4705">
        <f t="shared" si="880"/>
        <v>14.4</v>
      </c>
      <c r="Y4705">
        <f t="shared" si="881"/>
        <v>0</v>
      </c>
      <c r="Z4705">
        <f t="shared" si="882"/>
        <v>0</v>
      </c>
      <c r="AG4705" t="str">
        <f t="shared" si="883"/>
        <v/>
      </c>
      <c r="AI4705" t="str">
        <f t="shared" si="884"/>
        <v/>
      </c>
      <c r="AJ4705" t="str">
        <f t="shared" si="885"/>
        <v/>
      </c>
      <c r="AK4705" t="str">
        <f t="shared" si="886"/>
        <v>ORD26004899</v>
      </c>
      <c r="AL4705">
        <f>IF(E4705&lt;&gt;"CAPTURE","",COUNTIF(Orders!$H:$H,AK4705))</f>
        <v>1</v>
      </c>
      <c r="AP4705" t="str">
        <f t="shared" si="887"/>
        <v>Matched to Order</v>
      </c>
      <c r="AQ4705">
        <f>IF(COUNTIF($A$2:A4705,A4705)=1,1,0)</f>
        <v>1</v>
      </c>
    </row>
    <row r="4706" spans="1:43" x14ac:dyDescent="0.3">
      <c r="A4706" t="s">
        <v>17257</v>
      </c>
      <c r="C4706" t="s">
        <v>9698</v>
      </c>
      <c r="D4706" s="1">
        <v>46290</v>
      </c>
      <c r="E4706" t="s">
        <v>11819</v>
      </c>
      <c r="F4706" t="s">
        <v>9</v>
      </c>
      <c r="G4706">
        <v>8998</v>
      </c>
      <c r="H4706">
        <v>26.99</v>
      </c>
      <c r="I4706">
        <v>4.8600000000000003</v>
      </c>
      <c r="J4706">
        <v>8966.15</v>
      </c>
      <c r="K4706" s="1">
        <v>46292</v>
      </c>
      <c r="L4706" t="s">
        <v>17071</v>
      </c>
      <c r="M4706">
        <f t="shared" si="876"/>
        <v>1</v>
      </c>
      <c r="N4706">
        <f>COUNTIF(Orders!$A:$A,C4706)</f>
        <v>1</v>
      </c>
      <c r="P4706">
        <f>COUNTIF(Orders!$H:$H,UPPER(SUBSTITUTE(TRIM(C4706),"-","")))</f>
        <v>1</v>
      </c>
      <c r="R4706" t="str">
        <f t="shared" si="877"/>
        <v>Matched Order Reference</v>
      </c>
      <c r="S4706">
        <f t="shared" si="878"/>
        <v>1</v>
      </c>
      <c r="V4706" cm="1">
        <f t="array" ref="V4706">IF(E4706&lt;&gt;"CAPTURE",0,SUMPRODUCT((MDR_Rates!$A$2:$A$10=F4706)*(G4706&gt;MDR_Rates!$B$2:$B$10)*((MDR_Rates!$C$2:$C$10="")+(G4706&lt;=MDR_Rates!$C$2:$C$10))*MDR_Rates!$D$2:$D$10))</f>
        <v>0.3</v>
      </c>
      <c r="W4706">
        <f t="shared" si="879"/>
        <v>26.99</v>
      </c>
      <c r="X4706">
        <f t="shared" si="880"/>
        <v>4.8600000000000003</v>
      </c>
      <c r="Y4706">
        <f t="shared" si="881"/>
        <v>0</v>
      </c>
      <c r="Z4706">
        <f t="shared" si="882"/>
        <v>0</v>
      </c>
      <c r="AG4706" t="str">
        <f t="shared" si="883"/>
        <v/>
      </c>
      <c r="AI4706" t="str">
        <f t="shared" si="884"/>
        <v/>
      </c>
      <c r="AJ4706" t="str">
        <f t="shared" si="885"/>
        <v/>
      </c>
      <c r="AK4706" t="str">
        <f t="shared" si="886"/>
        <v>ORD26004905</v>
      </c>
      <c r="AL4706">
        <f>IF(E4706&lt;&gt;"CAPTURE","",COUNTIF(Orders!$H:$H,AK4706))</f>
        <v>1</v>
      </c>
      <c r="AP4706" t="str">
        <f t="shared" si="887"/>
        <v>Matched to Order</v>
      </c>
      <c r="AQ4706">
        <f>IF(COUNTIF($A$2:A4706,A4706)=1,1,0)</f>
        <v>1</v>
      </c>
    </row>
    <row r="4707" spans="1:43" x14ac:dyDescent="0.3">
      <c r="A4707" t="s">
        <v>17258</v>
      </c>
      <c r="C4707" t="s">
        <v>9766</v>
      </c>
      <c r="D4707" s="1">
        <v>46290</v>
      </c>
      <c r="E4707" t="s">
        <v>11819</v>
      </c>
      <c r="F4707" t="s">
        <v>33</v>
      </c>
      <c r="G4707">
        <v>11097</v>
      </c>
      <c r="H4707">
        <v>99.87</v>
      </c>
      <c r="I4707">
        <v>17.98</v>
      </c>
      <c r="J4707">
        <v>10979.15</v>
      </c>
      <c r="K4707" s="1">
        <v>46292</v>
      </c>
      <c r="L4707" t="s">
        <v>17071</v>
      </c>
      <c r="M4707">
        <f t="shared" si="876"/>
        <v>1</v>
      </c>
      <c r="N4707">
        <f>COUNTIF(Orders!$A:$A,C4707)</f>
        <v>1</v>
      </c>
      <c r="P4707">
        <f>COUNTIF(Orders!$H:$H,UPPER(SUBSTITUTE(TRIM(C4707),"-","")))</f>
        <v>1</v>
      </c>
      <c r="R4707" t="str">
        <f t="shared" si="877"/>
        <v>Matched Order Reference</v>
      </c>
      <c r="S4707">
        <f t="shared" si="878"/>
        <v>1</v>
      </c>
      <c r="V4707" cm="1">
        <f t="array" ref="V4707">IF(E4707&lt;&gt;"CAPTURE",0,SUMPRODUCT((MDR_Rates!$A$2:$A$10=F4707)*(G4707&gt;MDR_Rates!$B$2:$B$10)*((MDR_Rates!$C$2:$C$10="")+(G4707&lt;=MDR_Rates!$C$2:$C$10))*MDR_Rates!$D$2:$D$10))</f>
        <v>0.9</v>
      </c>
      <c r="W4707">
        <f t="shared" si="879"/>
        <v>99.87</v>
      </c>
      <c r="X4707">
        <f t="shared" si="880"/>
        <v>17.98</v>
      </c>
      <c r="Y4707">
        <f t="shared" si="881"/>
        <v>0</v>
      </c>
      <c r="Z4707">
        <f t="shared" si="882"/>
        <v>0</v>
      </c>
      <c r="AG4707" t="str">
        <f t="shared" si="883"/>
        <v/>
      </c>
      <c r="AI4707" t="str">
        <f t="shared" si="884"/>
        <v/>
      </c>
      <c r="AJ4707" t="str">
        <f t="shared" si="885"/>
        <v/>
      </c>
      <c r="AK4707" t="str">
        <f t="shared" si="886"/>
        <v>ORD26004940</v>
      </c>
      <c r="AL4707">
        <f>IF(E4707&lt;&gt;"CAPTURE","",COUNTIF(Orders!$H:$H,AK4707))</f>
        <v>1</v>
      </c>
      <c r="AP4707" t="str">
        <f t="shared" si="887"/>
        <v>Matched to Order</v>
      </c>
      <c r="AQ4707">
        <f>IF(COUNTIF($A$2:A4707,A4707)=1,1,0)</f>
        <v>1</v>
      </c>
    </row>
    <row r="4708" spans="1:43" x14ac:dyDescent="0.3">
      <c r="A4708" t="s">
        <v>17259</v>
      </c>
      <c r="C4708" t="s">
        <v>17260</v>
      </c>
      <c r="D4708" s="1">
        <v>46290</v>
      </c>
      <c r="E4708" t="s">
        <v>11819</v>
      </c>
      <c r="F4708" t="s">
        <v>9</v>
      </c>
      <c r="G4708">
        <v>6797</v>
      </c>
      <c r="H4708">
        <v>20.39</v>
      </c>
      <c r="I4708">
        <v>3.67</v>
      </c>
      <c r="J4708">
        <v>6772.94</v>
      </c>
      <c r="K4708" s="1">
        <v>46292</v>
      </c>
      <c r="L4708" t="s">
        <v>17071</v>
      </c>
      <c r="M4708">
        <f t="shared" si="876"/>
        <v>1</v>
      </c>
      <c r="N4708">
        <f>COUNTIF(Orders!$A:$A,C4708)</f>
        <v>1</v>
      </c>
      <c r="P4708">
        <f>COUNTIF(Orders!$H:$H,UPPER(SUBSTITUTE(TRIM(C4708),"-","")))</f>
        <v>1</v>
      </c>
      <c r="R4708" t="str">
        <f t="shared" si="877"/>
        <v>Matched Order Reference</v>
      </c>
      <c r="S4708">
        <f t="shared" si="878"/>
        <v>1</v>
      </c>
      <c r="V4708" cm="1">
        <f t="array" ref="V4708">IF(E4708&lt;&gt;"CAPTURE",0,SUMPRODUCT((MDR_Rates!$A$2:$A$10=F4708)*(G4708&gt;MDR_Rates!$B$2:$B$10)*((MDR_Rates!$C$2:$C$10="")+(G4708&lt;=MDR_Rates!$C$2:$C$10))*MDR_Rates!$D$2:$D$10))</f>
        <v>0.3</v>
      </c>
      <c r="W4708">
        <f t="shared" si="879"/>
        <v>20.39</v>
      </c>
      <c r="X4708">
        <f t="shared" si="880"/>
        <v>3.67</v>
      </c>
      <c r="Y4708">
        <f t="shared" si="881"/>
        <v>0</v>
      </c>
      <c r="Z4708">
        <f t="shared" si="882"/>
        <v>0</v>
      </c>
      <c r="AG4708" t="str">
        <f t="shared" si="883"/>
        <v/>
      </c>
      <c r="AI4708" t="str">
        <f t="shared" si="884"/>
        <v/>
      </c>
      <c r="AJ4708" t="str">
        <f t="shared" si="885"/>
        <v/>
      </c>
      <c r="AK4708" t="str">
        <f t="shared" si="886"/>
        <v>ORD26004978</v>
      </c>
      <c r="AL4708">
        <f>IF(E4708&lt;&gt;"CAPTURE","",COUNTIF(Orders!$H:$H,AK4708))</f>
        <v>1</v>
      </c>
      <c r="AP4708" t="str">
        <f t="shared" si="887"/>
        <v>Matched to Order</v>
      </c>
      <c r="AQ4708">
        <f>IF(COUNTIF($A$2:A4708,A4708)=1,1,0)</f>
        <v>1</v>
      </c>
    </row>
    <row r="4709" spans="1:43" x14ac:dyDescent="0.3">
      <c r="A4709" t="s">
        <v>17261</v>
      </c>
      <c r="C4709" t="s">
        <v>9936</v>
      </c>
      <c r="D4709" s="1">
        <v>46290</v>
      </c>
      <c r="E4709" t="s">
        <v>11819</v>
      </c>
      <c r="F4709" t="s">
        <v>9</v>
      </c>
      <c r="G4709">
        <v>299</v>
      </c>
      <c r="H4709">
        <v>0</v>
      </c>
      <c r="I4709">
        <v>0</v>
      </c>
      <c r="J4709">
        <v>299</v>
      </c>
      <c r="K4709" s="1">
        <v>46292</v>
      </c>
      <c r="L4709" t="s">
        <v>17071</v>
      </c>
      <c r="M4709">
        <f t="shared" si="876"/>
        <v>1</v>
      </c>
      <c r="N4709">
        <f>COUNTIF(Orders!$A:$A,C4709)</f>
        <v>1</v>
      </c>
      <c r="P4709">
        <f>COUNTIF(Orders!$H:$H,UPPER(SUBSTITUTE(TRIM(C4709),"-","")))</f>
        <v>1</v>
      </c>
      <c r="R4709" t="str">
        <f t="shared" si="877"/>
        <v>Matched Order Reference</v>
      </c>
      <c r="S4709">
        <f t="shared" si="878"/>
        <v>1</v>
      </c>
      <c r="V4709" cm="1">
        <f t="array" ref="V4709">IF(E4709&lt;&gt;"CAPTURE",0,SUMPRODUCT((MDR_Rates!$A$2:$A$10=F4709)*(G4709&gt;MDR_Rates!$B$2:$B$10)*((MDR_Rates!$C$2:$C$10="")+(G4709&lt;=MDR_Rates!$C$2:$C$10))*MDR_Rates!$D$2:$D$10))</f>
        <v>0</v>
      </c>
      <c r="W4709">
        <f t="shared" si="879"/>
        <v>0</v>
      </c>
      <c r="X4709">
        <f t="shared" si="880"/>
        <v>0</v>
      </c>
      <c r="Y4709">
        <f t="shared" si="881"/>
        <v>0</v>
      </c>
      <c r="Z4709">
        <f t="shared" si="882"/>
        <v>0</v>
      </c>
      <c r="AG4709" t="str">
        <f t="shared" si="883"/>
        <v/>
      </c>
      <c r="AI4709" t="str">
        <f t="shared" si="884"/>
        <v/>
      </c>
      <c r="AJ4709" t="str">
        <f t="shared" si="885"/>
        <v/>
      </c>
      <c r="AK4709" t="str">
        <f t="shared" si="886"/>
        <v>ORD26005028</v>
      </c>
      <c r="AL4709">
        <f>IF(E4709&lt;&gt;"CAPTURE","",COUNTIF(Orders!$H:$H,AK4709))</f>
        <v>1</v>
      </c>
      <c r="AP4709" t="str">
        <f t="shared" si="887"/>
        <v>Matched to Order</v>
      </c>
      <c r="AQ4709">
        <f>IF(COUNTIF($A$2:A4709,A4709)=1,1,0)</f>
        <v>1</v>
      </c>
    </row>
    <row r="4710" spans="1:43" x14ac:dyDescent="0.3">
      <c r="A4710" t="s">
        <v>17262</v>
      </c>
      <c r="C4710" t="s">
        <v>10046</v>
      </c>
      <c r="D4710" s="1">
        <v>46290</v>
      </c>
      <c r="E4710" t="s">
        <v>11819</v>
      </c>
      <c r="F4710" t="s">
        <v>9</v>
      </c>
      <c r="G4710">
        <v>10998</v>
      </c>
      <c r="H4710">
        <v>32.99</v>
      </c>
      <c r="I4710">
        <v>5.94</v>
      </c>
      <c r="J4710">
        <v>10959.07</v>
      </c>
      <c r="K4710" s="1">
        <v>46292</v>
      </c>
      <c r="L4710" t="s">
        <v>17071</v>
      </c>
      <c r="M4710">
        <f t="shared" si="876"/>
        <v>1</v>
      </c>
      <c r="N4710">
        <f>COUNTIF(Orders!$A:$A,C4710)</f>
        <v>1</v>
      </c>
      <c r="P4710">
        <f>COUNTIF(Orders!$H:$H,UPPER(SUBSTITUTE(TRIM(C4710),"-","")))</f>
        <v>1</v>
      </c>
      <c r="R4710" t="str">
        <f t="shared" si="877"/>
        <v>Matched Order Reference</v>
      </c>
      <c r="S4710">
        <f t="shared" si="878"/>
        <v>1</v>
      </c>
      <c r="V4710" cm="1">
        <f t="array" ref="V4710">IF(E4710&lt;&gt;"CAPTURE",0,SUMPRODUCT((MDR_Rates!$A$2:$A$10=F4710)*(G4710&gt;MDR_Rates!$B$2:$B$10)*((MDR_Rates!$C$2:$C$10="")+(G4710&lt;=MDR_Rates!$C$2:$C$10))*MDR_Rates!$D$2:$D$10))</f>
        <v>0.3</v>
      </c>
      <c r="W4710">
        <f t="shared" si="879"/>
        <v>32.99</v>
      </c>
      <c r="X4710">
        <f t="shared" si="880"/>
        <v>5.94</v>
      </c>
      <c r="Y4710">
        <f t="shared" si="881"/>
        <v>0</v>
      </c>
      <c r="Z4710">
        <f t="shared" si="882"/>
        <v>0</v>
      </c>
      <c r="AG4710" t="str">
        <f t="shared" si="883"/>
        <v/>
      </c>
      <c r="AI4710" t="str">
        <f t="shared" si="884"/>
        <v/>
      </c>
      <c r="AJ4710" t="str">
        <f t="shared" si="885"/>
        <v/>
      </c>
      <c r="AK4710" t="str">
        <f t="shared" si="886"/>
        <v>ORD26005085</v>
      </c>
      <c r="AL4710">
        <f>IF(E4710&lt;&gt;"CAPTURE","",COUNTIF(Orders!$H:$H,AK4710))</f>
        <v>1</v>
      </c>
      <c r="AP4710" t="str">
        <f t="shared" si="887"/>
        <v>Matched to Order</v>
      </c>
      <c r="AQ4710">
        <f>IF(COUNTIF($A$2:A4710,A4710)=1,1,0)</f>
        <v>1</v>
      </c>
    </row>
    <row r="4711" spans="1:43" x14ac:dyDescent="0.3">
      <c r="A4711" t="s">
        <v>17263</v>
      </c>
      <c r="C4711" t="s">
        <v>10065</v>
      </c>
      <c r="D4711" s="1">
        <v>46290</v>
      </c>
      <c r="E4711" t="s">
        <v>11819</v>
      </c>
      <c r="F4711" t="s">
        <v>44</v>
      </c>
      <c r="G4711">
        <v>14497</v>
      </c>
      <c r="H4711">
        <v>246.45</v>
      </c>
      <c r="I4711">
        <v>44.36</v>
      </c>
      <c r="J4711">
        <v>14206.19</v>
      </c>
      <c r="K4711" s="1">
        <v>46292</v>
      </c>
      <c r="L4711" t="s">
        <v>17071</v>
      </c>
      <c r="M4711">
        <f t="shared" si="876"/>
        <v>1</v>
      </c>
      <c r="N4711">
        <f>COUNTIF(Orders!$A:$A,C4711)</f>
        <v>1</v>
      </c>
      <c r="P4711">
        <f>COUNTIF(Orders!$H:$H,UPPER(SUBSTITUTE(TRIM(C4711),"-","")))</f>
        <v>1</v>
      </c>
      <c r="R4711" t="str">
        <f t="shared" si="877"/>
        <v>Matched Order Reference</v>
      </c>
      <c r="S4711">
        <f t="shared" si="878"/>
        <v>1</v>
      </c>
      <c r="V4711" cm="1">
        <f t="array" ref="V4711">IF(E4711&lt;&gt;"CAPTURE",0,SUMPRODUCT((MDR_Rates!$A$2:$A$10=F4711)*(G4711&gt;MDR_Rates!$B$2:$B$10)*((MDR_Rates!$C$2:$C$10="")+(G4711&lt;=MDR_Rates!$C$2:$C$10))*MDR_Rates!$D$2:$D$10))</f>
        <v>1.7</v>
      </c>
      <c r="W4711">
        <f t="shared" si="879"/>
        <v>246.45</v>
      </c>
      <c r="X4711">
        <f t="shared" si="880"/>
        <v>44.36</v>
      </c>
      <c r="Y4711">
        <f t="shared" si="881"/>
        <v>0</v>
      </c>
      <c r="Z4711">
        <f t="shared" si="882"/>
        <v>0</v>
      </c>
      <c r="AG4711" t="str">
        <f t="shared" si="883"/>
        <v/>
      </c>
      <c r="AI4711" t="str">
        <f t="shared" si="884"/>
        <v/>
      </c>
      <c r="AJ4711" t="str">
        <f t="shared" si="885"/>
        <v/>
      </c>
      <c r="AK4711" t="str">
        <f t="shared" si="886"/>
        <v>ORD26005095</v>
      </c>
      <c r="AL4711">
        <f>IF(E4711&lt;&gt;"CAPTURE","",COUNTIF(Orders!$H:$H,AK4711))</f>
        <v>1</v>
      </c>
      <c r="AP4711" t="str">
        <f t="shared" si="887"/>
        <v>Matched to Order</v>
      </c>
      <c r="AQ4711">
        <f>IF(COUNTIF($A$2:A4711,A4711)=1,1,0)</f>
        <v>1</v>
      </c>
    </row>
    <row r="4712" spans="1:43" x14ac:dyDescent="0.3">
      <c r="A4712" t="s">
        <v>17264</v>
      </c>
      <c r="C4712" t="s">
        <v>10179</v>
      </c>
      <c r="D4712" s="1">
        <v>46290</v>
      </c>
      <c r="E4712" t="s">
        <v>11819</v>
      </c>
      <c r="F4712" t="s">
        <v>9</v>
      </c>
      <c r="G4712">
        <v>11597</v>
      </c>
      <c r="H4712">
        <v>34.79</v>
      </c>
      <c r="I4712">
        <v>6.26</v>
      </c>
      <c r="J4712">
        <v>11555.95</v>
      </c>
      <c r="K4712" s="1">
        <v>46292</v>
      </c>
      <c r="L4712" t="s">
        <v>17071</v>
      </c>
      <c r="M4712">
        <f t="shared" si="876"/>
        <v>1</v>
      </c>
      <c r="N4712">
        <f>COUNTIF(Orders!$A:$A,C4712)</f>
        <v>1</v>
      </c>
      <c r="P4712">
        <f>COUNTIF(Orders!$H:$H,UPPER(SUBSTITUTE(TRIM(C4712),"-","")))</f>
        <v>1</v>
      </c>
      <c r="R4712" t="str">
        <f t="shared" si="877"/>
        <v>Matched Order Reference</v>
      </c>
      <c r="S4712">
        <f t="shared" si="878"/>
        <v>1</v>
      </c>
      <c r="V4712" cm="1">
        <f t="array" ref="V4712">IF(E4712&lt;&gt;"CAPTURE",0,SUMPRODUCT((MDR_Rates!$A$2:$A$10=F4712)*(G4712&gt;MDR_Rates!$B$2:$B$10)*((MDR_Rates!$C$2:$C$10="")+(G4712&lt;=MDR_Rates!$C$2:$C$10))*MDR_Rates!$D$2:$D$10))</f>
        <v>0.3</v>
      </c>
      <c r="W4712">
        <f t="shared" si="879"/>
        <v>34.79</v>
      </c>
      <c r="X4712">
        <f t="shared" si="880"/>
        <v>6.26</v>
      </c>
      <c r="Y4712">
        <f t="shared" si="881"/>
        <v>0</v>
      </c>
      <c r="Z4712">
        <f t="shared" si="882"/>
        <v>0</v>
      </c>
      <c r="AG4712" t="str">
        <f t="shared" si="883"/>
        <v/>
      </c>
      <c r="AI4712" t="str">
        <f t="shared" si="884"/>
        <v/>
      </c>
      <c r="AJ4712" t="str">
        <f t="shared" si="885"/>
        <v/>
      </c>
      <c r="AK4712" t="str">
        <f t="shared" si="886"/>
        <v>ORD26005156</v>
      </c>
      <c r="AL4712">
        <f>IF(E4712&lt;&gt;"CAPTURE","",COUNTIF(Orders!$H:$H,AK4712))</f>
        <v>1</v>
      </c>
      <c r="AP4712" t="str">
        <f t="shared" si="887"/>
        <v>Matched to Order</v>
      </c>
      <c r="AQ4712">
        <f>IF(COUNTIF($A$2:A4712,A4712)=1,1,0)</f>
        <v>1</v>
      </c>
    </row>
    <row r="4713" spans="1:43" x14ac:dyDescent="0.3">
      <c r="A4713" t="s">
        <v>17265</v>
      </c>
      <c r="C4713" t="s">
        <v>10197</v>
      </c>
      <c r="D4713" s="1">
        <v>46290</v>
      </c>
      <c r="E4713" t="s">
        <v>11819</v>
      </c>
      <c r="F4713" t="s">
        <v>17</v>
      </c>
      <c r="G4713">
        <v>1799</v>
      </c>
      <c r="H4713">
        <v>32.380000000000003</v>
      </c>
      <c r="I4713">
        <v>5.83</v>
      </c>
      <c r="J4713">
        <v>1760.79</v>
      </c>
      <c r="K4713" s="1">
        <v>46292</v>
      </c>
      <c r="L4713" t="s">
        <v>17071</v>
      </c>
      <c r="M4713">
        <f t="shared" si="876"/>
        <v>1</v>
      </c>
      <c r="N4713">
        <f>COUNTIF(Orders!$A:$A,C4713)</f>
        <v>1</v>
      </c>
      <c r="P4713">
        <f>COUNTIF(Orders!$H:$H,UPPER(SUBSTITUTE(TRIM(C4713),"-","")))</f>
        <v>1</v>
      </c>
      <c r="R4713" t="str">
        <f t="shared" si="877"/>
        <v>Matched Order Reference</v>
      </c>
      <c r="S4713">
        <f t="shared" si="878"/>
        <v>1</v>
      </c>
      <c r="V4713" cm="1">
        <f t="array" ref="V4713">IF(E4713&lt;&gt;"CAPTURE",0,SUMPRODUCT((MDR_Rates!$A$2:$A$10=F4713)*(G4713&gt;MDR_Rates!$B$2:$B$10)*((MDR_Rates!$C$2:$C$10="")+(G4713&lt;=MDR_Rates!$C$2:$C$10))*MDR_Rates!$D$2:$D$10))</f>
        <v>1.8</v>
      </c>
      <c r="W4713">
        <f t="shared" si="879"/>
        <v>32.380000000000003</v>
      </c>
      <c r="X4713">
        <f t="shared" si="880"/>
        <v>5.83</v>
      </c>
      <c r="Y4713">
        <f t="shared" si="881"/>
        <v>0</v>
      </c>
      <c r="Z4713">
        <f t="shared" si="882"/>
        <v>0</v>
      </c>
      <c r="AG4713" t="str">
        <f t="shared" si="883"/>
        <v/>
      </c>
      <c r="AI4713" t="str">
        <f t="shared" si="884"/>
        <v/>
      </c>
      <c r="AJ4713" t="str">
        <f t="shared" si="885"/>
        <v/>
      </c>
      <c r="AK4713" t="str">
        <f t="shared" si="886"/>
        <v>ORD26005166</v>
      </c>
      <c r="AL4713">
        <f>IF(E4713&lt;&gt;"CAPTURE","",COUNTIF(Orders!$H:$H,AK4713))</f>
        <v>1</v>
      </c>
      <c r="AP4713" t="str">
        <f t="shared" si="887"/>
        <v>Matched to Order</v>
      </c>
      <c r="AQ4713">
        <f>IF(COUNTIF($A$2:A4713,A4713)=1,1,0)</f>
        <v>1</v>
      </c>
    </row>
    <row r="4714" spans="1:43" x14ac:dyDescent="0.3">
      <c r="A4714" t="s">
        <v>17266</v>
      </c>
      <c r="C4714" t="s">
        <v>10199</v>
      </c>
      <c r="D4714" s="1">
        <v>46290</v>
      </c>
      <c r="E4714" t="s">
        <v>11819</v>
      </c>
      <c r="F4714" t="s">
        <v>33</v>
      </c>
      <c r="G4714">
        <v>1098</v>
      </c>
      <c r="H4714">
        <v>16.47</v>
      </c>
      <c r="I4714">
        <v>2.96</v>
      </c>
      <c r="J4714">
        <v>1078.57</v>
      </c>
      <c r="K4714" s="1">
        <v>46292</v>
      </c>
      <c r="L4714" t="s">
        <v>17071</v>
      </c>
      <c r="M4714">
        <f t="shared" si="876"/>
        <v>1</v>
      </c>
      <c r="N4714">
        <f>COUNTIF(Orders!$A:$A,C4714)</f>
        <v>1</v>
      </c>
      <c r="P4714">
        <f>COUNTIF(Orders!$H:$H,UPPER(SUBSTITUTE(TRIM(C4714),"-","")))</f>
        <v>1</v>
      </c>
      <c r="R4714" t="str">
        <f t="shared" si="877"/>
        <v>Matched Order Reference</v>
      </c>
      <c r="S4714">
        <f t="shared" si="878"/>
        <v>1</v>
      </c>
      <c r="V4714" cm="1">
        <f t="array" ref="V4714">IF(E4714&lt;&gt;"CAPTURE",0,SUMPRODUCT((MDR_Rates!$A$2:$A$10=F4714)*(G4714&gt;MDR_Rates!$B$2:$B$10)*((MDR_Rates!$C$2:$C$10="")+(G4714&lt;=MDR_Rates!$C$2:$C$10))*MDR_Rates!$D$2:$D$10))</f>
        <v>1.5</v>
      </c>
      <c r="W4714">
        <f t="shared" si="879"/>
        <v>16.47</v>
      </c>
      <c r="X4714">
        <f t="shared" si="880"/>
        <v>2.96</v>
      </c>
      <c r="Y4714">
        <f t="shared" si="881"/>
        <v>0</v>
      </c>
      <c r="Z4714">
        <f t="shared" si="882"/>
        <v>0</v>
      </c>
      <c r="AG4714" t="str">
        <f t="shared" si="883"/>
        <v/>
      </c>
      <c r="AI4714" t="str">
        <f t="shared" si="884"/>
        <v/>
      </c>
      <c r="AJ4714" t="str">
        <f t="shared" si="885"/>
        <v/>
      </c>
      <c r="AK4714" t="str">
        <f t="shared" si="886"/>
        <v>ORD26005167</v>
      </c>
      <c r="AL4714">
        <f>IF(E4714&lt;&gt;"CAPTURE","",COUNTIF(Orders!$H:$H,AK4714))</f>
        <v>1</v>
      </c>
      <c r="AP4714" t="str">
        <f t="shared" si="887"/>
        <v>Matched to Order</v>
      </c>
      <c r="AQ4714">
        <f>IF(COUNTIF($A$2:A4714,A4714)=1,1,0)</f>
        <v>1</v>
      </c>
    </row>
    <row r="4715" spans="1:43" x14ac:dyDescent="0.3">
      <c r="A4715" t="s">
        <v>17267</v>
      </c>
      <c r="C4715" t="s">
        <v>10283</v>
      </c>
      <c r="D4715" s="1">
        <v>46290</v>
      </c>
      <c r="E4715" t="s">
        <v>11819</v>
      </c>
      <c r="F4715" t="s">
        <v>9</v>
      </c>
      <c r="G4715">
        <v>4597</v>
      </c>
      <c r="H4715">
        <v>13.79</v>
      </c>
      <c r="I4715">
        <v>2.48</v>
      </c>
      <c r="J4715">
        <v>4580.7299999999996</v>
      </c>
      <c r="K4715" s="1">
        <v>46292</v>
      </c>
      <c r="L4715" t="s">
        <v>17071</v>
      </c>
      <c r="M4715">
        <f t="shared" si="876"/>
        <v>1</v>
      </c>
      <c r="N4715">
        <f>COUNTIF(Orders!$A:$A,C4715)</f>
        <v>1</v>
      </c>
      <c r="P4715">
        <f>COUNTIF(Orders!$H:$H,UPPER(SUBSTITUTE(TRIM(C4715),"-","")))</f>
        <v>1</v>
      </c>
      <c r="R4715" t="str">
        <f t="shared" si="877"/>
        <v>Matched Order Reference</v>
      </c>
      <c r="S4715">
        <f t="shared" si="878"/>
        <v>1</v>
      </c>
      <c r="V4715" cm="1">
        <f t="array" ref="V4715">IF(E4715&lt;&gt;"CAPTURE",0,SUMPRODUCT((MDR_Rates!$A$2:$A$10=F4715)*(G4715&gt;MDR_Rates!$B$2:$B$10)*((MDR_Rates!$C$2:$C$10="")+(G4715&lt;=MDR_Rates!$C$2:$C$10))*MDR_Rates!$D$2:$D$10))</f>
        <v>0.3</v>
      </c>
      <c r="W4715">
        <f t="shared" si="879"/>
        <v>13.79</v>
      </c>
      <c r="X4715">
        <f t="shared" si="880"/>
        <v>2.48</v>
      </c>
      <c r="Y4715">
        <f t="shared" si="881"/>
        <v>0</v>
      </c>
      <c r="Z4715">
        <f t="shared" si="882"/>
        <v>0</v>
      </c>
      <c r="AG4715" t="str">
        <f t="shared" si="883"/>
        <v/>
      </c>
      <c r="AI4715" t="str">
        <f t="shared" si="884"/>
        <v/>
      </c>
      <c r="AJ4715" t="str">
        <f t="shared" si="885"/>
        <v/>
      </c>
      <c r="AK4715" t="str">
        <f t="shared" si="886"/>
        <v>ORD26005210</v>
      </c>
      <c r="AL4715">
        <f>IF(E4715&lt;&gt;"CAPTURE","",COUNTIF(Orders!$H:$H,AK4715))</f>
        <v>1</v>
      </c>
      <c r="AP4715" t="str">
        <f t="shared" si="887"/>
        <v>Matched to Order</v>
      </c>
      <c r="AQ4715">
        <f>IF(COUNTIF($A$2:A4715,A4715)=1,1,0)</f>
        <v>1</v>
      </c>
    </row>
    <row r="4716" spans="1:43" x14ac:dyDescent="0.3">
      <c r="A4716" t="s">
        <v>17268</v>
      </c>
      <c r="C4716" t="s">
        <v>17269</v>
      </c>
      <c r="D4716" s="1">
        <v>46290</v>
      </c>
      <c r="E4716" t="s">
        <v>11819</v>
      </c>
      <c r="F4716" t="s">
        <v>33</v>
      </c>
      <c r="G4716">
        <v>5297</v>
      </c>
      <c r="H4716">
        <v>63.56</v>
      </c>
      <c r="I4716">
        <v>11.44</v>
      </c>
      <c r="J4716">
        <v>5222</v>
      </c>
      <c r="K4716" s="1">
        <v>46292</v>
      </c>
      <c r="L4716" t="s">
        <v>17071</v>
      </c>
      <c r="M4716">
        <f t="shared" si="876"/>
        <v>1</v>
      </c>
      <c r="N4716">
        <f>COUNTIF(Orders!$A:$A,C4716)</f>
        <v>1</v>
      </c>
      <c r="P4716">
        <f>COUNTIF(Orders!$H:$H,UPPER(SUBSTITUTE(TRIM(C4716),"-","")))</f>
        <v>1</v>
      </c>
      <c r="R4716" t="str">
        <f t="shared" si="877"/>
        <v>Matched Order Reference</v>
      </c>
      <c r="S4716">
        <f t="shared" si="878"/>
        <v>1</v>
      </c>
      <c r="V4716" cm="1">
        <f t="array" ref="V4716">IF(E4716&lt;&gt;"CAPTURE",0,SUMPRODUCT((MDR_Rates!$A$2:$A$10=F4716)*(G4716&gt;MDR_Rates!$B$2:$B$10)*((MDR_Rates!$C$2:$C$10="")+(G4716&lt;=MDR_Rates!$C$2:$C$10))*MDR_Rates!$D$2:$D$10))</f>
        <v>1.2</v>
      </c>
      <c r="W4716">
        <f t="shared" si="879"/>
        <v>63.56</v>
      </c>
      <c r="X4716">
        <f t="shared" si="880"/>
        <v>11.44</v>
      </c>
      <c r="Y4716">
        <f t="shared" si="881"/>
        <v>0</v>
      </c>
      <c r="Z4716">
        <f t="shared" si="882"/>
        <v>0</v>
      </c>
      <c r="AG4716" t="str">
        <f t="shared" si="883"/>
        <v/>
      </c>
      <c r="AI4716" t="str">
        <f t="shared" si="884"/>
        <v/>
      </c>
      <c r="AJ4716" t="str">
        <f t="shared" si="885"/>
        <v/>
      </c>
      <c r="AK4716" t="str">
        <f t="shared" si="886"/>
        <v>ORD26005217</v>
      </c>
      <c r="AL4716">
        <f>IF(E4716&lt;&gt;"CAPTURE","",COUNTIF(Orders!$H:$H,AK4716))</f>
        <v>1</v>
      </c>
      <c r="AP4716" t="str">
        <f t="shared" si="887"/>
        <v>Matched to Order</v>
      </c>
      <c r="AQ4716">
        <f>IF(COUNTIF($A$2:A4716,A4716)=1,1,0)</f>
        <v>1</v>
      </c>
    </row>
    <row r="4717" spans="1:43" x14ac:dyDescent="0.3">
      <c r="A4717" t="s">
        <v>17270</v>
      </c>
      <c r="C4717" t="s">
        <v>17271</v>
      </c>
      <c r="D4717" s="1">
        <v>46290</v>
      </c>
      <c r="E4717" t="s">
        <v>11819</v>
      </c>
      <c r="F4717" t="s">
        <v>9</v>
      </c>
      <c r="G4717">
        <v>999</v>
      </c>
      <c r="H4717">
        <v>0</v>
      </c>
      <c r="I4717">
        <v>0</v>
      </c>
      <c r="J4717">
        <v>999</v>
      </c>
      <c r="K4717" s="1">
        <v>46292</v>
      </c>
      <c r="L4717" t="s">
        <v>17071</v>
      </c>
      <c r="M4717">
        <f t="shared" si="876"/>
        <v>1</v>
      </c>
      <c r="N4717">
        <f>COUNTIF(Orders!$A:$A,C4717)</f>
        <v>0</v>
      </c>
      <c r="P4717">
        <f>COUNTIF(Orders!$H:$H,UPPER(SUBSTITUTE(TRIM(C4717),"-","")))</f>
        <v>1</v>
      </c>
      <c r="R4717" t="str">
        <f t="shared" si="877"/>
        <v>Matched Order Reference</v>
      </c>
      <c r="S4717">
        <f t="shared" si="878"/>
        <v>1</v>
      </c>
      <c r="V4717" cm="1">
        <f t="array" ref="V4717">IF(E4717&lt;&gt;"CAPTURE",0,SUMPRODUCT((MDR_Rates!$A$2:$A$10=F4717)*(G4717&gt;MDR_Rates!$B$2:$B$10)*((MDR_Rates!$C$2:$C$10="")+(G4717&lt;=MDR_Rates!$C$2:$C$10))*MDR_Rates!$D$2:$D$10))</f>
        <v>0</v>
      </c>
      <c r="W4717">
        <f t="shared" si="879"/>
        <v>0</v>
      </c>
      <c r="X4717">
        <f t="shared" si="880"/>
        <v>0</v>
      </c>
      <c r="Y4717">
        <f t="shared" si="881"/>
        <v>0</v>
      </c>
      <c r="Z4717">
        <f t="shared" si="882"/>
        <v>0</v>
      </c>
      <c r="AG4717" t="str">
        <f t="shared" si="883"/>
        <v/>
      </c>
      <c r="AI4717" t="str">
        <f t="shared" si="884"/>
        <v/>
      </c>
      <c r="AJ4717" t="str">
        <f t="shared" si="885"/>
        <v/>
      </c>
      <c r="AK4717" t="str">
        <f t="shared" si="886"/>
        <v>ORD26005232</v>
      </c>
      <c r="AL4717">
        <f>IF(E4717&lt;&gt;"CAPTURE","",COUNTIF(Orders!$H:$H,AK4717))</f>
        <v>1</v>
      </c>
      <c r="AP4717" t="str">
        <f t="shared" si="887"/>
        <v>Matched to Order</v>
      </c>
      <c r="AQ4717">
        <f>IF(COUNTIF($A$2:A4717,A4717)=1,1,0)</f>
        <v>1</v>
      </c>
    </row>
    <row r="4718" spans="1:43" x14ac:dyDescent="0.3">
      <c r="A4718" t="s">
        <v>17272</v>
      </c>
      <c r="C4718" t="s">
        <v>17273</v>
      </c>
      <c r="D4718" s="1">
        <v>46290</v>
      </c>
      <c r="E4718" t="s">
        <v>11819</v>
      </c>
      <c r="F4718" t="s">
        <v>17</v>
      </c>
      <c r="G4718">
        <v>3499</v>
      </c>
      <c r="H4718">
        <v>55.98</v>
      </c>
      <c r="I4718">
        <v>10.08</v>
      </c>
      <c r="J4718">
        <v>3432.94</v>
      </c>
      <c r="K4718" s="1">
        <v>46292</v>
      </c>
      <c r="L4718" t="s">
        <v>17071</v>
      </c>
      <c r="M4718">
        <f t="shared" si="876"/>
        <v>1</v>
      </c>
      <c r="N4718">
        <f>COUNTIF(Orders!$A:$A,C4718)</f>
        <v>1</v>
      </c>
      <c r="P4718">
        <f>COUNTIF(Orders!$H:$H,UPPER(SUBSTITUTE(TRIM(C4718),"-","")))</f>
        <v>1</v>
      </c>
      <c r="R4718" t="str">
        <f t="shared" si="877"/>
        <v>Matched Order Reference</v>
      </c>
      <c r="S4718">
        <f t="shared" si="878"/>
        <v>1</v>
      </c>
      <c r="V4718" cm="1">
        <f t="array" ref="V4718">IF(E4718&lt;&gt;"CAPTURE",0,SUMPRODUCT((MDR_Rates!$A$2:$A$10=F4718)*(G4718&gt;MDR_Rates!$B$2:$B$10)*((MDR_Rates!$C$2:$C$10="")+(G4718&lt;=MDR_Rates!$C$2:$C$10))*MDR_Rates!$D$2:$D$10))</f>
        <v>1.6</v>
      </c>
      <c r="W4718">
        <f t="shared" si="879"/>
        <v>55.98</v>
      </c>
      <c r="X4718">
        <f t="shared" si="880"/>
        <v>10.08</v>
      </c>
      <c r="Y4718">
        <f t="shared" si="881"/>
        <v>0</v>
      </c>
      <c r="Z4718">
        <f t="shared" si="882"/>
        <v>0</v>
      </c>
      <c r="AG4718" t="str">
        <f t="shared" si="883"/>
        <v/>
      </c>
      <c r="AI4718" t="str">
        <f t="shared" si="884"/>
        <v/>
      </c>
      <c r="AJ4718" t="str">
        <f t="shared" si="885"/>
        <v/>
      </c>
      <c r="AK4718" t="str">
        <f t="shared" si="886"/>
        <v>ORD26005238</v>
      </c>
      <c r="AL4718">
        <f>IF(E4718&lt;&gt;"CAPTURE","",COUNTIF(Orders!$H:$H,AK4718))</f>
        <v>1</v>
      </c>
      <c r="AP4718" t="str">
        <f t="shared" si="887"/>
        <v>Matched to Order</v>
      </c>
      <c r="AQ4718">
        <f>IF(COUNTIF($A$2:A4718,A4718)=1,1,0)</f>
        <v>1</v>
      </c>
    </row>
    <row r="4719" spans="1:43" x14ac:dyDescent="0.3">
      <c r="A4719" t="s">
        <v>17274</v>
      </c>
      <c r="C4719" t="s">
        <v>10394</v>
      </c>
      <c r="D4719" s="1">
        <v>46290</v>
      </c>
      <c r="E4719" t="s">
        <v>11819</v>
      </c>
      <c r="F4719" t="s">
        <v>9</v>
      </c>
      <c r="G4719">
        <v>7999</v>
      </c>
      <c r="H4719">
        <v>24</v>
      </c>
      <c r="I4719">
        <v>4.32</v>
      </c>
      <c r="J4719">
        <v>7970.68</v>
      </c>
      <c r="K4719" s="1">
        <v>46292</v>
      </c>
      <c r="L4719" t="s">
        <v>17071</v>
      </c>
      <c r="M4719">
        <f t="shared" si="876"/>
        <v>1</v>
      </c>
      <c r="N4719">
        <f>COUNTIF(Orders!$A:$A,C4719)</f>
        <v>1</v>
      </c>
      <c r="P4719">
        <f>COUNTIF(Orders!$H:$H,UPPER(SUBSTITUTE(TRIM(C4719),"-","")))</f>
        <v>1</v>
      </c>
      <c r="R4719" t="str">
        <f t="shared" si="877"/>
        <v>Matched Order Reference</v>
      </c>
      <c r="S4719">
        <f t="shared" si="878"/>
        <v>1</v>
      </c>
      <c r="V4719" cm="1">
        <f t="array" ref="V4719">IF(E4719&lt;&gt;"CAPTURE",0,SUMPRODUCT((MDR_Rates!$A$2:$A$10=F4719)*(G4719&gt;MDR_Rates!$B$2:$B$10)*((MDR_Rates!$C$2:$C$10="")+(G4719&lt;=MDR_Rates!$C$2:$C$10))*MDR_Rates!$D$2:$D$10))</f>
        <v>0.3</v>
      </c>
      <c r="W4719">
        <f t="shared" si="879"/>
        <v>24</v>
      </c>
      <c r="X4719">
        <f t="shared" si="880"/>
        <v>4.32</v>
      </c>
      <c r="Y4719">
        <f t="shared" si="881"/>
        <v>0</v>
      </c>
      <c r="Z4719">
        <f t="shared" si="882"/>
        <v>0</v>
      </c>
      <c r="AG4719" t="str">
        <f t="shared" si="883"/>
        <v/>
      </c>
      <c r="AI4719" t="str">
        <f t="shared" si="884"/>
        <v/>
      </c>
      <c r="AJ4719" t="str">
        <f t="shared" si="885"/>
        <v/>
      </c>
      <c r="AK4719" t="str">
        <f t="shared" si="886"/>
        <v>ORD26005267</v>
      </c>
      <c r="AL4719">
        <f>IF(E4719&lt;&gt;"CAPTURE","",COUNTIF(Orders!$H:$H,AK4719))</f>
        <v>1</v>
      </c>
      <c r="AP4719" t="str">
        <f t="shared" si="887"/>
        <v>Matched to Order</v>
      </c>
      <c r="AQ4719">
        <f>IF(COUNTIF($A$2:A4719,A4719)=1,1,0)</f>
        <v>1</v>
      </c>
    </row>
    <row r="4720" spans="1:43" x14ac:dyDescent="0.3">
      <c r="A4720" t="s">
        <v>17275</v>
      </c>
      <c r="C4720" t="s">
        <v>17276</v>
      </c>
      <c r="D4720" s="1">
        <v>46290</v>
      </c>
      <c r="E4720" t="s">
        <v>11819</v>
      </c>
      <c r="F4720" t="s">
        <v>44</v>
      </c>
      <c r="G4720">
        <v>299</v>
      </c>
      <c r="H4720">
        <v>5.68</v>
      </c>
      <c r="I4720">
        <v>1.02</v>
      </c>
      <c r="J4720">
        <v>292.3</v>
      </c>
      <c r="K4720" s="1">
        <v>46292</v>
      </c>
      <c r="L4720" t="s">
        <v>17071</v>
      </c>
      <c r="M4720">
        <f t="shared" si="876"/>
        <v>1</v>
      </c>
      <c r="N4720">
        <f>COUNTIF(Orders!$A:$A,C4720)</f>
        <v>0</v>
      </c>
      <c r="P4720">
        <f>COUNTIF(Orders!$H:$H,UPPER(SUBSTITUTE(TRIM(C4720),"-","")))</f>
        <v>1</v>
      </c>
      <c r="R4720" t="str">
        <f t="shared" si="877"/>
        <v>Matched Order Reference</v>
      </c>
      <c r="S4720">
        <f t="shared" si="878"/>
        <v>1</v>
      </c>
      <c r="V4720" cm="1">
        <f t="array" ref="V4720">IF(E4720&lt;&gt;"CAPTURE",0,SUMPRODUCT((MDR_Rates!$A$2:$A$10=F4720)*(G4720&gt;MDR_Rates!$B$2:$B$10)*((MDR_Rates!$C$2:$C$10="")+(G4720&lt;=MDR_Rates!$C$2:$C$10))*MDR_Rates!$D$2:$D$10))</f>
        <v>1.9</v>
      </c>
      <c r="W4720">
        <f t="shared" si="879"/>
        <v>5.68</v>
      </c>
      <c r="X4720">
        <f t="shared" si="880"/>
        <v>1.02</v>
      </c>
      <c r="Y4720">
        <f t="shared" si="881"/>
        <v>0</v>
      </c>
      <c r="Z4720">
        <f t="shared" si="882"/>
        <v>0</v>
      </c>
      <c r="AG4720" t="str">
        <f t="shared" si="883"/>
        <v/>
      </c>
      <c r="AI4720" t="str">
        <f t="shared" si="884"/>
        <v/>
      </c>
      <c r="AJ4720" t="str">
        <f t="shared" si="885"/>
        <v/>
      </c>
      <c r="AK4720" t="str">
        <f t="shared" si="886"/>
        <v>ORD26005292</v>
      </c>
      <c r="AL4720">
        <f>IF(E4720&lt;&gt;"CAPTURE","",COUNTIF(Orders!$H:$H,AK4720))</f>
        <v>1</v>
      </c>
      <c r="AP4720" t="str">
        <f t="shared" si="887"/>
        <v>Matched to Order</v>
      </c>
      <c r="AQ4720">
        <f>IF(COUNTIF($A$2:A4720,A4720)=1,1,0)</f>
        <v>1</v>
      </c>
    </row>
    <row r="4721" spans="1:43" x14ac:dyDescent="0.3">
      <c r="A4721" t="s">
        <v>17277</v>
      </c>
      <c r="C4721" t="s">
        <v>10473</v>
      </c>
      <c r="D4721" s="1">
        <v>46290</v>
      </c>
      <c r="E4721" t="s">
        <v>11819</v>
      </c>
      <c r="F4721" t="s">
        <v>9</v>
      </c>
      <c r="G4721">
        <v>1799</v>
      </c>
      <c r="H4721">
        <v>0</v>
      </c>
      <c r="I4721">
        <v>0</v>
      </c>
      <c r="J4721">
        <v>1799</v>
      </c>
      <c r="K4721" s="1">
        <v>46292</v>
      </c>
      <c r="L4721" t="s">
        <v>17071</v>
      </c>
      <c r="M4721">
        <f t="shared" si="876"/>
        <v>1</v>
      </c>
      <c r="N4721">
        <f>COUNTIF(Orders!$A:$A,C4721)</f>
        <v>1</v>
      </c>
      <c r="P4721">
        <f>COUNTIF(Orders!$H:$H,UPPER(SUBSTITUTE(TRIM(C4721),"-","")))</f>
        <v>1</v>
      </c>
      <c r="R4721" t="str">
        <f t="shared" si="877"/>
        <v>Matched Order Reference</v>
      </c>
      <c r="S4721">
        <f t="shared" si="878"/>
        <v>1</v>
      </c>
      <c r="V4721" cm="1">
        <f t="array" ref="V4721">IF(E4721&lt;&gt;"CAPTURE",0,SUMPRODUCT((MDR_Rates!$A$2:$A$10=F4721)*(G4721&gt;MDR_Rates!$B$2:$B$10)*((MDR_Rates!$C$2:$C$10="")+(G4721&lt;=MDR_Rates!$C$2:$C$10))*MDR_Rates!$D$2:$D$10))</f>
        <v>0</v>
      </c>
      <c r="W4721">
        <f t="shared" si="879"/>
        <v>0</v>
      </c>
      <c r="X4721">
        <f t="shared" si="880"/>
        <v>0</v>
      </c>
      <c r="Y4721">
        <f t="shared" si="881"/>
        <v>0</v>
      </c>
      <c r="Z4721">
        <f t="shared" si="882"/>
        <v>0</v>
      </c>
      <c r="AG4721" t="str">
        <f t="shared" si="883"/>
        <v/>
      </c>
      <c r="AI4721" t="str">
        <f t="shared" si="884"/>
        <v/>
      </c>
      <c r="AJ4721" t="str">
        <f t="shared" si="885"/>
        <v/>
      </c>
      <c r="AK4721" t="str">
        <f t="shared" si="886"/>
        <v>ORD26005309</v>
      </c>
      <c r="AL4721">
        <f>IF(E4721&lt;&gt;"CAPTURE","",COUNTIF(Orders!$H:$H,AK4721))</f>
        <v>1</v>
      </c>
      <c r="AP4721" t="str">
        <f t="shared" si="887"/>
        <v>Matched to Order</v>
      </c>
      <c r="AQ4721">
        <f>IF(COUNTIF($A$2:A4721,A4721)=1,1,0)</f>
        <v>1</v>
      </c>
    </row>
    <row r="4722" spans="1:43" x14ac:dyDescent="0.3">
      <c r="A4722" t="s">
        <v>17278</v>
      </c>
      <c r="C4722" t="s">
        <v>10715</v>
      </c>
      <c r="D4722" s="1">
        <v>46290</v>
      </c>
      <c r="E4722" t="s">
        <v>11819</v>
      </c>
      <c r="F4722" t="s">
        <v>9</v>
      </c>
      <c r="G4722">
        <v>8498</v>
      </c>
      <c r="H4722">
        <v>25.49</v>
      </c>
      <c r="I4722">
        <v>4.59</v>
      </c>
      <c r="J4722">
        <v>8467.92</v>
      </c>
      <c r="K4722" s="1">
        <v>46292</v>
      </c>
      <c r="L4722" t="s">
        <v>17071</v>
      </c>
      <c r="M4722">
        <f t="shared" si="876"/>
        <v>1</v>
      </c>
      <c r="N4722">
        <f>COUNTIF(Orders!$A:$A,C4722)</f>
        <v>1</v>
      </c>
      <c r="P4722">
        <f>COUNTIF(Orders!$H:$H,UPPER(SUBSTITUTE(TRIM(C4722),"-","")))</f>
        <v>1</v>
      </c>
      <c r="R4722" t="str">
        <f t="shared" si="877"/>
        <v>Matched Order Reference</v>
      </c>
      <c r="S4722">
        <f t="shared" si="878"/>
        <v>1</v>
      </c>
      <c r="V4722" cm="1">
        <f t="array" ref="V4722">IF(E4722&lt;&gt;"CAPTURE",0,SUMPRODUCT((MDR_Rates!$A$2:$A$10=F4722)*(G4722&gt;MDR_Rates!$B$2:$B$10)*((MDR_Rates!$C$2:$C$10="")+(G4722&lt;=MDR_Rates!$C$2:$C$10))*MDR_Rates!$D$2:$D$10))</f>
        <v>0.3</v>
      </c>
      <c r="W4722">
        <f t="shared" si="879"/>
        <v>25.49</v>
      </c>
      <c r="X4722">
        <f t="shared" si="880"/>
        <v>4.59</v>
      </c>
      <c r="Y4722">
        <f t="shared" si="881"/>
        <v>0</v>
      </c>
      <c r="Z4722">
        <f t="shared" si="882"/>
        <v>0</v>
      </c>
      <c r="AG4722" t="str">
        <f t="shared" si="883"/>
        <v/>
      </c>
      <c r="AI4722" t="str">
        <f t="shared" si="884"/>
        <v/>
      </c>
      <c r="AJ4722" t="str">
        <f t="shared" si="885"/>
        <v/>
      </c>
      <c r="AK4722" t="str">
        <f t="shared" si="886"/>
        <v>ORD26005432</v>
      </c>
      <c r="AL4722">
        <f>IF(E4722&lt;&gt;"CAPTURE","",COUNTIF(Orders!$H:$H,AK4722))</f>
        <v>1</v>
      </c>
      <c r="AP4722" t="str">
        <f t="shared" si="887"/>
        <v>Matched to Order</v>
      </c>
      <c r="AQ4722">
        <f>IF(COUNTIF($A$2:A4722,A4722)=1,1,0)</f>
        <v>1</v>
      </c>
    </row>
    <row r="4723" spans="1:43" x14ac:dyDescent="0.3">
      <c r="A4723" t="s">
        <v>17279</v>
      </c>
      <c r="C4723" t="s">
        <v>10752</v>
      </c>
      <c r="D4723" s="1">
        <v>46290</v>
      </c>
      <c r="E4723" t="s">
        <v>11819</v>
      </c>
      <c r="F4723" t="s">
        <v>17</v>
      </c>
      <c r="G4723">
        <v>2798</v>
      </c>
      <c r="H4723">
        <v>44.77</v>
      </c>
      <c r="I4723">
        <v>8.06</v>
      </c>
      <c r="J4723">
        <v>2745.17</v>
      </c>
      <c r="K4723" s="1">
        <v>46292</v>
      </c>
      <c r="L4723" t="s">
        <v>17071</v>
      </c>
      <c r="M4723">
        <f t="shared" si="876"/>
        <v>1</v>
      </c>
      <c r="N4723">
        <f>COUNTIF(Orders!$A:$A,C4723)</f>
        <v>1</v>
      </c>
      <c r="P4723">
        <f>COUNTIF(Orders!$H:$H,UPPER(SUBSTITUTE(TRIM(C4723),"-","")))</f>
        <v>1</v>
      </c>
      <c r="R4723" t="str">
        <f t="shared" si="877"/>
        <v>Matched Order Reference</v>
      </c>
      <c r="S4723">
        <f t="shared" si="878"/>
        <v>1</v>
      </c>
      <c r="V4723" cm="1">
        <f t="array" ref="V4723">IF(E4723&lt;&gt;"CAPTURE",0,SUMPRODUCT((MDR_Rates!$A$2:$A$10=F4723)*(G4723&gt;MDR_Rates!$B$2:$B$10)*((MDR_Rates!$C$2:$C$10="")+(G4723&lt;=MDR_Rates!$C$2:$C$10))*MDR_Rates!$D$2:$D$10))</f>
        <v>1.6</v>
      </c>
      <c r="W4723">
        <f t="shared" si="879"/>
        <v>44.77</v>
      </c>
      <c r="X4723">
        <f t="shared" si="880"/>
        <v>8.06</v>
      </c>
      <c r="Y4723">
        <f t="shared" si="881"/>
        <v>0</v>
      </c>
      <c r="Z4723">
        <f t="shared" si="882"/>
        <v>0</v>
      </c>
      <c r="AG4723" t="str">
        <f t="shared" si="883"/>
        <v/>
      </c>
      <c r="AI4723" t="str">
        <f t="shared" si="884"/>
        <v/>
      </c>
      <c r="AJ4723" t="str">
        <f t="shared" si="885"/>
        <v/>
      </c>
      <c r="AK4723" t="str">
        <f t="shared" si="886"/>
        <v>ORD26005451</v>
      </c>
      <c r="AL4723">
        <f>IF(E4723&lt;&gt;"CAPTURE","",COUNTIF(Orders!$H:$H,AK4723))</f>
        <v>1</v>
      </c>
      <c r="AP4723" t="str">
        <f t="shared" si="887"/>
        <v>Matched to Order</v>
      </c>
      <c r="AQ4723">
        <f>IF(COUNTIF($A$2:A4723,A4723)=1,1,0)</f>
        <v>1</v>
      </c>
    </row>
    <row r="4724" spans="1:43" x14ac:dyDescent="0.3">
      <c r="A4724" t="s">
        <v>17280</v>
      </c>
      <c r="C4724" t="s">
        <v>17281</v>
      </c>
      <c r="D4724" s="1">
        <v>46290</v>
      </c>
      <c r="E4724" t="s">
        <v>11819</v>
      </c>
      <c r="F4724" t="s">
        <v>9</v>
      </c>
      <c r="G4724">
        <v>1799</v>
      </c>
      <c r="H4724">
        <v>0</v>
      </c>
      <c r="I4724">
        <v>0</v>
      </c>
      <c r="J4724">
        <v>1799</v>
      </c>
      <c r="K4724" s="1">
        <v>46292</v>
      </c>
      <c r="L4724" t="s">
        <v>17071</v>
      </c>
      <c r="M4724">
        <f t="shared" si="876"/>
        <v>1</v>
      </c>
      <c r="N4724">
        <f>COUNTIF(Orders!$A:$A,C4724)</f>
        <v>1</v>
      </c>
      <c r="P4724">
        <f>COUNTIF(Orders!$H:$H,UPPER(SUBSTITUTE(TRIM(C4724),"-","")))</f>
        <v>1</v>
      </c>
      <c r="R4724" t="str">
        <f t="shared" si="877"/>
        <v>Matched Order Reference</v>
      </c>
      <c r="S4724">
        <f t="shared" si="878"/>
        <v>1</v>
      </c>
      <c r="V4724" cm="1">
        <f t="array" ref="V4724">IF(E4724&lt;&gt;"CAPTURE",0,SUMPRODUCT((MDR_Rates!$A$2:$A$10=F4724)*(G4724&gt;MDR_Rates!$B$2:$B$10)*((MDR_Rates!$C$2:$C$10="")+(G4724&lt;=MDR_Rates!$C$2:$C$10))*MDR_Rates!$D$2:$D$10))</f>
        <v>0</v>
      </c>
      <c r="W4724">
        <f t="shared" si="879"/>
        <v>0</v>
      </c>
      <c r="X4724">
        <f t="shared" si="880"/>
        <v>0</v>
      </c>
      <c r="Y4724">
        <f t="shared" si="881"/>
        <v>0</v>
      </c>
      <c r="Z4724">
        <f t="shared" si="882"/>
        <v>0</v>
      </c>
      <c r="AG4724" t="str">
        <f t="shared" si="883"/>
        <v/>
      </c>
      <c r="AI4724" t="str">
        <f t="shared" si="884"/>
        <v/>
      </c>
      <c r="AJ4724" t="str">
        <f t="shared" si="885"/>
        <v/>
      </c>
      <c r="AK4724" t="str">
        <f t="shared" si="886"/>
        <v>ORD26005473</v>
      </c>
      <c r="AL4724">
        <f>IF(E4724&lt;&gt;"CAPTURE","",COUNTIF(Orders!$H:$H,AK4724))</f>
        <v>1</v>
      </c>
      <c r="AP4724" t="str">
        <f t="shared" si="887"/>
        <v>Matched to Order</v>
      </c>
      <c r="AQ4724">
        <f>IF(COUNTIF($A$2:A4724,A4724)=1,1,0)</f>
        <v>1</v>
      </c>
    </row>
    <row r="4725" spans="1:43" x14ac:dyDescent="0.3">
      <c r="A4725" t="s">
        <v>17282</v>
      </c>
      <c r="C4725" t="s">
        <v>10815</v>
      </c>
      <c r="D4725" s="1">
        <v>46290</v>
      </c>
      <c r="E4725" t="s">
        <v>11819</v>
      </c>
      <c r="F4725" t="s">
        <v>44</v>
      </c>
      <c r="G4725">
        <v>2598</v>
      </c>
      <c r="H4725">
        <v>62.35</v>
      </c>
      <c r="I4725">
        <v>11.22</v>
      </c>
      <c r="J4725">
        <v>2524.4299999999998</v>
      </c>
      <c r="K4725" s="1">
        <v>46292</v>
      </c>
      <c r="L4725" t="s">
        <v>17071</v>
      </c>
      <c r="M4725">
        <f t="shared" si="876"/>
        <v>1</v>
      </c>
      <c r="N4725">
        <f>COUNTIF(Orders!$A:$A,C4725)</f>
        <v>1</v>
      </c>
      <c r="P4725">
        <f>COUNTIF(Orders!$H:$H,UPPER(SUBSTITUTE(TRIM(C4725),"-","")))</f>
        <v>1</v>
      </c>
      <c r="R4725" t="str">
        <f t="shared" si="877"/>
        <v>Matched Order Reference</v>
      </c>
      <c r="S4725">
        <f t="shared" si="878"/>
        <v>1</v>
      </c>
      <c r="V4725" cm="1">
        <f t="array" ref="V4725">IF(E4725&lt;&gt;"CAPTURE",0,SUMPRODUCT((MDR_Rates!$A$2:$A$10=F4725)*(G4725&gt;MDR_Rates!$B$2:$B$10)*((MDR_Rates!$C$2:$C$10="")+(G4725&lt;=MDR_Rates!$C$2:$C$10))*MDR_Rates!$D$2:$D$10))</f>
        <v>1.7</v>
      </c>
      <c r="W4725">
        <f t="shared" si="879"/>
        <v>44.17</v>
      </c>
      <c r="X4725">
        <f t="shared" si="880"/>
        <v>7.95</v>
      </c>
      <c r="Y4725">
        <f t="shared" si="881"/>
        <v>18.18</v>
      </c>
      <c r="Z4725">
        <f t="shared" si="882"/>
        <v>3.27</v>
      </c>
      <c r="AG4725" t="str">
        <f t="shared" si="883"/>
        <v/>
      </c>
      <c r="AI4725" t="str">
        <f t="shared" si="884"/>
        <v/>
      </c>
      <c r="AJ4725" t="str">
        <f t="shared" si="885"/>
        <v/>
      </c>
      <c r="AK4725" t="str">
        <f t="shared" si="886"/>
        <v>ORD26005483</v>
      </c>
      <c r="AL4725">
        <f>IF(E4725&lt;&gt;"CAPTURE","",COUNTIF(Orders!$H:$H,AK4725))</f>
        <v>1</v>
      </c>
      <c r="AP4725" t="str">
        <f t="shared" si="887"/>
        <v>Matched to Order</v>
      </c>
      <c r="AQ4725">
        <f>IF(COUNTIF($A$2:A4725,A4725)=1,1,0)</f>
        <v>1</v>
      </c>
    </row>
    <row r="4726" spans="1:43" x14ac:dyDescent="0.3">
      <c r="A4726" t="s">
        <v>17283</v>
      </c>
      <c r="C4726" t="s">
        <v>17284</v>
      </c>
      <c r="D4726" s="1">
        <v>46290</v>
      </c>
      <c r="E4726" t="s">
        <v>11819</v>
      </c>
      <c r="F4726" t="s">
        <v>9</v>
      </c>
      <c r="G4726">
        <v>3897</v>
      </c>
      <c r="H4726">
        <v>11.69</v>
      </c>
      <c r="I4726">
        <v>2.1</v>
      </c>
      <c r="J4726">
        <v>3883.21</v>
      </c>
      <c r="K4726" s="1">
        <v>46292</v>
      </c>
      <c r="L4726" t="s">
        <v>17071</v>
      </c>
      <c r="M4726">
        <f t="shared" si="876"/>
        <v>1</v>
      </c>
      <c r="N4726">
        <f>COUNTIF(Orders!$A:$A,C4726)</f>
        <v>1</v>
      </c>
      <c r="P4726">
        <f>COUNTIF(Orders!$H:$H,UPPER(SUBSTITUTE(TRIM(C4726),"-","")))</f>
        <v>1</v>
      </c>
      <c r="R4726" t="str">
        <f t="shared" si="877"/>
        <v>Matched Order Reference</v>
      </c>
      <c r="S4726">
        <f t="shared" si="878"/>
        <v>1</v>
      </c>
      <c r="V4726" cm="1">
        <f t="array" ref="V4726">IF(E4726&lt;&gt;"CAPTURE",0,SUMPRODUCT((MDR_Rates!$A$2:$A$10=F4726)*(G4726&gt;MDR_Rates!$B$2:$B$10)*((MDR_Rates!$C$2:$C$10="")+(G4726&lt;=MDR_Rates!$C$2:$C$10))*MDR_Rates!$D$2:$D$10))</f>
        <v>0.3</v>
      </c>
      <c r="W4726">
        <f t="shared" si="879"/>
        <v>11.69</v>
      </c>
      <c r="X4726">
        <f t="shared" si="880"/>
        <v>2.1</v>
      </c>
      <c r="Y4726">
        <f t="shared" si="881"/>
        <v>0</v>
      </c>
      <c r="Z4726">
        <f t="shared" si="882"/>
        <v>0</v>
      </c>
      <c r="AG4726" t="str">
        <f t="shared" si="883"/>
        <v/>
      </c>
      <c r="AI4726" t="str">
        <f t="shared" si="884"/>
        <v/>
      </c>
      <c r="AJ4726" t="str">
        <f t="shared" si="885"/>
        <v/>
      </c>
      <c r="AK4726" t="str">
        <f t="shared" si="886"/>
        <v>ORD26005521</v>
      </c>
      <c r="AL4726">
        <f>IF(E4726&lt;&gt;"CAPTURE","",COUNTIF(Orders!$H:$H,AK4726))</f>
        <v>1</v>
      </c>
      <c r="AP4726" t="str">
        <f t="shared" si="887"/>
        <v>Matched to Order</v>
      </c>
      <c r="AQ4726">
        <f>IF(COUNTIF($A$2:A4726,A4726)=1,1,0)</f>
        <v>1</v>
      </c>
    </row>
    <row r="4727" spans="1:43" x14ac:dyDescent="0.3">
      <c r="A4727" t="s">
        <v>17285</v>
      </c>
      <c r="C4727" t="s">
        <v>11013</v>
      </c>
      <c r="D4727" s="1">
        <v>46290</v>
      </c>
      <c r="E4727" t="s">
        <v>11819</v>
      </c>
      <c r="F4727" t="s">
        <v>9</v>
      </c>
      <c r="G4727">
        <v>3798</v>
      </c>
      <c r="H4727">
        <v>11.39</v>
      </c>
      <c r="I4727">
        <v>2.0499999999999998</v>
      </c>
      <c r="J4727">
        <v>3784.56</v>
      </c>
      <c r="K4727" s="1">
        <v>46292</v>
      </c>
      <c r="L4727" t="s">
        <v>17071</v>
      </c>
      <c r="M4727">
        <f t="shared" si="876"/>
        <v>1</v>
      </c>
      <c r="N4727">
        <f>COUNTIF(Orders!$A:$A,C4727)</f>
        <v>1</v>
      </c>
      <c r="P4727">
        <f>COUNTIF(Orders!$H:$H,UPPER(SUBSTITUTE(TRIM(C4727),"-","")))</f>
        <v>1</v>
      </c>
      <c r="R4727" t="str">
        <f t="shared" si="877"/>
        <v>Matched Order Reference</v>
      </c>
      <c r="S4727">
        <f t="shared" si="878"/>
        <v>1</v>
      </c>
      <c r="V4727" cm="1">
        <f t="array" ref="V4727">IF(E4727&lt;&gt;"CAPTURE",0,SUMPRODUCT((MDR_Rates!$A$2:$A$10=F4727)*(G4727&gt;MDR_Rates!$B$2:$B$10)*((MDR_Rates!$C$2:$C$10="")+(G4727&lt;=MDR_Rates!$C$2:$C$10))*MDR_Rates!$D$2:$D$10))</f>
        <v>0.3</v>
      </c>
      <c r="W4727">
        <f t="shared" si="879"/>
        <v>11.39</v>
      </c>
      <c r="X4727">
        <f t="shared" si="880"/>
        <v>2.0499999999999998</v>
      </c>
      <c r="Y4727">
        <f t="shared" si="881"/>
        <v>0</v>
      </c>
      <c r="Z4727">
        <f t="shared" si="882"/>
        <v>0</v>
      </c>
      <c r="AG4727" t="str">
        <f t="shared" si="883"/>
        <v/>
      </c>
      <c r="AI4727" t="str">
        <f t="shared" si="884"/>
        <v/>
      </c>
      <c r="AJ4727" t="str">
        <f t="shared" si="885"/>
        <v/>
      </c>
      <c r="AK4727" t="str">
        <f t="shared" si="886"/>
        <v>ORD26005586</v>
      </c>
      <c r="AL4727">
        <f>IF(E4727&lt;&gt;"CAPTURE","",COUNTIF(Orders!$H:$H,AK4727))</f>
        <v>1</v>
      </c>
      <c r="AP4727" t="str">
        <f t="shared" si="887"/>
        <v>Matched to Order</v>
      </c>
      <c r="AQ4727">
        <f>IF(COUNTIF($A$2:A4727,A4727)=1,1,0)</f>
        <v>1</v>
      </c>
    </row>
    <row r="4728" spans="1:43" x14ac:dyDescent="0.3">
      <c r="A4728" t="s">
        <v>17286</v>
      </c>
      <c r="C4728" t="s">
        <v>11088</v>
      </c>
      <c r="D4728" s="1">
        <v>46290</v>
      </c>
      <c r="E4728" t="s">
        <v>11819</v>
      </c>
      <c r="F4728" t="s">
        <v>9</v>
      </c>
      <c r="G4728">
        <v>299</v>
      </c>
      <c r="H4728">
        <v>0</v>
      </c>
      <c r="I4728">
        <v>0</v>
      </c>
      <c r="J4728">
        <v>299</v>
      </c>
      <c r="K4728" s="1">
        <v>46292</v>
      </c>
      <c r="L4728" t="s">
        <v>17071</v>
      </c>
      <c r="M4728">
        <f t="shared" si="876"/>
        <v>1</v>
      </c>
      <c r="N4728">
        <f>COUNTIF(Orders!$A:$A,C4728)</f>
        <v>1</v>
      </c>
      <c r="P4728">
        <f>COUNTIF(Orders!$H:$H,UPPER(SUBSTITUTE(TRIM(C4728),"-","")))</f>
        <v>1</v>
      </c>
      <c r="R4728" t="str">
        <f t="shared" si="877"/>
        <v>Matched Order Reference</v>
      </c>
      <c r="S4728">
        <f t="shared" si="878"/>
        <v>1</v>
      </c>
      <c r="V4728" cm="1">
        <f t="array" ref="V4728">IF(E4728&lt;&gt;"CAPTURE",0,SUMPRODUCT((MDR_Rates!$A$2:$A$10=F4728)*(G4728&gt;MDR_Rates!$B$2:$B$10)*((MDR_Rates!$C$2:$C$10="")+(G4728&lt;=MDR_Rates!$C$2:$C$10))*MDR_Rates!$D$2:$D$10))</f>
        <v>0</v>
      </c>
      <c r="W4728">
        <f t="shared" si="879"/>
        <v>0</v>
      </c>
      <c r="X4728">
        <f t="shared" si="880"/>
        <v>0</v>
      </c>
      <c r="Y4728">
        <f t="shared" si="881"/>
        <v>0</v>
      </c>
      <c r="Z4728">
        <f t="shared" si="882"/>
        <v>0</v>
      </c>
      <c r="AG4728" t="str">
        <f t="shared" si="883"/>
        <v/>
      </c>
      <c r="AI4728" t="str">
        <f t="shared" si="884"/>
        <v/>
      </c>
      <c r="AJ4728" t="str">
        <f t="shared" si="885"/>
        <v/>
      </c>
      <c r="AK4728" t="str">
        <f t="shared" si="886"/>
        <v>ORD26005624</v>
      </c>
      <c r="AL4728">
        <f>IF(E4728&lt;&gt;"CAPTURE","",COUNTIF(Orders!$H:$H,AK4728))</f>
        <v>1</v>
      </c>
      <c r="AP4728" t="str">
        <f t="shared" si="887"/>
        <v>Matched to Order</v>
      </c>
      <c r="AQ4728">
        <f>IF(COUNTIF($A$2:A4728,A4728)=1,1,0)</f>
        <v>1</v>
      </c>
    </row>
    <row r="4729" spans="1:43" x14ac:dyDescent="0.3">
      <c r="A4729" t="s">
        <v>17287</v>
      </c>
      <c r="C4729" t="s">
        <v>17288</v>
      </c>
      <c r="D4729" s="1">
        <v>46290</v>
      </c>
      <c r="E4729" t="s">
        <v>11819</v>
      </c>
      <c r="F4729" t="s">
        <v>44</v>
      </c>
      <c r="G4729">
        <v>4498</v>
      </c>
      <c r="H4729">
        <v>76.47</v>
      </c>
      <c r="I4729">
        <v>13.76</v>
      </c>
      <c r="J4729">
        <v>4407.7700000000004</v>
      </c>
      <c r="K4729" s="1">
        <v>46292</v>
      </c>
      <c r="L4729" t="s">
        <v>17071</v>
      </c>
      <c r="M4729">
        <f t="shared" si="876"/>
        <v>1</v>
      </c>
      <c r="N4729">
        <f>COUNTIF(Orders!$A:$A,C4729)</f>
        <v>1</v>
      </c>
      <c r="P4729">
        <f>COUNTIF(Orders!$H:$H,UPPER(SUBSTITUTE(TRIM(C4729),"-","")))</f>
        <v>1</v>
      </c>
      <c r="R4729" t="str">
        <f t="shared" si="877"/>
        <v>Matched Order Reference</v>
      </c>
      <c r="S4729">
        <f t="shared" si="878"/>
        <v>1</v>
      </c>
      <c r="V4729" cm="1">
        <f t="array" ref="V4729">IF(E4729&lt;&gt;"CAPTURE",0,SUMPRODUCT((MDR_Rates!$A$2:$A$10=F4729)*(G4729&gt;MDR_Rates!$B$2:$B$10)*((MDR_Rates!$C$2:$C$10="")+(G4729&lt;=MDR_Rates!$C$2:$C$10))*MDR_Rates!$D$2:$D$10))</f>
        <v>1.7</v>
      </c>
      <c r="W4729">
        <f t="shared" si="879"/>
        <v>76.47</v>
      </c>
      <c r="X4729">
        <f t="shared" si="880"/>
        <v>13.76</v>
      </c>
      <c r="Y4729">
        <f t="shared" si="881"/>
        <v>0</v>
      </c>
      <c r="Z4729">
        <f t="shared" si="882"/>
        <v>0</v>
      </c>
      <c r="AG4729" t="str">
        <f t="shared" si="883"/>
        <v/>
      </c>
      <c r="AI4729" t="str">
        <f t="shared" si="884"/>
        <v/>
      </c>
      <c r="AJ4729" t="str">
        <f t="shared" si="885"/>
        <v/>
      </c>
      <c r="AK4729" t="str">
        <f t="shared" si="886"/>
        <v>ORD26005627</v>
      </c>
      <c r="AL4729">
        <f>IF(E4729&lt;&gt;"CAPTURE","",COUNTIF(Orders!$H:$H,AK4729))</f>
        <v>1</v>
      </c>
      <c r="AP4729" t="str">
        <f t="shared" si="887"/>
        <v>Matched to Order</v>
      </c>
      <c r="AQ4729">
        <f>IF(COUNTIF($A$2:A4729,A4729)=1,1,0)</f>
        <v>1</v>
      </c>
    </row>
    <row r="4730" spans="1:43" x14ac:dyDescent="0.3">
      <c r="A4730" t="s">
        <v>17289</v>
      </c>
      <c r="C4730" t="s">
        <v>11132</v>
      </c>
      <c r="D4730" s="1">
        <v>46290</v>
      </c>
      <c r="E4730" t="s">
        <v>11819</v>
      </c>
      <c r="F4730" t="s">
        <v>9</v>
      </c>
      <c r="G4730">
        <v>1799</v>
      </c>
      <c r="H4730">
        <v>0</v>
      </c>
      <c r="I4730">
        <v>0</v>
      </c>
      <c r="J4730">
        <v>1799</v>
      </c>
      <c r="K4730" s="1">
        <v>46292</v>
      </c>
      <c r="L4730" t="s">
        <v>17071</v>
      </c>
      <c r="M4730">
        <f t="shared" si="876"/>
        <v>1</v>
      </c>
      <c r="N4730">
        <f>COUNTIF(Orders!$A:$A,C4730)</f>
        <v>1</v>
      </c>
      <c r="P4730">
        <f>COUNTIF(Orders!$H:$H,UPPER(SUBSTITUTE(TRIM(C4730),"-","")))</f>
        <v>1</v>
      </c>
      <c r="R4730" t="str">
        <f t="shared" si="877"/>
        <v>Matched Order Reference</v>
      </c>
      <c r="S4730">
        <f t="shared" si="878"/>
        <v>1</v>
      </c>
      <c r="V4730" cm="1">
        <f t="array" ref="V4730">IF(E4730&lt;&gt;"CAPTURE",0,SUMPRODUCT((MDR_Rates!$A$2:$A$10=F4730)*(G4730&gt;MDR_Rates!$B$2:$B$10)*((MDR_Rates!$C$2:$C$10="")+(G4730&lt;=MDR_Rates!$C$2:$C$10))*MDR_Rates!$D$2:$D$10))</f>
        <v>0</v>
      </c>
      <c r="W4730">
        <f t="shared" si="879"/>
        <v>0</v>
      </c>
      <c r="X4730">
        <f t="shared" si="880"/>
        <v>0</v>
      </c>
      <c r="Y4730">
        <f t="shared" si="881"/>
        <v>0</v>
      </c>
      <c r="Z4730">
        <f t="shared" si="882"/>
        <v>0</v>
      </c>
      <c r="AG4730" t="str">
        <f t="shared" si="883"/>
        <v/>
      </c>
      <c r="AI4730" t="str">
        <f t="shared" si="884"/>
        <v/>
      </c>
      <c r="AJ4730" t="str">
        <f t="shared" si="885"/>
        <v/>
      </c>
      <c r="AK4730" t="str">
        <f t="shared" si="886"/>
        <v>ORD26005646</v>
      </c>
      <c r="AL4730">
        <f>IF(E4730&lt;&gt;"CAPTURE","",COUNTIF(Orders!$H:$H,AK4730))</f>
        <v>1</v>
      </c>
      <c r="AP4730" t="str">
        <f t="shared" si="887"/>
        <v>Matched to Order</v>
      </c>
      <c r="AQ4730">
        <f>IF(COUNTIF($A$2:A4730,A4730)=1,1,0)</f>
        <v>1</v>
      </c>
    </row>
    <row r="4731" spans="1:43" x14ac:dyDescent="0.3">
      <c r="A4731" t="s">
        <v>17290</v>
      </c>
      <c r="C4731" t="s">
        <v>11152</v>
      </c>
      <c r="D4731" s="1">
        <v>46290</v>
      </c>
      <c r="E4731" t="s">
        <v>11819</v>
      </c>
      <c r="F4731" t="s">
        <v>44</v>
      </c>
      <c r="G4731">
        <v>12497</v>
      </c>
      <c r="H4731">
        <v>212.45</v>
      </c>
      <c r="I4731">
        <v>38.24</v>
      </c>
      <c r="J4731">
        <v>12246.31</v>
      </c>
      <c r="K4731" s="1">
        <v>46292</v>
      </c>
      <c r="L4731" t="s">
        <v>17071</v>
      </c>
      <c r="M4731">
        <f t="shared" si="876"/>
        <v>1</v>
      </c>
      <c r="N4731">
        <f>COUNTIF(Orders!$A:$A,C4731)</f>
        <v>1</v>
      </c>
      <c r="P4731">
        <f>COUNTIF(Orders!$H:$H,UPPER(SUBSTITUTE(TRIM(C4731),"-","")))</f>
        <v>1</v>
      </c>
      <c r="R4731" t="str">
        <f t="shared" si="877"/>
        <v>Matched Order Reference</v>
      </c>
      <c r="S4731">
        <f t="shared" si="878"/>
        <v>1</v>
      </c>
      <c r="V4731" cm="1">
        <f t="array" ref="V4731">IF(E4731&lt;&gt;"CAPTURE",0,SUMPRODUCT((MDR_Rates!$A$2:$A$10=F4731)*(G4731&gt;MDR_Rates!$B$2:$B$10)*((MDR_Rates!$C$2:$C$10="")+(G4731&lt;=MDR_Rates!$C$2:$C$10))*MDR_Rates!$D$2:$D$10))</f>
        <v>1.7</v>
      </c>
      <c r="W4731">
        <f t="shared" si="879"/>
        <v>212.45</v>
      </c>
      <c r="X4731">
        <f t="shared" si="880"/>
        <v>38.24</v>
      </c>
      <c r="Y4731">
        <f t="shared" si="881"/>
        <v>0</v>
      </c>
      <c r="Z4731">
        <f t="shared" si="882"/>
        <v>0</v>
      </c>
      <c r="AG4731" t="str">
        <f t="shared" si="883"/>
        <v/>
      </c>
      <c r="AI4731" t="str">
        <f t="shared" si="884"/>
        <v/>
      </c>
      <c r="AJ4731" t="str">
        <f t="shared" si="885"/>
        <v/>
      </c>
      <c r="AK4731" t="str">
        <f t="shared" si="886"/>
        <v>ORD26005657</v>
      </c>
      <c r="AL4731">
        <f>IF(E4731&lt;&gt;"CAPTURE","",COUNTIF(Orders!$H:$H,AK4731))</f>
        <v>1</v>
      </c>
      <c r="AP4731" t="str">
        <f t="shared" si="887"/>
        <v>Matched to Order</v>
      </c>
      <c r="AQ4731">
        <f>IF(COUNTIF($A$2:A4731,A4731)=1,1,0)</f>
        <v>1</v>
      </c>
    </row>
    <row r="4732" spans="1:43" x14ac:dyDescent="0.3">
      <c r="A4732" t="s">
        <v>17291</v>
      </c>
      <c r="C4732" t="s">
        <v>17292</v>
      </c>
      <c r="D4732" s="1">
        <v>46290</v>
      </c>
      <c r="E4732" t="s">
        <v>11819</v>
      </c>
      <c r="F4732" t="s">
        <v>9</v>
      </c>
      <c r="G4732">
        <v>8598</v>
      </c>
      <c r="H4732">
        <v>25.79</v>
      </c>
      <c r="I4732">
        <v>4.6399999999999997</v>
      </c>
      <c r="J4732">
        <v>8567.57</v>
      </c>
      <c r="K4732" s="1">
        <v>46292</v>
      </c>
      <c r="L4732" t="s">
        <v>17071</v>
      </c>
      <c r="M4732">
        <f t="shared" si="876"/>
        <v>1</v>
      </c>
      <c r="N4732">
        <f>COUNTIF(Orders!$A:$A,C4732)</f>
        <v>0</v>
      </c>
      <c r="P4732">
        <f>COUNTIF(Orders!$H:$H,UPPER(SUBSTITUTE(TRIM(C4732),"-","")))</f>
        <v>1</v>
      </c>
      <c r="R4732" t="str">
        <f t="shared" si="877"/>
        <v>Matched Order Reference</v>
      </c>
      <c r="S4732">
        <f t="shared" si="878"/>
        <v>1</v>
      </c>
      <c r="V4732" cm="1">
        <f t="array" ref="V4732">IF(E4732&lt;&gt;"CAPTURE",0,SUMPRODUCT((MDR_Rates!$A$2:$A$10=F4732)*(G4732&gt;MDR_Rates!$B$2:$B$10)*((MDR_Rates!$C$2:$C$10="")+(G4732&lt;=MDR_Rates!$C$2:$C$10))*MDR_Rates!$D$2:$D$10))</f>
        <v>0.3</v>
      </c>
      <c r="W4732">
        <f t="shared" si="879"/>
        <v>25.79</v>
      </c>
      <c r="X4732">
        <f t="shared" si="880"/>
        <v>4.6399999999999997</v>
      </c>
      <c r="Y4732">
        <f t="shared" si="881"/>
        <v>0</v>
      </c>
      <c r="Z4732">
        <f t="shared" si="882"/>
        <v>0</v>
      </c>
      <c r="AG4732" t="str">
        <f t="shared" si="883"/>
        <v/>
      </c>
      <c r="AI4732" t="str">
        <f t="shared" si="884"/>
        <v/>
      </c>
      <c r="AJ4732" t="str">
        <f t="shared" si="885"/>
        <v/>
      </c>
      <c r="AK4732" t="str">
        <f t="shared" si="886"/>
        <v>ORD26005659</v>
      </c>
      <c r="AL4732">
        <f>IF(E4732&lt;&gt;"CAPTURE","",COUNTIF(Orders!$H:$H,AK4732))</f>
        <v>1</v>
      </c>
      <c r="AP4732" t="str">
        <f t="shared" si="887"/>
        <v>Matched to Order</v>
      </c>
      <c r="AQ4732">
        <f>IF(COUNTIF($A$2:A4732,A4732)=1,1,0)</f>
        <v>1</v>
      </c>
    </row>
    <row r="4733" spans="1:43" x14ac:dyDescent="0.3">
      <c r="A4733" t="s">
        <v>17293</v>
      </c>
      <c r="C4733" t="s">
        <v>11172</v>
      </c>
      <c r="D4733" s="1">
        <v>46290</v>
      </c>
      <c r="E4733" t="s">
        <v>11819</v>
      </c>
      <c r="F4733" t="s">
        <v>17</v>
      </c>
      <c r="G4733">
        <v>799</v>
      </c>
      <c r="H4733">
        <v>14.38</v>
      </c>
      <c r="I4733">
        <v>2.59</v>
      </c>
      <c r="J4733">
        <v>782.03</v>
      </c>
      <c r="K4733" s="1">
        <v>46292</v>
      </c>
      <c r="L4733" t="s">
        <v>17071</v>
      </c>
      <c r="M4733">
        <f t="shared" si="876"/>
        <v>1</v>
      </c>
      <c r="N4733">
        <f>COUNTIF(Orders!$A:$A,C4733)</f>
        <v>1</v>
      </c>
      <c r="P4733">
        <f>COUNTIF(Orders!$H:$H,UPPER(SUBSTITUTE(TRIM(C4733),"-","")))</f>
        <v>1</v>
      </c>
      <c r="R4733" t="str">
        <f t="shared" si="877"/>
        <v>Matched Order Reference</v>
      </c>
      <c r="S4733">
        <f t="shared" si="878"/>
        <v>1</v>
      </c>
      <c r="V4733" cm="1">
        <f t="array" ref="V4733">IF(E4733&lt;&gt;"CAPTURE",0,SUMPRODUCT((MDR_Rates!$A$2:$A$10=F4733)*(G4733&gt;MDR_Rates!$B$2:$B$10)*((MDR_Rates!$C$2:$C$10="")+(G4733&lt;=MDR_Rates!$C$2:$C$10))*MDR_Rates!$D$2:$D$10))</f>
        <v>1.8</v>
      </c>
      <c r="W4733">
        <f t="shared" si="879"/>
        <v>14.38</v>
      </c>
      <c r="X4733">
        <f t="shared" si="880"/>
        <v>2.59</v>
      </c>
      <c r="Y4733">
        <f t="shared" si="881"/>
        <v>0</v>
      </c>
      <c r="Z4733">
        <f t="shared" si="882"/>
        <v>0</v>
      </c>
      <c r="AG4733" t="str">
        <f t="shared" si="883"/>
        <v/>
      </c>
      <c r="AI4733" t="str">
        <f t="shared" si="884"/>
        <v/>
      </c>
      <c r="AJ4733" t="str">
        <f t="shared" si="885"/>
        <v/>
      </c>
      <c r="AK4733" t="str">
        <f t="shared" si="886"/>
        <v>ORD26005667</v>
      </c>
      <c r="AL4733">
        <f>IF(E4733&lt;&gt;"CAPTURE","",COUNTIF(Orders!$H:$H,AK4733))</f>
        <v>1</v>
      </c>
      <c r="AP4733" t="str">
        <f t="shared" si="887"/>
        <v>Matched to Order</v>
      </c>
      <c r="AQ4733">
        <f>IF(COUNTIF($A$2:A4733,A4733)=1,1,0)</f>
        <v>1</v>
      </c>
    </row>
    <row r="4734" spans="1:43" x14ac:dyDescent="0.3">
      <c r="A4734" t="s">
        <v>17294</v>
      </c>
      <c r="C4734" t="s">
        <v>11205</v>
      </c>
      <c r="D4734" s="1">
        <v>46290</v>
      </c>
      <c r="E4734" t="s">
        <v>11819</v>
      </c>
      <c r="F4734" t="s">
        <v>9</v>
      </c>
      <c r="G4734">
        <v>3998</v>
      </c>
      <c r="H4734">
        <v>11.99</v>
      </c>
      <c r="I4734">
        <v>2.16</v>
      </c>
      <c r="J4734">
        <v>3983.85</v>
      </c>
      <c r="K4734" s="1">
        <v>46292</v>
      </c>
      <c r="L4734" t="s">
        <v>17071</v>
      </c>
      <c r="M4734">
        <f t="shared" si="876"/>
        <v>1</v>
      </c>
      <c r="N4734">
        <f>COUNTIF(Orders!$A:$A,C4734)</f>
        <v>1</v>
      </c>
      <c r="P4734">
        <f>COUNTIF(Orders!$H:$H,UPPER(SUBSTITUTE(TRIM(C4734),"-","")))</f>
        <v>1</v>
      </c>
      <c r="R4734" t="str">
        <f t="shared" si="877"/>
        <v>Matched Order Reference</v>
      </c>
      <c r="S4734">
        <f t="shared" si="878"/>
        <v>1</v>
      </c>
      <c r="V4734" cm="1">
        <f t="array" ref="V4734">IF(E4734&lt;&gt;"CAPTURE",0,SUMPRODUCT((MDR_Rates!$A$2:$A$10=F4734)*(G4734&gt;MDR_Rates!$B$2:$B$10)*((MDR_Rates!$C$2:$C$10="")+(G4734&lt;=MDR_Rates!$C$2:$C$10))*MDR_Rates!$D$2:$D$10))</f>
        <v>0.3</v>
      </c>
      <c r="W4734">
        <f t="shared" si="879"/>
        <v>11.99</v>
      </c>
      <c r="X4734">
        <f t="shared" si="880"/>
        <v>2.16</v>
      </c>
      <c r="Y4734">
        <f t="shared" si="881"/>
        <v>0</v>
      </c>
      <c r="Z4734">
        <f t="shared" si="882"/>
        <v>0</v>
      </c>
      <c r="AG4734" t="str">
        <f t="shared" si="883"/>
        <v/>
      </c>
      <c r="AI4734" t="str">
        <f t="shared" si="884"/>
        <v/>
      </c>
      <c r="AJ4734" t="str">
        <f t="shared" si="885"/>
        <v/>
      </c>
      <c r="AK4734" t="str">
        <f t="shared" si="886"/>
        <v>ORD26005685</v>
      </c>
      <c r="AL4734">
        <f>IF(E4734&lt;&gt;"CAPTURE","",COUNTIF(Orders!$H:$H,AK4734))</f>
        <v>1</v>
      </c>
      <c r="AP4734" t="str">
        <f t="shared" si="887"/>
        <v>Matched to Order</v>
      </c>
      <c r="AQ4734">
        <f>IF(COUNTIF($A$2:A4734,A4734)=1,1,0)</f>
        <v>1</v>
      </c>
    </row>
    <row r="4735" spans="1:43" x14ac:dyDescent="0.3">
      <c r="A4735" t="s">
        <v>17295</v>
      </c>
      <c r="C4735" t="s">
        <v>11223</v>
      </c>
      <c r="D4735" s="1">
        <v>46290</v>
      </c>
      <c r="E4735" t="s">
        <v>11819</v>
      </c>
      <c r="F4735" t="s">
        <v>17</v>
      </c>
      <c r="G4735">
        <v>1499</v>
      </c>
      <c r="H4735">
        <v>26.98</v>
      </c>
      <c r="I4735">
        <v>4.8600000000000003</v>
      </c>
      <c r="J4735">
        <v>1467.16</v>
      </c>
      <c r="K4735" s="1">
        <v>46292</v>
      </c>
      <c r="L4735" t="s">
        <v>17071</v>
      </c>
      <c r="M4735">
        <f t="shared" si="876"/>
        <v>1</v>
      </c>
      <c r="N4735">
        <f>COUNTIF(Orders!$A:$A,C4735)</f>
        <v>1</v>
      </c>
      <c r="P4735">
        <f>COUNTIF(Orders!$H:$H,UPPER(SUBSTITUTE(TRIM(C4735),"-","")))</f>
        <v>1</v>
      </c>
      <c r="R4735" t="str">
        <f t="shared" si="877"/>
        <v>Matched Order Reference</v>
      </c>
      <c r="S4735">
        <f t="shared" si="878"/>
        <v>1</v>
      </c>
      <c r="V4735" cm="1">
        <f t="array" ref="V4735">IF(E4735&lt;&gt;"CAPTURE",0,SUMPRODUCT((MDR_Rates!$A$2:$A$10=F4735)*(G4735&gt;MDR_Rates!$B$2:$B$10)*((MDR_Rates!$C$2:$C$10="")+(G4735&lt;=MDR_Rates!$C$2:$C$10))*MDR_Rates!$D$2:$D$10))</f>
        <v>1.8</v>
      </c>
      <c r="W4735">
        <f t="shared" si="879"/>
        <v>26.98</v>
      </c>
      <c r="X4735">
        <f t="shared" si="880"/>
        <v>4.8600000000000003</v>
      </c>
      <c r="Y4735">
        <f t="shared" si="881"/>
        <v>0</v>
      </c>
      <c r="Z4735">
        <f t="shared" si="882"/>
        <v>0</v>
      </c>
      <c r="AG4735" t="str">
        <f t="shared" si="883"/>
        <v/>
      </c>
      <c r="AI4735" t="str">
        <f t="shared" si="884"/>
        <v/>
      </c>
      <c r="AJ4735" t="str">
        <f t="shared" si="885"/>
        <v/>
      </c>
      <c r="AK4735" t="str">
        <f t="shared" si="886"/>
        <v>ORD26005694</v>
      </c>
      <c r="AL4735">
        <f>IF(E4735&lt;&gt;"CAPTURE","",COUNTIF(Orders!$H:$H,AK4735))</f>
        <v>1</v>
      </c>
      <c r="AP4735" t="str">
        <f t="shared" si="887"/>
        <v>Matched to Order</v>
      </c>
      <c r="AQ4735">
        <f>IF(COUNTIF($A$2:A4735,A4735)=1,1,0)</f>
        <v>1</v>
      </c>
    </row>
    <row r="4736" spans="1:43" x14ac:dyDescent="0.3">
      <c r="A4736" t="s">
        <v>17296</v>
      </c>
      <c r="C4736" t="s">
        <v>11315</v>
      </c>
      <c r="D4736" s="1">
        <v>46290</v>
      </c>
      <c r="E4736" t="s">
        <v>11819</v>
      </c>
      <c r="F4736" t="s">
        <v>9</v>
      </c>
      <c r="G4736">
        <v>599</v>
      </c>
      <c r="H4736">
        <v>0</v>
      </c>
      <c r="I4736">
        <v>0</v>
      </c>
      <c r="J4736">
        <v>599</v>
      </c>
      <c r="K4736" s="1">
        <v>46292</v>
      </c>
      <c r="L4736" t="s">
        <v>17071</v>
      </c>
      <c r="M4736">
        <f t="shared" si="876"/>
        <v>1</v>
      </c>
      <c r="N4736">
        <f>COUNTIF(Orders!$A:$A,C4736)</f>
        <v>1</v>
      </c>
      <c r="P4736">
        <f>COUNTIF(Orders!$H:$H,UPPER(SUBSTITUTE(TRIM(C4736),"-","")))</f>
        <v>1</v>
      </c>
      <c r="R4736" t="str">
        <f t="shared" si="877"/>
        <v>Matched Order Reference</v>
      </c>
      <c r="S4736">
        <f t="shared" si="878"/>
        <v>1</v>
      </c>
      <c r="V4736" cm="1">
        <f t="array" ref="V4736">IF(E4736&lt;&gt;"CAPTURE",0,SUMPRODUCT((MDR_Rates!$A$2:$A$10=F4736)*(G4736&gt;MDR_Rates!$B$2:$B$10)*((MDR_Rates!$C$2:$C$10="")+(G4736&lt;=MDR_Rates!$C$2:$C$10))*MDR_Rates!$D$2:$D$10))</f>
        <v>0</v>
      </c>
      <c r="W4736">
        <f t="shared" si="879"/>
        <v>0</v>
      </c>
      <c r="X4736">
        <f t="shared" si="880"/>
        <v>0</v>
      </c>
      <c r="Y4736">
        <f t="shared" si="881"/>
        <v>0</v>
      </c>
      <c r="Z4736">
        <f t="shared" si="882"/>
        <v>0</v>
      </c>
      <c r="AG4736" t="str">
        <f t="shared" si="883"/>
        <v/>
      </c>
      <c r="AI4736" t="str">
        <f t="shared" si="884"/>
        <v/>
      </c>
      <c r="AJ4736" t="str">
        <f t="shared" si="885"/>
        <v/>
      </c>
      <c r="AK4736" t="str">
        <f t="shared" si="886"/>
        <v>ORD26005742</v>
      </c>
      <c r="AL4736">
        <f>IF(E4736&lt;&gt;"CAPTURE","",COUNTIF(Orders!$H:$H,AK4736))</f>
        <v>1</v>
      </c>
      <c r="AP4736" t="str">
        <f t="shared" si="887"/>
        <v>Matched to Order</v>
      </c>
      <c r="AQ4736">
        <f>IF(COUNTIF($A$2:A4736,A4736)=1,1,0)</f>
        <v>1</v>
      </c>
    </row>
    <row r="4737" spans="1:43" x14ac:dyDescent="0.3">
      <c r="A4737" t="s">
        <v>17297</v>
      </c>
      <c r="C4737" t="s">
        <v>17298</v>
      </c>
      <c r="D4737" s="1">
        <v>46290</v>
      </c>
      <c r="E4737" t="s">
        <v>11819</v>
      </c>
      <c r="F4737" t="s">
        <v>33</v>
      </c>
      <c r="G4737">
        <v>1799</v>
      </c>
      <c r="H4737">
        <v>26.99</v>
      </c>
      <c r="I4737">
        <v>4.8600000000000003</v>
      </c>
      <c r="J4737">
        <v>1767.15</v>
      </c>
      <c r="K4737" s="1">
        <v>46292</v>
      </c>
      <c r="L4737" t="s">
        <v>17071</v>
      </c>
      <c r="M4737">
        <f t="shared" si="876"/>
        <v>1</v>
      </c>
      <c r="N4737">
        <f>COUNTIF(Orders!$A:$A,C4737)</f>
        <v>1</v>
      </c>
      <c r="P4737">
        <f>COUNTIF(Orders!$H:$H,UPPER(SUBSTITUTE(TRIM(C4737),"-","")))</f>
        <v>1</v>
      </c>
      <c r="R4737" t="str">
        <f t="shared" si="877"/>
        <v>Matched Order Reference</v>
      </c>
      <c r="S4737">
        <f t="shared" si="878"/>
        <v>1</v>
      </c>
      <c r="V4737" cm="1">
        <f t="array" ref="V4737">IF(E4737&lt;&gt;"CAPTURE",0,SUMPRODUCT((MDR_Rates!$A$2:$A$10=F4737)*(G4737&gt;MDR_Rates!$B$2:$B$10)*((MDR_Rates!$C$2:$C$10="")+(G4737&lt;=MDR_Rates!$C$2:$C$10))*MDR_Rates!$D$2:$D$10))</f>
        <v>1.5</v>
      </c>
      <c r="W4737">
        <f t="shared" si="879"/>
        <v>26.99</v>
      </c>
      <c r="X4737">
        <f t="shared" si="880"/>
        <v>4.8600000000000003</v>
      </c>
      <c r="Y4737">
        <f t="shared" si="881"/>
        <v>0</v>
      </c>
      <c r="Z4737">
        <f t="shared" si="882"/>
        <v>0</v>
      </c>
      <c r="AG4737" t="str">
        <f t="shared" si="883"/>
        <v/>
      </c>
      <c r="AI4737" t="str">
        <f t="shared" si="884"/>
        <v/>
      </c>
      <c r="AJ4737" t="str">
        <f t="shared" si="885"/>
        <v/>
      </c>
      <c r="AK4737" t="str">
        <f t="shared" si="886"/>
        <v>ORD26005749</v>
      </c>
      <c r="AL4737">
        <f>IF(E4737&lt;&gt;"CAPTURE","",COUNTIF(Orders!$H:$H,AK4737))</f>
        <v>1</v>
      </c>
      <c r="AP4737" t="str">
        <f t="shared" si="887"/>
        <v>Matched to Order</v>
      </c>
      <c r="AQ4737">
        <f>IF(COUNTIF($A$2:A4737,A4737)=1,1,0)</f>
        <v>1</v>
      </c>
    </row>
    <row r="4738" spans="1:43" x14ac:dyDescent="0.3">
      <c r="A4738" t="s">
        <v>17299</v>
      </c>
      <c r="C4738" t="s">
        <v>11345</v>
      </c>
      <c r="D4738" s="1">
        <v>46290</v>
      </c>
      <c r="E4738" t="s">
        <v>11819</v>
      </c>
      <c r="F4738" t="s">
        <v>9</v>
      </c>
      <c r="G4738">
        <v>2998</v>
      </c>
      <c r="H4738">
        <v>8.99</v>
      </c>
      <c r="I4738">
        <v>1.62</v>
      </c>
      <c r="J4738">
        <v>2987.39</v>
      </c>
      <c r="K4738" s="1">
        <v>46292</v>
      </c>
      <c r="L4738" t="s">
        <v>17071</v>
      </c>
      <c r="M4738">
        <f t="shared" si="876"/>
        <v>1</v>
      </c>
      <c r="N4738">
        <f>COUNTIF(Orders!$A:$A,C4738)</f>
        <v>1</v>
      </c>
      <c r="P4738">
        <f>COUNTIF(Orders!$H:$H,UPPER(SUBSTITUTE(TRIM(C4738),"-","")))</f>
        <v>1</v>
      </c>
      <c r="R4738" t="str">
        <f t="shared" si="877"/>
        <v>Matched Order Reference</v>
      </c>
      <c r="S4738">
        <f t="shared" si="878"/>
        <v>1</v>
      </c>
      <c r="V4738" cm="1">
        <f t="array" ref="V4738">IF(E4738&lt;&gt;"CAPTURE",0,SUMPRODUCT((MDR_Rates!$A$2:$A$10=F4738)*(G4738&gt;MDR_Rates!$B$2:$B$10)*((MDR_Rates!$C$2:$C$10="")+(G4738&lt;=MDR_Rates!$C$2:$C$10))*MDR_Rates!$D$2:$D$10))</f>
        <v>0.3</v>
      </c>
      <c r="W4738">
        <f t="shared" si="879"/>
        <v>8.99</v>
      </c>
      <c r="X4738">
        <f t="shared" si="880"/>
        <v>1.62</v>
      </c>
      <c r="Y4738">
        <f t="shared" si="881"/>
        <v>0</v>
      </c>
      <c r="Z4738">
        <f t="shared" si="882"/>
        <v>0</v>
      </c>
      <c r="AG4738" t="str">
        <f t="shared" si="883"/>
        <v/>
      </c>
      <c r="AI4738" t="str">
        <f t="shared" si="884"/>
        <v/>
      </c>
      <c r="AJ4738" t="str">
        <f t="shared" si="885"/>
        <v/>
      </c>
      <c r="AK4738" t="str">
        <f t="shared" si="886"/>
        <v>ORD26005757</v>
      </c>
      <c r="AL4738">
        <f>IF(E4738&lt;&gt;"CAPTURE","",COUNTIF(Orders!$H:$H,AK4738))</f>
        <v>1</v>
      </c>
      <c r="AP4738" t="str">
        <f t="shared" si="887"/>
        <v>Matched to Order</v>
      </c>
      <c r="AQ4738">
        <f>IF(COUNTIF($A$2:A4738,A4738)=1,1,0)</f>
        <v>1</v>
      </c>
    </row>
    <row r="4739" spans="1:43" x14ac:dyDescent="0.3">
      <c r="A4739" t="s">
        <v>17300</v>
      </c>
      <c r="C4739" t="s">
        <v>11348</v>
      </c>
      <c r="D4739" s="1">
        <v>46290</v>
      </c>
      <c r="E4739" t="s">
        <v>11819</v>
      </c>
      <c r="F4739" t="s">
        <v>44</v>
      </c>
      <c r="G4739">
        <v>3499</v>
      </c>
      <c r="H4739">
        <v>59.48</v>
      </c>
      <c r="I4739">
        <v>10.71</v>
      </c>
      <c r="J4739">
        <v>3428.81</v>
      </c>
      <c r="K4739" s="1">
        <v>46292</v>
      </c>
      <c r="L4739" t="s">
        <v>17071</v>
      </c>
      <c r="M4739">
        <f t="shared" ref="M4739:M4802" si="888">COUNTIF($A:$A,A4739)</f>
        <v>1</v>
      </c>
      <c r="N4739">
        <f>COUNTIF(Orders!$A:$A,C4739)</f>
        <v>1</v>
      </c>
      <c r="P4739">
        <f>COUNTIF(Orders!$H:$H,UPPER(SUBSTITUTE(TRIM(C4739),"-","")))</f>
        <v>1</v>
      </c>
      <c r="R4739" t="str">
        <f t="shared" ref="R4739:R4802" si="889">IF(E4739="REFUND","Refund",IF(P4739=0,"Unmatched Order Reference","Matched Order Reference"))</f>
        <v>Matched Order Reference</v>
      </c>
      <c r="S4739">
        <f t="shared" ref="S4739:S4802" si="890">COUNTIFS($C$2:$C$5753,C4739,$E$2:$E$5753,"CAPTURE")</f>
        <v>1</v>
      </c>
      <c r="V4739" cm="1">
        <f t="array" ref="V4739">IF(E4739&lt;&gt;"CAPTURE",0,SUMPRODUCT((MDR_Rates!$A$2:$A$10=F4739)*(G4739&gt;MDR_Rates!$B$2:$B$10)*((MDR_Rates!$C$2:$C$10="")+(G4739&lt;=MDR_Rates!$C$2:$C$10))*MDR_Rates!$D$2:$D$10))</f>
        <v>1.7</v>
      </c>
      <c r="W4739">
        <f t="shared" ref="W4739:W4802" si="891">IF(E4739&lt;&gt;"CAPTURE",0,ROUND(G4739*V4739/100,2))</f>
        <v>59.48</v>
      </c>
      <c r="X4739">
        <f t="shared" ref="X4739:X4802" si="892">IF(E4739&lt;&gt;"CAPTURE",0,ROUND(W4739*18/100,2))</f>
        <v>10.71</v>
      </c>
      <c r="Y4739">
        <f t="shared" ref="Y4739:Y4802" si="893">IF(E4739&lt;&gt;"CAPTURE",0,ROUND(H4739-W4739,2))</f>
        <v>0</v>
      </c>
      <c r="Z4739">
        <f t="shared" ref="Z4739:Z4802" si="894">IF(E4739&lt;&gt;"CAPTURE",0,ROUND(I4739-X4739,2))</f>
        <v>0</v>
      </c>
      <c r="AG4739" t="str">
        <f t="shared" ref="AG4739:AG4802" si="895">IF(E4739&lt;&gt;"REFUND","",IF(COUNTIFS($A:$A,B4739,$E:$E,"CAPTURE")=0,"Missing Original Capture","Original Capture Found"))</f>
        <v/>
      </c>
      <c r="AI4739" t="str">
        <f t="shared" ref="AI4739:AI4802" si="896">IF(E4739="REFUND",_xlfn.MAXIFS($G:$G,$A:$A,B4739,$E:$E,"CAPTURE"),"")</f>
        <v/>
      </c>
      <c r="AJ4739" t="str">
        <f t="shared" ref="AJ4739:AJ4802" si="897">IF(E4739&lt;&gt;"REFUND","",IF(G4739&gt;AI4739,"Refund Exceeds Capture",IF(ABS(G4739-AI4739)&lt;0.01,"Full Refund","Partial Refund")))</f>
        <v/>
      </c>
      <c r="AK4739" t="str">
        <f t="shared" ref="AK4739:AK4802" si="898">UPPER(SUBSTITUTE(TRIM(C4739),"-",""))</f>
        <v>ORD26005759</v>
      </c>
      <c r="AL4739">
        <f>IF(E4739&lt;&gt;"CAPTURE","",COUNTIF(Orders!$H:$H,AK4739))</f>
        <v>1</v>
      </c>
      <c r="AP4739" t="str">
        <f t="shared" ref="AP4739:AP4802" si="899">IF(E4739&lt;&gt;"CAPTURE","",IF(M4739&gt;1,"Duplicate ID - Review",IF(AL4739=0,"Unmatched Order",IF(AL4739=1,"Matched to Order","Multiple Order Matches"))))</f>
        <v>Matched to Order</v>
      </c>
      <c r="AQ4739">
        <f>IF(COUNTIF($A$2:A4739,A4739)=1,1,0)</f>
        <v>1</v>
      </c>
    </row>
    <row r="4740" spans="1:43" x14ac:dyDescent="0.3">
      <c r="A4740" t="s">
        <v>17301</v>
      </c>
      <c r="C4740" t="s">
        <v>11350</v>
      </c>
      <c r="D4740" s="1">
        <v>46290</v>
      </c>
      <c r="E4740" t="s">
        <v>11819</v>
      </c>
      <c r="F4740" t="s">
        <v>9</v>
      </c>
      <c r="G4740">
        <v>3347</v>
      </c>
      <c r="H4740">
        <v>10.039999999999999</v>
      </c>
      <c r="I4740">
        <v>1.81</v>
      </c>
      <c r="J4740">
        <v>3335.15</v>
      </c>
      <c r="K4740" s="1">
        <v>46292</v>
      </c>
      <c r="L4740" t="s">
        <v>17071</v>
      </c>
      <c r="M4740">
        <f t="shared" si="888"/>
        <v>1</v>
      </c>
      <c r="N4740">
        <f>COUNTIF(Orders!$A:$A,C4740)</f>
        <v>1</v>
      </c>
      <c r="P4740">
        <f>COUNTIF(Orders!$H:$H,UPPER(SUBSTITUTE(TRIM(C4740),"-","")))</f>
        <v>1</v>
      </c>
      <c r="R4740" t="str">
        <f t="shared" si="889"/>
        <v>Matched Order Reference</v>
      </c>
      <c r="S4740">
        <f t="shared" si="890"/>
        <v>1</v>
      </c>
      <c r="V4740" cm="1">
        <f t="array" ref="V4740">IF(E4740&lt;&gt;"CAPTURE",0,SUMPRODUCT((MDR_Rates!$A$2:$A$10=F4740)*(G4740&gt;MDR_Rates!$B$2:$B$10)*((MDR_Rates!$C$2:$C$10="")+(G4740&lt;=MDR_Rates!$C$2:$C$10))*MDR_Rates!$D$2:$D$10))</f>
        <v>0.3</v>
      </c>
      <c r="W4740">
        <f t="shared" si="891"/>
        <v>10.039999999999999</v>
      </c>
      <c r="X4740">
        <f t="shared" si="892"/>
        <v>1.81</v>
      </c>
      <c r="Y4740">
        <f t="shared" si="893"/>
        <v>0</v>
      </c>
      <c r="Z4740">
        <f t="shared" si="894"/>
        <v>0</v>
      </c>
      <c r="AG4740" t="str">
        <f t="shared" si="895"/>
        <v/>
      </c>
      <c r="AI4740" t="str">
        <f t="shared" si="896"/>
        <v/>
      </c>
      <c r="AJ4740" t="str">
        <f t="shared" si="897"/>
        <v/>
      </c>
      <c r="AK4740" t="str">
        <f t="shared" si="898"/>
        <v>ORD26005760</v>
      </c>
      <c r="AL4740">
        <f>IF(E4740&lt;&gt;"CAPTURE","",COUNTIF(Orders!$H:$H,AK4740))</f>
        <v>1</v>
      </c>
      <c r="AP4740" t="str">
        <f t="shared" si="899"/>
        <v>Matched to Order</v>
      </c>
      <c r="AQ4740">
        <f>IF(COUNTIF($A$2:A4740,A4740)=1,1,0)</f>
        <v>1</v>
      </c>
    </row>
    <row r="4741" spans="1:43" x14ac:dyDescent="0.3">
      <c r="A4741" t="s">
        <v>17302</v>
      </c>
      <c r="C4741" t="s">
        <v>11379</v>
      </c>
      <c r="D4741" s="1">
        <v>46290</v>
      </c>
      <c r="E4741" t="s">
        <v>11819</v>
      </c>
      <c r="F4741" t="s">
        <v>9</v>
      </c>
      <c r="G4741">
        <v>1348</v>
      </c>
      <c r="H4741">
        <v>0</v>
      </c>
      <c r="I4741">
        <v>0</v>
      </c>
      <c r="J4741">
        <v>1348</v>
      </c>
      <c r="K4741" s="1">
        <v>46292</v>
      </c>
      <c r="L4741" t="s">
        <v>17071</v>
      </c>
      <c r="M4741">
        <f t="shared" si="888"/>
        <v>1</v>
      </c>
      <c r="N4741">
        <f>COUNTIF(Orders!$A:$A,C4741)</f>
        <v>1</v>
      </c>
      <c r="P4741">
        <f>COUNTIF(Orders!$H:$H,UPPER(SUBSTITUTE(TRIM(C4741),"-","")))</f>
        <v>1</v>
      </c>
      <c r="R4741" t="str">
        <f t="shared" si="889"/>
        <v>Matched Order Reference</v>
      </c>
      <c r="S4741">
        <f t="shared" si="890"/>
        <v>1</v>
      </c>
      <c r="V4741" cm="1">
        <f t="array" ref="V4741">IF(E4741&lt;&gt;"CAPTURE",0,SUMPRODUCT((MDR_Rates!$A$2:$A$10=F4741)*(G4741&gt;MDR_Rates!$B$2:$B$10)*((MDR_Rates!$C$2:$C$10="")+(G4741&lt;=MDR_Rates!$C$2:$C$10))*MDR_Rates!$D$2:$D$10))</f>
        <v>0</v>
      </c>
      <c r="W4741">
        <f t="shared" si="891"/>
        <v>0</v>
      </c>
      <c r="X4741">
        <f t="shared" si="892"/>
        <v>0</v>
      </c>
      <c r="Y4741">
        <f t="shared" si="893"/>
        <v>0</v>
      </c>
      <c r="Z4741">
        <f t="shared" si="894"/>
        <v>0</v>
      </c>
      <c r="AG4741" t="str">
        <f t="shared" si="895"/>
        <v/>
      </c>
      <c r="AI4741" t="str">
        <f t="shared" si="896"/>
        <v/>
      </c>
      <c r="AJ4741" t="str">
        <f t="shared" si="897"/>
        <v/>
      </c>
      <c r="AK4741" t="str">
        <f t="shared" si="898"/>
        <v>ORD26005775</v>
      </c>
      <c r="AL4741">
        <f>IF(E4741&lt;&gt;"CAPTURE","",COUNTIF(Orders!$H:$H,AK4741))</f>
        <v>1</v>
      </c>
      <c r="AP4741" t="str">
        <f t="shared" si="899"/>
        <v>Matched to Order</v>
      </c>
      <c r="AQ4741">
        <f>IF(COUNTIF($A$2:A4741,A4741)=1,1,0)</f>
        <v>1</v>
      </c>
    </row>
    <row r="4742" spans="1:43" x14ac:dyDescent="0.3">
      <c r="A4742" t="s">
        <v>17303</v>
      </c>
      <c r="C4742" t="s">
        <v>11484</v>
      </c>
      <c r="D4742" s="1">
        <v>46290</v>
      </c>
      <c r="E4742" t="s">
        <v>11819</v>
      </c>
      <c r="F4742" t="s">
        <v>9</v>
      </c>
      <c r="G4742">
        <v>499</v>
      </c>
      <c r="H4742">
        <v>0</v>
      </c>
      <c r="I4742">
        <v>0</v>
      </c>
      <c r="J4742">
        <v>499</v>
      </c>
      <c r="K4742" s="1">
        <v>46292</v>
      </c>
      <c r="L4742" t="s">
        <v>17071</v>
      </c>
      <c r="M4742">
        <f t="shared" si="888"/>
        <v>1</v>
      </c>
      <c r="N4742">
        <f>COUNTIF(Orders!$A:$A,C4742)</f>
        <v>1</v>
      </c>
      <c r="P4742">
        <f>COUNTIF(Orders!$H:$H,UPPER(SUBSTITUTE(TRIM(C4742),"-","")))</f>
        <v>1</v>
      </c>
      <c r="R4742" t="str">
        <f t="shared" si="889"/>
        <v>Matched Order Reference</v>
      </c>
      <c r="S4742">
        <f t="shared" si="890"/>
        <v>1</v>
      </c>
      <c r="V4742" cm="1">
        <f t="array" ref="V4742">IF(E4742&lt;&gt;"CAPTURE",0,SUMPRODUCT((MDR_Rates!$A$2:$A$10=F4742)*(G4742&gt;MDR_Rates!$B$2:$B$10)*((MDR_Rates!$C$2:$C$10="")+(G4742&lt;=MDR_Rates!$C$2:$C$10))*MDR_Rates!$D$2:$D$10))</f>
        <v>0</v>
      </c>
      <c r="W4742">
        <f t="shared" si="891"/>
        <v>0</v>
      </c>
      <c r="X4742">
        <f t="shared" si="892"/>
        <v>0</v>
      </c>
      <c r="Y4742">
        <f t="shared" si="893"/>
        <v>0</v>
      </c>
      <c r="Z4742">
        <f t="shared" si="894"/>
        <v>0</v>
      </c>
      <c r="AG4742" t="str">
        <f t="shared" si="895"/>
        <v/>
      </c>
      <c r="AI4742" t="str">
        <f t="shared" si="896"/>
        <v/>
      </c>
      <c r="AJ4742" t="str">
        <f t="shared" si="897"/>
        <v/>
      </c>
      <c r="AK4742" t="str">
        <f t="shared" si="898"/>
        <v>ORD26005831</v>
      </c>
      <c r="AL4742">
        <f>IF(E4742&lt;&gt;"CAPTURE","",COUNTIF(Orders!$H:$H,AK4742))</f>
        <v>1</v>
      </c>
      <c r="AP4742" t="str">
        <f t="shared" si="899"/>
        <v>Matched to Order</v>
      </c>
      <c r="AQ4742">
        <f>IF(COUNTIF($A$2:A4742,A4742)=1,1,0)</f>
        <v>1</v>
      </c>
    </row>
    <row r="4743" spans="1:43" x14ac:dyDescent="0.3">
      <c r="A4743" t="s">
        <v>17304</v>
      </c>
      <c r="C4743" t="s">
        <v>11784</v>
      </c>
      <c r="D4743" s="1">
        <v>46290</v>
      </c>
      <c r="E4743" t="s">
        <v>11819</v>
      </c>
      <c r="F4743" t="s">
        <v>33</v>
      </c>
      <c r="G4743">
        <v>349</v>
      </c>
      <c r="H4743">
        <v>5.24</v>
      </c>
      <c r="I4743">
        <v>0.94</v>
      </c>
      <c r="J4743">
        <v>342.82</v>
      </c>
      <c r="K4743" s="1">
        <v>46292</v>
      </c>
      <c r="L4743" t="s">
        <v>17071</v>
      </c>
      <c r="M4743">
        <f t="shared" si="888"/>
        <v>1</v>
      </c>
      <c r="N4743">
        <f>COUNTIF(Orders!$A:$A,C4743)</f>
        <v>1</v>
      </c>
      <c r="P4743">
        <f>COUNTIF(Orders!$H:$H,UPPER(SUBSTITUTE(TRIM(C4743),"-","")))</f>
        <v>1</v>
      </c>
      <c r="R4743" t="str">
        <f t="shared" si="889"/>
        <v>Matched Order Reference</v>
      </c>
      <c r="S4743">
        <f t="shared" si="890"/>
        <v>1</v>
      </c>
      <c r="V4743" cm="1">
        <f t="array" ref="V4743">IF(E4743&lt;&gt;"CAPTURE",0,SUMPRODUCT((MDR_Rates!$A$2:$A$10=F4743)*(G4743&gt;MDR_Rates!$B$2:$B$10)*((MDR_Rates!$C$2:$C$10="")+(G4743&lt;=MDR_Rates!$C$2:$C$10))*MDR_Rates!$D$2:$D$10))</f>
        <v>1.5</v>
      </c>
      <c r="W4743">
        <f t="shared" si="891"/>
        <v>5.24</v>
      </c>
      <c r="X4743">
        <f t="shared" si="892"/>
        <v>0.94</v>
      </c>
      <c r="Y4743">
        <f t="shared" si="893"/>
        <v>0</v>
      </c>
      <c r="Z4743">
        <f t="shared" si="894"/>
        <v>0</v>
      </c>
      <c r="AG4743" t="str">
        <f t="shared" si="895"/>
        <v/>
      </c>
      <c r="AI4743" t="str">
        <f t="shared" si="896"/>
        <v/>
      </c>
      <c r="AJ4743" t="str">
        <f t="shared" si="897"/>
        <v/>
      </c>
      <c r="AK4743" t="str">
        <f t="shared" si="898"/>
        <v>ORD26005990</v>
      </c>
      <c r="AL4743">
        <f>IF(E4743&lt;&gt;"CAPTURE","",COUNTIF(Orders!$H:$H,AK4743))</f>
        <v>1</v>
      </c>
      <c r="AP4743" t="str">
        <f t="shared" si="899"/>
        <v>Matched to Order</v>
      </c>
      <c r="AQ4743">
        <f>IF(COUNTIF($A$2:A4743,A4743)=1,1,0)</f>
        <v>1</v>
      </c>
    </row>
    <row r="4744" spans="1:43" x14ac:dyDescent="0.3">
      <c r="A4744" t="s">
        <v>17305</v>
      </c>
      <c r="C4744" t="s">
        <v>11802</v>
      </c>
      <c r="D4744" s="1">
        <v>46290</v>
      </c>
      <c r="E4744" t="s">
        <v>11819</v>
      </c>
      <c r="F4744" t="s">
        <v>9</v>
      </c>
      <c r="G4744">
        <v>5498</v>
      </c>
      <c r="H4744">
        <v>16.489999999999998</v>
      </c>
      <c r="I4744">
        <v>2.97</v>
      </c>
      <c r="J4744">
        <v>5478.54</v>
      </c>
      <c r="K4744" s="1">
        <v>46292</v>
      </c>
      <c r="L4744" t="s">
        <v>17071</v>
      </c>
      <c r="M4744">
        <f t="shared" si="888"/>
        <v>1</v>
      </c>
      <c r="N4744">
        <f>COUNTIF(Orders!$A:$A,C4744)</f>
        <v>1</v>
      </c>
      <c r="P4744">
        <f>COUNTIF(Orders!$H:$H,UPPER(SUBSTITUTE(TRIM(C4744),"-","")))</f>
        <v>1</v>
      </c>
      <c r="R4744" t="str">
        <f t="shared" si="889"/>
        <v>Matched Order Reference</v>
      </c>
      <c r="S4744">
        <f t="shared" si="890"/>
        <v>1</v>
      </c>
      <c r="V4744" cm="1">
        <f t="array" ref="V4744">IF(E4744&lt;&gt;"CAPTURE",0,SUMPRODUCT((MDR_Rates!$A$2:$A$10=F4744)*(G4744&gt;MDR_Rates!$B$2:$B$10)*((MDR_Rates!$C$2:$C$10="")+(G4744&lt;=MDR_Rates!$C$2:$C$10))*MDR_Rates!$D$2:$D$10))</f>
        <v>0.3</v>
      </c>
      <c r="W4744">
        <f t="shared" si="891"/>
        <v>16.489999999999998</v>
      </c>
      <c r="X4744">
        <f t="shared" si="892"/>
        <v>2.97</v>
      </c>
      <c r="Y4744">
        <f t="shared" si="893"/>
        <v>0</v>
      </c>
      <c r="Z4744">
        <f t="shared" si="894"/>
        <v>0</v>
      </c>
      <c r="AG4744" t="str">
        <f t="shared" si="895"/>
        <v/>
      </c>
      <c r="AI4744" t="str">
        <f t="shared" si="896"/>
        <v/>
      </c>
      <c r="AJ4744" t="str">
        <f t="shared" si="897"/>
        <v/>
      </c>
      <c r="AK4744" t="str">
        <f t="shared" si="898"/>
        <v>ORD26005999</v>
      </c>
      <c r="AL4744">
        <f>IF(E4744&lt;&gt;"CAPTURE","",COUNTIF(Orders!$H:$H,AK4744))</f>
        <v>1</v>
      </c>
      <c r="AP4744" t="str">
        <f t="shared" si="899"/>
        <v>Matched to Order</v>
      </c>
      <c r="AQ4744">
        <f>IF(COUNTIF($A$2:A4744,A4744)=1,1,0)</f>
        <v>1</v>
      </c>
    </row>
    <row r="4745" spans="1:43" x14ac:dyDescent="0.3">
      <c r="A4745" t="s">
        <v>17306</v>
      </c>
      <c r="B4745" t="s">
        <v>16377</v>
      </c>
      <c r="D4745" s="1">
        <v>46290</v>
      </c>
      <c r="E4745" t="s">
        <v>12202</v>
      </c>
      <c r="F4745" t="s">
        <v>17</v>
      </c>
      <c r="G4745">
        <v>999</v>
      </c>
      <c r="H4745">
        <v>0</v>
      </c>
      <c r="I4745">
        <v>0</v>
      </c>
      <c r="J4745">
        <v>-999</v>
      </c>
      <c r="K4745" s="1">
        <v>46292</v>
      </c>
      <c r="L4745" t="s">
        <v>17071</v>
      </c>
      <c r="M4745">
        <f t="shared" si="888"/>
        <v>1</v>
      </c>
      <c r="N4745">
        <f>COUNTIF(Orders!$A:$A,C4745)</f>
        <v>0</v>
      </c>
      <c r="P4745">
        <f>COUNTIF(Orders!$H:$H,UPPER(SUBSTITUTE(TRIM(C4745),"-","")))</f>
        <v>1042575</v>
      </c>
      <c r="R4745" t="str">
        <f t="shared" si="889"/>
        <v>Refund</v>
      </c>
      <c r="S4745">
        <f t="shared" si="890"/>
        <v>0</v>
      </c>
      <c r="V4745" cm="1">
        <f t="array" ref="V4745">IF(E4745&lt;&gt;"CAPTURE",0,SUMPRODUCT((MDR_Rates!$A$2:$A$10=F4745)*(G4745&gt;MDR_Rates!$B$2:$B$10)*((MDR_Rates!$C$2:$C$10="")+(G4745&lt;=MDR_Rates!$C$2:$C$10))*MDR_Rates!$D$2:$D$10))</f>
        <v>0</v>
      </c>
      <c r="W4745">
        <f t="shared" si="891"/>
        <v>0</v>
      </c>
      <c r="X4745">
        <f t="shared" si="892"/>
        <v>0</v>
      </c>
      <c r="Y4745">
        <f t="shared" si="893"/>
        <v>0</v>
      </c>
      <c r="Z4745">
        <f t="shared" si="894"/>
        <v>0</v>
      </c>
      <c r="AG4745" t="str">
        <f t="shared" si="895"/>
        <v>Original Capture Found</v>
      </c>
      <c r="AI4745">
        <f t="shared" si="896"/>
        <v>999</v>
      </c>
      <c r="AJ4745" t="str">
        <f t="shared" si="897"/>
        <v>Full Refund</v>
      </c>
      <c r="AK4745" t="str">
        <f t="shared" si="898"/>
        <v/>
      </c>
      <c r="AL4745" t="str">
        <f>IF(E4745&lt;&gt;"CAPTURE","",COUNTIF(Orders!$H:$H,AK4745))</f>
        <v/>
      </c>
      <c r="AP4745" t="str">
        <f t="shared" si="899"/>
        <v/>
      </c>
      <c r="AQ4745">
        <f>IF(COUNTIF($A$2:A4745,A4745)=1,1,0)</f>
        <v>1</v>
      </c>
    </row>
    <row r="4746" spans="1:43" x14ac:dyDescent="0.3">
      <c r="A4746" t="s">
        <v>17307</v>
      </c>
      <c r="B4746" t="s">
        <v>16904</v>
      </c>
      <c r="D4746" s="1">
        <v>46290</v>
      </c>
      <c r="E4746" t="s">
        <v>12202</v>
      </c>
      <c r="F4746" t="s">
        <v>33</v>
      </c>
      <c r="G4746">
        <v>8348</v>
      </c>
      <c r="H4746">
        <v>0</v>
      </c>
      <c r="I4746">
        <v>0</v>
      </c>
      <c r="J4746">
        <v>-8348</v>
      </c>
      <c r="K4746" s="1">
        <v>46292</v>
      </c>
      <c r="L4746" t="s">
        <v>17071</v>
      </c>
      <c r="M4746">
        <f t="shared" si="888"/>
        <v>1</v>
      </c>
      <c r="N4746">
        <f>COUNTIF(Orders!$A:$A,C4746)</f>
        <v>0</v>
      </c>
      <c r="P4746">
        <f>COUNTIF(Orders!$H:$H,UPPER(SUBSTITUTE(TRIM(C4746),"-","")))</f>
        <v>1042575</v>
      </c>
      <c r="R4746" t="str">
        <f t="shared" si="889"/>
        <v>Refund</v>
      </c>
      <c r="S4746">
        <f t="shared" si="890"/>
        <v>0</v>
      </c>
      <c r="V4746" cm="1">
        <f t="array" ref="V4746">IF(E4746&lt;&gt;"CAPTURE",0,SUMPRODUCT((MDR_Rates!$A$2:$A$10=F4746)*(G4746&gt;MDR_Rates!$B$2:$B$10)*((MDR_Rates!$C$2:$C$10="")+(G4746&lt;=MDR_Rates!$C$2:$C$10))*MDR_Rates!$D$2:$D$10))</f>
        <v>0</v>
      </c>
      <c r="W4746">
        <f t="shared" si="891"/>
        <v>0</v>
      </c>
      <c r="X4746">
        <f t="shared" si="892"/>
        <v>0</v>
      </c>
      <c r="Y4746">
        <f t="shared" si="893"/>
        <v>0</v>
      </c>
      <c r="Z4746">
        <f t="shared" si="894"/>
        <v>0</v>
      </c>
      <c r="AG4746" t="str">
        <f t="shared" si="895"/>
        <v>Original Capture Found</v>
      </c>
      <c r="AI4746">
        <f t="shared" si="896"/>
        <v>8348</v>
      </c>
      <c r="AJ4746" t="str">
        <f t="shared" si="897"/>
        <v>Full Refund</v>
      </c>
      <c r="AK4746" t="str">
        <f t="shared" si="898"/>
        <v/>
      </c>
      <c r="AL4746" t="str">
        <f>IF(E4746&lt;&gt;"CAPTURE","",COUNTIF(Orders!$H:$H,AK4746))</f>
        <v/>
      </c>
      <c r="AP4746" t="str">
        <f t="shared" si="899"/>
        <v/>
      </c>
      <c r="AQ4746">
        <f>IF(COUNTIF($A$2:A4746,A4746)=1,1,0)</f>
        <v>1</v>
      </c>
    </row>
    <row r="4747" spans="1:43" x14ac:dyDescent="0.3">
      <c r="A4747" t="s">
        <v>17308</v>
      </c>
      <c r="C4747" t="s">
        <v>136</v>
      </c>
      <c r="D4747" s="1">
        <v>46291</v>
      </c>
      <c r="E4747" t="s">
        <v>11819</v>
      </c>
      <c r="F4747" t="s">
        <v>17</v>
      </c>
      <c r="G4747">
        <v>9298</v>
      </c>
      <c r="H4747">
        <v>148.77000000000001</v>
      </c>
      <c r="I4747">
        <v>26.78</v>
      </c>
      <c r="J4747">
        <v>9122.4500000000007</v>
      </c>
      <c r="K4747" s="1">
        <v>46293</v>
      </c>
      <c r="L4747" t="s">
        <v>17309</v>
      </c>
      <c r="M4747">
        <f t="shared" si="888"/>
        <v>1</v>
      </c>
      <c r="N4747">
        <f>COUNTIF(Orders!$A:$A,C4747)</f>
        <v>1</v>
      </c>
      <c r="P4747">
        <f>COUNTIF(Orders!$H:$H,UPPER(SUBSTITUTE(TRIM(C4747),"-","")))</f>
        <v>1</v>
      </c>
      <c r="R4747" t="str">
        <f t="shared" si="889"/>
        <v>Matched Order Reference</v>
      </c>
      <c r="S4747">
        <f t="shared" si="890"/>
        <v>1</v>
      </c>
      <c r="V4747" cm="1">
        <f t="array" ref="V4747">IF(E4747&lt;&gt;"CAPTURE",0,SUMPRODUCT((MDR_Rates!$A$2:$A$10=F4747)*(G4747&gt;MDR_Rates!$B$2:$B$10)*((MDR_Rates!$C$2:$C$10="")+(G4747&lt;=MDR_Rates!$C$2:$C$10))*MDR_Rates!$D$2:$D$10))</f>
        <v>1.6</v>
      </c>
      <c r="W4747">
        <f t="shared" si="891"/>
        <v>148.77000000000001</v>
      </c>
      <c r="X4747">
        <f t="shared" si="892"/>
        <v>26.78</v>
      </c>
      <c r="Y4747">
        <f t="shared" si="893"/>
        <v>0</v>
      </c>
      <c r="Z4747">
        <f t="shared" si="894"/>
        <v>0</v>
      </c>
      <c r="AG4747" t="str">
        <f t="shared" si="895"/>
        <v/>
      </c>
      <c r="AI4747" t="str">
        <f t="shared" si="896"/>
        <v/>
      </c>
      <c r="AJ4747" t="str">
        <f t="shared" si="897"/>
        <v/>
      </c>
      <c r="AK4747" t="str">
        <f t="shared" si="898"/>
        <v>ORD26000057</v>
      </c>
      <c r="AL4747">
        <f>IF(E4747&lt;&gt;"CAPTURE","",COUNTIF(Orders!$H:$H,AK4747))</f>
        <v>1</v>
      </c>
      <c r="AP4747" t="str">
        <f t="shared" si="899"/>
        <v>Matched to Order</v>
      </c>
      <c r="AQ4747">
        <f>IF(COUNTIF($A$2:A4747,A4747)=1,1,0)</f>
        <v>1</v>
      </c>
    </row>
    <row r="4748" spans="1:43" x14ac:dyDescent="0.3">
      <c r="A4748" t="s">
        <v>17310</v>
      </c>
      <c r="C4748" t="s">
        <v>17311</v>
      </c>
      <c r="D4748" s="1">
        <v>46291</v>
      </c>
      <c r="E4748" t="s">
        <v>11819</v>
      </c>
      <c r="F4748" t="s">
        <v>17</v>
      </c>
      <c r="G4748">
        <v>1299</v>
      </c>
      <c r="H4748">
        <v>23.38</v>
      </c>
      <c r="I4748">
        <v>4.21</v>
      </c>
      <c r="J4748">
        <v>1271.4100000000001</v>
      </c>
      <c r="K4748" s="1">
        <v>46293</v>
      </c>
      <c r="L4748" t="s">
        <v>17309</v>
      </c>
      <c r="M4748">
        <f t="shared" si="888"/>
        <v>1</v>
      </c>
      <c r="N4748">
        <f>COUNTIF(Orders!$A:$A,C4748)</f>
        <v>0</v>
      </c>
      <c r="P4748">
        <f>COUNTIF(Orders!$H:$H,UPPER(SUBSTITUTE(TRIM(C4748),"-","")))</f>
        <v>1</v>
      </c>
      <c r="R4748" t="str">
        <f t="shared" si="889"/>
        <v>Matched Order Reference</v>
      </c>
      <c r="S4748">
        <f t="shared" si="890"/>
        <v>1</v>
      </c>
      <c r="V4748" cm="1">
        <f t="array" ref="V4748">IF(E4748&lt;&gt;"CAPTURE",0,SUMPRODUCT((MDR_Rates!$A$2:$A$10=F4748)*(G4748&gt;MDR_Rates!$B$2:$B$10)*((MDR_Rates!$C$2:$C$10="")+(G4748&lt;=MDR_Rates!$C$2:$C$10))*MDR_Rates!$D$2:$D$10))</f>
        <v>1.8</v>
      </c>
      <c r="W4748">
        <f t="shared" si="891"/>
        <v>23.38</v>
      </c>
      <c r="X4748">
        <f t="shared" si="892"/>
        <v>4.21</v>
      </c>
      <c r="Y4748">
        <f t="shared" si="893"/>
        <v>0</v>
      </c>
      <c r="Z4748">
        <f t="shared" si="894"/>
        <v>0</v>
      </c>
      <c r="AG4748" t="str">
        <f t="shared" si="895"/>
        <v/>
      </c>
      <c r="AI4748" t="str">
        <f t="shared" si="896"/>
        <v/>
      </c>
      <c r="AJ4748" t="str">
        <f t="shared" si="897"/>
        <v/>
      </c>
      <c r="AK4748" t="str">
        <f t="shared" si="898"/>
        <v>ORD26000058</v>
      </c>
      <c r="AL4748">
        <f>IF(E4748&lt;&gt;"CAPTURE","",COUNTIF(Orders!$H:$H,AK4748))</f>
        <v>1</v>
      </c>
      <c r="AP4748" t="str">
        <f t="shared" si="899"/>
        <v>Matched to Order</v>
      </c>
      <c r="AQ4748">
        <f>IF(COUNTIF($A$2:A4748,A4748)=1,1,0)</f>
        <v>1</v>
      </c>
    </row>
    <row r="4749" spans="1:43" x14ac:dyDescent="0.3">
      <c r="A4749" t="s">
        <v>17312</v>
      </c>
      <c r="C4749" t="s">
        <v>140</v>
      </c>
      <c r="D4749" s="1">
        <v>46291</v>
      </c>
      <c r="E4749" t="s">
        <v>11819</v>
      </c>
      <c r="F4749" t="s">
        <v>9</v>
      </c>
      <c r="G4749">
        <v>16497</v>
      </c>
      <c r="H4749">
        <v>49.49</v>
      </c>
      <c r="I4749">
        <v>8.91</v>
      </c>
      <c r="J4749">
        <v>16438.599999999999</v>
      </c>
      <c r="K4749" s="1">
        <v>46293</v>
      </c>
      <c r="L4749" t="s">
        <v>17309</v>
      </c>
      <c r="M4749">
        <f t="shared" si="888"/>
        <v>1</v>
      </c>
      <c r="N4749">
        <f>COUNTIF(Orders!$A:$A,C4749)</f>
        <v>1</v>
      </c>
      <c r="P4749">
        <f>COUNTIF(Orders!$H:$H,UPPER(SUBSTITUTE(TRIM(C4749),"-","")))</f>
        <v>1</v>
      </c>
      <c r="R4749" t="str">
        <f t="shared" si="889"/>
        <v>Matched Order Reference</v>
      </c>
      <c r="S4749">
        <f t="shared" si="890"/>
        <v>1</v>
      </c>
      <c r="V4749" cm="1">
        <f t="array" ref="V4749">IF(E4749&lt;&gt;"CAPTURE",0,SUMPRODUCT((MDR_Rates!$A$2:$A$10=F4749)*(G4749&gt;MDR_Rates!$B$2:$B$10)*((MDR_Rates!$C$2:$C$10="")+(G4749&lt;=MDR_Rates!$C$2:$C$10))*MDR_Rates!$D$2:$D$10))</f>
        <v>0.3</v>
      </c>
      <c r="W4749">
        <f t="shared" si="891"/>
        <v>49.49</v>
      </c>
      <c r="X4749">
        <f t="shared" si="892"/>
        <v>8.91</v>
      </c>
      <c r="Y4749">
        <f t="shared" si="893"/>
        <v>0</v>
      </c>
      <c r="Z4749">
        <f t="shared" si="894"/>
        <v>0</v>
      </c>
      <c r="AG4749" t="str">
        <f t="shared" si="895"/>
        <v/>
      </c>
      <c r="AI4749" t="str">
        <f t="shared" si="896"/>
        <v/>
      </c>
      <c r="AJ4749" t="str">
        <f t="shared" si="897"/>
        <v/>
      </c>
      <c r="AK4749" t="str">
        <f t="shared" si="898"/>
        <v>ORD26000059</v>
      </c>
      <c r="AL4749">
        <f>IF(E4749&lt;&gt;"CAPTURE","",COUNTIF(Orders!$H:$H,AK4749))</f>
        <v>1</v>
      </c>
      <c r="AP4749" t="str">
        <f t="shared" si="899"/>
        <v>Matched to Order</v>
      </c>
      <c r="AQ4749">
        <f>IF(COUNTIF($A$2:A4749,A4749)=1,1,0)</f>
        <v>1</v>
      </c>
    </row>
    <row r="4750" spans="1:43" x14ac:dyDescent="0.3">
      <c r="A4750" t="s">
        <v>17313</v>
      </c>
      <c r="C4750" t="s">
        <v>362</v>
      </c>
      <c r="D4750" s="1">
        <v>46291</v>
      </c>
      <c r="E4750" t="s">
        <v>11819</v>
      </c>
      <c r="F4750" t="s">
        <v>9</v>
      </c>
      <c r="G4750">
        <v>1098</v>
      </c>
      <c r="H4750">
        <v>0</v>
      </c>
      <c r="I4750">
        <v>0</v>
      </c>
      <c r="J4750">
        <v>1098</v>
      </c>
      <c r="K4750" s="1">
        <v>46293</v>
      </c>
      <c r="L4750" t="s">
        <v>17309</v>
      </c>
      <c r="M4750">
        <f t="shared" si="888"/>
        <v>1</v>
      </c>
      <c r="N4750">
        <f>COUNTIF(Orders!$A:$A,C4750)</f>
        <v>1</v>
      </c>
      <c r="P4750">
        <f>COUNTIF(Orders!$H:$H,UPPER(SUBSTITUTE(TRIM(C4750),"-","")))</f>
        <v>1</v>
      </c>
      <c r="R4750" t="str">
        <f t="shared" si="889"/>
        <v>Matched Order Reference</v>
      </c>
      <c r="S4750">
        <f t="shared" si="890"/>
        <v>1</v>
      </c>
      <c r="V4750" cm="1">
        <f t="array" ref="V4750">IF(E4750&lt;&gt;"CAPTURE",0,SUMPRODUCT((MDR_Rates!$A$2:$A$10=F4750)*(G4750&gt;MDR_Rates!$B$2:$B$10)*((MDR_Rates!$C$2:$C$10="")+(G4750&lt;=MDR_Rates!$C$2:$C$10))*MDR_Rates!$D$2:$D$10))</f>
        <v>0</v>
      </c>
      <c r="W4750">
        <f t="shared" si="891"/>
        <v>0</v>
      </c>
      <c r="X4750">
        <f t="shared" si="892"/>
        <v>0</v>
      </c>
      <c r="Y4750">
        <f t="shared" si="893"/>
        <v>0</v>
      </c>
      <c r="Z4750">
        <f t="shared" si="894"/>
        <v>0</v>
      </c>
      <c r="AG4750" t="str">
        <f t="shared" si="895"/>
        <v/>
      </c>
      <c r="AI4750" t="str">
        <f t="shared" si="896"/>
        <v/>
      </c>
      <c r="AJ4750" t="str">
        <f t="shared" si="897"/>
        <v/>
      </c>
      <c r="AK4750" t="str">
        <f t="shared" si="898"/>
        <v>ORD26000170</v>
      </c>
      <c r="AL4750">
        <f>IF(E4750&lt;&gt;"CAPTURE","",COUNTIF(Orders!$H:$H,AK4750))</f>
        <v>1</v>
      </c>
      <c r="AP4750" t="str">
        <f t="shared" si="899"/>
        <v>Matched to Order</v>
      </c>
      <c r="AQ4750">
        <f>IF(COUNTIF($A$2:A4750,A4750)=1,1,0)</f>
        <v>1</v>
      </c>
    </row>
    <row r="4751" spans="1:43" x14ac:dyDescent="0.3">
      <c r="A4751" t="s">
        <v>17314</v>
      </c>
      <c r="C4751" t="s">
        <v>412</v>
      </c>
      <c r="D4751" s="1">
        <v>46291</v>
      </c>
      <c r="E4751" t="s">
        <v>11819</v>
      </c>
      <c r="F4751" t="s">
        <v>44</v>
      </c>
      <c r="G4751">
        <v>1799</v>
      </c>
      <c r="H4751">
        <v>34.18</v>
      </c>
      <c r="I4751">
        <v>6.15</v>
      </c>
      <c r="J4751">
        <v>1758.67</v>
      </c>
      <c r="K4751" s="1">
        <v>46293</v>
      </c>
      <c r="L4751" t="s">
        <v>17309</v>
      </c>
      <c r="M4751">
        <f t="shared" si="888"/>
        <v>1</v>
      </c>
      <c r="N4751">
        <f>COUNTIF(Orders!$A:$A,C4751)</f>
        <v>1</v>
      </c>
      <c r="P4751">
        <f>COUNTIF(Orders!$H:$H,UPPER(SUBSTITUTE(TRIM(C4751),"-","")))</f>
        <v>1</v>
      </c>
      <c r="R4751" t="str">
        <f t="shared" si="889"/>
        <v>Matched Order Reference</v>
      </c>
      <c r="S4751">
        <f t="shared" si="890"/>
        <v>1</v>
      </c>
      <c r="V4751" cm="1">
        <f t="array" ref="V4751">IF(E4751&lt;&gt;"CAPTURE",0,SUMPRODUCT((MDR_Rates!$A$2:$A$10=F4751)*(G4751&gt;MDR_Rates!$B$2:$B$10)*((MDR_Rates!$C$2:$C$10="")+(G4751&lt;=MDR_Rates!$C$2:$C$10))*MDR_Rates!$D$2:$D$10))</f>
        <v>1.9</v>
      </c>
      <c r="W4751">
        <f t="shared" si="891"/>
        <v>34.18</v>
      </c>
      <c r="X4751">
        <f t="shared" si="892"/>
        <v>6.15</v>
      </c>
      <c r="Y4751">
        <f t="shared" si="893"/>
        <v>0</v>
      </c>
      <c r="Z4751">
        <f t="shared" si="894"/>
        <v>0</v>
      </c>
      <c r="AG4751" t="str">
        <f t="shared" si="895"/>
        <v/>
      </c>
      <c r="AI4751" t="str">
        <f t="shared" si="896"/>
        <v/>
      </c>
      <c r="AJ4751" t="str">
        <f t="shared" si="897"/>
        <v/>
      </c>
      <c r="AK4751" t="str">
        <f t="shared" si="898"/>
        <v>ORD26000195</v>
      </c>
      <c r="AL4751">
        <f>IF(E4751&lt;&gt;"CAPTURE","",COUNTIF(Orders!$H:$H,AK4751))</f>
        <v>1</v>
      </c>
      <c r="AP4751" t="str">
        <f t="shared" si="899"/>
        <v>Matched to Order</v>
      </c>
      <c r="AQ4751">
        <f>IF(COUNTIF($A$2:A4751,A4751)=1,1,0)</f>
        <v>1</v>
      </c>
    </row>
    <row r="4752" spans="1:43" x14ac:dyDescent="0.3">
      <c r="A4752" t="s">
        <v>17315</v>
      </c>
      <c r="C4752" t="s">
        <v>530</v>
      </c>
      <c r="D4752" s="1">
        <v>46291</v>
      </c>
      <c r="E4752" t="s">
        <v>11819</v>
      </c>
      <c r="F4752" t="s">
        <v>9</v>
      </c>
      <c r="G4752">
        <v>8498</v>
      </c>
      <c r="H4752">
        <v>25.49</v>
      </c>
      <c r="I4752">
        <v>4.59</v>
      </c>
      <c r="J4752">
        <v>8467.92</v>
      </c>
      <c r="K4752" s="1">
        <v>46293</v>
      </c>
      <c r="L4752" t="s">
        <v>17309</v>
      </c>
      <c r="M4752">
        <f t="shared" si="888"/>
        <v>1</v>
      </c>
      <c r="N4752">
        <f>COUNTIF(Orders!$A:$A,C4752)</f>
        <v>1</v>
      </c>
      <c r="P4752">
        <f>COUNTIF(Orders!$H:$H,UPPER(SUBSTITUTE(TRIM(C4752),"-","")))</f>
        <v>1</v>
      </c>
      <c r="R4752" t="str">
        <f t="shared" si="889"/>
        <v>Matched Order Reference</v>
      </c>
      <c r="S4752">
        <f t="shared" si="890"/>
        <v>1</v>
      </c>
      <c r="V4752" cm="1">
        <f t="array" ref="V4752">IF(E4752&lt;&gt;"CAPTURE",0,SUMPRODUCT((MDR_Rates!$A$2:$A$10=F4752)*(G4752&gt;MDR_Rates!$B$2:$B$10)*((MDR_Rates!$C$2:$C$10="")+(G4752&lt;=MDR_Rates!$C$2:$C$10))*MDR_Rates!$D$2:$D$10))</f>
        <v>0.3</v>
      </c>
      <c r="W4752">
        <f t="shared" si="891"/>
        <v>25.49</v>
      </c>
      <c r="X4752">
        <f t="shared" si="892"/>
        <v>4.59</v>
      </c>
      <c r="Y4752">
        <f t="shared" si="893"/>
        <v>0</v>
      </c>
      <c r="Z4752">
        <f t="shared" si="894"/>
        <v>0</v>
      </c>
      <c r="AG4752" t="str">
        <f t="shared" si="895"/>
        <v/>
      </c>
      <c r="AI4752" t="str">
        <f t="shared" si="896"/>
        <v/>
      </c>
      <c r="AJ4752" t="str">
        <f t="shared" si="897"/>
        <v/>
      </c>
      <c r="AK4752" t="str">
        <f t="shared" si="898"/>
        <v>ORD26000254</v>
      </c>
      <c r="AL4752">
        <f>IF(E4752&lt;&gt;"CAPTURE","",COUNTIF(Orders!$H:$H,AK4752))</f>
        <v>1</v>
      </c>
      <c r="AP4752" t="str">
        <f t="shared" si="899"/>
        <v>Matched to Order</v>
      </c>
      <c r="AQ4752">
        <f>IF(COUNTIF($A$2:A4752,A4752)=1,1,0)</f>
        <v>1</v>
      </c>
    </row>
    <row r="4753" spans="1:43" x14ac:dyDescent="0.3">
      <c r="A4753" t="s">
        <v>17316</v>
      </c>
      <c r="C4753" t="s">
        <v>568</v>
      </c>
      <c r="D4753" s="1">
        <v>46291</v>
      </c>
      <c r="E4753" t="s">
        <v>11819</v>
      </c>
      <c r="F4753" t="s">
        <v>9</v>
      </c>
      <c r="G4753">
        <v>11997</v>
      </c>
      <c r="H4753">
        <v>35.99</v>
      </c>
      <c r="I4753">
        <v>6.48</v>
      </c>
      <c r="J4753">
        <v>11954.53</v>
      </c>
      <c r="K4753" s="1">
        <v>46293</v>
      </c>
      <c r="L4753" t="s">
        <v>17309</v>
      </c>
      <c r="M4753">
        <f t="shared" si="888"/>
        <v>1</v>
      </c>
      <c r="N4753">
        <f>COUNTIF(Orders!$A:$A,C4753)</f>
        <v>1</v>
      </c>
      <c r="P4753">
        <f>COUNTIF(Orders!$H:$H,UPPER(SUBSTITUTE(TRIM(C4753),"-","")))</f>
        <v>1</v>
      </c>
      <c r="R4753" t="str">
        <f t="shared" si="889"/>
        <v>Matched Order Reference</v>
      </c>
      <c r="S4753">
        <f t="shared" si="890"/>
        <v>1</v>
      </c>
      <c r="V4753" cm="1">
        <f t="array" ref="V4753">IF(E4753&lt;&gt;"CAPTURE",0,SUMPRODUCT((MDR_Rates!$A$2:$A$10=F4753)*(G4753&gt;MDR_Rates!$B$2:$B$10)*((MDR_Rates!$C$2:$C$10="")+(G4753&lt;=MDR_Rates!$C$2:$C$10))*MDR_Rates!$D$2:$D$10))</f>
        <v>0.3</v>
      </c>
      <c r="W4753">
        <f t="shared" si="891"/>
        <v>35.99</v>
      </c>
      <c r="X4753">
        <f t="shared" si="892"/>
        <v>6.48</v>
      </c>
      <c r="Y4753">
        <f t="shared" si="893"/>
        <v>0</v>
      </c>
      <c r="Z4753">
        <f t="shared" si="894"/>
        <v>0</v>
      </c>
      <c r="AG4753" t="str">
        <f t="shared" si="895"/>
        <v/>
      </c>
      <c r="AI4753" t="str">
        <f t="shared" si="896"/>
        <v/>
      </c>
      <c r="AJ4753" t="str">
        <f t="shared" si="897"/>
        <v/>
      </c>
      <c r="AK4753" t="str">
        <f t="shared" si="898"/>
        <v>ORD26000273</v>
      </c>
      <c r="AL4753">
        <f>IF(E4753&lt;&gt;"CAPTURE","",COUNTIF(Orders!$H:$H,AK4753))</f>
        <v>1</v>
      </c>
      <c r="AP4753" t="str">
        <f t="shared" si="899"/>
        <v>Matched to Order</v>
      </c>
      <c r="AQ4753">
        <f>IF(COUNTIF($A$2:A4753,A4753)=1,1,0)</f>
        <v>1</v>
      </c>
    </row>
    <row r="4754" spans="1:43" x14ac:dyDescent="0.3">
      <c r="A4754" t="s">
        <v>17317</v>
      </c>
      <c r="C4754" t="s">
        <v>17318</v>
      </c>
      <c r="D4754" s="1">
        <v>46291</v>
      </c>
      <c r="E4754" t="s">
        <v>11819</v>
      </c>
      <c r="F4754" t="s">
        <v>44</v>
      </c>
      <c r="G4754">
        <v>1799</v>
      </c>
      <c r="H4754">
        <v>34.18</v>
      </c>
      <c r="I4754">
        <v>6.15</v>
      </c>
      <c r="J4754">
        <v>1758.67</v>
      </c>
      <c r="K4754" s="1">
        <v>46293</v>
      </c>
      <c r="L4754" t="s">
        <v>17309</v>
      </c>
      <c r="M4754">
        <f t="shared" si="888"/>
        <v>1</v>
      </c>
      <c r="N4754">
        <f>COUNTIF(Orders!$A:$A,C4754)</f>
        <v>1</v>
      </c>
      <c r="P4754">
        <f>COUNTIF(Orders!$H:$H,UPPER(SUBSTITUTE(TRIM(C4754),"-","")))</f>
        <v>1</v>
      </c>
      <c r="R4754" t="str">
        <f t="shared" si="889"/>
        <v>Matched Order Reference</v>
      </c>
      <c r="S4754">
        <f t="shared" si="890"/>
        <v>1</v>
      </c>
      <c r="V4754" cm="1">
        <f t="array" ref="V4754">IF(E4754&lt;&gt;"CAPTURE",0,SUMPRODUCT((MDR_Rates!$A$2:$A$10=F4754)*(G4754&gt;MDR_Rates!$B$2:$B$10)*((MDR_Rates!$C$2:$C$10="")+(G4754&lt;=MDR_Rates!$C$2:$C$10))*MDR_Rates!$D$2:$D$10))</f>
        <v>1.9</v>
      </c>
      <c r="W4754">
        <f t="shared" si="891"/>
        <v>34.18</v>
      </c>
      <c r="X4754">
        <f t="shared" si="892"/>
        <v>6.15</v>
      </c>
      <c r="Y4754">
        <f t="shared" si="893"/>
        <v>0</v>
      </c>
      <c r="Z4754">
        <f t="shared" si="894"/>
        <v>0</v>
      </c>
      <c r="AG4754" t="str">
        <f t="shared" si="895"/>
        <v/>
      </c>
      <c r="AI4754" t="str">
        <f t="shared" si="896"/>
        <v/>
      </c>
      <c r="AJ4754" t="str">
        <f t="shared" si="897"/>
        <v/>
      </c>
      <c r="AK4754" t="str">
        <f t="shared" si="898"/>
        <v>ORD26000275</v>
      </c>
      <c r="AL4754">
        <f>IF(E4754&lt;&gt;"CAPTURE","",COUNTIF(Orders!$H:$H,AK4754))</f>
        <v>1</v>
      </c>
      <c r="AP4754" t="str">
        <f t="shared" si="899"/>
        <v>Matched to Order</v>
      </c>
      <c r="AQ4754">
        <f>IF(COUNTIF($A$2:A4754,A4754)=1,1,0)</f>
        <v>1</v>
      </c>
    </row>
    <row r="4755" spans="1:43" x14ac:dyDescent="0.3">
      <c r="A4755" t="s">
        <v>17319</v>
      </c>
      <c r="C4755" t="s">
        <v>694</v>
      </c>
      <c r="D4755" s="1">
        <v>46291</v>
      </c>
      <c r="E4755" t="s">
        <v>11819</v>
      </c>
      <c r="F4755" t="s">
        <v>17</v>
      </c>
      <c r="G4755">
        <v>13597</v>
      </c>
      <c r="H4755">
        <v>217.55</v>
      </c>
      <c r="I4755">
        <v>39.159999999999997</v>
      </c>
      <c r="J4755">
        <v>13340.29</v>
      </c>
      <c r="K4755" s="1">
        <v>46293</v>
      </c>
      <c r="L4755" t="s">
        <v>17309</v>
      </c>
      <c r="M4755">
        <f t="shared" si="888"/>
        <v>1</v>
      </c>
      <c r="N4755">
        <f>COUNTIF(Orders!$A:$A,C4755)</f>
        <v>1</v>
      </c>
      <c r="P4755">
        <f>COUNTIF(Orders!$H:$H,UPPER(SUBSTITUTE(TRIM(C4755),"-","")))</f>
        <v>1</v>
      </c>
      <c r="R4755" t="str">
        <f t="shared" si="889"/>
        <v>Matched Order Reference</v>
      </c>
      <c r="S4755">
        <f t="shared" si="890"/>
        <v>1</v>
      </c>
      <c r="V4755" cm="1">
        <f t="array" ref="V4755">IF(E4755&lt;&gt;"CAPTURE",0,SUMPRODUCT((MDR_Rates!$A$2:$A$10=F4755)*(G4755&gt;MDR_Rates!$B$2:$B$10)*((MDR_Rates!$C$2:$C$10="")+(G4755&lt;=MDR_Rates!$C$2:$C$10))*MDR_Rates!$D$2:$D$10))</f>
        <v>1.6</v>
      </c>
      <c r="W4755">
        <f t="shared" si="891"/>
        <v>217.55</v>
      </c>
      <c r="X4755">
        <f t="shared" si="892"/>
        <v>39.159999999999997</v>
      </c>
      <c r="Y4755">
        <f t="shared" si="893"/>
        <v>0</v>
      </c>
      <c r="Z4755">
        <f t="shared" si="894"/>
        <v>0</v>
      </c>
      <c r="AG4755" t="str">
        <f t="shared" si="895"/>
        <v/>
      </c>
      <c r="AI4755" t="str">
        <f t="shared" si="896"/>
        <v/>
      </c>
      <c r="AJ4755" t="str">
        <f t="shared" si="897"/>
        <v/>
      </c>
      <c r="AK4755" t="str">
        <f t="shared" si="898"/>
        <v>ORD26000336</v>
      </c>
      <c r="AL4755">
        <f>IF(E4755&lt;&gt;"CAPTURE","",COUNTIF(Orders!$H:$H,AK4755))</f>
        <v>1</v>
      </c>
      <c r="AP4755" t="str">
        <f t="shared" si="899"/>
        <v>Matched to Order</v>
      </c>
      <c r="AQ4755">
        <f>IF(COUNTIF($A$2:A4755,A4755)=1,1,0)</f>
        <v>1</v>
      </c>
    </row>
    <row r="4756" spans="1:43" x14ac:dyDescent="0.3">
      <c r="A4756" t="s">
        <v>17320</v>
      </c>
      <c r="C4756" t="s">
        <v>720</v>
      </c>
      <c r="D4756" s="1">
        <v>46291</v>
      </c>
      <c r="E4756" t="s">
        <v>11819</v>
      </c>
      <c r="F4756" t="s">
        <v>44</v>
      </c>
      <c r="G4756">
        <v>8797</v>
      </c>
      <c r="H4756">
        <v>149.55000000000001</v>
      </c>
      <c r="I4756">
        <v>26.92</v>
      </c>
      <c r="J4756">
        <v>8620.5300000000007</v>
      </c>
      <c r="K4756" s="1">
        <v>46293</v>
      </c>
      <c r="L4756" t="s">
        <v>17309</v>
      </c>
      <c r="M4756">
        <f t="shared" si="888"/>
        <v>1</v>
      </c>
      <c r="N4756">
        <f>COUNTIF(Orders!$A:$A,C4756)</f>
        <v>1</v>
      </c>
      <c r="P4756">
        <f>COUNTIF(Orders!$H:$H,UPPER(SUBSTITUTE(TRIM(C4756),"-","")))</f>
        <v>1</v>
      </c>
      <c r="R4756" t="str">
        <f t="shared" si="889"/>
        <v>Matched Order Reference</v>
      </c>
      <c r="S4756">
        <f t="shared" si="890"/>
        <v>1</v>
      </c>
      <c r="V4756" cm="1">
        <f t="array" ref="V4756">IF(E4756&lt;&gt;"CAPTURE",0,SUMPRODUCT((MDR_Rates!$A$2:$A$10=F4756)*(G4756&gt;MDR_Rates!$B$2:$B$10)*((MDR_Rates!$C$2:$C$10="")+(G4756&lt;=MDR_Rates!$C$2:$C$10))*MDR_Rates!$D$2:$D$10))</f>
        <v>1.7</v>
      </c>
      <c r="W4756">
        <f t="shared" si="891"/>
        <v>149.55000000000001</v>
      </c>
      <c r="X4756">
        <f t="shared" si="892"/>
        <v>26.92</v>
      </c>
      <c r="Y4756">
        <f t="shared" si="893"/>
        <v>0</v>
      </c>
      <c r="Z4756">
        <f t="shared" si="894"/>
        <v>0</v>
      </c>
      <c r="AG4756" t="str">
        <f t="shared" si="895"/>
        <v/>
      </c>
      <c r="AI4756" t="str">
        <f t="shared" si="896"/>
        <v/>
      </c>
      <c r="AJ4756" t="str">
        <f t="shared" si="897"/>
        <v/>
      </c>
      <c r="AK4756" t="str">
        <f t="shared" si="898"/>
        <v>ORD26000349</v>
      </c>
      <c r="AL4756">
        <f>IF(E4756&lt;&gt;"CAPTURE","",COUNTIF(Orders!$H:$H,AK4756))</f>
        <v>1</v>
      </c>
      <c r="AP4756" t="str">
        <f t="shared" si="899"/>
        <v>Matched to Order</v>
      </c>
      <c r="AQ4756">
        <f>IF(COUNTIF($A$2:A4756,A4756)=1,1,0)</f>
        <v>1</v>
      </c>
    </row>
    <row r="4757" spans="1:43" x14ac:dyDescent="0.3">
      <c r="A4757" t="s">
        <v>17321</v>
      </c>
      <c r="C4757" t="s">
        <v>798</v>
      </c>
      <c r="D4757" s="1">
        <v>46291</v>
      </c>
      <c r="E4757" t="s">
        <v>11819</v>
      </c>
      <c r="F4757" t="s">
        <v>44</v>
      </c>
      <c r="G4757">
        <v>2098</v>
      </c>
      <c r="H4757">
        <v>50.35</v>
      </c>
      <c r="I4757">
        <v>9.06</v>
      </c>
      <c r="J4757">
        <v>2038.59</v>
      </c>
      <c r="K4757" s="1">
        <v>46293</v>
      </c>
      <c r="L4757" t="s">
        <v>17309</v>
      </c>
      <c r="M4757">
        <f t="shared" si="888"/>
        <v>1</v>
      </c>
      <c r="N4757">
        <f>COUNTIF(Orders!$A:$A,C4757)</f>
        <v>1</v>
      </c>
      <c r="P4757">
        <f>COUNTIF(Orders!$H:$H,UPPER(SUBSTITUTE(TRIM(C4757),"-","")))</f>
        <v>1</v>
      </c>
      <c r="R4757" t="str">
        <f t="shared" si="889"/>
        <v>Matched Order Reference</v>
      </c>
      <c r="S4757">
        <f t="shared" si="890"/>
        <v>1</v>
      </c>
      <c r="V4757" cm="1">
        <f t="array" ref="V4757">IF(E4757&lt;&gt;"CAPTURE",0,SUMPRODUCT((MDR_Rates!$A$2:$A$10=F4757)*(G4757&gt;MDR_Rates!$B$2:$B$10)*((MDR_Rates!$C$2:$C$10="")+(G4757&lt;=MDR_Rates!$C$2:$C$10))*MDR_Rates!$D$2:$D$10))</f>
        <v>1.7</v>
      </c>
      <c r="W4757">
        <f t="shared" si="891"/>
        <v>35.67</v>
      </c>
      <c r="X4757">
        <f t="shared" si="892"/>
        <v>6.42</v>
      </c>
      <c r="Y4757">
        <f t="shared" si="893"/>
        <v>14.68</v>
      </c>
      <c r="Z4757">
        <f t="shared" si="894"/>
        <v>2.64</v>
      </c>
      <c r="AG4757" t="str">
        <f t="shared" si="895"/>
        <v/>
      </c>
      <c r="AI4757" t="str">
        <f t="shared" si="896"/>
        <v/>
      </c>
      <c r="AJ4757" t="str">
        <f t="shared" si="897"/>
        <v/>
      </c>
      <c r="AK4757" t="str">
        <f t="shared" si="898"/>
        <v>ORD26000388</v>
      </c>
      <c r="AL4757">
        <f>IF(E4757&lt;&gt;"CAPTURE","",COUNTIF(Orders!$H:$H,AK4757))</f>
        <v>1</v>
      </c>
      <c r="AP4757" t="str">
        <f t="shared" si="899"/>
        <v>Matched to Order</v>
      </c>
      <c r="AQ4757">
        <f>IF(COUNTIF($A$2:A4757,A4757)=1,1,0)</f>
        <v>1</v>
      </c>
    </row>
    <row r="4758" spans="1:43" x14ac:dyDescent="0.3">
      <c r="A4758" t="s">
        <v>17322</v>
      </c>
      <c r="C4758" t="s">
        <v>17323</v>
      </c>
      <c r="D4758" s="1">
        <v>46291</v>
      </c>
      <c r="E4758" t="s">
        <v>11819</v>
      </c>
      <c r="F4758" t="s">
        <v>17</v>
      </c>
      <c r="G4758">
        <v>6997</v>
      </c>
      <c r="H4758">
        <v>111.95</v>
      </c>
      <c r="I4758">
        <v>20.149999999999999</v>
      </c>
      <c r="J4758">
        <v>6864.9</v>
      </c>
      <c r="K4758" s="1">
        <v>46293</v>
      </c>
      <c r="L4758" t="s">
        <v>17309</v>
      </c>
      <c r="M4758">
        <f t="shared" si="888"/>
        <v>1</v>
      </c>
      <c r="N4758">
        <f>COUNTIF(Orders!$A:$A,C4758)</f>
        <v>1</v>
      </c>
      <c r="P4758">
        <f>COUNTIF(Orders!$H:$H,UPPER(SUBSTITUTE(TRIM(C4758),"-","")))</f>
        <v>1</v>
      </c>
      <c r="R4758" t="str">
        <f t="shared" si="889"/>
        <v>Matched Order Reference</v>
      </c>
      <c r="S4758">
        <f t="shared" si="890"/>
        <v>1</v>
      </c>
      <c r="V4758" cm="1">
        <f t="array" ref="V4758">IF(E4758&lt;&gt;"CAPTURE",0,SUMPRODUCT((MDR_Rates!$A$2:$A$10=F4758)*(G4758&gt;MDR_Rates!$B$2:$B$10)*((MDR_Rates!$C$2:$C$10="")+(G4758&lt;=MDR_Rates!$C$2:$C$10))*MDR_Rates!$D$2:$D$10))</f>
        <v>1.6</v>
      </c>
      <c r="W4758">
        <f t="shared" si="891"/>
        <v>111.95</v>
      </c>
      <c r="X4758">
        <f t="shared" si="892"/>
        <v>20.149999999999999</v>
      </c>
      <c r="Y4758">
        <f t="shared" si="893"/>
        <v>0</v>
      </c>
      <c r="Z4758">
        <f t="shared" si="894"/>
        <v>0</v>
      </c>
      <c r="AG4758" t="str">
        <f t="shared" si="895"/>
        <v/>
      </c>
      <c r="AI4758" t="str">
        <f t="shared" si="896"/>
        <v/>
      </c>
      <c r="AJ4758" t="str">
        <f t="shared" si="897"/>
        <v/>
      </c>
      <c r="AK4758" t="str">
        <f t="shared" si="898"/>
        <v>ORD26000436</v>
      </c>
      <c r="AL4758">
        <f>IF(E4758&lt;&gt;"CAPTURE","",COUNTIF(Orders!$H:$H,AK4758))</f>
        <v>1</v>
      </c>
      <c r="AP4758" t="str">
        <f t="shared" si="899"/>
        <v>Matched to Order</v>
      </c>
      <c r="AQ4758">
        <f>IF(COUNTIF($A$2:A4758,A4758)=1,1,0)</f>
        <v>1</v>
      </c>
    </row>
    <row r="4759" spans="1:43" x14ac:dyDescent="0.3">
      <c r="A4759" t="s">
        <v>17324</v>
      </c>
      <c r="C4759" t="s">
        <v>17325</v>
      </c>
      <c r="D4759" s="1">
        <v>46291</v>
      </c>
      <c r="E4759" t="s">
        <v>11819</v>
      </c>
      <c r="F4759" t="s">
        <v>17</v>
      </c>
      <c r="G4759">
        <v>2297</v>
      </c>
      <c r="H4759">
        <v>36.75</v>
      </c>
      <c r="I4759">
        <v>6.62</v>
      </c>
      <c r="J4759">
        <v>2253.63</v>
      </c>
      <c r="K4759" s="1">
        <v>46293</v>
      </c>
      <c r="L4759" t="s">
        <v>17309</v>
      </c>
      <c r="M4759">
        <f t="shared" si="888"/>
        <v>1</v>
      </c>
      <c r="N4759">
        <f>COUNTIF(Orders!$A:$A,C4759)</f>
        <v>1</v>
      </c>
      <c r="P4759">
        <f>COUNTIF(Orders!$H:$H,UPPER(SUBSTITUTE(TRIM(C4759),"-","")))</f>
        <v>1</v>
      </c>
      <c r="R4759" t="str">
        <f t="shared" si="889"/>
        <v>Matched Order Reference</v>
      </c>
      <c r="S4759">
        <f t="shared" si="890"/>
        <v>1</v>
      </c>
      <c r="V4759" cm="1">
        <f t="array" ref="V4759">IF(E4759&lt;&gt;"CAPTURE",0,SUMPRODUCT((MDR_Rates!$A$2:$A$10=F4759)*(G4759&gt;MDR_Rates!$B$2:$B$10)*((MDR_Rates!$C$2:$C$10="")+(G4759&lt;=MDR_Rates!$C$2:$C$10))*MDR_Rates!$D$2:$D$10))</f>
        <v>1.6</v>
      </c>
      <c r="W4759">
        <f t="shared" si="891"/>
        <v>36.75</v>
      </c>
      <c r="X4759">
        <f t="shared" si="892"/>
        <v>6.62</v>
      </c>
      <c r="Y4759">
        <f t="shared" si="893"/>
        <v>0</v>
      </c>
      <c r="Z4759">
        <f t="shared" si="894"/>
        <v>0</v>
      </c>
      <c r="AG4759" t="str">
        <f t="shared" si="895"/>
        <v/>
      </c>
      <c r="AI4759" t="str">
        <f t="shared" si="896"/>
        <v/>
      </c>
      <c r="AJ4759" t="str">
        <f t="shared" si="897"/>
        <v/>
      </c>
      <c r="AK4759" t="str">
        <f t="shared" si="898"/>
        <v>ORD26000471</v>
      </c>
      <c r="AL4759">
        <f>IF(E4759&lt;&gt;"CAPTURE","",COUNTIF(Orders!$H:$H,AK4759))</f>
        <v>1</v>
      </c>
      <c r="AP4759" t="str">
        <f t="shared" si="899"/>
        <v>Matched to Order</v>
      </c>
      <c r="AQ4759">
        <f>IF(COUNTIF($A$2:A4759,A4759)=1,1,0)</f>
        <v>1</v>
      </c>
    </row>
    <row r="4760" spans="1:43" x14ac:dyDescent="0.3">
      <c r="A4760" t="s">
        <v>17326</v>
      </c>
      <c r="C4760" t="s">
        <v>983</v>
      </c>
      <c r="D4760" s="1">
        <v>46291</v>
      </c>
      <c r="E4760" t="s">
        <v>11819</v>
      </c>
      <c r="F4760" t="s">
        <v>9</v>
      </c>
      <c r="G4760">
        <v>3499</v>
      </c>
      <c r="H4760">
        <v>10.5</v>
      </c>
      <c r="I4760">
        <v>1.89</v>
      </c>
      <c r="J4760">
        <v>3486.61</v>
      </c>
      <c r="K4760" s="1">
        <v>46293</v>
      </c>
      <c r="L4760" t="s">
        <v>17309</v>
      </c>
      <c r="M4760">
        <f t="shared" si="888"/>
        <v>1</v>
      </c>
      <c r="N4760">
        <f>COUNTIF(Orders!$A:$A,C4760)</f>
        <v>1</v>
      </c>
      <c r="P4760">
        <f>COUNTIF(Orders!$H:$H,UPPER(SUBSTITUTE(TRIM(C4760),"-","")))</f>
        <v>1</v>
      </c>
      <c r="R4760" t="str">
        <f t="shared" si="889"/>
        <v>Matched Order Reference</v>
      </c>
      <c r="S4760">
        <f t="shared" si="890"/>
        <v>1</v>
      </c>
      <c r="V4760" cm="1">
        <f t="array" ref="V4760">IF(E4760&lt;&gt;"CAPTURE",0,SUMPRODUCT((MDR_Rates!$A$2:$A$10=F4760)*(G4760&gt;MDR_Rates!$B$2:$B$10)*((MDR_Rates!$C$2:$C$10="")+(G4760&lt;=MDR_Rates!$C$2:$C$10))*MDR_Rates!$D$2:$D$10))</f>
        <v>0.3</v>
      </c>
      <c r="W4760">
        <f t="shared" si="891"/>
        <v>10.5</v>
      </c>
      <c r="X4760">
        <f t="shared" si="892"/>
        <v>1.89</v>
      </c>
      <c r="Y4760">
        <f t="shared" si="893"/>
        <v>0</v>
      </c>
      <c r="Z4760">
        <f t="shared" si="894"/>
        <v>0</v>
      </c>
      <c r="AG4760" t="str">
        <f t="shared" si="895"/>
        <v/>
      </c>
      <c r="AI4760" t="str">
        <f t="shared" si="896"/>
        <v/>
      </c>
      <c r="AJ4760" t="str">
        <f t="shared" si="897"/>
        <v/>
      </c>
      <c r="AK4760" t="str">
        <f t="shared" si="898"/>
        <v>ORD26000481</v>
      </c>
      <c r="AL4760">
        <f>IF(E4760&lt;&gt;"CAPTURE","",COUNTIF(Orders!$H:$H,AK4760))</f>
        <v>1</v>
      </c>
      <c r="AP4760" t="str">
        <f t="shared" si="899"/>
        <v>Matched to Order</v>
      </c>
      <c r="AQ4760">
        <f>IF(COUNTIF($A$2:A4760,A4760)=1,1,0)</f>
        <v>1</v>
      </c>
    </row>
    <row r="4761" spans="1:43" x14ac:dyDescent="0.3">
      <c r="A4761" t="s">
        <v>17327</v>
      </c>
      <c r="C4761" t="s">
        <v>1053</v>
      </c>
      <c r="D4761" s="1">
        <v>46291</v>
      </c>
      <c r="E4761" t="s">
        <v>11819</v>
      </c>
      <c r="F4761" t="s">
        <v>44</v>
      </c>
      <c r="G4761">
        <v>5497</v>
      </c>
      <c r="H4761">
        <v>93.45</v>
      </c>
      <c r="I4761">
        <v>16.82</v>
      </c>
      <c r="J4761">
        <v>5386.73</v>
      </c>
      <c r="K4761" s="1">
        <v>46293</v>
      </c>
      <c r="L4761" t="s">
        <v>17309</v>
      </c>
      <c r="M4761">
        <f t="shared" si="888"/>
        <v>1</v>
      </c>
      <c r="N4761">
        <f>COUNTIF(Orders!$A:$A,C4761)</f>
        <v>1</v>
      </c>
      <c r="P4761">
        <f>COUNTIF(Orders!$H:$H,UPPER(SUBSTITUTE(TRIM(C4761),"-","")))</f>
        <v>1</v>
      </c>
      <c r="R4761" t="str">
        <f t="shared" si="889"/>
        <v>Matched Order Reference</v>
      </c>
      <c r="S4761">
        <f t="shared" si="890"/>
        <v>1</v>
      </c>
      <c r="V4761" cm="1">
        <f t="array" ref="V4761">IF(E4761&lt;&gt;"CAPTURE",0,SUMPRODUCT((MDR_Rates!$A$2:$A$10=F4761)*(G4761&gt;MDR_Rates!$B$2:$B$10)*((MDR_Rates!$C$2:$C$10="")+(G4761&lt;=MDR_Rates!$C$2:$C$10))*MDR_Rates!$D$2:$D$10))</f>
        <v>1.7</v>
      </c>
      <c r="W4761">
        <f t="shared" si="891"/>
        <v>93.45</v>
      </c>
      <c r="X4761">
        <f t="shared" si="892"/>
        <v>16.82</v>
      </c>
      <c r="Y4761">
        <f t="shared" si="893"/>
        <v>0</v>
      </c>
      <c r="Z4761">
        <f t="shared" si="894"/>
        <v>0</v>
      </c>
      <c r="AG4761" t="str">
        <f t="shared" si="895"/>
        <v/>
      </c>
      <c r="AI4761" t="str">
        <f t="shared" si="896"/>
        <v/>
      </c>
      <c r="AJ4761" t="str">
        <f t="shared" si="897"/>
        <v/>
      </c>
      <c r="AK4761" t="str">
        <f t="shared" si="898"/>
        <v>ORD26000516</v>
      </c>
      <c r="AL4761">
        <f>IF(E4761&lt;&gt;"CAPTURE","",COUNTIF(Orders!$H:$H,AK4761))</f>
        <v>1</v>
      </c>
      <c r="AP4761" t="str">
        <f t="shared" si="899"/>
        <v>Matched to Order</v>
      </c>
      <c r="AQ4761">
        <f>IF(COUNTIF($A$2:A4761,A4761)=1,1,0)</f>
        <v>1</v>
      </c>
    </row>
    <row r="4762" spans="1:43" x14ac:dyDescent="0.3">
      <c r="A4762" t="s">
        <v>17328</v>
      </c>
      <c r="C4762" t="s">
        <v>1181</v>
      </c>
      <c r="D4762" s="1">
        <v>46291</v>
      </c>
      <c r="E4762" t="s">
        <v>11819</v>
      </c>
      <c r="F4762" t="s">
        <v>17</v>
      </c>
      <c r="G4762">
        <v>1499</v>
      </c>
      <c r="H4762">
        <v>26.98</v>
      </c>
      <c r="I4762">
        <v>4.8600000000000003</v>
      </c>
      <c r="J4762">
        <v>1467.16</v>
      </c>
      <c r="K4762" s="1">
        <v>46293</v>
      </c>
      <c r="L4762" t="s">
        <v>17309</v>
      </c>
      <c r="M4762">
        <f t="shared" si="888"/>
        <v>1</v>
      </c>
      <c r="N4762">
        <f>COUNTIF(Orders!$A:$A,C4762)</f>
        <v>1</v>
      </c>
      <c r="P4762">
        <f>COUNTIF(Orders!$H:$H,UPPER(SUBSTITUTE(TRIM(C4762),"-","")))</f>
        <v>1</v>
      </c>
      <c r="R4762" t="str">
        <f t="shared" si="889"/>
        <v>Matched Order Reference</v>
      </c>
      <c r="S4762">
        <f t="shared" si="890"/>
        <v>1</v>
      </c>
      <c r="V4762" cm="1">
        <f t="array" ref="V4762">IF(E4762&lt;&gt;"CAPTURE",0,SUMPRODUCT((MDR_Rates!$A$2:$A$10=F4762)*(G4762&gt;MDR_Rates!$B$2:$B$10)*((MDR_Rates!$C$2:$C$10="")+(G4762&lt;=MDR_Rates!$C$2:$C$10))*MDR_Rates!$D$2:$D$10))</f>
        <v>1.8</v>
      </c>
      <c r="W4762">
        <f t="shared" si="891"/>
        <v>26.98</v>
      </c>
      <c r="X4762">
        <f t="shared" si="892"/>
        <v>4.8600000000000003</v>
      </c>
      <c r="Y4762">
        <f t="shared" si="893"/>
        <v>0</v>
      </c>
      <c r="Z4762">
        <f t="shared" si="894"/>
        <v>0</v>
      </c>
      <c r="AG4762" t="str">
        <f t="shared" si="895"/>
        <v/>
      </c>
      <c r="AI4762" t="str">
        <f t="shared" si="896"/>
        <v/>
      </c>
      <c r="AJ4762" t="str">
        <f t="shared" si="897"/>
        <v/>
      </c>
      <c r="AK4762" t="str">
        <f t="shared" si="898"/>
        <v>ORD26000580</v>
      </c>
      <c r="AL4762">
        <f>IF(E4762&lt;&gt;"CAPTURE","",COUNTIF(Orders!$H:$H,AK4762))</f>
        <v>1</v>
      </c>
      <c r="AP4762" t="str">
        <f t="shared" si="899"/>
        <v>Matched to Order</v>
      </c>
      <c r="AQ4762">
        <f>IF(COUNTIF($A$2:A4762,A4762)=1,1,0)</f>
        <v>1</v>
      </c>
    </row>
    <row r="4763" spans="1:43" x14ac:dyDescent="0.3">
      <c r="A4763" t="s">
        <v>17329</v>
      </c>
      <c r="C4763" t="s">
        <v>1230</v>
      </c>
      <c r="D4763" s="1">
        <v>46291</v>
      </c>
      <c r="E4763" t="s">
        <v>11819</v>
      </c>
      <c r="F4763" t="s">
        <v>9</v>
      </c>
      <c r="G4763">
        <v>4498</v>
      </c>
      <c r="H4763">
        <v>13.49</v>
      </c>
      <c r="I4763">
        <v>2.4300000000000002</v>
      </c>
      <c r="J4763">
        <v>4482.08</v>
      </c>
      <c r="K4763" s="1">
        <v>46293</v>
      </c>
      <c r="L4763" t="s">
        <v>17309</v>
      </c>
      <c r="M4763">
        <f t="shared" si="888"/>
        <v>1</v>
      </c>
      <c r="N4763">
        <f>COUNTIF(Orders!$A:$A,C4763)</f>
        <v>1</v>
      </c>
      <c r="P4763">
        <f>COUNTIF(Orders!$H:$H,UPPER(SUBSTITUTE(TRIM(C4763),"-","")))</f>
        <v>1</v>
      </c>
      <c r="R4763" t="str">
        <f t="shared" si="889"/>
        <v>Matched Order Reference</v>
      </c>
      <c r="S4763">
        <f t="shared" si="890"/>
        <v>1</v>
      </c>
      <c r="V4763" cm="1">
        <f t="array" ref="V4763">IF(E4763&lt;&gt;"CAPTURE",0,SUMPRODUCT((MDR_Rates!$A$2:$A$10=F4763)*(G4763&gt;MDR_Rates!$B$2:$B$10)*((MDR_Rates!$C$2:$C$10="")+(G4763&lt;=MDR_Rates!$C$2:$C$10))*MDR_Rates!$D$2:$D$10))</f>
        <v>0.3</v>
      </c>
      <c r="W4763">
        <f t="shared" si="891"/>
        <v>13.49</v>
      </c>
      <c r="X4763">
        <f t="shared" si="892"/>
        <v>2.4300000000000002</v>
      </c>
      <c r="Y4763">
        <f t="shared" si="893"/>
        <v>0</v>
      </c>
      <c r="Z4763">
        <f t="shared" si="894"/>
        <v>0</v>
      </c>
      <c r="AG4763" t="str">
        <f t="shared" si="895"/>
        <v/>
      </c>
      <c r="AI4763" t="str">
        <f t="shared" si="896"/>
        <v/>
      </c>
      <c r="AJ4763" t="str">
        <f t="shared" si="897"/>
        <v/>
      </c>
      <c r="AK4763" t="str">
        <f t="shared" si="898"/>
        <v>ORD26000605</v>
      </c>
      <c r="AL4763">
        <f>IF(E4763&lt;&gt;"CAPTURE","",COUNTIF(Orders!$H:$H,AK4763))</f>
        <v>1</v>
      </c>
      <c r="AP4763" t="str">
        <f t="shared" si="899"/>
        <v>Matched to Order</v>
      </c>
      <c r="AQ4763">
        <f>IF(COUNTIF($A$2:A4763,A4763)=1,1,0)</f>
        <v>1</v>
      </c>
    </row>
    <row r="4764" spans="1:43" x14ac:dyDescent="0.3">
      <c r="A4764" t="s">
        <v>17330</v>
      </c>
      <c r="C4764" t="s">
        <v>1244</v>
      </c>
      <c r="D4764" s="1">
        <v>46291</v>
      </c>
      <c r="E4764" t="s">
        <v>11819</v>
      </c>
      <c r="F4764" t="s">
        <v>9</v>
      </c>
      <c r="G4764">
        <v>1598</v>
      </c>
      <c r="H4764">
        <v>0</v>
      </c>
      <c r="I4764">
        <v>0</v>
      </c>
      <c r="J4764">
        <v>1598</v>
      </c>
      <c r="K4764" s="1">
        <v>46293</v>
      </c>
      <c r="L4764" t="s">
        <v>17309</v>
      </c>
      <c r="M4764">
        <f t="shared" si="888"/>
        <v>1</v>
      </c>
      <c r="N4764">
        <f>COUNTIF(Orders!$A:$A,C4764)</f>
        <v>1</v>
      </c>
      <c r="P4764">
        <f>COUNTIF(Orders!$H:$H,UPPER(SUBSTITUTE(TRIM(C4764),"-","")))</f>
        <v>1</v>
      </c>
      <c r="R4764" t="str">
        <f t="shared" si="889"/>
        <v>Matched Order Reference</v>
      </c>
      <c r="S4764">
        <f t="shared" si="890"/>
        <v>1</v>
      </c>
      <c r="V4764" cm="1">
        <f t="array" ref="V4764">IF(E4764&lt;&gt;"CAPTURE",0,SUMPRODUCT((MDR_Rates!$A$2:$A$10=F4764)*(G4764&gt;MDR_Rates!$B$2:$B$10)*((MDR_Rates!$C$2:$C$10="")+(G4764&lt;=MDR_Rates!$C$2:$C$10))*MDR_Rates!$D$2:$D$10))</f>
        <v>0</v>
      </c>
      <c r="W4764">
        <f t="shared" si="891"/>
        <v>0</v>
      </c>
      <c r="X4764">
        <f t="shared" si="892"/>
        <v>0</v>
      </c>
      <c r="Y4764">
        <f t="shared" si="893"/>
        <v>0</v>
      </c>
      <c r="Z4764">
        <f t="shared" si="894"/>
        <v>0</v>
      </c>
      <c r="AG4764" t="str">
        <f t="shared" si="895"/>
        <v/>
      </c>
      <c r="AI4764" t="str">
        <f t="shared" si="896"/>
        <v/>
      </c>
      <c r="AJ4764" t="str">
        <f t="shared" si="897"/>
        <v/>
      </c>
      <c r="AK4764" t="str">
        <f t="shared" si="898"/>
        <v>ORD26000612</v>
      </c>
      <c r="AL4764">
        <f>IF(E4764&lt;&gt;"CAPTURE","",COUNTIF(Orders!$H:$H,AK4764))</f>
        <v>1</v>
      </c>
      <c r="AP4764" t="str">
        <f t="shared" si="899"/>
        <v>Matched to Order</v>
      </c>
      <c r="AQ4764">
        <f>IF(COUNTIF($A$2:A4764,A4764)=1,1,0)</f>
        <v>1</v>
      </c>
    </row>
    <row r="4765" spans="1:43" x14ac:dyDescent="0.3">
      <c r="A4765" t="s">
        <v>17331</v>
      </c>
      <c r="C4765" t="s">
        <v>1553</v>
      </c>
      <c r="D4765" s="1">
        <v>46291</v>
      </c>
      <c r="E4765" t="s">
        <v>11819</v>
      </c>
      <c r="F4765" t="s">
        <v>9</v>
      </c>
      <c r="G4765">
        <v>4597</v>
      </c>
      <c r="H4765">
        <v>13.79</v>
      </c>
      <c r="I4765">
        <v>2.48</v>
      </c>
      <c r="J4765">
        <v>4580.7299999999996</v>
      </c>
      <c r="K4765" s="1">
        <v>46293</v>
      </c>
      <c r="L4765" t="s">
        <v>17309</v>
      </c>
      <c r="M4765">
        <f t="shared" si="888"/>
        <v>1</v>
      </c>
      <c r="N4765">
        <f>COUNTIF(Orders!$A:$A,C4765)</f>
        <v>1</v>
      </c>
      <c r="P4765">
        <f>COUNTIF(Orders!$H:$H,UPPER(SUBSTITUTE(TRIM(C4765),"-","")))</f>
        <v>1</v>
      </c>
      <c r="R4765" t="str">
        <f t="shared" si="889"/>
        <v>Matched Order Reference</v>
      </c>
      <c r="S4765">
        <f t="shared" si="890"/>
        <v>1</v>
      </c>
      <c r="V4765" cm="1">
        <f t="array" ref="V4765">IF(E4765&lt;&gt;"CAPTURE",0,SUMPRODUCT((MDR_Rates!$A$2:$A$10=F4765)*(G4765&gt;MDR_Rates!$B$2:$B$10)*((MDR_Rates!$C$2:$C$10="")+(G4765&lt;=MDR_Rates!$C$2:$C$10))*MDR_Rates!$D$2:$D$10))</f>
        <v>0.3</v>
      </c>
      <c r="W4765">
        <f t="shared" si="891"/>
        <v>13.79</v>
      </c>
      <c r="X4765">
        <f t="shared" si="892"/>
        <v>2.48</v>
      </c>
      <c r="Y4765">
        <f t="shared" si="893"/>
        <v>0</v>
      </c>
      <c r="Z4765">
        <f t="shared" si="894"/>
        <v>0</v>
      </c>
      <c r="AG4765" t="str">
        <f t="shared" si="895"/>
        <v/>
      </c>
      <c r="AI4765" t="str">
        <f t="shared" si="896"/>
        <v/>
      </c>
      <c r="AJ4765" t="str">
        <f t="shared" si="897"/>
        <v/>
      </c>
      <c r="AK4765" t="str">
        <f t="shared" si="898"/>
        <v>ORD26000767</v>
      </c>
      <c r="AL4765">
        <f>IF(E4765&lt;&gt;"CAPTURE","",COUNTIF(Orders!$H:$H,AK4765))</f>
        <v>1</v>
      </c>
      <c r="AP4765" t="str">
        <f t="shared" si="899"/>
        <v>Matched to Order</v>
      </c>
      <c r="AQ4765">
        <f>IF(COUNTIF($A$2:A4765,A4765)=1,1,0)</f>
        <v>1</v>
      </c>
    </row>
    <row r="4766" spans="1:43" x14ac:dyDescent="0.3">
      <c r="A4766" t="s">
        <v>17332</v>
      </c>
      <c r="C4766" t="s">
        <v>1611</v>
      </c>
      <c r="D4766" s="1">
        <v>46291</v>
      </c>
      <c r="E4766" t="s">
        <v>11819</v>
      </c>
      <c r="F4766" t="s">
        <v>44</v>
      </c>
      <c r="G4766">
        <v>3097</v>
      </c>
      <c r="H4766">
        <v>52.65</v>
      </c>
      <c r="I4766">
        <v>9.48</v>
      </c>
      <c r="J4766">
        <v>3034.87</v>
      </c>
      <c r="K4766" s="1">
        <v>46293</v>
      </c>
      <c r="L4766" t="s">
        <v>17309</v>
      </c>
      <c r="M4766">
        <f t="shared" si="888"/>
        <v>1</v>
      </c>
      <c r="N4766">
        <f>COUNTIF(Orders!$A:$A,C4766)</f>
        <v>1</v>
      </c>
      <c r="P4766">
        <f>COUNTIF(Orders!$H:$H,UPPER(SUBSTITUTE(TRIM(C4766),"-","")))</f>
        <v>1</v>
      </c>
      <c r="R4766" t="str">
        <f t="shared" si="889"/>
        <v>Matched Order Reference</v>
      </c>
      <c r="S4766">
        <f t="shared" si="890"/>
        <v>1</v>
      </c>
      <c r="V4766" cm="1">
        <f t="array" ref="V4766">IF(E4766&lt;&gt;"CAPTURE",0,SUMPRODUCT((MDR_Rates!$A$2:$A$10=F4766)*(G4766&gt;MDR_Rates!$B$2:$B$10)*((MDR_Rates!$C$2:$C$10="")+(G4766&lt;=MDR_Rates!$C$2:$C$10))*MDR_Rates!$D$2:$D$10))</f>
        <v>1.7</v>
      </c>
      <c r="W4766">
        <f t="shared" si="891"/>
        <v>52.65</v>
      </c>
      <c r="X4766">
        <f t="shared" si="892"/>
        <v>9.48</v>
      </c>
      <c r="Y4766">
        <f t="shared" si="893"/>
        <v>0</v>
      </c>
      <c r="Z4766">
        <f t="shared" si="894"/>
        <v>0</v>
      </c>
      <c r="AG4766" t="str">
        <f t="shared" si="895"/>
        <v/>
      </c>
      <c r="AI4766" t="str">
        <f t="shared" si="896"/>
        <v/>
      </c>
      <c r="AJ4766" t="str">
        <f t="shared" si="897"/>
        <v/>
      </c>
      <c r="AK4766" t="str">
        <f t="shared" si="898"/>
        <v>ORD26000796</v>
      </c>
      <c r="AL4766">
        <f>IF(E4766&lt;&gt;"CAPTURE","",COUNTIF(Orders!$H:$H,AK4766))</f>
        <v>1</v>
      </c>
      <c r="AP4766" t="str">
        <f t="shared" si="899"/>
        <v>Matched to Order</v>
      </c>
      <c r="AQ4766">
        <f>IF(COUNTIF($A$2:A4766,A4766)=1,1,0)</f>
        <v>1</v>
      </c>
    </row>
    <row r="4767" spans="1:43" x14ac:dyDescent="0.3">
      <c r="A4767" t="s">
        <v>17333</v>
      </c>
      <c r="C4767" t="s">
        <v>17334</v>
      </c>
      <c r="D4767" s="1">
        <v>46291</v>
      </c>
      <c r="E4767" t="s">
        <v>11819</v>
      </c>
      <c r="F4767" t="s">
        <v>9</v>
      </c>
      <c r="G4767">
        <v>1499</v>
      </c>
      <c r="H4767">
        <v>0</v>
      </c>
      <c r="I4767">
        <v>0</v>
      </c>
      <c r="J4767">
        <v>1499</v>
      </c>
      <c r="K4767" s="1">
        <v>46293</v>
      </c>
      <c r="L4767" t="s">
        <v>17309</v>
      </c>
      <c r="M4767">
        <f t="shared" si="888"/>
        <v>1</v>
      </c>
      <c r="N4767">
        <f>COUNTIF(Orders!$A:$A,C4767)</f>
        <v>1</v>
      </c>
      <c r="P4767">
        <f>COUNTIF(Orders!$H:$H,UPPER(SUBSTITUTE(TRIM(C4767),"-","")))</f>
        <v>1</v>
      </c>
      <c r="R4767" t="str">
        <f t="shared" si="889"/>
        <v>Matched Order Reference</v>
      </c>
      <c r="S4767">
        <f t="shared" si="890"/>
        <v>1</v>
      </c>
      <c r="V4767" cm="1">
        <f t="array" ref="V4767">IF(E4767&lt;&gt;"CAPTURE",0,SUMPRODUCT((MDR_Rates!$A$2:$A$10=F4767)*(G4767&gt;MDR_Rates!$B$2:$B$10)*((MDR_Rates!$C$2:$C$10="")+(G4767&lt;=MDR_Rates!$C$2:$C$10))*MDR_Rates!$D$2:$D$10))</f>
        <v>0</v>
      </c>
      <c r="W4767">
        <f t="shared" si="891"/>
        <v>0</v>
      </c>
      <c r="X4767">
        <f t="shared" si="892"/>
        <v>0</v>
      </c>
      <c r="Y4767">
        <f t="shared" si="893"/>
        <v>0</v>
      </c>
      <c r="Z4767">
        <f t="shared" si="894"/>
        <v>0</v>
      </c>
      <c r="AG4767" t="str">
        <f t="shared" si="895"/>
        <v/>
      </c>
      <c r="AI4767" t="str">
        <f t="shared" si="896"/>
        <v/>
      </c>
      <c r="AJ4767" t="str">
        <f t="shared" si="897"/>
        <v/>
      </c>
      <c r="AK4767" t="str">
        <f t="shared" si="898"/>
        <v>ORD26000819</v>
      </c>
      <c r="AL4767">
        <f>IF(E4767&lt;&gt;"CAPTURE","",COUNTIF(Orders!$H:$H,AK4767))</f>
        <v>1</v>
      </c>
      <c r="AP4767" t="str">
        <f t="shared" si="899"/>
        <v>Matched to Order</v>
      </c>
      <c r="AQ4767">
        <f>IF(COUNTIF($A$2:A4767,A4767)=1,1,0)</f>
        <v>1</v>
      </c>
    </row>
    <row r="4768" spans="1:43" x14ac:dyDescent="0.3">
      <c r="A4768" t="s">
        <v>17335</v>
      </c>
      <c r="C4768" t="s">
        <v>1676</v>
      </c>
      <c r="D4768" s="1">
        <v>46291</v>
      </c>
      <c r="E4768" t="s">
        <v>11819</v>
      </c>
      <c r="F4768" t="s">
        <v>44</v>
      </c>
      <c r="G4768">
        <v>3597</v>
      </c>
      <c r="H4768">
        <v>61.15</v>
      </c>
      <c r="I4768">
        <v>11.01</v>
      </c>
      <c r="J4768">
        <v>3524.84</v>
      </c>
      <c r="K4768" s="1">
        <v>46293</v>
      </c>
      <c r="L4768" t="s">
        <v>17309</v>
      </c>
      <c r="M4768">
        <f t="shared" si="888"/>
        <v>1</v>
      </c>
      <c r="N4768">
        <f>COUNTIF(Orders!$A:$A,C4768)</f>
        <v>1</v>
      </c>
      <c r="P4768">
        <f>COUNTIF(Orders!$H:$H,UPPER(SUBSTITUTE(TRIM(C4768),"-","")))</f>
        <v>1</v>
      </c>
      <c r="R4768" t="str">
        <f t="shared" si="889"/>
        <v>Matched Order Reference</v>
      </c>
      <c r="S4768">
        <f t="shared" si="890"/>
        <v>1</v>
      </c>
      <c r="V4768" cm="1">
        <f t="array" ref="V4768">IF(E4768&lt;&gt;"CAPTURE",0,SUMPRODUCT((MDR_Rates!$A$2:$A$10=F4768)*(G4768&gt;MDR_Rates!$B$2:$B$10)*((MDR_Rates!$C$2:$C$10="")+(G4768&lt;=MDR_Rates!$C$2:$C$10))*MDR_Rates!$D$2:$D$10))</f>
        <v>1.7</v>
      </c>
      <c r="W4768">
        <f t="shared" si="891"/>
        <v>61.15</v>
      </c>
      <c r="X4768">
        <f t="shared" si="892"/>
        <v>11.01</v>
      </c>
      <c r="Y4768">
        <f t="shared" si="893"/>
        <v>0</v>
      </c>
      <c r="Z4768">
        <f t="shared" si="894"/>
        <v>0</v>
      </c>
      <c r="AG4768" t="str">
        <f t="shared" si="895"/>
        <v/>
      </c>
      <c r="AI4768" t="str">
        <f t="shared" si="896"/>
        <v/>
      </c>
      <c r="AJ4768" t="str">
        <f t="shared" si="897"/>
        <v/>
      </c>
      <c r="AK4768" t="str">
        <f t="shared" si="898"/>
        <v>ORD26000829</v>
      </c>
      <c r="AL4768">
        <f>IF(E4768&lt;&gt;"CAPTURE","",COUNTIF(Orders!$H:$H,AK4768))</f>
        <v>1</v>
      </c>
      <c r="AP4768" t="str">
        <f t="shared" si="899"/>
        <v>Matched to Order</v>
      </c>
      <c r="AQ4768">
        <f>IF(COUNTIF($A$2:A4768,A4768)=1,1,0)</f>
        <v>1</v>
      </c>
    </row>
    <row r="4769" spans="1:43" x14ac:dyDescent="0.3">
      <c r="A4769" t="s">
        <v>17336</v>
      </c>
      <c r="C4769" t="s">
        <v>1799</v>
      </c>
      <c r="D4769" s="1">
        <v>46291</v>
      </c>
      <c r="E4769" t="s">
        <v>11819</v>
      </c>
      <c r="F4769" t="s">
        <v>9</v>
      </c>
      <c r="G4769">
        <v>349</v>
      </c>
      <c r="H4769">
        <v>0</v>
      </c>
      <c r="I4769">
        <v>0</v>
      </c>
      <c r="J4769">
        <v>349</v>
      </c>
      <c r="K4769" s="1">
        <v>46293</v>
      </c>
      <c r="L4769" t="s">
        <v>17309</v>
      </c>
      <c r="M4769">
        <f t="shared" si="888"/>
        <v>1</v>
      </c>
      <c r="N4769">
        <f>COUNTIF(Orders!$A:$A,C4769)</f>
        <v>1</v>
      </c>
      <c r="P4769">
        <f>COUNTIF(Orders!$H:$H,UPPER(SUBSTITUTE(TRIM(C4769),"-","")))</f>
        <v>1</v>
      </c>
      <c r="R4769" t="str">
        <f t="shared" si="889"/>
        <v>Matched Order Reference</v>
      </c>
      <c r="S4769">
        <f t="shared" si="890"/>
        <v>1</v>
      </c>
      <c r="V4769" cm="1">
        <f t="array" ref="V4769">IF(E4769&lt;&gt;"CAPTURE",0,SUMPRODUCT((MDR_Rates!$A$2:$A$10=F4769)*(G4769&gt;MDR_Rates!$B$2:$B$10)*((MDR_Rates!$C$2:$C$10="")+(G4769&lt;=MDR_Rates!$C$2:$C$10))*MDR_Rates!$D$2:$D$10))</f>
        <v>0</v>
      </c>
      <c r="W4769">
        <f t="shared" si="891"/>
        <v>0</v>
      </c>
      <c r="X4769">
        <f t="shared" si="892"/>
        <v>0</v>
      </c>
      <c r="Y4769">
        <f t="shared" si="893"/>
        <v>0</v>
      </c>
      <c r="Z4769">
        <f t="shared" si="894"/>
        <v>0</v>
      </c>
      <c r="AG4769" t="str">
        <f t="shared" si="895"/>
        <v/>
      </c>
      <c r="AI4769" t="str">
        <f t="shared" si="896"/>
        <v/>
      </c>
      <c r="AJ4769" t="str">
        <f t="shared" si="897"/>
        <v/>
      </c>
      <c r="AK4769" t="str">
        <f t="shared" si="898"/>
        <v>ORD26000891</v>
      </c>
      <c r="AL4769">
        <f>IF(E4769&lt;&gt;"CAPTURE","",COUNTIF(Orders!$H:$H,AK4769))</f>
        <v>1</v>
      </c>
      <c r="AP4769" t="str">
        <f t="shared" si="899"/>
        <v>Matched to Order</v>
      </c>
      <c r="AQ4769">
        <f>IF(COUNTIF($A$2:A4769,A4769)=1,1,0)</f>
        <v>1</v>
      </c>
    </row>
    <row r="4770" spans="1:43" x14ac:dyDescent="0.3">
      <c r="A4770" t="s">
        <v>17337</v>
      </c>
      <c r="C4770" t="s">
        <v>1886</v>
      </c>
      <c r="D4770" s="1">
        <v>46291</v>
      </c>
      <c r="E4770" t="s">
        <v>11819</v>
      </c>
      <c r="F4770" t="s">
        <v>44</v>
      </c>
      <c r="G4770">
        <v>1499</v>
      </c>
      <c r="H4770">
        <v>28.48</v>
      </c>
      <c r="I4770">
        <v>5.13</v>
      </c>
      <c r="J4770">
        <v>1465.39</v>
      </c>
      <c r="K4770" s="1">
        <v>46293</v>
      </c>
      <c r="L4770" t="s">
        <v>17309</v>
      </c>
      <c r="M4770">
        <f t="shared" si="888"/>
        <v>1</v>
      </c>
      <c r="N4770">
        <f>COUNTIF(Orders!$A:$A,C4770)</f>
        <v>1</v>
      </c>
      <c r="P4770">
        <f>COUNTIF(Orders!$H:$H,UPPER(SUBSTITUTE(TRIM(C4770),"-","")))</f>
        <v>1</v>
      </c>
      <c r="R4770" t="str">
        <f t="shared" si="889"/>
        <v>Matched Order Reference</v>
      </c>
      <c r="S4770">
        <f t="shared" si="890"/>
        <v>1</v>
      </c>
      <c r="V4770" cm="1">
        <f t="array" ref="V4770">IF(E4770&lt;&gt;"CAPTURE",0,SUMPRODUCT((MDR_Rates!$A$2:$A$10=F4770)*(G4770&gt;MDR_Rates!$B$2:$B$10)*((MDR_Rates!$C$2:$C$10="")+(G4770&lt;=MDR_Rates!$C$2:$C$10))*MDR_Rates!$D$2:$D$10))</f>
        <v>1.9</v>
      </c>
      <c r="W4770">
        <f t="shared" si="891"/>
        <v>28.48</v>
      </c>
      <c r="X4770">
        <f t="shared" si="892"/>
        <v>5.13</v>
      </c>
      <c r="Y4770">
        <f t="shared" si="893"/>
        <v>0</v>
      </c>
      <c r="Z4770">
        <f t="shared" si="894"/>
        <v>0</v>
      </c>
      <c r="AG4770" t="str">
        <f t="shared" si="895"/>
        <v/>
      </c>
      <c r="AI4770" t="str">
        <f t="shared" si="896"/>
        <v/>
      </c>
      <c r="AJ4770" t="str">
        <f t="shared" si="897"/>
        <v/>
      </c>
      <c r="AK4770" t="str">
        <f t="shared" si="898"/>
        <v>ORD26000935</v>
      </c>
      <c r="AL4770">
        <f>IF(E4770&lt;&gt;"CAPTURE","",COUNTIF(Orders!$H:$H,AK4770))</f>
        <v>1</v>
      </c>
      <c r="AP4770" t="str">
        <f t="shared" si="899"/>
        <v>Matched to Order</v>
      </c>
      <c r="AQ4770">
        <f>IF(COUNTIF($A$2:A4770,A4770)=1,1,0)</f>
        <v>1</v>
      </c>
    </row>
    <row r="4771" spans="1:43" x14ac:dyDescent="0.3">
      <c r="A4771" t="s">
        <v>17338</v>
      </c>
      <c r="C4771" t="s">
        <v>1928</v>
      </c>
      <c r="D4771" s="1">
        <v>46291</v>
      </c>
      <c r="E4771" t="s">
        <v>11819</v>
      </c>
      <c r="F4771" t="s">
        <v>9</v>
      </c>
      <c r="G4771">
        <v>349</v>
      </c>
      <c r="H4771">
        <v>0</v>
      </c>
      <c r="I4771">
        <v>0</v>
      </c>
      <c r="J4771">
        <v>349</v>
      </c>
      <c r="K4771" s="1">
        <v>46293</v>
      </c>
      <c r="L4771" t="s">
        <v>17309</v>
      </c>
      <c r="M4771">
        <f t="shared" si="888"/>
        <v>1</v>
      </c>
      <c r="N4771">
        <f>COUNTIF(Orders!$A:$A,C4771)</f>
        <v>1</v>
      </c>
      <c r="P4771">
        <f>COUNTIF(Orders!$H:$H,UPPER(SUBSTITUTE(TRIM(C4771),"-","")))</f>
        <v>1</v>
      </c>
      <c r="R4771" t="str">
        <f t="shared" si="889"/>
        <v>Matched Order Reference</v>
      </c>
      <c r="S4771">
        <f t="shared" si="890"/>
        <v>1</v>
      </c>
      <c r="V4771" cm="1">
        <f t="array" ref="V4771">IF(E4771&lt;&gt;"CAPTURE",0,SUMPRODUCT((MDR_Rates!$A$2:$A$10=F4771)*(G4771&gt;MDR_Rates!$B$2:$B$10)*((MDR_Rates!$C$2:$C$10="")+(G4771&lt;=MDR_Rates!$C$2:$C$10))*MDR_Rates!$D$2:$D$10))</f>
        <v>0</v>
      </c>
      <c r="W4771">
        <f t="shared" si="891"/>
        <v>0</v>
      </c>
      <c r="X4771">
        <f t="shared" si="892"/>
        <v>0</v>
      </c>
      <c r="Y4771">
        <f t="shared" si="893"/>
        <v>0</v>
      </c>
      <c r="Z4771">
        <f t="shared" si="894"/>
        <v>0</v>
      </c>
      <c r="AG4771" t="str">
        <f t="shared" si="895"/>
        <v/>
      </c>
      <c r="AI4771" t="str">
        <f t="shared" si="896"/>
        <v/>
      </c>
      <c r="AJ4771" t="str">
        <f t="shared" si="897"/>
        <v/>
      </c>
      <c r="AK4771" t="str">
        <f t="shared" si="898"/>
        <v>ORD26000956</v>
      </c>
      <c r="AL4771">
        <f>IF(E4771&lt;&gt;"CAPTURE","",COUNTIF(Orders!$H:$H,AK4771))</f>
        <v>1</v>
      </c>
      <c r="AP4771" t="str">
        <f t="shared" si="899"/>
        <v>Matched to Order</v>
      </c>
      <c r="AQ4771">
        <f>IF(COUNTIF($A$2:A4771,A4771)=1,1,0)</f>
        <v>1</v>
      </c>
    </row>
    <row r="4772" spans="1:43" x14ac:dyDescent="0.3">
      <c r="A4772" t="s">
        <v>17339</v>
      </c>
      <c r="C4772" t="s">
        <v>1972</v>
      </c>
      <c r="D4772" s="1">
        <v>46291</v>
      </c>
      <c r="E4772" t="s">
        <v>11819</v>
      </c>
      <c r="F4772" t="s">
        <v>33</v>
      </c>
      <c r="G4772">
        <v>1299</v>
      </c>
      <c r="H4772">
        <v>19.489999999999998</v>
      </c>
      <c r="I4772">
        <v>3.51</v>
      </c>
      <c r="J4772">
        <v>1276</v>
      </c>
      <c r="K4772" s="1">
        <v>46293</v>
      </c>
      <c r="L4772" t="s">
        <v>17309</v>
      </c>
      <c r="M4772">
        <f t="shared" si="888"/>
        <v>1</v>
      </c>
      <c r="N4772">
        <f>COUNTIF(Orders!$A:$A,C4772)</f>
        <v>1</v>
      </c>
      <c r="P4772">
        <f>COUNTIF(Orders!$H:$H,UPPER(SUBSTITUTE(TRIM(C4772),"-","")))</f>
        <v>1</v>
      </c>
      <c r="R4772" t="str">
        <f t="shared" si="889"/>
        <v>Matched Order Reference</v>
      </c>
      <c r="S4772">
        <f t="shared" si="890"/>
        <v>1</v>
      </c>
      <c r="V4772" cm="1">
        <f t="array" ref="V4772">IF(E4772&lt;&gt;"CAPTURE",0,SUMPRODUCT((MDR_Rates!$A$2:$A$10=F4772)*(G4772&gt;MDR_Rates!$B$2:$B$10)*((MDR_Rates!$C$2:$C$10="")+(G4772&lt;=MDR_Rates!$C$2:$C$10))*MDR_Rates!$D$2:$D$10))</f>
        <v>1.5</v>
      </c>
      <c r="W4772">
        <f t="shared" si="891"/>
        <v>19.489999999999998</v>
      </c>
      <c r="X4772">
        <f t="shared" si="892"/>
        <v>3.51</v>
      </c>
      <c r="Y4772">
        <f t="shared" si="893"/>
        <v>0</v>
      </c>
      <c r="Z4772">
        <f t="shared" si="894"/>
        <v>0</v>
      </c>
      <c r="AG4772" t="str">
        <f t="shared" si="895"/>
        <v/>
      </c>
      <c r="AI4772" t="str">
        <f t="shared" si="896"/>
        <v/>
      </c>
      <c r="AJ4772" t="str">
        <f t="shared" si="897"/>
        <v/>
      </c>
      <c r="AK4772" t="str">
        <f t="shared" si="898"/>
        <v>ORD26000978</v>
      </c>
      <c r="AL4772">
        <f>IF(E4772&lt;&gt;"CAPTURE","",COUNTIF(Orders!$H:$H,AK4772))</f>
        <v>1</v>
      </c>
      <c r="AP4772" t="str">
        <f t="shared" si="899"/>
        <v>Matched to Order</v>
      </c>
      <c r="AQ4772">
        <f>IF(COUNTIF($A$2:A4772,A4772)=1,1,0)</f>
        <v>1</v>
      </c>
    </row>
    <row r="4773" spans="1:43" x14ac:dyDescent="0.3">
      <c r="A4773" t="s">
        <v>17340</v>
      </c>
      <c r="C4773" t="s">
        <v>2016</v>
      </c>
      <c r="D4773" s="1">
        <v>46291</v>
      </c>
      <c r="E4773" t="s">
        <v>11819</v>
      </c>
      <c r="F4773" t="s">
        <v>33</v>
      </c>
      <c r="G4773">
        <v>5497</v>
      </c>
      <c r="H4773">
        <v>65.959999999999994</v>
      </c>
      <c r="I4773">
        <v>11.87</v>
      </c>
      <c r="J4773">
        <v>5419.17</v>
      </c>
      <c r="K4773" s="1">
        <v>46293</v>
      </c>
      <c r="L4773" t="s">
        <v>17309</v>
      </c>
      <c r="M4773">
        <f t="shared" si="888"/>
        <v>1</v>
      </c>
      <c r="N4773">
        <f>COUNTIF(Orders!$A:$A,C4773)</f>
        <v>1</v>
      </c>
      <c r="P4773">
        <f>COUNTIF(Orders!$H:$H,UPPER(SUBSTITUTE(TRIM(C4773),"-","")))</f>
        <v>1</v>
      </c>
      <c r="R4773" t="str">
        <f t="shared" si="889"/>
        <v>Matched Order Reference</v>
      </c>
      <c r="S4773">
        <f t="shared" si="890"/>
        <v>1</v>
      </c>
      <c r="V4773" cm="1">
        <f t="array" ref="V4773">IF(E4773&lt;&gt;"CAPTURE",0,SUMPRODUCT((MDR_Rates!$A$2:$A$10=F4773)*(G4773&gt;MDR_Rates!$B$2:$B$10)*((MDR_Rates!$C$2:$C$10="")+(G4773&lt;=MDR_Rates!$C$2:$C$10))*MDR_Rates!$D$2:$D$10))</f>
        <v>1.2</v>
      </c>
      <c r="W4773">
        <f t="shared" si="891"/>
        <v>65.959999999999994</v>
      </c>
      <c r="X4773">
        <f t="shared" si="892"/>
        <v>11.87</v>
      </c>
      <c r="Y4773">
        <f t="shared" si="893"/>
        <v>0</v>
      </c>
      <c r="Z4773">
        <f t="shared" si="894"/>
        <v>0</v>
      </c>
      <c r="AG4773" t="str">
        <f t="shared" si="895"/>
        <v/>
      </c>
      <c r="AI4773" t="str">
        <f t="shared" si="896"/>
        <v/>
      </c>
      <c r="AJ4773" t="str">
        <f t="shared" si="897"/>
        <v/>
      </c>
      <c r="AK4773" t="str">
        <f t="shared" si="898"/>
        <v>ORD26001000</v>
      </c>
      <c r="AL4773">
        <f>IF(E4773&lt;&gt;"CAPTURE","",COUNTIF(Orders!$H:$H,AK4773))</f>
        <v>1</v>
      </c>
      <c r="AP4773" t="str">
        <f t="shared" si="899"/>
        <v>Matched to Order</v>
      </c>
      <c r="AQ4773">
        <f>IF(COUNTIF($A$2:A4773,A4773)=1,1,0)</f>
        <v>1</v>
      </c>
    </row>
    <row r="4774" spans="1:43" x14ac:dyDescent="0.3">
      <c r="A4774" t="s">
        <v>17341</v>
      </c>
      <c r="C4774" t="s">
        <v>2222</v>
      </c>
      <c r="D4774" s="1">
        <v>46291</v>
      </c>
      <c r="E4774" t="s">
        <v>11819</v>
      </c>
      <c r="F4774" t="s">
        <v>9</v>
      </c>
      <c r="G4774">
        <v>2499</v>
      </c>
      <c r="H4774">
        <v>7.5</v>
      </c>
      <c r="I4774">
        <v>1.35</v>
      </c>
      <c r="J4774">
        <v>2490.15</v>
      </c>
      <c r="K4774" s="1">
        <v>46293</v>
      </c>
      <c r="L4774" t="s">
        <v>17309</v>
      </c>
      <c r="M4774">
        <f t="shared" si="888"/>
        <v>1</v>
      </c>
      <c r="N4774">
        <f>COUNTIF(Orders!$A:$A,C4774)</f>
        <v>1</v>
      </c>
      <c r="P4774">
        <f>COUNTIF(Orders!$H:$H,UPPER(SUBSTITUTE(TRIM(C4774),"-","")))</f>
        <v>1</v>
      </c>
      <c r="R4774" t="str">
        <f t="shared" si="889"/>
        <v>Matched Order Reference</v>
      </c>
      <c r="S4774">
        <f t="shared" si="890"/>
        <v>1</v>
      </c>
      <c r="V4774" cm="1">
        <f t="array" ref="V4774">IF(E4774&lt;&gt;"CAPTURE",0,SUMPRODUCT((MDR_Rates!$A$2:$A$10=F4774)*(G4774&gt;MDR_Rates!$B$2:$B$10)*((MDR_Rates!$C$2:$C$10="")+(G4774&lt;=MDR_Rates!$C$2:$C$10))*MDR_Rates!$D$2:$D$10))</f>
        <v>0.3</v>
      </c>
      <c r="W4774">
        <f t="shared" si="891"/>
        <v>7.5</v>
      </c>
      <c r="X4774">
        <f t="shared" si="892"/>
        <v>1.35</v>
      </c>
      <c r="Y4774">
        <f t="shared" si="893"/>
        <v>0</v>
      </c>
      <c r="Z4774">
        <f t="shared" si="894"/>
        <v>0</v>
      </c>
      <c r="AG4774" t="str">
        <f t="shared" si="895"/>
        <v/>
      </c>
      <c r="AI4774" t="str">
        <f t="shared" si="896"/>
        <v/>
      </c>
      <c r="AJ4774" t="str">
        <f t="shared" si="897"/>
        <v/>
      </c>
      <c r="AK4774" t="str">
        <f t="shared" si="898"/>
        <v>ORD26001103</v>
      </c>
      <c r="AL4774">
        <f>IF(E4774&lt;&gt;"CAPTURE","",COUNTIF(Orders!$H:$H,AK4774))</f>
        <v>1</v>
      </c>
      <c r="AP4774" t="str">
        <f t="shared" si="899"/>
        <v>Matched to Order</v>
      </c>
      <c r="AQ4774">
        <f>IF(COUNTIF($A$2:A4774,A4774)=1,1,0)</f>
        <v>1</v>
      </c>
    </row>
    <row r="4775" spans="1:43" x14ac:dyDescent="0.3">
      <c r="A4775" t="s">
        <v>17342</v>
      </c>
      <c r="C4775" t="s">
        <v>17343</v>
      </c>
      <c r="D4775" s="1">
        <v>46291</v>
      </c>
      <c r="E4775" t="s">
        <v>11819</v>
      </c>
      <c r="F4775" t="s">
        <v>17</v>
      </c>
      <c r="G4775">
        <v>2999</v>
      </c>
      <c r="H4775">
        <v>47.98</v>
      </c>
      <c r="I4775">
        <v>8.64</v>
      </c>
      <c r="J4775">
        <v>2942.38</v>
      </c>
      <c r="K4775" s="1">
        <v>46293</v>
      </c>
      <c r="L4775" t="s">
        <v>17309</v>
      </c>
      <c r="M4775">
        <f t="shared" si="888"/>
        <v>1</v>
      </c>
      <c r="N4775">
        <f>COUNTIF(Orders!$A:$A,C4775)</f>
        <v>1</v>
      </c>
      <c r="P4775">
        <f>COUNTIF(Orders!$H:$H,UPPER(SUBSTITUTE(TRIM(C4775),"-","")))</f>
        <v>1</v>
      </c>
      <c r="R4775" t="str">
        <f t="shared" si="889"/>
        <v>Matched Order Reference</v>
      </c>
      <c r="S4775">
        <f t="shared" si="890"/>
        <v>1</v>
      </c>
      <c r="V4775" cm="1">
        <f t="array" ref="V4775">IF(E4775&lt;&gt;"CAPTURE",0,SUMPRODUCT((MDR_Rates!$A$2:$A$10=F4775)*(G4775&gt;MDR_Rates!$B$2:$B$10)*((MDR_Rates!$C$2:$C$10="")+(G4775&lt;=MDR_Rates!$C$2:$C$10))*MDR_Rates!$D$2:$D$10))</f>
        <v>1.6</v>
      </c>
      <c r="W4775">
        <f t="shared" si="891"/>
        <v>47.98</v>
      </c>
      <c r="X4775">
        <f t="shared" si="892"/>
        <v>8.64</v>
      </c>
      <c r="Y4775">
        <f t="shared" si="893"/>
        <v>0</v>
      </c>
      <c r="Z4775">
        <f t="shared" si="894"/>
        <v>0</v>
      </c>
      <c r="AG4775" t="str">
        <f t="shared" si="895"/>
        <v/>
      </c>
      <c r="AI4775" t="str">
        <f t="shared" si="896"/>
        <v/>
      </c>
      <c r="AJ4775" t="str">
        <f t="shared" si="897"/>
        <v/>
      </c>
      <c r="AK4775" t="str">
        <f t="shared" si="898"/>
        <v>ORD26001133</v>
      </c>
      <c r="AL4775">
        <f>IF(E4775&lt;&gt;"CAPTURE","",COUNTIF(Orders!$H:$H,AK4775))</f>
        <v>1</v>
      </c>
      <c r="AP4775" t="str">
        <f t="shared" si="899"/>
        <v>Matched to Order</v>
      </c>
      <c r="AQ4775">
        <f>IF(COUNTIF($A$2:A4775,A4775)=1,1,0)</f>
        <v>1</v>
      </c>
    </row>
    <row r="4776" spans="1:43" x14ac:dyDescent="0.3">
      <c r="A4776" t="s">
        <v>17344</v>
      </c>
      <c r="C4776" t="s">
        <v>2516</v>
      </c>
      <c r="D4776" s="1">
        <v>46291</v>
      </c>
      <c r="E4776" t="s">
        <v>11819</v>
      </c>
      <c r="F4776" t="s">
        <v>9</v>
      </c>
      <c r="G4776">
        <v>499</v>
      </c>
      <c r="H4776">
        <v>0</v>
      </c>
      <c r="I4776">
        <v>0</v>
      </c>
      <c r="J4776">
        <v>499</v>
      </c>
      <c r="K4776" s="1">
        <v>46293</v>
      </c>
      <c r="L4776" t="s">
        <v>17309</v>
      </c>
      <c r="M4776">
        <f t="shared" si="888"/>
        <v>1</v>
      </c>
      <c r="N4776">
        <f>COUNTIF(Orders!$A:$A,C4776)</f>
        <v>1</v>
      </c>
      <c r="P4776">
        <f>COUNTIF(Orders!$H:$H,UPPER(SUBSTITUTE(TRIM(C4776),"-","")))</f>
        <v>1</v>
      </c>
      <c r="R4776" t="str">
        <f t="shared" si="889"/>
        <v>Matched Order Reference</v>
      </c>
      <c r="S4776">
        <f t="shared" si="890"/>
        <v>1</v>
      </c>
      <c r="V4776" cm="1">
        <f t="array" ref="V4776">IF(E4776&lt;&gt;"CAPTURE",0,SUMPRODUCT((MDR_Rates!$A$2:$A$10=F4776)*(G4776&gt;MDR_Rates!$B$2:$B$10)*((MDR_Rates!$C$2:$C$10="")+(G4776&lt;=MDR_Rates!$C$2:$C$10))*MDR_Rates!$D$2:$D$10))</f>
        <v>0</v>
      </c>
      <c r="W4776">
        <f t="shared" si="891"/>
        <v>0</v>
      </c>
      <c r="X4776">
        <f t="shared" si="892"/>
        <v>0</v>
      </c>
      <c r="Y4776">
        <f t="shared" si="893"/>
        <v>0</v>
      </c>
      <c r="Z4776">
        <f t="shared" si="894"/>
        <v>0</v>
      </c>
      <c r="AG4776" t="str">
        <f t="shared" si="895"/>
        <v/>
      </c>
      <c r="AI4776" t="str">
        <f t="shared" si="896"/>
        <v/>
      </c>
      <c r="AJ4776" t="str">
        <f t="shared" si="897"/>
        <v/>
      </c>
      <c r="AK4776" t="str">
        <f t="shared" si="898"/>
        <v>ORD26001251</v>
      </c>
      <c r="AL4776">
        <f>IF(E4776&lt;&gt;"CAPTURE","",COUNTIF(Orders!$H:$H,AK4776))</f>
        <v>1</v>
      </c>
      <c r="AP4776" t="str">
        <f t="shared" si="899"/>
        <v>Matched to Order</v>
      </c>
      <c r="AQ4776">
        <f>IF(COUNTIF($A$2:A4776,A4776)=1,1,0)</f>
        <v>1</v>
      </c>
    </row>
    <row r="4777" spans="1:43" x14ac:dyDescent="0.3">
      <c r="A4777" t="s">
        <v>17345</v>
      </c>
      <c r="C4777" t="s">
        <v>2614</v>
      </c>
      <c r="D4777" s="1">
        <v>46291</v>
      </c>
      <c r="E4777" t="s">
        <v>11819</v>
      </c>
      <c r="F4777" t="s">
        <v>9</v>
      </c>
      <c r="G4777">
        <v>999</v>
      </c>
      <c r="H4777">
        <v>0</v>
      </c>
      <c r="I4777">
        <v>0</v>
      </c>
      <c r="J4777">
        <v>999</v>
      </c>
      <c r="K4777" s="1">
        <v>46293</v>
      </c>
      <c r="L4777" t="s">
        <v>17309</v>
      </c>
      <c r="M4777">
        <f t="shared" si="888"/>
        <v>1</v>
      </c>
      <c r="N4777">
        <f>COUNTIF(Orders!$A:$A,C4777)</f>
        <v>1</v>
      </c>
      <c r="P4777">
        <f>COUNTIF(Orders!$H:$H,UPPER(SUBSTITUTE(TRIM(C4777),"-","")))</f>
        <v>1</v>
      </c>
      <c r="R4777" t="str">
        <f t="shared" si="889"/>
        <v>Matched Order Reference</v>
      </c>
      <c r="S4777">
        <f t="shared" si="890"/>
        <v>1</v>
      </c>
      <c r="V4777" cm="1">
        <f t="array" ref="V4777">IF(E4777&lt;&gt;"CAPTURE",0,SUMPRODUCT((MDR_Rates!$A$2:$A$10=F4777)*(G4777&gt;MDR_Rates!$B$2:$B$10)*((MDR_Rates!$C$2:$C$10="")+(G4777&lt;=MDR_Rates!$C$2:$C$10))*MDR_Rates!$D$2:$D$10))</f>
        <v>0</v>
      </c>
      <c r="W4777">
        <f t="shared" si="891"/>
        <v>0</v>
      </c>
      <c r="X4777">
        <f t="shared" si="892"/>
        <v>0</v>
      </c>
      <c r="Y4777">
        <f t="shared" si="893"/>
        <v>0</v>
      </c>
      <c r="Z4777">
        <f t="shared" si="894"/>
        <v>0</v>
      </c>
      <c r="AG4777" t="str">
        <f t="shared" si="895"/>
        <v/>
      </c>
      <c r="AI4777" t="str">
        <f t="shared" si="896"/>
        <v/>
      </c>
      <c r="AJ4777" t="str">
        <f t="shared" si="897"/>
        <v/>
      </c>
      <c r="AK4777" t="str">
        <f t="shared" si="898"/>
        <v>ORD26001300</v>
      </c>
      <c r="AL4777">
        <f>IF(E4777&lt;&gt;"CAPTURE","",COUNTIF(Orders!$H:$H,AK4777))</f>
        <v>1</v>
      </c>
      <c r="AP4777" t="str">
        <f t="shared" si="899"/>
        <v>Matched to Order</v>
      </c>
      <c r="AQ4777">
        <f>IF(COUNTIF($A$2:A4777,A4777)=1,1,0)</f>
        <v>1</v>
      </c>
    </row>
    <row r="4778" spans="1:43" x14ac:dyDescent="0.3">
      <c r="A4778" t="s">
        <v>17346</v>
      </c>
      <c r="C4778" t="s">
        <v>2642</v>
      </c>
      <c r="D4778" s="1">
        <v>46291</v>
      </c>
      <c r="E4778" t="s">
        <v>11819</v>
      </c>
      <c r="F4778" t="s">
        <v>17</v>
      </c>
      <c r="G4778">
        <v>999</v>
      </c>
      <c r="H4778">
        <v>17.98</v>
      </c>
      <c r="I4778">
        <v>3.24</v>
      </c>
      <c r="J4778">
        <v>977.78</v>
      </c>
      <c r="K4778" s="1">
        <v>46293</v>
      </c>
      <c r="L4778" t="s">
        <v>17309</v>
      </c>
      <c r="M4778">
        <f t="shared" si="888"/>
        <v>1</v>
      </c>
      <c r="N4778">
        <f>COUNTIF(Orders!$A:$A,C4778)</f>
        <v>1</v>
      </c>
      <c r="P4778">
        <f>COUNTIF(Orders!$H:$H,UPPER(SUBSTITUTE(TRIM(C4778),"-","")))</f>
        <v>1</v>
      </c>
      <c r="R4778" t="str">
        <f t="shared" si="889"/>
        <v>Matched Order Reference</v>
      </c>
      <c r="S4778">
        <f t="shared" si="890"/>
        <v>1</v>
      </c>
      <c r="V4778" cm="1">
        <f t="array" ref="V4778">IF(E4778&lt;&gt;"CAPTURE",0,SUMPRODUCT((MDR_Rates!$A$2:$A$10=F4778)*(G4778&gt;MDR_Rates!$B$2:$B$10)*((MDR_Rates!$C$2:$C$10="")+(G4778&lt;=MDR_Rates!$C$2:$C$10))*MDR_Rates!$D$2:$D$10))</f>
        <v>1.8</v>
      </c>
      <c r="W4778">
        <f t="shared" si="891"/>
        <v>17.98</v>
      </c>
      <c r="X4778">
        <f t="shared" si="892"/>
        <v>3.24</v>
      </c>
      <c r="Y4778">
        <f t="shared" si="893"/>
        <v>0</v>
      </c>
      <c r="Z4778">
        <f t="shared" si="894"/>
        <v>0</v>
      </c>
      <c r="AG4778" t="str">
        <f t="shared" si="895"/>
        <v/>
      </c>
      <c r="AI4778" t="str">
        <f t="shared" si="896"/>
        <v/>
      </c>
      <c r="AJ4778" t="str">
        <f t="shared" si="897"/>
        <v/>
      </c>
      <c r="AK4778" t="str">
        <f t="shared" si="898"/>
        <v>ORD26001314</v>
      </c>
      <c r="AL4778">
        <f>IF(E4778&lt;&gt;"CAPTURE","",COUNTIF(Orders!$H:$H,AK4778))</f>
        <v>1</v>
      </c>
      <c r="AP4778" t="str">
        <f t="shared" si="899"/>
        <v>Matched to Order</v>
      </c>
      <c r="AQ4778">
        <f>IF(COUNTIF($A$2:A4778,A4778)=1,1,0)</f>
        <v>1</v>
      </c>
    </row>
    <row r="4779" spans="1:43" x14ac:dyDescent="0.3">
      <c r="A4779" t="s">
        <v>17347</v>
      </c>
      <c r="C4779" t="s">
        <v>2660</v>
      </c>
      <c r="D4779" s="1">
        <v>46291</v>
      </c>
      <c r="E4779" t="s">
        <v>11819</v>
      </c>
      <c r="F4779" t="s">
        <v>9</v>
      </c>
      <c r="G4779">
        <v>1798</v>
      </c>
      <c r="H4779">
        <v>0</v>
      </c>
      <c r="I4779">
        <v>0</v>
      </c>
      <c r="J4779">
        <v>1798</v>
      </c>
      <c r="K4779" s="1">
        <v>46293</v>
      </c>
      <c r="L4779" t="s">
        <v>17309</v>
      </c>
      <c r="M4779">
        <f t="shared" si="888"/>
        <v>1</v>
      </c>
      <c r="N4779">
        <f>COUNTIF(Orders!$A:$A,C4779)</f>
        <v>1</v>
      </c>
      <c r="P4779">
        <f>COUNTIF(Orders!$H:$H,UPPER(SUBSTITUTE(TRIM(C4779),"-","")))</f>
        <v>1</v>
      </c>
      <c r="R4779" t="str">
        <f t="shared" si="889"/>
        <v>Matched Order Reference</v>
      </c>
      <c r="S4779">
        <f t="shared" si="890"/>
        <v>1</v>
      </c>
      <c r="V4779" cm="1">
        <f t="array" ref="V4779">IF(E4779&lt;&gt;"CAPTURE",0,SUMPRODUCT((MDR_Rates!$A$2:$A$10=F4779)*(G4779&gt;MDR_Rates!$B$2:$B$10)*((MDR_Rates!$C$2:$C$10="")+(G4779&lt;=MDR_Rates!$C$2:$C$10))*MDR_Rates!$D$2:$D$10))</f>
        <v>0</v>
      </c>
      <c r="W4779">
        <f t="shared" si="891"/>
        <v>0</v>
      </c>
      <c r="X4779">
        <f t="shared" si="892"/>
        <v>0</v>
      </c>
      <c r="Y4779">
        <f t="shared" si="893"/>
        <v>0</v>
      </c>
      <c r="Z4779">
        <f t="shared" si="894"/>
        <v>0</v>
      </c>
      <c r="AG4779" t="str">
        <f t="shared" si="895"/>
        <v/>
      </c>
      <c r="AI4779" t="str">
        <f t="shared" si="896"/>
        <v/>
      </c>
      <c r="AJ4779" t="str">
        <f t="shared" si="897"/>
        <v/>
      </c>
      <c r="AK4779" t="str">
        <f t="shared" si="898"/>
        <v>ORD26001323</v>
      </c>
      <c r="AL4779">
        <f>IF(E4779&lt;&gt;"CAPTURE","",COUNTIF(Orders!$H:$H,AK4779))</f>
        <v>1</v>
      </c>
      <c r="AP4779" t="str">
        <f t="shared" si="899"/>
        <v>Matched to Order</v>
      </c>
      <c r="AQ4779">
        <f>IF(COUNTIF($A$2:A4779,A4779)=1,1,0)</f>
        <v>1</v>
      </c>
    </row>
    <row r="4780" spans="1:43" x14ac:dyDescent="0.3">
      <c r="A4780" t="s">
        <v>17348</v>
      </c>
      <c r="C4780" t="s">
        <v>2676</v>
      </c>
      <c r="D4780" s="1">
        <v>46291</v>
      </c>
      <c r="E4780" t="s">
        <v>11819</v>
      </c>
      <c r="F4780" t="s">
        <v>9</v>
      </c>
      <c r="G4780">
        <v>6498</v>
      </c>
      <c r="H4780">
        <v>19.489999999999998</v>
      </c>
      <c r="I4780">
        <v>3.51</v>
      </c>
      <c r="J4780">
        <v>6475</v>
      </c>
      <c r="K4780" s="1">
        <v>46293</v>
      </c>
      <c r="L4780" t="s">
        <v>17309</v>
      </c>
      <c r="M4780">
        <f t="shared" si="888"/>
        <v>1</v>
      </c>
      <c r="N4780">
        <f>COUNTIF(Orders!$A:$A,C4780)</f>
        <v>1</v>
      </c>
      <c r="P4780">
        <f>COUNTIF(Orders!$H:$H,UPPER(SUBSTITUTE(TRIM(C4780),"-","")))</f>
        <v>1</v>
      </c>
      <c r="R4780" t="str">
        <f t="shared" si="889"/>
        <v>Matched Order Reference</v>
      </c>
      <c r="S4780">
        <f t="shared" si="890"/>
        <v>1</v>
      </c>
      <c r="V4780" cm="1">
        <f t="array" ref="V4780">IF(E4780&lt;&gt;"CAPTURE",0,SUMPRODUCT((MDR_Rates!$A$2:$A$10=F4780)*(G4780&gt;MDR_Rates!$B$2:$B$10)*((MDR_Rates!$C$2:$C$10="")+(G4780&lt;=MDR_Rates!$C$2:$C$10))*MDR_Rates!$D$2:$D$10))</f>
        <v>0.3</v>
      </c>
      <c r="W4780">
        <f t="shared" si="891"/>
        <v>19.489999999999998</v>
      </c>
      <c r="X4780">
        <f t="shared" si="892"/>
        <v>3.51</v>
      </c>
      <c r="Y4780">
        <f t="shared" si="893"/>
        <v>0</v>
      </c>
      <c r="Z4780">
        <f t="shared" si="894"/>
        <v>0</v>
      </c>
      <c r="AG4780" t="str">
        <f t="shared" si="895"/>
        <v/>
      </c>
      <c r="AI4780" t="str">
        <f t="shared" si="896"/>
        <v/>
      </c>
      <c r="AJ4780" t="str">
        <f t="shared" si="897"/>
        <v/>
      </c>
      <c r="AK4780" t="str">
        <f t="shared" si="898"/>
        <v>ORD26001331</v>
      </c>
      <c r="AL4780">
        <f>IF(E4780&lt;&gt;"CAPTURE","",COUNTIF(Orders!$H:$H,AK4780))</f>
        <v>1</v>
      </c>
      <c r="AP4780" t="str">
        <f t="shared" si="899"/>
        <v>Matched to Order</v>
      </c>
      <c r="AQ4780">
        <f>IF(COUNTIF($A$2:A4780,A4780)=1,1,0)</f>
        <v>1</v>
      </c>
    </row>
    <row r="4781" spans="1:43" x14ac:dyDescent="0.3">
      <c r="A4781" t="s">
        <v>17349</v>
      </c>
      <c r="C4781" t="s">
        <v>2762</v>
      </c>
      <c r="D4781" s="1">
        <v>46291</v>
      </c>
      <c r="E4781" t="s">
        <v>11819</v>
      </c>
      <c r="F4781" t="s">
        <v>9</v>
      </c>
      <c r="G4781">
        <v>799</v>
      </c>
      <c r="H4781">
        <v>0</v>
      </c>
      <c r="I4781">
        <v>0</v>
      </c>
      <c r="J4781">
        <v>799</v>
      </c>
      <c r="K4781" s="1">
        <v>46293</v>
      </c>
      <c r="L4781" t="s">
        <v>17309</v>
      </c>
      <c r="M4781">
        <f t="shared" si="888"/>
        <v>1</v>
      </c>
      <c r="N4781">
        <f>COUNTIF(Orders!$A:$A,C4781)</f>
        <v>1</v>
      </c>
      <c r="P4781">
        <f>COUNTIF(Orders!$H:$H,UPPER(SUBSTITUTE(TRIM(C4781),"-","")))</f>
        <v>1</v>
      </c>
      <c r="R4781" t="str">
        <f t="shared" si="889"/>
        <v>Matched Order Reference</v>
      </c>
      <c r="S4781">
        <f t="shared" si="890"/>
        <v>1</v>
      </c>
      <c r="V4781" cm="1">
        <f t="array" ref="V4781">IF(E4781&lt;&gt;"CAPTURE",0,SUMPRODUCT((MDR_Rates!$A$2:$A$10=F4781)*(G4781&gt;MDR_Rates!$B$2:$B$10)*((MDR_Rates!$C$2:$C$10="")+(G4781&lt;=MDR_Rates!$C$2:$C$10))*MDR_Rates!$D$2:$D$10))</f>
        <v>0</v>
      </c>
      <c r="W4781">
        <f t="shared" si="891"/>
        <v>0</v>
      </c>
      <c r="X4781">
        <f t="shared" si="892"/>
        <v>0</v>
      </c>
      <c r="Y4781">
        <f t="shared" si="893"/>
        <v>0</v>
      </c>
      <c r="Z4781">
        <f t="shared" si="894"/>
        <v>0</v>
      </c>
      <c r="AG4781" t="str">
        <f t="shared" si="895"/>
        <v/>
      </c>
      <c r="AI4781" t="str">
        <f t="shared" si="896"/>
        <v/>
      </c>
      <c r="AJ4781" t="str">
        <f t="shared" si="897"/>
        <v/>
      </c>
      <c r="AK4781" t="str">
        <f t="shared" si="898"/>
        <v>ORD26001374</v>
      </c>
      <c r="AL4781">
        <f>IF(E4781&lt;&gt;"CAPTURE","",COUNTIF(Orders!$H:$H,AK4781))</f>
        <v>1</v>
      </c>
      <c r="AP4781" t="str">
        <f t="shared" si="899"/>
        <v>Matched to Order</v>
      </c>
      <c r="AQ4781">
        <f>IF(COUNTIF($A$2:A4781,A4781)=1,1,0)</f>
        <v>1</v>
      </c>
    </row>
    <row r="4782" spans="1:43" x14ac:dyDescent="0.3">
      <c r="A4782" t="s">
        <v>17350</v>
      </c>
      <c r="C4782" t="s">
        <v>2770</v>
      </c>
      <c r="D4782" s="1">
        <v>46291</v>
      </c>
      <c r="E4782" t="s">
        <v>11819</v>
      </c>
      <c r="F4782" t="s">
        <v>9</v>
      </c>
      <c r="G4782">
        <v>599</v>
      </c>
      <c r="H4782">
        <v>0</v>
      </c>
      <c r="I4782">
        <v>0</v>
      </c>
      <c r="J4782">
        <v>599</v>
      </c>
      <c r="K4782" s="1">
        <v>46293</v>
      </c>
      <c r="L4782" t="s">
        <v>17309</v>
      </c>
      <c r="M4782">
        <f t="shared" si="888"/>
        <v>1</v>
      </c>
      <c r="N4782">
        <f>COUNTIF(Orders!$A:$A,C4782)</f>
        <v>1</v>
      </c>
      <c r="P4782">
        <f>COUNTIF(Orders!$H:$H,UPPER(SUBSTITUTE(TRIM(C4782),"-","")))</f>
        <v>1</v>
      </c>
      <c r="R4782" t="str">
        <f t="shared" si="889"/>
        <v>Matched Order Reference</v>
      </c>
      <c r="S4782">
        <f t="shared" si="890"/>
        <v>1</v>
      </c>
      <c r="V4782" cm="1">
        <f t="array" ref="V4782">IF(E4782&lt;&gt;"CAPTURE",0,SUMPRODUCT((MDR_Rates!$A$2:$A$10=F4782)*(G4782&gt;MDR_Rates!$B$2:$B$10)*((MDR_Rates!$C$2:$C$10="")+(G4782&lt;=MDR_Rates!$C$2:$C$10))*MDR_Rates!$D$2:$D$10))</f>
        <v>0</v>
      </c>
      <c r="W4782">
        <f t="shared" si="891"/>
        <v>0</v>
      </c>
      <c r="X4782">
        <f t="shared" si="892"/>
        <v>0</v>
      </c>
      <c r="Y4782">
        <f t="shared" si="893"/>
        <v>0</v>
      </c>
      <c r="Z4782">
        <f t="shared" si="894"/>
        <v>0</v>
      </c>
      <c r="AG4782" t="str">
        <f t="shared" si="895"/>
        <v/>
      </c>
      <c r="AI4782" t="str">
        <f t="shared" si="896"/>
        <v/>
      </c>
      <c r="AJ4782" t="str">
        <f t="shared" si="897"/>
        <v/>
      </c>
      <c r="AK4782" t="str">
        <f t="shared" si="898"/>
        <v>ORD26001378</v>
      </c>
      <c r="AL4782">
        <f>IF(E4782&lt;&gt;"CAPTURE","",COUNTIF(Orders!$H:$H,AK4782))</f>
        <v>1</v>
      </c>
      <c r="AP4782" t="str">
        <f t="shared" si="899"/>
        <v>Matched to Order</v>
      </c>
      <c r="AQ4782">
        <f>IF(COUNTIF($A$2:A4782,A4782)=1,1,0)</f>
        <v>1</v>
      </c>
    </row>
    <row r="4783" spans="1:43" x14ac:dyDescent="0.3">
      <c r="A4783" t="s">
        <v>17351</v>
      </c>
      <c r="C4783" t="s">
        <v>2832</v>
      </c>
      <c r="D4783" s="1">
        <v>46291</v>
      </c>
      <c r="E4783" t="s">
        <v>11819</v>
      </c>
      <c r="F4783" t="s">
        <v>17</v>
      </c>
      <c r="G4783">
        <v>349</v>
      </c>
      <c r="H4783">
        <v>6.28</v>
      </c>
      <c r="I4783">
        <v>1.1299999999999999</v>
      </c>
      <c r="J4783">
        <v>341.59</v>
      </c>
      <c r="K4783" s="1">
        <v>46293</v>
      </c>
      <c r="L4783" t="s">
        <v>17309</v>
      </c>
      <c r="M4783">
        <f t="shared" si="888"/>
        <v>1</v>
      </c>
      <c r="N4783">
        <f>COUNTIF(Orders!$A:$A,C4783)</f>
        <v>1</v>
      </c>
      <c r="P4783">
        <f>COUNTIF(Orders!$H:$H,UPPER(SUBSTITUTE(TRIM(C4783),"-","")))</f>
        <v>1</v>
      </c>
      <c r="R4783" t="str">
        <f t="shared" si="889"/>
        <v>Matched Order Reference</v>
      </c>
      <c r="S4783">
        <f t="shared" si="890"/>
        <v>1</v>
      </c>
      <c r="V4783" cm="1">
        <f t="array" ref="V4783">IF(E4783&lt;&gt;"CAPTURE",0,SUMPRODUCT((MDR_Rates!$A$2:$A$10=F4783)*(G4783&gt;MDR_Rates!$B$2:$B$10)*((MDR_Rates!$C$2:$C$10="")+(G4783&lt;=MDR_Rates!$C$2:$C$10))*MDR_Rates!$D$2:$D$10))</f>
        <v>1.8</v>
      </c>
      <c r="W4783">
        <f t="shared" si="891"/>
        <v>6.28</v>
      </c>
      <c r="X4783">
        <f t="shared" si="892"/>
        <v>1.1299999999999999</v>
      </c>
      <c r="Y4783">
        <f t="shared" si="893"/>
        <v>0</v>
      </c>
      <c r="Z4783">
        <f t="shared" si="894"/>
        <v>0</v>
      </c>
      <c r="AG4783" t="str">
        <f t="shared" si="895"/>
        <v/>
      </c>
      <c r="AI4783" t="str">
        <f t="shared" si="896"/>
        <v/>
      </c>
      <c r="AJ4783" t="str">
        <f t="shared" si="897"/>
        <v/>
      </c>
      <c r="AK4783" t="str">
        <f t="shared" si="898"/>
        <v>ORD26001409</v>
      </c>
      <c r="AL4783">
        <f>IF(E4783&lt;&gt;"CAPTURE","",COUNTIF(Orders!$H:$H,AK4783))</f>
        <v>1</v>
      </c>
      <c r="AP4783" t="str">
        <f t="shared" si="899"/>
        <v>Matched to Order</v>
      </c>
      <c r="AQ4783">
        <f>IF(COUNTIF($A$2:A4783,A4783)=1,1,0)</f>
        <v>1</v>
      </c>
    </row>
    <row r="4784" spans="1:43" x14ac:dyDescent="0.3">
      <c r="A4784" t="s">
        <v>17352</v>
      </c>
      <c r="C4784" t="s">
        <v>2911</v>
      </c>
      <c r="D4784" s="1">
        <v>46291</v>
      </c>
      <c r="E4784" t="s">
        <v>11819</v>
      </c>
      <c r="F4784" t="s">
        <v>17</v>
      </c>
      <c r="G4784">
        <v>1798</v>
      </c>
      <c r="H4784">
        <v>32.36</v>
      </c>
      <c r="I4784">
        <v>5.82</v>
      </c>
      <c r="J4784">
        <v>1759.82</v>
      </c>
      <c r="K4784" s="1">
        <v>46293</v>
      </c>
      <c r="L4784" t="s">
        <v>17309</v>
      </c>
      <c r="M4784">
        <f t="shared" si="888"/>
        <v>1</v>
      </c>
      <c r="N4784">
        <f>COUNTIF(Orders!$A:$A,C4784)</f>
        <v>1</v>
      </c>
      <c r="P4784">
        <f>COUNTIF(Orders!$H:$H,UPPER(SUBSTITUTE(TRIM(C4784),"-","")))</f>
        <v>1</v>
      </c>
      <c r="R4784" t="str">
        <f t="shared" si="889"/>
        <v>Matched Order Reference</v>
      </c>
      <c r="S4784">
        <f t="shared" si="890"/>
        <v>1</v>
      </c>
      <c r="V4784" cm="1">
        <f t="array" ref="V4784">IF(E4784&lt;&gt;"CAPTURE",0,SUMPRODUCT((MDR_Rates!$A$2:$A$10=F4784)*(G4784&gt;MDR_Rates!$B$2:$B$10)*((MDR_Rates!$C$2:$C$10="")+(G4784&lt;=MDR_Rates!$C$2:$C$10))*MDR_Rates!$D$2:$D$10))</f>
        <v>1.8</v>
      </c>
      <c r="W4784">
        <f t="shared" si="891"/>
        <v>32.36</v>
      </c>
      <c r="X4784">
        <f t="shared" si="892"/>
        <v>5.82</v>
      </c>
      <c r="Y4784">
        <f t="shared" si="893"/>
        <v>0</v>
      </c>
      <c r="Z4784">
        <f t="shared" si="894"/>
        <v>0</v>
      </c>
      <c r="AG4784" t="str">
        <f t="shared" si="895"/>
        <v/>
      </c>
      <c r="AI4784" t="str">
        <f t="shared" si="896"/>
        <v/>
      </c>
      <c r="AJ4784" t="str">
        <f t="shared" si="897"/>
        <v/>
      </c>
      <c r="AK4784" t="str">
        <f t="shared" si="898"/>
        <v>ORD26001450</v>
      </c>
      <c r="AL4784">
        <f>IF(E4784&lt;&gt;"CAPTURE","",COUNTIF(Orders!$H:$H,AK4784))</f>
        <v>1</v>
      </c>
      <c r="AP4784" t="str">
        <f t="shared" si="899"/>
        <v>Matched to Order</v>
      </c>
      <c r="AQ4784">
        <f>IF(COUNTIF($A$2:A4784,A4784)=1,1,0)</f>
        <v>1</v>
      </c>
    </row>
    <row r="4785" spans="1:43" x14ac:dyDescent="0.3">
      <c r="A4785" t="s">
        <v>17353</v>
      </c>
      <c r="C4785" t="s">
        <v>2999</v>
      </c>
      <c r="D4785" s="1">
        <v>46291</v>
      </c>
      <c r="E4785" t="s">
        <v>11819</v>
      </c>
      <c r="F4785" t="s">
        <v>17</v>
      </c>
      <c r="G4785">
        <v>349</v>
      </c>
      <c r="H4785">
        <v>6.28</v>
      </c>
      <c r="I4785">
        <v>1.1299999999999999</v>
      </c>
      <c r="J4785">
        <v>341.59</v>
      </c>
      <c r="K4785" s="1">
        <v>46293</v>
      </c>
      <c r="L4785" t="s">
        <v>17309</v>
      </c>
      <c r="M4785">
        <f t="shared" si="888"/>
        <v>1</v>
      </c>
      <c r="N4785">
        <f>COUNTIF(Orders!$A:$A,C4785)</f>
        <v>1</v>
      </c>
      <c r="P4785">
        <f>COUNTIF(Orders!$H:$H,UPPER(SUBSTITUTE(TRIM(C4785),"-","")))</f>
        <v>1</v>
      </c>
      <c r="R4785" t="str">
        <f t="shared" si="889"/>
        <v>Matched Order Reference</v>
      </c>
      <c r="S4785">
        <f t="shared" si="890"/>
        <v>1</v>
      </c>
      <c r="V4785" cm="1">
        <f t="array" ref="V4785">IF(E4785&lt;&gt;"CAPTURE",0,SUMPRODUCT((MDR_Rates!$A$2:$A$10=F4785)*(G4785&gt;MDR_Rates!$B$2:$B$10)*((MDR_Rates!$C$2:$C$10="")+(G4785&lt;=MDR_Rates!$C$2:$C$10))*MDR_Rates!$D$2:$D$10))</f>
        <v>1.8</v>
      </c>
      <c r="W4785">
        <f t="shared" si="891"/>
        <v>6.28</v>
      </c>
      <c r="X4785">
        <f t="shared" si="892"/>
        <v>1.1299999999999999</v>
      </c>
      <c r="Y4785">
        <f t="shared" si="893"/>
        <v>0</v>
      </c>
      <c r="Z4785">
        <f t="shared" si="894"/>
        <v>0</v>
      </c>
      <c r="AG4785" t="str">
        <f t="shared" si="895"/>
        <v/>
      </c>
      <c r="AI4785" t="str">
        <f t="shared" si="896"/>
        <v/>
      </c>
      <c r="AJ4785" t="str">
        <f t="shared" si="897"/>
        <v/>
      </c>
      <c r="AK4785" t="str">
        <f t="shared" si="898"/>
        <v>ORD26001494</v>
      </c>
      <c r="AL4785">
        <f>IF(E4785&lt;&gt;"CAPTURE","",COUNTIF(Orders!$H:$H,AK4785))</f>
        <v>1</v>
      </c>
      <c r="AP4785" t="str">
        <f t="shared" si="899"/>
        <v>Matched to Order</v>
      </c>
      <c r="AQ4785">
        <f>IF(COUNTIF($A$2:A4785,A4785)=1,1,0)</f>
        <v>1</v>
      </c>
    </row>
    <row r="4786" spans="1:43" x14ac:dyDescent="0.3">
      <c r="A4786" t="s">
        <v>17354</v>
      </c>
      <c r="C4786" t="s">
        <v>3138</v>
      </c>
      <c r="D4786" s="1">
        <v>46291</v>
      </c>
      <c r="E4786" t="s">
        <v>11819</v>
      </c>
      <c r="F4786" t="s">
        <v>17</v>
      </c>
      <c r="G4786">
        <v>1499</v>
      </c>
      <c r="H4786">
        <v>26.98</v>
      </c>
      <c r="I4786">
        <v>4.8600000000000003</v>
      </c>
      <c r="J4786">
        <v>1467.16</v>
      </c>
      <c r="K4786" s="1">
        <v>46293</v>
      </c>
      <c r="L4786" t="s">
        <v>17309</v>
      </c>
      <c r="M4786">
        <f t="shared" si="888"/>
        <v>1</v>
      </c>
      <c r="N4786">
        <f>COUNTIF(Orders!$A:$A,C4786)</f>
        <v>1</v>
      </c>
      <c r="P4786">
        <f>COUNTIF(Orders!$H:$H,UPPER(SUBSTITUTE(TRIM(C4786),"-","")))</f>
        <v>1</v>
      </c>
      <c r="R4786" t="str">
        <f t="shared" si="889"/>
        <v>Matched Order Reference</v>
      </c>
      <c r="S4786">
        <f t="shared" si="890"/>
        <v>1</v>
      </c>
      <c r="V4786" cm="1">
        <f t="array" ref="V4786">IF(E4786&lt;&gt;"CAPTURE",0,SUMPRODUCT((MDR_Rates!$A$2:$A$10=F4786)*(G4786&gt;MDR_Rates!$B$2:$B$10)*((MDR_Rates!$C$2:$C$10="")+(G4786&lt;=MDR_Rates!$C$2:$C$10))*MDR_Rates!$D$2:$D$10))</f>
        <v>1.8</v>
      </c>
      <c r="W4786">
        <f t="shared" si="891"/>
        <v>26.98</v>
      </c>
      <c r="X4786">
        <f t="shared" si="892"/>
        <v>4.8600000000000003</v>
      </c>
      <c r="Y4786">
        <f t="shared" si="893"/>
        <v>0</v>
      </c>
      <c r="Z4786">
        <f t="shared" si="894"/>
        <v>0</v>
      </c>
      <c r="AG4786" t="str">
        <f t="shared" si="895"/>
        <v/>
      </c>
      <c r="AI4786" t="str">
        <f t="shared" si="896"/>
        <v/>
      </c>
      <c r="AJ4786" t="str">
        <f t="shared" si="897"/>
        <v/>
      </c>
      <c r="AK4786" t="str">
        <f t="shared" si="898"/>
        <v>ORD26001565</v>
      </c>
      <c r="AL4786">
        <f>IF(E4786&lt;&gt;"CAPTURE","",COUNTIF(Orders!$H:$H,AK4786))</f>
        <v>1</v>
      </c>
      <c r="AP4786" t="str">
        <f t="shared" si="899"/>
        <v>Matched to Order</v>
      </c>
      <c r="AQ4786">
        <f>IF(COUNTIF($A$2:A4786,A4786)=1,1,0)</f>
        <v>1</v>
      </c>
    </row>
    <row r="4787" spans="1:43" x14ac:dyDescent="0.3">
      <c r="A4787" t="s">
        <v>17355</v>
      </c>
      <c r="C4787" t="s">
        <v>3305</v>
      </c>
      <c r="D4787" s="1">
        <v>46291</v>
      </c>
      <c r="E4787" t="s">
        <v>11819</v>
      </c>
      <c r="F4787" t="s">
        <v>9</v>
      </c>
      <c r="G4787">
        <v>999</v>
      </c>
      <c r="H4787">
        <v>0</v>
      </c>
      <c r="I4787">
        <v>0</v>
      </c>
      <c r="J4787">
        <v>999</v>
      </c>
      <c r="K4787" s="1">
        <v>46293</v>
      </c>
      <c r="L4787" t="s">
        <v>17309</v>
      </c>
      <c r="M4787">
        <f t="shared" si="888"/>
        <v>1</v>
      </c>
      <c r="N4787">
        <f>COUNTIF(Orders!$A:$A,C4787)</f>
        <v>1</v>
      </c>
      <c r="P4787">
        <f>COUNTIF(Orders!$H:$H,UPPER(SUBSTITUTE(TRIM(C4787),"-","")))</f>
        <v>1</v>
      </c>
      <c r="R4787" t="str">
        <f t="shared" si="889"/>
        <v>Matched Order Reference</v>
      </c>
      <c r="S4787">
        <f t="shared" si="890"/>
        <v>1</v>
      </c>
      <c r="V4787" cm="1">
        <f t="array" ref="V4787">IF(E4787&lt;&gt;"CAPTURE",0,SUMPRODUCT((MDR_Rates!$A$2:$A$10=F4787)*(G4787&gt;MDR_Rates!$B$2:$B$10)*((MDR_Rates!$C$2:$C$10="")+(G4787&lt;=MDR_Rates!$C$2:$C$10))*MDR_Rates!$D$2:$D$10))</f>
        <v>0</v>
      </c>
      <c r="W4787">
        <f t="shared" si="891"/>
        <v>0</v>
      </c>
      <c r="X4787">
        <f t="shared" si="892"/>
        <v>0</v>
      </c>
      <c r="Y4787">
        <f t="shared" si="893"/>
        <v>0</v>
      </c>
      <c r="Z4787">
        <f t="shared" si="894"/>
        <v>0</v>
      </c>
      <c r="AG4787" t="str">
        <f t="shared" si="895"/>
        <v/>
      </c>
      <c r="AI4787" t="str">
        <f t="shared" si="896"/>
        <v/>
      </c>
      <c r="AJ4787" t="str">
        <f t="shared" si="897"/>
        <v/>
      </c>
      <c r="AK4787" t="str">
        <f t="shared" si="898"/>
        <v>ORD26001650</v>
      </c>
      <c r="AL4787">
        <f>IF(E4787&lt;&gt;"CAPTURE","",COUNTIF(Orders!$H:$H,AK4787))</f>
        <v>1</v>
      </c>
      <c r="AP4787" t="str">
        <f t="shared" si="899"/>
        <v>Matched to Order</v>
      </c>
      <c r="AQ4787">
        <f>IF(COUNTIF($A$2:A4787,A4787)=1,1,0)</f>
        <v>1</v>
      </c>
    </row>
    <row r="4788" spans="1:43" x14ac:dyDescent="0.3">
      <c r="A4788" t="s">
        <v>17356</v>
      </c>
      <c r="C4788" t="s">
        <v>3339</v>
      </c>
      <c r="D4788" s="1">
        <v>46291</v>
      </c>
      <c r="E4788" t="s">
        <v>11819</v>
      </c>
      <c r="F4788" t="s">
        <v>17</v>
      </c>
      <c r="G4788">
        <v>9298</v>
      </c>
      <c r="H4788">
        <v>148.77000000000001</v>
      </c>
      <c r="I4788">
        <v>26.78</v>
      </c>
      <c r="J4788">
        <v>9122.4500000000007</v>
      </c>
      <c r="K4788" s="1">
        <v>46293</v>
      </c>
      <c r="L4788" t="s">
        <v>17309</v>
      </c>
      <c r="M4788">
        <f t="shared" si="888"/>
        <v>1</v>
      </c>
      <c r="N4788">
        <f>COUNTIF(Orders!$A:$A,C4788)</f>
        <v>1</v>
      </c>
      <c r="P4788">
        <f>COUNTIF(Orders!$H:$H,UPPER(SUBSTITUTE(TRIM(C4788),"-","")))</f>
        <v>1</v>
      </c>
      <c r="R4788" t="str">
        <f t="shared" si="889"/>
        <v>Matched Order Reference</v>
      </c>
      <c r="S4788">
        <f t="shared" si="890"/>
        <v>1</v>
      </c>
      <c r="V4788" cm="1">
        <f t="array" ref="V4788">IF(E4788&lt;&gt;"CAPTURE",0,SUMPRODUCT((MDR_Rates!$A$2:$A$10=F4788)*(G4788&gt;MDR_Rates!$B$2:$B$10)*((MDR_Rates!$C$2:$C$10="")+(G4788&lt;=MDR_Rates!$C$2:$C$10))*MDR_Rates!$D$2:$D$10))</f>
        <v>1.6</v>
      </c>
      <c r="W4788">
        <f t="shared" si="891"/>
        <v>148.77000000000001</v>
      </c>
      <c r="X4788">
        <f t="shared" si="892"/>
        <v>26.78</v>
      </c>
      <c r="Y4788">
        <f t="shared" si="893"/>
        <v>0</v>
      </c>
      <c r="Z4788">
        <f t="shared" si="894"/>
        <v>0</v>
      </c>
      <c r="AG4788" t="str">
        <f t="shared" si="895"/>
        <v/>
      </c>
      <c r="AI4788" t="str">
        <f t="shared" si="896"/>
        <v/>
      </c>
      <c r="AJ4788" t="str">
        <f t="shared" si="897"/>
        <v/>
      </c>
      <c r="AK4788" t="str">
        <f t="shared" si="898"/>
        <v>ORD26001667</v>
      </c>
      <c r="AL4788">
        <f>IF(E4788&lt;&gt;"CAPTURE","",COUNTIF(Orders!$H:$H,AK4788))</f>
        <v>1</v>
      </c>
      <c r="AP4788" t="str">
        <f t="shared" si="899"/>
        <v>Matched to Order</v>
      </c>
      <c r="AQ4788">
        <f>IF(COUNTIF($A$2:A4788,A4788)=1,1,0)</f>
        <v>1</v>
      </c>
    </row>
    <row r="4789" spans="1:43" x14ac:dyDescent="0.3">
      <c r="A4789" t="s">
        <v>17357</v>
      </c>
      <c r="C4789" t="s">
        <v>3351</v>
      </c>
      <c r="D4789" s="1">
        <v>46291</v>
      </c>
      <c r="E4789" t="s">
        <v>11819</v>
      </c>
      <c r="F4789" t="s">
        <v>9</v>
      </c>
      <c r="G4789">
        <v>3499</v>
      </c>
      <c r="H4789">
        <v>10.5</v>
      </c>
      <c r="I4789">
        <v>1.89</v>
      </c>
      <c r="J4789">
        <v>3486.61</v>
      </c>
      <c r="K4789" s="1">
        <v>46293</v>
      </c>
      <c r="L4789" t="s">
        <v>17309</v>
      </c>
      <c r="M4789">
        <f t="shared" si="888"/>
        <v>1</v>
      </c>
      <c r="N4789">
        <f>COUNTIF(Orders!$A:$A,C4789)</f>
        <v>1</v>
      </c>
      <c r="P4789">
        <f>COUNTIF(Orders!$H:$H,UPPER(SUBSTITUTE(TRIM(C4789),"-","")))</f>
        <v>1</v>
      </c>
      <c r="R4789" t="str">
        <f t="shared" si="889"/>
        <v>Matched Order Reference</v>
      </c>
      <c r="S4789">
        <f t="shared" si="890"/>
        <v>1</v>
      </c>
      <c r="V4789" cm="1">
        <f t="array" ref="V4789">IF(E4789&lt;&gt;"CAPTURE",0,SUMPRODUCT((MDR_Rates!$A$2:$A$10=F4789)*(G4789&gt;MDR_Rates!$B$2:$B$10)*((MDR_Rates!$C$2:$C$10="")+(G4789&lt;=MDR_Rates!$C$2:$C$10))*MDR_Rates!$D$2:$D$10))</f>
        <v>0.3</v>
      </c>
      <c r="W4789">
        <f t="shared" si="891"/>
        <v>10.5</v>
      </c>
      <c r="X4789">
        <f t="shared" si="892"/>
        <v>1.89</v>
      </c>
      <c r="Y4789">
        <f t="shared" si="893"/>
        <v>0</v>
      </c>
      <c r="Z4789">
        <f t="shared" si="894"/>
        <v>0</v>
      </c>
      <c r="AG4789" t="str">
        <f t="shared" si="895"/>
        <v/>
      </c>
      <c r="AI4789" t="str">
        <f t="shared" si="896"/>
        <v/>
      </c>
      <c r="AJ4789" t="str">
        <f t="shared" si="897"/>
        <v/>
      </c>
      <c r="AK4789" t="str">
        <f t="shared" si="898"/>
        <v>ORD26001673</v>
      </c>
      <c r="AL4789">
        <f>IF(E4789&lt;&gt;"CAPTURE","",COUNTIF(Orders!$H:$H,AK4789))</f>
        <v>1</v>
      </c>
      <c r="AP4789" t="str">
        <f t="shared" si="899"/>
        <v>Matched to Order</v>
      </c>
      <c r="AQ4789">
        <f>IF(COUNTIF($A$2:A4789,A4789)=1,1,0)</f>
        <v>1</v>
      </c>
    </row>
    <row r="4790" spans="1:43" x14ac:dyDescent="0.3">
      <c r="A4790" t="s">
        <v>17358</v>
      </c>
      <c r="C4790" t="s">
        <v>17359</v>
      </c>
      <c r="D4790" s="1">
        <v>46291</v>
      </c>
      <c r="E4790" t="s">
        <v>11819</v>
      </c>
      <c r="F4790" t="s">
        <v>17</v>
      </c>
      <c r="G4790">
        <v>848</v>
      </c>
      <c r="H4790">
        <v>15.26</v>
      </c>
      <c r="I4790">
        <v>2.75</v>
      </c>
      <c r="J4790">
        <v>829.99</v>
      </c>
      <c r="K4790" s="1">
        <v>46293</v>
      </c>
      <c r="L4790" t="s">
        <v>17309</v>
      </c>
      <c r="M4790">
        <f t="shared" si="888"/>
        <v>1</v>
      </c>
      <c r="N4790">
        <f>COUNTIF(Orders!$A:$A,C4790)</f>
        <v>1</v>
      </c>
      <c r="P4790">
        <f>COUNTIF(Orders!$H:$H,UPPER(SUBSTITUTE(TRIM(C4790),"-","")))</f>
        <v>1</v>
      </c>
      <c r="R4790" t="str">
        <f t="shared" si="889"/>
        <v>Matched Order Reference</v>
      </c>
      <c r="S4790">
        <f t="shared" si="890"/>
        <v>1</v>
      </c>
      <c r="V4790" cm="1">
        <f t="array" ref="V4790">IF(E4790&lt;&gt;"CAPTURE",0,SUMPRODUCT((MDR_Rates!$A$2:$A$10=F4790)*(G4790&gt;MDR_Rates!$B$2:$B$10)*((MDR_Rates!$C$2:$C$10="")+(G4790&lt;=MDR_Rates!$C$2:$C$10))*MDR_Rates!$D$2:$D$10))</f>
        <v>1.8</v>
      </c>
      <c r="W4790">
        <f t="shared" si="891"/>
        <v>15.26</v>
      </c>
      <c r="X4790">
        <f t="shared" si="892"/>
        <v>2.75</v>
      </c>
      <c r="Y4790">
        <f t="shared" si="893"/>
        <v>0</v>
      </c>
      <c r="Z4790">
        <f t="shared" si="894"/>
        <v>0</v>
      </c>
      <c r="AG4790" t="str">
        <f t="shared" si="895"/>
        <v/>
      </c>
      <c r="AI4790" t="str">
        <f t="shared" si="896"/>
        <v/>
      </c>
      <c r="AJ4790" t="str">
        <f t="shared" si="897"/>
        <v/>
      </c>
      <c r="AK4790" t="str">
        <f t="shared" si="898"/>
        <v>ORD26001713</v>
      </c>
      <c r="AL4790">
        <f>IF(E4790&lt;&gt;"CAPTURE","",COUNTIF(Orders!$H:$H,AK4790))</f>
        <v>1</v>
      </c>
      <c r="AP4790" t="str">
        <f t="shared" si="899"/>
        <v>Matched to Order</v>
      </c>
      <c r="AQ4790">
        <f>IF(COUNTIF($A$2:A4790,A4790)=1,1,0)</f>
        <v>1</v>
      </c>
    </row>
    <row r="4791" spans="1:43" x14ac:dyDescent="0.3">
      <c r="A4791" t="s">
        <v>17360</v>
      </c>
      <c r="C4791" t="s">
        <v>3435</v>
      </c>
      <c r="D4791" s="1">
        <v>46291</v>
      </c>
      <c r="E4791" t="s">
        <v>11819</v>
      </c>
      <c r="F4791" t="s">
        <v>9</v>
      </c>
      <c r="G4791">
        <v>2499</v>
      </c>
      <c r="H4791">
        <v>7.5</v>
      </c>
      <c r="I4791">
        <v>1.35</v>
      </c>
      <c r="J4791">
        <v>2490.15</v>
      </c>
      <c r="K4791" s="1">
        <v>46293</v>
      </c>
      <c r="L4791" t="s">
        <v>17309</v>
      </c>
      <c r="M4791">
        <f t="shared" si="888"/>
        <v>1</v>
      </c>
      <c r="N4791">
        <f>COUNTIF(Orders!$A:$A,C4791)</f>
        <v>1</v>
      </c>
      <c r="P4791">
        <f>COUNTIF(Orders!$H:$H,UPPER(SUBSTITUTE(TRIM(C4791),"-","")))</f>
        <v>1</v>
      </c>
      <c r="R4791" t="str">
        <f t="shared" si="889"/>
        <v>Matched Order Reference</v>
      </c>
      <c r="S4791">
        <f t="shared" si="890"/>
        <v>1</v>
      </c>
      <c r="V4791" cm="1">
        <f t="array" ref="V4791">IF(E4791&lt;&gt;"CAPTURE",0,SUMPRODUCT((MDR_Rates!$A$2:$A$10=F4791)*(G4791&gt;MDR_Rates!$B$2:$B$10)*((MDR_Rates!$C$2:$C$10="")+(G4791&lt;=MDR_Rates!$C$2:$C$10))*MDR_Rates!$D$2:$D$10))</f>
        <v>0.3</v>
      </c>
      <c r="W4791">
        <f t="shared" si="891"/>
        <v>7.5</v>
      </c>
      <c r="X4791">
        <f t="shared" si="892"/>
        <v>1.35</v>
      </c>
      <c r="Y4791">
        <f t="shared" si="893"/>
        <v>0</v>
      </c>
      <c r="Z4791">
        <f t="shared" si="894"/>
        <v>0</v>
      </c>
      <c r="AG4791" t="str">
        <f t="shared" si="895"/>
        <v/>
      </c>
      <c r="AI4791" t="str">
        <f t="shared" si="896"/>
        <v/>
      </c>
      <c r="AJ4791" t="str">
        <f t="shared" si="897"/>
        <v/>
      </c>
      <c r="AK4791" t="str">
        <f t="shared" si="898"/>
        <v>ORD26001716</v>
      </c>
      <c r="AL4791">
        <f>IF(E4791&lt;&gt;"CAPTURE","",COUNTIF(Orders!$H:$H,AK4791))</f>
        <v>1</v>
      </c>
      <c r="AP4791" t="str">
        <f t="shared" si="899"/>
        <v>Matched to Order</v>
      </c>
      <c r="AQ4791">
        <f>IF(COUNTIF($A$2:A4791,A4791)=1,1,0)</f>
        <v>1</v>
      </c>
    </row>
    <row r="4792" spans="1:43" x14ac:dyDescent="0.3">
      <c r="A4792" t="s">
        <v>17361</v>
      </c>
      <c r="C4792" t="s">
        <v>3604</v>
      </c>
      <c r="D4792" s="1">
        <v>46291</v>
      </c>
      <c r="E4792" t="s">
        <v>11819</v>
      </c>
      <c r="F4792" t="s">
        <v>9</v>
      </c>
      <c r="G4792">
        <v>2499</v>
      </c>
      <c r="H4792">
        <v>7.5</v>
      </c>
      <c r="I4792">
        <v>1.35</v>
      </c>
      <c r="J4792">
        <v>2490.15</v>
      </c>
      <c r="K4792" s="1">
        <v>46293</v>
      </c>
      <c r="L4792" t="s">
        <v>17309</v>
      </c>
      <c r="M4792">
        <f t="shared" si="888"/>
        <v>1</v>
      </c>
      <c r="N4792">
        <f>COUNTIF(Orders!$A:$A,C4792)</f>
        <v>1</v>
      </c>
      <c r="P4792">
        <f>COUNTIF(Orders!$H:$H,UPPER(SUBSTITUTE(TRIM(C4792),"-","")))</f>
        <v>1</v>
      </c>
      <c r="R4792" t="str">
        <f t="shared" si="889"/>
        <v>Matched Order Reference</v>
      </c>
      <c r="S4792">
        <f t="shared" si="890"/>
        <v>1</v>
      </c>
      <c r="V4792" cm="1">
        <f t="array" ref="V4792">IF(E4792&lt;&gt;"CAPTURE",0,SUMPRODUCT((MDR_Rates!$A$2:$A$10=F4792)*(G4792&gt;MDR_Rates!$B$2:$B$10)*((MDR_Rates!$C$2:$C$10="")+(G4792&lt;=MDR_Rates!$C$2:$C$10))*MDR_Rates!$D$2:$D$10))</f>
        <v>0.3</v>
      </c>
      <c r="W4792">
        <f t="shared" si="891"/>
        <v>7.5</v>
      </c>
      <c r="X4792">
        <f t="shared" si="892"/>
        <v>1.35</v>
      </c>
      <c r="Y4792">
        <f t="shared" si="893"/>
        <v>0</v>
      </c>
      <c r="Z4792">
        <f t="shared" si="894"/>
        <v>0</v>
      </c>
      <c r="AG4792" t="str">
        <f t="shared" si="895"/>
        <v/>
      </c>
      <c r="AI4792" t="str">
        <f t="shared" si="896"/>
        <v/>
      </c>
      <c r="AJ4792" t="str">
        <f t="shared" si="897"/>
        <v/>
      </c>
      <c r="AK4792" t="str">
        <f t="shared" si="898"/>
        <v>ORD26001801</v>
      </c>
      <c r="AL4792">
        <f>IF(E4792&lt;&gt;"CAPTURE","",COUNTIF(Orders!$H:$H,AK4792))</f>
        <v>1</v>
      </c>
      <c r="AP4792" t="str">
        <f t="shared" si="899"/>
        <v>Matched to Order</v>
      </c>
      <c r="AQ4792">
        <f>IF(COUNTIF($A$2:A4792,A4792)=1,1,0)</f>
        <v>1</v>
      </c>
    </row>
    <row r="4793" spans="1:43" x14ac:dyDescent="0.3">
      <c r="A4793" t="s">
        <v>17362</v>
      </c>
      <c r="C4793" t="s">
        <v>3608</v>
      </c>
      <c r="D4793" s="1">
        <v>46291</v>
      </c>
      <c r="E4793" t="s">
        <v>11819</v>
      </c>
      <c r="F4793" t="s">
        <v>17</v>
      </c>
      <c r="G4793">
        <v>599</v>
      </c>
      <c r="H4793">
        <v>10.78</v>
      </c>
      <c r="I4793">
        <v>1.94</v>
      </c>
      <c r="J4793">
        <v>586.28</v>
      </c>
      <c r="K4793" s="1">
        <v>46293</v>
      </c>
      <c r="L4793" t="s">
        <v>17309</v>
      </c>
      <c r="M4793">
        <f t="shared" si="888"/>
        <v>1</v>
      </c>
      <c r="N4793">
        <f>COUNTIF(Orders!$A:$A,C4793)</f>
        <v>1</v>
      </c>
      <c r="P4793">
        <f>COUNTIF(Orders!$H:$H,UPPER(SUBSTITUTE(TRIM(C4793),"-","")))</f>
        <v>1</v>
      </c>
      <c r="R4793" t="str">
        <f t="shared" si="889"/>
        <v>Matched Order Reference</v>
      </c>
      <c r="S4793">
        <f t="shared" si="890"/>
        <v>1</v>
      </c>
      <c r="V4793" cm="1">
        <f t="array" ref="V4793">IF(E4793&lt;&gt;"CAPTURE",0,SUMPRODUCT((MDR_Rates!$A$2:$A$10=F4793)*(G4793&gt;MDR_Rates!$B$2:$B$10)*((MDR_Rates!$C$2:$C$10="")+(G4793&lt;=MDR_Rates!$C$2:$C$10))*MDR_Rates!$D$2:$D$10))</f>
        <v>1.8</v>
      </c>
      <c r="W4793">
        <f t="shared" si="891"/>
        <v>10.78</v>
      </c>
      <c r="X4793">
        <f t="shared" si="892"/>
        <v>1.94</v>
      </c>
      <c r="Y4793">
        <f t="shared" si="893"/>
        <v>0</v>
      </c>
      <c r="Z4793">
        <f t="shared" si="894"/>
        <v>0</v>
      </c>
      <c r="AG4793" t="str">
        <f t="shared" si="895"/>
        <v/>
      </c>
      <c r="AI4793" t="str">
        <f t="shared" si="896"/>
        <v/>
      </c>
      <c r="AJ4793" t="str">
        <f t="shared" si="897"/>
        <v/>
      </c>
      <c r="AK4793" t="str">
        <f t="shared" si="898"/>
        <v>ORD26001803</v>
      </c>
      <c r="AL4793">
        <f>IF(E4793&lt;&gt;"CAPTURE","",COUNTIF(Orders!$H:$H,AK4793))</f>
        <v>1</v>
      </c>
      <c r="AP4793" t="str">
        <f t="shared" si="899"/>
        <v>Matched to Order</v>
      </c>
      <c r="AQ4793">
        <f>IF(COUNTIF($A$2:A4793,A4793)=1,1,0)</f>
        <v>1</v>
      </c>
    </row>
    <row r="4794" spans="1:43" x14ac:dyDescent="0.3">
      <c r="A4794" t="s">
        <v>17363</v>
      </c>
      <c r="C4794" t="s">
        <v>3630</v>
      </c>
      <c r="D4794" s="1">
        <v>46291</v>
      </c>
      <c r="E4794" t="s">
        <v>11819</v>
      </c>
      <c r="F4794" t="s">
        <v>17</v>
      </c>
      <c r="G4794">
        <v>3998</v>
      </c>
      <c r="H4794">
        <v>63.97</v>
      </c>
      <c r="I4794">
        <v>11.51</v>
      </c>
      <c r="J4794">
        <v>3922.52</v>
      </c>
      <c r="K4794" s="1">
        <v>46293</v>
      </c>
      <c r="L4794" t="s">
        <v>17309</v>
      </c>
      <c r="M4794">
        <f t="shared" si="888"/>
        <v>1</v>
      </c>
      <c r="N4794">
        <f>COUNTIF(Orders!$A:$A,C4794)</f>
        <v>1</v>
      </c>
      <c r="P4794">
        <f>COUNTIF(Orders!$H:$H,UPPER(SUBSTITUTE(TRIM(C4794),"-","")))</f>
        <v>1</v>
      </c>
      <c r="R4794" t="str">
        <f t="shared" si="889"/>
        <v>Matched Order Reference</v>
      </c>
      <c r="S4794">
        <f t="shared" si="890"/>
        <v>1</v>
      </c>
      <c r="V4794" cm="1">
        <f t="array" ref="V4794">IF(E4794&lt;&gt;"CAPTURE",0,SUMPRODUCT((MDR_Rates!$A$2:$A$10=F4794)*(G4794&gt;MDR_Rates!$B$2:$B$10)*((MDR_Rates!$C$2:$C$10="")+(G4794&lt;=MDR_Rates!$C$2:$C$10))*MDR_Rates!$D$2:$D$10))</f>
        <v>1.6</v>
      </c>
      <c r="W4794">
        <f t="shared" si="891"/>
        <v>63.97</v>
      </c>
      <c r="X4794">
        <f t="shared" si="892"/>
        <v>11.51</v>
      </c>
      <c r="Y4794">
        <f t="shared" si="893"/>
        <v>0</v>
      </c>
      <c r="Z4794">
        <f t="shared" si="894"/>
        <v>0</v>
      </c>
      <c r="AG4794" t="str">
        <f t="shared" si="895"/>
        <v/>
      </c>
      <c r="AI4794" t="str">
        <f t="shared" si="896"/>
        <v/>
      </c>
      <c r="AJ4794" t="str">
        <f t="shared" si="897"/>
        <v/>
      </c>
      <c r="AK4794" t="str">
        <f t="shared" si="898"/>
        <v>ORD26001814</v>
      </c>
      <c r="AL4794">
        <f>IF(E4794&lt;&gt;"CAPTURE","",COUNTIF(Orders!$H:$H,AK4794))</f>
        <v>1</v>
      </c>
      <c r="AP4794" t="str">
        <f t="shared" si="899"/>
        <v>Matched to Order</v>
      </c>
      <c r="AQ4794">
        <f>IF(COUNTIF($A$2:A4794,A4794)=1,1,0)</f>
        <v>1</v>
      </c>
    </row>
    <row r="4795" spans="1:43" x14ac:dyDescent="0.3">
      <c r="A4795" t="s">
        <v>17364</v>
      </c>
      <c r="C4795" t="s">
        <v>17365</v>
      </c>
      <c r="D4795" s="1">
        <v>46291</v>
      </c>
      <c r="E4795" t="s">
        <v>11819</v>
      </c>
      <c r="F4795" t="s">
        <v>33</v>
      </c>
      <c r="G4795">
        <v>299</v>
      </c>
      <c r="H4795">
        <v>4.49</v>
      </c>
      <c r="I4795">
        <v>0.81</v>
      </c>
      <c r="J4795">
        <v>293.7</v>
      </c>
      <c r="K4795" s="1">
        <v>46293</v>
      </c>
      <c r="L4795" t="s">
        <v>17309</v>
      </c>
      <c r="M4795">
        <f t="shared" si="888"/>
        <v>1</v>
      </c>
      <c r="N4795">
        <f>COUNTIF(Orders!$A:$A,C4795)</f>
        <v>1</v>
      </c>
      <c r="P4795">
        <f>COUNTIF(Orders!$H:$H,UPPER(SUBSTITUTE(TRIM(C4795),"-","")))</f>
        <v>1</v>
      </c>
      <c r="R4795" t="str">
        <f t="shared" si="889"/>
        <v>Matched Order Reference</v>
      </c>
      <c r="S4795">
        <f t="shared" si="890"/>
        <v>1</v>
      </c>
      <c r="V4795" cm="1">
        <f t="array" ref="V4795">IF(E4795&lt;&gt;"CAPTURE",0,SUMPRODUCT((MDR_Rates!$A$2:$A$10=F4795)*(G4795&gt;MDR_Rates!$B$2:$B$10)*((MDR_Rates!$C$2:$C$10="")+(G4795&lt;=MDR_Rates!$C$2:$C$10))*MDR_Rates!$D$2:$D$10))</f>
        <v>1.5</v>
      </c>
      <c r="W4795">
        <f t="shared" si="891"/>
        <v>4.49</v>
      </c>
      <c r="X4795">
        <f t="shared" si="892"/>
        <v>0.81</v>
      </c>
      <c r="Y4795">
        <f t="shared" si="893"/>
        <v>0</v>
      </c>
      <c r="Z4795">
        <f t="shared" si="894"/>
        <v>0</v>
      </c>
      <c r="AG4795" t="str">
        <f t="shared" si="895"/>
        <v/>
      </c>
      <c r="AI4795" t="str">
        <f t="shared" si="896"/>
        <v/>
      </c>
      <c r="AJ4795" t="str">
        <f t="shared" si="897"/>
        <v/>
      </c>
      <c r="AK4795" t="str">
        <f t="shared" si="898"/>
        <v>ORD26001824</v>
      </c>
      <c r="AL4795">
        <f>IF(E4795&lt;&gt;"CAPTURE","",COUNTIF(Orders!$H:$H,AK4795))</f>
        <v>1</v>
      </c>
      <c r="AP4795" t="str">
        <f t="shared" si="899"/>
        <v>Matched to Order</v>
      </c>
      <c r="AQ4795">
        <f>IF(COUNTIF($A$2:A4795,A4795)=1,1,0)</f>
        <v>1</v>
      </c>
    </row>
    <row r="4796" spans="1:43" x14ac:dyDescent="0.3">
      <c r="A4796" t="s">
        <v>17366</v>
      </c>
      <c r="C4796" t="s">
        <v>17367</v>
      </c>
      <c r="D4796" s="1">
        <v>46291</v>
      </c>
      <c r="E4796" t="s">
        <v>11819</v>
      </c>
      <c r="F4796" t="s">
        <v>17</v>
      </c>
      <c r="G4796">
        <v>3848</v>
      </c>
      <c r="H4796">
        <v>61.57</v>
      </c>
      <c r="I4796">
        <v>11.08</v>
      </c>
      <c r="J4796">
        <v>3775.35</v>
      </c>
      <c r="K4796" s="1">
        <v>46293</v>
      </c>
      <c r="L4796" t="s">
        <v>17309</v>
      </c>
      <c r="M4796">
        <f t="shared" si="888"/>
        <v>1</v>
      </c>
      <c r="N4796">
        <f>COUNTIF(Orders!$A:$A,C4796)</f>
        <v>0</v>
      </c>
      <c r="P4796">
        <f>COUNTIF(Orders!$H:$H,UPPER(SUBSTITUTE(TRIM(C4796),"-","")))</f>
        <v>1</v>
      </c>
      <c r="R4796" t="str">
        <f t="shared" si="889"/>
        <v>Matched Order Reference</v>
      </c>
      <c r="S4796">
        <f t="shared" si="890"/>
        <v>1</v>
      </c>
      <c r="V4796" cm="1">
        <f t="array" ref="V4796">IF(E4796&lt;&gt;"CAPTURE",0,SUMPRODUCT((MDR_Rates!$A$2:$A$10=F4796)*(G4796&gt;MDR_Rates!$B$2:$B$10)*((MDR_Rates!$C$2:$C$10="")+(G4796&lt;=MDR_Rates!$C$2:$C$10))*MDR_Rates!$D$2:$D$10))</f>
        <v>1.6</v>
      </c>
      <c r="W4796">
        <f t="shared" si="891"/>
        <v>61.57</v>
      </c>
      <c r="X4796">
        <f t="shared" si="892"/>
        <v>11.08</v>
      </c>
      <c r="Y4796">
        <f t="shared" si="893"/>
        <v>0</v>
      </c>
      <c r="Z4796">
        <f t="shared" si="894"/>
        <v>0</v>
      </c>
      <c r="AG4796" t="str">
        <f t="shared" si="895"/>
        <v/>
      </c>
      <c r="AI4796" t="str">
        <f t="shared" si="896"/>
        <v/>
      </c>
      <c r="AJ4796" t="str">
        <f t="shared" si="897"/>
        <v/>
      </c>
      <c r="AK4796" t="str">
        <f t="shared" si="898"/>
        <v>ORD26001858</v>
      </c>
      <c r="AL4796">
        <f>IF(E4796&lt;&gt;"CAPTURE","",COUNTIF(Orders!$H:$H,AK4796))</f>
        <v>1</v>
      </c>
      <c r="AP4796" t="str">
        <f t="shared" si="899"/>
        <v>Matched to Order</v>
      </c>
      <c r="AQ4796">
        <f>IF(COUNTIF($A$2:A4796,A4796)=1,1,0)</f>
        <v>1</v>
      </c>
    </row>
    <row r="4797" spans="1:43" x14ac:dyDescent="0.3">
      <c r="A4797" t="s">
        <v>17368</v>
      </c>
      <c r="C4797" t="s">
        <v>3718</v>
      </c>
      <c r="D4797" s="1">
        <v>46291</v>
      </c>
      <c r="E4797" t="s">
        <v>11819</v>
      </c>
      <c r="F4797" t="s">
        <v>17</v>
      </c>
      <c r="G4797">
        <v>1499</v>
      </c>
      <c r="H4797">
        <v>26.98</v>
      </c>
      <c r="I4797">
        <v>4.8600000000000003</v>
      </c>
      <c r="J4797">
        <v>1467.16</v>
      </c>
      <c r="K4797" s="1">
        <v>46293</v>
      </c>
      <c r="L4797" t="s">
        <v>17309</v>
      </c>
      <c r="M4797">
        <f t="shared" si="888"/>
        <v>1</v>
      </c>
      <c r="N4797">
        <f>COUNTIF(Orders!$A:$A,C4797)</f>
        <v>1</v>
      </c>
      <c r="P4797">
        <f>COUNTIF(Orders!$H:$H,UPPER(SUBSTITUTE(TRIM(C4797),"-","")))</f>
        <v>1</v>
      </c>
      <c r="R4797" t="str">
        <f t="shared" si="889"/>
        <v>Matched Order Reference</v>
      </c>
      <c r="S4797">
        <f t="shared" si="890"/>
        <v>1</v>
      </c>
      <c r="V4797" cm="1">
        <f t="array" ref="V4797">IF(E4797&lt;&gt;"CAPTURE",0,SUMPRODUCT((MDR_Rates!$A$2:$A$10=F4797)*(G4797&gt;MDR_Rates!$B$2:$B$10)*((MDR_Rates!$C$2:$C$10="")+(G4797&lt;=MDR_Rates!$C$2:$C$10))*MDR_Rates!$D$2:$D$10))</f>
        <v>1.8</v>
      </c>
      <c r="W4797">
        <f t="shared" si="891"/>
        <v>26.98</v>
      </c>
      <c r="X4797">
        <f t="shared" si="892"/>
        <v>4.8600000000000003</v>
      </c>
      <c r="Y4797">
        <f t="shared" si="893"/>
        <v>0</v>
      </c>
      <c r="Z4797">
        <f t="shared" si="894"/>
        <v>0</v>
      </c>
      <c r="AG4797" t="str">
        <f t="shared" si="895"/>
        <v/>
      </c>
      <c r="AI4797" t="str">
        <f t="shared" si="896"/>
        <v/>
      </c>
      <c r="AJ4797" t="str">
        <f t="shared" si="897"/>
        <v/>
      </c>
      <c r="AK4797" t="str">
        <f t="shared" si="898"/>
        <v>ORD26001859</v>
      </c>
      <c r="AL4797">
        <f>IF(E4797&lt;&gt;"CAPTURE","",COUNTIF(Orders!$H:$H,AK4797))</f>
        <v>1</v>
      </c>
      <c r="AP4797" t="str">
        <f t="shared" si="899"/>
        <v>Matched to Order</v>
      </c>
      <c r="AQ4797">
        <f>IF(COUNTIF($A$2:A4797,A4797)=1,1,0)</f>
        <v>1</v>
      </c>
    </row>
    <row r="4798" spans="1:43" x14ac:dyDescent="0.3">
      <c r="A4798" t="s">
        <v>17369</v>
      </c>
      <c r="C4798" t="s">
        <v>3858</v>
      </c>
      <c r="D4798" s="1">
        <v>46291</v>
      </c>
      <c r="E4798" t="s">
        <v>11819</v>
      </c>
      <c r="F4798" t="s">
        <v>17</v>
      </c>
      <c r="G4798">
        <v>1299</v>
      </c>
      <c r="H4798">
        <v>23.38</v>
      </c>
      <c r="I4798">
        <v>4.21</v>
      </c>
      <c r="J4798">
        <v>1271.4100000000001</v>
      </c>
      <c r="K4798" s="1">
        <v>46293</v>
      </c>
      <c r="L4798" t="s">
        <v>17309</v>
      </c>
      <c r="M4798">
        <f t="shared" si="888"/>
        <v>1</v>
      </c>
      <c r="N4798">
        <f>COUNTIF(Orders!$A:$A,C4798)</f>
        <v>1</v>
      </c>
      <c r="P4798">
        <f>COUNTIF(Orders!$H:$H,UPPER(SUBSTITUTE(TRIM(C4798),"-","")))</f>
        <v>1</v>
      </c>
      <c r="R4798" t="str">
        <f t="shared" si="889"/>
        <v>Matched Order Reference</v>
      </c>
      <c r="S4798">
        <f t="shared" si="890"/>
        <v>1</v>
      </c>
      <c r="V4798" cm="1">
        <f t="array" ref="V4798">IF(E4798&lt;&gt;"CAPTURE",0,SUMPRODUCT((MDR_Rates!$A$2:$A$10=F4798)*(G4798&gt;MDR_Rates!$B$2:$B$10)*((MDR_Rates!$C$2:$C$10="")+(G4798&lt;=MDR_Rates!$C$2:$C$10))*MDR_Rates!$D$2:$D$10))</f>
        <v>1.8</v>
      </c>
      <c r="W4798">
        <f t="shared" si="891"/>
        <v>23.38</v>
      </c>
      <c r="X4798">
        <f t="shared" si="892"/>
        <v>4.21</v>
      </c>
      <c r="Y4798">
        <f t="shared" si="893"/>
        <v>0</v>
      </c>
      <c r="Z4798">
        <f t="shared" si="894"/>
        <v>0</v>
      </c>
      <c r="AG4798" t="str">
        <f t="shared" si="895"/>
        <v/>
      </c>
      <c r="AI4798" t="str">
        <f t="shared" si="896"/>
        <v/>
      </c>
      <c r="AJ4798" t="str">
        <f t="shared" si="897"/>
        <v/>
      </c>
      <c r="AK4798" t="str">
        <f t="shared" si="898"/>
        <v>ORD26001929</v>
      </c>
      <c r="AL4798">
        <f>IF(E4798&lt;&gt;"CAPTURE","",COUNTIF(Orders!$H:$H,AK4798))</f>
        <v>1</v>
      </c>
      <c r="AP4798" t="str">
        <f t="shared" si="899"/>
        <v>Matched to Order</v>
      </c>
      <c r="AQ4798">
        <f>IF(COUNTIF($A$2:A4798,A4798)=1,1,0)</f>
        <v>1</v>
      </c>
    </row>
    <row r="4799" spans="1:43" x14ac:dyDescent="0.3">
      <c r="A4799" t="s">
        <v>17370</v>
      </c>
      <c r="C4799" t="s">
        <v>3872</v>
      </c>
      <c r="D4799" s="1">
        <v>46291</v>
      </c>
      <c r="E4799" t="s">
        <v>11819</v>
      </c>
      <c r="F4799" t="s">
        <v>9</v>
      </c>
      <c r="G4799">
        <v>999</v>
      </c>
      <c r="H4799">
        <v>0</v>
      </c>
      <c r="I4799">
        <v>0</v>
      </c>
      <c r="J4799">
        <v>999</v>
      </c>
      <c r="K4799" s="1">
        <v>46293</v>
      </c>
      <c r="L4799" t="s">
        <v>17309</v>
      </c>
      <c r="M4799">
        <f t="shared" si="888"/>
        <v>1</v>
      </c>
      <c r="N4799">
        <f>COUNTIF(Orders!$A:$A,C4799)</f>
        <v>1</v>
      </c>
      <c r="P4799">
        <f>COUNTIF(Orders!$H:$H,UPPER(SUBSTITUTE(TRIM(C4799),"-","")))</f>
        <v>1</v>
      </c>
      <c r="R4799" t="str">
        <f t="shared" si="889"/>
        <v>Matched Order Reference</v>
      </c>
      <c r="S4799">
        <f t="shared" si="890"/>
        <v>1</v>
      </c>
      <c r="V4799" cm="1">
        <f t="array" ref="V4799">IF(E4799&lt;&gt;"CAPTURE",0,SUMPRODUCT((MDR_Rates!$A$2:$A$10=F4799)*(G4799&gt;MDR_Rates!$B$2:$B$10)*((MDR_Rates!$C$2:$C$10="")+(G4799&lt;=MDR_Rates!$C$2:$C$10))*MDR_Rates!$D$2:$D$10))</f>
        <v>0</v>
      </c>
      <c r="W4799">
        <f t="shared" si="891"/>
        <v>0</v>
      </c>
      <c r="X4799">
        <f t="shared" si="892"/>
        <v>0</v>
      </c>
      <c r="Y4799">
        <f t="shared" si="893"/>
        <v>0</v>
      </c>
      <c r="Z4799">
        <f t="shared" si="894"/>
        <v>0</v>
      </c>
      <c r="AG4799" t="str">
        <f t="shared" si="895"/>
        <v/>
      </c>
      <c r="AI4799" t="str">
        <f t="shared" si="896"/>
        <v/>
      </c>
      <c r="AJ4799" t="str">
        <f t="shared" si="897"/>
        <v/>
      </c>
      <c r="AK4799" t="str">
        <f t="shared" si="898"/>
        <v>ORD26001937</v>
      </c>
      <c r="AL4799">
        <f>IF(E4799&lt;&gt;"CAPTURE","",COUNTIF(Orders!$H:$H,AK4799))</f>
        <v>1</v>
      </c>
      <c r="AP4799" t="str">
        <f t="shared" si="899"/>
        <v>Matched to Order</v>
      </c>
      <c r="AQ4799">
        <f>IF(COUNTIF($A$2:A4799,A4799)=1,1,0)</f>
        <v>1</v>
      </c>
    </row>
    <row r="4800" spans="1:43" x14ac:dyDescent="0.3">
      <c r="A4800" t="s">
        <v>17371</v>
      </c>
      <c r="C4800" t="s">
        <v>3933</v>
      </c>
      <c r="D4800" s="1">
        <v>46291</v>
      </c>
      <c r="E4800" t="s">
        <v>11819</v>
      </c>
      <c r="F4800" t="s">
        <v>9</v>
      </c>
      <c r="G4800">
        <v>4397</v>
      </c>
      <c r="H4800">
        <v>13.19</v>
      </c>
      <c r="I4800">
        <v>2.37</v>
      </c>
      <c r="J4800">
        <v>4381.4399999999996</v>
      </c>
      <c r="K4800" s="1">
        <v>46293</v>
      </c>
      <c r="L4800" t="s">
        <v>17309</v>
      </c>
      <c r="M4800">
        <f t="shared" si="888"/>
        <v>2</v>
      </c>
      <c r="N4800">
        <f>COUNTIF(Orders!$A:$A,C4800)</f>
        <v>1</v>
      </c>
      <c r="P4800">
        <f>COUNTIF(Orders!$H:$H,UPPER(SUBSTITUTE(TRIM(C4800),"-","")))</f>
        <v>1</v>
      </c>
      <c r="R4800" t="str">
        <f t="shared" si="889"/>
        <v>Matched Order Reference</v>
      </c>
      <c r="S4800">
        <f t="shared" si="890"/>
        <v>2</v>
      </c>
      <c r="V4800" cm="1">
        <f t="array" ref="V4800">IF(E4800&lt;&gt;"CAPTURE",0,SUMPRODUCT((MDR_Rates!$A$2:$A$10=F4800)*(G4800&gt;MDR_Rates!$B$2:$B$10)*((MDR_Rates!$C$2:$C$10="")+(G4800&lt;=MDR_Rates!$C$2:$C$10))*MDR_Rates!$D$2:$D$10))</f>
        <v>0.3</v>
      </c>
      <c r="W4800">
        <f t="shared" si="891"/>
        <v>13.19</v>
      </c>
      <c r="X4800">
        <f t="shared" si="892"/>
        <v>2.37</v>
      </c>
      <c r="Y4800">
        <f t="shared" si="893"/>
        <v>0</v>
      </c>
      <c r="Z4800">
        <f t="shared" si="894"/>
        <v>0</v>
      </c>
      <c r="AG4800" t="str">
        <f t="shared" si="895"/>
        <v/>
      </c>
      <c r="AI4800" t="str">
        <f t="shared" si="896"/>
        <v/>
      </c>
      <c r="AJ4800" t="str">
        <f t="shared" si="897"/>
        <v/>
      </c>
      <c r="AK4800" t="str">
        <f t="shared" si="898"/>
        <v>ORD26001968</v>
      </c>
      <c r="AL4800">
        <f>IF(E4800&lt;&gt;"CAPTURE","",COUNTIF(Orders!$H:$H,AK4800))</f>
        <v>1</v>
      </c>
      <c r="AP4800" t="str">
        <f t="shared" si="899"/>
        <v>Duplicate ID - Review</v>
      </c>
      <c r="AQ4800">
        <f>IF(COUNTIF($A$2:A4800,A4800)=1,1,0)</f>
        <v>1</v>
      </c>
    </row>
    <row r="4801" spans="1:43" x14ac:dyDescent="0.3">
      <c r="A4801" t="s">
        <v>17371</v>
      </c>
      <c r="C4801" t="s">
        <v>3933</v>
      </c>
      <c r="D4801" s="1">
        <v>46291</v>
      </c>
      <c r="E4801" t="s">
        <v>11819</v>
      </c>
      <c r="F4801" t="s">
        <v>9</v>
      </c>
      <c r="G4801">
        <v>4397</v>
      </c>
      <c r="H4801">
        <v>13.19</v>
      </c>
      <c r="I4801">
        <v>2.37</v>
      </c>
      <c r="J4801">
        <v>4381.4399999999996</v>
      </c>
      <c r="K4801" s="1">
        <v>46293</v>
      </c>
      <c r="L4801" t="s">
        <v>17309</v>
      </c>
      <c r="M4801">
        <f t="shared" si="888"/>
        <v>2</v>
      </c>
      <c r="N4801">
        <f>COUNTIF(Orders!$A:$A,C4801)</f>
        <v>1</v>
      </c>
      <c r="P4801">
        <f>COUNTIF(Orders!$H:$H,UPPER(SUBSTITUTE(TRIM(C4801),"-","")))</f>
        <v>1</v>
      </c>
      <c r="R4801" t="str">
        <f t="shared" si="889"/>
        <v>Matched Order Reference</v>
      </c>
      <c r="S4801">
        <f t="shared" si="890"/>
        <v>2</v>
      </c>
      <c r="V4801" cm="1">
        <f t="array" ref="V4801">IF(E4801&lt;&gt;"CAPTURE",0,SUMPRODUCT((MDR_Rates!$A$2:$A$10=F4801)*(G4801&gt;MDR_Rates!$B$2:$B$10)*((MDR_Rates!$C$2:$C$10="")+(G4801&lt;=MDR_Rates!$C$2:$C$10))*MDR_Rates!$D$2:$D$10))</f>
        <v>0.3</v>
      </c>
      <c r="W4801">
        <f t="shared" si="891"/>
        <v>13.19</v>
      </c>
      <c r="X4801">
        <f t="shared" si="892"/>
        <v>2.37</v>
      </c>
      <c r="Y4801">
        <f t="shared" si="893"/>
        <v>0</v>
      </c>
      <c r="Z4801">
        <f t="shared" si="894"/>
        <v>0</v>
      </c>
      <c r="AG4801" t="str">
        <f t="shared" si="895"/>
        <v/>
      </c>
      <c r="AI4801" t="str">
        <f t="shared" si="896"/>
        <v/>
      </c>
      <c r="AJ4801" t="str">
        <f t="shared" si="897"/>
        <v/>
      </c>
      <c r="AK4801" t="str">
        <f t="shared" si="898"/>
        <v>ORD26001968</v>
      </c>
      <c r="AL4801">
        <f>IF(E4801&lt;&gt;"CAPTURE","",COUNTIF(Orders!$H:$H,AK4801))</f>
        <v>1</v>
      </c>
      <c r="AP4801" t="str">
        <f t="shared" si="899"/>
        <v>Duplicate ID - Review</v>
      </c>
      <c r="AQ4801">
        <f>IF(COUNTIF($A$2:A4801,A4801)=1,1,0)</f>
        <v>0</v>
      </c>
    </row>
    <row r="4802" spans="1:43" x14ac:dyDescent="0.3">
      <c r="A4802" t="s">
        <v>17372</v>
      </c>
      <c r="C4802" t="s">
        <v>3957</v>
      </c>
      <c r="D4802" s="1">
        <v>46291</v>
      </c>
      <c r="E4802" t="s">
        <v>11819</v>
      </c>
      <c r="F4802" t="s">
        <v>44</v>
      </c>
      <c r="G4802">
        <v>8998</v>
      </c>
      <c r="H4802">
        <v>152.97</v>
      </c>
      <c r="I4802">
        <v>27.53</v>
      </c>
      <c r="J4802">
        <v>8817.5</v>
      </c>
      <c r="K4802" s="1">
        <v>46293</v>
      </c>
      <c r="L4802" t="s">
        <v>17309</v>
      </c>
      <c r="M4802">
        <f t="shared" si="888"/>
        <v>1</v>
      </c>
      <c r="N4802">
        <f>COUNTIF(Orders!$A:$A,C4802)</f>
        <v>1</v>
      </c>
      <c r="P4802">
        <f>COUNTIF(Orders!$H:$H,UPPER(SUBSTITUTE(TRIM(C4802),"-","")))</f>
        <v>1</v>
      </c>
      <c r="R4802" t="str">
        <f t="shared" si="889"/>
        <v>Matched Order Reference</v>
      </c>
      <c r="S4802">
        <f t="shared" si="890"/>
        <v>1</v>
      </c>
      <c r="V4802" cm="1">
        <f t="array" ref="V4802">IF(E4802&lt;&gt;"CAPTURE",0,SUMPRODUCT((MDR_Rates!$A$2:$A$10=F4802)*(G4802&gt;MDR_Rates!$B$2:$B$10)*((MDR_Rates!$C$2:$C$10="")+(G4802&lt;=MDR_Rates!$C$2:$C$10))*MDR_Rates!$D$2:$D$10))</f>
        <v>1.7</v>
      </c>
      <c r="W4802">
        <f t="shared" si="891"/>
        <v>152.97</v>
      </c>
      <c r="X4802">
        <f t="shared" si="892"/>
        <v>27.53</v>
      </c>
      <c r="Y4802">
        <f t="shared" si="893"/>
        <v>0</v>
      </c>
      <c r="Z4802">
        <f t="shared" si="894"/>
        <v>0</v>
      </c>
      <c r="AG4802" t="str">
        <f t="shared" si="895"/>
        <v/>
      </c>
      <c r="AI4802" t="str">
        <f t="shared" si="896"/>
        <v/>
      </c>
      <c r="AJ4802" t="str">
        <f t="shared" si="897"/>
        <v/>
      </c>
      <c r="AK4802" t="str">
        <f t="shared" si="898"/>
        <v>ORD26001980</v>
      </c>
      <c r="AL4802">
        <f>IF(E4802&lt;&gt;"CAPTURE","",COUNTIF(Orders!$H:$H,AK4802))</f>
        <v>1</v>
      </c>
      <c r="AP4802" t="str">
        <f t="shared" si="899"/>
        <v>Matched to Order</v>
      </c>
      <c r="AQ4802">
        <f>IF(COUNTIF($A$2:A4802,A4802)=1,1,0)</f>
        <v>1</v>
      </c>
    </row>
    <row r="4803" spans="1:43" x14ac:dyDescent="0.3">
      <c r="A4803" t="s">
        <v>17373</v>
      </c>
      <c r="C4803" t="s">
        <v>3965</v>
      </c>
      <c r="D4803" s="1">
        <v>46291</v>
      </c>
      <c r="E4803" t="s">
        <v>11819</v>
      </c>
      <c r="F4803" t="s">
        <v>9</v>
      </c>
      <c r="G4803">
        <v>15998</v>
      </c>
      <c r="H4803">
        <v>47.99</v>
      </c>
      <c r="I4803">
        <v>8.64</v>
      </c>
      <c r="J4803">
        <v>15941.37</v>
      </c>
      <c r="K4803" s="1">
        <v>46293</v>
      </c>
      <c r="L4803" t="s">
        <v>17309</v>
      </c>
      <c r="M4803">
        <f t="shared" ref="M4803:M4866" si="900">COUNTIF($A:$A,A4803)</f>
        <v>1</v>
      </c>
      <c r="N4803">
        <f>COUNTIF(Orders!$A:$A,C4803)</f>
        <v>1</v>
      </c>
      <c r="P4803">
        <f>COUNTIF(Orders!$H:$H,UPPER(SUBSTITUTE(TRIM(C4803),"-","")))</f>
        <v>1</v>
      </c>
      <c r="R4803" t="str">
        <f t="shared" ref="R4803:R4866" si="901">IF(E4803="REFUND","Refund",IF(P4803=0,"Unmatched Order Reference","Matched Order Reference"))</f>
        <v>Matched Order Reference</v>
      </c>
      <c r="S4803">
        <f t="shared" ref="S4803:S4866" si="902">COUNTIFS($C$2:$C$5753,C4803,$E$2:$E$5753,"CAPTURE")</f>
        <v>1</v>
      </c>
      <c r="V4803" cm="1">
        <f t="array" ref="V4803">IF(E4803&lt;&gt;"CAPTURE",0,SUMPRODUCT((MDR_Rates!$A$2:$A$10=F4803)*(G4803&gt;MDR_Rates!$B$2:$B$10)*((MDR_Rates!$C$2:$C$10="")+(G4803&lt;=MDR_Rates!$C$2:$C$10))*MDR_Rates!$D$2:$D$10))</f>
        <v>0.3</v>
      </c>
      <c r="W4803">
        <f t="shared" ref="W4803:W4866" si="903">IF(E4803&lt;&gt;"CAPTURE",0,ROUND(G4803*V4803/100,2))</f>
        <v>47.99</v>
      </c>
      <c r="X4803">
        <f t="shared" ref="X4803:X4866" si="904">IF(E4803&lt;&gt;"CAPTURE",0,ROUND(W4803*18/100,2))</f>
        <v>8.64</v>
      </c>
      <c r="Y4803">
        <f t="shared" ref="Y4803:Y4866" si="905">IF(E4803&lt;&gt;"CAPTURE",0,ROUND(H4803-W4803,2))</f>
        <v>0</v>
      </c>
      <c r="Z4803">
        <f t="shared" ref="Z4803:Z4866" si="906">IF(E4803&lt;&gt;"CAPTURE",0,ROUND(I4803-X4803,2))</f>
        <v>0</v>
      </c>
      <c r="AG4803" t="str">
        <f t="shared" ref="AG4803:AG4866" si="907">IF(E4803&lt;&gt;"REFUND","",IF(COUNTIFS($A:$A,B4803,$E:$E,"CAPTURE")=0,"Missing Original Capture","Original Capture Found"))</f>
        <v/>
      </c>
      <c r="AI4803" t="str">
        <f t="shared" ref="AI4803:AI4866" si="908">IF(E4803="REFUND",_xlfn.MAXIFS($G:$G,$A:$A,B4803,$E:$E,"CAPTURE"),"")</f>
        <v/>
      </c>
      <c r="AJ4803" t="str">
        <f t="shared" ref="AJ4803:AJ4866" si="909">IF(E4803&lt;&gt;"REFUND","",IF(G4803&gt;AI4803,"Refund Exceeds Capture",IF(ABS(G4803-AI4803)&lt;0.01,"Full Refund","Partial Refund")))</f>
        <v/>
      </c>
      <c r="AK4803" t="str">
        <f t="shared" ref="AK4803:AK4866" si="910">UPPER(SUBSTITUTE(TRIM(C4803),"-",""))</f>
        <v>ORD26001984</v>
      </c>
      <c r="AL4803">
        <f>IF(E4803&lt;&gt;"CAPTURE","",COUNTIF(Orders!$H:$H,AK4803))</f>
        <v>1</v>
      </c>
      <c r="AP4803" t="str">
        <f t="shared" ref="AP4803:AP4866" si="911">IF(E4803&lt;&gt;"CAPTURE","",IF(M4803&gt;1,"Duplicate ID - Review",IF(AL4803=0,"Unmatched Order",IF(AL4803=1,"Matched to Order","Multiple Order Matches"))))</f>
        <v>Matched to Order</v>
      </c>
      <c r="AQ4803">
        <f>IF(COUNTIF($A$2:A4803,A4803)=1,1,0)</f>
        <v>1</v>
      </c>
    </row>
    <row r="4804" spans="1:43" x14ac:dyDescent="0.3">
      <c r="A4804" t="s">
        <v>17374</v>
      </c>
      <c r="C4804" t="s">
        <v>3975</v>
      </c>
      <c r="D4804" s="1">
        <v>46291</v>
      </c>
      <c r="E4804" t="s">
        <v>11819</v>
      </c>
      <c r="F4804" t="s">
        <v>17</v>
      </c>
      <c r="G4804">
        <v>4298</v>
      </c>
      <c r="H4804">
        <v>68.77</v>
      </c>
      <c r="I4804">
        <v>12.38</v>
      </c>
      <c r="J4804">
        <v>4216.8500000000004</v>
      </c>
      <c r="K4804" s="1">
        <v>46293</v>
      </c>
      <c r="L4804" t="s">
        <v>17309</v>
      </c>
      <c r="M4804">
        <f t="shared" si="900"/>
        <v>1</v>
      </c>
      <c r="N4804">
        <f>COUNTIF(Orders!$A:$A,C4804)</f>
        <v>1</v>
      </c>
      <c r="P4804">
        <f>COUNTIF(Orders!$H:$H,UPPER(SUBSTITUTE(TRIM(C4804),"-","")))</f>
        <v>1</v>
      </c>
      <c r="R4804" t="str">
        <f t="shared" si="901"/>
        <v>Matched Order Reference</v>
      </c>
      <c r="S4804">
        <f t="shared" si="902"/>
        <v>1</v>
      </c>
      <c r="V4804" cm="1">
        <f t="array" ref="V4804">IF(E4804&lt;&gt;"CAPTURE",0,SUMPRODUCT((MDR_Rates!$A$2:$A$10=F4804)*(G4804&gt;MDR_Rates!$B$2:$B$10)*((MDR_Rates!$C$2:$C$10="")+(G4804&lt;=MDR_Rates!$C$2:$C$10))*MDR_Rates!$D$2:$D$10))</f>
        <v>1.6</v>
      </c>
      <c r="W4804">
        <f t="shared" si="903"/>
        <v>68.77</v>
      </c>
      <c r="X4804">
        <f t="shared" si="904"/>
        <v>12.38</v>
      </c>
      <c r="Y4804">
        <f t="shared" si="905"/>
        <v>0</v>
      </c>
      <c r="Z4804">
        <f t="shared" si="906"/>
        <v>0</v>
      </c>
      <c r="AG4804" t="str">
        <f t="shared" si="907"/>
        <v/>
      </c>
      <c r="AI4804" t="str">
        <f t="shared" si="908"/>
        <v/>
      </c>
      <c r="AJ4804" t="str">
        <f t="shared" si="909"/>
        <v/>
      </c>
      <c r="AK4804" t="str">
        <f t="shared" si="910"/>
        <v>ORD26001989</v>
      </c>
      <c r="AL4804">
        <f>IF(E4804&lt;&gt;"CAPTURE","",COUNTIF(Orders!$H:$H,AK4804))</f>
        <v>1</v>
      </c>
      <c r="AP4804" t="str">
        <f t="shared" si="911"/>
        <v>Matched to Order</v>
      </c>
      <c r="AQ4804">
        <f>IF(COUNTIF($A$2:A4804,A4804)=1,1,0)</f>
        <v>1</v>
      </c>
    </row>
    <row r="4805" spans="1:43" x14ac:dyDescent="0.3">
      <c r="A4805" t="s">
        <v>17375</v>
      </c>
      <c r="C4805" t="s">
        <v>4000</v>
      </c>
      <c r="D4805" s="1">
        <v>46291</v>
      </c>
      <c r="E4805" t="s">
        <v>11819</v>
      </c>
      <c r="F4805" t="s">
        <v>9</v>
      </c>
      <c r="G4805">
        <v>1499</v>
      </c>
      <c r="H4805">
        <v>0</v>
      </c>
      <c r="I4805">
        <v>0</v>
      </c>
      <c r="J4805">
        <v>1499</v>
      </c>
      <c r="K4805" s="1">
        <v>46293</v>
      </c>
      <c r="L4805" t="s">
        <v>17309</v>
      </c>
      <c r="M4805">
        <f t="shared" si="900"/>
        <v>1</v>
      </c>
      <c r="N4805">
        <f>COUNTIF(Orders!$A:$A,C4805)</f>
        <v>1</v>
      </c>
      <c r="P4805">
        <f>COUNTIF(Orders!$H:$H,UPPER(SUBSTITUTE(TRIM(C4805),"-","")))</f>
        <v>1</v>
      </c>
      <c r="R4805" t="str">
        <f t="shared" si="901"/>
        <v>Matched Order Reference</v>
      </c>
      <c r="S4805">
        <f t="shared" si="902"/>
        <v>1</v>
      </c>
      <c r="V4805" cm="1">
        <f t="array" ref="V4805">IF(E4805&lt;&gt;"CAPTURE",0,SUMPRODUCT((MDR_Rates!$A$2:$A$10=F4805)*(G4805&gt;MDR_Rates!$B$2:$B$10)*((MDR_Rates!$C$2:$C$10="")+(G4805&lt;=MDR_Rates!$C$2:$C$10))*MDR_Rates!$D$2:$D$10))</f>
        <v>0</v>
      </c>
      <c r="W4805">
        <f t="shared" si="903"/>
        <v>0</v>
      </c>
      <c r="X4805">
        <f t="shared" si="904"/>
        <v>0</v>
      </c>
      <c r="Y4805">
        <f t="shared" si="905"/>
        <v>0</v>
      </c>
      <c r="Z4805">
        <f t="shared" si="906"/>
        <v>0</v>
      </c>
      <c r="AG4805" t="str">
        <f t="shared" si="907"/>
        <v/>
      </c>
      <c r="AI4805" t="str">
        <f t="shared" si="908"/>
        <v/>
      </c>
      <c r="AJ4805" t="str">
        <f t="shared" si="909"/>
        <v/>
      </c>
      <c r="AK4805" t="str">
        <f t="shared" si="910"/>
        <v>ORD26002002</v>
      </c>
      <c r="AL4805">
        <f>IF(E4805&lt;&gt;"CAPTURE","",COUNTIF(Orders!$H:$H,AK4805))</f>
        <v>1</v>
      </c>
      <c r="AP4805" t="str">
        <f t="shared" si="911"/>
        <v>Matched to Order</v>
      </c>
      <c r="AQ4805">
        <f>IF(COUNTIF($A$2:A4805,A4805)=1,1,0)</f>
        <v>1</v>
      </c>
    </row>
    <row r="4806" spans="1:43" x14ac:dyDescent="0.3">
      <c r="A4806" t="s">
        <v>17376</v>
      </c>
      <c r="C4806" t="s">
        <v>4031</v>
      </c>
      <c r="D4806" s="1">
        <v>46291</v>
      </c>
      <c r="E4806" t="s">
        <v>11819</v>
      </c>
      <c r="F4806" t="s">
        <v>17</v>
      </c>
      <c r="G4806">
        <v>7999</v>
      </c>
      <c r="H4806">
        <v>127.98</v>
      </c>
      <c r="I4806">
        <v>23.04</v>
      </c>
      <c r="J4806">
        <v>7847.98</v>
      </c>
      <c r="K4806" s="1">
        <v>46293</v>
      </c>
      <c r="L4806" t="s">
        <v>17309</v>
      </c>
      <c r="M4806">
        <f t="shared" si="900"/>
        <v>1</v>
      </c>
      <c r="N4806">
        <f>COUNTIF(Orders!$A:$A,C4806)</f>
        <v>1</v>
      </c>
      <c r="P4806">
        <f>COUNTIF(Orders!$H:$H,UPPER(SUBSTITUTE(TRIM(C4806),"-","")))</f>
        <v>1</v>
      </c>
      <c r="R4806" t="str">
        <f t="shared" si="901"/>
        <v>Matched Order Reference</v>
      </c>
      <c r="S4806">
        <f t="shared" si="902"/>
        <v>1</v>
      </c>
      <c r="V4806" cm="1">
        <f t="array" ref="V4806">IF(E4806&lt;&gt;"CAPTURE",0,SUMPRODUCT((MDR_Rates!$A$2:$A$10=F4806)*(G4806&gt;MDR_Rates!$B$2:$B$10)*((MDR_Rates!$C$2:$C$10="")+(G4806&lt;=MDR_Rates!$C$2:$C$10))*MDR_Rates!$D$2:$D$10))</f>
        <v>1.6</v>
      </c>
      <c r="W4806">
        <f t="shared" si="903"/>
        <v>127.98</v>
      </c>
      <c r="X4806">
        <f t="shared" si="904"/>
        <v>23.04</v>
      </c>
      <c r="Y4806">
        <f t="shared" si="905"/>
        <v>0</v>
      </c>
      <c r="Z4806">
        <f t="shared" si="906"/>
        <v>0</v>
      </c>
      <c r="AG4806" t="str">
        <f t="shared" si="907"/>
        <v/>
      </c>
      <c r="AI4806" t="str">
        <f t="shared" si="908"/>
        <v/>
      </c>
      <c r="AJ4806" t="str">
        <f t="shared" si="909"/>
        <v/>
      </c>
      <c r="AK4806" t="str">
        <f t="shared" si="910"/>
        <v>ORD26002018</v>
      </c>
      <c r="AL4806">
        <f>IF(E4806&lt;&gt;"CAPTURE","",COUNTIF(Orders!$H:$H,AK4806))</f>
        <v>1</v>
      </c>
      <c r="AP4806" t="str">
        <f t="shared" si="911"/>
        <v>Matched to Order</v>
      </c>
      <c r="AQ4806">
        <f>IF(COUNTIF($A$2:A4806,A4806)=1,1,0)</f>
        <v>1</v>
      </c>
    </row>
    <row r="4807" spans="1:43" x14ac:dyDescent="0.3">
      <c r="A4807" t="s">
        <v>17377</v>
      </c>
      <c r="C4807" t="s">
        <v>4173</v>
      </c>
      <c r="D4807" s="1">
        <v>46291</v>
      </c>
      <c r="E4807" t="s">
        <v>11819</v>
      </c>
      <c r="F4807" t="s">
        <v>17</v>
      </c>
      <c r="G4807">
        <v>1299</v>
      </c>
      <c r="H4807">
        <v>23.38</v>
      </c>
      <c r="I4807">
        <v>4.21</v>
      </c>
      <c r="J4807">
        <v>1271.4100000000001</v>
      </c>
      <c r="K4807" s="1">
        <v>46293</v>
      </c>
      <c r="L4807" t="s">
        <v>17309</v>
      </c>
      <c r="M4807">
        <f t="shared" si="900"/>
        <v>1</v>
      </c>
      <c r="N4807">
        <f>COUNTIF(Orders!$A:$A,C4807)</f>
        <v>1</v>
      </c>
      <c r="P4807">
        <f>COUNTIF(Orders!$H:$H,UPPER(SUBSTITUTE(TRIM(C4807),"-","")))</f>
        <v>1</v>
      </c>
      <c r="R4807" t="str">
        <f t="shared" si="901"/>
        <v>Matched Order Reference</v>
      </c>
      <c r="S4807">
        <f t="shared" si="902"/>
        <v>1</v>
      </c>
      <c r="V4807" cm="1">
        <f t="array" ref="V4807">IF(E4807&lt;&gt;"CAPTURE",0,SUMPRODUCT((MDR_Rates!$A$2:$A$10=F4807)*(G4807&gt;MDR_Rates!$B$2:$B$10)*((MDR_Rates!$C$2:$C$10="")+(G4807&lt;=MDR_Rates!$C$2:$C$10))*MDR_Rates!$D$2:$D$10))</f>
        <v>1.8</v>
      </c>
      <c r="W4807">
        <f t="shared" si="903"/>
        <v>23.38</v>
      </c>
      <c r="X4807">
        <f t="shared" si="904"/>
        <v>4.21</v>
      </c>
      <c r="Y4807">
        <f t="shared" si="905"/>
        <v>0</v>
      </c>
      <c r="Z4807">
        <f t="shared" si="906"/>
        <v>0</v>
      </c>
      <c r="AG4807" t="str">
        <f t="shared" si="907"/>
        <v/>
      </c>
      <c r="AI4807" t="str">
        <f t="shared" si="908"/>
        <v/>
      </c>
      <c r="AJ4807" t="str">
        <f t="shared" si="909"/>
        <v/>
      </c>
      <c r="AK4807" t="str">
        <f t="shared" si="910"/>
        <v>ORD26002090</v>
      </c>
      <c r="AL4807">
        <f>IF(E4807&lt;&gt;"CAPTURE","",COUNTIF(Orders!$H:$H,AK4807))</f>
        <v>1</v>
      </c>
      <c r="AP4807" t="str">
        <f t="shared" si="911"/>
        <v>Matched to Order</v>
      </c>
      <c r="AQ4807">
        <f>IF(COUNTIF($A$2:A4807,A4807)=1,1,0)</f>
        <v>1</v>
      </c>
    </row>
    <row r="4808" spans="1:43" x14ac:dyDescent="0.3">
      <c r="A4808" t="s">
        <v>17378</v>
      </c>
      <c r="C4808" t="s">
        <v>4211</v>
      </c>
      <c r="D4808" s="1">
        <v>46291</v>
      </c>
      <c r="E4808" t="s">
        <v>11819</v>
      </c>
      <c r="F4808" t="s">
        <v>44</v>
      </c>
      <c r="G4808">
        <v>3499</v>
      </c>
      <c r="H4808">
        <v>59.48</v>
      </c>
      <c r="I4808">
        <v>10.71</v>
      </c>
      <c r="J4808">
        <v>3428.81</v>
      </c>
      <c r="K4808" s="1">
        <v>46293</v>
      </c>
      <c r="L4808" t="s">
        <v>17309</v>
      </c>
      <c r="M4808">
        <f t="shared" si="900"/>
        <v>1</v>
      </c>
      <c r="N4808">
        <f>COUNTIF(Orders!$A:$A,C4808)</f>
        <v>1</v>
      </c>
      <c r="P4808">
        <f>COUNTIF(Orders!$H:$H,UPPER(SUBSTITUTE(TRIM(C4808),"-","")))</f>
        <v>1</v>
      </c>
      <c r="R4808" t="str">
        <f t="shared" si="901"/>
        <v>Matched Order Reference</v>
      </c>
      <c r="S4808">
        <f t="shared" si="902"/>
        <v>1</v>
      </c>
      <c r="V4808" cm="1">
        <f t="array" ref="V4808">IF(E4808&lt;&gt;"CAPTURE",0,SUMPRODUCT((MDR_Rates!$A$2:$A$10=F4808)*(G4808&gt;MDR_Rates!$B$2:$B$10)*((MDR_Rates!$C$2:$C$10="")+(G4808&lt;=MDR_Rates!$C$2:$C$10))*MDR_Rates!$D$2:$D$10))</f>
        <v>1.7</v>
      </c>
      <c r="W4808">
        <f t="shared" si="903"/>
        <v>59.48</v>
      </c>
      <c r="X4808">
        <f t="shared" si="904"/>
        <v>10.71</v>
      </c>
      <c r="Y4808">
        <f t="shared" si="905"/>
        <v>0</v>
      </c>
      <c r="Z4808">
        <f t="shared" si="906"/>
        <v>0</v>
      </c>
      <c r="AG4808" t="str">
        <f t="shared" si="907"/>
        <v/>
      </c>
      <c r="AI4808" t="str">
        <f t="shared" si="908"/>
        <v/>
      </c>
      <c r="AJ4808" t="str">
        <f t="shared" si="909"/>
        <v/>
      </c>
      <c r="AK4808" t="str">
        <f t="shared" si="910"/>
        <v>ORD26002109</v>
      </c>
      <c r="AL4808">
        <f>IF(E4808&lt;&gt;"CAPTURE","",COUNTIF(Orders!$H:$H,AK4808))</f>
        <v>1</v>
      </c>
      <c r="AP4808" t="str">
        <f t="shared" si="911"/>
        <v>Matched to Order</v>
      </c>
      <c r="AQ4808">
        <f>IF(COUNTIF($A$2:A4808,A4808)=1,1,0)</f>
        <v>1</v>
      </c>
    </row>
    <row r="4809" spans="1:43" x14ac:dyDescent="0.3">
      <c r="A4809" t="s">
        <v>17379</v>
      </c>
      <c r="C4809" t="s">
        <v>17380</v>
      </c>
      <c r="D4809" s="1">
        <v>46291</v>
      </c>
      <c r="E4809" t="s">
        <v>11819</v>
      </c>
      <c r="F4809" t="s">
        <v>9</v>
      </c>
      <c r="G4809">
        <v>2499</v>
      </c>
      <c r="H4809">
        <v>7.5</v>
      </c>
      <c r="I4809">
        <v>1.35</v>
      </c>
      <c r="J4809">
        <v>2490.15</v>
      </c>
      <c r="K4809" s="1">
        <v>46293</v>
      </c>
      <c r="L4809" t="s">
        <v>17309</v>
      </c>
      <c r="M4809">
        <f t="shared" si="900"/>
        <v>1</v>
      </c>
      <c r="N4809">
        <f>COUNTIF(Orders!$A:$A,C4809)</f>
        <v>0</v>
      </c>
      <c r="P4809">
        <f>COUNTIF(Orders!$H:$H,UPPER(SUBSTITUTE(TRIM(C4809),"-","")))</f>
        <v>1</v>
      </c>
      <c r="R4809" t="str">
        <f t="shared" si="901"/>
        <v>Matched Order Reference</v>
      </c>
      <c r="S4809">
        <f t="shared" si="902"/>
        <v>1</v>
      </c>
      <c r="V4809" cm="1">
        <f t="array" ref="V4809">IF(E4809&lt;&gt;"CAPTURE",0,SUMPRODUCT((MDR_Rates!$A$2:$A$10=F4809)*(G4809&gt;MDR_Rates!$B$2:$B$10)*((MDR_Rates!$C$2:$C$10="")+(G4809&lt;=MDR_Rates!$C$2:$C$10))*MDR_Rates!$D$2:$D$10))</f>
        <v>0.3</v>
      </c>
      <c r="W4809">
        <f t="shared" si="903"/>
        <v>7.5</v>
      </c>
      <c r="X4809">
        <f t="shared" si="904"/>
        <v>1.35</v>
      </c>
      <c r="Y4809">
        <f t="shared" si="905"/>
        <v>0</v>
      </c>
      <c r="Z4809">
        <f t="shared" si="906"/>
        <v>0</v>
      </c>
      <c r="AG4809" t="str">
        <f t="shared" si="907"/>
        <v/>
      </c>
      <c r="AI4809" t="str">
        <f t="shared" si="908"/>
        <v/>
      </c>
      <c r="AJ4809" t="str">
        <f t="shared" si="909"/>
        <v/>
      </c>
      <c r="AK4809" t="str">
        <f t="shared" si="910"/>
        <v>ORD26002138</v>
      </c>
      <c r="AL4809">
        <f>IF(E4809&lt;&gt;"CAPTURE","",COUNTIF(Orders!$H:$H,AK4809))</f>
        <v>1</v>
      </c>
      <c r="AP4809" t="str">
        <f t="shared" si="911"/>
        <v>Matched to Order</v>
      </c>
      <c r="AQ4809">
        <f>IF(COUNTIF($A$2:A4809,A4809)=1,1,0)</f>
        <v>1</v>
      </c>
    </row>
    <row r="4810" spans="1:43" x14ac:dyDescent="0.3">
      <c r="A4810" t="s">
        <v>17381</v>
      </c>
      <c r="C4810" t="s">
        <v>4274</v>
      </c>
      <c r="D4810" s="1">
        <v>46291</v>
      </c>
      <c r="E4810" t="s">
        <v>11819</v>
      </c>
      <c r="F4810" t="s">
        <v>33</v>
      </c>
      <c r="G4810">
        <v>4798</v>
      </c>
      <c r="H4810">
        <v>57.58</v>
      </c>
      <c r="I4810">
        <v>10.36</v>
      </c>
      <c r="J4810">
        <v>4730.0600000000004</v>
      </c>
      <c r="K4810" s="1">
        <v>46293</v>
      </c>
      <c r="L4810" t="s">
        <v>17309</v>
      </c>
      <c r="M4810">
        <f t="shared" si="900"/>
        <v>1</v>
      </c>
      <c r="N4810">
        <f>COUNTIF(Orders!$A:$A,C4810)</f>
        <v>1</v>
      </c>
      <c r="P4810">
        <f>COUNTIF(Orders!$H:$H,UPPER(SUBSTITUTE(TRIM(C4810),"-","")))</f>
        <v>1</v>
      </c>
      <c r="R4810" t="str">
        <f t="shared" si="901"/>
        <v>Matched Order Reference</v>
      </c>
      <c r="S4810">
        <f t="shared" si="902"/>
        <v>1</v>
      </c>
      <c r="V4810" cm="1">
        <f t="array" ref="V4810">IF(E4810&lt;&gt;"CAPTURE",0,SUMPRODUCT((MDR_Rates!$A$2:$A$10=F4810)*(G4810&gt;MDR_Rates!$B$2:$B$10)*((MDR_Rates!$C$2:$C$10="")+(G4810&lt;=MDR_Rates!$C$2:$C$10))*MDR_Rates!$D$2:$D$10))</f>
        <v>1.2</v>
      </c>
      <c r="W4810">
        <f t="shared" si="903"/>
        <v>57.58</v>
      </c>
      <c r="X4810">
        <f t="shared" si="904"/>
        <v>10.36</v>
      </c>
      <c r="Y4810">
        <f t="shared" si="905"/>
        <v>0</v>
      </c>
      <c r="Z4810">
        <f t="shared" si="906"/>
        <v>0</v>
      </c>
      <c r="AG4810" t="str">
        <f t="shared" si="907"/>
        <v/>
      </c>
      <c r="AI4810" t="str">
        <f t="shared" si="908"/>
        <v/>
      </c>
      <c r="AJ4810" t="str">
        <f t="shared" si="909"/>
        <v/>
      </c>
      <c r="AK4810" t="str">
        <f t="shared" si="910"/>
        <v>ORD26002141</v>
      </c>
      <c r="AL4810">
        <f>IF(E4810&lt;&gt;"CAPTURE","",COUNTIF(Orders!$H:$H,AK4810))</f>
        <v>1</v>
      </c>
      <c r="AP4810" t="str">
        <f t="shared" si="911"/>
        <v>Matched to Order</v>
      </c>
      <c r="AQ4810">
        <f>IF(COUNTIF($A$2:A4810,A4810)=1,1,0)</f>
        <v>1</v>
      </c>
    </row>
    <row r="4811" spans="1:43" x14ac:dyDescent="0.3">
      <c r="A4811" t="s">
        <v>17382</v>
      </c>
      <c r="C4811" t="s">
        <v>4448</v>
      </c>
      <c r="D4811" s="1">
        <v>46291</v>
      </c>
      <c r="E4811" t="s">
        <v>11819</v>
      </c>
      <c r="F4811" t="s">
        <v>9</v>
      </c>
      <c r="G4811">
        <v>3197</v>
      </c>
      <c r="H4811">
        <v>9.59</v>
      </c>
      <c r="I4811">
        <v>1.73</v>
      </c>
      <c r="J4811">
        <v>3185.68</v>
      </c>
      <c r="K4811" s="1">
        <v>46293</v>
      </c>
      <c r="L4811" t="s">
        <v>17309</v>
      </c>
      <c r="M4811">
        <f t="shared" si="900"/>
        <v>1</v>
      </c>
      <c r="N4811">
        <f>COUNTIF(Orders!$A:$A,C4811)</f>
        <v>1</v>
      </c>
      <c r="P4811">
        <f>COUNTIF(Orders!$H:$H,UPPER(SUBSTITUTE(TRIM(C4811),"-","")))</f>
        <v>1</v>
      </c>
      <c r="R4811" t="str">
        <f t="shared" si="901"/>
        <v>Matched Order Reference</v>
      </c>
      <c r="S4811">
        <f t="shared" si="902"/>
        <v>1</v>
      </c>
      <c r="V4811" cm="1">
        <f t="array" ref="V4811">IF(E4811&lt;&gt;"CAPTURE",0,SUMPRODUCT((MDR_Rates!$A$2:$A$10=F4811)*(G4811&gt;MDR_Rates!$B$2:$B$10)*((MDR_Rates!$C$2:$C$10="")+(G4811&lt;=MDR_Rates!$C$2:$C$10))*MDR_Rates!$D$2:$D$10))</f>
        <v>0.3</v>
      </c>
      <c r="W4811">
        <f t="shared" si="903"/>
        <v>9.59</v>
      </c>
      <c r="X4811">
        <f t="shared" si="904"/>
        <v>1.73</v>
      </c>
      <c r="Y4811">
        <f t="shared" si="905"/>
        <v>0</v>
      </c>
      <c r="Z4811">
        <f t="shared" si="906"/>
        <v>0</v>
      </c>
      <c r="AG4811" t="str">
        <f t="shared" si="907"/>
        <v/>
      </c>
      <c r="AI4811" t="str">
        <f t="shared" si="908"/>
        <v/>
      </c>
      <c r="AJ4811" t="str">
        <f t="shared" si="909"/>
        <v/>
      </c>
      <c r="AK4811" t="str">
        <f t="shared" si="910"/>
        <v>ORD26002229</v>
      </c>
      <c r="AL4811">
        <f>IF(E4811&lt;&gt;"CAPTURE","",COUNTIF(Orders!$H:$H,AK4811))</f>
        <v>1</v>
      </c>
      <c r="AP4811" t="str">
        <f t="shared" si="911"/>
        <v>Matched to Order</v>
      </c>
      <c r="AQ4811">
        <f>IF(COUNTIF($A$2:A4811,A4811)=1,1,0)</f>
        <v>1</v>
      </c>
    </row>
    <row r="4812" spans="1:43" x14ac:dyDescent="0.3">
      <c r="A4812" t="s">
        <v>17383</v>
      </c>
      <c r="C4812" t="s">
        <v>4468</v>
      </c>
      <c r="D4812" s="1">
        <v>46291</v>
      </c>
      <c r="E4812" t="s">
        <v>11819</v>
      </c>
      <c r="F4812" t="s">
        <v>17</v>
      </c>
      <c r="G4812">
        <v>3348</v>
      </c>
      <c r="H4812">
        <v>53.57</v>
      </c>
      <c r="I4812">
        <v>9.64</v>
      </c>
      <c r="J4812">
        <v>3284.79</v>
      </c>
      <c r="K4812" s="1">
        <v>46293</v>
      </c>
      <c r="L4812" t="s">
        <v>17309</v>
      </c>
      <c r="M4812">
        <f t="shared" si="900"/>
        <v>1</v>
      </c>
      <c r="N4812">
        <f>COUNTIF(Orders!$A:$A,C4812)</f>
        <v>1</v>
      </c>
      <c r="P4812">
        <f>COUNTIF(Orders!$H:$H,UPPER(SUBSTITUTE(TRIM(C4812),"-","")))</f>
        <v>1</v>
      </c>
      <c r="R4812" t="str">
        <f t="shared" si="901"/>
        <v>Matched Order Reference</v>
      </c>
      <c r="S4812">
        <f t="shared" si="902"/>
        <v>1</v>
      </c>
      <c r="V4812" cm="1">
        <f t="array" ref="V4812">IF(E4812&lt;&gt;"CAPTURE",0,SUMPRODUCT((MDR_Rates!$A$2:$A$10=F4812)*(G4812&gt;MDR_Rates!$B$2:$B$10)*((MDR_Rates!$C$2:$C$10="")+(G4812&lt;=MDR_Rates!$C$2:$C$10))*MDR_Rates!$D$2:$D$10))</f>
        <v>1.6</v>
      </c>
      <c r="W4812">
        <f t="shared" si="903"/>
        <v>53.57</v>
      </c>
      <c r="X4812">
        <f t="shared" si="904"/>
        <v>9.64</v>
      </c>
      <c r="Y4812">
        <f t="shared" si="905"/>
        <v>0</v>
      </c>
      <c r="Z4812">
        <f t="shared" si="906"/>
        <v>0</v>
      </c>
      <c r="AG4812" t="str">
        <f t="shared" si="907"/>
        <v/>
      </c>
      <c r="AI4812" t="str">
        <f t="shared" si="908"/>
        <v/>
      </c>
      <c r="AJ4812" t="str">
        <f t="shared" si="909"/>
        <v/>
      </c>
      <c r="AK4812" t="str">
        <f t="shared" si="910"/>
        <v>ORD26002239</v>
      </c>
      <c r="AL4812">
        <f>IF(E4812&lt;&gt;"CAPTURE","",COUNTIF(Orders!$H:$H,AK4812))</f>
        <v>1</v>
      </c>
      <c r="AP4812" t="str">
        <f t="shared" si="911"/>
        <v>Matched to Order</v>
      </c>
      <c r="AQ4812">
        <f>IF(COUNTIF($A$2:A4812,A4812)=1,1,0)</f>
        <v>1</v>
      </c>
    </row>
    <row r="4813" spans="1:43" x14ac:dyDescent="0.3">
      <c r="A4813" t="s">
        <v>17384</v>
      </c>
      <c r="C4813" t="s">
        <v>4577</v>
      </c>
      <c r="D4813" s="1">
        <v>46291</v>
      </c>
      <c r="E4813" t="s">
        <v>11819</v>
      </c>
      <c r="F4813" t="s">
        <v>44</v>
      </c>
      <c r="G4813">
        <v>8947</v>
      </c>
      <c r="H4813">
        <v>152.1</v>
      </c>
      <c r="I4813">
        <v>27.38</v>
      </c>
      <c r="J4813">
        <v>8767.52</v>
      </c>
      <c r="K4813" s="1">
        <v>46293</v>
      </c>
      <c r="L4813" t="s">
        <v>17309</v>
      </c>
      <c r="M4813">
        <f t="shared" si="900"/>
        <v>1</v>
      </c>
      <c r="N4813">
        <f>COUNTIF(Orders!$A:$A,C4813)</f>
        <v>1</v>
      </c>
      <c r="P4813">
        <f>COUNTIF(Orders!$H:$H,UPPER(SUBSTITUTE(TRIM(C4813),"-","")))</f>
        <v>1</v>
      </c>
      <c r="R4813" t="str">
        <f t="shared" si="901"/>
        <v>Matched Order Reference</v>
      </c>
      <c r="S4813">
        <f t="shared" si="902"/>
        <v>1</v>
      </c>
      <c r="V4813" cm="1">
        <f t="array" ref="V4813">IF(E4813&lt;&gt;"CAPTURE",0,SUMPRODUCT((MDR_Rates!$A$2:$A$10=F4813)*(G4813&gt;MDR_Rates!$B$2:$B$10)*((MDR_Rates!$C$2:$C$10="")+(G4813&lt;=MDR_Rates!$C$2:$C$10))*MDR_Rates!$D$2:$D$10))</f>
        <v>1.7</v>
      </c>
      <c r="W4813">
        <f t="shared" si="903"/>
        <v>152.1</v>
      </c>
      <c r="X4813">
        <f t="shared" si="904"/>
        <v>27.38</v>
      </c>
      <c r="Y4813">
        <f t="shared" si="905"/>
        <v>0</v>
      </c>
      <c r="Z4813">
        <f t="shared" si="906"/>
        <v>0</v>
      </c>
      <c r="AG4813" t="str">
        <f t="shared" si="907"/>
        <v/>
      </c>
      <c r="AI4813" t="str">
        <f t="shared" si="908"/>
        <v/>
      </c>
      <c r="AJ4813" t="str">
        <f t="shared" si="909"/>
        <v/>
      </c>
      <c r="AK4813" t="str">
        <f t="shared" si="910"/>
        <v>ORD26002294</v>
      </c>
      <c r="AL4813">
        <f>IF(E4813&lt;&gt;"CAPTURE","",COUNTIF(Orders!$H:$H,AK4813))</f>
        <v>1</v>
      </c>
      <c r="AP4813" t="str">
        <f t="shared" si="911"/>
        <v>Matched to Order</v>
      </c>
      <c r="AQ4813">
        <f>IF(COUNTIF($A$2:A4813,A4813)=1,1,0)</f>
        <v>1</v>
      </c>
    </row>
    <row r="4814" spans="1:43" x14ac:dyDescent="0.3">
      <c r="A4814" t="s">
        <v>17385</v>
      </c>
      <c r="C4814" t="s">
        <v>4629</v>
      </c>
      <c r="D4814" s="1">
        <v>46291</v>
      </c>
      <c r="E4814" t="s">
        <v>11819</v>
      </c>
      <c r="F4814" t="s">
        <v>9</v>
      </c>
      <c r="G4814">
        <v>1499</v>
      </c>
      <c r="H4814">
        <v>0</v>
      </c>
      <c r="I4814">
        <v>0</v>
      </c>
      <c r="J4814">
        <v>1499</v>
      </c>
      <c r="K4814" s="1">
        <v>46293</v>
      </c>
      <c r="L4814" t="s">
        <v>17309</v>
      </c>
      <c r="M4814">
        <f t="shared" si="900"/>
        <v>1</v>
      </c>
      <c r="N4814">
        <f>COUNTIF(Orders!$A:$A,C4814)</f>
        <v>1</v>
      </c>
      <c r="P4814">
        <f>COUNTIF(Orders!$H:$H,UPPER(SUBSTITUTE(TRIM(C4814),"-","")))</f>
        <v>1</v>
      </c>
      <c r="R4814" t="str">
        <f t="shared" si="901"/>
        <v>Matched Order Reference</v>
      </c>
      <c r="S4814">
        <f t="shared" si="902"/>
        <v>1</v>
      </c>
      <c r="V4814" cm="1">
        <f t="array" ref="V4814">IF(E4814&lt;&gt;"CAPTURE",0,SUMPRODUCT((MDR_Rates!$A$2:$A$10=F4814)*(G4814&gt;MDR_Rates!$B$2:$B$10)*((MDR_Rates!$C$2:$C$10="")+(G4814&lt;=MDR_Rates!$C$2:$C$10))*MDR_Rates!$D$2:$D$10))</f>
        <v>0</v>
      </c>
      <c r="W4814">
        <f t="shared" si="903"/>
        <v>0</v>
      </c>
      <c r="X4814">
        <f t="shared" si="904"/>
        <v>0</v>
      </c>
      <c r="Y4814">
        <f t="shared" si="905"/>
        <v>0</v>
      </c>
      <c r="Z4814">
        <f t="shared" si="906"/>
        <v>0</v>
      </c>
      <c r="AG4814" t="str">
        <f t="shared" si="907"/>
        <v/>
      </c>
      <c r="AI4814" t="str">
        <f t="shared" si="908"/>
        <v/>
      </c>
      <c r="AJ4814" t="str">
        <f t="shared" si="909"/>
        <v/>
      </c>
      <c r="AK4814" t="str">
        <f t="shared" si="910"/>
        <v>ORD26002320</v>
      </c>
      <c r="AL4814">
        <f>IF(E4814&lt;&gt;"CAPTURE","",COUNTIF(Orders!$H:$H,AK4814))</f>
        <v>1</v>
      </c>
      <c r="AP4814" t="str">
        <f t="shared" si="911"/>
        <v>Matched to Order</v>
      </c>
      <c r="AQ4814">
        <f>IF(COUNTIF($A$2:A4814,A4814)=1,1,0)</f>
        <v>1</v>
      </c>
    </row>
    <row r="4815" spans="1:43" x14ac:dyDescent="0.3">
      <c r="A4815" t="s">
        <v>17386</v>
      </c>
      <c r="C4815" t="s">
        <v>4643</v>
      </c>
      <c r="D4815" s="1">
        <v>46291</v>
      </c>
      <c r="E4815" t="s">
        <v>11819</v>
      </c>
      <c r="F4815" t="s">
        <v>17</v>
      </c>
      <c r="G4815">
        <v>1299</v>
      </c>
      <c r="H4815">
        <v>23.38</v>
      </c>
      <c r="I4815">
        <v>4.21</v>
      </c>
      <c r="J4815">
        <v>1271.4100000000001</v>
      </c>
      <c r="K4815" s="1">
        <v>46293</v>
      </c>
      <c r="L4815" t="s">
        <v>17309</v>
      </c>
      <c r="M4815">
        <f t="shared" si="900"/>
        <v>1</v>
      </c>
      <c r="N4815">
        <f>COUNTIF(Orders!$A:$A,C4815)</f>
        <v>1</v>
      </c>
      <c r="P4815">
        <f>COUNTIF(Orders!$H:$H,UPPER(SUBSTITUTE(TRIM(C4815),"-","")))</f>
        <v>1</v>
      </c>
      <c r="R4815" t="str">
        <f t="shared" si="901"/>
        <v>Matched Order Reference</v>
      </c>
      <c r="S4815">
        <f t="shared" si="902"/>
        <v>1</v>
      </c>
      <c r="V4815" cm="1">
        <f t="array" ref="V4815">IF(E4815&lt;&gt;"CAPTURE",0,SUMPRODUCT((MDR_Rates!$A$2:$A$10=F4815)*(G4815&gt;MDR_Rates!$B$2:$B$10)*((MDR_Rates!$C$2:$C$10="")+(G4815&lt;=MDR_Rates!$C$2:$C$10))*MDR_Rates!$D$2:$D$10))</f>
        <v>1.8</v>
      </c>
      <c r="W4815">
        <f t="shared" si="903"/>
        <v>23.38</v>
      </c>
      <c r="X4815">
        <f t="shared" si="904"/>
        <v>4.21</v>
      </c>
      <c r="Y4815">
        <f t="shared" si="905"/>
        <v>0</v>
      </c>
      <c r="Z4815">
        <f t="shared" si="906"/>
        <v>0</v>
      </c>
      <c r="AG4815" t="str">
        <f t="shared" si="907"/>
        <v/>
      </c>
      <c r="AI4815" t="str">
        <f t="shared" si="908"/>
        <v/>
      </c>
      <c r="AJ4815" t="str">
        <f t="shared" si="909"/>
        <v/>
      </c>
      <c r="AK4815" t="str">
        <f t="shared" si="910"/>
        <v>ORD26002327</v>
      </c>
      <c r="AL4815">
        <f>IF(E4815&lt;&gt;"CAPTURE","",COUNTIF(Orders!$H:$H,AK4815))</f>
        <v>1</v>
      </c>
      <c r="AP4815" t="str">
        <f t="shared" si="911"/>
        <v>Matched to Order</v>
      </c>
      <c r="AQ4815">
        <f>IF(COUNTIF($A$2:A4815,A4815)=1,1,0)</f>
        <v>1</v>
      </c>
    </row>
    <row r="4816" spans="1:43" x14ac:dyDescent="0.3">
      <c r="A4816" t="s">
        <v>17387</v>
      </c>
      <c r="C4816" t="s">
        <v>4686</v>
      </c>
      <c r="D4816" s="1">
        <v>46291</v>
      </c>
      <c r="E4816" t="s">
        <v>11819</v>
      </c>
      <c r="F4816" t="s">
        <v>9</v>
      </c>
      <c r="G4816">
        <v>599</v>
      </c>
      <c r="H4816">
        <v>0</v>
      </c>
      <c r="I4816">
        <v>0</v>
      </c>
      <c r="J4816">
        <v>599</v>
      </c>
      <c r="K4816" s="1">
        <v>46293</v>
      </c>
      <c r="L4816" t="s">
        <v>17309</v>
      </c>
      <c r="M4816">
        <f t="shared" si="900"/>
        <v>1</v>
      </c>
      <c r="N4816">
        <f>COUNTIF(Orders!$A:$A,C4816)</f>
        <v>1</v>
      </c>
      <c r="P4816">
        <f>COUNTIF(Orders!$H:$H,UPPER(SUBSTITUTE(TRIM(C4816),"-","")))</f>
        <v>1</v>
      </c>
      <c r="R4816" t="str">
        <f t="shared" si="901"/>
        <v>Matched Order Reference</v>
      </c>
      <c r="S4816">
        <f t="shared" si="902"/>
        <v>1</v>
      </c>
      <c r="V4816" cm="1">
        <f t="array" ref="V4816">IF(E4816&lt;&gt;"CAPTURE",0,SUMPRODUCT((MDR_Rates!$A$2:$A$10=F4816)*(G4816&gt;MDR_Rates!$B$2:$B$10)*((MDR_Rates!$C$2:$C$10="")+(G4816&lt;=MDR_Rates!$C$2:$C$10))*MDR_Rates!$D$2:$D$10))</f>
        <v>0</v>
      </c>
      <c r="W4816">
        <f t="shared" si="903"/>
        <v>0</v>
      </c>
      <c r="X4816">
        <f t="shared" si="904"/>
        <v>0</v>
      </c>
      <c r="Y4816">
        <f t="shared" si="905"/>
        <v>0</v>
      </c>
      <c r="Z4816">
        <f t="shared" si="906"/>
        <v>0</v>
      </c>
      <c r="AG4816" t="str">
        <f t="shared" si="907"/>
        <v/>
      </c>
      <c r="AI4816" t="str">
        <f t="shared" si="908"/>
        <v/>
      </c>
      <c r="AJ4816" t="str">
        <f t="shared" si="909"/>
        <v/>
      </c>
      <c r="AK4816" t="str">
        <f t="shared" si="910"/>
        <v>ORD26002349</v>
      </c>
      <c r="AL4816">
        <f>IF(E4816&lt;&gt;"CAPTURE","",COUNTIF(Orders!$H:$H,AK4816))</f>
        <v>1</v>
      </c>
      <c r="AP4816" t="str">
        <f t="shared" si="911"/>
        <v>Matched to Order</v>
      </c>
      <c r="AQ4816">
        <f>IF(COUNTIF($A$2:A4816,A4816)=1,1,0)</f>
        <v>1</v>
      </c>
    </row>
    <row r="4817" spans="1:43" x14ac:dyDescent="0.3">
      <c r="A4817" t="s">
        <v>17388</v>
      </c>
      <c r="C4817" t="s">
        <v>4720</v>
      </c>
      <c r="D4817" s="1">
        <v>46291</v>
      </c>
      <c r="E4817" t="s">
        <v>11819</v>
      </c>
      <c r="F4817" t="s">
        <v>17</v>
      </c>
      <c r="G4817">
        <v>4397</v>
      </c>
      <c r="H4817">
        <v>70.349999999999994</v>
      </c>
      <c r="I4817">
        <v>12.66</v>
      </c>
      <c r="J4817">
        <v>4313.99</v>
      </c>
      <c r="K4817" s="1">
        <v>46293</v>
      </c>
      <c r="L4817" t="s">
        <v>17309</v>
      </c>
      <c r="M4817">
        <f t="shared" si="900"/>
        <v>1</v>
      </c>
      <c r="N4817">
        <f>COUNTIF(Orders!$A:$A,C4817)</f>
        <v>1</v>
      </c>
      <c r="P4817">
        <f>COUNTIF(Orders!$H:$H,UPPER(SUBSTITUTE(TRIM(C4817),"-","")))</f>
        <v>1</v>
      </c>
      <c r="R4817" t="str">
        <f t="shared" si="901"/>
        <v>Matched Order Reference</v>
      </c>
      <c r="S4817">
        <f t="shared" si="902"/>
        <v>1</v>
      </c>
      <c r="V4817" cm="1">
        <f t="array" ref="V4817">IF(E4817&lt;&gt;"CAPTURE",0,SUMPRODUCT((MDR_Rates!$A$2:$A$10=F4817)*(G4817&gt;MDR_Rates!$B$2:$B$10)*((MDR_Rates!$C$2:$C$10="")+(G4817&lt;=MDR_Rates!$C$2:$C$10))*MDR_Rates!$D$2:$D$10))</f>
        <v>1.6</v>
      </c>
      <c r="W4817">
        <f t="shared" si="903"/>
        <v>70.349999999999994</v>
      </c>
      <c r="X4817">
        <f t="shared" si="904"/>
        <v>12.66</v>
      </c>
      <c r="Y4817">
        <f t="shared" si="905"/>
        <v>0</v>
      </c>
      <c r="Z4817">
        <f t="shared" si="906"/>
        <v>0</v>
      </c>
      <c r="AG4817" t="str">
        <f t="shared" si="907"/>
        <v/>
      </c>
      <c r="AI4817" t="str">
        <f t="shared" si="908"/>
        <v/>
      </c>
      <c r="AJ4817" t="str">
        <f t="shared" si="909"/>
        <v/>
      </c>
      <c r="AK4817" t="str">
        <f t="shared" si="910"/>
        <v>ORD26002366</v>
      </c>
      <c r="AL4817">
        <f>IF(E4817&lt;&gt;"CAPTURE","",COUNTIF(Orders!$H:$H,AK4817))</f>
        <v>1</v>
      </c>
      <c r="AP4817" t="str">
        <f t="shared" si="911"/>
        <v>Matched to Order</v>
      </c>
      <c r="AQ4817">
        <f>IF(COUNTIF($A$2:A4817,A4817)=1,1,0)</f>
        <v>1</v>
      </c>
    </row>
    <row r="4818" spans="1:43" x14ac:dyDescent="0.3">
      <c r="A4818" t="s">
        <v>17389</v>
      </c>
      <c r="C4818" t="s">
        <v>4749</v>
      </c>
      <c r="D4818" s="1">
        <v>46291</v>
      </c>
      <c r="E4818" t="s">
        <v>11819</v>
      </c>
      <c r="F4818" t="s">
        <v>9</v>
      </c>
      <c r="G4818">
        <v>698</v>
      </c>
      <c r="H4818">
        <v>0</v>
      </c>
      <c r="I4818">
        <v>0</v>
      </c>
      <c r="J4818">
        <v>698</v>
      </c>
      <c r="K4818" s="1">
        <v>46293</v>
      </c>
      <c r="L4818" t="s">
        <v>17309</v>
      </c>
      <c r="M4818">
        <f t="shared" si="900"/>
        <v>1</v>
      </c>
      <c r="N4818">
        <f>COUNTIF(Orders!$A:$A,C4818)</f>
        <v>1</v>
      </c>
      <c r="P4818">
        <f>COUNTIF(Orders!$H:$H,UPPER(SUBSTITUTE(TRIM(C4818),"-","")))</f>
        <v>1</v>
      </c>
      <c r="R4818" t="str">
        <f t="shared" si="901"/>
        <v>Matched Order Reference</v>
      </c>
      <c r="S4818">
        <f t="shared" si="902"/>
        <v>1</v>
      </c>
      <c r="V4818" cm="1">
        <f t="array" ref="V4818">IF(E4818&lt;&gt;"CAPTURE",0,SUMPRODUCT((MDR_Rates!$A$2:$A$10=F4818)*(G4818&gt;MDR_Rates!$B$2:$B$10)*((MDR_Rates!$C$2:$C$10="")+(G4818&lt;=MDR_Rates!$C$2:$C$10))*MDR_Rates!$D$2:$D$10))</f>
        <v>0</v>
      </c>
      <c r="W4818">
        <f t="shared" si="903"/>
        <v>0</v>
      </c>
      <c r="X4818">
        <f t="shared" si="904"/>
        <v>0</v>
      </c>
      <c r="Y4818">
        <f t="shared" si="905"/>
        <v>0</v>
      </c>
      <c r="Z4818">
        <f t="shared" si="906"/>
        <v>0</v>
      </c>
      <c r="AG4818" t="str">
        <f t="shared" si="907"/>
        <v/>
      </c>
      <c r="AI4818" t="str">
        <f t="shared" si="908"/>
        <v/>
      </c>
      <c r="AJ4818" t="str">
        <f t="shared" si="909"/>
        <v/>
      </c>
      <c r="AK4818" t="str">
        <f t="shared" si="910"/>
        <v>ORD26002381</v>
      </c>
      <c r="AL4818">
        <f>IF(E4818&lt;&gt;"CAPTURE","",COUNTIF(Orders!$H:$H,AK4818))</f>
        <v>1</v>
      </c>
      <c r="AP4818" t="str">
        <f t="shared" si="911"/>
        <v>Matched to Order</v>
      </c>
      <c r="AQ4818">
        <f>IF(COUNTIF($A$2:A4818,A4818)=1,1,0)</f>
        <v>1</v>
      </c>
    </row>
    <row r="4819" spans="1:43" x14ac:dyDescent="0.3">
      <c r="A4819" t="s">
        <v>17390</v>
      </c>
      <c r="C4819" t="s">
        <v>17391</v>
      </c>
      <c r="D4819" s="1">
        <v>46291</v>
      </c>
      <c r="E4819" t="s">
        <v>11819</v>
      </c>
      <c r="F4819" t="s">
        <v>9</v>
      </c>
      <c r="G4819">
        <v>5598</v>
      </c>
      <c r="H4819">
        <v>16.79</v>
      </c>
      <c r="I4819">
        <v>3.02</v>
      </c>
      <c r="J4819">
        <v>5578.19</v>
      </c>
      <c r="K4819" s="1">
        <v>46293</v>
      </c>
      <c r="L4819" t="s">
        <v>17309</v>
      </c>
      <c r="M4819">
        <f t="shared" si="900"/>
        <v>1</v>
      </c>
      <c r="N4819">
        <f>COUNTIF(Orders!$A:$A,C4819)</f>
        <v>1</v>
      </c>
      <c r="P4819">
        <f>COUNTIF(Orders!$H:$H,UPPER(SUBSTITUTE(TRIM(C4819),"-","")))</f>
        <v>1</v>
      </c>
      <c r="R4819" t="str">
        <f t="shared" si="901"/>
        <v>Matched Order Reference</v>
      </c>
      <c r="S4819">
        <f t="shared" si="902"/>
        <v>1</v>
      </c>
      <c r="V4819" cm="1">
        <f t="array" ref="V4819">IF(E4819&lt;&gt;"CAPTURE",0,SUMPRODUCT((MDR_Rates!$A$2:$A$10=F4819)*(G4819&gt;MDR_Rates!$B$2:$B$10)*((MDR_Rates!$C$2:$C$10="")+(G4819&lt;=MDR_Rates!$C$2:$C$10))*MDR_Rates!$D$2:$D$10))</f>
        <v>0.3</v>
      </c>
      <c r="W4819">
        <f t="shared" si="903"/>
        <v>16.79</v>
      </c>
      <c r="X4819">
        <f t="shared" si="904"/>
        <v>3.02</v>
      </c>
      <c r="Y4819">
        <f t="shared" si="905"/>
        <v>0</v>
      </c>
      <c r="Z4819">
        <f t="shared" si="906"/>
        <v>0</v>
      </c>
      <c r="AG4819" t="str">
        <f t="shared" si="907"/>
        <v/>
      </c>
      <c r="AI4819" t="str">
        <f t="shared" si="908"/>
        <v/>
      </c>
      <c r="AJ4819" t="str">
        <f t="shared" si="909"/>
        <v/>
      </c>
      <c r="AK4819" t="str">
        <f t="shared" si="910"/>
        <v>ORD26002432</v>
      </c>
      <c r="AL4819">
        <f>IF(E4819&lt;&gt;"CAPTURE","",COUNTIF(Orders!$H:$H,AK4819))</f>
        <v>1</v>
      </c>
      <c r="AP4819" t="str">
        <f t="shared" si="911"/>
        <v>Matched to Order</v>
      </c>
      <c r="AQ4819">
        <f>IF(COUNTIF($A$2:A4819,A4819)=1,1,0)</f>
        <v>1</v>
      </c>
    </row>
    <row r="4820" spans="1:43" x14ac:dyDescent="0.3">
      <c r="A4820" t="s">
        <v>17392</v>
      </c>
      <c r="C4820" t="s">
        <v>17393</v>
      </c>
      <c r="D4820" s="1">
        <v>46291</v>
      </c>
      <c r="E4820" t="s">
        <v>11819</v>
      </c>
      <c r="F4820" t="s">
        <v>9</v>
      </c>
      <c r="G4820">
        <v>2999</v>
      </c>
      <c r="H4820">
        <v>9</v>
      </c>
      <c r="I4820">
        <v>1.62</v>
      </c>
      <c r="J4820">
        <v>2988.38</v>
      </c>
      <c r="K4820" s="1">
        <v>46293</v>
      </c>
      <c r="L4820" t="s">
        <v>17309</v>
      </c>
      <c r="M4820">
        <f t="shared" si="900"/>
        <v>1</v>
      </c>
      <c r="N4820">
        <f>COUNTIF(Orders!$A:$A,C4820)</f>
        <v>1</v>
      </c>
      <c r="P4820">
        <f>COUNTIF(Orders!$H:$H,UPPER(SUBSTITUTE(TRIM(C4820),"-","")))</f>
        <v>1</v>
      </c>
      <c r="R4820" t="str">
        <f t="shared" si="901"/>
        <v>Matched Order Reference</v>
      </c>
      <c r="S4820">
        <f t="shared" si="902"/>
        <v>1</v>
      </c>
      <c r="V4820" cm="1">
        <f t="array" ref="V4820">IF(E4820&lt;&gt;"CAPTURE",0,SUMPRODUCT((MDR_Rates!$A$2:$A$10=F4820)*(G4820&gt;MDR_Rates!$B$2:$B$10)*((MDR_Rates!$C$2:$C$10="")+(G4820&lt;=MDR_Rates!$C$2:$C$10))*MDR_Rates!$D$2:$D$10))</f>
        <v>0.3</v>
      </c>
      <c r="W4820">
        <f t="shared" si="903"/>
        <v>9</v>
      </c>
      <c r="X4820">
        <f t="shared" si="904"/>
        <v>1.62</v>
      </c>
      <c r="Y4820">
        <f t="shared" si="905"/>
        <v>0</v>
      </c>
      <c r="Z4820">
        <f t="shared" si="906"/>
        <v>0</v>
      </c>
      <c r="AG4820" t="str">
        <f t="shared" si="907"/>
        <v/>
      </c>
      <c r="AI4820" t="str">
        <f t="shared" si="908"/>
        <v/>
      </c>
      <c r="AJ4820" t="str">
        <f t="shared" si="909"/>
        <v/>
      </c>
      <c r="AK4820" t="str">
        <f t="shared" si="910"/>
        <v>ORD26002451</v>
      </c>
      <c r="AL4820">
        <f>IF(E4820&lt;&gt;"CAPTURE","",COUNTIF(Orders!$H:$H,AK4820))</f>
        <v>1</v>
      </c>
      <c r="AP4820" t="str">
        <f t="shared" si="911"/>
        <v>Matched to Order</v>
      </c>
      <c r="AQ4820">
        <f>IF(COUNTIF($A$2:A4820,A4820)=1,1,0)</f>
        <v>1</v>
      </c>
    </row>
    <row r="4821" spans="1:43" x14ac:dyDescent="0.3">
      <c r="A4821" t="s">
        <v>17394</v>
      </c>
      <c r="C4821" t="s">
        <v>4928</v>
      </c>
      <c r="D4821" s="1">
        <v>46291</v>
      </c>
      <c r="E4821" t="s">
        <v>11819</v>
      </c>
      <c r="F4821" t="s">
        <v>17</v>
      </c>
      <c r="G4821">
        <v>3298</v>
      </c>
      <c r="H4821">
        <v>52.77</v>
      </c>
      <c r="I4821">
        <v>9.5</v>
      </c>
      <c r="J4821">
        <v>3235.73</v>
      </c>
      <c r="K4821" s="1">
        <v>46293</v>
      </c>
      <c r="L4821" t="s">
        <v>17309</v>
      </c>
      <c r="M4821">
        <f t="shared" si="900"/>
        <v>1</v>
      </c>
      <c r="N4821">
        <f>COUNTIF(Orders!$A:$A,C4821)</f>
        <v>1</v>
      </c>
      <c r="P4821">
        <f>COUNTIF(Orders!$H:$H,UPPER(SUBSTITUTE(TRIM(C4821),"-","")))</f>
        <v>1</v>
      </c>
      <c r="R4821" t="str">
        <f t="shared" si="901"/>
        <v>Matched Order Reference</v>
      </c>
      <c r="S4821">
        <f t="shared" si="902"/>
        <v>1</v>
      </c>
      <c r="V4821" cm="1">
        <f t="array" ref="V4821">IF(E4821&lt;&gt;"CAPTURE",0,SUMPRODUCT((MDR_Rates!$A$2:$A$10=F4821)*(G4821&gt;MDR_Rates!$B$2:$B$10)*((MDR_Rates!$C$2:$C$10="")+(G4821&lt;=MDR_Rates!$C$2:$C$10))*MDR_Rates!$D$2:$D$10))</f>
        <v>1.6</v>
      </c>
      <c r="W4821">
        <f t="shared" si="903"/>
        <v>52.77</v>
      </c>
      <c r="X4821">
        <f t="shared" si="904"/>
        <v>9.5</v>
      </c>
      <c r="Y4821">
        <f t="shared" si="905"/>
        <v>0</v>
      </c>
      <c r="Z4821">
        <f t="shared" si="906"/>
        <v>0</v>
      </c>
      <c r="AG4821" t="str">
        <f t="shared" si="907"/>
        <v/>
      </c>
      <c r="AI4821" t="str">
        <f t="shared" si="908"/>
        <v/>
      </c>
      <c r="AJ4821" t="str">
        <f t="shared" si="909"/>
        <v/>
      </c>
      <c r="AK4821" t="str">
        <f t="shared" si="910"/>
        <v>ORD26002472</v>
      </c>
      <c r="AL4821">
        <f>IF(E4821&lt;&gt;"CAPTURE","",COUNTIF(Orders!$H:$H,AK4821))</f>
        <v>1</v>
      </c>
      <c r="AP4821" t="str">
        <f t="shared" si="911"/>
        <v>Matched to Order</v>
      </c>
      <c r="AQ4821">
        <f>IF(COUNTIF($A$2:A4821,A4821)=1,1,0)</f>
        <v>1</v>
      </c>
    </row>
    <row r="4822" spans="1:43" x14ac:dyDescent="0.3">
      <c r="A4822" t="s">
        <v>17395</v>
      </c>
      <c r="C4822" t="s">
        <v>4956</v>
      </c>
      <c r="D4822" s="1">
        <v>46291</v>
      </c>
      <c r="E4822" t="s">
        <v>11819</v>
      </c>
      <c r="F4822" t="s">
        <v>44</v>
      </c>
      <c r="G4822">
        <v>6998</v>
      </c>
      <c r="H4822">
        <v>118.97</v>
      </c>
      <c r="I4822">
        <v>21.41</v>
      </c>
      <c r="J4822">
        <v>6857.62</v>
      </c>
      <c r="K4822" s="1">
        <v>46293</v>
      </c>
      <c r="L4822" t="s">
        <v>17309</v>
      </c>
      <c r="M4822">
        <f t="shared" si="900"/>
        <v>1</v>
      </c>
      <c r="N4822">
        <f>COUNTIF(Orders!$A:$A,C4822)</f>
        <v>1</v>
      </c>
      <c r="P4822">
        <f>COUNTIF(Orders!$H:$H,UPPER(SUBSTITUTE(TRIM(C4822),"-","")))</f>
        <v>1</v>
      </c>
      <c r="R4822" t="str">
        <f t="shared" si="901"/>
        <v>Matched Order Reference</v>
      </c>
      <c r="S4822">
        <f t="shared" si="902"/>
        <v>1</v>
      </c>
      <c r="V4822" cm="1">
        <f t="array" ref="V4822">IF(E4822&lt;&gt;"CAPTURE",0,SUMPRODUCT((MDR_Rates!$A$2:$A$10=F4822)*(G4822&gt;MDR_Rates!$B$2:$B$10)*((MDR_Rates!$C$2:$C$10="")+(G4822&lt;=MDR_Rates!$C$2:$C$10))*MDR_Rates!$D$2:$D$10))</f>
        <v>1.7</v>
      </c>
      <c r="W4822">
        <f t="shared" si="903"/>
        <v>118.97</v>
      </c>
      <c r="X4822">
        <f t="shared" si="904"/>
        <v>21.41</v>
      </c>
      <c r="Y4822">
        <f t="shared" si="905"/>
        <v>0</v>
      </c>
      <c r="Z4822">
        <f t="shared" si="906"/>
        <v>0</v>
      </c>
      <c r="AG4822" t="str">
        <f t="shared" si="907"/>
        <v/>
      </c>
      <c r="AI4822" t="str">
        <f t="shared" si="908"/>
        <v/>
      </c>
      <c r="AJ4822" t="str">
        <f t="shared" si="909"/>
        <v/>
      </c>
      <c r="AK4822" t="str">
        <f t="shared" si="910"/>
        <v>ORD26002487</v>
      </c>
      <c r="AL4822">
        <f>IF(E4822&lt;&gt;"CAPTURE","",COUNTIF(Orders!$H:$H,AK4822))</f>
        <v>1</v>
      </c>
      <c r="AP4822" t="str">
        <f t="shared" si="911"/>
        <v>Matched to Order</v>
      </c>
      <c r="AQ4822">
        <f>IF(COUNTIF($A$2:A4822,A4822)=1,1,0)</f>
        <v>1</v>
      </c>
    </row>
    <row r="4823" spans="1:43" x14ac:dyDescent="0.3">
      <c r="A4823" t="s">
        <v>17396</v>
      </c>
      <c r="C4823" t="s">
        <v>4984</v>
      </c>
      <c r="D4823" s="1">
        <v>46291</v>
      </c>
      <c r="E4823" t="s">
        <v>11819</v>
      </c>
      <c r="F4823" t="s">
        <v>9</v>
      </c>
      <c r="G4823">
        <v>12297</v>
      </c>
      <c r="H4823">
        <v>36.89</v>
      </c>
      <c r="I4823">
        <v>6.64</v>
      </c>
      <c r="J4823">
        <v>12253.47</v>
      </c>
      <c r="K4823" s="1">
        <v>46293</v>
      </c>
      <c r="L4823" t="s">
        <v>17309</v>
      </c>
      <c r="M4823">
        <f t="shared" si="900"/>
        <v>1</v>
      </c>
      <c r="N4823">
        <f>COUNTIF(Orders!$A:$A,C4823)</f>
        <v>1</v>
      </c>
      <c r="P4823">
        <f>COUNTIF(Orders!$H:$H,UPPER(SUBSTITUTE(TRIM(C4823),"-","")))</f>
        <v>1</v>
      </c>
      <c r="R4823" t="str">
        <f t="shared" si="901"/>
        <v>Matched Order Reference</v>
      </c>
      <c r="S4823">
        <f t="shared" si="902"/>
        <v>1</v>
      </c>
      <c r="V4823" cm="1">
        <f t="array" ref="V4823">IF(E4823&lt;&gt;"CAPTURE",0,SUMPRODUCT((MDR_Rates!$A$2:$A$10=F4823)*(G4823&gt;MDR_Rates!$B$2:$B$10)*((MDR_Rates!$C$2:$C$10="")+(G4823&lt;=MDR_Rates!$C$2:$C$10))*MDR_Rates!$D$2:$D$10))</f>
        <v>0.3</v>
      </c>
      <c r="W4823">
        <f t="shared" si="903"/>
        <v>36.89</v>
      </c>
      <c r="X4823">
        <f t="shared" si="904"/>
        <v>6.64</v>
      </c>
      <c r="Y4823">
        <f t="shared" si="905"/>
        <v>0</v>
      </c>
      <c r="Z4823">
        <f t="shared" si="906"/>
        <v>0</v>
      </c>
      <c r="AG4823" t="str">
        <f t="shared" si="907"/>
        <v/>
      </c>
      <c r="AI4823" t="str">
        <f t="shared" si="908"/>
        <v/>
      </c>
      <c r="AJ4823" t="str">
        <f t="shared" si="909"/>
        <v/>
      </c>
      <c r="AK4823" t="str">
        <f t="shared" si="910"/>
        <v>ORD26002501</v>
      </c>
      <c r="AL4823">
        <f>IF(E4823&lt;&gt;"CAPTURE","",COUNTIF(Orders!$H:$H,AK4823))</f>
        <v>1</v>
      </c>
      <c r="AP4823" t="str">
        <f t="shared" si="911"/>
        <v>Matched to Order</v>
      </c>
      <c r="AQ4823">
        <f>IF(COUNTIF($A$2:A4823,A4823)=1,1,0)</f>
        <v>1</v>
      </c>
    </row>
    <row r="4824" spans="1:43" x14ac:dyDescent="0.3">
      <c r="A4824" t="s">
        <v>17397</v>
      </c>
      <c r="C4824" t="s">
        <v>4998</v>
      </c>
      <c r="D4824" s="1">
        <v>46291</v>
      </c>
      <c r="E4824" t="s">
        <v>11819</v>
      </c>
      <c r="F4824" t="s">
        <v>9</v>
      </c>
      <c r="G4824">
        <v>13597</v>
      </c>
      <c r="H4824">
        <v>40.79</v>
      </c>
      <c r="I4824">
        <v>7.34</v>
      </c>
      <c r="J4824">
        <v>13548.87</v>
      </c>
      <c r="K4824" s="1">
        <v>46293</v>
      </c>
      <c r="L4824" t="s">
        <v>17309</v>
      </c>
      <c r="M4824">
        <f t="shared" si="900"/>
        <v>1</v>
      </c>
      <c r="N4824">
        <f>COUNTIF(Orders!$A:$A,C4824)</f>
        <v>1</v>
      </c>
      <c r="P4824">
        <f>COUNTIF(Orders!$H:$H,UPPER(SUBSTITUTE(TRIM(C4824),"-","")))</f>
        <v>1</v>
      </c>
      <c r="R4824" t="str">
        <f t="shared" si="901"/>
        <v>Matched Order Reference</v>
      </c>
      <c r="S4824">
        <f t="shared" si="902"/>
        <v>1</v>
      </c>
      <c r="V4824" cm="1">
        <f t="array" ref="V4824">IF(E4824&lt;&gt;"CAPTURE",0,SUMPRODUCT((MDR_Rates!$A$2:$A$10=F4824)*(G4824&gt;MDR_Rates!$B$2:$B$10)*((MDR_Rates!$C$2:$C$10="")+(G4824&lt;=MDR_Rates!$C$2:$C$10))*MDR_Rates!$D$2:$D$10))</f>
        <v>0.3</v>
      </c>
      <c r="W4824">
        <f t="shared" si="903"/>
        <v>40.79</v>
      </c>
      <c r="X4824">
        <f t="shared" si="904"/>
        <v>7.34</v>
      </c>
      <c r="Y4824">
        <f t="shared" si="905"/>
        <v>0</v>
      </c>
      <c r="Z4824">
        <f t="shared" si="906"/>
        <v>0</v>
      </c>
      <c r="AG4824" t="str">
        <f t="shared" si="907"/>
        <v/>
      </c>
      <c r="AI4824" t="str">
        <f t="shared" si="908"/>
        <v/>
      </c>
      <c r="AJ4824" t="str">
        <f t="shared" si="909"/>
        <v/>
      </c>
      <c r="AK4824" t="str">
        <f t="shared" si="910"/>
        <v>ORD26002508</v>
      </c>
      <c r="AL4824">
        <f>IF(E4824&lt;&gt;"CAPTURE","",COUNTIF(Orders!$H:$H,AK4824))</f>
        <v>1</v>
      </c>
      <c r="AP4824" t="str">
        <f t="shared" si="911"/>
        <v>Matched to Order</v>
      </c>
      <c r="AQ4824">
        <f>IF(COUNTIF($A$2:A4824,A4824)=1,1,0)</f>
        <v>1</v>
      </c>
    </row>
    <row r="4825" spans="1:43" x14ac:dyDescent="0.3">
      <c r="A4825" t="s">
        <v>17398</v>
      </c>
      <c r="C4825" t="s">
        <v>5039</v>
      </c>
      <c r="D4825" s="1">
        <v>46291</v>
      </c>
      <c r="E4825" t="s">
        <v>11819</v>
      </c>
      <c r="F4825" t="s">
        <v>9</v>
      </c>
      <c r="G4825">
        <v>3498</v>
      </c>
      <c r="H4825">
        <v>10.49</v>
      </c>
      <c r="I4825">
        <v>1.89</v>
      </c>
      <c r="J4825">
        <v>3485.62</v>
      </c>
      <c r="K4825" s="1">
        <v>46293</v>
      </c>
      <c r="L4825" t="s">
        <v>17309</v>
      </c>
      <c r="M4825">
        <f t="shared" si="900"/>
        <v>1</v>
      </c>
      <c r="N4825">
        <f>COUNTIF(Orders!$A:$A,C4825)</f>
        <v>1</v>
      </c>
      <c r="P4825">
        <f>COUNTIF(Orders!$H:$H,UPPER(SUBSTITUTE(TRIM(C4825),"-","")))</f>
        <v>1</v>
      </c>
      <c r="R4825" t="str">
        <f t="shared" si="901"/>
        <v>Matched Order Reference</v>
      </c>
      <c r="S4825">
        <f t="shared" si="902"/>
        <v>1</v>
      </c>
      <c r="V4825" cm="1">
        <f t="array" ref="V4825">IF(E4825&lt;&gt;"CAPTURE",0,SUMPRODUCT((MDR_Rates!$A$2:$A$10=F4825)*(G4825&gt;MDR_Rates!$B$2:$B$10)*((MDR_Rates!$C$2:$C$10="")+(G4825&lt;=MDR_Rates!$C$2:$C$10))*MDR_Rates!$D$2:$D$10))</f>
        <v>0.3</v>
      </c>
      <c r="W4825">
        <f t="shared" si="903"/>
        <v>10.49</v>
      </c>
      <c r="X4825">
        <f t="shared" si="904"/>
        <v>1.89</v>
      </c>
      <c r="Y4825">
        <f t="shared" si="905"/>
        <v>0</v>
      </c>
      <c r="Z4825">
        <f t="shared" si="906"/>
        <v>0</v>
      </c>
      <c r="AG4825" t="str">
        <f t="shared" si="907"/>
        <v/>
      </c>
      <c r="AI4825" t="str">
        <f t="shared" si="908"/>
        <v/>
      </c>
      <c r="AJ4825" t="str">
        <f t="shared" si="909"/>
        <v/>
      </c>
      <c r="AK4825" t="str">
        <f t="shared" si="910"/>
        <v>ORD26002529</v>
      </c>
      <c r="AL4825">
        <f>IF(E4825&lt;&gt;"CAPTURE","",COUNTIF(Orders!$H:$H,AK4825))</f>
        <v>1</v>
      </c>
      <c r="AP4825" t="str">
        <f t="shared" si="911"/>
        <v>Matched to Order</v>
      </c>
      <c r="AQ4825">
        <f>IF(COUNTIF($A$2:A4825,A4825)=1,1,0)</f>
        <v>1</v>
      </c>
    </row>
    <row r="4826" spans="1:43" x14ac:dyDescent="0.3">
      <c r="A4826" t="s">
        <v>17399</v>
      </c>
      <c r="C4826" t="s">
        <v>5173</v>
      </c>
      <c r="D4826" s="1">
        <v>46291</v>
      </c>
      <c r="E4826" t="s">
        <v>11819</v>
      </c>
      <c r="F4826" t="s">
        <v>9</v>
      </c>
      <c r="G4826">
        <v>4999</v>
      </c>
      <c r="H4826">
        <v>15</v>
      </c>
      <c r="I4826">
        <v>2.7</v>
      </c>
      <c r="J4826">
        <v>4981.3</v>
      </c>
      <c r="K4826" s="1">
        <v>46293</v>
      </c>
      <c r="L4826" t="s">
        <v>17309</v>
      </c>
      <c r="M4826">
        <f t="shared" si="900"/>
        <v>1</v>
      </c>
      <c r="N4826">
        <f>COUNTIF(Orders!$A:$A,C4826)</f>
        <v>1</v>
      </c>
      <c r="P4826">
        <f>COUNTIF(Orders!$H:$H,UPPER(SUBSTITUTE(TRIM(C4826),"-","")))</f>
        <v>1</v>
      </c>
      <c r="R4826" t="str">
        <f t="shared" si="901"/>
        <v>Matched Order Reference</v>
      </c>
      <c r="S4826">
        <f t="shared" si="902"/>
        <v>1</v>
      </c>
      <c r="V4826" cm="1">
        <f t="array" ref="V4826">IF(E4826&lt;&gt;"CAPTURE",0,SUMPRODUCT((MDR_Rates!$A$2:$A$10=F4826)*(G4826&gt;MDR_Rates!$B$2:$B$10)*((MDR_Rates!$C$2:$C$10="")+(G4826&lt;=MDR_Rates!$C$2:$C$10))*MDR_Rates!$D$2:$D$10))</f>
        <v>0.3</v>
      </c>
      <c r="W4826">
        <f t="shared" si="903"/>
        <v>15</v>
      </c>
      <c r="X4826">
        <f t="shared" si="904"/>
        <v>2.7</v>
      </c>
      <c r="Y4826">
        <f t="shared" si="905"/>
        <v>0</v>
      </c>
      <c r="Z4826">
        <f t="shared" si="906"/>
        <v>0</v>
      </c>
      <c r="AG4826" t="str">
        <f t="shared" si="907"/>
        <v/>
      </c>
      <c r="AI4826" t="str">
        <f t="shared" si="908"/>
        <v/>
      </c>
      <c r="AJ4826" t="str">
        <f t="shared" si="909"/>
        <v/>
      </c>
      <c r="AK4826" t="str">
        <f t="shared" si="910"/>
        <v>ORD26002597</v>
      </c>
      <c r="AL4826">
        <f>IF(E4826&lt;&gt;"CAPTURE","",COUNTIF(Orders!$H:$H,AK4826))</f>
        <v>1</v>
      </c>
      <c r="AP4826" t="str">
        <f t="shared" si="911"/>
        <v>Matched to Order</v>
      </c>
      <c r="AQ4826">
        <f>IF(COUNTIF($A$2:A4826,A4826)=1,1,0)</f>
        <v>1</v>
      </c>
    </row>
    <row r="4827" spans="1:43" x14ac:dyDescent="0.3">
      <c r="A4827" t="s">
        <v>17400</v>
      </c>
      <c r="C4827" t="s">
        <v>5233</v>
      </c>
      <c r="D4827" s="1">
        <v>46291</v>
      </c>
      <c r="E4827" t="s">
        <v>11819</v>
      </c>
      <c r="F4827" t="s">
        <v>17</v>
      </c>
      <c r="G4827">
        <v>1299</v>
      </c>
      <c r="H4827">
        <v>23.38</v>
      </c>
      <c r="I4827">
        <v>4.21</v>
      </c>
      <c r="J4827">
        <v>1271.4100000000001</v>
      </c>
      <c r="K4827" s="1">
        <v>46293</v>
      </c>
      <c r="L4827" t="s">
        <v>17309</v>
      </c>
      <c r="M4827">
        <f t="shared" si="900"/>
        <v>1</v>
      </c>
      <c r="N4827">
        <f>COUNTIF(Orders!$A:$A,C4827)</f>
        <v>1</v>
      </c>
      <c r="P4827">
        <f>COUNTIF(Orders!$H:$H,UPPER(SUBSTITUTE(TRIM(C4827),"-","")))</f>
        <v>1</v>
      </c>
      <c r="R4827" t="str">
        <f t="shared" si="901"/>
        <v>Matched Order Reference</v>
      </c>
      <c r="S4827">
        <f t="shared" si="902"/>
        <v>1</v>
      </c>
      <c r="V4827" cm="1">
        <f t="array" ref="V4827">IF(E4827&lt;&gt;"CAPTURE",0,SUMPRODUCT((MDR_Rates!$A$2:$A$10=F4827)*(G4827&gt;MDR_Rates!$B$2:$B$10)*((MDR_Rates!$C$2:$C$10="")+(G4827&lt;=MDR_Rates!$C$2:$C$10))*MDR_Rates!$D$2:$D$10))</f>
        <v>1.8</v>
      </c>
      <c r="W4827">
        <f t="shared" si="903"/>
        <v>23.38</v>
      </c>
      <c r="X4827">
        <f t="shared" si="904"/>
        <v>4.21</v>
      </c>
      <c r="Y4827">
        <f t="shared" si="905"/>
        <v>0</v>
      </c>
      <c r="Z4827">
        <f t="shared" si="906"/>
        <v>0</v>
      </c>
      <c r="AG4827" t="str">
        <f t="shared" si="907"/>
        <v/>
      </c>
      <c r="AI4827" t="str">
        <f t="shared" si="908"/>
        <v/>
      </c>
      <c r="AJ4827" t="str">
        <f t="shared" si="909"/>
        <v/>
      </c>
      <c r="AK4827" t="str">
        <f t="shared" si="910"/>
        <v>ORD26002627</v>
      </c>
      <c r="AL4827">
        <f>IF(E4827&lt;&gt;"CAPTURE","",COUNTIF(Orders!$H:$H,AK4827))</f>
        <v>1</v>
      </c>
      <c r="AP4827" t="str">
        <f t="shared" si="911"/>
        <v>Matched to Order</v>
      </c>
      <c r="AQ4827">
        <f>IF(COUNTIF($A$2:A4827,A4827)=1,1,0)</f>
        <v>1</v>
      </c>
    </row>
    <row r="4828" spans="1:43" x14ac:dyDescent="0.3">
      <c r="A4828" t="s">
        <v>17401</v>
      </c>
      <c r="C4828" t="s">
        <v>5271</v>
      </c>
      <c r="D4828" s="1">
        <v>46291</v>
      </c>
      <c r="E4828" t="s">
        <v>11819</v>
      </c>
      <c r="F4828" t="s">
        <v>17</v>
      </c>
      <c r="G4828">
        <v>7999</v>
      </c>
      <c r="H4828">
        <v>127.98</v>
      </c>
      <c r="I4828">
        <v>23.04</v>
      </c>
      <c r="J4828">
        <v>7847.98</v>
      </c>
      <c r="K4828" s="1">
        <v>46293</v>
      </c>
      <c r="L4828" t="s">
        <v>17309</v>
      </c>
      <c r="M4828">
        <f t="shared" si="900"/>
        <v>1</v>
      </c>
      <c r="N4828">
        <f>COUNTIF(Orders!$A:$A,C4828)</f>
        <v>1</v>
      </c>
      <c r="P4828">
        <f>COUNTIF(Orders!$H:$H,UPPER(SUBSTITUTE(TRIM(C4828),"-","")))</f>
        <v>1</v>
      </c>
      <c r="R4828" t="str">
        <f t="shared" si="901"/>
        <v>Matched Order Reference</v>
      </c>
      <c r="S4828">
        <f t="shared" si="902"/>
        <v>1</v>
      </c>
      <c r="V4828" cm="1">
        <f t="array" ref="V4828">IF(E4828&lt;&gt;"CAPTURE",0,SUMPRODUCT((MDR_Rates!$A$2:$A$10=F4828)*(G4828&gt;MDR_Rates!$B$2:$B$10)*((MDR_Rates!$C$2:$C$10="")+(G4828&lt;=MDR_Rates!$C$2:$C$10))*MDR_Rates!$D$2:$D$10))</f>
        <v>1.6</v>
      </c>
      <c r="W4828">
        <f t="shared" si="903"/>
        <v>127.98</v>
      </c>
      <c r="X4828">
        <f t="shared" si="904"/>
        <v>23.04</v>
      </c>
      <c r="Y4828">
        <f t="shared" si="905"/>
        <v>0</v>
      </c>
      <c r="Z4828">
        <f t="shared" si="906"/>
        <v>0</v>
      </c>
      <c r="AG4828" t="str">
        <f t="shared" si="907"/>
        <v/>
      </c>
      <c r="AI4828" t="str">
        <f t="shared" si="908"/>
        <v/>
      </c>
      <c r="AJ4828" t="str">
        <f t="shared" si="909"/>
        <v/>
      </c>
      <c r="AK4828" t="str">
        <f t="shared" si="910"/>
        <v>ORD26002646</v>
      </c>
      <c r="AL4828">
        <f>IF(E4828&lt;&gt;"CAPTURE","",COUNTIF(Orders!$H:$H,AK4828))</f>
        <v>1</v>
      </c>
      <c r="AP4828" t="str">
        <f t="shared" si="911"/>
        <v>Matched to Order</v>
      </c>
      <c r="AQ4828">
        <f>IF(COUNTIF($A$2:A4828,A4828)=1,1,0)</f>
        <v>1</v>
      </c>
    </row>
    <row r="4829" spans="1:43" x14ac:dyDescent="0.3">
      <c r="A4829" t="s">
        <v>17402</v>
      </c>
      <c r="C4829" t="s">
        <v>5539</v>
      </c>
      <c r="D4829" s="1">
        <v>46291</v>
      </c>
      <c r="E4829" t="s">
        <v>11819</v>
      </c>
      <c r="F4829" t="s">
        <v>17</v>
      </c>
      <c r="G4829">
        <v>3499</v>
      </c>
      <c r="H4829">
        <v>55.98</v>
      </c>
      <c r="I4829">
        <v>10.08</v>
      </c>
      <c r="J4829">
        <v>3432.94</v>
      </c>
      <c r="K4829" s="1">
        <v>46293</v>
      </c>
      <c r="L4829" t="s">
        <v>17309</v>
      </c>
      <c r="M4829">
        <f t="shared" si="900"/>
        <v>1</v>
      </c>
      <c r="N4829">
        <f>COUNTIF(Orders!$A:$A,C4829)</f>
        <v>1</v>
      </c>
      <c r="P4829">
        <f>COUNTIF(Orders!$H:$H,UPPER(SUBSTITUTE(TRIM(C4829),"-","")))</f>
        <v>1</v>
      </c>
      <c r="R4829" t="str">
        <f t="shared" si="901"/>
        <v>Matched Order Reference</v>
      </c>
      <c r="S4829">
        <f t="shared" si="902"/>
        <v>1</v>
      </c>
      <c r="V4829" cm="1">
        <f t="array" ref="V4829">IF(E4829&lt;&gt;"CAPTURE",0,SUMPRODUCT((MDR_Rates!$A$2:$A$10=F4829)*(G4829&gt;MDR_Rates!$B$2:$B$10)*((MDR_Rates!$C$2:$C$10="")+(G4829&lt;=MDR_Rates!$C$2:$C$10))*MDR_Rates!$D$2:$D$10))</f>
        <v>1.6</v>
      </c>
      <c r="W4829">
        <f t="shared" si="903"/>
        <v>55.98</v>
      </c>
      <c r="X4829">
        <f t="shared" si="904"/>
        <v>10.08</v>
      </c>
      <c r="Y4829">
        <f t="shared" si="905"/>
        <v>0</v>
      </c>
      <c r="Z4829">
        <f t="shared" si="906"/>
        <v>0</v>
      </c>
      <c r="AG4829" t="str">
        <f t="shared" si="907"/>
        <v/>
      </c>
      <c r="AI4829" t="str">
        <f t="shared" si="908"/>
        <v/>
      </c>
      <c r="AJ4829" t="str">
        <f t="shared" si="909"/>
        <v/>
      </c>
      <c r="AK4829" t="str">
        <f t="shared" si="910"/>
        <v>ORD26002781</v>
      </c>
      <c r="AL4829">
        <f>IF(E4829&lt;&gt;"CAPTURE","",COUNTIF(Orders!$H:$H,AK4829))</f>
        <v>1</v>
      </c>
      <c r="AP4829" t="str">
        <f t="shared" si="911"/>
        <v>Matched to Order</v>
      </c>
      <c r="AQ4829">
        <f>IF(COUNTIF($A$2:A4829,A4829)=1,1,0)</f>
        <v>1</v>
      </c>
    </row>
    <row r="4830" spans="1:43" x14ac:dyDescent="0.3">
      <c r="A4830" t="s">
        <v>17403</v>
      </c>
      <c r="C4830" t="s">
        <v>5605</v>
      </c>
      <c r="D4830" s="1">
        <v>46291</v>
      </c>
      <c r="E4830" t="s">
        <v>11819</v>
      </c>
      <c r="F4830" t="s">
        <v>17</v>
      </c>
      <c r="G4830">
        <v>299</v>
      </c>
      <c r="H4830">
        <v>5.38</v>
      </c>
      <c r="I4830">
        <v>0.97</v>
      </c>
      <c r="J4830">
        <v>292.64999999999998</v>
      </c>
      <c r="K4830" s="1">
        <v>46293</v>
      </c>
      <c r="L4830" t="s">
        <v>17309</v>
      </c>
      <c r="M4830">
        <f t="shared" si="900"/>
        <v>1</v>
      </c>
      <c r="N4830">
        <f>COUNTIF(Orders!$A:$A,C4830)</f>
        <v>1</v>
      </c>
      <c r="P4830">
        <f>COUNTIF(Orders!$H:$H,UPPER(SUBSTITUTE(TRIM(C4830),"-","")))</f>
        <v>1</v>
      </c>
      <c r="R4830" t="str">
        <f t="shared" si="901"/>
        <v>Matched Order Reference</v>
      </c>
      <c r="S4830">
        <f t="shared" si="902"/>
        <v>1</v>
      </c>
      <c r="V4830" cm="1">
        <f t="array" ref="V4830">IF(E4830&lt;&gt;"CAPTURE",0,SUMPRODUCT((MDR_Rates!$A$2:$A$10=F4830)*(G4830&gt;MDR_Rates!$B$2:$B$10)*((MDR_Rates!$C$2:$C$10="")+(G4830&lt;=MDR_Rates!$C$2:$C$10))*MDR_Rates!$D$2:$D$10))</f>
        <v>1.8</v>
      </c>
      <c r="W4830">
        <f t="shared" si="903"/>
        <v>5.38</v>
      </c>
      <c r="X4830">
        <f t="shared" si="904"/>
        <v>0.97</v>
      </c>
      <c r="Y4830">
        <f t="shared" si="905"/>
        <v>0</v>
      </c>
      <c r="Z4830">
        <f t="shared" si="906"/>
        <v>0</v>
      </c>
      <c r="AG4830" t="str">
        <f t="shared" si="907"/>
        <v/>
      </c>
      <c r="AI4830" t="str">
        <f t="shared" si="908"/>
        <v/>
      </c>
      <c r="AJ4830" t="str">
        <f t="shared" si="909"/>
        <v/>
      </c>
      <c r="AK4830" t="str">
        <f t="shared" si="910"/>
        <v>ORD26002814</v>
      </c>
      <c r="AL4830">
        <f>IF(E4830&lt;&gt;"CAPTURE","",COUNTIF(Orders!$H:$H,AK4830))</f>
        <v>1</v>
      </c>
      <c r="AP4830" t="str">
        <f t="shared" si="911"/>
        <v>Matched to Order</v>
      </c>
      <c r="AQ4830">
        <f>IF(COUNTIF($A$2:A4830,A4830)=1,1,0)</f>
        <v>1</v>
      </c>
    </row>
    <row r="4831" spans="1:43" x14ac:dyDescent="0.3">
      <c r="A4831" t="s">
        <v>17404</v>
      </c>
      <c r="C4831" t="s">
        <v>5648</v>
      </c>
      <c r="D4831" s="1">
        <v>46291</v>
      </c>
      <c r="E4831" t="s">
        <v>11819</v>
      </c>
      <c r="F4831" t="s">
        <v>17</v>
      </c>
      <c r="G4831">
        <v>2499</v>
      </c>
      <c r="H4831">
        <v>39.979999999999997</v>
      </c>
      <c r="I4831">
        <v>7.2</v>
      </c>
      <c r="J4831">
        <v>2451.8200000000002</v>
      </c>
      <c r="K4831" s="1">
        <v>46293</v>
      </c>
      <c r="L4831" t="s">
        <v>17309</v>
      </c>
      <c r="M4831">
        <f t="shared" si="900"/>
        <v>1</v>
      </c>
      <c r="N4831">
        <f>COUNTIF(Orders!$A:$A,C4831)</f>
        <v>1</v>
      </c>
      <c r="P4831">
        <f>COUNTIF(Orders!$H:$H,UPPER(SUBSTITUTE(TRIM(C4831),"-","")))</f>
        <v>1</v>
      </c>
      <c r="R4831" t="str">
        <f t="shared" si="901"/>
        <v>Matched Order Reference</v>
      </c>
      <c r="S4831">
        <f t="shared" si="902"/>
        <v>1</v>
      </c>
      <c r="V4831" cm="1">
        <f t="array" ref="V4831">IF(E4831&lt;&gt;"CAPTURE",0,SUMPRODUCT((MDR_Rates!$A$2:$A$10=F4831)*(G4831&gt;MDR_Rates!$B$2:$B$10)*((MDR_Rates!$C$2:$C$10="")+(G4831&lt;=MDR_Rates!$C$2:$C$10))*MDR_Rates!$D$2:$D$10))</f>
        <v>1.6</v>
      </c>
      <c r="W4831">
        <f t="shared" si="903"/>
        <v>39.979999999999997</v>
      </c>
      <c r="X4831">
        <f t="shared" si="904"/>
        <v>7.2</v>
      </c>
      <c r="Y4831">
        <f t="shared" si="905"/>
        <v>0</v>
      </c>
      <c r="Z4831">
        <f t="shared" si="906"/>
        <v>0</v>
      </c>
      <c r="AG4831" t="str">
        <f t="shared" si="907"/>
        <v/>
      </c>
      <c r="AI4831" t="str">
        <f t="shared" si="908"/>
        <v/>
      </c>
      <c r="AJ4831" t="str">
        <f t="shared" si="909"/>
        <v/>
      </c>
      <c r="AK4831" t="str">
        <f t="shared" si="910"/>
        <v>ORD26002836</v>
      </c>
      <c r="AL4831">
        <f>IF(E4831&lt;&gt;"CAPTURE","",COUNTIF(Orders!$H:$H,AK4831))</f>
        <v>1</v>
      </c>
      <c r="AP4831" t="str">
        <f t="shared" si="911"/>
        <v>Matched to Order</v>
      </c>
      <c r="AQ4831">
        <f>IF(COUNTIF($A$2:A4831,A4831)=1,1,0)</f>
        <v>1</v>
      </c>
    </row>
    <row r="4832" spans="1:43" x14ac:dyDescent="0.3">
      <c r="A4832" t="s">
        <v>17405</v>
      </c>
      <c r="C4832" t="s">
        <v>5653</v>
      </c>
      <c r="D4832" s="1">
        <v>46291</v>
      </c>
      <c r="E4832" t="s">
        <v>11819</v>
      </c>
      <c r="F4832" t="s">
        <v>9</v>
      </c>
      <c r="G4832">
        <v>1648</v>
      </c>
      <c r="H4832">
        <v>0</v>
      </c>
      <c r="I4832">
        <v>0</v>
      </c>
      <c r="J4832">
        <v>1648</v>
      </c>
      <c r="K4832" s="1">
        <v>46293</v>
      </c>
      <c r="L4832" t="s">
        <v>17309</v>
      </c>
      <c r="M4832">
        <f t="shared" si="900"/>
        <v>1</v>
      </c>
      <c r="N4832">
        <f>COUNTIF(Orders!$A:$A,C4832)</f>
        <v>1</v>
      </c>
      <c r="P4832">
        <f>COUNTIF(Orders!$H:$H,UPPER(SUBSTITUTE(TRIM(C4832),"-","")))</f>
        <v>1</v>
      </c>
      <c r="R4832" t="str">
        <f t="shared" si="901"/>
        <v>Matched Order Reference</v>
      </c>
      <c r="S4832">
        <f t="shared" si="902"/>
        <v>1</v>
      </c>
      <c r="V4832" cm="1">
        <f t="array" ref="V4832">IF(E4832&lt;&gt;"CAPTURE",0,SUMPRODUCT((MDR_Rates!$A$2:$A$10=F4832)*(G4832&gt;MDR_Rates!$B$2:$B$10)*((MDR_Rates!$C$2:$C$10="")+(G4832&lt;=MDR_Rates!$C$2:$C$10))*MDR_Rates!$D$2:$D$10))</f>
        <v>0</v>
      </c>
      <c r="W4832">
        <f t="shared" si="903"/>
        <v>0</v>
      </c>
      <c r="X4832">
        <f t="shared" si="904"/>
        <v>0</v>
      </c>
      <c r="Y4832">
        <f t="shared" si="905"/>
        <v>0</v>
      </c>
      <c r="Z4832">
        <f t="shared" si="906"/>
        <v>0</v>
      </c>
      <c r="AG4832" t="str">
        <f t="shared" si="907"/>
        <v/>
      </c>
      <c r="AI4832" t="str">
        <f t="shared" si="908"/>
        <v/>
      </c>
      <c r="AJ4832" t="str">
        <f t="shared" si="909"/>
        <v/>
      </c>
      <c r="AK4832" t="str">
        <f t="shared" si="910"/>
        <v>ORD26002839</v>
      </c>
      <c r="AL4832">
        <f>IF(E4832&lt;&gt;"CAPTURE","",COUNTIF(Orders!$H:$H,AK4832))</f>
        <v>1</v>
      </c>
      <c r="AP4832" t="str">
        <f t="shared" si="911"/>
        <v>Matched to Order</v>
      </c>
      <c r="AQ4832">
        <f>IF(COUNTIF($A$2:A4832,A4832)=1,1,0)</f>
        <v>1</v>
      </c>
    </row>
    <row r="4833" spans="1:43" x14ac:dyDescent="0.3">
      <c r="A4833" t="s">
        <v>17406</v>
      </c>
      <c r="C4833" t="s">
        <v>17407</v>
      </c>
      <c r="D4833" s="1">
        <v>46291</v>
      </c>
      <c r="E4833" t="s">
        <v>11819</v>
      </c>
      <c r="F4833" t="s">
        <v>9</v>
      </c>
      <c r="G4833">
        <v>12297</v>
      </c>
      <c r="H4833">
        <v>36.89</v>
      </c>
      <c r="I4833">
        <v>6.64</v>
      </c>
      <c r="J4833">
        <v>12253.47</v>
      </c>
      <c r="K4833" s="1">
        <v>46293</v>
      </c>
      <c r="L4833" t="s">
        <v>17309</v>
      </c>
      <c r="M4833">
        <f t="shared" si="900"/>
        <v>1</v>
      </c>
      <c r="N4833">
        <f>COUNTIF(Orders!$A:$A,C4833)</f>
        <v>1</v>
      </c>
      <c r="P4833">
        <f>COUNTIF(Orders!$H:$H,UPPER(SUBSTITUTE(TRIM(C4833),"-","")))</f>
        <v>1</v>
      </c>
      <c r="R4833" t="str">
        <f t="shared" si="901"/>
        <v>Matched Order Reference</v>
      </c>
      <c r="S4833">
        <f t="shared" si="902"/>
        <v>1</v>
      </c>
      <c r="V4833" cm="1">
        <f t="array" ref="V4833">IF(E4833&lt;&gt;"CAPTURE",0,SUMPRODUCT((MDR_Rates!$A$2:$A$10=F4833)*(G4833&gt;MDR_Rates!$B$2:$B$10)*((MDR_Rates!$C$2:$C$10="")+(G4833&lt;=MDR_Rates!$C$2:$C$10))*MDR_Rates!$D$2:$D$10))</f>
        <v>0.3</v>
      </c>
      <c r="W4833">
        <f t="shared" si="903"/>
        <v>36.89</v>
      </c>
      <c r="X4833">
        <f t="shared" si="904"/>
        <v>6.64</v>
      </c>
      <c r="Y4833">
        <f t="shared" si="905"/>
        <v>0</v>
      </c>
      <c r="Z4833">
        <f t="shared" si="906"/>
        <v>0</v>
      </c>
      <c r="AG4833" t="str">
        <f t="shared" si="907"/>
        <v/>
      </c>
      <c r="AI4833" t="str">
        <f t="shared" si="908"/>
        <v/>
      </c>
      <c r="AJ4833" t="str">
        <f t="shared" si="909"/>
        <v/>
      </c>
      <c r="AK4833" t="str">
        <f t="shared" si="910"/>
        <v>ORD26002873</v>
      </c>
      <c r="AL4833">
        <f>IF(E4833&lt;&gt;"CAPTURE","",COUNTIF(Orders!$H:$H,AK4833))</f>
        <v>1</v>
      </c>
      <c r="AP4833" t="str">
        <f t="shared" si="911"/>
        <v>Matched to Order</v>
      </c>
      <c r="AQ4833">
        <f>IF(COUNTIF($A$2:A4833,A4833)=1,1,0)</f>
        <v>1</v>
      </c>
    </row>
    <row r="4834" spans="1:43" x14ac:dyDescent="0.3">
      <c r="A4834" t="s">
        <v>17408</v>
      </c>
      <c r="C4834" t="s">
        <v>5721</v>
      </c>
      <c r="D4834" s="1">
        <v>46291</v>
      </c>
      <c r="E4834" t="s">
        <v>11819</v>
      </c>
      <c r="F4834" t="s">
        <v>17</v>
      </c>
      <c r="G4834">
        <v>1298</v>
      </c>
      <c r="H4834">
        <v>23.36</v>
      </c>
      <c r="I4834">
        <v>4.2</v>
      </c>
      <c r="J4834">
        <v>1270.44</v>
      </c>
      <c r="K4834" s="1">
        <v>46293</v>
      </c>
      <c r="L4834" t="s">
        <v>17309</v>
      </c>
      <c r="M4834">
        <f t="shared" si="900"/>
        <v>1</v>
      </c>
      <c r="N4834">
        <f>COUNTIF(Orders!$A:$A,C4834)</f>
        <v>1</v>
      </c>
      <c r="P4834">
        <f>COUNTIF(Orders!$H:$H,UPPER(SUBSTITUTE(TRIM(C4834),"-","")))</f>
        <v>1</v>
      </c>
      <c r="R4834" t="str">
        <f t="shared" si="901"/>
        <v>Matched Order Reference</v>
      </c>
      <c r="S4834">
        <f t="shared" si="902"/>
        <v>1</v>
      </c>
      <c r="V4834" cm="1">
        <f t="array" ref="V4834">IF(E4834&lt;&gt;"CAPTURE",0,SUMPRODUCT((MDR_Rates!$A$2:$A$10=F4834)*(G4834&gt;MDR_Rates!$B$2:$B$10)*((MDR_Rates!$C$2:$C$10="")+(G4834&lt;=MDR_Rates!$C$2:$C$10))*MDR_Rates!$D$2:$D$10))</f>
        <v>1.8</v>
      </c>
      <c r="W4834">
        <f t="shared" si="903"/>
        <v>23.36</v>
      </c>
      <c r="X4834">
        <f t="shared" si="904"/>
        <v>4.2</v>
      </c>
      <c r="Y4834">
        <f t="shared" si="905"/>
        <v>0</v>
      </c>
      <c r="Z4834">
        <f t="shared" si="906"/>
        <v>0</v>
      </c>
      <c r="AG4834" t="str">
        <f t="shared" si="907"/>
        <v/>
      </c>
      <c r="AI4834" t="str">
        <f t="shared" si="908"/>
        <v/>
      </c>
      <c r="AJ4834" t="str">
        <f t="shared" si="909"/>
        <v/>
      </c>
      <c r="AK4834" t="str">
        <f t="shared" si="910"/>
        <v>ORD26002874</v>
      </c>
      <c r="AL4834">
        <f>IF(E4834&lt;&gt;"CAPTURE","",COUNTIF(Orders!$H:$H,AK4834))</f>
        <v>1</v>
      </c>
      <c r="AP4834" t="str">
        <f t="shared" si="911"/>
        <v>Matched to Order</v>
      </c>
      <c r="AQ4834">
        <f>IF(COUNTIF($A$2:A4834,A4834)=1,1,0)</f>
        <v>1</v>
      </c>
    </row>
    <row r="4835" spans="1:43" x14ac:dyDescent="0.3">
      <c r="A4835" t="s">
        <v>17409</v>
      </c>
      <c r="C4835" t="s">
        <v>5729</v>
      </c>
      <c r="D4835" s="1">
        <v>46291</v>
      </c>
      <c r="E4835" t="s">
        <v>11819</v>
      </c>
      <c r="F4835" t="s">
        <v>17</v>
      </c>
      <c r="G4835">
        <v>7999</v>
      </c>
      <c r="H4835">
        <v>127.98</v>
      </c>
      <c r="I4835">
        <v>23.04</v>
      </c>
      <c r="J4835">
        <v>7847.98</v>
      </c>
      <c r="K4835" s="1">
        <v>46293</v>
      </c>
      <c r="L4835" t="s">
        <v>17309</v>
      </c>
      <c r="M4835">
        <f t="shared" si="900"/>
        <v>1</v>
      </c>
      <c r="N4835">
        <f>COUNTIF(Orders!$A:$A,C4835)</f>
        <v>1</v>
      </c>
      <c r="P4835">
        <f>COUNTIF(Orders!$H:$H,UPPER(SUBSTITUTE(TRIM(C4835),"-","")))</f>
        <v>1</v>
      </c>
      <c r="R4835" t="str">
        <f t="shared" si="901"/>
        <v>Matched Order Reference</v>
      </c>
      <c r="S4835">
        <f t="shared" si="902"/>
        <v>1</v>
      </c>
      <c r="V4835" cm="1">
        <f t="array" ref="V4835">IF(E4835&lt;&gt;"CAPTURE",0,SUMPRODUCT((MDR_Rates!$A$2:$A$10=F4835)*(G4835&gt;MDR_Rates!$B$2:$B$10)*((MDR_Rates!$C$2:$C$10="")+(G4835&lt;=MDR_Rates!$C$2:$C$10))*MDR_Rates!$D$2:$D$10))</f>
        <v>1.6</v>
      </c>
      <c r="W4835">
        <f t="shared" si="903"/>
        <v>127.98</v>
      </c>
      <c r="X4835">
        <f t="shared" si="904"/>
        <v>23.04</v>
      </c>
      <c r="Y4835">
        <f t="shared" si="905"/>
        <v>0</v>
      </c>
      <c r="Z4835">
        <f t="shared" si="906"/>
        <v>0</v>
      </c>
      <c r="AG4835" t="str">
        <f t="shared" si="907"/>
        <v/>
      </c>
      <c r="AI4835" t="str">
        <f t="shared" si="908"/>
        <v/>
      </c>
      <c r="AJ4835" t="str">
        <f t="shared" si="909"/>
        <v/>
      </c>
      <c r="AK4835" t="str">
        <f t="shared" si="910"/>
        <v>ORD26002878</v>
      </c>
      <c r="AL4835">
        <f>IF(E4835&lt;&gt;"CAPTURE","",COUNTIF(Orders!$H:$H,AK4835))</f>
        <v>1</v>
      </c>
      <c r="AP4835" t="str">
        <f t="shared" si="911"/>
        <v>Matched to Order</v>
      </c>
      <c r="AQ4835">
        <f>IF(COUNTIF($A$2:A4835,A4835)=1,1,0)</f>
        <v>1</v>
      </c>
    </row>
    <row r="4836" spans="1:43" x14ac:dyDescent="0.3">
      <c r="A4836" t="s">
        <v>17410</v>
      </c>
      <c r="C4836" t="s">
        <v>5840</v>
      </c>
      <c r="D4836" s="1">
        <v>46291</v>
      </c>
      <c r="E4836" t="s">
        <v>11819</v>
      </c>
      <c r="F4836" t="s">
        <v>9</v>
      </c>
      <c r="G4836">
        <v>1798</v>
      </c>
      <c r="H4836">
        <v>0</v>
      </c>
      <c r="I4836">
        <v>0</v>
      </c>
      <c r="J4836">
        <v>1798</v>
      </c>
      <c r="K4836" s="1">
        <v>46293</v>
      </c>
      <c r="L4836" t="s">
        <v>17309</v>
      </c>
      <c r="M4836">
        <f t="shared" si="900"/>
        <v>1</v>
      </c>
      <c r="N4836">
        <f>COUNTIF(Orders!$A:$A,C4836)</f>
        <v>1</v>
      </c>
      <c r="P4836">
        <f>COUNTIF(Orders!$H:$H,UPPER(SUBSTITUTE(TRIM(C4836),"-","")))</f>
        <v>1</v>
      </c>
      <c r="R4836" t="str">
        <f t="shared" si="901"/>
        <v>Matched Order Reference</v>
      </c>
      <c r="S4836">
        <f t="shared" si="902"/>
        <v>1</v>
      </c>
      <c r="V4836" cm="1">
        <f t="array" ref="V4836">IF(E4836&lt;&gt;"CAPTURE",0,SUMPRODUCT((MDR_Rates!$A$2:$A$10=F4836)*(G4836&gt;MDR_Rates!$B$2:$B$10)*((MDR_Rates!$C$2:$C$10="")+(G4836&lt;=MDR_Rates!$C$2:$C$10))*MDR_Rates!$D$2:$D$10))</f>
        <v>0</v>
      </c>
      <c r="W4836">
        <f t="shared" si="903"/>
        <v>0</v>
      </c>
      <c r="X4836">
        <f t="shared" si="904"/>
        <v>0</v>
      </c>
      <c r="Y4836">
        <f t="shared" si="905"/>
        <v>0</v>
      </c>
      <c r="Z4836">
        <f t="shared" si="906"/>
        <v>0</v>
      </c>
      <c r="AG4836" t="str">
        <f t="shared" si="907"/>
        <v/>
      </c>
      <c r="AI4836" t="str">
        <f t="shared" si="908"/>
        <v/>
      </c>
      <c r="AJ4836" t="str">
        <f t="shared" si="909"/>
        <v/>
      </c>
      <c r="AK4836" t="str">
        <f t="shared" si="910"/>
        <v>ORD26002934</v>
      </c>
      <c r="AL4836">
        <f>IF(E4836&lt;&gt;"CAPTURE","",COUNTIF(Orders!$H:$H,AK4836))</f>
        <v>1</v>
      </c>
      <c r="AP4836" t="str">
        <f t="shared" si="911"/>
        <v>Matched to Order</v>
      </c>
      <c r="AQ4836">
        <f>IF(COUNTIF($A$2:A4836,A4836)=1,1,0)</f>
        <v>1</v>
      </c>
    </row>
    <row r="4837" spans="1:43" x14ac:dyDescent="0.3">
      <c r="A4837" t="s">
        <v>17411</v>
      </c>
      <c r="C4837" t="s">
        <v>5906</v>
      </c>
      <c r="D4837" s="1">
        <v>46291</v>
      </c>
      <c r="E4837" t="s">
        <v>11819</v>
      </c>
      <c r="F4837" t="s">
        <v>9</v>
      </c>
      <c r="G4837">
        <v>4999</v>
      </c>
      <c r="H4837">
        <v>15</v>
      </c>
      <c r="I4837">
        <v>2.7</v>
      </c>
      <c r="J4837">
        <v>4981.3</v>
      </c>
      <c r="K4837" s="1">
        <v>46293</v>
      </c>
      <c r="L4837" t="s">
        <v>17309</v>
      </c>
      <c r="M4837">
        <f t="shared" si="900"/>
        <v>1</v>
      </c>
      <c r="N4837">
        <f>COUNTIF(Orders!$A:$A,C4837)</f>
        <v>1</v>
      </c>
      <c r="P4837">
        <f>COUNTIF(Orders!$H:$H,UPPER(SUBSTITUTE(TRIM(C4837),"-","")))</f>
        <v>1</v>
      </c>
      <c r="R4837" t="str">
        <f t="shared" si="901"/>
        <v>Matched Order Reference</v>
      </c>
      <c r="S4837">
        <f t="shared" si="902"/>
        <v>1</v>
      </c>
      <c r="V4837" cm="1">
        <f t="array" ref="V4837">IF(E4837&lt;&gt;"CAPTURE",0,SUMPRODUCT((MDR_Rates!$A$2:$A$10=F4837)*(G4837&gt;MDR_Rates!$B$2:$B$10)*((MDR_Rates!$C$2:$C$10="")+(G4837&lt;=MDR_Rates!$C$2:$C$10))*MDR_Rates!$D$2:$D$10))</f>
        <v>0.3</v>
      </c>
      <c r="W4837">
        <f t="shared" si="903"/>
        <v>15</v>
      </c>
      <c r="X4837">
        <f t="shared" si="904"/>
        <v>2.7</v>
      </c>
      <c r="Y4837">
        <f t="shared" si="905"/>
        <v>0</v>
      </c>
      <c r="Z4837">
        <f t="shared" si="906"/>
        <v>0</v>
      </c>
      <c r="AG4837" t="str">
        <f t="shared" si="907"/>
        <v/>
      </c>
      <c r="AI4837" t="str">
        <f t="shared" si="908"/>
        <v/>
      </c>
      <c r="AJ4837" t="str">
        <f t="shared" si="909"/>
        <v/>
      </c>
      <c r="AK4837" t="str">
        <f t="shared" si="910"/>
        <v>ORD26002968</v>
      </c>
      <c r="AL4837">
        <f>IF(E4837&lt;&gt;"CAPTURE","",COUNTIF(Orders!$H:$H,AK4837))</f>
        <v>1</v>
      </c>
      <c r="AP4837" t="str">
        <f t="shared" si="911"/>
        <v>Matched to Order</v>
      </c>
      <c r="AQ4837">
        <f>IF(COUNTIF($A$2:A4837,A4837)=1,1,0)</f>
        <v>1</v>
      </c>
    </row>
    <row r="4838" spans="1:43" x14ac:dyDescent="0.3">
      <c r="A4838" t="s">
        <v>17412</v>
      </c>
      <c r="C4838" t="s">
        <v>6056</v>
      </c>
      <c r="D4838" s="1">
        <v>46291</v>
      </c>
      <c r="E4838" t="s">
        <v>11819</v>
      </c>
      <c r="F4838" t="s">
        <v>9</v>
      </c>
      <c r="G4838">
        <v>1299</v>
      </c>
      <c r="H4838">
        <v>0</v>
      </c>
      <c r="I4838">
        <v>0</v>
      </c>
      <c r="J4838">
        <v>1299</v>
      </c>
      <c r="K4838" s="1">
        <v>46293</v>
      </c>
      <c r="L4838" t="s">
        <v>17309</v>
      </c>
      <c r="M4838">
        <f t="shared" si="900"/>
        <v>1</v>
      </c>
      <c r="N4838">
        <f>COUNTIF(Orders!$A:$A,C4838)</f>
        <v>1</v>
      </c>
      <c r="P4838">
        <f>COUNTIF(Orders!$H:$H,UPPER(SUBSTITUTE(TRIM(C4838),"-","")))</f>
        <v>1</v>
      </c>
      <c r="R4838" t="str">
        <f t="shared" si="901"/>
        <v>Matched Order Reference</v>
      </c>
      <c r="S4838">
        <f t="shared" si="902"/>
        <v>1</v>
      </c>
      <c r="V4838" cm="1">
        <f t="array" ref="V4838">IF(E4838&lt;&gt;"CAPTURE",0,SUMPRODUCT((MDR_Rates!$A$2:$A$10=F4838)*(G4838&gt;MDR_Rates!$B$2:$B$10)*((MDR_Rates!$C$2:$C$10="")+(G4838&lt;=MDR_Rates!$C$2:$C$10))*MDR_Rates!$D$2:$D$10))</f>
        <v>0</v>
      </c>
      <c r="W4838">
        <f t="shared" si="903"/>
        <v>0</v>
      </c>
      <c r="X4838">
        <f t="shared" si="904"/>
        <v>0</v>
      </c>
      <c r="Y4838">
        <f t="shared" si="905"/>
        <v>0</v>
      </c>
      <c r="Z4838">
        <f t="shared" si="906"/>
        <v>0</v>
      </c>
      <c r="AG4838" t="str">
        <f t="shared" si="907"/>
        <v/>
      </c>
      <c r="AI4838" t="str">
        <f t="shared" si="908"/>
        <v/>
      </c>
      <c r="AJ4838" t="str">
        <f t="shared" si="909"/>
        <v/>
      </c>
      <c r="AK4838" t="str">
        <f t="shared" si="910"/>
        <v>ORD26003045</v>
      </c>
      <c r="AL4838">
        <f>IF(E4838&lt;&gt;"CAPTURE","",COUNTIF(Orders!$H:$H,AK4838))</f>
        <v>1</v>
      </c>
      <c r="AP4838" t="str">
        <f t="shared" si="911"/>
        <v>Matched to Order</v>
      </c>
      <c r="AQ4838">
        <f>IF(COUNTIF($A$2:A4838,A4838)=1,1,0)</f>
        <v>1</v>
      </c>
    </row>
    <row r="4839" spans="1:43" x14ac:dyDescent="0.3">
      <c r="A4839" t="s">
        <v>17413</v>
      </c>
      <c r="C4839" t="s">
        <v>6060</v>
      </c>
      <c r="D4839" s="1">
        <v>46291</v>
      </c>
      <c r="E4839" t="s">
        <v>11819</v>
      </c>
      <c r="F4839" t="s">
        <v>9</v>
      </c>
      <c r="G4839">
        <v>799</v>
      </c>
      <c r="H4839">
        <v>0</v>
      </c>
      <c r="I4839">
        <v>0</v>
      </c>
      <c r="J4839">
        <v>799</v>
      </c>
      <c r="K4839" s="1">
        <v>46293</v>
      </c>
      <c r="L4839" t="s">
        <v>17309</v>
      </c>
      <c r="M4839">
        <f t="shared" si="900"/>
        <v>1</v>
      </c>
      <c r="N4839">
        <f>COUNTIF(Orders!$A:$A,C4839)</f>
        <v>1</v>
      </c>
      <c r="P4839">
        <f>COUNTIF(Orders!$H:$H,UPPER(SUBSTITUTE(TRIM(C4839),"-","")))</f>
        <v>1</v>
      </c>
      <c r="R4839" t="str">
        <f t="shared" si="901"/>
        <v>Matched Order Reference</v>
      </c>
      <c r="S4839">
        <f t="shared" si="902"/>
        <v>1</v>
      </c>
      <c r="V4839" cm="1">
        <f t="array" ref="V4839">IF(E4839&lt;&gt;"CAPTURE",0,SUMPRODUCT((MDR_Rates!$A$2:$A$10=F4839)*(G4839&gt;MDR_Rates!$B$2:$B$10)*((MDR_Rates!$C$2:$C$10="")+(G4839&lt;=MDR_Rates!$C$2:$C$10))*MDR_Rates!$D$2:$D$10))</f>
        <v>0</v>
      </c>
      <c r="W4839">
        <f t="shared" si="903"/>
        <v>0</v>
      </c>
      <c r="X4839">
        <f t="shared" si="904"/>
        <v>0</v>
      </c>
      <c r="Y4839">
        <f t="shared" si="905"/>
        <v>0</v>
      </c>
      <c r="Z4839">
        <f t="shared" si="906"/>
        <v>0</v>
      </c>
      <c r="AG4839" t="str">
        <f t="shared" si="907"/>
        <v/>
      </c>
      <c r="AI4839" t="str">
        <f t="shared" si="908"/>
        <v/>
      </c>
      <c r="AJ4839" t="str">
        <f t="shared" si="909"/>
        <v/>
      </c>
      <c r="AK4839" t="str">
        <f t="shared" si="910"/>
        <v>ORD26003047</v>
      </c>
      <c r="AL4839">
        <f>IF(E4839&lt;&gt;"CAPTURE","",COUNTIF(Orders!$H:$H,AK4839))</f>
        <v>1</v>
      </c>
      <c r="AP4839" t="str">
        <f t="shared" si="911"/>
        <v>Matched to Order</v>
      </c>
      <c r="AQ4839">
        <f>IF(COUNTIF($A$2:A4839,A4839)=1,1,0)</f>
        <v>1</v>
      </c>
    </row>
    <row r="4840" spans="1:43" x14ac:dyDescent="0.3">
      <c r="A4840" t="s">
        <v>17414</v>
      </c>
      <c r="C4840" t="s">
        <v>17415</v>
      </c>
      <c r="D4840" s="1">
        <v>46291</v>
      </c>
      <c r="E4840" t="s">
        <v>11819</v>
      </c>
      <c r="F4840" t="s">
        <v>44</v>
      </c>
      <c r="G4840">
        <v>2499</v>
      </c>
      <c r="H4840">
        <v>42.48</v>
      </c>
      <c r="I4840">
        <v>7.65</v>
      </c>
      <c r="J4840">
        <v>2448.87</v>
      </c>
      <c r="K4840" s="1">
        <v>46293</v>
      </c>
      <c r="L4840" t="s">
        <v>17309</v>
      </c>
      <c r="M4840">
        <f t="shared" si="900"/>
        <v>1</v>
      </c>
      <c r="N4840">
        <f>COUNTIF(Orders!$A:$A,C4840)</f>
        <v>0</v>
      </c>
      <c r="P4840">
        <f>COUNTIF(Orders!$H:$H,UPPER(SUBSTITUTE(TRIM(C4840),"-","")))</f>
        <v>1</v>
      </c>
      <c r="R4840" t="str">
        <f t="shared" si="901"/>
        <v>Matched Order Reference</v>
      </c>
      <c r="S4840">
        <f t="shared" si="902"/>
        <v>1</v>
      </c>
      <c r="V4840" cm="1">
        <f t="array" ref="V4840">IF(E4840&lt;&gt;"CAPTURE",0,SUMPRODUCT((MDR_Rates!$A$2:$A$10=F4840)*(G4840&gt;MDR_Rates!$B$2:$B$10)*((MDR_Rates!$C$2:$C$10="")+(G4840&lt;=MDR_Rates!$C$2:$C$10))*MDR_Rates!$D$2:$D$10))</f>
        <v>1.7</v>
      </c>
      <c r="W4840">
        <f t="shared" si="903"/>
        <v>42.48</v>
      </c>
      <c r="X4840">
        <f t="shared" si="904"/>
        <v>7.65</v>
      </c>
      <c r="Y4840">
        <f t="shared" si="905"/>
        <v>0</v>
      </c>
      <c r="Z4840">
        <f t="shared" si="906"/>
        <v>0</v>
      </c>
      <c r="AG4840" t="str">
        <f t="shared" si="907"/>
        <v/>
      </c>
      <c r="AI4840" t="str">
        <f t="shared" si="908"/>
        <v/>
      </c>
      <c r="AJ4840" t="str">
        <f t="shared" si="909"/>
        <v/>
      </c>
      <c r="AK4840" t="str">
        <f t="shared" si="910"/>
        <v>ORD26003139</v>
      </c>
      <c r="AL4840">
        <f>IF(E4840&lt;&gt;"CAPTURE","",COUNTIF(Orders!$H:$H,AK4840))</f>
        <v>1</v>
      </c>
      <c r="AP4840" t="str">
        <f t="shared" si="911"/>
        <v>Matched to Order</v>
      </c>
      <c r="AQ4840">
        <f>IF(COUNTIF($A$2:A4840,A4840)=1,1,0)</f>
        <v>1</v>
      </c>
    </row>
    <row r="4841" spans="1:43" x14ac:dyDescent="0.3">
      <c r="A4841" t="s">
        <v>17416</v>
      </c>
      <c r="C4841" t="s">
        <v>6424</v>
      </c>
      <c r="D4841" s="1">
        <v>46291</v>
      </c>
      <c r="E4841" t="s">
        <v>11819</v>
      </c>
      <c r="F4841" t="s">
        <v>9</v>
      </c>
      <c r="G4841">
        <v>799</v>
      </c>
      <c r="H4841">
        <v>0</v>
      </c>
      <c r="I4841">
        <v>0</v>
      </c>
      <c r="J4841">
        <v>799</v>
      </c>
      <c r="K4841" s="1">
        <v>46293</v>
      </c>
      <c r="L4841" t="s">
        <v>17309</v>
      </c>
      <c r="M4841">
        <f t="shared" si="900"/>
        <v>1</v>
      </c>
      <c r="N4841">
        <f>COUNTIF(Orders!$A:$A,C4841)</f>
        <v>1</v>
      </c>
      <c r="P4841">
        <f>COUNTIF(Orders!$H:$H,UPPER(SUBSTITUTE(TRIM(C4841),"-","")))</f>
        <v>1</v>
      </c>
      <c r="R4841" t="str">
        <f t="shared" si="901"/>
        <v>Matched Order Reference</v>
      </c>
      <c r="S4841">
        <f t="shared" si="902"/>
        <v>1</v>
      </c>
      <c r="V4841" cm="1">
        <f t="array" ref="V4841">IF(E4841&lt;&gt;"CAPTURE",0,SUMPRODUCT((MDR_Rates!$A$2:$A$10=F4841)*(G4841&gt;MDR_Rates!$B$2:$B$10)*((MDR_Rates!$C$2:$C$10="")+(G4841&lt;=MDR_Rates!$C$2:$C$10))*MDR_Rates!$D$2:$D$10))</f>
        <v>0</v>
      </c>
      <c r="W4841">
        <f t="shared" si="903"/>
        <v>0</v>
      </c>
      <c r="X4841">
        <f t="shared" si="904"/>
        <v>0</v>
      </c>
      <c r="Y4841">
        <f t="shared" si="905"/>
        <v>0</v>
      </c>
      <c r="Z4841">
        <f t="shared" si="906"/>
        <v>0</v>
      </c>
      <c r="AG4841" t="str">
        <f t="shared" si="907"/>
        <v/>
      </c>
      <c r="AI4841" t="str">
        <f t="shared" si="908"/>
        <v/>
      </c>
      <c r="AJ4841" t="str">
        <f t="shared" si="909"/>
        <v/>
      </c>
      <c r="AK4841" t="str">
        <f t="shared" si="910"/>
        <v>ORD26003231</v>
      </c>
      <c r="AL4841">
        <f>IF(E4841&lt;&gt;"CAPTURE","",COUNTIF(Orders!$H:$H,AK4841))</f>
        <v>1</v>
      </c>
      <c r="AP4841" t="str">
        <f t="shared" si="911"/>
        <v>Matched to Order</v>
      </c>
      <c r="AQ4841">
        <f>IF(COUNTIF($A$2:A4841,A4841)=1,1,0)</f>
        <v>1</v>
      </c>
    </row>
    <row r="4842" spans="1:43" x14ac:dyDescent="0.3">
      <c r="A4842" t="s">
        <v>17417</v>
      </c>
      <c r="C4842" t="s">
        <v>6598</v>
      </c>
      <c r="D4842" s="1">
        <v>46291</v>
      </c>
      <c r="E4842" t="s">
        <v>11819</v>
      </c>
      <c r="F4842" t="s">
        <v>44</v>
      </c>
      <c r="G4842">
        <v>1799</v>
      </c>
      <c r="H4842">
        <v>34.18</v>
      </c>
      <c r="I4842">
        <v>6.15</v>
      </c>
      <c r="J4842">
        <v>1758.67</v>
      </c>
      <c r="K4842" s="1">
        <v>46293</v>
      </c>
      <c r="L4842" t="s">
        <v>17309</v>
      </c>
      <c r="M4842">
        <f t="shared" si="900"/>
        <v>1</v>
      </c>
      <c r="N4842">
        <f>COUNTIF(Orders!$A:$A,C4842)</f>
        <v>1</v>
      </c>
      <c r="P4842">
        <f>COUNTIF(Orders!$H:$H,UPPER(SUBSTITUTE(TRIM(C4842),"-","")))</f>
        <v>1</v>
      </c>
      <c r="R4842" t="str">
        <f t="shared" si="901"/>
        <v>Matched Order Reference</v>
      </c>
      <c r="S4842">
        <f t="shared" si="902"/>
        <v>1</v>
      </c>
      <c r="V4842" cm="1">
        <f t="array" ref="V4842">IF(E4842&lt;&gt;"CAPTURE",0,SUMPRODUCT((MDR_Rates!$A$2:$A$10=F4842)*(G4842&gt;MDR_Rates!$B$2:$B$10)*((MDR_Rates!$C$2:$C$10="")+(G4842&lt;=MDR_Rates!$C$2:$C$10))*MDR_Rates!$D$2:$D$10))</f>
        <v>1.9</v>
      </c>
      <c r="W4842">
        <f t="shared" si="903"/>
        <v>34.18</v>
      </c>
      <c r="X4842">
        <f t="shared" si="904"/>
        <v>6.15</v>
      </c>
      <c r="Y4842">
        <f t="shared" si="905"/>
        <v>0</v>
      </c>
      <c r="Z4842">
        <f t="shared" si="906"/>
        <v>0</v>
      </c>
      <c r="AG4842" t="str">
        <f t="shared" si="907"/>
        <v/>
      </c>
      <c r="AI4842" t="str">
        <f t="shared" si="908"/>
        <v/>
      </c>
      <c r="AJ4842" t="str">
        <f t="shared" si="909"/>
        <v/>
      </c>
      <c r="AK4842" t="str">
        <f t="shared" si="910"/>
        <v>ORD26003320</v>
      </c>
      <c r="AL4842">
        <f>IF(E4842&lt;&gt;"CAPTURE","",COUNTIF(Orders!$H:$H,AK4842))</f>
        <v>1</v>
      </c>
      <c r="AP4842" t="str">
        <f t="shared" si="911"/>
        <v>Matched to Order</v>
      </c>
      <c r="AQ4842">
        <f>IF(COUNTIF($A$2:A4842,A4842)=1,1,0)</f>
        <v>1</v>
      </c>
    </row>
    <row r="4843" spans="1:43" x14ac:dyDescent="0.3">
      <c r="A4843" t="s">
        <v>17418</v>
      </c>
      <c r="C4843" t="s">
        <v>6666</v>
      </c>
      <c r="D4843" s="1">
        <v>46291</v>
      </c>
      <c r="E4843" t="s">
        <v>11819</v>
      </c>
      <c r="F4843" t="s">
        <v>17</v>
      </c>
      <c r="G4843">
        <v>2148</v>
      </c>
      <c r="H4843">
        <v>34.369999999999997</v>
      </c>
      <c r="I4843">
        <v>6.19</v>
      </c>
      <c r="J4843">
        <v>2107.44</v>
      </c>
      <c r="K4843" s="1">
        <v>46293</v>
      </c>
      <c r="L4843" t="s">
        <v>17309</v>
      </c>
      <c r="M4843">
        <f t="shared" si="900"/>
        <v>1</v>
      </c>
      <c r="N4843">
        <f>COUNTIF(Orders!$A:$A,C4843)</f>
        <v>1</v>
      </c>
      <c r="P4843">
        <f>COUNTIF(Orders!$H:$H,UPPER(SUBSTITUTE(TRIM(C4843),"-","")))</f>
        <v>1</v>
      </c>
      <c r="R4843" t="str">
        <f t="shared" si="901"/>
        <v>Matched Order Reference</v>
      </c>
      <c r="S4843">
        <f t="shared" si="902"/>
        <v>1</v>
      </c>
      <c r="V4843" cm="1">
        <f t="array" ref="V4843">IF(E4843&lt;&gt;"CAPTURE",0,SUMPRODUCT((MDR_Rates!$A$2:$A$10=F4843)*(G4843&gt;MDR_Rates!$B$2:$B$10)*((MDR_Rates!$C$2:$C$10="")+(G4843&lt;=MDR_Rates!$C$2:$C$10))*MDR_Rates!$D$2:$D$10))</f>
        <v>1.6</v>
      </c>
      <c r="W4843">
        <f t="shared" si="903"/>
        <v>34.369999999999997</v>
      </c>
      <c r="X4843">
        <f t="shared" si="904"/>
        <v>6.19</v>
      </c>
      <c r="Y4843">
        <f t="shared" si="905"/>
        <v>0</v>
      </c>
      <c r="Z4843">
        <f t="shared" si="906"/>
        <v>0</v>
      </c>
      <c r="AG4843" t="str">
        <f t="shared" si="907"/>
        <v/>
      </c>
      <c r="AI4843" t="str">
        <f t="shared" si="908"/>
        <v/>
      </c>
      <c r="AJ4843" t="str">
        <f t="shared" si="909"/>
        <v/>
      </c>
      <c r="AK4843" t="str">
        <f t="shared" si="910"/>
        <v>ORD26003354</v>
      </c>
      <c r="AL4843">
        <f>IF(E4843&lt;&gt;"CAPTURE","",COUNTIF(Orders!$H:$H,AK4843))</f>
        <v>1</v>
      </c>
      <c r="AP4843" t="str">
        <f t="shared" si="911"/>
        <v>Matched to Order</v>
      </c>
      <c r="AQ4843">
        <f>IF(COUNTIF($A$2:A4843,A4843)=1,1,0)</f>
        <v>1</v>
      </c>
    </row>
    <row r="4844" spans="1:43" x14ac:dyDescent="0.3">
      <c r="A4844" t="s">
        <v>17419</v>
      </c>
      <c r="C4844" t="s">
        <v>6696</v>
      </c>
      <c r="D4844" s="1">
        <v>46291</v>
      </c>
      <c r="E4844" t="s">
        <v>11819</v>
      </c>
      <c r="F4844" t="s">
        <v>9</v>
      </c>
      <c r="G4844">
        <v>499</v>
      </c>
      <c r="H4844">
        <v>0</v>
      </c>
      <c r="I4844">
        <v>0</v>
      </c>
      <c r="J4844">
        <v>499</v>
      </c>
      <c r="K4844" s="1">
        <v>46293</v>
      </c>
      <c r="L4844" t="s">
        <v>17309</v>
      </c>
      <c r="M4844">
        <f t="shared" si="900"/>
        <v>1</v>
      </c>
      <c r="N4844">
        <f>COUNTIF(Orders!$A:$A,C4844)</f>
        <v>1</v>
      </c>
      <c r="P4844">
        <f>COUNTIF(Orders!$H:$H,UPPER(SUBSTITUTE(TRIM(C4844),"-","")))</f>
        <v>1</v>
      </c>
      <c r="R4844" t="str">
        <f t="shared" si="901"/>
        <v>Matched Order Reference</v>
      </c>
      <c r="S4844">
        <f t="shared" si="902"/>
        <v>1</v>
      </c>
      <c r="V4844" cm="1">
        <f t="array" ref="V4844">IF(E4844&lt;&gt;"CAPTURE",0,SUMPRODUCT((MDR_Rates!$A$2:$A$10=F4844)*(G4844&gt;MDR_Rates!$B$2:$B$10)*((MDR_Rates!$C$2:$C$10="")+(G4844&lt;=MDR_Rates!$C$2:$C$10))*MDR_Rates!$D$2:$D$10))</f>
        <v>0</v>
      </c>
      <c r="W4844">
        <f t="shared" si="903"/>
        <v>0</v>
      </c>
      <c r="X4844">
        <f t="shared" si="904"/>
        <v>0</v>
      </c>
      <c r="Y4844">
        <f t="shared" si="905"/>
        <v>0</v>
      </c>
      <c r="Z4844">
        <f t="shared" si="906"/>
        <v>0</v>
      </c>
      <c r="AG4844" t="str">
        <f t="shared" si="907"/>
        <v/>
      </c>
      <c r="AI4844" t="str">
        <f t="shared" si="908"/>
        <v/>
      </c>
      <c r="AJ4844" t="str">
        <f t="shared" si="909"/>
        <v/>
      </c>
      <c r="AK4844" t="str">
        <f t="shared" si="910"/>
        <v>ORD26003369</v>
      </c>
      <c r="AL4844">
        <f>IF(E4844&lt;&gt;"CAPTURE","",COUNTIF(Orders!$H:$H,AK4844))</f>
        <v>1</v>
      </c>
      <c r="AP4844" t="str">
        <f t="shared" si="911"/>
        <v>Matched to Order</v>
      </c>
      <c r="AQ4844">
        <f>IF(COUNTIF($A$2:A4844,A4844)=1,1,0)</f>
        <v>1</v>
      </c>
    </row>
    <row r="4845" spans="1:43" x14ac:dyDescent="0.3">
      <c r="A4845" t="s">
        <v>17420</v>
      </c>
      <c r="C4845" t="s">
        <v>6814</v>
      </c>
      <c r="D4845" s="1">
        <v>46291</v>
      </c>
      <c r="E4845" t="s">
        <v>11819</v>
      </c>
      <c r="F4845" t="s">
        <v>17</v>
      </c>
      <c r="G4845">
        <v>4497</v>
      </c>
      <c r="H4845">
        <v>71.95</v>
      </c>
      <c r="I4845">
        <v>12.95</v>
      </c>
      <c r="J4845">
        <v>4412.1000000000004</v>
      </c>
      <c r="K4845" s="1">
        <v>46293</v>
      </c>
      <c r="L4845" t="s">
        <v>17309</v>
      </c>
      <c r="M4845">
        <f t="shared" si="900"/>
        <v>1</v>
      </c>
      <c r="N4845">
        <f>COUNTIF(Orders!$A:$A,C4845)</f>
        <v>1</v>
      </c>
      <c r="P4845">
        <f>COUNTIF(Orders!$H:$H,UPPER(SUBSTITUTE(TRIM(C4845),"-","")))</f>
        <v>1</v>
      </c>
      <c r="R4845" t="str">
        <f t="shared" si="901"/>
        <v>Matched Order Reference</v>
      </c>
      <c r="S4845">
        <f t="shared" si="902"/>
        <v>1</v>
      </c>
      <c r="V4845" cm="1">
        <f t="array" ref="V4845">IF(E4845&lt;&gt;"CAPTURE",0,SUMPRODUCT((MDR_Rates!$A$2:$A$10=F4845)*(G4845&gt;MDR_Rates!$B$2:$B$10)*((MDR_Rates!$C$2:$C$10="")+(G4845&lt;=MDR_Rates!$C$2:$C$10))*MDR_Rates!$D$2:$D$10))</f>
        <v>1.6</v>
      </c>
      <c r="W4845">
        <f t="shared" si="903"/>
        <v>71.95</v>
      </c>
      <c r="X4845">
        <f t="shared" si="904"/>
        <v>12.95</v>
      </c>
      <c r="Y4845">
        <f t="shared" si="905"/>
        <v>0</v>
      </c>
      <c r="Z4845">
        <f t="shared" si="906"/>
        <v>0</v>
      </c>
      <c r="AG4845" t="str">
        <f t="shared" si="907"/>
        <v/>
      </c>
      <c r="AI4845" t="str">
        <f t="shared" si="908"/>
        <v/>
      </c>
      <c r="AJ4845" t="str">
        <f t="shared" si="909"/>
        <v/>
      </c>
      <c r="AK4845" t="str">
        <f t="shared" si="910"/>
        <v>ORD26003428</v>
      </c>
      <c r="AL4845">
        <f>IF(E4845&lt;&gt;"CAPTURE","",COUNTIF(Orders!$H:$H,AK4845))</f>
        <v>1</v>
      </c>
      <c r="AP4845" t="str">
        <f t="shared" si="911"/>
        <v>Matched to Order</v>
      </c>
      <c r="AQ4845">
        <f>IF(COUNTIF($A$2:A4845,A4845)=1,1,0)</f>
        <v>1</v>
      </c>
    </row>
    <row r="4846" spans="1:43" x14ac:dyDescent="0.3">
      <c r="A4846" t="s">
        <v>17421</v>
      </c>
      <c r="C4846" t="s">
        <v>6838</v>
      </c>
      <c r="D4846" s="1">
        <v>46291</v>
      </c>
      <c r="E4846" t="s">
        <v>11819</v>
      </c>
      <c r="F4846" t="s">
        <v>33</v>
      </c>
      <c r="G4846">
        <v>3499</v>
      </c>
      <c r="H4846">
        <v>41.99</v>
      </c>
      <c r="I4846">
        <v>7.56</v>
      </c>
      <c r="J4846">
        <v>3449.45</v>
      </c>
      <c r="K4846" s="1">
        <v>46293</v>
      </c>
      <c r="L4846" t="s">
        <v>17309</v>
      </c>
      <c r="M4846">
        <f t="shared" si="900"/>
        <v>1</v>
      </c>
      <c r="N4846">
        <f>COUNTIF(Orders!$A:$A,C4846)</f>
        <v>1</v>
      </c>
      <c r="P4846">
        <f>COUNTIF(Orders!$H:$H,UPPER(SUBSTITUTE(TRIM(C4846),"-","")))</f>
        <v>1</v>
      </c>
      <c r="R4846" t="str">
        <f t="shared" si="901"/>
        <v>Matched Order Reference</v>
      </c>
      <c r="S4846">
        <f t="shared" si="902"/>
        <v>2</v>
      </c>
      <c r="V4846" cm="1">
        <f t="array" ref="V4846">IF(E4846&lt;&gt;"CAPTURE",0,SUMPRODUCT((MDR_Rates!$A$2:$A$10=F4846)*(G4846&gt;MDR_Rates!$B$2:$B$10)*((MDR_Rates!$C$2:$C$10="")+(G4846&lt;=MDR_Rates!$C$2:$C$10))*MDR_Rates!$D$2:$D$10))</f>
        <v>1.2</v>
      </c>
      <c r="W4846">
        <f t="shared" si="903"/>
        <v>41.99</v>
      </c>
      <c r="X4846">
        <f t="shared" si="904"/>
        <v>7.56</v>
      </c>
      <c r="Y4846">
        <f t="shared" si="905"/>
        <v>0</v>
      </c>
      <c r="Z4846">
        <f t="shared" si="906"/>
        <v>0</v>
      </c>
      <c r="AG4846" t="str">
        <f t="shared" si="907"/>
        <v/>
      </c>
      <c r="AI4846" t="str">
        <f t="shared" si="908"/>
        <v/>
      </c>
      <c r="AJ4846" t="str">
        <f t="shared" si="909"/>
        <v/>
      </c>
      <c r="AK4846" t="str">
        <f t="shared" si="910"/>
        <v>ORD26003440</v>
      </c>
      <c r="AL4846">
        <f>IF(E4846&lt;&gt;"CAPTURE","",COUNTIF(Orders!$H:$H,AK4846))</f>
        <v>1</v>
      </c>
      <c r="AP4846" t="str">
        <f t="shared" si="911"/>
        <v>Matched to Order</v>
      </c>
      <c r="AQ4846">
        <f>IF(COUNTIF($A$2:A4846,A4846)=1,1,0)</f>
        <v>1</v>
      </c>
    </row>
    <row r="4847" spans="1:43" x14ac:dyDescent="0.3">
      <c r="A4847" t="s">
        <v>17422</v>
      </c>
      <c r="C4847" t="s">
        <v>6838</v>
      </c>
      <c r="D4847" s="1">
        <v>46291</v>
      </c>
      <c r="E4847" t="s">
        <v>11819</v>
      </c>
      <c r="F4847" t="s">
        <v>33</v>
      </c>
      <c r="G4847">
        <v>3499</v>
      </c>
      <c r="H4847">
        <v>41.99</v>
      </c>
      <c r="I4847">
        <v>7.56</v>
      </c>
      <c r="J4847">
        <v>3449.45</v>
      </c>
      <c r="K4847" s="1">
        <v>46293</v>
      </c>
      <c r="L4847" t="s">
        <v>17309</v>
      </c>
      <c r="M4847">
        <f t="shared" si="900"/>
        <v>1</v>
      </c>
      <c r="N4847">
        <f>COUNTIF(Orders!$A:$A,C4847)</f>
        <v>1</v>
      </c>
      <c r="P4847">
        <f>COUNTIF(Orders!$H:$H,UPPER(SUBSTITUTE(TRIM(C4847),"-","")))</f>
        <v>1</v>
      </c>
      <c r="R4847" t="str">
        <f t="shared" si="901"/>
        <v>Matched Order Reference</v>
      </c>
      <c r="S4847">
        <f t="shared" si="902"/>
        <v>2</v>
      </c>
      <c r="V4847" cm="1">
        <f t="array" ref="V4847">IF(E4847&lt;&gt;"CAPTURE",0,SUMPRODUCT((MDR_Rates!$A$2:$A$10=F4847)*(G4847&gt;MDR_Rates!$B$2:$B$10)*((MDR_Rates!$C$2:$C$10="")+(G4847&lt;=MDR_Rates!$C$2:$C$10))*MDR_Rates!$D$2:$D$10))</f>
        <v>1.2</v>
      </c>
      <c r="W4847">
        <f t="shared" si="903"/>
        <v>41.99</v>
      </c>
      <c r="X4847">
        <f t="shared" si="904"/>
        <v>7.56</v>
      </c>
      <c r="Y4847">
        <f t="shared" si="905"/>
        <v>0</v>
      </c>
      <c r="Z4847">
        <f t="shared" si="906"/>
        <v>0</v>
      </c>
      <c r="AG4847" t="str">
        <f t="shared" si="907"/>
        <v/>
      </c>
      <c r="AI4847" t="str">
        <f t="shared" si="908"/>
        <v/>
      </c>
      <c r="AJ4847" t="str">
        <f t="shared" si="909"/>
        <v/>
      </c>
      <c r="AK4847" t="str">
        <f t="shared" si="910"/>
        <v>ORD26003440</v>
      </c>
      <c r="AL4847">
        <f>IF(E4847&lt;&gt;"CAPTURE","",COUNTIF(Orders!$H:$H,AK4847))</f>
        <v>1</v>
      </c>
      <c r="AP4847" t="str">
        <f t="shared" si="911"/>
        <v>Matched to Order</v>
      </c>
      <c r="AQ4847">
        <f>IF(COUNTIF($A$2:A4847,A4847)=1,1,0)</f>
        <v>1</v>
      </c>
    </row>
    <row r="4848" spans="1:43" x14ac:dyDescent="0.3">
      <c r="A4848" t="s">
        <v>17423</v>
      </c>
      <c r="C4848" t="s">
        <v>6852</v>
      </c>
      <c r="D4848" s="1">
        <v>46291</v>
      </c>
      <c r="E4848" t="s">
        <v>11819</v>
      </c>
      <c r="F4848" t="s">
        <v>17</v>
      </c>
      <c r="G4848">
        <v>799</v>
      </c>
      <c r="H4848">
        <v>14.38</v>
      </c>
      <c r="I4848">
        <v>2.59</v>
      </c>
      <c r="J4848">
        <v>782.03</v>
      </c>
      <c r="K4848" s="1">
        <v>46293</v>
      </c>
      <c r="L4848" t="s">
        <v>17309</v>
      </c>
      <c r="M4848">
        <f t="shared" si="900"/>
        <v>1</v>
      </c>
      <c r="N4848">
        <f>COUNTIF(Orders!$A:$A,C4848)</f>
        <v>1</v>
      </c>
      <c r="P4848">
        <f>COUNTIF(Orders!$H:$H,UPPER(SUBSTITUTE(TRIM(C4848),"-","")))</f>
        <v>1</v>
      </c>
      <c r="R4848" t="str">
        <f t="shared" si="901"/>
        <v>Matched Order Reference</v>
      </c>
      <c r="S4848">
        <f t="shared" si="902"/>
        <v>1</v>
      </c>
      <c r="V4848" cm="1">
        <f t="array" ref="V4848">IF(E4848&lt;&gt;"CAPTURE",0,SUMPRODUCT((MDR_Rates!$A$2:$A$10=F4848)*(G4848&gt;MDR_Rates!$B$2:$B$10)*((MDR_Rates!$C$2:$C$10="")+(G4848&lt;=MDR_Rates!$C$2:$C$10))*MDR_Rates!$D$2:$D$10))</f>
        <v>1.8</v>
      </c>
      <c r="W4848">
        <f t="shared" si="903"/>
        <v>14.38</v>
      </c>
      <c r="X4848">
        <f t="shared" si="904"/>
        <v>2.59</v>
      </c>
      <c r="Y4848">
        <f t="shared" si="905"/>
        <v>0</v>
      </c>
      <c r="Z4848">
        <f t="shared" si="906"/>
        <v>0</v>
      </c>
      <c r="AG4848" t="str">
        <f t="shared" si="907"/>
        <v/>
      </c>
      <c r="AI4848" t="str">
        <f t="shared" si="908"/>
        <v/>
      </c>
      <c r="AJ4848" t="str">
        <f t="shared" si="909"/>
        <v/>
      </c>
      <c r="AK4848" t="str">
        <f t="shared" si="910"/>
        <v>ORD26003447</v>
      </c>
      <c r="AL4848">
        <f>IF(E4848&lt;&gt;"CAPTURE","",COUNTIF(Orders!$H:$H,AK4848))</f>
        <v>1</v>
      </c>
      <c r="AP4848" t="str">
        <f t="shared" si="911"/>
        <v>Matched to Order</v>
      </c>
      <c r="AQ4848">
        <f>IF(COUNTIF($A$2:A4848,A4848)=1,1,0)</f>
        <v>1</v>
      </c>
    </row>
    <row r="4849" spans="1:43" x14ac:dyDescent="0.3">
      <c r="A4849" t="s">
        <v>17424</v>
      </c>
      <c r="C4849" t="s">
        <v>6900</v>
      </c>
      <c r="D4849" s="1">
        <v>46291</v>
      </c>
      <c r="E4849" t="s">
        <v>11819</v>
      </c>
      <c r="F4849" t="s">
        <v>44</v>
      </c>
      <c r="G4849">
        <v>9498</v>
      </c>
      <c r="H4849">
        <v>161.47</v>
      </c>
      <c r="I4849">
        <v>29.06</v>
      </c>
      <c r="J4849">
        <v>9307.4699999999993</v>
      </c>
      <c r="K4849" s="1">
        <v>46293</v>
      </c>
      <c r="L4849" t="s">
        <v>17309</v>
      </c>
      <c r="M4849">
        <f t="shared" si="900"/>
        <v>1</v>
      </c>
      <c r="N4849">
        <f>COUNTIF(Orders!$A:$A,C4849)</f>
        <v>1</v>
      </c>
      <c r="P4849">
        <f>COUNTIF(Orders!$H:$H,UPPER(SUBSTITUTE(TRIM(C4849),"-","")))</f>
        <v>1</v>
      </c>
      <c r="R4849" t="str">
        <f t="shared" si="901"/>
        <v>Matched Order Reference</v>
      </c>
      <c r="S4849">
        <f t="shared" si="902"/>
        <v>1</v>
      </c>
      <c r="V4849" cm="1">
        <f t="array" ref="V4849">IF(E4849&lt;&gt;"CAPTURE",0,SUMPRODUCT((MDR_Rates!$A$2:$A$10=F4849)*(G4849&gt;MDR_Rates!$B$2:$B$10)*((MDR_Rates!$C$2:$C$10="")+(G4849&lt;=MDR_Rates!$C$2:$C$10))*MDR_Rates!$D$2:$D$10))</f>
        <v>1.7</v>
      </c>
      <c r="W4849">
        <f t="shared" si="903"/>
        <v>161.47</v>
      </c>
      <c r="X4849">
        <f t="shared" si="904"/>
        <v>29.06</v>
      </c>
      <c r="Y4849">
        <f t="shared" si="905"/>
        <v>0</v>
      </c>
      <c r="Z4849">
        <f t="shared" si="906"/>
        <v>0</v>
      </c>
      <c r="AG4849" t="str">
        <f t="shared" si="907"/>
        <v/>
      </c>
      <c r="AI4849" t="str">
        <f t="shared" si="908"/>
        <v/>
      </c>
      <c r="AJ4849" t="str">
        <f t="shared" si="909"/>
        <v/>
      </c>
      <c r="AK4849" t="str">
        <f t="shared" si="910"/>
        <v>ORD26003471</v>
      </c>
      <c r="AL4849">
        <f>IF(E4849&lt;&gt;"CAPTURE","",COUNTIF(Orders!$H:$H,AK4849))</f>
        <v>1</v>
      </c>
      <c r="AP4849" t="str">
        <f t="shared" si="911"/>
        <v>Matched to Order</v>
      </c>
      <c r="AQ4849">
        <f>IF(COUNTIF($A$2:A4849,A4849)=1,1,0)</f>
        <v>1</v>
      </c>
    </row>
    <row r="4850" spans="1:43" x14ac:dyDescent="0.3">
      <c r="A4850" t="s">
        <v>17425</v>
      </c>
      <c r="C4850" t="s">
        <v>17426</v>
      </c>
      <c r="D4850" s="1">
        <v>46291</v>
      </c>
      <c r="E4850" t="s">
        <v>11819</v>
      </c>
      <c r="F4850" t="s">
        <v>17</v>
      </c>
      <c r="G4850">
        <v>5498</v>
      </c>
      <c r="H4850">
        <v>87.97</v>
      </c>
      <c r="I4850">
        <v>15.83</v>
      </c>
      <c r="J4850">
        <v>5394.2</v>
      </c>
      <c r="K4850" s="1">
        <v>46293</v>
      </c>
      <c r="L4850" t="s">
        <v>17309</v>
      </c>
      <c r="M4850">
        <f t="shared" si="900"/>
        <v>1</v>
      </c>
      <c r="N4850">
        <f>COUNTIF(Orders!$A:$A,C4850)</f>
        <v>0</v>
      </c>
      <c r="P4850">
        <f>COUNTIF(Orders!$H:$H,UPPER(SUBSTITUTE(TRIM(C4850),"-","")))</f>
        <v>1</v>
      </c>
      <c r="R4850" t="str">
        <f t="shared" si="901"/>
        <v>Matched Order Reference</v>
      </c>
      <c r="S4850">
        <f t="shared" si="902"/>
        <v>1</v>
      </c>
      <c r="V4850" cm="1">
        <f t="array" ref="V4850">IF(E4850&lt;&gt;"CAPTURE",0,SUMPRODUCT((MDR_Rates!$A$2:$A$10=F4850)*(G4850&gt;MDR_Rates!$B$2:$B$10)*((MDR_Rates!$C$2:$C$10="")+(G4850&lt;=MDR_Rates!$C$2:$C$10))*MDR_Rates!$D$2:$D$10))</f>
        <v>1.6</v>
      </c>
      <c r="W4850">
        <f t="shared" si="903"/>
        <v>87.97</v>
      </c>
      <c r="X4850">
        <f t="shared" si="904"/>
        <v>15.83</v>
      </c>
      <c r="Y4850">
        <f t="shared" si="905"/>
        <v>0</v>
      </c>
      <c r="Z4850">
        <f t="shared" si="906"/>
        <v>0</v>
      </c>
      <c r="AG4850" t="str">
        <f t="shared" si="907"/>
        <v/>
      </c>
      <c r="AI4850" t="str">
        <f t="shared" si="908"/>
        <v/>
      </c>
      <c r="AJ4850" t="str">
        <f t="shared" si="909"/>
        <v/>
      </c>
      <c r="AK4850" t="str">
        <f t="shared" si="910"/>
        <v>ORD26003478</v>
      </c>
      <c r="AL4850">
        <f>IF(E4850&lt;&gt;"CAPTURE","",COUNTIF(Orders!$H:$H,AK4850))</f>
        <v>1</v>
      </c>
      <c r="AP4850" t="str">
        <f t="shared" si="911"/>
        <v>Matched to Order</v>
      </c>
      <c r="AQ4850">
        <f>IF(COUNTIF($A$2:A4850,A4850)=1,1,0)</f>
        <v>1</v>
      </c>
    </row>
    <row r="4851" spans="1:43" x14ac:dyDescent="0.3">
      <c r="A4851" t="s">
        <v>17427</v>
      </c>
      <c r="C4851" t="s">
        <v>6928</v>
      </c>
      <c r="D4851" s="1">
        <v>46291</v>
      </c>
      <c r="E4851" t="s">
        <v>11819</v>
      </c>
      <c r="F4851" t="s">
        <v>33</v>
      </c>
      <c r="G4851">
        <v>7999</v>
      </c>
      <c r="H4851">
        <v>95.99</v>
      </c>
      <c r="I4851">
        <v>17.28</v>
      </c>
      <c r="J4851">
        <v>7885.73</v>
      </c>
      <c r="K4851" s="1">
        <v>46293</v>
      </c>
      <c r="L4851" t="s">
        <v>17309</v>
      </c>
      <c r="M4851">
        <f t="shared" si="900"/>
        <v>1</v>
      </c>
      <c r="N4851">
        <f>COUNTIF(Orders!$A:$A,C4851)</f>
        <v>1</v>
      </c>
      <c r="P4851">
        <f>COUNTIF(Orders!$H:$H,UPPER(SUBSTITUTE(TRIM(C4851),"-","")))</f>
        <v>1</v>
      </c>
      <c r="R4851" t="str">
        <f t="shared" si="901"/>
        <v>Matched Order Reference</v>
      </c>
      <c r="S4851">
        <f t="shared" si="902"/>
        <v>1</v>
      </c>
      <c r="V4851" cm="1">
        <f t="array" ref="V4851">IF(E4851&lt;&gt;"CAPTURE",0,SUMPRODUCT((MDR_Rates!$A$2:$A$10=F4851)*(G4851&gt;MDR_Rates!$B$2:$B$10)*((MDR_Rates!$C$2:$C$10="")+(G4851&lt;=MDR_Rates!$C$2:$C$10))*MDR_Rates!$D$2:$D$10))</f>
        <v>1.2</v>
      </c>
      <c r="W4851">
        <f t="shared" si="903"/>
        <v>95.99</v>
      </c>
      <c r="X4851">
        <f t="shared" si="904"/>
        <v>17.28</v>
      </c>
      <c r="Y4851">
        <f t="shared" si="905"/>
        <v>0</v>
      </c>
      <c r="Z4851">
        <f t="shared" si="906"/>
        <v>0</v>
      </c>
      <c r="AG4851" t="str">
        <f t="shared" si="907"/>
        <v/>
      </c>
      <c r="AI4851" t="str">
        <f t="shared" si="908"/>
        <v/>
      </c>
      <c r="AJ4851" t="str">
        <f t="shared" si="909"/>
        <v/>
      </c>
      <c r="AK4851" t="str">
        <f t="shared" si="910"/>
        <v>ORD26003486</v>
      </c>
      <c r="AL4851">
        <f>IF(E4851&lt;&gt;"CAPTURE","",COUNTIF(Orders!$H:$H,AK4851))</f>
        <v>1</v>
      </c>
      <c r="AP4851" t="str">
        <f t="shared" si="911"/>
        <v>Matched to Order</v>
      </c>
      <c r="AQ4851">
        <f>IF(COUNTIF($A$2:A4851,A4851)=1,1,0)</f>
        <v>1</v>
      </c>
    </row>
    <row r="4852" spans="1:43" x14ac:dyDescent="0.3">
      <c r="A4852" t="s">
        <v>17428</v>
      </c>
      <c r="C4852" t="s">
        <v>7105</v>
      </c>
      <c r="D4852" s="1">
        <v>46291</v>
      </c>
      <c r="E4852" t="s">
        <v>11819</v>
      </c>
      <c r="F4852" t="s">
        <v>9</v>
      </c>
      <c r="G4852">
        <v>299</v>
      </c>
      <c r="H4852">
        <v>0</v>
      </c>
      <c r="I4852">
        <v>0</v>
      </c>
      <c r="J4852">
        <v>299</v>
      </c>
      <c r="K4852" s="1">
        <v>46293</v>
      </c>
      <c r="L4852" t="s">
        <v>17309</v>
      </c>
      <c r="M4852">
        <f t="shared" si="900"/>
        <v>1</v>
      </c>
      <c r="N4852">
        <f>COUNTIF(Orders!$A:$A,C4852)</f>
        <v>1</v>
      </c>
      <c r="P4852">
        <f>COUNTIF(Orders!$H:$H,UPPER(SUBSTITUTE(TRIM(C4852),"-","")))</f>
        <v>1</v>
      </c>
      <c r="R4852" t="str">
        <f t="shared" si="901"/>
        <v>Matched Order Reference</v>
      </c>
      <c r="S4852">
        <f t="shared" si="902"/>
        <v>1</v>
      </c>
      <c r="V4852" cm="1">
        <f t="array" ref="V4852">IF(E4852&lt;&gt;"CAPTURE",0,SUMPRODUCT((MDR_Rates!$A$2:$A$10=F4852)*(G4852&gt;MDR_Rates!$B$2:$B$10)*((MDR_Rates!$C$2:$C$10="")+(G4852&lt;=MDR_Rates!$C$2:$C$10))*MDR_Rates!$D$2:$D$10))</f>
        <v>0</v>
      </c>
      <c r="W4852">
        <f t="shared" si="903"/>
        <v>0</v>
      </c>
      <c r="X4852">
        <f t="shared" si="904"/>
        <v>0</v>
      </c>
      <c r="Y4852">
        <f t="shared" si="905"/>
        <v>0</v>
      </c>
      <c r="Z4852">
        <f t="shared" si="906"/>
        <v>0</v>
      </c>
      <c r="AG4852" t="str">
        <f t="shared" si="907"/>
        <v/>
      </c>
      <c r="AI4852" t="str">
        <f t="shared" si="908"/>
        <v/>
      </c>
      <c r="AJ4852" t="str">
        <f t="shared" si="909"/>
        <v/>
      </c>
      <c r="AK4852" t="str">
        <f t="shared" si="910"/>
        <v>ORD26003576</v>
      </c>
      <c r="AL4852">
        <f>IF(E4852&lt;&gt;"CAPTURE","",COUNTIF(Orders!$H:$H,AK4852))</f>
        <v>1</v>
      </c>
      <c r="AP4852" t="str">
        <f t="shared" si="911"/>
        <v>Matched to Order</v>
      </c>
      <c r="AQ4852">
        <f>IF(COUNTIF($A$2:A4852,A4852)=1,1,0)</f>
        <v>1</v>
      </c>
    </row>
    <row r="4853" spans="1:43" x14ac:dyDescent="0.3">
      <c r="A4853" t="s">
        <v>17429</v>
      </c>
      <c r="C4853" t="s">
        <v>7204</v>
      </c>
      <c r="D4853" s="1">
        <v>46291</v>
      </c>
      <c r="E4853" t="s">
        <v>11819</v>
      </c>
      <c r="F4853" t="s">
        <v>9</v>
      </c>
      <c r="G4853">
        <v>1299</v>
      </c>
      <c r="H4853">
        <v>0</v>
      </c>
      <c r="I4853">
        <v>0</v>
      </c>
      <c r="J4853">
        <v>1299</v>
      </c>
      <c r="K4853" s="1">
        <v>46293</v>
      </c>
      <c r="L4853" t="s">
        <v>17309</v>
      </c>
      <c r="M4853">
        <f t="shared" si="900"/>
        <v>1</v>
      </c>
      <c r="N4853">
        <f>COUNTIF(Orders!$A:$A,C4853)</f>
        <v>1</v>
      </c>
      <c r="P4853">
        <f>COUNTIF(Orders!$H:$H,UPPER(SUBSTITUTE(TRIM(C4853),"-","")))</f>
        <v>1</v>
      </c>
      <c r="R4853" t="str">
        <f t="shared" si="901"/>
        <v>Matched Order Reference</v>
      </c>
      <c r="S4853">
        <f t="shared" si="902"/>
        <v>1</v>
      </c>
      <c r="V4853" cm="1">
        <f t="array" ref="V4853">IF(E4853&lt;&gt;"CAPTURE",0,SUMPRODUCT((MDR_Rates!$A$2:$A$10=F4853)*(G4853&gt;MDR_Rates!$B$2:$B$10)*((MDR_Rates!$C$2:$C$10="")+(G4853&lt;=MDR_Rates!$C$2:$C$10))*MDR_Rates!$D$2:$D$10))</f>
        <v>0</v>
      </c>
      <c r="W4853">
        <f t="shared" si="903"/>
        <v>0</v>
      </c>
      <c r="X4853">
        <f t="shared" si="904"/>
        <v>0</v>
      </c>
      <c r="Y4853">
        <f t="shared" si="905"/>
        <v>0</v>
      </c>
      <c r="Z4853">
        <f t="shared" si="906"/>
        <v>0</v>
      </c>
      <c r="AG4853" t="str">
        <f t="shared" si="907"/>
        <v/>
      </c>
      <c r="AI4853" t="str">
        <f t="shared" si="908"/>
        <v/>
      </c>
      <c r="AJ4853" t="str">
        <f t="shared" si="909"/>
        <v/>
      </c>
      <c r="AK4853" t="str">
        <f t="shared" si="910"/>
        <v>ORD26003627</v>
      </c>
      <c r="AL4853">
        <f>IF(E4853&lt;&gt;"CAPTURE","",COUNTIF(Orders!$H:$H,AK4853))</f>
        <v>1</v>
      </c>
      <c r="AP4853" t="str">
        <f t="shared" si="911"/>
        <v>Matched to Order</v>
      </c>
      <c r="AQ4853">
        <f>IF(COUNTIF($A$2:A4853,A4853)=1,1,0)</f>
        <v>1</v>
      </c>
    </row>
    <row r="4854" spans="1:43" x14ac:dyDescent="0.3">
      <c r="A4854" t="s">
        <v>17430</v>
      </c>
      <c r="C4854" t="s">
        <v>7213</v>
      </c>
      <c r="D4854" s="1">
        <v>46291</v>
      </c>
      <c r="E4854" t="s">
        <v>11819</v>
      </c>
      <c r="F4854" t="s">
        <v>17</v>
      </c>
      <c r="G4854">
        <v>7147</v>
      </c>
      <c r="H4854">
        <v>114.35</v>
      </c>
      <c r="I4854">
        <v>20.58</v>
      </c>
      <c r="J4854">
        <v>7012.07</v>
      </c>
      <c r="K4854" s="1">
        <v>46293</v>
      </c>
      <c r="L4854" t="s">
        <v>17309</v>
      </c>
      <c r="M4854">
        <f t="shared" si="900"/>
        <v>1</v>
      </c>
      <c r="N4854">
        <f>COUNTIF(Orders!$A:$A,C4854)</f>
        <v>1</v>
      </c>
      <c r="P4854">
        <f>COUNTIF(Orders!$H:$H,UPPER(SUBSTITUTE(TRIM(C4854),"-","")))</f>
        <v>1</v>
      </c>
      <c r="R4854" t="str">
        <f t="shared" si="901"/>
        <v>Matched Order Reference</v>
      </c>
      <c r="S4854">
        <f t="shared" si="902"/>
        <v>1</v>
      </c>
      <c r="V4854" cm="1">
        <f t="array" ref="V4854">IF(E4854&lt;&gt;"CAPTURE",0,SUMPRODUCT((MDR_Rates!$A$2:$A$10=F4854)*(G4854&gt;MDR_Rates!$B$2:$B$10)*((MDR_Rates!$C$2:$C$10="")+(G4854&lt;=MDR_Rates!$C$2:$C$10))*MDR_Rates!$D$2:$D$10))</f>
        <v>1.6</v>
      </c>
      <c r="W4854">
        <f t="shared" si="903"/>
        <v>114.35</v>
      </c>
      <c r="X4854">
        <f t="shared" si="904"/>
        <v>20.58</v>
      </c>
      <c r="Y4854">
        <f t="shared" si="905"/>
        <v>0</v>
      </c>
      <c r="Z4854">
        <f t="shared" si="906"/>
        <v>0</v>
      </c>
      <c r="AG4854" t="str">
        <f t="shared" si="907"/>
        <v/>
      </c>
      <c r="AI4854" t="str">
        <f t="shared" si="908"/>
        <v/>
      </c>
      <c r="AJ4854" t="str">
        <f t="shared" si="909"/>
        <v/>
      </c>
      <c r="AK4854" t="str">
        <f t="shared" si="910"/>
        <v>ORD26003632</v>
      </c>
      <c r="AL4854">
        <f>IF(E4854&lt;&gt;"CAPTURE","",COUNTIF(Orders!$H:$H,AK4854))</f>
        <v>1</v>
      </c>
      <c r="AP4854" t="str">
        <f t="shared" si="911"/>
        <v>Matched to Order</v>
      </c>
      <c r="AQ4854">
        <f>IF(COUNTIF($A$2:A4854,A4854)=1,1,0)</f>
        <v>1</v>
      </c>
    </row>
    <row r="4855" spans="1:43" x14ac:dyDescent="0.3">
      <c r="A4855" t="s">
        <v>17431</v>
      </c>
      <c r="C4855" t="s">
        <v>7312</v>
      </c>
      <c r="D4855" s="1">
        <v>46291</v>
      </c>
      <c r="E4855" t="s">
        <v>11819</v>
      </c>
      <c r="F4855" t="s">
        <v>9</v>
      </c>
      <c r="G4855">
        <v>848</v>
      </c>
      <c r="H4855">
        <v>0</v>
      </c>
      <c r="I4855">
        <v>0</v>
      </c>
      <c r="J4855">
        <v>848</v>
      </c>
      <c r="K4855" s="1">
        <v>46293</v>
      </c>
      <c r="L4855" t="s">
        <v>17309</v>
      </c>
      <c r="M4855">
        <f t="shared" si="900"/>
        <v>1</v>
      </c>
      <c r="N4855">
        <f>COUNTIF(Orders!$A:$A,C4855)</f>
        <v>1</v>
      </c>
      <c r="P4855">
        <f>COUNTIF(Orders!$H:$H,UPPER(SUBSTITUTE(TRIM(C4855),"-","")))</f>
        <v>1</v>
      </c>
      <c r="R4855" t="str">
        <f t="shared" si="901"/>
        <v>Matched Order Reference</v>
      </c>
      <c r="S4855">
        <f t="shared" si="902"/>
        <v>1</v>
      </c>
      <c r="V4855" cm="1">
        <f t="array" ref="V4855">IF(E4855&lt;&gt;"CAPTURE",0,SUMPRODUCT((MDR_Rates!$A$2:$A$10=F4855)*(G4855&gt;MDR_Rates!$B$2:$B$10)*((MDR_Rates!$C$2:$C$10="")+(G4855&lt;=MDR_Rates!$C$2:$C$10))*MDR_Rates!$D$2:$D$10))</f>
        <v>0</v>
      </c>
      <c r="W4855">
        <f t="shared" si="903"/>
        <v>0</v>
      </c>
      <c r="X4855">
        <f t="shared" si="904"/>
        <v>0</v>
      </c>
      <c r="Y4855">
        <f t="shared" si="905"/>
        <v>0</v>
      </c>
      <c r="Z4855">
        <f t="shared" si="906"/>
        <v>0</v>
      </c>
      <c r="AG4855" t="str">
        <f t="shared" si="907"/>
        <v/>
      </c>
      <c r="AI4855" t="str">
        <f t="shared" si="908"/>
        <v/>
      </c>
      <c r="AJ4855" t="str">
        <f t="shared" si="909"/>
        <v/>
      </c>
      <c r="AK4855" t="str">
        <f t="shared" si="910"/>
        <v>ORD26003684</v>
      </c>
      <c r="AL4855">
        <f>IF(E4855&lt;&gt;"CAPTURE","",COUNTIF(Orders!$H:$H,AK4855))</f>
        <v>1</v>
      </c>
      <c r="AP4855" t="str">
        <f t="shared" si="911"/>
        <v>Matched to Order</v>
      </c>
      <c r="AQ4855">
        <f>IF(COUNTIF($A$2:A4855,A4855)=1,1,0)</f>
        <v>1</v>
      </c>
    </row>
    <row r="4856" spans="1:43" x14ac:dyDescent="0.3">
      <c r="A4856" t="s">
        <v>17432</v>
      </c>
      <c r="C4856" t="s">
        <v>7340</v>
      </c>
      <c r="D4856" s="1">
        <v>46291</v>
      </c>
      <c r="E4856" t="s">
        <v>11819</v>
      </c>
      <c r="F4856" t="s">
        <v>33</v>
      </c>
      <c r="G4856">
        <v>11497</v>
      </c>
      <c r="H4856">
        <v>103.47</v>
      </c>
      <c r="I4856">
        <v>18.62</v>
      </c>
      <c r="J4856">
        <v>11374.91</v>
      </c>
      <c r="K4856" s="1">
        <v>46293</v>
      </c>
      <c r="L4856" t="s">
        <v>17309</v>
      </c>
      <c r="M4856">
        <f t="shared" si="900"/>
        <v>1</v>
      </c>
      <c r="N4856">
        <f>COUNTIF(Orders!$A:$A,C4856)</f>
        <v>1</v>
      </c>
      <c r="P4856">
        <f>COUNTIF(Orders!$H:$H,UPPER(SUBSTITUTE(TRIM(C4856),"-","")))</f>
        <v>1</v>
      </c>
      <c r="R4856" t="str">
        <f t="shared" si="901"/>
        <v>Matched Order Reference</v>
      </c>
      <c r="S4856">
        <f t="shared" si="902"/>
        <v>1</v>
      </c>
      <c r="V4856" cm="1">
        <f t="array" ref="V4856">IF(E4856&lt;&gt;"CAPTURE",0,SUMPRODUCT((MDR_Rates!$A$2:$A$10=F4856)*(G4856&gt;MDR_Rates!$B$2:$B$10)*((MDR_Rates!$C$2:$C$10="")+(G4856&lt;=MDR_Rates!$C$2:$C$10))*MDR_Rates!$D$2:$D$10))</f>
        <v>0.9</v>
      </c>
      <c r="W4856">
        <f t="shared" si="903"/>
        <v>103.47</v>
      </c>
      <c r="X4856">
        <f t="shared" si="904"/>
        <v>18.62</v>
      </c>
      <c r="Y4856">
        <f t="shared" si="905"/>
        <v>0</v>
      </c>
      <c r="Z4856">
        <f t="shared" si="906"/>
        <v>0</v>
      </c>
      <c r="AG4856" t="str">
        <f t="shared" si="907"/>
        <v/>
      </c>
      <c r="AI4856" t="str">
        <f t="shared" si="908"/>
        <v/>
      </c>
      <c r="AJ4856" t="str">
        <f t="shared" si="909"/>
        <v/>
      </c>
      <c r="AK4856" t="str">
        <f t="shared" si="910"/>
        <v>ORD26003698</v>
      </c>
      <c r="AL4856">
        <f>IF(E4856&lt;&gt;"CAPTURE","",COUNTIF(Orders!$H:$H,AK4856))</f>
        <v>1</v>
      </c>
      <c r="AP4856" t="str">
        <f t="shared" si="911"/>
        <v>Matched to Order</v>
      </c>
      <c r="AQ4856">
        <f>IF(COUNTIF($A$2:A4856,A4856)=1,1,0)</f>
        <v>1</v>
      </c>
    </row>
    <row r="4857" spans="1:43" x14ac:dyDescent="0.3">
      <c r="A4857" t="s">
        <v>17433</v>
      </c>
      <c r="C4857" t="s">
        <v>7463</v>
      </c>
      <c r="D4857" s="1">
        <v>46291</v>
      </c>
      <c r="E4857" t="s">
        <v>11819</v>
      </c>
      <c r="F4857" t="s">
        <v>9</v>
      </c>
      <c r="G4857">
        <v>999</v>
      </c>
      <c r="H4857">
        <v>0</v>
      </c>
      <c r="I4857">
        <v>0</v>
      </c>
      <c r="J4857">
        <v>999</v>
      </c>
      <c r="K4857" s="1">
        <v>46293</v>
      </c>
      <c r="L4857" t="s">
        <v>17309</v>
      </c>
      <c r="M4857">
        <f t="shared" si="900"/>
        <v>1</v>
      </c>
      <c r="N4857">
        <f>COUNTIF(Orders!$A:$A,C4857)</f>
        <v>1</v>
      </c>
      <c r="P4857">
        <f>COUNTIF(Orders!$H:$H,UPPER(SUBSTITUTE(TRIM(C4857),"-","")))</f>
        <v>1</v>
      </c>
      <c r="R4857" t="str">
        <f t="shared" si="901"/>
        <v>Matched Order Reference</v>
      </c>
      <c r="S4857">
        <f t="shared" si="902"/>
        <v>1</v>
      </c>
      <c r="V4857" cm="1">
        <f t="array" ref="V4857">IF(E4857&lt;&gt;"CAPTURE",0,SUMPRODUCT((MDR_Rates!$A$2:$A$10=F4857)*(G4857&gt;MDR_Rates!$B$2:$B$10)*((MDR_Rates!$C$2:$C$10="")+(G4857&lt;=MDR_Rates!$C$2:$C$10))*MDR_Rates!$D$2:$D$10))</f>
        <v>0</v>
      </c>
      <c r="W4857">
        <f t="shared" si="903"/>
        <v>0</v>
      </c>
      <c r="X4857">
        <f t="shared" si="904"/>
        <v>0</v>
      </c>
      <c r="Y4857">
        <f t="shared" si="905"/>
        <v>0</v>
      </c>
      <c r="Z4857">
        <f t="shared" si="906"/>
        <v>0</v>
      </c>
      <c r="AG4857" t="str">
        <f t="shared" si="907"/>
        <v/>
      </c>
      <c r="AI4857" t="str">
        <f t="shared" si="908"/>
        <v/>
      </c>
      <c r="AJ4857" t="str">
        <f t="shared" si="909"/>
        <v/>
      </c>
      <c r="AK4857" t="str">
        <f t="shared" si="910"/>
        <v>ORD26003760</v>
      </c>
      <c r="AL4857">
        <f>IF(E4857&lt;&gt;"CAPTURE","",COUNTIF(Orders!$H:$H,AK4857))</f>
        <v>1</v>
      </c>
      <c r="AP4857" t="str">
        <f t="shared" si="911"/>
        <v>Matched to Order</v>
      </c>
      <c r="AQ4857">
        <f>IF(COUNTIF($A$2:A4857,A4857)=1,1,0)</f>
        <v>1</v>
      </c>
    </row>
    <row r="4858" spans="1:43" x14ac:dyDescent="0.3">
      <c r="A4858" t="s">
        <v>17434</v>
      </c>
      <c r="C4858" t="s">
        <v>7491</v>
      </c>
      <c r="D4858" s="1">
        <v>46291</v>
      </c>
      <c r="E4858" t="s">
        <v>11819</v>
      </c>
      <c r="F4858" t="s">
        <v>33</v>
      </c>
      <c r="G4858">
        <v>7999</v>
      </c>
      <c r="H4858">
        <v>95.99</v>
      </c>
      <c r="I4858">
        <v>17.28</v>
      </c>
      <c r="J4858">
        <v>7885.73</v>
      </c>
      <c r="K4858" s="1">
        <v>46293</v>
      </c>
      <c r="L4858" t="s">
        <v>17309</v>
      </c>
      <c r="M4858">
        <f t="shared" si="900"/>
        <v>1</v>
      </c>
      <c r="N4858">
        <f>COUNTIF(Orders!$A:$A,C4858)</f>
        <v>1</v>
      </c>
      <c r="P4858">
        <f>COUNTIF(Orders!$H:$H,UPPER(SUBSTITUTE(TRIM(C4858),"-","")))</f>
        <v>1</v>
      </c>
      <c r="R4858" t="str">
        <f t="shared" si="901"/>
        <v>Matched Order Reference</v>
      </c>
      <c r="S4858">
        <f t="shared" si="902"/>
        <v>1</v>
      </c>
      <c r="V4858" cm="1">
        <f t="array" ref="V4858">IF(E4858&lt;&gt;"CAPTURE",0,SUMPRODUCT((MDR_Rates!$A$2:$A$10=F4858)*(G4858&gt;MDR_Rates!$B$2:$B$10)*((MDR_Rates!$C$2:$C$10="")+(G4858&lt;=MDR_Rates!$C$2:$C$10))*MDR_Rates!$D$2:$D$10))</f>
        <v>1.2</v>
      </c>
      <c r="W4858">
        <f t="shared" si="903"/>
        <v>95.99</v>
      </c>
      <c r="X4858">
        <f t="shared" si="904"/>
        <v>17.28</v>
      </c>
      <c r="Y4858">
        <f t="shared" si="905"/>
        <v>0</v>
      </c>
      <c r="Z4858">
        <f t="shared" si="906"/>
        <v>0</v>
      </c>
      <c r="AG4858" t="str">
        <f t="shared" si="907"/>
        <v/>
      </c>
      <c r="AI4858" t="str">
        <f t="shared" si="908"/>
        <v/>
      </c>
      <c r="AJ4858" t="str">
        <f t="shared" si="909"/>
        <v/>
      </c>
      <c r="AK4858" t="str">
        <f t="shared" si="910"/>
        <v>ORD26003774</v>
      </c>
      <c r="AL4858">
        <f>IF(E4858&lt;&gt;"CAPTURE","",COUNTIF(Orders!$H:$H,AK4858))</f>
        <v>1</v>
      </c>
      <c r="AP4858" t="str">
        <f t="shared" si="911"/>
        <v>Matched to Order</v>
      </c>
      <c r="AQ4858">
        <f>IF(COUNTIF($A$2:A4858,A4858)=1,1,0)</f>
        <v>1</v>
      </c>
    </row>
    <row r="4859" spans="1:43" x14ac:dyDescent="0.3">
      <c r="A4859" t="s">
        <v>17435</v>
      </c>
      <c r="C4859" t="s">
        <v>7529</v>
      </c>
      <c r="D4859" s="1">
        <v>46291</v>
      </c>
      <c r="E4859" t="s">
        <v>11819</v>
      </c>
      <c r="F4859" t="s">
        <v>17</v>
      </c>
      <c r="G4859">
        <v>3998</v>
      </c>
      <c r="H4859">
        <v>63.97</v>
      </c>
      <c r="I4859">
        <v>11.51</v>
      </c>
      <c r="J4859">
        <v>3922.52</v>
      </c>
      <c r="K4859" s="1">
        <v>46293</v>
      </c>
      <c r="L4859" t="s">
        <v>17309</v>
      </c>
      <c r="M4859">
        <f t="shared" si="900"/>
        <v>1</v>
      </c>
      <c r="N4859">
        <f>COUNTIF(Orders!$A:$A,C4859)</f>
        <v>1</v>
      </c>
      <c r="P4859">
        <f>COUNTIF(Orders!$H:$H,UPPER(SUBSTITUTE(TRIM(C4859),"-","")))</f>
        <v>1</v>
      </c>
      <c r="R4859" t="str">
        <f t="shared" si="901"/>
        <v>Matched Order Reference</v>
      </c>
      <c r="S4859">
        <f t="shared" si="902"/>
        <v>1</v>
      </c>
      <c r="V4859" cm="1">
        <f t="array" ref="V4859">IF(E4859&lt;&gt;"CAPTURE",0,SUMPRODUCT((MDR_Rates!$A$2:$A$10=F4859)*(G4859&gt;MDR_Rates!$B$2:$B$10)*((MDR_Rates!$C$2:$C$10="")+(G4859&lt;=MDR_Rates!$C$2:$C$10))*MDR_Rates!$D$2:$D$10))</f>
        <v>1.6</v>
      </c>
      <c r="W4859">
        <f t="shared" si="903"/>
        <v>63.97</v>
      </c>
      <c r="X4859">
        <f t="shared" si="904"/>
        <v>11.51</v>
      </c>
      <c r="Y4859">
        <f t="shared" si="905"/>
        <v>0</v>
      </c>
      <c r="Z4859">
        <f t="shared" si="906"/>
        <v>0</v>
      </c>
      <c r="AG4859" t="str">
        <f t="shared" si="907"/>
        <v/>
      </c>
      <c r="AI4859" t="str">
        <f t="shared" si="908"/>
        <v/>
      </c>
      <c r="AJ4859" t="str">
        <f t="shared" si="909"/>
        <v/>
      </c>
      <c r="AK4859" t="str">
        <f t="shared" si="910"/>
        <v>ORD26003793</v>
      </c>
      <c r="AL4859">
        <f>IF(E4859&lt;&gt;"CAPTURE","",COUNTIF(Orders!$H:$H,AK4859))</f>
        <v>1</v>
      </c>
      <c r="AP4859" t="str">
        <f t="shared" si="911"/>
        <v>Matched to Order</v>
      </c>
      <c r="AQ4859">
        <f>IF(COUNTIF($A$2:A4859,A4859)=1,1,0)</f>
        <v>1</v>
      </c>
    </row>
    <row r="4860" spans="1:43" x14ac:dyDescent="0.3">
      <c r="A4860" t="s">
        <v>17436</v>
      </c>
      <c r="C4860" t="s">
        <v>7615</v>
      </c>
      <c r="D4860" s="1">
        <v>46291</v>
      </c>
      <c r="E4860" t="s">
        <v>11819</v>
      </c>
      <c r="F4860" t="s">
        <v>9</v>
      </c>
      <c r="G4860">
        <v>349</v>
      </c>
      <c r="H4860">
        <v>0</v>
      </c>
      <c r="I4860">
        <v>0</v>
      </c>
      <c r="J4860">
        <v>349</v>
      </c>
      <c r="K4860" s="1">
        <v>46293</v>
      </c>
      <c r="L4860" t="s">
        <v>17309</v>
      </c>
      <c r="M4860">
        <f t="shared" si="900"/>
        <v>1</v>
      </c>
      <c r="N4860">
        <f>COUNTIF(Orders!$A:$A,C4860)</f>
        <v>1</v>
      </c>
      <c r="P4860">
        <f>COUNTIF(Orders!$H:$H,UPPER(SUBSTITUTE(TRIM(C4860),"-","")))</f>
        <v>1</v>
      </c>
      <c r="R4860" t="str">
        <f t="shared" si="901"/>
        <v>Matched Order Reference</v>
      </c>
      <c r="S4860">
        <f t="shared" si="902"/>
        <v>1</v>
      </c>
      <c r="V4860" cm="1">
        <f t="array" ref="V4860">IF(E4860&lt;&gt;"CAPTURE",0,SUMPRODUCT((MDR_Rates!$A$2:$A$10=F4860)*(G4860&gt;MDR_Rates!$B$2:$B$10)*((MDR_Rates!$C$2:$C$10="")+(G4860&lt;=MDR_Rates!$C$2:$C$10))*MDR_Rates!$D$2:$D$10))</f>
        <v>0</v>
      </c>
      <c r="W4860">
        <f t="shared" si="903"/>
        <v>0</v>
      </c>
      <c r="X4860">
        <f t="shared" si="904"/>
        <v>0</v>
      </c>
      <c r="Y4860">
        <f t="shared" si="905"/>
        <v>0</v>
      </c>
      <c r="Z4860">
        <f t="shared" si="906"/>
        <v>0</v>
      </c>
      <c r="AG4860" t="str">
        <f t="shared" si="907"/>
        <v/>
      </c>
      <c r="AI4860" t="str">
        <f t="shared" si="908"/>
        <v/>
      </c>
      <c r="AJ4860" t="str">
        <f t="shared" si="909"/>
        <v/>
      </c>
      <c r="AK4860" t="str">
        <f t="shared" si="910"/>
        <v>ORD26003836</v>
      </c>
      <c r="AL4860">
        <f>IF(E4860&lt;&gt;"CAPTURE","",COUNTIF(Orders!$H:$H,AK4860))</f>
        <v>1</v>
      </c>
      <c r="AP4860" t="str">
        <f t="shared" si="911"/>
        <v>Matched to Order</v>
      </c>
      <c r="AQ4860">
        <f>IF(COUNTIF($A$2:A4860,A4860)=1,1,0)</f>
        <v>1</v>
      </c>
    </row>
    <row r="4861" spans="1:43" x14ac:dyDescent="0.3">
      <c r="A4861" t="s">
        <v>17437</v>
      </c>
      <c r="C4861" t="s">
        <v>17438</v>
      </c>
      <c r="D4861" s="1">
        <v>46291</v>
      </c>
      <c r="E4861" t="s">
        <v>11819</v>
      </c>
      <c r="F4861" t="s">
        <v>17</v>
      </c>
      <c r="G4861">
        <v>1299</v>
      </c>
      <c r="H4861">
        <v>23.38</v>
      </c>
      <c r="I4861">
        <v>4.21</v>
      </c>
      <c r="J4861">
        <v>1271.4100000000001</v>
      </c>
      <c r="K4861" s="1">
        <v>46293</v>
      </c>
      <c r="L4861" t="s">
        <v>17309</v>
      </c>
      <c r="M4861">
        <f t="shared" si="900"/>
        <v>1</v>
      </c>
      <c r="N4861">
        <f>COUNTIF(Orders!$A:$A,C4861)</f>
        <v>1</v>
      </c>
      <c r="P4861">
        <f>COUNTIF(Orders!$H:$H,UPPER(SUBSTITUTE(TRIM(C4861),"-","")))</f>
        <v>1</v>
      </c>
      <c r="R4861" t="str">
        <f t="shared" si="901"/>
        <v>Matched Order Reference</v>
      </c>
      <c r="S4861">
        <f t="shared" si="902"/>
        <v>1</v>
      </c>
      <c r="V4861" cm="1">
        <f t="array" ref="V4861">IF(E4861&lt;&gt;"CAPTURE",0,SUMPRODUCT((MDR_Rates!$A$2:$A$10=F4861)*(G4861&gt;MDR_Rates!$B$2:$B$10)*((MDR_Rates!$C$2:$C$10="")+(G4861&lt;=MDR_Rates!$C$2:$C$10))*MDR_Rates!$D$2:$D$10))</f>
        <v>1.8</v>
      </c>
      <c r="W4861">
        <f t="shared" si="903"/>
        <v>23.38</v>
      </c>
      <c r="X4861">
        <f t="shared" si="904"/>
        <v>4.21</v>
      </c>
      <c r="Y4861">
        <f t="shared" si="905"/>
        <v>0</v>
      </c>
      <c r="Z4861">
        <f t="shared" si="906"/>
        <v>0</v>
      </c>
      <c r="AG4861" t="str">
        <f t="shared" si="907"/>
        <v/>
      </c>
      <c r="AI4861" t="str">
        <f t="shared" si="908"/>
        <v/>
      </c>
      <c r="AJ4861" t="str">
        <f t="shared" si="909"/>
        <v/>
      </c>
      <c r="AK4861" t="str">
        <f t="shared" si="910"/>
        <v>ORD26003899</v>
      </c>
      <c r="AL4861">
        <f>IF(E4861&lt;&gt;"CAPTURE","",COUNTIF(Orders!$H:$H,AK4861))</f>
        <v>1</v>
      </c>
      <c r="AP4861" t="str">
        <f t="shared" si="911"/>
        <v>Matched to Order</v>
      </c>
      <c r="AQ4861">
        <f>IF(COUNTIF($A$2:A4861,A4861)=1,1,0)</f>
        <v>1</v>
      </c>
    </row>
    <row r="4862" spans="1:43" x14ac:dyDescent="0.3">
      <c r="A4862" t="s">
        <v>17439</v>
      </c>
      <c r="C4862" t="s">
        <v>7770</v>
      </c>
      <c r="D4862" s="1">
        <v>46291</v>
      </c>
      <c r="E4862" t="s">
        <v>11819</v>
      </c>
      <c r="F4862" t="s">
        <v>9</v>
      </c>
      <c r="G4862">
        <v>2999</v>
      </c>
      <c r="H4862">
        <v>9</v>
      </c>
      <c r="I4862">
        <v>1.62</v>
      </c>
      <c r="J4862">
        <v>2988.38</v>
      </c>
      <c r="K4862" s="1">
        <v>46293</v>
      </c>
      <c r="L4862" t="s">
        <v>17309</v>
      </c>
      <c r="M4862">
        <f t="shared" si="900"/>
        <v>1</v>
      </c>
      <c r="N4862">
        <f>COUNTIF(Orders!$A:$A,C4862)</f>
        <v>1</v>
      </c>
      <c r="P4862">
        <f>COUNTIF(Orders!$H:$H,UPPER(SUBSTITUTE(TRIM(C4862),"-","")))</f>
        <v>1</v>
      </c>
      <c r="R4862" t="str">
        <f t="shared" si="901"/>
        <v>Matched Order Reference</v>
      </c>
      <c r="S4862">
        <f t="shared" si="902"/>
        <v>1</v>
      </c>
      <c r="V4862" cm="1">
        <f t="array" ref="V4862">IF(E4862&lt;&gt;"CAPTURE",0,SUMPRODUCT((MDR_Rates!$A$2:$A$10=F4862)*(G4862&gt;MDR_Rates!$B$2:$B$10)*((MDR_Rates!$C$2:$C$10="")+(G4862&lt;=MDR_Rates!$C$2:$C$10))*MDR_Rates!$D$2:$D$10))</f>
        <v>0.3</v>
      </c>
      <c r="W4862">
        <f t="shared" si="903"/>
        <v>9</v>
      </c>
      <c r="X4862">
        <f t="shared" si="904"/>
        <v>1.62</v>
      </c>
      <c r="Y4862">
        <f t="shared" si="905"/>
        <v>0</v>
      </c>
      <c r="Z4862">
        <f t="shared" si="906"/>
        <v>0</v>
      </c>
      <c r="AG4862" t="str">
        <f t="shared" si="907"/>
        <v/>
      </c>
      <c r="AI4862" t="str">
        <f t="shared" si="908"/>
        <v/>
      </c>
      <c r="AJ4862" t="str">
        <f t="shared" si="909"/>
        <v/>
      </c>
      <c r="AK4862" t="str">
        <f t="shared" si="910"/>
        <v>ORD26003915</v>
      </c>
      <c r="AL4862">
        <f>IF(E4862&lt;&gt;"CAPTURE","",COUNTIF(Orders!$H:$H,AK4862))</f>
        <v>1</v>
      </c>
      <c r="AP4862" t="str">
        <f t="shared" si="911"/>
        <v>Matched to Order</v>
      </c>
      <c r="AQ4862">
        <f>IF(COUNTIF($A$2:A4862,A4862)=1,1,0)</f>
        <v>1</v>
      </c>
    </row>
    <row r="4863" spans="1:43" x14ac:dyDescent="0.3">
      <c r="A4863" t="s">
        <v>17440</v>
      </c>
      <c r="C4863" t="s">
        <v>7914</v>
      </c>
      <c r="D4863" s="1">
        <v>46291</v>
      </c>
      <c r="E4863" t="s">
        <v>11819</v>
      </c>
      <c r="F4863" t="s">
        <v>9</v>
      </c>
      <c r="G4863">
        <v>8348</v>
      </c>
      <c r="H4863">
        <v>25.04</v>
      </c>
      <c r="I4863">
        <v>4.51</v>
      </c>
      <c r="J4863">
        <v>8318.4500000000007</v>
      </c>
      <c r="K4863" s="1">
        <v>46293</v>
      </c>
      <c r="L4863" t="s">
        <v>17309</v>
      </c>
      <c r="M4863">
        <f t="shared" si="900"/>
        <v>1</v>
      </c>
      <c r="N4863">
        <f>COUNTIF(Orders!$A:$A,C4863)</f>
        <v>1</v>
      </c>
      <c r="P4863">
        <f>COUNTIF(Orders!$H:$H,UPPER(SUBSTITUTE(TRIM(C4863),"-","")))</f>
        <v>1</v>
      </c>
      <c r="R4863" t="str">
        <f t="shared" si="901"/>
        <v>Matched Order Reference</v>
      </c>
      <c r="S4863">
        <f t="shared" si="902"/>
        <v>1</v>
      </c>
      <c r="V4863" cm="1">
        <f t="array" ref="V4863">IF(E4863&lt;&gt;"CAPTURE",0,SUMPRODUCT((MDR_Rates!$A$2:$A$10=F4863)*(G4863&gt;MDR_Rates!$B$2:$B$10)*((MDR_Rates!$C$2:$C$10="")+(G4863&lt;=MDR_Rates!$C$2:$C$10))*MDR_Rates!$D$2:$D$10))</f>
        <v>0.3</v>
      </c>
      <c r="W4863">
        <f t="shared" si="903"/>
        <v>25.04</v>
      </c>
      <c r="X4863">
        <f t="shared" si="904"/>
        <v>4.51</v>
      </c>
      <c r="Y4863">
        <f t="shared" si="905"/>
        <v>0</v>
      </c>
      <c r="Z4863">
        <f t="shared" si="906"/>
        <v>0</v>
      </c>
      <c r="AG4863" t="str">
        <f t="shared" si="907"/>
        <v/>
      </c>
      <c r="AI4863" t="str">
        <f t="shared" si="908"/>
        <v/>
      </c>
      <c r="AJ4863" t="str">
        <f t="shared" si="909"/>
        <v/>
      </c>
      <c r="AK4863" t="str">
        <f t="shared" si="910"/>
        <v>ORD26003988</v>
      </c>
      <c r="AL4863">
        <f>IF(E4863&lt;&gt;"CAPTURE","",COUNTIF(Orders!$H:$H,AK4863))</f>
        <v>1</v>
      </c>
      <c r="AP4863" t="str">
        <f t="shared" si="911"/>
        <v>Matched to Order</v>
      </c>
      <c r="AQ4863">
        <f>IF(COUNTIF($A$2:A4863,A4863)=1,1,0)</f>
        <v>1</v>
      </c>
    </row>
    <row r="4864" spans="1:43" x14ac:dyDescent="0.3">
      <c r="A4864" t="s">
        <v>17441</v>
      </c>
      <c r="C4864" t="s">
        <v>7920</v>
      </c>
      <c r="D4864" s="1">
        <v>46291</v>
      </c>
      <c r="E4864" t="s">
        <v>11819</v>
      </c>
      <c r="F4864" t="s">
        <v>33</v>
      </c>
      <c r="G4864">
        <v>1497</v>
      </c>
      <c r="H4864">
        <v>22.46</v>
      </c>
      <c r="I4864">
        <v>4.04</v>
      </c>
      <c r="J4864">
        <v>1470.5</v>
      </c>
      <c r="K4864" s="1">
        <v>46293</v>
      </c>
      <c r="L4864" t="s">
        <v>17309</v>
      </c>
      <c r="M4864">
        <f t="shared" si="900"/>
        <v>1</v>
      </c>
      <c r="N4864">
        <f>COUNTIF(Orders!$A:$A,C4864)</f>
        <v>1</v>
      </c>
      <c r="P4864">
        <f>COUNTIF(Orders!$H:$H,UPPER(SUBSTITUTE(TRIM(C4864),"-","")))</f>
        <v>1</v>
      </c>
      <c r="R4864" t="str">
        <f t="shared" si="901"/>
        <v>Matched Order Reference</v>
      </c>
      <c r="S4864">
        <f t="shared" si="902"/>
        <v>1</v>
      </c>
      <c r="V4864" cm="1">
        <f t="array" ref="V4864">IF(E4864&lt;&gt;"CAPTURE",0,SUMPRODUCT((MDR_Rates!$A$2:$A$10=F4864)*(G4864&gt;MDR_Rates!$B$2:$B$10)*((MDR_Rates!$C$2:$C$10="")+(G4864&lt;=MDR_Rates!$C$2:$C$10))*MDR_Rates!$D$2:$D$10))</f>
        <v>1.5</v>
      </c>
      <c r="W4864">
        <f t="shared" si="903"/>
        <v>22.46</v>
      </c>
      <c r="X4864">
        <f t="shared" si="904"/>
        <v>4.04</v>
      </c>
      <c r="Y4864">
        <f t="shared" si="905"/>
        <v>0</v>
      </c>
      <c r="Z4864">
        <f t="shared" si="906"/>
        <v>0</v>
      </c>
      <c r="AG4864" t="str">
        <f t="shared" si="907"/>
        <v/>
      </c>
      <c r="AI4864" t="str">
        <f t="shared" si="908"/>
        <v/>
      </c>
      <c r="AJ4864" t="str">
        <f t="shared" si="909"/>
        <v/>
      </c>
      <c r="AK4864" t="str">
        <f t="shared" si="910"/>
        <v>ORD26003991</v>
      </c>
      <c r="AL4864">
        <f>IF(E4864&lt;&gt;"CAPTURE","",COUNTIF(Orders!$H:$H,AK4864))</f>
        <v>1</v>
      </c>
      <c r="AP4864" t="str">
        <f t="shared" si="911"/>
        <v>Matched to Order</v>
      </c>
      <c r="AQ4864">
        <f>IF(COUNTIF($A$2:A4864,A4864)=1,1,0)</f>
        <v>1</v>
      </c>
    </row>
    <row r="4865" spans="1:43" x14ac:dyDescent="0.3">
      <c r="A4865" t="s">
        <v>17442</v>
      </c>
      <c r="C4865" t="s">
        <v>7976</v>
      </c>
      <c r="D4865" s="1">
        <v>46291</v>
      </c>
      <c r="E4865" t="s">
        <v>11819</v>
      </c>
      <c r="F4865" t="s">
        <v>44</v>
      </c>
      <c r="G4865">
        <v>1148</v>
      </c>
      <c r="H4865">
        <v>21.81</v>
      </c>
      <c r="I4865">
        <v>3.93</v>
      </c>
      <c r="J4865">
        <v>1122.26</v>
      </c>
      <c r="K4865" s="1">
        <v>46293</v>
      </c>
      <c r="L4865" t="s">
        <v>17309</v>
      </c>
      <c r="M4865">
        <f t="shared" si="900"/>
        <v>1</v>
      </c>
      <c r="N4865">
        <f>COUNTIF(Orders!$A:$A,C4865)</f>
        <v>1</v>
      </c>
      <c r="P4865">
        <f>COUNTIF(Orders!$H:$H,UPPER(SUBSTITUTE(TRIM(C4865),"-","")))</f>
        <v>1</v>
      </c>
      <c r="R4865" t="str">
        <f t="shared" si="901"/>
        <v>Matched Order Reference</v>
      </c>
      <c r="S4865">
        <f t="shared" si="902"/>
        <v>1</v>
      </c>
      <c r="V4865" cm="1">
        <f t="array" ref="V4865">IF(E4865&lt;&gt;"CAPTURE",0,SUMPRODUCT((MDR_Rates!$A$2:$A$10=F4865)*(G4865&gt;MDR_Rates!$B$2:$B$10)*((MDR_Rates!$C$2:$C$10="")+(G4865&lt;=MDR_Rates!$C$2:$C$10))*MDR_Rates!$D$2:$D$10))</f>
        <v>1.9</v>
      </c>
      <c r="W4865">
        <f t="shared" si="903"/>
        <v>21.81</v>
      </c>
      <c r="X4865">
        <f t="shared" si="904"/>
        <v>3.93</v>
      </c>
      <c r="Y4865">
        <f t="shared" si="905"/>
        <v>0</v>
      </c>
      <c r="Z4865">
        <f t="shared" si="906"/>
        <v>0</v>
      </c>
      <c r="AG4865" t="str">
        <f t="shared" si="907"/>
        <v/>
      </c>
      <c r="AI4865" t="str">
        <f t="shared" si="908"/>
        <v/>
      </c>
      <c r="AJ4865" t="str">
        <f t="shared" si="909"/>
        <v/>
      </c>
      <c r="AK4865" t="str">
        <f t="shared" si="910"/>
        <v>ORD26004020</v>
      </c>
      <c r="AL4865">
        <f>IF(E4865&lt;&gt;"CAPTURE","",COUNTIF(Orders!$H:$H,AK4865))</f>
        <v>1</v>
      </c>
      <c r="AP4865" t="str">
        <f t="shared" si="911"/>
        <v>Matched to Order</v>
      </c>
      <c r="AQ4865">
        <f>IF(COUNTIF($A$2:A4865,A4865)=1,1,0)</f>
        <v>1</v>
      </c>
    </row>
    <row r="4866" spans="1:43" x14ac:dyDescent="0.3">
      <c r="A4866" t="s">
        <v>17443</v>
      </c>
      <c r="C4866" t="s">
        <v>8065</v>
      </c>
      <c r="D4866" s="1">
        <v>46291</v>
      </c>
      <c r="E4866" t="s">
        <v>11819</v>
      </c>
      <c r="F4866" t="s">
        <v>17</v>
      </c>
      <c r="G4866">
        <v>599</v>
      </c>
      <c r="H4866">
        <v>10.78</v>
      </c>
      <c r="I4866">
        <v>1.94</v>
      </c>
      <c r="J4866">
        <v>586.28</v>
      </c>
      <c r="K4866" s="1">
        <v>46293</v>
      </c>
      <c r="L4866" t="s">
        <v>17309</v>
      </c>
      <c r="M4866">
        <f t="shared" si="900"/>
        <v>1</v>
      </c>
      <c r="N4866">
        <f>COUNTIF(Orders!$A:$A,C4866)</f>
        <v>1</v>
      </c>
      <c r="P4866">
        <f>COUNTIF(Orders!$H:$H,UPPER(SUBSTITUTE(TRIM(C4866),"-","")))</f>
        <v>1</v>
      </c>
      <c r="R4866" t="str">
        <f t="shared" si="901"/>
        <v>Matched Order Reference</v>
      </c>
      <c r="S4866">
        <f t="shared" si="902"/>
        <v>1</v>
      </c>
      <c r="V4866" cm="1">
        <f t="array" ref="V4866">IF(E4866&lt;&gt;"CAPTURE",0,SUMPRODUCT((MDR_Rates!$A$2:$A$10=F4866)*(G4866&gt;MDR_Rates!$B$2:$B$10)*((MDR_Rates!$C$2:$C$10="")+(G4866&lt;=MDR_Rates!$C$2:$C$10))*MDR_Rates!$D$2:$D$10))</f>
        <v>1.8</v>
      </c>
      <c r="W4866">
        <f t="shared" si="903"/>
        <v>10.78</v>
      </c>
      <c r="X4866">
        <f t="shared" si="904"/>
        <v>1.94</v>
      </c>
      <c r="Y4866">
        <f t="shared" si="905"/>
        <v>0</v>
      </c>
      <c r="Z4866">
        <f t="shared" si="906"/>
        <v>0</v>
      </c>
      <c r="AG4866" t="str">
        <f t="shared" si="907"/>
        <v/>
      </c>
      <c r="AI4866" t="str">
        <f t="shared" si="908"/>
        <v/>
      </c>
      <c r="AJ4866" t="str">
        <f t="shared" si="909"/>
        <v/>
      </c>
      <c r="AK4866" t="str">
        <f t="shared" si="910"/>
        <v>ORD26004066</v>
      </c>
      <c r="AL4866">
        <f>IF(E4866&lt;&gt;"CAPTURE","",COUNTIF(Orders!$H:$H,AK4866))</f>
        <v>1</v>
      </c>
      <c r="AP4866" t="str">
        <f t="shared" si="911"/>
        <v>Matched to Order</v>
      </c>
      <c r="AQ4866">
        <f>IF(COUNTIF($A$2:A4866,A4866)=1,1,0)</f>
        <v>1</v>
      </c>
    </row>
    <row r="4867" spans="1:43" x14ac:dyDescent="0.3">
      <c r="A4867" t="s">
        <v>17444</v>
      </c>
      <c r="C4867" t="s">
        <v>8177</v>
      </c>
      <c r="D4867" s="1">
        <v>46291</v>
      </c>
      <c r="E4867" t="s">
        <v>11819</v>
      </c>
      <c r="F4867" t="s">
        <v>17</v>
      </c>
      <c r="G4867">
        <v>1648</v>
      </c>
      <c r="H4867">
        <v>29.66</v>
      </c>
      <c r="I4867">
        <v>5.34</v>
      </c>
      <c r="J4867">
        <v>1613</v>
      </c>
      <c r="K4867" s="1">
        <v>46293</v>
      </c>
      <c r="L4867" t="s">
        <v>17309</v>
      </c>
      <c r="M4867">
        <f t="shared" ref="M4867:M4930" si="912">COUNTIF($A:$A,A4867)</f>
        <v>1</v>
      </c>
      <c r="N4867">
        <f>COUNTIF(Orders!$A:$A,C4867)</f>
        <v>1</v>
      </c>
      <c r="P4867">
        <f>COUNTIF(Orders!$H:$H,UPPER(SUBSTITUTE(TRIM(C4867),"-","")))</f>
        <v>1</v>
      </c>
      <c r="R4867" t="str">
        <f t="shared" ref="R4867:R4930" si="913">IF(E4867="REFUND","Refund",IF(P4867=0,"Unmatched Order Reference","Matched Order Reference"))</f>
        <v>Matched Order Reference</v>
      </c>
      <c r="S4867">
        <f t="shared" ref="S4867:S4930" si="914">COUNTIFS($C$2:$C$5753,C4867,$E$2:$E$5753,"CAPTURE")</f>
        <v>1</v>
      </c>
      <c r="V4867" cm="1">
        <f t="array" ref="V4867">IF(E4867&lt;&gt;"CAPTURE",0,SUMPRODUCT((MDR_Rates!$A$2:$A$10=F4867)*(G4867&gt;MDR_Rates!$B$2:$B$10)*((MDR_Rates!$C$2:$C$10="")+(G4867&lt;=MDR_Rates!$C$2:$C$10))*MDR_Rates!$D$2:$D$10))</f>
        <v>1.8</v>
      </c>
      <c r="W4867">
        <f t="shared" ref="W4867:W4930" si="915">IF(E4867&lt;&gt;"CAPTURE",0,ROUND(G4867*V4867/100,2))</f>
        <v>29.66</v>
      </c>
      <c r="X4867">
        <f t="shared" ref="X4867:X4930" si="916">IF(E4867&lt;&gt;"CAPTURE",0,ROUND(W4867*18/100,2))</f>
        <v>5.34</v>
      </c>
      <c r="Y4867">
        <f t="shared" ref="Y4867:Y4930" si="917">IF(E4867&lt;&gt;"CAPTURE",0,ROUND(H4867-W4867,2))</f>
        <v>0</v>
      </c>
      <c r="Z4867">
        <f t="shared" ref="Z4867:Z4930" si="918">IF(E4867&lt;&gt;"CAPTURE",0,ROUND(I4867-X4867,2))</f>
        <v>0</v>
      </c>
      <c r="AG4867" t="str">
        <f t="shared" ref="AG4867:AG4930" si="919">IF(E4867&lt;&gt;"REFUND","",IF(COUNTIFS($A:$A,B4867,$E:$E,"CAPTURE")=0,"Missing Original Capture","Original Capture Found"))</f>
        <v/>
      </c>
      <c r="AI4867" t="str">
        <f t="shared" ref="AI4867:AI4930" si="920">IF(E4867="REFUND",_xlfn.MAXIFS($G:$G,$A:$A,B4867,$E:$E,"CAPTURE"),"")</f>
        <v/>
      </c>
      <c r="AJ4867" t="str">
        <f t="shared" ref="AJ4867:AJ4930" si="921">IF(E4867&lt;&gt;"REFUND","",IF(G4867&gt;AI4867,"Refund Exceeds Capture",IF(ABS(G4867-AI4867)&lt;0.01,"Full Refund","Partial Refund")))</f>
        <v/>
      </c>
      <c r="AK4867" t="str">
        <f t="shared" ref="AK4867:AK4930" si="922">UPPER(SUBSTITUTE(TRIM(C4867),"-",""))</f>
        <v>ORD26004124</v>
      </c>
      <c r="AL4867">
        <f>IF(E4867&lt;&gt;"CAPTURE","",COUNTIF(Orders!$H:$H,AK4867))</f>
        <v>1</v>
      </c>
      <c r="AP4867" t="str">
        <f t="shared" ref="AP4867:AP4930" si="923">IF(E4867&lt;&gt;"CAPTURE","",IF(M4867&gt;1,"Duplicate ID - Review",IF(AL4867=0,"Unmatched Order",IF(AL4867=1,"Matched to Order","Multiple Order Matches"))))</f>
        <v>Matched to Order</v>
      </c>
      <c r="AQ4867">
        <f>IF(COUNTIF($A$2:A4867,A4867)=1,1,0)</f>
        <v>1</v>
      </c>
    </row>
    <row r="4868" spans="1:43" x14ac:dyDescent="0.3">
      <c r="A4868" t="s">
        <v>17445</v>
      </c>
      <c r="C4868" t="s">
        <v>8326</v>
      </c>
      <c r="D4868" s="1">
        <v>46291</v>
      </c>
      <c r="E4868" t="s">
        <v>11819</v>
      </c>
      <c r="F4868" t="s">
        <v>9</v>
      </c>
      <c r="G4868">
        <v>2499</v>
      </c>
      <c r="H4868">
        <v>7.5</v>
      </c>
      <c r="I4868">
        <v>1.35</v>
      </c>
      <c r="J4868">
        <v>2490.15</v>
      </c>
      <c r="K4868" s="1">
        <v>46293</v>
      </c>
      <c r="L4868" t="s">
        <v>17309</v>
      </c>
      <c r="M4868">
        <f t="shared" si="912"/>
        <v>1</v>
      </c>
      <c r="N4868">
        <f>COUNTIF(Orders!$A:$A,C4868)</f>
        <v>1</v>
      </c>
      <c r="P4868">
        <f>COUNTIF(Orders!$H:$H,UPPER(SUBSTITUTE(TRIM(C4868),"-","")))</f>
        <v>1</v>
      </c>
      <c r="R4868" t="str">
        <f t="shared" si="913"/>
        <v>Matched Order Reference</v>
      </c>
      <c r="S4868">
        <f t="shared" si="914"/>
        <v>1</v>
      </c>
      <c r="V4868" cm="1">
        <f t="array" ref="V4868">IF(E4868&lt;&gt;"CAPTURE",0,SUMPRODUCT((MDR_Rates!$A$2:$A$10=F4868)*(G4868&gt;MDR_Rates!$B$2:$B$10)*((MDR_Rates!$C$2:$C$10="")+(G4868&lt;=MDR_Rates!$C$2:$C$10))*MDR_Rates!$D$2:$D$10))</f>
        <v>0.3</v>
      </c>
      <c r="W4868">
        <f t="shared" si="915"/>
        <v>7.5</v>
      </c>
      <c r="X4868">
        <f t="shared" si="916"/>
        <v>1.35</v>
      </c>
      <c r="Y4868">
        <f t="shared" si="917"/>
        <v>0</v>
      </c>
      <c r="Z4868">
        <f t="shared" si="918"/>
        <v>0</v>
      </c>
      <c r="AG4868" t="str">
        <f t="shared" si="919"/>
        <v/>
      </c>
      <c r="AI4868" t="str">
        <f t="shared" si="920"/>
        <v/>
      </c>
      <c r="AJ4868" t="str">
        <f t="shared" si="921"/>
        <v/>
      </c>
      <c r="AK4868" t="str">
        <f t="shared" si="922"/>
        <v>ORD26004201</v>
      </c>
      <c r="AL4868">
        <f>IF(E4868&lt;&gt;"CAPTURE","",COUNTIF(Orders!$H:$H,AK4868))</f>
        <v>1</v>
      </c>
      <c r="AP4868" t="str">
        <f t="shared" si="923"/>
        <v>Matched to Order</v>
      </c>
      <c r="AQ4868">
        <f>IF(COUNTIF($A$2:A4868,A4868)=1,1,0)</f>
        <v>1</v>
      </c>
    </row>
    <row r="4869" spans="1:43" x14ac:dyDescent="0.3">
      <c r="A4869" t="s">
        <v>17446</v>
      </c>
      <c r="C4869" t="s">
        <v>8336</v>
      </c>
      <c r="D4869" s="1">
        <v>46291</v>
      </c>
      <c r="E4869" t="s">
        <v>11819</v>
      </c>
      <c r="F4869" t="s">
        <v>9</v>
      </c>
      <c r="G4869">
        <v>3598</v>
      </c>
      <c r="H4869">
        <v>10.79</v>
      </c>
      <c r="I4869">
        <v>1.94</v>
      </c>
      <c r="J4869">
        <v>3585.27</v>
      </c>
      <c r="K4869" s="1">
        <v>46293</v>
      </c>
      <c r="L4869" t="s">
        <v>17309</v>
      </c>
      <c r="M4869">
        <f t="shared" si="912"/>
        <v>1</v>
      </c>
      <c r="N4869">
        <f>COUNTIF(Orders!$A:$A,C4869)</f>
        <v>1</v>
      </c>
      <c r="P4869">
        <f>COUNTIF(Orders!$H:$H,UPPER(SUBSTITUTE(TRIM(C4869),"-","")))</f>
        <v>1</v>
      </c>
      <c r="R4869" t="str">
        <f t="shared" si="913"/>
        <v>Matched Order Reference</v>
      </c>
      <c r="S4869">
        <f t="shared" si="914"/>
        <v>1</v>
      </c>
      <c r="V4869" cm="1">
        <f t="array" ref="V4869">IF(E4869&lt;&gt;"CAPTURE",0,SUMPRODUCT((MDR_Rates!$A$2:$A$10=F4869)*(G4869&gt;MDR_Rates!$B$2:$B$10)*((MDR_Rates!$C$2:$C$10="")+(G4869&lt;=MDR_Rates!$C$2:$C$10))*MDR_Rates!$D$2:$D$10))</f>
        <v>0.3</v>
      </c>
      <c r="W4869">
        <f t="shared" si="915"/>
        <v>10.79</v>
      </c>
      <c r="X4869">
        <f t="shared" si="916"/>
        <v>1.94</v>
      </c>
      <c r="Y4869">
        <f t="shared" si="917"/>
        <v>0</v>
      </c>
      <c r="Z4869">
        <f t="shared" si="918"/>
        <v>0</v>
      </c>
      <c r="AG4869" t="str">
        <f t="shared" si="919"/>
        <v/>
      </c>
      <c r="AI4869" t="str">
        <f t="shared" si="920"/>
        <v/>
      </c>
      <c r="AJ4869" t="str">
        <f t="shared" si="921"/>
        <v/>
      </c>
      <c r="AK4869" t="str">
        <f t="shared" si="922"/>
        <v>ORD26004206</v>
      </c>
      <c r="AL4869">
        <f>IF(E4869&lt;&gt;"CAPTURE","",COUNTIF(Orders!$H:$H,AK4869))</f>
        <v>1</v>
      </c>
      <c r="AP4869" t="str">
        <f t="shared" si="923"/>
        <v>Matched to Order</v>
      </c>
      <c r="AQ4869">
        <f>IF(COUNTIF($A$2:A4869,A4869)=1,1,0)</f>
        <v>1</v>
      </c>
    </row>
    <row r="4870" spans="1:43" x14ac:dyDescent="0.3">
      <c r="A4870" t="s">
        <v>17447</v>
      </c>
      <c r="C4870" t="s">
        <v>8365</v>
      </c>
      <c r="D4870" s="1">
        <v>46291</v>
      </c>
      <c r="E4870" t="s">
        <v>11819</v>
      </c>
      <c r="F4870" t="s">
        <v>9</v>
      </c>
      <c r="G4870">
        <v>999</v>
      </c>
      <c r="H4870">
        <v>0</v>
      </c>
      <c r="I4870">
        <v>0</v>
      </c>
      <c r="J4870">
        <v>999</v>
      </c>
      <c r="K4870" s="1">
        <v>46293</v>
      </c>
      <c r="L4870" t="s">
        <v>17309</v>
      </c>
      <c r="M4870">
        <f t="shared" si="912"/>
        <v>1</v>
      </c>
      <c r="N4870">
        <f>COUNTIF(Orders!$A:$A,C4870)</f>
        <v>1</v>
      </c>
      <c r="P4870">
        <f>COUNTIF(Orders!$H:$H,UPPER(SUBSTITUTE(TRIM(C4870),"-","")))</f>
        <v>1</v>
      </c>
      <c r="R4870" t="str">
        <f t="shared" si="913"/>
        <v>Matched Order Reference</v>
      </c>
      <c r="S4870">
        <f t="shared" si="914"/>
        <v>1</v>
      </c>
      <c r="V4870" cm="1">
        <f t="array" ref="V4870">IF(E4870&lt;&gt;"CAPTURE",0,SUMPRODUCT((MDR_Rates!$A$2:$A$10=F4870)*(G4870&gt;MDR_Rates!$B$2:$B$10)*((MDR_Rates!$C$2:$C$10="")+(G4870&lt;=MDR_Rates!$C$2:$C$10))*MDR_Rates!$D$2:$D$10))</f>
        <v>0</v>
      </c>
      <c r="W4870">
        <f t="shared" si="915"/>
        <v>0</v>
      </c>
      <c r="X4870">
        <f t="shared" si="916"/>
        <v>0</v>
      </c>
      <c r="Y4870">
        <f t="shared" si="917"/>
        <v>0</v>
      </c>
      <c r="Z4870">
        <f t="shared" si="918"/>
        <v>0</v>
      </c>
      <c r="AG4870" t="str">
        <f t="shared" si="919"/>
        <v/>
      </c>
      <c r="AI4870" t="str">
        <f t="shared" si="920"/>
        <v/>
      </c>
      <c r="AJ4870" t="str">
        <f t="shared" si="921"/>
        <v/>
      </c>
      <c r="AK4870" t="str">
        <f t="shared" si="922"/>
        <v>ORD26004221</v>
      </c>
      <c r="AL4870">
        <f>IF(E4870&lt;&gt;"CAPTURE","",COUNTIF(Orders!$H:$H,AK4870))</f>
        <v>1</v>
      </c>
      <c r="AP4870" t="str">
        <f t="shared" si="923"/>
        <v>Matched to Order</v>
      </c>
      <c r="AQ4870">
        <f>IF(COUNTIF($A$2:A4870,A4870)=1,1,0)</f>
        <v>1</v>
      </c>
    </row>
    <row r="4871" spans="1:43" x14ac:dyDescent="0.3">
      <c r="A4871" t="s">
        <v>17448</v>
      </c>
      <c r="C4871" t="s">
        <v>8395</v>
      </c>
      <c r="D4871" s="1">
        <v>46291</v>
      </c>
      <c r="E4871" t="s">
        <v>11819</v>
      </c>
      <c r="F4871" t="s">
        <v>9</v>
      </c>
      <c r="G4871">
        <v>10998</v>
      </c>
      <c r="H4871">
        <v>32.99</v>
      </c>
      <c r="I4871">
        <v>5.94</v>
      </c>
      <c r="J4871">
        <v>10959.07</v>
      </c>
      <c r="K4871" s="1">
        <v>46293</v>
      </c>
      <c r="L4871" t="s">
        <v>17309</v>
      </c>
      <c r="M4871">
        <f t="shared" si="912"/>
        <v>1</v>
      </c>
      <c r="N4871">
        <f>COUNTIF(Orders!$A:$A,C4871)</f>
        <v>1</v>
      </c>
      <c r="P4871">
        <f>COUNTIF(Orders!$H:$H,UPPER(SUBSTITUTE(TRIM(C4871),"-","")))</f>
        <v>1</v>
      </c>
      <c r="R4871" t="str">
        <f t="shared" si="913"/>
        <v>Matched Order Reference</v>
      </c>
      <c r="S4871">
        <f t="shared" si="914"/>
        <v>1</v>
      </c>
      <c r="V4871" cm="1">
        <f t="array" ref="V4871">IF(E4871&lt;&gt;"CAPTURE",0,SUMPRODUCT((MDR_Rates!$A$2:$A$10=F4871)*(G4871&gt;MDR_Rates!$B$2:$B$10)*((MDR_Rates!$C$2:$C$10="")+(G4871&lt;=MDR_Rates!$C$2:$C$10))*MDR_Rates!$D$2:$D$10))</f>
        <v>0.3</v>
      </c>
      <c r="W4871">
        <f t="shared" si="915"/>
        <v>32.99</v>
      </c>
      <c r="X4871">
        <f t="shared" si="916"/>
        <v>5.94</v>
      </c>
      <c r="Y4871">
        <f t="shared" si="917"/>
        <v>0</v>
      </c>
      <c r="Z4871">
        <f t="shared" si="918"/>
        <v>0</v>
      </c>
      <c r="AG4871" t="str">
        <f t="shared" si="919"/>
        <v/>
      </c>
      <c r="AI4871" t="str">
        <f t="shared" si="920"/>
        <v/>
      </c>
      <c r="AJ4871" t="str">
        <f t="shared" si="921"/>
        <v/>
      </c>
      <c r="AK4871" t="str">
        <f t="shared" si="922"/>
        <v>ORD26004236</v>
      </c>
      <c r="AL4871">
        <f>IF(E4871&lt;&gt;"CAPTURE","",COUNTIF(Orders!$H:$H,AK4871))</f>
        <v>1</v>
      </c>
      <c r="AP4871" t="str">
        <f t="shared" si="923"/>
        <v>Matched to Order</v>
      </c>
      <c r="AQ4871">
        <f>IF(COUNTIF($A$2:A4871,A4871)=1,1,0)</f>
        <v>1</v>
      </c>
    </row>
    <row r="4872" spans="1:43" x14ac:dyDescent="0.3">
      <c r="A4872" t="s">
        <v>17449</v>
      </c>
      <c r="C4872" t="s">
        <v>8556</v>
      </c>
      <c r="D4872" s="1">
        <v>46291</v>
      </c>
      <c r="E4872" t="s">
        <v>11819</v>
      </c>
      <c r="F4872" t="s">
        <v>9</v>
      </c>
      <c r="G4872">
        <v>2247</v>
      </c>
      <c r="H4872">
        <v>6.74</v>
      </c>
      <c r="I4872">
        <v>1.21</v>
      </c>
      <c r="J4872">
        <v>2239.0500000000002</v>
      </c>
      <c r="K4872" s="1">
        <v>46293</v>
      </c>
      <c r="L4872" t="s">
        <v>17309</v>
      </c>
      <c r="M4872">
        <f t="shared" si="912"/>
        <v>1</v>
      </c>
      <c r="N4872">
        <f>COUNTIF(Orders!$A:$A,C4872)</f>
        <v>1</v>
      </c>
      <c r="P4872">
        <f>COUNTIF(Orders!$H:$H,UPPER(SUBSTITUTE(TRIM(C4872),"-","")))</f>
        <v>1</v>
      </c>
      <c r="R4872" t="str">
        <f t="shared" si="913"/>
        <v>Matched Order Reference</v>
      </c>
      <c r="S4872">
        <f t="shared" si="914"/>
        <v>1</v>
      </c>
      <c r="V4872" cm="1">
        <f t="array" ref="V4872">IF(E4872&lt;&gt;"CAPTURE",0,SUMPRODUCT((MDR_Rates!$A$2:$A$10=F4872)*(G4872&gt;MDR_Rates!$B$2:$B$10)*((MDR_Rates!$C$2:$C$10="")+(G4872&lt;=MDR_Rates!$C$2:$C$10))*MDR_Rates!$D$2:$D$10))</f>
        <v>0.3</v>
      </c>
      <c r="W4872">
        <f t="shared" si="915"/>
        <v>6.74</v>
      </c>
      <c r="X4872">
        <f t="shared" si="916"/>
        <v>1.21</v>
      </c>
      <c r="Y4872">
        <f t="shared" si="917"/>
        <v>0</v>
      </c>
      <c r="Z4872">
        <f t="shared" si="918"/>
        <v>0</v>
      </c>
      <c r="AG4872" t="str">
        <f t="shared" si="919"/>
        <v/>
      </c>
      <c r="AI4872" t="str">
        <f t="shared" si="920"/>
        <v/>
      </c>
      <c r="AJ4872" t="str">
        <f t="shared" si="921"/>
        <v/>
      </c>
      <c r="AK4872" t="str">
        <f t="shared" si="922"/>
        <v>ORD26004318</v>
      </c>
      <c r="AL4872">
        <f>IF(E4872&lt;&gt;"CAPTURE","",COUNTIF(Orders!$H:$H,AK4872))</f>
        <v>1</v>
      </c>
      <c r="AP4872" t="str">
        <f t="shared" si="923"/>
        <v>Matched to Order</v>
      </c>
      <c r="AQ4872">
        <f>IF(COUNTIF($A$2:A4872,A4872)=1,1,0)</f>
        <v>1</v>
      </c>
    </row>
    <row r="4873" spans="1:43" x14ac:dyDescent="0.3">
      <c r="A4873" t="s">
        <v>17450</v>
      </c>
      <c r="C4873" t="s">
        <v>8576</v>
      </c>
      <c r="D4873" s="1">
        <v>46291</v>
      </c>
      <c r="E4873" t="s">
        <v>11819</v>
      </c>
      <c r="F4873" t="s">
        <v>9</v>
      </c>
      <c r="G4873">
        <v>349</v>
      </c>
      <c r="H4873">
        <v>0</v>
      </c>
      <c r="I4873">
        <v>0</v>
      </c>
      <c r="J4873">
        <v>349</v>
      </c>
      <c r="K4873" s="1">
        <v>46293</v>
      </c>
      <c r="L4873" t="s">
        <v>17309</v>
      </c>
      <c r="M4873">
        <f t="shared" si="912"/>
        <v>1</v>
      </c>
      <c r="N4873">
        <f>COUNTIF(Orders!$A:$A,C4873)</f>
        <v>1</v>
      </c>
      <c r="P4873">
        <f>COUNTIF(Orders!$H:$H,UPPER(SUBSTITUTE(TRIM(C4873),"-","")))</f>
        <v>1</v>
      </c>
      <c r="R4873" t="str">
        <f t="shared" si="913"/>
        <v>Matched Order Reference</v>
      </c>
      <c r="S4873">
        <f t="shared" si="914"/>
        <v>1</v>
      </c>
      <c r="V4873" cm="1">
        <f t="array" ref="V4873">IF(E4873&lt;&gt;"CAPTURE",0,SUMPRODUCT((MDR_Rates!$A$2:$A$10=F4873)*(G4873&gt;MDR_Rates!$B$2:$B$10)*((MDR_Rates!$C$2:$C$10="")+(G4873&lt;=MDR_Rates!$C$2:$C$10))*MDR_Rates!$D$2:$D$10))</f>
        <v>0</v>
      </c>
      <c r="W4873">
        <f t="shared" si="915"/>
        <v>0</v>
      </c>
      <c r="X4873">
        <f t="shared" si="916"/>
        <v>0</v>
      </c>
      <c r="Y4873">
        <f t="shared" si="917"/>
        <v>0</v>
      </c>
      <c r="Z4873">
        <f t="shared" si="918"/>
        <v>0</v>
      </c>
      <c r="AG4873" t="str">
        <f t="shared" si="919"/>
        <v/>
      </c>
      <c r="AI4873" t="str">
        <f t="shared" si="920"/>
        <v/>
      </c>
      <c r="AJ4873" t="str">
        <f t="shared" si="921"/>
        <v/>
      </c>
      <c r="AK4873" t="str">
        <f t="shared" si="922"/>
        <v>ORD26004328</v>
      </c>
      <c r="AL4873">
        <f>IF(E4873&lt;&gt;"CAPTURE","",COUNTIF(Orders!$H:$H,AK4873))</f>
        <v>1</v>
      </c>
      <c r="AP4873" t="str">
        <f t="shared" si="923"/>
        <v>Matched to Order</v>
      </c>
      <c r="AQ4873">
        <f>IF(COUNTIF($A$2:A4873,A4873)=1,1,0)</f>
        <v>1</v>
      </c>
    </row>
    <row r="4874" spans="1:43" x14ac:dyDescent="0.3">
      <c r="A4874" t="s">
        <v>17451</v>
      </c>
      <c r="C4874" t="s">
        <v>8626</v>
      </c>
      <c r="D4874" s="1">
        <v>46291</v>
      </c>
      <c r="E4874" t="s">
        <v>11819</v>
      </c>
      <c r="F4874" t="s">
        <v>33</v>
      </c>
      <c r="G4874">
        <v>2499</v>
      </c>
      <c r="H4874">
        <v>29.99</v>
      </c>
      <c r="I4874">
        <v>5.4</v>
      </c>
      <c r="J4874">
        <v>2463.61</v>
      </c>
      <c r="K4874" s="1">
        <v>46293</v>
      </c>
      <c r="L4874" t="s">
        <v>17309</v>
      </c>
      <c r="M4874">
        <f t="shared" si="912"/>
        <v>1</v>
      </c>
      <c r="N4874">
        <f>COUNTIF(Orders!$A:$A,C4874)</f>
        <v>1</v>
      </c>
      <c r="P4874">
        <f>COUNTIF(Orders!$H:$H,UPPER(SUBSTITUTE(TRIM(C4874),"-","")))</f>
        <v>1</v>
      </c>
      <c r="R4874" t="str">
        <f t="shared" si="913"/>
        <v>Matched Order Reference</v>
      </c>
      <c r="S4874">
        <f t="shared" si="914"/>
        <v>1</v>
      </c>
      <c r="V4874" cm="1">
        <f t="array" ref="V4874">IF(E4874&lt;&gt;"CAPTURE",0,SUMPRODUCT((MDR_Rates!$A$2:$A$10=F4874)*(G4874&gt;MDR_Rates!$B$2:$B$10)*((MDR_Rates!$C$2:$C$10="")+(G4874&lt;=MDR_Rates!$C$2:$C$10))*MDR_Rates!$D$2:$D$10))</f>
        <v>1.2</v>
      </c>
      <c r="W4874">
        <f t="shared" si="915"/>
        <v>29.99</v>
      </c>
      <c r="X4874">
        <f t="shared" si="916"/>
        <v>5.4</v>
      </c>
      <c r="Y4874">
        <f t="shared" si="917"/>
        <v>0</v>
      </c>
      <c r="Z4874">
        <f t="shared" si="918"/>
        <v>0</v>
      </c>
      <c r="AG4874" t="str">
        <f t="shared" si="919"/>
        <v/>
      </c>
      <c r="AI4874" t="str">
        <f t="shared" si="920"/>
        <v/>
      </c>
      <c r="AJ4874" t="str">
        <f t="shared" si="921"/>
        <v/>
      </c>
      <c r="AK4874" t="str">
        <f t="shared" si="922"/>
        <v>ORD26004353</v>
      </c>
      <c r="AL4874">
        <f>IF(E4874&lt;&gt;"CAPTURE","",COUNTIF(Orders!$H:$H,AK4874))</f>
        <v>1</v>
      </c>
      <c r="AP4874" t="str">
        <f t="shared" si="923"/>
        <v>Matched to Order</v>
      </c>
      <c r="AQ4874">
        <f>IF(COUNTIF($A$2:A4874,A4874)=1,1,0)</f>
        <v>1</v>
      </c>
    </row>
    <row r="4875" spans="1:43" x14ac:dyDescent="0.3">
      <c r="A4875" t="s">
        <v>17452</v>
      </c>
      <c r="C4875" t="s">
        <v>8676</v>
      </c>
      <c r="D4875" s="1">
        <v>46291</v>
      </c>
      <c r="E4875" t="s">
        <v>11819</v>
      </c>
      <c r="F4875" t="s">
        <v>17</v>
      </c>
      <c r="G4875">
        <v>1648</v>
      </c>
      <c r="H4875">
        <v>29.66</v>
      </c>
      <c r="I4875">
        <v>5.34</v>
      </c>
      <c r="J4875">
        <v>1613</v>
      </c>
      <c r="K4875" s="1">
        <v>46293</v>
      </c>
      <c r="L4875" t="s">
        <v>17309</v>
      </c>
      <c r="M4875">
        <f t="shared" si="912"/>
        <v>1</v>
      </c>
      <c r="N4875">
        <f>COUNTIF(Orders!$A:$A,C4875)</f>
        <v>1</v>
      </c>
      <c r="P4875">
        <f>COUNTIF(Orders!$H:$H,UPPER(SUBSTITUTE(TRIM(C4875),"-","")))</f>
        <v>1</v>
      </c>
      <c r="R4875" t="str">
        <f t="shared" si="913"/>
        <v>Matched Order Reference</v>
      </c>
      <c r="S4875">
        <f t="shared" si="914"/>
        <v>1</v>
      </c>
      <c r="V4875" cm="1">
        <f t="array" ref="V4875">IF(E4875&lt;&gt;"CAPTURE",0,SUMPRODUCT((MDR_Rates!$A$2:$A$10=F4875)*(G4875&gt;MDR_Rates!$B$2:$B$10)*((MDR_Rates!$C$2:$C$10="")+(G4875&lt;=MDR_Rates!$C$2:$C$10))*MDR_Rates!$D$2:$D$10))</f>
        <v>1.8</v>
      </c>
      <c r="W4875">
        <f t="shared" si="915"/>
        <v>29.66</v>
      </c>
      <c r="X4875">
        <f t="shared" si="916"/>
        <v>5.34</v>
      </c>
      <c r="Y4875">
        <f t="shared" si="917"/>
        <v>0</v>
      </c>
      <c r="Z4875">
        <f t="shared" si="918"/>
        <v>0</v>
      </c>
      <c r="AG4875" t="str">
        <f t="shared" si="919"/>
        <v/>
      </c>
      <c r="AI4875" t="str">
        <f t="shared" si="920"/>
        <v/>
      </c>
      <c r="AJ4875" t="str">
        <f t="shared" si="921"/>
        <v/>
      </c>
      <c r="AK4875" t="str">
        <f t="shared" si="922"/>
        <v>ORD26004379</v>
      </c>
      <c r="AL4875">
        <f>IF(E4875&lt;&gt;"CAPTURE","",COUNTIF(Orders!$H:$H,AK4875))</f>
        <v>1</v>
      </c>
      <c r="AP4875" t="str">
        <f t="shared" si="923"/>
        <v>Matched to Order</v>
      </c>
      <c r="AQ4875">
        <f>IF(COUNTIF($A$2:A4875,A4875)=1,1,0)</f>
        <v>1</v>
      </c>
    </row>
    <row r="4876" spans="1:43" x14ac:dyDescent="0.3">
      <c r="A4876" t="s">
        <v>17453</v>
      </c>
      <c r="C4876" t="s">
        <v>8683</v>
      </c>
      <c r="D4876" s="1">
        <v>46291</v>
      </c>
      <c r="E4876" t="s">
        <v>11819</v>
      </c>
      <c r="F4876" t="s">
        <v>17</v>
      </c>
      <c r="G4876">
        <v>1799</v>
      </c>
      <c r="H4876">
        <v>32.380000000000003</v>
      </c>
      <c r="I4876">
        <v>5.83</v>
      </c>
      <c r="J4876">
        <v>1760.79</v>
      </c>
      <c r="K4876" s="1">
        <v>46293</v>
      </c>
      <c r="L4876" t="s">
        <v>17309</v>
      </c>
      <c r="M4876">
        <f t="shared" si="912"/>
        <v>1</v>
      </c>
      <c r="N4876">
        <f>COUNTIF(Orders!$A:$A,C4876)</f>
        <v>1</v>
      </c>
      <c r="P4876">
        <f>COUNTIF(Orders!$H:$H,UPPER(SUBSTITUTE(TRIM(C4876),"-","")))</f>
        <v>1</v>
      </c>
      <c r="R4876" t="str">
        <f t="shared" si="913"/>
        <v>Matched Order Reference</v>
      </c>
      <c r="S4876">
        <f t="shared" si="914"/>
        <v>1</v>
      </c>
      <c r="V4876" cm="1">
        <f t="array" ref="V4876">IF(E4876&lt;&gt;"CAPTURE",0,SUMPRODUCT((MDR_Rates!$A$2:$A$10=F4876)*(G4876&gt;MDR_Rates!$B$2:$B$10)*((MDR_Rates!$C$2:$C$10="")+(G4876&lt;=MDR_Rates!$C$2:$C$10))*MDR_Rates!$D$2:$D$10))</f>
        <v>1.8</v>
      </c>
      <c r="W4876">
        <f t="shared" si="915"/>
        <v>32.380000000000003</v>
      </c>
      <c r="X4876">
        <f t="shared" si="916"/>
        <v>5.83</v>
      </c>
      <c r="Y4876">
        <f t="shared" si="917"/>
        <v>0</v>
      </c>
      <c r="Z4876">
        <f t="shared" si="918"/>
        <v>0</v>
      </c>
      <c r="AG4876" t="str">
        <f t="shared" si="919"/>
        <v/>
      </c>
      <c r="AI4876" t="str">
        <f t="shared" si="920"/>
        <v/>
      </c>
      <c r="AJ4876" t="str">
        <f t="shared" si="921"/>
        <v/>
      </c>
      <c r="AK4876" t="str">
        <f t="shared" si="922"/>
        <v>ORD26004383</v>
      </c>
      <c r="AL4876">
        <f>IF(E4876&lt;&gt;"CAPTURE","",COUNTIF(Orders!$H:$H,AK4876))</f>
        <v>1</v>
      </c>
      <c r="AP4876" t="str">
        <f t="shared" si="923"/>
        <v>Matched to Order</v>
      </c>
      <c r="AQ4876">
        <f>IF(COUNTIF($A$2:A4876,A4876)=1,1,0)</f>
        <v>1</v>
      </c>
    </row>
    <row r="4877" spans="1:43" x14ac:dyDescent="0.3">
      <c r="A4877" t="s">
        <v>17454</v>
      </c>
      <c r="C4877" t="s">
        <v>9006</v>
      </c>
      <c r="D4877" s="1">
        <v>46291</v>
      </c>
      <c r="E4877" t="s">
        <v>11819</v>
      </c>
      <c r="F4877" t="s">
        <v>9</v>
      </c>
      <c r="G4877">
        <v>599</v>
      </c>
      <c r="H4877">
        <v>0</v>
      </c>
      <c r="I4877">
        <v>0</v>
      </c>
      <c r="J4877">
        <v>599</v>
      </c>
      <c r="K4877" s="1">
        <v>46293</v>
      </c>
      <c r="L4877" t="s">
        <v>17309</v>
      </c>
      <c r="M4877">
        <f t="shared" si="912"/>
        <v>1</v>
      </c>
      <c r="N4877">
        <f>COUNTIF(Orders!$A:$A,C4877)</f>
        <v>1</v>
      </c>
      <c r="P4877">
        <f>COUNTIF(Orders!$H:$H,UPPER(SUBSTITUTE(TRIM(C4877),"-","")))</f>
        <v>1</v>
      </c>
      <c r="R4877" t="str">
        <f t="shared" si="913"/>
        <v>Matched Order Reference</v>
      </c>
      <c r="S4877">
        <f t="shared" si="914"/>
        <v>1</v>
      </c>
      <c r="V4877" cm="1">
        <f t="array" ref="V4877">IF(E4877&lt;&gt;"CAPTURE",0,SUMPRODUCT((MDR_Rates!$A$2:$A$10=F4877)*(G4877&gt;MDR_Rates!$B$2:$B$10)*((MDR_Rates!$C$2:$C$10="")+(G4877&lt;=MDR_Rates!$C$2:$C$10))*MDR_Rates!$D$2:$D$10))</f>
        <v>0</v>
      </c>
      <c r="W4877">
        <f t="shared" si="915"/>
        <v>0</v>
      </c>
      <c r="X4877">
        <f t="shared" si="916"/>
        <v>0</v>
      </c>
      <c r="Y4877">
        <f t="shared" si="917"/>
        <v>0</v>
      </c>
      <c r="Z4877">
        <f t="shared" si="918"/>
        <v>0</v>
      </c>
      <c r="AG4877" t="str">
        <f t="shared" si="919"/>
        <v/>
      </c>
      <c r="AI4877" t="str">
        <f t="shared" si="920"/>
        <v/>
      </c>
      <c r="AJ4877" t="str">
        <f t="shared" si="921"/>
        <v/>
      </c>
      <c r="AK4877" t="str">
        <f t="shared" si="922"/>
        <v>ORD26004548</v>
      </c>
      <c r="AL4877">
        <f>IF(E4877&lt;&gt;"CAPTURE","",COUNTIF(Orders!$H:$H,AK4877))</f>
        <v>1</v>
      </c>
      <c r="AP4877" t="str">
        <f t="shared" si="923"/>
        <v>Matched to Order</v>
      </c>
      <c r="AQ4877">
        <f>IF(COUNTIF($A$2:A4877,A4877)=1,1,0)</f>
        <v>1</v>
      </c>
    </row>
    <row r="4878" spans="1:43" x14ac:dyDescent="0.3">
      <c r="A4878" t="s">
        <v>17455</v>
      </c>
      <c r="C4878" t="s">
        <v>9026</v>
      </c>
      <c r="D4878" s="1">
        <v>46291</v>
      </c>
      <c r="E4878" t="s">
        <v>11819</v>
      </c>
      <c r="F4878" t="s">
        <v>17</v>
      </c>
      <c r="G4878">
        <v>349</v>
      </c>
      <c r="H4878">
        <v>6.28</v>
      </c>
      <c r="I4878">
        <v>1.1299999999999999</v>
      </c>
      <c r="J4878">
        <v>341.59</v>
      </c>
      <c r="K4878" s="1">
        <v>46293</v>
      </c>
      <c r="L4878" t="s">
        <v>17309</v>
      </c>
      <c r="M4878">
        <f t="shared" si="912"/>
        <v>1</v>
      </c>
      <c r="N4878">
        <f>COUNTIF(Orders!$A:$A,C4878)</f>
        <v>1</v>
      </c>
      <c r="P4878">
        <f>COUNTIF(Orders!$H:$H,UPPER(SUBSTITUTE(TRIM(C4878),"-","")))</f>
        <v>1</v>
      </c>
      <c r="R4878" t="str">
        <f t="shared" si="913"/>
        <v>Matched Order Reference</v>
      </c>
      <c r="S4878">
        <f t="shared" si="914"/>
        <v>1</v>
      </c>
      <c r="V4878" cm="1">
        <f t="array" ref="V4878">IF(E4878&lt;&gt;"CAPTURE",0,SUMPRODUCT((MDR_Rates!$A$2:$A$10=F4878)*(G4878&gt;MDR_Rates!$B$2:$B$10)*((MDR_Rates!$C$2:$C$10="")+(G4878&lt;=MDR_Rates!$C$2:$C$10))*MDR_Rates!$D$2:$D$10))</f>
        <v>1.8</v>
      </c>
      <c r="W4878">
        <f t="shared" si="915"/>
        <v>6.28</v>
      </c>
      <c r="X4878">
        <f t="shared" si="916"/>
        <v>1.1299999999999999</v>
      </c>
      <c r="Y4878">
        <f t="shared" si="917"/>
        <v>0</v>
      </c>
      <c r="Z4878">
        <f t="shared" si="918"/>
        <v>0</v>
      </c>
      <c r="AG4878" t="str">
        <f t="shared" si="919"/>
        <v/>
      </c>
      <c r="AI4878" t="str">
        <f t="shared" si="920"/>
        <v/>
      </c>
      <c r="AJ4878" t="str">
        <f t="shared" si="921"/>
        <v/>
      </c>
      <c r="AK4878" t="str">
        <f t="shared" si="922"/>
        <v>ORD26004558</v>
      </c>
      <c r="AL4878">
        <f>IF(E4878&lt;&gt;"CAPTURE","",COUNTIF(Orders!$H:$H,AK4878))</f>
        <v>1</v>
      </c>
      <c r="AP4878" t="str">
        <f t="shared" si="923"/>
        <v>Matched to Order</v>
      </c>
      <c r="AQ4878">
        <f>IF(COUNTIF($A$2:A4878,A4878)=1,1,0)</f>
        <v>1</v>
      </c>
    </row>
    <row r="4879" spans="1:43" x14ac:dyDescent="0.3">
      <c r="A4879" t="s">
        <v>17456</v>
      </c>
      <c r="C4879" t="s">
        <v>9028</v>
      </c>
      <c r="D4879" s="1">
        <v>46291</v>
      </c>
      <c r="E4879" t="s">
        <v>11819</v>
      </c>
      <c r="F4879" t="s">
        <v>17</v>
      </c>
      <c r="G4879">
        <v>698</v>
      </c>
      <c r="H4879">
        <v>12.56</v>
      </c>
      <c r="I4879">
        <v>2.2599999999999998</v>
      </c>
      <c r="J4879">
        <v>683.18</v>
      </c>
      <c r="K4879" s="1">
        <v>46293</v>
      </c>
      <c r="L4879" t="s">
        <v>17309</v>
      </c>
      <c r="M4879">
        <f t="shared" si="912"/>
        <v>1</v>
      </c>
      <c r="N4879">
        <f>COUNTIF(Orders!$A:$A,C4879)</f>
        <v>1</v>
      </c>
      <c r="P4879">
        <f>COUNTIF(Orders!$H:$H,UPPER(SUBSTITUTE(TRIM(C4879),"-","")))</f>
        <v>1</v>
      </c>
      <c r="R4879" t="str">
        <f t="shared" si="913"/>
        <v>Matched Order Reference</v>
      </c>
      <c r="S4879">
        <f t="shared" si="914"/>
        <v>1</v>
      </c>
      <c r="V4879" cm="1">
        <f t="array" ref="V4879">IF(E4879&lt;&gt;"CAPTURE",0,SUMPRODUCT((MDR_Rates!$A$2:$A$10=F4879)*(G4879&gt;MDR_Rates!$B$2:$B$10)*((MDR_Rates!$C$2:$C$10="")+(G4879&lt;=MDR_Rates!$C$2:$C$10))*MDR_Rates!$D$2:$D$10))</f>
        <v>1.8</v>
      </c>
      <c r="W4879">
        <f t="shared" si="915"/>
        <v>12.56</v>
      </c>
      <c r="X4879">
        <f t="shared" si="916"/>
        <v>2.2599999999999998</v>
      </c>
      <c r="Y4879">
        <f t="shared" si="917"/>
        <v>0</v>
      </c>
      <c r="Z4879">
        <f t="shared" si="918"/>
        <v>0</v>
      </c>
      <c r="AG4879" t="str">
        <f t="shared" si="919"/>
        <v/>
      </c>
      <c r="AI4879" t="str">
        <f t="shared" si="920"/>
        <v/>
      </c>
      <c r="AJ4879" t="str">
        <f t="shared" si="921"/>
        <v/>
      </c>
      <c r="AK4879" t="str">
        <f t="shared" si="922"/>
        <v>ORD26004559</v>
      </c>
      <c r="AL4879">
        <f>IF(E4879&lt;&gt;"CAPTURE","",COUNTIF(Orders!$H:$H,AK4879))</f>
        <v>1</v>
      </c>
      <c r="AP4879" t="str">
        <f t="shared" si="923"/>
        <v>Matched to Order</v>
      </c>
      <c r="AQ4879">
        <f>IF(COUNTIF($A$2:A4879,A4879)=1,1,0)</f>
        <v>1</v>
      </c>
    </row>
    <row r="4880" spans="1:43" x14ac:dyDescent="0.3">
      <c r="A4880" t="s">
        <v>17457</v>
      </c>
      <c r="C4880" t="s">
        <v>9030</v>
      </c>
      <c r="D4880" s="1">
        <v>46291</v>
      </c>
      <c r="E4880" t="s">
        <v>11819</v>
      </c>
      <c r="F4880" t="s">
        <v>17</v>
      </c>
      <c r="G4880">
        <v>7999</v>
      </c>
      <c r="H4880">
        <v>127.98</v>
      </c>
      <c r="I4880">
        <v>23.04</v>
      </c>
      <c r="J4880">
        <v>7847.98</v>
      </c>
      <c r="K4880" s="1">
        <v>46293</v>
      </c>
      <c r="L4880" t="s">
        <v>17309</v>
      </c>
      <c r="M4880">
        <f t="shared" si="912"/>
        <v>1</v>
      </c>
      <c r="N4880">
        <f>COUNTIF(Orders!$A:$A,C4880)</f>
        <v>1</v>
      </c>
      <c r="P4880">
        <f>COUNTIF(Orders!$H:$H,UPPER(SUBSTITUTE(TRIM(C4880),"-","")))</f>
        <v>1</v>
      </c>
      <c r="R4880" t="str">
        <f t="shared" si="913"/>
        <v>Matched Order Reference</v>
      </c>
      <c r="S4880">
        <f t="shared" si="914"/>
        <v>1</v>
      </c>
      <c r="V4880" cm="1">
        <f t="array" ref="V4880">IF(E4880&lt;&gt;"CAPTURE",0,SUMPRODUCT((MDR_Rates!$A$2:$A$10=F4880)*(G4880&gt;MDR_Rates!$B$2:$B$10)*((MDR_Rates!$C$2:$C$10="")+(G4880&lt;=MDR_Rates!$C$2:$C$10))*MDR_Rates!$D$2:$D$10))</f>
        <v>1.6</v>
      </c>
      <c r="W4880">
        <f t="shared" si="915"/>
        <v>127.98</v>
      </c>
      <c r="X4880">
        <f t="shared" si="916"/>
        <v>23.04</v>
      </c>
      <c r="Y4880">
        <f t="shared" si="917"/>
        <v>0</v>
      </c>
      <c r="Z4880">
        <f t="shared" si="918"/>
        <v>0</v>
      </c>
      <c r="AG4880" t="str">
        <f t="shared" si="919"/>
        <v/>
      </c>
      <c r="AI4880" t="str">
        <f t="shared" si="920"/>
        <v/>
      </c>
      <c r="AJ4880" t="str">
        <f t="shared" si="921"/>
        <v/>
      </c>
      <c r="AK4880" t="str">
        <f t="shared" si="922"/>
        <v>ORD26004560</v>
      </c>
      <c r="AL4880">
        <f>IF(E4880&lt;&gt;"CAPTURE","",COUNTIF(Orders!$H:$H,AK4880))</f>
        <v>1</v>
      </c>
      <c r="AP4880" t="str">
        <f t="shared" si="923"/>
        <v>Matched to Order</v>
      </c>
      <c r="AQ4880">
        <f>IF(COUNTIF($A$2:A4880,A4880)=1,1,0)</f>
        <v>1</v>
      </c>
    </row>
    <row r="4881" spans="1:43" x14ac:dyDescent="0.3">
      <c r="A4881" t="s">
        <v>17458</v>
      </c>
      <c r="C4881" t="s">
        <v>9032</v>
      </c>
      <c r="D4881" s="1">
        <v>46291</v>
      </c>
      <c r="E4881" t="s">
        <v>11819</v>
      </c>
      <c r="F4881" t="s">
        <v>17</v>
      </c>
      <c r="G4881">
        <v>1499</v>
      </c>
      <c r="H4881">
        <v>26.98</v>
      </c>
      <c r="I4881">
        <v>4.8600000000000003</v>
      </c>
      <c r="J4881">
        <v>1467.16</v>
      </c>
      <c r="K4881" s="1">
        <v>46293</v>
      </c>
      <c r="L4881" t="s">
        <v>17309</v>
      </c>
      <c r="M4881">
        <f t="shared" si="912"/>
        <v>1</v>
      </c>
      <c r="N4881">
        <f>COUNTIF(Orders!$A:$A,C4881)</f>
        <v>1</v>
      </c>
      <c r="P4881">
        <f>COUNTIF(Orders!$H:$H,UPPER(SUBSTITUTE(TRIM(C4881),"-","")))</f>
        <v>1</v>
      </c>
      <c r="R4881" t="str">
        <f t="shared" si="913"/>
        <v>Matched Order Reference</v>
      </c>
      <c r="S4881">
        <f t="shared" si="914"/>
        <v>1</v>
      </c>
      <c r="V4881" cm="1">
        <f t="array" ref="V4881">IF(E4881&lt;&gt;"CAPTURE",0,SUMPRODUCT((MDR_Rates!$A$2:$A$10=F4881)*(G4881&gt;MDR_Rates!$B$2:$B$10)*((MDR_Rates!$C$2:$C$10="")+(G4881&lt;=MDR_Rates!$C$2:$C$10))*MDR_Rates!$D$2:$D$10))</f>
        <v>1.8</v>
      </c>
      <c r="W4881">
        <f t="shared" si="915"/>
        <v>26.98</v>
      </c>
      <c r="X4881">
        <f t="shared" si="916"/>
        <v>4.8600000000000003</v>
      </c>
      <c r="Y4881">
        <f t="shared" si="917"/>
        <v>0</v>
      </c>
      <c r="Z4881">
        <f t="shared" si="918"/>
        <v>0</v>
      </c>
      <c r="AG4881" t="str">
        <f t="shared" si="919"/>
        <v/>
      </c>
      <c r="AI4881" t="str">
        <f t="shared" si="920"/>
        <v/>
      </c>
      <c r="AJ4881" t="str">
        <f t="shared" si="921"/>
        <v/>
      </c>
      <c r="AK4881" t="str">
        <f t="shared" si="922"/>
        <v>ORD26004561</v>
      </c>
      <c r="AL4881">
        <f>IF(E4881&lt;&gt;"CAPTURE","",COUNTIF(Orders!$H:$H,AK4881))</f>
        <v>1</v>
      </c>
      <c r="AP4881" t="str">
        <f t="shared" si="923"/>
        <v>Matched to Order</v>
      </c>
      <c r="AQ4881">
        <f>IF(COUNTIF($A$2:A4881,A4881)=1,1,0)</f>
        <v>1</v>
      </c>
    </row>
    <row r="4882" spans="1:43" x14ac:dyDescent="0.3">
      <c r="A4882" t="s">
        <v>17459</v>
      </c>
      <c r="C4882" t="s">
        <v>9154</v>
      </c>
      <c r="D4882" s="1">
        <v>46291</v>
      </c>
      <c r="E4882" t="s">
        <v>11819</v>
      </c>
      <c r="F4882" t="s">
        <v>44</v>
      </c>
      <c r="G4882">
        <v>599</v>
      </c>
      <c r="H4882">
        <v>11.38</v>
      </c>
      <c r="I4882">
        <v>2.0499999999999998</v>
      </c>
      <c r="J4882">
        <v>585.57000000000005</v>
      </c>
      <c r="K4882" s="1">
        <v>46293</v>
      </c>
      <c r="L4882" t="s">
        <v>17309</v>
      </c>
      <c r="M4882">
        <f t="shared" si="912"/>
        <v>1</v>
      </c>
      <c r="N4882">
        <f>COUNTIF(Orders!$A:$A,C4882)</f>
        <v>1</v>
      </c>
      <c r="P4882">
        <f>COUNTIF(Orders!$H:$H,UPPER(SUBSTITUTE(TRIM(C4882),"-","")))</f>
        <v>1</v>
      </c>
      <c r="R4882" t="str">
        <f t="shared" si="913"/>
        <v>Matched Order Reference</v>
      </c>
      <c r="S4882">
        <f t="shared" si="914"/>
        <v>1</v>
      </c>
      <c r="V4882" cm="1">
        <f t="array" ref="V4882">IF(E4882&lt;&gt;"CAPTURE",0,SUMPRODUCT((MDR_Rates!$A$2:$A$10=F4882)*(G4882&gt;MDR_Rates!$B$2:$B$10)*((MDR_Rates!$C$2:$C$10="")+(G4882&lt;=MDR_Rates!$C$2:$C$10))*MDR_Rates!$D$2:$D$10))</f>
        <v>1.9</v>
      </c>
      <c r="W4882">
        <f t="shared" si="915"/>
        <v>11.38</v>
      </c>
      <c r="X4882">
        <f t="shared" si="916"/>
        <v>2.0499999999999998</v>
      </c>
      <c r="Y4882">
        <f t="shared" si="917"/>
        <v>0</v>
      </c>
      <c r="Z4882">
        <f t="shared" si="918"/>
        <v>0</v>
      </c>
      <c r="AG4882" t="str">
        <f t="shared" si="919"/>
        <v/>
      </c>
      <c r="AI4882" t="str">
        <f t="shared" si="920"/>
        <v/>
      </c>
      <c r="AJ4882" t="str">
        <f t="shared" si="921"/>
        <v/>
      </c>
      <c r="AK4882" t="str">
        <f t="shared" si="922"/>
        <v>ORD26004623</v>
      </c>
      <c r="AL4882">
        <f>IF(E4882&lt;&gt;"CAPTURE","",COUNTIF(Orders!$H:$H,AK4882))</f>
        <v>1</v>
      </c>
      <c r="AP4882" t="str">
        <f t="shared" si="923"/>
        <v>Matched to Order</v>
      </c>
      <c r="AQ4882">
        <f>IF(COUNTIF($A$2:A4882,A4882)=1,1,0)</f>
        <v>1</v>
      </c>
    </row>
    <row r="4883" spans="1:43" x14ac:dyDescent="0.3">
      <c r="A4883" t="s">
        <v>17460</v>
      </c>
      <c r="C4883" t="s">
        <v>9224</v>
      </c>
      <c r="D4883" s="1">
        <v>46291</v>
      </c>
      <c r="E4883" t="s">
        <v>11819</v>
      </c>
      <c r="F4883" t="s">
        <v>9</v>
      </c>
      <c r="G4883">
        <v>349</v>
      </c>
      <c r="H4883">
        <v>0</v>
      </c>
      <c r="I4883">
        <v>0</v>
      </c>
      <c r="J4883">
        <v>349</v>
      </c>
      <c r="K4883" s="1">
        <v>46293</v>
      </c>
      <c r="L4883" t="s">
        <v>17309</v>
      </c>
      <c r="M4883">
        <f t="shared" si="912"/>
        <v>1</v>
      </c>
      <c r="N4883">
        <f>COUNTIF(Orders!$A:$A,C4883)</f>
        <v>1</v>
      </c>
      <c r="P4883">
        <f>COUNTIF(Orders!$H:$H,UPPER(SUBSTITUTE(TRIM(C4883),"-","")))</f>
        <v>1</v>
      </c>
      <c r="R4883" t="str">
        <f t="shared" si="913"/>
        <v>Matched Order Reference</v>
      </c>
      <c r="S4883">
        <f t="shared" si="914"/>
        <v>1</v>
      </c>
      <c r="V4883" cm="1">
        <f t="array" ref="V4883">IF(E4883&lt;&gt;"CAPTURE",0,SUMPRODUCT((MDR_Rates!$A$2:$A$10=F4883)*(G4883&gt;MDR_Rates!$B$2:$B$10)*((MDR_Rates!$C$2:$C$10="")+(G4883&lt;=MDR_Rates!$C$2:$C$10))*MDR_Rates!$D$2:$D$10))</f>
        <v>0</v>
      </c>
      <c r="W4883">
        <f t="shared" si="915"/>
        <v>0</v>
      </c>
      <c r="X4883">
        <f t="shared" si="916"/>
        <v>0</v>
      </c>
      <c r="Y4883">
        <f t="shared" si="917"/>
        <v>0</v>
      </c>
      <c r="Z4883">
        <f t="shared" si="918"/>
        <v>0</v>
      </c>
      <c r="AG4883" t="str">
        <f t="shared" si="919"/>
        <v/>
      </c>
      <c r="AI4883" t="str">
        <f t="shared" si="920"/>
        <v/>
      </c>
      <c r="AJ4883" t="str">
        <f t="shared" si="921"/>
        <v/>
      </c>
      <c r="AK4883" t="str">
        <f t="shared" si="922"/>
        <v>ORD26004660</v>
      </c>
      <c r="AL4883">
        <f>IF(E4883&lt;&gt;"CAPTURE","",COUNTIF(Orders!$H:$H,AK4883))</f>
        <v>1</v>
      </c>
      <c r="AP4883" t="str">
        <f t="shared" si="923"/>
        <v>Matched to Order</v>
      </c>
      <c r="AQ4883">
        <f>IF(COUNTIF($A$2:A4883,A4883)=1,1,0)</f>
        <v>1</v>
      </c>
    </row>
    <row r="4884" spans="1:43" x14ac:dyDescent="0.3">
      <c r="A4884" t="s">
        <v>17461</v>
      </c>
      <c r="C4884" t="s">
        <v>17462</v>
      </c>
      <c r="D4884" s="1">
        <v>46291</v>
      </c>
      <c r="E4884" t="s">
        <v>11819</v>
      </c>
      <c r="F4884" t="s">
        <v>9</v>
      </c>
      <c r="G4884">
        <v>3798</v>
      </c>
      <c r="H4884">
        <v>11.39</v>
      </c>
      <c r="I4884">
        <v>2.0499999999999998</v>
      </c>
      <c r="J4884">
        <v>3784.56</v>
      </c>
      <c r="K4884" s="1">
        <v>46293</v>
      </c>
      <c r="L4884" t="s">
        <v>17309</v>
      </c>
      <c r="M4884">
        <f t="shared" si="912"/>
        <v>1</v>
      </c>
      <c r="N4884">
        <f>COUNTIF(Orders!$A:$A,C4884)</f>
        <v>0</v>
      </c>
      <c r="P4884">
        <f>COUNTIF(Orders!$H:$H,UPPER(SUBSTITUTE(TRIM(C4884),"-","")))</f>
        <v>1</v>
      </c>
      <c r="R4884" t="str">
        <f t="shared" si="913"/>
        <v>Matched Order Reference</v>
      </c>
      <c r="S4884">
        <f t="shared" si="914"/>
        <v>1</v>
      </c>
      <c r="V4884" cm="1">
        <f t="array" ref="V4884">IF(E4884&lt;&gt;"CAPTURE",0,SUMPRODUCT((MDR_Rates!$A$2:$A$10=F4884)*(G4884&gt;MDR_Rates!$B$2:$B$10)*((MDR_Rates!$C$2:$C$10="")+(G4884&lt;=MDR_Rates!$C$2:$C$10))*MDR_Rates!$D$2:$D$10))</f>
        <v>0.3</v>
      </c>
      <c r="W4884">
        <f t="shared" si="915"/>
        <v>11.39</v>
      </c>
      <c r="X4884">
        <f t="shared" si="916"/>
        <v>2.0499999999999998</v>
      </c>
      <c r="Y4884">
        <f t="shared" si="917"/>
        <v>0</v>
      </c>
      <c r="Z4884">
        <f t="shared" si="918"/>
        <v>0</v>
      </c>
      <c r="AG4884" t="str">
        <f t="shared" si="919"/>
        <v/>
      </c>
      <c r="AI4884" t="str">
        <f t="shared" si="920"/>
        <v/>
      </c>
      <c r="AJ4884" t="str">
        <f t="shared" si="921"/>
        <v/>
      </c>
      <c r="AK4884" t="str">
        <f t="shared" si="922"/>
        <v>ORD26004702</v>
      </c>
      <c r="AL4884">
        <f>IF(E4884&lt;&gt;"CAPTURE","",COUNTIF(Orders!$H:$H,AK4884))</f>
        <v>1</v>
      </c>
      <c r="AP4884" t="str">
        <f t="shared" si="923"/>
        <v>Matched to Order</v>
      </c>
      <c r="AQ4884">
        <f>IF(COUNTIF($A$2:A4884,A4884)=1,1,0)</f>
        <v>1</v>
      </c>
    </row>
    <row r="4885" spans="1:43" x14ac:dyDescent="0.3">
      <c r="A4885" t="s">
        <v>17463</v>
      </c>
      <c r="C4885" t="s">
        <v>9495</v>
      </c>
      <c r="D4885" s="1">
        <v>46291</v>
      </c>
      <c r="E4885" t="s">
        <v>11819</v>
      </c>
      <c r="F4885" t="s">
        <v>9</v>
      </c>
      <c r="G4885">
        <v>14797</v>
      </c>
      <c r="H4885">
        <v>44.39</v>
      </c>
      <c r="I4885">
        <v>7.99</v>
      </c>
      <c r="J4885">
        <v>14744.62</v>
      </c>
      <c r="K4885" s="1">
        <v>46293</v>
      </c>
      <c r="L4885" t="s">
        <v>17309</v>
      </c>
      <c r="M4885">
        <f t="shared" si="912"/>
        <v>1</v>
      </c>
      <c r="N4885">
        <f>COUNTIF(Orders!$A:$A,C4885)</f>
        <v>1</v>
      </c>
      <c r="P4885">
        <f>COUNTIF(Orders!$H:$H,UPPER(SUBSTITUTE(TRIM(C4885),"-","")))</f>
        <v>1</v>
      </c>
      <c r="R4885" t="str">
        <f t="shared" si="913"/>
        <v>Matched Order Reference</v>
      </c>
      <c r="S4885">
        <f t="shared" si="914"/>
        <v>1</v>
      </c>
      <c r="V4885" cm="1">
        <f t="array" ref="V4885">IF(E4885&lt;&gt;"CAPTURE",0,SUMPRODUCT((MDR_Rates!$A$2:$A$10=F4885)*(G4885&gt;MDR_Rates!$B$2:$B$10)*((MDR_Rates!$C$2:$C$10="")+(G4885&lt;=MDR_Rates!$C$2:$C$10))*MDR_Rates!$D$2:$D$10))</f>
        <v>0.3</v>
      </c>
      <c r="W4885">
        <f t="shared" si="915"/>
        <v>44.39</v>
      </c>
      <c r="X4885">
        <f t="shared" si="916"/>
        <v>7.99</v>
      </c>
      <c r="Y4885">
        <f t="shared" si="917"/>
        <v>0</v>
      </c>
      <c r="Z4885">
        <f t="shared" si="918"/>
        <v>0</v>
      </c>
      <c r="AG4885" t="str">
        <f t="shared" si="919"/>
        <v/>
      </c>
      <c r="AI4885" t="str">
        <f t="shared" si="920"/>
        <v/>
      </c>
      <c r="AJ4885" t="str">
        <f t="shared" si="921"/>
        <v/>
      </c>
      <c r="AK4885" t="str">
        <f t="shared" si="922"/>
        <v>ORD26004800</v>
      </c>
      <c r="AL4885">
        <f>IF(E4885&lt;&gt;"CAPTURE","",COUNTIF(Orders!$H:$H,AK4885))</f>
        <v>1</v>
      </c>
      <c r="AP4885" t="str">
        <f t="shared" si="923"/>
        <v>Matched to Order</v>
      </c>
      <c r="AQ4885">
        <f>IF(COUNTIF($A$2:A4885,A4885)=1,1,0)</f>
        <v>1</v>
      </c>
    </row>
    <row r="4886" spans="1:43" x14ac:dyDescent="0.3">
      <c r="A4886" t="s">
        <v>17464</v>
      </c>
      <c r="C4886" t="s">
        <v>9581</v>
      </c>
      <c r="D4886" s="1">
        <v>46291</v>
      </c>
      <c r="E4886" t="s">
        <v>11819</v>
      </c>
      <c r="F4886" t="s">
        <v>17</v>
      </c>
      <c r="G4886">
        <v>349</v>
      </c>
      <c r="H4886">
        <v>6.28</v>
      </c>
      <c r="I4886">
        <v>1.1299999999999999</v>
      </c>
      <c r="J4886">
        <v>341.59</v>
      </c>
      <c r="K4886" s="1">
        <v>46293</v>
      </c>
      <c r="L4886" t="s">
        <v>17309</v>
      </c>
      <c r="M4886">
        <f t="shared" si="912"/>
        <v>1</v>
      </c>
      <c r="N4886">
        <f>COUNTIF(Orders!$A:$A,C4886)</f>
        <v>1</v>
      </c>
      <c r="P4886">
        <f>COUNTIF(Orders!$H:$H,UPPER(SUBSTITUTE(TRIM(C4886),"-","")))</f>
        <v>1</v>
      </c>
      <c r="R4886" t="str">
        <f t="shared" si="913"/>
        <v>Matched Order Reference</v>
      </c>
      <c r="S4886">
        <f t="shared" si="914"/>
        <v>1</v>
      </c>
      <c r="V4886" cm="1">
        <f t="array" ref="V4886">IF(E4886&lt;&gt;"CAPTURE",0,SUMPRODUCT((MDR_Rates!$A$2:$A$10=F4886)*(G4886&gt;MDR_Rates!$B$2:$B$10)*((MDR_Rates!$C$2:$C$10="")+(G4886&lt;=MDR_Rates!$C$2:$C$10))*MDR_Rates!$D$2:$D$10))</f>
        <v>1.8</v>
      </c>
      <c r="W4886">
        <f t="shared" si="915"/>
        <v>6.28</v>
      </c>
      <c r="X4886">
        <f t="shared" si="916"/>
        <v>1.1299999999999999</v>
      </c>
      <c r="Y4886">
        <f t="shared" si="917"/>
        <v>0</v>
      </c>
      <c r="Z4886">
        <f t="shared" si="918"/>
        <v>0</v>
      </c>
      <c r="AG4886" t="str">
        <f t="shared" si="919"/>
        <v/>
      </c>
      <c r="AI4886" t="str">
        <f t="shared" si="920"/>
        <v/>
      </c>
      <c r="AJ4886" t="str">
        <f t="shared" si="921"/>
        <v/>
      </c>
      <c r="AK4886" t="str">
        <f t="shared" si="922"/>
        <v>ORD26004844</v>
      </c>
      <c r="AL4886">
        <f>IF(E4886&lt;&gt;"CAPTURE","",COUNTIF(Orders!$H:$H,AK4886))</f>
        <v>1</v>
      </c>
      <c r="AP4886" t="str">
        <f t="shared" si="923"/>
        <v>Matched to Order</v>
      </c>
      <c r="AQ4886">
        <f>IF(COUNTIF($A$2:A4886,A4886)=1,1,0)</f>
        <v>1</v>
      </c>
    </row>
    <row r="4887" spans="1:43" x14ac:dyDescent="0.3">
      <c r="A4887" t="s">
        <v>17465</v>
      </c>
      <c r="C4887" t="s">
        <v>9703</v>
      </c>
      <c r="D4887" s="1">
        <v>46291</v>
      </c>
      <c r="E4887" t="s">
        <v>11819</v>
      </c>
      <c r="F4887" t="s">
        <v>9</v>
      </c>
      <c r="G4887">
        <v>8498</v>
      </c>
      <c r="H4887">
        <v>25.49</v>
      </c>
      <c r="I4887">
        <v>4.59</v>
      </c>
      <c r="J4887">
        <v>8467.92</v>
      </c>
      <c r="K4887" s="1">
        <v>46293</v>
      </c>
      <c r="L4887" t="s">
        <v>17309</v>
      </c>
      <c r="M4887">
        <f t="shared" si="912"/>
        <v>1</v>
      </c>
      <c r="N4887">
        <f>COUNTIF(Orders!$A:$A,C4887)</f>
        <v>1</v>
      </c>
      <c r="P4887">
        <f>COUNTIF(Orders!$H:$H,UPPER(SUBSTITUTE(TRIM(C4887),"-","")))</f>
        <v>1</v>
      </c>
      <c r="R4887" t="str">
        <f t="shared" si="913"/>
        <v>Matched Order Reference</v>
      </c>
      <c r="S4887">
        <f t="shared" si="914"/>
        <v>1</v>
      </c>
      <c r="V4887" cm="1">
        <f t="array" ref="V4887">IF(E4887&lt;&gt;"CAPTURE",0,SUMPRODUCT((MDR_Rates!$A$2:$A$10=F4887)*(G4887&gt;MDR_Rates!$B$2:$B$10)*((MDR_Rates!$C$2:$C$10="")+(G4887&lt;=MDR_Rates!$C$2:$C$10))*MDR_Rates!$D$2:$D$10))</f>
        <v>0.3</v>
      </c>
      <c r="W4887">
        <f t="shared" si="915"/>
        <v>25.49</v>
      </c>
      <c r="X4887">
        <f t="shared" si="916"/>
        <v>4.59</v>
      </c>
      <c r="Y4887">
        <f t="shared" si="917"/>
        <v>0</v>
      </c>
      <c r="Z4887">
        <f t="shared" si="918"/>
        <v>0</v>
      </c>
      <c r="AG4887" t="str">
        <f t="shared" si="919"/>
        <v/>
      </c>
      <c r="AI4887" t="str">
        <f t="shared" si="920"/>
        <v/>
      </c>
      <c r="AJ4887" t="str">
        <f t="shared" si="921"/>
        <v/>
      </c>
      <c r="AK4887" t="str">
        <f t="shared" si="922"/>
        <v>ORD26004908</v>
      </c>
      <c r="AL4887">
        <f>IF(E4887&lt;&gt;"CAPTURE","",COUNTIF(Orders!$H:$H,AK4887))</f>
        <v>1</v>
      </c>
      <c r="AP4887" t="str">
        <f t="shared" si="923"/>
        <v>Matched to Order</v>
      </c>
      <c r="AQ4887">
        <f>IF(COUNTIF($A$2:A4887,A4887)=1,1,0)</f>
        <v>1</v>
      </c>
    </row>
    <row r="4888" spans="1:43" x14ac:dyDescent="0.3">
      <c r="A4888" t="s">
        <v>17466</v>
      </c>
      <c r="C4888" t="s">
        <v>9722</v>
      </c>
      <c r="D4888" s="1">
        <v>46291</v>
      </c>
      <c r="E4888" t="s">
        <v>11819</v>
      </c>
      <c r="F4888" t="s">
        <v>9</v>
      </c>
      <c r="G4888">
        <v>799</v>
      </c>
      <c r="H4888">
        <v>0</v>
      </c>
      <c r="I4888">
        <v>0</v>
      </c>
      <c r="J4888">
        <v>799</v>
      </c>
      <c r="K4888" s="1">
        <v>46293</v>
      </c>
      <c r="L4888" t="s">
        <v>17309</v>
      </c>
      <c r="M4888">
        <f t="shared" si="912"/>
        <v>1</v>
      </c>
      <c r="N4888">
        <f>COUNTIF(Orders!$A:$A,C4888)</f>
        <v>1</v>
      </c>
      <c r="P4888">
        <f>COUNTIF(Orders!$H:$H,UPPER(SUBSTITUTE(TRIM(C4888),"-","")))</f>
        <v>1</v>
      </c>
      <c r="R4888" t="str">
        <f t="shared" si="913"/>
        <v>Matched Order Reference</v>
      </c>
      <c r="S4888">
        <f t="shared" si="914"/>
        <v>1</v>
      </c>
      <c r="V4888" cm="1">
        <f t="array" ref="V4888">IF(E4888&lt;&gt;"CAPTURE",0,SUMPRODUCT((MDR_Rates!$A$2:$A$10=F4888)*(G4888&gt;MDR_Rates!$B$2:$B$10)*((MDR_Rates!$C$2:$C$10="")+(G4888&lt;=MDR_Rates!$C$2:$C$10))*MDR_Rates!$D$2:$D$10))</f>
        <v>0</v>
      </c>
      <c r="W4888">
        <f t="shared" si="915"/>
        <v>0</v>
      </c>
      <c r="X4888">
        <f t="shared" si="916"/>
        <v>0</v>
      </c>
      <c r="Y4888">
        <f t="shared" si="917"/>
        <v>0</v>
      </c>
      <c r="Z4888">
        <f t="shared" si="918"/>
        <v>0</v>
      </c>
      <c r="AG4888" t="str">
        <f t="shared" si="919"/>
        <v/>
      </c>
      <c r="AI4888" t="str">
        <f t="shared" si="920"/>
        <v/>
      </c>
      <c r="AJ4888" t="str">
        <f t="shared" si="921"/>
        <v/>
      </c>
      <c r="AK4888" t="str">
        <f t="shared" si="922"/>
        <v>ORD26004918</v>
      </c>
      <c r="AL4888">
        <f>IF(E4888&lt;&gt;"CAPTURE","",COUNTIF(Orders!$H:$H,AK4888))</f>
        <v>1</v>
      </c>
      <c r="AP4888" t="str">
        <f t="shared" si="923"/>
        <v>Matched to Order</v>
      </c>
      <c r="AQ4888">
        <f>IF(COUNTIF($A$2:A4888,A4888)=1,1,0)</f>
        <v>1</v>
      </c>
    </row>
    <row r="4889" spans="1:43" x14ac:dyDescent="0.3">
      <c r="A4889" t="s">
        <v>17467</v>
      </c>
      <c r="C4889" t="s">
        <v>9798</v>
      </c>
      <c r="D4889" s="1">
        <v>46291</v>
      </c>
      <c r="E4889" t="s">
        <v>11819</v>
      </c>
      <c r="F4889" t="s">
        <v>9</v>
      </c>
      <c r="G4889">
        <v>1299</v>
      </c>
      <c r="H4889">
        <v>0</v>
      </c>
      <c r="I4889">
        <v>0</v>
      </c>
      <c r="J4889">
        <v>1299</v>
      </c>
      <c r="K4889" s="1">
        <v>46293</v>
      </c>
      <c r="L4889" t="s">
        <v>17309</v>
      </c>
      <c r="M4889">
        <f t="shared" si="912"/>
        <v>1</v>
      </c>
      <c r="N4889">
        <f>COUNTIF(Orders!$A:$A,C4889)</f>
        <v>1</v>
      </c>
      <c r="P4889">
        <f>COUNTIF(Orders!$H:$H,UPPER(SUBSTITUTE(TRIM(C4889),"-","")))</f>
        <v>1</v>
      </c>
      <c r="R4889" t="str">
        <f t="shared" si="913"/>
        <v>Matched Order Reference</v>
      </c>
      <c r="S4889">
        <f t="shared" si="914"/>
        <v>1</v>
      </c>
      <c r="V4889" cm="1">
        <f t="array" ref="V4889">IF(E4889&lt;&gt;"CAPTURE",0,SUMPRODUCT((MDR_Rates!$A$2:$A$10=F4889)*(G4889&gt;MDR_Rates!$B$2:$B$10)*((MDR_Rates!$C$2:$C$10="")+(G4889&lt;=MDR_Rates!$C$2:$C$10))*MDR_Rates!$D$2:$D$10))</f>
        <v>0</v>
      </c>
      <c r="W4889">
        <f t="shared" si="915"/>
        <v>0</v>
      </c>
      <c r="X4889">
        <f t="shared" si="916"/>
        <v>0</v>
      </c>
      <c r="Y4889">
        <f t="shared" si="917"/>
        <v>0</v>
      </c>
      <c r="Z4889">
        <f t="shared" si="918"/>
        <v>0</v>
      </c>
      <c r="AG4889" t="str">
        <f t="shared" si="919"/>
        <v/>
      </c>
      <c r="AI4889" t="str">
        <f t="shared" si="920"/>
        <v/>
      </c>
      <c r="AJ4889" t="str">
        <f t="shared" si="921"/>
        <v/>
      </c>
      <c r="AK4889" t="str">
        <f t="shared" si="922"/>
        <v>ORD26004957</v>
      </c>
      <c r="AL4889">
        <f>IF(E4889&lt;&gt;"CAPTURE","",COUNTIF(Orders!$H:$H,AK4889))</f>
        <v>1</v>
      </c>
      <c r="AP4889" t="str">
        <f t="shared" si="923"/>
        <v>Matched to Order</v>
      </c>
      <c r="AQ4889">
        <f>IF(COUNTIF($A$2:A4889,A4889)=1,1,0)</f>
        <v>1</v>
      </c>
    </row>
    <row r="4890" spans="1:43" x14ac:dyDescent="0.3">
      <c r="A4890" t="s">
        <v>17468</v>
      </c>
      <c r="C4890" t="s">
        <v>10024</v>
      </c>
      <c r="D4890" s="1">
        <v>46291</v>
      </c>
      <c r="E4890" t="s">
        <v>11819</v>
      </c>
      <c r="F4890" t="s">
        <v>9</v>
      </c>
      <c r="G4890">
        <v>2097</v>
      </c>
      <c r="H4890">
        <v>6.29</v>
      </c>
      <c r="I4890">
        <v>1.1299999999999999</v>
      </c>
      <c r="J4890">
        <v>2089.58</v>
      </c>
      <c r="K4890" s="1">
        <v>46293</v>
      </c>
      <c r="L4890" t="s">
        <v>17309</v>
      </c>
      <c r="M4890">
        <f t="shared" si="912"/>
        <v>1</v>
      </c>
      <c r="N4890">
        <f>COUNTIF(Orders!$A:$A,C4890)</f>
        <v>1</v>
      </c>
      <c r="P4890">
        <f>COUNTIF(Orders!$H:$H,UPPER(SUBSTITUTE(TRIM(C4890),"-","")))</f>
        <v>1</v>
      </c>
      <c r="R4890" t="str">
        <f t="shared" si="913"/>
        <v>Matched Order Reference</v>
      </c>
      <c r="S4890">
        <f t="shared" si="914"/>
        <v>1</v>
      </c>
      <c r="V4890" cm="1">
        <f t="array" ref="V4890">IF(E4890&lt;&gt;"CAPTURE",0,SUMPRODUCT((MDR_Rates!$A$2:$A$10=F4890)*(G4890&gt;MDR_Rates!$B$2:$B$10)*((MDR_Rates!$C$2:$C$10="")+(G4890&lt;=MDR_Rates!$C$2:$C$10))*MDR_Rates!$D$2:$D$10))</f>
        <v>0.3</v>
      </c>
      <c r="W4890">
        <f t="shared" si="915"/>
        <v>6.29</v>
      </c>
      <c r="X4890">
        <f t="shared" si="916"/>
        <v>1.1299999999999999</v>
      </c>
      <c r="Y4890">
        <f t="shared" si="917"/>
        <v>0</v>
      </c>
      <c r="Z4890">
        <f t="shared" si="918"/>
        <v>0</v>
      </c>
      <c r="AG4890" t="str">
        <f t="shared" si="919"/>
        <v/>
      </c>
      <c r="AI4890" t="str">
        <f t="shared" si="920"/>
        <v/>
      </c>
      <c r="AJ4890" t="str">
        <f t="shared" si="921"/>
        <v/>
      </c>
      <c r="AK4890" t="str">
        <f t="shared" si="922"/>
        <v>ORD26005074</v>
      </c>
      <c r="AL4890">
        <f>IF(E4890&lt;&gt;"CAPTURE","",COUNTIF(Orders!$H:$H,AK4890))</f>
        <v>1</v>
      </c>
      <c r="AP4890" t="str">
        <f t="shared" si="923"/>
        <v>Matched to Order</v>
      </c>
      <c r="AQ4890">
        <f>IF(COUNTIF($A$2:A4890,A4890)=1,1,0)</f>
        <v>1</v>
      </c>
    </row>
    <row r="4891" spans="1:43" x14ac:dyDescent="0.3">
      <c r="A4891" t="s">
        <v>17469</v>
      </c>
      <c r="C4891" t="s">
        <v>10123</v>
      </c>
      <c r="D4891" s="1">
        <v>46291</v>
      </c>
      <c r="E4891" t="s">
        <v>11819</v>
      </c>
      <c r="F4891" t="s">
        <v>17</v>
      </c>
      <c r="G4891">
        <v>2298</v>
      </c>
      <c r="H4891">
        <v>36.770000000000003</v>
      </c>
      <c r="I4891">
        <v>6.62</v>
      </c>
      <c r="J4891">
        <v>2254.61</v>
      </c>
      <c r="K4891" s="1">
        <v>46293</v>
      </c>
      <c r="L4891" t="s">
        <v>17309</v>
      </c>
      <c r="M4891">
        <f t="shared" si="912"/>
        <v>1</v>
      </c>
      <c r="N4891">
        <f>COUNTIF(Orders!$A:$A,C4891)</f>
        <v>1</v>
      </c>
      <c r="P4891">
        <f>COUNTIF(Orders!$H:$H,UPPER(SUBSTITUTE(TRIM(C4891),"-","")))</f>
        <v>1</v>
      </c>
      <c r="R4891" t="str">
        <f t="shared" si="913"/>
        <v>Matched Order Reference</v>
      </c>
      <c r="S4891">
        <f t="shared" si="914"/>
        <v>1</v>
      </c>
      <c r="V4891" cm="1">
        <f t="array" ref="V4891">IF(E4891&lt;&gt;"CAPTURE",0,SUMPRODUCT((MDR_Rates!$A$2:$A$10=F4891)*(G4891&gt;MDR_Rates!$B$2:$B$10)*((MDR_Rates!$C$2:$C$10="")+(G4891&lt;=MDR_Rates!$C$2:$C$10))*MDR_Rates!$D$2:$D$10))</f>
        <v>1.6</v>
      </c>
      <c r="W4891">
        <f t="shared" si="915"/>
        <v>36.770000000000003</v>
      </c>
      <c r="X4891">
        <f t="shared" si="916"/>
        <v>6.62</v>
      </c>
      <c r="Y4891">
        <f t="shared" si="917"/>
        <v>0</v>
      </c>
      <c r="Z4891">
        <f t="shared" si="918"/>
        <v>0</v>
      </c>
      <c r="AG4891" t="str">
        <f t="shared" si="919"/>
        <v/>
      </c>
      <c r="AI4891" t="str">
        <f t="shared" si="920"/>
        <v/>
      </c>
      <c r="AJ4891" t="str">
        <f t="shared" si="921"/>
        <v/>
      </c>
      <c r="AK4891" t="str">
        <f t="shared" si="922"/>
        <v>ORD26005126</v>
      </c>
      <c r="AL4891">
        <f>IF(E4891&lt;&gt;"CAPTURE","",COUNTIF(Orders!$H:$H,AK4891))</f>
        <v>1</v>
      </c>
      <c r="AP4891" t="str">
        <f t="shared" si="923"/>
        <v>Matched to Order</v>
      </c>
      <c r="AQ4891">
        <f>IF(COUNTIF($A$2:A4891,A4891)=1,1,0)</f>
        <v>1</v>
      </c>
    </row>
    <row r="4892" spans="1:43" x14ac:dyDescent="0.3">
      <c r="A4892" t="s">
        <v>17470</v>
      </c>
      <c r="C4892" t="s">
        <v>10207</v>
      </c>
      <c r="D4892" s="1">
        <v>46291</v>
      </c>
      <c r="E4892" t="s">
        <v>11819</v>
      </c>
      <c r="F4892" t="s">
        <v>9</v>
      </c>
      <c r="G4892">
        <v>1299</v>
      </c>
      <c r="H4892">
        <v>0</v>
      </c>
      <c r="I4892">
        <v>0</v>
      </c>
      <c r="J4892">
        <v>1299</v>
      </c>
      <c r="K4892" s="1">
        <v>46293</v>
      </c>
      <c r="L4892" t="s">
        <v>17309</v>
      </c>
      <c r="M4892">
        <f t="shared" si="912"/>
        <v>1</v>
      </c>
      <c r="N4892">
        <f>COUNTIF(Orders!$A:$A,C4892)</f>
        <v>1</v>
      </c>
      <c r="P4892">
        <f>COUNTIF(Orders!$H:$H,UPPER(SUBSTITUTE(TRIM(C4892),"-","")))</f>
        <v>1</v>
      </c>
      <c r="R4892" t="str">
        <f t="shared" si="913"/>
        <v>Matched Order Reference</v>
      </c>
      <c r="S4892">
        <f t="shared" si="914"/>
        <v>1</v>
      </c>
      <c r="V4892" cm="1">
        <f t="array" ref="V4892">IF(E4892&lt;&gt;"CAPTURE",0,SUMPRODUCT((MDR_Rates!$A$2:$A$10=F4892)*(G4892&gt;MDR_Rates!$B$2:$B$10)*((MDR_Rates!$C$2:$C$10="")+(G4892&lt;=MDR_Rates!$C$2:$C$10))*MDR_Rates!$D$2:$D$10))</f>
        <v>0</v>
      </c>
      <c r="W4892">
        <f t="shared" si="915"/>
        <v>0</v>
      </c>
      <c r="X4892">
        <f t="shared" si="916"/>
        <v>0</v>
      </c>
      <c r="Y4892">
        <f t="shared" si="917"/>
        <v>0</v>
      </c>
      <c r="Z4892">
        <f t="shared" si="918"/>
        <v>0</v>
      </c>
      <c r="AG4892" t="str">
        <f t="shared" si="919"/>
        <v/>
      </c>
      <c r="AI4892" t="str">
        <f t="shared" si="920"/>
        <v/>
      </c>
      <c r="AJ4892" t="str">
        <f t="shared" si="921"/>
        <v/>
      </c>
      <c r="AK4892" t="str">
        <f t="shared" si="922"/>
        <v>ORD26005171</v>
      </c>
      <c r="AL4892">
        <f>IF(E4892&lt;&gt;"CAPTURE","",COUNTIF(Orders!$H:$H,AK4892))</f>
        <v>1</v>
      </c>
      <c r="AP4892" t="str">
        <f t="shared" si="923"/>
        <v>Matched to Order</v>
      </c>
      <c r="AQ4892">
        <f>IF(COUNTIF($A$2:A4892,A4892)=1,1,0)</f>
        <v>1</v>
      </c>
    </row>
    <row r="4893" spans="1:43" x14ac:dyDescent="0.3">
      <c r="A4893" t="s">
        <v>17471</v>
      </c>
      <c r="C4893" t="s">
        <v>10519</v>
      </c>
      <c r="D4893" s="1">
        <v>46291</v>
      </c>
      <c r="E4893" t="s">
        <v>11819</v>
      </c>
      <c r="F4893" t="s">
        <v>9</v>
      </c>
      <c r="G4893">
        <v>3298</v>
      </c>
      <c r="H4893">
        <v>9.89</v>
      </c>
      <c r="I4893">
        <v>1.78</v>
      </c>
      <c r="J4893">
        <v>3286.33</v>
      </c>
      <c r="K4893" s="1">
        <v>46293</v>
      </c>
      <c r="L4893" t="s">
        <v>17309</v>
      </c>
      <c r="M4893">
        <f t="shared" si="912"/>
        <v>1</v>
      </c>
      <c r="N4893">
        <f>COUNTIF(Orders!$A:$A,C4893)</f>
        <v>1</v>
      </c>
      <c r="P4893">
        <f>COUNTIF(Orders!$H:$H,UPPER(SUBSTITUTE(TRIM(C4893),"-","")))</f>
        <v>1</v>
      </c>
      <c r="R4893" t="str">
        <f t="shared" si="913"/>
        <v>Matched Order Reference</v>
      </c>
      <c r="S4893">
        <f t="shared" si="914"/>
        <v>1</v>
      </c>
      <c r="V4893" cm="1">
        <f t="array" ref="V4893">IF(E4893&lt;&gt;"CAPTURE",0,SUMPRODUCT((MDR_Rates!$A$2:$A$10=F4893)*(G4893&gt;MDR_Rates!$B$2:$B$10)*((MDR_Rates!$C$2:$C$10="")+(G4893&lt;=MDR_Rates!$C$2:$C$10))*MDR_Rates!$D$2:$D$10))</f>
        <v>0.3</v>
      </c>
      <c r="W4893">
        <f t="shared" si="915"/>
        <v>9.89</v>
      </c>
      <c r="X4893">
        <f t="shared" si="916"/>
        <v>1.78</v>
      </c>
      <c r="Y4893">
        <f t="shared" si="917"/>
        <v>0</v>
      </c>
      <c r="Z4893">
        <f t="shared" si="918"/>
        <v>0</v>
      </c>
      <c r="AG4893" t="str">
        <f t="shared" si="919"/>
        <v/>
      </c>
      <c r="AI4893" t="str">
        <f t="shared" si="920"/>
        <v/>
      </c>
      <c r="AJ4893" t="str">
        <f t="shared" si="921"/>
        <v/>
      </c>
      <c r="AK4893" t="str">
        <f t="shared" si="922"/>
        <v>ORD26005332</v>
      </c>
      <c r="AL4893">
        <f>IF(E4893&lt;&gt;"CAPTURE","",COUNTIF(Orders!$H:$H,AK4893))</f>
        <v>1</v>
      </c>
      <c r="AP4893" t="str">
        <f t="shared" si="923"/>
        <v>Matched to Order</v>
      </c>
      <c r="AQ4893">
        <f>IF(COUNTIF($A$2:A4893,A4893)=1,1,0)</f>
        <v>1</v>
      </c>
    </row>
    <row r="4894" spans="1:43" x14ac:dyDescent="0.3">
      <c r="A4894" t="s">
        <v>17472</v>
      </c>
      <c r="C4894" t="s">
        <v>10562</v>
      </c>
      <c r="D4894" s="1">
        <v>46291</v>
      </c>
      <c r="E4894" t="s">
        <v>11819</v>
      </c>
      <c r="F4894" t="s">
        <v>9</v>
      </c>
      <c r="G4894">
        <v>499</v>
      </c>
      <c r="H4894">
        <v>0</v>
      </c>
      <c r="I4894">
        <v>0</v>
      </c>
      <c r="J4894">
        <v>499</v>
      </c>
      <c r="K4894" s="1">
        <v>46293</v>
      </c>
      <c r="L4894" t="s">
        <v>17309</v>
      </c>
      <c r="M4894">
        <f t="shared" si="912"/>
        <v>1</v>
      </c>
      <c r="N4894">
        <f>COUNTIF(Orders!$A:$A,C4894)</f>
        <v>1</v>
      </c>
      <c r="P4894">
        <f>COUNTIF(Orders!$H:$H,UPPER(SUBSTITUTE(TRIM(C4894),"-","")))</f>
        <v>1</v>
      </c>
      <c r="R4894" t="str">
        <f t="shared" si="913"/>
        <v>Matched Order Reference</v>
      </c>
      <c r="S4894">
        <f t="shared" si="914"/>
        <v>1</v>
      </c>
      <c r="V4894" cm="1">
        <f t="array" ref="V4894">IF(E4894&lt;&gt;"CAPTURE",0,SUMPRODUCT((MDR_Rates!$A$2:$A$10=F4894)*(G4894&gt;MDR_Rates!$B$2:$B$10)*((MDR_Rates!$C$2:$C$10="")+(G4894&lt;=MDR_Rates!$C$2:$C$10))*MDR_Rates!$D$2:$D$10))</f>
        <v>0</v>
      </c>
      <c r="W4894">
        <f t="shared" si="915"/>
        <v>0</v>
      </c>
      <c r="X4894">
        <f t="shared" si="916"/>
        <v>0</v>
      </c>
      <c r="Y4894">
        <f t="shared" si="917"/>
        <v>0</v>
      </c>
      <c r="Z4894">
        <f t="shared" si="918"/>
        <v>0</v>
      </c>
      <c r="AG4894" t="str">
        <f t="shared" si="919"/>
        <v/>
      </c>
      <c r="AI4894" t="str">
        <f t="shared" si="920"/>
        <v/>
      </c>
      <c r="AJ4894" t="str">
        <f t="shared" si="921"/>
        <v/>
      </c>
      <c r="AK4894" t="str">
        <f t="shared" si="922"/>
        <v>ORD26005354</v>
      </c>
      <c r="AL4894">
        <f>IF(E4894&lt;&gt;"CAPTURE","",COUNTIF(Orders!$H:$H,AK4894))</f>
        <v>1</v>
      </c>
      <c r="AP4894" t="str">
        <f t="shared" si="923"/>
        <v>Matched to Order</v>
      </c>
      <c r="AQ4894">
        <f>IF(COUNTIF($A$2:A4894,A4894)=1,1,0)</f>
        <v>1</v>
      </c>
    </row>
    <row r="4895" spans="1:43" x14ac:dyDescent="0.3">
      <c r="A4895" t="s">
        <v>17473</v>
      </c>
      <c r="C4895" t="s">
        <v>10704</v>
      </c>
      <c r="D4895" s="1">
        <v>46291</v>
      </c>
      <c r="E4895" t="s">
        <v>11819</v>
      </c>
      <c r="F4895" t="s">
        <v>44</v>
      </c>
      <c r="G4895">
        <v>11097</v>
      </c>
      <c r="H4895">
        <v>188.65</v>
      </c>
      <c r="I4895">
        <v>33.96</v>
      </c>
      <c r="J4895">
        <v>10874.39</v>
      </c>
      <c r="K4895" s="1">
        <v>46293</v>
      </c>
      <c r="L4895" t="s">
        <v>17309</v>
      </c>
      <c r="M4895">
        <f t="shared" si="912"/>
        <v>1</v>
      </c>
      <c r="N4895">
        <f>COUNTIF(Orders!$A:$A,C4895)</f>
        <v>1</v>
      </c>
      <c r="P4895">
        <f>COUNTIF(Orders!$H:$H,UPPER(SUBSTITUTE(TRIM(C4895),"-","")))</f>
        <v>1</v>
      </c>
      <c r="R4895" t="str">
        <f t="shared" si="913"/>
        <v>Matched Order Reference</v>
      </c>
      <c r="S4895">
        <f t="shared" si="914"/>
        <v>1</v>
      </c>
      <c r="V4895" cm="1">
        <f t="array" ref="V4895">IF(E4895&lt;&gt;"CAPTURE",0,SUMPRODUCT((MDR_Rates!$A$2:$A$10=F4895)*(G4895&gt;MDR_Rates!$B$2:$B$10)*((MDR_Rates!$C$2:$C$10="")+(G4895&lt;=MDR_Rates!$C$2:$C$10))*MDR_Rates!$D$2:$D$10))</f>
        <v>1.7</v>
      </c>
      <c r="W4895">
        <f t="shared" si="915"/>
        <v>188.65</v>
      </c>
      <c r="X4895">
        <f t="shared" si="916"/>
        <v>33.96</v>
      </c>
      <c r="Y4895">
        <f t="shared" si="917"/>
        <v>0</v>
      </c>
      <c r="Z4895">
        <f t="shared" si="918"/>
        <v>0</v>
      </c>
      <c r="AG4895" t="str">
        <f t="shared" si="919"/>
        <v/>
      </c>
      <c r="AI4895" t="str">
        <f t="shared" si="920"/>
        <v/>
      </c>
      <c r="AJ4895" t="str">
        <f t="shared" si="921"/>
        <v/>
      </c>
      <c r="AK4895" t="str">
        <f t="shared" si="922"/>
        <v>ORD26005426</v>
      </c>
      <c r="AL4895">
        <f>IF(E4895&lt;&gt;"CAPTURE","",COUNTIF(Orders!$H:$H,AK4895))</f>
        <v>1</v>
      </c>
      <c r="AP4895" t="str">
        <f t="shared" si="923"/>
        <v>Matched to Order</v>
      </c>
      <c r="AQ4895">
        <f>IF(COUNTIF($A$2:A4895,A4895)=1,1,0)</f>
        <v>1</v>
      </c>
    </row>
    <row r="4896" spans="1:43" x14ac:dyDescent="0.3">
      <c r="A4896" t="s">
        <v>17474</v>
      </c>
      <c r="C4896" t="s">
        <v>10770</v>
      </c>
      <c r="D4896" s="1">
        <v>46291</v>
      </c>
      <c r="E4896" t="s">
        <v>11819</v>
      </c>
      <c r="F4896" t="s">
        <v>17</v>
      </c>
      <c r="G4896">
        <v>3147</v>
      </c>
      <c r="H4896">
        <v>50.35</v>
      </c>
      <c r="I4896">
        <v>9.06</v>
      </c>
      <c r="J4896">
        <v>3087.59</v>
      </c>
      <c r="K4896" s="1">
        <v>46293</v>
      </c>
      <c r="L4896" t="s">
        <v>17309</v>
      </c>
      <c r="M4896">
        <f t="shared" si="912"/>
        <v>1</v>
      </c>
      <c r="N4896">
        <f>COUNTIF(Orders!$A:$A,C4896)</f>
        <v>1</v>
      </c>
      <c r="P4896">
        <f>COUNTIF(Orders!$H:$H,UPPER(SUBSTITUTE(TRIM(C4896),"-","")))</f>
        <v>1</v>
      </c>
      <c r="R4896" t="str">
        <f t="shared" si="913"/>
        <v>Matched Order Reference</v>
      </c>
      <c r="S4896">
        <f t="shared" si="914"/>
        <v>1</v>
      </c>
      <c r="V4896" cm="1">
        <f t="array" ref="V4896">IF(E4896&lt;&gt;"CAPTURE",0,SUMPRODUCT((MDR_Rates!$A$2:$A$10=F4896)*(G4896&gt;MDR_Rates!$B$2:$B$10)*((MDR_Rates!$C$2:$C$10="")+(G4896&lt;=MDR_Rates!$C$2:$C$10))*MDR_Rates!$D$2:$D$10))</f>
        <v>1.6</v>
      </c>
      <c r="W4896">
        <f t="shared" si="915"/>
        <v>50.35</v>
      </c>
      <c r="X4896">
        <f t="shared" si="916"/>
        <v>9.06</v>
      </c>
      <c r="Y4896">
        <f t="shared" si="917"/>
        <v>0</v>
      </c>
      <c r="Z4896">
        <f t="shared" si="918"/>
        <v>0</v>
      </c>
      <c r="AG4896" t="str">
        <f t="shared" si="919"/>
        <v/>
      </c>
      <c r="AI4896" t="str">
        <f t="shared" si="920"/>
        <v/>
      </c>
      <c r="AJ4896" t="str">
        <f t="shared" si="921"/>
        <v/>
      </c>
      <c r="AK4896" t="str">
        <f t="shared" si="922"/>
        <v>ORD26005460</v>
      </c>
      <c r="AL4896">
        <f>IF(E4896&lt;&gt;"CAPTURE","",COUNTIF(Orders!$H:$H,AK4896))</f>
        <v>1</v>
      </c>
      <c r="AP4896" t="str">
        <f t="shared" si="923"/>
        <v>Matched to Order</v>
      </c>
      <c r="AQ4896">
        <f>IF(COUNTIF($A$2:A4896,A4896)=1,1,0)</f>
        <v>1</v>
      </c>
    </row>
    <row r="4897" spans="1:43" x14ac:dyDescent="0.3">
      <c r="A4897" t="s">
        <v>17475</v>
      </c>
      <c r="C4897" t="s">
        <v>10813</v>
      </c>
      <c r="D4897" s="1">
        <v>46291</v>
      </c>
      <c r="E4897" t="s">
        <v>11819</v>
      </c>
      <c r="F4897" t="s">
        <v>44</v>
      </c>
      <c r="G4897">
        <v>5298</v>
      </c>
      <c r="H4897">
        <v>90.07</v>
      </c>
      <c r="I4897">
        <v>16.21</v>
      </c>
      <c r="J4897">
        <v>5191.72</v>
      </c>
      <c r="K4897" s="1">
        <v>46293</v>
      </c>
      <c r="L4897" t="s">
        <v>17309</v>
      </c>
      <c r="M4897">
        <f t="shared" si="912"/>
        <v>1</v>
      </c>
      <c r="N4897">
        <f>COUNTIF(Orders!$A:$A,C4897)</f>
        <v>1</v>
      </c>
      <c r="P4897">
        <f>COUNTIF(Orders!$H:$H,UPPER(SUBSTITUTE(TRIM(C4897),"-","")))</f>
        <v>1</v>
      </c>
      <c r="R4897" t="str">
        <f t="shared" si="913"/>
        <v>Matched Order Reference</v>
      </c>
      <c r="S4897">
        <f t="shared" si="914"/>
        <v>1</v>
      </c>
      <c r="V4897" cm="1">
        <f t="array" ref="V4897">IF(E4897&lt;&gt;"CAPTURE",0,SUMPRODUCT((MDR_Rates!$A$2:$A$10=F4897)*(G4897&gt;MDR_Rates!$B$2:$B$10)*((MDR_Rates!$C$2:$C$10="")+(G4897&lt;=MDR_Rates!$C$2:$C$10))*MDR_Rates!$D$2:$D$10))</f>
        <v>1.7</v>
      </c>
      <c r="W4897">
        <f t="shared" si="915"/>
        <v>90.07</v>
      </c>
      <c r="X4897">
        <f t="shared" si="916"/>
        <v>16.21</v>
      </c>
      <c r="Y4897">
        <f t="shared" si="917"/>
        <v>0</v>
      </c>
      <c r="Z4897">
        <f t="shared" si="918"/>
        <v>0</v>
      </c>
      <c r="AG4897" t="str">
        <f t="shared" si="919"/>
        <v/>
      </c>
      <c r="AI4897" t="str">
        <f t="shared" si="920"/>
        <v/>
      </c>
      <c r="AJ4897" t="str">
        <f t="shared" si="921"/>
        <v/>
      </c>
      <c r="AK4897" t="str">
        <f t="shared" si="922"/>
        <v>ORD26005482</v>
      </c>
      <c r="AL4897">
        <f>IF(E4897&lt;&gt;"CAPTURE","",COUNTIF(Orders!$H:$H,AK4897))</f>
        <v>1</v>
      </c>
      <c r="AP4897" t="str">
        <f t="shared" si="923"/>
        <v>Matched to Order</v>
      </c>
      <c r="AQ4897">
        <f>IF(COUNTIF($A$2:A4897,A4897)=1,1,0)</f>
        <v>1</v>
      </c>
    </row>
    <row r="4898" spans="1:43" x14ac:dyDescent="0.3">
      <c r="A4898" t="s">
        <v>17476</v>
      </c>
      <c r="C4898" t="s">
        <v>10819</v>
      </c>
      <c r="D4898" s="1">
        <v>46291</v>
      </c>
      <c r="E4898" t="s">
        <v>11819</v>
      </c>
      <c r="F4898" t="s">
        <v>17</v>
      </c>
      <c r="G4898">
        <v>599</v>
      </c>
      <c r="H4898">
        <v>10.78</v>
      </c>
      <c r="I4898">
        <v>1.94</v>
      </c>
      <c r="J4898">
        <v>586.28</v>
      </c>
      <c r="K4898" s="1">
        <v>46293</v>
      </c>
      <c r="L4898" t="s">
        <v>17309</v>
      </c>
      <c r="M4898">
        <f t="shared" si="912"/>
        <v>1</v>
      </c>
      <c r="N4898">
        <f>COUNTIF(Orders!$A:$A,C4898)</f>
        <v>1</v>
      </c>
      <c r="P4898">
        <f>COUNTIF(Orders!$H:$H,UPPER(SUBSTITUTE(TRIM(C4898),"-","")))</f>
        <v>1</v>
      </c>
      <c r="R4898" t="str">
        <f t="shared" si="913"/>
        <v>Matched Order Reference</v>
      </c>
      <c r="S4898">
        <f t="shared" si="914"/>
        <v>1</v>
      </c>
      <c r="V4898" cm="1">
        <f t="array" ref="V4898">IF(E4898&lt;&gt;"CAPTURE",0,SUMPRODUCT((MDR_Rates!$A$2:$A$10=F4898)*(G4898&gt;MDR_Rates!$B$2:$B$10)*((MDR_Rates!$C$2:$C$10="")+(G4898&lt;=MDR_Rates!$C$2:$C$10))*MDR_Rates!$D$2:$D$10))</f>
        <v>1.8</v>
      </c>
      <c r="W4898">
        <f t="shared" si="915"/>
        <v>10.78</v>
      </c>
      <c r="X4898">
        <f t="shared" si="916"/>
        <v>1.94</v>
      </c>
      <c r="Y4898">
        <f t="shared" si="917"/>
        <v>0</v>
      </c>
      <c r="Z4898">
        <f t="shared" si="918"/>
        <v>0</v>
      </c>
      <c r="AG4898" t="str">
        <f t="shared" si="919"/>
        <v/>
      </c>
      <c r="AI4898" t="str">
        <f t="shared" si="920"/>
        <v/>
      </c>
      <c r="AJ4898" t="str">
        <f t="shared" si="921"/>
        <v/>
      </c>
      <c r="AK4898" t="str">
        <f t="shared" si="922"/>
        <v>ORD26005485</v>
      </c>
      <c r="AL4898">
        <f>IF(E4898&lt;&gt;"CAPTURE","",COUNTIF(Orders!$H:$H,AK4898))</f>
        <v>1</v>
      </c>
      <c r="AP4898" t="str">
        <f t="shared" si="923"/>
        <v>Matched to Order</v>
      </c>
      <c r="AQ4898">
        <f>IF(COUNTIF($A$2:A4898,A4898)=1,1,0)</f>
        <v>1</v>
      </c>
    </row>
    <row r="4899" spans="1:43" x14ac:dyDescent="0.3">
      <c r="A4899" t="s">
        <v>17477</v>
      </c>
      <c r="C4899" t="s">
        <v>10923</v>
      </c>
      <c r="D4899" s="1">
        <v>46291</v>
      </c>
      <c r="E4899" t="s">
        <v>11819</v>
      </c>
      <c r="F4899" t="s">
        <v>9</v>
      </c>
      <c r="G4899">
        <v>7498</v>
      </c>
      <c r="H4899">
        <v>22.49</v>
      </c>
      <c r="I4899">
        <v>4.05</v>
      </c>
      <c r="J4899">
        <v>7471.46</v>
      </c>
      <c r="K4899" s="1">
        <v>46293</v>
      </c>
      <c r="L4899" t="s">
        <v>17309</v>
      </c>
      <c r="M4899">
        <f t="shared" si="912"/>
        <v>1</v>
      </c>
      <c r="N4899">
        <f>COUNTIF(Orders!$A:$A,C4899)</f>
        <v>1</v>
      </c>
      <c r="P4899">
        <f>COUNTIF(Orders!$H:$H,UPPER(SUBSTITUTE(TRIM(C4899),"-","")))</f>
        <v>1</v>
      </c>
      <c r="R4899" t="str">
        <f t="shared" si="913"/>
        <v>Matched Order Reference</v>
      </c>
      <c r="S4899">
        <f t="shared" si="914"/>
        <v>1</v>
      </c>
      <c r="V4899" cm="1">
        <f t="array" ref="V4899">IF(E4899&lt;&gt;"CAPTURE",0,SUMPRODUCT((MDR_Rates!$A$2:$A$10=F4899)*(G4899&gt;MDR_Rates!$B$2:$B$10)*((MDR_Rates!$C$2:$C$10="")+(G4899&lt;=MDR_Rates!$C$2:$C$10))*MDR_Rates!$D$2:$D$10))</f>
        <v>0.3</v>
      </c>
      <c r="W4899">
        <f t="shared" si="915"/>
        <v>22.49</v>
      </c>
      <c r="X4899">
        <f t="shared" si="916"/>
        <v>4.05</v>
      </c>
      <c r="Y4899">
        <f t="shared" si="917"/>
        <v>0</v>
      </c>
      <c r="Z4899">
        <f t="shared" si="918"/>
        <v>0</v>
      </c>
      <c r="AG4899" t="str">
        <f t="shared" si="919"/>
        <v/>
      </c>
      <c r="AI4899" t="str">
        <f t="shared" si="920"/>
        <v/>
      </c>
      <c r="AJ4899" t="str">
        <f t="shared" si="921"/>
        <v/>
      </c>
      <c r="AK4899" t="str">
        <f t="shared" si="922"/>
        <v>ORD26005539</v>
      </c>
      <c r="AL4899">
        <f>IF(E4899&lt;&gt;"CAPTURE","",COUNTIF(Orders!$H:$H,AK4899))</f>
        <v>1</v>
      </c>
      <c r="AP4899" t="str">
        <f t="shared" si="923"/>
        <v>Matched to Order</v>
      </c>
      <c r="AQ4899">
        <f>IF(COUNTIF($A$2:A4899,A4899)=1,1,0)</f>
        <v>1</v>
      </c>
    </row>
    <row r="4900" spans="1:43" x14ac:dyDescent="0.3">
      <c r="A4900" t="s">
        <v>17478</v>
      </c>
      <c r="C4900" t="s">
        <v>17479</v>
      </c>
      <c r="D4900" s="1">
        <v>46291</v>
      </c>
      <c r="E4900" t="s">
        <v>11819</v>
      </c>
      <c r="F4900" t="s">
        <v>9</v>
      </c>
      <c r="G4900">
        <v>8697</v>
      </c>
      <c r="H4900">
        <v>26.09</v>
      </c>
      <c r="I4900">
        <v>4.7</v>
      </c>
      <c r="J4900">
        <v>8666.2099999999991</v>
      </c>
      <c r="K4900" s="1">
        <v>46293</v>
      </c>
      <c r="L4900" t="s">
        <v>17309</v>
      </c>
      <c r="M4900">
        <f t="shared" si="912"/>
        <v>1</v>
      </c>
      <c r="N4900">
        <f>COUNTIF(Orders!$A:$A,C4900)</f>
        <v>0</v>
      </c>
      <c r="P4900">
        <f>COUNTIF(Orders!$H:$H,UPPER(SUBSTITUTE(TRIM(C4900),"-","")))</f>
        <v>1</v>
      </c>
      <c r="R4900" t="str">
        <f t="shared" si="913"/>
        <v>Matched Order Reference</v>
      </c>
      <c r="S4900">
        <f t="shared" si="914"/>
        <v>1</v>
      </c>
      <c r="V4900" cm="1">
        <f t="array" ref="V4900">IF(E4900&lt;&gt;"CAPTURE",0,SUMPRODUCT((MDR_Rates!$A$2:$A$10=F4900)*(G4900&gt;MDR_Rates!$B$2:$B$10)*((MDR_Rates!$C$2:$C$10="")+(G4900&lt;=MDR_Rates!$C$2:$C$10))*MDR_Rates!$D$2:$D$10))</f>
        <v>0.3</v>
      </c>
      <c r="W4900">
        <f t="shared" si="915"/>
        <v>26.09</v>
      </c>
      <c r="X4900">
        <f t="shared" si="916"/>
        <v>4.7</v>
      </c>
      <c r="Y4900">
        <f t="shared" si="917"/>
        <v>0</v>
      </c>
      <c r="Z4900">
        <f t="shared" si="918"/>
        <v>0</v>
      </c>
      <c r="AG4900" t="str">
        <f t="shared" si="919"/>
        <v/>
      </c>
      <c r="AI4900" t="str">
        <f t="shared" si="920"/>
        <v/>
      </c>
      <c r="AJ4900" t="str">
        <f t="shared" si="921"/>
        <v/>
      </c>
      <c r="AK4900" t="str">
        <f t="shared" si="922"/>
        <v>ORD26005547</v>
      </c>
      <c r="AL4900">
        <f>IF(E4900&lt;&gt;"CAPTURE","",COUNTIF(Orders!$H:$H,AK4900))</f>
        <v>1</v>
      </c>
      <c r="AP4900" t="str">
        <f t="shared" si="923"/>
        <v>Matched to Order</v>
      </c>
      <c r="AQ4900">
        <f>IF(COUNTIF($A$2:A4900,A4900)=1,1,0)</f>
        <v>1</v>
      </c>
    </row>
    <row r="4901" spans="1:43" x14ac:dyDescent="0.3">
      <c r="A4901" t="s">
        <v>17480</v>
      </c>
      <c r="C4901" t="s">
        <v>10962</v>
      </c>
      <c r="D4901" s="1">
        <v>46291</v>
      </c>
      <c r="E4901" t="s">
        <v>11819</v>
      </c>
      <c r="F4901" t="s">
        <v>17</v>
      </c>
      <c r="G4901">
        <v>3499</v>
      </c>
      <c r="H4901">
        <v>55.98</v>
      </c>
      <c r="I4901">
        <v>10.08</v>
      </c>
      <c r="J4901">
        <v>3432.94</v>
      </c>
      <c r="K4901" s="1">
        <v>46293</v>
      </c>
      <c r="L4901" t="s">
        <v>17309</v>
      </c>
      <c r="M4901">
        <f t="shared" si="912"/>
        <v>1</v>
      </c>
      <c r="N4901">
        <f>COUNTIF(Orders!$A:$A,C4901)</f>
        <v>1</v>
      </c>
      <c r="P4901">
        <f>COUNTIF(Orders!$H:$H,UPPER(SUBSTITUTE(TRIM(C4901),"-","")))</f>
        <v>1</v>
      </c>
      <c r="R4901" t="str">
        <f t="shared" si="913"/>
        <v>Matched Order Reference</v>
      </c>
      <c r="S4901">
        <f t="shared" si="914"/>
        <v>1</v>
      </c>
      <c r="V4901" cm="1">
        <f t="array" ref="V4901">IF(E4901&lt;&gt;"CAPTURE",0,SUMPRODUCT((MDR_Rates!$A$2:$A$10=F4901)*(G4901&gt;MDR_Rates!$B$2:$B$10)*((MDR_Rates!$C$2:$C$10="")+(G4901&lt;=MDR_Rates!$C$2:$C$10))*MDR_Rates!$D$2:$D$10))</f>
        <v>1.6</v>
      </c>
      <c r="W4901">
        <f t="shared" si="915"/>
        <v>55.98</v>
      </c>
      <c r="X4901">
        <f t="shared" si="916"/>
        <v>10.08</v>
      </c>
      <c r="Y4901">
        <f t="shared" si="917"/>
        <v>0</v>
      </c>
      <c r="Z4901">
        <f t="shared" si="918"/>
        <v>0</v>
      </c>
      <c r="AG4901" t="str">
        <f t="shared" si="919"/>
        <v/>
      </c>
      <c r="AI4901" t="str">
        <f t="shared" si="920"/>
        <v/>
      </c>
      <c r="AJ4901" t="str">
        <f t="shared" si="921"/>
        <v/>
      </c>
      <c r="AK4901" t="str">
        <f t="shared" si="922"/>
        <v>ORD26005559</v>
      </c>
      <c r="AL4901">
        <f>IF(E4901&lt;&gt;"CAPTURE","",COUNTIF(Orders!$H:$H,AK4901))</f>
        <v>1</v>
      </c>
      <c r="AP4901" t="str">
        <f t="shared" si="923"/>
        <v>Matched to Order</v>
      </c>
      <c r="AQ4901">
        <f>IF(COUNTIF($A$2:A4901,A4901)=1,1,0)</f>
        <v>1</v>
      </c>
    </row>
    <row r="4902" spans="1:43" x14ac:dyDescent="0.3">
      <c r="A4902" t="s">
        <v>17481</v>
      </c>
      <c r="C4902" t="s">
        <v>11024</v>
      </c>
      <c r="D4902" s="1">
        <v>46291</v>
      </c>
      <c r="E4902" t="s">
        <v>11819</v>
      </c>
      <c r="F4902" t="s">
        <v>9</v>
      </c>
      <c r="G4902">
        <v>3348</v>
      </c>
      <c r="H4902">
        <v>10.039999999999999</v>
      </c>
      <c r="I4902">
        <v>1.81</v>
      </c>
      <c r="J4902">
        <v>3336.15</v>
      </c>
      <c r="K4902" s="1">
        <v>46293</v>
      </c>
      <c r="L4902" t="s">
        <v>17309</v>
      </c>
      <c r="M4902">
        <f t="shared" si="912"/>
        <v>1</v>
      </c>
      <c r="N4902">
        <f>COUNTIF(Orders!$A:$A,C4902)</f>
        <v>1</v>
      </c>
      <c r="P4902">
        <f>COUNTIF(Orders!$H:$H,UPPER(SUBSTITUTE(TRIM(C4902),"-","")))</f>
        <v>1</v>
      </c>
      <c r="R4902" t="str">
        <f t="shared" si="913"/>
        <v>Matched Order Reference</v>
      </c>
      <c r="S4902">
        <f t="shared" si="914"/>
        <v>1</v>
      </c>
      <c r="V4902" cm="1">
        <f t="array" ref="V4902">IF(E4902&lt;&gt;"CAPTURE",0,SUMPRODUCT((MDR_Rates!$A$2:$A$10=F4902)*(G4902&gt;MDR_Rates!$B$2:$B$10)*((MDR_Rates!$C$2:$C$10="")+(G4902&lt;=MDR_Rates!$C$2:$C$10))*MDR_Rates!$D$2:$D$10))</f>
        <v>0.3</v>
      </c>
      <c r="W4902">
        <f t="shared" si="915"/>
        <v>10.039999999999999</v>
      </c>
      <c r="X4902">
        <f t="shared" si="916"/>
        <v>1.81</v>
      </c>
      <c r="Y4902">
        <f t="shared" si="917"/>
        <v>0</v>
      </c>
      <c r="Z4902">
        <f t="shared" si="918"/>
        <v>0</v>
      </c>
      <c r="AG4902" t="str">
        <f t="shared" si="919"/>
        <v/>
      </c>
      <c r="AI4902" t="str">
        <f t="shared" si="920"/>
        <v/>
      </c>
      <c r="AJ4902" t="str">
        <f t="shared" si="921"/>
        <v/>
      </c>
      <c r="AK4902" t="str">
        <f t="shared" si="922"/>
        <v>ORD26005592</v>
      </c>
      <c r="AL4902">
        <f>IF(E4902&lt;&gt;"CAPTURE","",COUNTIF(Orders!$H:$H,AK4902))</f>
        <v>1</v>
      </c>
      <c r="AP4902" t="str">
        <f t="shared" si="923"/>
        <v>Matched to Order</v>
      </c>
      <c r="AQ4902">
        <f>IF(COUNTIF($A$2:A4902,A4902)=1,1,0)</f>
        <v>1</v>
      </c>
    </row>
    <row r="4903" spans="1:43" x14ac:dyDescent="0.3">
      <c r="A4903" t="s">
        <v>17482</v>
      </c>
      <c r="C4903" t="s">
        <v>11114</v>
      </c>
      <c r="D4903" s="1">
        <v>46291</v>
      </c>
      <c r="E4903" t="s">
        <v>11819</v>
      </c>
      <c r="F4903" t="s">
        <v>9</v>
      </c>
      <c r="G4903">
        <v>4798</v>
      </c>
      <c r="H4903">
        <v>14.39</v>
      </c>
      <c r="I4903">
        <v>2.59</v>
      </c>
      <c r="J4903">
        <v>4781.0200000000004</v>
      </c>
      <c r="K4903" s="1">
        <v>46293</v>
      </c>
      <c r="L4903" t="s">
        <v>17309</v>
      </c>
      <c r="M4903">
        <f t="shared" si="912"/>
        <v>1</v>
      </c>
      <c r="N4903">
        <f>COUNTIF(Orders!$A:$A,C4903)</f>
        <v>1</v>
      </c>
      <c r="P4903">
        <f>COUNTIF(Orders!$H:$H,UPPER(SUBSTITUTE(TRIM(C4903),"-","")))</f>
        <v>1</v>
      </c>
      <c r="R4903" t="str">
        <f t="shared" si="913"/>
        <v>Matched Order Reference</v>
      </c>
      <c r="S4903">
        <f t="shared" si="914"/>
        <v>1</v>
      </c>
      <c r="V4903" cm="1">
        <f t="array" ref="V4903">IF(E4903&lt;&gt;"CAPTURE",0,SUMPRODUCT((MDR_Rates!$A$2:$A$10=F4903)*(G4903&gt;MDR_Rates!$B$2:$B$10)*((MDR_Rates!$C$2:$C$10="")+(G4903&lt;=MDR_Rates!$C$2:$C$10))*MDR_Rates!$D$2:$D$10))</f>
        <v>0.3</v>
      </c>
      <c r="W4903">
        <f t="shared" si="915"/>
        <v>14.39</v>
      </c>
      <c r="X4903">
        <f t="shared" si="916"/>
        <v>2.59</v>
      </c>
      <c r="Y4903">
        <f t="shared" si="917"/>
        <v>0</v>
      </c>
      <c r="Z4903">
        <f t="shared" si="918"/>
        <v>0</v>
      </c>
      <c r="AG4903" t="str">
        <f t="shared" si="919"/>
        <v/>
      </c>
      <c r="AI4903" t="str">
        <f t="shared" si="920"/>
        <v/>
      </c>
      <c r="AJ4903" t="str">
        <f t="shared" si="921"/>
        <v/>
      </c>
      <c r="AK4903" t="str">
        <f t="shared" si="922"/>
        <v>ORD26005637</v>
      </c>
      <c r="AL4903">
        <f>IF(E4903&lt;&gt;"CAPTURE","",COUNTIF(Orders!$H:$H,AK4903))</f>
        <v>1</v>
      </c>
      <c r="AP4903" t="str">
        <f t="shared" si="923"/>
        <v>Matched to Order</v>
      </c>
      <c r="AQ4903">
        <f>IF(COUNTIF($A$2:A4903,A4903)=1,1,0)</f>
        <v>1</v>
      </c>
    </row>
    <row r="4904" spans="1:43" x14ac:dyDescent="0.3">
      <c r="A4904" t="s">
        <v>17483</v>
      </c>
      <c r="C4904" t="s">
        <v>11307</v>
      </c>
      <c r="D4904" s="1">
        <v>46291</v>
      </c>
      <c r="E4904" t="s">
        <v>11819</v>
      </c>
      <c r="F4904" t="s">
        <v>9</v>
      </c>
      <c r="G4904">
        <v>3499</v>
      </c>
      <c r="H4904">
        <v>10.5</v>
      </c>
      <c r="I4904">
        <v>1.89</v>
      </c>
      <c r="J4904">
        <v>3486.61</v>
      </c>
      <c r="K4904" s="1">
        <v>46293</v>
      </c>
      <c r="L4904" t="s">
        <v>17309</v>
      </c>
      <c r="M4904">
        <f t="shared" si="912"/>
        <v>1</v>
      </c>
      <c r="N4904">
        <f>COUNTIF(Orders!$A:$A,C4904)</f>
        <v>1</v>
      </c>
      <c r="P4904">
        <f>COUNTIF(Orders!$H:$H,UPPER(SUBSTITUTE(TRIM(C4904),"-","")))</f>
        <v>1</v>
      </c>
      <c r="R4904" t="str">
        <f t="shared" si="913"/>
        <v>Matched Order Reference</v>
      </c>
      <c r="S4904">
        <f t="shared" si="914"/>
        <v>1</v>
      </c>
      <c r="V4904" cm="1">
        <f t="array" ref="V4904">IF(E4904&lt;&gt;"CAPTURE",0,SUMPRODUCT((MDR_Rates!$A$2:$A$10=F4904)*(G4904&gt;MDR_Rates!$B$2:$B$10)*((MDR_Rates!$C$2:$C$10="")+(G4904&lt;=MDR_Rates!$C$2:$C$10))*MDR_Rates!$D$2:$D$10))</f>
        <v>0.3</v>
      </c>
      <c r="W4904">
        <f t="shared" si="915"/>
        <v>10.5</v>
      </c>
      <c r="X4904">
        <f t="shared" si="916"/>
        <v>1.89</v>
      </c>
      <c r="Y4904">
        <f t="shared" si="917"/>
        <v>0</v>
      </c>
      <c r="Z4904">
        <f t="shared" si="918"/>
        <v>0</v>
      </c>
      <c r="AG4904" t="str">
        <f t="shared" si="919"/>
        <v/>
      </c>
      <c r="AI4904" t="str">
        <f t="shared" si="920"/>
        <v/>
      </c>
      <c r="AJ4904" t="str">
        <f t="shared" si="921"/>
        <v/>
      </c>
      <c r="AK4904" t="str">
        <f t="shared" si="922"/>
        <v>ORD26005738</v>
      </c>
      <c r="AL4904">
        <f>IF(E4904&lt;&gt;"CAPTURE","",COUNTIF(Orders!$H:$H,AK4904))</f>
        <v>1</v>
      </c>
      <c r="AP4904" t="str">
        <f t="shared" si="923"/>
        <v>Matched to Order</v>
      </c>
      <c r="AQ4904">
        <f>IF(COUNTIF($A$2:A4904,A4904)=1,1,0)</f>
        <v>1</v>
      </c>
    </row>
    <row r="4905" spans="1:43" x14ac:dyDescent="0.3">
      <c r="A4905" t="s">
        <v>17484</v>
      </c>
      <c r="C4905" t="s">
        <v>11356</v>
      </c>
      <c r="D4905" s="1">
        <v>46291</v>
      </c>
      <c r="E4905" t="s">
        <v>11819</v>
      </c>
      <c r="F4905" t="s">
        <v>9</v>
      </c>
      <c r="G4905">
        <v>599</v>
      </c>
      <c r="H4905">
        <v>0</v>
      </c>
      <c r="I4905">
        <v>0</v>
      </c>
      <c r="J4905">
        <v>599</v>
      </c>
      <c r="K4905" s="1">
        <v>46293</v>
      </c>
      <c r="L4905" t="s">
        <v>17309</v>
      </c>
      <c r="M4905">
        <f t="shared" si="912"/>
        <v>1</v>
      </c>
      <c r="N4905">
        <f>COUNTIF(Orders!$A:$A,C4905)</f>
        <v>1</v>
      </c>
      <c r="P4905">
        <f>COUNTIF(Orders!$H:$H,UPPER(SUBSTITUTE(TRIM(C4905),"-","")))</f>
        <v>1</v>
      </c>
      <c r="R4905" t="str">
        <f t="shared" si="913"/>
        <v>Matched Order Reference</v>
      </c>
      <c r="S4905">
        <f t="shared" si="914"/>
        <v>1</v>
      </c>
      <c r="V4905" cm="1">
        <f t="array" ref="V4905">IF(E4905&lt;&gt;"CAPTURE",0,SUMPRODUCT((MDR_Rates!$A$2:$A$10=F4905)*(G4905&gt;MDR_Rates!$B$2:$B$10)*((MDR_Rates!$C$2:$C$10="")+(G4905&lt;=MDR_Rates!$C$2:$C$10))*MDR_Rates!$D$2:$D$10))</f>
        <v>0</v>
      </c>
      <c r="W4905">
        <f t="shared" si="915"/>
        <v>0</v>
      </c>
      <c r="X4905">
        <f t="shared" si="916"/>
        <v>0</v>
      </c>
      <c r="Y4905">
        <f t="shared" si="917"/>
        <v>0</v>
      </c>
      <c r="Z4905">
        <f t="shared" si="918"/>
        <v>0</v>
      </c>
      <c r="AG4905" t="str">
        <f t="shared" si="919"/>
        <v/>
      </c>
      <c r="AI4905" t="str">
        <f t="shared" si="920"/>
        <v/>
      </c>
      <c r="AJ4905" t="str">
        <f t="shared" si="921"/>
        <v/>
      </c>
      <c r="AK4905" t="str">
        <f t="shared" si="922"/>
        <v>ORD26005763</v>
      </c>
      <c r="AL4905">
        <f>IF(E4905&lt;&gt;"CAPTURE","",COUNTIF(Orders!$H:$H,AK4905))</f>
        <v>1</v>
      </c>
      <c r="AP4905" t="str">
        <f t="shared" si="923"/>
        <v>Matched to Order</v>
      </c>
      <c r="AQ4905">
        <f>IF(COUNTIF($A$2:A4905,A4905)=1,1,0)</f>
        <v>1</v>
      </c>
    </row>
    <row r="4906" spans="1:43" x14ac:dyDescent="0.3">
      <c r="A4906" t="s">
        <v>17485</v>
      </c>
      <c r="C4906" t="s">
        <v>11442</v>
      </c>
      <c r="D4906" s="1">
        <v>46291</v>
      </c>
      <c r="E4906" t="s">
        <v>11819</v>
      </c>
      <c r="F4906" t="s">
        <v>9</v>
      </c>
      <c r="G4906">
        <v>1299</v>
      </c>
      <c r="H4906">
        <v>0</v>
      </c>
      <c r="I4906">
        <v>0</v>
      </c>
      <c r="J4906">
        <v>1299</v>
      </c>
      <c r="K4906" s="1">
        <v>46293</v>
      </c>
      <c r="L4906" t="s">
        <v>17309</v>
      </c>
      <c r="M4906">
        <f t="shared" si="912"/>
        <v>1</v>
      </c>
      <c r="N4906">
        <f>COUNTIF(Orders!$A:$A,C4906)</f>
        <v>1</v>
      </c>
      <c r="P4906">
        <f>COUNTIF(Orders!$H:$H,UPPER(SUBSTITUTE(TRIM(C4906),"-","")))</f>
        <v>1</v>
      </c>
      <c r="R4906" t="str">
        <f t="shared" si="913"/>
        <v>Matched Order Reference</v>
      </c>
      <c r="S4906">
        <f t="shared" si="914"/>
        <v>1</v>
      </c>
      <c r="V4906" cm="1">
        <f t="array" ref="V4906">IF(E4906&lt;&gt;"CAPTURE",0,SUMPRODUCT((MDR_Rates!$A$2:$A$10=F4906)*(G4906&gt;MDR_Rates!$B$2:$B$10)*((MDR_Rates!$C$2:$C$10="")+(G4906&lt;=MDR_Rates!$C$2:$C$10))*MDR_Rates!$D$2:$D$10))</f>
        <v>0</v>
      </c>
      <c r="W4906">
        <f t="shared" si="915"/>
        <v>0</v>
      </c>
      <c r="X4906">
        <f t="shared" si="916"/>
        <v>0</v>
      </c>
      <c r="Y4906">
        <f t="shared" si="917"/>
        <v>0</v>
      </c>
      <c r="Z4906">
        <f t="shared" si="918"/>
        <v>0</v>
      </c>
      <c r="AG4906" t="str">
        <f t="shared" si="919"/>
        <v/>
      </c>
      <c r="AI4906" t="str">
        <f t="shared" si="920"/>
        <v/>
      </c>
      <c r="AJ4906" t="str">
        <f t="shared" si="921"/>
        <v/>
      </c>
      <c r="AK4906" t="str">
        <f t="shared" si="922"/>
        <v>ORD26005808</v>
      </c>
      <c r="AL4906">
        <f>IF(E4906&lt;&gt;"CAPTURE","",COUNTIF(Orders!$H:$H,AK4906))</f>
        <v>1</v>
      </c>
      <c r="AP4906" t="str">
        <f t="shared" si="923"/>
        <v>Matched to Order</v>
      </c>
      <c r="AQ4906">
        <f>IF(COUNTIF($A$2:A4906,A4906)=1,1,0)</f>
        <v>1</v>
      </c>
    </row>
    <row r="4907" spans="1:43" x14ac:dyDescent="0.3">
      <c r="A4907" t="s">
        <v>17486</v>
      </c>
      <c r="C4907" t="s">
        <v>11446</v>
      </c>
      <c r="D4907" s="1">
        <v>46291</v>
      </c>
      <c r="E4907" t="s">
        <v>11819</v>
      </c>
      <c r="F4907" t="s">
        <v>17</v>
      </c>
      <c r="G4907">
        <v>3499</v>
      </c>
      <c r="H4907">
        <v>55.98</v>
      </c>
      <c r="I4907">
        <v>10.08</v>
      </c>
      <c r="J4907">
        <v>3432.94</v>
      </c>
      <c r="K4907" s="1">
        <v>46293</v>
      </c>
      <c r="L4907" t="s">
        <v>17309</v>
      </c>
      <c r="M4907">
        <f t="shared" si="912"/>
        <v>1</v>
      </c>
      <c r="N4907">
        <f>COUNTIF(Orders!$A:$A,C4907)</f>
        <v>1</v>
      </c>
      <c r="P4907">
        <f>COUNTIF(Orders!$H:$H,UPPER(SUBSTITUTE(TRIM(C4907),"-","")))</f>
        <v>1</v>
      </c>
      <c r="R4907" t="str">
        <f t="shared" si="913"/>
        <v>Matched Order Reference</v>
      </c>
      <c r="S4907">
        <f t="shared" si="914"/>
        <v>1</v>
      </c>
      <c r="V4907" cm="1">
        <f t="array" ref="V4907">IF(E4907&lt;&gt;"CAPTURE",0,SUMPRODUCT((MDR_Rates!$A$2:$A$10=F4907)*(G4907&gt;MDR_Rates!$B$2:$B$10)*((MDR_Rates!$C$2:$C$10="")+(G4907&lt;=MDR_Rates!$C$2:$C$10))*MDR_Rates!$D$2:$D$10))</f>
        <v>1.6</v>
      </c>
      <c r="W4907">
        <f t="shared" si="915"/>
        <v>55.98</v>
      </c>
      <c r="X4907">
        <f t="shared" si="916"/>
        <v>10.08</v>
      </c>
      <c r="Y4907">
        <f t="shared" si="917"/>
        <v>0</v>
      </c>
      <c r="Z4907">
        <f t="shared" si="918"/>
        <v>0</v>
      </c>
      <c r="AG4907" t="str">
        <f t="shared" si="919"/>
        <v/>
      </c>
      <c r="AI4907" t="str">
        <f t="shared" si="920"/>
        <v/>
      </c>
      <c r="AJ4907" t="str">
        <f t="shared" si="921"/>
        <v/>
      </c>
      <c r="AK4907" t="str">
        <f t="shared" si="922"/>
        <v>ORD26005810</v>
      </c>
      <c r="AL4907">
        <f>IF(E4907&lt;&gt;"CAPTURE","",COUNTIF(Orders!$H:$H,AK4907))</f>
        <v>1</v>
      </c>
      <c r="AP4907" t="str">
        <f t="shared" si="923"/>
        <v>Matched to Order</v>
      </c>
      <c r="AQ4907">
        <f>IF(COUNTIF($A$2:A4907,A4907)=1,1,0)</f>
        <v>1</v>
      </c>
    </row>
    <row r="4908" spans="1:43" x14ac:dyDescent="0.3">
      <c r="A4908" t="s">
        <v>17487</v>
      </c>
      <c r="C4908" t="s">
        <v>11487</v>
      </c>
      <c r="D4908" s="1">
        <v>46291</v>
      </c>
      <c r="E4908" t="s">
        <v>11819</v>
      </c>
      <c r="F4908" t="s">
        <v>17</v>
      </c>
      <c r="G4908">
        <v>5397</v>
      </c>
      <c r="H4908">
        <v>86.35</v>
      </c>
      <c r="I4908">
        <v>15.54</v>
      </c>
      <c r="J4908">
        <v>5295.11</v>
      </c>
      <c r="K4908" s="1">
        <v>46293</v>
      </c>
      <c r="L4908" t="s">
        <v>17309</v>
      </c>
      <c r="M4908">
        <f t="shared" si="912"/>
        <v>1</v>
      </c>
      <c r="N4908">
        <f>COUNTIF(Orders!$A:$A,C4908)</f>
        <v>1</v>
      </c>
      <c r="P4908">
        <f>COUNTIF(Orders!$H:$H,UPPER(SUBSTITUTE(TRIM(C4908),"-","")))</f>
        <v>1</v>
      </c>
      <c r="R4908" t="str">
        <f t="shared" si="913"/>
        <v>Matched Order Reference</v>
      </c>
      <c r="S4908">
        <f t="shared" si="914"/>
        <v>1</v>
      </c>
      <c r="V4908" cm="1">
        <f t="array" ref="V4908">IF(E4908&lt;&gt;"CAPTURE",0,SUMPRODUCT((MDR_Rates!$A$2:$A$10=F4908)*(G4908&gt;MDR_Rates!$B$2:$B$10)*((MDR_Rates!$C$2:$C$10="")+(G4908&lt;=MDR_Rates!$C$2:$C$10))*MDR_Rates!$D$2:$D$10))</f>
        <v>1.6</v>
      </c>
      <c r="W4908">
        <f t="shared" si="915"/>
        <v>86.35</v>
      </c>
      <c r="X4908">
        <f t="shared" si="916"/>
        <v>15.54</v>
      </c>
      <c r="Y4908">
        <f t="shared" si="917"/>
        <v>0</v>
      </c>
      <c r="Z4908">
        <f t="shared" si="918"/>
        <v>0</v>
      </c>
      <c r="AG4908" t="str">
        <f t="shared" si="919"/>
        <v/>
      </c>
      <c r="AI4908" t="str">
        <f t="shared" si="920"/>
        <v/>
      </c>
      <c r="AJ4908" t="str">
        <f t="shared" si="921"/>
        <v/>
      </c>
      <c r="AK4908" t="str">
        <f t="shared" si="922"/>
        <v>ORD26005833</v>
      </c>
      <c r="AL4908">
        <f>IF(E4908&lt;&gt;"CAPTURE","",COUNTIF(Orders!$H:$H,AK4908))</f>
        <v>1</v>
      </c>
      <c r="AP4908" t="str">
        <f t="shared" si="923"/>
        <v>Matched to Order</v>
      </c>
      <c r="AQ4908">
        <f>IF(COUNTIF($A$2:A4908,A4908)=1,1,0)</f>
        <v>1</v>
      </c>
    </row>
    <row r="4909" spans="1:43" x14ac:dyDescent="0.3">
      <c r="A4909" t="s">
        <v>17488</v>
      </c>
      <c r="C4909" t="s">
        <v>11515</v>
      </c>
      <c r="D4909" s="1">
        <v>46291</v>
      </c>
      <c r="E4909" t="s">
        <v>11819</v>
      </c>
      <c r="F4909" t="s">
        <v>44</v>
      </c>
      <c r="G4909">
        <v>2597</v>
      </c>
      <c r="H4909">
        <v>44.15</v>
      </c>
      <c r="I4909">
        <v>7.95</v>
      </c>
      <c r="J4909">
        <v>2544.9</v>
      </c>
      <c r="K4909" s="1">
        <v>46293</v>
      </c>
      <c r="L4909" t="s">
        <v>17309</v>
      </c>
      <c r="M4909">
        <f t="shared" si="912"/>
        <v>1</v>
      </c>
      <c r="N4909">
        <f>COUNTIF(Orders!$A:$A,C4909)</f>
        <v>1</v>
      </c>
      <c r="P4909">
        <f>COUNTIF(Orders!$H:$H,UPPER(SUBSTITUTE(TRIM(C4909),"-","")))</f>
        <v>1</v>
      </c>
      <c r="R4909" t="str">
        <f t="shared" si="913"/>
        <v>Matched Order Reference</v>
      </c>
      <c r="S4909">
        <f t="shared" si="914"/>
        <v>1</v>
      </c>
      <c r="V4909" cm="1">
        <f t="array" ref="V4909">IF(E4909&lt;&gt;"CAPTURE",0,SUMPRODUCT((MDR_Rates!$A$2:$A$10=F4909)*(G4909&gt;MDR_Rates!$B$2:$B$10)*((MDR_Rates!$C$2:$C$10="")+(G4909&lt;=MDR_Rates!$C$2:$C$10))*MDR_Rates!$D$2:$D$10))</f>
        <v>1.7</v>
      </c>
      <c r="W4909">
        <f t="shared" si="915"/>
        <v>44.15</v>
      </c>
      <c r="X4909">
        <f t="shared" si="916"/>
        <v>7.95</v>
      </c>
      <c r="Y4909">
        <f t="shared" si="917"/>
        <v>0</v>
      </c>
      <c r="Z4909">
        <f t="shared" si="918"/>
        <v>0</v>
      </c>
      <c r="AG4909" t="str">
        <f t="shared" si="919"/>
        <v/>
      </c>
      <c r="AI4909" t="str">
        <f t="shared" si="920"/>
        <v/>
      </c>
      <c r="AJ4909" t="str">
        <f t="shared" si="921"/>
        <v/>
      </c>
      <c r="AK4909" t="str">
        <f t="shared" si="922"/>
        <v>ORD26005847</v>
      </c>
      <c r="AL4909">
        <f>IF(E4909&lt;&gt;"CAPTURE","",COUNTIF(Orders!$H:$H,AK4909))</f>
        <v>1</v>
      </c>
      <c r="AP4909" t="str">
        <f t="shared" si="923"/>
        <v>Matched to Order</v>
      </c>
      <c r="AQ4909">
        <f>IF(COUNTIF($A$2:A4909,A4909)=1,1,0)</f>
        <v>1</v>
      </c>
    </row>
    <row r="4910" spans="1:43" x14ac:dyDescent="0.3">
      <c r="A4910" t="s">
        <v>17489</v>
      </c>
      <c r="C4910" t="s">
        <v>11541</v>
      </c>
      <c r="D4910" s="1">
        <v>46291</v>
      </c>
      <c r="E4910" t="s">
        <v>11819</v>
      </c>
      <c r="F4910" t="s">
        <v>9</v>
      </c>
      <c r="G4910">
        <v>8798</v>
      </c>
      <c r="H4910">
        <v>26.39</v>
      </c>
      <c r="I4910">
        <v>4.75</v>
      </c>
      <c r="J4910">
        <v>8766.86</v>
      </c>
      <c r="K4910" s="1">
        <v>46293</v>
      </c>
      <c r="L4910" t="s">
        <v>17309</v>
      </c>
      <c r="M4910">
        <f t="shared" si="912"/>
        <v>1</v>
      </c>
      <c r="N4910">
        <f>COUNTIF(Orders!$A:$A,C4910)</f>
        <v>1</v>
      </c>
      <c r="P4910">
        <f>COUNTIF(Orders!$H:$H,UPPER(SUBSTITUTE(TRIM(C4910),"-","")))</f>
        <v>1</v>
      </c>
      <c r="R4910" t="str">
        <f t="shared" si="913"/>
        <v>Matched Order Reference</v>
      </c>
      <c r="S4910">
        <f t="shared" si="914"/>
        <v>1</v>
      </c>
      <c r="V4910" cm="1">
        <f t="array" ref="V4910">IF(E4910&lt;&gt;"CAPTURE",0,SUMPRODUCT((MDR_Rates!$A$2:$A$10=F4910)*(G4910&gt;MDR_Rates!$B$2:$B$10)*((MDR_Rates!$C$2:$C$10="")+(G4910&lt;=MDR_Rates!$C$2:$C$10))*MDR_Rates!$D$2:$D$10))</f>
        <v>0.3</v>
      </c>
      <c r="W4910">
        <f t="shared" si="915"/>
        <v>26.39</v>
      </c>
      <c r="X4910">
        <f t="shared" si="916"/>
        <v>4.75</v>
      </c>
      <c r="Y4910">
        <f t="shared" si="917"/>
        <v>0</v>
      </c>
      <c r="Z4910">
        <f t="shared" si="918"/>
        <v>0</v>
      </c>
      <c r="AG4910" t="str">
        <f t="shared" si="919"/>
        <v/>
      </c>
      <c r="AI4910" t="str">
        <f t="shared" si="920"/>
        <v/>
      </c>
      <c r="AJ4910" t="str">
        <f t="shared" si="921"/>
        <v/>
      </c>
      <c r="AK4910" t="str">
        <f t="shared" si="922"/>
        <v>ORD26005861</v>
      </c>
      <c r="AL4910">
        <f>IF(E4910&lt;&gt;"CAPTURE","",COUNTIF(Orders!$H:$H,AK4910))</f>
        <v>1</v>
      </c>
      <c r="AP4910" t="str">
        <f t="shared" si="923"/>
        <v>Matched to Order</v>
      </c>
      <c r="AQ4910">
        <f>IF(COUNTIF($A$2:A4910,A4910)=1,1,0)</f>
        <v>1</v>
      </c>
    </row>
    <row r="4911" spans="1:43" x14ac:dyDescent="0.3">
      <c r="A4911" t="s">
        <v>17490</v>
      </c>
      <c r="C4911" t="s">
        <v>11631</v>
      </c>
      <c r="D4911" s="1">
        <v>46291</v>
      </c>
      <c r="E4911" t="s">
        <v>11819</v>
      </c>
      <c r="F4911" t="s">
        <v>9</v>
      </c>
      <c r="G4911">
        <v>2798</v>
      </c>
      <c r="H4911">
        <v>8.39</v>
      </c>
      <c r="I4911">
        <v>1.51</v>
      </c>
      <c r="J4911">
        <v>2788.1</v>
      </c>
      <c r="K4911" s="1">
        <v>46293</v>
      </c>
      <c r="L4911" t="s">
        <v>17309</v>
      </c>
      <c r="M4911">
        <f t="shared" si="912"/>
        <v>1</v>
      </c>
      <c r="N4911">
        <f>COUNTIF(Orders!$A:$A,C4911)</f>
        <v>1</v>
      </c>
      <c r="P4911">
        <f>COUNTIF(Orders!$H:$H,UPPER(SUBSTITUTE(TRIM(C4911),"-","")))</f>
        <v>1</v>
      </c>
      <c r="R4911" t="str">
        <f t="shared" si="913"/>
        <v>Matched Order Reference</v>
      </c>
      <c r="S4911">
        <f t="shared" si="914"/>
        <v>1</v>
      </c>
      <c r="V4911" cm="1">
        <f t="array" ref="V4911">IF(E4911&lt;&gt;"CAPTURE",0,SUMPRODUCT((MDR_Rates!$A$2:$A$10=F4911)*(G4911&gt;MDR_Rates!$B$2:$B$10)*((MDR_Rates!$C$2:$C$10="")+(G4911&lt;=MDR_Rates!$C$2:$C$10))*MDR_Rates!$D$2:$D$10))</f>
        <v>0.3</v>
      </c>
      <c r="W4911">
        <f t="shared" si="915"/>
        <v>8.39</v>
      </c>
      <c r="X4911">
        <f t="shared" si="916"/>
        <v>1.51</v>
      </c>
      <c r="Y4911">
        <f t="shared" si="917"/>
        <v>0</v>
      </c>
      <c r="Z4911">
        <f t="shared" si="918"/>
        <v>0</v>
      </c>
      <c r="AG4911" t="str">
        <f t="shared" si="919"/>
        <v/>
      </c>
      <c r="AI4911" t="str">
        <f t="shared" si="920"/>
        <v/>
      </c>
      <c r="AJ4911" t="str">
        <f t="shared" si="921"/>
        <v/>
      </c>
      <c r="AK4911" t="str">
        <f t="shared" si="922"/>
        <v>ORD26005909</v>
      </c>
      <c r="AL4911">
        <f>IF(E4911&lt;&gt;"CAPTURE","",COUNTIF(Orders!$H:$H,AK4911))</f>
        <v>1</v>
      </c>
      <c r="AP4911" t="str">
        <f t="shared" si="923"/>
        <v>Matched to Order</v>
      </c>
      <c r="AQ4911">
        <f>IF(COUNTIF($A$2:A4911,A4911)=1,1,0)</f>
        <v>1</v>
      </c>
    </row>
    <row r="4912" spans="1:43" x14ac:dyDescent="0.3">
      <c r="A4912" t="s">
        <v>17491</v>
      </c>
      <c r="C4912" t="s">
        <v>11643</v>
      </c>
      <c r="D4912" s="1">
        <v>46291</v>
      </c>
      <c r="E4912" t="s">
        <v>11819</v>
      </c>
      <c r="F4912" t="s">
        <v>33</v>
      </c>
      <c r="G4912">
        <v>999</v>
      </c>
      <c r="H4912">
        <v>14.99</v>
      </c>
      <c r="I4912">
        <v>2.7</v>
      </c>
      <c r="J4912">
        <v>981.31</v>
      </c>
      <c r="K4912" s="1">
        <v>46293</v>
      </c>
      <c r="L4912" t="s">
        <v>17309</v>
      </c>
      <c r="M4912">
        <f t="shared" si="912"/>
        <v>1</v>
      </c>
      <c r="N4912">
        <f>COUNTIF(Orders!$A:$A,C4912)</f>
        <v>1</v>
      </c>
      <c r="P4912">
        <f>COUNTIF(Orders!$H:$H,UPPER(SUBSTITUTE(TRIM(C4912),"-","")))</f>
        <v>1</v>
      </c>
      <c r="R4912" t="str">
        <f t="shared" si="913"/>
        <v>Matched Order Reference</v>
      </c>
      <c r="S4912">
        <f t="shared" si="914"/>
        <v>1</v>
      </c>
      <c r="V4912" cm="1">
        <f t="array" ref="V4912">IF(E4912&lt;&gt;"CAPTURE",0,SUMPRODUCT((MDR_Rates!$A$2:$A$10=F4912)*(G4912&gt;MDR_Rates!$B$2:$B$10)*((MDR_Rates!$C$2:$C$10="")+(G4912&lt;=MDR_Rates!$C$2:$C$10))*MDR_Rates!$D$2:$D$10))</f>
        <v>1.5</v>
      </c>
      <c r="W4912">
        <f t="shared" si="915"/>
        <v>14.99</v>
      </c>
      <c r="X4912">
        <f t="shared" si="916"/>
        <v>2.7</v>
      </c>
      <c r="Y4912">
        <f t="shared" si="917"/>
        <v>0</v>
      </c>
      <c r="Z4912">
        <f t="shared" si="918"/>
        <v>0</v>
      </c>
      <c r="AG4912" t="str">
        <f t="shared" si="919"/>
        <v/>
      </c>
      <c r="AI4912" t="str">
        <f t="shared" si="920"/>
        <v/>
      </c>
      <c r="AJ4912" t="str">
        <f t="shared" si="921"/>
        <v/>
      </c>
      <c r="AK4912" t="str">
        <f t="shared" si="922"/>
        <v>ORD26005915</v>
      </c>
      <c r="AL4912">
        <f>IF(E4912&lt;&gt;"CAPTURE","",COUNTIF(Orders!$H:$H,AK4912))</f>
        <v>1</v>
      </c>
      <c r="AP4912" t="str">
        <f t="shared" si="923"/>
        <v>Matched to Order</v>
      </c>
      <c r="AQ4912">
        <f>IF(COUNTIF($A$2:A4912,A4912)=1,1,0)</f>
        <v>1</v>
      </c>
    </row>
    <row r="4913" spans="1:43" x14ac:dyDescent="0.3">
      <c r="A4913" t="s">
        <v>17492</v>
      </c>
      <c r="C4913" t="s">
        <v>11741</v>
      </c>
      <c r="D4913" s="1">
        <v>46291</v>
      </c>
      <c r="E4913" t="s">
        <v>11819</v>
      </c>
      <c r="F4913" t="s">
        <v>9</v>
      </c>
      <c r="G4913">
        <v>3499</v>
      </c>
      <c r="H4913">
        <v>10.5</v>
      </c>
      <c r="I4913">
        <v>1.89</v>
      </c>
      <c r="J4913">
        <v>3486.61</v>
      </c>
      <c r="K4913" s="1">
        <v>46293</v>
      </c>
      <c r="L4913" t="s">
        <v>17309</v>
      </c>
      <c r="M4913">
        <f t="shared" si="912"/>
        <v>1</v>
      </c>
      <c r="N4913">
        <f>COUNTIF(Orders!$A:$A,C4913)</f>
        <v>1</v>
      </c>
      <c r="P4913">
        <f>COUNTIF(Orders!$H:$H,UPPER(SUBSTITUTE(TRIM(C4913),"-","")))</f>
        <v>1</v>
      </c>
      <c r="R4913" t="str">
        <f t="shared" si="913"/>
        <v>Matched Order Reference</v>
      </c>
      <c r="S4913">
        <f t="shared" si="914"/>
        <v>1</v>
      </c>
      <c r="V4913" cm="1">
        <f t="array" ref="V4913">IF(E4913&lt;&gt;"CAPTURE",0,SUMPRODUCT((MDR_Rates!$A$2:$A$10=F4913)*(G4913&gt;MDR_Rates!$B$2:$B$10)*((MDR_Rates!$C$2:$C$10="")+(G4913&lt;=MDR_Rates!$C$2:$C$10))*MDR_Rates!$D$2:$D$10))</f>
        <v>0.3</v>
      </c>
      <c r="W4913">
        <f t="shared" si="915"/>
        <v>10.5</v>
      </c>
      <c r="X4913">
        <f t="shared" si="916"/>
        <v>1.89</v>
      </c>
      <c r="Y4913">
        <f t="shared" si="917"/>
        <v>0</v>
      </c>
      <c r="Z4913">
        <f t="shared" si="918"/>
        <v>0</v>
      </c>
      <c r="AG4913" t="str">
        <f t="shared" si="919"/>
        <v/>
      </c>
      <c r="AI4913" t="str">
        <f t="shared" si="920"/>
        <v/>
      </c>
      <c r="AJ4913" t="str">
        <f t="shared" si="921"/>
        <v/>
      </c>
      <c r="AK4913" t="str">
        <f t="shared" si="922"/>
        <v>ORD26005968</v>
      </c>
      <c r="AL4913">
        <f>IF(E4913&lt;&gt;"CAPTURE","",COUNTIF(Orders!$H:$H,AK4913))</f>
        <v>1</v>
      </c>
      <c r="AP4913" t="str">
        <f t="shared" si="923"/>
        <v>Matched to Order</v>
      </c>
      <c r="AQ4913">
        <f>IF(COUNTIF($A$2:A4913,A4913)=1,1,0)</f>
        <v>1</v>
      </c>
    </row>
    <row r="4914" spans="1:43" x14ac:dyDescent="0.3">
      <c r="A4914" t="s">
        <v>17493</v>
      </c>
      <c r="C4914" t="s">
        <v>17494</v>
      </c>
      <c r="D4914" s="1">
        <v>46291</v>
      </c>
      <c r="E4914" t="s">
        <v>11819</v>
      </c>
      <c r="F4914" t="s">
        <v>44</v>
      </c>
      <c r="G4914">
        <v>7999</v>
      </c>
      <c r="H4914">
        <v>135.97999999999999</v>
      </c>
      <c r="I4914">
        <v>24.48</v>
      </c>
      <c r="J4914">
        <v>7838.54</v>
      </c>
      <c r="K4914" s="1">
        <v>46293</v>
      </c>
      <c r="L4914" t="s">
        <v>17309</v>
      </c>
      <c r="M4914">
        <f t="shared" si="912"/>
        <v>1</v>
      </c>
      <c r="N4914">
        <f>COUNTIF(Orders!$A:$A,C4914)</f>
        <v>0</v>
      </c>
      <c r="P4914">
        <f>COUNTIF(Orders!$H:$H,UPPER(SUBSTITUTE(TRIM(C4914),"-","")))</f>
        <v>0</v>
      </c>
      <c r="R4914" t="str">
        <f t="shared" si="913"/>
        <v>Unmatched Order Reference</v>
      </c>
      <c r="S4914">
        <f t="shared" si="914"/>
        <v>1</v>
      </c>
      <c r="V4914" cm="1">
        <f t="array" ref="V4914">IF(E4914&lt;&gt;"CAPTURE",0,SUMPRODUCT((MDR_Rates!$A$2:$A$10=F4914)*(G4914&gt;MDR_Rates!$B$2:$B$10)*((MDR_Rates!$C$2:$C$10="")+(G4914&lt;=MDR_Rates!$C$2:$C$10))*MDR_Rates!$D$2:$D$10))</f>
        <v>1.7</v>
      </c>
      <c r="W4914">
        <f t="shared" si="915"/>
        <v>135.97999999999999</v>
      </c>
      <c r="X4914">
        <f t="shared" si="916"/>
        <v>24.48</v>
      </c>
      <c r="Y4914">
        <f t="shared" si="917"/>
        <v>0</v>
      </c>
      <c r="Z4914">
        <f t="shared" si="918"/>
        <v>0</v>
      </c>
      <c r="AG4914" t="str">
        <f t="shared" si="919"/>
        <v/>
      </c>
      <c r="AI4914" t="str">
        <f t="shared" si="920"/>
        <v/>
      </c>
      <c r="AJ4914" t="str">
        <f t="shared" si="921"/>
        <v/>
      </c>
      <c r="AK4914" t="str">
        <f t="shared" si="922"/>
        <v>ORD26006500</v>
      </c>
      <c r="AL4914">
        <f>IF(E4914&lt;&gt;"CAPTURE","",COUNTIF(Orders!$H:$H,AK4914))</f>
        <v>0</v>
      </c>
      <c r="AP4914" t="str">
        <f t="shared" si="923"/>
        <v>Unmatched Order</v>
      </c>
      <c r="AQ4914">
        <f>IF(COUNTIF($A$2:A4914,A4914)=1,1,0)</f>
        <v>1</v>
      </c>
    </row>
    <row r="4915" spans="1:43" x14ac:dyDescent="0.3">
      <c r="A4915" t="s">
        <v>17495</v>
      </c>
      <c r="B4915" t="s">
        <v>16487</v>
      </c>
      <c r="D4915" s="1">
        <v>46291</v>
      </c>
      <c r="E4915" t="s">
        <v>12202</v>
      </c>
      <c r="F4915" t="s">
        <v>17</v>
      </c>
      <c r="G4915">
        <v>3097</v>
      </c>
      <c r="H4915">
        <v>0</v>
      </c>
      <c r="I4915">
        <v>0</v>
      </c>
      <c r="J4915">
        <v>-3097</v>
      </c>
      <c r="K4915" s="1">
        <v>46293</v>
      </c>
      <c r="L4915" t="s">
        <v>17309</v>
      </c>
      <c r="M4915">
        <f t="shared" si="912"/>
        <v>1</v>
      </c>
      <c r="N4915">
        <f>COUNTIF(Orders!$A:$A,C4915)</f>
        <v>0</v>
      </c>
      <c r="P4915">
        <f>COUNTIF(Orders!$H:$H,UPPER(SUBSTITUTE(TRIM(C4915),"-","")))</f>
        <v>1042575</v>
      </c>
      <c r="R4915" t="str">
        <f t="shared" si="913"/>
        <v>Refund</v>
      </c>
      <c r="S4915">
        <f t="shared" si="914"/>
        <v>0</v>
      </c>
      <c r="V4915" cm="1">
        <f t="array" ref="V4915">IF(E4915&lt;&gt;"CAPTURE",0,SUMPRODUCT((MDR_Rates!$A$2:$A$10=F4915)*(G4915&gt;MDR_Rates!$B$2:$B$10)*((MDR_Rates!$C$2:$C$10="")+(G4915&lt;=MDR_Rates!$C$2:$C$10))*MDR_Rates!$D$2:$D$10))</f>
        <v>0</v>
      </c>
      <c r="W4915">
        <f t="shared" si="915"/>
        <v>0</v>
      </c>
      <c r="X4915">
        <f t="shared" si="916"/>
        <v>0</v>
      </c>
      <c r="Y4915">
        <f t="shared" si="917"/>
        <v>0</v>
      </c>
      <c r="Z4915">
        <f t="shared" si="918"/>
        <v>0</v>
      </c>
      <c r="AG4915" t="str">
        <f t="shared" si="919"/>
        <v>Original Capture Found</v>
      </c>
      <c r="AI4915">
        <f t="shared" si="920"/>
        <v>3097</v>
      </c>
      <c r="AJ4915" t="str">
        <f t="shared" si="921"/>
        <v>Full Refund</v>
      </c>
      <c r="AK4915" t="str">
        <f t="shared" si="922"/>
        <v/>
      </c>
      <c r="AL4915" t="str">
        <f>IF(E4915&lt;&gt;"CAPTURE","",COUNTIF(Orders!$H:$H,AK4915))</f>
        <v/>
      </c>
      <c r="AP4915" t="str">
        <f t="shared" si="923"/>
        <v/>
      </c>
      <c r="AQ4915">
        <f>IF(COUNTIF($A$2:A4915,A4915)=1,1,0)</f>
        <v>1</v>
      </c>
    </row>
    <row r="4916" spans="1:43" x14ac:dyDescent="0.3">
      <c r="A4916" t="s">
        <v>17496</v>
      </c>
      <c r="B4916" t="s">
        <v>16838</v>
      </c>
      <c r="D4916" s="1">
        <v>46291</v>
      </c>
      <c r="E4916" t="s">
        <v>12202</v>
      </c>
      <c r="F4916" t="s">
        <v>44</v>
      </c>
      <c r="G4916">
        <v>1998</v>
      </c>
      <c r="H4916">
        <v>0</v>
      </c>
      <c r="I4916">
        <v>0</v>
      </c>
      <c r="J4916">
        <v>-1998</v>
      </c>
      <c r="K4916" s="1">
        <v>46293</v>
      </c>
      <c r="L4916" t="s">
        <v>17309</v>
      </c>
      <c r="M4916">
        <f t="shared" si="912"/>
        <v>1</v>
      </c>
      <c r="N4916">
        <f>COUNTIF(Orders!$A:$A,C4916)</f>
        <v>0</v>
      </c>
      <c r="P4916">
        <f>COUNTIF(Orders!$H:$H,UPPER(SUBSTITUTE(TRIM(C4916),"-","")))</f>
        <v>1042575</v>
      </c>
      <c r="R4916" t="str">
        <f t="shared" si="913"/>
        <v>Refund</v>
      </c>
      <c r="S4916">
        <f t="shared" si="914"/>
        <v>0</v>
      </c>
      <c r="V4916" cm="1">
        <f t="array" ref="V4916">IF(E4916&lt;&gt;"CAPTURE",0,SUMPRODUCT((MDR_Rates!$A$2:$A$10=F4916)*(G4916&gt;MDR_Rates!$B$2:$B$10)*((MDR_Rates!$C$2:$C$10="")+(G4916&lt;=MDR_Rates!$C$2:$C$10))*MDR_Rates!$D$2:$D$10))</f>
        <v>0</v>
      </c>
      <c r="W4916">
        <f t="shared" si="915"/>
        <v>0</v>
      </c>
      <c r="X4916">
        <f t="shared" si="916"/>
        <v>0</v>
      </c>
      <c r="Y4916">
        <f t="shared" si="917"/>
        <v>0</v>
      </c>
      <c r="Z4916">
        <f t="shared" si="918"/>
        <v>0</v>
      </c>
      <c r="AG4916" t="str">
        <f t="shared" si="919"/>
        <v>Original Capture Found</v>
      </c>
      <c r="AI4916">
        <f t="shared" si="920"/>
        <v>1998</v>
      </c>
      <c r="AJ4916" t="str">
        <f t="shared" si="921"/>
        <v>Full Refund</v>
      </c>
      <c r="AK4916" t="str">
        <f t="shared" si="922"/>
        <v/>
      </c>
      <c r="AL4916" t="str">
        <f>IF(E4916&lt;&gt;"CAPTURE","",COUNTIF(Orders!$H:$H,AK4916))</f>
        <v/>
      </c>
      <c r="AP4916" t="str">
        <f t="shared" si="923"/>
        <v/>
      </c>
      <c r="AQ4916">
        <f>IF(COUNTIF($A$2:A4916,A4916)=1,1,0)</f>
        <v>1</v>
      </c>
    </row>
    <row r="4917" spans="1:43" x14ac:dyDescent="0.3">
      <c r="A4917" t="s">
        <v>17497</v>
      </c>
      <c r="B4917" t="s">
        <v>16130</v>
      </c>
      <c r="D4917" s="1">
        <v>46291</v>
      </c>
      <c r="E4917" t="s">
        <v>12202</v>
      </c>
      <c r="F4917" t="s">
        <v>17</v>
      </c>
      <c r="G4917">
        <v>2697</v>
      </c>
      <c r="H4917">
        <v>0</v>
      </c>
      <c r="I4917">
        <v>0</v>
      </c>
      <c r="J4917">
        <v>-2697</v>
      </c>
      <c r="K4917" s="1">
        <v>46293</v>
      </c>
      <c r="L4917" t="s">
        <v>17309</v>
      </c>
      <c r="M4917">
        <f t="shared" si="912"/>
        <v>1</v>
      </c>
      <c r="N4917">
        <f>COUNTIF(Orders!$A:$A,C4917)</f>
        <v>0</v>
      </c>
      <c r="P4917">
        <f>COUNTIF(Orders!$H:$H,UPPER(SUBSTITUTE(TRIM(C4917),"-","")))</f>
        <v>1042575</v>
      </c>
      <c r="R4917" t="str">
        <f t="shared" si="913"/>
        <v>Refund</v>
      </c>
      <c r="S4917">
        <f t="shared" si="914"/>
        <v>0</v>
      </c>
      <c r="V4917" cm="1">
        <f t="array" ref="V4917">IF(E4917&lt;&gt;"CAPTURE",0,SUMPRODUCT((MDR_Rates!$A$2:$A$10=F4917)*(G4917&gt;MDR_Rates!$B$2:$B$10)*((MDR_Rates!$C$2:$C$10="")+(G4917&lt;=MDR_Rates!$C$2:$C$10))*MDR_Rates!$D$2:$D$10))</f>
        <v>0</v>
      </c>
      <c r="W4917">
        <f t="shared" si="915"/>
        <v>0</v>
      </c>
      <c r="X4917">
        <f t="shared" si="916"/>
        <v>0</v>
      </c>
      <c r="Y4917">
        <f t="shared" si="917"/>
        <v>0</v>
      </c>
      <c r="Z4917">
        <f t="shared" si="918"/>
        <v>0</v>
      </c>
      <c r="AG4917" t="str">
        <f t="shared" si="919"/>
        <v>Original Capture Found</v>
      </c>
      <c r="AI4917">
        <f t="shared" si="920"/>
        <v>2697</v>
      </c>
      <c r="AJ4917" t="str">
        <f t="shared" si="921"/>
        <v>Full Refund</v>
      </c>
      <c r="AK4917" t="str">
        <f t="shared" si="922"/>
        <v/>
      </c>
      <c r="AL4917" t="str">
        <f>IF(E4917&lt;&gt;"CAPTURE","",COUNTIF(Orders!$H:$H,AK4917))</f>
        <v/>
      </c>
      <c r="AP4917" t="str">
        <f t="shared" si="923"/>
        <v/>
      </c>
      <c r="AQ4917">
        <f>IF(COUNTIF($A$2:A4917,A4917)=1,1,0)</f>
        <v>1</v>
      </c>
    </row>
    <row r="4918" spans="1:43" x14ac:dyDescent="0.3">
      <c r="A4918" t="s">
        <v>17498</v>
      </c>
      <c r="B4918" t="s">
        <v>16018</v>
      </c>
      <c r="D4918" s="1">
        <v>46291</v>
      </c>
      <c r="E4918" t="s">
        <v>12202</v>
      </c>
      <c r="F4918" t="s">
        <v>9</v>
      </c>
      <c r="G4918">
        <v>3798</v>
      </c>
      <c r="H4918">
        <v>0</v>
      </c>
      <c r="I4918">
        <v>0</v>
      </c>
      <c r="J4918">
        <v>-3798</v>
      </c>
      <c r="K4918" s="1">
        <v>46293</v>
      </c>
      <c r="L4918" t="s">
        <v>17309</v>
      </c>
      <c r="M4918">
        <f t="shared" si="912"/>
        <v>1</v>
      </c>
      <c r="N4918">
        <f>COUNTIF(Orders!$A:$A,C4918)</f>
        <v>0</v>
      </c>
      <c r="P4918">
        <f>COUNTIF(Orders!$H:$H,UPPER(SUBSTITUTE(TRIM(C4918),"-","")))</f>
        <v>1042575</v>
      </c>
      <c r="R4918" t="str">
        <f t="shared" si="913"/>
        <v>Refund</v>
      </c>
      <c r="S4918">
        <f t="shared" si="914"/>
        <v>0</v>
      </c>
      <c r="V4918" cm="1">
        <f t="array" ref="V4918">IF(E4918&lt;&gt;"CAPTURE",0,SUMPRODUCT((MDR_Rates!$A$2:$A$10=F4918)*(G4918&gt;MDR_Rates!$B$2:$B$10)*((MDR_Rates!$C$2:$C$10="")+(G4918&lt;=MDR_Rates!$C$2:$C$10))*MDR_Rates!$D$2:$D$10))</f>
        <v>0</v>
      </c>
      <c r="W4918">
        <f t="shared" si="915"/>
        <v>0</v>
      </c>
      <c r="X4918">
        <f t="shared" si="916"/>
        <v>0</v>
      </c>
      <c r="Y4918">
        <f t="shared" si="917"/>
        <v>0</v>
      </c>
      <c r="Z4918">
        <f t="shared" si="918"/>
        <v>0</v>
      </c>
      <c r="AG4918" t="str">
        <f t="shared" si="919"/>
        <v>Original Capture Found</v>
      </c>
      <c r="AI4918">
        <f t="shared" si="920"/>
        <v>3798</v>
      </c>
      <c r="AJ4918" t="str">
        <f t="shared" si="921"/>
        <v>Full Refund</v>
      </c>
      <c r="AK4918" t="str">
        <f t="shared" si="922"/>
        <v/>
      </c>
      <c r="AL4918" t="str">
        <f>IF(E4918&lt;&gt;"CAPTURE","",COUNTIF(Orders!$H:$H,AK4918))</f>
        <v/>
      </c>
      <c r="AP4918" t="str">
        <f t="shared" si="923"/>
        <v/>
      </c>
      <c r="AQ4918">
        <f>IF(COUNTIF($A$2:A4918,A4918)=1,1,0)</f>
        <v>1</v>
      </c>
    </row>
    <row r="4919" spans="1:43" x14ac:dyDescent="0.3">
      <c r="A4919" t="s">
        <v>17499</v>
      </c>
      <c r="B4919" t="s">
        <v>16247</v>
      </c>
      <c r="D4919" s="1">
        <v>46291</v>
      </c>
      <c r="E4919" t="s">
        <v>12202</v>
      </c>
      <c r="F4919" t="s">
        <v>9</v>
      </c>
      <c r="G4919">
        <v>1298</v>
      </c>
      <c r="H4919">
        <v>0</v>
      </c>
      <c r="I4919">
        <v>0</v>
      </c>
      <c r="J4919">
        <v>-1298</v>
      </c>
      <c r="K4919" s="1">
        <v>46293</v>
      </c>
      <c r="L4919" t="s">
        <v>17309</v>
      </c>
      <c r="M4919">
        <f t="shared" si="912"/>
        <v>1</v>
      </c>
      <c r="N4919">
        <f>COUNTIF(Orders!$A:$A,C4919)</f>
        <v>0</v>
      </c>
      <c r="P4919">
        <f>COUNTIF(Orders!$H:$H,UPPER(SUBSTITUTE(TRIM(C4919),"-","")))</f>
        <v>1042575</v>
      </c>
      <c r="R4919" t="str">
        <f t="shared" si="913"/>
        <v>Refund</v>
      </c>
      <c r="S4919">
        <f t="shared" si="914"/>
        <v>0</v>
      </c>
      <c r="V4919" cm="1">
        <f t="array" ref="V4919">IF(E4919&lt;&gt;"CAPTURE",0,SUMPRODUCT((MDR_Rates!$A$2:$A$10=F4919)*(G4919&gt;MDR_Rates!$B$2:$B$10)*((MDR_Rates!$C$2:$C$10="")+(G4919&lt;=MDR_Rates!$C$2:$C$10))*MDR_Rates!$D$2:$D$10))</f>
        <v>0</v>
      </c>
      <c r="W4919">
        <f t="shared" si="915"/>
        <v>0</v>
      </c>
      <c r="X4919">
        <f t="shared" si="916"/>
        <v>0</v>
      </c>
      <c r="Y4919">
        <f t="shared" si="917"/>
        <v>0</v>
      </c>
      <c r="Z4919">
        <f t="shared" si="918"/>
        <v>0</v>
      </c>
      <c r="AG4919" t="str">
        <f t="shared" si="919"/>
        <v>Original Capture Found</v>
      </c>
      <c r="AI4919">
        <f t="shared" si="920"/>
        <v>1298</v>
      </c>
      <c r="AJ4919" t="str">
        <f t="shared" si="921"/>
        <v>Full Refund</v>
      </c>
      <c r="AK4919" t="str">
        <f t="shared" si="922"/>
        <v/>
      </c>
      <c r="AL4919" t="str">
        <f>IF(E4919&lt;&gt;"CAPTURE","",COUNTIF(Orders!$H:$H,AK4919))</f>
        <v/>
      </c>
      <c r="AP4919" t="str">
        <f t="shared" si="923"/>
        <v/>
      </c>
      <c r="AQ4919">
        <f>IF(COUNTIF($A$2:A4919,A4919)=1,1,0)</f>
        <v>1</v>
      </c>
    </row>
    <row r="4920" spans="1:43" x14ac:dyDescent="0.3">
      <c r="A4920" t="s">
        <v>17500</v>
      </c>
      <c r="B4920" t="s">
        <v>16144</v>
      </c>
      <c r="D4920" s="1">
        <v>46291</v>
      </c>
      <c r="E4920" t="s">
        <v>12202</v>
      </c>
      <c r="F4920" t="s">
        <v>17</v>
      </c>
      <c r="G4920">
        <v>499</v>
      </c>
      <c r="H4920">
        <v>0</v>
      </c>
      <c r="I4920">
        <v>0</v>
      </c>
      <c r="J4920">
        <v>-499</v>
      </c>
      <c r="K4920" s="1">
        <v>46293</v>
      </c>
      <c r="L4920" t="s">
        <v>17309</v>
      </c>
      <c r="M4920">
        <f t="shared" si="912"/>
        <v>1</v>
      </c>
      <c r="N4920">
        <f>COUNTIF(Orders!$A:$A,C4920)</f>
        <v>0</v>
      </c>
      <c r="P4920">
        <f>COUNTIF(Orders!$H:$H,UPPER(SUBSTITUTE(TRIM(C4920),"-","")))</f>
        <v>1042575</v>
      </c>
      <c r="R4920" t="str">
        <f t="shared" si="913"/>
        <v>Refund</v>
      </c>
      <c r="S4920">
        <f t="shared" si="914"/>
        <v>0</v>
      </c>
      <c r="V4920" cm="1">
        <f t="array" ref="V4920">IF(E4920&lt;&gt;"CAPTURE",0,SUMPRODUCT((MDR_Rates!$A$2:$A$10=F4920)*(G4920&gt;MDR_Rates!$B$2:$B$10)*((MDR_Rates!$C$2:$C$10="")+(G4920&lt;=MDR_Rates!$C$2:$C$10))*MDR_Rates!$D$2:$D$10))</f>
        <v>0</v>
      </c>
      <c r="W4920">
        <f t="shared" si="915"/>
        <v>0</v>
      </c>
      <c r="X4920">
        <f t="shared" si="916"/>
        <v>0</v>
      </c>
      <c r="Y4920">
        <f t="shared" si="917"/>
        <v>0</v>
      </c>
      <c r="Z4920">
        <f t="shared" si="918"/>
        <v>0</v>
      </c>
      <c r="AG4920" t="str">
        <f t="shared" si="919"/>
        <v>Original Capture Found</v>
      </c>
      <c r="AI4920">
        <f t="shared" si="920"/>
        <v>499</v>
      </c>
      <c r="AJ4920" t="str">
        <f t="shared" si="921"/>
        <v>Full Refund</v>
      </c>
      <c r="AK4920" t="str">
        <f t="shared" si="922"/>
        <v/>
      </c>
      <c r="AL4920" t="str">
        <f>IF(E4920&lt;&gt;"CAPTURE","",COUNTIF(Orders!$H:$H,AK4920))</f>
        <v/>
      </c>
      <c r="AP4920" t="str">
        <f t="shared" si="923"/>
        <v/>
      </c>
      <c r="AQ4920">
        <f>IF(COUNTIF($A$2:A4920,A4920)=1,1,0)</f>
        <v>1</v>
      </c>
    </row>
    <row r="4921" spans="1:43" x14ac:dyDescent="0.3">
      <c r="A4921" t="s">
        <v>17501</v>
      </c>
      <c r="B4921" t="s">
        <v>17165</v>
      </c>
      <c r="D4921" s="1">
        <v>46291</v>
      </c>
      <c r="E4921" t="s">
        <v>12202</v>
      </c>
      <c r="F4921" t="s">
        <v>9</v>
      </c>
      <c r="G4921">
        <v>4647</v>
      </c>
      <c r="H4921">
        <v>0</v>
      </c>
      <c r="I4921">
        <v>0</v>
      </c>
      <c r="J4921">
        <v>-4647</v>
      </c>
      <c r="K4921" s="1">
        <v>46293</v>
      </c>
      <c r="L4921" t="s">
        <v>17309</v>
      </c>
      <c r="M4921">
        <f t="shared" si="912"/>
        <v>1</v>
      </c>
      <c r="N4921">
        <f>COUNTIF(Orders!$A:$A,C4921)</f>
        <v>0</v>
      </c>
      <c r="P4921">
        <f>COUNTIF(Orders!$H:$H,UPPER(SUBSTITUTE(TRIM(C4921),"-","")))</f>
        <v>1042575</v>
      </c>
      <c r="R4921" t="str">
        <f t="shared" si="913"/>
        <v>Refund</v>
      </c>
      <c r="S4921">
        <f t="shared" si="914"/>
        <v>0</v>
      </c>
      <c r="V4921" cm="1">
        <f t="array" ref="V4921">IF(E4921&lt;&gt;"CAPTURE",0,SUMPRODUCT((MDR_Rates!$A$2:$A$10=F4921)*(G4921&gt;MDR_Rates!$B$2:$B$10)*((MDR_Rates!$C$2:$C$10="")+(G4921&lt;=MDR_Rates!$C$2:$C$10))*MDR_Rates!$D$2:$D$10))</f>
        <v>0</v>
      </c>
      <c r="W4921">
        <f t="shared" si="915"/>
        <v>0</v>
      </c>
      <c r="X4921">
        <f t="shared" si="916"/>
        <v>0</v>
      </c>
      <c r="Y4921">
        <f t="shared" si="917"/>
        <v>0</v>
      </c>
      <c r="Z4921">
        <f t="shared" si="918"/>
        <v>0</v>
      </c>
      <c r="AG4921" t="str">
        <f t="shared" si="919"/>
        <v>Original Capture Found</v>
      </c>
      <c r="AI4921">
        <f t="shared" si="920"/>
        <v>4647</v>
      </c>
      <c r="AJ4921" t="str">
        <f t="shared" si="921"/>
        <v>Full Refund</v>
      </c>
      <c r="AK4921" t="str">
        <f t="shared" si="922"/>
        <v/>
      </c>
      <c r="AL4921" t="str">
        <f>IF(E4921&lt;&gt;"CAPTURE","",COUNTIF(Orders!$H:$H,AK4921))</f>
        <v/>
      </c>
      <c r="AP4921" t="str">
        <f t="shared" si="923"/>
        <v/>
      </c>
      <c r="AQ4921">
        <f>IF(COUNTIF($A$2:A4921,A4921)=1,1,0)</f>
        <v>1</v>
      </c>
    </row>
    <row r="4922" spans="1:43" x14ac:dyDescent="0.3">
      <c r="A4922" t="s">
        <v>17502</v>
      </c>
      <c r="B4922" t="s">
        <v>17263</v>
      </c>
      <c r="D4922" s="1">
        <v>46291</v>
      </c>
      <c r="E4922" t="s">
        <v>12202</v>
      </c>
      <c r="F4922" t="s">
        <v>44</v>
      </c>
      <c r="G4922">
        <v>14497</v>
      </c>
      <c r="H4922">
        <v>0</v>
      </c>
      <c r="I4922">
        <v>0</v>
      </c>
      <c r="J4922">
        <v>-14497</v>
      </c>
      <c r="K4922" s="1">
        <v>46293</v>
      </c>
      <c r="L4922" t="s">
        <v>17309</v>
      </c>
      <c r="M4922">
        <f t="shared" si="912"/>
        <v>1</v>
      </c>
      <c r="N4922">
        <f>COUNTIF(Orders!$A:$A,C4922)</f>
        <v>0</v>
      </c>
      <c r="P4922">
        <f>COUNTIF(Orders!$H:$H,UPPER(SUBSTITUTE(TRIM(C4922),"-","")))</f>
        <v>1042575</v>
      </c>
      <c r="R4922" t="str">
        <f t="shared" si="913"/>
        <v>Refund</v>
      </c>
      <c r="S4922">
        <f t="shared" si="914"/>
        <v>0</v>
      </c>
      <c r="V4922" cm="1">
        <f t="array" ref="V4922">IF(E4922&lt;&gt;"CAPTURE",0,SUMPRODUCT((MDR_Rates!$A$2:$A$10=F4922)*(G4922&gt;MDR_Rates!$B$2:$B$10)*((MDR_Rates!$C$2:$C$10="")+(G4922&lt;=MDR_Rates!$C$2:$C$10))*MDR_Rates!$D$2:$D$10))</f>
        <v>0</v>
      </c>
      <c r="W4922">
        <f t="shared" si="915"/>
        <v>0</v>
      </c>
      <c r="X4922">
        <f t="shared" si="916"/>
        <v>0</v>
      </c>
      <c r="Y4922">
        <f t="shared" si="917"/>
        <v>0</v>
      </c>
      <c r="Z4922">
        <f t="shared" si="918"/>
        <v>0</v>
      </c>
      <c r="AG4922" t="str">
        <f t="shared" si="919"/>
        <v>Original Capture Found</v>
      </c>
      <c r="AI4922">
        <f t="shared" si="920"/>
        <v>14497</v>
      </c>
      <c r="AJ4922" t="str">
        <f t="shared" si="921"/>
        <v>Full Refund</v>
      </c>
      <c r="AK4922" t="str">
        <f t="shared" si="922"/>
        <v/>
      </c>
      <c r="AL4922" t="str">
        <f>IF(E4922&lt;&gt;"CAPTURE","",COUNTIF(Orders!$H:$H,AK4922))</f>
        <v/>
      </c>
      <c r="AP4922" t="str">
        <f t="shared" si="923"/>
        <v/>
      </c>
      <c r="AQ4922">
        <f>IF(COUNTIF($A$2:A4922,A4922)=1,1,0)</f>
        <v>1</v>
      </c>
    </row>
    <row r="4923" spans="1:43" x14ac:dyDescent="0.3">
      <c r="A4923" t="s">
        <v>17503</v>
      </c>
      <c r="B4923" t="s">
        <v>16721</v>
      </c>
      <c r="D4923" s="1">
        <v>46291</v>
      </c>
      <c r="E4923" t="s">
        <v>12202</v>
      </c>
      <c r="F4923" t="s">
        <v>9</v>
      </c>
      <c r="G4923">
        <v>5298</v>
      </c>
      <c r="H4923">
        <v>0</v>
      </c>
      <c r="I4923">
        <v>0</v>
      </c>
      <c r="J4923">
        <v>-5298</v>
      </c>
      <c r="K4923" s="1">
        <v>46293</v>
      </c>
      <c r="L4923" t="s">
        <v>17309</v>
      </c>
      <c r="M4923">
        <f t="shared" si="912"/>
        <v>1</v>
      </c>
      <c r="N4923">
        <f>COUNTIF(Orders!$A:$A,C4923)</f>
        <v>0</v>
      </c>
      <c r="P4923">
        <f>COUNTIF(Orders!$H:$H,UPPER(SUBSTITUTE(TRIM(C4923),"-","")))</f>
        <v>1042575</v>
      </c>
      <c r="R4923" t="str">
        <f t="shared" si="913"/>
        <v>Refund</v>
      </c>
      <c r="S4923">
        <f t="shared" si="914"/>
        <v>0</v>
      </c>
      <c r="V4923" cm="1">
        <f t="array" ref="V4923">IF(E4923&lt;&gt;"CAPTURE",0,SUMPRODUCT((MDR_Rates!$A$2:$A$10=F4923)*(G4923&gt;MDR_Rates!$B$2:$B$10)*((MDR_Rates!$C$2:$C$10="")+(G4923&lt;=MDR_Rates!$C$2:$C$10))*MDR_Rates!$D$2:$D$10))</f>
        <v>0</v>
      </c>
      <c r="W4923">
        <f t="shared" si="915"/>
        <v>0</v>
      </c>
      <c r="X4923">
        <f t="shared" si="916"/>
        <v>0</v>
      </c>
      <c r="Y4923">
        <f t="shared" si="917"/>
        <v>0</v>
      </c>
      <c r="Z4923">
        <f t="shared" si="918"/>
        <v>0</v>
      </c>
      <c r="AG4923" t="str">
        <f t="shared" si="919"/>
        <v>Original Capture Found</v>
      </c>
      <c r="AI4923">
        <f t="shared" si="920"/>
        <v>5298</v>
      </c>
      <c r="AJ4923" t="str">
        <f t="shared" si="921"/>
        <v>Full Refund</v>
      </c>
      <c r="AK4923" t="str">
        <f t="shared" si="922"/>
        <v/>
      </c>
      <c r="AL4923" t="str">
        <f>IF(E4923&lt;&gt;"CAPTURE","",COUNTIF(Orders!$H:$H,AK4923))</f>
        <v/>
      </c>
      <c r="AP4923" t="str">
        <f t="shared" si="923"/>
        <v/>
      </c>
      <c r="AQ4923">
        <f>IF(COUNTIF($A$2:A4923,A4923)=1,1,0)</f>
        <v>1</v>
      </c>
    </row>
    <row r="4924" spans="1:43" x14ac:dyDescent="0.3">
      <c r="A4924" t="s">
        <v>17504</v>
      </c>
      <c r="B4924" t="s">
        <v>16143</v>
      </c>
      <c r="D4924" s="1">
        <v>46291</v>
      </c>
      <c r="E4924" t="s">
        <v>12202</v>
      </c>
      <c r="F4924" t="s">
        <v>17</v>
      </c>
      <c r="G4924">
        <v>299</v>
      </c>
      <c r="H4924">
        <v>0</v>
      </c>
      <c r="I4924">
        <v>0</v>
      </c>
      <c r="J4924">
        <v>-299</v>
      </c>
      <c r="K4924" s="1">
        <v>46293</v>
      </c>
      <c r="L4924" t="s">
        <v>17309</v>
      </c>
      <c r="M4924">
        <f t="shared" si="912"/>
        <v>1</v>
      </c>
      <c r="N4924">
        <f>COUNTIF(Orders!$A:$A,C4924)</f>
        <v>0</v>
      </c>
      <c r="P4924">
        <f>COUNTIF(Orders!$H:$H,UPPER(SUBSTITUTE(TRIM(C4924),"-","")))</f>
        <v>1042575</v>
      </c>
      <c r="R4924" t="str">
        <f t="shared" si="913"/>
        <v>Refund</v>
      </c>
      <c r="S4924">
        <f t="shared" si="914"/>
        <v>0</v>
      </c>
      <c r="V4924" cm="1">
        <f t="array" ref="V4924">IF(E4924&lt;&gt;"CAPTURE",0,SUMPRODUCT((MDR_Rates!$A$2:$A$10=F4924)*(G4924&gt;MDR_Rates!$B$2:$B$10)*((MDR_Rates!$C$2:$C$10="")+(G4924&lt;=MDR_Rates!$C$2:$C$10))*MDR_Rates!$D$2:$D$10))</f>
        <v>0</v>
      </c>
      <c r="W4924">
        <f t="shared" si="915"/>
        <v>0</v>
      </c>
      <c r="X4924">
        <f t="shared" si="916"/>
        <v>0</v>
      </c>
      <c r="Y4924">
        <f t="shared" si="917"/>
        <v>0</v>
      </c>
      <c r="Z4924">
        <f t="shared" si="918"/>
        <v>0</v>
      </c>
      <c r="AG4924" t="str">
        <f t="shared" si="919"/>
        <v>Original Capture Found</v>
      </c>
      <c r="AI4924">
        <f t="shared" si="920"/>
        <v>299</v>
      </c>
      <c r="AJ4924" t="str">
        <f t="shared" si="921"/>
        <v>Full Refund</v>
      </c>
      <c r="AK4924" t="str">
        <f t="shared" si="922"/>
        <v/>
      </c>
      <c r="AL4924" t="str">
        <f>IF(E4924&lt;&gt;"CAPTURE","",COUNTIF(Orders!$H:$H,AK4924))</f>
        <v/>
      </c>
      <c r="AP4924" t="str">
        <f t="shared" si="923"/>
        <v/>
      </c>
      <c r="AQ4924">
        <f>IF(COUNTIF($A$2:A4924,A4924)=1,1,0)</f>
        <v>1</v>
      </c>
    </row>
    <row r="4925" spans="1:43" x14ac:dyDescent="0.3">
      <c r="A4925" t="s">
        <v>17505</v>
      </c>
      <c r="B4925" t="s">
        <v>17286</v>
      </c>
      <c r="D4925" s="1">
        <v>46291</v>
      </c>
      <c r="E4925" t="s">
        <v>12202</v>
      </c>
      <c r="F4925" t="s">
        <v>9</v>
      </c>
      <c r="G4925">
        <v>299</v>
      </c>
      <c r="H4925">
        <v>0</v>
      </c>
      <c r="I4925">
        <v>0</v>
      </c>
      <c r="J4925">
        <v>-299</v>
      </c>
      <c r="K4925" s="1">
        <v>46293</v>
      </c>
      <c r="L4925" t="s">
        <v>17309</v>
      </c>
      <c r="M4925">
        <f t="shared" si="912"/>
        <v>1</v>
      </c>
      <c r="N4925">
        <f>COUNTIF(Orders!$A:$A,C4925)</f>
        <v>0</v>
      </c>
      <c r="P4925">
        <f>COUNTIF(Orders!$H:$H,UPPER(SUBSTITUTE(TRIM(C4925),"-","")))</f>
        <v>1042575</v>
      </c>
      <c r="R4925" t="str">
        <f t="shared" si="913"/>
        <v>Refund</v>
      </c>
      <c r="S4925">
        <f t="shared" si="914"/>
        <v>0</v>
      </c>
      <c r="V4925" cm="1">
        <f t="array" ref="V4925">IF(E4925&lt;&gt;"CAPTURE",0,SUMPRODUCT((MDR_Rates!$A$2:$A$10=F4925)*(G4925&gt;MDR_Rates!$B$2:$B$10)*((MDR_Rates!$C$2:$C$10="")+(G4925&lt;=MDR_Rates!$C$2:$C$10))*MDR_Rates!$D$2:$D$10))</f>
        <v>0</v>
      </c>
      <c r="W4925">
        <f t="shared" si="915"/>
        <v>0</v>
      </c>
      <c r="X4925">
        <f t="shared" si="916"/>
        <v>0</v>
      </c>
      <c r="Y4925">
        <f t="shared" si="917"/>
        <v>0</v>
      </c>
      <c r="Z4925">
        <f t="shared" si="918"/>
        <v>0</v>
      </c>
      <c r="AG4925" t="str">
        <f t="shared" si="919"/>
        <v>Original Capture Found</v>
      </c>
      <c r="AI4925">
        <f t="shared" si="920"/>
        <v>299</v>
      </c>
      <c r="AJ4925" t="str">
        <f t="shared" si="921"/>
        <v>Full Refund</v>
      </c>
      <c r="AK4925" t="str">
        <f t="shared" si="922"/>
        <v/>
      </c>
      <c r="AL4925" t="str">
        <f>IF(E4925&lt;&gt;"CAPTURE","",COUNTIF(Orders!$H:$H,AK4925))</f>
        <v/>
      </c>
      <c r="AP4925" t="str">
        <f t="shared" si="923"/>
        <v/>
      </c>
      <c r="AQ4925">
        <f>IF(COUNTIF($A$2:A4925,A4925)=1,1,0)</f>
        <v>1</v>
      </c>
    </row>
    <row r="4926" spans="1:43" x14ac:dyDescent="0.3">
      <c r="A4926" t="s">
        <v>17506</v>
      </c>
      <c r="B4926" t="s">
        <v>17196</v>
      </c>
      <c r="D4926" s="1">
        <v>46291</v>
      </c>
      <c r="E4926" t="s">
        <v>12202</v>
      </c>
      <c r="F4926" t="s">
        <v>9</v>
      </c>
      <c r="G4926">
        <v>299</v>
      </c>
      <c r="H4926">
        <v>0</v>
      </c>
      <c r="I4926">
        <v>0</v>
      </c>
      <c r="J4926">
        <v>-299</v>
      </c>
      <c r="K4926" s="1">
        <v>46293</v>
      </c>
      <c r="L4926" t="s">
        <v>17309</v>
      </c>
      <c r="M4926">
        <f t="shared" si="912"/>
        <v>1</v>
      </c>
      <c r="N4926">
        <f>COUNTIF(Orders!$A:$A,C4926)</f>
        <v>0</v>
      </c>
      <c r="P4926">
        <f>COUNTIF(Orders!$H:$H,UPPER(SUBSTITUTE(TRIM(C4926),"-","")))</f>
        <v>1042575</v>
      </c>
      <c r="R4926" t="str">
        <f t="shared" si="913"/>
        <v>Refund</v>
      </c>
      <c r="S4926">
        <f t="shared" si="914"/>
        <v>0</v>
      </c>
      <c r="V4926" cm="1">
        <f t="array" ref="V4926">IF(E4926&lt;&gt;"CAPTURE",0,SUMPRODUCT((MDR_Rates!$A$2:$A$10=F4926)*(G4926&gt;MDR_Rates!$B$2:$B$10)*((MDR_Rates!$C$2:$C$10="")+(G4926&lt;=MDR_Rates!$C$2:$C$10))*MDR_Rates!$D$2:$D$10))</f>
        <v>0</v>
      </c>
      <c r="W4926">
        <f t="shared" si="915"/>
        <v>0</v>
      </c>
      <c r="X4926">
        <f t="shared" si="916"/>
        <v>0</v>
      </c>
      <c r="Y4926">
        <f t="shared" si="917"/>
        <v>0</v>
      </c>
      <c r="Z4926">
        <f t="shared" si="918"/>
        <v>0</v>
      </c>
      <c r="AG4926" t="str">
        <f t="shared" si="919"/>
        <v>Original Capture Found</v>
      </c>
      <c r="AI4926">
        <f t="shared" si="920"/>
        <v>299</v>
      </c>
      <c r="AJ4926" t="str">
        <f t="shared" si="921"/>
        <v>Full Refund</v>
      </c>
      <c r="AK4926" t="str">
        <f t="shared" si="922"/>
        <v/>
      </c>
      <c r="AL4926" t="str">
        <f>IF(E4926&lt;&gt;"CAPTURE","",COUNTIF(Orders!$H:$H,AK4926))</f>
        <v/>
      </c>
      <c r="AP4926" t="str">
        <f t="shared" si="923"/>
        <v/>
      </c>
      <c r="AQ4926">
        <f>IF(COUNTIF($A$2:A4926,A4926)=1,1,0)</f>
        <v>1</v>
      </c>
    </row>
    <row r="4927" spans="1:43" x14ac:dyDescent="0.3">
      <c r="A4927" t="s">
        <v>17507</v>
      </c>
      <c r="B4927" t="s">
        <v>16807</v>
      </c>
      <c r="D4927" s="1">
        <v>46291</v>
      </c>
      <c r="E4927" t="s">
        <v>12202</v>
      </c>
      <c r="F4927" t="s">
        <v>44</v>
      </c>
      <c r="G4927">
        <v>1299</v>
      </c>
      <c r="H4927">
        <v>0</v>
      </c>
      <c r="I4927">
        <v>0</v>
      </c>
      <c r="J4927">
        <v>-1299</v>
      </c>
      <c r="K4927" s="1">
        <v>46293</v>
      </c>
      <c r="L4927" t="s">
        <v>17309</v>
      </c>
      <c r="M4927">
        <f t="shared" si="912"/>
        <v>1</v>
      </c>
      <c r="N4927">
        <f>COUNTIF(Orders!$A:$A,C4927)</f>
        <v>0</v>
      </c>
      <c r="P4927">
        <f>COUNTIF(Orders!$H:$H,UPPER(SUBSTITUTE(TRIM(C4927),"-","")))</f>
        <v>1042575</v>
      </c>
      <c r="R4927" t="str">
        <f t="shared" si="913"/>
        <v>Refund</v>
      </c>
      <c r="S4927">
        <f t="shared" si="914"/>
        <v>0</v>
      </c>
      <c r="V4927" cm="1">
        <f t="array" ref="V4927">IF(E4927&lt;&gt;"CAPTURE",0,SUMPRODUCT((MDR_Rates!$A$2:$A$10=F4927)*(G4927&gt;MDR_Rates!$B$2:$B$10)*((MDR_Rates!$C$2:$C$10="")+(G4927&lt;=MDR_Rates!$C$2:$C$10))*MDR_Rates!$D$2:$D$10))</f>
        <v>0</v>
      </c>
      <c r="W4927">
        <f t="shared" si="915"/>
        <v>0</v>
      </c>
      <c r="X4927">
        <f t="shared" si="916"/>
        <v>0</v>
      </c>
      <c r="Y4927">
        <f t="shared" si="917"/>
        <v>0</v>
      </c>
      <c r="Z4927">
        <f t="shared" si="918"/>
        <v>0</v>
      </c>
      <c r="AG4927" t="str">
        <f t="shared" si="919"/>
        <v>Original Capture Found</v>
      </c>
      <c r="AI4927">
        <f t="shared" si="920"/>
        <v>1299</v>
      </c>
      <c r="AJ4927" t="str">
        <f t="shared" si="921"/>
        <v>Full Refund</v>
      </c>
      <c r="AK4927" t="str">
        <f t="shared" si="922"/>
        <v/>
      </c>
      <c r="AL4927" t="str">
        <f>IF(E4927&lt;&gt;"CAPTURE","",COUNTIF(Orders!$H:$H,AK4927))</f>
        <v/>
      </c>
      <c r="AP4927" t="str">
        <f t="shared" si="923"/>
        <v/>
      </c>
      <c r="AQ4927">
        <f>IF(COUNTIF($A$2:A4927,A4927)=1,1,0)</f>
        <v>1</v>
      </c>
    </row>
    <row r="4928" spans="1:43" x14ac:dyDescent="0.3">
      <c r="A4928" t="s">
        <v>17508</v>
      </c>
      <c r="B4928" t="s">
        <v>17033</v>
      </c>
      <c r="D4928" s="1">
        <v>46291</v>
      </c>
      <c r="E4928" t="s">
        <v>12202</v>
      </c>
      <c r="F4928" t="s">
        <v>9</v>
      </c>
      <c r="G4928">
        <v>3597</v>
      </c>
      <c r="H4928">
        <v>0</v>
      </c>
      <c r="I4928">
        <v>0</v>
      </c>
      <c r="J4928">
        <v>-3597</v>
      </c>
      <c r="K4928" s="1">
        <v>46293</v>
      </c>
      <c r="L4928" t="s">
        <v>17309</v>
      </c>
      <c r="M4928">
        <f t="shared" si="912"/>
        <v>1</v>
      </c>
      <c r="N4928">
        <f>COUNTIF(Orders!$A:$A,C4928)</f>
        <v>0</v>
      </c>
      <c r="P4928">
        <f>COUNTIF(Orders!$H:$H,UPPER(SUBSTITUTE(TRIM(C4928),"-","")))</f>
        <v>1042575</v>
      </c>
      <c r="R4928" t="str">
        <f t="shared" si="913"/>
        <v>Refund</v>
      </c>
      <c r="S4928">
        <f t="shared" si="914"/>
        <v>0</v>
      </c>
      <c r="V4928" cm="1">
        <f t="array" ref="V4928">IF(E4928&lt;&gt;"CAPTURE",0,SUMPRODUCT((MDR_Rates!$A$2:$A$10=F4928)*(G4928&gt;MDR_Rates!$B$2:$B$10)*((MDR_Rates!$C$2:$C$10="")+(G4928&lt;=MDR_Rates!$C$2:$C$10))*MDR_Rates!$D$2:$D$10))</f>
        <v>0</v>
      </c>
      <c r="W4928">
        <f t="shared" si="915"/>
        <v>0</v>
      </c>
      <c r="X4928">
        <f t="shared" si="916"/>
        <v>0</v>
      </c>
      <c r="Y4928">
        <f t="shared" si="917"/>
        <v>0</v>
      </c>
      <c r="Z4928">
        <f t="shared" si="918"/>
        <v>0</v>
      </c>
      <c r="AG4928" t="str">
        <f t="shared" si="919"/>
        <v>Original Capture Found</v>
      </c>
      <c r="AI4928">
        <f t="shared" si="920"/>
        <v>3597</v>
      </c>
      <c r="AJ4928" t="str">
        <f t="shared" si="921"/>
        <v>Full Refund</v>
      </c>
      <c r="AK4928" t="str">
        <f t="shared" si="922"/>
        <v/>
      </c>
      <c r="AL4928" t="str">
        <f>IF(E4928&lt;&gt;"CAPTURE","",COUNTIF(Orders!$H:$H,AK4928))</f>
        <v/>
      </c>
      <c r="AP4928" t="str">
        <f t="shared" si="923"/>
        <v/>
      </c>
      <c r="AQ4928">
        <f>IF(COUNTIF($A$2:A4928,A4928)=1,1,0)</f>
        <v>1</v>
      </c>
    </row>
    <row r="4929" spans="1:43" x14ac:dyDescent="0.3">
      <c r="A4929" t="s">
        <v>17509</v>
      </c>
      <c r="C4929" t="s">
        <v>85</v>
      </c>
      <c r="D4929" s="1">
        <v>46292</v>
      </c>
      <c r="E4929" t="s">
        <v>11819</v>
      </c>
      <c r="F4929" t="s">
        <v>9</v>
      </c>
      <c r="G4929">
        <v>6298</v>
      </c>
      <c r="H4929">
        <v>18.89</v>
      </c>
      <c r="I4929">
        <v>3.4</v>
      </c>
      <c r="J4929">
        <v>6275.71</v>
      </c>
      <c r="K4929" s="1">
        <v>46294</v>
      </c>
      <c r="L4929" t="s">
        <v>17510</v>
      </c>
      <c r="M4929">
        <f t="shared" si="912"/>
        <v>1</v>
      </c>
      <c r="N4929">
        <f>COUNTIF(Orders!$A:$A,C4929)</f>
        <v>1</v>
      </c>
      <c r="P4929">
        <f>COUNTIF(Orders!$H:$H,UPPER(SUBSTITUTE(TRIM(C4929),"-","")))</f>
        <v>1</v>
      </c>
      <c r="R4929" t="str">
        <f t="shared" si="913"/>
        <v>Matched Order Reference</v>
      </c>
      <c r="S4929">
        <f t="shared" si="914"/>
        <v>1</v>
      </c>
      <c r="V4929" cm="1">
        <f t="array" ref="V4929">IF(E4929&lt;&gt;"CAPTURE",0,SUMPRODUCT((MDR_Rates!$A$2:$A$10=F4929)*(G4929&gt;MDR_Rates!$B$2:$B$10)*((MDR_Rates!$C$2:$C$10="")+(G4929&lt;=MDR_Rates!$C$2:$C$10))*MDR_Rates!$D$2:$D$10))</f>
        <v>0.3</v>
      </c>
      <c r="W4929">
        <f t="shared" si="915"/>
        <v>18.89</v>
      </c>
      <c r="X4929">
        <f t="shared" si="916"/>
        <v>3.4</v>
      </c>
      <c r="Y4929">
        <f t="shared" si="917"/>
        <v>0</v>
      </c>
      <c r="Z4929">
        <f t="shared" si="918"/>
        <v>0</v>
      </c>
      <c r="AG4929" t="str">
        <f t="shared" si="919"/>
        <v/>
      </c>
      <c r="AI4929" t="str">
        <f t="shared" si="920"/>
        <v/>
      </c>
      <c r="AJ4929" t="str">
        <f t="shared" si="921"/>
        <v/>
      </c>
      <c r="AK4929" t="str">
        <f t="shared" si="922"/>
        <v>ORD26000032</v>
      </c>
      <c r="AL4929">
        <f>IF(E4929&lt;&gt;"CAPTURE","",COUNTIF(Orders!$H:$H,AK4929))</f>
        <v>1</v>
      </c>
      <c r="AP4929" t="str">
        <f t="shared" si="923"/>
        <v>Matched to Order</v>
      </c>
      <c r="AQ4929">
        <f>IF(COUNTIF($A$2:A4929,A4929)=1,1,0)</f>
        <v>1</v>
      </c>
    </row>
    <row r="4930" spans="1:43" x14ac:dyDescent="0.3">
      <c r="A4930" t="s">
        <v>17511</v>
      </c>
      <c r="C4930" t="s">
        <v>93</v>
      </c>
      <c r="D4930" s="1">
        <v>46292</v>
      </c>
      <c r="E4930" t="s">
        <v>11819</v>
      </c>
      <c r="F4930" t="s">
        <v>9</v>
      </c>
      <c r="G4930">
        <v>648</v>
      </c>
      <c r="H4930">
        <v>0</v>
      </c>
      <c r="I4930">
        <v>0</v>
      </c>
      <c r="J4930">
        <v>648</v>
      </c>
      <c r="K4930" s="1">
        <v>46294</v>
      </c>
      <c r="L4930" t="s">
        <v>17510</v>
      </c>
      <c r="M4930">
        <f t="shared" si="912"/>
        <v>1</v>
      </c>
      <c r="N4930">
        <f>COUNTIF(Orders!$A:$A,C4930)</f>
        <v>1</v>
      </c>
      <c r="P4930">
        <f>COUNTIF(Orders!$H:$H,UPPER(SUBSTITUTE(TRIM(C4930),"-","")))</f>
        <v>1</v>
      </c>
      <c r="R4930" t="str">
        <f t="shared" si="913"/>
        <v>Matched Order Reference</v>
      </c>
      <c r="S4930">
        <f t="shared" si="914"/>
        <v>1</v>
      </c>
      <c r="V4930" cm="1">
        <f t="array" ref="V4930">IF(E4930&lt;&gt;"CAPTURE",0,SUMPRODUCT((MDR_Rates!$A$2:$A$10=F4930)*(G4930&gt;MDR_Rates!$B$2:$B$10)*((MDR_Rates!$C$2:$C$10="")+(G4930&lt;=MDR_Rates!$C$2:$C$10))*MDR_Rates!$D$2:$D$10))</f>
        <v>0</v>
      </c>
      <c r="W4930">
        <f t="shared" si="915"/>
        <v>0</v>
      </c>
      <c r="X4930">
        <f t="shared" si="916"/>
        <v>0</v>
      </c>
      <c r="Y4930">
        <f t="shared" si="917"/>
        <v>0</v>
      </c>
      <c r="Z4930">
        <f t="shared" si="918"/>
        <v>0</v>
      </c>
      <c r="AG4930" t="str">
        <f t="shared" si="919"/>
        <v/>
      </c>
      <c r="AI4930" t="str">
        <f t="shared" si="920"/>
        <v/>
      </c>
      <c r="AJ4930" t="str">
        <f t="shared" si="921"/>
        <v/>
      </c>
      <c r="AK4930" t="str">
        <f t="shared" si="922"/>
        <v>ORD26000036</v>
      </c>
      <c r="AL4930">
        <f>IF(E4930&lt;&gt;"CAPTURE","",COUNTIF(Orders!$H:$H,AK4930))</f>
        <v>1</v>
      </c>
      <c r="AP4930" t="str">
        <f t="shared" si="923"/>
        <v>Matched to Order</v>
      </c>
      <c r="AQ4930">
        <f>IF(COUNTIF($A$2:A4930,A4930)=1,1,0)</f>
        <v>1</v>
      </c>
    </row>
    <row r="4931" spans="1:43" x14ac:dyDescent="0.3">
      <c r="A4931" t="s">
        <v>17512</v>
      </c>
      <c r="C4931" t="s">
        <v>118</v>
      </c>
      <c r="D4931" s="1">
        <v>46292</v>
      </c>
      <c r="E4931" t="s">
        <v>11819</v>
      </c>
      <c r="F4931" t="s">
        <v>44</v>
      </c>
      <c r="G4931">
        <v>4298</v>
      </c>
      <c r="H4931">
        <v>73.069999999999993</v>
      </c>
      <c r="I4931">
        <v>13.15</v>
      </c>
      <c r="J4931">
        <v>4211.78</v>
      </c>
      <c r="K4931" s="1">
        <v>46294</v>
      </c>
      <c r="L4931" t="s">
        <v>17510</v>
      </c>
      <c r="M4931">
        <f t="shared" ref="M4931:M4994" si="924">COUNTIF($A:$A,A4931)</f>
        <v>1</v>
      </c>
      <c r="N4931">
        <f>COUNTIF(Orders!$A:$A,C4931)</f>
        <v>1</v>
      </c>
      <c r="P4931">
        <f>COUNTIF(Orders!$H:$H,UPPER(SUBSTITUTE(TRIM(C4931),"-","")))</f>
        <v>1</v>
      </c>
      <c r="R4931" t="str">
        <f t="shared" ref="R4931:R4994" si="925">IF(E4931="REFUND","Refund",IF(P4931=0,"Unmatched Order Reference","Matched Order Reference"))</f>
        <v>Matched Order Reference</v>
      </c>
      <c r="S4931">
        <f t="shared" ref="S4931:S4994" si="926">COUNTIFS($C$2:$C$5753,C4931,$E$2:$E$5753,"CAPTURE")</f>
        <v>1</v>
      </c>
      <c r="V4931" cm="1">
        <f t="array" ref="V4931">IF(E4931&lt;&gt;"CAPTURE",0,SUMPRODUCT((MDR_Rates!$A$2:$A$10=F4931)*(G4931&gt;MDR_Rates!$B$2:$B$10)*((MDR_Rates!$C$2:$C$10="")+(G4931&lt;=MDR_Rates!$C$2:$C$10))*MDR_Rates!$D$2:$D$10))</f>
        <v>1.7</v>
      </c>
      <c r="W4931">
        <f t="shared" ref="W4931:W4994" si="927">IF(E4931&lt;&gt;"CAPTURE",0,ROUND(G4931*V4931/100,2))</f>
        <v>73.069999999999993</v>
      </c>
      <c r="X4931">
        <f t="shared" ref="X4931:X4994" si="928">IF(E4931&lt;&gt;"CAPTURE",0,ROUND(W4931*18/100,2))</f>
        <v>13.15</v>
      </c>
      <c r="Y4931">
        <f t="shared" ref="Y4931:Y4994" si="929">IF(E4931&lt;&gt;"CAPTURE",0,ROUND(H4931-W4931,2))</f>
        <v>0</v>
      </c>
      <c r="Z4931">
        <f t="shared" ref="Z4931:Z4994" si="930">IF(E4931&lt;&gt;"CAPTURE",0,ROUND(I4931-X4931,2))</f>
        <v>0</v>
      </c>
      <c r="AG4931" t="str">
        <f t="shared" ref="AG4931:AG4994" si="931">IF(E4931&lt;&gt;"REFUND","",IF(COUNTIFS($A:$A,B4931,$E:$E,"CAPTURE")=0,"Missing Original Capture","Original Capture Found"))</f>
        <v/>
      </c>
      <c r="AI4931" t="str">
        <f t="shared" ref="AI4931:AI4994" si="932">IF(E4931="REFUND",_xlfn.MAXIFS($G:$G,$A:$A,B4931,$E:$E,"CAPTURE"),"")</f>
        <v/>
      </c>
      <c r="AJ4931" t="str">
        <f t="shared" ref="AJ4931:AJ4994" si="933">IF(E4931&lt;&gt;"REFUND","",IF(G4931&gt;AI4931,"Refund Exceeds Capture",IF(ABS(G4931-AI4931)&lt;0.01,"Full Refund","Partial Refund")))</f>
        <v/>
      </c>
      <c r="AK4931" t="str">
        <f t="shared" ref="AK4931:AK4994" si="934">UPPER(SUBSTITUTE(TRIM(C4931),"-",""))</f>
        <v>ORD26000048</v>
      </c>
      <c r="AL4931">
        <f>IF(E4931&lt;&gt;"CAPTURE","",COUNTIF(Orders!$H:$H,AK4931))</f>
        <v>1</v>
      </c>
      <c r="AP4931" t="str">
        <f t="shared" ref="AP4931:AP4994" si="935">IF(E4931&lt;&gt;"CAPTURE","",IF(M4931&gt;1,"Duplicate ID - Review",IF(AL4931=0,"Unmatched Order",IF(AL4931=1,"Matched to Order","Multiple Order Matches"))))</f>
        <v>Matched to Order</v>
      </c>
      <c r="AQ4931">
        <f>IF(COUNTIF($A$2:A4931,A4931)=1,1,0)</f>
        <v>1</v>
      </c>
    </row>
    <row r="4932" spans="1:43" x14ac:dyDescent="0.3">
      <c r="A4932" t="s">
        <v>17513</v>
      </c>
      <c r="C4932" t="s">
        <v>182</v>
      </c>
      <c r="D4932" s="1">
        <v>46292</v>
      </c>
      <c r="E4932" t="s">
        <v>11819</v>
      </c>
      <c r="F4932" t="s">
        <v>9</v>
      </c>
      <c r="G4932">
        <v>1998</v>
      </c>
      <c r="H4932">
        <v>0</v>
      </c>
      <c r="I4932">
        <v>0</v>
      </c>
      <c r="J4932">
        <v>1998</v>
      </c>
      <c r="K4932" s="1">
        <v>46294</v>
      </c>
      <c r="L4932" t="s">
        <v>17510</v>
      </c>
      <c r="M4932">
        <f t="shared" si="924"/>
        <v>1</v>
      </c>
      <c r="N4932">
        <f>COUNTIF(Orders!$A:$A,C4932)</f>
        <v>1</v>
      </c>
      <c r="P4932">
        <f>COUNTIF(Orders!$H:$H,UPPER(SUBSTITUTE(TRIM(C4932),"-","")))</f>
        <v>1</v>
      </c>
      <c r="R4932" t="str">
        <f t="shared" si="925"/>
        <v>Matched Order Reference</v>
      </c>
      <c r="S4932">
        <f t="shared" si="926"/>
        <v>1</v>
      </c>
      <c r="V4932" cm="1">
        <f t="array" ref="V4932">IF(E4932&lt;&gt;"CAPTURE",0,SUMPRODUCT((MDR_Rates!$A$2:$A$10=F4932)*(G4932&gt;MDR_Rates!$B$2:$B$10)*((MDR_Rates!$C$2:$C$10="")+(G4932&lt;=MDR_Rates!$C$2:$C$10))*MDR_Rates!$D$2:$D$10))</f>
        <v>0</v>
      </c>
      <c r="W4932">
        <f t="shared" si="927"/>
        <v>0</v>
      </c>
      <c r="X4932">
        <f t="shared" si="928"/>
        <v>0</v>
      </c>
      <c r="Y4932">
        <f t="shared" si="929"/>
        <v>0</v>
      </c>
      <c r="Z4932">
        <f t="shared" si="930"/>
        <v>0</v>
      </c>
      <c r="AG4932" t="str">
        <f t="shared" si="931"/>
        <v/>
      </c>
      <c r="AI4932" t="str">
        <f t="shared" si="932"/>
        <v/>
      </c>
      <c r="AJ4932" t="str">
        <f t="shared" si="933"/>
        <v/>
      </c>
      <c r="AK4932" t="str">
        <f t="shared" si="934"/>
        <v>ORD26000080</v>
      </c>
      <c r="AL4932">
        <f>IF(E4932&lt;&gt;"CAPTURE","",COUNTIF(Orders!$H:$H,AK4932))</f>
        <v>1</v>
      </c>
      <c r="AP4932" t="str">
        <f t="shared" si="935"/>
        <v>Matched to Order</v>
      </c>
      <c r="AQ4932">
        <f>IF(COUNTIF($A$2:A4932,A4932)=1,1,0)</f>
        <v>1</v>
      </c>
    </row>
    <row r="4933" spans="1:43" x14ac:dyDescent="0.3">
      <c r="A4933" t="s">
        <v>17514</v>
      </c>
      <c r="C4933" t="s">
        <v>184</v>
      </c>
      <c r="D4933" s="1">
        <v>46292</v>
      </c>
      <c r="E4933" t="s">
        <v>11819</v>
      </c>
      <c r="F4933" t="s">
        <v>17</v>
      </c>
      <c r="G4933">
        <v>10797</v>
      </c>
      <c r="H4933">
        <v>172.75</v>
      </c>
      <c r="I4933">
        <v>31.1</v>
      </c>
      <c r="J4933">
        <v>10593.15</v>
      </c>
      <c r="K4933" s="1">
        <v>46294</v>
      </c>
      <c r="L4933" t="s">
        <v>17510</v>
      </c>
      <c r="M4933">
        <f t="shared" si="924"/>
        <v>1</v>
      </c>
      <c r="N4933">
        <f>COUNTIF(Orders!$A:$A,C4933)</f>
        <v>1</v>
      </c>
      <c r="P4933">
        <f>COUNTIF(Orders!$H:$H,UPPER(SUBSTITUTE(TRIM(C4933),"-","")))</f>
        <v>1</v>
      </c>
      <c r="R4933" t="str">
        <f t="shared" si="925"/>
        <v>Matched Order Reference</v>
      </c>
      <c r="S4933">
        <f t="shared" si="926"/>
        <v>1</v>
      </c>
      <c r="V4933" cm="1">
        <f t="array" ref="V4933">IF(E4933&lt;&gt;"CAPTURE",0,SUMPRODUCT((MDR_Rates!$A$2:$A$10=F4933)*(G4933&gt;MDR_Rates!$B$2:$B$10)*((MDR_Rates!$C$2:$C$10="")+(G4933&lt;=MDR_Rates!$C$2:$C$10))*MDR_Rates!$D$2:$D$10))</f>
        <v>1.6</v>
      </c>
      <c r="W4933">
        <f t="shared" si="927"/>
        <v>172.75</v>
      </c>
      <c r="X4933">
        <f t="shared" si="928"/>
        <v>31.1</v>
      </c>
      <c r="Y4933">
        <f t="shared" si="929"/>
        <v>0</v>
      </c>
      <c r="Z4933">
        <f t="shared" si="930"/>
        <v>0</v>
      </c>
      <c r="AG4933" t="str">
        <f t="shared" si="931"/>
        <v/>
      </c>
      <c r="AI4933" t="str">
        <f t="shared" si="932"/>
        <v/>
      </c>
      <c r="AJ4933" t="str">
        <f t="shared" si="933"/>
        <v/>
      </c>
      <c r="AK4933" t="str">
        <f t="shared" si="934"/>
        <v>ORD26000081</v>
      </c>
      <c r="AL4933">
        <f>IF(E4933&lt;&gt;"CAPTURE","",COUNTIF(Orders!$H:$H,AK4933))</f>
        <v>1</v>
      </c>
      <c r="AP4933" t="str">
        <f t="shared" si="935"/>
        <v>Matched to Order</v>
      </c>
      <c r="AQ4933">
        <f>IF(COUNTIF($A$2:A4933,A4933)=1,1,0)</f>
        <v>1</v>
      </c>
    </row>
    <row r="4934" spans="1:43" x14ac:dyDescent="0.3">
      <c r="A4934" t="s">
        <v>17515</v>
      </c>
      <c r="C4934" t="s">
        <v>200</v>
      </c>
      <c r="D4934" s="1">
        <v>46292</v>
      </c>
      <c r="E4934" t="s">
        <v>11819</v>
      </c>
      <c r="F4934" t="s">
        <v>44</v>
      </c>
      <c r="G4934">
        <v>2998</v>
      </c>
      <c r="H4934">
        <v>50.97</v>
      </c>
      <c r="I4934">
        <v>9.17</v>
      </c>
      <c r="J4934">
        <v>2937.86</v>
      </c>
      <c r="K4934" s="1">
        <v>46294</v>
      </c>
      <c r="L4934" t="s">
        <v>17510</v>
      </c>
      <c r="M4934">
        <f t="shared" si="924"/>
        <v>1</v>
      </c>
      <c r="N4934">
        <f>COUNTIF(Orders!$A:$A,C4934)</f>
        <v>1</v>
      </c>
      <c r="P4934">
        <f>COUNTIF(Orders!$H:$H,UPPER(SUBSTITUTE(TRIM(C4934),"-","")))</f>
        <v>1</v>
      </c>
      <c r="R4934" t="str">
        <f t="shared" si="925"/>
        <v>Matched Order Reference</v>
      </c>
      <c r="S4934">
        <f t="shared" si="926"/>
        <v>1</v>
      </c>
      <c r="V4934" cm="1">
        <f t="array" ref="V4934">IF(E4934&lt;&gt;"CAPTURE",0,SUMPRODUCT((MDR_Rates!$A$2:$A$10=F4934)*(G4934&gt;MDR_Rates!$B$2:$B$10)*((MDR_Rates!$C$2:$C$10="")+(G4934&lt;=MDR_Rates!$C$2:$C$10))*MDR_Rates!$D$2:$D$10))</f>
        <v>1.7</v>
      </c>
      <c r="W4934">
        <f t="shared" si="927"/>
        <v>50.97</v>
      </c>
      <c r="X4934">
        <f t="shared" si="928"/>
        <v>9.17</v>
      </c>
      <c r="Y4934">
        <f t="shared" si="929"/>
        <v>0</v>
      </c>
      <c r="Z4934">
        <f t="shared" si="930"/>
        <v>0</v>
      </c>
      <c r="AG4934" t="str">
        <f t="shared" si="931"/>
        <v/>
      </c>
      <c r="AI4934" t="str">
        <f t="shared" si="932"/>
        <v/>
      </c>
      <c r="AJ4934" t="str">
        <f t="shared" si="933"/>
        <v/>
      </c>
      <c r="AK4934" t="str">
        <f t="shared" si="934"/>
        <v>ORD26000089</v>
      </c>
      <c r="AL4934">
        <f>IF(E4934&lt;&gt;"CAPTURE","",COUNTIF(Orders!$H:$H,AK4934))</f>
        <v>1</v>
      </c>
      <c r="AP4934" t="str">
        <f t="shared" si="935"/>
        <v>Matched to Order</v>
      </c>
      <c r="AQ4934">
        <f>IF(COUNTIF($A$2:A4934,A4934)=1,1,0)</f>
        <v>1</v>
      </c>
    </row>
    <row r="4935" spans="1:43" x14ac:dyDescent="0.3">
      <c r="A4935" t="s">
        <v>17516</v>
      </c>
      <c r="C4935" t="s">
        <v>292</v>
      </c>
      <c r="D4935" s="1">
        <v>46292</v>
      </c>
      <c r="E4935" t="s">
        <v>11819</v>
      </c>
      <c r="F4935" t="s">
        <v>9</v>
      </c>
      <c r="G4935">
        <v>2999</v>
      </c>
      <c r="H4935">
        <v>9</v>
      </c>
      <c r="I4935">
        <v>1.62</v>
      </c>
      <c r="J4935">
        <v>2988.38</v>
      </c>
      <c r="K4935" s="1">
        <v>46294</v>
      </c>
      <c r="L4935" t="s">
        <v>17510</v>
      </c>
      <c r="M4935">
        <f t="shared" si="924"/>
        <v>1</v>
      </c>
      <c r="N4935">
        <f>COUNTIF(Orders!$A:$A,C4935)</f>
        <v>1</v>
      </c>
      <c r="P4935">
        <f>COUNTIF(Orders!$H:$H,UPPER(SUBSTITUTE(TRIM(C4935),"-","")))</f>
        <v>1</v>
      </c>
      <c r="R4935" t="str">
        <f t="shared" si="925"/>
        <v>Matched Order Reference</v>
      </c>
      <c r="S4935">
        <f t="shared" si="926"/>
        <v>1</v>
      </c>
      <c r="V4935" cm="1">
        <f t="array" ref="V4935">IF(E4935&lt;&gt;"CAPTURE",0,SUMPRODUCT((MDR_Rates!$A$2:$A$10=F4935)*(G4935&gt;MDR_Rates!$B$2:$B$10)*((MDR_Rates!$C$2:$C$10="")+(G4935&lt;=MDR_Rates!$C$2:$C$10))*MDR_Rates!$D$2:$D$10))</f>
        <v>0.3</v>
      </c>
      <c r="W4935">
        <f t="shared" si="927"/>
        <v>9</v>
      </c>
      <c r="X4935">
        <f t="shared" si="928"/>
        <v>1.62</v>
      </c>
      <c r="Y4935">
        <f t="shared" si="929"/>
        <v>0</v>
      </c>
      <c r="Z4935">
        <f t="shared" si="930"/>
        <v>0</v>
      </c>
      <c r="AG4935" t="str">
        <f t="shared" si="931"/>
        <v/>
      </c>
      <c r="AI4935" t="str">
        <f t="shared" si="932"/>
        <v/>
      </c>
      <c r="AJ4935" t="str">
        <f t="shared" si="933"/>
        <v/>
      </c>
      <c r="AK4935" t="str">
        <f t="shared" si="934"/>
        <v>ORD26000135</v>
      </c>
      <c r="AL4935">
        <f>IF(E4935&lt;&gt;"CAPTURE","",COUNTIF(Orders!$H:$H,AK4935))</f>
        <v>1</v>
      </c>
      <c r="AP4935" t="str">
        <f t="shared" si="935"/>
        <v>Matched to Order</v>
      </c>
      <c r="AQ4935">
        <f>IF(COUNTIF($A$2:A4935,A4935)=1,1,0)</f>
        <v>1</v>
      </c>
    </row>
    <row r="4936" spans="1:43" x14ac:dyDescent="0.3">
      <c r="A4936" t="s">
        <v>17517</v>
      </c>
      <c r="C4936" t="s">
        <v>304</v>
      </c>
      <c r="D4936" s="1">
        <v>46292</v>
      </c>
      <c r="E4936" t="s">
        <v>11819</v>
      </c>
      <c r="F4936" t="s">
        <v>9</v>
      </c>
      <c r="G4936">
        <v>2098</v>
      </c>
      <c r="H4936">
        <v>6.29</v>
      </c>
      <c r="I4936">
        <v>1.1299999999999999</v>
      </c>
      <c r="J4936">
        <v>2090.58</v>
      </c>
      <c r="K4936" s="1">
        <v>46294</v>
      </c>
      <c r="L4936" t="s">
        <v>17510</v>
      </c>
      <c r="M4936">
        <f t="shared" si="924"/>
        <v>1</v>
      </c>
      <c r="N4936">
        <f>COUNTIF(Orders!$A:$A,C4936)</f>
        <v>1</v>
      </c>
      <c r="P4936">
        <f>COUNTIF(Orders!$H:$H,UPPER(SUBSTITUTE(TRIM(C4936),"-","")))</f>
        <v>1</v>
      </c>
      <c r="R4936" t="str">
        <f t="shared" si="925"/>
        <v>Matched Order Reference</v>
      </c>
      <c r="S4936">
        <f t="shared" si="926"/>
        <v>1</v>
      </c>
      <c r="V4936" cm="1">
        <f t="array" ref="V4936">IF(E4936&lt;&gt;"CAPTURE",0,SUMPRODUCT((MDR_Rates!$A$2:$A$10=F4936)*(G4936&gt;MDR_Rates!$B$2:$B$10)*((MDR_Rates!$C$2:$C$10="")+(G4936&lt;=MDR_Rates!$C$2:$C$10))*MDR_Rates!$D$2:$D$10))</f>
        <v>0.3</v>
      </c>
      <c r="W4936">
        <f t="shared" si="927"/>
        <v>6.29</v>
      </c>
      <c r="X4936">
        <f t="shared" si="928"/>
        <v>1.1299999999999999</v>
      </c>
      <c r="Y4936">
        <f t="shared" si="929"/>
        <v>0</v>
      </c>
      <c r="Z4936">
        <f t="shared" si="930"/>
        <v>0</v>
      </c>
      <c r="AG4936" t="str">
        <f t="shared" si="931"/>
        <v/>
      </c>
      <c r="AI4936" t="str">
        <f t="shared" si="932"/>
        <v/>
      </c>
      <c r="AJ4936" t="str">
        <f t="shared" si="933"/>
        <v/>
      </c>
      <c r="AK4936" t="str">
        <f t="shared" si="934"/>
        <v>ORD26000141</v>
      </c>
      <c r="AL4936">
        <f>IF(E4936&lt;&gt;"CAPTURE","",COUNTIF(Orders!$H:$H,AK4936))</f>
        <v>1</v>
      </c>
      <c r="AP4936" t="str">
        <f t="shared" si="935"/>
        <v>Matched to Order</v>
      </c>
      <c r="AQ4936">
        <f>IF(COUNTIF($A$2:A4936,A4936)=1,1,0)</f>
        <v>1</v>
      </c>
    </row>
    <row r="4937" spans="1:43" x14ac:dyDescent="0.3">
      <c r="A4937" t="s">
        <v>17518</v>
      </c>
      <c r="C4937" t="s">
        <v>17519</v>
      </c>
      <c r="D4937" s="1">
        <v>46292</v>
      </c>
      <c r="E4937" t="s">
        <v>11819</v>
      </c>
      <c r="F4937" t="s">
        <v>17</v>
      </c>
      <c r="G4937">
        <v>2397</v>
      </c>
      <c r="H4937">
        <v>38.35</v>
      </c>
      <c r="I4937">
        <v>6.9</v>
      </c>
      <c r="J4937">
        <v>2351.75</v>
      </c>
      <c r="K4937" s="1">
        <v>46294</v>
      </c>
      <c r="L4937" t="s">
        <v>17510</v>
      </c>
      <c r="M4937">
        <f t="shared" si="924"/>
        <v>1</v>
      </c>
      <c r="N4937">
        <f>COUNTIF(Orders!$A:$A,C4937)</f>
        <v>0</v>
      </c>
      <c r="P4937">
        <f>COUNTIF(Orders!$H:$H,UPPER(SUBSTITUTE(TRIM(C4937),"-","")))</f>
        <v>1</v>
      </c>
      <c r="R4937" t="str">
        <f t="shared" si="925"/>
        <v>Matched Order Reference</v>
      </c>
      <c r="S4937">
        <f t="shared" si="926"/>
        <v>1</v>
      </c>
      <c r="V4937" cm="1">
        <f t="array" ref="V4937">IF(E4937&lt;&gt;"CAPTURE",0,SUMPRODUCT((MDR_Rates!$A$2:$A$10=F4937)*(G4937&gt;MDR_Rates!$B$2:$B$10)*((MDR_Rates!$C$2:$C$10="")+(G4937&lt;=MDR_Rates!$C$2:$C$10))*MDR_Rates!$D$2:$D$10))</f>
        <v>1.6</v>
      </c>
      <c r="W4937">
        <f t="shared" si="927"/>
        <v>38.35</v>
      </c>
      <c r="X4937">
        <f t="shared" si="928"/>
        <v>6.9</v>
      </c>
      <c r="Y4937">
        <f t="shared" si="929"/>
        <v>0</v>
      </c>
      <c r="Z4937">
        <f t="shared" si="930"/>
        <v>0</v>
      </c>
      <c r="AG4937" t="str">
        <f t="shared" si="931"/>
        <v/>
      </c>
      <c r="AI4937" t="str">
        <f t="shared" si="932"/>
        <v/>
      </c>
      <c r="AJ4937" t="str">
        <f t="shared" si="933"/>
        <v/>
      </c>
      <c r="AK4937" t="str">
        <f t="shared" si="934"/>
        <v>ORD26000161</v>
      </c>
      <c r="AL4937">
        <f>IF(E4937&lt;&gt;"CAPTURE","",COUNTIF(Orders!$H:$H,AK4937))</f>
        <v>1</v>
      </c>
      <c r="AP4937" t="str">
        <f t="shared" si="935"/>
        <v>Matched to Order</v>
      </c>
      <c r="AQ4937">
        <f>IF(COUNTIF($A$2:A4937,A4937)=1,1,0)</f>
        <v>1</v>
      </c>
    </row>
    <row r="4938" spans="1:43" x14ac:dyDescent="0.3">
      <c r="A4938" t="s">
        <v>17520</v>
      </c>
      <c r="C4938" t="s">
        <v>17521</v>
      </c>
      <c r="D4938" s="1">
        <v>46292</v>
      </c>
      <c r="E4938" t="s">
        <v>11819</v>
      </c>
      <c r="F4938" t="s">
        <v>9</v>
      </c>
      <c r="G4938">
        <v>6797</v>
      </c>
      <c r="H4938">
        <v>20.39</v>
      </c>
      <c r="I4938">
        <v>3.67</v>
      </c>
      <c r="J4938">
        <v>6772.94</v>
      </c>
      <c r="K4938" s="1">
        <v>46294</v>
      </c>
      <c r="L4938" t="s">
        <v>17510</v>
      </c>
      <c r="M4938">
        <f t="shared" si="924"/>
        <v>1</v>
      </c>
      <c r="N4938">
        <f>COUNTIF(Orders!$A:$A,C4938)</f>
        <v>0</v>
      </c>
      <c r="P4938">
        <f>COUNTIF(Orders!$H:$H,UPPER(SUBSTITUTE(TRIM(C4938),"-","")))</f>
        <v>1</v>
      </c>
      <c r="R4938" t="str">
        <f t="shared" si="925"/>
        <v>Matched Order Reference</v>
      </c>
      <c r="S4938">
        <f t="shared" si="926"/>
        <v>1</v>
      </c>
      <c r="V4938" cm="1">
        <f t="array" ref="V4938">IF(E4938&lt;&gt;"CAPTURE",0,SUMPRODUCT((MDR_Rates!$A$2:$A$10=F4938)*(G4938&gt;MDR_Rates!$B$2:$B$10)*((MDR_Rates!$C$2:$C$10="")+(G4938&lt;=MDR_Rates!$C$2:$C$10))*MDR_Rates!$D$2:$D$10))</f>
        <v>0.3</v>
      </c>
      <c r="W4938">
        <f t="shared" si="927"/>
        <v>20.39</v>
      </c>
      <c r="X4938">
        <f t="shared" si="928"/>
        <v>3.67</v>
      </c>
      <c r="Y4938">
        <f t="shared" si="929"/>
        <v>0</v>
      </c>
      <c r="Z4938">
        <f t="shared" si="930"/>
        <v>0</v>
      </c>
      <c r="AG4938" t="str">
        <f t="shared" si="931"/>
        <v/>
      </c>
      <c r="AI4938" t="str">
        <f t="shared" si="932"/>
        <v/>
      </c>
      <c r="AJ4938" t="str">
        <f t="shared" si="933"/>
        <v/>
      </c>
      <c r="AK4938" t="str">
        <f t="shared" si="934"/>
        <v>ORD26000223</v>
      </c>
      <c r="AL4938">
        <f>IF(E4938&lt;&gt;"CAPTURE","",COUNTIF(Orders!$H:$H,AK4938))</f>
        <v>1</v>
      </c>
      <c r="AP4938" t="str">
        <f t="shared" si="935"/>
        <v>Matched to Order</v>
      </c>
      <c r="AQ4938">
        <f>IF(COUNTIF($A$2:A4938,A4938)=1,1,0)</f>
        <v>1</v>
      </c>
    </row>
    <row r="4939" spans="1:43" x14ac:dyDescent="0.3">
      <c r="A4939" t="s">
        <v>17522</v>
      </c>
      <c r="C4939" t="s">
        <v>506</v>
      </c>
      <c r="D4939" s="1">
        <v>46292</v>
      </c>
      <c r="E4939" t="s">
        <v>11819</v>
      </c>
      <c r="F4939" t="s">
        <v>44</v>
      </c>
      <c r="G4939">
        <v>948</v>
      </c>
      <c r="H4939">
        <v>18.010000000000002</v>
      </c>
      <c r="I4939">
        <v>3.24</v>
      </c>
      <c r="J4939">
        <v>926.75</v>
      </c>
      <c r="K4939" s="1">
        <v>46294</v>
      </c>
      <c r="L4939" t="s">
        <v>17510</v>
      </c>
      <c r="M4939">
        <f t="shared" si="924"/>
        <v>1</v>
      </c>
      <c r="N4939">
        <f>COUNTIF(Orders!$A:$A,C4939)</f>
        <v>1</v>
      </c>
      <c r="P4939">
        <f>COUNTIF(Orders!$H:$H,UPPER(SUBSTITUTE(TRIM(C4939),"-","")))</f>
        <v>1</v>
      </c>
      <c r="R4939" t="str">
        <f t="shared" si="925"/>
        <v>Matched Order Reference</v>
      </c>
      <c r="S4939">
        <f t="shared" si="926"/>
        <v>1</v>
      </c>
      <c r="V4939" cm="1">
        <f t="array" ref="V4939">IF(E4939&lt;&gt;"CAPTURE",0,SUMPRODUCT((MDR_Rates!$A$2:$A$10=F4939)*(G4939&gt;MDR_Rates!$B$2:$B$10)*((MDR_Rates!$C$2:$C$10="")+(G4939&lt;=MDR_Rates!$C$2:$C$10))*MDR_Rates!$D$2:$D$10))</f>
        <v>1.9</v>
      </c>
      <c r="W4939">
        <f t="shared" si="927"/>
        <v>18.010000000000002</v>
      </c>
      <c r="X4939">
        <f t="shared" si="928"/>
        <v>3.24</v>
      </c>
      <c r="Y4939">
        <f t="shared" si="929"/>
        <v>0</v>
      </c>
      <c r="Z4939">
        <f t="shared" si="930"/>
        <v>0</v>
      </c>
      <c r="AG4939" t="str">
        <f t="shared" si="931"/>
        <v/>
      </c>
      <c r="AI4939" t="str">
        <f t="shared" si="932"/>
        <v/>
      </c>
      <c r="AJ4939" t="str">
        <f t="shared" si="933"/>
        <v/>
      </c>
      <c r="AK4939" t="str">
        <f t="shared" si="934"/>
        <v>ORD26000242</v>
      </c>
      <c r="AL4939">
        <f>IF(E4939&lt;&gt;"CAPTURE","",COUNTIF(Orders!$H:$H,AK4939))</f>
        <v>1</v>
      </c>
      <c r="AP4939" t="str">
        <f t="shared" si="935"/>
        <v>Matched to Order</v>
      </c>
      <c r="AQ4939">
        <f>IF(COUNTIF($A$2:A4939,A4939)=1,1,0)</f>
        <v>1</v>
      </c>
    </row>
    <row r="4940" spans="1:43" x14ac:dyDescent="0.3">
      <c r="A4940" t="s">
        <v>17523</v>
      </c>
      <c r="C4940" t="s">
        <v>520</v>
      </c>
      <c r="D4940" s="1">
        <v>46292</v>
      </c>
      <c r="E4940" t="s">
        <v>11819</v>
      </c>
      <c r="F4940" t="s">
        <v>9</v>
      </c>
      <c r="G4940">
        <v>4298</v>
      </c>
      <c r="H4940">
        <v>12.89</v>
      </c>
      <c r="I4940">
        <v>2.3199999999999998</v>
      </c>
      <c r="J4940">
        <v>4282.79</v>
      </c>
      <c r="K4940" s="1">
        <v>46294</v>
      </c>
      <c r="L4940" t="s">
        <v>17510</v>
      </c>
      <c r="M4940">
        <f t="shared" si="924"/>
        <v>1</v>
      </c>
      <c r="N4940">
        <f>COUNTIF(Orders!$A:$A,C4940)</f>
        <v>1</v>
      </c>
      <c r="P4940">
        <f>COUNTIF(Orders!$H:$H,UPPER(SUBSTITUTE(TRIM(C4940),"-","")))</f>
        <v>1</v>
      </c>
      <c r="R4940" t="str">
        <f t="shared" si="925"/>
        <v>Matched Order Reference</v>
      </c>
      <c r="S4940">
        <f t="shared" si="926"/>
        <v>1</v>
      </c>
      <c r="V4940" cm="1">
        <f t="array" ref="V4940">IF(E4940&lt;&gt;"CAPTURE",0,SUMPRODUCT((MDR_Rates!$A$2:$A$10=F4940)*(G4940&gt;MDR_Rates!$B$2:$B$10)*((MDR_Rates!$C$2:$C$10="")+(G4940&lt;=MDR_Rates!$C$2:$C$10))*MDR_Rates!$D$2:$D$10))</f>
        <v>0.3</v>
      </c>
      <c r="W4940">
        <f t="shared" si="927"/>
        <v>12.89</v>
      </c>
      <c r="X4940">
        <f t="shared" si="928"/>
        <v>2.3199999999999998</v>
      </c>
      <c r="Y4940">
        <f t="shared" si="929"/>
        <v>0</v>
      </c>
      <c r="Z4940">
        <f t="shared" si="930"/>
        <v>0</v>
      </c>
      <c r="AG4940" t="str">
        <f t="shared" si="931"/>
        <v/>
      </c>
      <c r="AI4940" t="str">
        <f t="shared" si="932"/>
        <v/>
      </c>
      <c r="AJ4940" t="str">
        <f t="shared" si="933"/>
        <v/>
      </c>
      <c r="AK4940" t="str">
        <f t="shared" si="934"/>
        <v>ORD26000249</v>
      </c>
      <c r="AL4940">
        <f>IF(E4940&lt;&gt;"CAPTURE","",COUNTIF(Orders!$H:$H,AK4940))</f>
        <v>1</v>
      </c>
      <c r="AP4940" t="str">
        <f t="shared" si="935"/>
        <v>Matched to Order</v>
      </c>
      <c r="AQ4940">
        <f>IF(COUNTIF($A$2:A4940,A4940)=1,1,0)</f>
        <v>1</v>
      </c>
    </row>
    <row r="4941" spans="1:43" x14ac:dyDescent="0.3">
      <c r="A4941" t="s">
        <v>17524</v>
      </c>
      <c r="C4941" t="s">
        <v>532</v>
      </c>
      <c r="D4941" s="1">
        <v>46292</v>
      </c>
      <c r="E4941" t="s">
        <v>11819</v>
      </c>
      <c r="F4941" t="s">
        <v>44</v>
      </c>
      <c r="G4941">
        <v>13497</v>
      </c>
      <c r="H4941">
        <v>229.45</v>
      </c>
      <c r="I4941">
        <v>41.3</v>
      </c>
      <c r="J4941">
        <v>13226.25</v>
      </c>
      <c r="K4941" s="1">
        <v>46294</v>
      </c>
      <c r="L4941" t="s">
        <v>17510</v>
      </c>
      <c r="M4941">
        <f t="shared" si="924"/>
        <v>1</v>
      </c>
      <c r="N4941">
        <f>COUNTIF(Orders!$A:$A,C4941)</f>
        <v>1</v>
      </c>
      <c r="P4941">
        <f>COUNTIF(Orders!$H:$H,UPPER(SUBSTITUTE(TRIM(C4941),"-","")))</f>
        <v>1</v>
      </c>
      <c r="R4941" t="str">
        <f t="shared" si="925"/>
        <v>Matched Order Reference</v>
      </c>
      <c r="S4941">
        <f t="shared" si="926"/>
        <v>1</v>
      </c>
      <c r="V4941" cm="1">
        <f t="array" ref="V4941">IF(E4941&lt;&gt;"CAPTURE",0,SUMPRODUCT((MDR_Rates!$A$2:$A$10=F4941)*(G4941&gt;MDR_Rates!$B$2:$B$10)*((MDR_Rates!$C$2:$C$10="")+(G4941&lt;=MDR_Rates!$C$2:$C$10))*MDR_Rates!$D$2:$D$10))</f>
        <v>1.7</v>
      </c>
      <c r="W4941">
        <f t="shared" si="927"/>
        <v>229.45</v>
      </c>
      <c r="X4941">
        <f t="shared" si="928"/>
        <v>41.3</v>
      </c>
      <c r="Y4941">
        <f t="shared" si="929"/>
        <v>0</v>
      </c>
      <c r="Z4941">
        <f t="shared" si="930"/>
        <v>0</v>
      </c>
      <c r="AG4941" t="str">
        <f t="shared" si="931"/>
        <v/>
      </c>
      <c r="AI4941" t="str">
        <f t="shared" si="932"/>
        <v/>
      </c>
      <c r="AJ4941" t="str">
        <f t="shared" si="933"/>
        <v/>
      </c>
      <c r="AK4941" t="str">
        <f t="shared" si="934"/>
        <v>ORD26000255</v>
      </c>
      <c r="AL4941">
        <f>IF(E4941&lt;&gt;"CAPTURE","",COUNTIF(Orders!$H:$H,AK4941))</f>
        <v>1</v>
      </c>
      <c r="AP4941" t="str">
        <f t="shared" si="935"/>
        <v>Matched to Order</v>
      </c>
      <c r="AQ4941">
        <f>IF(COUNTIF($A$2:A4941,A4941)=1,1,0)</f>
        <v>1</v>
      </c>
    </row>
    <row r="4942" spans="1:43" x14ac:dyDescent="0.3">
      <c r="A4942" t="s">
        <v>17525</v>
      </c>
      <c r="C4942" t="s">
        <v>534</v>
      </c>
      <c r="D4942" s="1">
        <v>46292</v>
      </c>
      <c r="E4942" t="s">
        <v>11819</v>
      </c>
      <c r="F4942" t="s">
        <v>44</v>
      </c>
      <c r="G4942">
        <v>349</v>
      </c>
      <c r="H4942">
        <v>6.63</v>
      </c>
      <c r="I4942">
        <v>1.19</v>
      </c>
      <c r="J4942">
        <v>341.18</v>
      </c>
      <c r="K4942" s="1">
        <v>46294</v>
      </c>
      <c r="L4942" t="s">
        <v>17510</v>
      </c>
      <c r="M4942">
        <f t="shared" si="924"/>
        <v>1</v>
      </c>
      <c r="N4942">
        <f>COUNTIF(Orders!$A:$A,C4942)</f>
        <v>1</v>
      </c>
      <c r="P4942">
        <f>COUNTIF(Orders!$H:$H,UPPER(SUBSTITUTE(TRIM(C4942),"-","")))</f>
        <v>1</v>
      </c>
      <c r="R4942" t="str">
        <f t="shared" si="925"/>
        <v>Matched Order Reference</v>
      </c>
      <c r="S4942">
        <f t="shared" si="926"/>
        <v>1</v>
      </c>
      <c r="V4942" cm="1">
        <f t="array" ref="V4942">IF(E4942&lt;&gt;"CAPTURE",0,SUMPRODUCT((MDR_Rates!$A$2:$A$10=F4942)*(G4942&gt;MDR_Rates!$B$2:$B$10)*((MDR_Rates!$C$2:$C$10="")+(G4942&lt;=MDR_Rates!$C$2:$C$10))*MDR_Rates!$D$2:$D$10))</f>
        <v>1.9</v>
      </c>
      <c r="W4942">
        <f t="shared" si="927"/>
        <v>6.63</v>
      </c>
      <c r="X4942">
        <f t="shared" si="928"/>
        <v>1.19</v>
      </c>
      <c r="Y4942">
        <f t="shared" si="929"/>
        <v>0</v>
      </c>
      <c r="Z4942">
        <f t="shared" si="930"/>
        <v>0</v>
      </c>
      <c r="AG4942" t="str">
        <f t="shared" si="931"/>
        <v/>
      </c>
      <c r="AI4942" t="str">
        <f t="shared" si="932"/>
        <v/>
      </c>
      <c r="AJ4942" t="str">
        <f t="shared" si="933"/>
        <v/>
      </c>
      <c r="AK4942" t="str">
        <f t="shared" si="934"/>
        <v>ORD26000256</v>
      </c>
      <c r="AL4942">
        <f>IF(E4942&lt;&gt;"CAPTURE","",COUNTIF(Orders!$H:$H,AK4942))</f>
        <v>1</v>
      </c>
      <c r="AP4942" t="str">
        <f t="shared" si="935"/>
        <v>Matched to Order</v>
      </c>
      <c r="AQ4942">
        <f>IF(COUNTIF($A$2:A4942,A4942)=1,1,0)</f>
        <v>1</v>
      </c>
    </row>
    <row r="4943" spans="1:43" x14ac:dyDescent="0.3">
      <c r="A4943" t="s">
        <v>17526</v>
      </c>
      <c r="C4943" t="s">
        <v>574</v>
      </c>
      <c r="D4943" s="1">
        <v>46292</v>
      </c>
      <c r="E4943" t="s">
        <v>11819</v>
      </c>
      <c r="F4943" t="s">
        <v>9</v>
      </c>
      <c r="G4943">
        <v>1298</v>
      </c>
      <c r="H4943">
        <v>0</v>
      </c>
      <c r="I4943">
        <v>0</v>
      </c>
      <c r="J4943">
        <v>1298</v>
      </c>
      <c r="K4943" s="1">
        <v>46294</v>
      </c>
      <c r="L4943" t="s">
        <v>17510</v>
      </c>
      <c r="M4943">
        <f t="shared" si="924"/>
        <v>1</v>
      </c>
      <c r="N4943">
        <f>COUNTIF(Orders!$A:$A,C4943)</f>
        <v>1</v>
      </c>
      <c r="P4943">
        <f>COUNTIF(Orders!$H:$H,UPPER(SUBSTITUTE(TRIM(C4943),"-","")))</f>
        <v>1</v>
      </c>
      <c r="R4943" t="str">
        <f t="shared" si="925"/>
        <v>Matched Order Reference</v>
      </c>
      <c r="S4943">
        <f t="shared" si="926"/>
        <v>1</v>
      </c>
      <c r="V4943" cm="1">
        <f t="array" ref="V4943">IF(E4943&lt;&gt;"CAPTURE",0,SUMPRODUCT((MDR_Rates!$A$2:$A$10=F4943)*(G4943&gt;MDR_Rates!$B$2:$B$10)*((MDR_Rates!$C$2:$C$10="")+(G4943&lt;=MDR_Rates!$C$2:$C$10))*MDR_Rates!$D$2:$D$10))</f>
        <v>0</v>
      </c>
      <c r="W4943">
        <f t="shared" si="927"/>
        <v>0</v>
      </c>
      <c r="X4943">
        <f t="shared" si="928"/>
        <v>0</v>
      </c>
      <c r="Y4943">
        <f t="shared" si="929"/>
        <v>0</v>
      </c>
      <c r="Z4943">
        <f t="shared" si="930"/>
        <v>0</v>
      </c>
      <c r="AG4943" t="str">
        <f t="shared" si="931"/>
        <v/>
      </c>
      <c r="AI4943" t="str">
        <f t="shared" si="932"/>
        <v/>
      </c>
      <c r="AJ4943" t="str">
        <f t="shared" si="933"/>
        <v/>
      </c>
      <c r="AK4943" t="str">
        <f t="shared" si="934"/>
        <v>ORD26000276</v>
      </c>
      <c r="AL4943">
        <f>IF(E4943&lt;&gt;"CAPTURE","",COUNTIF(Orders!$H:$H,AK4943))</f>
        <v>1</v>
      </c>
      <c r="AP4943" t="str">
        <f t="shared" si="935"/>
        <v>Matched to Order</v>
      </c>
      <c r="AQ4943">
        <f>IF(COUNTIF($A$2:A4943,A4943)=1,1,0)</f>
        <v>1</v>
      </c>
    </row>
    <row r="4944" spans="1:43" x14ac:dyDescent="0.3">
      <c r="A4944" t="s">
        <v>17527</v>
      </c>
      <c r="C4944" t="s">
        <v>632</v>
      </c>
      <c r="D4944" s="1">
        <v>46292</v>
      </c>
      <c r="E4944" t="s">
        <v>11819</v>
      </c>
      <c r="F4944" t="s">
        <v>9</v>
      </c>
      <c r="G4944">
        <v>999</v>
      </c>
      <c r="H4944">
        <v>0</v>
      </c>
      <c r="I4944">
        <v>0</v>
      </c>
      <c r="J4944">
        <v>999</v>
      </c>
      <c r="K4944" s="1">
        <v>46294</v>
      </c>
      <c r="L4944" t="s">
        <v>17510</v>
      </c>
      <c r="M4944">
        <f t="shared" si="924"/>
        <v>1</v>
      </c>
      <c r="N4944">
        <f>COUNTIF(Orders!$A:$A,C4944)</f>
        <v>1</v>
      </c>
      <c r="P4944">
        <f>COUNTIF(Orders!$H:$H,UPPER(SUBSTITUTE(TRIM(C4944),"-","")))</f>
        <v>1</v>
      </c>
      <c r="R4944" t="str">
        <f t="shared" si="925"/>
        <v>Matched Order Reference</v>
      </c>
      <c r="S4944">
        <f t="shared" si="926"/>
        <v>1</v>
      </c>
      <c r="V4944" cm="1">
        <f t="array" ref="V4944">IF(E4944&lt;&gt;"CAPTURE",0,SUMPRODUCT((MDR_Rates!$A$2:$A$10=F4944)*(G4944&gt;MDR_Rates!$B$2:$B$10)*((MDR_Rates!$C$2:$C$10="")+(G4944&lt;=MDR_Rates!$C$2:$C$10))*MDR_Rates!$D$2:$D$10))</f>
        <v>0</v>
      </c>
      <c r="W4944">
        <f t="shared" si="927"/>
        <v>0</v>
      </c>
      <c r="X4944">
        <f t="shared" si="928"/>
        <v>0</v>
      </c>
      <c r="Y4944">
        <f t="shared" si="929"/>
        <v>0</v>
      </c>
      <c r="Z4944">
        <f t="shared" si="930"/>
        <v>0</v>
      </c>
      <c r="AG4944" t="str">
        <f t="shared" si="931"/>
        <v/>
      </c>
      <c r="AI4944" t="str">
        <f t="shared" si="932"/>
        <v/>
      </c>
      <c r="AJ4944" t="str">
        <f t="shared" si="933"/>
        <v/>
      </c>
      <c r="AK4944" t="str">
        <f t="shared" si="934"/>
        <v>ORD26000305</v>
      </c>
      <c r="AL4944">
        <f>IF(E4944&lt;&gt;"CAPTURE","",COUNTIF(Orders!$H:$H,AK4944))</f>
        <v>1</v>
      </c>
      <c r="AP4944" t="str">
        <f t="shared" si="935"/>
        <v>Matched to Order</v>
      </c>
      <c r="AQ4944">
        <f>IF(COUNTIF($A$2:A4944,A4944)=1,1,0)</f>
        <v>1</v>
      </c>
    </row>
    <row r="4945" spans="1:43" x14ac:dyDescent="0.3">
      <c r="A4945" t="s">
        <v>17528</v>
      </c>
      <c r="C4945" t="s">
        <v>820</v>
      </c>
      <c r="D4945" s="1">
        <v>46292</v>
      </c>
      <c r="E4945" t="s">
        <v>11819</v>
      </c>
      <c r="F4945" t="s">
        <v>9</v>
      </c>
      <c r="G4945">
        <v>6298</v>
      </c>
      <c r="H4945">
        <v>18.89</v>
      </c>
      <c r="I4945">
        <v>3.4</v>
      </c>
      <c r="J4945">
        <v>6275.71</v>
      </c>
      <c r="K4945" s="1">
        <v>46294</v>
      </c>
      <c r="L4945" t="s">
        <v>17510</v>
      </c>
      <c r="M4945">
        <f t="shared" si="924"/>
        <v>1</v>
      </c>
      <c r="N4945">
        <f>COUNTIF(Orders!$A:$A,C4945)</f>
        <v>1</v>
      </c>
      <c r="P4945">
        <f>COUNTIF(Orders!$H:$H,UPPER(SUBSTITUTE(TRIM(C4945),"-","")))</f>
        <v>1</v>
      </c>
      <c r="R4945" t="str">
        <f t="shared" si="925"/>
        <v>Matched Order Reference</v>
      </c>
      <c r="S4945">
        <f t="shared" si="926"/>
        <v>1</v>
      </c>
      <c r="V4945" cm="1">
        <f t="array" ref="V4945">IF(E4945&lt;&gt;"CAPTURE",0,SUMPRODUCT((MDR_Rates!$A$2:$A$10=F4945)*(G4945&gt;MDR_Rates!$B$2:$B$10)*((MDR_Rates!$C$2:$C$10="")+(G4945&lt;=MDR_Rates!$C$2:$C$10))*MDR_Rates!$D$2:$D$10))</f>
        <v>0.3</v>
      </c>
      <c r="W4945">
        <f t="shared" si="927"/>
        <v>18.89</v>
      </c>
      <c r="X4945">
        <f t="shared" si="928"/>
        <v>3.4</v>
      </c>
      <c r="Y4945">
        <f t="shared" si="929"/>
        <v>0</v>
      </c>
      <c r="Z4945">
        <f t="shared" si="930"/>
        <v>0</v>
      </c>
      <c r="AG4945" t="str">
        <f t="shared" si="931"/>
        <v/>
      </c>
      <c r="AI4945" t="str">
        <f t="shared" si="932"/>
        <v/>
      </c>
      <c r="AJ4945" t="str">
        <f t="shared" si="933"/>
        <v/>
      </c>
      <c r="AK4945" t="str">
        <f t="shared" si="934"/>
        <v>ORD26000399</v>
      </c>
      <c r="AL4945">
        <f>IF(E4945&lt;&gt;"CAPTURE","",COUNTIF(Orders!$H:$H,AK4945))</f>
        <v>1</v>
      </c>
      <c r="AP4945" t="str">
        <f t="shared" si="935"/>
        <v>Matched to Order</v>
      </c>
      <c r="AQ4945">
        <f>IF(COUNTIF($A$2:A4945,A4945)=1,1,0)</f>
        <v>1</v>
      </c>
    </row>
    <row r="4946" spans="1:43" x14ac:dyDescent="0.3">
      <c r="A4946" t="s">
        <v>17529</v>
      </c>
      <c r="C4946" t="s">
        <v>944</v>
      </c>
      <c r="D4946" s="1">
        <v>46292</v>
      </c>
      <c r="E4946" t="s">
        <v>11819</v>
      </c>
      <c r="F4946" t="s">
        <v>9</v>
      </c>
      <c r="G4946">
        <v>1499</v>
      </c>
      <c r="H4946">
        <v>0</v>
      </c>
      <c r="I4946">
        <v>0</v>
      </c>
      <c r="J4946">
        <v>1499</v>
      </c>
      <c r="K4946" s="1">
        <v>46294</v>
      </c>
      <c r="L4946" t="s">
        <v>17510</v>
      </c>
      <c r="M4946">
        <f t="shared" si="924"/>
        <v>1</v>
      </c>
      <c r="N4946">
        <f>COUNTIF(Orders!$A:$A,C4946)</f>
        <v>1</v>
      </c>
      <c r="P4946">
        <f>COUNTIF(Orders!$H:$H,UPPER(SUBSTITUTE(TRIM(C4946),"-","")))</f>
        <v>1</v>
      </c>
      <c r="R4946" t="str">
        <f t="shared" si="925"/>
        <v>Matched Order Reference</v>
      </c>
      <c r="S4946">
        <f t="shared" si="926"/>
        <v>1</v>
      </c>
      <c r="V4946" cm="1">
        <f t="array" ref="V4946">IF(E4946&lt;&gt;"CAPTURE",0,SUMPRODUCT((MDR_Rates!$A$2:$A$10=F4946)*(G4946&gt;MDR_Rates!$B$2:$B$10)*((MDR_Rates!$C$2:$C$10="")+(G4946&lt;=MDR_Rates!$C$2:$C$10))*MDR_Rates!$D$2:$D$10))</f>
        <v>0</v>
      </c>
      <c r="W4946">
        <f t="shared" si="927"/>
        <v>0</v>
      </c>
      <c r="X4946">
        <f t="shared" si="928"/>
        <v>0</v>
      </c>
      <c r="Y4946">
        <f t="shared" si="929"/>
        <v>0</v>
      </c>
      <c r="Z4946">
        <f t="shared" si="930"/>
        <v>0</v>
      </c>
      <c r="AG4946" t="str">
        <f t="shared" si="931"/>
        <v/>
      </c>
      <c r="AI4946" t="str">
        <f t="shared" si="932"/>
        <v/>
      </c>
      <c r="AJ4946" t="str">
        <f t="shared" si="933"/>
        <v/>
      </c>
      <c r="AK4946" t="str">
        <f t="shared" si="934"/>
        <v>ORD26000461</v>
      </c>
      <c r="AL4946">
        <f>IF(E4946&lt;&gt;"CAPTURE","",COUNTIF(Orders!$H:$H,AK4946))</f>
        <v>1</v>
      </c>
      <c r="AP4946" t="str">
        <f t="shared" si="935"/>
        <v>Matched to Order</v>
      </c>
      <c r="AQ4946">
        <f>IF(COUNTIF($A$2:A4946,A4946)=1,1,0)</f>
        <v>1</v>
      </c>
    </row>
    <row r="4947" spans="1:43" x14ac:dyDescent="0.3">
      <c r="A4947" t="s">
        <v>17530</v>
      </c>
      <c r="C4947" t="s">
        <v>979</v>
      </c>
      <c r="D4947" s="1">
        <v>46292</v>
      </c>
      <c r="E4947" t="s">
        <v>11819</v>
      </c>
      <c r="F4947" t="s">
        <v>9</v>
      </c>
      <c r="G4947">
        <v>1598</v>
      </c>
      <c r="H4947">
        <v>0</v>
      </c>
      <c r="I4947">
        <v>0</v>
      </c>
      <c r="J4947">
        <v>1598</v>
      </c>
      <c r="K4947" s="1">
        <v>46294</v>
      </c>
      <c r="L4947" t="s">
        <v>17510</v>
      </c>
      <c r="M4947">
        <f t="shared" si="924"/>
        <v>1</v>
      </c>
      <c r="N4947">
        <f>COUNTIF(Orders!$A:$A,C4947)</f>
        <v>1</v>
      </c>
      <c r="P4947">
        <f>COUNTIF(Orders!$H:$H,UPPER(SUBSTITUTE(TRIM(C4947),"-","")))</f>
        <v>1</v>
      </c>
      <c r="R4947" t="str">
        <f t="shared" si="925"/>
        <v>Matched Order Reference</v>
      </c>
      <c r="S4947">
        <f t="shared" si="926"/>
        <v>1</v>
      </c>
      <c r="V4947" cm="1">
        <f t="array" ref="V4947">IF(E4947&lt;&gt;"CAPTURE",0,SUMPRODUCT((MDR_Rates!$A$2:$A$10=F4947)*(G4947&gt;MDR_Rates!$B$2:$B$10)*((MDR_Rates!$C$2:$C$10="")+(G4947&lt;=MDR_Rates!$C$2:$C$10))*MDR_Rates!$D$2:$D$10))</f>
        <v>0</v>
      </c>
      <c r="W4947">
        <f t="shared" si="927"/>
        <v>0</v>
      </c>
      <c r="X4947">
        <f t="shared" si="928"/>
        <v>0</v>
      </c>
      <c r="Y4947">
        <f t="shared" si="929"/>
        <v>0</v>
      </c>
      <c r="Z4947">
        <f t="shared" si="930"/>
        <v>0</v>
      </c>
      <c r="AG4947" t="str">
        <f t="shared" si="931"/>
        <v/>
      </c>
      <c r="AI4947" t="str">
        <f t="shared" si="932"/>
        <v/>
      </c>
      <c r="AJ4947" t="str">
        <f t="shared" si="933"/>
        <v/>
      </c>
      <c r="AK4947" t="str">
        <f t="shared" si="934"/>
        <v>ORD26000479</v>
      </c>
      <c r="AL4947">
        <f>IF(E4947&lt;&gt;"CAPTURE","",COUNTIF(Orders!$H:$H,AK4947))</f>
        <v>1</v>
      </c>
      <c r="AP4947" t="str">
        <f t="shared" si="935"/>
        <v>Matched to Order</v>
      </c>
      <c r="AQ4947">
        <f>IF(COUNTIF($A$2:A4947,A4947)=1,1,0)</f>
        <v>1</v>
      </c>
    </row>
    <row r="4948" spans="1:43" x14ac:dyDescent="0.3">
      <c r="A4948" t="s">
        <v>17531</v>
      </c>
      <c r="C4948" t="s">
        <v>17532</v>
      </c>
      <c r="D4948" s="1">
        <v>46292</v>
      </c>
      <c r="E4948" t="s">
        <v>11819</v>
      </c>
      <c r="F4948" t="s">
        <v>9</v>
      </c>
      <c r="G4948">
        <v>4297</v>
      </c>
      <c r="H4948">
        <v>12.89</v>
      </c>
      <c r="I4948">
        <v>2.3199999999999998</v>
      </c>
      <c r="J4948">
        <v>4281.79</v>
      </c>
      <c r="K4948" s="1">
        <v>46294</v>
      </c>
      <c r="L4948" t="s">
        <v>17510</v>
      </c>
      <c r="M4948">
        <f t="shared" si="924"/>
        <v>1</v>
      </c>
      <c r="N4948">
        <f>COUNTIF(Orders!$A:$A,C4948)</f>
        <v>0</v>
      </c>
      <c r="P4948">
        <f>COUNTIF(Orders!$H:$H,UPPER(SUBSTITUTE(TRIM(C4948),"-","")))</f>
        <v>1</v>
      </c>
      <c r="R4948" t="str">
        <f t="shared" si="925"/>
        <v>Matched Order Reference</v>
      </c>
      <c r="S4948">
        <f t="shared" si="926"/>
        <v>1</v>
      </c>
      <c r="V4948" cm="1">
        <f t="array" ref="V4948">IF(E4948&lt;&gt;"CAPTURE",0,SUMPRODUCT((MDR_Rates!$A$2:$A$10=F4948)*(G4948&gt;MDR_Rates!$B$2:$B$10)*((MDR_Rates!$C$2:$C$10="")+(G4948&lt;=MDR_Rates!$C$2:$C$10))*MDR_Rates!$D$2:$D$10))</f>
        <v>0.3</v>
      </c>
      <c r="W4948">
        <f t="shared" si="927"/>
        <v>12.89</v>
      </c>
      <c r="X4948">
        <f t="shared" si="928"/>
        <v>2.3199999999999998</v>
      </c>
      <c r="Y4948">
        <f t="shared" si="929"/>
        <v>0</v>
      </c>
      <c r="Z4948">
        <f t="shared" si="930"/>
        <v>0</v>
      </c>
      <c r="AG4948" t="str">
        <f t="shared" si="931"/>
        <v/>
      </c>
      <c r="AI4948" t="str">
        <f t="shared" si="932"/>
        <v/>
      </c>
      <c r="AJ4948" t="str">
        <f t="shared" si="933"/>
        <v/>
      </c>
      <c r="AK4948" t="str">
        <f t="shared" si="934"/>
        <v>ORD26000504</v>
      </c>
      <c r="AL4948">
        <f>IF(E4948&lt;&gt;"CAPTURE","",COUNTIF(Orders!$H:$H,AK4948))</f>
        <v>1</v>
      </c>
      <c r="AP4948" t="str">
        <f t="shared" si="935"/>
        <v>Matched to Order</v>
      </c>
      <c r="AQ4948">
        <f>IF(COUNTIF($A$2:A4948,A4948)=1,1,0)</f>
        <v>1</v>
      </c>
    </row>
    <row r="4949" spans="1:43" x14ac:dyDescent="0.3">
      <c r="A4949" t="s">
        <v>17533</v>
      </c>
      <c r="C4949" t="s">
        <v>1095</v>
      </c>
      <c r="D4949" s="1">
        <v>46292</v>
      </c>
      <c r="E4949" t="s">
        <v>11819</v>
      </c>
      <c r="F4949" t="s">
        <v>17</v>
      </c>
      <c r="G4949">
        <v>6298</v>
      </c>
      <c r="H4949">
        <v>100.77</v>
      </c>
      <c r="I4949">
        <v>18.14</v>
      </c>
      <c r="J4949">
        <v>6179.09</v>
      </c>
      <c r="K4949" s="1">
        <v>46294</v>
      </c>
      <c r="L4949" t="s">
        <v>17510</v>
      </c>
      <c r="M4949">
        <f t="shared" si="924"/>
        <v>1</v>
      </c>
      <c r="N4949">
        <f>COUNTIF(Orders!$A:$A,C4949)</f>
        <v>1</v>
      </c>
      <c r="P4949">
        <f>COUNTIF(Orders!$H:$H,UPPER(SUBSTITUTE(TRIM(C4949),"-","")))</f>
        <v>1</v>
      </c>
      <c r="R4949" t="str">
        <f t="shared" si="925"/>
        <v>Matched Order Reference</v>
      </c>
      <c r="S4949">
        <f t="shared" si="926"/>
        <v>1</v>
      </c>
      <c r="V4949" cm="1">
        <f t="array" ref="V4949">IF(E4949&lt;&gt;"CAPTURE",0,SUMPRODUCT((MDR_Rates!$A$2:$A$10=F4949)*(G4949&gt;MDR_Rates!$B$2:$B$10)*((MDR_Rates!$C$2:$C$10="")+(G4949&lt;=MDR_Rates!$C$2:$C$10))*MDR_Rates!$D$2:$D$10))</f>
        <v>1.6</v>
      </c>
      <c r="W4949">
        <f t="shared" si="927"/>
        <v>100.77</v>
      </c>
      <c r="X4949">
        <f t="shared" si="928"/>
        <v>18.14</v>
      </c>
      <c r="Y4949">
        <f t="shared" si="929"/>
        <v>0</v>
      </c>
      <c r="Z4949">
        <f t="shared" si="930"/>
        <v>0</v>
      </c>
      <c r="AG4949" t="str">
        <f t="shared" si="931"/>
        <v/>
      </c>
      <c r="AI4949" t="str">
        <f t="shared" si="932"/>
        <v/>
      </c>
      <c r="AJ4949" t="str">
        <f t="shared" si="933"/>
        <v/>
      </c>
      <c r="AK4949" t="str">
        <f t="shared" si="934"/>
        <v>ORD26000537</v>
      </c>
      <c r="AL4949">
        <f>IF(E4949&lt;&gt;"CAPTURE","",COUNTIF(Orders!$H:$H,AK4949))</f>
        <v>1</v>
      </c>
      <c r="AP4949" t="str">
        <f t="shared" si="935"/>
        <v>Matched to Order</v>
      </c>
      <c r="AQ4949">
        <f>IF(COUNTIF($A$2:A4949,A4949)=1,1,0)</f>
        <v>1</v>
      </c>
    </row>
    <row r="4950" spans="1:43" x14ac:dyDescent="0.3">
      <c r="A4950" t="s">
        <v>17534</v>
      </c>
      <c r="C4950" t="s">
        <v>1149</v>
      </c>
      <c r="D4950" s="1">
        <v>46292</v>
      </c>
      <c r="E4950" t="s">
        <v>11819</v>
      </c>
      <c r="F4950" t="s">
        <v>9</v>
      </c>
      <c r="G4950">
        <v>3798</v>
      </c>
      <c r="H4950">
        <v>11.39</v>
      </c>
      <c r="I4950">
        <v>2.0499999999999998</v>
      </c>
      <c r="J4950">
        <v>3784.56</v>
      </c>
      <c r="K4950" s="1">
        <v>46294</v>
      </c>
      <c r="L4950" t="s">
        <v>17510</v>
      </c>
      <c r="M4950">
        <f t="shared" si="924"/>
        <v>1</v>
      </c>
      <c r="N4950">
        <f>COUNTIF(Orders!$A:$A,C4950)</f>
        <v>1</v>
      </c>
      <c r="P4950">
        <f>COUNTIF(Orders!$H:$H,UPPER(SUBSTITUTE(TRIM(C4950),"-","")))</f>
        <v>1</v>
      </c>
      <c r="R4950" t="str">
        <f t="shared" si="925"/>
        <v>Matched Order Reference</v>
      </c>
      <c r="S4950">
        <f t="shared" si="926"/>
        <v>1</v>
      </c>
      <c r="V4950" cm="1">
        <f t="array" ref="V4950">IF(E4950&lt;&gt;"CAPTURE",0,SUMPRODUCT((MDR_Rates!$A$2:$A$10=F4950)*(G4950&gt;MDR_Rates!$B$2:$B$10)*((MDR_Rates!$C$2:$C$10="")+(G4950&lt;=MDR_Rates!$C$2:$C$10))*MDR_Rates!$D$2:$D$10))</f>
        <v>0.3</v>
      </c>
      <c r="W4950">
        <f t="shared" si="927"/>
        <v>11.39</v>
      </c>
      <c r="X4950">
        <f t="shared" si="928"/>
        <v>2.0499999999999998</v>
      </c>
      <c r="Y4950">
        <f t="shared" si="929"/>
        <v>0</v>
      </c>
      <c r="Z4950">
        <f t="shared" si="930"/>
        <v>0</v>
      </c>
      <c r="AG4950" t="str">
        <f t="shared" si="931"/>
        <v/>
      </c>
      <c r="AI4950" t="str">
        <f t="shared" si="932"/>
        <v/>
      </c>
      <c r="AJ4950" t="str">
        <f t="shared" si="933"/>
        <v/>
      </c>
      <c r="AK4950" t="str">
        <f t="shared" si="934"/>
        <v>ORD26000564</v>
      </c>
      <c r="AL4950">
        <f>IF(E4950&lt;&gt;"CAPTURE","",COUNTIF(Orders!$H:$H,AK4950))</f>
        <v>1</v>
      </c>
      <c r="AP4950" t="str">
        <f t="shared" si="935"/>
        <v>Matched to Order</v>
      </c>
      <c r="AQ4950">
        <f>IF(COUNTIF($A$2:A4950,A4950)=1,1,0)</f>
        <v>1</v>
      </c>
    </row>
    <row r="4951" spans="1:43" x14ac:dyDescent="0.3">
      <c r="A4951" t="s">
        <v>17535</v>
      </c>
      <c r="C4951" t="s">
        <v>1169</v>
      </c>
      <c r="D4951" s="1">
        <v>46292</v>
      </c>
      <c r="E4951" t="s">
        <v>11819</v>
      </c>
      <c r="F4951" t="s">
        <v>9</v>
      </c>
      <c r="G4951">
        <v>999</v>
      </c>
      <c r="H4951">
        <v>0</v>
      </c>
      <c r="I4951">
        <v>0</v>
      </c>
      <c r="J4951">
        <v>999</v>
      </c>
      <c r="K4951" s="1">
        <v>46294</v>
      </c>
      <c r="L4951" t="s">
        <v>17510</v>
      </c>
      <c r="M4951">
        <f t="shared" si="924"/>
        <v>1</v>
      </c>
      <c r="N4951">
        <f>COUNTIF(Orders!$A:$A,C4951)</f>
        <v>1</v>
      </c>
      <c r="P4951">
        <f>COUNTIF(Orders!$H:$H,UPPER(SUBSTITUTE(TRIM(C4951),"-","")))</f>
        <v>1</v>
      </c>
      <c r="R4951" t="str">
        <f t="shared" si="925"/>
        <v>Matched Order Reference</v>
      </c>
      <c r="S4951">
        <f t="shared" si="926"/>
        <v>1</v>
      </c>
      <c r="V4951" cm="1">
        <f t="array" ref="V4951">IF(E4951&lt;&gt;"CAPTURE",0,SUMPRODUCT((MDR_Rates!$A$2:$A$10=F4951)*(G4951&gt;MDR_Rates!$B$2:$B$10)*((MDR_Rates!$C$2:$C$10="")+(G4951&lt;=MDR_Rates!$C$2:$C$10))*MDR_Rates!$D$2:$D$10))</f>
        <v>0</v>
      </c>
      <c r="W4951">
        <f t="shared" si="927"/>
        <v>0</v>
      </c>
      <c r="X4951">
        <f t="shared" si="928"/>
        <v>0</v>
      </c>
      <c r="Y4951">
        <f t="shared" si="929"/>
        <v>0</v>
      </c>
      <c r="Z4951">
        <f t="shared" si="930"/>
        <v>0</v>
      </c>
      <c r="AG4951" t="str">
        <f t="shared" si="931"/>
        <v/>
      </c>
      <c r="AI4951" t="str">
        <f t="shared" si="932"/>
        <v/>
      </c>
      <c r="AJ4951" t="str">
        <f t="shared" si="933"/>
        <v/>
      </c>
      <c r="AK4951" t="str">
        <f t="shared" si="934"/>
        <v>ORD26000574</v>
      </c>
      <c r="AL4951">
        <f>IF(E4951&lt;&gt;"CAPTURE","",COUNTIF(Orders!$H:$H,AK4951))</f>
        <v>1</v>
      </c>
      <c r="AP4951" t="str">
        <f t="shared" si="935"/>
        <v>Matched to Order</v>
      </c>
      <c r="AQ4951">
        <f>IF(COUNTIF($A$2:A4951,A4951)=1,1,0)</f>
        <v>1</v>
      </c>
    </row>
    <row r="4952" spans="1:43" x14ac:dyDescent="0.3">
      <c r="A4952" t="s">
        <v>17536</v>
      </c>
      <c r="C4952" t="s">
        <v>1224</v>
      </c>
      <c r="D4952" s="1">
        <v>46292</v>
      </c>
      <c r="E4952" t="s">
        <v>11819</v>
      </c>
      <c r="F4952" t="s">
        <v>9</v>
      </c>
      <c r="G4952">
        <v>499</v>
      </c>
      <c r="H4952">
        <v>0</v>
      </c>
      <c r="I4952">
        <v>0</v>
      </c>
      <c r="J4952">
        <v>499</v>
      </c>
      <c r="K4952" s="1">
        <v>46294</v>
      </c>
      <c r="L4952" t="s">
        <v>17510</v>
      </c>
      <c r="M4952">
        <f t="shared" si="924"/>
        <v>1</v>
      </c>
      <c r="N4952">
        <f>COUNTIF(Orders!$A:$A,C4952)</f>
        <v>1</v>
      </c>
      <c r="P4952">
        <f>COUNTIF(Orders!$H:$H,UPPER(SUBSTITUTE(TRIM(C4952),"-","")))</f>
        <v>1</v>
      </c>
      <c r="R4952" t="str">
        <f t="shared" si="925"/>
        <v>Matched Order Reference</v>
      </c>
      <c r="S4952">
        <f t="shared" si="926"/>
        <v>1</v>
      </c>
      <c r="V4952" cm="1">
        <f t="array" ref="V4952">IF(E4952&lt;&gt;"CAPTURE",0,SUMPRODUCT((MDR_Rates!$A$2:$A$10=F4952)*(G4952&gt;MDR_Rates!$B$2:$B$10)*((MDR_Rates!$C$2:$C$10="")+(G4952&lt;=MDR_Rates!$C$2:$C$10))*MDR_Rates!$D$2:$D$10))</f>
        <v>0</v>
      </c>
      <c r="W4952">
        <f t="shared" si="927"/>
        <v>0</v>
      </c>
      <c r="X4952">
        <f t="shared" si="928"/>
        <v>0</v>
      </c>
      <c r="Y4952">
        <f t="shared" si="929"/>
        <v>0</v>
      </c>
      <c r="Z4952">
        <f t="shared" si="930"/>
        <v>0</v>
      </c>
      <c r="AG4952" t="str">
        <f t="shared" si="931"/>
        <v/>
      </c>
      <c r="AI4952" t="str">
        <f t="shared" si="932"/>
        <v/>
      </c>
      <c r="AJ4952" t="str">
        <f t="shared" si="933"/>
        <v/>
      </c>
      <c r="AK4952" t="str">
        <f t="shared" si="934"/>
        <v>ORD26000602</v>
      </c>
      <c r="AL4952">
        <f>IF(E4952&lt;&gt;"CAPTURE","",COUNTIF(Orders!$H:$H,AK4952))</f>
        <v>1</v>
      </c>
      <c r="AP4952" t="str">
        <f t="shared" si="935"/>
        <v>Matched to Order</v>
      </c>
      <c r="AQ4952">
        <f>IF(COUNTIF($A$2:A4952,A4952)=1,1,0)</f>
        <v>1</v>
      </c>
    </row>
    <row r="4953" spans="1:43" x14ac:dyDescent="0.3">
      <c r="A4953" t="s">
        <v>17537</v>
      </c>
      <c r="C4953" t="s">
        <v>1254</v>
      </c>
      <c r="D4953" s="1">
        <v>46292</v>
      </c>
      <c r="E4953" t="s">
        <v>11819</v>
      </c>
      <c r="F4953" t="s">
        <v>9</v>
      </c>
      <c r="G4953">
        <v>7999</v>
      </c>
      <c r="H4953">
        <v>24</v>
      </c>
      <c r="I4953">
        <v>4.32</v>
      </c>
      <c r="J4953">
        <v>7970.68</v>
      </c>
      <c r="K4953" s="1">
        <v>46294</v>
      </c>
      <c r="L4953" t="s">
        <v>17510</v>
      </c>
      <c r="M4953">
        <f t="shared" si="924"/>
        <v>1</v>
      </c>
      <c r="N4953">
        <f>COUNTIF(Orders!$A:$A,C4953)</f>
        <v>1</v>
      </c>
      <c r="P4953">
        <f>COUNTIF(Orders!$H:$H,UPPER(SUBSTITUTE(TRIM(C4953),"-","")))</f>
        <v>1</v>
      </c>
      <c r="R4953" t="str">
        <f t="shared" si="925"/>
        <v>Matched Order Reference</v>
      </c>
      <c r="S4953">
        <f t="shared" si="926"/>
        <v>1</v>
      </c>
      <c r="V4953" cm="1">
        <f t="array" ref="V4953">IF(E4953&lt;&gt;"CAPTURE",0,SUMPRODUCT((MDR_Rates!$A$2:$A$10=F4953)*(G4953&gt;MDR_Rates!$B$2:$B$10)*((MDR_Rates!$C$2:$C$10="")+(G4953&lt;=MDR_Rates!$C$2:$C$10))*MDR_Rates!$D$2:$D$10))</f>
        <v>0.3</v>
      </c>
      <c r="W4953">
        <f t="shared" si="927"/>
        <v>24</v>
      </c>
      <c r="X4953">
        <f t="shared" si="928"/>
        <v>4.32</v>
      </c>
      <c r="Y4953">
        <f t="shared" si="929"/>
        <v>0</v>
      </c>
      <c r="Z4953">
        <f t="shared" si="930"/>
        <v>0</v>
      </c>
      <c r="AG4953" t="str">
        <f t="shared" si="931"/>
        <v/>
      </c>
      <c r="AI4953" t="str">
        <f t="shared" si="932"/>
        <v/>
      </c>
      <c r="AJ4953" t="str">
        <f t="shared" si="933"/>
        <v/>
      </c>
      <c r="AK4953" t="str">
        <f t="shared" si="934"/>
        <v>ORD26000617</v>
      </c>
      <c r="AL4953">
        <f>IF(E4953&lt;&gt;"CAPTURE","",COUNTIF(Orders!$H:$H,AK4953))</f>
        <v>1</v>
      </c>
      <c r="AP4953" t="str">
        <f t="shared" si="935"/>
        <v>Matched to Order</v>
      </c>
      <c r="AQ4953">
        <f>IF(COUNTIF($A$2:A4953,A4953)=1,1,0)</f>
        <v>1</v>
      </c>
    </row>
    <row r="4954" spans="1:43" x14ac:dyDescent="0.3">
      <c r="A4954" t="s">
        <v>17538</v>
      </c>
      <c r="C4954" t="s">
        <v>17539</v>
      </c>
      <c r="D4954" s="1">
        <v>46292</v>
      </c>
      <c r="E4954" t="s">
        <v>11819</v>
      </c>
      <c r="F4954" t="s">
        <v>9</v>
      </c>
      <c r="G4954">
        <v>2499</v>
      </c>
      <c r="H4954">
        <v>7.5</v>
      </c>
      <c r="I4954">
        <v>1.35</v>
      </c>
      <c r="J4954">
        <v>2490.15</v>
      </c>
      <c r="K4954" s="1">
        <v>46294</v>
      </c>
      <c r="L4954" t="s">
        <v>17510</v>
      </c>
      <c r="M4954">
        <f t="shared" si="924"/>
        <v>1</v>
      </c>
      <c r="N4954">
        <f>COUNTIF(Orders!$A:$A,C4954)</f>
        <v>1</v>
      </c>
      <c r="P4954">
        <f>COUNTIF(Orders!$H:$H,UPPER(SUBSTITUTE(TRIM(C4954),"-","")))</f>
        <v>1</v>
      </c>
      <c r="R4954" t="str">
        <f t="shared" si="925"/>
        <v>Matched Order Reference</v>
      </c>
      <c r="S4954">
        <f t="shared" si="926"/>
        <v>1</v>
      </c>
      <c r="V4954" cm="1">
        <f t="array" ref="V4954">IF(E4954&lt;&gt;"CAPTURE",0,SUMPRODUCT((MDR_Rates!$A$2:$A$10=F4954)*(G4954&gt;MDR_Rates!$B$2:$B$10)*((MDR_Rates!$C$2:$C$10="")+(G4954&lt;=MDR_Rates!$C$2:$C$10))*MDR_Rates!$D$2:$D$10))</f>
        <v>0.3</v>
      </c>
      <c r="W4954">
        <f t="shared" si="927"/>
        <v>7.5</v>
      </c>
      <c r="X4954">
        <f t="shared" si="928"/>
        <v>1.35</v>
      </c>
      <c r="Y4954">
        <f t="shared" si="929"/>
        <v>0</v>
      </c>
      <c r="Z4954">
        <f t="shared" si="930"/>
        <v>0</v>
      </c>
      <c r="AG4954" t="str">
        <f t="shared" si="931"/>
        <v/>
      </c>
      <c r="AI4954" t="str">
        <f t="shared" si="932"/>
        <v/>
      </c>
      <c r="AJ4954" t="str">
        <f t="shared" si="933"/>
        <v/>
      </c>
      <c r="AK4954" t="str">
        <f t="shared" si="934"/>
        <v>ORD26000698</v>
      </c>
      <c r="AL4954">
        <f>IF(E4954&lt;&gt;"CAPTURE","",COUNTIF(Orders!$H:$H,AK4954))</f>
        <v>1</v>
      </c>
      <c r="AP4954" t="str">
        <f t="shared" si="935"/>
        <v>Matched to Order</v>
      </c>
      <c r="AQ4954">
        <f>IF(COUNTIF($A$2:A4954,A4954)=1,1,0)</f>
        <v>1</v>
      </c>
    </row>
    <row r="4955" spans="1:43" x14ac:dyDescent="0.3">
      <c r="A4955" t="s">
        <v>17540</v>
      </c>
      <c r="C4955" t="s">
        <v>1551</v>
      </c>
      <c r="D4955" s="1">
        <v>46292</v>
      </c>
      <c r="E4955" t="s">
        <v>11819</v>
      </c>
      <c r="F4955" t="s">
        <v>17</v>
      </c>
      <c r="G4955">
        <v>1398</v>
      </c>
      <c r="H4955">
        <v>25.16</v>
      </c>
      <c r="I4955">
        <v>4.53</v>
      </c>
      <c r="J4955">
        <v>1368.31</v>
      </c>
      <c r="K4955" s="1">
        <v>46294</v>
      </c>
      <c r="L4955" t="s">
        <v>17510</v>
      </c>
      <c r="M4955">
        <f t="shared" si="924"/>
        <v>1</v>
      </c>
      <c r="N4955">
        <f>COUNTIF(Orders!$A:$A,C4955)</f>
        <v>1</v>
      </c>
      <c r="P4955">
        <f>COUNTIF(Orders!$H:$H,UPPER(SUBSTITUTE(TRIM(C4955),"-","")))</f>
        <v>1</v>
      </c>
      <c r="R4955" t="str">
        <f t="shared" si="925"/>
        <v>Matched Order Reference</v>
      </c>
      <c r="S4955">
        <f t="shared" si="926"/>
        <v>1</v>
      </c>
      <c r="V4955" cm="1">
        <f t="array" ref="V4955">IF(E4955&lt;&gt;"CAPTURE",0,SUMPRODUCT((MDR_Rates!$A$2:$A$10=F4955)*(G4955&gt;MDR_Rates!$B$2:$B$10)*((MDR_Rates!$C$2:$C$10="")+(G4955&lt;=MDR_Rates!$C$2:$C$10))*MDR_Rates!$D$2:$D$10))</f>
        <v>1.8</v>
      </c>
      <c r="W4955">
        <f t="shared" si="927"/>
        <v>25.16</v>
      </c>
      <c r="X4955">
        <f t="shared" si="928"/>
        <v>4.53</v>
      </c>
      <c r="Y4955">
        <f t="shared" si="929"/>
        <v>0</v>
      </c>
      <c r="Z4955">
        <f t="shared" si="930"/>
        <v>0</v>
      </c>
      <c r="AG4955" t="str">
        <f t="shared" si="931"/>
        <v/>
      </c>
      <c r="AI4955" t="str">
        <f t="shared" si="932"/>
        <v/>
      </c>
      <c r="AJ4955" t="str">
        <f t="shared" si="933"/>
        <v/>
      </c>
      <c r="AK4955" t="str">
        <f t="shared" si="934"/>
        <v>ORD26000766</v>
      </c>
      <c r="AL4955">
        <f>IF(E4955&lt;&gt;"CAPTURE","",COUNTIF(Orders!$H:$H,AK4955))</f>
        <v>1</v>
      </c>
      <c r="AP4955" t="str">
        <f t="shared" si="935"/>
        <v>Matched to Order</v>
      </c>
      <c r="AQ4955">
        <f>IF(COUNTIF($A$2:A4955,A4955)=1,1,0)</f>
        <v>1</v>
      </c>
    </row>
    <row r="4956" spans="1:43" x14ac:dyDescent="0.3">
      <c r="A4956" t="s">
        <v>17541</v>
      </c>
      <c r="C4956" t="s">
        <v>17542</v>
      </c>
      <c r="D4956" s="1">
        <v>46292</v>
      </c>
      <c r="E4956" t="s">
        <v>11819</v>
      </c>
      <c r="F4956" t="s">
        <v>17</v>
      </c>
      <c r="G4956">
        <v>2398</v>
      </c>
      <c r="H4956">
        <v>38.369999999999997</v>
      </c>
      <c r="I4956">
        <v>6.91</v>
      </c>
      <c r="J4956">
        <v>2352.7199999999998</v>
      </c>
      <c r="K4956" s="1">
        <v>46294</v>
      </c>
      <c r="L4956" t="s">
        <v>17510</v>
      </c>
      <c r="M4956">
        <f t="shared" si="924"/>
        <v>1</v>
      </c>
      <c r="N4956">
        <f>COUNTIF(Orders!$A:$A,C4956)</f>
        <v>0</v>
      </c>
      <c r="P4956">
        <f>COUNTIF(Orders!$H:$H,UPPER(SUBSTITUTE(TRIM(C4956),"-","")))</f>
        <v>1</v>
      </c>
      <c r="R4956" t="str">
        <f t="shared" si="925"/>
        <v>Matched Order Reference</v>
      </c>
      <c r="S4956">
        <f t="shared" si="926"/>
        <v>1</v>
      </c>
      <c r="V4956" cm="1">
        <f t="array" ref="V4956">IF(E4956&lt;&gt;"CAPTURE",0,SUMPRODUCT((MDR_Rates!$A$2:$A$10=F4956)*(G4956&gt;MDR_Rates!$B$2:$B$10)*((MDR_Rates!$C$2:$C$10="")+(G4956&lt;=MDR_Rates!$C$2:$C$10))*MDR_Rates!$D$2:$D$10))</f>
        <v>1.6</v>
      </c>
      <c r="W4956">
        <f t="shared" si="927"/>
        <v>38.369999999999997</v>
      </c>
      <c r="X4956">
        <f t="shared" si="928"/>
        <v>6.91</v>
      </c>
      <c r="Y4956">
        <f t="shared" si="929"/>
        <v>0</v>
      </c>
      <c r="Z4956">
        <f t="shared" si="930"/>
        <v>0</v>
      </c>
      <c r="AG4956" t="str">
        <f t="shared" si="931"/>
        <v/>
      </c>
      <c r="AI4956" t="str">
        <f t="shared" si="932"/>
        <v/>
      </c>
      <c r="AJ4956" t="str">
        <f t="shared" si="933"/>
        <v/>
      </c>
      <c r="AK4956" t="str">
        <f t="shared" si="934"/>
        <v>ORD26000790</v>
      </c>
      <c r="AL4956">
        <f>IF(E4956&lt;&gt;"CAPTURE","",COUNTIF(Orders!$H:$H,AK4956))</f>
        <v>1</v>
      </c>
      <c r="AP4956" t="str">
        <f t="shared" si="935"/>
        <v>Matched to Order</v>
      </c>
      <c r="AQ4956">
        <f>IF(COUNTIF($A$2:A4956,A4956)=1,1,0)</f>
        <v>1</v>
      </c>
    </row>
    <row r="4957" spans="1:43" x14ac:dyDescent="0.3">
      <c r="A4957" t="s">
        <v>17543</v>
      </c>
      <c r="C4957" t="s">
        <v>1613</v>
      </c>
      <c r="D4957" s="1">
        <v>46292</v>
      </c>
      <c r="E4957" t="s">
        <v>11819</v>
      </c>
      <c r="F4957" t="s">
        <v>9</v>
      </c>
      <c r="G4957">
        <v>2598</v>
      </c>
      <c r="H4957">
        <v>7.79</v>
      </c>
      <c r="I4957">
        <v>1.4</v>
      </c>
      <c r="J4957">
        <v>2588.81</v>
      </c>
      <c r="K4957" s="1">
        <v>46294</v>
      </c>
      <c r="L4957" t="s">
        <v>17510</v>
      </c>
      <c r="M4957">
        <f t="shared" si="924"/>
        <v>1</v>
      </c>
      <c r="N4957">
        <f>COUNTIF(Orders!$A:$A,C4957)</f>
        <v>1</v>
      </c>
      <c r="P4957">
        <f>COUNTIF(Orders!$H:$H,UPPER(SUBSTITUTE(TRIM(C4957),"-","")))</f>
        <v>1</v>
      </c>
      <c r="R4957" t="str">
        <f t="shared" si="925"/>
        <v>Matched Order Reference</v>
      </c>
      <c r="S4957">
        <f t="shared" si="926"/>
        <v>1</v>
      </c>
      <c r="V4957" cm="1">
        <f t="array" ref="V4957">IF(E4957&lt;&gt;"CAPTURE",0,SUMPRODUCT((MDR_Rates!$A$2:$A$10=F4957)*(G4957&gt;MDR_Rates!$B$2:$B$10)*((MDR_Rates!$C$2:$C$10="")+(G4957&lt;=MDR_Rates!$C$2:$C$10))*MDR_Rates!$D$2:$D$10))</f>
        <v>0.3</v>
      </c>
      <c r="W4957">
        <f t="shared" si="927"/>
        <v>7.79</v>
      </c>
      <c r="X4957">
        <f t="shared" si="928"/>
        <v>1.4</v>
      </c>
      <c r="Y4957">
        <f t="shared" si="929"/>
        <v>0</v>
      </c>
      <c r="Z4957">
        <f t="shared" si="930"/>
        <v>0</v>
      </c>
      <c r="AG4957" t="str">
        <f t="shared" si="931"/>
        <v/>
      </c>
      <c r="AI4957" t="str">
        <f t="shared" si="932"/>
        <v/>
      </c>
      <c r="AJ4957" t="str">
        <f t="shared" si="933"/>
        <v/>
      </c>
      <c r="AK4957" t="str">
        <f t="shared" si="934"/>
        <v>ORD26000797</v>
      </c>
      <c r="AL4957">
        <f>IF(E4957&lt;&gt;"CAPTURE","",COUNTIF(Orders!$H:$H,AK4957))</f>
        <v>1</v>
      </c>
      <c r="AP4957" t="str">
        <f t="shared" si="935"/>
        <v>Matched to Order</v>
      </c>
      <c r="AQ4957">
        <f>IF(COUNTIF($A$2:A4957,A4957)=1,1,0)</f>
        <v>1</v>
      </c>
    </row>
    <row r="4958" spans="1:43" x14ac:dyDescent="0.3">
      <c r="A4958" t="s">
        <v>17544</v>
      </c>
      <c r="C4958" t="s">
        <v>1723</v>
      </c>
      <c r="D4958" s="1">
        <v>46292</v>
      </c>
      <c r="E4958" t="s">
        <v>11819</v>
      </c>
      <c r="F4958" t="s">
        <v>9</v>
      </c>
      <c r="G4958">
        <v>599</v>
      </c>
      <c r="H4958">
        <v>0</v>
      </c>
      <c r="I4958">
        <v>0</v>
      </c>
      <c r="J4958">
        <v>599</v>
      </c>
      <c r="K4958" s="1">
        <v>46294</v>
      </c>
      <c r="L4958" t="s">
        <v>17510</v>
      </c>
      <c r="M4958">
        <f t="shared" si="924"/>
        <v>1</v>
      </c>
      <c r="N4958">
        <f>COUNTIF(Orders!$A:$A,C4958)</f>
        <v>1</v>
      </c>
      <c r="P4958">
        <f>COUNTIF(Orders!$H:$H,UPPER(SUBSTITUTE(TRIM(C4958),"-","")))</f>
        <v>1</v>
      </c>
      <c r="R4958" t="str">
        <f t="shared" si="925"/>
        <v>Matched Order Reference</v>
      </c>
      <c r="S4958">
        <f t="shared" si="926"/>
        <v>1</v>
      </c>
      <c r="V4958" cm="1">
        <f t="array" ref="V4958">IF(E4958&lt;&gt;"CAPTURE",0,SUMPRODUCT((MDR_Rates!$A$2:$A$10=F4958)*(G4958&gt;MDR_Rates!$B$2:$B$10)*((MDR_Rates!$C$2:$C$10="")+(G4958&lt;=MDR_Rates!$C$2:$C$10))*MDR_Rates!$D$2:$D$10))</f>
        <v>0</v>
      </c>
      <c r="W4958">
        <f t="shared" si="927"/>
        <v>0</v>
      </c>
      <c r="X4958">
        <f t="shared" si="928"/>
        <v>0</v>
      </c>
      <c r="Y4958">
        <f t="shared" si="929"/>
        <v>0</v>
      </c>
      <c r="Z4958">
        <f t="shared" si="930"/>
        <v>0</v>
      </c>
      <c r="AG4958" t="str">
        <f t="shared" si="931"/>
        <v/>
      </c>
      <c r="AI4958" t="str">
        <f t="shared" si="932"/>
        <v/>
      </c>
      <c r="AJ4958" t="str">
        <f t="shared" si="933"/>
        <v/>
      </c>
      <c r="AK4958" t="str">
        <f t="shared" si="934"/>
        <v>ORD26000853</v>
      </c>
      <c r="AL4958">
        <f>IF(E4958&lt;&gt;"CAPTURE","",COUNTIF(Orders!$H:$H,AK4958))</f>
        <v>1</v>
      </c>
      <c r="AP4958" t="str">
        <f t="shared" si="935"/>
        <v>Matched to Order</v>
      </c>
      <c r="AQ4958">
        <f>IF(COUNTIF($A$2:A4958,A4958)=1,1,0)</f>
        <v>1</v>
      </c>
    </row>
    <row r="4959" spans="1:43" x14ac:dyDescent="0.3">
      <c r="A4959" t="s">
        <v>17545</v>
      </c>
      <c r="C4959" t="s">
        <v>17546</v>
      </c>
      <c r="D4959" s="1">
        <v>46292</v>
      </c>
      <c r="E4959" t="s">
        <v>11819</v>
      </c>
      <c r="F4959" t="s">
        <v>17</v>
      </c>
      <c r="G4959">
        <v>4999</v>
      </c>
      <c r="H4959">
        <v>79.98</v>
      </c>
      <c r="I4959">
        <v>14.4</v>
      </c>
      <c r="J4959">
        <v>4904.62</v>
      </c>
      <c r="K4959" s="1">
        <v>46294</v>
      </c>
      <c r="L4959" t="s">
        <v>17510</v>
      </c>
      <c r="M4959">
        <f t="shared" si="924"/>
        <v>1</v>
      </c>
      <c r="N4959">
        <f>COUNTIF(Orders!$A:$A,C4959)</f>
        <v>1</v>
      </c>
      <c r="P4959">
        <f>COUNTIF(Orders!$H:$H,UPPER(SUBSTITUTE(TRIM(C4959),"-","")))</f>
        <v>1</v>
      </c>
      <c r="R4959" t="str">
        <f t="shared" si="925"/>
        <v>Matched Order Reference</v>
      </c>
      <c r="S4959">
        <f t="shared" si="926"/>
        <v>1</v>
      </c>
      <c r="V4959" cm="1">
        <f t="array" ref="V4959">IF(E4959&lt;&gt;"CAPTURE",0,SUMPRODUCT((MDR_Rates!$A$2:$A$10=F4959)*(G4959&gt;MDR_Rates!$B$2:$B$10)*((MDR_Rates!$C$2:$C$10="")+(G4959&lt;=MDR_Rates!$C$2:$C$10))*MDR_Rates!$D$2:$D$10))</f>
        <v>1.6</v>
      </c>
      <c r="W4959">
        <f t="shared" si="927"/>
        <v>79.98</v>
      </c>
      <c r="X4959">
        <f t="shared" si="928"/>
        <v>14.4</v>
      </c>
      <c r="Y4959">
        <f t="shared" si="929"/>
        <v>0</v>
      </c>
      <c r="Z4959">
        <f t="shared" si="930"/>
        <v>0</v>
      </c>
      <c r="AG4959" t="str">
        <f t="shared" si="931"/>
        <v/>
      </c>
      <c r="AI4959" t="str">
        <f t="shared" si="932"/>
        <v/>
      </c>
      <c r="AJ4959" t="str">
        <f t="shared" si="933"/>
        <v/>
      </c>
      <c r="AK4959" t="str">
        <f t="shared" si="934"/>
        <v>ORD26000872</v>
      </c>
      <c r="AL4959">
        <f>IF(E4959&lt;&gt;"CAPTURE","",COUNTIF(Orders!$H:$H,AK4959))</f>
        <v>1</v>
      </c>
      <c r="AP4959" t="str">
        <f t="shared" si="935"/>
        <v>Matched to Order</v>
      </c>
      <c r="AQ4959">
        <f>IF(COUNTIF($A$2:A4959,A4959)=1,1,0)</f>
        <v>1</v>
      </c>
    </row>
    <row r="4960" spans="1:43" x14ac:dyDescent="0.3">
      <c r="A4960" t="s">
        <v>17547</v>
      </c>
      <c r="C4960" t="s">
        <v>1775</v>
      </c>
      <c r="D4960" s="1">
        <v>46292</v>
      </c>
      <c r="E4960" t="s">
        <v>11819</v>
      </c>
      <c r="F4960" t="s">
        <v>9</v>
      </c>
      <c r="G4960">
        <v>2598</v>
      </c>
      <c r="H4960">
        <v>7.79</v>
      </c>
      <c r="I4960">
        <v>1.4</v>
      </c>
      <c r="J4960">
        <v>2588.81</v>
      </c>
      <c r="K4960" s="1">
        <v>46294</v>
      </c>
      <c r="L4960" t="s">
        <v>17510</v>
      </c>
      <c r="M4960">
        <f t="shared" si="924"/>
        <v>1</v>
      </c>
      <c r="N4960">
        <f>COUNTIF(Orders!$A:$A,C4960)</f>
        <v>1</v>
      </c>
      <c r="P4960">
        <f>COUNTIF(Orders!$H:$H,UPPER(SUBSTITUTE(TRIM(C4960),"-","")))</f>
        <v>1</v>
      </c>
      <c r="R4960" t="str">
        <f t="shared" si="925"/>
        <v>Matched Order Reference</v>
      </c>
      <c r="S4960">
        <f t="shared" si="926"/>
        <v>1</v>
      </c>
      <c r="V4960" cm="1">
        <f t="array" ref="V4960">IF(E4960&lt;&gt;"CAPTURE",0,SUMPRODUCT((MDR_Rates!$A$2:$A$10=F4960)*(G4960&gt;MDR_Rates!$B$2:$B$10)*((MDR_Rates!$C$2:$C$10="")+(G4960&lt;=MDR_Rates!$C$2:$C$10))*MDR_Rates!$D$2:$D$10))</f>
        <v>0.3</v>
      </c>
      <c r="W4960">
        <f t="shared" si="927"/>
        <v>7.79</v>
      </c>
      <c r="X4960">
        <f t="shared" si="928"/>
        <v>1.4</v>
      </c>
      <c r="Y4960">
        <f t="shared" si="929"/>
        <v>0</v>
      </c>
      <c r="Z4960">
        <f t="shared" si="930"/>
        <v>0</v>
      </c>
      <c r="AG4960" t="str">
        <f t="shared" si="931"/>
        <v/>
      </c>
      <c r="AI4960" t="str">
        <f t="shared" si="932"/>
        <v/>
      </c>
      <c r="AJ4960" t="str">
        <f t="shared" si="933"/>
        <v/>
      </c>
      <c r="AK4960" t="str">
        <f t="shared" si="934"/>
        <v>ORD26000879</v>
      </c>
      <c r="AL4960">
        <f>IF(E4960&lt;&gt;"CAPTURE","",COUNTIF(Orders!$H:$H,AK4960))</f>
        <v>1</v>
      </c>
      <c r="AP4960" t="str">
        <f t="shared" si="935"/>
        <v>Matched to Order</v>
      </c>
      <c r="AQ4960">
        <f>IF(COUNTIF($A$2:A4960,A4960)=1,1,0)</f>
        <v>1</v>
      </c>
    </row>
    <row r="4961" spans="1:43" x14ac:dyDescent="0.3">
      <c r="A4961" t="s">
        <v>17548</v>
      </c>
      <c r="C4961" t="s">
        <v>17549</v>
      </c>
      <c r="D4961" s="1">
        <v>46292</v>
      </c>
      <c r="E4961" t="s">
        <v>11819</v>
      </c>
      <c r="F4961" t="s">
        <v>9</v>
      </c>
      <c r="G4961">
        <v>4998</v>
      </c>
      <c r="H4961">
        <v>14.99</v>
      </c>
      <c r="I4961">
        <v>2.7</v>
      </c>
      <c r="J4961">
        <v>4980.3100000000004</v>
      </c>
      <c r="K4961" s="1">
        <v>46294</v>
      </c>
      <c r="L4961" t="s">
        <v>17510</v>
      </c>
      <c r="M4961">
        <f t="shared" si="924"/>
        <v>1</v>
      </c>
      <c r="N4961">
        <f>COUNTIF(Orders!$A:$A,C4961)</f>
        <v>1</v>
      </c>
      <c r="P4961">
        <f>COUNTIF(Orders!$H:$H,UPPER(SUBSTITUTE(TRIM(C4961),"-","")))</f>
        <v>1</v>
      </c>
      <c r="R4961" t="str">
        <f t="shared" si="925"/>
        <v>Matched Order Reference</v>
      </c>
      <c r="S4961">
        <f t="shared" si="926"/>
        <v>1</v>
      </c>
      <c r="V4961" cm="1">
        <f t="array" ref="V4961">IF(E4961&lt;&gt;"CAPTURE",0,SUMPRODUCT((MDR_Rates!$A$2:$A$10=F4961)*(G4961&gt;MDR_Rates!$B$2:$B$10)*((MDR_Rates!$C$2:$C$10="")+(G4961&lt;=MDR_Rates!$C$2:$C$10))*MDR_Rates!$D$2:$D$10))</f>
        <v>0.3</v>
      </c>
      <c r="W4961">
        <f t="shared" si="927"/>
        <v>14.99</v>
      </c>
      <c r="X4961">
        <f t="shared" si="928"/>
        <v>2.7</v>
      </c>
      <c r="Y4961">
        <f t="shared" si="929"/>
        <v>0</v>
      </c>
      <c r="Z4961">
        <f t="shared" si="930"/>
        <v>0</v>
      </c>
      <c r="AG4961" t="str">
        <f t="shared" si="931"/>
        <v/>
      </c>
      <c r="AI4961" t="str">
        <f t="shared" si="932"/>
        <v/>
      </c>
      <c r="AJ4961" t="str">
        <f t="shared" si="933"/>
        <v/>
      </c>
      <c r="AK4961" t="str">
        <f t="shared" si="934"/>
        <v>ORD26001034</v>
      </c>
      <c r="AL4961">
        <f>IF(E4961&lt;&gt;"CAPTURE","",COUNTIF(Orders!$H:$H,AK4961))</f>
        <v>1</v>
      </c>
      <c r="AP4961" t="str">
        <f t="shared" si="935"/>
        <v>Matched to Order</v>
      </c>
      <c r="AQ4961">
        <f>IF(COUNTIF($A$2:A4961,A4961)=1,1,0)</f>
        <v>1</v>
      </c>
    </row>
    <row r="4962" spans="1:43" x14ac:dyDescent="0.3">
      <c r="A4962" t="s">
        <v>17550</v>
      </c>
      <c r="C4962" t="s">
        <v>2204</v>
      </c>
      <c r="D4962" s="1">
        <v>46292</v>
      </c>
      <c r="E4962" t="s">
        <v>11819</v>
      </c>
      <c r="F4962" t="s">
        <v>17</v>
      </c>
      <c r="G4962">
        <v>999</v>
      </c>
      <c r="H4962">
        <v>17.98</v>
      </c>
      <c r="I4962">
        <v>3.24</v>
      </c>
      <c r="J4962">
        <v>977.78</v>
      </c>
      <c r="K4962" s="1">
        <v>46294</v>
      </c>
      <c r="L4962" t="s">
        <v>17510</v>
      </c>
      <c r="M4962">
        <f t="shared" si="924"/>
        <v>1</v>
      </c>
      <c r="N4962">
        <f>COUNTIF(Orders!$A:$A,C4962)</f>
        <v>1</v>
      </c>
      <c r="P4962">
        <f>COUNTIF(Orders!$H:$H,UPPER(SUBSTITUTE(TRIM(C4962),"-","")))</f>
        <v>1</v>
      </c>
      <c r="R4962" t="str">
        <f t="shared" si="925"/>
        <v>Matched Order Reference</v>
      </c>
      <c r="S4962">
        <f t="shared" si="926"/>
        <v>1</v>
      </c>
      <c r="V4962" cm="1">
        <f t="array" ref="V4962">IF(E4962&lt;&gt;"CAPTURE",0,SUMPRODUCT((MDR_Rates!$A$2:$A$10=F4962)*(G4962&gt;MDR_Rates!$B$2:$B$10)*((MDR_Rates!$C$2:$C$10="")+(G4962&lt;=MDR_Rates!$C$2:$C$10))*MDR_Rates!$D$2:$D$10))</f>
        <v>1.8</v>
      </c>
      <c r="W4962">
        <f t="shared" si="927"/>
        <v>17.98</v>
      </c>
      <c r="X4962">
        <f t="shared" si="928"/>
        <v>3.24</v>
      </c>
      <c r="Y4962">
        <f t="shared" si="929"/>
        <v>0</v>
      </c>
      <c r="Z4962">
        <f t="shared" si="930"/>
        <v>0</v>
      </c>
      <c r="AG4962" t="str">
        <f t="shared" si="931"/>
        <v/>
      </c>
      <c r="AI4962" t="str">
        <f t="shared" si="932"/>
        <v/>
      </c>
      <c r="AJ4962" t="str">
        <f t="shared" si="933"/>
        <v/>
      </c>
      <c r="AK4962" t="str">
        <f t="shared" si="934"/>
        <v>ORD26001094</v>
      </c>
      <c r="AL4962">
        <f>IF(E4962&lt;&gt;"CAPTURE","",COUNTIF(Orders!$H:$H,AK4962))</f>
        <v>1</v>
      </c>
      <c r="AP4962" t="str">
        <f t="shared" si="935"/>
        <v>Matched to Order</v>
      </c>
      <c r="AQ4962">
        <f>IF(COUNTIF($A$2:A4962,A4962)=1,1,0)</f>
        <v>1</v>
      </c>
    </row>
    <row r="4963" spans="1:43" x14ac:dyDescent="0.3">
      <c r="A4963" t="s">
        <v>17551</v>
      </c>
      <c r="C4963" t="s">
        <v>2216</v>
      </c>
      <c r="D4963" s="1">
        <v>46292</v>
      </c>
      <c r="E4963" t="s">
        <v>11819</v>
      </c>
      <c r="F4963" t="s">
        <v>9</v>
      </c>
      <c r="G4963">
        <v>3848</v>
      </c>
      <c r="H4963">
        <v>11.54</v>
      </c>
      <c r="I4963">
        <v>2.08</v>
      </c>
      <c r="J4963">
        <v>3834.38</v>
      </c>
      <c r="K4963" s="1">
        <v>46294</v>
      </c>
      <c r="L4963" t="s">
        <v>17510</v>
      </c>
      <c r="M4963">
        <f t="shared" si="924"/>
        <v>1</v>
      </c>
      <c r="N4963">
        <f>COUNTIF(Orders!$A:$A,C4963)</f>
        <v>1</v>
      </c>
      <c r="P4963">
        <f>COUNTIF(Orders!$H:$H,UPPER(SUBSTITUTE(TRIM(C4963),"-","")))</f>
        <v>1</v>
      </c>
      <c r="R4963" t="str">
        <f t="shared" si="925"/>
        <v>Matched Order Reference</v>
      </c>
      <c r="S4963">
        <f t="shared" si="926"/>
        <v>1</v>
      </c>
      <c r="V4963" cm="1">
        <f t="array" ref="V4963">IF(E4963&lt;&gt;"CAPTURE",0,SUMPRODUCT((MDR_Rates!$A$2:$A$10=F4963)*(G4963&gt;MDR_Rates!$B$2:$B$10)*((MDR_Rates!$C$2:$C$10="")+(G4963&lt;=MDR_Rates!$C$2:$C$10))*MDR_Rates!$D$2:$D$10))</f>
        <v>0.3</v>
      </c>
      <c r="W4963">
        <f t="shared" si="927"/>
        <v>11.54</v>
      </c>
      <c r="X4963">
        <f t="shared" si="928"/>
        <v>2.08</v>
      </c>
      <c r="Y4963">
        <f t="shared" si="929"/>
        <v>0</v>
      </c>
      <c r="Z4963">
        <f t="shared" si="930"/>
        <v>0</v>
      </c>
      <c r="AG4963" t="str">
        <f t="shared" si="931"/>
        <v/>
      </c>
      <c r="AI4963" t="str">
        <f t="shared" si="932"/>
        <v/>
      </c>
      <c r="AJ4963" t="str">
        <f t="shared" si="933"/>
        <v/>
      </c>
      <c r="AK4963" t="str">
        <f t="shared" si="934"/>
        <v>ORD26001100</v>
      </c>
      <c r="AL4963">
        <f>IF(E4963&lt;&gt;"CAPTURE","",COUNTIF(Orders!$H:$H,AK4963))</f>
        <v>1</v>
      </c>
      <c r="AP4963" t="str">
        <f t="shared" si="935"/>
        <v>Matched to Order</v>
      </c>
      <c r="AQ4963">
        <f>IF(COUNTIF($A$2:A4963,A4963)=1,1,0)</f>
        <v>1</v>
      </c>
    </row>
    <row r="4964" spans="1:43" x14ac:dyDescent="0.3">
      <c r="A4964" t="s">
        <v>17552</v>
      </c>
      <c r="C4964" t="s">
        <v>2287</v>
      </c>
      <c r="D4964" s="1">
        <v>46292</v>
      </c>
      <c r="E4964" t="s">
        <v>11819</v>
      </c>
      <c r="F4964" t="s">
        <v>17</v>
      </c>
      <c r="G4964">
        <v>1499</v>
      </c>
      <c r="H4964">
        <v>26.98</v>
      </c>
      <c r="I4964">
        <v>4.8600000000000003</v>
      </c>
      <c r="J4964">
        <v>1467.16</v>
      </c>
      <c r="K4964" s="1">
        <v>46294</v>
      </c>
      <c r="L4964" t="s">
        <v>17510</v>
      </c>
      <c r="M4964">
        <f t="shared" si="924"/>
        <v>1</v>
      </c>
      <c r="N4964">
        <f>COUNTIF(Orders!$A:$A,C4964)</f>
        <v>1</v>
      </c>
      <c r="P4964">
        <f>COUNTIF(Orders!$H:$H,UPPER(SUBSTITUTE(TRIM(C4964),"-","")))</f>
        <v>1</v>
      </c>
      <c r="R4964" t="str">
        <f t="shared" si="925"/>
        <v>Matched Order Reference</v>
      </c>
      <c r="S4964">
        <f t="shared" si="926"/>
        <v>1</v>
      </c>
      <c r="V4964" cm="1">
        <f t="array" ref="V4964">IF(E4964&lt;&gt;"CAPTURE",0,SUMPRODUCT((MDR_Rates!$A$2:$A$10=F4964)*(G4964&gt;MDR_Rates!$B$2:$B$10)*((MDR_Rates!$C$2:$C$10="")+(G4964&lt;=MDR_Rates!$C$2:$C$10))*MDR_Rates!$D$2:$D$10))</f>
        <v>1.8</v>
      </c>
      <c r="W4964">
        <f t="shared" si="927"/>
        <v>26.98</v>
      </c>
      <c r="X4964">
        <f t="shared" si="928"/>
        <v>4.8600000000000003</v>
      </c>
      <c r="Y4964">
        <f t="shared" si="929"/>
        <v>0</v>
      </c>
      <c r="Z4964">
        <f t="shared" si="930"/>
        <v>0</v>
      </c>
      <c r="AG4964" t="str">
        <f t="shared" si="931"/>
        <v/>
      </c>
      <c r="AI4964" t="str">
        <f t="shared" si="932"/>
        <v/>
      </c>
      <c r="AJ4964" t="str">
        <f t="shared" si="933"/>
        <v/>
      </c>
      <c r="AK4964" t="str">
        <f t="shared" si="934"/>
        <v>ORD26001136</v>
      </c>
      <c r="AL4964">
        <f>IF(E4964&lt;&gt;"CAPTURE","",COUNTIF(Orders!$H:$H,AK4964))</f>
        <v>1</v>
      </c>
      <c r="AP4964" t="str">
        <f t="shared" si="935"/>
        <v>Matched to Order</v>
      </c>
      <c r="AQ4964">
        <f>IF(COUNTIF($A$2:A4964,A4964)=1,1,0)</f>
        <v>1</v>
      </c>
    </row>
    <row r="4965" spans="1:43" x14ac:dyDescent="0.3">
      <c r="A4965" t="s">
        <v>17553</v>
      </c>
      <c r="C4965" t="s">
        <v>2390</v>
      </c>
      <c r="D4965" s="1">
        <v>46292</v>
      </c>
      <c r="E4965" t="s">
        <v>11819</v>
      </c>
      <c r="F4965" t="s">
        <v>9</v>
      </c>
      <c r="G4965">
        <v>14797</v>
      </c>
      <c r="H4965">
        <v>44.39</v>
      </c>
      <c r="I4965">
        <v>7.99</v>
      </c>
      <c r="J4965">
        <v>14744.62</v>
      </c>
      <c r="K4965" s="1">
        <v>46294</v>
      </c>
      <c r="L4965" t="s">
        <v>17510</v>
      </c>
      <c r="M4965">
        <f t="shared" si="924"/>
        <v>1</v>
      </c>
      <c r="N4965">
        <f>COUNTIF(Orders!$A:$A,C4965)</f>
        <v>1</v>
      </c>
      <c r="P4965">
        <f>COUNTIF(Orders!$H:$H,UPPER(SUBSTITUTE(TRIM(C4965),"-","")))</f>
        <v>1</v>
      </c>
      <c r="R4965" t="str">
        <f t="shared" si="925"/>
        <v>Matched Order Reference</v>
      </c>
      <c r="S4965">
        <f t="shared" si="926"/>
        <v>1</v>
      </c>
      <c r="V4965" cm="1">
        <f t="array" ref="V4965">IF(E4965&lt;&gt;"CAPTURE",0,SUMPRODUCT((MDR_Rates!$A$2:$A$10=F4965)*(G4965&gt;MDR_Rates!$B$2:$B$10)*((MDR_Rates!$C$2:$C$10="")+(G4965&lt;=MDR_Rates!$C$2:$C$10))*MDR_Rates!$D$2:$D$10))</f>
        <v>0.3</v>
      </c>
      <c r="W4965">
        <f t="shared" si="927"/>
        <v>44.39</v>
      </c>
      <c r="X4965">
        <f t="shared" si="928"/>
        <v>7.99</v>
      </c>
      <c r="Y4965">
        <f t="shared" si="929"/>
        <v>0</v>
      </c>
      <c r="Z4965">
        <f t="shared" si="930"/>
        <v>0</v>
      </c>
      <c r="AG4965" t="str">
        <f t="shared" si="931"/>
        <v/>
      </c>
      <c r="AI4965" t="str">
        <f t="shared" si="932"/>
        <v/>
      </c>
      <c r="AJ4965" t="str">
        <f t="shared" si="933"/>
        <v/>
      </c>
      <c r="AK4965" t="str">
        <f t="shared" si="934"/>
        <v>ORD26001188</v>
      </c>
      <c r="AL4965">
        <f>IF(E4965&lt;&gt;"CAPTURE","",COUNTIF(Orders!$H:$H,AK4965))</f>
        <v>1</v>
      </c>
      <c r="AP4965" t="str">
        <f t="shared" si="935"/>
        <v>Matched to Order</v>
      </c>
      <c r="AQ4965">
        <f>IF(COUNTIF($A$2:A4965,A4965)=1,1,0)</f>
        <v>1</v>
      </c>
    </row>
    <row r="4966" spans="1:43" x14ac:dyDescent="0.3">
      <c r="A4966" t="s">
        <v>17554</v>
      </c>
      <c r="C4966" t="s">
        <v>2396</v>
      </c>
      <c r="D4966" s="1">
        <v>46292</v>
      </c>
      <c r="E4966" t="s">
        <v>11819</v>
      </c>
      <c r="F4966" t="s">
        <v>17</v>
      </c>
      <c r="G4966">
        <v>1298</v>
      </c>
      <c r="H4966">
        <v>23.36</v>
      </c>
      <c r="I4966">
        <v>4.2</v>
      </c>
      <c r="J4966">
        <v>1270.44</v>
      </c>
      <c r="K4966" s="1">
        <v>46294</v>
      </c>
      <c r="L4966" t="s">
        <v>17510</v>
      </c>
      <c r="M4966">
        <f t="shared" si="924"/>
        <v>1</v>
      </c>
      <c r="N4966">
        <f>COUNTIF(Orders!$A:$A,C4966)</f>
        <v>1</v>
      </c>
      <c r="P4966">
        <f>COUNTIF(Orders!$H:$H,UPPER(SUBSTITUTE(TRIM(C4966),"-","")))</f>
        <v>1</v>
      </c>
      <c r="R4966" t="str">
        <f t="shared" si="925"/>
        <v>Matched Order Reference</v>
      </c>
      <c r="S4966">
        <f t="shared" si="926"/>
        <v>1</v>
      </c>
      <c r="V4966" cm="1">
        <f t="array" ref="V4966">IF(E4966&lt;&gt;"CAPTURE",0,SUMPRODUCT((MDR_Rates!$A$2:$A$10=F4966)*(G4966&gt;MDR_Rates!$B$2:$B$10)*((MDR_Rates!$C$2:$C$10="")+(G4966&lt;=MDR_Rates!$C$2:$C$10))*MDR_Rates!$D$2:$D$10))</f>
        <v>1.8</v>
      </c>
      <c r="W4966">
        <f t="shared" si="927"/>
        <v>23.36</v>
      </c>
      <c r="X4966">
        <f t="shared" si="928"/>
        <v>4.2</v>
      </c>
      <c r="Y4966">
        <f t="shared" si="929"/>
        <v>0</v>
      </c>
      <c r="Z4966">
        <f t="shared" si="930"/>
        <v>0</v>
      </c>
      <c r="AG4966" t="str">
        <f t="shared" si="931"/>
        <v/>
      </c>
      <c r="AI4966" t="str">
        <f t="shared" si="932"/>
        <v/>
      </c>
      <c r="AJ4966" t="str">
        <f t="shared" si="933"/>
        <v/>
      </c>
      <c r="AK4966" t="str">
        <f t="shared" si="934"/>
        <v>ORD26001191</v>
      </c>
      <c r="AL4966">
        <f>IF(E4966&lt;&gt;"CAPTURE","",COUNTIF(Orders!$H:$H,AK4966))</f>
        <v>1</v>
      </c>
      <c r="AP4966" t="str">
        <f t="shared" si="935"/>
        <v>Matched to Order</v>
      </c>
      <c r="AQ4966">
        <f>IF(COUNTIF($A$2:A4966,A4966)=1,1,0)</f>
        <v>1</v>
      </c>
    </row>
    <row r="4967" spans="1:43" x14ac:dyDescent="0.3">
      <c r="A4967" t="s">
        <v>17555</v>
      </c>
      <c r="C4967" t="s">
        <v>2412</v>
      </c>
      <c r="D4967" s="1">
        <v>46292</v>
      </c>
      <c r="E4967" t="s">
        <v>11819</v>
      </c>
      <c r="F4967" t="s">
        <v>9</v>
      </c>
      <c r="G4967">
        <v>12998</v>
      </c>
      <c r="H4967">
        <v>38.99</v>
      </c>
      <c r="I4967">
        <v>7.02</v>
      </c>
      <c r="J4967">
        <v>12951.99</v>
      </c>
      <c r="K4967" s="1">
        <v>46294</v>
      </c>
      <c r="L4967" t="s">
        <v>17510</v>
      </c>
      <c r="M4967">
        <f t="shared" si="924"/>
        <v>1</v>
      </c>
      <c r="N4967">
        <f>COUNTIF(Orders!$A:$A,C4967)</f>
        <v>1</v>
      </c>
      <c r="P4967">
        <f>COUNTIF(Orders!$H:$H,UPPER(SUBSTITUTE(TRIM(C4967),"-","")))</f>
        <v>1</v>
      </c>
      <c r="R4967" t="str">
        <f t="shared" si="925"/>
        <v>Matched Order Reference</v>
      </c>
      <c r="S4967">
        <f t="shared" si="926"/>
        <v>1</v>
      </c>
      <c r="V4967" cm="1">
        <f t="array" ref="V4967">IF(E4967&lt;&gt;"CAPTURE",0,SUMPRODUCT((MDR_Rates!$A$2:$A$10=F4967)*(G4967&gt;MDR_Rates!$B$2:$B$10)*((MDR_Rates!$C$2:$C$10="")+(G4967&lt;=MDR_Rates!$C$2:$C$10))*MDR_Rates!$D$2:$D$10))</f>
        <v>0.3</v>
      </c>
      <c r="W4967">
        <f t="shared" si="927"/>
        <v>38.99</v>
      </c>
      <c r="X4967">
        <f t="shared" si="928"/>
        <v>7.02</v>
      </c>
      <c r="Y4967">
        <f t="shared" si="929"/>
        <v>0</v>
      </c>
      <c r="Z4967">
        <f t="shared" si="930"/>
        <v>0</v>
      </c>
      <c r="AG4967" t="str">
        <f t="shared" si="931"/>
        <v/>
      </c>
      <c r="AI4967" t="str">
        <f t="shared" si="932"/>
        <v/>
      </c>
      <c r="AJ4967" t="str">
        <f t="shared" si="933"/>
        <v/>
      </c>
      <c r="AK4967" t="str">
        <f t="shared" si="934"/>
        <v>ORD26001199</v>
      </c>
      <c r="AL4967">
        <f>IF(E4967&lt;&gt;"CAPTURE","",COUNTIF(Orders!$H:$H,AK4967))</f>
        <v>1</v>
      </c>
      <c r="AP4967" t="str">
        <f t="shared" si="935"/>
        <v>Matched to Order</v>
      </c>
      <c r="AQ4967">
        <f>IF(COUNTIF($A$2:A4967,A4967)=1,1,0)</f>
        <v>1</v>
      </c>
    </row>
    <row r="4968" spans="1:43" x14ac:dyDescent="0.3">
      <c r="A4968" t="s">
        <v>17556</v>
      </c>
      <c r="C4968" t="s">
        <v>2426</v>
      </c>
      <c r="D4968" s="1">
        <v>46292</v>
      </c>
      <c r="E4968" t="s">
        <v>11819</v>
      </c>
      <c r="F4968" t="s">
        <v>17</v>
      </c>
      <c r="G4968">
        <v>349</v>
      </c>
      <c r="H4968">
        <v>6.28</v>
      </c>
      <c r="I4968">
        <v>1.1299999999999999</v>
      </c>
      <c r="J4968">
        <v>341.59</v>
      </c>
      <c r="K4968" s="1">
        <v>46294</v>
      </c>
      <c r="L4968" t="s">
        <v>17510</v>
      </c>
      <c r="M4968">
        <f t="shared" si="924"/>
        <v>1</v>
      </c>
      <c r="N4968">
        <f>COUNTIF(Orders!$A:$A,C4968)</f>
        <v>1</v>
      </c>
      <c r="P4968">
        <f>COUNTIF(Orders!$H:$H,UPPER(SUBSTITUTE(TRIM(C4968),"-","")))</f>
        <v>1</v>
      </c>
      <c r="R4968" t="str">
        <f t="shared" si="925"/>
        <v>Matched Order Reference</v>
      </c>
      <c r="S4968">
        <f t="shared" si="926"/>
        <v>1</v>
      </c>
      <c r="V4968" cm="1">
        <f t="array" ref="V4968">IF(E4968&lt;&gt;"CAPTURE",0,SUMPRODUCT((MDR_Rates!$A$2:$A$10=F4968)*(G4968&gt;MDR_Rates!$B$2:$B$10)*((MDR_Rates!$C$2:$C$10="")+(G4968&lt;=MDR_Rates!$C$2:$C$10))*MDR_Rates!$D$2:$D$10))</f>
        <v>1.8</v>
      </c>
      <c r="W4968">
        <f t="shared" si="927"/>
        <v>6.28</v>
      </c>
      <c r="X4968">
        <f t="shared" si="928"/>
        <v>1.1299999999999999</v>
      </c>
      <c r="Y4968">
        <f t="shared" si="929"/>
        <v>0</v>
      </c>
      <c r="Z4968">
        <f t="shared" si="930"/>
        <v>0</v>
      </c>
      <c r="AG4968" t="str">
        <f t="shared" si="931"/>
        <v/>
      </c>
      <c r="AI4968" t="str">
        <f t="shared" si="932"/>
        <v/>
      </c>
      <c r="AJ4968" t="str">
        <f t="shared" si="933"/>
        <v/>
      </c>
      <c r="AK4968" t="str">
        <f t="shared" si="934"/>
        <v>ORD26001206</v>
      </c>
      <c r="AL4968">
        <f>IF(E4968&lt;&gt;"CAPTURE","",COUNTIF(Orders!$H:$H,AK4968))</f>
        <v>1</v>
      </c>
      <c r="AP4968" t="str">
        <f t="shared" si="935"/>
        <v>Matched to Order</v>
      </c>
      <c r="AQ4968">
        <f>IF(COUNTIF($A$2:A4968,A4968)=1,1,0)</f>
        <v>1</v>
      </c>
    </row>
    <row r="4969" spans="1:43" x14ac:dyDescent="0.3">
      <c r="A4969" t="s">
        <v>17557</v>
      </c>
      <c r="C4969" t="s">
        <v>2472</v>
      </c>
      <c r="D4969" s="1">
        <v>46292</v>
      </c>
      <c r="E4969" t="s">
        <v>11819</v>
      </c>
      <c r="F4969" t="s">
        <v>17</v>
      </c>
      <c r="G4969">
        <v>1499</v>
      </c>
      <c r="H4969">
        <v>26.98</v>
      </c>
      <c r="I4969">
        <v>4.8600000000000003</v>
      </c>
      <c r="J4969">
        <v>1467.16</v>
      </c>
      <c r="K4969" s="1">
        <v>46294</v>
      </c>
      <c r="L4969" t="s">
        <v>17510</v>
      </c>
      <c r="M4969">
        <f t="shared" si="924"/>
        <v>1</v>
      </c>
      <c r="N4969">
        <f>COUNTIF(Orders!$A:$A,C4969)</f>
        <v>1</v>
      </c>
      <c r="P4969">
        <f>COUNTIF(Orders!$H:$H,UPPER(SUBSTITUTE(TRIM(C4969),"-","")))</f>
        <v>1</v>
      </c>
      <c r="R4969" t="str">
        <f t="shared" si="925"/>
        <v>Matched Order Reference</v>
      </c>
      <c r="S4969">
        <f t="shared" si="926"/>
        <v>1</v>
      </c>
      <c r="V4969" cm="1">
        <f t="array" ref="V4969">IF(E4969&lt;&gt;"CAPTURE",0,SUMPRODUCT((MDR_Rates!$A$2:$A$10=F4969)*(G4969&gt;MDR_Rates!$B$2:$B$10)*((MDR_Rates!$C$2:$C$10="")+(G4969&lt;=MDR_Rates!$C$2:$C$10))*MDR_Rates!$D$2:$D$10))</f>
        <v>1.8</v>
      </c>
      <c r="W4969">
        <f t="shared" si="927"/>
        <v>26.98</v>
      </c>
      <c r="X4969">
        <f t="shared" si="928"/>
        <v>4.8600000000000003</v>
      </c>
      <c r="Y4969">
        <f t="shared" si="929"/>
        <v>0</v>
      </c>
      <c r="Z4969">
        <f t="shared" si="930"/>
        <v>0</v>
      </c>
      <c r="AG4969" t="str">
        <f t="shared" si="931"/>
        <v/>
      </c>
      <c r="AI4969" t="str">
        <f t="shared" si="932"/>
        <v/>
      </c>
      <c r="AJ4969" t="str">
        <f t="shared" si="933"/>
        <v/>
      </c>
      <c r="AK4969" t="str">
        <f t="shared" si="934"/>
        <v>ORD26001229</v>
      </c>
      <c r="AL4969">
        <f>IF(E4969&lt;&gt;"CAPTURE","",COUNTIF(Orders!$H:$H,AK4969))</f>
        <v>1</v>
      </c>
      <c r="AP4969" t="str">
        <f t="shared" si="935"/>
        <v>Matched to Order</v>
      </c>
      <c r="AQ4969">
        <f>IF(COUNTIF($A$2:A4969,A4969)=1,1,0)</f>
        <v>1</v>
      </c>
    </row>
    <row r="4970" spans="1:43" x14ac:dyDescent="0.3">
      <c r="A4970" t="s">
        <v>17558</v>
      </c>
      <c r="C4970" t="s">
        <v>2874</v>
      </c>
      <c r="D4970" s="1">
        <v>46292</v>
      </c>
      <c r="E4970" t="s">
        <v>11819</v>
      </c>
      <c r="F4970" t="s">
        <v>17</v>
      </c>
      <c r="G4970">
        <v>7297</v>
      </c>
      <c r="H4970">
        <v>116.75</v>
      </c>
      <c r="I4970">
        <v>21.02</v>
      </c>
      <c r="J4970">
        <v>7159.23</v>
      </c>
      <c r="K4970" s="1">
        <v>46294</v>
      </c>
      <c r="L4970" t="s">
        <v>17510</v>
      </c>
      <c r="M4970">
        <f t="shared" si="924"/>
        <v>1</v>
      </c>
      <c r="N4970">
        <f>COUNTIF(Orders!$A:$A,C4970)</f>
        <v>1</v>
      </c>
      <c r="P4970">
        <f>COUNTIF(Orders!$H:$H,UPPER(SUBSTITUTE(TRIM(C4970),"-","")))</f>
        <v>1</v>
      </c>
      <c r="R4970" t="str">
        <f t="shared" si="925"/>
        <v>Matched Order Reference</v>
      </c>
      <c r="S4970">
        <f t="shared" si="926"/>
        <v>1</v>
      </c>
      <c r="V4970" cm="1">
        <f t="array" ref="V4970">IF(E4970&lt;&gt;"CAPTURE",0,SUMPRODUCT((MDR_Rates!$A$2:$A$10=F4970)*(G4970&gt;MDR_Rates!$B$2:$B$10)*((MDR_Rates!$C$2:$C$10="")+(G4970&lt;=MDR_Rates!$C$2:$C$10))*MDR_Rates!$D$2:$D$10))</f>
        <v>1.6</v>
      </c>
      <c r="W4970">
        <f t="shared" si="927"/>
        <v>116.75</v>
      </c>
      <c r="X4970">
        <f t="shared" si="928"/>
        <v>21.02</v>
      </c>
      <c r="Y4970">
        <f t="shared" si="929"/>
        <v>0</v>
      </c>
      <c r="Z4970">
        <f t="shared" si="930"/>
        <v>0</v>
      </c>
      <c r="AG4970" t="str">
        <f t="shared" si="931"/>
        <v/>
      </c>
      <c r="AI4970" t="str">
        <f t="shared" si="932"/>
        <v/>
      </c>
      <c r="AJ4970" t="str">
        <f t="shared" si="933"/>
        <v/>
      </c>
      <c r="AK4970" t="str">
        <f t="shared" si="934"/>
        <v>ORD26001431</v>
      </c>
      <c r="AL4970">
        <f>IF(E4970&lt;&gt;"CAPTURE","",COUNTIF(Orders!$H:$H,AK4970))</f>
        <v>1</v>
      </c>
      <c r="AP4970" t="str">
        <f t="shared" si="935"/>
        <v>Matched to Order</v>
      </c>
      <c r="AQ4970">
        <f>IF(COUNTIF($A$2:A4970,A4970)=1,1,0)</f>
        <v>1</v>
      </c>
    </row>
    <row r="4971" spans="1:43" x14ac:dyDescent="0.3">
      <c r="A4971" t="s">
        <v>17559</v>
      </c>
      <c r="C4971" t="s">
        <v>2957</v>
      </c>
      <c r="D4971" s="1">
        <v>46292</v>
      </c>
      <c r="E4971" t="s">
        <v>11819</v>
      </c>
      <c r="F4971" t="s">
        <v>44</v>
      </c>
      <c r="G4971">
        <v>9797</v>
      </c>
      <c r="H4971">
        <v>166.55</v>
      </c>
      <c r="I4971">
        <v>29.98</v>
      </c>
      <c r="J4971">
        <v>9600.4699999999993</v>
      </c>
      <c r="K4971" s="1">
        <v>46294</v>
      </c>
      <c r="L4971" t="s">
        <v>17510</v>
      </c>
      <c r="M4971">
        <f t="shared" si="924"/>
        <v>1</v>
      </c>
      <c r="N4971">
        <f>COUNTIF(Orders!$A:$A,C4971)</f>
        <v>1</v>
      </c>
      <c r="P4971">
        <f>COUNTIF(Orders!$H:$H,UPPER(SUBSTITUTE(TRIM(C4971),"-","")))</f>
        <v>1</v>
      </c>
      <c r="R4971" t="str">
        <f t="shared" si="925"/>
        <v>Matched Order Reference</v>
      </c>
      <c r="S4971">
        <f t="shared" si="926"/>
        <v>1</v>
      </c>
      <c r="V4971" cm="1">
        <f t="array" ref="V4971">IF(E4971&lt;&gt;"CAPTURE",0,SUMPRODUCT((MDR_Rates!$A$2:$A$10=F4971)*(G4971&gt;MDR_Rates!$B$2:$B$10)*((MDR_Rates!$C$2:$C$10="")+(G4971&lt;=MDR_Rates!$C$2:$C$10))*MDR_Rates!$D$2:$D$10))</f>
        <v>1.7</v>
      </c>
      <c r="W4971">
        <f t="shared" si="927"/>
        <v>166.55</v>
      </c>
      <c r="X4971">
        <f t="shared" si="928"/>
        <v>29.98</v>
      </c>
      <c r="Y4971">
        <f t="shared" si="929"/>
        <v>0</v>
      </c>
      <c r="Z4971">
        <f t="shared" si="930"/>
        <v>0</v>
      </c>
      <c r="AG4971" t="str">
        <f t="shared" si="931"/>
        <v/>
      </c>
      <c r="AI4971" t="str">
        <f t="shared" si="932"/>
        <v/>
      </c>
      <c r="AJ4971" t="str">
        <f t="shared" si="933"/>
        <v/>
      </c>
      <c r="AK4971" t="str">
        <f t="shared" si="934"/>
        <v>ORD26001473</v>
      </c>
      <c r="AL4971">
        <f>IF(E4971&lt;&gt;"CAPTURE","",COUNTIF(Orders!$H:$H,AK4971))</f>
        <v>1</v>
      </c>
      <c r="AP4971" t="str">
        <f t="shared" si="935"/>
        <v>Matched to Order</v>
      </c>
      <c r="AQ4971">
        <f>IF(COUNTIF($A$2:A4971,A4971)=1,1,0)</f>
        <v>1</v>
      </c>
    </row>
    <row r="4972" spans="1:43" x14ac:dyDescent="0.3">
      <c r="A4972" t="s">
        <v>17560</v>
      </c>
      <c r="C4972" t="s">
        <v>17561</v>
      </c>
      <c r="D4972" s="1">
        <v>46292</v>
      </c>
      <c r="E4972" t="s">
        <v>11819</v>
      </c>
      <c r="F4972" t="s">
        <v>9</v>
      </c>
      <c r="G4972">
        <v>12998</v>
      </c>
      <c r="H4972">
        <v>38.99</v>
      </c>
      <c r="I4972">
        <v>7.02</v>
      </c>
      <c r="J4972">
        <v>12951.99</v>
      </c>
      <c r="K4972" s="1">
        <v>46294</v>
      </c>
      <c r="L4972" t="s">
        <v>17510</v>
      </c>
      <c r="M4972">
        <f t="shared" si="924"/>
        <v>1</v>
      </c>
      <c r="N4972">
        <f>COUNTIF(Orders!$A:$A,C4972)</f>
        <v>1</v>
      </c>
      <c r="P4972">
        <f>COUNTIF(Orders!$H:$H,UPPER(SUBSTITUTE(TRIM(C4972),"-","")))</f>
        <v>1</v>
      </c>
      <c r="R4972" t="str">
        <f t="shared" si="925"/>
        <v>Matched Order Reference</v>
      </c>
      <c r="S4972">
        <f t="shared" si="926"/>
        <v>1</v>
      </c>
      <c r="V4972" cm="1">
        <f t="array" ref="V4972">IF(E4972&lt;&gt;"CAPTURE",0,SUMPRODUCT((MDR_Rates!$A$2:$A$10=F4972)*(G4972&gt;MDR_Rates!$B$2:$B$10)*((MDR_Rates!$C$2:$C$10="")+(G4972&lt;=MDR_Rates!$C$2:$C$10))*MDR_Rates!$D$2:$D$10))</f>
        <v>0.3</v>
      </c>
      <c r="W4972">
        <f t="shared" si="927"/>
        <v>38.99</v>
      </c>
      <c r="X4972">
        <f t="shared" si="928"/>
        <v>7.02</v>
      </c>
      <c r="Y4972">
        <f t="shared" si="929"/>
        <v>0</v>
      </c>
      <c r="Z4972">
        <f t="shared" si="930"/>
        <v>0</v>
      </c>
      <c r="AG4972" t="str">
        <f t="shared" si="931"/>
        <v/>
      </c>
      <c r="AI4972" t="str">
        <f t="shared" si="932"/>
        <v/>
      </c>
      <c r="AJ4972" t="str">
        <f t="shared" si="933"/>
        <v/>
      </c>
      <c r="AK4972" t="str">
        <f t="shared" si="934"/>
        <v>ORD26001487</v>
      </c>
      <c r="AL4972">
        <f>IF(E4972&lt;&gt;"CAPTURE","",COUNTIF(Orders!$H:$H,AK4972))</f>
        <v>1</v>
      </c>
      <c r="AP4972" t="str">
        <f t="shared" si="935"/>
        <v>Matched to Order</v>
      </c>
      <c r="AQ4972">
        <f>IF(COUNTIF($A$2:A4972,A4972)=1,1,0)</f>
        <v>1</v>
      </c>
    </row>
    <row r="4973" spans="1:43" x14ac:dyDescent="0.3">
      <c r="A4973" t="s">
        <v>17562</v>
      </c>
      <c r="C4973" t="s">
        <v>3248</v>
      </c>
      <c r="D4973" s="1">
        <v>46292</v>
      </c>
      <c r="E4973" t="s">
        <v>11819</v>
      </c>
      <c r="F4973" t="s">
        <v>17</v>
      </c>
      <c r="G4973">
        <v>9298</v>
      </c>
      <c r="H4973">
        <v>148.77000000000001</v>
      </c>
      <c r="I4973">
        <v>26.78</v>
      </c>
      <c r="J4973">
        <v>9122.4500000000007</v>
      </c>
      <c r="K4973" s="1">
        <v>46294</v>
      </c>
      <c r="L4973" t="s">
        <v>17510</v>
      </c>
      <c r="M4973">
        <f t="shared" si="924"/>
        <v>1</v>
      </c>
      <c r="N4973">
        <f>COUNTIF(Orders!$A:$A,C4973)</f>
        <v>1</v>
      </c>
      <c r="P4973">
        <f>COUNTIF(Orders!$H:$H,UPPER(SUBSTITUTE(TRIM(C4973),"-","")))</f>
        <v>1</v>
      </c>
      <c r="R4973" t="str">
        <f t="shared" si="925"/>
        <v>Matched Order Reference</v>
      </c>
      <c r="S4973">
        <f t="shared" si="926"/>
        <v>1</v>
      </c>
      <c r="V4973" cm="1">
        <f t="array" ref="V4973">IF(E4973&lt;&gt;"CAPTURE",0,SUMPRODUCT((MDR_Rates!$A$2:$A$10=F4973)*(G4973&gt;MDR_Rates!$B$2:$B$10)*((MDR_Rates!$C$2:$C$10="")+(G4973&lt;=MDR_Rates!$C$2:$C$10))*MDR_Rates!$D$2:$D$10))</f>
        <v>1.6</v>
      </c>
      <c r="W4973">
        <f t="shared" si="927"/>
        <v>148.77000000000001</v>
      </c>
      <c r="X4973">
        <f t="shared" si="928"/>
        <v>26.78</v>
      </c>
      <c r="Y4973">
        <f t="shared" si="929"/>
        <v>0</v>
      </c>
      <c r="Z4973">
        <f t="shared" si="930"/>
        <v>0</v>
      </c>
      <c r="AG4973" t="str">
        <f t="shared" si="931"/>
        <v/>
      </c>
      <c r="AI4973" t="str">
        <f t="shared" si="932"/>
        <v/>
      </c>
      <c r="AJ4973" t="str">
        <f t="shared" si="933"/>
        <v/>
      </c>
      <c r="AK4973" t="str">
        <f t="shared" si="934"/>
        <v>ORD26001620</v>
      </c>
      <c r="AL4973">
        <f>IF(E4973&lt;&gt;"CAPTURE","",COUNTIF(Orders!$H:$H,AK4973))</f>
        <v>1</v>
      </c>
      <c r="AP4973" t="str">
        <f t="shared" si="935"/>
        <v>Matched to Order</v>
      </c>
      <c r="AQ4973">
        <f>IF(COUNTIF($A$2:A4973,A4973)=1,1,0)</f>
        <v>1</v>
      </c>
    </row>
    <row r="4974" spans="1:43" x14ac:dyDescent="0.3">
      <c r="A4974" t="s">
        <v>17563</v>
      </c>
      <c r="C4974" t="s">
        <v>3263</v>
      </c>
      <c r="D4974" s="1">
        <v>46292</v>
      </c>
      <c r="E4974" t="s">
        <v>11819</v>
      </c>
      <c r="F4974" t="s">
        <v>9</v>
      </c>
      <c r="G4974">
        <v>1498</v>
      </c>
      <c r="H4974">
        <v>0</v>
      </c>
      <c r="I4974">
        <v>0</v>
      </c>
      <c r="J4974">
        <v>1498</v>
      </c>
      <c r="K4974" s="1">
        <v>46294</v>
      </c>
      <c r="L4974" t="s">
        <v>17510</v>
      </c>
      <c r="M4974">
        <f t="shared" si="924"/>
        <v>1</v>
      </c>
      <c r="N4974">
        <f>COUNTIF(Orders!$A:$A,C4974)</f>
        <v>1</v>
      </c>
      <c r="P4974">
        <f>COUNTIF(Orders!$H:$H,UPPER(SUBSTITUTE(TRIM(C4974),"-","")))</f>
        <v>1</v>
      </c>
      <c r="R4974" t="str">
        <f t="shared" si="925"/>
        <v>Matched Order Reference</v>
      </c>
      <c r="S4974">
        <f t="shared" si="926"/>
        <v>1</v>
      </c>
      <c r="V4974" cm="1">
        <f t="array" ref="V4974">IF(E4974&lt;&gt;"CAPTURE",0,SUMPRODUCT((MDR_Rates!$A$2:$A$10=F4974)*(G4974&gt;MDR_Rates!$B$2:$B$10)*((MDR_Rates!$C$2:$C$10="")+(G4974&lt;=MDR_Rates!$C$2:$C$10))*MDR_Rates!$D$2:$D$10))</f>
        <v>0</v>
      </c>
      <c r="W4974">
        <f t="shared" si="927"/>
        <v>0</v>
      </c>
      <c r="X4974">
        <f t="shared" si="928"/>
        <v>0</v>
      </c>
      <c r="Y4974">
        <f t="shared" si="929"/>
        <v>0</v>
      </c>
      <c r="Z4974">
        <f t="shared" si="930"/>
        <v>0</v>
      </c>
      <c r="AG4974" t="str">
        <f t="shared" si="931"/>
        <v/>
      </c>
      <c r="AI4974" t="str">
        <f t="shared" si="932"/>
        <v/>
      </c>
      <c r="AJ4974" t="str">
        <f t="shared" si="933"/>
        <v/>
      </c>
      <c r="AK4974" t="str">
        <f t="shared" si="934"/>
        <v>ORD26001628</v>
      </c>
      <c r="AL4974">
        <f>IF(E4974&lt;&gt;"CAPTURE","",COUNTIF(Orders!$H:$H,AK4974))</f>
        <v>1</v>
      </c>
      <c r="AP4974" t="str">
        <f t="shared" si="935"/>
        <v>Matched to Order</v>
      </c>
      <c r="AQ4974">
        <f>IF(COUNTIF($A$2:A4974,A4974)=1,1,0)</f>
        <v>1</v>
      </c>
    </row>
    <row r="4975" spans="1:43" x14ac:dyDescent="0.3">
      <c r="A4975" t="s">
        <v>17564</v>
      </c>
      <c r="C4975" t="s">
        <v>3280</v>
      </c>
      <c r="D4975" s="1">
        <v>46292</v>
      </c>
      <c r="E4975" t="s">
        <v>11819</v>
      </c>
      <c r="F4975" t="s">
        <v>44</v>
      </c>
      <c r="G4975">
        <v>499</v>
      </c>
      <c r="H4975">
        <v>9.48</v>
      </c>
      <c r="I4975">
        <v>1.71</v>
      </c>
      <c r="J4975">
        <v>487.81</v>
      </c>
      <c r="K4975" s="1">
        <v>46294</v>
      </c>
      <c r="L4975" t="s">
        <v>17510</v>
      </c>
      <c r="M4975">
        <f t="shared" si="924"/>
        <v>1</v>
      </c>
      <c r="N4975">
        <f>COUNTIF(Orders!$A:$A,C4975)</f>
        <v>1</v>
      </c>
      <c r="P4975">
        <f>COUNTIF(Orders!$H:$H,UPPER(SUBSTITUTE(TRIM(C4975),"-","")))</f>
        <v>1</v>
      </c>
      <c r="R4975" t="str">
        <f t="shared" si="925"/>
        <v>Matched Order Reference</v>
      </c>
      <c r="S4975">
        <f t="shared" si="926"/>
        <v>1</v>
      </c>
      <c r="V4975" cm="1">
        <f t="array" ref="V4975">IF(E4975&lt;&gt;"CAPTURE",0,SUMPRODUCT((MDR_Rates!$A$2:$A$10=F4975)*(G4975&gt;MDR_Rates!$B$2:$B$10)*((MDR_Rates!$C$2:$C$10="")+(G4975&lt;=MDR_Rates!$C$2:$C$10))*MDR_Rates!$D$2:$D$10))</f>
        <v>1.9</v>
      </c>
      <c r="W4975">
        <f t="shared" si="927"/>
        <v>9.48</v>
      </c>
      <c r="X4975">
        <f t="shared" si="928"/>
        <v>1.71</v>
      </c>
      <c r="Y4975">
        <f t="shared" si="929"/>
        <v>0</v>
      </c>
      <c r="Z4975">
        <f t="shared" si="930"/>
        <v>0</v>
      </c>
      <c r="AG4975" t="str">
        <f t="shared" si="931"/>
        <v/>
      </c>
      <c r="AI4975" t="str">
        <f t="shared" si="932"/>
        <v/>
      </c>
      <c r="AJ4975" t="str">
        <f t="shared" si="933"/>
        <v/>
      </c>
      <c r="AK4975" t="str">
        <f t="shared" si="934"/>
        <v>ORD26001637</v>
      </c>
      <c r="AL4975">
        <f>IF(E4975&lt;&gt;"CAPTURE","",COUNTIF(Orders!$H:$H,AK4975))</f>
        <v>1</v>
      </c>
      <c r="AP4975" t="str">
        <f t="shared" si="935"/>
        <v>Matched to Order</v>
      </c>
      <c r="AQ4975">
        <f>IF(COUNTIF($A$2:A4975,A4975)=1,1,0)</f>
        <v>1</v>
      </c>
    </row>
    <row r="4976" spans="1:43" x14ac:dyDescent="0.3">
      <c r="A4976" t="s">
        <v>17565</v>
      </c>
      <c r="C4976" t="s">
        <v>3323</v>
      </c>
      <c r="D4976" s="1">
        <v>46292</v>
      </c>
      <c r="E4976" t="s">
        <v>11819</v>
      </c>
      <c r="F4976" t="s">
        <v>17</v>
      </c>
      <c r="G4976">
        <v>4298</v>
      </c>
      <c r="H4976">
        <v>68.77</v>
      </c>
      <c r="I4976">
        <v>12.38</v>
      </c>
      <c r="J4976">
        <v>4216.8500000000004</v>
      </c>
      <c r="K4976" s="1">
        <v>46294</v>
      </c>
      <c r="L4976" t="s">
        <v>17510</v>
      </c>
      <c r="M4976">
        <f t="shared" si="924"/>
        <v>1</v>
      </c>
      <c r="N4976">
        <f>COUNTIF(Orders!$A:$A,C4976)</f>
        <v>1</v>
      </c>
      <c r="P4976">
        <f>COUNTIF(Orders!$H:$H,UPPER(SUBSTITUTE(TRIM(C4976),"-","")))</f>
        <v>1</v>
      </c>
      <c r="R4976" t="str">
        <f t="shared" si="925"/>
        <v>Matched Order Reference</v>
      </c>
      <c r="S4976">
        <f t="shared" si="926"/>
        <v>1</v>
      </c>
      <c r="V4976" cm="1">
        <f t="array" ref="V4976">IF(E4976&lt;&gt;"CAPTURE",0,SUMPRODUCT((MDR_Rates!$A$2:$A$10=F4976)*(G4976&gt;MDR_Rates!$B$2:$B$10)*((MDR_Rates!$C$2:$C$10="")+(G4976&lt;=MDR_Rates!$C$2:$C$10))*MDR_Rates!$D$2:$D$10))</f>
        <v>1.6</v>
      </c>
      <c r="W4976">
        <f t="shared" si="927"/>
        <v>68.77</v>
      </c>
      <c r="X4976">
        <f t="shared" si="928"/>
        <v>12.38</v>
      </c>
      <c r="Y4976">
        <f t="shared" si="929"/>
        <v>0</v>
      </c>
      <c r="Z4976">
        <f t="shared" si="930"/>
        <v>0</v>
      </c>
      <c r="AG4976" t="str">
        <f t="shared" si="931"/>
        <v/>
      </c>
      <c r="AI4976" t="str">
        <f t="shared" si="932"/>
        <v/>
      </c>
      <c r="AJ4976" t="str">
        <f t="shared" si="933"/>
        <v/>
      </c>
      <c r="AK4976" t="str">
        <f t="shared" si="934"/>
        <v>ORD26001659</v>
      </c>
      <c r="AL4976">
        <f>IF(E4976&lt;&gt;"CAPTURE","",COUNTIF(Orders!$H:$H,AK4976))</f>
        <v>1</v>
      </c>
      <c r="AP4976" t="str">
        <f t="shared" si="935"/>
        <v>Matched to Order</v>
      </c>
      <c r="AQ4976">
        <f>IF(COUNTIF($A$2:A4976,A4976)=1,1,0)</f>
        <v>1</v>
      </c>
    </row>
    <row r="4977" spans="1:43" x14ac:dyDescent="0.3">
      <c r="A4977" t="s">
        <v>17566</v>
      </c>
      <c r="C4977" t="s">
        <v>17567</v>
      </c>
      <c r="D4977" s="1">
        <v>46292</v>
      </c>
      <c r="E4977" t="s">
        <v>11819</v>
      </c>
      <c r="F4977" t="s">
        <v>17</v>
      </c>
      <c r="G4977">
        <v>1799</v>
      </c>
      <c r="H4977">
        <v>32.380000000000003</v>
      </c>
      <c r="I4977">
        <v>5.83</v>
      </c>
      <c r="J4977">
        <v>1760.79</v>
      </c>
      <c r="K4977" s="1">
        <v>46294</v>
      </c>
      <c r="L4977" t="s">
        <v>17510</v>
      </c>
      <c r="M4977">
        <f t="shared" si="924"/>
        <v>1</v>
      </c>
      <c r="N4977">
        <f>COUNTIF(Orders!$A:$A,C4977)</f>
        <v>1</v>
      </c>
      <c r="P4977">
        <f>COUNTIF(Orders!$H:$H,UPPER(SUBSTITUTE(TRIM(C4977),"-","")))</f>
        <v>1</v>
      </c>
      <c r="R4977" t="str">
        <f t="shared" si="925"/>
        <v>Matched Order Reference</v>
      </c>
      <c r="S4977">
        <f t="shared" si="926"/>
        <v>1</v>
      </c>
      <c r="V4977" cm="1">
        <f t="array" ref="V4977">IF(E4977&lt;&gt;"CAPTURE",0,SUMPRODUCT((MDR_Rates!$A$2:$A$10=F4977)*(G4977&gt;MDR_Rates!$B$2:$B$10)*((MDR_Rates!$C$2:$C$10="")+(G4977&lt;=MDR_Rates!$C$2:$C$10))*MDR_Rates!$D$2:$D$10))</f>
        <v>1.8</v>
      </c>
      <c r="W4977">
        <f t="shared" si="927"/>
        <v>32.380000000000003</v>
      </c>
      <c r="X4977">
        <f t="shared" si="928"/>
        <v>5.83</v>
      </c>
      <c r="Y4977">
        <f t="shared" si="929"/>
        <v>0</v>
      </c>
      <c r="Z4977">
        <f t="shared" si="930"/>
        <v>0</v>
      </c>
      <c r="AG4977" t="str">
        <f t="shared" si="931"/>
        <v/>
      </c>
      <c r="AI4977" t="str">
        <f t="shared" si="932"/>
        <v/>
      </c>
      <c r="AJ4977" t="str">
        <f t="shared" si="933"/>
        <v/>
      </c>
      <c r="AK4977" t="str">
        <f t="shared" si="934"/>
        <v>ORD26001692</v>
      </c>
      <c r="AL4977">
        <f>IF(E4977&lt;&gt;"CAPTURE","",COUNTIF(Orders!$H:$H,AK4977))</f>
        <v>1</v>
      </c>
      <c r="AP4977" t="str">
        <f t="shared" si="935"/>
        <v>Matched to Order</v>
      </c>
      <c r="AQ4977">
        <f>IF(COUNTIF($A$2:A4977,A4977)=1,1,0)</f>
        <v>1</v>
      </c>
    </row>
    <row r="4978" spans="1:43" x14ac:dyDescent="0.3">
      <c r="A4978" t="s">
        <v>17568</v>
      </c>
      <c r="C4978" t="s">
        <v>3421</v>
      </c>
      <c r="D4978" s="1">
        <v>46292</v>
      </c>
      <c r="E4978" t="s">
        <v>11819</v>
      </c>
      <c r="F4978" t="s">
        <v>44</v>
      </c>
      <c r="G4978">
        <v>5597</v>
      </c>
      <c r="H4978">
        <v>95.15</v>
      </c>
      <c r="I4978">
        <v>17.13</v>
      </c>
      <c r="J4978">
        <v>5484.72</v>
      </c>
      <c r="K4978" s="1">
        <v>46294</v>
      </c>
      <c r="L4978" t="s">
        <v>17510</v>
      </c>
      <c r="M4978">
        <f t="shared" si="924"/>
        <v>1</v>
      </c>
      <c r="N4978">
        <f>COUNTIF(Orders!$A:$A,C4978)</f>
        <v>1</v>
      </c>
      <c r="P4978">
        <f>COUNTIF(Orders!$H:$H,UPPER(SUBSTITUTE(TRIM(C4978),"-","")))</f>
        <v>1</v>
      </c>
      <c r="R4978" t="str">
        <f t="shared" si="925"/>
        <v>Matched Order Reference</v>
      </c>
      <c r="S4978">
        <f t="shared" si="926"/>
        <v>1</v>
      </c>
      <c r="V4978" cm="1">
        <f t="array" ref="V4978">IF(E4978&lt;&gt;"CAPTURE",0,SUMPRODUCT((MDR_Rates!$A$2:$A$10=F4978)*(G4978&gt;MDR_Rates!$B$2:$B$10)*((MDR_Rates!$C$2:$C$10="")+(G4978&lt;=MDR_Rates!$C$2:$C$10))*MDR_Rates!$D$2:$D$10))</f>
        <v>1.7</v>
      </c>
      <c r="W4978">
        <f t="shared" si="927"/>
        <v>95.15</v>
      </c>
      <c r="X4978">
        <f t="shared" si="928"/>
        <v>17.13</v>
      </c>
      <c r="Y4978">
        <f t="shared" si="929"/>
        <v>0</v>
      </c>
      <c r="Z4978">
        <f t="shared" si="930"/>
        <v>0</v>
      </c>
      <c r="AG4978" t="str">
        <f t="shared" si="931"/>
        <v/>
      </c>
      <c r="AI4978" t="str">
        <f t="shared" si="932"/>
        <v/>
      </c>
      <c r="AJ4978" t="str">
        <f t="shared" si="933"/>
        <v/>
      </c>
      <c r="AK4978" t="str">
        <f t="shared" si="934"/>
        <v>ORD26001709</v>
      </c>
      <c r="AL4978">
        <f>IF(E4978&lt;&gt;"CAPTURE","",COUNTIF(Orders!$H:$H,AK4978))</f>
        <v>1</v>
      </c>
      <c r="AP4978" t="str">
        <f t="shared" si="935"/>
        <v>Matched to Order</v>
      </c>
      <c r="AQ4978">
        <f>IF(COUNTIF($A$2:A4978,A4978)=1,1,0)</f>
        <v>1</v>
      </c>
    </row>
    <row r="4979" spans="1:43" x14ac:dyDescent="0.3">
      <c r="A4979" t="s">
        <v>17569</v>
      </c>
      <c r="C4979" t="s">
        <v>3499</v>
      </c>
      <c r="D4979" s="1">
        <v>46292</v>
      </c>
      <c r="E4979" t="s">
        <v>11819</v>
      </c>
      <c r="F4979" t="s">
        <v>44</v>
      </c>
      <c r="G4979">
        <v>2798</v>
      </c>
      <c r="H4979">
        <v>47.57</v>
      </c>
      <c r="I4979">
        <v>8.56</v>
      </c>
      <c r="J4979">
        <v>2741.87</v>
      </c>
      <c r="K4979" s="1">
        <v>46294</v>
      </c>
      <c r="L4979" t="s">
        <v>17510</v>
      </c>
      <c r="M4979">
        <f t="shared" si="924"/>
        <v>1</v>
      </c>
      <c r="N4979">
        <f>COUNTIF(Orders!$A:$A,C4979)</f>
        <v>1</v>
      </c>
      <c r="P4979">
        <f>COUNTIF(Orders!$H:$H,UPPER(SUBSTITUTE(TRIM(C4979),"-","")))</f>
        <v>1</v>
      </c>
      <c r="R4979" t="str">
        <f t="shared" si="925"/>
        <v>Matched Order Reference</v>
      </c>
      <c r="S4979">
        <f t="shared" si="926"/>
        <v>1</v>
      </c>
      <c r="V4979" cm="1">
        <f t="array" ref="V4979">IF(E4979&lt;&gt;"CAPTURE",0,SUMPRODUCT((MDR_Rates!$A$2:$A$10=F4979)*(G4979&gt;MDR_Rates!$B$2:$B$10)*((MDR_Rates!$C$2:$C$10="")+(G4979&lt;=MDR_Rates!$C$2:$C$10))*MDR_Rates!$D$2:$D$10))</f>
        <v>1.7</v>
      </c>
      <c r="W4979">
        <f t="shared" si="927"/>
        <v>47.57</v>
      </c>
      <c r="X4979">
        <f t="shared" si="928"/>
        <v>8.56</v>
      </c>
      <c r="Y4979">
        <f t="shared" si="929"/>
        <v>0</v>
      </c>
      <c r="Z4979">
        <f t="shared" si="930"/>
        <v>0</v>
      </c>
      <c r="AG4979" t="str">
        <f t="shared" si="931"/>
        <v/>
      </c>
      <c r="AI4979" t="str">
        <f t="shared" si="932"/>
        <v/>
      </c>
      <c r="AJ4979" t="str">
        <f t="shared" si="933"/>
        <v/>
      </c>
      <c r="AK4979" t="str">
        <f t="shared" si="934"/>
        <v>ORD26001748</v>
      </c>
      <c r="AL4979">
        <f>IF(E4979&lt;&gt;"CAPTURE","",COUNTIF(Orders!$H:$H,AK4979))</f>
        <v>1</v>
      </c>
      <c r="AP4979" t="str">
        <f t="shared" si="935"/>
        <v>Matched to Order</v>
      </c>
      <c r="AQ4979">
        <f>IF(COUNTIF($A$2:A4979,A4979)=1,1,0)</f>
        <v>1</v>
      </c>
    </row>
    <row r="4980" spans="1:43" x14ac:dyDescent="0.3">
      <c r="A4980" t="s">
        <v>17570</v>
      </c>
      <c r="C4980" t="s">
        <v>3561</v>
      </c>
      <c r="D4980" s="1">
        <v>46292</v>
      </c>
      <c r="E4980" t="s">
        <v>11819</v>
      </c>
      <c r="F4980" t="s">
        <v>17</v>
      </c>
      <c r="G4980">
        <v>5598</v>
      </c>
      <c r="H4980">
        <v>89.57</v>
      </c>
      <c r="I4980">
        <v>16.12</v>
      </c>
      <c r="J4980">
        <v>5492.31</v>
      </c>
      <c r="K4980" s="1">
        <v>46294</v>
      </c>
      <c r="L4980" t="s">
        <v>17510</v>
      </c>
      <c r="M4980">
        <f t="shared" si="924"/>
        <v>1</v>
      </c>
      <c r="N4980">
        <f>COUNTIF(Orders!$A:$A,C4980)</f>
        <v>1</v>
      </c>
      <c r="P4980">
        <f>COUNTIF(Orders!$H:$H,UPPER(SUBSTITUTE(TRIM(C4980),"-","")))</f>
        <v>1</v>
      </c>
      <c r="R4980" t="str">
        <f t="shared" si="925"/>
        <v>Matched Order Reference</v>
      </c>
      <c r="S4980">
        <f t="shared" si="926"/>
        <v>1</v>
      </c>
      <c r="V4980" cm="1">
        <f t="array" ref="V4980">IF(E4980&lt;&gt;"CAPTURE",0,SUMPRODUCT((MDR_Rates!$A$2:$A$10=F4980)*(G4980&gt;MDR_Rates!$B$2:$B$10)*((MDR_Rates!$C$2:$C$10="")+(G4980&lt;=MDR_Rates!$C$2:$C$10))*MDR_Rates!$D$2:$D$10))</f>
        <v>1.6</v>
      </c>
      <c r="W4980">
        <f t="shared" si="927"/>
        <v>89.57</v>
      </c>
      <c r="X4980">
        <f t="shared" si="928"/>
        <v>16.12</v>
      </c>
      <c r="Y4980">
        <f t="shared" si="929"/>
        <v>0</v>
      </c>
      <c r="Z4980">
        <f t="shared" si="930"/>
        <v>0</v>
      </c>
      <c r="AG4980" t="str">
        <f t="shared" si="931"/>
        <v/>
      </c>
      <c r="AI4980" t="str">
        <f t="shared" si="932"/>
        <v/>
      </c>
      <c r="AJ4980" t="str">
        <f t="shared" si="933"/>
        <v/>
      </c>
      <c r="AK4980" t="str">
        <f t="shared" si="934"/>
        <v>ORD26001779</v>
      </c>
      <c r="AL4980">
        <f>IF(E4980&lt;&gt;"CAPTURE","",COUNTIF(Orders!$H:$H,AK4980))</f>
        <v>1</v>
      </c>
      <c r="AP4980" t="str">
        <f t="shared" si="935"/>
        <v>Matched to Order</v>
      </c>
      <c r="AQ4980">
        <f>IF(COUNTIF($A$2:A4980,A4980)=1,1,0)</f>
        <v>1</v>
      </c>
    </row>
    <row r="4981" spans="1:43" x14ac:dyDescent="0.3">
      <c r="A4981" t="s">
        <v>17571</v>
      </c>
      <c r="C4981" t="s">
        <v>17572</v>
      </c>
      <c r="D4981" s="1">
        <v>46292</v>
      </c>
      <c r="E4981" t="s">
        <v>11819</v>
      </c>
      <c r="F4981" t="s">
        <v>17</v>
      </c>
      <c r="G4981">
        <v>5397</v>
      </c>
      <c r="H4981">
        <v>86.35</v>
      </c>
      <c r="I4981">
        <v>15.54</v>
      </c>
      <c r="J4981">
        <v>5295.11</v>
      </c>
      <c r="K4981" s="1">
        <v>46294</v>
      </c>
      <c r="L4981" t="s">
        <v>17510</v>
      </c>
      <c r="M4981">
        <f t="shared" si="924"/>
        <v>1</v>
      </c>
      <c r="N4981">
        <f>COUNTIF(Orders!$A:$A,C4981)</f>
        <v>0</v>
      </c>
      <c r="P4981">
        <f>COUNTIF(Orders!$H:$H,UPPER(SUBSTITUTE(TRIM(C4981),"-","")))</f>
        <v>1</v>
      </c>
      <c r="R4981" t="str">
        <f t="shared" si="925"/>
        <v>Matched Order Reference</v>
      </c>
      <c r="S4981">
        <f t="shared" si="926"/>
        <v>1</v>
      </c>
      <c r="V4981" cm="1">
        <f t="array" ref="V4981">IF(E4981&lt;&gt;"CAPTURE",0,SUMPRODUCT((MDR_Rates!$A$2:$A$10=F4981)*(G4981&gt;MDR_Rates!$B$2:$B$10)*((MDR_Rates!$C$2:$C$10="")+(G4981&lt;=MDR_Rates!$C$2:$C$10))*MDR_Rates!$D$2:$D$10))</f>
        <v>1.6</v>
      </c>
      <c r="W4981">
        <f t="shared" si="927"/>
        <v>86.35</v>
      </c>
      <c r="X4981">
        <f t="shared" si="928"/>
        <v>15.54</v>
      </c>
      <c r="Y4981">
        <f t="shared" si="929"/>
        <v>0</v>
      </c>
      <c r="Z4981">
        <f t="shared" si="930"/>
        <v>0</v>
      </c>
      <c r="AG4981" t="str">
        <f t="shared" si="931"/>
        <v/>
      </c>
      <c r="AI4981" t="str">
        <f t="shared" si="932"/>
        <v/>
      </c>
      <c r="AJ4981" t="str">
        <f t="shared" si="933"/>
        <v/>
      </c>
      <c r="AK4981" t="str">
        <f t="shared" si="934"/>
        <v>ORD26001819</v>
      </c>
      <c r="AL4981">
        <f>IF(E4981&lt;&gt;"CAPTURE","",COUNTIF(Orders!$H:$H,AK4981))</f>
        <v>1</v>
      </c>
      <c r="AP4981" t="str">
        <f t="shared" si="935"/>
        <v>Matched to Order</v>
      </c>
      <c r="AQ4981">
        <f>IF(COUNTIF($A$2:A4981,A4981)=1,1,0)</f>
        <v>1</v>
      </c>
    </row>
    <row r="4982" spans="1:43" x14ac:dyDescent="0.3">
      <c r="A4982" t="s">
        <v>17573</v>
      </c>
      <c r="C4982" t="s">
        <v>3675</v>
      </c>
      <c r="D4982" s="1">
        <v>46292</v>
      </c>
      <c r="E4982" t="s">
        <v>11819</v>
      </c>
      <c r="F4982" t="s">
        <v>9</v>
      </c>
      <c r="G4982">
        <v>799</v>
      </c>
      <c r="H4982">
        <v>0</v>
      </c>
      <c r="I4982">
        <v>0</v>
      </c>
      <c r="J4982">
        <v>799</v>
      </c>
      <c r="K4982" s="1">
        <v>46294</v>
      </c>
      <c r="L4982" t="s">
        <v>17510</v>
      </c>
      <c r="M4982">
        <f t="shared" si="924"/>
        <v>1</v>
      </c>
      <c r="N4982">
        <f>COUNTIF(Orders!$A:$A,C4982)</f>
        <v>1</v>
      </c>
      <c r="P4982">
        <f>COUNTIF(Orders!$H:$H,UPPER(SUBSTITUTE(TRIM(C4982),"-","")))</f>
        <v>1</v>
      </c>
      <c r="R4982" t="str">
        <f t="shared" si="925"/>
        <v>Matched Order Reference</v>
      </c>
      <c r="S4982">
        <f t="shared" si="926"/>
        <v>1</v>
      </c>
      <c r="V4982" cm="1">
        <f t="array" ref="V4982">IF(E4982&lt;&gt;"CAPTURE",0,SUMPRODUCT((MDR_Rates!$A$2:$A$10=F4982)*(G4982&gt;MDR_Rates!$B$2:$B$10)*((MDR_Rates!$C$2:$C$10="")+(G4982&lt;=MDR_Rates!$C$2:$C$10))*MDR_Rates!$D$2:$D$10))</f>
        <v>0</v>
      </c>
      <c r="W4982">
        <f t="shared" si="927"/>
        <v>0</v>
      </c>
      <c r="X4982">
        <f t="shared" si="928"/>
        <v>0</v>
      </c>
      <c r="Y4982">
        <f t="shared" si="929"/>
        <v>0</v>
      </c>
      <c r="Z4982">
        <f t="shared" si="930"/>
        <v>0</v>
      </c>
      <c r="AG4982" t="str">
        <f t="shared" si="931"/>
        <v/>
      </c>
      <c r="AI4982" t="str">
        <f t="shared" si="932"/>
        <v/>
      </c>
      <c r="AJ4982" t="str">
        <f t="shared" si="933"/>
        <v/>
      </c>
      <c r="AK4982" t="str">
        <f t="shared" si="934"/>
        <v>ORD26001837</v>
      </c>
      <c r="AL4982">
        <f>IF(E4982&lt;&gt;"CAPTURE","",COUNTIF(Orders!$H:$H,AK4982))</f>
        <v>1</v>
      </c>
      <c r="AP4982" t="str">
        <f t="shared" si="935"/>
        <v>Matched to Order</v>
      </c>
      <c r="AQ4982">
        <f>IF(COUNTIF($A$2:A4982,A4982)=1,1,0)</f>
        <v>1</v>
      </c>
    </row>
    <row r="4983" spans="1:43" x14ac:dyDescent="0.3">
      <c r="A4983" t="s">
        <v>17574</v>
      </c>
      <c r="C4983" t="s">
        <v>3754</v>
      </c>
      <c r="D4983" s="1">
        <v>46292</v>
      </c>
      <c r="E4983" t="s">
        <v>11819</v>
      </c>
      <c r="F4983" t="s">
        <v>17</v>
      </c>
      <c r="G4983">
        <v>5998</v>
      </c>
      <c r="H4983">
        <v>95.97</v>
      </c>
      <c r="I4983">
        <v>17.27</v>
      </c>
      <c r="J4983">
        <v>5884.76</v>
      </c>
      <c r="K4983" s="1">
        <v>46294</v>
      </c>
      <c r="L4983" t="s">
        <v>17510</v>
      </c>
      <c r="M4983">
        <f t="shared" si="924"/>
        <v>1</v>
      </c>
      <c r="N4983">
        <f>COUNTIF(Orders!$A:$A,C4983)</f>
        <v>1</v>
      </c>
      <c r="P4983">
        <f>COUNTIF(Orders!$H:$H,UPPER(SUBSTITUTE(TRIM(C4983),"-","")))</f>
        <v>1</v>
      </c>
      <c r="R4983" t="str">
        <f t="shared" si="925"/>
        <v>Matched Order Reference</v>
      </c>
      <c r="S4983">
        <f t="shared" si="926"/>
        <v>1</v>
      </c>
      <c r="V4983" cm="1">
        <f t="array" ref="V4983">IF(E4983&lt;&gt;"CAPTURE",0,SUMPRODUCT((MDR_Rates!$A$2:$A$10=F4983)*(G4983&gt;MDR_Rates!$B$2:$B$10)*((MDR_Rates!$C$2:$C$10="")+(G4983&lt;=MDR_Rates!$C$2:$C$10))*MDR_Rates!$D$2:$D$10))</f>
        <v>1.6</v>
      </c>
      <c r="W4983">
        <f t="shared" si="927"/>
        <v>95.97</v>
      </c>
      <c r="X4983">
        <f t="shared" si="928"/>
        <v>17.27</v>
      </c>
      <c r="Y4983">
        <f t="shared" si="929"/>
        <v>0</v>
      </c>
      <c r="Z4983">
        <f t="shared" si="930"/>
        <v>0</v>
      </c>
      <c r="AG4983" t="str">
        <f t="shared" si="931"/>
        <v/>
      </c>
      <c r="AI4983" t="str">
        <f t="shared" si="932"/>
        <v/>
      </c>
      <c r="AJ4983" t="str">
        <f t="shared" si="933"/>
        <v/>
      </c>
      <c r="AK4983" t="str">
        <f t="shared" si="934"/>
        <v>ORD26001877</v>
      </c>
      <c r="AL4983">
        <f>IF(E4983&lt;&gt;"CAPTURE","",COUNTIF(Orders!$H:$H,AK4983))</f>
        <v>1</v>
      </c>
      <c r="AP4983" t="str">
        <f t="shared" si="935"/>
        <v>Matched to Order</v>
      </c>
      <c r="AQ4983">
        <f>IF(COUNTIF($A$2:A4983,A4983)=1,1,0)</f>
        <v>1</v>
      </c>
    </row>
    <row r="4984" spans="1:43" x14ac:dyDescent="0.3">
      <c r="A4984" t="s">
        <v>17575</v>
      </c>
      <c r="C4984" t="s">
        <v>3774</v>
      </c>
      <c r="D4984" s="1">
        <v>46292</v>
      </c>
      <c r="E4984" t="s">
        <v>11819</v>
      </c>
      <c r="F4984" t="s">
        <v>17</v>
      </c>
      <c r="G4984">
        <v>3298</v>
      </c>
      <c r="H4984">
        <v>52.77</v>
      </c>
      <c r="I4984">
        <v>9.5</v>
      </c>
      <c r="J4984">
        <v>3235.73</v>
      </c>
      <c r="K4984" s="1">
        <v>46294</v>
      </c>
      <c r="L4984" t="s">
        <v>17510</v>
      </c>
      <c r="M4984">
        <f t="shared" si="924"/>
        <v>1</v>
      </c>
      <c r="N4984">
        <f>COUNTIF(Orders!$A:$A,C4984)</f>
        <v>1</v>
      </c>
      <c r="P4984">
        <f>COUNTIF(Orders!$H:$H,UPPER(SUBSTITUTE(TRIM(C4984),"-","")))</f>
        <v>1</v>
      </c>
      <c r="R4984" t="str">
        <f t="shared" si="925"/>
        <v>Matched Order Reference</v>
      </c>
      <c r="S4984">
        <f t="shared" si="926"/>
        <v>1</v>
      </c>
      <c r="V4984" cm="1">
        <f t="array" ref="V4984">IF(E4984&lt;&gt;"CAPTURE",0,SUMPRODUCT((MDR_Rates!$A$2:$A$10=F4984)*(G4984&gt;MDR_Rates!$B$2:$B$10)*((MDR_Rates!$C$2:$C$10="")+(G4984&lt;=MDR_Rates!$C$2:$C$10))*MDR_Rates!$D$2:$D$10))</f>
        <v>1.6</v>
      </c>
      <c r="W4984">
        <f t="shared" si="927"/>
        <v>52.77</v>
      </c>
      <c r="X4984">
        <f t="shared" si="928"/>
        <v>9.5</v>
      </c>
      <c r="Y4984">
        <f t="shared" si="929"/>
        <v>0</v>
      </c>
      <c r="Z4984">
        <f t="shared" si="930"/>
        <v>0</v>
      </c>
      <c r="AG4984" t="str">
        <f t="shared" si="931"/>
        <v/>
      </c>
      <c r="AI4984" t="str">
        <f t="shared" si="932"/>
        <v/>
      </c>
      <c r="AJ4984" t="str">
        <f t="shared" si="933"/>
        <v/>
      </c>
      <c r="AK4984" t="str">
        <f t="shared" si="934"/>
        <v>ORD26001887</v>
      </c>
      <c r="AL4984">
        <f>IF(E4984&lt;&gt;"CAPTURE","",COUNTIF(Orders!$H:$H,AK4984))</f>
        <v>1</v>
      </c>
      <c r="AP4984" t="str">
        <f t="shared" si="935"/>
        <v>Matched to Order</v>
      </c>
      <c r="AQ4984">
        <f>IF(COUNTIF($A$2:A4984,A4984)=1,1,0)</f>
        <v>1</v>
      </c>
    </row>
    <row r="4985" spans="1:43" x14ac:dyDescent="0.3">
      <c r="A4985" t="s">
        <v>17576</v>
      </c>
      <c r="C4985" t="s">
        <v>3903</v>
      </c>
      <c r="D4985" s="1">
        <v>46292</v>
      </c>
      <c r="E4985" t="s">
        <v>11819</v>
      </c>
      <c r="F4985" t="s">
        <v>9</v>
      </c>
      <c r="G4985">
        <v>5348</v>
      </c>
      <c r="H4985">
        <v>16.04</v>
      </c>
      <c r="I4985">
        <v>2.89</v>
      </c>
      <c r="J4985">
        <v>5329.07</v>
      </c>
      <c r="K4985" s="1">
        <v>46294</v>
      </c>
      <c r="L4985" t="s">
        <v>17510</v>
      </c>
      <c r="M4985">
        <f t="shared" si="924"/>
        <v>1</v>
      </c>
      <c r="N4985">
        <f>COUNTIF(Orders!$A:$A,C4985)</f>
        <v>1</v>
      </c>
      <c r="P4985">
        <f>COUNTIF(Orders!$H:$H,UPPER(SUBSTITUTE(TRIM(C4985),"-","")))</f>
        <v>1</v>
      </c>
      <c r="R4985" t="str">
        <f t="shared" si="925"/>
        <v>Matched Order Reference</v>
      </c>
      <c r="S4985">
        <f t="shared" si="926"/>
        <v>1</v>
      </c>
      <c r="V4985" cm="1">
        <f t="array" ref="V4985">IF(E4985&lt;&gt;"CAPTURE",0,SUMPRODUCT((MDR_Rates!$A$2:$A$10=F4985)*(G4985&gt;MDR_Rates!$B$2:$B$10)*((MDR_Rates!$C$2:$C$10="")+(G4985&lt;=MDR_Rates!$C$2:$C$10))*MDR_Rates!$D$2:$D$10))</f>
        <v>0.3</v>
      </c>
      <c r="W4985">
        <f t="shared" si="927"/>
        <v>16.04</v>
      </c>
      <c r="X4985">
        <f t="shared" si="928"/>
        <v>2.89</v>
      </c>
      <c r="Y4985">
        <f t="shared" si="929"/>
        <v>0</v>
      </c>
      <c r="Z4985">
        <f t="shared" si="930"/>
        <v>0</v>
      </c>
      <c r="AG4985" t="str">
        <f t="shared" si="931"/>
        <v/>
      </c>
      <c r="AI4985" t="str">
        <f t="shared" si="932"/>
        <v/>
      </c>
      <c r="AJ4985" t="str">
        <f t="shared" si="933"/>
        <v/>
      </c>
      <c r="AK4985" t="str">
        <f t="shared" si="934"/>
        <v>ORD26001953</v>
      </c>
      <c r="AL4985">
        <f>IF(E4985&lt;&gt;"CAPTURE","",COUNTIF(Orders!$H:$H,AK4985))</f>
        <v>1</v>
      </c>
      <c r="AP4985" t="str">
        <f t="shared" si="935"/>
        <v>Matched to Order</v>
      </c>
      <c r="AQ4985">
        <f>IF(COUNTIF($A$2:A4985,A4985)=1,1,0)</f>
        <v>1</v>
      </c>
    </row>
    <row r="4986" spans="1:43" x14ac:dyDescent="0.3">
      <c r="A4986" t="s">
        <v>17577</v>
      </c>
      <c r="C4986" t="s">
        <v>3939</v>
      </c>
      <c r="D4986" s="1">
        <v>46292</v>
      </c>
      <c r="E4986" t="s">
        <v>11819</v>
      </c>
      <c r="F4986" t="s">
        <v>9</v>
      </c>
      <c r="G4986">
        <v>8498</v>
      </c>
      <c r="H4986">
        <v>25.49</v>
      </c>
      <c r="I4986">
        <v>4.59</v>
      </c>
      <c r="J4986">
        <v>8467.92</v>
      </c>
      <c r="K4986" s="1">
        <v>46294</v>
      </c>
      <c r="L4986" t="s">
        <v>17510</v>
      </c>
      <c r="M4986">
        <f t="shared" si="924"/>
        <v>1</v>
      </c>
      <c r="N4986">
        <f>COUNTIF(Orders!$A:$A,C4986)</f>
        <v>1</v>
      </c>
      <c r="P4986">
        <f>COUNTIF(Orders!$H:$H,UPPER(SUBSTITUTE(TRIM(C4986),"-","")))</f>
        <v>1</v>
      </c>
      <c r="R4986" t="str">
        <f t="shared" si="925"/>
        <v>Matched Order Reference</v>
      </c>
      <c r="S4986">
        <f t="shared" si="926"/>
        <v>1</v>
      </c>
      <c r="V4986" cm="1">
        <f t="array" ref="V4986">IF(E4986&lt;&gt;"CAPTURE",0,SUMPRODUCT((MDR_Rates!$A$2:$A$10=F4986)*(G4986&gt;MDR_Rates!$B$2:$B$10)*((MDR_Rates!$C$2:$C$10="")+(G4986&lt;=MDR_Rates!$C$2:$C$10))*MDR_Rates!$D$2:$D$10))</f>
        <v>0.3</v>
      </c>
      <c r="W4986">
        <f t="shared" si="927"/>
        <v>25.49</v>
      </c>
      <c r="X4986">
        <f t="shared" si="928"/>
        <v>4.59</v>
      </c>
      <c r="Y4986">
        <f t="shared" si="929"/>
        <v>0</v>
      </c>
      <c r="Z4986">
        <f t="shared" si="930"/>
        <v>0</v>
      </c>
      <c r="AG4986" t="str">
        <f t="shared" si="931"/>
        <v/>
      </c>
      <c r="AI4986" t="str">
        <f t="shared" si="932"/>
        <v/>
      </c>
      <c r="AJ4986" t="str">
        <f t="shared" si="933"/>
        <v/>
      </c>
      <c r="AK4986" t="str">
        <f t="shared" si="934"/>
        <v>ORD26001971</v>
      </c>
      <c r="AL4986">
        <f>IF(E4986&lt;&gt;"CAPTURE","",COUNTIF(Orders!$H:$H,AK4986))</f>
        <v>1</v>
      </c>
      <c r="AP4986" t="str">
        <f t="shared" si="935"/>
        <v>Matched to Order</v>
      </c>
      <c r="AQ4986">
        <f>IF(COUNTIF($A$2:A4986,A4986)=1,1,0)</f>
        <v>1</v>
      </c>
    </row>
    <row r="4987" spans="1:43" x14ac:dyDescent="0.3">
      <c r="A4987" t="s">
        <v>17578</v>
      </c>
      <c r="C4987" t="s">
        <v>17579</v>
      </c>
      <c r="D4987" s="1">
        <v>46292</v>
      </c>
      <c r="E4987" t="s">
        <v>11819</v>
      </c>
      <c r="F4987" t="s">
        <v>17</v>
      </c>
      <c r="G4987">
        <v>599</v>
      </c>
      <c r="H4987">
        <v>10.78</v>
      </c>
      <c r="I4987">
        <v>1.94</v>
      </c>
      <c r="J4987">
        <v>586.28</v>
      </c>
      <c r="K4987" s="1">
        <v>46294</v>
      </c>
      <c r="L4987" t="s">
        <v>17510</v>
      </c>
      <c r="M4987">
        <f t="shared" si="924"/>
        <v>1</v>
      </c>
      <c r="N4987">
        <f>COUNTIF(Orders!$A:$A,C4987)</f>
        <v>1</v>
      </c>
      <c r="P4987">
        <f>COUNTIF(Orders!$H:$H,UPPER(SUBSTITUTE(TRIM(C4987),"-","")))</f>
        <v>1</v>
      </c>
      <c r="R4987" t="str">
        <f t="shared" si="925"/>
        <v>Matched Order Reference</v>
      </c>
      <c r="S4987">
        <f t="shared" si="926"/>
        <v>1</v>
      </c>
      <c r="V4987" cm="1">
        <f t="array" ref="V4987">IF(E4987&lt;&gt;"CAPTURE",0,SUMPRODUCT((MDR_Rates!$A$2:$A$10=F4987)*(G4987&gt;MDR_Rates!$B$2:$B$10)*((MDR_Rates!$C$2:$C$10="")+(G4987&lt;=MDR_Rates!$C$2:$C$10))*MDR_Rates!$D$2:$D$10))</f>
        <v>1.8</v>
      </c>
      <c r="W4987">
        <f t="shared" si="927"/>
        <v>10.78</v>
      </c>
      <c r="X4987">
        <f t="shared" si="928"/>
        <v>1.94</v>
      </c>
      <c r="Y4987">
        <f t="shared" si="929"/>
        <v>0</v>
      </c>
      <c r="Z4987">
        <f t="shared" si="930"/>
        <v>0</v>
      </c>
      <c r="AG4987" t="str">
        <f t="shared" si="931"/>
        <v/>
      </c>
      <c r="AI4987" t="str">
        <f t="shared" si="932"/>
        <v/>
      </c>
      <c r="AJ4987" t="str">
        <f t="shared" si="933"/>
        <v/>
      </c>
      <c r="AK4987" t="str">
        <f t="shared" si="934"/>
        <v>ORD26002015</v>
      </c>
      <c r="AL4987">
        <f>IF(E4987&lt;&gt;"CAPTURE","",COUNTIF(Orders!$H:$H,AK4987))</f>
        <v>1</v>
      </c>
      <c r="AP4987" t="str">
        <f t="shared" si="935"/>
        <v>Matched to Order</v>
      </c>
      <c r="AQ4987">
        <f>IF(COUNTIF($A$2:A4987,A4987)=1,1,0)</f>
        <v>1</v>
      </c>
    </row>
    <row r="4988" spans="1:43" x14ac:dyDescent="0.3">
      <c r="A4988" t="s">
        <v>17580</v>
      </c>
      <c r="C4988" t="s">
        <v>4041</v>
      </c>
      <c r="D4988" s="1">
        <v>46292</v>
      </c>
      <c r="E4988" t="s">
        <v>11819</v>
      </c>
      <c r="F4988" t="s">
        <v>9</v>
      </c>
      <c r="G4988">
        <v>4197</v>
      </c>
      <c r="H4988">
        <v>12.59</v>
      </c>
      <c r="I4988">
        <v>2.27</v>
      </c>
      <c r="J4988">
        <v>4182.1400000000003</v>
      </c>
      <c r="K4988" s="1">
        <v>46294</v>
      </c>
      <c r="L4988" t="s">
        <v>17510</v>
      </c>
      <c r="M4988">
        <f t="shared" si="924"/>
        <v>1</v>
      </c>
      <c r="N4988">
        <f>COUNTIF(Orders!$A:$A,C4988)</f>
        <v>1</v>
      </c>
      <c r="P4988">
        <f>COUNTIF(Orders!$H:$H,UPPER(SUBSTITUTE(TRIM(C4988),"-","")))</f>
        <v>1</v>
      </c>
      <c r="R4988" t="str">
        <f t="shared" si="925"/>
        <v>Matched Order Reference</v>
      </c>
      <c r="S4988">
        <f t="shared" si="926"/>
        <v>1</v>
      </c>
      <c r="V4988" cm="1">
        <f t="array" ref="V4988">IF(E4988&lt;&gt;"CAPTURE",0,SUMPRODUCT((MDR_Rates!$A$2:$A$10=F4988)*(G4988&gt;MDR_Rates!$B$2:$B$10)*((MDR_Rates!$C$2:$C$10="")+(G4988&lt;=MDR_Rates!$C$2:$C$10))*MDR_Rates!$D$2:$D$10))</f>
        <v>0.3</v>
      </c>
      <c r="W4988">
        <f t="shared" si="927"/>
        <v>12.59</v>
      </c>
      <c r="X4988">
        <f t="shared" si="928"/>
        <v>2.27</v>
      </c>
      <c r="Y4988">
        <f t="shared" si="929"/>
        <v>0</v>
      </c>
      <c r="Z4988">
        <f t="shared" si="930"/>
        <v>0</v>
      </c>
      <c r="AG4988" t="str">
        <f t="shared" si="931"/>
        <v/>
      </c>
      <c r="AI4988" t="str">
        <f t="shared" si="932"/>
        <v/>
      </c>
      <c r="AJ4988" t="str">
        <f t="shared" si="933"/>
        <v/>
      </c>
      <c r="AK4988" t="str">
        <f t="shared" si="934"/>
        <v>ORD26002023</v>
      </c>
      <c r="AL4988">
        <f>IF(E4988&lt;&gt;"CAPTURE","",COUNTIF(Orders!$H:$H,AK4988))</f>
        <v>1</v>
      </c>
      <c r="AP4988" t="str">
        <f t="shared" si="935"/>
        <v>Matched to Order</v>
      </c>
      <c r="AQ4988">
        <f>IF(COUNTIF($A$2:A4988,A4988)=1,1,0)</f>
        <v>1</v>
      </c>
    </row>
    <row r="4989" spans="1:43" x14ac:dyDescent="0.3">
      <c r="A4989" t="s">
        <v>17581</v>
      </c>
      <c r="C4989" t="s">
        <v>4065</v>
      </c>
      <c r="D4989" s="1">
        <v>46292</v>
      </c>
      <c r="E4989" t="s">
        <v>11819</v>
      </c>
      <c r="F4989" t="s">
        <v>9</v>
      </c>
      <c r="G4989">
        <v>5298</v>
      </c>
      <c r="H4989">
        <v>15.89</v>
      </c>
      <c r="I4989">
        <v>2.86</v>
      </c>
      <c r="J4989">
        <v>5279.25</v>
      </c>
      <c r="K4989" s="1">
        <v>46294</v>
      </c>
      <c r="L4989" t="s">
        <v>17510</v>
      </c>
      <c r="M4989">
        <f t="shared" si="924"/>
        <v>1</v>
      </c>
      <c r="N4989">
        <f>COUNTIF(Orders!$A:$A,C4989)</f>
        <v>1</v>
      </c>
      <c r="P4989">
        <f>COUNTIF(Orders!$H:$H,UPPER(SUBSTITUTE(TRIM(C4989),"-","")))</f>
        <v>1</v>
      </c>
      <c r="R4989" t="str">
        <f t="shared" si="925"/>
        <v>Matched Order Reference</v>
      </c>
      <c r="S4989">
        <f t="shared" si="926"/>
        <v>1</v>
      </c>
      <c r="V4989" cm="1">
        <f t="array" ref="V4989">IF(E4989&lt;&gt;"CAPTURE",0,SUMPRODUCT((MDR_Rates!$A$2:$A$10=F4989)*(G4989&gt;MDR_Rates!$B$2:$B$10)*((MDR_Rates!$C$2:$C$10="")+(G4989&lt;=MDR_Rates!$C$2:$C$10))*MDR_Rates!$D$2:$D$10))</f>
        <v>0.3</v>
      </c>
      <c r="W4989">
        <f t="shared" si="927"/>
        <v>15.89</v>
      </c>
      <c r="X4989">
        <f t="shared" si="928"/>
        <v>2.86</v>
      </c>
      <c r="Y4989">
        <f t="shared" si="929"/>
        <v>0</v>
      </c>
      <c r="Z4989">
        <f t="shared" si="930"/>
        <v>0</v>
      </c>
      <c r="AG4989" t="str">
        <f t="shared" si="931"/>
        <v/>
      </c>
      <c r="AI4989" t="str">
        <f t="shared" si="932"/>
        <v/>
      </c>
      <c r="AJ4989" t="str">
        <f t="shared" si="933"/>
        <v/>
      </c>
      <c r="AK4989" t="str">
        <f t="shared" si="934"/>
        <v>ORD26002035</v>
      </c>
      <c r="AL4989">
        <f>IF(E4989&lt;&gt;"CAPTURE","",COUNTIF(Orders!$H:$H,AK4989))</f>
        <v>1</v>
      </c>
      <c r="AP4989" t="str">
        <f t="shared" si="935"/>
        <v>Matched to Order</v>
      </c>
      <c r="AQ4989">
        <f>IF(COUNTIF($A$2:A4989,A4989)=1,1,0)</f>
        <v>1</v>
      </c>
    </row>
    <row r="4990" spans="1:43" x14ac:dyDescent="0.3">
      <c r="A4990" t="s">
        <v>17582</v>
      </c>
      <c r="C4990" t="s">
        <v>17583</v>
      </c>
      <c r="D4990" s="1">
        <v>46292</v>
      </c>
      <c r="E4990" t="s">
        <v>11819</v>
      </c>
      <c r="F4990" t="s">
        <v>44</v>
      </c>
      <c r="G4990">
        <v>1499</v>
      </c>
      <c r="H4990">
        <v>28.48</v>
      </c>
      <c r="I4990">
        <v>5.13</v>
      </c>
      <c r="J4990">
        <v>1465.39</v>
      </c>
      <c r="K4990" s="1">
        <v>46294</v>
      </c>
      <c r="L4990" t="s">
        <v>17510</v>
      </c>
      <c r="M4990">
        <f t="shared" si="924"/>
        <v>1</v>
      </c>
      <c r="N4990">
        <f>COUNTIF(Orders!$A:$A,C4990)</f>
        <v>1</v>
      </c>
      <c r="P4990">
        <f>COUNTIF(Orders!$H:$H,UPPER(SUBSTITUTE(TRIM(C4990),"-","")))</f>
        <v>1</v>
      </c>
      <c r="R4990" t="str">
        <f t="shared" si="925"/>
        <v>Matched Order Reference</v>
      </c>
      <c r="S4990">
        <f t="shared" si="926"/>
        <v>1</v>
      </c>
      <c r="V4990" cm="1">
        <f t="array" ref="V4990">IF(E4990&lt;&gt;"CAPTURE",0,SUMPRODUCT((MDR_Rates!$A$2:$A$10=F4990)*(G4990&gt;MDR_Rates!$B$2:$B$10)*((MDR_Rates!$C$2:$C$10="")+(G4990&lt;=MDR_Rates!$C$2:$C$10))*MDR_Rates!$D$2:$D$10))</f>
        <v>1.9</v>
      </c>
      <c r="W4990">
        <f t="shared" si="927"/>
        <v>28.48</v>
      </c>
      <c r="X4990">
        <f t="shared" si="928"/>
        <v>5.13</v>
      </c>
      <c r="Y4990">
        <f t="shared" si="929"/>
        <v>0</v>
      </c>
      <c r="Z4990">
        <f t="shared" si="930"/>
        <v>0</v>
      </c>
      <c r="AG4990" t="str">
        <f t="shared" si="931"/>
        <v/>
      </c>
      <c r="AI4990" t="str">
        <f t="shared" si="932"/>
        <v/>
      </c>
      <c r="AJ4990" t="str">
        <f t="shared" si="933"/>
        <v/>
      </c>
      <c r="AK4990" t="str">
        <f t="shared" si="934"/>
        <v>ORD26002040</v>
      </c>
      <c r="AL4990">
        <f>IF(E4990&lt;&gt;"CAPTURE","",COUNTIF(Orders!$H:$H,AK4990))</f>
        <v>1</v>
      </c>
      <c r="AP4990" t="str">
        <f t="shared" si="935"/>
        <v>Matched to Order</v>
      </c>
      <c r="AQ4990">
        <f>IF(COUNTIF($A$2:A4990,A4990)=1,1,0)</f>
        <v>1</v>
      </c>
    </row>
    <row r="4991" spans="1:43" x14ac:dyDescent="0.3">
      <c r="A4991" t="s">
        <v>17584</v>
      </c>
      <c r="C4991" t="s">
        <v>4165</v>
      </c>
      <c r="D4991" s="1">
        <v>46292</v>
      </c>
      <c r="E4991" t="s">
        <v>11819</v>
      </c>
      <c r="F4991" t="s">
        <v>9</v>
      </c>
      <c r="G4991">
        <v>4797</v>
      </c>
      <c r="H4991">
        <v>14.39</v>
      </c>
      <c r="I4991">
        <v>2.59</v>
      </c>
      <c r="J4991">
        <v>4780.0200000000004</v>
      </c>
      <c r="K4991" s="1">
        <v>46294</v>
      </c>
      <c r="L4991" t="s">
        <v>17510</v>
      </c>
      <c r="M4991">
        <f t="shared" si="924"/>
        <v>1</v>
      </c>
      <c r="N4991">
        <f>COUNTIF(Orders!$A:$A,C4991)</f>
        <v>1</v>
      </c>
      <c r="P4991">
        <f>COUNTIF(Orders!$H:$H,UPPER(SUBSTITUTE(TRIM(C4991),"-","")))</f>
        <v>1</v>
      </c>
      <c r="R4991" t="str">
        <f t="shared" si="925"/>
        <v>Matched Order Reference</v>
      </c>
      <c r="S4991">
        <f t="shared" si="926"/>
        <v>1</v>
      </c>
      <c r="V4991" cm="1">
        <f t="array" ref="V4991">IF(E4991&lt;&gt;"CAPTURE",0,SUMPRODUCT((MDR_Rates!$A$2:$A$10=F4991)*(G4991&gt;MDR_Rates!$B$2:$B$10)*((MDR_Rates!$C$2:$C$10="")+(G4991&lt;=MDR_Rates!$C$2:$C$10))*MDR_Rates!$D$2:$D$10))</f>
        <v>0.3</v>
      </c>
      <c r="W4991">
        <f t="shared" si="927"/>
        <v>14.39</v>
      </c>
      <c r="X4991">
        <f t="shared" si="928"/>
        <v>2.59</v>
      </c>
      <c r="Y4991">
        <f t="shared" si="929"/>
        <v>0</v>
      </c>
      <c r="Z4991">
        <f t="shared" si="930"/>
        <v>0</v>
      </c>
      <c r="AG4991" t="str">
        <f t="shared" si="931"/>
        <v/>
      </c>
      <c r="AI4991" t="str">
        <f t="shared" si="932"/>
        <v/>
      </c>
      <c r="AJ4991" t="str">
        <f t="shared" si="933"/>
        <v/>
      </c>
      <c r="AK4991" t="str">
        <f t="shared" si="934"/>
        <v>ORD26002086</v>
      </c>
      <c r="AL4991">
        <f>IF(E4991&lt;&gt;"CAPTURE","",COUNTIF(Orders!$H:$H,AK4991))</f>
        <v>1</v>
      </c>
      <c r="AP4991" t="str">
        <f t="shared" si="935"/>
        <v>Matched to Order</v>
      </c>
      <c r="AQ4991">
        <f>IF(COUNTIF($A$2:A4991,A4991)=1,1,0)</f>
        <v>1</v>
      </c>
    </row>
    <row r="4992" spans="1:43" x14ac:dyDescent="0.3">
      <c r="A4992" t="s">
        <v>17585</v>
      </c>
      <c r="C4992" t="s">
        <v>4205</v>
      </c>
      <c r="D4992" s="1">
        <v>46292</v>
      </c>
      <c r="E4992" t="s">
        <v>11819</v>
      </c>
      <c r="F4992" t="s">
        <v>17</v>
      </c>
      <c r="G4992">
        <v>6998</v>
      </c>
      <c r="H4992">
        <v>111.97</v>
      </c>
      <c r="I4992">
        <v>20.149999999999999</v>
      </c>
      <c r="J4992">
        <v>6865.88</v>
      </c>
      <c r="K4992" s="1">
        <v>46294</v>
      </c>
      <c r="L4992" t="s">
        <v>17510</v>
      </c>
      <c r="M4992">
        <f t="shared" si="924"/>
        <v>1</v>
      </c>
      <c r="N4992">
        <f>COUNTIF(Orders!$A:$A,C4992)</f>
        <v>1</v>
      </c>
      <c r="P4992">
        <f>COUNTIF(Orders!$H:$H,UPPER(SUBSTITUTE(TRIM(C4992),"-","")))</f>
        <v>1</v>
      </c>
      <c r="R4992" t="str">
        <f t="shared" si="925"/>
        <v>Matched Order Reference</v>
      </c>
      <c r="S4992">
        <f t="shared" si="926"/>
        <v>1</v>
      </c>
      <c r="V4992" cm="1">
        <f t="array" ref="V4992">IF(E4992&lt;&gt;"CAPTURE",0,SUMPRODUCT((MDR_Rates!$A$2:$A$10=F4992)*(G4992&gt;MDR_Rates!$B$2:$B$10)*((MDR_Rates!$C$2:$C$10="")+(G4992&lt;=MDR_Rates!$C$2:$C$10))*MDR_Rates!$D$2:$D$10))</f>
        <v>1.6</v>
      </c>
      <c r="W4992">
        <f t="shared" si="927"/>
        <v>111.97</v>
      </c>
      <c r="X4992">
        <f t="shared" si="928"/>
        <v>20.149999999999999</v>
      </c>
      <c r="Y4992">
        <f t="shared" si="929"/>
        <v>0</v>
      </c>
      <c r="Z4992">
        <f t="shared" si="930"/>
        <v>0</v>
      </c>
      <c r="AG4992" t="str">
        <f t="shared" si="931"/>
        <v/>
      </c>
      <c r="AI4992" t="str">
        <f t="shared" si="932"/>
        <v/>
      </c>
      <c r="AJ4992" t="str">
        <f t="shared" si="933"/>
        <v/>
      </c>
      <c r="AK4992" t="str">
        <f t="shared" si="934"/>
        <v>ORD26002106</v>
      </c>
      <c r="AL4992">
        <f>IF(E4992&lt;&gt;"CAPTURE","",COUNTIF(Orders!$H:$H,AK4992))</f>
        <v>1</v>
      </c>
      <c r="AP4992" t="str">
        <f t="shared" si="935"/>
        <v>Matched to Order</v>
      </c>
      <c r="AQ4992">
        <f>IF(COUNTIF($A$2:A4992,A4992)=1,1,0)</f>
        <v>1</v>
      </c>
    </row>
    <row r="4993" spans="1:43" x14ac:dyDescent="0.3">
      <c r="A4993" t="s">
        <v>17586</v>
      </c>
      <c r="C4993" t="s">
        <v>4252</v>
      </c>
      <c r="D4993" s="1">
        <v>46292</v>
      </c>
      <c r="E4993" t="s">
        <v>11819</v>
      </c>
      <c r="F4993" t="s">
        <v>33</v>
      </c>
      <c r="G4993">
        <v>1499</v>
      </c>
      <c r="H4993">
        <v>22.49</v>
      </c>
      <c r="I4993">
        <v>4.05</v>
      </c>
      <c r="J4993">
        <v>1472.46</v>
      </c>
      <c r="K4993" s="1">
        <v>46294</v>
      </c>
      <c r="L4993" t="s">
        <v>17510</v>
      </c>
      <c r="M4993">
        <f t="shared" si="924"/>
        <v>1</v>
      </c>
      <c r="N4993">
        <f>COUNTIF(Orders!$A:$A,C4993)</f>
        <v>1</v>
      </c>
      <c r="P4993">
        <f>COUNTIF(Orders!$H:$H,UPPER(SUBSTITUTE(TRIM(C4993),"-","")))</f>
        <v>1</v>
      </c>
      <c r="R4993" t="str">
        <f t="shared" si="925"/>
        <v>Matched Order Reference</v>
      </c>
      <c r="S4993">
        <f t="shared" si="926"/>
        <v>1</v>
      </c>
      <c r="V4993" cm="1">
        <f t="array" ref="V4993">IF(E4993&lt;&gt;"CAPTURE",0,SUMPRODUCT((MDR_Rates!$A$2:$A$10=F4993)*(G4993&gt;MDR_Rates!$B$2:$B$10)*((MDR_Rates!$C$2:$C$10="")+(G4993&lt;=MDR_Rates!$C$2:$C$10))*MDR_Rates!$D$2:$D$10))</f>
        <v>1.5</v>
      </c>
      <c r="W4993">
        <f t="shared" si="927"/>
        <v>22.49</v>
      </c>
      <c r="X4993">
        <f t="shared" si="928"/>
        <v>4.05</v>
      </c>
      <c r="Y4993">
        <f t="shared" si="929"/>
        <v>0</v>
      </c>
      <c r="Z4993">
        <f t="shared" si="930"/>
        <v>0</v>
      </c>
      <c r="AG4993" t="str">
        <f t="shared" si="931"/>
        <v/>
      </c>
      <c r="AI4993" t="str">
        <f t="shared" si="932"/>
        <v/>
      </c>
      <c r="AJ4993" t="str">
        <f t="shared" si="933"/>
        <v/>
      </c>
      <c r="AK4993" t="str">
        <f t="shared" si="934"/>
        <v>ORD26002130</v>
      </c>
      <c r="AL4993">
        <f>IF(E4993&lt;&gt;"CAPTURE","",COUNTIF(Orders!$H:$H,AK4993))</f>
        <v>1</v>
      </c>
      <c r="AP4993" t="str">
        <f t="shared" si="935"/>
        <v>Matched to Order</v>
      </c>
      <c r="AQ4993">
        <f>IF(COUNTIF($A$2:A4993,A4993)=1,1,0)</f>
        <v>1</v>
      </c>
    </row>
    <row r="4994" spans="1:43" x14ac:dyDescent="0.3">
      <c r="A4994" t="s">
        <v>17587</v>
      </c>
      <c r="C4994" t="s">
        <v>4264</v>
      </c>
      <c r="D4994" s="1">
        <v>46292</v>
      </c>
      <c r="E4994" t="s">
        <v>11819</v>
      </c>
      <c r="F4994" t="s">
        <v>44</v>
      </c>
      <c r="G4994">
        <v>1798</v>
      </c>
      <c r="H4994">
        <v>34.159999999999997</v>
      </c>
      <c r="I4994">
        <v>6.15</v>
      </c>
      <c r="J4994">
        <v>1757.69</v>
      </c>
      <c r="K4994" s="1">
        <v>46294</v>
      </c>
      <c r="L4994" t="s">
        <v>17510</v>
      </c>
      <c r="M4994">
        <f t="shared" si="924"/>
        <v>1</v>
      </c>
      <c r="N4994">
        <f>COUNTIF(Orders!$A:$A,C4994)</f>
        <v>1</v>
      </c>
      <c r="P4994">
        <f>COUNTIF(Orders!$H:$H,UPPER(SUBSTITUTE(TRIM(C4994),"-","")))</f>
        <v>1</v>
      </c>
      <c r="R4994" t="str">
        <f t="shared" si="925"/>
        <v>Matched Order Reference</v>
      </c>
      <c r="S4994">
        <f t="shared" si="926"/>
        <v>1</v>
      </c>
      <c r="V4994" cm="1">
        <f t="array" ref="V4994">IF(E4994&lt;&gt;"CAPTURE",0,SUMPRODUCT((MDR_Rates!$A$2:$A$10=F4994)*(G4994&gt;MDR_Rates!$B$2:$B$10)*((MDR_Rates!$C$2:$C$10="")+(G4994&lt;=MDR_Rates!$C$2:$C$10))*MDR_Rates!$D$2:$D$10))</f>
        <v>1.9</v>
      </c>
      <c r="W4994">
        <f t="shared" si="927"/>
        <v>34.159999999999997</v>
      </c>
      <c r="X4994">
        <f t="shared" si="928"/>
        <v>6.15</v>
      </c>
      <c r="Y4994">
        <f t="shared" si="929"/>
        <v>0</v>
      </c>
      <c r="Z4994">
        <f t="shared" si="930"/>
        <v>0</v>
      </c>
      <c r="AG4994" t="str">
        <f t="shared" si="931"/>
        <v/>
      </c>
      <c r="AI4994" t="str">
        <f t="shared" si="932"/>
        <v/>
      </c>
      <c r="AJ4994" t="str">
        <f t="shared" si="933"/>
        <v/>
      </c>
      <c r="AK4994" t="str">
        <f t="shared" si="934"/>
        <v>ORD26002136</v>
      </c>
      <c r="AL4994">
        <f>IF(E4994&lt;&gt;"CAPTURE","",COUNTIF(Orders!$H:$H,AK4994))</f>
        <v>1</v>
      </c>
      <c r="AP4994" t="str">
        <f t="shared" si="935"/>
        <v>Matched to Order</v>
      </c>
      <c r="AQ4994">
        <f>IF(COUNTIF($A$2:A4994,A4994)=1,1,0)</f>
        <v>1</v>
      </c>
    </row>
    <row r="4995" spans="1:43" x14ac:dyDescent="0.3">
      <c r="A4995" t="s">
        <v>17588</v>
      </c>
      <c r="C4995" t="s">
        <v>4301</v>
      </c>
      <c r="D4995" s="1">
        <v>46292</v>
      </c>
      <c r="E4995" t="s">
        <v>11819</v>
      </c>
      <c r="F4995" t="s">
        <v>44</v>
      </c>
      <c r="G4995">
        <v>1298</v>
      </c>
      <c r="H4995">
        <v>24.66</v>
      </c>
      <c r="I4995">
        <v>4.4400000000000004</v>
      </c>
      <c r="J4995">
        <v>1268.9000000000001</v>
      </c>
      <c r="K4995" s="1">
        <v>46294</v>
      </c>
      <c r="L4995" t="s">
        <v>17510</v>
      </c>
      <c r="M4995">
        <f t="shared" ref="M4995:M5058" si="936">COUNTIF($A:$A,A4995)</f>
        <v>1</v>
      </c>
      <c r="N4995">
        <f>COUNTIF(Orders!$A:$A,C4995)</f>
        <v>1</v>
      </c>
      <c r="P4995">
        <f>COUNTIF(Orders!$H:$H,UPPER(SUBSTITUTE(TRIM(C4995),"-","")))</f>
        <v>1</v>
      </c>
      <c r="R4995" t="str">
        <f t="shared" ref="R4995:R5058" si="937">IF(E4995="REFUND","Refund",IF(P4995=0,"Unmatched Order Reference","Matched Order Reference"))</f>
        <v>Matched Order Reference</v>
      </c>
      <c r="S4995">
        <f t="shared" ref="S4995:S5058" si="938">COUNTIFS($C$2:$C$5753,C4995,$E$2:$E$5753,"CAPTURE")</f>
        <v>1</v>
      </c>
      <c r="V4995" cm="1">
        <f t="array" ref="V4995">IF(E4995&lt;&gt;"CAPTURE",0,SUMPRODUCT((MDR_Rates!$A$2:$A$10=F4995)*(G4995&gt;MDR_Rates!$B$2:$B$10)*((MDR_Rates!$C$2:$C$10="")+(G4995&lt;=MDR_Rates!$C$2:$C$10))*MDR_Rates!$D$2:$D$10))</f>
        <v>1.9</v>
      </c>
      <c r="W4995">
        <f t="shared" ref="W4995:W5058" si="939">IF(E4995&lt;&gt;"CAPTURE",0,ROUND(G4995*V4995/100,2))</f>
        <v>24.66</v>
      </c>
      <c r="X4995">
        <f t="shared" ref="X4995:X5058" si="940">IF(E4995&lt;&gt;"CAPTURE",0,ROUND(W4995*18/100,2))</f>
        <v>4.4400000000000004</v>
      </c>
      <c r="Y4995">
        <f t="shared" ref="Y4995:Y5058" si="941">IF(E4995&lt;&gt;"CAPTURE",0,ROUND(H4995-W4995,2))</f>
        <v>0</v>
      </c>
      <c r="Z4995">
        <f t="shared" ref="Z4995:Z5058" si="942">IF(E4995&lt;&gt;"CAPTURE",0,ROUND(I4995-X4995,2))</f>
        <v>0</v>
      </c>
      <c r="AG4995" t="str">
        <f t="shared" ref="AG4995:AG5058" si="943">IF(E4995&lt;&gt;"REFUND","",IF(COUNTIFS($A:$A,B4995,$E:$E,"CAPTURE")=0,"Missing Original Capture","Original Capture Found"))</f>
        <v/>
      </c>
      <c r="AI4995" t="str">
        <f t="shared" ref="AI4995:AI5058" si="944">IF(E4995="REFUND",_xlfn.MAXIFS($G:$G,$A:$A,B4995,$E:$E,"CAPTURE"),"")</f>
        <v/>
      </c>
      <c r="AJ4995" t="str">
        <f t="shared" ref="AJ4995:AJ5058" si="945">IF(E4995&lt;&gt;"REFUND","",IF(G4995&gt;AI4995,"Refund Exceeds Capture",IF(ABS(G4995-AI4995)&lt;0.01,"Full Refund","Partial Refund")))</f>
        <v/>
      </c>
      <c r="AK4995" t="str">
        <f t="shared" ref="AK4995:AK5058" si="946">UPPER(SUBSTITUTE(TRIM(C4995),"-",""))</f>
        <v>ORD26002155</v>
      </c>
      <c r="AL4995">
        <f>IF(E4995&lt;&gt;"CAPTURE","",COUNTIF(Orders!$H:$H,AK4995))</f>
        <v>1</v>
      </c>
      <c r="AP4995" t="str">
        <f t="shared" ref="AP4995:AP5058" si="947">IF(E4995&lt;&gt;"CAPTURE","",IF(M4995&gt;1,"Duplicate ID - Review",IF(AL4995=0,"Unmatched Order",IF(AL4995=1,"Matched to Order","Multiple Order Matches"))))</f>
        <v>Matched to Order</v>
      </c>
      <c r="AQ4995">
        <f>IF(COUNTIF($A$2:A4995,A4995)=1,1,0)</f>
        <v>1</v>
      </c>
    </row>
    <row r="4996" spans="1:43" x14ac:dyDescent="0.3">
      <c r="A4996" t="s">
        <v>17589</v>
      </c>
      <c r="C4996" t="s">
        <v>4333</v>
      </c>
      <c r="D4996" s="1">
        <v>46292</v>
      </c>
      <c r="E4996" t="s">
        <v>11819</v>
      </c>
      <c r="F4996" t="s">
        <v>9</v>
      </c>
      <c r="G4996">
        <v>2098</v>
      </c>
      <c r="H4996">
        <v>6.29</v>
      </c>
      <c r="I4996">
        <v>1.1299999999999999</v>
      </c>
      <c r="J4996">
        <v>2090.58</v>
      </c>
      <c r="K4996" s="1">
        <v>46294</v>
      </c>
      <c r="L4996" t="s">
        <v>17510</v>
      </c>
      <c r="M4996">
        <f t="shared" si="936"/>
        <v>1</v>
      </c>
      <c r="N4996">
        <f>COUNTIF(Orders!$A:$A,C4996)</f>
        <v>1</v>
      </c>
      <c r="P4996">
        <f>COUNTIF(Orders!$H:$H,UPPER(SUBSTITUTE(TRIM(C4996),"-","")))</f>
        <v>1</v>
      </c>
      <c r="R4996" t="str">
        <f t="shared" si="937"/>
        <v>Matched Order Reference</v>
      </c>
      <c r="S4996">
        <f t="shared" si="938"/>
        <v>1</v>
      </c>
      <c r="V4996" cm="1">
        <f t="array" ref="V4996">IF(E4996&lt;&gt;"CAPTURE",0,SUMPRODUCT((MDR_Rates!$A$2:$A$10=F4996)*(G4996&gt;MDR_Rates!$B$2:$B$10)*((MDR_Rates!$C$2:$C$10="")+(G4996&lt;=MDR_Rates!$C$2:$C$10))*MDR_Rates!$D$2:$D$10))</f>
        <v>0.3</v>
      </c>
      <c r="W4996">
        <f t="shared" si="939"/>
        <v>6.29</v>
      </c>
      <c r="X4996">
        <f t="shared" si="940"/>
        <v>1.1299999999999999</v>
      </c>
      <c r="Y4996">
        <f t="shared" si="941"/>
        <v>0</v>
      </c>
      <c r="Z4996">
        <f t="shared" si="942"/>
        <v>0</v>
      </c>
      <c r="AG4996" t="str">
        <f t="shared" si="943"/>
        <v/>
      </c>
      <c r="AI4996" t="str">
        <f t="shared" si="944"/>
        <v/>
      </c>
      <c r="AJ4996" t="str">
        <f t="shared" si="945"/>
        <v/>
      </c>
      <c r="AK4996" t="str">
        <f t="shared" si="946"/>
        <v>ORD26002171</v>
      </c>
      <c r="AL4996">
        <f>IF(E4996&lt;&gt;"CAPTURE","",COUNTIF(Orders!$H:$H,AK4996))</f>
        <v>1</v>
      </c>
      <c r="AP4996" t="str">
        <f t="shared" si="947"/>
        <v>Matched to Order</v>
      </c>
      <c r="AQ4996">
        <f>IF(COUNTIF($A$2:A4996,A4996)=1,1,0)</f>
        <v>1</v>
      </c>
    </row>
    <row r="4997" spans="1:43" x14ac:dyDescent="0.3">
      <c r="A4997" t="s">
        <v>17590</v>
      </c>
      <c r="C4997" t="s">
        <v>4343</v>
      </c>
      <c r="D4997" s="1">
        <v>46292</v>
      </c>
      <c r="E4997" t="s">
        <v>11819</v>
      </c>
      <c r="F4997" t="s">
        <v>9</v>
      </c>
      <c r="G4997">
        <v>349</v>
      </c>
      <c r="H4997">
        <v>0</v>
      </c>
      <c r="I4997">
        <v>0</v>
      </c>
      <c r="J4997">
        <v>349</v>
      </c>
      <c r="K4997" s="1">
        <v>46294</v>
      </c>
      <c r="L4997" t="s">
        <v>17510</v>
      </c>
      <c r="M4997">
        <f t="shared" si="936"/>
        <v>1</v>
      </c>
      <c r="N4997">
        <f>COUNTIF(Orders!$A:$A,C4997)</f>
        <v>1</v>
      </c>
      <c r="P4997">
        <f>COUNTIF(Orders!$H:$H,UPPER(SUBSTITUTE(TRIM(C4997),"-","")))</f>
        <v>1</v>
      </c>
      <c r="R4997" t="str">
        <f t="shared" si="937"/>
        <v>Matched Order Reference</v>
      </c>
      <c r="S4997">
        <f t="shared" si="938"/>
        <v>1</v>
      </c>
      <c r="V4997" cm="1">
        <f t="array" ref="V4997">IF(E4997&lt;&gt;"CAPTURE",0,SUMPRODUCT((MDR_Rates!$A$2:$A$10=F4997)*(G4997&gt;MDR_Rates!$B$2:$B$10)*((MDR_Rates!$C$2:$C$10="")+(G4997&lt;=MDR_Rates!$C$2:$C$10))*MDR_Rates!$D$2:$D$10))</f>
        <v>0</v>
      </c>
      <c r="W4997">
        <f t="shared" si="939"/>
        <v>0</v>
      </c>
      <c r="X4997">
        <f t="shared" si="940"/>
        <v>0</v>
      </c>
      <c r="Y4997">
        <f t="shared" si="941"/>
        <v>0</v>
      </c>
      <c r="Z4997">
        <f t="shared" si="942"/>
        <v>0</v>
      </c>
      <c r="AG4997" t="str">
        <f t="shared" si="943"/>
        <v/>
      </c>
      <c r="AI4997" t="str">
        <f t="shared" si="944"/>
        <v/>
      </c>
      <c r="AJ4997" t="str">
        <f t="shared" si="945"/>
        <v/>
      </c>
      <c r="AK4997" t="str">
        <f t="shared" si="946"/>
        <v>ORD26002176</v>
      </c>
      <c r="AL4997">
        <f>IF(E4997&lt;&gt;"CAPTURE","",COUNTIF(Orders!$H:$H,AK4997))</f>
        <v>1</v>
      </c>
      <c r="AP4997" t="str">
        <f t="shared" si="947"/>
        <v>Matched to Order</v>
      </c>
      <c r="AQ4997">
        <f>IF(COUNTIF($A$2:A4997,A4997)=1,1,0)</f>
        <v>1</v>
      </c>
    </row>
    <row r="4998" spans="1:43" x14ac:dyDescent="0.3">
      <c r="A4998" t="s">
        <v>17591</v>
      </c>
      <c r="C4998" t="s">
        <v>4379</v>
      </c>
      <c r="D4998" s="1">
        <v>46292</v>
      </c>
      <c r="E4998" t="s">
        <v>11819</v>
      </c>
      <c r="F4998" t="s">
        <v>9</v>
      </c>
      <c r="G4998">
        <v>2897</v>
      </c>
      <c r="H4998">
        <v>8.69</v>
      </c>
      <c r="I4998">
        <v>1.56</v>
      </c>
      <c r="J4998">
        <v>2886.75</v>
      </c>
      <c r="K4998" s="1">
        <v>46294</v>
      </c>
      <c r="L4998" t="s">
        <v>17510</v>
      </c>
      <c r="M4998">
        <f t="shared" si="936"/>
        <v>1</v>
      </c>
      <c r="N4998">
        <f>COUNTIF(Orders!$A:$A,C4998)</f>
        <v>1</v>
      </c>
      <c r="P4998">
        <f>COUNTIF(Orders!$H:$H,UPPER(SUBSTITUTE(TRIM(C4998),"-","")))</f>
        <v>1</v>
      </c>
      <c r="R4998" t="str">
        <f t="shared" si="937"/>
        <v>Matched Order Reference</v>
      </c>
      <c r="S4998">
        <f t="shared" si="938"/>
        <v>1</v>
      </c>
      <c r="V4998" cm="1">
        <f t="array" ref="V4998">IF(E4998&lt;&gt;"CAPTURE",0,SUMPRODUCT((MDR_Rates!$A$2:$A$10=F4998)*(G4998&gt;MDR_Rates!$B$2:$B$10)*((MDR_Rates!$C$2:$C$10="")+(G4998&lt;=MDR_Rates!$C$2:$C$10))*MDR_Rates!$D$2:$D$10))</f>
        <v>0.3</v>
      </c>
      <c r="W4998">
        <f t="shared" si="939"/>
        <v>8.69</v>
      </c>
      <c r="X4998">
        <f t="shared" si="940"/>
        <v>1.56</v>
      </c>
      <c r="Y4998">
        <f t="shared" si="941"/>
        <v>0</v>
      </c>
      <c r="Z4998">
        <f t="shared" si="942"/>
        <v>0</v>
      </c>
      <c r="AG4998" t="str">
        <f t="shared" si="943"/>
        <v/>
      </c>
      <c r="AI4998" t="str">
        <f t="shared" si="944"/>
        <v/>
      </c>
      <c r="AJ4998" t="str">
        <f t="shared" si="945"/>
        <v/>
      </c>
      <c r="AK4998" t="str">
        <f t="shared" si="946"/>
        <v>ORD26002194</v>
      </c>
      <c r="AL4998">
        <f>IF(E4998&lt;&gt;"CAPTURE","",COUNTIF(Orders!$H:$H,AK4998))</f>
        <v>1</v>
      </c>
      <c r="AP4998" t="str">
        <f t="shared" si="947"/>
        <v>Matched to Order</v>
      </c>
      <c r="AQ4998">
        <f>IF(COUNTIF($A$2:A4998,A4998)=1,1,0)</f>
        <v>1</v>
      </c>
    </row>
    <row r="4999" spans="1:43" x14ac:dyDescent="0.3">
      <c r="A4999" t="s">
        <v>17592</v>
      </c>
      <c r="C4999" t="s">
        <v>4399</v>
      </c>
      <c r="D4999" s="1">
        <v>46292</v>
      </c>
      <c r="E4999" t="s">
        <v>11819</v>
      </c>
      <c r="F4999" t="s">
        <v>44</v>
      </c>
      <c r="G4999">
        <v>349</v>
      </c>
      <c r="H4999">
        <v>6.63</v>
      </c>
      <c r="I4999">
        <v>1.19</v>
      </c>
      <c r="J4999">
        <v>341.18</v>
      </c>
      <c r="K4999" s="1">
        <v>46294</v>
      </c>
      <c r="L4999" t="s">
        <v>17510</v>
      </c>
      <c r="M4999">
        <f t="shared" si="936"/>
        <v>1</v>
      </c>
      <c r="N4999">
        <f>COUNTIF(Orders!$A:$A,C4999)</f>
        <v>1</v>
      </c>
      <c r="P4999">
        <f>COUNTIF(Orders!$H:$H,UPPER(SUBSTITUTE(TRIM(C4999),"-","")))</f>
        <v>1</v>
      </c>
      <c r="R4999" t="str">
        <f t="shared" si="937"/>
        <v>Matched Order Reference</v>
      </c>
      <c r="S4999">
        <f t="shared" si="938"/>
        <v>1</v>
      </c>
      <c r="V4999" cm="1">
        <f t="array" ref="V4999">IF(E4999&lt;&gt;"CAPTURE",0,SUMPRODUCT((MDR_Rates!$A$2:$A$10=F4999)*(G4999&gt;MDR_Rates!$B$2:$B$10)*((MDR_Rates!$C$2:$C$10="")+(G4999&lt;=MDR_Rates!$C$2:$C$10))*MDR_Rates!$D$2:$D$10))</f>
        <v>1.9</v>
      </c>
      <c r="W4999">
        <f t="shared" si="939"/>
        <v>6.63</v>
      </c>
      <c r="X4999">
        <f t="shared" si="940"/>
        <v>1.19</v>
      </c>
      <c r="Y4999">
        <f t="shared" si="941"/>
        <v>0</v>
      </c>
      <c r="Z4999">
        <f t="shared" si="942"/>
        <v>0</v>
      </c>
      <c r="AG4999" t="str">
        <f t="shared" si="943"/>
        <v/>
      </c>
      <c r="AI4999" t="str">
        <f t="shared" si="944"/>
        <v/>
      </c>
      <c r="AJ4999" t="str">
        <f t="shared" si="945"/>
        <v/>
      </c>
      <c r="AK4999" t="str">
        <f t="shared" si="946"/>
        <v>ORD26002204</v>
      </c>
      <c r="AL4999">
        <f>IF(E4999&lt;&gt;"CAPTURE","",COUNTIF(Orders!$H:$H,AK4999))</f>
        <v>1</v>
      </c>
      <c r="AP4999" t="str">
        <f t="shared" si="947"/>
        <v>Matched to Order</v>
      </c>
      <c r="AQ4999">
        <f>IF(COUNTIF($A$2:A4999,A4999)=1,1,0)</f>
        <v>1</v>
      </c>
    </row>
    <row r="5000" spans="1:43" x14ac:dyDescent="0.3">
      <c r="A5000" t="s">
        <v>17593</v>
      </c>
      <c r="C5000" t="s">
        <v>4504</v>
      </c>
      <c r="D5000" s="1">
        <v>46292</v>
      </c>
      <c r="E5000" t="s">
        <v>11819</v>
      </c>
      <c r="F5000" t="s">
        <v>9</v>
      </c>
      <c r="G5000">
        <v>6597</v>
      </c>
      <c r="H5000">
        <v>19.79</v>
      </c>
      <c r="I5000">
        <v>3.56</v>
      </c>
      <c r="J5000">
        <v>6573.65</v>
      </c>
      <c r="K5000" s="1">
        <v>46294</v>
      </c>
      <c r="L5000" t="s">
        <v>17510</v>
      </c>
      <c r="M5000">
        <f t="shared" si="936"/>
        <v>1</v>
      </c>
      <c r="N5000">
        <f>COUNTIF(Orders!$A:$A,C5000)</f>
        <v>1</v>
      </c>
      <c r="P5000">
        <f>COUNTIF(Orders!$H:$H,UPPER(SUBSTITUTE(TRIM(C5000),"-","")))</f>
        <v>1</v>
      </c>
      <c r="R5000" t="str">
        <f t="shared" si="937"/>
        <v>Matched Order Reference</v>
      </c>
      <c r="S5000">
        <f t="shared" si="938"/>
        <v>1</v>
      </c>
      <c r="V5000" cm="1">
        <f t="array" ref="V5000">IF(E5000&lt;&gt;"CAPTURE",0,SUMPRODUCT((MDR_Rates!$A$2:$A$10=F5000)*(G5000&gt;MDR_Rates!$B$2:$B$10)*((MDR_Rates!$C$2:$C$10="")+(G5000&lt;=MDR_Rates!$C$2:$C$10))*MDR_Rates!$D$2:$D$10))</f>
        <v>0.3</v>
      </c>
      <c r="W5000">
        <f t="shared" si="939"/>
        <v>19.79</v>
      </c>
      <c r="X5000">
        <f t="shared" si="940"/>
        <v>3.56</v>
      </c>
      <c r="Y5000">
        <f t="shared" si="941"/>
        <v>0</v>
      </c>
      <c r="Z5000">
        <f t="shared" si="942"/>
        <v>0</v>
      </c>
      <c r="AG5000" t="str">
        <f t="shared" si="943"/>
        <v/>
      </c>
      <c r="AI5000" t="str">
        <f t="shared" si="944"/>
        <v/>
      </c>
      <c r="AJ5000" t="str">
        <f t="shared" si="945"/>
        <v/>
      </c>
      <c r="AK5000" t="str">
        <f t="shared" si="946"/>
        <v>ORD26002257</v>
      </c>
      <c r="AL5000">
        <f>IF(E5000&lt;&gt;"CAPTURE","",COUNTIF(Orders!$H:$H,AK5000))</f>
        <v>1</v>
      </c>
      <c r="AP5000" t="str">
        <f t="shared" si="947"/>
        <v>Matched to Order</v>
      </c>
      <c r="AQ5000">
        <f>IF(COUNTIF($A$2:A5000,A5000)=1,1,0)</f>
        <v>1</v>
      </c>
    </row>
    <row r="5001" spans="1:43" x14ac:dyDescent="0.3">
      <c r="A5001" t="s">
        <v>17594</v>
      </c>
      <c r="C5001" t="s">
        <v>4544</v>
      </c>
      <c r="D5001" s="1">
        <v>46292</v>
      </c>
      <c r="E5001" t="s">
        <v>11819</v>
      </c>
      <c r="F5001" t="s">
        <v>9</v>
      </c>
      <c r="G5001">
        <v>7999</v>
      </c>
      <c r="H5001">
        <v>24</v>
      </c>
      <c r="I5001">
        <v>4.32</v>
      </c>
      <c r="J5001">
        <v>7970.68</v>
      </c>
      <c r="K5001" s="1">
        <v>46294</v>
      </c>
      <c r="L5001" t="s">
        <v>17510</v>
      </c>
      <c r="M5001">
        <f t="shared" si="936"/>
        <v>1</v>
      </c>
      <c r="N5001">
        <f>COUNTIF(Orders!$A:$A,C5001)</f>
        <v>1</v>
      </c>
      <c r="P5001">
        <f>COUNTIF(Orders!$H:$H,UPPER(SUBSTITUTE(TRIM(C5001),"-","")))</f>
        <v>1</v>
      </c>
      <c r="R5001" t="str">
        <f t="shared" si="937"/>
        <v>Matched Order Reference</v>
      </c>
      <c r="S5001">
        <f t="shared" si="938"/>
        <v>1</v>
      </c>
      <c r="V5001" cm="1">
        <f t="array" ref="V5001">IF(E5001&lt;&gt;"CAPTURE",0,SUMPRODUCT((MDR_Rates!$A$2:$A$10=F5001)*(G5001&gt;MDR_Rates!$B$2:$B$10)*((MDR_Rates!$C$2:$C$10="")+(G5001&lt;=MDR_Rates!$C$2:$C$10))*MDR_Rates!$D$2:$D$10))</f>
        <v>0.3</v>
      </c>
      <c r="W5001">
        <f t="shared" si="939"/>
        <v>24</v>
      </c>
      <c r="X5001">
        <f t="shared" si="940"/>
        <v>4.32</v>
      </c>
      <c r="Y5001">
        <f t="shared" si="941"/>
        <v>0</v>
      </c>
      <c r="Z5001">
        <f t="shared" si="942"/>
        <v>0</v>
      </c>
      <c r="AG5001" t="str">
        <f t="shared" si="943"/>
        <v/>
      </c>
      <c r="AI5001" t="str">
        <f t="shared" si="944"/>
        <v/>
      </c>
      <c r="AJ5001" t="str">
        <f t="shared" si="945"/>
        <v/>
      </c>
      <c r="AK5001" t="str">
        <f t="shared" si="946"/>
        <v>ORD26002277</v>
      </c>
      <c r="AL5001">
        <f>IF(E5001&lt;&gt;"CAPTURE","",COUNTIF(Orders!$H:$H,AK5001))</f>
        <v>1</v>
      </c>
      <c r="AP5001" t="str">
        <f t="shared" si="947"/>
        <v>Matched to Order</v>
      </c>
      <c r="AQ5001">
        <f>IF(COUNTIF($A$2:A5001,A5001)=1,1,0)</f>
        <v>1</v>
      </c>
    </row>
    <row r="5002" spans="1:43" x14ac:dyDescent="0.3">
      <c r="A5002" t="s">
        <v>17595</v>
      </c>
      <c r="C5002" t="s">
        <v>4569</v>
      </c>
      <c r="D5002" s="1">
        <v>46292</v>
      </c>
      <c r="E5002" t="s">
        <v>11819</v>
      </c>
      <c r="F5002" t="s">
        <v>17</v>
      </c>
      <c r="G5002">
        <v>999</v>
      </c>
      <c r="H5002">
        <v>17.98</v>
      </c>
      <c r="I5002">
        <v>3.24</v>
      </c>
      <c r="J5002">
        <v>977.78</v>
      </c>
      <c r="K5002" s="1">
        <v>46294</v>
      </c>
      <c r="L5002" t="s">
        <v>17510</v>
      </c>
      <c r="M5002">
        <f t="shared" si="936"/>
        <v>1</v>
      </c>
      <c r="N5002">
        <f>COUNTIF(Orders!$A:$A,C5002)</f>
        <v>1</v>
      </c>
      <c r="P5002">
        <f>COUNTIF(Orders!$H:$H,UPPER(SUBSTITUTE(TRIM(C5002),"-","")))</f>
        <v>1</v>
      </c>
      <c r="R5002" t="str">
        <f t="shared" si="937"/>
        <v>Matched Order Reference</v>
      </c>
      <c r="S5002">
        <f t="shared" si="938"/>
        <v>1</v>
      </c>
      <c r="V5002" cm="1">
        <f t="array" ref="V5002">IF(E5002&lt;&gt;"CAPTURE",0,SUMPRODUCT((MDR_Rates!$A$2:$A$10=F5002)*(G5002&gt;MDR_Rates!$B$2:$B$10)*((MDR_Rates!$C$2:$C$10="")+(G5002&lt;=MDR_Rates!$C$2:$C$10))*MDR_Rates!$D$2:$D$10))</f>
        <v>1.8</v>
      </c>
      <c r="W5002">
        <f t="shared" si="939"/>
        <v>17.98</v>
      </c>
      <c r="X5002">
        <f t="shared" si="940"/>
        <v>3.24</v>
      </c>
      <c r="Y5002">
        <f t="shared" si="941"/>
        <v>0</v>
      </c>
      <c r="Z5002">
        <f t="shared" si="942"/>
        <v>0</v>
      </c>
      <c r="AG5002" t="str">
        <f t="shared" si="943"/>
        <v/>
      </c>
      <c r="AI5002" t="str">
        <f t="shared" si="944"/>
        <v/>
      </c>
      <c r="AJ5002" t="str">
        <f t="shared" si="945"/>
        <v/>
      </c>
      <c r="AK5002" t="str">
        <f t="shared" si="946"/>
        <v>ORD26002290</v>
      </c>
      <c r="AL5002">
        <f>IF(E5002&lt;&gt;"CAPTURE","",COUNTIF(Orders!$H:$H,AK5002))</f>
        <v>1</v>
      </c>
      <c r="AP5002" t="str">
        <f t="shared" si="947"/>
        <v>Matched to Order</v>
      </c>
      <c r="AQ5002">
        <f>IF(COUNTIF($A$2:A5002,A5002)=1,1,0)</f>
        <v>1</v>
      </c>
    </row>
    <row r="5003" spans="1:43" x14ac:dyDescent="0.3">
      <c r="A5003" t="s">
        <v>17596</v>
      </c>
      <c r="C5003" t="s">
        <v>4617</v>
      </c>
      <c r="D5003" s="1">
        <v>46292</v>
      </c>
      <c r="E5003" t="s">
        <v>11819</v>
      </c>
      <c r="F5003" t="s">
        <v>9</v>
      </c>
      <c r="G5003">
        <v>7999</v>
      </c>
      <c r="H5003">
        <v>24</v>
      </c>
      <c r="I5003">
        <v>4.32</v>
      </c>
      <c r="J5003">
        <v>7970.68</v>
      </c>
      <c r="K5003" s="1">
        <v>46294</v>
      </c>
      <c r="L5003" t="s">
        <v>17510</v>
      </c>
      <c r="M5003">
        <f t="shared" si="936"/>
        <v>1</v>
      </c>
      <c r="N5003">
        <f>COUNTIF(Orders!$A:$A,C5003)</f>
        <v>1</v>
      </c>
      <c r="P5003">
        <f>COUNTIF(Orders!$H:$H,UPPER(SUBSTITUTE(TRIM(C5003),"-","")))</f>
        <v>1</v>
      </c>
      <c r="R5003" t="str">
        <f t="shared" si="937"/>
        <v>Matched Order Reference</v>
      </c>
      <c r="S5003">
        <f t="shared" si="938"/>
        <v>1</v>
      </c>
      <c r="V5003" cm="1">
        <f t="array" ref="V5003">IF(E5003&lt;&gt;"CAPTURE",0,SUMPRODUCT((MDR_Rates!$A$2:$A$10=F5003)*(G5003&gt;MDR_Rates!$B$2:$B$10)*((MDR_Rates!$C$2:$C$10="")+(G5003&lt;=MDR_Rates!$C$2:$C$10))*MDR_Rates!$D$2:$D$10))</f>
        <v>0.3</v>
      </c>
      <c r="W5003">
        <f t="shared" si="939"/>
        <v>24</v>
      </c>
      <c r="X5003">
        <f t="shared" si="940"/>
        <v>4.32</v>
      </c>
      <c r="Y5003">
        <f t="shared" si="941"/>
        <v>0</v>
      </c>
      <c r="Z5003">
        <f t="shared" si="942"/>
        <v>0</v>
      </c>
      <c r="AG5003" t="str">
        <f t="shared" si="943"/>
        <v/>
      </c>
      <c r="AI5003" t="str">
        <f t="shared" si="944"/>
        <v/>
      </c>
      <c r="AJ5003" t="str">
        <f t="shared" si="945"/>
        <v/>
      </c>
      <c r="AK5003" t="str">
        <f t="shared" si="946"/>
        <v>ORD26002314</v>
      </c>
      <c r="AL5003">
        <f>IF(E5003&lt;&gt;"CAPTURE","",COUNTIF(Orders!$H:$H,AK5003))</f>
        <v>1</v>
      </c>
      <c r="AP5003" t="str">
        <f t="shared" si="947"/>
        <v>Matched to Order</v>
      </c>
      <c r="AQ5003">
        <f>IF(COUNTIF($A$2:A5003,A5003)=1,1,0)</f>
        <v>1</v>
      </c>
    </row>
    <row r="5004" spans="1:43" x14ac:dyDescent="0.3">
      <c r="A5004" t="s">
        <v>17597</v>
      </c>
      <c r="C5004" t="s">
        <v>4730</v>
      </c>
      <c r="D5004" s="1">
        <v>46292</v>
      </c>
      <c r="E5004" t="s">
        <v>11819</v>
      </c>
      <c r="F5004" t="s">
        <v>33</v>
      </c>
      <c r="G5004">
        <v>1598</v>
      </c>
      <c r="H5004">
        <v>23.97</v>
      </c>
      <c r="I5004">
        <v>4.3099999999999996</v>
      </c>
      <c r="J5004">
        <v>1569.72</v>
      </c>
      <c r="K5004" s="1">
        <v>46294</v>
      </c>
      <c r="L5004" t="s">
        <v>17510</v>
      </c>
      <c r="M5004">
        <f t="shared" si="936"/>
        <v>1</v>
      </c>
      <c r="N5004">
        <f>COUNTIF(Orders!$A:$A,C5004)</f>
        <v>1</v>
      </c>
      <c r="P5004">
        <f>COUNTIF(Orders!$H:$H,UPPER(SUBSTITUTE(TRIM(C5004),"-","")))</f>
        <v>1</v>
      </c>
      <c r="R5004" t="str">
        <f t="shared" si="937"/>
        <v>Matched Order Reference</v>
      </c>
      <c r="S5004">
        <f t="shared" si="938"/>
        <v>1</v>
      </c>
      <c r="V5004" cm="1">
        <f t="array" ref="V5004">IF(E5004&lt;&gt;"CAPTURE",0,SUMPRODUCT((MDR_Rates!$A$2:$A$10=F5004)*(G5004&gt;MDR_Rates!$B$2:$B$10)*((MDR_Rates!$C$2:$C$10="")+(G5004&lt;=MDR_Rates!$C$2:$C$10))*MDR_Rates!$D$2:$D$10))</f>
        <v>1.5</v>
      </c>
      <c r="W5004">
        <f t="shared" si="939"/>
        <v>23.97</v>
      </c>
      <c r="X5004">
        <f t="shared" si="940"/>
        <v>4.3099999999999996</v>
      </c>
      <c r="Y5004">
        <f t="shared" si="941"/>
        <v>0</v>
      </c>
      <c r="Z5004">
        <f t="shared" si="942"/>
        <v>0</v>
      </c>
      <c r="AG5004" t="str">
        <f t="shared" si="943"/>
        <v/>
      </c>
      <c r="AI5004" t="str">
        <f t="shared" si="944"/>
        <v/>
      </c>
      <c r="AJ5004" t="str">
        <f t="shared" si="945"/>
        <v/>
      </c>
      <c r="AK5004" t="str">
        <f t="shared" si="946"/>
        <v>ORD26002371</v>
      </c>
      <c r="AL5004">
        <f>IF(E5004&lt;&gt;"CAPTURE","",COUNTIF(Orders!$H:$H,AK5004))</f>
        <v>1</v>
      </c>
      <c r="AP5004" t="str">
        <f t="shared" si="947"/>
        <v>Matched to Order</v>
      </c>
      <c r="AQ5004">
        <f>IF(COUNTIF($A$2:A5004,A5004)=1,1,0)</f>
        <v>1</v>
      </c>
    </row>
    <row r="5005" spans="1:43" x14ac:dyDescent="0.3">
      <c r="A5005" t="s">
        <v>17598</v>
      </c>
      <c r="C5005" t="s">
        <v>17599</v>
      </c>
      <c r="D5005" s="1">
        <v>46292</v>
      </c>
      <c r="E5005" t="s">
        <v>11819</v>
      </c>
      <c r="F5005" t="s">
        <v>44</v>
      </c>
      <c r="G5005">
        <v>1598</v>
      </c>
      <c r="H5005">
        <v>30.36</v>
      </c>
      <c r="I5005">
        <v>5.46</v>
      </c>
      <c r="J5005">
        <v>1562.18</v>
      </c>
      <c r="K5005" s="1">
        <v>46294</v>
      </c>
      <c r="L5005" t="s">
        <v>17510</v>
      </c>
      <c r="M5005">
        <f t="shared" si="936"/>
        <v>1</v>
      </c>
      <c r="N5005">
        <f>COUNTIF(Orders!$A:$A,C5005)</f>
        <v>0</v>
      </c>
      <c r="P5005">
        <f>COUNTIF(Orders!$H:$H,UPPER(SUBSTITUTE(TRIM(C5005),"-","")))</f>
        <v>1</v>
      </c>
      <c r="R5005" t="str">
        <f t="shared" si="937"/>
        <v>Matched Order Reference</v>
      </c>
      <c r="S5005">
        <f t="shared" si="938"/>
        <v>1</v>
      </c>
      <c r="V5005" cm="1">
        <f t="array" ref="V5005">IF(E5005&lt;&gt;"CAPTURE",0,SUMPRODUCT((MDR_Rates!$A$2:$A$10=F5005)*(G5005&gt;MDR_Rates!$B$2:$B$10)*((MDR_Rates!$C$2:$C$10="")+(G5005&lt;=MDR_Rates!$C$2:$C$10))*MDR_Rates!$D$2:$D$10))</f>
        <v>1.9</v>
      </c>
      <c r="W5005">
        <f t="shared" si="939"/>
        <v>30.36</v>
      </c>
      <c r="X5005">
        <f t="shared" si="940"/>
        <v>5.46</v>
      </c>
      <c r="Y5005">
        <f t="shared" si="941"/>
        <v>0</v>
      </c>
      <c r="Z5005">
        <f t="shared" si="942"/>
        <v>0</v>
      </c>
      <c r="AG5005" t="str">
        <f t="shared" si="943"/>
        <v/>
      </c>
      <c r="AI5005" t="str">
        <f t="shared" si="944"/>
        <v/>
      </c>
      <c r="AJ5005" t="str">
        <f t="shared" si="945"/>
        <v/>
      </c>
      <c r="AK5005" t="str">
        <f t="shared" si="946"/>
        <v>ORD26002471</v>
      </c>
      <c r="AL5005">
        <f>IF(E5005&lt;&gt;"CAPTURE","",COUNTIF(Orders!$H:$H,AK5005))</f>
        <v>1</v>
      </c>
      <c r="AP5005" t="str">
        <f t="shared" si="947"/>
        <v>Matched to Order</v>
      </c>
      <c r="AQ5005">
        <f>IF(COUNTIF($A$2:A5005,A5005)=1,1,0)</f>
        <v>1</v>
      </c>
    </row>
    <row r="5006" spans="1:43" x14ac:dyDescent="0.3">
      <c r="A5006" t="s">
        <v>17600</v>
      </c>
      <c r="C5006" t="s">
        <v>4947</v>
      </c>
      <c r="D5006" s="1">
        <v>46292</v>
      </c>
      <c r="E5006" t="s">
        <v>11819</v>
      </c>
      <c r="F5006" t="s">
        <v>33</v>
      </c>
      <c r="G5006">
        <v>999</v>
      </c>
      <c r="H5006">
        <v>14.99</v>
      </c>
      <c r="I5006">
        <v>2.7</v>
      </c>
      <c r="J5006">
        <v>981.31</v>
      </c>
      <c r="K5006" s="1">
        <v>46294</v>
      </c>
      <c r="L5006" t="s">
        <v>17510</v>
      </c>
      <c r="M5006">
        <f t="shared" si="936"/>
        <v>1</v>
      </c>
      <c r="N5006">
        <f>COUNTIF(Orders!$A:$A,C5006)</f>
        <v>1</v>
      </c>
      <c r="P5006">
        <f>COUNTIF(Orders!$H:$H,UPPER(SUBSTITUTE(TRIM(C5006),"-","")))</f>
        <v>1</v>
      </c>
      <c r="R5006" t="str">
        <f t="shared" si="937"/>
        <v>Matched Order Reference</v>
      </c>
      <c r="S5006">
        <f t="shared" si="938"/>
        <v>1</v>
      </c>
      <c r="V5006" cm="1">
        <f t="array" ref="V5006">IF(E5006&lt;&gt;"CAPTURE",0,SUMPRODUCT((MDR_Rates!$A$2:$A$10=F5006)*(G5006&gt;MDR_Rates!$B$2:$B$10)*((MDR_Rates!$C$2:$C$10="")+(G5006&lt;=MDR_Rates!$C$2:$C$10))*MDR_Rates!$D$2:$D$10))</f>
        <v>1.5</v>
      </c>
      <c r="W5006">
        <f t="shared" si="939"/>
        <v>14.99</v>
      </c>
      <c r="X5006">
        <f t="shared" si="940"/>
        <v>2.7</v>
      </c>
      <c r="Y5006">
        <f t="shared" si="941"/>
        <v>0</v>
      </c>
      <c r="Z5006">
        <f t="shared" si="942"/>
        <v>0</v>
      </c>
      <c r="AG5006" t="str">
        <f t="shared" si="943"/>
        <v/>
      </c>
      <c r="AI5006" t="str">
        <f t="shared" si="944"/>
        <v/>
      </c>
      <c r="AJ5006" t="str">
        <f t="shared" si="945"/>
        <v/>
      </c>
      <c r="AK5006" t="str">
        <f t="shared" si="946"/>
        <v>ORD26002482</v>
      </c>
      <c r="AL5006">
        <f>IF(E5006&lt;&gt;"CAPTURE","",COUNTIF(Orders!$H:$H,AK5006))</f>
        <v>1</v>
      </c>
      <c r="AP5006" t="str">
        <f t="shared" si="947"/>
        <v>Matched to Order</v>
      </c>
      <c r="AQ5006">
        <f>IF(COUNTIF($A$2:A5006,A5006)=1,1,0)</f>
        <v>1</v>
      </c>
    </row>
    <row r="5007" spans="1:43" x14ac:dyDescent="0.3">
      <c r="A5007" t="s">
        <v>17601</v>
      </c>
      <c r="C5007" t="s">
        <v>4954</v>
      </c>
      <c r="D5007" s="1">
        <v>46292</v>
      </c>
      <c r="E5007" t="s">
        <v>11819</v>
      </c>
      <c r="F5007" t="s">
        <v>9</v>
      </c>
      <c r="G5007">
        <v>9998</v>
      </c>
      <c r="H5007">
        <v>29.99</v>
      </c>
      <c r="I5007">
        <v>5.4</v>
      </c>
      <c r="J5007">
        <v>9962.61</v>
      </c>
      <c r="K5007" s="1">
        <v>46294</v>
      </c>
      <c r="L5007" t="s">
        <v>17510</v>
      </c>
      <c r="M5007">
        <f t="shared" si="936"/>
        <v>1</v>
      </c>
      <c r="N5007">
        <f>COUNTIF(Orders!$A:$A,C5007)</f>
        <v>1</v>
      </c>
      <c r="P5007">
        <f>COUNTIF(Orders!$H:$H,UPPER(SUBSTITUTE(TRIM(C5007),"-","")))</f>
        <v>1</v>
      </c>
      <c r="R5007" t="str">
        <f t="shared" si="937"/>
        <v>Matched Order Reference</v>
      </c>
      <c r="S5007">
        <f t="shared" si="938"/>
        <v>1</v>
      </c>
      <c r="V5007" cm="1">
        <f t="array" ref="V5007">IF(E5007&lt;&gt;"CAPTURE",0,SUMPRODUCT((MDR_Rates!$A$2:$A$10=F5007)*(G5007&gt;MDR_Rates!$B$2:$B$10)*((MDR_Rates!$C$2:$C$10="")+(G5007&lt;=MDR_Rates!$C$2:$C$10))*MDR_Rates!$D$2:$D$10))</f>
        <v>0.3</v>
      </c>
      <c r="W5007">
        <f t="shared" si="939"/>
        <v>29.99</v>
      </c>
      <c r="X5007">
        <f t="shared" si="940"/>
        <v>5.4</v>
      </c>
      <c r="Y5007">
        <f t="shared" si="941"/>
        <v>0</v>
      </c>
      <c r="Z5007">
        <f t="shared" si="942"/>
        <v>0</v>
      </c>
      <c r="AG5007" t="str">
        <f t="shared" si="943"/>
        <v/>
      </c>
      <c r="AI5007" t="str">
        <f t="shared" si="944"/>
        <v/>
      </c>
      <c r="AJ5007" t="str">
        <f t="shared" si="945"/>
        <v/>
      </c>
      <c r="AK5007" t="str">
        <f t="shared" si="946"/>
        <v>ORD26002486</v>
      </c>
      <c r="AL5007">
        <f>IF(E5007&lt;&gt;"CAPTURE","",COUNTIF(Orders!$H:$H,AK5007))</f>
        <v>1</v>
      </c>
      <c r="AP5007" t="str">
        <f t="shared" si="947"/>
        <v>Matched to Order</v>
      </c>
      <c r="AQ5007">
        <f>IF(COUNTIF($A$2:A5007,A5007)=1,1,0)</f>
        <v>1</v>
      </c>
    </row>
    <row r="5008" spans="1:43" x14ac:dyDescent="0.3">
      <c r="A5008" t="s">
        <v>17602</v>
      </c>
      <c r="C5008" t="s">
        <v>4970</v>
      </c>
      <c r="D5008" s="1">
        <v>46292</v>
      </c>
      <c r="E5008" t="s">
        <v>11819</v>
      </c>
      <c r="F5008" t="s">
        <v>9</v>
      </c>
      <c r="G5008">
        <v>1098</v>
      </c>
      <c r="H5008">
        <v>0</v>
      </c>
      <c r="I5008">
        <v>0</v>
      </c>
      <c r="J5008">
        <v>1098</v>
      </c>
      <c r="K5008" s="1">
        <v>46294</v>
      </c>
      <c r="L5008" t="s">
        <v>17510</v>
      </c>
      <c r="M5008">
        <f t="shared" si="936"/>
        <v>1</v>
      </c>
      <c r="N5008">
        <f>COUNTIF(Orders!$A:$A,C5008)</f>
        <v>1</v>
      </c>
      <c r="P5008">
        <f>COUNTIF(Orders!$H:$H,UPPER(SUBSTITUTE(TRIM(C5008),"-","")))</f>
        <v>1</v>
      </c>
      <c r="R5008" t="str">
        <f t="shared" si="937"/>
        <v>Matched Order Reference</v>
      </c>
      <c r="S5008">
        <f t="shared" si="938"/>
        <v>1</v>
      </c>
      <c r="V5008" cm="1">
        <f t="array" ref="V5008">IF(E5008&lt;&gt;"CAPTURE",0,SUMPRODUCT((MDR_Rates!$A$2:$A$10=F5008)*(G5008&gt;MDR_Rates!$B$2:$B$10)*((MDR_Rates!$C$2:$C$10="")+(G5008&lt;=MDR_Rates!$C$2:$C$10))*MDR_Rates!$D$2:$D$10))</f>
        <v>0</v>
      </c>
      <c r="W5008">
        <f t="shared" si="939"/>
        <v>0</v>
      </c>
      <c r="X5008">
        <f t="shared" si="940"/>
        <v>0</v>
      </c>
      <c r="Y5008">
        <f t="shared" si="941"/>
        <v>0</v>
      </c>
      <c r="Z5008">
        <f t="shared" si="942"/>
        <v>0</v>
      </c>
      <c r="AG5008" t="str">
        <f t="shared" si="943"/>
        <v/>
      </c>
      <c r="AI5008" t="str">
        <f t="shared" si="944"/>
        <v/>
      </c>
      <c r="AJ5008" t="str">
        <f t="shared" si="945"/>
        <v/>
      </c>
      <c r="AK5008" t="str">
        <f t="shared" si="946"/>
        <v>ORD26002494</v>
      </c>
      <c r="AL5008">
        <f>IF(E5008&lt;&gt;"CAPTURE","",COUNTIF(Orders!$H:$H,AK5008))</f>
        <v>1</v>
      </c>
      <c r="AP5008" t="str">
        <f t="shared" si="947"/>
        <v>Matched to Order</v>
      </c>
      <c r="AQ5008">
        <f>IF(COUNTIF($A$2:A5008,A5008)=1,1,0)</f>
        <v>1</v>
      </c>
    </row>
    <row r="5009" spans="1:43" x14ac:dyDescent="0.3">
      <c r="A5009" t="s">
        <v>17603</v>
      </c>
      <c r="C5009" t="s">
        <v>5025</v>
      </c>
      <c r="D5009" s="1">
        <v>46292</v>
      </c>
      <c r="E5009" t="s">
        <v>11819</v>
      </c>
      <c r="F5009" t="s">
        <v>9</v>
      </c>
      <c r="G5009">
        <v>2848</v>
      </c>
      <c r="H5009">
        <v>8.5399999999999991</v>
      </c>
      <c r="I5009">
        <v>1.54</v>
      </c>
      <c r="J5009">
        <v>2837.92</v>
      </c>
      <c r="K5009" s="1">
        <v>46294</v>
      </c>
      <c r="L5009" t="s">
        <v>17510</v>
      </c>
      <c r="M5009">
        <f t="shared" si="936"/>
        <v>1</v>
      </c>
      <c r="N5009">
        <f>COUNTIF(Orders!$A:$A,C5009)</f>
        <v>1</v>
      </c>
      <c r="P5009">
        <f>COUNTIF(Orders!$H:$H,UPPER(SUBSTITUTE(TRIM(C5009),"-","")))</f>
        <v>1</v>
      </c>
      <c r="R5009" t="str">
        <f t="shared" si="937"/>
        <v>Matched Order Reference</v>
      </c>
      <c r="S5009">
        <f t="shared" si="938"/>
        <v>1</v>
      </c>
      <c r="V5009" cm="1">
        <f t="array" ref="V5009">IF(E5009&lt;&gt;"CAPTURE",0,SUMPRODUCT((MDR_Rates!$A$2:$A$10=F5009)*(G5009&gt;MDR_Rates!$B$2:$B$10)*((MDR_Rates!$C$2:$C$10="")+(G5009&lt;=MDR_Rates!$C$2:$C$10))*MDR_Rates!$D$2:$D$10))</f>
        <v>0.3</v>
      </c>
      <c r="W5009">
        <f t="shared" si="939"/>
        <v>8.5399999999999991</v>
      </c>
      <c r="X5009">
        <f t="shared" si="940"/>
        <v>1.54</v>
      </c>
      <c r="Y5009">
        <f t="shared" si="941"/>
        <v>0</v>
      </c>
      <c r="Z5009">
        <f t="shared" si="942"/>
        <v>0</v>
      </c>
      <c r="AG5009" t="str">
        <f t="shared" si="943"/>
        <v/>
      </c>
      <c r="AI5009" t="str">
        <f t="shared" si="944"/>
        <v/>
      </c>
      <c r="AJ5009" t="str">
        <f t="shared" si="945"/>
        <v/>
      </c>
      <c r="AK5009" t="str">
        <f t="shared" si="946"/>
        <v>ORD26002522</v>
      </c>
      <c r="AL5009">
        <f>IF(E5009&lt;&gt;"CAPTURE","",COUNTIF(Orders!$H:$H,AK5009))</f>
        <v>1</v>
      </c>
      <c r="AP5009" t="str">
        <f t="shared" si="947"/>
        <v>Matched to Order</v>
      </c>
      <c r="AQ5009">
        <f>IF(COUNTIF($A$2:A5009,A5009)=1,1,0)</f>
        <v>1</v>
      </c>
    </row>
    <row r="5010" spans="1:43" x14ac:dyDescent="0.3">
      <c r="A5010" t="s">
        <v>17604</v>
      </c>
      <c r="C5010" t="s">
        <v>5123</v>
      </c>
      <c r="D5010" s="1">
        <v>46292</v>
      </c>
      <c r="E5010" t="s">
        <v>11819</v>
      </c>
      <c r="F5010" t="s">
        <v>9</v>
      </c>
      <c r="G5010">
        <v>1799</v>
      </c>
      <c r="H5010">
        <v>0</v>
      </c>
      <c r="I5010">
        <v>0</v>
      </c>
      <c r="J5010">
        <v>1799</v>
      </c>
      <c r="K5010" s="1">
        <v>46294</v>
      </c>
      <c r="L5010" t="s">
        <v>17510</v>
      </c>
      <c r="M5010">
        <f t="shared" si="936"/>
        <v>1</v>
      </c>
      <c r="N5010">
        <f>COUNTIF(Orders!$A:$A,C5010)</f>
        <v>1</v>
      </c>
      <c r="P5010">
        <f>COUNTIF(Orders!$H:$H,UPPER(SUBSTITUTE(TRIM(C5010),"-","")))</f>
        <v>1</v>
      </c>
      <c r="R5010" t="str">
        <f t="shared" si="937"/>
        <v>Matched Order Reference</v>
      </c>
      <c r="S5010">
        <f t="shared" si="938"/>
        <v>1</v>
      </c>
      <c r="V5010" cm="1">
        <f t="array" ref="V5010">IF(E5010&lt;&gt;"CAPTURE",0,SUMPRODUCT((MDR_Rates!$A$2:$A$10=F5010)*(G5010&gt;MDR_Rates!$B$2:$B$10)*((MDR_Rates!$C$2:$C$10="")+(G5010&lt;=MDR_Rates!$C$2:$C$10))*MDR_Rates!$D$2:$D$10))</f>
        <v>0</v>
      </c>
      <c r="W5010">
        <f t="shared" si="939"/>
        <v>0</v>
      </c>
      <c r="X5010">
        <f t="shared" si="940"/>
        <v>0</v>
      </c>
      <c r="Y5010">
        <f t="shared" si="941"/>
        <v>0</v>
      </c>
      <c r="Z5010">
        <f t="shared" si="942"/>
        <v>0</v>
      </c>
      <c r="AG5010" t="str">
        <f t="shared" si="943"/>
        <v/>
      </c>
      <c r="AI5010" t="str">
        <f t="shared" si="944"/>
        <v/>
      </c>
      <c r="AJ5010" t="str">
        <f t="shared" si="945"/>
        <v/>
      </c>
      <c r="AK5010" t="str">
        <f t="shared" si="946"/>
        <v>ORD26002571</v>
      </c>
      <c r="AL5010">
        <f>IF(E5010&lt;&gt;"CAPTURE","",COUNTIF(Orders!$H:$H,AK5010))</f>
        <v>1</v>
      </c>
      <c r="AP5010" t="str">
        <f t="shared" si="947"/>
        <v>Matched to Order</v>
      </c>
      <c r="AQ5010">
        <f>IF(COUNTIF($A$2:A5010,A5010)=1,1,0)</f>
        <v>1</v>
      </c>
    </row>
    <row r="5011" spans="1:43" x14ac:dyDescent="0.3">
      <c r="A5011" t="s">
        <v>17605</v>
      </c>
      <c r="C5011" t="s">
        <v>5129</v>
      </c>
      <c r="D5011" s="1">
        <v>46292</v>
      </c>
      <c r="E5011" t="s">
        <v>11819</v>
      </c>
      <c r="F5011" t="s">
        <v>9</v>
      </c>
      <c r="G5011">
        <v>1799</v>
      </c>
      <c r="H5011">
        <v>0</v>
      </c>
      <c r="I5011">
        <v>0</v>
      </c>
      <c r="J5011">
        <v>1799</v>
      </c>
      <c r="K5011" s="1">
        <v>46294</v>
      </c>
      <c r="L5011" t="s">
        <v>17510</v>
      </c>
      <c r="M5011">
        <f t="shared" si="936"/>
        <v>1</v>
      </c>
      <c r="N5011">
        <f>COUNTIF(Orders!$A:$A,C5011)</f>
        <v>1</v>
      </c>
      <c r="P5011">
        <f>COUNTIF(Orders!$H:$H,UPPER(SUBSTITUTE(TRIM(C5011),"-","")))</f>
        <v>1</v>
      </c>
      <c r="R5011" t="str">
        <f t="shared" si="937"/>
        <v>Matched Order Reference</v>
      </c>
      <c r="S5011">
        <f t="shared" si="938"/>
        <v>1</v>
      </c>
      <c r="V5011" cm="1">
        <f t="array" ref="V5011">IF(E5011&lt;&gt;"CAPTURE",0,SUMPRODUCT((MDR_Rates!$A$2:$A$10=F5011)*(G5011&gt;MDR_Rates!$B$2:$B$10)*((MDR_Rates!$C$2:$C$10="")+(G5011&lt;=MDR_Rates!$C$2:$C$10))*MDR_Rates!$D$2:$D$10))</f>
        <v>0</v>
      </c>
      <c r="W5011">
        <f t="shared" si="939"/>
        <v>0</v>
      </c>
      <c r="X5011">
        <f t="shared" si="940"/>
        <v>0</v>
      </c>
      <c r="Y5011">
        <f t="shared" si="941"/>
        <v>0</v>
      </c>
      <c r="Z5011">
        <f t="shared" si="942"/>
        <v>0</v>
      </c>
      <c r="AG5011" t="str">
        <f t="shared" si="943"/>
        <v/>
      </c>
      <c r="AI5011" t="str">
        <f t="shared" si="944"/>
        <v/>
      </c>
      <c r="AJ5011" t="str">
        <f t="shared" si="945"/>
        <v/>
      </c>
      <c r="AK5011" t="str">
        <f t="shared" si="946"/>
        <v>ORD26002575</v>
      </c>
      <c r="AL5011">
        <f>IF(E5011&lt;&gt;"CAPTURE","",COUNTIF(Orders!$H:$H,AK5011))</f>
        <v>1</v>
      </c>
      <c r="AP5011" t="str">
        <f t="shared" si="947"/>
        <v>Matched to Order</v>
      </c>
      <c r="AQ5011">
        <f>IF(COUNTIF($A$2:A5011,A5011)=1,1,0)</f>
        <v>1</v>
      </c>
    </row>
    <row r="5012" spans="1:43" x14ac:dyDescent="0.3">
      <c r="A5012" t="s">
        <v>17606</v>
      </c>
      <c r="C5012" t="s">
        <v>17607</v>
      </c>
      <c r="D5012" s="1">
        <v>46292</v>
      </c>
      <c r="E5012" t="s">
        <v>11819</v>
      </c>
      <c r="F5012" t="s">
        <v>17</v>
      </c>
      <c r="G5012">
        <v>2098</v>
      </c>
      <c r="H5012">
        <v>33.57</v>
      </c>
      <c r="I5012">
        <v>6.04</v>
      </c>
      <c r="J5012">
        <v>2058.39</v>
      </c>
      <c r="K5012" s="1">
        <v>46294</v>
      </c>
      <c r="L5012" t="s">
        <v>17510</v>
      </c>
      <c r="M5012">
        <f t="shared" si="936"/>
        <v>1</v>
      </c>
      <c r="N5012">
        <f>COUNTIF(Orders!$A:$A,C5012)</f>
        <v>1</v>
      </c>
      <c r="P5012">
        <f>COUNTIF(Orders!$H:$H,UPPER(SUBSTITUTE(TRIM(C5012),"-","")))</f>
        <v>1</v>
      </c>
      <c r="R5012" t="str">
        <f t="shared" si="937"/>
        <v>Matched Order Reference</v>
      </c>
      <c r="S5012">
        <f t="shared" si="938"/>
        <v>1</v>
      </c>
      <c r="V5012" cm="1">
        <f t="array" ref="V5012">IF(E5012&lt;&gt;"CAPTURE",0,SUMPRODUCT((MDR_Rates!$A$2:$A$10=F5012)*(G5012&gt;MDR_Rates!$B$2:$B$10)*((MDR_Rates!$C$2:$C$10="")+(G5012&lt;=MDR_Rates!$C$2:$C$10))*MDR_Rates!$D$2:$D$10))</f>
        <v>1.6</v>
      </c>
      <c r="W5012">
        <f t="shared" si="939"/>
        <v>33.57</v>
      </c>
      <c r="X5012">
        <f t="shared" si="940"/>
        <v>6.04</v>
      </c>
      <c r="Y5012">
        <f t="shared" si="941"/>
        <v>0</v>
      </c>
      <c r="Z5012">
        <f t="shared" si="942"/>
        <v>0</v>
      </c>
      <c r="AG5012" t="str">
        <f t="shared" si="943"/>
        <v/>
      </c>
      <c r="AI5012" t="str">
        <f t="shared" si="944"/>
        <v/>
      </c>
      <c r="AJ5012" t="str">
        <f t="shared" si="945"/>
        <v/>
      </c>
      <c r="AK5012" t="str">
        <f t="shared" si="946"/>
        <v>ORD26002592</v>
      </c>
      <c r="AL5012">
        <f>IF(E5012&lt;&gt;"CAPTURE","",COUNTIF(Orders!$H:$H,AK5012))</f>
        <v>1</v>
      </c>
      <c r="AP5012" t="str">
        <f t="shared" si="947"/>
        <v>Matched to Order</v>
      </c>
      <c r="AQ5012">
        <f>IF(COUNTIF($A$2:A5012,A5012)=1,1,0)</f>
        <v>1</v>
      </c>
    </row>
    <row r="5013" spans="1:43" x14ac:dyDescent="0.3">
      <c r="A5013" t="s">
        <v>17608</v>
      </c>
      <c r="C5013" t="s">
        <v>5171</v>
      </c>
      <c r="D5013" s="1">
        <v>46292</v>
      </c>
      <c r="E5013" t="s">
        <v>11819</v>
      </c>
      <c r="F5013" t="s">
        <v>17</v>
      </c>
      <c r="G5013">
        <v>3298</v>
      </c>
      <c r="H5013">
        <v>52.77</v>
      </c>
      <c r="I5013">
        <v>9.5</v>
      </c>
      <c r="J5013">
        <v>3235.73</v>
      </c>
      <c r="K5013" s="1">
        <v>46294</v>
      </c>
      <c r="L5013" t="s">
        <v>17510</v>
      </c>
      <c r="M5013">
        <f t="shared" si="936"/>
        <v>1</v>
      </c>
      <c r="N5013">
        <f>COUNTIF(Orders!$A:$A,C5013)</f>
        <v>1</v>
      </c>
      <c r="P5013">
        <f>COUNTIF(Orders!$H:$H,UPPER(SUBSTITUTE(TRIM(C5013),"-","")))</f>
        <v>1</v>
      </c>
      <c r="R5013" t="str">
        <f t="shared" si="937"/>
        <v>Matched Order Reference</v>
      </c>
      <c r="S5013">
        <f t="shared" si="938"/>
        <v>1</v>
      </c>
      <c r="V5013" cm="1">
        <f t="array" ref="V5013">IF(E5013&lt;&gt;"CAPTURE",0,SUMPRODUCT((MDR_Rates!$A$2:$A$10=F5013)*(G5013&gt;MDR_Rates!$B$2:$B$10)*((MDR_Rates!$C$2:$C$10="")+(G5013&lt;=MDR_Rates!$C$2:$C$10))*MDR_Rates!$D$2:$D$10))</f>
        <v>1.6</v>
      </c>
      <c r="W5013">
        <f t="shared" si="939"/>
        <v>52.77</v>
      </c>
      <c r="X5013">
        <f t="shared" si="940"/>
        <v>9.5</v>
      </c>
      <c r="Y5013">
        <f t="shared" si="941"/>
        <v>0</v>
      </c>
      <c r="Z5013">
        <f t="shared" si="942"/>
        <v>0</v>
      </c>
      <c r="AG5013" t="str">
        <f t="shared" si="943"/>
        <v/>
      </c>
      <c r="AI5013" t="str">
        <f t="shared" si="944"/>
        <v/>
      </c>
      <c r="AJ5013" t="str">
        <f t="shared" si="945"/>
        <v/>
      </c>
      <c r="AK5013" t="str">
        <f t="shared" si="946"/>
        <v>ORD26002596</v>
      </c>
      <c r="AL5013">
        <f>IF(E5013&lt;&gt;"CAPTURE","",COUNTIF(Orders!$H:$H,AK5013))</f>
        <v>1</v>
      </c>
      <c r="AP5013" t="str">
        <f t="shared" si="947"/>
        <v>Matched to Order</v>
      </c>
      <c r="AQ5013">
        <f>IF(COUNTIF($A$2:A5013,A5013)=1,1,0)</f>
        <v>1</v>
      </c>
    </row>
    <row r="5014" spans="1:43" x14ac:dyDescent="0.3">
      <c r="A5014" t="s">
        <v>17609</v>
      </c>
      <c r="C5014" t="s">
        <v>5229</v>
      </c>
      <c r="D5014" s="1">
        <v>46292</v>
      </c>
      <c r="E5014" t="s">
        <v>11819</v>
      </c>
      <c r="F5014" t="s">
        <v>17</v>
      </c>
      <c r="G5014">
        <v>1799</v>
      </c>
      <c r="H5014">
        <v>32.380000000000003</v>
      </c>
      <c r="I5014">
        <v>5.83</v>
      </c>
      <c r="J5014">
        <v>1760.79</v>
      </c>
      <c r="K5014" s="1">
        <v>46294</v>
      </c>
      <c r="L5014" t="s">
        <v>17510</v>
      </c>
      <c r="M5014">
        <f t="shared" si="936"/>
        <v>1</v>
      </c>
      <c r="N5014">
        <f>COUNTIF(Orders!$A:$A,C5014)</f>
        <v>1</v>
      </c>
      <c r="P5014">
        <f>COUNTIF(Orders!$H:$H,UPPER(SUBSTITUTE(TRIM(C5014),"-","")))</f>
        <v>1</v>
      </c>
      <c r="R5014" t="str">
        <f t="shared" si="937"/>
        <v>Matched Order Reference</v>
      </c>
      <c r="S5014">
        <f t="shared" si="938"/>
        <v>1</v>
      </c>
      <c r="V5014" cm="1">
        <f t="array" ref="V5014">IF(E5014&lt;&gt;"CAPTURE",0,SUMPRODUCT((MDR_Rates!$A$2:$A$10=F5014)*(G5014&gt;MDR_Rates!$B$2:$B$10)*((MDR_Rates!$C$2:$C$10="")+(G5014&lt;=MDR_Rates!$C$2:$C$10))*MDR_Rates!$D$2:$D$10))</f>
        <v>1.8</v>
      </c>
      <c r="W5014">
        <f t="shared" si="939"/>
        <v>32.380000000000003</v>
      </c>
      <c r="X5014">
        <f t="shared" si="940"/>
        <v>5.83</v>
      </c>
      <c r="Y5014">
        <f t="shared" si="941"/>
        <v>0</v>
      </c>
      <c r="Z5014">
        <f t="shared" si="942"/>
        <v>0</v>
      </c>
      <c r="AG5014" t="str">
        <f t="shared" si="943"/>
        <v/>
      </c>
      <c r="AI5014" t="str">
        <f t="shared" si="944"/>
        <v/>
      </c>
      <c r="AJ5014" t="str">
        <f t="shared" si="945"/>
        <v/>
      </c>
      <c r="AK5014" t="str">
        <f t="shared" si="946"/>
        <v>ORD26002625</v>
      </c>
      <c r="AL5014">
        <f>IF(E5014&lt;&gt;"CAPTURE","",COUNTIF(Orders!$H:$H,AK5014))</f>
        <v>1</v>
      </c>
      <c r="AP5014" t="str">
        <f t="shared" si="947"/>
        <v>Matched to Order</v>
      </c>
      <c r="AQ5014">
        <f>IF(COUNTIF($A$2:A5014,A5014)=1,1,0)</f>
        <v>1</v>
      </c>
    </row>
    <row r="5015" spans="1:43" x14ac:dyDescent="0.3">
      <c r="A5015" t="s">
        <v>17610</v>
      </c>
      <c r="C5015" t="s">
        <v>5263</v>
      </c>
      <c r="D5015" s="1">
        <v>46292</v>
      </c>
      <c r="E5015" t="s">
        <v>11819</v>
      </c>
      <c r="F5015" t="s">
        <v>9</v>
      </c>
      <c r="G5015">
        <v>3798</v>
      </c>
      <c r="H5015">
        <v>11.39</v>
      </c>
      <c r="I5015">
        <v>2.0499999999999998</v>
      </c>
      <c r="J5015">
        <v>3784.56</v>
      </c>
      <c r="K5015" s="1">
        <v>46294</v>
      </c>
      <c r="L5015" t="s">
        <v>17510</v>
      </c>
      <c r="M5015">
        <f t="shared" si="936"/>
        <v>1</v>
      </c>
      <c r="N5015">
        <f>COUNTIF(Orders!$A:$A,C5015)</f>
        <v>1</v>
      </c>
      <c r="P5015">
        <f>COUNTIF(Orders!$H:$H,UPPER(SUBSTITUTE(TRIM(C5015),"-","")))</f>
        <v>1</v>
      </c>
      <c r="R5015" t="str">
        <f t="shared" si="937"/>
        <v>Matched Order Reference</v>
      </c>
      <c r="S5015">
        <f t="shared" si="938"/>
        <v>1</v>
      </c>
      <c r="V5015" cm="1">
        <f t="array" ref="V5015">IF(E5015&lt;&gt;"CAPTURE",0,SUMPRODUCT((MDR_Rates!$A$2:$A$10=F5015)*(G5015&gt;MDR_Rates!$B$2:$B$10)*((MDR_Rates!$C$2:$C$10="")+(G5015&lt;=MDR_Rates!$C$2:$C$10))*MDR_Rates!$D$2:$D$10))</f>
        <v>0.3</v>
      </c>
      <c r="W5015">
        <f t="shared" si="939"/>
        <v>11.39</v>
      </c>
      <c r="X5015">
        <f t="shared" si="940"/>
        <v>2.0499999999999998</v>
      </c>
      <c r="Y5015">
        <f t="shared" si="941"/>
        <v>0</v>
      </c>
      <c r="Z5015">
        <f t="shared" si="942"/>
        <v>0</v>
      </c>
      <c r="AG5015" t="str">
        <f t="shared" si="943"/>
        <v/>
      </c>
      <c r="AI5015" t="str">
        <f t="shared" si="944"/>
        <v/>
      </c>
      <c r="AJ5015" t="str">
        <f t="shared" si="945"/>
        <v/>
      </c>
      <c r="AK5015" t="str">
        <f t="shared" si="946"/>
        <v>ORD26002642</v>
      </c>
      <c r="AL5015">
        <f>IF(E5015&lt;&gt;"CAPTURE","",COUNTIF(Orders!$H:$H,AK5015))</f>
        <v>1</v>
      </c>
      <c r="AP5015" t="str">
        <f t="shared" si="947"/>
        <v>Matched to Order</v>
      </c>
      <c r="AQ5015">
        <f>IF(COUNTIF($A$2:A5015,A5015)=1,1,0)</f>
        <v>1</v>
      </c>
    </row>
    <row r="5016" spans="1:43" x14ac:dyDescent="0.3">
      <c r="A5016" t="s">
        <v>17611</v>
      </c>
      <c r="C5016" t="s">
        <v>5273</v>
      </c>
      <c r="D5016" s="1">
        <v>46292</v>
      </c>
      <c r="E5016" t="s">
        <v>11819</v>
      </c>
      <c r="F5016" t="s">
        <v>9</v>
      </c>
      <c r="G5016">
        <v>1499</v>
      </c>
      <c r="H5016">
        <v>0</v>
      </c>
      <c r="I5016">
        <v>0</v>
      </c>
      <c r="J5016">
        <v>1499</v>
      </c>
      <c r="K5016" s="1">
        <v>46294</v>
      </c>
      <c r="L5016" t="s">
        <v>17510</v>
      </c>
      <c r="M5016">
        <f t="shared" si="936"/>
        <v>1</v>
      </c>
      <c r="N5016">
        <f>COUNTIF(Orders!$A:$A,C5016)</f>
        <v>1</v>
      </c>
      <c r="P5016">
        <f>COUNTIF(Orders!$H:$H,UPPER(SUBSTITUTE(TRIM(C5016),"-","")))</f>
        <v>1</v>
      </c>
      <c r="R5016" t="str">
        <f t="shared" si="937"/>
        <v>Matched Order Reference</v>
      </c>
      <c r="S5016">
        <f t="shared" si="938"/>
        <v>1</v>
      </c>
      <c r="V5016" cm="1">
        <f t="array" ref="V5016">IF(E5016&lt;&gt;"CAPTURE",0,SUMPRODUCT((MDR_Rates!$A$2:$A$10=F5016)*(G5016&gt;MDR_Rates!$B$2:$B$10)*((MDR_Rates!$C$2:$C$10="")+(G5016&lt;=MDR_Rates!$C$2:$C$10))*MDR_Rates!$D$2:$D$10))</f>
        <v>0</v>
      </c>
      <c r="W5016">
        <f t="shared" si="939"/>
        <v>0</v>
      </c>
      <c r="X5016">
        <f t="shared" si="940"/>
        <v>0</v>
      </c>
      <c r="Y5016">
        <f t="shared" si="941"/>
        <v>0</v>
      </c>
      <c r="Z5016">
        <f t="shared" si="942"/>
        <v>0</v>
      </c>
      <c r="AG5016" t="str">
        <f t="shared" si="943"/>
        <v/>
      </c>
      <c r="AI5016" t="str">
        <f t="shared" si="944"/>
        <v/>
      </c>
      <c r="AJ5016" t="str">
        <f t="shared" si="945"/>
        <v/>
      </c>
      <c r="AK5016" t="str">
        <f t="shared" si="946"/>
        <v>ORD26002647</v>
      </c>
      <c r="AL5016">
        <f>IF(E5016&lt;&gt;"CAPTURE","",COUNTIF(Orders!$H:$H,AK5016))</f>
        <v>1</v>
      </c>
      <c r="AP5016" t="str">
        <f t="shared" si="947"/>
        <v>Matched to Order</v>
      </c>
      <c r="AQ5016">
        <f>IF(COUNTIF($A$2:A5016,A5016)=1,1,0)</f>
        <v>1</v>
      </c>
    </row>
    <row r="5017" spans="1:43" x14ac:dyDescent="0.3">
      <c r="A5017" t="s">
        <v>17612</v>
      </c>
      <c r="C5017" t="s">
        <v>5305</v>
      </c>
      <c r="D5017" s="1">
        <v>46292</v>
      </c>
      <c r="E5017" t="s">
        <v>11819</v>
      </c>
      <c r="F5017" t="s">
        <v>9</v>
      </c>
      <c r="G5017">
        <v>3998</v>
      </c>
      <c r="H5017">
        <v>11.99</v>
      </c>
      <c r="I5017">
        <v>2.16</v>
      </c>
      <c r="J5017">
        <v>3983.85</v>
      </c>
      <c r="K5017" s="1">
        <v>46294</v>
      </c>
      <c r="L5017" t="s">
        <v>17510</v>
      </c>
      <c r="M5017">
        <f t="shared" si="936"/>
        <v>1</v>
      </c>
      <c r="N5017">
        <f>COUNTIF(Orders!$A:$A,C5017)</f>
        <v>1</v>
      </c>
      <c r="P5017">
        <f>COUNTIF(Orders!$H:$H,UPPER(SUBSTITUTE(TRIM(C5017),"-","")))</f>
        <v>1</v>
      </c>
      <c r="R5017" t="str">
        <f t="shared" si="937"/>
        <v>Matched Order Reference</v>
      </c>
      <c r="S5017">
        <f t="shared" si="938"/>
        <v>1</v>
      </c>
      <c r="V5017" cm="1">
        <f t="array" ref="V5017">IF(E5017&lt;&gt;"CAPTURE",0,SUMPRODUCT((MDR_Rates!$A$2:$A$10=F5017)*(G5017&gt;MDR_Rates!$B$2:$B$10)*((MDR_Rates!$C$2:$C$10="")+(G5017&lt;=MDR_Rates!$C$2:$C$10))*MDR_Rates!$D$2:$D$10))</f>
        <v>0.3</v>
      </c>
      <c r="W5017">
        <f t="shared" si="939"/>
        <v>11.99</v>
      </c>
      <c r="X5017">
        <f t="shared" si="940"/>
        <v>2.16</v>
      </c>
      <c r="Y5017">
        <f t="shared" si="941"/>
        <v>0</v>
      </c>
      <c r="Z5017">
        <f t="shared" si="942"/>
        <v>0</v>
      </c>
      <c r="AG5017" t="str">
        <f t="shared" si="943"/>
        <v/>
      </c>
      <c r="AI5017" t="str">
        <f t="shared" si="944"/>
        <v/>
      </c>
      <c r="AJ5017" t="str">
        <f t="shared" si="945"/>
        <v/>
      </c>
      <c r="AK5017" t="str">
        <f t="shared" si="946"/>
        <v>ORD26002663</v>
      </c>
      <c r="AL5017">
        <f>IF(E5017&lt;&gt;"CAPTURE","",COUNTIF(Orders!$H:$H,AK5017))</f>
        <v>1</v>
      </c>
      <c r="AP5017" t="str">
        <f t="shared" si="947"/>
        <v>Matched to Order</v>
      </c>
      <c r="AQ5017">
        <f>IF(COUNTIF($A$2:A5017,A5017)=1,1,0)</f>
        <v>1</v>
      </c>
    </row>
    <row r="5018" spans="1:43" x14ac:dyDescent="0.3">
      <c r="A5018" t="s">
        <v>17613</v>
      </c>
      <c r="C5018" t="s">
        <v>17614</v>
      </c>
      <c r="D5018" s="1">
        <v>46292</v>
      </c>
      <c r="E5018" t="s">
        <v>11819</v>
      </c>
      <c r="F5018" t="s">
        <v>9</v>
      </c>
      <c r="G5018">
        <v>1299</v>
      </c>
      <c r="H5018">
        <v>0</v>
      </c>
      <c r="I5018">
        <v>0</v>
      </c>
      <c r="J5018">
        <v>1299</v>
      </c>
      <c r="K5018" s="1">
        <v>46294</v>
      </c>
      <c r="L5018" t="s">
        <v>17510</v>
      </c>
      <c r="M5018">
        <f t="shared" si="936"/>
        <v>1</v>
      </c>
      <c r="N5018">
        <f>COUNTIF(Orders!$A:$A,C5018)</f>
        <v>0</v>
      </c>
      <c r="P5018">
        <f>COUNTIF(Orders!$H:$H,UPPER(SUBSTITUTE(TRIM(C5018),"-","")))</f>
        <v>1</v>
      </c>
      <c r="R5018" t="str">
        <f t="shared" si="937"/>
        <v>Matched Order Reference</v>
      </c>
      <c r="S5018">
        <f t="shared" si="938"/>
        <v>1</v>
      </c>
      <c r="V5018" cm="1">
        <f t="array" ref="V5018">IF(E5018&lt;&gt;"CAPTURE",0,SUMPRODUCT((MDR_Rates!$A$2:$A$10=F5018)*(G5018&gt;MDR_Rates!$B$2:$B$10)*((MDR_Rates!$C$2:$C$10="")+(G5018&lt;=MDR_Rates!$C$2:$C$10))*MDR_Rates!$D$2:$D$10))</f>
        <v>0</v>
      </c>
      <c r="W5018">
        <f t="shared" si="939"/>
        <v>0</v>
      </c>
      <c r="X5018">
        <f t="shared" si="940"/>
        <v>0</v>
      </c>
      <c r="Y5018">
        <f t="shared" si="941"/>
        <v>0</v>
      </c>
      <c r="Z5018">
        <f t="shared" si="942"/>
        <v>0</v>
      </c>
      <c r="AG5018" t="str">
        <f t="shared" si="943"/>
        <v/>
      </c>
      <c r="AI5018" t="str">
        <f t="shared" si="944"/>
        <v/>
      </c>
      <c r="AJ5018" t="str">
        <f t="shared" si="945"/>
        <v/>
      </c>
      <c r="AK5018" t="str">
        <f t="shared" si="946"/>
        <v>ORD26002668</v>
      </c>
      <c r="AL5018">
        <f>IF(E5018&lt;&gt;"CAPTURE","",COUNTIF(Orders!$H:$H,AK5018))</f>
        <v>1</v>
      </c>
      <c r="AP5018" t="str">
        <f t="shared" si="947"/>
        <v>Matched to Order</v>
      </c>
      <c r="AQ5018">
        <f>IF(COUNTIF($A$2:A5018,A5018)=1,1,0)</f>
        <v>1</v>
      </c>
    </row>
    <row r="5019" spans="1:43" x14ac:dyDescent="0.3">
      <c r="A5019" t="s">
        <v>17615</v>
      </c>
      <c r="C5019" t="s">
        <v>5427</v>
      </c>
      <c r="D5019" s="1">
        <v>46292</v>
      </c>
      <c r="E5019" t="s">
        <v>11819</v>
      </c>
      <c r="F5019" t="s">
        <v>17</v>
      </c>
      <c r="G5019">
        <v>4999</v>
      </c>
      <c r="H5019">
        <v>79.98</v>
      </c>
      <c r="I5019">
        <v>14.4</v>
      </c>
      <c r="J5019">
        <v>4904.62</v>
      </c>
      <c r="K5019" s="1">
        <v>46294</v>
      </c>
      <c r="L5019" t="s">
        <v>17510</v>
      </c>
      <c r="M5019">
        <f t="shared" si="936"/>
        <v>1</v>
      </c>
      <c r="N5019">
        <f>COUNTIF(Orders!$A:$A,C5019)</f>
        <v>1</v>
      </c>
      <c r="P5019">
        <f>COUNTIF(Orders!$H:$H,UPPER(SUBSTITUTE(TRIM(C5019),"-","")))</f>
        <v>1</v>
      </c>
      <c r="R5019" t="str">
        <f t="shared" si="937"/>
        <v>Matched Order Reference</v>
      </c>
      <c r="S5019">
        <f t="shared" si="938"/>
        <v>1</v>
      </c>
      <c r="V5019" cm="1">
        <f t="array" ref="V5019">IF(E5019&lt;&gt;"CAPTURE",0,SUMPRODUCT((MDR_Rates!$A$2:$A$10=F5019)*(G5019&gt;MDR_Rates!$B$2:$B$10)*((MDR_Rates!$C$2:$C$10="")+(G5019&lt;=MDR_Rates!$C$2:$C$10))*MDR_Rates!$D$2:$D$10))</f>
        <v>1.6</v>
      </c>
      <c r="W5019">
        <f t="shared" si="939"/>
        <v>79.98</v>
      </c>
      <c r="X5019">
        <f t="shared" si="940"/>
        <v>14.4</v>
      </c>
      <c r="Y5019">
        <f t="shared" si="941"/>
        <v>0</v>
      </c>
      <c r="Z5019">
        <f t="shared" si="942"/>
        <v>0</v>
      </c>
      <c r="AG5019" t="str">
        <f t="shared" si="943"/>
        <v/>
      </c>
      <c r="AI5019" t="str">
        <f t="shared" si="944"/>
        <v/>
      </c>
      <c r="AJ5019" t="str">
        <f t="shared" si="945"/>
        <v/>
      </c>
      <c r="AK5019" t="str">
        <f t="shared" si="946"/>
        <v>ORD26002724</v>
      </c>
      <c r="AL5019">
        <f>IF(E5019&lt;&gt;"CAPTURE","",COUNTIF(Orders!$H:$H,AK5019))</f>
        <v>1</v>
      </c>
      <c r="AP5019" t="str">
        <f t="shared" si="947"/>
        <v>Matched to Order</v>
      </c>
      <c r="AQ5019">
        <f>IF(COUNTIF($A$2:A5019,A5019)=1,1,0)</f>
        <v>1</v>
      </c>
    </row>
    <row r="5020" spans="1:43" x14ac:dyDescent="0.3">
      <c r="A5020" t="s">
        <v>17616</v>
      </c>
      <c r="C5020" t="s">
        <v>5449</v>
      </c>
      <c r="D5020" s="1">
        <v>46292</v>
      </c>
      <c r="E5020" t="s">
        <v>11819</v>
      </c>
      <c r="F5020" t="s">
        <v>33</v>
      </c>
      <c r="G5020">
        <v>3499</v>
      </c>
      <c r="H5020">
        <v>41.99</v>
      </c>
      <c r="I5020">
        <v>7.56</v>
      </c>
      <c r="J5020">
        <v>3449.45</v>
      </c>
      <c r="K5020" s="1">
        <v>46294</v>
      </c>
      <c r="L5020" t="s">
        <v>17510</v>
      </c>
      <c r="M5020">
        <f t="shared" si="936"/>
        <v>1</v>
      </c>
      <c r="N5020">
        <f>COUNTIF(Orders!$A:$A,C5020)</f>
        <v>1</v>
      </c>
      <c r="P5020">
        <f>COUNTIF(Orders!$H:$H,UPPER(SUBSTITUTE(TRIM(C5020),"-","")))</f>
        <v>1</v>
      </c>
      <c r="R5020" t="str">
        <f t="shared" si="937"/>
        <v>Matched Order Reference</v>
      </c>
      <c r="S5020">
        <f t="shared" si="938"/>
        <v>1</v>
      </c>
      <c r="V5020" cm="1">
        <f t="array" ref="V5020">IF(E5020&lt;&gt;"CAPTURE",0,SUMPRODUCT((MDR_Rates!$A$2:$A$10=F5020)*(G5020&gt;MDR_Rates!$B$2:$B$10)*((MDR_Rates!$C$2:$C$10="")+(G5020&lt;=MDR_Rates!$C$2:$C$10))*MDR_Rates!$D$2:$D$10))</f>
        <v>1.2</v>
      </c>
      <c r="W5020">
        <f t="shared" si="939"/>
        <v>41.99</v>
      </c>
      <c r="X5020">
        <f t="shared" si="940"/>
        <v>7.56</v>
      </c>
      <c r="Y5020">
        <f t="shared" si="941"/>
        <v>0</v>
      </c>
      <c r="Z5020">
        <f t="shared" si="942"/>
        <v>0</v>
      </c>
      <c r="AG5020" t="str">
        <f t="shared" si="943"/>
        <v/>
      </c>
      <c r="AI5020" t="str">
        <f t="shared" si="944"/>
        <v/>
      </c>
      <c r="AJ5020" t="str">
        <f t="shared" si="945"/>
        <v/>
      </c>
      <c r="AK5020" t="str">
        <f t="shared" si="946"/>
        <v>ORD26002735</v>
      </c>
      <c r="AL5020">
        <f>IF(E5020&lt;&gt;"CAPTURE","",COUNTIF(Orders!$H:$H,AK5020))</f>
        <v>1</v>
      </c>
      <c r="AP5020" t="str">
        <f t="shared" si="947"/>
        <v>Matched to Order</v>
      </c>
      <c r="AQ5020">
        <f>IF(COUNTIF($A$2:A5020,A5020)=1,1,0)</f>
        <v>1</v>
      </c>
    </row>
    <row r="5021" spans="1:43" x14ac:dyDescent="0.3">
      <c r="A5021" t="s">
        <v>17617</v>
      </c>
      <c r="C5021" t="s">
        <v>5494</v>
      </c>
      <c r="D5021" s="1">
        <v>46292</v>
      </c>
      <c r="E5021" t="s">
        <v>11819</v>
      </c>
      <c r="F5021" t="s">
        <v>17</v>
      </c>
      <c r="G5021">
        <v>1299</v>
      </c>
      <c r="H5021">
        <v>23.38</v>
      </c>
      <c r="I5021">
        <v>4.21</v>
      </c>
      <c r="J5021">
        <v>1271.4100000000001</v>
      </c>
      <c r="K5021" s="1">
        <v>46294</v>
      </c>
      <c r="L5021" t="s">
        <v>17510</v>
      </c>
      <c r="M5021">
        <f t="shared" si="936"/>
        <v>1</v>
      </c>
      <c r="N5021">
        <f>COUNTIF(Orders!$A:$A,C5021)</f>
        <v>1</v>
      </c>
      <c r="P5021">
        <f>COUNTIF(Orders!$H:$H,UPPER(SUBSTITUTE(TRIM(C5021),"-","")))</f>
        <v>1</v>
      </c>
      <c r="R5021" t="str">
        <f t="shared" si="937"/>
        <v>Matched Order Reference</v>
      </c>
      <c r="S5021">
        <f t="shared" si="938"/>
        <v>1</v>
      </c>
      <c r="V5021" cm="1">
        <f t="array" ref="V5021">IF(E5021&lt;&gt;"CAPTURE",0,SUMPRODUCT((MDR_Rates!$A$2:$A$10=F5021)*(G5021&gt;MDR_Rates!$B$2:$B$10)*((MDR_Rates!$C$2:$C$10="")+(G5021&lt;=MDR_Rates!$C$2:$C$10))*MDR_Rates!$D$2:$D$10))</f>
        <v>1.8</v>
      </c>
      <c r="W5021">
        <f t="shared" si="939"/>
        <v>23.38</v>
      </c>
      <c r="X5021">
        <f t="shared" si="940"/>
        <v>4.21</v>
      </c>
      <c r="Y5021">
        <f t="shared" si="941"/>
        <v>0</v>
      </c>
      <c r="Z5021">
        <f t="shared" si="942"/>
        <v>0</v>
      </c>
      <c r="AG5021" t="str">
        <f t="shared" si="943"/>
        <v/>
      </c>
      <c r="AI5021" t="str">
        <f t="shared" si="944"/>
        <v/>
      </c>
      <c r="AJ5021" t="str">
        <f t="shared" si="945"/>
        <v/>
      </c>
      <c r="AK5021" t="str">
        <f t="shared" si="946"/>
        <v>ORD26002758</v>
      </c>
      <c r="AL5021">
        <f>IF(E5021&lt;&gt;"CAPTURE","",COUNTIF(Orders!$H:$H,AK5021))</f>
        <v>1</v>
      </c>
      <c r="AP5021" t="str">
        <f t="shared" si="947"/>
        <v>Matched to Order</v>
      </c>
      <c r="AQ5021">
        <f>IF(COUNTIF($A$2:A5021,A5021)=1,1,0)</f>
        <v>1</v>
      </c>
    </row>
    <row r="5022" spans="1:43" x14ac:dyDescent="0.3">
      <c r="A5022" t="s">
        <v>17618</v>
      </c>
      <c r="C5022" t="s">
        <v>5565</v>
      </c>
      <c r="D5022" s="1">
        <v>46292</v>
      </c>
      <c r="E5022" t="s">
        <v>11819</v>
      </c>
      <c r="F5022" t="s">
        <v>9</v>
      </c>
      <c r="G5022">
        <v>499</v>
      </c>
      <c r="H5022">
        <v>0</v>
      </c>
      <c r="I5022">
        <v>0</v>
      </c>
      <c r="J5022">
        <v>499</v>
      </c>
      <c r="K5022" s="1">
        <v>46294</v>
      </c>
      <c r="L5022" t="s">
        <v>17510</v>
      </c>
      <c r="M5022">
        <f t="shared" si="936"/>
        <v>1</v>
      </c>
      <c r="N5022">
        <f>COUNTIF(Orders!$A:$A,C5022)</f>
        <v>1</v>
      </c>
      <c r="P5022">
        <f>COUNTIF(Orders!$H:$H,UPPER(SUBSTITUTE(TRIM(C5022),"-","")))</f>
        <v>1</v>
      </c>
      <c r="R5022" t="str">
        <f t="shared" si="937"/>
        <v>Matched Order Reference</v>
      </c>
      <c r="S5022">
        <f t="shared" si="938"/>
        <v>1</v>
      </c>
      <c r="V5022" cm="1">
        <f t="array" ref="V5022">IF(E5022&lt;&gt;"CAPTURE",0,SUMPRODUCT((MDR_Rates!$A$2:$A$10=F5022)*(G5022&gt;MDR_Rates!$B$2:$B$10)*((MDR_Rates!$C$2:$C$10="")+(G5022&lt;=MDR_Rates!$C$2:$C$10))*MDR_Rates!$D$2:$D$10))</f>
        <v>0</v>
      </c>
      <c r="W5022">
        <f t="shared" si="939"/>
        <v>0</v>
      </c>
      <c r="X5022">
        <f t="shared" si="940"/>
        <v>0</v>
      </c>
      <c r="Y5022">
        <f t="shared" si="941"/>
        <v>0</v>
      </c>
      <c r="Z5022">
        <f t="shared" si="942"/>
        <v>0</v>
      </c>
      <c r="AG5022" t="str">
        <f t="shared" si="943"/>
        <v/>
      </c>
      <c r="AI5022" t="str">
        <f t="shared" si="944"/>
        <v/>
      </c>
      <c r="AJ5022" t="str">
        <f t="shared" si="945"/>
        <v/>
      </c>
      <c r="AK5022" t="str">
        <f t="shared" si="946"/>
        <v>ORD26002794</v>
      </c>
      <c r="AL5022">
        <f>IF(E5022&lt;&gt;"CAPTURE","",COUNTIF(Orders!$H:$H,AK5022))</f>
        <v>1</v>
      </c>
      <c r="AP5022" t="str">
        <f t="shared" si="947"/>
        <v>Matched to Order</v>
      </c>
      <c r="AQ5022">
        <f>IF(COUNTIF($A$2:A5022,A5022)=1,1,0)</f>
        <v>1</v>
      </c>
    </row>
    <row r="5023" spans="1:43" x14ac:dyDescent="0.3">
      <c r="A5023" t="s">
        <v>17619</v>
      </c>
      <c r="C5023" t="s">
        <v>5581</v>
      </c>
      <c r="D5023" s="1">
        <v>46292</v>
      </c>
      <c r="E5023" t="s">
        <v>11819</v>
      </c>
      <c r="F5023" t="s">
        <v>44</v>
      </c>
      <c r="G5023">
        <v>999</v>
      </c>
      <c r="H5023">
        <v>18.98</v>
      </c>
      <c r="I5023">
        <v>3.42</v>
      </c>
      <c r="J5023">
        <v>976.6</v>
      </c>
      <c r="K5023" s="1">
        <v>46294</v>
      </c>
      <c r="L5023" t="s">
        <v>17510</v>
      </c>
      <c r="M5023">
        <f t="shared" si="936"/>
        <v>1</v>
      </c>
      <c r="N5023">
        <f>COUNTIF(Orders!$A:$A,C5023)</f>
        <v>1</v>
      </c>
      <c r="P5023">
        <f>COUNTIF(Orders!$H:$H,UPPER(SUBSTITUTE(TRIM(C5023),"-","")))</f>
        <v>1</v>
      </c>
      <c r="R5023" t="str">
        <f t="shared" si="937"/>
        <v>Matched Order Reference</v>
      </c>
      <c r="S5023">
        <f t="shared" si="938"/>
        <v>1</v>
      </c>
      <c r="V5023" cm="1">
        <f t="array" ref="V5023">IF(E5023&lt;&gt;"CAPTURE",0,SUMPRODUCT((MDR_Rates!$A$2:$A$10=F5023)*(G5023&gt;MDR_Rates!$B$2:$B$10)*((MDR_Rates!$C$2:$C$10="")+(G5023&lt;=MDR_Rates!$C$2:$C$10))*MDR_Rates!$D$2:$D$10))</f>
        <v>1.9</v>
      </c>
      <c r="W5023">
        <f t="shared" si="939"/>
        <v>18.98</v>
      </c>
      <c r="X5023">
        <f t="shared" si="940"/>
        <v>3.42</v>
      </c>
      <c r="Y5023">
        <f t="shared" si="941"/>
        <v>0</v>
      </c>
      <c r="Z5023">
        <f t="shared" si="942"/>
        <v>0</v>
      </c>
      <c r="AG5023" t="str">
        <f t="shared" si="943"/>
        <v/>
      </c>
      <c r="AI5023" t="str">
        <f t="shared" si="944"/>
        <v/>
      </c>
      <c r="AJ5023" t="str">
        <f t="shared" si="945"/>
        <v/>
      </c>
      <c r="AK5023" t="str">
        <f t="shared" si="946"/>
        <v>ORD26002802</v>
      </c>
      <c r="AL5023">
        <f>IF(E5023&lt;&gt;"CAPTURE","",COUNTIF(Orders!$H:$H,AK5023))</f>
        <v>1</v>
      </c>
      <c r="AP5023" t="str">
        <f t="shared" si="947"/>
        <v>Matched to Order</v>
      </c>
      <c r="AQ5023">
        <f>IF(COUNTIF($A$2:A5023,A5023)=1,1,0)</f>
        <v>1</v>
      </c>
    </row>
    <row r="5024" spans="1:43" x14ac:dyDescent="0.3">
      <c r="A5024" t="s">
        <v>17620</v>
      </c>
      <c r="C5024" t="s">
        <v>17621</v>
      </c>
      <c r="D5024" s="1">
        <v>46292</v>
      </c>
      <c r="E5024" t="s">
        <v>11819</v>
      </c>
      <c r="F5024" t="s">
        <v>17</v>
      </c>
      <c r="G5024">
        <v>2598</v>
      </c>
      <c r="H5024">
        <v>41.57</v>
      </c>
      <c r="I5024">
        <v>7.48</v>
      </c>
      <c r="J5024">
        <v>2548.9499999999998</v>
      </c>
      <c r="K5024" s="1">
        <v>46294</v>
      </c>
      <c r="L5024" t="s">
        <v>17510</v>
      </c>
      <c r="M5024">
        <f t="shared" si="936"/>
        <v>1</v>
      </c>
      <c r="N5024">
        <f>COUNTIF(Orders!$A:$A,C5024)</f>
        <v>1</v>
      </c>
      <c r="P5024">
        <f>COUNTIF(Orders!$H:$H,UPPER(SUBSTITUTE(TRIM(C5024),"-","")))</f>
        <v>1</v>
      </c>
      <c r="R5024" t="str">
        <f t="shared" si="937"/>
        <v>Matched Order Reference</v>
      </c>
      <c r="S5024">
        <f t="shared" si="938"/>
        <v>1</v>
      </c>
      <c r="V5024" cm="1">
        <f t="array" ref="V5024">IF(E5024&lt;&gt;"CAPTURE",0,SUMPRODUCT((MDR_Rates!$A$2:$A$10=F5024)*(G5024&gt;MDR_Rates!$B$2:$B$10)*((MDR_Rates!$C$2:$C$10="")+(G5024&lt;=MDR_Rates!$C$2:$C$10))*MDR_Rates!$D$2:$D$10))</f>
        <v>1.6</v>
      </c>
      <c r="W5024">
        <f t="shared" si="939"/>
        <v>41.57</v>
      </c>
      <c r="X5024">
        <f t="shared" si="940"/>
        <v>7.48</v>
      </c>
      <c r="Y5024">
        <f t="shared" si="941"/>
        <v>0</v>
      </c>
      <c r="Z5024">
        <f t="shared" si="942"/>
        <v>0</v>
      </c>
      <c r="AG5024" t="str">
        <f t="shared" si="943"/>
        <v/>
      </c>
      <c r="AI5024" t="str">
        <f t="shared" si="944"/>
        <v/>
      </c>
      <c r="AJ5024" t="str">
        <f t="shared" si="945"/>
        <v/>
      </c>
      <c r="AK5024" t="str">
        <f t="shared" si="946"/>
        <v>ORD26002843</v>
      </c>
      <c r="AL5024">
        <f>IF(E5024&lt;&gt;"CAPTURE","",COUNTIF(Orders!$H:$H,AK5024))</f>
        <v>1</v>
      </c>
      <c r="AP5024" t="str">
        <f t="shared" si="947"/>
        <v>Matched to Order</v>
      </c>
      <c r="AQ5024">
        <f>IF(COUNTIF($A$2:A5024,A5024)=1,1,0)</f>
        <v>1</v>
      </c>
    </row>
    <row r="5025" spans="1:43" x14ac:dyDescent="0.3">
      <c r="A5025" t="s">
        <v>17622</v>
      </c>
      <c r="C5025" t="s">
        <v>5710</v>
      </c>
      <c r="D5025" s="1">
        <v>46292</v>
      </c>
      <c r="E5025" t="s">
        <v>11819</v>
      </c>
      <c r="F5025" t="s">
        <v>33</v>
      </c>
      <c r="G5025">
        <v>6798</v>
      </c>
      <c r="H5025">
        <v>81.58</v>
      </c>
      <c r="I5025">
        <v>14.68</v>
      </c>
      <c r="J5025">
        <v>6701.74</v>
      </c>
      <c r="K5025" s="1">
        <v>46294</v>
      </c>
      <c r="L5025" t="s">
        <v>17510</v>
      </c>
      <c r="M5025">
        <f t="shared" si="936"/>
        <v>1</v>
      </c>
      <c r="N5025">
        <f>COUNTIF(Orders!$A:$A,C5025)</f>
        <v>1</v>
      </c>
      <c r="P5025">
        <f>COUNTIF(Orders!$H:$H,UPPER(SUBSTITUTE(TRIM(C5025),"-","")))</f>
        <v>1</v>
      </c>
      <c r="R5025" t="str">
        <f t="shared" si="937"/>
        <v>Matched Order Reference</v>
      </c>
      <c r="S5025">
        <f t="shared" si="938"/>
        <v>1</v>
      </c>
      <c r="V5025" cm="1">
        <f t="array" ref="V5025">IF(E5025&lt;&gt;"CAPTURE",0,SUMPRODUCT((MDR_Rates!$A$2:$A$10=F5025)*(G5025&gt;MDR_Rates!$B$2:$B$10)*((MDR_Rates!$C$2:$C$10="")+(G5025&lt;=MDR_Rates!$C$2:$C$10))*MDR_Rates!$D$2:$D$10))</f>
        <v>1.2</v>
      </c>
      <c r="W5025">
        <f t="shared" si="939"/>
        <v>81.58</v>
      </c>
      <c r="X5025">
        <f t="shared" si="940"/>
        <v>14.68</v>
      </c>
      <c r="Y5025">
        <f t="shared" si="941"/>
        <v>0</v>
      </c>
      <c r="Z5025">
        <f t="shared" si="942"/>
        <v>0</v>
      </c>
      <c r="AG5025" t="str">
        <f t="shared" si="943"/>
        <v/>
      </c>
      <c r="AI5025" t="str">
        <f t="shared" si="944"/>
        <v/>
      </c>
      <c r="AJ5025" t="str">
        <f t="shared" si="945"/>
        <v/>
      </c>
      <c r="AK5025" t="str">
        <f t="shared" si="946"/>
        <v>ORD26002868</v>
      </c>
      <c r="AL5025">
        <f>IF(E5025&lt;&gt;"CAPTURE","",COUNTIF(Orders!$H:$H,AK5025))</f>
        <v>1</v>
      </c>
      <c r="AP5025" t="str">
        <f t="shared" si="947"/>
        <v>Matched to Order</v>
      </c>
      <c r="AQ5025">
        <f>IF(COUNTIF($A$2:A5025,A5025)=1,1,0)</f>
        <v>1</v>
      </c>
    </row>
    <row r="5026" spans="1:43" x14ac:dyDescent="0.3">
      <c r="A5026" t="s">
        <v>17623</v>
      </c>
      <c r="C5026" t="s">
        <v>5806</v>
      </c>
      <c r="D5026" s="1">
        <v>46292</v>
      </c>
      <c r="E5026" t="s">
        <v>11819</v>
      </c>
      <c r="F5026" t="s">
        <v>44</v>
      </c>
      <c r="G5026">
        <v>499</v>
      </c>
      <c r="H5026">
        <v>9.48</v>
      </c>
      <c r="I5026">
        <v>1.71</v>
      </c>
      <c r="J5026">
        <v>487.81</v>
      </c>
      <c r="K5026" s="1">
        <v>46294</v>
      </c>
      <c r="L5026" t="s">
        <v>17510</v>
      </c>
      <c r="M5026">
        <f t="shared" si="936"/>
        <v>1</v>
      </c>
      <c r="N5026">
        <f>COUNTIF(Orders!$A:$A,C5026)</f>
        <v>1</v>
      </c>
      <c r="P5026">
        <f>COUNTIF(Orders!$H:$H,UPPER(SUBSTITUTE(TRIM(C5026),"-","")))</f>
        <v>1</v>
      </c>
      <c r="R5026" t="str">
        <f t="shared" si="937"/>
        <v>Matched Order Reference</v>
      </c>
      <c r="S5026">
        <f t="shared" si="938"/>
        <v>1</v>
      </c>
      <c r="V5026" cm="1">
        <f t="array" ref="V5026">IF(E5026&lt;&gt;"CAPTURE",0,SUMPRODUCT((MDR_Rates!$A$2:$A$10=F5026)*(G5026&gt;MDR_Rates!$B$2:$B$10)*((MDR_Rates!$C$2:$C$10="")+(G5026&lt;=MDR_Rates!$C$2:$C$10))*MDR_Rates!$D$2:$D$10))</f>
        <v>1.9</v>
      </c>
      <c r="W5026">
        <f t="shared" si="939"/>
        <v>9.48</v>
      </c>
      <c r="X5026">
        <f t="shared" si="940"/>
        <v>1.71</v>
      </c>
      <c r="Y5026">
        <f t="shared" si="941"/>
        <v>0</v>
      </c>
      <c r="Z5026">
        <f t="shared" si="942"/>
        <v>0</v>
      </c>
      <c r="AG5026" t="str">
        <f t="shared" si="943"/>
        <v/>
      </c>
      <c r="AI5026" t="str">
        <f t="shared" si="944"/>
        <v/>
      </c>
      <c r="AJ5026" t="str">
        <f t="shared" si="945"/>
        <v/>
      </c>
      <c r="AK5026" t="str">
        <f t="shared" si="946"/>
        <v>ORD26002917</v>
      </c>
      <c r="AL5026">
        <f>IF(E5026&lt;&gt;"CAPTURE","",COUNTIF(Orders!$H:$H,AK5026))</f>
        <v>1</v>
      </c>
      <c r="AP5026" t="str">
        <f t="shared" si="947"/>
        <v>Matched to Order</v>
      </c>
      <c r="AQ5026">
        <f>IF(COUNTIF($A$2:A5026,A5026)=1,1,0)</f>
        <v>1</v>
      </c>
    </row>
    <row r="5027" spans="1:43" x14ac:dyDescent="0.3">
      <c r="A5027" t="s">
        <v>17624</v>
      </c>
      <c r="C5027" t="s">
        <v>5900</v>
      </c>
      <c r="D5027" s="1">
        <v>46292</v>
      </c>
      <c r="E5027" t="s">
        <v>11819</v>
      </c>
      <c r="F5027" t="s">
        <v>9</v>
      </c>
      <c r="G5027">
        <v>7997</v>
      </c>
      <c r="H5027">
        <v>23.99</v>
      </c>
      <c r="I5027">
        <v>4.32</v>
      </c>
      <c r="J5027">
        <v>7968.69</v>
      </c>
      <c r="K5027" s="1">
        <v>46294</v>
      </c>
      <c r="L5027" t="s">
        <v>17510</v>
      </c>
      <c r="M5027">
        <f t="shared" si="936"/>
        <v>1</v>
      </c>
      <c r="N5027">
        <f>COUNTIF(Orders!$A:$A,C5027)</f>
        <v>1</v>
      </c>
      <c r="P5027">
        <f>COUNTIF(Orders!$H:$H,UPPER(SUBSTITUTE(TRIM(C5027),"-","")))</f>
        <v>1</v>
      </c>
      <c r="R5027" t="str">
        <f t="shared" si="937"/>
        <v>Matched Order Reference</v>
      </c>
      <c r="S5027">
        <f t="shared" si="938"/>
        <v>1</v>
      </c>
      <c r="V5027" cm="1">
        <f t="array" ref="V5027">IF(E5027&lt;&gt;"CAPTURE",0,SUMPRODUCT((MDR_Rates!$A$2:$A$10=F5027)*(G5027&gt;MDR_Rates!$B$2:$B$10)*((MDR_Rates!$C$2:$C$10="")+(G5027&lt;=MDR_Rates!$C$2:$C$10))*MDR_Rates!$D$2:$D$10))</f>
        <v>0.3</v>
      </c>
      <c r="W5027">
        <f t="shared" si="939"/>
        <v>23.99</v>
      </c>
      <c r="X5027">
        <f t="shared" si="940"/>
        <v>4.32</v>
      </c>
      <c r="Y5027">
        <f t="shared" si="941"/>
        <v>0</v>
      </c>
      <c r="Z5027">
        <f t="shared" si="942"/>
        <v>0</v>
      </c>
      <c r="AG5027" t="str">
        <f t="shared" si="943"/>
        <v/>
      </c>
      <c r="AI5027" t="str">
        <f t="shared" si="944"/>
        <v/>
      </c>
      <c r="AJ5027" t="str">
        <f t="shared" si="945"/>
        <v/>
      </c>
      <c r="AK5027" t="str">
        <f t="shared" si="946"/>
        <v>ORD26002965</v>
      </c>
      <c r="AL5027">
        <f>IF(E5027&lt;&gt;"CAPTURE","",COUNTIF(Orders!$H:$H,AK5027))</f>
        <v>1</v>
      </c>
      <c r="AP5027" t="str">
        <f t="shared" si="947"/>
        <v>Matched to Order</v>
      </c>
      <c r="AQ5027">
        <f>IF(COUNTIF($A$2:A5027,A5027)=1,1,0)</f>
        <v>1</v>
      </c>
    </row>
    <row r="5028" spans="1:43" x14ac:dyDescent="0.3">
      <c r="A5028" t="s">
        <v>17625</v>
      </c>
      <c r="C5028" t="s">
        <v>6050</v>
      </c>
      <c r="D5028" s="1">
        <v>46292</v>
      </c>
      <c r="E5028" t="s">
        <v>11819</v>
      </c>
      <c r="F5028" t="s">
        <v>9</v>
      </c>
      <c r="G5028">
        <v>349</v>
      </c>
      <c r="H5028">
        <v>0</v>
      </c>
      <c r="I5028">
        <v>0</v>
      </c>
      <c r="J5028">
        <v>349</v>
      </c>
      <c r="K5028" s="1">
        <v>46294</v>
      </c>
      <c r="L5028" t="s">
        <v>17510</v>
      </c>
      <c r="M5028">
        <f t="shared" si="936"/>
        <v>1</v>
      </c>
      <c r="N5028">
        <f>COUNTIF(Orders!$A:$A,C5028)</f>
        <v>1</v>
      </c>
      <c r="P5028">
        <f>COUNTIF(Orders!$H:$H,UPPER(SUBSTITUTE(TRIM(C5028),"-","")))</f>
        <v>1</v>
      </c>
      <c r="R5028" t="str">
        <f t="shared" si="937"/>
        <v>Matched Order Reference</v>
      </c>
      <c r="S5028">
        <f t="shared" si="938"/>
        <v>1</v>
      </c>
      <c r="V5028" cm="1">
        <f t="array" ref="V5028">IF(E5028&lt;&gt;"CAPTURE",0,SUMPRODUCT((MDR_Rates!$A$2:$A$10=F5028)*(G5028&gt;MDR_Rates!$B$2:$B$10)*((MDR_Rates!$C$2:$C$10="")+(G5028&lt;=MDR_Rates!$C$2:$C$10))*MDR_Rates!$D$2:$D$10))</f>
        <v>0</v>
      </c>
      <c r="W5028">
        <f t="shared" si="939"/>
        <v>0</v>
      </c>
      <c r="X5028">
        <f t="shared" si="940"/>
        <v>0</v>
      </c>
      <c r="Y5028">
        <f t="shared" si="941"/>
        <v>0</v>
      </c>
      <c r="Z5028">
        <f t="shared" si="942"/>
        <v>0</v>
      </c>
      <c r="AG5028" t="str">
        <f t="shared" si="943"/>
        <v/>
      </c>
      <c r="AI5028" t="str">
        <f t="shared" si="944"/>
        <v/>
      </c>
      <c r="AJ5028" t="str">
        <f t="shared" si="945"/>
        <v/>
      </c>
      <c r="AK5028" t="str">
        <f t="shared" si="946"/>
        <v>ORD26003042</v>
      </c>
      <c r="AL5028">
        <f>IF(E5028&lt;&gt;"CAPTURE","",COUNTIF(Orders!$H:$H,AK5028))</f>
        <v>1</v>
      </c>
      <c r="AP5028" t="str">
        <f t="shared" si="947"/>
        <v>Matched to Order</v>
      </c>
      <c r="AQ5028">
        <f>IF(COUNTIF($A$2:A5028,A5028)=1,1,0)</f>
        <v>1</v>
      </c>
    </row>
    <row r="5029" spans="1:43" x14ac:dyDescent="0.3">
      <c r="A5029" t="s">
        <v>17626</v>
      </c>
      <c r="C5029" t="s">
        <v>6142</v>
      </c>
      <c r="D5029" s="1">
        <v>46292</v>
      </c>
      <c r="E5029" t="s">
        <v>11819</v>
      </c>
      <c r="F5029" t="s">
        <v>9</v>
      </c>
      <c r="G5029">
        <v>999</v>
      </c>
      <c r="H5029">
        <v>0</v>
      </c>
      <c r="I5029">
        <v>0</v>
      </c>
      <c r="J5029">
        <v>999</v>
      </c>
      <c r="K5029" s="1">
        <v>46294</v>
      </c>
      <c r="L5029" t="s">
        <v>17510</v>
      </c>
      <c r="M5029">
        <f t="shared" si="936"/>
        <v>1</v>
      </c>
      <c r="N5029">
        <f>COUNTIF(Orders!$A:$A,C5029)</f>
        <v>1</v>
      </c>
      <c r="P5029">
        <f>COUNTIF(Orders!$H:$H,UPPER(SUBSTITUTE(TRIM(C5029),"-","")))</f>
        <v>1</v>
      </c>
      <c r="R5029" t="str">
        <f t="shared" si="937"/>
        <v>Matched Order Reference</v>
      </c>
      <c r="S5029">
        <f t="shared" si="938"/>
        <v>1</v>
      </c>
      <c r="V5029" cm="1">
        <f t="array" ref="V5029">IF(E5029&lt;&gt;"CAPTURE",0,SUMPRODUCT((MDR_Rates!$A$2:$A$10=F5029)*(G5029&gt;MDR_Rates!$B$2:$B$10)*((MDR_Rates!$C$2:$C$10="")+(G5029&lt;=MDR_Rates!$C$2:$C$10))*MDR_Rates!$D$2:$D$10))</f>
        <v>0</v>
      </c>
      <c r="W5029">
        <f t="shared" si="939"/>
        <v>0</v>
      </c>
      <c r="X5029">
        <f t="shared" si="940"/>
        <v>0</v>
      </c>
      <c r="Y5029">
        <f t="shared" si="941"/>
        <v>0</v>
      </c>
      <c r="Z5029">
        <f t="shared" si="942"/>
        <v>0</v>
      </c>
      <c r="AG5029" t="str">
        <f t="shared" si="943"/>
        <v/>
      </c>
      <c r="AI5029" t="str">
        <f t="shared" si="944"/>
        <v/>
      </c>
      <c r="AJ5029" t="str">
        <f t="shared" si="945"/>
        <v/>
      </c>
      <c r="AK5029" t="str">
        <f t="shared" si="946"/>
        <v>ORD26003089</v>
      </c>
      <c r="AL5029">
        <f>IF(E5029&lt;&gt;"CAPTURE","",COUNTIF(Orders!$H:$H,AK5029))</f>
        <v>1</v>
      </c>
      <c r="AP5029" t="str">
        <f t="shared" si="947"/>
        <v>Matched to Order</v>
      </c>
      <c r="AQ5029">
        <f>IF(COUNTIF($A$2:A5029,A5029)=1,1,0)</f>
        <v>1</v>
      </c>
    </row>
    <row r="5030" spans="1:43" x14ac:dyDescent="0.3">
      <c r="A5030" t="s">
        <v>17627</v>
      </c>
      <c r="C5030" t="s">
        <v>6319</v>
      </c>
      <c r="D5030" s="1">
        <v>46292</v>
      </c>
      <c r="E5030" t="s">
        <v>11819</v>
      </c>
      <c r="F5030" t="s">
        <v>17</v>
      </c>
      <c r="G5030">
        <v>10297</v>
      </c>
      <c r="H5030">
        <v>164.75</v>
      </c>
      <c r="I5030">
        <v>29.66</v>
      </c>
      <c r="J5030">
        <v>10102.59</v>
      </c>
      <c r="K5030" s="1">
        <v>46294</v>
      </c>
      <c r="L5030" t="s">
        <v>17510</v>
      </c>
      <c r="M5030">
        <f t="shared" si="936"/>
        <v>1</v>
      </c>
      <c r="N5030">
        <f>COUNTIF(Orders!$A:$A,C5030)</f>
        <v>1</v>
      </c>
      <c r="P5030">
        <f>COUNTIF(Orders!$H:$H,UPPER(SUBSTITUTE(TRIM(C5030),"-","")))</f>
        <v>1</v>
      </c>
      <c r="R5030" t="str">
        <f t="shared" si="937"/>
        <v>Matched Order Reference</v>
      </c>
      <c r="S5030">
        <f t="shared" si="938"/>
        <v>1</v>
      </c>
      <c r="V5030" cm="1">
        <f t="array" ref="V5030">IF(E5030&lt;&gt;"CAPTURE",0,SUMPRODUCT((MDR_Rates!$A$2:$A$10=F5030)*(G5030&gt;MDR_Rates!$B$2:$B$10)*((MDR_Rates!$C$2:$C$10="")+(G5030&lt;=MDR_Rates!$C$2:$C$10))*MDR_Rates!$D$2:$D$10))</f>
        <v>1.6</v>
      </c>
      <c r="W5030">
        <f t="shared" si="939"/>
        <v>164.75</v>
      </c>
      <c r="X5030">
        <f t="shared" si="940"/>
        <v>29.66</v>
      </c>
      <c r="Y5030">
        <f t="shared" si="941"/>
        <v>0</v>
      </c>
      <c r="Z5030">
        <f t="shared" si="942"/>
        <v>0</v>
      </c>
      <c r="AG5030" t="str">
        <f t="shared" si="943"/>
        <v/>
      </c>
      <c r="AI5030" t="str">
        <f t="shared" si="944"/>
        <v/>
      </c>
      <c r="AJ5030" t="str">
        <f t="shared" si="945"/>
        <v/>
      </c>
      <c r="AK5030" t="str">
        <f t="shared" si="946"/>
        <v>ORD26003178</v>
      </c>
      <c r="AL5030">
        <f>IF(E5030&lt;&gt;"CAPTURE","",COUNTIF(Orders!$H:$H,AK5030))</f>
        <v>1</v>
      </c>
      <c r="AP5030" t="str">
        <f t="shared" si="947"/>
        <v>Matched to Order</v>
      </c>
      <c r="AQ5030">
        <f>IF(COUNTIF($A$2:A5030,A5030)=1,1,0)</f>
        <v>1</v>
      </c>
    </row>
    <row r="5031" spans="1:43" x14ac:dyDescent="0.3">
      <c r="A5031" t="s">
        <v>17628</v>
      </c>
      <c r="C5031" t="s">
        <v>17629</v>
      </c>
      <c r="D5031" s="1">
        <v>46292</v>
      </c>
      <c r="E5031" t="s">
        <v>11819</v>
      </c>
      <c r="F5031" t="s">
        <v>44</v>
      </c>
      <c r="G5031">
        <v>3797</v>
      </c>
      <c r="H5031">
        <v>64.55</v>
      </c>
      <c r="I5031">
        <v>11.62</v>
      </c>
      <c r="J5031">
        <v>3720.83</v>
      </c>
      <c r="K5031" s="1">
        <v>46294</v>
      </c>
      <c r="L5031" t="s">
        <v>17510</v>
      </c>
      <c r="M5031">
        <f t="shared" si="936"/>
        <v>1</v>
      </c>
      <c r="N5031">
        <f>COUNTIF(Orders!$A:$A,C5031)</f>
        <v>1</v>
      </c>
      <c r="P5031">
        <f>COUNTIF(Orders!$H:$H,UPPER(SUBSTITUTE(TRIM(C5031),"-","")))</f>
        <v>1</v>
      </c>
      <c r="R5031" t="str">
        <f t="shared" si="937"/>
        <v>Matched Order Reference</v>
      </c>
      <c r="S5031">
        <f t="shared" si="938"/>
        <v>1</v>
      </c>
      <c r="V5031" cm="1">
        <f t="array" ref="V5031">IF(E5031&lt;&gt;"CAPTURE",0,SUMPRODUCT((MDR_Rates!$A$2:$A$10=F5031)*(G5031&gt;MDR_Rates!$B$2:$B$10)*((MDR_Rates!$C$2:$C$10="")+(G5031&lt;=MDR_Rates!$C$2:$C$10))*MDR_Rates!$D$2:$D$10))</f>
        <v>1.7</v>
      </c>
      <c r="W5031">
        <f t="shared" si="939"/>
        <v>64.55</v>
      </c>
      <c r="X5031">
        <f t="shared" si="940"/>
        <v>11.62</v>
      </c>
      <c r="Y5031">
        <f t="shared" si="941"/>
        <v>0</v>
      </c>
      <c r="Z5031">
        <f t="shared" si="942"/>
        <v>0</v>
      </c>
      <c r="AG5031" t="str">
        <f t="shared" si="943"/>
        <v/>
      </c>
      <c r="AI5031" t="str">
        <f t="shared" si="944"/>
        <v/>
      </c>
      <c r="AJ5031" t="str">
        <f t="shared" si="945"/>
        <v/>
      </c>
      <c r="AK5031" t="str">
        <f t="shared" si="946"/>
        <v>ORD26003201</v>
      </c>
      <c r="AL5031">
        <f>IF(E5031&lt;&gt;"CAPTURE","",COUNTIF(Orders!$H:$H,AK5031))</f>
        <v>1</v>
      </c>
      <c r="AP5031" t="str">
        <f t="shared" si="947"/>
        <v>Matched to Order</v>
      </c>
      <c r="AQ5031">
        <f>IF(COUNTIF($A$2:A5031,A5031)=1,1,0)</f>
        <v>1</v>
      </c>
    </row>
    <row r="5032" spans="1:43" x14ac:dyDescent="0.3">
      <c r="A5032" t="s">
        <v>17630</v>
      </c>
      <c r="C5032" t="s">
        <v>6447</v>
      </c>
      <c r="D5032" s="1">
        <v>46292</v>
      </c>
      <c r="E5032" t="s">
        <v>11819</v>
      </c>
      <c r="F5032" t="s">
        <v>44</v>
      </c>
      <c r="G5032">
        <v>798</v>
      </c>
      <c r="H5032">
        <v>15.16</v>
      </c>
      <c r="I5032">
        <v>2.73</v>
      </c>
      <c r="J5032">
        <v>780.11</v>
      </c>
      <c r="K5032" s="1">
        <v>46294</v>
      </c>
      <c r="L5032" t="s">
        <v>17510</v>
      </c>
      <c r="M5032">
        <f t="shared" si="936"/>
        <v>1</v>
      </c>
      <c r="N5032">
        <f>COUNTIF(Orders!$A:$A,C5032)</f>
        <v>1</v>
      </c>
      <c r="P5032">
        <f>COUNTIF(Orders!$H:$H,UPPER(SUBSTITUTE(TRIM(C5032),"-","")))</f>
        <v>1</v>
      </c>
      <c r="R5032" t="str">
        <f t="shared" si="937"/>
        <v>Matched Order Reference</v>
      </c>
      <c r="S5032">
        <f t="shared" si="938"/>
        <v>1</v>
      </c>
      <c r="V5032" cm="1">
        <f t="array" ref="V5032">IF(E5032&lt;&gt;"CAPTURE",0,SUMPRODUCT((MDR_Rates!$A$2:$A$10=F5032)*(G5032&gt;MDR_Rates!$B$2:$B$10)*((MDR_Rates!$C$2:$C$10="")+(G5032&lt;=MDR_Rates!$C$2:$C$10))*MDR_Rates!$D$2:$D$10))</f>
        <v>1.9</v>
      </c>
      <c r="W5032">
        <f t="shared" si="939"/>
        <v>15.16</v>
      </c>
      <c r="X5032">
        <f t="shared" si="940"/>
        <v>2.73</v>
      </c>
      <c r="Y5032">
        <f t="shared" si="941"/>
        <v>0</v>
      </c>
      <c r="Z5032">
        <f t="shared" si="942"/>
        <v>0</v>
      </c>
      <c r="AG5032" t="str">
        <f t="shared" si="943"/>
        <v/>
      </c>
      <c r="AI5032" t="str">
        <f t="shared" si="944"/>
        <v/>
      </c>
      <c r="AJ5032" t="str">
        <f t="shared" si="945"/>
        <v/>
      </c>
      <c r="AK5032" t="str">
        <f t="shared" si="946"/>
        <v>ORD26003243</v>
      </c>
      <c r="AL5032">
        <f>IF(E5032&lt;&gt;"CAPTURE","",COUNTIF(Orders!$H:$H,AK5032))</f>
        <v>1</v>
      </c>
      <c r="AP5032" t="str">
        <f t="shared" si="947"/>
        <v>Matched to Order</v>
      </c>
      <c r="AQ5032">
        <f>IF(COUNTIF($A$2:A5032,A5032)=1,1,0)</f>
        <v>1</v>
      </c>
    </row>
    <row r="5033" spans="1:43" x14ac:dyDescent="0.3">
      <c r="A5033" t="s">
        <v>17631</v>
      </c>
      <c r="C5033" t="s">
        <v>6486</v>
      </c>
      <c r="D5033" s="1">
        <v>46292</v>
      </c>
      <c r="E5033" t="s">
        <v>11819</v>
      </c>
      <c r="F5033" t="s">
        <v>9</v>
      </c>
      <c r="G5033">
        <v>1298</v>
      </c>
      <c r="H5033">
        <v>0</v>
      </c>
      <c r="I5033">
        <v>0</v>
      </c>
      <c r="J5033">
        <v>1298</v>
      </c>
      <c r="K5033" s="1">
        <v>46294</v>
      </c>
      <c r="L5033" t="s">
        <v>17510</v>
      </c>
      <c r="M5033">
        <f t="shared" si="936"/>
        <v>1</v>
      </c>
      <c r="N5033">
        <f>COUNTIF(Orders!$A:$A,C5033)</f>
        <v>1</v>
      </c>
      <c r="P5033">
        <f>COUNTIF(Orders!$H:$H,UPPER(SUBSTITUTE(TRIM(C5033),"-","")))</f>
        <v>1</v>
      </c>
      <c r="R5033" t="str">
        <f t="shared" si="937"/>
        <v>Matched Order Reference</v>
      </c>
      <c r="S5033">
        <f t="shared" si="938"/>
        <v>1</v>
      </c>
      <c r="V5033" cm="1">
        <f t="array" ref="V5033">IF(E5033&lt;&gt;"CAPTURE",0,SUMPRODUCT((MDR_Rates!$A$2:$A$10=F5033)*(G5033&gt;MDR_Rates!$B$2:$B$10)*((MDR_Rates!$C$2:$C$10="")+(G5033&lt;=MDR_Rates!$C$2:$C$10))*MDR_Rates!$D$2:$D$10))</f>
        <v>0</v>
      </c>
      <c r="W5033">
        <f t="shared" si="939"/>
        <v>0</v>
      </c>
      <c r="X5033">
        <f t="shared" si="940"/>
        <v>0</v>
      </c>
      <c r="Y5033">
        <f t="shared" si="941"/>
        <v>0</v>
      </c>
      <c r="Z5033">
        <f t="shared" si="942"/>
        <v>0</v>
      </c>
      <c r="AG5033" t="str">
        <f t="shared" si="943"/>
        <v/>
      </c>
      <c r="AI5033" t="str">
        <f t="shared" si="944"/>
        <v/>
      </c>
      <c r="AJ5033" t="str">
        <f t="shared" si="945"/>
        <v/>
      </c>
      <c r="AK5033" t="str">
        <f t="shared" si="946"/>
        <v>ORD26003263</v>
      </c>
      <c r="AL5033">
        <f>IF(E5033&lt;&gt;"CAPTURE","",COUNTIF(Orders!$H:$H,AK5033))</f>
        <v>1</v>
      </c>
      <c r="AP5033" t="str">
        <f t="shared" si="947"/>
        <v>Matched to Order</v>
      </c>
      <c r="AQ5033">
        <f>IF(COUNTIF($A$2:A5033,A5033)=1,1,0)</f>
        <v>1</v>
      </c>
    </row>
    <row r="5034" spans="1:43" x14ac:dyDescent="0.3">
      <c r="A5034" t="s">
        <v>17632</v>
      </c>
      <c r="C5034" t="s">
        <v>6514</v>
      </c>
      <c r="D5034" s="1">
        <v>46292</v>
      </c>
      <c r="E5034" t="s">
        <v>11819</v>
      </c>
      <c r="F5034" t="s">
        <v>9</v>
      </c>
      <c r="G5034">
        <v>499</v>
      </c>
      <c r="H5034">
        <v>0</v>
      </c>
      <c r="I5034">
        <v>0</v>
      </c>
      <c r="J5034">
        <v>499</v>
      </c>
      <c r="K5034" s="1">
        <v>46294</v>
      </c>
      <c r="L5034" t="s">
        <v>17510</v>
      </c>
      <c r="M5034">
        <f t="shared" si="936"/>
        <v>1</v>
      </c>
      <c r="N5034">
        <f>COUNTIF(Orders!$A:$A,C5034)</f>
        <v>1</v>
      </c>
      <c r="P5034">
        <f>COUNTIF(Orders!$H:$H,UPPER(SUBSTITUTE(TRIM(C5034),"-","")))</f>
        <v>1</v>
      </c>
      <c r="R5034" t="str">
        <f t="shared" si="937"/>
        <v>Matched Order Reference</v>
      </c>
      <c r="S5034">
        <f t="shared" si="938"/>
        <v>1</v>
      </c>
      <c r="V5034" cm="1">
        <f t="array" ref="V5034">IF(E5034&lt;&gt;"CAPTURE",0,SUMPRODUCT((MDR_Rates!$A$2:$A$10=F5034)*(G5034&gt;MDR_Rates!$B$2:$B$10)*((MDR_Rates!$C$2:$C$10="")+(G5034&lt;=MDR_Rates!$C$2:$C$10))*MDR_Rates!$D$2:$D$10))</f>
        <v>0</v>
      </c>
      <c r="W5034">
        <f t="shared" si="939"/>
        <v>0</v>
      </c>
      <c r="X5034">
        <f t="shared" si="940"/>
        <v>0</v>
      </c>
      <c r="Y5034">
        <f t="shared" si="941"/>
        <v>0</v>
      </c>
      <c r="Z5034">
        <f t="shared" si="942"/>
        <v>0</v>
      </c>
      <c r="AG5034" t="str">
        <f t="shared" si="943"/>
        <v/>
      </c>
      <c r="AI5034" t="str">
        <f t="shared" si="944"/>
        <v/>
      </c>
      <c r="AJ5034" t="str">
        <f t="shared" si="945"/>
        <v/>
      </c>
      <c r="AK5034" t="str">
        <f t="shared" si="946"/>
        <v>ORD26003277</v>
      </c>
      <c r="AL5034">
        <f>IF(E5034&lt;&gt;"CAPTURE","",COUNTIF(Orders!$H:$H,AK5034))</f>
        <v>1</v>
      </c>
      <c r="AP5034" t="str">
        <f t="shared" si="947"/>
        <v>Matched to Order</v>
      </c>
      <c r="AQ5034">
        <f>IF(COUNTIF($A$2:A5034,A5034)=1,1,0)</f>
        <v>1</v>
      </c>
    </row>
    <row r="5035" spans="1:43" x14ac:dyDescent="0.3">
      <c r="A5035" t="s">
        <v>17633</v>
      </c>
      <c r="C5035" t="s">
        <v>6579</v>
      </c>
      <c r="D5035" s="1">
        <v>46292</v>
      </c>
      <c r="E5035" t="s">
        <v>11819</v>
      </c>
      <c r="F5035" t="s">
        <v>9</v>
      </c>
      <c r="G5035">
        <v>4997</v>
      </c>
      <c r="H5035">
        <v>14.99</v>
      </c>
      <c r="I5035">
        <v>2.7</v>
      </c>
      <c r="J5035">
        <v>4979.3100000000004</v>
      </c>
      <c r="K5035" s="1">
        <v>46294</v>
      </c>
      <c r="L5035" t="s">
        <v>17510</v>
      </c>
      <c r="M5035">
        <f t="shared" si="936"/>
        <v>1</v>
      </c>
      <c r="N5035">
        <f>COUNTIF(Orders!$A:$A,C5035)</f>
        <v>1</v>
      </c>
      <c r="P5035">
        <f>COUNTIF(Orders!$H:$H,UPPER(SUBSTITUTE(TRIM(C5035),"-","")))</f>
        <v>1</v>
      </c>
      <c r="R5035" t="str">
        <f t="shared" si="937"/>
        <v>Matched Order Reference</v>
      </c>
      <c r="S5035">
        <f t="shared" si="938"/>
        <v>1</v>
      </c>
      <c r="V5035" cm="1">
        <f t="array" ref="V5035">IF(E5035&lt;&gt;"CAPTURE",0,SUMPRODUCT((MDR_Rates!$A$2:$A$10=F5035)*(G5035&gt;MDR_Rates!$B$2:$B$10)*((MDR_Rates!$C$2:$C$10="")+(G5035&lt;=MDR_Rates!$C$2:$C$10))*MDR_Rates!$D$2:$D$10))</f>
        <v>0.3</v>
      </c>
      <c r="W5035">
        <f t="shared" si="939"/>
        <v>14.99</v>
      </c>
      <c r="X5035">
        <f t="shared" si="940"/>
        <v>2.7</v>
      </c>
      <c r="Y5035">
        <f t="shared" si="941"/>
        <v>0</v>
      </c>
      <c r="Z5035">
        <f t="shared" si="942"/>
        <v>0</v>
      </c>
      <c r="AG5035" t="str">
        <f t="shared" si="943"/>
        <v/>
      </c>
      <c r="AI5035" t="str">
        <f t="shared" si="944"/>
        <v/>
      </c>
      <c r="AJ5035" t="str">
        <f t="shared" si="945"/>
        <v/>
      </c>
      <c r="AK5035" t="str">
        <f t="shared" si="946"/>
        <v>ORD26003310</v>
      </c>
      <c r="AL5035">
        <f>IF(E5035&lt;&gt;"CAPTURE","",COUNTIF(Orders!$H:$H,AK5035))</f>
        <v>1</v>
      </c>
      <c r="AP5035" t="str">
        <f t="shared" si="947"/>
        <v>Matched to Order</v>
      </c>
      <c r="AQ5035">
        <f>IF(COUNTIF($A$2:A5035,A5035)=1,1,0)</f>
        <v>1</v>
      </c>
    </row>
    <row r="5036" spans="1:43" x14ac:dyDescent="0.3">
      <c r="A5036" t="s">
        <v>17634</v>
      </c>
      <c r="C5036" t="s">
        <v>6589</v>
      </c>
      <c r="D5036" s="1">
        <v>46292</v>
      </c>
      <c r="E5036" t="s">
        <v>11819</v>
      </c>
      <c r="F5036" t="s">
        <v>9</v>
      </c>
      <c r="G5036">
        <v>798</v>
      </c>
      <c r="H5036">
        <v>0</v>
      </c>
      <c r="I5036">
        <v>0</v>
      </c>
      <c r="J5036">
        <v>798</v>
      </c>
      <c r="K5036" s="1">
        <v>46294</v>
      </c>
      <c r="L5036" t="s">
        <v>17510</v>
      </c>
      <c r="M5036">
        <f t="shared" si="936"/>
        <v>1</v>
      </c>
      <c r="N5036">
        <f>COUNTIF(Orders!$A:$A,C5036)</f>
        <v>1</v>
      </c>
      <c r="P5036">
        <f>COUNTIF(Orders!$H:$H,UPPER(SUBSTITUTE(TRIM(C5036),"-","")))</f>
        <v>1</v>
      </c>
      <c r="R5036" t="str">
        <f t="shared" si="937"/>
        <v>Matched Order Reference</v>
      </c>
      <c r="S5036">
        <f t="shared" si="938"/>
        <v>1</v>
      </c>
      <c r="V5036" cm="1">
        <f t="array" ref="V5036">IF(E5036&lt;&gt;"CAPTURE",0,SUMPRODUCT((MDR_Rates!$A$2:$A$10=F5036)*(G5036&gt;MDR_Rates!$B$2:$B$10)*((MDR_Rates!$C$2:$C$10="")+(G5036&lt;=MDR_Rates!$C$2:$C$10))*MDR_Rates!$D$2:$D$10))</f>
        <v>0</v>
      </c>
      <c r="W5036">
        <f t="shared" si="939"/>
        <v>0</v>
      </c>
      <c r="X5036">
        <f t="shared" si="940"/>
        <v>0</v>
      </c>
      <c r="Y5036">
        <f t="shared" si="941"/>
        <v>0</v>
      </c>
      <c r="Z5036">
        <f t="shared" si="942"/>
        <v>0</v>
      </c>
      <c r="AG5036" t="str">
        <f t="shared" si="943"/>
        <v/>
      </c>
      <c r="AI5036" t="str">
        <f t="shared" si="944"/>
        <v/>
      </c>
      <c r="AJ5036" t="str">
        <f t="shared" si="945"/>
        <v/>
      </c>
      <c r="AK5036" t="str">
        <f t="shared" si="946"/>
        <v>ORD26003315</v>
      </c>
      <c r="AL5036">
        <f>IF(E5036&lt;&gt;"CAPTURE","",COUNTIF(Orders!$H:$H,AK5036))</f>
        <v>1</v>
      </c>
      <c r="AP5036" t="str">
        <f t="shared" si="947"/>
        <v>Matched to Order</v>
      </c>
      <c r="AQ5036">
        <f>IF(COUNTIF($A$2:A5036,A5036)=1,1,0)</f>
        <v>1</v>
      </c>
    </row>
    <row r="5037" spans="1:43" x14ac:dyDescent="0.3">
      <c r="A5037" t="s">
        <v>17635</v>
      </c>
      <c r="C5037" t="s">
        <v>6596</v>
      </c>
      <c r="D5037" s="1">
        <v>46292</v>
      </c>
      <c r="E5037" t="s">
        <v>11819</v>
      </c>
      <c r="F5037" t="s">
        <v>44</v>
      </c>
      <c r="G5037">
        <v>4999</v>
      </c>
      <c r="H5037">
        <v>84.98</v>
      </c>
      <c r="I5037">
        <v>15.3</v>
      </c>
      <c r="J5037">
        <v>4898.72</v>
      </c>
      <c r="K5037" s="1">
        <v>46294</v>
      </c>
      <c r="L5037" t="s">
        <v>17510</v>
      </c>
      <c r="M5037">
        <f t="shared" si="936"/>
        <v>1</v>
      </c>
      <c r="N5037">
        <f>COUNTIF(Orders!$A:$A,C5037)</f>
        <v>1</v>
      </c>
      <c r="P5037">
        <f>COUNTIF(Orders!$H:$H,UPPER(SUBSTITUTE(TRIM(C5037),"-","")))</f>
        <v>1</v>
      </c>
      <c r="R5037" t="str">
        <f t="shared" si="937"/>
        <v>Matched Order Reference</v>
      </c>
      <c r="S5037">
        <f t="shared" si="938"/>
        <v>1</v>
      </c>
      <c r="V5037" cm="1">
        <f t="array" ref="V5037">IF(E5037&lt;&gt;"CAPTURE",0,SUMPRODUCT((MDR_Rates!$A$2:$A$10=F5037)*(G5037&gt;MDR_Rates!$B$2:$B$10)*((MDR_Rates!$C$2:$C$10="")+(G5037&lt;=MDR_Rates!$C$2:$C$10))*MDR_Rates!$D$2:$D$10))</f>
        <v>1.7</v>
      </c>
      <c r="W5037">
        <f t="shared" si="939"/>
        <v>84.98</v>
      </c>
      <c r="X5037">
        <f t="shared" si="940"/>
        <v>15.3</v>
      </c>
      <c r="Y5037">
        <f t="shared" si="941"/>
        <v>0</v>
      </c>
      <c r="Z5037">
        <f t="shared" si="942"/>
        <v>0</v>
      </c>
      <c r="AG5037" t="str">
        <f t="shared" si="943"/>
        <v/>
      </c>
      <c r="AI5037" t="str">
        <f t="shared" si="944"/>
        <v/>
      </c>
      <c r="AJ5037" t="str">
        <f t="shared" si="945"/>
        <v/>
      </c>
      <c r="AK5037" t="str">
        <f t="shared" si="946"/>
        <v>ORD26003319</v>
      </c>
      <c r="AL5037">
        <f>IF(E5037&lt;&gt;"CAPTURE","",COUNTIF(Orders!$H:$H,AK5037))</f>
        <v>1</v>
      </c>
      <c r="AP5037" t="str">
        <f t="shared" si="947"/>
        <v>Matched to Order</v>
      </c>
      <c r="AQ5037">
        <f>IF(COUNTIF($A$2:A5037,A5037)=1,1,0)</f>
        <v>1</v>
      </c>
    </row>
    <row r="5038" spans="1:43" x14ac:dyDescent="0.3">
      <c r="A5038" t="s">
        <v>17636</v>
      </c>
      <c r="C5038" t="s">
        <v>6638</v>
      </c>
      <c r="D5038" s="1">
        <v>46292</v>
      </c>
      <c r="E5038" t="s">
        <v>11819</v>
      </c>
      <c r="F5038" t="s">
        <v>9</v>
      </c>
      <c r="G5038">
        <v>2098</v>
      </c>
      <c r="H5038">
        <v>6.29</v>
      </c>
      <c r="I5038">
        <v>1.1299999999999999</v>
      </c>
      <c r="J5038">
        <v>2090.58</v>
      </c>
      <c r="K5038" s="1">
        <v>46294</v>
      </c>
      <c r="L5038" t="s">
        <v>17510</v>
      </c>
      <c r="M5038">
        <f t="shared" si="936"/>
        <v>1</v>
      </c>
      <c r="N5038">
        <f>COUNTIF(Orders!$A:$A,C5038)</f>
        <v>1</v>
      </c>
      <c r="P5038">
        <f>COUNTIF(Orders!$H:$H,UPPER(SUBSTITUTE(TRIM(C5038),"-","")))</f>
        <v>1</v>
      </c>
      <c r="R5038" t="str">
        <f t="shared" si="937"/>
        <v>Matched Order Reference</v>
      </c>
      <c r="S5038">
        <f t="shared" si="938"/>
        <v>1</v>
      </c>
      <c r="V5038" cm="1">
        <f t="array" ref="V5038">IF(E5038&lt;&gt;"CAPTURE",0,SUMPRODUCT((MDR_Rates!$A$2:$A$10=F5038)*(G5038&gt;MDR_Rates!$B$2:$B$10)*((MDR_Rates!$C$2:$C$10="")+(G5038&lt;=MDR_Rates!$C$2:$C$10))*MDR_Rates!$D$2:$D$10))</f>
        <v>0.3</v>
      </c>
      <c r="W5038">
        <f t="shared" si="939"/>
        <v>6.29</v>
      </c>
      <c r="X5038">
        <f t="shared" si="940"/>
        <v>1.1299999999999999</v>
      </c>
      <c r="Y5038">
        <f t="shared" si="941"/>
        <v>0</v>
      </c>
      <c r="Z5038">
        <f t="shared" si="942"/>
        <v>0</v>
      </c>
      <c r="AG5038" t="str">
        <f t="shared" si="943"/>
        <v/>
      </c>
      <c r="AI5038" t="str">
        <f t="shared" si="944"/>
        <v/>
      </c>
      <c r="AJ5038" t="str">
        <f t="shared" si="945"/>
        <v/>
      </c>
      <c r="AK5038" t="str">
        <f t="shared" si="946"/>
        <v>ORD26003340</v>
      </c>
      <c r="AL5038">
        <f>IF(E5038&lt;&gt;"CAPTURE","",COUNTIF(Orders!$H:$H,AK5038))</f>
        <v>1</v>
      </c>
      <c r="AP5038" t="str">
        <f t="shared" si="947"/>
        <v>Matched to Order</v>
      </c>
      <c r="AQ5038">
        <f>IF(COUNTIF($A$2:A5038,A5038)=1,1,0)</f>
        <v>1</v>
      </c>
    </row>
    <row r="5039" spans="1:43" x14ac:dyDescent="0.3">
      <c r="A5039" t="s">
        <v>17637</v>
      </c>
      <c r="C5039" t="s">
        <v>6720</v>
      </c>
      <c r="D5039" s="1">
        <v>46292</v>
      </c>
      <c r="E5039" t="s">
        <v>11819</v>
      </c>
      <c r="F5039" t="s">
        <v>9</v>
      </c>
      <c r="G5039">
        <v>1499</v>
      </c>
      <c r="H5039">
        <v>0</v>
      </c>
      <c r="I5039">
        <v>0</v>
      </c>
      <c r="J5039">
        <v>1499</v>
      </c>
      <c r="K5039" s="1">
        <v>46294</v>
      </c>
      <c r="L5039" t="s">
        <v>17510</v>
      </c>
      <c r="M5039">
        <f t="shared" si="936"/>
        <v>1</v>
      </c>
      <c r="N5039">
        <f>COUNTIF(Orders!$A:$A,C5039)</f>
        <v>1</v>
      </c>
      <c r="P5039">
        <f>COUNTIF(Orders!$H:$H,UPPER(SUBSTITUTE(TRIM(C5039),"-","")))</f>
        <v>1</v>
      </c>
      <c r="R5039" t="str">
        <f t="shared" si="937"/>
        <v>Matched Order Reference</v>
      </c>
      <c r="S5039">
        <f t="shared" si="938"/>
        <v>1</v>
      </c>
      <c r="V5039" cm="1">
        <f t="array" ref="V5039">IF(E5039&lt;&gt;"CAPTURE",0,SUMPRODUCT((MDR_Rates!$A$2:$A$10=F5039)*(G5039&gt;MDR_Rates!$B$2:$B$10)*((MDR_Rates!$C$2:$C$10="")+(G5039&lt;=MDR_Rates!$C$2:$C$10))*MDR_Rates!$D$2:$D$10))</f>
        <v>0</v>
      </c>
      <c r="W5039">
        <f t="shared" si="939"/>
        <v>0</v>
      </c>
      <c r="X5039">
        <f t="shared" si="940"/>
        <v>0</v>
      </c>
      <c r="Y5039">
        <f t="shared" si="941"/>
        <v>0</v>
      </c>
      <c r="Z5039">
        <f t="shared" si="942"/>
        <v>0</v>
      </c>
      <c r="AG5039" t="str">
        <f t="shared" si="943"/>
        <v/>
      </c>
      <c r="AI5039" t="str">
        <f t="shared" si="944"/>
        <v/>
      </c>
      <c r="AJ5039" t="str">
        <f t="shared" si="945"/>
        <v/>
      </c>
      <c r="AK5039" t="str">
        <f t="shared" si="946"/>
        <v>ORD26003381</v>
      </c>
      <c r="AL5039">
        <f>IF(E5039&lt;&gt;"CAPTURE","",COUNTIF(Orders!$H:$H,AK5039))</f>
        <v>1</v>
      </c>
      <c r="AP5039" t="str">
        <f t="shared" si="947"/>
        <v>Matched to Order</v>
      </c>
      <c r="AQ5039">
        <f>IF(COUNTIF($A$2:A5039,A5039)=1,1,0)</f>
        <v>1</v>
      </c>
    </row>
    <row r="5040" spans="1:43" x14ac:dyDescent="0.3">
      <c r="A5040" t="s">
        <v>17638</v>
      </c>
      <c r="C5040" t="s">
        <v>6722</v>
      </c>
      <c r="D5040" s="1">
        <v>46292</v>
      </c>
      <c r="E5040" t="s">
        <v>11819</v>
      </c>
      <c r="F5040" t="s">
        <v>9</v>
      </c>
      <c r="G5040">
        <v>1499</v>
      </c>
      <c r="H5040">
        <v>0</v>
      </c>
      <c r="I5040">
        <v>0</v>
      </c>
      <c r="J5040">
        <v>1499</v>
      </c>
      <c r="K5040" s="1">
        <v>46294</v>
      </c>
      <c r="L5040" t="s">
        <v>17510</v>
      </c>
      <c r="M5040">
        <f t="shared" si="936"/>
        <v>1</v>
      </c>
      <c r="N5040">
        <f>COUNTIF(Orders!$A:$A,C5040)</f>
        <v>1</v>
      </c>
      <c r="P5040">
        <f>COUNTIF(Orders!$H:$H,UPPER(SUBSTITUTE(TRIM(C5040),"-","")))</f>
        <v>1</v>
      </c>
      <c r="R5040" t="str">
        <f t="shared" si="937"/>
        <v>Matched Order Reference</v>
      </c>
      <c r="S5040">
        <f t="shared" si="938"/>
        <v>1</v>
      </c>
      <c r="V5040" cm="1">
        <f t="array" ref="V5040">IF(E5040&lt;&gt;"CAPTURE",0,SUMPRODUCT((MDR_Rates!$A$2:$A$10=F5040)*(G5040&gt;MDR_Rates!$B$2:$B$10)*((MDR_Rates!$C$2:$C$10="")+(G5040&lt;=MDR_Rates!$C$2:$C$10))*MDR_Rates!$D$2:$D$10))</f>
        <v>0</v>
      </c>
      <c r="W5040">
        <f t="shared" si="939"/>
        <v>0</v>
      </c>
      <c r="X5040">
        <f t="shared" si="940"/>
        <v>0</v>
      </c>
      <c r="Y5040">
        <f t="shared" si="941"/>
        <v>0</v>
      </c>
      <c r="Z5040">
        <f t="shared" si="942"/>
        <v>0</v>
      </c>
      <c r="AG5040" t="str">
        <f t="shared" si="943"/>
        <v/>
      </c>
      <c r="AI5040" t="str">
        <f t="shared" si="944"/>
        <v/>
      </c>
      <c r="AJ5040" t="str">
        <f t="shared" si="945"/>
        <v/>
      </c>
      <c r="AK5040" t="str">
        <f t="shared" si="946"/>
        <v>ORD26003382</v>
      </c>
      <c r="AL5040">
        <f>IF(E5040&lt;&gt;"CAPTURE","",COUNTIF(Orders!$H:$H,AK5040))</f>
        <v>1</v>
      </c>
      <c r="AP5040" t="str">
        <f t="shared" si="947"/>
        <v>Matched to Order</v>
      </c>
      <c r="AQ5040">
        <f>IF(COUNTIF($A$2:A5040,A5040)=1,1,0)</f>
        <v>1</v>
      </c>
    </row>
    <row r="5041" spans="1:43" x14ac:dyDescent="0.3">
      <c r="A5041" t="s">
        <v>17639</v>
      </c>
      <c r="C5041" t="s">
        <v>6724</v>
      </c>
      <c r="D5041" s="1">
        <v>46292</v>
      </c>
      <c r="E5041" t="s">
        <v>11819</v>
      </c>
      <c r="F5041" t="s">
        <v>33</v>
      </c>
      <c r="G5041">
        <v>4999</v>
      </c>
      <c r="H5041">
        <v>59.99</v>
      </c>
      <c r="I5041">
        <v>10.8</v>
      </c>
      <c r="J5041">
        <v>4928.21</v>
      </c>
      <c r="K5041" s="1">
        <v>46294</v>
      </c>
      <c r="L5041" t="s">
        <v>17510</v>
      </c>
      <c r="M5041">
        <f t="shared" si="936"/>
        <v>1</v>
      </c>
      <c r="N5041">
        <f>COUNTIF(Orders!$A:$A,C5041)</f>
        <v>1</v>
      </c>
      <c r="P5041">
        <f>COUNTIF(Orders!$H:$H,UPPER(SUBSTITUTE(TRIM(C5041),"-","")))</f>
        <v>1</v>
      </c>
      <c r="R5041" t="str">
        <f t="shared" si="937"/>
        <v>Matched Order Reference</v>
      </c>
      <c r="S5041">
        <f t="shared" si="938"/>
        <v>1</v>
      </c>
      <c r="V5041" cm="1">
        <f t="array" ref="V5041">IF(E5041&lt;&gt;"CAPTURE",0,SUMPRODUCT((MDR_Rates!$A$2:$A$10=F5041)*(G5041&gt;MDR_Rates!$B$2:$B$10)*((MDR_Rates!$C$2:$C$10="")+(G5041&lt;=MDR_Rates!$C$2:$C$10))*MDR_Rates!$D$2:$D$10))</f>
        <v>1.2</v>
      </c>
      <c r="W5041">
        <f t="shared" si="939"/>
        <v>59.99</v>
      </c>
      <c r="X5041">
        <f t="shared" si="940"/>
        <v>10.8</v>
      </c>
      <c r="Y5041">
        <f t="shared" si="941"/>
        <v>0</v>
      </c>
      <c r="Z5041">
        <f t="shared" si="942"/>
        <v>0</v>
      </c>
      <c r="AG5041" t="str">
        <f t="shared" si="943"/>
        <v/>
      </c>
      <c r="AI5041" t="str">
        <f t="shared" si="944"/>
        <v/>
      </c>
      <c r="AJ5041" t="str">
        <f t="shared" si="945"/>
        <v/>
      </c>
      <c r="AK5041" t="str">
        <f t="shared" si="946"/>
        <v>ORD26003383</v>
      </c>
      <c r="AL5041">
        <f>IF(E5041&lt;&gt;"CAPTURE","",COUNTIF(Orders!$H:$H,AK5041))</f>
        <v>1</v>
      </c>
      <c r="AP5041" t="str">
        <f t="shared" si="947"/>
        <v>Matched to Order</v>
      </c>
      <c r="AQ5041">
        <f>IF(COUNTIF($A$2:A5041,A5041)=1,1,0)</f>
        <v>1</v>
      </c>
    </row>
    <row r="5042" spans="1:43" x14ac:dyDescent="0.3">
      <c r="A5042" t="s">
        <v>17640</v>
      </c>
      <c r="C5042" t="s">
        <v>6890</v>
      </c>
      <c r="D5042" s="1">
        <v>46292</v>
      </c>
      <c r="E5042" t="s">
        <v>11819</v>
      </c>
      <c r="F5042" t="s">
        <v>9</v>
      </c>
      <c r="G5042">
        <v>8998</v>
      </c>
      <c r="H5042">
        <v>26.99</v>
      </c>
      <c r="I5042">
        <v>4.8600000000000003</v>
      </c>
      <c r="J5042">
        <v>8966.15</v>
      </c>
      <c r="K5042" s="1">
        <v>46294</v>
      </c>
      <c r="L5042" t="s">
        <v>17510</v>
      </c>
      <c r="M5042">
        <f t="shared" si="936"/>
        <v>1</v>
      </c>
      <c r="N5042">
        <f>COUNTIF(Orders!$A:$A,C5042)</f>
        <v>1</v>
      </c>
      <c r="P5042">
        <f>COUNTIF(Orders!$H:$H,UPPER(SUBSTITUTE(TRIM(C5042),"-","")))</f>
        <v>1</v>
      </c>
      <c r="R5042" t="str">
        <f t="shared" si="937"/>
        <v>Matched Order Reference</v>
      </c>
      <c r="S5042">
        <f t="shared" si="938"/>
        <v>1</v>
      </c>
      <c r="V5042" cm="1">
        <f t="array" ref="V5042">IF(E5042&lt;&gt;"CAPTURE",0,SUMPRODUCT((MDR_Rates!$A$2:$A$10=F5042)*(G5042&gt;MDR_Rates!$B$2:$B$10)*((MDR_Rates!$C$2:$C$10="")+(G5042&lt;=MDR_Rates!$C$2:$C$10))*MDR_Rates!$D$2:$D$10))</f>
        <v>0.3</v>
      </c>
      <c r="W5042">
        <f t="shared" si="939"/>
        <v>26.99</v>
      </c>
      <c r="X5042">
        <f t="shared" si="940"/>
        <v>4.8600000000000003</v>
      </c>
      <c r="Y5042">
        <f t="shared" si="941"/>
        <v>0</v>
      </c>
      <c r="Z5042">
        <f t="shared" si="942"/>
        <v>0</v>
      </c>
      <c r="AG5042" t="str">
        <f t="shared" si="943"/>
        <v/>
      </c>
      <c r="AI5042" t="str">
        <f t="shared" si="944"/>
        <v/>
      </c>
      <c r="AJ5042" t="str">
        <f t="shared" si="945"/>
        <v/>
      </c>
      <c r="AK5042" t="str">
        <f t="shared" si="946"/>
        <v>ORD26003466</v>
      </c>
      <c r="AL5042">
        <f>IF(E5042&lt;&gt;"CAPTURE","",COUNTIF(Orders!$H:$H,AK5042))</f>
        <v>1</v>
      </c>
      <c r="AP5042" t="str">
        <f t="shared" si="947"/>
        <v>Matched to Order</v>
      </c>
      <c r="AQ5042">
        <f>IF(COUNTIF($A$2:A5042,A5042)=1,1,0)</f>
        <v>1</v>
      </c>
    </row>
    <row r="5043" spans="1:43" x14ac:dyDescent="0.3">
      <c r="A5043" t="s">
        <v>17641</v>
      </c>
      <c r="C5043" t="s">
        <v>6954</v>
      </c>
      <c r="D5043" s="1">
        <v>46292</v>
      </c>
      <c r="E5043" t="s">
        <v>11819</v>
      </c>
      <c r="F5043" t="s">
        <v>33</v>
      </c>
      <c r="G5043">
        <v>1848</v>
      </c>
      <c r="H5043">
        <v>27.72</v>
      </c>
      <c r="I5043">
        <v>4.99</v>
      </c>
      <c r="J5043">
        <v>1815.29</v>
      </c>
      <c r="K5043" s="1">
        <v>46294</v>
      </c>
      <c r="L5043" t="s">
        <v>17510</v>
      </c>
      <c r="M5043">
        <f t="shared" si="936"/>
        <v>1</v>
      </c>
      <c r="N5043">
        <f>COUNTIF(Orders!$A:$A,C5043)</f>
        <v>1</v>
      </c>
      <c r="P5043">
        <f>COUNTIF(Orders!$H:$H,UPPER(SUBSTITUTE(TRIM(C5043),"-","")))</f>
        <v>1</v>
      </c>
      <c r="R5043" t="str">
        <f t="shared" si="937"/>
        <v>Matched Order Reference</v>
      </c>
      <c r="S5043">
        <f t="shared" si="938"/>
        <v>1</v>
      </c>
      <c r="V5043" cm="1">
        <f t="array" ref="V5043">IF(E5043&lt;&gt;"CAPTURE",0,SUMPRODUCT((MDR_Rates!$A$2:$A$10=F5043)*(G5043&gt;MDR_Rates!$B$2:$B$10)*((MDR_Rates!$C$2:$C$10="")+(G5043&lt;=MDR_Rates!$C$2:$C$10))*MDR_Rates!$D$2:$D$10))</f>
        <v>1.5</v>
      </c>
      <c r="W5043">
        <f t="shared" si="939"/>
        <v>27.72</v>
      </c>
      <c r="X5043">
        <f t="shared" si="940"/>
        <v>4.99</v>
      </c>
      <c r="Y5043">
        <f t="shared" si="941"/>
        <v>0</v>
      </c>
      <c r="Z5043">
        <f t="shared" si="942"/>
        <v>0</v>
      </c>
      <c r="AG5043" t="str">
        <f t="shared" si="943"/>
        <v/>
      </c>
      <c r="AI5043" t="str">
        <f t="shared" si="944"/>
        <v/>
      </c>
      <c r="AJ5043" t="str">
        <f t="shared" si="945"/>
        <v/>
      </c>
      <c r="AK5043" t="str">
        <f t="shared" si="946"/>
        <v>ORD26003499</v>
      </c>
      <c r="AL5043">
        <f>IF(E5043&lt;&gt;"CAPTURE","",COUNTIF(Orders!$H:$H,AK5043))</f>
        <v>1</v>
      </c>
      <c r="AP5043" t="str">
        <f t="shared" si="947"/>
        <v>Matched to Order</v>
      </c>
      <c r="AQ5043">
        <f>IF(COUNTIF($A$2:A5043,A5043)=1,1,0)</f>
        <v>1</v>
      </c>
    </row>
    <row r="5044" spans="1:43" x14ac:dyDescent="0.3">
      <c r="A5044" t="s">
        <v>17642</v>
      </c>
      <c r="C5044" t="s">
        <v>6960</v>
      </c>
      <c r="D5044" s="1">
        <v>46292</v>
      </c>
      <c r="E5044" t="s">
        <v>11819</v>
      </c>
      <c r="F5044" t="s">
        <v>33</v>
      </c>
      <c r="G5044">
        <v>7999</v>
      </c>
      <c r="H5044">
        <v>95.99</v>
      </c>
      <c r="I5044">
        <v>17.28</v>
      </c>
      <c r="J5044">
        <v>7885.73</v>
      </c>
      <c r="K5044" s="1">
        <v>46294</v>
      </c>
      <c r="L5044" t="s">
        <v>17510</v>
      </c>
      <c r="M5044">
        <f t="shared" si="936"/>
        <v>1</v>
      </c>
      <c r="N5044">
        <f>COUNTIF(Orders!$A:$A,C5044)</f>
        <v>1</v>
      </c>
      <c r="P5044">
        <f>COUNTIF(Orders!$H:$H,UPPER(SUBSTITUTE(TRIM(C5044),"-","")))</f>
        <v>1</v>
      </c>
      <c r="R5044" t="str">
        <f t="shared" si="937"/>
        <v>Matched Order Reference</v>
      </c>
      <c r="S5044">
        <f t="shared" si="938"/>
        <v>1</v>
      </c>
      <c r="V5044" cm="1">
        <f t="array" ref="V5044">IF(E5044&lt;&gt;"CAPTURE",0,SUMPRODUCT((MDR_Rates!$A$2:$A$10=F5044)*(G5044&gt;MDR_Rates!$B$2:$B$10)*((MDR_Rates!$C$2:$C$10="")+(G5044&lt;=MDR_Rates!$C$2:$C$10))*MDR_Rates!$D$2:$D$10))</f>
        <v>1.2</v>
      </c>
      <c r="W5044">
        <f t="shared" si="939"/>
        <v>95.99</v>
      </c>
      <c r="X5044">
        <f t="shared" si="940"/>
        <v>17.28</v>
      </c>
      <c r="Y5044">
        <f t="shared" si="941"/>
        <v>0</v>
      </c>
      <c r="Z5044">
        <f t="shared" si="942"/>
        <v>0</v>
      </c>
      <c r="AG5044" t="str">
        <f t="shared" si="943"/>
        <v/>
      </c>
      <c r="AI5044" t="str">
        <f t="shared" si="944"/>
        <v/>
      </c>
      <c r="AJ5044" t="str">
        <f t="shared" si="945"/>
        <v/>
      </c>
      <c r="AK5044" t="str">
        <f t="shared" si="946"/>
        <v>ORD26003502</v>
      </c>
      <c r="AL5044">
        <f>IF(E5044&lt;&gt;"CAPTURE","",COUNTIF(Orders!$H:$H,AK5044))</f>
        <v>1</v>
      </c>
      <c r="AP5044" t="str">
        <f t="shared" si="947"/>
        <v>Matched to Order</v>
      </c>
      <c r="AQ5044">
        <f>IF(COUNTIF($A$2:A5044,A5044)=1,1,0)</f>
        <v>1</v>
      </c>
    </row>
    <row r="5045" spans="1:43" x14ac:dyDescent="0.3">
      <c r="A5045" t="s">
        <v>17643</v>
      </c>
      <c r="C5045" t="s">
        <v>7036</v>
      </c>
      <c r="D5045" s="1">
        <v>46292</v>
      </c>
      <c r="E5045" t="s">
        <v>11819</v>
      </c>
      <c r="F5045" t="s">
        <v>9</v>
      </c>
      <c r="G5045">
        <v>2499</v>
      </c>
      <c r="H5045">
        <v>7.5</v>
      </c>
      <c r="I5045">
        <v>1.35</v>
      </c>
      <c r="J5045">
        <v>2490.15</v>
      </c>
      <c r="K5045" s="1">
        <v>46294</v>
      </c>
      <c r="L5045" t="s">
        <v>17510</v>
      </c>
      <c r="M5045">
        <f t="shared" si="936"/>
        <v>1</v>
      </c>
      <c r="N5045">
        <f>COUNTIF(Orders!$A:$A,C5045)</f>
        <v>1</v>
      </c>
      <c r="P5045">
        <f>COUNTIF(Orders!$H:$H,UPPER(SUBSTITUTE(TRIM(C5045),"-","")))</f>
        <v>1</v>
      </c>
      <c r="R5045" t="str">
        <f t="shared" si="937"/>
        <v>Matched Order Reference</v>
      </c>
      <c r="S5045">
        <f t="shared" si="938"/>
        <v>1</v>
      </c>
      <c r="V5045" cm="1">
        <f t="array" ref="V5045">IF(E5045&lt;&gt;"CAPTURE",0,SUMPRODUCT((MDR_Rates!$A$2:$A$10=F5045)*(G5045&gt;MDR_Rates!$B$2:$B$10)*((MDR_Rates!$C$2:$C$10="")+(G5045&lt;=MDR_Rates!$C$2:$C$10))*MDR_Rates!$D$2:$D$10))</f>
        <v>0.3</v>
      </c>
      <c r="W5045">
        <f t="shared" si="939"/>
        <v>7.5</v>
      </c>
      <c r="X5045">
        <f t="shared" si="940"/>
        <v>1.35</v>
      </c>
      <c r="Y5045">
        <f t="shared" si="941"/>
        <v>0</v>
      </c>
      <c r="Z5045">
        <f t="shared" si="942"/>
        <v>0</v>
      </c>
      <c r="AG5045" t="str">
        <f t="shared" si="943"/>
        <v/>
      </c>
      <c r="AI5045" t="str">
        <f t="shared" si="944"/>
        <v/>
      </c>
      <c r="AJ5045" t="str">
        <f t="shared" si="945"/>
        <v/>
      </c>
      <c r="AK5045" t="str">
        <f t="shared" si="946"/>
        <v>ORD26003541</v>
      </c>
      <c r="AL5045">
        <f>IF(E5045&lt;&gt;"CAPTURE","",COUNTIF(Orders!$H:$H,AK5045))</f>
        <v>1</v>
      </c>
      <c r="AP5045" t="str">
        <f t="shared" si="947"/>
        <v>Matched to Order</v>
      </c>
      <c r="AQ5045">
        <f>IF(COUNTIF($A$2:A5045,A5045)=1,1,0)</f>
        <v>1</v>
      </c>
    </row>
    <row r="5046" spans="1:43" x14ac:dyDescent="0.3">
      <c r="A5046" t="s">
        <v>17644</v>
      </c>
      <c r="C5046" t="s">
        <v>7053</v>
      </c>
      <c r="D5046" s="1">
        <v>46292</v>
      </c>
      <c r="E5046" t="s">
        <v>11819</v>
      </c>
      <c r="F5046" t="s">
        <v>17</v>
      </c>
      <c r="G5046">
        <v>1298</v>
      </c>
      <c r="H5046">
        <v>23.36</v>
      </c>
      <c r="I5046">
        <v>4.2</v>
      </c>
      <c r="J5046">
        <v>1270.44</v>
      </c>
      <c r="K5046" s="1">
        <v>46294</v>
      </c>
      <c r="L5046" t="s">
        <v>17510</v>
      </c>
      <c r="M5046">
        <f t="shared" si="936"/>
        <v>1</v>
      </c>
      <c r="N5046">
        <f>COUNTIF(Orders!$A:$A,C5046)</f>
        <v>1</v>
      </c>
      <c r="P5046">
        <f>COUNTIF(Orders!$H:$H,UPPER(SUBSTITUTE(TRIM(C5046),"-","")))</f>
        <v>1</v>
      </c>
      <c r="R5046" t="str">
        <f t="shared" si="937"/>
        <v>Matched Order Reference</v>
      </c>
      <c r="S5046">
        <f t="shared" si="938"/>
        <v>1</v>
      </c>
      <c r="V5046" cm="1">
        <f t="array" ref="V5046">IF(E5046&lt;&gt;"CAPTURE",0,SUMPRODUCT((MDR_Rates!$A$2:$A$10=F5046)*(G5046&gt;MDR_Rates!$B$2:$B$10)*((MDR_Rates!$C$2:$C$10="")+(G5046&lt;=MDR_Rates!$C$2:$C$10))*MDR_Rates!$D$2:$D$10))</f>
        <v>1.8</v>
      </c>
      <c r="W5046">
        <f t="shared" si="939"/>
        <v>23.36</v>
      </c>
      <c r="X5046">
        <f t="shared" si="940"/>
        <v>4.2</v>
      </c>
      <c r="Y5046">
        <f t="shared" si="941"/>
        <v>0</v>
      </c>
      <c r="Z5046">
        <f t="shared" si="942"/>
        <v>0</v>
      </c>
      <c r="AG5046" t="str">
        <f t="shared" si="943"/>
        <v/>
      </c>
      <c r="AI5046" t="str">
        <f t="shared" si="944"/>
        <v/>
      </c>
      <c r="AJ5046" t="str">
        <f t="shared" si="945"/>
        <v/>
      </c>
      <c r="AK5046" t="str">
        <f t="shared" si="946"/>
        <v>ORD26003550</v>
      </c>
      <c r="AL5046">
        <f>IF(E5046&lt;&gt;"CAPTURE","",COUNTIF(Orders!$H:$H,AK5046))</f>
        <v>1</v>
      </c>
      <c r="AP5046" t="str">
        <f t="shared" si="947"/>
        <v>Matched to Order</v>
      </c>
      <c r="AQ5046">
        <f>IF(COUNTIF($A$2:A5046,A5046)=1,1,0)</f>
        <v>1</v>
      </c>
    </row>
    <row r="5047" spans="1:43" x14ac:dyDescent="0.3">
      <c r="A5047" t="s">
        <v>17645</v>
      </c>
      <c r="C5047" t="s">
        <v>17646</v>
      </c>
      <c r="D5047" s="1">
        <v>46292</v>
      </c>
      <c r="E5047" t="s">
        <v>11819</v>
      </c>
      <c r="F5047" t="s">
        <v>9</v>
      </c>
      <c r="G5047">
        <v>3499</v>
      </c>
      <c r="H5047">
        <v>10.5</v>
      </c>
      <c r="I5047">
        <v>1.89</v>
      </c>
      <c r="J5047">
        <v>3486.61</v>
      </c>
      <c r="K5047" s="1">
        <v>46294</v>
      </c>
      <c r="L5047" t="s">
        <v>17510</v>
      </c>
      <c r="M5047">
        <f t="shared" si="936"/>
        <v>1</v>
      </c>
      <c r="N5047">
        <f>COUNTIF(Orders!$A:$A,C5047)</f>
        <v>0</v>
      </c>
      <c r="P5047">
        <f>COUNTIF(Orders!$H:$H,UPPER(SUBSTITUTE(TRIM(C5047),"-","")))</f>
        <v>1</v>
      </c>
      <c r="R5047" t="str">
        <f t="shared" si="937"/>
        <v>Matched Order Reference</v>
      </c>
      <c r="S5047">
        <f t="shared" si="938"/>
        <v>1</v>
      </c>
      <c r="V5047" cm="1">
        <f t="array" ref="V5047">IF(E5047&lt;&gt;"CAPTURE",0,SUMPRODUCT((MDR_Rates!$A$2:$A$10=F5047)*(G5047&gt;MDR_Rates!$B$2:$B$10)*((MDR_Rates!$C$2:$C$10="")+(G5047&lt;=MDR_Rates!$C$2:$C$10))*MDR_Rates!$D$2:$D$10))</f>
        <v>0.3</v>
      </c>
      <c r="W5047">
        <f t="shared" si="939"/>
        <v>10.5</v>
      </c>
      <c r="X5047">
        <f t="shared" si="940"/>
        <v>1.89</v>
      </c>
      <c r="Y5047">
        <f t="shared" si="941"/>
        <v>0</v>
      </c>
      <c r="Z5047">
        <f t="shared" si="942"/>
        <v>0</v>
      </c>
      <c r="AG5047" t="str">
        <f t="shared" si="943"/>
        <v/>
      </c>
      <c r="AI5047" t="str">
        <f t="shared" si="944"/>
        <v/>
      </c>
      <c r="AJ5047" t="str">
        <f t="shared" si="945"/>
        <v/>
      </c>
      <c r="AK5047" t="str">
        <f t="shared" si="946"/>
        <v>ORD26003631</v>
      </c>
      <c r="AL5047">
        <f>IF(E5047&lt;&gt;"CAPTURE","",COUNTIF(Orders!$H:$H,AK5047))</f>
        <v>1</v>
      </c>
      <c r="AP5047" t="str">
        <f t="shared" si="947"/>
        <v>Matched to Order</v>
      </c>
      <c r="AQ5047">
        <f>IF(COUNTIF($A$2:A5047,A5047)=1,1,0)</f>
        <v>1</v>
      </c>
    </row>
    <row r="5048" spans="1:43" x14ac:dyDescent="0.3">
      <c r="A5048" t="s">
        <v>17647</v>
      </c>
      <c r="C5048" t="s">
        <v>7219</v>
      </c>
      <c r="D5048" s="1">
        <v>46292</v>
      </c>
      <c r="E5048" t="s">
        <v>11819</v>
      </c>
      <c r="F5048" t="s">
        <v>33</v>
      </c>
      <c r="G5048">
        <v>3348</v>
      </c>
      <c r="H5048">
        <v>40.18</v>
      </c>
      <c r="I5048">
        <v>7.23</v>
      </c>
      <c r="J5048">
        <v>3300.59</v>
      </c>
      <c r="K5048" s="1">
        <v>46294</v>
      </c>
      <c r="L5048" t="s">
        <v>17510</v>
      </c>
      <c r="M5048">
        <f t="shared" si="936"/>
        <v>1</v>
      </c>
      <c r="N5048">
        <f>COUNTIF(Orders!$A:$A,C5048)</f>
        <v>1</v>
      </c>
      <c r="P5048">
        <f>COUNTIF(Orders!$H:$H,UPPER(SUBSTITUTE(TRIM(C5048),"-","")))</f>
        <v>1</v>
      </c>
      <c r="R5048" t="str">
        <f t="shared" si="937"/>
        <v>Matched Order Reference</v>
      </c>
      <c r="S5048">
        <f t="shared" si="938"/>
        <v>1</v>
      </c>
      <c r="V5048" cm="1">
        <f t="array" ref="V5048">IF(E5048&lt;&gt;"CAPTURE",0,SUMPRODUCT((MDR_Rates!$A$2:$A$10=F5048)*(G5048&gt;MDR_Rates!$B$2:$B$10)*((MDR_Rates!$C$2:$C$10="")+(G5048&lt;=MDR_Rates!$C$2:$C$10))*MDR_Rates!$D$2:$D$10))</f>
        <v>1.2</v>
      </c>
      <c r="W5048">
        <f t="shared" si="939"/>
        <v>40.18</v>
      </c>
      <c r="X5048">
        <f t="shared" si="940"/>
        <v>7.23</v>
      </c>
      <c r="Y5048">
        <f t="shared" si="941"/>
        <v>0</v>
      </c>
      <c r="Z5048">
        <f t="shared" si="942"/>
        <v>0</v>
      </c>
      <c r="AG5048" t="str">
        <f t="shared" si="943"/>
        <v/>
      </c>
      <c r="AI5048" t="str">
        <f t="shared" si="944"/>
        <v/>
      </c>
      <c r="AJ5048" t="str">
        <f t="shared" si="945"/>
        <v/>
      </c>
      <c r="AK5048" t="str">
        <f t="shared" si="946"/>
        <v>ORD26003635</v>
      </c>
      <c r="AL5048">
        <f>IF(E5048&lt;&gt;"CAPTURE","",COUNTIF(Orders!$H:$H,AK5048))</f>
        <v>1</v>
      </c>
      <c r="AP5048" t="str">
        <f t="shared" si="947"/>
        <v>Matched to Order</v>
      </c>
      <c r="AQ5048">
        <f>IF(COUNTIF($A$2:A5048,A5048)=1,1,0)</f>
        <v>1</v>
      </c>
    </row>
    <row r="5049" spans="1:43" x14ac:dyDescent="0.3">
      <c r="A5049" t="s">
        <v>17648</v>
      </c>
      <c r="C5049" t="s">
        <v>7225</v>
      </c>
      <c r="D5049" s="1">
        <v>46292</v>
      </c>
      <c r="E5049" t="s">
        <v>11819</v>
      </c>
      <c r="F5049" t="s">
        <v>9</v>
      </c>
      <c r="G5049">
        <v>2499</v>
      </c>
      <c r="H5049">
        <v>7.5</v>
      </c>
      <c r="I5049">
        <v>1.35</v>
      </c>
      <c r="J5049">
        <v>2490.15</v>
      </c>
      <c r="K5049" s="1">
        <v>46294</v>
      </c>
      <c r="L5049" t="s">
        <v>17510</v>
      </c>
      <c r="M5049">
        <f t="shared" si="936"/>
        <v>1</v>
      </c>
      <c r="N5049">
        <f>COUNTIF(Orders!$A:$A,C5049)</f>
        <v>1</v>
      </c>
      <c r="P5049">
        <f>COUNTIF(Orders!$H:$H,UPPER(SUBSTITUTE(TRIM(C5049),"-","")))</f>
        <v>1</v>
      </c>
      <c r="R5049" t="str">
        <f t="shared" si="937"/>
        <v>Matched Order Reference</v>
      </c>
      <c r="S5049">
        <f t="shared" si="938"/>
        <v>1</v>
      </c>
      <c r="V5049" cm="1">
        <f t="array" ref="V5049">IF(E5049&lt;&gt;"CAPTURE",0,SUMPRODUCT((MDR_Rates!$A$2:$A$10=F5049)*(G5049&gt;MDR_Rates!$B$2:$B$10)*((MDR_Rates!$C$2:$C$10="")+(G5049&lt;=MDR_Rates!$C$2:$C$10))*MDR_Rates!$D$2:$D$10))</f>
        <v>0.3</v>
      </c>
      <c r="W5049">
        <f t="shared" si="939"/>
        <v>7.5</v>
      </c>
      <c r="X5049">
        <f t="shared" si="940"/>
        <v>1.35</v>
      </c>
      <c r="Y5049">
        <f t="shared" si="941"/>
        <v>0</v>
      </c>
      <c r="Z5049">
        <f t="shared" si="942"/>
        <v>0</v>
      </c>
      <c r="AG5049" t="str">
        <f t="shared" si="943"/>
        <v/>
      </c>
      <c r="AI5049" t="str">
        <f t="shared" si="944"/>
        <v/>
      </c>
      <c r="AJ5049" t="str">
        <f t="shared" si="945"/>
        <v/>
      </c>
      <c r="AK5049" t="str">
        <f t="shared" si="946"/>
        <v>ORD26003638</v>
      </c>
      <c r="AL5049">
        <f>IF(E5049&lt;&gt;"CAPTURE","",COUNTIF(Orders!$H:$H,AK5049))</f>
        <v>1</v>
      </c>
      <c r="AP5049" t="str">
        <f t="shared" si="947"/>
        <v>Matched to Order</v>
      </c>
      <c r="AQ5049">
        <f>IF(COUNTIF($A$2:A5049,A5049)=1,1,0)</f>
        <v>1</v>
      </c>
    </row>
    <row r="5050" spans="1:43" x14ac:dyDescent="0.3">
      <c r="A5050" t="s">
        <v>17649</v>
      </c>
      <c r="C5050" t="s">
        <v>7239</v>
      </c>
      <c r="D5050" s="1">
        <v>46292</v>
      </c>
      <c r="E5050" t="s">
        <v>11819</v>
      </c>
      <c r="F5050" t="s">
        <v>33</v>
      </c>
      <c r="G5050">
        <v>3499</v>
      </c>
      <c r="H5050">
        <v>41.99</v>
      </c>
      <c r="I5050">
        <v>7.56</v>
      </c>
      <c r="J5050">
        <v>3449.45</v>
      </c>
      <c r="K5050" s="1">
        <v>46294</v>
      </c>
      <c r="L5050" t="s">
        <v>17510</v>
      </c>
      <c r="M5050">
        <f t="shared" si="936"/>
        <v>1</v>
      </c>
      <c r="N5050">
        <f>COUNTIF(Orders!$A:$A,C5050)</f>
        <v>1</v>
      </c>
      <c r="P5050">
        <f>COUNTIF(Orders!$H:$H,UPPER(SUBSTITUTE(TRIM(C5050),"-","")))</f>
        <v>1</v>
      </c>
      <c r="R5050" t="str">
        <f t="shared" si="937"/>
        <v>Matched Order Reference</v>
      </c>
      <c r="S5050">
        <f t="shared" si="938"/>
        <v>1</v>
      </c>
      <c r="V5050" cm="1">
        <f t="array" ref="V5050">IF(E5050&lt;&gt;"CAPTURE",0,SUMPRODUCT((MDR_Rates!$A$2:$A$10=F5050)*(G5050&gt;MDR_Rates!$B$2:$B$10)*((MDR_Rates!$C$2:$C$10="")+(G5050&lt;=MDR_Rates!$C$2:$C$10))*MDR_Rates!$D$2:$D$10))</f>
        <v>1.2</v>
      </c>
      <c r="W5050">
        <f t="shared" si="939"/>
        <v>41.99</v>
      </c>
      <c r="X5050">
        <f t="shared" si="940"/>
        <v>7.56</v>
      </c>
      <c r="Y5050">
        <f t="shared" si="941"/>
        <v>0</v>
      </c>
      <c r="Z5050">
        <f t="shared" si="942"/>
        <v>0</v>
      </c>
      <c r="AG5050" t="str">
        <f t="shared" si="943"/>
        <v/>
      </c>
      <c r="AI5050" t="str">
        <f t="shared" si="944"/>
        <v/>
      </c>
      <c r="AJ5050" t="str">
        <f t="shared" si="945"/>
        <v/>
      </c>
      <c r="AK5050" t="str">
        <f t="shared" si="946"/>
        <v>ORD26003645</v>
      </c>
      <c r="AL5050">
        <f>IF(E5050&lt;&gt;"CAPTURE","",COUNTIF(Orders!$H:$H,AK5050))</f>
        <v>1</v>
      </c>
      <c r="AP5050" t="str">
        <f t="shared" si="947"/>
        <v>Matched to Order</v>
      </c>
      <c r="AQ5050">
        <f>IF(COUNTIF($A$2:A5050,A5050)=1,1,0)</f>
        <v>1</v>
      </c>
    </row>
    <row r="5051" spans="1:43" x14ac:dyDescent="0.3">
      <c r="A5051" t="s">
        <v>17650</v>
      </c>
      <c r="C5051" t="s">
        <v>7342</v>
      </c>
      <c r="D5051" s="1">
        <v>46292</v>
      </c>
      <c r="E5051" t="s">
        <v>11819</v>
      </c>
      <c r="F5051" t="s">
        <v>17</v>
      </c>
      <c r="G5051">
        <v>1499</v>
      </c>
      <c r="H5051">
        <v>26.98</v>
      </c>
      <c r="I5051">
        <v>4.8600000000000003</v>
      </c>
      <c r="J5051">
        <v>1467.16</v>
      </c>
      <c r="K5051" s="1">
        <v>46294</v>
      </c>
      <c r="L5051" t="s">
        <v>17510</v>
      </c>
      <c r="M5051">
        <f t="shared" si="936"/>
        <v>1</v>
      </c>
      <c r="N5051">
        <f>COUNTIF(Orders!$A:$A,C5051)</f>
        <v>1</v>
      </c>
      <c r="P5051">
        <f>COUNTIF(Orders!$H:$H,UPPER(SUBSTITUTE(TRIM(C5051),"-","")))</f>
        <v>1</v>
      </c>
      <c r="R5051" t="str">
        <f t="shared" si="937"/>
        <v>Matched Order Reference</v>
      </c>
      <c r="S5051">
        <f t="shared" si="938"/>
        <v>1</v>
      </c>
      <c r="V5051" cm="1">
        <f t="array" ref="V5051">IF(E5051&lt;&gt;"CAPTURE",0,SUMPRODUCT((MDR_Rates!$A$2:$A$10=F5051)*(G5051&gt;MDR_Rates!$B$2:$B$10)*((MDR_Rates!$C$2:$C$10="")+(G5051&lt;=MDR_Rates!$C$2:$C$10))*MDR_Rates!$D$2:$D$10))</f>
        <v>1.8</v>
      </c>
      <c r="W5051">
        <f t="shared" si="939"/>
        <v>26.98</v>
      </c>
      <c r="X5051">
        <f t="shared" si="940"/>
        <v>4.8600000000000003</v>
      </c>
      <c r="Y5051">
        <f t="shared" si="941"/>
        <v>0</v>
      </c>
      <c r="Z5051">
        <f t="shared" si="942"/>
        <v>0</v>
      </c>
      <c r="AG5051" t="str">
        <f t="shared" si="943"/>
        <v/>
      </c>
      <c r="AI5051" t="str">
        <f t="shared" si="944"/>
        <v/>
      </c>
      <c r="AJ5051" t="str">
        <f t="shared" si="945"/>
        <v/>
      </c>
      <c r="AK5051" t="str">
        <f t="shared" si="946"/>
        <v>ORD26003699</v>
      </c>
      <c r="AL5051">
        <f>IF(E5051&lt;&gt;"CAPTURE","",COUNTIF(Orders!$H:$H,AK5051))</f>
        <v>1</v>
      </c>
      <c r="AP5051" t="str">
        <f t="shared" si="947"/>
        <v>Matched to Order</v>
      </c>
      <c r="AQ5051">
        <f>IF(COUNTIF($A$2:A5051,A5051)=1,1,0)</f>
        <v>1</v>
      </c>
    </row>
    <row r="5052" spans="1:43" x14ac:dyDescent="0.3">
      <c r="A5052" t="s">
        <v>17651</v>
      </c>
      <c r="C5052" t="s">
        <v>7527</v>
      </c>
      <c r="D5052" s="1">
        <v>46292</v>
      </c>
      <c r="E5052" t="s">
        <v>11819</v>
      </c>
      <c r="F5052" t="s">
        <v>9</v>
      </c>
      <c r="G5052">
        <v>8498</v>
      </c>
      <c r="H5052">
        <v>25.49</v>
      </c>
      <c r="I5052">
        <v>4.59</v>
      </c>
      <c r="J5052">
        <v>8467.92</v>
      </c>
      <c r="K5052" s="1">
        <v>46294</v>
      </c>
      <c r="L5052" t="s">
        <v>17510</v>
      </c>
      <c r="M5052">
        <f t="shared" si="936"/>
        <v>1</v>
      </c>
      <c r="N5052">
        <f>COUNTIF(Orders!$A:$A,C5052)</f>
        <v>1</v>
      </c>
      <c r="P5052">
        <f>COUNTIF(Orders!$H:$H,UPPER(SUBSTITUTE(TRIM(C5052),"-","")))</f>
        <v>1</v>
      </c>
      <c r="R5052" t="str">
        <f t="shared" si="937"/>
        <v>Matched Order Reference</v>
      </c>
      <c r="S5052">
        <f t="shared" si="938"/>
        <v>1</v>
      </c>
      <c r="V5052" cm="1">
        <f t="array" ref="V5052">IF(E5052&lt;&gt;"CAPTURE",0,SUMPRODUCT((MDR_Rates!$A$2:$A$10=F5052)*(G5052&gt;MDR_Rates!$B$2:$B$10)*((MDR_Rates!$C$2:$C$10="")+(G5052&lt;=MDR_Rates!$C$2:$C$10))*MDR_Rates!$D$2:$D$10))</f>
        <v>0.3</v>
      </c>
      <c r="W5052">
        <f t="shared" si="939"/>
        <v>25.49</v>
      </c>
      <c r="X5052">
        <f t="shared" si="940"/>
        <v>4.59</v>
      </c>
      <c r="Y5052">
        <f t="shared" si="941"/>
        <v>0</v>
      </c>
      <c r="Z5052">
        <f t="shared" si="942"/>
        <v>0</v>
      </c>
      <c r="AG5052" t="str">
        <f t="shared" si="943"/>
        <v/>
      </c>
      <c r="AI5052" t="str">
        <f t="shared" si="944"/>
        <v/>
      </c>
      <c r="AJ5052" t="str">
        <f t="shared" si="945"/>
        <v/>
      </c>
      <c r="AK5052" t="str">
        <f t="shared" si="946"/>
        <v>ORD26003792</v>
      </c>
      <c r="AL5052">
        <f>IF(E5052&lt;&gt;"CAPTURE","",COUNTIF(Orders!$H:$H,AK5052))</f>
        <v>1</v>
      </c>
      <c r="AP5052" t="str">
        <f t="shared" si="947"/>
        <v>Matched to Order</v>
      </c>
      <c r="AQ5052">
        <f>IF(COUNTIF($A$2:A5052,A5052)=1,1,0)</f>
        <v>1</v>
      </c>
    </row>
    <row r="5053" spans="1:43" x14ac:dyDescent="0.3">
      <c r="A5053" t="s">
        <v>17652</v>
      </c>
      <c r="C5053" t="s">
        <v>7539</v>
      </c>
      <c r="D5053" s="1">
        <v>46292</v>
      </c>
      <c r="E5053" t="s">
        <v>11819</v>
      </c>
      <c r="F5053" t="s">
        <v>17</v>
      </c>
      <c r="G5053">
        <v>299</v>
      </c>
      <c r="H5053">
        <v>5.38</v>
      </c>
      <c r="I5053">
        <v>0.97</v>
      </c>
      <c r="J5053">
        <v>292.64999999999998</v>
      </c>
      <c r="K5053" s="1">
        <v>46294</v>
      </c>
      <c r="L5053" t="s">
        <v>17510</v>
      </c>
      <c r="M5053">
        <f t="shared" si="936"/>
        <v>1</v>
      </c>
      <c r="N5053">
        <f>COUNTIF(Orders!$A:$A,C5053)</f>
        <v>1</v>
      </c>
      <c r="P5053">
        <f>COUNTIF(Orders!$H:$H,UPPER(SUBSTITUTE(TRIM(C5053),"-","")))</f>
        <v>1</v>
      </c>
      <c r="R5053" t="str">
        <f t="shared" si="937"/>
        <v>Matched Order Reference</v>
      </c>
      <c r="S5053">
        <f t="shared" si="938"/>
        <v>1</v>
      </c>
      <c r="V5053" cm="1">
        <f t="array" ref="V5053">IF(E5053&lt;&gt;"CAPTURE",0,SUMPRODUCT((MDR_Rates!$A$2:$A$10=F5053)*(G5053&gt;MDR_Rates!$B$2:$B$10)*((MDR_Rates!$C$2:$C$10="")+(G5053&lt;=MDR_Rates!$C$2:$C$10))*MDR_Rates!$D$2:$D$10))</f>
        <v>1.8</v>
      </c>
      <c r="W5053">
        <f t="shared" si="939"/>
        <v>5.38</v>
      </c>
      <c r="X5053">
        <f t="shared" si="940"/>
        <v>0.97</v>
      </c>
      <c r="Y5053">
        <f t="shared" si="941"/>
        <v>0</v>
      </c>
      <c r="Z5053">
        <f t="shared" si="942"/>
        <v>0</v>
      </c>
      <c r="AG5053" t="str">
        <f t="shared" si="943"/>
        <v/>
      </c>
      <c r="AI5053" t="str">
        <f t="shared" si="944"/>
        <v/>
      </c>
      <c r="AJ5053" t="str">
        <f t="shared" si="945"/>
        <v/>
      </c>
      <c r="AK5053" t="str">
        <f t="shared" si="946"/>
        <v>ORD26003798</v>
      </c>
      <c r="AL5053">
        <f>IF(E5053&lt;&gt;"CAPTURE","",COUNTIF(Orders!$H:$H,AK5053))</f>
        <v>1</v>
      </c>
      <c r="AP5053" t="str">
        <f t="shared" si="947"/>
        <v>Matched to Order</v>
      </c>
      <c r="AQ5053">
        <f>IF(COUNTIF($A$2:A5053,A5053)=1,1,0)</f>
        <v>1</v>
      </c>
    </row>
    <row r="5054" spans="1:43" x14ac:dyDescent="0.3">
      <c r="A5054" t="s">
        <v>17653</v>
      </c>
      <c r="C5054" t="s">
        <v>7649</v>
      </c>
      <c r="D5054" s="1">
        <v>46292</v>
      </c>
      <c r="E5054" t="s">
        <v>11819</v>
      </c>
      <c r="F5054" t="s">
        <v>9</v>
      </c>
      <c r="G5054">
        <v>7999</v>
      </c>
      <c r="H5054">
        <v>24</v>
      </c>
      <c r="I5054">
        <v>4.32</v>
      </c>
      <c r="J5054">
        <v>7970.68</v>
      </c>
      <c r="K5054" s="1">
        <v>46294</v>
      </c>
      <c r="L5054" t="s">
        <v>17510</v>
      </c>
      <c r="M5054">
        <f t="shared" si="936"/>
        <v>1</v>
      </c>
      <c r="N5054">
        <f>COUNTIF(Orders!$A:$A,C5054)</f>
        <v>1</v>
      </c>
      <c r="P5054">
        <f>COUNTIF(Orders!$H:$H,UPPER(SUBSTITUTE(TRIM(C5054),"-","")))</f>
        <v>1</v>
      </c>
      <c r="R5054" t="str">
        <f t="shared" si="937"/>
        <v>Matched Order Reference</v>
      </c>
      <c r="S5054">
        <f t="shared" si="938"/>
        <v>1</v>
      </c>
      <c r="V5054" cm="1">
        <f t="array" ref="V5054">IF(E5054&lt;&gt;"CAPTURE",0,SUMPRODUCT((MDR_Rates!$A$2:$A$10=F5054)*(G5054&gt;MDR_Rates!$B$2:$B$10)*((MDR_Rates!$C$2:$C$10="")+(G5054&lt;=MDR_Rates!$C$2:$C$10))*MDR_Rates!$D$2:$D$10))</f>
        <v>0.3</v>
      </c>
      <c r="W5054">
        <f t="shared" si="939"/>
        <v>24</v>
      </c>
      <c r="X5054">
        <f t="shared" si="940"/>
        <v>4.32</v>
      </c>
      <c r="Y5054">
        <f t="shared" si="941"/>
        <v>0</v>
      </c>
      <c r="Z5054">
        <f t="shared" si="942"/>
        <v>0</v>
      </c>
      <c r="AG5054" t="str">
        <f t="shared" si="943"/>
        <v/>
      </c>
      <c r="AI5054" t="str">
        <f t="shared" si="944"/>
        <v/>
      </c>
      <c r="AJ5054" t="str">
        <f t="shared" si="945"/>
        <v/>
      </c>
      <c r="AK5054" t="str">
        <f t="shared" si="946"/>
        <v>ORD26003853</v>
      </c>
      <c r="AL5054">
        <f>IF(E5054&lt;&gt;"CAPTURE","",COUNTIF(Orders!$H:$H,AK5054))</f>
        <v>1</v>
      </c>
      <c r="AP5054" t="str">
        <f t="shared" si="947"/>
        <v>Matched to Order</v>
      </c>
      <c r="AQ5054">
        <f>IF(COUNTIF($A$2:A5054,A5054)=1,1,0)</f>
        <v>1</v>
      </c>
    </row>
    <row r="5055" spans="1:43" x14ac:dyDescent="0.3">
      <c r="A5055" t="s">
        <v>17654</v>
      </c>
      <c r="C5055" t="s">
        <v>7685</v>
      </c>
      <c r="D5055" s="1">
        <v>46292</v>
      </c>
      <c r="E5055" t="s">
        <v>11819</v>
      </c>
      <c r="F5055" t="s">
        <v>17</v>
      </c>
      <c r="G5055">
        <v>1947</v>
      </c>
      <c r="H5055">
        <v>35.049999999999997</v>
      </c>
      <c r="I5055">
        <v>6.31</v>
      </c>
      <c r="J5055">
        <v>1905.64</v>
      </c>
      <c r="K5055" s="1">
        <v>46294</v>
      </c>
      <c r="L5055" t="s">
        <v>17510</v>
      </c>
      <c r="M5055">
        <f t="shared" si="936"/>
        <v>1</v>
      </c>
      <c r="N5055">
        <f>COUNTIF(Orders!$A:$A,C5055)</f>
        <v>1</v>
      </c>
      <c r="P5055">
        <f>COUNTIF(Orders!$H:$H,UPPER(SUBSTITUTE(TRIM(C5055),"-","")))</f>
        <v>1</v>
      </c>
      <c r="R5055" t="str">
        <f t="shared" si="937"/>
        <v>Matched Order Reference</v>
      </c>
      <c r="S5055">
        <f t="shared" si="938"/>
        <v>1</v>
      </c>
      <c r="V5055" cm="1">
        <f t="array" ref="V5055">IF(E5055&lt;&gt;"CAPTURE",0,SUMPRODUCT((MDR_Rates!$A$2:$A$10=F5055)*(G5055&gt;MDR_Rates!$B$2:$B$10)*((MDR_Rates!$C$2:$C$10="")+(G5055&lt;=MDR_Rates!$C$2:$C$10))*MDR_Rates!$D$2:$D$10))</f>
        <v>1.8</v>
      </c>
      <c r="W5055">
        <f t="shared" si="939"/>
        <v>35.049999999999997</v>
      </c>
      <c r="X5055">
        <f t="shared" si="940"/>
        <v>6.31</v>
      </c>
      <c r="Y5055">
        <f t="shared" si="941"/>
        <v>0</v>
      </c>
      <c r="Z5055">
        <f t="shared" si="942"/>
        <v>0</v>
      </c>
      <c r="AG5055" t="str">
        <f t="shared" si="943"/>
        <v/>
      </c>
      <c r="AI5055" t="str">
        <f t="shared" si="944"/>
        <v/>
      </c>
      <c r="AJ5055" t="str">
        <f t="shared" si="945"/>
        <v/>
      </c>
      <c r="AK5055" t="str">
        <f t="shared" si="946"/>
        <v>ORD26003872</v>
      </c>
      <c r="AL5055">
        <f>IF(E5055&lt;&gt;"CAPTURE","",COUNTIF(Orders!$H:$H,AK5055))</f>
        <v>1</v>
      </c>
      <c r="AP5055" t="str">
        <f t="shared" si="947"/>
        <v>Matched to Order</v>
      </c>
      <c r="AQ5055">
        <f>IF(COUNTIF($A$2:A5055,A5055)=1,1,0)</f>
        <v>1</v>
      </c>
    </row>
    <row r="5056" spans="1:43" x14ac:dyDescent="0.3">
      <c r="A5056" t="s">
        <v>17655</v>
      </c>
      <c r="C5056" t="s">
        <v>17656</v>
      </c>
      <c r="D5056" s="1">
        <v>46292</v>
      </c>
      <c r="E5056" t="s">
        <v>11819</v>
      </c>
      <c r="F5056" t="s">
        <v>9</v>
      </c>
      <c r="G5056">
        <v>1799</v>
      </c>
      <c r="H5056">
        <v>0</v>
      </c>
      <c r="I5056">
        <v>0</v>
      </c>
      <c r="J5056">
        <v>1799</v>
      </c>
      <c r="K5056" s="1">
        <v>46294</v>
      </c>
      <c r="L5056" t="s">
        <v>17510</v>
      </c>
      <c r="M5056">
        <f t="shared" si="936"/>
        <v>1</v>
      </c>
      <c r="N5056">
        <f>COUNTIF(Orders!$A:$A,C5056)</f>
        <v>0</v>
      </c>
      <c r="P5056">
        <f>COUNTIF(Orders!$H:$H,UPPER(SUBSTITUTE(TRIM(C5056),"-","")))</f>
        <v>1</v>
      </c>
      <c r="R5056" t="str">
        <f t="shared" si="937"/>
        <v>Matched Order Reference</v>
      </c>
      <c r="S5056">
        <f t="shared" si="938"/>
        <v>1</v>
      </c>
      <c r="V5056" cm="1">
        <f t="array" ref="V5056">IF(E5056&lt;&gt;"CAPTURE",0,SUMPRODUCT((MDR_Rates!$A$2:$A$10=F5056)*(G5056&gt;MDR_Rates!$B$2:$B$10)*((MDR_Rates!$C$2:$C$10="")+(G5056&lt;=MDR_Rates!$C$2:$C$10))*MDR_Rates!$D$2:$D$10))</f>
        <v>0</v>
      </c>
      <c r="W5056">
        <f t="shared" si="939"/>
        <v>0</v>
      </c>
      <c r="X5056">
        <f t="shared" si="940"/>
        <v>0</v>
      </c>
      <c r="Y5056">
        <f t="shared" si="941"/>
        <v>0</v>
      </c>
      <c r="Z5056">
        <f t="shared" si="942"/>
        <v>0</v>
      </c>
      <c r="AG5056" t="str">
        <f t="shared" si="943"/>
        <v/>
      </c>
      <c r="AI5056" t="str">
        <f t="shared" si="944"/>
        <v/>
      </c>
      <c r="AJ5056" t="str">
        <f t="shared" si="945"/>
        <v/>
      </c>
      <c r="AK5056" t="str">
        <f t="shared" si="946"/>
        <v>ORD26004030</v>
      </c>
      <c r="AL5056">
        <f>IF(E5056&lt;&gt;"CAPTURE","",COUNTIF(Orders!$H:$H,AK5056))</f>
        <v>1</v>
      </c>
      <c r="AP5056" t="str">
        <f t="shared" si="947"/>
        <v>Matched to Order</v>
      </c>
      <c r="AQ5056">
        <f>IF(COUNTIF($A$2:A5056,A5056)=1,1,0)</f>
        <v>1</v>
      </c>
    </row>
    <row r="5057" spans="1:43" x14ac:dyDescent="0.3">
      <c r="A5057" t="s">
        <v>17657</v>
      </c>
      <c r="C5057" t="s">
        <v>8063</v>
      </c>
      <c r="D5057" s="1">
        <v>46292</v>
      </c>
      <c r="E5057" t="s">
        <v>11819</v>
      </c>
      <c r="F5057" t="s">
        <v>17</v>
      </c>
      <c r="G5057">
        <v>1499</v>
      </c>
      <c r="H5057">
        <v>26.98</v>
      </c>
      <c r="I5057">
        <v>4.8600000000000003</v>
      </c>
      <c r="J5057">
        <v>1467.16</v>
      </c>
      <c r="K5057" s="1">
        <v>46294</v>
      </c>
      <c r="L5057" t="s">
        <v>17510</v>
      </c>
      <c r="M5057">
        <f t="shared" si="936"/>
        <v>1</v>
      </c>
      <c r="N5057">
        <f>COUNTIF(Orders!$A:$A,C5057)</f>
        <v>1</v>
      </c>
      <c r="P5057">
        <f>COUNTIF(Orders!$H:$H,UPPER(SUBSTITUTE(TRIM(C5057),"-","")))</f>
        <v>1</v>
      </c>
      <c r="R5057" t="str">
        <f t="shared" si="937"/>
        <v>Matched Order Reference</v>
      </c>
      <c r="S5057">
        <f t="shared" si="938"/>
        <v>1</v>
      </c>
      <c r="V5057" cm="1">
        <f t="array" ref="V5057">IF(E5057&lt;&gt;"CAPTURE",0,SUMPRODUCT((MDR_Rates!$A$2:$A$10=F5057)*(G5057&gt;MDR_Rates!$B$2:$B$10)*((MDR_Rates!$C$2:$C$10="")+(G5057&lt;=MDR_Rates!$C$2:$C$10))*MDR_Rates!$D$2:$D$10))</f>
        <v>1.8</v>
      </c>
      <c r="W5057">
        <f t="shared" si="939"/>
        <v>26.98</v>
      </c>
      <c r="X5057">
        <f t="shared" si="940"/>
        <v>4.8600000000000003</v>
      </c>
      <c r="Y5057">
        <f t="shared" si="941"/>
        <v>0</v>
      </c>
      <c r="Z5057">
        <f t="shared" si="942"/>
        <v>0</v>
      </c>
      <c r="AG5057" t="str">
        <f t="shared" si="943"/>
        <v/>
      </c>
      <c r="AI5057" t="str">
        <f t="shared" si="944"/>
        <v/>
      </c>
      <c r="AJ5057" t="str">
        <f t="shared" si="945"/>
        <v/>
      </c>
      <c r="AK5057" t="str">
        <f t="shared" si="946"/>
        <v>ORD26004065</v>
      </c>
      <c r="AL5057">
        <f>IF(E5057&lt;&gt;"CAPTURE","",COUNTIF(Orders!$H:$H,AK5057))</f>
        <v>1</v>
      </c>
      <c r="AP5057" t="str">
        <f t="shared" si="947"/>
        <v>Matched to Order</v>
      </c>
      <c r="AQ5057">
        <f>IF(COUNTIF($A$2:A5057,A5057)=1,1,0)</f>
        <v>1</v>
      </c>
    </row>
    <row r="5058" spans="1:43" x14ac:dyDescent="0.3">
      <c r="A5058" t="s">
        <v>17658</v>
      </c>
      <c r="C5058" t="s">
        <v>8140</v>
      </c>
      <c r="D5058" s="1">
        <v>46292</v>
      </c>
      <c r="E5058" t="s">
        <v>11819</v>
      </c>
      <c r="F5058" t="s">
        <v>9</v>
      </c>
      <c r="G5058">
        <v>3499</v>
      </c>
      <c r="H5058">
        <v>10.5</v>
      </c>
      <c r="I5058">
        <v>1.89</v>
      </c>
      <c r="J5058">
        <v>3486.61</v>
      </c>
      <c r="K5058" s="1">
        <v>46294</v>
      </c>
      <c r="L5058" t="s">
        <v>17510</v>
      </c>
      <c r="M5058">
        <f t="shared" si="936"/>
        <v>1</v>
      </c>
      <c r="N5058">
        <f>COUNTIF(Orders!$A:$A,C5058)</f>
        <v>1</v>
      </c>
      <c r="P5058">
        <f>COUNTIF(Orders!$H:$H,UPPER(SUBSTITUTE(TRIM(C5058),"-","")))</f>
        <v>1</v>
      </c>
      <c r="R5058" t="str">
        <f t="shared" si="937"/>
        <v>Matched Order Reference</v>
      </c>
      <c r="S5058">
        <f t="shared" si="938"/>
        <v>1</v>
      </c>
      <c r="V5058" cm="1">
        <f t="array" ref="V5058">IF(E5058&lt;&gt;"CAPTURE",0,SUMPRODUCT((MDR_Rates!$A$2:$A$10=F5058)*(G5058&gt;MDR_Rates!$B$2:$B$10)*((MDR_Rates!$C$2:$C$10="")+(G5058&lt;=MDR_Rates!$C$2:$C$10))*MDR_Rates!$D$2:$D$10))</f>
        <v>0.3</v>
      </c>
      <c r="W5058">
        <f t="shared" si="939"/>
        <v>10.5</v>
      </c>
      <c r="X5058">
        <f t="shared" si="940"/>
        <v>1.89</v>
      </c>
      <c r="Y5058">
        <f t="shared" si="941"/>
        <v>0</v>
      </c>
      <c r="Z5058">
        <f t="shared" si="942"/>
        <v>0</v>
      </c>
      <c r="AG5058" t="str">
        <f t="shared" si="943"/>
        <v/>
      </c>
      <c r="AI5058" t="str">
        <f t="shared" si="944"/>
        <v/>
      </c>
      <c r="AJ5058" t="str">
        <f t="shared" si="945"/>
        <v/>
      </c>
      <c r="AK5058" t="str">
        <f t="shared" si="946"/>
        <v>ORD26004105</v>
      </c>
      <c r="AL5058">
        <f>IF(E5058&lt;&gt;"CAPTURE","",COUNTIF(Orders!$H:$H,AK5058))</f>
        <v>1</v>
      </c>
      <c r="AP5058" t="str">
        <f t="shared" si="947"/>
        <v>Matched to Order</v>
      </c>
      <c r="AQ5058">
        <f>IF(COUNTIF($A$2:A5058,A5058)=1,1,0)</f>
        <v>1</v>
      </c>
    </row>
    <row r="5059" spans="1:43" x14ac:dyDescent="0.3">
      <c r="A5059" t="s">
        <v>17659</v>
      </c>
      <c r="C5059" t="s">
        <v>8173</v>
      </c>
      <c r="D5059" s="1">
        <v>46292</v>
      </c>
      <c r="E5059" t="s">
        <v>11819</v>
      </c>
      <c r="F5059" t="s">
        <v>17</v>
      </c>
      <c r="G5059">
        <v>4147</v>
      </c>
      <c r="H5059">
        <v>66.349999999999994</v>
      </c>
      <c r="I5059">
        <v>11.94</v>
      </c>
      <c r="J5059">
        <v>4068.71</v>
      </c>
      <c r="K5059" s="1">
        <v>46294</v>
      </c>
      <c r="L5059" t="s">
        <v>17510</v>
      </c>
      <c r="M5059">
        <f t="shared" ref="M5059:M5122" si="948">COUNTIF($A:$A,A5059)</f>
        <v>1</v>
      </c>
      <c r="N5059">
        <f>COUNTIF(Orders!$A:$A,C5059)</f>
        <v>1</v>
      </c>
      <c r="P5059">
        <f>COUNTIF(Orders!$H:$H,UPPER(SUBSTITUTE(TRIM(C5059),"-","")))</f>
        <v>1</v>
      </c>
      <c r="R5059" t="str">
        <f t="shared" ref="R5059:R5122" si="949">IF(E5059="REFUND","Refund",IF(P5059=0,"Unmatched Order Reference","Matched Order Reference"))</f>
        <v>Matched Order Reference</v>
      </c>
      <c r="S5059">
        <f t="shared" ref="S5059:S5122" si="950">COUNTIFS($C$2:$C$5753,C5059,$E$2:$E$5753,"CAPTURE")</f>
        <v>1</v>
      </c>
      <c r="V5059" cm="1">
        <f t="array" ref="V5059">IF(E5059&lt;&gt;"CAPTURE",0,SUMPRODUCT((MDR_Rates!$A$2:$A$10=F5059)*(G5059&gt;MDR_Rates!$B$2:$B$10)*((MDR_Rates!$C$2:$C$10="")+(G5059&lt;=MDR_Rates!$C$2:$C$10))*MDR_Rates!$D$2:$D$10))</f>
        <v>1.6</v>
      </c>
      <c r="W5059">
        <f t="shared" ref="W5059:W5122" si="951">IF(E5059&lt;&gt;"CAPTURE",0,ROUND(G5059*V5059/100,2))</f>
        <v>66.349999999999994</v>
      </c>
      <c r="X5059">
        <f t="shared" ref="X5059:X5122" si="952">IF(E5059&lt;&gt;"CAPTURE",0,ROUND(W5059*18/100,2))</f>
        <v>11.94</v>
      </c>
      <c r="Y5059">
        <f t="shared" ref="Y5059:Y5122" si="953">IF(E5059&lt;&gt;"CAPTURE",0,ROUND(H5059-W5059,2))</f>
        <v>0</v>
      </c>
      <c r="Z5059">
        <f t="shared" ref="Z5059:Z5122" si="954">IF(E5059&lt;&gt;"CAPTURE",0,ROUND(I5059-X5059,2))</f>
        <v>0</v>
      </c>
      <c r="AG5059" t="str">
        <f t="shared" ref="AG5059:AG5122" si="955">IF(E5059&lt;&gt;"REFUND","",IF(COUNTIFS($A:$A,B5059,$E:$E,"CAPTURE")=0,"Missing Original Capture","Original Capture Found"))</f>
        <v/>
      </c>
      <c r="AI5059" t="str">
        <f t="shared" ref="AI5059:AI5122" si="956">IF(E5059="REFUND",_xlfn.MAXIFS($G:$G,$A:$A,B5059,$E:$E,"CAPTURE"),"")</f>
        <v/>
      </c>
      <c r="AJ5059" t="str">
        <f t="shared" ref="AJ5059:AJ5122" si="957">IF(E5059&lt;&gt;"REFUND","",IF(G5059&gt;AI5059,"Refund Exceeds Capture",IF(ABS(G5059-AI5059)&lt;0.01,"Full Refund","Partial Refund")))</f>
        <v/>
      </c>
      <c r="AK5059" t="str">
        <f t="shared" ref="AK5059:AK5122" si="958">UPPER(SUBSTITUTE(TRIM(C5059),"-",""))</f>
        <v>ORD26004122</v>
      </c>
      <c r="AL5059">
        <f>IF(E5059&lt;&gt;"CAPTURE","",COUNTIF(Orders!$H:$H,AK5059))</f>
        <v>1</v>
      </c>
      <c r="AP5059" t="str">
        <f t="shared" ref="AP5059:AP5122" si="959">IF(E5059&lt;&gt;"CAPTURE","",IF(M5059&gt;1,"Duplicate ID - Review",IF(AL5059=0,"Unmatched Order",IF(AL5059=1,"Matched to Order","Multiple Order Matches"))))</f>
        <v>Matched to Order</v>
      </c>
      <c r="AQ5059">
        <f>IF(COUNTIF($A$2:A5059,A5059)=1,1,0)</f>
        <v>1</v>
      </c>
    </row>
    <row r="5060" spans="1:43" x14ac:dyDescent="0.3">
      <c r="A5060" t="s">
        <v>17660</v>
      </c>
      <c r="C5060" t="s">
        <v>8202</v>
      </c>
      <c r="D5060" s="1">
        <v>46292</v>
      </c>
      <c r="E5060" t="s">
        <v>11819</v>
      </c>
      <c r="F5060" t="s">
        <v>17</v>
      </c>
      <c r="G5060">
        <v>299</v>
      </c>
      <c r="H5060">
        <v>5.38</v>
      </c>
      <c r="I5060">
        <v>0.97</v>
      </c>
      <c r="J5060">
        <v>292.64999999999998</v>
      </c>
      <c r="K5060" s="1">
        <v>46294</v>
      </c>
      <c r="L5060" t="s">
        <v>17510</v>
      </c>
      <c r="M5060">
        <f t="shared" si="948"/>
        <v>1</v>
      </c>
      <c r="N5060">
        <f>COUNTIF(Orders!$A:$A,C5060)</f>
        <v>1</v>
      </c>
      <c r="P5060">
        <f>COUNTIF(Orders!$H:$H,UPPER(SUBSTITUTE(TRIM(C5060),"-","")))</f>
        <v>1</v>
      </c>
      <c r="R5060" t="str">
        <f t="shared" si="949"/>
        <v>Matched Order Reference</v>
      </c>
      <c r="S5060">
        <f t="shared" si="950"/>
        <v>1</v>
      </c>
      <c r="V5060" cm="1">
        <f t="array" ref="V5060">IF(E5060&lt;&gt;"CAPTURE",0,SUMPRODUCT((MDR_Rates!$A$2:$A$10=F5060)*(G5060&gt;MDR_Rates!$B$2:$B$10)*((MDR_Rates!$C$2:$C$10="")+(G5060&lt;=MDR_Rates!$C$2:$C$10))*MDR_Rates!$D$2:$D$10))</f>
        <v>1.8</v>
      </c>
      <c r="W5060">
        <f t="shared" si="951"/>
        <v>5.38</v>
      </c>
      <c r="X5060">
        <f t="shared" si="952"/>
        <v>0.97</v>
      </c>
      <c r="Y5060">
        <f t="shared" si="953"/>
        <v>0</v>
      </c>
      <c r="Z5060">
        <f t="shared" si="954"/>
        <v>0</v>
      </c>
      <c r="AG5060" t="str">
        <f t="shared" si="955"/>
        <v/>
      </c>
      <c r="AI5060" t="str">
        <f t="shared" si="956"/>
        <v/>
      </c>
      <c r="AJ5060" t="str">
        <f t="shared" si="957"/>
        <v/>
      </c>
      <c r="AK5060" t="str">
        <f t="shared" si="958"/>
        <v>ORD26004137</v>
      </c>
      <c r="AL5060">
        <f>IF(E5060&lt;&gt;"CAPTURE","",COUNTIF(Orders!$H:$H,AK5060))</f>
        <v>1</v>
      </c>
      <c r="AP5060" t="str">
        <f t="shared" si="959"/>
        <v>Matched to Order</v>
      </c>
      <c r="AQ5060">
        <f>IF(COUNTIF($A$2:A5060,A5060)=1,1,0)</f>
        <v>1</v>
      </c>
    </row>
    <row r="5061" spans="1:43" x14ac:dyDescent="0.3">
      <c r="A5061" t="s">
        <v>17661</v>
      </c>
      <c r="C5061" t="s">
        <v>8282</v>
      </c>
      <c r="D5061" s="1">
        <v>46292</v>
      </c>
      <c r="E5061" t="s">
        <v>11819</v>
      </c>
      <c r="F5061" t="s">
        <v>17</v>
      </c>
      <c r="G5061">
        <v>299</v>
      </c>
      <c r="H5061">
        <v>5.38</v>
      </c>
      <c r="I5061">
        <v>0.97</v>
      </c>
      <c r="J5061">
        <v>292.64999999999998</v>
      </c>
      <c r="K5061" s="1">
        <v>46294</v>
      </c>
      <c r="L5061" t="s">
        <v>17510</v>
      </c>
      <c r="M5061">
        <f t="shared" si="948"/>
        <v>1</v>
      </c>
      <c r="N5061">
        <f>COUNTIF(Orders!$A:$A,C5061)</f>
        <v>1</v>
      </c>
      <c r="P5061">
        <f>COUNTIF(Orders!$H:$H,UPPER(SUBSTITUTE(TRIM(C5061),"-","")))</f>
        <v>1</v>
      </c>
      <c r="R5061" t="str">
        <f t="shared" si="949"/>
        <v>Matched Order Reference</v>
      </c>
      <c r="S5061">
        <f t="shared" si="950"/>
        <v>1</v>
      </c>
      <c r="V5061" cm="1">
        <f t="array" ref="V5061">IF(E5061&lt;&gt;"CAPTURE",0,SUMPRODUCT((MDR_Rates!$A$2:$A$10=F5061)*(G5061&gt;MDR_Rates!$B$2:$B$10)*((MDR_Rates!$C$2:$C$10="")+(G5061&lt;=MDR_Rates!$C$2:$C$10))*MDR_Rates!$D$2:$D$10))</f>
        <v>1.8</v>
      </c>
      <c r="W5061">
        <f t="shared" si="951"/>
        <v>5.38</v>
      </c>
      <c r="X5061">
        <f t="shared" si="952"/>
        <v>0.97</v>
      </c>
      <c r="Y5061">
        <f t="shared" si="953"/>
        <v>0</v>
      </c>
      <c r="Z5061">
        <f t="shared" si="954"/>
        <v>0</v>
      </c>
      <c r="AG5061" t="str">
        <f t="shared" si="955"/>
        <v/>
      </c>
      <c r="AI5061" t="str">
        <f t="shared" si="956"/>
        <v/>
      </c>
      <c r="AJ5061" t="str">
        <f t="shared" si="957"/>
        <v/>
      </c>
      <c r="AK5061" t="str">
        <f t="shared" si="958"/>
        <v>ORD26004179</v>
      </c>
      <c r="AL5061">
        <f>IF(E5061&lt;&gt;"CAPTURE","",COUNTIF(Orders!$H:$H,AK5061))</f>
        <v>1</v>
      </c>
      <c r="AP5061" t="str">
        <f t="shared" si="959"/>
        <v>Matched to Order</v>
      </c>
      <c r="AQ5061">
        <f>IF(COUNTIF($A$2:A5061,A5061)=1,1,0)</f>
        <v>1</v>
      </c>
    </row>
    <row r="5062" spans="1:43" x14ac:dyDescent="0.3">
      <c r="A5062" t="s">
        <v>17662</v>
      </c>
      <c r="C5062" t="s">
        <v>8383</v>
      </c>
      <c r="D5062" s="1">
        <v>46292</v>
      </c>
      <c r="E5062" t="s">
        <v>11819</v>
      </c>
      <c r="F5062" t="s">
        <v>33</v>
      </c>
      <c r="G5062">
        <v>4999</v>
      </c>
      <c r="H5062">
        <v>59.99</v>
      </c>
      <c r="I5062">
        <v>10.8</v>
      </c>
      <c r="J5062">
        <v>4928.21</v>
      </c>
      <c r="K5062" s="1">
        <v>46294</v>
      </c>
      <c r="L5062" t="s">
        <v>17510</v>
      </c>
      <c r="M5062">
        <f t="shared" si="948"/>
        <v>1</v>
      </c>
      <c r="N5062">
        <f>COUNTIF(Orders!$A:$A,C5062)</f>
        <v>1</v>
      </c>
      <c r="P5062">
        <f>COUNTIF(Orders!$H:$H,UPPER(SUBSTITUTE(TRIM(C5062),"-","")))</f>
        <v>1</v>
      </c>
      <c r="R5062" t="str">
        <f t="shared" si="949"/>
        <v>Matched Order Reference</v>
      </c>
      <c r="S5062">
        <f t="shared" si="950"/>
        <v>1</v>
      </c>
      <c r="V5062" cm="1">
        <f t="array" ref="V5062">IF(E5062&lt;&gt;"CAPTURE",0,SUMPRODUCT((MDR_Rates!$A$2:$A$10=F5062)*(G5062&gt;MDR_Rates!$B$2:$B$10)*((MDR_Rates!$C$2:$C$10="")+(G5062&lt;=MDR_Rates!$C$2:$C$10))*MDR_Rates!$D$2:$D$10))</f>
        <v>1.2</v>
      </c>
      <c r="W5062">
        <f t="shared" si="951"/>
        <v>59.99</v>
      </c>
      <c r="X5062">
        <f t="shared" si="952"/>
        <v>10.8</v>
      </c>
      <c r="Y5062">
        <f t="shared" si="953"/>
        <v>0</v>
      </c>
      <c r="Z5062">
        <f t="shared" si="954"/>
        <v>0</v>
      </c>
      <c r="AG5062" t="str">
        <f t="shared" si="955"/>
        <v/>
      </c>
      <c r="AI5062" t="str">
        <f t="shared" si="956"/>
        <v/>
      </c>
      <c r="AJ5062" t="str">
        <f t="shared" si="957"/>
        <v/>
      </c>
      <c r="AK5062" t="str">
        <f t="shared" si="958"/>
        <v>ORD26004230</v>
      </c>
      <c r="AL5062">
        <f>IF(E5062&lt;&gt;"CAPTURE","",COUNTIF(Orders!$H:$H,AK5062))</f>
        <v>1</v>
      </c>
      <c r="AP5062" t="str">
        <f t="shared" si="959"/>
        <v>Matched to Order</v>
      </c>
      <c r="AQ5062">
        <f>IF(COUNTIF($A$2:A5062,A5062)=1,1,0)</f>
        <v>1</v>
      </c>
    </row>
    <row r="5063" spans="1:43" x14ac:dyDescent="0.3">
      <c r="A5063" t="s">
        <v>17663</v>
      </c>
      <c r="C5063" t="s">
        <v>8437</v>
      </c>
      <c r="D5063" s="1">
        <v>46292</v>
      </c>
      <c r="E5063" t="s">
        <v>11819</v>
      </c>
      <c r="F5063" t="s">
        <v>9</v>
      </c>
      <c r="G5063">
        <v>1499</v>
      </c>
      <c r="H5063">
        <v>0</v>
      </c>
      <c r="I5063">
        <v>0</v>
      </c>
      <c r="J5063">
        <v>1499</v>
      </c>
      <c r="K5063" s="1">
        <v>46294</v>
      </c>
      <c r="L5063" t="s">
        <v>17510</v>
      </c>
      <c r="M5063">
        <f t="shared" si="948"/>
        <v>1</v>
      </c>
      <c r="N5063">
        <f>COUNTIF(Orders!$A:$A,C5063)</f>
        <v>1</v>
      </c>
      <c r="P5063">
        <f>COUNTIF(Orders!$H:$H,UPPER(SUBSTITUTE(TRIM(C5063),"-","")))</f>
        <v>1</v>
      </c>
      <c r="R5063" t="str">
        <f t="shared" si="949"/>
        <v>Matched Order Reference</v>
      </c>
      <c r="S5063">
        <f t="shared" si="950"/>
        <v>1</v>
      </c>
      <c r="V5063" cm="1">
        <f t="array" ref="V5063">IF(E5063&lt;&gt;"CAPTURE",0,SUMPRODUCT((MDR_Rates!$A$2:$A$10=F5063)*(G5063&gt;MDR_Rates!$B$2:$B$10)*((MDR_Rates!$C$2:$C$10="")+(G5063&lt;=MDR_Rates!$C$2:$C$10))*MDR_Rates!$D$2:$D$10))</f>
        <v>0</v>
      </c>
      <c r="W5063">
        <f t="shared" si="951"/>
        <v>0</v>
      </c>
      <c r="X5063">
        <f t="shared" si="952"/>
        <v>0</v>
      </c>
      <c r="Y5063">
        <f t="shared" si="953"/>
        <v>0</v>
      </c>
      <c r="Z5063">
        <f t="shared" si="954"/>
        <v>0</v>
      </c>
      <c r="AG5063" t="str">
        <f t="shared" si="955"/>
        <v/>
      </c>
      <c r="AI5063" t="str">
        <f t="shared" si="956"/>
        <v/>
      </c>
      <c r="AJ5063" t="str">
        <f t="shared" si="957"/>
        <v/>
      </c>
      <c r="AK5063" t="str">
        <f t="shared" si="958"/>
        <v>ORD26004258</v>
      </c>
      <c r="AL5063">
        <f>IF(E5063&lt;&gt;"CAPTURE","",COUNTIF(Orders!$H:$H,AK5063))</f>
        <v>1</v>
      </c>
      <c r="AP5063" t="str">
        <f t="shared" si="959"/>
        <v>Matched to Order</v>
      </c>
      <c r="AQ5063">
        <f>IF(COUNTIF($A$2:A5063,A5063)=1,1,0)</f>
        <v>1</v>
      </c>
    </row>
    <row r="5064" spans="1:43" x14ac:dyDescent="0.3">
      <c r="A5064" t="s">
        <v>17664</v>
      </c>
      <c r="C5064" t="s">
        <v>8443</v>
      </c>
      <c r="D5064" s="1">
        <v>46292</v>
      </c>
      <c r="E5064" t="s">
        <v>11819</v>
      </c>
      <c r="F5064" t="s">
        <v>9</v>
      </c>
      <c r="G5064">
        <v>1499</v>
      </c>
      <c r="H5064">
        <v>0</v>
      </c>
      <c r="I5064">
        <v>0</v>
      </c>
      <c r="J5064">
        <v>1499</v>
      </c>
      <c r="K5064" s="1">
        <v>46294</v>
      </c>
      <c r="L5064" t="s">
        <v>17510</v>
      </c>
      <c r="M5064">
        <f t="shared" si="948"/>
        <v>1</v>
      </c>
      <c r="N5064">
        <f>COUNTIF(Orders!$A:$A,C5064)</f>
        <v>1</v>
      </c>
      <c r="P5064">
        <f>COUNTIF(Orders!$H:$H,UPPER(SUBSTITUTE(TRIM(C5064),"-","")))</f>
        <v>1</v>
      </c>
      <c r="R5064" t="str">
        <f t="shared" si="949"/>
        <v>Matched Order Reference</v>
      </c>
      <c r="S5064">
        <f t="shared" si="950"/>
        <v>1</v>
      </c>
      <c r="V5064" cm="1">
        <f t="array" ref="V5064">IF(E5064&lt;&gt;"CAPTURE",0,SUMPRODUCT((MDR_Rates!$A$2:$A$10=F5064)*(G5064&gt;MDR_Rates!$B$2:$B$10)*((MDR_Rates!$C$2:$C$10="")+(G5064&lt;=MDR_Rates!$C$2:$C$10))*MDR_Rates!$D$2:$D$10))</f>
        <v>0</v>
      </c>
      <c r="W5064">
        <f t="shared" si="951"/>
        <v>0</v>
      </c>
      <c r="X5064">
        <f t="shared" si="952"/>
        <v>0</v>
      </c>
      <c r="Y5064">
        <f t="shared" si="953"/>
        <v>0</v>
      </c>
      <c r="Z5064">
        <f t="shared" si="954"/>
        <v>0</v>
      </c>
      <c r="AG5064" t="str">
        <f t="shared" si="955"/>
        <v/>
      </c>
      <c r="AI5064" t="str">
        <f t="shared" si="956"/>
        <v/>
      </c>
      <c r="AJ5064" t="str">
        <f t="shared" si="957"/>
        <v/>
      </c>
      <c r="AK5064" t="str">
        <f t="shared" si="958"/>
        <v>ORD26004261</v>
      </c>
      <c r="AL5064">
        <f>IF(E5064&lt;&gt;"CAPTURE","",COUNTIF(Orders!$H:$H,AK5064))</f>
        <v>1</v>
      </c>
      <c r="AP5064" t="str">
        <f t="shared" si="959"/>
        <v>Matched to Order</v>
      </c>
      <c r="AQ5064">
        <f>IF(COUNTIF($A$2:A5064,A5064)=1,1,0)</f>
        <v>1</v>
      </c>
    </row>
    <row r="5065" spans="1:43" x14ac:dyDescent="0.3">
      <c r="A5065" t="s">
        <v>17665</v>
      </c>
      <c r="C5065" t="s">
        <v>8643</v>
      </c>
      <c r="D5065" s="1">
        <v>46292</v>
      </c>
      <c r="E5065" t="s">
        <v>11819</v>
      </c>
      <c r="F5065" t="s">
        <v>44</v>
      </c>
      <c r="G5065">
        <v>3498</v>
      </c>
      <c r="H5065">
        <v>59.47</v>
      </c>
      <c r="I5065">
        <v>10.7</v>
      </c>
      <c r="J5065">
        <v>3427.83</v>
      </c>
      <c r="K5065" s="1">
        <v>46294</v>
      </c>
      <c r="L5065" t="s">
        <v>17510</v>
      </c>
      <c r="M5065">
        <f t="shared" si="948"/>
        <v>1</v>
      </c>
      <c r="N5065">
        <f>COUNTIF(Orders!$A:$A,C5065)</f>
        <v>1</v>
      </c>
      <c r="P5065">
        <f>COUNTIF(Orders!$H:$H,UPPER(SUBSTITUTE(TRIM(C5065),"-","")))</f>
        <v>1</v>
      </c>
      <c r="R5065" t="str">
        <f t="shared" si="949"/>
        <v>Matched Order Reference</v>
      </c>
      <c r="S5065">
        <f t="shared" si="950"/>
        <v>1</v>
      </c>
      <c r="V5065" cm="1">
        <f t="array" ref="V5065">IF(E5065&lt;&gt;"CAPTURE",0,SUMPRODUCT((MDR_Rates!$A$2:$A$10=F5065)*(G5065&gt;MDR_Rates!$B$2:$B$10)*((MDR_Rates!$C$2:$C$10="")+(G5065&lt;=MDR_Rates!$C$2:$C$10))*MDR_Rates!$D$2:$D$10))</f>
        <v>1.7</v>
      </c>
      <c r="W5065">
        <f t="shared" si="951"/>
        <v>59.47</v>
      </c>
      <c r="X5065">
        <f t="shared" si="952"/>
        <v>10.7</v>
      </c>
      <c r="Y5065">
        <f t="shared" si="953"/>
        <v>0</v>
      </c>
      <c r="Z5065">
        <f t="shared" si="954"/>
        <v>0</v>
      </c>
      <c r="AG5065" t="str">
        <f t="shared" si="955"/>
        <v/>
      </c>
      <c r="AI5065" t="str">
        <f t="shared" si="956"/>
        <v/>
      </c>
      <c r="AJ5065" t="str">
        <f t="shared" si="957"/>
        <v/>
      </c>
      <c r="AK5065" t="str">
        <f t="shared" si="958"/>
        <v>ORD26004362</v>
      </c>
      <c r="AL5065">
        <f>IF(E5065&lt;&gt;"CAPTURE","",COUNTIF(Orders!$H:$H,AK5065))</f>
        <v>1</v>
      </c>
      <c r="AP5065" t="str">
        <f t="shared" si="959"/>
        <v>Matched to Order</v>
      </c>
      <c r="AQ5065">
        <f>IF(COUNTIF($A$2:A5065,A5065)=1,1,0)</f>
        <v>1</v>
      </c>
    </row>
    <row r="5066" spans="1:43" x14ac:dyDescent="0.3">
      <c r="A5066" t="s">
        <v>17666</v>
      </c>
      <c r="C5066" t="s">
        <v>8791</v>
      </c>
      <c r="D5066" s="1">
        <v>46292</v>
      </c>
      <c r="E5066" t="s">
        <v>11819</v>
      </c>
      <c r="F5066" t="s">
        <v>9</v>
      </c>
      <c r="G5066">
        <v>7999</v>
      </c>
      <c r="H5066">
        <v>24</v>
      </c>
      <c r="I5066">
        <v>4.32</v>
      </c>
      <c r="J5066">
        <v>7970.68</v>
      </c>
      <c r="K5066" s="1">
        <v>46294</v>
      </c>
      <c r="L5066" t="s">
        <v>17510</v>
      </c>
      <c r="M5066">
        <f t="shared" si="948"/>
        <v>1</v>
      </c>
      <c r="N5066">
        <f>COUNTIF(Orders!$A:$A,C5066)</f>
        <v>1</v>
      </c>
      <c r="P5066">
        <f>COUNTIF(Orders!$H:$H,UPPER(SUBSTITUTE(TRIM(C5066),"-","")))</f>
        <v>1</v>
      </c>
      <c r="R5066" t="str">
        <f t="shared" si="949"/>
        <v>Matched Order Reference</v>
      </c>
      <c r="S5066">
        <f t="shared" si="950"/>
        <v>1</v>
      </c>
      <c r="V5066" cm="1">
        <f t="array" ref="V5066">IF(E5066&lt;&gt;"CAPTURE",0,SUMPRODUCT((MDR_Rates!$A$2:$A$10=F5066)*(G5066&gt;MDR_Rates!$B$2:$B$10)*((MDR_Rates!$C$2:$C$10="")+(G5066&lt;=MDR_Rates!$C$2:$C$10))*MDR_Rates!$D$2:$D$10))</f>
        <v>0.3</v>
      </c>
      <c r="W5066">
        <f t="shared" si="951"/>
        <v>24</v>
      </c>
      <c r="X5066">
        <f t="shared" si="952"/>
        <v>4.32</v>
      </c>
      <c r="Y5066">
        <f t="shared" si="953"/>
        <v>0</v>
      </c>
      <c r="Z5066">
        <f t="shared" si="954"/>
        <v>0</v>
      </c>
      <c r="AG5066" t="str">
        <f t="shared" si="955"/>
        <v/>
      </c>
      <c r="AI5066" t="str">
        <f t="shared" si="956"/>
        <v/>
      </c>
      <c r="AJ5066" t="str">
        <f t="shared" si="957"/>
        <v/>
      </c>
      <c r="AK5066" t="str">
        <f t="shared" si="958"/>
        <v>ORD26004438</v>
      </c>
      <c r="AL5066">
        <f>IF(E5066&lt;&gt;"CAPTURE","",COUNTIF(Orders!$H:$H,AK5066))</f>
        <v>1</v>
      </c>
      <c r="AP5066" t="str">
        <f t="shared" si="959"/>
        <v>Matched to Order</v>
      </c>
      <c r="AQ5066">
        <f>IF(COUNTIF($A$2:A5066,A5066)=1,1,0)</f>
        <v>1</v>
      </c>
    </row>
    <row r="5067" spans="1:43" x14ac:dyDescent="0.3">
      <c r="A5067" t="s">
        <v>17667</v>
      </c>
      <c r="C5067" t="s">
        <v>8821</v>
      </c>
      <c r="D5067" s="1">
        <v>46292</v>
      </c>
      <c r="E5067" t="s">
        <v>11819</v>
      </c>
      <c r="F5067" t="s">
        <v>17</v>
      </c>
      <c r="G5067">
        <v>998</v>
      </c>
      <c r="H5067">
        <v>17.96</v>
      </c>
      <c r="I5067">
        <v>3.23</v>
      </c>
      <c r="J5067">
        <v>976.81</v>
      </c>
      <c r="K5067" s="1">
        <v>46294</v>
      </c>
      <c r="L5067" t="s">
        <v>17510</v>
      </c>
      <c r="M5067">
        <f t="shared" si="948"/>
        <v>1</v>
      </c>
      <c r="N5067">
        <f>COUNTIF(Orders!$A:$A,C5067)</f>
        <v>1</v>
      </c>
      <c r="P5067">
        <f>COUNTIF(Orders!$H:$H,UPPER(SUBSTITUTE(TRIM(C5067),"-","")))</f>
        <v>1</v>
      </c>
      <c r="R5067" t="str">
        <f t="shared" si="949"/>
        <v>Matched Order Reference</v>
      </c>
      <c r="S5067">
        <f t="shared" si="950"/>
        <v>1</v>
      </c>
      <c r="V5067" cm="1">
        <f t="array" ref="V5067">IF(E5067&lt;&gt;"CAPTURE",0,SUMPRODUCT((MDR_Rates!$A$2:$A$10=F5067)*(G5067&gt;MDR_Rates!$B$2:$B$10)*((MDR_Rates!$C$2:$C$10="")+(G5067&lt;=MDR_Rates!$C$2:$C$10))*MDR_Rates!$D$2:$D$10))</f>
        <v>1.8</v>
      </c>
      <c r="W5067">
        <f t="shared" si="951"/>
        <v>17.96</v>
      </c>
      <c r="X5067">
        <f t="shared" si="952"/>
        <v>3.23</v>
      </c>
      <c r="Y5067">
        <f t="shared" si="953"/>
        <v>0</v>
      </c>
      <c r="Z5067">
        <f t="shared" si="954"/>
        <v>0</v>
      </c>
      <c r="AG5067" t="str">
        <f t="shared" si="955"/>
        <v/>
      </c>
      <c r="AI5067" t="str">
        <f t="shared" si="956"/>
        <v/>
      </c>
      <c r="AJ5067" t="str">
        <f t="shared" si="957"/>
        <v/>
      </c>
      <c r="AK5067" t="str">
        <f t="shared" si="958"/>
        <v>ORD26004453</v>
      </c>
      <c r="AL5067">
        <f>IF(E5067&lt;&gt;"CAPTURE","",COUNTIF(Orders!$H:$H,AK5067))</f>
        <v>1</v>
      </c>
      <c r="AP5067" t="str">
        <f t="shared" si="959"/>
        <v>Matched to Order</v>
      </c>
      <c r="AQ5067">
        <f>IF(COUNTIF($A$2:A5067,A5067)=1,1,0)</f>
        <v>1</v>
      </c>
    </row>
    <row r="5068" spans="1:43" x14ac:dyDescent="0.3">
      <c r="A5068" t="s">
        <v>17668</v>
      </c>
      <c r="C5068" t="s">
        <v>8886</v>
      </c>
      <c r="D5068" s="1">
        <v>46292</v>
      </c>
      <c r="E5068" t="s">
        <v>11819</v>
      </c>
      <c r="F5068" t="s">
        <v>9</v>
      </c>
      <c r="G5068">
        <v>2498</v>
      </c>
      <c r="H5068">
        <v>7.49</v>
      </c>
      <c r="I5068">
        <v>1.35</v>
      </c>
      <c r="J5068">
        <v>2489.16</v>
      </c>
      <c r="K5068" s="1">
        <v>46294</v>
      </c>
      <c r="L5068" t="s">
        <v>17510</v>
      </c>
      <c r="M5068">
        <f t="shared" si="948"/>
        <v>1</v>
      </c>
      <c r="N5068">
        <f>COUNTIF(Orders!$A:$A,C5068)</f>
        <v>1</v>
      </c>
      <c r="P5068">
        <f>COUNTIF(Orders!$H:$H,UPPER(SUBSTITUTE(TRIM(C5068),"-","")))</f>
        <v>1</v>
      </c>
      <c r="R5068" t="str">
        <f t="shared" si="949"/>
        <v>Matched Order Reference</v>
      </c>
      <c r="S5068">
        <f t="shared" si="950"/>
        <v>1</v>
      </c>
      <c r="V5068" cm="1">
        <f t="array" ref="V5068">IF(E5068&lt;&gt;"CAPTURE",0,SUMPRODUCT((MDR_Rates!$A$2:$A$10=F5068)*(G5068&gt;MDR_Rates!$B$2:$B$10)*((MDR_Rates!$C$2:$C$10="")+(G5068&lt;=MDR_Rates!$C$2:$C$10))*MDR_Rates!$D$2:$D$10))</f>
        <v>0.3</v>
      </c>
      <c r="W5068">
        <f t="shared" si="951"/>
        <v>7.49</v>
      </c>
      <c r="X5068">
        <f t="shared" si="952"/>
        <v>1.35</v>
      </c>
      <c r="Y5068">
        <f t="shared" si="953"/>
        <v>0</v>
      </c>
      <c r="Z5068">
        <f t="shared" si="954"/>
        <v>0</v>
      </c>
      <c r="AG5068" t="str">
        <f t="shared" si="955"/>
        <v/>
      </c>
      <c r="AI5068" t="str">
        <f t="shared" si="956"/>
        <v/>
      </c>
      <c r="AJ5068" t="str">
        <f t="shared" si="957"/>
        <v/>
      </c>
      <c r="AK5068" t="str">
        <f t="shared" si="958"/>
        <v>ORD26004487</v>
      </c>
      <c r="AL5068">
        <f>IF(E5068&lt;&gt;"CAPTURE","",COUNTIF(Orders!$H:$H,AK5068))</f>
        <v>1</v>
      </c>
      <c r="AP5068" t="str">
        <f t="shared" si="959"/>
        <v>Matched to Order</v>
      </c>
      <c r="AQ5068">
        <f>IF(COUNTIF($A$2:A5068,A5068)=1,1,0)</f>
        <v>1</v>
      </c>
    </row>
    <row r="5069" spans="1:43" x14ac:dyDescent="0.3">
      <c r="A5069" t="s">
        <v>17669</v>
      </c>
      <c r="C5069" t="s">
        <v>8897</v>
      </c>
      <c r="D5069" s="1">
        <v>46292</v>
      </c>
      <c r="E5069" t="s">
        <v>11819</v>
      </c>
      <c r="F5069" t="s">
        <v>17</v>
      </c>
      <c r="G5069">
        <v>349</v>
      </c>
      <c r="H5069">
        <v>6.28</v>
      </c>
      <c r="I5069">
        <v>1.1299999999999999</v>
      </c>
      <c r="J5069">
        <v>341.59</v>
      </c>
      <c r="K5069" s="1">
        <v>46294</v>
      </c>
      <c r="L5069" t="s">
        <v>17510</v>
      </c>
      <c r="M5069">
        <f t="shared" si="948"/>
        <v>1</v>
      </c>
      <c r="N5069">
        <f>COUNTIF(Orders!$A:$A,C5069)</f>
        <v>1</v>
      </c>
      <c r="P5069">
        <f>COUNTIF(Orders!$H:$H,UPPER(SUBSTITUTE(TRIM(C5069),"-","")))</f>
        <v>1</v>
      </c>
      <c r="R5069" t="str">
        <f t="shared" si="949"/>
        <v>Matched Order Reference</v>
      </c>
      <c r="S5069">
        <f t="shared" si="950"/>
        <v>1</v>
      </c>
      <c r="V5069" cm="1">
        <f t="array" ref="V5069">IF(E5069&lt;&gt;"CAPTURE",0,SUMPRODUCT((MDR_Rates!$A$2:$A$10=F5069)*(G5069&gt;MDR_Rates!$B$2:$B$10)*((MDR_Rates!$C$2:$C$10="")+(G5069&lt;=MDR_Rates!$C$2:$C$10))*MDR_Rates!$D$2:$D$10))</f>
        <v>1.8</v>
      </c>
      <c r="W5069">
        <f t="shared" si="951"/>
        <v>6.28</v>
      </c>
      <c r="X5069">
        <f t="shared" si="952"/>
        <v>1.1299999999999999</v>
      </c>
      <c r="Y5069">
        <f t="shared" si="953"/>
        <v>0</v>
      </c>
      <c r="Z5069">
        <f t="shared" si="954"/>
        <v>0</v>
      </c>
      <c r="AG5069" t="str">
        <f t="shared" si="955"/>
        <v/>
      </c>
      <c r="AI5069" t="str">
        <f t="shared" si="956"/>
        <v/>
      </c>
      <c r="AJ5069" t="str">
        <f t="shared" si="957"/>
        <v/>
      </c>
      <c r="AK5069" t="str">
        <f t="shared" si="958"/>
        <v>ORD26004493</v>
      </c>
      <c r="AL5069">
        <f>IF(E5069&lt;&gt;"CAPTURE","",COUNTIF(Orders!$H:$H,AK5069))</f>
        <v>1</v>
      </c>
      <c r="AP5069" t="str">
        <f t="shared" si="959"/>
        <v>Matched to Order</v>
      </c>
      <c r="AQ5069">
        <f>IF(COUNTIF($A$2:A5069,A5069)=1,1,0)</f>
        <v>1</v>
      </c>
    </row>
    <row r="5070" spans="1:43" x14ac:dyDescent="0.3">
      <c r="A5070" t="s">
        <v>17670</v>
      </c>
      <c r="C5070" t="s">
        <v>8938</v>
      </c>
      <c r="D5070" s="1">
        <v>46292</v>
      </c>
      <c r="E5070" t="s">
        <v>11819</v>
      </c>
      <c r="F5070" t="s">
        <v>17</v>
      </c>
      <c r="G5070">
        <v>8998</v>
      </c>
      <c r="H5070">
        <v>143.97</v>
      </c>
      <c r="I5070">
        <v>25.91</v>
      </c>
      <c r="J5070">
        <v>8828.1200000000008</v>
      </c>
      <c r="K5070" s="1">
        <v>46294</v>
      </c>
      <c r="L5070" t="s">
        <v>17510</v>
      </c>
      <c r="M5070">
        <f t="shared" si="948"/>
        <v>1</v>
      </c>
      <c r="N5070">
        <f>COUNTIF(Orders!$A:$A,C5070)</f>
        <v>1</v>
      </c>
      <c r="P5070">
        <f>COUNTIF(Orders!$H:$H,UPPER(SUBSTITUTE(TRIM(C5070),"-","")))</f>
        <v>1</v>
      </c>
      <c r="R5070" t="str">
        <f t="shared" si="949"/>
        <v>Matched Order Reference</v>
      </c>
      <c r="S5070">
        <f t="shared" si="950"/>
        <v>1</v>
      </c>
      <c r="V5070" cm="1">
        <f t="array" ref="V5070">IF(E5070&lt;&gt;"CAPTURE",0,SUMPRODUCT((MDR_Rates!$A$2:$A$10=F5070)*(G5070&gt;MDR_Rates!$B$2:$B$10)*((MDR_Rates!$C$2:$C$10="")+(G5070&lt;=MDR_Rates!$C$2:$C$10))*MDR_Rates!$D$2:$D$10))</f>
        <v>1.6</v>
      </c>
      <c r="W5070">
        <f t="shared" si="951"/>
        <v>143.97</v>
      </c>
      <c r="X5070">
        <f t="shared" si="952"/>
        <v>25.91</v>
      </c>
      <c r="Y5070">
        <f t="shared" si="953"/>
        <v>0</v>
      </c>
      <c r="Z5070">
        <f t="shared" si="954"/>
        <v>0</v>
      </c>
      <c r="AG5070" t="str">
        <f t="shared" si="955"/>
        <v/>
      </c>
      <c r="AI5070" t="str">
        <f t="shared" si="956"/>
        <v/>
      </c>
      <c r="AJ5070" t="str">
        <f t="shared" si="957"/>
        <v/>
      </c>
      <c r="AK5070" t="str">
        <f t="shared" si="958"/>
        <v>ORD26004514</v>
      </c>
      <c r="AL5070">
        <f>IF(E5070&lt;&gt;"CAPTURE","",COUNTIF(Orders!$H:$H,AK5070))</f>
        <v>1</v>
      </c>
      <c r="AP5070" t="str">
        <f t="shared" si="959"/>
        <v>Matched to Order</v>
      </c>
      <c r="AQ5070">
        <f>IF(COUNTIF($A$2:A5070,A5070)=1,1,0)</f>
        <v>1</v>
      </c>
    </row>
    <row r="5071" spans="1:43" x14ac:dyDescent="0.3">
      <c r="A5071" t="s">
        <v>17671</v>
      </c>
      <c r="C5071" t="s">
        <v>8998</v>
      </c>
      <c r="D5071" s="1">
        <v>46292</v>
      </c>
      <c r="E5071" t="s">
        <v>11819</v>
      </c>
      <c r="F5071" t="s">
        <v>17</v>
      </c>
      <c r="G5071">
        <v>2999</v>
      </c>
      <c r="H5071">
        <v>47.98</v>
      </c>
      <c r="I5071">
        <v>8.64</v>
      </c>
      <c r="J5071">
        <v>2942.38</v>
      </c>
      <c r="K5071" s="1">
        <v>46294</v>
      </c>
      <c r="L5071" t="s">
        <v>17510</v>
      </c>
      <c r="M5071">
        <f t="shared" si="948"/>
        <v>1</v>
      </c>
      <c r="N5071">
        <f>COUNTIF(Orders!$A:$A,C5071)</f>
        <v>1</v>
      </c>
      <c r="P5071">
        <f>COUNTIF(Orders!$H:$H,UPPER(SUBSTITUTE(TRIM(C5071),"-","")))</f>
        <v>1</v>
      </c>
      <c r="R5071" t="str">
        <f t="shared" si="949"/>
        <v>Matched Order Reference</v>
      </c>
      <c r="S5071">
        <f t="shared" si="950"/>
        <v>1</v>
      </c>
      <c r="V5071" cm="1">
        <f t="array" ref="V5071">IF(E5071&lt;&gt;"CAPTURE",0,SUMPRODUCT((MDR_Rates!$A$2:$A$10=F5071)*(G5071&gt;MDR_Rates!$B$2:$B$10)*((MDR_Rates!$C$2:$C$10="")+(G5071&lt;=MDR_Rates!$C$2:$C$10))*MDR_Rates!$D$2:$D$10))</f>
        <v>1.6</v>
      </c>
      <c r="W5071">
        <f t="shared" si="951"/>
        <v>47.98</v>
      </c>
      <c r="X5071">
        <f t="shared" si="952"/>
        <v>8.64</v>
      </c>
      <c r="Y5071">
        <f t="shared" si="953"/>
        <v>0</v>
      </c>
      <c r="Z5071">
        <f t="shared" si="954"/>
        <v>0</v>
      </c>
      <c r="AG5071" t="str">
        <f t="shared" si="955"/>
        <v/>
      </c>
      <c r="AI5071" t="str">
        <f t="shared" si="956"/>
        <v/>
      </c>
      <c r="AJ5071" t="str">
        <f t="shared" si="957"/>
        <v/>
      </c>
      <c r="AK5071" t="str">
        <f t="shared" si="958"/>
        <v>ORD26004544</v>
      </c>
      <c r="AL5071">
        <f>IF(E5071&lt;&gt;"CAPTURE","",COUNTIF(Orders!$H:$H,AK5071))</f>
        <v>1</v>
      </c>
      <c r="AP5071" t="str">
        <f t="shared" si="959"/>
        <v>Matched to Order</v>
      </c>
      <c r="AQ5071">
        <f>IF(COUNTIF($A$2:A5071,A5071)=1,1,0)</f>
        <v>1</v>
      </c>
    </row>
    <row r="5072" spans="1:43" x14ac:dyDescent="0.3">
      <c r="A5072" t="s">
        <v>17672</v>
      </c>
      <c r="C5072" t="s">
        <v>9022</v>
      </c>
      <c r="D5072" s="1">
        <v>46292</v>
      </c>
      <c r="E5072" t="s">
        <v>11819</v>
      </c>
      <c r="F5072" t="s">
        <v>9</v>
      </c>
      <c r="G5072">
        <v>4298</v>
      </c>
      <c r="H5072">
        <v>12.89</v>
      </c>
      <c r="I5072">
        <v>2.3199999999999998</v>
      </c>
      <c r="J5072">
        <v>4282.79</v>
      </c>
      <c r="K5072" s="1">
        <v>46294</v>
      </c>
      <c r="L5072" t="s">
        <v>17510</v>
      </c>
      <c r="M5072">
        <f t="shared" si="948"/>
        <v>1</v>
      </c>
      <c r="N5072">
        <f>COUNTIF(Orders!$A:$A,C5072)</f>
        <v>1</v>
      </c>
      <c r="P5072">
        <f>COUNTIF(Orders!$H:$H,UPPER(SUBSTITUTE(TRIM(C5072),"-","")))</f>
        <v>1</v>
      </c>
      <c r="R5072" t="str">
        <f t="shared" si="949"/>
        <v>Matched Order Reference</v>
      </c>
      <c r="S5072">
        <f t="shared" si="950"/>
        <v>1</v>
      </c>
      <c r="V5072" cm="1">
        <f t="array" ref="V5072">IF(E5072&lt;&gt;"CAPTURE",0,SUMPRODUCT((MDR_Rates!$A$2:$A$10=F5072)*(G5072&gt;MDR_Rates!$B$2:$B$10)*((MDR_Rates!$C$2:$C$10="")+(G5072&lt;=MDR_Rates!$C$2:$C$10))*MDR_Rates!$D$2:$D$10))</f>
        <v>0.3</v>
      </c>
      <c r="W5072">
        <f t="shared" si="951"/>
        <v>12.89</v>
      </c>
      <c r="X5072">
        <f t="shared" si="952"/>
        <v>2.3199999999999998</v>
      </c>
      <c r="Y5072">
        <f t="shared" si="953"/>
        <v>0</v>
      </c>
      <c r="Z5072">
        <f t="shared" si="954"/>
        <v>0</v>
      </c>
      <c r="AG5072" t="str">
        <f t="shared" si="955"/>
        <v/>
      </c>
      <c r="AI5072" t="str">
        <f t="shared" si="956"/>
        <v/>
      </c>
      <c r="AJ5072" t="str">
        <f t="shared" si="957"/>
        <v/>
      </c>
      <c r="AK5072" t="str">
        <f t="shared" si="958"/>
        <v>ORD26004556</v>
      </c>
      <c r="AL5072">
        <f>IF(E5072&lt;&gt;"CAPTURE","",COUNTIF(Orders!$H:$H,AK5072))</f>
        <v>1</v>
      </c>
      <c r="AP5072" t="str">
        <f t="shared" si="959"/>
        <v>Matched to Order</v>
      </c>
      <c r="AQ5072">
        <f>IF(COUNTIF($A$2:A5072,A5072)=1,1,0)</f>
        <v>1</v>
      </c>
    </row>
    <row r="5073" spans="1:43" x14ac:dyDescent="0.3">
      <c r="A5073" t="s">
        <v>17673</v>
      </c>
      <c r="C5073" t="s">
        <v>9124</v>
      </c>
      <c r="D5073" s="1">
        <v>46292</v>
      </c>
      <c r="E5073" t="s">
        <v>11819</v>
      </c>
      <c r="F5073" t="s">
        <v>9</v>
      </c>
      <c r="G5073">
        <v>4298</v>
      </c>
      <c r="H5073">
        <v>12.89</v>
      </c>
      <c r="I5073">
        <v>2.3199999999999998</v>
      </c>
      <c r="J5073">
        <v>4282.79</v>
      </c>
      <c r="K5073" s="1">
        <v>46294</v>
      </c>
      <c r="L5073" t="s">
        <v>17510</v>
      </c>
      <c r="M5073">
        <f t="shared" si="948"/>
        <v>1</v>
      </c>
      <c r="N5073">
        <f>COUNTIF(Orders!$A:$A,C5073)</f>
        <v>1</v>
      </c>
      <c r="P5073">
        <f>COUNTIF(Orders!$H:$H,UPPER(SUBSTITUTE(TRIM(C5073),"-","")))</f>
        <v>1</v>
      </c>
      <c r="R5073" t="str">
        <f t="shared" si="949"/>
        <v>Matched Order Reference</v>
      </c>
      <c r="S5073">
        <f t="shared" si="950"/>
        <v>1</v>
      </c>
      <c r="V5073" cm="1">
        <f t="array" ref="V5073">IF(E5073&lt;&gt;"CAPTURE",0,SUMPRODUCT((MDR_Rates!$A$2:$A$10=F5073)*(G5073&gt;MDR_Rates!$B$2:$B$10)*((MDR_Rates!$C$2:$C$10="")+(G5073&lt;=MDR_Rates!$C$2:$C$10))*MDR_Rates!$D$2:$D$10))</f>
        <v>0.3</v>
      </c>
      <c r="W5073">
        <f t="shared" si="951"/>
        <v>12.89</v>
      </c>
      <c r="X5073">
        <f t="shared" si="952"/>
        <v>2.3199999999999998</v>
      </c>
      <c r="Y5073">
        <f t="shared" si="953"/>
        <v>0</v>
      </c>
      <c r="Z5073">
        <f t="shared" si="954"/>
        <v>0</v>
      </c>
      <c r="AG5073" t="str">
        <f t="shared" si="955"/>
        <v/>
      </c>
      <c r="AI5073" t="str">
        <f t="shared" si="956"/>
        <v/>
      </c>
      <c r="AJ5073" t="str">
        <f t="shared" si="957"/>
        <v/>
      </c>
      <c r="AK5073" t="str">
        <f t="shared" si="958"/>
        <v>ORD26004608</v>
      </c>
      <c r="AL5073">
        <f>IF(E5073&lt;&gt;"CAPTURE","",COUNTIF(Orders!$H:$H,AK5073))</f>
        <v>1</v>
      </c>
      <c r="AP5073" t="str">
        <f t="shared" si="959"/>
        <v>Matched to Order</v>
      </c>
      <c r="AQ5073">
        <f>IF(COUNTIF($A$2:A5073,A5073)=1,1,0)</f>
        <v>1</v>
      </c>
    </row>
    <row r="5074" spans="1:43" x14ac:dyDescent="0.3">
      <c r="A5074" t="s">
        <v>17674</v>
      </c>
      <c r="C5074" t="s">
        <v>9183</v>
      </c>
      <c r="D5074" s="1">
        <v>46292</v>
      </c>
      <c r="E5074" t="s">
        <v>11819</v>
      </c>
      <c r="F5074" t="s">
        <v>9</v>
      </c>
      <c r="G5074">
        <v>6147</v>
      </c>
      <c r="H5074">
        <v>18.440000000000001</v>
      </c>
      <c r="I5074">
        <v>3.32</v>
      </c>
      <c r="J5074">
        <v>6125.24</v>
      </c>
      <c r="K5074" s="1">
        <v>46294</v>
      </c>
      <c r="L5074" t="s">
        <v>17510</v>
      </c>
      <c r="M5074">
        <f t="shared" si="948"/>
        <v>1</v>
      </c>
      <c r="N5074">
        <f>COUNTIF(Orders!$A:$A,C5074)</f>
        <v>1</v>
      </c>
      <c r="P5074">
        <f>COUNTIF(Orders!$H:$H,UPPER(SUBSTITUTE(TRIM(C5074),"-","")))</f>
        <v>1</v>
      </c>
      <c r="R5074" t="str">
        <f t="shared" si="949"/>
        <v>Matched Order Reference</v>
      </c>
      <c r="S5074">
        <f t="shared" si="950"/>
        <v>1</v>
      </c>
      <c r="V5074" cm="1">
        <f t="array" ref="V5074">IF(E5074&lt;&gt;"CAPTURE",0,SUMPRODUCT((MDR_Rates!$A$2:$A$10=F5074)*(G5074&gt;MDR_Rates!$B$2:$B$10)*((MDR_Rates!$C$2:$C$10="")+(G5074&lt;=MDR_Rates!$C$2:$C$10))*MDR_Rates!$D$2:$D$10))</f>
        <v>0.3</v>
      </c>
      <c r="W5074">
        <f t="shared" si="951"/>
        <v>18.440000000000001</v>
      </c>
      <c r="X5074">
        <f t="shared" si="952"/>
        <v>3.32</v>
      </c>
      <c r="Y5074">
        <f t="shared" si="953"/>
        <v>0</v>
      </c>
      <c r="Z5074">
        <f t="shared" si="954"/>
        <v>0</v>
      </c>
      <c r="AG5074" t="str">
        <f t="shared" si="955"/>
        <v/>
      </c>
      <c r="AI5074" t="str">
        <f t="shared" si="956"/>
        <v/>
      </c>
      <c r="AJ5074" t="str">
        <f t="shared" si="957"/>
        <v/>
      </c>
      <c r="AK5074" t="str">
        <f t="shared" si="958"/>
        <v>ORD26004638</v>
      </c>
      <c r="AL5074">
        <f>IF(E5074&lt;&gt;"CAPTURE","",COUNTIF(Orders!$H:$H,AK5074))</f>
        <v>1</v>
      </c>
      <c r="AP5074" t="str">
        <f t="shared" si="959"/>
        <v>Matched to Order</v>
      </c>
      <c r="AQ5074">
        <f>IF(COUNTIF($A$2:A5074,A5074)=1,1,0)</f>
        <v>1</v>
      </c>
    </row>
    <row r="5075" spans="1:43" x14ac:dyDescent="0.3">
      <c r="A5075" t="s">
        <v>17675</v>
      </c>
      <c r="C5075" t="s">
        <v>9228</v>
      </c>
      <c r="D5075" s="1">
        <v>46292</v>
      </c>
      <c r="E5075" t="s">
        <v>11819</v>
      </c>
      <c r="F5075" t="s">
        <v>44</v>
      </c>
      <c r="G5075">
        <v>4298</v>
      </c>
      <c r="H5075">
        <v>73.069999999999993</v>
      </c>
      <c r="I5075">
        <v>13.15</v>
      </c>
      <c r="J5075">
        <v>4211.78</v>
      </c>
      <c r="K5075" s="1">
        <v>46294</v>
      </c>
      <c r="L5075" t="s">
        <v>17510</v>
      </c>
      <c r="M5075">
        <f t="shared" si="948"/>
        <v>1</v>
      </c>
      <c r="N5075">
        <f>COUNTIF(Orders!$A:$A,C5075)</f>
        <v>1</v>
      </c>
      <c r="P5075">
        <f>COUNTIF(Orders!$H:$H,UPPER(SUBSTITUTE(TRIM(C5075),"-","")))</f>
        <v>1</v>
      </c>
      <c r="R5075" t="str">
        <f t="shared" si="949"/>
        <v>Matched Order Reference</v>
      </c>
      <c r="S5075">
        <f t="shared" si="950"/>
        <v>1</v>
      </c>
      <c r="V5075" cm="1">
        <f t="array" ref="V5075">IF(E5075&lt;&gt;"CAPTURE",0,SUMPRODUCT((MDR_Rates!$A$2:$A$10=F5075)*(G5075&gt;MDR_Rates!$B$2:$B$10)*((MDR_Rates!$C$2:$C$10="")+(G5075&lt;=MDR_Rates!$C$2:$C$10))*MDR_Rates!$D$2:$D$10))</f>
        <v>1.7</v>
      </c>
      <c r="W5075">
        <f t="shared" si="951"/>
        <v>73.069999999999993</v>
      </c>
      <c r="X5075">
        <f t="shared" si="952"/>
        <v>13.15</v>
      </c>
      <c r="Y5075">
        <f t="shared" si="953"/>
        <v>0</v>
      </c>
      <c r="Z5075">
        <f t="shared" si="954"/>
        <v>0</v>
      </c>
      <c r="AG5075" t="str">
        <f t="shared" si="955"/>
        <v/>
      </c>
      <c r="AI5075" t="str">
        <f t="shared" si="956"/>
        <v/>
      </c>
      <c r="AJ5075" t="str">
        <f t="shared" si="957"/>
        <v/>
      </c>
      <c r="AK5075" t="str">
        <f t="shared" si="958"/>
        <v>ORD26004662</v>
      </c>
      <c r="AL5075">
        <f>IF(E5075&lt;&gt;"CAPTURE","",COUNTIF(Orders!$H:$H,AK5075))</f>
        <v>1</v>
      </c>
      <c r="AP5075" t="str">
        <f t="shared" si="959"/>
        <v>Matched to Order</v>
      </c>
      <c r="AQ5075">
        <f>IF(COUNTIF($A$2:A5075,A5075)=1,1,0)</f>
        <v>1</v>
      </c>
    </row>
    <row r="5076" spans="1:43" x14ac:dyDescent="0.3">
      <c r="A5076" t="s">
        <v>17676</v>
      </c>
      <c r="C5076" t="s">
        <v>17677</v>
      </c>
      <c r="D5076" s="1">
        <v>46292</v>
      </c>
      <c r="E5076" t="s">
        <v>11819</v>
      </c>
      <c r="F5076" t="s">
        <v>44</v>
      </c>
      <c r="G5076">
        <v>948</v>
      </c>
      <c r="H5076">
        <v>18.010000000000002</v>
      </c>
      <c r="I5076">
        <v>3.24</v>
      </c>
      <c r="J5076">
        <v>926.75</v>
      </c>
      <c r="K5076" s="1">
        <v>46294</v>
      </c>
      <c r="L5076" t="s">
        <v>17510</v>
      </c>
      <c r="M5076">
        <f t="shared" si="948"/>
        <v>1</v>
      </c>
      <c r="N5076">
        <f>COUNTIF(Orders!$A:$A,C5076)</f>
        <v>1</v>
      </c>
      <c r="P5076">
        <f>COUNTIF(Orders!$H:$H,UPPER(SUBSTITUTE(TRIM(C5076),"-","")))</f>
        <v>1</v>
      </c>
      <c r="R5076" t="str">
        <f t="shared" si="949"/>
        <v>Matched Order Reference</v>
      </c>
      <c r="S5076">
        <f t="shared" si="950"/>
        <v>1</v>
      </c>
      <c r="V5076" cm="1">
        <f t="array" ref="V5076">IF(E5076&lt;&gt;"CAPTURE",0,SUMPRODUCT((MDR_Rates!$A$2:$A$10=F5076)*(G5076&gt;MDR_Rates!$B$2:$B$10)*((MDR_Rates!$C$2:$C$10="")+(G5076&lt;=MDR_Rates!$C$2:$C$10))*MDR_Rates!$D$2:$D$10))</f>
        <v>1.9</v>
      </c>
      <c r="W5076">
        <f t="shared" si="951"/>
        <v>18.010000000000002</v>
      </c>
      <c r="X5076">
        <f t="shared" si="952"/>
        <v>3.24</v>
      </c>
      <c r="Y5076">
        <f t="shared" si="953"/>
        <v>0</v>
      </c>
      <c r="Z5076">
        <f t="shared" si="954"/>
        <v>0</v>
      </c>
      <c r="AG5076" t="str">
        <f t="shared" si="955"/>
        <v/>
      </c>
      <c r="AI5076" t="str">
        <f t="shared" si="956"/>
        <v/>
      </c>
      <c r="AJ5076" t="str">
        <f t="shared" si="957"/>
        <v/>
      </c>
      <c r="AK5076" t="str">
        <f t="shared" si="958"/>
        <v>ORD26004695</v>
      </c>
      <c r="AL5076">
        <f>IF(E5076&lt;&gt;"CAPTURE","",COUNTIF(Orders!$H:$H,AK5076))</f>
        <v>1</v>
      </c>
      <c r="AP5076" t="str">
        <f t="shared" si="959"/>
        <v>Matched to Order</v>
      </c>
      <c r="AQ5076">
        <f>IF(COUNTIF($A$2:A5076,A5076)=1,1,0)</f>
        <v>1</v>
      </c>
    </row>
    <row r="5077" spans="1:43" x14ac:dyDescent="0.3">
      <c r="A5077" t="s">
        <v>17678</v>
      </c>
      <c r="C5077" t="s">
        <v>9366</v>
      </c>
      <c r="D5077" s="1">
        <v>46292</v>
      </c>
      <c r="E5077" t="s">
        <v>11819</v>
      </c>
      <c r="F5077" t="s">
        <v>17</v>
      </c>
      <c r="G5077">
        <v>1398</v>
      </c>
      <c r="H5077">
        <v>25.16</v>
      </c>
      <c r="I5077">
        <v>4.53</v>
      </c>
      <c r="J5077">
        <v>1368.31</v>
      </c>
      <c r="K5077" s="1">
        <v>46294</v>
      </c>
      <c r="L5077" t="s">
        <v>17510</v>
      </c>
      <c r="M5077">
        <f t="shared" si="948"/>
        <v>1</v>
      </c>
      <c r="N5077">
        <f>COUNTIF(Orders!$A:$A,C5077)</f>
        <v>1</v>
      </c>
      <c r="P5077">
        <f>COUNTIF(Orders!$H:$H,UPPER(SUBSTITUTE(TRIM(C5077),"-","")))</f>
        <v>1</v>
      </c>
      <c r="R5077" t="str">
        <f t="shared" si="949"/>
        <v>Matched Order Reference</v>
      </c>
      <c r="S5077">
        <f t="shared" si="950"/>
        <v>1</v>
      </c>
      <c r="V5077" cm="1">
        <f t="array" ref="V5077">IF(E5077&lt;&gt;"CAPTURE",0,SUMPRODUCT((MDR_Rates!$A$2:$A$10=F5077)*(G5077&gt;MDR_Rates!$B$2:$B$10)*((MDR_Rates!$C$2:$C$10="")+(G5077&lt;=MDR_Rates!$C$2:$C$10))*MDR_Rates!$D$2:$D$10))</f>
        <v>1.8</v>
      </c>
      <c r="W5077">
        <f t="shared" si="951"/>
        <v>25.16</v>
      </c>
      <c r="X5077">
        <f t="shared" si="952"/>
        <v>4.53</v>
      </c>
      <c r="Y5077">
        <f t="shared" si="953"/>
        <v>0</v>
      </c>
      <c r="Z5077">
        <f t="shared" si="954"/>
        <v>0</v>
      </c>
      <c r="AG5077" t="str">
        <f t="shared" si="955"/>
        <v/>
      </c>
      <c r="AI5077" t="str">
        <f t="shared" si="956"/>
        <v/>
      </c>
      <c r="AJ5077" t="str">
        <f t="shared" si="957"/>
        <v/>
      </c>
      <c r="AK5077" t="str">
        <f t="shared" si="958"/>
        <v>ORD26004733</v>
      </c>
      <c r="AL5077">
        <f>IF(E5077&lt;&gt;"CAPTURE","",COUNTIF(Orders!$H:$H,AK5077))</f>
        <v>1</v>
      </c>
      <c r="AP5077" t="str">
        <f t="shared" si="959"/>
        <v>Matched to Order</v>
      </c>
      <c r="AQ5077">
        <f>IF(COUNTIF($A$2:A5077,A5077)=1,1,0)</f>
        <v>1</v>
      </c>
    </row>
    <row r="5078" spans="1:43" x14ac:dyDescent="0.3">
      <c r="A5078" t="s">
        <v>17679</v>
      </c>
      <c r="C5078" t="s">
        <v>9420</v>
      </c>
      <c r="D5078" s="1">
        <v>46292</v>
      </c>
      <c r="E5078" t="s">
        <v>11819</v>
      </c>
      <c r="F5078" t="s">
        <v>9</v>
      </c>
      <c r="G5078">
        <v>1799</v>
      </c>
      <c r="H5078">
        <v>0</v>
      </c>
      <c r="I5078">
        <v>0</v>
      </c>
      <c r="J5078">
        <v>1799</v>
      </c>
      <c r="K5078" s="1">
        <v>46294</v>
      </c>
      <c r="L5078" t="s">
        <v>17510</v>
      </c>
      <c r="M5078">
        <f t="shared" si="948"/>
        <v>1</v>
      </c>
      <c r="N5078">
        <f>COUNTIF(Orders!$A:$A,C5078)</f>
        <v>1</v>
      </c>
      <c r="P5078">
        <f>COUNTIF(Orders!$H:$H,UPPER(SUBSTITUTE(TRIM(C5078),"-","")))</f>
        <v>1</v>
      </c>
      <c r="R5078" t="str">
        <f t="shared" si="949"/>
        <v>Matched Order Reference</v>
      </c>
      <c r="S5078">
        <f t="shared" si="950"/>
        <v>1</v>
      </c>
      <c r="V5078" cm="1">
        <f t="array" ref="V5078">IF(E5078&lt;&gt;"CAPTURE",0,SUMPRODUCT((MDR_Rates!$A$2:$A$10=F5078)*(G5078&gt;MDR_Rates!$B$2:$B$10)*((MDR_Rates!$C$2:$C$10="")+(G5078&lt;=MDR_Rates!$C$2:$C$10))*MDR_Rates!$D$2:$D$10))</f>
        <v>0</v>
      </c>
      <c r="W5078">
        <f t="shared" si="951"/>
        <v>0</v>
      </c>
      <c r="X5078">
        <f t="shared" si="952"/>
        <v>0</v>
      </c>
      <c r="Y5078">
        <f t="shared" si="953"/>
        <v>0</v>
      </c>
      <c r="Z5078">
        <f t="shared" si="954"/>
        <v>0</v>
      </c>
      <c r="AG5078" t="str">
        <f t="shared" si="955"/>
        <v/>
      </c>
      <c r="AI5078" t="str">
        <f t="shared" si="956"/>
        <v/>
      </c>
      <c r="AJ5078" t="str">
        <f t="shared" si="957"/>
        <v/>
      </c>
      <c r="AK5078" t="str">
        <f t="shared" si="958"/>
        <v>ORD26004761</v>
      </c>
      <c r="AL5078">
        <f>IF(E5078&lt;&gt;"CAPTURE","",COUNTIF(Orders!$H:$H,AK5078))</f>
        <v>1</v>
      </c>
      <c r="AP5078" t="str">
        <f t="shared" si="959"/>
        <v>Matched to Order</v>
      </c>
      <c r="AQ5078">
        <f>IF(COUNTIF($A$2:A5078,A5078)=1,1,0)</f>
        <v>1</v>
      </c>
    </row>
    <row r="5079" spans="1:43" x14ac:dyDescent="0.3">
      <c r="A5079" t="s">
        <v>17680</v>
      </c>
      <c r="C5079" t="s">
        <v>9497</v>
      </c>
      <c r="D5079" s="1">
        <v>46292</v>
      </c>
      <c r="E5079" t="s">
        <v>11819</v>
      </c>
      <c r="F5079" t="s">
        <v>33</v>
      </c>
      <c r="G5079">
        <v>8498</v>
      </c>
      <c r="H5079">
        <v>101.98</v>
      </c>
      <c r="I5079">
        <v>18.36</v>
      </c>
      <c r="J5079">
        <v>8377.66</v>
      </c>
      <c r="K5079" s="1">
        <v>46294</v>
      </c>
      <c r="L5079" t="s">
        <v>17510</v>
      </c>
      <c r="M5079">
        <f t="shared" si="948"/>
        <v>1</v>
      </c>
      <c r="N5079">
        <f>COUNTIF(Orders!$A:$A,C5079)</f>
        <v>1</v>
      </c>
      <c r="P5079">
        <f>COUNTIF(Orders!$H:$H,UPPER(SUBSTITUTE(TRIM(C5079),"-","")))</f>
        <v>1</v>
      </c>
      <c r="R5079" t="str">
        <f t="shared" si="949"/>
        <v>Matched Order Reference</v>
      </c>
      <c r="S5079">
        <f t="shared" si="950"/>
        <v>1</v>
      </c>
      <c r="V5079" cm="1">
        <f t="array" ref="V5079">IF(E5079&lt;&gt;"CAPTURE",0,SUMPRODUCT((MDR_Rates!$A$2:$A$10=F5079)*(G5079&gt;MDR_Rates!$B$2:$B$10)*((MDR_Rates!$C$2:$C$10="")+(G5079&lt;=MDR_Rates!$C$2:$C$10))*MDR_Rates!$D$2:$D$10))</f>
        <v>1.2</v>
      </c>
      <c r="W5079">
        <f t="shared" si="951"/>
        <v>101.98</v>
      </c>
      <c r="X5079">
        <f t="shared" si="952"/>
        <v>18.36</v>
      </c>
      <c r="Y5079">
        <f t="shared" si="953"/>
        <v>0</v>
      </c>
      <c r="Z5079">
        <f t="shared" si="954"/>
        <v>0</v>
      </c>
      <c r="AG5079" t="str">
        <f t="shared" si="955"/>
        <v/>
      </c>
      <c r="AI5079" t="str">
        <f t="shared" si="956"/>
        <v/>
      </c>
      <c r="AJ5079" t="str">
        <f t="shared" si="957"/>
        <v/>
      </c>
      <c r="AK5079" t="str">
        <f t="shared" si="958"/>
        <v>ORD26004801</v>
      </c>
      <c r="AL5079">
        <f>IF(E5079&lt;&gt;"CAPTURE","",COUNTIF(Orders!$H:$H,AK5079))</f>
        <v>1</v>
      </c>
      <c r="AP5079" t="str">
        <f t="shared" si="959"/>
        <v>Matched to Order</v>
      </c>
      <c r="AQ5079">
        <f>IF(COUNTIF($A$2:A5079,A5079)=1,1,0)</f>
        <v>1</v>
      </c>
    </row>
    <row r="5080" spans="1:43" x14ac:dyDescent="0.3">
      <c r="A5080" t="s">
        <v>17681</v>
      </c>
      <c r="C5080" t="s">
        <v>9510</v>
      </c>
      <c r="D5080" s="1">
        <v>46292</v>
      </c>
      <c r="E5080" t="s">
        <v>11819</v>
      </c>
      <c r="F5080" t="s">
        <v>9</v>
      </c>
      <c r="G5080">
        <v>5298</v>
      </c>
      <c r="H5080">
        <v>15.89</v>
      </c>
      <c r="I5080">
        <v>2.86</v>
      </c>
      <c r="J5080">
        <v>5279.25</v>
      </c>
      <c r="K5080" s="1">
        <v>46294</v>
      </c>
      <c r="L5080" t="s">
        <v>17510</v>
      </c>
      <c r="M5080">
        <f t="shared" si="948"/>
        <v>1</v>
      </c>
      <c r="N5080">
        <f>COUNTIF(Orders!$A:$A,C5080)</f>
        <v>1</v>
      </c>
      <c r="P5080">
        <f>COUNTIF(Orders!$H:$H,UPPER(SUBSTITUTE(TRIM(C5080),"-","")))</f>
        <v>1</v>
      </c>
      <c r="R5080" t="str">
        <f t="shared" si="949"/>
        <v>Matched Order Reference</v>
      </c>
      <c r="S5080">
        <f t="shared" si="950"/>
        <v>1</v>
      </c>
      <c r="V5080" cm="1">
        <f t="array" ref="V5080">IF(E5080&lt;&gt;"CAPTURE",0,SUMPRODUCT((MDR_Rates!$A$2:$A$10=F5080)*(G5080&gt;MDR_Rates!$B$2:$B$10)*((MDR_Rates!$C$2:$C$10="")+(G5080&lt;=MDR_Rates!$C$2:$C$10))*MDR_Rates!$D$2:$D$10))</f>
        <v>0.3</v>
      </c>
      <c r="W5080">
        <f t="shared" si="951"/>
        <v>15.89</v>
      </c>
      <c r="X5080">
        <f t="shared" si="952"/>
        <v>2.86</v>
      </c>
      <c r="Y5080">
        <f t="shared" si="953"/>
        <v>0</v>
      </c>
      <c r="Z5080">
        <f t="shared" si="954"/>
        <v>0</v>
      </c>
      <c r="AG5080" t="str">
        <f t="shared" si="955"/>
        <v/>
      </c>
      <c r="AI5080" t="str">
        <f t="shared" si="956"/>
        <v/>
      </c>
      <c r="AJ5080" t="str">
        <f t="shared" si="957"/>
        <v/>
      </c>
      <c r="AK5080" t="str">
        <f t="shared" si="958"/>
        <v>ORD26004808</v>
      </c>
      <c r="AL5080">
        <f>IF(E5080&lt;&gt;"CAPTURE","",COUNTIF(Orders!$H:$H,AK5080))</f>
        <v>1</v>
      </c>
      <c r="AP5080" t="str">
        <f t="shared" si="959"/>
        <v>Matched to Order</v>
      </c>
      <c r="AQ5080">
        <f>IF(COUNTIF($A$2:A5080,A5080)=1,1,0)</f>
        <v>1</v>
      </c>
    </row>
    <row r="5081" spans="1:43" x14ac:dyDescent="0.3">
      <c r="A5081" t="s">
        <v>17682</v>
      </c>
      <c r="C5081" t="s">
        <v>9522</v>
      </c>
      <c r="D5081" s="1">
        <v>46292</v>
      </c>
      <c r="E5081" t="s">
        <v>11819</v>
      </c>
      <c r="F5081" t="s">
        <v>9</v>
      </c>
      <c r="G5081">
        <v>1299</v>
      </c>
      <c r="H5081">
        <v>0</v>
      </c>
      <c r="I5081">
        <v>0</v>
      </c>
      <c r="J5081">
        <v>1299</v>
      </c>
      <c r="K5081" s="1">
        <v>46294</v>
      </c>
      <c r="L5081" t="s">
        <v>17510</v>
      </c>
      <c r="M5081">
        <f t="shared" si="948"/>
        <v>1</v>
      </c>
      <c r="N5081">
        <f>COUNTIF(Orders!$A:$A,C5081)</f>
        <v>1</v>
      </c>
      <c r="P5081">
        <f>COUNTIF(Orders!$H:$H,UPPER(SUBSTITUTE(TRIM(C5081),"-","")))</f>
        <v>1</v>
      </c>
      <c r="R5081" t="str">
        <f t="shared" si="949"/>
        <v>Matched Order Reference</v>
      </c>
      <c r="S5081">
        <f t="shared" si="950"/>
        <v>1</v>
      </c>
      <c r="V5081" cm="1">
        <f t="array" ref="V5081">IF(E5081&lt;&gt;"CAPTURE",0,SUMPRODUCT((MDR_Rates!$A$2:$A$10=F5081)*(G5081&gt;MDR_Rates!$B$2:$B$10)*((MDR_Rates!$C$2:$C$10="")+(G5081&lt;=MDR_Rates!$C$2:$C$10))*MDR_Rates!$D$2:$D$10))</f>
        <v>0</v>
      </c>
      <c r="W5081">
        <f t="shared" si="951"/>
        <v>0</v>
      </c>
      <c r="X5081">
        <f t="shared" si="952"/>
        <v>0</v>
      </c>
      <c r="Y5081">
        <f t="shared" si="953"/>
        <v>0</v>
      </c>
      <c r="Z5081">
        <f t="shared" si="954"/>
        <v>0</v>
      </c>
      <c r="AG5081" t="str">
        <f t="shared" si="955"/>
        <v/>
      </c>
      <c r="AI5081" t="str">
        <f t="shared" si="956"/>
        <v/>
      </c>
      <c r="AJ5081" t="str">
        <f t="shared" si="957"/>
        <v/>
      </c>
      <c r="AK5081" t="str">
        <f t="shared" si="958"/>
        <v>ORD26004814</v>
      </c>
      <c r="AL5081">
        <f>IF(E5081&lt;&gt;"CAPTURE","",COUNTIF(Orders!$H:$H,AK5081))</f>
        <v>1</v>
      </c>
      <c r="AP5081" t="str">
        <f t="shared" si="959"/>
        <v>Matched to Order</v>
      </c>
      <c r="AQ5081">
        <f>IF(COUNTIF($A$2:A5081,A5081)=1,1,0)</f>
        <v>1</v>
      </c>
    </row>
    <row r="5082" spans="1:43" x14ac:dyDescent="0.3">
      <c r="A5082" t="s">
        <v>17683</v>
      </c>
      <c r="C5082" t="s">
        <v>9530</v>
      </c>
      <c r="D5082" s="1">
        <v>46292</v>
      </c>
      <c r="E5082" t="s">
        <v>11819</v>
      </c>
      <c r="F5082" t="s">
        <v>17</v>
      </c>
      <c r="G5082">
        <v>2798</v>
      </c>
      <c r="H5082">
        <v>44.77</v>
      </c>
      <c r="I5082">
        <v>8.06</v>
      </c>
      <c r="J5082">
        <v>2745.17</v>
      </c>
      <c r="K5082" s="1">
        <v>46294</v>
      </c>
      <c r="L5082" t="s">
        <v>17510</v>
      </c>
      <c r="M5082">
        <f t="shared" si="948"/>
        <v>1</v>
      </c>
      <c r="N5082">
        <f>COUNTIF(Orders!$A:$A,C5082)</f>
        <v>1</v>
      </c>
      <c r="P5082">
        <f>COUNTIF(Orders!$H:$H,UPPER(SUBSTITUTE(TRIM(C5082),"-","")))</f>
        <v>1</v>
      </c>
      <c r="R5082" t="str">
        <f t="shared" si="949"/>
        <v>Matched Order Reference</v>
      </c>
      <c r="S5082">
        <f t="shared" si="950"/>
        <v>1</v>
      </c>
      <c r="V5082" cm="1">
        <f t="array" ref="V5082">IF(E5082&lt;&gt;"CAPTURE",0,SUMPRODUCT((MDR_Rates!$A$2:$A$10=F5082)*(G5082&gt;MDR_Rates!$B$2:$B$10)*((MDR_Rates!$C$2:$C$10="")+(G5082&lt;=MDR_Rates!$C$2:$C$10))*MDR_Rates!$D$2:$D$10))</f>
        <v>1.6</v>
      </c>
      <c r="W5082">
        <f t="shared" si="951"/>
        <v>44.77</v>
      </c>
      <c r="X5082">
        <f t="shared" si="952"/>
        <v>8.06</v>
      </c>
      <c r="Y5082">
        <f t="shared" si="953"/>
        <v>0</v>
      </c>
      <c r="Z5082">
        <f t="shared" si="954"/>
        <v>0</v>
      </c>
      <c r="AG5082" t="str">
        <f t="shared" si="955"/>
        <v/>
      </c>
      <c r="AI5082" t="str">
        <f t="shared" si="956"/>
        <v/>
      </c>
      <c r="AJ5082" t="str">
        <f t="shared" si="957"/>
        <v/>
      </c>
      <c r="AK5082" t="str">
        <f t="shared" si="958"/>
        <v>ORD26004818</v>
      </c>
      <c r="AL5082">
        <f>IF(E5082&lt;&gt;"CAPTURE","",COUNTIF(Orders!$H:$H,AK5082))</f>
        <v>1</v>
      </c>
      <c r="AP5082" t="str">
        <f t="shared" si="959"/>
        <v>Matched to Order</v>
      </c>
      <c r="AQ5082">
        <f>IF(COUNTIF($A$2:A5082,A5082)=1,1,0)</f>
        <v>1</v>
      </c>
    </row>
    <row r="5083" spans="1:43" x14ac:dyDescent="0.3">
      <c r="A5083" t="s">
        <v>17684</v>
      </c>
      <c r="C5083" t="s">
        <v>9553</v>
      </c>
      <c r="D5083" s="1">
        <v>46292</v>
      </c>
      <c r="E5083" t="s">
        <v>11819</v>
      </c>
      <c r="F5083" t="s">
        <v>17</v>
      </c>
      <c r="G5083">
        <v>848</v>
      </c>
      <c r="H5083">
        <v>15.26</v>
      </c>
      <c r="I5083">
        <v>2.75</v>
      </c>
      <c r="J5083">
        <v>829.99</v>
      </c>
      <c r="K5083" s="1">
        <v>46294</v>
      </c>
      <c r="L5083" t="s">
        <v>17510</v>
      </c>
      <c r="M5083">
        <f t="shared" si="948"/>
        <v>1</v>
      </c>
      <c r="N5083">
        <f>COUNTIF(Orders!$A:$A,C5083)</f>
        <v>1</v>
      </c>
      <c r="P5083">
        <f>COUNTIF(Orders!$H:$H,UPPER(SUBSTITUTE(TRIM(C5083),"-","")))</f>
        <v>1</v>
      </c>
      <c r="R5083" t="str">
        <f t="shared" si="949"/>
        <v>Matched Order Reference</v>
      </c>
      <c r="S5083">
        <f t="shared" si="950"/>
        <v>1</v>
      </c>
      <c r="V5083" cm="1">
        <f t="array" ref="V5083">IF(E5083&lt;&gt;"CAPTURE",0,SUMPRODUCT((MDR_Rates!$A$2:$A$10=F5083)*(G5083&gt;MDR_Rates!$B$2:$B$10)*((MDR_Rates!$C$2:$C$10="")+(G5083&lt;=MDR_Rates!$C$2:$C$10))*MDR_Rates!$D$2:$D$10))</f>
        <v>1.8</v>
      </c>
      <c r="W5083">
        <f t="shared" si="951"/>
        <v>15.26</v>
      </c>
      <c r="X5083">
        <f t="shared" si="952"/>
        <v>2.75</v>
      </c>
      <c r="Y5083">
        <f t="shared" si="953"/>
        <v>0</v>
      </c>
      <c r="Z5083">
        <f t="shared" si="954"/>
        <v>0</v>
      </c>
      <c r="AG5083" t="str">
        <f t="shared" si="955"/>
        <v/>
      </c>
      <c r="AI5083" t="str">
        <f t="shared" si="956"/>
        <v/>
      </c>
      <c r="AJ5083" t="str">
        <f t="shared" si="957"/>
        <v/>
      </c>
      <c r="AK5083" t="str">
        <f t="shared" si="958"/>
        <v>ORD26004830</v>
      </c>
      <c r="AL5083">
        <f>IF(E5083&lt;&gt;"CAPTURE","",COUNTIF(Orders!$H:$H,AK5083))</f>
        <v>1</v>
      </c>
      <c r="AP5083" t="str">
        <f t="shared" si="959"/>
        <v>Matched to Order</v>
      </c>
      <c r="AQ5083">
        <f>IF(COUNTIF($A$2:A5083,A5083)=1,1,0)</f>
        <v>1</v>
      </c>
    </row>
    <row r="5084" spans="1:43" x14ac:dyDescent="0.3">
      <c r="A5084" t="s">
        <v>17685</v>
      </c>
      <c r="C5084" t="s">
        <v>9819</v>
      </c>
      <c r="D5084" s="1">
        <v>46292</v>
      </c>
      <c r="E5084" t="s">
        <v>11819</v>
      </c>
      <c r="F5084" t="s">
        <v>9</v>
      </c>
      <c r="G5084">
        <v>299</v>
      </c>
      <c r="H5084">
        <v>0</v>
      </c>
      <c r="I5084">
        <v>0</v>
      </c>
      <c r="J5084">
        <v>299</v>
      </c>
      <c r="K5084" s="1">
        <v>46294</v>
      </c>
      <c r="L5084" t="s">
        <v>17510</v>
      </c>
      <c r="M5084">
        <f t="shared" si="948"/>
        <v>1</v>
      </c>
      <c r="N5084">
        <f>COUNTIF(Orders!$A:$A,C5084)</f>
        <v>1</v>
      </c>
      <c r="P5084">
        <f>COUNTIF(Orders!$H:$H,UPPER(SUBSTITUTE(TRIM(C5084),"-","")))</f>
        <v>1</v>
      </c>
      <c r="R5084" t="str">
        <f t="shared" si="949"/>
        <v>Matched Order Reference</v>
      </c>
      <c r="S5084">
        <f t="shared" si="950"/>
        <v>1</v>
      </c>
      <c r="V5084" cm="1">
        <f t="array" ref="V5084">IF(E5084&lt;&gt;"CAPTURE",0,SUMPRODUCT((MDR_Rates!$A$2:$A$10=F5084)*(G5084&gt;MDR_Rates!$B$2:$B$10)*((MDR_Rates!$C$2:$C$10="")+(G5084&lt;=MDR_Rates!$C$2:$C$10))*MDR_Rates!$D$2:$D$10))</f>
        <v>0</v>
      </c>
      <c r="W5084">
        <f t="shared" si="951"/>
        <v>0</v>
      </c>
      <c r="X5084">
        <f t="shared" si="952"/>
        <v>0</v>
      </c>
      <c r="Y5084">
        <f t="shared" si="953"/>
        <v>0</v>
      </c>
      <c r="Z5084">
        <f t="shared" si="954"/>
        <v>0</v>
      </c>
      <c r="AG5084" t="str">
        <f t="shared" si="955"/>
        <v/>
      </c>
      <c r="AI5084" t="str">
        <f t="shared" si="956"/>
        <v/>
      </c>
      <c r="AJ5084" t="str">
        <f t="shared" si="957"/>
        <v/>
      </c>
      <c r="AK5084" t="str">
        <f t="shared" si="958"/>
        <v>ORD26004968</v>
      </c>
      <c r="AL5084">
        <f>IF(E5084&lt;&gt;"CAPTURE","",COUNTIF(Orders!$H:$H,AK5084))</f>
        <v>1</v>
      </c>
      <c r="AP5084" t="str">
        <f t="shared" si="959"/>
        <v>Matched to Order</v>
      </c>
      <c r="AQ5084">
        <f>IF(COUNTIF($A$2:A5084,A5084)=1,1,0)</f>
        <v>1</v>
      </c>
    </row>
    <row r="5085" spans="1:43" x14ac:dyDescent="0.3">
      <c r="A5085" t="s">
        <v>17686</v>
      </c>
      <c r="C5085" t="s">
        <v>9867</v>
      </c>
      <c r="D5085" s="1">
        <v>46292</v>
      </c>
      <c r="E5085" t="s">
        <v>11819</v>
      </c>
      <c r="F5085" t="s">
        <v>9</v>
      </c>
      <c r="G5085">
        <v>1648</v>
      </c>
      <c r="H5085">
        <v>0</v>
      </c>
      <c r="I5085">
        <v>0</v>
      </c>
      <c r="J5085">
        <v>1648</v>
      </c>
      <c r="K5085" s="1">
        <v>46294</v>
      </c>
      <c r="L5085" t="s">
        <v>17510</v>
      </c>
      <c r="M5085">
        <f t="shared" si="948"/>
        <v>1</v>
      </c>
      <c r="N5085">
        <f>COUNTIF(Orders!$A:$A,C5085)</f>
        <v>1</v>
      </c>
      <c r="P5085">
        <f>COUNTIF(Orders!$H:$H,UPPER(SUBSTITUTE(TRIM(C5085),"-","")))</f>
        <v>1</v>
      </c>
      <c r="R5085" t="str">
        <f t="shared" si="949"/>
        <v>Matched Order Reference</v>
      </c>
      <c r="S5085">
        <f t="shared" si="950"/>
        <v>1</v>
      </c>
      <c r="V5085" cm="1">
        <f t="array" ref="V5085">IF(E5085&lt;&gt;"CAPTURE",0,SUMPRODUCT((MDR_Rates!$A$2:$A$10=F5085)*(G5085&gt;MDR_Rates!$B$2:$B$10)*((MDR_Rates!$C$2:$C$10="")+(G5085&lt;=MDR_Rates!$C$2:$C$10))*MDR_Rates!$D$2:$D$10))</f>
        <v>0</v>
      </c>
      <c r="W5085">
        <f t="shared" si="951"/>
        <v>0</v>
      </c>
      <c r="X5085">
        <f t="shared" si="952"/>
        <v>0</v>
      </c>
      <c r="Y5085">
        <f t="shared" si="953"/>
        <v>0</v>
      </c>
      <c r="Z5085">
        <f t="shared" si="954"/>
        <v>0</v>
      </c>
      <c r="AG5085" t="str">
        <f t="shared" si="955"/>
        <v/>
      </c>
      <c r="AI5085" t="str">
        <f t="shared" si="956"/>
        <v/>
      </c>
      <c r="AJ5085" t="str">
        <f t="shared" si="957"/>
        <v/>
      </c>
      <c r="AK5085" t="str">
        <f t="shared" si="958"/>
        <v>ORD26004992</v>
      </c>
      <c r="AL5085">
        <f>IF(E5085&lt;&gt;"CAPTURE","",COUNTIF(Orders!$H:$H,AK5085))</f>
        <v>1</v>
      </c>
      <c r="AP5085" t="str">
        <f t="shared" si="959"/>
        <v>Matched to Order</v>
      </c>
      <c r="AQ5085">
        <f>IF(COUNTIF($A$2:A5085,A5085)=1,1,0)</f>
        <v>1</v>
      </c>
    </row>
    <row r="5086" spans="1:43" x14ac:dyDescent="0.3">
      <c r="A5086" t="s">
        <v>17687</v>
      </c>
      <c r="C5086" t="s">
        <v>9875</v>
      </c>
      <c r="D5086" s="1">
        <v>46292</v>
      </c>
      <c r="E5086" t="s">
        <v>11819</v>
      </c>
      <c r="F5086" t="s">
        <v>33</v>
      </c>
      <c r="G5086">
        <v>7999</v>
      </c>
      <c r="H5086">
        <v>95.99</v>
      </c>
      <c r="I5086">
        <v>17.28</v>
      </c>
      <c r="J5086">
        <v>7885.73</v>
      </c>
      <c r="K5086" s="1">
        <v>46294</v>
      </c>
      <c r="L5086" t="s">
        <v>17510</v>
      </c>
      <c r="M5086">
        <f t="shared" si="948"/>
        <v>1</v>
      </c>
      <c r="N5086">
        <f>COUNTIF(Orders!$A:$A,C5086)</f>
        <v>1</v>
      </c>
      <c r="P5086">
        <f>COUNTIF(Orders!$H:$H,UPPER(SUBSTITUTE(TRIM(C5086),"-","")))</f>
        <v>1</v>
      </c>
      <c r="R5086" t="str">
        <f t="shared" si="949"/>
        <v>Matched Order Reference</v>
      </c>
      <c r="S5086">
        <f t="shared" si="950"/>
        <v>1</v>
      </c>
      <c r="V5086" cm="1">
        <f t="array" ref="V5086">IF(E5086&lt;&gt;"CAPTURE",0,SUMPRODUCT((MDR_Rates!$A$2:$A$10=F5086)*(G5086&gt;MDR_Rates!$B$2:$B$10)*((MDR_Rates!$C$2:$C$10="")+(G5086&lt;=MDR_Rates!$C$2:$C$10))*MDR_Rates!$D$2:$D$10))</f>
        <v>1.2</v>
      </c>
      <c r="W5086">
        <f t="shared" si="951"/>
        <v>95.99</v>
      </c>
      <c r="X5086">
        <f t="shared" si="952"/>
        <v>17.28</v>
      </c>
      <c r="Y5086">
        <f t="shared" si="953"/>
        <v>0</v>
      </c>
      <c r="Z5086">
        <f t="shared" si="954"/>
        <v>0</v>
      </c>
      <c r="AG5086" t="str">
        <f t="shared" si="955"/>
        <v/>
      </c>
      <c r="AI5086" t="str">
        <f t="shared" si="956"/>
        <v/>
      </c>
      <c r="AJ5086" t="str">
        <f t="shared" si="957"/>
        <v/>
      </c>
      <c r="AK5086" t="str">
        <f t="shared" si="958"/>
        <v>ORD26004996</v>
      </c>
      <c r="AL5086">
        <f>IF(E5086&lt;&gt;"CAPTURE","",COUNTIF(Orders!$H:$H,AK5086))</f>
        <v>1</v>
      </c>
      <c r="AP5086" t="str">
        <f t="shared" si="959"/>
        <v>Matched to Order</v>
      </c>
      <c r="AQ5086">
        <f>IF(COUNTIF($A$2:A5086,A5086)=1,1,0)</f>
        <v>1</v>
      </c>
    </row>
    <row r="5087" spans="1:43" x14ac:dyDescent="0.3">
      <c r="A5087" t="s">
        <v>17688</v>
      </c>
      <c r="C5087" t="s">
        <v>9934</v>
      </c>
      <c r="D5087" s="1">
        <v>46292</v>
      </c>
      <c r="E5087" t="s">
        <v>11819</v>
      </c>
      <c r="F5087" t="s">
        <v>9</v>
      </c>
      <c r="G5087">
        <v>3598</v>
      </c>
      <c r="H5087">
        <v>10.79</v>
      </c>
      <c r="I5087">
        <v>1.94</v>
      </c>
      <c r="J5087">
        <v>3585.27</v>
      </c>
      <c r="K5087" s="1">
        <v>46294</v>
      </c>
      <c r="L5087" t="s">
        <v>17510</v>
      </c>
      <c r="M5087">
        <f t="shared" si="948"/>
        <v>1</v>
      </c>
      <c r="N5087">
        <f>COUNTIF(Orders!$A:$A,C5087)</f>
        <v>1</v>
      </c>
      <c r="P5087">
        <f>COUNTIF(Orders!$H:$H,UPPER(SUBSTITUTE(TRIM(C5087),"-","")))</f>
        <v>1</v>
      </c>
      <c r="R5087" t="str">
        <f t="shared" si="949"/>
        <v>Matched Order Reference</v>
      </c>
      <c r="S5087">
        <f t="shared" si="950"/>
        <v>1</v>
      </c>
      <c r="V5087" cm="1">
        <f t="array" ref="V5087">IF(E5087&lt;&gt;"CAPTURE",0,SUMPRODUCT((MDR_Rates!$A$2:$A$10=F5087)*(G5087&gt;MDR_Rates!$B$2:$B$10)*((MDR_Rates!$C$2:$C$10="")+(G5087&lt;=MDR_Rates!$C$2:$C$10))*MDR_Rates!$D$2:$D$10))</f>
        <v>0.3</v>
      </c>
      <c r="W5087">
        <f t="shared" si="951"/>
        <v>10.79</v>
      </c>
      <c r="X5087">
        <f t="shared" si="952"/>
        <v>1.94</v>
      </c>
      <c r="Y5087">
        <f t="shared" si="953"/>
        <v>0</v>
      </c>
      <c r="Z5087">
        <f t="shared" si="954"/>
        <v>0</v>
      </c>
      <c r="AG5087" t="str">
        <f t="shared" si="955"/>
        <v/>
      </c>
      <c r="AI5087" t="str">
        <f t="shared" si="956"/>
        <v/>
      </c>
      <c r="AJ5087" t="str">
        <f t="shared" si="957"/>
        <v/>
      </c>
      <c r="AK5087" t="str">
        <f t="shared" si="958"/>
        <v>ORD26005027</v>
      </c>
      <c r="AL5087">
        <f>IF(E5087&lt;&gt;"CAPTURE","",COUNTIF(Orders!$H:$H,AK5087))</f>
        <v>1</v>
      </c>
      <c r="AP5087" t="str">
        <f t="shared" si="959"/>
        <v>Matched to Order</v>
      </c>
      <c r="AQ5087">
        <f>IF(COUNTIF($A$2:A5087,A5087)=1,1,0)</f>
        <v>1</v>
      </c>
    </row>
    <row r="5088" spans="1:43" x14ac:dyDescent="0.3">
      <c r="A5088" t="s">
        <v>17689</v>
      </c>
      <c r="C5088" t="s">
        <v>9945</v>
      </c>
      <c r="D5088" s="1">
        <v>46292</v>
      </c>
      <c r="E5088" t="s">
        <v>11819</v>
      </c>
      <c r="F5088" t="s">
        <v>44</v>
      </c>
      <c r="G5088">
        <v>1499</v>
      </c>
      <c r="H5088">
        <v>28.48</v>
      </c>
      <c r="I5088">
        <v>5.13</v>
      </c>
      <c r="J5088">
        <v>1465.39</v>
      </c>
      <c r="K5088" s="1">
        <v>46294</v>
      </c>
      <c r="L5088" t="s">
        <v>17510</v>
      </c>
      <c r="M5088">
        <f t="shared" si="948"/>
        <v>1</v>
      </c>
      <c r="N5088">
        <f>COUNTIF(Orders!$A:$A,C5088)</f>
        <v>1</v>
      </c>
      <c r="P5088">
        <f>COUNTIF(Orders!$H:$H,UPPER(SUBSTITUTE(TRIM(C5088),"-","")))</f>
        <v>1</v>
      </c>
      <c r="R5088" t="str">
        <f t="shared" si="949"/>
        <v>Matched Order Reference</v>
      </c>
      <c r="S5088">
        <f t="shared" si="950"/>
        <v>1</v>
      </c>
      <c r="V5088" cm="1">
        <f t="array" ref="V5088">IF(E5088&lt;&gt;"CAPTURE",0,SUMPRODUCT((MDR_Rates!$A$2:$A$10=F5088)*(G5088&gt;MDR_Rates!$B$2:$B$10)*((MDR_Rates!$C$2:$C$10="")+(G5088&lt;=MDR_Rates!$C$2:$C$10))*MDR_Rates!$D$2:$D$10))</f>
        <v>1.9</v>
      </c>
      <c r="W5088">
        <f t="shared" si="951"/>
        <v>28.48</v>
      </c>
      <c r="X5088">
        <f t="shared" si="952"/>
        <v>5.13</v>
      </c>
      <c r="Y5088">
        <f t="shared" si="953"/>
        <v>0</v>
      </c>
      <c r="Z5088">
        <f t="shared" si="954"/>
        <v>0</v>
      </c>
      <c r="AG5088" t="str">
        <f t="shared" si="955"/>
        <v/>
      </c>
      <c r="AI5088" t="str">
        <f t="shared" si="956"/>
        <v/>
      </c>
      <c r="AJ5088" t="str">
        <f t="shared" si="957"/>
        <v/>
      </c>
      <c r="AK5088" t="str">
        <f t="shared" si="958"/>
        <v>ORD26005033</v>
      </c>
      <c r="AL5088">
        <f>IF(E5088&lt;&gt;"CAPTURE","",COUNTIF(Orders!$H:$H,AK5088))</f>
        <v>1</v>
      </c>
      <c r="AP5088" t="str">
        <f t="shared" si="959"/>
        <v>Matched to Order</v>
      </c>
      <c r="AQ5088">
        <f>IF(COUNTIF($A$2:A5088,A5088)=1,1,0)</f>
        <v>1</v>
      </c>
    </row>
    <row r="5089" spans="1:43" x14ac:dyDescent="0.3">
      <c r="A5089" t="s">
        <v>17690</v>
      </c>
      <c r="C5089" t="s">
        <v>17691</v>
      </c>
      <c r="D5089" s="1">
        <v>46292</v>
      </c>
      <c r="E5089" t="s">
        <v>11819</v>
      </c>
      <c r="F5089" t="s">
        <v>9</v>
      </c>
      <c r="G5089">
        <v>4498</v>
      </c>
      <c r="H5089">
        <v>13.49</v>
      </c>
      <c r="I5089">
        <v>2.4300000000000002</v>
      </c>
      <c r="J5089">
        <v>4482.08</v>
      </c>
      <c r="K5089" s="1">
        <v>46294</v>
      </c>
      <c r="L5089" t="s">
        <v>17510</v>
      </c>
      <c r="M5089">
        <f t="shared" si="948"/>
        <v>1</v>
      </c>
      <c r="N5089">
        <f>COUNTIF(Orders!$A:$A,C5089)</f>
        <v>0</v>
      </c>
      <c r="P5089">
        <f>COUNTIF(Orders!$H:$H,UPPER(SUBSTITUTE(TRIM(C5089),"-","")))</f>
        <v>1</v>
      </c>
      <c r="R5089" t="str">
        <f t="shared" si="949"/>
        <v>Matched Order Reference</v>
      </c>
      <c r="S5089">
        <f t="shared" si="950"/>
        <v>1</v>
      </c>
      <c r="V5089" cm="1">
        <f t="array" ref="V5089">IF(E5089&lt;&gt;"CAPTURE",0,SUMPRODUCT((MDR_Rates!$A$2:$A$10=F5089)*(G5089&gt;MDR_Rates!$B$2:$B$10)*((MDR_Rates!$C$2:$C$10="")+(G5089&lt;=MDR_Rates!$C$2:$C$10))*MDR_Rates!$D$2:$D$10))</f>
        <v>0.3</v>
      </c>
      <c r="W5089">
        <f t="shared" si="951"/>
        <v>13.49</v>
      </c>
      <c r="X5089">
        <f t="shared" si="952"/>
        <v>2.4300000000000002</v>
      </c>
      <c r="Y5089">
        <f t="shared" si="953"/>
        <v>0</v>
      </c>
      <c r="Z5089">
        <f t="shared" si="954"/>
        <v>0</v>
      </c>
      <c r="AG5089" t="str">
        <f t="shared" si="955"/>
        <v/>
      </c>
      <c r="AI5089" t="str">
        <f t="shared" si="956"/>
        <v/>
      </c>
      <c r="AJ5089" t="str">
        <f t="shared" si="957"/>
        <v/>
      </c>
      <c r="AK5089" t="str">
        <f t="shared" si="958"/>
        <v>ORD26005076</v>
      </c>
      <c r="AL5089">
        <f>IF(E5089&lt;&gt;"CAPTURE","",COUNTIF(Orders!$H:$H,AK5089))</f>
        <v>1</v>
      </c>
      <c r="AP5089" t="str">
        <f t="shared" si="959"/>
        <v>Matched to Order</v>
      </c>
      <c r="AQ5089">
        <f>IF(COUNTIF($A$2:A5089,A5089)=1,1,0)</f>
        <v>1</v>
      </c>
    </row>
    <row r="5090" spans="1:43" x14ac:dyDescent="0.3">
      <c r="A5090" t="s">
        <v>17692</v>
      </c>
      <c r="C5090" t="s">
        <v>10051</v>
      </c>
      <c r="D5090" s="1">
        <v>46292</v>
      </c>
      <c r="E5090" t="s">
        <v>11819</v>
      </c>
      <c r="F5090" t="s">
        <v>9</v>
      </c>
      <c r="G5090">
        <v>349</v>
      </c>
      <c r="H5090">
        <v>0</v>
      </c>
      <c r="I5090">
        <v>0</v>
      </c>
      <c r="J5090">
        <v>349</v>
      </c>
      <c r="K5090" s="1">
        <v>46294</v>
      </c>
      <c r="L5090" t="s">
        <v>17510</v>
      </c>
      <c r="M5090">
        <f t="shared" si="948"/>
        <v>1</v>
      </c>
      <c r="N5090">
        <f>COUNTIF(Orders!$A:$A,C5090)</f>
        <v>1</v>
      </c>
      <c r="P5090">
        <f>COUNTIF(Orders!$H:$H,UPPER(SUBSTITUTE(TRIM(C5090),"-","")))</f>
        <v>1</v>
      </c>
      <c r="R5090" t="str">
        <f t="shared" si="949"/>
        <v>Matched Order Reference</v>
      </c>
      <c r="S5090">
        <f t="shared" si="950"/>
        <v>1</v>
      </c>
      <c r="V5090" cm="1">
        <f t="array" ref="V5090">IF(E5090&lt;&gt;"CAPTURE",0,SUMPRODUCT((MDR_Rates!$A$2:$A$10=F5090)*(G5090&gt;MDR_Rates!$B$2:$B$10)*((MDR_Rates!$C$2:$C$10="")+(G5090&lt;=MDR_Rates!$C$2:$C$10))*MDR_Rates!$D$2:$D$10))</f>
        <v>0</v>
      </c>
      <c r="W5090">
        <f t="shared" si="951"/>
        <v>0</v>
      </c>
      <c r="X5090">
        <f t="shared" si="952"/>
        <v>0</v>
      </c>
      <c r="Y5090">
        <f t="shared" si="953"/>
        <v>0</v>
      </c>
      <c r="Z5090">
        <f t="shared" si="954"/>
        <v>0</v>
      </c>
      <c r="AG5090" t="str">
        <f t="shared" si="955"/>
        <v/>
      </c>
      <c r="AI5090" t="str">
        <f t="shared" si="956"/>
        <v/>
      </c>
      <c r="AJ5090" t="str">
        <f t="shared" si="957"/>
        <v/>
      </c>
      <c r="AK5090" t="str">
        <f t="shared" si="958"/>
        <v>ORD26005088</v>
      </c>
      <c r="AL5090">
        <f>IF(E5090&lt;&gt;"CAPTURE","",COUNTIF(Orders!$H:$H,AK5090))</f>
        <v>1</v>
      </c>
      <c r="AP5090" t="str">
        <f t="shared" si="959"/>
        <v>Matched to Order</v>
      </c>
      <c r="AQ5090">
        <f>IF(COUNTIF($A$2:A5090,A5090)=1,1,0)</f>
        <v>1</v>
      </c>
    </row>
    <row r="5091" spans="1:43" x14ac:dyDescent="0.3">
      <c r="A5091" t="s">
        <v>17693</v>
      </c>
      <c r="C5091" t="s">
        <v>10073</v>
      </c>
      <c r="D5091" s="1">
        <v>46292</v>
      </c>
      <c r="E5091" t="s">
        <v>11819</v>
      </c>
      <c r="F5091" t="s">
        <v>9</v>
      </c>
      <c r="G5091">
        <v>4999</v>
      </c>
      <c r="H5091">
        <v>15</v>
      </c>
      <c r="I5091">
        <v>2.7</v>
      </c>
      <c r="J5091">
        <v>4981.3</v>
      </c>
      <c r="K5091" s="1">
        <v>46294</v>
      </c>
      <c r="L5091" t="s">
        <v>17510</v>
      </c>
      <c r="M5091">
        <f t="shared" si="948"/>
        <v>1</v>
      </c>
      <c r="N5091">
        <f>COUNTIF(Orders!$A:$A,C5091)</f>
        <v>1</v>
      </c>
      <c r="P5091">
        <f>COUNTIF(Orders!$H:$H,UPPER(SUBSTITUTE(TRIM(C5091),"-","")))</f>
        <v>1</v>
      </c>
      <c r="R5091" t="str">
        <f t="shared" si="949"/>
        <v>Matched Order Reference</v>
      </c>
      <c r="S5091">
        <f t="shared" si="950"/>
        <v>1</v>
      </c>
      <c r="V5091" cm="1">
        <f t="array" ref="V5091">IF(E5091&lt;&gt;"CAPTURE",0,SUMPRODUCT((MDR_Rates!$A$2:$A$10=F5091)*(G5091&gt;MDR_Rates!$B$2:$B$10)*((MDR_Rates!$C$2:$C$10="")+(G5091&lt;=MDR_Rates!$C$2:$C$10))*MDR_Rates!$D$2:$D$10))</f>
        <v>0.3</v>
      </c>
      <c r="W5091">
        <f t="shared" si="951"/>
        <v>15</v>
      </c>
      <c r="X5091">
        <f t="shared" si="952"/>
        <v>2.7</v>
      </c>
      <c r="Y5091">
        <f t="shared" si="953"/>
        <v>0</v>
      </c>
      <c r="Z5091">
        <f t="shared" si="954"/>
        <v>0</v>
      </c>
      <c r="AG5091" t="str">
        <f t="shared" si="955"/>
        <v/>
      </c>
      <c r="AI5091" t="str">
        <f t="shared" si="956"/>
        <v/>
      </c>
      <c r="AJ5091" t="str">
        <f t="shared" si="957"/>
        <v/>
      </c>
      <c r="AK5091" t="str">
        <f t="shared" si="958"/>
        <v>ORD26005100</v>
      </c>
      <c r="AL5091">
        <f>IF(E5091&lt;&gt;"CAPTURE","",COUNTIF(Orders!$H:$H,AK5091))</f>
        <v>1</v>
      </c>
      <c r="AP5091" t="str">
        <f t="shared" si="959"/>
        <v>Matched to Order</v>
      </c>
      <c r="AQ5091">
        <f>IF(COUNTIF($A$2:A5091,A5091)=1,1,0)</f>
        <v>1</v>
      </c>
    </row>
    <row r="5092" spans="1:43" x14ac:dyDescent="0.3">
      <c r="A5092" t="s">
        <v>17694</v>
      </c>
      <c r="C5092" t="s">
        <v>10227</v>
      </c>
      <c r="D5092" s="1">
        <v>46292</v>
      </c>
      <c r="E5092" t="s">
        <v>11819</v>
      </c>
      <c r="F5092" t="s">
        <v>17</v>
      </c>
      <c r="G5092">
        <v>1299</v>
      </c>
      <c r="H5092">
        <v>23.38</v>
      </c>
      <c r="I5092">
        <v>4.21</v>
      </c>
      <c r="J5092">
        <v>1271.4100000000001</v>
      </c>
      <c r="K5092" s="1">
        <v>46294</v>
      </c>
      <c r="L5092" t="s">
        <v>17510</v>
      </c>
      <c r="M5092">
        <f t="shared" si="948"/>
        <v>1</v>
      </c>
      <c r="N5092">
        <f>COUNTIF(Orders!$A:$A,C5092)</f>
        <v>1</v>
      </c>
      <c r="P5092">
        <f>COUNTIF(Orders!$H:$H,UPPER(SUBSTITUTE(TRIM(C5092),"-","")))</f>
        <v>1</v>
      </c>
      <c r="R5092" t="str">
        <f t="shared" si="949"/>
        <v>Matched Order Reference</v>
      </c>
      <c r="S5092">
        <f t="shared" si="950"/>
        <v>1</v>
      </c>
      <c r="V5092" cm="1">
        <f t="array" ref="V5092">IF(E5092&lt;&gt;"CAPTURE",0,SUMPRODUCT((MDR_Rates!$A$2:$A$10=F5092)*(G5092&gt;MDR_Rates!$B$2:$B$10)*((MDR_Rates!$C$2:$C$10="")+(G5092&lt;=MDR_Rates!$C$2:$C$10))*MDR_Rates!$D$2:$D$10))</f>
        <v>1.8</v>
      </c>
      <c r="W5092">
        <f t="shared" si="951"/>
        <v>23.38</v>
      </c>
      <c r="X5092">
        <f t="shared" si="952"/>
        <v>4.21</v>
      </c>
      <c r="Y5092">
        <f t="shared" si="953"/>
        <v>0</v>
      </c>
      <c r="Z5092">
        <f t="shared" si="954"/>
        <v>0</v>
      </c>
      <c r="AG5092" t="str">
        <f t="shared" si="955"/>
        <v/>
      </c>
      <c r="AI5092" t="str">
        <f t="shared" si="956"/>
        <v/>
      </c>
      <c r="AJ5092" t="str">
        <f t="shared" si="957"/>
        <v/>
      </c>
      <c r="AK5092" t="str">
        <f t="shared" si="958"/>
        <v>ORD26005181</v>
      </c>
      <c r="AL5092">
        <f>IF(E5092&lt;&gt;"CAPTURE","",COUNTIF(Orders!$H:$H,AK5092))</f>
        <v>1</v>
      </c>
      <c r="AP5092" t="str">
        <f t="shared" si="959"/>
        <v>Matched to Order</v>
      </c>
      <c r="AQ5092">
        <f>IF(COUNTIF($A$2:A5092,A5092)=1,1,0)</f>
        <v>1</v>
      </c>
    </row>
    <row r="5093" spans="1:43" x14ac:dyDescent="0.3">
      <c r="A5093" t="s">
        <v>17695</v>
      </c>
      <c r="C5093" t="s">
        <v>10264</v>
      </c>
      <c r="D5093" s="1">
        <v>46292</v>
      </c>
      <c r="E5093" t="s">
        <v>11819</v>
      </c>
      <c r="F5093" t="s">
        <v>9</v>
      </c>
      <c r="G5093">
        <v>7297</v>
      </c>
      <c r="H5093">
        <v>21.89</v>
      </c>
      <c r="I5093">
        <v>3.94</v>
      </c>
      <c r="J5093">
        <v>7271.17</v>
      </c>
      <c r="K5093" s="1">
        <v>46294</v>
      </c>
      <c r="L5093" t="s">
        <v>17510</v>
      </c>
      <c r="M5093">
        <f t="shared" si="948"/>
        <v>1</v>
      </c>
      <c r="N5093">
        <f>COUNTIF(Orders!$A:$A,C5093)</f>
        <v>1</v>
      </c>
      <c r="P5093">
        <f>COUNTIF(Orders!$H:$H,UPPER(SUBSTITUTE(TRIM(C5093),"-","")))</f>
        <v>1</v>
      </c>
      <c r="R5093" t="str">
        <f t="shared" si="949"/>
        <v>Matched Order Reference</v>
      </c>
      <c r="S5093">
        <f t="shared" si="950"/>
        <v>1</v>
      </c>
      <c r="V5093" cm="1">
        <f t="array" ref="V5093">IF(E5093&lt;&gt;"CAPTURE",0,SUMPRODUCT((MDR_Rates!$A$2:$A$10=F5093)*(G5093&gt;MDR_Rates!$B$2:$B$10)*((MDR_Rates!$C$2:$C$10="")+(G5093&lt;=MDR_Rates!$C$2:$C$10))*MDR_Rates!$D$2:$D$10))</f>
        <v>0.3</v>
      </c>
      <c r="W5093">
        <f t="shared" si="951"/>
        <v>21.89</v>
      </c>
      <c r="X5093">
        <f t="shared" si="952"/>
        <v>3.94</v>
      </c>
      <c r="Y5093">
        <f t="shared" si="953"/>
        <v>0</v>
      </c>
      <c r="Z5093">
        <f t="shared" si="954"/>
        <v>0</v>
      </c>
      <c r="AG5093" t="str">
        <f t="shared" si="955"/>
        <v/>
      </c>
      <c r="AI5093" t="str">
        <f t="shared" si="956"/>
        <v/>
      </c>
      <c r="AJ5093" t="str">
        <f t="shared" si="957"/>
        <v/>
      </c>
      <c r="AK5093" t="str">
        <f t="shared" si="958"/>
        <v>ORD26005200</v>
      </c>
      <c r="AL5093">
        <f>IF(E5093&lt;&gt;"CAPTURE","",COUNTIF(Orders!$H:$H,AK5093))</f>
        <v>1</v>
      </c>
      <c r="AP5093" t="str">
        <f t="shared" si="959"/>
        <v>Matched to Order</v>
      </c>
      <c r="AQ5093">
        <f>IF(COUNTIF($A$2:A5093,A5093)=1,1,0)</f>
        <v>1</v>
      </c>
    </row>
    <row r="5094" spans="1:43" x14ac:dyDescent="0.3">
      <c r="A5094" t="s">
        <v>17696</v>
      </c>
      <c r="C5094" t="s">
        <v>10318</v>
      </c>
      <c r="D5094" s="1">
        <v>46292</v>
      </c>
      <c r="E5094" t="s">
        <v>11819</v>
      </c>
      <c r="F5094" t="s">
        <v>33</v>
      </c>
      <c r="G5094">
        <v>999</v>
      </c>
      <c r="H5094">
        <v>14.99</v>
      </c>
      <c r="I5094">
        <v>2.7</v>
      </c>
      <c r="J5094">
        <v>981.31</v>
      </c>
      <c r="K5094" s="1">
        <v>46294</v>
      </c>
      <c r="L5094" t="s">
        <v>17510</v>
      </c>
      <c r="M5094">
        <f t="shared" si="948"/>
        <v>1</v>
      </c>
      <c r="N5094">
        <f>COUNTIF(Orders!$A:$A,C5094)</f>
        <v>1</v>
      </c>
      <c r="P5094">
        <f>COUNTIF(Orders!$H:$H,UPPER(SUBSTITUTE(TRIM(C5094),"-","")))</f>
        <v>1</v>
      </c>
      <c r="R5094" t="str">
        <f t="shared" si="949"/>
        <v>Matched Order Reference</v>
      </c>
      <c r="S5094">
        <f t="shared" si="950"/>
        <v>1</v>
      </c>
      <c r="V5094" cm="1">
        <f t="array" ref="V5094">IF(E5094&lt;&gt;"CAPTURE",0,SUMPRODUCT((MDR_Rates!$A$2:$A$10=F5094)*(G5094&gt;MDR_Rates!$B$2:$B$10)*((MDR_Rates!$C$2:$C$10="")+(G5094&lt;=MDR_Rates!$C$2:$C$10))*MDR_Rates!$D$2:$D$10))</f>
        <v>1.5</v>
      </c>
      <c r="W5094">
        <f t="shared" si="951"/>
        <v>14.99</v>
      </c>
      <c r="X5094">
        <f t="shared" si="952"/>
        <v>2.7</v>
      </c>
      <c r="Y5094">
        <f t="shared" si="953"/>
        <v>0</v>
      </c>
      <c r="Z5094">
        <f t="shared" si="954"/>
        <v>0</v>
      </c>
      <c r="AG5094" t="str">
        <f t="shared" si="955"/>
        <v/>
      </c>
      <c r="AI5094" t="str">
        <f t="shared" si="956"/>
        <v/>
      </c>
      <c r="AJ5094" t="str">
        <f t="shared" si="957"/>
        <v/>
      </c>
      <c r="AK5094" t="str">
        <f t="shared" si="958"/>
        <v>ORD26005228</v>
      </c>
      <c r="AL5094">
        <f>IF(E5094&lt;&gt;"CAPTURE","",COUNTIF(Orders!$H:$H,AK5094))</f>
        <v>1</v>
      </c>
      <c r="AP5094" t="str">
        <f t="shared" si="959"/>
        <v>Matched to Order</v>
      </c>
      <c r="AQ5094">
        <f>IF(COUNTIF($A$2:A5094,A5094)=1,1,0)</f>
        <v>1</v>
      </c>
    </row>
    <row r="5095" spans="1:43" x14ac:dyDescent="0.3">
      <c r="A5095" t="s">
        <v>17697</v>
      </c>
      <c r="C5095" t="s">
        <v>17698</v>
      </c>
      <c r="D5095" s="1">
        <v>46292</v>
      </c>
      <c r="E5095" t="s">
        <v>11819</v>
      </c>
      <c r="F5095" t="s">
        <v>44</v>
      </c>
      <c r="G5095">
        <v>4297</v>
      </c>
      <c r="H5095">
        <v>73.05</v>
      </c>
      <c r="I5095">
        <v>13.15</v>
      </c>
      <c r="J5095">
        <v>4210.8</v>
      </c>
      <c r="K5095" s="1">
        <v>46294</v>
      </c>
      <c r="L5095" t="s">
        <v>17510</v>
      </c>
      <c r="M5095">
        <f t="shared" si="948"/>
        <v>1</v>
      </c>
      <c r="N5095">
        <f>COUNTIF(Orders!$A:$A,C5095)</f>
        <v>0</v>
      </c>
      <c r="P5095">
        <f>COUNTIF(Orders!$H:$H,UPPER(SUBSTITUTE(TRIM(C5095),"-","")))</f>
        <v>1</v>
      </c>
      <c r="R5095" t="str">
        <f t="shared" si="949"/>
        <v>Matched Order Reference</v>
      </c>
      <c r="S5095">
        <f t="shared" si="950"/>
        <v>1</v>
      </c>
      <c r="V5095" cm="1">
        <f t="array" ref="V5095">IF(E5095&lt;&gt;"CAPTURE",0,SUMPRODUCT((MDR_Rates!$A$2:$A$10=F5095)*(G5095&gt;MDR_Rates!$B$2:$B$10)*((MDR_Rates!$C$2:$C$10="")+(G5095&lt;=MDR_Rates!$C$2:$C$10))*MDR_Rates!$D$2:$D$10))</f>
        <v>1.7</v>
      </c>
      <c r="W5095">
        <f t="shared" si="951"/>
        <v>73.05</v>
      </c>
      <c r="X5095">
        <f t="shared" si="952"/>
        <v>13.15</v>
      </c>
      <c r="Y5095">
        <f t="shared" si="953"/>
        <v>0</v>
      </c>
      <c r="Z5095">
        <f t="shared" si="954"/>
        <v>0</v>
      </c>
      <c r="AG5095" t="str">
        <f t="shared" si="955"/>
        <v/>
      </c>
      <c r="AI5095" t="str">
        <f t="shared" si="956"/>
        <v/>
      </c>
      <c r="AJ5095" t="str">
        <f t="shared" si="957"/>
        <v/>
      </c>
      <c r="AK5095" t="str">
        <f t="shared" si="958"/>
        <v>ORD26005257</v>
      </c>
      <c r="AL5095">
        <f>IF(E5095&lt;&gt;"CAPTURE","",COUNTIF(Orders!$H:$H,AK5095))</f>
        <v>1</v>
      </c>
      <c r="AP5095" t="str">
        <f t="shared" si="959"/>
        <v>Matched to Order</v>
      </c>
      <c r="AQ5095">
        <f>IF(COUNTIF($A$2:A5095,A5095)=1,1,0)</f>
        <v>1</v>
      </c>
    </row>
    <row r="5096" spans="1:43" x14ac:dyDescent="0.3">
      <c r="A5096" t="s">
        <v>17699</v>
      </c>
      <c r="C5096" t="s">
        <v>10376</v>
      </c>
      <c r="D5096" s="1">
        <v>46292</v>
      </c>
      <c r="E5096" t="s">
        <v>11819</v>
      </c>
      <c r="F5096" t="s">
        <v>9</v>
      </c>
      <c r="G5096">
        <v>349</v>
      </c>
      <c r="H5096">
        <v>0</v>
      </c>
      <c r="I5096">
        <v>0</v>
      </c>
      <c r="J5096">
        <v>349</v>
      </c>
      <c r="K5096" s="1">
        <v>46294</v>
      </c>
      <c r="L5096" t="s">
        <v>17510</v>
      </c>
      <c r="M5096">
        <f t="shared" si="948"/>
        <v>1</v>
      </c>
      <c r="N5096">
        <f>COUNTIF(Orders!$A:$A,C5096)</f>
        <v>1</v>
      </c>
      <c r="P5096">
        <f>COUNTIF(Orders!$H:$H,UPPER(SUBSTITUTE(TRIM(C5096),"-","")))</f>
        <v>1</v>
      </c>
      <c r="R5096" t="str">
        <f t="shared" si="949"/>
        <v>Matched Order Reference</v>
      </c>
      <c r="S5096">
        <f t="shared" si="950"/>
        <v>1</v>
      </c>
      <c r="V5096" cm="1">
        <f t="array" ref="V5096">IF(E5096&lt;&gt;"CAPTURE",0,SUMPRODUCT((MDR_Rates!$A$2:$A$10=F5096)*(G5096&gt;MDR_Rates!$B$2:$B$10)*((MDR_Rates!$C$2:$C$10="")+(G5096&lt;=MDR_Rates!$C$2:$C$10))*MDR_Rates!$D$2:$D$10))</f>
        <v>0</v>
      </c>
      <c r="W5096">
        <f t="shared" si="951"/>
        <v>0</v>
      </c>
      <c r="X5096">
        <f t="shared" si="952"/>
        <v>0</v>
      </c>
      <c r="Y5096">
        <f t="shared" si="953"/>
        <v>0</v>
      </c>
      <c r="Z5096">
        <f t="shared" si="954"/>
        <v>0</v>
      </c>
      <c r="AG5096" t="str">
        <f t="shared" si="955"/>
        <v/>
      </c>
      <c r="AI5096" t="str">
        <f t="shared" si="956"/>
        <v/>
      </c>
      <c r="AJ5096" t="str">
        <f t="shared" si="957"/>
        <v/>
      </c>
      <c r="AK5096" t="str">
        <f t="shared" si="958"/>
        <v>ORD26005258</v>
      </c>
      <c r="AL5096">
        <f>IF(E5096&lt;&gt;"CAPTURE","",COUNTIF(Orders!$H:$H,AK5096))</f>
        <v>1</v>
      </c>
      <c r="AP5096" t="str">
        <f t="shared" si="959"/>
        <v>Matched to Order</v>
      </c>
      <c r="AQ5096">
        <f>IF(COUNTIF($A$2:A5096,A5096)=1,1,0)</f>
        <v>1</v>
      </c>
    </row>
    <row r="5097" spans="1:43" x14ac:dyDescent="0.3">
      <c r="A5097" t="s">
        <v>17700</v>
      </c>
      <c r="C5097" t="s">
        <v>10401</v>
      </c>
      <c r="D5097" s="1">
        <v>46292</v>
      </c>
      <c r="E5097" t="s">
        <v>11819</v>
      </c>
      <c r="F5097" t="s">
        <v>17</v>
      </c>
      <c r="G5097">
        <v>8598</v>
      </c>
      <c r="H5097">
        <v>137.57</v>
      </c>
      <c r="I5097">
        <v>24.76</v>
      </c>
      <c r="J5097">
        <v>8435.67</v>
      </c>
      <c r="K5097" s="1">
        <v>46294</v>
      </c>
      <c r="L5097" t="s">
        <v>17510</v>
      </c>
      <c r="M5097">
        <f t="shared" si="948"/>
        <v>1</v>
      </c>
      <c r="N5097">
        <f>COUNTIF(Orders!$A:$A,C5097)</f>
        <v>1</v>
      </c>
      <c r="P5097">
        <f>COUNTIF(Orders!$H:$H,UPPER(SUBSTITUTE(TRIM(C5097),"-","")))</f>
        <v>1</v>
      </c>
      <c r="R5097" t="str">
        <f t="shared" si="949"/>
        <v>Matched Order Reference</v>
      </c>
      <c r="S5097">
        <f t="shared" si="950"/>
        <v>1</v>
      </c>
      <c r="V5097" cm="1">
        <f t="array" ref="V5097">IF(E5097&lt;&gt;"CAPTURE",0,SUMPRODUCT((MDR_Rates!$A$2:$A$10=F5097)*(G5097&gt;MDR_Rates!$B$2:$B$10)*((MDR_Rates!$C$2:$C$10="")+(G5097&lt;=MDR_Rates!$C$2:$C$10))*MDR_Rates!$D$2:$D$10))</f>
        <v>1.6</v>
      </c>
      <c r="W5097">
        <f t="shared" si="951"/>
        <v>137.57</v>
      </c>
      <c r="X5097">
        <f t="shared" si="952"/>
        <v>24.76</v>
      </c>
      <c r="Y5097">
        <f t="shared" si="953"/>
        <v>0</v>
      </c>
      <c r="Z5097">
        <f t="shared" si="954"/>
        <v>0</v>
      </c>
      <c r="AG5097" t="str">
        <f t="shared" si="955"/>
        <v/>
      </c>
      <c r="AI5097" t="str">
        <f t="shared" si="956"/>
        <v/>
      </c>
      <c r="AJ5097" t="str">
        <f t="shared" si="957"/>
        <v/>
      </c>
      <c r="AK5097" t="str">
        <f t="shared" si="958"/>
        <v>ORD26005271</v>
      </c>
      <c r="AL5097">
        <f>IF(E5097&lt;&gt;"CAPTURE","",COUNTIF(Orders!$H:$H,AK5097))</f>
        <v>1</v>
      </c>
      <c r="AP5097" t="str">
        <f t="shared" si="959"/>
        <v>Matched to Order</v>
      </c>
      <c r="AQ5097">
        <f>IF(COUNTIF($A$2:A5097,A5097)=1,1,0)</f>
        <v>1</v>
      </c>
    </row>
    <row r="5098" spans="1:43" x14ac:dyDescent="0.3">
      <c r="A5098" t="s">
        <v>17701</v>
      </c>
      <c r="C5098" t="s">
        <v>17702</v>
      </c>
      <c r="D5098" s="1">
        <v>46292</v>
      </c>
      <c r="E5098" t="s">
        <v>11819</v>
      </c>
      <c r="F5098" t="s">
        <v>17</v>
      </c>
      <c r="G5098">
        <v>1598</v>
      </c>
      <c r="H5098">
        <v>28.76</v>
      </c>
      <c r="I5098">
        <v>5.18</v>
      </c>
      <c r="J5098">
        <v>1564.06</v>
      </c>
      <c r="K5098" s="1">
        <v>46294</v>
      </c>
      <c r="L5098" t="s">
        <v>17510</v>
      </c>
      <c r="M5098">
        <f t="shared" si="948"/>
        <v>1</v>
      </c>
      <c r="N5098">
        <f>COUNTIF(Orders!$A:$A,C5098)</f>
        <v>1</v>
      </c>
      <c r="P5098">
        <f>COUNTIF(Orders!$H:$H,UPPER(SUBSTITUTE(TRIM(C5098),"-","")))</f>
        <v>1</v>
      </c>
      <c r="R5098" t="str">
        <f t="shared" si="949"/>
        <v>Matched Order Reference</v>
      </c>
      <c r="S5098">
        <f t="shared" si="950"/>
        <v>1</v>
      </c>
      <c r="V5098" cm="1">
        <f t="array" ref="V5098">IF(E5098&lt;&gt;"CAPTURE",0,SUMPRODUCT((MDR_Rates!$A$2:$A$10=F5098)*(G5098&gt;MDR_Rates!$B$2:$B$10)*((MDR_Rates!$C$2:$C$10="")+(G5098&lt;=MDR_Rates!$C$2:$C$10))*MDR_Rates!$D$2:$D$10))</f>
        <v>1.8</v>
      </c>
      <c r="W5098">
        <f t="shared" si="951"/>
        <v>28.76</v>
      </c>
      <c r="X5098">
        <f t="shared" si="952"/>
        <v>5.18</v>
      </c>
      <c r="Y5098">
        <f t="shared" si="953"/>
        <v>0</v>
      </c>
      <c r="Z5098">
        <f t="shared" si="954"/>
        <v>0</v>
      </c>
      <c r="AG5098" t="str">
        <f t="shared" si="955"/>
        <v/>
      </c>
      <c r="AI5098" t="str">
        <f t="shared" si="956"/>
        <v/>
      </c>
      <c r="AJ5098" t="str">
        <f t="shared" si="957"/>
        <v/>
      </c>
      <c r="AK5098" t="str">
        <f t="shared" si="958"/>
        <v>ORD26005273</v>
      </c>
      <c r="AL5098">
        <f>IF(E5098&lt;&gt;"CAPTURE","",COUNTIF(Orders!$H:$H,AK5098))</f>
        <v>1</v>
      </c>
      <c r="AP5098" t="str">
        <f t="shared" si="959"/>
        <v>Matched to Order</v>
      </c>
      <c r="AQ5098">
        <f>IF(COUNTIF($A$2:A5098,A5098)=1,1,0)</f>
        <v>1</v>
      </c>
    </row>
    <row r="5099" spans="1:43" x14ac:dyDescent="0.3">
      <c r="A5099" t="s">
        <v>17703</v>
      </c>
      <c r="C5099" t="s">
        <v>17704</v>
      </c>
      <c r="D5099" s="1">
        <v>46292</v>
      </c>
      <c r="E5099" t="s">
        <v>11819</v>
      </c>
      <c r="F5099" t="s">
        <v>9</v>
      </c>
      <c r="G5099">
        <v>1597</v>
      </c>
      <c r="H5099">
        <v>0</v>
      </c>
      <c r="I5099">
        <v>0</v>
      </c>
      <c r="J5099">
        <v>1597</v>
      </c>
      <c r="K5099" s="1">
        <v>46294</v>
      </c>
      <c r="L5099" t="s">
        <v>17510</v>
      </c>
      <c r="M5099">
        <f t="shared" si="948"/>
        <v>1</v>
      </c>
      <c r="N5099">
        <f>COUNTIF(Orders!$A:$A,C5099)</f>
        <v>0</v>
      </c>
      <c r="P5099">
        <f>COUNTIF(Orders!$H:$H,UPPER(SUBSTITUTE(TRIM(C5099),"-","")))</f>
        <v>1</v>
      </c>
      <c r="R5099" t="str">
        <f t="shared" si="949"/>
        <v>Matched Order Reference</v>
      </c>
      <c r="S5099">
        <f t="shared" si="950"/>
        <v>1</v>
      </c>
      <c r="V5099" cm="1">
        <f t="array" ref="V5099">IF(E5099&lt;&gt;"CAPTURE",0,SUMPRODUCT((MDR_Rates!$A$2:$A$10=F5099)*(G5099&gt;MDR_Rates!$B$2:$B$10)*((MDR_Rates!$C$2:$C$10="")+(G5099&lt;=MDR_Rates!$C$2:$C$10))*MDR_Rates!$D$2:$D$10))</f>
        <v>0</v>
      </c>
      <c r="W5099">
        <f t="shared" si="951"/>
        <v>0</v>
      </c>
      <c r="X5099">
        <f t="shared" si="952"/>
        <v>0</v>
      </c>
      <c r="Y5099">
        <f t="shared" si="953"/>
        <v>0</v>
      </c>
      <c r="Z5099">
        <f t="shared" si="954"/>
        <v>0</v>
      </c>
      <c r="AG5099" t="str">
        <f t="shared" si="955"/>
        <v/>
      </c>
      <c r="AI5099" t="str">
        <f t="shared" si="956"/>
        <v/>
      </c>
      <c r="AJ5099" t="str">
        <f t="shared" si="957"/>
        <v/>
      </c>
      <c r="AK5099" t="str">
        <f t="shared" si="958"/>
        <v>ORD26005287</v>
      </c>
      <c r="AL5099">
        <f>IF(E5099&lt;&gt;"CAPTURE","",COUNTIF(Orders!$H:$H,AK5099))</f>
        <v>1</v>
      </c>
      <c r="AP5099" t="str">
        <f t="shared" si="959"/>
        <v>Matched to Order</v>
      </c>
      <c r="AQ5099">
        <f>IF(COUNTIF($A$2:A5099,A5099)=1,1,0)</f>
        <v>1</v>
      </c>
    </row>
    <row r="5100" spans="1:43" x14ac:dyDescent="0.3">
      <c r="A5100" t="s">
        <v>17705</v>
      </c>
      <c r="C5100" t="s">
        <v>10449</v>
      </c>
      <c r="D5100" s="1">
        <v>46292</v>
      </c>
      <c r="E5100" t="s">
        <v>11819</v>
      </c>
      <c r="F5100" t="s">
        <v>9</v>
      </c>
      <c r="G5100">
        <v>3499</v>
      </c>
      <c r="H5100">
        <v>10.5</v>
      </c>
      <c r="I5100">
        <v>1.89</v>
      </c>
      <c r="J5100">
        <v>3486.61</v>
      </c>
      <c r="K5100" s="1">
        <v>46294</v>
      </c>
      <c r="L5100" t="s">
        <v>17510</v>
      </c>
      <c r="M5100">
        <f t="shared" si="948"/>
        <v>1</v>
      </c>
      <c r="N5100">
        <f>COUNTIF(Orders!$A:$A,C5100)</f>
        <v>1</v>
      </c>
      <c r="P5100">
        <f>COUNTIF(Orders!$H:$H,UPPER(SUBSTITUTE(TRIM(C5100),"-","")))</f>
        <v>1</v>
      </c>
      <c r="R5100" t="str">
        <f t="shared" si="949"/>
        <v>Matched Order Reference</v>
      </c>
      <c r="S5100">
        <f t="shared" si="950"/>
        <v>1</v>
      </c>
      <c r="V5100" cm="1">
        <f t="array" ref="V5100">IF(E5100&lt;&gt;"CAPTURE",0,SUMPRODUCT((MDR_Rates!$A$2:$A$10=F5100)*(G5100&gt;MDR_Rates!$B$2:$B$10)*((MDR_Rates!$C$2:$C$10="")+(G5100&lt;=MDR_Rates!$C$2:$C$10))*MDR_Rates!$D$2:$D$10))</f>
        <v>0.3</v>
      </c>
      <c r="W5100">
        <f t="shared" si="951"/>
        <v>10.5</v>
      </c>
      <c r="X5100">
        <f t="shared" si="952"/>
        <v>1.89</v>
      </c>
      <c r="Y5100">
        <f t="shared" si="953"/>
        <v>0</v>
      </c>
      <c r="Z5100">
        <f t="shared" si="954"/>
        <v>0</v>
      </c>
      <c r="AG5100" t="str">
        <f t="shared" si="955"/>
        <v/>
      </c>
      <c r="AI5100" t="str">
        <f t="shared" si="956"/>
        <v/>
      </c>
      <c r="AJ5100" t="str">
        <f t="shared" si="957"/>
        <v/>
      </c>
      <c r="AK5100" t="str">
        <f t="shared" si="958"/>
        <v>ORD26005297</v>
      </c>
      <c r="AL5100">
        <f>IF(E5100&lt;&gt;"CAPTURE","",COUNTIF(Orders!$H:$H,AK5100))</f>
        <v>1</v>
      </c>
      <c r="AP5100" t="str">
        <f t="shared" si="959"/>
        <v>Matched to Order</v>
      </c>
      <c r="AQ5100">
        <f>IF(COUNTIF($A$2:A5100,A5100)=1,1,0)</f>
        <v>1</v>
      </c>
    </row>
    <row r="5101" spans="1:43" x14ac:dyDescent="0.3">
      <c r="A5101" t="s">
        <v>17706</v>
      </c>
      <c r="C5101" t="s">
        <v>17707</v>
      </c>
      <c r="D5101" s="1">
        <v>46292</v>
      </c>
      <c r="E5101" t="s">
        <v>11819</v>
      </c>
      <c r="F5101" t="s">
        <v>44</v>
      </c>
      <c r="G5101">
        <v>799</v>
      </c>
      <c r="H5101">
        <v>15.18</v>
      </c>
      <c r="I5101">
        <v>2.73</v>
      </c>
      <c r="J5101">
        <v>781.09</v>
      </c>
      <c r="K5101" s="1">
        <v>46294</v>
      </c>
      <c r="L5101" t="s">
        <v>17510</v>
      </c>
      <c r="M5101">
        <f t="shared" si="948"/>
        <v>1</v>
      </c>
      <c r="N5101">
        <f>COUNTIF(Orders!$A:$A,C5101)</f>
        <v>0</v>
      </c>
      <c r="P5101">
        <f>COUNTIF(Orders!$H:$H,UPPER(SUBSTITUTE(TRIM(C5101),"-","")))</f>
        <v>1</v>
      </c>
      <c r="R5101" t="str">
        <f t="shared" si="949"/>
        <v>Matched Order Reference</v>
      </c>
      <c r="S5101">
        <f t="shared" si="950"/>
        <v>1</v>
      </c>
      <c r="V5101" cm="1">
        <f t="array" ref="V5101">IF(E5101&lt;&gt;"CAPTURE",0,SUMPRODUCT((MDR_Rates!$A$2:$A$10=F5101)*(G5101&gt;MDR_Rates!$B$2:$B$10)*((MDR_Rates!$C$2:$C$10="")+(G5101&lt;=MDR_Rates!$C$2:$C$10))*MDR_Rates!$D$2:$D$10))</f>
        <v>1.9</v>
      </c>
      <c r="W5101">
        <f t="shared" si="951"/>
        <v>15.18</v>
      </c>
      <c r="X5101">
        <f t="shared" si="952"/>
        <v>2.73</v>
      </c>
      <c r="Y5101">
        <f t="shared" si="953"/>
        <v>0</v>
      </c>
      <c r="Z5101">
        <f t="shared" si="954"/>
        <v>0</v>
      </c>
      <c r="AG5101" t="str">
        <f t="shared" si="955"/>
        <v/>
      </c>
      <c r="AI5101" t="str">
        <f t="shared" si="956"/>
        <v/>
      </c>
      <c r="AJ5101" t="str">
        <f t="shared" si="957"/>
        <v/>
      </c>
      <c r="AK5101" t="str">
        <f t="shared" si="958"/>
        <v>ORD26005415</v>
      </c>
      <c r="AL5101">
        <f>IF(E5101&lt;&gt;"CAPTURE","",COUNTIF(Orders!$H:$H,AK5101))</f>
        <v>1</v>
      </c>
      <c r="AP5101" t="str">
        <f t="shared" si="959"/>
        <v>Matched to Order</v>
      </c>
      <c r="AQ5101">
        <f>IF(COUNTIF($A$2:A5101,A5101)=1,1,0)</f>
        <v>1</v>
      </c>
    </row>
    <row r="5102" spans="1:43" x14ac:dyDescent="0.3">
      <c r="A5102" t="s">
        <v>17708</v>
      </c>
      <c r="C5102" t="s">
        <v>10742</v>
      </c>
      <c r="D5102" s="1">
        <v>46292</v>
      </c>
      <c r="E5102" t="s">
        <v>11819</v>
      </c>
      <c r="F5102" t="s">
        <v>17</v>
      </c>
      <c r="G5102">
        <v>1499</v>
      </c>
      <c r="H5102">
        <v>26.98</v>
      </c>
      <c r="I5102">
        <v>4.8600000000000003</v>
      </c>
      <c r="J5102">
        <v>1467.16</v>
      </c>
      <c r="K5102" s="1">
        <v>46294</v>
      </c>
      <c r="L5102" t="s">
        <v>17510</v>
      </c>
      <c r="M5102">
        <f t="shared" si="948"/>
        <v>1</v>
      </c>
      <c r="N5102">
        <f>COUNTIF(Orders!$A:$A,C5102)</f>
        <v>1</v>
      </c>
      <c r="P5102">
        <f>COUNTIF(Orders!$H:$H,UPPER(SUBSTITUTE(TRIM(C5102),"-","")))</f>
        <v>1</v>
      </c>
      <c r="R5102" t="str">
        <f t="shared" si="949"/>
        <v>Matched Order Reference</v>
      </c>
      <c r="S5102">
        <f t="shared" si="950"/>
        <v>1</v>
      </c>
      <c r="V5102" cm="1">
        <f t="array" ref="V5102">IF(E5102&lt;&gt;"CAPTURE",0,SUMPRODUCT((MDR_Rates!$A$2:$A$10=F5102)*(G5102&gt;MDR_Rates!$B$2:$B$10)*((MDR_Rates!$C$2:$C$10="")+(G5102&lt;=MDR_Rates!$C$2:$C$10))*MDR_Rates!$D$2:$D$10))</f>
        <v>1.8</v>
      </c>
      <c r="W5102">
        <f t="shared" si="951"/>
        <v>26.98</v>
      </c>
      <c r="X5102">
        <f t="shared" si="952"/>
        <v>4.8600000000000003</v>
      </c>
      <c r="Y5102">
        <f t="shared" si="953"/>
        <v>0</v>
      </c>
      <c r="Z5102">
        <f t="shared" si="954"/>
        <v>0</v>
      </c>
      <c r="AG5102" t="str">
        <f t="shared" si="955"/>
        <v/>
      </c>
      <c r="AI5102" t="str">
        <f t="shared" si="956"/>
        <v/>
      </c>
      <c r="AJ5102" t="str">
        <f t="shared" si="957"/>
        <v/>
      </c>
      <c r="AK5102" t="str">
        <f t="shared" si="958"/>
        <v>ORD26005446</v>
      </c>
      <c r="AL5102">
        <f>IF(E5102&lt;&gt;"CAPTURE","",COUNTIF(Orders!$H:$H,AK5102))</f>
        <v>1</v>
      </c>
      <c r="AP5102" t="str">
        <f t="shared" si="959"/>
        <v>Matched to Order</v>
      </c>
      <c r="AQ5102">
        <f>IF(COUNTIF($A$2:A5102,A5102)=1,1,0)</f>
        <v>1</v>
      </c>
    </row>
    <row r="5103" spans="1:43" x14ac:dyDescent="0.3">
      <c r="A5103" t="s">
        <v>17709</v>
      </c>
      <c r="C5103" t="s">
        <v>10746</v>
      </c>
      <c r="D5103" s="1">
        <v>46292</v>
      </c>
      <c r="E5103" t="s">
        <v>11819</v>
      </c>
      <c r="F5103" t="s">
        <v>9</v>
      </c>
      <c r="G5103">
        <v>2499</v>
      </c>
      <c r="H5103">
        <v>7.5</v>
      </c>
      <c r="I5103">
        <v>1.35</v>
      </c>
      <c r="J5103">
        <v>2490.15</v>
      </c>
      <c r="K5103" s="1">
        <v>46294</v>
      </c>
      <c r="L5103" t="s">
        <v>17510</v>
      </c>
      <c r="M5103">
        <f t="shared" si="948"/>
        <v>1</v>
      </c>
      <c r="N5103">
        <f>COUNTIF(Orders!$A:$A,C5103)</f>
        <v>1</v>
      </c>
      <c r="P5103">
        <f>COUNTIF(Orders!$H:$H,UPPER(SUBSTITUTE(TRIM(C5103),"-","")))</f>
        <v>1</v>
      </c>
      <c r="R5103" t="str">
        <f t="shared" si="949"/>
        <v>Matched Order Reference</v>
      </c>
      <c r="S5103">
        <f t="shared" si="950"/>
        <v>1</v>
      </c>
      <c r="V5103" cm="1">
        <f t="array" ref="V5103">IF(E5103&lt;&gt;"CAPTURE",0,SUMPRODUCT((MDR_Rates!$A$2:$A$10=F5103)*(G5103&gt;MDR_Rates!$B$2:$B$10)*((MDR_Rates!$C$2:$C$10="")+(G5103&lt;=MDR_Rates!$C$2:$C$10))*MDR_Rates!$D$2:$D$10))</f>
        <v>0.3</v>
      </c>
      <c r="W5103">
        <f t="shared" si="951"/>
        <v>7.5</v>
      </c>
      <c r="X5103">
        <f t="shared" si="952"/>
        <v>1.35</v>
      </c>
      <c r="Y5103">
        <f t="shared" si="953"/>
        <v>0</v>
      </c>
      <c r="Z5103">
        <f t="shared" si="954"/>
        <v>0</v>
      </c>
      <c r="AG5103" t="str">
        <f t="shared" si="955"/>
        <v/>
      </c>
      <c r="AI5103" t="str">
        <f t="shared" si="956"/>
        <v/>
      </c>
      <c r="AJ5103" t="str">
        <f t="shared" si="957"/>
        <v/>
      </c>
      <c r="AK5103" t="str">
        <f t="shared" si="958"/>
        <v>ORD26005448</v>
      </c>
      <c r="AL5103">
        <f>IF(E5103&lt;&gt;"CAPTURE","",COUNTIF(Orders!$H:$H,AK5103))</f>
        <v>1</v>
      </c>
      <c r="AP5103" t="str">
        <f t="shared" si="959"/>
        <v>Matched to Order</v>
      </c>
      <c r="AQ5103">
        <f>IF(COUNTIF($A$2:A5103,A5103)=1,1,0)</f>
        <v>1</v>
      </c>
    </row>
    <row r="5104" spans="1:43" x14ac:dyDescent="0.3">
      <c r="A5104" t="s">
        <v>17710</v>
      </c>
      <c r="C5104" t="s">
        <v>10764</v>
      </c>
      <c r="D5104" s="1">
        <v>46292</v>
      </c>
      <c r="E5104" t="s">
        <v>11819</v>
      </c>
      <c r="F5104" t="s">
        <v>17</v>
      </c>
      <c r="G5104">
        <v>349</v>
      </c>
      <c r="H5104">
        <v>6.28</v>
      </c>
      <c r="I5104">
        <v>1.1299999999999999</v>
      </c>
      <c r="J5104">
        <v>341.59</v>
      </c>
      <c r="K5104" s="1">
        <v>46294</v>
      </c>
      <c r="L5104" t="s">
        <v>17510</v>
      </c>
      <c r="M5104">
        <f t="shared" si="948"/>
        <v>1</v>
      </c>
      <c r="N5104">
        <f>COUNTIF(Orders!$A:$A,C5104)</f>
        <v>1</v>
      </c>
      <c r="P5104">
        <f>COUNTIF(Orders!$H:$H,UPPER(SUBSTITUTE(TRIM(C5104),"-","")))</f>
        <v>1</v>
      </c>
      <c r="R5104" t="str">
        <f t="shared" si="949"/>
        <v>Matched Order Reference</v>
      </c>
      <c r="S5104">
        <f t="shared" si="950"/>
        <v>1</v>
      </c>
      <c r="V5104" cm="1">
        <f t="array" ref="V5104">IF(E5104&lt;&gt;"CAPTURE",0,SUMPRODUCT((MDR_Rates!$A$2:$A$10=F5104)*(G5104&gt;MDR_Rates!$B$2:$B$10)*((MDR_Rates!$C$2:$C$10="")+(G5104&lt;=MDR_Rates!$C$2:$C$10))*MDR_Rates!$D$2:$D$10))</f>
        <v>1.8</v>
      </c>
      <c r="W5104">
        <f t="shared" si="951"/>
        <v>6.28</v>
      </c>
      <c r="X5104">
        <f t="shared" si="952"/>
        <v>1.1299999999999999</v>
      </c>
      <c r="Y5104">
        <f t="shared" si="953"/>
        <v>0</v>
      </c>
      <c r="Z5104">
        <f t="shared" si="954"/>
        <v>0</v>
      </c>
      <c r="AG5104" t="str">
        <f t="shared" si="955"/>
        <v/>
      </c>
      <c r="AI5104" t="str">
        <f t="shared" si="956"/>
        <v/>
      </c>
      <c r="AJ5104" t="str">
        <f t="shared" si="957"/>
        <v/>
      </c>
      <c r="AK5104" t="str">
        <f t="shared" si="958"/>
        <v>ORD26005457</v>
      </c>
      <c r="AL5104">
        <f>IF(E5104&lt;&gt;"CAPTURE","",COUNTIF(Orders!$H:$H,AK5104))</f>
        <v>1</v>
      </c>
      <c r="AP5104" t="str">
        <f t="shared" si="959"/>
        <v>Matched to Order</v>
      </c>
      <c r="AQ5104">
        <f>IF(COUNTIF($A$2:A5104,A5104)=1,1,0)</f>
        <v>1</v>
      </c>
    </row>
    <row r="5105" spans="1:43" x14ac:dyDescent="0.3">
      <c r="A5105" t="s">
        <v>17711</v>
      </c>
      <c r="C5105" t="s">
        <v>10831</v>
      </c>
      <c r="D5105" s="1">
        <v>46292</v>
      </c>
      <c r="E5105" t="s">
        <v>11819</v>
      </c>
      <c r="F5105" t="s">
        <v>9</v>
      </c>
      <c r="G5105">
        <v>3098</v>
      </c>
      <c r="H5105">
        <v>9.2899999999999991</v>
      </c>
      <c r="I5105">
        <v>1.67</v>
      </c>
      <c r="J5105">
        <v>3087.04</v>
      </c>
      <c r="K5105" s="1">
        <v>46294</v>
      </c>
      <c r="L5105" t="s">
        <v>17510</v>
      </c>
      <c r="M5105">
        <f t="shared" si="948"/>
        <v>1</v>
      </c>
      <c r="N5105">
        <f>COUNTIF(Orders!$A:$A,C5105)</f>
        <v>1</v>
      </c>
      <c r="P5105">
        <f>COUNTIF(Orders!$H:$H,UPPER(SUBSTITUTE(TRIM(C5105),"-","")))</f>
        <v>1</v>
      </c>
      <c r="R5105" t="str">
        <f t="shared" si="949"/>
        <v>Matched Order Reference</v>
      </c>
      <c r="S5105">
        <f t="shared" si="950"/>
        <v>1</v>
      </c>
      <c r="V5105" cm="1">
        <f t="array" ref="V5105">IF(E5105&lt;&gt;"CAPTURE",0,SUMPRODUCT((MDR_Rates!$A$2:$A$10=F5105)*(G5105&gt;MDR_Rates!$B$2:$B$10)*((MDR_Rates!$C$2:$C$10="")+(G5105&lt;=MDR_Rates!$C$2:$C$10))*MDR_Rates!$D$2:$D$10))</f>
        <v>0.3</v>
      </c>
      <c r="W5105">
        <f t="shared" si="951"/>
        <v>9.2899999999999991</v>
      </c>
      <c r="X5105">
        <f t="shared" si="952"/>
        <v>1.67</v>
      </c>
      <c r="Y5105">
        <f t="shared" si="953"/>
        <v>0</v>
      </c>
      <c r="Z5105">
        <f t="shared" si="954"/>
        <v>0</v>
      </c>
      <c r="AG5105" t="str">
        <f t="shared" si="955"/>
        <v/>
      </c>
      <c r="AI5105" t="str">
        <f t="shared" si="956"/>
        <v/>
      </c>
      <c r="AJ5105" t="str">
        <f t="shared" si="957"/>
        <v/>
      </c>
      <c r="AK5105" t="str">
        <f t="shared" si="958"/>
        <v>ORD26005491</v>
      </c>
      <c r="AL5105">
        <f>IF(E5105&lt;&gt;"CAPTURE","",COUNTIF(Orders!$H:$H,AK5105))</f>
        <v>1</v>
      </c>
      <c r="AP5105" t="str">
        <f t="shared" si="959"/>
        <v>Matched to Order</v>
      </c>
      <c r="AQ5105">
        <f>IF(COUNTIF($A$2:A5105,A5105)=1,1,0)</f>
        <v>1</v>
      </c>
    </row>
    <row r="5106" spans="1:43" x14ac:dyDescent="0.3">
      <c r="A5106" t="s">
        <v>17712</v>
      </c>
      <c r="C5106" t="s">
        <v>10868</v>
      </c>
      <c r="D5106" s="1">
        <v>46292</v>
      </c>
      <c r="E5106" t="s">
        <v>11819</v>
      </c>
      <c r="F5106" t="s">
        <v>9</v>
      </c>
      <c r="G5106">
        <v>299</v>
      </c>
      <c r="H5106">
        <v>0</v>
      </c>
      <c r="I5106">
        <v>0</v>
      </c>
      <c r="J5106">
        <v>299</v>
      </c>
      <c r="K5106" s="1">
        <v>46294</v>
      </c>
      <c r="L5106" t="s">
        <v>17510</v>
      </c>
      <c r="M5106">
        <f t="shared" si="948"/>
        <v>1</v>
      </c>
      <c r="N5106">
        <f>COUNTIF(Orders!$A:$A,C5106)</f>
        <v>1</v>
      </c>
      <c r="P5106">
        <f>COUNTIF(Orders!$H:$H,UPPER(SUBSTITUTE(TRIM(C5106),"-","")))</f>
        <v>1</v>
      </c>
      <c r="R5106" t="str">
        <f t="shared" si="949"/>
        <v>Matched Order Reference</v>
      </c>
      <c r="S5106">
        <f t="shared" si="950"/>
        <v>1</v>
      </c>
      <c r="V5106" cm="1">
        <f t="array" ref="V5106">IF(E5106&lt;&gt;"CAPTURE",0,SUMPRODUCT((MDR_Rates!$A$2:$A$10=F5106)*(G5106&gt;MDR_Rates!$B$2:$B$10)*((MDR_Rates!$C$2:$C$10="")+(G5106&lt;=MDR_Rates!$C$2:$C$10))*MDR_Rates!$D$2:$D$10))</f>
        <v>0</v>
      </c>
      <c r="W5106">
        <f t="shared" si="951"/>
        <v>0</v>
      </c>
      <c r="X5106">
        <f t="shared" si="952"/>
        <v>0</v>
      </c>
      <c r="Y5106">
        <f t="shared" si="953"/>
        <v>0</v>
      </c>
      <c r="Z5106">
        <f t="shared" si="954"/>
        <v>0</v>
      </c>
      <c r="AG5106" t="str">
        <f t="shared" si="955"/>
        <v/>
      </c>
      <c r="AI5106" t="str">
        <f t="shared" si="956"/>
        <v/>
      </c>
      <c r="AJ5106" t="str">
        <f t="shared" si="957"/>
        <v/>
      </c>
      <c r="AK5106" t="str">
        <f t="shared" si="958"/>
        <v>ORD26005511</v>
      </c>
      <c r="AL5106">
        <f>IF(E5106&lt;&gt;"CAPTURE","",COUNTIF(Orders!$H:$H,AK5106))</f>
        <v>1</v>
      </c>
      <c r="AP5106" t="str">
        <f t="shared" si="959"/>
        <v>Matched to Order</v>
      </c>
      <c r="AQ5106">
        <f>IF(COUNTIF($A$2:A5106,A5106)=1,1,0)</f>
        <v>1</v>
      </c>
    </row>
    <row r="5107" spans="1:43" x14ac:dyDescent="0.3">
      <c r="A5107" t="s">
        <v>17713</v>
      </c>
      <c r="C5107" t="s">
        <v>10911</v>
      </c>
      <c r="D5107" s="1">
        <v>46292</v>
      </c>
      <c r="E5107" t="s">
        <v>11819</v>
      </c>
      <c r="F5107" t="s">
        <v>33</v>
      </c>
      <c r="G5107">
        <v>999</v>
      </c>
      <c r="H5107">
        <v>14.99</v>
      </c>
      <c r="I5107">
        <v>2.7</v>
      </c>
      <c r="J5107">
        <v>981.31</v>
      </c>
      <c r="K5107" s="1">
        <v>46294</v>
      </c>
      <c r="L5107" t="s">
        <v>17510</v>
      </c>
      <c r="M5107">
        <f t="shared" si="948"/>
        <v>1</v>
      </c>
      <c r="N5107">
        <f>COUNTIF(Orders!$A:$A,C5107)</f>
        <v>1</v>
      </c>
      <c r="P5107">
        <f>COUNTIF(Orders!$H:$H,UPPER(SUBSTITUTE(TRIM(C5107),"-","")))</f>
        <v>1</v>
      </c>
      <c r="R5107" t="str">
        <f t="shared" si="949"/>
        <v>Matched Order Reference</v>
      </c>
      <c r="S5107">
        <f t="shared" si="950"/>
        <v>1</v>
      </c>
      <c r="V5107" cm="1">
        <f t="array" ref="V5107">IF(E5107&lt;&gt;"CAPTURE",0,SUMPRODUCT((MDR_Rates!$A$2:$A$10=F5107)*(G5107&gt;MDR_Rates!$B$2:$B$10)*((MDR_Rates!$C$2:$C$10="")+(G5107&lt;=MDR_Rates!$C$2:$C$10))*MDR_Rates!$D$2:$D$10))</f>
        <v>1.5</v>
      </c>
      <c r="W5107">
        <f t="shared" si="951"/>
        <v>14.99</v>
      </c>
      <c r="X5107">
        <f t="shared" si="952"/>
        <v>2.7</v>
      </c>
      <c r="Y5107">
        <f t="shared" si="953"/>
        <v>0</v>
      </c>
      <c r="Z5107">
        <f t="shared" si="954"/>
        <v>0</v>
      </c>
      <c r="AG5107" t="str">
        <f t="shared" si="955"/>
        <v/>
      </c>
      <c r="AI5107" t="str">
        <f t="shared" si="956"/>
        <v/>
      </c>
      <c r="AJ5107" t="str">
        <f t="shared" si="957"/>
        <v/>
      </c>
      <c r="AK5107" t="str">
        <f t="shared" si="958"/>
        <v>ORD26005533</v>
      </c>
      <c r="AL5107">
        <f>IF(E5107&lt;&gt;"CAPTURE","",COUNTIF(Orders!$H:$H,AK5107))</f>
        <v>1</v>
      </c>
      <c r="AP5107" t="str">
        <f t="shared" si="959"/>
        <v>Matched to Order</v>
      </c>
      <c r="AQ5107">
        <f>IF(COUNTIF($A$2:A5107,A5107)=1,1,0)</f>
        <v>1</v>
      </c>
    </row>
    <row r="5108" spans="1:43" x14ac:dyDescent="0.3">
      <c r="A5108" t="s">
        <v>17714</v>
      </c>
      <c r="C5108" t="s">
        <v>10993</v>
      </c>
      <c r="D5108" s="1">
        <v>46292</v>
      </c>
      <c r="E5108" t="s">
        <v>11819</v>
      </c>
      <c r="F5108" t="s">
        <v>9</v>
      </c>
      <c r="G5108">
        <v>499</v>
      </c>
      <c r="H5108">
        <v>0</v>
      </c>
      <c r="I5108">
        <v>0</v>
      </c>
      <c r="J5108">
        <v>499</v>
      </c>
      <c r="K5108" s="1">
        <v>46294</v>
      </c>
      <c r="L5108" t="s">
        <v>17510</v>
      </c>
      <c r="M5108">
        <f t="shared" si="948"/>
        <v>1</v>
      </c>
      <c r="N5108">
        <f>COUNTIF(Orders!$A:$A,C5108)</f>
        <v>1</v>
      </c>
      <c r="P5108">
        <f>COUNTIF(Orders!$H:$H,UPPER(SUBSTITUTE(TRIM(C5108),"-","")))</f>
        <v>1</v>
      </c>
      <c r="R5108" t="str">
        <f t="shared" si="949"/>
        <v>Matched Order Reference</v>
      </c>
      <c r="S5108">
        <f t="shared" si="950"/>
        <v>1</v>
      </c>
      <c r="V5108" cm="1">
        <f t="array" ref="V5108">IF(E5108&lt;&gt;"CAPTURE",0,SUMPRODUCT((MDR_Rates!$A$2:$A$10=F5108)*(G5108&gt;MDR_Rates!$B$2:$B$10)*((MDR_Rates!$C$2:$C$10="")+(G5108&lt;=MDR_Rates!$C$2:$C$10))*MDR_Rates!$D$2:$D$10))</f>
        <v>0</v>
      </c>
      <c r="W5108">
        <f t="shared" si="951"/>
        <v>0</v>
      </c>
      <c r="X5108">
        <f t="shared" si="952"/>
        <v>0</v>
      </c>
      <c r="Y5108">
        <f t="shared" si="953"/>
        <v>0</v>
      </c>
      <c r="Z5108">
        <f t="shared" si="954"/>
        <v>0</v>
      </c>
      <c r="AG5108" t="str">
        <f t="shared" si="955"/>
        <v/>
      </c>
      <c r="AI5108" t="str">
        <f t="shared" si="956"/>
        <v/>
      </c>
      <c r="AJ5108" t="str">
        <f t="shared" si="957"/>
        <v/>
      </c>
      <c r="AK5108" t="str">
        <f t="shared" si="958"/>
        <v>ORD26005575</v>
      </c>
      <c r="AL5108">
        <f>IF(E5108&lt;&gt;"CAPTURE","",COUNTIF(Orders!$H:$H,AK5108))</f>
        <v>1</v>
      </c>
      <c r="AP5108" t="str">
        <f t="shared" si="959"/>
        <v>Matched to Order</v>
      </c>
      <c r="AQ5108">
        <f>IF(COUNTIF($A$2:A5108,A5108)=1,1,0)</f>
        <v>1</v>
      </c>
    </row>
    <row r="5109" spans="1:43" x14ac:dyDescent="0.3">
      <c r="A5109" t="s">
        <v>17715</v>
      </c>
      <c r="C5109" t="s">
        <v>11160</v>
      </c>
      <c r="D5109" s="1">
        <v>46292</v>
      </c>
      <c r="E5109" t="s">
        <v>11819</v>
      </c>
      <c r="F5109" t="s">
        <v>44</v>
      </c>
      <c r="G5109">
        <v>8498</v>
      </c>
      <c r="H5109">
        <v>144.47</v>
      </c>
      <c r="I5109">
        <v>26</v>
      </c>
      <c r="J5109">
        <v>8327.5300000000007</v>
      </c>
      <c r="K5109" s="1">
        <v>46294</v>
      </c>
      <c r="L5109" t="s">
        <v>17510</v>
      </c>
      <c r="M5109">
        <f t="shared" si="948"/>
        <v>1</v>
      </c>
      <c r="N5109">
        <f>COUNTIF(Orders!$A:$A,C5109)</f>
        <v>1</v>
      </c>
      <c r="P5109">
        <f>COUNTIF(Orders!$H:$H,UPPER(SUBSTITUTE(TRIM(C5109),"-","")))</f>
        <v>1</v>
      </c>
      <c r="R5109" t="str">
        <f t="shared" si="949"/>
        <v>Matched Order Reference</v>
      </c>
      <c r="S5109">
        <f t="shared" si="950"/>
        <v>1</v>
      </c>
      <c r="V5109" cm="1">
        <f t="array" ref="V5109">IF(E5109&lt;&gt;"CAPTURE",0,SUMPRODUCT((MDR_Rates!$A$2:$A$10=F5109)*(G5109&gt;MDR_Rates!$B$2:$B$10)*((MDR_Rates!$C$2:$C$10="")+(G5109&lt;=MDR_Rates!$C$2:$C$10))*MDR_Rates!$D$2:$D$10))</f>
        <v>1.7</v>
      </c>
      <c r="W5109">
        <f t="shared" si="951"/>
        <v>144.47</v>
      </c>
      <c r="X5109">
        <f t="shared" si="952"/>
        <v>26</v>
      </c>
      <c r="Y5109">
        <f t="shared" si="953"/>
        <v>0</v>
      </c>
      <c r="Z5109">
        <f t="shared" si="954"/>
        <v>0</v>
      </c>
      <c r="AG5109" t="str">
        <f t="shared" si="955"/>
        <v/>
      </c>
      <c r="AI5109" t="str">
        <f t="shared" si="956"/>
        <v/>
      </c>
      <c r="AJ5109" t="str">
        <f t="shared" si="957"/>
        <v/>
      </c>
      <c r="AK5109" t="str">
        <f t="shared" si="958"/>
        <v>ORD26005661</v>
      </c>
      <c r="AL5109">
        <f>IF(E5109&lt;&gt;"CAPTURE","",COUNTIF(Orders!$H:$H,AK5109))</f>
        <v>1</v>
      </c>
      <c r="AP5109" t="str">
        <f t="shared" si="959"/>
        <v>Matched to Order</v>
      </c>
      <c r="AQ5109">
        <f>IF(COUNTIF($A$2:A5109,A5109)=1,1,0)</f>
        <v>1</v>
      </c>
    </row>
    <row r="5110" spans="1:43" x14ac:dyDescent="0.3">
      <c r="A5110" t="s">
        <v>17716</v>
      </c>
      <c r="C5110" t="s">
        <v>11199</v>
      </c>
      <c r="D5110" s="1">
        <v>46292</v>
      </c>
      <c r="E5110" t="s">
        <v>11819</v>
      </c>
      <c r="F5110" t="s">
        <v>44</v>
      </c>
      <c r="G5110">
        <v>1747</v>
      </c>
      <c r="H5110">
        <v>33.19</v>
      </c>
      <c r="I5110">
        <v>5.97</v>
      </c>
      <c r="J5110">
        <v>1707.84</v>
      </c>
      <c r="K5110" s="1">
        <v>46294</v>
      </c>
      <c r="L5110" t="s">
        <v>17510</v>
      </c>
      <c r="M5110">
        <f t="shared" si="948"/>
        <v>1</v>
      </c>
      <c r="N5110">
        <f>COUNTIF(Orders!$A:$A,C5110)</f>
        <v>1</v>
      </c>
      <c r="P5110">
        <f>COUNTIF(Orders!$H:$H,UPPER(SUBSTITUTE(TRIM(C5110),"-","")))</f>
        <v>1</v>
      </c>
      <c r="R5110" t="str">
        <f t="shared" si="949"/>
        <v>Matched Order Reference</v>
      </c>
      <c r="S5110">
        <f t="shared" si="950"/>
        <v>1</v>
      </c>
      <c r="V5110" cm="1">
        <f t="array" ref="V5110">IF(E5110&lt;&gt;"CAPTURE",0,SUMPRODUCT((MDR_Rates!$A$2:$A$10=F5110)*(G5110&gt;MDR_Rates!$B$2:$B$10)*((MDR_Rates!$C$2:$C$10="")+(G5110&lt;=MDR_Rates!$C$2:$C$10))*MDR_Rates!$D$2:$D$10))</f>
        <v>1.9</v>
      </c>
      <c r="W5110">
        <f t="shared" si="951"/>
        <v>33.19</v>
      </c>
      <c r="X5110">
        <f t="shared" si="952"/>
        <v>5.97</v>
      </c>
      <c r="Y5110">
        <f t="shared" si="953"/>
        <v>0</v>
      </c>
      <c r="Z5110">
        <f t="shared" si="954"/>
        <v>0</v>
      </c>
      <c r="AG5110" t="str">
        <f t="shared" si="955"/>
        <v/>
      </c>
      <c r="AI5110" t="str">
        <f t="shared" si="956"/>
        <v/>
      </c>
      <c r="AJ5110" t="str">
        <f t="shared" si="957"/>
        <v/>
      </c>
      <c r="AK5110" t="str">
        <f t="shared" si="958"/>
        <v>ORD26005682</v>
      </c>
      <c r="AL5110">
        <f>IF(E5110&lt;&gt;"CAPTURE","",COUNTIF(Orders!$H:$H,AK5110))</f>
        <v>1</v>
      </c>
      <c r="AP5110" t="str">
        <f t="shared" si="959"/>
        <v>Matched to Order</v>
      </c>
      <c r="AQ5110">
        <f>IF(COUNTIF($A$2:A5110,A5110)=1,1,0)</f>
        <v>1</v>
      </c>
    </row>
    <row r="5111" spans="1:43" x14ac:dyDescent="0.3">
      <c r="A5111" t="s">
        <v>17717</v>
      </c>
      <c r="C5111" t="s">
        <v>11289</v>
      </c>
      <c r="D5111" s="1">
        <v>46292</v>
      </c>
      <c r="E5111" t="s">
        <v>11819</v>
      </c>
      <c r="F5111" t="s">
        <v>17</v>
      </c>
      <c r="G5111">
        <v>999</v>
      </c>
      <c r="H5111">
        <v>17.98</v>
      </c>
      <c r="I5111">
        <v>3.24</v>
      </c>
      <c r="J5111">
        <v>977.78</v>
      </c>
      <c r="K5111" s="1">
        <v>46294</v>
      </c>
      <c r="L5111" t="s">
        <v>17510</v>
      </c>
      <c r="M5111">
        <f t="shared" si="948"/>
        <v>1</v>
      </c>
      <c r="N5111">
        <f>COUNTIF(Orders!$A:$A,C5111)</f>
        <v>1</v>
      </c>
      <c r="P5111">
        <f>COUNTIF(Orders!$H:$H,UPPER(SUBSTITUTE(TRIM(C5111),"-","")))</f>
        <v>1</v>
      </c>
      <c r="R5111" t="str">
        <f t="shared" si="949"/>
        <v>Matched Order Reference</v>
      </c>
      <c r="S5111">
        <f t="shared" si="950"/>
        <v>1</v>
      </c>
      <c r="V5111" cm="1">
        <f t="array" ref="V5111">IF(E5111&lt;&gt;"CAPTURE",0,SUMPRODUCT((MDR_Rates!$A$2:$A$10=F5111)*(G5111&gt;MDR_Rates!$B$2:$B$10)*((MDR_Rates!$C$2:$C$10="")+(G5111&lt;=MDR_Rates!$C$2:$C$10))*MDR_Rates!$D$2:$D$10))</f>
        <v>1.8</v>
      </c>
      <c r="W5111">
        <f t="shared" si="951"/>
        <v>17.98</v>
      </c>
      <c r="X5111">
        <f t="shared" si="952"/>
        <v>3.24</v>
      </c>
      <c r="Y5111">
        <f t="shared" si="953"/>
        <v>0</v>
      </c>
      <c r="Z5111">
        <f t="shared" si="954"/>
        <v>0</v>
      </c>
      <c r="AG5111" t="str">
        <f t="shared" si="955"/>
        <v/>
      </c>
      <c r="AI5111" t="str">
        <f t="shared" si="956"/>
        <v/>
      </c>
      <c r="AJ5111" t="str">
        <f t="shared" si="957"/>
        <v/>
      </c>
      <c r="AK5111" t="str">
        <f t="shared" si="958"/>
        <v>ORD26005729</v>
      </c>
      <c r="AL5111">
        <f>IF(E5111&lt;&gt;"CAPTURE","",COUNTIF(Orders!$H:$H,AK5111))</f>
        <v>1</v>
      </c>
      <c r="AP5111" t="str">
        <f t="shared" si="959"/>
        <v>Matched to Order</v>
      </c>
      <c r="AQ5111">
        <f>IF(COUNTIF($A$2:A5111,A5111)=1,1,0)</f>
        <v>1</v>
      </c>
    </row>
    <row r="5112" spans="1:43" x14ac:dyDescent="0.3">
      <c r="A5112" t="s">
        <v>17718</v>
      </c>
      <c r="C5112" t="s">
        <v>11432</v>
      </c>
      <c r="D5112" s="1">
        <v>46292</v>
      </c>
      <c r="E5112" t="s">
        <v>11819</v>
      </c>
      <c r="F5112" t="s">
        <v>9</v>
      </c>
      <c r="G5112">
        <v>16297</v>
      </c>
      <c r="H5112">
        <v>48.89</v>
      </c>
      <c r="I5112">
        <v>8.8000000000000007</v>
      </c>
      <c r="J5112">
        <v>16239.31</v>
      </c>
      <c r="K5112" s="1">
        <v>46294</v>
      </c>
      <c r="L5112" t="s">
        <v>17510</v>
      </c>
      <c r="M5112">
        <f t="shared" si="948"/>
        <v>1</v>
      </c>
      <c r="N5112">
        <f>COUNTIF(Orders!$A:$A,C5112)</f>
        <v>1</v>
      </c>
      <c r="P5112">
        <f>COUNTIF(Orders!$H:$H,UPPER(SUBSTITUTE(TRIM(C5112),"-","")))</f>
        <v>1</v>
      </c>
      <c r="R5112" t="str">
        <f t="shared" si="949"/>
        <v>Matched Order Reference</v>
      </c>
      <c r="S5112">
        <f t="shared" si="950"/>
        <v>1</v>
      </c>
      <c r="V5112" cm="1">
        <f t="array" ref="V5112">IF(E5112&lt;&gt;"CAPTURE",0,SUMPRODUCT((MDR_Rates!$A$2:$A$10=F5112)*(G5112&gt;MDR_Rates!$B$2:$B$10)*((MDR_Rates!$C$2:$C$10="")+(G5112&lt;=MDR_Rates!$C$2:$C$10))*MDR_Rates!$D$2:$D$10))</f>
        <v>0.3</v>
      </c>
      <c r="W5112">
        <f t="shared" si="951"/>
        <v>48.89</v>
      </c>
      <c r="X5112">
        <f t="shared" si="952"/>
        <v>8.8000000000000007</v>
      </c>
      <c r="Y5112">
        <f t="shared" si="953"/>
        <v>0</v>
      </c>
      <c r="Z5112">
        <f t="shared" si="954"/>
        <v>0</v>
      </c>
      <c r="AG5112" t="str">
        <f t="shared" si="955"/>
        <v/>
      </c>
      <c r="AI5112" t="str">
        <f t="shared" si="956"/>
        <v/>
      </c>
      <c r="AJ5112" t="str">
        <f t="shared" si="957"/>
        <v/>
      </c>
      <c r="AK5112" t="str">
        <f t="shared" si="958"/>
        <v>ORD26005803</v>
      </c>
      <c r="AL5112">
        <f>IF(E5112&lt;&gt;"CAPTURE","",COUNTIF(Orders!$H:$H,AK5112))</f>
        <v>1</v>
      </c>
      <c r="AP5112" t="str">
        <f t="shared" si="959"/>
        <v>Matched to Order</v>
      </c>
      <c r="AQ5112">
        <f>IF(COUNTIF($A$2:A5112,A5112)=1,1,0)</f>
        <v>1</v>
      </c>
    </row>
    <row r="5113" spans="1:43" x14ac:dyDescent="0.3">
      <c r="A5113" t="s">
        <v>17719</v>
      </c>
      <c r="C5113" t="s">
        <v>11453</v>
      </c>
      <c r="D5113" s="1">
        <v>46292</v>
      </c>
      <c r="E5113" t="s">
        <v>11819</v>
      </c>
      <c r="F5113" t="s">
        <v>9</v>
      </c>
      <c r="G5113">
        <v>2598</v>
      </c>
      <c r="H5113">
        <v>7.79</v>
      </c>
      <c r="I5113">
        <v>1.4</v>
      </c>
      <c r="J5113">
        <v>2588.81</v>
      </c>
      <c r="K5113" s="1">
        <v>46294</v>
      </c>
      <c r="L5113" t="s">
        <v>17510</v>
      </c>
      <c r="M5113">
        <f t="shared" si="948"/>
        <v>1</v>
      </c>
      <c r="N5113">
        <f>COUNTIF(Orders!$A:$A,C5113)</f>
        <v>1</v>
      </c>
      <c r="P5113">
        <f>COUNTIF(Orders!$H:$H,UPPER(SUBSTITUTE(TRIM(C5113),"-","")))</f>
        <v>1</v>
      </c>
      <c r="R5113" t="str">
        <f t="shared" si="949"/>
        <v>Matched Order Reference</v>
      </c>
      <c r="S5113">
        <f t="shared" si="950"/>
        <v>1</v>
      </c>
      <c r="V5113" cm="1">
        <f t="array" ref="V5113">IF(E5113&lt;&gt;"CAPTURE",0,SUMPRODUCT((MDR_Rates!$A$2:$A$10=F5113)*(G5113&gt;MDR_Rates!$B$2:$B$10)*((MDR_Rates!$C$2:$C$10="")+(G5113&lt;=MDR_Rates!$C$2:$C$10))*MDR_Rates!$D$2:$D$10))</f>
        <v>0.3</v>
      </c>
      <c r="W5113">
        <f t="shared" si="951"/>
        <v>7.79</v>
      </c>
      <c r="X5113">
        <f t="shared" si="952"/>
        <v>1.4</v>
      </c>
      <c r="Y5113">
        <f t="shared" si="953"/>
        <v>0</v>
      </c>
      <c r="Z5113">
        <f t="shared" si="954"/>
        <v>0</v>
      </c>
      <c r="AG5113" t="str">
        <f t="shared" si="955"/>
        <v/>
      </c>
      <c r="AI5113" t="str">
        <f t="shared" si="956"/>
        <v/>
      </c>
      <c r="AJ5113" t="str">
        <f t="shared" si="957"/>
        <v/>
      </c>
      <c r="AK5113" t="str">
        <f t="shared" si="958"/>
        <v>ORD26005814</v>
      </c>
      <c r="AL5113">
        <f>IF(E5113&lt;&gt;"CAPTURE","",COUNTIF(Orders!$H:$H,AK5113))</f>
        <v>1</v>
      </c>
      <c r="AP5113" t="str">
        <f t="shared" si="959"/>
        <v>Matched to Order</v>
      </c>
      <c r="AQ5113">
        <f>IF(COUNTIF($A$2:A5113,A5113)=1,1,0)</f>
        <v>1</v>
      </c>
    </row>
    <row r="5114" spans="1:43" x14ac:dyDescent="0.3">
      <c r="A5114" t="s">
        <v>17720</v>
      </c>
      <c r="C5114" t="s">
        <v>11477</v>
      </c>
      <c r="D5114" s="1">
        <v>46292</v>
      </c>
      <c r="E5114" t="s">
        <v>11819</v>
      </c>
      <c r="F5114" t="s">
        <v>33</v>
      </c>
      <c r="G5114">
        <v>4798</v>
      </c>
      <c r="H5114">
        <v>57.58</v>
      </c>
      <c r="I5114">
        <v>10.36</v>
      </c>
      <c r="J5114">
        <v>4730.0600000000004</v>
      </c>
      <c r="K5114" s="1">
        <v>46294</v>
      </c>
      <c r="L5114" t="s">
        <v>17510</v>
      </c>
      <c r="M5114">
        <f t="shared" si="948"/>
        <v>1</v>
      </c>
      <c r="N5114">
        <f>COUNTIF(Orders!$A:$A,C5114)</f>
        <v>1</v>
      </c>
      <c r="P5114">
        <f>COUNTIF(Orders!$H:$H,UPPER(SUBSTITUTE(TRIM(C5114),"-","")))</f>
        <v>1</v>
      </c>
      <c r="R5114" t="str">
        <f t="shared" si="949"/>
        <v>Matched Order Reference</v>
      </c>
      <c r="S5114">
        <f t="shared" si="950"/>
        <v>1</v>
      </c>
      <c r="V5114" cm="1">
        <f t="array" ref="V5114">IF(E5114&lt;&gt;"CAPTURE",0,SUMPRODUCT((MDR_Rates!$A$2:$A$10=F5114)*(G5114&gt;MDR_Rates!$B$2:$B$10)*((MDR_Rates!$C$2:$C$10="")+(G5114&lt;=MDR_Rates!$C$2:$C$10))*MDR_Rates!$D$2:$D$10))</f>
        <v>1.2</v>
      </c>
      <c r="W5114">
        <f t="shared" si="951"/>
        <v>57.58</v>
      </c>
      <c r="X5114">
        <f t="shared" si="952"/>
        <v>10.36</v>
      </c>
      <c r="Y5114">
        <f t="shared" si="953"/>
        <v>0</v>
      </c>
      <c r="Z5114">
        <f t="shared" si="954"/>
        <v>0</v>
      </c>
      <c r="AG5114" t="str">
        <f t="shared" si="955"/>
        <v/>
      </c>
      <c r="AI5114" t="str">
        <f t="shared" si="956"/>
        <v/>
      </c>
      <c r="AJ5114" t="str">
        <f t="shared" si="957"/>
        <v/>
      </c>
      <c r="AK5114" t="str">
        <f t="shared" si="958"/>
        <v>ORD26005826</v>
      </c>
      <c r="AL5114">
        <f>IF(E5114&lt;&gt;"CAPTURE","",COUNTIF(Orders!$H:$H,AK5114))</f>
        <v>1</v>
      </c>
      <c r="AP5114" t="str">
        <f t="shared" si="959"/>
        <v>Matched to Order</v>
      </c>
      <c r="AQ5114">
        <f>IF(COUNTIF($A$2:A5114,A5114)=1,1,0)</f>
        <v>1</v>
      </c>
    </row>
    <row r="5115" spans="1:43" x14ac:dyDescent="0.3">
      <c r="A5115" t="s">
        <v>17721</v>
      </c>
      <c r="C5115" t="s">
        <v>17722</v>
      </c>
      <c r="D5115" s="1">
        <v>46292</v>
      </c>
      <c r="E5115" t="s">
        <v>11819</v>
      </c>
      <c r="F5115" t="s">
        <v>44</v>
      </c>
      <c r="G5115">
        <v>499</v>
      </c>
      <c r="H5115">
        <v>9.48</v>
      </c>
      <c r="I5115">
        <v>1.71</v>
      </c>
      <c r="J5115">
        <v>487.81</v>
      </c>
      <c r="K5115" s="1">
        <v>46294</v>
      </c>
      <c r="L5115" t="s">
        <v>17510</v>
      </c>
      <c r="M5115">
        <f t="shared" si="948"/>
        <v>1</v>
      </c>
      <c r="N5115">
        <f>COUNTIF(Orders!$A:$A,C5115)</f>
        <v>1</v>
      </c>
      <c r="P5115">
        <f>COUNTIF(Orders!$H:$H,UPPER(SUBSTITUTE(TRIM(C5115),"-","")))</f>
        <v>1</v>
      </c>
      <c r="R5115" t="str">
        <f t="shared" si="949"/>
        <v>Matched Order Reference</v>
      </c>
      <c r="S5115">
        <f t="shared" si="950"/>
        <v>1</v>
      </c>
      <c r="V5115" cm="1">
        <f t="array" ref="V5115">IF(E5115&lt;&gt;"CAPTURE",0,SUMPRODUCT((MDR_Rates!$A$2:$A$10=F5115)*(G5115&gt;MDR_Rates!$B$2:$B$10)*((MDR_Rates!$C$2:$C$10="")+(G5115&lt;=MDR_Rates!$C$2:$C$10))*MDR_Rates!$D$2:$D$10))</f>
        <v>1.9</v>
      </c>
      <c r="W5115">
        <f t="shared" si="951"/>
        <v>9.48</v>
      </c>
      <c r="X5115">
        <f t="shared" si="952"/>
        <v>1.71</v>
      </c>
      <c r="Y5115">
        <f t="shared" si="953"/>
        <v>0</v>
      </c>
      <c r="Z5115">
        <f t="shared" si="954"/>
        <v>0</v>
      </c>
      <c r="AG5115" t="str">
        <f t="shared" si="955"/>
        <v/>
      </c>
      <c r="AI5115" t="str">
        <f t="shared" si="956"/>
        <v/>
      </c>
      <c r="AJ5115" t="str">
        <f t="shared" si="957"/>
        <v/>
      </c>
      <c r="AK5115" t="str">
        <f t="shared" si="958"/>
        <v>ORD26005851</v>
      </c>
      <c r="AL5115">
        <f>IF(E5115&lt;&gt;"CAPTURE","",COUNTIF(Orders!$H:$H,AK5115))</f>
        <v>1</v>
      </c>
      <c r="AP5115" t="str">
        <f t="shared" si="959"/>
        <v>Matched to Order</v>
      </c>
      <c r="AQ5115">
        <f>IF(COUNTIF($A$2:A5115,A5115)=1,1,0)</f>
        <v>1</v>
      </c>
    </row>
    <row r="5116" spans="1:43" x14ac:dyDescent="0.3">
      <c r="A5116" t="s">
        <v>17723</v>
      </c>
      <c r="C5116" t="s">
        <v>11531</v>
      </c>
      <c r="D5116" s="1">
        <v>46292</v>
      </c>
      <c r="E5116" t="s">
        <v>11819</v>
      </c>
      <c r="F5116" t="s">
        <v>9</v>
      </c>
      <c r="G5116">
        <v>7999</v>
      </c>
      <c r="H5116">
        <v>24</v>
      </c>
      <c r="I5116">
        <v>4.32</v>
      </c>
      <c r="J5116">
        <v>7970.68</v>
      </c>
      <c r="K5116" s="1">
        <v>46294</v>
      </c>
      <c r="L5116" t="s">
        <v>17510</v>
      </c>
      <c r="M5116">
        <f t="shared" si="948"/>
        <v>1</v>
      </c>
      <c r="N5116">
        <f>COUNTIF(Orders!$A:$A,C5116)</f>
        <v>1</v>
      </c>
      <c r="P5116">
        <f>COUNTIF(Orders!$H:$H,UPPER(SUBSTITUTE(TRIM(C5116),"-","")))</f>
        <v>1</v>
      </c>
      <c r="R5116" t="str">
        <f t="shared" si="949"/>
        <v>Matched Order Reference</v>
      </c>
      <c r="S5116">
        <f t="shared" si="950"/>
        <v>1</v>
      </c>
      <c r="V5116" cm="1">
        <f t="array" ref="V5116">IF(E5116&lt;&gt;"CAPTURE",0,SUMPRODUCT((MDR_Rates!$A$2:$A$10=F5116)*(G5116&gt;MDR_Rates!$B$2:$B$10)*((MDR_Rates!$C$2:$C$10="")+(G5116&lt;=MDR_Rates!$C$2:$C$10))*MDR_Rates!$D$2:$D$10))</f>
        <v>0.3</v>
      </c>
      <c r="W5116">
        <f t="shared" si="951"/>
        <v>24</v>
      </c>
      <c r="X5116">
        <f t="shared" si="952"/>
        <v>4.32</v>
      </c>
      <c r="Y5116">
        <f t="shared" si="953"/>
        <v>0</v>
      </c>
      <c r="Z5116">
        <f t="shared" si="954"/>
        <v>0</v>
      </c>
      <c r="AG5116" t="str">
        <f t="shared" si="955"/>
        <v/>
      </c>
      <c r="AI5116" t="str">
        <f t="shared" si="956"/>
        <v/>
      </c>
      <c r="AJ5116" t="str">
        <f t="shared" si="957"/>
        <v/>
      </c>
      <c r="AK5116" t="str">
        <f t="shared" si="958"/>
        <v>ORD26005856</v>
      </c>
      <c r="AL5116">
        <f>IF(E5116&lt;&gt;"CAPTURE","",COUNTIF(Orders!$H:$H,AK5116))</f>
        <v>1</v>
      </c>
      <c r="AP5116" t="str">
        <f t="shared" si="959"/>
        <v>Matched to Order</v>
      </c>
      <c r="AQ5116">
        <f>IF(COUNTIF($A$2:A5116,A5116)=1,1,0)</f>
        <v>1</v>
      </c>
    </row>
    <row r="5117" spans="1:43" x14ac:dyDescent="0.3">
      <c r="A5117" t="s">
        <v>17724</v>
      </c>
      <c r="C5117" t="s">
        <v>11662</v>
      </c>
      <c r="D5117" s="1">
        <v>46292</v>
      </c>
      <c r="E5117" t="s">
        <v>11819</v>
      </c>
      <c r="F5117" t="s">
        <v>9</v>
      </c>
      <c r="G5117">
        <v>599</v>
      </c>
      <c r="H5117">
        <v>0</v>
      </c>
      <c r="I5117">
        <v>0</v>
      </c>
      <c r="J5117">
        <v>599</v>
      </c>
      <c r="K5117" s="1">
        <v>46294</v>
      </c>
      <c r="L5117" t="s">
        <v>17510</v>
      </c>
      <c r="M5117">
        <f t="shared" si="948"/>
        <v>1</v>
      </c>
      <c r="N5117">
        <f>COUNTIF(Orders!$A:$A,C5117)</f>
        <v>1</v>
      </c>
      <c r="P5117">
        <f>COUNTIF(Orders!$H:$H,UPPER(SUBSTITUTE(TRIM(C5117),"-","")))</f>
        <v>1</v>
      </c>
      <c r="R5117" t="str">
        <f t="shared" si="949"/>
        <v>Matched Order Reference</v>
      </c>
      <c r="S5117">
        <f t="shared" si="950"/>
        <v>1</v>
      </c>
      <c r="V5117" cm="1">
        <f t="array" ref="V5117">IF(E5117&lt;&gt;"CAPTURE",0,SUMPRODUCT((MDR_Rates!$A$2:$A$10=F5117)*(G5117&gt;MDR_Rates!$B$2:$B$10)*((MDR_Rates!$C$2:$C$10="")+(G5117&lt;=MDR_Rates!$C$2:$C$10))*MDR_Rates!$D$2:$D$10))</f>
        <v>0</v>
      </c>
      <c r="W5117">
        <f t="shared" si="951"/>
        <v>0</v>
      </c>
      <c r="X5117">
        <f t="shared" si="952"/>
        <v>0</v>
      </c>
      <c r="Y5117">
        <f t="shared" si="953"/>
        <v>0</v>
      </c>
      <c r="Z5117">
        <f t="shared" si="954"/>
        <v>0</v>
      </c>
      <c r="AG5117" t="str">
        <f t="shared" si="955"/>
        <v/>
      </c>
      <c r="AI5117" t="str">
        <f t="shared" si="956"/>
        <v/>
      </c>
      <c r="AJ5117" t="str">
        <f t="shared" si="957"/>
        <v/>
      </c>
      <c r="AK5117" t="str">
        <f t="shared" si="958"/>
        <v>ORD26005925</v>
      </c>
      <c r="AL5117">
        <f>IF(E5117&lt;&gt;"CAPTURE","",COUNTIF(Orders!$H:$H,AK5117))</f>
        <v>1</v>
      </c>
      <c r="AP5117" t="str">
        <f t="shared" si="959"/>
        <v>Matched to Order</v>
      </c>
      <c r="AQ5117">
        <f>IF(COUNTIF($A$2:A5117,A5117)=1,1,0)</f>
        <v>1</v>
      </c>
    </row>
    <row r="5118" spans="1:43" x14ac:dyDescent="0.3">
      <c r="A5118" t="s">
        <v>17725</v>
      </c>
      <c r="B5118" t="s">
        <v>17132</v>
      </c>
      <c r="D5118" s="1">
        <v>46292</v>
      </c>
      <c r="E5118" t="s">
        <v>12202</v>
      </c>
      <c r="F5118" t="s">
        <v>17</v>
      </c>
      <c r="G5118">
        <v>4097</v>
      </c>
      <c r="H5118">
        <v>0</v>
      </c>
      <c r="I5118">
        <v>0</v>
      </c>
      <c r="J5118">
        <v>-4097</v>
      </c>
      <c r="K5118" s="1">
        <v>46294</v>
      </c>
      <c r="L5118" t="s">
        <v>17510</v>
      </c>
      <c r="M5118">
        <f t="shared" si="948"/>
        <v>1</v>
      </c>
      <c r="N5118">
        <f>COUNTIF(Orders!$A:$A,C5118)</f>
        <v>0</v>
      </c>
      <c r="P5118">
        <f>COUNTIF(Orders!$H:$H,UPPER(SUBSTITUTE(TRIM(C5118),"-","")))</f>
        <v>1042575</v>
      </c>
      <c r="R5118" t="str">
        <f t="shared" si="949"/>
        <v>Refund</v>
      </c>
      <c r="S5118">
        <f t="shared" si="950"/>
        <v>0</v>
      </c>
      <c r="V5118" cm="1">
        <f t="array" ref="V5118">IF(E5118&lt;&gt;"CAPTURE",0,SUMPRODUCT((MDR_Rates!$A$2:$A$10=F5118)*(G5118&gt;MDR_Rates!$B$2:$B$10)*((MDR_Rates!$C$2:$C$10="")+(G5118&lt;=MDR_Rates!$C$2:$C$10))*MDR_Rates!$D$2:$D$10))</f>
        <v>0</v>
      </c>
      <c r="W5118">
        <f t="shared" si="951"/>
        <v>0</v>
      </c>
      <c r="X5118">
        <f t="shared" si="952"/>
        <v>0</v>
      </c>
      <c r="Y5118">
        <f t="shared" si="953"/>
        <v>0</v>
      </c>
      <c r="Z5118">
        <f t="shared" si="954"/>
        <v>0</v>
      </c>
      <c r="AG5118" t="str">
        <f t="shared" si="955"/>
        <v>Original Capture Found</v>
      </c>
      <c r="AI5118">
        <f t="shared" si="956"/>
        <v>4097</v>
      </c>
      <c r="AJ5118" t="str">
        <f t="shared" si="957"/>
        <v>Full Refund</v>
      </c>
      <c r="AK5118" t="str">
        <f t="shared" si="958"/>
        <v/>
      </c>
      <c r="AL5118" t="str">
        <f>IF(E5118&lt;&gt;"CAPTURE","",COUNTIF(Orders!$H:$H,AK5118))</f>
        <v/>
      </c>
      <c r="AP5118" t="str">
        <f t="shared" si="959"/>
        <v/>
      </c>
      <c r="AQ5118">
        <f>IF(COUNTIF($A$2:A5118,A5118)=1,1,0)</f>
        <v>1</v>
      </c>
    </row>
    <row r="5119" spans="1:43" x14ac:dyDescent="0.3">
      <c r="A5119" t="s">
        <v>17726</v>
      </c>
      <c r="B5119" t="s">
        <v>16244</v>
      </c>
      <c r="D5119" s="1">
        <v>46292</v>
      </c>
      <c r="E5119" t="s">
        <v>12202</v>
      </c>
      <c r="F5119" t="s">
        <v>33</v>
      </c>
      <c r="G5119">
        <v>2598</v>
      </c>
      <c r="H5119">
        <v>0</v>
      </c>
      <c r="I5119">
        <v>0</v>
      </c>
      <c r="J5119">
        <v>-2598</v>
      </c>
      <c r="K5119" s="1">
        <v>46294</v>
      </c>
      <c r="L5119" t="s">
        <v>17510</v>
      </c>
      <c r="M5119">
        <f t="shared" si="948"/>
        <v>1</v>
      </c>
      <c r="N5119">
        <f>COUNTIF(Orders!$A:$A,C5119)</f>
        <v>0</v>
      </c>
      <c r="P5119">
        <f>COUNTIF(Orders!$H:$H,UPPER(SUBSTITUTE(TRIM(C5119),"-","")))</f>
        <v>1042575</v>
      </c>
      <c r="R5119" t="str">
        <f t="shared" si="949"/>
        <v>Refund</v>
      </c>
      <c r="S5119">
        <f t="shared" si="950"/>
        <v>0</v>
      </c>
      <c r="V5119" cm="1">
        <f t="array" ref="V5119">IF(E5119&lt;&gt;"CAPTURE",0,SUMPRODUCT((MDR_Rates!$A$2:$A$10=F5119)*(G5119&gt;MDR_Rates!$B$2:$B$10)*((MDR_Rates!$C$2:$C$10="")+(G5119&lt;=MDR_Rates!$C$2:$C$10))*MDR_Rates!$D$2:$D$10))</f>
        <v>0</v>
      </c>
      <c r="W5119">
        <f t="shared" si="951"/>
        <v>0</v>
      </c>
      <c r="X5119">
        <f t="shared" si="952"/>
        <v>0</v>
      </c>
      <c r="Y5119">
        <f t="shared" si="953"/>
        <v>0</v>
      </c>
      <c r="Z5119">
        <f t="shared" si="954"/>
        <v>0</v>
      </c>
      <c r="AG5119" t="str">
        <f t="shared" si="955"/>
        <v>Original Capture Found</v>
      </c>
      <c r="AI5119">
        <f t="shared" si="956"/>
        <v>2598</v>
      </c>
      <c r="AJ5119" t="str">
        <f t="shared" si="957"/>
        <v>Full Refund</v>
      </c>
      <c r="AK5119" t="str">
        <f t="shared" si="958"/>
        <v/>
      </c>
      <c r="AL5119" t="str">
        <f>IF(E5119&lt;&gt;"CAPTURE","",COUNTIF(Orders!$H:$H,AK5119))</f>
        <v/>
      </c>
      <c r="AP5119" t="str">
        <f t="shared" si="959"/>
        <v/>
      </c>
      <c r="AQ5119">
        <f>IF(COUNTIF($A$2:A5119,A5119)=1,1,0)</f>
        <v>1</v>
      </c>
    </row>
    <row r="5120" spans="1:43" x14ac:dyDescent="0.3">
      <c r="A5120" t="s">
        <v>17727</v>
      </c>
      <c r="B5120" t="s">
        <v>16958</v>
      </c>
      <c r="D5120" s="1">
        <v>46292</v>
      </c>
      <c r="E5120" t="s">
        <v>12202</v>
      </c>
      <c r="F5120" t="s">
        <v>9</v>
      </c>
      <c r="G5120">
        <v>1499</v>
      </c>
      <c r="H5120">
        <v>0</v>
      </c>
      <c r="I5120">
        <v>0</v>
      </c>
      <c r="J5120">
        <v>-1499</v>
      </c>
      <c r="K5120" s="1">
        <v>46294</v>
      </c>
      <c r="L5120" t="s">
        <v>17510</v>
      </c>
      <c r="M5120">
        <f t="shared" si="948"/>
        <v>1</v>
      </c>
      <c r="N5120">
        <f>COUNTIF(Orders!$A:$A,C5120)</f>
        <v>0</v>
      </c>
      <c r="P5120">
        <f>COUNTIF(Orders!$H:$H,UPPER(SUBSTITUTE(TRIM(C5120),"-","")))</f>
        <v>1042575</v>
      </c>
      <c r="R5120" t="str">
        <f t="shared" si="949"/>
        <v>Refund</v>
      </c>
      <c r="S5120">
        <f t="shared" si="950"/>
        <v>0</v>
      </c>
      <c r="V5120" cm="1">
        <f t="array" ref="V5120">IF(E5120&lt;&gt;"CAPTURE",0,SUMPRODUCT((MDR_Rates!$A$2:$A$10=F5120)*(G5120&gt;MDR_Rates!$B$2:$B$10)*((MDR_Rates!$C$2:$C$10="")+(G5120&lt;=MDR_Rates!$C$2:$C$10))*MDR_Rates!$D$2:$D$10))</f>
        <v>0</v>
      </c>
      <c r="W5120">
        <f t="shared" si="951"/>
        <v>0</v>
      </c>
      <c r="X5120">
        <f t="shared" si="952"/>
        <v>0</v>
      </c>
      <c r="Y5120">
        <f t="shared" si="953"/>
        <v>0</v>
      </c>
      <c r="Z5120">
        <f t="shared" si="954"/>
        <v>0</v>
      </c>
      <c r="AG5120" t="str">
        <f t="shared" si="955"/>
        <v>Original Capture Found</v>
      </c>
      <c r="AI5120">
        <f t="shared" si="956"/>
        <v>1499</v>
      </c>
      <c r="AJ5120" t="str">
        <f t="shared" si="957"/>
        <v>Full Refund</v>
      </c>
      <c r="AK5120" t="str">
        <f t="shared" si="958"/>
        <v/>
      </c>
      <c r="AL5120" t="str">
        <f>IF(E5120&lt;&gt;"CAPTURE","",COUNTIF(Orders!$H:$H,AK5120))</f>
        <v/>
      </c>
      <c r="AP5120" t="str">
        <f t="shared" si="959"/>
        <v/>
      </c>
      <c r="AQ5120">
        <f>IF(COUNTIF($A$2:A5120,A5120)=1,1,0)</f>
        <v>1</v>
      </c>
    </row>
    <row r="5121" spans="1:43" x14ac:dyDescent="0.3">
      <c r="A5121" t="s">
        <v>17728</v>
      </c>
      <c r="B5121" t="s">
        <v>16716</v>
      </c>
      <c r="D5121" s="1">
        <v>46292</v>
      </c>
      <c r="E5121" t="s">
        <v>12202</v>
      </c>
      <c r="F5121" t="s">
        <v>17</v>
      </c>
      <c r="G5121">
        <v>2897</v>
      </c>
      <c r="H5121">
        <v>0</v>
      </c>
      <c r="I5121">
        <v>0</v>
      </c>
      <c r="J5121">
        <v>-2897</v>
      </c>
      <c r="K5121" s="1">
        <v>46294</v>
      </c>
      <c r="L5121" t="s">
        <v>17510</v>
      </c>
      <c r="M5121">
        <f t="shared" si="948"/>
        <v>1</v>
      </c>
      <c r="N5121">
        <f>COUNTIF(Orders!$A:$A,C5121)</f>
        <v>0</v>
      </c>
      <c r="P5121">
        <f>COUNTIF(Orders!$H:$H,UPPER(SUBSTITUTE(TRIM(C5121),"-","")))</f>
        <v>1042575</v>
      </c>
      <c r="R5121" t="str">
        <f t="shared" si="949"/>
        <v>Refund</v>
      </c>
      <c r="S5121">
        <f t="shared" si="950"/>
        <v>0</v>
      </c>
      <c r="V5121" cm="1">
        <f t="array" ref="V5121">IF(E5121&lt;&gt;"CAPTURE",0,SUMPRODUCT((MDR_Rates!$A$2:$A$10=F5121)*(G5121&gt;MDR_Rates!$B$2:$B$10)*((MDR_Rates!$C$2:$C$10="")+(G5121&lt;=MDR_Rates!$C$2:$C$10))*MDR_Rates!$D$2:$D$10))</f>
        <v>0</v>
      </c>
      <c r="W5121">
        <f t="shared" si="951"/>
        <v>0</v>
      </c>
      <c r="X5121">
        <f t="shared" si="952"/>
        <v>0</v>
      </c>
      <c r="Y5121">
        <f t="shared" si="953"/>
        <v>0</v>
      </c>
      <c r="Z5121">
        <f t="shared" si="954"/>
        <v>0</v>
      </c>
      <c r="AG5121" t="str">
        <f t="shared" si="955"/>
        <v>Original Capture Found</v>
      </c>
      <c r="AI5121">
        <f t="shared" si="956"/>
        <v>2897</v>
      </c>
      <c r="AJ5121" t="str">
        <f t="shared" si="957"/>
        <v>Full Refund</v>
      </c>
      <c r="AK5121" t="str">
        <f t="shared" si="958"/>
        <v/>
      </c>
      <c r="AL5121" t="str">
        <f>IF(E5121&lt;&gt;"CAPTURE","",COUNTIF(Orders!$H:$H,AK5121))</f>
        <v/>
      </c>
      <c r="AP5121" t="str">
        <f t="shared" si="959"/>
        <v/>
      </c>
      <c r="AQ5121">
        <f>IF(COUNTIF($A$2:A5121,A5121)=1,1,0)</f>
        <v>1</v>
      </c>
    </row>
    <row r="5122" spans="1:43" x14ac:dyDescent="0.3">
      <c r="A5122" t="s">
        <v>17729</v>
      </c>
      <c r="B5122" t="s">
        <v>16515</v>
      </c>
      <c r="D5122" s="1">
        <v>46292</v>
      </c>
      <c r="E5122" t="s">
        <v>12202</v>
      </c>
      <c r="F5122" t="s">
        <v>9</v>
      </c>
      <c r="G5122">
        <v>1998</v>
      </c>
      <c r="H5122">
        <v>0</v>
      </c>
      <c r="I5122">
        <v>0</v>
      </c>
      <c r="J5122">
        <v>-1998</v>
      </c>
      <c r="K5122" s="1">
        <v>46294</v>
      </c>
      <c r="L5122" t="s">
        <v>17510</v>
      </c>
      <c r="M5122">
        <f t="shared" si="948"/>
        <v>1</v>
      </c>
      <c r="N5122">
        <f>COUNTIF(Orders!$A:$A,C5122)</f>
        <v>0</v>
      </c>
      <c r="P5122">
        <f>COUNTIF(Orders!$H:$H,UPPER(SUBSTITUTE(TRIM(C5122),"-","")))</f>
        <v>1042575</v>
      </c>
      <c r="R5122" t="str">
        <f t="shared" si="949"/>
        <v>Refund</v>
      </c>
      <c r="S5122">
        <f t="shared" si="950"/>
        <v>0</v>
      </c>
      <c r="V5122" cm="1">
        <f t="array" ref="V5122">IF(E5122&lt;&gt;"CAPTURE",0,SUMPRODUCT((MDR_Rates!$A$2:$A$10=F5122)*(G5122&gt;MDR_Rates!$B$2:$B$10)*((MDR_Rates!$C$2:$C$10="")+(G5122&lt;=MDR_Rates!$C$2:$C$10))*MDR_Rates!$D$2:$D$10))</f>
        <v>0</v>
      </c>
      <c r="W5122">
        <f t="shared" si="951"/>
        <v>0</v>
      </c>
      <c r="X5122">
        <f t="shared" si="952"/>
        <v>0</v>
      </c>
      <c r="Y5122">
        <f t="shared" si="953"/>
        <v>0</v>
      </c>
      <c r="Z5122">
        <f t="shared" si="954"/>
        <v>0</v>
      </c>
      <c r="AG5122" t="str">
        <f t="shared" si="955"/>
        <v>Original Capture Found</v>
      </c>
      <c r="AI5122">
        <f t="shared" si="956"/>
        <v>1998</v>
      </c>
      <c r="AJ5122" t="str">
        <f t="shared" si="957"/>
        <v>Full Refund</v>
      </c>
      <c r="AK5122" t="str">
        <f t="shared" si="958"/>
        <v/>
      </c>
      <c r="AL5122" t="str">
        <f>IF(E5122&lt;&gt;"CAPTURE","",COUNTIF(Orders!$H:$H,AK5122))</f>
        <v/>
      </c>
      <c r="AP5122" t="str">
        <f t="shared" si="959"/>
        <v/>
      </c>
      <c r="AQ5122">
        <f>IF(COUNTIF($A$2:A5122,A5122)=1,1,0)</f>
        <v>1</v>
      </c>
    </row>
    <row r="5123" spans="1:43" x14ac:dyDescent="0.3">
      <c r="A5123" t="s">
        <v>17730</v>
      </c>
      <c r="B5123" t="s">
        <v>16523</v>
      </c>
      <c r="D5123" s="1">
        <v>46292</v>
      </c>
      <c r="E5123" t="s">
        <v>12202</v>
      </c>
      <c r="F5123" t="s">
        <v>9</v>
      </c>
      <c r="G5123">
        <v>2298</v>
      </c>
      <c r="H5123">
        <v>0</v>
      </c>
      <c r="I5123">
        <v>0</v>
      </c>
      <c r="J5123">
        <v>-2298</v>
      </c>
      <c r="K5123" s="1">
        <v>46294</v>
      </c>
      <c r="L5123" t="s">
        <v>17510</v>
      </c>
      <c r="M5123">
        <f t="shared" ref="M5123:M5186" si="960">COUNTIF($A:$A,A5123)</f>
        <v>1</v>
      </c>
      <c r="N5123">
        <f>COUNTIF(Orders!$A:$A,C5123)</f>
        <v>0</v>
      </c>
      <c r="P5123">
        <f>COUNTIF(Orders!$H:$H,UPPER(SUBSTITUTE(TRIM(C5123),"-","")))</f>
        <v>1042575</v>
      </c>
      <c r="R5123" t="str">
        <f t="shared" ref="R5123:R5186" si="961">IF(E5123="REFUND","Refund",IF(P5123=0,"Unmatched Order Reference","Matched Order Reference"))</f>
        <v>Refund</v>
      </c>
      <c r="S5123">
        <f t="shared" ref="S5123:S5186" si="962">COUNTIFS($C$2:$C$5753,C5123,$E$2:$E$5753,"CAPTURE")</f>
        <v>0</v>
      </c>
      <c r="V5123" cm="1">
        <f t="array" ref="V5123">IF(E5123&lt;&gt;"CAPTURE",0,SUMPRODUCT((MDR_Rates!$A$2:$A$10=F5123)*(G5123&gt;MDR_Rates!$B$2:$B$10)*((MDR_Rates!$C$2:$C$10="")+(G5123&lt;=MDR_Rates!$C$2:$C$10))*MDR_Rates!$D$2:$D$10))</f>
        <v>0</v>
      </c>
      <c r="W5123">
        <f t="shared" ref="W5123:W5186" si="963">IF(E5123&lt;&gt;"CAPTURE",0,ROUND(G5123*V5123/100,2))</f>
        <v>0</v>
      </c>
      <c r="X5123">
        <f t="shared" ref="X5123:X5186" si="964">IF(E5123&lt;&gt;"CAPTURE",0,ROUND(W5123*18/100,2))</f>
        <v>0</v>
      </c>
      <c r="Y5123">
        <f t="shared" ref="Y5123:Y5186" si="965">IF(E5123&lt;&gt;"CAPTURE",0,ROUND(H5123-W5123,2))</f>
        <v>0</v>
      </c>
      <c r="Z5123">
        <f t="shared" ref="Z5123:Z5186" si="966">IF(E5123&lt;&gt;"CAPTURE",0,ROUND(I5123-X5123,2))</f>
        <v>0</v>
      </c>
      <c r="AG5123" t="str">
        <f t="shared" ref="AG5123:AG5186" si="967">IF(E5123&lt;&gt;"REFUND","",IF(COUNTIFS($A:$A,B5123,$E:$E,"CAPTURE")=0,"Missing Original Capture","Original Capture Found"))</f>
        <v>Original Capture Found</v>
      </c>
      <c r="AI5123">
        <f t="shared" ref="AI5123:AI5186" si="968">IF(E5123="REFUND",_xlfn.MAXIFS($G:$G,$A:$A,B5123,$E:$E,"CAPTURE"),"")</f>
        <v>2298</v>
      </c>
      <c r="AJ5123" t="str">
        <f t="shared" ref="AJ5123:AJ5186" si="969">IF(E5123&lt;&gt;"REFUND","",IF(G5123&gt;AI5123,"Refund Exceeds Capture",IF(ABS(G5123-AI5123)&lt;0.01,"Full Refund","Partial Refund")))</f>
        <v>Full Refund</v>
      </c>
      <c r="AK5123" t="str">
        <f t="shared" ref="AK5123:AK5186" si="970">UPPER(SUBSTITUTE(TRIM(C5123),"-",""))</f>
        <v/>
      </c>
      <c r="AL5123" t="str">
        <f>IF(E5123&lt;&gt;"CAPTURE","",COUNTIF(Orders!$H:$H,AK5123))</f>
        <v/>
      </c>
      <c r="AP5123" t="str">
        <f t="shared" ref="AP5123:AP5186" si="971">IF(E5123&lt;&gt;"CAPTURE","",IF(M5123&gt;1,"Duplicate ID - Review",IF(AL5123=0,"Unmatched Order",IF(AL5123=1,"Matched to Order","Multiple Order Matches"))))</f>
        <v/>
      </c>
      <c r="AQ5123">
        <f>IF(COUNTIF($A$2:A5123,A5123)=1,1,0)</f>
        <v>1</v>
      </c>
    </row>
    <row r="5124" spans="1:43" x14ac:dyDescent="0.3">
      <c r="A5124" t="s">
        <v>17731</v>
      </c>
      <c r="C5124" t="s">
        <v>142</v>
      </c>
      <c r="D5124" s="1">
        <v>46293</v>
      </c>
      <c r="E5124" t="s">
        <v>11819</v>
      </c>
      <c r="F5124" t="s">
        <v>9</v>
      </c>
      <c r="G5124">
        <v>7999</v>
      </c>
      <c r="H5124">
        <v>24</v>
      </c>
      <c r="I5124">
        <v>4.32</v>
      </c>
      <c r="J5124">
        <v>7970.68</v>
      </c>
      <c r="K5124" s="1">
        <v>46295</v>
      </c>
      <c r="L5124" t="s">
        <v>17732</v>
      </c>
      <c r="M5124">
        <f t="shared" si="960"/>
        <v>1</v>
      </c>
      <c r="N5124">
        <f>COUNTIF(Orders!$A:$A,C5124)</f>
        <v>1</v>
      </c>
      <c r="P5124">
        <f>COUNTIF(Orders!$H:$H,UPPER(SUBSTITUTE(TRIM(C5124),"-","")))</f>
        <v>1</v>
      </c>
      <c r="R5124" t="str">
        <f t="shared" si="961"/>
        <v>Matched Order Reference</v>
      </c>
      <c r="S5124">
        <f t="shared" si="962"/>
        <v>1</v>
      </c>
      <c r="V5124" cm="1">
        <f t="array" ref="V5124">IF(E5124&lt;&gt;"CAPTURE",0,SUMPRODUCT((MDR_Rates!$A$2:$A$10=F5124)*(G5124&gt;MDR_Rates!$B$2:$B$10)*((MDR_Rates!$C$2:$C$10="")+(G5124&lt;=MDR_Rates!$C$2:$C$10))*MDR_Rates!$D$2:$D$10))</f>
        <v>0.3</v>
      </c>
      <c r="W5124">
        <f t="shared" si="963"/>
        <v>24</v>
      </c>
      <c r="X5124">
        <f t="shared" si="964"/>
        <v>4.32</v>
      </c>
      <c r="Y5124">
        <f t="shared" si="965"/>
        <v>0</v>
      </c>
      <c r="Z5124">
        <f t="shared" si="966"/>
        <v>0</v>
      </c>
      <c r="AG5124" t="str">
        <f t="shared" si="967"/>
        <v/>
      </c>
      <c r="AI5124" t="str">
        <f t="shared" si="968"/>
        <v/>
      </c>
      <c r="AJ5124" t="str">
        <f t="shared" si="969"/>
        <v/>
      </c>
      <c r="AK5124" t="str">
        <f t="shared" si="970"/>
        <v>ORD26000060</v>
      </c>
      <c r="AL5124">
        <f>IF(E5124&lt;&gt;"CAPTURE","",COUNTIF(Orders!$H:$H,AK5124))</f>
        <v>1</v>
      </c>
      <c r="AP5124" t="str">
        <f t="shared" si="971"/>
        <v>Matched to Order</v>
      </c>
      <c r="AQ5124">
        <f>IF(COUNTIF($A$2:A5124,A5124)=1,1,0)</f>
        <v>1</v>
      </c>
    </row>
    <row r="5125" spans="1:43" x14ac:dyDescent="0.3">
      <c r="A5125" t="s">
        <v>17733</v>
      </c>
      <c r="C5125" t="s">
        <v>17734</v>
      </c>
      <c r="D5125" s="1">
        <v>46293</v>
      </c>
      <c r="E5125" t="s">
        <v>11819</v>
      </c>
      <c r="F5125" t="s">
        <v>17</v>
      </c>
      <c r="G5125">
        <v>4999</v>
      </c>
      <c r="H5125">
        <v>79.98</v>
      </c>
      <c r="I5125">
        <v>14.4</v>
      </c>
      <c r="J5125">
        <v>4904.62</v>
      </c>
      <c r="K5125" s="1">
        <v>46295</v>
      </c>
      <c r="L5125" t="s">
        <v>17732</v>
      </c>
      <c r="M5125">
        <f t="shared" si="960"/>
        <v>1</v>
      </c>
      <c r="N5125">
        <f>COUNTIF(Orders!$A:$A,C5125)</f>
        <v>0</v>
      </c>
      <c r="P5125">
        <f>COUNTIF(Orders!$H:$H,UPPER(SUBSTITUTE(TRIM(C5125),"-","")))</f>
        <v>1</v>
      </c>
      <c r="R5125" t="str">
        <f t="shared" si="961"/>
        <v>Matched Order Reference</v>
      </c>
      <c r="S5125">
        <f t="shared" si="962"/>
        <v>1</v>
      </c>
      <c r="V5125" cm="1">
        <f t="array" ref="V5125">IF(E5125&lt;&gt;"CAPTURE",0,SUMPRODUCT((MDR_Rates!$A$2:$A$10=F5125)*(G5125&gt;MDR_Rates!$B$2:$B$10)*((MDR_Rates!$C$2:$C$10="")+(G5125&lt;=MDR_Rates!$C$2:$C$10))*MDR_Rates!$D$2:$D$10))</f>
        <v>1.6</v>
      </c>
      <c r="W5125">
        <f t="shared" si="963"/>
        <v>79.98</v>
      </c>
      <c r="X5125">
        <f t="shared" si="964"/>
        <v>14.4</v>
      </c>
      <c r="Y5125">
        <f t="shared" si="965"/>
        <v>0</v>
      </c>
      <c r="Z5125">
        <f t="shared" si="966"/>
        <v>0</v>
      </c>
      <c r="AG5125" t="str">
        <f t="shared" si="967"/>
        <v/>
      </c>
      <c r="AI5125" t="str">
        <f t="shared" si="968"/>
        <v/>
      </c>
      <c r="AJ5125" t="str">
        <f t="shared" si="969"/>
        <v/>
      </c>
      <c r="AK5125" t="str">
        <f t="shared" si="970"/>
        <v>ORD26000062</v>
      </c>
      <c r="AL5125">
        <f>IF(E5125&lt;&gt;"CAPTURE","",COUNTIF(Orders!$H:$H,AK5125))</f>
        <v>1</v>
      </c>
      <c r="AP5125" t="str">
        <f t="shared" si="971"/>
        <v>Matched to Order</v>
      </c>
      <c r="AQ5125">
        <f>IF(COUNTIF($A$2:A5125,A5125)=1,1,0)</f>
        <v>1</v>
      </c>
    </row>
    <row r="5126" spans="1:43" x14ac:dyDescent="0.3">
      <c r="A5126" t="s">
        <v>17735</v>
      </c>
      <c r="C5126" t="s">
        <v>17736</v>
      </c>
      <c r="D5126" s="1">
        <v>46293</v>
      </c>
      <c r="E5126" t="s">
        <v>11819</v>
      </c>
      <c r="F5126" t="s">
        <v>17</v>
      </c>
      <c r="G5126">
        <v>1499</v>
      </c>
      <c r="H5126">
        <v>26.98</v>
      </c>
      <c r="I5126">
        <v>4.8600000000000003</v>
      </c>
      <c r="J5126">
        <v>1467.16</v>
      </c>
      <c r="K5126" s="1">
        <v>46295</v>
      </c>
      <c r="L5126" t="s">
        <v>17732</v>
      </c>
      <c r="M5126">
        <f t="shared" si="960"/>
        <v>1</v>
      </c>
      <c r="N5126">
        <f>COUNTIF(Orders!$A:$A,C5126)</f>
        <v>1</v>
      </c>
      <c r="P5126">
        <f>COUNTIF(Orders!$H:$H,UPPER(SUBSTITUTE(TRIM(C5126),"-","")))</f>
        <v>1</v>
      </c>
      <c r="R5126" t="str">
        <f t="shared" si="961"/>
        <v>Matched Order Reference</v>
      </c>
      <c r="S5126">
        <f t="shared" si="962"/>
        <v>1</v>
      </c>
      <c r="V5126" cm="1">
        <f t="array" ref="V5126">IF(E5126&lt;&gt;"CAPTURE",0,SUMPRODUCT((MDR_Rates!$A$2:$A$10=F5126)*(G5126&gt;MDR_Rates!$B$2:$B$10)*((MDR_Rates!$C$2:$C$10="")+(G5126&lt;=MDR_Rates!$C$2:$C$10))*MDR_Rates!$D$2:$D$10))</f>
        <v>1.8</v>
      </c>
      <c r="W5126">
        <f t="shared" si="963"/>
        <v>26.98</v>
      </c>
      <c r="X5126">
        <f t="shared" si="964"/>
        <v>4.8600000000000003</v>
      </c>
      <c r="Y5126">
        <f t="shared" si="965"/>
        <v>0</v>
      </c>
      <c r="Z5126">
        <f t="shared" si="966"/>
        <v>0</v>
      </c>
      <c r="AG5126" t="str">
        <f t="shared" si="967"/>
        <v/>
      </c>
      <c r="AI5126" t="str">
        <f t="shared" si="968"/>
        <v/>
      </c>
      <c r="AJ5126" t="str">
        <f t="shared" si="969"/>
        <v/>
      </c>
      <c r="AK5126" t="str">
        <f t="shared" si="970"/>
        <v>ORD26000075</v>
      </c>
      <c r="AL5126">
        <f>IF(E5126&lt;&gt;"CAPTURE","",COUNTIF(Orders!$H:$H,AK5126))</f>
        <v>1</v>
      </c>
      <c r="AP5126" t="str">
        <f t="shared" si="971"/>
        <v>Matched to Order</v>
      </c>
      <c r="AQ5126">
        <f>IF(COUNTIF($A$2:A5126,A5126)=1,1,0)</f>
        <v>1</v>
      </c>
    </row>
    <row r="5127" spans="1:43" x14ac:dyDescent="0.3">
      <c r="A5127" t="s">
        <v>17737</v>
      </c>
      <c r="C5127" t="s">
        <v>224</v>
      </c>
      <c r="D5127" s="1">
        <v>46293</v>
      </c>
      <c r="E5127" t="s">
        <v>11819</v>
      </c>
      <c r="F5127" t="s">
        <v>44</v>
      </c>
      <c r="G5127">
        <v>9498</v>
      </c>
      <c r="H5127">
        <v>161.47</v>
      </c>
      <c r="I5127">
        <v>29.06</v>
      </c>
      <c r="J5127">
        <v>9307.4699999999993</v>
      </c>
      <c r="K5127" s="1">
        <v>46295</v>
      </c>
      <c r="L5127" t="s">
        <v>17732</v>
      </c>
      <c r="M5127">
        <f t="shared" si="960"/>
        <v>1</v>
      </c>
      <c r="N5127">
        <f>COUNTIF(Orders!$A:$A,C5127)</f>
        <v>1</v>
      </c>
      <c r="P5127">
        <f>COUNTIF(Orders!$H:$H,UPPER(SUBSTITUTE(TRIM(C5127),"-","")))</f>
        <v>1</v>
      </c>
      <c r="R5127" t="str">
        <f t="shared" si="961"/>
        <v>Matched Order Reference</v>
      </c>
      <c r="S5127">
        <f t="shared" si="962"/>
        <v>1</v>
      </c>
      <c r="V5127" cm="1">
        <f t="array" ref="V5127">IF(E5127&lt;&gt;"CAPTURE",0,SUMPRODUCT((MDR_Rates!$A$2:$A$10=F5127)*(G5127&gt;MDR_Rates!$B$2:$B$10)*((MDR_Rates!$C$2:$C$10="")+(G5127&lt;=MDR_Rates!$C$2:$C$10))*MDR_Rates!$D$2:$D$10))</f>
        <v>1.7</v>
      </c>
      <c r="W5127">
        <f t="shared" si="963"/>
        <v>161.47</v>
      </c>
      <c r="X5127">
        <f t="shared" si="964"/>
        <v>29.06</v>
      </c>
      <c r="Y5127">
        <f t="shared" si="965"/>
        <v>0</v>
      </c>
      <c r="Z5127">
        <f t="shared" si="966"/>
        <v>0</v>
      </c>
      <c r="AG5127" t="str">
        <f t="shared" si="967"/>
        <v/>
      </c>
      <c r="AI5127" t="str">
        <f t="shared" si="968"/>
        <v/>
      </c>
      <c r="AJ5127" t="str">
        <f t="shared" si="969"/>
        <v/>
      </c>
      <c r="AK5127" t="str">
        <f t="shared" si="970"/>
        <v>ORD26000101</v>
      </c>
      <c r="AL5127">
        <f>IF(E5127&lt;&gt;"CAPTURE","",COUNTIF(Orders!$H:$H,AK5127))</f>
        <v>1</v>
      </c>
      <c r="AP5127" t="str">
        <f t="shared" si="971"/>
        <v>Matched to Order</v>
      </c>
      <c r="AQ5127">
        <f>IF(COUNTIF($A$2:A5127,A5127)=1,1,0)</f>
        <v>1</v>
      </c>
    </row>
    <row r="5128" spans="1:43" x14ac:dyDescent="0.3">
      <c r="A5128" t="s">
        <v>17738</v>
      </c>
      <c r="C5128" t="s">
        <v>360</v>
      </c>
      <c r="D5128" s="1">
        <v>46293</v>
      </c>
      <c r="E5128" t="s">
        <v>11819</v>
      </c>
      <c r="F5128" t="s">
        <v>33</v>
      </c>
      <c r="G5128">
        <v>7797</v>
      </c>
      <c r="H5128">
        <v>93.56</v>
      </c>
      <c r="I5128">
        <v>16.84</v>
      </c>
      <c r="J5128">
        <v>7686.6</v>
      </c>
      <c r="K5128" s="1">
        <v>46295</v>
      </c>
      <c r="L5128" t="s">
        <v>17732</v>
      </c>
      <c r="M5128">
        <f t="shared" si="960"/>
        <v>1</v>
      </c>
      <c r="N5128">
        <f>COUNTIF(Orders!$A:$A,C5128)</f>
        <v>1</v>
      </c>
      <c r="P5128">
        <f>COUNTIF(Orders!$H:$H,UPPER(SUBSTITUTE(TRIM(C5128),"-","")))</f>
        <v>1</v>
      </c>
      <c r="R5128" t="str">
        <f t="shared" si="961"/>
        <v>Matched Order Reference</v>
      </c>
      <c r="S5128">
        <f t="shared" si="962"/>
        <v>1</v>
      </c>
      <c r="V5128" cm="1">
        <f t="array" ref="V5128">IF(E5128&lt;&gt;"CAPTURE",0,SUMPRODUCT((MDR_Rates!$A$2:$A$10=F5128)*(G5128&gt;MDR_Rates!$B$2:$B$10)*((MDR_Rates!$C$2:$C$10="")+(G5128&lt;=MDR_Rates!$C$2:$C$10))*MDR_Rates!$D$2:$D$10))</f>
        <v>1.2</v>
      </c>
      <c r="W5128">
        <f t="shared" si="963"/>
        <v>93.56</v>
      </c>
      <c r="X5128">
        <f t="shared" si="964"/>
        <v>16.84</v>
      </c>
      <c r="Y5128">
        <f t="shared" si="965"/>
        <v>0</v>
      </c>
      <c r="Z5128">
        <f t="shared" si="966"/>
        <v>0</v>
      </c>
      <c r="AG5128" t="str">
        <f t="shared" si="967"/>
        <v/>
      </c>
      <c r="AI5128" t="str">
        <f t="shared" si="968"/>
        <v/>
      </c>
      <c r="AJ5128" t="str">
        <f t="shared" si="969"/>
        <v/>
      </c>
      <c r="AK5128" t="str">
        <f t="shared" si="970"/>
        <v>ORD26000169</v>
      </c>
      <c r="AL5128">
        <f>IF(E5128&lt;&gt;"CAPTURE","",COUNTIF(Orders!$H:$H,AK5128))</f>
        <v>1</v>
      </c>
      <c r="AP5128" t="str">
        <f t="shared" si="971"/>
        <v>Matched to Order</v>
      </c>
      <c r="AQ5128">
        <f>IF(COUNTIF($A$2:A5128,A5128)=1,1,0)</f>
        <v>1</v>
      </c>
    </row>
    <row r="5129" spans="1:43" x14ac:dyDescent="0.3">
      <c r="A5129" t="s">
        <v>17739</v>
      </c>
      <c r="C5129" t="s">
        <v>17740</v>
      </c>
      <c r="D5129" s="1">
        <v>46293</v>
      </c>
      <c r="E5129" t="s">
        <v>11819</v>
      </c>
      <c r="F5129" t="s">
        <v>33</v>
      </c>
      <c r="G5129">
        <v>2999</v>
      </c>
      <c r="H5129">
        <v>35.99</v>
      </c>
      <c r="I5129">
        <v>6.48</v>
      </c>
      <c r="J5129">
        <v>2956.53</v>
      </c>
      <c r="K5129" s="1">
        <v>46295</v>
      </c>
      <c r="L5129" t="s">
        <v>17732</v>
      </c>
      <c r="M5129">
        <f t="shared" si="960"/>
        <v>1</v>
      </c>
      <c r="N5129">
        <f>COUNTIF(Orders!$A:$A,C5129)</f>
        <v>1</v>
      </c>
      <c r="P5129">
        <f>COUNTIF(Orders!$H:$H,UPPER(SUBSTITUTE(TRIM(C5129),"-","")))</f>
        <v>1</v>
      </c>
      <c r="R5129" t="str">
        <f t="shared" si="961"/>
        <v>Matched Order Reference</v>
      </c>
      <c r="S5129">
        <f t="shared" si="962"/>
        <v>1</v>
      </c>
      <c r="V5129" cm="1">
        <f t="array" ref="V5129">IF(E5129&lt;&gt;"CAPTURE",0,SUMPRODUCT((MDR_Rates!$A$2:$A$10=F5129)*(G5129&gt;MDR_Rates!$B$2:$B$10)*((MDR_Rates!$C$2:$C$10="")+(G5129&lt;=MDR_Rates!$C$2:$C$10))*MDR_Rates!$D$2:$D$10))</f>
        <v>1.2</v>
      </c>
      <c r="W5129">
        <f t="shared" si="963"/>
        <v>35.99</v>
      </c>
      <c r="X5129">
        <f t="shared" si="964"/>
        <v>6.48</v>
      </c>
      <c r="Y5129">
        <f t="shared" si="965"/>
        <v>0</v>
      </c>
      <c r="Z5129">
        <f t="shared" si="966"/>
        <v>0</v>
      </c>
      <c r="AG5129" t="str">
        <f t="shared" si="967"/>
        <v/>
      </c>
      <c r="AI5129" t="str">
        <f t="shared" si="968"/>
        <v/>
      </c>
      <c r="AJ5129" t="str">
        <f t="shared" si="969"/>
        <v/>
      </c>
      <c r="AK5129" t="str">
        <f t="shared" si="970"/>
        <v>ORD26000416</v>
      </c>
      <c r="AL5129">
        <f>IF(E5129&lt;&gt;"CAPTURE","",COUNTIF(Orders!$H:$H,AK5129))</f>
        <v>1</v>
      </c>
      <c r="AP5129" t="str">
        <f t="shared" si="971"/>
        <v>Matched to Order</v>
      </c>
      <c r="AQ5129">
        <f>IF(COUNTIF($A$2:A5129,A5129)=1,1,0)</f>
        <v>1</v>
      </c>
    </row>
    <row r="5130" spans="1:43" x14ac:dyDescent="0.3">
      <c r="A5130" t="s">
        <v>17741</v>
      </c>
      <c r="C5130" t="s">
        <v>888</v>
      </c>
      <c r="D5130" s="1">
        <v>46293</v>
      </c>
      <c r="E5130" t="s">
        <v>11819</v>
      </c>
      <c r="F5130" t="s">
        <v>9</v>
      </c>
      <c r="G5130">
        <v>4999</v>
      </c>
      <c r="H5130">
        <v>15</v>
      </c>
      <c r="I5130">
        <v>2.7</v>
      </c>
      <c r="J5130">
        <v>4981.3</v>
      </c>
      <c r="K5130" s="1">
        <v>46295</v>
      </c>
      <c r="L5130" t="s">
        <v>17732</v>
      </c>
      <c r="M5130">
        <f t="shared" si="960"/>
        <v>1</v>
      </c>
      <c r="N5130">
        <f>COUNTIF(Orders!$A:$A,C5130)</f>
        <v>1</v>
      </c>
      <c r="P5130">
        <f>COUNTIF(Orders!$H:$H,UPPER(SUBSTITUTE(TRIM(C5130),"-","")))</f>
        <v>1</v>
      </c>
      <c r="R5130" t="str">
        <f t="shared" si="961"/>
        <v>Matched Order Reference</v>
      </c>
      <c r="S5130">
        <f t="shared" si="962"/>
        <v>1</v>
      </c>
      <c r="V5130" cm="1">
        <f t="array" ref="V5130">IF(E5130&lt;&gt;"CAPTURE",0,SUMPRODUCT((MDR_Rates!$A$2:$A$10=F5130)*(G5130&gt;MDR_Rates!$B$2:$B$10)*((MDR_Rates!$C$2:$C$10="")+(G5130&lt;=MDR_Rates!$C$2:$C$10))*MDR_Rates!$D$2:$D$10))</f>
        <v>0.3</v>
      </c>
      <c r="W5130">
        <f t="shared" si="963"/>
        <v>15</v>
      </c>
      <c r="X5130">
        <f t="shared" si="964"/>
        <v>2.7</v>
      </c>
      <c r="Y5130">
        <f t="shared" si="965"/>
        <v>0</v>
      </c>
      <c r="Z5130">
        <f t="shared" si="966"/>
        <v>0</v>
      </c>
      <c r="AG5130" t="str">
        <f t="shared" si="967"/>
        <v/>
      </c>
      <c r="AI5130" t="str">
        <f t="shared" si="968"/>
        <v/>
      </c>
      <c r="AJ5130" t="str">
        <f t="shared" si="969"/>
        <v/>
      </c>
      <c r="AK5130" t="str">
        <f t="shared" si="970"/>
        <v>ORD26000433</v>
      </c>
      <c r="AL5130">
        <f>IF(E5130&lt;&gt;"CAPTURE","",COUNTIF(Orders!$H:$H,AK5130))</f>
        <v>1</v>
      </c>
      <c r="AP5130" t="str">
        <f t="shared" si="971"/>
        <v>Matched to Order</v>
      </c>
      <c r="AQ5130">
        <f>IF(COUNTIF($A$2:A5130,A5130)=1,1,0)</f>
        <v>1</v>
      </c>
    </row>
    <row r="5131" spans="1:43" x14ac:dyDescent="0.3">
      <c r="A5131" t="s">
        <v>17742</v>
      </c>
      <c r="C5131" t="s">
        <v>910</v>
      </c>
      <c r="D5131" s="1">
        <v>46293</v>
      </c>
      <c r="E5131" t="s">
        <v>11819</v>
      </c>
      <c r="F5131" t="s">
        <v>17</v>
      </c>
      <c r="G5131">
        <v>5347</v>
      </c>
      <c r="H5131">
        <v>85.55</v>
      </c>
      <c r="I5131">
        <v>15.4</v>
      </c>
      <c r="J5131">
        <v>5246.05</v>
      </c>
      <c r="K5131" s="1">
        <v>46295</v>
      </c>
      <c r="L5131" t="s">
        <v>17732</v>
      </c>
      <c r="M5131">
        <f t="shared" si="960"/>
        <v>1</v>
      </c>
      <c r="N5131">
        <f>COUNTIF(Orders!$A:$A,C5131)</f>
        <v>1</v>
      </c>
      <c r="P5131">
        <f>COUNTIF(Orders!$H:$H,UPPER(SUBSTITUTE(TRIM(C5131),"-","")))</f>
        <v>1</v>
      </c>
      <c r="R5131" t="str">
        <f t="shared" si="961"/>
        <v>Matched Order Reference</v>
      </c>
      <c r="S5131">
        <f t="shared" si="962"/>
        <v>1</v>
      </c>
      <c r="V5131" cm="1">
        <f t="array" ref="V5131">IF(E5131&lt;&gt;"CAPTURE",0,SUMPRODUCT((MDR_Rates!$A$2:$A$10=F5131)*(G5131&gt;MDR_Rates!$B$2:$B$10)*((MDR_Rates!$C$2:$C$10="")+(G5131&lt;=MDR_Rates!$C$2:$C$10))*MDR_Rates!$D$2:$D$10))</f>
        <v>1.6</v>
      </c>
      <c r="W5131">
        <f t="shared" si="963"/>
        <v>85.55</v>
      </c>
      <c r="X5131">
        <f t="shared" si="964"/>
        <v>15.4</v>
      </c>
      <c r="Y5131">
        <f t="shared" si="965"/>
        <v>0</v>
      </c>
      <c r="Z5131">
        <f t="shared" si="966"/>
        <v>0</v>
      </c>
      <c r="AG5131" t="str">
        <f t="shared" si="967"/>
        <v/>
      </c>
      <c r="AI5131" t="str">
        <f t="shared" si="968"/>
        <v/>
      </c>
      <c r="AJ5131" t="str">
        <f t="shared" si="969"/>
        <v/>
      </c>
      <c r="AK5131" t="str">
        <f t="shared" si="970"/>
        <v>ORD26000444</v>
      </c>
      <c r="AL5131">
        <f>IF(E5131&lt;&gt;"CAPTURE","",COUNTIF(Orders!$H:$H,AK5131))</f>
        <v>1</v>
      </c>
      <c r="AP5131" t="str">
        <f t="shared" si="971"/>
        <v>Matched to Order</v>
      </c>
      <c r="AQ5131">
        <f>IF(COUNTIF($A$2:A5131,A5131)=1,1,0)</f>
        <v>1</v>
      </c>
    </row>
    <row r="5132" spans="1:43" x14ac:dyDescent="0.3">
      <c r="A5132" t="s">
        <v>17743</v>
      </c>
      <c r="C5132" t="s">
        <v>969</v>
      </c>
      <c r="D5132" s="1">
        <v>46293</v>
      </c>
      <c r="E5132" t="s">
        <v>11819</v>
      </c>
      <c r="F5132" t="s">
        <v>17</v>
      </c>
      <c r="G5132">
        <v>1498</v>
      </c>
      <c r="H5132">
        <v>26.96</v>
      </c>
      <c r="I5132">
        <v>4.8499999999999996</v>
      </c>
      <c r="J5132">
        <v>1466.19</v>
      </c>
      <c r="K5132" s="1">
        <v>46295</v>
      </c>
      <c r="L5132" t="s">
        <v>17732</v>
      </c>
      <c r="M5132">
        <f t="shared" si="960"/>
        <v>1</v>
      </c>
      <c r="N5132">
        <f>COUNTIF(Orders!$A:$A,C5132)</f>
        <v>1</v>
      </c>
      <c r="P5132">
        <f>COUNTIF(Orders!$H:$H,UPPER(SUBSTITUTE(TRIM(C5132),"-","")))</f>
        <v>1</v>
      </c>
      <c r="R5132" t="str">
        <f t="shared" si="961"/>
        <v>Matched Order Reference</v>
      </c>
      <c r="S5132">
        <f t="shared" si="962"/>
        <v>1</v>
      </c>
      <c r="V5132" cm="1">
        <f t="array" ref="V5132">IF(E5132&lt;&gt;"CAPTURE",0,SUMPRODUCT((MDR_Rates!$A$2:$A$10=F5132)*(G5132&gt;MDR_Rates!$B$2:$B$10)*((MDR_Rates!$C$2:$C$10="")+(G5132&lt;=MDR_Rates!$C$2:$C$10))*MDR_Rates!$D$2:$D$10))</f>
        <v>1.8</v>
      </c>
      <c r="W5132">
        <f t="shared" si="963"/>
        <v>26.96</v>
      </c>
      <c r="X5132">
        <f t="shared" si="964"/>
        <v>4.8499999999999996</v>
      </c>
      <c r="Y5132">
        <f t="shared" si="965"/>
        <v>0</v>
      </c>
      <c r="Z5132">
        <f t="shared" si="966"/>
        <v>0</v>
      </c>
      <c r="AG5132" t="str">
        <f t="shared" si="967"/>
        <v/>
      </c>
      <c r="AI5132" t="str">
        <f t="shared" si="968"/>
        <v/>
      </c>
      <c r="AJ5132" t="str">
        <f t="shared" si="969"/>
        <v/>
      </c>
      <c r="AK5132" t="str">
        <f t="shared" si="970"/>
        <v>ORD26000474</v>
      </c>
      <c r="AL5132">
        <f>IF(E5132&lt;&gt;"CAPTURE","",COUNTIF(Orders!$H:$H,AK5132))</f>
        <v>1</v>
      </c>
      <c r="AP5132" t="str">
        <f t="shared" si="971"/>
        <v>Matched to Order</v>
      </c>
      <c r="AQ5132">
        <f>IF(COUNTIF($A$2:A5132,A5132)=1,1,0)</f>
        <v>1</v>
      </c>
    </row>
    <row r="5133" spans="1:43" x14ac:dyDescent="0.3">
      <c r="A5133" t="s">
        <v>17744</v>
      </c>
      <c r="C5133" t="s">
        <v>17745</v>
      </c>
      <c r="D5133" s="1">
        <v>46293</v>
      </c>
      <c r="E5133" t="s">
        <v>11819</v>
      </c>
      <c r="F5133" t="s">
        <v>17</v>
      </c>
      <c r="G5133">
        <v>499</v>
      </c>
      <c r="H5133">
        <v>8.98</v>
      </c>
      <c r="I5133">
        <v>1.62</v>
      </c>
      <c r="J5133">
        <v>488.4</v>
      </c>
      <c r="K5133" s="1">
        <v>46295</v>
      </c>
      <c r="L5133" t="s">
        <v>17732</v>
      </c>
      <c r="M5133">
        <f t="shared" si="960"/>
        <v>1</v>
      </c>
      <c r="N5133">
        <f>COUNTIF(Orders!$A:$A,C5133)</f>
        <v>0</v>
      </c>
      <c r="P5133">
        <f>COUNTIF(Orders!$H:$H,UPPER(SUBSTITUTE(TRIM(C5133),"-","")))</f>
        <v>1</v>
      </c>
      <c r="R5133" t="str">
        <f t="shared" si="961"/>
        <v>Matched Order Reference</v>
      </c>
      <c r="S5133">
        <f t="shared" si="962"/>
        <v>1</v>
      </c>
      <c r="V5133" cm="1">
        <f t="array" ref="V5133">IF(E5133&lt;&gt;"CAPTURE",0,SUMPRODUCT((MDR_Rates!$A$2:$A$10=F5133)*(G5133&gt;MDR_Rates!$B$2:$B$10)*((MDR_Rates!$C$2:$C$10="")+(G5133&lt;=MDR_Rates!$C$2:$C$10))*MDR_Rates!$D$2:$D$10))</f>
        <v>1.8</v>
      </c>
      <c r="W5133">
        <f t="shared" si="963"/>
        <v>8.98</v>
      </c>
      <c r="X5133">
        <f t="shared" si="964"/>
        <v>1.62</v>
      </c>
      <c r="Y5133">
        <f t="shared" si="965"/>
        <v>0</v>
      </c>
      <c r="Z5133">
        <f t="shared" si="966"/>
        <v>0</v>
      </c>
      <c r="AG5133" t="str">
        <f t="shared" si="967"/>
        <v/>
      </c>
      <c r="AI5133" t="str">
        <f t="shared" si="968"/>
        <v/>
      </c>
      <c r="AJ5133" t="str">
        <f t="shared" si="969"/>
        <v/>
      </c>
      <c r="AK5133" t="str">
        <f t="shared" si="970"/>
        <v>ORD26000551</v>
      </c>
      <c r="AL5133">
        <f>IF(E5133&lt;&gt;"CAPTURE","",COUNTIF(Orders!$H:$H,AK5133))</f>
        <v>1</v>
      </c>
      <c r="AP5133" t="str">
        <f t="shared" si="971"/>
        <v>Matched to Order</v>
      </c>
      <c r="AQ5133">
        <f>IF(COUNTIF($A$2:A5133,A5133)=1,1,0)</f>
        <v>1</v>
      </c>
    </row>
    <row r="5134" spans="1:43" x14ac:dyDescent="0.3">
      <c r="A5134" t="s">
        <v>17746</v>
      </c>
      <c r="C5134" t="s">
        <v>1226</v>
      </c>
      <c r="D5134" s="1">
        <v>46293</v>
      </c>
      <c r="E5134" t="s">
        <v>11819</v>
      </c>
      <c r="F5134" t="s">
        <v>9</v>
      </c>
      <c r="G5134">
        <v>11498</v>
      </c>
      <c r="H5134">
        <v>34.49</v>
      </c>
      <c r="I5134">
        <v>6.21</v>
      </c>
      <c r="J5134">
        <v>11457.3</v>
      </c>
      <c r="K5134" s="1">
        <v>46295</v>
      </c>
      <c r="L5134" t="s">
        <v>17732</v>
      </c>
      <c r="M5134">
        <f t="shared" si="960"/>
        <v>1</v>
      </c>
      <c r="N5134">
        <f>COUNTIF(Orders!$A:$A,C5134)</f>
        <v>1</v>
      </c>
      <c r="P5134">
        <f>COUNTIF(Orders!$H:$H,UPPER(SUBSTITUTE(TRIM(C5134),"-","")))</f>
        <v>1</v>
      </c>
      <c r="R5134" t="str">
        <f t="shared" si="961"/>
        <v>Matched Order Reference</v>
      </c>
      <c r="S5134">
        <f t="shared" si="962"/>
        <v>1</v>
      </c>
      <c r="V5134" cm="1">
        <f t="array" ref="V5134">IF(E5134&lt;&gt;"CAPTURE",0,SUMPRODUCT((MDR_Rates!$A$2:$A$10=F5134)*(G5134&gt;MDR_Rates!$B$2:$B$10)*((MDR_Rates!$C$2:$C$10="")+(G5134&lt;=MDR_Rates!$C$2:$C$10))*MDR_Rates!$D$2:$D$10))</f>
        <v>0.3</v>
      </c>
      <c r="W5134">
        <f t="shared" si="963"/>
        <v>34.49</v>
      </c>
      <c r="X5134">
        <f t="shared" si="964"/>
        <v>6.21</v>
      </c>
      <c r="Y5134">
        <f t="shared" si="965"/>
        <v>0</v>
      </c>
      <c r="Z5134">
        <f t="shared" si="966"/>
        <v>0</v>
      </c>
      <c r="AG5134" t="str">
        <f t="shared" si="967"/>
        <v/>
      </c>
      <c r="AI5134" t="str">
        <f t="shared" si="968"/>
        <v/>
      </c>
      <c r="AJ5134" t="str">
        <f t="shared" si="969"/>
        <v/>
      </c>
      <c r="AK5134" t="str">
        <f t="shared" si="970"/>
        <v>ORD26000603</v>
      </c>
      <c r="AL5134">
        <f>IF(E5134&lt;&gt;"CAPTURE","",COUNTIF(Orders!$H:$H,AK5134))</f>
        <v>1</v>
      </c>
      <c r="AP5134" t="str">
        <f t="shared" si="971"/>
        <v>Matched to Order</v>
      </c>
      <c r="AQ5134">
        <f>IF(COUNTIF($A$2:A5134,A5134)=1,1,0)</f>
        <v>1</v>
      </c>
    </row>
    <row r="5135" spans="1:43" x14ac:dyDescent="0.3">
      <c r="A5135" t="s">
        <v>17747</v>
      </c>
      <c r="C5135" t="s">
        <v>1262</v>
      </c>
      <c r="D5135" s="1">
        <v>46293</v>
      </c>
      <c r="E5135" t="s">
        <v>11819</v>
      </c>
      <c r="F5135" t="s">
        <v>17</v>
      </c>
      <c r="G5135">
        <v>8297</v>
      </c>
      <c r="H5135">
        <v>132.75</v>
      </c>
      <c r="I5135">
        <v>23.9</v>
      </c>
      <c r="J5135">
        <v>8140.35</v>
      </c>
      <c r="K5135" s="1">
        <v>46295</v>
      </c>
      <c r="L5135" t="s">
        <v>17732</v>
      </c>
      <c r="M5135">
        <f t="shared" si="960"/>
        <v>1</v>
      </c>
      <c r="N5135">
        <f>COUNTIF(Orders!$A:$A,C5135)</f>
        <v>1</v>
      </c>
      <c r="P5135">
        <f>COUNTIF(Orders!$H:$H,UPPER(SUBSTITUTE(TRIM(C5135),"-","")))</f>
        <v>1</v>
      </c>
      <c r="R5135" t="str">
        <f t="shared" si="961"/>
        <v>Matched Order Reference</v>
      </c>
      <c r="S5135">
        <f t="shared" si="962"/>
        <v>1</v>
      </c>
      <c r="V5135" cm="1">
        <f t="array" ref="V5135">IF(E5135&lt;&gt;"CAPTURE",0,SUMPRODUCT((MDR_Rates!$A$2:$A$10=F5135)*(G5135&gt;MDR_Rates!$B$2:$B$10)*((MDR_Rates!$C$2:$C$10="")+(G5135&lt;=MDR_Rates!$C$2:$C$10))*MDR_Rates!$D$2:$D$10))</f>
        <v>1.6</v>
      </c>
      <c r="W5135">
        <f t="shared" si="963"/>
        <v>132.75</v>
      </c>
      <c r="X5135">
        <f t="shared" si="964"/>
        <v>23.9</v>
      </c>
      <c r="Y5135">
        <f t="shared" si="965"/>
        <v>0</v>
      </c>
      <c r="Z5135">
        <f t="shared" si="966"/>
        <v>0</v>
      </c>
      <c r="AG5135" t="str">
        <f t="shared" si="967"/>
        <v/>
      </c>
      <c r="AI5135" t="str">
        <f t="shared" si="968"/>
        <v/>
      </c>
      <c r="AJ5135" t="str">
        <f t="shared" si="969"/>
        <v/>
      </c>
      <c r="AK5135" t="str">
        <f t="shared" si="970"/>
        <v>ORD26000621</v>
      </c>
      <c r="AL5135">
        <f>IF(E5135&lt;&gt;"CAPTURE","",COUNTIF(Orders!$H:$H,AK5135))</f>
        <v>1</v>
      </c>
      <c r="AP5135" t="str">
        <f t="shared" si="971"/>
        <v>Matched to Order</v>
      </c>
      <c r="AQ5135">
        <f>IF(COUNTIF($A$2:A5135,A5135)=1,1,0)</f>
        <v>1</v>
      </c>
    </row>
    <row r="5136" spans="1:43" x14ac:dyDescent="0.3">
      <c r="A5136" t="s">
        <v>17748</v>
      </c>
      <c r="C5136" t="s">
        <v>1372</v>
      </c>
      <c r="D5136" s="1">
        <v>46293</v>
      </c>
      <c r="E5136" t="s">
        <v>11819</v>
      </c>
      <c r="F5136" t="s">
        <v>9</v>
      </c>
      <c r="G5136">
        <v>3798</v>
      </c>
      <c r="H5136">
        <v>11.39</v>
      </c>
      <c r="I5136">
        <v>2.0499999999999998</v>
      </c>
      <c r="J5136">
        <v>3784.56</v>
      </c>
      <c r="K5136" s="1">
        <v>46295</v>
      </c>
      <c r="L5136" t="s">
        <v>17732</v>
      </c>
      <c r="M5136">
        <f t="shared" si="960"/>
        <v>1</v>
      </c>
      <c r="N5136">
        <f>COUNTIF(Orders!$A:$A,C5136)</f>
        <v>1</v>
      </c>
      <c r="P5136">
        <f>COUNTIF(Orders!$H:$H,UPPER(SUBSTITUTE(TRIM(C5136),"-","")))</f>
        <v>1</v>
      </c>
      <c r="R5136" t="str">
        <f t="shared" si="961"/>
        <v>Matched Order Reference</v>
      </c>
      <c r="S5136">
        <f t="shared" si="962"/>
        <v>1</v>
      </c>
      <c r="V5136" cm="1">
        <f t="array" ref="V5136">IF(E5136&lt;&gt;"CAPTURE",0,SUMPRODUCT((MDR_Rates!$A$2:$A$10=F5136)*(G5136&gt;MDR_Rates!$B$2:$B$10)*((MDR_Rates!$C$2:$C$10="")+(G5136&lt;=MDR_Rates!$C$2:$C$10))*MDR_Rates!$D$2:$D$10))</f>
        <v>0.3</v>
      </c>
      <c r="W5136">
        <f t="shared" si="963"/>
        <v>11.39</v>
      </c>
      <c r="X5136">
        <f t="shared" si="964"/>
        <v>2.0499999999999998</v>
      </c>
      <c r="Y5136">
        <f t="shared" si="965"/>
        <v>0</v>
      </c>
      <c r="Z5136">
        <f t="shared" si="966"/>
        <v>0</v>
      </c>
      <c r="AG5136" t="str">
        <f t="shared" si="967"/>
        <v/>
      </c>
      <c r="AI5136" t="str">
        <f t="shared" si="968"/>
        <v/>
      </c>
      <c r="AJ5136" t="str">
        <f t="shared" si="969"/>
        <v/>
      </c>
      <c r="AK5136" t="str">
        <f t="shared" si="970"/>
        <v>ORD26000676</v>
      </c>
      <c r="AL5136">
        <f>IF(E5136&lt;&gt;"CAPTURE","",COUNTIF(Orders!$H:$H,AK5136))</f>
        <v>1</v>
      </c>
      <c r="AP5136" t="str">
        <f t="shared" si="971"/>
        <v>Matched to Order</v>
      </c>
      <c r="AQ5136">
        <f>IF(COUNTIF($A$2:A5136,A5136)=1,1,0)</f>
        <v>1</v>
      </c>
    </row>
    <row r="5137" spans="1:43" x14ac:dyDescent="0.3">
      <c r="A5137" t="s">
        <v>17749</v>
      </c>
      <c r="C5137" t="s">
        <v>1388</v>
      </c>
      <c r="D5137" s="1">
        <v>46293</v>
      </c>
      <c r="E5137" t="s">
        <v>11819</v>
      </c>
      <c r="F5137" t="s">
        <v>9</v>
      </c>
      <c r="G5137">
        <v>5097</v>
      </c>
      <c r="H5137">
        <v>15.29</v>
      </c>
      <c r="I5137">
        <v>2.75</v>
      </c>
      <c r="J5137">
        <v>5078.96</v>
      </c>
      <c r="K5137" s="1">
        <v>46295</v>
      </c>
      <c r="L5137" t="s">
        <v>17732</v>
      </c>
      <c r="M5137">
        <f t="shared" si="960"/>
        <v>1</v>
      </c>
      <c r="N5137">
        <f>COUNTIF(Orders!$A:$A,C5137)</f>
        <v>1</v>
      </c>
      <c r="P5137">
        <f>COUNTIF(Orders!$H:$H,UPPER(SUBSTITUTE(TRIM(C5137),"-","")))</f>
        <v>1</v>
      </c>
      <c r="R5137" t="str">
        <f t="shared" si="961"/>
        <v>Matched Order Reference</v>
      </c>
      <c r="S5137">
        <f t="shared" si="962"/>
        <v>1</v>
      </c>
      <c r="V5137" cm="1">
        <f t="array" ref="V5137">IF(E5137&lt;&gt;"CAPTURE",0,SUMPRODUCT((MDR_Rates!$A$2:$A$10=F5137)*(G5137&gt;MDR_Rates!$B$2:$B$10)*((MDR_Rates!$C$2:$C$10="")+(G5137&lt;=MDR_Rates!$C$2:$C$10))*MDR_Rates!$D$2:$D$10))</f>
        <v>0.3</v>
      </c>
      <c r="W5137">
        <f t="shared" si="963"/>
        <v>15.29</v>
      </c>
      <c r="X5137">
        <f t="shared" si="964"/>
        <v>2.75</v>
      </c>
      <c r="Y5137">
        <f t="shared" si="965"/>
        <v>0</v>
      </c>
      <c r="Z5137">
        <f t="shared" si="966"/>
        <v>0</v>
      </c>
      <c r="AG5137" t="str">
        <f t="shared" si="967"/>
        <v/>
      </c>
      <c r="AI5137" t="str">
        <f t="shared" si="968"/>
        <v/>
      </c>
      <c r="AJ5137" t="str">
        <f t="shared" si="969"/>
        <v/>
      </c>
      <c r="AK5137" t="str">
        <f t="shared" si="970"/>
        <v>ORD26000684</v>
      </c>
      <c r="AL5137">
        <f>IF(E5137&lt;&gt;"CAPTURE","",COUNTIF(Orders!$H:$H,AK5137))</f>
        <v>1</v>
      </c>
      <c r="AP5137" t="str">
        <f t="shared" si="971"/>
        <v>Matched to Order</v>
      </c>
      <c r="AQ5137">
        <f>IF(COUNTIF($A$2:A5137,A5137)=1,1,0)</f>
        <v>1</v>
      </c>
    </row>
    <row r="5138" spans="1:43" x14ac:dyDescent="0.3">
      <c r="A5138" t="s">
        <v>17750</v>
      </c>
      <c r="C5138" t="s">
        <v>17751</v>
      </c>
      <c r="D5138" s="1">
        <v>46293</v>
      </c>
      <c r="E5138" t="s">
        <v>11819</v>
      </c>
      <c r="F5138" t="s">
        <v>9</v>
      </c>
      <c r="G5138">
        <v>3499</v>
      </c>
      <c r="H5138">
        <v>10.5</v>
      </c>
      <c r="I5138">
        <v>1.89</v>
      </c>
      <c r="J5138">
        <v>3486.61</v>
      </c>
      <c r="K5138" s="1">
        <v>46295</v>
      </c>
      <c r="L5138" t="s">
        <v>17732</v>
      </c>
      <c r="M5138">
        <f t="shared" si="960"/>
        <v>1</v>
      </c>
      <c r="N5138">
        <f>COUNTIF(Orders!$A:$A,C5138)</f>
        <v>0</v>
      </c>
      <c r="P5138">
        <f>COUNTIF(Orders!$H:$H,UPPER(SUBSTITUTE(TRIM(C5138),"-","")))</f>
        <v>1</v>
      </c>
      <c r="R5138" t="str">
        <f t="shared" si="961"/>
        <v>Matched Order Reference</v>
      </c>
      <c r="S5138">
        <f t="shared" si="962"/>
        <v>1</v>
      </c>
      <c r="V5138" cm="1">
        <f t="array" ref="V5138">IF(E5138&lt;&gt;"CAPTURE",0,SUMPRODUCT((MDR_Rates!$A$2:$A$10=F5138)*(G5138&gt;MDR_Rates!$B$2:$B$10)*((MDR_Rates!$C$2:$C$10="")+(G5138&lt;=MDR_Rates!$C$2:$C$10))*MDR_Rates!$D$2:$D$10))</f>
        <v>0.3</v>
      </c>
      <c r="W5138">
        <f t="shared" si="963"/>
        <v>10.5</v>
      </c>
      <c r="X5138">
        <f t="shared" si="964"/>
        <v>1.89</v>
      </c>
      <c r="Y5138">
        <f t="shared" si="965"/>
        <v>0</v>
      </c>
      <c r="Z5138">
        <f t="shared" si="966"/>
        <v>0</v>
      </c>
      <c r="AG5138" t="str">
        <f t="shared" si="967"/>
        <v/>
      </c>
      <c r="AI5138" t="str">
        <f t="shared" si="968"/>
        <v/>
      </c>
      <c r="AJ5138" t="str">
        <f t="shared" si="969"/>
        <v/>
      </c>
      <c r="AK5138" t="str">
        <f t="shared" si="970"/>
        <v>ORD26000701</v>
      </c>
      <c r="AL5138">
        <f>IF(E5138&lt;&gt;"CAPTURE","",COUNTIF(Orders!$H:$H,AK5138))</f>
        <v>1</v>
      </c>
      <c r="AP5138" t="str">
        <f t="shared" si="971"/>
        <v>Matched to Order</v>
      </c>
      <c r="AQ5138">
        <f>IF(COUNTIF($A$2:A5138,A5138)=1,1,0)</f>
        <v>1</v>
      </c>
    </row>
    <row r="5139" spans="1:43" x14ac:dyDescent="0.3">
      <c r="A5139" t="s">
        <v>17752</v>
      </c>
      <c r="C5139" t="s">
        <v>17753</v>
      </c>
      <c r="D5139" s="1">
        <v>46293</v>
      </c>
      <c r="E5139" t="s">
        <v>11819</v>
      </c>
      <c r="F5139" t="s">
        <v>9</v>
      </c>
      <c r="G5139">
        <v>5347</v>
      </c>
      <c r="H5139">
        <v>16.04</v>
      </c>
      <c r="I5139">
        <v>2.89</v>
      </c>
      <c r="J5139">
        <v>5328.07</v>
      </c>
      <c r="K5139" s="1">
        <v>46295</v>
      </c>
      <c r="L5139" t="s">
        <v>17732</v>
      </c>
      <c r="M5139">
        <f t="shared" si="960"/>
        <v>1</v>
      </c>
      <c r="N5139">
        <f>COUNTIF(Orders!$A:$A,C5139)</f>
        <v>0</v>
      </c>
      <c r="P5139">
        <f>COUNTIF(Orders!$H:$H,UPPER(SUBSTITUTE(TRIM(C5139),"-","")))</f>
        <v>1</v>
      </c>
      <c r="R5139" t="str">
        <f t="shared" si="961"/>
        <v>Matched Order Reference</v>
      </c>
      <c r="S5139">
        <f t="shared" si="962"/>
        <v>1</v>
      </c>
      <c r="V5139" cm="1">
        <f t="array" ref="V5139">IF(E5139&lt;&gt;"CAPTURE",0,SUMPRODUCT((MDR_Rates!$A$2:$A$10=F5139)*(G5139&gt;MDR_Rates!$B$2:$B$10)*((MDR_Rates!$C$2:$C$10="")+(G5139&lt;=MDR_Rates!$C$2:$C$10))*MDR_Rates!$D$2:$D$10))</f>
        <v>0.3</v>
      </c>
      <c r="W5139">
        <f t="shared" si="963"/>
        <v>16.04</v>
      </c>
      <c r="X5139">
        <f t="shared" si="964"/>
        <v>2.89</v>
      </c>
      <c r="Y5139">
        <f t="shared" si="965"/>
        <v>0</v>
      </c>
      <c r="Z5139">
        <f t="shared" si="966"/>
        <v>0</v>
      </c>
      <c r="AG5139" t="str">
        <f t="shared" si="967"/>
        <v/>
      </c>
      <c r="AI5139" t="str">
        <f t="shared" si="968"/>
        <v/>
      </c>
      <c r="AJ5139" t="str">
        <f t="shared" si="969"/>
        <v/>
      </c>
      <c r="AK5139" t="str">
        <f t="shared" si="970"/>
        <v>ORD26000745</v>
      </c>
      <c r="AL5139">
        <f>IF(E5139&lt;&gt;"CAPTURE","",COUNTIF(Orders!$H:$H,AK5139))</f>
        <v>1</v>
      </c>
      <c r="AP5139" t="str">
        <f t="shared" si="971"/>
        <v>Matched to Order</v>
      </c>
      <c r="AQ5139">
        <f>IF(COUNTIF($A$2:A5139,A5139)=1,1,0)</f>
        <v>1</v>
      </c>
    </row>
    <row r="5140" spans="1:43" x14ac:dyDescent="0.3">
      <c r="A5140" t="s">
        <v>17754</v>
      </c>
      <c r="C5140" t="s">
        <v>1867</v>
      </c>
      <c r="D5140" s="1">
        <v>46293</v>
      </c>
      <c r="E5140" t="s">
        <v>11819</v>
      </c>
      <c r="F5140" t="s">
        <v>9</v>
      </c>
      <c r="G5140">
        <v>7999</v>
      </c>
      <c r="H5140">
        <v>24</v>
      </c>
      <c r="I5140">
        <v>4.32</v>
      </c>
      <c r="J5140">
        <v>7970.68</v>
      </c>
      <c r="K5140" s="1">
        <v>46295</v>
      </c>
      <c r="L5140" t="s">
        <v>17732</v>
      </c>
      <c r="M5140">
        <f t="shared" si="960"/>
        <v>1</v>
      </c>
      <c r="N5140">
        <f>COUNTIF(Orders!$A:$A,C5140)</f>
        <v>1</v>
      </c>
      <c r="P5140">
        <f>COUNTIF(Orders!$H:$H,UPPER(SUBSTITUTE(TRIM(C5140),"-","")))</f>
        <v>1</v>
      </c>
      <c r="R5140" t="str">
        <f t="shared" si="961"/>
        <v>Matched Order Reference</v>
      </c>
      <c r="S5140">
        <f t="shared" si="962"/>
        <v>1</v>
      </c>
      <c r="V5140" cm="1">
        <f t="array" ref="V5140">IF(E5140&lt;&gt;"CAPTURE",0,SUMPRODUCT((MDR_Rates!$A$2:$A$10=F5140)*(G5140&gt;MDR_Rates!$B$2:$B$10)*((MDR_Rates!$C$2:$C$10="")+(G5140&lt;=MDR_Rates!$C$2:$C$10))*MDR_Rates!$D$2:$D$10))</f>
        <v>0.3</v>
      </c>
      <c r="W5140">
        <f t="shared" si="963"/>
        <v>24</v>
      </c>
      <c r="X5140">
        <f t="shared" si="964"/>
        <v>4.32</v>
      </c>
      <c r="Y5140">
        <f t="shared" si="965"/>
        <v>0</v>
      </c>
      <c r="Z5140">
        <f t="shared" si="966"/>
        <v>0</v>
      </c>
      <c r="AG5140" t="str">
        <f t="shared" si="967"/>
        <v/>
      </c>
      <c r="AI5140" t="str">
        <f t="shared" si="968"/>
        <v/>
      </c>
      <c r="AJ5140" t="str">
        <f t="shared" si="969"/>
        <v/>
      </c>
      <c r="AK5140" t="str">
        <f t="shared" si="970"/>
        <v>ORD26000925</v>
      </c>
      <c r="AL5140">
        <f>IF(E5140&lt;&gt;"CAPTURE","",COUNTIF(Orders!$H:$H,AK5140))</f>
        <v>1</v>
      </c>
      <c r="AP5140" t="str">
        <f t="shared" si="971"/>
        <v>Matched to Order</v>
      </c>
      <c r="AQ5140">
        <f>IF(COUNTIF($A$2:A5140,A5140)=1,1,0)</f>
        <v>1</v>
      </c>
    </row>
    <row r="5141" spans="1:43" x14ac:dyDescent="0.3">
      <c r="A5141" t="s">
        <v>17755</v>
      </c>
      <c r="C5141" t="s">
        <v>2050</v>
      </c>
      <c r="D5141" s="1">
        <v>46293</v>
      </c>
      <c r="E5141" t="s">
        <v>11819</v>
      </c>
      <c r="F5141" t="s">
        <v>17</v>
      </c>
      <c r="G5141">
        <v>1499</v>
      </c>
      <c r="H5141">
        <v>26.98</v>
      </c>
      <c r="I5141">
        <v>4.8600000000000003</v>
      </c>
      <c r="J5141">
        <v>1467.16</v>
      </c>
      <c r="K5141" s="1">
        <v>46295</v>
      </c>
      <c r="L5141" t="s">
        <v>17732</v>
      </c>
      <c r="M5141">
        <f t="shared" si="960"/>
        <v>1</v>
      </c>
      <c r="N5141">
        <f>COUNTIF(Orders!$A:$A,C5141)</f>
        <v>1</v>
      </c>
      <c r="P5141">
        <f>COUNTIF(Orders!$H:$H,UPPER(SUBSTITUTE(TRIM(C5141),"-","")))</f>
        <v>1</v>
      </c>
      <c r="R5141" t="str">
        <f t="shared" si="961"/>
        <v>Matched Order Reference</v>
      </c>
      <c r="S5141">
        <f t="shared" si="962"/>
        <v>1</v>
      </c>
      <c r="V5141" cm="1">
        <f t="array" ref="V5141">IF(E5141&lt;&gt;"CAPTURE",0,SUMPRODUCT((MDR_Rates!$A$2:$A$10=F5141)*(G5141&gt;MDR_Rates!$B$2:$B$10)*((MDR_Rates!$C$2:$C$10="")+(G5141&lt;=MDR_Rates!$C$2:$C$10))*MDR_Rates!$D$2:$D$10))</f>
        <v>1.8</v>
      </c>
      <c r="W5141">
        <f t="shared" si="963"/>
        <v>26.98</v>
      </c>
      <c r="X5141">
        <f t="shared" si="964"/>
        <v>4.8600000000000003</v>
      </c>
      <c r="Y5141">
        <f t="shared" si="965"/>
        <v>0</v>
      </c>
      <c r="Z5141">
        <f t="shared" si="966"/>
        <v>0</v>
      </c>
      <c r="AG5141" t="str">
        <f t="shared" si="967"/>
        <v/>
      </c>
      <c r="AI5141" t="str">
        <f t="shared" si="968"/>
        <v/>
      </c>
      <c r="AJ5141" t="str">
        <f t="shared" si="969"/>
        <v/>
      </c>
      <c r="AK5141" t="str">
        <f t="shared" si="970"/>
        <v>ORD26001017</v>
      </c>
      <c r="AL5141">
        <f>IF(E5141&lt;&gt;"CAPTURE","",COUNTIF(Orders!$H:$H,AK5141))</f>
        <v>1</v>
      </c>
      <c r="AP5141" t="str">
        <f t="shared" si="971"/>
        <v>Matched to Order</v>
      </c>
      <c r="AQ5141">
        <f>IF(COUNTIF($A$2:A5141,A5141)=1,1,0)</f>
        <v>1</v>
      </c>
    </row>
    <row r="5142" spans="1:43" x14ac:dyDescent="0.3">
      <c r="A5142" t="s">
        <v>17756</v>
      </c>
      <c r="C5142" t="s">
        <v>2106</v>
      </c>
      <c r="D5142" s="1">
        <v>46293</v>
      </c>
      <c r="E5142" t="s">
        <v>11819</v>
      </c>
      <c r="F5142" t="s">
        <v>33</v>
      </c>
      <c r="G5142">
        <v>2598</v>
      </c>
      <c r="H5142">
        <v>31.18</v>
      </c>
      <c r="I5142">
        <v>5.61</v>
      </c>
      <c r="J5142">
        <v>2561.21</v>
      </c>
      <c r="K5142" s="1">
        <v>46295</v>
      </c>
      <c r="L5142" t="s">
        <v>17732</v>
      </c>
      <c r="M5142">
        <f t="shared" si="960"/>
        <v>1</v>
      </c>
      <c r="N5142">
        <f>COUNTIF(Orders!$A:$A,C5142)</f>
        <v>1</v>
      </c>
      <c r="P5142">
        <f>COUNTIF(Orders!$H:$H,UPPER(SUBSTITUTE(TRIM(C5142),"-","")))</f>
        <v>1</v>
      </c>
      <c r="R5142" t="str">
        <f t="shared" si="961"/>
        <v>Matched Order Reference</v>
      </c>
      <c r="S5142">
        <f t="shared" si="962"/>
        <v>1</v>
      </c>
      <c r="V5142" cm="1">
        <f t="array" ref="V5142">IF(E5142&lt;&gt;"CAPTURE",0,SUMPRODUCT((MDR_Rates!$A$2:$A$10=F5142)*(G5142&gt;MDR_Rates!$B$2:$B$10)*((MDR_Rates!$C$2:$C$10="")+(G5142&lt;=MDR_Rates!$C$2:$C$10))*MDR_Rates!$D$2:$D$10))</f>
        <v>1.2</v>
      </c>
      <c r="W5142">
        <f t="shared" si="963"/>
        <v>31.18</v>
      </c>
      <c r="X5142">
        <f t="shared" si="964"/>
        <v>5.61</v>
      </c>
      <c r="Y5142">
        <f t="shared" si="965"/>
        <v>0</v>
      </c>
      <c r="Z5142">
        <f t="shared" si="966"/>
        <v>0</v>
      </c>
      <c r="AG5142" t="str">
        <f t="shared" si="967"/>
        <v/>
      </c>
      <c r="AI5142" t="str">
        <f t="shared" si="968"/>
        <v/>
      </c>
      <c r="AJ5142" t="str">
        <f t="shared" si="969"/>
        <v/>
      </c>
      <c r="AK5142" t="str">
        <f t="shared" si="970"/>
        <v>ORD26001045</v>
      </c>
      <c r="AL5142">
        <f>IF(E5142&lt;&gt;"CAPTURE","",COUNTIF(Orders!$H:$H,AK5142))</f>
        <v>1</v>
      </c>
      <c r="AP5142" t="str">
        <f t="shared" si="971"/>
        <v>Matched to Order</v>
      </c>
      <c r="AQ5142">
        <f>IF(COUNTIF($A$2:A5142,A5142)=1,1,0)</f>
        <v>1</v>
      </c>
    </row>
    <row r="5143" spans="1:43" x14ac:dyDescent="0.3">
      <c r="A5143" t="s">
        <v>17757</v>
      </c>
      <c r="C5143" t="s">
        <v>17758</v>
      </c>
      <c r="D5143" s="1">
        <v>46293</v>
      </c>
      <c r="E5143" t="s">
        <v>11819</v>
      </c>
      <c r="F5143" t="s">
        <v>17</v>
      </c>
      <c r="G5143">
        <v>6597</v>
      </c>
      <c r="H5143">
        <v>105.55</v>
      </c>
      <c r="I5143">
        <v>19</v>
      </c>
      <c r="J5143">
        <v>6472.45</v>
      </c>
      <c r="K5143" s="1">
        <v>46295</v>
      </c>
      <c r="L5143" t="s">
        <v>17732</v>
      </c>
      <c r="M5143">
        <f t="shared" si="960"/>
        <v>1</v>
      </c>
      <c r="N5143">
        <f>COUNTIF(Orders!$A:$A,C5143)</f>
        <v>0</v>
      </c>
      <c r="P5143">
        <f>COUNTIF(Orders!$H:$H,UPPER(SUBSTITUTE(TRIM(C5143),"-","")))</f>
        <v>1</v>
      </c>
      <c r="R5143" t="str">
        <f t="shared" si="961"/>
        <v>Matched Order Reference</v>
      </c>
      <c r="S5143">
        <f t="shared" si="962"/>
        <v>1</v>
      </c>
      <c r="V5143" cm="1">
        <f t="array" ref="V5143">IF(E5143&lt;&gt;"CAPTURE",0,SUMPRODUCT((MDR_Rates!$A$2:$A$10=F5143)*(G5143&gt;MDR_Rates!$B$2:$B$10)*((MDR_Rates!$C$2:$C$10="")+(G5143&lt;=MDR_Rates!$C$2:$C$10))*MDR_Rates!$D$2:$D$10))</f>
        <v>1.6</v>
      </c>
      <c r="W5143">
        <f t="shared" si="963"/>
        <v>105.55</v>
      </c>
      <c r="X5143">
        <f t="shared" si="964"/>
        <v>19</v>
      </c>
      <c r="Y5143">
        <f t="shared" si="965"/>
        <v>0</v>
      </c>
      <c r="Z5143">
        <f t="shared" si="966"/>
        <v>0</v>
      </c>
      <c r="AG5143" t="str">
        <f t="shared" si="967"/>
        <v/>
      </c>
      <c r="AI5143" t="str">
        <f t="shared" si="968"/>
        <v/>
      </c>
      <c r="AJ5143" t="str">
        <f t="shared" si="969"/>
        <v/>
      </c>
      <c r="AK5143" t="str">
        <f t="shared" si="970"/>
        <v>ORD26001055</v>
      </c>
      <c r="AL5143">
        <f>IF(E5143&lt;&gt;"CAPTURE","",COUNTIF(Orders!$H:$H,AK5143))</f>
        <v>1</v>
      </c>
      <c r="AP5143" t="str">
        <f t="shared" si="971"/>
        <v>Matched to Order</v>
      </c>
      <c r="AQ5143">
        <f>IF(COUNTIF($A$2:A5143,A5143)=1,1,0)</f>
        <v>1</v>
      </c>
    </row>
    <row r="5144" spans="1:43" x14ac:dyDescent="0.3">
      <c r="A5144" t="s">
        <v>17759</v>
      </c>
      <c r="C5144" t="s">
        <v>17760</v>
      </c>
      <c r="D5144" s="1">
        <v>46293</v>
      </c>
      <c r="E5144" t="s">
        <v>11819</v>
      </c>
      <c r="F5144" t="s">
        <v>33</v>
      </c>
      <c r="G5144">
        <v>5298</v>
      </c>
      <c r="H5144">
        <v>63.58</v>
      </c>
      <c r="I5144">
        <v>11.44</v>
      </c>
      <c r="J5144">
        <v>5222.9799999999996</v>
      </c>
      <c r="K5144" s="1">
        <v>46295</v>
      </c>
      <c r="L5144" t="s">
        <v>17732</v>
      </c>
      <c r="M5144">
        <f t="shared" si="960"/>
        <v>1</v>
      </c>
      <c r="N5144">
        <f>COUNTIF(Orders!$A:$A,C5144)</f>
        <v>0</v>
      </c>
      <c r="P5144">
        <f>COUNTIF(Orders!$H:$H,UPPER(SUBSTITUTE(TRIM(C5144),"-","")))</f>
        <v>1</v>
      </c>
      <c r="R5144" t="str">
        <f t="shared" si="961"/>
        <v>Matched Order Reference</v>
      </c>
      <c r="S5144">
        <f t="shared" si="962"/>
        <v>1</v>
      </c>
      <c r="V5144" cm="1">
        <f t="array" ref="V5144">IF(E5144&lt;&gt;"CAPTURE",0,SUMPRODUCT((MDR_Rates!$A$2:$A$10=F5144)*(G5144&gt;MDR_Rates!$B$2:$B$10)*((MDR_Rates!$C$2:$C$10="")+(G5144&lt;=MDR_Rates!$C$2:$C$10))*MDR_Rates!$D$2:$D$10))</f>
        <v>1.2</v>
      </c>
      <c r="W5144">
        <f t="shared" si="963"/>
        <v>63.58</v>
      </c>
      <c r="X5144">
        <f t="shared" si="964"/>
        <v>11.44</v>
      </c>
      <c r="Y5144">
        <f t="shared" si="965"/>
        <v>0</v>
      </c>
      <c r="Z5144">
        <f t="shared" si="966"/>
        <v>0</v>
      </c>
      <c r="AG5144" t="str">
        <f t="shared" si="967"/>
        <v/>
      </c>
      <c r="AI5144" t="str">
        <f t="shared" si="968"/>
        <v/>
      </c>
      <c r="AJ5144" t="str">
        <f t="shared" si="969"/>
        <v/>
      </c>
      <c r="AK5144" t="str">
        <f t="shared" si="970"/>
        <v>ORD26001059</v>
      </c>
      <c r="AL5144">
        <f>IF(E5144&lt;&gt;"CAPTURE","",COUNTIF(Orders!$H:$H,AK5144))</f>
        <v>1</v>
      </c>
      <c r="AP5144" t="str">
        <f t="shared" si="971"/>
        <v>Matched to Order</v>
      </c>
      <c r="AQ5144">
        <f>IF(COUNTIF($A$2:A5144,A5144)=1,1,0)</f>
        <v>1</v>
      </c>
    </row>
    <row r="5145" spans="1:43" x14ac:dyDescent="0.3">
      <c r="A5145" t="s">
        <v>17761</v>
      </c>
      <c r="C5145" t="s">
        <v>2178</v>
      </c>
      <c r="D5145" s="1">
        <v>46293</v>
      </c>
      <c r="E5145" t="s">
        <v>11819</v>
      </c>
      <c r="F5145" t="s">
        <v>17</v>
      </c>
      <c r="G5145">
        <v>4998</v>
      </c>
      <c r="H5145">
        <v>79.97</v>
      </c>
      <c r="I5145">
        <v>14.39</v>
      </c>
      <c r="J5145">
        <v>4903.6400000000003</v>
      </c>
      <c r="K5145" s="1">
        <v>46295</v>
      </c>
      <c r="L5145" t="s">
        <v>17732</v>
      </c>
      <c r="M5145">
        <f t="shared" si="960"/>
        <v>1</v>
      </c>
      <c r="N5145">
        <f>COUNTIF(Orders!$A:$A,C5145)</f>
        <v>1</v>
      </c>
      <c r="P5145">
        <f>COUNTIF(Orders!$H:$H,UPPER(SUBSTITUTE(TRIM(C5145),"-","")))</f>
        <v>1</v>
      </c>
      <c r="R5145" t="str">
        <f t="shared" si="961"/>
        <v>Matched Order Reference</v>
      </c>
      <c r="S5145">
        <f t="shared" si="962"/>
        <v>1</v>
      </c>
      <c r="V5145" cm="1">
        <f t="array" ref="V5145">IF(E5145&lt;&gt;"CAPTURE",0,SUMPRODUCT((MDR_Rates!$A$2:$A$10=F5145)*(G5145&gt;MDR_Rates!$B$2:$B$10)*((MDR_Rates!$C$2:$C$10="")+(G5145&lt;=MDR_Rates!$C$2:$C$10))*MDR_Rates!$D$2:$D$10))</f>
        <v>1.6</v>
      </c>
      <c r="W5145">
        <f t="shared" si="963"/>
        <v>79.97</v>
      </c>
      <c r="X5145">
        <f t="shared" si="964"/>
        <v>14.39</v>
      </c>
      <c r="Y5145">
        <f t="shared" si="965"/>
        <v>0</v>
      </c>
      <c r="Z5145">
        <f t="shared" si="966"/>
        <v>0</v>
      </c>
      <c r="AG5145" t="str">
        <f t="shared" si="967"/>
        <v/>
      </c>
      <c r="AI5145" t="str">
        <f t="shared" si="968"/>
        <v/>
      </c>
      <c r="AJ5145" t="str">
        <f t="shared" si="969"/>
        <v/>
      </c>
      <c r="AK5145" t="str">
        <f t="shared" si="970"/>
        <v>ORD26001081</v>
      </c>
      <c r="AL5145">
        <f>IF(E5145&lt;&gt;"CAPTURE","",COUNTIF(Orders!$H:$H,AK5145))</f>
        <v>1</v>
      </c>
      <c r="AP5145" t="str">
        <f t="shared" si="971"/>
        <v>Matched to Order</v>
      </c>
      <c r="AQ5145">
        <f>IF(COUNTIF($A$2:A5145,A5145)=1,1,0)</f>
        <v>1</v>
      </c>
    </row>
    <row r="5146" spans="1:43" x14ac:dyDescent="0.3">
      <c r="A5146" t="s">
        <v>17762</v>
      </c>
      <c r="C5146" t="s">
        <v>17763</v>
      </c>
      <c r="D5146" s="1">
        <v>46293</v>
      </c>
      <c r="E5146" t="s">
        <v>11819</v>
      </c>
      <c r="F5146" t="s">
        <v>9</v>
      </c>
      <c r="G5146">
        <v>2998</v>
      </c>
      <c r="H5146">
        <v>8.99</v>
      </c>
      <c r="I5146">
        <v>1.62</v>
      </c>
      <c r="J5146">
        <v>2987.39</v>
      </c>
      <c r="K5146" s="1">
        <v>46295</v>
      </c>
      <c r="L5146" t="s">
        <v>17732</v>
      </c>
      <c r="M5146">
        <f t="shared" si="960"/>
        <v>1</v>
      </c>
      <c r="N5146">
        <f>COUNTIF(Orders!$A:$A,C5146)</f>
        <v>1</v>
      </c>
      <c r="P5146">
        <f>COUNTIF(Orders!$H:$H,UPPER(SUBSTITUTE(TRIM(C5146),"-","")))</f>
        <v>1</v>
      </c>
      <c r="R5146" t="str">
        <f t="shared" si="961"/>
        <v>Matched Order Reference</v>
      </c>
      <c r="S5146">
        <f t="shared" si="962"/>
        <v>1</v>
      </c>
      <c r="V5146" cm="1">
        <f t="array" ref="V5146">IF(E5146&lt;&gt;"CAPTURE",0,SUMPRODUCT((MDR_Rates!$A$2:$A$10=F5146)*(G5146&gt;MDR_Rates!$B$2:$B$10)*((MDR_Rates!$C$2:$C$10="")+(G5146&lt;=MDR_Rates!$C$2:$C$10))*MDR_Rates!$D$2:$D$10))</f>
        <v>0.3</v>
      </c>
      <c r="W5146">
        <f t="shared" si="963"/>
        <v>8.99</v>
      </c>
      <c r="X5146">
        <f t="shared" si="964"/>
        <v>1.62</v>
      </c>
      <c r="Y5146">
        <f t="shared" si="965"/>
        <v>0</v>
      </c>
      <c r="Z5146">
        <f t="shared" si="966"/>
        <v>0</v>
      </c>
      <c r="AG5146" t="str">
        <f t="shared" si="967"/>
        <v/>
      </c>
      <c r="AI5146" t="str">
        <f t="shared" si="968"/>
        <v/>
      </c>
      <c r="AJ5146" t="str">
        <f t="shared" si="969"/>
        <v/>
      </c>
      <c r="AK5146" t="str">
        <f t="shared" si="970"/>
        <v>ORD26001089</v>
      </c>
      <c r="AL5146">
        <f>IF(E5146&lt;&gt;"CAPTURE","",COUNTIF(Orders!$H:$H,AK5146))</f>
        <v>1</v>
      </c>
      <c r="AP5146" t="str">
        <f t="shared" si="971"/>
        <v>Matched to Order</v>
      </c>
      <c r="AQ5146">
        <f>IF(COUNTIF($A$2:A5146,A5146)=1,1,0)</f>
        <v>1</v>
      </c>
    </row>
    <row r="5147" spans="1:43" x14ac:dyDescent="0.3">
      <c r="A5147" t="s">
        <v>17764</v>
      </c>
      <c r="C5147" t="s">
        <v>17765</v>
      </c>
      <c r="D5147" s="1">
        <v>46293</v>
      </c>
      <c r="E5147" t="s">
        <v>11819</v>
      </c>
      <c r="F5147" t="s">
        <v>9</v>
      </c>
      <c r="G5147">
        <v>1398</v>
      </c>
      <c r="H5147">
        <v>0</v>
      </c>
      <c r="I5147">
        <v>0</v>
      </c>
      <c r="J5147">
        <v>1398</v>
      </c>
      <c r="K5147" s="1">
        <v>46295</v>
      </c>
      <c r="L5147" t="s">
        <v>17732</v>
      </c>
      <c r="M5147">
        <f t="shared" si="960"/>
        <v>1</v>
      </c>
      <c r="N5147">
        <f>COUNTIF(Orders!$A:$A,C5147)</f>
        <v>1</v>
      </c>
      <c r="P5147">
        <f>COUNTIF(Orders!$H:$H,UPPER(SUBSTITUTE(TRIM(C5147),"-","")))</f>
        <v>1</v>
      </c>
      <c r="R5147" t="str">
        <f t="shared" si="961"/>
        <v>Matched Order Reference</v>
      </c>
      <c r="S5147">
        <f t="shared" si="962"/>
        <v>1</v>
      </c>
      <c r="V5147" cm="1">
        <f t="array" ref="V5147">IF(E5147&lt;&gt;"CAPTURE",0,SUMPRODUCT((MDR_Rates!$A$2:$A$10=F5147)*(G5147&gt;MDR_Rates!$B$2:$B$10)*((MDR_Rates!$C$2:$C$10="")+(G5147&lt;=MDR_Rates!$C$2:$C$10))*MDR_Rates!$D$2:$D$10))</f>
        <v>0</v>
      </c>
      <c r="W5147">
        <f t="shared" si="963"/>
        <v>0</v>
      </c>
      <c r="X5147">
        <f t="shared" si="964"/>
        <v>0</v>
      </c>
      <c r="Y5147">
        <f t="shared" si="965"/>
        <v>0</v>
      </c>
      <c r="Z5147">
        <f t="shared" si="966"/>
        <v>0</v>
      </c>
      <c r="AG5147" t="str">
        <f t="shared" si="967"/>
        <v/>
      </c>
      <c r="AI5147" t="str">
        <f t="shared" si="968"/>
        <v/>
      </c>
      <c r="AJ5147" t="str">
        <f t="shared" si="969"/>
        <v/>
      </c>
      <c r="AK5147" t="str">
        <f t="shared" si="970"/>
        <v>ORD26001102</v>
      </c>
      <c r="AL5147">
        <f>IF(E5147&lt;&gt;"CAPTURE","",COUNTIF(Orders!$H:$H,AK5147))</f>
        <v>1</v>
      </c>
      <c r="AP5147" t="str">
        <f t="shared" si="971"/>
        <v>Matched to Order</v>
      </c>
      <c r="AQ5147">
        <f>IF(COUNTIF($A$2:A5147,A5147)=1,1,0)</f>
        <v>1</v>
      </c>
    </row>
    <row r="5148" spans="1:43" x14ac:dyDescent="0.3">
      <c r="A5148" t="s">
        <v>17766</v>
      </c>
      <c r="C5148" t="s">
        <v>2239</v>
      </c>
      <c r="D5148" s="1">
        <v>46293</v>
      </c>
      <c r="E5148" t="s">
        <v>11819</v>
      </c>
      <c r="F5148" t="s">
        <v>9</v>
      </c>
      <c r="G5148">
        <v>8798</v>
      </c>
      <c r="H5148">
        <v>26.39</v>
      </c>
      <c r="I5148">
        <v>4.75</v>
      </c>
      <c r="J5148">
        <v>8766.86</v>
      </c>
      <c r="K5148" s="1">
        <v>46295</v>
      </c>
      <c r="L5148" t="s">
        <v>17732</v>
      </c>
      <c r="M5148">
        <f t="shared" si="960"/>
        <v>1</v>
      </c>
      <c r="N5148">
        <f>COUNTIF(Orders!$A:$A,C5148)</f>
        <v>1</v>
      </c>
      <c r="P5148">
        <f>COUNTIF(Orders!$H:$H,UPPER(SUBSTITUTE(TRIM(C5148),"-","")))</f>
        <v>1</v>
      </c>
      <c r="R5148" t="str">
        <f t="shared" si="961"/>
        <v>Matched Order Reference</v>
      </c>
      <c r="S5148">
        <f t="shared" si="962"/>
        <v>1</v>
      </c>
      <c r="V5148" cm="1">
        <f t="array" ref="V5148">IF(E5148&lt;&gt;"CAPTURE",0,SUMPRODUCT((MDR_Rates!$A$2:$A$10=F5148)*(G5148&gt;MDR_Rates!$B$2:$B$10)*((MDR_Rates!$C$2:$C$10="")+(G5148&lt;=MDR_Rates!$C$2:$C$10))*MDR_Rates!$D$2:$D$10))</f>
        <v>0.3</v>
      </c>
      <c r="W5148">
        <f t="shared" si="963"/>
        <v>26.39</v>
      </c>
      <c r="X5148">
        <f t="shared" si="964"/>
        <v>4.75</v>
      </c>
      <c r="Y5148">
        <f t="shared" si="965"/>
        <v>0</v>
      </c>
      <c r="Z5148">
        <f t="shared" si="966"/>
        <v>0</v>
      </c>
      <c r="AG5148" t="str">
        <f t="shared" si="967"/>
        <v/>
      </c>
      <c r="AI5148" t="str">
        <f t="shared" si="968"/>
        <v/>
      </c>
      <c r="AJ5148" t="str">
        <f t="shared" si="969"/>
        <v/>
      </c>
      <c r="AK5148" t="str">
        <f t="shared" si="970"/>
        <v>ORD26001112</v>
      </c>
      <c r="AL5148">
        <f>IF(E5148&lt;&gt;"CAPTURE","",COUNTIF(Orders!$H:$H,AK5148))</f>
        <v>1</v>
      </c>
      <c r="AP5148" t="str">
        <f t="shared" si="971"/>
        <v>Matched to Order</v>
      </c>
      <c r="AQ5148">
        <f>IF(COUNTIF($A$2:A5148,A5148)=1,1,0)</f>
        <v>1</v>
      </c>
    </row>
    <row r="5149" spans="1:43" x14ac:dyDescent="0.3">
      <c r="A5149" t="s">
        <v>17767</v>
      </c>
      <c r="C5149" t="s">
        <v>17768</v>
      </c>
      <c r="D5149" s="1">
        <v>46293</v>
      </c>
      <c r="E5149" t="s">
        <v>11819</v>
      </c>
      <c r="F5149" t="s">
        <v>17</v>
      </c>
      <c r="G5149">
        <v>8297</v>
      </c>
      <c r="H5149">
        <v>132.75</v>
      </c>
      <c r="I5149">
        <v>23.9</v>
      </c>
      <c r="J5149">
        <v>8140.35</v>
      </c>
      <c r="K5149" s="1">
        <v>46295</v>
      </c>
      <c r="L5149" t="s">
        <v>17732</v>
      </c>
      <c r="M5149">
        <f t="shared" si="960"/>
        <v>1</v>
      </c>
      <c r="N5149">
        <f>COUNTIF(Orders!$A:$A,C5149)</f>
        <v>0</v>
      </c>
      <c r="P5149">
        <f>COUNTIF(Orders!$H:$H,UPPER(SUBSTITUTE(TRIM(C5149),"-","")))</f>
        <v>1</v>
      </c>
      <c r="R5149" t="str">
        <f t="shared" si="961"/>
        <v>Matched Order Reference</v>
      </c>
      <c r="S5149">
        <f t="shared" si="962"/>
        <v>1</v>
      </c>
      <c r="V5149" cm="1">
        <f t="array" ref="V5149">IF(E5149&lt;&gt;"CAPTURE",0,SUMPRODUCT((MDR_Rates!$A$2:$A$10=F5149)*(G5149&gt;MDR_Rates!$B$2:$B$10)*((MDR_Rates!$C$2:$C$10="")+(G5149&lt;=MDR_Rates!$C$2:$C$10))*MDR_Rates!$D$2:$D$10))</f>
        <v>1.6</v>
      </c>
      <c r="W5149">
        <f t="shared" si="963"/>
        <v>132.75</v>
      </c>
      <c r="X5149">
        <f t="shared" si="964"/>
        <v>23.9</v>
      </c>
      <c r="Y5149">
        <f t="shared" si="965"/>
        <v>0</v>
      </c>
      <c r="Z5149">
        <f t="shared" si="966"/>
        <v>0</v>
      </c>
      <c r="AG5149" t="str">
        <f t="shared" si="967"/>
        <v/>
      </c>
      <c r="AI5149" t="str">
        <f t="shared" si="968"/>
        <v/>
      </c>
      <c r="AJ5149" t="str">
        <f t="shared" si="969"/>
        <v/>
      </c>
      <c r="AK5149" t="str">
        <f t="shared" si="970"/>
        <v>ORD26001125</v>
      </c>
      <c r="AL5149">
        <f>IF(E5149&lt;&gt;"CAPTURE","",COUNTIF(Orders!$H:$H,AK5149))</f>
        <v>1</v>
      </c>
      <c r="AP5149" t="str">
        <f t="shared" si="971"/>
        <v>Matched to Order</v>
      </c>
      <c r="AQ5149">
        <f>IF(COUNTIF($A$2:A5149,A5149)=1,1,0)</f>
        <v>1</v>
      </c>
    </row>
    <row r="5150" spans="1:43" x14ac:dyDescent="0.3">
      <c r="A5150" t="s">
        <v>17769</v>
      </c>
      <c r="C5150" t="s">
        <v>2275</v>
      </c>
      <c r="D5150" s="1">
        <v>46293</v>
      </c>
      <c r="E5150" t="s">
        <v>11819</v>
      </c>
      <c r="F5150" t="s">
        <v>9</v>
      </c>
      <c r="G5150">
        <v>7999</v>
      </c>
      <c r="H5150">
        <v>24</v>
      </c>
      <c r="I5150">
        <v>4.32</v>
      </c>
      <c r="J5150">
        <v>7970.68</v>
      </c>
      <c r="K5150" s="1">
        <v>46295</v>
      </c>
      <c r="L5150" t="s">
        <v>17732</v>
      </c>
      <c r="M5150">
        <f t="shared" si="960"/>
        <v>1</v>
      </c>
      <c r="N5150">
        <f>COUNTIF(Orders!$A:$A,C5150)</f>
        <v>1</v>
      </c>
      <c r="P5150">
        <f>COUNTIF(Orders!$H:$H,UPPER(SUBSTITUTE(TRIM(C5150),"-","")))</f>
        <v>1</v>
      </c>
      <c r="R5150" t="str">
        <f t="shared" si="961"/>
        <v>Matched Order Reference</v>
      </c>
      <c r="S5150">
        <f t="shared" si="962"/>
        <v>1</v>
      </c>
      <c r="V5150" cm="1">
        <f t="array" ref="V5150">IF(E5150&lt;&gt;"CAPTURE",0,SUMPRODUCT((MDR_Rates!$A$2:$A$10=F5150)*(G5150&gt;MDR_Rates!$B$2:$B$10)*((MDR_Rates!$C$2:$C$10="")+(G5150&lt;=MDR_Rates!$C$2:$C$10))*MDR_Rates!$D$2:$D$10))</f>
        <v>0.3</v>
      </c>
      <c r="W5150">
        <f t="shared" si="963"/>
        <v>24</v>
      </c>
      <c r="X5150">
        <f t="shared" si="964"/>
        <v>4.32</v>
      </c>
      <c r="Y5150">
        <f t="shared" si="965"/>
        <v>0</v>
      </c>
      <c r="Z5150">
        <f t="shared" si="966"/>
        <v>0</v>
      </c>
      <c r="AG5150" t="str">
        <f t="shared" si="967"/>
        <v/>
      </c>
      <c r="AI5150" t="str">
        <f t="shared" si="968"/>
        <v/>
      </c>
      <c r="AJ5150" t="str">
        <f t="shared" si="969"/>
        <v/>
      </c>
      <c r="AK5150" t="str">
        <f t="shared" si="970"/>
        <v>ORD26001130</v>
      </c>
      <c r="AL5150">
        <f>IF(E5150&lt;&gt;"CAPTURE","",COUNTIF(Orders!$H:$H,AK5150))</f>
        <v>1</v>
      </c>
      <c r="AP5150" t="str">
        <f t="shared" si="971"/>
        <v>Matched to Order</v>
      </c>
      <c r="AQ5150">
        <f>IF(COUNTIF($A$2:A5150,A5150)=1,1,0)</f>
        <v>1</v>
      </c>
    </row>
    <row r="5151" spans="1:43" x14ac:dyDescent="0.3">
      <c r="A5151" t="s">
        <v>17770</v>
      </c>
      <c r="C5151" t="s">
        <v>2329</v>
      </c>
      <c r="D5151" s="1">
        <v>46293</v>
      </c>
      <c r="E5151" t="s">
        <v>11819</v>
      </c>
      <c r="F5151" t="s">
        <v>9</v>
      </c>
      <c r="G5151">
        <v>9497</v>
      </c>
      <c r="H5151">
        <v>28.49</v>
      </c>
      <c r="I5151">
        <v>5.13</v>
      </c>
      <c r="J5151">
        <v>9463.3799999999992</v>
      </c>
      <c r="K5151" s="1">
        <v>46295</v>
      </c>
      <c r="L5151" t="s">
        <v>17732</v>
      </c>
      <c r="M5151">
        <f t="shared" si="960"/>
        <v>1</v>
      </c>
      <c r="N5151">
        <f>COUNTIF(Orders!$A:$A,C5151)</f>
        <v>1</v>
      </c>
      <c r="P5151">
        <f>COUNTIF(Orders!$H:$H,UPPER(SUBSTITUTE(TRIM(C5151),"-","")))</f>
        <v>1</v>
      </c>
      <c r="R5151" t="str">
        <f t="shared" si="961"/>
        <v>Matched Order Reference</v>
      </c>
      <c r="S5151">
        <f t="shared" si="962"/>
        <v>1</v>
      </c>
      <c r="V5151" cm="1">
        <f t="array" ref="V5151">IF(E5151&lt;&gt;"CAPTURE",0,SUMPRODUCT((MDR_Rates!$A$2:$A$10=F5151)*(G5151&gt;MDR_Rates!$B$2:$B$10)*((MDR_Rates!$C$2:$C$10="")+(G5151&lt;=MDR_Rates!$C$2:$C$10))*MDR_Rates!$D$2:$D$10))</f>
        <v>0.3</v>
      </c>
      <c r="W5151">
        <f t="shared" si="963"/>
        <v>28.49</v>
      </c>
      <c r="X5151">
        <f t="shared" si="964"/>
        <v>5.13</v>
      </c>
      <c r="Y5151">
        <f t="shared" si="965"/>
        <v>0</v>
      </c>
      <c r="Z5151">
        <f t="shared" si="966"/>
        <v>0</v>
      </c>
      <c r="AG5151" t="str">
        <f t="shared" si="967"/>
        <v/>
      </c>
      <c r="AI5151" t="str">
        <f t="shared" si="968"/>
        <v/>
      </c>
      <c r="AJ5151" t="str">
        <f t="shared" si="969"/>
        <v/>
      </c>
      <c r="AK5151" t="str">
        <f t="shared" si="970"/>
        <v>ORD26001157</v>
      </c>
      <c r="AL5151">
        <f>IF(E5151&lt;&gt;"CAPTURE","",COUNTIF(Orders!$H:$H,AK5151))</f>
        <v>1</v>
      </c>
      <c r="AP5151" t="str">
        <f t="shared" si="971"/>
        <v>Matched to Order</v>
      </c>
      <c r="AQ5151">
        <f>IF(COUNTIF($A$2:A5151,A5151)=1,1,0)</f>
        <v>1</v>
      </c>
    </row>
    <row r="5152" spans="1:43" x14ac:dyDescent="0.3">
      <c r="A5152" t="s">
        <v>17771</v>
      </c>
      <c r="C5152" t="s">
        <v>2388</v>
      </c>
      <c r="D5152" s="1">
        <v>46293</v>
      </c>
      <c r="E5152" t="s">
        <v>11819</v>
      </c>
      <c r="F5152" t="s">
        <v>9</v>
      </c>
      <c r="G5152">
        <v>599</v>
      </c>
      <c r="H5152">
        <v>0</v>
      </c>
      <c r="I5152">
        <v>0</v>
      </c>
      <c r="J5152">
        <v>599</v>
      </c>
      <c r="K5152" s="1">
        <v>46295</v>
      </c>
      <c r="L5152" t="s">
        <v>17732</v>
      </c>
      <c r="M5152">
        <f t="shared" si="960"/>
        <v>1</v>
      </c>
      <c r="N5152">
        <f>COUNTIF(Orders!$A:$A,C5152)</f>
        <v>1</v>
      </c>
      <c r="P5152">
        <f>COUNTIF(Orders!$H:$H,UPPER(SUBSTITUTE(TRIM(C5152),"-","")))</f>
        <v>1</v>
      </c>
      <c r="R5152" t="str">
        <f t="shared" si="961"/>
        <v>Matched Order Reference</v>
      </c>
      <c r="S5152">
        <f t="shared" si="962"/>
        <v>1</v>
      </c>
      <c r="V5152" cm="1">
        <f t="array" ref="V5152">IF(E5152&lt;&gt;"CAPTURE",0,SUMPRODUCT((MDR_Rates!$A$2:$A$10=F5152)*(G5152&gt;MDR_Rates!$B$2:$B$10)*((MDR_Rates!$C$2:$C$10="")+(G5152&lt;=MDR_Rates!$C$2:$C$10))*MDR_Rates!$D$2:$D$10))</f>
        <v>0</v>
      </c>
      <c r="W5152">
        <f t="shared" si="963"/>
        <v>0</v>
      </c>
      <c r="X5152">
        <f t="shared" si="964"/>
        <v>0</v>
      </c>
      <c r="Y5152">
        <f t="shared" si="965"/>
        <v>0</v>
      </c>
      <c r="Z5152">
        <f t="shared" si="966"/>
        <v>0</v>
      </c>
      <c r="AG5152" t="str">
        <f t="shared" si="967"/>
        <v/>
      </c>
      <c r="AI5152" t="str">
        <f t="shared" si="968"/>
        <v/>
      </c>
      <c r="AJ5152" t="str">
        <f t="shared" si="969"/>
        <v/>
      </c>
      <c r="AK5152" t="str">
        <f t="shared" si="970"/>
        <v>ORD26001187</v>
      </c>
      <c r="AL5152">
        <f>IF(E5152&lt;&gt;"CAPTURE","",COUNTIF(Orders!$H:$H,AK5152))</f>
        <v>1</v>
      </c>
      <c r="AP5152" t="str">
        <f t="shared" si="971"/>
        <v>Matched to Order</v>
      </c>
      <c r="AQ5152">
        <f>IF(COUNTIF($A$2:A5152,A5152)=1,1,0)</f>
        <v>1</v>
      </c>
    </row>
    <row r="5153" spans="1:43" x14ac:dyDescent="0.3">
      <c r="A5153" t="s">
        <v>17772</v>
      </c>
      <c r="C5153" t="s">
        <v>2398</v>
      </c>
      <c r="D5153" s="1">
        <v>46293</v>
      </c>
      <c r="E5153" t="s">
        <v>11819</v>
      </c>
      <c r="F5153" t="s">
        <v>17</v>
      </c>
      <c r="G5153">
        <v>5998</v>
      </c>
      <c r="H5153">
        <v>95.97</v>
      </c>
      <c r="I5153">
        <v>17.27</v>
      </c>
      <c r="J5153">
        <v>5884.76</v>
      </c>
      <c r="K5153" s="1">
        <v>46295</v>
      </c>
      <c r="L5153" t="s">
        <v>17732</v>
      </c>
      <c r="M5153">
        <f t="shared" si="960"/>
        <v>1</v>
      </c>
      <c r="N5153">
        <f>COUNTIF(Orders!$A:$A,C5153)</f>
        <v>1</v>
      </c>
      <c r="P5153">
        <f>COUNTIF(Orders!$H:$H,UPPER(SUBSTITUTE(TRIM(C5153),"-","")))</f>
        <v>1</v>
      </c>
      <c r="R5153" t="str">
        <f t="shared" si="961"/>
        <v>Matched Order Reference</v>
      </c>
      <c r="S5153">
        <f t="shared" si="962"/>
        <v>1</v>
      </c>
      <c r="V5153" cm="1">
        <f t="array" ref="V5153">IF(E5153&lt;&gt;"CAPTURE",0,SUMPRODUCT((MDR_Rates!$A$2:$A$10=F5153)*(G5153&gt;MDR_Rates!$B$2:$B$10)*((MDR_Rates!$C$2:$C$10="")+(G5153&lt;=MDR_Rates!$C$2:$C$10))*MDR_Rates!$D$2:$D$10))</f>
        <v>1.6</v>
      </c>
      <c r="W5153">
        <f t="shared" si="963"/>
        <v>95.97</v>
      </c>
      <c r="X5153">
        <f t="shared" si="964"/>
        <v>17.27</v>
      </c>
      <c r="Y5153">
        <f t="shared" si="965"/>
        <v>0</v>
      </c>
      <c r="Z5153">
        <f t="shared" si="966"/>
        <v>0</v>
      </c>
      <c r="AG5153" t="str">
        <f t="shared" si="967"/>
        <v/>
      </c>
      <c r="AI5153" t="str">
        <f t="shared" si="968"/>
        <v/>
      </c>
      <c r="AJ5153" t="str">
        <f t="shared" si="969"/>
        <v/>
      </c>
      <c r="AK5153" t="str">
        <f t="shared" si="970"/>
        <v>ORD26001192</v>
      </c>
      <c r="AL5153">
        <f>IF(E5153&lt;&gt;"CAPTURE","",COUNTIF(Orders!$H:$H,AK5153))</f>
        <v>1</v>
      </c>
      <c r="AP5153" t="str">
        <f t="shared" si="971"/>
        <v>Matched to Order</v>
      </c>
      <c r="AQ5153">
        <f>IF(COUNTIF($A$2:A5153,A5153)=1,1,0)</f>
        <v>1</v>
      </c>
    </row>
    <row r="5154" spans="1:43" x14ac:dyDescent="0.3">
      <c r="A5154" t="s">
        <v>17773</v>
      </c>
      <c r="C5154" t="s">
        <v>17774</v>
      </c>
      <c r="D5154" s="1">
        <v>46293</v>
      </c>
      <c r="E5154" t="s">
        <v>11819</v>
      </c>
      <c r="F5154" t="s">
        <v>17</v>
      </c>
      <c r="G5154">
        <v>12297</v>
      </c>
      <c r="H5154">
        <v>196.75</v>
      </c>
      <c r="I5154">
        <v>35.42</v>
      </c>
      <c r="J5154">
        <v>12064.83</v>
      </c>
      <c r="K5154" s="1">
        <v>46295</v>
      </c>
      <c r="L5154" t="s">
        <v>17732</v>
      </c>
      <c r="M5154">
        <f t="shared" si="960"/>
        <v>1</v>
      </c>
      <c r="N5154">
        <f>COUNTIF(Orders!$A:$A,C5154)</f>
        <v>0</v>
      </c>
      <c r="P5154">
        <f>COUNTIF(Orders!$H:$H,UPPER(SUBSTITUTE(TRIM(C5154),"-","")))</f>
        <v>1</v>
      </c>
      <c r="R5154" t="str">
        <f t="shared" si="961"/>
        <v>Matched Order Reference</v>
      </c>
      <c r="S5154">
        <f t="shared" si="962"/>
        <v>1</v>
      </c>
      <c r="V5154" cm="1">
        <f t="array" ref="V5154">IF(E5154&lt;&gt;"CAPTURE",0,SUMPRODUCT((MDR_Rates!$A$2:$A$10=F5154)*(G5154&gt;MDR_Rates!$B$2:$B$10)*((MDR_Rates!$C$2:$C$10="")+(G5154&lt;=MDR_Rates!$C$2:$C$10))*MDR_Rates!$D$2:$D$10))</f>
        <v>1.6</v>
      </c>
      <c r="W5154">
        <f t="shared" si="963"/>
        <v>196.75</v>
      </c>
      <c r="X5154">
        <f t="shared" si="964"/>
        <v>35.42</v>
      </c>
      <c r="Y5154">
        <f t="shared" si="965"/>
        <v>0</v>
      </c>
      <c r="Z5154">
        <f t="shared" si="966"/>
        <v>0</v>
      </c>
      <c r="AG5154" t="str">
        <f t="shared" si="967"/>
        <v/>
      </c>
      <c r="AI5154" t="str">
        <f t="shared" si="968"/>
        <v/>
      </c>
      <c r="AJ5154" t="str">
        <f t="shared" si="969"/>
        <v/>
      </c>
      <c r="AK5154" t="str">
        <f t="shared" si="970"/>
        <v>ORD26001205</v>
      </c>
      <c r="AL5154">
        <f>IF(E5154&lt;&gt;"CAPTURE","",COUNTIF(Orders!$H:$H,AK5154))</f>
        <v>1</v>
      </c>
      <c r="AP5154" t="str">
        <f t="shared" si="971"/>
        <v>Matched to Order</v>
      </c>
      <c r="AQ5154">
        <f>IF(COUNTIF($A$2:A5154,A5154)=1,1,0)</f>
        <v>1</v>
      </c>
    </row>
    <row r="5155" spans="1:43" x14ac:dyDescent="0.3">
      <c r="A5155" t="s">
        <v>17775</v>
      </c>
      <c r="C5155" t="s">
        <v>2570</v>
      </c>
      <c r="D5155" s="1">
        <v>46293</v>
      </c>
      <c r="E5155" t="s">
        <v>11819</v>
      </c>
      <c r="F5155" t="s">
        <v>9</v>
      </c>
      <c r="G5155">
        <v>6797</v>
      </c>
      <c r="H5155">
        <v>20.39</v>
      </c>
      <c r="I5155">
        <v>3.67</v>
      </c>
      <c r="J5155">
        <v>6772.94</v>
      </c>
      <c r="K5155" s="1">
        <v>46295</v>
      </c>
      <c r="L5155" t="s">
        <v>17732</v>
      </c>
      <c r="M5155">
        <f t="shared" si="960"/>
        <v>1</v>
      </c>
      <c r="N5155">
        <f>COUNTIF(Orders!$A:$A,C5155)</f>
        <v>1</v>
      </c>
      <c r="P5155">
        <f>COUNTIF(Orders!$H:$H,UPPER(SUBSTITUTE(TRIM(C5155),"-","")))</f>
        <v>1</v>
      </c>
      <c r="R5155" t="str">
        <f t="shared" si="961"/>
        <v>Matched Order Reference</v>
      </c>
      <c r="S5155">
        <f t="shared" si="962"/>
        <v>1</v>
      </c>
      <c r="V5155" cm="1">
        <f t="array" ref="V5155">IF(E5155&lt;&gt;"CAPTURE",0,SUMPRODUCT((MDR_Rates!$A$2:$A$10=F5155)*(G5155&gt;MDR_Rates!$B$2:$B$10)*((MDR_Rates!$C$2:$C$10="")+(G5155&lt;=MDR_Rates!$C$2:$C$10))*MDR_Rates!$D$2:$D$10))</f>
        <v>0.3</v>
      </c>
      <c r="W5155">
        <f t="shared" si="963"/>
        <v>20.39</v>
      </c>
      <c r="X5155">
        <f t="shared" si="964"/>
        <v>3.67</v>
      </c>
      <c r="Y5155">
        <f t="shared" si="965"/>
        <v>0</v>
      </c>
      <c r="Z5155">
        <f t="shared" si="966"/>
        <v>0</v>
      </c>
      <c r="AG5155" t="str">
        <f t="shared" si="967"/>
        <v/>
      </c>
      <c r="AI5155" t="str">
        <f t="shared" si="968"/>
        <v/>
      </c>
      <c r="AJ5155" t="str">
        <f t="shared" si="969"/>
        <v/>
      </c>
      <c r="AK5155" t="str">
        <f t="shared" si="970"/>
        <v>ORD26001278</v>
      </c>
      <c r="AL5155">
        <f>IF(E5155&lt;&gt;"CAPTURE","",COUNTIF(Orders!$H:$H,AK5155))</f>
        <v>1</v>
      </c>
      <c r="AP5155" t="str">
        <f t="shared" si="971"/>
        <v>Matched to Order</v>
      </c>
      <c r="AQ5155">
        <f>IF(COUNTIF($A$2:A5155,A5155)=1,1,0)</f>
        <v>1</v>
      </c>
    </row>
    <row r="5156" spans="1:43" x14ac:dyDescent="0.3">
      <c r="A5156" t="s">
        <v>17776</v>
      </c>
      <c r="C5156" t="s">
        <v>2574</v>
      </c>
      <c r="D5156" s="1">
        <v>46293</v>
      </c>
      <c r="E5156" t="s">
        <v>11819</v>
      </c>
      <c r="F5156" t="s">
        <v>9</v>
      </c>
      <c r="G5156">
        <v>1148</v>
      </c>
      <c r="H5156">
        <v>0</v>
      </c>
      <c r="I5156">
        <v>0</v>
      </c>
      <c r="J5156">
        <v>1148</v>
      </c>
      <c r="K5156" s="1">
        <v>46295</v>
      </c>
      <c r="L5156" t="s">
        <v>17732</v>
      </c>
      <c r="M5156">
        <f t="shared" si="960"/>
        <v>1</v>
      </c>
      <c r="N5156">
        <f>COUNTIF(Orders!$A:$A,C5156)</f>
        <v>1</v>
      </c>
      <c r="P5156">
        <f>COUNTIF(Orders!$H:$H,UPPER(SUBSTITUTE(TRIM(C5156),"-","")))</f>
        <v>1</v>
      </c>
      <c r="R5156" t="str">
        <f t="shared" si="961"/>
        <v>Matched Order Reference</v>
      </c>
      <c r="S5156">
        <f t="shared" si="962"/>
        <v>1</v>
      </c>
      <c r="V5156" cm="1">
        <f t="array" ref="V5156">IF(E5156&lt;&gt;"CAPTURE",0,SUMPRODUCT((MDR_Rates!$A$2:$A$10=F5156)*(G5156&gt;MDR_Rates!$B$2:$B$10)*((MDR_Rates!$C$2:$C$10="")+(G5156&lt;=MDR_Rates!$C$2:$C$10))*MDR_Rates!$D$2:$D$10))</f>
        <v>0</v>
      </c>
      <c r="W5156">
        <f t="shared" si="963"/>
        <v>0</v>
      </c>
      <c r="X5156">
        <f t="shared" si="964"/>
        <v>0</v>
      </c>
      <c r="Y5156">
        <f t="shared" si="965"/>
        <v>0</v>
      </c>
      <c r="Z5156">
        <f t="shared" si="966"/>
        <v>0</v>
      </c>
      <c r="AG5156" t="str">
        <f t="shared" si="967"/>
        <v/>
      </c>
      <c r="AI5156" t="str">
        <f t="shared" si="968"/>
        <v/>
      </c>
      <c r="AJ5156" t="str">
        <f t="shared" si="969"/>
        <v/>
      </c>
      <c r="AK5156" t="str">
        <f t="shared" si="970"/>
        <v>ORD26001280</v>
      </c>
      <c r="AL5156">
        <f>IF(E5156&lt;&gt;"CAPTURE","",COUNTIF(Orders!$H:$H,AK5156))</f>
        <v>1</v>
      </c>
      <c r="AP5156" t="str">
        <f t="shared" si="971"/>
        <v>Matched to Order</v>
      </c>
      <c r="AQ5156">
        <f>IF(COUNTIF($A$2:A5156,A5156)=1,1,0)</f>
        <v>1</v>
      </c>
    </row>
    <row r="5157" spans="1:43" x14ac:dyDescent="0.3">
      <c r="A5157" t="s">
        <v>17777</v>
      </c>
      <c r="C5157" t="s">
        <v>17778</v>
      </c>
      <c r="D5157" s="1">
        <v>46293</v>
      </c>
      <c r="E5157" t="s">
        <v>11819</v>
      </c>
      <c r="F5157" t="s">
        <v>9</v>
      </c>
      <c r="G5157">
        <v>3998</v>
      </c>
      <c r="H5157">
        <v>11.99</v>
      </c>
      <c r="I5157">
        <v>2.16</v>
      </c>
      <c r="J5157">
        <v>3983.85</v>
      </c>
      <c r="K5157" s="1">
        <v>46295</v>
      </c>
      <c r="L5157" t="s">
        <v>17732</v>
      </c>
      <c r="M5157">
        <f t="shared" si="960"/>
        <v>1</v>
      </c>
      <c r="N5157">
        <f>COUNTIF(Orders!$A:$A,C5157)</f>
        <v>0</v>
      </c>
      <c r="P5157">
        <f>COUNTIF(Orders!$H:$H,UPPER(SUBSTITUTE(TRIM(C5157),"-","")))</f>
        <v>1</v>
      </c>
      <c r="R5157" t="str">
        <f t="shared" si="961"/>
        <v>Matched Order Reference</v>
      </c>
      <c r="S5157">
        <f t="shared" si="962"/>
        <v>1</v>
      </c>
      <c r="V5157" cm="1">
        <f t="array" ref="V5157">IF(E5157&lt;&gt;"CAPTURE",0,SUMPRODUCT((MDR_Rates!$A$2:$A$10=F5157)*(G5157&gt;MDR_Rates!$B$2:$B$10)*((MDR_Rates!$C$2:$C$10="")+(G5157&lt;=MDR_Rates!$C$2:$C$10))*MDR_Rates!$D$2:$D$10))</f>
        <v>0.3</v>
      </c>
      <c r="W5157">
        <f t="shared" si="963"/>
        <v>11.99</v>
      </c>
      <c r="X5157">
        <f t="shared" si="964"/>
        <v>2.16</v>
      </c>
      <c r="Y5157">
        <f t="shared" si="965"/>
        <v>0</v>
      </c>
      <c r="Z5157">
        <f t="shared" si="966"/>
        <v>0</v>
      </c>
      <c r="AG5157" t="str">
        <f t="shared" si="967"/>
        <v/>
      </c>
      <c r="AI5157" t="str">
        <f t="shared" si="968"/>
        <v/>
      </c>
      <c r="AJ5157" t="str">
        <f t="shared" si="969"/>
        <v/>
      </c>
      <c r="AK5157" t="str">
        <f t="shared" si="970"/>
        <v>ORD26001315</v>
      </c>
      <c r="AL5157">
        <f>IF(E5157&lt;&gt;"CAPTURE","",COUNTIF(Orders!$H:$H,AK5157))</f>
        <v>1</v>
      </c>
      <c r="AP5157" t="str">
        <f t="shared" si="971"/>
        <v>Matched to Order</v>
      </c>
      <c r="AQ5157">
        <f>IF(COUNTIF($A$2:A5157,A5157)=1,1,0)</f>
        <v>1</v>
      </c>
    </row>
    <row r="5158" spans="1:43" x14ac:dyDescent="0.3">
      <c r="A5158" t="s">
        <v>17779</v>
      </c>
      <c r="C5158" t="s">
        <v>2672</v>
      </c>
      <c r="D5158" s="1">
        <v>46293</v>
      </c>
      <c r="E5158" t="s">
        <v>11819</v>
      </c>
      <c r="F5158" t="s">
        <v>17</v>
      </c>
      <c r="G5158">
        <v>7998</v>
      </c>
      <c r="H5158">
        <v>127.97</v>
      </c>
      <c r="I5158">
        <v>23.03</v>
      </c>
      <c r="J5158">
        <v>7847</v>
      </c>
      <c r="K5158" s="1">
        <v>46295</v>
      </c>
      <c r="L5158" t="s">
        <v>17732</v>
      </c>
      <c r="M5158">
        <f t="shared" si="960"/>
        <v>1</v>
      </c>
      <c r="N5158">
        <f>COUNTIF(Orders!$A:$A,C5158)</f>
        <v>1</v>
      </c>
      <c r="P5158">
        <f>COUNTIF(Orders!$H:$H,UPPER(SUBSTITUTE(TRIM(C5158),"-","")))</f>
        <v>1</v>
      </c>
      <c r="R5158" t="str">
        <f t="shared" si="961"/>
        <v>Matched Order Reference</v>
      </c>
      <c r="S5158">
        <f t="shared" si="962"/>
        <v>1</v>
      </c>
      <c r="V5158" cm="1">
        <f t="array" ref="V5158">IF(E5158&lt;&gt;"CAPTURE",0,SUMPRODUCT((MDR_Rates!$A$2:$A$10=F5158)*(G5158&gt;MDR_Rates!$B$2:$B$10)*((MDR_Rates!$C$2:$C$10="")+(G5158&lt;=MDR_Rates!$C$2:$C$10))*MDR_Rates!$D$2:$D$10))</f>
        <v>1.6</v>
      </c>
      <c r="W5158">
        <f t="shared" si="963"/>
        <v>127.97</v>
      </c>
      <c r="X5158">
        <f t="shared" si="964"/>
        <v>23.03</v>
      </c>
      <c r="Y5158">
        <f t="shared" si="965"/>
        <v>0</v>
      </c>
      <c r="Z5158">
        <f t="shared" si="966"/>
        <v>0</v>
      </c>
      <c r="AG5158" t="str">
        <f t="shared" si="967"/>
        <v/>
      </c>
      <c r="AI5158" t="str">
        <f t="shared" si="968"/>
        <v/>
      </c>
      <c r="AJ5158" t="str">
        <f t="shared" si="969"/>
        <v/>
      </c>
      <c r="AK5158" t="str">
        <f t="shared" si="970"/>
        <v>ORD26001329</v>
      </c>
      <c r="AL5158">
        <f>IF(E5158&lt;&gt;"CAPTURE","",COUNTIF(Orders!$H:$H,AK5158))</f>
        <v>1</v>
      </c>
      <c r="AP5158" t="str">
        <f t="shared" si="971"/>
        <v>Matched to Order</v>
      </c>
      <c r="AQ5158">
        <f>IF(COUNTIF($A$2:A5158,A5158)=1,1,0)</f>
        <v>1</v>
      </c>
    </row>
    <row r="5159" spans="1:43" x14ac:dyDescent="0.3">
      <c r="A5159" t="s">
        <v>17780</v>
      </c>
      <c r="C5159" t="s">
        <v>2678</v>
      </c>
      <c r="D5159" s="1">
        <v>46293</v>
      </c>
      <c r="E5159" t="s">
        <v>11819</v>
      </c>
      <c r="F5159" t="s">
        <v>17</v>
      </c>
      <c r="G5159">
        <v>1299</v>
      </c>
      <c r="H5159">
        <v>23.38</v>
      </c>
      <c r="I5159">
        <v>4.21</v>
      </c>
      <c r="J5159">
        <v>1271.4100000000001</v>
      </c>
      <c r="K5159" s="1">
        <v>46295</v>
      </c>
      <c r="L5159" t="s">
        <v>17732</v>
      </c>
      <c r="M5159">
        <f t="shared" si="960"/>
        <v>1</v>
      </c>
      <c r="N5159">
        <f>COUNTIF(Orders!$A:$A,C5159)</f>
        <v>1</v>
      </c>
      <c r="P5159">
        <f>COUNTIF(Orders!$H:$H,UPPER(SUBSTITUTE(TRIM(C5159),"-","")))</f>
        <v>1</v>
      </c>
      <c r="R5159" t="str">
        <f t="shared" si="961"/>
        <v>Matched Order Reference</v>
      </c>
      <c r="S5159">
        <f t="shared" si="962"/>
        <v>1</v>
      </c>
      <c r="V5159" cm="1">
        <f t="array" ref="V5159">IF(E5159&lt;&gt;"CAPTURE",0,SUMPRODUCT((MDR_Rates!$A$2:$A$10=F5159)*(G5159&gt;MDR_Rates!$B$2:$B$10)*((MDR_Rates!$C$2:$C$10="")+(G5159&lt;=MDR_Rates!$C$2:$C$10))*MDR_Rates!$D$2:$D$10))</f>
        <v>1.8</v>
      </c>
      <c r="W5159">
        <f t="shared" si="963"/>
        <v>23.38</v>
      </c>
      <c r="X5159">
        <f t="shared" si="964"/>
        <v>4.21</v>
      </c>
      <c r="Y5159">
        <f t="shared" si="965"/>
        <v>0</v>
      </c>
      <c r="Z5159">
        <f t="shared" si="966"/>
        <v>0</v>
      </c>
      <c r="AG5159" t="str">
        <f t="shared" si="967"/>
        <v/>
      </c>
      <c r="AI5159" t="str">
        <f t="shared" si="968"/>
        <v/>
      </c>
      <c r="AJ5159" t="str">
        <f t="shared" si="969"/>
        <v/>
      </c>
      <c r="AK5159" t="str">
        <f t="shared" si="970"/>
        <v>ORD26001332</v>
      </c>
      <c r="AL5159">
        <f>IF(E5159&lt;&gt;"CAPTURE","",COUNTIF(Orders!$H:$H,AK5159))</f>
        <v>1</v>
      </c>
      <c r="AP5159" t="str">
        <f t="shared" si="971"/>
        <v>Matched to Order</v>
      </c>
      <c r="AQ5159">
        <f>IF(COUNTIF($A$2:A5159,A5159)=1,1,0)</f>
        <v>1</v>
      </c>
    </row>
    <row r="5160" spans="1:43" x14ac:dyDescent="0.3">
      <c r="A5160" t="s">
        <v>17781</v>
      </c>
      <c r="C5160" t="s">
        <v>2774</v>
      </c>
      <c r="D5160" s="1">
        <v>46293</v>
      </c>
      <c r="E5160" t="s">
        <v>11819</v>
      </c>
      <c r="F5160" t="s">
        <v>17</v>
      </c>
      <c r="G5160">
        <v>2798</v>
      </c>
      <c r="H5160">
        <v>44.77</v>
      </c>
      <c r="I5160">
        <v>8.06</v>
      </c>
      <c r="J5160">
        <v>2745.17</v>
      </c>
      <c r="K5160" s="1">
        <v>46295</v>
      </c>
      <c r="L5160" t="s">
        <v>17732</v>
      </c>
      <c r="M5160">
        <f t="shared" si="960"/>
        <v>1</v>
      </c>
      <c r="N5160">
        <f>COUNTIF(Orders!$A:$A,C5160)</f>
        <v>1</v>
      </c>
      <c r="P5160">
        <f>COUNTIF(Orders!$H:$H,UPPER(SUBSTITUTE(TRIM(C5160),"-","")))</f>
        <v>1</v>
      </c>
      <c r="R5160" t="str">
        <f t="shared" si="961"/>
        <v>Matched Order Reference</v>
      </c>
      <c r="S5160">
        <f t="shared" si="962"/>
        <v>1</v>
      </c>
      <c r="V5160" cm="1">
        <f t="array" ref="V5160">IF(E5160&lt;&gt;"CAPTURE",0,SUMPRODUCT((MDR_Rates!$A$2:$A$10=F5160)*(G5160&gt;MDR_Rates!$B$2:$B$10)*((MDR_Rates!$C$2:$C$10="")+(G5160&lt;=MDR_Rates!$C$2:$C$10))*MDR_Rates!$D$2:$D$10))</f>
        <v>1.6</v>
      </c>
      <c r="W5160">
        <f t="shared" si="963"/>
        <v>44.77</v>
      </c>
      <c r="X5160">
        <f t="shared" si="964"/>
        <v>8.06</v>
      </c>
      <c r="Y5160">
        <f t="shared" si="965"/>
        <v>0</v>
      </c>
      <c r="Z5160">
        <f t="shared" si="966"/>
        <v>0</v>
      </c>
      <c r="AG5160" t="str">
        <f t="shared" si="967"/>
        <v/>
      </c>
      <c r="AI5160" t="str">
        <f t="shared" si="968"/>
        <v/>
      </c>
      <c r="AJ5160" t="str">
        <f t="shared" si="969"/>
        <v/>
      </c>
      <c r="AK5160" t="str">
        <f t="shared" si="970"/>
        <v>ORD26001380</v>
      </c>
      <c r="AL5160">
        <f>IF(E5160&lt;&gt;"CAPTURE","",COUNTIF(Orders!$H:$H,AK5160))</f>
        <v>1</v>
      </c>
      <c r="AP5160" t="str">
        <f t="shared" si="971"/>
        <v>Matched to Order</v>
      </c>
      <c r="AQ5160">
        <f>IF(COUNTIF($A$2:A5160,A5160)=1,1,0)</f>
        <v>1</v>
      </c>
    </row>
    <row r="5161" spans="1:43" x14ac:dyDescent="0.3">
      <c r="A5161" t="s">
        <v>17782</v>
      </c>
      <c r="C5161" t="s">
        <v>2842</v>
      </c>
      <c r="D5161" s="1">
        <v>46293</v>
      </c>
      <c r="E5161" t="s">
        <v>11819</v>
      </c>
      <c r="F5161" t="s">
        <v>9</v>
      </c>
      <c r="G5161">
        <v>4298</v>
      </c>
      <c r="H5161">
        <v>12.89</v>
      </c>
      <c r="I5161">
        <v>2.3199999999999998</v>
      </c>
      <c r="J5161">
        <v>4282.79</v>
      </c>
      <c r="K5161" s="1">
        <v>46295</v>
      </c>
      <c r="L5161" t="s">
        <v>17732</v>
      </c>
      <c r="M5161">
        <f t="shared" si="960"/>
        <v>1</v>
      </c>
      <c r="N5161">
        <f>COUNTIF(Orders!$A:$A,C5161)</f>
        <v>1</v>
      </c>
      <c r="P5161">
        <f>COUNTIF(Orders!$H:$H,UPPER(SUBSTITUTE(TRIM(C5161),"-","")))</f>
        <v>1</v>
      </c>
      <c r="R5161" t="str">
        <f t="shared" si="961"/>
        <v>Matched Order Reference</v>
      </c>
      <c r="S5161">
        <f t="shared" si="962"/>
        <v>1</v>
      </c>
      <c r="V5161" cm="1">
        <f t="array" ref="V5161">IF(E5161&lt;&gt;"CAPTURE",0,SUMPRODUCT((MDR_Rates!$A$2:$A$10=F5161)*(G5161&gt;MDR_Rates!$B$2:$B$10)*((MDR_Rates!$C$2:$C$10="")+(G5161&lt;=MDR_Rates!$C$2:$C$10))*MDR_Rates!$D$2:$D$10))</f>
        <v>0.3</v>
      </c>
      <c r="W5161">
        <f t="shared" si="963"/>
        <v>12.89</v>
      </c>
      <c r="X5161">
        <f t="shared" si="964"/>
        <v>2.3199999999999998</v>
      </c>
      <c r="Y5161">
        <f t="shared" si="965"/>
        <v>0</v>
      </c>
      <c r="Z5161">
        <f t="shared" si="966"/>
        <v>0</v>
      </c>
      <c r="AG5161" t="str">
        <f t="shared" si="967"/>
        <v/>
      </c>
      <c r="AI5161" t="str">
        <f t="shared" si="968"/>
        <v/>
      </c>
      <c r="AJ5161" t="str">
        <f t="shared" si="969"/>
        <v/>
      </c>
      <c r="AK5161" t="str">
        <f t="shared" si="970"/>
        <v>ORD26001414</v>
      </c>
      <c r="AL5161">
        <f>IF(E5161&lt;&gt;"CAPTURE","",COUNTIF(Orders!$H:$H,AK5161))</f>
        <v>1</v>
      </c>
      <c r="AP5161" t="str">
        <f t="shared" si="971"/>
        <v>Matched to Order</v>
      </c>
      <c r="AQ5161">
        <f>IF(COUNTIF($A$2:A5161,A5161)=1,1,0)</f>
        <v>1</v>
      </c>
    </row>
    <row r="5162" spans="1:43" x14ac:dyDescent="0.3">
      <c r="A5162" t="s">
        <v>17783</v>
      </c>
      <c r="C5162" t="s">
        <v>2885</v>
      </c>
      <c r="D5162" s="1">
        <v>46293</v>
      </c>
      <c r="E5162" t="s">
        <v>11819</v>
      </c>
      <c r="F5162" t="s">
        <v>33</v>
      </c>
      <c r="G5162">
        <v>4798</v>
      </c>
      <c r="H5162">
        <v>57.58</v>
      </c>
      <c r="I5162">
        <v>10.36</v>
      </c>
      <c r="J5162">
        <v>4730.0600000000004</v>
      </c>
      <c r="K5162" s="1">
        <v>46295</v>
      </c>
      <c r="L5162" t="s">
        <v>17732</v>
      </c>
      <c r="M5162">
        <f t="shared" si="960"/>
        <v>1</v>
      </c>
      <c r="N5162">
        <f>COUNTIF(Orders!$A:$A,C5162)</f>
        <v>1</v>
      </c>
      <c r="P5162">
        <f>COUNTIF(Orders!$H:$H,UPPER(SUBSTITUTE(TRIM(C5162),"-","")))</f>
        <v>1</v>
      </c>
      <c r="R5162" t="str">
        <f t="shared" si="961"/>
        <v>Matched Order Reference</v>
      </c>
      <c r="S5162">
        <f t="shared" si="962"/>
        <v>1</v>
      </c>
      <c r="V5162" cm="1">
        <f t="array" ref="V5162">IF(E5162&lt;&gt;"CAPTURE",0,SUMPRODUCT((MDR_Rates!$A$2:$A$10=F5162)*(G5162&gt;MDR_Rates!$B$2:$B$10)*((MDR_Rates!$C$2:$C$10="")+(G5162&lt;=MDR_Rates!$C$2:$C$10))*MDR_Rates!$D$2:$D$10))</f>
        <v>1.2</v>
      </c>
      <c r="W5162">
        <f t="shared" si="963"/>
        <v>57.58</v>
      </c>
      <c r="X5162">
        <f t="shared" si="964"/>
        <v>10.36</v>
      </c>
      <c r="Y5162">
        <f t="shared" si="965"/>
        <v>0</v>
      </c>
      <c r="Z5162">
        <f t="shared" si="966"/>
        <v>0</v>
      </c>
      <c r="AG5162" t="str">
        <f t="shared" si="967"/>
        <v/>
      </c>
      <c r="AI5162" t="str">
        <f t="shared" si="968"/>
        <v/>
      </c>
      <c r="AJ5162" t="str">
        <f t="shared" si="969"/>
        <v/>
      </c>
      <c r="AK5162" t="str">
        <f t="shared" si="970"/>
        <v>ORD26001437</v>
      </c>
      <c r="AL5162">
        <f>IF(E5162&lt;&gt;"CAPTURE","",COUNTIF(Orders!$H:$H,AK5162))</f>
        <v>1</v>
      </c>
      <c r="AP5162" t="str">
        <f t="shared" si="971"/>
        <v>Matched to Order</v>
      </c>
      <c r="AQ5162">
        <f>IF(COUNTIF($A$2:A5162,A5162)=1,1,0)</f>
        <v>1</v>
      </c>
    </row>
    <row r="5163" spans="1:43" x14ac:dyDescent="0.3">
      <c r="A5163" t="s">
        <v>17784</v>
      </c>
      <c r="C5163" t="s">
        <v>3067</v>
      </c>
      <c r="D5163" s="1">
        <v>46293</v>
      </c>
      <c r="E5163" t="s">
        <v>11819</v>
      </c>
      <c r="F5163" t="s">
        <v>17</v>
      </c>
      <c r="G5163">
        <v>1799</v>
      </c>
      <c r="H5163">
        <v>32.380000000000003</v>
      </c>
      <c r="I5163">
        <v>5.83</v>
      </c>
      <c r="J5163">
        <v>1760.79</v>
      </c>
      <c r="K5163" s="1">
        <v>46295</v>
      </c>
      <c r="L5163" t="s">
        <v>17732</v>
      </c>
      <c r="M5163">
        <f t="shared" si="960"/>
        <v>1</v>
      </c>
      <c r="N5163">
        <f>COUNTIF(Orders!$A:$A,C5163)</f>
        <v>1</v>
      </c>
      <c r="P5163">
        <f>COUNTIF(Orders!$H:$H,UPPER(SUBSTITUTE(TRIM(C5163),"-","")))</f>
        <v>1</v>
      </c>
      <c r="R5163" t="str">
        <f t="shared" si="961"/>
        <v>Matched Order Reference</v>
      </c>
      <c r="S5163">
        <f t="shared" si="962"/>
        <v>1</v>
      </c>
      <c r="V5163" cm="1">
        <f t="array" ref="V5163">IF(E5163&lt;&gt;"CAPTURE",0,SUMPRODUCT((MDR_Rates!$A$2:$A$10=F5163)*(G5163&gt;MDR_Rates!$B$2:$B$10)*((MDR_Rates!$C$2:$C$10="")+(G5163&lt;=MDR_Rates!$C$2:$C$10))*MDR_Rates!$D$2:$D$10))</f>
        <v>1.8</v>
      </c>
      <c r="W5163">
        <f t="shared" si="963"/>
        <v>32.380000000000003</v>
      </c>
      <c r="X5163">
        <f t="shared" si="964"/>
        <v>5.83</v>
      </c>
      <c r="Y5163">
        <f t="shared" si="965"/>
        <v>0</v>
      </c>
      <c r="Z5163">
        <f t="shared" si="966"/>
        <v>0</v>
      </c>
      <c r="AG5163" t="str">
        <f t="shared" si="967"/>
        <v/>
      </c>
      <c r="AI5163" t="str">
        <f t="shared" si="968"/>
        <v/>
      </c>
      <c r="AJ5163" t="str">
        <f t="shared" si="969"/>
        <v/>
      </c>
      <c r="AK5163" t="str">
        <f t="shared" si="970"/>
        <v>ORD26001528</v>
      </c>
      <c r="AL5163">
        <f>IF(E5163&lt;&gt;"CAPTURE","",COUNTIF(Orders!$H:$H,AK5163))</f>
        <v>1</v>
      </c>
      <c r="AP5163" t="str">
        <f t="shared" si="971"/>
        <v>Matched to Order</v>
      </c>
      <c r="AQ5163">
        <f>IF(COUNTIF($A$2:A5163,A5163)=1,1,0)</f>
        <v>1</v>
      </c>
    </row>
    <row r="5164" spans="1:43" x14ac:dyDescent="0.3">
      <c r="A5164" t="s">
        <v>17785</v>
      </c>
      <c r="C5164" t="s">
        <v>17786</v>
      </c>
      <c r="D5164" s="1">
        <v>46293</v>
      </c>
      <c r="E5164" t="s">
        <v>11819</v>
      </c>
      <c r="F5164" t="s">
        <v>9</v>
      </c>
      <c r="G5164">
        <v>4999</v>
      </c>
      <c r="H5164">
        <v>15</v>
      </c>
      <c r="I5164">
        <v>2.7</v>
      </c>
      <c r="J5164">
        <v>4981.3</v>
      </c>
      <c r="K5164" s="1">
        <v>46295</v>
      </c>
      <c r="L5164" t="s">
        <v>17732</v>
      </c>
      <c r="M5164">
        <f t="shared" si="960"/>
        <v>2</v>
      </c>
      <c r="N5164">
        <f>COUNTIF(Orders!$A:$A,C5164)</f>
        <v>1</v>
      </c>
      <c r="P5164">
        <f>COUNTIF(Orders!$H:$H,UPPER(SUBSTITUTE(TRIM(C5164),"-","")))</f>
        <v>1</v>
      </c>
      <c r="R5164" t="str">
        <f t="shared" si="961"/>
        <v>Matched Order Reference</v>
      </c>
      <c r="S5164">
        <f t="shared" si="962"/>
        <v>2</v>
      </c>
      <c r="V5164" cm="1">
        <f t="array" ref="V5164">IF(E5164&lt;&gt;"CAPTURE",0,SUMPRODUCT((MDR_Rates!$A$2:$A$10=F5164)*(G5164&gt;MDR_Rates!$B$2:$B$10)*((MDR_Rates!$C$2:$C$10="")+(G5164&lt;=MDR_Rates!$C$2:$C$10))*MDR_Rates!$D$2:$D$10))</f>
        <v>0.3</v>
      </c>
      <c r="W5164">
        <f t="shared" si="963"/>
        <v>15</v>
      </c>
      <c r="X5164">
        <f t="shared" si="964"/>
        <v>2.7</v>
      </c>
      <c r="Y5164">
        <f t="shared" si="965"/>
        <v>0</v>
      </c>
      <c r="Z5164">
        <f t="shared" si="966"/>
        <v>0</v>
      </c>
      <c r="AG5164" t="str">
        <f t="shared" si="967"/>
        <v/>
      </c>
      <c r="AI5164" t="str">
        <f t="shared" si="968"/>
        <v/>
      </c>
      <c r="AJ5164" t="str">
        <f t="shared" si="969"/>
        <v/>
      </c>
      <c r="AK5164" t="str">
        <f t="shared" si="970"/>
        <v>ORD26001552</v>
      </c>
      <c r="AL5164">
        <f>IF(E5164&lt;&gt;"CAPTURE","",COUNTIF(Orders!$H:$H,AK5164))</f>
        <v>1</v>
      </c>
      <c r="AP5164" t="str">
        <f t="shared" si="971"/>
        <v>Duplicate ID - Review</v>
      </c>
      <c r="AQ5164">
        <f>IF(COUNTIF($A$2:A5164,A5164)=1,1,0)</f>
        <v>1</v>
      </c>
    </row>
    <row r="5165" spans="1:43" x14ac:dyDescent="0.3">
      <c r="A5165" t="s">
        <v>17785</v>
      </c>
      <c r="C5165" t="s">
        <v>17786</v>
      </c>
      <c r="D5165" s="1">
        <v>46293</v>
      </c>
      <c r="E5165" t="s">
        <v>11819</v>
      </c>
      <c r="F5165" t="s">
        <v>9</v>
      </c>
      <c r="G5165">
        <v>4999</v>
      </c>
      <c r="H5165">
        <v>15</v>
      </c>
      <c r="I5165">
        <v>2.7</v>
      </c>
      <c r="J5165">
        <v>4981.3</v>
      </c>
      <c r="K5165" s="1">
        <v>46295</v>
      </c>
      <c r="L5165" t="s">
        <v>17732</v>
      </c>
      <c r="M5165">
        <f t="shared" si="960"/>
        <v>2</v>
      </c>
      <c r="N5165">
        <f>COUNTIF(Orders!$A:$A,C5165)</f>
        <v>1</v>
      </c>
      <c r="P5165">
        <f>COUNTIF(Orders!$H:$H,UPPER(SUBSTITUTE(TRIM(C5165),"-","")))</f>
        <v>1</v>
      </c>
      <c r="R5165" t="str">
        <f t="shared" si="961"/>
        <v>Matched Order Reference</v>
      </c>
      <c r="S5165">
        <f t="shared" si="962"/>
        <v>2</v>
      </c>
      <c r="V5165" cm="1">
        <f t="array" ref="V5165">IF(E5165&lt;&gt;"CAPTURE",0,SUMPRODUCT((MDR_Rates!$A$2:$A$10=F5165)*(G5165&gt;MDR_Rates!$B$2:$B$10)*((MDR_Rates!$C$2:$C$10="")+(G5165&lt;=MDR_Rates!$C$2:$C$10))*MDR_Rates!$D$2:$D$10))</f>
        <v>0.3</v>
      </c>
      <c r="W5165">
        <f t="shared" si="963"/>
        <v>15</v>
      </c>
      <c r="X5165">
        <f t="shared" si="964"/>
        <v>2.7</v>
      </c>
      <c r="Y5165">
        <f t="shared" si="965"/>
        <v>0</v>
      </c>
      <c r="Z5165">
        <f t="shared" si="966"/>
        <v>0</v>
      </c>
      <c r="AG5165" t="str">
        <f t="shared" si="967"/>
        <v/>
      </c>
      <c r="AI5165" t="str">
        <f t="shared" si="968"/>
        <v/>
      </c>
      <c r="AJ5165" t="str">
        <f t="shared" si="969"/>
        <v/>
      </c>
      <c r="AK5165" t="str">
        <f t="shared" si="970"/>
        <v>ORD26001552</v>
      </c>
      <c r="AL5165">
        <f>IF(E5165&lt;&gt;"CAPTURE","",COUNTIF(Orders!$H:$H,AK5165))</f>
        <v>1</v>
      </c>
      <c r="AP5165" t="str">
        <f t="shared" si="971"/>
        <v>Duplicate ID - Review</v>
      </c>
      <c r="AQ5165">
        <f>IF(COUNTIF($A$2:A5165,A5165)=1,1,0)</f>
        <v>0</v>
      </c>
    </row>
    <row r="5166" spans="1:43" x14ac:dyDescent="0.3">
      <c r="A5166" t="s">
        <v>17787</v>
      </c>
      <c r="C5166" t="s">
        <v>17788</v>
      </c>
      <c r="D5166" s="1">
        <v>46293</v>
      </c>
      <c r="E5166" t="s">
        <v>11819</v>
      </c>
      <c r="F5166" t="s">
        <v>9</v>
      </c>
      <c r="G5166">
        <v>1499</v>
      </c>
      <c r="H5166">
        <v>0</v>
      </c>
      <c r="I5166">
        <v>0</v>
      </c>
      <c r="J5166">
        <v>1499</v>
      </c>
      <c r="K5166" s="1">
        <v>46295</v>
      </c>
      <c r="L5166" t="s">
        <v>17732</v>
      </c>
      <c r="M5166">
        <f t="shared" si="960"/>
        <v>1</v>
      </c>
      <c r="N5166">
        <f>COUNTIF(Orders!$A:$A,C5166)</f>
        <v>0</v>
      </c>
      <c r="P5166">
        <f>COUNTIF(Orders!$H:$H,UPPER(SUBSTITUTE(TRIM(C5166),"-","")))</f>
        <v>1</v>
      </c>
      <c r="R5166" t="str">
        <f t="shared" si="961"/>
        <v>Matched Order Reference</v>
      </c>
      <c r="S5166">
        <f t="shared" si="962"/>
        <v>1</v>
      </c>
      <c r="V5166" cm="1">
        <f t="array" ref="V5166">IF(E5166&lt;&gt;"CAPTURE",0,SUMPRODUCT((MDR_Rates!$A$2:$A$10=F5166)*(G5166&gt;MDR_Rates!$B$2:$B$10)*((MDR_Rates!$C$2:$C$10="")+(G5166&lt;=MDR_Rates!$C$2:$C$10))*MDR_Rates!$D$2:$D$10))</f>
        <v>0</v>
      </c>
      <c r="W5166">
        <f t="shared" si="963"/>
        <v>0</v>
      </c>
      <c r="X5166">
        <f t="shared" si="964"/>
        <v>0</v>
      </c>
      <c r="Y5166">
        <f t="shared" si="965"/>
        <v>0</v>
      </c>
      <c r="Z5166">
        <f t="shared" si="966"/>
        <v>0</v>
      </c>
      <c r="AG5166" t="str">
        <f t="shared" si="967"/>
        <v/>
      </c>
      <c r="AI5166" t="str">
        <f t="shared" si="968"/>
        <v/>
      </c>
      <c r="AJ5166" t="str">
        <f t="shared" si="969"/>
        <v/>
      </c>
      <c r="AK5166" t="str">
        <f t="shared" si="970"/>
        <v>ORD26001586</v>
      </c>
      <c r="AL5166">
        <f>IF(E5166&lt;&gt;"CAPTURE","",COUNTIF(Orders!$H:$H,AK5166))</f>
        <v>1</v>
      </c>
      <c r="AP5166" t="str">
        <f t="shared" si="971"/>
        <v>Matched to Order</v>
      </c>
      <c r="AQ5166">
        <f>IF(COUNTIF($A$2:A5166,A5166)=1,1,0)</f>
        <v>1</v>
      </c>
    </row>
    <row r="5167" spans="1:43" x14ac:dyDescent="0.3">
      <c r="A5167" t="s">
        <v>17789</v>
      </c>
      <c r="C5167" t="s">
        <v>3208</v>
      </c>
      <c r="D5167" s="1">
        <v>46293</v>
      </c>
      <c r="E5167" t="s">
        <v>11819</v>
      </c>
      <c r="F5167" t="s">
        <v>9</v>
      </c>
      <c r="G5167">
        <v>4999</v>
      </c>
      <c r="H5167">
        <v>15</v>
      </c>
      <c r="I5167">
        <v>2.7</v>
      </c>
      <c r="J5167">
        <v>4981.3</v>
      </c>
      <c r="K5167" s="1">
        <v>46295</v>
      </c>
      <c r="L5167" t="s">
        <v>17732</v>
      </c>
      <c r="M5167">
        <f t="shared" si="960"/>
        <v>1</v>
      </c>
      <c r="N5167">
        <f>COUNTIF(Orders!$A:$A,C5167)</f>
        <v>1</v>
      </c>
      <c r="P5167">
        <f>COUNTIF(Orders!$H:$H,UPPER(SUBSTITUTE(TRIM(C5167),"-","")))</f>
        <v>1</v>
      </c>
      <c r="R5167" t="str">
        <f t="shared" si="961"/>
        <v>Matched Order Reference</v>
      </c>
      <c r="S5167">
        <f t="shared" si="962"/>
        <v>1</v>
      </c>
      <c r="V5167" cm="1">
        <f t="array" ref="V5167">IF(E5167&lt;&gt;"CAPTURE",0,SUMPRODUCT((MDR_Rates!$A$2:$A$10=F5167)*(G5167&gt;MDR_Rates!$B$2:$B$10)*((MDR_Rates!$C$2:$C$10="")+(G5167&lt;=MDR_Rates!$C$2:$C$10))*MDR_Rates!$D$2:$D$10))</f>
        <v>0.3</v>
      </c>
      <c r="W5167">
        <f t="shared" si="963"/>
        <v>15</v>
      </c>
      <c r="X5167">
        <f t="shared" si="964"/>
        <v>2.7</v>
      </c>
      <c r="Y5167">
        <f t="shared" si="965"/>
        <v>0</v>
      </c>
      <c r="Z5167">
        <f t="shared" si="966"/>
        <v>0</v>
      </c>
      <c r="AG5167" t="str">
        <f t="shared" si="967"/>
        <v/>
      </c>
      <c r="AI5167" t="str">
        <f t="shared" si="968"/>
        <v/>
      </c>
      <c r="AJ5167" t="str">
        <f t="shared" si="969"/>
        <v/>
      </c>
      <c r="AK5167" t="str">
        <f t="shared" si="970"/>
        <v>ORD26001600</v>
      </c>
      <c r="AL5167">
        <f>IF(E5167&lt;&gt;"CAPTURE","",COUNTIF(Orders!$H:$H,AK5167))</f>
        <v>1</v>
      </c>
      <c r="AP5167" t="str">
        <f t="shared" si="971"/>
        <v>Matched to Order</v>
      </c>
      <c r="AQ5167">
        <f>IF(COUNTIF($A$2:A5167,A5167)=1,1,0)</f>
        <v>1</v>
      </c>
    </row>
    <row r="5168" spans="1:43" x14ac:dyDescent="0.3">
      <c r="A5168" t="s">
        <v>17790</v>
      </c>
      <c r="C5168" t="s">
        <v>3232</v>
      </c>
      <c r="D5168" s="1">
        <v>46293</v>
      </c>
      <c r="E5168" t="s">
        <v>11819</v>
      </c>
      <c r="F5168" t="s">
        <v>44</v>
      </c>
      <c r="G5168">
        <v>3499</v>
      </c>
      <c r="H5168">
        <v>59.48</v>
      </c>
      <c r="I5168">
        <v>10.71</v>
      </c>
      <c r="J5168">
        <v>3428.81</v>
      </c>
      <c r="K5168" s="1">
        <v>46295</v>
      </c>
      <c r="L5168" t="s">
        <v>17732</v>
      </c>
      <c r="M5168">
        <f t="shared" si="960"/>
        <v>1</v>
      </c>
      <c r="N5168">
        <f>COUNTIF(Orders!$A:$A,C5168)</f>
        <v>1</v>
      </c>
      <c r="P5168">
        <f>COUNTIF(Orders!$H:$H,UPPER(SUBSTITUTE(TRIM(C5168),"-","")))</f>
        <v>1</v>
      </c>
      <c r="R5168" t="str">
        <f t="shared" si="961"/>
        <v>Matched Order Reference</v>
      </c>
      <c r="S5168">
        <f t="shared" si="962"/>
        <v>1</v>
      </c>
      <c r="V5168" cm="1">
        <f t="array" ref="V5168">IF(E5168&lt;&gt;"CAPTURE",0,SUMPRODUCT((MDR_Rates!$A$2:$A$10=F5168)*(G5168&gt;MDR_Rates!$B$2:$B$10)*((MDR_Rates!$C$2:$C$10="")+(G5168&lt;=MDR_Rates!$C$2:$C$10))*MDR_Rates!$D$2:$D$10))</f>
        <v>1.7</v>
      </c>
      <c r="W5168">
        <f t="shared" si="963"/>
        <v>59.48</v>
      </c>
      <c r="X5168">
        <f t="shared" si="964"/>
        <v>10.71</v>
      </c>
      <c r="Y5168">
        <f t="shared" si="965"/>
        <v>0</v>
      </c>
      <c r="Z5168">
        <f t="shared" si="966"/>
        <v>0</v>
      </c>
      <c r="AG5168" t="str">
        <f t="shared" si="967"/>
        <v/>
      </c>
      <c r="AI5168" t="str">
        <f t="shared" si="968"/>
        <v/>
      </c>
      <c r="AJ5168" t="str">
        <f t="shared" si="969"/>
        <v/>
      </c>
      <c r="AK5168" t="str">
        <f t="shared" si="970"/>
        <v>ORD26001612</v>
      </c>
      <c r="AL5168">
        <f>IF(E5168&lt;&gt;"CAPTURE","",COUNTIF(Orders!$H:$H,AK5168))</f>
        <v>1</v>
      </c>
      <c r="AP5168" t="str">
        <f t="shared" si="971"/>
        <v>Matched to Order</v>
      </c>
      <c r="AQ5168">
        <f>IF(COUNTIF($A$2:A5168,A5168)=1,1,0)</f>
        <v>1</v>
      </c>
    </row>
    <row r="5169" spans="1:43" x14ac:dyDescent="0.3">
      <c r="A5169" t="s">
        <v>17791</v>
      </c>
      <c r="C5169" t="s">
        <v>3252</v>
      </c>
      <c r="D5169" s="1">
        <v>46293</v>
      </c>
      <c r="E5169" t="s">
        <v>11819</v>
      </c>
      <c r="F5169" t="s">
        <v>44</v>
      </c>
      <c r="G5169">
        <v>3598</v>
      </c>
      <c r="H5169">
        <v>61.17</v>
      </c>
      <c r="I5169">
        <v>11.01</v>
      </c>
      <c r="J5169">
        <v>3525.82</v>
      </c>
      <c r="K5169" s="1">
        <v>46295</v>
      </c>
      <c r="L5169" t="s">
        <v>17732</v>
      </c>
      <c r="M5169">
        <f t="shared" si="960"/>
        <v>1</v>
      </c>
      <c r="N5169">
        <f>COUNTIF(Orders!$A:$A,C5169)</f>
        <v>1</v>
      </c>
      <c r="P5169">
        <f>COUNTIF(Orders!$H:$H,UPPER(SUBSTITUTE(TRIM(C5169),"-","")))</f>
        <v>1</v>
      </c>
      <c r="R5169" t="str">
        <f t="shared" si="961"/>
        <v>Matched Order Reference</v>
      </c>
      <c r="S5169">
        <f t="shared" si="962"/>
        <v>1</v>
      </c>
      <c r="V5169" cm="1">
        <f t="array" ref="V5169">IF(E5169&lt;&gt;"CAPTURE",0,SUMPRODUCT((MDR_Rates!$A$2:$A$10=F5169)*(G5169&gt;MDR_Rates!$B$2:$B$10)*((MDR_Rates!$C$2:$C$10="")+(G5169&lt;=MDR_Rates!$C$2:$C$10))*MDR_Rates!$D$2:$D$10))</f>
        <v>1.7</v>
      </c>
      <c r="W5169">
        <f t="shared" si="963"/>
        <v>61.17</v>
      </c>
      <c r="X5169">
        <f t="shared" si="964"/>
        <v>11.01</v>
      </c>
      <c r="Y5169">
        <f t="shared" si="965"/>
        <v>0</v>
      </c>
      <c r="Z5169">
        <f t="shared" si="966"/>
        <v>0</v>
      </c>
      <c r="AG5169" t="str">
        <f t="shared" si="967"/>
        <v/>
      </c>
      <c r="AI5169" t="str">
        <f t="shared" si="968"/>
        <v/>
      </c>
      <c r="AJ5169" t="str">
        <f t="shared" si="969"/>
        <v/>
      </c>
      <c r="AK5169" t="str">
        <f t="shared" si="970"/>
        <v>ORD26001622</v>
      </c>
      <c r="AL5169">
        <f>IF(E5169&lt;&gt;"CAPTURE","",COUNTIF(Orders!$H:$H,AK5169))</f>
        <v>1</v>
      </c>
      <c r="AP5169" t="str">
        <f t="shared" si="971"/>
        <v>Matched to Order</v>
      </c>
      <c r="AQ5169">
        <f>IF(COUNTIF($A$2:A5169,A5169)=1,1,0)</f>
        <v>1</v>
      </c>
    </row>
    <row r="5170" spans="1:43" x14ac:dyDescent="0.3">
      <c r="A5170" t="s">
        <v>17792</v>
      </c>
      <c r="C5170" t="s">
        <v>17793</v>
      </c>
      <c r="D5170" s="1">
        <v>46293</v>
      </c>
      <c r="E5170" t="s">
        <v>11819</v>
      </c>
      <c r="F5170" t="s">
        <v>9</v>
      </c>
      <c r="G5170">
        <v>499</v>
      </c>
      <c r="H5170">
        <v>0</v>
      </c>
      <c r="I5170">
        <v>0</v>
      </c>
      <c r="J5170">
        <v>499</v>
      </c>
      <c r="K5170" s="1">
        <v>46295</v>
      </c>
      <c r="L5170" t="s">
        <v>17732</v>
      </c>
      <c r="M5170">
        <f t="shared" si="960"/>
        <v>1</v>
      </c>
      <c r="N5170">
        <f>COUNTIF(Orders!$A:$A,C5170)</f>
        <v>1</v>
      </c>
      <c r="P5170">
        <f>COUNTIF(Orders!$H:$H,UPPER(SUBSTITUTE(TRIM(C5170),"-","")))</f>
        <v>1</v>
      </c>
      <c r="R5170" t="str">
        <f t="shared" si="961"/>
        <v>Matched Order Reference</v>
      </c>
      <c r="S5170">
        <f t="shared" si="962"/>
        <v>1</v>
      </c>
      <c r="V5170" cm="1">
        <f t="array" ref="V5170">IF(E5170&lt;&gt;"CAPTURE",0,SUMPRODUCT((MDR_Rates!$A$2:$A$10=F5170)*(G5170&gt;MDR_Rates!$B$2:$B$10)*((MDR_Rates!$C$2:$C$10="")+(G5170&lt;=MDR_Rates!$C$2:$C$10))*MDR_Rates!$D$2:$D$10))</f>
        <v>0</v>
      </c>
      <c r="W5170">
        <f t="shared" si="963"/>
        <v>0</v>
      </c>
      <c r="X5170">
        <f t="shared" si="964"/>
        <v>0</v>
      </c>
      <c r="Y5170">
        <f t="shared" si="965"/>
        <v>0</v>
      </c>
      <c r="Z5170">
        <f t="shared" si="966"/>
        <v>0</v>
      </c>
      <c r="AG5170" t="str">
        <f t="shared" si="967"/>
        <v/>
      </c>
      <c r="AI5170" t="str">
        <f t="shared" si="968"/>
        <v/>
      </c>
      <c r="AJ5170" t="str">
        <f t="shared" si="969"/>
        <v/>
      </c>
      <c r="AK5170" t="str">
        <f t="shared" si="970"/>
        <v>ORD26001662</v>
      </c>
      <c r="AL5170">
        <f>IF(E5170&lt;&gt;"CAPTURE","",COUNTIF(Orders!$H:$H,AK5170))</f>
        <v>1</v>
      </c>
      <c r="AP5170" t="str">
        <f t="shared" si="971"/>
        <v>Matched to Order</v>
      </c>
      <c r="AQ5170">
        <f>IF(COUNTIF($A$2:A5170,A5170)=1,1,0)</f>
        <v>1</v>
      </c>
    </row>
    <row r="5171" spans="1:43" x14ac:dyDescent="0.3">
      <c r="A5171" t="s">
        <v>17794</v>
      </c>
      <c r="C5171" t="s">
        <v>3696</v>
      </c>
      <c r="D5171" s="1">
        <v>46293</v>
      </c>
      <c r="E5171" t="s">
        <v>11819</v>
      </c>
      <c r="F5171" t="s">
        <v>9</v>
      </c>
      <c r="G5171">
        <v>6397</v>
      </c>
      <c r="H5171">
        <v>19.190000000000001</v>
      </c>
      <c r="I5171">
        <v>3.45</v>
      </c>
      <c r="J5171">
        <v>6374.36</v>
      </c>
      <c r="K5171" s="1">
        <v>46295</v>
      </c>
      <c r="L5171" t="s">
        <v>17732</v>
      </c>
      <c r="M5171">
        <f t="shared" si="960"/>
        <v>1</v>
      </c>
      <c r="N5171">
        <f>COUNTIF(Orders!$A:$A,C5171)</f>
        <v>1</v>
      </c>
      <c r="P5171">
        <f>COUNTIF(Orders!$H:$H,UPPER(SUBSTITUTE(TRIM(C5171),"-","")))</f>
        <v>1</v>
      </c>
      <c r="R5171" t="str">
        <f t="shared" si="961"/>
        <v>Matched Order Reference</v>
      </c>
      <c r="S5171">
        <f t="shared" si="962"/>
        <v>1</v>
      </c>
      <c r="V5171" cm="1">
        <f t="array" ref="V5171">IF(E5171&lt;&gt;"CAPTURE",0,SUMPRODUCT((MDR_Rates!$A$2:$A$10=F5171)*(G5171&gt;MDR_Rates!$B$2:$B$10)*((MDR_Rates!$C$2:$C$10="")+(G5171&lt;=MDR_Rates!$C$2:$C$10))*MDR_Rates!$D$2:$D$10))</f>
        <v>0.3</v>
      </c>
      <c r="W5171">
        <f t="shared" si="963"/>
        <v>19.190000000000001</v>
      </c>
      <c r="X5171">
        <f t="shared" si="964"/>
        <v>3.45</v>
      </c>
      <c r="Y5171">
        <f t="shared" si="965"/>
        <v>0</v>
      </c>
      <c r="Z5171">
        <f t="shared" si="966"/>
        <v>0</v>
      </c>
      <c r="AG5171" t="str">
        <f t="shared" si="967"/>
        <v/>
      </c>
      <c r="AI5171" t="str">
        <f t="shared" si="968"/>
        <v/>
      </c>
      <c r="AJ5171" t="str">
        <f t="shared" si="969"/>
        <v/>
      </c>
      <c r="AK5171" t="str">
        <f t="shared" si="970"/>
        <v>ORD26001848</v>
      </c>
      <c r="AL5171">
        <f>IF(E5171&lt;&gt;"CAPTURE","",COUNTIF(Orders!$H:$H,AK5171))</f>
        <v>1</v>
      </c>
      <c r="AP5171" t="str">
        <f t="shared" si="971"/>
        <v>Matched to Order</v>
      </c>
      <c r="AQ5171">
        <f>IF(COUNTIF($A$2:A5171,A5171)=1,1,0)</f>
        <v>1</v>
      </c>
    </row>
    <row r="5172" spans="1:43" x14ac:dyDescent="0.3">
      <c r="A5172" t="s">
        <v>17795</v>
      </c>
      <c r="C5172" t="s">
        <v>3788</v>
      </c>
      <c r="D5172" s="1">
        <v>46293</v>
      </c>
      <c r="E5172" t="s">
        <v>11819</v>
      </c>
      <c r="F5172" t="s">
        <v>9</v>
      </c>
      <c r="G5172">
        <v>7999</v>
      </c>
      <c r="H5172">
        <v>24</v>
      </c>
      <c r="I5172">
        <v>4.32</v>
      </c>
      <c r="J5172">
        <v>7970.68</v>
      </c>
      <c r="K5172" s="1">
        <v>46295</v>
      </c>
      <c r="L5172" t="s">
        <v>17732</v>
      </c>
      <c r="M5172">
        <f t="shared" si="960"/>
        <v>1</v>
      </c>
      <c r="N5172">
        <f>COUNTIF(Orders!$A:$A,C5172)</f>
        <v>1</v>
      </c>
      <c r="P5172">
        <f>COUNTIF(Orders!$H:$H,UPPER(SUBSTITUTE(TRIM(C5172),"-","")))</f>
        <v>1</v>
      </c>
      <c r="R5172" t="str">
        <f t="shared" si="961"/>
        <v>Matched Order Reference</v>
      </c>
      <c r="S5172">
        <f t="shared" si="962"/>
        <v>1</v>
      </c>
      <c r="V5172" cm="1">
        <f t="array" ref="V5172">IF(E5172&lt;&gt;"CAPTURE",0,SUMPRODUCT((MDR_Rates!$A$2:$A$10=F5172)*(G5172&gt;MDR_Rates!$B$2:$B$10)*((MDR_Rates!$C$2:$C$10="")+(G5172&lt;=MDR_Rates!$C$2:$C$10))*MDR_Rates!$D$2:$D$10))</f>
        <v>0.3</v>
      </c>
      <c r="W5172">
        <f t="shared" si="963"/>
        <v>24</v>
      </c>
      <c r="X5172">
        <f t="shared" si="964"/>
        <v>4.32</v>
      </c>
      <c r="Y5172">
        <f t="shared" si="965"/>
        <v>0</v>
      </c>
      <c r="Z5172">
        <f t="shared" si="966"/>
        <v>0</v>
      </c>
      <c r="AG5172" t="str">
        <f t="shared" si="967"/>
        <v/>
      </c>
      <c r="AI5172" t="str">
        <f t="shared" si="968"/>
        <v/>
      </c>
      <c r="AJ5172" t="str">
        <f t="shared" si="969"/>
        <v/>
      </c>
      <c r="AK5172" t="str">
        <f t="shared" si="970"/>
        <v>ORD26001894</v>
      </c>
      <c r="AL5172">
        <f>IF(E5172&lt;&gt;"CAPTURE","",COUNTIF(Orders!$H:$H,AK5172))</f>
        <v>1</v>
      </c>
      <c r="AP5172" t="str">
        <f t="shared" si="971"/>
        <v>Matched to Order</v>
      </c>
      <c r="AQ5172">
        <f>IF(COUNTIF($A$2:A5172,A5172)=1,1,0)</f>
        <v>1</v>
      </c>
    </row>
    <row r="5173" spans="1:43" x14ac:dyDescent="0.3">
      <c r="A5173" t="s">
        <v>17796</v>
      </c>
      <c r="C5173" t="s">
        <v>3798</v>
      </c>
      <c r="D5173" s="1">
        <v>46293</v>
      </c>
      <c r="E5173" t="s">
        <v>11819</v>
      </c>
      <c r="F5173" t="s">
        <v>44</v>
      </c>
      <c r="G5173">
        <v>12497</v>
      </c>
      <c r="H5173">
        <v>212.45</v>
      </c>
      <c r="I5173">
        <v>38.24</v>
      </c>
      <c r="J5173">
        <v>12246.31</v>
      </c>
      <c r="K5173" s="1">
        <v>46295</v>
      </c>
      <c r="L5173" t="s">
        <v>17732</v>
      </c>
      <c r="M5173">
        <f t="shared" si="960"/>
        <v>1</v>
      </c>
      <c r="N5173">
        <f>COUNTIF(Orders!$A:$A,C5173)</f>
        <v>1</v>
      </c>
      <c r="P5173">
        <f>COUNTIF(Orders!$H:$H,UPPER(SUBSTITUTE(TRIM(C5173),"-","")))</f>
        <v>1</v>
      </c>
      <c r="R5173" t="str">
        <f t="shared" si="961"/>
        <v>Matched Order Reference</v>
      </c>
      <c r="S5173">
        <f t="shared" si="962"/>
        <v>1</v>
      </c>
      <c r="V5173" cm="1">
        <f t="array" ref="V5173">IF(E5173&lt;&gt;"CAPTURE",0,SUMPRODUCT((MDR_Rates!$A$2:$A$10=F5173)*(G5173&gt;MDR_Rates!$B$2:$B$10)*((MDR_Rates!$C$2:$C$10="")+(G5173&lt;=MDR_Rates!$C$2:$C$10))*MDR_Rates!$D$2:$D$10))</f>
        <v>1.7</v>
      </c>
      <c r="W5173">
        <f t="shared" si="963"/>
        <v>212.45</v>
      </c>
      <c r="X5173">
        <f t="shared" si="964"/>
        <v>38.24</v>
      </c>
      <c r="Y5173">
        <f t="shared" si="965"/>
        <v>0</v>
      </c>
      <c r="Z5173">
        <f t="shared" si="966"/>
        <v>0</v>
      </c>
      <c r="AG5173" t="str">
        <f t="shared" si="967"/>
        <v/>
      </c>
      <c r="AI5173" t="str">
        <f t="shared" si="968"/>
        <v/>
      </c>
      <c r="AJ5173" t="str">
        <f t="shared" si="969"/>
        <v/>
      </c>
      <c r="AK5173" t="str">
        <f t="shared" si="970"/>
        <v>ORD26001899</v>
      </c>
      <c r="AL5173">
        <f>IF(E5173&lt;&gt;"CAPTURE","",COUNTIF(Orders!$H:$H,AK5173))</f>
        <v>1</v>
      </c>
      <c r="AP5173" t="str">
        <f t="shared" si="971"/>
        <v>Matched to Order</v>
      </c>
      <c r="AQ5173">
        <f>IF(COUNTIF($A$2:A5173,A5173)=1,1,0)</f>
        <v>1</v>
      </c>
    </row>
    <row r="5174" spans="1:43" x14ac:dyDescent="0.3">
      <c r="A5174" t="s">
        <v>17797</v>
      </c>
      <c r="C5174" t="s">
        <v>3854</v>
      </c>
      <c r="D5174" s="1">
        <v>46293</v>
      </c>
      <c r="E5174" t="s">
        <v>11819</v>
      </c>
      <c r="F5174" t="s">
        <v>9</v>
      </c>
      <c r="G5174">
        <v>299</v>
      </c>
      <c r="H5174">
        <v>0</v>
      </c>
      <c r="I5174">
        <v>0</v>
      </c>
      <c r="J5174">
        <v>299</v>
      </c>
      <c r="K5174" s="1">
        <v>46295</v>
      </c>
      <c r="L5174" t="s">
        <v>17732</v>
      </c>
      <c r="M5174">
        <f t="shared" si="960"/>
        <v>1</v>
      </c>
      <c r="N5174">
        <f>COUNTIF(Orders!$A:$A,C5174)</f>
        <v>1</v>
      </c>
      <c r="P5174">
        <f>COUNTIF(Orders!$H:$H,UPPER(SUBSTITUTE(TRIM(C5174),"-","")))</f>
        <v>1</v>
      </c>
      <c r="R5174" t="str">
        <f t="shared" si="961"/>
        <v>Matched Order Reference</v>
      </c>
      <c r="S5174">
        <f t="shared" si="962"/>
        <v>1</v>
      </c>
      <c r="V5174" cm="1">
        <f t="array" ref="V5174">IF(E5174&lt;&gt;"CAPTURE",0,SUMPRODUCT((MDR_Rates!$A$2:$A$10=F5174)*(G5174&gt;MDR_Rates!$B$2:$B$10)*((MDR_Rates!$C$2:$C$10="")+(G5174&lt;=MDR_Rates!$C$2:$C$10))*MDR_Rates!$D$2:$D$10))</f>
        <v>0</v>
      </c>
      <c r="W5174">
        <f t="shared" si="963"/>
        <v>0</v>
      </c>
      <c r="X5174">
        <f t="shared" si="964"/>
        <v>0</v>
      </c>
      <c r="Y5174">
        <f t="shared" si="965"/>
        <v>0</v>
      </c>
      <c r="Z5174">
        <f t="shared" si="966"/>
        <v>0</v>
      </c>
      <c r="AG5174" t="str">
        <f t="shared" si="967"/>
        <v/>
      </c>
      <c r="AI5174" t="str">
        <f t="shared" si="968"/>
        <v/>
      </c>
      <c r="AJ5174" t="str">
        <f t="shared" si="969"/>
        <v/>
      </c>
      <c r="AK5174" t="str">
        <f t="shared" si="970"/>
        <v>ORD26001927</v>
      </c>
      <c r="AL5174">
        <f>IF(E5174&lt;&gt;"CAPTURE","",COUNTIF(Orders!$H:$H,AK5174))</f>
        <v>1</v>
      </c>
      <c r="AP5174" t="str">
        <f t="shared" si="971"/>
        <v>Matched to Order</v>
      </c>
      <c r="AQ5174">
        <f>IF(COUNTIF($A$2:A5174,A5174)=1,1,0)</f>
        <v>1</v>
      </c>
    </row>
    <row r="5175" spans="1:43" x14ac:dyDescent="0.3">
      <c r="A5175" t="s">
        <v>17798</v>
      </c>
      <c r="C5175" t="s">
        <v>4087</v>
      </c>
      <c r="D5175" s="1">
        <v>46293</v>
      </c>
      <c r="E5175" t="s">
        <v>11819</v>
      </c>
      <c r="F5175" t="s">
        <v>9</v>
      </c>
      <c r="G5175">
        <v>4999</v>
      </c>
      <c r="H5175">
        <v>15</v>
      </c>
      <c r="I5175">
        <v>2.7</v>
      </c>
      <c r="J5175">
        <v>4981.3</v>
      </c>
      <c r="K5175" s="1">
        <v>46295</v>
      </c>
      <c r="L5175" t="s">
        <v>17732</v>
      </c>
      <c r="M5175">
        <f t="shared" si="960"/>
        <v>1</v>
      </c>
      <c r="N5175">
        <f>COUNTIF(Orders!$A:$A,C5175)</f>
        <v>1</v>
      </c>
      <c r="P5175">
        <f>COUNTIF(Orders!$H:$H,UPPER(SUBSTITUTE(TRIM(C5175),"-","")))</f>
        <v>1</v>
      </c>
      <c r="R5175" t="str">
        <f t="shared" si="961"/>
        <v>Matched Order Reference</v>
      </c>
      <c r="S5175">
        <f t="shared" si="962"/>
        <v>1</v>
      </c>
      <c r="V5175" cm="1">
        <f t="array" ref="V5175">IF(E5175&lt;&gt;"CAPTURE",0,SUMPRODUCT((MDR_Rates!$A$2:$A$10=F5175)*(G5175&gt;MDR_Rates!$B$2:$B$10)*((MDR_Rates!$C$2:$C$10="")+(G5175&lt;=MDR_Rates!$C$2:$C$10))*MDR_Rates!$D$2:$D$10))</f>
        <v>0.3</v>
      </c>
      <c r="W5175">
        <f t="shared" si="963"/>
        <v>15</v>
      </c>
      <c r="X5175">
        <f t="shared" si="964"/>
        <v>2.7</v>
      </c>
      <c r="Y5175">
        <f t="shared" si="965"/>
        <v>0</v>
      </c>
      <c r="Z5175">
        <f t="shared" si="966"/>
        <v>0</v>
      </c>
      <c r="AG5175" t="str">
        <f t="shared" si="967"/>
        <v/>
      </c>
      <c r="AI5175" t="str">
        <f t="shared" si="968"/>
        <v/>
      </c>
      <c r="AJ5175" t="str">
        <f t="shared" si="969"/>
        <v/>
      </c>
      <c r="AK5175" t="str">
        <f t="shared" si="970"/>
        <v>ORD26002046</v>
      </c>
      <c r="AL5175">
        <f>IF(E5175&lt;&gt;"CAPTURE","",COUNTIF(Orders!$H:$H,AK5175))</f>
        <v>1</v>
      </c>
      <c r="AP5175" t="str">
        <f t="shared" si="971"/>
        <v>Matched to Order</v>
      </c>
      <c r="AQ5175">
        <f>IF(COUNTIF($A$2:A5175,A5175)=1,1,0)</f>
        <v>1</v>
      </c>
    </row>
    <row r="5176" spans="1:43" x14ac:dyDescent="0.3">
      <c r="A5176" t="s">
        <v>17799</v>
      </c>
      <c r="C5176" t="s">
        <v>4089</v>
      </c>
      <c r="D5176" s="1">
        <v>46293</v>
      </c>
      <c r="E5176" t="s">
        <v>11819</v>
      </c>
      <c r="F5176" t="s">
        <v>9</v>
      </c>
      <c r="G5176">
        <v>599</v>
      </c>
      <c r="H5176">
        <v>0</v>
      </c>
      <c r="I5176">
        <v>0</v>
      </c>
      <c r="J5176">
        <v>599</v>
      </c>
      <c r="K5176" s="1">
        <v>46295</v>
      </c>
      <c r="L5176" t="s">
        <v>17732</v>
      </c>
      <c r="M5176">
        <f t="shared" si="960"/>
        <v>1</v>
      </c>
      <c r="N5176">
        <f>COUNTIF(Orders!$A:$A,C5176)</f>
        <v>1</v>
      </c>
      <c r="P5176">
        <f>COUNTIF(Orders!$H:$H,UPPER(SUBSTITUTE(TRIM(C5176),"-","")))</f>
        <v>1</v>
      </c>
      <c r="R5176" t="str">
        <f t="shared" si="961"/>
        <v>Matched Order Reference</v>
      </c>
      <c r="S5176">
        <f t="shared" si="962"/>
        <v>1</v>
      </c>
      <c r="V5176" cm="1">
        <f t="array" ref="V5176">IF(E5176&lt;&gt;"CAPTURE",0,SUMPRODUCT((MDR_Rates!$A$2:$A$10=F5176)*(G5176&gt;MDR_Rates!$B$2:$B$10)*((MDR_Rates!$C$2:$C$10="")+(G5176&lt;=MDR_Rates!$C$2:$C$10))*MDR_Rates!$D$2:$D$10))</f>
        <v>0</v>
      </c>
      <c r="W5176">
        <f t="shared" si="963"/>
        <v>0</v>
      </c>
      <c r="X5176">
        <f t="shared" si="964"/>
        <v>0</v>
      </c>
      <c r="Y5176">
        <f t="shared" si="965"/>
        <v>0</v>
      </c>
      <c r="Z5176">
        <f t="shared" si="966"/>
        <v>0</v>
      </c>
      <c r="AG5176" t="str">
        <f t="shared" si="967"/>
        <v/>
      </c>
      <c r="AI5176" t="str">
        <f t="shared" si="968"/>
        <v/>
      </c>
      <c r="AJ5176" t="str">
        <f t="shared" si="969"/>
        <v/>
      </c>
      <c r="AK5176" t="str">
        <f t="shared" si="970"/>
        <v>ORD26002047</v>
      </c>
      <c r="AL5176">
        <f>IF(E5176&lt;&gt;"CAPTURE","",COUNTIF(Orders!$H:$H,AK5176))</f>
        <v>1</v>
      </c>
      <c r="AP5176" t="str">
        <f t="shared" si="971"/>
        <v>Matched to Order</v>
      </c>
      <c r="AQ5176">
        <f>IF(COUNTIF($A$2:A5176,A5176)=1,1,0)</f>
        <v>1</v>
      </c>
    </row>
    <row r="5177" spans="1:43" x14ac:dyDescent="0.3">
      <c r="A5177" t="s">
        <v>17800</v>
      </c>
      <c r="C5177" t="s">
        <v>4093</v>
      </c>
      <c r="D5177" s="1">
        <v>46293</v>
      </c>
      <c r="E5177" t="s">
        <v>11819</v>
      </c>
      <c r="F5177" t="s">
        <v>33</v>
      </c>
      <c r="G5177">
        <v>1798</v>
      </c>
      <c r="H5177">
        <v>26.97</v>
      </c>
      <c r="I5177">
        <v>4.8499999999999996</v>
      </c>
      <c r="J5177">
        <v>1766.18</v>
      </c>
      <c r="K5177" s="1">
        <v>46295</v>
      </c>
      <c r="L5177" t="s">
        <v>17732</v>
      </c>
      <c r="M5177">
        <f t="shared" si="960"/>
        <v>1</v>
      </c>
      <c r="N5177">
        <f>COUNTIF(Orders!$A:$A,C5177)</f>
        <v>1</v>
      </c>
      <c r="P5177">
        <f>COUNTIF(Orders!$H:$H,UPPER(SUBSTITUTE(TRIM(C5177),"-","")))</f>
        <v>1</v>
      </c>
      <c r="R5177" t="str">
        <f t="shared" si="961"/>
        <v>Matched Order Reference</v>
      </c>
      <c r="S5177">
        <f t="shared" si="962"/>
        <v>1</v>
      </c>
      <c r="V5177" cm="1">
        <f t="array" ref="V5177">IF(E5177&lt;&gt;"CAPTURE",0,SUMPRODUCT((MDR_Rates!$A$2:$A$10=F5177)*(G5177&gt;MDR_Rates!$B$2:$B$10)*((MDR_Rates!$C$2:$C$10="")+(G5177&lt;=MDR_Rates!$C$2:$C$10))*MDR_Rates!$D$2:$D$10))</f>
        <v>1.5</v>
      </c>
      <c r="W5177">
        <f t="shared" si="963"/>
        <v>26.97</v>
      </c>
      <c r="X5177">
        <f t="shared" si="964"/>
        <v>4.8499999999999996</v>
      </c>
      <c r="Y5177">
        <f t="shared" si="965"/>
        <v>0</v>
      </c>
      <c r="Z5177">
        <f t="shared" si="966"/>
        <v>0</v>
      </c>
      <c r="AG5177" t="str">
        <f t="shared" si="967"/>
        <v/>
      </c>
      <c r="AI5177" t="str">
        <f t="shared" si="968"/>
        <v/>
      </c>
      <c r="AJ5177" t="str">
        <f t="shared" si="969"/>
        <v/>
      </c>
      <c r="AK5177" t="str">
        <f t="shared" si="970"/>
        <v>ORD26002049</v>
      </c>
      <c r="AL5177">
        <f>IF(E5177&lt;&gt;"CAPTURE","",COUNTIF(Orders!$H:$H,AK5177))</f>
        <v>1</v>
      </c>
      <c r="AP5177" t="str">
        <f t="shared" si="971"/>
        <v>Matched to Order</v>
      </c>
      <c r="AQ5177">
        <f>IF(COUNTIF($A$2:A5177,A5177)=1,1,0)</f>
        <v>1</v>
      </c>
    </row>
    <row r="5178" spans="1:43" x14ac:dyDescent="0.3">
      <c r="A5178" t="s">
        <v>17801</v>
      </c>
      <c r="C5178" t="s">
        <v>4105</v>
      </c>
      <c r="D5178" s="1">
        <v>46293</v>
      </c>
      <c r="E5178" t="s">
        <v>11819</v>
      </c>
      <c r="F5178" t="s">
        <v>9</v>
      </c>
      <c r="G5178">
        <v>999</v>
      </c>
      <c r="H5178">
        <v>0</v>
      </c>
      <c r="I5178">
        <v>0</v>
      </c>
      <c r="J5178">
        <v>999</v>
      </c>
      <c r="K5178" s="1">
        <v>46295</v>
      </c>
      <c r="L5178" t="s">
        <v>17732</v>
      </c>
      <c r="M5178">
        <f t="shared" si="960"/>
        <v>1</v>
      </c>
      <c r="N5178">
        <f>COUNTIF(Orders!$A:$A,C5178)</f>
        <v>1</v>
      </c>
      <c r="P5178">
        <f>COUNTIF(Orders!$H:$H,UPPER(SUBSTITUTE(TRIM(C5178),"-","")))</f>
        <v>1</v>
      </c>
      <c r="R5178" t="str">
        <f t="shared" si="961"/>
        <v>Matched Order Reference</v>
      </c>
      <c r="S5178">
        <f t="shared" si="962"/>
        <v>1</v>
      </c>
      <c r="V5178" cm="1">
        <f t="array" ref="V5178">IF(E5178&lt;&gt;"CAPTURE",0,SUMPRODUCT((MDR_Rates!$A$2:$A$10=F5178)*(G5178&gt;MDR_Rates!$B$2:$B$10)*((MDR_Rates!$C$2:$C$10="")+(G5178&lt;=MDR_Rates!$C$2:$C$10))*MDR_Rates!$D$2:$D$10))</f>
        <v>0</v>
      </c>
      <c r="W5178">
        <f t="shared" si="963"/>
        <v>0</v>
      </c>
      <c r="X5178">
        <f t="shared" si="964"/>
        <v>0</v>
      </c>
      <c r="Y5178">
        <f t="shared" si="965"/>
        <v>0</v>
      </c>
      <c r="Z5178">
        <f t="shared" si="966"/>
        <v>0</v>
      </c>
      <c r="AG5178" t="str">
        <f t="shared" si="967"/>
        <v/>
      </c>
      <c r="AI5178" t="str">
        <f t="shared" si="968"/>
        <v/>
      </c>
      <c r="AJ5178" t="str">
        <f t="shared" si="969"/>
        <v/>
      </c>
      <c r="AK5178" t="str">
        <f t="shared" si="970"/>
        <v>ORD26002055</v>
      </c>
      <c r="AL5178">
        <f>IF(E5178&lt;&gt;"CAPTURE","",COUNTIF(Orders!$H:$H,AK5178))</f>
        <v>1</v>
      </c>
      <c r="AP5178" t="str">
        <f t="shared" si="971"/>
        <v>Matched to Order</v>
      </c>
      <c r="AQ5178">
        <f>IF(COUNTIF($A$2:A5178,A5178)=1,1,0)</f>
        <v>1</v>
      </c>
    </row>
    <row r="5179" spans="1:43" x14ac:dyDescent="0.3">
      <c r="A5179" t="s">
        <v>17802</v>
      </c>
      <c r="C5179" t="s">
        <v>4143</v>
      </c>
      <c r="D5179" s="1">
        <v>46293</v>
      </c>
      <c r="E5179" t="s">
        <v>11819</v>
      </c>
      <c r="F5179" t="s">
        <v>9</v>
      </c>
      <c r="G5179">
        <v>499</v>
      </c>
      <c r="H5179">
        <v>0</v>
      </c>
      <c r="I5179">
        <v>0</v>
      </c>
      <c r="J5179">
        <v>499</v>
      </c>
      <c r="K5179" s="1">
        <v>46295</v>
      </c>
      <c r="L5179" t="s">
        <v>17732</v>
      </c>
      <c r="M5179">
        <f t="shared" si="960"/>
        <v>1</v>
      </c>
      <c r="N5179">
        <f>COUNTIF(Orders!$A:$A,C5179)</f>
        <v>1</v>
      </c>
      <c r="P5179">
        <f>COUNTIF(Orders!$H:$H,UPPER(SUBSTITUTE(TRIM(C5179),"-","")))</f>
        <v>1</v>
      </c>
      <c r="R5179" t="str">
        <f t="shared" si="961"/>
        <v>Matched Order Reference</v>
      </c>
      <c r="S5179">
        <f t="shared" si="962"/>
        <v>1</v>
      </c>
      <c r="V5179" cm="1">
        <f t="array" ref="V5179">IF(E5179&lt;&gt;"CAPTURE",0,SUMPRODUCT((MDR_Rates!$A$2:$A$10=F5179)*(G5179&gt;MDR_Rates!$B$2:$B$10)*((MDR_Rates!$C$2:$C$10="")+(G5179&lt;=MDR_Rates!$C$2:$C$10))*MDR_Rates!$D$2:$D$10))</f>
        <v>0</v>
      </c>
      <c r="W5179">
        <f t="shared" si="963"/>
        <v>0</v>
      </c>
      <c r="X5179">
        <f t="shared" si="964"/>
        <v>0</v>
      </c>
      <c r="Y5179">
        <f t="shared" si="965"/>
        <v>0</v>
      </c>
      <c r="Z5179">
        <f t="shared" si="966"/>
        <v>0</v>
      </c>
      <c r="AG5179" t="str">
        <f t="shared" si="967"/>
        <v/>
      </c>
      <c r="AI5179" t="str">
        <f t="shared" si="968"/>
        <v/>
      </c>
      <c r="AJ5179" t="str">
        <f t="shared" si="969"/>
        <v/>
      </c>
      <c r="AK5179" t="str">
        <f t="shared" si="970"/>
        <v>ORD26002074</v>
      </c>
      <c r="AL5179">
        <f>IF(E5179&lt;&gt;"CAPTURE","",COUNTIF(Orders!$H:$H,AK5179))</f>
        <v>1</v>
      </c>
      <c r="AP5179" t="str">
        <f t="shared" si="971"/>
        <v>Matched to Order</v>
      </c>
      <c r="AQ5179">
        <f>IF(COUNTIF($A$2:A5179,A5179)=1,1,0)</f>
        <v>1</v>
      </c>
    </row>
    <row r="5180" spans="1:43" x14ac:dyDescent="0.3">
      <c r="A5180" t="s">
        <v>17803</v>
      </c>
      <c r="C5180" t="s">
        <v>4145</v>
      </c>
      <c r="D5180" s="1">
        <v>46293</v>
      </c>
      <c r="E5180" t="s">
        <v>11819</v>
      </c>
      <c r="F5180" t="s">
        <v>33</v>
      </c>
      <c r="G5180">
        <v>599</v>
      </c>
      <c r="H5180">
        <v>8.99</v>
      </c>
      <c r="I5180">
        <v>1.62</v>
      </c>
      <c r="J5180">
        <v>588.39</v>
      </c>
      <c r="K5180" s="1">
        <v>46295</v>
      </c>
      <c r="L5180" t="s">
        <v>17732</v>
      </c>
      <c r="M5180">
        <f t="shared" si="960"/>
        <v>1</v>
      </c>
      <c r="N5180">
        <f>COUNTIF(Orders!$A:$A,C5180)</f>
        <v>1</v>
      </c>
      <c r="P5180">
        <f>COUNTIF(Orders!$H:$H,UPPER(SUBSTITUTE(TRIM(C5180),"-","")))</f>
        <v>1</v>
      </c>
      <c r="R5180" t="str">
        <f t="shared" si="961"/>
        <v>Matched Order Reference</v>
      </c>
      <c r="S5180">
        <f t="shared" si="962"/>
        <v>1</v>
      </c>
      <c r="V5180" cm="1">
        <f t="array" ref="V5180">IF(E5180&lt;&gt;"CAPTURE",0,SUMPRODUCT((MDR_Rates!$A$2:$A$10=F5180)*(G5180&gt;MDR_Rates!$B$2:$B$10)*((MDR_Rates!$C$2:$C$10="")+(G5180&lt;=MDR_Rates!$C$2:$C$10))*MDR_Rates!$D$2:$D$10))</f>
        <v>1.5</v>
      </c>
      <c r="W5180">
        <f t="shared" si="963"/>
        <v>8.99</v>
      </c>
      <c r="X5180">
        <f t="shared" si="964"/>
        <v>1.62</v>
      </c>
      <c r="Y5180">
        <f t="shared" si="965"/>
        <v>0</v>
      </c>
      <c r="Z5180">
        <f t="shared" si="966"/>
        <v>0</v>
      </c>
      <c r="AG5180" t="str">
        <f t="shared" si="967"/>
        <v/>
      </c>
      <c r="AI5180" t="str">
        <f t="shared" si="968"/>
        <v/>
      </c>
      <c r="AJ5180" t="str">
        <f t="shared" si="969"/>
        <v/>
      </c>
      <c r="AK5180" t="str">
        <f t="shared" si="970"/>
        <v>ORD26002075</v>
      </c>
      <c r="AL5180">
        <f>IF(E5180&lt;&gt;"CAPTURE","",COUNTIF(Orders!$H:$H,AK5180))</f>
        <v>1</v>
      </c>
      <c r="AP5180" t="str">
        <f t="shared" si="971"/>
        <v>Matched to Order</v>
      </c>
      <c r="AQ5180">
        <f>IF(COUNTIF($A$2:A5180,A5180)=1,1,0)</f>
        <v>1</v>
      </c>
    </row>
    <row r="5181" spans="1:43" x14ac:dyDescent="0.3">
      <c r="A5181" t="s">
        <v>17804</v>
      </c>
      <c r="C5181" t="s">
        <v>4193</v>
      </c>
      <c r="D5181" s="1">
        <v>46293</v>
      </c>
      <c r="E5181" t="s">
        <v>11819</v>
      </c>
      <c r="F5181" t="s">
        <v>9</v>
      </c>
      <c r="G5181">
        <v>7999</v>
      </c>
      <c r="H5181">
        <v>24</v>
      </c>
      <c r="I5181">
        <v>4.32</v>
      </c>
      <c r="J5181">
        <v>7970.68</v>
      </c>
      <c r="K5181" s="1">
        <v>46295</v>
      </c>
      <c r="L5181" t="s">
        <v>17732</v>
      </c>
      <c r="M5181">
        <f t="shared" si="960"/>
        <v>1</v>
      </c>
      <c r="N5181">
        <f>COUNTIF(Orders!$A:$A,C5181)</f>
        <v>1</v>
      </c>
      <c r="P5181">
        <f>COUNTIF(Orders!$H:$H,UPPER(SUBSTITUTE(TRIM(C5181),"-","")))</f>
        <v>1</v>
      </c>
      <c r="R5181" t="str">
        <f t="shared" si="961"/>
        <v>Matched Order Reference</v>
      </c>
      <c r="S5181">
        <f t="shared" si="962"/>
        <v>1</v>
      </c>
      <c r="V5181" cm="1">
        <f t="array" ref="V5181">IF(E5181&lt;&gt;"CAPTURE",0,SUMPRODUCT((MDR_Rates!$A$2:$A$10=F5181)*(G5181&gt;MDR_Rates!$B$2:$B$10)*((MDR_Rates!$C$2:$C$10="")+(G5181&lt;=MDR_Rates!$C$2:$C$10))*MDR_Rates!$D$2:$D$10))</f>
        <v>0.3</v>
      </c>
      <c r="W5181">
        <f t="shared" si="963"/>
        <v>24</v>
      </c>
      <c r="X5181">
        <f t="shared" si="964"/>
        <v>4.32</v>
      </c>
      <c r="Y5181">
        <f t="shared" si="965"/>
        <v>0</v>
      </c>
      <c r="Z5181">
        <f t="shared" si="966"/>
        <v>0</v>
      </c>
      <c r="AG5181" t="str">
        <f t="shared" si="967"/>
        <v/>
      </c>
      <c r="AI5181" t="str">
        <f t="shared" si="968"/>
        <v/>
      </c>
      <c r="AJ5181" t="str">
        <f t="shared" si="969"/>
        <v/>
      </c>
      <c r="AK5181" t="str">
        <f t="shared" si="970"/>
        <v>ORD26002100</v>
      </c>
      <c r="AL5181">
        <f>IF(E5181&lt;&gt;"CAPTURE","",COUNTIF(Orders!$H:$H,AK5181))</f>
        <v>1</v>
      </c>
      <c r="AP5181" t="str">
        <f t="shared" si="971"/>
        <v>Matched to Order</v>
      </c>
      <c r="AQ5181">
        <f>IF(COUNTIF($A$2:A5181,A5181)=1,1,0)</f>
        <v>1</v>
      </c>
    </row>
    <row r="5182" spans="1:43" x14ac:dyDescent="0.3">
      <c r="A5182" t="s">
        <v>17805</v>
      </c>
      <c r="C5182" t="s">
        <v>4230</v>
      </c>
      <c r="D5182" s="1">
        <v>46293</v>
      </c>
      <c r="E5182" t="s">
        <v>11819</v>
      </c>
      <c r="F5182" t="s">
        <v>9</v>
      </c>
      <c r="G5182">
        <v>499</v>
      </c>
      <c r="H5182">
        <v>0</v>
      </c>
      <c r="I5182">
        <v>0</v>
      </c>
      <c r="J5182">
        <v>499</v>
      </c>
      <c r="K5182" s="1">
        <v>46295</v>
      </c>
      <c r="L5182" t="s">
        <v>17732</v>
      </c>
      <c r="M5182">
        <f t="shared" si="960"/>
        <v>1</v>
      </c>
      <c r="N5182">
        <f>COUNTIF(Orders!$A:$A,C5182)</f>
        <v>1</v>
      </c>
      <c r="P5182">
        <f>COUNTIF(Orders!$H:$H,UPPER(SUBSTITUTE(TRIM(C5182),"-","")))</f>
        <v>1</v>
      </c>
      <c r="R5182" t="str">
        <f t="shared" si="961"/>
        <v>Matched Order Reference</v>
      </c>
      <c r="S5182">
        <f t="shared" si="962"/>
        <v>1</v>
      </c>
      <c r="V5182" cm="1">
        <f t="array" ref="V5182">IF(E5182&lt;&gt;"CAPTURE",0,SUMPRODUCT((MDR_Rates!$A$2:$A$10=F5182)*(G5182&gt;MDR_Rates!$B$2:$B$10)*((MDR_Rates!$C$2:$C$10="")+(G5182&lt;=MDR_Rates!$C$2:$C$10))*MDR_Rates!$D$2:$D$10))</f>
        <v>0</v>
      </c>
      <c r="W5182">
        <f t="shared" si="963"/>
        <v>0</v>
      </c>
      <c r="X5182">
        <f t="shared" si="964"/>
        <v>0</v>
      </c>
      <c r="Y5182">
        <f t="shared" si="965"/>
        <v>0</v>
      </c>
      <c r="Z5182">
        <f t="shared" si="966"/>
        <v>0</v>
      </c>
      <c r="AG5182" t="str">
        <f t="shared" si="967"/>
        <v/>
      </c>
      <c r="AI5182" t="str">
        <f t="shared" si="968"/>
        <v/>
      </c>
      <c r="AJ5182" t="str">
        <f t="shared" si="969"/>
        <v/>
      </c>
      <c r="AK5182" t="str">
        <f t="shared" si="970"/>
        <v>ORD26002119</v>
      </c>
      <c r="AL5182">
        <f>IF(E5182&lt;&gt;"CAPTURE","",COUNTIF(Orders!$H:$H,AK5182))</f>
        <v>1</v>
      </c>
      <c r="AP5182" t="str">
        <f t="shared" si="971"/>
        <v>Matched to Order</v>
      </c>
      <c r="AQ5182">
        <f>IF(COUNTIF($A$2:A5182,A5182)=1,1,0)</f>
        <v>1</v>
      </c>
    </row>
    <row r="5183" spans="1:43" x14ac:dyDescent="0.3">
      <c r="A5183" t="s">
        <v>17806</v>
      </c>
      <c r="C5183" t="s">
        <v>4248</v>
      </c>
      <c r="D5183" s="1">
        <v>46293</v>
      </c>
      <c r="E5183" t="s">
        <v>11819</v>
      </c>
      <c r="F5183" t="s">
        <v>9</v>
      </c>
      <c r="G5183">
        <v>7397</v>
      </c>
      <c r="H5183">
        <v>22.19</v>
      </c>
      <c r="I5183">
        <v>3.99</v>
      </c>
      <c r="J5183">
        <v>7370.82</v>
      </c>
      <c r="K5183" s="1">
        <v>46295</v>
      </c>
      <c r="L5183" t="s">
        <v>17732</v>
      </c>
      <c r="M5183">
        <f t="shared" si="960"/>
        <v>1</v>
      </c>
      <c r="N5183">
        <f>COUNTIF(Orders!$A:$A,C5183)</f>
        <v>1</v>
      </c>
      <c r="P5183">
        <f>COUNTIF(Orders!$H:$H,UPPER(SUBSTITUTE(TRIM(C5183),"-","")))</f>
        <v>1</v>
      </c>
      <c r="R5183" t="str">
        <f t="shared" si="961"/>
        <v>Matched Order Reference</v>
      </c>
      <c r="S5183">
        <f t="shared" si="962"/>
        <v>1</v>
      </c>
      <c r="V5183" cm="1">
        <f t="array" ref="V5183">IF(E5183&lt;&gt;"CAPTURE",0,SUMPRODUCT((MDR_Rates!$A$2:$A$10=F5183)*(G5183&gt;MDR_Rates!$B$2:$B$10)*((MDR_Rates!$C$2:$C$10="")+(G5183&lt;=MDR_Rates!$C$2:$C$10))*MDR_Rates!$D$2:$D$10))</f>
        <v>0.3</v>
      </c>
      <c r="W5183">
        <f t="shared" si="963"/>
        <v>22.19</v>
      </c>
      <c r="X5183">
        <f t="shared" si="964"/>
        <v>3.99</v>
      </c>
      <c r="Y5183">
        <f t="shared" si="965"/>
        <v>0</v>
      </c>
      <c r="Z5183">
        <f t="shared" si="966"/>
        <v>0</v>
      </c>
      <c r="AG5183" t="str">
        <f t="shared" si="967"/>
        <v/>
      </c>
      <c r="AI5183" t="str">
        <f t="shared" si="968"/>
        <v/>
      </c>
      <c r="AJ5183" t="str">
        <f t="shared" si="969"/>
        <v/>
      </c>
      <c r="AK5183" t="str">
        <f t="shared" si="970"/>
        <v>ORD26002128</v>
      </c>
      <c r="AL5183">
        <f>IF(E5183&lt;&gt;"CAPTURE","",COUNTIF(Orders!$H:$H,AK5183))</f>
        <v>1</v>
      </c>
      <c r="AP5183" t="str">
        <f t="shared" si="971"/>
        <v>Matched to Order</v>
      </c>
      <c r="AQ5183">
        <f>IF(COUNTIF($A$2:A5183,A5183)=1,1,0)</f>
        <v>1</v>
      </c>
    </row>
    <row r="5184" spans="1:43" x14ac:dyDescent="0.3">
      <c r="A5184" t="s">
        <v>17807</v>
      </c>
      <c r="C5184" t="s">
        <v>4266</v>
      </c>
      <c r="D5184" s="1">
        <v>46293</v>
      </c>
      <c r="E5184" t="s">
        <v>11819</v>
      </c>
      <c r="F5184" t="s">
        <v>17</v>
      </c>
      <c r="G5184">
        <v>2499</v>
      </c>
      <c r="H5184">
        <v>39.979999999999997</v>
      </c>
      <c r="I5184">
        <v>7.2</v>
      </c>
      <c r="J5184">
        <v>2451.8200000000002</v>
      </c>
      <c r="K5184" s="1">
        <v>46295</v>
      </c>
      <c r="L5184" t="s">
        <v>17732</v>
      </c>
      <c r="M5184">
        <f t="shared" si="960"/>
        <v>1</v>
      </c>
      <c r="N5184">
        <f>COUNTIF(Orders!$A:$A,C5184)</f>
        <v>1</v>
      </c>
      <c r="P5184">
        <f>COUNTIF(Orders!$H:$H,UPPER(SUBSTITUTE(TRIM(C5184),"-","")))</f>
        <v>1</v>
      </c>
      <c r="R5184" t="str">
        <f t="shared" si="961"/>
        <v>Matched Order Reference</v>
      </c>
      <c r="S5184">
        <f t="shared" si="962"/>
        <v>1</v>
      </c>
      <c r="V5184" cm="1">
        <f t="array" ref="V5184">IF(E5184&lt;&gt;"CAPTURE",0,SUMPRODUCT((MDR_Rates!$A$2:$A$10=F5184)*(G5184&gt;MDR_Rates!$B$2:$B$10)*((MDR_Rates!$C$2:$C$10="")+(G5184&lt;=MDR_Rates!$C$2:$C$10))*MDR_Rates!$D$2:$D$10))</f>
        <v>1.6</v>
      </c>
      <c r="W5184">
        <f t="shared" si="963"/>
        <v>39.979999999999997</v>
      </c>
      <c r="X5184">
        <f t="shared" si="964"/>
        <v>7.2</v>
      </c>
      <c r="Y5184">
        <f t="shared" si="965"/>
        <v>0</v>
      </c>
      <c r="Z5184">
        <f t="shared" si="966"/>
        <v>0</v>
      </c>
      <c r="AG5184" t="str">
        <f t="shared" si="967"/>
        <v/>
      </c>
      <c r="AI5184" t="str">
        <f t="shared" si="968"/>
        <v/>
      </c>
      <c r="AJ5184" t="str">
        <f t="shared" si="969"/>
        <v/>
      </c>
      <c r="AK5184" t="str">
        <f t="shared" si="970"/>
        <v>ORD26002137</v>
      </c>
      <c r="AL5184">
        <f>IF(E5184&lt;&gt;"CAPTURE","",COUNTIF(Orders!$H:$H,AK5184))</f>
        <v>1</v>
      </c>
      <c r="AP5184" t="str">
        <f t="shared" si="971"/>
        <v>Matched to Order</v>
      </c>
      <c r="AQ5184">
        <f>IF(COUNTIF($A$2:A5184,A5184)=1,1,0)</f>
        <v>1</v>
      </c>
    </row>
    <row r="5185" spans="1:43" x14ac:dyDescent="0.3">
      <c r="A5185" t="s">
        <v>17808</v>
      </c>
      <c r="C5185" t="s">
        <v>4425</v>
      </c>
      <c r="D5185" s="1">
        <v>46293</v>
      </c>
      <c r="E5185" t="s">
        <v>11819</v>
      </c>
      <c r="F5185" t="s">
        <v>44</v>
      </c>
      <c r="G5185">
        <v>599</v>
      </c>
      <c r="H5185">
        <v>11.38</v>
      </c>
      <c r="I5185">
        <v>2.0499999999999998</v>
      </c>
      <c r="J5185">
        <v>585.57000000000005</v>
      </c>
      <c r="K5185" s="1">
        <v>46295</v>
      </c>
      <c r="L5185" t="s">
        <v>17732</v>
      </c>
      <c r="M5185">
        <f t="shared" si="960"/>
        <v>1</v>
      </c>
      <c r="N5185">
        <f>COUNTIF(Orders!$A:$A,C5185)</f>
        <v>1</v>
      </c>
      <c r="P5185">
        <f>COUNTIF(Orders!$H:$H,UPPER(SUBSTITUTE(TRIM(C5185),"-","")))</f>
        <v>1</v>
      </c>
      <c r="R5185" t="str">
        <f t="shared" si="961"/>
        <v>Matched Order Reference</v>
      </c>
      <c r="S5185">
        <f t="shared" si="962"/>
        <v>1</v>
      </c>
      <c r="V5185" cm="1">
        <f t="array" ref="V5185">IF(E5185&lt;&gt;"CAPTURE",0,SUMPRODUCT((MDR_Rates!$A$2:$A$10=F5185)*(G5185&gt;MDR_Rates!$B$2:$B$10)*((MDR_Rates!$C$2:$C$10="")+(G5185&lt;=MDR_Rates!$C$2:$C$10))*MDR_Rates!$D$2:$D$10))</f>
        <v>1.9</v>
      </c>
      <c r="W5185">
        <f t="shared" si="963"/>
        <v>11.38</v>
      </c>
      <c r="X5185">
        <f t="shared" si="964"/>
        <v>2.0499999999999998</v>
      </c>
      <c r="Y5185">
        <f t="shared" si="965"/>
        <v>0</v>
      </c>
      <c r="Z5185">
        <f t="shared" si="966"/>
        <v>0</v>
      </c>
      <c r="AG5185" t="str">
        <f t="shared" si="967"/>
        <v/>
      </c>
      <c r="AI5185" t="str">
        <f t="shared" si="968"/>
        <v/>
      </c>
      <c r="AJ5185" t="str">
        <f t="shared" si="969"/>
        <v/>
      </c>
      <c r="AK5185" t="str">
        <f t="shared" si="970"/>
        <v>ORD26002217</v>
      </c>
      <c r="AL5185">
        <f>IF(E5185&lt;&gt;"CAPTURE","",COUNTIF(Orders!$H:$H,AK5185))</f>
        <v>1</v>
      </c>
      <c r="AP5185" t="str">
        <f t="shared" si="971"/>
        <v>Matched to Order</v>
      </c>
      <c r="AQ5185">
        <f>IF(COUNTIF($A$2:A5185,A5185)=1,1,0)</f>
        <v>1</v>
      </c>
    </row>
    <row r="5186" spans="1:43" x14ac:dyDescent="0.3">
      <c r="A5186" t="s">
        <v>17809</v>
      </c>
      <c r="C5186" t="s">
        <v>4441</v>
      </c>
      <c r="D5186" s="1">
        <v>46293</v>
      </c>
      <c r="E5186" t="s">
        <v>11819</v>
      </c>
      <c r="F5186" t="s">
        <v>33</v>
      </c>
      <c r="G5186">
        <v>648</v>
      </c>
      <c r="H5186">
        <v>9.7200000000000006</v>
      </c>
      <c r="I5186">
        <v>1.75</v>
      </c>
      <c r="J5186">
        <v>636.53</v>
      </c>
      <c r="K5186" s="1">
        <v>46295</v>
      </c>
      <c r="L5186" t="s">
        <v>17732</v>
      </c>
      <c r="M5186">
        <f t="shared" si="960"/>
        <v>1</v>
      </c>
      <c r="N5186">
        <f>COUNTIF(Orders!$A:$A,C5186)</f>
        <v>1</v>
      </c>
      <c r="P5186">
        <f>COUNTIF(Orders!$H:$H,UPPER(SUBSTITUTE(TRIM(C5186),"-","")))</f>
        <v>1</v>
      </c>
      <c r="R5186" t="str">
        <f t="shared" si="961"/>
        <v>Matched Order Reference</v>
      </c>
      <c r="S5186">
        <f t="shared" si="962"/>
        <v>1</v>
      </c>
      <c r="V5186" cm="1">
        <f t="array" ref="V5186">IF(E5186&lt;&gt;"CAPTURE",0,SUMPRODUCT((MDR_Rates!$A$2:$A$10=F5186)*(G5186&gt;MDR_Rates!$B$2:$B$10)*((MDR_Rates!$C$2:$C$10="")+(G5186&lt;=MDR_Rates!$C$2:$C$10))*MDR_Rates!$D$2:$D$10))</f>
        <v>1.5</v>
      </c>
      <c r="W5186">
        <f t="shared" si="963"/>
        <v>9.7200000000000006</v>
      </c>
      <c r="X5186">
        <f t="shared" si="964"/>
        <v>1.75</v>
      </c>
      <c r="Y5186">
        <f t="shared" si="965"/>
        <v>0</v>
      </c>
      <c r="Z5186">
        <f t="shared" si="966"/>
        <v>0</v>
      </c>
      <c r="AG5186" t="str">
        <f t="shared" si="967"/>
        <v/>
      </c>
      <c r="AI5186" t="str">
        <f t="shared" si="968"/>
        <v/>
      </c>
      <c r="AJ5186" t="str">
        <f t="shared" si="969"/>
        <v/>
      </c>
      <c r="AK5186" t="str">
        <f t="shared" si="970"/>
        <v>ORD26002225</v>
      </c>
      <c r="AL5186">
        <f>IF(E5186&lt;&gt;"CAPTURE","",COUNTIF(Orders!$H:$H,AK5186))</f>
        <v>1</v>
      </c>
      <c r="AP5186" t="str">
        <f t="shared" si="971"/>
        <v>Matched to Order</v>
      </c>
      <c r="AQ5186">
        <f>IF(COUNTIF($A$2:A5186,A5186)=1,1,0)</f>
        <v>1</v>
      </c>
    </row>
    <row r="5187" spans="1:43" x14ac:dyDescent="0.3">
      <c r="A5187" t="s">
        <v>17810</v>
      </c>
      <c r="C5187" t="s">
        <v>4444</v>
      </c>
      <c r="D5187" s="1">
        <v>46293</v>
      </c>
      <c r="E5187" t="s">
        <v>11819</v>
      </c>
      <c r="F5187" t="s">
        <v>17</v>
      </c>
      <c r="G5187">
        <v>299</v>
      </c>
      <c r="H5187">
        <v>5.38</v>
      </c>
      <c r="I5187">
        <v>0.97</v>
      </c>
      <c r="J5187">
        <v>292.64999999999998</v>
      </c>
      <c r="K5187" s="1">
        <v>46295</v>
      </c>
      <c r="L5187" t="s">
        <v>17732</v>
      </c>
      <c r="M5187">
        <f t="shared" ref="M5187:M5250" si="972">COUNTIF($A:$A,A5187)</f>
        <v>1</v>
      </c>
      <c r="N5187">
        <f>COUNTIF(Orders!$A:$A,C5187)</f>
        <v>1</v>
      </c>
      <c r="P5187">
        <f>COUNTIF(Orders!$H:$H,UPPER(SUBSTITUTE(TRIM(C5187),"-","")))</f>
        <v>1</v>
      </c>
      <c r="R5187" t="str">
        <f t="shared" ref="R5187:R5250" si="973">IF(E5187="REFUND","Refund",IF(P5187=0,"Unmatched Order Reference","Matched Order Reference"))</f>
        <v>Matched Order Reference</v>
      </c>
      <c r="S5187">
        <f t="shared" ref="S5187:S5250" si="974">COUNTIFS($C$2:$C$5753,C5187,$E$2:$E$5753,"CAPTURE")</f>
        <v>1</v>
      </c>
      <c r="V5187" cm="1">
        <f t="array" ref="V5187">IF(E5187&lt;&gt;"CAPTURE",0,SUMPRODUCT((MDR_Rates!$A$2:$A$10=F5187)*(G5187&gt;MDR_Rates!$B$2:$B$10)*((MDR_Rates!$C$2:$C$10="")+(G5187&lt;=MDR_Rates!$C$2:$C$10))*MDR_Rates!$D$2:$D$10))</f>
        <v>1.8</v>
      </c>
      <c r="W5187">
        <f t="shared" ref="W5187:W5250" si="975">IF(E5187&lt;&gt;"CAPTURE",0,ROUND(G5187*V5187/100,2))</f>
        <v>5.38</v>
      </c>
      <c r="X5187">
        <f t="shared" ref="X5187:X5250" si="976">IF(E5187&lt;&gt;"CAPTURE",0,ROUND(W5187*18/100,2))</f>
        <v>0.97</v>
      </c>
      <c r="Y5187">
        <f t="shared" ref="Y5187:Y5250" si="977">IF(E5187&lt;&gt;"CAPTURE",0,ROUND(H5187-W5187,2))</f>
        <v>0</v>
      </c>
      <c r="Z5187">
        <f t="shared" ref="Z5187:Z5250" si="978">IF(E5187&lt;&gt;"CAPTURE",0,ROUND(I5187-X5187,2))</f>
        <v>0</v>
      </c>
      <c r="AG5187" t="str">
        <f t="shared" ref="AG5187:AG5250" si="979">IF(E5187&lt;&gt;"REFUND","",IF(COUNTIFS($A:$A,B5187,$E:$E,"CAPTURE")=0,"Missing Original Capture","Original Capture Found"))</f>
        <v/>
      </c>
      <c r="AI5187" t="str">
        <f t="shared" ref="AI5187:AI5250" si="980">IF(E5187="REFUND",_xlfn.MAXIFS($G:$G,$A:$A,B5187,$E:$E,"CAPTURE"),"")</f>
        <v/>
      </c>
      <c r="AJ5187" t="str">
        <f t="shared" ref="AJ5187:AJ5250" si="981">IF(E5187&lt;&gt;"REFUND","",IF(G5187&gt;AI5187,"Refund Exceeds Capture",IF(ABS(G5187-AI5187)&lt;0.01,"Full Refund","Partial Refund")))</f>
        <v/>
      </c>
      <c r="AK5187" t="str">
        <f t="shared" ref="AK5187:AK5250" si="982">UPPER(SUBSTITUTE(TRIM(C5187),"-",""))</f>
        <v>ORD26002227</v>
      </c>
      <c r="AL5187">
        <f>IF(E5187&lt;&gt;"CAPTURE","",COUNTIF(Orders!$H:$H,AK5187))</f>
        <v>1</v>
      </c>
      <c r="AP5187" t="str">
        <f t="shared" ref="AP5187:AP5250" si="983">IF(E5187&lt;&gt;"CAPTURE","",IF(M5187&gt;1,"Duplicate ID - Review",IF(AL5187=0,"Unmatched Order",IF(AL5187=1,"Matched to Order","Multiple Order Matches"))))</f>
        <v>Matched to Order</v>
      </c>
      <c r="AQ5187">
        <f>IF(COUNTIF($A$2:A5187,A5187)=1,1,0)</f>
        <v>1</v>
      </c>
    </row>
    <row r="5188" spans="1:43" x14ac:dyDescent="0.3">
      <c r="A5188" t="s">
        <v>17811</v>
      </c>
      <c r="C5188" t="s">
        <v>4460</v>
      </c>
      <c r="D5188" s="1">
        <v>46293</v>
      </c>
      <c r="E5188" t="s">
        <v>11819</v>
      </c>
      <c r="F5188" t="s">
        <v>9</v>
      </c>
      <c r="G5188">
        <v>4999</v>
      </c>
      <c r="H5188">
        <v>15</v>
      </c>
      <c r="I5188">
        <v>2.7</v>
      </c>
      <c r="J5188">
        <v>4981.3</v>
      </c>
      <c r="K5188" s="1">
        <v>46295</v>
      </c>
      <c r="L5188" t="s">
        <v>17732</v>
      </c>
      <c r="M5188">
        <f t="shared" si="972"/>
        <v>1</v>
      </c>
      <c r="N5188">
        <f>COUNTIF(Orders!$A:$A,C5188)</f>
        <v>1</v>
      </c>
      <c r="P5188">
        <f>COUNTIF(Orders!$H:$H,UPPER(SUBSTITUTE(TRIM(C5188),"-","")))</f>
        <v>1</v>
      </c>
      <c r="R5188" t="str">
        <f t="shared" si="973"/>
        <v>Matched Order Reference</v>
      </c>
      <c r="S5188">
        <f t="shared" si="974"/>
        <v>1</v>
      </c>
      <c r="V5188" cm="1">
        <f t="array" ref="V5188">IF(E5188&lt;&gt;"CAPTURE",0,SUMPRODUCT((MDR_Rates!$A$2:$A$10=F5188)*(G5188&gt;MDR_Rates!$B$2:$B$10)*((MDR_Rates!$C$2:$C$10="")+(G5188&lt;=MDR_Rates!$C$2:$C$10))*MDR_Rates!$D$2:$D$10))</f>
        <v>0.3</v>
      </c>
      <c r="W5188">
        <f t="shared" si="975"/>
        <v>15</v>
      </c>
      <c r="X5188">
        <f t="shared" si="976"/>
        <v>2.7</v>
      </c>
      <c r="Y5188">
        <f t="shared" si="977"/>
        <v>0</v>
      </c>
      <c r="Z5188">
        <f t="shared" si="978"/>
        <v>0</v>
      </c>
      <c r="AG5188" t="str">
        <f t="shared" si="979"/>
        <v/>
      </c>
      <c r="AI5188" t="str">
        <f t="shared" si="980"/>
        <v/>
      </c>
      <c r="AJ5188" t="str">
        <f t="shared" si="981"/>
        <v/>
      </c>
      <c r="AK5188" t="str">
        <f t="shared" si="982"/>
        <v>ORD26002235</v>
      </c>
      <c r="AL5188">
        <f>IF(E5188&lt;&gt;"CAPTURE","",COUNTIF(Orders!$H:$H,AK5188))</f>
        <v>1</v>
      </c>
      <c r="AP5188" t="str">
        <f t="shared" si="983"/>
        <v>Matched to Order</v>
      </c>
      <c r="AQ5188">
        <f>IF(COUNTIF($A$2:A5188,A5188)=1,1,0)</f>
        <v>1</v>
      </c>
    </row>
    <row r="5189" spans="1:43" x14ac:dyDescent="0.3">
      <c r="A5189" t="s">
        <v>17812</v>
      </c>
      <c r="C5189" t="s">
        <v>4478</v>
      </c>
      <c r="D5189" s="1">
        <v>46293</v>
      </c>
      <c r="E5189" t="s">
        <v>11819</v>
      </c>
      <c r="F5189" t="s">
        <v>17</v>
      </c>
      <c r="G5189">
        <v>1998</v>
      </c>
      <c r="H5189">
        <v>35.96</v>
      </c>
      <c r="I5189">
        <v>6.47</v>
      </c>
      <c r="J5189">
        <v>1955.57</v>
      </c>
      <c r="K5189" s="1">
        <v>46295</v>
      </c>
      <c r="L5189" t="s">
        <v>17732</v>
      </c>
      <c r="M5189">
        <f t="shared" si="972"/>
        <v>1</v>
      </c>
      <c r="N5189">
        <f>COUNTIF(Orders!$A:$A,C5189)</f>
        <v>1</v>
      </c>
      <c r="P5189">
        <f>COUNTIF(Orders!$H:$H,UPPER(SUBSTITUTE(TRIM(C5189),"-","")))</f>
        <v>1</v>
      </c>
      <c r="R5189" t="str">
        <f t="shared" si="973"/>
        <v>Matched Order Reference</v>
      </c>
      <c r="S5189">
        <f t="shared" si="974"/>
        <v>1</v>
      </c>
      <c r="V5189" cm="1">
        <f t="array" ref="V5189">IF(E5189&lt;&gt;"CAPTURE",0,SUMPRODUCT((MDR_Rates!$A$2:$A$10=F5189)*(G5189&gt;MDR_Rates!$B$2:$B$10)*((MDR_Rates!$C$2:$C$10="")+(G5189&lt;=MDR_Rates!$C$2:$C$10))*MDR_Rates!$D$2:$D$10))</f>
        <v>1.8</v>
      </c>
      <c r="W5189">
        <f t="shared" si="975"/>
        <v>35.96</v>
      </c>
      <c r="X5189">
        <f t="shared" si="976"/>
        <v>6.47</v>
      </c>
      <c r="Y5189">
        <f t="shared" si="977"/>
        <v>0</v>
      </c>
      <c r="Z5189">
        <f t="shared" si="978"/>
        <v>0</v>
      </c>
      <c r="AG5189" t="str">
        <f t="shared" si="979"/>
        <v/>
      </c>
      <c r="AI5189" t="str">
        <f t="shared" si="980"/>
        <v/>
      </c>
      <c r="AJ5189" t="str">
        <f t="shared" si="981"/>
        <v/>
      </c>
      <c r="AK5189" t="str">
        <f t="shared" si="982"/>
        <v>ORD26002244</v>
      </c>
      <c r="AL5189">
        <f>IF(E5189&lt;&gt;"CAPTURE","",COUNTIF(Orders!$H:$H,AK5189))</f>
        <v>1</v>
      </c>
      <c r="AP5189" t="str">
        <f t="shared" si="983"/>
        <v>Matched to Order</v>
      </c>
      <c r="AQ5189">
        <f>IF(COUNTIF($A$2:A5189,A5189)=1,1,0)</f>
        <v>1</v>
      </c>
    </row>
    <row r="5190" spans="1:43" x14ac:dyDescent="0.3">
      <c r="A5190" t="s">
        <v>17813</v>
      </c>
      <c r="C5190" t="s">
        <v>4480</v>
      </c>
      <c r="D5190" s="1">
        <v>46293</v>
      </c>
      <c r="E5190" t="s">
        <v>11819</v>
      </c>
      <c r="F5190" t="s">
        <v>44</v>
      </c>
      <c r="G5190">
        <v>4999</v>
      </c>
      <c r="H5190">
        <v>84.98</v>
      </c>
      <c r="I5190">
        <v>15.3</v>
      </c>
      <c r="J5190">
        <v>4898.72</v>
      </c>
      <c r="K5190" s="1">
        <v>46295</v>
      </c>
      <c r="L5190" t="s">
        <v>17732</v>
      </c>
      <c r="M5190">
        <f t="shared" si="972"/>
        <v>1</v>
      </c>
      <c r="N5190">
        <f>COUNTIF(Orders!$A:$A,C5190)</f>
        <v>1</v>
      </c>
      <c r="P5190">
        <f>COUNTIF(Orders!$H:$H,UPPER(SUBSTITUTE(TRIM(C5190),"-","")))</f>
        <v>1</v>
      </c>
      <c r="R5190" t="str">
        <f t="shared" si="973"/>
        <v>Matched Order Reference</v>
      </c>
      <c r="S5190">
        <f t="shared" si="974"/>
        <v>1</v>
      </c>
      <c r="V5190" cm="1">
        <f t="array" ref="V5190">IF(E5190&lt;&gt;"CAPTURE",0,SUMPRODUCT((MDR_Rates!$A$2:$A$10=F5190)*(G5190&gt;MDR_Rates!$B$2:$B$10)*((MDR_Rates!$C$2:$C$10="")+(G5190&lt;=MDR_Rates!$C$2:$C$10))*MDR_Rates!$D$2:$D$10))</f>
        <v>1.7</v>
      </c>
      <c r="W5190">
        <f t="shared" si="975"/>
        <v>84.98</v>
      </c>
      <c r="X5190">
        <f t="shared" si="976"/>
        <v>15.3</v>
      </c>
      <c r="Y5190">
        <f t="shared" si="977"/>
        <v>0</v>
      </c>
      <c r="Z5190">
        <f t="shared" si="978"/>
        <v>0</v>
      </c>
      <c r="AG5190" t="str">
        <f t="shared" si="979"/>
        <v/>
      </c>
      <c r="AI5190" t="str">
        <f t="shared" si="980"/>
        <v/>
      </c>
      <c r="AJ5190" t="str">
        <f t="shared" si="981"/>
        <v/>
      </c>
      <c r="AK5190" t="str">
        <f t="shared" si="982"/>
        <v>ORD26002245</v>
      </c>
      <c r="AL5190">
        <f>IF(E5190&lt;&gt;"CAPTURE","",COUNTIF(Orders!$H:$H,AK5190))</f>
        <v>1</v>
      </c>
      <c r="AP5190" t="str">
        <f t="shared" si="983"/>
        <v>Matched to Order</v>
      </c>
      <c r="AQ5190">
        <f>IF(COUNTIF($A$2:A5190,A5190)=1,1,0)</f>
        <v>1</v>
      </c>
    </row>
    <row r="5191" spans="1:43" x14ac:dyDescent="0.3">
      <c r="A5191" t="s">
        <v>17814</v>
      </c>
      <c r="C5191" t="s">
        <v>4512</v>
      </c>
      <c r="D5191" s="1">
        <v>46293</v>
      </c>
      <c r="E5191" t="s">
        <v>11819</v>
      </c>
      <c r="F5191" t="s">
        <v>17</v>
      </c>
      <c r="G5191">
        <v>1499</v>
      </c>
      <c r="H5191">
        <v>26.98</v>
      </c>
      <c r="I5191">
        <v>4.8600000000000003</v>
      </c>
      <c r="J5191">
        <v>1467.16</v>
      </c>
      <c r="K5191" s="1">
        <v>46295</v>
      </c>
      <c r="L5191" t="s">
        <v>17732</v>
      </c>
      <c r="M5191">
        <f t="shared" si="972"/>
        <v>1</v>
      </c>
      <c r="N5191">
        <f>COUNTIF(Orders!$A:$A,C5191)</f>
        <v>1</v>
      </c>
      <c r="P5191">
        <f>COUNTIF(Orders!$H:$H,UPPER(SUBSTITUTE(TRIM(C5191),"-","")))</f>
        <v>1</v>
      </c>
      <c r="R5191" t="str">
        <f t="shared" si="973"/>
        <v>Matched Order Reference</v>
      </c>
      <c r="S5191">
        <f t="shared" si="974"/>
        <v>1</v>
      </c>
      <c r="V5191" cm="1">
        <f t="array" ref="V5191">IF(E5191&lt;&gt;"CAPTURE",0,SUMPRODUCT((MDR_Rates!$A$2:$A$10=F5191)*(G5191&gt;MDR_Rates!$B$2:$B$10)*((MDR_Rates!$C$2:$C$10="")+(G5191&lt;=MDR_Rates!$C$2:$C$10))*MDR_Rates!$D$2:$D$10))</f>
        <v>1.8</v>
      </c>
      <c r="W5191">
        <f t="shared" si="975"/>
        <v>26.98</v>
      </c>
      <c r="X5191">
        <f t="shared" si="976"/>
        <v>4.8600000000000003</v>
      </c>
      <c r="Y5191">
        <f t="shared" si="977"/>
        <v>0</v>
      </c>
      <c r="Z5191">
        <f t="shared" si="978"/>
        <v>0</v>
      </c>
      <c r="AG5191" t="str">
        <f t="shared" si="979"/>
        <v/>
      </c>
      <c r="AI5191" t="str">
        <f t="shared" si="980"/>
        <v/>
      </c>
      <c r="AJ5191" t="str">
        <f t="shared" si="981"/>
        <v/>
      </c>
      <c r="AK5191" t="str">
        <f t="shared" si="982"/>
        <v>ORD26002261</v>
      </c>
      <c r="AL5191">
        <f>IF(E5191&lt;&gt;"CAPTURE","",COUNTIF(Orders!$H:$H,AK5191))</f>
        <v>1</v>
      </c>
      <c r="AP5191" t="str">
        <f t="shared" si="983"/>
        <v>Matched to Order</v>
      </c>
      <c r="AQ5191">
        <f>IF(COUNTIF($A$2:A5191,A5191)=1,1,0)</f>
        <v>1</v>
      </c>
    </row>
    <row r="5192" spans="1:43" x14ac:dyDescent="0.3">
      <c r="A5192" t="s">
        <v>17815</v>
      </c>
      <c r="C5192" t="s">
        <v>4514</v>
      </c>
      <c r="D5192" s="1">
        <v>46293</v>
      </c>
      <c r="E5192" t="s">
        <v>11819</v>
      </c>
      <c r="F5192" t="s">
        <v>9</v>
      </c>
      <c r="G5192">
        <v>3298</v>
      </c>
      <c r="H5192">
        <v>9.89</v>
      </c>
      <c r="I5192">
        <v>1.78</v>
      </c>
      <c r="J5192">
        <v>3286.33</v>
      </c>
      <c r="K5192" s="1">
        <v>46295</v>
      </c>
      <c r="L5192" t="s">
        <v>17732</v>
      </c>
      <c r="M5192">
        <f t="shared" si="972"/>
        <v>1</v>
      </c>
      <c r="N5192">
        <f>COUNTIF(Orders!$A:$A,C5192)</f>
        <v>1</v>
      </c>
      <c r="P5192">
        <f>COUNTIF(Orders!$H:$H,UPPER(SUBSTITUTE(TRIM(C5192),"-","")))</f>
        <v>1</v>
      </c>
      <c r="R5192" t="str">
        <f t="shared" si="973"/>
        <v>Matched Order Reference</v>
      </c>
      <c r="S5192">
        <f t="shared" si="974"/>
        <v>1</v>
      </c>
      <c r="V5192" cm="1">
        <f t="array" ref="V5192">IF(E5192&lt;&gt;"CAPTURE",0,SUMPRODUCT((MDR_Rates!$A$2:$A$10=F5192)*(G5192&gt;MDR_Rates!$B$2:$B$10)*((MDR_Rates!$C$2:$C$10="")+(G5192&lt;=MDR_Rates!$C$2:$C$10))*MDR_Rates!$D$2:$D$10))</f>
        <v>0.3</v>
      </c>
      <c r="W5192">
        <f t="shared" si="975"/>
        <v>9.89</v>
      </c>
      <c r="X5192">
        <f t="shared" si="976"/>
        <v>1.78</v>
      </c>
      <c r="Y5192">
        <f t="shared" si="977"/>
        <v>0</v>
      </c>
      <c r="Z5192">
        <f t="shared" si="978"/>
        <v>0</v>
      </c>
      <c r="AG5192" t="str">
        <f t="shared" si="979"/>
        <v/>
      </c>
      <c r="AI5192" t="str">
        <f t="shared" si="980"/>
        <v/>
      </c>
      <c r="AJ5192" t="str">
        <f t="shared" si="981"/>
        <v/>
      </c>
      <c r="AK5192" t="str">
        <f t="shared" si="982"/>
        <v>ORD26002262</v>
      </c>
      <c r="AL5192">
        <f>IF(E5192&lt;&gt;"CAPTURE","",COUNTIF(Orders!$H:$H,AK5192))</f>
        <v>1</v>
      </c>
      <c r="AP5192" t="str">
        <f t="shared" si="983"/>
        <v>Matched to Order</v>
      </c>
      <c r="AQ5192">
        <f>IF(COUNTIF($A$2:A5192,A5192)=1,1,0)</f>
        <v>1</v>
      </c>
    </row>
    <row r="5193" spans="1:43" x14ac:dyDescent="0.3">
      <c r="A5193" t="s">
        <v>17816</v>
      </c>
      <c r="C5193" t="s">
        <v>4661</v>
      </c>
      <c r="D5193" s="1">
        <v>46293</v>
      </c>
      <c r="E5193" t="s">
        <v>11819</v>
      </c>
      <c r="F5193" t="s">
        <v>9</v>
      </c>
      <c r="G5193">
        <v>599</v>
      </c>
      <c r="H5193">
        <v>0</v>
      </c>
      <c r="I5193">
        <v>0</v>
      </c>
      <c r="J5193">
        <v>599</v>
      </c>
      <c r="K5193" s="1">
        <v>46295</v>
      </c>
      <c r="L5193" t="s">
        <v>17732</v>
      </c>
      <c r="M5193">
        <f t="shared" si="972"/>
        <v>1</v>
      </c>
      <c r="N5193">
        <f>COUNTIF(Orders!$A:$A,C5193)</f>
        <v>1</v>
      </c>
      <c r="P5193">
        <f>COUNTIF(Orders!$H:$H,UPPER(SUBSTITUTE(TRIM(C5193),"-","")))</f>
        <v>1</v>
      </c>
      <c r="R5193" t="str">
        <f t="shared" si="973"/>
        <v>Matched Order Reference</v>
      </c>
      <c r="S5193">
        <f t="shared" si="974"/>
        <v>1</v>
      </c>
      <c r="V5193" cm="1">
        <f t="array" ref="V5193">IF(E5193&lt;&gt;"CAPTURE",0,SUMPRODUCT((MDR_Rates!$A$2:$A$10=F5193)*(G5193&gt;MDR_Rates!$B$2:$B$10)*((MDR_Rates!$C$2:$C$10="")+(G5193&lt;=MDR_Rates!$C$2:$C$10))*MDR_Rates!$D$2:$D$10))</f>
        <v>0</v>
      </c>
      <c r="W5193">
        <f t="shared" si="975"/>
        <v>0</v>
      </c>
      <c r="X5193">
        <f t="shared" si="976"/>
        <v>0</v>
      </c>
      <c r="Y5193">
        <f t="shared" si="977"/>
        <v>0</v>
      </c>
      <c r="Z5193">
        <f t="shared" si="978"/>
        <v>0</v>
      </c>
      <c r="AG5193" t="str">
        <f t="shared" si="979"/>
        <v/>
      </c>
      <c r="AI5193" t="str">
        <f t="shared" si="980"/>
        <v/>
      </c>
      <c r="AJ5193" t="str">
        <f t="shared" si="981"/>
        <v/>
      </c>
      <c r="AK5193" t="str">
        <f t="shared" si="982"/>
        <v>ORD26002336</v>
      </c>
      <c r="AL5193">
        <f>IF(E5193&lt;&gt;"CAPTURE","",COUNTIF(Orders!$H:$H,AK5193))</f>
        <v>1</v>
      </c>
      <c r="AP5193" t="str">
        <f t="shared" si="983"/>
        <v>Matched to Order</v>
      </c>
      <c r="AQ5193">
        <f>IF(COUNTIF($A$2:A5193,A5193)=1,1,0)</f>
        <v>1</v>
      </c>
    </row>
    <row r="5194" spans="1:43" x14ac:dyDescent="0.3">
      <c r="A5194" t="s">
        <v>17817</v>
      </c>
      <c r="C5194" t="s">
        <v>4665</v>
      </c>
      <c r="D5194" s="1">
        <v>46293</v>
      </c>
      <c r="E5194" t="s">
        <v>11819</v>
      </c>
      <c r="F5194" t="s">
        <v>17</v>
      </c>
      <c r="G5194">
        <v>4098</v>
      </c>
      <c r="H5194">
        <v>65.569999999999993</v>
      </c>
      <c r="I5194">
        <v>11.8</v>
      </c>
      <c r="J5194">
        <v>4020.63</v>
      </c>
      <c r="K5194" s="1">
        <v>46295</v>
      </c>
      <c r="L5194" t="s">
        <v>17732</v>
      </c>
      <c r="M5194">
        <f t="shared" si="972"/>
        <v>1</v>
      </c>
      <c r="N5194">
        <f>COUNTIF(Orders!$A:$A,C5194)</f>
        <v>1</v>
      </c>
      <c r="P5194">
        <f>COUNTIF(Orders!$H:$H,UPPER(SUBSTITUTE(TRIM(C5194),"-","")))</f>
        <v>1</v>
      </c>
      <c r="R5194" t="str">
        <f t="shared" si="973"/>
        <v>Matched Order Reference</v>
      </c>
      <c r="S5194">
        <f t="shared" si="974"/>
        <v>1</v>
      </c>
      <c r="V5194" cm="1">
        <f t="array" ref="V5194">IF(E5194&lt;&gt;"CAPTURE",0,SUMPRODUCT((MDR_Rates!$A$2:$A$10=F5194)*(G5194&gt;MDR_Rates!$B$2:$B$10)*((MDR_Rates!$C$2:$C$10="")+(G5194&lt;=MDR_Rates!$C$2:$C$10))*MDR_Rates!$D$2:$D$10))</f>
        <v>1.6</v>
      </c>
      <c r="W5194">
        <f t="shared" si="975"/>
        <v>65.569999999999993</v>
      </c>
      <c r="X5194">
        <f t="shared" si="976"/>
        <v>11.8</v>
      </c>
      <c r="Y5194">
        <f t="shared" si="977"/>
        <v>0</v>
      </c>
      <c r="Z5194">
        <f t="shared" si="978"/>
        <v>0</v>
      </c>
      <c r="AG5194" t="str">
        <f t="shared" si="979"/>
        <v/>
      </c>
      <c r="AI5194" t="str">
        <f t="shared" si="980"/>
        <v/>
      </c>
      <c r="AJ5194" t="str">
        <f t="shared" si="981"/>
        <v/>
      </c>
      <c r="AK5194" t="str">
        <f t="shared" si="982"/>
        <v>ORD26002338</v>
      </c>
      <c r="AL5194">
        <f>IF(E5194&lt;&gt;"CAPTURE","",COUNTIF(Orders!$H:$H,AK5194))</f>
        <v>1</v>
      </c>
      <c r="AP5194" t="str">
        <f t="shared" si="983"/>
        <v>Matched to Order</v>
      </c>
      <c r="AQ5194">
        <f>IF(COUNTIF($A$2:A5194,A5194)=1,1,0)</f>
        <v>1</v>
      </c>
    </row>
    <row r="5195" spans="1:43" x14ac:dyDescent="0.3">
      <c r="A5195" t="s">
        <v>17818</v>
      </c>
      <c r="C5195" t="s">
        <v>4845</v>
      </c>
      <c r="D5195" s="1">
        <v>46293</v>
      </c>
      <c r="E5195" t="s">
        <v>11819</v>
      </c>
      <c r="F5195" t="s">
        <v>44</v>
      </c>
      <c r="G5195">
        <v>3298</v>
      </c>
      <c r="H5195">
        <v>56.07</v>
      </c>
      <c r="I5195">
        <v>10.09</v>
      </c>
      <c r="J5195">
        <v>3231.84</v>
      </c>
      <c r="K5195" s="1">
        <v>46295</v>
      </c>
      <c r="L5195" t="s">
        <v>17732</v>
      </c>
      <c r="M5195">
        <f t="shared" si="972"/>
        <v>1</v>
      </c>
      <c r="N5195">
        <f>COUNTIF(Orders!$A:$A,C5195)</f>
        <v>1</v>
      </c>
      <c r="P5195">
        <f>COUNTIF(Orders!$H:$H,UPPER(SUBSTITUTE(TRIM(C5195),"-","")))</f>
        <v>1</v>
      </c>
      <c r="R5195" t="str">
        <f t="shared" si="973"/>
        <v>Matched Order Reference</v>
      </c>
      <c r="S5195">
        <f t="shared" si="974"/>
        <v>1</v>
      </c>
      <c r="V5195" cm="1">
        <f t="array" ref="V5195">IF(E5195&lt;&gt;"CAPTURE",0,SUMPRODUCT((MDR_Rates!$A$2:$A$10=F5195)*(G5195&gt;MDR_Rates!$B$2:$B$10)*((MDR_Rates!$C$2:$C$10="")+(G5195&lt;=MDR_Rates!$C$2:$C$10))*MDR_Rates!$D$2:$D$10))</f>
        <v>1.7</v>
      </c>
      <c r="W5195">
        <f t="shared" si="975"/>
        <v>56.07</v>
      </c>
      <c r="X5195">
        <f t="shared" si="976"/>
        <v>10.09</v>
      </c>
      <c r="Y5195">
        <f t="shared" si="977"/>
        <v>0</v>
      </c>
      <c r="Z5195">
        <f t="shared" si="978"/>
        <v>0</v>
      </c>
      <c r="AG5195" t="str">
        <f t="shared" si="979"/>
        <v/>
      </c>
      <c r="AI5195" t="str">
        <f t="shared" si="980"/>
        <v/>
      </c>
      <c r="AJ5195" t="str">
        <f t="shared" si="981"/>
        <v/>
      </c>
      <c r="AK5195" t="str">
        <f t="shared" si="982"/>
        <v>ORD26002430</v>
      </c>
      <c r="AL5195">
        <f>IF(E5195&lt;&gt;"CAPTURE","",COUNTIF(Orders!$H:$H,AK5195))</f>
        <v>1</v>
      </c>
      <c r="AP5195" t="str">
        <f t="shared" si="983"/>
        <v>Matched to Order</v>
      </c>
      <c r="AQ5195">
        <f>IF(COUNTIF($A$2:A5195,A5195)=1,1,0)</f>
        <v>1</v>
      </c>
    </row>
    <row r="5196" spans="1:43" x14ac:dyDescent="0.3">
      <c r="A5196" t="s">
        <v>17819</v>
      </c>
      <c r="C5196" t="s">
        <v>4867</v>
      </c>
      <c r="D5196" s="1">
        <v>46293</v>
      </c>
      <c r="E5196" t="s">
        <v>11819</v>
      </c>
      <c r="F5196" t="s">
        <v>17</v>
      </c>
      <c r="G5196">
        <v>349</v>
      </c>
      <c r="H5196">
        <v>6.28</v>
      </c>
      <c r="I5196">
        <v>1.1299999999999999</v>
      </c>
      <c r="J5196">
        <v>341.59</v>
      </c>
      <c r="K5196" s="1">
        <v>46295</v>
      </c>
      <c r="L5196" t="s">
        <v>17732</v>
      </c>
      <c r="M5196">
        <f t="shared" si="972"/>
        <v>1</v>
      </c>
      <c r="N5196">
        <f>COUNTIF(Orders!$A:$A,C5196)</f>
        <v>1</v>
      </c>
      <c r="P5196">
        <f>COUNTIF(Orders!$H:$H,UPPER(SUBSTITUTE(TRIM(C5196),"-","")))</f>
        <v>1</v>
      </c>
      <c r="R5196" t="str">
        <f t="shared" si="973"/>
        <v>Matched Order Reference</v>
      </c>
      <c r="S5196">
        <f t="shared" si="974"/>
        <v>1</v>
      </c>
      <c r="V5196" cm="1">
        <f t="array" ref="V5196">IF(E5196&lt;&gt;"CAPTURE",0,SUMPRODUCT((MDR_Rates!$A$2:$A$10=F5196)*(G5196&gt;MDR_Rates!$B$2:$B$10)*((MDR_Rates!$C$2:$C$10="")+(G5196&lt;=MDR_Rates!$C$2:$C$10))*MDR_Rates!$D$2:$D$10))</f>
        <v>1.8</v>
      </c>
      <c r="W5196">
        <f t="shared" si="975"/>
        <v>6.28</v>
      </c>
      <c r="X5196">
        <f t="shared" si="976"/>
        <v>1.1299999999999999</v>
      </c>
      <c r="Y5196">
        <f t="shared" si="977"/>
        <v>0</v>
      </c>
      <c r="Z5196">
        <f t="shared" si="978"/>
        <v>0</v>
      </c>
      <c r="AG5196" t="str">
        <f t="shared" si="979"/>
        <v/>
      </c>
      <c r="AI5196" t="str">
        <f t="shared" si="980"/>
        <v/>
      </c>
      <c r="AJ5196" t="str">
        <f t="shared" si="981"/>
        <v/>
      </c>
      <c r="AK5196" t="str">
        <f t="shared" si="982"/>
        <v>ORD26002441</v>
      </c>
      <c r="AL5196">
        <f>IF(E5196&lt;&gt;"CAPTURE","",COUNTIF(Orders!$H:$H,AK5196))</f>
        <v>1</v>
      </c>
      <c r="AP5196" t="str">
        <f t="shared" si="983"/>
        <v>Matched to Order</v>
      </c>
      <c r="AQ5196">
        <f>IF(COUNTIF($A$2:A5196,A5196)=1,1,0)</f>
        <v>1</v>
      </c>
    </row>
    <row r="5197" spans="1:43" x14ac:dyDescent="0.3">
      <c r="A5197" t="s">
        <v>17820</v>
      </c>
      <c r="C5197" t="s">
        <v>4883</v>
      </c>
      <c r="D5197" s="1">
        <v>46293</v>
      </c>
      <c r="E5197" t="s">
        <v>11819</v>
      </c>
      <c r="F5197" t="s">
        <v>9</v>
      </c>
      <c r="G5197">
        <v>2999</v>
      </c>
      <c r="H5197">
        <v>9</v>
      </c>
      <c r="I5197">
        <v>1.62</v>
      </c>
      <c r="J5197">
        <v>2988.38</v>
      </c>
      <c r="K5197" s="1">
        <v>46295</v>
      </c>
      <c r="L5197" t="s">
        <v>17732</v>
      </c>
      <c r="M5197">
        <f t="shared" si="972"/>
        <v>1</v>
      </c>
      <c r="N5197">
        <f>COUNTIF(Orders!$A:$A,C5197)</f>
        <v>1</v>
      </c>
      <c r="P5197">
        <f>COUNTIF(Orders!$H:$H,UPPER(SUBSTITUTE(TRIM(C5197),"-","")))</f>
        <v>1</v>
      </c>
      <c r="R5197" t="str">
        <f t="shared" si="973"/>
        <v>Matched Order Reference</v>
      </c>
      <c r="S5197">
        <f t="shared" si="974"/>
        <v>1</v>
      </c>
      <c r="V5197" cm="1">
        <f t="array" ref="V5197">IF(E5197&lt;&gt;"CAPTURE",0,SUMPRODUCT((MDR_Rates!$A$2:$A$10=F5197)*(G5197&gt;MDR_Rates!$B$2:$B$10)*((MDR_Rates!$C$2:$C$10="")+(G5197&lt;=MDR_Rates!$C$2:$C$10))*MDR_Rates!$D$2:$D$10))</f>
        <v>0.3</v>
      </c>
      <c r="W5197">
        <f t="shared" si="975"/>
        <v>9</v>
      </c>
      <c r="X5197">
        <f t="shared" si="976"/>
        <v>1.62</v>
      </c>
      <c r="Y5197">
        <f t="shared" si="977"/>
        <v>0</v>
      </c>
      <c r="Z5197">
        <f t="shared" si="978"/>
        <v>0</v>
      </c>
      <c r="AG5197" t="str">
        <f t="shared" si="979"/>
        <v/>
      </c>
      <c r="AI5197" t="str">
        <f t="shared" si="980"/>
        <v/>
      </c>
      <c r="AJ5197" t="str">
        <f t="shared" si="981"/>
        <v/>
      </c>
      <c r="AK5197" t="str">
        <f t="shared" si="982"/>
        <v>ORD26002449</v>
      </c>
      <c r="AL5197">
        <f>IF(E5197&lt;&gt;"CAPTURE","",COUNTIF(Orders!$H:$H,AK5197))</f>
        <v>1</v>
      </c>
      <c r="AP5197" t="str">
        <f t="shared" si="983"/>
        <v>Matched to Order</v>
      </c>
      <c r="AQ5197">
        <f>IF(COUNTIF($A$2:A5197,A5197)=1,1,0)</f>
        <v>1</v>
      </c>
    </row>
    <row r="5198" spans="1:43" x14ac:dyDescent="0.3">
      <c r="A5198" t="s">
        <v>17821</v>
      </c>
      <c r="C5198" t="s">
        <v>17822</v>
      </c>
      <c r="D5198" s="1">
        <v>46293</v>
      </c>
      <c r="E5198" t="s">
        <v>11819</v>
      </c>
      <c r="F5198" t="s">
        <v>44</v>
      </c>
      <c r="G5198">
        <v>3998</v>
      </c>
      <c r="H5198">
        <v>67.97</v>
      </c>
      <c r="I5198">
        <v>12.23</v>
      </c>
      <c r="J5198">
        <v>3917.8</v>
      </c>
      <c r="K5198" s="1">
        <v>46295</v>
      </c>
      <c r="L5198" t="s">
        <v>17732</v>
      </c>
      <c r="M5198">
        <f t="shared" si="972"/>
        <v>1</v>
      </c>
      <c r="N5198">
        <f>COUNTIF(Orders!$A:$A,C5198)</f>
        <v>1</v>
      </c>
      <c r="P5198">
        <f>COUNTIF(Orders!$H:$H,UPPER(SUBSTITUTE(TRIM(C5198),"-","")))</f>
        <v>1</v>
      </c>
      <c r="R5198" t="str">
        <f t="shared" si="973"/>
        <v>Matched Order Reference</v>
      </c>
      <c r="S5198">
        <f t="shared" si="974"/>
        <v>1</v>
      </c>
      <c r="V5198" cm="1">
        <f t="array" ref="V5198">IF(E5198&lt;&gt;"CAPTURE",0,SUMPRODUCT((MDR_Rates!$A$2:$A$10=F5198)*(G5198&gt;MDR_Rates!$B$2:$B$10)*((MDR_Rates!$C$2:$C$10="")+(G5198&lt;=MDR_Rates!$C$2:$C$10))*MDR_Rates!$D$2:$D$10))</f>
        <v>1.7</v>
      </c>
      <c r="W5198">
        <f t="shared" si="975"/>
        <v>67.97</v>
      </c>
      <c r="X5198">
        <f t="shared" si="976"/>
        <v>12.23</v>
      </c>
      <c r="Y5198">
        <f t="shared" si="977"/>
        <v>0</v>
      </c>
      <c r="Z5198">
        <f t="shared" si="978"/>
        <v>0</v>
      </c>
      <c r="AG5198" t="str">
        <f t="shared" si="979"/>
        <v/>
      </c>
      <c r="AI5198" t="str">
        <f t="shared" si="980"/>
        <v/>
      </c>
      <c r="AJ5198" t="str">
        <f t="shared" si="981"/>
        <v/>
      </c>
      <c r="AK5198" t="str">
        <f t="shared" si="982"/>
        <v>ORD26002467</v>
      </c>
      <c r="AL5198">
        <f>IF(E5198&lt;&gt;"CAPTURE","",COUNTIF(Orders!$H:$H,AK5198))</f>
        <v>1</v>
      </c>
      <c r="AP5198" t="str">
        <f t="shared" si="983"/>
        <v>Matched to Order</v>
      </c>
      <c r="AQ5198">
        <f>IF(COUNTIF($A$2:A5198,A5198)=1,1,0)</f>
        <v>1</v>
      </c>
    </row>
    <row r="5199" spans="1:43" x14ac:dyDescent="0.3">
      <c r="A5199" t="s">
        <v>17823</v>
      </c>
      <c r="C5199" t="s">
        <v>5139</v>
      </c>
      <c r="D5199" s="1">
        <v>46293</v>
      </c>
      <c r="E5199" t="s">
        <v>11819</v>
      </c>
      <c r="F5199" t="s">
        <v>44</v>
      </c>
      <c r="G5199">
        <v>8798</v>
      </c>
      <c r="H5199">
        <v>149.57</v>
      </c>
      <c r="I5199">
        <v>26.92</v>
      </c>
      <c r="J5199">
        <v>8621.51</v>
      </c>
      <c r="K5199" s="1">
        <v>46295</v>
      </c>
      <c r="L5199" t="s">
        <v>17732</v>
      </c>
      <c r="M5199">
        <f t="shared" si="972"/>
        <v>1</v>
      </c>
      <c r="N5199">
        <f>COUNTIF(Orders!$A:$A,C5199)</f>
        <v>1</v>
      </c>
      <c r="P5199">
        <f>COUNTIF(Orders!$H:$H,UPPER(SUBSTITUTE(TRIM(C5199),"-","")))</f>
        <v>1</v>
      </c>
      <c r="R5199" t="str">
        <f t="shared" si="973"/>
        <v>Matched Order Reference</v>
      </c>
      <c r="S5199">
        <f t="shared" si="974"/>
        <v>1</v>
      </c>
      <c r="V5199" cm="1">
        <f t="array" ref="V5199">IF(E5199&lt;&gt;"CAPTURE",0,SUMPRODUCT((MDR_Rates!$A$2:$A$10=F5199)*(G5199&gt;MDR_Rates!$B$2:$B$10)*((MDR_Rates!$C$2:$C$10="")+(G5199&lt;=MDR_Rates!$C$2:$C$10))*MDR_Rates!$D$2:$D$10))</f>
        <v>1.7</v>
      </c>
      <c r="W5199">
        <f t="shared" si="975"/>
        <v>149.57</v>
      </c>
      <c r="X5199">
        <f t="shared" si="976"/>
        <v>26.92</v>
      </c>
      <c r="Y5199">
        <f t="shared" si="977"/>
        <v>0</v>
      </c>
      <c r="Z5199">
        <f t="shared" si="978"/>
        <v>0</v>
      </c>
      <c r="AG5199" t="str">
        <f t="shared" si="979"/>
        <v/>
      </c>
      <c r="AI5199" t="str">
        <f t="shared" si="980"/>
        <v/>
      </c>
      <c r="AJ5199" t="str">
        <f t="shared" si="981"/>
        <v/>
      </c>
      <c r="AK5199" t="str">
        <f t="shared" si="982"/>
        <v>ORD26002580</v>
      </c>
      <c r="AL5199">
        <f>IF(E5199&lt;&gt;"CAPTURE","",COUNTIF(Orders!$H:$H,AK5199))</f>
        <v>1</v>
      </c>
      <c r="AP5199" t="str">
        <f t="shared" si="983"/>
        <v>Matched to Order</v>
      </c>
      <c r="AQ5199">
        <f>IF(COUNTIF($A$2:A5199,A5199)=1,1,0)</f>
        <v>1</v>
      </c>
    </row>
    <row r="5200" spans="1:43" x14ac:dyDescent="0.3">
      <c r="A5200" t="s">
        <v>17824</v>
      </c>
      <c r="C5200" t="s">
        <v>5217</v>
      </c>
      <c r="D5200" s="1">
        <v>46293</v>
      </c>
      <c r="E5200" t="s">
        <v>11819</v>
      </c>
      <c r="F5200" t="s">
        <v>17</v>
      </c>
      <c r="G5200">
        <v>3598</v>
      </c>
      <c r="H5200">
        <v>57.57</v>
      </c>
      <c r="I5200">
        <v>10.36</v>
      </c>
      <c r="J5200">
        <v>3530.07</v>
      </c>
      <c r="K5200" s="1">
        <v>46295</v>
      </c>
      <c r="L5200" t="s">
        <v>17732</v>
      </c>
      <c r="M5200">
        <f t="shared" si="972"/>
        <v>1</v>
      </c>
      <c r="N5200">
        <f>COUNTIF(Orders!$A:$A,C5200)</f>
        <v>1</v>
      </c>
      <c r="P5200">
        <f>COUNTIF(Orders!$H:$H,UPPER(SUBSTITUTE(TRIM(C5200),"-","")))</f>
        <v>1</v>
      </c>
      <c r="R5200" t="str">
        <f t="shared" si="973"/>
        <v>Matched Order Reference</v>
      </c>
      <c r="S5200">
        <f t="shared" si="974"/>
        <v>1</v>
      </c>
      <c r="V5200" cm="1">
        <f t="array" ref="V5200">IF(E5200&lt;&gt;"CAPTURE",0,SUMPRODUCT((MDR_Rates!$A$2:$A$10=F5200)*(G5200&gt;MDR_Rates!$B$2:$B$10)*((MDR_Rates!$C$2:$C$10="")+(G5200&lt;=MDR_Rates!$C$2:$C$10))*MDR_Rates!$D$2:$D$10))</f>
        <v>1.6</v>
      </c>
      <c r="W5200">
        <f t="shared" si="975"/>
        <v>57.57</v>
      </c>
      <c r="X5200">
        <f t="shared" si="976"/>
        <v>10.36</v>
      </c>
      <c r="Y5200">
        <f t="shared" si="977"/>
        <v>0</v>
      </c>
      <c r="Z5200">
        <f t="shared" si="978"/>
        <v>0</v>
      </c>
      <c r="AG5200" t="str">
        <f t="shared" si="979"/>
        <v/>
      </c>
      <c r="AI5200" t="str">
        <f t="shared" si="980"/>
        <v/>
      </c>
      <c r="AJ5200" t="str">
        <f t="shared" si="981"/>
        <v/>
      </c>
      <c r="AK5200" t="str">
        <f t="shared" si="982"/>
        <v>ORD26002619</v>
      </c>
      <c r="AL5200">
        <f>IF(E5200&lt;&gt;"CAPTURE","",COUNTIF(Orders!$H:$H,AK5200))</f>
        <v>1</v>
      </c>
      <c r="AP5200" t="str">
        <f t="shared" si="983"/>
        <v>Matched to Order</v>
      </c>
      <c r="AQ5200">
        <f>IF(COUNTIF($A$2:A5200,A5200)=1,1,0)</f>
        <v>1</v>
      </c>
    </row>
    <row r="5201" spans="1:43" x14ac:dyDescent="0.3">
      <c r="A5201" t="s">
        <v>17825</v>
      </c>
      <c r="C5201" t="s">
        <v>5269</v>
      </c>
      <c r="D5201" s="1">
        <v>46293</v>
      </c>
      <c r="E5201" t="s">
        <v>11819</v>
      </c>
      <c r="F5201" t="s">
        <v>9</v>
      </c>
      <c r="G5201">
        <v>4999</v>
      </c>
      <c r="H5201">
        <v>15</v>
      </c>
      <c r="I5201">
        <v>2.7</v>
      </c>
      <c r="J5201">
        <v>4981.3</v>
      </c>
      <c r="K5201" s="1">
        <v>46295</v>
      </c>
      <c r="L5201" t="s">
        <v>17732</v>
      </c>
      <c r="M5201">
        <f t="shared" si="972"/>
        <v>1</v>
      </c>
      <c r="N5201">
        <f>COUNTIF(Orders!$A:$A,C5201)</f>
        <v>1</v>
      </c>
      <c r="P5201">
        <f>COUNTIF(Orders!$H:$H,UPPER(SUBSTITUTE(TRIM(C5201),"-","")))</f>
        <v>1</v>
      </c>
      <c r="R5201" t="str">
        <f t="shared" si="973"/>
        <v>Matched Order Reference</v>
      </c>
      <c r="S5201">
        <f t="shared" si="974"/>
        <v>1</v>
      </c>
      <c r="V5201" cm="1">
        <f t="array" ref="V5201">IF(E5201&lt;&gt;"CAPTURE",0,SUMPRODUCT((MDR_Rates!$A$2:$A$10=F5201)*(G5201&gt;MDR_Rates!$B$2:$B$10)*((MDR_Rates!$C$2:$C$10="")+(G5201&lt;=MDR_Rates!$C$2:$C$10))*MDR_Rates!$D$2:$D$10))</f>
        <v>0.3</v>
      </c>
      <c r="W5201">
        <f t="shared" si="975"/>
        <v>15</v>
      </c>
      <c r="X5201">
        <f t="shared" si="976"/>
        <v>2.7</v>
      </c>
      <c r="Y5201">
        <f t="shared" si="977"/>
        <v>0</v>
      </c>
      <c r="Z5201">
        <f t="shared" si="978"/>
        <v>0</v>
      </c>
      <c r="AG5201" t="str">
        <f t="shared" si="979"/>
        <v/>
      </c>
      <c r="AI5201" t="str">
        <f t="shared" si="980"/>
        <v/>
      </c>
      <c r="AJ5201" t="str">
        <f t="shared" si="981"/>
        <v/>
      </c>
      <c r="AK5201" t="str">
        <f t="shared" si="982"/>
        <v>ORD26002645</v>
      </c>
      <c r="AL5201">
        <f>IF(E5201&lt;&gt;"CAPTURE","",COUNTIF(Orders!$H:$H,AK5201))</f>
        <v>1</v>
      </c>
      <c r="AP5201" t="str">
        <f t="shared" si="983"/>
        <v>Matched to Order</v>
      </c>
      <c r="AQ5201">
        <f>IF(COUNTIF($A$2:A5201,A5201)=1,1,0)</f>
        <v>1</v>
      </c>
    </row>
    <row r="5202" spans="1:43" x14ac:dyDescent="0.3">
      <c r="A5202" t="s">
        <v>17826</v>
      </c>
      <c r="C5202" t="s">
        <v>5283</v>
      </c>
      <c r="D5202" s="1">
        <v>46293</v>
      </c>
      <c r="E5202" t="s">
        <v>11819</v>
      </c>
      <c r="F5202" t="s">
        <v>9</v>
      </c>
      <c r="G5202">
        <v>10397</v>
      </c>
      <c r="H5202">
        <v>31.19</v>
      </c>
      <c r="I5202">
        <v>5.61</v>
      </c>
      <c r="J5202">
        <v>10360.200000000001</v>
      </c>
      <c r="K5202" s="1">
        <v>46295</v>
      </c>
      <c r="L5202" t="s">
        <v>17732</v>
      </c>
      <c r="M5202">
        <f t="shared" si="972"/>
        <v>1</v>
      </c>
      <c r="N5202">
        <f>COUNTIF(Orders!$A:$A,C5202)</f>
        <v>1</v>
      </c>
      <c r="P5202">
        <f>COUNTIF(Orders!$H:$H,UPPER(SUBSTITUTE(TRIM(C5202),"-","")))</f>
        <v>1</v>
      </c>
      <c r="R5202" t="str">
        <f t="shared" si="973"/>
        <v>Matched Order Reference</v>
      </c>
      <c r="S5202">
        <f t="shared" si="974"/>
        <v>1</v>
      </c>
      <c r="V5202" cm="1">
        <f t="array" ref="V5202">IF(E5202&lt;&gt;"CAPTURE",0,SUMPRODUCT((MDR_Rates!$A$2:$A$10=F5202)*(G5202&gt;MDR_Rates!$B$2:$B$10)*((MDR_Rates!$C$2:$C$10="")+(G5202&lt;=MDR_Rates!$C$2:$C$10))*MDR_Rates!$D$2:$D$10))</f>
        <v>0.3</v>
      </c>
      <c r="W5202">
        <f t="shared" si="975"/>
        <v>31.19</v>
      </c>
      <c r="X5202">
        <f t="shared" si="976"/>
        <v>5.61</v>
      </c>
      <c r="Y5202">
        <f t="shared" si="977"/>
        <v>0</v>
      </c>
      <c r="Z5202">
        <f t="shared" si="978"/>
        <v>0</v>
      </c>
      <c r="AG5202" t="str">
        <f t="shared" si="979"/>
        <v/>
      </c>
      <c r="AI5202" t="str">
        <f t="shared" si="980"/>
        <v/>
      </c>
      <c r="AJ5202" t="str">
        <f t="shared" si="981"/>
        <v/>
      </c>
      <c r="AK5202" t="str">
        <f t="shared" si="982"/>
        <v>ORD26002652</v>
      </c>
      <c r="AL5202">
        <f>IF(E5202&lt;&gt;"CAPTURE","",COUNTIF(Orders!$H:$H,AK5202))</f>
        <v>1</v>
      </c>
      <c r="AP5202" t="str">
        <f t="shared" si="983"/>
        <v>Matched to Order</v>
      </c>
      <c r="AQ5202">
        <f>IF(COUNTIF($A$2:A5202,A5202)=1,1,0)</f>
        <v>1</v>
      </c>
    </row>
    <row r="5203" spans="1:43" x14ac:dyDescent="0.3">
      <c r="A5203" t="s">
        <v>17827</v>
      </c>
      <c r="C5203" t="s">
        <v>5365</v>
      </c>
      <c r="D5203" s="1">
        <v>46293</v>
      </c>
      <c r="E5203" t="s">
        <v>11819</v>
      </c>
      <c r="F5203" t="s">
        <v>17</v>
      </c>
      <c r="G5203">
        <v>3798</v>
      </c>
      <c r="H5203">
        <v>60.77</v>
      </c>
      <c r="I5203">
        <v>10.94</v>
      </c>
      <c r="J5203">
        <v>3726.29</v>
      </c>
      <c r="K5203" s="1">
        <v>46295</v>
      </c>
      <c r="L5203" t="s">
        <v>17732</v>
      </c>
      <c r="M5203">
        <f t="shared" si="972"/>
        <v>1</v>
      </c>
      <c r="N5203">
        <f>COUNTIF(Orders!$A:$A,C5203)</f>
        <v>1</v>
      </c>
      <c r="P5203">
        <f>COUNTIF(Orders!$H:$H,UPPER(SUBSTITUTE(TRIM(C5203),"-","")))</f>
        <v>1</v>
      </c>
      <c r="R5203" t="str">
        <f t="shared" si="973"/>
        <v>Matched Order Reference</v>
      </c>
      <c r="S5203">
        <f t="shared" si="974"/>
        <v>1</v>
      </c>
      <c r="V5203" cm="1">
        <f t="array" ref="V5203">IF(E5203&lt;&gt;"CAPTURE",0,SUMPRODUCT((MDR_Rates!$A$2:$A$10=F5203)*(G5203&gt;MDR_Rates!$B$2:$B$10)*((MDR_Rates!$C$2:$C$10="")+(G5203&lt;=MDR_Rates!$C$2:$C$10))*MDR_Rates!$D$2:$D$10))</f>
        <v>1.6</v>
      </c>
      <c r="W5203">
        <f t="shared" si="975"/>
        <v>60.77</v>
      </c>
      <c r="X5203">
        <f t="shared" si="976"/>
        <v>10.94</v>
      </c>
      <c r="Y5203">
        <f t="shared" si="977"/>
        <v>0</v>
      </c>
      <c r="Z5203">
        <f t="shared" si="978"/>
        <v>0</v>
      </c>
      <c r="AG5203" t="str">
        <f t="shared" si="979"/>
        <v/>
      </c>
      <c r="AI5203" t="str">
        <f t="shared" si="980"/>
        <v/>
      </c>
      <c r="AJ5203" t="str">
        <f t="shared" si="981"/>
        <v/>
      </c>
      <c r="AK5203" t="str">
        <f t="shared" si="982"/>
        <v>ORD26002693</v>
      </c>
      <c r="AL5203">
        <f>IF(E5203&lt;&gt;"CAPTURE","",COUNTIF(Orders!$H:$H,AK5203))</f>
        <v>1</v>
      </c>
      <c r="AP5203" t="str">
        <f t="shared" si="983"/>
        <v>Matched to Order</v>
      </c>
      <c r="AQ5203">
        <f>IF(COUNTIF($A$2:A5203,A5203)=1,1,0)</f>
        <v>1</v>
      </c>
    </row>
    <row r="5204" spans="1:43" x14ac:dyDescent="0.3">
      <c r="A5204" t="s">
        <v>17828</v>
      </c>
      <c r="C5204" t="s">
        <v>5395</v>
      </c>
      <c r="D5204" s="1">
        <v>46293</v>
      </c>
      <c r="E5204" t="s">
        <v>11819</v>
      </c>
      <c r="F5204" t="s">
        <v>9</v>
      </c>
      <c r="G5204">
        <v>599</v>
      </c>
      <c r="H5204">
        <v>0</v>
      </c>
      <c r="I5204">
        <v>0</v>
      </c>
      <c r="J5204">
        <v>599</v>
      </c>
      <c r="K5204" s="1">
        <v>46295</v>
      </c>
      <c r="L5204" t="s">
        <v>17732</v>
      </c>
      <c r="M5204">
        <f t="shared" si="972"/>
        <v>1</v>
      </c>
      <c r="N5204">
        <f>COUNTIF(Orders!$A:$A,C5204)</f>
        <v>1</v>
      </c>
      <c r="P5204">
        <f>COUNTIF(Orders!$H:$H,UPPER(SUBSTITUTE(TRIM(C5204),"-","")))</f>
        <v>1</v>
      </c>
      <c r="R5204" t="str">
        <f t="shared" si="973"/>
        <v>Matched Order Reference</v>
      </c>
      <c r="S5204">
        <f t="shared" si="974"/>
        <v>1</v>
      </c>
      <c r="V5204" cm="1">
        <f t="array" ref="V5204">IF(E5204&lt;&gt;"CAPTURE",0,SUMPRODUCT((MDR_Rates!$A$2:$A$10=F5204)*(G5204&gt;MDR_Rates!$B$2:$B$10)*((MDR_Rates!$C$2:$C$10="")+(G5204&lt;=MDR_Rates!$C$2:$C$10))*MDR_Rates!$D$2:$D$10))</f>
        <v>0</v>
      </c>
      <c r="W5204">
        <f t="shared" si="975"/>
        <v>0</v>
      </c>
      <c r="X5204">
        <f t="shared" si="976"/>
        <v>0</v>
      </c>
      <c r="Y5204">
        <f t="shared" si="977"/>
        <v>0</v>
      </c>
      <c r="Z5204">
        <f t="shared" si="978"/>
        <v>0</v>
      </c>
      <c r="AG5204" t="str">
        <f t="shared" si="979"/>
        <v/>
      </c>
      <c r="AI5204" t="str">
        <f t="shared" si="980"/>
        <v/>
      </c>
      <c r="AJ5204" t="str">
        <f t="shared" si="981"/>
        <v/>
      </c>
      <c r="AK5204" t="str">
        <f t="shared" si="982"/>
        <v>ORD26002708</v>
      </c>
      <c r="AL5204">
        <f>IF(E5204&lt;&gt;"CAPTURE","",COUNTIF(Orders!$H:$H,AK5204))</f>
        <v>1</v>
      </c>
      <c r="AP5204" t="str">
        <f t="shared" si="983"/>
        <v>Matched to Order</v>
      </c>
      <c r="AQ5204">
        <f>IF(COUNTIF($A$2:A5204,A5204)=1,1,0)</f>
        <v>1</v>
      </c>
    </row>
    <row r="5205" spans="1:43" x14ac:dyDescent="0.3">
      <c r="A5205" t="s">
        <v>17829</v>
      </c>
      <c r="C5205" t="s">
        <v>5417</v>
      </c>
      <c r="D5205" s="1">
        <v>46293</v>
      </c>
      <c r="E5205" t="s">
        <v>11819</v>
      </c>
      <c r="F5205" t="s">
        <v>9</v>
      </c>
      <c r="G5205">
        <v>3598</v>
      </c>
      <c r="H5205">
        <v>10.79</v>
      </c>
      <c r="I5205">
        <v>1.94</v>
      </c>
      <c r="J5205">
        <v>3585.27</v>
      </c>
      <c r="K5205" s="1">
        <v>46295</v>
      </c>
      <c r="L5205" t="s">
        <v>17732</v>
      </c>
      <c r="M5205">
        <f t="shared" si="972"/>
        <v>1</v>
      </c>
      <c r="N5205">
        <f>COUNTIF(Orders!$A:$A,C5205)</f>
        <v>1</v>
      </c>
      <c r="P5205">
        <f>COUNTIF(Orders!$H:$H,UPPER(SUBSTITUTE(TRIM(C5205),"-","")))</f>
        <v>1</v>
      </c>
      <c r="R5205" t="str">
        <f t="shared" si="973"/>
        <v>Matched Order Reference</v>
      </c>
      <c r="S5205">
        <f t="shared" si="974"/>
        <v>1</v>
      </c>
      <c r="V5205" cm="1">
        <f t="array" ref="V5205">IF(E5205&lt;&gt;"CAPTURE",0,SUMPRODUCT((MDR_Rates!$A$2:$A$10=F5205)*(G5205&gt;MDR_Rates!$B$2:$B$10)*((MDR_Rates!$C$2:$C$10="")+(G5205&lt;=MDR_Rates!$C$2:$C$10))*MDR_Rates!$D$2:$D$10))</f>
        <v>0.3</v>
      </c>
      <c r="W5205">
        <f t="shared" si="975"/>
        <v>10.79</v>
      </c>
      <c r="X5205">
        <f t="shared" si="976"/>
        <v>1.94</v>
      </c>
      <c r="Y5205">
        <f t="shared" si="977"/>
        <v>0</v>
      </c>
      <c r="Z5205">
        <f t="shared" si="978"/>
        <v>0</v>
      </c>
      <c r="AG5205" t="str">
        <f t="shared" si="979"/>
        <v/>
      </c>
      <c r="AI5205" t="str">
        <f t="shared" si="980"/>
        <v/>
      </c>
      <c r="AJ5205" t="str">
        <f t="shared" si="981"/>
        <v/>
      </c>
      <c r="AK5205" t="str">
        <f t="shared" si="982"/>
        <v>ORD26002719</v>
      </c>
      <c r="AL5205">
        <f>IF(E5205&lt;&gt;"CAPTURE","",COUNTIF(Orders!$H:$H,AK5205))</f>
        <v>1</v>
      </c>
      <c r="AP5205" t="str">
        <f t="shared" si="983"/>
        <v>Matched to Order</v>
      </c>
      <c r="AQ5205">
        <f>IF(COUNTIF($A$2:A5205,A5205)=1,1,0)</f>
        <v>1</v>
      </c>
    </row>
    <row r="5206" spans="1:43" x14ac:dyDescent="0.3">
      <c r="A5206" t="s">
        <v>17830</v>
      </c>
      <c r="C5206" t="s">
        <v>5506</v>
      </c>
      <c r="D5206" s="1">
        <v>46293</v>
      </c>
      <c r="E5206" t="s">
        <v>11819</v>
      </c>
      <c r="F5206" t="s">
        <v>9</v>
      </c>
      <c r="G5206">
        <v>1348</v>
      </c>
      <c r="H5206">
        <v>0</v>
      </c>
      <c r="I5206">
        <v>0</v>
      </c>
      <c r="J5206">
        <v>1348</v>
      </c>
      <c r="K5206" s="1">
        <v>46295</v>
      </c>
      <c r="L5206" t="s">
        <v>17732</v>
      </c>
      <c r="M5206">
        <f t="shared" si="972"/>
        <v>1</v>
      </c>
      <c r="N5206">
        <f>COUNTIF(Orders!$A:$A,C5206)</f>
        <v>1</v>
      </c>
      <c r="P5206">
        <f>COUNTIF(Orders!$H:$H,UPPER(SUBSTITUTE(TRIM(C5206),"-","")))</f>
        <v>1</v>
      </c>
      <c r="R5206" t="str">
        <f t="shared" si="973"/>
        <v>Matched Order Reference</v>
      </c>
      <c r="S5206">
        <f t="shared" si="974"/>
        <v>1</v>
      </c>
      <c r="V5206" cm="1">
        <f t="array" ref="V5206">IF(E5206&lt;&gt;"CAPTURE",0,SUMPRODUCT((MDR_Rates!$A$2:$A$10=F5206)*(G5206&gt;MDR_Rates!$B$2:$B$10)*((MDR_Rates!$C$2:$C$10="")+(G5206&lt;=MDR_Rates!$C$2:$C$10))*MDR_Rates!$D$2:$D$10))</f>
        <v>0</v>
      </c>
      <c r="W5206">
        <f t="shared" si="975"/>
        <v>0</v>
      </c>
      <c r="X5206">
        <f t="shared" si="976"/>
        <v>0</v>
      </c>
      <c r="Y5206">
        <f t="shared" si="977"/>
        <v>0</v>
      </c>
      <c r="Z5206">
        <f t="shared" si="978"/>
        <v>0</v>
      </c>
      <c r="AG5206" t="str">
        <f t="shared" si="979"/>
        <v/>
      </c>
      <c r="AI5206" t="str">
        <f t="shared" si="980"/>
        <v/>
      </c>
      <c r="AJ5206" t="str">
        <f t="shared" si="981"/>
        <v/>
      </c>
      <c r="AK5206" t="str">
        <f t="shared" si="982"/>
        <v>ORD26002764</v>
      </c>
      <c r="AL5206">
        <f>IF(E5206&lt;&gt;"CAPTURE","",COUNTIF(Orders!$H:$H,AK5206))</f>
        <v>1</v>
      </c>
      <c r="AP5206" t="str">
        <f t="shared" si="983"/>
        <v>Matched to Order</v>
      </c>
      <c r="AQ5206">
        <f>IF(COUNTIF($A$2:A5206,A5206)=1,1,0)</f>
        <v>1</v>
      </c>
    </row>
    <row r="5207" spans="1:43" x14ac:dyDescent="0.3">
      <c r="A5207" t="s">
        <v>17831</v>
      </c>
      <c r="C5207" t="s">
        <v>5611</v>
      </c>
      <c r="D5207" s="1">
        <v>46293</v>
      </c>
      <c r="E5207" t="s">
        <v>11819</v>
      </c>
      <c r="F5207" t="s">
        <v>9</v>
      </c>
      <c r="G5207">
        <v>3798</v>
      </c>
      <c r="H5207">
        <v>11.39</v>
      </c>
      <c r="I5207">
        <v>2.0499999999999998</v>
      </c>
      <c r="J5207">
        <v>3784.56</v>
      </c>
      <c r="K5207" s="1">
        <v>46295</v>
      </c>
      <c r="L5207" t="s">
        <v>17732</v>
      </c>
      <c r="M5207">
        <f t="shared" si="972"/>
        <v>1</v>
      </c>
      <c r="N5207">
        <f>COUNTIF(Orders!$A:$A,C5207)</f>
        <v>1</v>
      </c>
      <c r="P5207">
        <f>COUNTIF(Orders!$H:$H,UPPER(SUBSTITUTE(TRIM(C5207),"-","")))</f>
        <v>1</v>
      </c>
      <c r="R5207" t="str">
        <f t="shared" si="973"/>
        <v>Matched Order Reference</v>
      </c>
      <c r="S5207">
        <f t="shared" si="974"/>
        <v>1</v>
      </c>
      <c r="V5207" cm="1">
        <f t="array" ref="V5207">IF(E5207&lt;&gt;"CAPTURE",0,SUMPRODUCT((MDR_Rates!$A$2:$A$10=F5207)*(G5207&gt;MDR_Rates!$B$2:$B$10)*((MDR_Rates!$C$2:$C$10="")+(G5207&lt;=MDR_Rates!$C$2:$C$10))*MDR_Rates!$D$2:$D$10))</f>
        <v>0.3</v>
      </c>
      <c r="W5207">
        <f t="shared" si="975"/>
        <v>11.39</v>
      </c>
      <c r="X5207">
        <f t="shared" si="976"/>
        <v>2.0499999999999998</v>
      </c>
      <c r="Y5207">
        <f t="shared" si="977"/>
        <v>0</v>
      </c>
      <c r="Z5207">
        <f t="shared" si="978"/>
        <v>0</v>
      </c>
      <c r="AG5207" t="str">
        <f t="shared" si="979"/>
        <v/>
      </c>
      <c r="AI5207" t="str">
        <f t="shared" si="980"/>
        <v/>
      </c>
      <c r="AJ5207" t="str">
        <f t="shared" si="981"/>
        <v/>
      </c>
      <c r="AK5207" t="str">
        <f t="shared" si="982"/>
        <v>ORD26002817</v>
      </c>
      <c r="AL5207">
        <f>IF(E5207&lt;&gt;"CAPTURE","",COUNTIF(Orders!$H:$H,AK5207))</f>
        <v>1</v>
      </c>
      <c r="AP5207" t="str">
        <f t="shared" si="983"/>
        <v>Matched to Order</v>
      </c>
      <c r="AQ5207">
        <f>IF(COUNTIF($A$2:A5207,A5207)=1,1,0)</f>
        <v>1</v>
      </c>
    </row>
    <row r="5208" spans="1:43" x14ac:dyDescent="0.3">
      <c r="A5208" t="s">
        <v>17832</v>
      </c>
      <c r="C5208" t="s">
        <v>5696</v>
      </c>
      <c r="D5208" s="1">
        <v>46293</v>
      </c>
      <c r="E5208" t="s">
        <v>11819</v>
      </c>
      <c r="F5208" t="s">
        <v>9</v>
      </c>
      <c r="G5208">
        <v>2499</v>
      </c>
      <c r="H5208">
        <v>7.5</v>
      </c>
      <c r="I5208">
        <v>1.35</v>
      </c>
      <c r="J5208">
        <v>2490.15</v>
      </c>
      <c r="K5208" s="1">
        <v>46295</v>
      </c>
      <c r="L5208" t="s">
        <v>17732</v>
      </c>
      <c r="M5208">
        <f t="shared" si="972"/>
        <v>1</v>
      </c>
      <c r="N5208">
        <f>COUNTIF(Orders!$A:$A,C5208)</f>
        <v>1</v>
      </c>
      <c r="P5208">
        <f>COUNTIF(Orders!$H:$H,UPPER(SUBSTITUTE(TRIM(C5208),"-","")))</f>
        <v>1</v>
      </c>
      <c r="R5208" t="str">
        <f t="shared" si="973"/>
        <v>Matched Order Reference</v>
      </c>
      <c r="S5208">
        <f t="shared" si="974"/>
        <v>1</v>
      </c>
      <c r="V5208" cm="1">
        <f t="array" ref="V5208">IF(E5208&lt;&gt;"CAPTURE",0,SUMPRODUCT((MDR_Rates!$A$2:$A$10=F5208)*(G5208&gt;MDR_Rates!$B$2:$B$10)*((MDR_Rates!$C$2:$C$10="")+(G5208&lt;=MDR_Rates!$C$2:$C$10))*MDR_Rates!$D$2:$D$10))</f>
        <v>0.3</v>
      </c>
      <c r="W5208">
        <f t="shared" si="975"/>
        <v>7.5</v>
      </c>
      <c r="X5208">
        <f t="shared" si="976"/>
        <v>1.35</v>
      </c>
      <c r="Y5208">
        <f t="shared" si="977"/>
        <v>0</v>
      </c>
      <c r="Z5208">
        <f t="shared" si="978"/>
        <v>0</v>
      </c>
      <c r="AG5208" t="str">
        <f t="shared" si="979"/>
        <v/>
      </c>
      <c r="AI5208" t="str">
        <f t="shared" si="980"/>
        <v/>
      </c>
      <c r="AJ5208" t="str">
        <f t="shared" si="981"/>
        <v/>
      </c>
      <c r="AK5208" t="str">
        <f t="shared" si="982"/>
        <v>ORD26002861</v>
      </c>
      <c r="AL5208">
        <f>IF(E5208&lt;&gt;"CAPTURE","",COUNTIF(Orders!$H:$H,AK5208))</f>
        <v>1</v>
      </c>
      <c r="AP5208" t="str">
        <f t="shared" si="983"/>
        <v>Matched to Order</v>
      </c>
      <c r="AQ5208">
        <f>IF(COUNTIF($A$2:A5208,A5208)=1,1,0)</f>
        <v>1</v>
      </c>
    </row>
    <row r="5209" spans="1:43" x14ac:dyDescent="0.3">
      <c r="A5209" t="s">
        <v>17833</v>
      </c>
      <c r="C5209" t="s">
        <v>5780</v>
      </c>
      <c r="D5209" s="1">
        <v>46293</v>
      </c>
      <c r="E5209" t="s">
        <v>11819</v>
      </c>
      <c r="F5209" t="s">
        <v>33</v>
      </c>
      <c r="G5209">
        <v>799</v>
      </c>
      <c r="H5209">
        <v>11.99</v>
      </c>
      <c r="I5209">
        <v>2.16</v>
      </c>
      <c r="J5209">
        <v>784.85</v>
      </c>
      <c r="K5209" s="1">
        <v>46295</v>
      </c>
      <c r="L5209" t="s">
        <v>17732</v>
      </c>
      <c r="M5209">
        <f t="shared" si="972"/>
        <v>1</v>
      </c>
      <c r="N5209">
        <f>COUNTIF(Orders!$A:$A,C5209)</f>
        <v>1</v>
      </c>
      <c r="P5209">
        <f>COUNTIF(Orders!$H:$H,UPPER(SUBSTITUTE(TRIM(C5209),"-","")))</f>
        <v>1</v>
      </c>
      <c r="R5209" t="str">
        <f t="shared" si="973"/>
        <v>Matched Order Reference</v>
      </c>
      <c r="S5209">
        <f t="shared" si="974"/>
        <v>1</v>
      </c>
      <c r="V5209" cm="1">
        <f t="array" ref="V5209">IF(E5209&lt;&gt;"CAPTURE",0,SUMPRODUCT((MDR_Rates!$A$2:$A$10=F5209)*(G5209&gt;MDR_Rates!$B$2:$B$10)*((MDR_Rates!$C$2:$C$10="")+(G5209&lt;=MDR_Rates!$C$2:$C$10))*MDR_Rates!$D$2:$D$10))</f>
        <v>1.5</v>
      </c>
      <c r="W5209">
        <f t="shared" si="975"/>
        <v>11.99</v>
      </c>
      <c r="X5209">
        <f t="shared" si="976"/>
        <v>2.16</v>
      </c>
      <c r="Y5209">
        <f t="shared" si="977"/>
        <v>0</v>
      </c>
      <c r="Z5209">
        <f t="shared" si="978"/>
        <v>0</v>
      </c>
      <c r="AG5209" t="str">
        <f t="shared" si="979"/>
        <v/>
      </c>
      <c r="AI5209" t="str">
        <f t="shared" si="980"/>
        <v/>
      </c>
      <c r="AJ5209" t="str">
        <f t="shared" si="981"/>
        <v/>
      </c>
      <c r="AK5209" t="str">
        <f t="shared" si="982"/>
        <v>ORD26002904</v>
      </c>
      <c r="AL5209">
        <f>IF(E5209&lt;&gt;"CAPTURE","",COUNTIF(Orders!$H:$H,AK5209))</f>
        <v>1</v>
      </c>
      <c r="AP5209" t="str">
        <f t="shared" si="983"/>
        <v>Matched to Order</v>
      </c>
      <c r="AQ5209">
        <f>IF(COUNTIF($A$2:A5209,A5209)=1,1,0)</f>
        <v>1</v>
      </c>
    </row>
    <row r="5210" spans="1:43" x14ac:dyDescent="0.3">
      <c r="A5210" t="s">
        <v>17834</v>
      </c>
      <c r="C5210" t="s">
        <v>5794</v>
      </c>
      <c r="D5210" s="1">
        <v>46293</v>
      </c>
      <c r="E5210" t="s">
        <v>11819</v>
      </c>
      <c r="F5210" t="s">
        <v>17</v>
      </c>
      <c r="G5210">
        <v>4798</v>
      </c>
      <c r="H5210">
        <v>76.77</v>
      </c>
      <c r="I5210">
        <v>13.82</v>
      </c>
      <c r="J5210">
        <v>4707.41</v>
      </c>
      <c r="K5210" s="1">
        <v>46295</v>
      </c>
      <c r="L5210" t="s">
        <v>17732</v>
      </c>
      <c r="M5210">
        <f t="shared" si="972"/>
        <v>1</v>
      </c>
      <c r="N5210">
        <f>COUNTIF(Orders!$A:$A,C5210)</f>
        <v>1</v>
      </c>
      <c r="P5210">
        <f>COUNTIF(Orders!$H:$H,UPPER(SUBSTITUTE(TRIM(C5210),"-","")))</f>
        <v>1</v>
      </c>
      <c r="R5210" t="str">
        <f t="shared" si="973"/>
        <v>Matched Order Reference</v>
      </c>
      <c r="S5210">
        <f t="shared" si="974"/>
        <v>1</v>
      </c>
      <c r="V5210" cm="1">
        <f t="array" ref="V5210">IF(E5210&lt;&gt;"CAPTURE",0,SUMPRODUCT((MDR_Rates!$A$2:$A$10=F5210)*(G5210&gt;MDR_Rates!$B$2:$B$10)*((MDR_Rates!$C$2:$C$10="")+(G5210&lt;=MDR_Rates!$C$2:$C$10))*MDR_Rates!$D$2:$D$10))</f>
        <v>1.6</v>
      </c>
      <c r="W5210">
        <f t="shared" si="975"/>
        <v>76.77</v>
      </c>
      <c r="X5210">
        <f t="shared" si="976"/>
        <v>13.82</v>
      </c>
      <c r="Y5210">
        <f t="shared" si="977"/>
        <v>0</v>
      </c>
      <c r="Z5210">
        <f t="shared" si="978"/>
        <v>0</v>
      </c>
      <c r="AG5210" t="str">
        <f t="shared" si="979"/>
        <v/>
      </c>
      <c r="AI5210" t="str">
        <f t="shared" si="980"/>
        <v/>
      </c>
      <c r="AJ5210" t="str">
        <f t="shared" si="981"/>
        <v/>
      </c>
      <c r="AK5210" t="str">
        <f t="shared" si="982"/>
        <v>ORD26002911</v>
      </c>
      <c r="AL5210">
        <f>IF(E5210&lt;&gt;"CAPTURE","",COUNTIF(Orders!$H:$H,AK5210))</f>
        <v>1</v>
      </c>
      <c r="AP5210" t="str">
        <f t="shared" si="983"/>
        <v>Matched to Order</v>
      </c>
      <c r="AQ5210">
        <f>IF(COUNTIF($A$2:A5210,A5210)=1,1,0)</f>
        <v>1</v>
      </c>
    </row>
    <row r="5211" spans="1:43" x14ac:dyDescent="0.3">
      <c r="A5211" t="s">
        <v>17835</v>
      </c>
      <c r="C5211" t="s">
        <v>5914</v>
      </c>
      <c r="D5211" s="1">
        <v>46293</v>
      </c>
      <c r="E5211" t="s">
        <v>11819</v>
      </c>
      <c r="F5211" t="s">
        <v>9</v>
      </c>
      <c r="G5211">
        <v>1299</v>
      </c>
      <c r="H5211">
        <v>0</v>
      </c>
      <c r="I5211">
        <v>0</v>
      </c>
      <c r="J5211">
        <v>1299</v>
      </c>
      <c r="K5211" s="1">
        <v>46295</v>
      </c>
      <c r="L5211" t="s">
        <v>17732</v>
      </c>
      <c r="M5211">
        <f t="shared" si="972"/>
        <v>1</v>
      </c>
      <c r="N5211">
        <f>COUNTIF(Orders!$A:$A,C5211)</f>
        <v>1</v>
      </c>
      <c r="P5211">
        <f>COUNTIF(Orders!$H:$H,UPPER(SUBSTITUTE(TRIM(C5211),"-","")))</f>
        <v>1</v>
      </c>
      <c r="R5211" t="str">
        <f t="shared" si="973"/>
        <v>Matched Order Reference</v>
      </c>
      <c r="S5211">
        <f t="shared" si="974"/>
        <v>1</v>
      </c>
      <c r="V5211" cm="1">
        <f t="array" ref="V5211">IF(E5211&lt;&gt;"CAPTURE",0,SUMPRODUCT((MDR_Rates!$A$2:$A$10=F5211)*(G5211&gt;MDR_Rates!$B$2:$B$10)*((MDR_Rates!$C$2:$C$10="")+(G5211&lt;=MDR_Rates!$C$2:$C$10))*MDR_Rates!$D$2:$D$10))</f>
        <v>0</v>
      </c>
      <c r="W5211">
        <f t="shared" si="975"/>
        <v>0</v>
      </c>
      <c r="X5211">
        <f t="shared" si="976"/>
        <v>0</v>
      </c>
      <c r="Y5211">
        <f t="shared" si="977"/>
        <v>0</v>
      </c>
      <c r="Z5211">
        <f t="shared" si="978"/>
        <v>0</v>
      </c>
      <c r="AG5211" t="str">
        <f t="shared" si="979"/>
        <v/>
      </c>
      <c r="AI5211" t="str">
        <f t="shared" si="980"/>
        <v/>
      </c>
      <c r="AJ5211" t="str">
        <f t="shared" si="981"/>
        <v/>
      </c>
      <c r="AK5211" t="str">
        <f t="shared" si="982"/>
        <v>ORD26002972</v>
      </c>
      <c r="AL5211">
        <f>IF(E5211&lt;&gt;"CAPTURE","",COUNTIF(Orders!$H:$H,AK5211))</f>
        <v>1</v>
      </c>
      <c r="AP5211" t="str">
        <f t="shared" si="983"/>
        <v>Matched to Order</v>
      </c>
      <c r="AQ5211">
        <f>IF(COUNTIF($A$2:A5211,A5211)=1,1,0)</f>
        <v>1</v>
      </c>
    </row>
    <row r="5212" spans="1:43" x14ac:dyDescent="0.3">
      <c r="A5212" t="s">
        <v>17836</v>
      </c>
      <c r="C5212" t="s">
        <v>5984</v>
      </c>
      <c r="D5212" s="1">
        <v>46293</v>
      </c>
      <c r="E5212" t="s">
        <v>11819</v>
      </c>
      <c r="F5212" t="s">
        <v>17</v>
      </c>
      <c r="G5212">
        <v>349</v>
      </c>
      <c r="H5212">
        <v>6.28</v>
      </c>
      <c r="I5212">
        <v>1.1299999999999999</v>
      </c>
      <c r="J5212">
        <v>341.59</v>
      </c>
      <c r="K5212" s="1">
        <v>46295</v>
      </c>
      <c r="L5212" t="s">
        <v>17732</v>
      </c>
      <c r="M5212">
        <f t="shared" si="972"/>
        <v>1</v>
      </c>
      <c r="N5212">
        <f>COUNTIF(Orders!$A:$A,C5212)</f>
        <v>1</v>
      </c>
      <c r="P5212">
        <f>COUNTIF(Orders!$H:$H,UPPER(SUBSTITUTE(TRIM(C5212),"-","")))</f>
        <v>1</v>
      </c>
      <c r="R5212" t="str">
        <f t="shared" si="973"/>
        <v>Matched Order Reference</v>
      </c>
      <c r="S5212">
        <f t="shared" si="974"/>
        <v>1</v>
      </c>
      <c r="V5212" cm="1">
        <f t="array" ref="V5212">IF(E5212&lt;&gt;"CAPTURE",0,SUMPRODUCT((MDR_Rates!$A$2:$A$10=F5212)*(G5212&gt;MDR_Rates!$B$2:$B$10)*((MDR_Rates!$C$2:$C$10="")+(G5212&lt;=MDR_Rates!$C$2:$C$10))*MDR_Rates!$D$2:$D$10))</f>
        <v>1.8</v>
      </c>
      <c r="W5212">
        <f t="shared" si="975"/>
        <v>6.28</v>
      </c>
      <c r="X5212">
        <f t="shared" si="976"/>
        <v>1.1299999999999999</v>
      </c>
      <c r="Y5212">
        <f t="shared" si="977"/>
        <v>0</v>
      </c>
      <c r="Z5212">
        <f t="shared" si="978"/>
        <v>0</v>
      </c>
      <c r="AG5212" t="str">
        <f t="shared" si="979"/>
        <v/>
      </c>
      <c r="AI5212" t="str">
        <f t="shared" si="980"/>
        <v/>
      </c>
      <c r="AJ5212" t="str">
        <f t="shared" si="981"/>
        <v/>
      </c>
      <c r="AK5212" t="str">
        <f t="shared" si="982"/>
        <v>ORD26003008</v>
      </c>
      <c r="AL5212">
        <f>IF(E5212&lt;&gt;"CAPTURE","",COUNTIF(Orders!$H:$H,AK5212))</f>
        <v>1</v>
      </c>
      <c r="AP5212" t="str">
        <f t="shared" si="983"/>
        <v>Matched to Order</v>
      </c>
      <c r="AQ5212">
        <f>IF(COUNTIF($A$2:A5212,A5212)=1,1,0)</f>
        <v>1</v>
      </c>
    </row>
    <row r="5213" spans="1:43" x14ac:dyDescent="0.3">
      <c r="A5213" t="s">
        <v>17837</v>
      </c>
      <c r="C5213" t="s">
        <v>6066</v>
      </c>
      <c r="D5213" s="1">
        <v>46293</v>
      </c>
      <c r="E5213" t="s">
        <v>11819</v>
      </c>
      <c r="F5213" t="s">
        <v>44</v>
      </c>
      <c r="G5213">
        <v>1299</v>
      </c>
      <c r="H5213">
        <v>24.68</v>
      </c>
      <c r="I5213">
        <v>4.4400000000000004</v>
      </c>
      <c r="J5213">
        <v>1269.8800000000001</v>
      </c>
      <c r="K5213" s="1">
        <v>46295</v>
      </c>
      <c r="L5213" t="s">
        <v>17732</v>
      </c>
      <c r="M5213">
        <f t="shared" si="972"/>
        <v>1</v>
      </c>
      <c r="N5213">
        <f>COUNTIF(Orders!$A:$A,C5213)</f>
        <v>1</v>
      </c>
      <c r="P5213">
        <f>COUNTIF(Orders!$H:$H,UPPER(SUBSTITUTE(TRIM(C5213),"-","")))</f>
        <v>1</v>
      </c>
      <c r="R5213" t="str">
        <f t="shared" si="973"/>
        <v>Matched Order Reference</v>
      </c>
      <c r="S5213">
        <f t="shared" si="974"/>
        <v>1</v>
      </c>
      <c r="V5213" cm="1">
        <f t="array" ref="V5213">IF(E5213&lt;&gt;"CAPTURE",0,SUMPRODUCT((MDR_Rates!$A$2:$A$10=F5213)*(G5213&gt;MDR_Rates!$B$2:$B$10)*((MDR_Rates!$C$2:$C$10="")+(G5213&lt;=MDR_Rates!$C$2:$C$10))*MDR_Rates!$D$2:$D$10))</f>
        <v>1.9</v>
      </c>
      <c r="W5213">
        <f t="shared" si="975"/>
        <v>24.68</v>
      </c>
      <c r="X5213">
        <f t="shared" si="976"/>
        <v>4.4400000000000004</v>
      </c>
      <c r="Y5213">
        <f t="shared" si="977"/>
        <v>0</v>
      </c>
      <c r="Z5213">
        <f t="shared" si="978"/>
        <v>0</v>
      </c>
      <c r="AG5213" t="str">
        <f t="shared" si="979"/>
        <v/>
      </c>
      <c r="AI5213" t="str">
        <f t="shared" si="980"/>
        <v/>
      </c>
      <c r="AJ5213" t="str">
        <f t="shared" si="981"/>
        <v/>
      </c>
      <c r="AK5213" t="str">
        <f t="shared" si="982"/>
        <v>ORD26003050</v>
      </c>
      <c r="AL5213">
        <f>IF(E5213&lt;&gt;"CAPTURE","",COUNTIF(Orders!$H:$H,AK5213))</f>
        <v>1</v>
      </c>
      <c r="AP5213" t="str">
        <f t="shared" si="983"/>
        <v>Matched to Order</v>
      </c>
      <c r="AQ5213">
        <f>IF(COUNTIF($A$2:A5213,A5213)=1,1,0)</f>
        <v>1</v>
      </c>
    </row>
    <row r="5214" spans="1:43" x14ac:dyDescent="0.3">
      <c r="A5214" t="s">
        <v>17838</v>
      </c>
      <c r="C5214" t="s">
        <v>6144</v>
      </c>
      <c r="D5214" s="1">
        <v>46293</v>
      </c>
      <c r="E5214" t="s">
        <v>11819</v>
      </c>
      <c r="F5214" t="s">
        <v>9</v>
      </c>
      <c r="G5214">
        <v>4197</v>
      </c>
      <c r="H5214">
        <v>12.59</v>
      </c>
      <c r="I5214">
        <v>2.27</v>
      </c>
      <c r="J5214">
        <v>4182.1400000000003</v>
      </c>
      <c r="K5214" s="1">
        <v>46295</v>
      </c>
      <c r="L5214" t="s">
        <v>17732</v>
      </c>
      <c r="M5214">
        <f t="shared" si="972"/>
        <v>1</v>
      </c>
      <c r="N5214">
        <f>COUNTIF(Orders!$A:$A,C5214)</f>
        <v>1</v>
      </c>
      <c r="P5214">
        <f>COUNTIF(Orders!$H:$H,UPPER(SUBSTITUTE(TRIM(C5214),"-","")))</f>
        <v>1</v>
      </c>
      <c r="R5214" t="str">
        <f t="shared" si="973"/>
        <v>Matched Order Reference</v>
      </c>
      <c r="S5214">
        <f t="shared" si="974"/>
        <v>1</v>
      </c>
      <c r="V5214" cm="1">
        <f t="array" ref="V5214">IF(E5214&lt;&gt;"CAPTURE",0,SUMPRODUCT((MDR_Rates!$A$2:$A$10=F5214)*(G5214&gt;MDR_Rates!$B$2:$B$10)*((MDR_Rates!$C$2:$C$10="")+(G5214&lt;=MDR_Rates!$C$2:$C$10))*MDR_Rates!$D$2:$D$10))</f>
        <v>0.3</v>
      </c>
      <c r="W5214">
        <f t="shared" si="975"/>
        <v>12.59</v>
      </c>
      <c r="X5214">
        <f t="shared" si="976"/>
        <v>2.27</v>
      </c>
      <c r="Y5214">
        <f t="shared" si="977"/>
        <v>0</v>
      </c>
      <c r="Z5214">
        <f t="shared" si="978"/>
        <v>0</v>
      </c>
      <c r="AG5214" t="str">
        <f t="shared" si="979"/>
        <v/>
      </c>
      <c r="AI5214" t="str">
        <f t="shared" si="980"/>
        <v/>
      </c>
      <c r="AJ5214" t="str">
        <f t="shared" si="981"/>
        <v/>
      </c>
      <c r="AK5214" t="str">
        <f t="shared" si="982"/>
        <v>ORD26003090</v>
      </c>
      <c r="AL5214">
        <f>IF(E5214&lt;&gt;"CAPTURE","",COUNTIF(Orders!$H:$H,AK5214))</f>
        <v>1</v>
      </c>
      <c r="AP5214" t="str">
        <f t="shared" si="983"/>
        <v>Matched to Order</v>
      </c>
      <c r="AQ5214">
        <f>IF(COUNTIF($A$2:A5214,A5214)=1,1,0)</f>
        <v>1</v>
      </c>
    </row>
    <row r="5215" spans="1:43" x14ac:dyDescent="0.3">
      <c r="A5215" t="s">
        <v>17839</v>
      </c>
      <c r="C5215" t="s">
        <v>6148</v>
      </c>
      <c r="D5215" s="1">
        <v>46293</v>
      </c>
      <c r="E5215" t="s">
        <v>11819</v>
      </c>
      <c r="F5215" t="s">
        <v>17</v>
      </c>
      <c r="G5215">
        <v>6998</v>
      </c>
      <c r="H5215">
        <v>111.97</v>
      </c>
      <c r="I5215">
        <v>20.149999999999999</v>
      </c>
      <c r="J5215">
        <v>6865.88</v>
      </c>
      <c r="K5215" s="1">
        <v>46295</v>
      </c>
      <c r="L5215" t="s">
        <v>17732</v>
      </c>
      <c r="M5215">
        <f t="shared" si="972"/>
        <v>1</v>
      </c>
      <c r="N5215">
        <f>COUNTIF(Orders!$A:$A,C5215)</f>
        <v>1</v>
      </c>
      <c r="P5215">
        <f>COUNTIF(Orders!$H:$H,UPPER(SUBSTITUTE(TRIM(C5215),"-","")))</f>
        <v>1</v>
      </c>
      <c r="R5215" t="str">
        <f t="shared" si="973"/>
        <v>Matched Order Reference</v>
      </c>
      <c r="S5215">
        <f t="shared" si="974"/>
        <v>1</v>
      </c>
      <c r="V5215" cm="1">
        <f t="array" ref="V5215">IF(E5215&lt;&gt;"CAPTURE",0,SUMPRODUCT((MDR_Rates!$A$2:$A$10=F5215)*(G5215&gt;MDR_Rates!$B$2:$B$10)*((MDR_Rates!$C$2:$C$10="")+(G5215&lt;=MDR_Rates!$C$2:$C$10))*MDR_Rates!$D$2:$D$10))</f>
        <v>1.6</v>
      </c>
      <c r="W5215">
        <f t="shared" si="975"/>
        <v>111.97</v>
      </c>
      <c r="X5215">
        <f t="shared" si="976"/>
        <v>20.149999999999999</v>
      </c>
      <c r="Y5215">
        <f t="shared" si="977"/>
        <v>0</v>
      </c>
      <c r="Z5215">
        <f t="shared" si="978"/>
        <v>0</v>
      </c>
      <c r="AG5215" t="str">
        <f t="shared" si="979"/>
        <v/>
      </c>
      <c r="AI5215" t="str">
        <f t="shared" si="980"/>
        <v/>
      </c>
      <c r="AJ5215" t="str">
        <f t="shared" si="981"/>
        <v/>
      </c>
      <c r="AK5215" t="str">
        <f t="shared" si="982"/>
        <v>ORD26003092</v>
      </c>
      <c r="AL5215">
        <f>IF(E5215&lt;&gt;"CAPTURE","",COUNTIF(Orders!$H:$H,AK5215))</f>
        <v>1</v>
      </c>
      <c r="AP5215" t="str">
        <f t="shared" si="983"/>
        <v>Matched to Order</v>
      </c>
      <c r="AQ5215">
        <f>IF(COUNTIF($A$2:A5215,A5215)=1,1,0)</f>
        <v>1</v>
      </c>
    </row>
    <row r="5216" spans="1:43" x14ac:dyDescent="0.3">
      <c r="A5216" t="s">
        <v>17840</v>
      </c>
      <c r="C5216" t="s">
        <v>6227</v>
      </c>
      <c r="D5216" s="1">
        <v>46293</v>
      </c>
      <c r="E5216" t="s">
        <v>11819</v>
      </c>
      <c r="F5216" t="s">
        <v>9</v>
      </c>
      <c r="G5216">
        <v>299</v>
      </c>
      <c r="H5216">
        <v>0</v>
      </c>
      <c r="I5216">
        <v>0</v>
      </c>
      <c r="J5216">
        <v>299</v>
      </c>
      <c r="K5216" s="1">
        <v>46295</v>
      </c>
      <c r="L5216" t="s">
        <v>17732</v>
      </c>
      <c r="M5216">
        <f t="shared" si="972"/>
        <v>1</v>
      </c>
      <c r="N5216">
        <f>COUNTIF(Orders!$A:$A,C5216)</f>
        <v>1</v>
      </c>
      <c r="P5216">
        <f>COUNTIF(Orders!$H:$H,UPPER(SUBSTITUTE(TRIM(C5216),"-","")))</f>
        <v>1</v>
      </c>
      <c r="R5216" t="str">
        <f t="shared" si="973"/>
        <v>Matched Order Reference</v>
      </c>
      <c r="S5216">
        <f t="shared" si="974"/>
        <v>1</v>
      </c>
      <c r="V5216" cm="1">
        <f t="array" ref="V5216">IF(E5216&lt;&gt;"CAPTURE",0,SUMPRODUCT((MDR_Rates!$A$2:$A$10=F5216)*(G5216&gt;MDR_Rates!$B$2:$B$10)*((MDR_Rates!$C$2:$C$10="")+(G5216&lt;=MDR_Rates!$C$2:$C$10))*MDR_Rates!$D$2:$D$10))</f>
        <v>0</v>
      </c>
      <c r="W5216">
        <f t="shared" si="975"/>
        <v>0</v>
      </c>
      <c r="X5216">
        <f t="shared" si="976"/>
        <v>0</v>
      </c>
      <c r="Y5216">
        <f t="shared" si="977"/>
        <v>0</v>
      </c>
      <c r="Z5216">
        <f t="shared" si="978"/>
        <v>0</v>
      </c>
      <c r="AG5216" t="str">
        <f t="shared" si="979"/>
        <v/>
      </c>
      <c r="AI5216" t="str">
        <f t="shared" si="980"/>
        <v/>
      </c>
      <c r="AJ5216" t="str">
        <f t="shared" si="981"/>
        <v/>
      </c>
      <c r="AK5216" t="str">
        <f t="shared" si="982"/>
        <v>ORD26003132</v>
      </c>
      <c r="AL5216">
        <f>IF(E5216&lt;&gt;"CAPTURE","",COUNTIF(Orders!$H:$H,AK5216))</f>
        <v>1</v>
      </c>
      <c r="AP5216" t="str">
        <f t="shared" si="983"/>
        <v>Matched to Order</v>
      </c>
      <c r="AQ5216">
        <f>IF(COUNTIF($A$2:A5216,A5216)=1,1,0)</f>
        <v>1</v>
      </c>
    </row>
    <row r="5217" spans="1:43" x14ac:dyDescent="0.3">
      <c r="A5217" t="s">
        <v>17841</v>
      </c>
      <c r="C5217" t="s">
        <v>6257</v>
      </c>
      <c r="D5217" s="1">
        <v>46293</v>
      </c>
      <c r="E5217" t="s">
        <v>11819</v>
      </c>
      <c r="F5217" t="s">
        <v>9</v>
      </c>
      <c r="G5217">
        <v>349</v>
      </c>
      <c r="H5217">
        <v>0</v>
      </c>
      <c r="I5217">
        <v>0</v>
      </c>
      <c r="J5217">
        <v>349</v>
      </c>
      <c r="K5217" s="1">
        <v>46295</v>
      </c>
      <c r="L5217" t="s">
        <v>17732</v>
      </c>
      <c r="M5217">
        <f t="shared" si="972"/>
        <v>1</v>
      </c>
      <c r="N5217">
        <f>COUNTIF(Orders!$A:$A,C5217)</f>
        <v>1</v>
      </c>
      <c r="P5217">
        <f>COUNTIF(Orders!$H:$H,UPPER(SUBSTITUTE(TRIM(C5217),"-","")))</f>
        <v>1</v>
      </c>
      <c r="R5217" t="str">
        <f t="shared" si="973"/>
        <v>Matched Order Reference</v>
      </c>
      <c r="S5217">
        <f t="shared" si="974"/>
        <v>1</v>
      </c>
      <c r="V5217" cm="1">
        <f t="array" ref="V5217">IF(E5217&lt;&gt;"CAPTURE",0,SUMPRODUCT((MDR_Rates!$A$2:$A$10=F5217)*(G5217&gt;MDR_Rates!$B$2:$B$10)*((MDR_Rates!$C$2:$C$10="")+(G5217&lt;=MDR_Rates!$C$2:$C$10))*MDR_Rates!$D$2:$D$10))</f>
        <v>0</v>
      </c>
      <c r="W5217">
        <f t="shared" si="975"/>
        <v>0</v>
      </c>
      <c r="X5217">
        <f t="shared" si="976"/>
        <v>0</v>
      </c>
      <c r="Y5217">
        <f t="shared" si="977"/>
        <v>0</v>
      </c>
      <c r="Z5217">
        <f t="shared" si="978"/>
        <v>0</v>
      </c>
      <c r="AG5217" t="str">
        <f t="shared" si="979"/>
        <v/>
      </c>
      <c r="AI5217" t="str">
        <f t="shared" si="980"/>
        <v/>
      </c>
      <c r="AJ5217" t="str">
        <f t="shared" si="981"/>
        <v/>
      </c>
      <c r="AK5217" t="str">
        <f t="shared" si="982"/>
        <v>ORD26003147</v>
      </c>
      <c r="AL5217">
        <f>IF(E5217&lt;&gt;"CAPTURE","",COUNTIF(Orders!$H:$H,AK5217))</f>
        <v>1</v>
      </c>
      <c r="AP5217" t="str">
        <f t="shared" si="983"/>
        <v>Matched to Order</v>
      </c>
      <c r="AQ5217">
        <f>IF(COUNTIF($A$2:A5217,A5217)=1,1,0)</f>
        <v>1</v>
      </c>
    </row>
    <row r="5218" spans="1:43" x14ac:dyDescent="0.3">
      <c r="A5218" t="s">
        <v>17842</v>
      </c>
      <c r="C5218" t="s">
        <v>6271</v>
      </c>
      <c r="D5218" s="1">
        <v>46293</v>
      </c>
      <c r="E5218" t="s">
        <v>11819</v>
      </c>
      <c r="F5218" t="s">
        <v>17</v>
      </c>
      <c r="G5218">
        <v>8998</v>
      </c>
      <c r="H5218">
        <v>143.97</v>
      </c>
      <c r="I5218">
        <v>25.91</v>
      </c>
      <c r="J5218">
        <v>8828.1200000000008</v>
      </c>
      <c r="K5218" s="1">
        <v>46295</v>
      </c>
      <c r="L5218" t="s">
        <v>17732</v>
      </c>
      <c r="M5218">
        <f t="shared" si="972"/>
        <v>1</v>
      </c>
      <c r="N5218">
        <f>COUNTIF(Orders!$A:$A,C5218)</f>
        <v>1</v>
      </c>
      <c r="P5218">
        <f>COUNTIF(Orders!$H:$H,UPPER(SUBSTITUTE(TRIM(C5218),"-","")))</f>
        <v>1</v>
      </c>
      <c r="R5218" t="str">
        <f t="shared" si="973"/>
        <v>Matched Order Reference</v>
      </c>
      <c r="S5218">
        <f t="shared" si="974"/>
        <v>1</v>
      </c>
      <c r="V5218" cm="1">
        <f t="array" ref="V5218">IF(E5218&lt;&gt;"CAPTURE",0,SUMPRODUCT((MDR_Rates!$A$2:$A$10=F5218)*(G5218&gt;MDR_Rates!$B$2:$B$10)*((MDR_Rates!$C$2:$C$10="")+(G5218&lt;=MDR_Rates!$C$2:$C$10))*MDR_Rates!$D$2:$D$10))</f>
        <v>1.6</v>
      </c>
      <c r="W5218">
        <f t="shared" si="975"/>
        <v>143.97</v>
      </c>
      <c r="X5218">
        <f t="shared" si="976"/>
        <v>25.91</v>
      </c>
      <c r="Y5218">
        <f t="shared" si="977"/>
        <v>0</v>
      </c>
      <c r="Z5218">
        <f t="shared" si="978"/>
        <v>0</v>
      </c>
      <c r="AG5218" t="str">
        <f t="shared" si="979"/>
        <v/>
      </c>
      <c r="AI5218" t="str">
        <f t="shared" si="980"/>
        <v/>
      </c>
      <c r="AJ5218" t="str">
        <f t="shared" si="981"/>
        <v/>
      </c>
      <c r="AK5218" t="str">
        <f t="shared" si="982"/>
        <v>ORD26003154</v>
      </c>
      <c r="AL5218">
        <f>IF(E5218&lt;&gt;"CAPTURE","",COUNTIF(Orders!$H:$H,AK5218))</f>
        <v>1</v>
      </c>
      <c r="AP5218" t="str">
        <f t="shared" si="983"/>
        <v>Matched to Order</v>
      </c>
      <c r="AQ5218">
        <f>IF(COUNTIF($A$2:A5218,A5218)=1,1,0)</f>
        <v>1</v>
      </c>
    </row>
    <row r="5219" spans="1:43" x14ac:dyDescent="0.3">
      <c r="A5219" t="s">
        <v>17843</v>
      </c>
      <c r="C5219" t="s">
        <v>6329</v>
      </c>
      <c r="D5219" s="1">
        <v>46293</v>
      </c>
      <c r="E5219" t="s">
        <v>11819</v>
      </c>
      <c r="F5219" t="s">
        <v>17</v>
      </c>
      <c r="G5219">
        <v>5498</v>
      </c>
      <c r="H5219">
        <v>87.97</v>
      </c>
      <c r="I5219">
        <v>15.83</v>
      </c>
      <c r="J5219">
        <v>5394.2</v>
      </c>
      <c r="K5219" s="1">
        <v>46295</v>
      </c>
      <c r="L5219" t="s">
        <v>17732</v>
      </c>
      <c r="M5219">
        <f t="shared" si="972"/>
        <v>1</v>
      </c>
      <c r="N5219">
        <f>COUNTIF(Orders!$A:$A,C5219)</f>
        <v>1</v>
      </c>
      <c r="P5219">
        <f>COUNTIF(Orders!$H:$H,UPPER(SUBSTITUTE(TRIM(C5219),"-","")))</f>
        <v>1</v>
      </c>
      <c r="R5219" t="str">
        <f t="shared" si="973"/>
        <v>Matched Order Reference</v>
      </c>
      <c r="S5219">
        <f t="shared" si="974"/>
        <v>1</v>
      </c>
      <c r="V5219" cm="1">
        <f t="array" ref="V5219">IF(E5219&lt;&gt;"CAPTURE",0,SUMPRODUCT((MDR_Rates!$A$2:$A$10=F5219)*(G5219&gt;MDR_Rates!$B$2:$B$10)*((MDR_Rates!$C$2:$C$10="")+(G5219&lt;=MDR_Rates!$C$2:$C$10))*MDR_Rates!$D$2:$D$10))</f>
        <v>1.6</v>
      </c>
      <c r="W5219">
        <f t="shared" si="975"/>
        <v>87.97</v>
      </c>
      <c r="X5219">
        <f t="shared" si="976"/>
        <v>15.83</v>
      </c>
      <c r="Y5219">
        <f t="shared" si="977"/>
        <v>0</v>
      </c>
      <c r="Z5219">
        <f t="shared" si="978"/>
        <v>0</v>
      </c>
      <c r="AG5219" t="str">
        <f t="shared" si="979"/>
        <v/>
      </c>
      <c r="AI5219" t="str">
        <f t="shared" si="980"/>
        <v/>
      </c>
      <c r="AJ5219" t="str">
        <f t="shared" si="981"/>
        <v/>
      </c>
      <c r="AK5219" t="str">
        <f t="shared" si="982"/>
        <v>ORD26003183</v>
      </c>
      <c r="AL5219">
        <f>IF(E5219&lt;&gt;"CAPTURE","",COUNTIF(Orders!$H:$H,AK5219))</f>
        <v>1</v>
      </c>
      <c r="AP5219" t="str">
        <f t="shared" si="983"/>
        <v>Matched to Order</v>
      </c>
      <c r="AQ5219">
        <f>IF(COUNTIF($A$2:A5219,A5219)=1,1,0)</f>
        <v>1</v>
      </c>
    </row>
    <row r="5220" spans="1:43" x14ac:dyDescent="0.3">
      <c r="A5220" t="s">
        <v>17844</v>
      </c>
      <c r="C5220" t="s">
        <v>6331</v>
      </c>
      <c r="D5220" s="1">
        <v>46293</v>
      </c>
      <c r="E5220" t="s">
        <v>11819</v>
      </c>
      <c r="F5220" t="s">
        <v>17</v>
      </c>
      <c r="G5220">
        <v>499</v>
      </c>
      <c r="H5220">
        <v>8.98</v>
      </c>
      <c r="I5220">
        <v>1.62</v>
      </c>
      <c r="J5220">
        <v>488.4</v>
      </c>
      <c r="K5220" s="1">
        <v>46295</v>
      </c>
      <c r="L5220" t="s">
        <v>17732</v>
      </c>
      <c r="M5220">
        <f t="shared" si="972"/>
        <v>1</v>
      </c>
      <c r="N5220">
        <f>COUNTIF(Orders!$A:$A,C5220)</f>
        <v>1</v>
      </c>
      <c r="P5220">
        <f>COUNTIF(Orders!$H:$H,UPPER(SUBSTITUTE(TRIM(C5220),"-","")))</f>
        <v>1</v>
      </c>
      <c r="R5220" t="str">
        <f t="shared" si="973"/>
        <v>Matched Order Reference</v>
      </c>
      <c r="S5220">
        <f t="shared" si="974"/>
        <v>1</v>
      </c>
      <c r="V5220" cm="1">
        <f t="array" ref="V5220">IF(E5220&lt;&gt;"CAPTURE",0,SUMPRODUCT((MDR_Rates!$A$2:$A$10=F5220)*(G5220&gt;MDR_Rates!$B$2:$B$10)*((MDR_Rates!$C$2:$C$10="")+(G5220&lt;=MDR_Rates!$C$2:$C$10))*MDR_Rates!$D$2:$D$10))</f>
        <v>1.8</v>
      </c>
      <c r="W5220">
        <f t="shared" si="975"/>
        <v>8.98</v>
      </c>
      <c r="X5220">
        <f t="shared" si="976"/>
        <v>1.62</v>
      </c>
      <c r="Y5220">
        <f t="shared" si="977"/>
        <v>0</v>
      </c>
      <c r="Z5220">
        <f t="shared" si="978"/>
        <v>0</v>
      </c>
      <c r="AG5220" t="str">
        <f t="shared" si="979"/>
        <v/>
      </c>
      <c r="AI5220" t="str">
        <f t="shared" si="980"/>
        <v/>
      </c>
      <c r="AJ5220" t="str">
        <f t="shared" si="981"/>
        <v/>
      </c>
      <c r="AK5220" t="str">
        <f t="shared" si="982"/>
        <v>ORD26003184</v>
      </c>
      <c r="AL5220">
        <f>IF(E5220&lt;&gt;"CAPTURE","",COUNTIF(Orders!$H:$H,AK5220))</f>
        <v>1</v>
      </c>
      <c r="AP5220" t="str">
        <f t="shared" si="983"/>
        <v>Matched to Order</v>
      </c>
      <c r="AQ5220">
        <f>IF(COUNTIF($A$2:A5220,A5220)=1,1,0)</f>
        <v>1</v>
      </c>
    </row>
    <row r="5221" spans="1:43" x14ac:dyDescent="0.3">
      <c r="A5221" t="s">
        <v>17845</v>
      </c>
      <c r="C5221" t="s">
        <v>6343</v>
      </c>
      <c r="D5221" s="1">
        <v>46293</v>
      </c>
      <c r="E5221" t="s">
        <v>11819</v>
      </c>
      <c r="F5221" t="s">
        <v>9</v>
      </c>
      <c r="G5221">
        <v>7999</v>
      </c>
      <c r="H5221">
        <v>24</v>
      </c>
      <c r="I5221">
        <v>4.32</v>
      </c>
      <c r="J5221">
        <v>7970.68</v>
      </c>
      <c r="K5221" s="1">
        <v>46295</v>
      </c>
      <c r="L5221" t="s">
        <v>17732</v>
      </c>
      <c r="M5221">
        <f t="shared" si="972"/>
        <v>1</v>
      </c>
      <c r="N5221">
        <f>COUNTIF(Orders!$A:$A,C5221)</f>
        <v>1</v>
      </c>
      <c r="P5221">
        <f>COUNTIF(Orders!$H:$H,UPPER(SUBSTITUTE(TRIM(C5221),"-","")))</f>
        <v>1</v>
      </c>
      <c r="R5221" t="str">
        <f t="shared" si="973"/>
        <v>Matched Order Reference</v>
      </c>
      <c r="S5221">
        <f t="shared" si="974"/>
        <v>1</v>
      </c>
      <c r="V5221" cm="1">
        <f t="array" ref="V5221">IF(E5221&lt;&gt;"CAPTURE",0,SUMPRODUCT((MDR_Rates!$A$2:$A$10=F5221)*(G5221&gt;MDR_Rates!$B$2:$B$10)*((MDR_Rates!$C$2:$C$10="")+(G5221&lt;=MDR_Rates!$C$2:$C$10))*MDR_Rates!$D$2:$D$10))</f>
        <v>0.3</v>
      </c>
      <c r="W5221">
        <f t="shared" si="975"/>
        <v>24</v>
      </c>
      <c r="X5221">
        <f t="shared" si="976"/>
        <v>4.32</v>
      </c>
      <c r="Y5221">
        <f t="shared" si="977"/>
        <v>0</v>
      </c>
      <c r="Z5221">
        <f t="shared" si="978"/>
        <v>0</v>
      </c>
      <c r="AG5221" t="str">
        <f t="shared" si="979"/>
        <v/>
      </c>
      <c r="AI5221" t="str">
        <f t="shared" si="980"/>
        <v/>
      </c>
      <c r="AJ5221" t="str">
        <f t="shared" si="981"/>
        <v/>
      </c>
      <c r="AK5221" t="str">
        <f t="shared" si="982"/>
        <v>ORD26003190</v>
      </c>
      <c r="AL5221">
        <f>IF(E5221&lt;&gt;"CAPTURE","",COUNTIF(Orders!$H:$H,AK5221))</f>
        <v>1</v>
      </c>
      <c r="AP5221" t="str">
        <f t="shared" si="983"/>
        <v>Matched to Order</v>
      </c>
      <c r="AQ5221">
        <f>IF(COUNTIF($A$2:A5221,A5221)=1,1,0)</f>
        <v>1</v>
      </c>
    </row>
    <row r="5222" spans="1:43" x14ac:dyDescent="0.3">
      <c r="A5222" t="s">
        <v>17846</v>
      </c>
      <c r="C5222" t="s">
        <v>17847</v>
      </c>
      <c r="D5222" s="1">
        <v>46293</v>
      </c>
      <c r="E5222" t="s">
        <v>11819</v>
      </c>
      <c r="F5222" t="s">
        <v>9</v>
      </c>
      <c r="G5222">
        <v>599</v>
      </c>
      <c r="H5222">
        <v>0</v>
      </c>
      <c r="I5222">
        <v>0</v>
      </c>
      <c r="J5222">
        <v>599</v>
      </c>
      <c r="K5222" s="1">
        <v>46295</v>
      </c>
      <c r="L5222" t="s">
        <v>17732</v>
      </c>
      <c r="M5222">
        <f t="shared" si="972"/>
        <v>1</v>
      </c>
      <c r="N5222">
        <f>COUNTIF(Orders!$A:$A,C5222)</f>
        <v>1</v>
      </c>
      <c r="P5222">
        <f>COUNTIF(Orders!$H:$H,UPPER(SUBSTITUTE(TRIM(C5222),"-","")))</f>
        <v>1</v>
      </c>
      <c r="R5222" t="str">
        <f t="shared" si="973"/>
        <v>Matched Order Reference</v>
      </c>
      <c r="S5222">
        <f t="shared" si="974"/>
        <v>1</v>
      </c>
      <c r="V5222" cm="1">
        <f t="array" ref="V5222">IF(E5222&lt;&gt;"CAPTURE",0,SUMPRODUCT((MDR_Rates!$A$2:$A$10=F5222)*(G5222&gt;MDR_Rates!$B$2:$B$10)*((MDR_Rates!$C$2:$C$10="")+(G5222&lt;=MDR_Rates!$C$2:$C$10))*MDR_Rates!$D$2:$D$10))</f>
        <v>0</v>
      </c>
      <c r="W5222">
        <f t="shared" si="975"/>
        <v>0</v>
      </c>
      <c r="X5222">
        <f t="shared" si="976"/>
        <v>0</v>
      </c>
      <c r="Y5222">
        <f t="shared" si="977"/>
        <v>0</v>
      </c>
      <c r="Z5222">
        <f t="shared" si="978"/>
        <v>0</v>
      </c>
      <c r="AG5222" t="str">
        <f t="shared" si="979"/>
        <v/>
      </c>
      <c r="AI5222" t="str">
        <f t="shared" si="980"/>
        <v/>
      </c>
      <c r="AJ5222" t="str">
        <f t="shared" si="981"/>
        <v/>
      </c>
      <c r="AK5222" t="str">
        <f t="shared" si="982"/>
        <v>ORD26003197</v>
      </c>
      <c r="AL5222">
        <f>IF(E5222&lt;&gt;"CAPTURE","",COUNTIF(Orders!$H:$H,AK5222))</f>
        <v>1</v>
      </c>
      <c r="AP5222" t="str">
        <f t="shared" si="983"/>
        <v>Matched to Order</v>
      </c>
      <c r="AQ5222">
        <f>IF(COUNTIF($A$2:A5222,A5222)=1,1,0)</f>
        <v>1</v>
      </c>
    </row>
    <row r="5223" spans="1:43" x14ac:dyDescent="0.3">
      <c r="A5223" t="s">
        <v>17848</v>
      </c>
      <c r="C5223" t="s">
        <v>6475</v>
      </c>
      <c r="D5223" s="1">
        <v>46293</v>
      </c>
      <c r="E5223" t="s">
        <v>11819</v>
      </c>
      <c r="F5223" t="s">
        <v>9</v>
      </c>
      <c r="G5223">
        <v>349</v>
      </c>
      <c r="H5223">
        <v>0</v>
      </c>
      <c r="I5223">
        <v>0</v>
      </c>
      <c r="J5223">
        <v>349</v>
      </c>
      <c r="K5223" s="1">
        <v>46295</v>
      </c>
      <c r="L5223" t="s">
        <v>17732</v>
      </c>
      <c r="M5223">
        <f t="shared" si="972"/>
        <v>1</v>
      </c>
      <c r="N5223">
        <f>COUNTIF(Orders!$A:$A,C5223)</f>
        <v>1</v>
      </c>
      <c r="P5223">
        <f>COUNTIF(Orders!$H:$H,UPPER(SUBSTITUTE(TRIM(C5223),"-","")))</f>
        <v>1</v>
      </c>
      <c r="R5223" t="str">
        <f t="shared" si="973"/>
        <v>Matched Order Reference</v>
      </c>
      <c r="S5223">
        <f t="shared" si="974"/>
        <v>1</v>
      </c>
      <c r="V5223" cm="1">
        <f t="array" ref="V5223">IF(E5223&lt;&gt;"CAPTURE",0,SUMPRODUCT((MDR_Rates!$A$2:$A$10=F5223)*(G5223&gt;MDR_Rates!$B$2:$B$10)*((MDR_Rates!$C$2:$C$10="")+(G5223&lt;=MDR_Rates!$C$2:$C$10))*MDR_Rates!$D$2:$D$10))</f>
        <v>0</v>
      </c>
      <c r="W5223">
        <f t="shared" si="975"/>
        <v>0</v>
      </c>
      <c r="X5223">
        <f t="shared" si="976"/>
        <v>0</v>
      </c>
      <c r="Y5223">
        <f t="shared" si="977"/>
        <v>0</v>
      </c>
      <c r="Z5223">
        <f t="shared" si="978"/>
        <v>0</v>
      </c>
      <c r="AG5223" t="str">
        <f t="shared" si="979"/>
        <v/>
      </c>
      <c r="AI5223" t="str">
        <f t="shared" si="980"/>
        <v/>
      </c>
      <c r="AJ5223" t="str">
        <f t="shared" si="981"/>
        <v/>
      </c>
      <c r="AK5223" t="str">
        <f t="shared" si="982"/>
        <v>ORD26003257</v>
      </c>
      <c r="AL5223">
        <f>IF(E5223&lt;&gt;"CAPTURE","",COUNTIF(Orders!$H:$H,AK5223))</f>
        <v>1</v>
      </c>
      <c r="AP5223" t="str">
        <f t="shared" si="983"/>
        <v>Matched to Order</v>
      </c>
      <c r="AQ5223">
        <f>IF(COUNTIF($A$2:A5223,A5223)=1,1,0)</f>
        <v>1</v>
      </c>
    </row>
    <row r="5224" spans="1:43" x14ac:dyDescent="0.3">
      <c r="A5224" t="s">
        <v>17849</v>
      </c>
      <c r="C5224" t="s">
        <v>17850</v>
      </c>
      <c r="D5224" s="1">
        <v>46293</v>
      </c>
      <c r="E5224" t="s">
        <v>11819</v>
      </c>
      <c r="F5224" t="s">
        <v>44</v>
      </c>
      <c r="G5224">
        <v>4798</v>
      </c>
      <c r="H5224">
        <v>81.569999999999993</v>
      </c>
      <c r="I5224">
        <v>14.68</v>
      </c>
      <c r="J5224">
        <v>4701.75</v>
      </c>
      <c r="K5224" s="1">
        <v>46295</v>
      </c>
      <c r="L5224" t="s">
        <v>17732</v>
      </c>
      <c r="M5224">
        <f t="shared" si="972"/>
        <v>1</v>
      </c>
      <c r="N5224">
        <f>COUNTIF(Orders!$A:$A,C5224)</f>
        <v>1</v>
      </c>
      <c r="P5224">
        <f>COUNTIF(Orders!$H:$H,UPPER(SUBSTITUTE(TRIM(C5224),"-","")))</f>
        <v>1</v>
      </c>
      <c r="R5224" t="str">
        <f t="shared" si="973"/>
        <v>Matched Order Reference</v>
      </c>
      <c r="S5224">
        <f t="shared" si="974"/>
        <v>1</v>
      </c>
      <c r="V5224" cm="1">
        <f t="array" ref="V5224">IF(E5224&lt;&gt;"CAPTURE",0,SUMPRODUCT((MDR_Rates!$A$2:$A$10=F5224)*(G5224&gt;MDR_Rates!$B$2:$B$10)*((MDR_Rates!$C$2:$C$10="")+(G5224&lt;=MDR_Rates!$C$2:$C$10))*MDR_Rates!$D$2:$D$10))</f>
        <v>1.7</v>
      </c>
      <c r="W5224">
        <f t="shared" si="975"/>
        <v>81.569999999999993</v>
      </c>
      <c r="X5224">
        <f t="shared" si="976"/>
        <v>14.68</v>
      </c>
      <c r="Y5224">
        <f t="shared" si="977"/>
        <v>0</v>
      </c>
      <c r="Z5224">
        <f t="shared" si="978"/>
        <v>0</v>
      </c>
      <c r="AG5224" t="str">
        <f t="shared" si="979"/>
        <v/>
      </c>
      <c r="AI5224" t="str">
        <f t="shared" si="980"/>
        <v/>
      </c>
      <c r="AJ5224" t="str">
        <f t="shared" si="981"/>
        <v/>
      </c>
      <c r="AK5224" t="str">
        <f t="shared" si="982"/>
        <v>ORD26003271</v>
      </c>
      <c r="AL5224">
        <f>IF(E5224&lt;&gt;"CAPTURE","",COUNTIF(Orders!$H:$H,AK5224))</f>
        <v>1</v>
      </c>
      <c r="AP5224" t="str">
        <f t="shared" si="983"/>
        <v>Matched to Order</v>
      </c>
      <c r="AQ5224">
        <f>IF(COUNTIF($A$2:A5224,A5224)=1,1,0)</f>
        <v>1</v>
      </c>
    </row>
    <row r="5225" spans="1:43" x14ac:dyDescent="0.3">
      <c r="A5225" t="s">
        <v>17851</v>
      </c>
      <c r="C5225" t="s">
        <v>17852</v>
      </c>
      <c r="D5225" s="1">
        <v>46293</v>
      </c>
      <c r="E5225" t="s">
        <v>11819</v>
      </c>
      <c r="F5225" t="s">
        <v>9</v>
      </c>
      <c r="G5225">
        <v>2097</v>
      </c>
      <c r="H5225">
        <v>6.29</v>
      </c>
      <c r="I5225">
        <v>1.1299999999999999</v>
      </c>
      <c r="J5225">
        <v>2089.58</v>
      </c>
      <c r="K5225" s="1">
        <v>46295</v>
      </c>
      <c r="L5225" t="s">
        <v>17732</v>
      </c>
      <c r="M5225">
        <f t="shared" si="972"/>
        <v>1</v>
      </c>
      <c r="N5225">
        <f>COUNTIF(Orders!$A:$A,C5225)</f>
        <v>0</v>
      </c>
      <c r="P5225">
        <f>COUNTIF(Orders!$H:$H,UPPER(SUBSTITUTE(TRIM(C5225),"-","")))</f>
        <v>1</v>
      </c>
      <c r="R5225" t="str">
        <f t="shared" si="973"/>
        <v>Matched Order Reference</v>
      </c>
      <c r="S5225">
        <f t="shared" si="974"/>
        <v>1</v>
      </c>
      <c r="V5225" cm="1">
        <f t="array" ref="V5225">IF(E5225&lt;&gt;"CAPTURE",0,SUMPRODUCT((MDR_Rates!$A$2:$A$10=F5225)*(G5225&gt;MDR_Rates!$B$2:$B$10)*((MDR_Rates!$C$2:$C$10="")+(G5225&lt;=MDR_Rates!$C$2:$C$10))*MDR_Rates!$D$2:$D$10))</f>
        <v>0.3</v>
      </c>
      <c r="W5225">
        <f t="shared" si="975"/>
        <v>6.29</v>
      </c>
      <c r="X5225">
        <f t="shared" si="976"/>
        <v>1.1299999999999999</v>
      </c>
      <c r="Y5225">
        <f t="shared" si="977"/>
        <v>0</v>
      </c>
      <c r="Z5225">
        <f t="shared" si="978"/>
        <v>0</v>
      </c>
      <c r="AG5225" t="str">
        <f t="shared" si="979"/>
        <v/>
      </c>
      <c r="AI5225" t="str">
        <f t="shared" si="980"/>
        <v/>
      </c>
      <c r="AJ5225" t="str">
        <f t="shared" si="981"/>
        <v/>
      </c>
      <c r="AK5225" t="str">
        <f t="shared" si="982"/>
        <v>ORD26003292</v>
      </c>
      <c r="AL5225">
        <f>IF(E5225&lt;&gt;"CAPTURE","",COUNTIF(Orders!$H:$H,AK5225))</f>
        <v>1</v>
      </c>
      <c r="AP5225" t="str">
        <f t="shared" si="983"/>
        <v>Matched to Order</v>
      </c>
      <c r="AQ5225">
        <f>IF(COUNTIF($A$2:A5225,A5225)=1,1,0)</f>
        <v>1</v>
      </c>
    </row>
    <row r="5226" spans="1:43" x14ac:dyDescent="0.3">
      <c r="A5226" t="s">
        <v>17853</v>
      </c>
      <c r="C5226" t="s">
        <v>6618</v>
      </c>
      <c r="D5226" s="1">
        <v>46293</v>
      </c>
      <c r="E5226" t="s">
        <v>11819</v>
      </c>
      <c r="F5226" t="s">
        <v>33</v>
      </c>
      <c r="G5226">
        <v>2298</v>
      </c>
      <c r="H5226">
        <v>27.58</v>
      </c>
      <c r="I5226">
        <v>4.96</v>
      </c>
      <c r="J5226">
        <v>2265.46</v>
      </c>
      <c r="K5226" s="1">
        <v>46295</v>
      </c>
      <c r="L5226" t="s">
        <v>17732</v>
      </c>
      <c r="M5226">
        <f t="shared" si="972"/>
        <v>1</v>
      </c>
      <c r="N5226">
        <f>COUNTIF(Orders!$A:$A,C5226)</f>
        <v>1</v>
      </c>
      <c r="P5226">
        <f>COUNTIF(Orders!$H:$H,UPPER(SUBSTITUTE(TRIM(C5226),"-","")))</f>
        <v>1</v>
      </c>
      <c r="R5226" t="str">
        <f t="shared" si="973"/>
        <v>Matched Order Reference</v>
      </c>
      <c r="S5226">
        <f t="shared" si="974"/>
        <v>1</v>
      </c>
      <c r="V5226" cm="1">
        <f t="array" ref="V5226">IF(E5226&lt;&gt;"CAPTURE",0,SUMPRODUCT((MDR_Rates!$A$2:$A$10=F5226)*(G5226&gt;MDR_Rates!$B$2:$B$10)*((MDR_Rates!$C$2:$C$10="")+(G5226&lt;=MDR_Rates!$C$2:$C$10))*MDR_Rates!$D$2:$D$10))</f>
        <v>1.2</v>
      </c>
      <c r="W5226">
        <f t="shared" si="975"/>
        <v>27.58</v>
      </c>
      <c r="X5226">
        <f t="shared" si="976"/>
        <v>4.96</v>
      </c>
      <c r="Y5226">
        <f t="shared" si="977"/>
        <v>0</v>
      </c>
      <c r="Z5226">
        <f t="shared" si="978"/>
        <v>0</v>
      </c>
      <c r="AG5226" t="str">
        <f t="shared" si="979"/>
        <v/>
      </c>
      <c r="AI5226" t="str">
        <f t="shared" si="980"/>
        <v/>
      </c>
      <c r="AJ5226" t="str">
        <f t="shared" si="981"/>
        <v/>
      </c>
      <c r="AK5226" t="str">
        <f t="shared" si="982"/>
        <v>ORD26003330</v>
      </c>
      <c r="AL5226">
        <f>IF(E5226&lt;&gt;"CAPTURE","",COUNTIF(Orders!$H:$H,AK5226))</f>
        <v>1</v>
      </c>
      <c r="AP5226" t="str">
        <f t="shared" si="983"/>
        <v>Matched to Order</v>
      </c>
      <c r="AQ5226">
        <f>IF(COUNTIF($A$2:A5226,A5226)=1,1,0)</f>
        <v>1</v>
      </c>
    </row>
    <row r="5227" spans="1:43" x14ac:dyDescent="0.3">
      <c r="A5227" t="s">
        <v>17854</v>
      </c>
      <c r="C5227" t="s">
        <v>6622</v>
      </c>
      <c r="D5227" s="1">
        <v>46293</v>
      </c>
      <c r="E5227" t="s">
        <v>11819</v>
      </c>
      <c r="F5227" t="s">
        <v>9</v>
      </c>
      <c r="G5227">
        <v>3848</v>
      </c>
      <c r="H5227">
        <v>11.54</v>
      </c>
      <c r="I5227">
        <v>2.08</v>
      </c>
      <c r="J5227">
        <v>3834.38</v>
      </c>
      <c r="K5227" s="1">
        <v>46295</v>
      </c>
      <c r="L5227" t="s">
        <v>17732</v>
      </c>
      <c r="M5227">
        <f t="shared" si="972"/>
        <v>1</v>
      </c>
      <c r="N5227">
        <f>COUNTIF(Orders!$A:$A,C5227)</f>
        <v>1</v>
      </c>
      <c r="P5227">
        <f>COUNTIF(Orders!$H:$H,UPPER(SUBSTITUTE(TRIM(C5227),"-","")))</f>
        <v>1</v>
      </c>
      <c r="R5227" t="str">
        <f t="shared" si="973"/>
        <v>Matched Order Reference</v>
      </c>
      <c r="S5227">
        <f t="shared" si="974"/>
        <v>1</v>
      </c>
      <c r="V5227" cm="1">
        <f t="array" ref="V5227">IF(E5227&lt;&gt;"CAPTURE",0,SUMPRODUCT((MDR_Rates!$A$2:$A$10=F5227)*(G5227&gt;MDR_Rates!$B$2:$B$10)*((MDR_Rates!$C$2:$C$10="")+(G5227&lt;=MDR_Rates!$C$2:$C$10))*MDR_Rates!$D$2:$D$10))</f>
        <v>0.3</v>
      </c>
      <c r="W5227">
        <f t="shared" si="975"/>
        <v>11.54</v>
      </c>
      <c r="X5227">
        <f t="shared" si="976"/>
        <v>2.08</v>
      </c>
      <c r="Y5227">
        <f t="shared" si="977"/>
        <v>0</v>
      </c>
      <c r="Z5227">
        <f t="shared" si="978"/>
        <v>0</v>
      </c>
      <c r="AG5227" t="str">
        <f t="shared" si="979"/>
        <v/>
      </c>
      <c r="AI5227" t="str">
        <f t="shared" si="980"/>
        <v/>
      </c>
      <c r="AJ5227" t="str">
        <f t="shared" si="981"/>
        <v/>
      </c>
      <c r="AK5227" t="str">
        <f t="shared" si="982"/>
        <v>ORD26003332</v>
      </c>
      <c r="AL5227">
        <f>IF(E5227&lt;&gt;"CAPTURE","",COUNTIF(Orders!$H:$H,AK5227))</f>
        <v>1</v>
      </c>
      <c r="AP5227" t="str">
        <f t="shared" si="983"/>
        <v>Matched to Order</v>
      </c>
      <c r="AQ5227">
        <f>IF(COUNTIF($A$2:A5227,A5227)=1,1,0)</f>
        <v>1</v>
      </c>
    </row>
    <row r="5228" spans="1:43" x14ac:dyDescent="0.3">
      <c r="A5228" t="s">
        <v>17855</v>
      </c>
      <c r="C5228" t="s">
        <v>6662</v>
      </c>
      <c r="D5228" s="1">
        <v>46293</v>
      </c>
      <c r="E5228" t="s">
        <v>11819</v>
      </c>
      <c r="F5228" t="s">
        <v>9</v>
      </c>
      <c r="G5228">
        <v>16597</v>
      </c>
      <c r="H5228">
        <v>49.79</v>
      </c>
      <c r="I5228">
        <v>8.9600000000000009</v>
      </c>
      <c r="J5228">
        <v>16538.25</v>
      </c>
      <c r="K5228" s="1">
        <v>46295</v>
      </c>
      <c r="L5228" t="s">
        <v>17732</v>
      </c>
      <c r="M5228">
        <f t="shared" si="972"/>
        <v>1</v>
      </c>
      <c r="N5228">
        <f>COUNTIF(Orders!$A:$A,C5228)</f>
        <v>1</v>
      </c>
      <c r="P5228">
        <f>COUNTIF(Orders!$H:$H,UPPER(SUBSTITUTE(TRIM(C5228),"-","")))</f>
        <v>1</v>
      </c>
      <c r="R5228" t="str">
        <f t="shared" si="973"/>
        <v>Matched Order Reference</v>
      </c>
      <c r="S5228">
        <f t="shared" si="974"/>
        <v>1</v>
      </c>
      <c r="V5228" cm="1">
        <f t="array" ref="V5228">IF(E5228&lt;&gt;"CAPTURE",0,SUMPRODUCT((MDR_Rates!$A$2:$A$10=F5228)*(G5228&gt;MDR_Rates!$B$2:$B$10)*((MDR_Rates!$C$2:$C$10="")+(G5228&lt;=MDR_Rates!$C$2:$C$10))*MDR_Rates!$D$2:$D$10))</f>
        <v>0.3</v>
      </c>
      <c r="W5228">
        <f t="shared" si="975"/>
        <v>49.79</v>
      </c>
      <c r="X5228">
        <f t="shared" si="976"/>
        <v>8.9600000000000009</v>
      </c>
      <c r="Y5228">
        <f t="shared" si="977"/>
        <v>0</v>
      </c>
      <c r="Z5228">
        <f t="shared" si="978"/>
        <v>0</v>
      </c>
      <c r="AG5228" t="str">
        <f t="shared" si="979"/>
        <v/>
      </c>
      <c r="AI5228" t="str">
        <f t="shared" si="980"/>
        <v/>
      </c>
      <c r="AJ5228" t="str">
        <f t="shared" si="981"/>
        <v/>
      </c>
      <c r="AK5228" t="str">
        <f t="shared" si="982"/>
        <v>ORD26003352</v>
      </c>
      <c r="AL5228">
        <f>IF(E5228&lt;&gt;"CAPTURE","",COUNTIF(Orders!$H:$H,AK5228))</f>
        <v>1</v>
      </c>
      <c r="AP5228" t="str">
        <f t="shared" si="983"/>
        <v>Matched to Order</v>
      </c>
      <c r="AQ5228">
        <f>IF(COUNTIF($A$2:A5228,A5228)=1,1,0)</f>
        <v>1</v>
      </c>
    </row>
    <row r="5229" spans="1:43" x14ac:dyDescent="0.3">
      <c r="A5229" t="s">
        <v>17856</v>
      </c>
      <c r="C5229" t="s">
        <v>6905</v>
      </c>
      <c r="D5229" s="1">
        <v>46293</v>
      </c>
      <c r="E5229" t="s">
        <v>11819</v>
      </c>
      <c r="F5229" t="s">
        <v>9</v>
      </c>
      <c r="G5229">
        <v>299</v>
      </c>
      <c r="H5229">
        <v>0</v>
      </c>
      <c r="I5229">
        <v>0</v>
      </c>
      <c r="J5229">
        <v>299</v>
      </c>
      <c r="K5229" s="1">
        <v>46295</v>
      </c>
      <c r="L5229" t="s">
        <v>17732</v>
      </c>
      <c r="M5229">
        <f t="shared" si="972"/>
        <v>1</v>
      </c>
      <c r="N5229">
        <f>COUNTIF(Orders!$A:$A,C5229)</f>
        <v>1</v>
      </c>
      <c r="P5229">
        <f>COUNTIF(Orders!$H:$H,UPPER(SUBSTITUTE(TRIM(C5229),"-","")))</f>
        <v>1</v>
      </c>
      <c r="R5229" t="str">
        <f t="shared" si="973"/>
        <v>Matched Order Reference</v>
      </c>
      <c r="S5229">
        <f t="shared" si="974"/>
        <v>1</v>
      </c>
      <c r="V5229" cm="1">
        <f t="array" ref="V5229">IF(E5229&lt;&gt;"CAPTURE",0,SUMPRODUCT((MDR_Rates!$A$2:$A$10=F5229)*(G5229&gt;MDR_Rates!$B$2:$B$10)*((MDR_Rates!$C$2:$C$10="")+(G5229&lt;=MDR_Rates!$C$2:$C$10))*MDR_Rates!$D$2:$D$10))</f>
        <v>0</v>
      </c>
      <c r="W5229">
        <f t="shared" si="975"/>
        <v>0</v>
      </c>
      <c r="X5229">
        <f t="shared" si="976"/>
        <v>0</v>
      </c>
      <c r="Y5229">
        <f t="shared" si="977"/>
        <v>0</v>
      </c>
      <c r="Z5229">
        <f t="shared" si="978"/>
        <v>0</v>
      </c>
      <c r="AG5229" t="str">
        <f t="shared" si="979"/>
        <v/>
      </c>
      <c r="AI5229" t="str">
        <f t="shared" si="980"/>
        <v/>
      </c>
      <c r="AJ5229" t="str">
        <f t="shared" si="981"/>
        <v/>
      </c>
      <c r="AK5229" t="str">
        <f t="shared" si="982"/>
        <v>ORD26003474</v>
      </c>
      <c r="AL5229">
        <f>IF(E5229&lt;&gt;"CAPTURE","",COUNTIF(Orders!$H:$H,AK5229))</f>
        <v>1</v>
      </c>
      <c r="AP5229" t="str">
        <f t="shared" si="983"/>
        <v>Matched to Order</v>
      </c>
      <c r="AQ5229">
        <f>IF(COUNTIF($A$2:A5229,A5229)=1,1,0)</f>
        <v>1</v>
      </c>
    </row>
    <row r="5230" spans="1:43" x14ac:dyDescent="0.3">
      <c r="A5230" t="s">
        <v>17857</v>
      </c>
      <c r="C5230" t="s">
        <v>6982</v>
      </c>
      <c r="D5230" s="1">
        <v>46293</v>
      </c>
      <c r="E5230" t="s">
        <v>11819</v>
      </c>
      <c r="F5230" t="s">
        <v>9</v>
      </c>
      <c r="G5230">
        <v>2098</v>
      </c>
      <c r="H5230">
        <v>6.29</v>
      </c>
      <c r="I5230">
        <v>1.1299999999999999</v>
      </c>
      <c r="J5230">
        <v>2090.58</v>
      </c>
      <c r="K5230" s="1">
        <v>46295</v>
      </c>
      <c r="L5230" t="s">
        <v>17732</v>
      </c>
      <c r="M5230">
        <f t="shared" si="972"/>
        <v>1</v>
      </c>
      <c r="N5230">
        <f>COUNTIF(Orders!$A:$A,C5230)</f>
        <v>1</v>
      </c>
      <c r="P5230">
        <f>COUNTIF(Orders!$H:$H,UPPER(SUBSTITUTE(TRIM(C5230),"-","")))</f>
        <v>1</v>
      </c>
      <c r="R5230" t="str">
        <f t="shared" si="973"/>
        <v>Matched Order Reference</v>
      </c>
      <c r="S5230">
        <f t="shared" si="974"/>
        <v>1</v>
      </c>
      <c r="V5230" cm="1">
        <f t="array" ref="V5230">IF(E5230&lt;&gt;"CAPTURE",0,SUMPRODUCT((MDR_Rates!$A$2:$A$10=F5230)*(G5230&gt;MDR_Rates!$B$2:$B$10)*((MDR_Rates!$C$2:$C$10="")+(G5230&lt;=MDR_Rates!$C$2:$C$10))*MDR_Rates!$D$2:$D$10))</f>
        <v>0.3</v>
      </c>
      <c r="W5230">
        <f t="shared" si="975"/>
        <v>6.29</v>
      </c>
      <c r="X5230">
        <f t="shared" si="976"/>
        <v>1.1299999999999999</v>
      </c>
      <c r="Y5230">
        <f t="shared" si="977"/>
        <v>0</v>
      </c>
      <c r="Z5230">
        <f t="shared" si="978"/>
        <v>0</v>
      </c>
      <c r="AG5230" t="str">
        <f t="shared" si="979"/>
        <v/>
      </c>
      <c r="AI5230" t="str">
        <f t="shared" si="980"/>
        <v/>
      </c>
      <c r="AJ5230" t="str">
        <f t="shared" si="981"/>
        <v/>
      </c>
      <c r="AK5230" t="str">
        <f t="shared" si="982"/>
        <v>ORD26003513</v>
      </c>
      <c r="AL5230">
        <f>IF(E5230&lt;&gt;"CAPTURE","",COUNTIF(Orders!$H:$H,AK5230))</f>
        <v>1</v>
      </c>
      <c r="AP5230" t="str">
        <f t="shared" si="983"/>
        <v>Matched to Order</v>
      </c>
      <c r="AQ5230">
        <f>IF(COUNTIF($A$2:A5230,A5230)=1,1,0)</f>
        <v>1</v>
      </c>
    </row>
    <row r="5231" spans="1:43" x14ac:dyDescent="0.3">
      <c r="A5231" t="s">
        <v>17858</v>
      </c>
      <c r="C5231" t="s">
        <v>7006</v>
      </c>
      <c r="D5231" s="1">
        <v>46293</v>
      </c>
      <c r="E5231" t="s">
        <v>11819</v>
      </c>
      <c r="F5231" t="s">
        <v>44</v>
      </c>
      <c r="G5231">
        <v>1499</v>
      </c>
      <c r="H5231">
        <v>28.48</v>
      </c>
      <c r="I5231">
        <v>5.13</v>
      </c>
      <c r="J5231">
        <v>1465.39</v>
      </c>
      <c r="K5231" s="1">
        <v>46295</v>
      </c>
      <c r="L5231" t="s">
        <v>17732</v>
      </c>
      <c r="M5231">
        <f t="shared" si="972"/>
        <v>1</v>
      </c>
      <c r="N5231">
        <f>COUNTIF(Orders!$A:$A,C5231)</f>
        <v>1</v>
      </c>
      <c r="P5231">
        <f>COUNTIF(Orders!$H:$H,UPPER(SUBSTITUTE(TRIM(C5231),"-","")))</f>
        <v>1</v>
      </c>
      <c r="R5231" t="str">
        <f t="shared" si="973"/>
        <v>Matched Order Reference</v>
      </c>
      <c r="S5231">
        <f t="shared" si="974"/>
        <v>1</v>
      </c>
      <c r="V5231" cm="1">
        <f t="array" ref="V5231">IF(E5231&lt;&gt;"CAPTURE",0,SUMPRODUCT((MDR_Rates!$A$2:$A$10=F5231)*(G5231&gt;MDR_Rates!$B$2:$B$10)*((MDR_Rates!$C$2:$C$10="")+(G5231&lt;=MDR_Rates!$C$2:$C$10))*MDR_Rates!$D$2:$D$10))</f>
        <v>1.9</v>
      </c>
      <c r="W5231">
        <f t="shared" si="975"/>
        <v>28.48</v>
      </c>
      <c r="X5231">
        <f t="shared" si="976"/>
        <v>5.13</v>
      </c>
      <c r="Y5231">
        <f t="shared" si="977"/>
        <v>0</v>
      </c>
      <c r="Z5231">
        <f t="shared" si="978"/>
        <v>0</v>
      </c>
      <c r="AG5231" t="str">
        <f t="shared" si="979"/>
        <v/>
      </c>
      <c r="AI5231" t="str">
        <f t="shared" si="980"/>
        <v/>
      </c>
      <c r="AJ5231" t="str">
        <f t="shared" si="981"/>
        <v/>
      </c>
      <c r="AK5231" t="str">
        <f t="shared" si="982"/>
        <v>ORD26003526</v>
      </c>
      <c r="AL5231">
        <f>IF(E5231&lt;&gt;"CAPTURE","",COUNTIF(Orders!$H:$H,AK5231))</f>
        <v>1</v>
      </c>
      <c r="AP5231" t="str">
        <f t="shared" si="983"/>
        <v>Matched to Order</v>
      </c>
      <c r="AQ5231">
        <f>IF(COUNTIF($A$2:A5231,A5231)=1,1,0)</f>
        <v>1</v>
      </c>
    </row>
    <row r="5232" spans="1:43" x14ac:dyDescent="0.3">
      <c r="A5232" t="s">
        <v>17859</v>
      </c>
      <c r="C5232" t="s">
        <v>7014</v>
      </c>
      <c r="D5232" s="1">
        <v>46293</v>
      </c>
      <c r="E5232" t="s">
        <v>11819</v>
      </c>
      <c r="F5232" t="s">
        <v>9</v>
      </c>
      <c r="G5232">
        <v>2998</v>
      </c>
      <c r="H5232">
        <v>8.99</v>
      </c>
      <c r="I5232">
        <v>1.62</v>
      </c>
      <c r="J5232">
        <v>2987.39</v>
      </c>
      <c r="K5232" s="1">
        <v>46295</v>
      </c>
      <c r="L5232" t="s">
        <v>17732</v>
      </c>
      <c r="M5232">
        <f t="shared" si="972"/>
        <v>1</v>
      </c>
      <c r="N5232">
        <f>COUNTIF(Orders!$A:$A,C5232)</f>
        <v>1</v>
      </c>
      <c r="P5232">
        <f>COUNTIF(Orders!$H:$H,UPPER(SUBSTITUTE(TRIM(C5232),"-","")))</f>
        <v>1</v>
      </c>
      <c r="R5232" t="str">
        <f t="shared" si="973"/>
        <v>Matched Order Reference</v>
      </c>
      <c r="S5232">
        <f t="shared" si="974"/>
        <v>1</v>
      </c>
      <c r="V5232" cm="1">
        <f t="array" ref="V5232">IF(E5232&lt;&gt;"CAPTURE",0,SUMPRODUCT((MDR_Rates!$A$2:$A$10=F5232)*(G5232&gt;MDR_Rates!$B$2:$B$10)*((MDR_Rates!$C$2:$C$10="")+(G5232&lt;=MDR_Rates!$C$2:$C$10))*MDR_Rates!$D$2:$D$10))</f>
        <v>0.3</v>
      </c>
      <c r="W5232">
        <f t="shared" si="975"/>
        <v>8.99</v>
      </c>
      <c r="X5232">
        <f t="shared" si="976"/>
        <v>1.62</v>
      </c>
      <c r="Y5232">
        <f t="shared" si="977"/>
        <v>0</v>
      </c>
      <c r="Z5232">
        <f t="shared" si="978"/>
        <v>0</v>
      </c>
      <c r="AG5232" t="str">
        <f t="shared" si="979"/>
        <v/>
      </c>
      <c r="AI5232" t="str">
        <f t="shared" si="980"/>
        <v/>
      </c>
      <c r="AJ5232" t="str">
        <f t="shared" si="981"/>
        <v/>
      </c>
      <c r="AK5232" t="str">
        <f t="shared" si="982"/>
        <v>ORD26003530</v>
      </c>
      <c r="AL5232">
        <f>IF(E5232&lt;&gt;"CAPTURE","",COUNTIF(Orders!$H:$H,AK5232))</f>
        <v>1</v>
      </c>
      <c r="AP5232" t="str">
        <f t="shared" si="983"/>
        <v>Matched to Order</v>
      </c>
      <c r="AQ5232">
        <f>IF(COUNTIF($A$2:A5232,A5232)=1,1,0)</f>
        <v>1</v>
      </c>
    </row>
    <row r="5233" spans="1:43" x14ac:dyDescent="0.3">
      <c r="A5233" t="s">
        <v>17860</v>
      </c>
      <c r="C5233" t="s">
        <v>7045</v>
      </c>
      <c r="D5233" s="1">
        <v>46293</v>
      </c>
      <c r="E5233" t="s">
        <v>11819</v>
      </c>
      <c r="F5233" t="s">
        <v>17</v>
      </c>
      <c r="G5233">
        <v>349</v>
      </c>
      <c r="H5233">
        <v>6.28</v>
      </c>
      <c r="I5233">
        <v>1.1299999999999999</v>
      </c>
      <c r="J5233">
        <v>341.59</v>
      </c>
      <c r="K5233" s="1">
        <v>46295</v>
      </c>
      <c r="L5233" t="s">
        <v>17732</v>
      </c>
      <c r="M5233">
        <f t="shared" si="972"/>
        <v>1</v>
      </c>
      <c r="N5233">
        <f>COUNTIF(Orders!$A:$A,C5233)</f>
        <v>1</v>
      </c>
      <c r="P5233">
        <f>COUNTIF(Orders!$H:$H,UPPER(SUBSTITUTE(TRIM(C5233),"-","")))</f>
        <v>1</v>
      </c>
      <c r="R5233" t="str">
        <f t="shared" si="973"/>
        <v>Matched Order Reference</v>
      </c>
      <c r="S5233">
        <f t="shared" si="974"/>
        <v>1</v>
      </c>
      <c r="V5233" cm="1">
        <f t="array" ref="V5233">IF(E5233&lt;&gt;"CAPTURE",0,SUMPRODUCT((MDR_Rates!$A$2:$A$10=F5233)*(G5233&gt;MDR_Rates!$B$2:$B$10)*((MDR_Rates!$C$2:$C$10="")+(G5233&lt;=MDR_Rates!$C$2:$C$10))*MDR_Rates!$D$2:$D$10))</f>
        <v>1.8</v>
      </c>
      <c r="W5233">
        <f t="shared" si="975"/>
        <v>6.28</v>
      </c>
      <c r="X5233">
        <f t="shared" si="976"/>
        <v>1.1299999999999999</v>
      </c>
      <c r="Y5233">
        <f t="shared" si="977"/>
        <v>0</v>
      </c>
      <c r="Z5233">
        <f t="shared" si="978"/>
        <v>0</v>
      </c>
      <c r="AG5233" t="str">
        <f t="shared" si="979"/>
        <v/>
      </c>
      <c r="AI5233" t="str">
        <f t="shared" si="980"/>
        <v/>
      </c>
      <c r="AJ5233" t="str">
        <f t="shared" si="981"/>
        <v/>
      </c>
      <c r="AK5233" t="str">
        <f t="shared" si="982"/>
        <v>ORD26003546</v>
      </c>
      <c r="AL5233">
        <f>IF(E5233&lt;&gt;"CAPTURE","",COUNTIF(Orders!$H:$H,AK5233))</f>
        <v>1</v>
      </c>
      <c r="AP5233" t="str">
        <f t="shared" si="983"/>
        <v>Matched to Order</v>
      </c>
      <c r="AQ5233">
        <f>IF(COUNTIF($A$2:A5233,A5233)=1,1,0)</f>
        <v>1</v>
      </c>
    </row>
    <row r="5234" spans="1:43" x14ac:dyDescent="0.3">
      <c r="A5234" t="s">
        <v>17861</v>
      </c>
      <c r="C5234" t="s">
        <v>7210</v>
      </c>
      <c r="D5234" s="1">
        <v>46293</v>
      </c>
      <c r="E5234" t="s">
        <v>11819</v>
      </c>
      <c r="F5234" t="s">
        <v>9</v>
      </c>
      <c r="G5234">
        <v>7999</v>
      </c>
      <c r="H5234">
        <v>24</v>
      </c>
      <c r="I5234">
        <v>4.32</v>
      </c>
      <c r="J5234">
        <v>7970.68</v>
      </c>
      <c r="K5234" s="1">
        <v>46295</v>
      </c>
      <c r="L5234" t="s">
        <v>17732</v>
      </c>
      <c r="M5234">
        <f t="shared" si="972"/>
        <v>1</v>
      </c>
      <c r="N5234">
        <f>COUNTIF(Orders!$A:$A,C5234)</f>
        <v>1</v>
      </c>
      <c r="P5234">
        <f>COUNTIF(Orders!$H:$H,UPPER(SUBSTITUTE(TRIM(C5234),"-","")))</f>
        <v>1</v>
      </c>
      <c r="R5234" t="str">
        <f t="shared" si="973"/>
        <v>Matched Order Reference</v>
      </c>
      <c r="S5234">
        <f t="shared" si="974"/>
        <v>1</v>
      </c>
      <c r="V5234" cm="1">
        <f t="array" ref="V5234">IF(E5234&lt;&gt;"CAPTURE",0,SUMPRODUCT((MDR_Rates!$A$2:$A$10=F5234)*(G5234&gt;MDR_Rates!$B$2:$B$10)*((MDR_Rates!$C$2:$C$10="")+(G5234&lt;=MDR_Rates!$C$2:$C$10))*MDR_Rates!$D$2:$D$10))</f>
        <v>0.3</v>
      </c>
      <c r="W5234">
        <f t="shared" si="975"/>
        <v>24</v>
      </c>
      <c r="X5234">
        <f t="shared" si="976"/>
        <v>4.32</v>
      </c>
      <c r="Y5234">
        <f t="shared" si="977"/>
        <v>0</v>
      </c>
      <c r="Z5234">
        <f t="shared" si="978"/>
        <v>0</v>
      </c>
      <c r="AG5234" t="str">
        <f t="shared" si="979"/>
        <v/>
      </c>
      <c r="AI5234" t="str">
        <f t="shared" si="980"/>
        <v/>
      </c>
      <c r="AJ5234" t="str">
        <f t="shared" si="981"/>
        <v/>
      </c>
      <c r="AK5234" t="str">
        <f t="shared" si="982"/>
        <v>ORD26003630</v>
      </c>
      <c r="AL5234">
        <f>IF(E5234&lt;&gt;"CAPTURE","",COUNTIF(Orders!$H:$H,AK5234))</f>
        <v>1</v>
      </c>
      <c r="AP5234" t="str">
        <f t="shared" si="983"/>
        <v>Matched to Order</v>
      </c>
      <c r="AQ5234">
        <f>IF(COUNTIF($A$2:A5234,A5234)=1,1,0)</f>
        <v>1</v>
      </c>
    </row>
    <row r="5235" spans="1:43" x14ac:dyDescent="0.3">
      <c r="A5235" t="s">
        <v>17862</v>
      </c>
      <c r="C5235" t="s">
        <v>7356</v>
      </c>
      <c r="D5235" s="1">
        <v>46293</v>
      </c>
      <c r="E5235" t="s">
        <v>11819</v>
      </c>
      <c r="F5235" t="s">
        <v>17</v>
      </c>
      <c r="G5235">
        <v>2598</v>
      </c>
      <c r="H5235">
        <v>41.57</v>
      </c>
      <c r="I5235">
        <v>7.48</v>
      </c>
      <c r="J5235">
        <v>2548.9499999999998</v>
      </c>
      <c r="K5235" s="1">
        <v>46295</v>
      </c>
      <c r="L5235" t="s">
        <v>17732</v>
      </c>
      <c r="M5235">
        <f t="shared" si="972"/>
        <v>1</v>
      </c>
      <c r="N5235">
        <f>COUNTIF(Orders!$A:$A,C5235)</f>
        <v>1</v>
      </c>
      <c r="P5235">
        <f>COUNTIF(Orders!$H:$H,UPPER(SUBSTITUTE(TRIM(C5235),"-","")))</f>
        <v>1</v>
      </c>
      <c r="R5235" t="str">
        <f t="shared" si="973"/>
        <v>Matched Order Reference</v>
      </c>
      <c r="S5235">
        <f t="shared" si="974"/>
        <v>1</v>
      </c>
      <c r="V5235" cm="1">
        <f t="array" ref="V5235">IF(E5235&lt;&gt;"CAPTURE",0,SUMPRODUCT((MDR_Rates!$A$2:$A$10=F5235)*(G5235&gt;MDR_Rates!$B$2:$B$10)*((MDR_Rates!$C$2:$C$10="")+(G5235&lt;=MDR_Rates!$C$2:$C$10))*MDR_Rates!$D$2:$D$10))</f>
        <v>1.6</v>
      </c>
      <c r="W5235">
        <f t="shared" si="975"/>
        <v>41.57</v>
      </c>
      <c r="X5235">
        <f t="shared" si="976"/>
        <v>7.48</v>
      </c>
      <c r="Y5235">
        <f t="shared" si="977"/>
        <v>0</v>
      </c>
      <c r="Z5235">
        <f t="shared" si="978"/>
        <v>0</v>
      </c>
      <c r="AG5235" t="str">
        <f t="shared" si="979"/>
        <v/>
      </c>
      <c r="AI5235" t="str">
        <f t="shared" si="980"/>
        <v/>
      </c>
      <c r="AJ5235" t="str">
        <f t="shared" si="981"/>
        <v/>
      </c>
      <c r="AK5235" t="str">
        <f t="shared" si="982"/>
        <v>ORD26003706</v>
      </c>
      <c r="AL5235">
        <f>IF(E5235&lt;&gt;"CAPTURE","",COUNTIF(Orders!$H:$H,AK5235))</f>
        <v>1</v>
      </c>
      <c r="AP5235" t="str">
        <f t="shared" si="983"/>
        <v>Matched to Order</v>
      </c>
      <c r="AQ5235">
        <f>IF(COUNTIF($A$2:A5235,A5235)=1,1,0)</f>
        <v>1</v>
      </c>
    </row>
    <row r="5236" spans="1:43" x14ac:dyDescent="0.3">
      <c r="A5236" t="s">
        <v>17863</v>
      </c>
      <c r="C5236" t="s">
        <v>7397</v>
      </c>
      <c r="D5236" s="1">
        <v>46293</v>
      </c>
      <c r="E5236" t="s">
        <v>11819</v>
      </c>
      <c r="F5236" t="s">
        <v>17</v>
      </c>
      <c r="G5236">
        <v>349</v>
      </c>
      <c r="H5236">
        <v>6.28</v>
      </c>
      <c r="I5236">
        <v>1.1299999999999999</v>
      </c>
      <c r="J5236">
        <v>341.59</v>
      </c>
      <c r="K5236" s="1">
        <v>46295</v>
      </c>
      <c r="L5236" t="s">
        <v>17732</v>
      </c>
      <c r="M5236">
        <f t="shared" si="972"/>
        <v>1</v>
      </c>
      <c r="N5236">
        <f>COUNTIF(Orders!$A:$A,C5236)</f>
        <v>1</v>
      </c>
      <c r="P5236">
        <f>COUNTIF(Orders!$H:$H,UPPER(SUBSTITUTE(TRIM(C5236),"-","")))</f>
        <v>1</v>
      </c>
      <c r="R5236" t="str">
        <f t="shared" si="973"/>
        <v>Matched Order Reference</v>
      </c>
      <c r="S5236">
        <f t="shared" si="974"/>
        <v>1</v>
      </c>
      <c r="V5236" cm="1">
        <f t="array" ref="V5236">IF(E5236&lt;&gt;"CAPTURE",0,SUMPRODUCT((MDR_Rates!$A$2:$A$10=F5236)*(G5236&gt;MDR_Rates!$B$2:$B$10)*((MDR_Rates!$C$2:$C$10="")+(G5236&lt;=MDR_Rates!$C$2:$C$10))*MDR_Rates!$D$2:$D$10))</f>
        <v>1.8</v>
      </c>
      <c r="W5236">
        <f t="shared" si="975"/>
        <v>6.28</v>
      </c>
      <c r="X5236">
        <f t="shared" si="976"/>
        <v>1.1299999999999999</v>
      </c>
      <c r="Y5236">
        <f t="shared" si="977"/>
        <v>0</v>
      </c>
      <c r="Z5236">
        <f t="shared" si="978"/>
        <v>0</v>
      </c>
      <c r="AG5236" t="str">
        <f t="shared" si="979"/>
        <v/>
      </c>
      <c r="AI5236" t="str">
        <f t="shared" si="980"/>
        <v/>
      </c>
      <c r="AJ5236" t="str">
        <f t="shared" si="981"/>
        <v/>
      </c>
      <c r="AK5236" t="str">
        <f t="shared" si="982"/>
        <v>ORD26003727</v>
      </c>
      <c r="AL5236">
        <f>IF(E5236&lt;&gt;"CAPTURE","",COUNTIF(Orders!$H:$H,AK5236))</f>
        <v>1</v>
      </c>
      <c r="AP5236" t="str">
        <f t="shared" si="983"/>
        <v>Matched to Order</v>
      </c>
      <c r="AQ5236">
        <f>IF(COUNTIF($A$2:A5236,A5236)=1,1,0)</f>
        <v>1</v>
      </c>
    </row>
    <row r="5237" spans="1:43" x14ac:dyDescent="0.3">
      <c r="A5237" t="s">
        <v>17864</v>
      </c>
      <c r="C5237" t="s">
        <v>7435</v>
      </c>
      <c r="D5237" s="1">
        <v>46293</v>
      </c>
      <c r="E5237" t="s">
        <v>11819</v>
      </c>
      <c r="F5237" t="s">
        <v>9</v>
      </c>
      <c r="G5237">
        <v>2499</v>
      </c>
      <c r="H5237">
        <v>7.5</v>
      </c>
      <c r="I5237">
        <v>1.35</v>
      </c>
      <c r="J5237">
        <v>2490.15</v>
      </c>
      <c r="K5237" s="1">
        <v>46295</v>
      </c>
      <c r="L5237" t="s">
        <v>17732</v>
      </c>
      <c r="M5237">
        <f t="shared" si="972"/>
        <v>1</v>
      </c>
      <c r="N5237">
        <f>COUNTIF(Orders!$A:$A,C5237)</f>
        <v>1</v>
      </c>
      <c r="P5237">
        <f>COUNTIF(Orders!$H:$H,UPPER(SUBSTITUTE(TRIM(C5237),"-","")))</f>
        <v>1</v>
      </c>
      <c r="R5237" t="str">
        <f t="shared" si="973"/>
        <v>Matched Order Reference</v>
      </c>
      <c r="S5237">
        <f t="shared" si="974"/>
        <v>1</v>
      </c>
      <c r="V5237" cm="1">
        <f t="array" ref="V5237">IF(E5237&lt;&gt;"CAPTURE",0,SUMPRODUCT((MDR_Rates!$A$2:$A$10=F5237)*(G5237&gt;MDR_Rates!$B$2:$B$10)*((MDR_Rates!$C$2:$C$10="")+(G5237&lt;=MDR_Rates!$C$2:$C$10))*MDR_Rates!$D$2:$D$10))</f>
        <v>0.3</v>
      </c>
      <c r="W5237">
        <f t="shared" si="975"/>
        <v>7.5</v>
      </c>
      <c r="X5237">
        <f t="shared" si="976"/>
        <v>1.35</v>
      </c>
      <c r="Y5237">
        <f t="shared" si="977"/>
        <v>0</v>
      </c>
      <c r="Z5237">
        <f t="shared" si="978"/>
        <v>0</v>
      </c>
      <c r="AG5237" t="str">
        <f t="shared" si="979"/>
        <v/>
      </c>
      <c r="AI5237" t="str">
        <f t="shared" si="980"/>
        <v/>
      </c>
      <c r="AJ5237" t="str">
        <f t="shared" si="981"/>
        <v/>
      </c>
      <c r="AK5237" t="str">
        <f t="shared" si="982"/>
        <v>ORD26003746</v>
      </c>
      <c r="AL5237">
        <f>IF(E5237&lt;&gt;"CAPTURE","",COUNTIF(Orders!$H:$H,AK5237))</f>
        <v>1</v>
      </c>
      <c r="AP5237" t="str">
        <f t="shared" si="983"/>
        <v>Matched to Order</v>
      </c>
      <c r="AQ5237">
        <f>IF(COUNTIF($A$2:A5237,A5237)=1,1,0)</f>
        <v>1</v>
      </c>
    </row>
    <row r="5238" spans="1:43" x14ac:dyDescent="0.3">
      <c r="A5238" t="s">
        <v>17865</v>
      </c>
      <c r="C5238" t="s">
        <v>17866</v>
      </c>
      <c r="D5238" s="1">
        <v>46293</v>
      </c>
      <c r="E5238" t="s">
        <v>11819</v>
      </c>
      <c r="F5238" t="s">
        <v>17</v>
      </c>
      <c r="G5238">
        <v>4999</v>
      </c>
      <c r="H5238">
        <v>79.98</v>
      </c>
      <c r="I5238">
        <v>14.4</v>
      </c>
      <c r="J5238">
        <v>4904.62</v>
      </c>
      <c r="K5238" s="1">
        <v>46295</v>
      </c>
      <c r="L5238" t="s">
        <v>17732</v>
      </c>
      <c r="M5238">
        <f t="shared" si="972"/>
        <v>1</v>
      </c>
      <c r="N5238">
        <f>COUNTIF(Orders!$A:$A,C5238)</f>
        <v>0</v>
      </c>
      <c r="P5238">
        <f>COUNTIF(Orders!$H:$H,UPPER(SUBSTITUTE(TRIM(C5238),"-","")))</f>
        <v>1</v>
      </c>
      <c r="R5238" t="str">
        <f t="shared" si="973"/>
        <v>Matched Order Reference</v>
      </c>
      <c r="S5238">
        <f t="shared" si="974"/>
        <v>1</v>
      </c>
      <c r="V5238" cm="1">
        <f t="array" ref="V5238">IF(E5238&lt;&gt;"CAPTURE",0,SUMPRODUCT((MDR_Rates!$A$2:$A$10=F5238)*(G5238&gt;MDR_Rates!$B$2:$B$10)*((MDR_Rates!$C$2:$C$10="")+(G5238&lt;=MDR_Rates!$C$2:$C$10))*MDR_Rates!$D$2:$D$10))</f>
        <v>1.6</v>
      </c>
      <c r="W5238">
        <f t="shared" si="975"/>
        <v>79.98</v>
      </c>
      <c r="X5238">
        <f t="shared" si="976"/>
        <v>14.4</v>
      </c>
      <c r="Y5238">
        <f t="shared" si="977"/>
        <v>0</v>
      </c>
      <c r="Z5238">
        <f t="shared" si="978"/>
        <v>0</v>
      </c>
      <c r="AG5238" t="str">
        <f t="shared" si="979"/>
        <v/>
      </c>
      <c r="AI5238" t="str">
        <f t="shared" si="980"/>
        <v/>
      </c>
      <c r="AJ5238" t="str">
        <f t="shared" si="981"/>
        <v/>
      </c>
      <c r="AK5238" t="str">
        <f t="shared" si="982"/>
        <v>ORD26003770</v>
      </c>
      <c r="AL5238">
        <f>IF(E5238&lt;&gt;"CAPTURE","",COUNTIF(Orders!$H:$H,AK5238))</f>
        <v>1</v>
      </c>
      <c r="AP5238" t="str">
        <f t="shared" si="983"/>
        <v>Matched to Order</v>
      </c>
      <c r="AQ5238">
        <f>IF(COUNTIF($A$2:A5238,A5238)=1,1,0)</f>
        <v>1</v>
      </c>
    </row>
    <row r="5239" spans="1:43" x14ac:dyDescent="0.3">
      <c r="A5239" t="s">
        <v>17867</v>
      </c>
      <c r="C5239" t="s">
        <v>7505</v>
      </c>
      <c r="D5239" s="1">
        <v>46293</v>
      </c>
      <c r="E5239" t="s">
        <v>11819</v>
      </c>
      <c r="F5239" t="s">
        <v>17</v>
      </c>
      <c r="G5239">
        <v>999</v>
      </c>
      <c r="H5239">
        <v>17.98</v>
      </c>
      <c r="I5239">
        <v>3.24</v>
      </c>
      <c r="J5239">
        <v>977.78</v>
      </c>
      <c r="K5239" s="1">
        <v>46295</v>
      </c>
      <c r="L5239" t="s">
        <v>17732</v>
      </c>
      <c r="M5239">
        <f t="shared" si="972"/>
        <v>1</v>
      </c>
      <c r="N5239">
        <f>COUNTIF(Orders!$A:$A,C5239)</f>
        <v>1</v>
      </c>
      <c r="P5239">
        <f>COUNTIF(Orders!$H:$H,UPPER(SUBSTITUTE(TRIM(C5239),"-","")))</f>
        <v>1</v>
      </c>
      <c r="R5239" t="str">
        <f t="shared" si="973"/>
        <v>Matched Order Reference</v>
      </c>
      <c r="S5239">
        <f t="shared" si="974"/>
        <v>1</v>
      </c>
      <c r="V5239" cm="1">
        <f t="array" ref="V5239">IF(E5239&lt;&gt;"CAPTURE",0,SUMPRODUCT((MDR_Rates!$A$2:$A$10=F5239)*(G5239&gt;MDR_Rates!$B$2:$B$10)*((MDR_Rates!$C$2:$C$10="")+(G5239&lt;=MDR_Rates!$C$2:$C$10))*MDR_Rates!$D$2:$D$10))</f>
        <v>1.8</v>
      </c>
      <c r="W5239">
        <f t="shared" si="975"/>
        <v>17.98</v>
      </c>
      <c r="X5239">
        <f t="shared" si="976"/>
        <v>3.24</v>
      </c>
      <c r="Y5239">
        <f t="shared" si="977"/>
        <v>0</v>
      </c>
      <c r="Z5239">
        <f t="shared" si="978"/>
        <v>0</v>
      </c>
      <c r="AG5239" t="str">
        <f t="shared" si="979"/>
        <v/>
      </c>
      <c r="AI5239" t="str">
        <f t="shared" si="980"/>
        <v/>
      </c>
      <c r="AJ5239" t="str">
        <f t="shared" si="981"/>
        <v/>
      </c>
      <c r="AK5239" t="str">
        <f t="shared" si="982"/>
        <v>ORD26003781</v>
      </c>
      <c r="AL5239">
        <f>IF(E5239&lt;&gt;"CAPTURE","",COUNTIF(Orders!$H:$H,AK5239))</f>
        <v>1</v>
      </c>
      <c r="AP5239" t="str">
        <f t="shared" si="983"/>
        <v>Matched to Order</v>
      </c>
      <c r="AQ5239">
        <f>IF(COUNTIF($A$2:A5239,A5239)=1,1,0)</f>
        <v>1</v>
      </c>
    </row>
    <row r="5240" spans="1:43" x14ac:dyDescent="0.3">
      <c r="A5240" t="s">
        <v>17868</v>
      </c>
      <c r="C5240" t="s">
        <v>7565</v>
      </c>
      <c r="D5240" s="1">
        <v>46293</v>
      </c>
      <c r="E5240" t="s">
        <v>11819</v>
      </c>
      <c r="F5240" t="s">
        <v>17</v>
      </c>
      <c r="G5240">
        <v>1299</v>
      </c>
      <c r="H5240">
        <v>23.38</v>
      </c>
      <c r="I5240">
        <v>4.21</v>
      </c>
      <c r="J5240">
        <v>1271.4100000000001</v>
      </c>
      <c r="K5240" s="1">
        <v>46295</v>
      </c>
      <c r="L5240" t="s">
        <v>17732</v>
      </c>
      <c r="M5240">
        <f t="shared" si="972"/>
        <v>1</v>
      </c>
      <c r="N5240">
        <f>COUNTIF(Orders!$A:$A,C5240)</f>
        <v>1</v>
      </c>
      <c r="P5240">
        <f>COUNTIF(Orders!$H:$H,UPPER(SUBSTITUTE(TRIM(C5240),"-","")))</f>
        <v>1</v>
      </c>
      <c r="R5240" t="str">
        <f t="shared" si="973"/>
        <v>Matched Order Reference</v>
      </c>
      <c r="S5240">
        <f t="shared" si="974"/>
        <v>1</v>
      </c>
      <c r="V5240" cm="1">
        <f t="array" ref="V5240">IF(E5240&lt;&gt;"CAPTURE",0,SUMPRODUCT((MDR_Rates!$A$2:$A$10=F5240)*(G5240&gt;MDR_Rates!$B$2:$B$10)*((MDR_Rates!$C$2:$C$10="")+(G5240&lt;=MDR_Rates!$C$2:$C$10))*MDR_Rates!$D$2:$D$10))</f>
        <v>1.8</v>
      </c>
      <c r="W5240">
        <f t="shared" si="975"/>
        <v>23.38</v>
      </c>
      <c r="X5240">
        <f t="shared" si="976"/>
        <v>4.21</v>
      </c>
      <c r="Y5240">
        <f t="shared" si="977"/>
        <v>0</v>
      </c>
      <c r="Z5240">
        <f t="shared" si="978"/>
        <v>0</v>
      </c>
      <c r="AG5240" t="str">
        <f t="shared" si="979"/>
        <v/>
      </c>
      <c r="AI5240" t="str">
        <f t="shared" si="980"/>
        <v/>
      </c>
      <c r="AJ5240" t="str">
        <f t="shared" si="981"/>
        <v/>
      </c>
      <c r="AK5240" t="str">
        <f t="shared" si="982"/>
        <v>ORD26003811</v>
      </c>
      <c r="AL5240">
        <f>IF(E5240&lt;&gt;"CAPTURE","",COUNTIF(Orders!$H:$H,AK5240))</f>
        <v>1</v>
      </c>
      <c r="AP5240" t="str">
        <f t="shared" si="983"/>
        <v>Matched to Order</v>
      </c>
      <c r="AQ5240">
        <f>IF(COUNTIF($A$2:A5240,A5240)=1,1,0)</f>
        <v>1</v>
      </c>
    </row>
    <row r="5241" spans="1:43" x14ac:dyDescent="0.3">
      <c r="A5241" t="s">
        <v>17869</v>
      </c>
      <c r="C5241" t="s">
        <v>17870</v>
      </c>
      <c r="D5241" s="1">
        <v>46293</v>
      </c>
      <c r="E5241" t="s">
        <v>11819</v>
      </c>
      <c r="F5241" t="s">
        <v>9</v>
      </c>
      <c r="G5241">
        <v>3499</v>
      </c>
      <c r="H5241">
        <v>10.5</v>
      </c>
      <c r="I5241">
        <v>1.89</v>
      </c>
      <c r="J5241">
        <v>3486.61</v>
      </c>
      <c r="K5241" s="1">
        <v>46295</v>
      </c>
      <c r="L5241" t="s">
        <v>17732</v>
      </c>
      <c r="M5241">
        <f t="shared" si="972"/>
        <v>1</v>
      </c>
      <c r="N5241">
        <f>COUNTIF(Orders!$A:$A,C5241)</f>
        <v>1</v>
      </c>
      <c r="P5241">
        <f>COUNTIF(Orders!$H:$H,UPPER(SUBSTITUTE(TRIM(C5241),"-","")))</f>
        <v>1</v>
      </c>
      <c r="R5241" t="str">
        <f t="shared" si="973"/>
        <v>Matched Order Reference</v>
      </c>
      <c r="S5241">
        <f t="shared" si="974"/>
        <v>1</v>
      </c>
      <c r="V5241" cm="1">
        <f t="array" ref="V5241">IF(E5241&lt;&gt;"CAPTURE",0,SUMPRODUCT((MDR_Rates!$A$2:$A$10=F5241)*(G5241&gt;MDR_Rates!$B$2:$B$10)*((MDR_Rates!$C$2:$C$10="")+(G5241&lt;=MDR_Rates!$C$2:$C$10))*MDR_Rates!$D$2:$D$10))</f>
        <v>0.3</v>
      </c>
      <c r="W5241">
        <f t="shared" si="975"/>
        <v>10.5</v>
      </c>
      <c r="X5241">
        <f t="shared" si="976"/>
        <v>1.89</v>
      </c>
      <c r="Y5241">
        <f t="shared" si="977"/>
        <v>0</v>
      </c>
      <c r="Z5241">
        <f t="shared" si="978"/>
        <v>0</v>
      </c>
      <c r="AG5241" t="str">
        <f t="shared" si="979"/>
        <v/>
      </c>
      <c r="AI5241" t="str">
        <f t="shared" si="980"/>
        <v/>
      </c>
      <c r="AJ5241" t="str">
        <f t="shared" si="981"/>
        <v/>
      </c>
      <c r="AK5241" t="str">
        <f t="shared" si="982"/>
        <v>ORD26003824</v>
      </c>
      <c r="AL5241">
        <f>IF(E5241&lt;&gt;"CAPTURE","",COUNTIF(Orders!$H:$H,AK5241))</f>
        <v>1</v>
      </c>
      <c r="AP5241" t="str">
        <f t="shared" si="983"/>
        <v>Matched to Order</v>
      </c>
      <c r="AQ5241">
        <f>IF(COUNTIF($A$2:A5241,A5241)=1,1,0)</f>
        <v>1</v>
      </c>
    </row>
    <row r="5242" spans="1:43" x14ac:dyDescent="0.3">
      <c r="A5242" t="s">
        <v>17871</v>
      </c>
      <c r="C5242" t="s">
        <v>7601</v>
      </c>
      <c r="D5242" s="1">
        <v>46293</v>
      </c>
      <c r="E5242" t="s">
        <v>11819</v>
      </c>
      <c r="F5242" t="s">
        <v>33</v>
      </c>
      <c r="G5242">
        <v>3998</v>
      </c>
      <c r="H5242">
        <v>47.98</v>
      </c>
      <c r="I5242">
        <v>8.64</v>
      </c>
      <c r="J5242">
        <v>3941.38</v>
      </c>
      <c r="K5242" s="1">
        <v>46295</v>
      </c>
      <c r="L5242" t="s">
        <v>17732</v>
      </c>
      <c r="M5242">
        <f t="shared" si="972"/>
        <v>1</v>
      </c>
      <c r="N5242">
        <f>COUNTIF(Orders!$A:$A,C5242)</f>
        <v>1</v>
      </c>
      <c r="P5242">
        <f>COUNTIF(Orders!$H:$H,UPPER(SUBSTITUTE(TRIM(C5242),"-","")))</f>
        <v>1</v>
      </c>
      <c r="R5242" t="str">
        <f t="shared" si="973"/>
        <v>Matched Order Reference</v>
      </c>
      <c r="S5242">
        <f t="shared" si="974"/>
        <v>1</v>
      </c>
      <c r="V5242" cm="1">
        <f t="array" ref="V5242">IF(E5242&lt;&gt;"CAPTURE",0,SUMPRODUCT((MDR_Rates!$A$2:$A$10=F5242)*(G5242&gt;MDR_Rates!$B$2:$B$10)*((MDR_Rates!$C$2:$C$10="")+(G5242&lt;=MDR_Rates!$C$2:$C$10))*MDR_Rates!$D$2:$D$10))</f>
        <v>1.2</v>
      </c>
      <c r="W5242">
        <f t="shared" si="975"/>
        <v>47.98</v>
      </c>
      <c r="X5242">
        <f t="shared" si="976"/>
        <v>8.64</v>
      </c>
      <c r="Y5242">
        <f t="shared" si="977"/>
        <v>0</v>
      </c>
      <c r="Z5242">
        <f t="shared" si="978"/>
        <v>0</v>
      </c>
      <c r="AG5242" t="str">
        <f t="shared" si="979"/>
        <v/>
      </c>
      <c r="AI5242" t="str">
        <f t="shared" si="980"/>
        <v/>
      </c>
      <c r="AJ5242" t="str">
        <f t="shared" si="981"/>
        <v/>
      </c>
      <c r="AK5242" t="str">
        <f t="shared" si="982"/>
        <v>ORD26003829</v>
      </c>
      <c r="AL5242">
        <f>IF(E5242&lt;&gt;"CAPTURE","",COUNTIF(Orders!$H:$H,AK5242))</f>
        <v>1</v>
      </c>
      <c r="AP5242" t="str">
        <f t="shared" si="983"/>
        <v>Matched to Order</v>
      </c>
      <c r="AQ5242">
        <f>IF(COUNTIF($A$2:A5242,A5242)=1,1,0)</f>
        <v>1</v>
      </c>
    </row>
    <row r="5243" spans="1:43" x14ac:dyDescent="0.3">
      <c r="A5243" t="s">
        <v>17872</v>
      </c>
      <c r="C5243" t="s">
        <v>7674</v>
      </c>
      <c r="D5243" s="1">
        <v>46293</v>
      </c>
      <c r="E5243" t="s">
        <v>11819</v>
      </c>
      <c r="F5243" t="s">
        <v>9</v>
      </c>
      <c r="G5243">
        <v>299</v>
      </c>
      <c r="H5243">
        <v>0</v>
      </c>
      <c r="I5243">
        <v>0</v>
      </c>
      <c r="J5243">
        <v>299</v>
      </c>
      <c r="K5243" s="1">
        <v>46295</v>
      </c>
      <c r="L5243" t="s">
        <v>17732</v>
      </c>
      <c r="M5243">
        <f t="shared" si="972"/>
        <v>1</v>
      </c>
      <c r="N5243">
        <f>COUNTIF(Orders!$A:$A,C5243)</f>
        <v>1</v>
      </c>
      <c r="P5243">
        <f>COUNTIF(Orders!$H:$H,UPPER(SUBSTITUTE(TRIM(C5243),"-","")))</f>
        <v>1</v>
      </c>
      <c r="R5243" t="str">
        <f t="shared" si="973"/>
        <v>Matched Order Reference</v>
      </c>
      <c r="S5243">
        <f t="shared" si="974"/>
        <v>1</v>
      </c>
      <c r="V5243" cm="1">
        <f t="array" ref="V5243">IF(E5243&lt;&gt;"CAPTURE",0,SUMPRODUCT((MDR_Rates!$A$2:$A$10=F5243)*(G5243&gt;MDR_Rates!$B$2:$B$10)*((MDR_Rates!$C$2:$C$10="")+(G5243&lt;=MDR_Rates!$C$2:$C$10))*MDR_Rates!$D$2:$D$10))</f>
        <v>0</v>
      </c>
      <c r="W5243">
        <f t="shared" si="975"/>
        <v>0</v>
      </c>
      <c r="X5243">
        <f t="shared" si="976"/>
        <v>0</v>
      </c>
      <c r="Y5243">
        <f t="shared" si="977"/>
        <v>0</v>
      </c>
      <c r="Z5243">
        <f t="shared" si="978"/>
        <v>0</v>
      </c>
      <c r="AG5243" t="str">
        <f t="shared" si="979"/>
        <v/>
      </c>
      <c r="AI5243" t="str">
        <f t="shared" si="980"/>
        <v/>
      </c>
      <c r="AJ5243" t="str">
        <f t="shared" si="981"/>
        <v/>
      </c>
      <c r="AK5243" t="str">
        <f t="shared" si="982"/>
        <v>ORD26003866</v>
      </c>
      <c r="AL5243">
        <f>IF(E5243&lt;&gt;"CAPTURE","",COUNTIF(Orders!$H:$H,AK5243))</f>
        <v>1</v>
      </c>
      <c r="AP5243" t="str">
        <f t="shared" si="983"/>
        <v>Matched to Order</v>
      </c>
      <c r="AQ5243">
        <f>IF(COUNTIF($A$2:A5243,A5243)=1,1,0)</f>
        <v>1</v>
      </c>
    </row>
    <row r="5244" spans="1:43" x14ac:dyDescent="0.3">
      <c r="A5244" t="s">
        <v>17873</v>
      </c>
      <c r="C5244" t="s">
        <v>7682</v>
      </c>
      <c r="D5244" s="1">
        <v>46293</v>
      </c>
      <c r="E5244" t="s">
        <v>11819</v>
      </c>
      <c r="F5244" t="s">
        <v>44</v>
      </c>
      <c r="G5244">
        <v>8498</v>
      </c>
      <c r="H5244">
        <v>144.47</v>
      </c>
      <c r="I5244">
        <v>26</v>
      </c>
      <c r="J5244">
        <v>8327.5300000000007</v>
      </c>
      <c r="K5244" s="1">
        <v>46295</v>
      </c>
      <c r="L5244" t="s">
        <v>17732</v>
      </c>
      <c r="M5244">
        <f t="shared" si="972"/>
        <v>1</v>
      </c>
      <c r="N5244">
        <f>COUNTIF(Orders!$A:$A,C5244)</f>
        <v>1</v>
      </c>
      <c r="P5244">
        <f>COUNTIF(Orders!$H:$H,UPPER(SUBSTITUTE(TRIM(C5244),"-","")))</f>
        <v>1</v>
      </c>
      <c r="R5244" t="str">
        <f t="shared" si="973"/>
        <v>Matched Order Reference</v>
      </c>
      <c r="S5244">
        <f t="shared" si="974"/>
        <v>1</v>
      </c>
      <c r="V5244" cm="1">
        <f t="array" ref="V5244">IF(E5244&lt;&gt;"CAPTURE",0,SUMPRODUCT((MDR_Rates!$A$2:$A$10=F5244)*(G5244&gt;MDR_Rates!$B$2:$B$10)*((MDR_Rates!$C$2:$C$10="")+(G5244&lt;=MDR_Rates!$C$2:$C$10))*MDR_Rates!$D$2:$D$10))</f>
        <v>1.7</v>
      </c>
      <c r="W5244">
        <f t="shared" si="975"/>
        <v>144.47</v>
      </c>
      <c r="X5244">
        <f t="shared" si="976"/>
        <v>26</v>
      </c>
      <c r="Y5244">
        <f t="shared" si="977"/>
        <v>0</v>
      </c>
      <c r="Z5244">
        <f t="shared" si="978"/>
        <v>0</v>
      </c>
      <c r="AG5244" t="str">
        <f t="shared" si="979"/>
        <v/>
      </c>
      <c r="AI5244" t="str">
        <f t="shared" si="980"/>
        <v/>
      </c>
      <c r="AJ5244" t="str">
        <f t="shared" si="981"/>
        <v/>
      </c>
      <c r="AK5244" t="str">
        <f t="shared" si="982"/>
        <v>ORD26003870</v>
      </c>
      <c r="AL5244">
        <f>IF(E5244&lt;&gt;"CAPTURE","",COUNTIF(Orders!$H:$H,AK5244))</f>
        <v>1</v>
      </c>
      <c r="AP5244" t="str">
        <f t="shared" si="983"/>
        <v>Matched to Order</v>
      </c>
      <c r="AQ5244">
        <f>IF(COUNTIF($A$2:A5244,A5244)=1,1,0)</f>
        <v>1</v>
      </c>
    </row>
    <row r="5245" spans="1:43" x14ac:dyDescent="0.3">
      <c r="A5245" t="s">
        <v>17874</v>
      </c>
      <c r="C5245" t="s">
        <v>7707</v>
      </c>
      <c r="D5245" s="1">
        <v>46293</v>
      </c>
      <c r="E5245" t="s">
        <v>11819</v>
      </c>
      <c r="F5245" t="s">
        <v>44</v>
      </c>
      <c r="G5245">
        <v>349</v>
      </c>
      <c r="H5245">
        <v>6.63</v>
      </c>
      <c r="I5245">
        <v>1.19</v>
      </c>
      <c r="J5245">
        <v>341.18</v>
      </c>
      <c r="K5245" s="1">
        <v>46295</v>
      </c>
      <c r="L5245" t="s">
        <v>17732</v>
      </c>
      <c r="M5245">
        <f t="shared" si="972"/>
        <v>1</v>
      </c>
      <c r="N5245">
        <f>COUNTIF(Orders!$A:$A,C5245)</f>
        <v>1</v>
      </c>
      <c r="P5245">
        <f>COUNTIF(Orders!$H:$H,UPPER(SUBSTITUTE(TRIM(C5245),"-","")))</f>
        <v>1</v>
      </c>
      <c r="R5245" t="str">
        <f t="shared" si="973"/>
        <v>Matched Order Reference</v>
      </c>
      <c r="S5245">
        <f t="shared" si="974"/>
        <v>1</v>
      </c>
      <c r="V5245" cm="1">
        <f t="array" ref="V5245">IF(E5245&lt;&gt;"CAPTURE",0,SUMPRODUCT((MDR_Rates!$A$2:$A$10=F5245)*(G5245&gt;MDR_Rates!$B$2:$B$10)*((MDR_Rates!$C$2:$C$10="")+(G5245&lt;=MDR_Rates!$C$2:$C$10))*MDR_Rates!$D$2:$D$10))</f>
        <v>1.9</v>
      </c>
      <c r="W5245">
        <f t="shared" si="975"/>
        <v>6.63</v>
      </c>
      <c r="X5245">
        <f t="shared" si="976"/>
        <v>1.19</v>
      </c>
      <c r="Y5245">
        <f t="shared" si="977"/>
        <v>0</v>
      </c>
      <c r="Z5245">
        <f t="shared" si="978"/>
        <v>0</v>
      </c>
      <c r="AG5245" t="str">
        <f t="shared" si="979"/>
        <v/>
      </c>
      <c r="AI5245" t="str">
        <f t="shared" si="980"/>
        <v/>
      </c>
      <c r="AJ5245" t="str">
        <f t="shared" si="981"/>
        <v/>
      </c>
      <c r="AK5245" t="str">
        <f t="shared" si="982"/>
        <v>ORD26003883</v>
      </c>
      <c r="AL5245">
        <f>IF(E5245&lt;&gt;"CAPTURE","",COUNTIF(Orders!$H:$H,AK5245))</f>
        <v>1</v>
      </c>
      <c r="AP5245" t="str">
        <f t="shared" si="983"/>
        <v>Matched to Order</v>
      </c>
      <c r="AQ5245">
        <f>IF(COUNTIF($A$2:A5245,A5245)=1,1,0)</f>
        <v>1</v>
      </c>
    </row>
    <row r="5246" spans="1:43" x14ac:dyDescent="0.3">
      <c r="A5246" t="s">
        <v>17875</v>
      </c>
      <c r="C5246" t="s">
        <v>7758</v>
      </c>
      <c r="D5246" s="1">
        <v>46293</v>
      </c>
      <c r="E5246" t="s">
        <v>11819</v>
      </c>
      <c r="F5246" t="s">
        <v>9</v>
      </c>
      <c r="G5246">
        <v>8298</v>
      </c>
      <c r="H5246">
        <v>24.89</v>
      </c>
      <c r="I5246">
        <v>4.4800000000000004</v>
      </c>
      <c r="J5246">
        <v>8268.6299999999992</v>
      </c>
      <c r="K5246" s="1">
        <v>46295</v>
      </c>
      <c r="L5246" t="s">
        <v>17732</v>
      </c>
      <c r="M5246">
        <f t="shared" si="972"/>
        <v>1</v>
      </c>
      <c r="N5246">
        <f>COUNTIF(Orders!$A:$A,C5246)</f>
        <v>1</v>
      </c>
      <c r="P5246">
        <f>COUNTIF(Orders!$H:$H,UPPER(SUBSTITUTE(TRIM(C5246),"-","")))</f>
        <v>1</v>
      </c>
      <c r="R5246" t="str">
        <f t="shared" si="973"/>
        <v>Matched Order Reference</v>
      </c>
      <c r="S5246">
        <f t="shared" si="974"/>
        <v>1</v>
      </c>
      <c r="V5246" cm="1">
        <f t="array" ref="V5246">IF(E5246&lt;&gt;"CAPTURE",0,SUMPRODUCT((MDR_Rates!$A$2:$A$10=F5246)*(G5246&gt;MDR_Rates!$B$2:$B$10)*((MDR_Rates!$C$2:$C$10="")+(G5246&lt;=MDR_Rates!$C$2:$C$10))*MDR_Rates!$D$2:$D$10))</f>
        <v>0.3</v>
      </c>
      <c r="W5246">
        <f t="shared" si="975"/>
        <v>24.89</v>
      </c>
      <c r="X5246">
        <f t="shared" si="976"/>
        <v>4.4800000000000004</v>
      </c>
      <c r="Y5246">
        <f t="shared" si="977"/>
        <v>0</v>
      </c>
      <c r="Z5246">
        <f t="shared" si="978"/>
        <v>0</v>
      </c>
      <c r="AG5246" t="str">
        <f t="shared" si="979"/>
        <v/>
      </c>
      <c r="AI5246" t="str">
        <f t="shared" si="980"/>
        <v/>
      </c>
      <c r="AJ5246" t="str">
        <f t="shared" si="981"/>
        <v/>
      </c>
      <c r="AK5246" t="str">
        <f t="shared" si="982"/>
        <v>ORD26003909</v>
      </c>
      <c r="AL5246">
        <f>IF(E5246&lt;&gt;"CAPTURE","",COUNTIF(Orders!$H:$H,AK5246))</f>
        <v>1</v>
      </c>
      <c r="AP5246" t="str">
        <f t="shared" si="983"/>
        <v>Matched to Order</v>
      </c>
      <c r="AQ5246">
        <f>IF(COUNTIF($A$2:A5246,A5246)=1,1,0)</f>
        <v>1</v>
      </c>
    </row>
    <row r="5247" spans="1:43" x14ac:dyDescent="0.3">
      <c r="A5247" t="s">
        <v>17876</v>
      </c>
      <c r="C5247" t="s">
        <v>17877</v>
      </c>
      <c r="D5247" s="1">
        <v>46293</v>
      </c>
      <c r="E5247" t="s">
        <v>11819</v>
      </c>
      <c r="F5247" t="s">
        <v>9</v>
      </c>
      <c r="G5247">
        <v>2999</v>
      </c>
      <c r="H5247">
        <v>9</v>
      </c>
      <c r="I5247">
        <v>1.62</v>
      </c>
      <c r="J5247">
        <v>2988.38</v>
      </c>
      <c r="K5247" s="1">
        <v>46295</v>
      </c>
      <c r="L5247" t="s">
        <v>17732</v>
      </c>
      <c r="M5247">
        <f t="shared" si="972"/>
        <v>1</v>
      </c>
      <c r="N5247">
        <f>COUNTIF(Orders!$A:$A,C5247)</f>
        <v>1</v>
      </c>
      <c r="P5247">
        <f>COUNTIF(Orders!$H:$H,UPPER(SUBSTITUTE(TRIM(C5247),"-","")))</f>
        <v>1</v>
      </c>
      <c r="R5247" t="str">
        <f t="shared" si="973"/>
        <v>Matched Order Reference</v>
      </c>
      <c r="S5247">
        <f t="shared" si="974"/>
        <v>1</v>
      </c>
      <c r="V5247" cm="1">
        <f t="array" ref="V5247">IF(E5247&lt;&gt;"CAPTURE",0,SUMPRODUCT((MDR_Rates!$A$2:$A$10=F5247)*(G5247&gt;MDR_Rates!$B$2:$B$10)*((MDR_Rates!$C$2:$C$10="")+(G5247&lt;=MDR_Rates!$C$2:$C$10))*MDR_Rates!$D$2:$D$10))</f>
        <v>0.3</v>
      </c>
      <c r="W5247">
        <f t="shared" si="975"/>
        <v>9</v>
      </c>
      <c r="X5247">
        <f t="shared" si="976"/>
        <v>1.62</v>
      </c>
      <c r="Y5247">
        <f t="shared" si="977"/>
        <v>0</v>
      </c>
      <c r="Z5247">
        <f t="shared" si="978"/>
        <v>0</v>
      </c>
      <c r="AG5247" t="str">
        <f t="shared" si="979"/>
        <v/>
      </c>
      <c r="AI5247" t="str">
        <f t="shared" si="980"/>
        <v/>
      </c>
      <c r="AJ5247" t="str">
        <f t="shared" si="981"/>
        <v/>
      </c>
      <c r="AK5247" t="str">
        <f t="shared" si="982"/>
        <v>ORD26003931</v>
      </c>
      <c r="AL5247">
        <f>IF(E5247&lt;&gt;"CAPTURE","",COUNTIF(Orders!$H:$H,AK5247))</f>
        <v>1</v>
      </c>
      <c r="AP5247" t="str">
        <f t="shared" si="983"/>
        <v>Matched to Order</v>
      </c>
      <c r="AQ5247">
        <f>IF(COUNTIF($A$2:A5247,A5247)=1,1,0)</f>
        <v>1</v>
      </c>
    </row>
    <row r="5248" spans="1:43" x14ac:dyDescent="0.3">
      <c r="A5248" t="s">
        <v>17878</v>
      </c>
      <c r="C5248" t="s">
        <v>17879</v>
      </c>
      <c r="D5248" s="1">
        <v>46293</v>
      </c>
      <c r="E5248" t="s">
        <v>11819</v>
      </c>
      <c r="F5248" t="s">
        <v>17</v>
      </c>
      <c r="G5248">
        <v>7998</v>
      </c>
      <c r="H5248">
        <v>127.97</v>
      </c>
      <c r="I5248">
        <v>23.03</v>
      </c>
      <c r="J5248">
        <v>7847</v>
      </c>
      <c r="K5248" s="1">
        <v>46295</v>
      </c>
      <c r="L5248" t="s">
        <v>17732</v>
      </c>
      <c r="M5248">
        <f t="shared" si="972"/>
        <v>1</v>
      </c>
      <c r="N5248">
        <f>COUNTIF(Orders!$A:$A,C5248)</f>
        <v>1</v>
      </c>
      <c r="P5248">
        <f>COUNTIF(Orders!$H:$H,UPPER(SUBSTITUTE(TRIM(C5248),"-","")))</f>
        <v>1</v>
      </c>
      <c r="R5248" t="str">
        <f t="shared" si="973"/>
        <v>Matched Order Reference</v>
      </c>
      <c r="S5248">
        <f t="shared" si="974"/>
        <v>1</v>
      </c>
      <c r="V5248" cm="1">
        <f t="array" ref="V5248">IF(E5248&lt;&gt;"CAPTURE",0,SUMPRODUCT((MDR_Rates!$A$2:$A$10=F5248)*(G5248&gt;MDR_Rates!$B$2:$B$10)*((MDR_Rates!$C$2:$C$10="")+(G5248&lt;=MDR_Rates!$C$2:$C$10))*MDR_Rates!$D$2:$D$10))</f>
        <v>1.6</v>
      </c>
      <c r="W5248">
        <f t="shared" si="975"/>
        <v>127.97</v>
      </c>
      <c r="X5248">
        <f t="shared" si="976"/>
        <v>23.03</v>
      </c>
      <c r="Y5248">
        <f t="shared" si="977"/>
        <v>0</v>
      </c>
      <c r="Z5248">
        <f t="shared" si="978"/>
        <v>0</v>
      </c>
      <c r="AG5248" t="str">
        <f t="shared" si="979"/>
        <v/>
      </c>
      <c r="AI5248" t="str">
        <f t="shared" si="980"/>
        <v/>
      </c>
      <c r="AJ5248" t="str">
        <f t="shared" si="981"/>
        <v/>
      </c>
      <c r="AK5248" t="str">
        <f t="shared" si="982"/>
        <v>ORD26003977</v>
      </c>
      <c r="AL5248">
        <f>IF(E5248&lt;&gt;"CAPTURE","",COUNTIF(Orders!$H:$H,AK5248))</f>
        <v>1</v>
      </c>
      <c r="AP5248" t="str">
        <f t="shared" si="983"/>
        <v>Matched to Order</v>
      </c>
      <c r="AQ5248">
        <f>IF(COUNTIF($A$2:A5248,A5248)=1,1,0)</f>
        <v>1</v>
      </c>
    </row>
    <row r="5249" spans="1:43" x14ac:dyDescent="0.3">
      <c r="A5249" t="s">
        <v>17880</v>
      </c>
      <c r="C5249" t="s">
        <v>7952</v>
      </c>
      <c r="D5249" s="1">
        <v>46293</v>
      </c>
      <c r="E5249" t="s">
        <v>11819</v>
      </c>
      <c r="F5249" t="s">
        <v>44</v>
      </c>
      <c r="G5249">
        <v>9147</v>
      </c>
      <c r="H5249">
        <v>155.5</v>
      </c>
      <c r="I5249">
        <v>27.99</v>
      </c>
      <c r="J5249">
        <v>8963.51</v>
      </c>
      <c r="K5249" s="1">
        <v>46295</v>
      </c>
      <c r="L5249" t="s">
        <v>17732</v>
      </c>
      <c r="M5249">
        <f t="shared" si="972"/>
        <v>1</v>
      </c>
      <c r="N5249">
        <f>COUNTIF(Orders!$A:$A,C5249)</f>
        <v>1</v>
      </c>
      <c r="P5249">
        <f>COUNTIF(Orders!$H:$H,UPPER(SUBSTITUTE(TRIM(C5249),"-","")))</f>
        <v>1</v>
      </c>
      <c r="R5249" t="str">
        <f t="shared" si="973"/>
        <v>Matched Order Reference</v>
      </c>
      <c r="S5249">
        <f t="shared" si="974"/>
        <v>1</v>
      </c>
      <c r="V5249" cm="1">
        <f t="array" ref="V5249">IF(E5249&lt;&gt;"CAPTURE",0,SUMPRODUCT((MDR_Rates!$A$2:$A$10=F5249)*(G5249&gt;MDR_Rates!$B$2:$B$10)*((MDR_Rates!$C$2:$C$10="")+(G5249&lt;=MDR_Rates!$C$2:$C$10))*MDR_Rates!$D$2:$D$10))</f>
        <v>1.7</v>
      </c>
      <c r="W5249">
        <f t="shared" si="975"/>
        <v>155.5</v>
      </c>
      <c r="X5249">
        <f t="shared" si="976"/>
        <v>27.99</v>
      </c>
      <c r="Y5249">
        <f t="shared" si="977"/>
        <v>0</v>
      </c>
      <c r="Z5249">
        <f t="shared" si="978"/>
        <v>0</v>
      </c>
      <c r="AG5249" t="str">
        <f t="shared" si="979"/>
        <v/>
      </c>
      <c r="AI5249" t="str">
        <f t="shared" si="980"/>
        <v/>
      </c>
      <c r="AJ5249" t="str">
        <f t="shared" si="981"/>
        <v/>
      </c>
      <c r="AK5249" t="str">
        <f t="shared" si="982"/>
        <v>ORD26004008</v>
      </c>
      <c r="AL5249">
        <f>IF(E5249&lt;&gt;"CAPTURE","",COUNTIF(Orders!$H:$H,AK5249))</f>
        <v>1</v>
      </c>
      <c r="AP5249" t="str">
        <f t="shared" si="983"/>
        <v>Matched to Order</v>
      </c>
      <c r="AQ5249">
        <f>IF(COUNTIF($A$2:A5249,A5249)=1,1,0)</f>
        <v>1</v>
      </c>
    </row>
    <row r="5250" spans="1:43" x14ac:dyDescent="0.3">
      <c r="A5250" t="s">
        <v>17881</v>
      </c>
      <c r="C5250" t="s">
        <v>8259</v>
      </c>
      <c r="D5250" s="1">
        <v>46293</v>
      </c>
      <c r="E5250" t="s">
        <v>11819</v>
      </c>
      <c r="F5250" t="s">
        <v>9</v>
      </c>
      <c r="G5250">
        <v>1499</v>
      </c>
      <c r="H5250">
        <v>0</v>
      </c>
      <c r="I5250">
        <v>0</v>
      </c>
      <c r="J5250">
        <v>1499</v>
      </c>
      <c r="K5250" s="1">
        <v>46295</v>
      </c>
      <c r="L5250" t="s">
        <v>17732</v>
      </c>
      <c r="M5250">
        <f t="shared" si="972"/>
        <v>1</v>
      </c>
      <c r="N5250">
        <f>COUNTIF(Orders!$A:$A,C5250)</f>
        <v>1</v>
      </c>
      <c r="P5250">
        <f>COUNTIF(Orders!$H:$H,UPPER(SUBSTITUTE(TRIM(C5250),"-","")))</f>
        <v>1</v>
      </c>
      <c r="R5250" t="str">
        <f t="shared" si="973"/>
        <v>Matched Order Reference</v>
      </c>
      <c r="S5250">
        <f t="shared" si="974"/>
        <v>1</v>
      </c>
      <c r="V5250" cm="1">
        <f t="array" ref="V5250">IF(E5250&lt;&gt;"CAPTURE",0,SUMPRODUCT((MDR_Rates!$A$2:$A$10=F5250)*(G5250&gt;MDR_Rates!$B$2:$B$10)*((MDR_Rates!$C$2:$C$10="")+(G5250&lt;=MDR_Rates!$C$2:$C$10))*MDR_Rates!$D$2:$D$10))</f>
        <v>0</v>
      </c>
      <c r="W5250">
        <f t="shared" si="975"/>
        <v>0</v>
      </c>
      <c r="X5250">
        <f t="shared" si="976"/>
        <v>0</v>
      </c>
      <c r="Y5250">
        <f t="shared" si="977"/>
        <v>0</v>
      </c>
      <c r="Z5250">
        <f t="shared" si="978"/>
        <v>0</v>
      </c>
      <c r="AG5250" t="str">
        <f t="shared" si="979"/>
        <v/>
      </c>
      <c r="AI5250" t="str">
        <f t="shared" si="980"/>
        <v/>
      </c>
      <c r="AJ5250" t="str">
        <f t="shared" si="981"/>
        <v/>
      </c>
      <c r="AK5250" t="str">
        <f t="shared" si="982"/>
        <v>ORD26004167</v>
      </c>
      <c r="AL5250">
        <f>IF(E5250&lt;&gt;"CAPTURE","",COUNTIF(Orders!$H:$H,AK5250))</f>
        <v>1</v>
      </c>
      <c r="AP5250" t="str">
        <f t="shared" si="983"/>
        <v>Matched to Order</v>
      </c>
      <c r="AQ5250">
        <f>IF(COUNTIF($A$2:A5250,A5250)=1,1,0)</f>
        <v>1</v>
      </c>
    </row>
    <row r="5251" spans="1:43" x14ac:dyDescent="0.3">
      <c r="A5251" t="s">
        <v>17882</v>
      </c>
      <c r="C5251" t="s">
        <v>8268</v>
      </c>
      <c r="D5251" s="1">
        <v>46293</v>
      </c>
      <c r="E5251" t="s">
        <v>11819</v>
      </c>
      <c r="F5251" t="s">
        <v>44</v>
      </c>
      <c r="G5251">
        <v>798</v>
      </c>
      <c r="H5251">
        <v>15.16</v>
      </c>
      <c r="I5251">
        <v>2.73</v>
      </c>
      <c r="J5251">
        <v>780.11</v>
      </c>
      <c r="K5251" s="1">
        <v>46295</v>
      </c>
      <c r="L5251" t="s">
        <v>17732</v>
      </c>
      <c r="M5251">
        <f t="shared" ref="M5251:M5314" si="984">COUNTIF($A:$A,A5251)</f>
        <v>1</v>
      </c>
      <c r="N5251">
        <f>COUNTIF(Orders!$A:$A,C5251)</f>
        <v>1</v>
      </c>
      <c r="P5251">
        <f>COUNTIF(Orders!$H:$H,UPPER(SUBSTITUTE(TRIM(C5251),"-","")))</f>
        <v>1</v>
      </c>
      <c r="R5251" t="str">
        <f t="shared" ref="R5251:R5314" si="985">IF(E5251="REFUND","Refund",IF(P5251=0,"Unmatched Order Reference","Matched Order Reference"))</f>
        <v>Matched Order Reference</v>
      </c>
      <c r="S5251">
        <f t="shared" ref="S5251:S5314" si="986">COUNTIFS($C$2:$C$5753,C5251,$E$2:$E$5753,"CAPTURE")</f>
        <v>1</v>
      </c>
      <c r="V5251" cm="1">
        <f t="array" ref="V5251">IF(E5251&lt;&gt;"CAPTURE",0,SUMPRODUCT((MDR_Rates!$A$2:$A$10=F5251)*(G5251&gt;MDR_Rates!$B$2:$B$10)*((MDR_Rates!$C$2:$C$10="")+(G5251&lt;=MDR_Rates!$C$2:$C$10))*MDR_Rates!$D$2:$D$10))</f>
        <v>1.9</v>
      </c>
      <c r="W5251">
        <f t="shared" ref="W5251:W5314" si="987">IF(E5251&lt;&gt;"CAPTURE",0,ROUND(G5251*V5251/100,2))</f>
        <v>15.16</v>
      </c>
      <c r="X5251">
        <f t="shared" ref="X5251:X5314" si="988">IF(E5251&lt;&gt;"CAPTURE",0,ROUND(W5251*18/100,2))</f>
        <v>2.73</v>
      </c>
      <c r="Y5251">
        <f t="shared" ref="Y5251:Y5314" si="989">IF(E5251&lt;&gt;"CAPTURE",0,ROUND(H5251-W5251,2))</f>
        <v>0</v>
      </c>
      <c r="Z5251">
        <f t="shared" ref="Z5251:Z5314" si="990">IF(E5251&lt;&gt;"CAPTURE",0,ROUND(I5251-X5251,2))</f>
        <v>0</v>
      </c>
      <c r="AG5251" t="str">
        <f t="shared" ref="AG5251:AG5314" si="991">IF(E5251&lt;&gt;"REFUND","",IF(COUNTIFS($A:$A,B5251,$E:$E,"CAPTURE")=0,"Missing Original Capture","Original Capture Found"))</f>
        <v/>
      </c>
      <c r="AI5251" t="str">
        <f t="shared" ref="AI5251:AI5314" si="992">IF(E5251="REFUND",_xlfn.MAXIFS($G:$G,$A:$A,B5251,$E:$E,"CAPTURE"),"")</f>
        <v/>
      </c>
      <c r="AJ5251" t="str">
        <f t="shared" ref="AJ5251:AJ5314" si="993">IF(E5251&lt;&gt;"REFUND","",IF(G5251&gt;AI5251,"Refund Exceeds Capture",IF(ABS(G5251-AI5251)&lt;0.01,"Full Refund","Partial Refund")))</f>
        <v/>
      </c>
      <c r="AK5251" t="str">
        <f t="shared" ref="AK5251:AK5314" si="994">UPPER(SUBSTITUTE(TRIM(C5251),"-",""))</f>
        <v>ORD26004172</v>
      </c>
      <c r="AL5251">
        <f>IF(E5251&lt;&gt;"CAPTURE","",COUNTIF(Orders!$H:$H,AK5251))</f>
        <v>1</v>
      </c>
      <c r="AP5251" t="str">
        <f t="shared" ref="AP5251:AP5314" si="995">IF(E5251&lt;&gt;"CAPTURE","",IF(M5251&gt;1,"Duplicate ID - Review",IF(AL5251=0,"Unmatched Order",IF(AL5251=1,"Matched to Order","Multiple Order Matches"))))</f>
        <v>Matched to Order</v>
      </c>
      <c r="AQ5251">
        <f>IF(COUNTIF($A$2:A5251,A5251)=1,1,0)</f>
        <v>1</v>
      </c>
    </row>
    <row r="5252" spans="1:43" x14ac:dyDescent="0.3">
      <c r="A5252" t="s">
        <v>17883</v>
      </c>
      <c r="C5252" t="s">
        <v>17884</v>
      </c>
      <c r="D5252" s="1">
        <v>46293</v>
      </c>
      <c r="E5252" t="s">
        <v>11819</v>
      </c>
      <c r="F5252" t="s">
        <v>17</v>
      </c>
      <c r="G5252">
        <v>1799</v>
      </c>
      <c r="H5252">
        <v>32.380000000000003</v>
      </c>
      <c r="I5252">
        <v>5.83</v>
      </c>
      <c r="J5252">
        <v>1760.79</v>
      </c>
      <c r="K5252" s="1">
        <v>46295</v>
      </c>
      <c r="L5252" t="s">
        <v>17732</v>
      </c>
      <c r="M5252">
        <f t="shared" si="984"/>
        <v>1</v>
      </c>
      <c r="N5252">
        <f>COUNTIF(Orders!$A:$A,C5252)</f>
        <v>1</v>
      </c>
      <c r="P5252">
        <f>COUNTIF(Orders!$H:$H,UPPER(SUBSTITUTE(TRIM(C5252),"-","")))</f>
        <v>1</v>
      </c>
      <c r="R5252" t="str">
        <f t="shared" si="985"/>
        <v>Matched Order Reference</v>
      </c>
      <c r="S5252">
        <f t="shared" si="986"/>
        <v>1</v>
      </c>
      <c r="V5252" cm="1">
        <f t="array" ref="V5252">IF(E5252&lt;&gt;"CAPTURE",0,SUMPRODUCT((MDR_Rates!$A$2:$A$10=F5252)*(G5252&gt;MDR_Rates!$B$2:$B$10)*((MDR_Rates!$C$2:$C$10="")+(G5252&lt;=MDR_Rates!$C$2:$C$10))*MDR_Rates!$D$2:$D$10))</f>
        <v>1.8</v>
      </c>
      <c r="W5252">
        <f t="shared" si="987"/>
        <v>32.380000000000003</v>
      </c>
      <c r="X5252">
        <f t="shared" si="988"/>
        <v>5.83</v>
      </c>
      <c r="Y5252">
        <f t="shared" si="989"/>
        <v>0</v>
      </c>
      <c r="Z5252">
        <f t="shared" si="990"/>
        <v>0</v>
      </c>
      <c r="AG5252" t="str">
        <f t="shared" si="991"/>
        <v/>
      </c>
      <c r="AI5252" t="str">
        <f t="shared" si="992"/>
        <v/>
      </c>
      <c r="AJ5252" t="str">
        <f t="shared" si="993"/>
        <v/>
      </c>
      <c r="AK5252" t="str">
        <f t="shared" si="994"/>
        <v>ORD26004193</v>
      </c>
      <c r="AL5252">
        <f>IF(E5252&lt;&gt;"CAPTURE","",COUNTIF(Orders!$H:$H,AK5252))</f>
        <v>1</v>
      </c>
      <c r="AP5252" t="str">
        <f t="shared" si="995"/>
        <v>Matched to Order</v>
      </c>
      <c r="AQ5252">
        <f>IF(COUNTIF($A$2:A5252,A5252)=1,1,0)</f>
        <v>1</v>
      </c>
    </row>
    <row r="5253" spans="1:43" x14ac:dyDescent="0.3">
      <c r="A5253" t="s">
        <v>17885</v>
      </c>
      <c r="C5253" t="s">
        <v>8429</v>
      </c>
      <c r="D5253" s="1">
        <v>46293</v>
      </c>
      <c r="E5253" t="s">
        <v>11819</v>
      </c>
      <c r="F5253" t="s">
        <v>44</v>
      </c>
      <c r="G5253">
        <v>4397</v>
      </c>
      <c r="H5253">
        <v>74.75</v>
      </c>
      <c r="I5253">
        <v>13.46</v>
      </c>
      <c r="J5253">
        <v>4308.79</v>
      </c>
      <c r="K5253" s="1">
        <v>46295</v>
      </c>
      <c r="L5253" t="s">
        <v>17732</v>
      </c>
      <c r="M5253">
        <f t="shared" si="984"/>
        <v>1</v>
      </c>
      <c r="N5253">
        <f>COUNTIF(Orders!$A:$A,C5253)</f>
        <v>1</v>
      </c>
      <c r="P5253">
        <f>COUNTIF(Orders!$H:$H,UPPER(SUBSTITUTE(TRIM(C5253),"-","")))</f>
        <v>1</v>
      </c>
      <c r="R5253" t="str">
        <f t="shared" si="985"/>
        <v>Matched Order Reference</v>
      </c>
      <c r="S5253">
        <f t="shared" si="986"/>
        <v>1</v>
      </c>
      <c r="V5253" cm="1">
        <f t="array" ref="V5253">IF(E5253&lt;&gt;"CAPTURE",0,SUMPRODUCT((MDR_Rates!$A$2:$A$10=F5253)*(G5253&gt;MDR_Rates!$B$2:$B$10)*((MDR_Rates!$C$2:$C$10="")+(G5253&lt;=MDR_Rates!$C$2:$C$10))*MDR_Rates!$D$2:$D$10))</f>
        <v>1.7</v>
      </c>
      <c r="W5253">
        <f t="shared" si="987"/>
        <v>74.75</v>
      </c>
      <c r="X5253">
        <f t="shared" si="988"/>
        <v>13.46</v>
      </c>
      <c r="Y5253">
        <f t="shared" si="989"/>
        <v>0</v>
      </c>
      <c r="Z5253">
        <f t="shared" si="990"/>
        <v>0</v>
      </c>
      <c r="AG5253" t="str">
        <f t="shared" si="991"/>
        <v/>
      </c>
      <c r="AI5253" t="str">
        <f t="shared" si="992"/>
        <v/>
      </c>
      <c r="AJ5253" t="str">
        <f t="shared" si="993"/>
        <v/>
      </c>
      <c r="AK5253" t="str">
        <f t="shared" si="994"/>
        <v>ORD26004254</v>
      </c>
      <c r="AL5253">
        <f>IF(E5253&lt;&gt;"CAPTURE","",COUNTIF(Orders!$H:$H,AK5253))</f>
        <v>1</v>
      </c>
      <c r="AP5253" t="str">
        <f t="shared" si="995"/>
        <v>Matched to Order</v>
      </c>
      <c r="AQ5253">
        <f>IF(COUNTIF($A$2:A5253,A5253)=1,1,0)</f>
        <v>1</v>
      </c>
    </row>
    <row r="5254" spans="1:43" x14ac:dyDescent="0.3">
      <c r="A5254" t="s">
        <v>17886</v>
      </c>
      <c r="C5254" t="s">
        <v>8482</v>
      </c>
      <c r="D5254" s="1">
        <v>46293</v>
      </c>
      <c r="E5254" t="s">
        <v>11819</v>
      </c>
      <c r="F5254" t="s">
        <v>9</v>
      </c>
      <c r="G5254">
        <v>4999</v>
      </c>
      <c r="H5254">
        <v>15</v>
      </c>
      <c r="I5254">
        <v>2.7</v>
      </c>
      <c r="J5254">
        <v>4981.3</v>
      </c>
      <c r="K5254" s="1">
        <v>46295</v>
      </c>
      <c r="L5254" t="s">
        <v>17732</v>
      </c>
      <c r="M5254">
        <f t="shared" si="984"/>
        <v>1</v>
      </c>
      <c r="N5254">
        <f>COUNTIF(Orders!$A:$A,C5254)</f>
        <v>1</v>
      </c>
      <c r="P5254">
        <f>COUNTIF(Orders!$H:$H,UPPER(SUBSTITUTE(TRIM(C5254),"-","")))</f>
        <v>1</v>
      </c>
      <c r="R5254" t="str">
        <f t="shared" si="985"/>
        <v>Matched Order Reference</v>
      </c>
      <c r="S5254">
        <f t="shared" si="986"/>
        <v>1</v>
      </c>
      <c r="V5254" cm="1">
        <f t="array" ref="V5254">IF(E5254&lt;&gt;"CAPTURE",0,SUMPRODUCT((MDR_Rates!$A$2:$A$10=F5254)*(G5254&gt;MDR_Rates!$B$2:$B$10)*((MDR_Rates!$C$2:$C$10="")+(G5254&lt;=MDR_Rates!$C$2:$C$10))*MDR_Rates!$D$2:$D$10))</f>
        <v>0.3</v>
      </c>
      <c r="W5254">
        <f t="shared" si="987"/>
        <v>15</v>
      </c>
      <c r="X5254">
        <f t="shared" si="988"/>
        <v>2.7</v>
      </c>
      <c r="Y5254">
        <f t="shared" si="989"/>
        <v>0</v>
      </c>
      <c r="Z5254">
        <f t="shared" si="990"/>
        <v>0</v>
      </c>
      <c r="AG5254" t="str">
        <f t="shared" si="991"/>
        <v/>
      </c>
      <c r="AI5254" t="str">
        <f t="shared" si="992"/>
        <v/>
      </c>
      <c r="AJ5254" t="str">
        <f t="shared" si="993"/>
        <v/>
      </c>
      <c r="AK5254" t="str">
        <f t="shared" si="994"/>
        <v>ORD26004281</v>
      </c>
      <c r="AL5254">
        <f>IF(E5254&lt;&gt;"CAPTURE","",COUNTIF(Orders!$H:$H,AK5254))</f>
        <v>1</v>
      </c>
      <c r="AP5254" t="str">
        <f t="shared" si="995"/>
        <v>Matched to Order</v>
      </c>
      <c r="AQ5254">
        <f>IF(COUNTIF($A$2:A5254,A5254)=1,1,0)</f>
        <v>1</v>
      </c>
    </row>
    <row r="5255" spans="1:43" x14ac:dyDescent="0.3">
      <c r="A5255" t="s">
        <v>17887</v>
      </c>
      <c r="C5255" t="s">
        <v>8530</v>
      </c>
      <c r="D5255" s="1">
        <v>46293</v>
      </c>
      <c r="E5255" t="s">
        <v>11819</v>
      </c>
      <c r="F5255" t="s">
        <v>17</v>
      </c>
      <c r="G5255">
        <v>3998</v>
      </c>
      <c r="H5255">
        <v>63.97</v>
      </c>
      <c r="I5255">
        <v>11.51</v>
      </c>
      <c r="J5255">
        <v>3922.52</v>
      </c>
      <c r="K5255" s="1">
        <v>46295</v>
      </c>
      <c r="L5255" t="s">
        <v>17732</v>
      </c>
      <c r="M5255">
        <f t="shared" si="984"/>
        <v>1</v>
      </c>
      <c r="N5255">
        <f>COUNTIF(Orders!$A:$A,C5255)</f>
        <v>1</v>
      </c>
      <c r="P5255">
        <f>COUNTIF(Orders!$H:$H,UPPER(SUBSTITUTE(TRIM(C5255),"-","")))</f>
        <v>1</v>
      </c>
      <c r="R5255" t="str">
        <f t="shared" si="985"/>
        <v>Matched Order Reference</v>
      </c>
      <c r="S5255">
        <f t="shared" si="986"/>
        <v>1</v>
      </c>
      <c r="V5255" cm="1">
        <f t="array" ref="V5255">IF(E5255&lt;&gt;"CAPTURE",0,SUMPRODUCT((MDR_Rates!$A$2:$A$10=F5255)*(G5255&gt;MDR_Rates!$B$2:$B$10)*((MDR_Rates!$C$2:$C$10="")+(G5255&lt;=MDR_Rates!$C$2:$C$10))*MDR_Rates!$D$2:$D$10))</f>
        <v>1.6</v>
      </c>
      <c r="W5255">
        <f t="shared" si="987"/>
        <v>63.97</v>
      </c>
      <c r="X5255">
        <f t="shared" si="988"/>
        <v>11.51</v>
      </c>
      <c r="Y5255">
        <f t="shared" si="989"/>
        <v>0</v>
      </c>
      <c r="Z5255">
        <f t="shared" si="990"/>
        <v>0</v>
      </c>
      <c r="AG5255" t="str">
        <f t="shared" si="991"/>
        <v/>
      </c>
      <c r="AI5255" t="str">
        <f t="shared" si="992"/>
        <v/>
      </c>
      <c r="AJ5255" t="str">
        <f t="shared" si="993"/>
        <v/>
      </c>
      <c r="AK5255" t="str">
        <f t="shared" si="994"/>
        <v>ORD26004305</v>
      </c>
      <c r="AL5255">
        <f>IF(E5255&lt;&gt;"CAPTURE","",COUNTIF(Orders!$H:$H,AK5255))</f>
        <v>1</v>
      </c>
      <c r="AP5255" t="str">
        <f t="shared" si="995"/>
        <v>Matched to Order</v>
      </c>
      <c r="AQ5255">
        <f>IF(COUNTIF($A$2:A5255,A5255)=1,1,0)</f>
        <v>1</v>
      </c>
    </row>
    <row r="5256" spans="1:43" x14ac:dyDescent="0.3">
      <c r="A5256" t="s">
        <v>17888</v>
      </c>
      <c r="C5256" t="s">
        <v>17889</v>
      </c>
      <c r="D5256" s="1">
        <v>46293</v>
      </c>
      <c r="E5256" t="s">
        <v>11819</v>
      </c>
      <c r="F5256" t="s">
        <v>9</v>
      </c>
      <c r="G5256">
        <v>2298</v>
      </c>
      <c r="H5256">
        <v>6.89</v>
      </c>
      <c r="I5256">
        <v>1.24</v>
      </c>
      <c r="J5256">
        <v>2289.87</v>
      </c>
      <c r="K5256" s="1">
        <v>46295</v>
      </c>
      <c r="L5256" t="s">
        <v>17732</v>
      </c>
      <c r="M5256">
        <f t="shared" si="984"/>
        <v>1</v>
      </c>
      <c r="N5256">
        <f>COUNTIF(Orders!$A:$A,C5256)</f>
        <v>0</v>
      </c>
      <c r="P5256">
        <f>COUNTIF(Orders!$H:$H,UPPER(SUBSTITUTE(TRIM(C5256),"-","")))</f>
        <v>1</v>
      </c>
      <c r="R5256" t="str">
        <f t="shared" si="985"/>
        <v>Matched Order Reference</v>
      </c>
      <c r="S5256">
        <f t="shared" si="986"/>
        <v>1</v>
      </c>
      <c r="V5256" cm="1">
        <f t="array" ref="V5256">IF(E5256&lt;&gt;"CAPTURE",0,SUMPRODUCT((MDR_Rates!$A$2:$A$10=F5256)*(G5256&gt;MDR_Rates!$B$2:$B$10)*((MDR_Rates!$C$2:$C$10="")+(G5256&lt;=MDR_Rates!$C$2:$C$10))*MDR_Rates!$D$2:$D$10))</f>
        <v>0.3</v>
      </c>
      <c r="W5256">
        <f t="shared" si="987"/>
        <v>6.89</v>
      </c>
      <c r="X5256">
        <f t="shared" si="988"/>
        <v>1.24</v>
      </c>
      <c r="Y5256">
        <f t="shared" si="989"/>
        <v>0</v>
      </c>
      <c r="Z5256">
        <f t="shared" si="990"/>
        <v>0</v>
      </c>
      <c r="AG5256" t="str">
        <f t="shared" si="991"/>
        <v/>
      </c>
      <c r="AI5256" t="str">
        <f t="shared" si="992"/>
        <v/>
      </c>
      <c r="AJ5256" t="str">
        <f t="shared" si="993"/>
        <v/>
      </c>
      <c r="AK5256" t="str">
        <f t="shared" si="994"/>
        <v>ORD26004306</v>
      </c>
      <c r="AL5256">
        <f>IF(E5256&lt;&gt;"CAPTURE","",COUNTIF(Orders!$H:$H,AK5256))</f>
        <v>1</v>
      </c>
      <c r="AP5256" t="str">
        <f t="shared" si="995"/>
        <v>Matched to Order</v>
      </c>
      <c r="AQ5256">
        <f>IF(COUNTIF($A$2:A5256,A5256)=1,1,0)</f>
        <v>1</v>
      </c>
    </row>
    <row r="5257" spans="1:43" x14ac:dyDescent="0.3">
      <c r="A5257" t="s">
        <v>17890</v>
      </c>
      <c r="C5257" t="s">
        <v>8542</v>
      </c>
      <c r="D5257" s="1">
        <v>46293</v>
      </c>
      <c r="E5257" t="s">
        <v>11819</v>
      </c>
      <c r="F5257" t="s">
        <v>9</v>
      </c>
      <c r="G5257">
        <v>349</v>
      </c>
      <c r="H5257">
        <v>0</v>
      </c>
      <c r="I5257">
        <v>0</v>
      </c>
      <c r="J5257">
        <v>349</v>
      </c>
      <c r="K5257" s="1">
        <v>46295</v>
      </c>
      <c r="L5257" t="s">
        <v>17732</v>
      </c>
      <c r="M5257">
        <f t="shared" si="984"/>
        <v>1</v>
      </c>
      <c r="N5257">
        <f>COUNTIF(Orders!$A:$A,C5257)</f>
        <v>1</v>
      </c>
      <c r="P5257">
        <f>COUNTIF(Orders!$H:$H,UPPER(SUBSTITUTE(TRIM(C5257),"-","")))</f>
        <v>1</v>
      </c>
      <c r="R5257" t="str">
        <f t="shared" si="985"/>
        <v>Matched Order Reference</v>
      </c>
      <c r="S5257">
        <f t="shared" si="986"/>
        <v>1</v>
      </c>
      <c r="V5257" cm="1">
        <f t="array" ref="V5257">IF(E5257&lt;&gt;"CAPTURE",0,SUMPRODUCT((MDR_Rates!$A$2:$A$10=F5257)*(G5257&gt;MDR_Rates!$B$2:$B$10)*((MDR_Rates!$C$2:$C$10="")+(G5257&lt;=MDR_Rates!$C$2:$C$10))*MDR_Rates!$D$2:$D$10))</f>
        <v>0</v>
      </c>
      <c r="W5257">
        <f t="shared" si="987"/>
        <v>0</v>
      </c>
      <c r="X5257">
        <f t="shared" si="988"/>
        <v>0</v>
      </c>
      <c r="Y5257">
        <f t="shared" si="989"/>
        <v>0</v>
      </c>
      <c r="Z5257">
        <f t="shared" si="990"/>
        <v>0</v>
      </c>
      <c r="AG5257" t="str">
        <f t="shared" si="991"/>
        <v/>
      </c>
      <c r="AI5257" t="str">
        <f t="shared" si="992"/>
        <v/>
      </c>
      <c r="AJ5257" t="str">
        <f t="shared" si="993"/>
        <v/>
      </c>
      <c r="AK5257" t="str">
        <f t="shared" si="994"/>
        <v>ORD26004311</v>
      </c>
      <c r="AL5257">
        <f>IF(E5257&lt;&gt;"CAPTURE","",COUNTIF(Orders!$H:$H,AK5257))</f>
        <v>1</v>
      </c>
      <c r="AP5257" t="str">
        <f t="shared" si="995"/>
        <v>Matched to Order</v>
      </c>
      <c r="AQ5257">
        <f>IF(COUNTIF($A$2:A5257,A5257)=1,1,0)</f>
        <v>1</v>
      </c>
    </row>
    <row r="5258" spans="1:43" x14ac:dyDescent="0.3">
      <c r="A5258" t="s">
        <v>17891</v>
      </c>
      <c r="C5258" t="s">
        <v>8658</v>
      </c>
      <c r="D5258" s="1">
        <v>46293</v>
      </c>
      <c r="E5258" t="s">
        <v>11819</v>
      </c>
      <c r="F5258" t="s">
        <v>9</v>
      </c>
      <c r="G5258">
        <v>2798</v>
      </c>
      <c r="H5258">
        <v>8.39</v>
      </c>
      <c r="I5258">
        <v>1.51</v>
      </c>
      <c r="J5258">
        <v>2788.1</v>
      </c>
      <c r="K5258" s="1">
        <v>46295</v>
      </c>
      <c r="L5258" t="s">
        <v>17732</v>
      </c>
      <c r="M5258">
        <f t="shared" si="984"/>
        <v>1</v>
      </c>
      <c r="N5258">
        <f>COUNTIF(Orders!$A:$A,C5258)</f>
        <v>1</v>
      </c>
      <c r="P5258">
        <f>COUNTIF(Orders!$H:$H,UPPER(SUBSTITUTE(TRIM(C5258),"-","")))</f>
        <v>1</v>
      </c>
      <c r="R5258" t="str">
        <f t="shared" si="985"/>
        <v>Matched Order Reference</v>
      </c>
      <c r="S5258">
        <f t="shared" si="986"/>
        <v>1</v>
      </c>
      <c r="V5258" cm="1">
        <f t="array" ref="V5258">IF(E5258&lt;&gt;"CAPTURE",0,SUMPRODUCT((MDR_Rates!$A$2:$A$10=F5258)*(G5258&gt;MDR_Rates!$B$2:$B$10)*((MDR_Rates!$C$2:$C$10="")+(G5258&lt;=MDR_Rates!$C$2:$C$10))*MDR_Rates!$D$2:$D$10))</f>
        <v>0.3</v>
      </c>
      <c r="W5258">
        <f t="shared" si="987"/>
        <v>8.39</v>
      </c>
      <c r="X5258">
        <f t="shared" si="988"/>
        <v>1.51</v>
      </c>
      <c r="Y5258">
        <f t="shared" si="989"/>
        <v>0</v>
      </c>
      <c r="Z5258">
        <f t="shared" si="990"/>
        <v>0</v>
      </c>
      <c r="AG5258" t="str">
        <f t="shared" si="991"/>
        <v/>
      </c>
      <c r="AI5258" t="str">
        <f t="shared" si="992"/>
        <v/>
      </c>
      <c r="AJ5258" t="str">
        <f t="shared" si="993"/>
        <v/>
      </c>
      <c r="AK5258" t="str">
        <f t="shared" si="994"/>
        <v>ORD26004370</v>
      </c>
      <c r="AL5258">
        <f>IF(E5258&lt;&gt;"CAPTURE","",COUNTIF(Orders!$H:$H,AK5258))</f>
        <v>1</v>
      </c>
      <c r="AP5258" t="str">
        <f t="shared" si="995"/>
        <v>Matched to Order</v>
      </c>
      <c r="AQ5258">
        <f>IF(COUNTIF($A$2:A5258,A5258)=1,1,0)</f>
        <v>1</v>
      </c>
    </row>
    <row r="5259" spans="1:43" x14ac:dyDescent="0.3">
      <c r="A5259" t="s">
        <v>17892</v>
      </c>
      <c r="C5259" t="s">
        <v>8685</v>
      </c>
      <c r="D5259" s="1">
        <v>46293</v>
      </c>
      <c r="E5259" t="s">
        <v>11819</v>
      </c>
      <c r="F5259" t="s">
        <v>9</v>
      </c>
      <c r="G5259">
        <v>2999</v>
      </c>
      <c r="H5259">
        <v>9</v>
      </c>
      <c r="I5259">
        <v>1.62</v>
      </c>
      <c r="J5259">
        <v>2988.38</v>
      </c>
      <c r="K5259" s="1">
        <v>46295</v>
      </c>
      <c r="L5259" t="s">
        <v>17732</v>
      </c>
      <c r="M5259">
        <f t="shared" si="984"/>
        <v>1</v>
      </c>
      <c r="N5259">
        <f>COUNTIF(Orders!$A:$A,C5259)</f>
        <v>1</v>
      </c>
      <c r="P5259">
        <f>COUNTIF(Orders!$H:$H,UPPER(SUBSTITUTE(TRIM(C5259),"-","")))</f>
        <v>1</v>
      </c>
      <c r="R5259" t="str">
        <f t="shared" si="985"/>
        <v>Matched Order Reference</v>
      </c>
      <c r="S5259">
        <f t="shared" si="986"/>
        <v>1</v>
      </c>
      <c r="V5259" cm="1">
        <f t="array" ref="V5259">IF(E5259&lt;&gt;"CAPTURE",0,SUMPRODUCT((MDR_Rates!$A$2:$A$10=F5259)*(G5259&gt;MDR_Rates!$B$2:$B$10)*((MDR_Rates!$C$2:$C$10="")+(G5259&lt;=MDR_Rates!$C$2:$C$10))*MDR_Rates!$D$2:$D$10))</f>
        <v>0.3</v>
      </c>
      <c r="W5259">
        <f t="shared" si="987"/>
        <v>9</v>
      </c>
      <c r="X5259">
        <f t="shared" si="988"/>
        <v>1.62</v>
      </c>
      <c r="Y5259">
        <f t="shared" si="989"/>
        <v>0</v>
      </c>
      <c r="Z5259">
        <f t="shared" si="990"/>
        <v>0</v>
      </c>
      <c r="AG5259" t="str">
        <f t="shared" si="991"/>
        <v/>
      </c>
      <c r="AI5259" t="str">
        <f t="shared" si="992"/>
        <v/>
      </c>
      <c r="AJ5259" t="str">
        <f t="shared" si="993"/>
        <v/>
      </c>
      <c r="AK5259" t="str">
        <f t="shared" si="994"/>
        <v>ORD26004384</v>
      </c>
      <c r="AL5259">
        <f>IF(E5259&lt;&gt;"CAPTURE","",COUNTIF(Orders!$H:$H,AK5259))</f>
        <v>1</v>
      </c>
      <c r="AP5259" t="str">
        <f t="shared" si="995"/>
        <v>Matched to Order</v>
      </c>
      <c r="AQ5259">
        <f>IF(COUNTIF($A$2:A5259,A5259)=1,1,0)</f>
        <v>1</v>
      </c>
    </row>
    <row r="5260" spans="1:43" x14ac:dyDescent="0.3">
      <c r="A5260" t="s">
        <v>17893</v>
      </c>
      <c r="C5260" t="s">
        <v>8725</v>
      </c>
      <c r="D5260" s="1">
        <v>46293</v>
      </c>
      <c r="E5260" t="s">
        <v>11819</v>
      </c>
      <c r="F5260" t="s">
        <v>9</v>
      </c>
      <c r="G5260">
        <v>3499</v>
      </c>
      <c r="H5260">
        <v>10.5</v>
      </c>
      <c r="I5260">
        <v>1.89</v>
      </c>
      <c r="J5260">
        <v>3486.61</v>
      </c>
      <c r="K5260" s="1">
        <v>46295</v>
      </c>
      <c r="L5260" t="s">
        <v>17732</v>
      </c>
      <c r="M5260">
        <f t="shared" si="984"/>
        <v>1</v>
      </c>
      <c r="N5260">
        <f>COUNTIF(Orders!$A:$A,C5260)</f>
        <v>1</v>
      </c>
      <c r="P5260">
        <f>COUNTIF(Orders!$H:$H,UPPER(SUBSTITUTE(TRIM(C5260),"-","")))</f>
        <v>1</v>
      </c>
      <c r="R5260" t="str">
        <f t="shared" si="985"/>
        <v>Matched Order Reference</v>
      </c>
      <c r="S5260">
        <f t="shared" si="986"/>
        <v>1</v>
      </c>
      <c r="V5260" cm="1">
        <f t="array" ref="V5260">IF(E5260&lt;&gt;"CAPTURE",0,SUMPRODUCT((MDR_Rates!$A$2:$A$10=F5260)*(G5260&gt;MDR_Rates!$B$2:$B$10)*((MDR_Rates!$C$2:$C$10="")+(G5260&lt;=MDR_Rates!$C$2:$C$10))*MDR_Rates!$D$2:$D$10))</f>
        <v>0.3</v>
      </c>
      <c r="W5260">
        <f t="shared" si="987"/>
        <v>10.5</v>
      </c>
      <c r="X5260">
        <f t="shared" si="988"/>
        <v>1.89</v>
      </c>
      <c r="Y5260">
        <f t="shared" si="989"/>
        <v>0</v>
      </c>
      <c r="Z5260">
        <f t="shared" si="990"/>
        <v>0</v>
      </c>
      <c r="AG5260" t="str">
        <f t="shared" si="991"/>
        <v/>
      </c>
      <c r="AI5260" t="str">
        <f t="shared" si="992"/>
        <v/>
      </c>
      <c r="AJ5260" t="str">
        <f t="shared" si="993"/>
        <v/>
      </c>
      <c r="AK5260" t="str">
        <f t="shared" si="994"/>
        <v>ORD26004404</v>
      </c>
      <c r="AL5260">
        <f>IF(E5260&lt;&gt;"CAPTURE","",COUNTIF(Orders!$H:$H,AK5260))</f>
        <v>1</v>
      </c>
      <c r="AP5260" t="str">
        <f t="shared" si="995"/>
        <v>Matched to Order</v>
      </c>
      <c r="AQ5260">
        <f>IF(COUNTIF($A$2:A5260,A5260)=1,1,0)</f>
        <v>1</v>
      </c>
    </row>
    <row r="5261" spans="1:43" x14ac:dyDescent="0.3">
      <c r="A5261" t="s">
        <v>17894</v>
      </c>
      <c r="C5261" t="s">
        <v>8735</v>
      </c>
      <c r="D5261" s="1">
        <v>46293</v>
      </c>
      <c r="E5261" t="s">
        <v>11819</v>
      </c>
      <c r="F5261" t="s">
        <v>17</v>
      </c>
      <c r="G5261">
        <v>3848</v>
      </c>
      <c r="H5261">
        <v>61.57</v>
      </c>
      <c r="I5261">
        <v>11.08</v>
      </c>
      <c r="J5261">
        <v>3775.35</v>
      </c>
      <c r="K5261" s="1">
        <v>46295</v>
      </c>
      <c r="L5261" t="s">
        <v>17732</v>
      </c>
      <c r="M5261">
        <f t="shared" si="984"/>
        <v>1</v>
      </c>
      <c r="N5261">
        <f>COUNTIF(Orders!$A:$A,C5261)</f>
        <v>1</v>
      </c>
      <c r="P5261">
        <f>COUNTIF(Orders!$H:$H,UPPER(SUBSTITUTE(TRIM(C5261),"-","")))</f>
        <v>1</v>
      </c>
      <c r="R5261" t="str">
        <f t="shared" si="985"/>
        <v>Matched Order Reference</v>
      </c>
      <c r="S5261">
        <f t="shared" si="986"/>
        <v>1</v>
      </c>
      <c r="V5261" cm="1">
        <f t="array" ref="V5261">IF(E5261&lt;&gt;"CAPTURE",0,SUMPRODUCT((MDR_Rates!$A$2:$A$10=F5261)*(G5261&gt;MDR_Rates!$B$2:$B$10)*((MDR_Rates!$C$2:$C$10="")+(G5261&lt;=MDR_Rates!$C$2:$C$10))*MDR_Rates!$D$2:$D$10))</f>
        <v>1.6</v>
      </c>
      <c r="W5261">
        <f t="shared" si="987"/>
        <v>61.57</v>
      </c>
      <c r="X5261">
        <f t="shared" si="988"/>
        <v>11.08</v>
      </c>
      <c r="Y5261">
        <f t="shared" si="989"/>
        <v>0</v>
      </c>
      <c r="Z5261">
        <f t="shared" si="990"/>
        <v>0</v>
      </c>
      <c r="AG5261" t="str">
        <f t="shared" si="991"/>
        <v/>
      </c>
      <c r="AI5261" t="str">
        <f t="shared" si="992"/>
        <v/>
      </c>
      <c r="AJ5261" t="str">
        <f t="shared" si="993"/>
        <v/>
      </c>
      <c r="AK5261" t="str">
        <f t="shared" si="994"/>
        <v>ORD26004409</v>
      </c>
      <c r="AL5261">
        <f>IF(E5261&lt;&gt;"CAPTURE","",COUNTIF(Orders!$H:$H,AK5261))</f>
        <v>1</v>
      </c>
      <c r="AP5261" t="str">
        <f t="shared" si="995"/>
        <v>Matched to Order</v>
      </c>
      <c r="AQ5261">
        <f>IF(COUNTIF($A$2:A5261,A5261)=1,1,0)</f>
        <v>1</v>
      </c>
    </row>
    <row r="5262" spans="1:43" x14ac:dyDescent="0.3">
      <c r="A5262" t="s">
        <v>17895</v>
      </c>
      <c r="C5262" t="s">
        <v>8915</v>
      </c>
      <c r="D5262" s="1">
        <v>46293</v>
      </c>
      <c r="E5262" t="s">
        <v>11819</v>
      </c>
      <c r="F5262" t="s">
        <v>9</v>
      </c>
      <c r="G5262">
        <v>1499</v>
      </c>
      <c r="H5262">
        <v>0</v>
      </c>
      <c r="I5262">
        <v>0</v>
      </c>
      <c r="J5262">
        <v>1499</v>
      </c>
      <c r="K5262" s="1">
        <v>46295</v>
      </c>
      <c r="L5262" t="s">
        <v>17732</v>
      </c>
      <c r="M5262">
        <f t="shared" si="984"/>
        <v>1</v>
      </c>
      <c r="N5262">
        <f>COUNTIF(Orders!$A:$A,C5262)</f>
        <v>1</v>
      </c>
      <c r="P5262">
        <f>COUNTIF(Orders!$H:$H,UPPER(SUBSTITUTE(TRIM(C5262),"-","")))</f>
        <v>1</v>
      </c>
      <c r="R5262" t="str">
        <f t="shared" si="985"/>
        <v>Matched Order Reference</v>
      </c>
      <c r="S5262">
        <f t="shared" si="986"/>
        <v>1</v>
      </c>
      <c r="V5262" cm="1">
        <f t="array" ref="V5262">IF(E5262&lt;&gt;"CAPTURE",0,SUMPRODUCT((MDR_Rates!$A$2:$A$10=F5262)*(G5262&gt;MDR_Rates!$B$2:$B$10)*((MDR_Rates!$C$2:$C$10="")+(G5262&lt;=MDR_Rates!$C$2:$C$10))*MDR_Rates!$D$2:$D$10))</f>
        <v>0</v>
      </c>
      <c r="W5262">
        <f t="shared" si="987"/>
        <v>0</v>
      </c>
      <c r="X5262">
        <f t="shared" si="988"/>
        <v>0</v>
      </c>
      <c r="Y5262">
        <f t="shared" si="989"/>
        <v>0</v>
      </c>
      <c r="Z5262">
        <f t="shared" si="990"/>
        <v>0</v>
      </c>
      <c r="AG5262" t="str">
        <f t="shared" si="991"/>
        <v/>
      </c>
      <c r="AI5262" t="str">
        <f t="shared" si="992"/>
        <v/>
      </c>
      <c r="AJ5262" t="str">
        <f t="shared" si="993"/>
        <v/>
      </c>
      <c r="AK5262" t="str">
        <f t="shared" si="994"/>
        <v>ORD26004502</v>
      </c>
      <c r="AL5262">
        <f>IF(E5262&lt;&gt;"CAPTURE","",COUNTIF(Orders!$H:$H,AK5262))</f>
        <v>1</v>
      </c>
      <c r="AP5262" t="str">
        <f t="shared" si="995"/>
        <v>Matched to Order</v>
      </c>
      <c r="AQ5262">
        <f>IF(COUNTIF($A$2:A5262,A5262)=1,1,0)</f>
        <v>1</v>
      </c>
    </row>
    <row r="5263" spans="1:43" x14ac:dyDescent="0.3">
      <c r="A5263" t="s">
        <v>17896</v>
      </c>
      <c r="C5263" t="s">
        <v>9018</v>
      </c>
      <c r="D5263" s="1">
        <v>46293</v>
      </c>
      <c r="E5263" t="s">
        <v>11819</v>
      </c>
      <c r="F5263" t="s">
        <v>9</v>
      </c>
      <c r="G5263">
        <v>1799</v>
      </c>
      <c r="H5263">
        <v>0</v>
      </c>
      <c r="I5263">
        <v>0</v>
      </c>
      <c r="J5263">
        <v>1799</v>
      </c>
      <c r="K5263" s="1">
        <v>46295</v>
      </c>
      <c r="L5263" t="s">
        <v>17732</v>
      </c>
      <c r="M5263">
        <f t="shared" si="984"/>
        <v>1</v>
      </c>
      <c r="N5263">
        <f>COUNTIF(Orders!$A:$A,C5263)</f>
        <v>1</v>
      </c>
      <c r="P5263">
        <f>COUNTIF(Orders!$H:$H,UPPER(SUBSTITUTE(TRIM(C5263),"-","")))</f>
        <v>1</v>
      </c>
      <c r="R5263" t="str">
        <f t="shared" si="985"/>
        <v>Matched Order Reference</v>
      </c>
      <c r="S5263">
        <f t="shared" si="986"/>
        <v>1</v>
      </c>
      <c r="V5263" cm="1">
        <f t="array" ref="V5263">IF(E5263&lt;&gt;"CAPTURE",0,SUMPRODUCT((MDR_Rates!$A$2:$A$10=F5263)*(G5263&gt;MDR_Rates!$B$2:$B$10)*((MDR_Rates!$C$2:$C$10="")+(G5263&lt;=MDR_Rates!$C$2:$C$10))*MDR_Rates!$D$2:$D$10))</f>
        <v>0</v>
      </c>
      <c r="W5263">
        <f t="shared" si="987"/>
        <v>0</v>
      </c>
      <c r="X5263">
        <f t="shared" si="988"/>
        <v>0</v>
      </c>
      <c r="Y5263">
        <f t="shared" si="989"/>
        <v>0</v>
      </c>
      <c r="Z5263">
        <f t="shared" si="990"/>
        <v>0</v>
      </c>
      <c r="AG5263" t="str">
        <f t="shared" si="991"/>
        <v/>
      </c>
      <c r="AI5263" t="str">
        <f t="shared" si="992"/>
        <v/>
      </c>
      <c r="AJ5263" t="str">
        <f t="shared" si="993"/>
        <v/>
      </c>
      <c r="AK5263" t="str">
        <f t="shared" si="994"/>
        <v>ORD26004554</v>
      </c>
      <c r="AL5263">
        <f>IF(E5263&lt;&gt;"CAPTURE","",COUNTIF(Orders!$H:$H,AK5263))</f>
        <v>1</v>
      </c>
      <c r="AP5263" t="str">
        <f t="shared" si="995"/>
        <v>Matched to Order</v>
      </c>
      <c r="AQ5263">
        <f>IF(COUNTIF($A$2:A5263,A5263)=1,1,0)</f>
        <v>1</v>
      </c>
    </row>
    <row r="5264" spans="1:43" x14ac:dyDescent="0.3">
      <c r="A5264" t="s">
        <v>17897</v>
      </c>
      <c r="C5264" t="s">
        <v>9120</v>
      </c>
      <c r="D5264" s="1">
        <v>46293</v>
      </c>
      <c r="E5264" t="s">
        <v>11819</v>
      </c>
      <c r="F5264" t="s">
        <v>9</v>
      </c>
      <c r="G5264">
        <v>1799</v>
      </c>
      <c r="H5264">
        <v>0</v>
      </c>
      <c r="I5264">
        <v>0</v>
      </c>
      <c r="J5264">
        <v>1799</v>
      </c>
      <c r="K5264" s="1">
        <v>46295</v>
      </c>
      <c r="L5264" t="s">
        <v>17732</v>
      </c>
      <c r="M5264">
        <f t="shared" si="984"/>
        <v>1</v>
      </c>
      <c r="N5264">
        <f>COUNTIF(Orders!$A:$A,C5264)</f>
        <v>1</v>
      </c>
      <c r="P5264">
        <f>COUNTIF(Orders!$H:$H,UPPER(SUBSTITUTE(TRIM(C5264),"-","")))</f>
        <v>1</v>
      </c>
      <c r="R5264" t="str">
        <f t="shared" si="985"/>
        <v>Matched Order Reference</v>
      </c>
      <c r="S5264">
        <f t="shared" si="986"/>
        <v>1</v>
      </c>
      <c r="V5264" cm="1">
        <f t="array" ref="V5264">IF(E5264&lt;&gt;"CAPTURE",0,SUMPRODUCT((MDR_Rates!$A$2:$A$10=F5264)*(G5264&gt;MDR_Rates!$B$2:$B$10)*((MDR_Rates!$C$2:$C$10="")+(G5264&lt;=MDR_Rates!$C$2:$C$10))*MDR_Rates!$D$2:$D$10))</f>
        <v>0</v>
      </c>
      <c r="W5264">
        <f t="shared" si="987"/>
        <v>0</v>
      </c>
      <c r="X5264">
        <f t="shared" si="988"/>
        <v>0</v>
      </c>
      <c r="Y5264">
        <f t="shared" si="989"/>
        <v>0</v>
      </c>
      <c r="Z5264">
        <f t="shared" si="990"/>
        <v>0</v>
      </c>
      <c r="AG5264" t="str">
        <f t="shared" si="991"/>
        <v/>
      </c>
      <c r="AI5264" t="str">
        <f t="shared" si="992"/>
        <v/>
      </c>
      <c r="AJ5264" t="str">
        <f t="shared" si="993"/>
        <v/>
      </c>
      <c r="AK5264" t="str">
        <f t="shared" si="994"/>
        <v>ORD26004606</v>
      </c>
      <c r="AL5264">
        <f>IF(E5264&lt;&gt;"CAPTURE","",COUNTIF(Orders!$H:$H,AK5264))</f>
        <v>1</v>
      </c>
      <c r="AP5264" t="str">
        <f t="shared" si="995"/>
        <v>Matched to Order</v>
      </c>
      <c r="AQ5264">
        <f>IF(COUNTIF($A$2:A5264,A5264)=1,1,0)</f>
        <v>1</v>
      </c>
    </row>
    <row r="5265" spans="1:43" x14ac:dyDescent="0.3">
      <c r="A5265" t="s">
        <v>17898</v>
      </c>
      <c r="C5265" t="s">
        <v>9122</v>
      </c>
      <c r="D5265" s="1">
        <v>46293</v>
      </c>
      <c r="E5265" t="s">
        <v>11819</v>
      </c>
      <c r="F5265" t="s">
        <v>9</v>
      </c>
      <c r="G5265">
        <v>499</v>
      </c>
      <c r="H5265">
        <v>0</v>
      </c>
      <c r="I5265">
        <v>0</v>
      </c>
      <c r="J5265">
        <v>499</v>
      </c>
      <c r="K5265" s="1">
        <v>46295</v>
      </c>
      <c r="L5265" t="s">
        <v>17732</v>
      </c>
      <c r="M5265">
        <f t="shared" si="984"/>
        <v>1</v>
      </c>
      <c r="N5265">
        <f>COUNTIF(Orders!$A:$A,C5265)</f>
        <v>1</v>
      </c>
      <c r="P5265">
        <f>COUNTIF(Orders!$H:$H,UPPER(SUBSTITUTE(TRIM(C5265),"-","")))</f>
        <v>1</v>
      </c>
      <c r="R5265" t="str">
        <f t="shared" si="985"/>
        <v>Matched Order Reference</v>
      </c>
      <c r="S5265">
        <f t="shared" si="986"/>
        <v>1</v>
      </c>
      <c r="V5265" cm="1">
        <f t="array" ref="V5265">IF(E5265&lt;&gt;"CAPTURE",0,SUMPRODUCT((MDR_Rates!$A$2:$A$10=F5265)*(G5265&gt;MDR_Rates!$B$2:$B$10)*((MDR_Rates!$C$2:$C$10="")+(G5265&lt;=MDR_Rates!$C$2:$C$10))*MDR_Rates!$D$2:$D$10))</f>
        <v>0</v>
      </c>
      <c r="W5265">
        <f t="shared" si="987"/>
        <v>0</v>
      </c>
      <c r="X5265">
        <f t="shared" si="988"/>
        <v>0</v>
      </c>
      <c r="Y5265">
        <f t="shared" si="989"/>
        <v>0</v>
      </c>
      <c r="Z5265">
        <f t="shared" si="990"/>
        <v>0</v>
      </c>
      <c r="AG5265" t="str">
        <f t="shared" si="991"/>
        <v/>
      </c>
      <c r="AI5265" t="str">
        <f t="shared" si="992"/>
        <v/>
      </c>
      <c r="AJ5265" t="str">
        <f t="shared" si="993"/>
        <v/>
      </c>
      <c r="AK5265" t="str">
        <f t="shared" si="994"/>
        <v>ORD26004607</v>
      </c>
      <c r="AL5265">
        <f>IF(E5265&lt;&gt;"CAPTURE","",COUNTIF(Orders!$H:$H,AK5265))</f>
        <v>1</v>
      </c>
      <c r="AP5265" t="str">
        <f t="shared" si="995"/>
        <v>Matched to Order</v>
      </c>
      <c r="AQ5265">
        <f>IF(COUNTIF($A$2:A5265,A5265)=1,1,0)</f>
        <v>1</v>
      </c>
    </row>
    <row r="5266" spans="1:43" x14ac:dyDescent="0.3">
      <c r="A5266" t="s">
        <v>17899</v>
      </c>
      <c r="C5266" t="s">
        <v>9214</v>
      </c>
      <c r="D5266" s="1">
        <v>46293</v>
      </c>
      <c r="E5266" t="s">
        <v>11819</v>
      </c>
      <c r="F5266" t="s">
        <v>9</v>
      </c>
      <c r="G5266">
        <v>3498</v>
      </c>
      <c r="H5266">
        <v>10.49</v>
      </c>
      <c r="I5266">
        <v>1.89</v>
      </c>
      <c r="J5266">
        <v>3485.62</v>
      </c>
      <c r="K5266" s="1">
        <v>46295</v>
      </c>
      <c r="L5266" t="s">
        <v>17732</v>
      </c>
      <c r="M5266">
        <f t="shared" si="984"/>
        <v>1</v>
      </c>
      <c r="N5266">
        <f>COUNTIF(Orders!$A:$A,C5266)</f>
        <v>1</v>
      </c>
      <c r="P5266">
        <f>COUNTIF(Orders!$H:$H,UPPER(SUBSTITUTE(TRIM(C5266),"-","")))</f>
        <v>1</v>
      </c>
      <c r="R5266" t="str">
        <f t="shared" si="985"/>
        <v>Matched Order Reference</v>
      </c>
      <c r="S5266">
        <f t="shared" si="986"/>
        <v>1</v>
      </c>
      <c r="V5266" cm="1">
        <f t="array" ref="V5266">IF(E5266&lt;&gt;"CAPTURE",0,SUMPRODUCT((MDR_Rates!$A$2:$A$10=F5266)*(G5266&gt;MDR_Rates!$B$2:$B$10)*((MDR_Rates!$C$2:$C$10="")+(G5266&lt;=MDR_Rates!$C$2:$C$10))*MDR_Rates!$D$2:$D$10))</f>
        <v>0.3</v>
      </c>
      <c r="W5266">
        <f t="shared" si="987"/>
        <v>10.49</v>
      </c>
      <c r="X5266">
        <f t="shared" si="988"/>
        <v>1.89</v>
      </c>
      <c r="Y5266">
        <f t="shared" si="989"/>
        <v>0</v>
      </c>
      <c r="Z5266">
        <f t="shared" si="990"/>
        <v>0</v>
      </c>
      <c r="AG5266" t="str">
        <f t="shared" si="991"/>
        <v/>
      </c>
      <c r="AI5266" t="str">
        <f t="shared" si="992"/>
        <v/>
      </c>
      <c r="AJ5266" t="str">
        <f t="shared" si="993"/>
        <v/>
      </c>
      <c r="AK5266" t="str">
        <f t="shared" si="994"/>
        <v>ORD26004655</v>
      </c>
      <c r="AL5266">
        <f>IF(E5266&lt;&gt;"CAPTURE","",COUNTIF(Orders!$H:$H,AK5266))</f>
        <v>1</v>
      </c>
      <c r="AP5266" t="str">
        <f t="shared" si="995"/>
        <v>Matched to Order</v>
      </c>
      <c r="AQ5266">
        <f>IF(COUNTIF($A$2:A5266,A5266)=1,1,0)</f>
        <v>1</v>
      </c>
    </row>
    <row r="5267" spans="1:43" x14ac:dyDescent="0.3">
      <c r="A5267" t="s">
        <v>17900</v>
      </c>
      <c r="C5267" t="s">
        <v>9247</v>
      </c>
      <c r="D5267" s="1">
        <v>46293</v>
      </c>
      <c r="E5267" t="s">
        <v>11819</v>
      </c>
      <c r="F5267" t="s">
        <v>9</v>
      </c>
      <c r="G5267">
        <v>3298</v>
      </c>
      <c r="H5267">
        <v>9.89</v>
      </c>
      <c r="I5267">
        <v>1.78</v>
      </c>
      <c r="J5267">
        <v>3286.33</v>
      </c>
      <c r="K5267" s="1">
        <v>46295</v>
      </c>
      <c r="L5267" t="s">
        <v>17732</v>
      </c>
      <c r="M5267">
        <f t="shared" si="984"/>
        <v>1</v>
      </c>
      <c r="N5267">
        <f>COUNTIF(Orders!$A:$A,C5267)</f>
        <v>1</v>
      </c>
      <c r="P5267">
        <f>COUNTIF(Orders!$H:$H,UPPER(SUBSTITUTE(TRIM(C5267),"-","")))</f>
        <v>1</v>
      </c>
      <c r="R5267" t="str">
        <f t="shared" si="985"/>
        <v>Matched Order Reference</v>
      </c>
      <c r="S5267">
        <f t="shared" si="986"/>
        <v>1</v>
      </c>
      <c r="V5267" cm="1">
        <f t="array" ref="V5267">IF(E5267&lt;&gt;"CAPTURE",0,SUMPRODUCT((MDR_Rates!$A$2:$A$10=F5267)*(G5267&gt;MDR_Rates!$B$2:$B$10)*((MDR_Rates!$C$2:$C$10="")+(G5267&lt;=MDR_Rates!$C$2:$C$10))*MDR_Rates!$D$2:$D$10))</f>
        <v>0.3</v>
      </c>
      <c r="W5267">
        <f t="shared" si="987"/>
        <v>9.89</v>
      </c>
      <c r="X5267">
        <f t="shared" si="988"/>
        <v>1.78</v>
      </c>
      <c r="Y5267">
        <f t="shared" si="989"/>
        <v>0</v>
      </c>
      <c r="Z5267">
        <f t="shared" si="990"/>
        <v>0</v>
      </c>
      <c r="AG5267" t="str">
        <f t="shared" si="991"/>
        <v/>
      </c>
      <c r="AI5267" t="str">
        <f t="shared" si="992"/>
        <v/>
      </c>
      <c r="AJ5267" t="str">
        <f t="shared" si="993"/>
        <v/>
      </c>
      <c r="AK5267" t="str">
        <f t="shared" si="994"/>
        <v>ORD26004672</v>
      </c>
      <c r="AL5267">
        <f>IF(E5267&lt;&gt;"CAPTURE","",COUNTIF(Orders!$H:$H,AK5267))</f>
        <v>1</v>
      </c>
      <c r="AP5267" t="str">
        <f t="shared" si="995"/>
        <v>Matched to Order</v>
      </c>
      <c r="AQ5267">
        <f>IF(COUNTIF($A$2:A5267,A5267)=1,1,0)</f>
        <v>1</v>
      </c>
    </row>
    <row r="5268" spans="1:43" x14ac:dyDescent="0.3">
      <c r="A5268" t="s">
        <v>17901</v>
      </c>
      <c r="C5268" t="s">
        <v>9382</v>
      </c>
      <c r="D5268" s="1">
        <v>46293</v>
      </c>
      <c r="E5268" t="s">
        <v>11819</v>
      </c>
      <c r="F5268" t="s">
        <v>9</v>
      </c>
      <c r="G5268">
        <v>4298</v>
      </c>
      <c r="H5268">
        <v>12.89</v>
      </c>
      <c r="I5268">
        <v>2.3199999999999998</v>
      </c>
      <c r="J5268">
        <v>4282.79</v>
      </c>
      <c r="K5268" s="1">
        <v>46295</v>
      </c>
      <c r="L5268" t="s">
        <v>17732</v>
      </c>
      <c r="M5268">
        <f t="shared" si="984"/>
        <v>1</v>
      </c>
      <c r="N5268">
        <f>COUNTIF(Orders!$A:$A,C5268)</f>
        <v>1</v>
      </c>
      <c r="P5268">
        <f>COUNTIF(Orders!$H:$H,UPPER(SUBSTITUTE(TRIM(C5268),"-","")))</f>
        <v>1</v>
      </c>
      <c r="R5268" t="str">
        <f t="shared" si="985"/>
        <v>Matched Order Reference</v>
      </c>
      <c r="S5268">
        <f t="shared" si="986"/>
        <v>1</v>
      </c>
      <c r="V5268" cm="1">
        <f t="array" ref="V5268">IF(E5268&lt;&gt;"CAPTURE",0,SUMPRODUCT((MDR_Rates!$A$2:$A$10=F5268)*(G5268&gt;MDR_Rates!$B$2:$B$10)*((MDR_Rates!$C$2:$C$10="")+(G5268&lt;=MDR_Rates!$C$2:$C$10))*MDR_Rates!$D$2:$D$10))</f>
        <v>0.3</v>
      </c>
      <c r="W5268">
        <f t="shared" si="987"/>
        <v>12.89</v>
      </c>
      <c r="X5268">
        <f t="shared" si="988"/>
        <v>2.3199999999999998</v>
      </c>
      <c r="Y5268">
        <f t="shared" si="989"/>
        <v>0</v>
      </c>
      <c r="Z5268">
        <f t="shared" si="990"/>
        <v>0</v>
      </c>
      <c r="AG5268" t="str">
        <f t="shared" si="991"/>
        <v/>
      </c>
      <c r="AI5268" t="str">
        <f t="shared" si="992"/>
        <v/>
      </c>
      <c r="AJ5268" t="str">
        <f t="shared" si="993"/>
        <v/>
      </c>
      <c r="AK5268" t="str">
        <f t="shared" si="994"/>
        <v>ORD26004742</v>
      </c>
      <c r="AL5268">
        <f>IF(E5268&lt;&gt;"CAPTURE","",COUNTIF(Orders!$H:$H,AK5268))</f>
        <v>1</v>
      </c>
      <c r="AP5268" t="str">
        <f t="shared" si="995"/>
        <v>Matched to Order</v>
      </c>
      <c r="AQ5268">
        <f>IF(COUNTIF($A$2:A5268,A5268)=1,1,0)</f>
        <v>1</v>
      </c>
    </row>
    <row r="5269" spans="1:43" x14ac:dyDescent="0.3">
      <c r="A5269" t="s">
        <v>17902</v>
      </c>
      <c r="C5269" t="s">
        <v>9418</v>
      </c>
      <c r="D5269" s="1">
        <v>46293</v>
      </c>
      <c r="E5269" t="s">
        <v>11819</v>
      </c>
      <c r="F5269" t="s">
        <v>9</v>
      </c>
      <c r="G5269">
        <v>2098</v>
      </c>
      <c r="H5269">
        <v>6.29</v>
      </c>
      <c r="I5269">
        <v>1.1299999999999999</v>
      </c>
      <c r="J5269">
        <v>2090.58</v>
      </c>
      <c r="K5269" s="1">
        <v>46295</v>
      </c>
      <c r="L5269" t="s">
        <v>17732</v>
      </c>
      <c r="M5269">
        <f t="shared" si="984"/>
        <v>1</v>
      </c>
      <c r="N5269">
        <f>COUNTIF(Orders!$A:$A,C5269)</f>
        <v>1</v>
      </c>
      <c r="P5269">
        <f>COUNTIF(Orders!$H:$H,UPPER(SUBSTITUTE(TRIM(C5269),"-","")))</f>
        <v>1</v>
      </c>
      <c r="R5269" t="str">
        <f t="shared" si="985"/>
        <v>Matched Order Reference</v>
      </c>
      <c r="S5269">
        <f t="shared" si="986"/>
        <v>1</v>
      </c>
      <c r="V5269" cm="1">
        <f t="array" ref="V5269">IF(E5269&lt;&gt;"CAPTURE",0,SUMPRODUCT((MDR_Rates!$A$2:$A$10=F5269)*(G5269&gt;MDR_Rates!$B$2:$B$10)*((MDR_Rates!$C$2:$C$10="")+(G5269&lt;=MDR_Rates!$C$2:$C$10))*MDR_Rates!$D$2:$D$10))</f>
        <v>0.3</v>
      </c>
      <c r="W5269">
        <f t="shared" si="987"/>
        <v>6.29</v>
      </c>
      <c r="X5269">
        <f t="shared" si="988"/>
        <v>1.1299999999999999</v>
      </c>
      <c r="Y5269">
        <f t="shared" si="989"/>
        <v>0</v>
      </c>
      <c r="Z5269">
        <f t="shared" si="990"/>
        <v>0</v>
      </c>
      <c r="AG5269" t="str">
        <f t="shared" si="991"/>
        <v/>
      </c>
      <c r="AI5269" t="str">
        <f t="shared" si="992"/>
        <v/>
      </c>
      <c r="AJ5269" t="str">
        <f t="shared" si="993"/>
        <v/>
      </c>
      <c r="AK5269" t="str">
        <f t="shared" si="994"/>
        <v>ORD26004760</v>
      </c>
      <c r="AL5269">
        <f>IF(E5269&lt;&gt;"CAPTURE","",COUNTIF(Orders!$H:$H,AK5269))</f>
        <v>1</v>
      </c>
      <c r="AP5269" t="str">
        <f t="shared" si="995"/>
        <v>Matched to Order</v>
      </c>
      <c r="AQ5269">
        <f>IF(COUNTIF($A$2:A5269,A5269)=1,1,0)</f>
        <v>1</v>
      </c>
    </row>
    <row r="5270" spans="1:43" x14ac:dyDescent="0.3">
      <c r="A5270" t="s">
        <v>17903</v>
      </c>
      <c r="C5270" t="s">
        <v>9426</v>
      </c>
      <c r="D5270" s="1">
        <v>46293</v>
      </c>
      <c r="E5270" t="s">
        <v>11819</v>
      </c>
      <c r="F5270" t="s">
        <v>33</v>
      </c>
      <c r="G5270">
        <v>10498</v>
      </c>
      <c r="H5270">
        <v>94.48</v>
      </c>
      <c r="I5270">
        <v>17.010000000000002</v>
      </c>
      <c r="J5270">
        <v>10386.51</v>
      </c>
      <c r="K5270" s="1">
        <v>46295</v>
      </c>
      <c r="L5270" t="s">
        <v>17732</v>
      </c>
      <c r="M5270">
        <f t="shared" si="984"/>
        <v>1</v>
      </c>
      <c r="N5270">
        <f>COUNTIF(Orders!$A:$A,C5270)</f>
        <v>1</v>
      </c>
      <c r="P5270">
        <f>COUNTIF(Orders!$H:$H,UPPER(SUBSTITUTE(TRIM(C5270),"-","")))</f>
        <v>1</v>
      </c>
      <c r="R5270" t="str">
        <f t="shared" si="985"/>
        <v>Matched Order Reference</v>
      </c>
      <c r="S5270">
        <f t="shared" si="986"/>
        <v>1</v>
      </c>
      <c r="V5270" cm="1">
        <f t="array" ref="V5270">IF(E5270&lt;&gt;"CAPTURE",0,SUMPRODUCT((MDR_Rates!$A$2:$A$10=F5270)*(G5270&gt;MDR_Rates!$B$2:$B$10)*((MDR_Rates!$C$2:$C$10="")+(G5270&lt;=MDR_Rates!$C$2:$C$10))*MDR_Rates!$D$2:$D$10))</f>
        <v>0.9</v>
      </c>
      <c r="W5270">
        <f t="shared" si="987"/>
        <v>94.48</v>
      </c>
      <c r="X5270">
        <f t="shared" si="988"/>
        <v>17.010000000000002</v>
      </c>
      <c r="Y5270">
        <f t="shared" si="989"/>
        <v>0</v>
      </c>
      <c r="Z5270">
        <f t="shared" si="990"/>
        <v>0</v>
      </c>
      <c r="AG5270" t="str">
        <f t="shared" si="991"/>
        <v/>
      </c>
      <c r="AI5270" t="str">
        <f t="shared" si="992"/>
        <v/>
      </c>
      <c r="AJ5270" t="str">
        <f t="shared" si="993"/>
        <v/>
      </c>
      <c r="AK5270" t="str">
        <f t="shared" si="994"/>
        <v>ORD26004764</v>
      </c>
      <c r="AL5270">
        <f>IF(E5270&lt;&gt;"CAPTURE","",COUNTIF(Orders!$H:$H,AK5270))</f>
        <v>1</v>
      </c>
      <c r="AP5270" t="str">
        <f t="shared" si="995"/>
        <v>Matched to Order</v>
      </c>
      <c r="AQ5270">
        <f>IF(COUNTIF($A$2:A5270,A5270)=1,1,0)</f>
        <v>1</v>
      </c>
    </row>
    <row r="5271" spans="1:43" x14ac:dyDescent="0.3">
      <c r="A5271" t="s">
        <v>17904</v>
      </c>
      <c r="C5271" t="s">
        <v>9479</v>
      </c>
      <c r="D5271" s="1">
        <v>46293</v>
      </c>
      <c r="E5271" t="s">
        <v>11819</v>
      </c>
      <c r="F5271" t="s">
        <v>9</v>
      </c>
      <c r="G5271">
        <v>2798</v>
      </c>
      <c r="H5271">
        <v>8.39</v>
      </c>
      <c r="I5271">
        <v>1.51</v>
      </c>
      <c r="J5271">
        <v>2788.1</v>
      </c>
      <c r="K5271" s="1">
        <v>46295</v>
      </c>
      <c r="L5271" t="s">
        <v>17732</v>
      </c>
      <c r="M5271">
        <f t="shared" si="984"/>
        <v>1</v>
      </c>
      <c r="N5271">
        <f>COUNTIF(Orders!$A:$A,C5271)</f>
        <v>1</v>
      </c>
      <c r="P5271">
        <f>COUNTIF(Orders!$H:$H,UPPER(SUBSTITUTE(TRIM(C5271),"-","")))</f>
        <v>1</v>
      </c>
      <c r="R5271" t="str">
        <f t="shared" si="985"/>
        <v>Matched Order Reference</v>
      </c>
      <c r="S5271">
        <f t="shared" si="986"/>
        <v>1</v>
      </c>
      <c r="V5271" cm="1">
        <f t="array" ref="V5271">IF(E5271&lt;&gt;"CAPTURE",0,SUMPRODUCT((MDR_Rates!$A$2:$A$10=F5271)*(G5271&gt;MDR_Rates!$B$2:$B$10)*((MDR_Rates!$C$2:$C$10="")+(G5271&lt;=MDR_Rates!$C$2:$C$10))*MDR_Rates!$D$2:$D$10))</f>
        <v>0.3</v>
      </c>
      <c r="W5271">
        <f t="shared" si="987"/>
        <v>8.39</v>
      </c>
      <c r="X5271">
        <f t="shared" si="988"/>
        <v>1.51</v>
      </c>
      <c r="Y5271">
        <f t="shared" si="989"/>
        <v>0</v>
      </c>
      <c r="Z5271">
        <f t="shared" si="990"/>
        <v>0</v>
      </c>
      <c r="AG5271" t="str">
        <f t="shared" si="991"/>
        <v/>
      </c>
      <c r="AI5271" t="str">
        <f t="shared" si="992"/>
        <v/>
      </c>
      <c r="AJ5271" t="str">
        <f t="shared" si="993"/>
        <v/>
      </c>
      <c r="AK5271" t="str">
        <f t="shared" si="994"/>
        <v>ORD26004792</v>
      </c>
      <c r="AL5271">
        <f>IF(E5271&lt;&gt;"CAPTURE","",COUNTIF(Orders!$H:$H,AK5271))</f>
        <v>1</v>
      </c>
      <c r="AP5271" t="str">
        <f t="shared" si="995"/>
        <v>Matched to Order</v>
      </c>
      <c r="AQ5271">
        <f>IF(COUNTIF($A$2:A5271,A5271)=1,1,0)</f>
        <v>1</v>
      </c>
    </row>
    <row r="5272" spans="1:43" x14ac:dyDescent="0.3">
      <c r="A5272" t="s">
        <v>17905</v>
      </c>
      <c r="C5272" t="s">
        <v>9738</v>
      </c>
      <c r="D5272" s="1">
        <v>46293</v>
      </c>
      <c r="E5272" t="s">
        <v>11819</v>
      </c>
      <c r="F5272" t="s">
        <v>17</v>
      </c>
      <c r="G5272">
        <v>1799</v>
      </c>
      <c r="H5272">
        <v>32.380000000000003</v>
      </c>
      <c r="I5272">
        <v>5.83</v>
      </c>
      <c r="J5272">
        <v>1760.79</v>
      </c>
      <c r="K5272" s="1">
        <v>46295</v>
      </c>
      <c r="L5272" t="s">
        <v>17732</v>
      </c>
      <c r="M5272">
        <f t="shared" si="984"/>
        <v>1</v>
      </c>
      <c r="N5272">
        <f>COUNTIF(Orders!$A:$A,C5272)</f>
        <v>1</v>
      </c>
      <c r="P5272">
        <f>COUNTIF(Orders!$H:$H,UPPER(SUBSTITUTE(TRIM(C5272),"-","")))</f>
        <v>1</v>
      </c>
      <c r="R5272" t="str">
        <f t="shared" si="985"/>
        <v>Matched Order Reference</v>
      </c>
      <c r="S5272">
        <f t="shared" si="986"/>
        <v>1</v>
      </c>
      <c r="V5272" cm="1">
        <f t="array" ref="V5272">IF(E5272&lt;&gt;"CAPTURE",0,SUMPRODUCT((MDR_Rates!$A$2:$A$10=F5272)*(G5272&gt;MDR_Rates!$B$2:$B$10)*((MDR_Rates!$C$2:$C$10="")+(G5272&lt;=MDR_Rates!$C$2:$C$10))*MDR_Rates!$D$2:$D$10))</f>
        <v>1.8</v>
      </c>
      <c r="W5272">
        <f t="shared" si="987"/>
        <v>32.380000000000003</v>
      </c>
      <c r="X5272">
        <f t="shared" si="988"/>
        <v>5.83</v>
      </c>
      <c r="Y5272">
        <f t="shared" si="989"/>
        <v>0</v>
      </c>
      <c r="Z5272">
        <f t="shared" si="990"/>
        <v>0</v>
      </c>
      <c r="AG5272" t="str">
        <f t="shared" si="991"/>
        <v/>
      </c>
      <c r="AI5272" t="str">
        <f t="shared" si="992"/>
        <v/>
      </c>
      <c r="AJ5272" t="str">
        <f t="shared" si="993"/>
        <v/>
      </c>
      <c r="AK5272" t="str">
        <f t="shared" si="994"/>
        <v>ORD26004926</v>
      </c>
      <c r="AL5272">
        <f>IF(E5272&lt;&gt;"CAPTURE","",COUNTIF(Orders!$H:$H,AK5272))</f>
        <v>1</v>
      </c>
      <c r="AP5272" t="str">
        <f t="shared" si="995"/>
        <v>Matched to Order</v>
      </c>
      <c r="AQ5272">
        <f>IF(COUNTIF($A$2:A5272,A5272)=1,1,0)</f>
        <v>1</v>
      </c>
    </row>
    <row r="5273" spans="1:43" x14ac:dyDescent="0.3">
      <c r="A5273" t="s">
        <v>17906</v>
      </c>
      <c r="C5273" t="s">
        <v>9771</v>
      </c>
      <c r="D5273" s="1">
        <v>46293</v>
      </c>
      <c r="E5273" t="s">
        <v>11819</v>
      </c>
      <c r="F5273" t="s">
        <v>9</v>
      </c>
      <c r="G5273">
        <v>1799</v>
      </c>
      <c r="H5273">
        <v>0</v>
      </c>
      <c r="I5273">
        <v>0</v>
      </c>
      <c r="J5273">
        <v>1799</v>
      </c>
      <c r="K5273" s="1">
        <v>46295</v>
      </c>
      <c r="L5273" t="s">
        <v>17732</v>
      </c>
      <c r="M5273">
        <f t="shared" si="984"/>
        <v>1</v>
      </c>
      <c r="N5273">
        <f>COUNTIF(Orders!$A:$A,C5273)</f>
        <v>1</v>
      </c>
      <c r="P5273">
        <f>COUNTIF(Orders!$H:$H,UPPER(SUBSTITUTE(TRIM(C5273),"-","")))</f>
        <v>1</v>
      </c>
      <c r="R5273" t="str">
        <f t="shared" si="985"/>
        <v>Matched Order Reference</v>
      </c>
      <c r="S5273">
        <f t="shared" si="986"/>
        <v>1</v>
      </c>
      <c r="V5273" cm="1">
        <f t="array" ref="V5273">IF(E5273&lt;&gt;"CAPTURE",0,SUMPRODUCT((MDR_Rates!$A$2:$A$10=F5273)*(G5273&gt;MDR_Rates!$B$2:$B$10)*((MDR_Rates!$C$2:$C$10="")+(G5273&lt;=MDR_Rates!$C$2:$C$10))*MDR_Rates!$D$2:$D$10))</f>
        <v>0</v>
      </c>
      <c r="W5273">
        <f t="shared" si="987"/>
        <v>0</v>
      </c>
      <c r="X5273">
        <f t="shared" si="988"/>
        <v>0</v>
      </c>
      <c r="Y5273">
        <f t="shared" si="989"/>
        <v>0</v>
      </c>
      <c r="Z5273">
        <f t="shared" si="990"/>
        <v>0</v>
      </c>
      <c r="AG5273" t="str">
        <f t="shared" si="991"/>
        <v/>
      </c>
      <c r="AI5273" t="str">
        <f t="shared" si="992"/>
        <v/>
      </c>
      <c r="AJ5273" t="str">
        <f t="shared" si="993"/>
        <v/>
      </c>
      <c r="AK5273" t="str">
        <f t="shared" si="994"/>
        <v>ORD26004943</v>
      </c>
      <c r="AL5273">
        <f>IF(E5273&lt;&gt;"CAPTURE","",COUNTIF(Orders!$H:$H,AK5273))</f>
        <v>1</v>
      </c>
      <c r="AP5273" t="str">
        <f t="shared" si="995"/>
        <v>Matched to Order</v>
      </c>
      <c r="AQ5273">
        <f>IF(COUNTIF($A$2:A5273,A5273)=1,1,0)</f>
        <v>1</v>
      </c>
    </row>
    <row r="5274" spans="1:43" x14ac:dyDescent="0.3">
      <c r="A5274" t="s">
        <v>17907</v>
      </c>
      <c r="C5274" t="s">
        <v>17908</v>
      </c>
      <c r="D5274" s="1">
        <v>46293</v>
      </c>
      <c r="E5274" t="s">
        <v>11819</v>
      </c>
      <c r="F5274" t="s">
        <v>9</v>
      </c>
      <c r="G5274">
        <v>9298</v>
      </c>
      <c r="H5274">
        <v>27.89</v>
      </c>
      <c r="I5274">
        <v>5.0199999999999996</v>
      </c>
      <c r="J5274">
        <v>9265.09</v>
      </c>
      <c r="K5274" s="1">
        <v>46295</v>
      </c>
      <c r="L5274" t="s">
        <v>17732</v>
      </c>
      <c r="M5274">
        <f t="shared" si="984"/>
        <v>1</v>
      </c>
      <c r="N5274">
        <f>COUNTIF(Orders!$A:$A,C5274)</f>
        <v>1</v>
      </c>
      <c r="P5274">
        <f>COUNTIF(Orders!$H:$H,UPPER(SUBSTITUTE(TRIM(C5274),"-","")))</f>
        <v>1</v>
      </c>
      <c r="R5274" t="str">
        <f t="shared" si="985"/>
        <v>Matched Order Reference</v>
      </c>
      <c r="S5274">
        <f t="shared" si="986"/>
        <v>1</v>
      </c>
      <c r="V5274" cm="1">
        <f t="array" ref="V5274">IF(E5274&lt;&gt;"CAPTURE",0,SUMPRODUCT((MDR_Rates!$A$2:$A$10=F5274)*(G5274&gt;MDR_Rates!$B$2:$B$10)*((MDR_Rates!$C$2:$C$10="")+(G5274&lt;=MDR_Rates!$C$2:$C$10))*MDR_Rates!$D$2:$D$10))</f>
        <v>0.3</v>
      </c>
      <c r="W5274">
        <f t="shared" si="987"/>
        <v>27.89</v>
      </c>
      <c r="X5274">
        <f t="shared" si="988"/>
        <v>5.0199999999999996</v>
      </c>
      <c r="Y5274">
        <f t="shared" si="989"/>
        <v>0</v>
      </c>
      <c r="Z5274">
        <f t="shared" si="990"/>
        <v>0</v>
      </c>
      <c r="AG5274" t="str">
        <f t="shared" si="991"/>
        <v/>
      </c>
      <c r="AI5274" t="str">
        <f t="shared" si="992"/>
        <v/>
      </c>
      <c r="AJ5274" t="str">
        <f t="shared" si="993"/>
        <v/>
      </c>
      <c r="AK5274" t="str">
        <f t="shared" si="994"/>
        <v>ORD26004950</v>
      </c>
      <c r="AL5274">
        <f>IF(E5274&lt;&gt;"CAPTURE","",COUNTIF(Orders!$H:$H,AK5274))</f>
        <v>1</v>
      </c>
      <c r="AP5274" t="str">
        <f t="shared" si="995"/>
        <v>Matched to Order</v>
      </c>
      <c r="AQ5274">
        <f>IF(COUNTIF($A$2:A5274,A5274)=1,1,0)</f>
        <v>1</v>
      </c>
    </row>
    <row r="5275" spans="1:43" x14ac:dyDescent="0.3">
      <c r="A5275" t="s">
        <v>17909</v>
      </c>
      <c r="C5275" t="s">
        <v>9951</v>
      </c>
      <c r="D5275" s="1">
        <v>46293</v>
      </c>
      <c r="E5275" t="s">
        <v>11819</v>
      </c>
      <c r="F5275" t="s">
        <v>9</v>
      </c>
      <c r="G5275">
        <v>4498</v>
      </c>
      <c r="H5275">
        <v>13.49</v>
      </c>
      <c r="I5275">
        <v>2.4300000000000002</v>
      </c>
      <c r="J5275">
        <v>4482.08</v>
      </c>
      <c r="K5275" s="1">
        <v>46295</v>
      </c>
      <c r="L5275" t="s">
        <v>17732</v>
      </c>
      <c r="M5275">
        <f t="shared" si="984"/>
        <v>1</v>
      </c>
      <c r="N5275">
        <f>COUNTIF(Orders!$A:$A,C5275)</f>
        <v>1</v>
      </c>
      <c r="P5275">
        <f>COUNTIF(Orders!$H:$H,UPPER(SUBSTITUTE(TRIM(C5275),"-","")))</f>
        <v>1</v>
      </c>
      <c r="R5275" t="str">
        <f t="shared" si="985"/>
        <v>Matched Order Reference</v>
      </c>
      <c r="S5275">
        <f t="shared" si="986"/>
        <v>1</v>
      </c>
      <c r="V5275" cm="1">
        <f t="array" ref="V5275">IF(E5275&lt;&gt;"CAPTURE",0,SUMPRODUCT((MDR_Rates!$A$2:$A$10=F5275)*(G5275&gt;MDR_Rates!$B$2:$B$10)*((MDR_Rates!$C$2:$C$10="")+(G5275&lt;=MDR_Rates!$C$2:$C$10))*MDR_Rates!$D$2:$D$10))</f>
        <v>0.3</v>
      </c>
      <c r="W5275">
        <f t="shared" si="987"/>
        <v>13.49</v>
      </c>
      <c r="X5275">
        <f t="shared" si="988"/>
        <v>2.4300000000000002</v>
      </c>
      <c r="Y5275">
        <f t="shared" si="989"/>
        <v>0</v>
      </c>
      <c r="Z5275">
        <f t="shared" si="990"/>
        <v>0</v>
      </c>
      <c r="AG5275" t="str">
        <f t="shared" si="991"/>
        <v/>
      </c>
      <c r="AI5275" t="str">
        <f t="shared" si="992"/>
        <v/>
      </c>
      <c r="AJ5275" t="str">
        <f t="shared" si="993"/>
        <v/>
      </c>
      <c r="AK5275" t="str">
        <f t="shared" si="994"/>
        <v>ORD26005036</v>
      </c>
      <c r="AL5275">
        <f>IF(E5275&lt;&gt;"CAPTURE","",COUNTIF(Orders!$H:$H,AK5275))</f>
        <v>1</v>
      </c>
      <c r="AP5275" t="str">
        <f t="shared" si="995"/>
        <v>Matched to Order</v>
      </c>
      <c r="AQ5275">
        <f>IF(COUNTIF($A$2:A5275,A5275)=1,1,0)</f>
        <v>1</v>
      </c>
    </row>
    <row r="5276" spans="1:43" x14ac:dyDescent="0.3">
      <c r="A5276" t="s">
        <v>17910</v>
      </c>
      <c r="C5276" t="s">
        <v>9968</v>
      </c>
      <c r="D5276" s="1">
        <v>46293</v>
      </c>
      <c r="E5276" t="s">
        <v>11819</v>
      </c>
      <c r="F5276" t="s">
        <v>9</v>
      </c>
      <c r="G5276">
        <v>3499</v>
      </c>
      <c r="H5276">
        <v>10.5</v>
      </c>
      <c r="I5276">
        <v>1.89</v>
      </c>
      <c r="J5276">
        <v>3486.61</v>
      </c>
      <c r="K5276" s="1">
        <v>46295</v>
      </c>
      <c r="L5276" t="s">
        <v>17732</v>
      </c>
      <c r="M5276">
        <f t="shared" si="984"/>
        <v>1</v>
      </c>
      <c r="N5276">
        <f>COUNTIF(Orders!$A:$A,C5276)</f>
        <v>1</v>
      </c>
      <c r="P5276">
        <f>COUNTIF(Orders!$H:$H,UPPER(SUBSTITUTE(TRIM(C5276),"-","")))</f>
        <v>1</v>
      </c>
      <c r="R5276" t="str">
        <f t="shared" si="985"/>
        <v>Matched Order Reference</v>
      </c>
      <c r="S5276">
        <f t="shared" si="986"/>
        <v>1</v>
      </c>
      <c r="V5276" cm="1">
        <f t="array" ref="V5276">IF(E5276&lt;&gt;"CAPTURE",0,SUMPRODUCT((MDR_Rates!$A$2:$A$10=F5276)*(G5276&gt;MDR_Rates!$B$2:$B$10)*((MDR_Rates!$C$2:$C$10="")+(G5276&lt;=MDR_Rates!$C$2:$C$10))*MDR_Rates!$D$2:$D$10))</f>
        <v>0.3</v>
      </c>
      <c r="W5276">
        <f t="shared" si="987"/>
        <v>10.5</v>
      </c>
      <c r="X5276">
        <f t="shared" si="988"/>
        <v>1.89</v>
      </c>
      <c r="Y5276">
        <f t="shared" si="989"/>
        <v>0</v>
      </c>
      <c r="Z5276">
        <f t="shared" si="990"/>
        <v>0</v>
      </c>
      <c r="AG5276" t="str">
        <f t="shared" si="991"/>
        <v/>
      </c>
      <c r="AI5276" t="str">
        <f t="shared" si="992"/>
        <v/>
      </c>
      <c r="AJ5276" t="str">
        <f t="shared" si="993"/>
        <v/>
      </c>
      <c r="AK5276" t="str">
        <f t="shared" si="994"/>
        <v>ORD26005046</v>
      </c>
      <c r="AL5276">
        <f>IF(E5276&lt;&gt;"CAPTURE","",COUNTIF(Orders!$H:$H,AK5276))</f>
        <v>1</v>
      </c>
      <c r="AP5276" t="str">
        <f t="shared" si="995"/>
        <v>Matched to Order</v>
      </c>
      <c r="AQ5276">
        <f>IF(COUNTIF($A$2:A5276,A5276)=1,1,0)</f>
        <v>1</v>
      </c>
    </row>
    <row r="5277" spans="1:43" x14ac:dyDescent="0.3">
      <c r="A5277" t="s">
        <v>17911</v>
      </c>
      <c r="C5277" t="s">
        <v>9978</v>
      </c>
      <c r="D5277" s="1">
        <v>46293</v>
      </c>
      <c r="E5277" t="s">
        <v>11819</v>
      </c>
      <c r="F5277" t="s">
        <v>17</v>
      </c>
      <c r="G5277">
        <v>2499</v>
      </c>
      <c r="H5277">
        <v>39.979999999999997</v>
      </c>
      <c r="I5277">
        <v>7.2</v>
      </c>
      <c r="J5277">
        <v>2451.8200000000002</v>
      </c>
      <c r="K5277" s="1">
        <v>46295</v>
      </c>
      <c r="L5277" t="s">
        <v>17732</v>
      </c>
      <c r="M5277">
        <f t="shared" si="984"/>
        <v>1</v>
      </c>
      <c r="N5277">
        <f>COUNTIF(Orders!$A:$A,C5277)</f>
        <v>1</v>
      </c>
      <c r="P5277">
        <f>COUNTIF(Orders!$H:$H,UPPER(SUBSTITUTE(TRIM(C5277),"-","")))</f>
        <v>1</v>
      </c>
      <c r="R5277" t="str">
        <f t="shared" si="985"/>
        <v>Matched Order Reference</v>
      </c>
      <c r="S5277">
        <f t="shared" si="986"/>
        <v>1</v>
      </c>
      <c r="V5277" cm="1">
        <f t="array" ref="V5277">IF(E5277&lt;&gt;"CAPTURE",0,SUMPRODUCT((MDR_Rates!$A$2:$A$10=F5277)*(G5277&gt;MDR_Rates!$B$2:$B$10)*((MDR_Rates!$C$2:$C$10="")+(G5277&lt;=MDR_Rates!$C$2:$C$10))*MDR_Rates!$D$2:$D$10))</f>
        <v>1.6</v>
      </c>
      <c r="W5277">
        <f t="shared" si="987"/>
        <v>39.979999999999997</v>
      </c>
      <c r="X5277">
        <f t="shared" si="988"/>
        <v>7.2</v>
      </c>
      <c r="Y5277">
        <f t="shared" si="989"/>
        <v>0</v>
      </c>
      <c r="Z5277">
        <f t="shared" si="990"/>
        <v>0</v>
      </c>
      <c r="AG5277" t="str">
        <f t="shared" si="991"/>
        <v/>
      </c>
      <c r="AI5277" t="str">
        <f t="shared" si="992"/>
        <v/>
      </c>
      <c r="AJ5277" t="str">
        <f t="shared" si="993"/>
        <v/>
      </c>
      <c r="AK5277" t="str">
        <f t="shared" si="994"/>
        <v>ORD26005051</v>
      </c>
      <c r="AL5277">
        <f>IF(E5277&lt;&gt;"CAPTURE","",COUNTIF(Orders!$H:$H,AK5277))</f>
        <v>1</v>
      </c>
      <c r="AP5277" t="str">
        <f t="shared" si="995"/>
        <v>Matched to Order</v>
      </c>
      <c r="AQ5277">
        <f>IF(COUNTIF($A$2:A5277,A5277)=1,1,0)</f>
        <v>1</v>
      </c>
    </row>
    <row r="5278" spans="1:43" x14ac:dyDescent="0.3">
      <c r="A5278" t="s">
        <v>17912</v>
      </c>
      <c r="C5278" t="s">
        <v>10042</v>
      </c>
      <c r="D5278" s="1">
        <v>46293</v>
      </c>
      <c r="E5278" t="s">
        <v>11819</v>
      </c>
      <c r="F5278" t="s">
        <v>17</v>
      </c>
      <c r="G5278">
        <v>2098</v>
      </c>
      <c r="H5278">
        <v>33.57</v>
      </c>
      <c r="I5278">
        <v>6.04</v>
      </c>
      <c r="J5278">
        <v>2058.39</v>
      </c>
      <c r="K5278" s="1">
        <v>46295</v>
      </c>
      <c r="L5278" t="s">
        <v>17732</v>
      </c>
      <c r="M5278">
        <f t="shared" si="984"/>
        <v>1</v>
      </c>
      <c r="N5278">
        <f>COUNTIF(Orders!$A:$A,C5278)</f>
        <v>1</v>
      </c>
      <c r="P5278">
        <f>COUNTIF(Orders!$H:$H,UPPER(SUBSTITUTE(TRIM(C5278),"-","")))</f>
        <v>1</v>
      </c>
      <c r="R5278" t="str">
        <f t="shared" si="985"/>
        <v>Matched Order Reference</v>
      </c>
      <c r="S5278">
        <f t="shared" si="986"/>
        <v>1</v>
      </c>
      <c r="V5278" cm="1">
        <f t="array" ref="V5278">IF(E5278&lt;&gt;"CAPTURE",0,SUMPRODUCT((MDR_Rates!$A$2:$A$10=F5278)*(G5278&gt;MDR_Rates!$B$2:$B$10)*((MDR_Rates!$C$2:$C$10="")+(G5278&lt;=MDR_Rates!$C$2:$C$10))*MDR_Rates!$D$2:$D$10))</f>
        <v>1.6</v>
      </c>
      <c r="W5278">
        <f t="shared" si="987"/>
        <v>33.57</v>
      </c>
      <c r="X5278">
        <f t="shared" si="988"/>
        <v>6.04</v>
      </c>
      <c r="Y5278">
        <f t="shared" si="989"/>
        <v>0</v>
      </c>
      <c r="Z5278">
        <f t="shared" si="990"/>
        <v>0</v>
      </c>
      <c r="AG5278" t="str">
        <f t="shared" si="991"/>
        <v/>
      </c>
      <c r="AI5278" t="str">
        <f t="shared" si="992"/>
        <v/>
      </c>
      <c r="AJ5278" t="str">
        <f t="shared" si="993"/>
        <v/>
      </c>
      <c r="AK5278" t="str">
        <f t="shared" si="994"/>
        <v>ORD26005083</v>
      </c>
      <c r="AL5278">
        <f>IF(E5278&lt;&gt;"CAPTURE","",COUNTIF(Orders!$H:$H,AK5278))</f>
        <v>1</v>
      </c>
      <c r="AP5278" t="str">
        <f t="shared" si="995"/>
        <v>Matched to Order</v>
      </c>
      <c r="AQ5278">
        <f>IF(COUNTIF($A$2:A5278,A5278)=1,1,0)</f>
        <v>1</v>
      </c>
    </row>
    <row r="5279" spans="1:43" x14ac:dyDescent="0.3">
      <c r="A5279" t="s">
        <v>17913</v>
      </c>
      <c r="C5279" t="s">
        <v>10135</v>
      </c>
      <c r="D5279" s="1">
        <v>46293</v>
      </c>
      <c r="E5279" t="s">
        <v>11819</v>
      </c>
      <c r="F5279" t="s">
        <v>17</v>
      </c>
      <c r="G5279">
        <v>10997</v>
      </c>
      <c r="H5279">
        <v>175.95</v>
      </c>
      <c r="I5279">
        <v>31.67</v>
      </c>
      <c r="J5279">
        <v>10789.38</v>
      </c>
      <c r="K5279" s="1">
        <v>46295</v>
      </c>
      <c r="L5279" t="s">
        <v>17732</v>
      </c>
      <c r="M5279">
        <f t="shared" si="984"/>
        <v>1</v>
      </c>
      <c r="N5279">
        <f>COUNTIF(Orders!$A:$A,C5279)</f>
        <v>1</v>
      </c>
      <c r="P5279">
        <f>COUNTIF(Orders!$H:$H,UPPER(SUBSTITUTE(TRIM(C5279),"-","")))</f>
        <v>1</v>
      </c>
      <c r="R5279" t="str">
        <f t="shared" si="985"/>
        <v>Matched Order Reference</v>
      </c>
      <c r="S5279">
        <f t="shared" si="986"/>
        <v>1</v>
      </c>
      <c r="V5279" cm="1">
        <f t="array" ref="V5279">IF(E5279&lt;&gt;"CAPTURE",0,SUMPRODUCT((MDR_Rates!$A$2:$A$10=F5279)*(G5279&gt;MDR_Rates!$B$2:$B$10)*((MDR_Rates!$C$2:$C$10="")+(G5279&lt;=MDR_Rates!$C$2:$C$10))*MDR_Rates!$D$2:$D$10))</f>
        <v>1.6</v>
      </c>
      <c r="W5279">
        <f t="shared" si="987"/>
        <v>175.95</v>
      </c>
      <c r="X5279">
        <f t="shared" si="988"/>
        <v>31.67</v>
      </c>
      <c r="Y5279">
        <f t="shared" si="989"/>
        <v>0</v>
      </c>
      <c r="Z5279">
        <f t="shared" si="990"/>
        <v>0</v>
      </c>
      <c r="AG5279" t="str">
        <f t="shared" si="991"/>
        <v/>
      </c>
      <c r="AI5279" t="str">
        <f t="shared" si="992"/>
        <v/>
      </c>
      <c r="AJ5279" t="str">
        <f t="shared" si="993"/>
        <v/>
      </c>
      <c r="AK5279" t="str">
        <f t="shared" si="994"/>
        <v>ORD26005132</v>
      </c>
      <c r="AL5279">
        <f>IF(E5279&lt;&gt;"CAPTURE","",COUNTIF(Orders!$H:$H,AK5279))</f>
        <v>1</v>
      </c>
      <c r="AP5279" t="str">
        <f t="shared" si="995"/>
        <v>Matched to Order</v>
      </c>
      <c r="AQ5279">
        <f>IF(COUNTIF($A$2:A5279,A5279)=1,1,0)</f>
        <v>1</v>
      </c>
    </row>
    <row r="5280" spans="1:43" x14ac:dyDescent="0.3">
      <c r="A5280" t="s">
        <v>17914</v>
      </c>
      <c r="C5280" t="s">
        <v>10142</v>
      </c>
      <c r="D5280" s="1">
        <v>46293</v>
      </c>
      <c r="E5280" t="s">
        <v>11819</v>
      </c>
      <c r="F5280" t="s">
        <v>9</v>
      </c>
      <c r="G5280">
        <v>1998</v>
      </c>
      <c r="H5280">
        <v>0</v>
      </c>
      <c r="I5280">
        <v>0</v>
      </c>
      <c r="J5280">
        <v>1998</v>
      </c>
      <c r="K5280" s="1">
        <v>46295</v>
      </c>
      <c r="L5280" t="s">
        <v>17732</v>
      </c>
      <c r="M5280">
        <f t="shared" si="984"/>
        <v>1</v>
      </c>
      <c r="N5280">
        <f>COUNTIF(Orders!$A:$A,C5280)</f>
        <v>1</v>
      </c>
      <c r="P5280">
        <f>COUNTIF(Orders!$H:$H,UPPER(SUBSTITUTE(TRIM(C5280),"-","")))</f>
        <v>1</v>
      </c>
      <c r="R5280" t="str">
        <f t="shared" si="985"/>
        <v>Matched Order Reference</v>
      </c>
      <c r="S5280">
        <f t="shared" si="986"/>
        <v>1</v>
      </c>
      <c r="V5280" cm="1">
        <f t="array" ref="V5280">IF(E5280&lt;&gt;"CAPTURE",0,SUMPRODUCT((MDR_Rates!$A$2:$A$10=F5280)*(G5280&gt;MDR_Rates!$B$2:$B$10)*((MDR_Rates!$C$2:$C$10="")+(G5280&lt;=MDR_Rates!$C$2:$C$10))*MDR_Rates!$D$2:$D$10))</f>
        <v>0</v>
      </c>
      <c r="W5280">
        <f t="shared" si="987"/>
        <v>0</v>
      </c>
      <c r="X5280">
        <f t="shared" si="988"/>
        <v>0</v>
      </c>
      <c r="Y5280">
        <f t="shared" si="989"/>
        <v>0</v>
      </c>
      <c r="Z5280">
        <f t="shared" si="990"/>
        <v>0</v>
      </c>
      <c r="AG5280" t="str">
        <f t="shared" si="991"/>
        <v/>
      </c>
      <c r="AI5280" t="str">
        <f t="shared" si="992"/>
        <v/>
      </c>
      <c r="AJ5280" t="str">
        <f t="shared" si="993"/>
        <v/>
      </c>
      <c r="AK5280" t="str">
        <f t="shared" si="994"/>
        <v>ORD26005136</v>
      </c>
      <c r="AL5280">
        <f>IF(E5280&lt;&gt;"CAPTURE","",COUNTIF(Orders!$H:$H,AK5280))</f>
        <v>1</v>
      </c>
      <c r="AP5280" t="str">
        <f t="shared" si="995"/>
        <v>Matched to Order</v>
      </c>
      <c r="AQ5280">
        <f>IF(COUNTIF($A$2:A5280,A5280)=1,1,0)</f>
        <v>1</v>
      </c>
    </row>
    <row r="5281" spans="1:43" x14ac:dyDescent="0.3">
      <c r="A5281" t="s">
        <v>17915</v>
      </c>
      <c r="C5281" t="s">
        <v>17916</v>
      </c>
      <c r="D5281" s="1">
        <v>46293</v>
      </c>
      <c r="E5281" t="s">
        <v>11819</v>
      </c>
      <c r="F5281" t="s">
        <v>44</v>
      </c>
      <c r="G5281">
        <v>7999</v>
      </c>
      <c r="H5281">
        <v>135.97999999999999</v>
      </c>
      <c r="I5281">
        <v>24.48</v>
      </c>
      <c r="J5281">
        <v>7838.54</v>
      </c>
      <c r="K5281" s="1">
        <v>46295</v>
      </c>
      <c r="L5281" t="s">
        <v>17732</v>
      </c>
      <c r="M5281">
        <f t="shared" si="984"/>
        <v>1</v>
      </c>
      <c r="N5281">
        <f>COUNTIF(Orders!$A:$A,C5281)</f>
        <v>0</v>
      </c>
      <c r="P5281">
        <f>COUNTIF(Orders!$H:$H,UPPER(SUBSTITUTE(TRIM(C5281),"-","")))</f>
        <v>1</v>
      </c>
      <c r="R5281" t="str">
        <f t="shared" si="985"/>
        <v>Matched Order Reference</v>
      </c>
      <c r="S5281">
        <f t="shared" si="986"/>
        <v>1</v>
      </c>
      <c r="V5281" cm="1">
        <f t="array" ref="V5281">IF(E5281&lt;&gt;"CAPTURE",0,SUMPRODUCT((MDR_Rates!$A$2:$A$10=F5281)*(G5281&gt;MDR_Rates!$B$2:$B$10)*((MDR_Rates!$C$2:$C$10="")+(G5281&lt;=MDR_Rates!$C$2:$C$10))*MDR_Rates!$D$2:$D$10))</f>
        <v>1.7</v>
      </c>
      <c r="W5281">
        <f t="shared" si="987"/>
        <v>135.97999999999999</v>
      </c>
      <c r="X5281">
        <f t="shared" si="988"/>
        <v>24.48</v>
      </c>
      <c r="Y5281">
        <f t="shared" si="989"/>
        <v>0</v>
      </c>
      <c r="Z5281">
        <f t="shared" si="990"/>
        <v>0</v>
      </c>
      <c r="AG5281" t="str">
        <f t="shared" si="991"/>
        <v/>
      </c>
      <c r="AI5281" t="str">
        <f t="shared" si="992"/>
        <v/>
      </c>
      <c r="AJ5281" t="str">
        <f t="shared" si="993"/>
        <v/>
      </c>
      <c r="AK5281" t="str">
        <f t="shared" si="994"/>
        <v>ORD26005144</v>
      </c>
      <c r="AL5281">
        <f>IF(E5281&lt;&gt;"CAPTURE","",COUNTIF(Orders!$H:$H,AK5281))</f>
        <v>1</v>
      </c>
      <c r="AP5281" t="str">
        <f t="shared" si="995"/>
        <v>Matched to Order</v>
      </c>
      <c r="AQ5281">
        <f>IF(COUNTIF($A$2:A5281,A5281)=1,1,0)</f>
        <v>1</v>
      </c>
    </row>
    <row r="5282" spans="1:43" x14ac:dyDescent="0.3">
      <c r="A5282" t="s">
        <v>17917</v>
      </c>
      <c r="C5282" t="s">
        <v>10165</v>
      </c>
      <c r="D5282" s="1">
        <v>46293</v>
      </c>
      <c r="E5282" t="s">
        <v>11819</v>
      </c>
      <c r="F5282" t="s">
        <v>17</v>
      </c>
      <c r="G5282">
        <v>4498</v>
      </c>
      <c r="H5282">
        <v>71.97</v>
      </c>
      <c r="I5282">
        <v>12.95</v>
      </c>
      <c r="J5282">
        <v>4413.08</v>
      </c>
      <c r="K5282" s="1">
        <v>46295</v>
      </c>
      <c r="L5282" t="s">
        <v>17732</v>
      </c>
      <c r="M5282">
        <f t="shared" si="984"/>
        <v>1</v>
      </c>
      <c r="N5282">
        <f>COUNTIF(Orders!$A:$A,C5282)</f>
        <v>1</v>
      </c>
      <c r="P5282">
        <f>COUNTIF(Orders!$H:$H,UPPER(SUBSTITUTE(TRIM(C5282),"-","")))</f>
        <v>1</v>
      </c>
      <c r="R5282" t="str">
        <f t="shared" si="985"/>
        <v>Matched Order Reference</v>
      </c>
      <c r="S5282">
        <f t="shared" si="986"/>
        <v>1</v>
      </c>
      <c r="V5282" cm="1">
        <f t="array" ref="V5282">IF(E5282&lt;&gt;"CAPTURE",0,SUMPRODUCT((MDR_Rates!$A$2:$A$10=F5282)*(G5282&gt;MDR_Rates!$B$2:$B$10)*((MDR_Rates!$C$2:$C$10="")+(G5282&lt;=MDR_Rates!$C$2:$C$10))*MDR_Rates!$D$2:$D$10))</f>
        <v>1.6</v>
      </c>
      <c r="W5282">
        <f t="shared" si="987"/>
        <v>71.97</v>
      </c>
      <c r="X5282">
        <f t="shared" si="988"/>
        <v>12.95</v>
      </c>
      <c r="Y5282">
        <f t="shared" si="989"/>
        <v>0</v>
      </c>
      <c r="Z5282">
        <f t="shared" si="990"/>
        <v>0</v>
      </c>
      <c r="AG5282" t="str">
        <f t="shared" si="991"/>
        <v/>
      </c>
      <c r="AI5282" t="str">
        <f t="shared" si="992"/>
        <v/>
      </c>
      <c r="AJ5282" t="str">
        <f t="shared" si="993"/>
        <v/>
      </c>
      <c r="AK5282" t="str">
        <f t="shared" si="994"/>
        <v>ORD26005148</v>
      </c>
      <c r="AL5282">
        <f>IF(E5282&lt;&gt;"CAPTURE","",COUNTIF(Orders!$H:$H,AK5282))</f>
        <v>1</v>
      </c>
      <c r="AP5282" t="str">
        <f t="shared" si="995"/>
        <v>Matched to Order</v>
      </c>
      <c r="AQ5282">
        <f>IF(COUNTIF($A$2:A5282,A5282)=1,1,0)</f>
        <v>1</v>
      </c>
    </row>
    <row r="5283" spans="1:43" x14ac:dyDescent="0.3">
      <c r="A5283" t="s">
        <v>17918</v>
      </c>
      <c r="C5283" t="s">
        <v>10187</v>
      </c>
      <c r="D5283" s="1">
        <v>46293</v>
      </c>
      <c r="E5283" t="s">
        <v>11819</v>
      </c>
      <c r="F5283" t="s">
        <v>17</v>
      </c>
      <c r="G5283">
        <v>1799</v>
      </c>
      <c r="H5283">
        <v>32.380000000000003</v>
      </c>
      <c r="I5283">
        <v>5.83</v>
      </c>
      <c r="J5283">
        <v>1760.79</v>
      </c>
      <c r="K5283" s="1">
        <v>46295</v>
      </c>
      <c r="L5283" t="s">
        <v>17732</v>
      </c>
      <c r="M5283">
        <f t="shared" si="984"/>
        <v>1</v>
      </c>
      <c r="N5283">
        <f>COUNTIF(Orders!$A:$A,C5283)</f>
        <v>1</v>
      </c>
      <c r="P5283">
        <f>COUNTIF(Orders!$H:$H,UPPER(SUBSTITUTE(TRIM(C5283),"-","")))</f>
        <v>1</v>
      </c>
      <c r="R5283" t="str">
        <f t="shared" si="985"/>
        <v>Matched Order Reference</v>
      </c>
      <c r="S5283">
        <f t="shared" si="986"/>
        <v>1</v>
      </c>
      <c r="V5283" cm="1">
        <f t="array" ref="V5283">IF(E5283&lt;&gt;"CAPTURE",0,SUMPRODUCT((MDR_Rates!$A$2:$A$10=F5283)*(G5283&gt;MDR_Rates!$B$2:$B$10)*((MDR_Rates!$C$2:$C$10="")+(G5283&lt;=MDR_Rates!$C$2:$C$10))*MDR_Rates!$D$2:$D$10))</f>
        <v>1.8</v>
      </c>
      <c r="W5283">
        <f t="shared" si="987"/>
        <v>32.380000000000003</v>
      </c>
      <c r="X5283">
        <f t="shared" si="988"/>
        <v>5.83</v>
      </c>
      <c r="Y5283">
        <f t="shared" si="989"/>
        <v>0</v>
      </c>
      <c r="Z5283">
        <f t="shared" si="990"/>
        <v>0</v>
      </c>
      <c r="AG5283" t="str">
        <f t="shared" si="991"/>
        <v/>
      </c>
      <c r="AI5283" t="str">
        <f t="shared" si="992"/>
        <v/>
      </c>
      <c r="AJ5283" t="str">
        <f t="shared" si="993"/>
        <v/>
      </c>
      <c r="AK5283" t="str">
        <f t="shared" si="994"/>
        <v>ORD26005160</v>
      </c>
      <c r="AL5283">
        <f>IF(E5283&lt;&gt;"CAPTURE","",COUNTIF(Orders!$H:$H,AK5283))</f>
        <v>1</v>
      </c>
      <c r="AP5283" t="str">
        <f t="shared" si="995"/>
        <v>Matched to Order</v>
      </c>
      <c r="AQ5283">
        <f>IF(COUNTIF($A$2:A5283,A5283)=1,1,0)</f>
        <v>1</v>
      </c>
    </row>
    <row r="5284" spans="1:43" x14ac:dyDescent="0.3">
      <c r="A5284" t="s">
        <v>17919</v>
      </c>
      <c r="C5284" t="s">
        <v>17920</v>
      </c>
      <c r="D5284" s="1">
        <v>46293</v>
      </c>
      <c r="E5284" t="s">
        <v>11819</v>
      </c>
      <c r="F5284" t="s">
        <v>33</v>
      </c>
      <c r="G5284">
        <v>3499</v>
      </c>
      <c r="H5284">
        <v>41.99</v>
      </c>
      <c r="I5284">
        <v>7.56</v>
      </c>
      <c r="J5284">
        <v>3449.45</v>
      </c>
      <c r="K5284" s="1">
        <v>46295</v>
      </c>
      <c r="L5284" t="s">
        <v>17732</v>
      </c>
      <c r="M5284">
        <f t="shared" si="984"/>
        <v>1</v>
      </c>
      <c r="N5284">
        <f>COUNTIF(Orders!$A:$A,C5284)</f>
        <v>0</v>
      </c>
      <c r="P5284">
        <f>COUNTIF(Orders!$H:$H,UPPER(SUBSTITUTE(TRIM(C5284),"-","")))</f>
        <v>1</v>
      </c>
      <c r="R5284" t="str">
        <f t="shared" si="985"/>
        <v>Matched Order Reference</v>
      </c>
      <c r="S5284">
        <f t="shared" si="986"/>
        <v>1</v>
      </c>
      <c r="V5284" cm="1">
        <f t="array" ref="V5284">IF(E5284&lt;&gt;"CAPTURE",0,SUMPRODUCT((MDR_Rates!$A$2:$A$10=F5284)*(G5284&gt;MDR_Rates!$B$2:$B$10)*((MDR_Rates!$C$2:$C$10="")+(G5284&lt;=MDR_Rates!$C$2:$C$10))*MDR_Rates!$D$2:$D$10))</f>
        <v>1.2</v>
      </c>
      <c r="W5284">
        <f t="shared" si="987"/>
        <v>41.99</v>
      </c>
      <c r="X5284">
        <f t="shared" si="988"/>
        <v>7.56</v>
      </c>
      <c r="Y5284">
        <f t="shared" si="989"/>
        <v>0</v>
      </c>
      <c r="Z5284">
        <f t="shared" si="990"/>
        <v>0</v>
      </c>
      <c r="AG5284" t="str">
        <f t="shared" si="991"/>
        <v/>
      </c>
      <c r="AI5284" t="str">
        <f t="shared" si="992"/>
        <v/>
      </c>
      <c r="AJ5284" t="str">
        <f t="shared" si="993"/>
        <v/>
      </c>
      <c r="AK5284" t="str">
        <f t="shared" si="994"/>
        <v>ORD26005250</v>
      </c>
      <c r="AL5284">
        <f>IF(E5284&lt;&gt;"CAPTURE","",COUNTIF(Orders!$H:$H,AK5284))</f>
        <v>1</v>
      </c>
      <c r="AP5284" t="str">
        <f t="shared" si="995"/>
        <v>Matched to Order</v>
      </c>
      <c r="AQ5284">
        <f>IF(COUNTIF($A$2:A5284,A5284)=1,1,0)</f>
        <v>1</v>
      </c>
    </row>
    <row r="5285" spans="1:43" x14ac:dyDescent="0.3">
      <c r="A5285" t="s">
        <v>17921</v>
      </c>
      <c r="C5285" t="s">
        <v>10525</v>
      </c>
      <c r="D5285" s="1">
        <v>46293</v>
      </c>
      <c r="E5285" t="s">
        <v>11819</v>
      </c>
      <c r="F5285" t="s">
        <v>44</v>
      </c>
      <c r="G5285">
        <v>8498</v>
      </c>
      <c r="H5285">
        <v>144.47</v>
      </c>
      <c r="I5285">
        <v>26</v>
      </c>
      <c r="J5285">
        <v>8327.5300000000007</v>
      </c>
      <c r="K5285" s="1">
        <v>46295</v>
      </c>
      <c r="L5285" t="s">
        <v>17732</v>
      </c>
      <c r="M5285">
        <f t="shared" si="984"/>
        <v>1</v>
      </c>
      <c r="N5285">
        <f>COUNTIF(Orders!$A:$A,C5285)</f>
        <v>1</v>
      </c>
      <c r="P5285">
        <f>COUNTIF(Orders!$H:$H,UPPER(SUBSTITUTE(TRIM(C5285),"-","")))</f>
        <v>1</v>
      </c>
      <c r="R5285" t="str">
        <f t="shared" si="985"/>
        <v>Matched Order Reference</v>
      </c>
      <c r="S5285">
        <f t="shared" si="986"/>
        <v>1</v>
      </c>
      <c r="V5285" cm="1">
        <f t="array" ref="V5285">IF(E5285&lt;&gt;"CAPTURE",0,SUMPRODUCT((MDR_Rates!$A$2:$A$10=F5285)*(G5285&gt;MDR_Rates!$B$2:$B$10)*((MDR_Rates!$C$2:$C$10="")+(G5285&lt;=MDR_Rates!$C$2:$C$10))*MDR_Rates!$D$2:$D$10))</f>
        <v>1.7</v>
      </c>
      <c r="W5285">
        <f t="shared" si="987"/>
        <v>144.47</v>
      </c>
      <c r="X5285">
        <f t="shared" si="988"/>
        <v>26</v>
      </c>
      <c r="Y5285">
        <f t="shared" si="989"/>
        <v>0</v>
      </c>
      <c r="Z5285">
        <f t="shared" si="990"/>
        <v>0</v>
      </c>
      <c r="AG5285" t="str">
        <f t="shared" si="991"/>
        <v/>
      </c>
      <c r="AI5285" t="str">
        <f t="shared" si="992"/>
        <v/>
      </c>
      <c r="AJ5285" t="str">
        <f t="shared" si="993"/>
        <v/>
      </c>
      <c r="AK5285" t="str">
        <f t="shared" si="994"/>
        <v>ORD26005335</v>
      </c>
      <c r="AL5285">
        <f>IF(E5285&lt;&gt;"CAPTURE","",COUNTIF(Orders!$H:$H,AK5285))</f>
        <v>1</v>
      </c>
      <c r="AP5285" t="str">
        <f t="shared" si="995"/>
        <v>Matched to Order</v>
      </c>
      <c r="AQ5285">
        <f>IF(COUNTIF($A$2:A5285,A5285)=1,1,0)</f>
        <v>1</v>
      </c>
    </row>
    <row r="5286" spans="1:43" x14ac:dyDescent="0.3">
      <c r="A5286" t="s">
        <v>17922</v>
      </c>
      <c r="C5286" t="s">
        <v>10611</v>
      </c>
      <c r="D5286" s="1">
        <v>46293</v>
      </c>
      <c r="E5286" t="s">
        <v>11819</v>
      </c>
      <c r="F5286" t="s">
        <v>9</v>
      </c>
      <c r="G5286">
        <v>8798</v>
      </c>
      <c r="H5286">
        <v>26.39</v>
      </c>
      <c r="I5286">
        <v>4.75</v>
      </c>
      <c r="J5286">
        <v>8766.86</v>
      </c>
      <c r="K5286" s="1">
        <v>46295</v>
      </c>
      <c r="L5286" t="s">
        <v>17732</v>
      </c>
      <c r="M5286">
        <f t="shared" si="984"/>
        <v>1</v>
      </c>
      <c r="N5286">
        <f>COUNTIF(Orders!$A:$A,C5286)</f>
        <v>1</v>
      </c>
      <c r="P5286">
        <f>COUNTIF(Orders!$H:$H,UPPER(SUBSTITUTE(TRIM(C5286),"-","")))</f>
        <v>1</v>
      </c>
      <c r="R5286" t="str">
        <f t="shared" si="985"/>
        <v>Matched Order Reference</v>
      </c>
      <c r="S5286">
        <f t="shared" si="986"/>
        <v>1</v>
      </c>
      <c r="V5286" cm="1">
        <f t="array" ref="V5286">IF(E5286&lt;&gt;"CAPTURE",0,SUMPRODUCT((MDR_Rates!$A$2:$A$10=F5286)*(G5286&gt;MDR_Rates!$B$2:$B$10)*((MDR_Rates!$C$2:$C$10="")+(G5286&lt;=MDR_Rates!$C$2:$C$10))*MDR_Rates!$D$2:$D$10))</f>
        <v>0.3</v>
      </c>
      <c r="W5286">
        <f t="shared" si="987"/>
        <v>26.39</v>
      </c>
      <c r="X5286">
        <f t="shared" si="988"/>
        <v>4.75</v>
      </c>
      <c r="Y5286">
        <f t="shared" si="989"/>
        <v>0</v>
      </c>
      <c r="Z5286">
        <f t="shared" si="990"/>
        <v>0</v>
      </c>
      <c r="AG5286" t="str">
        <f t="shared" si="991"/>
        <v/>
      </c>
      <c r="AI5286" t="str">
        <f t="shared" si="992"/>
        <v/>
      </c>
      <c r="AJ5286" t="str">
        <f t="shared" si="993"/>
        <v/>
      </c>
      <c r="AK5286" t="str">
        <f t="shared" si="994"/>
        <v>ORD26005379</v>
      </c>
      <c r="AL5286">
        <f>IF(E5286&lt;&gt;"CAPTURE","",COUNTIF(Orders!$H:$H,AK5286))</f>
        <v>1</v>
      </c>
      <c r="AP5286" t="str">
        <f t="shared" si="995"/>
        <v>Matched to Order</v>
      </c>
      <c r="AQ5286">
        <f>IF(COUNTIF($A$2:A5286,A5286)=1,1,0)</f>
        <v>1</v>
      </c>
    </row>
    <row r="5287" spans="1:43" x14ac:dyDescent="0.3">
      <c r="A5287" t="s">
        <v>17923</v>
      </c>
      <c r="C5287" t="s">
        <v>10637</v>
      </c>
      <c r="D5287" s="1">
        <v>46293</v>
      </c>
      <c r="E5287" t="s">
        <v>11819</v>
      </c>
      <c r="F5287" t="s">
        <v>33</v>
      </c>
      <c r="G5287">
        <v>3798</v>
      </c>
      <c r="H5287">
        <v>45.58</v>
      </c>
      <c r="I5287">
        <v>8.1999999999999993</v>
      </c>
      <c r="J5287">
        <v>3744.22</v>
      </c>
      <c r="K5287" s="1">
        <v>46295</v>
      </c>
      <c r="L5287" t="s">
        <v>17732</v>
      </c>
      <c r="M5287">
        <f t="shared" si="984"/>
        <v>1</v>
      </c>
      <c r="N5287">
        <f>COUNTIF(Orders!$A:$A,C5287)</f>
        <v>1</v>
      </c>
      <c r="P5287">
        <f>COUNTIF(Orders!$H:$H,UPPER(SUBSTITUTE(TRIM(C5287),"-","")))</f>
        <v>1</v>
      </c>
      <c r="R5287" t="str">
        <f t="shared" si="985"/>
        <v>Matched Order Reference</v>
      </c>
      <c r="S5287">
        <f t="shared" si="986"/>
        <v>1</v>
      </c>
      <c r="V5287" cm="1">
        <f t="array" ref="V5287">IF(E5287&lt;&gt;"CAPTURE",0,SUMPRODUCT((MDR_Rates!$A$2:$A$10=F5287)*(G5287&gt;MDR_Rates!$B$2:$B$10)*((MDR_Rates!$C$2:$C$10="")+(G5287&lt;=MDR_Rates!$C$2:$C$10))*MDR_Rates!$D$2:$D$10))</f>
        <v>1.2</v>
      </c>
      <c r="W5287">
        <f t="shared" si="987"/>
        <v>45.58</v>
      </c>
      <c r="X5287">
        <f t="shared" si="988"/>
        <v>8.1999999999999993</v>
      </c>
      <c r="Y5287">
        <f t="shared" si="989"/>
        <v>0</v>
      </c>
      <c r="Z5287">
        <f t="shared" si="990"/>
        <v>0</v>
      </c>
      <c r="AG5287" t="str">
        <f t="shared" si="991"/>
        <v/>
      </c>
      <c r="AI5287" t="str">
        <f t="shared" si="992"/>
        <v/>
      </c>
      <c r="AJ5287" t="str">
        <f t="shared" si="993"/>
        <v/>
      </c>
      <c r="AK5287" t="str">
        <f t="shared" si="994"/>
        <v>ORD26005392</v>
      </c>
      <c r="AL5287">
        <f>IF(E5287&lt;&gt;"CAPTURE","",COUNTIF(Orders!$H:$H,AK5287))</f>
        <v>1</v>
      </c>
      <c r="AP5287" t="str">
        <f t="shared" si="995"/>
        <v>Matched to Order</v>
      </c>
      <c r="AQ5287">
        <f>IF(COUNTIF($A$2:A5287,A5287)=1,1,0)</f>
        <v>1</v>
      </c>
    </row>
    <row r="5288" spans="1:43" x14ac:dyDescent="0.3">
      <c r="A5288" t="s">
        <v>17924</v>
      </c>
      <c r="C5288" t="s">
        <v>10659</v>
      </c>
      <c r="D5288" s="1">
        <v>46293</v>
      </c>
      <c r="E5288" t="s">
        <v>11819</v>
      </c>
      <c r="F5288" t="s">
        <v>9</v>
      </c>
      <c r="G5288">
        <v>2499</v>
      </c>
      <c r="H5288">
        <v>7.5</v>
      </c>
      <c r="I5288">
        <v>1.35</v>
      </c>
      <c r="J5288">
        <v>2490.15</v>
      </c>
      <c r="K5288" s="1">
        <v>46295</v>
      </c>
      <c r="L5288" t="s">
        <v>17732</v>
      </c>
      <c r="M5288">
        <f t="shared" si="984"/>
        <v>1</v>
      </c>
      <c r="N5288">
        <f>COUNTIF(Orders!$A:$A,C5288)</f>
        <v>1</v>
      </c>
      <c r="P5288">
        <f>COUNTIF(Orders!$H:$H,UPPER(SUBSTITUTE(TRIM(C5288),"-","")))</f>
        <v>1</v>
      </c>
      <c r="R5288" t="str">
        <f t="shared" si="985"/>
        <v>Matched Order Reference</v>
      </c>
      <c r="S5288">
        <f t="shared" si="986"/>
        <v>1</v>
      </c>
      <c r="V5288" cm="1">
        <f t="array" ref="V5288">IF(E5288&lt;&gt;"CAPTURE",0,SUMPRODUCT((MDR_Rates!$A$2:$A$10=F5288)*(G5288&gt;MDR_Rates!$B$2:$B$10)*((MDR_Rates!$C$2:$C$10="")+(G5288&lt;=MDR_Rates!$C$2:$C$10))*MDR_Rates!$D$2:$D$10))</f>
        <v>0.3</v>
      </c>
      <c r="W5288">
        <f t="shared" si="987"/>
        <v>7.5</v>
      </c>
      <c r="X5288">
        <f t="shared" si="988"/>
        <v>1.35</v>
      </c>
      <c r="Y5288">
        <f t="shared" si="989"/>
        <v>0</v>
      </c>
      <c r="Z5288">
        <f t="shared" si="990"/>
        <v>0</v>
      </c>
      <c r="AG5288" t="str">
        <f t="shared" si="991"/>
        <v/>
      </c>
      <c r="AI5288" t="str">
        <f t="shared" si="992"/>
        <v/>
      </c>
      <c r="AJ5288" t="str">
        <f t="shared" si="993"/>
        <v/>
      </c>
      <c r="AK5288" t="str">
        <f t="shared" si="994"/>
        <v>ORD26005403</v>
      </c>
      <c r="AL5288">
        <f>IF(E5288&lt;&gt;"CAPTURE","",COUNTIF(Orders!$H:$H,AK5288))</f>
        <v>1</v>
      </c>
      <c r="AP5288" t="str">
        <f t="shared" si="995"/>
        <v>Matched to Order</v>
      </c>
      <c r="AQ5288">
        <f>IF(COUNTIF($A$2:A5288,A5288)=1,1,0)</f>
        <v>1</v>
      </c>
    </row>
    <row r="5289" spans="1:43" x14ac:dyDescent="0.3">
      <c r="A5289" t="s">
        <v>17925</v>
      </c>
      <c r="C5289" t="s">
        <v>17926</v>
      </c>
      <c r="D5289" s="1">
        <v>46293</v>
      </c>
      <c r="E5289" t="s">
        <v>11819</v>
      </c>
      <c r="F5289" t="s">
        <v>9</v>
      </c>
      <c r="G5289">
        <v>1647</v>
      </c>
      <c r="H5289">
        <v>0</v>
      </c>
      <c r="I5289">
        <v>0</v>
      </c>
      <c r="J5289">
        <v>1647</v>
      </c>
      <c r="K5289" s="1">
        <v>46295</v>
      </c>
      <c r="L5289" t="s">
        <v>17732</v>
      </c>
      <c r="M5289">
        <f t="shared" si="984"/>
        <v>1</v>
      </c>
      <c r="N5289">
        <f>COUNTIF(Orders!$A:$A,C5289)</f>
        <v>1</v>
      </c>
      <c r="P5289">
        <f>COUNTIF(Orders!$H:$H,UPPER(SUBSTITUTE(TRIM(C5289),"-","")))</f>
        <v>1</v>
      </c>
      <c r="R5289" t="str">
        <f t="shared" si="985"/>
        <v>Matched Order Reference</v>
      </c>
      <c r="S5289">
        <f t="shared" si="986"/>
        <v>1</v>
      </c>
      <c r="V5289" cm="1">
        <f t="array" ref="V5289">IF(E5289&lt;&gt;"CAPTURE",0,SUMPRODUCT((MDR_Rates!$A$2:$A$10=F5289)*(G5289&gt;MDR_Rates!$B$2:$B$10)*((MDR_Rates!$C$2:$C$10="")+(G5289&lt;=MDR_Rates!$C$2:$C$10))*MDR_Rates!$D$2:$D$10))</f>
        <v>0</v>
      </c>
      <c r="W5289">
        <f t="shared" si="987"/>
        <v>0</v>
      </c>
      <c r="X5289">
        <f t="shared" si="988"/>
        <v>0</v>
      </c>
      <c r="Y5289">
        <f t="shared" si="989"/>
        <v>0</v>
      </c>
      <c r="Z5289">
        <f t="shared" si="990"/>
        <v>0</v>
      </c>
      <c r="AG5289" t="str">
        <f t="shared" si="991"/>
        <v/>
      </c>
      <c r="AI5289" t="str">
        <f t="shared" si="992"/>
        <v/>
      </c>
      <c r="AJ5289" t="str">
        <f t="shared" si="993"/>
        <v/>
      </c>
      <c r="AK5289" t="str">
        <f t="shared" si="994"/>
        <v>ORD26005407</v>
      </c>
      <c r="AL5289">
        <f>IF(E5289&lt;&gt;"CAPTURE","",COUNTIF(Orders!$H:$H,AK5289))</f>
        <v>1</v>
      </c>
      <c r="AP5289" t="str">
        <f t="shared" si="995"/>
        <v>Matched to Order</v>
      </c>
      <c r="AQ5289">
        <f>IF(COUNTIF($A$2:A5289,A5289)=1,1,0)</f>
        <v>1</v>
      </c>
    </row>
    <row r="5290" spans="1:43" x14ac:dyDescent="0.3">
      <c r="A5290" t="s">
        <v>17927</v>
      </c>
      <c r="C5290" t="s">
        <v>10679</v>
      </c>
      <c r="D5290" s="1">
        <v>46293</v>
      </c>
      <c r="E5290" t="s">
        <v>11819</v>
      </c>
      <c r="F5290" t="s">
        <v>9</v>
      </c>
      <c r="G5290">
        <v>5598</v>
      </c>
      <c r="H5290">
        <v>16.79</v>
      </c>
      <c r="I5290">
        <v>3.02</v>
      </c>
      <c r="J5290">
        <v>5578.19</v>
      </c>
      <c r="K5290" s="1">
        <v>46295</v>
      </c>
      <c r="L5290" t="s">
        <v>17732</v>
      </c>
      <c r="M5290">
        <f t="shared" si="984"/>
        <v>1</v>
      </c>
      <c r="N5290">
        <f>COUNTIF(Orders!$A:$A,C5290)</f>
        <v>1</v>
      </c>
      <c r="P5290">
        <f>COUNTIF(Orders!$H:$H,UPPER(SUBSTITUTE(TRIM(C5290),"-","")))</f>
        <v>1</v>
      </c>
      <c r="R5290" t="str">
        <f t="shared" si="985"/>
        <v>Matched Order Reference</v>
      </c>
      <c r="S5290">
        <f t="shared" si="986"/>
        <v>1</v>
      </c>
      <c r="V5290" cm="1">
        <f t="array" ref="V5290">IF(E5290&lt;&gt;"CAPTURE",0,SUMPRODUCT((MDR_Rates!$A$2:$A$10=F5290)*(G5290&gt;MDR_Rates!$B$2:$B$10)*((MDR_Rates!$C$2:$C$10="")+(G5290&lt;=MDR_Rates!$C$2:$C$10))*MDR_Rates!$D$2:$D$10))</f>
        <v>0.3</v>
      </c>
      <c r="W5290">
        <f t="shared" si="987"/>
        <v>16.79</v>
      </c>
      <c r="X5290">
        <f t="shared" si="988"/>
        <v>3.02</v>
      </c>
      <c r="Y5290">
        <f t="shared" si="989"/>
        <v>0</v>
      </c>
      <c r="Z5290">
        <f t="shared" si="990"/>
        <v>0</v>
      </c>
      <c r="AG5290" t="str">
        <f t="shared" si="991"/>
        <v/>
      </c>
      <c r="AI5290" t="str">
        <f t="shared" si="992"/>
        <v/>
      </c>
      <c r="AJ5290" t="str">
        <f t="shared" si="993"/>
        <v/>
      </c>
      <c r="AK5290" t="str">
        <f t="shared" si="994"/>
        <v>ORD26005413</v>
      </c>
      <c r="AL5290">
        <f>IF(E5290&lt;&gt;"CAPTURE","",COUNTIF(Orders!$H:$H,AK5290))</f>
        <v>1</v>
      </c>
      <c r="AP5290" t="str">
        <f t="shared" si="995"/>
        <v>Matched to Order</v>
      </c>
      <c r="AQ5290">
        <f>IF(COUNTIF($A$2:A5290,A5290)=1,1,0)</f>
        <v>1</v>
      </c>
    </row>
    <row r="5291" spans="1:43" x14ac:dyDescent="0.3">
      <c r="A5291" t="s">
        <v>17928</v>
      </c>
      <c r="C5291" t="s">
        <v>10706</v>
      </c>
      <c r="D5291" s="1">
        <v>46293</v>
      </c>
      <c r="E5291" t="s">
        <v>11819</v>
      </c>
      <c r="F5291" t="s">
        <v>17</v>
      </c>
      <c r="G5291">
        <v>4999</v>
      </c>
      <c r="H5291">
        <v>79.98</v>
      </c>
      <c r="I5291">
        <v>14.4</v>
      </c>
      <c r="J5291">
        <v>4904.62</v>
      </c>
      <c r="K5291" s="1">
        <v>46295</v>
      </c>
      <c r="L5291" t="s">
        <v>17732</v>
      </c>
      <c r="M5291">
        <f t="shared" si="984"/>
        <v>1</v>
      </c>
      <c r="N5291">
        <f>COUNTIF(Orders!$A:$A,C5291)</f>
        <v>1</v>
      </c>
      <c r="P5291">
        <f>COUNTIF(Orders!$H:$H,UPPER(SUBSTITUTE(TRIM(C5291),"-","")))</f>
        <v>1</v>
      </c>
      <c r="R5291" t="str">
        <f t="shared" si="985"/>
        <v>Matched Order Reference</v>
      </c>
      <c r="S5291">
        <f t="shared" si="986"/>
        <v>1</v>
      </c>
      <c r="V5291" cm="1">
        <f t="array" ref="V5291">IF(E5291&lt;&gt;"CAPTURE",0,SUMPRODUCT((MDR_Rates!$A$2:$A$10=F5291)*(G5291&gt;MDR_Rates!$B$2:$B$10)*((MDR_Rates!$C$2:$C$10="")+(G5291&lt;=MDR_Rates!$C$2:$C$10))*MDR_Rates!$D$2:$D$10))</f>
        <v>1.6</v>
      </c>
      <c r="W5291">
        <f t="shared" si="987"/>
        <v>79.98</v>
      </c>
      <c r="X5291">
        <f t="shared" si="988"/>
        <v>14.4</v>
      </c>
      <c r="Y5291">
        <f t="shared" si="989"/>
        <v>0</v>
      </c>
      <c r="Z5291">
        <f t="shared" si="990"/>
        <v>0</v>
      </c>
      <c r="AG5291" t="str">
        <f t="shared" si="991"/>
        <v/>
      </c>
      <c r="AI5291" t="str">
        <f t="shared" si="992"/>
        <v/>
      </c>
      <c r="AJ5291" t="str">
        <f t="shared" si="993"/>
        <v/>
      </c>
      <c r="AK5291" t="str">
        <f t="shared" si="994"/>
        <v>ORD26005427</v>
      </c>
      <c r="AL5291">
        <f>IF(E5291&lt;&gt;"CAPTURE","",COUNTIF(Orders!$H:$H,AK5291))</f>
        <v>1</v>
      </c>
      <c r="AP5291" t="str">
        <f t="shared" si="995"/>
        <v>Matched to Order</v>
      </c>
      <c r="AQ5291">
        <f>IF(COUNTIF($A$2:A5291,A5291)=1,1,0)</f>
        <v>1</v>
      </c>
    </row>
    <row r="5292" spans="1:43" x14ac:dyDescent="0.3">
      <c r="A5292" t="s">
        <v>17929</v>
      </c>
      <c r="C5292" t="s">
        <v>10713</v>
      </c>
      <c r="D5292" s="1">
        <v>46293</v>
      </c>
      <c r="E5292" t="s">
        <v>11819</v>
      </c>
      <c r="F5292" t="s">
        <v>9</v>
      </c>
      <c r="G5292">
        <v>1799</v>
      </c>
      <c r="H5292">
        <v>0</v>
      </c>
      <c r="I5292">
        <v>0</v>
      </c>
      <c r="J5292">
        <v>1799</v>
      </c>
      <c r="K5292" s="1">
        <v>46295</v>
      </c>
      <c r="L5292" t="s">
        <v>17732</v>
      </c>
      <c r="M5292">
        <f t="shared" si="984"/>
        <v>1</v>
      </c>
      <c r="N5292">
        <f>COUNTIF(Orders!$A:$A,C5292)</f>
        <v>1</v>
      </c>
      <c r="P5292">
        <f>COUNTIF(Orders!$H:$H,UPPER(SUBSTITUTE(TRIM(C5292),"-","")))</f>
        <v>1</v>
      </c>
      <c r="R5292" t="str">
        <f t="shared" si="985"/>
        <v>Matched Order Reference</v>
      </c>
      <c r="S5292">
        <f t="shared" si="986"/>
        <v>1</v>
      </c>
      <c r="V5292" cm="1">
        <f t="array" ref="V5292">IF(E5292&lt;&gt;"CAPTURE",0,SUMPRODUCT((MDR_Rates!$A$2:$A$10=F5292)*(G5292&gt;MDR_Rates!$B$2:$B$10)*((MDR_Rates!$C$2:$C$10="")+(G5292&lt;=MDR_Rates!$C$2:$C$10))*MDR_Rates!$D$2:$D$10))</f>
        <v>0</v>
      </c>
      <c r="W5292">
        <f t="shared" si="987"/>
        <v>0</v>
      </c>
      <c r="X5292">
        <f t="shared" si="988"/>
        <v>0</v>
      </c>
      <c r="Y5292">
        <f t="shared" si="989"/>
        <v>0</v>
      </c>
      <c r="Z5292">
        <f t="shared" si="990"/>
        <v>0</v>
      </c>
      <c r="AG5292" t="str">
        <f t="shared" si="991"/>
        <v/>
      </c>
      <c r="AI5292" t="str">
        <f t="shared" si="992"/>
        <v/>
      </c>
      <c r="AJ5292" t="str">
        <f t="shared" si="993"/>
        <v/>
      </c>
      <c r="AK5292" t="str">
        <f t="shared" si="994"/>
        <v>ORD26005431</v>
      </c>
      <c r="AL5292">
        <f>IF(E5292&lt;&gt;"CAPTURE","",COUNTIF(Orders!$H:$H,AK5292))</f>
        <v>1</v>
      </c>
      <c r="AP5292" t="str">
        <f t="shared" si="995"/>
        <v>Matched to Order</v>
      </c>
      <c r="AQ5292">
        <f>IF(COUNTIF($A$2:A5292,A5292)=1,1,0)</f>
        <v>1</v>
      </c>
    </row>
    <row r="5293" spans="1:43" x14ac:dyDescent="0.3">
      <c r="A5293" t="s">
        <v>17930</v>
      </c>
      <c r="C5293" t="s">
        <v>17931</v>
      </c>
      <c r="D5293" s="1">
        <v>46293</v>
      </c>
      <c r="E5293" t="s">
        <v>11819</v>
      </c>
      <c r="F5293" t="s">
        <v>33</v>
      </c>
      <c r="G5293">
        <v>1799</v>
      </c>
      <c r="H5293">
        <v>26.99</v>
      </c>
      <c r="I5293">
        <v>4.8600000000000003</v>
      </c>
      <c r="J5293">
        <v>1767.15</v>
      </c>
      <c r="K5293" s="1">
        <v>46295</v>
      </c>
      <c r="L5293" t="s">
        <v>17732</v>
      </c>
      <c r="M5293">
        <f t="shared" si="984"/>
        <v>1</v>
      </c>
      <c r="N5293">
        <f>COUNTIF(Orders!$A:$A,C5293)</f>
        <v>1</v>
      </c>
      <c r="P5293">
        <f>COUNTIF(Orders!$H:$H,UPPER(SUBSTITUTE(TRIM(C5293),"-","")))</f>
        <v>1</v>
      </c>
      <c r="R5293" t="str">
        <f t="shared" si="985"/>
        <v>Matched Order Reference</v>
      </c>
      <c r="S5293">
        <f t="shared" si="986"/>
        <v>1</v>
      </c>
      <c r="V5293" cm="1">
        <f t="array" ref="V5293">IF(E5293&lt;&gt;"CAPTURE",0,SUMPRODUCT((MDR_Rates!$A$2:$A$10=F5293)*(G5293&gt;MDR_Rates!$B$2:$B$10)*((MDR_Rates!$C$2:$C$10="")+(G5293&lt;=MDR_Rates!$C$2:$C$10))*MDR_Rates!$D$2:$D$10))</f>
        <v>1.5</v>
      </c>
      <c r="W5293">
        <f t="shared" si="987"/>
        <v>26.99</v>
      </c>
      <c r="X5293">
        <f t="shared" si="988"/>
        <v>4.8600000000000003</v>
      </c>
      <c r="Y5293">
        <f t="shared" si="989"/>
        <v>0</v>
      </c>
      <c r="Z5293">
        <f t="shared" si="990"/>
        <v>0</v>
      </c>
      <c r="AG5293" t="str">
        <f t="shared" si="991"/>
        <v/>
      </c>
      <c r="AI5293" t="str">
        <f t="shared" si="992"/>
        <v/>
      </c>
      <c r="AJ5293" t="str">
        <f t="shared" si="993"/>
        <v/>
      </c>
      <c r="AK5293" t="str">
        <f t="shared" si="994"/>
        <v>ORD26005442</v>
      </c>
      <c r="AL5293">
        <f>IF(E5293&lt;&gt;"CAPTURE","",COUNTIF(Orders!$H:$H,AK5293))</f>
        <v>1</v>
      </c>
      <c r="AP5293" t="str">
        <f t="shared" si="995"/>
        <v>Matched to Order</v>
      </c>
      <c r="AQ5293">
        <f>IF(COUNTIF($A$2:A5293,A5293)=1,1,0)</f>
        <v>1</v>
      </c>
    </row>
    <row r="5294" spans="1:43" x14ac:dyDescent="0.3">
      <c r="A5294" t="s">
        <v>17932</v>
      </c>
      <c r="C5294" t="s">
        <v>11026</v>
      </c>
      <c r="D5294" s="1">
        <v>46293</v>
      </c>
      <c r="E5294" t="s">
        <v>11819</v>
      </c>
      <c r="F5294" t="s">
        <v>9</v>
      </c>
      <c r="G5294">
        <v>799</v>
      </c>
      <c r="H5294">
        <v>0</v>
      </c>
      <c r="I5294">
        <v>0</v>
      </c>
      <c r="J5294">
        <v>799</v>
      </c>
      <c r="K5294" s="1">
        <v>46295</v>
      </c>
      <c r="L5294" t="s">
        <v>17732</v>
      </c>
      <c r="M5294">
        <f t="shared" si="984"/>
        <v>1</v>
      </c>
      <c r="N5294">
        <f>COUNTIF(Orders!$A:$A,C5294)</f>
        <v>1</v>
      </c>
      <c r="P5294">
        <f>COUNTIF(Orders!$H:$H,UPPER(SUBSTITUTE(TRIM(C5294),"-","")))</f>
        <v>1</v>
      </c>
      <c r="R5294" t="str">
        <f t="shared" si="985"/>
        <v>Matched Order Reference</v>
      </c>
      <c r="S5294">
        <f t="shared" si="986"/>
        <v>1</v>
      </c>
      <c r="V5294" cm="1">
        <f t="array" ref="V5294">IF(E5294&lt;&gt;"CAPTURE",0,SUMPRODUCT((MDR_Rates!$A$2:$A$10=F5294)*(G5294&gt;MDR_Rates!$B$2:$B$10)*((MDR_Rates!$C$2:$C$10="")+(G5294&lt;=MDR_Rates!$C$2:$C$10))*MDR_Rates!$D$2:$D$10))</f>
        <v>0</v>
      </c>
      <c r="W5294">
        <f t="shared" si="987"/>
        <v>0</v>
      </c>
      <c r="X5294">
        <f t="shared" si="988"/>
        <v>0</v>
      </c>
      <c r="Y5294">
        <f t="shared" si="989"/>
        <v>0</v>
      </c>
      <c r="Z5294">
        <f t="shared" si="990"/>
        <v>0</v>
      </c>
      <c r="AG5294" t="str">
        <f t="shared" si="991"/>
        <v/>
      </c>
      <c r="AI5294" t="str">
        <f t="shared" si="992"/>
        <v/>
      </c>
      <c r="AJ5294" t="str">
        <f t="shared" si="993"/>
        <v/>
      </c>
      <c r="AK5294" t="str">
        <f t="shared" si="994"/>
        <v>ORD26005593</v>
      </c>
      <c r="AL5294">
        <f>IF(E5294&lt;&gt;"CAPTURE","",COUNTIF(Orders!$H:$H,AK5294))</f>
        <v>1</v>
      </c>
      <c r="AP5294" t="str">
        <f t="shared" si="995"/>
        <v>Matched to Order</v>
      </c>
      <c r="AQ5294">
        <f>IF(COUNTIF($A$2:A5294,A5294)=1,1,0)</f>
        <v>1</v>
      </c>
    </row>
    <row r="5295" spans="1:43" x14ac:dyDescent="0.3">
      <c r="A5295" t="s">
        <v>17933</v>
      </c>
      <c r="C5295" t="s">
        <v>11038</v>
      </c>
      <c r="D5295" s="1">
        <v>46293</v>
      </c>
      <c r="E5295" t="s">
        <v>11819</v>
      </c>
      <c r="F5295" t="s">
        <v>17</v>
      </c>
      <c r="G5295">
        <v>1499</v>
      </c>
      <c r="H5295">
        <v>26.98</v>
      </c>
      <c r="I5295">
        <v>4.8600000000000003</v>
      </c>
      <c r="J5295">
        <v>1467.16</v>
      </c>
      <c r="K5295" s="1">
        <v>46295</v>
      </c>
      <c r="L5295" t="s">
        <v>17732</v>
      </c>
      <c r="M5295">
        <f t="shared" si="984"/>
        <v>1</v>
      </c>
      <c r="N5295">
        <f>COUNTIF(Orders!$A:$A,C5295)</f>
        <v>1</v>
      </c>
      <c r="P5295">
        <f>COUNTIF(Orders!$H:$H,UPPER(SUBSTITUTE(TRIM(C5295),"-","")))</f>
        <v>1</v>
      </c>
      <c r="R5295" t="str">
        <f t="shared" si="985"/>
        <v>Matched Order Reference</v>
      </c>
      <c r="S5295">
        <f t="shared" si="986"/>
        <v>1</v>
      </c>
      <c r="V5295" cm="1">
        <f t="array" ref="V5295">IF(E5295&lt;&gt;"CAPTURE",0,SUMPRODUCT((MDR_Rates!$A$2:$A$10=F5295)*(G5295&gt;MDR_Rates!$B$2:$B$10)*((MDR_Rates!$C$2:$C$10="")+(G5295&lt;=MDR_Rates!$C$2:$C$10))*MDR_Rates!$D$2:$D$10))</f>
        <v>1.8</v>
      </c>
      <c r="W5295">
        <f t="shared" si="987"/>
        <v>26.98</v>
      </c>
      <c r="X5295">
        <f t="shared" si="988"/>
        <v>4.8600000000000003</v>
      </c>
      <c r="Y5295">
        <f t="shared" si="989"/>
        <v>0</v>
      </c>
      <c r="Z5295">
        <f t="shared" si="990"/>
        <v>0</v>
      </c>
      <c r="AG5295" t="str">
        <f t="shared" si="991"/>
        <v/>
      </c>
      <c r="AI5295" t="str">
        <f t="shared" si="992"/>
        <v/>
      </c>
      <c r="AJ5295" t="str">
        <f t="shared" si="993"/>
        <v/>
      </c>
      <c r="AK5295" t="str">
        <f t="shared" si="994"/>
        <v>ORD26005599</v>
      </c>
      <c r="AL5295">
        <f>IF(E5295&lt;&gt;"CAPTURE","",COUNTIF(Orders!$H:$H,AK5295))</f>
        <v>1</v>
      </c>
      <c r="AP5295" t="str">
        <f t="shared" si="995"/>
        <v>Matched to Order</v>
      </c>
      <c r="AQ5295">
        <f>IF(COUNTIF($A$2:A5295,A5295)=1,1,0)</f>
        <v>1</v>
      </c>
    </row>
    <row r="5296" spans="1:43" x14ac:dyDescent="0.3">
      <c r="A5296" t="s">
        <v>17934</v>
      </c>
      <c r="C5296" t="s">
        <v>17935</v>
      </c>
      <c r="D5296" s="1">
        <v>46293</v>
      </c>
      <c r="E5296" t="s">
        <v>11819</v>
      </c>
      <c r="F5296" t="s">
        <v>17</v>
      </c>
      <c r="G5296">
        <v>349</v>
      </c>
      <c r="H5296">
        <v>6.28</v>
      </c>
      <c r="I5296">
        <v>1.1299999999999999</v>
      </c>
      <c r="J5296">
        <v>341.59</v>
      </c>
      <c r="K5296" s="1">
        <v>46295</v>
      </c>
      <c r="L5296" t="s">
        <v>17732</v>
      </c>
      <c r="M5296">
        <f t="shared" si="984"/>
        <v>1</v>
      </c>
      <c r="N5296">
        <f>COUNTIF(Orders!$A:$A,C5296)</f>
        <v>0</v>
      </c>
      <c r="P5296">
        <f>COUNTIF(Orders!$H:$H,UPPER(SUBSTITUTE(TRIM(C5296),"-","")))</f>
        <v>1</v>
      </c>
      <c r="R5296" t="str">
        <f t="shared" si="985"/>
        <v>Matched Order Reference</v>
      </c>
      <c r="S5296">
        <f t="shared" si="986"/>
        <v>1</v>
      </c>
      <c r="V5296" cm="1">
        <f t="array" ref="V5296">IF(E5296&lt;&gt;"CAPTURE",0,SUMPRODUCT((MDR_Rates!$A$2:$A$10=F5296)*(G5296&gt;MDR_Rates!$B$2:$B$10)*((MDR_Rates!$C$2:$C$10="")+(G5296&lt;=MDR_Rates!$C$2:$C$10))*MDR_Rates!$D$2:$D$10))</f>
        <v>1.8</v>
      </c>
      <c r="W5296">
        <f t="shared" si="987"/>
        <v>6.28</v>
      </c>
      <c r="X5296">
        <f t="shared" si="988"/>
        <v>1.1299999999999999</v>
      </c>
      <c r="Y5296">
        <f t="shared" si="989"/>
        <v>0</v>
      </c>
      <c r="Z5296">
        <f t="shared" si="990"/>
        <v>0</v>
      </c>
      <c r="AG5296" t="str">
        <f t="shared" si="991"/>
        <v/>
      </c>
      <c r="AI5296" t="str">
        <f t="shared" si="992"/>
        <v/>
      </c>
      <c r="AJ5296" t="str">
        <f t="shared" si="993"/>
        <v/>
      </c>
      <c r="AK5296" t="str">
        <f t="shared" si="994"/>
        <v>ORD26005629</v>
      </c>
      <c r="AL5296">
        <f>IF(E5296&lt;&gt;"CAPTURE","",COUNTIF(Orders!$H:$H,AK5296))</f>
        <v>1</v>
      </c>
      <c r="AP5296" t="str">
        <f t="shared" si="995"/>
        <v>Matched to Order</v>
      </c>
      <c r="AQ5296">
        <f>IF(COUNTIF($A$2:A5296,A5296)=1,1,0)</f>
        <v>1</v>
      </c>
    </row>
    <row r="5297" spans="1:43" x14ac:dyDescent="0.3">
      <c r="A5297" t="s">
        <v>17936</v>
      </c>
      <c r="C5297" t="s">
        <v>11100</v>
      </c>
      <c r="D5297" s="1">
        <v>46293</v>
      </c>
      <c r="E5297" t="s">
        <v>11819</v>
      </c>
      <c r="F5297" t="s">
        <v>17</v>
      </c>
      <c r="G5297">
        <v>1197</v>
      </c>
      <c r="H5297">
        <v>21.55</v>
      </c>
      <c r="I5297">
        <v>3.88</v>
      </c>
      <c r="J5297">
        <v>1171.57</v>
      </c>
      <c r="K5297" s="1">
        <v>46295</v>
      </c>
      <c r="L5297" t="s">
        <v>17732</v>
      </c>
      <c r="M5297">
        <f t="shared" si="984"/>
        <v>1</v>
      </c>
      <c r="N5297">
        <f>COUNTIF(Orders!$A:$A,C5297)</f>
        <v>1</v>
      </c>
      <c r="P5297">
        <f>COUNTIF(Orders!$H:$H,UPPER(SUBSTITUTE(TRIM(C5297),"-","")))</f>
        <v>1</v>
      </c>
      <c r="R5297" t="str">
        <f t="shared" si="985"/>
        <v>Matched Order Reference</v>
      </c>
      <c r="S5297">
        <f t="shared" si="986"/>
        <v>1</v>
      </c>
      <c r="V5297" cm="1">
        <f t="array" ref="V5297">IF(E5297&lt;&gt;"CAPTURE",0,SUMPRODUCT((MDR_Rates!$A$2:$A$10=F5297)*(G5297&gt;MDR_Rates!$B$2:$B$10)*((MDR_Rates!$C$2:$C$10="")+(G5297&lt;=MDR_Rates!$C$2:$C$10))*MDR_Rates!$D$2:$D$10))</f>
        <v>1.8</v>
      </c>
      <c r="W5297">
        <f t="shared" si="987"/>
        <v>21.55</v>
      </c>
      <c r="X5297">
        <f t="shared" si="988"/>
        <v>3.88</v>
      </c>
      <c r="Y5297">
        <f t="shared" si="989"/>
        <v>0</v>
      </c>
      <c r="Z5297">
        <f t="shared" si="990"/>
        <v>0</v>
      </c>
      <c r="AG5297" t="str">
        <f t="shared" si="991"/>
        <v/>
      </c>
      <c r="AI5297" t="str">
        <f t="shared" si="992"/>
        <v/>
      </c>
      <c r="AJ5297" t="str">
        <f t="shared" si="993"/>
        <v/>
      </c>
      <c r="AK5297" t="str">
        <f t="shared" si="994"/>
        <v>ORD26005630</v>
      </c>
      <c r="AL5297">
        <f>IF(E5297&lt;&gt;"CAPTURE","",COUNTIF(Orders!$H:$H,AK5297))</f>
        <v>1</v>
      </c>
      <c r="AP5297" t="str">
        <f t="shared" si="995"/>
        <v>Matched to Order</v>
      </c>
      <c r="AQ5297">
        <f>IF(COUNTIF($A$2:A5297,A5297)=1,1,0)</f>
        <v>1</v>
      </c>
    </row>
    <row r="5298" spans="1:43" x14ac:dyDescent="0.3">
      <c r="A5298" t="s">
        <v>17937</v>
      </c>
      <c r="C5298" t="s">
        <v>11146</v>
      </c>
      <c r="D5298" s="1">
        <v>46293</v>
      </c>
      <c r="E5298" t="s">
        <v>11819</v>
      </c>
      <c r="F5298" t="s">
        <v>44</v>
      </c>
      <c r="G5298">
        <v>3499</v>
      </c>
      <c r="H5298">
        <v>59.48</v>
      </c>
      <c r="I5298">
        <v>10.71</v>
      </c>
      <c r="J5298">
        <v>3428.81</v>
      </c>
      <c r="K5298" s="1">
        <v>46295</v>
      </c>
      <c r="L5298" t="s">
        <v>17732</v>
      </c>
      <c r="M5298">
        <f t="shared" si="984"/>
        <v>1</v>
      </c>
      <c r="N5298">
        <f>COUNTIF(Orders!$A:$A,C5298)</f>
        <v>1</v>
      </c>
      <c r="P5298">
        <f>COUNTIF(Orders!$H:$H,UPPER(SUBSTITUTE(TRIM(C5298),"-","")))</f>
        <v>1</v>
      </c>
      <c r="R5298" t="str">
        <f t="shared" si="985"/>
        <v>Matched Order Reference</v>
      </c>
      <c r="S5298">
        <f t="shared" si="986"/>
        <v>1</v>
      </c>
      <c r="V5298" cm="1">
        <f t="array" ref="V5298">IF(E5298&lt;&gt;"CAPTURE",0,SUMPRODUCT((MDR_Rates!$A$2:$A$10=F5298)*(G5298&gt;MDR_Rates!$B$2:$B$10)*((MDR_Rates!$C$2:$C$10="")+(G5298&lt;=MDR_Rates!$C$2:$C$10))*MDR_Rates!$D$2:$D$10))</f>
        <v>1.7</v>
      </c>
      <c r="W5298">
        <f t="shared" si="987"/>
        <v>59.48</v>
      </c>
      <c r="X5298">
        <f t="shared" si="988"/>
        <v>10.71</v>
      </c>
      <c r="Y5298">
        <f t="shared" si="989"/>
        <v>0</v>
      </c>
      <c r="Z5298">
        <f t="shared" si="990"/>
        <v>0</v>
      </c>
      <c r="AG5298" t="str">
        <f t="shared" si="991"/>
        <v/>
      </c>
      <c r="AI5298" t="str">
        <f t="shared" si="992"/>
        <v/>
      </c>
      <c r="AJ5298" t="str">
        <f t="shared" si="993"/>
        <v/>
      </c>
      <c r="AK5298" t="str">
        <f t="shared" si="994"/>
        <v>ORD26005654</v>
      </c>
      <c r="AL5298">
        <f>IF(E5298&lt;&gt;"CAPTURE","",COUNTIF(Orders!$H:$H,AK5298))</f>
        <v>1</v>
      </c>
      <c r="AP5298" t="str">
        <f t="shared" si="995"/>
        <v>Matched to Order</v>
      </c>
      <c r="AQ5298">
        <f>IF(COUNTIF($A$2:A5298,A5298)=1,1,0)</f>
        <v>1</v>
      </c>
    </row>
    <row r="5299" spans="1:43" x14ac:dyDescent="0.3">
      <c r="A5299" t="s">
        <v>17938</v>
      </c>
      <c r="C5299" t="s">
        <v>11150</v>
      </c>
      <c r="D5299" s="1">
        <v>46293</v>
      </c>
      <c r="E5299" t="s">
        <v>11819</v>
      </c>
      <c r="F5299" t="s">
        <v>9</v>
      </c>
      <c r="G5299">
        <v>6498</v>
      </c>
      <c r="H5299">
        <v>19.489999999999998</v>
      </c>
      <c r="I5299">
        <v>3.51</v>
      </c>
      <c r="J5299">
        <v>6475</v>
      </c>
      <c r="K5299" s="1">
        <v>46295</v>
      </c>
      <c r="L5299" t="s">
        <v>17732</v>
      </c>
      <c r="M5299">
        <f t="shared" si="984"/>
        <v>1</v>
      </c>
      <c r="N5299">
        <f>COUNTIF(Orders!$A:$A,C5299)</f>
        <v>1</v>
      </c>
      <c r="P5299">
        <f>COUNTIF(Orders!$H:$H,UPPER(SUBSTITUTE(TRIM(C5299),"-","")))</f>
        <v>1</v>
      </c>
      <c r="R5299" t="str">
        <f t="shared" si="985"/>
        <v>Matched Order Reference</v>
      </c>
      <c r="S5299">
        <f t="shared" si="986"/>
        <v>1</v>
      </c>
      <c r="V5299" cm="1">
        <f t="array" ref="V5299">IF(E5299&lt;&gt;"CAPTURE",0,SUMPRODUCT((MDR_Rates!$A$2:$A$10=F5299)*(G5299&gt;MDR_Rates!$B$2:$B$10)*((MDR_Rates!$C$2:$C$10="")+(G5299&lt;=MDR_Rates!$C$2:$C$10))*MDR_Rates!$D$2:$D$10))</f>
        <v>0.3</v>
      </c>
      <c r="W5299">
        <f t="shared" si="987"/>
        <v>19.489999999999998</v>
      </c>
      <c r="X5299">
        <f t="shared" si="988"/>
        <v>3.51</v>
      </c>
      <c r="Y5299">
        <f t="shared" si="989"/>
        <v>0</v>
      </c>
      <c r="Z5299">
        <f t="shared" si="990"/>
        <v>0</v>
      </c>
      <c r="AG5299" t="str">
        <f t="shared" si="991"/>
        <v/>
      </c>
      <c r="AI5299" t="str">
        <f t="shared" si="992"/>
        <v/>
      </c>
      <c r="AJ5299" t="str">
        <f t="shared" si="993"/>
        <v/>
      </c>
      <c r="AK5299" t="str">
        <f t="shared" si="994"/>
        <v>ORD26005656</v>
      </c>
      <c r="AL5299">
        <f>IF(E5299&lt;&gt;"CAPTURE","",COUNTIF(Orders!$H:$H,AK5299))</f>
        <v>1</v>
      </c>
      <c r="AP5299" t="str">
        <f t="shared" si="995"/>
        <v>Matched to Order</v>
      </c>
      <c r="AQ5299">
        <f>IF(COUNTIF($A$2:A5299,A5299)=1,1,0)</f>
        <v>1</v>
      </c>
    </row>
    <row r="5300" spans="1:43" x14ac:dyDescent="0.3">
      <c r="A5300" t="s">
        <v>17939</v>
      </c>
      <c r="C5300" t="s">
        <v>11272</v>
      </c>
      <c r="D5300" s="1">
        <v>46293</v>
      </c>
      <c r="E5300" t="s">
        <v>11819</v>
      </c>
      <c r="F5300" t="s">
        <v>17</v>
      </c>
      <c r="G5300">
        <v>3348</v>
      </c>
      <c r="H5300">
        <v>53.57</v>
      </c>
      <c r="I5300">
        <v>9.64</v>
      </c>
      <c r="J5300">
        <v>3284.79</v>
      </c>
      <c r="K5300" s="1">
        <v>46295</v>
      </c>
      <c r="L5300" t="s">
        <v>17732</v>
      </c>
      <c r="M5300">
        <f t="shared" si="984"/>
        <v>1</v>
      </c>
      <c r="N5300">
        <f>COUNTIF(Orders!$A:$A,C5300)</f>
        <v>1</v>
      </c>
      <c r="P5300">
        <f>COUNTIF(Orders!$H:$H,UPPER(SUBSTITUTE(TRIM(C5300),"-","")))</f>
        <v>1</v>
      </c>
      <c r="R5300" t="str">
        <f t="shared" si="985"/>
        <v>Matched Order Reference</v>
      </c>
      <c r="S5300">
        <f t="shared" si="986"/>
        <v>1</v>
      </c>
      <c r="V5300" cm="1">
        <f t="array" ref="V5300">IF(E5300&lt;&gt;"CAPTURE",0,SUMPRODUCT((MDR_Rates!$A$2:$A$10=F5300)*(G5300&gt;MDR_Rates!$B$2:$B$10)*((MDR_Rates!$C$2:$C$10="")+(G5300&lt;=MDR_Rates!$C$2:$C$10))*MDR_Rates!$D$2:$D$10))</f>
        <v>1.6</v>
      </c>
      <c r="W5300">
        <f t="shared" si="987"/>
        <v>53.57</v>
      </c>
      <c r="X5300">
        <f t="shared" si="988"/>
        <v>9.64</v>
      </c>
      <c r="Y5300">
        <f t="shared" si="989"/>
        <v>0</v>
      </c>
      <c r="Z5300">
        <f t="shared" si="990"/>
        <v>0</v>
      </c>
      <c r="AG5300" t="str">
        <f t="shared" si="991"/>
        <v/>
      </c>
      <c r="AI5300" t="str">
        <f t="shared" si="992"/>
        <v/>
      </c>
      <c r="AJ5300" t="str">
        <f t="shared" si="993"/>
        <v/>
      </c>
      <c r="AK5300" t="str">
        <f t="shared" si="994"/>
        <v>ORD26005720</v>
      </c>
      <c r="AL5300">
        <f>IF(E5300&lt;&gt;"CAPTURE","",COUNTIF(Orders!$H:$H,AK5300))</f>
        <v>1</v>
      </c>
      <c r="AP5300" t="str">
        <f t="shared" si="995"/>
        <v>Matched to Order</v>
      </c>
      <c r="AQ5300">
        <f>IF(COUNTIF($A$2:A5300,A5300)=1,1,0)</f>
        <v>1</v>
      </c>
    </row>
    <row r="5301" spans="1:43" x14ac:dyDescent="0.3">
      <c r="A5301" t="s">
        <v>17940</v>
      </c>
      <c r="C5301" t="s">
        <v>11377</v>
      </c>
      <c r="D5301" s="1">
        <v>46293</v>
      </c>
      <c r="E5301" t="s">
        <v>11819</v>
      </c>
      <c r="F5301" t="s">
        <v>17</v>
      </c>
      <c r="G5301">
        <v>4999</v>
      </c>
      <c r="H5301">
        <v>79.98</v>
      </c>
      <c r="I5301">
        <v>14.4</v>
      </c>
      <c r="J5301">
        <v>4904.62</v>
      </c>
      <c r="K5301" s="1">
        <v>46295</v>
      </c>
      <c r="L5301" t="s">
        <v>17732</v>
      </c>
      <c r="M5301">
        <f t="shared" si="984"/>
        <v>1</v>
      </c>
      <c r="N5301">
        <f>COUNTIF(Orders!$A:$A,C5301)</f>
        <v>1</v>
      </c>
      <c r="P5301">
        <f>COUNTIF(Orders!$H:$H,UPPER(SUBSTITUTE(TRIM(C5301),"-","")))</f>
        <v>1</v>
      </c>
      <c r="R5301" t="str">
        <f t="shared" si="985"/>
        <v>Matched Order Reference</v>
      </c>
      <c r="S5301">
        <f t="shared" si="986"/>
        <v>1</v>
      </c>
      <c r="V5301" cm="1">
        <f t="array" ref="V5301">IF(E5301&lt;&gt;"CAPTURE",0,SUMPRODUCT((MDR_Rates!$A$2:$A$10=F5301)*(G5301&gt;MDR_Rates!$B$2:$B$10)*((MDR_Rates!$C$2:$C$10="")+(G5301&lt;=MDR_Rates!$C$2:$C$10))*MDR_Rates!$D$2:$D$10))</f>
        <v>1.6</v>
      </c>
      <c r="W5301">
        <f t="shared" si="987"/>
        <v>79.98</v>
      </c>
      <c r="X5301">
        <f t="shared" si="988"/>
        <v>14.4</v>
      </c>
      <c r="Y5301">
        <f t="shared" si="989"/>
        <v>0</v>
      </c>
      <c r="Z5301">
        <f t="shared" si="990"/>
        <v>0</v>
      </c>
      <c r="AG5301" t="str">
        <f t="shared" si="991"/>
        <v/>
      </c>
      <c r="AI5301" t="str">
        <f t="shared" si="992"/>
        <v/>
      </c>
      <c r="AJ5301" t="str">
        <f t="shared" si="993"/>
        <v/>
      </c>
      <c r="AK5301" t="str">
        <f t="shared" si="994"/>
        <v>ORD26005774</v>
      </c>
      <c r="AL5301">
        <f>IF(E5301&lt;&gt;"CAPTURE","",COUNTIF(Orders!$H:$H,AK5301))</f>
        <v>1</v>
      </c>
      <c r="AP5301" t="str">
        <f t="shared" si="995"/>
        <v>Matched to Order</v>
      </c>
      <c r="AQ5301">
        <f>IF(COUNTIF($A$2:A5301,A5301)=1,1,0)</f>
        <v>1</v>
      </c>
    </row>
    <row r="5302" spans="1:43" x14ac:dyDescent="0.3">
      <c r="A5302" t="s">
        <v>17941</v>
      </c>
      <c r="C5302" t="s">
        <v>11422</v>
      </c>
      <c r="D5302" s="1">
        <v>46293</v>
      </c>
      <c r="E5302" t="s">
        <v>11819</v>
      </c>
      <c r="F5302" t="s">
        <v>17</v>
      </c>
      <c r="G5302">
        <v>2999</v>
      </c>
      <c r="H5302">
        <v>47.98</v>
      </c>
      <c r="I5302">
        <v>8.64</v>
      </c>
      <c r="J5302">
        <v>2942.38</v>
      </c>
      <c r="K5302" s="1">
        <v>46295</v>
      </c>
      <c r="L5302" t="s">
        <v>17732</v>
      </c>
      <c r="M5302">
        <f t="shared" si="984"/>
        <v>1</v>
      </c>
      <c r="N5302">
        <f>COUNTIF(Orders!$A:$A,C5302)</f>
        <v>1</v>
      </c>
      <c r="P5302">
        <f>COUNTIF(Orders!$H:$H,UPPER(SUBSTITUTE(TRIM(C5302),"-","")))</f>
        <v>1</v>
      </c>
      <c r="R5302" t="str">
        <f t="shared" si="985"/>
        <v>Matched Order Reference</v>
      </c>
      <c r="S5302">
        <f t="shared" si="986"/>
        <v>1</v>
      </c>
      <c r="V5302" cm="1">
        <f t="array" ref="V5302">IF(E5302&lt;&gt;"CAPTURE",0,SUMPRODUCT((MDR_Rates!$A$2:$A$10=F5302)*(G5302&gt;MDR_Rates!$B$2:$B$10)*((MDR_Rates!$C$2:$C$10="")+(G5302&lt;=MDR_Rates!$C$2:$C$10))*MDR_Rates!$D$2:$D$10))</f>
        <v>1.6</v>
      </c>
      <c r="W5302">
        <f t="shared" si="987"/>
        <v>47.98</v>
      </c>
      <c r="X5302">
        <f t="shared" si="988"/>
        <v>8.64</v>
      </c>
      <c r="Y5302">
        <f t="shared" si="989"/>
        <v>0</v>
      </c>
      <c r="Z5302">
        <f t="shared" si="990"/>
        <v>0</v>
      </c>
      <c r="AG5302" t="str">
        <f t="shared" si="991"/>
        <v/>
      </c>
      <c r="AI5302" t="str">
        <f t="shared" si="992"/>
        <v/>
      </c>
      <c r="AJ5302" t="str">
        <f t="shared" si="993"/>
        <v/>
      </c>
      <c r="AK5302" t="str">
        <f t="shared" si="994"/>
        <v>ORD26005798</v>
      </c>
      <c r="AL5302">
        <f>IF(E5302&lt;&gt;"CAPTURE","",COUNTIF(Orders!$H:$H,AK5302))</f>
        <v>1</v>
      </c>
      <c r="AP5302" t="str">
        <f t="shared" si="995"/>
        <v>Matched to Order</v>
      </c>
      <c r="AQ5302">
        <f>IF(COUNTIF($A$2:A5302,A5302)=1,1,0)</f>
        <v>1</v>
      </c>
    </row>
    <row r="5303" spans="1:43" x14ac:dyDescent="0.3">
      <c r="A5303" t="s">
        <v>17942</v>
      </c>
      <c r="C5303" t="s">
        <v>11428</v>
      </c>
      <c r="D5303" s="1">
        <v>46293</v>
      </c>
      <c r="E5303" t="s">
        <v>11819</v>
      </c>
      <c r="F5303" t="s">
        <v>9</v>
      </c>
      <c r="G5303">
        <v>5998</v>
      </c>
      <c r="H5303">
        <v>17.989999999999998</v>
      </c>
      <c r="I5303">
        <v>3.24</v>
      </c>
      <c r="J5303">
        <v>5976.77</v>
      </c>
      <c r="K5303" s="1">
        <v>46295</v>
      </c>
      <c r="L5303" t="s">
        <v>17732</v>
      </c>
      <c r="M5303">
        <f t="shared" si="984"/>
        <v>1</v>
      </c>
      <c r="N5303">
        <f>COUNTIF(Orders!$A:$A,C5303)</f>
        <v>1</v>
      </c>
      <c r="P5303">
        <f>COUNTIF(Orders!$H:$H,UPPER(SUBSTITUTE(TRIM(C5303),"-","")))</f>
        <v>1</v>
      </c>
      <c r="R5303" t="str">
        <f t="shared" si="985"/>
        <v>Matched Order Reference</v>
      </c>
      <c r="S5303">
        <f t="shared" si="986"/>
        <v>1</v>
      </c>
      <c r="V5303" cm="1">
        <f t="array" ref="V5303">IF(E5303&lt;&gt;"CAPTURE",0,SUMPRODUCT((MDR_Rates!$A$2:$A$10=F5303)*(G5303&gt;MDR_Rates!$B$2:$B$10)*((MDR_Rates!$C$2:$C$10="")+(G5303&lt;=MDR_Rates!$C$2:$C$10))*MDR_Rates!$D$2:$D$10))</f>
        <v>0.3</v>
      </c>
      <c r="W5303">
        <f t="shared" si="987"/>
        <v>17.989999999999998</v>
      </c>
      <c r="X5303">
        <f t="shared" si="988"/>
        <v>3.24</v>
      </c>
      <c r="Y5303">
        <f t="shared" si="989"/>
        <v>0</v>
      </c>
      <c r="Z5303">
        <f t="shared" si="990"/>
        <v>0</v>
      </c>
      <c r="AG5303" t="str">
        <f t="shared" si="991"/>
        <v/>
      </c>
      <c r="AI5303" t="str">
        <f t="shared" si="992"/>
        <v/>
      </c>
      <c r="AJ5303" t="str">
        <f t="shared" si="993"/>
        <v/>
      </c>
      <c r="AK5303" t="str">
        <f t="shared" si="994"/>
        <v>ORD26005801</v>
      </c>
      <c r="AL5303">
        <f>IF(E5303&lt;&gt;"CAPTURE","",COUNTIF(Orders!$H:$H,AK5303))</f>
        <v>1</v>
      </c>
      <c r="AP5303" t="str">
        <f t="shared" si="995"/>
        <v>Matched to Order</v>
      </c>
      <c r="AQ5303">
        <f>IF(COUNTIF($A$2:A5303,A5303)=1,1,0)</f>
        <v>1</v>
      </c>
    </row>
    <row r="5304" spans="1:43" x14ac:dyDescent="0.3">
      <c r="A5304" t="s">
        <v>17943</v>
      </c>
      <c r="C5304" t="s">
        <v>11436</v>
      </c>
      <c r="D5304" s="1">
        <v>46293</v>
      </c>
      <c r="E5304" t="s">
        <v>11819</v>
      </c>
      <c r="F5304" t="s">
        <v>9</v>
      </c>
      <c r="G5304">
        <v>7999</v>
      </c>
      <c r="H5304">
        <v>24</v>
      </c>
      <c r="I5304">
        <v>4.32</v>
      </c>
      <c r="J5304">
        <v>7970.68</v>
      </c>
      <c r="K5304" s="1">
        <v>46295</v>
      </c>
      <c r="L5304" t="s">
        <v>17732</v>
      </c>
      <c r="M5304">
        <f t="shared" si="984"/>
        <v>1</v>
      </c>
      <c r="N5304">
        <f>COUNTIF(Orders!$A:$A,C5304)</f>
        <v>1</v>
      </c>
      <c r="P5304">
        <f>COUNTIF(Orders!$H:$H,UPPER(SUBSTITUTE(TRIM(C5304),"-","")))</f>
        <v>1</v>
      </c>
      <c r="R5304" t="str">
        <f t="shared" si="985"/>
        <v>Matched Order Reference</v>
      </c>
      <c r="S5304">
        <f t="shared" si="986"/>
        <v>1</v>
      </c>
      <c r="V5304" cm="1">
        <f t="array" ref="V5304">IF(E5304&lt;&gt;"CAPTURE",0,SUMPRODUCT((MDR_Rates!$A$2:$A$10=F5304)*(G5304&gt;MDR_Rates!$B$2:$B$10)*((MDR_Rates!$C$2:$C$10="")+(G5304&lt;=MDR_Rates!$C$2:$C$10))*MDR_Rates!$D$2:$D$10))</f>
        <v>0.3</v>
      </c>
      <c r="W5304">
        <f t="shared" si="987"/>
        <v>24</v>
      </c>
      <c r="X5304">
        <f t="shared" si="988"/>
        <v>4.32</v>
      </c>
      <c r="Y5304">
        <f t="shared" si="989"/>
        <v>0</v>
      </c>
      <c r="Z5304">
        <f t="shared" si="990"/>
        <v>0</v>
      </c>
      <c r="AG5304" t="str">
        <f t="shared" si="991"/>
        <v/>
      </c>
      <c r="AI5304" t="str">
        <f t="shared" si="992"/>
        <v/>
      </c>
      <c r="AJ5304" t="str">
        <f t="shared" si="993"/>
        <v/>
      </c>
      <c r="AK5304" t="str">
        <f t="shared" si="994"/>
        <v>ORD26005805</v>
      </c>
      <c r="AL5304">
        <f>IF(E5304&lt;&gt;"CAPTURE","",COUNTIF(Orders!$H:$H,AK5304))</f>
        <v>1</v>
      </c>
      <c r="AP5304" t="str">
        <f t="shared" si="995"/>
        <v>Matched to Order</v>
      </c>
      <c r="AQ5304">
        <f>IF(COUNTIF($A$2:A5304,A5304)=1,1,0)</f>
        <v>1</v>
      </c>
    </row>
    <row r="5305" spans="1:43" x14ac:dyDescent="0.3">
      <c r="A5305" t="s">
        <v>17944</v>
      </c>
      <c r="C5305" t="s">
        <v>11444</v>
      </c>
      <c r="D5305" s="1">
        <v>46293</v>
      </c>
      <c r="E5305" t="s">
        <v>11819</v>
      </c>
      <c r="F5305" t="s">
        <v>33</v>
      </c>
      <c r="G5305">
        <v>4999</v>
      </c>
      <c r="H5305">
        <v>59.99</v>
      </c>
      <c r="I5305">
        <v>10.8</v>
      </c>
      <c r="J5305">
        <v>4928.21</v>
      </c>
      <c r="K5305" s="1">
        <v>46295</v>
      </c>
      <c r="L5305" t="s">
        <v>17732</v>
      </c>
      <c r="M5305">
        <f t="shared" si="984"/>
        <v>1</v>
      </c>
      <c r="N5305">
        <f>COUNTIF(Orders!$A:$A,C5305)</f>
        <v>1</v>
      </c>
      <c r="P5305">
        <f>COUNTIF(Orders!$H:$H,UPPER(SUBSTITUTE(TRIM(C5305),"-","")))</f>
        <v>1</v>
      </c>
      <c r="R5305" t="str">
        <f t="shared" si="985"/>
        <v>Matched Order Reference</v>
      </c>
      <c r="S5305">
        <f t="shared" si="986"/>
        <v>1</v>
      </c>
      <c r="V5305" cm="1">
        <f t="array" ref="V5305">IF(E5305&lt;&gt;"CAPTURE",0,SUMPRODUCT((MDR_Rates!$A$2:$A$10=F5305)*(G5305&gt;MDR_Rates!$B$2:$B$10)*((MDR_Rates!$C$2:$C$10="")+(G5305&lt;=MDR_Rates!$C$2:$C$10))*MDR_Rates!$D$2:$D$10))</f>
        <v>1.2</v>
      </c>
      <c r="W5305">
        <f t="shared" si="987"/>
        <v>59.99</v>
      </c>
      <c r="X5305">
        <f t="shared" si="988"/>
        <v>10.8</v>
      </c>
      <c r="Y5305">
        <f t="shared" si="989"/>
        <v>0</v>
      </c>
      <c r="Z5305">
        <f t="shared" si="990"/>
        <v>0</v>
      </c>
      <c r="AG5305" t="str">
        <f t="shared" si="991"/>
        <v/>
      </c>
      <c r="AI5305" t="str">
        <f t="shared" si="992"/>
        <v/>
      </c>
      <c r="AJ5305" t="str">
        <f t="shared" si="993"/>
        <v/>
      </c>
      <c r="AK5305" t="str">
        <f t="shared" si="994"/>
        <v>ORD26005809</v>
      </c>
      <c r="AL5305">
        <f>IF(E5305&lt;&gt;"CAPTURE","",COUNTIF(Orders!$H:$H,AK5305))</f>
        <v>1</v>
      </c>
      <c r="AP5305" t="str">
        <f t="shared" si="995"/>
        <v>Matched to Order</v>
      </c>
      <c r="AQ5305">
        <f>IF(COUNTIF($A$2:A5305,A5305)=1,1,0)</f>
        <v>1</v>
      </c>
    </row>
    <row r="5306" spans="1:43" x14ac:dyDescent="0.3">
      <c r="A5306" t="s">
        <v>17945</v>
      </c>
      <c r="C5306" t="s">
        <v>17946</v>
      </c>
      <c r="D5306" s="1">
        <v>46293</v>
      </c>
      <c r="E5306" t="s">
        <v>11819</v>
      </c>
      <c r="F5306" t="s">
        <v>9</v>
      </c>
      <c r="G5306">
        <v>2999</v>
      </c>
      <c r="H5306">
        <v>9</v>
      </c>
      <c r="I5306">
        <v>1.62</v>
      </c>
      <c r="J5306">
        <v>2988.38</v>
      </c>
      <c r="K5306" s="1">
        <v>46295</v>
      </c>
      <c r="L5306" t="s">
        <v>17732</v>
      </c>
      <c r="M5306">
        <f t="shared" si="984"/>
        <v>1</v>
      </c>
      <c r="N5306">
        <f>COUNTIF(Orders!$A:$A,C5306)</f>
        <v>0</v>
      </c>
      <c r="P5306">
        <f>COUNTIF(Orders!$H:$H,UPPER(SUBSTITUTE(TRIM(C5306),"-","")))</f>
        <v>1</v>
      </c>
      <c r="R5306" t="str">
        <f t="shared" si="985"/>
        <v>Matched Order Reference</v>
      </c>
      <c r="S5306">
        <f t="shared" si="986"/>
        <v>1</v>
      </c>
      <c r="V5306" cm="1">
        <f t="array" ref="V5306">IF(E5306&lt;&gt;"CAPTURE",0,SUMPRODUCT((MDR_Rates!$A$2:$A$10=F5306)*(G5306&gt;MDR_Rates!$B$2:$B$10)*((MDR_Rates!$C$2:$C$10="")+(G5306&lt;=MDR_Rates!$C$2:$C$10))*MDR_Rates!$D$2:$D$10))</f>
        <v>0.3</v>
      </c>
      <c r="W5306">
        <f t="shared" si="987"/>
        <v>9</v>
      </c>
      <c r="X5306">
        <f t="shared" si="988"/>
        <v>1.62</v>
      </c>
      <c r="Y5306">
        <f t="shared" si="989"/>
        <v>0</v>
      </c>
      <c r="Z5306">
        <f t="shared" si="990"/>
        <v>0</v>
      </c>
      <c r="AG5306" t="str">
        <f t="shared" si="991"/>
        <v/>
      </c>
      <c r="AI5306" t="str">
        <f t="shared" si="992"/>
        <v/>
      </c>
      <c r="AJ5306" t="str">
        <f t="shared" si="993"/>
        <v/>
      </c>
      <c r="AK5306" t="str">
        <f t="shared" si="994"/>
        <v>ORD26005820</v>
      </c>
      <c r="AL5306">
        <f>IF(E5306&lt;&gt;"CAPTURE","",COUNTIF(Orders!$H:$H,AK5306))</f>
        <v>1</v>
      </c>
      <c r="AP5306" t="str">
        <f t="shared" si="995"/>
        <v>Matched to Order</v>
      </c>
      <c r="AQ5306">
        <f>IF(COUNTIF($A$2:A5306,A5306)=1,1,0)</f>
        <v>1</v>
      </c>
    </row>
    <row r="5307" spans="1:43" x14ac:dyDescent="0.3">
      <c r="A5307" t="s">
        <v>17947</v>
      </c>
      <c r="C5307" t="s">
        <v>11495</v>
      </c>
      <c r="D5307" s="1">
        <v>46293</v>
      </c>
      <c r="E5307" t="s">
        <v>11819</v>
      </c>
      <c r="F5307" t="s">
        <v>9</v>
      </c>
      <c r="G5307">
        <v>349</v>
      </c>
      <c r="H5307">
        <v>0</v>
      </c>
      <c r="I5307">
        <v>0</v>
      </c>
      <c r="J5307">
        <v>349</v>
      </c>
      <c r="K5307" s="1">
        <v>46295</v>
      </c>
      <c r="L5307" t="s">
        <v>17732</v>
      </c>
      <c r="M5307">
        <f t="shared" si="984"/>
        <v>1</v>
      </c>
      <c r="N5307">
        <f>COUNTIF(Orders!$A:$A,C5307)</f>
        <v>1</v>
      </c>
      <c r="P5307">
        <f>COUNTIF(Orders!$H:$H,UPPER(SUBSTITUTE(TRIM(C5307),"-","")))</f>
        <v>1</v>
      </c>
      <c r="R5307" t="str">
        <f t="shared" si="985"/>
        <v>Matched Order Reference</v>
      </c>
      <c r="S5307">
        <f t="shared" si="986"/>
        <v>1</v>
      </c>
      <c r="V5307" cm="1">
        <f t="array" ref="V5307">IF(E5307&lt;&gt;"CAPTURE",0,SUMPRODUCT((MDR_Rates!$A$2:$A$10=F5307)*(G5307&gt;MDR_Rates!$B$2:$B$10)*((MDR_Rates!$C$2:$C$10="")+(G5307&lt;=MDR_Rates!$C$2:$C$10))*MDR_Rates!$D$2:$D$10))</f>
        <v>0</v>
      </c>
      <c r="W5307">
        <f t="shared" si="987"/>
        <v>0</v>
      </c>
      <c r="X5307">
        <f t="shared" si="988"/>
        <v>0</v>
      </c>
      <c r="Y5307">
        <f t="shared" si="989"/>
        <v>0</v>
      </c>
      <c r="Z5307">
        <f t="shared" si="990"/>
        <v>0</v>
      </c>
      <c r="AG5307" t="str">
        <f t="shared" si="991"/>
        <v/>
      </c>
      <c r="AI5307" t="str">
        <f t="shared" si="992"/>
        <v/>
      </c>
      <c r="AJ5307" t="str">
        <f t="shared" si="993"/>
        <v/>
      </c>
      <c r="AK5307" t="str">
        <f t="shared" si="994"/>
        <v>ORD26005837</v>
      </c>
      <c r="AL5307">
        <f>IF(E5307&lt;&gt;"CAPTURE","",COUNTIF(Orders!$H:$H,AK5307))</f>
        <v>1</v>
      </c>
      <c r="AP5307" t="str">
        <f t="shared" si="995"/>
        <v>Matched to Order</v>
      </c>
      <c r="AQ5307">
        <f>IF(COUNTIF($A$2:A5307,A5307)=1,1,0)</f>
        <v>1</v>
      </c>
    </row>
    <row r="5308" spans="1:43" x14ac:dyDescent="0.3">
      <c r="A5308" t="s">
        <v>17948</v>
      </c>
      <c r="C5308" t="s">
        <v>17949</v>
      </c>
      <c r="D5308" s="1">
        <v>46293</v>
      </c>
      <c r="E5308" t="s">
        <v>11819</v>
      </c>
      <c r="F5308" t="s">
        <v>17</v>
      </c>
      <c r="G5308">
        <v>599</v>
      </c>
      <c r="H5308">
        <v>10.78</v>
      </c>
      <c r="I5308">
        <v>1.94</v>
      </c>
      <c r="J5308">
        <v>586.28</v>
      </c>
      <c r="K5308" s="1">
        <v>46295</v>
      </c>
      <c r="L5308" t="s">
        <v>17732</v>
      </c>
      <c r="M5308">
        <f t="shared" si="984"/>
        <v>1</v>
      </c>
      <c r="N5308">
        <f>COUNTIF(Orders!$A:$A,C5308)</f>
        <v>1</v>
      </c>
      <c r="P5308">
        <f>COUNTIF(Orders!$H:$H,UPPER(SUBSTITUTE(TRIM(C5308),"-","")))</f>
        <v>1</v>
      </c>
      <c r="R5308" t="str">
        <f t="shared" si="985"/>
        <v>Matched Order Reference</v>
      </c>
      <c r="S5308">
        <f t="shared" si="986"/>
        <v>1</v>
      </c>
      <c r="V5308" cm="1">
        <f t="array" ref="V5308">IF(E5308&lt;&gt;"CAPTURE",0,SUMPRODUCT((MDR_Rates!$A$2:$A$10=F5308)*(G5308&gt;MDR_Rates!$B$2:$B$10)*((MDR_Rates!$C$2:$C$10="")+(G5308&lt;=MDR_Rates!$C$2:$C$10))*MDR_Rates!$D$2:$D$10))</f>
        <v>1.8</v>
      </c>
      <c r="W5308">
        <f t="shared" si="987"/>
        <v>10.78</v>
      </c>
      <c r="X5308">
        <f t="shared" si="988"/>
        <v>1.94</v>
      </c>
      <c r="Y5308">
        <f t="shared" si="989"/>
        <v>0</v>
      </c>
      <c r="Z5308">
        <f t="shared" si="990"/>
        <v>0</v>
      </c>
      <c r="AG5308" t="str">
        <f t="shared" si="991"/>
        <v/>
      </c>
      <c r="AI5308" t="str">
        <f t="shared" si="992"/>
        <v/>
      </c>
      <c r="AJ5308" t="str">
        <f t="shared" si="993"/>
        <v/>
      </c>
      <c r="AK5308" t="str">
        <f t="shared" si="994"/>
        <v>ORD26005853</v>
      </c>
      <c r="AL5308">
        <f>IF(E5308&lt;&gt;"CAPTURE","",COUNTIF(Orders!$H:$H,AK5308))</f>
        <v>1</v>
      </c>
      <c r="AP5308" t="str">
        <f t="shared" si="995"/>
        <v>Matched to Order</v>
      </c>
      <c r="AQ5308">
        <f>IF(COUNTIF($A$2:A5308,A5308)=1,1,0)</f>
        <v>1</v>
      </c>
    </row>
    <row r="5309" spans="1:43" x14ac:dyDescent="0.3">
      <c r="A5309" t="s">
        <v>17950</v>
      </c>
      <c r="C5309" t="s">
        <v>11599</v>
      </c>
      <c r="D5309" s="1">
        <v>46293</v>
      </c>
      <c r="E5309" t="s">
        <v>11819</v>
      </c>
      <c r="F5309" t="s">
        <v>9</v>
      </c>
      <c r="G5309">
        <v>8798</v>
      </c>
      <c r="H5309">
        <v>26.39</v>
      </c>
      <c r="I5309">
        <v>4.75</v>
      </c>
      <c r="J5309">
        <v>8766.86</v>
      </c>
      <c r="K5309" s="1">
        <v>46295</v>
      </c>
      <c r="L5309" t="s">
        <v>17732</v>
      </c>
      <c r="M5309">
        <f t="shared" si="984"/>
        <v>1</v>
      </c>
      <c r="N5309">
        <f>COUNTIF(Orders!$A:$A,C5309)</f>
        <v>1</v>
      </c>
      <c r="P5309">
        <f>COUNTIF(Orders!$H:$H,UPPER(SUBSTITUTE(TRIM(C5309),"-","")))</f>
        <v>1</v>
      </c>
      <c r="R5309" t="str">
        <f t="shared" si="985"/>
        <v>Matched Order Reference</v>
      </c>
      <c r="S5309">
        <f t="shared" si="986"/>
        <v>1</v>
      </c>
      <c r="V5309" cm="1">
        <f t="array" ref="V5309">IF(E5309&lt;&gt;"CAPTURE",0,SUMPRODUCT((MDR_Rates!$A$2:$A$10=F5309)*(G5309&gt;MDR_Rates!$B$2:$B$10)*((MDR_Rates!$C$2:$C$10="")+(G5309&lt;=MDR_Rates!$C$2:$C$10))*MDR_Rates!$D$2:$D$10))</f>
        <v>0.3</v>
      </c>
      <c r="W5309">
        <f t="shared" si="987"/>
        <v>26.39</v>
      </c>
      <c r="X5309">
        <f t="shared" si="988"/>
        <v>4.75</v>
      </c>
      <c r="Y5309">
        <f t="shared" si="989"/>
        <v>0</v>
      </c>
      <c r="Z5309">
        <f t="shared" si="990"/>
        <v>0</v>
      </c>
      <c r="AG5309" t="str">
        <f t="shared" si="991"/>
        <v/>
      </c>
      <c r="AI5309" t="str">
        <f t="shared" si="992"/>
        <v/>
      </c>
      <c r="AJ5309" t="str">
        <f t="shared" si="993"/>
        <v/>
      </c>
      <c r="AK5309" t="str">
        <f t="shared" si="994"/>
        <v>ORD26005893</v>
      </c>
      <c r="AL5309">
        <f>IF(E5309&lt;&gt;"CAPTURE","",COUNTIF(Orders!$H:$H,AK5309))</f>
        <v>1</v>
      </c>
      <c r="AP5309" t="str">
        <f t="shared" si="995"/>
        <v>Matched to Order</v>
      </c>
      <c r="AQ5309">
        <f>IF(COUNTIF($A$2:A5309,A5309)=1,1,0)</f>
        <v>1</v>
      </c>
    </row>
    <row r="5310" spans="1:43" x14ac:dyDescent="0.3">
      <c r="A5310" t="s">
        <v>17951</v>
      </c>
      <c r="C5310" t="s">
        <v>17952</v>
      </c>
      <c r="D5310" s="1">
        <v>46293</v>
      </c>
      <c r="E5310" t="s">
        <v>11819</v>
      </c>
      <c r="F5310" t="s">
        <v>33</v>
      </c>
      <c r="G5310">
        <v>799</v>
      </c>
      <c r="H5310">
        <v>11.99</v>
      </c>
      <c r="I5310">
        <v>2.16</v>
      </c>
      <c r="J5310">
        <v>784.85</v>
      </c>
      <c r="K5310" s="1">
        <v>46295</v>
      </c>
      <c r="L5310" t="s">
        <v>17732</v>
      </c>
      <c r="M5310">
        <f t="shared" si="984"/>
        <v>1</v>
      </c>
      <c r="N5310">
        <f>COUNTIF(Orders!$A:$A,C5310)</f>
        <v>0</v>
      </c>
      <c r="P5310">
        <f>COUNTIF(Orders!$H:$H,UPPER(SUBSTITUTE(TRIM(C5310),"-","")))</f>
        <v>0</v>
      </c>
      <c r="R5310" t="str">
        <f t="shared" si="985"/>
        <v>Unmatched Order Reference</v>
      </c>
      <c r="S5310">
        <f t="shared" si="986"/>
        <v>1</v>
      </c>
      <c r="V5310" cm="1">
        <f t="array" ref="V5310">IF(E5310&lt;&gt;"CAPTURE",0,SUMPRODUCT((MDR_Rates!$A$2:$A$10=F5310)*(G5310&gt;MDR_Rates!$B$2:$B$10)*((MDR_Rates!$C$2:$C$10="")+(G5310&lt;=MDR_Rates!$C$2:$C$10))*MDR_Rates!$D$2:$D$10))</f>
        <v>1.5</v>
      </c>
      <c r="W5310">
        <f t="shared" si="987"/>
        <v>11.99</v>
      </c>
      <c r="X5310">
        <f t="shared" si="988"/>
        <v>2.16</v>
      </c>
      <c r="Y5310">
        <f t="shared" si="989"/>
        <v>0</v>
      </c>
      <c r="Z5310">
        <f t="shared" si="990"/>
        <v>0</v>
      </c>
      <c r="AG5310" t="str">
        <f t="shared" si="991"/>
        <v/>
      </c>
      <c r="AI5310" t="str">
        <f t="shared" si="992"/>
        <v/>
      </c>
      <c r="AJ5310" t="str">
        <f t="shared" si="993"/>
        <v/>
      </c>
      <c r="AK5310" t="str">
        <f t="shared" si="994"/>
        <v>ORD26006501</v>
      </c>
      <c r="AL5310">
        <f>IF(E5310&lt;&gt;"CAPTURE","",COUNTIF(Orders!$H:$H,AK5310))</f>
        <v>0</v>
      </c>
      <c r="AP5310" t="str">
        <f t="shared" si="995"/>
        <v>Unmatched Order</v>
      </c>
      <c r="AQ5310">
        <f>IF(COUNTIF($A$2:A5310,A5310)=1,1,0)</f>
        <v>1</v>
      </c>
    </row>
    <row r="5311" spans="1:43" x14ac:dyDescent="0.3">
      <c r="A5311" t="s">
        <v>17953</v>
      </c>
      <c r="B5311" t="s">
        <v>16682</v>
      </c>
      <c r="D5311" s="1">
        <v>46293</v>
      </c>
      <c r="E5311" t="s">
        <v>12202</v>
      </c>
      <c r="F5311" t="s">
        <v>9</v>
      </c>
      <c r="G5311">
        <v>1799</v>
      </c>
      <c r="H5311">
        <v>0</v>
      </c>
      <c r="I5311">
        <v>0</v>
      </c>
      <c r="J5311">
        <v>-1799</v>
      </c>
      <c r="K5311" s="1">
        <v>46295</v>
      </c>
      <c r="L5311" t="s">
        <v>17732</v>
      </c>
      <c r="M5311">
        <f t="shared" si="984"/>
        <v>1</v>
      </c>
      <c r="N5311">
        <f>COUNTIF(Orders!$A:$A,C5311)</f>
        <v>0</v>
      </c>
      <c r="P5311">
        <f>COUNTIF(Orders!$H:$H,UPPER(SUBSTITUTE(TRIM(C5311),"-","")))</f>
        <v>1042575</v>
      </c>
      <c r="R5311" t="str">
        <f t="shared" si="985"/>
        <v>Refund</v>
      </c>
      <c r="S5311">
        <f t="shared" si="986"/>
        <v>0</v>
      </c>
      <c r="V5311" cm="1">
        <f t="array" ref="V5311">IF(E5311&lt;&gt;"CAPTURE",0,SUMPRODUCT((MDR_Rates!$A$2:$A$10=F5311)*(G5311&gt;MDR_Rates!$B$2:$B$10)*((MDR_Rates!$C$2:$C$10="")+(G5311&lt;=MDR_Rates!$C$2:$C$10))*MDR_Rates!$D$2:$D$10))</f>
        <v>0</v>
      </c>
      <c r="W5311">
        <f t="shared" si="987"/>
        <v>0</v>
      </c>
      <c r="X5311">
        <f t="shared" si="988"/>
        <v>0</v>
      </c>
      <c r="Y5311">
        <f t="shared" si="989"/>
        <v>0</v>
      </c>
      <c r="Z5311">
        <f t="shared" si="990"/>
        <v>0</v>
      </c>
      <c r="AG5311" t="str">
        <f t="shared" si="991"/>
        <v>Original Capture Found</v>
      </c>
      <c r="AI5311">
        <f t="shared" si="992"/>
        <v>1799</v>
      </c>
      <c r="AJ5311" t="str">
        <f t="shared" si="993"/>
        <v>Full Refund</v>
      </c>
      <c r="AK5311" t="str">
        <f t="shared" si="994"/>
        <v/>
      </c>
      <c r="AL5311" t="str">
        <f>IF(E5311&lt;&gt;"CAPTURE","",COUNTIF(Orders!$H:$H,AK5311))</f>
        <v/>
      </c>
      <c r="AP5311" t="str">
        <f t="shared" si="995"/>
        <v/>
      </c>
      <c r="AQ5311">
        <f>IF(COUNTIF($A$2:A5311,A5311)=1,1,0)</f>
        <v>1</v>
      </c>
    </row>
    <row r="5312" spans="1:43" x14ac:dyDescent="0.3">
      <c r="A5312" t="s">
        <v>17954</v>
      </c>
      <c r="B5312" t="s">
        <v>16476</v>
      </c>
      <c r="D5312" s="1">
        <v>46293</v>
      </c>
      <c r="E5312" t="s">
        <v>12202</v>
      </c>
      <c r="F5312" t="s">
        <v>9</v>
      </c>
      <c r="G5312">
        <v>2298</v>
      </c>
      <c r="H5312">
        <v>0</v>
      </c>
      <c r="I5312">
        <v>0</v>
      </c>
      <c r="J5312">
        <v>-2298</v>
      </c>
      <c r="K5312" s="1">
        <v>46295</v>
      </c>
      <c r="L5312" t="s">
        <v>17732</v>
      </c>
      <c r="M5312">
        <f t="shared" si="984"/>
        <v>1</v>
      </c>
      <c r="N5312">
        <f>COUNTIF(Orders!$A:$A,C5312)</f>
        <v>0</v>
      </c>
      <c r="P5312">
        <f>COUNTIF(Orders!$H:$H,UPPER(SUBSTITUTE(TRIM(C5312),"-","")))</f>
        <v>1042575</v>
      </c>
      <c r="R5312" t="str">
        <f t="shared" si="985"/>
        <v>Refund</v>
      </c>
      <c r="S5312">
        <f t="shared" si="986"/>
        <v>0</v>
      </c>
      <c r="V5312" cm="1">
        <f t="array" ref="V5312">IF(E5312&lt;&gt;"CAPTURE",0,SUMPRODUCT((MDR_Rates!$A$2:$A$10=F5312)*(G5312&gt;MDR_Rates!$B$2:$B$10)*((MDR_Rates!$C$2:$C$10="")+(G5312&lt;=MDR_Rates!$C$2:$C$10))*MDR_Rates!$D$2:$D$10))</f>
        <v>0</v>
      </c>
      <c r="W5312">
        <f t="shared" si="987"/>
        <v>0</v>
      </c>
      <c r="X5312">
        <f t="shared" si="988"/>
        <v>0</v>
      </c>
      <c r="Y5312">
        <f t="shared" si="989"/>
        <v>0</v>
      </c>
      <c r="Z5312">
        <f t="shared" si="990"/>
        <v>0</v>
      </c>
      <c r="AG5312" t="str">
        <f t="shared" si="991"/>
        <v>Original Capture Found</v>
      </c>
      <c r="AI5312">
        <f t="shared" si="992"/>
        <v>2298</v>
      </c>
      <c r="AJ5312" t="str">
        <f t="shared" si="993"/>
        <v>Full Refund</v>
      </c>
      <c r="AK5312" t="str">
        <f t="shared" si="994"/>
        <v/>
      </c>
      <c r="AL5312" t="str">
        <f>IF(E5312&lt;&gt;"CAPTURE","",COUNTIF(Orders!$H:$H,AK5312))</f>
        <v/>
      </c>
      <c r="AP5312" t="str">
        <f t="shared" si="995"/>
        <v/>
      </c>
      <c r="AQ5312">
        <f>IF(COUNTIF($A$2:A5312,A5312)=1,1,0)</f>
        <v>1</v>
      </c>
    </row>
    <row r="5313" spans="1:43" x14ac:dyDescent="0.3">
      <c r="A5313" t="s">
        <v>17955</v>
      </c>
      <c r="B5313" t="s">
        <v>16903</v>
      </c>
      <c r="D5313" s="1">
        <v>46293</v>
      </c>
      <c r="E5313" t="s">
        <v>12202</v>
      </c>
      <c r="F5313" t="s">
        <v>9</v>
      </c>
      <c r="G5313">
        <v>3499</v>
      </c>
      <c r="H5313">
        <v>0</v>
      </c>
      <c r="I5313">
        <v>0</v>
      </c>
      <c r="J5313">
        <v>-3499</v>
      </c>
      <c r="K5313" s="1">
        <v>46295</v>
      </c>
      <c r="L5313" t="s">
        <v>17732</v>
      </c>
      <c r="M5313">
        <f t="shared" si="984"/>
        <v>1</v>
      </c>
      <c r="N5313">
        <f>COUNTIF(Orders!$A:$A,C5313)</f>
        <v>0</v>
      </c>
      <c r="P5313">
        <f>COUNTIF(Orders!$H:$H,UPPER(SUBSTITUTE(TRIM(C5313),"-","")))</f>
        <v>1042575</v>
      </c>
      <c r="R5313" t="str">
        <f t="shared" si="985"/>
        <v>Refund</v>
      </c>
      <c r="S5313">
        <f t="shared" si="986"/>
        <v>0</v>
      </c>
      <c r="V5313" cm="1">
        <f t="array" ref="V5313">IF(E5313&lt;&gt;"CAPTURE",0,SUMPRODUCT((MDR_Rates!$A$2:$A$10=F5313)*(G5313&gt;MDR_Rates!$B$2:$B$10)*((MDR_Rates!$C$2:$C$10="")+(G5313&lt;=MDR_Rates!$C$2:$C$10))*MDR_Rates!$D$2:$D$10))</f>
        <v>0</v>
      </c>
      <c r="W5313">
        <f t="shared" si="987"/>
        <v>0</v>
      </c>
      <c r="X5313">
        <f t="shared" si="988"/>
        <v>0</v>
      </c>
      <c r="Y5313">
        <f t="shared" si="989"/>
        <v>0</v>
      </c>
      <c r="Z5313">
        <f t="shared" si="990"/>
        <v>0</v>
      </c>
      <c r="AG5313" t="str">
        <f t="shared" si="991"/>
        <v>Original Capture Found</v>
      </c>
      <c r="AI5313">
        <f t="shared" si="992"/>
        <v>3499</v>
      </c>
      <c r="AJ5313" t="str">
        <f t="shared" si="993"/>
        <v>Full Refund</v>
      </c>
      <c r="AK5313" t="str">
        <f t="shared" si="994"/>
        <v/>
      </c>
      <c r="AL5313" t="str">
        <f>IF(E5313&lt;&gt;"CAPTURE","",COUNTIF(Orders!$H:$H,AK5313))</f>
        <v/>
      </c>
      <c r="AP5313" t="str">
        <f t="shared" si="995"/>
        <v/>
      </c>
      <c r="AQ5313">
        <f>IF(COUNTIF($A$2:A5313,A5313)=1,1,0)</f>
        <v>1</v>
      </c>
    </row>
    <row r="5314" spans="1:43" x14ac:dyDescent="0.3">
      <c r="A5314" t="s">
        <v>17956</v>
      </c>
      <c r="B5314" t="s">
        <v>16799</v>
      </c>
      <c r="D5314" s="1">
        <v>46293</v>
      </c>
      <c r="E5314" t="s">
        <v>12202</v>
      </c>
      <c r="F5314" t="s">
        <v>9</v>
      </c>
      <c r="G5314">
        <v>8298</v>
      </c>
      <c r="H5314">
        <v>0</v>
      </c>
      <c r="I5314">
        <v>0</v>
      </c>
      <c r="J5314">
        <v>-8298</v>
      </c>
      <c r="K5314" s="1">
        <v>46295</v>
      </c>
      <c r="L5314" t="s">
        <v>17732</v>
      </c>
      <c r="M5314">
        <f t="shared" si="984"/>
        <v>1</v>
      </c>
      <c r="N5314">
        <f>COUNTIF(Orders!$A:$A,C5314)</f>
        <v>0</v>
      </c>
      <c r="P5314">
        <f>COUNTIF(Orders!$H:$H,UPPER(SUBSTITUTE(TRIM(C5314),"-","")))</f>
        <v>1042575</v>
      </c>
      <c r="R5314" t="str">
        <f t="shared" si="985"/>
        <v>Refund</v>
      </c>
      <c r="S5314">
        <f t="shared" si="986"/>
        <v>0</v>
      </c>
      <c r="V5314" cm="1">
        <f t="array" ref="V5314">IF(E5314&lt;&gt;"CAPTURE",0,SUMPRODUCT((MDR_Rates!$A$2:$A$10=F5314)*(G5314&gt;MDR_Rates!$B$2:$B$10)*((MDR_Rates!$C$2:$C$10="")+(G5314&lt;=MDR_Rates!$C$2:$C$10))*MDR_Rates!$D$2:$D$10))</f>
        <v>0</v>
      </c>
      <c r="W5314">
        <f t="shared" si="987"/>
        <v>0</v>
      </c>
      <c r="X5314">
        <f t="shared" si="988"/>
        <v>0</v>
      </c>
      <c r="Y5314">
        <f t="shared" si="989"/>
        <v>0</v>
      </c>
      <c r="Z5314">
        <f t="shared" si="990"/>
        <v>0</v>
      </c>
      <c r="AG5314" t="str">
        <f t="shared" si="991"/>
        <v>Original Capture Found</v>
      </c>
      <c r="AI5314">
        <f t="shared" si="992"/>
        <v>8298</v>
      </c>
      <c r="AJ5314" t="str">
        <f t="shared" si="993"/>
        <v>Full Refund</v>
      </c>
      <c r="AK5314" t="str">
        <f t="shared" si="994"/>
        <v/>
      </c>
      <c r="AL5314" t="str">
        <f>IF(E5314&lt;&gt;"CAPTURE","",COUNTIF(Orders!$H:$H,AK5314))</f>
        <v/>
      </c>
      <c r="AP5314" t="str">
        <f t="shared" si="995"/>
        <v/>
      </c>
      <c r="AQ5314">
        <f>IF(COUNTIF($A$2:A5314,A5314)=1,1,0)</f>
        <v>1</v>
      </c>
    </row>
    <row r="5315" spans="1:43" x14ac:dyDescent="0.3">
      <c r="A5315" t="s">
        <v>17957</v>
      </c>
      <c r="B5315" t="s">
        <v>17647</v>
      </c>
      <c r="D5315" s="1">
        <v>46293</v>
      </c>
      <c r="E5315" t="s">
        <v>12202</v>
      </c>
      <c r="F5315" t="s">
        <v>33</v>
      </c>
      <c r="G5315">
        <v>3348</v>
      </c>
      <c r="H5315">
        <v>0</v>
      </c>
      <c r="I5315">
        <v>0</v>
      </c>
      <c r="J5315">
        <v>-3348</v>
      </c>
      <c r="K5315" s="1">
        <v>46295</v>
      </c>
      <c r="L5315" t="s">
        <v>17732</v>
      </c>
      <c r="M5315">
        <f t="shared" ref="M5315:M5378" si="996">COUNTIF($A:$A,A5315)</f>
        <v>1</v>
      </c>
      <c r="N5315">
        <f>COUNTIF(Orders!$A:$A,C5315)</f>
        <v>0</v>
      </c>
      <c r="P5315">
        <f>COUNTIF(Orders!$H:$H,UPPER(SUBSTITUTE(TRIM(C5315),"-","")))</f>
        <v>1042575</v>
      </c>
      <c r="R5315" t="str">
        <f t="shared" ref="R5315:R5378" si="997">IF(E5315="REFUND","Refund",IF(P5315=0,"Unmatched Order Reference","Matched Order Reference"))</f>
        <v>Refund</v>
      </c>
      <c r="S5315">
        <f t="shared" ref="S5315:S5378" si="998">COUNTIFS($C$2:$C$5753,C5315,$E$2:$E$5753,"CAPTURE")</f>
        <v>0</v>
      </c>
      <c r="V5315" cm="1">
        <f t="array" ref="V5315">IF(E5315&lt;&gt;"CAPTURE",0,SUMPRODUCT((MDR_Rates!$A$2:$A$10=F5315)*(G5315&gt;MDR_Rates!$B$2:$B$10)*((MDR_Rates!$C$2:$C$10="")+(G5315&lt;=MDR_Rates!$C$2:$C$10))*MDR_Rates!$D$2:$D$10))</f>
        <v>0</v>
      </c>
      <c r="W5315">
        <f t="shared" ref="W5315:W5378" si="999">IF(E5315&lt;&gt;"CAPTURE",0,ROUND(G5315*V5315/100,2))</f>
        <v>0</v>
      </c>
      <c r="X5315">
        <f t="shared" ref="X5315:X5378" si="1000">IF(E5315&lt;&gt;"CAPTURE",0,ROUND(W5315*18/100,2))</f>
        <v>0</v>
      </c>
      <c r="Y5315">
        <f t="shared" ref="Y5315:Y5378" si="1001">IF(E5315&lt;&gt;"CAPTURE",0,ROUND(H5315-W5315,2))</f>
        <v>0</v>
      </c>
      <c r="Z5315">
        <f t="shared" ref="Z5315:Z5378" si="1002">IF(E5315&lt;&gt;"CAPTURE",0,ROUND(I5315-X5315,2))</f>
        <v>0</v>
      </c>
      <c r="AG5315" t="str">
        <f t="shared" ref="AG5315:AG5378" si="1003">IF(E5315&lt;&gt;"REFUND","",IF(COUNTIFS($A:$A,B5315,$E:$E,"CAPTURE")=0,"Missing Original Capture","Original Capture Found"))</f>
        <v>Original Capture Found</v>
      </c>
      <c r="AI5315">
        <f t="shared" ref="AI5315:AI5378" si="1004">IF(E5315="REFUND",_xlfn.MAXIFS($G:$G,$A:$A,B5315,$E:$E,"CAPTURE"),"")</f>
        <v>3348</v>
      </c>
      <c r="AJ5315" t="str">
        <f t="shared" ref="AJ5315:AJ5378" si="1005">IF(E5315&lt;&gt;"REFUND","",IF(G5315&gt;AI5315,"Refund Exceeds Capture",IF(ABS(G5315-AI5315)&lt;0.01,"Full Refund","Partial Refund")))</f>
        <v>Full Refund</v>
      </c>
      <c r="AK5315" t="str">
        <f t="shared" ref="AK5315:AK5378" si="1006">UPPER(SUBSTITUTE(TRIM(C5315),"-",""))</f>
        <v/>
      </c>
      <c r="AL5315" t="str">
        <f>IF(E5315&lt;&gt;"CAPTURE","",COUNTIF(Orders!$H:$H,AK5315))</f>
        <v/>
      </c>
      <c r="AP5315" t="str">
        <f t="shared" ref="AP5315:AP5378" si="1007">IF(E5315&lt;&gt;"CAPTURE","",IF(M5315&gt;1,"Duplicate ID - Review",IF(AL5315=0,"Unmatched Order",IF(AL5315=1,"Matched to Order","Multiple Order Matches"))))</f>
        <v/>
      </c>
      <c r="AQ5315">
        <f>IF(COUNTIF($A$2:A5315,A5315)=1,1,0)</f>
        <v>1</v>
      </c>
    </row>
    <row r="5316" spans="1:43" x14ac:dyDescent="0.3">
      <c r="A5316" t="s">
        <v>17958</v>
      </c>
      <c r="B5316" t="s">
        <v>16610</v>
      </c>
      <c r="D5316" s="1">
        <v>46293</v>
      </c>
      <c r="E5316" t="s">
        <v>12202</v>
      </c>
      <c r="F5316" t="s">
        <v>9</v>
      </c>
      <c r="G5316">
        <v>999</v>
      </c>
      <c r="H5316">
        <v>0</v>
      </c>
      <c r="I5316">
        <v>0</v>
      </c>
      <c r="J5316">
        <v>-999</v>
      </c>
      <c r="K5316" s="1">
        <v>46295</v>
      </c>
      <c r="L5316" t="s">
        <v>17732</v>
      </c>
      <c r="M5316">
        <f t="shared" si="996"/>
        <v>1</v>
      </c>
      <c r="N5316">
        <f>COUNTIF(Orders!$A:$A,C5316)</f>
        <v>0</v>
      </c>
      <c r="P5316">
        <f>COUNTIF(Orders!$H:$H,UPPER(SUBSTITUTE(TRIM(C5316),"-","")))</f>
        <v>1042575</v>
      </c>
      <c r="R5316" t="str">
        <f t="shared" si="997"/>
        <v>Refund</v>
      </c>
      <c r="S5316">
        <f t="shared" si="998"/>
        <v>0</v>
      </c>
      <c r="V5316" cm="1">
        <f t="array" ref="V5316">IF(E5316&lt;&gt;"CAPTURE",0,SUMPRODUCT((MDR_Rates!$A$2:$A$10=F5316)*(G5316&gt;MDR_Rates!$B$2:$B$10)*((MDR_Rates!$C$2:$C$10="")+(G5316&lt;=MDR_Rates!$C$2:$C$10))*MDR_Rates!$D$2:$D$10))</f>
        <v>0</v>
      </c>
      <c r="W5316">
        <f t="shared" si="999"/>
        <v>0</v>
      </c>
      <c r="X5316">
        <f t="shared" si="1000"/>
        <v>0</v>
      </c>
      <c r="Y5316">
        <f t="shared" si="1001"/>
        <v>0</v>
      </c>
      <c r="Z5316">
        <f t="shared" si="1002"/>
        <v>0</v>
      </c>
      <c r="AG5316" t="str">
        <f t="shared" si="1003"/>
        <v>Original Capture Found</v>
      </c>
      <c r="AI5316">
        <f t="shared" si="1004"/>
        <v>999</v>
      </c>
      <c r="AJ5316" t="str">
        <f t="shared" si="1005"/>
        <v>Full Refund</v>
      </c>
      <c r="AK5316" t="str">
        <f t="shared" si="1006"/>
        <v/>
      </c>
      <c r="AL5316" t="str">
        <f>IF(E5316&lt;&gt;"CAPTURE","",COUNTIF(Orders!$H:$H,AK5316))</f>
        <v/>
      </c>
      <c r="AP5316" t="str">
        <f t="shared" si="1007"/>
        <v/>
      </c>
      <c r="AQ5316">
        <f>IF(COUNTIF($A$2:A5316,A5316)=1,1,0)</f>
        <v>1</v>
      </c>
    </row>
    <row r="5317" spans="1:43" x14ac:dyDescent="0.3">
      <c r="A5317" t="s">
        <v>17959</v>
      </c>
      <c r="B5317" t="s">
        <v>17114</v>
      </c>
      <c r="D5317" s="1">
        <v>46293</v>
      </c>
      <c r="E5317" t="s">
        <v>12202</v>
      </c>
      <c r="F5317" t="s">
        <v>9</v>
      </c>
      <c r="G5317">
        <v>1499</v>
      </c>
      <c r="H5317">
        <v>0</v>
      </c>
      <c r="I5317">
        <v>0</v>
      </c>
      <c r="J5317">
        <v>-1499</v>
      </c>
      <c r="K5317" s="1">
        <v>46295</v>
      </c>
      <c r="L5317" t="s">
        <v>17732</v>
      </c>
      <c r="M5317">
        <f t="shared" si="996"/>
        <v>1</v>
      </c>
      <c r="N5317">
        <f>COUNTIF(Orders!$A:$A,C5317)</f>
        <v>0</v>
      </c>
      <c r="P5317">
        <f>COUNTIF(Orders!$H:$H,UPPER(SUBSTITUTE(TRIM(C5317),"-","")))</f>
        <v>1042575</v>
      </c>
      <c r="R5317" t="str">
        <f t="shared" si="997"/>
        <v>Refund</v>
      </c>
      <c r="S5317">
        <f t="shared" si="998"/>
        <v>0</v>
      </c>
      <c r="V5317" cm="1">
        <f t="array" ref="V5317">IF(E5317&lt;&gt;"CAPTURE",0,SUMPRODUCT((MDR_Rates!$A$2:$A$10=F5317)*(G5317&gt;MDR_Rates!$B$2:$B$10)*((MDR_Rates!$C$2:$C$10="")+(G5317&lt;=MDR_Rates!$C$2:$C$10))*MDR_Rates!$D$2:$D$10))</f>
        <v>0</v>
      </c>
      <c r="W5317">
        <f t="shared" si="999"/>
        <v>0</v>
      </c>
      <c r="X5317">
        <f t="shared" si="1000"/>
        <v>0</v>
      </c>
      <c r="Y5317">
        <f t="shared" si="1001"/>
        <v>0</v>
      </c>
      <c r="Z5317">
        <f t="shared" si="1002"/>
        <v>0</v>
      </c>
      <c r="AG5317" t="str">
        <f t="shared" si="1003"/>
        <v>Original Capture Found</v>
      </c>
      <c r="AI5317">
        <f t="shared" si="1004"/>
        <v>1499</v>
      </c>
      <c r="AJ5317" t="str">
        <f t="shared" si="1005"/>
        <v>Full Refund</v>
      </c>
      <c r="AK5317" t="str">
        <f t="shared" si="1006"/>
        <v/>
      </c>
      <c r="AL5317" t="str">
        <f>IF(E5317&lt;&gt;"CAPTURE","",COUNTIF(Orders!$H:$H,AK5317))</f>
        <v/>
      </c>
      <c r="AP5317" t="str">
        <f t="shared" si="1007"/>
        <v/>
      </c>
      <c r="AQ5317">
        <f>IF(COUNTIF($A$2:A5317,A5317)=1,1,0)</f>
        <v>1</v>
      </c>
    </row>
    <row r="5318" spans="1:43" x14ac:dyDescent="0.3">
      <c r="A5318" t="s">
        <v>17960</v>
      </c>
      <c r="C5318" t="s">
        <v>17961</v>
      </c>
      <c r="D5318" s="1">
        <v>46294</v>
      </c>
      <c r="E5318" t="s">
        <v>11819</v>
      </c>
      <c r="F5318" t="s">
        <v>9</v>
      </c>
      <c r="G5318">
        <v>2499</v>
      </c>
      <c r="H5318">
        <v>7.5</v>
      </c>
      <c r="I5318">
        <v>1.35</v>
      </c>
      <c r="J5318">
        <v>2490.15</v>
      </c>
      <c r="K5318" s="1">
        <v>46296</v>
      </c>
      <c r="L5318" t="s">
        <v>17962</v>
      </c>
      <c r="M5318">
        <f t="shared" si="996"/>
        <v>1</v>
      </c>
      <c r="N5318">
        <f>COUNTIF(Orders!$A:$A,C5318)</f>
        <v>1</v>
      </c>
      <c r="P5318">
        <f>COUNTIF(Orders!$H:$H,UPPER(SUBSTITUTE(TRIM(C5318),"-","")))</f>
        <v>1</v>
      </c>
      <c r="R5318" t="str">
        <f t="shared" si="997"/>
        <v>Matched Order Reference</v>
      </c>
      <c r="S5318">
        <f t="shared" si="998"/>
        <v>1</v>
      </c>
      <c r="V5318" cm="1">
        <f t="array" ref="V5318">IF(E5318&lt;&gt;"CAPTURE",0,SUMPRODUCT((MDR_Rates!$A$2:$A$10=F5318)*(G5318&gt;MDR_Rates!$B$2:$B$10)*((MDR_Rates!$C$2:$C$10="")+(G5318&lt;=MDR_Rates!$C$2:$C$10))*MDR_Rates!$D$2:$D$10))</f>
        <v>0.3</v>
      </c>
      <c r="W5318">
        <f t="shared" si="999"/>
        <v>7.5</v>
      </c>
      <c r="X5318">
        <f t="shared" si="1000"/>
        <v>1.35</v>
      </c>
      <c r="Y5318">
        <f t="shared" si="1001"/>
        <v>0</v>
      </c>
      <c r="Z5318">
        <f t="shared" si="1002"/>
        <v>0</v>
      </c>
      <c r="AG5318" t="str">
        <f t="shared" si="1003"/>
        <v/>
      </c>
      <c r="AI5318" t="str">
        <f t="shared" si="1004"/>
        <v/>
      </c>
      <c r="AJ5318" t="str">
        <f t="shared" si="1005"/>
        <v/>
      </c>
      <c r="AK5318" t="str">
        <f t="shared" si="1006"/>
        <v>ORD26000008</v>
      </c>
      <c r="AL5318">
        <f>IF(E5318&lt;&gt;"CAPTURE","",COUNTIF(Orders!$H:$H,AK5318))</f>
        <v>1</v>
      </c>
      <c r="AP5318" t="str">
        <f t="shared" si="1007"/>
        <v>Matched to Order</v>
      </c>
      <c r="AQ5318">
        <f>IF(COUNTIF($A$2:A5318,A5318)=1,1,0)</f>
        <v>1</v>
      </c>
    </row>
    <row r="5319" spans="1:43" x14ac:dyDescent="0.3">
      <c r="A5319" t="s">
        <v>17963</v>
      </c>
      <c r="C5319" t="s">
        <v>192</v>
      </c>
      <c r="D5319" s="1">
        <v>46294</v>
      </c>
      <c r="E5319" t="s">
        <v>11819</v>
      </c>
      <c r="F5319" t="s">
        <v>17</v>
      </c>
      <c r="G5319">
        <v>3798</v>
      </c>
      <c r="H5319">
        <v>60.77</v>
      </c>
      <c r="I5319">
        <v>10.94</v>
      </c>
      <c r="J5319">
        <v>3726.29</v>
      </c>
      <c r="K5319" s="1">
        <v>46296</v>
      </c>
      <c r="L5319" t="s">
        <v>17962</v>
      </c>
      <c r="M5319">
        <f t="shared" si="996"/>
        <v>1</v>
      </c>
      <c r="N5319">
        <f>COUNTIF(Orders!$A:$A,C5319)</f>
        <v>1</v>
      </c>
      <c r="P5319">
        <f>COUNTIF(Orders!$H:$H,UPPER(SUBSTITUTE(TRIM(C5319),"-","")))</f>
        <v>1</v>
      </c>
      <c r="R5319" t="str">
        <f t="shared" si="997"/>
        <v>Matched Order Reference</v>
      </c>
      <c r="S5319">
        <f t="shared" si="998"/>
        <v>1</v>
      </c>
      <c r="V5319" cm="1">
        <f t="array" ref="V5319">IF(E5319&lt;&gt;"CAPTURE",0,SUMPRODUCT((MDR_Rates!$A$2:$A$10=F5319)*(G5319&gt;MDR_Rates!$B$2:$B$10)*((MDR_Rates!$C$2:$C$10="")+(G5319&lt;=MDR_Rates!$C$2:$C$10))*MDR_Rates!$D$2:$D$10))</f>
        <v>1.6</v>
      </c>
      <c r="W5319">
        <f t="shared" si="999"/>
        <v>60.77</v>
      </c>
      <c r="X5319">
        <f t="shared" si="1000"/>
        <v>10.94</v>
      </c>
      <c r="Y5319">
        <f t="shared" si="1001"/>
        <v>0</v>
      </c>
      <c r="Z5319">
        <f t="shared" si="1002"/>
        <v>0</v>
      </c>
      <c r="AG5319" t="str">
        <f t="shared" si="1003"/>
        <v/>
      </c>
      <c r="AI5319" t="str">
        <f t="shared" si="1004"/>
        <v/>
      </c>
      <c r="AJ5319" t="str">
        <f t="shared" si="1005"/>
        <v/>
      </c>
      <c r="AK5319" t="str">
        <f t="shared" si="1006"/>
        <v>ORD26000085</v>
      </c>
      <c r="AL5319">
        <f>IF(E5319&lt;&gt;"CAPTURE","",COUNTIF(Orders!$H:$H,AK5319))</f>
        <v>1</v>
      </c>
      <c r="AP5319" t="str">
        <f t="shared" si="1007"/>
        <v>Matched to Order</v>
      </c>
      <c r="AQ5319">
        <f>IF(COUNTIF($A$2:A5319,A5319)=1,1,0)</f>
        <v>1</v>
      </c>
    </row>
    <row r="5320" spans="1:43" x14ac:dyDescent="0.3">
      <c r="A5320" t="s">
        <v>17964</v>
      </c>
      <c r="C5320" t="s">
        <v>400</v>
      </c>
      <c r="D5320" s="1">
        <v>46294</v>
      </c>
      <c r="E5320" t="s">
        <v>11819</v>
      </c>
      <c r="F5320" t="s">
        <v>9</v>
      </c>
      <c r="G5320">
        <v>999</v>
      </c>
      <c r="H5320">
        <v>0</v>
      </c>
      <c r="I5320">
        <v>0</v>
      </c>
      <c r="J5320">
        <v>999</v>
      </c>
      <c r="K5320" s="1">
        <v>46296</v>
      </c>
      <c r="L5320" t="s">
        <v>17962</v>
      </c>
      <c r="M5320">
        <f t="shared" si="996"/>
        <v>1</v>
      </c>
      <c r="N5320">
        <f>COUNTIF(Orders!$A:$A,C5320)</f>
        <v>1</v>
      </c>
      <c r="P5320">
        <f>COUNTIF(Orders!$H:$H,UPPER(SUBSTITUTE(TRIM(C5320),"-","")))</f>
        <v>1</v>
      </c>
      <c r="R5320" t="str">
        <f t="shared" si="997"/>
        <v>Matched Order Reference</v>
      </c>
      <c r="S5320">
        <f t="shared" si="998"/>
        <v>1</v>
      </c>
      <c r="V5320" cm="1">
        <f t="array" ref="V5320">IF(E5320&lt;&gt;"CAPTURE",0,SUMPRODUCT((MDR_Rates!$A$2:$A$10=F5320)*(G5320&gt;MDR_Rates!$B$2:$B$10)*((MDR_Rates!$C$2:$C$10="")+(G5320&lt;=MDR_Rates!$C$2:$C$10))*MDR_Rates!$D$2:$D$10))</f>
        <v>0</v>
      </c>
      <c r="W5320">
        <f t="shared" si="999"/>
        <v>0</v>
      </c>
      <c r="X5320">
        <f t="shared" si="1000"/>
        <v>0</v>
      </c>
      <c r="Y5320">
        <f t="shared" si="1001"/>
        <v>0</v>
      </c>
      <c r="Z5320">
        <f t="shared" si="1002"/>
        <v>0</v>
      </c>
      <c r="AG5320" t="str">
        <f t="shared" si="1003"/>
        <v/>
      </c>
      <c r="AI5320" t="str">
        <f t="shared" si="1004"/>
        <v/>
      </c>
      <c r="AJ5320" t="str">
        <f t="shared" si="1005"/>
        <v/>
      </c>
      <c r="AK5320" t="str">
        <f t="shared" si="1006"/>
        <v>ORD26000189</v>
      </c>
      <c r="AL5320">
        <f>IF(E5320&lt;&gt;"CAPTURE","",COUNTIF(Orders!$H:$H,AK5320))</f>
        <v>1</v>
      </c>
      <c r="AP5320" t="str">
        <f t="shared" si="1007"/>
        <v>Matched to Order</v>
      </c>
      <c r="AQ5320">
        <f>IF(COUNTIF($A$2:A5320,A5320)=1,1,0)</f>
        <v>1</v>
      </c>
    </row>
    <row r="5321" spans="1:43" x14ac:dyDescent="0.3">
      <c r="A5321" t="s">
        <v>17965</v>
      </c>
      <c r="C5321" t="s">
        <v>444</v>
      </c>
      <c r="D5321" s="1">
        <v>46294</v>
      </c>
      <c r="E5321" t="s">
        <v>11819</v>
      </c>
      <c r="F5321" t="s">
        <v>9</v>
      </c>
      <c r="G5321">
        <v>1897</v>
      </c>
      <c r="H5321">
        <v>0</v>
      </c>
      <c r="I5321">
        <v>0</v>
      </c>
      <c r="J5321">
        <v>1897</v>
      </c>
      <c r="K5321" s="1">
        <v>46296</v>
      </c>
      <c r="L5321" t="s">
        <v>17962</v>
      </c>
      <c r="M5321">
        <f t="shared" si="996"/>
        <v>1</v>
      </c>
      <c r="N5321">
        <f>COUNTIF(Orders!$A:$A,C5321)</f>
        <v>1</v>
      </c>
      <c r="P5321">
        <f>COUNTIF(Orders!$H:$H,UPPER(SUBSTITUTE(TRIM(C5321),"-","")))</f>
        <v>1</v>
      </c>
      <c r="R5321" t="str">
        <f t="shared" si="997"/>
        <v>Matched Order Reference</v>
      </c>
      <c r="S5321">
        <f t="shared" si="998"/>
        <v>1</v>
      </c>
      <c r="V5321" cm="1">
        <f t="array" ref="V5321">IF(E5321&lt;&gt;"CAPTURE",0,SUMPRODUCT((MDR_Rates!$A$2:$A$10=F5321)*(G5321&gt;MDR_Rates!$B$2:$B$10)*((MDR_Rates!$C$2:$C$10="")+(G5321&lt;=MDR_Rates!$C$2:$C$10))*MDR_Rates!$D$2:$D$10))</f>
        <v>0</v>
      </c>
      <c r="W5321">
        <f t="shared" si="999"/>
        <v>0</v>
      </c>
      <c r="X5321">
        <f t="shared" si="1000"/>
        <v>0</v>
      </c>
      <c r="Y5321">
        <f t="shared" si="1001"/>
        <v>0</v>
      </c>
      <c r="Z5321">
        <f t="shared" si="1002"/>
        <v>0</v>
      </c>
      <c r="AG5321" t="str">
        <f t="shared" si="1003"/>
        <v/>
      </c>
      <c r="AI5321" t="str">
        <f t="shared" si="1004"/>
        <v/>
      </c>
      <c r="AJ5321" t="str">
        <f t="shared" si="1005"/>
        <v/>
      </c>
      <c r="AK5321" t="str">
        <f t="shared" si="1006"/>
        <v>ORD26000211</v>
      </c>
      <c r="AL5321">
        <f>IF(E5321&lt;&gt;"CAPTURE","",COUNTIF(Orders!$H:$H,AK5321))</f>
        <v>1</v>
      </c>
      <c r="AP5321" t="str">
        <f t="shared" si="1007"/>
        <v>Matched to Order</v>
      </c>
      <c r="AQ5321">
        <f>IF(COUNTIF($A$2:A5321,A5321)=1,1,0)</f>
        <v>1</v>
      </c>
    </row>
    <row r="5322" spans="1:43" x14ac:dyDescent="0.3">
      <c r="A5322" t="s">
        <v>17966</v>
      </c>
      <c r="C5322" t="s">
        <v>452</v>
      </c>
      <c r="D5322" s="1">
        <v>46294</v>
      </c>
      <c r="E5322" t="s">
        <v>11819</v>
      </c>
      <c r="F5322" t="s">
        <v>9</v>
      </c>
      <c r="G5322">
        <v>3499</v>
      </c>
      <c r="H5322">
        <v>10.5</v>
      </c>
      <c r="I5322">
        <v>1.89</v>
      </c>
      <c r="J5322">
        <v>3486.61</v>
      </c>
      <c r="K5322" s="1">
        <v>46296</v>
      </c>
      <c r="L5322" t="s">
        <v>17962</v>
      </c>
      <c r="M5322">
        <f t="shared" si="996"/>
        <v>1</v>
      </c>
      <c r="N5322">
        <f>COUNTIF(Orders!$A:$A,C5322)</f>
        <v>1</v>
      </c>
      <c r="P5322">
        <f>COUNTIF(Orders!$H:$H,UPPER(SUBSTITUTE(TRIM(C5322),"-","")))</f>
        <v>1</v>
      </c>
      <c r="R5322" t="str">
        <f t="shared" si="997"/>
        <v>Matched Order Reference</v>
      </c>
      <c r="S5322">
        <f t="shared" si="998"/>
        <v>1</v>
      </c>
      <c r="V5322" cm="1">
        <f t="array" ref="V5322">IF(E5322&lt;&gt;"CAPTURE",0,SUMPRODUCT((MDR_Rates!$A$2:$A$10=F5322)*(G5322&gt;MDR_Rates!$B$2:$B$10)*((MDR_Rates!$C$2:$C$10="")+(G5322&lt;=MDR_Rates!$C$2:$C$10))*MDR_Rates!$D$2:$D$10))</f>
        <v>0.3</v>
      </c>
      <c r="W5322">
        <f t="shared" si="999"/>
        <v>10.5</v>
      </c>
      <c r="X5322">
        <f t="shared" si="1000"/>
        <v>1.89</v>
      </c>
      <c r="Y5322">
        <f t="shared" si="1001"/>
        <v>0</v>
      </c>
      <c r="Z5322">
        <f t="shared" si="1002"/>
        <v>0</v>
      </c>
      <c r="AG5322" t="str">
        <f t="shared" si="1003"/>
        <v/>
      </c>
      <c r="AI5322" t="str">
        <f t="shared" si="1004"/>
        <v/>
      </c>
      <c r="AJ5322" t="str">
        <f t="shared" si="1005"/>
        <v/>
      </c>
      <c r="AK5322" t="str">
        <f t="shared" si="1006"/>
        <v>ORD26000215</v>
      </c>
      <c r="AL5322">
        <f>IF(E5322&lt;&gt;"CAPTURE","",COUNTIF(Orders!$H:$H,AK5322))</f>
        <v>1</v>
      </c>
      <c r="AP5322" t="str">
        <f t="shared" si="1007"/>
        <v>Matched to Order</v>
      </c>
      <c r="AQ5322">
        <f>IF(COUNTIF($A$2:A5322,A5322)=1,1,0)</f>
        <v>1</v>
      </c>
    </row>
    <row r="5323" spans="1:43" x14ac:dyDescent="0.3">
      <c r="A5323" t="s">
        <v>17967</v>
      </c>
      <c r="C5323" t="s">
        <v>540</v>
      </c>
      <c r="D5323" s="1">
        <v>46294</v>
      </c>
      <c r="E5323" t="s">
        <v>11819</v>
      </c>
      <c r="F5323" t="s">
        <v>9</v>
      </c>
      <c r="G5323">
        <v>7999</v>
      </c>
      <c r="H5323">
        <v>24</v>
      </c>
      <c r="I5323">
        <v>4.32</v>
      </c>
      <c r="J5323">
        <v>7970.68</v>
      </c>
      <c r="K5323" s="1">
        <v>46296</v>
      </c>
      <c r="L5323" t="s">
        <v>17962</v>
      </c>
      <c r="M5323">
        <f t="shared" si="996"/>
        <v>1</v>
      </c>
      <c r="N5323">
        <f>COUNTIF(Orders!$A:$A,C5323)</f>
        <v>1</v>
      </c>
      <c r="P5323">
        <f>COUNTIF(Orders!$H:$H,UPPER(SUBSTITUTE(TRIM(C5323),"-","")))</f>
        <v>1</v>
      </c>
      <c r="R5323" t="str">
        <f t="shared" si="997"/>
        <v>Matched Order Reference</v>
      </c>
      <c r="S5323">
        <f t="shared" si="998"/>
        <v>1</v>
      </c>
      <c r="V5323" cm="1">
        <f t="array" ref="V5323">IF(E5323&lt;&gt;"CAPTURE",0,SUMPRODUCT((MDR_Rates!$A$2:$A$10=F5323)*(G5323&gt;MDR_Rates!$B$2:$B$10)*((MDR_Rates!$C$2:$C$10="")+(G5323&lt;=MDR_Rates!$C$2:$C$10))*MDR_Rates!$D$2:$D$10))</f>
        <v>0.3</v>
      </c>
      <c r="W5323">
        <f t="shared" si="999"/>
        <v>24</v>
      </c>
      <c r="X5323">
        <f t="shared" si="1000"/>
        <v>4.32</v>
      </c>
      <c r="Y5323">
        <f t="shared" si="1001"/>
        <v>0</v>
      </c>
      <c r="Z5323">
        <f t="shared" si="1002"/>
        <v>0</v>
      </c>
      <c r="AG5323" t="str">
        <f t="shared" si="1003"/>
        <v/>
      </c>
      <c r="AI5323" t="str">
        <f t="shared" si="1004"/>
        <v/>
      </c>
      <c r="AJ5323" t="str">
        <f t="shared" si="1005"/>
        <v/>
      </c>
      <c r="AK5323" t="str">
        <f t="shared" si="1006"/>
        <v>ORD26000259</v>
      </c>
      <c r="AL5323">
        <f>IF(E5323&lt;&gt;"CAPTURE","",COUNTIF(Orders!$H:$H,AK5323))</f>
        <v>1</v>
      </c>
      <c r="AP5323" t="str">
        <f t="shared" si="1007"/>
        <v>Matched to Order</v>
      </c>
      <c r="AQ5323">
        <f>IF(COUNTIF($A$2:A5323,A5323)=1,1,0)</f>
        <v>1</v>
      </c>
    </row>
    <row r="5324" spans="1:43" x14ac:dyDescent="0.3">
      <c r="A5324" t="s">
        <v>17968</v>
      </c>
      <c r="C5324" t="s">
        <v>570</v>
      </c>
      <c r="D5324" s="1">
        <v>46294</v>
      </c>
      <c r="E5324" t="s">
        <v>11819</v>
      </c>
      <c r="F5324" t="s">
        <v>17</v>
      </c>
      <c r="G5324">
        <v>7999</v>
      </c>
      <c r="H5324">
        <v>127.98</v>
      </c>
      <c r="I5324">
        <v>23.04</v>
      </c>
      <c r="J5324">
        <v>7847.98</v>
      </c>
      <c r="K5324" s="1">
        <v>46296</v>
      </c>
      <c r="L5324" t="s">
        <v>17962</v>
      </c>
      <c r="M5324">
        <f t="shared" si="996"/>
        <v>1</v>
      </c>
      <c r="N5324">
        <f>COUNTIF(Orders!$A:$A,C5324)</f>
        <v>1</v>
      </c>
      <c r="P5324">
        <f>COUNTIF(Orders!$H:$H,UPPER(SUBSTITUTE(TRIM(C5324),"-","")))</f>
        <v>1</v>
      </c>
      <c r="R5324" t="str">
        <f t="shared" si="997"/>
        <v>Matched Order Reference</v>
      </c>
      <c r="S5324">
        <f t="shared" si="998"/>
        <v>1</v>
      </c>
      <c r="V5324" cm="1">
        <f t="array" ref="V5324">IF(E5324&lt;&gt;"CAPTURE",0,SUMPRODUCT((MDR_Rates!$A$2:$A$10=F5324)*(G5324&gt;MDR_Rates!$B$2:$B$10)*((MDR_Rates!$C$2:$C$10="")+(G5324&lt;=MDR_Rates!$C$2:$C$10))*MDR_Rates!$D$2:$D$10))</f>
        <v>1.6</v>
      </c>
      <c r="W5324">
        <f t="shared" si="999"/>
        <v>127.98</v>
      </c>
      <c r="X5324">
        <f t="shared" si="1000"/>
        <v>23.04</v>
      </c>
      <c r="Y5324">
        <f t="shared" si="1001"/>
        <v>0</v>
      </c>
      <c r="Z5324">
        <f t="shared" si="1002"/>
        <v>0</v>
      </c>
      <c r="AG5324" t="str">
        <f t="shared" si="1003"/>
        <v/>
      </c>
      <c r="AI5324" t="str">
        <f t="shared" si="1004"/>
        <v/>
      </c>
      <c r="AJ5324" t="str">
        <f t="shared" si="1005"/>
        <v/>
      </c>
      <c r="AK5324" t="str">
        <f t="shared" si="1006"/>
        <v>ORD26000274</v>
      </c>
      <c r="AL5324">
        <f>IF(E5324&lt;&gt;"CAPTURE","",COUNTIF(Orders!$H:$H,AK5324))</f>
        <v>1</v>
      </c>
      <c r="AP5324" t="str">
        <f t="shared" si="1007"/>
        <v>Matched to Order</v>
      </c>
      <c r="AQ5324">
        <f>IF(COUNTIF($A$2:A5324,A5324)=1,1,0)</f>
        <v>1</v>
      </c>
    </row>
    <row r="5325" spans="1:43" x14ac:dyDescent="0.3">
      <c r="A5325" t="s">
        <v>17969</v>
      </c>
      <c r="C5325" t="s">
        <v>614</v>
      </c>
      <c r="D5325" s="1">
        <v>46294</v>
      </c>
      <c r="E5325" t="s">
        <v>11819</v>
      </c>
      <c r="F5325" t="s">
        <v>33</v>
      </c>
      <c r="G5325">
        <v>5297</v>
      </c>
      <c r="H5325">
        <v>63.56</v>
      </c>
      <c r="I5325">
        <v>11.44</v>
      </c>
      <c r="J5325">
        <v>5222</v>
      </c>
      <c r="K5325" s="1">
        <v>46296</v>
      </c>
      <c r="L5325" t="s">
        <v>17962</v>
      </c>
      <c r="M5325">
        <f t="shared" si="996"/>
        <v>1</v>
      </c>
      <c r="N5325">
        <f>COUNTIF(Orders!$A:$A,C5325)</f>
        <v>1</v>
      </c>
      <c r="P5325">
        <f>COUNTIF(Orders!$H:$H,UPPER(SUBSTITUTE(TRIM(C5325),"-","")))</f>
        <v>1</v>
      </c>
      <c r="R5325" t="str">
        <f t="shared" si="997"/>
        <v>Matched Order Reference</v>
      </c>
      <c r="S5325">
        <f t="shared" si="998"/>
        <v>1</v>
      </c>
      <c r="V5325" cm="1">
        <f t="array" ref="V5325">IF(E5325&lt;&gt;"CAPTURE",0,SUMPRODUCT((MDR_Rates!$A$2:$A$10=F5325)*(G5325&gt;MDR_Rates!$B$2:$B$10)*((MDR_Rates!$C$2:$C$10="")+(G5325&lt;=MDR_Rates!$C$2:$C$10))*MDR_Rates!$D$2:$D$10))</f>
        <v>1.2</v>
      </c>
      <c r="W5325">
        <f t="shared" si="999"/>
        <v>63.56</v>
      </c>
      <c r="X5325">
        <f t="shared" si="1000"/>
        <v>11.44</v>
      </c>
      <c r="Y5325">
        <f t="shared" si="1001"/>
        <v>0</v>
      </c>
      <c r="Z5325">
        <f t="shared" si="1002"/>
        <v>0</v>
      </c>
      <c r="AG5325" t="str">
        <f t="shared" si="1003"/>
        <v/>
      </c>
      <c r="AI5325" t="str">
        <f t="shared" si="1004"/>
        <v/>
      </c>
      <c r="AJ5325" t="str">
        <f t="shared" si="1005"/>
        <v/>
      </c>
      <c r="AK5325" t="str">
        <f t="shared" si="1006"/>
        <v>ORD26000296</v>
      </c>
      <c r="AL5325">
        <f>IF(E5325&lt;&gt;"CAPTURE","",COUNTIF(Orders!$H:$H,AK5325))</f>
        <v>1</v>
      </c>
      <c r="AP5325" t="str">
        <f t="shared" si="1007"/>
        <v>Matched to Order</v>
      </c>
      <c r="AQ5325">
        <f>IF(COUNTIF($A$2:A5325,A5325)=1,1,0)</f>
        <v>1</v>
      </c>
    </row>
    <row r="5326" spans="1:43" x14ac:dyDescent="0.3">
      <c r="A5326" t="s">
        <v>17970</v>
      </c>
      <c r="C5326" t="s">
        <v>616</v>
      </c>
      <c r="D5326" s="1">
        <v>46294</v>
      </c>
      <c r="E5326" t="s">
        <v>11819</v>
      </c>
      <c r="F5326" t="s">
        <v>9</v>
      </c>
      <c r="G5326">
        <v>3499</v>
      </c>
      <c r="H5326">
        <v>10.5</v>
      </c>
      <c r="I5326">
        <v>1.89</v>
      </c>
      <c r="J5326">
        <v>3486.61</v>
      </c>
      <c r="K5326" s="1">
        <v>46296</v>
      </c>
      <c r="L5326" t="s">
        <v>17962</v>
      </c>
      <c r="M5326">
        <f t="shared" si="996"/>
        <v>1</v>
      </c>
      <c r="N5326">
        <f>COUNTIF(Orders!$A:$A,C5326)</f>
        <v>1</v>
      </c>
      <c r="P5326">
        <f>COUNTIF(Orders!$H:$H,UPPER(SUBSTITUTE(TRIM(C5326),"-","")))</f>
        <v>1</v>
      </c>
      <c r="R5326" t="str">
        <f t="shared" si="997"/>
        <v>Matched Order Reference</v>
      </c>
      <c r="S5326">
        <f t="shared" si="998"/>
        <v>1</v>
      </c>
      <c r="V5326" cm="1">
        <f t="array" ref="V5326">IF(E5326&lt;&gt;"CAPTURE",0,SUMPRODUCT((MDR_Rates!$A$2:$A$10=F5326)*(G5326&gt;MDR_Rates!$B$2:$B$10)*((MDR_Rates!$C$2:$C$10="")+(G5326&lt;=MDR_Rates!$C$2:$C$10))*MDR_Rates!$D$2:$D$10))</f>
        <v>0.3</v>
      </c>
      <c r="W5326">
        <f t="shared" si="999"/>
        <v>10.5</v>
      </c>
      <c r="X5326">
        <f t="shared" si="1000"/>
        <v>1.89</v>
      </c>
      <c r="Y5326">
        <f t="shared" si="1001"/>
        <v>0</v>
      </c>
      <c r="Z5326">
        <f t="shared" si="1002"/>
        <v>0</v>
      </c>
      <c r="AG5326" t="str">
        <f t="shared" si="1003"/>
        <v/>
      </c>
      <c r="AI5326" t="str">
        <f t="shared" si="1004"/>
        <v/>
      </c>
      <c r="AJ5326" t="str">
        <f t="shared" si="1005"/>
        <v/>
      </c>
      <c r="AK5326" t="str">
        <f t="shared" si="1006"/>
        <v>ORD26000297</v>
      </c>
      <c r="AL5326">
        <f>IF(E5326&lt;&gt;"CAPTURE","",COUNTIF(Orders!$H:$H,AK5326))</f>
        <v>1</v>
      </c>
      <c r="AP5326" t="str">
        <f t="shared" si="1007"/>
        <v>Matched to Order</v>
      </c>
      <c r="AQ5326">
        <f>IF(COUNTIF($A$2:A5326,A5326)=1,1,0)</f>
        <v>1</v>
      </c>
    </row>
    <row r="5327" spans="1:43" x14ac:dyDescent="0.3">
      <c r="A5327" t="s">
        <v>17971</v>
      </c>
      <c r="C5327" t="s">
        <v>698</v>
      </c>
      <c r="D5327" s="1">
        <v>46294</v>
      </c>
      <c r="E5327" t="s">
        <v>11819</v>
      </c>
      <c r="F5327" t="s">
        <v>9</v>
      </c>
      <c r="G5327">
        <v>3098</v>
      </c>
      <c r="H5327">
        <v>9.2899999999999991</v>
      </c>
      <c r="I5327">
        <v>1.67</v>
      </c>
      <c r="J5327">
        <v>3087.04</v>
      </c>
      <c r="K5327" s="1">
        <v>46296</v>
      </c>
      <c r="L5327" t="s">
        <v>17962</v>
      </c>
      <c r="M5327">
        <f t="shared" si="996"/>
        <v>1</v>
      </c>
      <c r="N5327">
        <f>COUNTIF(Orders!$A:$A,C5327)</f>
        <v>1</v>
      </c>
      <c r="P5327">
        <f>COUNTIF(Orders!$H:$H,UPPER(SUBSTITUTE(TRIM(C5327),"-","")))</f>
        <v>1</v>
      </c>
      <c r="R5327" t="str">
        <f t="shared" si="997"/>
        <v>Matched Order Reference</v>
      </c>
      <c r="S5327">
        <f t="shared" si="998"/>
        <v>1</v>
      </c>
      <c r="V5327" cm="1">
        <f t="array" ref="V5327">IF(E5327&lt;&gt;"CAPTURE",0,SUMPRODUCT((MDR_Rates!$A$2:$A$10=F5327)*(G5327&gt;MDR_Rates!$B$2:$B$10)*((MDR_Rates!$C$2:$C$10="")+(G5327&lt;=MDR_Rates!$C$2:$C$10))*MDR_Rates!$D$2:$D$10))</f>
        <v>0.3</v>
      </c>
      <c r="W5327">
        <f t="shared" si="999"/>
        <v>9.2899999999999991</v>
      </c>
      <c r="X5327">
        <f t="shared" si="1000"/>
        <v>1.67</v>
      </c>
      <c r="Y5327">
        <f t="shared" si="1001"/>
        <v>0</v>
      </c>
      <c r="Z5327">
        <f t="shared" si="1002"/>
        <v>0</v>
      </c>
      <c r="AG5327" t="str">
        <f t="shared" si="1003"/>
        <v/>
      </c>
      <c r="AI5327" t="str">
        <f t="shared" si="1004"/>
        <v/>
      </c>
      <c r="AJ5327" t="str">
        <f t="shared" si="1005"/>
        <v/>
      </c>
      <c r="AK5327" t="str">
        <f t="shared" si="1006"/>
        <v>ORD26000338</v>
      </c>
      <c r="AL5327">
        <f>IF(E5327&lt;&gt;"CAPTURE","",COUNTIF(Orders!$H:$H,AK5327))</f>
        <v>1</v>
      </c>
      <c r="AP5327" t="str">
        <f t="shared" si="1007"/>
        <v>Matched to Order</v>
      </c>
      <c r="AQ5327">
        <f>IF(COUNTIF($A$2:A5327,A5327)=1,1,0)</f>
        <v>1</v>
      </c>
    </row>
    <row r="5328" spans="1:43" x14ac:dyDescent="0.3">
      <c r="A5328" t="s">
        <v>17972</v>
      </c>
      <c r="C5328" t="s">
        <v>860</v>
      </c>
      <c r="D5328" s="1">
        <v>46294</v>
      </c>
      <c r="E5328" t="s">
        <v>11819</v>
      </c>
      <c r="F5328" t="s">
        <v>9</v>
      </c>
      <c r="G5328">
        <v>1499</v>
      </c>
      <c r="H5328">
        <v>0</v>
      </c>
      <c r="I5328">
        <v>0</v>
      </c>
      <c r="J5328">
        <v>1499</v>
      </c>
      <c r="K5328" s="1">
        <v>46296</v>
      </c>
      <c r="L5328" t="s">
        <v>17962</v>
      </c>
      <c r="M5328">
        <f t="shared" si="996"/>
        <v>1</v>
      </c>
      <c r="N5328">
        <f>COUNTIF(Orders!$A:$A,C5328)</f>
        <v>1</v>
      </c>
      <c r="P5328">
        <f>COUNTIF(Orders!$H:$H,UPPER(SUBSTITUTE(TRIM(C5328),"-","")))</f>
        <v>1</v>
      </c>
      <c r="R5328" t="str">
        <f t="shared" si="997"/>
        <v>Matched Order Reference</v>
      </c>
      <c r="S5328">
        <f t="shared" si="998"/>
        <v>1</v>
      </c>
      <c r="V5328" cm="1">
        <f t="array" ref="V5328">IF(E5328&lt;&gt;"CAPTURE",0,SUMPRODUCT((MDR_Rates!$A$2:$A$10=F5328)*(G5328&gt;MDR_Rates!$B$2:$B$10)*((MDR_Rates!$C$2:$C$10="")+(G5328&lt;=MDR_Rates!$C$2:$C$10))*MDR_Rates!$D$2:$D$10))</f>
        <v>0</v>
      </c>
      <c r="W5328">
        <f t="shared" si="999"/>
        <v>0</v>
      </c>
      <c r="X5328">
        <f t="shared" si="1000"/>
        <v>0</v>
      </c>
      <c r="Y5328">
        <f t="shared" si="1001"/>
        <v>0</v>
      </c>
      <c r="Z5328">
        <f t="shared" si="1002"/>
        <v>0</v>
      </c>
      <c r="AG5328" t="str">
        <f t="shared" si="1003"/>
        <v/>
      </c>
      <c r="AI5328" t="str">
        <f t="shared" si="1004"/>
        <v/>
      </c>
      <c r="AJ5328" t="str">
        <f t="shared" si="1005"/>
        <v/>
      </c>
      <c r="AK5328" t="str">
        <f t="shared" si="1006"/>
        <v>ORD26000419</v>
      </c>
      <c r="AL5328">
        <f>IF(E5328&lt;&gt;"CAPTURE","",COUNTIF(Orders!$H:$H,AK5328))</f>
        <v>1</v>
      </c>
      <c r="AP5328" t="str">
        <f t="shared" si="1007"/>
        <v>Matched to Order</v>
      </c>
      <c r="AQ5328">
        <f>IF(COUNTIF($A$2:A5328,A5328)=1,1,0)</f>
        <v>1</v>
      </c>
    </row>
    <row r="5329" spans="1:43" x14ac:dyDescent="0.3">
      <c r="A5329" t="s">
        <v>17973</v>
      </c>
      <c r="C5329" t="s">
        <v>892</v>
      </c>
      <c r="D5329" s="1">
        <v>46294</v>
      </c>
      <c r="E5329" t="s">
        <v>11819</v>
      </c>
      <c r="F5329" t="s">
        <v>9</v>
      </c>
      <c r="G5329">
        <v>1499</v>
      </c>
      <c r="H5329">
        <v>0</v>
      </c>
      <c r="I5329">
        <v>0</v>
      </c>
      <c r="J5329">
        <v>1499</v>
      </c>
      <c r="K5329" s="1">
        <v>46296</v>
      </c>
      <c r="L5329" t="s">
        <v>17962</v>
      </c>
      <c r="M5329">
        <f t="shared" si="996"/>
        <v>1</v>
      </c>
      <c r="N5329">
        <f>COUNTIF(Orders!$A:$A,C5329)</f>
        <v>1</v>
      </c>
      <c r="P5329">
        <f>COUNTIF(Orders!$H:$H,UPPER(SUBSTITUTE(TRIM(C5329),"-","")))</f>
        <v>1</v>
      </c>
      <c r="R5329" t="str">
        <f t="shared" si="997"/>
        <v>Matched Order Reference</v>
      </c>
      <c r="S5329">
        <f t="shared" si="998"/>
        <v>1</v>
      </c>
      <c r="V5329" cm="1">
        <f t="array" ref="V5329">IF(E5329&lt;&gt;"CAPTURE",0,SUMPRODUCT((MDR_Rates!$A$2:$A$10=F5329)*(G5329&gt;MDR_Rates!$B$2:$B$10)*((MDR_Rates!$C$2:$C$10="")+(G5329&lt;=MDR_Rates!$C$2:$C$10))*MDR_Rates!$D$2:$D$10))</f>
        <v>0</v>
      </c>
      <c r="W5329">
        <f t="shared" si="999"/>
        <v>0</v>
      </c>
      <c r="X5329">
        <f t="shared" si="1000"/>
        <v>0</v>
      </c>
      <c r="Y5329">
        <f t="shared" si="1001"/>
        <v>0</v>
      </c>
      <c r="Z5329">
        <f t="shared" si="1002"/>
        <v>0</v>
      </c>
      <c r="AG5329" t="str">
        <f t="shared" si="1003"/>
        <v/>
      </c>
      <c r="AI5329" t="str">
        <f t="shared" si="1004"/>
        <v/>
      </c>
      <c r="AJ5329" t="str">
        <f t="shared" si="1005"/>
        <v/>
      </c>
      <c r="AK5329" t="str">
        <f t="shared" si="1006"/>
        <v>ORD26000435</v>
      </c>
      <c r="AL5329">
        <f>IF(E5329&lt;&gt;"CAPTURE","",COUNTIF(Orders!$H:$H,AK5329))</f>
        <v>1</v>
      </c>
      <c r="AP5329" t="str">
        <f t="shared" si="1007"/>
        <v>Matched to Order</v>
      </c>
      <c r="AQ5329">
        <f>IF(COUNTIF($A$2:A5329,A5329)=1,1,0)</f>
        <v>1</v>
      </c>
    </row>
    <row r="5330" spans="1:43" x14ac:dyDescent="0.3">
      <c r="A5330" t="s">
        <v>17974</v>
      </c>
      <c r="C5330" t="s">
        <v>1075</v>
      </c>
      <c r="D5330" s="1">
        <v>46294</v>
      </c>
      <c r="E5330" t="s">
        <v>11819</v>
      </c>
      <c r="F5330" t="s">
        <v>17</v>
      </c>
      <c r="G5330">
        <v>999</v>
      </c>
      <c r="H5330">
        <v>17.98</v>
      </c>
      <c r="I5330">
        <v>3.24</v>
      </c>
      <c r="J5330">
        <v>977.78</v>
      </c>
      <c r="K5330" s="1">
        <v>46296</v>
      </c>
      <c r="L5330" t="s">
        <v>17962</v>
      </c>
      <c r="M5330">
        <f t="shared" si="996"/>
        <v>1</v>
      </c>
      <c r="N5330">
        <f>COUNTIF(Orders!$A:$A,C5330)</f>
        <v>1</v>
      </c>
      <c r="P5330">
        <f>COUNTIF(Orders!$H:$H,UPPER(SUBSTITUTE(TRIM(C5330),"-","")))</f>
        <v>1</v>
      </c>
      <c r="R5330" t="str">
        <f t="shared" si="997"/>
        <v>Matched Order Reference</v>
      </c>
      <c r="S5330">
        <f t="shared" si="998"/>
        <v>1</v>
      </c>
      <c r="V5330" cm="1">
        <f t="array" ref="V5330">IF(E5330&lt;&gt;"CAPTURE",0,SUMPRODUCT((MDR_Rates!$A$2:$A$10=F5330)*(G5330&gt;MDR_Rates!$B$2:$B$10)*((MDR_Rates!$C$2:$C$10="")+(G5330&lt;=MDR_Rates!$C$2:$C$10))*MDR_Rates!$D$2:$D$10))</f>
        <v>1.8</v>
      </c>
      <c r="W5330">
        <f t="shared" si="999"/>
        <v>17.98</v>
      </c>
      <c r="X5330">
        <f t="shared" si="1000"/>
        <v>3.24</v>
      </c>
      <c r="Y5330">
        <f t="shared" si="1001"/>
        <v>0</v>
      </c>
      <c r="Z5330">
        <f t="shared" si="1002"/>
        <v>0</v>
      </c>
      <c r="AG5330" t="str">
        <f t="shared" si="1003"/>
        <v/>
      </c>
      <c r="AI5330" t="str">
        <f t="shared" si="1004"/>
        <v/>
      </c>
      <c r="AJ5330" t="str">
        <f t="shared" si="1005"/>
        <v/>
      </c>
      <c r="AK5330" t="str">
        <f t="shared" si="1006"/>
        <v>ORD26000527</v>
      </c>
      <c r="AL5330">
        <f>IF(E5330&lt;&gt;"CAPTURE","",COUNTIF(Orders!$H:$H,AK5330))</f>
        <v>1</v>
      </c>
      <c r="AP5330" t="str">
        <f t="shared" si="1007"/>
        <v>Matched to Order</v>
      </c>
      <c r="AQ5330">
        <f>IF(COUNTIF($A$2:A5330,A5330)=1,1,0)</f>
        <v>1</v>
      </c>
    </row>
    <row r="5331" spans="1:43" x14ac:dyDescent="0.3">
      <c r="A5331" t="s">
        <v>17975</v>
      </c>
      <c r="C5331" t="s">
        <v>1101</v>
      </c>
      <c r="D5331" s="1">
        <v>46294</v>
      </c>
      <c r="E5331" t="s">
        <v>11819</v>
      </c>
      <c r="F5331" t="s">
        <v>17</v>
      </c>
      <c r="G5331">
        <v>7498</v>
      </c>
      <c r="H5331">
        <v>119.97</v>
      </c>
      <c r="I5331">
        <v>21.59</v>
      </c>
      <c r="J5331">
        <v>7356.44</v>
      </c>
      <c r="K5331" s="1">
        <v>46296</v>
      </c>
      <c r="L5331" t="s">
        <v>17962</v>
      </c>
      <c r="M5331">
        <f t="shared" si="996"/>
        <v>1</v>
      </c>
      <c r="N5331">
        <f>COUNTIF(Orders!$A:$A,C5331)</f>
        <v>1</v>
      </c>
      <c r="P5331">
        <f>COUNTIF(Orders!$H:$H,UPPER(SUBSTITUTE(TRIM(C5331),"-","")))</f>
        <v>1</v>
      </c>
      <c r="R5331" t="str">
        <f t="shared" si="997"/>
        <v>Matched Order Reference</v>
      </c>
      <c r="S5331">
        <f t="shared" si="998"/>
        <v>1</v>
      </c>
      <c r="V5331" cm="1">
        <f t="array" ref="V5331">IF(E5331&lt;&gt;"CAPTURE",0,SUMPRODUCT((MDR_Rates!$A$2:$A$10=F5331)*(G5331&gt;MDR_Rates!$B$2:$B$10)*((MDR_Rates!$C$2:$C$10="")+(G5331&lt;=MDR_Rates!$C$2:$C$10))*MDR_Rates!$D$2:$D$10))</f>
        <v>1.6</v>
      </c>
      <c r="W5331">
        <f t="shared" si="999"/>
        <v>119.97</v>
      </c>
      <c r="X5331">
        <f t="shared" si="1000"/>
        <v>21.59</v>
      </c>
      <c r="Y5331">
        <f t="shared" si="1001"/>
        <v>0</v>
      </c>
      <c r="Z5331">
        <f t="shared" si="1002"/>
        <v>0</v>
      </c>
      <c r="AG5331" t="str">
        <f t="shared" si="1003"/>
        <v/>
      </c>
      <c r="AI5331" t="str">
        <f t="shared" si="1004"/>
        <v/>
      </c>
      <c r="AJ5331" t="str">
        <f t="shared" si="1005"/>
        <v/>
      </c>
      <c r="AK5331" t="str">
        <f t="shared" si="1006"/>
        <v>ORD26000540</v>
      </c>
      <c r="AL5331">
        <f>IF(E5331&lt;&gt;"CAPTURE","",COUNTIF(Orders!$H:$H,AK5331))</f>
        <v>1</v>
      </c>
      <c r="AP5331" t="str">
        <f t="shared" si="1007"/>
        <v>Matched to Order</v>
      </c>
      <c r="AQ5331">
        <f>IF(COUNTIF($A$2:A5331,A5331)=1,1,0)</f>
        <v>1</v>
      </c>
    </row>
    <row r="5332" spans="1:43" x14ac:dyDescent="0.3">
      <c r="A5332" t="s">
        <v>17976</v>
      </c>
      <c r="C5332" t="s">
        <v>17977</v>
      </c>
      <c r="D5332" s="1">
        <v>46294</v>
      </c>
      <c r="E5332" t="s">
        <v>11819</v>
      </c>
      <c r="F5332" t="s">
        <v>9</v>
      </c>
      <c r="G5332">
        <v>4298</v>
      </c>
      <c r="H5332">
        <v>12.89</v>
      </c>
      <c r="I5332">
        <v>2.3199999999999998</v>
      </c>
      <c r="J5332">
        <v>4282.79</v>
      </c>
      <c r="K5332" s="1">
        <v>46296</v>
      </c>
      <c r="L5332" t="s">
        <v>17962</v>
      </c>
      <c r="M5332">
        <f t="shared" si="996"/>
        <v>1</v>
      </c>
      <c r="N5332">
        <f>COUNTIF(Orders!$A:$A,C5332)</f>
        <v>1</v>
      </c>
      <c r="P5332">
        <f>COUNTIF(Orders!$H:$H,UPPER(SUBSTITUTE(TRIM(C5332),"-","")))</f>
        <v>1</v>
      </c>
      <c r="R5332" t="str">
        <f t="shared" si="997"/>
        <v>Matched Order Reference</v>
      </c>
      <c r="S5332">
        <f t="shared" si="998"/>
        <v>1</v>
      </c>
      <c r="V5332" cm="1">
        <f t="array" ref="V5332">IF(E5332&lt;&gt;"CAPTURE",0,SUMPRODUCT((MDR_Rates!$A$2:$A$10=F5332)*(G5332&gt;MDR_Rates!$B$2:$B$10)*((MDR_Rates!$C$2:$C$10="")+(G5332&lt;=MDR_Rates!$C$2:$C$10))*MDR_Rates!$D$2:$D$10))</f>
        <v>0.3</v>
      </c>
      <c r="W5332">
        <f t="shared" si="999"/>
        <v>12.89</v>
      </c>
      <c r="X5332">
        <f t="shared" si="1000"/>
        <v>2.3199999999999998</v>
      </c>
      <c r="Y5332">
        <f t="shared" si="1001"/>
        <v>0</v>
      </c>
      <c r="Z5332">
        <f t="shared" si="1002"/>
        <v>0</v>
      </c>
      <c r="AG5332" t="str">
        <f t="shared" si="1003"/>
        <v/>
      </c>
      <c r="AI5332" t="str">
        <f t="shared" si="1004"/>
        <v/>
      </c>
      <c r="AJ5332" t="str">
        <f t="shared" si="1005"/>
        <v/>
      </c>
      <c r="AK5332" t="str">
        <f t="shared" si="1006"/>
        <v>ORD26000558</v>
      </c>
      <c r="AL5332">
        <f>IF(E5332&lt;&gt;"CAPTURE","",COUNTIF(Orders!$H:$H,AK5332))</f>
        <v>1</v>
      </c>
      <c r="AP5332" t="str">
        <f t="shared" si="1007"/>
        <v>Matched to Order</v>
      </c>
      <c r="AQ5332">
        <f>IF(COUNTIF($A$2:A5332,A5332)=1,1,0)</f>
        <v>1</v>
      </c>
    </row>
    <row r="5333" spans="1:43" x14ac:dyDescent="0.3">
      <c r="A5333" t="s">
        <v>17978</v>
      </c>
      <c r="C5333" t="s">
        <v>1143</v>
      </c>
      <c r="D5333" s="1">
        <v>46294</v>
      </c>
      <c r="E5333" t="s">
        <v>11819</v>
      </c>
      <c r="F5333" t="s">
        <v>17</v>
      </c>
      <c r="G5333">
        <v>2297</v>
      </c>
      <c r="H5333">
        <v>36.75</v>
      </c>
      <c r="I5333">
        <v>6.62</v>
      </c>
      <c r="J5333">
        <v>2253.63</v>
      </c>
      <c r="K5333" s="1">
        <v>46296</v>
      </c>
      <c r="L5333" t="s">
        <v>17962</v>
      </c>
      <c r="M5333">
        <f t="shared" si="996"/>
        <v>1</v>
      </c>
      <c r="N5333">
        <f>COUNTIF(Orders!$A:$A,C5333)</f>
        <v>1</v>
      </c>
      <c r="P5333">
        <f>COUNTIF(Orders!$H:$H,UPPER(SUBSTITUTE(TRIM(C5333),"-","")))</f>
        <v>1</v>
      </c>
      <c r="R5333" t="str">
        <f t="shared" si="997"/>
        <v>Matched Order Reference</v>
      </c>
      <c r="S5333">
        <f t="shared" si="998"/>
        <v>1</v>
      </c>
      <c r="V5333" cm="1">
        <f t="array" ref="V5333">IF(E5333&lt;&gt;"CAPTURE",0,SUMPRODUCT((MDR_Rates!$A$2:$A$10=F5333)*(G5333&gt;MDR_Rates!$B$2:$B$10)*((MDR_Rates!$C$2:$C$10="")+(G5333&lt;=MDR_Rates!$C$2:$C$10))*MDR_Rates!$D$2:$D$10))</f>
        <v>1.6</v>
      </c>
      <c r="W5333">
        <f t="shared" si="999"/>
        <v>36.75</v>
      </c>
      <c r="X5333">
        <f t="shared" si="1000"/>
        <v>6.62</v>
      </c>
      <c r="Y5333">
        <f t="shared" si="1001"/>
        <v>0</v>
      </c>
      <c r="Z5333">
        <f t="shared" si="1002"/>
        <v>0</v>
      </c>
      <c r="AG5333" t="str">
        <f t="shared" si="1003"/>
        <v/>
      </c>
      <c r="AI5333" t="str">
        <f t="shared" si="1004"/>
        <v/>
      </c>
      <c r="AJ5333" t="str">
        <f t="shared" si="1005"/>
        <v/>
      </c>
      <c r="AK5333" t="str">
        <f t="shared" si="1006"/>
        <v>ORD26000561</v>
      </c>
      <c r="AL5333">
        <f>IF(E5333&lt;&gt;"CAPTURE","",COUNTIF(Orders!$H:$H,AK5333))</f>
        <v>1</v>
      </c>
      <c r="AP5333" t="str">
        <f t="shared" si="1007"/>
        <v>Matched to Order</v>
      </c>
      <c r="AQ5333">
        <f>IF(COUNTIF($A$2:A5333,A5333)=1,1,0)</f>
        <v>1</v>
      </c>
    </row>
    <row r="5334" spans="1:43" x14ac:dyDescent="0.3">
      <c r="A5334" t="s">
        <v>17979</v>
      </c>
      <c r="C5334" t="s">
        <v>1173</v>
      </c>
      <c r="D5334" s="1">
        <v>46294</v>
      </c>
      <c r="E5334" t="s">
        <v>11819</v>
      </c>
      <c r="F5334" t="s">
        <v>33</v>
      </c>
      <c r="G5334">
        <v>3897</v>
      </c>
      <c r="H5334">
        <v>46.76</v>
      </c>
      <c r="I5334">
        <v>8.42</v>
      </c>
      <c r="J5334">
        <v>3841.82</v>
      </c>
      <c r="K5334" s="1">
        <v>46296</v>
      </c>
      <c r="L5334" t="s">
        <v>17962</v>
      </c>
      <c r="M5334">
        <f t="shared" si="996"/>
        <v>1</v>
      </c>
      <c r="N5334">
        <f>COUNTIF(Orders!$A:$A,C5334)</f>
        <v>1</v>
      </c>
      <c r="P5334">
        <f>COUNTIF(Orders!$H:$H,UPPER(SUBSTITUTE(TRIM(C5334),"-","")))</f>
        <v>1</v>
      </c>
      <c r="R5334" t="str">
        <f t="shared" si="997"/>
        <v>Matched Order Reference</v>
      </c>
      <c r="S5334">
        <f t="shared" si="998"/>
        <v>1</v>
      </c>
      <c r="V5334" cm="1">
        <f t="array" ref="V5334">IF(E5334&lt;&gt;"CAPTURE",0,SUMPRODUCT((MDR_Rates!$A$2:$A$10=F5334)*(G5334&gt;MDR_Rates!$B$2:$B$10)*((MDR_Rates!$C$2:$C$10="")+(G5334&lt;=MDR_Rates!$C$2:$C$10))*MDR_Rates!$D$2:$D$10))</f>
        <v>1.2</v>
      </c>
      <c r="W5334">
        <f t="shared" si="999"/>
        <v>46.76</v>
      </c>
      <c r="X5334">
        <f t="shared" si="1000"/>
        <v>8.42</v>
      </c>
      <c r="Y5334">
        <f t="shared" si="1001"/>
        <v>0</v>
      </c>
      <c r="Z5334">
        <f t="shared" si="1002"/>
        <v>0</v>
      </c>
      <c r="AG5334" t="str">
        <f t="shared" si="1003"/>
        <v/>
      </c>
      <c r="AI5334" t="str">
        <f t="shared" si="1004"/>
        <v/>
      </c>
      <c r="AJ5334" t="str">
        <f t="shared" si="1005"/>
        <v/>
      </c>
      <c r="AK5334" t="str">
        <f t="shared" si="1006"/>
        <v>ORD26000576</v>
      </c>
      <c r="AL5334">
        <f>IF(E5334&lt;&gt;"CAPTURE","",COUNTIF(Orders!$H:$H,AK5334))</f>
        <v>1</v>
      </c>
      <c r="AP5334" t="str">
        <f t="shared" si="1007"/>
        <v>Matched to Order</v>
      </c>
      <c r="AQ5334">
        <f>IF(COUNTIF($A$2:A5334,A5334)=1,1,0)</f>
        <v>1</v>
      </c>
    </row>
    <row r="5335" spans="1:43" x14ac:dyDescent="0.3">
      <c r="A5335" t="s">
        <v>17980</v>
      </c>
      <c r="C5335" t="s">
        <v>1198</v>
      </c>
      <c r="D5335" s="1">
        <v>46294</v>
      </c>
      <c r="E5335" t="s">
        <v>11819</v>
      </c>
      <c r="F5335" t="s">
        <v>17</v>
      </c>
      <c r="G5335">
        <v>7597</v>
      </c>
      <c r="H5335">
        <v>121.55</v>
      </c>
      <c r="I5335">
        <v>21.88</v>
      </c>
      <c r="J5335">
        <v>7453.57</v>
      </c>
      <c r="K5335" s="1">
        <v>46296</v>
      </c>
      <c r="L5335" t="s">
        <v>17962</v>
      </c>
      <c r="M5335">
        <f t="shared" si="996"/>
        <v>1</v>
      </c>
      <c r="N5335">
        <f>COUNTIF(Orders!$A:$A,C5335)</f>
        <v>1</v>
      </c>
      <c r="P5335">
        <f>COUNTIF(Orders!$H:$H,UPPER(SUBSTITUTE(TRIM(C5335),"-","")))</f>
        <v>1</v>
      </c>
      <c r="R5335" t="str">
        <f t="shared" si="997"/>
        <v>Matched Order Reference</v>
      </c>
      <c r="S5335">
        <f t="shared" si="998"/>
        <v>1</v>
      </c>
      <c r="V5335" cm="1">
        <f t="array" ref="V5335">IF(E5335&lt;&gt;"CAPTURE",0,SUMPRODUCT((MDR_Rates!$A$2:$A$10=F5335)*(G5335&gt;MDR_Rates!$B$2:$B$10)*((MDR_Rates!$C$2:$C$10="")+(G5335&lt;=MDR_Rates!$C$2:$C$10))*MDR_Rates!$D$2:$D$10))</f>
        <v>1.6</v>
      </c>
      <c r="W5335">
        <f t="shared" si="999"/>
        <v>121.55</v>
      </c>
      <c r="X5335">
        <f t="shared" si="1000"/>
        <v>21.88</v>
      </c>
      <c r="Y5335">
        <f t="shared" si="1001"/>
        <v>0</v>
      </c>
      <c r="Z5335">
        <f t="shared" si="1002"/>
        <v>0</v>
      </c>
      <c r="AG5335" t="str">
        <f t="shared" si="1003"/>
        <v/>
      </c>
      <c r="AI5335" t="str">
        <f t="shared" si="1004"/>
        <v/>
      </c>
      <c r="AJ5335" t="str">
        <f t="shared" si="1005"/>
        <v/>
      </c>
      <c r="AK5335" t="str">
        <f t="shared" si="1006"/>
        <v>ORD26000589</v>
      </c>
      <c r="AL5335">
        <f>IF(E5335&lt;&gt;"CAPTURE","",COUNTIF(Orders!$H:$H,AK5335))</f>
        <v>1</v>
      </c>
      <c r="AP5335" t="str">
        <f t="shared" si="1007"/>
        <v>Matched to Order</v>
      </c>
      <c r="AQ5335">
        <f>IF(COUNTIF($A$2:A5335,A5335)=1,1,0)</f>
        <v>1</v>
      </c>
    </row>
    <row r="5336" spans="1:43" x14ac:dyDescent="0.3">
      <c r="A5336" t="s">
        <v>17981</v>
      </c>
      <c r="C5336" t="s">
        <v>1328</v>
      </c>
      <c r="D5336" s="1">
        <v>46294</v>
      </c>
      <c r="E5336" t="s">
        <v>11819</v>
      </c>
      <c r="F5336" t="s">
        <v>33</v>
      </c>
      <c r="G5336">
        <v>9647</v>
      </c>
      <c r="H5336">
        <v>115.76</v>
      </c>
      <c r="I5336">
        <v>20.84</v>
      </c>
      <c r="J5336">
        <v>9510.4</v>
      </c>
      <c r="K5336" s="1">
        <v>46296</v>
      </c>
      <c r="L5336" t="s">
        <v>17962</v>
      </c>
      <c r="M5336">
        <f t="shared" si="996"/>
        <v>1</v>
      </c>
      <c r="N5336">
        <f>COUNTIF(Orders!$A:$A,C5336)</f>
        <v>1</v>
      </c>
      <c r="P5336">
        <f>COUNTIF(Orders!$H:$H,UPPER(SUBSTITUTE(TRIM(C5336),"-","")))</f>
        <v>1</v>
      </c>
      <c r="R5336" t="str">
        <f t="shared" si="997"/>
        <v>Matched Order Reference</v>
      </c>
      <c r="S5336">
        <f t="shared" si="998"/>
        <v>1</v>
      </c>
      <c r="V5336" cm="1">
        <f t="array" ref="V5336">IF(E5336&lt;&gt;"CAPTURE",0,SUMPRODUCT((MDR_Rates!$A$2:$A$10=F5336)*(G5336&gt;MDR_Rates!$B$2:$B$10)*((MDR_Rates!$C$2:$C$10="")+(G5336&lt;=MDR_Rates!$C$2:$C$10))*MDR_Rates!$D$2:$D$10))</f>
        <v>1.2</v>
      </c>
      <c r="W5336">
        <f t="shared" si="999"/>
        <v>115.76</v>
      </c>
      <c r="X5336">
        <f t="shared" si="1000"/>
        <v>20.84</v>
      </c>
      <c r="Y5336">
        <f t="shared" si="1001"/>
        <v>0</v>
      </c>
      <c r="Z5336">
        <f t="shared" si="1002"/>
        <v>0</v>
      </c>
      <c r="AG5336" t="str">
        <f t="shared" si="1003"/>
        <v/>
      </c>
      <c r="AI5336" t="str">
        <f t="shared" si="1004"/>
        <v/>
      </c>
      <c r="AJ5336" t="str">
        <f t="shared" si="1005"/>
        <v/>
      </c>
      <c r="AK5336" t="str">
        <f t="shared" si="1006"/>
        <v>ORD26000654</v>
      </c>
      <c r="AL5336">
        <f>IF(E5336&lt;&gt;"CAPTURE","",COUNTIF(Orders!$H:$H,AK5336))</f>
        <v>1</v>
      </c>
      <c r="AP5336" t="str">
        <f t="shared" si="1007"/>
        <v>Matched to Order</v>
      </c>
      <c r="AQ5336">
        <f>IF(COUNTIF($A$2:A5336,A5336)=1,1,0)</f>
        <v>1</v>
      </c>
    </row>
    <row r="5337" spans="1:43" x14ac:dyDescent="0.3">
      <c r="A5337" t="s">
        <v>17982</v>
      </c>
      <c r="C5337" t="s">
        <v>17983</v>
      </c>
      <c r="D5337" s="1">
        <v>46294</v>
      </c>
      <c r="E5337" t="s">
        <v>11819</v>
      </c>
      <c r="F5337" t="s">
        <v>9</v>
      </c>
      <c r="G5337">
        <v>11498</v>
      </c>
      <c r="H5337">
        <v>34.49</v>
      </c>
      <c r="I5337">
        <v>6.21</v>
      </c>
      <c r="J5337">
        <v>11457.3</v>
      </c>
      <c r="K5337" s="1">
        <v>46296</v>
      </c>
      <c r="L5337" t="s">
        <v>17962</v>
      </c>
      <c r="M5337">
        <f t="shared" si="996"/>
        <v>1</v>
      </c>
      <c r="N5337">
        <f>COUNTIF(Orders!$A:$A,C5337)</f>
        <v>1</v>
      </c>
      <c r="P5337">
        <f>COUNTIF(Orders!$H:$H,UPPER(SUBSTITUTE(TRIM(C5337),"-","")))</f>
        <v>1</v>
      </c>
      <c r="R5337" t="str">
        <f t="shared" si="997"/>
        <v>Matched Order Reference</v>
      </c>
      <c r="S5337">
        <f t="shared" si="998"/>
        <v>1</v>
      </c>
      <c r="V5337" cm="1">
        <f t="array" ref="V5337">IF(E5337&lt;&gt;"CAPTURE",0,SUMPRODUCT((MDR_Rates!$A$2:$A$10=F5337)*(G5337&gt;MDR_Rates!$B$2:$B$10)*((MDR_Rates!$C$2:$C$10="")+(G5337&lt;=MDR_Rates!$C$2:$C$10))*MDR_Rates!$D$2:$D$10))</f>
        <v>0.3</v>
      </c>
      <c r="W5337">
        <f t="shared" si="999"/>
        <v>34.49</v>
      </c>
      <c r="X5337">
        <f t="shared" si="1000"/>
        <v>6.21</v>
      </c>
      <c r="Y5337">
        <f t="shared" si="1001"/>
        <v>0</v>
      </c>
      <c r="Z5337">
        <f t="shared" si="1002"/>
        <v>0</v>
      </c>
      <c r="AG5337" t="str">
        <f t="shared" si="1003"/>
        <v/>
      </c>
      <c r="AI5337" t="str">
        <f t="shared" si="1004"/>
        <v/>
      </c>
      <c r="AJ5337" t="str">
        <f t="shared" si="1005"/>
        <v/>
      </c>
      <c r="AK5337" t="str">
        <f t="shared" si="1006"/>
        <v>ORD26000678</v>
      </c>
      <c r="AL5337">
        <f>IF(E5337&lt;&gt;"CAPTURE","",COUNTIF(Orders!$H:$H,AK5337))</f>
        <v>1</v>
      </c>
      <c r="AP5337" t="str">
        <f t="shared" si="1007"/>
        <v>Matched to Order</v>
      </c>
      <c r="AQ5337">
        <f>IF(COUNTIF($A$2:A5337,A5337)=1,1,0)</f>
        <v>1</v>
      </c>
    </row>
    <row r="5338" spans="1:43" x14ac:dyDescent="0.3">
      <c r="A5338" t="s">
        <v>17984</v>
      </c>
      <c r="C5338" t="s">
        <v>17985</v>
      </c>
      <c r="D5338" s="1">
        <v>46294</v>
      </c>
      <c r="E5338" t="s">
        <v>11819</v>
      </c>
      <c r="F5338" t="s">
        <v>17</v>
      </c>
      <c r="G5338">
        <v>1499</v>
      </c>
      <c r="H5338">
        <v>26.98</v>
      </c>
      <c r="I5338">
        <v>4.8600000000000003</v>
      </c>
      <c r="J5338">
        <v>1467.16</v>
      </c>
      <c r="K5338" s="1">
        <v>46296</v>
      </c>
      <c r="L5338" t="s">
        <v>17962</v>
      </c>
      <c r="M5338">
        <f t="shared" si="996"/>
        <v>1</v>
      </c>
      <c r="N5338">
        <f>COUNTIF(Orders!$A:$A,C5338)</f>
        <v>1</v>
      </c>
      <c r="P5338">
        <f>COUNTIF(Orders!$H:$H,UPPER(SUBSTITUTE(TRIM(C5338),"-","")))</f>
        <v>1</v>
      </c>
      <c r="R5338" t="str">
        <f t="shared" si="997"/>
        <v>Matched Order Reference</v>
      </c>
      <c r="S5338">
        <f t="shared" si="998"/>
        <v>1</v>
      </c>
      <c r="V5338" cm="1">
        <f t="array" ref="V5338">IF(E5338&lt;&gt;"CAPTURE",0,SUMPRODUCT((MDR_Rates!$A$2:$A$10=F5338)*(G5338&gt;MDR_Rates!$B$2:$B$10)*((MDR_Rates!$C$2:$C$10="")+(G5338&lt;=MDR_Rates!$C$2:$C$10))*MDR_Rates!$D$2:$D$10))</f>
        <v>1.8</v>
      </c>
      <c r="W5338">
        <f t="shared" si="999"/>
        <v>26.98</v>
      </c>
      <c r="X5338">
        <f t="shared" si="1000"/>
        <v>4.8600000000000003</v>
      </c>
      <c r="Y5338">
        <f t="shared" si="1001"/>
        <v>0</v>
      </c>
      <c r="Z5338">
        <f t="shared" si="1002"/>
        <v>0</v>
      </c>
      <c r="AG5338" t="str">
        <f t="shared" si="1003"/>
        <v/>
      </c>
      <c r="AI5338" t="str">
        <f t="shared" si="1004"/>
        <v/>
      </c>
      <c r="AJ5338" t="str">
        <f t="shared" si="1005"/>
        <v/>
      </c>
      <c r="AK5338" t="str">
        <f t="shared" si="1006"/>
        <v>ORD26000785</v>
      </c>
      <c r="AL5338">
        <f>IF(E5338&lt;&gt;"CAPTURE","",COUNTIF(Orders!$H:$H,AK5338))</f>
        <v>1</v>
      </c>
      <c r="AP5338" t="str">
        <f t="shared" si="1007"/>
        <v>Matched to Order</v>
      </c>
      <c r="AQ5338">
        <f>IF(COUNTIF($A$2:A5338,A5338)=1,1,0)</f>
        <v>1</v>
      </c>
    </row>
    <row r="5339" spans="1:43" x14ac:dyDescent="0.3">
      <c r="A5339" t="s">
        <v>17986</v>
      </c>
      <c r="C5339" t="s">
        <v>1621</v>
      </c>
      <c r="D5339" s="1">
        <v>46294</v>
      </c>
      <c r="E5339" t="s">
        <v>11819</v>
      </c>
      <c r="F5339" t="s">
        <v>9</v>
      </c>
      <c r="G5339">
        <v>499</v>
      </c>
      <c r="H5339">
        <v>0</v>
      </c>
      <c r="I5339">
        <v>0</v>
      </c>
      <c r="J5339">
        <v>499</v>
      </c>
      <c r="K5339" s="1">
        <v>46296</v>
      </c>
      <c r="L5339" t="s">
        <v>17962</v>
      </c>
      <c r="M5339">
        <f t="shared" si="996"/>
        <v>1</v>
      </c>
      <c r="N5339">
        <f>COUNTIF(Orders!$A:$A,C5339)</f>
        <v>1</v>
      </c>
      <c r="P5339">
        <f>COUNTIF(Orders!$H:$H,UPPER(SUBSTITUTE(TRIM(C5339),"-","")))</f>
        <v>1</v>
      </c>
      <c r="R5339" t="str">
        <f t="shared" si="997"/>
        <v>Matched Order Reference</v>
      </c>
      <c r="S5339">
        <f t="shared" si="998"/>
        <v>1</v>
      </c>
      <c r="V5339" cm="1">
        <f t="array" ref="V5339">IF(E5339&lt;&gt;"CAPTURE",0,SUMPRODUCT((MDR_Rates!$A$2:$A$10=F5339)*(G5339&gt;MDR_Rates!$B$2:$B$10)*((MDR_Rates!$C$2:$C$10="")+(G5339&lt;=MDR_Rates!$C$2:$C$10))*MDR_Rates!$D$2:$D$10))</f>
        <v>0</v>
      </c>
      <c r="W5339">
        <f t="shared" si="999"/>
        <v>0</v>
      </c>
      <c r="X5339">
        <f t="shared" si="1000"/>
        <v>0</v>
      </c>
      <c r="Y5339">
        <f t="shared" si="1001"/>
        <v>0</v>
      </c>
      <c r="Z5339">
        <f t="shared" si="1002"/>
        <v>0</v>
      </c>
      <c r="AG5339" t="str">
        <f t="shared" si="1003"/>
        <v/>
      </c>
      <c r="AI5339" t="str">
        <f t="shared" si="1004"/>
        <v/>
      </c>
      <c r="AJ5339" t="str">
        <f t="shared" si="1005"/>
        <v/>
      </c>
      <c r="AK5339" t="str">
        <f t="shared" si="1006"/>
        <v>ORD26000801</v>
      </c>
      <c r="AL5339">
        <f>IF(E5339&lt;&gt;"CAPTURE","",COUNTIF(Orders!$H:$H,AK5339))</f>
        <v>1</v>
      </c>
      <c r="AP5339" t="str">
        <f t="shared" si="1007"/>
        <v>Matched to Order</v>
      </c>
      <c r="AQ5339">
        <f>IF(COUNTIF($A$2:A5339,A5339)=1,1,0)</f>
        <v>1</v>
      </c>
    </row>
    <row r="5340" spans="1:43" x14ac:dyDescent="0.3">
      <c r="A5340" t="s">
        <v>17987</v>
      </c>
      <c r="C5340" t="s">
        <v>17988</v>
      </c>
      <c r="D5340" s="1">
        <v>46294</v>
      </c>
      <c r="E5340" t="s">
        <v>11819</v>
      </c>
      <c r="F5340" t="s">
        <v>17</v>
      </c>
      <c r="G5340">
        <v>9298</v>
      </c>
      <c r="H5340">
        <v>148.77000000000001</v>
      </c>
      <c r="I5340">
        <v>26.78</v>
      </c>
      <c r="J5340">
        <v>9122.4500000000007</v>
      </c>
      <c r="K5340" s="1">
        <v>46296</v>
      </c>
      <c r="L5340" t="s">
        <v>17962</v>
      </c>
      <c r="M5340">
        <f t="shared" si="996"/>
        <v>1</v>
      </c>
      <c r="N5340">
        <f>COUNTIF(Orders!$A:$A,C5340)</f>
        <v>1</v>
      </c>
      <c r="P5340">
        <f>COUNTIF(Orders!$H:$H,UPPER(SUBSTITUTE(TRIM(C5340),"-","")))</f>
        <v>1</v>
      </c>
      <c r="R5340" t="str">
        <f t="shared" si="997"/>
        <v>Matched Order Reference</v>
      </c>
      <c r="S5340">
        <f t="shared" si="998"/>
        <v>1</v>
      </c>
      <c r="V5340" cm="1">
        <f t="array" ref="V5340">IF(E5340&lt;&gt;"CAPTURE",0,SUMPRODUCT((MDR_Rates!$A$2:$A$10=F5340)*(G5340&gt;MDR_Rates!$B$2:$B$10)*((MDR_Rates!$C$2:$C$10="")+(G5340&lt;=MDR_Rates!$C$2:$C$10))*MDR_Rates!$D$2:$D$10))</f>
        <v>1.6</v>
      </c>
      <c r="W5340">
        <f t="shared" si="999"/>
        <v>148.77000000000001</v>
      </c>
      <c r="X5340">
        <f t="shared" si="1000"/>
        <v>26.78</v>
      </c>
      <c r="Y5340">
        <f t="shared" si="1001"/>
        <v>0</v>
      </c>
      <c r="Z5340">
        <f t="shared" si="1002"/>
        <v>0</v>
      </c>
      <c r="AG5340" t="str">
        <f t="shared" si="1003"/>
        <v/>
      </c>
      <c r="AI5340" t="str">
        <f t="shared" si="1004"/>
        <v/>
      </c>
      <c r="AJ5340" t="str">
        <f t="shared" si="1005"/>
        <v/>
      </c>
      <c r="AK5340" t="str">
        <f t="shared" si="1006"/>
        <v>ORD26000813</v>
      </c>
      <c r="AL5340">
        <f>IF(E5340&lt;&gt;"CAPTURE","",COUNTIF(Orders!$H:$H,AK5340))</f>
        <v>1</v>
      </c>
      <c r="AP5340" t="str">
        <f t="shared" si="1007"/>
        <v>Matched to Order</v>
      </c>
      <c r="AQ5340">
        <f>IF(COUNTIF($A$2:A5340,A5340)=1,1,0)</f>
        <v>1</v>
      </c>
    </row>
    <row r="5341" spans="1:43" x14ac:dyDescent="0.3">
      <c r="A5341" t="s">
        <v>17989</v>
      </c>
      <c r="C5341" t="s">
        <v>1682</v>
      </c>
      <c r="D5341" s="1">
        <v>46294</v>
      </c>
      <c r="E5341" t="s">
        <v>11819</v>
      </c>
      <c r="F5341" t="s">
        <v>9</v>
      </c>
      <c r="G5341">
        <v>2148</v>
      </c>
      <c r="H5341">
        <v>6.44</v>
      </c>
      <c r="I5341">
        <v>1.1599999999999999</v>
      </c>
      <c r="J5341">
        <v>2140.4</v>
      </c>
      <c r="K5341" s="1">
        <v>46296</v>
      </c>
      <c r="L5341" t="s">
        <v>17962</v>
      </c>
      <c r="M5341">
        <f t="shared" si="996"/>
        <v>1</v>
      </c>
      <c r="N5341">
        <f>COUNTIF(Orders!$A:$A,C5341)</f>
        <v>1</v>
      </c>
      <c r="P5341">
        <f>COUNTIF(Orders!$H:$H,UPPER(SUBSTITUTE(TRIM(C5341),"-","")))</f>
        <v>1</v>
      </c>
      <c r="R5341" t="str">
        <f t="shared" si="997"/>
        <v>Matched Order Reference</v>
      </c>
      <c r="S5341">
        <f t="shared" si="998"/>
        <v>1</v>
      </c>
      <c r="V5341" cm="1">
        <f t="array" ref="V5341">IF(E5341&lt;&gt;"CAPTURE",0,SUMPRODUCT((MDR_Rates!$A$2:$A$10=F5341)*(G5341&gt;MDR_Rates!$B$2:$B$10)*((MDR_Rates!$C$2:$C$10="")+(G5341&lt;=MDR_Rates!$C$2:$C$10))*MDR_Rates!$D$2:$D$10))</f>
        <v>0.3</v>
      </c>
      <c r="W5341">
        <f t="shared" si="999"/>
        <v>6.44</v>
      </c>
      <c r="X5341">
        <f t="shared" si="1000"/>
        <v>1.1599999999999999</v>
      </c>
      <c r="Y5341">
        <f t="shared" si="1001"/>
        <v>0</v>
      </c>
      <c r="Z5341">
        <f t="shared" si="1002"/>
        <v>0</v>
      </c>
      <c r="AG5341" t="str">
        <f t="shared" si="1003"/>
        <v/>
      </c>
      <c r="AI5341" t="str">
        <f t="shared" si="1004"/>
        <v/>
      </c>
      <c r="AJ5341" t="str">
        <f t="shared" si="1005"/>
        <v/>
      </c>
      <c r="AK5341" t="str">
        <f t="shared" si="1006"/>
        <v>ORD26000832</v>
      </c>
      <c r="AL5341">
        <f>IF(E5341&lt;&gt;"CAPTURE","",COUNTIF(Orders!$H:$H,AK5341))</f>
        <v>1</v>
      </c>
      <c r="AP5341" t="str">
        <f t="shared" si="1007"/>
        <v>Matched to Order</v>
      </c>
      <c r="AQ5341">
        <f>IF(COUNTIF($A$2:A5341,A5341)=1,1,0)</f>
        <v>1</v>
      </c>
    </row>
    <row r="5342" spans="1:43" x14ac:dyDescent="0.3">
      <c r="A5342" t="s">
        <v>17990</v>
      </c>
      <c r="C5342" t="s">
        <v>1698</v>
      </c>
      <c r="D5342" s="1">
        <v>46294</v>
      </c>
      <c r="E5342" t="s">
        <v>11819</v>
      </c>
      <c r="F5342" t="s">
        <v>44</v>
      </c>
      <c r="G5342">
        <v>799</v>
      </c>
      <c r="H5342">
        <v>15.18</v>
      </c>
      <c r="I5342">
        <v>2.73</v>
      </c>
      <c r="J5342">
        <v>781.09</v>
      </c>
      <c r="K5342" s="1">
        <v>46296</v>
      </c>
      <c r="L5342" t="s">
        <v>17962</v>
      </c>
      <c r="M5342">
        <f t="shared" si="996"/>
        <v>1</v>
      </c>
      <c r="N5342">
        <f>COUNTIF(Orders!$A:$A,C5342)</f>
        <v>1</v>
      </c>
      <c r="P5342">
        <f>COUNTIF(Orders!$H:$H,UPPER(SUBSTITUTE(TRIM(C5342),"-","")))</f>
        <v>1</v>
      </c>
      <c r="R5342" t="str">
        <f t="shared" si="997"/>
        <v>Matched Order Reference</v>
      </c>
      <c r="S5342">
        <f t="shared" si="998"/>
        <v>1</v>
      </c>
      <c r="V5342" cm="1">
        <f t="array" ref="V5342">IF(E5342&lt;&gt;"CAPTURE",0,SUMPRODUCT((MDR_Rates!$A$2:$A$10=F5342)*(G5342&gt;MDR_Rates!$B$2:$B$10)*((MDR_Rates!$C$2:$C$10="")+(G5342&lt;=MDR_Rates!$C$2:$C$10))*MDR_Rates!$D$2:$D$10))</f>
        <v>1.9</v>
      </c>
      <c r="W5342">
        <f t="shared" si="999"/>
        <v>15.18</v>
      </c>
      <c r="X5342">
        <f t="shared" si="1000"/>
        <v>2.73</v>
      </c>
      <c r="Y5342">
        <f t="shared" si="1001"/>
        <v>0</v>
      </c>
      <c r="Z5342">
        <f t="shared" si="1002"/>
        <v>0</v>
      </c>
      <c r="AG5342" t="str">
        <f t="shared" si="1003"/>
        <v/>
      </c>
      <c r="AI5342" t="str">
        <f t="shared" si="1004"/>
        <v/>
      </c>
      <c r="AJ5342" t="str">
        <f t="shared" si="1005"/>
        <v/>
      </c>
      <c r="AK5342" t="str">
        <f t="shared" si="1006"/>
        <v>ORD26000840</v>
      </c>
      <c r="AL5342">
        <f>IF(E5342&lt;&gt;"CAPTURE","",COUNTIF(Orders!$H:$H,AK5342))</f>
        <v>1</v>
      </c>
      <c r="AP5342" t="str">
        <f t="shared" si="1007"/>
        <v>Matched to Order</v>
      </c>
      <c r="AQ5342">
        <f>IF(COUNTIF($A$2:A5342,A5342)=1,1,0)</f>
        <v>1</v>
      </c>
    </row>
    <row r="5343" spans="1:43" x14ac:dyDescent="0.3">
      <c r="A5343" t="s">
        <v>17991</v>
      </c>
      <c r="C5343" t="s">
        <v>1727</v>
      </c>
      <c r="D5343" s="1">
        <v>46294</v>
      </c>
      <c r="E5343" t="s">
        <v>11819</v>
      </c>
      <c r="F5343" t="s">
        <v>9</v>
      </c>
      <c r="G5343">
        <v>4999</v>
      </c>
      <c r="H5343">
        <v>15</v>
      </c>
      <c r="I5343">
        <v>2.7</v>
      </c>
      <c r="J5343">
        <v>4981.3</v>
      </c>
      <c r="K5343" s="1">
        <v>46296</v>
      </c>
      <c r="L5343" t="s">
        <v>17962</v>
      </c>
      <c r="M5343">
        <f t="shared" si="996"/>
        <v>1</v>
      </c>
      <c r="N5343">
        <f>COUNTIF(Orders!$A:$A,C5343)</f>
        <v>1</v>
      </c>
      <c r="P5343">
        <f>COUNTIF(Orders!$H:$H,UPPER(SUBSTITUTE(TRIM(C5343),"-","")))</f>
        <v>1</v>
      </c>
      <c r="R5343" t="str">
        <f t="shared" si="997"/>
        <v>Matched Order Reference</v>
      </c>
      <c r="S5343">
        <f t="shared" si="998"/>
        <v>1</v>
      </c>
      <c r="V5343" cm="1">
        <f t="array" ref="V5343">IF(E5343&lt;&gt;"CAPTURE",0,SUMPRODUCT((MDR_Rates!$A$2:$A$10=F5343)*(G5343&gt;MDR_Rates!$B$2:$B$10)*((MDR_Rates!$C$2:$C$10="")+(G5343&lt;=MDR_Rates!$C$2:$C$10))*MDR_Rates!$D$2:$D$10))</f>
        <v>0.3</v>
      </c>
      <c r="W5343">
        <f t="shared" si="999"/>
        <v>15</v>
      </c>
      <c r="X5343">
        <f t="shared" si="1000"/>
        <v>2.7</v>
      </c>
      <c r="Y5343">
        <f t="shared" si="1001"/>
        <v>0</v>
      </c>
      <c r="Z5343">
        <f t="shared" si="1002"/>
        <v>0</v>
      </c>
      <c r="AG5343" t="str">
        <f t="shared" si="1003"/>
        <v/>
      </c>
      <c r="AI5343" t="str">
        <f t="shared" si="1004"/>
        <v/>
      </c>
      <c r="AJ5343" t="str">
        <f t="shared" si="1005"/>
        <v/>
      </c>
      <c r="AK5343" t="str">
        <f t="shared" si="1006"/>
        <v>ORD26000855</v>
      </c>
      <c r="AL5343">
        <f>IF(E5343&lt;&gt;"CAPTURE","",COUNTIF(Orders!$H:$H,AK5343))</f>
        <v>1</v>
      </c>
      <c r="AP5343" t="str">
        <f t="shared" si="1007"/>
        <v>Matched to Order</v>
      </c>
      <c r="AQ5343">
        <f>IF(COUNTIF($A$2:A5343,A5343)=1,1,0)</f>
        <v>1</v>
      </c>
    </row>
    <row r="5344" spans="1:43" x14ac:dyDescent="0.3">
      <c r="A5344" t="s">
        <v>17992</v>
      </c>
      <c r="C5344" t="s">
        <v>1809</v>
      </c>
      <c r="D5344" s="1">
        <v>46294</v>
      </c>
      <c r="E5344" t="s">
        <v>11819</v>
      </c>
      <c r="F5344" t="s">
        <v>17</v>
      </c>
      <c r="G5344">
        <v>349</v>
      </c>
      <c r="H5344">
        <v>6.28</v>
      </c>
      <c r="I5344">
        <v>1.1299999999999999</v>
      </c>
      <c r="J5344">
        <v>341.59</v>
      </c>
      <c r="K5344" s="1">
        <v>46296</v>
      </c>
      <c r="L5344" t="s">
        <v>17962</v>
      </c>
      <c r="M5344">
        <f t="shared" si="996"/>
        <v>1</v>
      </c>
      <c r="N5344">
        <f>COUNTIF(Orders!$A:$A,C5344)</f>
        <v>1</v>
      </c>
      <c r="P5344">
        <f>COUNTIF(Orders!$H:$H,UPPER(SUBSTITUTE(TRIM(C5344),"-","")))</f>
        <v>1</v>
      </c>
      <c r="R5344" t="str">
        <f t="shared" si="997"/>
        <v>Matched Order Reference</v>
      </c>
      <c r="S5344">
        <f t="shared" si="998"/>
        <v>1</v>
      </c>
      <c r="V5344" cm="1">
        <f t="array" ref="V5344">IF(E5344&lt;&gt;"CAPTURE",0,SUMPRODUCT((MDR_Rates!$A$2:$A$10=F5344)*(G5344&gt;MDR_Rates!$B$2:$B$10)*((MDR_Rates!$C$2:$C$10="")+(G5344&lt;=MDR_Rates!$C$2:$C$10))*MDR_Rates!$D$2:$D$10))</f>
        <v>1.8</v>
      </c>
      <c r="W5344">
        <f t="shared" si="999"/>
        <v>6.28</v>
      </c>
      <c r="X5344">
        <f t="shared" si="1000"/>
        <v>1.1299999999999999</v>
      </c>
      <c r="Y5344">
        <f t="shared" si="1001"/>
        <v>0</v>
      </c>
      <c r="Z5344">
        <f t="shared" si="1002"/>
        <v>0</v>
      </c>
      <c r="AG5344" t="str">
        <f t="shared" si="1003"/>
        <v/>
      </c>
      <c r="AI5344" t="str">
        <f t="shared" si="1004"/>
        <v/>
      </c>
      <c r="AJ5344" t="str">
        <f t="shared" si="1005"/>
        <v/>
      </c>
      <c r="AK5344" t="str">
        <f t="shared" si="1006"/>
        <v>ORD26000896</v>
      </c>
      <c r="AL5344">
        <f>IF(E5344&lt;&gt;"CAPTURE","",COUNTIF(Orders!$H:$H,AK5344))</f>
        <v>1</v>
      </c>
      <c r="AP5344" t="str">
        <f t="shared" si="1007"/>
        <v>Matched to Order</v>
      </c>
      <c r="AQ5344">
        <f>IF(COUNTIF($A$2:A5344,A5344)=1,1,0)</f>
        <v>1</v>
      </c>
    </row>
    <row r="5345" spans="1:43" x14ac:dyDescent="0.3">
      <c r="A5345" t="s">
        <v>17993</v>
      </c>
      <c r="C5345" t="s">
        <v>1882</v>
      </c>
      <c r="D5345" s="1">
        <v>46294</v>
      </c>
      <c r="E5345" t="s">
        <v>11819</v>
      </c>
      <c r="F5345" t="s">
        <v>17</v>
      </c>
      <c r="G5345">
        <v>948</v>
      </c>
      <c r="H5345">
        <v>17.059999999999999</v>
      </c>
      <c r="I5345">
        <v>3.07</v>
      </c>
      <c r="J5345">
        <v>927.87</v>
      </c>
      <c r="K5345" s="1">
        <v>46296</v>
      </c>
      <c r="L5345" t="s">
        <v>17962</v>
      </c>
      <c r="M5345">
        <f t="shared" si="996"/>
        <v>1</v>
      </c>
      <c r="N5345">
        <f>COUNTIF(Orders!$A:$A,C5345)</f>
        <v>1</v>
      </c>
      <c r="P5345">
        <f>COUNTIF(Orders!$H:$H,UPPER(SUBSTITUTE(TRIM(C5345),"-","")))</f>
        <v>1</v>
      </c>
      <c r="R5345" t="str">
        <f t="shared" si="997"/>
        <v>Matched Order Reference</v>
      </c>
      <c r="S5345">
        <f t="shared" si="998"/>
        <v>1</v>
      </c>
      <c r="V5345" cm="1">
        <f t="array" ref="V5345">IF(E5345&lt;&gt;"CAPTURE",0,SUMPRODUCT((MDR_Rates!$A$2:$A$10=F5345)*(G5345&gt;MDR_Rates!$B$2:$B$10)*((MDR_Rates!$C$2:$C$10="")+(G5345&lt;=MDR_Rates!$C$2:$C$10))*MDR_Rates!$D$2:$D$10))</f>
        <v>1.8</v>
      </c>
      <c r="W5345">
        <f t="shared" si="999"/>
        <v>17.059999999999999</v>
      </c>
      <c r="X5345">
        <f t="shared" si="1000"/>
        <v>3.07</v>
      </c>
      <c r="Y5345">
        <f t="shared" si="1001"/>
        <v>0</v>
      </c>
      <c r="Z5345">
        <f t="shared" si="1002"/>
        <v>0</v>
      </c>
      <c r="AG5345" t="str">
        <f t="shared" si="1003"/>
        <v/>
      </c>
      <c r="AI5345" t="str">
        <f t="shared" si="1004"/>
        <v/>
      </c>
      <c r="AJ5345" t="str">
        <f t="shared" si="1005"/>
        <v/>
      </c>
      <c r="AK5345" t="str">
        <f t="shared" si="1006"/>
        <v>ORD26000933</v>
      </c>
      <c r="AL5345">
        <f>IF(E5345&lt;&gt;"CAPTURE","",COUNTIF(Orders!$H:$H,AK5345))</f>
        <v>1</v>
      </c>
      <c r="AP5345" t="str">
        <f t="shared" si="1007"/>
        <v>Matched to Order</v>
      </c>
      <c r="AQ5345">
        <f>IF(COUNTIF($A$2:A5345,A5345)=1,1,0)</f>
        <v>1</v>
      </c>
    </row>
    <row r="5346" spans="1:43" x14ac:dyDescent="0.3">
      <c r="A5346" t="s">
        <v>17994</v>
      </c>
      <c r="C5346" t="s">
        <v>1968</v>
      </c>
      <c r="D5346" s="1">
        <v>46294</v>
      </c>
      <c r="E5346" t="s">
        <v>11819</v>
      </c>
      <c r="F5346" t="s">
        <v>9</v>
      </c>
      <c r="G5346">
        <v>7999</v>
      </c>
      <c r="H5346">
        <v>24</v>
      </c>
      <c r="I5346">
        <v>4.32</v>
      </c>
      <c r="J5346">
        <v>7970.68</v>
      </c>
      <c r="K5346" s="1">
        <v>46296</v>
      </c>
      <c r="L5346" t="s">
        <v>17962</v>
      </c>
      <c r="M5346">
        <f t="shared" si="996"/>
        <v>1</v>
      </c>
      <c r="N5346">
        <f>COUNTIF(Orders!$A:$A,C5346)</f>
        <v>1</v>
      </c>
      <c r="P5346">
        <f>COUNTIF(Orders!$H:$H,UPPER(SUBSTITUTE(TRIM(C5346),"-","")))</f>
        <v>1</v>
      </c>
      <c r="R5346" t="str">
        <f t="shared" si="997"/>
        <v>Matched Order Reference</v>
      </c>
      <c r="S5346">
        <f t="shared" si="998"/>
        <v>1</v>
      </c>
      <c r="V5346" cm="1">
        <f t="array" ref="V5346">IF(E5346&lt;&gt;"CAPTURE",0,SUMPRODUCT((MDR_Rates!$A$2:$A$10=F5346)*(G5346&gt;MDR_Rates!$B$2:$B$10)*((MDR_Rates!$C$2:$C$10="")+(G5346&lt;=MDR_Rates!$C$2:$C$10))*MDR_Rates!$D$2:$D$10))</f>
        <v>0.3</v>
      </c>
      <c r="W5346">
        <f t="shared" si="999"/>
        <v>24</v>
      </c>
      <c r="X5346">
        <f t="shared" si="1000"/>
        <v>4.32</v>
      </c>
      <c r="Y5346">
        <f t="shared" si="1001"/>
        <v>0</v>
      </c>
      <c r="Z5346">
        <f t="shared" si="1002"/>
        <v>0</v>
      </c>
      <c r="AG5346" t="str">
        <f t="shared" si="1003"/>
        <v/>
      </c>
      <c r="AI5346" t="str">
        <f t="shared" si="1004"/>
        <v/>
      </c>
      <c r="AJ5346" t="str">
        <f t="shared" si="1005"/>
        <v/>
      </c>
      <c r="AK5346" t="str">
        <f t="shared" si="1006"/>
        <v>ORD26000976</v>
      </c>
      <c r="AL5346">
        <f>IF(E5346&lt;&gt;"CAPTURE","",COUNTIF(Orders!$H:$H,AK5346))</f>
        <v>1</v>
      </c>
      <c r="AP5346" t="str">
        <f t="shared" si="1007"/>
        <v>Matched to Order</v>
      </c>
      <c r="AQ5346">
        <f>IF(COUNTIF($A$2:A5346,A5346)=1,1,0)</f>
        <v>1</v>
      </c>
    </row>
    <row r="5347" spans="1:43" x14ac:dyDescent="0.3">
      <c r="A5347" t="s">
        <v>17995</v>
      </c>
      <c r="C5347" t="s">
        <v>17996</v>
      </c>
      <c r="D5347" s="1">
        <v>46294</v>
      </c>
      <c r="E5347" t="s">
        <v>11819</v>
      </c>
      <c r="F5347" t="s">
        <v>17</v>
      </c>
      <c r="G5347">
        <v>1299</v>
      </c>
      <c r="H5347">
        <v>23.38</v>
      </c>
      <c r="I5347">
        <v>4.21</v>
      </c>
      <c r="J5347">
        <v>1271.4100000000001</v>
      </c>
      <c r="K5347" s="1">
        <v>46296</v>
      </c>
      <c r="L5347" t="s">
        <v>17962</v>
      </c>
      <c r="M5347">
        <f t="shared" si="996"/>
        <v>1</v>
      </c>
      <c r="N5347">
        <f>COUNTIF(Orders!$A:$A,C5347)</f>
        <v>1</v>
      </c>
      <c r="P5347">
        <f>COUNTIF(Orders!$H:$H,UPPER(SUBSTITUTE(TRIM(C5347),"-","")))</f>
        <v>1</v>
      </c>
      <c r="R5347" t="str">
        <f t="shared" si="997"/>
        <v>Matched Order Reference</v>
      </c>
      <c r="S5347">
        <f t="shared" si="998"/>
        <v>1</v>
      </c>
      <c r="V5347" cm="1">
        <f t="array" ref="V5347">IF(E5347&lt;&gt;"CAPTURE",0,SUMPRODUCT((MDR_Rates!$A$2:$A$10=F5347)*(G5347&gt;MDR_Rates!$B$2:$B$10)*((MDR_Rates!$C$2:$C$10="")+(G5347&lt;=MDR_Rates!$C$2:$C$10))*MDR_Rates!$D$2:$D$10))</f>
        <v>1.8</v>
      </c>
      <c r="W5347">
        <f t="shared" si="999"/>
        <v>23.38</v>
      </c>
      <c r="X5347">
        <f t="shared" si="1000"/>
        <v>4.21</v>
      </c>
      <c r="Y5347">
        <f t="shared" si="1001"/>
        <v>0</v>
      </c>
      <c r="Z5347">
        <f t="shared" si="1002"/>
        <v>0</v>
      </c>
      <c r="AG5347" t="str">
        <f t="shared" si="1003"/>
        <v/>
      </c>
      <c r="AI5347" t="str">
        <f t="shared" si="1004"/>
        <v/>
      </c>
      <c r="AJ5347" t="str">
        <f t="shared" si="1005"/>
        <v/>
      </c>
      <c r="AK5347" t="str">
        <f t="shared" si="1006"/>
        <v>ORD26000984</v>
      </c>
      <c r="AL5347">
        <f>IF(E5347&lt;&gt;"CAPTURE","",COUNTIF(Orders!$H:$H,AK5347))</f>
        <v>1</v>
      </c>
      <c r="AP5347" t="str">
        <f t="shared" si="1007"/>
        <v>Matched to Order</v>
      </c>
      <c r="AQ5347">
        <f>IF(COUNTIF($A$2:A5347,A5347)=1,1,0)</f>
        <v>1</v>
      </c>
    </row>
    <row r="5348" spans="1:43" x14ac:dyDescent="0.3">
      <c r="A5348" t="s">
        <v>17997</v>
      </c>
      <c r="C5348" t="s">
        <v>2018</v>
      </c>
      <c r="D5348" s="1">
        <v>46294</v>
      </c>
      <c r="E5348" t="s">
        <v>11819</v>
      </c>
      <c r="F5348" t="s">
        <v>17</v>
      </c>
      <c r="G5348">
        <v>9498</v>
      </c>
      <c r="H5348">
        <v>151.97</v>
      </c>
      <c r="I5348">
        <v>27.35</v>
      </c>
      <c r="J5348">
        <v>9318.68</v>
      </c>
      <c r="K5348" s="1">
        <v>46296</v>
      </c>
      <c r="L5348" t="s">
        <v>17962</v>
      </c>
      <c r="M5348">
        <f t="shared" si="996"/>
        <v>1</v>
      </c>
      <c r="N5348">
        <f>COUNTIF(Orders!$A:$A,C5348)</f>
        <v>1</v>
      </c>
      <c r="P5348">
        <f>COUNTIF(Orders!$H:$H,UPPER(SUBSTITUTE(TRIM(C5348),"-","")))</f>
        <v>1</v>
      </c>
      <c r="R5348" t="str">
        <f t="shared" si="997"/>
        <v>Matched Order Reference</v>
      </c>
      <c r="S5348">
        <f t="shared" si="998"/>
        <v>1</v>
      </c>
      <c r="V5348" cm="1">
        <f t="array" ref="V5348">IF(E5348&lt;&gt;"CAPTURE",0,SUMPRODUCT((MDR_Rates!$A$2:$A$10=F5348)*(G5348&gt;MDR_Rates!$B$2:$B$10)*((MDR_Rates!$C$2:$C$10="")+(G5348&lt;=MDR_Rates!$C$2:$C$10))*MDR_Rates!$D$2:$D$10))</f>
        <v>1.6</v>
      </c>
      <c r="W5348">
        <f t="shared" si="999"/>
        <v>151.97</v>
      </c>
      <c r="X5348">
        <f t="shared" si="1000"/>
        <v>27.35</v>
      </c>
      <c r="Y5348">
        <f t="shared" si="1001"/>
        <v>0</v>
      </c>
      <c r="Z5348">
        <f t="shared" si="1002"/>
        <v>0</v>
      </c>
      <c r="AG5348" t="str">
        <f t="shared" si="1003"/>
        <v/>
      </c>
      <c r="AI5348" t="str">
        <f t="shared" si="1004"/>
        <v/>
      </c>
      <c r="AJ5348" t="str">
        <f t="shared" si="1005"/>
        <v/>
      </c>
      <c r="AK5348" t="str">
        <f t="shared" si="1006"/>
        <v>ORD26001001</v>
      </c>
      <c r="AL5348">
        <f>IF(E5348&lt;&gt;"CAPTURE","",COUNTIF(Orders!$H:$H,AK5348))</f>
        <v>1</v>
      </c>
      <c r="AP5348" t="str">
        <f t="shared" si="1007"/>
        <v>Matched to Order</v>
      </c>
      <c r="AQ5348">
        <f>IF(COUNTIF($A$2:A5348,A5348)=1,1,0)</f>
        <v>1</v>
      </c>
    </row>
    <row r="5349" spans="1:43" x14ac:dyDescent="0.3">
      <c r="A5349" t="s">
        <v>17998</v>
      </c>
      <c r="C5349" t="s">
        <v>2022</v>
      </c>
      <c r="D5349" s="1">
        <v>46294</v>
      </c>
      <c r="E5349" t="s">
        <v>11819</v>
      </c>
      <c r="F5349" t="s">
        <v>9</v>
      </c>
      <c r="G5349">
        <v>2998</v>
      </c>
      <c r="H5349">
        <v>8.99</v>
      </c>
      <c r="I5349">
        <v>1.62</v>
      </c>
      <c r="J5349">
        <v>2987.39</v>
      </c>
      <c r="K5349" s="1">
        <v>46296</v>
      </c>
      <c r="L5349" t="s">
        <v>17962</v>
      </c>
      <c r="M5349">
        <f t="shared" si="996"/>
        <v>1</v>
      </c>
      <c r="N5349">
        <f>COUNTIF(Orders!$A:$A,C5349)</f>
        <v>1</v>
      </c>
      <c r="P5349">
        <f>COUNTIF(Orders!$H:$H,UPPER(SUBSTITUTE(TRIM(C5349),"-","")))</f>
        <v>1</v>
      </c>
      <c r="R5349" t="str">
        <f t="shared" si="997"/>
        <v>Matched Order Reference</v>
      </c>
      <c r="S5349">
        <f t="shared" si="998"/>
        <v>1</v>
      </c>
      <c r="V5349" cm="1">
        <f t="array" ref="V5349">IF(E5349&lt;&gt;"CAPTURE",0,SUMPRODUCT((MDR_Rates!$A$2:$A$10=F5349)*(G5349&gt;MDR_Rates!$B$2:$B$10)*((MDR_Rates!$C$2:$C$10="")+(G5349&lt;=MDR_Rates!$C$2:$C$10))*MDR_Rates!$D$2:$D$10))</f>
        <v>0.3</v>
      </c>
      <c r="W5349">
        <f t="shared" si="999"/>
        <v>8.99</v>
      </c>
      <c r="X5349">
        <f t="shared" si="1000"/>
        <v>1.62</v>
      </c>
      <c r="Y5349">
        <f t="shared" si="1001"/>
        <v>0</v>
      </c>
      <c r="Z5349">
        <f t="shared" si="1002"/>
        <v>0</v>
      </c>
      <c r="AG5349" t="str">
        <f t="shared" si="1003"/>
        <v/>
      </c>
      <c r="AI5349" t="str">
        <f t="shared" si="1004"/>
        <v/>
      </c>
      <c r="AJ5349" t="str">
        <f t="shared" si="1005"/>
        <v/>
      </c>
      <c r="AK5349" t="str">
        <f t="shared" si="1006"/>
        <v>ORD26001003</v>
      </c>
      <c r="AL5349">
        <f>IF(E5349&lt;&gt;"CAPTURE","",COUNTIF(Orders!$H:$H,AK5349))</f>
        <v>1</v>
      </c>
      <c r="AP5349" t="str">
        <f t="shared" si="1007"/>
        <v>Matched to Order</v>
      </c>
      <c r="AQ5349">
        <f>IF(COUNTIF($A$2:A5349,A5349)=1,1,0)</f>
        <v>1</v>
      </c>
    </row>
    <row r="5350" spans="1:43" x14ac:dyDescent="0.3">
      <c r="A5350" t="s">
        <v>17999</v>
      </c>
      <c r="C5350" t="s">
        <v>2054</v>
      </c>
      <c r="D5350" s="1">
        <v>46294</v>
      </c>
      <c r="E5350" t="s">
        <v>11819</v>
      </c>
      <c r="F5350" t="s">
        <v>9</v>
      </c>
      <c r="G5350">
        <v>698</v>
      </c>
      <c r="H5350">
        <v>0</v>
      </c>
      <c r="I5350">
        <v>0</v>
      </c>
      <c r="J5350">
        <v>698</v>
      </c>
      <c r="K5350" s="1">
        <v>46296</v>
      </c>
      <c r="L5350" t="s">
        <v>17962</v>
      </c>
      <c r="M5350">
        <f t="shared" si="996"/>
        <v>1</v>
      </c>
      <c r="N5350">
        <f>COUNTIF(Orders!$A:$A,C5350)</f>
        <v>1</v>
      </c>
      <c r="P5350">
        <f>COUNTIF(Orders!$H:$H,UPPER(SUBSTITUTE(TRIM(C5350),"-","")))</f>
        <v>1</v>
      </c>
      <c r="R5350" t="str">
        <f t="shared" si="997"/>
        <v>Matched Order Reference</v>
      </c>
      <c r="S5350">
        <f t="shared" si="998"/>
        <v>1</v>
      </c>
      <c r="V5350" cm="1">
        <f t="array" ref="V5350">IF(E5350&lt;&gt;"CAPTURE",0,SUMPRODUCT((MDR_Rates!$A$2:$A$10=F5350)*(G5350&gt;MDR_Rates!$B$2:$B$10)*((MDR_Rates!$C$2:$C$10="")+(G5350&lt;=MDR_Rates!$C$2:$C$10))*MDR_Rates!$D$2:$D$10))</f>
        <v>0</v>
      </c>
      <c r="W5350">
        <f t="shared" si="999"/>
        <v>0</v>
      </c>
      <c r="X5350">
        <f t="shared" si="1000"/>
        <v>0</v>
      </c>
      <c r="Y5350">
        <f t="shared" si="1001"/>
        <v>0</v>
      </c>
      <c r="Z5350">
        <f t="shared" si="1002"/>
        <v>0</v>
      </c>
      <c r="AG5350" t="str">
        <f t="shared" si="1003"/>
        <v/>
      </c>
      <c r="AI5350" t="str">
        <f t="shared" si="1004"/>
        <v/>
      </c>
      <c r="AJ5350" t="str">
        <f t="shared" si="1005"/>
        <v/>
      </c>
      <c r="AK5350" t="str">
        <f t="shared" si="1006"/>
        <v>ORD26001019</v>
      </c>
      <c r="AL5350">
        <f>IF(E5350&lt;&gt;"CAPTURE","",COUNTIF(Orders!$H:$H,AK5350))</f>
        <v>1</v>
      </c>
      <c r="AP5350" t="str">
        <f t="shared" si="1007"/>
        <v>Matched to Order</v>
      </c>
      <c r="AQ5350">
        <f>IF(COUNTIF($A$2:A5350,A5350)=1,1,0)</f>
        <v>1</v>
      </c>
    </row>
    <row r="5351" spans="1:43" x14ac:dyDescent="0.3">
      <c r="A5351" t="s">
        <v>18000</v>
      </c>
      <c r="C5351" t="s">
        <v>2196</v>
      </c>
      <c r="D5351" s="1">
        <v>46294</v>
      </c>
      <c r="E5351" t="s">
        <v>11819</v>
      </c>
      <c r="F5351" t="s">
        <v>17</v>
      </c>
      <c r="G5351">
        <v>3297</v>
      </c>
      <c r="H5351">
        <v>52.75</v>
      </c>
      <c r="I5351">
        <v>9.5</v>
      </c>
      <c r="J5351">
        <v>3234.75</v>
      </c>
      <c r="K5351" s="1">
        <v>46296</v>
      </c>
      <c r="L5351" t="s">
        <v>17962</v>
      </c>
      <c r="M5351">
        <f t="shared" si="996"/>
        <v>1</v>
      </c>
      <c r="N5351">
        <f>COUNTIF(Orders!$A:$A,C5351)</f>
        <v>1</v>
      </c>
      <c r="P5351">
        <f>COUNTIF(Orders!$H:$H,UPPER(SUBSTITUTE(TRIM(C5351),"-","")))</f>
        <v>1</v>
      </c>
      <c r="R5351" t="str">
        <f t="shared" si="997"/>
        <v>Matched Order Reference</v>
      </c>
      <c r="S5351">
        <f t="shared" si="998"/>
        <v>1</v>
      </c>
      <c r="V5351" cm="1">
        <f t="array" ref="V5351">IF(E5351&lt;&gt;"CAPTURE",0,SUMPRODUCT((MDR_Rates!$A$2:$A$10=F5351)*(G5351&gt;MDR_Rates!$B$2:$B$10)*((MDR_Rates!$C$2:$C$10="")+(G5351&lt;=MDR_Rates!$C$2:$C$10))*MDR_Rates!$D$2:$D$10))</f>
        <v>1.6</v>
      </c>
      <c r="W5351">
        <f t="shared" si="999"/>
        <v>52.75</v>
      </c>
      <c r="X5351">
        <f t="shared" si="1000"/>
        <v>9.5</v>
      </c>
      <c r="Y5351">
        <f t="shared" si="1001"/>
        <v>0</v>
      </c>
      <c r="Z5351">
        <f t="shared" si="1002"/>
        <v>0</v>
      </c>
      <c r="AG5351" t="str">
        <f t="shared" si="1003"/>
        <v/>
      </c>
      <c r="AI5351" t="str">
        <f t="shared" si="1004"/>
        <v/>
      </c>
      <c r="AJ5351" t="str">
        <f t="shared" si="1005"/>
        <v/>
      </c>
      <c r="AK5351" t="str">
        <f t="shared" si="1006"/>
        <v>ORD26001090</v>
      </c>
      <c r="AL5351">
        <f>IF(E5351&lt;&gt;"CAPTURE","",COUNTIF(Orders!$H:$H,AK5351))</f>
        <v>1</v>
      </c>
      <c r="AP5351" t="str">
        <f t="shared" si="1007"/>
        <v>Matched to Order</v>
      </c>
      <c r="AQ5351">
        <f>IF(COUNTIF($A$2:A5351,A5351)=1,1,0)</f>
        <v>1</v>
      </c>
    </row>
    <row r="5352" spans="1:43" x14ac:dyDescent="0.3">
      <c r="A5352" t="s">
        <v>18001</v>
      </c>
      <c r="C5352" t="s">
        <v>2200</v>
      </c>
      <c r="D5352" s="1">
        <v>46294</v>
      </c>
      <c r="E5352" t="s">
        <v>11819</v>
      </c>
      <c r="F5352" t="s">
        <v>9</v>
      </c>
      <c r="G5352">
        <v>1799</v>
      </c>
      <c r="H5352">
        <v>0</v>
      </c>
      <c r="I5352">
        <v>0</v>
      </c>
      <c r="J5352">
        <v>1799</v>
      </c>
      <c r="K5352" s="1">
        <v>46296</v>
      </c>
      <c r="L5352" t="s">
        <v>17962</v>
      </c>
      <c r="M5352">
        <f t="shared" si="996"/>
        <v>1</v>
      </c>
      <c r="N5352">
        <f>COUNTIF(Orders!$A:$A,C5352)</f>
        <v>1</v>
      </c>
      <c r="P5352">
        <f>COUNTIF(Orders!$H:$H,UPPER(SUBSTITUTE(TRIM(C5352),"-","")))</f>
        <v>1</v>
      </c>
      <c r="R5352" t="str">
        <f t="shared" si="997"/>
        <v>Matched Order Reference</v>
      </c>
      <c r="S5352">
        <f t="shared" si="998"/>
        <v>1</v>
      </c>
      <c r="V5352" cm="1">
        <f t="array" ref="V5352">IF(E5352&lt;&gt;"CAPTURE",0,SUMPRODUCT((MDR_Rates!$A$2:$A$10=F5352)*(G5352&gt;MDR_Rates!$B$2:$B$10)*((MDR_Rates!$C$2:$C$10="")+(G5352&lt;=MDR_Rates!$C$2:$C$10))*MDR_Rates!$D$2:$D$10))</f>
        <v>0</v>
      </c>
      <c r="W5352">
        <f t="shared" si="999"/>
        <v>0</v>
      </c>
      <c r="X5352">
        <f t="shared" si="1000"/>
        <v>0</v>
      </c>
      <c r="Y5352">
        <f t="shared" si="1001"/>
        <v>0</v>
      </c>
      <c r="Z5352">
        <f t="shared" si="1002"/>
        <v>0</v>
      </c>
      <c r="AG5352" t="str">
        <f t="shared" si="1003"/>
        <v/>
      </c>
      <c r="AI5352" t="str">
        <f t="shared" si="1004"/>
        <v/>
      </c>
      <c r="AJ5352" t="str">
        <f t="shared" si="1005"/>
        <v/>
      </c>
      <c r="AK5352" t="str">
        <f t="shared" si="1006"/>
        <v>ORD26001092</v>
      </c>
      <c r="AL5352">
        <f>IF(E5352&lt;&gt;"CAPTURE","",COUNTIF(Orders!$H:$H,AK5352))</f>
        <v>1</v>
      </c>
      <c r="AP5352" t="str">
        <f t="shared" si="1007"/>
        <v>Matched to Order</v>
      </c>
      <c r="AQ5352">
        <f>IF(COUNTIF($A$2:A5352,A5352)=1,1,0)</f>
        <v>1</v>
      </c>
    </row>
    <row r="5353" spans="1:43" x14ac:dyDescent="0.3">
      <c r="A5353" t="s">
        <v>18002</v>
      </c>
      <c r="C5353" t="s">
        <v>2210</v>
      </c>
      <c r="D5353" s="1">
        <v>46294</v>
      </c>
      <c r="E5353" t="s">
        <v>11819</v>
      </c>
      <c r="F5353" t="s">
        <v>9</v>
      </c>
      <c r="G5353">
        <v>349</v>
      </c>
      <c r="H5353">
        <v>0</v>
      </c>
      <c r="I5353">
        <v>0</v>
      </c>
      <c r="J5353">
        <v>349</v>
      </c>
      <c r="K5353" s="1">
        <v>46296</v>
      </c>
      <c r="L5353" t="s">
        <v>17962</v>
      </c>
      <c r="M5353">
        <f t="shared" si="996"/>
        <v>1</v>
      </c>
      <c r="N5353">
        <f>COUNTIF(Orders!$A:$A,C5353)</f>
        <v>1</v>
      </c>
      <c r="P5353">
        <f>COUNTIF(Orders!$H:$H,UPPER(SUBSTITUTE(TRIM(C5353),"-","")))</f>
        <v>1</v>
      </c>
      <c r="R5353" t="str">
        <f t="shared" si="997"/>
        <v>Matched Order Reference</v>
      </c>
      <c r="S5353">
        <f t="shared" si="998"/>
        <v>1</v>
      </c>
      <c r="V5353" cm="1">
        <f t="array" ref="V5353">IF(E5353&lt;&gt;"CAPTURE",0,SUMPRODUCT((MDR_Rates!$A$2:$A$10=F5353)*(G5353&gt;MDR_Rates!$B$2:$B$10)*((MDR_Rates!$C$2:$C$10="")+(G5353&lt;=MDR_Rates!$C$2:$C$10))*MDR_Rates!$D$2:$D$10))</f>
        <v>0</v>
      </c>
      <c r="W5353">
        <f t="shared" si="999"/>
        <v>0</v>
      </c>
      <c r="X5353">
        <f t="shared" si="1000"/>
        <v>0</v>
      </c>
      <c r="Y5353">
        <f t="shared" si="1001"/>
        <v>0</v>
      </c>
      <c r="Z5353">
        <f t="shared" si="1002"/>
        <v>0</v>
      </c>
      <c r="AG5353" t="str">
        <f t="shared" si="1003"/>
        <v/>
      </c>
      <c r="AI5353" t="str">
        <f t="shared" si="1004"/>
        <v/>
      </c>
      <c r="AJ5353" t="str">
        <f t="shared" si="1005"/>
        <v/>
      </c>
      <c r="AK5353" t="str">
        <f t="shared" si="1006"/>
        <v>ORD26001097</v>
      </c>
      <c r="AL5353">
        <f>IF(E5353&lt;&gt;"CAPTURE","",COUNTIF(Orders!$H:$H,AK5353))</f>
        <v>1</v>
      </c>
      <c r="AP5353" t="str">
        <f t="shared" si="1007"/>
        <v>Matched to Order</v>
      </c>
      <c r="AQ5353">
        <f>IF(COUNTIF($A$2:A5353,A5353)=1,1,0)</f>
        <v>1</v>
      </c>
    </row>
    <row r="5354" spans="1:43" x14ac:dyDescent="0.3">
      <c r="A5354" t="s">
        <v>18003</v>
      </c>
      <c r="C5354" t="s">
        <v>2237</v>
      </c>
      <c r="D5354" s="1">
        <v>46294</v>
      </c>
      <c r="E5354" t="s">
        <v>11819</v>
      </c>
      <c r="F5354" t="s">
        <v>44</v>
      </c>
      <c r="G5354">
        <v>2298</v>
      </c>
      <c r="H5354">
        <v>39.07</v>
      </c>
      <c r="I5354">
        <v>7.03</v>
      </c>
      <c r="J5354">
        <v>2251.9</v>
      </c>
      <c r="K5354" s="1">
        <v>46296</v>
      </c>
      <c r="L5354" t="s">
        <v>17962</v>
      </c>
      <c r="M5354">
        <f t="shared" si="996"/>
        <v>1</v>
      </c>
      <c r="N5354">
        <f>COUNTIF(Orders!$A:$A,C5354)</f>
        <v>1</v>
      </c>
      <c r="P5354">
        <f>COUNTIF(Orders!$H:$H,UPPER(SUBSTITUTE(TRIM(C5354),"-","")))</f>
        <v>1</v>
      </c>
      <c r="R5354" t="str">
        <f t="shared" si="997"/>
        <v>Matched Order Reference</v>
      </c>
      <c r="S5354">
        <f t="shared" si="998"/>
        <v>1</v>
      </c>
      <c r="V5354" cm="1">
        <f t="array" ref="V5354">IF(E5354&lt;&gt;"CAPTURE",0,SUMPRODUCT((MDR_Rates!$A$2:$A$10=F5354)*(G5354&gt;MDR_Rates!$B$2:$B$10)*((MDR_Rates!$C$2:$C$10="")+(G5354&lt;=MDR_Rates!$C$2:$C$10))*MDR_Rates!$D$2:$D$10))</f>
        <v>1.7</v>
      </c>
      <c r="W5354">
        <f t="shared" si="999"/>
        <v>39.07</v>
      </c>
      <c r="X5354">
        <f t="shared" si="1000"/>
        <v>7.03</v>
      </c>
      <c r="Y5354">
        <f t="shared" si="1001"/>
        <v>0</v>
      </c>
      <c r="Z5354">
        <f t="shared" si="1002"/>
        <v>0</v>
      </c>
      <c r="AG5354" t="str">
        <f t="shared" si="1003"/>
        <v/>
      </c>
      <c r="AI5354" t="str">
        <f t="shared" si="1004"/>
        <v/>
      </c>
      <c r="AJ5354" t="str">
        <f t="shared" si="1005"/>
        <v/>
      </c>
      <c r="AK5354" t="str">
        <f t="shared" si="1006"/>
        <v>ORD26001111</v>
      </c>
      <c r="AL5354">
        <f>IF(E5354&lt;&gt;"CAPTURE","",COUNTIF(Orders!$H:$H,AK5354))</f>
        <v>1</v>
      </c>
      <c r="AP5354" t="str">
        <f t="shared" si="1007"/>
        <v>Matched to Order</v>
      </c>
      <c r="AQ5354">
        <f>IF(COUNTIF($A$2:A5354,A5354)=1,1,0)</f>
        <v>1</v>
      </c>
    </row>
    <row r="5355" spans="1:43" x14ac:dyDescent="0.3">
      <c r="A5355" t="s">
        <v>18004</v>
      </c>
      <c r="C5355" t="s">
        <v>2301</v>
      </c>
      <c r="D5355" s="1">
        <v>46294</v>
      </c>
      <c r="E5355" t="s">
        <v>11819</v>
      </c>
      <c r="F5355" t="s">
        <v>9</v>
      </c>
      <c r="G5355">
        <v>799</v>
      </c>
      <c r="H5355">
        <v>0</v>
      </c>
      <c r="I5355">
        <v>0</v>
      </c>
      <c r="J5355">
        <v>799</v>
      </c>
      <c r="K5355" s="1">
        <v>46296</v>
      </c>
      <c r="L5355" t="s">
        <v>17962</v>
      </c>
      <c r="M5355">
        <f t="shared" si="996"/>
        <v>1</v>
      </c>
      <c r="N5355">
        <f>COUNTIF(Orders!$A:$A,C5355)</f>
        <v>1</v>
      </c>
      <c r="P5355">
        <f>COUNTIF(Orders!$H:$H,UPPER(SUBSTITUTE(TRIM(C5355),"-","")))</f>
        <v>1</v>
      </c>
      <c r="R5355" t="str">
        <f t="shared" si="997"/>
        <v>Matched Order Reference</v>
      </c>
      <c r="S5355">
        <f t="shared" si="998"/>
        <v>1</v>
      </c>
      <c r="V5355" cm="1">
        <f t="array" ref="V5355">IF(E5355&lt;&gt;"CAPTURE",0,SUMPRODUCT((MDR_Rates!$A$2:$A$10=F5355)*(G5355&gt;MDR_Rates!$B$2:$B$10)*((MDR_Rates!$C$2:$C$10="")+(G5355&lt;=MDR_Rates!$C$2:$C$10))*MDR_Rates!$D$2:$D$10))</f>
        <v>0</v>
      </c>
      <c r="W5355">
        <f t="shared" si="999"/>
        <v>0</v>
      </c>
      <c r="X5355">
        <f t="shared" si="1000"/>
        <v>0</v>
      </c>
      <c r="Y5355">
        <f t="shared" si="1001"/>
        <v>0</v>
      </c>
      <c r="Z5355">
        <f t="shared" si="1002"/>
        <v>0</v>
      </c>
      <c r="AG5355" t="str">
        <f t="shared" si="1003"/>
        <v/>
      </c>
      <c r="AI5355" t="str">
        <f t="shared" si="1004"/>
        <v/>
      </c>
      <c r="AJ5355" t="str">
        <f t="shared" si="1005"/>
        <v/>
      </c>
      <c r="AK5355" t="str">
        <f t="shared" si="1006"/>
        <v>ORD26001143</v>
      </c>
      <c r="AL5355">
        <f>IF(E5355&lt;&gt;"CAPTURE","",COUNTIF(Orders!$H:$H,AK5355))</f>
        <v>1</v>
      </c>
      <c r="AP5355" t="str">
        <f t="shared" si="1007"/>
        <v>Matched to Order</v>
      </c>
      <c r="AQ5355">
        <f>IF(COUNTIF($A$2:A5355,A5355)=1,1,0)</f>
        <v>1</v>
      </c>
    </row>
    <row r="5356" spans="1:43" x14ac:dyDescent="0.3">
      <c r="A5356" t="s">
        <v>18005</v>
      </c>
      <c r="C5356" t="s">
        <v>2341</v>
      </c>
      <c r="D5356" s="1">
        <v>46294</v>
      </c>
      <c r="E5356" t="s">
        <v>11819</v>
      </c>
      <c r="F5356" t="s">
        <v>44</v>
      </c>
      <c r="G5356">
        <v>299</v>
      </c>
      <c r="H5356">
        <v>5.68</v>
      </c>
      <c r="I5356">
        <v>1.02</v>
      </c>
      <c r="J5356">
        <v>292.3</v>
      </c>
      <c r="K5356" s="1">
        <v>46296</v>
      </c>
      <c r="L5356" t="s">
        <v>17962</v>
      </c>
      <c r="M5356">
        <f t="shared" si="996"/>
        <v>1</v>
      </c>
      <c r="N5356">
        <f>COUNTIF(Orders!$A:$A,C5356)</f>
        <v>1</v>
      </c>
      <c r="P5356">
        <f>COUNTIF(Orders!$H:$H,UPPER(SUBSTITUTE(TRIM(C5356),"-","")))</f>
        <v>1</v>
      </c>
      <c r="R5356" t="str">
        <f t="shared" si="997"/>
        <v>Matched Order Reference</v>
      </c>
      <c r="S5356">
        <f t="shared" si="998"/>
        <v>1</v>
      </c>
      <c r="V5356" cm="1">
        <f t="array" ref="V5356">IF(E5356&lt;&gt;"CAPTURE",0,SUMPRODUCT((MDR_Rates!$A$2:$A$10=F5356)*(G5356&gt;MDR_Rates!$B$2:$B$10)*((MDR_Rates!$C$2:$C$10="")+(G5356&lt;=MDR_Rates!$C$2:$C$10))*MDR_Rates!$D$2:$D$10))</f>
        <v>1.9</v>
      </c>
      <c r="W5356">
        <f t="shared" si="999"/>
        <v>5.68</v>
      </c>
      <c r="X5356">
        <f t="shared" si="1000"/>
        <v>1.02</v>
      </c>
      <c r="Y5356">
        <f t="shared" si="1001"/>
        <v>0</v>
      </c>
      <c r="Z5356">
        <f t="shared" si="1002"/>
        <v>0</v>
      </c>
      <c r="AG5356" t="str">
        <f t="shared" si="1003"/>
        <v/>
      </c>
      <c r="AI5356" t="str">
        <f t="shared" si="1004"/>
        <v/>
      </c>
      <c r="AJ5356" t="str">
        <f t="shared" si="1005"/>
        <v/>
      </c>
      <c r="AK5356" t="str">
        <f t="shared" si="1006"/>
        <v>ORD26001163</v>
      </c>
      <c r="AL5356">
        <f>IF(E5356&lt;&gt;"CAPTURE","",COUNTIF(Orders!$H:$H,AK5356))</f>
        <v>1</v>
      </c>
      <c r="AP5356" t="str">
        <f t="shared" si="1007"/>
        <v>Matched to Order</v>
      </c>
      <c r="AQ5356">
        <f>IF(COUNTIF($A$2:A5356,A5356)=1,1,0)</f>
        <v>1</v>
      </c>
    </row>
    <row r="5357" spans="1:43" x14ac:dyDescent="0.3">
      <c r="A5357" t="s">
        <v>18006</v>
      </c>
      <c r="C5357" t="s">
        <v>2440</v>
      </c>
      <c r="D5357" s="1">
        <v>46294</v>
      </c>
      <c r="E5357" t="s">
        <v>11819</v>
      </c>
      <c r="F5357" t="s">
        <v>9</v>
      </c>
      <c r="G5357">
        <v>9798</v>
      </c>
      <c r="H5357">
        <v>29.39</v>
      </c>
      <c r="I5357">
        <v>5.29</v>
      </c>
      <c r="J5357">
        <v>9763.32</v>
      </c>
      <c r="K5357" s="1">
        <v>46296</v>
      </c>
      <c r="L5357" t="s">
        <v>17962</v>
      </c>
      <c r="M5357">
        <f t="shared" si="996"/>
        <v>1</v>
      </c>
      <c r="N5357">
        <f>COUNTIF(Orders!$A:$A,C5357)</f>
        <v>1</v>
      </c>
      <c r="P5357">
        <f>COUNTIF(Orders!$H:$H,UPPER(SUBSTITUTE(TRIM(C5357),"-","")))</f>
        <v>1</v>
      </c>
      <c r="R5357" t="str">
        <f t="shared" si="997"/>
        <v>Matched Order Reference</v>
      </c>
      <c r="S5357">
        <f t="shared" si="998"/>
        <v>1</v>
      </c>
      <c r="V5357" cm="1">
        <f t="array" ref="V5357">IF(E5357&lt;&gt;"CAPTURE",0,SUMPRODUCT((MDR_Rates!$A$2:$A$10=F5357)*(G5357&gt;MDR_Rates!$B$2:$B$10)*((MDR_Rates!$C$2:$C$10="")+(G5357&lt;=MDR_Rates!$C$2:$C$10))*MDR_Rates!$D$2:$D$10))</f>
        <v>0.3</v>
      </c>
      <c r="W5357">
        <f t="shared" si="999"/>
        <v>29.39</v>
      </c>
      <c r="X5357">
        <f t="shared" si="1000"/>
        <v>5.29</v>
      </c>
      <c r="Y5357">
        <f t="shared" si="1001"/>
        <v>0</v>
      </c>
      <c r="Z5357">
        <f t="shared" si="1002"/>
        <v>0</v>
      </c>
      <c r="AG5357" t="str">
        <f t="shared" si="1003"/>
        <v/>
      </c>
      <c r="AI5357" t="str">
        <f t="shared" si="1004"/>
        <v/>
      </c>
      <c r="AJ5357" t="str">
        <f t="shared" si="1005"/>
        <v/>
      </c>
      <c r="AK5357" t="str">
        <f t="shared" si="1006"/>
        <v>ORD26001213</v>
      </c>
      <c r="AL5357">
        <f>IF(E5357&lt;&gt;"CAPTURE","",COUNTIF(Orders!$H:$H,AK5357))</f>
        <v>1</v>
      </c>
      <c r="AP5357" t="str">
        <f t="shared" si="1007"/>
        <v>Matched to Order</v>
      </c>
      <c r="AQ5357">
        <f>IF(COUNTIF($A$2:A5357,A5357)=1,1,0)</f>
        <v>1</v>
      </c>
    </row>
    <row r="5358" spans="1:43" x14ac:dyDescent="0.3">
      <c r="A5358" t="s">
        <v>18007</v>
      </c>
      <c r="C5358" t="s">
        <v>2446</v>
      </c>
      <c r="D5358" s="1">
        <v>46294</v>
      </c>
      <c r="E5358" t="s">
        <v>11819</v>
      </c>
      <c r="F5358" t="s">
        <v>17</v>
      </c>
      <c r="G5358">
        <v>3298</v>
      </c>
      <c r="H5358">
        <v>52.77</v>
      </c>
      <c r="I5358">
        <v>9.5</v>
      </c>
      <c r="J5358">
        <v>3235.73</v>
      </c>
      <c r="K5358" s="1">
        <v>46296</v>
      </c>
      <c r="L5358" t="s">
        <v>17962</v>
      </c>
      <c r="M5358">
        <f t="shared" si="996"/>
        <v>1</v>
      </c>
      <c r="N5358">
        <f>COUNTIF(Orders!$A:$A,C5358)</f>
        <v>1</v>
      </c>
      <c r="P5358">
        <f>COUNTIF(Orders!$H:$H,UPPER(SUBSTITUTE(TRIM(C5358),"-","")))</f>
        <v>1</v>
      </c>
      <c r="R5358" t="str">
        <f t="shared" si="997"/>
        <v>Matched Order Reference</v>
      </c>
      <c r="S5358">
        <f t="shared" si="998"/>
        <v>1</v>
      </c>
      <c r="V5358" cm="1">
        <f t="array" ref="V5358">IF(E5358&lt;&gt;"CAPTURE",0,SUMPRODUCT((MDR_Rates!$A$2:$A$10=F5358)*(G5358&gt;MDR_Rates!$B$2:$B$10)*((MDR_Rates!$C$2:$C$10="")+(G5358&lt;=MDR_Rates!$C$2:$C$10))*MDR_Rates!$D$2:$D$10))</f>
        <v>1.6</v>
      </c>
      <c r="W5358">
        <f t="shared" si="999"/>
        <v>52.77</v>
      </c>
      <c r="X5358">
        <f t="shared" si="1000"/>
        <v>9.5</v>
      </c>
      <c r="Y5358">
        <f t="shared" si="1001"/>
        <v>0</v>
      </c>
      <c r="Z5358">
        <f t="shared" si="1002"/>
        <v>0</v>
      </c>
      <c r="AG5358" t="str">
        <f t="shared" si="1003"/>
        <v/>
      </c>
      <c r="AI5358" t="str">
        <f t="shared" si="1004"/>
        <v/>
      </c>
      <c r="AJ5358" t="str">
        <f t="shared" si="1005"/>
        <v/>
      </c>
      <c r="AK5358" t="str">
        <f t="shared" si="1006"/>
        <v>ORD26001216</v>
      </c>
      <c r="AL5358">
        <f>IF(E5358&lt;&gt;"CAPTURE","",COUNTIF(Orders!$H:$H,AK5358))</f>
        <v>1</v>
      </c>
      <c r="AP5358" t="str">
        <f t="shared" si="1007"/>
        <v>Matched to Order</v>
      </c>
      <c r="AQ5358">
        <f>IF(COUNTIF($A$2:A5358,A5358)=1,1,0)</f>
        <v>1</v>
      </c>
    </row>
    <row r="5359" spans="1:43" x14ac:dyDescent="0.3">
      <c r="A5359" t="s">
        <v>18008</v>
      </c>
      <c r="C5359" t="s">
        <v>2460</v>
      </c>
      <c r="D5359" s="1">
        <v>46294</v>
      </c>
      <c r="E5359" t="s">
        <v>11819</v>
      </c>
      <c r="F5359" t="s">
        <v>17</v>
      </c>
      <c r="G5359">
        <v>3298</v>
      </c>
      <c r="H5359">
        <v>52.77</v>
      </c>
      <c r="I5359">
        <v>9.5</v>
      </c>
      <c r="J5359">
        <v>3235.73</v>
      </c>
      <c r="K5359" s="1">
        <v>46296</v>
      </c>
      <c r="L5359" t="s">
        <v>17962</v>
      </c>
      <c r="M5359">
        <f t="shared" si="996"/>
        <v>1</v>
      </c>
      <c r="N5359">
        <f>COUNTIF(Orders!$A:$A,C5359)</f>
        <v>1</v>
      </c>
      <c r="P5359">
        <f>COUNTIF(Orders!$H:$H,UPPER(SUBSTITUTE(TRIM(C5359),"-","")))</f>
        <v>1</v>
      </c>
      <c r="R5359" t="str">
        <f t="shared" si="997"/>
        <v>Matched Order Reference</v>
      </c>
      <c r="S5359">
        <f t="shared" si="998"/>
        <v>1</v>
      </c>
      <c r="V5359" cm="1">
        <f t="array" ref="V5359">IF(E5359&lt;&gt;"CAPTURE",0,SUMPRODUCT((MDR_Rates!$A$2:$A$10=F5359)*(G5359&gt;MDR_Rates!$B$2:$B$10)*((MDR_Rates!$C$2:$C$10="")+(G5359&lt;=MDR_Rates!$C$2:$C$10))*MDR_Rates!$D$2:$D$10))</f>
        <v>1.6</v>
      </c>
      <c r="W5359">
        <f t="shared" si="999"/>
        <v>52.77</v>
      </c>
      <c r="X5359">
        <f t="shared" si="1000"/>
        <v>9.5</v>
      </c>
      <c r="Y5359">
        <f t="shared" si="1001"/>
        <v>0</v>
      </c>
      <c r="Z5359">
        <f t="shared" si="1002"/>
        <v>0</v>
      </c>
      <c r="AG5359" t="str">
        <f t="shared" si="1003"/>
        <v/>
      </c>
      <c r="AI5359" t="str">
        <f t="shared" si="1004"/>
        <v/>
      </c>
      <c r="AJ5359" t="str">
        <f t="shared" si="1005"/>
        <v/>
      </c>
      <c r="AK5359" t="str">
        <f t="shared" si="1006"/>
        <v>ORD26001223</v>
      </c>
      <c r="AL5359">
        <f>IF(E5359&lt;&gt;"CAPTURE","",COUNTIF(Orders!$H:$H,AK5359))</f>
        <v>1</v>
      </c>
      <c r="AP5359" t="str">
        <f t="shared" si="1007"/>
        <v>Matched to Order</v>
      </c>
      <c r="AQ5359">
        <f>IF(COUNTIF($A$2:A5359,A5359)=1,1,0)</f>
        <v>1</v>
      </c>
    </row>
    <row r="5360" spans="1:43" x14ac:dyDescent="0.3">
      <c r="A5360" t="s">
        <v>18009</v>
      </c>
      <c r="C5360" t="s">
        <v>2552</v>
      </c>
      <c r="D5360" s="1">
        <v>46294</v>
      </c>
      <c r="E5360" t="s">
        <v>11819</v>
      </c>
      <c r="F5360" t="s">
        <v>33</v>
      </c>
      <c r="G5360">
        <v>4847</v>
      </c>
      <c r="H5360">
        <v>58.16</v>
      </c>
      <c r="I5360">
        <v>10.47</v>
      </c>
      <c r="J5360">
        <v>4778.37</v>
      </c>
      <c r="K5360" s="1">
        <v>46296</v>
      </c>
      <c r="L5360" t="s">
        <v>17962</v>
      </c>
      <c r="M5360">
        <f t="shared" si="996"/>
        <v>1</v>
      </c>
      <c r="N5360">
        <f>COUNTIF(Orders!$A:$A,C5360)</f>
        <v>1</v>
      </c>
      <c r="P5360">
        <f>COUNTIF(Orders!$H:$H,UPPER(SUBSTITUTE(TRIM(C5360),"-","")))</f>
        <v>1</v>
      </c>
      <c r="R5360" t="str">
        <f t="shared" si="997"/>
        <v>Matched Order Reference</v>
      </c>
      <c r="S5360">
        <f t="shared" si="998"/>
        <v>1</v>
      </c>
      <c r="V5360" cm="1">
        <f t="array" ref="V5360">IF(E5360&lt;&gt;"CAPTURE",0,SUMPRODUCT((MDR_Rates!$A$2:$A$10=F5360)*(G5360&gt;MDR_Rates!$B$2:$B$10)*((MDR_Rates!$C$2:$C$10="")+(G5360&lt;=MDR_Rates!$C$2:$C$10))*MDR_Rates!$D$2:$D$10))</f>
        <v>1.2</v>
      </c>
      <c r="W5360">
        <f t="shared" si="999"/>
        <v>58.16</v>
      </c>
      <c r="X5360">
        <f t="shared" si="1000"/>
        <v>10.47</v>
      </c>
      <c r="Y5360">
        <f t="shared" si="1001"/>
        <v>0</v>
      </c>
      <c r="Z5360">
        <f t="shared" si="1002"/>
        <v>0</v>
      </c>
      <c r="AG5360" t="str">
        <f t="shared" si="1003"/>
        <v/>
      </c>
      <c r="AI5360" t="str">
        <f t="shared" si="1004"/>
        <v/>
      </c>
      <c r="AJ5360" t="str">
        <f t="shared" si="1005"/>
        <v/>
      </c>
      <c r="AK5360" t="str">
        <f t="shared" si="1006"/>
        <v>ORD26001269</v>
      </c>
      <c r="AL5360">
        <f>IF(E5360&lt;&gt;"CAPTURE","",COUNTIF(Orders!$H:$H,AK5360))</f>
        <v>1</v>
      </c>
      <c r="AP5360" t="str">
        <f t="shared" si="1007"/>
        <v>Matched to Order</v>
      </c>
      <c r="AQ5360">
        <f>IF(COUNTIF($A$2:A5360,A5360)=1,1,0)</f>
        <v>1</v>
      </c>
    </row>
    <row r="5361" spans="1:43" x14ac:dyDescent="0.3">
      <c r="A5361" t="s">
        <v>18010</v>
      </c>
      <c r="C5361" t="s">
        <v>2598</v>
      </c>
      <c r="D5361" s="1">
        <v>46294</v>
      </c>
      <c r="E5361" t="s">
        <v>11819</v>
      </c>
      <c r="F5361" t="s">
        <v>44</v>
      </c>
      <c r="G5361">
        <v>2848</v>
      </c>
      <c r="H5361">
        <v>48.42</v>
      </c>
      <c r="I5361">
        <v>8.7200000000000006</v>
      </c>
      <c r="J5361">
        <v>2790.86</v>
      </c>
      <c r="K5361" s="1">
        <v>46296</v>
      </c>
      <c r="L5361" t="s">
        <v>17962</v>
      </c>
      <c r="M5361">
        <f t="shared" si="996"/>
        <v>1</v>
      </c>
      <c r="N5361">
        <f>COUNTIF(Orders!$A:$A,C5361)</f>
        <v>1</v>
      </c>
      <c r="P5361">
        <f>COUNTIF(Orders!$H:$H,UPPER(SUBSTITUTE(TRIM(C5361),"-","")))</f>
        <v>1</v>
      </c>
      <c r="R5361" t="str">
        <f t="shared" si="997"/>
        <v>Matched Order Reference</v>
      </c>
      <c r="S5361">
        <f t="shared" si="998"/>
        <v>1</v>
      </c>
      <c r="V5361" cm="1">
        <f t="array" ref="V5361">IF(E5361&lt;&gt;"CAPTURE",0,SUMPRODUCT((MDR_Rates!$A$2:$A$10=F5361)*(G5361&gt;MDR_Rates!$B$2:$B$10)*((MDR_Rates!$C$2:$C$10="")+(G5361&lt;=MDR_Rates!$C$2:$C$10))*MDR_Rates!$D$2:$D$10))</f>
        <v>1.7</v>
      </c>
      <c r="W5361">
        <f t="shared" si="999"/>
        <v>48.42</v>
      </c>
      <c r="X5361">
        <f t="shared" si="1000"/>
        <v>8.7200000000000006</v>
      </c>
      <c r="Y5361">
        <f t="shared" si="1001"/>
        <v>0</v>
      </c>
      <c r="Z5361">
        <f t="shared" si="1002"/>
        <v>0</v>
      </c>
      <c r="AG5361" t="str">
        <f t="shared" si="1003"/>
        <v/>
      </c>
      <c r="AI5361" t="str">
        <f t="shared" si="1004"/>
        <v/>
      </c>
      <c r="AJ5361" t="str">
        <f t="shared" si="1005"/>
        <v/>
      </c>
      <c r="AK5361" t="str">
        <f t="shared" si="1006"/>
        <v>ORD26001292</v>
      </c>
      <c r="AL5361">
        <f>IF(E5361&lt;&gt;"CAPTURE","",COUNTIF(Orders!$H:$H,AK5361))</f>
        <v>1</v>
      </c>
      <c r="AP5361" t="str">
        <f t="shared" si="1007"/>
        <v>Matched to Order</v>
      </c>
      <c r="AQ5361">
        <f>IF(COUNTIF($A$2:A5361,A5361)=1,1,0)</f>
        <v>1</v>
      </c>
    </row>
    <row r="5362" spans="1:43" x14ac:dyDescent="0.3">
      <c r="A5362" t="s">
        <v>18011</v>
      </c>
      <c r="C5362" t="s">
        <v>18012</v>
      </c>
      <c r="D5362" s="1">
        <v>46294</v>
      </c>
      <c r="E5362" t="s">
        <v>11819</v>
      </c>
      <c r="F5362" t="s">
        <v>9</v>
      </c>
      <c r="G5362">
        <v>5498</v>
      </c>
      <c r="H5362">
        <v>16.489999999999998</v>
      </c>
      <c r="I5362">
        <v>2.97</v>
      </c>
      <c r="J5362">
        <v>5478.54</v>
      </c>
      <c r="K5362" s="1">
        <v>46296</v>
      </c>
      <c r="L5362" t="s">
        <v>17962</v>
      </c>
      <c r="M5362">
        <f t="shared" si="996"/>
        <v>1</v>
      </c>
      <c r="N5362">
        <f>COUNTIF(Orders!$A:$A,C5362)</f>
        <v>0</v>
      </c>
      <c r="P5362">
        <f>COUNTIF(Orders!$H:$H,UPPER(SUBSTITUTE(TRIM(C5362),"-","")))</f>
        <v>1</v>
      </c>
      <c r="R5362" t="str">
        <f t="shared" si="997"/>
        <v>Matched Order Reference</v>
      </c>
      <c r="S5362">
        <f t="shared" si="998"/>
        <v>1</v>
      </c>
      <c r="V5362" cm="1">
        <f t="array" ref="V5362">IF(E5362&lt;&gt;"CAPTURE",0,SUMPRODUCT((MDR_Rates!$A$2:$A$10=F5362)*(G5362&gt;MDR_Rates!$B$2:$B$10)*((MDR_Rates!$C$2:$C$10="")+(G5362&lt;=MDR_Rates!$C$2:$C$10))*MDR_Rates!$D$2:$D$10))</f>
        <v>0.3</v>
      </c>
      <c r="W5362">
        <f t="shared" si="999"/>
        <v>16.489999999999998</v>
      </c>
      <c r="X5362">
        <f t="shared" si="1000"/>
        <v>2.97</v>
      </c>
      <c r="Y5362">
        <f t="shared" si="1001"/>
        <v>0</v>
      </c>
      <c r="Z5362">
        <f t="shared" si="1002"/>
        <v>0</v>
      </c>
      <c r="AG5362" t="str">
        <f t="shared" si="1003"/>
        <v/>
      </c>
      <c r="AI5362" t="str">
        <f t="shared" si="1004"/>
        <v/>
      </c>
      <c r="AJ5362" t="str">
        <f t="shared" si="1005"/>
        <v/>
      </c>
      <c r="AK5362" t="str">
        <f t="shared" si="1006"/>
        <v>ORD26001297</v>
      </c>
      <c r="AL5362">
        <f>IF(E5362&lt;&gt;"CAPTURE","",COUNTIF(Orders!$H:$H,AK5362))</f>
        <v>1</v>
      </c>
      <c r="AP5362" t="str">
        <f t="shared" si="1007"/>
        <v>Matched to Order</v>
      </c>
      <c r="AQ5362">
        <f>IF(COUNTIF($A$2:A5362,A5362)=1,1,0)</f>
        <v>1</v>
      </c>
    </row>
    <row r="5363" spans="1:43" x14ac:dyDescent="0.3">
      <c r="A5363" t="s">
        <v>18013</v>
      </c>
      <c r="C5363" t="s">
        <v>2636</v>
      </c>
      <c r="D5363" s="1">
        <v>46294</v>
      </c>
      <c r="E5363" t="s">
        <v>11819</v>
      </c>
      <c r="F5363" t="s">
        <v>44</v>
      </c>
      <c r="G5363">
        <v>3848</v>
      </c>
      <c r="H5363">
        <v>92.35</v>
      </c>
      <c r="I5363">
        <v>16.62</v>
      </c>
      <c r="J5363">
        <v>3739.03</v>
      </c>
      <c r="K5363" s="1">
        <v>46296</v>
      </c>
      <c r="L5363" t="s">
        <v>17962</v>
      </c>
      <c r="M5363">
        <f t="shared" si="996"/>
        <v>1</v>
      </c>
      <c r="N5363">
        <f>COUNTIF(Orders!$A:$A,C5363)</f>
        <v>1</v>
      </c>
      <c r="P5363">
        <f>COUNTIF(Orders!$H:$H,UPPER(SUBSTITUTE(TRIM(C5363),"-","")))</f>
        <v>1</v>
      </c>
      <c r="R5363" t="str">
        <f t="shared" si="997"/>
        <v>Matched Order Reference</v>
      </c>
      <c r="S5363">
        <f t="shared" si="998"/>
        <v>1</v>
      </c>
      <c r="V5363" cm="1">
        <f t="array" ref="V5363">IF(E5363&lt;&gt;"CAPTURE",0,SUMPRODUCT((MDR_Rates!$A$2:$A$10=F5363)*(G5363&gt;MDR_Rates!$B$2:$B$10)*((MDR_Rates!$C$2:$C$10="")+(G5363&lt;=MDR_Rates!$C$2:$C$10))*MDR_Rates!$D$2:$D$10))</f>
        <v>1.7</v>
      </c>
      <c r="W5363">
        <f t="shared" si="999"/>
        <v>65.42</v>
      </c>
      <c r="X5363">
        <f t="shared" si="1000"/>
        <v>11.78</v>
      </c>
      <c r="Y5363">
        <f t="shared" si="1001"/>
        <v>26.93</v>
      </c>
      <c r="Z5363">
        <f t="shared" si="1002"/>
        <v>4.84</v>
      </c>
      <c r="AG5363" t="str">
        <f t="shared" si="1003"/>
        <v/>
      </c>
      <c r="AI5363" t="str">
        <f t="shared" si="1004"/>
        <v/>
      </c>
      <c r="AJ5363" t="str">
        <f t="shared" si="1005"/>
        <v/>
      </c>
      <c r="AK5363" t="str">
        <f t="shared" si="1006"/>
        <v>ORD26001311</v>
      </c>
      <c r="AL5363">
        <f>IF(E5363&lt;&gt;"CAPTURE","",COUNTIF(Orders!$H:$H,AK5363))</f>
        <v>1</v>
      </c>
      <c r="AP5363" t="str">
        <f t="shared" si="1007"/>
        <v>Matched to Order</v>
      </c>
      <c r="AQ5363">
        <f>IF(COUNTIF($A$2:A5363,A5363)=1,1,0)</f>
        <v>1</v>
      </c>
    </row>
    <row r="5364" spans="1:43" x14ac:dyDescent="0.3">
      <c r="A5364" t="s">
        <v>18014</v>
      </c>
      <c r="C5364" t="s">
        <v>2742</v>
      </c>
      <c r="D5364" s="1">
        <v>46294</v>
      </c>
      <c r="E5364" t="s">
        <v>11819</v>
      </c>
      <c r="F5364" t="s">
        <v>17</v>
      </c>
      <c r="G5364">
        <v>4999</v>
      </c>
      <c r="H5364">
        <v>79.98</v>
      </c>
      <c r="I5364">
        <v>14.4</v>
      </c>
      <c r="J5364">
        <v>4904.62</v>
      </c>
      <c r="K5364" s="1">
        <v>46296</v>
      </c>
      <c r="L5364" t="s">
        <v>17962</v>
      </c>
      <c r="M5364">
        <f t="shared" si="996"/>
        <v>1</v>
      </c>
      <c r="N5364">
        <f>COUNTIF(Orders!$A:$A,C5364)</f>
        <v>1</v>
      </c>
      <c r="P5364">
        <f>COUNTIF(Orders!$H:$H,UPPER(SUBSTITUTE(TRIM(C5364),"-","")))</f>
        <v>1</v>
      </c>
      <c r="R5364" t="str">
        <f t="shared" si="997"/>
        <v>Matched Order Reference</v>
      </c>
      <c r="S5364">
        <f t="shared" si="998"/>
        <v>1</v>
      </c>
      <c r="V5364" cm="1">
        <f t="array" ref="V5364">IF(E5364&lt;&gt;"CAPTURE",0,SUMPRODUCT((MDR_Rates!$A$2:$A$10=F5364)*(G5364&gt;MDR_Rates!$B$2:$B$10)*((MDR_Rates!$C$2:$C$10="")+(G5364&lt;=MDR_Rates!$C$2:$C$10))*MDR_Rates!$D$2:$D$10))</f>
        <v>1.6</v>
      </c>
      <c r="W5364">
        <f t="shared" si="999"/>
        <v>79.98</v>
      </c>
      <c r="X5364">
        <f t="shared" si="1000"/>
        <v>14.4</v>
      </c>
      <c r="Y5364">
        <f t="shared" si="1001"/>
        <v>0</v>
      </c>
      <c r="Z5364">
        <f t="shared" si="1002"/>
        <v>0</v>
      </c>
      <c r="AG5364" t="str">
        <f t="shared" si="1003"/>
        <v/>
      </c>
      <c r="AI5364" t="str">
        <f t="shared" si="1004"/>
        <v/>
      </c>
      <c r="AJ5364" t="str">
        <f t="shared" si="1005"/>
        <v/>
      </c>
      <c r="AK5364" t="str">
        <f t="shared" si="1006"/>
        <v>ORD26001364</v>
      </c>
      <c r="AL5364">
        <f>IF(E5364&lt;&gt;"CAPTURE","",COUNTIF(Orders!$H:$H,AK5364))</f>
        <v>1</v>
      </c>
      <c r="AP5364" t="str">
        <f t="shared" si="1007"/>
        <v>Matched to Order</v>
      </c>
      <c r="AQ5364">
        <f>IF(COUNTIF($A$2:A5364,A5364)=1,1,0)</f>
        <v>1</v>
      </c>
    </row>
    <row r="5365" spans="1:43" x14ac:dyDescent="0.3">
      <c r="A5365" t="s">
        <v>18015</v>
      </c>
      <c r="C5365" t="s">
        <v>2866</v>
      </c>
      <c r="D5365" s="1">
        <v>46294</v>
      </c>
      <c r="E5365" t="s">
        <v>11819</v>
      </c>
      <c r="F5365" t="s">
        <v>9</v>
      </c>
      <c r="G5365">
        <v>5598</v>
      </c>
      <c r="H5365">
        <v>16.79</v>
      </c>
      <c r="I5365">
        <v>3.02</v>
      </c>
      <c r="J5365">
        <v>5578.19</v>
      </c>
      <c r="K5365" s="1">
        <v>46296</v>
      </c>
      <c r="L5365" t="s">
        <v>17962</v>
      </c>
      <c r="M5365">
        <f t="shared" si="996"/>
        <v>1</v>
      </c>
      <c r="N5365">
        <f>COUNTIF(Orders!$A:$A,C5365)</f>
        <v>1</v>
      </c>
      <c r="P5365">
        <f>COUNTIF(Orders!$H:$H,UPPER(SUBSTITUTE(TRIM(C5365),"-","")))</f>
        <v>1</v>
      </c>
      <c r="R5365" t="str">
        <f t="shared" si="997"/>
        <v>Matched Order Reference</v>
      </c>
      <c r="S5365">
        <f t="shared" si="998"/>
        <v>1</v>
      </c>
      <c r="V5365" cm="1">
        <f t="array" ref="V5365">IF(E5365&lt;&gt;"CAPTURE",0,SUMPRODUCT((MDR_Rates!$A$2:$A$10=F5365)*(G5365&gt;MDR_Rates!$B$2:$B$10)*((MDR_Rates!$C$2:$C$10="")+(G5365&lt;=MDR_Rates!$C$2:$C$10))*MDR_Rates!$D$2:$D$10))</f>
        <v>0.3</v>
      </c>
      <c r="W5365">
        <f t="shared" si="999"/>
        <v>16.79</v>
      </c>
      <c r="X5365">
        <f t="shared" si="1000"/>
        <v>3.02</v>
      </c>
      <c r="Y5365">
        <f t="shared" si="1001"/>
        <v>0</v>
      </c>
      <c r="Z5365">
        <f t="shared" si="1002"/>
        <v>0</v>
      </c>
      <c r="AG5365" t="str">
        <f t="shared" si="1003"/>
        <v/>
      </c>
      <c r="AI5365" t="str">
        <f t="shared" si="1004"/>
        <v/>
      </c>
      <c r="AJ5365" t="str">
        <f t="shared" si="1005"/>
        <v/>
      </c>
      <c r="AK5365" t="str">
        <f t="shared" si="1006"/>
        <v>ORD26001427</v>
      </c>
      <c r="AL5365">
        <f>IF(E5365&lt;&gt;"CAPTURE","",COUNTIF(Orders!$H:$H,AK5365))</f>
        <v>1</v>
      </c>
      <c r="AP5365" t="str">
        <f t="shared" si="1007"/>
        <v>Matched to Order</v>
      </c>
      <c r="AQ5365">
        <f>IF(COUNTIF($A$2:A5365,A5365)=1,1,0)</f>
        <v>1</v>
      </c>
    </row>
    <row r="5366" spans="1:43" x14ac:dyDescent="0.3">
      <c r="A5366" t="s">
        <v>18016</v>
      </c>
      <c r="C5366" t="s">
        <v>3041</v>
      </c>
      <c r="D5366" s="1">
        <v>46294</v>
      </c>
      <c r="E5366" t="s">
        <v>11819</v>
      </c>
      <c r="F5366" t="s">
        <v>17</v>
      </c>
      <c r="G5366">
        <v>499</v>
      </c>
      <c r="H5366">
        <v>8.98</v>
      </c>
      <c r="I5366">
        <v>1.62</v>
      </c>
      <c r="J5366">
        <v>488.4</v>
      </c>
      <c r="K5366" s="1">
        <v>46296</v>
      </c>
      <c r="L5366" t="s">
        <v>17962</v>
      </c>
      <c r="M5366">
        <f t="shared" si="996"/>
        <v>1</v>
      </c>
      <c r="N5366">
        <f>COUNTIF(Orders!$A:$A,C5366)</f>
        <v>1</v>
      </c>
      <c r="P5366">
        <f>COUNTIF(Orders!$H:$H,UPPER(SUBSTITUTE(TRIM(C5366),"-","")))</f>
        <v>1</v>
      </c>
      <c r="R5366" t="str">
        <f t="shared" si="997"/>
        <v>Matched Order Reference</v>
      </c>
      <c r="S5366">
        <f t="shared" si="998"/>
        <v>1</v>
      </c>
      <c r="V5366" cm="1">
        <f t="array" ref="V5366">IF(E5366&lt;&gt;"CAPTURE",0,SUMPRODUCT((MDR_Rates!$A$2:$A$10=F5366)*(G5366&gt;MDR_Rates!$B$2:$B$10)*((MDR_Rates!$C$2:$C$10="")+(G5366&lt;=MDR_Rates!$C$2:$C$10))*MDR_Rates!$D$2:$D$10))</f>
        <v>1.8</v>
      </c>
      <c r="W5366">
        <f t="shared" si="999"/>
        <v>8.98</v>
      </c>
      <c r="X5366">
        <f t="shared" si="1000"/>
        <v>1.62</v>
      </c>
      <c r="Y5366">
        <f t="shared" si="1001"/>
        <v>0</v>
      </c>
      <c r="Z5366">
        <f t="shared" si="1002"/>
        <v>0</v>
      </c>
      <c r="AG5366" t="str">
        <f t="shared" si="1003"/>
        <v/>
      </c>
      <c r="AI5366" t="str">
        <f t="shared" si="1004"/>
        <v/>
      </c>
      <c r="AJ5366" t="str">
        <f t="shared" si="1005"/>
        <v/>
      </c>
      <c r="AK5366" t="str">
        <f t="shared" si="1006"/>
        <v>ORD26001515</v>
      </c>
      <c r="AL5366">
        <f>IF(E5366&lt;&gt;"CAPTURE","",COUNTIF(Orders!$H:$H,AK5366))</f>
        <v>1</v>
      </c>
      <c r="AP5366" t="str">
        <f t="shared" si="1007"/>
        <v>Matched to Order</v>
      </c>
      <c r="AQ5366">
        <f>IF(COUNTIF($A$2:A5366,A5366)=1,1,0)</f>
        <v>1</v>
      </c>
    </row>
    <row r="5367" spans="1:43" x14ac:dyDescent="0.3">
      <c r="A5367" t="s">
        <v>18017</v>
      </c>
      <c r="C5367" t="s">
        <v>3176</v>
      </c>
      <c r="D5367" s="1">
        <v>46294</v>
      </c>
      <c r="E5367" t="s">
        <v>11819</v>
      </c>
      <c r="F5367" t="s">
        <v>44</v>
      </c>
      <c r="G5367">
        <v>9297</v>
      </c>
      <c r="H5367">
        <v>158.05000000000001</v>
      </c>
      <c r="I5367">
        <v>28.45</v>
      </c>
      <c r="J5367">
        <v>9110.5</v>
      </c>
      <c r="K5367" s="1">
        <v>46296</v>
      </c>
      <c r="L5367" t="s">
        <v>17962</v>
      </c>
      <c r="M5367">
        <f t="shared" si="996"/>
        <v>1</v>
      </c>
      <c r="N5367">
        <f>COUNTIF(Orders!$A:$A,C5367)</f>
        <v>1</v>
      </c>
      <c r="P5367">
        <f>COUNTIF(Orders!$H:$H,UPPER(SUBSTITUTE(TRIM(C5367),"-","")))</f>
        <v>1</v>
      </c>
      <c r="R5367" t="str">
        <f t="shared" si="997"/>
        <v>Matched Order Reference</v>
      </c>
      <c r="S5367">
        <f t="shared" si="998"/>
        <v>1</v>
      </c>
      <c r="V5367" cm="1">
        <f t="array" ref="V5367">IF(E5367&lt;&gt;"CAPTURE",0,SUMPRODUCT((MDR_Rates!$A$2:$A$10=F5367)*(G5367&gt;MDR_Rates!$B$2:$B$10)*((MDR_Rates!$C$2:$C$10="")+(G5367&lt;=MDR_Rates!$C$2:$C$10))*MDR_Rates!$D$2:$D$10))</f>
        <v>1.7</v>
      </c>
      <c r="W5367">
        <f t="shared" si="999"/>
        <v>158.05000000000001</v>
      </c>
      <c r="X5367">
        <f t="shared" si="1000"/>
        <v>28.45</v>
      </c>
      <c r="Y5367">
        <f t="shared" si="1001"/>
        <v>0</v>
      </c>
      <c r="Z5367">
        <f t="shared" si="1002"/>
        <v>0</v>
      </c>
      <c r="AG5367" t="str">
        <f t="shared" si="1003"/>
        <v/>
      </c>
      <c r="AI5367" t="str">
        <f t="shared" si="1004"/>
        <v/>
      </c>
      <c r="AJ5367" t="str">
        <f t="shared" si="1005"/>
        <v/>
      </c>
      <c r="AK5367" t="str">
        <f t="shared" si="1006"/>
        <v>ORD26001584</v>
      </c>
      <c r="AL5367">
        <f>IF(E5367&lt;&gt;"CAPTURE","",COUNTIF(Orders!$H:$H,AK5367))</f>
        <v>1</v>
      </c>
      <c r="AP5367" t="str">
        <f t="shared" si="1007"/>
        <v>Matched to Order</v>
      </c>
      <c r="AQ5367">
        <f>IF(COUNTIF($A$2:A5367,A5367)=1,1,0)</f>
        <v>1</v>
      </c>
    </row>
    <row r="5368" spans="1:43" x14ac:dyDescent="0.3">
      <c r="A5368" t="s">
        <v>18018</v>
      </c>
      <c r="C5368" t="s">
        <v>3194</v>
      </c>
      <c r="D5368" s="1">
        <v>46294</v>
      </c>
      <c r="E5368" t="s">
        <v>11819</v>
      </c>
      <c r="F5368" t="s">
        <v>17</v>
      </c>
      <c r="G5368">
        <v>799</v>
      </c>
      <c r="H5368">
        <v>14.38</v>
      </c>
      <c r="I5368">
        <v>2.59</v>
      </c>
      <c r="J5368">
        <v>782.03</v>
      </c>
      <c r="K5368" s="1">
        <v>46296</v>
      </c>
      <c r="L5368" t="s">
        <v>17962</v>
      </c>
      <c r="M5368">
        <f t="shared" si="996"/>
        <v>1</v>
      </c>
      <c r="N5368">
        <f>COUNTIF(Orders!$A:$A,C5368)</f>
        <v>1</v>
      </c>
      <c r="P5368">
        <f>COUNTIF(Orders!$H:$H,UPPER(SUBSTITUTE(TRIM(C5368),"-","")))</f>
        <v>1</v>
      </c>
      <c r="R5368" t="str">
        <f t="shared" si="997"/>
        <v>Matched Order Reference</v>
      </c>
      <c r="S5368">
        <f t="shared" si="998"/>
        <v>1</v>
      </c>
      <c r="V5368" cm="1">
        <f t="array" ref="V5368">IF(E5368&lt;&gt;"CAPTURE",0,SUMPRODUCT((MDR_Rates!$A$2:$A$10=F5368)*(G5368&gt;MDR_Rates!$B$2:$B$10)*((MDR_Rates!$C$2:$C$10="")+(G5368&lt;=MDR_Rates!$C$2:$C$10))*MDR_Rates!$D$2:$D$10))</f>
        <v>1.8</v>
      </c>
      <c r="W5368">
        <f t="shared" si="999"/>
        <v>14.38</v>
      </c>
      <c r="X5368">
        <f t="shared" si="1000"/>
        <v>2.59</v>
      </c>
      <c r="Y5368">
        <f t="shared" si="1001"/>
        <v>0</v>
      </c>
      <c r="Z5368">
        <f t="shared" si="1002"/>
        <v>0</v>
      </c>
      <c r="AG5368" t="str">
        <f t="shared" si="1003"/>
        <v/>
      </c>
      <c r="AI5368" t="str">
        <f t="shared" si="1004"/>
        <v/>
      </c>
      <c r="AJ5368" t="str">
        <f t="shared" si="1005"/>
        <v/>
      </c>
      <c r="AK5368" t="str">
        <f t="shared" si="1006"/>
        <v>ORD26001593</v>
      </c>
      <c r="AL5368">
        <f>IF(E5368&lt;&gt;"CAPTURE","",COUNTIF(Orders!$H:$H,AK5368))</f>
        <v>1</v>
      </c>
      <c r="AP5368" t="str">
        <f t="shared" si="1007"/>
        <v>Matched to Order</v>
      </c>
      <c r="AQ5368">
        <f>IF(COUNTIF($A$2:A5368,A5368)=1,1,0)</f>
        <v>1</v>
      </c>
    </row>
    <row r="5369" spans="1:43" x14ac:dyDescent="0.3">
      <c r="A5369" t="s">
        <v>18019</v>
      </c>
      <c r="C5369" t="s">
        <v>3214</v>
      </c>
      <c r="D5369" s="1">
        <v>46294</v>
      </c>
      <c r="E5369" t="s">
        <v>11819</v>
      </c>
      <c r="F5369" t="s">
        <v>9</v>
      </c>
      <c r="G5369">
        <v>5998</v>
      </c>
      <c r="H5369">
        <v>17.989999999999998</v>
      </c>
      <c r="I5369">
        <v>3.24</v>
      </c>
      <c r="J5369">
        <v>5976.77</v>
      </c>
      <c r="K5369" s="1">
        <v>46296</v>
      </c>
      <c r="L5369" t="s">
        <v>17962</v>
      </c>
      <c r="M5369">
        <f t="shared" si="996"/>
        <v>1</v>
      </c>
      <c r="N5369">
        <f>COUNTIF(Orders!$A:$A,C5369)</f>
        <v>1</v>
      </c>
      <c r="P5369">
        <f>COUNTIF(Orders!$H:$H,UPPER(SUBSTITUTE(TRIM(C5369),"-","")))</f>
        <v>1</v>
      </c>
      <c r="R5369" t="str">
        <f t="shared" si="997"/>
        <v>Matched Order Reference</v>
      </c>
      <c r="S5369">
        <f t="shared" si="998"/>
        <v>1</v>
      </c>
      <c r="V5369" cm="1">
        <f t="array" ref="V5369">IF(E5369&lt;&gt;"CAPTURE",0,SUMPRODUCT((MDR_Rates!$A$2:$A$10=F5369)*(G5369&gt;MDR_Rates!$B$2:$B$10)*((MDR_Rates!$C$2:$C$10="")+(G5369&lt;=MDR_Rates!$C$2:$C$10))*MDR_Rates!$D$2:$D$10))</f>
        <v>0.3</v>
      </c>
      <c r="W5369">
        <f t="shared" si="999"/>
        <v>17.989999999999998</v>
      </c>
      <c r="X5369">
        <f t="shared" si="1000"/>
        <v>3.24</v>
      </c>
      <c r="Y5369">
        <f t="shared" si="1001"/>
        <v>0</v>
      </c>
      <c r="Z5369">
        <f t="shared" si="1002"/>
        <v>0</v>
      </c>
      <c r="AG5369" t="str">
        <f t="shared" si="1003"/>
        <v/>
      </c>
      <c r="AI5369" t="str">
        <f t="shared" si="1004"/>
        <v/>
      </c>
      <c r="AJ5369" t="str">
        <f t="shared" si="1005"/>
        <v/>
      </c>
      <c r="AK5369" t="str">
        <f t="shared" si="1006"/>
        <v>ORD26001603</v>
      </c>
      <c r="AL5369">
        <f>IF(E5369&lt;&gt;"CAPTURE","",COUNTIF(Orders!$H:$H,AK5369))</f>
        <v>1</v>
      </c>
      <c r="AP5369" t="str">
        <f t="shared" si="1007"/>
        <v>Matched to Order</v>
      </c>
      <c r="AQ5369">
        <f>IF(COUNTIF($A$2:A5369,A5369)=1,1,0)</f>
        <v>1</v>
      </c>
    </row>
    <row r="5370" spans="1:43" x14ac:dyDescent="0.3">
      <c r="A5370" t="s">
        <v>18020</v>
      </c>
      <c r="C5370" t="s">
        <v>3387</v>
      </c>
      <c r="D5370" s="1">
        <v>46294</v>
      </c>
      <c r="E5370" t="s">
        <v>11819</v>
      </c>
      <c r="F5370" t="s">
        <v>33</v>
      </c>
      <c r="G5370">
        <v>1499</v>
      </c>
      <c r="H5370">
        <v>22.49</v>
      </c>
      <c r="I5370">
        <v>4.05</v>
      </c>
      <c r="J5370">
        <v>1472.46</v>
      </c>
      <c r="K5370" s="1">
        <v>46296</v>
      </c>
      <c r="L5370" t="s">
        <v>17962</v>
      </c>
      <c r="M5370">
        <f t="shared" si="996"/>
        <v>1</v>
      </c>
      <c r="N5370">
        <f>COUNTIF(Orders!$A:$A,C5370)</f>
        <v>1</v>
      </c>
      <c r="P5370">
        <f>COUNTIF(Orders!$H:$H,UPPER(SUBSTITUTE(TRIM(C5370),"-","")))</f>
        <v>1</v>
      </c>
      <c r="R5370" t="str">
        <f t="shared" si="997"/>
        <v>Matched Order Reference</v>
      </c>
      <c r="S5370">
        <f t="shared" si="998"/>
        <v>1</v>
      </c>
      <c r="V5370" cm="1">
        <f t="array" ref="V5370">IF(E5370&lt;&gt;"CAPTURE",0,SUMPRODUCT((MDR_Rates!$A$2:$A$10=F5370)*(G5370&gt;MDR_Rates!$B$2:$B$10)*((MDR_Rates!$C$2:$C$10="")+(G5370&lt;=MDR_Rates!$C$2:$C$10))*MDR_Rates!$D$2:$D$10))</f>
        <v>1.5</v>
      </c>
      <c r="W5370">
        <f t="shared" si="999"/>
        <v>22.49</v>
      </c>
      <c r="X5370">
        <f t="shared" si="1000"/>
        <v>4.05</v>
      </c>
      <c r="Y5370">
        <f t="shared" si="1001"/>
        <v>0</v>
      </c>
      <c r="Z5370">
        <f t="shared" si="1002"/>
        <v>0</v>
      </c>
      <c r="AG5370" t="str">
        <f t="shared" si="1003"/>
        <v/>
      </c>
      <c r="AI5370" t="str">
        <f t="shared" si="1004"/>
        <v/>
      </c>
      <c r="AJ5370" t="str">
        <f t="shared" si="1005"/>
        <v/>
      </c>
      <c r="AK5370" t="str">
        <f t="shared" si="1006"/>
        <v>ORD26001691</v>
      </c>
      <c r="AL5370">
        <f>IF(E5370&lt;&gt;"CAPTURE","",COUNTIF(Orders!$H:$H,AK5370))</f>
        <v>1</v>
      </c>
      <c r="AP5370" t="str">
        <f t="shared" si="1007"/>
        <v>Matched to Order</v>
      </c>
      <c r="AQ5370">
        <f>IF(COUNTIF($A$2:A5370,A5370)=1,1,0)</f>
        <v>1</v>
      </c>
    </row>
    <row r="5371" spans="1:43" x14ac:dyDescent="0.3">
      <c r="A5371" t="s">
        <v>18021</v>
      </c>
      <c r="C5371" t="s">
        <v>3402</v>
      </c>
      <c r="D5371" s="1">
        <v>46294</v>
      </c>
      <c r="E5371" t="s">
        <v>11819</v>
      </c>
      <c r="F5371" t="s">
        <v>17</v>
      </c>
      <c r="G5371">
        <v>2298</v>
      </c>
      <c r="H5371">
        <v>36.770000000000003</v>
      </c>
      <c r="I5371">
        <v>6.62</v>
      </c>
      <c r="J5371">
        <v>2254.61</v>
      </c>
      <c r="K5371" s="1">
        <v>46296</v>
      </c>
      <c r="L5371" t="s">
        <v>17962</v>
      </c>
      <c r="M5371">
        <f t="shared" si="996"/>
        <v>1</v>
      </c>
      <c r="N5371">
        <f>COUNTIF(Orders!$A:$A,C5371)</f>
        <v>1</v>
      </c>
      <c r="P5371">
        <f>COUNTIF(Orders!$H:$H,UPPER(SUBSTITUTE(TRIM(C5371),"-","")))</f>
        <v>1</v>
      </c>
      <c r="R5371" t="str">
        <f t="shared" si="997"/>
        <v>Matched Order Reference</v>
      </c>
      <c r="S5371">
        <f t="shared" si="998"/>
        <v>1</v>
      </c>
      <c r="V5371" cm="1">
        <f t="array" ref="V5371">IF(E5371&lt;&gt;"CAPTURE",0,SUMPRODUCT((MDR_Rates!$A$2:$A$10=F5371)*(G5371&gt;MDR_Rates!$B$2:$B$10)*((MDR_Rates!$C$2:$C$10="")+(G5371&lt;=MDR_Rates!$C$2:$C$10))*MDR_Rates!$D$2:$D$10))</f>
        <v>1.6</v>
      </c>
      <c r="W5371">
        <f t="shared" si="999"/>
        <v>36.770000000000003</v>
      </c>
      <c r="X5371">
        <f t="shared" si="1000"/>
        <v>6.62</v>
      </c>
      <c r="Y5371">
        <f t="shared" si="1001"/>
        <v>0</v>
      </c>
      <c r="Z5371">
        <f t="shared" si="1002"/>
        <v>0</v>
      </c>
      <c r="AG5371" t="str">
        <f t="shared" si="1003"/>
        <v/>
      </c>
      <c r="AI5371" t="str">
        <f t="shared" si="1004"/>
        <v/>
      </c>
      <c r="AJ5371" t="str">
        <f t="shared" si="1005"/>
        <v/>
      </c>
      <c r="AK5371" t="str">
        <f t="shared" si="1006"/>
        <v>ORD26001699</v>
      </c>
      <c r="AL5371">
        <f>IF(E5371&lt;&gt;"CAPTURE","",COUNTIF(Orders!$H:$H,AK5371))</f>
        <v>1</v>
      </c>
      <c r="AP5371" t="str">
        <f t="shared" si="1007"/>
        <v>Matched to Order</v>
      </c>
      <c r="AQ5371">
        <f>IF(COUNTIF($A$2:A5371,A5371)=1,1,0)</f>
        <v>1</v>
      </c>
    </row>
    <row r="5372" spans="1:43" x14ac:dyDescent="0.3">
      <c r="A5372" t="s">
        <v>18022</v>
      </c>
      <c r="C5372" t="s">
        <v>3437</v>
      </c>
      <c r="D5372" s="1">
        <v>46294</v>
      </c>
      <c r="E5372" t="s">
        <v>11819</v>
      </c>
      <c r="F5372" t="s">
        <v>9</v>
      </c>
      <c r="G5372">
        <v>299</v>
      </c>
      <c r="H5372">
        <v>0</v>
      </c>
      <c r="I5372">
        <v>0</v>
      </c>
      <c r="J5372">
        <v>299</v>
      </c>
      <c r="K5372" s="1">
        <v>46296</v>
      </c>
      <c r="L5372" t="s">
        <v>17962</v>
      </c>
      <c r="M5372">
        <f t="shared" si="996"/>
        <v>1</v>
      </c>
      <c r="N5372">
        <f>COUNTIF(Orders!$A:$A,C5372)</f>
        <v>1</v>
      </c>
      <c r="P5372">
        <f>COUNTIF(Orders!$H:$H,UPPER(SUBSTITUTE(TRIM(C5372),"-","")))</f>
        <v>1</v>
      </c>
      <c r="R5372" t="str">
        <f t="shared" si="997"/>
        <v>Matched Order Reference</v>
      </c>
      <c r="S5372">
        <f t="shared" si="998"/>
        <v>1</v>
      </c>
      <c r="V5372" cm="1">
        <f t="array" ref="V5372">IF(E5372&lt;&gt;"CAPTURE",0,SUMPRODUCT((MDR_Rates!$A$2:$A$10=F5372)*(G5372&gt;MDR_Rates!$B$2:$B$10)*((MDR_Rates!$C$2:$C$10="")+(G5372&lt;=MDR_Rates!$C$2:$C$10))*MDR_Rates!$D$2:$D$10))</f>
        <v>0</v>
      </c>
      <c r="W5372">
        <f t="shared" si="999"/>
        <v>0</v>
      </c>
      <c r="X5372">
        <f t="shared" si="1000"/>
        <v>0</v>
      </c>
      <c r="Y5372">
        <f t="shared" si="1001"/>
        <v>0</v>
      </c>
      <c r="Z5372">
        <f t="shared" si="1002"/>
        <v>0</v>
      </c>
      <c r="AG5372" t="str">
        <f t="shared" si="1003"/>
        <v/>
      </c>
      <c r="AI5372" t="str">
        <f t="shared" si="1004"/>
        <v/>
      </c>
      <c r="AJ5372" t="str">
        <f t="shared" si="1005"/>
        <v/>
      </c>
      <c r="AK5372" t="str">
        <f t="shared" si="1006"/>
        <v>ORD26001717</v>
      </c>
      <c r="AL5372">
        <f>IF(E5372&lt;&gt;"CAPTURE","",COUNTIF(Orders!$H:$H,AK5372))</f>
        <v>1</v>
      </c>
      <c r="AP5372" t="str">
        <f t="shared" si="1007"/>
        <v>Matched to Order</v>
      </c>
      <c r="AQ5372">
        <f>IF(COUNTIF($A$2:A5372,A5372)=1,1,0)</f>
        <v>1</v>
      </c>
    </row>
    <row r="5373" spans="1:43" x14ac:dyDescent="0.3">
      <c r="A5373" t="s">
        <v>18023</v>
      </c>
      <c r="C5373" t="s">
        <v>18024</v>
      </c>
      <c r="D5373" s="1">
        <v>46294</v>
      </c>
      <c r="E5373" t="s">
        <v>11819</v>
      </c>
      <c r="F5373" t="s">
        <v>17</v>
      </c>
      <c r="G5373">
        <v>999</v>
      </c>
      <c r="H5373">
        <v>17.98</v>
      </c>
      <c r="I5373">
        <v>3.24</v>
      </c>
      <c r="J5373">
        <v>977.78</v>
      </c>
      <c r="K5373" s="1">
        <v>46296</v>
      </c>
      <c r="L5373" t="s">
        <v>17962</v>
      </c>
      <c r="M5373">
        <f t="shared" si="996"/>
        <v>1</v>
      </c>
      <c r="N5373">
        <f>COUNTIF(Orders!$A:$A,C5373)</f>
        <v>1</v>
      </c>
      <c r="P5373">
        <f>COUNTIF(Orders!$H:$H,UPPER(SUBSTITUTE(TRIM(C5373),"-","")))</f>
        <v>1</v>
      </c>
      <c r="R5373" t="str">
        <f t="shared" si="997"/>
        <v>Matched Order Reference</v>
      </c>
      <c r="S5373">
        <f t="shared" si="998"/>
        <v>1</v>
      </c>
      <c r="V5373" cm="1">
        <f t="array" ref="V5373">IF(E5373&lt;&gt;"CAPTURE",0,SUMPRODUCT((MDR_Rates!$A$2:$A$10=F5373)*(G5373&gt;MDR_Rates!$B$2:$B$10)*((MDR_Rates!$C$2:$C$10="")+(G5373&lt;=MDR_Rates!$C$2:$C$10))*MDR_Rates!$D$2:$D$10))</f>
        <v>1.8</v>
      </c>
      <c r="W5373">
        <f t="shared" si="999"/>
        <v>17.98</v>
      </c>
      <c r="X5373">
        <f t="shared" si="1000"/>
        <v>3.24</v>
      </c>
      <c r="Y5373">
        <f t="shared" si="1001"/>
        <v>0</v>
      </c>
      <c r="Z5373">
        <f t="shared" si="1002"/>
        <v>0</v>
      </c>
      <c r="AG5373" t="str">
        <f t="shared" si="1003"/>
        <v/>
      </c>
      <c r="AI5373" t="str">
        <f t="shared" si="1004"/>
        <v/>
      </c>
      <c r="AJ5373" t="str">
        <f t="shared" si="1005"/>
        <v/>
      </c>
      <c r="AK5373" t="str">
        <f t="shared" si="1006"/>
        <v>ORD26001746</v>
      </c>
      <c r="AL5373">
        <f>IF(E5373&lt;&gt;"CAPTURE","",COUNTIF(Orders!$H:$H,AK5373))</f>
        <v>1</v>
      </c>
      <c r="AP5373" t="str">
        <f t="shared" si="1007"/>
        <v>Matched to Order</v>
      </c>
      <c r="AQ5373">
        <f>IF(COUNTIF($A$2:A5373,A5373)=1,1,0)</f>
        <v>1</v>
      </c>
    </row>
    <row r="5374" spans="1:43" x14ac:dyDescent="0.3">
      <c r="A5374" t="s">
        <v>18025</v>
      </c>
      <c r="C5374" t="s">
        <v>3527</v>
      </c>
      <c r="D5374" s="1">
        <v>46294</v>
      </c>
      <c r="E5374" t="s">
        <v>11819</v>
      </c>
      <c r="F5374" t="s">
        <v>17</v>
      </c>
      <c r="G5374">
        <v>5998</v>
      </c>
      <c r="H5374">
        <v>95.97</v>
      </c>
      <c r="I5374">
        <v>17.27</v>
      </c>
      <c r="J5374">
        <v>5884.76</v>
      </c>
      <c r="K5374" s="1">
        <v>46296</v>
      </c>
      <c r="L5374" t="s">
        <v>17962</v>
      </c>
      <c r="M5374">
        <f t="shared" si="996"/>
        <v>1</v>
      </c>
      <c r="N5374">
        <f>COUNTIF(Orders!$A:$A,C5374)</f>
        <v>1</v>
      </c>
      <c r="P5374">
        <f>COUNTIF(Orders!$H:$H,UPPER(SUBSTITUTE(TRIM(C5374),"-","")))</f>
        <v>1</v>
      </c>
      <c r="R5374" t="str">
        <f t="shared" si="997"/>
        <v>Matched Order Reference</v>
      </c>
      <c r="S5374">
        <f t="shared" si="998"/>
        <v>1</v>
      </c>
      <c r="V5374" cm="1">
        <f t="array" ref="V5374">IF(E5374&lt;&gt;"CAPTURE",0,SUMPRODUCT((MDR_Rates!$A$2:$A$10=F5374)*(G5374&gt;MDR_Rates!$B$2:$B$10)*((MDR_Rates!$C$2:$C$10="")+(G5374&lt;=MDR_Rates!$C$2:$C$10))*MDR_Rates!$D$2:$D$10))</f>
        <v>1.6</v>
      </c>
      <c r="W5374">
        <f t="shared" si="999"/>
        <v>95.97</v>
      </c>
      <c r="X5374">
        <f t="shared" si="1000"/>
        <v>17.27</v>
      </c>
      <c r="Y5374">
        <f t="shared" si="1001"/>
        <v>0</v>
      </c>
      <c r="Z5374">
        <f t="shared" si="1002"/>
        <v>0</v>
      </c>
      <c r="AG5374" t="str">
        <f t="shared" si="1003"/>
        <v/>
      </c>
      <c r="AI5374" t="str">
        <f t="shared" si="1004"/>
        <v/>
      </c>
      <c r="AJ5374" t="str">
        <f t="shared" si="1005"/>
        <v/>
      </c>
      <c r="AK5374" t="str">
        <f t="shared" si="1006"/>
        <v>ORD26001762</v>
      </c>
      <c r="AL5374">
        <f>IF(E5374&lt;&gt;"CAPTURE","",COUNTIF(Orders!$H:$H,AK5374))</f>
        <v>1</v>
      </c>
      <c r="AP5374" t="str">
        <f t="shared" si="1007"/>
        <v>Matched to Order</v>
      </c>
      <c r="AQ5374">
        <f>IF(COUNTIF($A$2:A5374,A5374)=1,1,0)</f>
        <v>1</v>
      </c>
    </row>
    <row r="5375" spans="1:43" x14ac:dyDescent="0.3">
      <c r="A5375" t="s">
        <v>18026</v>
      </c>
      <c r="C5375" t="s">
        <v>3736</v>
      </c>
      <c r="D5375" s="1">
        <v>46294</v>
      </c>
      <c r="E5375" t="s">
        <v>11819</v>
      </c>
      <c r="F5375" t="s">
        <v>9</v>
      </c>
      <c r="G5375">
        <v>1998</v>
      </c>
      <c r="H5375">
        <v>0</v>
      </c>
      <c r="I5375">
        <v>0</v>
      </c>
      <c r="J5375">
        <v>1998</v>
      </c>
      <c r="K5375" s="1">
        <v>46296</v>
      </c>
      <c r="L5375" t="s">
        <v>17962</v>
      </c>
      <c r="M5375">
        <f t="shared" si="996"/>
        <v>1</v>
      </c>
      <c r="N5375">
        <f>COUNTIF(Orders!$A:$A,C5375)</f>
        <v>1</v>
      </c>
      <c r="P5375">
        <f>COUNTIF(Orders!$H:$H,UPPER(SUBSTITUTE(TRIM(C5375),"-","")))</f>
        <v>1</v>
      </c>
      <c r="R5375" t="str">
        <f t="shared" si="997"/>
        <v>Matched Order Reference</v>
      </c>
      <c r="S5375">
        <f t="shared" si="998"/>
        <v>1</v>
      </c>
      <c r="V5375" cm="1">
        <f t="array" ref="V5375">IF(E5375&lt;&gt;"CAPTURE",0,SUMPRODUCT((MDR_Rates!$A$2:$A$10=F5375)*(G5375&gt;MDR_Rates!$B$2:$B$10)*((MDR_Rates!$C$2:$C$10="")+(G5375&lt;=MDR_Rates!$C$2:$C$10))*MDR_Rates!$D$2:$D$10))</f>
        <v>0</v>
      </c>
      <c r="W5375">
        <f t="shared" si="999"/>
        <v>0</v>
      </c>
      <c r="X5375">
        <f t="shared" si="1000"/>
        <v>0</v>
      </c>
      <c r="Y5375">
        <f t="shared" si="1001"/>
        <v>0</v>
      </c>
      <c r="Z5375">
        <f t="shared" si="1002"/>
        <v>0</v>
      </c>
      <c r="AG5375" t="str">
        <f t="shared" si="1003"/>
        <v/>
      </c>
      <c r="AI5375" t="str">
        <f t="shared" si="1004"/>
        <v/>
      </c>
      <c r="AJ5375" t="str">
        <f t="shared" si="1005"/>
        <v/>
      </c>
      <c r="AK5375" t="str">
        <f t="shared" si="1006"/>
        <v>ORD26001868</v>
      </c>
      <c r="AL5375">
        <f>IF(E5375&lt;&gt;"CAPTURE","",COUNTIF(Orders!$H:$H,AK5375))</f>
        <v>1</v>
      </c>
      <c r="AP5375" t="str">
        <f t="shared" si="1007"/>
        <v>Matched to Order</v>
      </c>
      <c r="AQ5375">
        <f>IF(COUNTIF($A$2:A5375,A5375)=1,1,0)</f>
        <v>1</v>
      </c>
    </row>
    <row r="5376" spans="1:43" x14ac:dyDescent="0.3">
      <c r="A5376" t="s">
        <v>18027</v>
      </c>
      <c r="C5376" t="s">
        <v>3766</v>
      </c>
      <c r="D5376" s="1">
        <v>46294</v>
      </c>
      <c r="E5376" t="s">
        <v>11819</v>
      </c>
      <c r="F5376" t="s">
        <v>9</v>
      </c>
      <c r="G5376">
        <v>499</v>
      </c>
      <c r="H5376">
        <v>0</v>
      </c>
      <c r="I5376">
        <v>0</v>
      </c>
      <c r="J5376">
        <v>499</v>
      </c>
      <c r="K5376" s="1">
        <v>46296</v>
      </c>
      <c r="L5376" t="s">
        <v>17962</v>
      </c>
      <c r="M5376">
        <f t="shared" si="996"/>
        <v>1</v>
      </c>
      <c r="N5376">
        <f>COUNTIF(Orders!$A:$A,C5376)</f>
        <v>1</v>
      </c>
      <c r="P5376">
        <f>COUNTIF(Orders!$H:$H,UPPER(SUBSTITUTE(TRIM(C5376),"-","")))</f>
        <v>1</v>
      </c>
      <c r="R5376" t="str">
        <f t="shared" si="997"/>
        <v>Matched Order Reference</v>
      </c>
      <c r="S5376">
        <f t="shared" si="998"/>
        <v>1</v>
      </c>
      <c r="V5376" cm="1">
        <f t="array" ref="V5376">IF(E5376&lt;&gt;"CAPTURE",0,SUMPRODUCT((MDR_Rates!$A$2:$A$10=F5376)*(G5376&gt;MDR_Rates!$B$2:$B$10)*((MDR_Rates!$C$2:$C$10="")+(G5376&lt;=MDR_Rates!$C$2:$C$10))*MDR_Rates!$D$2:$D$10))</f>
        <v>0</v>
      </c>
      <c r="W5376">
        <f t="shared" si="999"/>
        <v>0</v>
      </c>
      <c r="X5376">
        <f t="shared" si="1000"/>
        <v>0</v>
      </c>
      <c r="Y5376">
        <f t="shared" si="1001"/>
        <v>0</v>
      </c>
      <c r="Z5376">
        <f t="shared" si="1002"/>
        <v>0</v>
      </c>
      <c r="AG5376" t="str">
        <f t="shared" si="1003"/>
        <v/>
      </c>
      <c r="AI5376" t="str">
        <f t="shared" si="1004"/>
        <v/>
      </c>
      <c r="AJ5376" t="str">
        <f t="shared" si="1005"/>
        <v/>
      </c>
      <c r="AK5376" t="str">
        <f t="shared" si="1006"/>
        <v>ORD26001883</v>
      </c>
      <c r="AL5376">
        <f>IF(E5376&lt;&gt;"CAPTURE","",COUNTIF(Orders!$H:$H,AK5376))</f>
        <v>1</v>
      </c>
      <c r="AP5376" t="str">
        <f t="shared" si="1007"/>
        <v>Matched to Order</v>
      </c>
      <c r="AQ5376">
        <f>IF(COUNTIF($A$2:A5376,A5376)=1,1,0)</f>
        <v>1</v>
      </c>
    </row>
    <row r="5377" spans="1:43" x14ac:dyDescent="0.3">
      <c r="A5377" t="s">
        <v>18028</v>
      </c>
      <c r="C5377" t="s">
        <v>4107</v>
      </c>
      <c r="D5377" s="1">
        <v>46294</v>
      </c>
      <c r="E5377" t="s">
        <v>11819</v>
      </c>
      <c r="F5377" t="s">
        <v>17</v>
      </c>
      <c r="G5377">
        <v>4897</v>
      </c>
      <c r="H5377">
        <v>78.349999999999994</v>
      </c>
      <c r="I5377">
        <v>14.1</v>
      </c>
      <c r="J5377">
        <v>4804.55</v>
      </c>
      <c r="K5377" s="1">
        <v>46296</v>
      </c>
      <c r="L5377" t="s">
        <v>17962</v>
      </c>
      <c r="M5377">
        <f t="shared" si="996"/>
        <v>1</v>
      </c>
      <c r="N5377">
        <f>COUNTIF(Orders!$A:$A,C5377)</f>
        <v>1</v>
      </c>
      <c r="P5377">
        <f>COUNTIF(Orders!$H:$H,UPPER(SUBSTITUTE(TRIM(C5377),"-","")))</f>
        <v>1</v>
      </c>
      <c r="R5377" t="str">
        <f t="shared" si="997"/>
        <v>Matched Order Reference</v>
      </c>
      <c r="S5377">
        <f t="shared" si="998"/>
        <v>1</v>
      </c>
      <c r="V5377" cm="1">
        <f t="array" ref="V5377">IF(E5377&lt;&gt;"CAPTURE",0,SUMPRODUCT((MDR_Rates!$A$2:$A$10=F5377)*(G5377&gt;MDR_Rates!$B$2:$B$10)*((MDR_Rates!$C$2:$C$10="")+(G5377&lt;=MDR_Rates!$C$2:$C$10))*MDR_Rates!$D$2:$D$10))</f>
        <v>1.6</v>
      </c>
      <c r="W5377">
        <f t="shared" si="999"/>
        <v>78.349999999999994</v>
      </c>
      <c r="X5377">
        <f t="shared" si="1000"/>
        <v>14.1</v>
      </c>
      <c r="Y5377">
        <f t="shared" si="1001"/>
        <v>0</v>
      </c>
      <c r="Z5377">
        <f t="shared" si="1002"/>
        <v>0</v>
      </c>
      <c r="AG5377" t="str">
        <f t="shared" si="1003"/>
        <v/>
      </c>
      <c r="AI5377" t="str">
        <f t="shared" si="1004"/>
        <v/>
      </c>
      <c r="AJ5377" t="str">
        <f t="shared" si="1005"/>
        <v/>
      </c>
      <c r="AK5377" t="str">
        <f t="shared" si="1006"/>
        <v>ORD26002056</v>
      </c>
      <c r="AL5377">
        <f>IF(E5377&lt;&gt;"CAPTURE","",COUNTIF(Orders!$H:$H,AK5377))</f>
        <v>1</v>
      </c>
      <c r="AP5377" t="str">
        <f t="shared" si="1007"/>
        <v>Matched to Order</v>
      </c>
      <c r="AQ5377">
        <f>IF(COUNTIF($A$2:A5377,A5377)=1,1,0)</f>
        <v>1</v>
      </c>
    </row>
    <row r="5378" spans="1:43" x14ac:dyDescent="0.3">
      <c r="A5378" t="s">
        <v>18029</v>
      </c>
      <c r="C5378" t="s">
        <v>18030</v>
      </c>
      <c r="D5378" s="1">
        <v>46294</v>
      </c>
      <c r="E5378" t="s">
        <v>11819</v>
      </c>
      <c r="F5378" t="s">
        <v>9</v>
      </c>
      <c r="G5378">
        <v>948</v>
      </c>
      <c r="H5378">
        <v>0</v>
      </c>
      <c r="I5378">
        <v>0</v>
      </c>
      <c r="J5378">
        <v>948</v>
      </c>
      <c r="K5378" s="1">
        <v>46296</v>
      </c>
      <c r="L5378" t="s">
        <v>17962</v>
      </c>
      <c r="M5378">
        <f t="shared" si="996"/>
        <v>1</v>
      </c>
      <c r="N5378">
        <f>COUNTIF(Orders!$A:$A,C5378)</f>
        <v>1</v>
      </c>
      <c r="P5378">
        <f>COUNTIF(Orders!$H:$H,UPPER(SUBSTITUTE(TRIM(C5378),"-","")))</f>
        <v>1</v>
      </c>
      <c r="R5378" t="str">
        <f t="shared" si="997"/>
        <v>Matched Order Reference</v>
      </c>
      <c r="S5378">
        <f t="shared" si="998"/>
        <v>1</v>
      </c>
      <c r="V5378" cm="1">
        <f t="array" ref="V5378">IF(E5378&lt;&gt;"CAPTURE",0,SUMPRODUCT((MDR_Rates!$A$2:$A$10=F5378)*(G5378&gt;MDR_Rates!$B$2:$B$10)*((MDR_Rates!$C$2:$C$10="")+(G5378&lt;=MDR_Rates!$C$2:$C$10))*MDR_Rates!$D$2:$D$10))</f>
        <v>0</v>
      </c>
      <c r="W5378">
        <f t="shared" si="999"/>
        <v>0</v>
      </c>
      <c r="X5378">
        <f t="shared" si="1000"/>
        <v>0</v>
      </c>
      <c r="Y5378">
        <f t="shared" si="1001"/>
        <v>0</v>
      </c>
      <c r="Z5378">
        <f t="shared" si="1002"/>
        <v>0</v>
      </c>
      <c r="AG5378" t="str">
        <f t="shared" si="1003"/>
        <v/>
      </c>
      <c r="AI5378" t="str">
        <f t="shared" si="1004"/>
        <v/>
      </c>
      <c r="AJ5378" t="str">
        <f t="shared" si="1005"/>
        <v/>
      </c>
      <c r="AK5378" t="str">
        <f t="shared" si="1006"/>
        <v>ORD26002070</v>
      </c>
      <c r="AL5378">
        <f>IF(E5378&lt;&gt;"CAPTURE","",COUNTIF(Orders!$H:$H,AK5378))</f>
        <v>1</v>
      </c>
      <c r="AP5378" t="str">
        <f t="shared" si="1007"/>
        <v>Matched to Order</v>
      </c>
      <c r="AQ5378">
        <f>IF(COUNTIF($A$2:A5378,A5378)=1,1,0)</f>
        <v>1</v>
      </c>
    </row>
    <row r="5379" spans="1:43" x14ac:dyDescent="0.3">
      <c r="A5379" t="s">
        <v>18031</v>
      </c>
      <c r="C5379" t="s">
        <v>4244</v>
      </c>
      <c r="D5379" s="1">
        <v>46294</v>
      </c>
      <c r="E5379" t="s">
        <v>11819</v>
      </c>
      <c r="F5379" t="s">
        <v>44</v>
      </c>
      <c r="G5379">
        <v>4298</v>
      </c>
      <c r="H5379">
        <v>73.069999999999993</v>
      </c>
      <c r="I5379">
        <v>13.15</v>
      </c>
      <c r="J5379">
        <v>4211.78</v>
      </c>
      <c r="K5379" s="1">
        <v>46296</v>
      </c>
      <c r="L5379" t="s">
        <v>17962</v>
      </c>
      <c r="M5379">
        <f t="shared" ref="M5379:M5442" si="1008">COUNTIF($A:$A,A5379)</f>
        <v>1</v>
      </c>
      <c r="N5379">
        <f>COUNTIF(Orders!$A:$A,C5379)</f>
        <v>1</v>
      </c>
      <c r="P5379">
        <f>COUNTIF(Orders!$H:$H,UPPER(SUBSTITUTE(TRIM(C5379),"-","")))</f>
        <v>1</v>
      </c>
      <c r="R5379" t="str">
        <f t="shared" ref="R5379:R5442" si="1009">IF(E5379="REFUND","Refund",IF(P5379=0,"Unmatched Order Reference","Matched Order Reference"))</f>
        <v>Matched Order Reference</v>
      </c>
      <c r="S5379">
        <f t="shared" ref="S5379:S5442" si="1010">COUNTIFS($C$2:$C$5753,C5379,$E$2:$E$5753,"CAPTURE")</f>
        <v>1</v>
      </c>
      <c r="V5379" cm="1">
        <f t="array" ref="V5379">IF(E5379&lt;&gt;"CAPTURE",0,SUMPRODUCT((MDR_Rates!$A$2:$A$10=F5379)*(G5379&gt;MDR_Rates!$B$2:$B$10)*((MDR_Rates!$C$2:$C$10="")+(G5379&lt;=MDR_Rates!$C$2:$C$10))*MDR_Rates!$D$2:$D$10))</f>
        <v>1.7</v>
      </c>
      <c r="W5379">
        <f t="shared" ref="W5379:W5442" si="1011">IF(E5379&lt;&gt;"CAPTURE",0,ROUND(G5379*V5379/100,2))</f>
        <v>73.069999999999993</v>
      </c>
      <c r="X5379">
        <f t="shared" ref="X5379:X5442" si="1012">IF(E5379&lt;&gt;"CAPTURE",0,ROUND(W5379*18/100,2))</f>
        <v>13.15</v>
      </c>
      <c r="Y5379">
        <f t="shared" ref="Y5379:Y5442" si="1013">IF(E5379&lt;&gt;"CAPTURE",0,ROUND(H5379-W5379,2))</f>
        <v>0</v>
      </c>
      <c r="Z5379">
        <f t="shared" ref="Z5379:Z5442" si="1014">IF(E5379&lt;&gt;"CAPTURE",0,ROUND(I5379-X5379,2))</f>
        <v>0</v>
      </c>
      <c r="AG5379" t="str">
        <f t="shared" ref="AG5379:AG5442" si="1015">IF(E5379&lt;&gt;"REFUND","",IF(COUNTIFS($A:$A,B5379,$E:$E,"CAPTURE")=0,"Missing Original Capture","Original Capture Found"))</f>
        <v/>
      </c>
      <c r="AI5379" t="str">
        <f t="shared" ref="AI5379:AI5442" si="1016">IF(E5379="REFUND",_xlfn.MAXIFS($G:$G,$A:$A,B5379,$E:$E,"CAPTURE"),"")</f>
        <v/>
      </c>
      <c r="AJ5379" t="str">
        <f t="shared" ref="AJ5379:AJ5442" si="1017">IF(E5379&lt;&gt;"REFUND","",IF(G5379&gt;AI5379,"Refund Exceeds Capture",IF(ABS(G5379-AI5379)&lt;0.01,"Full Refund","Partial Refund")))</f>
        <v/>
      </c>
      <c r="AK5379" t="str">
        <f t="shared" ref="AK5379:AK5442" si="1018">UPPER(SUBSTITUTE(TRIM(C5379),"-",""))</f>
        <v>ORD26002126</v>
      </c>
      <c r="AL5379">
        <f>IF(E5379&lt;&gt;"CAPTURE","",COUNTIF(Orders!$H:$H,AK5379))</f>
        <v>1</v>
      </c>
      <c r="AP5379" t="str">
        <f t="shared" ref="AP5379:AP5442" si="1019">IF(E5379&lt;&gt;"CAPTURE","",IF(M5379&gt;1,"Duplicate ID - Review",IF(AL5379=0,"Unmatched Order",IF(AL5379=1,"Matched to Order","Multiple Order Matches"))))</f>
        <v>Matched to Order</v>
      </c>
      <c r="AQ5379">
        <f>IF(COUNTIF($A$2:A5379,A5379)=1,1,0)</f>
        <v>1</v>
      </c>
    </row>
    <row r="5380" spans="1:43" x14ac:dyDescent="0.3">
      <c r="A5380" t="s">
        <v>18032</v>
      </c>
      <c r="C5380" t="s">
        <v>4295</v>
      </c>
      <c r="D5380" s="1">
        <v>46294</v>
      </c>
      <c r="E5380" t="s">
        <v>11819</v>
      </c>
      <c r="F5380" t="s">
        <v>9</v>
      </c>
      <c r="G5380">
        <v>1499</v>
      </c>
      <c r="H5380">
        <v>0</v>
      </c>
      <c r="I5380">
        <v>0</v>
      </c>
      <c r="J5380">
        <v>1499</v>
      </c>
      <c r="K5380" s="1">
        <v>46296</v>
      </c>
      <c r="L5380" t="s">
        <v>17962</v>
      </c>
      <c r="M5380">
        <f t="shared" si="1008"/>
        <v>1</v>
      </c>
      <c r="N5380">
        <f>COUNTIF(Orders!$A:$A,C5380)</f>
        <v>1</v>
      </c>
      <c r="P5380">
        <f>COUNTIF(Orders!$H:$H,UPPER(SUBSTITUTE(TRIM(C5380),"-","")))</f>
        <v>1</v>
      </c>
      <c r="R5380" t="str">
        <f t="shared" si="1009"/>
        <v>Matched Order Reference</v>
      </c>
      <c r="S5380">
        <f t="shared" si="1010"/>
        <v>1</v>
      </c>
      <c r="V5380" cm="1">
        <f t="array" ref="V5380">IF(E5380&lt;&gt;"CAPTURE",0,SUMPRODUCT((MDR_Rates!$A$2:$A$10=F5380)*(G5380&gt;MDR_Rates!$B$2:$B$10)*((MDR_Rates!$C$2:$C$10="")+(G5380&lt;=MDR_Rates!$C$2:$C$10))*MDR_Rates!$D$2:$D$10))</f>
        <v>0</v>
      </c>
      <c r="W5380">
        <f t="shared" si="1011"/>
        <v>0</v>
      </c>
      <c r="X5380">
        <f t="shared" si="1012"/>
        <v>0</v>
      </c>
      <c r="Y5380">
        <f t="shared" si="1013"/>
        <v>0</v>
      </c>
      <c r="Z5380">
        <f t="shared" si="1014"/>
        <v>0</v>
      </c>
      <c r="AG5380" t="str">
        <f t="shared" si="1015"/>
        <v/>
      </c>
      <c r="AI5380" t="str">
        <f t="shared" si="1016"/>
        <v/>
      </c>
      <c r="AJ5380" t="str">
        <f t="shared" si="1017"/>
        <v/>
      </c>
      <c r="AK5380" t="str">
        <f t="shared" si="1018"/>
        <v>ORD26002152</v>
      </c>
      <c r="AL5380">
        <f>IF(E5380&lt;&gt;"CAPTURE","",COUNTIF(Orders!$H:$H,AK5380))</f>
        <v>1</v>
      </c>
      <c r="AP5380" t="str">
        <f t="shared" si="1019"/>
        <v>Matched to Order</v>
      </c>
      <c r="AQ5380">
        <f>IF(COUNTIF($A$2:A5380,A5380)=1,1,0)</f>
        <v>1</v>
      </c>
    </row>
    <row r="5381" spans="1:43" x14ac:dyDescent="0.3">
      <c r="A5381" t="s">
        <v>18033</v>
      </c>
      <c r="C5381" t="s">
        <v>4571</v>
      </c>
      <c r="D5381" s="1">
        <v>46294</v>
      </c>
      <c r="E5381" t="s">
        <v>11819</v>
      </c>
      <c r="F5381" t="s">
        <v>9</v>
      </c>
      <c r="G5381">
        <v>599</v>
      </c>
      <c r="H5381">
        <v>0</v>
      </c>
      <c r="I5381">
        <v>0</v>
      </c>
      <c r="J5381">
        <v>599</v>
      </c>
      <c r="K5381" s="1">
        <v>46296</v>
      </c>
      <c r="L5381" t="s">
        <v>17962</v>
      </c>
      <c r="M5381">
        <f t="shared" si="1008"/>
        <v>1</v>
      </c>
      <c r="N5381">
        <f>COUNTIF(Orders!$A:$A,C5381)</f>
        <v>1</v>
      </c>
      <c r="P5381">
        <f>COUNTIF(Orders!$H:$H,UPPER(SUBSTITUTE(TRIM(C5381),"-","")))</f>
        <v>1</v>
      </c>
      <c r="R5381" t="str">
        <f t="shared" si="1009"/>
        <v>Matched Order Reference</v>
      </c>
      <c r="S5381">
        <f t="shared" si="1010"/>
        <v>1</v>
      </c>
      <c r="V5381" cm="1">
        <f t="array" ref="V5381">IF(E5381&lt;&gt;"CAPTURE",0,SUMPRODUCT((MDR_Rates!$A$2:$A$10=F5381)*(G5381&gt;MDR_Rates!$B$2:$B$10)*((MDR_Rates!$C$2:$C$10="")+(G5381&lt;=MDR_Rates!$C$2:$C$10))*MDR_Rates!$D$2:$D$10))</f>
        <v>0</v>
      </c>
      <c r="W5381">
        <f t="shared" si="1011"/>
        <v>0</v>
      </c>
      <c r="X5381">
        <f t="shared" si="1012"/>
        <v>0</v>
      </c>
      <c r="Y5381">
        <f t="shared" si="1013"/>
        <v>0</v>
      </c>
      <c r="Z5381">
        <f t="shared" si="1014"/>
        <v>0</v>
      </c>
      <c r="AG5381" t="str">
        <f t="shared" si="1015"/>
        <v/>
      </c>
      <c r="AI5381" t="str">
        <f t="shared" si="1016"/>
        <v/>
      </c>
      <c r="AJ5381" t="str">
        <f t="shared" si="1017"/>
        <v/>
      </c>
      <c r="AK5381" t="str">
        <f t="shared" si="1018"/>
        <v>ORD26002291</v>
      </c>
      <c r="AL5381">
        <f>IF(E5381&lt;&gt;"CAPTURE","",COUNTIF(Orders!$H:$H,AK5381))</f>
        <v>1</v>
      </c>
      <c r="AP5381" t="str">
        <f t="shared" si="1019"/>
        <v>Matched to Order</v>
      </c>
      <c r="AQ5381">
        <f>IF(COUNTIF($A$2:A5381,A5381)=1,1,0)</f>
        <v>1</v>
      </c>
    </row>
    <row r="5382" spans="1:43" x14ac:dyDescent="0.3">
      <c r="A5382" t="s">
        <v>18034</v>
      </c>
      <c r="C5382" t="s">
        <v>4573</v>
      </c>
      <c r="D5382" s="1">
        <v>46294</v>
      </c>
      <c r="E5382" t="s">
        <v>11819</v>
      </c>
      <c r="F5382" t="s">
        <v>17</v>
      </c>
      <c r="G5382">
        <v>599</v>
      </c>
      <c r="H5382">
        <v>10.78</v>
      </c>
      <c r="I5382">
        <v>1.94</v>
      </c>
      <c r="J5382">
        <v>586.28</v>
      </c>
      <c r="K5382" s="1">
        <v>46296</v>
      </c>
      <c r="L5382" t="s">
        <v>17962</v>
      </c>
      <c r="M5382">
        <f t="shared" si="1008"/>
        <v>1</v>
      </c>
      <c r="N5382">
        <f>COUNTIF(Orders!$A:$A,C5382)</f>
        <v>1</v>
      </c>
      <c r="P5382">
        <f>COUNTIF(Orders!$H:$H,UPPER(SUBSTITUTE(TRIM(C5382),"-","")))</f>
        <v>1</v>
      </c>
      <c r="R5382" t="str">
        <f t="shared" si="1009"/>
        <v>Matched Order Reference</v>
      </c>
      <c r="S5382">
        <f t="shared" si="1010"/>
        <v>1</v>
      </c>
      <c r="V5382" cm="1">
        <f t="array" ref="V5382">IF(E5382&lt;&gt;"CAPTURE",0,SUMPRODUCT((MDR_Rates!$A$2:$A$10=F5382)*(G5382&gt;MDR_Rates!$B$2:$B$10)*((MDR_Rates!$C$2:$C$10="")+(G5382&lt;=MDR_Rates!$C$2:$C$10))*MDR_Rates!$D$2:$D$10))</f>
        <v>1.8</v>
      </c>
      <c r="W5382">
        <f t="shared" si="1011"/>
        <v>10.78</v>
      </c>
      <c r="X5382">
        <f t="shared" si="1012"/>
        <v>1.94</v>
      </c>
      <c r="Y5382">
        <f t="shared" si="1013"/>
        <v>0</v>
      </c>
      <c r="Z5382">
        <f t="shared" si="1014"/>
        <v>0</v>
      </c>
      <c r="AG5382" t="str">
        <f t="shared" si="1015"/>
        <v/>
      </c>
      <c r="AI5382" t="str">
        <f t="shared" si="1016"/>
        <v/>
      </c>
      <c r="AJ5382" t="str">
        <f t="shared" si="1017"/>
        <v/>
      </c>
      <c r="AK5382" t="str">
        <f t="shared" si="1018"/>
        <v>ORD26002292</v>
      </c>
      <c r="AL5382">
        <f>IF(E5382&lt;&gt;"CAPTURE","",COUNTIF(Orders!$H:$H,AK5382))</f>
        <v>1</v>
      </c>
      <c r="AP5382" t="str">
        <f t="shared" si="1019"/>
        <v>Matched to Order</v>
      </c>
      <c r="AQ5382">
        <f>IF(COUNTIF($A$2:A5382,A5382)=1,1,0)</f>
        <v>1</v>
      </c>
    </row>
    <row r="5383" spans="1:43" x14ac:dyDescent="0.3">
      <c r="A5383" t="s">
        <v>18035</v>
      </c>
      <c r="C5383" t="s">
        <v>4613</v>
      </c>
      <c r="D5383" s="1">
        <v>46294</v>
      </c>
      <c r="E5383" t="s">
        <v>11819</v>
      </c>
      <c r="F5383" t="s">
        <v>33</v>
      </c>
      <c r="G5383">
        <v>999</v>
      </c>
      <c r="H5383">
        <v>14.99</v>
      </c>
      <c r="I5383">
        <v>2.7</v>
      </c>
      <c r="J5383">
        <v>981.31</v>
      </c>
      <c r="K5383" s="1">
        <v>46296</v>
      </c>
      <c r="L5383" t="s">
        <v>17962</v>
      </c>
      <c r="M5383">
        <f t="shared" si="1008"/>
        <v>1</v>
      </c>
      <c r="N5383">
        <f>COUNTIF(Orders!$A:$A,C5383)</f>
        <v>1</v>
      </c>
      <c r="P5383">
        <f>COUNTIF(Orders!$H:$H,UPPER(SUBSTITUTE(TRIM(C5383),"-","")))</f>
        <v>1</v>
      </c>
      <c r="R5383" t="str">
        <f t="shared" si="1009"/>
        <v>Matched Order Reference</v>
      </c>
      <c r="S5383">
        <f t="shared" si="1010"/>
        <v>1</v>
      </c>
      <c r="V5383" cm="1">
        <f t="array" ref="V5383">IF(E5383&lt;&gt;"CAPTURE",0,SUMPRODUCT((MDR_Rates!$A$2:$A$10=F5383)*(G5383&gt;MDR_Rates!$B$2:$B$10)*((MDR_Rates!$C$2:$C$10="")+(G5383&lt;=MDR_Rates!$C$2:$C$10))*MDR_Rates!$D$2:$D$10))</f>
        <v>1.5</v>
      </c>
      <c r="W5383">
        <f t="shared" si="1011"/>
        <v>14.99</v>
      </c>
      <c r="X5383">
        <f t="shared" si="1012"/>
        <v>2.7</v>
      </c>
      <c r="Y5383">
        <f t="shared" si="1013"/>
        <v>0</v>
      </c>
      <c r="Z5383">
        <f t="shared" si="1014"/>
        <v>0</v>
      </c>
      <c r="AG5383" t="str">
        <f t="shared" si="1015"/>
        <v/>
      </c>
      <c r="AI5383" t="str">
        <f t="shared" si="1016"/>
        <v/>
      </c>
      <c r="AJ5383" t="str">
        <f t="shared" si="1017"/>
        <v/>
      </c>
      <c r="AK5383" t="str">
        <f t="shared" si="1018"/>
        <v>ORD26002312</v>
      </c>
      <c r="AL5383">
        <f>IF(E5383&lt;&gt;"CAPTURE","",COUNTIF(Orders!$H:$H,AK5383))</f>
        <v>1</v>
      </c>
      <c r="AP5383" t="str">
        <f t="shared" si="1019"/>
        <v>Matched to Order</v>
      </c>
      <c r="AQ5383">
        <f>IF(COUNTIF($A$2:A5383,A5383)=1,1,0)</f>
        <v>1</v>
      </c>
    </row>
    <row r="5384" spans="1:43" x14ac:dyDescent="0.3">
      <c r="A5384" t="s">
        <v>18036</v>
      </c>
      <c r="C5384" t="s">
        <v>4659</v>
      </c>
      <c r="D5384" s="1">
        <v>46294</v>
      </c>
      <c r="E5384" t="s">
        <v>11819</v>
      </c>
      <c r="F5384" t="s">
        <v>9</v>
      </c>
      <c r="G5384">
        <v>299</v>
      </c>
      <c r="H5384">
        <v>0</v>
      </c>
      <c r="I5384">
        <v>0</v>
      </c>
      <c r="J5384">
        <v>299</v>
      </c>
      <c r="K5384" s="1">
        <v>46296</v>
      </c>
      <c r="L5384" t="s">
        <v>17962</v>
      </c>
      <c r="M5384">
        <f t="shared" si="1008"/>
        <v>1</v>
      </c>
      <c r="N5384">
        <f>COUNTIF(Orders!$A:$A,C5384)</f>
        <v>1</v>
      </c>
      <c r="P5384">
        <f>COUNTIF(Orders!$H:$H,UPPER(SUBSTITUTE(TRIM(C5384),"-","")))</f>
        <v>1</v>
      </c>
      <c r="R5384" t="str">
        <f t="shared" si="1009"/>
        <v>Matched Order Reference</v>
      </c>
      <c r="S5384">
        <f t="shared" si="1010"/>
        <v>1</v>
      </c>
      <c r="V5384" cm="1">
        <f t="array" ref="V5384">IF(E5384&lt;&gt;"CAPTURE",0,SUMPRODUCT((MDR_Rates!$A$2:$A$10=F5384)*(G5384&gt;MDR_Rates!$B$2:$B$10)*((MDR_Rates!$C$2:$C$10="")+(G5384&lt;=MDR_Rates!$C$2:$C$10))*MDR_Rates!$D$2:$D$10))</f>
        <v>0</v>
      </c>
      <c r="W5384">
        <f t="shared" si="1011"/>
        <v>0</v>
      </c>
      <c r="X5384">
        <f t="shared" si="1012"/>
        <v>0</v>
      </c>
      <c r="Y5384">
        <f t="shared" si="1013"/>
        <v>0</v>
      </c>
      <c r="Z5384">
        <f t="shared" si="1014"/>
        <v>0</v>
      </c>
      <c r="AG5384" t="str">
        <f t="shared" si="1015"/>
        <v/>
      </c>
      <c r="AI5384" t="str">
        <f t="shared" si="1016"/>
        <v/>
      </c>
      <c r="AJ5384" t="str">
        <f t="shared" si="1017"/>
        <v/>
      </c>
      <c r="AK5384" t="str">
        <f t="shared" si="1018"/>
        <v>ORD26002335</v>
      </c>
      <c r="AL5384">
        <f>IF(E5384&lt;&gt;"CAPTURE","",COUNTIF(Orders!$H:$H,AK5384))</f>
        <v>1</v>
      </c>
      <c r="AP5384" t="str">
        <f t="shared" si="1019"/>
        <v>Matched to Order</v>
      </c>
      <c r="AQ5384">
        <f>IF(COUNTIF($A$2:A5384,A5384)=1,1,0)</f>
        <v>1</v>
      </c>
    </row>
    <row r="5385" spans="1:43" x14ac:dyDescent="0.3">
      <c r="A5385" t="s">
        <v>18037</v>
      </c>
      <c r="C5385" t="s">
        <v>4738</v>
      </c>
      <c r="D5385" s="1">
        <v>46294</v>
      </c>
      <c r="E5385" t="s">
        <v>11819</v>
      </c>
      <c r="F5385" t="s">
        <v>9</v>
      </c>
      <c r="G5385">
        <v>799</v>
      </c>
      <c r="H5385">
        <v>0</v>
      </c>
      <c r="I5385">
        <v>0</v>
      </c>
      <c r="J5385">
        <v>799</v>
      </c>
      <c r="K5385" s="1">
        <v>46296</v>
      </c>
      <c r="L5385" t="s">
        <v>17962</v>
      </c>
      <c r="M5385">
        <f t="shared" si="1008"/>
        <v>1</v>
      </c>
      <c r="N5385">
        <f>COUNTIF(Orders!$A:$A,C5385)</f>
        <v>1</v>
      </c>
      <c r="P5385">
        <f>COUNTIF(Orders!$H:$H,UPPER(SUBSTITUTE(TRIM(C5385),"-","")))</f>
        <v>1</v>
      </c>
      <c r="R5385" t="str">
        <f t="shared" si="1009"/>
        <v>Matched Order Reference</v>
      </c>
      <c r="S5385">
        <f t="shared" si="1010"/>
        <v>1</v>
      </c>
      <c r="V5385" cm="1">
        <f t="array" ref="V5385">IF(E5385&lt;&gt;"CAPTURE",0,SUMPRODUCT((MDR_Rates!$A$2:$A$10=F5385)*(G5385&gt;MDR_Rates!$B$2:$B$10)*((MDR_Rates!$C$2:$C$10="")+(G5385&lt;=MDR_Rates!$C$2:$C$10))*MDR_Rates!$D$2:$D$10))</f>
        <v>0</v>
      </c>
      <c r="W5385">
        <f t="shared" si="1011"/>
        <v>0</v>
      </c>
      <c r="X5385">
        <f t="shared" si="1012"/>
        <v>0</v>
      </c>
      <c r="Y5385">
        <f t="shared" si="1013"/>
        <v>0</v>
      </c>
      <c r="Z5385">
        <f t="shared" si="1014"/>
        <v>0</v>
      </c>
      <c r="AG5385" t="str">
        <f t="shared" si="1015"/>
        <v/>
      </c>
      <c r="AI5385" t="str">
        <f t="shared" si="1016"/>
        <v/>
      </c>
      <c r="AJ5385" t="str">
        <f t="shared" si="1017"/>
        <v/>
      </c>
      <c r="AK5385" t="str">
        <f t="shared" si="1018"/>
        <v>ORD26002375</v>
      </c>
      <c r="AL5385">
        <f>IF(E5385&lt;&gt;"CAPTURE","",COUNTIF(Orders!$H:$H,AK5385))</f>
        <v>1</v>
      </c>
      <c r="AP5385" t="str">
        <f t="shared" si="1019"/>
        <v>Matched to Order</v>
      </c>
      <c r="AQ5385">
        <f>IF(COUNTIF($A$2:A5385,A5385)=1,1,0)</f>
        <v>1</v>
      </c>
    </row>
    <row r="5386" spans="1:43" x14ac:dyDescent="0.3">
      <c r="A5386" t="s">
        <v>18038</v>
      </c>
      <c r="C5386" t="s">
        <v>4759</v>
      </c>
      <c r="D5386" s="1">
        <v>46294</v>
      </c>
      <c r="E5386" t="s">
        <v>11819</v>
      </c>
      <c r="F5386" t="s">
        <v>9</v>
      </c>
      <c r="G5386">
        <v>7797</v>
      </c>
      <c r="H5386">
        <v>23.39</v>
      </c>
      <c r="I5386">
        <v>4.21</v>
      </c>
      <c r="J5386">
        <v>7769.4</v>
      </c>
      <c r="K5386" s="1">
        <v>46296</v>
      </c>
      <c r="L5386" t="s">
        <v>17962</v>
      </c>
      <c r="M5386">
        <f t="shared" si="1008"/>
        <v>1</v>
      </c>
      <c r="N5386">
        <f>COUNTIF(Orders!$A:$A,C5386)</f>
        <v>1</v>
      </c>
      <c r="P5386">
        <f>COUNTIF(Orders!$H:$H,UPPER(SUBSTITUTE(TRIM(C5386),"-","")))</f>
        <v>1</v>
      </c>
      <c r="R5386" t="str">
        <f t="shared" si="1009"/>
        <v>Matched Order Reference</v>
      </c>
      <c r="S5386">
        <f t="shared" si="1010"/>
        <v>1</v>
      </c>
      <c r="V5386" cm="1">
        <f t="array" ref="V5386">IF(E5386&lt;&gt;"CAPTURE",0,SUMPRODUCT((MDR_Rates!$A$2:$A$10=F5386)*(G5386&gt;MDR_Rates!$B$2:$B$10)*((MDR_Rates!$C$2:$C$10="")+(G5386&lt;=MDR_Rates!$C$2:$C$10))*MDR_Rates!$D$2:$D$10))</f>
        <v>0.3</v>
      </c>
      <c r="W5386">
        <f t="shared" si="1011"/>
        <v>23.39</v>
      </c>
      <c r="X5386">
        <f t="shared" si="1012"/>
        <v>4.21</v>
      </c>
      <c r="Y5386">
        <f t="shared" si="1013"/>
        <v>0</v>
      </c>
      <c r="Z5386">
        <f t="shared" si="1014"/>
        <v>0</v>
      </c>
      <c r="AG5386" t="str">
        <f t="shared" si="1015"/>
        <v/>
      </c>
      <c r="AI5386" t="str">
        <f t="shared" si="1016"/>
        <v/>
      </c>
      <c r="AJ5386" t="str">
        <f t="shared" si="1017"/>
        <v/>
      </c>
      <c r="AK5386" t="str">
        <f t="shared" si="1018"/>
        <v>ORD26002386</v>
      </c>
      <c r="AL5386">
        <f>IF(E5386&lt;&gt;"CAPTURE","",COUNTIF(Orders!$H:$H,AK5386))</f>
        <v>1</v>
      </c>
      <c r="AP5386" t="str">
        <f t="shared" si="1019"/>
        <v>Matched to Order</v>
      </c>
      <c r="AQ5386">
        <f>IF(COUNTIF($A$2:A5386,A5386)=1,1,0)</f>
        <v>1</v>
      </c>
    </row>
    <row r="5387" spans="1:43" x14ac:dyDescent="0.3">
      <c r="A5387" t="s">
        <v>18039</v>
      </c>
      <c r="C5387" t="s">
        <v>4829</v>
      </c>
      <c r="D5387" s="1">
        <v>46294</v>
      </c>
      <c r="E5387" t="s">
        <v>11819</v>
      </c>
      <c r="F5387" t="s">
        <v>9</v>
      </c>
      <c r="G5387">
        <v>6498</v>
      </c>
      <c r="H5387">
        <v>19.489999999999998</v>
      </c>
      <c r="I5387">
        <v>3.51</v>
      </c>
      <c r="J5387">
        <v>6475</v>
      </c>
      <c r="K5387" s="1">
        <v>46296</v>
      </c>
      <c r="L5387" t="s">
        <v>17962</v>
      </c>
      <c r="M5387">
        <f t="shared" si="1008"/>
        <v>1</v>
      </c>
      <c r="N5387">
        <f>COUNTIF(Orders!$A:$A,C5387)</f>
        <v>1</v>
      </c>
      <c r="P5387">
        <f>COUNTIF(Orders!$H:$H,UPPER(SUBSTITUTE(TRIM(C5387),"-","")))</f>
        <v>1</v>
      </c>
      <c r="R5387" t="str">
        <f t="shared" si="1009"/>
        <v>Matched Order Reference</v>
      </c>
      <c r="S5387">
        <f t="shared" si="1010"/>
        <v>1</v>
      </c>
      <c r="V5387" cm="1">
        <f t="array" ref="V5387">IF(E5387&lt;&gt;"CAPTURE",0,SUMPRODUCT((MDR_Rates!$A$2:$A$10=F5387)*(G5387&gt;MDR_Rates!$B$2:$B$10)*((MDR_Rates!$C$2:$C$10="")+(G5387&lt;=MDR_Rates!$C$2:$C$10))*MDR_Rates!$D$2:$D$10))</f>
        <v>0.3</v>
      </c>
      <c r="W5387">
        <f t="shared" si="1011"/>
        <v>19.489999999999998</v>
      </c>
      <c r="X5387">
        <f t="shared" si="1012"/>
        <v>3.51</v>
      </c>
      <c r="Y5387">
        <f t="shared" si="1013"/>
        <v>0</v>
      </c>
      <c r="Z5387">
        <f t="shared" si="1014"/>
        <v>0</v>
      </c>
      <c r="AG5387" t="str">
        <f t="shared" si="1015"/>
        <v/>
      </c>
      <c r="AI5387" t="str">
        <f t="shared" si="1016"/>
        <v/>
      </c>
      <c r="AJ5387" t="str">
        <f t="shared" si="1017"/>
        <v/>
      </c>
      <c r="AK5387" t="str">
        <f t="shared" si="1018"/>
        <v>ORD26002422</v>
      </c>
      <c r="AL5387">
        <f>IF(E5387&lt;&gt;"CAPTURE","",COUNTIF(Orders!$H:$H,AK5387))</f>
        <v>1</v>
      </c>
      <c r="AP5387" t="str">
        <f t="shared" si="1019"/>
        <v>Matched to Order</v>
      </c>
      <c r="AQ5387">
        <f>IF(COUNTIF($A$2:A5387,A5387)=1,1,0)</f>
        <v>1</v>
      </c>
    </row>
    <row r="5388" spans="1:43" x14ac:dyDescent="0.3">
      <c r="A5388" t="s">
        <v>18040</v>
      </c>
      <c r="C5388" t="s">
        <v>18041</v>
      </c>
      <c r="D5388" s="1">
        <v>46294</v>
      </c>
      <c r="E5388" t="s">
        <v>11819</v>
      </c>
      <c r="F5388" t="s">
        <v>9</v>
      </c>
      <c r="G5388">
        <v>3798</v>
      </c>
      <c r="H5388">
        <v>11.39</v>
      </c>
      <c r="I5388">
        <v>2.0499999999999998</v>
      </c>
      <c r="J5388">
        <v>3784.56</v>
      </c>
      <c r="K5388" s="1">
        <v>46296</v>
      </c>
      <c r="L5388" t="s">
        <v>17962</v>
      </c>
      <c r="M5388">
        <f t="shared" si="1008"/>
        <v>1</v>
      </c>
      <c r="N5388">
        <f>COUNTIF(Orders!$A:$A,C5388)</f>
        <v>1</v>
      </c>
      <c r="P5388">
        <f>COUNTIF(Orders!$H:$H,UPPER(SUBSTITUTE(TRIM(C5388),"-","")))</f>
        <v>1</v>
      </c>
      <c r="R5388" t="str">
        <f t="shared" si="1009"/>
        <v>Matched Order Reference</v>
      </c>
      <c r="S5388">
        <f t="shared" si="1010"/>
        <v>1</v>
      </c>
      <c r="V5388" cm="1">
        <f t="array" ref="V5388">IF(E5388&lt;&gt;"CAPTURE",0,SUMPRODUCT((MDR_Rates!$A$2:$A$10=F5388)*(G5388&gt;MDR_Rates!$B$2:$B$10)*((MDR_Rates!$C$2:$C$10="")+(G5388&lt;=MDR_Rates!$C$2:$C$10))*MDR_Rates!$D$2:$D$10))</f>
        <v>0.3</v>
      </c>
      <c r="W5388">
        <f t="shared" si="1011"/>
        <v>11.39</v>
      </c>
      <c r="X5388">
        <f t="shared" si="1012"/>
        <v>2.0499999999999998</v>
      </c>
      <c r="Y5388">
        <f t="shared" si="1013"/>
        <v>0</v>
      </c>
      <c r="Z5388">
        <f t="shared" si="1014"/>
        <v>0</v>
      </c>
      <c r="AG5388" t="str">
        <f t="shared" si="1015"/>
        <v/>
      </c>
      <c r="AI5388" t="str">
        <f t="shared" si="1016"/>
        <v/>
      </c>
      <c r="AJ5388" t="str">
        <f t="shared" si="1017"/>
        <v/>
      </c>
      <c r="AK5388" t="str">
        <f t="shared" si="1018"/>
        <v>ORD26002439</v>
      </c>
      <c r="AL5388">
        <f>IF(E5388&lt;&gt;"CAPTURE","",COUNTIF(Orders!$H:$H,AK5388))</f>
        <v>1</v>
      </c>
      <c r="AP5388" t="str">
        <f t="shared" si="1019"/>
        <v>Matched to Order</v>
      </c>
      <c r="AQ5388">
        <f>IF(COUNTIF($A$2:A5388,A5388)=1,1,0)</f>
        <v>1</v>
      </c>
    </row>
    <row r="5389" spans="1:43" x14ac:dyDescent="0.3">
      <c r="A5389" t="s">
        <v>18042</v>
      </c>
      <c r="C5389" t="s">
        <v>4877</v>
      </c>
      <c r="D5389" s="1">
        <v>46294</v>
      </c>
      <c r="E5389" t="s">
        <v>11819</v>
      </c>
      <c r="F5389" t="s">
        <v>17</v>
      </c>
      <c r="G5389">
        <v>9498</v>
      </c>
      <c r="H5389">
        <v>151.97</v>
      </c>
      <c r="I5389">
        <v>27.35</v>
      </c>
      <c r="J5389">
        <v>9318.68</v>
      </c>
      <c r="K5389" s="1">
        <v>46296</v>
      </c>
      <c r="L5389" t="s">
        <v>17962</v>
      </c>
      <c r="M5389">
        <f t="shared" si="1008"/>
        <v>1</v>
      </c>
      <c r="N5389">
        <f>COUNTIF(Orders!$A:$A,C5389)</f>
        <v>1</v>
      </c>
      <c r="P5389">
        <f>COUNTIF(Orders!$H:$H,UPPER(SUBSTITUTE(TRIM(C5389),"-","")))</f>
        <v>1</v>
      </c>
      <c r="R5389" t="str">
        <f t="shared" si="1009"/>
        <v>Matched Order Reference</v>
      </c>
      <c r="S5389">
        <f t="shared" si="1010"/>
        <v>1</v>
      </c>
      <c r="V5389" cm="1">
        <f t="array" ref="V5389">IF(E5389&lt;&gt;"CAPTURE",0,SUMPRODUCT((MDR_Rates!$A$2:$A$10=F5389)*(G5389&gt;MDR_Rates!$B$2:$B$10)*((MDR_Rates!$C$2:$C$10="")+(G5389&lt;=MDR_Rates!$C$2:$C$10))*MDR_Rates!$D$2:$D$10))</f>
        <v>1.6</v>
      </c>
      <c r="W5389">
        <f t="shared" si="1011"/>
        <v>151.97</v>
      </c>
      <c r="X5389">
        <f t="shared" si="1012"/>
        <v>27.35</v>
      </c>
      <c r="Y5389">
        <f t="shared" si="1013"/>
        <v>0</v>
      </c>
      <c r="Z5389">
        <f t="shared" si="1014"/>
        <v>0</v>
      </c>
      <c r="AG5389" t="str">
        <f t="shared" si="1015"/>
        <v/>
      </c>
      <c r="AI5389" t="str">
        <f t="shared" si="1016"/>
        <v/>
      </c>
      <c r="AJ5389" t="str">
        <f t="shared" si="1017"/>
        <v/>
      </c>
      <c r="AK5389" t="str">
        <f t="shared" si="1018"/>
        <v>ORD26002446</v>
      </c>
      <c r="AL5389">
        <f>IF(E5389&lt;&gt;"CAPTURE","",COUNTIF(Orders!$H:$H,AK5389))</f>
        <v>1</v>
      </c>
      <c r="AP5389" t="str">
        <f t="shared" si="1019"/>
        <v>Matched to Order</v>
      </c>
      <c r="AQ5389">
        <f>IF(COUNTIF($A$2:A5389,A5389)=1,1,0)</f>
        <v>1</v>
      </c>
    </row>
    <row r="5390" spans="1:43" x14ac:dyDescent="0.3">
      <c r="A5390" t="s">
        <v>18043</v>
      </c>
      <c r="C5390" t="s">
        <v>4903</v>
      </c>
      <c r="D5390" s="1">
        <v>46294</v>
      </c>
      <c r="E5390" t="s">
        <v>11819</v>
      </c>
      <c r="F5390" t="s">
        <v>44</v>
      </c>
      <c r="G5390">
        <v>8797</v>
      </c>
      <c r="H5390">
        <v>149.55000000000001</v>
      </c>
      <c r="I5390">
        <v>26.92</v>
      </c>
      <c r="J5390">
        <v>8620.5300000000007</v>
      </c>
      <c r="K5390" s="1">
        <v>46296</v>
      </c>
      <c r="L5390" t="s">
        <v>17962</v>
      </c>
      <c r="M5390">
        <f t="shared" si="1008"/>
        <v>1</v>
      </c>
      <c r="N5390">
        <f>COUNTIF(Orders!$A:$A,C5390)</f>
        <v>1</v>
      </c>
      <c r="P5390">
        <f>COUNTIF(Orders!$H:$H,UPPER(SUBSTITUTE(TRIM(C5390),"-","")))</f>
        <v>1</v>
      </c>
      <c r="R5390" t="str">
        <f t="shared" si="1009"/>
        <v>Matched Order Reference</v>
      </c>
      <c r="S5390">
        <f t="shared" si="1010"/>
        <v>1</v>
      </c>
      <c r="V5390" cm="1">
        <f t="array" ref="V5390">IF(E5390&lt;&gt;"CAPTURE",0,SUMPRODUCT((MDR_Rates!$A$2:$A$10=F5390)*(G5390&gt;MDR_Rates!$B$2:$B$10)*((MDR_Rates!$C$2:$C$10="")+(G5390&lt;=MDR_Rates!$C$2:$C$10))*MDR_Rates!$D$2:$D$10))</f>
        <v>1.7</v>
      </c>
      <c r="W5390">
        <f t="shared" si="1011"/>
        <v>149.55000000000001</v>
      </c>
      <c r="X5390">
        <f t="shared" si="1012"/>
        <v>26.92</v>
      </c>
      <c r="Y5390">
        <f t="shared" si="1013"/>
        <v>0</v>
      </c>
      <c r="Z5390">
        <f t="shared" si="1014"/>
        <v>0</v>
      </c>
      <c r="AG5390" t="str">
        <f t="shared" si="1015"/>
        <v/>
      </c>
      <c r="AI5390" t="str">
        <f t="shared" si="1016"/>
        <v/>
      </c>
      <c r="AJ5390" t="str">
        <f t="shared" si="1017"/>
        <v/>
      </c>
      <c r="AK5390" t="str">
        <f t="shared" si="1018"/>
        <v>ORD26002459</v>
      </c>
      <c r="AL5390">
        <f>IF(E5390&lt;&gt;"CAPTURE","",COUNTIF(Orders!$H:$H,AK5390))</f>
        <v>1</v>
      </c>
      <c r="AP5390" t="str">
        <f t="shared" si="1019"/>
        <v>Matched to Order</v>
      </c>
      <c r="AQ5390">
        <f>IF(COUNTIF($A$2:A5390,A5390)=1,1,0)</f>
        <v>1</v>
      </c>
    </row>
    <row r="5391" spans="1:43" x14ac:dyDescent="0.3">
      <c r="A5391" t="s">
        <v>18044</v>
      </c>
      <c r="C5391" t="s">
        <v>4990</v>
      </c>
      <c r="D5391" s="1">
        <v>46294</v>
      </c>
      <c r="E5391" t="s">
        <v>11819</v>
      </c>
      <c r="F5391" t="s">
        <v>9</v>
      </c>
      <c r="G5391">
        <v>1798</v>
      </c>
      <c r="H5391">
        <v>0</v>
      </c>
      <c r="I5391">
        <v>0</v>
      </c>
      <c r="J5391">
        <v>1798</v>
      </c>
      <c r="K5391" s="1">
        <v>46296</v>
      </c>
      <c r="L5391" t="s">
        <v>17962</v>
      </c>
      <c r="M5391">
        <f t="shared" si="1008"/>
        <v>1</v>
      </c>
      <c r="N5391">
        <f>COUNTIF(Orders!$A:$A,C5391)</f>
        <v>1</v>
      </c>
      <c r="P5391">
        <f>COUNTIF(Orders!$H:$H,UPPER(SUBSTITUTE(TRIM(C5391),"-","")))</f>
        <v>1</v>
      </c>
      <c r="R5391" t="str">
        <f t="shared" si="1009"/>
        <v>Matched Order Reference</v>
      </c>
      <c r="S5391">
        <f t="shared" si="1010"/>
        <v>1</v>
      </c>
      <c r="V5391" cm="1">
        <f t="array" ref="V5391">IF(E5391&lt;&gt;"CAPTURE",0,SUMPRODUCT((MDR_Rates!$A$2:$A$10=F5391)*(G5391&gt;MDR_Rates!$B$2:$B$10)*((MDR_Rates!$C$2:$C$10="")+(G5391&lt;=MDR_Rates!$C$2:$C$10))*MDR_Rates!$D$2:$D$10))</f>
        <v>0</v>
      </c>
      <c r="W5391">
        <f t="shared" si="1011"/>
        <v>0</v>
      </c>
      <c r="X5391">
        <f t="shared" si="1012"/>
        <v>0</v>
      </c>
      <c r="Y5391">
        <f t="shared" si="1013"/>
        <v>0</v>
      </c>
      <c r="Z5391">
        <f t="shared" si="1014"/>
        <v>0</v>
      </c>
      <c r="AG5391" t="str">
        <f t="shared" si="1015"/>
        <v/>
      </c>
      <c r="AI5391" t="str">
        <f t="shared" si="1016"/>
        <v/>
      </c>
      <c r="AJ5391" t="str">
        <f t="shared" si="1017"/>
        <v/>
      </c>
      <c r="AK5391" t="str">
        <f t="shared" si="1018"/>
        <v>ORD26002504</v>
      </c>
      <c r="AL5391">
        <f>IF(E5391&lt;&gt;"CAPTURE","",COUNTIF(Orders!$H:$H,AK5391))</f>
        <v>1</v>
      </c>
      <c r="AP5391" t="str">
        <f t="shared" si="1019"/>
        <v>Matched to Order</v>
      </c>
      <c r="AQ5391">
        <f>IF(COUNTIF($A$2:A5391,A5391)=1,1,0)</f>
        <v>1</v>
      </c>
    </row>
    <row r="5392" spans="1:43" x14ac:dyDescent="0.3">
      <c r="A5392" t="s">
        <v>18045</v>
      </c>
      <c r="C5392" t="s">
        <v>5023</v>
      </c>
      <c r="D5392" s="1">
        <v>46294</v>
      </c>
      <c r="E5392" t="s">
        <v>11819</v>
      </c>
      <c r="F5392" t="s">
        <v>9</v>
      </c>
      <c r="G5392">
        <v>499</v>
      </c>
      <c r="H5392">
        <v>0</v>
      </c>
      <c r="I5392">
        <v>0</v>
      </c>
      <c r="J5392">
        <v>499</v>
      </c>
      <c r="K5392" s="1">
        <v>46296</v>
      </c>
      <c r="L5392" t="s">
        <v>17962</v>
      </c>
      <c r="M5392">
        <f t="shared" si="1008"/>
        <v>1</v>
      </c>
      <c r="N5392">
        <f>COUNTIF(Orders!$A:$A,C5392)</f>
        <v>1</v>
      </c>
      <c r="P5392">
        <f>COUNTIF(Orders!$H:$H,UPPER(SUBSTITUTE(TRIM(C5392),"-","")))</f>
        <v>1</v>
      </c>
      <c r="R5392" t="str">
        <f t="shared" si="1009"/>
        <v>Matched Order Reference</v>
      </c>
      <c r="S5392">
        <f t="shared" si="1010"/>
        <v>1</v>
      </c>
      <c r="V5392" cm="1">
        <f t="array" ref="V5392">IF(E5392&lt;&gt;"CAPTURE",0,SUMPRODUCT((MDR_Rates!$A$2:$A$10=F5392)*(G5392&gt;MDR_Rates!$B$2:$B$10)*((MDR_Rates!$C$2:$C$10="")+(G5392&lt;=MDR_Rates!$C$2:$C$10))*MDR_Rates!$D$2:$D$10))</f>
        <v>0</v>
      </c>
      <c r="W5392">
        <f t="shared" si="1011"/>
        <v>0</v>
      </c>
      <c r="X5392">
        <f t="shared" si="1012"/>
        <v>0</v>
      </c>
      <c r="Y5392">
        <f t="shared" si="1013"/>
        <v>0</v>
      </c>
      <c r="Z5392">
        <f t="shared" si="1014"/>
        <v>0</v>
      </c>
      <c r="AG5392" t="str">
        <f t="shared" si="1015"/>
        <v/>
      </c>
      <c r="AI5392" t="str">
        <f t="shared" si="1016"/>
        <v/>
      </c>
      <c r="AJ5392" t="str">
        <f t="shared" si="1017"/>
        <v/>
      </c>
      <c r="AK5392" t="str">
        <f t="shared" si="1018"/>
        <v>ORD26002521</v>
      </c>
      <c r="AL5392">
        <f>IF(E5392&lt;&gt;"CAPTURE","",COUNTIF(Orders!$H:$H,AK5392))</f>
        <v>1</v>
      </c>
      <c r="AP5392" t="str">
        <f t="shared" si="1019"/>
        <v>Matched to Order</v>
      </c>
      <c r="AQ5392">
        <f>IF(COUNTIF($A$2:A5392,A5392)=1,1,0)</f>
        <v>1</v>
      </c>
    </row>
    <row r="5393" spans="1:43" x14ac:dyDescent="0.3">
      <c r="A5393" t="s">
        <v>18046</v>
      </c>
      <c r="C5393" t="s">
        <v>5195</v>
      </c>
      <c r="D5393" s="1">
        <v>46294</v>
      </c>
      <c r="E5393" t="s">
        <v>11819</v>
      </c>
      <c r="F5393" t="s">
        <v>9</v>
      </c>
      <c r="G5393">
        <v>349</v>
      </c>
      <c r="H5393">
        <v>0</v>
      </c>
      <c r="I5393">
        <v>0</v>
      </c>
      <c r="J5393">
        <v>349</v>
      </c>
      <c r="K5393" s="1">
        <v>46296</v>
      </c>
      <c r="L5393" t="s">
        <v>17962</v>
      </c>
      <c r="M5393">
        <f t="shared" si="1008"/>
        <v>1</v>
      </c>
      <c r="N5393">
        <f>COUNTIF(Orders!$A:$A,C5393)</f>
        <v>1</v>
      </c>
      <c r="P5393">
        <f>COUNTIF(Orders!$H:$H,UPPER(SUBSTITUTE(TRIM(C5393),"-","")))</f>
        <v>1</v>
      </c>
      <c r="R5393" t="str">
        <f t="shared" si="1009"/>
        <v>Matched Order Reference</v>
      </c>
      <c r="S5393">
        <f t="shared" si="1010"/>
        <v>1</v>
      </c>
      <c r="V5393" cm="1">
        <f t="array" ref="V5393">IF(E5393&lt;&gt;"CAPTURE",0,SUMPRODUCT((MDR_Rates!$A$2:$A$10=F5393)*(G5393&gt;MDR_Rates!$B$2:$B$10)*((MDR_Rates!$C$2:$C$10="")+(G5393&lt;=MDR_Rates!$C$2:$C$10))*MDR_Rates!$D$2:$D$10))</f>
        <v>0</v>
      </c>
      <c r="W5393">
        <f t="shared" si="1011"/>
        <v>0</v>
      </c>
      <c r="X5393">
        <f t="shared" si="1012"/>
        <v>0</v>
      </c>
      <c r="Y5393">
        <f t="shared" si="1013"/>
        <v>0</v>
      </c>
      <c r="Z5393">
        <f t="shared" si="1014"/>
        <v>0</v>
      </c>
      <c r="AG5393" t="str">
        <f t="shared" si="1015"/>
        <v/>
      </c>
      <c r="AI5393" t="str">
        <f t="shared" si="1016"/>
        <v/>
      </c>
      <c r="AJ5393" t="str">
        <f t="shared" si="1017"/>
        <v/>
      </c>
      <c r="AK5393" t="str">
        <f t="shared" si="1018"/>
        <v>ORD26002608</v>
      </c>
      <c r="AL5393">
        <f>IF(E5393&lt;&gt;"CAPTURE","",COUNTIF(Orders!$H:$H,AK5393))</f>
        <v>1</v>
      </c>
      <c r="AP5393" t="str">
        <f t="shared" si="1019"/>
        <v>Matched to Order</v>
      </c>
      <c r="AQ5393">
        <f>IF(COUNTIF($A$2:A5393,A5393)=1,1,0)</f>
        <v>1</v>
      </c>
    </row>
    <row r="5394" spans="1:43" x14ac:dyDescent="0.3">
      <c r="A5394" t="s">
        <v>18047</v>
      </c>
      <c r="C5394" t="s">
        <v>5239</v>
      </c>
      <c r="D5394" s="1">
        <v>46294</v>
      </c>
      <c r="E5394" t="s">
        <v>11819</v>
      </c>
      <c r="F5394" t="s">
        <v>9</v>
      </c>
      <c r="G5394">
        <v>1298</v>
      </c>
      <c r="H5394">
        <v>0</v>
      </c>
      <c r="I5394">
        <v>0</v>
      </c>
      <c r="J5394">
        <v>1298</v>
      </c>
      <c r="K5394" s="1">
        <v>46296</v>
      </c>
      <c r="L5394" t="s">
        <v>17962</v>
      </c>
      <c r="M5394">
        <f t="shared" si="1008"/>
        <v>1</v>
      </c>
      <c r="N5394">
        <f>COUNTIF(Orders!$A:$A,C5394)</f>
        <v>1</v>
      </c>
      <c r="P5394">
        <f>COUNTIF(Orders!$H:$H,UPPER(SUBSTITUTE(TRIM(C5394),"-","")))</f>
        <v>1</v>
      </c>
      <c r="R5394" t="str">
        <f t="shared" si="1009"/>
        <v>Matched Order Reference</v>
      </c>
      <c r="S5394">
        <f t="shared" si="1010"/>
        <v>1</v>
      </c>
      <c r="V5394" cm="1">
        <f t="array" ref="V5394">IF(E5394&lt;&gt;"CAPTURE",0,SUMPRODUCT((MDR_Rates!$A$2:$A$10=F5394)*(G5394&gt;MDR_Rates!$B$2:$B$10)*((MDR_Rates!$C$2:$C$10="")+(G5394&lt;=MDR_Rates!$C$2:$C$10))*MDR_Rates!$D$2:$D$10))</f>
        <v>0</v>
      </c>
      <c r="W5394">
        <f t="shared" si="1011"/>
        <v>0</v>
      </c>
      <c r="X5394">
        <f t="shared" si="1012"/>
        <v>0</v>
      </c>
      <c r="Y5394">
        <f t="shared" si="1013"/>
        <v>0</v>
      </c>
      <c r="Z5394">
        <f t="shared" si="1014"/>
        <v>0</v>
      </c>
      <c r="AG5394" t="str">
        <f t="shared" si="1015"/>
        <v/>
      </c>
      <c r="AI5394" t="str">
        <f t="shared" si="1016"/>
        <v/>
      </c>
      <c r="AJ5394" t="str">
        <f t="shared" si="1017"/>
        <v/>
      </c>
      <c r="AK5394" t="str">
        <f t="shared" si="1018"/>
        <v>ORD26002630</v>
      </c>
      <c r="AL5394">
        <f>IF(E5394&lt;&gt;"CAPTURE","",COUNTIF(Orders!$H:$H,AK5394))</f>
        <v>1</v>
      </c>
      <c r="AP5394" t="str">
        <f t="shared" si="1019"/>
        <v>Matched to Order</v>
      </c>
      <c r="AQ5394">
        <f>IF(COUNTIF($A$2:A5394,A5394)=1,1,0)</f>
        <v>1</v>
      </c>
    </row>
    <row r="5395" spans="1:43" x14ac:dyDescent="0.3">
      <c r="A5395" t="s">
        <v>18048</v>
      </c>
      <c r="C5395" t="s">
        <v>18049</v>
      </c>
      <c r="D5395" s="1">
        <v>46294</v>
      </c>
      <c r="E5395" t="s">
        <v>11819</v>
      </c>
      <c r="F5395" t="s">
        <v>9</v>
      </c>
      <c r="G5395">
        <v>2298</v>
      </c>
      <c r="H5395">
        <v>6.89</v>
      </c>
      <c r="I5395">
        <v>1.24</v>
      </c>
      <c r="J5395">
        <v>2289.87</v>
      </c>
      <c r="K5395" s="1">
        <v>46296</v>
      </c>
      <c r="L5395" t="s">
        <v>17962</v>
      </c>
      <c r="M5395">
        <f t="shared" si="1008"/>
        <v>1</v>
      </c>
      <c r="N5395">
        <f>COUNTIF(Orders!$A:$A,C5395)</f>
        <v>1</v>
      </c>
      <c r="P5395">
        <f>COUNTIF(Orders!$H:$H,UPPER(SUBSTITUTE(TRIM(C5395),"-","")))</f>
        <v>1</v>
      </c>
      <c r="R5395" t="str">
        <f t="shared" si="1009"/>
        <v>Matched Order Reference</v>
      </c>
      <c r="S5395">
        <f t="shared" si="1010"/>
        <v>1</v>
      </c>
      <c r="V5395" cm="1">
        <f t="array" ref="V5395">IF(E5395&lt;&gt;"CAPTURE",0,SUMPRODUCT((MDR_Rates!$A$2:$A$10=F5395)*(G5395&gt;MDR_Rates!$B$2:$B$10)*((MDR_Rates!$C$2:$C$10="")+(G5395&lt;=MDR_Rates!$C$2:$C$10))*MDR_Rates!$D$2:$D$10))</f>
        <v>0.3</v>
      </c>
      <c r="W5395">
        <f t="shared" si="1011"/>
        <v>6.89</v>
      </c>
      <c r="X5395">
        <f t="shared" si="1012"/>
        <v>1.24</v>
      </c>
      <c r="Y5395">
        <f t="shared" si="1013"/>
        <v>0</v>
      </c>
      <c r="Z5395">
        <f t="shared" si="1014"/>
        <v>0</v>
      </c>
      <c r="AG5395" t="str">
        <f t="shared" si="1015"/>
        <v/>
      </c>
      <c r="AI5395" t="str">
        <f t="shared" si="1016"/>
        <v/>
      </c>
      <c r="AJ5395" t="str">
        <f t="shared" si="1017"/>
        <v/>
      </c>
      <c r="AK5395" t="str">
        <f t="shared" si="1018"/>
        <v>ORD26002674</v>
      </c>
      <c r="AL5395">
        <f>IF(E5395&lt;&gt;"CAPTURE","",COUNTIF(Orders!$H:$H,AK5395))</f>
        <v>1</v>
      </c>
      <c r="AP5395" t="str">
        <f t="shared" si="1019"/>
        <v>Matched to Order</v>
      </c>
      <c r="AQ5395">
        <f>IF(COUNTIF($A$2:A5395,A5395)=1,1,0)</f>
        <v>1</v>
      </c>
    </row>
    <row r="5396" spans="1:43" x14ac:dyDescent="0.3">
      <c r="A5396" t="s">
        <v>18050</v>
      </c>
      <c r="C5396" t="s">
        <v>5349</v>
      </c>
      <c r="D5396" s="1">
        <v>46294</v>
      </c>
      <c r="E5396" t="s">
        <v>11819</v>
      </c>
      <c r="F5396" t="s">
        <v>9</v>
      </c>
      <c r="G5396">
        <v>7999</v>
      </c>
      <c r="H5396">
        <v>24</v>
      </c>
      <c r="I5396">
        <v>4.32</v>
      </c>
      <c r="J5396">
        <v>7970.68</v>
      </c>
      <c r="K5396" s="1">
        <v>46296</v>
      </c>
      <c r="L5396" t="s">
        <v>17962</v>
      </c>
      <c r="M5396">
        <f t="shared" si="1008"/>
        <v>1</v>
      </c>
      <c r="N5396">
        <f>COUNTIF(Orders!$A:$A,C5396)</f>
        <v>1</v>
      </c>
      <c r="P5396">
        <f>COUNTIF(Orders!$H:$H,UPPER(SUBSTITUTE(TRIM(C5396),"-","")))</f>
        <v>1</v>
      </c>
      <c r="R5396" t="str">
        <f t="shared" si="1009"/>
        <v>Matched Order Reference</v>
      </c>
      <c r="S5396">
        <f t="shared" si="1010"/>
        <v>1</v>
      </c>
      <c r="V5396" cm="1">
        <f t="array" ref="V5396">IF(E5396&lt;&gt;"CAPTURE",0,SUMPRODUCT((MDR_Rates!$A$2:$A$10=F5396)*(G5396&gt;MDR_Rates!$B$2:$B$10)*((MDR_Rates!$C$2:$C$10="")+(G5396&lt;=MDR_Rates!$C$2:$C$10))*MDR_Rates!$D$2:$D$10))</f>
        <v>0.3</v>
      </c>
      <c r="W5396">
        <f t="shared" si="1011"/>
        <v>24</v>
      </c>
      <c r="X5396">
        <f t="shared" si="1012"/>
        <v>4.32</v>
      </c>
      <c r="Y5396">
        <f t="shared" si="1013"/>
        <v>0</v>
      </c>
      <c r="Z5396">
        <f t="shared" si="1014"/>
        <v>0</v>
      </c>
      <c r="AG5396" t="str">
        <f t="shared" si="1015"/>
        <v/>
      </c>
      <c r="AI5396" t="str">
        <f t="shared" si="1016"/>
        <v/>
      </c>
      <c r="AJ5396" t="str">
        <f t="shared" si="1017"/>
        <v/>
      </c>
      <c r="AK5396" t="str">
        <f t="shared" si="1018"/>
        <v>ORD26002685</v>
      </c>
      <c r="AL5396">
        <f>IF(E5396&lt;&gt;"CAPTURE","",COUNTIF(Orders!$H:$H,AK5396))</f>
        <v>1</v>
      </c>
      <c r="AP5396" t="str">
        <f t="shared" si="1019"/>
        <v>Matched to Order</v>
      </c>
      <c r="AQ5396">
        <f>IF(COUNTIF($A$2:A5396,A5396)=1,1,0)</f>
        <v>1</v>
      </c>
    </row>
    <row r="5397" spans="1:43" x14ac:dyDescent="0.3">
      <c r="A5397" t="s">
        <v>18051</v>
      </c>
      <c r="C5397" t="s">
        <v>5359</v>
      </c>
      <c r="D5397" s="1">
        <v>46294</v>
      </c>
      <c r="E5397" t="s">
        <v>11819</v>
      </c>
      <c r="F5397" t="s">
        <v>9</v>
      </c>
      <c r="G5397">
        <v>2798</v>
      </c>
      <c r="H5397">
        <v>8.39</v>
      </c>
      <c r="I5397">
        <v>1.51</v>
      </c>
      <c r="J5397">
        <v>2788.1</v>
      </c>
      <c r="K5397" s="1">
        <v>46296</v>
      </c>
      <c r="L5397" t="s">
        <v>17962</v>
      </c>
      <c r="M5397">
        <f t="shared" si="1008"/>
        <v>1</v>
      </c>
      <c r="N5397">
        <f>COUNTIF(Orders!$A:$A,C5397)</f>
        <v>1</v>
      </c>
      <c r="P5397">
        <f>COUNTIF(Orders!$H:$H,UPPER(SUBSTITUTE(TRIM(C5397),"-","")))</f>
        <v>1</v>
      </c>
      <c r="R5397" t="str">
        <f t="shared" si="1009"/>
        <v>Matched Order Reference</v>
      </c>
      <c r="S5397">
        <f t="shared" si="1010"/>
        <v>1</v>
      </c>
      <c r="V5397" cm="1">
        <f t="array" ref="V5397">IF(E5397&lt;&gt;"CAPTURE",0,SUMPRODUCT((MDR_Rates!$A$2:$A$10=F5397)*(G5397&gt;MDR_Rates!$B$2:$B$10)*((MDR_Rates!$C$2:$C$10="")+(G5397&lt;=MDR_Rates!$C$2:$C$10))*MDR_Rates!$D$2:$D$10))</f>
        <v>0.3</v>
      </c>
      <c r="W5397">
        <f t="shared" si="1011"/>
        <v>8.39</v>
      </c>
      <c r="X5397">
        <f t="shared" si="1012"/>
        <v>1.51</v>
      </c>
      <c r="Y5397">
        <f t="shared" si="1013"/>
        <v>0</v>
      </c>
      <c r="Z5397">
        <f t="shared" si="1014"/>
        <v>0</v>
      </c>
      <c r="AG5397" t="str">
        <f t="shared" si="1015"/>
        <v/>
      </c>
      <c r="AI5397" t="str">
        <f t="shared" si="1016"/>
        <v/>
      </c>
      <c r="AJ5397" t="str">
        <f t="shared" si="1017"/>
        <v/>
      </c>
      <c r="AK5397" t="str">
        <f t="shared" si="1018"/>
        <v>ORD26002690</v>
      </c>
      <c r="AL5397">
        <f>IF(E5397&lt;&gt;"CAPTURE","",COUNTIF(Orders!$H:$H,AK5397))</f>
        <v>1</v>
      </c>
      <c r="AP5397" t="str">
        <f t="shared" si="1019"/>
        <v>Matched to Order</v>
      </c>
      <c r="AQ5397">
        <f>IF(COUNTIF($A$2:A5397,A5397)=1,1,0)</f>
        <v>1</v>
      </c>
    </row>
    <row r="5398" spans="1:43" x14ac:dyDescent="0.3">
      <c r="A5398" t="s">
        <v>18052</v>
      </c>
      <c r="C5398" t="s">
        <v>5397</v>
      </c>
      <c r="D5398" s="1">
        <v>46294</v>
      </c>
      <c r="E5398" t="s">
        <v>11819</v>
      </c>
      <c r="F5398" t="s">
        <v>33</v>
      </c>
      <c r="G5398">
        <v>12297</v>
      </c>
      <c r="H5398">
        <v>110.67</v>
      </c>
      <c r="I5398">
        <v>19.920000000000002</v>
      </c>
      <c r="J5398">
        <v>12166.41</v>
      </c>
      <c r="K5398" s="1">
        <v>46296</v>
      </c>
      <c r="L5398" t="s">
        <v>17962</v>
      </c>
      <c r="M5398">
        <f t="shared" si="1008"/>
        <v>1</v>
      </c>
      <c r="N5398">
        <f>COUNTIF(Orders!$A:$A,C5398)</f>
        <v>1</v>
      </c>
      <c r="P5398">
        <f>COUNTIF(Orders!$H:$H,UPPER(SUBSTITUTE(TRIM(C5398),"-","")))</f>
        <v>1</v>
      </c>
      <c r="R5398" t="str">
        <f t="shared" si="1009"/>
        <v>Matched Order Reference</v>
      </c>
      <c r="S5398">
        <f t="shared" si="1010"/>
        <v>1</v>
      </c>
      <c r="V5398" cm="1">
        <f t="array" ref="V5398">IF(E5398&lt;&gt;"CAPTURE",0,SUMPRODUCT((MDR_Rates!$A$2:$A$10=F5398)*(G5398&gt;MDR_Rates!$B$2:$B$10)*((MDR_Rates!$C$2:$C$10="")+(G5398&lt;=MDR_Rates!$C$2:$C$10))*MDR_Rates!$D$2:$D$10))</f>
        <v>0.9</v>
      </c>
      <c r="W5398">
        <f t="shared" si="1011"/>
        <v>110.67</v>
      </c>
      <c r="X5398">
        <f t="shared" si="1012"/>
        <v>19.920000000000002</v>
      </c>
      <c r="Y5398">
        <f t="shared" si="1013"/>
        <v>0</v>
      </c>
      <c r="Z5398">
        <f t="shared" si="1014"/>
        <v>0</v>
      </c>
      <c r="AG5398" t="str">
        <f t="shared" si="1015"/>
        <v/>
      </c>
      <c r="AI5398" t="str">
        <f t="shared" si="1016"/>
        <v/>
      </c>
      <c r="AJ5398" t="str">
        <f t="shared" si="1017"/>
        <v/>
      </c>
      <c r="AK5398" t="str">
        <f t="shared" si="1018"/>
        <v>ORD26002709</v>
      </c>
      <c r="AL5398">
        <f>IF(E5398&lt;&gt;"CAPTURE","",COUNTIF(Orders!$H:$H,AK5398))</f>
        <v>1</v>
      </c>
      <c r="AP5398" t="str">
        <f t="shared" si="1019"/>
        <v>Matched to Order</v>
      </c>
      <c r="AQ5398">
        <f>IF(COUNTIF($A$2:A5398,A5398)=1,1,0)</f>
        <v>1</v>
      </c>
    </row>
    <row r="5399" spans="1:43" x14ac:dyDescent="0.3">
      <c r="A5399" t="s">
        <v>18053</v>
      </c>
      <c r="C5399" t="s">
        <v>5459</v>
      </c>
      <c r="D5399" s="1">
        <v>46294</v>
      </c>
      <c r="E5399" t="s">
        <v>11819</v>
      </c>
      <c r="F5399" t="s">
        <v>9</v>
      </c>
      <c r="G5399">
        <v>1499</v>
      </c>
      <c r="H5399">
        <v>0</v>
      </c>
      <c r="I5399">
        <v>0</v>
      </c>
      <c r="J5399">
        <v>1499</v>
      </c>
      <c r="K5399" s="1">
        <v>46296</v>
      </c>
      <c r="L5399" t="s">
        <v>17962</v>
      </c>
      <c r="M5399">
        <f t="shared" si="1008"/>
        <v>1</v>
      </c>
      <c r="N5399">
        <f>COUNTIF(Orders!$A:$A,C5399)</f>
        <v>1</v>
      </c>
      <c r="P5399">
        <f>COUNTIF(Orders!$H:$H,UPPER(SUBSTITUTE(TRIM(C5399),"-","")))</f>
        <v>1</v>
      </c>
      <c r="R5399" t="str">
        <f t="shared" si="1009"/>
        <v>Matched Order Reference</v>
      </c>
      <c r="S5399">
        <f t="shared" si="1010"/>
        <v>1</v>
      </c>
      <c r="V5399" cm="1">
        <f t="array" ref="V5399">IF(E5399&lt;&gt;"CAPTURE",0,SUMPRODUCT((MDR_Rates!$A$2:$A$10=F5399)*(G5399&gt;MDR_Rates!$B$2:$B$10)*((MDR_Rates!$C$2:$C$10="")+(G5399&lt;=MDR_Rates!$C$2:$C$10))*MDR_Rates!$D$2:$D$10))</f>
        <v>0</v>
      </c>
      <c r="W5399">
        <f t="shared" si="1011"/>
        <v>0</v>
      </c>
      <c r="X5399">
        <f t="shared" si="1012"/>
        <v>0</v>
      </c>
      <c r="Y5399">
        <f t="shared" si="1013"/>
        <v>0</v>
      </c>
      <c r="Z5399">
        <f t="shared" si="1014"/>
        <v>0</v>
      </c>
      <c r="AG5399" t="str">
        <f t="shared" si="1015"/>
        <v/>
      </c>
      <c r="AI5399" t="str">
        <f t="shared" si="1016"/>
        <v/>
      </c>
      <c r="AJ5399" t="str">
        <f t="shared" si="1017"/>
        <v/>
      </c>
      <c r="AK5399" t="str">
        <f t="shared" si="1018"/>
        <v>ORD26002740</v>
      </c>
      <c r="AL5399">
        <f>IF(E5399&lt;&gt;"CAPTURE","",COUNTIF(Orders!$H:$H,AK5399))</f>
        <v>1</v>
      </c>
      <c r="AP5399" t="str">
        <f t="shared" si="1019"/>
        <v>Matched to Order</v>
      </c>
      <c r="AQ5399">
        <f>IF(COUNTIF($A$2:A5399,A5399)=1,1,0)</f>
        <v>1</v>
      </c>
    </row>
    <row r="5400" spans="1:43" x14ac:dyDescent="0.3">
      <c r="A5400" t="s">
        <v>18054</v>
      </c>
      <c r="C5400" t="s">
        <v>5508</v>
      </c>
      <c r="D5400" s="1">
        <v>46294</v>
      </c>
      <c r="E5400" t="s">
        <v>11819</v>
      </c>
      <c r="F5400" t="s">
        <v>9</v>
      </c>
      <c r="G5400">
        <v>10847</v>
      </c>
      <c r="H5400">
        <v>32.54</v>
      </c>
      <c r="I5400">
        <v>5.86</v>
      </c>
      <c r="J5400">
        <v>10808.6</v>
      </c>
      <c r="K5400" s="1">
        <v>46296</v>
      </c>
      <c r="L5400" t="s">
        <v>17962</v>
      </c>
      <c r="M5400">
        <f t="shared" si="1008"/>
        <v>1</v>
      </c>
      <c r="N5400">
        <f>COUNTIF(Orders!$A:$A,C5400)</f>
        <v>1</v>
      </c>
      <c r="P5400">
        <f>COUNTIF(Orders!$H:$H,UPPER(SUBSTITUTE(TRIM(C5400),"-","")))</f>
        <v>1</v>
      </c>
      <c r="R5400" t="str">
        <f t="shared" si="1009"/>
        <v>Matched Order Reference</v>
      </c>
      <c r="S5400">
        <f t="shared" si="1010"/>
        <v>1</v>
      </c>
      <c r="V5400" cm="1">
        <f t="array" ref="V5400">IF(E5400&lt;&gt;"CAPTURE",0,SUMPRODUCT((MDR_Rates!$A$2:$A$10=F5400)*(G5400&gt;MDR_Rates!$B$2:$B$10)*((MDR_Rates!$C$2:$C$10="")+(G5400&lt;=MDR_Rates!$C$2:$C$10))*MDR_Rates!$D$2:$D$10))</f>
        <v>0.3</v>
      </c>
      <c r="W5400">
        <f t="shared" si="1011"/>
        <v>32.54</v>
      </c>
      <c r="X5400">
        <f t="shared" si="1012"/>
        <v>5.86</v>
      </c>
      <c r="Y5400">
        <f t="shared" si="1013"/>
        <v>0</v>
      </c>
      <c r="Z5400">
        <f t="shared" si="1014"/>
        <v>0</v>
      </c>
      <c r="AG5400" t="str">
        <f t="shared" si="1015"/>
        <v/>
      </c>
      <c r="AI5400" t="str">
        <f t="shared" si="1016"/>
        <v/>
      </c>
      <c r="AJ5400" t="str">
        <f t="shared" si="1017"/>
        <v/>
      </c>
      <c r="AK5400" t="str">
        <f t="shared" si="1018"/>
        <v>ORD26002765</v>
      </c>
      <c r="AL5400">
        <f>IF(E5400&lt;&gt;"CAPTURE","",COUNTIF(Orders!$H:$H,AK5400))</f>
        <v>1</v>
      </c>
      <c r="AP5400" t="str">
        <f t="shared" si="1019"/>
        <v>Matched to Order</v>
      </c>
      <c r="AQ5400">
        <f>IF(COUNTIF($A$2:A5400,A5400)=1,1,0)</f>
        <v>1</v>
      </c>
    </row>
    <row r="5401" spans="1:43" x14ac:dyDescent="0.3">
      <c r="A5401" t="s">
        <v>18055</v>
      </c>
      <c r="C5401" t="s">
        <v>18056</v>
      </c>
      <c r="D5401" s="1">
        <v>46294</v>
      </c>
      <c r="E5401" t="s">
        <v>11819</v>
      </c>
      <c r="F5401" t="s">
        <v>44</v>
      </c>
      <c r="G5401">
        <v>7497</v>
      </c>
      <c r="H5401">
        <v>127.45</v>
      </c>
      <c r="I5401">
        <v>22.94</v>
      </c>
      <c r="J5401">
        <v>7346.61</v>
      </c>
      <c r="K5401" s="1">
        <v>46296</v>
      </c>
      <c r="L5401" t="s">
        <v>17962</v>
      </c>
      <c r="M5401">
        <f t="shared" si="1008"/>
        <v>1</v>
      </c>
      <c r="N5401">
        <f>COUNTIF(Orders!$A:$A,C5401)</f>
        <v>1</v>
      </c>
      <c r="P5401">
        <f>COUNTIF(Orders!$H:$H,UPPER(SUBSTITUTE(TRIM(C5401),"-","")))</f>
        <v>1</v>
      </c>
      <c r="R5401" t="str">
        <f t="shared" si="1009"/>
        <v>Matched Order Reference</v>
      </c>
      <c r="S5401">
        <f t="shared" si="1010"/>
        <v>1</v>
      </c>
      <c r="V5401" cm="1">
        <f t="array" ref="V5401">IF(E5401&lt;&gt;"CAPTURE",0,SUMPRODUCT((MDR_Rates!$A$2:$A$10=F5401)*(G5401&gt;MDR_Rates!$B$2:$B$10)*((MDR_Rates!$C$2:$C$10="")+(G5401&lt;=MDR_Rates!$C$2:$C$10))*MDR_Rates!$D$2:$D$10))</f>
        <v>1.7</v>
      </c>
      <c r="W5401">
        <f t="shared" si="1011"/>
        <v>127.45</v>
      </c>
      <c r="X5401">
        <f t="shared" si="1012"/>
        <v>22.94</v>
      </c>
      <c r="Y5401">
        <f t="shared" si="1013"/>
        <v>0</v>
      </c>
      <c r="Z5401">
        <f t="shared" si="1014"/>
        <v>0</v>
      </c>
      <c r="AG5401" t="str">
        <f t="shared" si="1015"/>
        <v/>
      </c>
      <c r="AI5401" t="str">
        <f t="shared" si="1016"/>
        <v/>
      </c>
      <c r="AJ5401" t="str">
        <f t="shared" si="1017"/>
        <v/>
      </c>
      <c r="AK5401" t="str">
        <f t="shared" si="1018"/>
        <v>ORD26002866</v>
      </c>
      <c r="AL5401">
        <f>IF(E5401&lt;&gt;"CAPTURE","",COUNTIF(Orders!$H:$H,AK5401))</f>
        <v>1</v>
      </c>
      <c r="AP5401" t="str">
        <f t="shared" si="1019"/>
        <v>Matched to Order</v>
      </c>
      <c r="AQ5401">
        <f>IF(COUNTIF($A$2:A5401,A5401)=1,1,0)</f>
        <v>1</v>
      </c>
    </row>
    <row r="5402" spans="1:43" x14ac:dyDescent="0.3">
      <c r="A5402" t="s">
        <v>18057</v>
      </c>
      <c r="C5402" t="s">
        <v>18058</v>
      </c>
      <c r="D5402" s="1">
        <v>46294</v>
      </c>
      <c r="E5402" t="s">
        <v>11819</v>
      </c>
      <c r="F5402" t="s">
        <v>9</v>
      </c>
      <c r="G5402">
        <v>6498</v>
      </c>
      <c r="H5402">
        <v>19.489999999999998</v>
      </c>
      <c r="I5402">
        <v>3.51</v>
      </c>
      <c r="J5402">
        <v>6475</v>
      </c>
      <c r="K5402" s="1">
        <v>46296</v>
      </c>
      <c r="L5402" t="s">
        <v>17962</v>
      </c>
      <c r="M5402">
        <f t="shared" si="1008"/>
        <v>1</v>
      </c>
      <c r="N5402">
        <f>COUNTIF(Orders!$A:$A,C5402)</f>
        <v>0</v>
      </c>
      <c r="P5402">
        <f>COUNTIF(Orders!$H:$H,UPPER(SUBSTITUTE(TRIM(C5402),"-","")))</f>
        <v>1</v>
      </c>
      <c r="R5402" t="str">
        <f t="shared" si="1009"/>
        <v>Matched Order Reference</v>
      </c>
      <c r="S5402">
        <f t="shared" si="1010"/>
        <v>1</v>
      </c>
      <c r="V5402" cm="1">
        <f t="array" ref="V5402">IF(E5402&lt;&gt;"CAPTURE",0,SUMPRODUCT((MDR_Rates!$A$2:$A$10=F5402)*(G5402&gt;MDR_Rates!$B$2:$B$10)*((MDR_Rates!$C$2:$C$10="")+(G5402&lt;=MDR_Rates!$C$2:$C$10))*MDR_Rates!$D$2:$D$10))</f>
        <v>0.3</v>
      </c>
      <c r="W5402">
        <f t="shared" si="1011"/>
        <v>19.489999999999998</v>
      </c>
      <c r="X5402">
        <f t="shared" si="1012"/>
        <v>3.51</v>
      </c>
      <c r="Y5402">
        <f t="shared" si="1013"/>
        <v>0</v>
      </c>
      <c r="Z5402">
        <f t="shared" si="1014"/>
        <v>0</v>
      </c>
      <c r="AG5402" t="str">
        <f t="shared" si="1015"/>
        <v/>
      </c>
      <c r="AI5402" t="str">
        <f t="shared" si="1016"/>
        <v/>
      </c>
      <c r="AJ5402" t="str">
        <f t="shared" si="1017"/>
        <v/>
      </c>
      <c r="AK5402" t="str">
        <f t="shared" si="1018"/>
        <v>ORD26002882</v>
      </c>
      <c r="AL5402">
        <f>IF(E5402&lt;&gt;"CAPTURE","",COUNTIF(Orders!$H:$H,AK5402))</f>
        <v>1</v>
      </c>
      <c r="AP5402" t="str">
        <f t="shared" si="1019"/>
        <v>Matched to Order</v>
      </c>
      <c r="AQ5402">
        <f>IF(COUNTIF($A$2:A5402,A5402)=1,1,0)</f>
        <v>1</v>
      </c>
    </row>
    <row r="5403" spans="1:43" x14ac:dyDescent="0.3">
      <c r="A5403" t="s">
        <v>18059</v>
      </c>
      <c r="C5403" t="s">
        <v>5788</v>
      </c>
      <c r="D5403" s="1">
        <v>46294</v>
      </c>
      <c r="E5403" t="s">
        <v>11819</v>
      </c>
      <c r="F5403" t="s">
        <v>17</v>
      </c>
      <c r="G5403">
        <v>3499</v>
      </c>
      <c r="H5403">
        <v>55.98</v>
      </c>
      <c r="I5403">
        <v>10.08</v>
      </c>
      <c r="J5403">
        <v>3432.94</v>
      </c>
      <c r="K5403" s="1">
        <v>46296</v>
      </c>
      <c r="L5403" t="s">
        <v>17962</v>
      </c>
      <c r="M5403">
        <f t="shared" si="1008"/>
        <v>1</v>
      </c>
      <c r="N5403">
        <f>COUNTIF(Orders!$A:$A,C5403)</f>
        <v>1</v>
      </c>
      <c r="P5403">
        <f>COUNTIF(Orders!$H:$H,UPPER(SUBSTITUTE(TRIM(C5403),"-","")))</f>
        <v>1</v>
      </c>
      <c r="R5403" t="str">
        <f t="shared" si="1009"/>
        <v>Matched Order Reference</v>
      </c>
      <c r="S5403">
        <f t="shared" si="1010"/>
        <v>1</v>
      </c>
      <c r="V5403" cm="1">
        <f t="array" ref="V5403">IF(E5403&lt;&gt;"CAPTURE",0,SUMPRODUCT((MDR_Rates!$A$2:$A$10=F5403)*(G5403&gt;MDR_Rates!$B$2:$B$10)*((MDR_Rates!$C$2:$C$10="")+(G5403&lt;=MDR_Rates!$C$2:$C$10))*MDR_Rates!$D$2:$D$10))</f>
        <v>1.6</v>
      </c>
      <c r="W5403">
        <f t="shared" si="1011"/>
        <v>55.98</v>
      </c>
      <c r="X5403">
        <f t="shared" si="1012"/>
        <v>10.08</v>
      </c>
      <c r="Y5403">
        <f t="shared" si="1013"/>
        <v>0</v>
      </c>
      <c r="Z5403">
        <f t="shared" si="1014"/>
        <v>0</v>
      </c>
      <c r="AG5403" t="str">
        <f t="shared" si="1015"/>
        <v/>
      </c>
      <c r="AI5403" t="str">
        <f t="shared" si="1016"/>
        <v/>
      </c>
      <c r="AJ5403" t="str">
        <f t="shared" si="1017"/>
        <v/>
      </c>
      <c r="AK5403" t="str">
        <f t="shared" si="1018"/>
        <v>ORD26002908</v>
      </c>
      <c r="AL5403">
        <f>IF(E5403&lt;&gt;"CAPTURE","",COUNTIF(Orders!$H:$H,AK5403))</f>
        <v>1</v>
      </c>
      <c r="AP5403" t="str">
        <f t="shared" si="1019"/>
        <v>Matched to Order</v>
      </c>
      <c r="AQ5403">
        <f>IF(COUNTIF($A$2:A5403,A5403)=1,1,0)</f>
        <v>1</v>
      </c>
    </row>
    <row r="5404" spans="1:43" x14ac:dyDescent="0.3">
      <c r="A5404" t="s">
        <v>18060</v>
      </c>
      <c r="C5404" t="s">
        <v>5898</v>
      </c>
      <c r="D5404" s="1">
        <v>46294</v>
      </c>
      <c r="E5404" t="s">
        <v>11819</v>
      </c>
      <c r="F5404" t="s">
        <v>17</v>
      </c>
      <c r="G5404">
        <v>7498</v>
      </c>
      <c r="H5404">
        <v>119.97</v>
      </c>
      <c r="I5404">
        <v>21.59</v>
      </c>
      <c r="J5404">
        <v>7356.44</v>
      </c>
      <c r="K5404" s="1">
        <v>46296</v>
      </c>
      <c r="L5404" t="s">
        <v>17962</v>
      </c>
      <c r="M5404">
        <f t="shared" si="1008"/>
        <v>1</v>
      </c>
      <c r="N5404">
        <f>COUNTIF(Orders!$A:$A,C5404)</f>
        <v>1</v>
      </c>
      <c r="P5404">
        <f>COUNTIF(Orders!$H:$H,UPPER(SUBSTITUTE(TRIM(C5404),"-","")))</f>
        <v>1</v>
      </c>
      <c r="R5404" t="str">
        <f t="shared" si="1009"/>
        <v>Matched Order Reference</v>
      </c>
      <c r="S5404">
        <f t="shared" si="1010"/>
        <v>1</v>
      </c>
      <c r="V5404" cm="1">
        <f t="array" ref="V5404">IF(E5404&lt;&gt;"CAPTURE",0,SUMPRODUCT((MDR_Rates!$A$2:$A$10=F5404)*(G5404&gt;MDR_Rates!$B$2:$B$10)*((MDR_Rates!$C$2:$C$10="")+(G5404&lt;=MDR_Rates!$C$2:$C$10))*MDR_Rates!$D$2:$D$10))</f>
        <v>1.6</v>
      </c>
      <c r="W5404">
        <f t="shared" si="1011"/>
        <v>119.97</v>
      </c>
      <c r="X5404">
        <f t="shared" si="1012"/>
        <v>21.59</v>
      </c>
      <c r="Y5404">
        <f t="shared" si="1013"/>
        <v>0</v>
      </c>
      <c r="Z5404">
        <f t="shared" si="1014"/>
        <v>0</v>
      </c>
      <c r="AG5404" t="str">
        <f t="shared" si="1015"/>
        <v/>
      </c>
      <c r="AI5404" t="str">
        <f t="shared" si="1016"/>
        <v/>
      </c>
      <c r="AJ5404" t="str">
        <f t="shared" si="1017"/>
        <v/>
      </c>
      <c r="AK5404" t="str">
        <f t="shared" si="1018"/>
        <v>ORD26002964</v>
      </c>
      <c r="AL5404">
        <f>IF(E5404&lt;&gt;"CAPTURE","",COUNTIF(Orders!$H:$H,AK5404))</f>
        <v>1</v>
      </c>
      <c r="AP5404" t="str">
        <f t="shared" si="1019"/>
        <v>Matched to Order</v>
      </c>
      <c r="AQ5404">
        <f>IF(COUNTIF($A$2:A5404,A5404)=1,1,0)</f>
        <v>1</v>
      </c>
    </row>
    <row r="5405" spans="1:43" x14ac:dyDescent="0.3">
      <c r="A5405" t="s">
        <v>18061</v>
      </c>
      <c r="C5405" t="s">
        <v>5912</v>
      </c>
      <c r="D5405" s="1">
        <v>46294</v>
      </c>
      <c r="E5405" t="s">
        <v>11819</v>
      </c>
      <c r="F5405" t="s">
        <v>44</v>
      </c>
      <c r="G5405">
        <v>3297</v>
      </c>
      <c r="H5405">
        <v>56.05</v>
      </c>
      <c r="I5405">
        <v>10.09</v>
      </c>
      <c r="J5405">
        <v>3230.86</v>
      </c>
      <c r="K5405" s="1">
        <v>46296</v>
      </c>
      <c r="L5405" t="s">
        <v>17962</v>
      </c>
      <c r="M5405">
        <f t="shared" si="1008"/>
        <v>1</v>
      </c>
      <c r="N5405">
        <f>COUNTIF(Orders!$A:$A,C5405)</f>
        <v>1</v>
      </c>
      <c r="P5405">
        <f>COUNTIF(Orders!$H:$H,UPPER(SUBSTITUTE(TRIM(C5405),"-","")))</f>
        <v>1</v>
      </c>
      <c r="R5405" t="str">
        <f t="shared" si="1009"/>
        <v>Matched Order Reference</v>
      </c>
      <c r="S5405">
        <f t="shared" si="1010"/>
        <v>1</v>
      </c>
      <c r="V5405" cm="1">
        <f t="array" ref="V5405">IF(E5405&lt;&gt;"CAPTURE",0,SUMPRODUCT((MDR_Rates!$A$2:$A$10=F5405)*(G5405&gt;MDR_Rates!$B$2:$B$10)*((MDR_Rates!$C$2:$C$10="")+(G5405&lt;=MDR_Rates!$C$2:$C$10))*MDR_Rates!$D$2:$D$10))</f>
        <v>1.7</v>
      </c>
      <c r="W5405">
        <f t="shared" si="1011"/>
        <v>56.05</v>
      </c>
      <c r="X5405">
        <f t="shared" si="1012"/>
        <v>10.09</v>
      </c>
      <c r="Y5405">
        <f t="shared" si="1013"/>
        <v>0</v>
      </c>
      <c r="Z5405">
        <f t="shared" si="1014"/>
        <v>0</v>
      </c>
      <c r="AG5405" t="str">
        <f t="shared" si="1015"/>
        <v/>
      </c>
      <c r="AI5405" t="str">
        <f t="shared" si="1016"/>
        <v/>
      </c>
      <c r="AJ5405" t="str">
        <f t="shared" si="1017"/>
        <v/>
      </c>
      <c r="AK5405" t="str">
        <f t="shared" si="1018"/>
        <v>ORD26002971</v>
      </c>
      <c r="AL5405">
        <f>IF(E5405&lt;&gt;"CAPTURE","",COUNTIF(Orders!$H:$H,AK5405))</f>
        <v>1</v>
      </c>
      <c r="AP5405" t="str">
        <f t="shared" si="1019"/>
        <v>Matched to Order</v>
      </c>
      <c r="AQ5405">
        <f>IF(COUNTIF($A$2:A5405,A5405)=1,1,0)</f>
        <v>1</v>
      </c>
    </row>
    <row r="5406" spans="1:43" x14ac:dyDescent="0.3">
      <c r="A5406" t="s">
        <v>18062</v>
      </c>
      <c r="C5406" t="s">
        <v>5941</v>
      </c>
      <c r="D5406" s="1">
        <v>46294</v>
      </c>
      <c r="E5406" t="s">
        <v>11819</v>
      </c>
      <c r="F5406" t="s">
        <v>17</v>
      </c>
      <c r="G5406">
        <v>4999</v>
      </c>
      <c r="H5406">
        <v>79.98</v>
      </c>
      <c r="I5406">
        <v>14.4</v>
      </c>
      <c r="J5406">
        <v>4904.62</v>
      </c>
      <c r="K5406" s="1">
        <v>46296</v>
      </c>
      <c r="L5406" t="s">
        <v>17962</v>
      </c>
      <c r="M5406">
        <f t="shared" si="1008"/>
        <v>1</v>
      </c>
      <c r="N5406">
        <f>COUNTIF(Orders!$A:$A,C5406)</f>
        <v>1</v>
      </c>
      <c r="P5406">
        <f>COUNTIF(Orders!$H:$H,UPPER(SUBSTITUTE(TRIM(C5406),"-","")))</f>
        <v>1</v>
      </c>
      <c r="R5406" t="str">
        <f t="shared" si="1009"/>
        <v>Matched Order Reference</v>
      </c>
      <c r="S5406">
        <f t="shared" si="1010"/>
        <v>1</v>
      </c>
      <c r="V5406" cm="1">
        <f t="array" ref="V5406">IF(E5406&lt;&gt;"CAPTURE",0,SUMPRODUCT((MDR_Rates!$A$2:$A$10=F5406)*(G5406&gt;MDR_Rates!$B$2:$B$10)*((MDR_Rates!$C$2:$C$10="")+(G5406&lt;=MDR_Rates!$C$2:$C$10))*MDR_Rates!$D$2:$D$10))</f>
        <v>1.6</v>
      </c>
      <c r="W5406">
        <f t="shared" si="1011"/>
        <v>79.98</v>
      </c>
      <c r="X5406">
        <f t="shared" si="1012"/>
        <v>14.4</v>
      </c>
      <c r="Y5406">
        <f t="shared" si="1013"/>
        <v>0</v>
      </c>
      <c r="Z5406">
        <f t="shared" si="1014"/>
        <v>0</v>
      </c>
      <c r="AG5406" t="str">
        <f t="shared" si="1015"/>
        <v/>
      </c>
      <c r="AI5406" t="str">
        <f t="shared" si="1016"/>
        <v/>
      </c>
      <c r="AJ5406" t="str">
        <f t="shared" si="1017"/>
        <v/>
      </c>
      <c r="AK5406" t="str">
        <f t="shared" si="1018"/>
        <v>ORD26002986</v>
      </c>
      <c r="AL5406">
        <f>IF(E5406&lt;&gt;"CAPTURE","",COUNTIF(Orders!$H:$H,AK5406))</f>
        <v>1</v>
      </c>
      <c r="AP5406" t="str">
        <f t="shared" si="1019"/>
        <v>Matched to Order</v>
      </c>
      <c r="AQ5406">
        <f>IF(COUNTIF($A$2:A5406,A5406)=1,1,0)</f>
        <v>1</v>
      </c>
    </row>
    <row r="5407" spans="1:43" x14ac:dyDescent="0.3">
      <c r="A5407" t="s">
        <v>18063</v>
      </c>
      <c r="C5407" t="s">
        <v>5991</v>
      </c>
      <c r="D5407" s="1">
        <v>46294</v>
      </c>
      <c r="E5407" t="s">
        <v>11819</v>
      </c>
      <c r="F5407" t="s">
        <v>44</v>
      </c>
      <c r="G5407">
        <v>3497</v>
      </c>
      <c r="H5407">
        <v>59.45</v>
      </c>
      <c r="I5407">
        <v>10.7</v>
      </c>
      <c r="J5407">
        <v>3426.85</v>
      </c>
      <c r="K5407" s="1">
        <v>46296</v>
      </c>
      <c r="L5407" t="s">
        <v>17962</v>
      </c>
      <c r="M5407">
        <f t="shared" si="1008"/>
        <v>1</v>
      </c>
      <c r="N5407">
        <f>COUNTIF(Orders!$A:$A,C5407)</f>
        <v>1</v>
      </c>
      <c r="P5407">
        <f>COUNTIF(Orders!$H:$H,UPPER(SUBSTITUTE(TRIM(C5407),"-","")))</f>
        <v>1</v>
      </c>
      <c r="R5407" t="str">
        <f t="shared" si="1009"/>
        <v>Matched Order Reference</v>
      </c>
      <c r="S5407">
        <f t="shared" si="1010"/>
        <v>1</v>
      </c>
      <c r="V5407" cm="1">
        <f t="array" ref="V5407">IF(E5407&lt;&gt;"CAPTURE",0,SUMPRODUCT((MDR_Rates!$A$2:$A$10=F5407)*(G5407&gt;MDR_Rates!$B$2:$B$10)*((MDR_Rates!$C$2:$C$10="")+(G5407&lt;=MDR_Rates!$C$2:$C$10))*MDR_Rates!$D$2:$D$10))</f>
        <v>1.7</v>
      </c>
      <c r="W5407">
        <f t="shared" si="1011"/>
        <v>59.45</v>
      </c>
      <c r="X5407">
        <f t="shared" si="1012"/>
        <v>10.7</v>
      </c>
      <c r="Y5407">
        <f t="shared" si="1013"/>
        <v>0</v>
      </c>
      <c r="Z5407">
        <f t="shared" si="1014"/>
        <v>0</v>
      </c>
      <c r="AG5407" t="str">
        <f t="shared" si="1015"/>
        <v/>
      </c>
      <c r="AI5407" t="str">
        <f t="shared" si="1016"/>
        <v/>
      </c>
      <c r="AJ5407" t="str">
        <f t="shared" si="1017"/>
        <v/>
      </c>
      <c r="AK5407" t="str">
        <f t="shared" si="1018"/>
        <v>ORD26003012</v>
      </c>
      <c r="AL5407">
        <f>IF(E5407&lt;&gt;"CAPTURE","",COUNTIF(Orders!$H:$H,AK5407))</f>
        <v>1</v>
      </c>
      <c r="AP5407" t="str">
        <f t="shared" si="1019"/>
        <v>Matched to Order</v>
      </c>
      <c r="AQ5407">
        <f>IF(COUNTIF($A$2:A5407,A5407)=1,1,0)</f>
        <v>1</v>
      </c>
    </row>
    <row r="5408" spans="1:43" x14ac:dyDescent="0.3">
      <c r="A5408" t="s">
        <v>18064</v>
      </c>
      <c r="C5408" t="s">
        <v>6019</v>
      </c>
      <c r="D5408" s="1">
        <v>46294</v>
      </c>
      <c r="E5408" t="s">
        <v>11819</v>
      </c>
      <c r="F5408" t="s">
        <v>9</v>
      </c>
      <c r="G5408">
        <v>4999</v>
      </c>
      <c r="H5408">
        <v>15</v>
      </c>
      <c r="I5408">
        <v>2.7</v>
      </c>
      <c r="J5408">
        <v>4981.3</v>
      </c>
      <c r="K5408" s="1">
        <v>46296</v>
      </c>
      <c r="L5408" t="s">
        <v>17962</v>
      </c>
      <c r="M5408">
        <f t="shared" si="1008"/>
        <v>1</v>
      </c>
      <c r="N5408">
        <f>COUNTIF(Orders!$A:$A,C5408)</f>
        <v>1</v>
      </c>
      <c r="P5408">
        <f>COUNTIF(Orders!$H:$H,UPPER(SUBSTITUTE(TRIM(C5408),"-","")))</f>
        <v>1</v>
      </c>
      <c r="R5408" t="str">
        <f t="shared" si="1009"/>
        <v>Matched Order Reference</v>
      </c>
      <c r="S5408">
        <f t="shared" si="1010"/>
        <v>1</v>
      </c>
      <c r="V5408" cm="1">
        <f t="array" ref="V5408">IF(E5408&lt;&gt;"CAPTURE",0,SUMPRODUCT((MDR_Rates!$A$2:$A$10=F5408)*(G5408&gt;MDR_Rates!$B$2:$B$10)*((MDR_Rates!$C$2:$C$10="")+(G5408&lt;=MDR_Rates!$C$2:$C$10))*MDR_Rates!$D$2:$D$10))</f>
        <v>0.3</v>
      </c>
      <c r="W5408">
        <f t="shared" si="1011"/>
        <v>15</v>
      </c>
      <c r="X5408">
        <f t="shared" si="1012"/>
        <v>2.7</v>
      </c>
      <c r="Y5408">
        <f t="shared" si="1013"/>
        <v>0</v>
      </c>
      <c r="Z5408">
        <f t="shared" si="1014"/>
        <v>0</v>
      </c>
      <c r="AG5408" t="str">
        <f t="shared" si="1015"/>
        <v/>
      </c>
      <c r="AI5408" t="str">
        <f t="shared" si="1016"/>
        <v/>
      </c>
      <c r="AJ5408" t="str">
        <f t="shared" si="1017"/>
        <v/>
      </c>
      <c r="AK5408" t="str">
        <f t="shared" si="1018"/>
        <v>ORD26003026</v>
      </c>
      <c r="AL5408">
        <f>IF(E5408&lt;&gt;"CAPTURE","",COUNTIF(Orders!$H:$H,AK5408))</f>
        <v>1</v>
      </c>
      <c r="AP5408" t="str">
        <f t="shared" si="1019"/>
        <v>Matched to Order</v>
      </c>
      <c r="AQ5408">
        <f>IF(COUNTIF($A$2:A5408,A5408)=1,1,0)</f>
        <v>1</v>
      </c>
    </row>
    <row r="5409" spans="1:43" x14ac:dyDescent="0.3">
      <c r="A5409" t="s">
        <v>18065</v>
      </c>
      <c r="C5409" t="s">
        <v>6039</v>
      </c>
      <c r="D5409" s="1">
        <v>46294</v>
      </c>
      <c r="E5409" t="s">
        <v>11819</v>
      </c>
      <c r="F5409" t="s">
        <v>9</v>
      </c>
      <c r="G5409">
        <v>1299</v>
      </c>
      <c r="H5409">
        <v>0</v>
      </c>
      <c r="I5409">
        <v>0</v>
      </c>
      <c r="J5409">
        <v>1299</v>
      </c>
      <c r="K5409" s="1">
        <v>46296</v>
      </c>
      <c r="L5409" t="s">
        <v>17962</v>
      </c>
      <c r="M5409">
        <f t="shared" si="1008"/>
        <v>1</v>
      </c>
      <c r="N5409">
        <f>COUNTIF(Orders!$A:$A,C5409)</f>
        <v>1</v>
      </c>
      <c r="P5409">
        <f>COUNTIF(Orders!$H:$H,UPPER(SUBSTITUTE(TRIM(C5409),"-","")))</f>
        <v>1</v>
      </c>
      <c r="R5409" t="str">
        <f t="shared" si="1009"/>
        <v>Matched Order Reference</v>
      </c>
      <c r="S5409">
        <f t="shared" si="1010"/>
        <v>1</v>
      </c>
      <c r="V5409" cm="1">
        <f t="array" ref="V5409">IF(E5409&lt;&gt;"CAPTURE",0,SUMPRODUCT((MDR_Rates!$A$2:$A$10=F5409)*(G5409&gt;MDR_Rates!$B$2:$B$10)*((MDR_Rates!$C$2:$C$10="")+(G5409&lt;=MDR_Rates!$C$2:$C$10))*MDR_Rates!$D$2:$D$10))</f>
        <v>0</v>
      </c>
      <c r="W5409">
        <f t="shared" si="1011"/>
        <v>0</v>
      </c>
      <c r="X5409">
        <f t="shared" si="1012"/>
        <v>0</v>
      </c>
      <c r="Y5409">
        <f t="shared" si="1013"/>
        <v>0</v>
      </c>
      <c r="Z5409">
        <f t="shared" si="1014"/>
        <v>0</v>
      </c>
      <c r="AG5409" t="str">
        <f t="shared" si="1015"/>
        <v/>
      </c>
      <c r="AI5409" t="str">
        <f t="shared" si="1016"/>
        <v/>
      </c>
      <c r="AJ5409" t="str">
        <f t="shared" si="1017"/>
        <v/>
      </c>
      <c r="AK5409" t="str">
        <f t="shared" si="1018"/>
        <v>ORD26003036</v>
      </c>
      <c r="AL5409">
        <f>IF(E5409&lt;&gt;"CAPTURE","",COUNTIF(Orders!$H:$H,AK5409))</f>
        <v>1</v>
      </c>
      <c r="AP5409" t="str">
        <f t="shared" si="1019"/>
        <v>Matched to Order</v>
      </c>
      <c r="AQ5409">
        <f>IF(COUNTIF($A$2:A5409,A5409)=1,1,0)</f>
        <v>1</v>
      </c>
    </row>
    <row r="5410" spans="1:43" x14ac:dyDescent="0.3">
      <c r="A5410" t="s">
        <v>18066</v>
      </c>
      <c r="C5410" t="s">
        <v>6072</v>
      </c>
      <c r="D5410" s="1">
        <v>46294</v>
      </c>
      <c r="E5410" t="s">
        <v>11819</v>
      </c>
      <c r="F5410" t="s">
        <v>9</v>
      </c>
      <c r="G5410">
        <v>3298</v>
      </c>
      <c r="H5410">
        <v>9.89</v>
      </c>
      <c r="I5410">
        <v>1.78</v>
      </c>
      <c r="J5410">
        <v>3286.33</v>
      </c>
      <c r="K5410" s="1">
        <v>46296</v>
      </c>
      <c r="L5410" t="s">
        <v>17962</v>
      </c>
      <c r="M5410">
        <f t="shared" si="1008"/>
        <v>1</v>
      </c>
      <c r="N5410">
        <f>COUNTIF(Orders!$A:$A,C5410)</f>
        <v>1</v>
      </c>
      <c r="P5410">
        <f>COUNTIF(Orders!$H:$H,UPPER(SUBSTITUTE(TRIM(C5410),"-","")))</f>
        <v>1</v>
      </c>
      <c r="R5410" t="str">
        <f t="shared" si="1009"/>
        <v>Matched Order Reference</v>
      </c>
      <c r="S5410">
        <f t="shared" si="1010"/>
        <v>1</v>
      </c>
      <c r="V5410" cm="1">
        <f t="array" ref="V5410">IF(E5410&lt;&gt;"CAPTURE",0,SUMPRODUCT((MDR_Rates!$A$2:$A$10=F5410)*(G5410&gt;MDR_Rates!$B$2:$B$10)*((MDR_Rates!$C$2:$C$10="")+(G5410&lt;=MDR_Rates!$C$2:$C$10))*MDR_Rates!$D$2:$D$10))</f>
        <v>0.3</v>
      </c>
      <c r="W5410">
        <f t="shared" si="1011"/>
        <v>9.89</v>
      </c>
      <c r="X5410">
        <f t="shared" si="1012"/>
        <v>1.78</v>
      </c>
      <c r="Y5410">
        <f t="shared" si="1013"/>
        <v>0</v>
      </c>
      <c r="Z5410">
        <f t="shared" si="1014"/>
        <v>0</v>
      </c>
      <c r="AG5410" t="str">
        <f t="shared" si="1015"/>
        <v/>
      </c>
      <c r="AI5410" t="str">
        <f t="shared" si="1016"/>
        <v/>
      </c>
      <c r="AJ5410" t="str">
        <f t="shared" si="1017"/>
        <v/>
      </c>
      <c r="AK5410" t="str">
        <f t="shared" si="1018"/>
        <v>ORD26003053</v>
      </c>
      <c r="AL5410">
        <f>IF(E5410&lt;&gt;"CAPTURE","",COUNTIF(Orders!$H:$H,AK5410))</f>
        <v>1</v>
      </c>
      <c r="AP5410" t="str">
        <f t="shared" si="1019"/>
        <v>Matched to Order</v>
      </c>
      <c r="AQ5410">
        <f>IF(COUNTIF($A$2:A5410,A5410)=1,1,0)</f>
        <v>1</v>
      </c>
    </row>
    <row r="5411" spans="1:43" x14ac:dyDescent="0.3">
      <c r="A5411" t="s">
        <v>18067</v>
      </c>
      <c r="C5411" t="s">
        <v>6093</v>
      </c>
      <c r="D5411" s="1">
        <v>46294</v>
      </c>
      <c r="E5411" t="s">
        <v>11819</v>
      </c>
      <c r="F5411" t="s">
        <v>9</v>
      </c>
      <c r="G5411">
        <v>499</v>
      </c>
      <c r="H5411">
        <v>1.5</v>
      </c>
      <c r="I5411">
        <v>0.27</v>
      </c>
      <c r="J5411">
        <v>497.23</v>
      </c>
      <c r="K5411" s="1">
        <v>46296</v>
      </c>
      <c r="L5411" t="s">
        <v>17962</v>
      </c>
      <c r="M5411">
        <f t="shared" si="1008"/>
        <v>1</v>
      </c>
      <c r="N5411">
        <f>COUNTIF(Orders!$A:$A,C5411)</f>
        <v>1</v>
      </c>
      <c r="P5411">
        <f>COUNTIF(Orders!$H:$H,UPPER(SUBSTITUTE(TRIM(C5411),"-","")))</f>
        <v>1</v>
      </c>
      <c r="R5411" t="str">
        <f t="shared" si="1009"/>
        <v>Matched Order Reference</v>
      </c>
      <c r="S5411">
        <f t="shared" si="1010"/>
        <v>1</v>
      </c>
      <c r="V5411" cm="1">
        <f t="array" ref="V5411">IF(E5411&lt;&gt;"CAPTURE",0,SUMPRODUCT((MDR_Rates!$A$2:$A$10=F5411)*(G5411&gt;MDR_Rates!$B$2:$B$10)*((MDR_Rates!$C$2:$C$10="")+(G5411&lt;=MDR_Rates!$C$2:$C$10))*MDR_Rates!$D$2:$D$10))</f>
        <v>0</v>
      </c>
      <c r="W5411">
        <f t="shared" si="1011"/>
        <v>0</v>
      </c>
      <c r="X5411">
        <f t="shared" si="1012"/>
        <v>0</v>
      </c>
      <c r="Y5411">
        <f t="shared" si="1013"/>
        <v>1.5</v>
      </c>
      <c r="Z5411">
        <f t="shared" si="1014"/>
        <v>0.27</v>
      </c>
      <c r="AG5411" t="str">
        <f t="shared" si="1015"/>
        <v/>
      </c>
      <c r="AI5411" t="str">
        <f t="shared" si="1016"/>
        <v/>
      </c>
      <c r="AJ5411" t="str">
        <f t="shared" si="1017"/>
        <v/>
      </c>
      <c r="AK5411" t="str">
        <f t="shared" si="1018"/>
        <v>ORD26003064</v>
      </c>
      <c r="AL5411">
        <f>IF(E5411&lt;&gt;"CAPTURE","",COUNTIF(Orders!$H:$H,AK5411))</f>
        <v>1</v>
      </c>
      <c r="AP5411" t="str">
        <f t="shared" si="1019"/>
        <v>Matched to Order</v>
      </c>
      <c r="AQ5411">
        <f>IF(COUNTIF($A$2:A5411,A5411)=1,1,0)</f>
        <v>1</v>
      </c>
    </row>
    <row r="5412" spans="1:43" x14ac:dyDescent="0.3">
      <c r="A5412" t="s">
        <v>18068</v>
      </c>
      <c r="C5412" t="s">
        <v>6120</v>
      </c>
      <c r="D5412" s="1">
        <v>46294</v>
      </c>
      <c r="E5412" t="s">
        <v>11819</v>
      </c>
      <c r="F5412" t="s">
        <v>9</v>
      </c>
      <c r="G5412">
        <v>11297</v>
      </c>
      <c r="H5412">
        <v>33.89</v>
      </c>
      <c r="I5412">
        <v>6.1</v>
      </c>
      <c r="J5412">
        <v>11257.01</v>
      </c>
      <c r="K5412" s="1">
        <v>46296</v>
      </c>
      <c r="L5412" t="s">
        <v>17962</v>
      </c>
      <c r="M5412">
        <f t="shared" si="1008"/>
        <v>1</v>
      </c>
      <c r="N5412">
        <f>COUNTIF(Orders!$A:$A,C5412)</f>
        <v>1</v>
      </c>
      <c r="P5412">
        <f>COUNTIF(Orders!$H:$H,UPPER(SUBSTITUTE(TRIM(C5412),"-","")))</f>
        <v>1</v>
      </c>
      <c r="R5412" t="str">
        <f t="shared" si="1009"/>
        <v>Matched Order Reference</v>
      </c>
      <c r="S5412">
        <f t="shared" si="1010"/>
        <v>1</v>
      </c>
      <c r="V5412" cm="1">
        <f t="array" ref="V5412">IF(E5412&lt;&gt;"CAPTURE",0,SUMPRODUCT((MDR_Rates!$A$2:$A$10=F5412)*(G5412&gt;MDR_Rates!$B$2:$B$10)*((MDR_Rates!$C$2:$C$10="")+(G5412&lt;=MDR_Rates!$C$2:$C$10))*MDR_Rates!$D$2:$D$10))</f>
        <v>0.3</v>
      </c>
      <c r="W5412">
        <f t="shared" si="1011"/>
        <v>33.89</v>
      </c>
      <c r="X5412">
        <f t="shared" si="1012"/>
        <v>6.1</v>
      </c>
      <c r="Y5412">
        <f t="shared" si="1013"/>
        <v>0</v>
      </c>
      <c r="Z5412">
        <f t="shared" si="1014"/>
        <v>0</v>
      </c>
      <c r="AG5412" t="str">
        <f t="shared" si="1015"/>
        <v/>
      </c>
      <c r="AI5412" t="str">
        <f t="shared" si="1016"/>
        <v/>
      </c>
      <c r="AJ5412" t="str">
        <f t="shared" si="1017"/>
        <v/>
      </c>
      <c r="AK5412" t="str">
        <f t="shared" si="1018"/>
        <v>ORD26003078</v>
      </c>
      <c r="AL5412">
        <f>IF(E5412&lt;&gt;"CAPTURE","",COUNTIF(Orders!$H:$H,AK5412))</f>
        <v>1</v>
      </c>
      <c r="AP5412" t="str">
        <f t="shared" si="1019"/>
        <v>Matched to Order</v>
      </c>
      <c r="AQ5412">
        <f>IF(COUNTIF($A$2:A5412,A5412)=1,1,0)</f>
        <v>1</v>
      </c>
    </row>
    <row r="5413" spans="1:43" x14ac:dyDescent="0.3">
      <c r="A5413" t="s">
        <v>18069</v>
      </c>
      <c r="C5413" t="s">
        <v>6201</v>
      </c>
      <c r="D5413" s="1">
        <v>46294</v>
      </c>
      <c r="E5413" t="s">
        <v>11819</v>
      </c>
      <c r="F5413" t="s">
        <v>17</v>
      </c>
      <c r="G5413">
        <v>2798</v>
      </c>
      <c r="H5413">
        <v>44.77</v>
      </c>
      <c r="I5413">
        <v>8.06</v>
      </c>
      <c r="J5413">
        <v>2745.17</v>
      </c>
      <c r="K5413" s="1">
        <v>46296</v>
      </c>
      <c r="L5413" t="s">
        <v>17962</v>
      </c>
      <c r="M5413">
        <f t="shared" si="1008"/>
        <v>1</v>
      </c>
      <c r="N5413">
        <f>COUNTIF(Orders!$A:$A,C5413)</f>
        <v>1</v>
      </c>
      <c r="P5413">
        <f>COUNTIF(Orders!$H:$H,UPPER(SUBSTITUTE(TRIM(C5413),"-","")))</f>
        <v>1</v>
      </c>
      <c r="R5413" t="str">
        <f t="shared" si="1009"/>
        <v>Matched Order Reference</v>
      </c>
      <c r="S5413">
        <f t="shared" si="1010"/>
        <v>1</v>
      </c>
      <c r="V5413" cm="1">
        <f t="array" ref="V5413">IF(E5413&lt;&gt;"CAPTURE",0,SUMPRODUCT((MDR_Rates!$A$2:$A$10=F5413)*(G5413&gt;MDR_Rates!$B$2:$B$10)*((MDR_Rates!$C$2:$C$10="")+(G5413&lt;=MDR_Rates!$C$2:$C$10))*MDR_Rates!$D$2:$D$10))</f>
        <v>1.6</v>
      </c>
      <c r="W5413">
        <f t="shared" si="1011"/>
        <v>44.77</v>
      </c>
      <c r="X5413">
        <f t="shared" si="1012"/>
        <v>8.06</v>
      </c>
      <c r="Y5413">
        <f t="shared" si="1013"/>
        <v>0</v>
      </c>
      <c r="Z5413">
        <f t="shared" si="1014"/>
        <v>0</v>
      </c>
      <c r="AG5413" t="str">
        <f t="shared" si="1015"/>
        <v/>
      </c>
      <c r="AI5413" t="str">
        <f t="shared" si="1016"/>
        <v/>
      </c>
      <c r="AJ5413" t="str">
        <f t="shared" si="1017"/>
        <v/>
      </c>
      <c r="AK5413" t="str">
        <f t="shared" si="1018"/>
        <v>ORD26003119</v>
      </c>
      <c r="AL5413">
        <f>IF(E5413&lt;&gt;"CAPTURE","",COUNTIF(Orders!$H:$H,AK5413))</f>
        <v>1</v>
      </c>
      <c r="AP5413" t="str">
        <f t="shared" si="1019"/>
        <v>Matched to Order</v>
      </c>
      <c r="AQ5413">
        <f>IF(COUNTIF($A$2:A5413,A5413)=1,1,0)</f>
        <v>1</v>
      </c>
    </row>
    <row r="5414" spans="1:43" x14ac:dyDescent="0.3">
      <c r="A5414" t="s">
        <v>18070</v>
      </c>
      <c r="C5414" t="s">
        <v>6211</v>
      </c>
      <c r="D5414" s="1">
        <v>46294</v>
      </c>
      <c r="E5414" t="s">
        <v>11819</v>
      </c>
      <c r="F5414" t="s">
        <v>9</v>
      </c>
      <c r="G5414">
        <v>4897</v>
      </c>
      <c r="H5414">
        <v>14.69</v>
      </c>
      <c r="I5414">
        <v>2.64</v>
      </c>
      <c r="J5414">
        <v>4879.67</v>
      </c>
      <c r="K5414" s="1">
        <v>46296</v>
      </c>
      <c r="L5414" t="s">
        <v>17962</v>
      </c>
      <c r="M5414">
        <f t="shared" si="1008"/>
        <v>1</v>
      </c>
      <c r="N5414">
        <f>COUNTIF(Orders!$A:$A,C5414)</f>
        <v>1</v>
      </c>
      <c r="P5414">
        <f>COUNTIF(Orders!$H:$H,UPPER(SUBSTITUTE(TRIM(C5414),"-","")))</f>
        <v>1</v>
      </c>
      <c r="R5414" t="str">
        <f t="shared" si="1009"/>
        <v>Matched Order Reference</v>
      </c>
      <c r="S5414">
        <f t="shared" si="1010"/>
        <v>1</v>
      </c>
      <c r="V5414" cm="1">
        <f t="array" ref="V5414">IF(E5414&lt;&gt;"CAPTURE",0,SUMPRODUCT((MDR_Rates!$A$2:$A$10=F5414)*(G5414&gt;MDR_Rates!$B$2:$B$10)*((MDR_Rates!$C$2:$C$10="")+(G5414&lt;=MDR_Rates!$C$2:$C$10))*MDR_Rates!$D$2:$D$10))</f>
        <v>0.3</v>
      </c>
      <c r="W5414">
        <f t="shared" si="1011"/>
        <v>14.69</v>
      </c>
      <c r="X5414">
        <f t="shared" si="1012"/>
        <v>2.64</v>
      </c>
      <c r="Y5414">
        <f t="shared" si="1013"/>
        <v>0</v>
      </c>
      <c r="Z5414">
        <f t="shared" si="1014"/>
        <v>0</v>
      </c>
      <c r="AG5414" t="str">
        <f t="shared" si="1015"/>
        <v/>
      </c>
      <c r="AI5414" t="str">
        <f t="shared" si="1016"/>
        <v/>
      </c>
      <c r="AJ5414" t="str">
        <f t="shared" si="1017"/>
        <v/>
      </c>
      <c r="AK5414" t="str">
        <f t="shared" si="1018"/>
        <v>ORD26003124</v>
      </c>
      <c r="AL5414">
        <f>IF(E5414&lt;&gt;"CAPTURE","",COUNTIF(Orders!$H:$H,AK5414))</f>
        <v>1</v>
      </c>
      <c r="AP5414" t="str">
        <f t="shared" si="1019"/>
        <v>Matched to Order</v>
      </c>
      <c r="AQ5414">
        <f>IF(COUNTIF($A$2:A5414,A5414)=1,1,0)</f>
        <v>1</v>
      </c>
    </row>
    <row r="5415" spans="1:43" x14ac:dyDescent="0.3">
      <c r="A5415" t="s">
        <v>18071</v>
      </c>
      <c r="C5415" t="s">
        <v>6291</v>
      </c>
      <c r="D5415" s="1">
        <v>46294</v>
      </c>
      <c r="E5415" t="s">
        <v>11819</v>
      </c>
      <c r="F5415" t="s">
        <v>44</v>
      </c>
      <c r="G5415">
        <v>1299</v>
      </c>
      <c r="H5415">
        <v>24.68</v>
      </c>
      <c r="I5415">
        <v>4.4400000000000004</v>
      </c>
      <c r="J5415">
        <v>1269.8800000000001</v>
      </c>
      <c r="K5415" s="1">
        <v>46296</v>
      </c>
      <c r="L5415" t="s">
        <v>17962</v>
      </c>
      <c r="M5415">
        <f t="shared" si="1008"/>
        <v>1</v>
      </c>
      <c r="N5415">
        <f>COUNTIF(Orders!$A:$A,C5415)</f>
        <v>1</v>
      </c>
      <c r="P5415">
        <f>COUNTIF(Orders!$H:$H,UPPER(SUBSTITUTE(TRIM(C5415),"-","")))</f>
        <v>1</v>
      </c>
      <c r="R5415" t="str">
        <f t="shared" si="1009"/>
        <v>Matched Order Reference</v>
      </c>
      <c r="S5415">
        <f t="shared" si="1010"/>
        <v>1</v>
      </c>
      <c r="V5415" cm="1">
        <f t="array" ref="V5415">IF(E5415&lt;&gt;"CAPTURE",0,SUMPRODUCT((MDR_Rates!$A$2:$A$10=F5415)*(G5415&gt;MDR_Rates!$B$2:$B$10)*((MDR_Rates!$C$2:$C$10="")+(G5415&lt;=MDR_Rates!$C$2:$C$10))*MDR_Rates!$D$2:$D$10))</f>
        <v>1.9</v>
      </c>
      <c r="W5415">
        <f t="shared" si="1011"/>
        <v>24.68</v>
      </c>
      <c r="X5415">
        <f t="shared" si="1012"/>
        <v>4.4400000000000004</v>
      </c>
      <c r="Y5415">
        <f t="shared" si="1013"/>
        <v>0</v>
      </c>
      <c r="Z5415">
        <f t="shared" si="1014"/>
        <v>0</v>
      </c>
      <c r="AG5415" t="str">
        <f t="shared" si="1015"/>
        <v/>
      </c>
      <c r="AI5415" t="str">
        <f t="shared" si="1016"/>
        <v/>
      </c>
      <c r="AJ5415" t="str">
        <f t="shared" si="1017"/>
        <v/>
      </c>
      <c r="AK5415" t="str">
        <f t="shared" si="1018"/>
        <v>ORD26003164</v>
      </c>
      <c r="AL5415">
        <f>IF(E5415&lt;&gt;"CAPTURE","",COUNTIF(Orders!$H:$H,AK5415))</f>
        <v>1</v>
      </c>
      <c r="AP5415" t="str">
        <f t="shared" si="1019"/>
        <v>Matched to Order</v>
      </c>
      <c r="AQ5415">
        <f>IF(COUNTIF($A$2:A5415,A5415)=1,1,0)</f>
        <v>1</v>
      </c>
    </row>
    <row r="5416" spans="1:43" x14ac:dyDescent="0.3">
      <c r="A5416" t="s">
        <v>18072</v>
      </c>
      <c r="C5416" t="s">
        <v>6449</v>
      </c>
      <c r="D5416" s="1">
        <v>46294</v>
      </c>
      <c r="E5416" t="s">
        <v>11819</v>
      </c>
      <c r="F5416" t="s">
        <v>17</v>
      </c>
      <c r="G5416">
        <v>9397</v>
      </c>
      <c r="H5416">
        <v>150.35</v>
      </c>
      <c r="I5416">
        <v>27.06</v>
      </c>
      <c r="J5416">
        <v>9219.59</v>
      </c>
      <c r="K5416" s="1">
        <v>46296</v>
      </c>
      <c r="L5416" t="s">
        <v>17962</v>
      </c>
      <c r="M5416">
        <f t="shared" si="1008"/>
        <v>1</v>
      </c>
      <c r="N5416">
        <f>COUNTIF(Orders!$A:$A,C5416)</f>
        <v>1</v>
      </c>
      <c r="P5416">
        <f>COUNTIF(Orders!$H:$H,UPPER(SUBSTITUTE(TRIM(C5416),"-","")))</f>
        <v>1</v>
      </c>
      <c r="R5416" t="str">
        <f t="shared" si="1009"/>
        <v>Matched Order Reference</v>
      </c>
      <c r="S5416">
        <f t="shared" si="1010"/>
        <v>1</v>
      </c>
      <c r="V5416" cm="1">
        <f t="array" ref="V5416">IF(E5416&lt;&gt;"CAPTURE",0,SUMPRODUCT((MDR_Rates!$A$2:$A$10=F5416)*(G5416&gt;MDR_Rates!$B$2:$B$10)*((MDR_Rates!$C$2:$C$10="")+(G5416&lt;=MDR_Rates!$C$2:$C$10))*MDR_Rates!$D$2:$D$10))</f>
        <v>1.6</v>
      </c>
      <c r="W5416">
        <f t="shared" si="1011"/>
        <v>150.35</v>
      </c>
      <c r="X5416">
        <f t="shared" si="1012"/>
        <v>27.06</v>
      </c>
      <c r="Y5416">
        <f t="shared" si="1013"/>
        <v>0</v>
      </c>
      <c r="Z5416">
        <f t="shared" si="1014"/>
        <v>0</v>
      </c>
      <c r="AG5416" t="str">
        <f t="shared" si="1015"/>
        <v/>
      </c>
      <c r="AI5416" t="str">
        <f t="shared" si="1016"/>
        <v/>
      </c>
      <c r="AJ5416" t="str">
        <f t="shared" si="1017"/>
        <v/>
      </c>
      <c r="AK5416" t="str">
        <f t="shared" si="1018"/>
        <v>ORD26003244</v>
      </c>
      <c r="AL5416">
        <f>IF(E5416&lt;&gt;"CAPTURE","",COUNTIF(Orders!$H:$H,AK5416))</f>
        <v>1</v>
      </c>
      <c r="AP5416" t="str">
        <f t="shared" si="1019"/>
        <v>Matched to Order</v>
      </c>
      <c r="AQ5416">
        <f>IF(COUNTIF($A$2:A5416,A5416)=1,1,0)</f>
        <v>1</v>
      </c>
    </row>
    <row r="5417" spans="1:43" x14ac:dyDescent="0.3">
      <c r="A5417" t="s">
        <v>18073</v>
      </c>
      <c r="C5417" t="s">
        <v>6465</v>
      </c>
      <c r="D5417" s="1">
        <v>46294</v>
      </c>
      <c r="E5417" t="s">
        <v>11819</v>
      </c>
      <c r="F5417" t="s">
        <v>9</v>
      </c>
      <c r="G5417">
        <v>2499</v>
      </c>
      <c r="H5417">
        <v>7.5</v>
      </c>
      <c r="I5417">
        <v>1.35</v>
      </c>
      <c r="J5417">
        <v>2490.15</v>
      </c>
      <c r="K5417" s="1">
        <v>46296</v>
      </c>
      <c r="L5417" t="s">
        <v>17962</v>
      </c>
      <c r="M5417">
        <f t="shared" si="1008"/>
        <v>1</v>
      </c>
      <c r="N5417">
        <f>COUNTIF(Orders!$A:$A,C5417)</f>
        <v>1</v>
      </c>
      <c r="P5417">
        <f>COUNTIF(Orders!$H:$H,UPPER(SUBSTITUTE(TRIM(C5417),"-","")))</f>
        <v>1</v>
      </c>
      <c r="R5417" t="str">
        <f t="shared" si="1009"/>
        <v>Matched Order Reference</v>
      </c>
      <c r="S5417">
        <f t="shared" si="1010"/>
        <v>1</v>
      </c>
      <c r="V5417" cm="1">
        <f t="array" ref="V5417">IF(E5417&lt;&gt;"CAPTURE",0,SUMPRODUCT((MDR_Rates!$A$2:$A$10=F5417)*(G5417&gt;MDR_Rates!$B$2:$B$10)*((MDR_Rates!$C$2:$C$10="")+(G5417&lt;=MDR_Rates!$C$2:$C$10))*MDR_Rates!$D$2:$D$10))</f>
        <v>0.3</v>
      </c>
      <c r="W5417">
        <f t="shared" si="1011"/>
        <v>7.5</v>
      </c>
      <c r="X5417">
        <f t="shared" si="1012"/>
        <v>1.35</v>
      </c>
      <c r="Y5417">
        <f t="shared" si="1013"/>
        <v>0</v>
      </c>
      <c r="Z5417">
        <f t="shared" si="1014"/>
        <v>0</v>
      </c>
      <c r="AG5417" t="str">
        <f t="shared" si="1015"/>
        <v/>
      </c>
      <c r="AI5417" t="str">
        <f t="shared" si="1016"/>
        <v/>
      </c>
      <c r="AJ5417" t="str">
        <f t="shared" si="1017"/>
        <v/>
      </c>
      <c r="AK5417" t="str">
        <f t="shared" si="1018"/>
        <v>ORD26003252</v>
      </c>
      <c r="AL5417">
        <f>IF(E5417&lt;&gt;"CAPTURE","",COUNTIF(Orders!$H:$H,AK5417))</f>
        <v>1</v>
      </c>
      <c r="AP5417" t="str">
        <f t="shared" si="1019"/>
        <v>Matched to Order</v>
      </c>
      <c r="AQ5417">
        <f>IF(COUNTIF($A$2:A5417,A5417)=1,1,0)</f>
        <v>1</v>
      </c>
    </row>
    <row r="5418" spans="1:43" x14ac:dyDescent="0.3">
      <c r="A5418" t="s">
        <v>18074</v>
      </c>
      <c r="C5418" t="s">
        <v>6490</v>
      </c>
      <c r="D5418" s="1">
        <v>46294</v>
      </c>
      <c r="E5418" t="s">
        <v>11819</v>
      </c>
      <c r="F5418" t="s">
        <v>17</v>
      </c>
      <c r="G5418">
        <v>6297</v>
      </c>
      <c r="H5418">
        <v>100.75</v>
      </c>
      <c r="I5418">
        <v>18.14</v>
      </c>
      <c r="J5418">
        <v>6178.11</v>
      </c>
      <c r="K5418" s="1">
        <v>46296</v>
      </c>
      <c r="L5418" t="s">
        <v>17962</v>
      </c>
      <c r="M5418">
        <f t="shared" si="1008"/>
        <v>1</v>
      </c>
      <c r="N5418">
        <f>COUNTIF(Orders!$A:$A,C5418)</f>
        <v>1</v>
      </c>
      <c r="P5418">
        <f>COUNTIF(Orders!$H:$H,UPPER(SUBSTITUTE(TRIM(C5418),"-","")))</f>
        <v>1</v>
      </c>
      <c r="R5418" t="str">
        <f t="shared" si="1009"/>
        <v>Matched Order Reference</v>
      </c>
      <c r="S5418">
        <f t="shared" si="1010"/>
        <v>1</v>
      </c>
      <c r="V5418" cm="1">
        <f t="array" ref="V5418">IF(E5418&lt;&gt;"CAPTURE",0,SUMPRODUCT((MDR_Rates!$A$2:$A$10=F5418)*(G5418&gt;MDR_Rates!$B$2:$B$10)*((MDR_Rates!$C$2:$C$10="")+(G5418&lt;=MDR_Rates!$C$2:$C$10))*MDR_Rates!$D$2:$D$10))</f>
        <v>1.6</v>
      </c>
      <c r="W5418">
        <f t="shared" si="1011"/>
        <v>100.75</v>
      </c>
      <c r="X5418">
        <f t="shared" si="1012"/>
        <v>18.14</v>
      </c>
      <c r="Y5418">
        <f t="shared" si="1013"/>
        <v>0</v>
      </c>
      <c r="Z5418">
        <f t="shared" si="1014"/>
        <v>0</v>
      </c>
      <c r="AG5418" t="str">
        <f t="shared" si="1015"/>
        <v/>
      </c>
      <c r="AI5418" t="str">
        <f t="shared" si="1016"/>
        <v/>
      </c>
      <c r="AJ5418" t="str">
        <f t="shared" si="1017"/>
        <v/>
      </c>
      <c r="AK5418" t="str">
        <f t="shared" si="1018"/>
        <v>ORD26003265</v>
      </c>
      <c r="AL5418">
        <f>IF(E5418&lt;&gt;"CAPTURE","",COUNTIF(Orders!$H:$H,AK5418))</f>
        <v>1</v>
      </c>
      <c r="AP5418" t="str">
        <f t="shared" si="1019"/>
        <v>Matched to Order</v>
      </c>
      <c r="AQ5418">
        <f>IF(COUNTIF($A$2:A5418,A5418)=1,1,0)</f>
        <v>1</v>
      </c>
    </row>
    <row r="5419" spans="1:43" x14ac:dyDescent="0.3">
      <c r="A5419" t="s">
        <v>18075</v>
      </c>
      <c r="C5419" t="s">
        <v>6573</v>
      </c>
      <c r="D5419" s="1">
        <v>46294</v>
      </c>
      <c r="E5419" t="s">
        <v>11819</v>
      </c>
      <c r="F5419" t="s">
        <v>44</v>
      </c>
      <c r="G5419">
        <v>7998</v>
      </c>
      <c r="H5419">
        <v>135.97</v>
      </c>
      <c r="I5419">
        <v>24.47</v>
      </c>
      <c r="J5419">
        <v>7837.56</v>
      </c>
      <c r="K5419" s="1">
        <v>46296</v>
      </c>
      <c r="L5419" t="s">
        <v>17962</v>
      </c>
      <c r="M5419">
        <f t="shared" si="1008"/>
        <v>1</v>
      </c>
      <c r="N5419">
        <f>COUNTIF(Orders!$A:$A,C5419)</f>
        <v>1</v>
      </c>
      <c r="P5419">
        <f>COUNTIF(Orders!$H:$H,UPPER(SUBSTITUTE(TRIM(C5419),"-","")))</f>
        <v>1</v>
      </c>
      <c r="R5419" t="str">
        <f t="shared" si="1009"/>
        <v>Matched Order Reference</v>
      </c>
      <c r="S5419">
        <f t="shared" si="1010"/>
        <v>1</v>
      </c>
      <c r="V5419" cm="1">
        <f t="array" ref="V5419">IF(E5419&lt;&gt;"CAPTURE",0,SUMPRODUCT((MDR_Rates!$A$2:$A$10=F5419)*(G5419&gt;MDR_Rates!$B$2:$B$10)*((MDR_Rates!$C$2:$C$10="")+(G5419&lt;=MDR_Rates!$C$2:$C$10))*MDR_Rates!$D$2:$D$10))</f>
        <v>1.7</v>
      </c>
      <c r="W5419">
        <f t="shared" si="1011"/>
        <v>135.97</v>
      </c>
      <c r="X5419">
        <f t="shared" si="1012"/>
        <v>24.47</v>
      </c>
      <c r="Y5419">
        <f t="shared" si="1013"/>
        <v>0</v>
      </c>
      <c r="Z5419">
        <f t="shared" si="1014"/>
        <v>0</v>
      </c>
      <c r="AG5419" t="str">
        <f t="shared" si="1015"/>
        <v/>
      </c>
      <c r="AI5419" t="str">
        <f t="shared" si="1016"/>
        <v/>
      </c>
      <c r="AJ5419" t="str">
        <f t="shared" si="1017"/>
        <v/>
      </c>
      <c r="AK5419" t="str">
        <f t="shared" si="1018"/>
        <v>ORD26003307</v>
      </c>
      <c r="AL5419">
        <f>IF(E5419&lt;&gt;"CAPTURE","",COUNTIF(Orders!$H:$H,AK5419))</f>
        <v>1</v>
      </c>
      <c r="AP5419" t="str">
        <f t="shared" si="1019"/>
        <v>Matched to Order</v>
      </c>
      <c r="AQ5419">
        <f>IF(COUNTIF($A$2:A5419,A5419)=1,1,0)</f>
        <v>1</v>
      </c>
    </row>
    <row r="5420" spans="1:43" x14ac:dyDescent="0.3">
      <c r="A5420" t="s">
        <v>18076</v>
      </c>
      <c r="C5420" t="s">
        <v>18077</v>
      </c>
      <c r="D5420" s="1">
        <v>46294</v>
      </c>
      <c r="E5420" t="s">
        <v>11819</v>
      </c>
      <c r="F5420" t="s">
        <v>9</v>
      </c>
      <c r="G5420">
        <v>1848</v>
      </c>
      <c r="H5420">
        <v>0</v>
      </c>
      <c r="I5420">
        <v>0</v>
      </c>
      <c r="J5420">
        <v>1848</v>
      </c>
      <c r="K5420" s="1">
        <v>46296</v>
      </c>
      <c r="L5420" t="s">
        <v>17962</v>
      </c>
      <c r="M5420">
        <f t="shared" si="1008"/>
        <v>1</v>
      </c>
      <c r="N5420">
        <f>COUNTIF(Orders!$A:$A,C5420)</f>
        <v>0</v>
      </c>
      <c r="P5420">
        <f>COUNTIF(Orders!$H:$H,UPPER(SUBSTITUTE(TRIM(C5420),"-","")))</f>
        <v>1</v>
      </c>
      <c r="R5420" t="str">
        <f t="shared" si="1009"/>
        <v>Matched Order Reference</v>
      </c>
      <c r="S5420">
        <f t="shared" si="1010"/>
        <v>1</v>
      </c>
      <c r="V5420" cm="1">
        <f t="array" ref="V5420">IF(E5420&lt;&gt;"CAPTURE",0,SUMPRODUCT((MDR_Rates!$A$2:$A$10=F5420)*(G5420&gt;MDR_Rates!$B$2:$B$10)*((MDR_Rates!$C$2:$C$10="")+(G5420&lt;=MDR_Rates!$C$2:$C$10))*MDR_Rates!$D$2:$D$10))</f>
        <v>0</v>
      </c>
      <c r="W5420">
        <f t="shared" si="1011"/>
        <v>0</v>
      </c>
      <c r="X5420">
        <f t="shared" si="1012"/>
        <v>0</v>
      </c>
      <c r="Y5420">
        <f t="shared" si="1013"/>
        <v>0</v>
      </c>
      <c r="Z5420">
        <f t="shared" si="1014"/>
        <v>0</v>
      </c>
      <c r="AG5420" t="str">
        <f t="shared" si="1015"/>
        <v/>
      </c>
      <c r="AI5420" t="str">
        <f t="shared" si="1016"/>
        <v/>
      </c>
      <c r="AJ5420" t="str">
        <f t="shared" si="1017"/>
        <v/>
      </c>
      <c r="AK5420" t="str">
        <f t="shared" si="1018"/>
        <v>ORD26003353</v>
      </c>
      <c r="AL5420">
        <f>IF(E5420&lt;&gt;"CAPTURE","",COUNTIF(Orders!$H:$H,AK5420))</f>
        <v>1</v>
      </c>
      <c r="AP5420" t="str">
        <f t="shared" si="1019"/>
        <v>Matched to Order</v>
      </c>
      <c r="AQ5420">
        <f>IF(COUNTIF($A$2:A5420,A5420)=1,1,0)</f>
        <v>1</v>
      </c>
    </row>
    <row r="5421" spans="1:43" x14ac:dyDescent="0.3">
      <c r="A5421" t="s">
        <v>18078</v>
      </c>
      <c r="C5421" t="s">
        <v>6706</v>
      </c>
      <c r="D5421" s="1">
        <v>46294</v>
      </c>
      <c r="E5421" t="s">
        <v>11819</v>
      </c>
      <c r="F5421" t="s">
        <v>9</v>
      </c>
      <c r="G5421">
        <v>3998</v>
      </c>
      <c r="H5421">
        <v>11.99</v>
      </c>
      <c r="I5421">
        <v>2.16</v>
      </c>
      <c r="J5421">
        <v>3983.85</v>
      </c>
      <c r="K5421" s="1">
        <v>46296</v>
      </c>
      <c r="L5421" t="s">
        <v>17962</v>
      </c>
      <c r="M5421">
        <f t="shared" si="1008"/>
        <v>1</v>
      </c>
      <c r="N5421">
        <f>COUNTIF(Orders!$A:$A,C5421)</f>
        <v>1</v>
      </c>
      <c r="P5421">
        <f>COUNTIF(Orders!$H:$H,UPPER(SUBSTITUTE(TRIM(C5421),"-","")))</f>
        <v>1</v>
      </c>
      <c r="R5421" t="str">
        <f t="shared" si="1009"/>
        <v>Matched Order Reference</v>
      </c>
      <c r="S5421">
        <f t="shared" si="1010"/>
        <v>1</v>
      </c>
      <c r="V5421" cm="1">
        <f t="array" ref="V5421">IF(E5421&lt;&gt;"CAPTURE",0,SUMPRODUCT((MDR_Rates!$A$2:$A$10=F5421)*(G5421&gt;MDR_Rates!$B$2:$B$10)*((MDR_Rates!$C$2:$C$10="")+(G5421&lt;=MDR_Rates!$C$2:$C$10))*MDR_Rates!$D$2:$D$10))</f>
        <v>0.3</v>
      </c>
      <c r="W5421">
        <f t="shared" si="1011"/>
        <v>11.99</v>
      </c>
      <c r="X5421">
        <f t="shared" si="1012"/>
        <v>2.16</v>
      </c>
      <c r="Y5421">
        <f t="shared" si="1013"/>
        <v>0</v>
      </c>
      <c r="Z5421">
        <f t="shared" si="1014"/>
        <v>0</v>
      </c>
      <c r="AG5421" t="str">
        <f t="shared" si="1015"/>
        <v/>
      </c>
      <c r="AI5421" t="str">
        <f t="shared" si="1016"/>
        <v/>
      </c>
      <c r="AJ5421" t="str">
        <f t="shared" si="1017"/>
        <v/>
      </c>
      <c r="AK5421" t="str">
        <f t="shared" si="1018"/>
        <v>ORD26003374</v>
      </c>
      <c r="AL5421">
        <f>IF(E5421&lt;&gt;"CAPTURE","",COUNTIF(Orders!$H:$H,AK5421))</f>
        <v>1</v>
      </c>
      <c r="AP5421" t="str">
        <f t="shared" si="1019"/>
        <v>Matched to Order</v>
      </c>
      <c r="AQ5421">
        <f>IF(COUNTIF($A$2:A5421,A5421)=1,1,0)</f>
        <v>1</v>
      </c>
    </row>
    <row r="5422" spans="1:43" x14ac:dyDescent="0.3">
      <c r="A5422" t="s">
        <v>18079</v>
      </c>
      <c r="C5422" t="s">
        <v>6766</v>
      </c>
      <c r="D5422" s="1">
        <v>46294</v>
      </c>
      <c r="E5422" t="s">
        <v>11819</v>
      </c>
      <c r="F5422" t="s">
        <v>17</v>
      </c>
      <c r="G5422">
        <v>299</v>
      </c>
      <c r="H5422">
        <v>5.38</v>
      </c>
      <c r="I5422">
        <v>0.97</v>
      </c>
      <c r="J5422">
        <v>292.64999999999998</v>
      </c>
      <c r="K5422" s="1">
        <v>46296</v>
      </c>
      <c r="L5422" t="s">
        <v>17962</v>
      </c>
      <c r="M5422">
        <f t="shared" si="1008"/>
        <v>1</v>
      </c>
      <c r="N5422">
        <f>COUNTIF(Orders!$A:$A,C5422)</f>
        <v>1</v>
      </c>
      <c r="P5422">
        <f>COUNTIF(Orders!$H:$H,UPPER(SUBSTITUTE(TRIM(C5422),"-","")))</f>
        <v>1</v>
      </c>
      <c r="R5422" t="str">
        <f t="shared" si="1009"/>
        <v>Matched Order Reference</v>
      </c>
      <c r="S5422">
        <f t="shared" si="1010"/>
        <v>1</v>
      </c>
      <c r="V5422" cm="1">
        <f t="array" ref="V5422">IF(E5422&lt;&gt;"CAPTURE",0,SUMPRODUCT((MDR_Rates!$A$2:$A$10=F5422)*(G5422&gt;MDR_Rates!$B$2:$B$10)*((MDR_Rates!$C$2:$C$10="")+(G5422&lt;=MDR_Rates!$C$2:$C$10))*MDR_Rates!$D$2:$D$10))</f>
        <v>1.8</v>
      </c>
      <c r="W5422">
        <f t="shared" si="1011"/>
        <v>5.38</v>
      </c>
      <c r="X5422">
        <f t="shared" si="1012"/>
        <v>0.97</v>
      </c>
      <c r="Y5422">
        <f t="shared" si="1013"/>
        <v>0</v>
      </c>
      <c r="Z5422">
        <f t="shared" si="1014"/>
        <v>0</v>
      </c>
      <c r="AG5422" t="str">
        <f t="shared" si="1015"/>
        <v/>
      </c>
      <c r="AI5422" t="str">
        <f t="shared" si="1016"/>
        <v/>
      </c>
      <c r="AJ5422" t="str">
        <f t="shared" si="1017"/>
        <v/>
      </c>
      <c r="AK5422" t="str">
        <f t="shared" si="1018"/>
        <v>ORD26003404</v>
      </c>
      <c r="AL5422">
        <f>IF(E5422&lt;&gt;"CAPTURE","",COUNTIF(Orders!$H:$H,AK5422))</f>
        <v>1</v>
      </c>
      <c r="AP5422" t="str">
        <f t="shared" si="1019"/>
        <v>Matched to Order</v>
      </c>
      <c r="AQ5422">
        <f>IF(COUNTIF($A$2:A5422,A5422)=1,1,0)</f>
        <v>1</v>
      </c>
    </row>
    <row r="5423" spans="1:43" x14ac:dyDescent="0.3">
      <c r="A5423" t="s">
        <v>18080</v>
      </c>
      <c r="C5423" t="s">
        <v>18081</v>
      </c>
      <c r="D5423" s="1">
        <v>46294</v>
      </c>
      <c r="E5423" t="s">
        <v>11819</v>
      </c>
      <c r="F5423" t="s">
        <v>9</v>
      </c>
      <c r="G5423">
        <v>299</v>
      </c>
      <c r="H5423">
        <v>0</v>
      </c>
      <c r="I5423">
        <v>0</v>
      </c>
      <c r="J5423">
        <v>299</v>
      </c>
      <c r="K5423" s="1">
        <v>46296</v>
      </c>
      <c r="L5423" t="s">
        <v>17962</v>
      </c>
      <c r="M5423">
        <f t="shared" si="1008"/>
        <v>1</v>
      </c>
      <c r="N5423">
        <f>COUNTIF(Orders!$A:$A,C5423)</f>
        <v>1</v>
      </c>
      <c r="P5423">
        <f>COUNTIF(Orders!$H:$H,UPPER(SUBSTITUTE(TRIM(C5423),"-","")))</f>
        <v>1</v>
      </c>
      <c r="R5423" t="str">
        <f t="shared" si="1009"/>
        <v>Matched Order Reference</v>
      </c>
      <c r="S5423">
        <f t="shared" si="1010"/>
        <v>1</v>
      </c>
      <c r="V5423" cm="1">
        <f t="array" ref="V5423">IF(E5423&lt;&gt;"CAPTURE",0,SUMPRODUCT((MDR_Rates!$A$2:$A$10=F5423)*(G5423&gt;MDR_Rates!$B$2:$B$10)*((MDR_Rates!$C$2:$C$10="")+(G5423&lt;=MDR_Rates!$C$2:$C$10))*MDR_Rates!$D$2:$D$10))</f>
        <v>0</v>
      </c>
      <c r="W5423">
        <f t="shared" si="1011"/>
        <v>0</v>
      </c>
      <c r="X5423">
        <f t="shared" si="1012"/>
        <v>0</v>
      </c>
      <c r="Y5423">
        <f t="shared" si="1013"/>
        <v>0</v>
      </c>
      <c r="Z5423">
        <f t="shared" si="1014"/>
        <v>0</v>
      </c>
      <c r="AG5423" t="str">
        <f t="shared" si="1015"/>
        <v/>
      </c>
      <c r="AI5423" t="str">
        <f t="shared" si="1016"/>
        <v/>
      </c>
      <c r="AJ5423" t="str">
        <f t="shared" si="1017"/>
        <v/>
      </c>
      <c r="AK5423" t="str">
        <f t="shared" si="1018"/>
        <v>ORD26003429</v>
      </c>
      <c r="AL5423">
        <f>IF(E5423&lt;&gt;"CAPTURE","",COUNTIF(Orders!$H:$H,AK5423))</f>
        <v>1</v>
      </c>
      <c r="AP5423" t="str">
        <f t="shared" si="1019"/>
        <v>Matched to Order</v>
      </c>
      <c r="AQ5423">
        <f>IF(COUNTIF($A$2:A5423,A5423)=1,1,0)</f>
        <v>1</v>
      </c>
    </row>
    <row r="5424" spans="1:43" x14ac:dyDescent="0.3">
      <c r="A5424" t="s">
        <v>18082</v>
      </c>
      <c r="C5424" t="s">
        <v>6822</v>
      </c>
      <c r="D5424" s="1">
        <v>46294</v>
      </c>
      <c r="E5424" t="s">
        <v>11819</v>
      </c>
      <c r="F5424" t="s">
        <v>44</v>
      </c>
      <c r="G5424">
        <v>2499</v>
      </c>
      <c r="H5424">
        <v>42.48</v>
      </c>
      <c r="I5424">
        <v>7.65</v>
      </c>
      <c r="J5424">
        <v>2448.87</v>
      </c>
      <c r="K5424" s="1">
        <v>46296</v>
      </c>
      <c r="L5424" t="s">
        <v>17962</v>
      </c>
      <c r="M5424">
        <f t="shared" si="1008"/>
        <v>1</v>
      </c>
      <c r="N5424">
        <f>COUNTIF(Orders!$A:$A,C5424)</f>
        <v>1</v>
      </c>
      <c r="P5424">
        <f>COUNTIF(Orders!$H:$H,UPPER(SUBSTITUTE(TRIM(C5424),"-","")))</f>
        <v>1</v>
      </c>
      <c r="R5424" t="str">
        <f t="shared" si="1009"/>
        <v>Matched Order Reference</v>
      </c>
      <c r="S5424">
        <f t="shared" si="1010"/>
        <v>1</v>
      </c>
      <c r="V5424" cm="1">
        <f t="array" ref="V5424">IF(E5424&lt;&gt;"CAPTURE",0,SUMPRODUCT((MDR_Rates!$A$2:$A$10=F5424)*(G5424&gt;MDR_Rates!$B$2:$B$10)*((MDR_Rates!$C$2:$C$10="")+(G5424&lt;=MDR_Rates!$C$2:$C$10))*MDR_Rates!$D$2:$D$10))</f>
        <v>1.7</v>
      </c>
      <c r="W5424">
        <f t="shared" si="1011"/>
        <v>42.48</v>
      </c>
      <c r="X5424">
        <f t="shared" si="1012"/>
        <v>7.65</v>
      </c>
      <c r="Y5424">
        <f t="shared" si="1013"/>
        <v>0</v>
      </c>
      <c r="Z5424">
        <f t="shared" si="1014"/>
        <v>0</v>
      </c>
      <c r="AG5424" t="str">
        <f t="shared" si="1015"/>
        <v/>
      </c>
      <c r="AI5424" t="str">
        <f t="shared" si="1016"/>
        <v/>
      </c>
      <c r="AJ5424" t="str">
        <f t="shared" si="1017"/>
        <v/>
      </c>
      <c r="AK5424" t="str">
        <f t="shared" si="1018"/>
        <v>ORD26003432</v>
      </c>
      <c r="AL5424">
        <f>IF(E5424&lt;&gt;"CAPTURE","",COUNTIF(Orders!$H:$H,AK5424))</f>
        <v>1</v>
      </c>
      <c r="AP5424" t="str">
        <f t="shared" si="1019"/>
        <v>Matched to Order</v>
      </c>
      <c r="AQ5424">
        <f>IF(COUNTIF($A$2:A5424,A5424)=1,1,0)</f>
        <v>1</v>
      </c>
    </row>
    <row r="5425" spans="1:43" x14ac:dyDescent="0.3">
      <c r="A5425" t="s">
        <v>18083</v>
      </c>
      <c r="C5425" t="s">
        <v>6886</v>
      </c>
      <c r="D5425" s="1">
        <v>46294</v>
      </c>
      <c r="E5425" t="s">
        <v>11819</v>
      </c>
      <c r="F5425" t="s">
        <v>9</v>
      </c>
      <c r="G5425">
        <v>4999</v>
      </c>
      <c r="H5425">
        <v>15</v>
      </c>
      <c r="I5425">
        <v>2.7</v>
      </c>
      <c r="J5425">
        <v>4981.3</v>
      </c>
      <c r="K5425" s="1">
        <v>46296</v>
      </c>
      <c r="L5425" t="s">
        <v>17962</v>
      </c>
      <c r="M5425">
        <f t="shared" si="1008"/>
        <v>1</v>
      </c>
      <c r="N5425">
        <f>COUNTIF(Orders!$A:$A,C5425)</f>
        <v>1</v>
      </c>
      <c r="P5425">
        <f>COUNTIF(Orders!$H:$H,UPPER(SUBSTITUTE(TRIM(C5425),"-","")))</f>
        <v>1</v>
      </c>
      <c r="R5425" t="str">
        <f t="shared" si="1009"/>
        <v>Matched Order Reference</v>
      </c>
      <c r="S5425">
        <f t="shared" si="1010"/>
        <v>1</v>
      </c>
      <c r="V5425" cm="1">
        <f t="array" ref="V5425">IF(E5425&lt;&gt;"CAPTURE",0,SUMPRODUCT((MDR_Rates!$A$2:$A$10=F5425)*(G5425&gt;MDR_Rates!$B$2:$B$10)*((MDR_Rates!$C$2:$C$10="")+(G5425&lt;=MDR_Rates!$C$2:$C$10))*MDR_Rates!$D$2:$D$10))</f>
        <v>0.3</v>
      </c>
      <c r="W5425">
        <f t="shared" si="1011"/>
        <v>15</v>
      </c>
      <c r="X5425">
        <f t="shared" si="1012"/>
        <v>2.7</v>
      </c>
      <c r="Y5425">
        <f t="shared" si="1013"/>
        <v>0</v>
      </c>
      <c r="Z5425">
        <f t="shared" si="1014"/>
        <v>0</v>
      </c>
      <c r="AG5425" t="str">
        <f t="shared" si="1015"/>
        <v/>
      </c>
      <c r="AI5425" t="str">
        <f t="shared" si="1016"/>
        <v/>
      </c>
      <c r="AJ5425" t="str">
        <f t="shared" si="1017"/>
        <v/>
      </c>
      <c r="AK5425" t="str">
        <f t="shared" si="1018"/>
        <v>ORD26003464</v>
      </c>
      <c r="AL5425">
        <f>IF(E5425&lt;&gt;"CAPTURE","",COUNTIF(Orders!$H:$H,AK5425))</f>
        <v>1</v>
      </c>
      <c r="AP5425" t="str">
        <f t="shared" si="1019"/>
        <v>Matched to Order</v>
      </c>
      <c r="AQ5425">
        <f>IF(COUNTIF($A$2:A5425,A5425)=1,1,0)</f>
        <v>1</v>
      </c>
    </row>
    <row r="5426" spans="1:43" x14ac:dyDescent="0.3">
      <c r="A5426" t="s">
        <v>18084</v>
      </c>
      <c r="C5426" t="s">
        <v>6902</v>
      </c>
      <c r="D5426" s="1">
        <v>46294</v>
      </c>
      <c r="E5426" t="s">
        <v>11819</v>
      </c>
      <c r="F5426" t="s">
        <v>9</v>
      </c>
      <c r="G5426">
        <v>4298</v>
      </c>
      <c r="H5426">
        <v>12.89</v>
      </c>
      <c r="I5426">
        <v>2.3199999999999998</v>
      </c>
      <c r="J5426">
        <v>4282.79</v>
      </c>
      <c r="K5426" s="1">
        <v>46296</v>
      </c>
      <c r="L5426" t="s">
        <v>17962</v>
      </c>
      <c r="M5426">
        <f t="shared" si="1008"/>
        <v>1</v>
      </c>
      <c r="N5426">
        <f>COUNTIF(Orders!$A:$A,C5426)</f>
        <v>1</v>
      </c>
      <c r="P5426">
        <f>COUNTIF(Orders!$H:$H,UPPER(SUBSTITUTE(TRIM(C5426),"-","")))</f>
        <v>1</v>
      </c>
      <c r="R5426" t="str">
        <f t="shared" si="1009"/>
        <v>Matched Order Reference</v>
      </c>
      <c r="S5426">
        <f t="shared" si="1010"/>
        <v>1</v>
      </c>
      <c r="V5426" cm="1">
        <f t="array" ref="V5426">IF(E5426&lt;&gt;"CAPTURE",0,SUMPRODUCT((MDR_Rates!$A$2:$A$10=F5426)*(G5426&gt;MDR_Rates!$B$2:$B$10)*((MDR_Rates!$C$2:$C$10="")+(G5426&lt;=MDR_Rates!$C$2:$C$10))*MDR_Rates!$D$2:$D$10))</f>
        <v>0.3</v>
      </c>
      <c r="W5426">
        <f t="shared" si="1011"/>
        <v>12.89</v>
      </c>
      <c r="X5426">
        <f t="shared" si="1012"/>
        <v>2.3199999999999998</v>
      </c>
      <c r="Y5426">
        <f t="shared" si="1013"/>
        <v>0</v>
      </c>
      <c r="Z5426">
        <f t="shared" si="1014"/>
        <v>0</v>
      </c>
      <c r="AG5426" t="str">
        <f t="shared" si="1015"/>
        <v/>
      </c>
      <c r="AI5426" t="str">
        <f t="shared" si="1016"/>
        <v/>
      </c>
      <c r="AJ5426" t="str">
        <f t="shared" si="1017"/>
        <v/>
      </c>
      <c r="AK5426" t="str">
        <f t="shared" si="1018"/>
        <v>ORD26003472</v>
      </c>
      <c r="AL5426">
        <f>IF(E5426&lt;&gt;"CAPTURE","",COUNTIF(Orders!$H:$H,AK5426))</f>
        <v>1</v>
      </c>
      <c r="AP5426" t="str">
        <f t="shared" si="1019"/>
        <v>Matched to Order</v>
      </c>
      <c r="AQ5426">
        <f>IF(COUNTIF($A$2:A5426,A5426)=1,1,0)</f>
        <v>1</v>
      </c>
    </row>
    <row r="5427" spans="1:43" x14ac:dyDescent="0.3">
      <c r="A5427" t="s">
        <v>18085</v>
      </c>
      <c r="C5427" t="s">
        <v>6911</v>
      </c>
      <c r="D5427" s="1">
        <v>46294</v>
      </c>
      <c r="E5427" t="s">
        <v>11819</v>
      </c>
      <c r="F5427" t="s">
        <v>9</v>
      </c>
      <c r="G5427">
        <v>998</v>
      </c>
      <c r="H5427">
        <v>0</v>
      </c>
      <c r="I5427">
        <v>0</v>
      </c>
      <c r="J5427">
        <v>998</v>
      </c>
      <c r="K5427" s="1">
        <v>46296</v>
      </c>
      <c r="L5427" t="s">
        <v>17962</v>
      </c>
      <c r="M5427">
        <f t="shared" si="1008"/>
        <v>1</v>
      </c>
      <c r="N5427">
        <f>COUNTIF(Orders!$A:$A,C5427)</f>
        <v>1</v>
      </c>
      <c r="P5427">
        <f>COUNTIF(Orders!$H:$H,UPPER(SUBSTITUTE(TRIM(C5427),"-","")))</f>
        <v>1</v>
      </c>
      <c r="R5427" t="str">
        <f t="shared" si="1009"/>
        <v>Matched Order Reference</v>
      </c>
      <c r="S5427">
        <f t="shared" si="1010"/>
        <v>1</v>
      </c>
      <c r="V5427" cm="1">
        <f t="array" ref="V5427">IF(E5427&lt;&gt;"CAPTURE",0,SUMPRODUCT((MDR_Rates!$A$2:$A$10=F5427)*(G5427&gt;MDR_Rates!$B$2:$B$10)*((MDR_Rates!$C$2:$C$10="")+(G5427&lt;=MDR_Rates!$C$2:$C$10))*MDR_Rates!$D$2:$D$10))</f>
        <v>0</v>
      </c>
      <c r="W5427">
        <f t="shared" si="1011"/>
        <v>0</v>
      </c>
      <c r="X5427">
        <f t="shared" si="1012"/>
        <v>0</v>
      </c>
      <c r="Y5427">
        <f t="shared" si="1013"/>
        <v>0</v>
      </c>
      <c r="Z5427">
        <f t="shared" si="1014"/>
        <v>0</v>
      </c>
      <c r="AG5427" t="str">
        <f t="shared" si="1015"/>
        <v/>
      </c>
      <c r="AI5427" t="str">
        <f t="shared" si="1016"/>
        <v/>
      </c>
      <c r="AJ5427" t="str">
        <f t="shared" si="1017"/>
        <v/>
      </c>
      <c r="AK5427" t="str">
        <f t="shared" si="1018"/>
        <v>ORD26003477</v>
      </c>
      <c r="AL5427">
        <f>IF(E5427&lt;&gt;"CAPTURE","",COUNTIF(Orders!$H:$H,AK5427))</f>
        <v>1</v>
      </c>
      <c r="AP5427" t="str">
        <f t="shared" si="1019"/>
        <v>Matched to Order</v>
      </c>
      <c r="AQ5427">
        <f>IF(COUNTIF($A$2:A5427,A5427)=1,1,0)</f>
        <v>1</v>
      </c>
    </row>
    <row r="5428" spans="1:43" x14ac:dyDescent="0.3">
      <c r="A5428" t="s">
        <v>18086</v>
      </c>
      <c r="C5428" t="s">
        <v>6934</v>
      </c>
      <c r="D5428" s="1">
        <v>46294</v>
      </c>
      <c r="E5428" t="s">
        <v>11819</v>
      </c>
      <c r="F5428" t="s">
        <v>9</v>
      </c>
      <c r="G5428">
        <v>599</v>
      </c>
      <c r="H5428">
        <v>0</v>
      </c>
      <c r="I5428">
        <v>0</v>
      </c>
      <c r="J5428">
        <v>599</v>
      </c>
      <c r="K5428" s="1">
        <v>46296</v>
      </c>
      <c r="L5428" t="s">
        <v>17962</v>
      </c>
      <c r="M5428">
        <f t="shared" si="1008"/>
        <v>1</v>
      </c>
      <c r="N5428">
        <f>COUNTIF(Orders!$A:$A,C5428)</f>
        <v>1</v>
      </c>
      <c r="P5428">
        <f>COUNTIF(Orders!$H:$H,UPPER(SUBSTITUTE(TRIM(C5428),"-","")))</f>
        <v>1</v>
      </c>
      <c r="R5428" t="str">
        <f t="shared" si="1009"/>
        <v>Matched Order Reference</v>
      </c>
      <c r="S5428">
        <f t="shared" si="1010"/>
        <v>1</v>
      </c>
      <c r="V5428" cm="1">
        <f t="array" ref="V5428">IF(E5428&lt;&gt;"CAPTURE",0,SUMPRODUCT((MDR_Rates!$A$2:$A$10=F5428)*(G5428&gt;MDR_Rates!$B$2:$B$10)*((MDR_Rates!$C$2:$C$10="")+(G5428&lt;=MDR_Rates!$C$2:$C$10))*MDR_Rates!$D$2:$D$10))</f>
        <v>0</v>
      </c>
      <c r="W5428">
        <f t="shared" si="1011"/>
        <v>0</v>
      </c>
      <c r="X5428">
        <f t="shared" si="1012"/>
        <v>0</v>
      </c>
      <c r="Y5428">
        <f t="shared" si="1013"/>
        <v>0</v>
      </c>
      <c r="Z5428">
        <f t="shared" si="1014"/>
        <v>0</v>
      </c>
      <c r="AG5428" t="str">
        <f t="shared" si="1015"/>
        <v/>
      </c>
      <c r="AI5428" t="str">
        <f t="shared" si="1016"/>
        <v/>
      </c>
      <c r="AJ5428" t="str">
        <f t="shared" si="1017"/>
        <v/>
      </c>
      <c r="AK5428" t="str">
        <f t="shared" si="1018"/>
        <v>ORD26003489</v>
      </c>
      <c r="AL5428">
        <f>IF(E5428&lt;&gt;"CAPTURE","",COUNTIF(Orders!$H:$H,AK5428))</f>
        <v>1</v>
      </c>
      <c r="AP5428" t="str">
        <f t="shared" si="1019"/>
        <v>Matched to Order</v>
      </c>
      <c r="AQ5428">
        <f>IF(COUNTIF($A$2:A5428,A5428)=1,1,0)</f>
        <v>1</v>
      </c>
    </row>
    <row r="5429" spans="1:43" x14ac:dyDescent="0.3">
      <c r="A5429" t="s">
        <v>18087</v>
      </c>
      <c r="C5429" t="s">
        <v>18088</v>
      </c>
      <c r="D5429" s="1">
        <v>46294</v>
      </c>
      <c r="E5429" t="s">
        <v>11819</v>
      </c>
      <c r="F5429" t="s">
        <v>44</v>
      </c>
      <c r="G5429">
        <v>8797</v>
      </c>
      <c r="H5429">
        <v>149.55000000000001</v>
      </c>
      <c r="I5429">
        <v>26.92</v>
      </c>
      <c r="J5429">
        <v>8620.5300000000007</v>
      </c>
      <c r="K5429" s="1">
        <v>46296</v>
      </c>
      <c r="L5429" t="s">
        <v>17962</v>
      </c>
      <c r="M5429">
        <f t="shared" si="1008"/>
        <v>1</v>
      </c>
      <c r="N5429">
        <f>COUNTIF(Orders!$A:$A,C5429)</f>
        <v>1</v>
      </c>
      <c r="P5429">
        <f>COUNTIF(Orders!$H:$H,UPPER(SUBSTITUTE(TRIM(C5429),"-","")))</f>
        <v>1</v>
      </c>
      <c r="R5429" t="str">
        <f t="shared" si="1009"/>
        <v>Matched Order Reference</v>
      </c>
      <c r="S5429">
        <f t="shared" si="1010"/>
        <v>1</v>
      </c>
      <c r="V5429" cm="1">
        <f t="array" ref="V5429">IF(E5429&lt;&gt;"CAPTURE",0,SUMPRODUCT((MDR_Rates!$A$2:$A$10=F5429)*(G5429&gt;MDR_Rates!$B$2:$B$10)*((MDR_Rates!$C$2:$C$10="")+(G5429&lt;=MDR_Rates!$C$2:$C$10))*MDR_Rates!$D$2:$D$10))</f>
        <v>1.7</v>
      </c>
      <c r="W5429">
        <f t="shared" si="1011"/>
        <v>149.55000000000001</v>
      </c>
      <c r="X5429">
        <f t="shared" si="1012"/>
        <v>26.92</v>
      </c>
      <c r="Y5429">
        <f t="shared" si="1013"/>
        <v>0</v>
      </c>
      <c r="Z5429">
        <f t="shared" si="1014"/>
        <v>0</v>
      </c>
      <c r="AG5429" t="str">
        <f t="shared" si="1015"/>
        <v/>
      </c>
      <c r="AI5429" t="str">
        <f t="shared" si="1016"/>
        <v/>
      </c>
      <c r="AJ5429" t="str">
        <f t="shared" si="1017"/>
        <v/>
      </c>
      <c r="AK5429" t="str">
        <f t="shared" si="1018"/>
        <v>ORD26003509</v>
      </c>
      <c r="AL5429">
        <f>IF(E5429&lt;&gt;"CAPTURE","",COUNTIF(Orders!$H:$H,AK5429))</f>
        <v>1</v>
      </c>
      <c r="AP5429" t="str">
        <f t="shared" si="1019"/>
        <v>Matched to Order</v>
      </c>
      <c r="AQ5429">
        <f>IF(COUNTIF($A$2:A5429,A5429)=1,1,0)</f>
        <v>1</v>
      </c>
    </row>
    <row r="5430" spans="1:43" x14ac:dyDescent="0.3">
      <c r="A5430" t="s">
        <v>18089</v>
      </c>
      <c r="C5430" t="s">
        <v>7077</v>
      </c>
      <c r="D5430" s="1">
        <v>46294</v>
      </c>
      <c r="E5430" t="s">
        <v>11819</v>
      </c>
      <c r="F5430" t="s">
        <v>9</v>
      </c>
      <c r="G5430">
        <v>999</v>
      </c>
      <c r="H5430">
        <v>0</v>
      </c>
      <c r="I5430">
        <v>0</v>
      </c>
      <c r="J5430">
        <v>999</v>
      </c>
      <c r="K5430" s="1">
        <v>46296</v>
      </c>
      <c r="L5430" t="s">
        <v>17962</v>
      </c>
      <c r="M5430">
        <f t="shared" si="1008"/>
        <v>1</v>
      </c>
      <c r="N5430">
        <f>COUNTIF(Orders!$A:$A,C5430)</f>
        <v>1</v>
      </c>
      <c r="P5430">
        <f>COUNTIF(Orders!$H:$H,UPPER(SUBSTITUTE(TRIM(C5430),"-","")))</f>
        <v>1</v>
      </c>
      <c r="R5430" t="str">
        <f t="shared" si="1009"/>
        <v>Matched Order Reference</v>
      </c>
      <c r="S5430">
        <f t="shared" si="1010"/>
        <v>1</v>
      </c>
      <c r="V5430" cm="1">
        <f t="array" ref="V5430">IF(E5430&lt;&gt;"CAPTURE",0,SUMPRODUCT((MDR_Rates!$A$2:$A$10=F5430)*(G5430&gt;MDR_Rates!$B$2:$B$10)*((MDR_Rates!$C$2:$C$10="")+(G5430&lt;=MDR_Rates!$C$2:$C$10))*MDR_Rates!$D$2:$D$10))</f>
        <v>0</v>
      </c>
      <c r="W5430">
        <f t="shared" si="1011"/>
        <v>0</v>
      </c>
      <c r="X5430">
        <f t="shared" si="1012"/>
        <v>0</v>
      </c>
      <c r="Y5430">
        <f t="shared" si="1013"/>
        <v>0</v>
      </c>
      <c r="Z5430">
        <f t="shared" si="1014"/>
        <v>0</v>
      </c>
      <c r="AG5430" t="str">
        <f t="shared" si="1015"/>
        <v/>
      </c>
      <c r="AI5430" t="str">
        <f t="shared" si="1016"/>
        <v/>
      </c>
      <c r="AJ5430" t="str">
        <f t="shared" si="1017"/>
        <v/>
      </c>
      <c r="AK5430" t="str">
        <f t="shared" si="1018"/>
        <v>ORD26003562</v>
      </c>
      <c r="AL5430">
        <f>IF(E5430&lt;&gt;"CAPTURE","",COUNTIF(Orders!$H:$H,AK5430))</f>
        <v>1</v>
      </c>
      <c r="AP5430" t="str">
        <f t="shared" si="1019"/>
        <v>Matched to Order</v>
      </c>
      <c r="AQ5430">
        <f>IF(COUNTIF($A$2:A5430,A5430)=1,1,0)</f>
        <v>1</v>
      </c>
    </row>
    <row r="5431" spans="1:43" x14ac:dyDescent="0.3">
      <c r="A5431" t="s">
        <v>18090</v>
      </c>
      <c r="C5431" t="s">
        <v>18091</v>
      </c>
      <c r="D5431" s="1">
        <v>46294</v>
      </c>
      <c r="E5431" t="s">
        <v>11819</v>
      </c>
      <c r="F5431" t="s">
        <v>9</v>
      </c>
      <c r="G5431">
        <v>1299</v>
      </c>
      <c r="H5431">
        <v>0</v>
      </c>
      <c r="I5431">
        <v>0</v>
      </c>
      <c r="J5431">
        <v>1299</v>
      </c>
      <c r="K5431" s="1">
        <v>46296</v>
      </c>
      <c r="L5431" t="s">
        <v>17962</v>
      </c>
      <c r="M5431">
        <f t="shared" si="1008"/>
        <v>1</v>
      </c>
      <c r="N5431">
        <f>COUNTIF(Orders!$A:$A,C5431)</f>
        <v>1</v>
      </c>
      <c r="P5431">
        <f>COUNTIF(Orders!$H:$H,UPPER(SUBSTITUTE(TRIM(C5431),"-","")))</f>
        <v>1</v>
      </c>
      <c r="R5431" t="str">
        <f t="shared" si="1009"/>
        <v>Matched Order Reference</v>
      </c>
      <c r="S5431">
        <f t="shared" si="1010"/>
        <v>1</v>
      </c>
      <c r="V5431" cm="1">
        <f t="array" ref="V5431">IF(E5431&lt;&gt;"CAPTURE",0,SUMPRODUCT((MDR_Rates!$A$2:$A$10=F5431)*(G5431&gt;MDR_Rates!$B$2:$B$10)*((MDR_Rates!$C$2:$C$10="")+(G5431&lt;=MDR_Rates!$C$2:$C$10))*MDR_Rates!$D$2:$D$10))</f>
        <v>0</v>
      </c>
      <c r="W5431">
        <f t="shared" si="1011"/>
        <v>0</v>
      </c>
      <c r="X5431">
        <f t="shared" si="1012"/>
        <v>0</v>
      </c>
      <c r="Y5431">
        <f t="shared" si="1013"/>
        <v>0</v>
      </c>
      <c r="Z5431">
        <f t="shared" si="1014"/>
        <v>0</v>
      </c>
      <c r="AG5431" t="str">
        <f t="shared" si="1015"/>
        <v/>
      </c>
      <c r="AI5431" t="str">
        <f t="shared" si="1016"/>
        <v/>
      </c>
      <c r="AJ5431" t="str">
        <f t="shared" si="1017"/>
        <v/>
      </c>
      <c r="AK5431" t="str">
        <f t="shared" si="1018"/>
        <v>ORD26003599</v>
      </c>
      <c r="AL5431">
        <f>IF(E5431&lt;&gt;"CAPTURE","",COUNTIF(Orders!$H:$H,AK5431))</f>
        <v>1</v>
      </c>
      <c r="AP5431" t="str">
        <f t="shared" si="1019"/>
        <v>Matched to Order</v>
      </c>
      <c r="AQ5431">
        <f>IF(COUNTIF($A$2:A5431,A5431)=1,1,0)</f>
        <v>1</v>
      </c>
    </row>
    <row r="5432" spans="1:43" x14ac:dyDescent="0.3">
      <c r="A5432" t="s">
        <v>18092</v>
      </c>
      <c r="C5432" t="s">
        <v>7157</v>
      </c>
      <c r="D5432" s="1">
        <v>46294</v>
      </c>
      <c r="E5432" t="s">
        <v>11819</v>
      </c>
      <c r="F5432" t="s">
        <v>9</v>
      </c>
      <c r="G5432">
        <v>799</v>
      </c>
      <c r="H5432">
        <v>2.4</v>
      </c>
      <c r="I5432">
        <v>0.43</v>
      </c>
      <c r="J5432">
        <v>796.17</v>
      </c>
      <c r="K5432" s="1">
        <v>46296</v>
      </c>
      <c r="L5432" t="s">
        <v>17962</v>
      </c>
      <c r="M5432">
        <f t="shared" si="1008"/>
        <v>1</v>
      </c>
      <c r="N5432">
        <f>COUNTIF(Orders!$A:$A,C5432)</f>
        <v>1</v>
      </c>
      <c r="P5432">
        <f>COUNTIF(Orders!$H:$H,UPPER(SUBSTITUTE(TRIM(C5432),"-","")))</f>
        <v>1</v>
      </c>
      <c r="R5432" t="str">
        <f t="shared" si="1009"/>
        <v>Matched Order Reference</v>
      </c>
      <c r="S5432">
        <f t="shared" si="1010"/>
        <v>1</v>
      </c>
      <c r="V5432" cm="1">
        <f t="array" ref="V5432">IF(E5432&lt;&gt;"CAPTURE",0,SUMPRODUCT((MDR_Rates!$A$2:$A$10=F5432)*(G5432&gt;MDR_Rates!$B$2:$B$10)*((MDR_Rates!$C$2:$C$10="")+(G5432&lt;=MDR_Rates!$C$2:$C$10))*MDR_Rates!$D$2:$D$10))</f>
        <v>0</v>
      </c>
      <c r="W5432">
        <f t="shared" si="1011"/>
        <v>0</v>
      </c>
      <c r="X5432">
        <f t="shared" si="1012"/>
        <v>0</v>
      </c>
      <c r="Y5432">
        <f t="shared" si="1013"/>
        <v>2.4</v>
      </c>
      <c r="Z5432">
        <f t="shared" si="1014"/>
        <v>0.43</v>
      </c>
      <c r="AG5432" t="str">
        <f t="shared" si="1015"/>
        <v/>
      </c>
      <c r="AI5432" t="str">
        <f t="shared" si="1016"/>
        <v/>
      </c>
      <c r="AJ5432" t="str">
        <f t="shared" si="1017"/>
        <v/>
      </c>
      <c r="AK5432" t="str">
        <f t="shared" si="1018"/>
        <v>ORD26003603</v>
      </c>
      <c r="AL5432">
        <f>IF(E5432&lt;&gt;"CAPTURE","",COUNTIF(Orders!$H:$H,AK5432))</f>
        <v>1</v>
      </c>
      <c r="AP5432" t="str">
        <f t="shared" si="1019"/>
        <v>Matched to Order</v>
      </c>
      <c r="AQ5432">
        <f>IF(COUNTIF($A$2:A5432,A5432)=1,1,0)</f>
        <v>1</v>
      </c>
    </row>
    <row r="5433" spans="1:43" x14ac:dyDescent="0.3">
      <c r="A5433" t="s">
        <v>18093</v>
      </c>
      <c r="C5433" t="s">
        <v>18094</v>
      </c>
      <c r="D5433" s="1">
        <v>46294</v>
      </c>
      <c r="E5433" t="s">
        <v>11819</v>
      </c>
      <c r="F5433" t="s">
        <v>44</v>
      </c>
      <c r="G5433">
        <v>3147</v>
      </c>
      <c r="H5433">
        <v>53.5</v>
      </c>
      <c r="I5433">
        <v>9.6300000000000008</v>
      </c>
      <c r="J5433">
        <v>3083.87</v>
      </c>
      <c r="K5433" s="1">
        <v>46296</v>
      </c>
      <c r="L5433" t="s">
        <v>17962</v>
      </c>
      <c r="M5433">
        <f t="shared" si="1008"/>
        <v>1</v>
      </c>
      <c r="N5433">
        <f>COUNTIF(Orders!$A:$A,C5433)</f>
        <v>0</v>
      </c>
      <c r="P5433">
        <f>COUNTIF(Orders!$H:$H,UPPER(SUBSTITUTE(TRIM(C5433),"-","")))</f>
        <v>1</v>
      </c>
      <c r="R5433" t="str">
        <f t="shared" si="1009"/>
        <v>Matched Order Reference</v>
      </c>
      <c r="S5433">
        <f t="shared" si="1010"/>
        <v>1</v>
      </c>
      <c r="V5433" cm="1">
        <f t="array" ref="V5433">IF(E5433&lt;&gt;"CAPTURE",0,SUMPRODUCT((MDR_Rates!$A$2:$A$10=F5433)*(G5433&gt;MDR_Rates!$B$2:$B$10)*((MDR_Rates!$C$2:$C$10="")+(G5433&lt;=MDR_Rates!$C$2:$C$10))*MDR_Rates!$D$2:$D$10))</f>
        <v>1.7</v>
      </c>
      <c r="W5433">
        <f t="shared" si="1011"/>
        <v>53.5</v>
      </c>
      <c r="X5433">
        <f t="shared" si="1012"/>
        <v>9.6300000000000008</v>
      </c>
      <c r="Y5433">
        <f t="shared" si="1013"/>
        <v>0</v>
      </c>
      <c r="Z5433">
        <f t="shared" si="1014"/>
        <v>0</v>
      </c>
      <c r="AG5433" t="str">
        <f t="shared" si="1015"/>
        <v/>
      </c>
      <c r="AI5433" t="str">
        <f t="shared" si="1016"/>
        <v/>
      </c>
      <c r="AJ5433" t="str">
        <f t="shared" si="1017"/>
        <v/>
      </c>
      <c r="AK5433" t="str">
        <f t="shared" si="1018"/>
        <v>ORD26003649</v>
      </c>
      <c r="AL5433">
        <f>IF(E5433&lt;&gt;"CAPTURE","",COUNTIF(Orders!$H:$H,AK5433))</f>
        <v>1</v>
      </c>
      <c r="AP5433" t="str">
        <f t="shared" si="1019"/>
        <v>Matched to Order</v>
      </c>
      <c r="AQ5433">
        <f>IF(COUNTIF($A$2:A5433,A5433)=1,1,0)</f>
        <v>1</v>
      </c>
    </row>
    <row r="5434" spans="1:43" x14ac:dyDescent="0.3">
      <c r="A5434" t="s">
        <v>18095</v>
      </c>
      <c r="C5434" t="s">
        <v>7310</v>
      </c>
      <c r="D5434" s="1">
        <v>46294</v>
      </c>
      <c r="E5434" t="s">
        <v>11819</v>
      </c>
      <c r="F5434" t="s">
        <v>9</v>
      </c>
      <c r="G5434">
        <v>8598</v>
      </c>
      <c r="H5434">
        <v>25.79</v>
      </c>
      <c r="I5434">
        <v>4.6399999999999997</v>
      </c>
      <c r="J5434">
        <v>8567.57</v>
      </c>
      <c r="K5434" s="1">
        <v>46296</v>
      </c>
      <c r="L5434" t="s">
        <v>17962</v>
      </c>
      <c r="M5434">
        <f t="shared" si="1008"/>
        <v>1</v>
      </c>
      <c r="N5434">
        <f>COUNTIF(Orders!$A:$A,C5434)</f>
        <v>1</v>
      </c>
      <c r="P5434">
        <f>COUNTIF(Orders!$H:$H,UPPER(SUBSTITUTE(TRIM(C5434),"-","")))</f>
        <v>1</v>
      </c>
      <c r="R5434" t="str">
        <f t="shared" si="1009"/>
        <v>Matched Order Reference</v>
      </c>
      <c r="S5434">
        <f t="shared" si="1010"/>
        <v>1</v>
      </c>
      <c r="V5434" cm="1">
        <f t="array" ref="V5434">IF(E5434&lt;&gt;"CAPTURE",0,SUMPRODUCT((MDR_Rates!$A$2:$A$10=F5434)*(G5434&gt;MDR_Rates!$B$2:$B$10)*((MDR_Rates!$C$2:$C$10="")+(G5434&lt;=MDR_Rates!$C$2:$C$10))*MDR_Rates!$D$2:$D$10))</f>
        <v>0.3</v>
      </c>
      <c r="W5434">
        <f t="shared" si="1011"/>
        <v>25.79</v>
      </c>
      <c r="X5434">
        <f t="shared" si="1012"/>
        <v>4.6399999999999997</v>
      </c>
      <c r="Y5434">
        <f t="shared" si="1013"/>
        <v>0</v>
      </c>
      <c r="Z5434">
        <f t="shared" si="1014"/>
        <v>0</v>
      </c>
      <c r="AG5434" t="str">
        <f t="shared" si="1015"/>
        <v/>
      </c>
      <c r="AI5434" t="str">
        <f t="shared" si="1016"/>
        <v/>
      </c>
      <c r="AJ5434" t="str">
        <f t="shared" si="1017"/>
        <v/>
      </c>
      <c r="AK5434" t="str">
        <f t="shared" si="1018"/>
        <v>ORD26003683</v>
      </c>
      <c r="AL5434">
        <f>IF(E5434&lt;&gt;"CAPTURE","",COUNTIF(Orders!$H:$H,AK5434))</f>
        <v>1</v>
      </c>
      <c r="AP5434" t="str">
        <f t="shared" si="1019"/>
        <v>Matched to Order</v>
      </c>
      <c r="AQ5434">
        <f>IF(COUNTIF($A$2:A5434,A5434)=1,1,0)</f>
        <v>1</v>
      </c>
    </row>
    <row r="5435" spans="1:43" x14ac:dyDescent="0.3">
      <c r="A5435" t="s">
        <v>18096</v>
      </c>
      <c r="C5435" t="s">
        <v>18097</v>
      </c>
      <c r="D5435" s="1">
        <v>46294</v>
      </c>
      <c r="E5435" t="s">
        <v>11819</v>
      </c>
      <c r="F5435" t="s">
        <v>17</v>
      </c>
      <c r="G5435">
        <v>799</v>
      </c>
      <c r="H5435">
        <v>14.38</v>
      </c>
      <c r="I5435">
        <v>2.59</v>
      </c>
      <c r="J5435">
        <v>782.03</v>
      </c>
      <c r="K5435" s="1">
        <v>46296</v>
      </c>
      <c r="L5435" t="s">
        <v>17962</v>
      </c>
      <c r="M5435">
        <f t="shared" si="1008"/>
        <v>1</v>
      </c>
      <c r="N5435">
        <f>COUNTIF(Orders!$A:$A,C5435)</f>
        <v>0</v>
      </c>
      <c r="P5435">
        <f>COUNTIF(Orders!$H:$H,UPPER(SUBSTITUTE(TRIM(C5435),"-","")))</f>
        <v>1</v>
      </c>
      <c r="R5435" t="str">
        <f t="shared" si="1009"/>
        <v>Matched Order Reference</v>
      </c>
      <c r="S5435">
        <f t="shared" si="1010"/>
        <v>1</v>
      </c>
      <c r="V5435" cm="1">
        <f t="array" ref="V5435">IF(E5435&lt;&gt;"CAPTURE",0,SUMPRODUCT((MDR_Rates!$A$2:$A$10=F5435)*(G5435&gt;MDR_Rates!$B$2:$B$10)*((MDR_Rates!$C$2:$C$10="")+(G5435&lt;=MDR_Rates!$C$2:$C$10))*MDR_Rates!$D$2:$D$10))</f>
        <v>1.8</v>
      </c>
      <c r="W5435">
        <f t="shared" si="1011"/>
        <v>14.38</v>
      </c>
      <c r="X5435">
        <f t="shared" si="1012"/>
        <v>2.59</v>
      </c>
      <c r="Y5435">
        <f t="shared" si="1013"/>
        <v>0</v>
      </c>
      <c r="Z5435">
        <f t="shared" si="1014"/>
        <v>0</v>
      </c>
      <c r="AG5435" t="str">
        <f t="shared" si="1015"/>
        <v/>
      </c>
      <c r="AI5435" t="str">
        <f t="shared" si="1016"/>
        <v/>
      </c>
      <c r="AJ5435" t="str">
        <f t="shared" si="1017"/>
        <v/>
      </c>
      <c r="AK5435" t="str">
        <f t="shared" si="1018"/>
        <v>ORD26003685</v>
      </c>
      <c r="AL5435">
        <f>IF(E5435&lt;&gt;"CAPTURE","",COUNTIF(Orders!$H:$H,AK5435))</f>
        <v>1</v>
      </c>
      <c r="AP5435" t="str">
        <f t="shared" si="1019"/>
        <v>Matched to Order</v>
      </c>
      <c r="AQ5435">
        <f>IF(COUNTIF($A$2:A5435,A5435)=1,1,0)</f>
        <v>1</v>
      </c>
    </row>
    <row r="5436" spans="1:43" x14ac:dyDescent="0.3">
      <c r="A5436" t="s">
        <v>18098</v>
      </c>
      <c r="C5436" t="s">
        <v>7678</v>
      </c>
      <c r="D5436" s="1">
        <v>46294</v>
      </c>
      <c r="E5436" t="s">
        <v>11819</v>
      </c>
      <c r="F5436" t="s">
        <v>9</v>
      </c>
      <c r="G5436">
        <v>12797</v>
      </c>
      <c r="H5436">
        <v>38.39</v>
      </c>
      <c r="I5436">
        <v>6.91</v>
      </c>
      <c r="J5436">
        <v>12751.7</v>
      </c>
      <c r="K5436" s="1">
        <v>46296</v>
      </c>
      <c r="L5436" t="s">
        <v>17962</v>
      </c>
      <c r="M5436">
        <f t="shared" si="1008"/>
        <v>1</v>
      </c>
      <c r="N5436">
        <f>COUNTIF(Orders!$A:$A,C5436)</f>
        <v>1</v>
      </c>
      <c r="P5436">
        <f>COUNTIF(Orders!$H:$H,UPPER(SUBSTITUTE(TRIM(C5436),"-","")))</f>
        <v>1</v>
      </c>
      <c r="R5436" t="str">
        <f t="shared" si="1009"/>
        <v>Matched Order Reference</v>
      </c>
      <c r="S5436">
        <f t="shared" si="1010"/>
        <v>1</v>
      </c>
      <c r="V5436" cm="1">
        <f t="array" ref="V5436">IF(E5436&lt;&gt;"CAPTURE",0,SUMPRODUCT((MDR_Rates!$A$2:$A$10=F5436)*(G5436&gt;MDR_Rates!$B$2:$B$10)*((MDR_Rates!$C$2:$C$10="")+(G5436&lt;=MDR_Rates!$C$2:$C$10))*MDR_Rates!$D$2:$D$10))</f>
        <v>0.3</v>
      </c>
      <c r="W5436">
        <f t="shared" si="1011"/>
        <v>38.39</v>
      </c>
      <c r="X5436">
        <f t="shared" si="1012"/>
        <v>6.91</v>
      </c>
      <c r="Y5436">
        <f t="shared" si="1013"/>
        <v>0</v>
      </c>
      <c r="Z5436">
        <f t="shared" si="1014"/>
        <v>0</v>
      </c>
      <c r="AG5436" t="str">
        <f t="shared" si="1015"/>
        <v/>
      </c>
      <c r="AI5436" t="str">
        <f t="shared" si="1016"/>
        <v/>
      </c>
      <c r="AJ5436" t="str">
        <f t="shared" si="1017"/>
        <v/>
      </c>
      <c r="AK5436" t="str">
        <f t="shared" si="1018"/>
        <v>ORD26003868</v>
      </c>
      <c r="AL5436">
        <f>IF(E5436&lt;&gt;"CAPTURE","",COUNTIF(Orders!$H:$H,AK5436))</f>
        <v>1</v>
      </c>
      <c r="AP5436" t="str">
        <f t="shared" si="1019"/>
        <v>Matched to Order</v>
      </c>
      <c r="AQ5436">
        <f>IF(COUNTIF($A$2:A5436,A5436)=1,1,0)</f>
        <v>1</v>
      </c>
    </row>
    <row r="5437" spans="1:43" x14ac:dyDescent="0.3">
      <c r="A5437" t="s">
        <v>18099</v>
      </c>
      <c r="C5437" t="s">
        <v>7719</v>
      </c>
      <c r="D5437" s="1">
        <v>46294</v>
      </c>
      <c r="E5437" t="s">
        <v>11819</v>
      </c>
      <c r="F5437" t="s">
        <v>17</v>
      </c>
      <c r="G5437">
        <v>3147</v>
      </c>
      <c r="H5437">
        <v>50.35</v>
      </c>
      <c r="I5437">
        <v>9.06</v>
      </c>
      <c r="J5437">
        <v>3087.59</v>
      </c>
      <c r="K5437" s="1">
        <v>46296</v>
      </c>
      <c r="L5437" t="s">
        <v>17962</v>
      </c>
      <c r="M5437">
        <f t="shared" si="1008"/>
        <v>1</v>
      </c>
      <c r="N5437">
        <f>COUNTIF(Orders!$A:$A,C5437)</f>
        <v>1</v>
      </c>
      <c r="P5437">
        <f>COUNTIF(Orders!$H:$H,UPPER(SUBSTITUTE(TRIM(C5437),"-","")))</f>
        <v>1</v>
      </c>
      <c r="R5437" t="str">
        <f t="shared" si="1009"/>
        <v>Matched Order Reference</v>
      </c>
      <c r="S5437">
        <f t="shared" si="1010"/>
        <v>1</v>
      </c>
      <c r="V5437" cm="1">
        <f t="array" ref="V5437">IF(E5437&lt;&gt;"CAPTURE",0,SUMPRODUCT((MDR_Rates!$A$2:$A$10=F5437)*(G5437&gt;MDR_Rates!$B$2:$B$10)*((MDR_Rates!$C$2:$C$10="")+(G5437&lt;=MDR_Rates!$C$2:$C$10))*MDR_Rates!$D$2:$D$10))</f>
        <v>1.6</v>
      </c>
      <c r="W5437">
        <f t="shared" si="1011"/>
        <v>50.35</v>
      </c>
      <c r="X5437">
        <f t="shared" si="1012"/>
        <v>9.06</v>
      </c>
      <c r="Y5437">
        <f t="shared" si="1013"/>
        <v>0</v>
      </c>
      <c r="Z5437">
        <f t="shared" si="1014"/>
        <v>0</v>
      </c>
      <c r="AG5437" t="str">
        <f t="shared" si="1015"/>
        <v/>
      </c>
      <c r="AI5437" t="str">
        <f t="shared" si="1016"/>
        <v/>
      </c>
      <c r="AJ5437" t="str">
        <f t="shared" si="1017"/>
        <v/>
      </c>
      <c r="AK5437" t="str">
        <f t="shared" si="1018"/>
        <v>ORD26003889</v>
      </c>
      <c r="AL5437">
        <f>IF(E5437&lt;&gt;"CAPTURE","",COUNTIF(Orders!$H:$H,AK5437))</f>
        <v>1</v>
      </c>
      <c r="AP5437" t="str">
        <f t="shared" si="1019"/>
        <v>Matched to Order</v>
      </c>
      <c r="AQ5437">
        <f>IF(COUNTIF($A$2:A5437,A5437)=1,1,0)</f>
        <v>1</v>
      </c>
    </row>
    <row r="5438" spans="1:43" x14ac:dyDescent="0.3">
      <c r="A5438" t="s">
        <v>18100</v>
      </c>
      <c r="C5438" t="s">
        <v>7729</v>
      </c>
      <c r="D5438" s="1">
        <v>46294</v>
      </c>
      <c r="E5438" t="s">
        <v>11819</v>
      </c>
      <c r="F5438" t="s">
        <v>9</v>
      </c>
      <c r="G5438">
        <v>349</v>
      </c>
      <c r="H5438">
        <v>0</v>
      </c>
      <c r="I5438">
        <v>0</v>
      </c>
      <c r="J5438">
        <v>349</v>
      </c>
      <c r="K5438" s="1">
        <v>46296</v>
      </c>
      <c r="L5438" t="s">
        <v>17962</v>
      </c>
      <c r="M5438">
        <f t="shared" si="1008"/>
        <v>1</v>
      </c>
      <c r="N5438">
        <f>COUNTIF(Orders!$A:$A,C5438)</f>
        <v>1</v>
      </c>
      <c r="P5438">
        <f>COUNTIF(Orders!$H:$H,UPPER(SUBSTITUTE(TRIM(C5438),"-","")))</f>
        <v>1</v>
      </c>
      <c r="R5438" t="str">
        <f t="shared" si="1009"/>
        <v>Matched Order Reference</v>
      </c>
      <c r="S5438">
        <f t="shared" si="1010"/>
        <v>1</v>
      </c>
      <c r="V5438" cm="1">
        <f t="array" ref="V5438">IF(E5438&lt;&gt;"CAPTURE",0,SUMPRODUCT((MDR_Rates!$A$2:$A$10=F5438)*(G5438&gt;MDR_Rates!$B$2:$B$10)*((MDR_Rates!$C$2:$C$10="")+(G5438&lt;=MDR_Rates!$C$2:$C$10))*MDR_Rates!$D$2:$D$10))</f>
        <v>0</v>
      </c>
      <c r="W5438">
        <f t="shared" si="1011"/>
        <v>0</v>
      </c>
      <c r="X5438">
        <f t="shared" si="1012"/>
        <v>0</v>
      </c>
      <c r="Y5438">
        <f t="shared" si="1013"/>
        <v>0</v>
      </c>
      <c r="Z5438">
        <f t="shared" si="1014"/>
        <v>0</v>
      </c>
      <c r="AG5438" t="str">
        <f t="shared" si="1015"/>
        <v/>
      </c>
      <c r="AI5438" t="str">
        <f t="shared" si="1016"/>
        <v/>
      </c>
      <c r="AJ5438" t="str">
        <f t="shared" si="1017"/>
        <v/>
      </c>
      <c r="AK5438" t="str">
        <f t="shared" si="1018"/>
        <v>ORD26003894</v>
      </c>
      <c r="AL5438">
        <f>IF(E5438&lt;&gt;"CAPTURE","",COUNTIF(Orders!$H:$H,AK5438))</f>
        <v>1</v>
      </c>
      <c r="AP5438" t="str">
        <f t="shared" si="1019"/>
        <v>Matched to Order</v>
      </c>
      <c r="AQ5438">
        <f>IF(COUNTIF($A$2:A5438,A5438)=1,1,0)</f>
        <v>1</v>
      </c>
    </row>
    <row r="5439" spans="1:43" x14ac:dyDescent="0.3">
      <c r="A5439" t="s">
        <v>18101</v>
      </c>
      <c r="C5439" t="s">
        <v>7762</v>
      </c>
      <c r="D5439" s="1">
        <v>46294</v>
      </c>
      <c r="E5439" t="s">
        <v>11819</v>
      </c>
      <c r="F5439" t="s">
        <v>17</v>
      </c>
      <c r="G5439">
        <v>3998</v>
      </c>
      <c r="H5439">
        <v>63.97</v>
      </c>
      <c r="I5439">
        <v>11.51</v>
      </c>
      <c r="J5439">
        <v>3922.52</v>
      </c>
      <c r="K5439" s="1">
        <v>46296</v>
      </c>
      <c r="L5439" t="s">
        <v>17962</v>
      </c>
      <c r="M5439">
        <f t="shared" si="1008"/>
        <v>1</v>
      </c>
      <c r="N5439">
        <f>COUNTIF(Orders!$A:$A,C5439)</f>
        <v>1</v>
      </c>
      <c r="P5439">
        <f>COUNTIF(Orders!$H:$H,UPPER(SUBSTITUTE(TRIM(C5439),"-","")))</f>
        <v>1</v>
      </c>
      <c r="R5439" t="str">
        <f t="shared" si="1009"/>
        <v>Matched Order Reference</v>
      </c>
      <c r="S5439">
        <f t="shared" si="1010"/>
        <v>1</v>
      </c>
      <c r="V5439" cm="1">
        <f t="array" ref="V5439">IF(E5439&lt;&gt;"CAPTURE",0,SUMPRODUCT((MDR_Rates!$A$2:$A$10=F5439)*(G5439&gt;MDR_Rates!$B$2:$B$10)*((MDR_Rates!$C$2:$C$10="")+(G5439&lt;=MDR_Rates!$C$2:$C$10))*MDR_Rates!$D$2:$D$10))</f>
        <v>1.6</v>
      </c>
      <c r="W5439">
        <f t="shared" si="1011"/>
        <v>63.97</v>
      </c>
      <c r="X5439">
        <f t="shared" si="1012"/>
        <v>11.51</v>
      </c>
      <c r="Y5439">
        <f t="shared" si="1013"/>
        <v>0</v>
      </c>
      <c r="Z5439">
        <f t="shared" si="1014"/>
        <v>0</v>
      </c>
      <c r="AG5439" t="str">
        <f t="shared" si="1015"/>
        <v/>
      </c>
      <c r="AI5439" t="str">
        <f t="shared" si="1016"/>
        <v/>
      </c>
      <c r="AJ5439" t="str">
        <f t="shared" si="1017"/>
        <v/>
      </c>
      <c r="AK5439" t="str">
        <f t="shared" si="1018"/>
        <v>ORD26003911</v>
      </c>
      <c r="AL5439">
        <f>IF(E5439&lt;&gt;"CAPTURE","",COUNTIF(Orders!$H:$H,AK5439))</f>
        <v>1</v>
      </c>
      <c r="AP5439" t="str">
        <f t="shared" si="1019"/>
        <v>Matched to Order</v>
      </c>
      <c r="AQ5439">
        <f>IF(COUNTIF($A$2:A5439,A5439)=1,1,0)</f>
        <v>1</v>
      </c>
    </row>
    <row r="5440" spans="1:43" x14ac:dyDescent="0.3">
      <c r="A5440" t="s">
        <v>18102</v>
      </c>
      <c r="C5440" t="s">
        <v>7809</v>
      </c>
      <c r="D5440" s="1">
        <v>46294</v>
      </c>
      <c r="E5440" t="s">
        <v>11819</v>
      </c>
      <c r="F5440" t="s">
        <v>9</v>
      </c>
      <c r="G5440">
        <v>599</v>
      </c>
      <c r="H5440">
        <v>0</v>
      </c>
      <c r="I5440">
        <v>0</v>
      </c>
      <c r="J5440">
        <v>599</v>
      </c>
      <c r="K5440" s="1">
        <v>46296</v>
      </c>
      <c r="L5440" t="s">
        <v>17962</v>
      </c>
      <c r="M5440">
        <f t="shared" si="1008"/>
        <v>1</v>
      </c>
      <c r="N5440">
        <f>COUNTIF(Orders!$A:$A,C5440)</f>
        <v>1</v>
      </c>
      <c r="P5440">
        <f>COUNTIF(Orders!$H:$H,UPPER(SUBSTITUTE(TRIM(C5440),"-","")))</f>
        <v>1</v>
      </c>
      <c r="R5440" t="str">
        <f t="shared" si="1009"/>
        <v>Matched Order Reference</v>
      </c>
      <c r="S5440">
        <f t="shared" si="1010"/>
        <v>1</v>
      </c>
      <c r="V5440" cm="1">
        <f t="array" ref="V5440">IF(E5440&lt;&gt;"CAPTURE",0,SUMPRODUCT((MDR_Rates!$A$2:$A$10=F5440)*(G5440&gt;MDR_Rates!$B$2:$B$10)*((MDR_Rates!$C$2:$C$10="")+(G5440&lt;=MDR_Rates!$C$2:$C$10))*MDR_Rates!$D$2:$D$10))</f>
        <v>0</v>
      </c>
      <c r="W5440">
        <f t="shared" si="1011"/>
        <v>0</v>
      </c>
      <c r="X5440">
        <f t="shared" si="1012"/>
        <v>0</v>
      </c>
      <c r="Y5440">
        <f t="shared" si="1013"/>
        <v>0</v>
      </c>
      <c r="Z5440">
        <f t="shared" si="1014"/>
        <v>0</v>
      </c>
      <c r="AG5440" t="str">
        <f t="shared" si="1015"/>
        <v/>
      </c>
      <c r="AI5440" t="str">
        <f t="shared" si="1016"/>
        <v/>
      </c>
      <c r="AJ5440" t="str">
        <f t="shared" si="1017"/>
        <v/>
      </c>
      <c r="AK5440" t="str">
        <f t="shared" si="1018"/>
        <v>ORD26003935</v>
      </c>
      <c r="AL5440">
        <f>IF(E5440&lt;&gt;"CAPTURE","",COUNTIF(Orders!$H:$H,AK5440))</f>
        <v>1</v>
      </c>
      <c r="AP5440" t="str">
        <f t="shared" si="1019"/>
        <v>Matched to Order</v>
      </c>
      <c r="AQ5440">
        <f>IF(COUNTIF($A$2:A5440,A5440)=1,1,0)</f>
        <v>1</v>
      </c>
    </row>
    <row r="5441" spans="1:43" x14ac:dyDescent="0.3">
      <c r="A5441" t="s">
        <v>18103</v>
      </c>
      <c r="C5441" t="s">
        <v>7811</v>
      </c>
      <c r="D5441" s="1">
        <v>46294</v>
      </c>
      <c r="E5441" t="s">
        <v>11819</v>
      </c>
      <c r="F5441" t="s">
        <v>44</v>
      </c>
      <c r="G5441">
        <v>799</v>
      </c>
      <c r="H5441">
        <v>15.18</v>
      </c>
      <c r="I5441">
        <v>2.73</v>
      </c>
      <c r="J5441">
        <v>781.09</v>
      </c>
      <c r="K5441" s="1">
        <v>46296</v>
      </c>
      <c r="L5441" t="s">
        <v>17962</v>
      </c>
      <c r="M5441">
        <f t="shared" si="1008"/>
        <v>1</v>
      </c>
      <c r="N5441">
        <f>COUNTIF(Orders!$A:$A,C5441)</f>
        <v>1</v>
      </c>
      <c r="P5441">
        <f>COUNTIF(Orders!$H:$H,UPPER(SUBSTITUTE(TRIM(C5441),"-","")))</f>
        <v>1</v>
      </c>
      <c r="R5441" t="str">
        <f t="shared" si="1009"/>
        <v>Matched Order Reference</v>
      </c>
      <c r="S5441">
        <f t="shared" si="1010"/>
        <v>1</v>
      </c>
      <c r="V5441" cm="1">
        <f t="array" ref="V5441">IF(E5441&lt;&gt;"CAPTURE",0,SUMPRODUCT((MDR_Rates!$A$2:$A$10=F5441)*(G5441&gt;MDR_Rates!$B$2:$B$10)*((MDR_Rates!$C$2:$C$10="")+(G5441&lt;=MDR_Rates!$C$2:$C$10))*MDR_Rates!$D$2:$D$10))</f>
        <v>1.9</v>
      </c>
      <c r="W5441">
        <f t="shared" si="1011"/>
        <v>15.18</v>
      </c>
      <c r="X5441">
        <f t="shared" si="1012"/>
        <v>2.73</v>
      </c>
      <c r="Y5441">
        <f t="shared" si="1013"/>
        <v>0</v>
      </c>
      <c r="Z5441">
        <f t="shared" si="1014"/>
        <v>0</v>
      </c>
      <c r="AG5441" t="str">
        <f t="shared" si="1015"/>
        <v/>
      </c>
      <c r="AI5441" t="str">
        <f t="shared" si="1016"/>
        <v/>
      </c>
      <c r="AJ5441" t="str">
        <f t="shared" si="1017"/>
        <v/>
      </c>
      <c r="AK5441" t="str">
        <f t="shared" si="1018"/>
        <v>ORD26003936</v>
      </c>
      <c r="AL5441">
        <f>IF(E5441&lt;&gt;"CAPTURE","",COUNTIF(Orders!$H:$H,AK5441))</f>
        <v>1</v>
      </c>
      <c r="AP5441" t="str">
        <f t="shared" si="1019"/>
        <v>Matched to Order</v>
      </c>
      <c r="AQ5441">
        <f>IF(COUNTIF($A$2:A5441,A5441)=1,1,0)</f>
        <v>1</v>
      </c>
    </row>
    <row r="5442" spans="1:43" x14ac:dyDescent="0.3">
      <c r="A5442" t="s">
        <v>18104</v>
      </c>
      <c r="C5442" t="s">
        <v>7868</v>
      </c>
      <c r="D5442" s="1">
        <v>46294</v>
      </c>
      <c r="E5442" t="s">
        <v>11819</v>
      </c>
      <c r="F5442" t="s">
        <v>17</v>
      </c>
      <c r="G5442">
        <v>1299</v>
      </c>
      <c r="H5442">
        <v>23.38</v>
      </c>
      <c r="I5442">
        <v>4.21</v>
      </c>
      <c r="J5442">
        <v>1271.4100000000001</v>
      </c>
      <c r="K5442" s="1">
        <v>46296</v>
      </c>
      <c r="L5442" t="s">
        <v>17962</v>
      </c>
      <c r="M5442">
        <f t="shared" si="1008"/>
        <v>1</v>
      </c>
      <c r="N5442">
        <f>COUNTIF(Orders!$A:$A,C5442)</f>
        <v>1</v>
      </c>
      <c r="P5442">
        <f>COUNTIF(Orders!$H:$H,UPPER(SUBSTITUTE(TRIM(C5442),"-","")))</f>
        <v>1</v>
      </c>
      <c r="R5442" t="str">
        <f t="shared" si="1009"/>
        <v>Matched Order Reference</v>
      </c>
      <c r="S5442">
        <f t="shared" si="1010"/>
        <v>1</v>
      </c>
      <c r="V5442" cm="1">
        <f t="array" ref="V5442">IF(E5442&lt;&gt;"CAPTURE",0,SUMPRODUCT((MDR_Rates!$A$2:$A$10=F5442)*(G5442&gt;MDR_Rates!$B$2:$B$10)*((MDR_Rates!$C$2:$C$10="")+(G5442&lt;=MDR_Rates!$C$2:$C$10))*MDR_Rates!$D$2:$D$10))</f>
        <v>1.8</v>
      </c>
      <c r="W5442">
        <f t="shared" si="1011"/>
        <v>23.38</v>
      </c>
      <c r="X5442">
        <f t="shared" si="1012"/>
        <v>4.21</v>
      </c>
      <c r="Y5442">
        <f t="shared" si="1013"/>
        <v>0</v>
      </c>
      <c r="Z5442">
        <f t="shared" si="1014"/>
        <v>0</v>
      </c>
      <c r="AG5442" t="str">
        <f t="shared" si="1015"/>
        <v/>
      </c>
      <c r="AI5442" t="str">
        <f t="shared" si="1016"/>
        <v/>
      </c>
      <c r="AJ5442" t="str">
        <f t="shared" si="1017"/>
        <v/>
      </c>
      <c r="AK5442" t="str">
        <f t="shared" si="1018"/>
        <v>ORD26003965</v>
      </c>
      <c r="AL5442">
        <f>IF(E5442&lt;&gt;"CAPTURE","",COUNTIF(Orders!$H:$H,AK5442))</f>
        <v>1</v>
      </c>
      <c r="AP5442" t="str">
        <f t="shared" si="1019"/>
        <v>Matched to Order</v>
      </c>
      <c r="AQ5442">
        <f>IF(COUNTIF($A$2:A5442,A5442)=1,1,0)</f>
        <v>1</v>
      </c>
    </row>
    <row r="5443" spans="1:43" x14ac:dyDescent="0.3">
      <c r="A5443" t="s">
        <v>18105</v>
      </c>
      <c r="C5443" t="s">
        <v>7902</v>
      </c>
      <c r="D5443" s="1">
        <v>46294</v>
      </c>
      <c r="E5443" t="s">
        <v>11819</v>
      </c>
      <c r="F5443" t="s">
        <v>33</v>
      </c>
      <c r="G5443">
        <v>499</v>
      </c>
      <c r="H5443">
        <v>7.49</v>
      </c>
      <c r="I5443">
        <v>1.35</v>
      </c>
      <c r="J5443">
        <v>490.16</v>
      </c>
      <c r="K5443" s="1">
        <v>46296</v>
      </c>
      <c r="L5443" t="s">
        <v>17962</v>
      </c>
      <c r="M5443">
        <f t="shared" ref="M5443:M5506" si="1020">COUNTIF($A:$A,A5443)</f>
        <v>1</v>
      </c>
      <c r="N5443">
        <f>COUNTIF(Orders!$A:$A,C5443)</f>
        <v>1</v>
      </c>
      <c r="P5443">
        <f>COUNTIF(Orders!$H:$H,UPPER(SUBSTITUTE(TRIM(C5443),"-","")))</f>
        <v>1</v>
      </c>
      <c r="R5443" t="str">
        <f t="shared" ref="R5443:R5506" si="1021">IF(E5443="REFUND","Refund",IF(P5443=0,"Unmatched Order Reference","Matched Order Reference"))</f>
        <v>Matched Order Reference</v>
      </c>
      <c r="S5443">
        <f t="shared" ref="S5443:S5506" si="1022">COUNTIFS($C$2:$C$5753,C5443,$E$2:$E$5753,"CAPTURE")</f>
        <v>1</v>
      </c>
      <c r="V5443" cm="1">
        <f t="array" ref="V5443">IF(E5443&lt;&gt;"CAPTURE",0,SUMPRODUCT((MDR_Rates!$A$2:$A$10=F5443)*(G5443&gt;MDR_Rates!$B$2:$B$10)*((MDR_Rates!$C$2:$C$10="")+(G5443&lt;=MDR_Rates!$C$2:$C$10))*MDR_Rates!$D$2:$D$10))</f>
        <v>1.5</v>
      </c>
      <c r="W5443">
        <f t="shared" ref="W5443:W5506" si="1023">IF(E5443&lt;&gt;"CAPTURE",0,ROUND(G5443*V5443/100,2))</f>
        <v>7.49</v>
      </c>
      <c r="X5443">
        <f t="shared" ref="X5443:X5506" si="1024">IF(E5443&lt;&gt;"CAPTURE",0,ROUND(W5443*18/100,2))</f>
        <v>1.35</v>
      </c>
      <c r="Y5443">
        <f t="shared" ref="Y5443:Y5506" si="1025">IF(E5443&lt;&gt;"CAPTURE",0,ROUND(H5443-W5443,2))</f>
        <v>0</v>
      </c>
      <c r="Z5443">
        <f t="shared" ref="Z5443:Z5506" si="1026">IF(E5443&lt;&gt;"CAPTURE",0,ROUND(I5443-X5443,2))</f>
        <v>0</v>
      </c>
      <c r="AG5443" t="str">
        <f t="shared" ref="AG5443:AG5506" si="1027">IF(E5443&lt;&gt;"REFUND","",IF(COUNTIFS($A:$A,B5443,$E:$E,"CAPTURE")=0,"Missing Original Capture","Original Capture Found"))</f>
        <v/>
      </c>
      <c r="AI5443" t="str">
        <f t="shared" ref="AI5443:AI5506" si="1028">IF(E5443="REFUND",_xlfn.MAXIFS($G:$G,$A:$A,B5443,$E:$E,"CAPTURE"),"")</f>
        <v/>
      </c>
      <c r="AJ5443" t="str">
        <f t="shared" ref="AJ5443:AJ5506" si="1029">IF(E5443&lt;&gt;"REFUND","",IF(G5443&gt;AI5443,"Refund Exceeds Capture",IF(ABS(G5443-AI5443)&lt;0.01,"Full Refund","Partial Refund")))</f>
        <v/>
      </c>
      <c r="AK5443" t="str">
        <f t="shared" ref="AK5443:AK5506" si="1030">UPPER(SUBSTITUTE(TRIM(C5443),"-",""))</f>
        <v>ORD26003982</v>
      </c>
      <c r="AL5443">
        <f>IF(E5443&lt;&gt;"CAPTURE","",COUNTIF(Orders!$H:$H,AK5443))</f>
        <v>1</v>
      </c>
      <c r="AP5443" t="str">
        <f t="shared" ref="AP5443:AP5506" si="1031">IF(E5443&lt;&gt;"CAPTURE","",IF(M5443&gt;1,"Duplicate ID - Review",IF(AL5443=0,"Unmatched Order",IF(AL5443=1,"Matched to Order","Multiple Order Matches"))))</f>
        <v>Matched to Order</v>
      </c>
      <c r="AQ5443">
        <f>IF(COUNTIF($A$2:A5443,A5443)=1,1,0)</f>
        <v>1</v>
      </c>
    </row>
    <row r="5444" spans="1:43" x14ac:dyDescent="0.3">
      <c r="A5444" t="s">
        <v>18106</v>
      </c>
      <c r="C5444" t="s">
        <v>8124</v>
      </c>
      <c r="D5444" s="1">
        <v>46294</v>
      </c>
      <c r="E5444" t="s">
        <v>11819</v>
      </c>
      <c r="F5444" t="s">
        <v>9</v>
      </c>
      <c r="G5444">
        <v>14497</v>
      </c>
      <c r="H5444">
        <v>43.49</v>
      </c>
      <c r="I5444">
        <v>7.83</v>
      </c>
      <c r="J5444">
        <v>14445.68</v>
      </c>
      <c r="K5444" s="1">
        <v>46296</v>
      </c>
      <c r="L5444" t="s">
        <v>17962</v>
      </c>
      <c r="M5444">
        <f t="shared" si="1020"/>
        <v>1</v>
      </c>
      <c r="N5444">
        <f>COUNTIF(Orders!$A:$A,C5444)</f>
        <v>1</v>
      </c>
      <c r="P5444">
        <f>COUNTIF(Orders!$H:$H,UPPER(SUBSTITUTE(TRIM(C5444),"-","")))</f>
        <v>1</v>
      </c>
      <c r="R5444" t="str">
        <f t="shared" si="1021"/>
        <v>Matched Order Reference</v>
      </c>
      <c r="S5444">
        <f t="shared" si="1022"/>
        <v>1</v>
      </c>
      <c r="V5444" cm="1">
        <f t="array" ref="V5444">IF(E5444&lt;&gt;"CAPTURE",0,SUMPRODUCT((MDR_Rates!$A$2:$A$10=F5444)*(G5444&gt;MDR_Rates!$B$2:$B$10)*((MDR_Rates!$C$2:$C$10="")+(G5444&lt;=MDR_Rates!$C$2:$C$10))*MDR_Rates!$D$2:$D$10))</f>
        <v>0.3</v>
      </c>
      <c r="W5444">
        <f t="shared" si="1023"/>
        <v>43.49</v>
      </c>
      <c r="X5444">
        <f t="shared" si="1024"/>
        <v>7.83</v>
      </c>
      <c r="Y5444">
        <f t="shared" si="1025"/>
        <v>0</v>
      </c>
      <c r="Z5444">
        <f t="shared" si="1026"/>
        <v>0</v>
      </c>
      <c r="AG5444" t="str">
        <f t="shared" si="1027"/>
        <v/>
      </c>
      <c r="AI5444" t="str">
        <f t="shared" si="1028"/>
        <v/>
      </c>
      <c r="AJ5444" t="str">
        <f t="shared" si="1029"/>
        <v/>
      </c>
      <c r="AK5444" t="str">
        <f t="shared" si="1030"/>
        <v>ORD26004097</v>
      </c>
      <c r="AL5444">
        <f>IF(E5444&lt;&gt;"CAPTURE","",COUNTIF(Orders!$H:$H,AK5444))</f>
        <v>1</v>
      </c>
      <c r="AP5444" t="str">
        <f t="shared" si="1031"/>
        <v>Matched to Order</v>
      </c>
      <c r="AQ5444">
        <f>IF(COUNTIF($A$2:A5444,A5444)=1,1,0)</f>
        <v>1</v>
      </c>
    </row>
    <row r="5445" spans="1:43" x14ac:dyDescent="0.3">
      <c r="A5445" t="s">
        <v>18107</v>
      </c>
      <c r="C5445" t="s">
        <v>8150</v>
      </c>
      <c r="D5445" s="1">
        <v>46294</v>
      </c>
      <c r="E5445" t="s">
        <v>11819</v>
      </c>
      <c r="F5445" t="s">
        <v>44</v>
      </c>
      <c r="G5445">
        <v>2998</v>
      </c>
      <c r="H5445">
        <v>50.97</v>
      </c>
      <c r="I5445">
        <v>9.17</v>
      </c>
      <c r="J5445">
        <v>2937.86</v>
      </c>
      <c r="K5445" s="1">
        <v>46296</v>
      </c>
      <c r="L5445" t="s">
        <v>17962</v>
      </c>
      <c r="M5445">
        <f t="shared" si="1020"/>
        <v>1</v>
      </c>
      <c r="N5445">
        <f>COUNTIF(Orders!$A:$A,C5445)</f>
        <v>1</v>
      </c>
      <c r="P5445">
        <f>COUNTIF(Orders!$H:$H,UPPER(SUBSTITUTE(TRIM(C5445),"-","")))</f>
        <v>1</v>
      </c>
      <c r="R5445" t="str">
        <f t="shared" si="1021"/>
        <v>Matched Order Reference</v>
      </c>
      <c r="S5445">
        <f t="shared" si="1022"/>
        <v>1</v>
      </c>
      <c r="V5445" cm="1">
        <f t="array" ref="V5445">IF(E5445&lt;&gt;"CAPTURE",0,SUMPRODUCT((MDR_Rates!$A$2:$A$10=F5445)*(G5445&gt;MDR_Rates!$B$2:$B$10)*((MDR_Rates!$C$2:$C$10="")+(G5445&lt;=MDR_Rates!$C$2:$C$10))*MDR_Rates!$D$2:$D$10))</f>
        <v>1.7</v>
      </c>
      <c r="W5445">
        <f t="shared" si="1023"/>
        <v>50.97</v>
      </c>
      <c r="X5445">
        <f t="shared" si="1024"/>
        <v>9.17</v>
      </c>
      <c r="Y5445">
        <f t="shared" si="1025"/>
        <v>0</v>
      </c>
      <c r="Z5445">
        <f t="shared" si="1026"/>
        <v>0</v>
      </c>
      <c r="AG5445" t="str">
        <f t="shared" si="1027"/>
        <v/>
      </c>
      <c r="AI5445" t="str">
        <f t="shared" si="1028"/>
        <v/>
      </c>
      <c r="AJ5445" t="str">
        <f t="shared" si="1029"/>
        <v/>
      </c>
      <c r="AK5445" t="str">
        <f t="shared" si="1030"/>
        <v>ORD26004110</v>
      </c>
      <c r="AL5445">
        <f>IF(E5445&lt;&gt;"CAPTURE","",COUNTIF(Orders!$H:$H,AK5445))</f>
        <v>1</v>
      </c>
      <c r="AP5445" t="str">
        <f t="shared" si="1031"/>
        <v>Matched to Order</v>
      </c>
      <c r="AQ5445">
        <f>IF(COUNTIF($A$2:A5445,A5445)=1,1,0)</f>
        <v>1</v>
      </c>
    </row>
    <row r="5446" spans="1:43" x14ac:dyDescent="0.3">
      <c r="A5446" t="s">
        <v>18108</v>
      </c>
      <c r="C5446" t="s">
        <v>8208</v>
      </c>
      <c r="D5446" s="1">
        <v>46294</v>
      </c>
      <c r="E5446" t="s">
        <v>11819</v>
      </c>
      <c r="F5446" t="s">
        <v>17</v>
      </c>
      <c r="G5446">
        <v>1298</v>
      </c>
      <c r="H5446">
        <v>23.36</v>
      </c>
      <c r="I5446">
        <v>4.2</v>
      </c>
      <c r="J5446">
        <v>1270.44</v>
      </c>
      <c r="K5446" s="1">
        <v>46296</v>
      </c>
      <c r="L5446" t="s">
        <v>17962</v>
      </c>
      <c r="M5446">
        <f t="shared" si="1020"/>
        <v>1</v>
      </c>
      <c r="N5446">
        <f>COUNTIF(Orders!$A:$A,C5446)</f>
        <v>1</v>
      </c>
      <c r="P5446">
        <f>COUNTIF(Orders!$H:$H,UPPER(SUBSTITUTE(TRIM(C5446),"-","")))</f>
        <v>1</v>
      </c>
      <c r="R5446" t="str">
        <f t="shared" si="1021"/>
        <v>Matched Order Reference</v>
      </c>
      <c r="S5446">
        <f t="shared" si="1022"/>
        <v>1</v>
      </c>
      <c r="V5446" cm="1">
        <f t="array" ref="V5446">IF(E5446&lt;&gt;"CAPTURE",0,SUMPRODUCT((MDR_Rates!$A$2:$A$10=F5446)*(G5446&gt;MDR_Rates!$B$2:$B$10)*((MDR_Rates!$C$2:$C$10="")+(G5446&lt;=MDR_Rates!$C$2:$C$10))*MDR_Rates!$D$2:$D$10))</f>
        <v>1.8</v>
      </c>
      <c r="W5446">
        <f t="shared" si="1023"/>
        <v>23.36</v>
      </c>
      <c r="X5446">
        <f t="shared" si="1024"/>
        <v>4.2</v>
      </c>
      <c r="Y5446">
        <f t="shared" si="1025"/>
        <v>0</v>
      </c>
      <c r="Z5446">
        <f t="shared" si="1026"/>
        <v>0</v>
      </c>
      <c r="AG5446" t="str">
        <f t="shared" si="1027"/>
        <v/>
      </c>
      <c r="AI5446" t="str">
        <f t="shared" si="1028"/>
        <v/>
      </c>
      <c r="AJ5446" t="str">
        <f t="shared" si="1029"/>
        <v/>
      </c>
      <c r="AK5446" t="str">
        <f t="shared" si="1030"/>
        <v>ORD26004140</v>
      </c>
      <c r="AL5446">
        <f>IF(E5446&lt;&gt;"CAPTURE","",COUNTIF(Orders!$H:$H,AK5446))</f>
        <v>1</v>
      </c>
      <c r="AP5446" t="str">
        <f t="shared" si="1031"/>
        <v>Matched to Order</v>
      </c>
      <c r="AQ5446">
        <f>IF(COUNTIF($A$2:A5446,A5446)=1,1,0)</f>
        <v>1</v>
      </c>
    </row>
    <row r="5447" spans="1:43" x14ac:dyDescent="0.3">
      <c r="A5447" t="s">
        <v>18109</v>
      </c>
      <c r="C5447" t="s">
        <v>8280</v>
      </c>
      <c r="D5447" s="1">
        <v>46294</v>
      </c>
      <c r="E5447" t="s">
        <v>11819</v>
      </c>
      <c r="F5447" t="s">
        <v>33</v>
      </c>
      <c r="G5447">
        <v>7297</v>
      </c>
      <c r="H5447">
        <v>87.56</v>
      </c>
      <c r="I5447">
        <v>15.76</v>
      </c>
      <c r="J5447">
        <v>7193.68</v>
      </c>
      <c r="K5447" s="1">
        <v>46296</v>
      </c>
      <c r="L5447" t="s">
        <v>17962</v>
      </c>
      <c r="M5447">
        <f t="shared" si="1020"/>
        <v>1</v>
      </c>
      <c r="N5447">
        <f>COUNTIF(Orders!$A:$A,C5447)</f>
        <v>1</v>
      </c>
      <c r="P5447">
        <f>COUNTIF(Orders!$H:$H,UPPER(SUBSTITUTE(TRIM(C5447),"-","")))</f>
        <v>1</v>
      </c>
      <c r="R5447" t="str">
        <f t="shared" si="1021"/>
        <v>Matched Order Reference</v>
      </c>
      <c r="S5447">
        <f t="shared" si="1022"/>
        <v>1</v>
      </c>
      <c r="V5447" cm="1">
        <f t="array" ref="V5447">IF(E5447&lt;&gt;"CAPTURE",0,SUMPRODUCT((MDR_Rates!$A$2:$A$10=F5447)*(G5447&gt;MDR_Rates!$B$2:$B$10)*((MDR_Rates!$C$2:$C$10="")+(G5447&lt;=MDR_Rates!$C$2:$C$10))*MDR_Rates!$D$2:$D$10))</f>
        <v>1.2</v>
      </c>
      <c r="W5447">
        <f t="shared" si="1023"/>
        <v>87.56</v>
      </c>
      <c r="X5447">
        <f t="shared" si="1024"/>
        <v>15.76</v>
      </c>
      <c r="Y5447">
        <f t="shared" si="1025"/>
        <v>0</v>
      </c>
      <c r="Z5447">
        <f t="shared" si="1026"/>
        <v>0</v>
      </c>
      <c r="AG5447" t="str">
        <f t="shared" si="1027"/>
        <v/>
      </c>
      <c r="AI5447" t="str">
        <f t="shared" si="1028"/>
        <v/>
      </c>
      <c r="AJ5447" t="str">
        <f t="shared" si="1029"/>
        <v/>
      </c>
      <c r="AK5447" t="str">
        <f t="shared" si="1030"/>
        <v>ORD26004178</v>
      </c>
      <c r="AL5447">
        <f>IF(E5447&lt;&gt;"CAPTURE","",COUNTIF(Orders!$H:$H,AK5447))</f>
        <v>1</v>
      </c>
      <c r="AP5447" t="str">
        <f t="shared" si="1031"/>
        <v>Matched to Order</v>
      </c>
      <c r="AQ5447">
        <f>IF(COUNTIF($A$2:A5447,A5447)=1,1,0)</f>
        <v>1</v>
      </c>
    </row>
    <row r="5448" spans="1:43" x14ac:dyDescent="0.3">
      <c r="A5448" t="s">
        <v>18110</v>
      </c>
      <c r="C5448" t="s">
        <v>8338</v>
      </c>
      <c r="D5448" s="1">
        <v>46294</v>
      </c>
      <c r="E5448" t="s">
        <v>11819</v>
      </c>
      <c r="F5448" t="s">
        <v>9</v>
      </c>
      <c r="G5448">
        <v>6498</v>
      </c>
      <c r="H5448">
        <v>19.489999999999998</v>
      </c>
      <c r="I5448">
        <v>3.51</v>
      </c>
      <c r="J5448">
        <v>6475</v>
      </c>
      <c r="K5448" s="1">
        <v>46296</v>
      </c>
      <c r="L5448" t="s">
        <v>17962</v>
      </c>
      <c r="M5448">
        <f t="shared" si="1020"/>
        <v>1</v>
      </c>
      <c r="N5448">
        <f>COUNTIF(Orders!$A:$A,C5448)</f>
        <v>1</v>
      </c>
      <c r="P5448">
        <f>COUNTIF(Orders!$H:$H,UPPER(SUBSTITUTE(TRIM(C5448),"-","")))</f>
        <v>1</v>
      </c>
      <c r="R5448" t="str">
        <f t="shared" si="1021"/>
        <v>Matched Order Reference</v>
      </c>
      <c r="S5448">
        <f t="shared" si="1022"/>
        <v>1</v>
      </c>
      <c r="V5448" cm="1">
        <f t="array" ref="V5448">IF(E5448&lt;&gt;"CAPTURE",0,SUMPRODUCT((MDR_Rates!$A$2:$A$10=F5448)*(G5448&gt;MDR_Rates!$B$2:$B$10)*((MDR_Rates!$C$2:$C$10="")+(G5448&lt;=MDR_Rates!$C$2:$C$10))*MDR_Rates!$D$2:$D$10))</f>
        <v>0.3</v>
      </c>
      <c r="W5448">
        <f t="shared" si="1023"/>
        <v>19.489999999999998</v>
      </c>
      <c r="X5448">
        <f t="shared" si="1024"/>
        <v>3.51</v>
      </c>
      <c r="Y5448">
        <f t="shared" si="1025"/>
        <v>0</v>
      </c>
      <c r="Z5448">
        <f t="shared" si="1026"/>
        <v>0</v>
      </c>
      <c r="AG5448" t="str">
        <f t="shared" si="1027"/>
        <v/>
      </c>
      <c r="AI5448" t="str">
        <f t="shared" si="1028"/>
        <v/>
      </c>
      <c r="AJ5448" t="str">
        <f t="shared" si="1029"/>
        <v/>
      </c>
      <c r="AK5448" t="str">
        <f t="shared" si="1030"/>
        <v>ORD26004207</v>
      </c>
      <c r="AL5448">
        <f>IF(E5448&lt;&gt;"CAPTURE","",COUNTIF(Orders!$H:$H,AK5448))</f>
        <v>1</v>
      </c>
      <c r="AP5448" t="str">
        <f t="shared" si="1031"/>
        <v>Matched to Order</v>
      </c>
      <c r="AQ5448">
        <f>IF(COUNTIF($A$2:A5448,A5448)=1,1,0)</f>
        <v>1</v>
      </c>
    </row>
    <row r="5449" spans="1:43" x14ac:dyDescent="0.3">
      <c r="A5449" t="s">
        <v>18111</v>
      </c>
      <c r="C5449" t="s">
        <v>8455</v>
      </c>
      <c r="D5449" s="1">
        <v>46294</v>
      </c>
      <c r="E5449" t="s">
        <v>11819</v>
      </c>
      <c r="F5449" t="s">
        <v>9</v>
      </c>
      <c r="G5449">
        <v>499</v>
      </c>
      <c r="H5449">
        <v>0</v>
      </c>
      <c r="I5449">
        <v>0</v>
      </c>
      <c r="J5449">
        <v>499</v>
      </c>
      <c r="K5449" s="1">
        <v>46296</v>
      </c>
      <c r="L5449" t="s">
        <v>17962</v>
      </c>
      <c r="M5449">
        <f t="shared" si="1020"/>
        <v>1</v>
      </c>
      <c r="N5449">
        <f>COUNTIF(Orders!$A:$A,C5449)</f>
        <v>1</v>
      </c>
      <c r="P5449">
        <f>COUNTIF(Orders!$H:$H,UPPER(SUBSTITUTE(TRIM(C5449),"-","")))</f>
        <v>1</v>
      </c>
      <c r="R5449" t="str">
        <f t="shared" si="1021"/>
        <v>Matched Order Reference</v>
      </c>
      <c r="S5449">
        <f t="shared" si="1022"/>
        <v>1</v>
      </c>
      <c r="V5449" cm="1">
        <f t="array" ref="V5449">IF(E5449&lt;&gt;"CAPTURE",0,SUMPRODUCT((MDR_Rates!$A$2:$A$10=F5449)*(G5449&gt;MDR_Rates!$B$2:$B$10)*((MDR_Rates!$C$2:$C$10="")+(G5449&lt;=MDR_Rates!$C$2:$C$10))*MDR_Rates!$D$2:$D$10))</f>
        <v>0</v>
      </c>
      <c r="W5449">
        <f t="shared" si="1023"/>
        <v>0</v>
      </c>
      <c r="X5449">
        <f t="shared" si="1024"/>
        <v>0</v>
      </c>
      <c r="Y5449">
        <f t="shared" si="1025"/>
        <v>0</v>
      </c>
      <c r="Z5449">
        <f t="shared" si="1026"/>
        <v>0</v>
      </c>
      <c r="AG5449" t="str">
        <f t="shared" si="1027"/>
        <v/>
      </c>
      <c r="AI5449" t="str">
        <f t="shared" si="1028"/>
        <v/>
      </c>
      <c r="AJ5449" t="str">
        <f t="shared" si="1029"/>
        <v/>
      </c>
      <c r="AK5449" t="str">
        <f t="shared" si="1030"/>
        <v>ORD26004267</v>
      </c>
      <c r="AL5449">
        <f>IF(E5449&lt;&gt;"CAPTURE","",COUNTIF(Orders!$H:$H,AK5449))</f>
        <v>1</v>
      </c>
      <c r="AP5449" t="str">
        <f t="shared" si="1031"/>
        <v>Matched to Order</v>
      </c>
      <c r="AQ5449">
        <f>IF(COUNTIF($A$2:A5449,A5449)=1,1,0)</f>
        <v>1</v>
      </c>
    </row>
    <row r="5450" spans="1:43" x14ac:dyDescent="0.3">
      <c r="A5450" t="s">
        <v>18112</v>
      </c>
      <c r="C5450" t="s">
        <v>8558</v>
      </c>
      <c r="D5450" s="1">
        <v>46294</v>
      </c>
      <c r="E5450" t="s">
        <v>11819</v>
      </c>
      <c r="F5450" t="s">
        <v>17</v>
      </c>
      <c r="G5450">
        <v>1798</v>
      </c>
      <c r="H5450">
        <v>32.36</v>
      </c>
      <c r="I5450">
        <v>5.82</v>
      </c>
      <c r="J5450">
        <v>1759.82</v>
      </c>
      <c r="K5450" s="1">
        <v>46296</v>
      </c>
      <c r="L5450" t="s">
        <v>17962</v>
      </c>
      <c r="M5450">
        <f t="shared" si="1020"/>
        <v>1</v>
      </c>
      <c r="N5450">
        <f>COUNTIF(Orders!$A:$A,C5450)</f>
        <v>1</v>
      </c>
      <c r="P5450">
        <f>COUNTIF(Orders!$H:$H,UPPER(SUBSTITUTE(TRIM(C5450),"-","")))</f>
        <v>1</v>
      </c>
      <c r="R5450" t="str">
        <f t="shared" si="1021"/>
        <v>Matched Order Reference</v>
      </c>
      <c r="S5450">
        <f t="shared" si="1022"/>
        <v>1</v>
      </c>
      <c r="V5450" cm="1">
        <f t="array" ref="V5450">IF(E5450&lt;&gt;"CAPTURE",0,SUMPRODUCT((MDR_Rates!$A$2:$A$10=F5450)*(G5450&gt;MDR_Rates!$B$2:$B$10)*((MDR_Rates!$C$2:$C$10="")+(G5450&lt;=MDR_Rates!$C$2:$C$10))*MDR_Rates!$D$2:$D$10))</f>
        <v>1.8</v>
      </c>
      <c r="W5450">
        <f t="shared" si="1023"/>
        <v>32.36</v>
      </c>
      <c r="X5450">
        <f t="shared" si="1024"/>
        <v>5.82</v>
      </c>
      <c r="Y5450">
        <f t="shared" si="1025"/>
        <v>0</v>
      </c>
      <c r="Z5450">
        <f t="shared" si="1026"/>
        <v>0</v>
      </c>
      <c r="AG5450" t="str">
        <f t="shared" si="1027"/>
        <v/>
      </c>
      <c r="AI5450" t="str">
        <f t="shared" si="1028"/>
        <v/>
      </c>
      <c r="AJ5450" t="str">
        <f t="shared" si="1029"/>
        <v/>
      </c>
      <c r="AK5450" t="str">
        <f t="shared" si="1030"/>
        <v>ORD26004319</v>
      </c>
      <c r="AL5450">
        <f>IF(E5450&lt;&gt;"CAPTURE","",COUNTIF(Orders!$H:$H,AK5450))</f>
        <v>1</v>
      </c>
      <c r="AP5450" t="str">
        <f t="shared" si="1031"/>
        <v>Matched to Order</v>
      </c>
      <c r="AQ5450">
        <f>IF(COUNTIF($A$2:A5450,A5450)=1,1,0)</f>
        <v>1</v>
      </c>
    </row>
    <row r="5451" spans="1:43" x14ac:dyDescent="0.3">
      <c r="A5451" t="s">
        <v>18113</v>
      </c>
      <c r="C5451" t="s">
        <v>8574</v>
      </c>
      <c r="D5451" s="1">
        <v>46294</v>
      </c>
      <c r="E5451" t="s">
        <v>11819</v>
      </c>
      <c r="F5451" t="s">
        <v>44</v>
      </c>
      <c r="G5451">
        <v>848</v>
      </c>
      <c r="H5451">
        <v>16.11</v>
      </c>
      <c r="I5451">
        <v>2.9</v>
      </c>
      <c r="J5451">
        <v>828.99</v>
      </c>
      <c r="K5451" s="1">
        <v>46296</v>
      </c>
      <c r="L5451" t="s">
        <v>17962</v>
      </c>
      <c r="M5451">
        <f t="shared" si="1020"/>
        <v>1</v>
      </c>
      <c r="N5451">
        <f>COUNTIF(Orders!$A:$A,C5451)</f>
        <v>1</v>
      </c>
      <c r="P5451">
        <f>COUNTIF(Orders!$H:$H,UPPER(SUBSTITUTE(TRIM(C5451),"-","")))</f>
        <v>1</v>
      </c>
      <c r="R5451" t="str">
        <f t="shared" si="1021"/>
        <v>Matched Order Reference</v>
      </c>
      <c r="S5451">
        <f t="shared" si="1022"/>
        <v>1</v>
      </c>
      <c r="V5451" cm="1">
        <f t="array" ref="V5451">IF(E5451&lt;&gt;"CAPTURE",0,SUMPRODUCT((MDR_Rates!$A$2:$A$10=F5451)*(G5451&gt;MDR_Rates!$B$2:$B$10)*((MDR_Rates!$C$2:$C$10="")+(G5451&lt;=MDR_Rates!$C$2:$C$10))*MDR_Rates!$D$2:$D$10))</f>
        <v>1.9</v>
      </c>
      <c r="W5451">
        <f t="shared" si="1023"/>
        <v>16.11</v>
      </c>
      <c r="X5451">
        <f t="shared" si="1024"/>
        <v>2.9</v>
      </c>
      <c r="Y5451">
        <f t="shared" si="1025"/>
        <v>0</v>
      </c>
      <c r="Z5451">
        <f t="shared" si="1026"/>
        <v>0</v>
      </c>
      <c r="AG5451" t="str">
        <f t="shared" si="1027"/>
        <v/>
      </c>
      <c r="AI5451" t="str">
        <f t="shared" si="1028"/>
        <v/>
      </c>
      <c r="AJ5451" t="str">
        <f t="shared" si="1029"/>
        <v/>
      </c>
      <c r="AK5451" t="str">
        <f t="shared" si="1030"/>
        <v>ORD26004327</v>
      </c>
      <c r="AL5451">
        <f>IF(E5451&lt;&gt;"CAPTURE","",COUNTIF(Orders!$H:$H,AK5451))</f>
        <v>1</v>
      </c>
      <c r="AP5451" t="str">
        <f t="shared" si="1031"/>
        <v>Matched to Order</v>
      </c>
      <c r="AQ5451">
        <f>IF(COUNTIF($A$2:A5451,A5451)=1,1,0)</f>
        <v>1</v>
      </c>
    </row>
    <row r="5452" spans="1:43" x14ac:dyDescent="0.3">
      <c r="A5452" t="s">
        <v>18114</v>
      </c>
      <c r="C5452" t="s">
        <v>18115</v>
      </c>
      <c r="D5452" s="1">
        <v>46294</v>
      </c>
      <c r="E5452" t="s">
        <v>11819</v>
      </c>
      <c r="F5452" t="s">
        <v>9</v>
      </c>
      <c r="G5452">
        <v>3298</v>
      </c>
      <c r="H5452">
        <v>9.89</v>
      </c>
      <c r="I5452">
        <v>1.78</v>
      </c>
      <c r="J5452">
        <v>3286.33</v>
      </c>
      <c r="K5452" s="1">
        <v>46296</v>
      </c>
      <c r="L5452" t="s">
        <v>17962</v>
      </c>
      <c r="M5452">
        <f t="shared" si="1020"/>
        <v>1</v>
      </c>
      <c r="N5452">
        <f>COUNTIF(Orders!$A:$A,C5452)</f>
        <v>0</v>
      </c>
      <c r="P5452">
        <f>COUNTIF(Orders!$H:$H,UPPER(SUBSTITUTE(TRIM(C5452),"-","")))</f>
        <v>1</v>
      </c>
      <c r="R5452" t="str">
        <f t="shared" si="1021"/>
        <v>Matched Order Reference</v>
      </c>
      <c r="S5452">
        <f t="shared" si="1022"/>
        <v>1</v>
      </c>
      <c r="V5452" cm="1">
        <f t="array" ref="V5452">IF(E5452&lt;&gt;"CAPTURE",0,SUMPRODUCT((MDR_Rates!$A$2:$A$10=F5452)*(G5452&gt;MDR_Rates!$B$2:$B$10)*((MDR_Rates!$C$2:$C$10="")+(G5452&lt;=MDR_Rates!$C$2:$C$10))*MDR_Rates!$D$2:$D$10))</f>
        <v>0.3</v>
      </c>
      <c r="W5452">
        <f t="shared" si="1023"/>
        <v>9.89</v>
      </c>
      <c r="X5452">
        <f t="shared" si="1024"/>
        <v>1.78</v>
      </c>
      <c r="Y5452">
        <f t="shared" si="1025"/>
        <v>0</v>
      </c>
      <c r="Z5452">
        <f t="shared" si="1026"/>
        <v>0</v>
      </c>
      <c r="AG5452" t="str">
        <f t="shared" si="1027"/>
        <v/>
      </c>
      <c r="AI5452" t="str">
        <f t="shared" si="1028"/>
        <v/>
      </c>
      <c r="AJ5452" t="str">
        <f t="shared" si="1029"/>
        <v/>
      </c>
      <c r="AK5452" t="str">
        <f t="shared" si="1030"/>
        <v>ORD26004333</v>
      </c>
      <c r="AL5452">
        <f>IF(E5452&lt;&gt;"CAPTURE","",COUNTIF(Orders!$H:$H,AK5452))</f>
        <v>1</v>
      </c>
      <c r="AP5452" t="str">
        <f t="shared" si="1031"/>
        <v>Matched to Order</v>
      </c>
      <c r="AQ5452">
        <f>IF(COUNTIF($A$2:A5452,A5452)=1,1,0)</f>
        <v>1</v>
      </c>
    </row>
    <row r="5453" spans="1:43" x14ac:dyDescent="0.3">
      <c r="A5453" t="s">
        <v>18116</v>
      </c>
      <c r="C5453" t="s">
        <v>8703</v>
      </c>
      <c r="D5453" s="1">
        <v>46294</v>
      </c>
      <c r="E5453" t="s">
        <v>11819</v>
      </c>
      <c r="F5453" t="s">
        <v>9</v>
      </c>
      <c r="G5453">
        <v>7999</v>
      </c>
      <c r="H5453">
        <v>24</v>
      </c>
      <c r="I5453">
        <v>4.32</v>
      </c>
      <c r="J5453">
        <v>7970.68</v>
      </c>
      <c r="K5453" s="1">
        <v>46296</v>
      </c>
      <c r="L5453" t="s">
        <v>17962</v>
      </c>
      <c r="M5453">
        <f t="shared" si="1020"/>
        <v>1</v>
      </c>
      <c r="N5453">
        <f>COUNTIF(Orders!$A:$A,C5453)</f>
        <v>1</v>
      </c>
      <c r="P5453">
        <f>COUNTIF(Orders!$H:$H,UPPER(SUBSTITUTE(TRIM(C5453),"-","")))</f>
        <v>1</v>
      </c>
      <c r="R5453" t="str">
        <f t="shared" si="1021"/>
        <v>Matched Order Reference</v>
      </c>
      <c r="S5453">
        <f t="shared" si="1022"/>
        <v>1</v>
      </c>
      <c r="V5453" cm="1">
        <f t="array" ref="V5453">IF(E5453&lt;&gt;"CAPTURE",0,SUMPRODUCT((MDR_Rates!$A$2:$A$10=F5453)*(G5453&gt;MDR_Rates!$B$2:$B$10)*((MDR_Rates!$C$2:$C$10="")+(G5453&lt;=MDR_Rates!$C$2:$C$10))*MDR_Rates!$D$2:$D$10))</f>
        <v>0.3</v>
      </c>
      <c r="W5453">
        <f t="shared" si="1023"/>
        <v>24</v>
      </c>
      <c r="X5453">
        <f t="shared" si="1024"/>
        <v>4.32</v>
      </c>
      <c r="Y5453">
        <f t="shared" si="1025"/>
        <v>0</v>
      </c>
      <c r="Z5453">
        <f t="shared" si="1026"/>
        <v>0</v>
      </c>
      <c r="AG5453" t="str">
        <f t="shared" si="1027"/>
        <v/>
      </c>
      <c r="AI5453" t="str">
        <f t="shared" si="1028"/>
        <v/>
      </c>
      <c r="AJ5453" t="str">
        <f t="shared" si="1029"/>
        <v/>
      </c>
      <c r="AK5453" t="str">
        <f t="shared" si="1030"/>
        <v>ORD26004393</v>
      </c>
      <c r="AL5453">
        <f>IF(E5453&lt;&gt;"CAPTURE","",COUNTIF(Orders!$H:$H,AK5453))</f>
        <v>1</v>
      </c>
      <c r="AP5453" t="str">
        <f t="shared" si="1031"/>
        <v>Matched to Order</v>
      </c>
      <c r="AQ5453">
        <f>IF(COUNTIF($A$2:A5453,A5453)=1,1,0)</f>
        <v>1</v>
      </c>
    </row>
    <row r="5454" spans="1:43" x14ac:dyDescent="0.3">
      <c r="A5454" t="s">
        <v>18117</v>
      </c>
      <c r="C5454" t="s">
        <v>8836</v>
      </c>
      <c r="D5454" s="1">
        <v>46294</v>
      </c>
      <c r="E5454" t="s">
        <v>11819</v>
      </c>
      <c r="F5454" t="s">
        <v>9</v>
      </c>
      <c r="G5454">
        <v>6297</v>
      </c>
      <c r="H5454">
        <v>18.89</v>
      </c>
      <c r="I5454">
        <v>3.4</v>
      </c>
      <c r="J5454">
        <v>6274.71</v>
      </c>
      <c r="K5454" s="1">
        <v>46296</v>
      </c>
      <c r="L5454" t="s">
        <v>17962</v>
      </c>
      <c r="M5454">
        <f t="shared" si="1020"/>
        <v>1</v>
      </c>
      <c r="N5454">
        <f>COUNTIF(Orders!$A:$A,C5454)</f>
        <v>1</v>
      </c>
      <c r="P5454">
        <f>COUNTIF(Orders!$H:$H,UPPER(SUBSTITUTE(TRIM(C5454),"-","")))</f>
        <v>1</v>
      </c>
      <c r="R5454" t="str">
        <f t="shared" si="1021"/>
        <v>Matched Order Reference</v>
      </c>
      <c r="S5454">
        <f t="shared" si="1022"/>
        <v>1</v>
      </c>
      <c r="V5454" cm="1">
        <f t="array" ref="V5454">IF(E5454&lt;&gt;"CAPTURE",0,SUMPRODUCT((MDR_Rates!$A$2:$A$10=F5454)*(G5454&gt;MDR_Rates!$B$2:$B$10)*((MDR_Rates!$C$2:$C$10="")+(G5454&lt;=MDR_Rates!$C$2:$C$10))*MDR_Rates!$D$2:$D$10))</f>
        <v>0.3</v>
      </c>
      <c r="W5454">
        <f t="shared" si="1023"/>
        <v>18.89</v>
      </c>
      <c r="X5454">
        <f t="shared" si="1024"/>
        <v>3.4</v>
      </c>
      <c r="Y5454">
        <f t="shared" si="1025"/>
        <v>0</v>
      </c>
      <c r="Z5454">
        <f t="shared" si="1026"/>
        <v>0</v>
      </c>
      <c r="AG5454" t="str">
        <f t="shared" si="1027"/>
        <v/>
      </c>
      <c r="AI5454" t="str">
        <f t="shared" si="1028"/>
        <v/>
      </c>
      <c r="AJ5454" t="str">
        <f t="shared" si="1029"/>
        <v/>
      </c>
      <c r="AK5454" t="str">
        <f t="shared" si="1030"/>
        <v>ORD26004461</v>
      </c>
      <c r="AL5454">
        <f>IF(E5454&lt;&gt;"CAPTURE","",COUNTIF(Orders!$H:$H,AK5454))</f>
        <v>1</v>
      </c>
      <c r="AP5454" t="str">
        <f t="shared" si="1031"/>
        <v>Matched to Order</v>
      </c>
      <c r="AQ5454">
        <f>IF(COUNTIF($A$2:A5454,A5454)=1,1,0)</f>
        <v>1</v>
      </c>
    </row>
    <row r="5455" spans="1:43" x14ac:dyDescent="0.3">
      <c r="A5455" t="s">
        <v>18118</v>
      </c>
      <c r="C5455" t="s">
        <v>8899</v>
      </c>
      <c r="D5455" s="1">
        <v>46294</v>
      </c>
      <c r="E5455" t="s">
        <v>11819</v>
      </c>
      <c r="F5455" t="s">
        <v>9</v>
      </c>
      <c r="G5455">
        <v>2499</v>
      </c>
      <c r="H5455">
        <v>7.5</v>
      </c>
      <c r="I5455">
        <v>1.35</v>
      </c>
      <c r="J5455">
        <v>2490.15</v>
      </c>
      <c r="K5455" s="1">
        <v>46296</v>
      </c>
      <c r="L5455" t="s">
        <v>17962</v>
      </c>
      <c r="M5455">
        <f t="shared" si="1020"/>
        <v>1</v>
      </c>
      <c r="N5455">
        <f>COUNTIF(Orders!$A:$A,C5455)</f>
        <v>1</v>
      </c>
      <c r="P5455">
        <f>COUNTIF(Orders!$H:$H,UPPER(SUBSTITUTE(TRIM(C5455),"-","")))</f>
        <v>1</v>
      </c>
      <c r="R5455" t="str">
        <f t="shared" si="1021"/>
        <v>Matched Order Reference</v>
      </c>
      <c r="S5455">
        <f t="shared" si="1022"/>
        <v>1</v>
      </c>
      <c r="V5455" cm="1">
        <f t="array" ref="V5455">IF(E5455&lt;&gt;"CAPTURE",0,SUMPRODUCT((MDR_Rates!$A$2:$A$10=F5455)*(G5455&gt;MDR_Rates!$B$2:$B$10)*((MDR_Rates!$C$2:$C$10="")+(G5455&lt;=MDR_Rates!$C$2:$C$10))*MDR_Rates!$D$2:$D$10))</f>
        <v>0.3</v>
      </c>
      <c r="W5455">
        <f t="shared" si="1023"/>
        <v>7.5</v>
      </c>
      <c r="X5455">
        <f t="shared" si="1024"/>
        <v>1.35</v>
      </c>
      <c r="Y5455">
        <f t="shared" si="1025"/>
        <v>0</v>
      </c>
      <c r="Z5455">
        <f t="shared" si="1026"/>
        <v>0</v>
      </c>
      <c r="AG5455" t="str">
        <f t="shared" si="1027"/>
        <v/>
      </c>
      <c r="AI5455" t="str">
        <f t="shared" si="1028"/>
        <v/>
      </c>
      <c r="AJ5455" t="str">
        <f t="shared" si="1029"/>
        <v/>
      </c>
      <c r="AK5455" t="str">
        <f t="shared" si="1030"/>
        <v>ORD26004494</v>
      </c>
      <c r="AL5455">
        <f>IF(E5455&lt;&gt;"CAPTURE","",COUNTIF(Orders!$H:$H,AK5455))</f>
        <v>1</v>
      </c>
      <c r="AP5455" t="str">
        <f t="shared" si="1031"/>
        <v>Matched to Order</v>
      </c>
      <c r="AQ5455">
        <f>IF(COUNTIF($A$2:A5455,A5455)=1,1,0)</f>
        <v>1</v>
      </c>
    </row>
    <row r="5456" spans="1:43" x14ac:dyDescent="0.3">
      <c r="A5456" t="s">
        <v>18119</v>
      </c>
      <c r="C5456" t="s">
        <v>9063</v>
      </c>
      <c r="D5456" s="1">
        <v>46294</v>
      </c>
      <c r="E5456" t="s">
        <v>11819</v>
      </c>
      <c r="F5456" t="s">
        <v>9</v>
      </c>
      <c r="G5456">
        <v>9797</v>
      </c>
      <c r="H5456">
        <v>29.39</v>
      </c>
      <c r="I5456">
        <v>5.29</v>
      </c>
      <c r="J5456">
        <v>9762.32</v>
      </c>
      <c r="K5456" s="1">
        <v>46296</v>
      </c>
      <c r="L5456" t="s">
        <v>17962</v>
      </c>
      <c r="M5456">
        <f t="shared" si="1020"/>
        <v>1</v>
      </c>
      <c r="N5456">
        <f>COUNTIF(Orders!$A:$A,C5456)</f>
        <v>1</v>
      </c>
      <c r="P5456">
        <f>COUNTIF(Orders!$H:$H,UPPER(SUBSTITUTE(TRIM(C5456),"-","")))</f>
        <v>1</v>
      </c>
      <c r="R5456" t="str">
        <f t="shared" si="1021"/>
        <v>Matched Order Reference</v>
      </c>
      <c r="S5456">
        <f t="shared" si="1022"/>
        <v>1</v>
      </c>
      <c r="V5456" cm="1">
        <f t="array" ref="V5456">IF(E5456&lt;&gt;"CAPTURE",0,SUMPRODUCT((MDR_Rates!$A$2:$A$10=F5456)*(G5456&gt;MDR_Rates!$B$2:$B$10)*((MDR_Rates!$C$2:$C$10="")+(G5456&lt;=MDR_Rates!$C$2:$C$10))*MDR_Rates!$D$2:$D$10))</f>
        <v>0.3</v>
      </c>
      <c r="W5456">
        <f t="shared" si="1023"/>
        <v>29.39</v>
      </c>
      <c r="X5456">
        <f t="shared" si="1024"/>
        <v>5.29</v>
      </c>
      <c r="Y5456">
        <f t="shared" si="1025"/>
        <v>0</v>
      </c>
      <c r="Z5456">
        <f t="shared" si="1026"/>
        <v>0</v>
      </c>
      <c r="AG5456" t="str">
        <f t="shared" si="1027"/>
        <v/>
      </c>
      <c r="AI5456" t="str">
        <f t="shared" si="1028"/>
        <v/>
      </c>
      <c r="AJ5456" t="str">
        <f t="shared" si="1029"/>
        <v/>
      </c>
      <c r="AK5456" t="str">
        <f t="shared" si="1030"/>
        <v>ORD26004577</v>
      </c>
      <c r="AL5456">
        <f>IF(E5456&lt;&gt;"CAPTURE","",COUNTIF(Orders!$H:$H,AK5456))</f>
        <v>1</v>
      </c>
      <c r="AP5456" t="str">
        <f t="shared" si="1031"/>
        <v>Matched to Order</v>
      </c>
      <c r="AQ5456">
        <f>IF(COUNTIF($A$2:A5456,A5456)=1,1,0)</f>
        <v>1</v>
      </c>
    </row>
    <row r="5457" spans="1:43" x14ac:dyDescent="0.3">
      <c r="A5457" t="s">
        <v>18120</v>
      </c>
      <c r="C5457" t="s">
        <v>9089</v>
      </c>
      <c r="D5457" s="1">
        <v>46294</v>
      </c>
      <c r="E5457" t="s">
        <v>11819</v>
      </c>
      <c r="F5457" t="s">
        <v>9</v>
      </c>
      <c r="G5457">
        <v>7999</v>
      </c>
      <c r="H5457">
        <v>24</v>
      </c>
      <c r="I5457">
        <v>4.32</v>
      </c>
      <c r="J5457">
        <v>7970.68</v>
      </c>
      <c r="K5457" s="1">
        <v>46296</v>
      </c>
      <c r="L5457" t="s">
        <v>17962</v>
      </c>
      <c r="M5457">
        <f t="shared" si="1020"/>
        <v>1</v>
      </c>
      <c r="N5457">
        <f>COUNTIF(Orders!$A:$A,C5457)</f>
        <v>1</v>
      </c>
      <c r="P5457">
        <f>COUNTIF(Orders!$H:$H,UPPER(SUBSTITUTE(TRIM(C5457),"-","")))</f>
        <v>1</v>
      </c>
      <c r="R5457" t="str">
        <f t="shared" si="1021"/>
        <v>Matched Order Reference</v>
      </c>
      <c r="S5457">
        <f t="shared" si="1022"/>
        <v>1</v>
      </c>
      <c r="V5457" cm="1">
        <f t="array" ref="V5457">IF(E5457&lt;&gt;"CAPTURE",0,SUMPRODUCT((MDR_Rates!$A$2:$A$10=F5457)*(G5457&gt;MDR_Rates!$B$2:$B$10)*((MDR_Rates!$C$2:$C$10="")+(G5457&lt;=MDR_Rates!$C$2:$C$10))*MDR_Rates!$D$2:$D$10))</f>
        <v>0.3</v>
      </c>
      <c r="W5457">
        <f t="shared" si="1023"/>
        <v>24</v>
      </c>
      <c r="X5457">
        <f t="shared" si="1024"/>
        <v>4.32</v>
      </c>
      <c r="Y5457">
        <f t="shared" si="1025"/>
        <v>0</v>
      </c>
      <c r="Z5457">
        <f t="shared" si="1026"/>
        <v>0</v>
      </c>
      <c r="AG5457" t="str">
        <f t="shared" si="1027"/>
        <v/>
      </c>
      <c r="AI5457" t="str">
        <f t="shared" si="1028"/>
        <v/>
      </c>
      <c r="AJ5457" t="str">
        <f t="shared" si="1029"/>
        <v/>
      </c>
      <c r="AK5457" t="str">
        <f t="shared" si="1030"/>
        <v>ORD26004590</v>
      </c>
      <c r="AL5457">
        <f>IF(E5457&lt;&gt;"CAPTURE","",COUNTIF(Orders!$H:$H,AK5457))</f>
        <v>1</v>
      </c>
      <c r="AP5457" t="str">
        <f t="shared" si="1031"/>
        <v>Matched to Order</v>
      </c>
      <c r="AQ5457">
        <f>IF(COUNTIF($A$2:A5457,A5457)=1,1,0)</f>
        <v>1</v>
      </c>
    </row>
    <row r="5458" spans="1:43" x14ac:dyDescent="0.3">
      <c r="A5458" t="s">
        <v>18121</v>
      </c>
      <c r="C5458" t="s">
        <v>9128</v>
      </c>
      <c r="D5458" s="1">
        <v>46294</v>
      </c>
      <c r="E5458" t="s">
        <v>11819</v>
      </c>
      <c r="F5458" t="s">
        <v>9</v>
      </c>
      <c r="G5458">
        <v>1798</v>
      </c>
      <c r="H5458">
        <v>0</v>
      </c>
      <c r="I5458">
        <v>0</v>
      </c>
      <c r="J5458">
        <v>1798</v>
      </c>
      <c r="K5458" s="1">
        <v>46296</v>
      </c>
      <c r="L5458" t="s">
        <v>17962</v>
      </c>
      <c r="M5458">
        <f t="shared" si="1020"/>
        <v>1</v>
      </c>
      <c r="N5458">
        <f>COUNTIF(Orders!$A:$A,C5458)</f>
        <v>1</v>
      </c>
      <c r="P5458">
        <f>COUNTIF(Orders!$H:$H,UPPER(SUBSTITUTE(TRIM(C5458),"-","")))</f>
        <v>1</v>
      </c>
      <c r="R5458" t="str">
        <f t="shared" si="1021"/>
        <v>Matched Order Reference</v>
      </c>
      <c r="S5458">
        <f t="shared" si="1022"/>
        <v>1</v>
      </c>
      <c r="V5458" cm="1">
        <f t="array" ref="V5458">IF(E5458&lt;&gt;"CAPTURE",0,SUMPRODUCT((MDR_Rates!$A$2:$A$10=F5458)*(G5458&gt;MDR_Rates!$B$2:$B$10)*((MDR_Rates!$C$2:$C$10="")+(G5458&lt;=MDR_Rates!$C$2:$C$10))*MDR_Rates!$D$2:$D$10))</f>
        <v>0</v>
      </c>
      <c r="W5458">
        <f t="shared" si="1023"/>
        <v>0</v>
      </c>
      <c r="X5458">
        <f t="shared" si="1024"/>
        <v>0</v>
      </c>
      <c r="Y5458">
        <f t="shared" si="1025"/>
        <v>0</v>
      </c>
      <c r="Z5458">
        <f t="shared" si="1026"/>
        <v>0</v>
      </c>
      <c r="AG5458" t="str">
        <f t="shared" si="1027"/>
        <v/>
      </c>
      <c r="AI5458" t="str">
        <f t="shared" si="1028"/>
        <v/>
      </c>
      <c r="AJ5458" t="str">
        <f t="shared" si="1029"/>
        <v/>
      </c>
      <c r="AK5458" t="str">
        <f t="shared" si="1030"/>
        <v>ORD26004610</v>
      </c>
      <c r="AL5458">
        <f>IF(E5458&lt;&gt;"CAPTURE","",COUNTIF(Orders!$H:$H,AK5458))</f>
        <v>1</v>
      </c>
      <c r="AP5458" t="str">
        <f t="shared" si="1031"/>
        <v>Matched to Order</v>
      </c>
      <c r="AQ5458">
        <f>IF(COUNTIF($A$2:A5458,A5458)=1,1,0)</f>
        <v>1</v>
      </c>
    </row>
    <row r="5459" spans="1:43" x14ac:dyDescent="0.3">
      <c r="A5459" t="s">
        <v>18122</v>
      </c>
      <c r="C5459" t="s">
        <v>9142</v>
      </c>
      <c r="D5459" s="1">
        <v>46294</v>
      </c>
      <c r="E5459" t="s">
        <v>11819</v>
      </c>
      <c r="F5459" t="s">
        <v>9</v>
      </c>
      <c r="G5459">
        <v>2998</v>
      </c>
      <c r="H5459">
        <v>8.99</v>
      </c>
      <c r="I5459">
        <v>1.62</v>
      </c>
      <c r="J5459">
        <v>2987.39</v>
      </c>
      <c r="K5459" s="1">
        <v>46296</v>
      </c>
      <c r="L5459" t="s">
        <v>17962</v>
      </c>
      <c r="M5459">
        <f t="shared" si="1020"/>
        <v>1</v>
      </c>
      <c r="N5459">
        <f>COUNTIF(Orders!$A:$A,C5459)</f>
        <v>1</v>
      </c>
      <c r="P5459">
        <f>COUNTIF(Orders!$H:$H,UPPER(SUBSTITUTE(TRIM(C5459),"-","")))</f>
        <v>1</v>
      </c>
      <c r="R5459" t="str">
        <f t="shared" si="1021"/>
        <v>Matched Order Reference</v>
      </c>
      <c r="S5459">
        <f t="shared" si="1022"/>
        <v>1</v>
      </c>
      <c r="V5459" cm="1">
        <f t="array" ref="V5459">IF(E5459&lt;&gt;"CAPTURE",0,SUMPRODUCT((MDR_Rates!$A$2:$A$10=F5459)*(G5459&gt;MDR_Rates!$B$2:$B$10)*((MDR_Rates!$C$2:$C$10="")+(G5459&lt;=MDR_Rates!$C$2:$C$10))*MDR_Rates!$D$2:$D$10))</f>
        <v>0.3</v>
      </c>
      <c r="W5459">
        <f t="shared" si="1023"/>
        <v>8.99</v>
      </c>
      <c r="X5459">
        <f t="shared" si="1024"/>
        <v>1.62</v>
      </c>
      <c r="Y5459">
        <f t="shared" si="1025"/>
        <v>0</v>
      </c>
      <c r="Z5459">
        <f t="shared" si="1026"/>
        <v>0</v>
      </c>
      <c r="AG5459" t="str">
        <f t="shared" si="1027"/>
        <v/>
      </c>
      <c r="AI5459" t="str">
        <f t="shared" si="1028"/>
        <v/>
      </c>
      <c r="AJ5459" t="str">
        <f t="shared" si="1029"/>
        <v/>
      </c>
      <c r="AK5459" t="str">
        <f t="shared" si="1030"/>
        <v>ORD26004617</v>
      </c>
      <c r="AL5459">
        <f>IF(E5459&lt;&gt;"CAPTURE","",COUNTIF(Orders!$H:$H,AK5459))</f>
        <v>1</v>
      </c>
      <c r="AP5459" t="str">
        <f t="shared" si="1031"/>
        <v>Matched to Order</v>
      </c>
      <c r="AQ5459">
        <f>IF(COUNTIF($A$2:A5459,A5459)=1,1,0)</f>
        <v>1</v>
      </c>
    </row>
    <row r="5460" spans="1:43" x14ac:dyDescent="0.3">
      <c r="A5460" t="s">
        <v>18123</v>
      </c>
      <c r="C5460" t="s">
        <v>9178</v>
      </c>
      <c r="D5460" s="1">
        <v>46294</v>
      </c>
      <c r="E5460" t="s">
        <v>11819</v>
      </c>
      <c r="F5460" t="s">
        <v>44</v>
      </c>
      <c r="G5460">
        <v>2499</v>
      </c>
      <c r="H5460">
        <v>42.48</v>
      </c>
      <c r="I5460">
        <v>7.65</v>
      </c>
      <c r="J5460">
        <v>2448.87</v>
      </c>
      <c r="K5460" s="1">
        <v>46296</v>
      </c>
      <c r="L5460" t="s">
        <v>17962</v>
      </c>
      <c r="M5460">
        <f t="shared" si="1020"/>
        <v>1</v>
      </c>
      <c r="N5460">
        <f>COUNTIF(Orders!$A:$A,C5460)</f>
        <v>1</v>
      </c>
      <c r="P5460">
        <f>COUNTIF(Orders!$H:$H,UPPER(SUBSTITUTE(TRIM(C5460),"-","")))</f>
        <v>1</v>
      </c>
      <c r="R5460" t="str">
        <f t="shared" si="1021"/>
        <v>Matched Order Reference</v>
      </c>
      <c r="S5460">
        <f t="shared" si="1022"/>
        <v>1</v>
      </c>
      <c r="V5460" cm="1">
        <f t="array" ref="V5460">IF(E5460&lt;&gt;"CAPTURE",0,SUMPRODUCT((MDR_Rates!$A$2:$A$10=F5460)*(G5460&gt;MDR_Rates!$B$2:$B$10)*((MDR_Rates!$C$2:$C$10="")+(G5460&lt;=MDR_Rates!$C$2:$C$10))*MDR_Rates!$D$2:$D$10))</f>
        <v>1.7</v>
      </c>
      <c r="W5460">
        <f t="shared" si="1023"/>
        <v>42.48</v>
      </c>
      <c r="X5460">
        <f t="shared" si="1024"/>
        <v>7.65</v>
      </c>
      <c r="Y5460">
        <f t="shared" si="1025"/>
        <v>0</v>
      </c>
      <c r="Z5460">
        <f t="shared" si="1026"/>
        <v>0</v>
      </c>
      <c r="AG5460" t="str">
        <f t="shared" si="1027"/>
        <v/>
      </c>
      <c r="AI5460" t="str">
        <f t="shared" si="1028"/>
        <v/>
      </c>
      <c r="AJ5460" t="str">
        <f t="shared" si="1029"/>
        <v/>
      </c>
      <c r="AK5460" t="str">
        <f t="shared" si="1030"/>
        <v>ORD26004635</v>
      </c>
      <c r="AL5460">
        <f>IF(E5460&lt;&gt;"CAPTURE","",COUNTIF(Orders!$H:$H,AK5460))</f>
        <v>1</v>
      </c>
      <c r="AP5460" t="str">
        <f t="shared" si="1031"/>
        <v>Matched to Order</v>
      </c>
      <c r="AQ5460">
        <f>IF(COUNTIF($A$2:A5460,A5460)=1,1,0)</f>
        <v>1</v>
      </c>
    </row>
    <row r="5461" spans="1:43" x14ac:dyDescent="0.3">
      <c r="A5461" t="s">
        <v>18124</v>
      </c>
      <c r="C5461" t="s">
        <v>9616</v>
      </c>
      <c r="D5461" s="1">
        <v>46294</v>
      </c>
      <c r="E5461" t="s">
        <v>11819</v>
      </c>
      <c r="F5461" t="s">
        <v>9</v>
      </c>
      <c r="G5461">
        <v>2897</v>
      </c>
      <c r="H5461">
        <v>8.69</v>
      </c>
      <c r="I5461">
        <v>1.56</v>
      </c>
      <c r="J5461">
        <v>2886.75</v>
      </c>
      <c r="K5461" s="1">
        <v>46296</v>
      </c>
      <c r="L5461" t="s">
        <v>17962</v>
      </c>
      <c r="M5461">
        <f t="shared" si="1020"/>
        <v>1</v>
      </c>
      <c r="N5461">
        <f>COUNTIF(Orders!$A:$A,C5461)</f>
        <v>1</v>
      </c>
      <c r="P5461">
        <f>COUNTIF(Orders!$H:$H,UPPER(SUBSTITUTE(TRIM(C5461),"-","")))</f>
        <v>1</v>
      </c>
      <c r="R5461" t="str">
        <f t="shared" si="1021"/>
        <v>Matched Order Reference</v>
      </c>
      <c r="S5461">
        <f t="shared" si="1022"/>
        <v>1</v>
      </c>
      <c r="V5461" cm="1">
        <f t="array" ref="V5461">IF(E5461&lt;&gt;"CAPTURE",0,SUMPRODUCT((MDR_Rates!$A$2:$A$10=F5461)*(G5461&gt;MDR_Rates!$B$2:$B$10)*((MDR_Rates!$C$2:$C$10="")+(G5461&lt;=MDR_Rates!$C$2:$C$10))*MDR_Rates!$D$2:$D$10))</f>
        <v>0.3</v>
      </c>
      <c r="W5461">
        <f t="shared" si="1023"/>
        <v>8.69</v>
      </c>
      <c r="X5461">
        <f t="shared" si="1024"/>
        <v>1.56</v>
      </c>
      <c r="Y5461">
        <f t="shared" si="1025"/>
        <v>0</v>
      </c>
      <c r="Z5461">
        <f t="shared" si="1026"/>
        <v>0</v>
      </c>
      <c r="AG5461" t="str">
        <f t="shared" si="1027"/>
        <v/>
      </c>
      <c r="AI5461" t="str">
        <f t="shared" si="1028"/>
        <v/>
      </c>
      <c r="AJ5461" t="str">
        <f t="shared" si="1029"/>
        <v/>
      </c>
      <c r="AK5461" t="str">
        <f t="shared" si="1030"/>
        <v>ORD26004862</v>
      </c>
      <c r="AL5461">
        <f>IF(E5461&lt;&gt;"CAPTURE","",COUNTIF(Orders!$H:$H,AK5461))</f>
        <v>1</v>
      </c>
      <c r="AP5461" t="str">
        <f t="shared" si="1031"/>
        <v>Matched to Order</v>
      </c>
      <c r="AQ5461">
        <f>IF(COUNTIF($A$2:A5461,A5461)=1,1,0)</f>
        <v>1</v>
      </c>
    </row>
    <row r="5462" spans="1:43" x14ac:dyDescent="0.3">
      <c r="A5462" t="s">
        <v>18125</v>
      </c>
      <c r="C5462" t="s">
        <v>9620</v>
      </c>
      <c r="D5462" s="1">
        <v>46294</v>
      </c>
      <c r="E5462" t="s">
        <v>11819</v>
      </c>
      <c r="F5462" t="s">
        <v>9</v>
      </c>
      <c r="G5462">
        <v>4798</v>
      </c>
      <c r="H5462">
        <v>14.39</v>
      </c>
      <c r="I5462">
        <v>2.59</v>
      </c>
      <c r="J5462">
        <v>4781.0200000000004</v>
      </c>
      <c r="K5462" s="1">
        <v>46296</v>
      </c>
      <c r="L5462" t="s">
        <v>17962</v>
      </c>
      <c r="M5462">
        <f t="shared" si="1020"/>
        <v>1</v>
      </c>
      <c r="N5462">
        <f>COUNTIF(Orders!$A:$A,C5462)</f>
        <v>1</v>
      </c>
      <c r="P5462">
        <f>COUNTIF(Orders!$H:$H,UPPER(SUBSTITUTE(TRIM(C5462),"-","")))</f>
        <v>1</v>
      </c>
      <c r="R5462" t="str">
        <f t="shared" si="1021"/>
        <v>Matched Order Reference</v>
      </c>
      <c r="S5462">
        <f t="shared" si="1022"/>
        <v>1</v>
      </c>
      <c r="V5462" cm="1">
        <f t="array" ref="V5462">IF(E5462&lt;&gt;"CAPTURE",0,SUMPRODUCT((MDR_Rates!$A$2:$A$10=F5462)*(G5462&gt;MDR_Rates!$B$2:$B$10)*((MDR_Rates!$C$2:$C$10="")+(G5462&lt;=MDR_Rates!$C$2:$C$10))*MDR_Rates!$D$2:$D$10))</f>
        <v>0.3</v>
      </c>
      <c r="W5462">
        <f t="shared" si="1023"/>
        <v>14.39</v>
      </c>
      <c r="X5462">
        <f t="shared" si="1024"/>
        <v>2.59</v>
      </c>
      <c r="Y5462">
        <f t="shared" si="1025"/>
        <v>0</v>
      </c>
      <c r="Z5462">
        <f t="shared" si="1026"/>
        <v>0</v>
      </c>
      <c r="AG5462" t="str">
        <f t="shared" si="1027"/>
        <v/>
      </c>
      <c r="AI5462" t="str">
        <f t="shared" si="1028"/>
        <v/>
      </c>
      <c r="AJ5462" t="str">
        <f t="shared" si="1029"/>
        <v/>
      </c>
      <c r="AK5462" t="str">
        <f t="shared" si="1030"/>
        <v>ORD26004864</v>
      </c>
      <c r="AL5462">
        <f>IF(E5462&lt;&gt;"CAPTURE","",COUNTIF(Orders!$H:$H,AK5462))</f>
        <v>1</v>
      </c>
      <c r="AP5462" t="str">
        <f t="shared" si="1031"/>
        <v>Matched to Order</v>
      </c>
      <c r="AQ5462">
        <f>IF(COUNTIF($A$2:A5462,A5462)=1,1,0)</f>
        <v>1</v>
      </c>
    </row>
    <row r="5463" spans="1:43" x14ac:dyDescent="0.3">
      <c r="A5463" t="s">
        <v>18126</v>
      </c>
      <c r="C5463" t="s">
        <v>9651</v>
      </c>
      <c r="D5463" s="1">
        <v>46294</v>
      </c>
      <c r="E5463" t="s">
        <v>11819</v>
      </c>
      <c r="F5463" t="s">
        <v>9</v>
      </c>
      <c r="G5463">
        <v>3798</v>
      </c>
      <c r="H5463">
        <v>11.39</v>
      </c>
      <c r="I5463">
        <v>2.0499999999999998</v>
      </c>
      <c r="J5463">
        <v>3784.56</v>
      </c>
      <c r="K5463" s="1">
        <v>46296</v>
      </c>
      <c r="L5463" t="s">
        <v>17962</v>
      </c>
      <c r="M5463">
        <f t="shared" si="1020"/>
        <v>1</v>
      </c>
      <c r="N5463">
        <f>COUNTIF(Orders!$A:$A,C5463)</f>
        <v>1</v>
      </c>
      <c r="P5463">
        <f>COUNTIF(Orders!$H:$H,UPPER(SUBSTITUTE(TRIM(C5463),"-","")))</f>
        <v>1</v>
      </c>
      <c r="R5463" t="str">
        <f t="shared" si="1021"/>
        <v>Matched Order Reference</v>
      </c>
      <c r="S5463">
        <f t="shared" si="1022"/>
        <v>1</v>
      </c>
      <c r="V5463" cm="1">
        <f t="array" ref="V5463">IF(E5463&lt;&gt;"CAPTURE",0,SUMPRODUCT((MDR_Rates!$A$2:$A$10=F5463)*(G5463&gt;MDR_Rates!$B$2:$B$10)*((MDR_Rates!$C$2:$C$10="")+(G5463&lt;=MDR_Rates!$C$2:$C$10))*MDR_Rates!$D$2:$D$10))</f>
        <v>0.3</v>
      </c>
      <c r="W5463">
        <f t="shared" si="1023"/>
        <v>11.39</v>
      </c>
      <c r="X5463">
        <f t="shared" si="1024"/>
        <v>2.0499999999999998</v>
      </c>
      <c r="Y5463">
        <f t="shared" si="1025"/>
        <v>0</v>
      </c>
      <c r="Z5463">
        <f t="shared" si="1026"/>
        <v>0</v>
      </c>
      <c r="AG5463" t="str">
        <f t="shared" si="1027"/>
        <v/>
      </c>
      <c r="AI5463" t="str">
        <f t="shared" si="1028"/>
        <v/>
      </c>
      <c r="AJ5463" t="str">
        <f t="shared" si="1029"/>
        <v/>
      </c>
      <c r="AK5463" t="str">
        <f t="shared" si="1030"/>
        <v>ORD26004881</v>
      </c>
      <c r="AL5463">
        <f>IF(E5463&lt;&gt;"CAPTURE","",COUNTIF(Orders!$H:$H,AK5463))</f>
        <v>1</v>
      </c>
      <c r="AP5463" t="str">
        <f t="shared" si="1031"/>
        <v>Matched to Order</v>
      </c>
      <c r="AQ5463">
        <f>IF(COUNTIF($A$2:A5463,A5463)=1,1,0)</f>
        <v>1</v>
      </c>
    </row>
    <row r="5464" spans="1:43" x14ac:dyDescent="0.3">
      <c r="A5464" t="s">
        <v>18127</v>
      </c>
      <c r="C5464" t="s">
        <v>9657</v>
      </c>
      <c r="D5464" s="1">
        <v>46294</v>
      </c>
      <c r="E5464" t="s">
        <v>11819</v>
      </c>
      <c r="F5464" t="s">
        <v>17</v>
      </c>
      <c r="G5464">
        <v>299</v>
      </c>
      <c r="H5464">
        <v>5.38</v>
      </c>
      <c r="I5464">
        <v>0.97</v>
      </c>
      <c r="J5464">
        <v>292.64999999999998</v>
      </c>
      <c r="K5464" s="1">
        <v>46296</v>
      </c>
      <c r="L5464" t="s">
        <v>17962</v>
      </c>
      <c r="M5464">
        <f t="shared" si="1020"/>
        <v>1</v>
      </c>
      <c r="N5464">
        <f>COUNTIF(Orders!$A:$A,C5464)</f>
        <v>1</v>
      </c>
      <c r="P5464">
        <f>COUNTIF(Orders!$H:$H,UPPER(SUBSTITUTE(TRIM(C5464),"-","")))</f>
        <v>1</v>
      </c>
      <c r="R5464" t="str">
        <f t="shared" si="1021"/>
        <v>Matched Order Reference</v>
      </c>
      <c r="S5464">
        <f t="shared" si="1022"/>
        <v>1</v>
      </c>
      <c r="V5464" cm="1">
        <f t="array" ref="V5464">IF(E5464&lt;&gt;"CAPTURE",0,SUMPRODUCT((MDR_Rates!$A$2:$A$10=F5464)*(G5464&gt;MDR_Rates!$B$2:$B$10)*((MDR_Rates!$C$2:$C$10="")+(G5464&lt;=MDR_Rates!$C$2:$C$10))*MDR_Rates!$D$2:$D$10))</f>
        <v>1.8</v>
      </c>
      <c r="W5464">
        <f t="shared" si="1023"/>
        <v>5.38</v>
      </c>
      <c r="X5464">
        <f t="shared" si="1024"/>
        <v>0.97</v>
      </c>
      <c r="Y5464">
        <f t="shared" si="1025"/>
        <v>0</v>
      </c>
      <c r="Z5464">
        <f t="shared" si="1026"/>
        <v>0</v>
      </c>
      <c r="AG5464" t="str">
        <f t="shared" si="1027"/>
        <v/>
      </c>
      <c r="AI5464" t="str">
        <f t="shared" si="1028"/>
        <v/>
      </c>
      <c r="AJ5464" t="str">
        <f t="shared" si="1029"/>
        <v/>
      </c>
      <c r="AK5464" t="str">
        <f t="shared" si="1030"/>
        <v>ORD26004884</v>
      </c>
      <c r="AL5464">
        <f>IF(E5464&lt;&gt;"CAPTURE","",COUNTIF(Orders!$H:$H,AK5464))</f>
        <v>1</v>
      </c>
      <c r="AP5464" t="str">
        <f t="shared" si="1031"/>
        <v>Matched to Order</v>
      </c>
      <c r="AQ5464">
        <f>IF(COUNTIF($A$2:A5464,A5464)=1,1,0)</f>
        <v>1</v>
      </c>
    </row>
    <row r="5465" spans="1:43" x14ac:dyDescent="0.3">
      <c r="A5465" t="s">
        <v>18128</v>
      </c>
      <c r="C5465" t="s">
        <v>9845</v>
      </c>
      <c r="D5465" s="1">
        <v>46294</v>
      </c>
      <c r="E5465" t="s">
        <v>11819</v>
      </c>
      <c r="F5465" t="s">
        <v>9</v>
      </c>
      <c r="G5465">
        <v>6298</v>
      </c>
      <c r="H5465">
        <v>18.89</v>
      </c>
      <c r="I5465">
        <v>3.4</v>
      </c>
      <c r="J5465">
        <v>6275.71</v>
      </c>
      <c r="K5465" s="1">
        <v>46296</v>
      </c>
      <c r="L5465" t="s">
        <v>17962</v>
      </c>
      <c r="M5465">
        <f t="shared" si="1020"/>
        <v>1</v>
      </c>
      <c r="N5465">
        <f>COUNTIF(Orders!$A:$A,C5465)</f>
        <v>1</v>
      </c>
      <c r="P5465">
        <f>COUNTIF(Orders!$H:$H,UPPER(SUBSTITUTE(TRIM(C5465),"-","")))</f>
        <v>1</v>
      </c>
      <c r="R5465" t="str">
        <f t="shared" si="1021"/>
        <v>Matched Order Reference</v>
      </c>
      <c r="S5465">
        <f t="shared" si="1022"/>
        <v>1</v>
      </c>
      <c r="V5465" cm="1">
        <f t="array" ref="V5465">IF(E5465&lt;&gt;"CAPTURE",0,SUMPRODUCT((MDR_Rates!$A$2:$A$10=F5465)*(G5465&gt;MDR_Rates!$B$2:$B$10)*((MDR_Rates!$C$2:$C$10="")+(G5465&lt;=MDR_Rates!$C$2:$C$10))*MDR_Rates!$D$2:$D$10))</f>
        <v>0.3</v>
      </c>
      <c r="W5465">
        <f t="shared" si="1023"/>
        <v>18.89</v>
      </c>
      <c r="X5465">
        <f t="shared" si="1024"/>
        <v>3.4</v>
      </c>
      <c r="Y5465">
        <f t="shared" si="1025"/>
        <v>0</v>
      </c>
      <c r="Z5465">
        <f t="shared" si="1026"/>
        <v>0</v>
      </c>
      <c r="AG5465" t="str">
        <f t="shared" si="1027"/>
        <v/>
      </c>
      <c r="AI5465" t="str">
        <f t="shared" si="1028"/>
        <v/>
      </c>
      <c r="AJ5465" t="str">
        <f t="shared" si="1029"/>
        <v/>
      </c>
      <c r="AK5465" t="str">
        <f t="shared" si="1030"/>
        <v>ORD26004981</v>
      </c>
      <c r="AL5465">
        <f>IF(E5465&lt;&gt;"CAPTURE","",COUNTIF(Orders!$H:$H,AK5465))</f>
        <v>1</v>
      </c>
      <c r="AP5465" t="str">
        <f t="shared" si="1031"/>
        <v>Matched to Order</v>
      </c>
      <c r="AQ5465">
        <f>IF(COUNTIF($A$2:A5465,A5465)=1,1,0)</f>
        <v>1</v>
      </c>
    </row>
    <row r="5466" spans="1:43" x14ac:dyDescent="0.3">
      <c r="A5466" t="s">
        <v>18129</v>
      </c>
      <c r="C5466" t="s">
        <v>9877</v>
      </c>
      <c r="D5466" s="1">
        <v>46294</v>
      </c>
      <c r="E5466" t="s">
        <v>11819</v>
      </c>
      <c r="F5466" t="s">
        <v>44</v>
      </c>
      <c r="G5466">
        <v>3499</v>
      </c>
      <c r="H5466">
        <v>59.48</v>
      </c>
      <c r="I5466">
        <v>10.71</v>
      </c>
      <c r="J5466">
        <v>3428.81</v>
      </c>
      <c r="K5466" s="1">
        <v>46296</v>
      </c>
      <c r="L5466" t="s">
        <v>17962</v>
      </c>
      <c r="M5466">
        <f t="shared" si="1020"/>
        <v>1</v>
      </c>
      <c r="N5466">
        <f>COUNTIF(Orders!$A:$A,C5466)</f>
        <v>1</v>
      </c>
      <c r="P5466">
        <f>COUNTIF(Orders!$H:$H,UPPER(SUBSTITUTE(TRIM(C5466),"-","")))</f>
        <v>1</v>
      </c>
      <c r="R5466" t="str">
        <f t="shared" si="1021"/>
        <v>Matched Order Reference</v>
      </c>
      <c r="S5466">
        <f t="shared" si="1022"/>
        <v>1</v>
      </c>
      <c r="V5466" cm="1">
        <f t="array" ref="V5466">IF(E5466&lt;&gt;"CAPTURE",0,SUMPRODUCT((MDR_Rates!$A$2:$A$10=F5466)*(G5466&gt;MDR_Rates!$B$2:$B$10)*((MDR_Rates!$C$2:$C$10="")+(G5466&lt;=MDR_Rates!$C$2:$C$10))*MDR_Rates!$D$2:$D$10))</f>
        <v>1.7</v>
      </c>
      <c r="W5466">
        <f t="shared" si="1023"/>
        <v>59.48</v>
      </c>
      <c r="X5466">
        <f t="shared" si="1024"/>
        <v>10.71</v>
      </c>
      <c r="Y5466">
        <f t="shared" si="1025"/>
        <v>0</v>
      </c>
      <c r="Z5466">
        <f t="shared" si="1026"/>
        <v>0</v>
      </c>
      <c r="AG5466" t="str">
        <f t="shared" si="1027"/>
        <v/>
      </c>
      <c r="AI5466" t="str">
        <f t="shared" si="1028"/>
        <v/>
      </c>
      <c r="AJ5466" t="str">
        <f t="shared" si="1029"/>
        <v/>
      </c>
      <c r="AK5466" t="str">
        <f t="shared" si="1030"/>
        <v>ORD26004997</v>
      </c>
      <c r="AL5466">
        <f>IF(E5466&lt;&gt;"CAPTURE","",COUNTIF(Orders!$H:$H,AK5466))</f>
        <v>1</v>
      </c>
      <c r="AP5466" t="str">
        <f t="shared" si="1031"/>
        <v>Matched to Order</v>
      </c>
      <c r="AQ5466">
        <f>IF(COUNTIF($A$2:A5466,A5466)=1,1,0)</f>
        <v>1</v>
      </c>
    </row>
    <row r="5467" spans="1:43" x14ac:dyDescent="0.3">
      <c r="A5467" t="s">
        <v>18130</v>
      </c>
      <c r="C5467" t="s">
        <v>10081</v>
      </c>
      <c r="D5467" s="1">
        <v>46294</v>
      </c>
      <c r="E5467" t="s">
        <v>11819</v>
      </c>
      <c r="F5467" t="s">
        <v>17</v>
      </c>
      <c r="G5467">
        <v>2597</v>
      </c>
      <c r="H5467">
        <v>41.55</v>
      </c>
      <c r="I5467">
        <v>7.48</v>
      </c>
      <c r="J5467">
        <v>2547.9699999999998</v>
      </c>
      <c r="K5467" s="1">
        <v>46296</v>
      </c>
      <c r="L5467" t="s">
        <v>17962</v>
      </c>
      <c r="M5467">
        <f t="shared" si="1020"/>
        <v>1</v>
      </c>
      <c r="N5467">
        <f>COUNTIF(Orders!$A:$A,C5467)</f>
        <v>1</v>
      </c>
      <c r="P5467">
        <f>COUNTIF(Orders!$H:$H,UPPER(SUBSTITUTE(TRIM(C5467),"-","")))</f>
        <v>1</v>
      </c>
      <c r="R5467" t="str">
        <f t="shared" si="1021"/>
        <v>Matched Order Reference</v>
      </c>
      <c r="S5467">
        <f t="shared" si="1022"/>
        <v>1</v>
      </c>
      <c r="V5467" cm="1">
        <f t="array" ref="V5467">IF(E5467&lt;&gt;"CAPTURE",0,SUMPRODUCT((MDR_Rates!$A$2:$A$10=F5467)*(G5467&gt;MDR_Rates!$B$2:$B$10)*((MDR_Rates!$C$2:$C$10="")+(G5467&lt;=MDR_Rates!$C$2:$C$10))*MDR_Rates!$D$2:$D$10))</f>
        <v>1.6</v>
      </c>
      <c r="W5467">
        <f t="shared" si="1023"/>
        <v>41.55</v>
      </c>
      <c r="X5467">
        <f t="shared" si="1024"/>
        <v>7.48</v>
      </c>
      <c r="Y5467">
        <f t="shared" si="1025"/>
        <v>0</v>
      </c>
      <c r="Z5467">
        <f t="shared" si="1026"/>
        <v>0</v>
      </c>
      <c r="AG5467" t="str">
        <f t="shared" si="1027"/>
        <v/>
      </c>
      <c r="AI5467" t="str">
        <f t="shared" si="1028"/>
        <v/>
      </c>
      <c r="AJ5467" t="str">
        <f t="shared" si="1029"/>
        <v/>
      </c>
      <c r="AK5467" t="str">
        <f t="shared" si="1030"/>
        <v>ORD26005104</v>
      </c>
      <c r="AL5467">
        <f>IF(E5467&lt;&gt;"CAPTURE","",COUNTIF(Orders!$H:$H,AK5467))</f>
        <v>1</v>
      </c>
      <c r="AP5467" t="str">
        <f t="shared" si="1031"/>
        <v>Matched to Order</v>
      </c>
      <c r="AQ5467">
        <f>IF(COUNTIF($A$2:A5467,A5467)=1,1,0)</f>
        <v>1</v>
      </c>
    </row>
    <row r="5468" spans="1:43" x14ac:dyDescent="0.3">
      <c r="A5468" t="s">
        <v>18131</v>
      </c>
      <c r="C5468" t="s">
        <v>10087</v>
      </c>
      <c r="D5468" s="1">
        <v>46294</v>
      </c>
      <c r="E5468" t="s">
        <v>11819</v>
      </c>
      <c r="F5468" t="s">
        <v>9</v>
      </c>
      <c r="G5468">
        <v>599</v>
      </c>
      <c r="H5468">
        <v>0</v>
      </c>
      <c r="I5468">
        <v>0</v>
      </c>
      <c r="J5468">
        <v>599</v>
      </c>
      <c r="K5468" s="1">
        <v>46296</v>
      </c>
      <c r="L5468" t="s">
        <v>17962</v>
      </c>
      <c r="M5468">
        <f t="shared" si="1020"/>
        <v>1</v>
      </c>
      <c r="N5468">
        <f>COUNTIF(Orders!$A:$A,C5468)</f>
        <v>1</v>
      </c>
      <c r="P5468">
        <f>COUNTIF(Orders!$H:$H,UPPER(SUBSTITUTE(TRIM(C5468),"-","")))</f>
        <v>1</v>
      </c>
      <c r="R5468" t="str">
        <f t="shared" si="1021"/>
        <v>Matched Order Reference</v>
      </c>
      <c r="S5468">
        <f t="shared" si="1022"/>
        <v>1</v>
      </c>
      <c r="V5468" cm="1">
        <f t="array" ref="V5468">IF(E5468&lt;&gt;"CAPTURE",0,SUMPRODUCT((MDR_Rates!$A$2:$A$10=F5468)*(G5468&gt;MDR_Rates!$B$2:$B$10)*((MDR_Rates!$C$2:$C$10="")+(G5468&lt;=MDR_Rates!$C$2:$C$10))*MDR_Rates!$D$2:$D$10))</f>
        <v>0</v>
      </c>
      <c r="W5468">
        <f t="shared" si="1023"/>
        <v>0</v>
      </c>
      <c r="X5468">
        <f t="shared" si="1024"/>
        <v>0</v>
      </c>
      <c r="Y5468">
        <f t="shared" si="1025"/>
        <v>0</v>
      </c>
      <c r="Z5468">
        <f t="shared" si="1026"/>
        <v>0</v>
      </c>
      <c r="AG5468" t="str">
        <f t="shared" si="1027"/>
        <v/>
      </c>
      <c r="AI5468" t="str">
        <f t="shared" si="1028"/>
        <v/>
      </c>
      <c r="AJ5468" t="str">
        <f t="shared" si="1029"/>
        <v/>
      </c>
      <c r="AK5468" t="str">
        <f t="shared" si="1030"/>
        <v>ORD26005107</v>
      </c>
      <c r="AL5468">
        <f>IF(E5468&lt;&gt;"CAPTURE","",COUNTIF(Orders!$H:$H,AK5468))</f>
        <v>1</v>
      </c>
      <c r="AP5468" t="str">
        <f t="shared" si="1031"/>
        <v>Matched to Order</v>
      </c>
      <c r="AQ5468">
        <f>IF(COUNTIF($A$2:A5468,A5468)=1,1,0)</f>
        <v>1</v>
      </c>
    </row>
    <row r="5469" spans="1:43" x14ac:dyDescent="0.3">
      <c r="A5469" t="s">
        <v>18132</v>
      </c>
      <c r="C5469" t="s">
        <v>10201</v>
      </c>
      <c r="D5469" s="1">
        <v>46294</v>
      </c>
      <c r="E5469" t="s">
        <v>11819</v>
      </c>
      <c r="F5469" t="s">
        <v>17</v>
      </c>
      <c r="G5469">
        <v>1398</v>
      </c>
      <c r="H5469">
        <v>25.16</v>
      </c>
      <c r="I5469">
        <v>4.53</v>
      </c>
      <c r="J5469">
        <v>1368.31</v>
      </c>
      <c r="K5469" s="1">
        <v>46296</v>
      </c>
      <c r="L5469" t="s">
        <v>17962</v>
      </c>
      <c r="M5469">
        <f t="shared" si="1020"/>
        <v>1</v>
      </c>
      <c r="N5469">
        <f>COUNTIF(Orders!$A:$A,C5469)</f>
        <v>1</v>
      </c>
      <c r="P5469">
        <f>COUNTIF(Orders!$H:$H,UPPER(SUBSTITUTE(TRIM(C5469),"-","")))</f>
        <v>1</v>
      </c>
      <c r="R5469" t="str">
        <f t="shared" si="1021"/>
        <v>Matched Order Reference</v>
      </c>
      <c r="S5469">
        <f t="shared" si="1022"/>
        <v>1</v>
      </c>
      <c r="V5469" cm="1">
        <f t="array" ref="V5469">IF(E5469&lt;&gt;"CAPTURE",0,SUMPRODUCT((MDR_Rates!$A$2:$A$10=F5469)*(G5469&gt;MDR_Rates!$B$2:$B$10)*((MDR_Rates!$C$2:$C$10="")+(G5469&lt;=MDR_Rates!$C$2:$C$10))*MDR_Rates!$D$2:$D$10))</f>
        <v>1.8</v>
      </c>
      <c r="W5469">
        <f t="shared" si="1023"/>
        <v>25.16</v>
      </c>
      <c r="X5469">
        <f t="shared" si="1024"/>
        <v>4.53</v>
      </c>
      <c r="Y5469">
        <f t="shared" si="1025"/>
        <v>0</v>
      </c>
      <c r="Z5469">
        <f t="shared" si="1026"/>
        <v>0</v>
      </c>
      <c r="AG5469" t="str">
        <f t="shared" si="1027"/>
        <v/>
      </c>
      <c r="AI5469" t="str">
        <f t="shared" si="1028"/>
        <v/>
      </c>
      <c r="AJ5469" t="str">
        <f t="shared" si="1029"/>
        <v/>
      </c>
      <c r="AK5469" t="str">
        <f t="shared" si="1030"/>
        <v>ORD26005168</v>
      </c>
      <c r="AL5469">
        <f>IF(E5469&lt;&gt;"CAPTURE","",COUNTIF(Orders!$H:$H,AK5469))</f>
        <v>1</v>
      </c>
      <c r="AP5469" t="str">
        <f t="shared" si="1031"/>
        <v>Matched to Order</v>
      </c>
      <c r="AQ5469">
        <f>IF(COUNTIF($A$2:A5469,A5469)=1,1,0)</f>
        <v>1</v>
      </c>
    </row>
    <row r="5470" spans="1:43" x14ac:dyDescent="0.3">
      <c r="A5470" t="s">
        <v>18133</v>
      </c>
      <c r="C5470" t="s">
        <v>18134</v>
      </c>
      <c r="D5470" s="1">
        <v>46294</v>
      </c>
      <c r="E5470" t="s">
        <v>11819</v>
      </c>
      <c r="F5470" t="s">
        <v>9</v>
      </c>
      <c r="G5470">
        <v>2697</v>
      </c>
      <c r="H5470">
        <v>8.09</v>
      </c>
      <c r="I5470">
        <v>1.46</v>
      </c>
      <c r="J5470">
        <v>2687.45</v>
      </c>
      <c r="K5470" s="1">
        <v>46296</v>
      </c>
      <c r="L5470" t="s">
        <v>17962</v>
      </c>
      <c r="M5470">
        <f t="shared" si="1020"/>
        <v>1</v>
      </c>
      <c r="N5470">
        <f>COUNTIF(Orders!$A:$A,C5470)</f>
        <v>1</v>
      </c>
      <c r="P5470">
        <f>COUNTIF(Orders!$H:$H,UPPER(SUBSTITUTE(TRIM(C5470),"-","")))</f>
        <v>1</v>
      </c>
      <c r="R5470" t="str">
        <f t="shared" si="1021"/>
        <v>Matched Order Reference</v>
      </c>
      <c r="S5470">
        <f t="shared" si="1022"/>
        <v>1</v>
      </c>
      <c r="V5470" cm="1">
        <f t="array" ref="V5470">IF(E5470&lt;&gt;"CAPTURE",0,SUMPRODUCT((MDR_Rates!$A$2:$A$10=F5470)*(G5470&gt;MDR_Rates!$B$2:$B$10)*((MDR_Rates!$C$2:$C$10="")+(G5470&lt;=MDR_Rates!$C$2:$C$10))*MDR_Rates!$D$2:$D$10))</f>
        <v>0.3</v>
      </c>
      <c r="W5470">
        <f t="shared" si="1023"/>
        <v>8.09</v>
      </c>
      <c r="X5470">
        <f t="shared" si="1024"/>
        <v>1.46</v>
      </c>
      <c r="Y5470">
        <f t="shared" si="1025"/>
        <v>0</v>
      </c>
      <c r="Z5470">
        <f t="shared" si="1026"/>
        <v>0</v>
      </c>
      <c r="AG5470" t="str">
        <f t="shared" si="1027"/>
        <v/>
      </c>
      <c r="AI5470" t="str">
        <f t="shared" si="1028"/>
        <v/>
      </c>
      <c r="AJ5470" t="str">
        <f t="shared" si="1029"/>
        <v/>
      </c>
      <c r="AK5470" t="str">
        <f t="shared" si="1030"/>
        <v>ORD26005205</v>
      </c>
      <c r="AL5470">
        <f>IF(E5470&lt;&gt;"CAPTURE","",COUNTIF(Orders!$H:$H,AK5470))</f>
        <v>1</v>
      </c>
      <c r="AP5470" t="str">
        <f t="shared" si="1031"/>
        <v>Matched to Order</v>
      </c>
      <c r="AQ5470">
        <f>IF(COUNTIF($A$2:A5470,A5470)=1,1,0)</f>
        <v>1</v>
      </c>
    </row>
    <row r="5471" spans="1:43" x14ac:dyDescent="0.3">
      <c r="A5471" t="s">
        <v>18135</v>
      </c>
      <c r="C5471" t="s">
        <v>18136</v>
      </c>
      <c r="D5471" s="1">
        <v>46294</v>
      </c>
      <c r="E5471" t="s">
        <v>11819</v>
      </c>
      <c r="F5471" t="s">
        <v>9</v>
      </c>
      <c r="G5471">
        <v>5597</v>
      </c>
      <c r="H5471">
        <v>16.79</v>
      </c>
      <c r="I5471">
        <v>3.02</v>
      </c>
      <c r="J5471">
        <v>5577.19</v>
      </c>
      <c r="K5471" s="1">
        <v>46296</v>
      </c>
      <c r="L5471" t="s">
        <v>17962</v>
      </c>
      <c r="M5471">
        <f t="shared" si="1020"/>
        <v>1</v>
      </c>
      <c r="N5471">
        <f>COUNTIF(Orders!$A:$A,C5471)</f>
        <v>1</v>
      </c>
      <c r="P5471">
        <f>COUNTIF(Orders!$H:$H,UPPER(SUBSTITUTE(TRIM(C5471),"-","")))</f>
        <v>1</v>
      </c>
      <c r="R5471" t="str">
        <f t="shared" si="1021"/>
        <v>Matched Order Reference</v>
      </c>
      <c r="S5471">
        <f t="shared" si="1022"/>
        <v>1</v>
      </c>
      <c r="V5471" cm="1">
        <f t="array" ref="V5471">IF(E5471&lt;&gt;"CAPTURE",0,SUMPRODUCT((MDR_Rates!$A$2:$A$10=F5471)*(G5471&gt;MDR_Rates!$B$2:$B$10)*((MDR_Rates!$C$2:$C$10="")+(G5471&lt;=MDR_Rates!$C$2:$C$10))*MDR_Rates!$D$2:$D$10))</f>
        <v>0.3</v>
      </c>
      <c r="W5471">
        <f t="shared" si="1023"/>
        <v>16.79</v>
      </c>
      <c r="X5471">
        <f t="shared" si="1024"/>
        <v>3.02</v>
      </c>
      <c r="Y5471">
        <f t="shared" si="1025"/>
        <v>0</v>
      </c>
      <c r="Z5471">
        <f t="shared" si="1026"/>
        <v>0</v>
      </c>
      <c r="AG5471" t="str">
        <f t="shared" si="1027"/>
        <v/>
      </c>
      <c r="AI5471" t="str">
        <f t="shared" si="1028"/>
        <v/>
      </c>
      <c r="AJ5471" t="str">
        <f t="shared" si="1029"/>
        <v/>
      </c>
      <c r="AK5471" t="str">
        <f t="shared" si="1030"/>
        <v>ORD26005240</v>
      </c>
      <c r="AL5471">
        <f>IF(E5471&lt;&gt;"CAPTURE","",COUNTIF(Orders!$H:$H,AK5471))</f>
        <v>1</v>
      </c>
      <c r="AP5471" t="str">
        <f t="shared" si="1031"/>
        <v>Matched to Order</v>
      </c>
      <c r="AQ5471">
        <f>IF(COUNTIF($A$2:A5471,A5471)=1,1,0)</f>
        <v>1</v>
      </c>
    </row>
    <row r="5472" spans="1:43" x14ac:dyDescent="0.3">
      <c r="A5472" t="s">
        <v>18137</v>
      </c>
      <c r="C5472" t="s">
        <v>10390</v>
      </c>
      <c r="D5472" s="1">
        <v>46294</v>
      </c>
      <c r="E5472" t="s">
        <v>11819</v>
      </c>
      <c r="F5472" t="s">
        <v>17</v>
      </c>
      <c r="G5472">
        <v>4798</v>
      </c>
      <c r="H5472">
        <v>76.77</v>
      </c>
      <c r="I5472">
        <v>13.82</v>
      </c>
      <c r="J5472">
        <v>4707.41</v>
      </c>
      <c r="K5472" s="1">
        <v>46296</v>
      </c>
      <c r="L5472" t="s">
        <v>17962</v>
      </c>
      <c r="M5472">
        <f t="shared" si="1020"/>
        <v>1</v>
      </c>
      <c r="N5472">
        <f>COUNTIF(Orders!$A:$A,C5472)</f>
        <v>1</v>
      </c>
      <c r="P5472">
        <f>COUNTIF(Orders!$H:$H,UPPER(SUBSTITUTE(TRIM(C5472),"-","")))</f>
        <v>1</v>
      </c>
      <c r="R5472" t="str">
        <f t="shared" si="1021"/>
        <v>Matched Order Reference</v>
      </c>
      <c r="S5472">
        <f t="shared" si="1022"/>
        <v>1</v>
      </c>
      <c r="V5472" cm="1">
        <f t="array" ref="V5472">IF(E5472&lt;&gt;"CAPTURE",0,SUMPRODUCT((MDR_Rates!$A$2:$A$10=F5472)*(G5472&gt;MDR_Rates!$B$2:$B$10)*((MDR_Rates!$C$2:$C$10="")+(G5472&lt;=MDR_Rates!$C$2:$C$10))*MDR_Rates!$D$2:$D$10))</f>
        <v>1.6</v>
      </c>
      <c r="W5472">
        <f t="shared" si="1023"/>
        <v>76.77</v>
      </c>
      <c r="X5472">
        <f t="shared" si="1024"/>
        <v>13.82</v>
      </c>
      <c r="Y5472">
        <f t="shared" si="1025"/>
        <v>0</v>
      </c>
      <c r="Z5472">
        <f t="shared" si="1026"/>
        <v>0</v>
      </c>
      <c r="AG5472" t="str">
        <f t="shared" si="1027"/>
        <v/>
      </c>
      <c r="AI5472" t="str">
        <f t="shared" si="1028"/>
        <v/>
      </c>
      <c r="AJ5472" t="str">
        <f t="shared" si="1029"/>
        <v/>
      </c>
      <c r="AK5472" t="str">
        <f t="shared" si="1030"/>
        <v>ORD26005265</v>
      </c>
      <c r="AL5472">
        <f>IF(E5472&lt;&gt;"CAPTURE","",COUNTIF(Orders!$H:$H,AK5472))</f>
        <v>1</v>
      </c>
      <c r="AP5472" t="str">
        <f t="shared" si="1031"/>
        <v>Matched to Order</v>
      </c>
      <c r="AQ5472">
        <f>IF(COUNTIF($A$2:A5472,A5472)=1,1,0)</f>
        <v>1</v>
      </c>
    </row>
    <row r="5473" spans="1:43" x14ac:dyDescent="0.3">
      <c r="A5473" t="s">
        <v>18138</v>
      </c>
      <c r="C5473" t="s">
        <v>10453</v>
      </c>
      <c r="D5473" s="1">
        <v>46294</v>
      </c>
      <c r="E5473" t="s">
        <v>11819</v>
      </c>
      <c r="F5473" t="s">
        <v>17</v>
      </c>
      <c r="G5473">
        <v>7498</v>
      </c>
      <c r="H5473">
        <v>119.97</v>
      </c>
      <c r="I5473">
        <v>21.59</v>
      </c>
      <c r="J5473">
        <v>7356.44</v>
      </c>
      <c r="K5473" s="1">
        <v>46296</v>
      </c>
      <c r="L5473" t="s">
        <v>17962</v>
      </c>
      <c r="M5473">
        <f t="shared" si="1020"/>
        <v>1</v>
      </c>
      <c r="N5473">
        <f>COUNTIF(Orders!$A:$A,C5473)</f>
        <v>1</v>
      </c>
      <c r="P5473">
        <f>COUNTIF(Orders!$H:$H,UPPER(SUBSTITUTE(TRIM(C5473),"-","")))</f>
        <v>1</v>
      </c>
      <c r="R5473" t="str">
        <f t="shared" si="1021"/>
        <v>Matched Order Reference</v>
      </c>
      <c r="S5473">
        <f t="shared" si="1022"/>
        <v>1</v>
      </c>
      <c r="V5473" cm="1">
        <f t="array" ref="V5473">IF(E5473&lt;&gt;"CAPTURE",0,SUMPRODUCT((MDR_Rates!$A$2:$A$10=F5473)*(G5473&gt;MDR_Rates!$B$2:$B$10)*((MDR_Rates!$C$2:$C$10="")+(G5473&lt;=MDR_Rates!$C$2:$C$10))*MDR_Rates!$D$2:$D$10))</f>
        <v>1.6</v>
      </c>
      <c r="W5473">
        <f t="shared" si="1023"/>
        <v>119.97</v>
      </c>
      <c r="X5473">
        <f t="shared" si="1024"/>
        <v>21.59</v>
      </c>
      <c r="Y5473">
        <f t="shared" si="1025"/>
        <v>0</v>
      </c>
      <c r="Z5473">
        <f t="shared" si="1026"/>
        <v>0</v>
      </c>
      <c r="AG5473" t="str">
        <f t="shared" si="1027"/>
        <v/>
      </c>
      <c r="AI5473" t="str">
        <f t="shared" si="1028"/>
        <v/>
      </c>
      <c r="AJ5473" t="str">
        <f t="shared" si="1029"/>
        <v/>
      </c>
      <c r="AK5473" t="str">
        <f t="shared" si="1030"/>
        <v>ORD26005299</v>
      </c>
      <c r="AL5473">
        <f>IF(E5473&lt;&gt;"CAPTURE","",COUNTIF(Orders!$H:$H,AK5473))</f>
        <v>1</v>
      </c>
      <c r="AP5473" t="str">
        <f t="shared" si="1031"/>
        <v>Matched to Order</v>
      </c>
      <c r="AQ5473">
        <f>IF(COUNTIF($A$2:A5473,A5473)=1,1,0)</f>
        <v>1</v>
      </c>
    </row>
    <row r="5474" spans="1:43" x14ac:dyDescent="0.3">
      <c r="A5474" t="s">
        <v>18139</v>
      </c>
      <c r="C5474" t="s">
        <v>18140</v>
      </c>
      <c r="D5474" s="1">
        <v>46294</v>
      </c>
      <c r="E5474" t="s">
        <v>11819</v>
      </c>
      <c r="F5474" t="s">
        <v>9</v>
      </c>
      <c r="G5474">
        <v>1998</v>
      </c>
      <c r="H5474">
        <v>0</v>
      </c>
      <c r="I5474">
        <v>0</v>
      </c>
      <c r="J5474">
        <v>1998</v>
      </c>
      <c r="K5474" s="1">
        <v>46296</v>
      </c>
      <c r="L5474" t="s">
        <v>17962</v>
      </c>
      <c r="M5474">
        <f t="shared" si="1020"/>
        <v>1</v>
      </c>
      <c r="N5474">
        <f>COUNTIF(Orders!$A:$A,C5474)</f>
        <v>0</v>
      </c>
      <c r="P5474">
        <f>COUNTIF(Orders!$H:$H,UPPER(SUBSTITUTE(TRIM(C5474),"-","")))</f>
        <v>1</v>
      </c>
      <c r="R5474" t="str">
        <f t="shared" si="1021"/>
        <v>Matched Order Reference</v>
      </c>
      <c r="S5474">
        <f t="shared" si="1022"/>
        <v>1</v>
      </c>
      <c r="V5474" cm="1">
        <f t="array" ref="V5474">IF(E5474&lt;&gt;"CAPTURE",0,SUMPRODUCT((MDR_Rates!$A$2:$A$10=F5474)*(G5474&gt;MDR_Rates!$B$2:$B$10)*((MDR_Rates!$C$2:$C$10="")+(G5474&lt;=MDR_Rates!$C$2:$C$10))*MDR_Rates!$D$2:$D$10))</f>
        <v>0</v>
      </c>
      <c r="W5474">
        <f t="shared" si="1023"/>
        <v>0</v>
      </c>
      <c r="X5474">
        <f t="shared" si="1024"/>
        <v>0</v>
      </c>
      <c r="Y5474">
        <f t="shared" si="1025"/>
        <v>0</v>
      </c>
      <c r="Z5474">
        <f t="shared" si="1026"/>
        <v>0</v>
      </c>
      <c r="AG5474" t="str">
        <f t="shared" si="1027"/>
        <v/>
      </c>
      <c r="AI5474" t="str">
        <f t="shared" si="1028"/>
        <v/>
      </c>
      <c r="AJ5474" t="str">
        <f t="shared" si="1029"/>
        <v/>
      </c>
      <c r="AK5474" t="str">
        <f t="shared" si="1030"/>
        <v>ORD26005337</v>
      </c>
      <c r="AL5474">
        <f>IF(E5474&lt;&gt;"CAPTURE","",COUNTIF(Orders!$H:$H,AK5474))</f>
        <v>1</v>
      </c>
      <c r="AP5474" t="str">
        <f t="shared" si="1031"/>
        <v>Matched to Order</v>
      </c>
      <c r="AQ5474">
        <f>IF(COUNTIF($A$2:A5474,A5474)=1,1,0)</f>
        <v>1</v>
      </c>
    </row>
    <row r="5475" spans="1:43" x14ac:dyDescent="0.3">
      <c r="A5475" t="s">
        <v>18141</v>
      </c>
      <c r="C5475" t="s">
        <v>10721</v>
      </c>
      <c r="D5475" s="1">
        <v>46294</v>
      </c>
      <c r="E5475" t="s">
        <v>11819</v>
      </c>
      <c r="F5475" t="s">
        <v>9</v>
      </c>
      <c r="G5475">
        <v>2499</v>
      </c>
      <c r="H5475">
        <v>7.5</v>
      </c>
      <c r="I5475">
        <v>1.35</v>
      </c>
      <c r="J5475">
        <v>2490.15</v>
      </c>
      <c r="K5475" s="1">
        <v>46296</v>
      </c>
      <c r="L5475" t="s">
        <v>17962</v>
      </c>
      <c r="M5475">
        <f t="shared" si="1020"/>
        <v>1</v>
      </c>
      <c r="N5475">
        <f>COUNTIF(Orders!$A:$A,C5475)</f>
        <v>1</v>
      </c>
      <c r="P5475">
        <f>COUNTIF(Orders!$H:$H,UPPER(SUBSTITUTE(TRIM(C5475),"-","")))</f>
        <v>1</v>
      </c>
      <c r="R5475" t="str">
        <f t="shared" si="1021"/>
        <v>Matched Order Reference</v>
      </c>
      <c r="S5475">
        <f t="shared" si="1022"/>
        <v>1</v>
      </c>
      <c r="V5475" cm="1">
        <f t="array" ref="V5475">IF(E5475&lt;&gt;"CAPTURE",0,SUMPRODUCT((MDR_Rates!$A$2:$A$10=F5475)*(G5475&gt;MDR_Rates!$B$2:$B$10)*((MDR_Rates!$C$2:$C$10="")+(G5475&lt;=MDR_Rates!$C$2:$C$10))*MDR_Rates!$D$2:$D$10))</f>
        <v>0.3</v>
      </c>
      <c r="W5475">
        <f t="shared" si="1023"/>
        <v>7.5</v>
      </c>
      <c r="X5475">
        <f t="shared" si="1024"/>
        <v>1.35</v>
      </c>
      <c r="Y5475">
        <f t="shared" si="1025"/>
        <v>0</v>
      </c>
      <c r="Z5475">
        <f t="shared" si="1026"/>
        <v>0</v>
      </c>
      <c r="AG5475" t="str">
        <f t="shared" si="1027"/>
        <v/>
      </c>
      <c r="AI5475" t="str">
        <f t="shared" si="1028"/>
        <v/>
      </c>
      <c r="AJ5475" t="str">
        <f t="shared" si="1029"/>
        <v/>
      </c>
      <c r="AK5475" t="str">
        <f t="shared" si="1030"/>
        <v>ORD26005435</v>
      </c>
      <c r="AL5475">
        <f>IF(E5475&lt;&gt;"CAPTURE","",COUNTIF(Orders!$H:$H,AK5475))</f>
        <v>1</v>
      </c>
      <c r="AP5475" t="str">
        <f t="shared" si="1031"/>
        <v>Matched to Order</v>
      </c>
      <c r="AQ5475">
        <f>IF(COUNTIF($A$2:A5475,A5475)=1,1,0)</f>
        <v>1</v>
      </c>
    </row>
    <row r="5476" spans="1:43" x14ac:dyDescent="0.3">
      <c r="A5476" t="s">
        <v>18142</v>
      </c>
      <c r="C5476" t="s">
        <v>18143</v>
      </c>
      <c r="D5476" s="1">
        <v>46294</v>
      </c>
      <c r="E5476" t="s">
        <v>11819</v>
      </c>
      <c r="F5476" t="s">
        <v>9</v>
      </c>
      <c r="G5476">
        <v>1447</v>
      </c>
      <c r="H5476">
        <v>0</v>
      </c>
      <c r="I5476">
        <v>0</v>
      </c>
      <c r="J5476">
        <v>1447</v>
      </c>
      <c r="K5476" s="1">
        <v>46296</v>
      </c>
      <c r="L5476" t="s">
        <v>17962</v>
      </c>
      <c r="M5476">
        <f t="shared" si="1020"/>
        <v>1</v>
      </c>
      <c r="N5476">
        <f>COUNTIF(Orders!$A:$A,C5476)</f>
        <v>0</v>
      </c>
      <c r="P5476">
        <f>COUNTIF(Orders!$H:$H,UPPER(SUBSTITUTE(TRIM(C5476),"-","")))</f>
        <v>1</v>
      </c>
      <c r="R5476" t="str">
        <f t="shared" si="1021"/>
        <v>Matched Order Reference</v>
      </c>
      <c r="S5476">
        <f t="shared" si="1022"/>
        <v>1</v>
      </c>
      <c r="V5476" cm="1">
        <f t="array" ref="V5476">IF(E5476&lt;&gt;"CAPTURE",0,SUMPRODUCT((MDR_Rates!$A$2:$A$10=F5476)*(G5476&gt;MDR_Rates!$B$2:$B$10)*((MDR_Rates!$C$2:$C$10="")+(G5476&lt;=MDR_Rates!$C$2:$C$10))*MDR_Rates!$D$2:$D$10))</f>
        <v>0</v>
      </c>
      <c r="W5476">
        <f t="shared" si="1023"/>
        <v>0</v>
      </c>
      <c r="X5476">
        <f t="shared" si="1024"/>
        <v>0</v>
      </c>
      <c r="Y5476">
        <f t="shared" si="1025"/>
        <v>0</v>
      </c>
      <c r="Z5476">
        <f t="shared" si="1026"/>
        <v>0</v>
      </c>
      <c r="AG5476" t="str">
        <f t="shared" si="1027"/>
        <v/>
      </c>
      <c r="AI5476" t="str">
        <f t="shared" si="1028"/>
        <v/>
      </c>
      <c r="AJ5476" t="str">
        <f t="shared" si="1029"/>
        <v/>
      </c>
      <c r="AK5476" t="str">
        <f t="shared" si="1030"/>
        <v>ORD26005445</v>
      </c>
      <c r="AL5476">
        <f>IF(E5476&lt;&gt;"CAPTURE","",COUNTIF(Orders!$H:$H,AK5476))</f>
        <v>1</v>
      </c>
      <c r="AP5476" t="str">
        <f t="shared" si="1031"/>
        <v>Matched to Order</v>
      </c>
      <c r="AQ5476">
        <f>IF(COUNTIF($A$2:A5476,A5476)=1,1,0)</f>
        <v>1</v>
      </c>
    </row>
    <row r="5477" spans="1:43" x14ac:dyDescent="0.3">
      <c r="A5477" t="s">
        <v>18144</v>
      </c>
      <c r="C5477" t="s">
        <v>10817</v>
      </c>
      <c r="D5477" s="1">
        <v>46294</v>
      </c>
      <c r="E5477" t="s">
        <v>11819</v>
      </c>
      <c r="F5477" t="s">
        <v>9</v>
      </c>
      <c r="G5477">
        <v>2999</v>
      </c>
      <c r="H5477">
        <v>9</v>
      </c>
      <c r="I5477">
        <v>1.62</v>
      </c>
      <c r="J5477">
        <v>2988.38</v>
      </c>
      <c r="K5477" s="1">
        <v>46296</v>
      </c>
      <c r="L5477" t="s">
        <v>17962</v>
      </c>
      <c r="M5477">
        <f t="shared" si="1020"/>
        <v>1</v>
      </c>
      <c r="N5477">
        <f>COUNTIF(Orders!$A:$A,C5477)</f>
        <v>1</v>
      </c>
      <c r="P5477">
        <f>COUNTIF(Orders!$H:$H,UPPER(SUBSTITUTE(TRIM(C5477),"-","")))</f>
        <v>1</v>
      </c>
      <c r="R5477" t="str">
        <f t="shared" si="1021"/>
        <v>Matched Order Reference</v>
      </c>
      <c r="S5477">
        <f t="shared" si="1022"/>
        <v>1</v>
      </c>
      <c r="V5477" cm="1">
        <f t="array" ref="V5477">IF(E5477&lt;&gt;"CAPTURE",0,SUMPRODUCT((MDR_Rates!$A$2:$A$10=F5477)*(G5477&gt;MDR_Rates!$B$2:$B$10)*((MDR_Rates!$C$2:$C$10="")+(G5477&lt;=MDR_Rates!$C$2:$C$10))*MDR_Rates!$D$2:$D$10))</f>
        <v>0.3</v>
      </c>
      <c r="W5477">
        <f t="shared" si="1023"/>
        <v>9</v>
      </c>
      <c r="X5477">
        <f t="shared" si="1024"/>
        <v>1.62</v>
      </c>
      <c r="Y5477">
        <f t="shared" si="1025"/>
        <v>0</v>
      </c>
      <c r="Z5477">
        <f t="shared" si="1026"/>
        <v>0</v>
      </c>
      <c r="AG5477" t="str">
        <f t="shared" si="1027"/>
        <v/>
      </c>
      <c r="AI5477" t="str">
        <f t="shared" si="1028"/>
        <v/>
      </c>
      <c r="AJ5477" t="str">
        <f t="shared" si="1029"/>
        <v/>
      </c>
      <c r="AK5477" t="str">
        <f t="shared" si="1030"/>
        <v>ORD26005484</v>
      </c>
      <c r="AL5477">
        <f>IF(E5477&lt;&gt;"CAPTURE","",COUNTIF(Orders!$H:$H,AK5477))</f>
        <v>1</v>
      </c>
      <c r="AP5477" t="str">
        <f t="shared" si="1031"/>
        <v>Matched to Order</v>
      </c>
      <c r="AQ5477">
        <f>IF(COUNTIF($A$2:A5477,A5477)=1,1,0)</f>
        <v>1</v>
      </c>
    </row>
    <row r="5478" spans="1:43" x14ac:dyDescent="0.3">
      <c r="A5478" t="s">
        <v>18145</v>
      </c>
      <c r="C5478" t="s">
        <v>10837</v>
      </c>
      <c r="D5478" s="1">
        <v>46294</v>
      </c>
      <c r="E5478" t="s">
        <v>11819</v>
      </c>
      <c r="F5478" t="s">
        <v>9</v>
      </c>
      <c r="G5478">
        <v>4999</v>
      </c>
      <c r="H5478">
        <v>15</v>
      </c>
      <c r="I5478">
        <v>2.7</v>
      </c>
      <c r="J5478">
        <v>4981.3</v>
      </c>
      <c r="K5478" s="1">
        <v>46296</v>
      </c>
      <c r="L5478" t="s">
        <v>17962</v>
      </c>
      <c r="M5478">
        <f t="shared" si="1020"/>
        <v>1</v>
      </c>
      <c r="N5478">
        <f>COUNTIF(Orders!$A:$A,C5478)</f>
        <v>1</v>
      </c>
      <c r="P5478">
        <f>COUNTIF(Orders!$H:$H,UPPER(SUBSTITUTE(TRIM(C5478),"-","")))</f>
        <v>1</v>
      </c>
      <c r="R5478" t="str">
        <f t="shared" si="1021"/>
        <v>Matched Order Reference</v>
      </c>
      <c r="S5478">
        <f t="shared" si="1022"/>
        <v>1</v>
      </c>
      <c r="V5478" cm="1">
        <f t="array" ref="V5478">IF(E5478&lt;&gt;"CAPTURE",0,SUMPRODUCT((MDR_Rates!$A$2:$A$10=F5478)*(G5478&gt;MDR_Rates!$B$2:$B$10)*((MDR_Rates!$C$2:$C$10="")+(G5478&lt;=MDR_Rates!$C$2:$C$10))*MDR_Rates!$D$2:$D$10))</f>
        <v>0.3</v>
      </c>
      <c r="W5478">
        <f t="shared" si="1023"/>
        <v>15</v>
      </c>
      <c r="X5478">
        <f t="shared" si="1024"/>
        <v>2.7</v>
      </c>
      <c r="Y5478">
        <f t="shared" si="1025"/>
        <v>0</v>
      </c>
      <c r="Z5478">
        <f t="shared" si="1026"/>
        <v>0</v>
      </c>
      <c r="AG5478" t="str">
        <f t="shared" si="1027"/>
        <v/>
      </c>
      <c r="AI5478" t="str">
        <f t="shared" si="1028"/>
        <v/>
      </c>
      <c r="AJ5478" t="str">
        <f t="shared" si="1029"/>
        <v/>
      </c>
      <c r="AK5478" t="str">
        <f t="shared" si="1030"/>
        <v>ORD26005495</v>
      </c>
      <c r="AL5478">
        <f>IF(E5478&lt;&gt;"CAPTURE","",COUNTIF(Orders!$H:$H,AK5478))</f>
        <v>1</v>
      </c>
      <c r="AP5478" t="str">
        <f t="shared" si="1031"/>
        <v>Matched to Order</v>
      </c>
      <c r="AQ5478">
        <f>IF(COUNTIF($A$2:A5478,A5478)=1,1,0)</f>
        <v>1</v>
      </c>
    </row>
    <row r="5479" spans="1:43" x14ac:dyDescent="0.3">
      <c r="A5479" t="s">
        <v>18146</v>
      </c>
      <c r="C5479" t="s">
        <v>10891</v>
      </c>
      <c r="D5479" s="1">
        <v>46294</v>
      </c>
      <c r="E5479" t="s">
        <v>11819</v>
      </c>
      <c r="F5479" t="s">
        <v>33</v>
      </c>
      <c r="G5479">
        <v>3298</v>
      </c>
      <c r="H5479">
        <v>39.58</v>
      </c>
      <c r="I5479">
        <v>7.12</v>
      </c>
      <c r="J5479">
        <v>3251.3</v>
      </c>
      <c r="K5479" s="1">
        <v>46296</v>
      </c>
      <c r="L5479" t="s">
        <v>17962</v>
      </c>
      <c r="M5479">
        <f t="shared" si="1020"/>
        <v>1</v>
      </c>
      <c r="N5479">
        <f>COUNTIF(Orders!$A:$A,C5479)</f>
        <v>1</v>
      </c>
      <c r="P5479">
        <f>COUNTIF(Orders!$H:$H,UPPER(SUBSTITUTE(TRIM(C5479),"-","")))</f>
        <v>1</v>
      </c>
      <c r="R5479" t="str">
        <f t="shared" si="1021"/>
        <v>Matched Order Reference</v>
      </c>
      <c r="S5479">
        <f t="shared" si="1022"/>
        <v>1</v>
      </c>
      <c r="V5479" cm="1">
        <f t="array" ref="V5479">IF(E5479&lt;&gt;"CAPTURE",0,SUMPRODUCT((MDR_Rates!$A$2:$A$10=F5479)*(G5479&gt;MDR_Rates!$B$2:$B$10)*((MDR_Rates!$C$2:$C$10="")+(G5479&lt;=MDR_Rates!$C$2:$C$10))*MDR_Rates!$D$2:$D$10))</f>
        <v>1.2</v>
      </c>
      <c r="W5479">
        <f t="shared" si="1023"/>
        <v>39.58</v>
      </c>
      <c r="X5479">
        <f t="shared" si="1024"/>
        <v>7.12</v>
      </c>
      <c r="Y5479">
        <f t="shared" si="1025"/>
        <v>0</v>
      </c>
      <c r="Z5479">
        <f t="shared" si="1026"/>
        <v>0</v>
      </c>
      <c r="AG5479" t="str">
        <f t="shared" si="1027"/>
        <v/>
      </c>
      <c r="AI5479" t="str">
        <f t="shared" si="1028"/>
        <v/>
      </c>
      <c r="AJ5479" t="str">
        <f t="shared" si="1029"/>
        <v/>
      </c>
      <c r="AK5479" t="str">
        <f t="shared" si="1030"/>
        <v>ORD26005523</v>
      </c>
      <c r="AL5479">
        <f>IF(E5479&lt;&gt;"CAPTURE","",COUNTIF(Orders!$H:$H,AK5479))</f>
        <v>1</v>
      </c>
      <c r="AP5479" t="str">
        <f t="shared" si="1031"/>
        <v>Matched to Order</v>
      </c>
      <c r="AQ5479">
        <f>IF(COUNTIF($A$2:A5479,A5479)=1,1,0)</f>
        <v>1</v>
      </c>
    </row>
    <row r="5480" spans="1:43" x14ac:dyDescent="0.3">
      <c r="A5480" t="s">
        <v>18147</v>
      </c>
      <c r="C5480" t="s">
        <v>18148</v>
      </c>
      <c r="D5480" s="1">
        <v>46294</v>
      </c>
      <c r="E5480" t="s">
        <v>11819</v>
      </c>
      <c r="F5480" t="s">
        <v>44</v>
      </c>
      <c r="G5480">
        <v>13597</v>
      </c>
      <c r="H5480">
        <v>231.15</v>
      </c>
      <c r="I5480">
        <v>41.61</v>
      </c>
      <c r="J5480">
        <v>13324.24</v>
      </c>
      <c r="K5480" s="1">
        <v>46296</v>
      </c>
      <c r="L5480" t="s">
        <v>17962</v>
      </c>
      <c r="M5480">
        <f t="shared" si="1020"/>
        <v>1</v>
      </c>
      <c r="N5480">
        <f>COUNTIF(Orders!$A:$A,C5480)</f>
        <v>0</v>
      </c>
      <c r="P5480">
        <f>COUNTIF(Orders!$H:$H,UPPER(SUBSTITUTE(TRIM(C5480),"-","")))</f>
        <v>1</v>
      </c>
      <c r="R5480" t="str">
        <f t="shared" si="1021"/>
        <v>Matched Order Reference</v>
      </c>
      <c r="S5480">
        <f t="shared" si="1022"/>
        <v>1</v>
      </c>
      <c r="V5480" cm="1">
        <f t="array" ref="V5480">IF(E5480&lt;&gt;"CAPTURE",0,SUMPRODUCT((MDR_Rates!$A$2:$A$10=F5480)*(G5480&gt;MDR_Rates!$B$2:$B$10)*((MDR_Rates!$C$2:$C$10="")+(G5480&lt;=MDR_Rates!$C$2:$C$10))*MDR_Rates!$D$2:$D$10))</f>
        <v>1.7</v>
      </c>
      <c r="W5480">
        <f t="shared" si="1023"/>
        <v>231.15</v>
      </c>
      <c r="X5480">
        <f t="shared" si="1024"/>
        <v>41.61</v>
      </c>
      <c r="Y5480">
        <f t="shared" si="1025"/>
        <v>0</v>
      </c>
      <c r="Z5480">
        <f t="shared" si="1026"/>
        <v>0</v>
      </c>
      <c r="AG5480" t="str">
        <f t="shared" si="1027"/>
        <v/>
      </c>
      <c r="AI5480" t="str">
        <f t="shared" si="1028"/>
        <v/>
      </c>
      <c r="AJ5480" t="str">
        <f t="shared" si="1029"/>
        <v/>
      </c>
      <c r="AK5480" t="str">
        <f t="shared" si="1030"/>
        <v>ORD26005534</v>
      </c>
      <c r="AL5480">
        <f>IF(E5480&lt;&gt;"CAPTURE","",COUNTIF(Orders!$H:$H,AK5480))</f>
        <v>1</v>
      </c>
      <c r="AP5480" t="str">
        <f t="shared" si="1031"/>
        <v>Matched to Order</v>
      </c>
      <c r="AQ5480">
        <f>IF(COUNTIF($A$2:A5480,A5480)=1,1,0)</f>
        <v>1</v>
      </c>
    </row>
    <row r="5481" spans="1:43" x14ac:dyDescent="0.3">
      <c r="A5481" t="s">
        <v>18149</v>
      </c>
      <c r="C5481" t="s">
        <v>11080</v>
      </c>
      <c r="D5481" s="1">
        <v>46294</v>
      </c>
      <c r="E5481" t="s">
        <v>11819</v>
      </c>
      <c r="F5481" t="s">
        <v>9</v>
      </c>
      <c r="G5481">
        <v>349</v>
      </c>
      <c r="H5481">
        <v>0</v>
      </c>
      <c r="I5481">
        <v>0</v>
      </c>
      <c r="J5481">
        <v>349</v>
      </c>
      <c r="K5481" s="1">
        <v>46296</v>
      </c>
      <c r="L5481" t="s">
        <v>17962</v>
      </c>
      <c r="M5481">
        <f t="shared" si="1020"/>
        <v>1</v>
      </c>
      <c r="N5481">
        <f>COUNTIF(Orders!$A:$A,C5481)</f>
        <v>1</v>
      </c>
      <c r="P5481">
        <f>COUNTIF(Orders!$H:$H,UPPER(SUBSTITUTE(TRIM(C5481),"-","")))</f>
        <v>1</v>
      </c>
      <c r="R5481" t="str">
        <f t="shared" si="1021"/>
        <v>Matched Order Reference</v>
      </c>
      <c r="S5481">
        <f t="shared" si="1022"/>
        <v>1</v>
      </c>
      <c r="V5481" cm="1">
        <f t="array" ref="V5481">IF(E5481&lt;&gt;"CAPTURE",0,SUMPRODUCT((MDR_Rates!$A$2:$A$10=F5481)*(G5481&gt;MDR_Rates!$B$2:$B$10)*((MDR_Rates!$C$2:$C$10="")+(G5481&lt;=MDR_Rates!$C$2:$C$10))*MDR_Rates!$D$2:$D$10))</f>
        <v>0</v>
      </c>
      <c r="W5481">
        <f t="shared" si="1023"/>
        <v>0</v>
      </c>
      <c r="X5481">
        <f t="shared" si="1024"/>
        <v>0</v>
      </c>
      <c r="Y5481">
        <f t="shared" si="1025"/>
        <v>0</v>
      </c>
      <c r="Z5481">
        <f t="shared" si="1026"/>
        <v>0</v>
      </c>
      <c r="AG5481" t="str">
        <f t="shared" si="1027"/>
        <v/>
      </c>
      <c r="AI5481" t="str">
        <f t="shared" si="1028"/>
        <v/>
      </c>
      <c r="AJ5481" t="str">
        <f t="shared" si="1029"/>
        <v/>
      </c>
      <c r="AK5481" t="str">
        <f t="shared" si="1030"/>
        <v>ORD26005620</v>
      </c>
      <c r="AL5481">
        <f>IF(E5481&lt;&gt;"CAPTURE","",COUNTIF(Orders!$H:$H,AK5481))</f>
        <v>1</v>
      </c>
      <c r="AP5481" t="str">
        <f t="shared" si="1031"/>
        <v>Matched to Order</v>
      </c>
      <c r="AQ5481">
        <f>IF(COUNTIF($A$2:A5481,A5481)=1,1,0)</f>
        <v>1</v>
      </c>
    </row>
    <row r="5482" spans="1:43" x14ac:dyDescent="0.3">
      <c r="A5482" t="s">
        <v>18150</v>
      </c>
      <c r="C5482" t="s">
        <v>11106</v>
      </c>
      <c r="D5482" s="1">
        <v>46294</v>
      </c>
      <c r="E5482" t="s">
        <v>11819</v>
      </c>
      <c r="F5482" t="s">
        <v>17</v>
      </c>
      <c r="G5482">
        <v>1299</v>
      </c>
      <c r="H5482">
        <v>23.38</v>
      </c>
      <c r="I5482">
        <v>4.21</v>
      </c>
      <c r="J5482">
        <v>1271.4100000000001</v>
      </c>
      <c r="K5482" s="1">
        <v>46296</v>
      </c>
      <c r="L5482" t="s">
        <v>17962</v>
      </c>
      <c r="M5482">
        <f t="shared" si="1020"/>
        <v>1</v>
      </c>
      <c r="N5482">
        <f>COUNTIF(Orders!$A:$A,C5482)</f>
        <v>1</v>
      </c>
      <c r="P5482">
        <f>COUNTIF(Orders!$H:$H,UPPER(SUBSTITUTE(TRIM(C5482),"-","")))</f>
        <v>1</v>
      </c>
      <c r="R5482" t="str">
        <f t="shared" si="1021"/>
        <v>Matched Order Reference</v>
      </c>
      <c r="S5482">
        <f t="shared" si="1022"/>
        <v>1</v>
      </c>
      <c r="V5482" cm="1">
        <f t="array" ref="V5482">IF(E5482&lt;&gt;"CAPTURE",0,SUMPRODUCT((MDR_Rates!$A$2:$A$10=F5482)*(G5482&gt;MDR_Rates!$B$2:$B$10)*((MDR_Rates!$C$2:$C$10="")+(G5482&lt;=MDR_Rates!$C$2:$C$10))*MDR_Rates!$D$2:$D$10))</f>
        <v>1.8</v>
      </c>
      <c r="W5482">
        <f t="shared" si="1023"/>
        <v>23.38</v>
      </c>
      <c r="X5482">
        <f t="shared" si="1024"/>
        <v>4.21</v>
      </c>
      <c r="Y5482">
        <f t="shared" si="1025"/>
        <v>0</v>
      </c>
      <c r="Z5482">
        <f t="shared" si="1026"/>
        <v>0</v>
      </c>
      <c r="AG5482" t="str">
        <f t="shared" si="1027"/>
        <v/>
      </c>
      <c r="AI5482" t="str">
        <f t="shared" si="1028"/>
        <v/>
      </c>
      <c r="AJ5482" t="str">
        <f t="shared" si="1029"/>
        <v/>
      </c>
      <c r="AK5482" t="str">
        <f t="shared" si="1030"/>
        <v>ORD26005633</v>
      </c>
      <c r="AL5482">
        <f>IF(E5482&lt;&gt;"CAPTURE","",COUNTIF(Orders!$H:$H,AK5482))</f>
        <v>1</v>
      </c>
      <c r="AP5482" t="str">
        <f t="shared" si="1031"/>
        <v>Matched to Order</v>
      </c>
      <c r="AQ5482">
        <f>IF(COUNTIF($A$2:A5482,A5482)=1,1,0)</f>
        <v>1</v>
      </c>
    </row>
    <row r="5483" spans="1:43" x14ac:dyDescent="0.3">
      <c r="A5483" t="s">
        <v>18151</v>
      </c>
      <c r="C5483" t="s">
        <v>11134</v>
      </c>
      <c r="D5483" s="1">
        <v>46294</v>
      </c>
      <c r="E5483" t="s">
        <v>11819</v>
      </c>
      <c r="F5483" t="s">
        <v>9</v>
      </c>
      <c r="G5483">
        <v>2499</v>
      </c>
      <c r="H5483">
        <v>7.5</v>
      </c>
      <c r="I5483">
        <v>1.35</v>
      </c>
      <c r="J5483">
        <v>2490.15</v>
      </c>
      <c r="K5483" s="1">
        <v>46296</v>
      </c>
      <c r="L5483" t="s">
        <v>17962</v>
      </c>
      <c r="M5483">
        <f t="shared" si="1020"/>
        <v>1</v>
      </c>
      <c r="N5483">
        <f>COUNTIF(Orders!$A:$A,C5483)</f>
        <v>1</v>
      </c>
      <c r="P5483">
        <f>COUNTIF(Orders!$H:$H,UPPER(SUBSTITUTE(TRIM(C5483),"-","")))</f>
        <v>1</v>
      </c>
      <c r="R5483" t="str">
        <f t="shared" si="1021"/>
        <v>Matched Order Reference</v>
      </c>
      <c r="S5483">
        <f t="shared" si="1022"/>
        <v>1</v>
      </c>
      <c r="V5483" cm="1">
        <f t="array" ref="V5483">IF(E5483&lt;&gt;"CAPTURE",0,SUMPRODUCT((MDR_Rates!$A$2:$A$10=F5483)*(G5483&gt;MDR_Rates!$B$2:$B$10)*((MDR_Rates!$C$2:$C$10="")+(G5483&lt;=MDR_Rates!$C$2:$C$10))*MDR_Rates!$D$2:$D$10))</f>
        <v>0.3</v>
      </c>
      <c r="W5483">
        <f t="shared" si="1023"/>
        <v>7.5</v>
      </c>
      <c r="X5483">
        <f t="shared" si="1024"/>
        <v>1.35</v>
      </c>
      <c r="Y5483">
        <f t="shared" si="1025"/>
        <v>0</v>
      </c>
      <c r="Z5483">
        <f t="shared" si="1026"/>
        <v>0</v>
      </c>
      <c r="AG5483" t="str">
        <f t="shared" si="1027"/>
        <v/>
      </c>
      <c r="AI5483" t="str">
        <f t="shared" si="1028"/>
        <v/>
      </c>
      <c r="AJ5483" t="str">
        <f t="shared" si="1029"/>
        <v/>
      </c>
      <c r="AK5483" t="str">
        <f t="shared" si="1030"/>
        <v>ORD26005647</v>
      </c>
      <c r="AL5483">
        <f>IF(E5483&lt;&gt;"CAPTURE","",COUNTIF(Orders!$H:$H,AK5483))</f>
        <v>1</v>
      </c>
      <c r="AP5483" t="str">
        <f t="shared" si="1031"/>
        <v>Matched to Order</v>
      </c>
      <c r="AQ5483">
        <f>IF(COUNTIF($A$2:A5483,A5483)=1,1,0)</f>
        <v>1</v>
      </c>
    </row>
    <row r="5484" spans="1:43" x14ac:dyDescent="0.3">
      <c r="A5484" t="s">
        <v>18152</v>
      </c>
      <c r="C5484" t="s">
        <v>11154</v>
      </c>
      <c r="D5484" s="1">
        <v>46294</v>
      </c>
      <c r="E5484" t="s">
        <v>11819</v>
      </c>
      <c r="F5484" t="s">
        <v>44</v>
      </c>
      <c r="G5484">
        <v>1499</v>
      </c>
      <c r="H5484">
        <v>28.48</v>
      </c>
      <c r="I5484">
        <v>5.13</v>
      </c>
      <c r="J5484">
        <v>1465.39</v>
      </c>
      <c r="K5484" s="1">
        <v>46296</v>
      </c>
      <c r="L5484" t="s">
        <v>17962</v>
      </c>
      <c r="M5484">
        <f t="shared" si="1020"/>
        <v>1</v>
      </c>
      <c r="N5484">
        <f>COUNTIF(Orders!$A:$A,C5484)</f>
        <v>1</v>
      </c>
      <c r="P5484">
        <f>COUNTIF(Orders!$H:$H,UPPER(SUBSTITUTE(TRIM(C5484),"-","")))</f>
        <v>1</v>
      </c>
      <c r="R5484" t="str">
        <f t="shared" si="1021"/>
        <v>Matched Order Reference</v>
      </c>
      <c r="S5484">
        <f t="shared" si="1022"/>
        <v>1</v>
      </c>
      <c r="V5484" cm="1">
        <f t="array" ref="V5484">IF(E5484&lt;&gt;"CAPTURE",0,SUMPRODUCT((MDR_Rates!$A$2:$A$10=F5484)*(G5484&gt;MDR_Rates!$B$2:$B$10)*((MDR_Rates!$C$2:$C$10="")+(G5484&lt;=MDR_Rates!$C$2:$C$10))*MDR_Rates!$D$2:$D$10))</f>
        <v>1.9</v>
      </c>
      <c r="W5484">
        <f t="shared" si="1023"/>
        <v>28.48</v>
      </c>
      <c r="X5484">
        <f t="shared" si="1024"/>
        <v>5.13</v>
      </c>
      <c r="Y5484">
        <f t="shared" si="1025"/>
        <v>0</v>
      </c>
      <c r="Z5484">
        <f t="shared" si="1026"/>
        <v>0</v>
      </c>
      <c r="AG5484" t="str">
        <f t="shared" si="1027"/>
        <v/>
      </c>
      <c r="AI5484" t="str">
        <f t="shared" si="1028"/>
        <v/>
      </c>
      <c r="AJ5484" t="str">
        <f t="shared" si="1029"/>
        <v/>
      </c>
      <c r="AK5484" t="str">
        <f t="shared" si="1030"/>
        <v>ORD26005658</v>
      </c>
      <c r="AL5484">
        <f>IF(E5484&lt;&gt;"CAPTURE","",COUNTIF(Orders!$H:$H,AK5484))</f>
        <v>1</v>
      </c>
      <c r="AP5484" t="str">
        <f t="shared" si="1031"/>
        <v>Matched to Order</v>
      </c>
      <c r="AQ5484">
        <f>IF(COUNTIF($A$2:A5484,A5484)=1,1,0)</f>
        <v>1</v>
      </c>
    </row>
    <row r="5485" spans="1:43" x14ac:dyDescent="0.3">
      <c r="A5485" t="s">
        <v>18153</v>
      </c>
      <c r="C5485" t="s">
        <v>11285</v>
      </c>
      <c r="D5485" s="1">
        <v>46294</v>
      </c>
      <c r="E5485" t="s">
        <v>11819</v>
      </c>
      <c r="F5485" t="s">
        <v>9</v>
      </c>
      <c r="G5485">
        <v>4097</v>
      </c>
      <c r="H5485">
        <v>12.29</v>
      </c>
      <c r="I5485">
        <v>2.21</v>
      </c>
      <c r="J5485">
        <v>4082.5</v>
      </c>
      <c r="K5485" s="1">
        <v>46296</v>
      </c>
      <c r="L5485" t="s">
        <v>17962</v>
      </c>
      <c r="M5485">
        <f t="shared" si="1020"/>
        <v>1</v>
      </c>
      <c r="N5485">
        <f>COUNTIF(Orders!$A:$A,C5485)</f>
        <v>1</v>
      </c>
      <c r="P5485">
        <f>COUNTIF(Orders!$H:$H,UPPER(SUBSTITUTE(TRIM(C5485),"-","")))</f>
        <v>1</v>
      </c>
      <c r="R5485" t="str">
        <f t="shared" si="1021"/>
        <v>Matched Order Reference</v>
      </c>
      <c r="S5485">
        <f t="shared" si="1022"/>
        <v>1</v>
      </c>
      <c r="V5485" cm="1">
        <f t="array" ref="V5485">IF(E5485&lt;&gt;"CAPTURE",0,SUMPRODUCT((MDR_Rates!$A$2:$A$10=F5485)*(G5485&gt;MDR_Rates!$B$2:$B$10)*((MDR_Rates!$C$2:$C$10="")+(G5485&lt;=MDR_Rates!$C$2:$C$10))*MDR_Rates!$D$2:$D$10))</f>
        <v>0.3</v>
      </c>
      <c r="W5485">
        <f t="shared" si="1023"/>
        <v>12.29</v>
      </c>
      <c r="X5485">
        <f t="shared" si="1024"/>
        <v>2.21</v>
      </c>
      <c r="Y5485">
        <f t="shared" si="1025"/>
        <v>0</v>
      </c>
      <c r="Z5485">
        <f t="shared" si="1026"/>
        <v>0</v>
      </c>
      <c r="AG5485" t="str">
        <f t="shared" si="1027"/>
        <v/>
      </c>
      <c r="AI5485" t="str">
        <f t="shared" si="1028"/>
        <v/>
      </c>
      <c r="AJ5485" t="str">
        <f t="shared" si="1029"/>
        <v/>
      </c>
      <c r="AK5485" t="str">
        <f t="shared" si="1030"/>
        <v>ORD26005727</v>
      </c>
      <c r="AL5485">
        <f>IF(E5485&lt;&gt;"CAPTURE","",COUNTIF(Orders!$H:$H,AK5485))</f>
        <v>1</v>
      </c>
      <c r="AP5485" t="str">
        <f t="shared" si="1031"/>
        <v>Matched to Order</v>
      </c>
      <c r="AQ5485">
        <f>IF(COUNTIF($A$2:A5485,A5485)=1,1,0)</f>
        <v>1</v>
      </c>
    </row>
    <row r="5486" spans="1:43" x14ac:dyDescent="0.3">
      <c r="A5486" t="s">
        <v>18154</v>
      </c>
      <c r="C5486" t="s">
        <v>18155</v>
      </c>
      <c r="D5486" s="1">
        <v>46294</v>
      </c>
      <c r="E5486" t="s">
        <v>11819</v>
      </c>
      <c r="F5486" t="s">
        <v>9</v>
      </c>
      <c r="G5486">
        <v>11797</v>
      </c>
      <c r="H5486">
        <v>35.39</v>
      </c>
      <c r="I5486">
        <v>6.37</v>
      </c>
      <c r="J5486">
        <v>11755.24</v>
      </c>
      <c r="K5486" s="1">
        <v>46296</v>
      </c>
      <c r="L5486" t="s">
        <v>17962</v>
      </c>
      <c r="M5486">
        <f t="shared" si="1020"/>
        <v>1</v>
      </c>
      <c r="N5486">
        <f>COUNTIF(Orders!$A:$A,C5486)</f>
        <v>1</v>
      </c>
      <c r="P5486">
        <f>COUNTIF(Orders!$H:$H,UPPER(SUBSTITUTE(TRIM(C5486),"-","")))</f>
        <v>1</v>
      </c>
      <c r="R5486" t="str">
        <f t="shared" si="1021"/>
        <v>Matched Order Reference</v>
      </c>
      <c r="S5486">
        <f t="shared" si="1022"/>
        <v>1</v>
      </c>
      <c r="V5486" cm="1">
        <f t="array" ref="V5486">IF(E5486&lt;&gt;"CAPTURE",0,SUMPRODUCT((MDR_Rates!$A$2:$A$10=F5486)*(G5486&gt;MDR_Rates!$B$2:$B$10)*((MDR_Rates!$C$2:$C$10="")+(G5486&lt;=MDR_Rates!$C$2:$C$10))*MDR_Rates!$D$2:$D$10))</f>
        <v>0.3</v>
      </c>
      <c r="W5486">
        <f t="shared" si="1023"/>
        <v>35.39</v>
      </c>
      <c r="X5486">
        <f t="shared" si="1024"/>
        <v>6.37</v>
      </c>
      <c r="Y5486">
        <f t="shared" si="1025"/>
        <v>0</v>
      </c>
      <c r="Z5486">
        <f t="shared" si="1026"/>
        <v>0</v>
      </c>
      <c r="AG5486" t="str">
        <f t="shared" si="1027"/>
        <v/>
      </c>
      <c r="AI5486" t="str">
        <f t="shared" si="1028"/>
        <v/>
      </c>
      <c r="AJ5486" t="str">
        <f t="shared" si="1029"/>
        <v/>
      </c>
      <c r="AK5486" t="str">
        <f t="shared" si="1030"/>
        <v>ORD26005736</v>
      </c>
      <c r="AL5486">
        <f>IF(E5486&lt;&gt;"CAPTURE","",COUNTIF(Orders!$H:$H,AK5486))</f>
        <v>1</v>
      </c>
      <c r="AP5486" t="str">
        <f t="shared" si="1031"/>
        <v>Matched to Order</v>
      </c>
      <c r="AQ5486">
        <f>IF(COUNTIF($A$2:A5486,A5486)=1,1,0)</f>
        <v>1</v>
      </c>
    </row>
    <row r="5487" spans="1:43" x14ac:dyDescent="0.3">
      <c r="A5487" t="s">
        <v>18156</v>
      </c>
      <c r="C5487" t="s">
        <v>11331</v>
      </c>
      <c r="D5487" s="1">
        <v>46294</v>
      </c>
      <c r="E5487" t="s">
        <v>11819</v>
      </c>
      <c r="F5487" t="s">
        <v>44</v>
      </c>
      <c r="G5487">
        <v>499</v>
      </c>
      <c r="H5487">
        <v>9.48</v>
      </c>
      <c r="I5487">
        <v>1.71</v>
      </c>
      <c r="J5487">
        <v>487.81</v>
      </c>
      <c r="K5487" s="1">
        <v>46296</v>
      </c>
      <c r="L5487" t="s">
        <v>17962</v>
      </c>
      <c r="M5487">
        <f t="shared" si="1020"/>
        <v>1</v>
      </c>
      <c r="N5487">
        <f>COUNTIF(Orders!$A:$A,C5487)</f>
        <v>1</v>
      </c>
      <c r="P5487">
        <f>COUNTIF(Orders!$H:$H,UPPER(SUBSTITUTE(TRIM(C5487),"-","")))</f>
        <v>1</v>
      </c>
      <c r="R5487" t="str">
        <f t="shared" si="1021"/>
        <v>Matched Order Reference</v>
      </c>
      <c r="S5487">
        <f t="shared" si="1022"/>
        <v>1</v>
      </c>
      <c r="V5487" cm="1">
        <f t="array" ref="V5487">IF(E5487&lt;&gt;"CAPTURE",0,SUMPRODUCT((MDR_Rates!$A$2:$A$10=F5487)*(G5487&gt;MDR_Rates!$B$2:$B$10)*((MDR_Rates!$C$2:$C$10="")+(G5487&lt;=MDR_Rates!$C$2:$C$10))*MDR_Rates!$D$2:$D$10))</f>
        <v>1.9</v>
      </c>
      <c r="W5487">
        <f t="shared" si="1023"/>
        <v>9.48</v>
      </c>
      <c r="X5487">
        <f t="shared" si="1024"/>
        <v>1.71</v>
      </c>
      <c r="Y5487">
        <f t="shared" si="1025"/>
        <v>0</v>
      </c>
      <c r="Z5487">
        <f t="shared" si="1026"/>
        <v>0</v>
      </c>
      <c r="AG5487" t="str">
        <f t="shared" si="1027"/>
        <v/>
      </c>
      <c r="AI5487" t="str">
        <f t="shared" si="1028"/>
        <v/>
      </c>
      <c r="AJ5487" t="str">
        <f t="shared" si="1029"/>
        <v/>
      </c>
      <c r="AK5487" t="str">
        <f t="shared" si="1030"/>
        <v>ORD26005750</v>
      </c>
      <c r="AL5487">
        <f>IF(E5487&lt;&gt;"CAPTURE","",COUNTIF(Orders!$H:$H,AK5487))</f>
        <v>1</v>
      </c>
      <c r="AP5487" t="str">
        <f t="shared" si="1031"/>
        <v>Matched to Order</v>
      </c>
      <c r="AQ5487">
        <f>IF(COUNTIF($A$2:A5487,A5487)=1,1,0)</f>
        <v>1</v>
      </c>
    </row>
    <row r="5488" spans="1:43" x14ac:dyDescent="0.3">
      <c r="A5488" t="s">
        <v>18157</v>
      </c>
      <c r="C5488" t="s">
        <v>11354</v>
      </c>
      <c r="D5488" s="1">
        <v>46294</v>
      </c>
      <c r="E5488" t="s">
        <v>11819</v>
      </c>
      <c r="F5488" t="s">
        <v>44</v>
      </c>
      <c r="G5488">
        <v>7297</v>
      </c>
      <c r="H5488">
        <v>124.05</v>
      </c>
      <c r="I5488">
        <v>22.33</v>
      </c>
      <c r="J5488">
        <v>7150.62</v>
      </c>
      <c r="K5488" s="1">
        <v>46296</v>
      </c>
      <c r="L5488" t="s">
        <v>17962</v>
      </c>
      <c r="M5488">
        <f t="shared" si="1020"/>
        <v>1</v>
      </c>
      <c r="N5488">
        <f>COUNTIF(Orders!$A:$A,C5488)</f>
        <v>1</v>
      </c>
      <c r="P5488">
        <f>COUNTIF(Orders!$H:$H,UPPER(SUBSTITUTE(TRIM(C5488),"-","")))</f>
        <v>1</v>
      </c>
      <c r="R5488" t="str">
        <f t="shared" si="1021"/>
        <v>Matched Order Reference</v>
      </c>
      <c r="S5488">
        <f t="shared" si="1022"/>
        <v>1</v>
      </c>
      <c r="V5488" cm="1">
        <f t="array" ref="V5488">IF(E5488&lt;&gt;"CAPTURE",0,SUMPRODUCT((MDR_Rates!$A$2:$A$10=F5488)*(G5488&gt;MDR_Rates!$B$2:$B$10)*((MDR_Rates!$C$2:$C$10="")+(G5488&lt;=MDR_Rates!$C$2:$C$10))*MDR_Rates!$D$2:$D$10))</f>
        <v>1.7</v>
      </c>
      <c r="W5488">
        <f t="shared" si="1023"/>
        <v>124.05</v>
      </c>
      <c r="X5488">
        <f t="shared" si="1024"/>
        <v>22.33</v>
      </c>
      <c r="Y5488">
        <f t="shared" si="1025"/>
        <v>0</v>
      </c>
      <c r="Z5488">
        <f t="shared" si="1026"/>
        <v>0</v>
      </c>
      <c r="AG5488" t="str">
        <f t="shared" si="1027"/>
        <v/>
      </c>
      <c r="AI5488" t="str">
        <f t="shared" si="1028"/>
        <v/>
      </c>
      <c r="AJ5488" t="str">
        <f t="shared" si="1029"/>
        <v/>
      </c>
      <c r="AK5488" t="str">
        <f t="shared" si="1030"/>
        <v>ORD26005762</v>
      </c>
      <c r="AL5488">
        <f>IF(E5488&lt;&gt;"CAPTURE","",COUNTIF(Orders!$H:$H,AK5488))</f>
        <v>1</v>
      </c>
      <c r="AP5488" t="str">
        <f t="shared" si="1031"/>
        <v>Matched to Order</v>
      </c>
      <c r="AQ5488">
        <f>IF(COUNTIF($A$2:A5488,A5488)=1,1,0)</f>
        <v>1</v>
      </c>
    </row>
    <row r="5489" spans="1:43" x14ac:dyDescent="0.3">
      <c r="A5489" t="s">
        <v>18158</v>
      </c>
      <c r="C5489" t="s">
        <v>11440</v>
      </c>
      <c r="D5489" s="1">
        <v>46294</v>
      </c>
      <c r="E5489" t="s">
        <v>11819</v>
      </c>
      <c r="F5489" t="s">
        <v>33</v>
      </c>
      <c r="G5489">
        <v>11498</v>
      </c>
      <c r="H5489">
        <v>103.48</v>
      </c>
      <c r="I5489">
        <v>18.63</v>
      </c>
      <c r="J5489">
        <v>11375.89</v>
      </c>
      <c r="K5489" s="1">
        <v>46296</v>
      </c>
      <c r="L5489" t="s">
        <v>17962</v>
      </c>
      <c r="M5489">
        <f t="shared" si="1020"/>
        <v>1</v>
      </c>
      <c r="N5489">
        <f>COUNTIF(Orders!$A:$A,C5489)</f>
        <v>1</v>
      </c>
      <c r="P5489">
        <f>COUNTIF(Orders!$H:$H,UPPER(SUBSTITUTE(TRIM(C5489),"-","")))</f>
        <v>1</v>
      </c>
      <c r="R5489" t="str">
        <f t="shared" si="1021"/>
        <v>Matched Order Reference</v>
      </c>
      <c r="S5489">
        <f t="shared" si="1022"/>
        <v>1</v>
      </c>
      <c r="V5489" cm="1">
        <f t="array" ref="V5489">IF(E5489&lt;&gt;"CAPTURE",0,SUMPRODUCT((MDR_Rates!$A$2:$A$10=F5489)*(G5489&gt;MDR_Rates!$B$2:$B$10)*((MDR_Rates!$C$2:$C$10="")+(G5489&lt;=MDR_Rates!$C$2:$C$10))*MDR_Rates!$D$2:$D$10))</f>
        <v>0.9</v>
      </c>
      <c r="W5489">
        <f t="shared" si="1023"/>
        <v>103.48</v>
      </c>
      <c r="X5489">
        <f t="shared" si="1024"/>
        <v>18.63</v>
      </c>
      <c r="Y5489">
        <f t="shared" si="1025"/>
        <v>0</v>
      </c>
      <c r="Z5489">
        <f t="shared" si="1026"/>
        <v>0</v>
      </c>
      <c r="AG5489" t="str">
        <f t="shared" si="1027"/>
        <v/>
      </c>
      <c r="AI5489" t="str">
        <f t="shared" si="1028"/>
        <v/>
      </c>
      <c r="AJ5489" t="str">
        <f t="shared" si="1029"/>
        <v/>
      </c>
      <c r="AK5489" t="str">
        <f t="shared" si="1030"/>
        <v>ORD26005807</v>
      </c>
      <c r="AL5489">
        <f>IF(E5489&lt;&gt;"CAPTURE","",COUNTIF(Orders!$H:$H,AK5489))</f>
        <v>1</v>
      </c>
      <c r="AP5489" t="str">
        <f t="shared" si="1031"/>
        <v>Matched to Order</v>
      </c>
      <c r="AQ5489">
        <f>IF(COUNTIF($A$2:A5489,A5489)=1,1,0)</f>
        <v>1</v>
      </c>
    </row>
    <row r="5490" spans="1:43" x14ac:dyDescent="0.3">
      <c r="A5490" t="s">
        <v>18159</v>
      </c>
      <c r="C5490" t="s">
        <v>11585</v>
      </c>
      <c r="D5490" s="1">
        <v>46294</v>
      </c>
      <c r="E5490" t="s">
        <v>11819</v>
      </c>
      <c r="F5490" t="s">
        <v>9</v>
      </c>
      <c r="G5490">
        <v>2798</v>
      </c>
      <c r="H5490">
        <v>8.39</v>
      </c>
      <c r="I5490">
        <v>1.51</v>
      </c>
      <c r="J5490">
        <v>2788.1</v>
      </c>
      <c r="K5490" s="1">
        <v>46296</v>
      </c>
      <c r="L5490" t="s">
        <v>17962</v>
      </c>
      <c r="M5490">
        <f t="shared" si="1020"/>
        <v>1</v>
      </c>
      <c r="N5490">
        <f>COUNTIF(Orders!$A:$A,C5490)</f>
        <v>1</v>
      </c>
      <c r="P5490">
        <f>COUNTIF(Orders!$H:$H,UPPER(SUBSTITUTE(TRIM(C5490),"-","")))</f>
        <v>1</v>
      </c>
      <c r="R5490" t="str">
        <f t="shared" si="1021"/>
        <v>Matched Order Reference</v>
      </c>
      <c r="S5490">
        <f t="shared" si="1022"/>
        <v>1</v>
      </c>
      <c r="V5490" cm="1">
        <f t="array" ref="V5490">IF(E5490&lt;&gt;"CAPTURE",0,SUMPRODUCT((MDR_Rates!$A$2:$A$10=F5490)*(G5490&gt;MDR_Rates!$B$2:$B$10)*((MDR_Rates!$C$2:$C$10="")+(G5490&lt;=MDR_Rates!$C$2:$C$10))*MDR_Rates!$D$2:$D$10))</f>
        <v>0.3</v>
      </c>
      <c r="W5490">
        <f t="shared" si="1023"/>
        <v>8.39</v>
      </c>
      <c r="X5490">
        <f t="shared" si="1024"/>
        <v>1.51</v>
      </c>
      <c r="Y5490">
        <f t="shared" si="1025"/>
        <v>0</v>
      </c>
      <c r="Z5490">
        <f t="shared" si="1026"/>
        <v>0</v>
      </c>
      <c r="AG5490" t="str">
        <f t="shared" si="1027"/>
        <v/>
      </c>
      <c r="AI5490" t="str">
        <f t="shared" si="1028"/>
        <v/>
      </c>
      <c r="AJ5490" t="str">
        <f t="shared" si="1029"/>
        <v/>
      </c>
      <c r="AK5490" t="str">
        <f t="shared" si="1030"/>
        <v>ORD26005886</v>
      </c>
      <c r="AL5490">
        <f>IF(E5490&lt;&gt;"CAPTURE","",COUNTIF(Orders!$H:$H,AK5490))</f>
        <v>1</v>
      </c>
      <c r="AP5490" t="str">
        <f t="shared" si="1031"/>
        <v>Matched to Order</v>
      </c>
      <c r="AQ5490">
        <f>IF(COUNTIF($A$2:A5490,A5490)=1,1,0)</f>
        <v>1</v>
      </c>
    </row>
    <row r="5491" spans="1:43" x14ac:dyDescent="0.3">
      <c r="A5491" t="s">
        <v>18160</v>
      </c>
      <c r="C5491" t="s">
        <v>18161</v>
      </c>
      <c r="D5491" s="1">
        <v>46294</v>
      </c>
      <c r="E5491" t="s">
        <v>11819</v>
      </c>
      <c r="F5491" t="s">
        <v>9</v>
      </c>
      <c r="G5491">
        <v>3097</v>
      </c>
      <c r="H5491">
        <v>9.2899999999999991</v>
      </c>
      <c r="I5491">
        <v>1.67</v>
      </c>
      <c r="J5491">
        <v>3086.04</v>
      </c>
      <c r="K5491" s="1">
        <v>46296</v>
      </c>
      <c r="L5491" t="s">
        <v>17962</v>
      </c>
      <c r="M5491">
        <f t="shared" si="1020"/>
        <v>1</v>
      </c>
      <c r="N5491">
        <f>COUNTIF(Orders!$A:$A,C5491)</f>
        <v>0</v>
      </c>
      <c r="P5491">
        <f>COUNTIF(Orders!$H:$H,UPPER(SUBSTITUTE(TRIM(C5491),"-","")))</f>
        <v>1</v>
      </c>
      <c r="R5491" t="str">
        <f t="shared" si="1021"/>
        <v>Matched Order Reference</v>
      </c>
      <c r="S5491">
        <f t="shared" si="1022"/>
        <v>1</v>
      </c>
      <c r="V5491" cm="1">
        <f t="array" ref="V5491">IF(E5491&lt;&gt;"CAPTURE",0,SUMPRODUCT((MDR_Rates!$A$2:$A$10=F5491)*(G5491&gt;MDR_Rates!$B$2:$B$10)*((MDR_Rates!$C$2:$C$10="")+(G5491&lt;=MDR_Rates!$C$2:$C$10))*MDR_Rates!$D$2:$D$10))</f>
        <v>0.3</v>
      </c>
      <c r="W5491">
        <f t="shared" si="1023"/>
        <v>9.2899999999999991</v>
      </c>
      <c r="X5491">
        <f t="shared" si="1024"/>
        <v>1.67</v>
      </c>
      <c r="Y5491">
        <f t="shared" si="1025"/>
        <v>0</v>
      </c>
      <c r="Z5491">
        <f t="shared" si="1026"/>
        <v>0</v>
      </c>
      <c r="AG5491" t="str">
        <f t="shared" si="1027"/>
        <v/>
      </c>
      <c r="AI5491" t="str">
        <f t="shared" si="1028"/>
        <v/>
      </c>
      <c r="AJ5491" t="str">
        <f t="shared" si="1029"/>
        <v/>
      </c>
      <c r="AK5491" t="str">
        <f t="shared" si="1030"/>
        <v>ORD26005913</v>
      </c>
      <c r="AL5491">
        <f>IF(E5491&lt;&gt;"CAPTURE","",COUNTIF(Orders!$H:$H,AK5491))</f>
        <v>1</v>
      </c>
      <c r="AP5491" t="str">
        <f t="shared" si="1031"/>
        <v>Matched to Order</v>
      </c>
      <c r="AQ5491">
        <f>IF(COUNTIF($A$2:A5491,A5491)=1,1,0)</f>
        <v>1</v>
      </c>
    </row>
    <row r="5492" spans="1:43" x14ac:dyDescent="0.3">
      <c r="A5492" t="s">
        <v>18162</v>
      </c>
      <c r="C5492" t="s">
        <v>11651</v>
      </c>
      <c r="D5492" s="1">
        <v>46294</v>
      </c>
      <c r="E5492" t="s">
        <v>11819</v>
      </c>
      <c r="F5492" t="s">
        <v>9</v>
      </c>
      <c r="G5492">
        <v>2598</v>
      </c>
      <c r="H5492">
        <v>7.79</v>
      </c>
      <c r="I5492">
        <v>1.4</v>
      </c>
      <c r="J5492">
        <v>2588.81</v>
      </c>
      <c r="K5492" s="1">
        <v>46296</v>
      </c>
      <c r="L5492" t="s">
        <v>17962</v>
      </c>
      <c r="M5492">
        <f t="shared" si="1020"/>
        <v>1</v>
      </c>
      <c r="N5492">
        <f>COUNTIF(Orders!$A:$A,C5492)</f>
        <v>1</v>
      </c>
      <c r="P5492">
        <f>COUNTIF(Orders!$H:$H,UPPER(SUBSTITUTE(TRIM(C5492),"-","")))</f>
        <v>1</v>
      </c>
      <c r="R5492" t="str">
        <f t="shared" si="1021"/>
        <v>Matched Order Reference</v>
      </c>
      <c r="S5492">
        <f t="shared" si="1022"/>
        <v>1</v>
      </c>
      <c r="V5492" cm="1">
        <f t="array" ref="V5492">IF(E5492&lt;&gt;"CAPTURE",0,SUMPRODUCT((MDR_Rates!$A$2:$A$10=F5492)*(G5492&gt;MDR_Rates!$B$2:$B$10)*((MDR_Rates!$C$2:$C$10="")+(G5492&lt;=MDR_Rates!$C$2:$C$10))*MDR_Rates!$D$2:$D$10))</f>
        <v>0.3</v>
      </c>
      <c r="W5492">
        <f t="shared" si="1023"/>
        <v>7.79</v>
      </c>
      <c r="X5492">
        <f t="shared" si="1024"/>
        <v>1.4</v>
      </c>
      <c r="Y5492">
        <f t="shared" si="1025"/>
        <v>0</v>
      </c>
      <c r="Z5492">
        <f t="shared" si="1026"/>
        <v>0</v>
      </c>
      <c r="AG5492" t="str">
        <f t="shared" si="1027"/>
        <v/>
      </c>
      <c r="AI5492" t="str">
        <f t="shared" si="1028"/>
        <v/>
      </c>
      <c r="AJ5492" t="str">
        <f t="shared" si="1029"/>
        <v/>
      </c>
      <c r="AK5492" t="str">
        <f t="shared" si="1030"/>
        <v>ORD26005919</v>
      </c>
      <c r="AL5492">
        <f>IF(E5492&lt;&gt;"CAPTURE","",COUNTIF(Orders!$H:$H,AK5492))</f>
        <v>1</v>
      </c>
      <c r="AP5492" t="str">
        <f t="shared" si="1031"/>
        <v>Matched to Order</v>
      </c>
      <c r="AQ5492">
        <f>IF(COUNTIF($A$2:A5492,A5492)=1,1,0)</f>
        <v>1</v>
      </c>
    </row>
    <row r="5493" spans="1:43" x14ac:dyDescent="0.3">
      <c r="A5493" t="s">
        <v>18163</v>
      </c>
      <c r="C5493" t="s">
        <v>11683</v>
      </c>
      <c r="D5493" s="1">
        <v>46294</v>
      </c>
      <c r="E5493" t="s">
        <v>11819</v>
      </c>
      <c r="F5493" t="s">
        <v>9</v>
      </c>
      <c r="G5493">
        <v>349</v>
      </c>
      <c r="H5493">
        <v>0</v>
      </c>
      <c r="I5493">
        <v>0</v>
      </c>
      <c r="J5493">
        <v>349</v>
      </c>
      <c r="K5493" s="1">
        <v>46296</v>
      </c>
      <c r="L5493" t="s">
        <v>17962</v>
      </c>
      <c r="M5493">
        <f t="shared" si="1020"/>
        <v>1</v>
      </c>
      <c r="N5493">
        <f>COUNTIF(Orders!$A:$A,C5493)</f>
        <v>1</v>
      </c>
      <c r="P5493">
        <f>COUNTIF(Orders!$H:$H,UPPER(SUBSTITUTE(TRIM(C5493),"-","")))</f>
        <v>1</v>
      </c>
      <c r="R5493" t="str">
        <f t="shared" si="1021"/>
        <v>Matched Order Reference</v>
      </c>
      <c r="S5493">
        <f t="shared" si="1022"/>
        <v>1</v>
      </c>
      <c r="V5493" cm="1">
        <f t="array" ref="V5493">IF(E5493&lt;&gt;"CAPTURE",0,SUMPRODUCT((MDR_Rates!$A$2:$A$10=F5493)*(G5493&gt;MDR_Rates!$B$2:$B$10)*((MDR_Rates!$C$2:$C$10="")+(G5493&lt;=MDR_Rates!$C$2:$C$10))*MDR_Rates!$D$2:$D$10))</f>
        <v>0</v>
      </c>
      <c r="W5493">
        <f t="shared" si="1023"/>
        <v>0</v>
      </c>
      <c r="X5493">
        <f t="shared" si="1024"/>
        <v>0</v>
      </c>
      <c r="Y5493">
        <f t="shared" si="1025"/>
        <v>0</v>
      </c>
      <c r="Z5493">
        <f t="shared" si="1026"/>
        <v>0</v>
      </c>
      <c r="AG5493" t="str">
        <f t="shared" si="1027"/>
        <v/>
      </c>
      <c r="AI5493" t="str">
        <f t="shared" si="1028"/>
        <v/>
      </c>
      <c r="AJ5493" t="str">
        <f t="shared" si="1029"/>
        <v/>
      </c>
      <c r="AK5493" t="str">
        <f t="shared" si="1030"/>
        <v>ORD26005936</v>
      </c>
      <c r="AL5493">
        <f>IF(E5493&lt;&gt;"CAPTURE","",COUNTIF(Orders!$H:$H,AK5493))</f>
        <v>1</v>
      </c>
      <c r="AP5493" t="str">
        <f t="shared" si="1031"/>
        <v>Matched to Order</v>
      </c>
      <c r="AQ5493">
        <f>IF(COUNTIF($A$2:A5493,A5493)=1,1,0)</f>
        <v>1</v>
      </c>
    </row>
    <row r="5494" spans="1:43" x14ac:dyDescent="0.3">
      <c r="A5494" t="s">
        <v>18164</v>
      </c>
      <c r="C5494" t="s">
        <v>11698</v>
      </c>
      <c r="D5494" s="1">
        <v>46294</v>
      </c>
      <c r="E5494" t="s">
        <v>11819</v>
      </c>
      <c r="F5494" t="s">
        <v>17</v>
      </c>
      <c r="G5494">
        <v>4098</v>
      </c>
      <c r="H5494">
        <v>65.569999999999993</v>
      </c>
      <c r="I5494">
        <v>11.8</v>
      </c>
      <c r="J5494">
        <v>4020.63</v>
      </c>
      <c r="K5494" s="1">
        <v>46296</v>
      </c>
      <c r="L5494" t="s">
        <v>17962</v>
      </c>
      <c r="M5494">
        <f t="shared" si="1020"/>
        <v>1</v>
      </c>
      <c r="N5494">
        <f>COUNTIF(Orders!$A:$A,C5494)</f>
        <v>1</v>
      </c>
      <c r="P5494">
        <f>COUNTIF(Orders!$H:$H,UPPER(SUBSTITUTE(TRIM(C5494),"-","")))</f>
        <v>1</v>
      </c>
      <c r="R5494" t="str">
        <f t="shared" si="1021"/>
        <v>Matched Order Reference</v>
      </c>
      <c r="S5494">
        <f t="shared" si="1022"/>
        <v>1</v>
      </c>
      <c r="V5494" cm="1">
        <f t="array" ref="V5494">IF(E5494&lt;&gt;"CAPTURE",0,SUMPRODUCT((MDR_Rates!$A$2:$A$10=F5494)*(G5494&gt;MDR_Rates!$B$2:$B$10)*((MDR_Rates!$C$2:$C$10="")+(G5494&lt;=MDR_Rates!$C$2:$C$10))*MDR_Rates!$D$2:$D$10))</f>
        <v>1.6</v>
      </c>
      <c r="W5494">
        <f t="shared" si="1023"/>
        <v>65.569999999999993</v>
      </c>
      <c r="X5494">
        <f t="shared" si="1024"/>
        <v>11.8</v>
      </c>
      <c r="Y5494">
        <f t="shared" si="1025"/>
        <v>0</v>
      </c>
      <c r="Z5494">
        <f t="shared" si="1026"/>
        <v>0</v>
      </c>
      <c r="AG5494" t="str">
        <f t="shared" si="1027"/>
        <v/>
      </c>
      <c r="AI5494" t="str">
        <f t="shared" si="1028"/>
        <v/>
      </c>
      <c r="AJ5494" t="str">
        <f t="shared" si="1029"/>
        <v/>
      </c>
      <c r="AK5494" t="str">
        <f t="shared" si="1030"/>
        <v>ORD26005944</v>
      </c>
      <c r="AL5494">
        <f>IF(E5494&lt;&gt;"CAPTURE","",COUNTIF(Orders!$H:$H,AK5494))</f>
        <v>1</v>
      </c>
      <c r="AP5494" t="str">
        <f t="shared" si="1031"/>
        <v>Matched to Order</v>
      </c>
      <c r="AQ5494">
        <f>IF(COUNTIF($A$2:A5494,A5494)=1,1,0)</f>
        <v>1</v>
      </c>
    </row>
    <row r="5495" spans="1:43" x14ac:dyDescent="0.3">
      <c r="A5495" t="s">
        <v>18165</v>
      </c>
      <c r="C5495" t="s">
        <v>11762</v>
      </c>
      <c r="D5495" s="1">
        <v>46294</v>
      </c>
      <c r="E5495" t="s">
        <v>11819</v>
      </c>
      <c r="F5495" t="s">
        <v>17</v>
      </c>
      <c r="G5495">
        <v>3499</v>
      </c>
      <c r="H5495">
        <v>55.98</v>
      </c>
      <c r="I5495">
        <v>10.08</v>
      </c>
      <c r="J5495">
        <v>3432.94</v>
      </c>
      <c r="K5495" s="1">
        <v>46296</v>
      </c>
      <c r="L5495" t="s">
        <v>17962</v>
      </c>
      <c r="M5495">
        <f t="shared" si="1020"/>
        <v>1</v>
      </c>
      <c r="N5495">
        <f>COUNTIF(Orders!$A:$A,C5495)</f>
        <v>1</v>
      </c>
      <c r="P5495">
        <f>COUNTIF(Orders!$H:$H,UPPER(SUBSTITUTE(TRIM(C5495),"-","")))</f>
        <v>1</v>
      </c>
      <c r="R5495" t="str">
        <f t="shared" si="1021"/>
        <v>Matched Order Reference</v>
      </c>
      <c r="S5495">
        <f t="shared" si="1022"/>
        <v>1</v>
      </c>
      <c r="V5495" cm="1">
        <f t="array" ref="V5495">IF(E5495&lt;&gt;"CAPTURE",0,SUMPRODUCT((MDR_Rates!$A$2:$A$10=F5495)*(G5495&gt;MDR_Rates!$B$2:$B$10)*((MDR_Rates!$C$2:$C$10="")+(G5495&lt;=MDR_Rates!$C$2:$C$10))*MDR_Rates!$D$2:$D$10))</f>
        <v>1.6</v>
      </c>
      <c r="W5495">
        <f t="shared" si="1023"/>
        <v>55.98</v>
      </c>
      <c r="X5495">
        <f t="shared" si="1024"/>
        <v>10.08</v>
      </c>
      <c r="Y5495">
        <f t="shared" si="1025"/>
        <v>0</v>
      </c>
      <c r="Z5495">
        <f t="shared" si="1026"/>
        <v>0</v>
      </c>
      <c r="AG5495" t="str">
        <f t="shared" si="1027"/>
        <v/>
      </c>
      <c r="AI5495" t="str">
        <f t="shared" si="1028"/>
        <v/>
      </c>
      <c r="AJ5495" t="str">
        <f t="shared" si="1029"/>
        <v/>
      </c>
      <c r="AK5495" t="str">
        <f t="shared" si="1030"/>
        <v>ORD26005979</v>
      </c>
      <c r="AL5495">
        <f>IF(E5495&lt;&gt;"CAPTURE","",COUNTIF(Orders!$H:$H,AK5495))</f>
        <v>1</v>
      </c>
      <c r="AP5495" t="str">
        <f t="shared" si="1031"/>
        <v>Matched to Order</v>
      </c>
      <c r="AQ5495">
        <f>IF(COUNTIF($A$2:A5495,A5495)=1,1,0)</f>
        <v>1</v>
      </c>
    </row>
    <row r="5496" spans="1:43" x14ac:dyDescent="0.3">
      <c r="A5496" t="s">
        <v>18166</v>
      </c>
      <c r="C5496" t="s">
        <v>11768</v>
      </c>
      <c r="D5496" s="1">
        <v>46294</v>
      </c>
      <c r="E5496" t="s">
        <v>11819</v>
      </c>
      <c r="F5496" t="s">
        <v>9</v>
      </c>
      <c r="G5496">
        <v>599</v>
      </c>
      <c r="H5496">
        <v>0</v>
      </c>
      <c r="I5496">
        <v>0</v>
      </c>
      <c r="J5496">
        <v>599</v>
      </c>
      <c r="K5496" s="1">
        <v>46296</v>
      </c>
      <c r="L5496" t="s">
        <v>17962</v>
      </c>
      <c r="M5496">
        <f t="shared" si="1020"/>
        <v>1</v>
      </c>
      <c r="N5496">
        <f>COUNTIF(Orders!$A:$A,C5496)</f>
        <v>1</v>
      </c>
      <c r="P5496">
        <f>COUNTIF(Orders!$H:$H,UPPER(SUBSTITUTE(TRIM(C5496),"-","")))</f>
        <v>1</v>
      </c>
      <c r="R5496" t="str">
        <f t="shared" si="1021"/>
        <v>Matched Order Reference</v>
      </c>
      <c r="S5496">
        <f t="shared" si="1022"/>
        <v>1</v>
      </c>
      <c r="V5496" cm="1">
        <f t="array" ref="V5496">IF(E5496&lt;&gt;"CAPTURE",0,SUMPRODUCT((MDR_Rates!$A$2:$A$10=F5496)*(G5496&gt;MDR_Rates!$B$2:$B$10)*((MDR_Rates!$C$2:$C$10="")+(G5496&lt;=MDR_Rates!$C$2:$C$10))*MDR_Rates!$D$2:$D$10))</f>
        <v>0</v>
      </c>
      <c r="W5496">
        <f t="shared" si="1023"/>
        <v>0</v>
      </c>
      <c r="X5496">
        <f t="shared" si="1024"/>
        <v>0</v>
      </c>
      <c r="Y5496">
        <f t="shared" si="1025"/>
        <v>0</v>
      </c>
      <c r="Z5496">
        <f t="shared" si="1026"/>
        <v>0</v>
      </c>
      <c r="AG5496" t="str">
        <f t="shared" si="1027"/>
        <v/>
      </c>
      <c r="AI5496" t="str">
        <f t="shared" si="1028"/>
        <v/>
      </c>
      <c r="AJ5496" t="str">
        <f t="shared" si="1029"/>
        <v/>
      </c>
      <c r="AK5496" t="str">
        <f t="shared" si="1030"/>
        <v>ORD26005982</v>
      </c>
      <c r="AL5496">
        <f>IF(E5496&lt;&gt;"CAPTURE","",COUNTIF(Orders!$H:$H,AK5496))</f>
        <v>1</v>
      </c>
      <c r="AP5496" t="str">
        <f t="shared" si="1031"/>
        <v>Matched to Order</v>
      </c>
      <c r="AQ5496">
        <f>IF(COUNTIF($A$2:A5496,A5496)=1,1,0)</f>
        <v>1</v>
      </c>
    </row>
    <row r="5497" spans="1:43" x14ac:dyDescent="0.3">
      <c r="A5497" t="s">
        <v>18167</v>
      </c>
      <c r="B5497" t="s">
        <v>17417</v>
      </c>
      <c r="D5497" s="1">
        <v>46294</v>
      </c>
      <c r="E5497" t="s">
        <v>12202</v>
      </c>
      <c r="F5497" t="s">
        <v>44</v>
      </c>
      <c r="G5497">
        <v>1799</v>
      </c>
      <c r="H5497">
        <v>0</v>
      </c>
      <c r="I5497">
        <v>0</v>
      </c>
      <c r="J5497">
        <v>-1799</v>
      </c>
      <c r="K5497" s="1">
        <v>46296</v>
      </c>
      <c r="L5497" t="s">
        <v>17962</v>
      </c>
      <c r="M5497">
        <f t="shared" si="1020"/>
        <v>1</v>
      </c>
      <c r="N5497">
        <f>COUNTIF(Orders!$A:$A,C5497)</f>
        <v>0</v>
      </c>
      <c r="P5497">
        <f>COUNTIF(Orders!$H:$H,UPPER(SUBSTITUTE(TRIM(C5497),"-","")))</f>
        <v>1042575</v>
      </c>
      <c r="R5497" t="str">
        <f t="shared" si="1021"/>
        <v>Refund</v>
      </c>
      <c r="S5497">
        <f t="shared" si="1022"/>
        <v>0</v>
      </c>
      <c r="V5497" cm="1">
        <f t="array" ref="V5497">IF(E5497&lt;&gt;"CAPTURE",0,SUMPRODUCT((MDR_Rates!$A$2:$A$10=F5497)*(G5497&gt;MDR_Rates!$B$2:$B$10)*((MDR_Rates!$C$2:$C$10="")+(G5497&lt;=MDR_Rates!$C$2:$C$10))*MDR_Rates!$D$2:$D$10))</f>
        <v>0</v>
      </c>
      <c r="W5497">
        <f t="shared" si="1023"/>
        <v>0</v>
      </c>
      <c r="X5497">
        <f t="shared" si="1024"/>
        <v>0</v>
      </c>
      <c r="Y5497">
        <f t="shared" si="1025"/>
        <v>0</v>
      </c>
      <c r="Z5497">
        <f t="shared" si="1026"/>
        <v>0</v>
      </c>
      <c r="AG5497" t="str">
        <f t="shared" si="1027"/>
        <v>Original Capture Found</v>
      </c>
      <c r="AI5497">
        <f t="shared" si="1028"/>
        <v>1799</v>
      </c>
      <c r="AJ5497" t="str">
        <f t="shared" si="1029"/>
        <v>Full Refund</v>
      </c>
      <c r="AK5497" t="str">
        <f t="shared" si="1030"/>
        <v/>
      </c>
      <c r="AL5497" t="str">
        <f>IF(E5497&lt;&gt;"CAPTURE","",COUNTIF(Orders!$H:$H,AK5497))</f>
        <v/>
      </c>
      <c r="AP5497" t="str">
        <f t="shared" si="1031"/>
        <v/>
      </c>
      <c r="AQ5497">
        <f>IF(COUNTIF($A$2:A5497,A5497)=1,1,0)</f>
        <v>1</v>
      </c>
    </row>
    <row r="5498" spans="1:43" x14ac:dyDescent="0.3">
      <c r="A5498" t="s">
        <v>18168</v>
      </c>
      <c r="B5498" t="s">
        <v>16657</v>
      </c>
      <c r="D5498" s="1">
        <v>46294</v>
      </c>
      <c r="E5498" t="s">
        <v>12202</v>
      </c>
      <c r="F5498" t="s">
        <v>17</v>
      </c>
      <c r="G5498">
        <v>1299</v>
      </c>
      <c r="H5498">
        <v>0</v>
      </c>
      <c r="I5498">
        <v>0</v>
      </c>
      <c r="J5498">
        <v>-1299</v>
      </c>
      <c r="K5498" s="1">
        <v>46296</v>
      </c>
      <c r="L5498" t="s">
        <v>17962</v>
      </c>
      <c r="M5498">
        <f t="shared" si="1020"/>
        <v>1</v>
      </c>
      <c r="N5498">
        <f>COUNTIF(Orders!$A:$A,C5498)</f>
        <v>0</v>
      </c>
      <c r="P5498">
        <f>COUNTIF(Orders!$H:$H,UPPER(SUBSTITUTE(TRIM(C5498),"-","")))</f>
        <v>1042575</v>
      </c>
      <c r="R5498" t="str">
        <f t="shared" si="1021"/>
        <v>Refund</v>
      </c>
      <c r="S5498">
        <f t="shared" si="1022"/>
        <v>0</v>
      </c>
      <c r="V5498" cm="1">
        <f t="array" ref="V5498">IF(E5498&lt;&gt;"CAPTURE",0,SUMPRODUCT((MDR_Rates!$A$2:$A$10=F5498)*(G5498&gt;MDR_Rates!$B$2:$B$10)*((MDR_Rates!$C$2:$C$10="")+(G5498&lt;=MDR_Rates!$C$2:$C$10))*MDR_Rates!$D$2:$D$10))</f>
        <v>0</v>
      </c>
      <c r="W5498">
        <f t="shared" si="1023"/>
        <v>0</v>
      </c>
      <c r="X5498">
        <f t="shared" si="1024"/>
        <v>0</v>
      </c>
      <c r="Y5498">
        <f t="shared" si="1025"/>
        <v>0</v>
      </c>
      <c r="Z5498">
        <f t="shared" si="1026"/>
        <v>0</v>
      </c>
      <c r="AG5498" t="str">
        <f t="shared" si="1027"/>
        <v>Original Capture Found</v>
      </c>
      <c r="AI5498">
        <f t="shared" si="1028"/>
        <v>1299</v>
      </c>
      <c r="AJ5498" t="str">
        <f t="shared" si="1029"/>
        <v>Full Refund</v>
      </c>
      <c r="AK5498" t="str">
        <f t="shared" si="1030"/>
        <v/>
      </c>
      <c r="AL5498" t="str">
        <f>IF(E5498&lt;&gt;"CAPTURE","",COUNTIF(Orders!$H:$H,AK5498))</f>
        <v/>
      </c>
      <c r="AP5498" t="str">
        <f t="shared" si="1031"/>
        <v/>
      </c>
      <c r="AQ5498">
        <f>IF(COUNTIF($A$2:A5498,A5498)=1,1,0)</f>
        <v>1</v>
      </c>
    </row>
    <row r="5499" spans="1:43" x14ac:dyDescent="0.3">
      <c r="A5499" t="s">
        <v>18169</v>
      </c>
      <c r="B5499" t="s">
        <v>17218</v>
      </c>
      <c r="D5499" s="1">
        <v>46294</v>
      </c>
      <c r="E5499" t="s">
        <v>12202</v>
      </c>
      <c r="F5499" t="s">
        <v>17</v>
      </c>
      <c r="G5499">
        <v>349</v>
      </c>
      <c r="H5499">
        <v>0</v>
      </c>
      <c r="I5499">
        <v>0</v>
      </c>
      <c r="J5499">
        <v>-349</v>
      </c>
      <c r="K5499" s="1">
        <v>46296</v>
      </c>
      <c r="L5499" t="s">
        <v>17962</v>
      </c>
      <c r="M5499">
        <f t="shared" si="1020"/>
        <v>1</v>
      </c>
      <c r="N5499">
        <f>COUNTIF(Orders!$A:$A,C5499)</f>
        <v>0</v>
      </c>
      <c r="P5499">
        <f>COUNTIF(Orders!$H:$H,UPPER(SUBSTITUTE(TRIM(C5499),"-","")))</f>
        <v>1042575</v>
      </c>
      <c r="R5499" t="str">
        <f t="shared" si="1021"/>
        <v>Refund</v>
      </c>
      <c r="S5499">
        <f t="shared" si="1022"/>
        <v>0</v>
      </c>
      <c r="V5499" cm="1">
        <f t="array" ref="V5499">IF(E5499&lt;&gt;"CAPTURE",0,SUMPRODUCT((MDR_Rates!$A$2:$A$10=F5499)*(G5499&gt;MDR_Rates!$B$2:$B$10)*((MDR_Rates!$C$2:$C$10="")+(G5499&lt;=MDR_Rates!$C$2:$C$10))*MDR_Rates!$D$2:$D$10))</f>
        <v>0</v>
      </c>
      <c r="W5499">
        <f t="shared" si="1023"/>
        <v>0</v>
      </c>
      <c r="X5499">
        <f t="shared" si="1024"/>
        <v>0</v>
      </c>
      <c r="Y5499">
        <f t="shared" si="1025"/>
        <v>0</v>
      </c>
      <c r="Z5499">
        <f t="shared" si="1026"/>
        <v>0</v>
      </c>
      <c r="AG5499" t="str">
        <f t="shared" si="1027"/>
        <v>Original Capture Found</v>
      </c>
      <c r="AI5499">
        <f t="shared" si="1028"/>
        <v>349</v>
      </c>
      <c r="AJ5499" t="str">
        <f t="shared" si="1029"/>
        <v>Full Refund</v>
      </c>
      <c r="AK5499" t="str">
        <f t="shared" si="1030"/>
        <v/>
      </c>
      <c r="AL5499" t="str">
        <f>IF(E5499&lt;&gt;"CAPTURE","",COUNTIF(Orders!$H:$H,AK5499))</f>
        <v/>
      </c>
      <c r="AP5499" t="str">
        <f t="shared" si="1031"/>
        <v/>
      </c>
      <c r="AQ5499">
        <f>IF(COUNTIF($A$2:A5499,A5499)=1,1,0)</f>
        <v>1</v>
      </c>
    </row>
    <row r="5500" spans="1:43" x14ac:dyDescent="0.3">
      <c r="A5500" t="s">
        <v>18170</v>
      </c>
      <c r="B5500" t="s">
        <v>16981</v>
      </c>
      <c r="D5500" s="1">
        <v>46294</v>
      </c>
      <c r="E5500" t="s">
        <v>12202</v>
      </c>
      <c r="F5500" t="s">
        <v>9</v>
      </c>
      <c r="G5500">
        <v>3298</v>
      </c>
      <c r="H5500">
        <v>0</v>
      </c>
      <c r="I5500">
        <v>0</v>
      </c>
      <c r="J5500">
        <v>-3298</v>
      </c>
      <c r="K5500" s="1">
        <v>46296</v>
      </c>
      <c r="L5500" t="s">
        <v>17962</v>
      </c>
      <c r="M5500">
        <f t="shared" si="1020"/>
        <v>1</v>
      </c>
      <c r="N5500">
        <f>COUNTIF(Orders!$A:$A,C5500)</f>
        <v>0</v>
      </c>
      <c r="P5500">
        <f>COUNTIF(Orders!$H:$H,UPPER(SUBSTITUTE(TRIM(C5500),"-","")))</f>
        <v>1042575</v>
      </c>
      <c r="R5500" t="str">
        <f t="shared" si="1021"/>
        <v>Refund</v>
      </c>
      <c r="S5500">
        <f t="shared" si="1022"/>
        <v>0</v>
      </c>
      <c r="V5500" cm="1">
        <f t="array" ref="V5500">IF(E5500&lt;&gt;"CAPTURE",0,SUMPRODUCT((MDR_Rates!$A$2:$A$10=F5500)*(G5500&gt;MDR_Rates!$B$2:$B$10)*((MDR_Rates!$C$2:$C$10="")+(G5500&lt;=MDR_Rates!$C$2:$C$10))*MDR_Rates!$D$2:$D$10))</f>
        <v>0</v>
      </c>
      <c r="W5500">
        <f t="shared" si="1023"/>
        <v>0</v>
      </c>
      <c r="X5500">
        <f t="shared" si="1024"/>
        <v>0</v>
      </c>
      <c r="Y5500">
        <f t="shared" si="1025"/>
        <v>0</v>
      </c>
      <c r="Z5500">
        <f t="shared" si="1026"/>
        <v>0</v>
      </c>
      <c r="AG5500" t="str">
        <f t="shared" si="1027"/>
        <v>Original Capture Found</v>
      </c>
      <c r="AI5500">
        <f t="shared" si="1028"/>
        <v>3298</v>
      </c>
      <c r="AJ5500" t="str">
        <f t="shared" si="1029"/>
        <v>Full Refund</v>
      </c>
      <c r="AK5500" t="str">
        <f t="shared" si="1030"/>
        <v/>
      </c>
      <c r="AL5500" t="str">
        <f>IF(E5500&lt;&gt;"CAPTURE","",COUNTIF(Orders!$H:$H,AK5500))</f>
        <v/>
      </c>
      <c r="AP5500" t="str">
        <f t="shared" si="1031"/>
        <v/>
      </c>
      <c r="AQ5500">
        <f>IF(COUNTIF($A$2:A5500,A5500)=1,1,0)</f>
        <v>1</v>
      </c>
    </row>
    <row r="5501" spans="1:43" x14ac:dyDescent="0.3">
      <c r="A5501" t="s">
        <v>18171</v>
      </c>
      <c r="B5501" t="s">
        <v>17099</v>
      </c>
      <c r="D5501" s="1">
        <v>46294</v>
      </c>
      <c r="E5501" t="s">
        <v>12202</v>
      </c>
      <c r="F5501" t="s">
        <v>9</v>
      </c>
      <c r="G5501">
        <v>1299</v>
      </c>
      <c r="H5501">
        <v>0</v>
      </c>
      <c r="I5501">
        <v>0</v>
      </c>
      <c r="J5501">
        <v>-1299</v>
      </c>
      <c r="K5501" s="1">
        <v>46296</v>
      </c>
      <c r="L5501" t="s">
        <v>17962</v>
      </c>
      <c r="M5501">
        <f t="shared" si="1020"/>
        <v>1</v>
      </c>
      <c r="N5501">
        <f>COUNTIF(Orders!$A:$A,C5501)</f>
        <v>0</v>
      </c>
      <c r="P5501">
        <f>COUNTIF(Orders!$H:$H,UPPER(SUBSTITUTE(TRIM(C5501),"-","")))</f>
        <v>1042575</v>
      </c>
      <c r="R5501" t="str">
        <f t="shared" si="1021"/>
        <v>Refund</v>
      </c>
      <c r="S5501">
        <f t="shared" si="1022"/>
        <v>0</v>
      </c>
      <c r="V5501" cm="1">
        <f t="array" ref="V5501">IF(E5501&lt;&gt;"CAPTURE",0,SUMPRODUCT((MDR_Rates!$A$2:$A$10=F5501)*(G5501&gt;MDR_Rates!$B$2:$B$10)*((MDR_Rates!$C$2:$C$10="")+(G5501&lt;=MDR_Rates!$C$2:$C$10))*MDR_Rates!$D$2:$D$10))</f>
        <v>0</v>
      </c>
      <c r="W5501">
        <f t="shared" si="1023"/>
        <v>0</v>
      </c>
      <c r="X5501">
        <f t="shared" si="1024"/>
        <v>0</v>
      </c>
      <c r="Y5501">
        <f t="shared" si="1025"/>
        <v>0</v>
      </c>
      <c r="Z5501">
        <f t="shared" si="1026"/>
        <v>0</v>
      </c>
      <c r="AG5501" t="str">
        <f t="shared" si="1027"/>
        <v>Original Capture Found</v>
      </c>
      <c r="AI5501">
        <f t="shared" si="1028"/>
        <v>1299</v>
      </c>
      <c r="AJ5501" t="str">
        <f t="shared" si="1029"/>
        <v>Full Refund</v>
      </c>
      <c r="AK5501" t="str">
        <f t="shared" si="1030"/>
        <v/>
      </c>
      <c r="AL5501" t="str">
        <f>IF(E5501&lt;&gt;"CAPTURE","",COUNTIF(Orders!$H:$H,AK5501))</f>
        <v/>
      </c>
      <c r="AP5501" t="str">
        <f t="shared" si="1031"/>
        <v/>
      </c>
      <c r="AQ5501">
        <f>IF(COUNTIF($A$2:A5501,A5501)=1,1,0)</f>
        <v>1</v>
      </c>
    </row>
    <row r="5502" spans="1:43" x14ac:dyDescent="0.3">
      <c r="A5502" t="s">
        <v>18172</v>
      </c>
      <c r="B5502" t="s">
        <v>17340</v>
      </c>
      <c r="D5502" s="1">
        <v>46294</v>
      </c>
      <c r="E5502" t="s">
        <v>12202</v>
      </c>
      <c r="F5502" t="s">
        <v>33</v>
      </c>
      <c r="G5502">
        <v>5497</v>
      </c>
      <c r="H5502">
        <v>0</v>
      </c>
      <c r="I5502">
        <v>0</v>
      </c>
      <c r="J5502">
        <v>-5497</v>
      </c>
      <c r="K5502" s="1">
        <v>46296</v>
      </c>
      <c r="L5502" t="s">
        <v>17962</v>
      </c>
      <c r="M5502">
        <f t="shared" si="1020"/>
        <v>1</v>
      </c>
      <c r="N5502">
        <f>COUNTIF(Orders!$A:$A,C5502)</f>
        <v>0</v>
      </c>
      <c r="P5502">
        <f>COUNTIF(Orders!$H:$H,UPPER(SUBSTITUTE(TRIM(C5502),"-","")))</f>
        <v>1042575</v>
      </c>
      <c r="R5502" t="str">
        <f t="shared" si="1021"/>
        <v>Refund</v>
      </c>
      <c r="S5502">
        <f t="shared" si="1022"/>
        <v>0</v>
      </c>
      <c r="V5502" cm="1">
        <f t="array" ref="V5502">IF(E5502&lt;&gt;"CAPTURE",0,SUMPRODUCT((MDR_Rates!$A$2:$A$10=F5502)*(G5502&gt;MDR_Rates!$B$2:$B$10)*((MDR_Rates!$C$2:$C$10="")+(G5502&lt;=MDR_Rates!$C$2:$C$10))*MDR_Rates!$D$2:$D$10))</f>
        <v>0</v>
      </c>
      <c r="W5502">
        <f t="shared" si="1023"/>
        <v>0</v>
      </c>
      <c r="X5502">
        <f t="shared" si="1024"/>
        <v>0</v>
      </c>
      <c r="Y5502">
        <f t="shared" si="1025"/>
        <v>0</v>
      </c>
      <c r="Z5502">
        <f t="shared" si="1026"/>
        <v>0</v>
      </c>
      <c r="AG5502" t="str">
        <f t="shared" si="1027"/>
        <v>Original Capture Found</v>
      </c>
      <c r="AI5502">
        <f t="shared" si="1028"/>
        <v>5497</v>
      </c>
      <c r="AJ5502" t="str">
        <f t="shared" si="1029"/>
        <v>Full Refund</v>
      </c>
      <c r="AK5502" t="str">
        <f t="shared" si="1030"/>
        <v/>
      </c>
      <c r="AL5502" t="str">
        <f>IF(E5502&lt;&gt;"CAPTURE","",COUNTIF(Orders!$H:$H,AK5502))</f>
        <v/>
      </c>
      <c r="AP5502" t="str">
        <f t="shared" si="1031"/>
        <v/>
      </c>
      <c r="AQ5502">
        <f>IF(COUNTIF($A$2:A5502,A5502)=1,1,0)</f>
        <v>1</v>
      </c>
    </row>
    <row r="5503" spans="1:43" x14ac:dyDescent="0.3">
      <c r="A5503" t="s">
        <v>18173</v>
      </c>
      <c r="B5503" t="s">
        <v>17738</v>
      </c>
      <c r="D5503" s="1">
        <v>46294</v>
      </c>
      <c r="E5503" t="s">
        <v>12202</v>
      </c>
      <c r="F5503" t="s">
        <v>33</v>
      </c>
      <c r="G5503">
        <v>7797</v>
      </c>
      <c r="H5503">
        <v>0</v>
      </c>
      <c r="I5503">
        <v>0</v>
      </c>
      <c r="J5503">
        <v>-7797</v>
      </c>
      <c r="K5503" s="1">
        <v>46296</v>
      </c>
      <c r="L5503" t="s">
        <v>17962</v>
      </c>
      <c r="M5503">
        <f t="shared" si="1020"/>
        <v>1</v>
      </c>
      <c r="N5503">
        <f>COUNTIF(Orders!$A:$A,C5503)</f>
        <v>0</v>
      </c>
      <c r="P5503">
        <f>COUNTIF(Orders!$H:$H,UPPER(SUBSTITUTE(TRIM(C5503),"-","")))</f>
        <v>1042575</v>
      </c>
      <c r="R5503" t="str">
        <f t="shared" si="1021"/>
        <v>Refund</v>
      </c>
      <c r="S5503">
        <f t="shared" si="1022"/>
        <v>0</v>
      </c>
      <c r="V5503" cm="1">
        <f t="array" ref="V5503">IF(E5503&lt;&gt;"CAPTURE",0,SUMPRODUCT((MDR_Rates!$A$2:$A$10=F5503)*(G5503&gt;MDR_Rates!$B$2:$B$10)*((MDR_Rates!$C$2:$C$10="")+(G5503&lt;=MDR_Rates!$C$2:$C$10))*MDR_Rates!$D$2:$D$10))</f>
        <v>0</v>
      </c>
      <c r="W5503">
        <f t="shared" si="1023"/>
        <v>0</v>
      </c>
      <c r="X5503">
        <f t="shared" si="1024"/>
        <v>0</v>
      </c>
      <c r="Y5503">
        <f t="shared" si="1025"/>
        <v>0</v>
      </c>
      <c r="Z5503">
        <f t="shared" si="1026"/>
        <v>0</v>
      </c>
      <c r="AG5503" t="str">
        <f t="shared" si="1027"/>
        <v>Original Capture Found</v>
      </c>
      <c r="AI5503">
        <f t="shared" si="1028"/>
        <v>7797</v>
      </c>
      <c r="AJ5503" t="str">
        <f t="shared" si="1029"/>
        <v>Full Refund</v>
      </c>
      <c r="AK5503" t="str">
        <f t="shared" si="1030"/>
        <v/>
      </c>
      <c r="AL5503" t="str">
        <f>IF(E5503&lt;&gt;"CAPTURE","",COUNTIF(Orders!$H:$H,AK5503))</f>
        <v/>
      </c>
      <c r="AP5503" t="str">
        <f t="shared" si="1031"/>
        <v/>
      </c>
      <c r="AQ5503">
        <f>IF(COUNTIF($A$2:A5503,A5503)=1,1,0)</f>
        <v>1</v>
      </c>
    </row>
    <row r="5504" spans="1:43" x14ac:dyDescent="0.3">
      <c r="A5504" t="s">
        <v>18174</v>
      </c>
      <c r="B5504" t="s">
        <v>17043</v>
      </c>
      <c r="D5504" s="1">
        <v>46294</v>
      </c>
      <c r="E5504" t="s">
        <v>12202</v>
      </c>
      <c r="F5504" t="s">
        <v>33</v>
      </c>
      <c r="G5504">
        <v>1799</v>
      </c>
      <c r="H5504">
        <v>0</v>
      </c>
      <c r="I5504">
        <v>0</v>
      </c>
      <c r="J5504">
        <v>-1799</v>
      </c>
      <c r="K5504" s="1">
        <v>46296</v>
      </c>
      <c r="L5504" t="s">
        <v>17962</v>
      </c>
      <c r="M5504">
        <f t="shared" si="1020"/>
        <v>1</v>
      </c>
      <c r="N5504">
        <f>COUNTIF(Orders!$A:$A,C5504)</f>
        <v>0</v>
      </c>
      <c r="P5504">
        <f>COUNTIF(Orders!$H:$H,UPPER(SUBSTITUTE(TRIM(C5504),"-","")))</f>
        <v>1042575</v>
      </c>
      <c r="R5504" t="str">
        <f t="shared" si="1021"/>
        <v>Refund</v>
      </c>
      <c r="S5504">
        <f t="shared" si="1022"/>
        <v>0</v>
      </c>
      <c r="V5504" cm="1">
        <f t="array" ref="V5504">IF(E5504&lt;&gt;"CAPTURE",0,SUMPRODUCT((MDR_Rates!$A$2:$A$10=F5504)*(G5504&gt;MDR_Rates!$B$2:$B$10)*((MDR_Rates!$C$2:$C$10="")+(G5504&lt;=MDR_Rates!$C$2:$C$10))*MDR_Rates!$D$2:$D$10))</f>
        <v>0</v>
      </c>
      <c r="W5504">
        <f t="shared" si="1023"/>
        <v>0</v>
      </c>
      <c r="X5504">
        <f t="shared" si="1024"/>
        <v>0</v>
      </c>
      <c r="Y5504">
        <f t="shared" si="1025"/>
        <v>0</v>
      </c>
      <c r="Z5504">
        <f t="shared" si="1026"/>
        <v>0</v>
      </c>
      <c r="AG5504" t="str">
        <f t="shared" si="1027"/>
        <v>Original Capture Found</v>
      </c>
      <c r="AI5504">
        <f t="shared" si="1028"/>
        <v>1799</v>
      </c>
      <c r="AJ5504" t="str">
        <f t="shared" si="1029"/>
        <v>Full Refund</v>
      </c>
      <c r="AK5504" t="str">
        <f t="shared" si="1030"/>
        <v/>
      </c>
      <c r="AL5504" t="str">
        <f>IF(E5504&lt;&gt;"CAPTURE","",COUNTIF(Orders!$H:$H,AK5504))</f>
        <v/>
      </c>
      <c r="AP5504" t="str">
        <f t="shared" si="1031"/>
        <v/>
      </c>
      <c r="AQ5504">
        <f>IF(COUNTIF($A$2:A5504,A5504)=1,1,0)</f>
        <v>1</v>
      </c>
    </row>
    <row r="5505" spans="1:43" x14ac:dyDescent="0.3">
      <c r="A5505" t="s">
        <v>18175</v>
      </c>
      <c r="B5505" t="s">
        <v>17461</v>
      </c>
      <c r="D5505" s="1">
        <v>46294</v>
      </c>
      <c r="E5505" t="s">
        <v>12202</v>
      </c>
      <c r="F5505" t="s">
        <v>9</v>
      </c>
      <c r="G5505">
        <v>3798</v>
      </c>
      <c r="H5505">
        <v>0</v>
      </c>
      <c r="I5505">
        <v>0</v>
      </c>
      <c r="J5505">
        <v>-3798</v>
      </c>
      <c r="K5505" s="1">
        <v>46296</v>
      </c>
      <c r="L5505" t="s">
        <v>17962</v>
      </c>
      <c r="M5505">
        <f t="shared" si="1020"/>
        <v>1</v>
      </c>
      <c r="N5505">
        <f>COUNTIF(Orders!$A:$A,C5505)</f>
        <v>0</v>
      </c>
      <c r="P5505">
        <f>COUNTIF(Orders!$H:$H,UPPER(SUBSTITUTE(TRIM(C5505),"-","")))</f>
        <v>1042575</v>
      </c>
      <c r="R5505" t="str">
        <f t="shared" si="1021"/>
        <v>Refund</v>
      </c>
      <c r="S5505">
        <f t="shared" si="1022"/>
        <v>0</v>
      </c>
      <c r="V5505" cm="1">
        <f t="array" ref="V5505">IF(E5505&lt;&gt;"CAPTURE",0,SUMPRODUCT((MDR_Rates!$A$2:$A$10=F5505)*(G5505&gt;MDR_Rates!$B$2:$B$10)*((MDR_Rates!$C$2:$C$10="")+(G5505&lt;=MDR_Rates!$C$2:$C$10))*MDR_Rates!$D$2:$D$10))</f>
        <v>0</v>
      </c>
      <c r="W5505">
        <f t="shared" si="1023"/>
        <v>0</v>
      </c>
      <c r="X5505">
        <f t="shared" si="1024"/>
        <v>0</v>
      </c>
      <c r="Y5505">
        <f t="shared" si="1025"/>
        <v>0</v>
      </c>
      <c r="Z5505">
        <f t="shared" si="1026"/>
        <v>0</v>
      </c>
      <c r="AG5505" t="str">
        <f t="shared" si="1027"/>
        <v>Original Capture Found</v>
      </c>
      <c r="AI5505">
        <f t="shared" si="1028"/>
        <v>3798</v>
      </c>
      <c r="AJ5505" t="str">
        <f t="shared" si="1029"/>
        <v>Full Refund</v>
      </c>
      <c r="AK5505" t="str">
        <f t="shared" si="1030"/>
        <v/>
      </c>
      <c r="AL5505" t="str">
        <f>IF(E5505&lt;&gt;"CAPTURE","",COUNTIF(Orders!$H:$H,AK5505))</f>
        <v/>
      </c>
      <c r="AP5505" t="str">
        <f t="shared" si="1031"/>
        <v/>
      </c>
      <c r="AQ5505">
        <f>IF(COUNTIF($A$2:A5505,A5505)=1,1,0)</f>
        <v>1</v>
      </c>
    </row>
    <row r="5506" spans="1:43" x14ac:dyDescent="0.3">
      <c r="A5506" t="s">
        <v>18176</v>
      </c>
      <c r="B5506" t="s">
        <v>17706</v>
      </c>
      <c r="D5506" s="1">
        <v>46294</v>
      </c>
      <c r="E5506" t="s">
        <v>12202</v>
      </c>
      <c r="F5506" t="s">
        <v>44</v>
      </c>
      <c r="G5506">
        <v>799</v>
      </c>
      <c r="H5506">
        <v>0</v>
      </c>
      <c r="I5506">
        <v>0</v>
      </c>
      <c r="J5506">
        <v>-799</v>
      </c>
      <c r="K5506" s="1">
        <v>46296</v>
      </c>
      <c r="L5506" t="s">
        <v>17962</v>
      </c>
      <c r="M5506">
        <f t="shared" si="1020"/>
        <v>1</v>
      </c>
      <c r="N5506">
        <f>COUNTIF(Orders!$A:$A,C5506)</f>
        <v>0</v>
      </c>
      <c r="P5506">
        <f>COUNTIF(Orders!$H:$H,UPPER(SUBSTITUTE(TRIM(C5506),"-","")))</f>
        <v>1042575</v>
      </c>
      <c r="R5506" t="str">
        <f t="shared" si="1021"/>
        <v>Refund</v>
      </c>
      <c r="S5506">
        <f t="shared" si="1022"/>
        <v>0</v>
      </c>
      <c r="V5506" cm="1">
        <f t="array" ref="V5506">IF(E5506&lt;&gt;"CAPTURE",0,SUMPRODUCT((MDR_Rates!$A$2:$A$10=F5506)*(G5506&gt;MDR_Rates!$B$2:$B$10)*((MDR_Rates!$C$2:$C$10="")+(G5506&lt;=MDR_Rates!$C$2:$C$10))*MDR_Rates!$D$2:$D$10))</f>
        <v>0</v>
      </c>
      <c r="W5506">
        <f t="shared" si="1023"/>
        <v>0</v>
      </c>
      <c r="X5506">
        <f t="shared" si="1024"/>
        <v>0</v>
      </c>
      <c r="Y5506">
        <f t="shared" si="1025"/>
        <v>0</v>
      </c>
      <c r="Z5506">
        <f t="shared" si="1026"/>
        <v>0</v>
      </c>
      <c r="AG5506" t="str">
        <f t="shared" si="1027"/>
        <v>Original Capture Found</v>
      </c>
      <c r="AI5506">
        <f t="shared" si="1028"/>
        <v>799</v>
      </c>
      <c r="AJ5506" t="str">
        <f t="shared" si="1029"/>
        <v>Full Refund</v>
      </c>
      <c r="AK5506" t="str">
        <f t="shared" si="1030"/>
        <v/>
      </c>
      <c r="AL5506" t="str">
        <f>IF(E5506&lt;&gt;"CAPTURE","",COUNTIF(Orders!$H:$H,AK5506))</f>
        <v/>
      </c>
      <c r="AP5506" t="str">
        <f t="shared" si="1031"/>
        <v/>
      </c>
      <c r="AQ5506">
        <f>IF(COUNTIF($A$2:A5506,A5506)=1,1,0)</f>
        <v>1</v>
      </c>
    </row>
    <row r="5507" spans="1:43" x14ac:dyDescent="0.3">
      <c r="A5507" t="s">
        <v>18177</v>
      </c>
      <c r="B5507" t="s">
        <v>17431</v>
      </c>
      <c r="D5507" s="1">
        <v>46294</v>
      </c>
      <c r="E5507" t="s">
        <v>12202</v>
      </c>
      <c r="F5507" t="s">
        <v>9</v>
      </c>
      <c r="G5507">
        <v>848</v>
      </c>
      <c r="H5507">
        <v>0</v>
      </c>
      <c r="I5507">
        <v>0</v>
      </c>
      <c r="J5507">
        <v>-848</v>
      </c>
      <c r="K5507" s="1">
        <v>46296</v>
      </c>
      <c r="L5507" t="s">
        <v>17962</v>
      </c>
      <c r="M5507">
        <f t="shared" ref="M5507:M5570" si="1032">COUNTIF($A:$A,A5507)</f>
        <v>1</v>
      </c>
      <c r="N5507">
        <f>COUNTIF(Orders!$A:$A,C5507)</f>
        <v>0</v>
      </c>
      <c r="P5507">
        <f>COUNTIF(Orders!$H:$H,UPPER(SUBSTITUTE(TRIM(C5507),"-","")))</f>
        <v>1042575</v>
      </c>
      <c r="R5507" t="str">
        <f t="shared" ref="R5507:R5570" si="1033">IF(E5507="REFUND","Refund",IF(P5507=0,"Unmatched Order Reference","Matched Order Reference"))</f>
        <v>Refund</v>
      </c>
      <c r="S5507">
        <f t="shared" ref="S5507:S5570" si="1034">COUNTIFS($C$2:$C$5753,C5507,$E$2:$E$5753,"CAPTURE")</f>
        <v>0</v>
      </c>
      <c r="V5507" cm="1">
        <f t="array" ref="V5507">IF(E5507&lt;&gt;"CAPTURE",0,SUMPRODUCT((MDR_Rates!$A$2:$A$10=F5507)*(G5507&gt;MDR_Rates!$B$2:$B$10)*((MDR_Rates!$C$2:$C$10="")+(G5507&lt;=MDR_Rates!$C$2:$C$10))*MDR_Rates!$D$2:$D$10))</f>
        <v>0</v>
      </c>
      <c r="W5507">
        <f t="shared" ref="W5507:W5570" si="1035">IF(E5507&lt;&gt;"CAPTURE",0,ROUND(G5507*V5507/100,2))</f>
        <v>0</v>
      </c>
      <c r="X5507">
        <f t="shared" ref="X5507:X5570" si="1036">IF(E5507&lt;&gt;"CAPTURE",0,ROUND(W5507*18/100,2))</f>
        <v>0</v>
      </c>
      <c r="Y5507">
        <f t="shared" ref="Y5507:Y5570" si="1037">IF(E5507&lt;&gt;"CAPTURE",0,ROUND(H5507-W5507,2))</f>
        <v>0</v>
      </c>
      <c r="Z5507">
        <f t="shared" ref="Z5507:Z5570" si="1038">IF(E5507&lt;&gt;"CAPTURE",0,ROUND(I5507-X5507,2))</f>
        <v>0</v>
      </c>
      <c r="AG5507" t="str">
        <f t="shared" ref="AG5507:AG5570" si="1039">IF(E5507&lt;&gt;"REFUND","",IF(COUNTIFS($A:$A,B5507,$E:$E,"CAPTURE")=0,"Missing Original Capture","Original Capture Found"))</f>
        <v>Original Capture Found</v>
      </c>
      <c r="AI5507">
        <f t="shared" ref="AI5507:AI5570" si="1040">IF(E5507="REFUND",_xlfn.MAXIFS($G:$G,$A:$A,B5507,$E:$E,"CAPTURE"),"")</f>
        <v>848</v>
      </c>
      <c r="AJ5507" t="str">
        <f t="shared" ref="AJ5507:AJ5570" si="1041">IF(E5507&lt;&gt;"REFUND","",IF(G5507&gt;AI5507,"Refund Exceeds Capture",IF(ABS(G5507-AI5507)&lt;0.01,"Full Refund","Partial Refund")))</f>
        <v>Full Refund</v>
      </c>
      <c r="AK5507" t="str">
        <f t="shared" ref="AK5507:AK5570" si="1042">UPPER(SUBSTITUTE(TRIM(C5507),"-",""))</f>
        <v/>
      </c>
      <c r="AL5507" t="str">
        <f>IF(E5507&lt;&gt;"CAPTURE","",COUNTIF(Orders!$H:$H,AK5507))</f>
        <v/>
      </c>
      <c r="AP5507" t="str">
        <f t="shared" ref="AP5507:AP5570" si="1043">IF(E5507&lt;&gt;"CAPTURE","",IF(M5507&gt;1,"Duplicate ID - Review",IF(AL5507=0,"Unmatched Order",IF(AL5507=1,"Matched to Order","Multiple Order Matches"))))</f>
        <v/>
      </c>
      <c r="AQ5507">
        <f>IF(COUNTIF($A$2:A5507,A5507)=1,1,0)</f>
        <v>1</v>
      </c>
    </row>
    <row r="5508" spans="1:43" x14ac:dyDescent="0.3">
      <c r="A5508" t="s">
        <v>18178</v>
      </c>
      <c r="B5508" t="s">
        <v>16673</v>
      </c>
      <c r="D5508" s="1">
        <v>46294</v>
      </c>
      <c r="E5508" t="s">
        <v>12202</v>
      </c>
      <c r="F5508" t="s">
        <v>9</v>
      </c>
      <c r="G5508">
        <v>1498</v>
      </c>
      <c r="H5508">
        <v>0</v>
      </c>
      <c r="I5508">
        <v>0</v>
      </c>
      <c r="J5508">
        <v>-1498</v>
      </c>
      <c r="K5508" s="1">
        <v>46296</v>
      </c>
      <c r="L5508" t="s">
        <v>17962</v>
      </c>
      <c r="M5508">
        <f t="shared" si="1032"/>
        <v>1</v>
      </c>
      <c r="N5508">
        <f>COUNTIF(Orders!$A:$A,C5508)</f>
        <v>0</v>
      </c>
      <c r="P5508">
        <f>COUNTIF(Orders!$H:$H,UPPER(SUBSTITUTE(TRIM(C5508),"-","")))</f>
        <v>1042575</v>
      </c>
      <c r="R5508" t="str">
        <f t="shared" si="1033"/>
        <v>Refund</v>
      </c>
      <c r="S5508">
        <f t="shared" si="1034"/>
        <v>0</v>
      </c>
      <c r="V5508" cm="1">
        <f t="array" ref="V5508">IF(E5508&lt;&gt;"CAPTURE",0,SUMPRODUCT((MDR_Rates!$A$2:$A$10=F5508)*(G5508&gt;MDR_Rates!$B$2:$B$10)*((MDR_Rates!$C$2:$C$10="")+(G5508&lt;=MDR_Rates!$C$2:$C$10))*MDR_Rates!$D$2:$D$10))</f>
        <v>0</v>
      </c>
      <c r="W5508">
        <f t="shared" si="1035"/>
        <v>0</v>
      </c>
      <c r="X5508">
        <f t="shared" si="1036"/>
        <v>0</v>
      </c>
      <c r="Y5508">
        <f t="shared" si="1037"/>
        <v>0</v>
      </c>
      <c r="Z5508">
        <f t="shared" si="1038"/>
        <v>0</v>
      </c>
      <c r="AG5508" t="str">
        <f t="shared" si="1039"/>
        <v>Original Capture Found</v>
      </c>
      <c r="AI5508">
        <f t="shared" si="1040"/>
        <v>1498</v>
      </c>
      <c r="AJ5508" t="str">
        <f t="shared" si="1041"/>
        <v>Full Refund</v>
      </c>
      <c r="AK5508" t="str">
        <f t="shared" si="1042"/>
        <v/>
      </c>
      <c r="AL5508" t="str">
        <f>IF(E5508&lt;&gt;"CAPTURE","",COUNTIF(Orders!$H:$H,AK5508))</f>
        <v/>
      </c>
      <c r="AP5508" t="str">
        <f t="shared" si="1043"/>
        <v/>
      </c>
      <c r="AQ5508">
        <f>IF(COUNTIF($A$2:A5508,A5508)=1,1,0)</f>
        <v>1</v>
      </c>
    </row>
    <row r="5509" spans="1:43" x14ac:dyDescent="0.3">
      <c r="A5509" t="s">
        <v>18179</v>
      </c>
      <c r="C5509" t="s">
        <v>18180</v>
      </c>
      <c r="D5509" s="1">
        <v>46295</v>
      </c>
      <c r="E5509" t="s">
        <v>11819</v>
      </c>
      <c r="F5509" t="s">
        <v>9</v>
      </c>
      <c r="G5509">
        <v>7999</v>
      </c>
      <c r="H5509">
        <v>24</v>
      </c>
      <c r="I5509">
        <v>4.32</v>
      </c>
      <c r="J5509">
        <v>7970.68</v>
      </c>
      <c r="K5509" s="1">
        <v>46297</v>
      </c>
      <c r="L5509" t="s">
        <v>18181</v>
      </c>
      <c r="M5509">
        <f t="shared" si="1032"/>
        <v>1</v>
      </c>
      <c r="N5509">
        <f>COUNTIF(Orders!$A:$A,C5509)</f>
        <v>1</v>
      </c>
      <c r="P5509">
        <f>COUNTIF(Orders!$H:$H,UPPER(SUBSTITUTE(TRIM(C5509),"-","")))</f>
        <v>1</v>
      </c>
      <c r="R5509" t="str">
        <f t="shared" si="1033"/>
        <v>Matched Order Reference</v>
      </c>
      <c r="S5509">
        <f t="shared" si="1034"/>
        <v>1</v>
      </c>
      <c r="V5509" cm="1">
        <f t="array" ref="V5509">IF(E5509&lt;&gt;"CAPTURE",0,SUMPRODUCT((MDR_Rates!$A$2:$A$10=F5509)*(G5509&gt;MDR_Rates!$B$2:$B$10)*((MDR_Rates!$C$2:$C$10="")+(G5509&lt;=MDR_Rates!$C$2:$C$10))*MDR_Rates!$D$2:$D$10))</f>
        <v>0.3</v>
      </c>
      <c r="W5509">
        <f t="shared" si="1035"/>
        <v>24</v>
      </c>
      <c r="X5509">
        <f t="shared" si="1036"/>
        <v>4.32</v>
      </c>
      <c r="Y5509">
        <f t="shared" si="1037"/>
        <v>0</v>
      </c>
      <c r="Z5509">
        <f t="shared" si="1038"/>
        <v>0</v>
      </c>
      <c r="AG5509" t="str">
        <f t="shared" si="1039"/>
        <v/>
      </c>
      <c r="AI5509" t="str">
        <f t="shared" si="1040"/>
        <v/>
      </c>
      <c r="AJ5509" t="str">
        <f t="shared" si="1041"/>
        <v/>
      </c>
      <c r="AK5509" t="str">
        <f t="shared" si="1042"/>
        <v>ORD26000030</v>
      </c>
      <c r="AL5509">
        <f>IF(E5509&lt;&gt;"CAPTURE","",COUNTIF(Orders!$H:$H,AK5509))</f>
        <v>1</v>
      </c>
      <c r="AP5509" t="str">
        <f t="shared" si="1043"/>
        <v>Matched to Order</v>
      </c>
      <c r="AQ5509">
        <f>IF(COUNTIF($A$2:A5509,A5509)=1,1,0)</f>
        <v>1</v>
      </c>
    </row>
    <row r="5510" spans="1:43" x14ac:dyDescent="0.3">
      <c r="A5510" t="s">
        <v>18182</v>
      </c>
      <c r="C5510" t="s">
        <v>95</v>
      </c>
      <c r="D5510" s="1">
        <v>46295</v>
      </c>
      <c r="E5510" t="s">
        <v>11819</v>
      </c>
      <c r="F5510" t="s">
        <v>9</v>
      </c>
      <c r="G5510">
        <v>499</v>
      </c>
      <c r="H5510">
        <v>0</v>
      </c>
      <c r="I5510">
        <v>0</v>
      </c>
      <c r="J5510">
        <v>499</v>
      </c>
      <c r="K5510" s="1">
        <v>46297</v>
      </c>
      <c r="L5510" t="s">
        <v>18181</v>
      </c>
      <c r="M5510">
        <f t="shared" si="1032"/>
        <v>1</v>
      </c>
      <c r="N5510">
        <f>COUNTIF(Orders!$A:$A,C5510)</f>
        <v>1</v>
      </c>
      <c r="P5510">
        <f>COUNTIF(Orders!$H:$H,UPPER(SUBSTITUTE(TRIM(C5510),"-","")))</f>
        <v>1</v>
      </c>
      <c r="R5510" t="str">
        <f t="shared" si="1033"/>
        <v>Matched Order Reference</v>
      </c>
      <c r="S5510">
        <f t="shared" si="1034"/>
        <v>1</v>
      </c>
      <c r="V5510" cm="1">
        <f t="array" ref="V5510">IF(E5510&lt;&gt;"CAPTURE",0,SUMPRODUCT((MDR_Rates!$A$2:$A$10=F5510)*(G5510&gt;MDR_Rates!$B$2:$B$10)*((MDR_Rates!$C$2:$C$10="")+(G5510&lt;=MDR_Rates!$C$2:$C$10))*MDR_Rates!$D$2:$D$10))</f>
        <v>0</v>
      </c>
      <c r="W5510">
        <f t="shared" si="1035"/>
        <v>0</v>
      </c>
      <c r="X5510">
        <f t="shared" si="1036"/>
        <v>0</v>
      </c>
      <c r="Y5510">
        <f t="shared" si="1037"/>
        <v>0</v>
      </c>
      <c r="Z5510">
        <f t="shared" si="1038"/>
        <v>0</v>
      </c>
      <c r="AG5510" t="str">
        <f t="shared" si="1039"/>
        <v/>
      </c>
      <c r="AI5510" t="str">
        <f t="shared" si="1040"/>
        <v/>
      </c>
      <c r="AJ5510" t="str">
        <f t="shared" si="1041"/>
        <v/>
      </c>
      <c r="AK5510" t="str">
        <f t="shared" si="1042"/>
        <v>ORD26000037</v>
      </c>
      <c r="AL5510">
        <f>IF(E5510&lt;&gt;"CAPTURE","",COUNTIF(Orders!$H:$H,AK5510))</f>
        <v>1</v>
      </c>
      <c r="AP5510" t="str">
        <f t="shared" si="1043"/>
        <v>Matched to Order</v>
      </c>
      <c r="AQ5510">
        <f>IF(COUNTIF($A$2:A5510,A5510)=1,1,0)</f>
        <v>1</v>
      </c>
    </row>
    <row r="5511" spans="1:43" x14ac:dyDescent="0.3">
      <c r="A5511" t="s">
        <v>18183</v>
      </c>
      <c r="C5511" t="s">
        <v>18184</v>
      </c>
      <c r="D5511" s="1">
        <v>46295</v>
      </c>
      <c r="E5511" t="s">
        <v>11819</v>
      </c>
      <c r="F5511" t="s">
        <v>9</v>
      </c>
      <c r="G5511">
        <v>349</v>
      </c>
      <c r="H5511">
        <v>0</v>
      </c>
      <c r="I5511">
        <v>0</v>
      </c>
      <c r="J5511">
        <v>349</v>
      </c>
      <c r="K5511" s="1">
        <v>46297</v>
      </c>
      <c r="L5511" t="s">
        <v>18181</v>
      </c>
      <c r="M5511">
        <f t="shared" si="1032"/>
        <v>1</v>
      </c>
      <c r="N5511">
        <f>COUNTIF(Orders!$A:$A,C5511)</f>
        <v>0</v>
      </c>
      <c r="P5511">
        <f>COUNTIF(Orders!$H:$H,UPPER(SUBSTITUTE(TRIM(C5511),"-","")))</f>
        <v>1</v>
      </c>
      <c r="R5511" t="str">
        <f t="shared" si="1033"/>
        <v>Matched Order Reference</v>
      </c>
      <c r="S5511">
        <f t="shared" si="1034"/>
        <v>1</v>
      </c>
      <c r="V5511" cm="1">
        <f t="array" ref="V5511">IF(E5511&lt;&gt;"CAPTURE",0,SUMPRODUCT((MDR_Rates!$A$2:$A$10=F5511)*(G5511&gt;MDR_Rates!$B$2:$B$10)*((MDR_Rates!$C$2:$C$10="")+(G5511&lt;=MDR_Rates!$C$2:$C$10))*MDR_Rates!$D$2:$D$10))</f>
        <v>0</v>
      </c>
      <c r="W5511">
        <f t="shared" si="1035"/>
        <v>0</v>
      </c>
      <c r="X5511">
        <f t="shared" si="1036"/>
        <v>0</v>
      </c>
      <c r="Y5511">
        <f t="shared" si="1037"/>
        <v>0</v>
      </c>
      <c r="Z5511">
        <f t="shared" si="1038"/>
        <v>0</v>
      </c>
      <c r="AG5511" t="str">
        <f t="shared" si="1039"/>
        <v/>
      </c>
      <c r="AI5511" t="str">
        <f t="shared" si="1040"/>
        <v/>
      </c>
      <c r="AJ5511" t="str">
        <f t="shared" si="1041"/>
        <v/>
      </c>
      <c r="AK5511" t="str">
        <f t="shared" si="1042"/>
        <v>ORD26000047</v>
      </c>
      <c r="AL5511">
        <f>IF(E5511&lt;&gt;"CAPTURE","",COUNTIF(Orders!$H:$H,AK5511))</f>
        <v>1</v>
      </c>
      <c r="AP5511" t="str">
        <f t="shared" si="1043"/>
        <v>Matched to Order</v>
      </c>
      <c r="AQ5511">
        <f>IF(COUNTIF($A$2:A5511,A5511)=1,1,0)</f>
        <v>1</v>
      </c>
    </row>
    <row r="5512" spans="1:43" x14ac:dyDescent="0.3">
      <c r="A5512" t="s">
        <v>18185</v>
      </c>
      <c r="C5512" t="s">
        <v>308</v>
      </c>
      <c r="D5512" s="1">
        <v>46295</v>
      </c>
      <c r="E5512" t="s">
        <v>11819</v>
      </c>
      <c r="F5512" t="s">
        <v>17</v>
      </c>
      <c r="G5512">
        <v>8798</v>
      </c>
      <c r="H5512">
        <v>140.77000000000001</v>
      </c>
      <c r="I5512">
        <v>25.34</v>
      </c>
      <c r="J5512">
        <v>8631.89</v>
      </c>
      <c r="K5512" s="1">
        <v>46297</v>
      </c>
      <c r="L5512" t="s">
        <v>18181</v>
      </c>
      <c r="M5512">
        <f t="shared" si="1032"/>
        <v>1</v>
      </c>
      <c r="N5512">
        <f>COUNTIF(Orders!$A:$A,C5512)</f>
        <v>1</v>
      </c>
      <c r="P5512">
        <f>COUNTIF(Orders!$H:$H,UPPER(SUBSTITUTE(TRIM(C5512),"-","")))</f>
        <v>1</v>
      </c>
      <c r="R5512" t="str">
        <f t="shared" si="1033"/>
        <v>Matched Order Reference</v>
      </c>
      <c r="S5512">
        <f t="shared" si="1034"/>
        <v>1</v>
      </c>
      <c r="V5512" cm="1">
        <f t="array" ref="V5512">IF(E5512&lt;&gt;"CAPTURE",0,SUMPRODUCT((MDR_Rates!$A$2:$A$10=F5512)*(G5512&gt;MDR_Rates!$B$2:$B$10)*((MDR_Rates!$C$2:$C$10="")+(G5512&lt;=MDR_Rates!$C$2:$C$10))*MDR_Rates!$D$2:$D$10))</f>
        <v>1.6</v>
      </c>
      <c r="W5512">
        <f t="shared" si="1035"/>
        <v>140.77000000000001</v>
      </c>
      <c r="X5512">
        <f t="shared" si="1036"/>
        <v>25.34</v>
      </c>
      <c r="Y5512">
        <f t="shared" si="1037"/>
        <v>0</v>
      </c>
      <c r="Z5512">
        <f t="shared" si="1038"/>
        <v>0</v>
      </c>
      <c r="AG5512" t="str">
        <f t="shared" si="1039"/>
        <v/>
      </c>
      <c r="AI5512" t="str">
        <f t="shared" si="1040"/>
        <v/>
      </c>
      <c r="AJ5512" t="str">
        <f t="shared" si="1041"/>
        <v/>
      </c>
      <c r="AK5512" t="str">
        <f t="shared" si="1042"/>
        <v>ORD26000143</v>
      </c>
      <c r="AL5512">
        <f>IF(E5512&lt;&gt;"CAPTURE","",COUNTIF(Orders!$H:$H,AK5512))</f>
        <v>1</v>
      </c>
      <c r="AP5512" t="str">
        <f t="shared" si="1043"/>
        <v>Matched to Order</v>
      </c>
      <c r="AQ5512">
        <f>IF(COUNTIF($A$2:A5512,A5512)=1,1,0)</f>
        <v>1</v>
      </c>
    </row>
    <row r="5513" spans="1:43" x14ac:dyDescent="0.3">
      <c r="A5513" t="s">
        <v>18186</v>
      </c>
      <c r="C5513" t="s">
        <v>320</v>
      </c>
      <c r="D5513" s="1">
        <v>46295</v>
      </c>
      <c r="E5513" t="s">
        <v>11819</v>
      </c>
      <c r="F5513" t="s">
        <v>33</v>
      </c>
      <c r="G5513">
        <v>3798</v>
      </c>
      <c r="H5513">
        <v>45.58</v>
      </c>
      <c r="I5513">
        <v>8.1999999999999993</v>
      </c>
      <c r="J5513">
        <v>3744.22</v>
      </c>
      <c r="K5513" s="1">
        <v>46297</v>
      </c>
      <c r="L5513" t="s">
        <v>18181</v>
      </c>
      <c r="M5513">
        <f t="shared" si="1032"/>
        <v>1</v>
      </c>
      <c r="N5513">
        <f>COUNTIF(Orders!$A:$A,C5513)</f>
        <v>1</v>
      </c>
      <c r="P5513">
        <f>COUNTIF(Orders!$H:$H,UPPER(SUBSTITUTE(TRIM(C5513),"-","")))</f>
        <v>1</v>
      </c>
      <c r="R5513" t="str">
        <f t="shared" si="1033"/>
        <v>Matched Order Reference</v>
      </c>
      <c r="S5513">
        <f t="shared" si="1034"/>
        <v>1</v>
      </c>
      <c r="V5513" cm="1">
        <f t="array" ref="V5513">IF(E5513&lt;&gt;"CAPTURE",0,SUMPRODUCT((MDR_Rates!$A$2:$A$10=F5513)*(G5513&gt;MDR_Rates!$B$2:$B$10)*((MDR_Rates!$C$2:$C$10="")+(G5513&lt;=MDR_Rates!$C$2:$C$10))*MDR_Rates!$D$2:$D$10))</f>
        <v>1.2</v>
      </c>
      <c r="W5513">
        <f t="shared" si="1035"/>
        <v>45.58</v>
      </c>
      <c r="X5513">
        <f t="shared" si="1036"/>
        <v>8.1999999999999993</v>
      </c>
      <c r="Y5513">
        <f t="shared" si="1037"/>
        <v>0</v>
      </c>
      <c r="Z5513">
        <f t="shared" si="1038"/>
        <v>0</v>
      </c>
      <c r="AG5513" t="str">
        <f t="shared" si="1039"/>
        <v/>
      </c>
      <c r="AI5513" t="str">
        <f t="shared" si="1040"/>
        <v/>
      </c>
      <c r="AJ5513" t="str">
        <f t="shared" si="1041"/>
        <v/>
      </c>
      <c r="AK5513" t="str">
        <f t="shared" si="1042"/>
        <v>ORD26000149</v>
      </c>
      <c r="AL5513">
        <f>IF(E5513&lt;&gt;"CAPTURE","",COUNTIF(Orders!$H:$H,AK5513))</f>
        <v>1</v>
      </c>
      <c r="AP5513" t="str">
        <f t="shared" si="1043"/>
        <v>Matched to Order</v>
      </c>
      <c r="AQ5513">
        <f>IF(COUNTIF($A$2:A5513,A5513)=1,1,0)</f>
        <v>1</v>
      </c>
    </row>
    <row r="5514" spans="1:43" x14ac:dyDescent="0.3">
      <c r="A5514" t="s">
        <v>18187</v>
      </c>
      <c r="C5514" t="s">
        <v>336</v>
      </c>
      <c r="D5514" s="1">
        <v>46295</v>
      </c>
      <c r="E5514" t="s">
        <v>11819</v>
      </c>
      <c r="F5514" t="s">
        <v>9</v>
      </c>
      <c r="G5514">
        <v>1098</v>
      </c>
      <c r="H5514">
        <v>0</v>
      </c>
      <c r="I5514">
        <v>0</v>
      </c>
      <c r="J5514">
        <v>1098</v>
      </c>
      <c r="K5514" s="1">
        <v>46297</v>
      </c>
      <c r="L5514" t="s">
        <v>18181</v>
      </c>
      <c r="M5514">
        <f t="shared" si="1032"/>
        <v>1</v>
      </c>
      <c r="N5514">
        <f>COUNTIF(Orders!$A:$A,C5514)</f>
        <v>1</v>
      </c>
      <c r="P5514">
        <f>COUNTIF(Orders!$H:$H,UPPER(SUBSTITUTE(TRIM(C5514),"-","")))</f>
        <v>1</v>
      </c>
      <c r="R5514" t="str">
        <f t="shared" si="1033"/>
        <v>Matched Order Reference</v>
      </c>
      <c r="S5514">
        <f t="shared" si="1034"/>
        <v>1</v>
      </c>
      <c r="V5514" cm="1">
        <f t="array" ref="V5514">IF(E5514&lt;&gt;"CAPTURE",0,SUMPRODUCT((MDR_Rates!$A$2:$A$10=F5514)*(G5514&gt;MDR_Rates!$B$2:$B$10)*((MDR_Rates!$C$2:$C$10="")+(G5514&lt;=MDR_Rates!$C$2:$C$10))*MDR_Rates!$D$2:$D$10))</f>
        <v>0</v>
      </c>
      <c r="W5514">
        <f t="shared" si="1035"/>
        <v>0</v>
      </c>
      <c r="X5514">
        <f t="shared" si="1036"/>
        <v>0</v>
      </c>
      <c r="Y5514">
        <f t="shared" si="1037"/>
        <v>0</v>
      </c>
      <c r="Z5514">
        <f t="shared" si="1038"/>
        <v>0</v>
      </c>
      <c r="AG5514" t="str">
        <f t="shared" si="1039"/>
        <v/>
      </c>
      <c r="AI5514" t="str">
        <f t="shared" si="1040"/>
        <v/>
      </c>
      <c r="AJ5514" t="str">
        <f t="shared" si="1041"/>
        <v/>
      </c>
      <c r="AK5514" t="str">
        <f t="shared" si="1042"/>
        <v>ORD26000157</v>
      </c>
      <c r="AL5514">
        <f>IF(E5514&lt;&gt;"CAPTURE","",COUNTIF(Orders!$H:$H,AK5514))</f>
        <v>1</v>
      </c>
      <c r="AP5514" t="str">
        <f t="shared" si="1043"/>
        <v>Matched to Order</v>
      </c>
      <c r="AQ5514">
        <f>IF(COUNTIF($A$2:A5514,A5514)=1,1,0)</f>
        <v>1</v>
      </c>
    </row>
    <row r="5515" spans="1:43" x14ac:dyDescent="0.3">
      <c r="A5515" t="s">
        <v>18188</v>
      </c>
      <c r="C5515" t="s">
        <v>18189</v>
      </c>
      <c r="D5515" s="1">
        <v>46295</v>
      </c>
      <c r="E5515" t="s">
        <v>11819</v>
      </c>
      <c r="F5515" t="s">
        <v>9</v>
      </c>
      <c r="G5515">
        <v>3798</v>
      </c>
      <c r="H5515">
        <v>11.39</v>
      </c>
      <c r="I5515">
        <v>2.0499999999999998</v>
      </c>
      <c r="J5515">
        <v>3784.56</v>
      </c>
      <c r="K5515" s="1">
        <v>46297</v>
      </c>
      <c r="L5515" t="s">
        <v>18181</v>
      </c>
      <c r="M5515">
        <f t="shared" si="1032"/>
        <v>1</v>
      </c>
      <c r="N5515">
        <f>COUNTIF(Orders!$A:$A,C5515)</f>
        <v>1</v>
      </c>
      <c r="P5515">
        <f>COUNTIF(Orders!$H:$H,UPPER(SUBSTITUTE(TRIM(C5515),"-","")))</f>
        <v>1</v>
      </c>
      <c r="R5515" t="str">
        <f t="shared" si="1033"/>
        <v>Matched Order Reference</v>
      </c>
      <c r="S5515">
        <f t="shared" si="1034"/>
        <v>1</v>
      </c>
      <c r="V5515" cm="1">
        <f t="array" ref="V5515">IF(E5515&lt;&gt;"CAPTURE",0,SUMPRODUCT((MDR_Rates!$A$2:$A$10=F5515)*(G5515&gt;MDR_Rates!$B$2:$B$10)*((MDR_Rates!$C$2:$C$10="")+(G5515&lt;=MDR_Rates!$C$2:$C$10))*MDR_Rates!$D$2:$D$10))</f>
        <v>0.3</v>
      </c>
      <c r="W5515">
        <f t="shared" si="1035"/>
        <v>11.39</v>
      </c>
      <c r="X5515">
        <f t="shared" si="1036"/>
        <v>2.0499999999999998</v>
      </c>
      <c r="Y5515">
        <f t="shared" si="1037"/>
        <v>0</v>
      </c>
      <c r="Z5515">
        <f t="shared" si="1038"/>
        <v>0</v>
      </c>
      <c r="AG5515" t="str">
        <f t="shared" si="1039"/>
        <v/>
      </c>
      <c r="AI5515" t="str">
        <f t="shared" si="1040"/>
        <v/>
      </c>
      <c r="AJ5515" t="str">
        <f t="shared" si="1041"/>
        <v/>
      </c>
      <c r="AK5515" t="str">
        <f t="shared" si="1042"/>
        <v>ORD26000158</v>
      </c>
      <c r="AL5515">
        <f>IF(E5515&lt;&gt;"CAPTURE","",COUNTIF(Orders!$H:$H,AK5515))</f>
        <v>1</v>
      </c>
      <c r="AP5515" t="str">
        <f t="shared" si="1043"/>
        <v>Matched to Order</v>
      </c>
      <c r="AQ5515">
        <f>IF(COUNTIF($A$2:A5515,A5515)=1,1,0)</f>
        <v>1</v>
      </c>
    </row>
    <row r="5516" spans="1:43" x14ac:dyDescent="0.3">
      <c r="A5516" t="s">
        <v>18190</v>
      </c>
      <c r="C5516" t="s">
        <v>368</v>
      </c>
      <c r="D5516" s="1">
        <v>46295</v>
      </c>
      <c r="E5516" t="s">
        <v>11819</v>
      </c>
      <c r="F5516" t="s">
        <v>9</v>
      </c>
      <c r="G5516">
        <v>5097</v>
      </c>
      <c r="H5516">
        <v>15.29</v>
      </c>
      <c r="I5516">
        <v>2.75</v>
      </c>
      <c r="J5516">
        <v>5078.96</v>
      </c>
      <c r="K5516" s="1">
        <v>46297</v>
      </c>
      <c r="L5516" t="s">
        <v>18181</v>
      </c>
      <c r="M5516">
        <f t="shared" si="1032"/>
        <v>1</v>
      </c>
      <c r="N5516">
        <f>COUNTIF(Orders!$A:$A,C5516)</f>
        <v>1</v>
      </c>
      <c r="P5516">
        <f>COUNTIF(Orders!$H:$H,UPPER(SUBSTITUTE(TRIM(C5516),"-","")))</f>
        <v>1</v>
      </c>
      <c r="R5516" t="str">
        <f t="shared" si="1033"/>
        <v>Matched Order Reference</v>
      </c>
      <c r="S5516">
        <f t="shared" si="1034"/>
        <v>1</v>
      </c>
      <c r="V5516" cm="1">
        <f t="array" ref="V5516">IF(E5516&lt;&gt;"CAPTURE",0,SUMPRODUCT((MDR_Rates!$A$2:$A$10=F5516)*(G5516&gt;MDR_Rates!$B$2:$B$10)*((MDR_Rates!$C$2:$C$10="")+(G5516&lt;=MDR_Rates!$C$2:$C$10))*MDR_Rates!$D$2:$D$10))</f>
        <v>0.3</v>
      </c>
      <c r="W5516">
        <f t="shared" si="1035"/>
        <v>15.29</v>
      </c>
      <c r="X5516">
        <f t="shared" si="1036"/>
        <v>2.75</v>
      </c>
      <c r="Y5516">
        <f t="shared" si="1037"/>
        <v>0</v>
      </c>
      <c r="Z5516">
        <f t="shared" si="1038"/>
        <v>0</v>
      </c>
      <c r="AG5516" t="str">
        <f t="shared" si="1039"/>
        <v/>
      </c>
      <c r="AI5516" t="str">
        <f t="shared" si="1040"/>
        <v/>
      </c>
      <c r="AJ5516" t="str">
        <f t="shared" si="1041"/>
        <v/>
      </c>
      <c r="AK5516" t="str">
        <f t="shared" si="1042"/>
        <v>ORD26000173</v>
      </c>
      <c r="AL5516">
        <f>IF(E5516&lt;&gt;"CAPTURE","",COUNTIF(Orders!$H:$H,AK5516))</f>
        <v>1</v>
      </c>
      <c r="AP5516" t="str">
        <f t="shared" si="1043"/>
        <v>Matched to Order</v>
      </c>
      <c r="AQ5516">
        <f>IF(COUNTIF($A$2:A5516,A5516)=1,1,0)</f>
        <v>1</v>
      </c>
    </row>
    <row r="5517" spans="1:43" x14ac:dyDescent="0.3">
      <c r="A5517" t="s">
        <v>18191</v>
      </c>
      <c r="C5517" t="s">
        <v>424</v>
      </c>
      <c r="D5517" s="1">
        <v>46295</v>
      </c>
      <c r="E5517" t="s">
        <v>11819</v>
      </c>
      <c r="F5517" t="s">
        <v>33</v>
      </c>
      <c r="G5517">
        <v>999</v>
      </c>
      <c r="H5517">
        <v>14.99</v>
      </c>
      <c r="I5517">
        <v>2.7</v>
      </c>
      <c r="J5517">
        <v>981.31</v>
      </c>
      <c r="K5517" s="1">
        <v>46297</v>
      </c>
      <c r="L5517" t="s">
        <v>18181</v>
      </c>
      <c r="M5517">
        <f t="shared" si="1032"/>
        <v>1</v>
      </c>
      <c r="N5517">
        <f>COUNTIF(Orders!$A:$A,C5517)</f>
        <v>1</v>
      </c>
      <c r="P5517">
        <f>COUNTIF(Orders!$H:$H,UPPER(SUBSTITUTE(TRIM(C5517),"-","")))</f>
        <v>1</v>
      </c>
      <c r="R5517" t="str">
        <f t="shared" si="1033"/>
        <v>Matched Order Reference</v>
      </c>
      <c r="S5517">
        <f t="shared" si="1034"/>
        <v>1</v>
      </c>
      <c r="V5517" cm="1">
        <f t="array" ref="V5517">IF(E5517&lt;&gt;"CAPTURE",0,SUMPRODUCT((MDR_Rates!$A$2:$A$10=F5517)*(G5517&gt;MDR_Rates!$B$2:$B$10)*((MDR_Rates!$C$2:$C$10="")+(G5517&lt;=MDR_Rates!$C$2:$C$10))*MDR_Rates!$D$2:$D$10))</f>
        <v>1.5</v>
      </c>
      <c r="W5517">
        <f t="shared" si="1035"/>
        <v>14.99</v>
      </c>
      <c r="X5517">
        <f t="shared" si="1036"/>
        <v>2.7</v>
      </c>
      <c r="Y5517">
        <f t="shared" si="1037"/>
        <v>0</v>
      </c>
      <c r="Z5517">
        <f t="shared" si="1038"/>
        <v>0</v>
      </c>
      <c r="AG5517" t="str">
        <f t="shared" si="1039"/>
        <v/>
      </c>
      <c r="AI5517" t="str">
        <f t="shared" si="1040"/>
        <v/>
      </c>
      <c r="AJ5517" t="str">
        <f t="shared" si="1041"/>
        <v/>
      </c>
      <c r="AK5517" t="str">
        <f t="shared" si="1042"/>
        <v>ORD26000201</v>
      </c>
      <c r="AL5517">
        <f>IF(E5517&lt;&gt;"CAPTURE","",COUNTIF(Orders!$H:$H,AK5517))</f>
        <v>1</v>
      </c>
      <c r="AP5517" t="str">
        <f t="shared" si="1043"/>
        <v>Matched to Order</v>
      </c>
      <c r="AQ5517">
        <f>IF(COUNTIF($A$2:A5517,A5517)=1,1,0)</f>
        <v>1</v>
      </c>
    </row>
    <row r="5518" spans="1:43" x14ac:dyDescent="0.3">
      <c r="A5518" t="s">
        <v>18192</v>
      </c>
      <c r="C5518" t="s">
        <v>628</v>
      </c>
      <c r="D5518" s="1">
        <v>46295</v>
      </c>
      <c r="E5518" t="s">
        <v>11819</v>
      </c>
      <c r="F5518" t="s">
        <v>17</v>
      </c>
      <c r="G5518">
        <v>1498</v>
      </c>
      <c r="H5518">
        <v>26.96</v>
      </c>
      <c r="I5518">
        <v>4.8499999999999996</v>
      </c>
      <c r="J5518">
        <v>1466.19</v>
      </c>
      <c r="K5518" s="1">
        <v>46297</v>
      </c>
      <c r="L5518" t="s">
        <v>18181</v>
      </c>
      <c r="M5518">
        <f t="shared" si="1032"/>
        <v>1</v>
      </c>
      <c r="N5518">
        <f>COUNTIF(Orders!$A:$A,C5518)</f>
        <v>1</v>
      </c>
      <c r="P5518">
        <f>COUNTIF(Orders!$H:$H,UPPER(SUBSTITUTE(TRIM(C5518),"-","")))</f>
        <v>1</v>
      </c>
      <c r="R5518" t="str">
        <f t="shared" si="1033"/>
        <v>Matched Order Reference</v>
      </c>
      <c r="S5518">
        <f t="shared" si="1034"/>
        <v>1</v>
      </c>
      <c r="V5518" cm="1">
        <f t="array" ref="V5518">IF(E5518&lt;&gt;"CAPTURE",0,SUMPRODUCT((MDR_Rates!$A$2:$A$10=F5518)*(G5518&gt;MDR_Rates!$B$2:$B$10)*((MDR_Rates!$C$2:$C$10="")+(G5518&lt;=MDR_Rates!$C$2:$C$10))*MDR_Rates!$D$2:$D$10))</f>
        <v>1.8</v>
      </c>
      <c r="W5518">
        <f t="shared" si="1035"/>
        <v>26.96</v>
      </c>
      <c r="X5518">
        <f t="shared" si="1036"/>
        <v>4.8499999999999996</v>
      </c>
      <c r="Y5518">
        <f t="shared" si="1037"/>
        <v>0</v>
      </c>
      <c r="Z5518">
        <f t="shared" si="1038"/>
        <v>0</v>
      </c>
      <c r="AG5518" t="str">
        <f t="shared" si="1039"/>
        <v/>
      </c>
      <c r="AI5518" t="str">
        <f t="shared" si="1040"/>
        <v/>
      </c>
      <c r="AJ5518" t="str">
        <f t="shared" si="1041"/>
        <v/>
      </c>
      <c r="AK5518" t="str">
        <f t="shared" si="1042"/>
        <v>ORD26000303</v>
      </c>
      <c r="AL5518">
        <f>IF(E5518&lt;&gt;"CAPTURE","",COUNTIF(Orders!$H:$H,AK5518))</f>
        <v>1</v>
      </c>
      <c r="AP5518" t="str">
        <f t="shared" si="1043"/>
        <v>Matched to Order</v>
      </c>
      <c r="AQ5518">
        <f>IF(COUNTIF($A$2:A5518,A5518)=1,1,0)</f>
        <v>1</v>
      </c>
    </row>
    <row r="5519" spans="1:43" x14ac:dyDescent="0.3">
      <c r="A5519" t="s">
        <v>18193</v>
      </c>
      <c r="C5519" t="s">
        <v>18194</v>
      </c>
      <c r="D5519" s="1">
        <v>46295</v>
      </c>
      <c r="E5519" t="s">
        <v>11819</v>
      </c>
      <c r="F5519" t="s">
        <v>17</v>
      </c>
      <c r="G5519">
        <v>2798</v>
      </c>
      <c r="H5519">
        <v>44.77</v>
      </c>
      <c r="I5519">
        <v>8.06</v>
      </c>
      <c r="J5519">
        <v>2745.17</v>
      </c>
      <c r="K5519" s="1">
        <v>46297</v>
      </c>
      <c r="L5519" t="s">
        <v>18181</v>
      </c>
      <c r="M5519">
        <f t="shared" si="1032"/>
        <v>1</v>
      </c>
      <c r="N5519">
        <f>COUNTIF(Orders!$A:$A,C5519)</f>
        <v>1</v>
      </c>
      <c r="P5519">
        <f>COUNTIF(Orders!$H:$H,UPPER(SUBSTITUTE(TRIM(C5519),"-","")))</f>
        <v>1</v>
      </c>
      <c r="R5519" t="str">
        <f t="shared" si="1033"/>
        <v>Matched Order Reference</v>
      </c>
      <c r="S5519">
        <f t="shared" si="1034"/>
        <v>1</v>
      </c>
      <c r="V5519" cm="1">
        <f t="array" ref="V5519">IF(E5519&lt;&gt;"CAPTURE",0,SUMPRODUCT((MDR_Rates!$A$2:$A$10=F5519)*(G5519&gt;MDR_Rates!$B$2:$B$10)*((MDR_Rates!$C$2:$C$10="")+(G5519&lt;=MDR_Rates!$C$2:$C$10))*MDR_Rates!$D$2:$D$10))</f>
        <v>1.6</v>
      </c>
      <c r="W5519">
        <f t="shared" si="1035"/>
        <v>44.77</v>
      </c>
      <c r="X5519">
        <f t="shared" si="1036"/>
        <v>8.06</v>
      </c>
      <c r="Y5519">
        <f t="shared" si="1037"/>
        <v>0</v>
      </c>
      <c r="Z5519">
        <f t="shared" si="1038"/>
        <v>0</v>
      </c>
      <c r="AG5519" t="str">
        <f t="shared" si="1039"/>
        <v/>
      </c>
      <c r="AI5519" t="str">
        <f t="shared" si="1040"/>
        <v/>
      </c>
      <c r="AJ5519" t="str">
        <f t="shared" si="1041"/>
        <v/>
      </c>
      <c r="AK5519" t="str">
        <f t="shared" si="1042"/>
        <v>ORD26000312</v>
      </c>
      <c r="AL5519">
        <f>IF(E5519&lt;&gt;"CAPTURE","",COUNTIF(Orders!$H:$H,AK5519))</f>
        <v>1</v>
      </c>
      <c r="AP5519" t="str">
        <f t="shared" si="1043"/>
        <v>Matched to Order</v>
      </c>
      <c r="AQ5519">
        <f>IF(COUNTIF($A$2:A5519,A5519)=1,1,0)</f>
        <v>1</v>
      </c>
    </row>
    <row r="5520" spans="1:43" x14ac:dyDescent="0.3">
      <c r="A5520" t="s">
        <v>18195</v>
      </c>
      <c r="C5520" t="s">
        <v>652</v>
      </c>
      <c r="D5520" s="1">
        <v>46295</v>
      </c>
      <c r="E5520" t="s">
        <v>11819</v>
      </c>
      <c r="F5520" t="s">
        <v>9</v>
      </c>
      <c r="G5520">
        <v>1947</v>
      </c>
      <c r="H5520">
        <v>0</v>
      </c>
      <c r="I5520">
        <v>0</v>
      </c>
      <c r="J5520">
        <v>1947</v>
      </c>
      <c r="K5520" s="1">
        <v>46297</v>
      </c>
      <c r="L5520" t="s">
        <v>18181</v>
      </c>
      <c r="M5520">
        <f t="shared" si="1032"/>
        <v>1</v>
      </c>
      <c r="N5520">
        <f>COUNTIF(Orders!$A:$A,C5520)</f>
        <v>1</v>
      </c>
      <c r="P5520">
        <f>COUNTIF(Orders!$H:$H,UPPER(SUBSTITUTE(TRIM(C5520),"-","")))</f>
        <v>1</v>
      </c>
      <c r="R5520" t="str">
        <f t="shared" si="1033"/>
        <v>Matched Order Reference</v>
      </c>
      <c r="S5520">
        <f t="shared" si="1034"/>
        <v>2</v>
      </c>
      <c r="V5520" cm="1">
        <f t="array" ref="V5520">IF(E5520&lt;&gt;"CAPTURE",0,SUMPRODUCT((MDR_Rates!$A$2:$A$10=F5520)*(G5520&gt;MDR_Rates!$B$2:$B$10)*((MDR_Rates!$C$2:$C$10="")+(G5520&lt;=MDR_Rates!$C$2:$C$10))*MDR_Rates!$D$2:$D$10))</f>
        <v>0</v>
      </c>
      <c r="W5520">
        <f t="shared" si="1035"/>
        <v>0</v>
      </c>
      <c r="X5520">
        <f t="shared" si="1036"/>
        <v>0</v>
      </c>
      <c r="Y5520">
        <f t="shared" si="1037"/>
        <v>0</v>
      </c>
      <c r="Z5520">
        <f t="shared" si="1038"/>
        <v>0</v>
      </c>
      <c r="AG5520" t="str">
        <f t="shared" si="1039"/>
        <v/>
      </c>
      <c r="AI5520" t="str">
        <f t="shared" si="1040"/>
        <v/>
      </c>
      <c r="AJ5520" t="str">
        <f t="shared" si="1041"/>
        <v/>
      </c>
      <c r="AK5520" t="str">
        <f t="shared" si="1042"/>
        <v>ORD26000315</v>
      </c>
      <c r="AL5520">
        <f>IF(E5520&lt;&gt;"CAPTURE","",COUNTIF(Orders!$H:$H,AK5520))</f>
        <v>1</v>
      </c>
      <c r="AP5520" t="str">
        <f t="shared" si="1043"/>
        <v>Matched to Order</v>
      </c>
      <c r="AQ5520">
        <f>IF(COUNTIF($A$2:A5520,A5520)=1,1,0)</f>
        <v>1</v>
      </c>
    </row>
    <row r="5521" spans="1:43" x14ac:dyDescent="0.3">
      <c r="A5521" t="s">
        <v>18196</v>
      </c>
      <c r="C5521" t="s">
        <v>652</v>
      </c>
      <c r="D5521" s="1">
        <v>46295</v>
      </c>
      <c r="E5521" t="s">
        <v>11819</v>
      </c>
      <c r="F5521" t="s">
        <v>9</v>
      </c>
      <c r="G5521">
        <v>1947</v>
      </c>
      <c r="H5521">
        <v>0</v>
      </c>
      <c r="I5521">
        <v>0</v>
      </c>
      <c r="J5521">
        <v>1947</v>
      </c>
      <c r="K5521" s="1">
        <v>46297</v>
      </c>
      <c r="L5521" t="s">
        <v>18181</v>
      </c>
      <c r="M5521">
        <f t="shared" si="1032"/>
        <v>1</v>
      </c>
      <c r="N5521">
        <f>COUNTIF(Orders!$A:$A,C5521)</f>
        <v>1</v>
      </c>
      <c r="P5521">
        <f>COUNTIF(Orders!$H:$H,UPPER(SUBSTITUTE(TRIM(C5521),"-","")))</f>
        <v>1</v>
      </c>
      <c r="R5521" t="str">
        <f t="shared" si="1033"/>
        <v>Matched Order Reference</v>
      </c>
      <c r="S5521">
        <f t="shared" si="1034"/>
        <v>2</v>
      </c>
      <c r="V5521" cm="1">
        <f t="array" ref="V5521">IF(E5521&lt;&gt;"CAPTURE",0,SUMPRODUCT((MDR_Rates!$A$2:$A$10=F5521)*(G5521&gt;MDR_Rates!$B$2:$B$10)*((MDR_Rates!$C$2:$C$10="")+(G5521&lt;=MDR_Rates!$C$2:$C$10))*MDR_Rates!$D$2:$D$10))</f>
        <v>0</v>
      </c>
      <c r="W5521">
        <f t="shared" si="1035"/>
        <v>0</v>
      </c>
      <c r="X5521">
        <f t="shared" si="1036"/>
        <v>0</v>
      </c>
      <c r="Y5521">
        <f t="shared" si="1037"/>
        <v>0</v>
      </c>
      <c r="Z5521">
        <f t="shared" si="1038"/>
        <v>0</v>
      </c>
      <c r="AG5521" t="str">
        <f t="shared" si="1039"/>
        <v/>
      </c>
      <c r="AI5521" t="str">
        <f t="shared" si="1040"/>
        <v/>
      </c>
      <c r="AJ5521" t="str">
        <f t="shared" si="1041"/>
        <v/>
      </c>
      <c r="AK5521" t="str">
        <f t="shared" si="1042"/>
        <v>ORD26000315</v>
      </c>
      <c r="AL5521">
        <f>IF(E5521&lt;&gt;"CAPTURE","",COUNTIF(Orders!$H:$H,AK5521))</f>
        <v>1</v>
      </c>
      <c r="AP5521" t="str">
        <f t="shared" si="1043"/>
        <v>Matched to Order</v>
      </c>
      <c r="AQ5521">
        <f>IF(COUNTIF($A$2:A5521,A5521)=1,1,0)</f>
        <v>1</v>
      </c>
    </row>
    <row r="5522" spans="1:43" x14ac:dyDescent="0.3">
      <c r="A5522" t="s">
        <v>18197</v>
      </c>
      <c r="C5522" t="s">
        <v>656</v>
      </c>
      <c r="D5522" s="1">
        <v>46295</v>
      </c>
      <c r="E5522" t="s">
        <v>11819</v>
      </c>
      <c r="F5522" t="s">
        <v>9</v>
      </c>
      <c r="G5522">
        <v>3798</v>
      </c>
      <c r="H5522">
        <v>11.39</v>
      </c>
      <c r="I5522">
        <v>2.0499999999999998</v>
      </c>
      <c r="J5522">
        <v>3784.56</v>
      </c>
      <c r="K5522" s="1">
        <v>46297</v>
      </c>
      <c r="L5522" t="s">
        <v>18181</v>
      </c>
      <c r="M5522">
        <f t="shared" si="1032"/>
        <v>1</v>
      </c>
      <c r="N5522">
        <f>COUNTIF(Orders!$A:$A,C5522)</f>
        <v>1</v>
      </c>
      <c r="P5522">
        <f>COUNTIF(Orders!$H:$H,UPPER(SUBSTITUTE(TRIM(C5522),"-","")))</f>
        <v>1</v>
      </c>
      <c r="R5522" t="str">
        <f t="shared" si="1033"/>
        <v>Matched Order Reference</v>
      </c>
      <c r="S5522">
        <f t="shared" si="1034"/>
        <v>1</v>
      </c>
      <c r="V5522" cm="1">
        <f t="array" ref="V5522">IF(E5522&lt;&gt;"CAPTURE",0,SUMPRODUCT((MDR_Rates!$A$2:$A$10=F5522)*(G5522&gt;MDR_Rates!$B$2:$B$10)*((MDR_Rates!$C$2:$C$10="")+(G5522&lt;=MDR_Rates!$C$2:$C$10))*MDR_Rates!$D$2:$D$10))</f>
        <v>0.3</v>
      </c>
      <c r="W5522">
        <f t="shared" si="1035"/>
        <v>11.39</v>
      </c>
      <c r="X5522">
        <f t="shared" si="1036"/>
        <v>2.0499999999999998</v>
      </c>
      <c r="Y5522">
        <f t="shared" si="1037"/>
        <v>0</v>
      </c>
      <c r="Z5522">
        <f t="shared" si="1038"/>
        <v>0</v>
      </c>
      <c r="AG5522" t="str">
        <f t="shared" si="1039"/>
        <v/>
      </c>
      <c r="AI5522" t="str">
        <f t="shared" si="1040"/>
        <v/>
      </c>
      <c r="AJ5522" t="str">
        <f t="shared" si="1041"/>
        <v/>
      </c>
      <c r="AK5522" t="str">
        <f t="shared" si="1042"/>
        <v>ORD26000317</v>
      </c>
      <c r="AL5522">
        <f>IF(E5522&lt;&gt;"CAPTURE","",COUNTIF(Orders!$H:$H,AK5522))</f>
        <v>1</v>
      </c>
      <c r="AP5522" t="str">
        <f t="shared" si="1043"/>
        <v>Matched to Order</v>
      </c>
      <c r="AQ5522">
        <f>IF(COUNTIF($A$2:A5522,A5522)=1,1,0)</f>
        <v>1</v>
      </c>
    </row>
    <row r="5523" spans="1:43" x14ac:dyDescent="0.3">
      <c r="A5523" t="s">
        <v>18198</v>
      </c>
      <c r="C5523" t="s">
        <v>658</v>
      </c>
      <c r="D5523" s="1">
        <v>46295</v>
      </c>
      <c r="E5523" t="s">
        <v>11819</v>
      </c>
      <c r="F5523" t="s">
        <v>17</v>
      </c>
      <c r="G5523">
        <v>4298</v>
      </c>
      <c r="H5523">
        <v>68.77</v>
      </c>
      <c r="I5523">
        <v>12.38</v>
      </c>
      <c r="J5523">
        <v>4216.8500000000004</v>
      </c>
      <c r="K5523" s="1">
        <v>46297</v>
      </c>
      <c r="L5523" t="s">
        <v>18181</v>
      </c>
      <c r="M5523">
        <f t="shared" si="1032"/>
        <v>1</v>
      </c>
      <c r="N5523">
        <f>COUNTIF(Orders!$A:$A,C5523)</f>
        <v>1</v>
      </c>
      <c r="P5523">
        <f>COUNTIF(Orders!$H:$H,UPPER(SUBSTITUTE(TRIM(C5523),"-","")))</f>
        <v>1</v>
      </c>
      <c r="R5523" t="str">
        <f t="shared" si="1033"/>
        <v>Matched Order Reference</v>
      </c>
      <c r="S5523">
        <f t="shared" si="1034"/>
        <v>1</v>
      </c>
      <c r="V5523" cm="1">
        <f t="array" ref="V5523">IF(E5523&lt;&gt;"CAPTURE",0,SUMPRODUCT((MDR_Rates!$A$2:$A$10=F5523)*(G5523&gt;MDR_Rates!$B$2:$B$10)*((MDR_Rates!$C$2:$C$10="")+(G5523&lt;=MDR_Rates!$C$2:$C$10))*MDR_Rates!$D$2:$D$10))</f>
        <v>1.6</v>
      </c>
      <c r="W5523">
        <f t="shared" si="1035"/>
        <v>68.77</v>
      </c>
      <c r="X5523">
        <f t="shared" si="1036"/>
        <v>12.38</v>
      </c>
      <c r="Y5523">
        <f t="shared" si="1037"/>
        <v>0</v>
      </c>
      <c r="Z5523">
        <f t="shared" si="1038"/>
        <v>0</v>
      </c>
      <c r="AG5523" t="str">
        <f t="shared" si="1039"/>
        <v/>
      </c>
      <c r="AI5523" t="str">
        <f t="shared" si="1040"/>
        <v/>
      </c>
      <c r="AJ5523" t="str">
        <f t="shared" si="1041"/>
        <v/>
      </c>
      <c r="AK5523" t="str">
        <f t="shared" si="1042"/>
        <v>ORD26000318</v>
      </c>
      <c r="AL5523">
        <f>IF(E5523&lt;&gt;"CAPTURE","",COUNTIF(Orders!$H:$H,AK5523))</f>
        <v>1</v>
      </c>
      <c r="AP5523" t="str">
        <f t="shared" si="1043"/>
        <v>Matched to Order</v>
      </c>
      <c r="AQ5523">
        <f>IF(COUNTIF($A$2:A5523,A5523)=1,1,0)</f>
        <v>1</v>
      </c>
    </row>
    <row r="5524" spans="1:43" x14ac:dyDescent="0.3">
      <c r="A5524" t="s">
        <v>18199</v>
      </c>
      <c r="C5524" t="s">
        <v>668</v>
      </c>
      <c r="D5524" s="1">
        <v>46295</v>
      </c>
      <c r="E5524" t="s">
        <v>11819</v>
      </c>
      <c r="F5524" t="s">
        <v>9</v>
      </c>
      <c r="G5524">
        <v>2999</v>
      </c>
      <c r="H5524">
        <v>9</v>
      </c>
      <c r="I5524">
        <v>1.62</v>
      </c>
      <c r="J5524">
        <v>2988.38</v>
      </c>
      <c r="K5524" s="1">
        <v>46297</v>
      </c>
      <c r="L5524" t="s">
        <v>18181</v>
      </c>
      <c r="M5524">
        <f t="shared" si="1032"/>
        <v>1</v>
      </c>
      <c r="N5524">
        <f>COUNTIF(Orders!$A:$A,C5524)</f>
        <v>1</v>
      </c>
      <c r="P5524">
        <f>COUNTIF(Orders!$H:$H,UPPER(SUBSTITUTE(TRIM(C5524),"-","")))</f>
        <v>1</v>
      </c>
      <c r="R5524" t="str">
        <f t="shared" si="1033"/>
        <v>Matched Order Reference</v>
      </c>
      <c r="S5524">
        <f t="shared" si="1034"/>
        <v>1</v>
      </c>
      <c r="V5524" cm="1">
        <f t="array" ref="V5524">IF(E5524&lt;&gt;"CAPTURE",0,SUMPRODUCT((MDR_Rates!$A$2:$A$10=F5524)*(G5524&gt;MDR_Rates!$B$2:$B$10)*((MDR_Rates!$C$2:$C$10="")+(G5524&lt;=MDR_Rates!$C$2:$C$10))*MDR_Rates!$D$2:$D$10))</f>
        <v>0.3</v>
      </c>
      <c r="W5524">
        <f t="shared" si="1035"/>
        <v>9</v>
      </c>
      <c r="X5524">
        <f t="shared" si="1036"/>
        <v>1.62</v>
      </c>
      <c r="Y5524">
        <f t="shared" si="1037"/>
        <v>0</v>
      </c>
      <c r="Z5524">
        <f t="shared" si="1038"/>
        <v>0</v>
      </c>
      <c r="AG5524" t="str">
        <f t="shared" si="1039"/>
        <v/>
      </c>
      <c r="AI5524" t="str">
        <f t="shared" si="1040"/>
        <v/>
      </c>
      <c r="AJ5524" t="str">
        <f t="shared" si="1041"/>
        <v/>
      </c>
      <c r="AK5524" t="str">
        <f t="shared" si="1042"/>
        <v>ORD26000323</v>
      </c>
      <c r="AL5524">
        <f>IF(E5524&lt;&gt;"CAPTURE","",COUNTIF(Orders!$H:$H,AK5524))</f>
        <v>1</v>
      </c>
      <c r="AP5524" t="str">
        <f t="shared" si="1043"/>
        <v>Matched to Order</v>
      </c>
      <c r="AQ5524">
        <f>IF(COUNTIF($A$2:A5524,A5524)=1,1,0)</f>
        <v>1</v>
      </c>
    </row>
    <row r="5525" spans="1:43" x14ac:dyDescent="0.3">
      <c r="A5525" t="s">
        <v>18200</v>
      </c>
      <c r="C5525" t="s">
        <v>672</v>
      </c>
      <c r="D5525" s="1">
        <v>46295</v>
      </c>
      <c r="E5525" t="s">
        <v>11819</v>
      </c>
      <c r="F5525" t="s">
        <v>17</v>
      </c>
      <c r="G5525">
        <v>9097</v>
      </c>
      <c r="H5525">
        <v>145.55000000000001</v>
      </c>
      <c r="I5525">
        <v>26.2</v>
      </c>
      <c r="J5525">
        <v>8925.25</v>
      </c>
      <c r="K5525" s="1">
        <v>46297</v>
      </c>
      <c r="L5525" t="s">
        <v>18181</v>
      </c>
      <c r="M5525">
        <f t="shared" si="1032"/>
        <v>1</v>
      </c>
      <c r="N5525">
        <f>COUNTIF(Orders!$A:$A,C5525)</f>
        <v>1</v>
      </c>
      <c r="P5525">
        <f>COUNTIF(Orders!$H:$H,UPPER(SUBSTITUTE(TRIM(C5525),"-","")))</f>
        <v>1</v>
      </c>
      <c r="R5525" t="str">
        <f t="shared" si="1033"/>
        <v>Matched Order Reference</v>
      </c>
      <c r="S5525">
        <f t="shared" si="1034"/>
        <v>1</v>
      </c>
      <c r="V5525" cm="1">
        <f t="array" ref="V5525">IF(E5525&lt;&gt;"CAPTURE",0,SUMPRODUCT((MDR_Rates!$A$2:$A$10=F5525)*(G5525&gt;MDR_Rates!$B$2:$B$10)*((MDR_Rates!$C$2:$C$10="")+(G5525&lt;=MDR_Rates!$C$2:$C$10))*MDR_Rates!$D$2:$D$10))</f>
        <v>1.6</v>
      </c>
      <c r="W5525">
        <f t="shared" si="1035"/>
        <v>145.55000000000001</v>
      </c>
      <c r="X5525">
        <f t="shared" si="1036"/>
        <v>26.2</v>
      </c>
      <c r="Y5525">
        <f t="shared" si="1037"/>
        <v>0</v>
      </c>
      <c r="Z5525">
        <f t="shared" si="1038"/>
        <v>0</v>
      </c>
      <c r="AG5525" t="str">
        <f t="shared" si="1039"/>
        <v/>
      </c>
      <c r="AI5525" t="str">
        <f t="shared" si="1040"/>
        <v/>
      </c>
      <c r="AJ5525" t="str">
        <f t="shared" si="1041"/>
        <v/>
      </c>
      <c r="AK5525" t="str">
        <f t="shared" si="1042"/>
        <v>ORD26000325</v>
      </c>
      <c r="AL5525">
        <f>IF(E5525&lt;&gt;"CAPTURE","",COUNTIF(Orders!$H:$H,AK5525))</f>
        <v>1</v>
      </c>
      <c r="AP5525" t="str">
        <f t="shared" si="1043"/>
        <v>Matched to Order</v>
      </c>
      <c r="AQ5525">
        <f>IF(COUNTIF($A$2:A5525,A5525)=1,1,0)</f>
        <v>1</v>
      </c>
    </row>
    <row r="5526" spans="1:43" x14ac:dyDescent="0.3">
      <c r="A5526" t="s">
        <v>18201</v>
      </c>
      <c r="C5526" t="s">
        <v>18202</v>
      </c>
      <c r="D5526" s="1">
        <v>46295</v>
      </c>
      <c r="E5526" t="s">
        <v>11819</v>
      </c>
      <c r="F5526" t="s">
        <v>9</v>
      </c>
      <c r="G5526">
        <v>1499</v>
      </c>
      <c r="H5526">
        <v>0</v>
      </c>
      <c r="I5526">
        <v>0</v>
      </c>
      <c r="J5526">
        <v>1499</v>
      </c>
      <c r="K5526" s="1">
        <v>46297</v>
      </c>
      <c r="L5526" t="s">
        <v>18181</v>
      </c>
      <c r="M5526">
        <f t="shared" si="1032"/>
        <v>1</v>
      </c>
      <c r="N5526">
        <f>COUNTIF(Orders!$A:$A,C5526)</f>
        <v>1</v>
      </c>
      <c r="P5526">
        <f>COUNTIF(Orders!$H:$H,UPPER(SUBSTITUTE(TRIM(C5526),"-","")))</f>
        <v>1</v>
      </c>
      <c r="R5526" t="str">
        <f t="shared" si="1033"/>
        <v>Matched Order Reference</v>
      </c>
      <c r="S5526">
        <f t="shared" si="1034"/>
        <v>1</v>
      </c>
      <c r="V5526" cm="1">
        <f t="array" ref="V5526">IF(E5526&lt;&gt;"CAPTURE",0,SUMPRODUCT((MDR_Rates!$A$2:$A$10=F5526)*(G5526&gt;MDR_Rates!$B$2:$B$10)*((MDR_Rates!$C$2:$C$10="")+(G5526&lt;=MDR_Rates!$C$2:$C$10))*MDR_Rates!$D$2:$D$10))</f>
        <v>0</v>
      </c>
      <c r="W5526">
        <f t="shared" si="1035"/>
        <v>0</v>
      </c>
      <c r="X5526">
        <f t="shared" si="1036"/>
        <v>0</v>
      </c>
      <c r="Y5526">
        <f t="shared" si="1037"/>
        <v>0</v>
      </c>
      <c r="Z5526">
        <f t="shared" si="1038"/>
        <v>0</v>
      </c>
      <c r="AG5526" t="str">
        <f t="shared" si="1039"/>
        <v/>
      </c>
      <c r="AI5526" t="str">
        <f t="shared" si="1040"/>
        <v/>
      </c>
      <c r="AJ5526" t="str">
        <f t="shared" si="1041"/>
        <v/>
      </c>
      <c r="AK5526" t="str">
        <f t="shared" si="1042"/>
        <v>ORD26000343</v>
      </c>
      <c r="AL5526">
        <f>IF(E5526&lt;&gt;"CAPTURE","",COUNTIF(Orders!$H:$H,AK5526))</f>
        <v>1</v>
      </c>
      <c r="AP5526" t="str">
        <f t="shared" si="1043"/>
        <v>Matched to Order</v>
      </c>
      <c r="AQ5526">
        <f>IF(COUNTIF($A$2:A5526,A5526)=1,1,0)</f>
        <v>1</v>
      </c>
    </row>
    <row r="5527" spans="1:43" x14ac:dyDescent="0.3">
      <c r="A5527" t="s">
        <v>18203</v>
      </c>
      <c r="C5527" t="s">
        <v>770</v>
      </c>
      <c r="D5527" s="1">
        <v>46295</v>
      </c>
      <c r="E5527" t="s">
        <v>11819</v>
      </c>
      <c r="F5527" t="s">
        <v>9</v>
      </c>
      <c r="G5527">
        <v>4498</v>
      </c>
      <c r="H5527">
        <v>13.49</v>
      </c>
      <c r="I5527">
        <v>2.4300000000000002</v>
      </c>
      <c r="J5527">
        <v>4482.08</v>
      </c>
      <c r="K5527" s="1">
        <v>46297</v>
      </c>
      <c r="L5527" t="s">
        <v>18181</v>
      </c>
      <c r="M5527">
        <f t="shared" si="1032"/>
        <v>1</v>
      </c>
      <c r="N5527">
        <f>COUNTIF(Orders!$A:$A,C5527)</f>
        <v>1</v>
      </c>
      <c r="P5527">
        <f>COUNTIF(Orders!$H:$H,UPPER(SUBSTITUTE(TRIM(C5527),"-","")))</f>
        <v>1</v>
      </c>
      <c r="R5527" t="str">
        <f t="shared" si="1033"/>
        <v>Matched Order Reference</v>
      </c>
      <c r="S5527">
        <f t="shared" si="1034"/>
        <v>1</v>
      </c>
      <c r="V5527" cm="1">
        <f t="array" ref="V5527">IF(E5527&lt;&gt;"CAPTURE",0,SUMPRODUCT((MDR_Rates!$A$2:$A$10=F5527)*(G5527&gt;MDR_Rates!$B$2:$B$10)*((MDR_Rates!$C$2:$C$10="")+(G5527&lt;=MDR_Rates!$C$2:$C$10))*MDR_Rates!$D$2:$D$10))</f>
        <v>0.3</v>
      </c>
      <c r="W5527">
        <f t="shared" si="1035"/>
        <v>13.49</v>
      </c>
      <c r="X5527">
        <f t="shared" si="1036"/>
        <v>2.4300000000000002</v>
      </c>
      <c r="Y5527">
        <f t="shared" si="1037"/>
        <v>0</v>
      </c>
      <c r="Z5527">
        <f t="shared" si="1038"/>
        <v>0</v>
      </c>
      <c r="AG5527" t="str">
        <f t="shared" si="1039"/>
        <v/>
      </c>
      <c r="AI5527" t="str">
        <f t="shared" si="1040"/>
        <v/>
      </c>
      <c r="AJ5527" t="str">
        <f t="shared" si="1041"/>
        <v/>
      </c>
      <c r="AK5527" t="str">
        <f t="shared" si="1042"/>
        <v>ORD26000374</v>
      </c>
      <c r="AL5527">
        <f>IF(E5527&lt;&gt;"CAPTURE","",COUNTIF(Orders!$H:$H,AK5527))</f>
        <v>1</v>
      </c>
      <c r="AP5527" t="str">
        <f t="shared" si="1043"/>
        <v>Matched to Order</v>
      </c>
      <c r="AQ5527">
        <f>IF(COUNTIF($A$2:A5527,A5527)=1,1,0)</f>
        <v>1</v>
      </c>
    </row>
    <row r="5528" spans="1:43" x14ac:dyDescent="0.3">
      <c r="A5528" t="s">
        <v>18204</v>
      </c>
      <c r="C5528" t="s">
        <v>848</v>
      </c>
      <c r="D5528" s="1">
        <v>46295</v>
      </c>
      <c r="E5528" t="s">
        <v>11819</v>
      </c>
      <c r="F5528" t="s">
        <v>17</v>
      </c>
      <c r="G5528">
        <v>349</v>
      </c>
      <c r="H5528">
        <v>6.28</v>
      </c>
      <c r="I5528">
        <v>1.1299999999999999</v>
      </c>
      <c r="J5528">
        <v>341.59</v>
      </c>
      <c r="K5528" s="1">
        <v>46297</v>
      </c>
      <c r="L5528" t="s">
        <v>18181</v>
      </c>
      <c r="M5528">
        <f t="shared" si="1032"/>
        <v>1</v>
      </c>
      <c r="N5528">
        <f>COUNTIF(Orders!$A:$A,C5528)</f>
        <v>1</v>
      </c>
      <c r="P5528">
        <f>COUNTIF(Orders!$H:$H,UPPER(SUBSTITUTE(TRIM(C5528),"-","")))</f>
        <v>1</v>
      </c>
      <c r="R5528" t="str">
        <f t="shared" si="1033"/>
        <v>Matched Order Reference</v>
      </c>
      <c r="S5528">
        <f t="shared" si="1034"/>
        <v>1</v>
      </c>
      <c r="V5528" cm="1">
        <f t="array" ref="V5528">IF(E5528&lt;&gt;"CAPTURE",0,SUMPRODUCT((MDR_Rates!$A$2:$A$10=F5528)*(G5528&gt;MDR_Rates!$B$2:$B$10)*((MDR_Rates!$C$2:$C$10="")+(G5528&lt;=MDR_Rates!$C$2:$C$10))*MDR_Rates!$D$2:$D$10))</f>
        <v>1.8</v>
      </c>
      <c r="W5528">
        <f t="shared" si="1035"/>
        <v>6.28</v>
      </c>
      <c r="X5528">
        <f t="shared" si="1036"/>
        <v>1.1299999999999999</v>
      </c>
      <c r="Y5528">
        <f t="shared" si="1037"/>
        <v>0</v>
      </c>
      <c r="Z5528">
        <f t="shared" si="1038"/>
        <v>0</v>
      </c>
      <c r="AG5528" t="str">
        <f t="shared" si="1039"/>
        <v/>
      </c>
      <c r="AI5528" t="str">
        <f t="shared" si="1040"/>
        <v/>
      </c>
      <c r="AJ5528" t="str">
        <f t="shared" si="1041"/>
        <v/>
      </c>
      <c r="AK5528" t="str">
        <f t="shared" si="1042"/>
        <v>ORD26000413</v>
      </c>
      <c r="AL5528">
        <f>IF(E5528&lt;&gt;"CAPTURE","",COUNTIF(Orders!$H:$H,AK5528))</f>
        <v>1</v>
      </c>
      <c r="AP5528" t="str">
        <f t="shared" si="1043"/>
        <v>Matched to Order</v>
      </c>
      <c r="AQ5528">
        <f>IF(COUNTIF($A$2:A5528,A5528)=1,1,0)</f>
        <v>1</v>
      </c>
    </row>
    <row r="5529" spans="1:43" x14ac:dyDescent="0.3">
      <c r="A5529" t="s">
        <v>18205</v>
      </c>
      <c r="C5529" t="s">
        <v>955</v>
      </c>
      <c r="D5529" s="1">
        <v>46295</v>
      </c>
      <c r="E5529" t="s">
        <v>11819</v>
      </c>
      <c r="F5529" t="s">
        <v>9</v>
      </c>
      <c r="G5529">
        <v>4999</v>
      </c>
      <c r="H5529">
        <v>15</v>
      </c>
      <c r="I5529">
        <v>2.7</v>
      </c>
      <c r="J5529">
        <v>4981.3</v>
      </c>
      <c r="K5529" s="1">
        <v>46297</v>
      </c>
      <c r="L5529" t="s">
        <v>18181</v>
      </c>
      <c r="M5529">
        <f t="shared" si="1032"/>
        <v>1</v>
      </c>
      <c r="N5529">
        <f>COUNTIF(Orders!$A:$A,C5529)</f>
        <v>1</v>
      </c>
      <c r="P5529">
        <f>COUNTIF(Orders!$H:$H,UPPER(SUBSTITUTE(TRIM(C5529),"-","")))</f>
        <v>1</v>
      </c>
      <c r="R5529" t="str">
        <f t="shared" si="1033"/>
        <v>Matched Order Reference</v>
      </c>
      <c r="S5529">
        <f t="shared" si="1034"/>
        <v>1</v>
      </c>
      <c r="V5529" cm="1">
        <f t="array" ref="V5529">IF(E5529&lt;&gt;"CAPTURE",0,SUMPRODUCT((MDR_Rates!$A$2:$A$10=F5529)*(G5529&gt;MDR_Rates!$B$2:$B$10)*((MDR_Rates!$C$2:$C$10="")+(G5529&lt;=MDR_Rates!$C$2:$C$10))*MDR_Rates!$D$2:$D$10))</f>
        <v>0.3</v>
      </c>
      <c r="W5529">
        <f t="shared" si="1035"/>
        <v>15</v>
      </c>
      <c r="X5529">
        <f t="shared" si="1036"/>
        <v>2.7</v>
      </c>
      <c r="Y5529">
        <f t="shared" si="1037"/>
        <v>0</v>
      </c>
      <c r="Z5529">
        <f t="shared" si="1038"/>
        <v>0</v>
      </c>
      <c r="AG5529" t="str">
        <f t="shared" si="1039"/>
        <v/>
      </c>
      <c r="AI5529" t="str">
        <f t="shared" si="1040"/>
        <v/>
      </c>
      <c r="AJ5529" t="str">
        <f t="shared" si="1041"/>
        <v/>
      </c>
      <c r="AK5529" t="str">
        <f t="shared" si="1042"/>
        <v>ORD26000467</v>
      </c>
      <c r="AL5529">
        <f>IF(E5529&lt;&gt;"CAPTURE","",COUNTIF(Orders!$H:$H,AK5529))</f>
        <v>1</v>
      </c>
      <c r="AP5529" t="str">
        <f t="shared" si="1043"/>
        <v>Matched to Order</v>
      </c>
      <c r="AQ5529">
        <f>IF(COUNTIF($A$2:A5529,A5529)=1,1,0)</f>
        <v>1</v>
      </c>
    </row>
    <row r="5530" spans="1:43" x14ac:dyDescent="0.3">
      <c r="A5530" t="s">
        <v>18206</v>
      </c>
      <c r="C5530" t="s">
        <v>1061</v>
      </c>
      <c r="D5530" s="1">
        <v>46295</v>
      </c>
      <c r="E5530" t="s">
        <v>11819</v>
      </c>
      <c r="F5530" t="s">
        <v>9</v>
      </c>
      <c r="G5530">
        <v>1498</v>
      </c>
      <c r="H5530">
        <v>0</v>
      </c>
      <c r="I5530">
        <v>0</v>
      </c>
      <c r="J5530">
        <v>1498</v>
      </c>
      <c r="K5530" s="1">
        <v>46297</v>
      </c>
      <c r="L5530" t="s">
        <v>18181</v>
      </c>
      <c r="M5530">
        <f t="shared" si="1032"/>
        <v>1</v>
      </c>
      <c r="N5530">
        <f>COUNTIF(Orders!$A:$A,C5530)</f>
        <v>1</v>
      </c>
      <c r="P5530">
        <f>COUNTIF(Orders!$H:$H,UPPER(SUBSTITUTE(TRIM(C5530),"-","")))</f>
        <v>1</v>
      </c>
      <c r="R5530" t="str">
        <f t="shared" si="1033"/>
        <v>Matched Order Reference</v>
      </c>
      <c r="S5530">
        <f t="shared" si="1034"/>
        <v>1</v>
      </c>
      <c r="V5530" cm="1">
        <f t="array" ref="V5530">IF(E5530&lt;&gt;"CAPTURE",0,SUMPRODUCT((MDR_Rates!$A$2:$A$10=F5530)*(G5530&gt;MDR_Rates!$B$2:$B$10)*((MDR_Rates!$C$2:$C$10="")+(G5530&lt;=MDR_Rates!$C$2:$C$10))*MDR_Rates!$D$2:$D$10))</f>
        <v>0</v>
      </c>
      <c r="W5530">
        <f t="shared" si="1035"/>
        <v>0</v>
      </c>
      <c r="X5530">
        <f t="shared" si="1036"/>
        <v>0</v>
      </c>
      <c r="Y5530">
        <f t="shared" si="1037"/>
        <v>0</v>
      </c>
      <c r="Z5530">
        <f t="shared" si="1038"/>
        <v>0</v>
      </c>
      <c r="AG5530" t="str">
        <f t="shared" si="1039"/>
        <v/>
      </c>
      <c r="AI5530" t="str">
        <f t="shared" si="1040"/>
        <v/>
      </c>
      <c r="AJ5530" t="str">
        <f t="shared" si="1041"/>
        <v/>
      </c>
      <c r="AK5530" t="str">
        <f t="shared" si="1042"/>
        <v>ORD26000520</v>
      </c>
      <c r="AL5530">
        <f>IF(E5530&lt;&gt;"CAPTURE","",COUNTIF(Orders!$H:$H,AK5530))</f>
        <v>1</v>
      </c>
      <c r="AP5530" t="str">
        <f t="shared" si="1043"/>
        <v>Matched to Order</v>
      </c>
      <c r="AQ5530">
        <f>IF(COUNTIF($A$2:A5530,A5530)=1,1,0)</f>
        <v>1</v>
      </c>
    </row>
    <row r="5531" spans="1:43" x14ac:dyDescent="0.3">
      <c r="A5531" t="s">
        <v>18207</v>
      </c>
      <c r="C5531" t="s">
        <v>1107</v>
      </c>
      <c r="D5531" s="1">
        <v>46295</v>
      </c>
      <c r="E5531" t="s">
        <v>11819</v>
      </c>
      <c r="F5531" t="s">
        <v>9</v>
      </c>
      <c r="G5531">
        <v>5697</v>
      </c>
      <c r="H5531">
        <v>17.09</v>
      </c>
      <c r="I5531">
        <v>3.08</v>
      </c>
      <c r="J5531">
        <v>5676.83</v>
      </c>
      <c r="K5531" s="1">
        <v>46297</v>
      </c>
      <c r="L5531" t="s">
        <v>18181</v>
      </c>
      <c r="M5531">
        <f t="shared" si="1032"/>
        <v>1</v>
      </c>
      <c r="N5531">
        <f>COUNTIF(Orders!$A:$A,C5531)</f>
        <v>1</v>
      </c>
      <c r="P5531">
        <f>COUNTIF(Orders!$H:$H,UPPER(SUBSTITUTE(TRIM(C5531),"-","")))</f>
        <v>1</v>
      </c>
      <c r="R5531" t="str">
        <f t="shared" si="1033"/>
        <v>Matched Order Reference</v>
      </c>
      <c r="S5531">
        <f t="shared" si="1034"/>
        <v>1</v>
      </c>
      <c r="V5531" cm="1">
        <f t="array" ref="V5531">IF(E5531&lt;&gt;"CAPTURE",0,SUMPRODUCT((MDR_Rates!$A$2:$A$10=F5531)*(G5531&gt;MDR_Rates!$B$2:$B$10)*((MDR_Rates!$C$2:$C$10="")+(G5531&lt;=MDR_Rates!$C$2:$C$10))*MDR_Rates!$D$2:$D$10))</f>
        <v>0.3</v>
      </c>
      <c r="W5531">
        <f t="shared" si="1035"/>
        <v>17.09</v>
      </c>
      <c r="X5531">
        <f t="shared" si="1036"/>
        <v>3.08</v>
      </c>
      <c r="Y5531">
        <f t="shared" si="1037"/>
        <v>0</v>
      </c>
      <c r="Z5531">
        <f t="shared" si="1038"/>
        <v>0</v>
      </c>
      <c r="AG5531" t="str">
        <f t="shared" si="1039"/>
        <v/>
      </c>
      <c r="AI5531" t="str">
        <f t="shared" si="1040"/>
        <v/>
      </c>
      <c r="AJ5531" t="str">
        <f t="shared" si="1041"/>
        <v/>
      </c>
      <c r="AK5531" t="str">
        <f t="shared" si="1042"/>
        <v>ORD26000543</v>
      </c>
      <c r="AL5531">
        <f>IF(E5531&lt;&gt;"CAPTURE","",COUNTIF(Orders!$H:$H,AK5531))</f>
        <v>1</v>
      </c>
      <c r="AP5531" t="str">
        <f t="shared" si="1043"/>
        <v>Matched to Order</v>
      </c>
      <c r="AQ5531">
        <f>IF(COUNTIF($A$2:A5531,A5531)=1,1,0)</f>
        <v>1</v>
      </c>
    </row>
    <row r="5532" spans="1:43" x14ac:dyDescent="0.3">
      <c r="A5532" t="s">
        <v>18208</v>
      </c>
      <c r="C5532" t="s">
        <v>1119</v>
      </c>
      <c r="D5532" s="1">
        <v>46295</v>
      </c>
      <c r="E5532" t="s">
        <v>11819</v>
      </c>
      <c r="F5532" t="s">
        <v>17</v>
      </c>
      <c r="G5532">
        <v>3499</v>
      </c>
      <c r="H5532">
        <v>55.98</v>
      </c>
      <c r="I5532">
        <v>10.08</v>
      </c>
      <c r="J5532">
        <v>3432.94</v>
      </c>
      <c r="K5532" s="1">
        <v>46297</v>
      </c>
      <c r="L5532" t="s">
        <v>18181</v>
      </c>
      <c r="M5532">
        <f t="shared" si="1032"/>
        <v>1</v>
      </c>
      <c r="N5532">
        <f>COUNTIF(Orders!$A:$A,C5532)</f>
        <v>1</v>
      </c>
      <c r="P5532">
        <f>COUNTIF(Orders!$H:$H,UPPER(SUBSTITUTE(TRIM(C5532),"-","")))</f>
        <v>1</v>
      </c>
      <c r="R5532" t="str">
        <f t="shared" si="1033"/>
        <v>Matched Order Reference</v>
      </c>
      <c r="S5532">
        <f t="shared" si="1034"/>
        <v>1</v>
      </c>
      <c r="V5532" cm="1">
        <f t="array" ref="V5532">IF(E5532&lt;&gt;"CAPTURE",0,SUMPRODUCT((MDR_Rates!$A$2:$A$10=F5532)*(G5532&gt;MDR_Rates!$B$2:$B$10)*((MDR_Rates!$C$2:$C$10="")+(G5532&lt;=MDR_Rates!$C$2:$C$10))*MDR_Rates!$D$2:$D$10))</f>
        <v>1.6</v>
      </c>
      <c r="W5532">
        <f t="shared" si="1035"/>
        <v>55.98</v>
      </c>
      <c r="X5532">
        <f t="shared" si="1036"/>
        <v>10.08</v>
      </c>
      <c r="Y5532">
        <f t="shared" si="1037"/>
        <v>0</v>
      </c>
      <c r="Z5532">
        <f t="shared" si="1038"/>
        <v>0</v>
      </c>
      <c r="AG5532" t="str">
        <f t="shared" si="1039"/>
        <v/>
      </c>
      <c r="AI5532" t="str">
        <f t="shared" si="1040"/>
        <v/>
      </c>
      <c r="AJ5532" t="str">
        <f t="shared" si="1041"/>
        <v/>
      </c>
      <c r="AK5532" t="str">
        <f t="shared" si="1042"/>
        <v>ORD26000549</v>
      </c>
      <c r="AL5532">
        <f>IF(E5532&lt;&gt;"CAPTURE","",COUNTIF(Orders!$H:$H,AK5532))</f>
        <v>1</v>
      </c>
      <c r="AP5532" t="str">
        <f t="shared" si="1043"/>
        <v>Matched to Order</v>
      </c>
      <c r="AQ5532">
        <f>IF(COUNTIF($A$2:A5532,A5532)=1,1,0)</f>
        <v>1</v>
      </c>
    </row>
    <row r="5533" spans="1:43" x14ac:dyDescent="0.3">
      <c r="A5533" t="s">
        <v>18209</v>
      </c>
      <c r="C5533" t="s">
        <v>1147</v>
      </c>
      <c r="D5533" s="1">
        <v>46295</v>
      </c>
      <c r="E5533" t="s">
        <v>11819</v>
      </c>
      <c r="F5533" t="s">
        <v>9</v>
      </c>
      <c r="G5533">
        <v>8998</v>
      </c>
      <c r="H5533">
        <v>26.99</v>
      </c>
      <c r="I5533">
        <v>4.8600000000000003</v>
      </c>
      <c r="J5533">
        <v>8966.15</v>
      </c>
      <c r="K5533" s="1">
        <v>46297</v>
      </c>
      <c r="L5533" t="s">
        <v>18181</v>
      </c>
      <c r="M5533">
        <f t="shared" si="1032"/>
        <v>1</v>
      </c>
      <c r="N5533">
        <f>COUNTIF(Orders!$A:$A,C5533)</f>
        <v>1</v>
      </c>
      <c r="P5533">
        <f>COUNTIF(Orders!$H:$H,UPPER(SUBSTITUTE(TRIM(C5533),"-","")))</f>
        <v>1</v>
      </c>
      <c r="R5533" t="str">
        <f t="shared" si="1033"/>
        <v>Matched Order Reference</v>
      </c>
      <c r="S5533">
        <f t="shared" si="1034"/>
        <v>1</v>
      </c>
      <c r="V5533" cm="1">
        <f t="array" ref="V5533">IF(E5533&lt;&gt;"CAPTURE",0,SUMPRODUCT((MDR_Rates!$A$2:$A$10=F5533)*(G5533&gt;MDR_Rates!$B$2:$B$10)*((MDR_Rates!$C$2:$C$10="")+(G5533&lt;=MDR_Rates!$C$2:$C$10))*MDR_Rates!$D$2:$D$10))</f>
        <v>0.3</v>
      </c>
      <c r="W5533">
        <f t="shared" si="1035"/>
        <v>26.99</v>
      </c>
      <c r="X5533">
        <f t="shared" si="1036"/>
        <v>4.8600000000000003</v>
      </c>
      <c r="Y5533">
        <f t="shared" si="1037"/>
        <v>0</v>
      </c>
      <c r="Z5533">
        <f t="shared" si="1038"/>
        <v>0</v>
      </c>
      <c r="AG5533" t="str">
        <f t="shared" si="1039"/>
        <v/>
      </c>
      <c r="AI5533" t="str">
        <f t="shared" si="1040"/>
        <v/>
      </c>
      <c r="AJ5533" t="str">
        <f t="shared" si="1041"/>
        <v/>
      </c>
      <c r="AK5533" t="str">
        <f t="shared" si="1042"/>
        <v>ORD26000563</v>
      </c>
      <c r="AL5533">
        <f>IF(E5533&lt;&gt;"CAPTURE","",COUNTIF(Orders!$H:$H,AK5533))</f>
        <v>1</v>
      </c>
      <c r="AP5533" t="str">
        <f t="shared" si="1043"/>
        <v>Matched to Order</v>
      </c>
      <c r="AQ5533">
        <f>IF(COUNTIF($A$2:A5533,A5533)=1,1,0)</f>
        <v>1</v>
      </c>
    </row>
    <row r="5534" spans="1:43" x14ac:dyDescent="0.3">
      <c r="A5534" t="s">
        <v>18210</v>
      </c>
      <c r="C5534" t="s">
        <v>1193</v>
      </c>
      <c r="D5534" s="1">
        <v>46295</v>
      </c>
      <c r="E5534" t="s">
        <v>11819</v>
      </c>
      <c r="F5534" t="s">
        <v>44</v>
      </c>
      <c r="G5534">
        <v>5998</v>
      </c>
      <c r="H5534">
        <v>143.94999999999999</v>
      </c>
      <c r="I5534">
        <v>25.91</v>
      </c>
      <c r="J5534">
        <v>5828.14</v>
      </c>
      <c r="K5534" s="1">
        <v>46297</v>
      </c>
      <c r="L5534" t="s">
        <v>18181</v>
      </c>
      <c r="M5534">
        <f t="shared" si="1032"/>
        <v>1</v>
      </c>
      <c r="N5534">
        <f>COUNTIF(Orders!$A:$A,C5534)</f>
        <v>1</v>
      </c>
      <c r="P5534">
        <f>COUNTIF(Orders!$H:$H,UPPER(SUBSTITUTE(TRIM(C5534),"-","")))</f>
        <v>1</v>
      </c>
      <c r="R5534" t="str">
        <f t="shared" si="1033"/>
        <v>Matched Order Reference</v>
      </c>
      <c r="S5534">
        <f t="shared" si="1034"/>
        <v>1</v>
      </c>
      <c r="V5534" cm="1">
        <f t="array" ref="V5534">IF(E5534&lt;&gt;"CAPTURE",0,SUMPRODUCT((MDR_Rates!$A$2:$A$10=F5534)*(G5534&gt;MDR_Rates!$B$2:$B$10)*((MDR_Rates!$C$2:$C$10="")+(G5534&lt;=MDR_Rates!$C$2:$C$10))*MDR_Rates!$D$2:$D$10))</f>
        <v>1.7</v>
      </c>
      <c r="W5534">
        <f t="shared" si="1035"/>
        <v>101.97</v>
      </c>
      <c r="X5534">
        <f t="shared" si="1036"/>
        <v>18.350000000000001</v>
      </c>
      <c r="Y5534">
        <f t="shared" si="1037"/>
        <v>41.98</v>
      </c>
      <c r="Z5534">
        <f t="shared" si="1038"/>
        <v>7.56</v>
      </c>
      <c r="AG5534" t="str">
        <f t="shared" si="1039"/>
        <v/>
      </c>
      <c r="AI5534" t="str">
        <f t="shared" si="1040"/>
        <v/>
      </c>
      <c r="AJ5534" t="str">
        <f t="shared" si="1041"/>
        <v/>
      </c>
      <c r="AK5534" t="str">
        <f t="shared" si="1042"/>
        <v>ORD26000586</v>
      </c>
      <c r="AL5534">
        <f>IF(E5534&lt;&gt;"CAPTURE","",COUNTIF(Orders!$H:$H,AK5534))</f>
        <v>1</v>
      </c>
      <c r="AP5534" t="str">
        <f t="shared" si="1043"/>
        <v>Matched to Order</v>
      </c>
      <c r="AQ5534">
        <f>IF(COUNTIF($A$2:A5534,A5534)=1,1,0)</f>
        <v>1</v>
      </c>
    </row>
    <row r="5535" spans="1:43" x14ac:dyDescent="0.3">
      <c r="A5535" t="s">
        <v>18211</v>
      </c>
      <c r="C5535" t="s">
        <v>18212</v>
      </c>
      <c r="D5535" s="1">
        <v>46295</v>
      </c>
      <c r="E5535" t="s">
        <v>11819</v>
      </c>
      <c r="F5535" t="s">
        <v>9</v>
      </c>
      <c r="G5535">
        <v>2098</v>
      </c>
      <c r="H5535">
        <v>6.29</v>
      </c>
      <c r="I5535">
        <v>1.1299999999999999</v>
      </c>
      <c r="J5535">
        <v>2090.58</v>
      </c>
      <c r="K5535" s="1">
        <v>46297</v>
      </c>
      <c r="L5535" t="s">
        <v>18181</v>
      </c>
      <c r="M5535">
        <f t="shared" si="1032"/>
        <v>1</v>
      </c>
      <c r="N5535">
        <f>COUNTIF(Orders!$A:$A,C5535)</f>
        <v>0</v>
      </c>
      <c r="P5535">
        <f>COUNTIF(Orders!$H:$H,UPPER(SUBSTITUTE(TRIM(C5535),"-","")))</f>
        <v>1</v>
      </c>
      <c r="R5535" t="str">
        <f t="shared" si="1033"/>
        <v>Matched Order Reference</v>
      </c>
      <c r="S5535">
        <f t="shared" si="1034"/>
        <v>1</v>
      </c>
      <c r="V5535" cm="1">
        <f t="array" ref="V5535">IF(E5535&lt;&gt;"CAPTURE",0,SUMPRODUCT((MDR_Rates!$A$2:$A$10=F5535)*(G5535&gt;MDR_Rates!$B$2:$B$10)*((MDR_Rates!$C$2:$C$10="")+(G5535&lt;=MDR_Rates!$C$2:$C$10))*MDR_Rates!$D$2:$D$10))</f>
        <v>0.3</v>
      </c>
      <c r="W5535">
        <f t="shared" si="1035"/>
        <v>6.29</v>
      </c>
      <c r="X5535">
        <f t="shared" si="1036"/>
        <v>1.1299999999999999</v>
      </c>
      <c r="Y5535">
        <f t="shared" si="1037"/>
        <v>0</v>
      </c>
      <c r="Z5535">
        <f t="shared" si="1038"/>
        <v>0</v>
      </c>
      <c r="AG5535" t="str">
        <f t="shared" si="1039"/>
        <v/>
      </c>
      <c r="AI5535" t="str">
        <f t="shared" si="1040"/>
        <v/>
      </c>
      <c r="AJ5535" t="str">
        <f t="shared" si="1041"/>
        <v/>
      </c>
      <c r="AK5535" t="str">
        <f t="shared" si="1042"/>
        <v>ORD26000622</v>
      </c>
      <c r="AL5535">
        <f>IF(E5535&lt;&gt;"CAPTURE","",COUNTIF(Orders!$H:$H,AK5535))</f>
        <v>1</v>
      </c>
      <c r="AP5535" t="str">
        <f t="shared" si="1043"/>
        <v>Matched to Order</v>
      </c>
      <c r="AQ5535">
        <f>IF(COUNTIF($A$2:A5535,A5535)=1,1,0)</f>
        <v>1</v>
      </c>
    </row>
    <row r="5536" spans="1:43" x14ac:dyDescent="0.3">
      <c r="A5536" t="s">
        <v>18213</v>
      </c>
      <c r="C5536" t="s">
        <v>1270</v>
      </c>
      <c r="D5536" s="1">
        <v>46295</v>
      </c>
      <c r="E5536" t="s">
        <v>11819</v>
      </c>
      <c r="F5536" t="s">
        <v>9</v>
      </c>
      <c r="G5536">
        <v>10498</v>
      </c>
      <c r="H5536">
        <v>31.49</v>
      </c>
      <c r="I5536">
        <v>5.67</v>
      </c>
      <c r="J5536">
        <v>10460.84</v>
      </c>
      <c r="K5536" s="1">
        <v>46297</v>
      </c>
      <c r="L5536" t="s">
        <v>18181</v>
      </c>
      <c r="M5536">
        <f t="shared" si="1032"/>
        <v>1</v>
      </c>
      <c r="N5536">
        <f>COUNTIF(Orders!$A:$A,C5536)</f>
        <v>1</v>
      </c>
      <c r="P5536">
        <f>COUNTIF(Orders!$H:$H,UPPER(SUBSTITUTE(TRIM(C5536),"-","")))</f>
        <v>1</v>
      </c>
      <c r="R5536" t="str">
        <f t="shared" si="1033"/>
        <v>Matched Order Reference</v>
      </c>
      <c r="S5536">
        <f t="shared" si="1034"/>
        <v>1</v>
      </c>
      <c r="V5536" cm="1">
        <f t="array" ref="V5536">IF(E5536&lt;&gt;"CAPTURE",0,SUMPRODUCT((MDR_Rates!$A$2:$A$10=F5536)*(G5536&gt;MDR_Rates!$B$2:$B$10)*((MDR_Rates!$C$2:$C$10="")+(G5536&lt;=MDR_Rates!$C$2:$C$10))*MDR_Rates!$D$2:$D$10))</f>
        <v>0.3</v>
      </c>
      <c r="W5536">
        <f t="shared" si="1035"/>
        <v>31.49</v>
      </c>
      <c r="X5536">
        <f t="shared" si="1036"/>
        <v>5.67</v>
      </c>
      <c r="Y5536">
        <f t="shared" si="1037"/>
        <v>0</v>
      </c>
      <c r="Z5536">
        <f t="shared" si="1038"/>
        <v>0</v>
      </c>
      <c r="AG5536" t="str">
        <f t="shared" si="1039"/>
        <v/>
      </c>
      <c r="AI5536" t="str">
        <f t="shared" si="1040"/>
        <v/>
      </c>
      <c r="AJ5536" t="str">
        <f t="shared" si="1041"/>
        <v/>
      </c>
      <c r="AK5536" t="str">
        <f t="shared" si="1042"/>
        <v>ORD26000625</v>
      </c>
      <c r="AL5536">
        <f>IF(E5536&lt;&gt;"CAPTURE","",COUNTIF(Orders!$H:$H,AK5536))</f>
        <v>1</v>
      </c>
      <c r="AP5536" t="str">
        <f t="shared" si="1043"/>
        <v>Matched to Order</v>
      </c>
      <c r="AQ5536">
        <f>IF(COUNTIF($A$2:A5536,A5536)=1,1,0)</f>
        <v>1</v>
      </c>
    </row>
    <row r="5537" spans="1:43" x14ac:dyDescent="0.3">
      <c r="A5537" t="s">
        <v>18214</v>
      </c>
      <c r="C5537" t="s">
        <v>1300</v>
      </c>
      <c r="D5537" s="1">
        <v>46295</v>
      </c>
      <c r="E5537" t="s">
        <v>11819</v>
      </c>
      <c r="F5537" t="s">
        <v>17</v>
      </c>
      <c r="G5537">
        <v>9997</v>
      </c>
      <c r="H5537">
        <v>159.94999999999999</v>
      </c>
      <c r="I5537">
        <v>28.79</v>
      </c>
      <c r="J5537">
        <v>9808.26</v>
      </c>
      <c r="K5537" s="1">
        <v>46297</v>
      </c>
      <c r="L5537" t="s">
        <v>18181</v>
      </c>
      <c r="M5537">
        <f t="shared" si="1032"/>
        <v>1</v>
      </c>
      <c r="N5537">
        <f>COUNTIF(Orders!$A:$A,C5537)</f>
        <v>1</v>
      </c>
      <c r="P5537">
        <f>COUNTIF(Orders!$H:$H,UPPER(SUBSTITUTE(TRIM(C5537),"-","")))</f>
        <v>1</v>
      </c>
      <c r="R5537" t="str">
        <f t="shared" si="1033"/>
        <v>Matched Order Reference</v>
      </c>
      <c r="S5537">
        <f t="shared" si="1034"/>
        <v>1</v>
      </c>
      <c r="V5537" cm="1">
        <f t="array" ref="V5537">IF(E5537&lt;&gt;"CAPTURE",0,SUMPRODUCT((MDR_Rates!$A$2:$A$10=F5537)*(G5537&gt;MDR_Rates!$B$2:$B$10)*((MDR_Rates!$C$2:$C$10="")+(G5537&lt;=MDR_Rates!$C$2:$C$10))*MDR_Rates!$D$2:$D$10))</f>
        <v>1.6</v>
      </c>
      <c r="W5537">
        <f t="shared" si="1035"/>
        <v>159.94999999999999</v>
      </c>
      <c r="X5537">
        <f t="shared" si="1036"/>
        <v>28.79</v>
      </c>
      <c r="Y5537">
        <f t="shared" si="1037"/>
        <v>0</v>
      </c>
      <c r="Z5537">
        <f t="shared" si="1038"/>
        <v>0</v>
      </c>
      <c r="AG5537" t="str">
        <f t="shared" si="1039"/>
        <v/>
      </c>
      <c r="AI5537" t="str">
        <f t="shared" si="1040"/>
        <v/>
      </c>
      <c r="AJ5537" t="str">
        <f t="shared" si="1041"/>
        <v/>
      </c>
      <c r="AK5537" t="str">
        <f t="shared" si="1042"/>
        <v>ORD26000640</v>
      </c>
      <c r="AL5537">
        <f>IF(E5537&lt;&gt;"CAPTURE","",COUNTIF(Orders!$H:$H,AK5537))</f>
        <v>1</v>
      </c>
      <c r="AP5537" t="str">
        <f t="shared" si="1043"/>
        <v>Matched to Order</v>
      </c>
      <c r="AQ5537">
        <f>IF(COUNTIF($A$2:A5537,A5537)=1,1,0)</f>
        <v>1</v>
      </c>
    </row>
    <row r="5538" spans="1:43" x14ac:dyDescent="0.3">
      <c r="A5538" t="s">
        <v>18215</v>
      </c>
      <c r="C5538" t="s">
        <v>1511</v>
      </c>
      <c r="D5538" s="1">
        <v>46295</v>
      </c>
      <c r="E5538" t="s">
        <v>11819</v>
      </c>
      <c r="F5538" t="s">
        <v>9</v>
      </c>
      <c r="G5538">
        <v>999</v>
      </c>
      <c r="H5538">
        <v>0</v>
      </c>
      <c r="I5538">
        <v>0</v>
      </c>
      <c r="J5538">
        <v>999</v>
      </c>
      <c r="K5538" s="1">
        <v>46297</v>
      </c>
      <c r="L5538" t="s">
        <v>18181</v>
      </c>
      <c r="M5538">
        <f t="shared" si="1032"/>
        <v>1</v>
      </c>
      <c r="N5538">
        <f>COUNTIF(Orders!$A:$A,C5538)</f>
        <v>1</v>
      </c>
      <c r="P5538">
        <f>COUNTIF(Orders!$H:$H,UPPER(SUBSTITUTE(TRIM(C5538),"-","")))</f>
        <v>1</v>
      </c>
      <c r="R5538" t="str">
        <f t="shared" si="1033"/>
        <v>Matched Order Reference</v>
      </c>
      <c r="S5538">
        <f t="shared" si="1034"/>
        <v>1</v>
      </c>
      <c r="V5538" cm="1">
        <f t="array" ref="V5538">IF(E5538&lt;&gt;"CAPTURE",0,SUMPRODUCT((MDR_Rates!$A$2:$A$10=F5538)*(G5538&gt;MDR_Rates!$B$2:$B$10)*((MDR_Rates!$C$2:$C$10="")+(G5538&lt;=MDR_Rates!$C$2:$C$10))*MDR_Rates!$D$2:$D$10))</f>
        <v>0</v>
      </c>
      <c r="W5538">
        <f t="shared" si="1035"/>
        <v>0</v>
      </c>
      <c r="X5538">
        <f t="shared" si="1036"/>
        <v>0</v>
      </c>
      <c r="Y5538">
        <f t="shared" si="1037"/>
        <v>0</v>
      </c>
      <c r="Z5538">
        <f t="shared" si="1038"/>
        <v>0</v>
      </c>
      <c r="AG5538" t="str">
        <f t="shared" si="1039"/>
        <v/>
      </c>
      <c r="AI5538" t="str">
        <f t="shared" si="1040"/>
        <v/>
      </c>
      <c r="AJ5538" t="str">
        <f t="shared" si="1041"/>
        <v/>
      </c>
      <c r="AK5538" t="str">
        <f t="shared" si="1042"/>
        <v>ORD26000746</v>
      </c>
      <c r="AL5538">
        <f>IF(E5538&lt;&gt;"CAPTURE","",COUNTIF(Orders!$H:$H,AK5538))</f>
        <v>1</v>
      </c>
      <c r="AP5538" t="str">
        <f t="shared" si="1043"/>
        <v>Matched to Order</v>
      </c>
      <c r="AQ5538">
        <f>IF(COUNTIF($A$2:A5538,A5538)=1,1,0)</f>
        <v>1</v>
      </c>
    </row>
    <row r="5539" spans="1:43" x14ac:dyDescent="0.3">
      <c r="A5539" t="s">
        <v>18216</v>
      </c>
      <c r="C5539" t="s">
        <v>1573</v>
      </c>
      <c r="D5539" s="1">
        <v>46295</v>
      </c>
      <c r="E5539" t="s">
        <v>11819</v>
      </c>
      <c r="F5539" t="s">
        <v>9</v>
      </c>
      <c r="G5539">
        <v>499</v>
      </c>
      <c r="H5539">
        <v>0</v>
      </c>
      <c r="I5539">
        <v>0</v>
      </c>
      <c r="J5539">
        <v>499</v>
      </c>
      <c r="K5539" s="1">
        <v>46297</v>
      </c>
      <c r="L5539" t="s">
        <v>18181</v>
      </c>
      <c r="M5539">
        <f t="shared" si="1032"/>
        <v>1</v>
      </c>
      <c r="N5539">
        <f>COUNTIF(Orders!$A:$A,C5539)</f>
        <v>1</v>
      </c>
      <c r="P5539">
        <f>COUNTIF(Orders!$H:$H,UPPER(SUBSTITUTE(TRIM(C5539),"-","")))</f>
        <v>1</v>
      </c>
      <c r="R5539" t="str">
        <f t="shared" si="1033"/>
        <v>Matched Order Reference</v>
      </c>
      <c r="S5539">
        <f t="shared" si="1034"/>
        <v>1</v>
      </c>
      <c r="V5539" cm="1">
        <f t="array" ref="V5539">IF(E5539&lt;&gt;"CAPTURE",0,SUMPRODUCT((MDR_Rates!$A$2:$A$10=F5539)*(G5539&gt;MDR_Rates!$B$2:$B$10)*((MDR_Rates!$C$2:$C$10="")+(G5539&lt;=MDR_Rates!$C$2:$C$10))*MDR_Rates!$D$2:$D$10))</f>
        <v>0</v>
      </c>
      <c r="W5539">
        <f t="shared" si="1035"/>
        <v>0</v>
      </c>
      <c r="X5539">
        <f t="shared" si="1036"/>
        <v>0</v>
      </c>
      <c r="Y5539">
        <f t="shared" si="1037"/>
        <v>0</v>
      </c>
      <c r="Z5539">
        <f t="shared" si="1038"/>
        <v>0</v>
      </c>
      <c r="AG5539" t="str">
        <f t="shared" si="1039"/>
        <v/>
      </c>
      <c r="AI5539" t="str">
        <f t="shared" si="1040"/>
        <v/>
      </c>
      <c r="AJ5539" t="str">
        <f t="shared" si="1041"/>
        <v/>
      </c>
      <c r="AK5539" t="str">
        <f t="shared" si="1042"/>
        <v>ORD26000777</v>
      </c>
      <c r="AL5539">
        <f>IF(E5539&lt;&gt;"CAPTURE","",COUNTIF(Orders!$H:$H,AK5539))</f>
        <v>1</v>
      </c>
      <c r="AP5539" t="str">
        <f t="shared" si="1043"/>
        <v>Matched to Order</v>
      </c>
      <c r="AQ5539">
        <f>IF(COUNTIF($A$2:A5539,A5539)=1,1,0)</f>
        <v>1</v>
      </c>
    </row>
    <row r="5540" spans="1:43" x14ac:dyDescent="0.3">
      <c r="A5540" t="s">
        <v>18217</v>
      </c>
      <c r="C5540" t="s">
        <v>1593</v>
      </c>
      <c r="D5540" s="1">
        <v>46295</v>
      </c>
      <c r="E5540" t="s">
        <v>11819</v>
      </c>
      <c r="F5540" t="s">
        <v>9</v>
      </c>
      <c r="G5540">
        <v>848</v>
      </c>
      <c r="H5540">
        <v>0</v>
      </c>
      <c r="I5540">
        <v>0</v>
      </c>
      <c r="J5540">
        <v>848</v>
      </c>
      <c r="K5540" s="1">
        <v>46297</v>
      </c>
      <c r="L5540" t="s">
        <v>18181</v>
      </c>
      <c r="M5540">
        <f t="shared" si="1032"/>
        <v>1</v>
      </c>
      <c r="N5540">
        <f>COUNTIF(Orders!$A:$A,C5540)</f>
        <v>1</v>
      </c>
      <c r="P5540">
        <f>COUNTIF(Orders!$H:$H,UPPER(SUBSTITUTE(TRIM(C5540),"-","")))</f>
        <v>1</v>
      </c>
      <c r="R5540" t="str">
        <f t="shared" si="1033"/>
        <v>Matched Order Reference</v>
      </c>
      <c r="S5540">
        <f t="shared" si="1034"/>
        <v>1</v>
      </c>
      <c r="V5540" cm="1">
        <f t="array" ref="V5540">IF(E5540&lt;&gt;"CAPTURE",0,SUMPRODUCT((MDR_Rates!$A$2:$A$10=F5540)*(G5540&gt;MDR_Rates!$B$2:$B$10)*((MDR_Rates!$C$2:$C$10="")+(G5540&lt;=MDR_Rates!$C$2:$C$10))*MDR_Rates!$D$2:$D$10))</f>
        <v>0</v>
      </c>
      <c r="W5540">
        <f t="shared" si="1035"/>
        <v>0</v>
      </c>
      <c r="X5540">
        <f t="shared" si="1036"/>
        <v>0</v>
      </c>
      <c r="Y5540">
        <f t="shared" si="1037"/>
        <v>0</v>
      </c>
      <c r="Z5540">
        <f t="shared" si="1038"/>
        <v>0</v>
      </c>
      <c r="AG5540" t="str">
        <f t="shared" si="1039"/>
        <v/>
      </c>
      <c r="AI5540" t="str">
        <f t="shared" si="1040"/>
        <v/>
      </c>
      <c r="AJ5540" t="str">
        <f t="shared" si="1041"/>
        <v/>
      </c>
      <c r="AK5540" t="str">
        <f t="shared" si="1042"/>
        <v>ORD26000787</v>
      </c>
      <c r="AL5540">
        <f>IF(E5540&lt;&gt;"CAPTURE","",COUNTIF(Orders!$H:$H,AK5540))</f>
        <v>1</v>
      </c>
      <c r="AP5540" t="str">
        <f t="shared" si="1043"/>
        <v>Matched to Order</v>
      </c>
      <c r="AQ5540">
        <f>IF(COUNTIF($A$2:A5540,A5540)=1,1,0)</f>
        <v>1</v>
      </c>
    </row>
    <row r="5541" spans="1:43" x14ac:dyDescent="0.3">
      <c r="A5541" t="s">
        <v>18218</v>
      </c>
      <c r="C5541" t="s">
        <v>1609</v>
      </c>
      <c r="D5541" s="1">
        <v>46295</v>
      </c>
      <c r="E5541" t="s">
        <v>11819</v>
      </c>
      <c r="F5541" t="s">
        <v>44</v>
      </c>
      <c r="G5541">
        <v>2999</v>
      </c>
      <c r="H5541">
        <v>50.98</v>
      </c>
      <c r="I5541">
        <v>9.18</v>
      </c>
      <c r="J5541">
        <v>2938.84</v>
      </c>
      <c r="K5541" s="1">
        <v>46297</v>
      </c>
      <c r="L5541" t="s">
        <v>18181</v>
      </c>
      <c r="M5541">
        <f t="shared" si="1032"/>
        <v>1</v>
      </c>
      <c r="N5541">
        <f>COUNTIF(Orders!$A:$A,C5541)</f>
        <v>1</v>
      </c>
      <c r="P5541">
        <f>COUNTIF(Orders!$H:$H,UPPER(SUBSTITUTE(TRIM(C5541),"-","")))</f>
        <v>1</v>
      </c>
      <c r="R5541" t="str">
        <f t="shared" si="1033"/>
        <v>Matched Order Reference</v>
      </c>
      <c r="S5541">
        <f t="shared" si="1034"/>
        <v>1</v>
      </c>
      <c r="V5541" cm="1">
        <f t="array" ref="V5541">IF(E5541&lt;&gt;"CAPTURE",0,SUMPRODUCT((MDR_Rates!$A$2:$A$10=F5541)*(G5541&gt;MDR_Rates!$B$2:$B$10)*((MDR_Rates!$C$2:$C$10="")+(G5541&lt;=MDR_Rates!$C$2:$C$10))*MDR_Rates!$D$2:$D$10))</f>
        <v>1.7</v>
      </c>
      <c r="W5541">
        <f t="shared" si="1035"/>
        <v>50.98</v>
      </c>
      <c r="X5541">
        <f t="shared" si="1036"/>
        <v>9.18</v>
      </c>
      <c r="Y5541">
        <f t="shared" si="1037"/>
        <v>0</v>
      </c>
      <c r="Z5541">
        <f t="shared" si="1038"/>
        <v>0</v>
      </c>
      <c r="AG5541" t="str">
        <f t="shared" si="1039"/>
        <v/>
      </c>
      <c r="AI5541" t="str">
        <f t="shared" si="1040"/>
        <v/>
      </c>
      <c r="AJ5541" t="str">
        <f t="shared" si="1041"/>
        <v/>
      </c>
      <c r="AK5541" t="str">
        <f t="shared" si="1042"/>
        <v>ORD26000795</v>
      </c>
      <c r="AL5541">
        <f>IF(E5541&lt;&gt;"CAPTURE","",COUNTIF(Orders!$H:$H,AK5541))</f>
        <v>1</v>
      </c>
      <c r="AP5541" t="str">
        <f t="shared" si="1043"/>
        <v>Matched to Order</v>
      </c>
      <c r="AQ5541">
        <f>IF(COUNTIF($A$2:A5541,A5541)=1,1,0)</f>
        <v>1</v>
      </c>
    </row>
    <row r="5542" spans="1:43" x14ac:dyDescent="0.3">
      <c r="A5542" t="s">
        <v>18219</v>
      </c>
      <c r="C5542" t="s">
        <v>1638</v>
      </c>
      <c r="D5542" s="1">
        <v>46295</v>
      </c>
      <c r="E5542" t="s">
        <v>11819</v>
      </c>
      <c r="F5542" t="s">
        <v>9</v>
      </c>
      <c r="G5542">
        <v>3499</v>
      </c>
      <c r="H5542">
        <v>10.5</v>
      </c>
      <c r="I5542">
        <v>1.89</v>
      </c>
      <c r="J5542">
        <v>3486.61</v>
      </c>
      <c r="K5542" s="1">
        <v>46297</v>
      </c>
      <c r="L5542" t="s">
        <v>18181</v>
      </c>
      <c r="M5542">
        <f t="shared" si="1032"/>
        <v>1</v>
      </c>
      <c r="N5542">
        <f>COUNTIF(Orders!$A:$A,C5542)</f>
        <v>1</v>
      </c>
      <c r="P5542">
        <f>COUNTIF(Orders!$H:$H,UPPER(SUBSTITUTE(TRIM(C5542),"-","")))</f>
        <v>1</v>
      </c>
      <c r="R5542" t="str">
        <f t="shared" si="1033"/>
        <v>Matched Order Reference</v>
      </c>
      <c r="S5542">
        <f t="shared" si="1034"/>
        <v>1</v>
      </c>
      <c r="V5542" cm="1">
        <f t="array" ref="V5542">IF(E5542&lt;&gt;"CAPTURE",0,SUMPRODUCT((MDR_Rates!$A$2:$A$10=F5542)*(G5542&gt;MDR_Rates!$B$2:$B$10)*((MDR_Rates!$C$2:$C$10="")+(G5542&lt;=MDR_Rates!$C$2:$C$10))*MDR_Rates!$D$2:$D$10))</f>
        <v>0.3</v>
      </c>
      <c r="W5542">
        <f t="shared" si="1035"/>
        <v>10.5</v>
      </c>
      <c r="X5542">
        <f t="shared" si="1036"/>
        <v>1.89</v>
      </c>
      <c r="Y5542">
        <f t="shared" si="1037"/>
        <v>0</v>
      </c>
      <c r="Z5542">
        <f t="shared" si="1038"/>
        <v>0</v>
      </c>
      <c r="AG5542" t="str">
        <f t="shared" si="1039"/>
        <v/>
      </c>
      <c r="AI5542" t="str">
        <f t="shared" si="1040"/>
        <v/>
      </c>
      <c r="AJ5542" t="str">
        <f t="shared" si="1041"/>
        <v/>
      </c>
      <c r="AK5542" t="str">
        <f t="shared" si="1042"/>
        <v>ORD26000810</v>
      </c>
      <c r="AL5542">
        <f>IF(E5542&lt;&gt;"CAPTURE","",COUNTIF(Orders!$H:$H,AK5542))</f>
        <v>1</v>
      </c>
      <c r="AP5542" t="str">
        <f t="shared" si="1043"/>
        <v>Matched to Order</v>
      </c>
      <c r="AQ5542">
        <f>IF(COUNTIF($A$2:A5542,A5542)=1,1,0)</f>
        <v>1</v>
      </c>
    </row>
    <row r="5543" spans="1:43" x14ac:dyDescent="0.3">
      <c r="A5543" t="s">
        <v>18220</v>
      </c>
      <c r="C5543" t="s">
        <v>1646</v>
      </c>
      <c r="D5543" s="1">
        <v>46295</v>
      </c>
      <c r="E5543" t="s">
        <v>11819</v>
      </c>
      <c r="F5543" t="s">
        <v>9</v>
      </c>
      <c r="G5543">
        <v>2999</v>
      </c>
      <c r="H5543">
        <v>9</v>
      </c>
      <c r="I5543">
        <v>1.62</v>
      </c>
      <c r="J5543">
        <v>2988.38</v>
      </c>
      <c r="K5543" s="1">
        <v>46297</v>
      </c>
      <c r="L5543" t="s">
        <v>18181</v>
      </c>
      <c r="M5543">
        <f t="shared" si="1032"/>
        <v>1</v>
      </c>
      <c r="N5543">
        <f>COUNTIF(Orders!$A:$A,C5543)</f>
        <v>1</v>
      </c>
      <c r="P5543">
        <f>COUNTIF(Orders!$H:$H,UPPER(SUBSTITUTE(TRIM(C5543),"-","")))</f>
        <v>1</v>
      </c>
      <c r="R5543" t="str">
        <f t="shared" si="1033"/>
        <v>Matched Order Reference</v>
      </c>
      <c r="S5543">
        <f t="shared" si="1034"/>
        <v>1</v>
      </c>
      <c r="V5543" cm="1">
        <f t="array" ref="V5543">IF(E5543&lt;&gt;"CAPTURE",0,SUMPRODUCT((MDR_Rates!$A$2:$A$10=F5543)*(G5543&gt;MDR_Rates!$B$2:$B$10)*((MDR_Rates!$C$2:$C$10="")+(G5543&lt;=MDR_Rates!$C$2:$C$10))*MDR_Rates!$D$2:$D$10))</f>
        <v>0.3</v>
      </c>
      <c r="W5543">
        <f t="shared" si="1035"/>
        <v>9</v>
      </c>
      <c r="X5543">
        <f t="shared" si="1036"/>
        <v>1.62</v>
      </c>
      <c r="Y5543">
        <f t="shared" si="1037"/>
        <v>0</v>
      </c>
      <c r="Z5543">
        <f t="shared" si="1038"/>
        <v>0</v>
      </c>
      <c r="AG5543" t="str">
        <f t="shared" si="1039"/>
        <v/>
      </c>
      <c r="AI5543" t="str">
        <f t="shared" si="1040"/>
        <v/>
      </c>
      <c r="AJ5543" t="str">
        <f t="shared" si="1041"/>
        <v/>
      </c>
      <c r="AK5543" t="str">
        <f t="shared" si="1042"/>
        <v>ORD26000814</v>
      </c>
      <c r="AL5543">
        <f>IF(E5543&lt;&gt;"CAPTURE","",COUNTIF(Orders!$H:$H,AK5543))</f>
        <v>1</v>
      </c>
      <c r="AP5543" t="str">
        <f t="shared" si="1043"/>
        <v>Matched to Order</v>
      </c>
      <c r="AQ5543">
        <f>IF(COUNTIF($A$2:A5543,A5543)=1,1,0)</f>
        <v>1</v>
      </c>
    </row>
    <row r="5544" spans="1:43" x14ac:dyDescent="0.3">
      <c r="A5544" t="s">
        <v>18221</v>
      </c>
      <c r="C5544" t="s">
        <v>18222</v>
      </c>
      <c r="D5544" s="1">
        <v>46295</v>
      </c>
      <c r="E5544" t="s">
        <v>11819</v>
      </c>
      <c r="F5544" t="s">
        <v>33</v>
      </c>
      <c r="G5544">
        <v>3298</v>
      </c>
      <c r="H5544">
        <v>39.58</v>
      </c>
      <c r="I5544">
        <v>7.12</v>
      </c>
      <c r="J5544">
        <v>3251.3</v>
      </c>
      <c r="K5544" s="1">
        <v>46297</v>
      </c>
      <c r="L5544" t="s">
        <v>18181</v>
      </c>
      <c r="M5544">
        <f t="shared" si="1032"/>
        <v>1</v>
      </c>
      <c r="N5544">
        <f>COUNTIF(Orders!$A:$A,C5544)</f>
        <v>0</v>
      </c>
      <c r="P5544">
        <f>COUNTIF(Orders!$H:$H,UPPER(SUBSTITUTE(TRIM(C5544),"-","")))</f>
        <v>1</v>
      </c>
      <c r="R5544" t="str">
        <f t="shared" si="1033"/>
        <v>Matched Order Reference</v>
      </c>
      <c r="S5544">
        <f t="shared" si="1034"/>
        <v>1</v>
      </c>
      <c r="V5544" cm="1">
        <f t="array" ref="V5544">IF(E5544&lt;&gt;"CAPTURE",0,SUMPRODUCT((MDR_Rates!$A$2:$A$10=F5544)*(G5544&gt;MDR_Rates!$B$2:$B$10)*((MDR_Rates!$C$2:$C$10="")+(G5544&lt;=MDR_Rates!$C$2:$C$10))*MDR_Rates!$D$2:$D$10))</f>
        <v>1.2</v>
      </c>
      <c r="W5544">
        <f t="shared" si="1035"/>
        <v>39.58</v>
      </c>
      <c r="X5544">
        <f t="shared" si="1036"/>
        <v>7.12</v>
      </c>
      <c r="Y5544">
        <f t="shared" si="1037"/>
        <v>0</v>
      </c>
      <c r="Z5544">
        <f t="shared" si="1038"/>
        <v>0</v>
      </c>
      <c r="AG5544" t="str">
        <f t="shared" si="1039"/>
        <v/>
      </c>
      <c r="AI5544" t="str">
        <f t="shared" si="1040"/>
        <v/>
      </c>
      <c r="AJ5544" t="str">
        <f t="shared" si="1041"/>
        <v/>
      </c>
      <c r="AK5544" t="str">
        <f t="shared" si="1042"/>
        <v>ORD26000867</v>
      </c>
      <c r="AL5544">
        <f>IF(E5544&lt;&gt;"CAPTURE","",COUNTIF(Orders!$H:$H,AK5544))</f>
        <v>1</v>
      </c>
      <c r="AP5544" t="str">
        <f t="shared" si="1043"/>
        <v>Matched to Order</v>
      </c>
      <c r="AQ5544">
        <f>IF(COUNTIF($A$2:A5544,A5544)=1,1,0)</f>
        <v>1</v>
      </c>
    </row>
    <row r="5545" spans="1:43" x14ac:dyDescent="0.3">
      <c r="A5545" t="s">
        <v>18223</v>
      </c>
      <c r="C5545" t="s">
        <v>1783</v>
      </c>
      <c r="D5545" s="1">
        <v>46295</v>
      </c>
      <c r="E5545" t="s">
        <v>11819</v>
      </c>
      <c r="F5545" t="s">
        <v>9</v>
      </c>
      <c r="G5545">
        <v>5298</v>
      </c>
      <c r="H5545">
        <v>15.89</v>
      </c>
      <c r="I5545">
        <v>2.86</v>
      </c>
      <c r="J5545">
        <v>5279.25</v>
      </c>
      <c r="K5545" s="1">
        <v>46297</v>
      </c>
      <c r="L5545" t="s">
        <v>18181</v>
      </c>
      <c r="M5545">
        <f t="shared" si="1032"/>
        <v>1</v>
      </c>
      <c r="N5545">
        <f>COUNTIF(Orders!$A:$A,C5545)</f>
        <v>1</v>
      </c>
      <c r="P5545">
        <f>COUNTIF(Orders!$H:$H,UPPER(SUBSTITUTE(TRIM(C5545),"-","")))</f>
        <v>1</v>
      </c>
      <c r="R5545" t="str">
        <f t="shared" si="1033"/>
        <v>Matched Order Reference</v>
      </c>
      <c r="S5545">
        <f t="shared" si="1034"/>
        <v>1</v>
      </c>
      <c r="V5545" cm="1">
        <f t="array" ref="V5545">IF(E5545&lt;&gt;"CAPTURE",0,SUMPRODUCT((MDR_Rates!$A$2:$A$10=F5545)*(G5545&gt;MDR_Rates!$B$2:$B$10)*((MDR_Rates!$C$2:$C$10="")+(G5545&lt;=MDR_Rates!$C$2:$C$10))*MDR_Rates!$D$2:$D$10))</f>
        <v>0.3</v>
      </c>
      <c r="W5545">
        <f t="shared" si="1035"/>
        <v>15.89</v>
      </c>
      <c r="X5545">
        <f t="shared" si="1036"/>
        <v>2.86</v>
      </c>
      <c r="Y5545">
        <f t="shared" si="1037"/>
        <v>0</v>
      </c>
      <c r="Z5545">
        <f t="shared" si="1038"/>
        <v>0</v>
      </c>
      <c r="AG5545" t="str">
        <f t="shared" si="1039"/>
        <v/>
      </c>
      <c r="AI5545" t="str">
        <f t="shared" si="1040"/>
        <v/>
      </c>
      <c r="AJ5545" t="str">
        <f t="shared" si="1041"/>
        <v/>
      </c>
      <c r="AK5545" t="str">
        <f t="shared" si="1042"/>
        <v>ORD26000883</v>
      </c>
      <c r="AL5545">
        <f>IF(E5545&lt;&gt;"CAPTURE","",COUNTIF(Orders!$H:$H,AK5545))</f>
        <v>1</v>
      </c>
      <c r="AP5545" t="str">
        <f t="shared" si="1043"/>
        <v>Matched to Order</v>
      </c>
      <c r="AQ5545">
        <f>IF(COUNTIF($A$2:A5545,A5545)=1,1,0)</f>
        <v>1</v>
      </c>
    </row>
    <row r="5546" spans="1:43" x14ac:dyDescent="0.3">
      <c r="A5546" t="s">
        <v>18224</v>
      </c>
      <c r="C5546" t="s">
        <v>1785</v>
      </c>
      <c r="D5546" s="1">
        <v>46295</v>
      </c>
      <c r="E5546" t="s">
        <v>11819</v>
      </c>
      <c r="F5546" t="s">
        <v>9</v>
      </c>
      <c r="G5546">
        <v>2498</v>
      </c>
      <c r="H5546">
        <v>7.49</v>
      </c>
      <c r="I5546">
        <v>1.35</v>
      </c>
      <c r="J5546">
        <v>2489.16</v>
      </c>
      <c r="K5546" s="1">
        <v>46297</v>
      </c>
      <c r="L5546" t="s">
        <v>18181</v>
      </c>
      <c r="M5546">
        <f t="shared" si="1032"/>
        <v>1</v>
      </c>
      <c r="N5546">
        <f>COUNTIF(Orders!$A:$A,C5546)</f>
        <v>1</v>
      </c>
      <c r="P5546">
        <f>COUNTIF(Orders!$H:$H,UPPER(SUBSTITUTE(TRIM(C5546),"-","")))</f>
        <v>1</v>
      </c>
      <c r="R5546" t="str">
        <f t="shared" si="1033"/>
        <v>Matched Order Reference</v>
      </c>
      <c r="S5546">
        <f t="shared" si="1034"/>
        <v>1</v>
      </c>
      <c r="V5546" cm="1">
        <f t="array" ref="V5546">IF(E5546&lt;&gt;"CAPTURE",0,SUMPRODUCT((MDR_Rates!$A$2:$A$10=F5546)*(G5546&gt;MDR_Rates!$B$2:$B$10)*((MDR_Rates!$C$2:$C$10="")+(G5546&lt;=MDR_Rates!$C$2:$C$10))*MDR_Rates!$D$2:$D$10))</f>
        <v>0.3</v>
      </c>
      <c r="W5546">
        <f t="shared" si="1035"/>
        <v>7.49</v>
      </c>
      <c r="X5546">
        <f t="shared" si="1036"/>
        <v>1.35</v>
      </c>
      <c r="Y5546">
        <f t="shared" si="1037"/>
        <v>0</v>
      </c>
      <c r="Z5546">
        <f t="shared" si="1038"/>
        <v>0</v>
      </c>
      <c r="AG5546" t="str">
        <f t="shared" si="1039"/>
        <v/>
      </c>
      <c r="AI5546" t="str">
        <f t="shared" si="1040"/>
        <v/>
      </c>
      <c r="AJ5546" t="str">
        <f t="shared" si="1041"/>
        <v/>
      </c>
      <c r="AK5546" t="str">
        <f t="shared" si="1042"/>
        <v>ORD26000884</v>
      </c>
      <c r="AL5546">
        <f>IF(E5546&lt;&gt;"CAPTURE","",COUNTIF(Orders!$H:$H,AK5546))</f>
        <v>1</v>
      </c>
      <c r="AP5546" t="str">
        <f t="shared" si="1043"/>
        <v>Matched to Order</v>
      </c>
      <c r="AQ5546">
        <f>IF(COUNTIF($A$2:A5546,A5546)=1,1,0)</f>
        <v>1</v>
      </c>
    </row>
    <row r="5547" spans="1:43" x14ac:dyDescent="0.3">
      <c r="A5547" t="s">
        <v>18225</v>
      </c>
      <c r="C5547" t="s">
        <v>1807</v>
      </c>
      <c r="D5547" s="1">
        <v>46295</v>
      </c>
      <c r="E5547" t="s">
        <v>11819</v>
      </c>
      <c r="F5547" t="s">
        <v>33</v>
      </c>
      <c r="G5547">
        <v>2999</v>
      </c>
      <c r="H5547">
        <v>35.99</v>
      </c>
      <c r="I5547">
        <v>6.48</v>
      </c>
      <c r="J5547">
        <v>2956.53</v>
      </c>
      <c r="K5547" s="1">
        <v>46297</v>
      </c>
      <c r="L5547" t="s">
        <v>18181</v>
      </c>
      <c r="M5547">
        <f t="shared" si="1032"/>
        <v>1</v>
      </c>
      <c r="N5547">
        <f>COUNTIF(Orders!$A:$A,C5547)</f>
        <v>1</v>
      </c>
      <c r="P5547">
        <f>COUNTIF(Orders!$H:$H,UPPER(SUBSTITUTE(TRIM(C5547),"-","")))</f>
        <v>1</v>
      </c>
      <c r="R5547" t="str">
        <f t="shared" si="1033"/>
        <v>Matched Order Reference</v>
      </c>
      <c r="S5547">
        <f t="shared" si="1034"/>
        <v>1</v>
      </c>
      <c r="V5547" cm="1">
        <f t="array" ref="V5547">IF(E5547&lt;&gt;"CAPTURE",0,SUMPRODUCT((MDR_Rates!$A$2:$A$10=F5547)*(G5547&gt;MDR_Rates!$B$2:$B$10)*((MDR_Rates!$C$2:$C$10="")+(G5547&lt;=MDR_Rates!$C$2:$C$10))*MDR_Rates!$D$2:$D$10))</f>
        <v>1.2</v>
      </c>
      <c r="W5547">
        <f t="shared" si="1035"/>
        <v>35.99</v>
      </c>
      <c r="X5547">
        <f t="shared" si="1036"/>
        <v>6.48</v>
      </c>
      <c r="Y5547">
        <f t="shared" si="1037"/>
        <v>0</v>
      </c>
      <c r="Z5547">
        <f t="shared" si="1038"/>
        <v>0</v>
      </c>
      <c r="AG5547" t="str">
        <f t="shared" si="1039"/>
        <v/>
      </c>
      <c r="AI5547" t="str">
        <f t="shared" si="1040"/>
        <v/>
      </c>
      <c r="AJ5547" t="str">
        <f t="shared" si="1041"/>
        <v/>
      </c>
      <c r="AK5547" t="str">
        <f t="shared" si="1042"/>
        <v>ORD26000895</v>
      </c>
      <c r="AL5547">
        <f>IF(E5547&lt;&gt;"CAPTURE","",COUNTIF(Orders!$H:$H,AK5547))</f>
        <v>1</v>
      </c>
      <c r="AP5547" t="str">
        <f t="shared" si="1043"/>
        <v>Matched to Order</v>
      </c>
      <c r="AQ5547">
        <f>IF(COUNTIF($A$2:A5547,A5547)=1,1,0)</f>
        <v>1</v>
      </c>
    </row>
    <row r="5548" spans="1:43" x14ac:dyDescent="0.3">
      <c r="A5548" t="s">
        <v>18226</v>
      </c>
      <c r="C5548" t="s">
        <v>18227</v>
      </c>
      <c r="D5548" s="1">
        <v>46295</v>
      </c>
      <c r="E5548" t="s">
        <v>11819</v>
      </c>
      <c r="F5548" t="s">
        <v>17</v>
      </c>
      <c r="G5548">
        <v>4498</v>
      </c>
      <c r="H5548">
        <v>71.97</v>
      </c>
      <c r="I5548">
        <v>12.95</v>
      </c>
      <c r="J5548">
        <v>4413.08</v>
      </c>
      <c r="K5548" s="1">
        <v>46297</v>
      </c>
      <c r="L5548" t="s">
        <v>18181</v>
      </c>
      <c r="M5548">
        <f t="shared" si="1032"/>
        <v>1</v>
      </c>
      <c r="N5548">
        <f>COUNTIF(Orders!$A:$A,C5548)</f>
        <v>0</v>
      </c>
      <c r="P5548">
        <f>COUNTIF(Orders!$H:$H,UPPER(SUBSTITUTE(TRIM(C5548),"-","")))</f>
        <v>1</v>
      </c>
      <c r="R5548" t="str">
        <f t="shared" si="1033"/>
        <v>Matched Order Reference</v>
      </c>
      <c r="S5548">
        <f t="shared" si="1034"/>
        <v>1</v>
      </c>
      <c r="V5548" cm="1">
        <f t="array" ref="V5548">IF(E5548&lt;&gt;"CAPTURE",0,SUMPRODUCT((MDR_Rates!$A$2:$A$10=F5548)*(G5548&gt;MDR_Rates!$B$2:$B$10)*((MDR_Rates!$C$2:$C$10="")+(G5548&lt;=MDR_Rates!$C$2:$C$10))*MDR_Rates!$D$2:$D$10))</f>
        <v>1.6</v>
      </c>
      <c r="W5548">
        <f t="shared" si="1035"/>
        <v>71.97</v>
      </c>
      <c r="X5548">
        <f t="shared" si="1036"/>
        <v>12.95</v>
      </c>
      <c r="Y5548">
        <f t="shared" si="1037"/>
        <v>0</v>
      </c>
      <c r="Z5548">
        <f t="shared" si="1038"/>
        <v>0</v>
      </c>
      <c r="AG5548" t="str">
        <f t="shared" si="1039"/>
        <v/>
      </c>
      <c r="AI5548" t="str">
        <f t="shared" si="1040"/>
        <v/>
      </c>
      <c r="AJ5548" t="str">
        <f t="shared" si="1041"/>
        <v/>
      </c>
      <c r="AK5548" t="str">
        <f t="shared" si="1042"/>
        <v>ORD26000920</v>
      </c>
      <c r="AL5548">
        <f>IF(E5548&lt;&gt;"CAPTURE","",COUNTIF(Orders!$H:$H,AK5548))</f>
        <v>1</v>
      </c>
      <c r="AP5548" t="str">
        <f t="shared" si="1043"/>
        <v>Matched to Order</v>
      </c>
      <c r="AQ5548">
        <f>IF(COUNTIF($A$2:A5548,A5548)=1,1,0)</f>
        <v>1</v>
      </c>
    </row>
    <row r="5549" spans="1:43" x14ac:dyDescent="0.3">
      <c r="A5549" t="s">
        <v>18228</v>
      </c>
      <c r="C5549" t="s">
        <v>18229</v>
      </c>
      <c r="D5549" s="1">
        <v>46295</v>
      </c>
      <c r="E5549" t="s">
        <v>11819</v>
      </c>
      <c r="F5549" t="s">
        <v>9</v>
      </c>
      <c r="G5549">
        <v>2998</v>
      </c>
      <c r="H5549">
        <v>8.99</v>
      </c>
      <c r="I5549">
        <v>1.62</v>
      </c>
      <c r="J5549">
        <v>2987.39</v>
      </c>
      <c r="K5549" s="1">
        <v>46297</v>
      </c>
      <c r="L5549" t="s">
        <v>18181</v>
      </c>
      <c r="M5549">
        <f t="shared" si="1032"/>
        <v>1</v>
      </c>
      <c r="N5549">
        <f>COUNTIF(Orders!$A:$A,C5549)</f>
        <v>1</v>
      </c>
      <c r="P5549">
        <f>COUNTIF(Orders!$H:$H,UPPER(SUBSTITUTE(TRIM(C5549),"-","")))</f>
        <v>1</v>
      </c>
      <c r="R5549" t="str">
        <f t="shared" si="1033"/>
        <v>Matched Order Reference</v>
      </c>
      <c r="S5549">
        <f t="shared" si="1034"/>
        <v>1</v>
      </c>
      <c r="V5549" cm="1">
        <f t="array" ref="V5549">IF(E5549&lt;&gt;"CAPTURE",0,SUMPRODUCT((MDR_Rates!$A$2:$A$10=F5549)*(G5549&gt;MDR_Rates!$B$2:$B$10)*((MDR_Rates!$C$2:$C$10="")+(G5549&lt;=MDR_Rates!$C$2:$C$10))*MDR_Rates!$D$2:$D$10))</f>
        <v>0.3</v>
      </c>
      <c r="W5549">
        <f t="shared" si="1035"/>
        <v>8.99</v>
      </c>
      <c r="X5549">
        <f t="shared" si="1036"/>
        <v>1.62</v>
      </c>
      <c r="Y5549">
        <f t="shared" si="1037"/>
        <v>0</v>
      </c>
      <c r="Z5549">
        <f t="shared" si="1038"/>
        <v>0</v>
      </c>
      <c r="AG5549" t="str">
        <f t="shared" si="1039"/>
        <v/>
      </c>
      <c r="AI5549" t="str">
        <f t="shared" si="1040"/>
        <v/>
      </c>
      <c r="AJ5549" t="str">
        <f t="shared" si="1041"/>
        <v/>
      </c>
      <c r="AK5549" t="str">
        <f t="shared" si="1042"/>
        <v>ORD26000928</v>
      </c>
      <c r="AL5549">
        <f>IF(E5549&lt;&gt;"CAPTURE","",COUNTIF(Orders!$H:$H,AK5549))</f>
        <v>1</v>
      </c>
      <c r="AP5549" t="str">
        <f t="shared" si="1043"/>
        <v>Matched to Order</v>
      </c>
      <c r="AQ5549">
        <f>IF(COUNTIF($A$2:A5549,A5549)=1,1,0)</f>
        <v>1</v>
      </c>
    </row>
    <row r="5550" spans="1:43" x14ac:dyDescent="0.3">
      <c r="A5550" t="s">
        <v>18230</v>
      </c>
      <c r="C5550" t="s">
        <v>1902</v>
      </c>
      <c r="D5550" s="1">
        <v>46295</v>
      </c>
      <c r="E5550" t="s">
        <v>11819</v>
      </c>
      <c r="F5550" t="s">
        <v>44</v>
      </c>
      <c r="G5550">
        <v>7999</v>
      </c>
      <c r="H5550">
        <v>135.97999999999999</v>
      </c>
      <c r="I5550">
        <v>24.48</v>
      </c>
      <c r="J5550">
        <v>7838.54</v>
      </c>
      <c r="K5550" s="1">
        <v>46297</v>
      </c>
      <c r="L5550" t="s">
        <v>18181</v>
      </c>
      <c r="M5550">
        <f t="shared" si="1032"/>
        <v>1</v>
      </c>
      <c r="N5550">
        <f>COUNTIF(Orders!$A:$A,C5550)</f>
        <v>1</v>
      </c>
      <c r="P5550">
        <f>COUNTIF(Orders!$H:$H,UPPER(SUBSTITUTE(TRIM(C5550),"-","")))</f>
        <v>1</v>
      </c>
      <c r="R5550" t="str">
        <f t="shared" si="1033"/>
        <v>Matched Order Reference</v>
      </c>
      <c r="S5550">
        <f t="shared" si="1034"/>
        <v>1</v>
      </c>
      <c r="V5550" cm="1">
        <f t="array" ref="V5550">IF(E5550&lt;&gt;"CAPTURE",0,SUMPRODUCT((MDR_Rates!$A$2:$A$10=F5550)*(G5550&gt;MDR_Rates!$B$2:$B$10)*((MDR_Rates!$C$2:$C$10="")+(G5550&lt;=MDR_Rates!$C$2:$C$10))*MDR_Rates!$D$2:$D$10))</f>
        <v>1.7</v>
      </c>
      <c r="W5550">
        <f t="shared" si="1035"/>
        <v>135.97999999999999</v>
      </c>
      <c r="X5550">
        <f t="shared" si="1036"/>
        <v>24.48</v>
      </c>
      <c r="Y5550">
        <f t="shared" si="1037"/>
        <v>0</v>
      </c>
      <c r="Z5550">
        <f t="shared" si="1038"/>
        <v>0</v>
      </c>
      <c r="AG5550" t="str">
        <f t="shared" si="1039"/>
        <v/>
      </c>
      <c r="AI5550" t="str">
        <f t="shared" si="1040"/>
        <v/>
      </c>
      <c r="AJ5550" t="str">
        <f t="shared" si="1041"/>
        <v/>
      </c>
      <c r="AK5550" t="str">
        <f t="shared" si="1042"/>
        <v>ORD26000943</v>
      </c>
      <c r="AL5550">
        <f>IF(E5550&lt;&gt;"CAPTURE","",COUNTIF(Orders!$H:$H,AK5550))</f>
        <v>1</v>
      </c>
      <c r="AP5550" t="str">
        <f t="shared" si="1043"/>
        <v>Matched to Order</v>
      </c>
      <c r="AQ5550">
        <f>IF(COUNTIF($A$2:A5550,A5550)=1,1,0)</f>
        <v>1</v>
      </c>
    </row>
    <row r="5551" spans="1:43" x14ac:dyDescent="0.3">
      <c r="A5551" t="s">
        <v>18231</v>
      </c>
      <c r="C5551" t="s">
        <v>1942</v>
      </c>
      <c r="D5551" s="1">
        <v>46295</v>
      </c>
      <c r="E5551" t="s">
        <v>11819</v>
      </c>
      <c r="F5551" t="s">
        <v>9</v>
      </c>
      <c r="G5551">
        <v>2999</v>
      </c>
      <c r="H5551">
        <v>9</v>
      </c>
      <c r="I5551">
        <v>1.62</v>
      </c>
      <c r="J5551">
        <v>2988.38</v>
      </c>
      <c r="K5551" s="1">
        <v>46297</v>
      </c>
      <c r="L5551" t="s">
        <v>18181</v>
      </c>
      <c r="M5551">
        <f t="shared" si="1032"/>
        <v>1</v>
      </c>
      <c r="N5551">
        <f>COUNTIF(Orders!$A:$A,C5551)</f>
        <v>1</v>
      </c>
      <c r="P5551">
        <f>COUNTIF(Orders!$H:$H,UPPER(SUBSTITUTE(TRIM(C5551),"-","")))</f>
        <v>1</v>
      </c>
      <c r="R5551" t="str">
        <f t="shared" si="1033"/>
        <v>Matched Order Reference</v>
      </c>
      <c r="S5551">
        <f t="shared" si="1034"/>
        <v>1</v>
      </c>
      <c r="V5551" cm="1">
        <f t="array" ref="V5551">IF(E5551&lt;&gt;"CAPTURE",0,SUMPRODUCT((MDR_Rates!$A$2:$A$10=F5551)*(G5551&gt;MDR_Rates!$B$2:$B$10)*((MDR_Rates!$C$2:$C$10="")+(G5551&lt;=MDR_Rates!$C$2:$C$10))*MDR_Rates!$D$2:$D$10))</f>
        <v>0.3</v>
      </c>
      <c r="W5551">
        <f t="shared" si="1035"/>
        <v>9</v>
      </c>
      <c r="X5551">
        <f t="shared" si="1036"/>
        <v>1.62</v>
      </c>
      <c r="Y5551">
        <f t="shared" si="1037"/>
        <v>0</v>
      </c>
      <c r="Z5551">
        <f t="shared" si="1038"/>
        <v>0</v>
      </c>
      <c r="AG5551" t="str">
        <f t="shared" si="1039"/>
        <v/>
      </c>
      <c r="AI5551" t="str">
        <f t="shared" si="1040"/>
        <v/>
      </c>
      <c r="AJ5551" t="str">
        <f t="shared" si="1041"/>
        <v/>
      </c>
      <c r="AK5551" t="str">
        <f t="shared" si="1042"/>
        <v>ORD26000963</v>
      </c>
      <c r="AL5551">
        <f>IF(E5551&lt;&gt;"CAPTURE","",COUNTIF(Orders!$H:$H,AK5551))</f>
        <v>1</v>
      </c>
      <c r="AP5551" t="str">
        <f t="shared" si="1043"/>
        <v>Matched to Order</v>
      </c>
      <c r="AQ5551">
        <f>IF(COUNTIF($A$2:A5551,A5551)=1,1,0)</f>
        <v>1</v>
      </c>
    </row>
    <row r="5552" spans="1:43" x14ac:dyDescent="0.3">
      <c r="A5552" t="s">
        <v>18232</v>
      </c>
      <c r="C5552" t="s">
        <v>1982</v>
      </c>
      <c r="D5552" s="1">
        <v>46295</v>
      </c>
      <c r="E5552" t="s">
        <v>11819</v>
      </c>
      <c r="F5552" t="s">
        <v>44</v>
      </c>
      <c r="G5552">
        <v>648</v>
      </c>
      <c r="H5552">
        <v>12.31</v>
      </c>
      <c r="I5552">
        <v>2.2200000000000002</v>
      </c>
      <c r="J5552">
        <v>633.47</v>
      </c>
      <c r="K5552" s="1">
        <v>46297</v>
      </c>
      <c r="L5552" t="s">
        <v>18181</v>
      </c>
      <c r="M5552">
        <f t="shared" si="1032"/>
        <v>1</v>
      </c>
      <c r="N5552">
        <f>COUNTIF(Orders!$A:$A,C5552)</f>
        <v>1</v>
      </c>
      <c r="P5552">
        <f>COUNTIF(Orders!$H:$H,UPPER(SUBSTITUTE(TRIM(C5552),"-","")))</f>
        <v>1</v>
      </c>
      <c r="R5552" t="str">
        <f t="shared" si="1033"/>
        <v>Matched Order Reference</v>
      </c>
      <c r="S5552">
        <f t="shared" si="1034"/>
        <v>1</v>
      </c>
      <c r="V5552" cm="1">
        <f t="array" ref="V5552">IF(E5552&lt;&gt;"CAPTURE",0,SUMPRODUCT((MDR_Rates!$A$2:$A$10=F5552)*(G5552&gt;MDR_Rates!$B$2:$B$10)*((MDR_Rates!$C$2:$C$10="")+(G5552&lt;=MDR_Rates!$C$2:$C$10))*MDR_Rates!$D$2:$D$10))</f>
        <v>1.9</v>
      </c>
      <c r="W5552">
        <f t="shared" si="1035"/>
        <v>12.31</v>
      </c>
      <c r="X5552">
        <f t="shared" si="1036"/>
        <v>2.2200000000000002</v>
      </c>
      <c r="Y5552">
        <f t="shared" si="1037"/>
        <v>0</v>
      </c>
      <c r="Z5552">
        <f t="shared" si="1038"/>
        <v>0</v>
      </c>
      <c r="AG5552" t="str">
        <f t="shared" si="1039"/>
        <v/>
      </c>
      <c r="AI5552" t="str">
        <f t="shared" si="1040"/>
        <v/>
      </c>
      <c r="AJ5552" t="str">
        <f t="shared" si="1041"/>
        <v/>
      </c>
      <c r="AK5552" t="str">
        <f t="shared" si="1042"/>
        <v>ORD26000983</v>
      </c>
      <c r="AL5552">
        <f>IF(E5552&lt;&gt;"CAPTURE","",COUNTIF(Orders!$H:$H,AK5552))</f>
        <v>1</v>
      </c>
      <c r="AP5552" t="str">
        <f t="shared" si="1043"/>
        <v>Matched to Order</v>
      </c>
      <c r="AQ5552">
        <f>IF(COUNTIF($A$2:A5552,A5552)=1,1,0)</f>
        <v>1</v>
      </c>
    </row>
    <row r="5553" spans="1:43" x14ac:dyDescent="0.3">
      <c r="A5553" t="s">
        <v>18233</v>
      </c>
      <c r="C5553" t="s">
        <v>2080</v>
      </c>
      <c r="D5553" s="1">
        <v>46295</v>
      </c>
      <c r="E5553" t="s">
        <v>11819</v>
      </c>
      <c r="F5553" t="s">
        <v>17</v>
      </c>
      <c r="G5553">
        <v>499</v>
      </c>
      <c r="H5553">
        <v>8.98</v>
      </c>
      <c r="I5553">
        <v>1.62</v>
      </c>
      <c r="J5553">
        <v>488.4</v>
      </c>
      <c r="K5553" s="1">
        <v>46297</v>
      </c>
      <c r="L5553" t="s">
        <v>18181</v>
      </c>
      <c r="M5553">
        <f t="shared" si="1032"/>
        <v>1</v>
      </c>
      <c r="N5553">
        <f>COUNTIF(Orders!$A:$A,C5553)</f>
        <v>1</v>
      </c>
      <c r="P5553">
        <f>COUNTIF(Orders!$H:$H,UPPER(SUBSTITUTE(TRIM(C5553),"-","")))</f>
        <v>1</v>
      </c>
      <c r="R5553" t="str">
        <f t="shared" si="1033"/>
        <v>Matched Order Reference</v>
      </c>
      <c r="S5553">
        <f t="shared" si="1034"/>
        <v>1</v>
      </c>
      <c r="V5553" cm="1">
        <f t="array" ref="V5553">IF(E5553&lt;&gt;"CAPTURE",0,SUMPRODUCT((MDR_Rates!$A$2:$A$10=F5553)*(G5553&gt;MDR_Rates!$B$2:$B$10)*((MDR_Rates!$C$2:$C$10="")+(G5553&lt;=MDR_Rates!$C$2:$C$10))*MDR_Rates!$D$2:$D$10))</f>
        <v>1.8</v>
      </c>
      <c r="W5553">
        <f t="shared" si="1035"/>
        <v>8.98</v>
      </c>
      <c r="X5553">
        <f t="shared" si="1036"/>
        <v>1.62</v>
      </c>
      <c r="Y5553">
        <f t="shared" si="1037"/>
        <v>0</v>
      </c>
      <c r="Z5553">
        <f t="shared" si="1038"/>
        <v>0</v>
      </c>
      <c r="AG5553" t="str">
        <f t="shared" si="1039"/>
        <v/>
      </c>
      <c r="AI5553" t="str">
        <f t="shared" si="1040"/>
        <v/>
      </c>
      <c r="AJ5553" t="str">
        <f t="shared" si="1041"/>
        <v/>
      </c>
      <c r="AK5553" t="str">
        <f t="shared" si="1042"/>
        <v>ORD26001032</v>
      </c>
      <c r="AL5553">
        <f>IF(E5553&lt;&gt;"CAPTURE","",COUNTIF(Orders!$H:$H,AK5553))</f>
        <v>1</v>
      </c>
      <c r="AP5553" t="str">
        <f t="shared" si="1043"/>
        <v>Matched to Order</v>
      </c>
      <c r="AQ5553">
        <f>IF(COUNTIF($A$2:A5553,A5553)=1,1,0)</f>
        <v>1</v>
      </c>
    </row>
    <row r="5554" spans="1:43" x14ac:dyDescent="0.3">
      <c r="A5554" t="s">
        <v>18234</v>
      </c>
      <c r="C5554" t="s">
        <v>2136</v>
      </c>
      <c r="D5554" s="1">
        <v>46295</v>
      </c>
      <c r="E5554" t="s">
        <v>11819</v>
      </c>
      <c r="F5554" t="s">
        <v>44</v>
      </c>
      <c r="G5554">
        <v>349</v>
      </c>
      <c r="H5554">
        <v>6.63</v>
      </c>
      <c r="I5554">
        <v>1.19</v>
      </c>
      <c r="J5554">
        <v>341.18</v>
      </c>
      <c r="K5554" s="1">
        <v>46297</v>
      </c>
      <c r="L5554" t="s">
        <v>18181</v>
      </c>
      <c r="M5554">
        <f t="shared" si="1032"/>
        <v>1</v>
      </c>
      <c r="N5554">
        <f>COUNTIF(Orders!$A:$A,C5554)</f>
        <v>1</v>
      </c>
      <c r="P5554">
        <f>COUNTIF(Orders!$H:$H,UPPER(SUBSTITUTE(TRIM(C5554),"-","")))</f>
        <v>1</v>
      </c>
      <c r="R5554" t="str">
        <f t="shared" si="1033"/>
        <v>Matched Order Reference</v>
      </c>
      <c r="S5554">
        <f t="shared" si="1034"/>
        <v>1</v>
      </c>
      <c r="V5554" cm="1">
        <f t="array" ref="V5554">IF(E5554&lt;&gt;"CAPTURE",0,SUMPRODUCT((MDR_Rates!$A$2:$A$10=F5554)*(G5554&gt;MDR_Rates!$B$2:$B$10)*((MDR_Rates!$C$2:$C$10="")+(G5554&lt;=MDR_Rates!$C$2:$C$10))*MDR_Rates!$D$2:$D$10))</f>
        <v>1.9</v>
      </c>
      <c r="W5554">
        <f t="shared" si="1035"/>
        <v>6.63</v>
      </c>
      <c r="X5554">
        <f t="shared" si="1036"/>
        <v>1.19</v>
      </c>
      <c r="Y5554">
        <f t="shared" si="1037"/>
        <v>0</v>
      </c>
      <c r="Z5554">
        <f t="shared" si="1038"/>
        <v>0</v>
      </c>
      <c r="AG5554" t="str">
        <f t="shared" si="1039"/>
        <v/>
      </c>
      <c r="AI5554" t="str">
        <f t="shared" si="1040"/>
        <v/>
      </c>
      <c r="AJ5554" t="str">
        <f t="shared" si="1041"/>
        <v/>
      </c>
      <c r="AK5554" t="str">
        <f t="shared" si="1042"/>
        <v>ORD26001060</v>
      </c>
      <c r="AL5554">
        <f>IF(E5554&lt;&gt;"CAPTURE","",COUNTIF(Orders!$H:$H,AK5554))</f>
        <v>1</v>
      </c>
      <c r="AP5554" t="str">
        <f t="shared" si="1043"/>
        <v>Matched to Order</v>
      </c>
      <c r="AQ5554">
        <f>IF(COUNTIF($A$2:A5554,A5554)=1,1,0)</f>
        <v>1</v>
      </c>
    </row>
    <row r="5555" spans="1:43" x14ac:dyDescent="0.3">
      <c r="A5555" t="s">
        <v>18235</v>
      </c>
      <c r="C5555" t="s">
        <v>2158</v>
      </c>
      <c r="D5555" s="1">
        <v>46295</v>
      </c>
      <c r="E5555" t="s">
        <v>11819</v>
      </c>
      <c r="F5555" t="s">
        <v>9</v>
      </c>
      <c r="G5555">
        <v>1799</v>
      </c>
      <c r="H5555">
        <v>0</v>
      </c>
      <c r="I5555">
        <v>0</v>
      </c>
      <c r="J5555">
        <v>1799</v>
      </c>
      <c r="K5555" s="1">
        <v>46297</v>
      </c>
      <c r="L5555" t="s">
        <v>18181</v>
      </c>
      <c r="M5555">
        <f t="shared" si="1032"/>
        <v>1</v>
      </c>
      <c r="N5555">
        <f>COUNTIF(Orders!$A:$A,C5555)</f>
        <v>1</v>
      </c>
      <c r="P5555">
        <f>COUNTIF(Orders!$H:$H,UPPER(SUBSTITUTE(TRIM(C5555),"-","")))</f>
        <v>1</v>
      </c>
      <c r="R5555" t="str">
        <f t="shared" si="1033"/>
        <v>Matched Order Reference</v>
      </c>
      <c r="S5555">
        <f t="shared" si="1034"/>
        <v>1</v>
      </c>
      <c r="V5555" cm="1">
        <f t="array" ref="V5555">IF(E5555&lt;&gt;"CAPTURE",0,SUMPRODUCT((MDR_Rates!$A$2:$A$10=F5555)*(G5555&gt;MDR_Rates!$B$2:$B$10)*((MDR_Rates!$C$2:$C$10="")+(G5555&lt;=MDR_Rates!$C$2:$C$10))*MDR_Rates!$D$2:$D$10))</f>
        <v>0</v>
      </c>
      <c r="W5555">
        <f t="shared" si="1035"/>
        <v>0</v>
      </c>
      <c r="X5555">
        <f t="shared" si="1036"/>
        <v>0</v>
      </c>
      <c r="Y5555">
        <f t="shared" si="1037"/>
        <v>0</v>
      </c>
      <c r="Z5555">
        <f t="shared" si="1038"/>
        <v>0</v>
      </c>
      <c r="AG5555" t="str">
        <f t="shared" si="1039"/>
        <v/>
      </c>
      <c r="AI5555" t="str">
        <f t="shared" si="1040"/>
        <v/>
      </c>
      <c r="AJ5555" t="str">
        <f t="shared" si="1041"/>
        <v/>
      </c>
      <c r="AK5555" t="str">
        <f t="shared" si="1042"/>
        <v>ORD26001071</v>
      </c>
      <c r="AL5555">
        <f>IF(E5555&lt;&gt;"CAPTURE","",COUNTIF(Orders!$H:$H,AK5555))</f>
        <v>1</v>
      </c>
      <c r="AP5555" t="str">
        <f t="shared" si="1043"/>
        <v>Matched to Order</v>
      </c>
      <c r="AQ5555">
        <f>IF(COUNTIF($A$2:A5555,A5555)=1,1,0)</f>
        <v>1</v>
      </c>
    </row>
    <row r="5556" spans="1:43" x14ac:dyDescent="0.3">
      <c r="A5556" t="s">
        <v>18236</v>
      </c>
      <c r="C5556" t="s">
        <v>18237</v>
      </c>
      <c r="D5556" s="1">
        <v>46295</v>
      </c>
      <c r="E5556" t="s">
        <v>11819</v>
      </c>
      <c r="F5556" t="s">
        <v>44</v>
      </c>
      <c r="G5556">
        <v>9297</v>
      </c>
      <c r="H5556">
        <v>158.05000000000001</v>
      </c>
      <c r="I5556">
        <v>28.45</v>
      </c>
      <c r="J5556">
        <v>9110.5</v>
      </c>
      <c r="K5556" s="1">
        <v>46297</v>
      </c>
      <c r="L5556" t="s">
        <v>18181</v>
      </c>
      <c r="M5556">
        <f t="shared" si="1032"/>
        <v>1</v>
      </c>
      <c r="N5556">
        <f>COUNTIF(Orders!$A:$A,C5556)</f>
        <v>0</v>
      </c>
      <c r="P5556">
        <f>COUNTIF(Orders!$H:$H,UPPER(SUBSTITUTE(TRIM(C5556),"-","")))</f>
        <v>1</v>
      </c>
      <c r="R5556" t="str">
        <f t="shared" si="1033"/>
        <v>Matched Order Reference</v>
      </c>
      <c r="S5556">
        <f t="shared" si="1034"/>
        <v>1</v>
      </c>
      <c r="V5556" cm="1">
        <f t="array" ref="V5556">IF(E5556&lt;&gt;"CAPTURE",0,SUMPRODUCT((MDR_Rates!$A$2:$A$10=F5556)*(G5556&gt;MDR_Rates!$B$2:$B$10)*((MDR_Rates!$C$2:$C$10="")+(G5556&lt;=MDR_Rates!$C$2:$C$10))*MDR_Rates!$D$2:$D$10))</f>
        <v>1.7</v>
      </c>
      <c r="W5556">
        <f t="shared" si="1035"/>
        <v>158.05000000000001</v>
      </c>
      <c r="X5556">
        <f t="shared" si="1036"/>
        <v>28.45</v>
      </c>
      <c r="Y5556">
        <f t="shared" si="1037"/>
        <v>0</v>
      </c>
      <c r="Z5556">
        <f t="shared" si="1038"/>
        <v>0</v>
      </c>
      <c r="AG5556" t="str">
        <f t="shared" si="1039"/>
        <v/>
      </c>
      <c r="AI5556" t="str">
        <f t="shared" si="1040"/>
        <v/>
      </c>
      <c r="AJ5556" t="str">
        <f t="shared" si="1041"/>
        <v/>
      </c>
      <c r="AK5556" t="str">
        <f t="shared" si="1042"/>
        <v>ORD26001109</v>
      </c>
      <c r="AL5556">
        <f>IF(E5556&lt;&gt;"CAPTURE","",COUNTIF(Orders!$H:$H,AK5556))</f>
        <v>1</v>
      </c>
      <c r="AP5556" t="str">
        <f t="shared" si="1043"/>
        <v>Matched to Order</v>
      </c>
      <c r="AQ5556">
        <f>IF(COUNTIF($A$2:A5556,A5556)=1,1,0)</f>
        <v>1</v>
      </c>
    </row>
    <row r="5557" spans="1:43" x14ac:dyDescent="0.3">
      <c r="A5557" t="s">
        <v>18238</v>
      </c>
      <c r="C5557" t="s">
        <v>2307</v>
      </c>
      <c r="D5557" s="1">
        <v>46295</v>
      </c>
      <c r="E5557" t="s">
        <v>11819</v>
      </c>
      <c r="F5557" t="s">
        <v>17</v>
      </c>
      <c r="G5557">
        <v>999</v>
      </c>
      <c r="H5557">
        <v>17.98</v>
      </c>
      <c r="I5557">
        <v>3.24</v>
      </c>
      <c r="J5557">
        <v>977.78</v>
      </c>
      <c r="K5557" s="1">
        <v>46297</v>
      </c>
      <c r="L5557" t="s">
        <v>18181</v>
      </c>
      <c r="M5557">
        <f t="shared" si="1032"/>
        <v>1</v>
      </c>
      <c r="N5557">
        <f>COUNTIF(Orders!$A:$A,C5557)</f>
        <v>1</v>
      </c>
      <c r="P5557">
        <f>COUNTIF(Orders!$H:$H,UPPER(SUBSTITUTE(TRIM(C5557),"-","")))</f>
        <v>1</v>
      </c>
      <c r="R5557" t="str">
        <f t="shared" si="1033"/>
        <v>Matched Order Reference</v>
      </c>
      <c r="S5557">
        <f t="shared" si="1034"/>
        <v>1</v>
      </c>
      <c r="V5557" cm="1">
        <f t="array" ref="V5557">IF(E5557&lt;&gt;"CAPTURE",0,SUMPRODUCT((MDR_Rates!$A$2:$A$10=F5557)*(G5557&gt;MDR_Rates!$B$2:$B$10)*((MDR_Rates!$C$2:$C$10="")+(G5557&lt;=MDR_Rates!$C$2:$C$10))*MDR_Rates!$D$2:$D$10))</f>
        <v>1.8</v>
      </c>
      <c r="W5557">
        <f t="shared" si="1035"/>
        <v>17.98</v>
      </c>
      <c r="X5557">
        <f t="shared" si="1036"/>
        <v>3.24</v>
      </c>
      <c r="Y5557">
        <f t="shared" si="1037"/>
        <v>0</v>
      </c>
      <c r="Z5557">
        <f t="shared" si="1038"/>
        <v>0</v>
      </c>
      <c r="AG5557" t="str">
        <f t="shared" si="1039"/>
        <v/>
      </c>
      <c r="AI5557" t="str">
        <f t="shared" si="1040"/>
        <v/>
      </c>
      <c r="AJ5557" t="str">
        <f t="shared" si="1041"/>
        <v/>
      </c>
      <c r="AK5557" t="str">
        <f t="shared" si="1042"/>
        <v>ORD26001146</v>
      </c>
      <c r="AL5557">
        <f>IF(E5557&lt;&gt;"CAPTURE","",COUNTIF(Orders!$H:$H,AK5557))</f>
        <v>1</v>
      </c>
      <c r="AP5557" t="str">
        <f t="shared" si="1043"/>
        <v>Matched to Order</v>
      </c>
      <c r="AQ5557">
        <f>IF(COUNTIF($A$2:A5557,A5557)=1,1,0)</f>
        <v>1</v>
      </c>
    </row>
    <row r="5558" spans="1:43" x14ac:dyDescent="0.3">
      <c r="A5558" t="s">
        <v>18239</v>
      </c>
      <c r="C5558" t="s">
        <v>2404</v>
      </c>
      <c r="D5558" s="1">
        <v>46295</v>
      </c>
      <c r="E5558" t="s">
        <v>11819</v>
      </c>
      <c r="F5558" t="s">
        <v>44</v>
      </c>
      <c r="G5558">
        <v>3147</v>
      </c>
      <c r="H5558">
        <v>53.5</v>
      </c>
      <c r="I5558">
        <v>9.6300000000000008</v>
      </c>
      <c r="J5558">
        <v>3083.87</v>
      </c>
      <c r="K5558" s="1">
        <v>46297</v>
      </c>
      <c r="L5558" t="s">
        <v>18181</v>
      </c>
      <c r="M5558">
        <f t="shared" si="1032"/>
        <v>1</v>
      </c>
      <c r="N5558">
        <f>COUNTIF(Orders!$A:$A,C5558)</f>
        <v>1</v>
      </c>
      <c r="P5558">
        <f>COUNTIF(Orders!$H:$H,UPPER(SUBSTITUTE(TRIM(C5558),"-","")))</f>
        <v>1</v>
      </c>
      <c r="R5558" t="str">
        <f t="shared" si="1033"/>
        <v>Matched Order Reference</v>
      </c>
      <c r="S5558">
        <f t="shared" si="1034"/>
        <v>1</v>
      </c>
      <c r="V5558" cm="1">
        <f t="array" ref="V5558">IF(E5558&lt;&gt;"CAPTURE",0,SUMPRODUCT((MDR_Rates!$A$2:$A$10=F5558)*(G5558&gt;MDR_Rates!$B$2:$B$10)*((MDR_Rates!$C$2:$C$10="")+(G5558&lt;=MDR_Rates!$C$2:$C$10))*MDR_Rates!$D$2:$D$10))</f>
        <v>1.7</v>
      </c>
      <c r="W5558">
        <f t="shared" si="1035"/>
        <v>53.5</v>
      </c>
      <c r="X5558">
        <f t="shared" si="1036"/>
        <v>9.6300000000000008</v>
      </c>
      <c r="Y5558">
        <f t="shared" si="1037"/>
        <v>0</v>
      </c>
      <c r="Z5558">
        <f t="shared" si="1038"/>
        <v>0</v>
      </c>
      <c r="AG5558" t="str">
        <f t="shared" si="1039"/>
        <v/>
      </c>
      <c r="AI5558" t="str">
        <f t="shared" si="1040"/>
        <v/>
      </c>
      <c r="AJ5558" t="str">
        <f t="shared" si="1041"/>
        <v/>
      </c>
      <c r="AK5558" t="str">
        <f t="shared" si="1042"/>
        <v>ORD26001195</v>
      </c>
      <c r="AL5558">
        <f>IF(E5558&lt;&gt;"CAPTURE","",COUNTIF(Orders!$H:$H,AK5558))</f>
        <v>1</v>
      </c>
      <c r="AP5558" t="str">
        <f t="shared" si="1043"/>
        <v>Matched to Order</v>
      </c>
      <c r="AQ5558">
        <f>IF(COUNTIF($A$2:A5558,A5558)=1,1,0)</f>
        <v>1</v>
      </c>
    </row>
    <row r="5559" spans="1:43" x14ac:dyDescent="0.3">
      <c r="A5559" t="s">
        <v>18240</v>
      </c>
      <c r="C5559" t="s">
        <v>2484</v>
      </c>
      <c r="D5559" s="1">
        <v>46295</v>
      </c>
      <c r="E5559" t="s">
        <v>11819</v>
      </c>
      <c r="F5559" t="s">
        <v>9</v>
      </c>
      <c r="G5559">
        <v>2499</v>
      </c>
      <c r="H5559">
        <v>7.5</v>
      </c>
      <c r="I5559">
        <v>1.35</v>
      </c>
      <c r="J5559">
        <v>2490.15</v>
      </c>
      <c r="K5559" s="1">
        <v>46297</v>
      </c>
      <c r="L5559" t="s">
        <v>18181</v>
      </c>
      <c r="M5559">
        <f t="shared" si="1032"/>
        <v>1</v>
      </c>
      <c r="N5559">
        <f>COUNTIF(Orders!$A:$A,C5559)</f>
        <v>1</v>
      </c>
      <c r="P5559">
        <f>COUNTIF(Orders!$H:$H,UPPER(SUBSTITUTE(TRIM(C5559),"-","")))</f>
        <v>1</v>
      </c>
      <c r="R5559" t="str">
        <f t="shared" si="1033"/>
        <v>Matched Order Reference</v>
      </c>
      <c r="S5559">
        <f t="shared" si="1034"/>
        <v>1</v>
      </c>
      <c r="V5559" cm="1">
        <f t="array" ref="V5559">IF(E5559&lt;&gt;"CAPTURE",0,SUMPRODUCT((MDR_Rates!$A$2:$A$10=F5559)*(G5559&gt;MDR_Rates!$B$2:$B$10)*((MDR_Rates!$C$2:$C$10="")+(G5559&lt;=MDR_Rates!$C$2:$C$10))*MDR_Rates!$D$2:$D$10))</f>
        <v>0.3</v>
      </c>
      <c r="W5559">
        <f t="shared" si="1035"/>
        <v>7.5</v>
      </c>
      <c r="X5559">
        <f t="shared" si="1036"/>
        <v>1.35</v>
      </c>
      <c r="Y5559">
        <f t="shared" si="1037"/>
        <v>0</v>
      </c>
      <c r="Z5559">
        <f t="shared" si="1038"/>
        <v>0</v>
      </c>
      <c r="AG5559" t="str">
        <f t="shared" si="1039"/>
        <v/>
      </c>
      <c r="AI5559" t="str">
        <f t="shared" si="1040"/>
        <v/>
      </c>
      <c r="AJ5559" t="str">
        <f t="shared" si="1041"/>
        <v/>
      </c>
      <c r="AK5559" t="str">
        <f t="shared" si="1042"/>
        <v>ORD26001235</v>
      </c>
      <c r="AL5559">
        <f>IF(E5559&lt;&gt;"CAPTURE","",COUNTIF(Orders!$H:$H,AK5559))</f>
        <v>1</v>
      </c>
      <c r="AP5559" t="str">
        <f t="shared" si="1043"/>
        <v>Matched to Order</v>
      </c>
      <c r="AQ5559">
        <f>IF(COUNTIF($A$2:A5559,A5559)=1,1,0)</f>
        <v>1</v>
      </c>
    </row>
    <row r="5560" spans="1:43" x14ac:dyDescent="0.3">
      <c r="A5560" t="s">
        <v>18241</v>
      </c>
      <c r="C5560" t="s">
        <v>18242</v>
      </c>
      <c r="D5560" s="1">
        <v>46295</v>
      </c>
      <c r="E5560" t="s">
        <v>11819</v>
      </c>
      <c r="F5560" t="s">
        <v>33</v>
      </c>
      <c r="G5560">
        <v>799</v>
      </c>
      <c r="H5560">
        <v>11.99</v>
      </c>
      <c r="I5560">
        <v>2.16</v>
      </c>
      <c r="J5560">
        <v>784.85</v>
      </c>
      <c r="K5560" s="1">
        <v>46297</v>
      </c>
      <c r="L5560" t="s">
        <v>18181</v>
      </c>
      <c r="M5560">
        <f t="shared" si="1032"/>
        <v>1</v>
      </c>
      <c r="N5560">
        <f>COUNTIF(Orders!$A:$A,C5560)</f>
        <v>1</v>
      </c>
      <c r="P5560">
        <f>COUNTIF(Orders!$H:$H,UPPER(SUBSTITUTE(TRIM(C5560),"-","")))</f>
        <v>1</v>
      </c>
      <c r="R5560" t="str">
        <f t="shared" si="1033"/>
        <v>Matched Order Reference</v>
      </c>
      <c r="S5560">
        <f t="shared" si="1034"/>
        <v>1</v>
      </c>
      <c r="V5560" cm="1">
        <f t="array" ref="V5560">IF(E5560&lt;&gt;"CAPTURE",0,SUMPRODUCT((MDR_Rates!$A$2:$A$10=F5560)*(G5560&gt;MDR_Rates!$B$2:$B$10)*((MDR_Rates!$C$2:$C$10="")+(G5560&lt;=MDR_Rates!$C$2:$C$10))*MDR_Rates!$D$2:$D$10))</f>
        <v>1.5</v>
      </c>
      <c r="W5560">
        <f t="shared" si="1035"/>
        <v>11.99</v>
      </c>
      <c r="X5560">
        <f t="shared" si="1036"/>
        <v>2.16</v>
      </c>
      <c r="Y5560">
        <f t="shared" si="1037"/>
        <v>0</v>
      </c>
      <c r="Z5560">
        <f t="shared" si="1038"/>
        <v>0</v>
      </c>
      <c r="AG5560" t="str">
        <f t="shared" si="1039"/>
        <v/>
      </c>
      <c r="AI5560" t="str">
        <f t="shared" si="1040"/>
        <v/>
      </c>
      <c r="AJ5560" t="str">
        <f t="shared" si="1041"/>
        <v/>
      </c>
      <c r="AK5560" t="str">
        <f t="shared" si="1042"/>
        <v>ORD26001238</v>
      </c>
      <c r="AL5560">
        <f>IF(E5560&lt;&gt;"CAPTURE","",COUNTIF(Orders!$H:$H,AK5560))</f>
        <v>1</v>
      </c>
      <c r="AP5560" t="str">
        <f t="shared" si="1043"/>
        <v>Matched to Order</v>
      </c>
      <c r="AQ5560">
        <f>IF(COUNTIF($A$2:A5560,A5560)=1,1,0)</f>
        <v>1</v>
      </c>
    </row>
    <row r="5561" spans="1:43" x14ac:dyDescent="0.3">
      <c r="A5561" t="s">
        <v>18243</v>
      </c>
      <c r="C5561" t="s">
        <v>2500</v>
      </c>
      <c r="D5561" s="1">
        <v>46295</v>
      </c>
      <c r="E5561" t="s">
        <v>11819</v>
      </c>
      <c r="F5561" t="s">
        <v>17</v>
      </c>
      <c r="G5561">
        <v>2798</v>
      </c>
      <c r="H5561">
        <v>44.77</v>
      </c>
      <c r="I5561">
        <v>8.06</v>
      </c>
      <c r="J5561">
        <v>2745.17</v>
      </c>
      <c r="K5561" s="1">
        <v>46297</v>
      </c>
      <c r="L5561" t="s">
        <v>18181</v>
      </c>
      <c r="M5561">
        <f t="shared" si="1032"/>
        <v>1</v>
      </c>
      <c r="N5561">
        <f>COUNTIF(Orders!$A:$A,C5561)</f>
        <v>1</v>
      </c>
      <c r="P5561">
        <f>COUNTIF(Orders!$H:$H,UPPER(SUBSTITUTE(TRIM(C5561),"-","")))</f>
        <v>1</v>
      </c>
      <c r="R5561" t="str">
        <f t="shared" si="1033"/>
        <v>Matched Order Reference</v>
      </c>
      <c r="S5561">
        <f t="shared" si="1034"/>
        <v>1</v>
      </c>
      <c r="V5561" cm="1">
        <f t="array" ref="V5561">IF(E5561&lt;&gt;"CAPTURE",0,SUMPRODUCT((MDR_Rates!$A$2:$A$10=F5561)*(G5561&gt;MDR_Rates!$B$2:$B$10)*((MDR_Rates!$C$2:$C$10="")+(G5561&lt;=MDR_Rates!$C$2:$C$10))*MDR_Rates!$D$2:$D$10))</f>
        <v>1.6</v>
      </c>
      <c r="W5561">
        <f t="shared" si="1035"/>
        <v>44.77</v>
      </c>
      <c r="X5561">
        <f t="shared" si="1036"/>
        <v>8.06</v>
      </c>
      <c r="Y5561">
        <f t="shared" si="1037"/>
        <v>0</v>
      </c>
      <c r="Z5561">
        <f t="shared" si="1038"/>
        <v>0</v>
      </c>
      <c r="AG5561" t="str">
        <f t="shared" si="1039"/>
        <v/>
      </c>
      <c r="AI5561" t="str">
        <f t="shared" si="1040"/>
        <v/>
      </c>
      <c r="AJ5561" t="str">
        <f t="shared" si="1041"/>
        <v/>
      </c>
      <c r="AK5561" t="str">
        <f t="shared" si="1042"/>
        <v>ORD26001243</v>
      </c>
      <c r="AL5561">
        <f>IF(E5561&lt;&gt;"CAPTURE","",COUNTIF(Orders!$H:$H,AK5561))</f>
        <v>1</v>
      </c>
      <c r="AP5561" t="str">
        <f t="shared" si="1043"/>
        <v>Matched to Order</v>
      </c>
      <c r="AQ5561">
        <f>IF(COUNTIF($A$2:A5561,A5561)=1,1,0)</f>
        <v>1</v>
      </c>
    </row>
    <row r="5562" spans="1:43" x14ac:dyDescent="0.3">
      <c r="A5562" t="s">
        <v>18244</v>
      </c>
      <c r="C5562" t="s">
        <v>2640</v>
      </c>
      <c r="D5562" s="1">
        <v>46295</v>
      </c>
      <c r="E5562" t="s">
        <v>11819</v>
      </c>
      <c r="F5562" t="s">
        <v>9</v>
      </c>
      <c r="G5562">
        <v>4999</v>
      </c>
      <c r="H5562">
        <v>15</v>
      </c>
      <c r="I5562">
        <v>2.7</v>
      </c>
      <c r="J5562">
        <v>4981.3</v>
      </c>
      <c r="K5562" s="1">
        <v>46297</v>
      </c>
      <c r="L5562" t="s">
        <v>18181</v>
      </c>
      <c r="M5562">
        <f t="shared" si="1032"/>
        <v>1</v>
      </c>
      <c r="N5562">
        <f>COUNTIF(Orders!$A:$A,C5562)</f>
        <v>1</v>
      </c>
      <c r="P5562">
        <f>COUNTIF(Orders!$H:$H,UPPER(SUBSTITUTE(TRIM(C5562),"-","")))</f>
        <v>1</v>
      </c>
      <c r="R5562" t="str">
        <f t="shared" si="1033"/>
        <v>Matched Order Reference</v>
      </c>
      <c r="S5562">
        <f t="shared" si="1034"/>
        <v>1</v>
      </c>
      <c r="V5562" cm="1">
        <f t="array" ref="V5562">IF(E5562&lt;&gt;"CAPTURE",0,SUMPRODUCT((MDR_Rates!$A$2:$A$10=F5562)*(G5562&gt;MDR_Rates!$B$2:$B$10)*((MDR_Rates!$C$2:$C$10="")+(G5562&lt;=MDR_Rates!$C$2:$C$10))*MDR_Rates!$D$2:$D$10))</f>
        <v>0.3</v>
      </c>
      <c r="W5562">
        <f t="shared" si="1035"/>
        <v>15</v>
      </c>
      <c r="X5562">
        <f t="shared" si="1036"/>
        <v>2.7</v>
      </c>
      <c r="Y5562">
        <f t="shared" si="1037"/>
        <v>0</v>
      </c>
      <c r="Z5562">
        <f t="shared" si="1038"/>
        <v>0</v>
      </c>
      <c r="AG5562" t="str">
        <f t="shared" si="1039"/>
        <v/>
      </c>
      <c r="AI5562" t="str">
        <f t="shared" si="1040"/>
        <v/>
      </c>
      <c r="AJ5562" t="str">
        <f t="shared" si="1041"/>
        <v/>
      </c>
      <c r="AK5562" t="str">
        <f t="shared" si="1042"/>
        <v>ORD26001313</v>
      </c>
      <c r="AL5562">
        <f>IF(E5562&lt;&gt;"CAPTURE","",COUNTIF(Orders!$H:$H,AK5562))</f>
        <v>1</v>
      </c>
      <c r="AP5562" t="str">
        <f t="shared" si="1043"/>
        <v>Matched to Order</v>
      </c>
      <c r="AQ5562">
        <f>IF(COUNTIF($A$2:A5562,A5562)=1,1,0)</f>
        <v>1</v>
      </c>
    </row>
    <row r="5563" spans="1:43" x14ac:dyDescent="0.3">
      <c r="A5563" t="s">
        <v>18245</v>
      </c>
      <c r="C5563" t="s">
        <v>2800</v>
      </c>
      <c r="D5563" s="1">
        <v>46295</v>
      </c>
      <c r="E5563" t="s">
        <v>11819</v>
      </c>
      <c r="F5563" t="s">
        <v>44</v>
      </c>
      <c r="G5563">
        <v>1098</v>
      </c>
      <c r="H5563">
        <v>20.86</v>
      </c>
      <c r="I5563">
        <v>3.75</v>
      </c>
      <c r="J5563">
        <v>1073.3900000000001</v>
      </c>
      <c r="K5563" s="1">
        <v>46297</v>
      </c>
      <c r="L5563" t="s">
        <v>18181</v>
      </c>
      <c r="M5563">
        <f t="shared" si="1032"/>
        <v>1</v>
      </c>
      <c r="N5563">
        <f>COUNTIF(Orders!$A:$A,C5563)</f>
        <v>1</v>
      </c>
      <c r="P5563">
        <f>COUNTIF(Orders!$H:$H,UPPER(SUBSTITUTE(TRIM(C5563),"-","")))</f>
        <v>1</v>
      </c>
      <c r="R5563" t="str">
        <f t="shared" si="1033"/>
        <v>Matched Order Reference</v>
      </c>
      <c r="S5563">
        <f t="shared" si="1034"/>
        <v>1</v>
      </c>
      <c r="V5563" cm="1">
        <f t="array" ref="V5563">IF(E5563&lt;&gt;"CAPTURE",0,SUMPRODUCT((MDR_Rates!$A$2:$A$10=F5563)*(G5563&gt;MDR_Rates!$B$2:$B$10)*((MDR_Rates!$C$2:$C$10="")+(G5563&lt;=MDR_Rates!$C$2:$C$10))*MDR_Rates!$D$2:$D$10))</f>
        <v>1.9</v>
      </c>
      <c r="W5563">
        <f t="shared" si="1035"/>
        <v>20.86</v>
      </c>
      <c r="X5563">
        <f t="shared" si="1036"/>
        <v>3.75</v>
      </c>
      <c r="Y5563">
        <f t="shared" si="1037"/>
        <v>0</v>
      </c>
      <c r="Z5563">
        <f t="shared" si="1038"/>
        <v>0</v>
      </c>
      <c r="AG5563" t="str">
        <f t="shared" si="1039"/>
        <v/>
      </c>
      <c r="AI5563" t="str">
        <f t="shared" si="1040"/>
        <v/>
      </c>
      <c r="AJ5563" t="str">
        <f t="shared" si="1041"/>
        <v/>
      </c>
      <c r="AK5563" t="str">
        <f t="shared" si="1042"/>
        <v>ORD26001393</v>
      </c>
      <c r="AL5563">
        <f>IF(E5563&lt;&gt;"CAPTURE","",COUNTIF(Orders!$H:$H,AK5563))</f>
        <v>1</v>
      </c>
      <c r="AP5563" t="str">
        <f t="shared" si="1043"/>
        <v>Matched to Order</v>
      </c>
      <c r="AQ5563">
        <f>IF(COUNTIF($A$2:A5563,A5563)=1,1,0)</f>
        <v>1</v>
      </c>
    </row>
    <row r="5564" spans="1:43" x14ac:dyDescent="0.3">
      <c r="A5564" t="s">
        <v>18246</v>
      </c>
      <c r="C5564" t="s">
        <v>2848</v>
      </c>
      <c r="D5564" s="1">
        <v>46295</v>
      </c>
      <c r="E5564" t="s">
        <v>11819</v>
      </c>
      <c r="F5564" t="s">
        <v>9</v>
      </c>
      <c r="G5564">
        <v>10998</v>
      </c>
      <c r="H5564">
        <v>32.99</v>
      </c>
      <c r="I5564">
        <v>5.94</v>
      </c>
      <c r="J5564">
        <v>10959.07</v>
      </c>
      <c r="K5564" s="1">
        <v>46297</v>
      </c>
      <c r="L5564" t="s">
        <v>18181</v>
      </c>
      <c r="M5564">
        <f t="shared" si="1032"/>
        <v>1</v>
      </c>
      <c r="N5564">
        <f>COUNTIF(Orders!$A:$A,C5564)</f>
        <v>1</v>
      </c>
      <c r="P5564">
        <f>COUNTIF(Orders!$H:$H,UPPER(SUBSTITUTE(TRIM(C5564),"-","")))</f>
        <v>1</v>
      </c>
      <c r="R5564" t="str">
        <f t="shared" si="1033"/>
        <v>Matched Order Reference</v>
      </c>
      <c r="S5564">
        <f t="shared" si="1034"/>
        <v>1</v>
      </c>
      <c r="V5564" cm="1">
        <f t="array" ref="V5564">IF(E5564&lt;&gt;"CAPTURE",0,SUMPRODUCT((MDR_Rates!$A$2:$A$10=F5564)*(G5564&gt;MDR_Rates!$B$2:$B$10)*((MDR_Rates!$C$2:$C$10="")+(G5564&lt;=MDR_Rates!$C$2:$C$10))*MDR_Rates!$D$2:$D$10))</f>
        <v>0.3</v>
      </c>
      <c r="W5564">
        <f t="shared" si="1035"/>
        <v>32.99</v>
      </c>
      <c r="X5564">
        <f t="shared" si="1036"/>
        <v>5.94</v>
      </c>
      <c r="Y5564">
        <f t="shared" si="1037"/>
        <v>0</v>
      </c>
      <c r="Z5564">
        <f t="shared" si="1038"/>
        <v>0</v>
      </c>
      <c r="AG5564" t="str">
        <f t="shared" si="1039"/>
        <v/>
      </c>
      <c r="AI5564" t="str">
        <f t="shared" si="1040"/>
        <v/>
      </c>
      <c r="AJ5564" t="str">
        <f t="shared" si="1041"/>
        <v/>
      </c>
      <c r="AK5564" t="str">
        <f t="shared" si="1042"/>
        <v>ORD26001418</v>
      </c>
      <c r="AL5564">
        <f>IF(E5564&lt;&gt;"CAPTURE","",COUNTIF(Orders!$H:$H,AK5564))</f>
        <v>1</v>
      </c>
      <c r="AP5564" t="str">
        <f t="shared" si="1043"/>
        <v>Matched to Order</v>
      </c>
      <c r="AQ5564">
        <f>IF(COUNTIF($A$2:A5564,A5564)=1,1,0)</f>
        <v>1</v>
      </c>
    </row>
    <row r="5565" spans="1:43" x14ac:dyDescent="0.3">
      <c r="A5565" t="s">
        <v>18247</v>
      </c>
      <c r="C5565" t="s">
        <v>2971</v>
      </c>
      <c r="D5565" s="1">
        <v>46295</v>
      </c>
      <c r="E5565" t="s">
        <v>11819</v>
      </c>
      <c r="F5565" t="s">
        <v>44</v>
      </c>
      <c r="G5565">
        <v>12998</v>
      </c>
      <c r="H5565">
        <v>220.97</v>
      </c>
      <c r="I5565">
        <v>39.770000000000003</v>
      </c>
      <c r="J5565">
        <v>12737.26</v>
      </c>
      <c r="K5565" s="1">
        <v>46297</v>
      </c>
      <c r="L5565" t="s">
        <v>18181</v>
      </c>
      <c r="M5565">
        <f t="shared" si="1032"/>
        <v>1</v>
      </c>
      <c r="N5565">
        <f>COUNTIF(Orders!$A:$A,C5565)</f>
        <v>1</v>
      </c>
      <c r="P5565">
        <f>COUNTIF(Orders!$H:$H,UPPER(SUBSTITUTE(TRIM(C5565),"-","")))</f>
        <v>1</v>
      </c>
      <c r="R5565" t="str">
        <f t="shared" si="1033"/>
        <v>Matched Order Reference</v>
      </c>
      <c r="S5565">
        <f t="shared" si="1034"/>
        <v>1</v>
      </c>
      <c r="V5565" cm="1">
        <f t="array" ref="V5565">IF(E5565&lt;&gt;"CAPTURE",0,SUMPRODUCT((MDR_Rates!$A$2:$A$10=F5565)*(G5565&gt;MDR_Rates!$B$2:$B$10)*((MDR_Rates!$C$2:$C$10="")+(G5565&lt;=MDR_Rates!$C$2:$C$10))*MDR_Rates!$D$2:$D$10))</f>
        <v>1.7</v>
      </c>
      <c r="W5565">
        <f t="shared" si="1035"/>
        <v>220.97</v>
      </c>
      <c r="X5565">
        <f t="shared" si="1036"/>
        <v>39.770000000000003</v>
      </c>
      <c r="Y5565">
        <f t="shared" si="1037"/>
        <v>0</v>
      </c>
      <c r="Z5565">
        <f t="shared" si="1038"/>
        <v>0</v>
      </c>
      <c r="AG5565" t="str">
        <f t="shared" si="1039"/>
        <v/>
      </c>
      <c r="AI5565" t="str">
        <f t="shared" si="1040"/>
        <v/>
      </c>
      <c r="AJ5565" t="str">
        <f t="shared" si="1041"/>
        <v/>
      </c>
      <c r="AK5565" t="str">
        <f t="shared" si="1042"/>
        <v>ORD26001480</v>
      </c>
      <c r="AL5565">
        <f>IF(E5565&lt;&gt;"CAPTURE","",COUNTIF(Orders!$H:$H,AK5565))</f>
        <v>1</v>
      </c>
      <c r="AP5565" t="str">
        <f t="shared" si="1043"/>
        <v>Matched to Order</v>
      </c>
      <c r="AQ5565">
        <f>IF(COUNTIF($A$2:A5565,A5565)=1,1,0)</f>
        <v>1</v>
      </c>
    </row>
    <row r="5566" spans="1:43" x14ac:dyDescent="0.3">
      <c r="A5566" t="s">
        <v>18248</v>
      </c>
      <c r="C5566" t="s">
        <v>18249</v>
      </c>
      <c r="D5566" s="1">
        <v>46295</v>
      </c>
      <c r="E5566" t="s">
        <v>11819</v>
      </c>
      <c r="F5566" t="s">
        <v>44</v>
      </c>
      <c r="G5566">
        <v>12998</v>
      </c>
      <c r="H5566">
        <v>220.97</v>
      </c>
      <c r="I5566">
        <v>39.770000000000003</v>
      </c>
      <c r="J5566">
        <v>12737.26</v>
      </c>
      <c r="K5566" s="1">
        <v>46297</v>
      </c>
      <c r="L5566" t="s">
        <v>18181</v>
      </c>
      <c r="M5566">
        <f t="shared" si="1032"/>
        <v>1</v>
      </c>
      <c r="N5566">
        <f>COUNTIF(Orders!$A:$A,C5566)</f>
        <v>0</v>
      </c>
      <c r="P5566">
        <f>COUNTIF(Orders!$H:$H,UPPER(SUBSTITUTE(TRIM(C5566),"-","")))</f>
        <v>1</v>
      </c>
      <c r="R5566" t="str">
        <f t="shared" si="1033"/>
        <v>Matched Order Reference</v>
      </c>
      <c r="S5566">
        <f t="shared" si="1034"/>
        <v>1</v>
      </c>
      <c r="V5566" cm="1">
        <f t="array" ref="V5566">IF(E5566&lt;&gt;"CAPTURE",0,SUMPRODUCT((MDR_Rates!$A$2:$A$10=F5566)*(G5566&gt;MDR_Rates!$B$2:$B$10)*((MDR_Rates!$C$2:$C$10="")+(G5566&lt;=MDR_Rates!$C$2:$C$10))*MDR_Rates!$D$2:$D$10))</f>
        <v>1.7</v>
      </c>
      <c r="W5566">
        <f t="shared" si="1035"/>
        <v>220.97</v>
      </c>
      <c r="X5566">
        <f t="shared" si="1036"/>
        <v>39.770000000000003</v>
      </c>
      <c r="Y5566">
        <f t="shared" si="1037"/>
        <v>0</v>
      </c>
      <c r="Z5566">
        <f t="shared" si="1038"/>
        <v>0</v>
      </c>
      <c r="AG5566" t="str">
        <f t="shared" si="1039"/>
        <v/>
      </c>
      <c r="AI5566" t="str">
        <f t="shared" si="1040"/>
        <v/>
      </c>
      <c r="AJ5566" t="str">
        <f t="shared" si="1041"/>
        <v/>
      </c>
      <c r="AK5566" t="str">
        <f t="shared" si="1042"/>
        <v>ORD26001480</v>
      </c>
      <c r="AL5566">
        <f>IF(E5566&lt;&gt;"CAPTURE","",COUNTIF(Orders!$H:$H,AK5566))</f>
        <v>1</v>
      </c>
      <c r="AP5566" t="str">
        <f t="shared" si="1043"/>
        <v>Matched to Order</v>
      </c>
      <c r="AQ5566">
        <f>IF(COUNTIF($A$2:A5566,A5566)=1,1,0)</f>
        <v>1</v>
      </c>
    </row>
    <row r="5567" spans="1:43" x14ac:dyDescent="0.3">
      <c r="A5567" t="s">
        <v>18250</v>
      </c>
      <c r="C5567" t="s">
        <v>2973</v>
      </c>
      <c r="D5567" s="1">
        <v>46295</v>
      </c>
      <c r="E5567" t="s">
        <v>11819</v>
      </c>
      <c r="F5567" t="s">
        <v>44</v>
      </c>
      <c r="G5567">
        <v>3497</v>
      </c>
      <c r="H5567">
        <v>59.45</v>
      </c>
      <c r="I5567">
        <v>10.7</v>
      </c>
      <c r="J5567">
        <v>3426.85</v>
      </c>
      <c r="K5567" s="1">
        <v>46297</v>
      </c>
      <c r="L5567" t="s">
        <v>18181</v>
      </c>
      <c r="M5567">
        <f t="shared" si="1032"/>
        <v>1</v>
      </c>
      <c r="N5567">
        <f>COUNTIF(Orders!$A:$A,C5567)</f>
        <v>1</v>
      </c>
      <c r="P5567">
        <f>COUNTIF(Orders!$H:$H,UPPER(SUBSTITUTE(TRIM(C5567),"-","")))</f>
        <v>1</v>
      </c>
      <c r="R5567" t="str">
        <f t="shared" si="1033"/>
        <v>Matched Order Reference</v>
      </c>
      <c r="S5567">
        <f t="shared" si="1034"/>
        <v>1</v>
      </c>
      <c r="V5567" cm="1">
        <f t="array" ref="V5567">IF(E5567&lt;&gt;"CAPTURE",0,SUMPRODUCT((MDR_Rates!$A$2:$A$10=F5567)*(G5567&gt;MDR_Rates!$B$2:$B$10)*((MDR_Rates!$C$2:$C$10="")+(G5567&lt;=MDR_Rates!$C$2:$C$10))*MDR_Rates!$D$2:$D$10))</f>
        <v>1.7</v>
      </c>
      <c r="W5567">
        <f t="shared" si="1035"/>
        <v>59.45</v>
      </c>
      <c r="X5567">
        <f t="shared" si="1036"/>
        <v>10.7</v>
      </c>
      <c r="Y5567">
        <f t="shared" si="1037"/>
        <v>0</v>
      </c>
      <c r="Z5567">
        <f t="shared" si="1038"/>
        <v>0</v>
      </c>
      <c r="AG5567" t="str">
        <f t="shared" si="1039"/>
        <v/>
      </c>
      <c r="AI5567" t="str">
        <f t="shared" si="1040"/>
        <v/>
      </c>
      <c r="AJ5567" t="str">
        <f t="shared" si="1041"/>
        <v/>
      </c>
      <c r="AK5567" t="str">
        <f t="shared" si="1042"/>
        <v>ORD26001481</v>
      </c>
      <c r="AL5567">
        <f>IF(E5567&lt;&gt;"CAPTURE","",COUNTIF(Orders!$H:$H,AK5567))</f>
        <v>1</v>
      </c>
      <c r="AP5567" t="str">
        <f t="shared" si="1043"/>
        <v>Matched to Order</v>
      </c>
      <c r="AQ5567">
        <f>IF(COUNTIF($A$2:A5567,A5567)=1,1,0)</f>
        <v>1</v>
      </c>
    </row>
    <row r="5568" spans="1:43" x14ac:dyDescent="0.3">
      <c r="A5568" t="s">
        <v>18251</v>
      </c>
      <c r="C5568" t="s">
        <v>18252</v>
      </c>
      <c r="D5568" s="1">
        <v>46295</v>
      </c>
      <c r="E5568" t="s">
        <v>11819</v>
      </c>
      <c r="F5568" t="s">
        <v>44</v>
      </c>
      <c r="G5568">
        <v>9197</v>
      </c>
      <c r="H5568">
        <v>156.35</v>
      </c>
      <c r="I5568">
        <v>28.14</v>
      </c>
      <c r="J5568">
        <v>9012.51</v>
      </c>
      <c r="K5568" s="1">
        <v>46297</v>
      </c>
      <c r="L5568" t="s">
        <v>18181</v>
      </c>
      <c r="M5568">
        <f t="shared" si="1032"/>
        <v>1</v>
      </c>
      <c r="N5568">
        <f>COUNTIF(Orders!$A:$A,C5568)</f>
        <v>1</v>
      </c>
      <c r="P5568">
        <f>COUNTIF(Orders!$H:$H,UPPER(SUBSTITUTE(TRIM(C5568),"-","")))</f>
        <v>1</v>
      </c>
      <c r="R5568" t="str">
        <f t="shared" si="1033"/>
        <v>Matched Order Reference</v>
      </c>
      <c r="S5568">
        <f t="shared" si="1034"/>
        <v>1</v>
      </c>
      <c r="V5568" cm="1">
        <f t="array" ref="V5568">IF(E5568&lt;&gt;"CAPTURE",0,SUMPRODUCT((MDR_Rates!$A$2:$A$10=F5568)*(G5568&gt;MDR_Rates!$B$2:$B$10)*((MDR_Rates!$C$2:$C$10="")+(G5568&lt;=MDR_Rates!$C$2:$C$10))*MDR_Rates!$D$2:$D$10))</f>
        <v>1.7</v>
      </c>
      <c r="W5568">
        <f t="shared" si="1035"/>
        <v>156.35</v>
      </c>
      <c r="X5568">
        <f t="shared" si="1036"/>
        <v>28.14</v>
      </c>
      <c r="Y5568">
        <f t="shared" si="1037"/>
        <v>0</v>
      </c>
      <c r="Z5568">
        <f t="shared" si="1038"/>
        <v>0</v>
      </c>
      <c r="AG5568" t="str">
        <f t="shared" si="1039"/>
        <v/>
      </c>
      <c r="AI5568" t="str">
        <f t="shared" si="1040"/>
        <v/>
      </c>
      <c r="AJ5568" t="str">
        <f t="shared" si="1041"/>
        <v/>
      </c>
      <c r="AK5568" t="str">
        <f t="shared" si="1042"/>
        <v>ORD26001516</v>
      </c>
      <c r="AL5568">
        <f>IF(E5568&lt;&gt;"CAPTURE","",COUNTIF(Orders!$H:$H,AK5568))</f>
        <v>1</v>
      </c>
      <c r="AP5568" t="str">
        <f t="shared" si="1043"/>
        <v>Matched to Order</v>
      </c>
      <c r="AQ5568">
        <f>IF(COUNTIF($A$2:A5568,A5568)=1,1,0)</f>
        <v>1</v>
      </c>
    </row>
    <row r="5569" spans="1:43" x14ac:dyDescent="0.3">
      <c r="A5569" t="s">
        <v>18253</v>
      </c>
      <c r="C5569" t="s">
        <v>3065</v>
      </c>
      <c r="D5569" s="1">
        <v>46295</v>
      </c>
      <c r="E5569" t="s">
        <v>11819</v>
      </c>
      <c r="F5569" t="s">
        <v>17</v>
      </c>
      <c r="G5569">
        <v>499</v>
      </c>
      <c r="H5569">
        <v>8.98</v>
      </c>
      <c r="I5569">
        <v>1.62</v>
      </c>
      <c r="J5569">
        <v>488.4</v>
      </c>
      <c r="K5569" s="1">
        <v>46297</v>
      </c>
      <c r="L5569" t="s">
        <v>18181</v>
      </c>
      <c r="M5569">
        <f t="shared" si="1032"/>
        <v>1</v>
      </c>
      <c r="N5569">
        <f>COUNTIF(Orders!$A:$A,C5569)</f>
        <v>1</v>
      </c>
      <c r="P5569">
        <f>COUNTIF(Orders!$H:$H,UPPER(SUBSTITUTE(TRIM(C5569),"-","")))</f>
        <v>1</v>
      </c>
      <c r="R5569" t="str">
        <f t="shared" si="1033"/>
        <v>Matched Order Reference</v>
      </c>
      <c r="S5569">
        <f t="shared" si="1034"/>
        <v>1</v>
      </c>
      <c r="V5569" cm="1">
        <f t="array" ref="V5569">IF(E5569&lt;&gt;"CAPTURE",0,SUMPRODUCT((MDR_Rates!$A$2:$A$10=F5569)*(G5569&gt;MDR_Rates!$B$2:$B$10)*((MDR_Rates!$C$2:$C$10="")+(G5569&lt;=MDR_Rates!$C$2:$C$10))*MDR_Rates!$D$2:$D$10))</f>
        <v>1.8</v>
      </c>
      <c r="W5569">
        <f t="shared" si="1035"/>
        <v>8.98</v>
      </c>
      <c r="X5569">
        <f t="shared" si="1036"/>
        <v>1.62</v>
      </c>
      <c r="Y5569">
        <f t="shared" si="1037"/>
        <v>0</v>
      </c>
      <c r="Z5569">
        <f t="shared" si="1038"/>
        <v>0</v>
      </c>
      <c r="AG5569" t="str">
        <f t="shared" si="1039"/>
        <v/>
      </c>
      <c r="AI5569" t="str">
        <f t="shared" si="1040"/>
        <v/>
      </c>
      <c r="AJ5569" t="str">
        <f t="shared" si="1041"/>
        <v/>
      </c>
      <c r="AK5569" t="str">
        <f t="shared" si="1042"/>
        <v>ORD26001527</v>
      </c>
      <c r="AL5569">
        <f>IF(E5569&lt;&gt;"CAPTURE","",COUNTIF(Orders!$H:$H,AK5569))</f>
        <v>1</v>
      </c>
      <c r="AP5569" t="str">
        <f t="shared" si="1043"/>
        <v>Matched to Order</v>
      </c>
      <c r="AQ5569">
        <f>IF(COUNTIF($A$2:A5569,A5569)=1,1,0)</f>
        <v>1</v>
      </c>
    </row>
    <row r="5570" spans="1:43" x14ac:dyDescent="0.3">
      <c r="A5570" t="s">
        <v>18254</v>
      </c>
      <c r="C5570" t="s">
        <v>3206</v>
      </c>
      <c r="D5570" s="1">
        <v>46295</v>
      </c>
      <c r="E5570" t="s">
        <v>11819</v>
      </c>
      <c r="F5570" t="s">
        <v>9</v>
      </c>
      <c r="G5570">
        <v>4999</v>
      </c>
      <c r="H5570">
        <v>15</v>
      </c>
      <c r="I5570">
        <v>2.7</v>
      </c>
      <c r="J5570">
        <v>4981.3</v>
      </c>
      <c r="K5570" s="1">
        <v>46297</v>
      </c>
      <c r="L5570" t="s">
        <v>18181</v>
      </c>
      <c r="M5570">
        <f t="shared" si="1032"/>
        <v>1</v>
      </c>
      <c r="N5570">
        <f>COUNTIF(Orders!$A:$A,C5570)</f>
        <v>1</v>
      </c>
      <c r="P5570">
        <f>COUNTIF(Orders!$H:$H,UPPER(SUBSTITUTE(TRIM(C5570),"-","")))</f>
        <v>1</v>
      </c>
      <c r="R5570" t="str">
        <f t="shared" si="1033"/>
        <v>Matched Order Reference</v>
      </c>
      <c r="S5570">
        <f t="shared" si="1034"/>
        <v>1</v>
      </c>
      <c r="V5570" cm="1">
        <f t="array" ref="V5570">IF(E5570&lt;&gt;"CAPTURE",0,SUMPRODUCT((MDR_Rates!$A$2:$A$10=F5570)*(G5570&gt;MDR_Rates!$B$2:$B$10)*((MDR_Rates!$C$2:$C$10="")+(G5570&lt;=MDR_Rates!$C$2:$C$10))*MDR_Rates!$D$2:$D$10))</f>
        <v>0.3</v>
      </c>
      <c r="W5570">
        <f t="shared" si="1035"/>
        <v>15</v>
      </c>
      <c r="X5570">
        <f t="shared" si="1036"/>
        <v>2.7</v>
      </c>
      <c r="Y5570">
        <f t="shared" si="1037"/>
        <v>0</v>
      </c>
      <c r="Z5570">
        <f t="shared" si="1038"/>
        <v>0</v>
      </c>
      <c r="AG5570" t="str">
        <f t="shared" si="1039"/>
        <v/>
      </c>
      <c r="AI5570" t="str">
        <f t="shared" si="1040"/>
        <v/>
      </c>
      <c r="AJ5570" t="str">
        <f t="shared" si="1041"/>
        <v/>
      </c>
      <c r="AK5570" t="str">
        <f t="shared" si="1042"/>
        <v>ORD26001599</v>
      </c>
      <c r="AL5570">
        <f>IF(E5570&lt;&gt;"CAPTURE","",COUNTIF(Orders!$H:$H,AK5570))</f>
        <v>1</v>
      </c>
      <c r="AP5570" t="str">
        <f t="shared" si="1043"/>
        <v>Matched to Order</v>
      </c>
      <c r="AQ5570">
        <f>IF(COUNTIF($A$2:A5570,A5570)=1,1,0)</f>
        <v>1</v>
      </c>
    </row>
    <row r="5571" spans="1:43" x14ac:dyDescent="0.3">
      <c r="A5571" t="s">
        <v>18255</v>
      </c>
      <c r="C5571" t="s">
        <v>3236</v>
      </c>
      <c r="D5571" s="1">
        <v>46295</v>
      </c>
      <c r="E5571" t="s">
        <v>11819</v>
      </c>
      <c r="F5571" t="s">
        <v>9</v>
      </c>
      <c r="G5571">
        <v>1499</v>
      </c>
      <c r="H5571">
        <v>0</v>
      </c>
      <c r="I5571">
        <v>0</v>
      </c>
      <c r="J5571">
        <v>1499</v>
      </c>
      <c r="K5571" s="1">
        <v>46297</v>
      </c>
      <c r="L5571" t="s">
        <v>18181</v>
      </c>
      <c r="M5571">
        <f t="shared" ref="M5571:M5634" si="1044">COUNTIF($A:$A,A5571)</f>
        <v>1</v>
      </c>
      <c r="N5571">
        <f>COUNTIF(Orders!$A:$A,C5571)</f>
        <v>1</v>
      </c>
      <c r="P5571">
        <f>COUNTIF(Orders!$H:$H,UPPER(SUBSTITUTE(TRIM(C5571),"-","")))</f>
        <v>1</v>
      </c>
      <c r="R5571" t="str">
        <f t="shared" ref="R5571:R5634" si="1045">IF(E5571="REFUND","Refund",IF(P5571=0,"Unmatched Order Reference","Matched Order Reference"))</f>
        <v>Matched Order Reference</v>
      </c>
      <c r="S5571">
        <f t="shared" ref="S5571:S5634" si="1046">COUNTIFS($C$2:$C$5753,C5571,$E$2:$E$5753,"CAPTURE")</f>
        <v>1</v>
      </c>
      <c r="V5571" cm="1">
        <f t="array" ref="V5571">IF(E5571&lt;&gt;"CAPTURE",0,SUMPRODUCT((MDR_Rates!$A$2:$A$10=F5571)*(G5571&gt;MDR_Rates!$B$2:$B$10)*((MDR_Rates!$C$2:$C$10="")+(G5571&lt;=MDR_Rates!$C$2:$C$10))*MDR_Rates!$D$2:$D$10))</f>
        <v>0</v>
      </c>
      <c r="W5571">
        <f t="shared" ref="W5571:W5634" si="1047">IF(E5571&lt;&gt;"CAPTURE",0,ROUND(G5571*V5571/100,2))</f>
        <v>0</v>
      </c>
      <c r="X5571">
        <f t="shared" ref="X5571:X5634" si="1048">IF(E5571&lt;&gt;"CAPTURE",0,ROUND(W5571*18/100,2))</f>
        <v>0</v>
      </c>
      <c r="Y5571">
        <f t="shared" ref="Y5571:Y5634" si="1049">IF(E5571&lt;&gt;"CAPTURE",0,ROUND(H5571-W5571,2))</f>
        <v>0</v>
      </c>
      <c r="Z5571">
        <f t="shared" ref="Z5571:Z5634" si="1050">IF(E5571&lt;&gt;"CAPTURE",0,ROUND(I5571-X5571,2))</f>
        <v>0</v>
      </c>
      <c r="AG5571" t="str">
        <f t="shared" ref="AG5571:AG5634" si="1051">IF(E5571&lt;&gt;"REFUND","",IF(COUNTIFS($A:$A,B5571,$E:$E,"CAPTURE")=0,"Missing Original Capture","Original Capture Found"))</f>
        <v/>
      </c>
      <c r="AI5571" t="str">
        <f t="shared" ref="AI5571:AI5634" si="1052">IF(E5571="REFUND",_xlfn.MAXIFS($G:$G,$A:$A,B5571,$E:$E,"CAPTURE"),"")</f>
        <v/>
      </c>
      <c r="AJ5571" t="str">
        <f t="shared" ref="AJ5571:AJ5634" si="1053">IF(E5571&lt;&gt;"REFUND","",IF(G5571&gt;AI5571,"Refund Exceeds Capture",IF(ABS(G5571-AI5571)&lt;0.01,"Full Refund","Partial Refund")))</f>
        <v/>
      </c>
      <c r="AK5571" t="str">
        <f t="shared" ref="AK5571:AK5634" si="1054">UPPER(SUBSTITUTE(TRIM(C5571),"-",""))</f>
        <v>ORD26001614</v>
      </c>
      <c r="AL5571">
        <f>IF(E5571&lt;&gt;"CAPTURE","",COUNTIF(Orders!$H:$H,AK5571))</f>
        <v>1</v>
      </c>
      <c r="AP5571" t="str">
        <f t="shared" ref="AP5571:AP5634" si="1055">IF(E5571&lt;&gt;"CAPTURE","",IF(M5571&gt;1,"Duplicate ID - Review",IF(AL5571=0,"Unmatched Order",IF(AL5571=1,"Matched to Order","Multiple Order Matches"))))</f>
        <v>Matched to Order</v>
      </c>
      <c r="AQ5571">
        <f>IF(COUNTIF($A$2:A5571,A5571)=1,1,0)</f>
        <v>1</v>
      </c>
    </row>
    <row r="5572" spans="1:43" x14ac:dyDescent="0.3">
      <c r="A5572" t="s">
        <v>18256</v>
      </c>
      <c r="C5572" t="s">
        <v>3277</v>
      </c>
      <c r="D5572" s="1">
        <v>46295</v>
      </c>
      <c r="E5572" t="s">
        <v>11819</v>
      </c>
      <c r="F5572" t="s">
        <v>17</v>
      </c>
      <c r="G5572">
        <v>1299</v>
      </c>
      <c r="H5572">
        <v>23.38</v>
      </c>
      <c r="I5572">
        <v>4.21</v>
      </c>
      <c r="J5572">
        <v>1271.4100000000001</v>
      </c>
      <c r="K5572" s="1">
        <v>46297</v>
      </c>
      <c r="L5572" t="s">
        <v>18181</v>
      </c>
      <c r="M5572">
        <f t="shared" si="1044"/>
        <v>1</v>
      </c>
      <c r="N5572">
        <f>COUNTIF(Orders!$A:$A,C5572)</f>
        <v>1</v>
      </c>
      <c r="P5572">
        <f>COUNTIF(Orders!$H:$H,UPPER(SUBSTITUTE(TRIM(C5572),"-","")))</f>
        <v>1</v>
      </c>
      <c r="R5572" t="str">
        <f t="shared" si="1045"/>
        <v>Matched Order Reference</v>
      </c>
      <c r="S5572">
        <f t="shared" si="1046"/>
        <v>1</v>
      </c>
      <c r="V5572" cm="1">
        <f t="array" ref="V5572">IF(E5572&lt;&gt;"CAPTURE",0,SUMPRODUCT((MDR_Rates!$A$2:$A$10=F5572)*(G5572&gt;MDR_Rates!$B$2:$B$10)*((MDR_Rates!$C$2:$C$10="")+(G5572&lt;=MDR_Rates!$C$2:$C$10))*MDR_Rates!$D$2:$D$10))</f>
        <v>1.8</v>
      </c>
      <c r="W5572">
        <f t="shared" si="1047"/>
        <v>23.38</v>
      </c>
      <c r="X5572">
        <f t="shared" si="1048"/>
        <v>4.21</v>
      </c>
      <c r="Y5572">
        <f t="shared" si="1049"/>
        <v>0</v>
      </c>
      <c r="Z5572">
        <f t="shared" si="1050"/>
        <v>0</v>
      </c>
      <c r="AG5572" t="str">
        <f t="shared" si="1051"/>
        <v/>
      </c>
      <c r="AI5572" t="str">
        <f t="shared" si="1052"/>
        <v/>
      </c>
      <c r="AJ5572" t="str">
        <f t="shared" si="1053"/>
        <v/>
      </c>
      <c r="AK5572" t="str">
        <f t="shared" si="1054"/>
        <v>ORD26001635</v>
      </c>
      <c r="AL5572">
        <f>IF(E5572&lt;&gt;"CAPTURE","",COUNTIF(Orders!$H:$H,AK5572))</f>
        <v>1</v>
      </c>
      <c r="AP5572" t="str">
        <f t="shared" si="1055"/>
        <v>Matched to Order</v>
      </c>
      <c r="AQ5572">
        <f>IF(COUNTIF($A$2:A5572,A5572)=1,1,0)</f>
        <v>1</v>
      </c>
    </row>
    <row r="5573" spans="1:43" x14ac:dyDescent="0.3">
      <c r="A5573" t="s">
        <v>18257</v>
      </c>
      <c r="C5573" t="s">
        <v>18258</v>
      </c>
      <c r="D5573" s="1">
        <v>46295</v>
      </c>
      <c r="E5573" t="s">
        <v>11819</v>
      </c>
      <c r="F5573" t="s">
        <v>9</v>
      </c>
      <c r="G5573">
        <v>2098</v>
      </c>
      <c r="H5573">
        <v>6.29</v>
      </c>
      <c r="I5573">
        <v>1.1299999999999999</v>
      </c>
      <c r="J5573">
        <v>2090.58</v>
      </c>
      <c r="K5573" s="1">
        <v>46297</v>
      </c>
      <c r="L5573" t="s">
        <v>18181</v>
      </c>
      <c r="M5573">
        <f t="shared" si="1044"/>
        <v>1</v>
      </c>
      <c r="N5573">
        <f>COUNTIF(Orders!$A:$A,C5573)</f>
        <v>1</v>
      </c>
      <c r="P5573">
        <f>COUNTIF(Orders!$H:$H,UPPER(SUBSTITUTE(TRIM(C5573),"-","")))</f>
        <v>1</v>
      </c>
      <c r="R5573" t="str">
        <f t="shared" si="1045"/>
        <v>Matched Order Reference</v>
      </c>
      <c r="S5573">
        <f t="shared" si="1046"/>
        <v>1</v>
      </c>
      <c r="V5573" cm="1">
        <f t="array" ref="V5573">IF(E5573&lt;&gt;"CAPTURE",0,SUMPRODUCT((MDR_Rates!$A$2:$A$10=F5573)*(G5573&gt;MDR_Rates!$B$2:$B$10)*((MDR_Rates!$C$2:$C$10="")+(G5573&lt;=MDR_Rates!$C$2:$C$10))*MDR_Rates!$D$2:$D$10))</f>
        <v>0.3</v>
      </c>
      <c r="W5573">
        <f t="shared" si="1047"/>
        <v>6.29</v>
      </c>
      <c r="X5573">
        <f t="shared" si="1048"/>
        <v>1.1299999999999999</v>
      </c>
      <c r="Y5573">
        <f t="shared" si="1049"/>
        <v>0</v>
      </c>
      <c r="Z5573">
        <f t="shared" si="1050"/>
        <v>0</v>
      </c>
      <c r="AG5573" t="str">
        <f t="shared" si="1051"/>
        <v/>
      </c>
      <c r="AI5573" t="str">
        <f t="shared" si="1052"/>
        <v/>
      </c>
      <c r="AJ5573" t="str">
        <f t="shared" si="1053"/>
        <v/>
      </c>
      <c r="AK5573" t="str">
        <f t="shared" si="1054"/>
        <v>ORD26001658</v>
      </c>
      <c r="AL5573">
        <f>IF(E5573&lt;&gt;"CAPTURE","",COUNTIF(Orders!$H:$H,AK5573))</f>
        <v>1</v>
      </c>
      <c r="AP5573" t="str">
        <f t="shared" si="1055"/>
        <v>Matched to Order</v>
      </c>
      <c r="AQ5573">
        <f>IF(COUNTIF($A$2:A5573,A5573)=1,1,0)</f>
        <v>1</v>
      </c>
    </row>
    <row r="5574" spans="1:43" x14ac:dyDescent="0.3">
      <c r="A5574" t="s">
        <v>18259</v>
      </c>
      <c r="C5574" t="s">
        <v>3433</v>
      </c>
      <c r="D5574" s="1">
        <v>46295</v>
      </c>
      <c r="E5574" t="s">
        <v>11819</v>
      </c>
      <c r="F5574" t="s">
        <v>17</v>
      </c>
      <c r="G5574">
        <v>5298</v>
      </c>
      <c r="H5574">
        <v>84.77</v>
      </c>
      <c r="I5574">
        <v>15.26</v>
      </c>
      <c r="J5574">
        <v>5197.97</v>
      </c>
      <c r="K5574" s="1">
        <v>46297</v>
      </c>
      <c r="L5574" t="s">
        <v>18181</v>
      </c>
      <c r="M5574">
        <f t="shared" si="1044"/>
        <v>1</v>
      </c>
      <c r="N5574">
        <f>COUNTIF(Orders!$A:$A,C5574)</f>
        <v>1</v>
      </c>
      <c r="P5574">
        <f>COUNTIF(Orders!$H:$H,UPPER(SUBSTITUTE(TRIM(C5574),"-","")))</f>
        <v>1</v>
      </c>
      <c r="R5574" t="str">
        <f t="shared" si="1045"/>
        <v>Matched Order Reference</v>
      </c>
      <c r="S5574">
        <f t="shared" si="1046"/>
        <v>1</v>
      </c>
      <c r="V5574" cm="1">
        <f t="array" ref="V5574">IF(E5574&lt;&gt;"CAPTURE",0,SUMPRODUCT((MDR_Rates!$A$2:$A$10=F5574)*(G5574&gt;MDR_Rates!$B$2:$B$10)*((MDR_Rates!$C$2:$C$10="")+(G5574&lt;=MDR_Rates!$C$2:$C$10))*MDR_Rates!$D$2:$D$10))</f>
        <v>1.6</v>
      </c>
      <c r="W5574">
        <f t="shared" si="1047"/>
        <v>84.77</v>
      </c>
      <c r="X5574">
        <f t="shared" si="1048"/>
        <v>15.26</v>
      </c>
      <c r="Y5574">
        <f t="shared" si="1049"/>
        <v>0</v>
      </c>
      <c r="Z5574">
        <f t="shared" si="1050"/>
        <v>0</v>
      </c>
      <c r="AG5574" t="str">
        <f t="shared" si="1051"/>
        <v/>
      </c>
      <c r="AI5574" t="str">
        <f t="shared" si="1052"/>
        <v/>
      </c>
      <c r="AJ5574" t="str">
        <f t="shared" si="1053"/>
        <v/>
      </c>
      <c r="AK5574" t="str">
        <f t="shared" si="1054"/>
        <v>ORD26001715</v>
      </c>
      <c r="AL5574">
        <f>IF(E5574&lt;&gt;"CAPTURE","",COUNTIF(Orders!$H:$H,AK5574))</f>
        <v>1</v>
      </c>
      <c r="AP5574" t="str">
        <f t="shared" si="1055"/>
        <v>Matched to Order</v>
      </c>
      <c r="AQ5574">
        <f>IF(COUNTIF($A$2:A5574,A5574)=1,1,0)</f>
        <v>1</v>
      </c>
    </row>
    <row r="5575" spans="1:43" x14ac:dyDescent="0.3">
      <c r="A5575" t="s">
        <v>18260</v>
      </c>
      <c r="C5575" t="s">
        <v>3453</v>
      </c>
      <c r="D5575" s="1">
        <v>46295</v>
      </c>
      <c r="E5575" t="s">
        <v>11819</v>
      </c>
      <c r="F5575" t="s">
        <v>44</v>
      </c>
      <c r="G5575">
        <v>799</v>
      </c>
      <c r="H5575">
        <v>15.18</v>
      </c>
      <c r="I5575">
        <v>2.73</v>
      </c>
      <c r="J5575">
        <v>781.09</v>
      </c>
      <c r="K5575" s="1">
        <v>46297</v>
      </c>
      <c r="L5575" t="s">
        <v>18181</v>
      </c>
      <c r="M5575">
        <f t="shared" si="1044"/>
        <v>1</v>
      </c>
      <c r="N5575">
        <f>COUNTIF(Orders!$A:$A,C5575)</f>
        <v>1</v>
      </c>
      <c r="P5575">
        <f>COUNTIF(Orders!$H:$H,UPPER(SUBSTITUTE(TRIM(C5575),"-","")))</f>
        <v>1</v>
      </c>
      <c r="R5575" t="str">
        <f t="shared" si="1045"/>
        <v>Matched Order Reference</v>
      </c>
      <c r="S5575">
        <f t="shared" si="1046"/>
        <v>1</v>
      </c>
      <c r="V5575" cm="1">
        <f t="array" ref="V5575">IF(E5575&lt;&gt;"CAPTURE",0,SUMPRODUCT((MDR_Rates!$A$2:$A$10=F5575)*(G5575&gt;MDR_Rates!$B$2:$B$10)*((MDR_Rates!$C$2:$C$10="")+(G5575&lt;=MDR_Rates!$C$2:$C$10))*MDR_Rates!$D$2:$D$10))</f>
        <v>1.9</v>
      </c>
      <c r="W5575">
        <f t="shared" si="1047"/>
        <v>15.18</v>
      </c>
      <c r="X5575">
        <f t="shared" si="1048"/>
        <v>2.73</v>
      </c>
      <c r="Y5575">
        <f t="shared" si="1049"/>
        <v>0</v>
      </c>
      <c r="Z5575">
        <f t="shared" si="1050"/>
        <v>0</v>
      </c>
      <c r="AG5575" t="str">
        <f t="shared" si="1051"/>
        <v/>
      </c>
      <c r="AI5575" t="str">
        <f t="shared" si="1052"/>
        <v/>
      </c>
      <c r="AJ5575" t="str">
        <f t="shared" si="1053"/>
        <v/>
      </c>
      <c r="AK5575" t="str">
        <f t="shared" si="1054"/>
        <v>ORD26001725</v>
      </c>
      <c r="AL5575">
        <f>IF(E5575&lt;&gt;"CAPTURE","",COUNTIF(Orders!$H:$H,AK5575))</f>
        <v>1</v>
      </c>
      <c r="AP5575" t="str">
        <f t="shared" si="1055"/>
        <v>Matched to Order</v>
      </c>
      <c r="AQ5575">
        <f>IF(COUNTIF($A$2:A5575,A5575)=1,1,0)</f>
        <v>1</v>
      </c>
    </row>
    <row r="5576" spans="1:43" x14ac:dyDescent="0.3">
      <c r="A5576" t="s">
        <v>18261</v>
      </c>
      <c r="C5576" t="s">
        <v>3525</v>
      </c>
      <c r="D5576" s="1">
        <v>46295</v>
      </c>
      <c r="E5576" t="s">
        <v>11819</v>
      </c>
      <c r="F5576" t="s">
        <v>33</v>
      </c>
      <c r="G5576">
        <v>299</v>
      </c>
      <c r="H5576">
        <v>4.49</v>
      </c>
      <c r="I5576">
        <v>0.81</v>
      </c>
      <c r="J5576">
        <v>293.7</v>
      </c>
      <c r="K5576" s="1">
        <v>46297</v>
      </c>
      <c r="L5576" t="s">
        <v>18181</v>
      </c>
      <c r="M5576">
        <f t="shared" si="1044"/>
        <v>1</v>
      </c>
      <c r="N5576">
        <f>COUNTIF(Orders!$A:$A,C5576)</f>
        <v>1</v>
      </c>
      <c r="P5576">
        <f>COUNTIF(Orders!$H:$H,UPPER(SUBSTITUTE(TRIM(C5576),"-","")))</f>
        <v>1</v>
      </c>
      <c r="R5576" t="str">
        <f t="shared" si="1045"/>
        <v>Matched Order Reference</v>
      </c>
      <c r="S5576">
        <f t="shared" si="1046"/>
        <v>1</v>
      </c>
      <c r="V5576" cm="1">
        <f t="array" ref="V5576">IF(E5576&lt;&gt;"CAPTURE",0,SUMPRODUCT((MDR_Rates!$A$2:$A$10=F5576)*(G5576&gt;MDR_Rates!$B$2:$B$10)*((MDR_Rates!$C$2:$C$10="")+(G5576&lt;=MDR_Rates!$C$2:$C$10))*MDR_Rates!$D$2:$D$10))</f>
        <v>1.5</v>
      </c>
      <c r="W5576">
        <f t="shared" si="1047"/>
        <v>4.49</v>
      </c>
      <c r="X5576">
        <f t="shared" si="1048"/>
        <v>0.81</v>
      </c>
      <c r="Y5576">
        <f t="shared" si="1049"/>
        <v>0</v>
      </c>
      <c r="Z5576">
        <f t="shared" si="1050"/>
        <v>0</v>
      </c>
      <c r="AG5576" t="str">
        <f t="shared" si="1051"/>
        <v/>
      </c>
      <c r="AI5576" t="str">
        <f t="shared" si="1052"/>
        <v/>
      </c>
      <c r="AJ5576" t="str">
        <f t="shared" si="1053"/>
        <v/>
      </c>
      <c r="AK5576" t="str">
        <f t="shared" si="1054"/>
        <v>ORD26001761</v>
      </c>
      <c r="AL5576">
        <f>IF(E5576&lt;&gt;"CAPTURE","",COUNTIF(Orders!$H:$H,AK5576))</f>
        <v>1</v>
      </c>
      <c r="AP5576" t="str">
        <f t="shared" si="1055"/>
        <v>Matched to Order</v>
      </c>
      <c r="AQ5576">
        <f>IF(COUNTIF($A$2:A5576,A5576)=1,1,0)</f>
        <v>1</v>
      </c>
    </row>
    <row r="5577" spans="1:43" x14ac:dyDescent="0.3">
      <c r="A5577" t="s">
        <v>18262</v>
      </c>
      <c r="C5577" t="s">
        <v>3545</v>
      </c>
      <c r="D5577" s="1">
        <v>46295</v>
      </c>
      <c r="E5577" t="s">
        <v>11819</v>
      </c>
      <c r="F5577" t="s">
        <v>9</v>
      </c>
      <c r="G5577">
        <v>999</v>
      </c>
      <c r="H5577">
        <v>0</v>
      </c>
      <c r="I5577">
        <v>0</v>
      </c>
      <c r="J5577">
        <v>999</v>
      </c>
      <c r="K5577" s="1">
        <v>46297</v>
      </c>
      <c r="L5577" t="s">
        <v>18181</v>
      </c>
      <c r="M5577">
        <f t="shared" si="1044"/>
        <v>1</v>
      </c>
      <c r="N5577">
        <f>COUNTIF(Orders!$A:$A,C5577)</f>
        <v>1</v>
      </c>
      <c r="P5577">
        <f>COUNTIF(Orders!$H:$H,UPPER(SUBSTITUTE(TRIM(C5577),"-","")))</f>
        <v>1</v>
      </c>
      <c r="R5577" t="str">
        <f t="shared" si="1045"/>
        <v>Matched Order Reference</v>
      </c>
      <c r="S5577">
        <f t="shared" si="1046"/>
        <v>1</v>
      </c>
      <c r="V5577" cm="1">
        <f t="array" ref="V5577">IF(E5577&lt;&gt;"CAPTURE",0,SUMPRODUCT((MDR_Rates!$A$2:$A$10=F5577)*(G5577&gt;MDR_Rates!$B$2:$B$10)*((MDR_Rates!$C$2:$C$10="")+(G5577&lt;=MDR_Rates!$C$2:$C$10))*MDR_Rates!$D$2:$D$10))</f>
        <v>0</v>
      </c>
      <c r="W5577">
        <f t="shared" si="1047"/>
        <v>0</v>
      </c>
      <c r="X5577">
        <f t="shared" si="1048"/>
        <v>0</v>
      </c>
      <c r="Y5577">
        <f t="shared" si="1049"/>
        <v>0</v>
      </c>
      <c r="Z5577">
        <f t="shared" si="1050"/>
        <v>0</v>
      </c>
      <c r="AG5577" t="str">
        <f t="shared" si="1051"/>
        <v/>
      </c>
      <c r="AI5577" t="str">
        <f t="shared" si="1052"/>
        <v/>
      </c>
      <c r="AJ5577" t="str">
        <f t="shared" si="1053"/>
        <v/>
      </c>
      <c r="AK5577" t="str">
        <f t="shared" si="1054"/>
        <v>ORD26001771</v>
      </c>
      <c r="AL5577">
        <f>IF(E5577&lt;&gt;"CAPTURE","",COUNTIF(Orders!$H:$H,AK5577))</f>
        <v>1</v>
      </c>
      <c r="AP5577" t="str">
        <f t="shared" si="1055"/>
        <v>Matched to Order</v>
      </c>
      <c r="AQ5577">
        <f>IF(COUNTIF($A$2:A5577,A5577)=1,1,0)</f>
        <v>1</v>
      </c>
    </row>
    <row r="5578" spans="1:43" x14ac:dyDescent="0.3">
      <c r="A5578" t="s">
        <v>18263</v>
      </c>
      <c r="C5578" t="s">
        <v>3547</v>
      </c>
      <c r="D5578" s="1">
        <v>46295</v>
      </c>
      <c r="E5578" t="s">
        <v>11819</v>
      </c>
      <c r="F5578" t="s">
        <v>9</v>
      </c>
      <c r="G5578">
        <v>5998</v>
      </c>
      <c r="H5578">
        <v>17.989999999999998</v>
      </c>
      <c r="I5578">
        <v>3.24</v>
      </c>
      <c r="J5578">
        <v>5976.77</v>
      </c>
      <c r="K5578" s="1">
        <v>46297</v>
      </c>
      <c r="L5578" t="s">
        <v>18181</v>
      </c>
      <c r="M5578">
        <f t="shared" si="1044"/>
        <v>1</v>
      </c>
      <c r="N5578">
        <f>COUNTIF(Orders!$A:$A,C5578)</f>
        <v>1</v>
      </c>
      <c r="P5578">
        <f>COUNTIF(Orders!$H:$H,UPPER(SUBSTITUTE(TRIM(C5578),"-","")))</f>
        <v>1</v>
      </c>
      <c r="R5578" t="str">
        <f t="shared" si="1045"/>
        <v>Matched Order Reference</v>
      </c>
      <c r="S5578">
        <f t="shared" si="1046"/>
        <v>1</v>
      </c>
      <c r="V5578" cm="1">
        <f t="array" ref="V5578">IF(E5578&lt;&gt;"CAPTURE",0,SUMPRODUCT((MDR_Rates!$A$2:$A$10=F5578)*(G5578&gt;MDR_Rates!$B$2:$B$10)*((MDR_Rates!$C$2:$C$10="")+(G5578&lt;=MDR_Rates!$C$2:$C$10))*MDR_Rates!$D$2:$D$10))</f>
        <v>0.3</v>
      </c>
      <c r="W5578">
        <f t="shared" si="1047"/>
        <v>17.989999999999998</v>
      </c>
      <c r="X5578">
        <f t="shared" si="1048"/>
        <v>3.24</v>
      </c>
      <c r="Y5578">
        <f t="shared" si="1049"/>
        <v>0</v>
      </c>
      <c r="Z5578">
        <f t="shared" si="1050"/>
        <v>0</v>
      </c>
      <c r="AG5578" t="str">
        <f t="shared" si="1051"/>
        <v/>
      </c>
      <c r="AI5578" t="str">
        <f t="shared" si="1052"/>
        <v/>
      </c>
      <c r="AJ5578" t="str">
        <f t="shared" si="1053"/>
        <v/>
      </c>
      <c r="AK5578" t="str">
        <f t="shared" si="1054"/>
        <v>ORD26001772</v>
      </c>
      <c r="AL5578">
        <f>IF(E5578&lt;&gt;"CAPTURE","",COUNTIF(Orders!$H:$H,AK5578))</f>
        <v>1</v>
      </c>
      <c r="AP5578" t="str">
        <f t="shared" si="1055"/>
        <v>Matched to Order</v>
      </c>
      <c r="AQ5578">
        <f>IF(COUNTIF($A$2:A5578,A5578)=1,1,0)</f>
        <v>1</v>
      </c>
    </row>
    <row r="5579" spans="1:43" x14ac:dyDescent="0.3">
      <c r="A5579" t="s">
        <v>18264</v>
      </c>
      <c r="C5579" t="s">
        <v>3596</v>
      </c>
      <c r="D5579" s="1">
        <v>46295</v>
      </c>
      <c r="E5579" t="s">
        <v>11819</v>
      </c>
      <c r="F5579" t="s">
        <v>17</v>
      </c>
      <c r="G5579">
        <v>2499</v>
      </c>
      <c r="H5579">
        <v>39.979999999999997</v>
      </c>
      <c r="I5579">
        <v>7.2</v>
      </c>
      <c r="J5579">
        <v>2451.8200000000002</v>
      </c>
      <c r="K5579" s="1">
        <v>46297</v>
      </c>
      <c r="L5579" t="s">
        <v>18181</v>
      </c>
      <c r="M5579">
        <f t="shared" si="1044"/>
        <v>1</v>
      </c>
      <c r="N5579">
        <f>COUNTIF(Orders!$A:$A,C5579)</f>
        <v>1</v>
      </c>
      <c r="P5579">
        <f>COUNTIF(Orders!$H:$H,UPPER(SUBSTITUTE(TRIM(C5579),"-","")))</f>
        <v>1</v>
      </c>
      <c r="R5579" t="str">
        <f t="shared" si="1045"/>
        <v>Matched Order Reference</v>
      </c>
      <c r="S5579">
        <f t="shared" si="1046"/>
        <v>1</v>
      </c>
      <c r="V5579" cm="1">
        <f t="array" ref="V5579">IF(E5579&lt;&gt;"CAPTURE",0,SUMPRODUCT((MDR_Rates!$A$2:$A$10=F5579)*(G5579&gt;MDR_Rates!$B$2:$B$10)*((MDR_Rates!$C$2:$C$10="")+(G5579&lt;=MDR_Rates!$C$2:$C$10))*MDR_Rates!$D$2:$D$10))</f>
        <v>1.6</v>
      </c>
      <c r="W5579">
        <f t="shared" si="1047"/>
        <v>39.979999999999997</v>
      </c>
      <c r="X5579">
        <f t="shared" si="1048"/>
        <v>7.2</v>
      </c>
      <c r="Y5579">
        <f t="shared" si="1049"/>
        <v>0</v>
      </c>
      <c r="Z5579">
        <f t="shared" si="1050"/>
        <v>0</v>
      </c>
      <c r="AG5579" t="str">
        <f t="shared" si="1051"/>
        <v/>
      </c>
      <c r="AI5579" t="str">
        <f t="shared" si="1052"/>
        <v/>
      </c>
      <c r="AJ5579" t="str">
        <f t="shared" si="1053"/>
        <v/>
      </c>
      <c r="AK5579" t="str">
        <f t="shared" si="1054"/>
        <v>ORD26001797</v>
      </c>
      <c r="AL5579">
        <f>IF(E5579&lt;&gt;"CAPTURE","",COUNTIF(Orders!$H:$H,AK5579))</f>
        <v>1</v>
      </c>
      <c r="AP5579" t="str">
        <f t="shared" si="1055"/>
        <v>Matched to Order</v>
      </c>
      <c r="AQ5579">
        <f>IF(COUNTIF($A$2:A5579,A5579)=1,1,0)</f>
        <v>1</v>
      </c>
    </row>
    <row r="5580" spans="1:43" x14ac:dyDescent="0.3">
      <c r="A5580" t="s">
        <v>18265</v>
      </c>
      <c r="C5580" t="s">
        <v>3646</v>
      </c>
      <c r="D5580" s="1">
        <v>46295</v>
      </c>
      <c r="E5580" t="s">
        <v>11819</v>
      </c>
      <c r="F5580" t="s">
        <v>9</v>
      </c>
      <c r="G5580">
        <v>2999</v>
      </c>
      <c r="H5580">
        <v>9</v>
      </c>
      <c r="I5580">
        <v>1.62</v>
      </c>
      <c r="J5580">
        <v>2988.38</v>
      </c>
      <c r="K5580" s="1">
        <v>46297</v>
      </c>
      <c r="L5580" t="s">
        <v>18181</v>
      </c>
      <c r="M5580">
        <f t="shared" si="1044"/>
        <v>1</v>
      </c>
      <c r="N5580">
        <f>COUNTIF(Orders!$A:$A,C5580)</f>
        <v>1</v>
      </c>
      <c r="P5580">
        <f>COUNTIF(Orders!$H:$H,UPPER(SUBSTITUTE(TRIM(C5580),"-","")))</f>
        <v>1</v>
      </c>
      <c r="R5580" t="str">
        <f t="shared" si="1045"/>
        <v>Matched Order Reference</v>
      </c>
      <c r="S5580">
        <f t="shared" si="1046"/>
        <v>1</v>
      </c>
      <c r="V5580" cm="1">
        <f t="array" ref="V5580">IF(E5580&lt;&gt;"CAPTURE",0,SUMPRODUCT((MDR_Rates!$A$2:$A$10=F5580)*(G5580&gt;MDR_Rates!$B$2:$B$10)*((MDR_Rates!$C$2:$C$10="")+(G5580&lt;=MDR_Rates!$C$2:$C$10))*MDR_Rates!$D$2:$D$10))</f>
        <v>0.3</v>
      </c>
      <c r="W5580">
        <f t="shared" si="1047"/>
        <v>9</v>
      </c>
      <c r="X5580">
        <f t="shared" si="1048"/>
        <v>1.62</v>
      </c>
      <c r="Y5580">
        <f t="shared" si="1049"/>
        <v>0</v>
      </c>
      <c r="Z5580">
        <f t="shared" si="1050"/>
        <v>0</v>
      </c>
      <c r="AG5580" t="str">
        <f t="shared" si="1051"/>
        <v/>
      </c>
      <c r="AI5580" t="str">
        <f t="shared" si="1052"/>
        <v/>
      </c>
      <c r="AJ5580" t="str">
        <f t="shared" si="1053"/>
        <v/>
      </c>
      <c r="AK5580" t="str">
        <f t="shared" si="1054"/>
        <v>ORD26001822</v>
      </c>
      <c r="AL5580">
        <f>IF(E5580&lt;&gt;"CAPTURE","",COUNTIF(Orders!$H:$H,AK5580))</f>
        <v>1</v>
      </c>
      <c r="AP5580" t="str">
        <f t="shared" si="1055"/>
        <v>Matched to Order</v>
      </c>
      <c r="AQ5580">
        <f>IF(COUNTIF($A$2:A5580,A5580)=1,1,0)</f>
        <v>1</v>
      </c>
    </row>
    <row r="5581" spans="1:43" x14ac:dyDescent="0.3">
      <c r="A5581" t="s">
        <v>18266</v>
      </c>
      <c r="C5581" t="s">
        <v>3654</v>
      </c>
      <c r="D5581" s="1">
        <v>46295</v>
      </c>
      <c r="E5581" t="s">
        <v>11819</v>
      </c>
      <c r="F5581" t="s">
        <v>33</v>
      </c>
      <c r="G5581">
        <v>3499</v>
      </c>
      <c r="H5581">
        <v>41.99</v>
      </c>
      <c r="I5581">
        <v>7.56</v>
      </c>
      <c r="J5581">
        <v>3449.45</v>
      </c>
      <c r="K5581" s="1">
        <v>46297</v>
      </c>
      <c r="L5581" t="s">
        <v>18181</v>
      </c>
      <c r="M5581">
        <f t="shared" si="1044"/>
        <v>1</v>
      </c>
      <c r="N5581">
        <f>COUNTIF(Orders!$A:$A,C5581)</f>
        <v>1</v>
      </c>
      <c r="P5581">
        <f>COUNTIF(Orders!$H:$H,UPPER(SUBSTITUTE(TRIM(C5581),"-","")))</f>
        <v>1</v>
      </c>
      <c r="R5581" t="str">
        <f t="shared" si="1045"/>
        <v>Matched Order Reference</v>
      </c>
      <c r="S5581">
        <f t="shared" si="1046"/>
        <v>1</v>
      </c>
      <c r="V5581" cm="1">
        <f t="array" ref="V5581">IF(E5581&lt;&gt;"CAPTURE",0,SUMPRODUCT((MDR_Rates!$A$2:$A$10=F5581)*(G5581&gt;MDR_Rates!$B$2:$B$10)*((MDR_Rates!$C$2:$C$10="")+(G5581&lt;=MDR_Rates!$C$2:$C$10))*MDR_Rates!$D$2:$D$10))</f>
        <v>1.2</v>
      </c>
      <c r="W5581">
        <f t="shared" si="1047"/>
        <v>41.99</v>
      </c>
      <c r="X5581">
        <f t="shared" si="1048"/>
        <v>7.56</v>
      </c>
      <c r="Y5581">
        <f t="shared" si="1049"/>
        <v>0</v>
      </c>
      <c r="Z5581">
        <f t="shared" si="1050"/>
        <v>0</v>
      </c>
      <c r="AG5581" t="str">
        <f t="shared" si="1051"/>
        <v/>
      </c>
      <c r="AI5581" t="str">
        <f t="shared" si="1052"/>
        <v/>
      </c>
      <c r="AJ5581" t="str">
        <f t="shared" si="1053"/>
        <v/>
      </c>
      <c r="AK5581" t="str">
        <f t="shared" si="1054"/>
        <v>ORD26001826</v>
      </c>
      <c r="AL5581">
        <f>IF(E5581&lt;&gt;"CAPTURE","",COUNTIF(Orders!$H:$H,AK5581))</f>
        <v>1</v>
      </c>
      <c r="AP5581" t="str">
        <f t="shared" si="1055"/>
        <v>Matched to Order</v>
      </c>
      <c r="AQ5581">
        <f>IF(COUNTIF($A$2:A5581,A5581)=1,1,0)</f>
        <v>1</v>
      </c>
    </row>
    <row r="5582" spans="1:43" x14ac:dyDescent="0.3">
      <c r="A5582" t="s">
        <v>18267</v>
      </c>
      <c r="C5582" t="s">
        <v>3714</v>
      </c>
      <c r="D5582" s="1">
        <v>46295</v>
      </c>
      <c r="E5582" t="s">
        <v>11819</v>
      </c>
      <c r="F5582" t="s">
        <v>44</v>
      </c>
      <c r="G5582">
        <v>4197</v>
      </c>
      <c r="H5582">
        <v>71.349999999999994</v>
      </c>
      <c r="I5582">
        <v>12.84</v>
      </c>
      <c r="J5582">
        <v>4112.8100000000004</v>
      </c>
      <c r="K5582" s="1">
        <v>46297</v>
      </c>
      <c r="L5582" t="s">
        <v>18181</v>
      </c>
      <c r="M5582">
        <f t="shared" si="1044"/>
        <v>1</v>
      </c>
      <c r="N5582">
        <f>COUNTIF(Orders!$A:$A,C5582)</f>
        <v>1</v>
      </c>
      <c r="P5582">
        <f>COUNTIF(Orders!$H:$H,UPPER(SUBSTITUTE(TRIM(C5582),"-","")))</f>
        <v>1</v>
      </c>
      <c r="R5582" t="str">
        <f t="shared" si="1045"/>
        <v>Matched Order Reference</v>
      </c>
      <c r="S5582">
        <f t="shared" si="1046"/>
        <v>1</v>
      </c>
      <c r="V5582" cm="1">
        <f t="array" ref="V5582">IF(E5582&lt;&gt;"CAPTURE",0,SUMPRODUCT((MDR_Rates!$A$2:$A$10=F5582)*(G5582&gt;MDR_Rates!$B$2:$B$10)*((MDR_Rates!$C$2:$C$10="")+(G5582&lt;=MDR_Rates!$C$2:$C$10))*MDR_Rates!$D$2:$D$10))</f>
        <v>1.7</v>
      </c>
      <c r="W5582">
        <f t="shared" si="1047"/>
        <v>71.349999999999994</v>
      </c>
      <c r="X5582">
        <f t="shared" si="1048"/>
        <v>12.84</v>
      </c>
      <c r="Y5582">
        <f t="shared" si="1049"/>
        <v>0</v>
      </c>
      <c r="Z5582">
        <f t="shared" si="1050"/>
        <v>0</v>
      </c>
      <c r="AG5582" t="str">
        <f t="shared" si="1051"/>
        <v/>
      </c>
      <c r="AI5582" t="str">
        <f t="shared" si="1052"/>
        <v/>
      </c>
      <c r="AJ5582" t="str">
        <f t="shared" si="1053"/>
        <v/>
      </c>
      <c r="AK5582" t="str">
        <f t="shared" si="1054"/>
        <v>ORD26001857</v>
      </c>
      <c r="AL5582">
        <f>IF(E5582&lt;&gt;"CAPTURE","",COUNTIF(Orders!$H:$H,AK5582))</f>
        <v>1</v>
      </c>
      <c r="AP5582" t="str">
        <f t="shared" si="1055"/>
        <v>Matched to Order</v>
      </c>
      <c r="AQ5582">
        <f>IF(COUNTIF($A$2:A5582,A5582)=1,1,0)</f>
        <v>1</v>
      </c>
    </row>
    <row r="5583" spans="1:43" x14ac:dyDescent="0.3">
      <c r="A5583" t="s">
        <v>18268</v>
      </c>
      <c r="C5583" t="s">
        <v>3764</v>
      </c>
      <c r="D5583" s="1">
        <v>46295</v>
      </c>
      <c r="E5583" t="s">
        <v>11819</v>
      </c>
      <c r="F5583" t="s">
        <v>33</v>
      </c>
      <c r="G5583">
        <v>998</v>
      </c>
      <c r="H5583">
        <v>14.97</v>
      </c>
      <c r="I5583">
        <v>2.69</v>
      </c>
      <c r="J5583">
        <v>980.34</v>
      </c>
      <c r="K5583" s="1">
        <v>46297</v>
      </c>
      <c r="L5583" t="s">
        <v>18181</v>
      </c>
      <c r="M5583">
        <f t="shared" si="1044"/>
        <v>1</v>
      </c>
      <c r="N5583">
        <f>COUNTIF(Orders!$A:$A,C5583)</f>
        <v>1</v>
      </c>
      <c r="P5583">
        <f>COUNTIF(Orders!$H:$H,UPPER(SUBSTITUTE(TRIM(C5583),"-","")))</f>
        <v>1</v>
      </c>
      <c r="R5583" t="str">
        <f t="shared" si="1045"/>
        <v>Matched Order Reference</v>
      </c>
      <c r="S5583">
        <f t="shared" si="1046"/>
        <v>1</v>
      </c>
      <c r="V5583" cm="1">
        <f t="array" ref="V5583">IF(E5583&lt;&gt;"CAPTURE",0,SUMPRODUCT((MDR_Rates!$A$2:$A$10=F5583)*(G5583&gt;MDR_Rates!$B$2:$B$10)*((MDR_Rates!$C$2:$C$10="")+(G5583&lt;=MDR_Rates!$C$2:$C$10))*MDR_Rates!$D$2:$D$10))</f>
        <v>1.5</v>
      </c>
      <c r="W5583">
        <f t="shared" si="1047"/>
        <v>14.97</v>
      </c>
      <c r="X5583">
        <f t="shared" si="1048"/>
        <v>2.69</v>
      </c>
      <c r="Y5583">
        <f t="shared" si="1049"/>
        <v>0</v>
      </c>
      <c r="Z5583">
        <f t="shared" si="1050"/>
        <v>0</v>
      </c>
      <c r="AG5583" t="str">
        <f t="shared" si="1051"/>
        <v/>
      </c>
      <c r="AI5583" t="str">
        <f t="shared" si="1052"/>
        <v/>
      </c>
      <c r="AJ5583" t="str">
        <f t="shared" si="1053"/>
        <v/>
      </c>
      <c r="AK5583" t="str">
        <f t="shared" si="1054"/>
        <v>ORD26001882</v>
      </c>
      <c r="AL5583">
        <f>IF(E5583&lt;&gt;"CAPTURE","",COUNTIF(Orders!$H:$H,AK5583))</f>
        <v>1</v>
      </c>
      <c r="AP5583" t="str">
        <f t="shared" si="1055"/>
        <v>Matched to Order</v>
      </c>
      <c r="AQ5583">
        <f>IF(COUNTIF($A$2:A5583,A5583)=1,1,0)</f>
        <v>1</v>
      </c>
    </row>
    <row r="5584" spans="1:43" x14ac:dyDescent="0.3">
      <c r="A5584" t="s">
        <v>18269</v>
      </c>
      <c r="C5584" t="s">
        <v>3844</v>
      </c>
      <c r="D5584" s="1">
        <v>46295</v>
      </c>
      <c r="E5584" t="s">
        <v>11819</v>
      </c>
      <c r="F5584" t="s">
        <v>44</v>
      </c>
      <c r="G5584">
        <v>2499</v>
      </c>
      <c r="H5584">
        <v>42.48</v>
      </c>
      <c r="I5584">
        <v>7.65</v>
      </c>
      <c r="J5584">
        <v>2448.87</v>
      </c>
      <c r="K5584" s="1">
        <v>46297</v>
      </c>
      <c r="L5584" t="s">
        <v>18181</v>
      </c>
      <c r="M5584">
        <f t="shared" si="1044"/>
        <v>1</v>
      </c>
      <c r="N5584">
        <f>COUNTIF(Orders!$A:$A,C5584)</f>
        <v>1</v>
      </c>
      <c r="P5584">
        <f>COUNTIF(Orders!$H:$H,UPPER(SUBSTITUTE(TRIM(C5584),"-","")))</f>
        <v>1</v>
      </c>
      <c r="R5584" t="str">
        <f t="shared" si="1045"/>
        <v>Matched Order Reference</v>
      </c>
      <c r="S5584">
        <f t="shared" si="1046"/>
        <v>1</v>
      </c>
      <c r="V5584" cm="1">
        <f t="array" ref="V5584">IF(E5584&lt;&gt;"CAPTURE",0,SUMPRODUCT((MDR_Rates!$A$2:$A$10=F5584)*(G5584&gt;MDR_Rates!$B$2:$B$10)*((MDR_Rates!$C$2:$C$10="")+(G5584&lt;=MDR_Rates!$C$2:$C$10))*MDR_Rates!$D$2:$D$10))</f>
        <v>1.7</v>
      </c>
      <c r="W5584">
        <f t="shared" si="1047"/>
        <v>42.48</v>
      </c>
      <c r="X5584">
        <f t="shared" si="1048"/>
        <v>7.65</v>
      </c>
      <c r="Y5584">
        <f t="shared" si="1049"/>
        <v>0</v>
      </c>
      <c r="Z5584">
        <f t="shared" si="1050"/>
        <v>0</v>
      </c>
      <c r="AG5584" t="str">
        <f t="shared" si="1051"/>
        <v/>
      </c>
      <c r="AI5584" t="str">
        <f t="shared" si="1052"/>
        <v/>
      </c>
      <c r="AJ5584" t="str">
        <f t="shared" si="1053"/>
        <v/>
      </c>
      <c r="AK5584" t="str">
        <f t="shared" si="1054"/>
        <v>ORD26001922</v>
      </c>
      <c r="AL5584">
        <f>IF(E5584&lt;&gt;"CAPTURE","",COUNTIF(Orders!$H:$H,AK5584))</f>
        <v>1</v>
      </c>
      <c r="AP5584" t="str">
        <f t="shared" si="1055"/>
        <v>Matched to Order</v>
      </c>
      <c r="AQ5584">
        <f>IF(COUNTIF($A$2:A5584,A5584)=1,1,0)</f>
        <v>1</v>
      </c>
    </row>
    <row r="5585" spans="1:43" x14ac:dyDescent="0.3">
      <c r="A5585" t="s">
        <v>18270</v>
      </c>
      <c r="C5585" t="s">
        <v>3971</v>
      </c>
      <c r="D5585" s="1">
        <v>46295</v>
      </c>
      <c r="E5585" t="s">
        <v>11819</v>
      </c>
      <c r="F5585" t="s">
        <v>9</v>
      </c>
      <c r="G5585">
        <v>4999</v>
      </c>
      <c r="H5585">
        <v>15</v>
      </c>
      <c r="I5585">
        <v>2.7</v>
      </c>
      <c r="J5585">
        <v>4981.3</v>
      </c>
      <c r="K5585" s="1">
        <v>46297</v>
      </c>
      <c r="L5585" t="s">
        <v>18181</v>
      </c>
      <c r="M5585">
        <f t="shared" si="1044"/>
        <v>1</v>
      </c>
      <c r="N5585">
        <f>COUNTIF(Orders!$A:$A,C5585)</f>
        <v>1</v>
      </c>
      <c r="P5585">
        <f>COUNTIF(Orders!$H:$H,UPPER(SUBSTITUTE(TRIM(C5585),"-","")))</f>
        <v>1</v>
      </c>
      <c r="R5585" t="str">
        <f t="shared" si="1045"/>
        <v>Matched Order Reference</v>
      </c>
      <c r="S5585">
        <f t="shared" si="1046"/>
        <v>1</v>
      </c>
      <c r="V5585" cm="1">
        <f t="array" ref="V5585">IF(E5585&lt;&gt;"CAPTURE",0,SUMPRODUCT((MDR_Rates!$A$2:$A$10=F5585)*(G5585&gt;MDR_Rates!$B$2:$B$10)*((MDR_Rates!$C$2:$C$10="")+(G5585&lt;=MDR_Rates!$C$2:$C$10))*MDR_Rates!$D$2:$D$10))</f>
        <v>0.3</v>
      </c>
      <c r="W5585">
        <f t="shared" si="1047"/>
        <v>15</v>
      </c>
      <c r="X5585">
        <f t="shared" si="1048"/>
        <v>2.7</v>
      </c>
      <c r="Y5585">
        <f t="shared" si="1049"/>
        <v>0</v>
      </c>
      <c r="Z5585">
        <f t="shared" si="1050"/>
        <v>0</v>
      </c>
      <c r="AG5585" t="str">
        <f t="shared" si="1051"/>
        <v/>
      </c>
      <c r="AI5585" t="str">
        <f t="shared" si="1052"/>
        <v/>
      </c>
      <c r="AJ5585" t="str">
        <f t="shared" si="1053"/>
        <v/>
      </c>
      <c r="AK5585" t="str">
        <f t="shared" si="1054"/>
        <v>ORD26001987</v>
      </c>
      <c r="AL5585">
        <f>IF(E5585&lt;&gt;"CAPTURE","",COUNTIF(Orders!$H:$H,AK5585))</f>
        <v>1</v>
      </c>
      <c r="AP5585" t="str">
        <f t="shared" si="1055"/>
        <v>Matched to Order</v>
      </c>
      <c r="AQ5585">
        <f>IF(COUNTIF($A$2:A5585,A5585)=1,1,0)</f>
        <v>1</v>
      </c>
    </row>
    <row r="5586" spans="1:43" x14ac:dyDescent="0.3">
      <c r="A5586" t="s">
        <v>18271</v>
      </c>
      <c r="C5586" t="s">
        <v>18272</v>
      </c>
      <c r="D5586" s="1">
        <v>46295</v>
      </c>
      <c r="E5586" t="s">
        <v>11819</v>
      </c>
      <c r="F5586" t="s">
        <v>9</v>
      </c>
      <c r="G5586">
        <v>3098</v>
      </c>
      <c r="H5586">
        <v>9.2899999999999991</v>
      </c>
      <c r="I5586">
        <v>1.67</v>
      </c>
      <c r="J5586">
        <v>3087.04</v>
      </c>
      <c r="K5586" s="1">
        <v>46297</v>
      </c>
      <c r="L5586" t="s">
        <v>18181</v>
      </c>
      <c r="M5586">
        <f t="shared" si="1044"/>
        <v>1</v>
      </c>
      <c r="N5586">
        <f>COUNTIF(Orders!$A:$A,C5586)</f>
        <v>1</v>
      </c>
      <c r="P5586">
        <f>COUNTIF(Orders!$H:$H,UPPER(SUBSTITUTE(TRIM(C5586),"-","")))</f>
        <v>1</v>
      </c>
      <c r="R5586" t="str">
        <f t="shared" si="1045"/>
        <v>Matched Order Reference</v>
      </c>
      <c r="S5586">
        <f t="shared" si="1046"/>
        <v>1</v>
      </c>
      <c r="V5586" cm="1">
        <f t="array" ref="V5586">IF(E5586&lt;&gt;"CAPTURE",0,SUMPRODUCT((MDR_Rates!$A$2:$A$10=F5586)*(G5586&gt;MDR_Rates!$B$2:$B$10)*((MDR_Rates!$C$2:$C$10="")+(G5586&lt;=MDR_Rates!$C$2:$C$10))*MDR_Rates!$D$2:$D$10))</f>
        <v>0.3</v>
      </c>
      <c r="W5586">
        <f t="shared" si="1047"/>
        <v>9.2899999999999991</v>
      </c>
      <c r="X5586">
        <f t="shared" si="1048"/>
        <v>1.67</v>
      </c>
      <c r="Y5586">
        <f t="shared" si="1049"/>
        <v>0</v>
      </c>
      <c r="Z5586">
        <f t="shared" si="1050"/>
        <v>0</v>
      </c>
      <c r="AG5586" t="str">
        <f t="shared" si="1051"/>
        <v/>
      </c>
      <c r="AI5586" t="str">
        <f t="shared" si="1052"/>
        <v/>
      </c>
      <c r="AJ5586" t="str">
        <f t="shared" si="1053"/>
        <v/>
      </c>
      <c r="AK5586" t="str">
        <f t="shared" si="1054"/>
        <v>ORD26002017</v>
      </c>
      <c r="AL5586">
        <f>IF(E5586&lt;&gt;"CAPTURE","",COUNTIF(Orders!$H:$H,AK5586))</f>
        <v>1</v>
      </c>
      <c r="AP5586" t="str">
        <f t="shared" si="1055"/>
        <v>Matched to Order</v>
      </c>
      <c r="AQ5586">
        <f>IF(COUNTIF($A$2:A5586,A5586)=1,1,0)</f>
        <v>1</v>
      </c>
    </row>
    <row r="5587" spans="1:43" x14ac:dyDescent="0.3">
      <c r="A5587" t="s">
        <v>18273</v>
      </c>
      <c r="C5587" t="s">
        <v>4035</v>
      </c>
      <c r="D5587" s="1">
        <v>46295</v>
      </c>
      <c r="E5587" t="s">
        <v>11819</v>
      </c>
      <c r="F5587" t="s">
        <v>9</v>
      </c>
      <c r="G5587">
        <v>999</v>
      </c>
      <c r="H5587">
        <v>0</v>
      </c>
      <c r="I5587">
        <v>0</v>
      </c>
      <c r="J5587">
        <v>999</v>
      </c>
      <c r="K5587" s="1">
        <v>46297</v>
      </c>
      <c r="L5587" t="s">
        <v>18181</v>
      </c>
      <c r="M5587">
        <f t="shared" si="1044"/>
        <v>1</v>
      </c>
      <c r="N5587">
        <f>COUNTIF(Orders!$A:$A,C5587)</f>
        <v>1</v>
      </c>
      <c r="P5587">
        <f>COUNTIF(Orders!$H:$H,UPPER(SUBSTITUTE(TRIM(C5587),"-","")))</f>
        <v>1</v>
      </c>
      <c r="R5587" t="str">
        <f t="shared" si="1045"/>
        <v>Matched Order Reference</v>
      </c>
      <c r="S5587">
        <f t="shared" si="1046"/>
        <v>1</v>
      </c>
      <c r="V5587" cm="1">
        <f t="array" ref="V5587">IF(E5587&lt;&gt;"CAPTURE",0,SUMPRODUCT((MDR_Rates!$A$2:$A$10=F5587)*(G5587&gt;MDR_Rates!$B$2:$B$10)*((MDR_Rates!$C$2:$C$10="")+(G5587&lt;=MDR_Rates!$C$2:$C$10))*MDR_Rates!$D$2:$D$10))</f>
        <v>0</v>
      </c>
      <c r="W5587">
        <f t="shared" si="1047"/>
        <v>0</v>
      </c>
      <c r="X5587">
        <f t="shared" si="1048"/>
        <v>0</v>
      </c>
      <c r="Y5587">
        <f t="shared" si="1049"/>
        <v>0</v>
      </c>
      <c r="Z5587">
        <f t="shared" si="1050"/>
        <v>0</v>
      </c>
      <c r="AG5587" t="str">
        <f t="shared" si="1051"/>
        <v/>
      </c>
      <c r="AI5587" t="str">
        <f t="shared" si="1052"/>
        <v/>
      </c>
      <c r="AJ5587" t="str">
        <f t="shared" si="1053"/>
        <v/>
      </c>
      <c r="AK5587" t="str">
        <f t="shared" si="1054"/>
        <v>ORD26002020</v>
      </c>
      <c r="AL5587">
        <f>IF(E5587&lt;&gt;"CAPTURE","",COUNTIF(Orders!$H:$H,AK5587))</f>
        <v>1</v>
      </c>
      <c r="AP5587" t="str">
        <f t="shared" si="1055"/>
        <v>Matched to Order</v>
      </c>
      <c r="AQ5587">
        <f>IF(COUNTIF($A$2:A5587,A5587)=1,1,0)</f>
        <v>1</v>
      </c>
    </row>
    <row r="5588" spans="1:43" x14ac:dyDescent="0.3">
      <c r="A5588" t="s">
        <v>18274</v>
      </c>
      <c r="C5588" t="s">
        <v>4073</v>
      </c>
      <c r="D5588" s="1">
        <v>46295</v>
      </c>
      <c r="E5588" t="s">
        <v>11819</v>
      </c>
      <c r="F5588" t="s">
        <v>17</v>
      </c>
      <c r="G5588">
        <v>5498</v>
      </c>
      <c r="H5588">
        <v>87.97</v>
      </c>
      <c r="I5588">
        <v>15.83</v>
      </c>
      <c r="J5588">
        <v>5394.2</v>
      </c>
      <c r="K5588" s="1">
        <v>46297</v>
      </c>
      <c r="L5588" t="s">
        <v>18181</v>
      </c>
      <c r="M5588">
        <f t="shared" si="1044"/>
        <v>1</v>
      </c>
      <c r="N5588">
        <f>COUNTIF(Orders!$A:$A,C5588)</f>
        <v>1</v>
      </c>
      <c r="P5588">
        <f>COUNTIF(Orders!$H:$H,UPPER(SUBSTITUTE(TRIM(C5588),"-","")))</f>
        <v>1</v>
      </c>
      <c r="R5588" t="str">
        <f t="shared" si="1045"/>
        <v>Matched Order Reference</v>
      </c>
      <c r="S5588">
        <f t="shared" si="1046"/>
        <v>1</v>
      </c>
      <c r="V5588" cm="1">
        <f t="array" ref="V5588">IF(E5588&lt;&gt;"CAPTURE",0,SUMPRODUCT((MDR_Rates!$A$2:$A$10=F5588)*(G5588&gt;MDR_Rates!$B$2:$B$10)*((MDR_Rates!$C$2:$C$10="")+(G5588&lt;=MDR_Rates!$C$2:$C$10))*MDR_Rates!$D$2:$D$10))</f>
        <v>1.6</v>
      </c>
      <c r="W5588">
        <f t="shared" si="1047"/>
        <v>87.97</v>
      </c>
      <c r="X5588">
        <f t="shared" si="1048"/>
        <v>15.83</v>
      </c>
      <c r="Y5588">
        <f t="shared" si="1049"/>
        <v>0</v>
      </c>
      <c r="Z5588">
        <f t="shared" si="1050"/>
        <v>0</v>
      </c>
      <c r="AG5588" t="str">
        <f t="shared" si="1051"/>
        <v/>
      </c>
      <c r="AI5588" t="str">
        <f t="shared" si="1052"/>
        <v/>
      </c>
      <c r="AJ5588" t="str">
        <f t="shared" si="1053"/>
        <v/>
      </c>
      <c r="AK5588" t="str">
        <f t="shared" si="1054"/>
        <v>ORD26002039</v>
      </c>
      <c r="AL5588">
        <f>IF(E5588&lt;&gt;"CAPTURE","",COUNTIF(Orders!$H:$H,AK5588))</f>
        <v>1</v>
      </c>
      <c r="AP5588" t="str">
        <f t="shared" si="1055"/>
        <v>Matched to Order</v>
      </c>
      <c r="AQ5588">
        <f>IF(COUNTIF($A$2:A5588,A5588)=1,1,0)</f>
        <v>1</v>
      </c>
    </row>
    <row r="5589" spans="1:43" x14ac:dyDescent="0.3">
      <c r="A5589" t="s">
        <v>18275</v>
      </c>
      <c r="C5589" t="s">
        <v>18276</v>
      </c>
      <c r="D5589" s="1">
        <v>46295</v>
      </c>
      <c r="E5589" t="s">
        <v>11819</v>
      </c>
      <c r="F5589" t="s">
        <v>44</v>
      </c>
      <c r="G5589">
        <v>3848</v>
      </c>
      <c r="H5589">
        <v>65.42</v>
      </c>
      <c r="I5589">
        <v>11.78</v>
      </c>
      <c r="J5589">
        <v>3770.8</v>
      </c>
      <c r="K5589" s="1">
        <v>46297</v>
      </c>
      <c r="L5589" t="s">
        <v>18181</v>
      </c>
      <c r="M5589">
        <f t="shared" si="1044"/>
        <v>1</v>
      </c>
      <c r="N5589">
        <f>COUNTIF(Orders!$A:$A,C5589)</f>
        <v>0</v>
      </c>
      <c r="P5589">
        <f>COUNTIF(Orders!$H:$H,UPPER(SUBSTITUTE(TRIM(C5589),"-","")))</f>
        <v>1</v>
      </c>
      <c r="R5589" t="str">
        <f t="shared" si="1045"/>
        <v>Matched Order Reference</v>
      </c>
      <c r="S5589">
        <f t="shared" si="1046"/>
        <v>1</v>
      </c>
      <c r="V5589" cm="1">
        <f t="array" ref="V5589">IF(E5589&lt;&gt;"CAPTURE",0,SUMPRODUCT((MDR_Rates!$A$2:$A$10=F5589)*(G5589&gt;MDR_Rates!$B$2:$B$10)*((MDR_Rates!$C$2:$C$10="")+(G5589&lt;=MDR_Rates!$C$2:$C$10))*MDR_Rates!$D$2:$D$10))</f>
        <v>1.7</v>
      </c>
      <c r="W5589">
        <f t="shared" si="1047"/>
        <v>65.42</v>
      </c>
      <c r="X5589">
        <f t="shared" si="1048"/>
        <v>11.78</v>
      </c>
      <c r="Y5589">
        <f t="shared" si="1049"/>
        <v>0</v>
      </c>
      <c r="Z5589">
        <f t="shared" si="1050"/>
        <v>0</v>
      </c>
      <c r="AG5589" t="str">
        <f t="shared" si="1051"/>
        <v/>
      </c>
      <c r="AI5589" t="str">
        <f t="shared" si="1052"/>
        <v/>
      </c>
      <c r="AJ5589" t="str">
        <f t="shared" si="1053"/>
        <v/>
      </c>
      <c r="AK5589" t="str">
        <f t="shared" si="1054"/>
        <v>ORD26002092</v>
      </c>
      <c r="AL5589">
        <f>IF(E5589&lt;&gt;"CAPTURE","",COUNTIF(Orders!$H:$H,AK5589))</f>
        <v>1</v>
      </c>
      <c r="AP5589" t="str">
        <f t="shared" si="1055"/>
        <v>Matched to Order</v>
      </c>
      <c r="AQ5589">
        <f>IF(COUNTIF($A$2:A5589,A5589)=1,1,0)</f>
        <v>1</v>
      </c>
    </row>
    <row r="5590" spans="1:43" x14ac:dyDescent="0.3">
      <c r="A5590" t="s">
        <v>18277</v>
      </c>
      <c r="C5590" t="s">
        <v>4293</v>
      </c>
      <c r="D5590" s="1">
        <v>46295</v>
      </c>
      <c r="E5590" t="s">
        <v>11819</v>
      </c>
      <c r="F5590" t="s">
        <v>9</v>
      </c>
      <c r="G5590">
        <v>349</v>
      </c>
      <c r="H5590">
        <v>0</v>
      </c>
      <c r="I5590">
        <v>0</v>
      </c>
      <c r="J5590">
        <v>349</v>
      </c>
      <c r="K5590" s="1">
        <v>46297</v>
      </c>
      <c r="L5590" t="s">
        <v>18181</v>
      </c>
      <c r="M5590">
        <f t="shared" si="1044"/>
        <v>1</v>
      </c>
      <c r="N5590">
        <f>COUNTIF(Orders!$A:$A,C5590)</f>
        <v>1</v>
      </c>
      <c r="P5590">
        <f>COUNTIF(Orders!$H:$H,UPPER(SUBSTITUTE(TRIM(C5590),"-","")))</f>
        <v>1</v>
      </c>
      <c r="R5590" t="str">
        <f t="shared" si="1045"/>
        <v>Matched Order Reference</v>
      </c>
      <c r="S5590">
        <f t="shared" si="1046"/>
        <v>1</v>
      </c>
      <c r="V5590" cm="1">
        <f t="array" ref="V5590">IF(E5590&lt;&gt;"CAPTURE",0,SUMPRODUCT((MDR_Rates!$A$2:$A$10=F5590)*(G5590&gt;MDR_Rates!$B$2:$B$10)*((MDR_Rates!$C$2:$C$10="")+(G5590&lt;=MDR_Rates!$C$2:$C$10))*MDR_Rates!$D$2:$D$10))</f>
        <v>0</v>
      </c>
      <c r="W5590">
        <f t="shared" si="1047"/>
        <v>0</v>
      </c>
      <c r="X5590">
        <f t="shared" si="1048"/>
        <v>0</v>
      </c>
      <c r="Y5590">
        <f t="shared" si="1049"/>
        <v>0</v>
      </c>
      <c r="Z5590">
        <f t="shared" si="1050"/>
        <v>0</v>
      </c>
      <c r="AG5590" t="str">
        <f t="shared" si="1051"/>
        <v/>
      </c>
      <c r="AI5590" t="str">
        <f t="shared" si="1052"/>
        <v/>
      </c>
      <c r="AJ5590" t="str">
        <f t="shared" si="1053"/>
        <v/>
      </c>
      <c r="AK5590" t="str">
        <f t="shared" si="1054"/>
        <v>ORD26002151</v>
      </c>
      <c r="AL5590">
        <f>IF(E5590&lt;&gt;"CAPTURE","",COUNTIF(Orders!$H:$H,AK5590))</f>
        <v>1</v>
      </c>
      <c r="AP5590" t="str">
        <f t="shared" si="1055"/>
        <v>Matched to Order</v>
      </c>
      <c r="AQ5590">
        <f>IF(COUNTIF($A$2:A5590,A5590)=1,1,0)</f>
        <v>1</v>
      </c>
    </row>
    <row r="5591" spans="1:43" x14ac:dyDescent="0.3">
      <c r="A5591" t="s">
        <v>18278</v>
      </c>
      <c r="C5591" t="s">
        <v>4353</v>
      </c>
      <c r="D5591" s="1">
        <v>46295</v>
      </c>
      <c r="E5591" t="s">
        <v>11819</v>
      </c>
      <c r="F5591" t="s">
        <v>44</v>
      </c>
      <c r="G5591">
        <v>999</v>
      </c>
      <c r="H5591">
        <v>18.98</v>
      </c>
      <c r="I5591">
        <v>3.42</v>
      </c>
      <c r="J5591">
        <v>976.6</v>
      </c>
      <c r="K5591" s="1">
        <v>46297</v>
      </c>
      <c r="L5591" t="s">
        <v>18181</v>
      </c>
      <c r="M5591">
        <f t="shared" si="1044"/>
        <v>1</v>
      </c>
      <c r="N5591">
        <f>COUNTIF(Orders!$A:$A,C5591)</f>
        <v>1</v>
      </c>
      <c r="P5591">
        <f>COUNTIF(Orders!$H:$H,UPPER(SUBSTITUTE(TRIM(C5591),"-","")))</f>
        <v>1</v>
      </c>
      <c r="R5591" t="str">
        <f t="shared" si="1045"/>
        <v>Matched Order Reference</v>
      </c>
      <c r="S5591">
        <f t="shared" si="1046"/>
        <v>1</v>
      </c>
      <c r="V5591" cm="1">
        <f t="array" ref="V5591">IF(E5591&lt;&gt;"CAPTURE",0,SUMPRODUCT((MDR_Rates!$A$2:$A$10=F5591)*(G5591&gt;MDR_Rates!$B$2:$B$10)*((MDR_Rates!$C$2:$C$10="")+(G5591&lt;=MDR_Rates!$C$2:$C$10))*MDR_Rates!$D$2:$D$10))</f>
        <v>1.9</v>
      </c>
      <c r="W5591">
        <f t="shared" si="1047"/>
        <v>18.98</v>
      </c>
      <c r="X5591">
        <f t="shared" si="1048"/>
        <v>3.42</v>
      </c>
      <c r="Y5591">
        <f t="shared" si="1049"/>
        <v>0</v>
      </c>
      <c r="Z5591">
        <f t="shared" si="1050"/>
        <v>0</v>
      </c>
      <c r="AG5591" t="str">
        <f t="shared" si="1051"/>
        <v/>
      </c>
      <c r="AI5591" t="str">
        <f t="shared" si="1052"/>
        <v/>
      </c>
      <c r="AJ5591" t="str">
        <f t="shared" si="1053"/>
        <v/>
      </c>
      <c r="AK5591" t="str">
        <f t="shared" si="1054"/>
        <v>ORD26002181</v>
      </c>
      <c r="AL5591">
        <f>IF(E5591&lt;&gt;"CAPTURE","",COUNTIF(Orders!$H:$H,AK5591))</f>
        <v>1</v>
      </c>
      <c r="AP5591" t="str">
        <f t="shared" si="1055"/>
        <v>Matched to Order</v>
      </c>
      <c r="AQ5591">
        <f>IF(COUNTIF($A$2:A5591,A5591)=1,1,0)</f>
        <v>1</v>
      </c>
    </row>
    <row r="5592" spans="1:43" x14ac:dyDescent="0.3">
      <c r="A5592" t="s">
        <v>18279</v>
      </c>
      <c r="C5592" t="s">
        <v>18280</v>
      </c>
      <c r="D5592" s="1">
        <v>46295</v>
      </c>
      <c r="E5592" t="s">
        <v>11819</v>
      </c>
      <c r="F5592" t="s">
        <v>44</v>
      </c>
      <c r="G5592">
        <v>5348</v>
      </c>
      <c r="H5592">
        <v>90.92</v>
      </c>
      <c r="I5592">
        <v>16.37</v>
      </c>
      <c r="J5592">
        <v>5240.71</v>
      </c>
      <c r="K5592" s="1">
        <v>46297</v>
      </c>
      <c r="L5592" t="s">
        <v>18181</v>
      </c>
      <c r="M5592">
        <f t="shared" si="1044"/>
        <v>1</v>
      </c>
      <c r="N5592">
        <f>COUNTIF(Orders!$A:$A,C5592)</f>
        <v>1</v>
      </c>
      <c r="P5592">
        <f>COUNTIF(Orders!$H:$H,UPPER(SUBSTITUTE(TRIM(C5592),"-","")))</f>
        <v>1</v>
      </c>
      <c r="R5592" t="str">
        <f t="shared" si="1045"/>
        <v>Matched Order Reference</v>
      </c>
      <c r="S5592">
        <f t="shared" si="1046"/>
        <v>1</v>
      </c>
      <c r="V5592" cm="1">
        <f t="array" ref="V5592">IF(E5592&lt;&gt;"CAPTURE",0,SUMPRODUCT((MDR_Rates!$A$2:$A$10=F5592)*(G5592&gt;MDR_Rates!$B$2:$B$10)*((MDR_Rates!$C$2:$C$10="")+(G5592&lt;=MDR_Rates!$C$2:$C$10))*MDR_Rates!$D$2:$D$10))</f>
        <v>1.7</v>
      </c>
      <c r="W5592">
        <f t="shared" si="1047"/>
        <v>90.92</v>
      </c>
      <c r="X5592">
        <f t="shared" si="1048"/>
        <v>16.37</v>
      </c>
      <c r="Y5592">
        <f t="shared" si="1049"/>
        <v>0</v>
      </c>
      <c r="Z5592">
        <f t="shared" si="1050"/>
        <v>0</v>
      </c>
      <c r="AG5592" t="str">
        <f t="shared" si="1051"/>
        <v/>
      </c>
      <c r="AI5592" t="str">
        <f t="shared" si="1052"/>
        <v/>
      </c>
      <c r="AJ5592" t="str">
        <f t="shared" si="1053"/>
        <v/>
      </c>
      <c r="AK5592" t="str">
        <f t="shared" si="1054"/>
        <v>ORD26002210</v>
      </c>
      <c r="AL5592">
        <f>IF(E5592&lt;&gt;"CAPTURE","",COUNTIF(Orders!$H:$H,AK5592))</f>
        <v>1</v>
      </c>
      <c r="AP5592" t="str">
        <f t="shared" si="1055"/>
        <v>Matched to Order</v>
      </c>
      <c r="AQ5592">
        <f>IF(COUNTIF($A$2:A5592,A5592)=1,1,0)</f>
        <v>1</v>
      </c>
    </row>
    <row r="5593" spans="1:43" x14ac:dyDescent="0.3">
      <c r="A5593" t="s">
        <v>18281</v>
      </c>
      <c r="C5593" t="s">
        <v>4587</v>
      </c>
      <c r="D5593" s="1">
        <v>46295</v>
      </c>
      <c r="E5593" t="s">
        <v>11819</v>
      </c>
      <c r="F5593" t="s">
        <v>44</v>
      </c>
      <c r="G5593">
        <v>11497</v>
      </c>
      <c r="H5593">
        <v>195.45</v>
      </c>
      <c r="I5593">
        <v>35.18</v>
      </c>
      <c r="J5593">
        <v>11266.37</v>
      </c>
      <c r="K5593" s="1">
        <v>46297</v>
      </c>
      <c r="L5593" t="s">
        <v>18181</v>
      </c>
      <c r="M5593">
        <f t="shared" si="1044"/>
        <v>1</v>
      </c>
      <c r="N5593">
        <f>COUNTIF(Orders!$A:$A,C5593)</f>
        <v>1</v>
      </c>
      <c r="P5593">
        <f>COUNTIF(Orders!$H:$H,UPPER(SUBSTITUTE(TRIM(C5593),"-","")))</f>
        <v>1</v>
      </c>
      <c r="R5593" t="str">
        <f t="shared" si="1045"/>
        <v>Matched Order Reference</v>
      </c>
      <c r="S5593">
        <f t="shared" si="1046"/>
        <v>1</v>
      </c>
      <c r="V5593" cm="1">
        <f t="array" ref="V5593">IF(E5593&lt;&gt;"CAPTURE",0,SUMPRODUCT((MDR_Rates!$A$2:$A$10=F5593)*(G5593&gt;MDR_Rates!$B$2:$B$10)*((MDR_Rates!$C$2:$C$10="")+(G5593&lt;=MDR_Rates!$C$2:$C$10))*MDR_Rates!$D$2:$D$10))</f>
        <v>1.7</v>
      </c>
      <c r="W5593">
        <f t="shared" si="1047"/>
        <v>195.45</v>
      </c>
      <c r="X5593">
        <f t="shared" si="1048"/>
        <v>35.18</v>
      </c>
      <c r="Y5593">
        <f t="shared" si="1049"/>
        <v>0</v>
      </c>
      <c r="Z5593">
        <f t="shared" si="1050"/>
        <v>0</v>
      </c>
      <c r="AG5593" t="str">
        <f t="shared" si="1051"/>
        <v/>
      </c>
      <c r="AI5593" t="str">
        <f t="shared" si="1052"/>
        <v/>
      </c>
      <c r="AJ5593" t="str">
        <f t="shared" si="1053"/>
        <v/>
      </c>
      <c r="AK5593" t="str">
        <f t="shared" si="1054"/>
        <v>ORD26002299</v>
      </c>
      <c r="AL5593">
        <f>IF(E5593&lt;&gt;"CAPTURE","",COUNTIF(Orders!$H:$H,AK5593))</f>
        <v>1</v>
      </c>
      <c r="AP5593" t="str">
        <f t="shared" si="1055"/>
        <v>Matched to Order</v>
      </c>
      <c r="AQ5593">
        <f>IF(COUNTIF($A$2:A5593,A5593)=1,1,0)</f>
        <v>1</v>
      </c>
    </row>
    <row r="5594" spans="1:43" x14ac:dyDescent="0.3">
      <c r="A5594" t="s">
        <v>18282</v>
      </c>
      <c r="C5594" t="s">
        <v>4740</v>
      </c>
      <c r="D5594" s="1">
        <v>46295</v>
      </c>
      <c r="E5594" t="s">
        <v>11819</v>
      </c>
      <c r="F5594" t="s">
        <v>17</v>
      </c>
      <c r="G5594">
        <v>4897</v>
      </c>
      <c r="H5594">
        <v>78.349999999999994</v>
      </c>
      <c r="I5594">
        <v>14.1</v>
      </c>
      <c r="J5594">
        <v>4804.55</v>
      </c>
      <c r="K5594" s="1">
        <v>46297</v>
      </c>
      <c r="L5594" t="s">
        <v>18181</v>
      </c>
      <c r="M5594">
        <f t="shared" si="1044"/>
        <v>1</v>
      </c>
      <c r="N5594">
        <f>COUNTIF(Orders!$A:$A,C5594)</f>
        <v>1</v>
      </c>
      <c r="P5594">
        <f>COUNTIF(Orders!$H:$H,UPPER(SUBSTITUTE(TRIM(C5594),"-","")))</f>
        <v>1</v>
      </c>
      <c r="R5594" t="str">
        <f t="shared" si="1045"/>
        <v>Matched Order Reference</v>
      </c>
      <c r="S5594">
        <f t="shared" si="1046"/>
        <v>1</v>
      </c>
      <c r="V5594" cm="1">
        <f t="array" ref="V5594">IF(E5594&lt;&gt;"CAPTURE",0,SUMPRODUCT((MDR_Rates!$A$2:$A$10=F5594)*(G5594&gt;MDR_Rates!$B$2:$B$10)*((MDR_Rates!$C$2:$C$10="")+(G5594&lt;=MDR_Rates!$C$2:$C$10))*MDR_Rates!$D$2:$D$10))</f>
        <v>1.6</v>
      </c>
      <c r="W5594">
        <f t="shared" si="1047"/>
        <v>78.349999999999994</v>
      </c>
      <c r="X5594">
        <f t="shared" si="1048"/>
        <v>14.1</v>
      </c>
      <c r="Y5594">
        <f t="shared" si="1049"/>
        <v>0</v>
      </c>
      <c r="Z5594">
        <f t="shared" si="1050"/>
        <v>0</v>
      </c>
      <c r="AG5594" t="str">
        <f t="shared" si="1051"/>
        <v/>
      </c>
      <c r="AI5594" t="str">
        <f t="shared" si="1052"/>
        <v/>
      </c>
      <c r="AJ5594" t="str">
        <f t="shared" si="1053"/>
        <v/>
      </c>
      <c r="AK5594" t="str">
        <f t="shared" si="1054"/>
        <v>ORD26002376</v>
      </c>
      <c r="AL5594">
        <f>IF(E5594&lt;&gt;"CAPTURE","",COUNTIF(Orders!$H:$H,AK5594))</f>
        <v>1</v>
      </c>
      <c r="AP5594" t="str">
        <f t="shared" si="1055"/>
        <v>Matched to Order</v>
      </c>
      <c r="AQ5594">
        <f>IF(COUNTIF($A$2:A5594,A5594)=1,1,0)</f>
        <v>1</v>
      </c>
    </row>
    <row r="5595" spans="1:43" x14ac:dyDescent="0.3">
      <c r="A5595" t="s">
        <v>18283</v>
      </c>
      <c r="C5595" t="s">
        <v>18284</v>
      </c>
      <c r="D5595" s="1">
        <v>46295</v>
      </c>
      <c r="E5595" t="s">
        <v>11819</v>
      </c>
      <c r="F5595" t="s">
        <v>9</v>
      </c>
      <c r="G5595">
        <v>1499</v>
      </c>
      <c r="H5595">
        <v>0</v>
      </c>
      <c r="I5595">
        <v>0</v>
      </c>
      <c r="J5595">
        <v>1499</v>
      </c>
      <c r="K5595" s="1">
        <v>46297</v>
      </c>
      <c r="L5595" t="s">
        <v>18181</v>
      </c>
      <c r="M5595">
        <f t="shared" si="1044"/>
        <v>1</v>
      </c>
      <c r="N5595">
        <f>COUNTIF(Orders!$A:$A,C5595)</f>
        <v>0</v>
      </c>
      <c r="P5595">
        <f>COUNTIF(Orders!$H:$H,UPPER(SUBSTITUTE(TRIM(C5595),"-","")))</f>
        <v>1</v>
      </c>
      <c r="R5595" t="str">
        <f t="shared" si="1045"/>
        <v>Matched Order Reference</v>
      </c>
      <c r="S5595">
        <f t="shared" si="1046"/>
        <v>1</v>
      </c>
      <c r="V5595" cm="1">
        <f t="array" ref="V5595">IF(E5595&lt;&gt;"CAPTURE",0,SUMPRODUCT((MDR_Rates!$A$2:$A$10=F5595)*(G5595&gt;MDR_Rates!$B$2:$B$10)*((MDR_Rates!$C$2:$C$10="")+(G5595&lt;=MDR_Rates!$C$2:$C$10))*MDR_Rates!$D$2:$D$10))</f>
        <v>0</v>
      </c>
      <c r="W5595">
        <f t="shared" si="1047"/>
        <v>0</v>
      </c>
      <c r="X5595">
        <f t="shared" si="1048"/>
        <v>0</v>
      </c>
      <c r="Y5595">
        <f t="shared" si="1049"/>
        <v>0</v>
      </c>
      <c r="Z5595">
        <f t="shared" si="1050"/>
        <v>0</v>
      </c>
      <c r="AG5595" t="str">
        <f t="shared" si="1051"/>
        <v/>
      </c>
      <c r="AI5595" t="str">
        <f t="shared" si="1052"/>
        <v/>
      </c>
      <c r="AJ5595" t="str">
        <f t="shared" si="1053"/>
        <v/>
      </c>
      <c r="AK5595" t="str">
        <f t="shared" si="1054"/>
        <v>ORD26002393</v>
      </c>
      <c r="AL5595">
        <f>IF(E5595&lt;&gt;"CAPTURE","",COUNTIF(Orders!$H:$H,AK5595))</f>
        <v>1</v>
      </c>
      <c r="AP5595" t="str">
        <f t="shared" si="1055"/>
        <v>Matched to Order</v>
      </c>
      <c r="AQ5595">
        <f>IF(COUNTIF($A$2:A5595,A5595)=1,1,0)</f>
        <v>1</v>
      </c>
    </row>
    <row r="5596" spans="1:43" x14ac:dyDescent="0.3">
      <c r="A5596" t="s">
        <v>18285</v>
      </c>
      <c r="C5596" t="s">
        <v>4805</v>
      </c>
      <c r="D5596" s="1">
        <v>46295</v>
      </c>
      <c r="E5596" t="s">
        <v>11819</v>
      </c>
      <c r="F5596" t="s">
        <v>9</v>
      </c>
      <c r="G5596">
        <v>2298</v>
      </c>
      <c r="H5596">
        <v>6.89</v>
      </c>
      <c r="I5596">
        <v>1.24</v>
      </c>
      <c r="J5596">
        <v>2289.87</v>
      </c>
      <c r="K5596" s="1">
        <v>46297</v>
      </c>
      <c r="L5596" t="s">
        <v>18181</v>
      </c>
      <c r="M5596">
        <f t="shared" si="1044"/>
        <v>1</v>
      </c>
      <c r="N5596">
        <f>COUNTIF(Orders!$A:$A,C5596)</f>
        <v>1</v>
      </c>
      <c r="P5596">
        <f>COUNTIF(Orders!$H:$H,UPPER(SUBSTITUTE(TRIM(C5596),"-","")))</f>
        <v>1</v>
      </c>
      <c r="R5596" t="str">
        <f t="shared" si="1045"/>
        <v>Matched Order Reference</v>
      </c>
      <c r="S5596">
        <f t="shared" si="1046"/>
        <v>1</v>
      </c>
      <c r="V5596" cm="1">
        <f t="array" ref="V5596">IF(E5596&lt;&gt;"CAPTURE",0,SUMPRODUCT((MDR_Rates!$A$2:$A$10=F5596)*(G5596&gt;MDR_Rates!$B$2:$B$10)*((MDR_Rates!$C$2:$C$10="")+(G5596&lt;=MDR_Rates!$C$2:$C$10))*MDR_Rates!$D$2:$D$10))</f>
        <v>0.3</v>
      </c>
      <c r="W5596">
        <f t="shared" si="1047"/>
        <v>6.89</v>
      </c>
      <c r="X5596">
        <f t="shared" si="1048"/>
        <v>1.24</v>
      </c>
      <c r="Y5596">
        <f t="shared" si="1049"/>
        <v>0</v>
      </c>
      <c r="Z5596">
        <f t="shared" si="1050"/>
        <v>0</v>
      </c>
      <c r="AG5596" t="str">
        <f t="shared" si="1051"/>
        <v/>
      </c>
      <c r="AI5596" t="str">
        <f t="shared" si="1052"/>
        <v/>
      </c>
      <c r="AJ5596" t="str">
        <f t="shared" si="1053"/>
        <v/>
      </c>
      <c r="AK5596" t="str">
        <f t="shared" si="1054"/>
        <v>ORD26002409</v>
      </c>
      <c r="AL5596">
        <f>IF(E5596&lt;&gt;"CAPTURE","",COUNTIF(Orders!$H:$H,AK5596))</f>
        <v>1</v>
      </c>
      <c r="AP5596" t="str">
        <f t="shared" si="1055"/>
        <v>Matched to Order</v>
      </c>
      <c r="AQ5596">
        <f>IF(COUNTIF($A$2:A5596,A5596)=1,1,0)</f>
        <v>1</v>
      </c>
    </row>
    <row r="5597" spans="1:43" x14ac:dyDescent="0.3">
      <c r="A5597" t="s">
        <v>18286</v>
      </c>
      <c r="C5597" t="s">
        <v>5126</v>
      </c>
      <c r="D5597" s="1">
        <v>46295</v>
      </c>
      <c r="E5597" t="s">
        <v>11819</v>
      </c>
      <c r="F5597" t="s">
        <v>9</v>
      </c>
      <c r="G5597">
        <v>1299</v>
      </c>
      <c r="H5597">
        <v>0</v>
      </c>
      <c r="I5597">
        <v>0</v>
      </c>
      <c r="J5597">
        <v>1299</v>
      </c>
      <c r="K5597" s="1">
        <v>46297</v>
      </c>
      <c r="L5597" t="s">
        <v>18181</v>
      </c>
      <c r="M5597">
        <f t="shared" si="1044"/>
        <v>1</v>
      </c>
      <c r="N5597">
        <f>COUNTIF(Orders!$A:$A,C5597)</f>
        <v>1</v>
      </c>
      <c r="P5597">
        <f>COUNTIF(Orders!$H:$H,UPPER(SUBSTITUTE(TRIM(C5597),"-","")))</f>
        <v>1</v>
      </c>
      <c r="R5597" t="str">
        <f t="shared" si="1045"/>
        <v>Matched Order Reference</v>
      </c>
      <c r="S5597">
        <f t="shared" si="1046"/>
        <v>1</v>
      </c>
      <c r="V5597" cm="1">
        <f t="array" ref="V5597">IF(E5597&lt;&gt;"CAPTURE",0,SUMPRODUCT((MDR_Rates!$A$2:$A$10=F5597)*(G5597&gt;MDR_Rates!$B$2:$B$10)*((MDR_Rates!$C$2:$C$10="")+(G5597&lt;=MDR_Rates!$C$2:$C$10))*MDR_Rates!$D$2:$D$10))</f>
        <v>0</v>
      </c>
      <c r="W5597">
        <f t="shared" si="1047"/>
        <v>0</v>
      </c>
      <c r="X5597">
        <f t="shared" si="1048"/>
        <v>0</v>
      </c>
      <c r="Y5597">
        <f t="shared" si="1049"/>
        <v>0</v>
      </c>
      <c r="Z5597">
        <f t="shared" si="1050"/>
        <v>0</v>
      </c>
      <c r="AG5597" t="str">
        <f t="shared" si="1051"/>
        <v/>
      </c>
      <c r="AI5597" t="str">
        <f t="shared" si="1052"/>
        <v/>
      </c>
      <c r="AJ5597" t="str">
        <f t="shared" si="1053"/>
        <v/>
      </c>
      <c r="AK5597" t="str">
        <f t="shared" si="1054"/>
        <v>ORD26002573</v>
      </c>
      <c r="AL5597">
        <f>IF(E5597&lt;&gt;"CAPTURE","",COUNTIF(Orders!$H:$H,AK5597))</f>
        <v>1</v>
      </c>
      <c r="AP5597" t="str">
        <f t="shared" si="1055"/>
        <v>Matched to Order</v>
      </c>
      <c r="AQ5597">
        <f>IF(COUNTIF($A$2:A5597,A5597)=1,1,0)</f>
        <v>1</v>
      </c>
    </row>
    <row r="5598" spans="1:43" x14ac:dyDescent="0.3">
      <c r="A5598" t="s">
        <v>18287</v>
      </c>
      <c r="C5598" t="s">
        <v>5143</v>
      </c>
      <c r="D5598" s="1">
        <v>46295</v>
      </c>
      <c r="E5598" t="s">
        <v>11819</v>
      </c>
      <c r="F5598" t="s">
        <v>17</v>
      </c>
      <c r="G5598">
        <v>1799</v>
      </c>
      <c r="H5598">
        <v>32.380000000000003</v>
      </c>
      <c r="I5598">
        <v>5.83</v>
      </c>
      <c r="J5598">
        <v>1760.79</v>
      </c>
      <c r="K5598" s="1">
        <v>46297</v>
      </c>
      <c r="L5598" t="s">
        <v>18181</v>
      </c>
      <c r="M5598">
        <f t="shared" si="1044"/>
        <v>1</v>
      </c>
      <c r="N5598">
        <f>COUNTIF(Orders!$A:$A,C5598)</f>
        <v>1</v>
      </c>
      <c r="P5598">
        <f>COUNTIF(Orders!$H:$H,UPPER(SUBSTITUTE(TRIM(C5598),"-","")))</f>
        <v>1</v>
      </c>
      <c r="R5598" t="str">
        <f t="shared" si="1045"/>
        <v>Matched Order Reference</v>
      </c>
      <c r="S5598">
        <f t="shared" si="1046"/>
        <v>1</v>
      </c>
      <c r="V5598" cm="1">
        <f t="array" ref="V5598">IF(E5598&lt;&gt;"CAPTURE",0,SUMPRODUCT((MDR_Rates!$A$2:$A$10=F5598)*(G5598&gt;MDR_Rates!$B$2:$B$10)*((MDR_Rates!$C$2:$C$10="")+(G5598&lt;=MDR_Rates!$C$2:$C$10))*MDR_Rates!$D$2:$D$10))</f>
        <v>1.8</v>
      </c>
      <c r="W5598">
        <f t="shared" si="1047"/>
        <v>32.380000000000003</v>
      </c>
      <c r="X5598">
        <f t="shared" si="1048"/>
        <v>5.83</v>
      </c>
      <c r="Y5598">
        <f t="shared" si="1049"/>
        <v>0</v>
      </c>
      <c r="Z5598">
        <f t="shared" si="1050"/>
        <v>0</v>
      </c>
      <c r="AG5598" t="str">
        <f t="shared" si="1051"/>
        <v/>
      </c>
      <c r="AI5598" t="str">
        <f t="shared" si="1052"/>
        <v/>
      </c>
      <c r="AJ5598" t="str">
        <f t="shared" si="1053"/>
        <v/>
      </c>
      <c r="AK5598" t="str">
        <f t="shared" si="1054"/>
        <v>ORD26002582</v>
      </c>
      <c r="AL5598">
        <f>IF(E5598&lt;&gt;"CAPTURE","",COUNTIF(Orders!$H:$H,AK5598))</f>
        <v>1</v>
      </c>
      <c r="AP5598" t="str">
        <f t="shared" si="1055"/>
        <v>Matched to Order</v>
      </c>
      <c r="AQ5598">
        <f>IF(COUNTIF($A$2:A5598,A5598)=1,1,0)</f>
        <v>1</v>
      </c>
    </row>
    <row r="5599" spans="1:43" x14ac:dyDescent="0.3">
      <c r="A5599" t="s">
        <v>18288</v>
      </c>
      <c r="C5599" t="s">
        <v>5189</v>
      </c>
      <c r="D5599" s="1">
        <v>46295</v>
      </c>
      <c r="E5599" t="s">
        <v>11819</v>
      </c>
      <c r="F5599" t="s">
        <v>9</v>
      </c>
      <c r="G5599">
        <v>599</v>
      </c>
      <c r="H5599">
        <v>0</v>
      </c>
      <c r="I5599">
        <v>0</v>
      </c>
      <c r="J5599">
        <v>599</v>
      </c>
      <c r="K5599" s="1">
        <v>46297</v>
      </c>
      <c r="L5599" t="s">
        <v>18181</v>
      </c>
      <c r="M5599">
        <f t="shared" si="1044"/>
        <v>1</v>
      </c>
      <c r="N5599">
        <f>COUNTIF(Orders!$A:$A,C5599)</f>
        <v>1</v>
      </c>
      <c r="P5599">
        <f>COUNTIF(Orders!$H:$H,UPPER(SUBSTITUTE(TRIM(C5599),"-","")))</f>
        <v>1</v>
      </c>
      <c r="R5599" t="str">
        <f t="shared" si="1045"/>
        <v>Matched Order Reference</v>
      </c>
      <c r="S5599">
        <f t="shared" si="1046"/>
        <v>1</v>
      </c>
      <c r="V5599" cm="1">
        <f t="array" ref="V5599">IF(E5599&lt;&gt;"CAPTURE",0,SUMPRODUCT((MDR_Rates!$A$2:$A$10=F5599)*(G5599&gt;MDR_Rates!$B$2:$B$10)*((MDR_Rates!$C$2:$C$10="")+(G5599&lt;=MDR_Rates!$C$2:$C$10))*MDR_Rates!$D$2:$D$10))</f>
        <v>0</v>
      </c>
      <c r="W5599">
        <f t="shared" si="1047"/>
        <v>0</v>
      </c>
      <c r="X5599">
        <f t="shared" si="1048"/>
        <v>0</v>
      </c>
      <c r="Y5599">
        <f t="shared" si="1049"/>
        <v>0</v>
      </c>
      <c r="Z5599">
        <f t="shared" si="1050"/>
        <v>0</v>
      </c>
      <c r="AG5599" t="str">
        <f t="shared" si="1051"/>
        <v/>
      </c>
      <c r="AI5599" t="str">
        <f t="shared" si="1052"/>
        <v/>
      </c>
      <c r="AJ5599" t="str">
        <f t="shared" si="1053"/>
        <v/>
      </c>
      <c r="AK5599" t="str">
        <f t="shared" si="1054"/>
        <v>ORD26002605</v>
      </c>
      <c r="AL5599">
        <f>IF(E5599&lt;&gt;"CAPTURE","",COUNTIF(Orders!$H:$H,AK5599))</f>
        <v>1</v>
      </c>
      <c r="AP5599" t="str">
        <f t="shared" si="1055"/>
        <v>Matched to Order</v>
      </c>
      <c r="AQ5599">
        <f>IF(COUNTIF($A$2:A5599,A5599)=1,1,0)</f>
        <v>1</v>
      </c>
    </row>
    <row r="5600" spans="1:43" x14ac:dyDescent="0.3">
      <c r="A5600" t="s">
        <v>18289</v>
      </c>
      <c r="C5600" t="s">
        <v>5193</v>
      </c>
      <c r="D5600" s="1">
        <v>46295</v>
      </c>
      <c r="E5600" t="s">
        <v>11819</v>
      </c>
      <c r="F5600" t="s">
        <v>17</v>
      </c>
      <c r="G5600">
        <v>3598</v>
      </c>
      <c r="H5600">
        <v>57.57</v>
      </c>
      <c r="I5600">
        <v>10.36</v>
      </c>
      <c r="J5600">
        <v>3530.07</v>
      </c>
      <c r="K5600" s="1">
        <v>46297</v>
      </c>
      <c r="L5600" t="s">
        <v>18181</v>
      </c>
      <c r="M5600">
        <f t="shared" si="1044"/>
        <v>1</v>
      </c>
      <c r="N5600">
        <f>COUNTIF(Orders!$A:$A,C5600)</f>
        <v>1</v>
      </c>
      <c r="P5600">
        <f>COUNTIF(Orders!$H:$H,UPPER(SUBSTITUTE(TRIM(C5600),"-","")))</f>
        <v>1</v>
      </c>
      <c r="R5600" t="str">
        <f t="shared" si="1045"/>
        <v>Matched Order Reference</v>
      </c>
      <c r="S5600">
        <f t="shared" si="1046"/>
        <v>1</v>
      </c>
      <c r="V5600" cm="1">
        <f t="array" ref="V5600">IF(E5600&lt;&gt;"CAPTURE",0,SUMPRODUCT((MDR_Rates!$A$2:$A$10=F5600)*(G5600&gt;MDR_Rates!$B$2:$B$10)*((MDR_Rates!$C$2:$C$10="")+(G5600&lt;=MDR_Rates!$C$2:$C$10))*MDR_Rates!$D$2:$D$10))</f>
        <v>1.6</v>
      </c>
      <c r="W5600">
        <f t="shared" si="1047"/>
        <v>57.57</v>
      </c>
      <c r="X5600">
        <f t="shared" si="1048"/>
        <v>10.36</v>
      </c>
      <c r="Y5600">
        <f t="shared" si="1049"/>
        <v>0</v>
      </c>
      <c r="Z5600">
        <f t="shared" si="1050"/>
        <v>0</v>
      </c>
      <c r="AG5600" t="str">
        <f t="shared" si="1051"/>
        <v/>
      </c>
      <c r="AI5600" t="str">
        <f t="shared" si="1052"/>
        <v/>
      </c>
      <c r="AJ5600" t="str">
        <f t="shared" si="1053"/>
        <v/>
      </c>
      <c r="AK5600" t="str">
        <f t="shared" si="1054"/>
        <v>ORD26002607</v>
      </c>
      <c r="AL5600">
        <f>IF(E5600&lt;&gt;"CAPTURE","",COUNTIF(Orders!$H:$H,AK5600))</f>
        <v>1</v>
      </c>
      <c r="AP5600" t="str">
        <f t="shared" si="1055"/>
        <v>Matched to Order</v>
      </c>
      <c r="AQ5600">
        <f>IF(COUNTIF($A$2:A5600,A5600)=1,1,0)</f>
        <v>1</v>
      </c>
    </row>
    <row r="5601" spans="1:43" x14ac:dyDescent="0.3">
      <c r="A5601" t="s">
        <v>18290</v>
      </c>
      <c r="C5601" t="s">
        <v>5293</v>
      </c>
      <c r="D5601" s="1">
        <v>46295</v>
      </c>
      <c r="E5601" t="s">
        <v>11819</v>
      </c>
      <c r="F5601" t="s">
        <v>44</v>
      </c>
      <c r="G5601">
        <v>798</v>
      </c>
      <c r="H5601">
        <v>15.16</v>
      </c>
      <c r="I5601">
        <v>2.73</v>
      </c>
      <c r="J5601">
        <v>780.11</v>
      </c>
      <c r="K5601" s="1">
        <v>46297</v>
      </c>
      <c r="L5601" t="s">
        <v>18181</v>
      </c>
      <c r="M5601">
        <f t="shared" si="1044"/>
        <v>1</v>
      </c>
      <c r="N5601">
        <f>COUNTIF(Orders!$A:$A,C5601)</f>
        <v>1</v>
      </c>
      <c r="P5601">
        <f>COUNTIF(Orders!$H:$H,UPPER(SUBSTITUTE(TRIM(C5601),"-","")))</f>
        <v>1</v>
      </c>
      <c r="R5601" t="str">
        <f t="shared" si="1045"/>
        <v>Matched Order Reference</v>
      </c>
      <c r="S5601">
        <f t="shared" si="1046"/>
        <v>1</v>
      </c>
      <c r="V5601" cm="1">
        <f t="array" ref="V5601">IF(E5601&lt;&gt;"CAPTURE",0,SUMPRODUCT((MDR_Rates!$A$2:$A$10=F5601)*(G5601&gt;MDR_Rates!$B$2:$B$10)*((MDR_Rates!$C$2:$C$10="")+(G5601&lt;=MDR_Rates!$C$2:$C$10))*MDR_Rates!$D$2:$D$10))</f>
        <v>1.9</v>
      </c>
      <c r="W5601">
        <f t="shared" si="1047"/>
        <v>15.16</v>
      </c>
      <c r="X5601">
        <f t="shared" si="1048"/>
        <v>2.73</v>
      </c>
      <c r="Y5601">
        <f t="shared" si="1049"/>
        <v>0</v>
      </c>
      <c r="Z5601">
        <f t="shared" si="1050"/>
        <v>0</v>
      </c>
      <c r="AG5601" t="str">
        <f t="shared" si="1051"/>
        <v/>
      </c>
      <c r="AI5601" t="str">
        <f t="shared" si="1052"/>
        <v/>
      </c>
      <c r="AJ5601" t="str">
        <f t="shared" si="1053"/>
        <v/>
      </c>
      <c r="AK5601" t="str">
        <f t="shared" si="1054"/>
        <v>ORD26002657</v>
      </c>
      <c r="AL5601">
        <f>IF(E5601&lt;&gt;"CAPTURE","",COUNTIF(Orders!$H:$H,AK5601))</f>
        <v>1</v>
      </c>
      <c r="AP5601" t="str">
        <f t="shared" si="1055"/>
        <v>Matched to Order</v>
      </c>
      <c r="AQ5601">
        <f>IF(COUNTIF($A$2:A5601,A5601)=1,1,0)</f>
        <v>1</v>
      </c>
    </row>
    <row r="5602" spans="1:43" x14ac:dyDescent="0.3">
      <c r="A5602" t="s">
        <v>18291</v>
      </c>
      <c r="C5602" t="s">
        <v>5419</v>
      </c>
      <c r="D5602" s="1">
        <v>46295</v>
      </c>
      <c r="E5602" t="s">
        <v>11819</v>
      </c>
      <c r="F5602" t="s">
        <v>33</v>
      </c>
      <c r="G5602">
        <v>1799</v>
      </c>
      <c r="H5602">
        <v>26.99</v>
      </c>
      <c r="I5602">
        <v>4.8600000000000003</v>
      </c>
      <c r="J5602">
        <v>1767.15</v>
      </c>
      <c r="K5602" s="1">
        <v>46297</v>
      </c>
      <c r="L5602" t="s">
        <v>18181</v>
      </c>
      <c r="M5602">
        <f t="shared" si="1044"/>
        <v>1</v>
      </c>
      <c r="N5602">
        <f>COUNTIF(Orders!$A:$A,C5602)</f>
        <v>1</v>
      </c>
      <c r="P5602">
        <f>COUNTIF(Orders!$H:$H,UPPER(SUBSTITUTE(TRIM(C5602),"-","")))</f>
        <v>1</v>
      </c>
      <c r="R5602" t="str">
        <f t="shared" si="1045"/>
        <v>Matched Order Reference</v>
      </c>
      <c r="S5602">
        <f t="shared" si="1046"/>
        <v>1</v>
      </c>
      <c r="V5602" cm="1">
        <f t="array" ref="V5602">IF(E5602&lt;&gt;"CAPTURE",0,SUMPRODUCT((MDR_Rates!$A$2:$A$10=F5602)*(G5602&gt;MDR_Rates!$B$2:$B$10)*((MDR_Rates!$C$2:$C$10="")+(G5602&lt;=MDR_Rates!$C$2:$C$10))*MDR_Rates!$D$2:$D$10))</f>
        <v>1.5</v>
      </c>
      <c r="W5602">
        <f t="shared" si="1047"/>
        <v>26.99</v>
      </c>
      <c r="X5602">
        <f t="shared" si="1048"/>
        <v>4.8600000000000003</v>
      </c>
      <c r="Y5602">
        <f t="shared" si="1049"/>
        <v>0</v>
      </c>
      <c r="Z5602">
        <f t="shared" si="1050"/>
        <v>0</v>
      </c>
      <c r="AG5602" t="str">
        <f t="shared" si="1051"/>
        <v/>
      </c>
      <c r="AI5602" t="str">
        <f t="shared" si="1052"/>
        <v/>
      </c>
      <c r="AJ5602" t="str">
        <f t="shared" si="1053"/>
        <v/>
      </c>
      <c r="AK5602" t="str">
        <f t="shared" si="1054"/>
        <v>ORD26002720</v>
      </c>
      <c r="AL5602">
        <f>IF(E5602&lt;&gt;"CAPTURE","",COUNTIF(Orders!$H:$H,AK5602))</f>
        <v>1</v>
      </c>
      <c r="AP5602" t="str">
        <f t="shared" si="1055"/>
        <v>Matched to Order</v>
      </c>
      <c r="AQ5602">
        <f>IF(COUNTIF($A$2:A5602,A5602)=1,1,0)</f>
        <v>1</v>
      </c>
    </row>
    <row r="5603" spans="1:43" x14ac:dyDescent="0.3">
      <c r="A5603" t="s">
        <v>18292</v>
      </c>
      <c r="C5603" t="s">
        <v>5469</v>
      </c>
      <c r="D5603" s="1">
        <v>46295</v>
      </c>
      <c r="E5603" t="s">
        <v>11819</v>
      </c>
      <c r="F5603" t="s">
        <v>44</v>
      </c>
      <c r="G5603">
        <v>5498</v>
      </c>
      <c r="H5603">
        <v>93.47</v>
      </c>
      <c r="I5603">
        <v>16.82</v>
      </c>
      <c r="J5603">
        <v>5387.71</v>
      </c>
      <c r="K5603" s="1">
        <v>46297</v>
      </c>
      <c r="L5603" t="s">
        <v>18181</v>
      </c>
      <c r="M5603">
        <f t="shared" si="1044"/>
        <v>1</v>
      </c>
      <c r="N5603">
        <f>COUNTIF(Orders!$A:$A,C5603)</f>
        <v>1</v>
      </c>
      <c r="P5603">
        <f>COUNTIF(Orders!$H:$H,UPPER(SUBSTITUTE(TRIM(C5603),"-","")))</f>
        <v>1</v>
      </c>
      <c r="R5603" t="str">
        <f t="shared" si="1045"/>
        <v>Matched Order Reference</v>
      </c>
      <c r="S5603">
        <f t="shared" si="1046"/>
        <v>1</v>
      </c>
      <c r="V5603" cm="1">
        <f t="array" ref="V5603">IF(E5603&lt;&gt;"CAPTURE",0,SUMPRODUCT((MDR_Rates!$A$2:$A$10=F5603)*(G5603&gt;MDR_Rates!$B$2:$B$10)*((MDR_Rates!$C$2:$C$10="")+(G5603&lt;=MDR_Rates!$C$2:$C$10))*MDR_Rates!$D$2:$D$10))</f>
        <v>1.7</v>
      </c>
      <c r="W5603">
        <f t="shared" si="1047"/>
        <v>93.47</v>
      </c>
      <c r="X5603">
        <f t="shared" si="1048"/>
        <v>16.82</v>
      </c>
      <c r="Y5603">
        <f t="shared" si="1049"/>
        <v>0</v>
      </c>
      <c r="Z5603">
        <f t="shared" si="1050"/>
        <v>0</v>
      </c>
      <c r="AG5603" t="str">
        <f t="shared" si="1051"/>
        <v/>
      </c>
      <c r="AI5603" t="str">
        <f t="shared" si="1052"/>
        <v/>
      </c>
      <c r="AJ5603" t="str">
        <f t="shared" si="1053"/>
        <v/>
      </c>
      <c r="AK5603" t="str">
        <f t="shared" si="1054"/>
        <v>ORD26002745</v>
      </c>
      <c r="AL5603">
        <f>IF(E5603&lt;&gt;"CAPTURE","",COUNTIF(Orders!$H:$H,AK5603))</f>
        <v>1</v>
      </c>
      <c r="AP5603" t="str">
        <f t="shared" si="1055"/>
        <v>Matched to Order</v>
      </c>
      <c r="AQ5603">
        <f>IF(COUNTIF($A$2:A5603,A5603)=1,1,0)</f>
        <v>1</v>
      </c>
    </row>
    <row r="5604" spans="1:43" x14ac:dyDescent="0.3">
      <c r="A5604" t="s">
        <v>18293</v>
      </c>
      <c r="C5604" t="s">
        <v>5561</v>
      </c>
      <c r="D5604" s="1">
        <v>46295</v>
      </c>
      <c r="E5604" t="s">
        <v>11819</v>
      </c>
      <c r="F5604" t="s">
        <v>9</v>
      </c>
      <c r="G5604">
        <v>2499</v>
      </c>
      <c r="H5604">
        <v>7.5</v>
      </c>
      <c r="I5604">
        <v>1.35</v>
      </c>
      <c r="J5604">
        <v>2490.15</v>
      </c>
      <c r="K5604" s="1">
        <v>46297</v>
      </c>
      <c r="L5604" t="s">
        <v>18181</v>
      </c>
      <c r="M5604">
        <f t="shared" si="1044"/>
        <v>1</v>
      </c>
      <c r="N5604">
        <f>COUNTIF(Orders!$A:$A,C5604)</f>
        <v>1</v>
      </c>
      <c r="P5604">
        <f>COUNTIF(Orders!$H:$H,UPPER(SUBSTITUTE(TRIM(C5604),"-","")))</f>
        <v>1</v>
      </c>
      <c r="R5604" t="str">
        <f t="shared" si="1045"/>
        <v>Matched Order Reference</v>
      </c>
      <c r="S5604">
        <f t="shared" si="1046"/>
        <v>1</v>
      </c>
      <c r="V5604" cm="1">
        <f t="array" ref="V5604">IF(E5604&lt;&gt;"CAPTURE",0,SUMPRODUCT((MDR_Rates!$A$2:$A$10=F5604)*(G5604&gt;MDR_Rates!$B$2:$B$10)*((MDR_Rates!$C$2:$C$10="")+(G5604&lt;=MDR_Rates!$C$2:$C$10))*MDR_Rates!$D$2:$D$10))</f>
        <v>0.3</v>
      </c>
      <c r="W5604">
        <f t="shared" si="1047"/>
        <v>7.5</v>
      </c>
      <c r="X5604">
        <f t="shared" si="1048"/>
        <v>1.35</v>
      </c>
      <c r="Y5604">
        <f t="shared" si="1049"/>
        <v>0</v>
      </c>
      <c r="Z5604">
        <f t="shared" si="1050"/>
        <v>0</v>
      </c>
      <c r="AG5604" t="str">
        <f t="shared" si="1051"/>
        <v/>
      </c>
      <c r="AI5604" t="str">
        <f t="shared" si="1052"/>
        <v/>
      </c>
      <c r="AJ5604" t="str">
        <f t="shared" si="1053"/>
        <v/>
      </c>
      <c r="AK5604" t="str">
        <f t="shared" si="1054"/>
        <v>ORD26002792</v>
      </c>
      <c r="AL5604">
        <f>IF(E5604&lt;&gt;"CAPTURE","",COUNTIF(Orders!$H:$H,AK5604))</f>
        <v>1</v>
      </c>
      <c r="AP5604" t="str">
        <f t="shared" si="1055"/>
        <v>Matched to Order</v>
      </c>
      <c r="AQ5604">
        <f>IF(COUNTIF($A$2:A5604,A5604)=1,1,0)</f>
        <v>1</v>
      </c>
    </row>
    <row r="5605" spans="1:43" x14ac:dyDescent="0.3">
      <c r="A5605" t="s">
        <v>18294</v>
      </c>
      <c r="C5605" t="s">
        <v>5676</v>
      </c>
      <c r="D5605" s="1">
        <v>46295</v>
      </c>
      <c r="E5605" t="s">
        <v>11819</v>
      </c>
      <c r="F5605" t="s">
        <v>17</v>
      </c>
      <c r="G5605">
        <v>4597</v>
      </c>
      <c r="H5605">
        <v>73.55</v>
      </c>
      <c r="I5605">
        <v>13.24</v>
      </c>
      <c r="J5605">
        <v>4510.21</v>
      </c>
      <c r="K5605" s="1">
        <v>46297</v>
      </c>
      <c r="L5605" t="s">
        <v>18181</v>
      </c>
      <c r="M5605">
        <f t="shared" si="1044"/>
        <v>1</v>
      </c>
      <c r="N5605">
        <f>COUNTIF(Orders!$A:$A,C5605)</f>
        <v>1</v>
      </c>
      <c r="P5605">
        <f>COUNTIF(Orders!$H:$H,UPPER(SUBSTITUTE(TRIM(C5605),"-","")))</f>
        <v>1</v>
      </c>
      <c r="R5605" t="str">
        <f t="shared" si="1045"/>
        <v>Matched Order Reference</v>
      </c>
      <c r="S5605">
        <f t="shared" si="1046"/>
        <v>1</v>
      </c>
      <c r="V5605" cm="1">
        <f t="array" ref="V5605">IF(E5605&lt;&gt;"CAPTURE",0,SUMPRODUCT((MDR_Rates!$A$2:$A$10=F5605)*(G5605&gt;MDR_Rates!$B$2:$B$10)*((MDR_Rates!$C$2:$C$10="")+(G5605&lt;=MDR_Rates!$C$2:$C$10))*MDR_Rates!$D$2:$D$10))</f>
        <v>1.6</v>
      </c>
      <c r="W5605">
        <f t="shared" si="1047"/>
        <v>73.55</v>
      </c>
      <c r="X5605">
        <f t="shared" si="1048"/>
        <v>13.24</v>
      </c>
      <c r="Y5605">
        <f t="shared" si="1049"/>
        <v>0</v>
      </c>
      <c r="Z5605">
        <f t="shared" si="1050"/>
        <v>0</v>
      </c>
      <c r="AG5605" t="str">
        <f t="shared" si="1051"/>
        <v/>
      </c>
      <c r="AI5605" t="str">
        <f t="shared" si="1052"/>
        <v/>
      </c>
      <c r="AJ5605" t="str">
        <f t="shared" si="1053"/>
        <v/>
      </c>
      <c r="AK5605" t="str">
        <f t="shared" si="1054"/>
        <v>ORD26002851</v>
      </c>
      <c r="AL5605">
        <f>IF(E5605&lt;&gt;"CAPTURE","",COUNTIF(Orders!$H:$H,AK5605))</f>
        <v>1</v>
      </c>
      <c r="AP5605" t="str">
        <f t="shared" si="1055"/>
        <v>Matched to Order</v>
      </c>
      <c r="AQ5605">
        <f>IF(COUNTIF($A$2:A5605,A5605)=1,1,0)</f>
        <v>1</v>
      </c>
    </row>
    <row r="5606" spans="1:43" x14ac:dyDescent="0.3">
      <c r="A5606" t="s">
        <v>18295</v>
      </c>
      <c r="C5606" t="s">
        <v>5684</v>
      </c>
      <c r="D5606" s="1">
        <v>46295</v>
      </c>
      <c r="E5606" t="s">
        <v>11819</v>
      </c>
      <c r="F5606" t="s">
        <v>9</v>
      </c>
      <c r="G5606">
        <v>4999</v>
      </c>
      <c r="H5606">
        <v>15</v>
      </c>
      <c r="I5606">
        <v>2.7</v>
      </c>
      <c r="J5606">
        <v>4981.3</v>
      </c>
      <c r="K5606" s="1">
        <v>46297</v>
      </c>
      <c r="L5606" t="s">
        <v>18181</v>
      </c>
      <c r="M5606">
        <f t="shared" si="1044"/>
        <v>1</v>
      </c>
      <c r="N5606">
        <f>COUNTIF(Orders!$A:$A,C5606)</f>
        <v>1</v>
      </c>
      <c r="P5606">
        <f>COUNTIF(Orders!$H:$H,UPPER(SUBSTITUTE(TRIM(C5606),"-","")))</f>
        <v>1</v>
      </c>
      <c r="R5606" t="str">
        <f t="shared" si="1045"/>
        <v>Matched Order Reference</v>
      </c>
      <c r="S5606">
        <f t="shared" si="1046"/>
        <v>1</v>
      </c>
      <c r="V5606" cm="1">
        <f t="array" ref="V5606">IF(E5606&lt;&gt;"CAPTURE",0,SUMPRODUCT((MDR_Rates!$A$2:$A$10=F5606)*(G5606&gt;MDR_Rates!$B$2:$B$10)*((MDR_Rates!$C$2:$C$10="")+(G5606&lt;=MDR_Rates!$C$2:$C$10))*MDR_Rates!$D$2:$D$10))</f>
        <v>0.3</v>
      </c>
      <c r="W5606">
        <f t="shared" si="1047"/>
        <v>15</v>
      </c>
      <c r="X5606">
        <f t="shared" si="1048"/>
        <v>2.7</v>
      </c>
      <c r="Y5606">
        <f t="shared" si="1049"/>
        <v>0</v>
      </c>
      <c r="Z5606">
        <f t="shared" si="1050"/>
        <v>0</v>
      </c>
      <c r="AG5606" t="str">
        <f t="shared" si="1051"/>
        <v/>
      </c>
      <c r="AI5606" t="str">
        <f t="shared" si="1052"/>
        <v/>
      </c>
      <c r="AJ5606" t="str">
        <f t="shared" si="1053"/>
        <v/>
      </c>
      <c r="AK5606" t="str">
        <f t="shared" si="1054"/>
        <v>ORD26002855</v>
      </c>
      <c r="AL5606">
        <f>IF(E5606&lt;&gt;"CAPTURE","",COUNTIF(Orders!$H:$H,AK5606))</f>
        <v>1</v>
      </c>
      <c r="AP5606" t="str">
        <f t="shared" si="1055"/>
        <v>Matched to Order</v>
      </c>
      <c r="AQ5606">
        <f>IF(COUNTIF($A$2:A5606,A5606)=1,1,0)</f>
        <v>1</v>
      </c>
    </row>
    <row r="5607" spans="1:43" x14ac:dyDescent="0.3">
      <c r="A5607" t="s">
        <v>18296</v>
      </c>
      <c r="C5607" t="s">
        <v>18297</v>
      </c>
      <c r="D5607" s="1">
        <v>46295</v>
      </c>
      <c r="E5607" t="s">
        <v>11819</v>
      </c>
      <c r="F5607" t="s">
        <v>17</v>
      </c>
      <c r="G5607">
        <v>299</v>
      </c>
      <c r="H5607">
        <v>5.38</v>
      </c>
      <c r="I5607">
        <v>0.97</v>
      </c>
      <c r="J5607">
        <v>292.64999999999998</v>
      </c>
      <c r="K5607" s="1">
        <v>46297</v>
      </c>
      <c r="L5607" t="s">
        <v>18181</v>
      </c>
      <c r="M5607">
        <f t="shared" si="1044"/>
        <v>1</v>
      </c>
      <c r="N5607">
        <f>COUNTIF(Orders!$A:$A,C5607)</f>
        <v>0</v>
      </c>
      <c r="P5607">
        <f>COUNTIF(Orders!$H:$H,UPPER(SUBSTITUTE(TRIM(C5607),"-","")))</f>
        <v>1</v>
      </c>
      <c r="R5607" t="str">
        <f t="shared" si="1045"/>
        <v>Matched Order Reference</v>
      </c>
      <c r="S5607">
        <f t="shared" si="1046"/>
        <v>1</v>
      </c>
      <c r="V5607" cm="1">
        <f t="array" ref="V5607">IF(E5607&lt;&gt;"CAPTURE",0,SUMPRODUCT((MDR_Rates!$A$2:$A$10=F5607)*(G5607&gt;MDR_Rates!$B$2:$B$10)*((MDR_Rates!$C$2:$C$10="")+(G5607&lt;=MDR_Rates!$C$2:$C$10))*MDR_Rates!$D$2:$D$10))</f>
        <v>1.8</v>
      </c>
      <c r="W5607">
        <f t="shared" si="1047"/>
        <v>5.38</v>
      </c>
      <c r="X5607">
        <f t="shared" si="1048"/>
        <v>0.97</v>
      </c>
      <c r="Y5607">
        <f t="shared" si="1049"/>
        <v>0</v>
      </c>
      <c r="Z5607">
        <f t="shared" si="1050"/>
        <v>0</v>
      </c>
      <c r="AG5607" t="str">
        <f t="shared" si="1051"/>
        <v/>
      </c>
      <c r="AI5607" t="str">
        <f t="shared" si="1052"/>
        <v/>
      </c>
      <c r="AJ5607" t="str">
        <f t="shared" si="1053"/>
        <v/>
      </c>
      <c r="AK5607" t="str">
        <f t="shared" si="1054"/>
        <v>ORD26002880</v>
      </c>
      <c r="AL5607">
        <f>IF(E5607&lt;&gt;"CAPTURE","",COUNTIF(Orders!$H:$H,AK5607))</f>
        <v>1</v>
      </c>
      <c r="AP5607" t="str">
        <f t="shared" si="1055"/>
        <v>Matched to Order</v>
      </c>
      <c r="AQ5607">
        <f>IF(COUNTIF($A$2:A5607,A5607)=1,1,0)</f>
        <v>1</v>
      </c>
    </row>
    <row r="5608" spans="1:43" x14ac:dyDescent="0.3">
      <c r="A5608" t="s">
        <v>18298</v>
      </c>
      <c r="C5608" t="s">
        <v>5830</v>
      </c>
      <c r="D5608" s="1">
        <v>46295</v>
      </c>
      <c r="E5608" t="s">
        <v>11819</v>
      </c>
      <c r="F5608" t="s">
        <v>33</v>
      </c>
      <c r="G5608">
        <v>299</v>
      </c>
      <c r="H5608">
        <v>4.49</v>
      </c>
      <c r="I5608">
        <v>0.81</v>
      </c>
      <c r="J5608">
        <v>293.7</v>
      </c>
      <c r="K5608" s="1">
        <v>46297</v>
      </c>
      <c r="L5608" t="s">
        <v>18181</v>
      </c>
      <c r="M5608">
        <f t="shared" si="1044"/>
        <v>1</v>
      </c>
      <c r="N5608">
        <f>COUNTIF(Orders!$A:$A,C5608)</f>
        <v>1</v>
      </c>
      <c r="P5608">
        <f>COUNTIF(Orders!$H:$H,UPPER(SUBSTITUTE(TRIM(C5608),"-","")))</f>
        <v>1</v>
      </c>
      <c r="R5608" t="str">
        <f t="shared" si="1045"/>
        <v>Matched Order Reference</v>
      </c>
      <c r="S5608">
        <f t="shared" si="1046"/>
        <v>1</v>
      </c>
      <c r="V5608" cm="1">
        <f t="array" ref="V5608">IF(E5608&lt;&gt;"CAPTURE",0,SUMPRODUCT((MDR_Rates!$A$2:$A$10=F5608)*(G5608&gt;MDR_Rates!$B$2:$B$10)*((MDR_Rates!$C$2:$C$10="")+(G5608&lt;=MDR_Rates!$C$2:$C$10))*MDR_Rates!$D$2:$D$10))</f>
        <v>1.5</v>
      </c>
      <c r="W5608">
        <f t="shared" si="1047"/>
        <v>4.49</v>
      </c>
      <c r="X5608">
        <f t="shared" si="1048"/>
        <v>0.81</v>
      </c>
      <c r="Y5608">
        <f t="shared" si="1049"/>
        <v>0</v>
      </c>
      <c r="Z5608">
        <f t="shared" si="1050"/>
        <v>0</v>
      </c>
      <c r="AG5608" t="str">
        <f t="shared" si="1051"/>
        <v/>
      </c>
      <c r="AI5608" t="str">
        <f t="shared" si="1052"/>
        <v/>
      </c>
      <c r="AJ5608" t="str">
        <f t="shared" si="1053"/>
        <v/>
      </c>
      <c r="AK5608" t="str">
        <f t="shared" si="1054"/>
        <v>ORD26002929</v>
      </c>
      <c r="AL5608">
        <f>IF(E5608&lt;&gt;"CAPTURE","",COUNTIF(Orders!$H:$H,AK5608))</f>
        <v>1</v>
      </c>
      <c r="AP5608" t="str">
        <f t="shared" si="1055"/>
        <v>Matched to Order</v>
      </c>
      <c r="AQ5608">
        <f>IF(COUNTIF($A$2:A5608,A5608)=1,1,0)</f>
        <v>1</v>
      </c>
    </row>
    <row r="5609" spans="1:43" x14ac:dyDescent="0.3">
      <c r="A5609" t="s">
        <v>18299</v>
      </c>
      <c r="C5609" t="s">
        <v>5836</v>
      </c>
      <c r="D5609" s="1">
        <v>46295</v>
      </c>
      <c r="E5609" t="s">
        <v>11819</v>
      </c>
      <c r="F5609" t="s">
        <v>17</v>
      </c>
      <c r="G5609">
        <v>799</v>
      </c>
      <c r="H5609">
        <v>14.38</v>
      </c>
      <c r="I5609">
        <v>2.59</v>
      </c>
      <c r="J5609">
        <v>782.03</v>
      </c>
      <c r="K5609" s="1">
        <v>46297</v>
      </c>
      <c r="L5609" t="s">
        <v>18181</v>
      </c>
      <c r="M5609">
        <f t="shared" si="1044"/>
        <v>1</v>
      </c>
      <c r="N5609">
        <f>COUNTIF(Orders!$A:$A,C5609)</f>
        <v>1</v>
      </c>
      <c r="P5609">
        <f>COUNTIF(Orders!$H:$H,UPPER(SUBSTITUTE(TRIM(C5609),"-","")))</f>
        <v>1</v>
      </c>
      <c r="R5609" t="str">
        <f t="shared" si="1045"/>
        <v>Matched Order Reference</v>
      </c>
      <c r="S5609">
        <f t="shared" si="1046"/>
        <v>1</v>
      </c>
      <c r="V5609" cm="1">
        <f t="array" ref="V5609">IF(E5609&lt;&gt;"CAPTURE",0,SUMPRODUCT((MDR_Rates!$A$2:$A$10=F5609)*(G5609&gt;MDR_Rates!$B$2:$B$10)*((MDR_Rates!$C$2:$C$10="")+(G5609&lt;=MDR_Rates!$C$2:$C$10))*MDR_Rates!$D$2:$D$10))</f>
        <v>1.8</v>
      </c>
      <c r="W5609">
        <f t="shared" si="1047"/>
        <v>14.38</v>
      </c>
      <c r="X5609">
        <f t="shared" si="1048"/>
        <v>2.59</v>
      </c>
      <c r="Y5609">
        <f t="shared" si="1049"/>
        <v>0</v>
      </c>
      <c r="Z5609">
        <f t="shared" si="1050"/>
        <v>0</v>
      </c>
      <c r="AG5609" t="str">
        <f t="shared" si="1051"/>
        <v/>
      </c>
      <c r="AI5609" t="str">
        <f t="shared" si="1052"/>
        <v/>
      </c>
      <c r="AJ5609" t="str">
        <f t="shared" si="1053"/>
        <v/>
      </c>
      <c r="AK5609" t="str">
        <f t="shared" si="1054"/>
        <v>ORD26002932</v>
      </c>
      <c r="AL5609">
        <f>IF(E5609&lt;&gt;"CAPTURE","",COUNTIF(Orders!$H:$H,AK5609))</f>
        <v>1</v>
      </c>
      <c r="AP5609" t="str">
        <f t="shared" si="1055"/>
        <v>Matched to Order</v>
      </c>
      <c r="AQ5609">
        <f>IF(COUNTIF($A$2:A5609,A5609)=1,1,0)</f>
        <v>1</v>
      </c>
    </row>
    <row r="5610" spans="1:43" x14ac:dyDescent="0.3">
      <c r="A5610" t="s">
        <v>18300</v>
      </c>
      <c r="C5610" t="s">
        <v>5924</v>
      </c>
      <c r="D5610" s="1">
        <v>46295</v>
      </c>
      <c r="E5610" t="s">
        <v>11819</v>
      </c>
      <c r="F5610" t="s">
        <v>9</v>
      </c>
      <c r="G5610">
        <v>3499</v>
      </c>
      <c r="H5610">
        <v>10.5</v>
      </c>
      <c r="I5610">
        <v>1.89</v>
      </c>
      <c r="J5610">
        <v>3486.61</v>
      </c>
      <c r="K5610" s="1">
        <v>46297</v>
      </c>
      <c r="L5610" t="s">
        <v>18181</v>
      </c>
      <c r="M5610">
        <f t="shared" si="1044"/>
        <v>1</v>
      </c>
      <c r="N5610">
        <f>COUNTIF(Orders!$A:$A,C5610)</f>
        <v>1</v>
      </c>
      <c r="P5610">
        <f>COUNTIF(Orders!$H:$H,UPPER(SUBSTITUTE(TRIM(C5610),"-","")))</f>
        <v>1</v>
      </c>
      <c r="R5610" t="str">
        <f t="shared" si="1045"/>
        <v>Matched Order Reference</v>
      </c>
      <c r="S5610">
        <f t="shared" si="1046"/>
        <v>1</v>
      </c>
      <c r="V5610" cm="1">
        <f t="array" ref="V5610">IF(E5610&lt;&gt;"CAPTURE",0,SUMPRODUCT((MDR_Rates!$A$2:$A$10=F5610)*(G5610&gt;MDR_Rates!$B$2:$B$10)*((MDR_Rates!$C$2:$C$10="")+(G5610&lt;=MDR_Rates!$C$2:$C$10))*MDR_Rates!$D$2:$D$10))</f>
        <v>0.3</v>
      </c>
      <c r="W5610">
        <f t="shared" si="1047"/>
        <v>10.5</v>
      </c>
      <c r="X5610">
        <f t="shared" si="1048"/>
        <v>1.89</v>
      </c>
      <c r="Y5610">
        <f t="shared" si="1049"/>
        <v>0</v>
      </c>
      <c r="Z5610">
        <f t="shared" si="1050"/>
        <v>0</v>
      </c>
      <c r="AG5610" t="str">
        <f t="shared" si="1051"/>
        <v/>
      </c>
      <c r="AI5610" t="str">
        <f t="shared" si="1052"/>
        <v/>
      </c>
      <c r="AJ5610" t="str">
        <f t="shared" si="1053"/>
        <v/>
      </c>
      <c r="AK5610" t="str">
        <f t="shared" si="1054"/>
        <v>ORD26002977</v>
      </c>
      <c r="AL5610">
        <f>IF(E5610&lt;&gt;"CAPTURE","",COUNTIF(Orders!$H:$H,AK5610))</f>
        <v>1</v>
      </c>
      <c r="AP5610" t="str">
        <f t="shared" si="1055"/>
        <v>Matched to Order</v>
      </c>
      <c r="AQ5610">
        <f>IF(COUNTIF($A$2:A5610,A5610)=1,1,0)</f>
        <v>1</v>
      </c>
    </row>
    <row r="5611" spans="1:43" x14ac:dyDescent="0.3">
      <c r="A5611" t="s">
        <v>18301</v>
      </c>
      <c r="C5611" t="s">
        <v>5950</v>
      </c>
      <c r="D5611" s="1">
        <v>46295</v>
      </c>
      <c r="E5611" t="s">
        <v>11819</v>
      </c>
      <c r="F5611" t="s">
        <v>17</v>
      </c>
      <c r="G5611">
        <v>3499</v>
      </c>
      <c r="H5611">
        <v>55.98</v>
      </c>
      <c r="I5611">
        <v>10.08</v>
      </c>
      <c r="J5611">
        <v>3432.94</v>
      </c>
      <c r="K5611" s="1">
        <v>46297</v>
      </c>
      <c r="L5611" t="s">
        <v>18181</v>
      </c>
      <c r="M5611">
        <f t="shared" si="1044"/>
        <v>1</v>
      </c>
      <c r="N5611">
        <f>COUNTIF(Orders!$A:$A,C5611)</f>
        <v>1</v>
      </c>
      <c r="P5611">
        <f>COUNTIF(Orders!$H:$H,UPPER(SUBSTITUTE(TRIM(C5611),"-","")))</f>
        <v>1</v>
      </c>
      <c r="R5611" t="str">
        <f t="shared" si="1045"/>
        <v>Matched Order Reference</v>
      </c>
      <c r="S5611">
        <f t="shared" si="1046"/>
        <v>1</v>
      </c>
      <c r="V5611" cm="1">
        <f t="array" ref="V5611">IF(E5611&lt;&gt;"CAPTURE",0,SUMPRODUCT((MDR_Rates!$A$2:$A$10=F5611)*(G5611&gt;MDR_Rates!$B$2:$B$10)*((MDR_Rates!$C$2:$C$10="")+(G5611&lt;=MDR_Rates!$C$2:$C$10))*MDR_Rates!$D$2:$D$10))</f>
        <v>1.6</v>
      </c>
      <c r="W5611">
        <f t="shared" si="1047"/>
        <v>55.98</v>
      </c>
      <c r="X5611">
        <f t="shared" si="1048"/>
        <v>10.08</v>
      </c>
      <c r="Y5611">
        <f t="shared" si="1049"/>
        <v>0</v>
      </c>
      <c r="Z5611">
        <f t="shared" si="1050"/>
        <v>0</v>
      </c>
      <c r="AG5611" t="str">
        <f t="shared" si="1051"/>
        <v/>
      </c>
      <c r="AI5611" t="str">
        <f t="shared" si="1052"/>
        <v/>
      </c>
      <c r="AJ5611" t="str">
        <f t="shared" si="1053"/>
        <v/>
      </c>
      <c r="AK5611" t="str">
        <f t="shared" si="1054"/>
        <v>ORD26002991</v>
      </c>
      <c r="AL5611">
        <f>IF(E5611&lt;&gt;"CAPTURE","",COUNTIF(Orders!$H:$H,AK5611))</f>
        <v>1</v>
      </c>
      <c r="AP5611" t="str">
        <f t="shared" si="1055"/>
        <v>Matched to Order</v>
      </c>
      <c r="AQ5611">
        <f>IF(COUNTIF($A$2:A5611,A5611)=1,1,0)</f>
        <v>1</v>
      </c>
    </row>
    <row r="5612" spans="1:43" x14ac:dyDescent="0.3">
      <c r="A5612" t="s">
        <v>18302</v>
      </c>
      <c r="C5612" t="s">
        <v>5952</v>
      </c>
      <c r="D5612" s="1">
        <v>46295</v>
      </c>
      <c r="E5612" t="s">
        <v>11819</v>
      </c>
      <c r="F5612" t="s">
        <v>9</v>
      </c>
      <c r="G5612">
        <v>2999</v>
      </c>
      <c r="H5612">
        <v>9</v>
      </c>
      <c r="I5612">
        <v>1.62</v>
      </c>
      <c r="J5612">
        <v>2988.38</v>
      </c>
      <c r="K5612" s="1">
        <v>46297</v>
      </c>
      <c r="L5612" t="s">
        <v>18181</v>
      </c>
      <c r="M5612">
        <f t="shared" si="1044"/>
        <v>1</v>
      </c>
      <c r="N5612">
        <f>COUNTIF(Orders!$A:$A,C5612)</f>
        <v>1</v>
      </c>
      <c r="P5612">
        <f>COUNTIF(Orders!$H:$H,UPPER(SUBSTITUTE(TRIM(C5612),"-","")))</f>
        <v>1</v>
      </c>
      <c r="R5612" t="str">
        <f t="shared" si="1045"/>
        <v>Matched Order Reference</v>
      </c>
      <c r="S5612">
        <f t="shared" si="1046"/>
        <v>1</v>
      </c>
      <c r="V5612" cm="1">
        <f t="array" ref="V5612">IF(E5612&lt;&gt;"CAPTURE",0,SUMPRODUCT((MDR_Rates!$A$2:$A$10=F5612)*(G5612&gt;MDR_Rates!$B$2:$B$10)*((MDR_Rates!$C$2:$C$10="")+(G5612&lt;=MDR_Rates!$C$2:$C$10))*MDR_Rates!$D$2:$D$10))</f>
        <v>0.3</v>
      </c>
      <c r="W5612">
        <f t="shared" si="1047"/>
        <v>9</v>
      </c>
      <c r="X5612">
        <f t="shared" si="1048"/>
        <v>1.62</v>
      </c>
      <c r="Y5612">
        <f t="shared" si="1049"/>
        <v>0</v>
      </c>
      <c r="Z5612">
        <f t="shared" si="1050"/>
        <v>0</v>
      </c>
      <c r="AG5612" t="str">
        <f t="shared" si="1051"/>
        <v/>
      </c>
      <c r="AI5612" t="str">
        <f t="shared" si="1052"/>
        <v/>
      </c>
      <c r="AJ5612" t="str">
        <f t="shared" si="1053"/>
        <v/>
      </c>
      <c r="AK5612" t="str">
        <f t="shared" si="1054"/>
        <v>ORD26002992</v>
      </c>
      <c r="AL5612">
        <f>IF(E5612&lt;&gt;"CAPTURE","",COUNTIF(Orders!$H:$H,AK5612))</f>
        <v>1</v>
      </c>
      <c r="AP5612" t="str">
        <f t="shared" si="1055"/>
        <v>Matched to Order</v>
      </c>
      <c r="AQ5612">
        <f>IF(COUNTIF($A$2:A5612,A5612)=1,1,0)</f>
        <v>1</v>
      </c>
    </row>
    <row r="5613" spans="1:43" x14ac:dyDescent="0.3">
      <c r="A5613" t="s">
        <v>18303</v>
      </c>
      <c r="C5613" t="s">
        <v>5962</v>
      </c>
      <c r="D5613" s="1">
        <v>46295</v>
      </c>
      <c r="E5613" t="s">
        <v>11819</v>
      </c>
      <c r="F5613" t="s">
        <v>17</v>
      </c>
      <c r="G5613">
        <v>1799</v>
      </c>
      <c r="H5613">
        <v>32.380000000000003</v>
      </c>
      <c r="I5613">
        <v>5.83</v>
      </c>
      <c r="J5613">
        <v>1760.79</v>
      </c>
      <c r="K5613" s="1">
        <v>46297</v>
      </c>
      <c r="L5613" t="s">
        <v>18181</v>
      </c>
      <c r="M5613">
        <f t="shared" si="1044"/>
        <v>1</v>
      </c>
      <c r="N5613">
        <f>COUNTIF(Orders!$A:$A,C5613)</f>
        <v>1</v>
      </c>
      <c r="P5613">
        <f>COUNTIF(Orders!$H:$H,UPPER(SUBSTITUTE(TRIM(C5613),"-","")))</f>
        <v>1</v>
      </c>
      <c r="R5613" t="str">
        <f t="shared" si="1045"/>
        <v>Matched Order Reference</v>
      </c>
      <c r="S5613">
        <f t="shared" si="1046"/>
        <v>1</v>
      </c>
      <c r="V5613" cm="1">
        <f t="array" ref="V5613">IF(E5613&lt;&gt;"CAPTURE",0,SUMPRODUCT((MDR_Rates!$A$2:$A$10=F5613)*(G5613&gt;MDR_Rates!$B$2:$B$10)*((MDR_Rates!$C$2:$C$10="")+(G5613&lt;=MDR_Rates!$C$2:$C$10))*MDR_Rates!$D$2:$D$10))</f>
        <v>1.8</v>
      </c>
      <c r="W5613">
        <f t="shared" si="1047"/>
        <v>32.380000000000003</v>
      </c>
      <c r="X5613">
        <f t="shared" si="1048"/>
        <v>5.83</v>
      </c>
      <c r="Y5613">
        <f t="shared" si="1049"/>
        <v>0</v>
      </c>
      <c r="Z5613">
        <f t="shared" si="1050"/>
        <v>0</v>
      </c>
      <c r="AG5613" t="str">
        <f t="shared" si="1051"/>
        <v/>
      </c>
      <c r="AI5613" t="str">
        <f t="shared" si="1052"/>
        <v/>
      </c>
      <c r="AJ5613" t="str">
        <f t="shared" si="1053"/>
        <v/>
      </c>
      <c r="AK5613" t="str">
        <f t="shared" si="1054"/>
        <v>ORD26002997</v>
      </c>
      <c r="AL5613">
        <f>IF(E5613&lt;&gt;"CAPTURE","",COUNTIF(Orders!$H:$H,AK5613))</f>
        <v>1</v>
      </c>
      <c r="AP5613" t="str">
        <f t="shared" si="1055"/>
        <v>Matched to Order</v>
      </c>
      <c r="AQ5613">
        <f>IF(COUNTIF($A$2:A5613,A5613)=1,1,0)</f>
        <v>1</v>
      </c>
    </row>
    <row r="5614" spans="1:43" x14ac:dyDescent="0.3">
      <c r="A5614" t="s">
        <v>18304</v>
      </c>
      <c r="C5614" t="s">
        <v>5968</v>
      </c>
      <c r="D5614" s="1">
        <v>46295</v>
      </c>
      <c r="E5614" t="s">
        <v>11819</v>
      </c>
      <c r="F5614" t="s">
        <v>17</v>
      </c>
      <c r="G5614">
        <v>648</v>
      </c>
      <c r="H5614">
        <v>11.66</v>
      </c>
      <c r="I5614">
        <v>2.1</v>
      </c>
      <c r="J5614">
        <v>634.24</v>
      </c>
      <c r="K5614" s="1">
        <v>46297</v>
      </c>
      <c r="L5614" t="s">
        <v>18181</v>
      </c>
      <c r="M5614">
        <f t="shared" si="1044"/>
        <v>1</v>
      </c>
      <c r="N5614">
        <f>COUNTIF(Orders!$A:$A,C5614)</f>
        <v>1</v>
      </c>
      <c r="P5614">
        <f>COUNTIF(Orders!$H:$H,UPPER(SUBSTITUTE(TRIM(C5614),"-","")))</f>
        <v>1</v>
      </c>
      <c r="R5614" t="str">
        <f t="shared" si="1045"/>
        <v>Matched Order Reference</v>
      </c>
      <c r="S5614">
        <f t="shared" si="1046"/>
        <v>1</v>
      </c>
      <c r="V5614" cm="1">
        <f t="array" ref="V5614">IF(E5614&lt;&gt;"CAPTURE",0,SUMPRODUCT((MDR_Rates!$A$2:$A$10=F5614)*(G5614&gt;MDR_Rates!$B$2:$B$10)*((MDR_Rates!$C$2:$C$10="")+(G5614&lt;=MDR_Rates!$C$2:$C$10))*MDR_Rates!$D$2:$D$10))</f>
        <v>1.8</v>
      </c>
      <c r="W5614">
        <f t="shared" si="1047"/>
        <v>11.66</v>
      </c>
      <c r="X5614">
        <f t="shared" si="1048"/>
        <v>2.1</v>
      </c>
      <c r="Y5614">
        <f t="shared" si="1049"/>
        <v>0</v>
      </c>
      <c r="Z5614">
        <f t="shared" si="1050"/>
        <v>0</v>
      </c>
      <c r="AG5614" t="str">
        <f t="shared" si="1051"/>
        <v/>
      </c>
      <c r="AI5614" t="str">
        <f t="shared" si="1052"/>
        <v/>
      </c>
      <c r="AJ5614" t="str">
        <f t="shared" si="1053"/>
        <v/>
      </c>
      <c r="AK5614" t="str">
        <f t="shared" si="1054"/>
        <v>ORD26003000</v>
      </c>
      <c r="AL5614">
        <f>IF(E5614&lt;&gt;"CAPTURE","",COUNTIF(Orders!$H:$H,AK5614))</f>
        <v>1</v>
      </c>
      <c r="AP5614" t="str">
        <f t="shared" si="1055"/>
        <v>Matched to Order</v>
      </c>
      <c r="AQ5614">
        <f>IF(COUNTIF($A$2:A5614,A5614)=1,1,0)</f>
        <v>1</v>
      </c>
    </row>
    <row r="5615" spans="1:43" x14ac:dyDescent="0.3">
      <c r="A5615" t="s">
        <v>18305</v>
      </c>
      <c r="C5615" t="s">
        <v>6015</v>
      </c>
      <c r="D5615" s="1">
        <v>46295</v>
      </c>
      <c r="E5615" t="s">
        <v>11819</v>
      </c>
      <c r="F5615" t="s">
        <v>33</v>
      </c>
      <c r="G5615">
        <v>1499</v>
      </c>
      <c r="H5615">
        <v>22.49</v>
      </c>
      <c r="I5615">
        <v>4.05</v>
      </c>
      <c r="J5615">
        <v>1472.46</v>
      </c>
      <c r="K5615" s="1">
        <v>46297</v>
      </c>
      <c r="L5615" t="s">
        <v>18181</v>
      </c>
      <c r="M5615">
        <f t="shared" si="1044"/>
        <v>1</v>
      </c>
      <c r="N5615">
        <f>COUNTIF(Orders!$A:$A,C5615)</f>
        <v>1</v>
      </c>
      <c r="P5615">
        <f>COUNTIF(Orders!$H:$H,UPPER(SUBSTITUTE(TRIM(C5615),"-","")))</f>
        <v>1</v>
      </c>
      <c r="R5615" t="str">
        <f t="shared" si="1045"/>
        <v>Matched Order Reference</v>
      </c>
      <c r="S5615">
        <f t="shared" si="1046"/>
        <v>1</v>
      </c>
      <c r="V5615" cm="1">
        <f t="array" ref="V5615">IF(E5615&lt;&gt;"CAPTURE",0,SUMPRODUCT((MDR_Rates!$A$2:$A$10=F5615)*(G5615&gt;MDR_Rates!$B$2:$B$10)*((MDR_Rates!$C$2:$C$10="")+(G5615&lt;=MDR_Rates!$C$2:$C$10))*MDR_Rates!$D$2:$D$10))</f>
        <v>1.5</v>
      </c>
      <c r="W5615">
        <f t="shared" si="1047"/>
        <v>22.49</v>
      </c>
      <c r="X5615">
        <f t="shared" si="1048"/>
        <v>4.05</v>
      </c>
      <c r="Y5615">
        <f t="shared" si="1049"/>
        <v>0</v>
      </c>
      <c r="Z5615">
        <f t="shared" si="1050"/>
        <v>0</v>
      </c>
      <c r="AG5615" t="str">
        <f t="shared" si="1051"/>
        <v/>
      </c>
      <c r="AI5615" t="str">
        <f t="shared" si="1052"/>
        <v/>
      </c>
      <c r="AJ5615" t="str">
        <f t="shared" si="1053"/>
        <v/>
      </c>
      <c r="AK5615" t="str">
        <f t="shared" si="1054"/>
        <v>ORD26003024</v>
      </c>
      <c r="AL5615">
        <f>IF(E5615&lt;&gt;"CAPTURE","",COUNTIF(Orders!$H:$H,AK5615))</f>
        <v>1</v>
      </c>
      <c r="AP5615" t="str">
        <f t="shared" si="1055"/>
        <v>Matched to Order</v>
      </c>
      <c r="AQ5615">
        <f>IF(COUNTIF($A$2:A5615,A5615)=1,1,0)</f>
        <v>1</v>
      </c>
    </row>
    <row r="5616" spans="1:43" x14ac:dyDescent="0.3">
      <c r="A5616" t="s">
        <v>18306</v>
      </c>
      <c r="C5616" t="s">
        <v>6086</v>
      </c>
      <c r="D5616" s="1">
        <v>46295</v>
      </c>
      <c r="E5616" t="s">
        <v>11819</v>
      </c>
      <c r="F5616" t="s">
        <v>17</v>
      </c>
      <c r="G5616">
        <v>6297</v>
      </c>
      <c r="H5616">
        <v>100.75</v>
      </c>
      <c r="I5616">
        <v>18.14</v>
      </c>
      <c r="J5616">
        <v>6178.11</v>
      </c>
      <c r="K5616" s="1">
        <v>46297</v>
      </c>
      <c r="L5616" t="s">
        <v>18181</v>
      </c>
      <c r="M5616">
        <f t="shared" si="1044"/>
        <v>1</v>
      </c>
      <c r="N5616">
        <f>COUNTIF(Orders!$A:$A,C5616)</f>
        <v>1</v>
      </c>
      <c r="P5616">
        <f>COUNTIF(Orders!$H:$H,UPPER(SUBSTITUTE(TRIM(C5616),"-","")))</f>
        <v>1</v>
      </c>
      <c r="R5616" t="str">
        <f t="shared" si="1045"/>
        <v>Matched Order Reference</v>
      </c>
      <c r="S5616">
        <f t="shared" si="1046"/>
        <v>1</v>
      </c>
      <c r="V5616" cm="1">
        <f t="array" ref="V5616">IF(E5616&lt;&gt;"CAPTURE",0,SUMPRODUCT((MDR_Rates!$A$2:$A$10=F5616)*(G5616&gt;MDR_Rates!$B$2:$B$10)*((MDR_Rates!$C$2:$C$10="")+(G5616&lt;=MDR_Rates!$C$2:$C$10))*MDR_Rates!$D$2:$D$10))</f>
        <v>1.6</v>
      </c>
      <c r="W5616">
        <f t="shared" si="1047"/>
        <v>100.75</v>
      </c>
      <c r="X5616">
        <f t="shared" si="1048"/>
        <v>18.14</v>
      </c>
      <c r="Y5616">
        <f t="shared" si="1049"/>
        <v>0</v>
      </c>
      <c r="Z5616">
        <f t="shared" si="1050"/>
        <v>0</v>
      </c>
      <c r="AG5616" t="str">
        <f t="shared" si="1051"/>
        <v/>
      </c>
      <c r="AI5616" t="str">
        <f t="shared" si="1052"/>
        <v/>
      </c>
      <c r="AJ5616" t="str">
        <f t="shared" si="1053"/>
        <v/>
      </c>
      <c r="AK5616" t="str">
        <f t="shared" si="1054"/>
        <v>ORD26003060</v>
      </c>
      <c r="AL5616">
        <f>IF(E5616&lt;&gt;"CAPTURE","",COUNTIF(Orders!$H:$H,AK5616))</f>
        <v>1</v>
      </c>
      <c r="AP5616" t="str">
        <f t="shared" si="1055"/>
        <v>Matched to Order</v>
      </c>
      <c r="AQ5616">
        <f>IF(COUNTIF($A$2:A5616,A5616)=1,1,0)</f>
        <v>1</v>
      </c>
    </row>
    <row r="5617" spans="1:43" x14ac:dyDescent="0.3">
      <c r="A5617" t="s">
        <v>18307</v>
      </c>
      <c r="C5617" t="s">
        <v>6126</v>
      </c>
      <c r="D5617" s="1">
        <v>46295</v>
      </c>
      <c r="E5617" t="s">
        <v>11819</v>
      </c>
      <c r="F5617" t="s">
        <v>9</v>
      </c>
      <c r="G5617">
        <v>12497</v>
      </c>
      <c r="H5617">
        <v>37.49</v>
      </c>
      <c r="I5617">
        <v>6.75</v>
      </c>
      <c r="J5617">
        <v>12452.76</v>
      </c>
      <c r="K5617" s="1">
        <v>46297</v>
      </c>
      <c r="L5617" t="s">
        <v>18181</v>
      </c>
      <c r="M5617">
        <f t="shared" si="1044"/>
        <v>1</v>
      </c>
      <c r="N5617">
        <f>COUNTIF(Orders!$A:$A,C5617)</f>
        <v>1</v>
      </c>
      <c r="P5617">
        <f>COUNTIF(Orders!$H:$H,UPPER(SUBSTITUTE(TRIM(C5617),"-","")))</f>
        <v>1</v>
      </c>
      <c r="R5617" t="str">
        <f t="shared" si="1045"/>
        <v>Matched Order Reference</v>
      </c>
      <c r="S5617">
        <f t="shared" si="1046"/>
        <v>1</v>
      </c>
      <c r="V5617" cm="1">
        <f t="array" ref="V5617">IF(E5617&lt;&gt;"CAPTURE",0,SUMPRODUCT((MDR_Rates!$A$2:$A$10=F5617)*(G5617&gt;MDR_Rates!$B$2:$B$10)*((MDR_Rates!$C$2:$C$10="")+(G5617&lt;=MDR_Rates!$C$2:$C$10))*MDR_Rates!$D$2:$D$10))</f>
        <v>0.3</v>
      </c>
      <c r="W5617">
        <f t="shared" si="1047"/>
        <v>37.49</v>
      </c>
      <c r="X5617">
        <f t="shared" si="1048"/>
        <v>6.75</v>
      </c>
      <c r="Y5617">
        <f t="shared" si="1049"/>
        <v>0</v>
      </c>
      <c r="Z5617">
        <f t="shared" si="1050"/>
        <v>0</v>
      </c>
      <c r="AG5617" t="str">
        <f t="shared" si="1051"/>
        <v/>
      </c>
      <c r="AI5617" t="str">
        <f t="shared" si="1052"/>
        <v/>
      </c>
      <c r="AJ5617" t="str">
        <f t="shared" si="1053"/>
        <v/>
      </c>
      <c r="AK5617" t="str">
        <f t="shared" si="1054"/>
        <v>ORD26003081</v>
      </c>
      <c r="AL5617">
        <f>IF(E5617&lt;&gt;"CAPTURE","",COUNTIF(Orders!$H:$H,AK5617))</f>
        <v>1</v>
      </c>
      <c r="AP5617" t="str">
        <f t="shared" si="1055"/>
        <v>Matched to Order</v>
      </c>
      <c r="AQ5617">
        <f>IF(COUNTIF($A$2:A5617,A5617)=1,1,0)</f>
        <v>1</v>
      </c>
    </row>
    <row r="5618" spans="1:43" x14ac:dyDescent="0.3">
      <c r="A5618" t="s">
        <v>18308</v>
      </c>
      <c r="C5618" t="s">
        <v>6162</v>
      </c>
      <c r="D5618" s="1">
        <v>46295</v>
      </c>
      <c r="E5618" t="s">
        <v>11819</v>
      </c>
      <c r="F5618" t="s">
        <v>17</v>
      </c>
      <c r="G5618">
        <v>7597</v>
      </c>
      <c r="H5618">
        <v>121.55</v>
      </c>
      <c r="I5618">
        <v>21.88</v>
      </c>
      <c r="J5618">
        <v>7453.57</v>
      </c>
      <c r="K5618" s="1">
        <v>46297</v>
      </c>
      <c r="L5618" t="s">
        <v>18181</v>
      </c>
      <c r="M5618">
        <f t="shared" si="1044"/>
        <v>1</v>
      </c>
      <c r="N5618">
        <f>COUNTIF(Orders!$A:$A,C5618)</f>
        <v>1</v>
      </c>
      <c r="P5618">
        <f>COUNTIF(Orders!$H:$H,UPPER(SUBSTITUTE(TRIM(C5618),"-","")))</f>
        <v>1</v>
      </c>
      <c r="R5618" t="str">
        <f t="shared" si="1045"/>
        <v>Matched Order Reference</v>
      </c>
      <c r="S5618">
        <f t="shared" si="1046"/>
        <v>1</v>
      </c>
      <c r="V5618" cm="1">
        <f t="array" ref="V5618">IF(E5618&lt;&gt;"CAPTURE",0,SUMPRODUCT((MDR_Rates!$A$2:$A$10=F5618)*(G5618&gt;MDR_Rates!$B$2:$B$10)*((MDR_Rates!$C$2:$C$10="")+(G5618&lt;=MDR_Rates!$C$2:$C$10))*MDR_Rates!$D$2:$D$10))</f>
        <v>1.6</v>
      </c>
      <c r="W5618">
        <f t="shared" si="1047"/>
        <v>121.55</v>
      </c>
      <c r="X5618">
        <f t="shared" si="1048"/>
        <v>21.88</v>
      </c>
      <c r="Y5618">
        <f t="shared" si="1049"/>
        <v>0</v>
      </c>
      <c r="Z5618">
        <f t="shared" si="1050"/>
        <v>0</v>
      </c>
      <c r="AG5618" t="str">
        <f t="shared" si="1051"/>
        <v/>
      </c>
      <c r="AI5618" t="str">
        <f t="shared" si="1052"/>
        <v/>
      </c>
      <c r="AJ5618" t="str">
        <f t="shared" si="1053"/>
        <v/>
      </c>
      <c r="AK5618" t="str">
        <f t="shared" si="1054"/>
        <v>ORD26003099</v>
      </c>
      <c r="AL5618">
        <f>IF(E5618&lt;&gt;"CAPTURE","",COUNTIF(Orders!$H:$H,AK5618))</f>
        <v>1</v>
      </c>
      <c r="AP5618" t="str">
        <f t="shared" si="1055"/>
        <v>Matched to Order</v>
      </c>
      <c r="AQ5618">
        <f>IF(COUNTIF($A$2:A5618,A5618)=1,1,0)</f>
        <v>1</v>
      </c>
    </row>
    <row r="5619" spans="1:43" x14ac:dyDescent="0.3">
      <c r="A5619" t="s">
        <v>18309</v>
      </c>
      <c r="C5619" t="s">
        <v>18310</v>
      </c>
      <c r="D5619" s="1">
        <v>46295</v>
      </c>
      <c r="E5619" t="s">
        <v>11819</v>
      </c>
      <c r="F5619" t="s">
        <v>17</v>
      </c>
      <c r="G5619">
        <v>299</v>
      </c>
      <c r="H5619">
        <v>5.38</v>
      </c>
      <c r="I5619">
        <v>0.97</v>
      </c>
      <c r="J5619">
        <v>292.64999999999998</v>
      </c>
      <c r="K5619" s="1">
        <v>46297</v>
      </c>
      <c r="L5619" t="s">
        <v>18181</v>
      </c>
      <c r="M5619">
        <f t="shared" si="1044"/>
        <v>1</v>
      </c>
      <c r="N5619">
        <f>COUNTIF(Orders!$A:$A,C5619)</f>
        <v>1</v>
      </c>
      <c r="P5619">
        <f>COUNTIF(Orders!$H:$H,UPPER(SUBSTITUTE(TRIM(C5619),"-","")))</f>
        <v>1</v>
      </c>
      <c r="R5619" t="str">
        <f t="shared" si="1045"/>
        <v>Matched Order Reference</v>
      </c>
      <c r="S5619">
        <f t="shared" si="1046"/>
        <v>1</v>
      </c>
      <c r="V5619" cm="1">
        <f t="array" ref="V5619">IF(E5619&lt;&gt;"CAPTURE",0,SUMPRODUCT((MDR_Rates!$A$2:$A$10=F5619)*(G5619&gt;MDR_Rates!$B$2:$B$10)*((MDR_Rates!$C$2:$C$10="")+(G5619&lt;=MDR_Rates!$C$2:$C$10))*MDR_Rates!$D$2:$D$10))</f>
        <v>1.8</v>
      </c>
      <c r="W5619">
        <f t="shared" si="1047"/>
        <v>5.38</v>
      </c>
      <c r="X5619">
        <f t="shared" si="1048"/>
        <v>0.97</v>
      </c>
      <c r="Y5619">
        <f t="shared" si="1049"/>
        <v>0</v>
      </c>
      <c r="Z5619">
        <f t="shared" si="1050"/>
        <v>0</v>
      </c>
      <c r="AG5619" t="str">
        <f t="shared" si="1051"/>
        <v/>
      </c>
      <c r="AI5619" t="str">
        <f t="shared" si="1052"/>
        <v/>
      </c>
      <c r="AJ5619" t="str">
        <f t="shared" si="1053"/>
        <v/>
      </c>
      <c r="AK5619" t="str">
        <f t="shared" si="1054"/>
        <v>ORD26003182</v>
      </c>
      <c r="AL5619">
        <f>IF(E5619&lt;&gt;"CAPTURE","",COUNTIF(Orders!$H:$H,AK5619))</f>
        <v>1</v>
      </c>
      <c r="AP5619" t="str">
        <f t="shared" si="1055"/>
        <v>Matched to Order</v>
      </c>
      <c r="AQ5619">
        <f>IF(COUNTIF($A$2:A5619,A5619)=1,1,0)</f>
        <v>1</v>
      </c>
    </row>
    <row r="5620" spans="1:43" x14ac:dyDescent="0.3">
      <c r="A5620" t="s">
        <v>18311</v>
      </c>
      <c r="C5620" t="s">
        <v>6435</v>
      </c>
      <c r="D5620" s="1">
        <v>46295</v>
      </c>
      <c r="E5620" t="s">
        <v>11819</v>
      </c>
      <c r="F5620" t="s">
        <v>9</v>
      </c>
      <c r="G5620">
        <v>1798</v>
      </c>
      <c r="H5620">
        <v>0</v>
      </c>
      <c r="I5620">
        <v>0</v>
      </c>
      <c r="J5620">
        <v>1798</v>
      </c>
      <c r="K5620" s="1">
        <v>46297</v>
      </c>
      <c r="L5620" t="s">
        <v>18181</v>
      </c>
      <c r="M5620">
        <f t="shared" si="1044"/>
        <v>1</v>
      </c>
      <c r="N5620">
        <f>COUNTIF(Orders!$A:$A,C5620)</f>
        <v>1</v>
      </c>
      <c r="P5620">
        <f>COUNTIF(Orders!$H:$H,UPPER(SUBSTITUTE(TRIM(C5620),"-","")))</f>
        <v>1</v>
      </c>
      <c r="R5620" t="str">
        <f t="shared" si="1045"/>
        <v>Matched Order Reference</v>
      </c>
      <c r="S5620">
        <f t="shared" si="1046"/>
        <v>1</v>
      </c>
      <c r="V5620" cm="1">
        <f t="array" ref="V5620">IF(E5620&lt;&gt;"CAPTURE",0,SUMPRODUCT((MDR_Rates!$A$2:$A$10=F5620)*(G5620&gt;MDR_Rates!$B$2:$B$10)*((MDR_Rates!$C$2:$C$10="")+(G5620&lt;=MDR_Rates!$C$2:$C$10))*MDR_Rates!$D$2:$D$10))</f>
        <v>0</v>
      </c>
      <c r="W5620">
        <f t="shared" si="1047"/>
        <v>0</v>
      </c>
      <c r="X5620">
        <f t="shared" si="1048"/>
        <v>0</v>
      </c>
      <c r="Y5620">
        <f t="shared" si="1049"/>
        <v>0</v>
      </c>
      <c r="Z5620">
        <f t="shared" si="1050"/>
        <v>0</v>
      </c>
      <c r="AG5620" t="str">
        <f t="shared" si="1051"/>
        <v/>
      </c>
      <c r="AI5620" t="str">
        <f t="shared" si="1052"/>
        <v/>
      </c>
      <c r="AJ5620" t="str">
        <f t="shared" si="1053"/>
        <v/>
      </c>
      <c r="AK5620" t="str">
        <f t="shared" si="1054"/>
        <v>ORD26003237</v>
      </c>
      <c r="AL5620">
        <f>IF(E5620&lt;&gt;"CAPTURE","",COUNTIF(Orders!$H:$H,AK5620))</f>
        <v>1</v>
      </c>
      <c r="AP5620" t="str">
        <f t="shared" si="1055"/>
        <v>Matched to Order</v>
      </c>
      <c r="AQ5620">
        <f>IF(COUNTIF($A$2:A5620,A5620)=1,1,0)</f>
        <v>1</v>
      </c>
    </row>
    <row r="5621" spans="1:43" x14ac:dyDescent="0.3">
      <c r="A5621" t="s">
        <v>18312</v>
      </c>
      <c r="C5621" t="s">
        <v>6445</v>
      </c>
      <c r="D5621" s="1">
        <v>46295</v>
      </c>
      <c r="E5621" t="s">
        <v>11819</v>
      </c>
      <c r="F5621" t="s">
        <v>9</v>
      </c>
      <c r="G5621">
        <v>2798</v>
      </c>
      <c r="H5621">
        <v>8.39</v>
      </c>
      <c r="I5621">
        <v>1.51</v>
      </c>
      <c r="J5621">
        <v>2788.1</v>
      </c>
      <c r="K5621" s="1">
        <v>46297</v>
      </c>
      <c r="L5621" t="s">
        <v>18181</v>
      </c>
      <c r="M5621">
        <f t="shared" si="1044"/>
        <v>1</v>
      </c>
      <c r="N5621">
        <f>COUNTIF(Orders!$A:$A,C5621)</f>
        <v>1</v>
      </c>
      <c r="P5621">
        <f>COUNTIF(Orders!$H:$H,UPPER(SUBSTITUTE(TRIM(C5621),"-","")))</f>
        <v>1</v>
      </c>
      <c r="R5621" t="str">
        <f t="shared" si="1045"/>
        <v>Matched Order Reference</v>
      </c>
      <c r="S5621">
        <f t="shared" si="1046"/>
        <v>1</v>
      </c>
      <c r="V5621" cm="1">
        <f t="array" ref="V5621">IF(E5621&lt;&gt;"CAPTURE",0,SUMPRODUCT((MDR_Rates!$A$2:$A$10=F5621)*(G5621&gt;MDR_Rates!$B$2:$B$10)*((MDR_Rates!$C$2:$C$10="")+(G5621&lt;=MDR_Rates!$C$2:$C$10))*MDR_Rates!$D$2:$D$10))</f>
        <v>0.3</v>
      </c>
      <c r="W5621">
        <f t="shared" si="1047"/>
        <v>8.39</v>
      </c>
      <c r="X5621">
        <f t="shared" si="1048"/>
        <v>1.51</v>
      </c>
      <c r="Y5621">
        <f t="shared" si="1049"/>
        <v>0</v>
      </c>
      <c r="Z5621">
        <f t="shared" si="1050"/>
        <v>0</v>
      </c>
      <c r="AG5621" t="str">
        <f t="shared" si="1051"/>
        <v/>
      </c>
      <c r="AI5621" t="str">
        <f t="shared" si="1052"/>
        <v/>
      </c>
      <c r="AJ5621" t="str">
        <f t="shared" si="1053"/>
        <v/>
      </c>
      <c r="AK5621" t="str">
        <f t="shared" si="1054"/>
        <v>ORD26003242</v>
      </c>
      <c r="AL5621">
        <f>IF(E5621&lt;&gt;"CAPTURE","",COUNTIF(Orders!$H:$H,AK5621))</f>
        <v>1</v>
      </c>
      <c r="AP5621" t="str">
        <f t="shared" si="1055"/>
        <v>Matched to Order</v>
      </c>
      <c r="AQ5621">
        <f>IF(COUNTIF($A$2:A5621,A5621)=1,1,0)</f>
        <v>1</v>
      </c>
    </row>
    <row r="5622" spans="1:43" x14ac:dyDescent="0.3">
      <c r="A5622" t="s">
        <v>18313</v>
      </c>
      <c r="C5622" t="s">
        <v>6496</v>
      </c>
      <c r="D5622" s="1">
        <v>46295</v>
      </c>
      <c r="E5622" t="s">
        <v>11819</v>
      </c>
      <c r="F5622" t="s">
        <v>9</v>
      </c>
      <c r="G5622">
        <v>299</v>
      </c>
      <c r="H5622">
        <v>0</v>
      </c>
      <c r="I5622">
        <v>0</v>
      </c>
      <c r="J5622">
        <v>299</v>
      </c>
      <c r="K5622" s="1">
        <v>46297</v>
      </c>
      <c r="L5622" t="s">
        <v>18181</v>
      </c>
      <c r="M5622">
        <f t="shared" si="1044"/>
        <v>1</v>
      </c>
      <c r="N5622">
        <f>COUNTIF(Orders!$A:$A,C5622)</f>
        <v>1</v>
      </c>
      <c r="P5622">
        <f>COUNTIF(Orders!$H:$H,UPPER(SUBSTITUTE(TRIM(C5622),"-","")))</f>
        <v>1</v>
      </c>
      <c r="R5622" t="str">
        <f t="shared" si="1045"/>
        <v>Matched Order Reference</v>
      </c>
      <c r="S5622">
        <f t="shared" si="1046"/>
        <v>1</v>
      </c>
      <c r="V5622" cm="1">
        <f t="array" ref="V5622">IF(E5622&lt;&gt;"CAPTURE",0,SUMPRODUCT((MDR_Rates!$A$2:$A$10=F5622)*(G5622&gt;MDR_Rates!$B$2:$B$10)*((MDR_Rates!$C$2:$C$10="")+(G5622&lt;=MDR_Rates!$C$2:$C$10))*MDR_Rates!$D$2:$D$10))</f>
        <v>0</v>
      </c>
      <c r="W5622">
        <f t="shared" si="1047"/>
        <v>0</v>
      </c>
      <c r="X5622">
        <f t="shared" si="1048"/>
        <v>0</v>
      </c>
      <c r="Y5622">
        <f t="shared" si="1049"/>
        <v>0</v>
      </c>
      <c r="Z5622">
        <f t="shared" si="1050"/>
        <v>0</v>
      </c>
      <c r="AG5622" t="str">
        <f t="shared" si="1051"/>
        <v/>
      </c>
      <c r="AI5622" t="str">
        <f t="shared" si="1052"/>
        <v/>
      </c>
      <c r="AJ5622" t="str">
        <f t="shared" si="1053"/>
        <v/>
      </c>
      <c r="AK5622" t="str">
        <f t="shared" si="1054"/>
        <v>ORD26003268</v>
      </c>
      <c r="AL5622">
        <f>IF(E5622&lt;&gt;"CAPTURE","",COUNTIF(Orders!$H:$H,AK5622))</f>
        <v>1</v>
      </c>
      <c r="AP5622" t="str">
        <f t="shared" si="1055"/>
        <v>Matched to Order</v>
      </c>
      <c r="AQ5622">
        <f>IF(COUNTIF($A$2:A5622,A5622)=1,1,0)</f>
        <v>1</v>
      </c>
    </row>
    <row r="5623" spans="1:43" x14ac:dyDescent="0.3">
      <c r="A5623" t="s">
        <v>18314</v>
      </c>
      <c r="C5623" t="s">
        <v>6704</v>
      </c>
      <c r="D5623" s="1">
        <v>46295</v>
      </c>
      <c r="E5623" t="s">
        <v>11819</v>
      </c>
      <c r="F5623" t="s">
        <v>17</v>
      </c>
      <c r="G5623">
        <v>4999</v>
      </c>
      <c r="H5623">
        <v>79.98</v>
      </c>
      <c r="I5623">
        <v>14.4</v>
      </c>
      <c r="J5623">
        <v>4904.62</v>
      </c>
      <c r="K5623" s="1">
        <v>46297</v>
      </c>
      <c r="L5623" t="s">
        <v>18181</v>
      </c>
      <c r="M5623">
        <f t="shared" si="1044"/>
        <v>1</v>
      </c>
      <c r="N5623">
        <f>COUNTIF(Orders!$A:$A,C5623)</f>
        <v>1</v>
      </c>
      <c r="P5623">
        <f>COUNTIF(Orders!$H:$H,UPPER(SUBSTITUTE(TRIM(C5623),"-","")))</f>
        <v>1</v>
      </c>
      <c r="R5623" t="str">
        <f t="shared" si="1045"/>
        <v>Matched Order Reference</v>
      </c>
      <c r="S5623">
        <f t="shared" si="1046"/>
        <v>1</v>
      </c>
      <c r="V5623" cm="1">
        <f t="array" ref="V5623">IF(E5623&lt;&gt;"CAPTURE",0,SUMPRODUCT((MDR_Rates!$A$2:$A$10=F5623)*(G5623&gt;MDR_Rates!$B$2:$B$10)*((MDR_Rates!$C$2:$C$10="")+(G5623&lt;=MDR_Rates!$C$2:$C$10))*MDR_Rates!$D$2:$D$10))</f>
        <v>1.6</v>
      </c>
      <c r="W5623">
        <f t="shared" si="1047"/>
        <v>79.98</v>
      </c>
      <c r="X5623">
        <f t="shared" si="1048"/>
        <v>14.4</v>
      </c>
      <c r="Y5623">
        <f t="shared" si="1049"/>
        <v>0</v>
      </c>
      <c r="Z5623">
        <f t="shared" si="1050"/>
        <v>0</v>
      </c>
      <c r="AG5623" t="str">
        <f t="shared" si="1051"/>
        <v/>
      </c>
      <c r="AI5623" t="str">
        <f t="shared" si="1052"/>
        <v/>
      </c>
      <c r="AJ5623" t="str">
        <f t="shared" si="1053"/>
        <v/>
      </c>
      <c r="AK5623" t="str">
        <f t="shared" si="1054"/>
        <v>ORD26003373</v>
      </c>
      <c r="AL5623">
        <f>IF(E5623&lt;&gt;"CAPTURE","",COUNTIF(Orders!$H:$H,AK5623))</f>
        <v>1</v>
      </c>
      <c r="AP5623" t="str">
        <f t="shared" si="1055"/>
        <v>Matched to Order</v>
      </c>
      <c r="AQ5623">
        <f>IF(COUNTIF($A$2:A5623,A5623)=1,1,0)</f>
        <v>1</v>
      </c>
    </row>
    <row r="5624" spans="1:43" x14ac:dyDescent="0.3">
      <c r="A5624" t="s">
        <v>18315</v>
      </c>
      <c r="C5624" t="s">
        <v>6742</v>
      </c>
      <c r="D5624" s="1">
        <v>46295</v>
      </c>
      <c r="E5624" t="s">
        <v>11819</v>
      </c>
      <c r="F5624" t="s">
        <v>33</v>
      </c>
      <c r="G5624">
        <v>10498</v>
      </c>
      <c r="H5624">
        <v>94.48</v>
      </c>
      <c r="I5624">
        <v>17.010000000000002</v>
      </c>
      <c r="J5624">
        <v>10386.51</v>
      </c>
      <c r="K5624" s="1">
        <v>46297</v>
      </c>
      <c r="L5624" t="s">
        <v>18181</v>
      </c>
      <c r="M5624">
        <f t="shared" si="1044"/>
        <v>1</v>
      </c>
      <c r="N5624">
        <f>COUNTIF(Orders!$A:$A,C5624)</f>
        <v>1</v>
      </c>
      <c r="P5624">
        <f>COUNTIF(Orders!$H:$H,UPPER(SUBSTITUTE(TRIM(C5624),"-","")))</f>
        <v>1</v>
      </c>
      <c r="R5624" t="str">
        <f t="shared" si="1045"/>
        <v>Matched Order Reference</v>
      </c>
      <c r="S5624">
        <f t="shared" si="1046"/>
        <v>1</v>
      </c>
      <c r="V5624" cm="1">
        <f t="array" ref="V5624">IF(E5624&lt;&gt;"CAPTURE",0,SUMPRODUCT((MDR_Rates!$A$2:$A$10=F5624)*(G5624&gt;MDR_Rates!$B$2:$B$10)*((MDR_Rates!$C$2:$C$10="")+(G5624&lt;=MDR_Rates!$C$2:$C$10))*MDR_Rates!$D$2:$D$10))</f>
        <v>0.9</v>
      </c>
      <c r="W5624">
        <f t="shared" si="1047"/>
        <v>94.48</v>
      </c>
      <c r="X5624">
        <f t="shared" si="1048"/>
        <v>17.010000000000002</v>
      </c>
      <c r="Y5624">
        <f t="shared" si="1049"/>
        <v>0</v>
      </c>
      <c r="Z5624">
        <f t="shared" si="1050"/>
        <v>0</v>
      </c>
      <c r="AG5624" t="str">
        <f t="shared" si="1051"/>
        <v/>
      </c>
      <c r="AI5624" t="str">
        <f t="shared" si="1052"/>
        <v/>
      </c>
      <c r="AJ5624" t="str">
        <f t="shared" si="1053"/>
        <v/>
      </c>
      <c r="AK5624" t="str">
        <f t="shared" si="1054"/>
        <v>ORD26003392</v>
      </c>
      <c r="AL5624">
        <f>IF(E5624&lt;&gt;"CAPTURE","",COUNTIF(Orders!$H:$H,AK5624))</f>
        <v>1</v>
      </c>
      <c r="AP5624" t="str">
        <f t="shared" si="1055"/>
        <v>Matched to Order</v>
      </c>
      <c r="AQ5624">
        <f>IF(COUNTIF($A$2:A5624,A5624)=1,1,0)</f>
        <v>1</v>
      </c>
    </row>
    <row r="5625" spans="1:43" x14ac:dyDescent="0.3">
      <c r="A5625" t="s">
        <v>18316</v>
      </c>
      <c r="C5625" t="s">
        <v>6800</v>
      </c>
      <c r="D5625" s="1">
        <v>46295</v>
      </c>
      <c r="E5625" t="s">
        <v>11819</v>
      </c>
      <c r="F5625" t="s">
        <v>44</v>
      </c>
      <c r="G5625">
        <v>3499</v>
      </c>
      <c r="H5625">
        <v>59.48</v>
      </c>
      <c r="I5625">
        <v>10.71</v>
      </c>
      <c r="J5625">
        <v>3428.81</v>
      </c>
      <c r="K5625" s="1">
        <v>46297</v>
      </c>
      <c r="L5625" t="s">
        <v>18181</v>
      </c>
      <c r="M5625">
        <f t="shared" si="1044"/>
        <v>1</v>
      </c>
      <c r="N5625">
        <f>COUNTIF(Orders!$A:$A,C5625)</f>
        <v>1</v>
      </c>
      <c r="P5625">
        <f>COUNTIF(Orders!$H:$H,UPPER(SUBSTITUTE(TRIM(C5625),"-","")))</f>
        <v>1</v>
      </c>
      <c r="R5625" t="str">
        <f t="shared" si="1045"/>
        <v>Matched Order Reference</v>
      </c>
      <c r="S5625">
        <f t="shared" si="1046"/>
        <v>1</v>
      </c>
      <c r="V5625" cm="1">
        <f t="array" ref="V5625">IF(E5625&lt;&gt;"CAPTURE",0,SUMPRODUCT((MDR_Rates!$A$2:$A$10=F5625)*(G5625&gt;MDR_Rates!$B$2:$B$10)*((MDR_Rates!$C$2:$C$10="")+(G5625&lt;=MDR_Rates!$C$2:$C$10))*MDR_Rates!$D$2:$D$10))</f>
        <v>1.7</v>
      </c>
      <c r="W5625">
        <f t="shared" si="1047"/>
        <v>59.48</v>
      </c>
      <c r="X5625">
        <f t="shared" si="1048"/>
        <v>10.71</v>
      </c>
      <c r="Y5625">
        <f t="shared" si="1049"/>
        <v>0</v>
      </c>
      <c r="Z5625">
        <f t="shared" si="1050"/>
        <v>0</v>
      </c>
      <c r="AG5625" t="str">
        <f t="shared" si="1051"/>
        <v/>
      </c>
      <c r="AI5625" t="str">
        <f t="shared" si="1052"/>
        <v/>
      </c>
      <c r="AJ5625" t="str">
        <f t="shared" si="1053"/>
        <v/>
      </c>
      <c r="AK5625" t="str">
        <f t="shared" si="1054"/>
        <v>ORD26003421</v>
      </c>
      <c r="AL5625">
        <f>IF(E5625&lt;&gt;"CAPTURE","",COUNTIF(Orders!$H:$H,AK5625))</f>
        <v>1</v>
      </c>
      <c r="AP5625" t="str">
        <f t="shared" si="1055"/>
        <v>Matched to Order</v>
      </c>
      <c r="AQ5625">
        <f>IF(COUNTIF($A$2:A5625,A5625)=1,1,0)</f>
        <v>1</v>
      </c>
    </row>
    <row r="5626" spans="1:43" x14ac:dyDescent="0.3">
      <c r="A5626" t="s">
        <v>18317</v>
      </c>
      <c r="C5626" t="s">
        <v>6842</v>
      </c>
      <c r="D5626" s="1">
        <v>46295</v>
      </c>
      <c r="E5626" t="s">
        <v>11819</v>
      </c>
      <c r="F5626" t="s">
        <v>9</v>
      </c>
      <c r="G5626">
        <v>6797</v>
      </c>
      <c r="H5626">
        <v>20.39</v>
      </c>
      <c r="I5626">
        <v>3.67</v>
      </c>
      <c r="J5626">
        <v>6772.94</v>
      </c>
      <c r="K5626" s="1">
        <v>46297</v>
      </c>
      <c r="L5626" t="s">
        <v>18181</v>
      </c>
      <c r="M5626">
        <f t="shared" si="1044"/>
        <v>1</v>
      </c>
      <c r="N5626">
        <f>COUNTIF(Orders!$A:$A,C5626)</f>
        <v>1</v>
      </c>
      <c r="P5626">
        <f>COUNTIF(Orders!$H:$H,UPPER(SUBSTITUTE(TRIM(C5626),"-","")))</f>
        <v>1</v>
      </c>
      <c r="R5626" t="str">
        <f t="shared" si="1045"/>
        <v>Matched Order Reference</v>
      </c>
      <c r="S5626">
        <f t="shared" si="1046"/>
        <v>1</v>
      </c>
      <c r="V5626" cm="1">
        <f t="array" ref="V5626">IF(E5626&lt;&gt;"CAPTURE",0,SUMPRODUCT((MDR_Rates!$A$2:$A$10=F5626)*(G5626&gt;MDR_Rates!$B$2:$B$10)*((MDR_Rates!$C$2:$C$10="")+(G5626&lt;=MDR_Rates!$C$2:$C$10))*MDR_Rates!$D$2:$D$10))</f>
        <v>0.3</v>
      </c>
      <c r="W5626">
        <f t="shared" si="1047"/>
        <v>20.39</v>
      </c>
      <c r="X5626">
        <f t="shared" si="1048"/>
        <v>3.67</v>
      </c>
      <c r="Y5626">
        <f t="shared" si="1049"/>
        <v>0</v>
      </c>
      <c r="Z5626">
        <f t="shared" si="1050"/>
        <v>0</v>
      </c>
      <c r="AG5626" t="str">
        <f t="shared" si="1051"/>
        <v/>
      </c>
      <c r="AI5626" t="str">
        <f t="shared" si="1052"/>
        <v/>
      </c>
      <c r="AJ5626" t="str">
        <f t="shared" si="1053"/>
        <v/>
      </c>
      <c r="AK5626" t="str">
        <f t="shared" si="1054"/>
        <v>ORD26003442</v>
      </c>
      <c r="AL5626">
        <f>IF(E5626&lt;&gt;"CAPTURE","",COUNTIF(Orders!$H:$H,AK5626))</f>
        <v>1</v>
      </c>
      <c r="AP5626" t="str">
        <f t="shared" si="1055"/>
        <v>Matched to Order</v>
      </c>
      <c r="AQ5626">
        <f>IF(COUNTIF($A$2:A5626,A5626)=1,1,0)</f>
        <v>1</v>
      </c>
    </row>
    <row r="5627" spans="1:43" x14ac:dyDescent="0.3">
      <c r="A5627" t="s">
        <v>18318</v>
      </c>
      <c r="C5627" t="s">
        <v>6844</v>
      </c>
      <c r="D5627" s="1">
        <v>46295</v>
      </c>
      <c r="E5627" t="s">
        <v>11819</v>
      </c>
      <c r="F5627" t="s">
        <v>9</v>
      </c>
      <c r="G5627">
        <v>9298</v>
      </c>
      <c r="H5627">
        <v>27.89</v>
      </c>
      <c r="I5627">
        <v>5.0199999999999996</v>
      </c>
      <c r="J5627">
        <v>9265.09</v>
      </c>
      <c r="K5627" s="1">
        <v>46297</v>
      </c>
      <c r="L5627" t="s">
        <v>18181</v>
      </c>
      <c r="M5627">
        <f t="shared" si="1044"/>
        <v>1</v>
      </c>
      <c r="N5627">
        <f>COUNTIF(Orders!$A:$A,C5627)</f>
        <v>1</v>
      </c>
      <c r="P5627">
        <f>COUNTIF(Orders!$H:$H,UPPER(SUBSTITUTE(TRIM(C5627),"-","")))</f>
        <v>1</v>
      </c>
      <c r="R5627" t="str">
        <f t="shared" si="1045"/>
        <v>Matched Order Reference</v>
      </c>
      <c r="S5627">
        <f t="shared" si="1046"/>
        <v>1</v>
      </c>
      <c r="V5627" cm="1">
        <f t="array" ref="V5627">IF(E5627&lt;&gt;"CAPTURE",0,SUMPRODUCT((MDR_Rates!$A$2:$A$10=F5627)*(G5627&gt;MDR_Rates!$B$2:$B$10)*((MDR_Rates!$C$2:$C$10="")+(G5627&lt;=MDR_Rates!$C$2:$C$10))*MDR_Rates!$D$2:$D$10))</f>
        <v>0.3</v>
      </c>
      <c r="W5627">
        <f t="shared" si="1047"/>
        <v>27.89</v>
      </c>
      <c r="X5627">
        <f t="shared" si="1048"/>
        <v>5.0199999999999996</v>
      </c>
      <c r="Y5627">
        <f t="shared" si="1049"/>
        <v>0</v>
      </c>
      <c r="Z5627">
        <f t="shared" si="1050"/>
        <v>0</v>
      </c>
      <c r="AG5627" t="str">
        <f t="shared" si="1051"/>
        <v/>
      </c>
      <c r="AI5627" t="str">
        <f t="shared" si="1052"/>
        <v/>
      </c>
      <c r="AJ5627" t="str">
        <f t="shared" si="1053"/>
        <v/>
      </c>
      <c r="AK5627" t="str">
        <f t="shared" si="1054"/>
        <v>ORD26003443</v>
      </c>
      <c r="AL5627">
        <f>IF(E5627&lt;&gt;"CAPTURE","",COUNTIF(Orders!$H:$H,AK5627))</f>
        <v>1</v>
      </c>
      <c r="AP5627" t="str">
        <f t="shared" si="1055"/>
        <v>Matched to Order</v>
      </c>
      <c r="AQ5627">
        <f>IF(COUNTIF($A$2:A5627,A5627)=1,1,0)</f>
        <v>1</v>
      </c>
    </row>
    <row r="5628" spans="1:43" x14ac:dyDescent="0.3">
      <c r="A5628" t="s">
        <v>18319</v>
      </c>
      <c r="C5628" t="s">
        <v>6880</v>
      </c>
      <c r="D5628" s="1">
        <v>46295</v>
      </c>
      <c r="E5628" t="s">
        <v>11819</v>
      </c>
      <c r="F5628" t="s">
        <v>9</v>
      </c>
      <c r="G5628">
        <v>349</v>
      </c>
      <c r="H5628">
        <v>0</v>
      </c>
      <c r="I5628">
        <v>0</v>
      </c>
      <c r="J5628">
        <v>349</v>
      </c>
      <c r="K5628" s="1">
        <v>46297</v>
      </c>
      <c r="L5628" t="s">
        <v>18181</v>
      </c>
      <c r="M5628">
        <f t="shared" si="1044"/>
        <v>1</v>
      </c>
      <c r="N5628">
        <f>COUNTIF(Orders!$A:$A,C5628)</f>
        <v>1</v>
      </c>
      <c r="P5628">
        <f>COUNTIF(Orders!$H:$H,UPPER(SUBSTITUTE(TRIM(C5628),"-","")))</f>
        <v>1</v>
      </c>
      <c r="R5628" t="str">
        <f t="shared" si="1045"/>
        <v>Matched Order Reference</v>
      </c>
      <c r="S5628">
        <f t="shared" si="1046"/>
        <v>1</v>
      </c>
      <c r="V5628" cm="1">
        <f t="array" ref="V5628">IF(E5628&lt;&gt;"CAPTURE",0,SUMPRODUCT((MDR_Rates!$A$2:$A$10=F5628)*(G5628&gt;MDR_Rates!$B$2:$B$10)*((MDR_Rates!$C$2:$C$10="")+(G5628&lt;=MDR_Rates!$C$2:$C$10))*MDR_Rates!$D$2:$D$10))</f>
        <v>0</v>
      </c>
      <c r="W5628">
        <f t="shared" si="1047"/>
        <v>0</v>
      </c>
      <c r="X5628">
        <f t="shared" si="1048"/>
        <v>0</v>
      </c>
      <c r="Y5628">
        <f t="shared" si="1049"/>
        <v>0</v>
      </c>
      <c r="Z5628">
        <f t="shared" si="1050"/>
        <v>0</v>
      </c>
      <c r="AG5628" t="str">
        <f t="shared" si="1051"/>
        <v/>
      </c>
      <c r="AI5628" t="str">
        <f t="shared" si="1052"/>
        <v/>
      </c>
      <c r="AJ5628" t="str">
        <f t="shared" si="1053"/>
        <v/>
      </c>
      <c r="AK5628" t="str">
        <f t="shared" si="1054"/>
        <v>ORD26003461</v>
      </c>
      <c r="AL5628">
        <f>IF(E5628&lt;&gt;"CAPTURE","",COUNTIF(Orders!$H:$H,AK5628))</f>
        <v>1</v>
      </c>
      <c r="AP5628" t="str">
        <f t="shared" si="1055"/>
        <v>Matched to Order</v>
      </c>
      <c r="AQ5628">
        <f>IF(COUNTIF($A$2:A5628,A5628)=1,1,0)</f>
        <v>1</v>
      </c>
    </row>
    <row r="5629" spans="1:43" x14ac:dyDescent="0.3">
      <c r="A5629" t="s">
        <v>18320</v>
      </c>
      <c r="C5629" t="s">
        <v>7059</v>
      </c>
      <c r="D5629" s="1">
        <v>46295</v>
      </c>
      <c r="E5629" t="s">
        <v>11819</v>
      </c>
      <c r="F5629" t="s">
        <v>9</v>
      </c>
      <c r="G5629">
        <v>4998</v>
      </c>
      <c r="H5629">
        <v>14.99</v>
      </c>
      <c r="I5629">
        <v>2.7</v>
      </c>
      <c r="J5629">
        <v>4980.3100000000004</v>
      </c>
      <c r="K5629" s="1">
        <v>46297</v>
      </c>
      <c r="L5629" t="s">
        <v>18181</v>
      </c>
      <c r="M5629">
        <f t="shared" si="1044"/>
        <v>1</v>
      </c>
      <c r="N5629">
        <f>COUNTIF(Orders!$A:$A,C5629)</f>
        <v>1</v>
      </c>
      <c r="P5629">
        <f>COUNTIF(Orders!$H:$H,UPPER(SUBSTITUTE(TRIM(C5629),"-","")))</f>
        <v>1</v>
      </c>
      <c r="R5629" t="str">
        <f t="shared" si="1045"/>
        <v>Matched Order Reference</v>
      </c>
      <c r="S5629">
        <f t="shared" si="1046"/>
        <v>1</v>
      </c>
      <c r="V5629" cm="1">
        <f t="array" ref="V5629">IF(E5629&lt;&gt;"CAPTURE",0,SUMPRODUCT((MDR_Rates!$A$2:$A$10=F5629)*(G5629&gt;MDR_Rates!$B$2:$B$10)*((MDR_Rates!$C$2:$C$10="")+(G5629&lt;=MDR_Rates!$C$2:$C$10))*MDR_Rates!$D$2:$D$10))</f>
        <v>0.3</v>
      </c>
      <c r="W5629">
        <f t="shared" si="1047"/>
        <v>14.99</v>
      </c>
      <c r="X5629">
        <f t="shared" si="1048"/>
        <v>2.7</v>
      </c>
      <c r="Y5629">
        <f t="shared" si="1049"/>
        <v>0</v>
      </c>
      <c r="Z5629">
        <f t="shared" si="1050"/>
        <v>0</v>
      </c>
      <c r="AG5629" t="str">
        <f t="shared" si="1051"/>
        <v/>
      </c>
      <c r="AI5629" t="str">
        <f t="shared" si="1052"/>
        <v/>
      </c>
      <c r="AJ5629" t="str">
        <f t="shared" si="1053"/>
        <v/>
      </c>
      <c r="AK5629" t="str">
        <f t="shared" si="1054"/>
        <v>ORD26003553</v>
      </c>
      <c r="AL5629">
        <f>IF(E5629&lt;&gt;"CAPTURE","",COUNTIF(Orders!$H:$H,AK5629))</f>
        <v>1</v>
      </c>
      <c r="AP5629" t="str">
        <f t="shared" si="1055"/>
        <v>Matched to Order</v>
      </c>
      <c r="AQ5629">
        <f>IF(COUNTIF($A$2:A5629,A5629)=1,1,0)</f>
        <v>1</v>
      </c>
    </row>
    <row r="5630" spans="1:43" x14ac:dyDescent="0.3">
      <c r="A5630" t="s">
        <v>18321</v>
      </c>
      <c r="C5630" t="s">
        <v>7085</v>
      </c>
      <c r="D5630" s="1">
        <v>46295</v>
      </c>
      <c r="E5630" t="s">
        <v>11819</v>
      </c>
      <c r="F5630" t="s">
        <v>9</v>
      </c>
      <c r="G5630">
        <v>4498</v>
      </c>
      <c r="H5630">
        <v>13.49</v>
      </c>
      <c r="I5630">
        <v>2.4300000000000002</v>
      </c>
      <c r="J5630">
        <v>4482.08</v>
      </c>
      <c r="K5630" s="1">
        <v>46297</v>
      </c>
      <c r="L5630" t="s">
        <v>18181</v>
      </c>
      <c r="M5630">
        <f t="shared" si="1044"/>
        <v>1</v>
      </c>
      <c r="N5630">
        <f>COUNTIF(Orders!$A:$A,C5630)</f>
        <v>1</v>
      </c>
      <c r="P5630">
        <f>COUNTIF(Orders!$H:$H,UPPER(SUBSTITUTE(TRIM(C5630),"-","")))</f>
        <v>1</v>
      </c>
      <c r="R5630" t="str">
        <f t="shared" si="1045"/>
        <v>Matched Order Reference</v>
      </c>
      <c r="S5630">
        <f t="shared" si="1046"/>
        <v>1</v>
      </c>
      <c r="V5630" cm="1">
        <f t="array" ref="V5630">IF(E5630&lt;&gt;"CAPTURE",0,SUMPRODUCT((MDR_Rates!$A$2:$A$10=F5630)*(G5630&gt;MDR_Rates!$B$2:$B$10)*((MDR_Rates!$C$2:$C$10="")+(G5630&lt;=MDR_Rates!$C$2:$C$10))*MDR_Rates!$D$2:$D$10))</f>
        <v>0.3</v>
      </c>
      <c r="W5630">
        <f t="shared" si="1047"/>
        <v>13.49</v>
      </c>
      <c r="X5630">
        <f t="shared" si="1048"/>
        <v>2.4300000000000002</v>
      </c>
      <c r="Y5630">
        <f t="shared" si="1049"/>
        <v>0</v>
      </c>
      <c r="Z5630">
        <f t="shared" si="1050"/>
        <v>0</v>
      </c>
      <c r="AG5630" t="str">
        <f t="shared" si="1051"/>
        <v/>
      </c>
      <c r="AI5630" t="str">
        <f t="shared" si="1052"/>
        <v/>
      </c>
      <c r="AJ5630" t="str">
        <f t="shared" si="1053"/>
        <v/>
      </c>
      <c r="AK5630" t="str">
        <f t="shared" si="1054"/>
        <v>ORD26003566</v>
      </c>
      <c r="AL5630">
        <f>IF(E5630&lt;&gt;"CAPTURE","",COUNTIF(Orders!$H:$H,AK5630))</f>
        <v>1</v>
      </c>
      <c r="AP5630" t="str">
        <f t="shared" si="1055"/>
        <v>Matched to Order</v>
      </c>
      <c r="AQ5630">
        <f>IF(COUNTIF($A$2:A5630,A5630)=1,1,0)</f>
        <v>1</v>
      </c>
    </row>
    <row r="5631" spans="1:43" x14ac:dyDescent="0.3">
      <c r="A5631" t="s">
        <v>18322</v>
      </c>
      <c r="C5631" t="s">
        <v>18323</v>
      </c>
      <c r="D5631" s="1">
        <v>46295</v>
      </c>
      <c r="E5631" t="s">
        <v>11819</v>
      </c>
      <c r="F5631" t="s">
        <v>33</v>
      </c>
      <c r="G5631">
        <v>9498</v>
      </c>
      <c r="H5631">
        <v>113.98</v>
      </c>
      <c r="I5631">
        <v>20.52</v>
      </c>
      <c r="J5631">
        <v>9363.5</v>
      </c>
      <c r="K5631" s="1">
        <v>46297</v>
      </c>
      <c r="L5631" t="s">
        <v>18181</v>
      </c>
      <c r="M5631">
        <f t="shared" si="1044"/>
        <v>1</v>
      </c>
      <c r="N5631">
        <f>COUNTIF(Orders!$A:$A,C5631)</f>
        <v>0</v>
      </c>
      <c r="P5631">
        <f>COUNTIF(Orders!$H:$H,UPPER(SUBSTITUTE(TRIM(C5631),"-","")))</f>
        <v>1</v>
      </c>
      <c r="R5631" t="str">
        <f t="shared" si="1045"/>
        <v>Matched Order Reference</v>
      </c>
      <c r="S5631">
        <f t="shared" si="1046"/>
        <v>1</v>
      </c>
      <c r="V5631" cm="1">
        <f t="array" ref="V5631">IF(E5631&lt;&gt;"CAPTURE",0,SUMPRODUCT((MDR_Rates!$A$2:$A$10=F5631)*(G5631&gt;MDR_Rates!$B$2:$B$10)*((MDR_Rates!$C$2:$C$10="")+(G5631&lt;=MDR_Rates!$C$2:$C$10))*MDR_Rates!$D$2:$D$10))</f>
        <v>1.2</v>
      </c>
      <c r="W5631">
        <f t="shared" si="1047"/>
        <v>113.98</v>
      </c>
      <c r="X5631">
        <f t="shared" si="1048"/>
        <v>20.52</v>
      </c>
      <c r="Y5631">
        <f t="shared" si="1049"/>
        <v>0</v>
      </c>
      <c r="Z5631">
        <f t="shared" si="1050"/>
        <v>0</v>
      </c>
      <c r="AG5631" t="str">
        <f t="shared" si="1051"/>
        <v/>
      </c>
      <c r="AI5631" t="str">
        <f t="shared" si="1052"/>
        <v/>
      </c>
      <c r="AJ5631" t="str">
        <f t="shared" si="1053"/>
        <v/>
      </c>
      <c r="AK5631" t="str">
        <f t="shared" si="1054"/>
        <v>ORD26003616</v>
      </c>
      <c r="AL5631">
        <f>IF(E5631&lt;&gt;"CAPTURE","",COUNTIF(Orders!$H:$H,AK5631))</f>
        <v>1</v>
      </c>
      <c r="AP5631" t="str">
        <f t="shared" si="1055"/>
        <v>Matched to Order</v>
      </c>
      <c r="AQ5631">
        <f>IF(COUNTIF($A$2:A5631,A5631)=1,1,0)</f>
        <v>1</v>
      </c>
    </row>
    <row r="5632" spans="1:43" x14ac:dyDescent="0.3">
      <c r="A5632" t="s">
        <v>18324</v>
      </c>
      <c r="C5632" t="s">
        <v>7198</v>
      </c>
      <c r="D5632" s="1">
        <v>46295</v>
      </c>
      <c r="E5632" t="s">
        <v>11819</v>
      </c>
      <c r="F5632" t="s">
        <v>9</v>
      </c>
      <c r="G5632">
        <v>499</v>
      </c>
      <c r="H5632">
        <v>0</v>
      </c>
      <c r="I5632">
        <v>0</v>
      </c>
      <c r="J5632">
        <v>499</v>
      </c>
      <c r="K5632" s="1">
        <v>46297</v>
      </c>
      <c r="L5632" t="s">
        <v>18181</v>
      </c>
      <c r="M5632">
        <f t="shared" si="1044"/>
        <v>1</v>
      </c>
      <c r="N5632">
        <f>COUNTIF(Orders!$A:$A,C5632)</f>
        <v>1</v>
      </c>
      <c r="P5632">
        <f>COUNTIF(Orders!$H:$H,UPPER(SUBSTITUTE(TRIM(C5632),"-","")))</f>
        <v>1</v>
      </c>
      <c r="R5632" t="str">
        <f t="shared" si="1045"/>
        <v>Matched Order Reference</v>
      </c>
      <c r="S5632">
        <f t="shared" si="1046"/>
        <v>1</v>
      </c>
      <c r="V5632" cm="1">
        <f t="array" ref="V5632">IF(E5632&lt;&gt;"CAPTURE",0,SUMPRODUCT((MDR_Rates!$A$2:$A$10=F5632)*(G5632&gt;MDR_Rates!$B$2:$B$10)*((MDR_Rates!$C$2:$C$10="")+(G5632&lt;=MDR_Rates!$C$2:$C$10))*MDR_Rates!$D$2:$D$10))</f>
        <v>0</v>
      </c>
      <c r="W5632">
        <f t="shared" si="1047"/>
        <v>0</v>
      </c>
      <c r="X5632">
        <f t="shared" si="1048"/>
        <v>0</v>
      </c>
      <c r="Y5632">
        <f t="shared" si="1049"/>
        <v>0</v>
      </c>
      <c r="Z5632">
        <f t="shared" si="1050"/>
        <v>0</v>
      </c>
      <c r="AG5632" t="str">
        <f t="shared" si="1051"/>
        <v/>
      </c>
      <c r="AI5632" t="str">
        <f t="shared" si="1052"/>
        <v/>
      </c>
      <c r="AJ5632" t="str">
        <f t="shared" si="1053"/>
        <v/>
      </c>
      <c r="AK5632" t="str">
        <f t="shared" si="1054"/>
        <v>ORD26003624</v>
      </c>
      <c r="AL5632">
        <f>IF(E5632&lt;&gt;"CAPTURE","",COUNTIF(Orders!$H:$H,AK5632))</f>
        <v>1</v>
      </c>
      <c r="AP5632" t="str">
        <f t="shared" si="1055"/>
        <v>Matched to Order</v>
      </c>
      <c r="AQ5632">
        <f>IF(COUNTIF($A$2:A5632,A5632)=1,1,0)</f>
        <v>1</v>
      </c>
    </row>
    <row r="5633" spans="1:43" x14ac:dyDescent="0.3">
      <c r="A5633" t="s">
        <v>18325</v>
      </c>
      <c r="C5633" t="s">
        <v>7229</v>
      </c>
      <c r="D5633" s="1">
        <v>46295</v>
      </c>
      <c r="E5633" t="s">
        <v>11819</v>
      </c>
      <c r="F5633" t="s">
        <v>44</v>
      </c>
      <c r="G5633">
        <v>2999</v>
      </c>
      <c r="H5633">
        <v>71.98</v>
      </c>
      <c r="I5633">
        <v>12.96</v>
      </c>
      <c r="J5633">
        <v>2914.06</v>
      </c>
      <c r="K5633" s="1">
        <v>46297</v>
      </c>
      <c r="L5633" t="s">
        <v>18181</v>
      </c>
      <c r="M5633">
        <f t="shared" si="1044"/>
        <v>1</v>
      </c>
      <c r="N5633">
        <f>COUNTIF(Orders!$A:$A,C5633)</f>
        <v>1</v>
      </c>
      <c r="P5633">
        <f>COUNTIF(Orders!$H:$H,UPPER(SUBSTITUTE(TRIM(C5633),"-","")))</f>
        <v>1</v>
      </c>
      <c r="R5633" t="str">
        <f t="shared" si="1045"/>
        <v>Matched Order Reference</v>
      </c>
      <c r="S5633">
        <f t="shared" si="1046"/>
        <v>1</v>
      </c>
      <c r="V5633" cm="1">
        <f t="array" ref="V5633">IF(E5633&lt;&gt;"CAPTURE",0,SUMPRODUCT((MDR_Rates!$A$2:$A$10=F5633)*(G5633&gt;MDR_Rates!$B$2:$B$10)*((MDR_Rates!$C$2:$C$10="")+(G5633&lt;=MDR_Rates!$C$2:$C$10))*MDR_Rates!$D$2:$D$10))</f>
        <v>1.7</v>
      </c>
      <c r="W5633">
        <f t="shared" si="1047"/>
        <v>50.98</v>
      </c>
      <c r="X5633">
        <f t="shared" si="1048"/>
        <v>9.18</v>
      </c>
      <c r="Y5633">
        <f t="shared" si="1049"/>
        <v>21</v>
      </c>
      <c r="Z5633">
        <f t="shared" si="1050"/>
        <v>3.78</v>
      </c>
      <c r="AG5633" t="str">
        <f t="shared" si="1051"/>
        <v/>
      </c>
      <c r="AI5633" t="str">
        <f t="shared" si="1052"/>
        <v/>
      </c>
      <c r="AJ5633" t="str">
        <f t="shared" si="1053"/>
        <v/>
      </c>
      <c r="AK5633" t="str">
        <f t="shared" si="1054"/>
        <v>ORD26003640</v>
      </c>
      <c r="AL5633">
        <f>IF(E5633&lt;&gt;"CAPTURE","",COUNTIF(Orders!$H:$H,AK5633))</f>
        <v>1</v>
      </c>
      <c r="AP5633" t="str">
        <f t="shared" si="1055"/>
        <v>Matched to Order</v>
      </c>
      <c r="AQ5633">
        <f>IF(COUNTIF($A$2:A5633,A5633)=1,1,0)</f>
        <v>1</v>
      </c>
    </row>
    <row r="5634" spans="1:43" x14ac:dyDescent="0.3">
      <c r="A5634" t="s">
        <v>18326</v>
      </c>
      <c r="C5634" t="s">
        <v>7316</v>
      </c>
      <c r="D5634" s="1">
        <v>46295</v>
      </c>
      <c r="E5634" t="s">
        <v>11819</v>
      </c>
      <c r="F5634" t="s">
        <v>17</v>
      </c>
      <c r="G5634">
        <v>8498</v>
      </c>
      <c r="H5634">
        <v>135.97</v>
      </c>
      <c r="I5634">
        <v>24.47</v>
      </c>
      <c r="J5634">
        <v>8337.56</v>
      </c>
      <c r="K5634" s="1">
        <v>46297</v>
      </c>
      <c r="L5634" t="s">
        <v>18181</v>
      </c>
      <c r="M5634">
        <f t="shared" si="1044"/>
        <v>1</v>
      </c>
      <c r="N5634">
        <f>COUNTIF(Orders!$A:$A,C5634)</f>
        <v>1</v>
      </c>
      <c r="P5634">
        <f>COUNTIF(Orders!$H:$H,UPPER(SUBSTITUTE(TRIM(C5634),"-","")))</f>
        <v>1</v>
      </c>
      <c r="R5634" t="str">
        <f t="shared" si="1045"/>
        <v>Matched Order Reference</v>
      </c>
      <c r="S5634">
        <f t="shared" si="1046"/>
        <v>1</v>
      </c>
      <c r="V5634" cm="1">
        <f t="array" ref="V5634">IF(E5634&lt;&gt;"CAPTURE",0,SUMPRODUCT((MDR_Rates!$A$2:$A$10=F5634)*(G5634&gt;MDR_Rates!$B$2:$B$10)*((MDR_Rates!$C$2:$C$10="")+(G5634&lt;=MDR_Rates!$C$2:$C$10))*MDR_Rates!$D$2:$D$10))</f>
        <v>1.6</v>
      </c>
      <c r="W5634">
        <f t="shared" si="1047"/>
        <v>135.97</v>
      </c>
      <c r="X5634">
        <f t="shared" si="1048"/>
        <v>24.47</v>
      </c>
      <c r="Y5634">
        <f t="shared" si="1049"/>
        <v>0</v>
      </c>
      <c r="Z5634">
        <f t="shared" si="1050"/>
        <v>0</v>
      </c>
      <c r="AG5634" t="str">
        <f t="shared" si="1051"/>
        <v/>
      </c>
      <c r="AI5634" t="str">
        <f t="shared" si="1052"/>
        <v/>
      </c>
      <c r="AJ5634" t="str">
        <f t="shared" si="1053"/>
        <v/>
      </c>
      <c r="AK5634" t="str">
        <f t="shared" si="1054"/>
        <v>ORD26003686</v>
      </c>
      <c r="AL5634">
        <f>IF(E5634&lt;&gt;"CAPTURE","",COUNTIF(Orders!$H:$H,AK5634))</f>
        <v>1</v>
      </c>
      <c r="AP5634" t="str">
        <f t="shared" si="1055"/>
        <v>Matched to Order</v>
      </c>
      <c r="AQ5634">
        <f>IF(COUNTIF($A$2:A5634,A5634)=1,1,0)</f>
        <v>1</v>
      </c>
    </row>
    <row r="5635" spans="1:43" x14ac:dyDescent="0.3">
      <c r="A5635" t="s">
        <v>18327</v>
      </c>
      <c r="C5635" t="s">
        <v>7370</v>
      </c>
      <c r="D5635" s="1">
        <v>46295</v>
      </c>
      <c r="E5635" t="s">
        <v>11819</v>
      </c>
      <c r="F5635" t="s">
        <v>17</v>
      </c>
      <c r="G5635">
        <v>1598</v>
      </c>
      <c r="H5635">
        <v>28.76</v>
      </c>
      <c r="I5635">
        <v>5.18</v>
      </c>
      <c r="J5635">
        <v>1564.06</v>
      </c>
      <c r="K5635" s="1">
        <v>46297</v>
      </c>
      <c r="L5635" t="s">
        <v>18181</v>
      </c>
      <c r="M5635">
        <f t="shared" ref="M5635:M5698" si="1056">COUNTIF($A:$A,A5635)</f>
        <v>1</v>
      </c>
      <c r="N5635">
        <f>COUNTIF(Orders!$A:$A,C5635)</f>
        <v>1</v>
      </c>
      <c r="P5635">
        <f>COUNTIF(Orders!$H:$H,UPPER(SUBSTITUTE(TRIM(C5635),"-","")))</f>
        <v>1</v>
      </c>
      <c r="R5635" t="str">
        <f t="shared" ref="R5635:R5698" si="1057">IF(E5635="REFUND","Refund",IF(P5635=0,"Unmatched Order Reference","Matched Order Reference"))</f>
        <v>Matched Order Reference</v>
      </c>
      <c r="S5635">
        <f t="shared" ref="S5635:S5698" si="1058">COUNTIFS($C$2:$C$5753,C5635,$E$2:$E$5753,"CAPTURE")</f>
        <v>1</v>
      </c>
      <c r="V5635" cm="1">
        <f t="array" ref="V5635">IF(E5635&lt;&gt;"CAPTURE",0,SUMPRODUCT((MDR_Rates!$A$2:$A$10=F5635)*(G5635&gt;MDR_Rates!$B$2:$B$10)*((MDR_Rates!$C$2:$C$10="")+(G5635&lt;=MDR_Rates!$C$2:$C$10))*MDR_Rates!$D$2:$D$10))</f>
        <v>1.8</v>
      </c>
      <c r="W5635">
        <f t="shared" ref="W5635:W5698" si="1059">IF(E5635&lt;&gt;"CAPTURE",0,ROUND(G5635*V5635/100,2))</f>
        <v>28.76</v>
      </c>
      <c r="X5635">
        <f t="shared" ref="X5635:X5698" si="1060">IF(E5635&lt;&gt;"CAPTURE",0,ROUND(W5635*18/100,2))</f>
        <v>5.18</v>
      </c>
      <c r="Y5635">
        <f t="shared" ref="Y5635:Y5698" si="1061">IF(E5635&lt;&gt;"CAPTURE",0,ROUND(H5635-W5635,2))</f>
        <v>0</v>
      </c>
      <c r="Z5635">
        <f t="shared" ref="Z5635:Z5698" si="1062">IF(E5635&lt;&gt;"CAPTURE",0,ROUND(I5635-X5635,2))</f>
        <v>0</v>
      </c>
      <c r="AG5635" t="str">
        <f t="shared" ref="AG5635:AG5698" si="1063">IF(E5635&lt;&gt;"REFUND","",IF(COUNTIFS($A:$A,B5635,$E:$E,"CAPTURE")=0,"Missing Original Capture","Original Capture Found"))</f>
        <v/>
      </c>
      <c r="AI5635" t="str">
        <f t="shared" ref="AI5635:AI5698" si="1064">IF(E5635="REFUND",_xlfn.MAXIFS($G:$G,$A:$A,B5635,$E:$E,"CAPTURE"),"")</f>
        <v/>
      </c>
      <c r="AJ5635" t="str">
        <f t="shared" ref="AJ5635:AJ5698" si="1065">IF(E5635&lt;&gt;"REFUND","",IF(G5635&gt;AI5635,"Refund Exceeds Capture",IF(ABS(G5635-AI5635)&lt;0.01,"Full Refund","Partial Refund")))</f>
        <v/>
      </c>
      <c r="AK5635" t="str">
        <f t="shared" ref="AK5635:AK5698" si="1066">UPPER(SUBSTITUTE(TRIM(C5635),"-",""))</f>
        <v>ORD26003713</v>
      </c>
      <c r="AL5635">
        <f>IF(E5635&lt;&gt;"CAPTURE","",COUNTIF(Orders!$H:$H,AK5635))</f>
        <v>1</v>
      </c>
      <c r="AP5635" t="str">
        <f t="shared" ref="AP5635:AP5698" si="1067">IF(E5635&lt;&gt;"CAPTURE","",IF(M5635&gt;1,"Duplicate ID - Review",IF(AL5635=0,"Unmatched Order",IF(AL5635=1,"Matched to Order","Multiple Order Matches"))))</f>
        <v>Matched to Order</v>
      </c>
      <c r="AQ5635">
        <f>IF(COUNTIF($A$2:A5635,A5635)=1,1,0)</f>
        <v>1</v>
      </c>
    </row>
    <row r="5636" spans="1:43" x14ac:dyDescent="0.3">
      <c r="A5636" t="s">
        <v>18328</v>
      </c>
      <c r="C5636" t="s">
        <v>7377</v>
      </c>
      <c r="D5636" s="1">
        <v>46295</v>
      </c>
      <c r="E5636" t="s">
        <v>11819</v>
      </c>
      <c r="F5636" t="s">
        <v>9</v>
      </c>
      <c r="G5636">
        <v>2797</v>
      </c>
      <c r="H5636">
        <v>8.39</v>
      </c>
      <c r="I5636">
        <v>1.51</v>
      </c>
      <c r="J5636">
        <v>2787.1</v>
      </c>
      <c r="K5636" s="1">
        <v>46297</v>
      </c>
      <c r="L5636" t="s">
        <v>18181</v>
      </c>
      <c r="M5636">
        <f t="shared" si="1056"/>
        <v>1</v>
      </c>
      <c r="N5636">
        <f>COUNTIF(Orders!$A:$A,C5636)</f>
        <v>1</v>
      </c>
      <c r="P5636">
        <f>COUNTIF(Orders!$H:$H,UPPER(SUBSTITUTE(TRIM(C5636),"-","")))</f>
        <v>1</v>
      </c>
      <c r="R5636" t="str">
        <f t="shared" si="1057"/>
        <v>Matched Order Reference</v>
      </c>
      <c r="S5636">
        <f t="shared" si="1058"/>
        <v>1</v>
      </c>
      <c r="V5636" cm="1">
        <f t="array" ref="V5636">IF(E5636&lt;&gt;"CAPTURE",0,SUMPRODUCT((MDR_Rates!$A$2:$A$10=F5636)*(G5636&gt;MDR_Rates!$B$2:$B$10)*((MDR_Rates!$C$2:$C$10="")+(G5636&lt;=MDR_Rates!$C$2:$C$10))*MDR_Rates!$D$2:$D$10))</f>
        <v>0.3</v>
      </c>
      <c r="W5636">
        <f t="shared" si="1059"/>
        <v>8.39</v>
      </c>
      <c r="X5636">
        <f t="shared" si="1060"/>
        <v>1.51</v>
      </c>
      <c r="Y5636">
        <f t="shared" si="1061"/>
        <v>0</v>
      </c>
      <c r="Z5636">
        <f t="shared" si="1062"/>
        <v>0</v>
      </c>
      <c r="AG5636" t="str">
        <f t="shared" si="1063"/>
        <v/>
      </c>
      <c r="AI5636" t="str">
        <f t="shared" si="1064"/>
        <v/>
      </c>
      <c r="AJ5636" t="str">
        <f t="shared" si="1065"/>
        <v/>
      </c>
      <c r="AK5636" t="str">
        <f t="shared" si="1066"/>
        <v>ORD26003717</v>
      </c>
      <c r="AL5636">
        <f>IF(E5636&lt;&gt;"CAPTURE","",COUNTIF(Orders!$H:$H,AK5636))</f>
        <v>1</v>
      </c>
      <c r="AP5636" t="str">
        <f t="shared" si="1067"/>
        <v>Matched to Order</v>
      </c>
      <c r="AQ5636">
        <f>IF(COUNTIF($A$2:A5636,A5636)=1,1,0)</f>
        <v>1</v>
      </c>
    </row>
    <row r="5637" spans="1:43" x14ac:dyDescent="0.3">
      <c r="A5637" t="s">
        <v>18329</v>
      </c>
      <c r="C5637" t="s">
        <v>7391</v>
      </c>
      <c r="D5637" s="1">
        <v>46295</v>
      </c>
      <c r="E5637" t="s">
        <v>11819</v>
      </c>
      <c r="F5637" t="s">
        <v>9</v>
      </c>
      <c r="G5637">
        <v>5298</v>
      </c>
      <c r="H5637">
        <v>15.89</v>
      </c>
      <c r="I5637">
        <v>2.86</v>
      </c>
      <c r="J5637">
        <v>5279.25</v>
      </c>
      <c r="K5637" s="1">
        <v>46297</v>
      </c>
      <c r="L5637" t="s">
        <v>18181</v>
      </c>
      <c r="M5637">
        <f t="shared" si="1056"/>
        <v>1</v>
      </c>
      <c r="N5637">
        <f>COUNTIF(Orders!$A:$A,C5637)</f>
        <v>1</v>
      </c>
      <c r="P5637">
        <f>COUNTIF(Orders!$H:$H,UPPER(SUBSTITUTE(TRIM(C5637),"-","")))</f>
        <v>1</v>
      </c>
      <c r="R5637" t="str">
        <f t="shared" si="1057"/>
        <v>Matched Order Reference</v>
      </c>
      <c r="S5637">
        <f t="shared" si="1058"/>
        <v>1</v>
      </c>
      <c r="V5637" cm="1">
        <f t="array" ref="V5637">IF(E5637&lt;&gt;"CAPTURE",0,SUMPRODUCT((MDR_Rates!$A$2:$A$10=F5637)*(G5637&gt;MDR_Rates!$B$2:$B$10)*((MDR_Rates!$C$2:$C$10="")+(G5637&lt;=MDR_Rates!$C$2:$C$10))*MDR_Rates!$D$2:$D$10))</f>
        <v>0.3</v>
      </c>
      <c r="W5637">
        <f t="shared" si="1059"/>
        <v>15.89</v>
      </c>
      <c r="X5637">
        <f t="shared" si="1060"/>
        <v>2.86</v>
      </c>
      <c r="Y5637">
        <f t="shared" si="1061"/>
        <v>0</v>
      </c>
      <c r="Z5637">
        <f t="shared" si="1062"/>
        <v>0</v>
      </c>
      <c r="AG5637" t="str">
        <f t="shared" si="1063"/>
        <v/>
      </c>
      <c r="AI5637" t="str">
        <f t="shared" si="1064"/>
        <v/>
      </c>
      <c r="AJ5637" t="str">
        <f t="shared" si="1065"/>
        <v/>
      </c>
      <c r="AK5637" t="str">
        <f t="shared" si="1066"/>
        <v>ORD26003724</v>
      </c>
      <c r="AL5637">
        <f>IF(E5637&lt;&gt;"CAPTURE","",COUNTIF(Orders!$H:$H,AK5637))</f>
        <v>1</v>
      </c>
      <c r="AP5637" t="str">
        <f t="shared" si="1067"/>
        <v>Matched to Order</v>
      </c>
      <c r="AQ5637">
        <f>IF(COUNTIF($A$2:A5637,A5637)=1,1,0)</f>
        <v>1</v>
      </c>
    </row>
    <row r="5638" spans="1:43" x14ac:dyDescent="0.3">
      <c r="A5638" t="s">
        <v>18330</v>
      </c>
      <c r="C5638" t="s">
        <v>18331</v>
      </c>
      <c r="D5638" s="1">
        <v>46295</v>
      </c>
      <c r="E5638" t="s">
        <v>11819</v>
      </c>
      <c r="F5638" t="s">
        <v>33</v>
      </c>
      <c r="G5638">
        <v>3798</v>
      </c>
      <c r="H5638">
        <v>45.58</v>
      </c>
      <c r="I5638">
        <v>8.1999999999999993</v>
      </c>
      <c r="J5638">
        <v>3744.22</v>
      </c>
      <c r="K5638" s="1">
        <v>46297</v>
      </c>
      <c r="L5638" t="s">
        <v>18181</v>
      </c>
      <c r="M5638">
        <f t="shared" si="1056"/>
        <v>1</v>
      </c>
      <c r="N5638">
        <f>COUNTIF(Orders!$A:$A,C5638)</f>
        <v>1</v>
      </c>
      <c r="P5638">
        <f>COUNTIF(Orders!$H:$H,UPPER(SUBSTITUTE(TRIM(C5638),"-","")))</f>
        <v>1</v>
      </c>
      <c r="R5638" t="str">
        <f t="shared" si="1057"/>
        <v>Matched Order Reference</v>
      </c>
      <c r="S5638">
        <f t="shared" si="1058"/>
        <v>1</v>
      </c>
      <c r="V5638" cm="1">
        <f t="array" ref="V5638">IF(E5638&lt;&gt;"CAPTURE",0,SUMPRODUCT((MDR_Rates!$A$2:$A$10=F5638)*(G5638&gt;MDR_Rates!$B$2:$B$10)*((MDR_Rates!$C$2:$C$10="")+(G5638&lt;=MDR_Rates!$C$2:$C$10))*MDR_Rates!$D$2:$D$10))</f>
        <v>1.2</v>
      </c>
      <c r="W5638">
        <f t="shared" si="1059"/>
        <v>45.58</v>
      </c>
      <c r="X5638">
        <f t="shared" si="1060"/>
        <v>8.1999999999999993</v>
      </c>
      <c r="Y5638">
        <f t="shared" si="1061"/>
        <v>0</v>
      </c>
      <c r="Z5638">
        <f t="shared" si="1062"/>
        <v>0</v>
      </c>
      <c r="AG5638" t="str">
        <f t="shared" si="1063"/>
        <v/>
      </c>
      <c r="AI5638" t="str">
        <f t="shared" si="1064"/>
        <v/>
      </c>
      <c r="AJ5638" t="str">
        <f t="shared" si="1065"/>
        <v/>
      </c>
      <c r="AK5638" t="str">
        <f t="shared" si="1066"/>
        <v>ORD26003748</v>
      </c>
      <c r="AL5638">
        <f>IF(E5638&lt;&gt;"CAPTURE","",COUNTIF(Orders!$H:$H,AK5638))</f>
        <v>1</v>
      </c>
      <c r="AP5638" t="str">
        <f t="shared" si="1067"/>
        <v>Matched to Order</v>
      </c>
      <c r="AQ5638">
        <f>IF(COUNTIF($A$2:A5638,A5638)=1,1,0)</f>
        <v>1</v>
      </c>
    </row>
    <row r="5639" spans="1:43" x14ac:dyDescent="0.3">
      <c r="A5639" t="s">
        <v>18332</v>
      </c>
      <c r="C5639" t="s">
        <v>18333</v>
      </c>
      <c r="D5639" s="1">
        <v>46295</v>
      </c>
      <c r="E5639" t="s">
        <v>11819</v>
      </c>
      <c r="F5639" t="s">
        <v>9</v>
      </c>
      <c r="G5639">
        <v>4597</v>
      </c>
      <c r="H5639">
        <v>13.79</v>
      </c>
      <c r="I5639">
        <v>2.48</v>
      </c>
      <c r="J5639">
        <v>4580.7299999999996</v>
      </c>
      <c r="K5639" s="1">
        <v>46297</v>
      </c>
      <c r="L5639" t="s">
        <v>18181</v>
      </c>
      <c r="M5639">
        <f t="shared" si="1056"/>
        <v>1</v>
      </c>
      <c r="N5639">
        <f>COUNTIF(Orders!$A:$A,C5639)</f>
        <v>0</v>
      </c>
      <c r="P5639">
        <f>COUNTIF(Orders!$H:$H,UPPER(SUBSTITUTE(TRIM(C5639),"-","")))</f>
        <v>1</v>
      </c>
      <c r="R5639" t="str">
        <f t="shared" si="1057"/>
        <v>Matched Order Reference</v>
      </c>
      <c r="S5639">
        <f t="shared" si="1058"/>
        <v>1</v>
      </c>
      <c r="V5639" cm="1">
        <f t="array" ref="V5639">IF(E5639&lt;&gt;"CAPTURE",0,SUMPRODUCT((MDR_Rates!$A$2:$A$10=F5639)*(G5639&gt;MDR_Rates!$B$2:$B$10)*((MDR_Rates!$C$2:$C$10="")+(G5639&lt;=MDR_Rates!$C$2:$C$10))*MDR_Rates!$D$2:$D$10))</f>
        <v>0.3</v>
      </c>
      <c r="W5639">
        <f t="shared" si="1059"/>
        <v>13.79</v>
      </c>
      <c r="X5639">
        <f t="shared" si="1060"/>
        <v>2.48</v>
      </c>
      <c r="Y5639">
        <f t="shared" si="1061"/>
        <v>0</v>
      </c>
      <c r="Z5639">
        <f t="shared" si="1062"/>
        <v>0</v>
      </c>
      <c r="AG5639" t="str">
        <f t="shared" si="1063"/>
        <v/>
      </c>
      <c r="AI5639" t="str">
        <f t="shared" si="1064"/>
        <v/>
      </c>
      <c r="AJ5639" t="str">
        <f t="shared" si="1065"/>
        <v/>
      </c>
      <c r="AK5639" t="str">
        <f t="shared" si="1066"/>
        <v>ORD26003776</v>
      </c>
      <c r="AL5639">
        <f>IF(E5639&lt;&gt;"CAPTURE","",COUNTIF(Orders!$H:$H,AK5639))</f>
        <v>1</v>
      </c>
      <c r="AP5639" t="str">
        <f t="shared" si="1067"/>
        <v>Matched to Order</v>
      </c>
      <c r="AQ5639">
        <f>IF(COUNTIF($A$2:A5639,A5639)=1,1,0)</f>
        <v>1</v>
      </c>
    </row>
    <row r="5640" spans="1:43" x14ac:dyDescent="0.3">
      <c r="A5640" t="s">
        <v>18334</v>
      </c>
      <c r="C5640" t="s">
        <v>7513</v>
      </c>
      <c r="D5640" s="1">
        <v>46295</v>
      </c>
      <c r="E5640" t="s">
        <v>11819</v>
      </c>
      <c r="F5640" t="s">
        <v>9</v>
      </c>
      <c r="G5640">
        <v>1499</v>
      </c>
      <c r="H5640">
        <v>0</v>
      </c>
      <c r="I5640">
        <v>0</v>
      </c>
      <c r="J5640">
        <v>1499</v>
      </c>
      <c r="K5640" s="1">
        <v>46297</v>
      </c>
      <c r="L5640" t="s">
        <v>18181</v>
      </c>
      <c r="M5640">
        <f t="shared" si="1056"/>
        <v>1</v>
      </c>
      <c r="N5640">
        <f>COUNTIF(Orders!$A:$A,C5640)</f>
        <v>1</v>
      </c>
      <c r="P5640">
        <f>COUNTIF(Orders!$H:$H,UPPER(SUBSTITUTE(TRIM(C5640),"-","")))</f>
        <v>1</v>
      </c>
      <c r="R5640" t="str">
        <f t="shared" si="1057"/>
        <v>Matched Order Reference</v>
      </c>
      <c r="S5640">
        <f t="shared" si="1058"/>
        <v>1</v>
      </c>
      <c r="V5640" cm="1">
        <f t="array" ref="V5640">IF(E5640&lt;&gt;"CAPTURE",0,SUMPRODUCT((MDR_Rates!$A$2:$A$10=F5640)*(G5640&gt;MDR_Rates!$B$2:$B$10)*((MDR_Rates!$C$2:$C$10="")+(G5640&lt;=MDR_Rates!$C$2:$C$10))*MDR_Rates!$D$2:$D$10))</f>
        <v>0</v>
      </c>
      <c r="W5640">
        <f t="shared" si="1059"/>
        <v>0</v>
      </c>
      <c r="X5640">
        <f t="shared" si="1060"/>
        <v>0</v>
      </c>
      <c r="Y5640">
        <f t="shared" si="1061"/>
        <v>0</v>
      </c>
      <c r="Z5640">
        <f t="shared" si="1062"/>
        <v>0</v>
      </c>
      <c r="AG5640" t="str">
        <f t="shared" si="1063"/>
        <v/>
      </c>
      <c r="AI5640" t="str">
        <f t="shared" si="1064"/>
        <v/>
      </c>
      <c r="AJ5640" t="str">
        <f t="shared" si="1065"/>
        <v/>
      </c>
      <c r="AK5640" t="str">
        <f t="shared" si="1066"/>
        <v>ORD26003785</v>
      </c>
      <c r="AL5640">
        <f>IF(E5640&lt;&gt;"CAPTURE","",COUNTIF(Orders!$H:$H,AK5640))</f>
        <v>1</v>
      </c>
      <c r="AP5640" t="str">
        <f t="shared" si="1067"/>
        <v>Matched to Order</v>
      </c>
      <c r="AQ5640">
        <f>IF(COUNTIF($A$2:A5640,A5640)=1,1,0)</f>
        <v>1</v>
      </c>
    </row>
    <row r="5641" spans="1:43" x14ac:dyDescent="0.3">
      <c r="A5641" t="s">
        <v>18335</v>
      </c>
      <c r="C5641" t="s">
        <v>7523</v>
      </c>
      <c r="D5641" s="1">
        <v>46295</v>
      </c>
      <c r="E5641" t="s">
        <v>11819</v>
      </c>
      <c r="F5641" t="s">
        <v>33</v>
      </c>
      <c r="G5641">
        <v>1098</v>
      </c>
      <c r="H5641">
        <v>16.47</v>
      </c>
      <c r="I5641">
        <v>2.96</v>
      </c>
      <c r="J5641">
        <v>1078.57</v>
      </c>
      <c r="K5641" s="1">
        <v>46297</v>
      </c>
      <c r="L5641" t="s">
        <v>18181</v>
      </c>
      <c r="M5641">
        <f t="shared" si="1056"/>
        <v>1</v>
      </c>
      <c r="N5641">
        <f>COUNTIF(Orders!$A:$A,C5641)</f>
        <v>1</v>
      </c>
      <c r="P5641">
        <f>COUNTIF(Orders!$H:$H,UPPER(SUBSTITUTE(TRIM(C5641),"-","")))</f>
        <v>1</v>
      </c>
      <c r="R5641" t="str">
        <f t="shared" si="1057"/>
        <v>Matched Order Reference</v>
      </c>
      <c r="S5641">
        <f t="shared" si="1058"/>
        <v>1</v>
      </c>
      <c r="V5641" cm="1">
        <f t="array" ref="V5641">IF(E5641&lt;&gt;"CAPTURE",0,SUMPRODUCT((MDR_Rates!$A$2:$A$10=F5641)*(G5641&gt;MDR_Rates!$B$2:$B$10)*((MDR_Rates!$C$2:$C$10="")+(G5641&lt;=MDR_Rates!$C$2:$C$10))*MDR_Rates!$D$2:$D$10))</f>
        <v>1.5</v>
      </c>
      <c r="W5641">
        <f t="shared" si="1059"/>
        <v>16.47</v>
      </c>
      <c r="X5641">
        <f t="shared" si="1060"/>
        <v>2.96</v>
      </c>
      <c r="Y5641">
        <f t="shared" si="1061"/>
        <v>0</v>
      </c>
      <c r="Z5641">
        <f t="shared" si="1062"/>
        <v>0</v>
      </c>
      <c r="AG5641" t="str">
        <f t="shared" si="1063"/>
        <v/>
      </c>
      <c r="AI5641" t="str">
        <f t="shared" si="1064"/>
        <v/>
      </c>
      <c r="AJ5641" t="str">
        <f t="shared" si="1065"/>
        <v/>
      </c>
      <c r="AK5641" t="str">
        <f t="shared" si="1066"/>
        <v>ORD26003790</v>
      </c>
      <c r="AL5641">
        <f>IF(E5641&lt;&gt;"CAPTURE","",COUNTIF(Orders!$H:$H,AK5641))</f>
        <v>1</v>
      </c>
      <c r="AP5641" t="str">
        <f t="shared" si="1067"/>
        <v>Matched to Order</v>
      </c>
      <c r="AQ5641">
        <f>IF(COUNTIF($A$2:A5641,A5641)=1,1,0)</f>
        <v>1</v>
      </c>
    </row>
    <row r="5642" spans="1:43" x14ac:dyDescent="0.3">
      <c r="A5642" t="s">
        <v>18336</v>
      </c>
      <c r="C5642" t="s">
        <v>7551</v>
      </c>
      <c r="D5642" s="1">
        <v>46295</v>
      </c>
      <c r="E5642" t="s">
        <v>11819</v>
      </c>
      <c r="F5642" t="s">
        <v>9</v>
      </c>
      <c r="G5642">
        <v>7999</v>
      </c>
      <c r="H5642">
        <v>24</v>
      </c>
      <c r="I5642">
        <v>4.32</v>
      </c>
      <c r="J5642">
        <v>7970.68</v>
      </c>
      <c r="K5642" s="1">
        <v>46297</v>
      </c>
      <c r="L5642" t="s">
        <v>18181</v>
      </c>
      <c r="M5642">
        <f t="shared" si="1056"/>
        <v>1</v>
      </c>
      <c r="N5642">
        <f>COUNTIF(Orders!$A:$A,C5642)</f>
        <v>1</v>
      </c>
      <c r="P5642">
        <f>COUNTIF(Orders!$H:$H,UPPER(SUBSTITUTE(TRIM(C5642),"-","")))</f>
        <v>1</v>
      </c>
      <c r="R5642" t="str">
        <f t="shared" si="1057"/>
        <v>Matched Order Reference</v>
      </c>
      <c r="S5642">
        <f t="shared" si="1058"/>
        <v>1</v>
      </c>
      <c r="V5642" cm="1">
        <f t="array" ref="V5642">IF(E5642&lt;&gt;"CAPTURE",0,SUMPRODUCT((MDR_Rates!$A$2:$A$10=F5642)*(G5642&gt;MDR_Rates!$B$2:$B$10)*((MDR_Rates!$C$2:$C$10="")+(G5642&lt;=MDR_Rates!$C$2:$C$10))*MDR_Rates!$D$2:$D$10))</f>
        <v>0.3</v>
      </c>
      <c r="W5642">
        <f t="shared" si="1059"/>
        <v>24</v>
      </c>
      <c r="X5642">
        <f t="shared" si="1060"/>
        <v>4.32</v>
      </c>
      <c r="Y5642">
        <f t="shared" si="1061"/>
        <v>0</v>
      </c>
      <c r="Z5642">
        <f t="shared" si="1062"/>
        <v>0</v>
      </c>
      <c r="AG5642" t="str">
        <f t="shared" si="1063"/>
        <v/>
      </c>
      <c r="AI5642" t="str">
        <f t="shared" si="1064"/>
        <v/>
      </c>
      <c r="AJ5642" t="str">
        <f t="shared" si="1065"/>
        <v/>
      </c>
      <c r="AK5642" t="str">
        <f t="shared" si="1066"/>
        <v>ORD26003804</v>
      </c>
      <c r="AL5642">
        <f>IF(E5642&lt;&gt;"CAPTURE","",COUNTIF(Orders!$H:$H,AK5642))</f>
        <v>1</v>
      </c>
      <c r="AP5642" t="str">
        <f t="shared" si="1067"/>
        <v>Matched to Order</v>
      </c>
      <c r="AQ5642">
        <f>IF(COUNTIF($A$2:A5642,A5642)=1,1,0)</f>
        <v>1</v>
      </c>
    </row>
    <row r="5643" spans="1:43" x14ac:dyDescent="0.3">
      <c r="A5643" t="s">
        <v>18337</v>
      </c>
      <c r="C5643" t="s">
        <v>7643</v>
      </c>
      <c r="D5643" s="1">
        <v>46295</v>
      </c>
      <c r="E5643" t="s">
        <v>11819</v>
      </c>
      <c r="F5643" t="s">
        <v>17</v>
      </c>
      <c r="G5643">
        <v>599</v>
      </c>
      <c r="H5643">
        <v>10.78</v>
      </c>
      <c r="I5643">
        <v>1.94</v>
      </c>
      <c r="J5643">
        <v>586.28</v>
      </c>
      <c r="K5643" s="1">
        <v>46297</v>
      </c>
      <c r="L5643" t="s">
        <v>18181</v>
      </c>
      <c r="M5643">
        <f t="shared" si="1056"/>
        <v>1</v>
      </c>
      <c r="N5643">
        <f>COUNTIF(Orders!$A:$A,C5643)</f>
        <v>1</v>
      </c>
      <c r="P5643">
        <f>COUNTIF(Orders!$H:$H,UPPER(SUBSTITUTE(TRIM(C5643),"-","")))</f>
        <v>1</v>
      </c>
      <c r="R5643" t="str">
        <f t="shared" si="1057"/>
        <v>Matched Order Reference</v>
      </c>
      <c r="S5643">
        <f t="shared" si="1058"/>
        <v>1</v>
      </c>
      <c r="V5643" cm="1">
        <f t="array" ref="V5643">IF(E5643&lt;&gt;"CAPTURE",0,SUMPRODUCT((MDR_Rates!$A$2:$A$10=F5643)*(G5643&gt;MDR_Rates!$B$2:$B$10)*((MDR_Rates!$C$2:$C$10="")+(G5643&lt;=MDR_Rates!$C$2:$C$10))*MDR_Rates!$D$2:$D$10))</f>
        <v>1.8</v>
      </c>
      <c r="W5643">
        <f t="shared" si="1059"/>
        <v>10.78</v>
      </c>
      <c r="X5643">
        <f t="shared" si="1060"/>
        <v>1.94</v>
      </c>
      <c r="Y5643">
        <f t="shared" si="1061"/>
        <v>0</v>
      </c>
      <c r="Z5643">
        <f t="shared" si="1062"/>
        <v>0</v>
      </c>
      <c r="AG5643" t="str">
        <f t="shared" si="1063"/>
        <v/>
      </c>
      <c r="AI5643" t="str">
        <f t="shared" si="1064"/>
        <v/>
      </c>
      <c r="AJ5643" t="str">
        <f t="shared" si="1065"/>
        <v/>
      </c>
      <c r="AK5643" t="str">
        <f t="shared" si="1066"/>
        <v>ORD26003850</v>
      </c>
      <c r="AL5643">
        <f>IF(E5643&lt;&gt;"CAPTURE","",COUNTIF(Orders!$H:$H,AK5643))</f>
        <v>1</v>
      </c>
      <c r="AP5643" t="str">
        <f t="shared" si="1067"/>
        <v>Matched to Order</v>
      </c>
      <c r="AQ5643">
        <f>IF(COUNTIF($A$2:A5643,A5643)=1,1,0)</f>
        <v>1</v>
      </c>
    </row>
    <row r="5644" spans="1:43" x14ac:dyDescent="0.3">
      <c r="A5644" t="s">
        <v>18338</v>
      </c>
      <c r="C5644" t="s">
        <v>7705</v>
      </c>
      <c r="D5644" s="1">
        <v>46295</v>
      </c>
      <c r="E5644" t="s">
        <v>11819</v>
      </c>
      <c r="F5644" t="s">
        <v>17</v>
      </c>
      <c r="G5644">
        <v>7999</v>
      </c>
      <c r="H5644">
        <v>127.98</v>
      </c>
      <c r="I5644">
        <v>23.04</v>
      </c>
      <c r="J5644">
        <v>7847.98</v>
      </c>
      <c r="K5644" s="1">
        <v>46297</v>
      </c>
      <c r="L5644" t="s">
        <v>18181</v>
      </c>
      <c r="M5644">
        <f t="shared" si="1056"/>
        <v>1</v>
      </c>
      <c r="N5644">
        <f>COUNTIF(Orders!$A:$A,C5644)</f>
        <v>1</v>
      </c>
      <c r="P5644">
        <f>COUNTIF(Orders!$H:$H,UPPER(SUBSTITUTE(TRIM(C5644),"-","")))</f>
        <v>1</v>
      </c>
      <c r="R5644" t="str">
        <f t="shared" si="1057"/>
        <v>Matched Order Reference</v>
      </c>
      <c r="S5644">
        <f t="shared" si="1058"/>
        <v>1</v>
      </c>
      <c r="V5644" cm="1">
        <f t="array" ref="V5644">IF(E5644&lt;&gt;"CAPTURE",0,SUMPRODUCT((MDR_Rates!$A$2:$A$10=F5644)*(G5644&gt;MDR_Rates!$B$2:$B$10)*((MDR_Rates!$C$2:$C$10="")+(G5644&lt;=MDR_Rates!$C$2:$C$10))*MDR_Rates!$D$2:$D$10))</f>
        <v>1.6</v>
      </c>
      <c r="W5644">
        <f t="shared" si="1059"/>
        <v>127.98</v>
      </c>
      <c r="X5644">
        <f t="shared" si="1060"/>
        <v>23.04</v>
      </c>
      <c r="Y5644">
        <f t="shared" si="1061"/>
        <v>0</v>
      </c>
      <c r="Z5644">
        <f t="shared" si="1062"/>
        <v>0</v>
      </c>
      <c r="AG5644" t="str">
        <f t="shared" si="1063"/>
        <v/>
      </c>
      <c r="AI5644" t="str">
        <f t="shared" si="1064"/>
        <v/>
      </c>
      <c r="AJ5644" t="str">
        <f t="shared" si="1065"/>
        <v/>
      </c>
      <c r="AK5644" t="str">
        <f t="shared" si="1066"/>
        <v>ORD26003882</v>
      </c>
      <c r="AL5644">
        <f>IF(E5644&lt;&gt;"CAPTURE","",COUNTIF(Orders!$H:$H,AK5644))</f>
        <v>1</v>
      </c>
      <c r="AP5644" t="str">
        <f t="shared" si="1067"/>
        <v>Matched to Order</v>
      </c>
      <c r="AQ5644">
        <f>IF(COUNTIF($A$2:A5644,A5644)=1,1,0)</f>
        <v>1</v>
      </c>
    </row>
    <row r="5645" spans="1:43" x14ac:dyDescent="0.3">
      <c r="A5645" t="s">
        <v>18339</v>
      </c>
      <c r="C5645" t="s">
        <v>7803</v>
      </c>
      <c r="D5645" s="1">
        <v>46295</v>
      </c>
      <c r="E5645" t="s">
        <v>11819</v>
      </c>
      <c r="F5645" t="s">
        <v>9</v>
      </c>
      <c r="G5645">
        <v>499</v>
      </c>
      <c r="H5645">
        <v>0</v>
      </c>
      <c r="I5645">
        <v>0</v>
      </c>
      <c r="J5645">
        <v>499</v>
      </c>
      <c r="K5645" s="1">
        <v>46297</v>
      </c>
      <c r="L5645" t="s">
        <v>18181</v>
      </c>
      <c r="M5645">
        <f t="shared" si="1056"/>
        <v>1</v>
      </c>
      <c r="N5645">
        <f>COUNTIF(Orders!$A:$A,C5645)</f>
        <v>1</v>
      </c>
      <c r="P5645">
        <f>COUNTIF(Orders!$H:$H,UPPER(SUBSTITUTE(TRIM(C5645),"-","")))</f>
        <v>1</v>
      </c>
      <c r="R5645" t="str">
        <f t="shared" si="1057"/>
        <v>Matched Order Reference</v>
      </c>
      <c r="S5645">
        <f t="shared" si="1058"/>
        <v>1</v>
      </c>
      <c r="V5645" cm="1">
        <f t="array" ref="V5645">IF(E5645&lt;&gt;"CAPTURE",0,SUMPRODUCT((MDR_Rates!$A$2:$A$10=F5645)*(G5645&gt;MDR_Rates!$B$2:$B$10)*((MDR_Rates!$C$2:$C$10="")+(G5645&lt;=MDR_Rates!$C$2:$C$10))*MDR_Rates!$D$2:$D$10))</f>
        <v>0</v>
      </c>
      <c r="W5645">
        <f t="shared" si="1059"/>
        <v>0</v>
      </c>
      <c r="X5645">
        <f t="shared" si="1060"/>
        <v>0</v>
      </c>
      <c r="Y5645">
        <f t="shared" si="1061"/>
        <v>0</v>
      </c>
      <c r="Z5645">
        <f t="shared" si="1062"/>
        <v>0</v>
      </c>
      <c r="AG5645" t="str">
        <f t="shared" si="1063"/>
        <v/>
      </c>
      <c r="AI5645" t="str">
        <f t="shared" si="1064"/>
        <v/>
      </c>
      <c r="AJ5645" t="str">
        <f t="shared" si="1065"/>
        <v/>
      </c>
      <c r="AK5645" t="str">
        <f t="shared" si="1066"/>
        <v>ORD26003932</v>
      </c>
      <c r="AL5645">
        <f>IF(E5645&lt;&gt;"CAPTURE","",COUNTIF(Orders!$H:$H,AK5645))</f>
        <v>1</v>
      </c>
      <c r="AP5645" t="str">
        <f t="shared" si="1067"/>
        <v>Matched to Order</v>
      </c>
      <c r="AQ5645">
        <f>IF(COUNTIF($A$2:A5645,A5645)=1,1,0)</f>
        <v>1</v>
      </c>
    </row>
    <row r="5646" spans="1:43" x14ac:dyDescent="0.3">
      <c r="A5646" t="s">
        <v>18340</v>
      </c>
      <c r="C5646" t="s">
        <v>7972</v>
      </c>
      <c r="D5646" s="1">
        <v>46295</v>
      </c>
      <c r="E5646" t="s">
        <v>11819</v>
      </c>
      <c r="F5646" t="s">
        <v>33</v>
      </c>
      <c r="G5646">
        <v>999</v>
      </c>
      <c r="H5646">
        <v>14.99</v>
      </c>
      <c r="I5646">
        <v>2.7</v>
      </c>
      <c r="J5646">
        <v>981.31</v>
      </c>
      <c r="K5646" s="1">
        <v>46297</v>
      </c>
      <c r="L5646" t="s">
        <v>18181</v>
      </c>
      <c r="M5646">
        <f t="shared" si="1056"/>
        <v>1</v>
      </c>
      <c r="N5646">
        <f>COUNTIF(Orders!$A:$A,C5646)</f>
        <v>1</v>
      </c>
      <c r="P5646">
        <f>COUNTIF(Orders!$H:$H,UPPER(SUBSTITUTE(TRIM(C5646),"-","")))</f>
        <v>1</v>
      </c>
      <c r="R5646" t="str">
        <f t="shared" si="1057"/>
        <v>Matched Order Reference</v>
      </c>
      <c r="S5646">
        <f t="shared" si="1058"/>
        <v>1</v>
      </c>
      <c r="V5646" cm="1">
        <f t="array" ref="V5646">IF(E5646&lt;&gt;"CAPTURE",0,SUMPRODUCT((MDR_Rates!$A$2:$A$10=F5646)*(G5646&gt;MDR_Rates!$B$2:$B$10)*((MDR_Rates!$C$2:$C$10="")+(G5646&lt;=MDR_Rates!$C$2:$C$10))*MDR_Rates!$D$2:$D$10))</f>
        <v>1.5</v>
      </c>
      <c r="W5646">
        <f t="shared" si="1059"/>
        <v>14.99</v>
      </c>
      <c r="X5646">
        <f t="shared" si="1060"/>
        <v>2.7</v>
      </c>
      <c r="Y5646">
        <f t="shared" si="1061"/>
        <v>0</v>
      </c>
      <c r="Z5646">
        <f t="shared" si="1062"/>
        <v>0</v>
      </c>
      <c r="AG5646" t="str">
        <f t="shared" si="1063"/>
        <v/>
      </c>
      <c r="AI5646" t="str">
        <f t="shared" si="1064"/>
        <v/>
      </c>
      <c r="AJ5646" t="str">
        <f t="shared" si="1065"/>
        <v/>
      </c>
      <c r="AK5646" t="str">
        <f t="shared" si="1066"/>
        <v>ORD26004018</v>
      </c>
      <c r="AL5646">
        <f>IF(E5646&lt;&gt;"CAPTURE","",COUNTIF(Orders!$H:$H,AK5646))</f>
        <v>1</v>
      </c>
      <c r="AP5646" t="str">
        <f t="shared" si="1067"/>
        <v>Matched to Order</v>
      </c>
      <c r="AQ5646">
        <f>IF(COUNTIF($A$2:A5646,A5646)=1,1,0)</f>
        <v>1</v>
      </c>
    </row>
    <row r="5647" spans="1:43" x14ac:dyDescent="0.3">
      <c r="A5647" t="s">
        <v>18341</v>
      </c>
      <c r="C5647" t="s">
        <v>18342</v>
      </c>
      <c r="D5647" s="1">
        <v>46295</v>
      </c>
      <c r="E5647" t="s">
        <v>11819</v>
      </c>
      <c r="F5647" t="s">
        <v>44</v>
      </c>
      <c r="G5647">
        <v>8298</v>
      </c>
      <c r="H5647">
        <v>141.07</v>
      </c>
      <c r="I5647">
        <v>25.39</v>
      </c>
      <c r="J5647">
        <v>8131.54</v>
      </c>
      <c r="K5647" s="1">
        <v>46297</v>
      </c>
      <c r="L5647" t="s">
        <v>18181</v>
      </c>
      <c r="M5647">
        <f t="shared" si="1056"/>
        <v>1</v>
      </c>
      <c r="N5647">
        <f>COUNTIF(Orders!$A:$A,C5647)</f>
        <v>1</v>
      </c>
      <c r="P5647">
        <f>COUNTIF(Orders!$H:$H,UPPER(SUBSTITUTE(TRIM(C5647),"-","")))</f>
        <v>1</v>
      </c>
      <c r="R5647" t="str">
        <f t="shared" si="1057"/>
        <v>Matched Order Reference</v>
      </c>
      <c r="S5647">
        <f t="shared" si="1058"/>
        <v>1</v>
      </c>
      <c r="V5647" cm="1">
        <f t="array" ref="V5647">IF(E5647&lt;&gt;"CAPTURE",0,SUMPRODUCT((MDR_Rates!$A$2:$A$10=F5647)*(G5647&gt;MDR_Rates!$B$2:$B$10)*((MDR_Rates!$C$2:$C$10="")+(G5647&lt;=MDR_Rates!$C$2:$C$10))*MDR_Rates!$D$2:$D$10))</f>
        <v>1.7</v>
      </c>
      <c r="W5647">
        <f t="shared" si="1059"/>
        <v>141.07</v>
      </c>
      <c r="X5647">
        <f t="shared" si="1060"/>
        <v>25.39</v>
      </c>
      <c r="Y5647">
        <f t="shared" si="1061"/>
        <v>0</v>
      </c>
      <c r="Z5647">
        <f t="shared" si="1062"/>
        <v>0</v>
      </c>
      <c r="AG5647" t="str">
        <f t="shared" si="1063"/>
        <v/>
      </c>
      <c r="AI5647" t="str">
        <f t="shared" si="1064"/>
        <v/>
      </c>
      <c r="AJ5647" t="str">
        <f t="shared" si="1065"/>
        <v/>
      </c>
      <c r="AK5647" t="str">
        <f t="shared" si="1066"/>
        <v>ORD26004022</v>
      </c>
      <c r="AL5647">
        <f>IF(E5647&lt;&gt;"CAPTURE","",COUNTIF(Orders!$H:$H,AK5647))</f>
        <v>1</v>
      </c>
      <c r="AP5647" t="str">
        <f t="shared" si="1067"/>
        <v>Matched to Order</v>
      </c>
      <c r="AQ5647">
        <f>IF(COUNTIF($A$2:A5647,A5647)=1,1,0)</f>
        <v>1</v>
      </c>
    </row>
    <row r="5648" spans="1:43" x14ac:dyDescent="0.3">
      <c r="A5648" t="s">
        <v>18343</v>
      </c>
      <c r="C5648" t="s">
        <v>7988</v>
      </c>
      <c r="D5648" s="1">
        <v>46295</v>
      </c>
      <c r="E5648" t="s">
        <v>11819</v>
      </c>
      <c r="F5648" t="s">
        <v>17</v>
      </c>
      <c r="G5648">
        <v>898</v>
      </c>
      <c r="H5648">
        <v>16.16</v>
      </c>
      <c r="I5648">
        <v>2.91</v>
      </c>
      <c r="J5648">
        <v>878.93</v>
      </c>
      <c r="K5648" s="1">
        <v>46297</v>
      </c>
      <c r="L5648" t="s">
        <v>18181</v>
      </c>
      <c r="M5648">
        <f t="shared" si="1056"/>
        <v>1</v>
      </c>
      <c r="N5648">
        <f>COUNTIF(Orders!$A:$A,C5648)</f>
        <v>1</v>
      </c>
      <c r="P5648">
        <f>COUNTIF(Orders!$H:$H,UPPER(SUBSTITUTE(TRIM(C5648),"-","")))</f>
        <v>1</v>
      </c>
      <c r="R5648" t="str">
        <f t="shared" si="1057"/>
        <v>Matched Order Reference</v>
      </c>
      <c r="S5648">
        <f t="shared" si="1058"/>
        <v>1</v>
      </c>
      <c r="V5648" cm="1">
        <f t="array" ref="V5648">IF(E5648&lt;&gt;"CAPTURE",0,SUMPRODUCT((MDR_Rates!$A$2:$A$10=F5648)*(G5648&gt;MDR_Rates!$B$2:$B$10)*((MDR_Rates!$C$2:$C$10="")+(G5648&lt;=MDR_Rates!$C$2:$C$10))*MDR_Rates!$D$2:$D$10))</f>
        <v>1.8</v>
      </c>
      <c r="W5648">
        <f t="shared" si="1059"/>
        <v>16.16</v>
      </c>
      <c r="X5648">
        <f t="shared" si="1060"/>
        <v>2.91</v>
      </c>
      <c r="Y5648">
        <f t="shared" si="1061"/>
        <v>0</v>
      </c>
      <c r="Z5648">
        <f t="shared" si="1062"/>
        <v>0</v>
      </c>
      <c r="AG5648" t="str">
        <f t="shared" si="1063"/>
        <v/>
      </c>
      <c r="AI5648" t="str">
        <f t="shared" si="1064"/>
        <v/>
      </c>
      <c r="AJ5648" t="str">
        <f t="shared" si="1065"/>
        <v/>
      </c>
      <c r="AK5648" t="str">
        <f t="shared" si="1066"/>
        <v>ORD26004026</v>
      </c>
      <c r="AL5648">
        <f>IF(E5648&lt;&gt;"CAPTURE","",COUNTIF(Orders!$H:$H,AK5648))</f>
        <v>1</v>
      </c>
      <c r="AP5648" t="str">
        <f t="shared" si="1067"/>
        <v>Matched to Order</v>
      </c>
      <c r="AQ5648">
        <f>IF(COUNTIF($A$2:A5648,A5648)=1,1,0)</f>
        <v>1</v>
      </c>
    </row>
    <row r="5649" spans="1:43" x14ac:dyDescent="0.3">
      <c r="A5649" t="s">
        <v>18344</v>
      </c>
      <c r="C5649" t="s">
        <v>7993</v>
      </c>
      <c r="D5649" s="1">
        <v>46295</v>
      </c>
      <c r="E5649" t="s">
        <v>11819</v>
      </c>
      <c r="F5649" t="s">
        <v>17</v>
      </c>
      <c r="G5649">
        <v>7999</v>
      </c>
      <c r="H5649">
        <v>127.98</v>
      </c>
      <c r="I5649">
        <v>23.04</v>
      </c>
      <c r="J5649">
        <v>7847.98</v>
      </c>
      <c r="K5649" s="1">
        <v>46297</v>
      </c>
      <c r="L5649" t="s">
        <v>18181</v>
      </c>
      <c r="M5649">
        <f t="shared" si="1056"/>
        <v>1</v>
      </c>
      <c r="N5649">
        <f>COUNTIF(Orders!$A:$A,C5649)</f>
        <v>1</v>
      </c>
      <c r="P5649">
        <f>COUNTIF(Orders!$H:$H,UPPER(SUBSTITUTE(TRIM(C5649),"-","")))</f>
        <v>1</v>
      </c>
      <c r="R5649" t="str">
        <f t="shared" si="1057"/>
        <v>Matched Order Reference</v>
      </c>
      <c r="S5649">
        <f t="shared" si="1058"/>
        <v>1</v>
      </c>
      <c r="V5649" cm="1">
        <f t="array" ref="V5649">IF(E5649&lt;&gt;"CAPTURE",0,SUMPRODUCT((MDR_Rates!$A$2:$A$10=F5649)*(G5649&gt;MDR_Rates!$B$2:$B$10)*((MDR_Rates!$C$2:$C$10="")+(G5649&lt;=MDR_Rates!$C$2:$C$10))*MDR_Rates!$D$2:$D$10))</f>
        <v>1.6</v>
      </c>
      <c r="W5649">
        <f t="shared" si="1059"/>
        <v>127.98</v>
      </c>
      <c r="X5649">
        <f t="shared" si="1060"/>
        <v>23.04</v>
      </c>
      <c r="Y5649">
        <f t="shared" si="1061"/>
        <v>0</v>
      </c>
      <c r="Z5649">
        <f t="shared" si="1062"/>
        <v>0</v>
      </c>
      <c r="AG5649" t="str">
        <f t="shared" si="1063"/>
        <v/>
      </c>
      <c r="AI5649" t="str">
        <f t="shared" si="1064"/>
        <v/>
      </c>
      <c r="AJ5649" t="str">
        <f t="shared" si="1065"/>
        <v/>
      </c>
      <c r="AK5649" t="str">
        <f t="shared" si="1066"/>
        <v>ORD26004029</v>
      </c>
      <c r="AL5649">
        <f>IF(E5649&lt;&gt;"CAPTURE","",COUNTIF(Orders!$H:$H,AK5649))</f>
        <v>1</v>
      </c>
      <c r="AP5649" t="str">
        <f t="shared" si="1067"/>
        <v>Matched to Order</v>
      </c>
      <c r="AQ5649">
        <f>IF(COUNTIF($A$2:A5649,A5649)=1,1,0)</f>
        <v>1</v>
      </c>
    </row>
    <row r="5650" spans="1:43" x14ac:dyDescent="0.3">
      <c r="A5650" t="s">
        <v>18345</v>
      </c>
      <c r="C5650" t="s">
        <v>8061</v>
      </c>
      <c r="D5650" s="1">
        <v>46295</v>
      </c>
      <c r="E5650" t="s">
        <v>11819</v>
      </c>
      <c r="F5650" t="s">
        <v>9</v>
      </c>
      <c r="G5650">
        <v>5348</v>
      </c>
      <c r="H5650">
        <v>16.04</v>
      </c>
      <c r="I5650">
        <v>2.89</v>
      </c>
      <c r="J5650">
        <v>5329.07</v>
      </c>
      <c r="K5650" s="1">
        <v>46297</v>
      </c>
      <c r="L5650" t="s">
        <v>18181</v>
      </c>
      <c r="M5650">
        <f t="shared" si="1056"/>
        <v>1</v>
      </c>
      <c r="N5650">
        <f>COUNTIF(Orders!$A:$A,C5650)</f>
        <v>1</v>
      </c>
      <c r="P5650">
        <f>COUNTIF(Orders!$H:$H,UPPER(SUBSTITUTE(TRIM(C5650),"-","")))</f>
        <v>1</v>
      </c>
      <c r="R5650" t="str">
        <f t="shared" si="1057"/>
        <v>Matched Order Reference</v>
      </c>
      <c r="S5650">
        <f t="shared" si="1058"/>
        <v>1</v>
      </c>
      <c r="V5650" cm="1">
        <f t="array" ref="V5650">IF(E5650&lt;&gt;"CAPTURE",0,SUMPRODUCT((MDR_Rates!$A$2:$A$10=F5650)*(G5650&gt;MDR_Rates!$B$2:$B$10)*((MDR_Rates!$C$2:$C$10="")+(G5650&lt;=MDR_Rates!$C$2:$C$10))*MDR_Rates!$D$2:$D$10))</f>
        <v>0.3</v>
      </c>
      <c r="W5650">
        <f t="shared" si="1059"/>
        <v>16.04</v>
      </c>
      <c r="X5650">
        <f t="shared" si="1060"/>
        <v>2.89</v>
      </c>
      <c r="Y5650">
        <f t="shared" si="1061"/>
        <v>0</v>
      </c>
      <c r="Z5650">
        <f t="shared" si="1062"/>
        <v>0</v>
      </c>
      <c r="AG5650" t="str">
        <f t="shared" si="1063"/>
        <v/>
      </c>
      <c r="AI5650" t="str">
        <f t="shared" si="1064"/>
        <v/>
      </c>
      <c r="AJ5650" t="str">
        <f t="shared" si="1065"/>
        <v/>
      </c>
      <c r="AK5650" t="str">
        <f t="shared" si="1066"/>
        <v>ORD26004064</v>
      </c>
      <c r="AL5650">
        <f>IF(E5650&lt;&gt;"CAPTURE","",COUNTIF(Orders!$H:$H,AK5650))</f>
        <v>1</v>
      </c>
      <c r="AP5650" t="str">
        <f t="shared" si="1067"/>
        <v>Matched to Order</v>
      </c>
      <c r="AQ5650">
        <f>IF(COUNTIF($A$2:A5650,A5650)=1,1,0)</f>
        <v>1</v>
      </c>
    </row>
    <row r="5651" spans="1:43" x14ac:dyDescent="0.3">
      <c r="A5651" t="s">
        <v>18346</v>
      </c>
      <c r="C5651" t="s">
        <v>8106</v>
      </c>
      <c r="D5651" s="1">
        <v>46295</v>
      </c>
      <c r="E5651" t="s">
        <v>11819</v>
      </c>
      <c r="F5651" t="s">
        <v>9</v>
      </c>
      <c r="G5651">
        <v>3998</v>
      </c>
      <c r="H5651">
        <v>11.99</v>
      </c>
      <c r="I5651">
        <v>2.16</v>
      </c>
      <c r="J5651">
        <v>3983.85</v>
      </c>
      <c r="K5651" s="1">
        <v>46297</v>
      </c>
      <c r="L5651" t="s">
        <v>18181</v>
      </c>
      <c r="M5651">
        <f t="shared" si="1056"/>
        <v>1</v>
      </c>
      <c r="N5651">
        <f>COUNTIF(Orders!$A:$A,C5651)</f>
        <v>1</v>
      </c>
      <c r="P5651">
        <f>COUNTIF(Orders!$H:$H,UPPER(SUBSTITUTE(TRIM(C5651),"-","")))</f>
        <v>1</v>
      </c>
      <c r="R5651" t="str">
        <f t="shared" si="1057"/>
        <v>Matched Order Reference</v>
      </c>
      <c r="S5651">
        <f t="shared" si="1058"/>
        <v>1</v>
      </c>
      <c r="V5651" cm="1">
        <f t="array" ref="V5651">IF(E5651&lt;&gt;"CAPTURE",0,SUMPRODUCT((MDR_Rates!$A$2:$A$10=F5651)*(G5651&gt;MDR_Rates!$B$2:$B$10)*((MDR_Rates!$C$2:$C$10="")+(G5651&lt;=MDR_Rates!$C$2:$C$10))*MDR_Rates!$D$2:$D$10))</f>
        <v>0.3</v>
      </c>
      <c r="W5651">
        <f t="shared" si="1059"/>
        <v>11.99</v>
      </c>
      <c r="X5651">
        <f t="shared" si="1060"/>
        <v>2.16</v>
      </c>
      <c r="Y5651">
        <f t="shared" si="1061"/>
        <v>0</v>
      </c>
      <c r="Z5651">
        <f t="shared" si="1062"/>
        <v>0</v>
      </c>
      <c r="AG5651" t="str">
        <f t="shared" si="1063"/>
        <v/>
      </c>
      <c r="AI5651" t="str">
        <f t="shared" si="1064"/>
        <v/>
      </c>
      <c r="AJ5651" t="str">
        <f t="shared" si="1065"/>
        <v/>
      </c>
      <c r="AK5651" t="str">
        <f t="shared" si="1066"/>
        <v>ORD26004087</v>
      </c>
      <c r="AL5651">
        <f>IF(E5651&lt;&gt;"CAPTURE","",COUNTIF(Orders!$H:$H,AK5651))</f>
        <v>1</v>
      </c>
      <c r="AP5651" t="str">
        <f t="shared" si="1067"/>
        <v>Matched to Order</v>
      </c>
      <c r="AQ5651">
        <f>IF(COUNTIF($A$2:A5651,A5651)=1,1,0)</f>
        <v>1</v>
      </c>
    </row>
    <row r="5652" spans="1:43" x14ac:dyDescent="0.3">
      <c r="A5652" t="s">
        <v>18347</v>
      </c>
      <c r="C5652" t="s">
        <v>18348</v>
      </c>
      <c r="D5652" s="1">
        <v>46295</v>
      </c>
      <c r="E5652" t="s">
        <v>11819</v>
      </c>
      <c r="F5652" t="s">
        <v>9</v>
      </c>
      <c r="G5652">
        <v>1299</v>
      </c>
      <c r="H5652">
        <v>0</v>
      </c>
      <c r="I5652">
        <v>0</v>
      </c>
      <c r="J5652">
        <v>1299</v>
      </c>
      <c r="K5652" s="1">
        <v>46297</v>
      </c>
      <c r="L5652" t="s">
        <v>18181</v>
      </c>
      <c r="M5652">
        <f t="shared" si="1056"/>
        <v>1</v>
      </c>
      <c r="N5652">
        <f>COUNTIF(Orders!$A:$A,C5652)</f>
        <v>1</v>
      </c>
      <c r="P5652">
        <f>COUNTIF(Orders!$H:$H,UPPER(SUBSTITUTE(TRIM(C5652),"-","")))</f>
        <v>1</v>
      </c>
      <c r="R5652" t="str">
        <f t="shared" si="1057"/>
        <v>Matched Order Reference</v>
      </c>
      <c r="S5652">
        <f t="shared" si="1058"/>
        <v>1</v>
      </c>
      <c r="V5652" cm="1">
        <f t="array" ref="V5652">IF(E5652&lt;&gt;"CAPTURE",0,SUMPRODUCT((MDR_Rates!$A$2:$A$10=F5652)*(G5652&gt;MDR_Rates!$B$2:$B$10)*((MDR_Rates!$C$2:$C$10="")+(G5652&lt;=MDR_Rates!$C$2:$C$10))*MDR_Rates!$D$2:$D$10))</f>
        <v>0</v>
      </c>
      <c r="W5652">
        <f t="shared" si="1059"/>
        <v>0</v>
      </c>
      <c r="X5652">
        <f t="shared" si="1060"/>
        <v>0</v>
      </c>
      <c r="Y5652">
        <f t="shared" si="1061"/>
        <v>0</v>
      </c>
      <c r="Z5652">
        <f t="shared" si="1062"/>
        <v>0</v>
      </c>
      <c r="AG5652" t="str">
        <f t="shared" si="1063"/>
        <v/>
      </c>
      <c r="AI5652" t="str">
        <f t="shared" si="1064"/>
        <v/>
      </c>
      <c r="AJ5652" t="str">
        <f t="shared" si="1065"/>
        <v/>
      </c>
      <c r="AK5652" t="str">
        <f t="shared" si="1066"/>
        <v>ORD26004120</v>
      </c>
      <c r="AL5652">
        <f>IF(E5652&lt;&gt;"CAPTURE","",COUNTIF(Orders!$H:$H,AK5652))</f>
        <v>1</v>
      </c>
      <c r="AP5652" t="str">
        <f t="shared" si="1067"/>
        <v>Matched to Order</v>
      </c>
      <c r="AQ5652">
        <f>IF(COUNTIF($A$2:A5652,A5652)=1,1,0)</f>
        <v>1</v>
      </c>
    </row>
    <row r="5653" spans="1:43" x14ac:dyDescent="0.3">
      <c r="A5653" t="s">
        <v>18349</v>
      </c>
      <c r="C5653" t="s">
        <v>8204</v>
      </c>
      <c r="D5653" s="1">
        <v>46295</v>
      </c>
      <c r="E5653" t="s">
        <v>11819</v>
      </c>
      <c r="F5653" t="s">
        <v>33</v>
      </c>
      <c r="G5653">
        <v>11297</v>
      </c>
      <c r="H5653">
        <v>101.67</v>
      </c>
      <c r="I5653">
        <v>18.3</v>
      </c>
      <c r="J5653">
        <v>11177.03</v>
      </c>
      <c r="K5653" s="1">
        <v>46297</v>
      </c>
      <c r="L5653" t="s">
        <v>18181</v>
      </c>
      <c r="M5653">
        <f t="shared" si="1056"/>
        <v>1</v>
      </c>
      <c r="N5653">
        <f>COUNTIF(Orders!$A:$A,C5653)</f>
        <v>1</v>
      </c>
      <c r="P5653">
        <f>COUNTIF(Orders!$H:$H,UPPER(SUBSTITUTE(TRIM(C5653),"-","")))</f>
        <v>1</v>
      </c>
      <c r="R5653" t="str">
        <f t="shared" si="1057"/>
        <v>Matched Order Reference</v>
      </c>
      <c r="S5653">
        <f t="shared" si="1058"/>
        <v>1</v>
      </c>
      <c r="V5653" cm="1">
        <f t="array" ref="V5653">IF(E5653&lt;&gt;"CAPTURE",0,SUMPRODUCT((MDR_Rates!$A$2:$A$10=F5653)*(G5653&gt;MDR_Rates!$B$2:$B$10)*((MDR_Rates!$C$2:$C$10="")+(G5653&lt;=MDR_Rates!$C$2:$C$10))*MDR_Rates!$D$2:$D$10))</f>
        <v>0.9</v>
      </c>
      <c r="W5653">
        <f t="shared" si="1059"/>
        <v>101.67</v>
      </c>
      <c r="X5653">
        <f t="shared" si="1060"/>
        <v>18.3</v>
      </c>
      <c r="Y5653">
        <f t="shared" si="1061"/>
        <v>0</v>
      </c>
      <c r="Z5653">
        <f t="shared" si="1062"/>
        <v>0</v>
      </c>
      <c r="AG5653" t="str">
        <f t="shared" si="1063"/>
        <v/>
      </c>
      <c r="AI5653" t="str">
        <f t="shared" si="1064"/>
        <v/>
      </c>
      <c r="AJ5653" t="str">
        <f t="shared" si="1065"/>
        <v/>
      </c>
      <c r="AK5653" t="str">
        <f t="shared" si="1066"/>
        <v>ORD26004138</v>
      </c>
      <c r="AL5653">
        <f>IF(E5653&lt;&gt;"CAPTURE","",COUNTIF(Orders!$H:$H,AK5653))</f>
        <v>1</v>
      </c>
      <c r="AP5653" t="str">
        <f t="shared" si="1067"/>
        <v>Matched to Order</v>
      </c>
      <c r="AQ5653">
        <f>IF(COUNTIF($A$2:A5653,A5653)=1,1,0)</f>
        <v>1</v>
      </c>
    </row>
    <row r="5654" spans="1:43" x14ac:dyDescent="0.3">
      <c r="A5654" t="s">
        <v>18350</v>
      </c>
      <c r="C5654" t="s">
        <v>8210</v>
      </c>
      <c r="D5654" s="1">
        <v>46295</v>
      </c>
      <c r="E5654" t="s">
        <v>11819</v>
      </c>
      <c r="F5654" t="s">
        <v>9</v>
      </c>
      <c r="G5654">
        <v>898</v>
      </c>
      <c r="H5654">
        <v>0</v>
      </c>
      <c r="I5654">
        <v>0</v>
      </c>
      <c r="J5654">
        <v>898</v>
      </c>
      <c r="K5654" s="1">
        <v>46297</v>
      </c>
      <c r="L5654" t="s">
        <v>18181</v>
      </c>
      <c r="M5654">
        <f t="shared" si="1056"/>
        <v>1</v>
      </c>
      <c r="N5654">
        <f>COUNTIF(Orders!$A:$A,C5654)</f>
        <v>1</v>
      </c>
      <c r="P5654">
        <f>COUNTIF(Orders!$H:$H,UPPER(SUBSTITUTE(TRIM(C5654),"-","")))</f>
        <v>1</v>
      </c>
      <c r="R5654" t="str">
        <f t="shared" si="1057"/>
        <v>Matched Order Reference</v>
      </c>
      <c r="S5654">
        <f t="shared" si="1058"/>
        <v>1</v>
      </c>
      <c r="V5654" cm="1">
        <f t="array" ref="V5654">IF(E5654&lt;&gt;"CAPTURE",0,SUMPRODUCT((MDR_Rates!$A$2:$A$10=F5654)*(G5654&gt;MDR_Rates!$B$2:$B$10)*((MDR_Rates!$C$2:$C$10="")+(G5654&lt;=MDR_Rates!$C$2:$C$10))*MDR_Rates!$D$2:$D$10))</f>
        <v>0</v>
      </c>
      <c r="W5654">
        <f t="shared" si="1059"/>
        <v>0</v>
      </c>
      <c r="X5654">
        <f t="shared" si="1060"/>
        <v>0</v>
      </c>
      <c r="Y5654">
        <f t="shared" si="1061"/>
        <v>0</v>
      </c>
      <c r="Z5654">
        <f t="shared" si="1062"/>
        <v>0</v>
      </c>
      <c r="AG5654" t="str">
        <f t="shared" si="1063"/>
        <v/>
      </c>
      <c r="AI5654" t="str">
        <f t="shared" si="1064"/>
        <v/>
      </c>
      <c r="AJ5654" t="str">
        <f t="shared" si="1065"/>
        <v/>
      </c>
      <c r="AK5654" t="str">
        <f t="shared" si="1066"/>
        <v>ORD26004141</v>
      </c>
      <c r="AL5654">
        <f>IF(E5654&lt;&gt;"CAPTURE","",COUNTIF(Orders!$H:$H,AK5654))</f>
        <v>1</v>
      </c>
      <c r="AP5654" t="str">
        <f t="shared" si="1067"/>
        <v>Matched to Order</v>
      </c>
      <c r="AQ5654">
        <f>IF(COUNTIF($A$2:A5654,A5654)=1,1,0)</f>
        <v>1</v>
      </c>
    </row>
    <row r="5655" spans="1:43" x14ac:dyDescent="0.3">
      <c r="A5655" t="s">
        <v>18351</v>
      </c>
      <c r="C5655" t="s">
        <v>8314</v>
      </c>
      <c r="D5655" s="1">
        <v>46295</v>
      </c>
      <c r="E5655" t="s">
        <v>11819</v>
      </c>
      <c r="F5655" t="s">
        <v>9</v>
      </c>
      <c r="G5655">
        <v>2498</v>
      </c>
      <c r="H5655">
        <v>7.49</v>
      </c>
      <c r="I5655">
        <v>1.35</v>
      </c>
      <c r="J5655">
        <v>2489.16</v>
      </c>
      <c r="K5655" s="1">
        <v>46297</v>
      </c>
      <c r="L5655" t="s">
        <v>18181</v>
      </c>
      <c r="M5655">
        <f t="shared" si="1056"/>
        <v>1</v>
      </c>
      <c r="N5655">
        <f>COUNTIF(Orders!$A:$A,C5655)</f>
        <v>1</v>
      </c>
      <c r="P5655">
        <f>COUNTIF(Orders!$H:$H,UPPER(SUBSTITUTE(TRIM(C5655),"-","")))</f>
        <v>1</v>
      </c>
      <c r="R5655" t="str">
        <f t="shared" si="1057"/>
        <v>Matched Order Reference</v>
      </c>
      <c r="S5655">
        <f t="shared" si="1058"/>
        <v>1</v>
      </c>
      <c r="V5655" cm="1">
        <f t="array" ref="V5655">IF(E5655&lt;&gt;"CAPTURE",0,SUMPRODUCT((MDR_Rates!$A$2:$A$10=F5655)*(G5655&gt;MDR_Rates!$B$2:$B$10)*((MDR_Rates!$C$2:$C$10="")+(G5655&lt;=MDR_Rates!$C$2:$C$10))*MDR_Rates!$D$2:$D$10))</f>
        <v>0.3</v>
      </c>
      <c r="W5655">
        <f t="shared" si="1059"/>
        <v>7.49</v>
      </c>
      <c r="X5655">
        <f t="shared" si="1060"/>
        <v>1.35</v>
      </c>
      <c r="Y5655">
        <f t="shared" si="1061"/>
        <v>0</v>
      </c>
      <c r="Z5655">
        <f t="shared" si="1062"/>
        <v>0</v>
      </c>
      <c r="AG5655" t="str">
        <f t="shared" si="1063"/>
        <v/>
      </c>
      <c r="AI5655" t="str">
        <f t="shared" si="1064"/>
        <v/>
      </c>
      <c r="AJ5655" t="str">
        <f t="shared" si="1065"/>
        <v/>
      </c>
      <c r="AK5655" t="str">
        <f t="shared" si="1066"/>
        <v>ORD26004195</v>
      </c>
      <c r="AL5655">
        <f>IF(E5655&lt;&gt;"CAPTURE","",COUNTIF(Orders!$H:$H,AK5655))</f>
        <v>1</v>
      </c>
      <c r="AP5655" t="str">
        <f t="shared" si="1067"/>
        <v>Matched to Order</v>
      </c>
      <c r="AQ5655">
        <f>IF(COUNTIF($A$2:A5655,A5655)=1,1,0)</f>
        <v>1</v>
      </c>
    </row>
    <row r="5656" spans="1:43" x14ac:dyDescent="0.3">
      <c r="A5656" t="s">
        <v>18352</v>
      </c>
      <c r="C5656" t="s">
        <v>8350</v>
      </c>
      <c r="D5656" s="1">
        <v>46295</v>
      </c>
      <c r="E5656" t="s">
        <v>11819</v>
      </c>
      <c r="F5656" t="s">
        <v>9</v>
      </c>
      <c r="G5656">
        <v>4798</v>
      </c>
      <c r="H5656">
        <v>14.39</v>
      </c>
      <c r="I5656">
        <v>2.59</v>
      </c>
      <c r="J5656">
        <v>4781.0200000000004</v>
      </c>
      <c r="K5656" s="1">
        <v>46297</v>
      </c>
      <c r="L5656" t="s">
        <v>18181</v>
      </c>
      <c r="M5656">
        <f t="shared" si="1056"/>
        <v>1</v>
      </c>
      <c r="N5656">
        <f>COUNTIF(Orders!$A:$A,C5656)</f>
        <v>1</v>
      </c>
      <c r="P5656">
        <f>COUNTIF(Orders!$H:$H,UPPER(SUBSTITUTE(TRIM(C5656),"-","")))</f>
        <v>1</v>
      </c>
      <c r="R5656" t="str">
        <f t="shared" si="1057"/>
        <v>Matched Order Reference</v>
      </c>
      <c r="S5656">
        <f t="shared" si="1058"/>
        <v>1</v>
      </c>
      <c r="V5656" cm="1">
        <f t="array" ref="V5656">IF(E5656&lt;&gt;"CAPTURE",0,SUMPRODUCT((MDR_Rates!$A$2:$A$10=F5656)*(G5656&gt;MDR_Rates!$B$2:$B$10)*((MDR_Rates!$C$2:$C$10="")+(G5656&lt;=MDR_Rates!$C$2:$C$10))*MDR_Rates!$D$2:$D$10))</f>
        <v>0.3</v>
      </c>
      <c r="W5656">
        <f t="shared" si="1059"/>
        <v>14.39</v>
      </c>
      <c r="X5656">
        <f t="shared" si="1060"/>
        <v>2.59</v>
      </c>
      <c r="Y5656">
        <f t="shared" si="1061"/>
        <v>0</v>
      </c>
      <c r="Z5656">
        <f t="shared" si="1062"/>
        <v>0</v>
      </c>
      <c r="AG5656" t="str">
        <f t="shared" si="1063"/>
        <v/>
      </c>
      <c r="AI5656" t="str">
        <f t="shared" si="1064"/>
        <v/>
      </c>
      <c r="AJ5656" t="str">
        <f t="shared" si="1065"/>
        <v/>
      </c>
      <c r="AK5656" t="str">
        <f t="shared" si="1066"/>
        <v>ORD26004213</v>
      </c>
      <c r="AL5656">
        <f>IF(E5656&lt;&gt;"CAPTURE","",COUNTIF(Orders!$H:$H,AK5656))</f>
        <v>1</v>
      </c>
      <c r="AP5656" t="str">
        <f t="shared" si="1067"/>
        <v>Matched to Order</v>
      </c>
      <c r="AQ5656">
        <f>IF(COUNTIF($A$2:A5656,A5656)=1,1,0)</f>
        <v>1</v>
      </c>
    </row>
    <row r="5657" spans="1:43" x14ac:dyDescent="0.3">
      <c r="A5657" t="s">
        <v>18353</v>
      </c>
      <c r="C5657" t="s">
        <v>8375</v>
      </c>
      <c r="D5657" s="1">
        <v>46295</v>
      </c>
      <c r="E5657" t="s">
        <v>11819</v>
      </c>
      <c r="F5657" t="s">
        <v>9</v>
      </c>
      <c r="G5657">
        <v>349</v>
      </c>
      <c r="H5657">
        <v>0</v>
      </c>
      <c r="I5657">
        <v>0</v>
      </c>
      <c r="J5657">
        <v>349</v>
      </c>
      <c r="K5657" s="1">
        <v>46297</v>
      </c>
      <c r="L5657" t="s">
        <v>18181</v>
      </c>
      <c r="M5657">
        <f t="shared" si="1056"/>
        <v>1</v>
      </c>
      <c r="N5657">
        <f>COUNTIF(Orders!$A:$A,C5657)</f>
        <v>1</v>
      </c>
      <c r="P5657">
        <f>COUNTIF(Orders!$H:$H,UPPER(SUBSTITUTE(TRIM(C5657),"-","")))</f>
        <v>1</v>
      </c>
      <c r="R5657" t="str">
        <f t="shared" si="1057"/>
        <v>Matched Order Reference</v>
      </c>
      <c r="S5657">
        <f t="shared" si="1058"/>
        <v>1</v>
      </c>
      <c r="V5657" cm="1">
        <f t="array" ref="V5657">IF(E5657&lt;&gt;"CAPTURE",0,SUMPRODUCT((MDR_Rates!$A$2:$A$10=F5657)*(G5657&gt;MDR_Rates!$B$2:$B$10)*((MDR_Rates!$C$2:$C$10="")+(G5657&lt;=MDR_Rates!$C$2:$C$10))*MDR_Rates!$D$2:$D$10))</f>
        <v>0</v>
      </c>
      <c r="W5657">
        <f t="shared" si="1059"/>
        <v>0</v>
      </c>
      <c r="X5657">
        <f t="shared" si="1060"/>
        <v>0</v>
      </c>
      <c r="Y5657">
        <f t="shared" si="1061"/>
        <v>0</v>
      </c>
      <c r="Z5657">
        <f t="shared" si="1062"/>
        <v>0</v>
      </c>
      <c r="AG5657" t="str">
        <f t="shared" si="1063"/>
        <v/>
      </c>
      <c r="AI5657" t="str">
        <f t="shared" si="1064"/>
        <v/>
      </c>
      <c r="AJ5657" t="str">
        <f t="shared" si="1065"/>
        <v/>
      </c>
      <c r="AK5657" t="str">
        <f t="shared" si="1066"/>
        <v>ORD26004226</v>
      </c>
      <c r="AL5657">
        <f>IF(E5657&lt;&gt;"CAPTURE","",COUNTIF(Orders!$H:$H,AK5657))</f>
        <v>1</v>
      </c>
      <c r="AP5657" t="str">
        <f t="shared" si="1067"/>
        <v>Matched to Order</v>
      </c>
      <c r="AQ5657">
        <f>IF(COUNTIF($A$2:A5657,A5657)=1,1,0)</f>
        <v>1</v>
      </c>
    </row>
    <row r="5658" spans="1:43" x14ac:dyDescent="0.3">
      <c r="A5658" t="s">
        <v>18354</v>
      </c>
      <c r="C5658" t="s">
        <v>8408</v>
      </c>
      <c r="D5658" s="1">
        <v>46295</v>
      </c>
      <c r="E5658" t="s">
        <v>11819</v>
      </c>
      <c r="F5658" t="s">
        <v>9</v>
      </c>
      <c r="G5658">
        <v>1299</v>
      </c>
      <c r="H5658">
        <v>0</v>
      </c>
      <c r="I5658">
        <v>0</v>
      </c>
      <c r="J5658">
        <v>1299</v>
      </c>
      <c r="K5658" s="1">
        <v>46297</v>
      </c>
      <c r="L5658" t="s">
        <v>18181</v>
      </c>
      <c r="M5658">
        <f t="shared" si="1056"/>
        <v>1</v>
      </c>
      <c r="N5658">
        <f>COUNTIF(Orders!$A:$A,C5658)</f>
        <v>1</v>
      </c>
      <c r="P5658">
        <f>COUNTIF(Orders!$H:$H,UPPER(SUBSTITUTE(TRIM(C5658),"-","")))</f>
        <v>1</v>
      </c>
      <c r="R5658" t="str">
        <f t="shared" si="1057"/>
        <v>Matched Order Reference</v>
      </c>
      <c r="S5658">
        <f t="shared" si="1058"/>
        <v>1</v>
      </c>
      <c r="V5658" cm="1">
        <f t="array" ref="V5658">IF(E5658&lt;&gt;"CAPTURE",0,SUMPRODUCT((MDR_Rates!$A$2:$A$10=F5658)*(G5658&gt;MDR_Rates!$B$2:$B$10)*((MDR_Rates!$C$2:$C$10="")+(G5658&lt;=MDR_Rates!$C$2:$C$10))*MDR_Rates!$D$2:$D$10))</f>
        <v>0</v>
      </c>
      <c r="W5658">
        <f t="shared" si="1059"/>
        <v>0</v>
      </c>
      <c r="X5658">
        <f t="shared" si="1060"/>
        <v>0</v>
      </c>
      <c r="Y5658">
        <f t="shared" si="1061"/>
        <v>0</v>
      </c>
      <c r="Z5658">
        <f t="shared" si="1062"/>
        <v>0</v>
      </c>
      <c r="AG5658" t="str">
        <f t="shared" si="1063"/>
        <v/>
      </c>
      <c r="AI5658" t="str">
        <f t="shared" si="1064"/>
        <v/>
      </c>
      <c r="AJ5658" t="str">
        <f t="shared" si="1065"/>
        <v/>
      </c>
      <c r="AK5658" t="str">
        <f t="shared" si="1066"/>
        <v>ORD26004243</v>
      </c>
      <c r="AL5658">
        <f>IF(E5658&lt;&gt;"CAPTURE","",COUNTIF(Orders!$H:$H,AK5658))</f>
        <v>1</v>
      </c>
      <c r="AP5658" t="str">
        <f t="shared" si="1067"/>
        <v>Matched to Order</v>
      </c>
      <c r="AQ5658">
        <f>IF(COUNTIF($A$2:A5658,A5658)=1,1,0)</f>
        <v>1</v>
      </c>
    </row>
    <row r="5659" spans="1:43" x14ac:dyDescent="0.3">
      <c r="A5659" t="s">
        <v>18355</v>
      </c>
      <c r="C5659" t="s">
        <v>18356</v>
      </c>
      <c r="D5659" s="1">
        <v>46295</v>
      </c>
      <c r="E5659" t="s">
        <v>11819</v>
      </c>
      <c r="F5659" t="s">
        <v>9</v>
      </c>
      <c r="G5659">
        <v>2098</v>
      </c>
      <c r="H5659">
        <v>6.29</v>
      </c>
      <c r="I5659">
        <v>1.1299999999999999</v>
      </c>
      <c r="J5659">
        <v>2090.58</v>
      </c>
      <c r="K5659" s="1">
        <v>46297</v>
      </c>
      <c r="L5659" t="s">
        <v>18181</v>
      </c>
      <c r="M5659">
        <f t="shared" si="1056"/>
        <v>1</v>
      </c>
      <c r="N5659">
        <f>COUNTIF(Orders!$A:$A,C5659)</f>
        <v>1</v>
      </c>
      <c r="P5659">
        <f>COUNTIF(Orders!$H:$H,UPPER(SUBSTITUTE(TRIM(C5659),"-","")))</f>
        <v>1</v>
      </c>
      <c r="R5659" t="str">
        <f t="shared" si="1057"/>
        <v>Matched Order Reference</v>
      </c>
      <c r="S5659">
        <f t="shared" si="1058"/>
        <v>1</v>
      </c>
      <c r="V5659" cm="1">
        <f t="array" ref="V5659">IF(E5659&lt;&gt;"CAPTURE",0,SUMPRODUCT((MDR_Rates!$A$2:$A$10=F5659)*(G5659&gt;MDR_Rates!$B$2:$B$10)*((MDR_Rates!$C$2:$C$10="")+(G5659&lt;=MDR_Rates!$C$2:$C$10))*MDR_Rates!$D$2:$D$10))</f>
        <v>0.3</v>
      </c>
      <c r="W5659">
        <f t="shared" si="1059"/>
        <v>6.29</v>
      </c>
      <c r="X5659">
        <f t="shared" si="1060"/>
        <v>1.1299999999999999</v>
      </c>
      <c r="Y5659">
        <f t="shared" si="1061"/>
        <v>0</v>
      </c>
      <c r="Z5659">
        <f t="shared" si="1062"/>
        <v>0</v>
      </c>
      <c r="AG5659" t="str">
        <f t="shared" si="1063"/>
        <v/>
      </c>
      <c r="AI5659" t="str">
        <f t="shared" si="1064"/>
        <v/>
      </c>
      <c r="AJ5659" t="str">
        <f t="shared" si="1065"/>
        <v/>
      </c>
      <c r="AK5659" t="str">
        <f t="shared" si="1066"/>
        <v>ORD26004248</v>
      </c>
      <c r="AL5659">
        <f>IF(E5659&lt;&gt;"CAPTURE","",COUNTIF(Orders!$H:$H,AK5659))</f>
        <v>1</v>
      </c>
      <c r="AP5659" t="str">
        <f t="shared" si="1067"/>
        <v>Matched to Order</v>
      </c>
      <c r="AQ5659">
        <f>IF(COUNTIF($A$2:A5659,A5659)=1,1,0)</f>
        <v>1</v>
      </c>
    </row>
    <row r="5660" spans="1:43" x14ac:dyDescent="0.3">
      <c r="A5660" t="s">
        <v>18357</v>
      </c>
      <c r="C5660" t="s">
        <v>8431</v>
      </c>
      <c r="D5660" s="1">
        <v>46295</v>
      </c>
      <c r="E5660" t="s">
        <v>11819</v>
      </c>
      <c r="F5660" t="s">
        <v>33</v>
      </c>
      <c r="G5660">
        <v>299</v>
      </c>
      <c r="H5660">
        <v>4.49</v>
      </c>
      <c r="I5660">
        <v>0.81</v>
      </c>
      <c r="J5660">
        <v>293.7</v>
      </c>
      <c r="K5660" s="1">
        <v>46297</v>
      </c>
      <c r="L5660" t="s">
        <v>18181</v>
      </c>
      <c r="M5660">
        <f t="shared" si="1056"/>
        <v>1</v>
      </c>
      <c r="N5660">
        <f>COUNTIF(Orders!$A:$A,C5660)</f>
        <v>1</v>
      </c>
      <c r="P5660">
        <f>COUNTIF(Orders!$H:$H,UPPER(SUBSTITUTE(TRIM(C5660),"-","")))</f>
        <v>1</v>
      </c>
      <c r="R5660" t="str">
        <f t="shared" si="1057"/>
        <v>Matched Order Reference</v>
      </c>
      <c r="S5660">
        <f t="shared" si="1058"/>
        <v>1</v>
      </c>
      <c r="V5660" cm="1">
        <f t="array" ref="V5660">IF(E5660&lt;&gt;"CAPTURE",0,SUMPRODUCT((MDR_Rates!$A$2:$A$10=F5660)*(G5660&gt;MDR_Rates!$B$2:$B$10)*((MDR_Rates!$C$2:$C$10="")+(G5660&lt;=MDR_Rates!$C$2:$C$10))*MDR_Rates!$D$2:$D$10))</f>
        <v>1.5</v>
      </c>
      <c r="W5660">
        <f t="shared" si="1059"/>
        <v>4.49</v>
      </c>
      <c r="X5660">
        <f t="shared" si="1060"/>
        <v>0.81</v>
      </c>
      <c r="Y5660">
        <f t="shared" si="1061"/>
        <v>0</v>
      </c>
      <c r="Z5660">
        <f t="shared" si="1062"/>
        <v>0</v>
      </c>
      <c r="AG5660" t="str">
        <f t="shared" si="1063"/>
        <v/>
      </c>
      <c r="AI5660" t="str">
        <f t="shared" si="1064"/>
        <v/>
      </c>
      <c r="AJ5660" t="str">
        <f t="shared" si="1065"/>
        <v/>
      </c>
      <c r="AK5660" t="str">
        <f t="shared" si="1066"/>
        <v>ORD26004255</v>
      </c>
      <c r="AL5660">
        <f>IF(E5660&lt;&gt;"CAPTURE","",COUNTIF(Orders!$H:$H,AK5660))</f>
        <v>1</v>
      </c>
      <c r="AP5660" t="str">
        <f t="shared" si="1067"/>
        <v>Matched to Order</v>
      </c>
      <c r="AQ5660">
        <f>IF(COUNTIF($A$2:A5660,A5660)=1,1,0)</f>
        <v>1</v>
      </c>
    </row>
    <row r="5661" spans="1:43" x14ac:dyDescent="0.3">
      <c r="A5661" t="s">
        <v>18358</v>
      </c>
      <c r="C5661" t="s">
        <v>8486</v>
      </c>
      <c r="D5661" s="1">
        <v>46295</v>
      </c>
      <c r="E5661" t="s">
        <v>11819</v>
      </c>
      <c r="F5661" t="s">
        <v>17</v>
      </c>
      <c r="G5661">
        <v>5348</v>
      </c>
      <c r="H5661">
        <v>85.57</v>
      </c>
      <c r="I5661">
        <v>15.4</v>
      </c>
      <c r="J5661">
        <v>5247.03</v>
      </c>
      <c r="K5661" s="1">
        <v>46297</v>
      </c>
      <c r="L5661" t="s">
        <v>18181</v>
      </c>
      <c r="M5661">
        <f t="shared" si="1056"/>
        <v>1</v>
      </c>
      <c r="N5661">
        <f>COUNTIF(Orders!$A:$A,C5661)</f>
        <v>1</v>
      </c>
      <c r="P5661">
        <f>COUNTIF(Orders!$H:$H,UPPER(SUBSTITUTE(TRIM(C5661),"-","")))</f>
        <v>1</v>
      </c>
      <c r="R5661" t="str">
        <f t="shared" si="1057"/>
        <v>Matched Order Reference</v>
      </c>
      <c r="S5661">
        <f t="shared" si="1058"/>
        <v>1</v>
      </c>
      <c r="V5661" cm="1">
        <f t="array" ref="V5661">IF(E5661&lt;&gt;"CAPTURE",0,SUMPRODUCT((MDR_Rates!$A$2:$A$10=F5661)*(G5661&gt;MDR_Rates!$B$2:$B$10)*((MDR_Rates!$C$2:$C$10="")+(G5661&lt;=MDR_Rates!$C$2:$C$10))*MDR_Rates!$D$2:$D$10))</f>
        <v>1.6</v>
      </c>
      <c r="W5661">
        <f t="shared" si="1059"/>
        <v>85.57</v>
      </c>
      <c r="X5661">
        <f t="shared" si="1060"/>
        <v>15.4</v>
      </c>
      <c r="Y5661">
        <f t="shared" si="1061"/>
        <v>0</v>
      </c>
      <c r="Z5661">
        <f t="shared" si="1062"/>
        <v>0</v>
      </c>
      <c r="AG5661" t="str">
        <f t="shared" si="1063"/>
        <v/>
      </c>
      <c r="AI5661" t="str">
        <f t="shared" si="1064"/>
        <v/>
      </c>
      <c r="AJ5661" t="str">
        <f t="shared" si="1065"/>
        <v/>
      </c>
      <c r="AK5661" t="str">
        <f t="shared" si="1066"/>
        <v>ORD26004283</v>
      </c>
      <c r="AL5661">
        <f>IF(E5661&lt;&gt;"CAPTURE","",COUNTIF(Orders!$H:$H,AK5661))</f>
        <v>1</v>
      </c>
      <c r="AP5661" t="str">
        <f t="shared" si="1067"/>
        <v>Matched to Order</v>
      </c>
      <c r="AQ5661">
        <f>IF(COUNTIF($A$2:A5661,A5661)=1,1,0)</f>
        <v>1</v>
      </c>
    </row>
    <row r="5662" spans="1:43" x14ac:dyDescent="0.3">
      <c r="A5662" t="s">
        <v>18359</v>
      </c>
      <c r="C5662" t="s">
        <v>18360</v>
      </c>
      <c r="D5662" s="1">
        <v>46295</v>
      </c>
      <c r="E5662" t="s">
        <v>11819</v>
      </c>
      <c r="F5662" t="s">
        <v>44</v>
      </c>
      <c r="G5662">
        <v>1598</v>
      </c>
      <c r="H5662">
        <v>30.36</v>
      </c>
      <c r="I5662">
        <v>5.46</v>
      </c>
      <c r="J5662">
        <v>1562.18</v>
      </c>
      <c r="K5662" s="1">
        <v>46297</v>
      </c>
      <c r="L5662" t="s">
        <v>18181</v>
      </c>
      <c r="M5662">
        <f t="shared" si="1056"/>
        <v>1</v>
      </c>
      <c r="N5662">
        <f>COUNTIF(Orders!$A:$A,C5662)</f>
        <v>1</v>
      </c>
      <c r="P5662">
        <f>COUNTIF(Orders!$H:$H,UPPER(SUBSTITUTE(TRIM(C5662),"-","")))</f>
        <v>1</v>
      </c>
      <c r="R5662" t="str">
        <f t="shared" si="1057"/>
        <v>Matched Order Reference</v>
      </c>
      <c r="S5662">
        <f t="shared" si="1058"/>
        <v>1</v>
      </c>
      <c r="V5662" cm="1">
        <f t="array" ref="V5662">IF(E5662&lt;&gt;"CAPTURE",0,SUMPRODUCT((MDR_Rates!$A$2:$A$10=F5662)*(G5662&gt;MDR_Rates!$B$2:$B$10)*((MDR_Rates!$C$2:$C$10="")+(G5662&lt;=MDR_Rates!$C$2:$C$10))*MDR_Rates!$D$2:$D$10))</f>
        <v>1.9</v>
      </c>
      <c r="W5662">
        <f t="shared" si="1059"/>
        <v>30.36</v>
      </c>
      <c r="X5662">
        <f t="shared" si="1060"/>
        <v>5.46</v>
      </c>
      <c r="Y5662">
        <f t="shared" si="1061"/>
        <v>0</v>
      </c>
      <c r="Z5662">
        <f t="shared" si="1062"/>
        <v>0</v>
      </c>
      <c r="AG5662" t="str">
        <f t="shared" si="1063"/>
        <v/>
      </c>
      <c r="AI5662" t="str">
        <f t="shared" si="1064"/>
        <v/>
      </c>
      <c r="AJ5662" t="str">
        <f t="shared" si="1065"/>
        <v/>
      </c>
      <c r="AK5662" t="str">
        <f t="shared" si="1066"/>
        <v>ORD26004315</v>
      </c>
      <c r="AL5662">
        <f>IF(E5662&lt;&gt;"CAPTURE","",COUNTIF(Orders!$H:$H,AK5662))</f>
        <v>1</v>
      </c>
      <c r="AP5662" t="str">
        <f t="shared" si="1067"/>
        <v>Matched to Order</v>
      </c>
      <c r="AQ5662">
        <f>IF(COUNTIF($A$2:A5662,A5662)=1,1,0)</f>
        <v>1</v>
      </c>
    </row>
    <row r="5663" spans="1:43" x14ac:dyDescent="0.3">
      <c r="A5663" t="s">
        <v>18361</v>
      </c>
      <c r="C5663" t="s">
        <v>8678</v>
      </c>
      <c r="D5663" s="1">
        <v>46295</v>
      </c>
      <c r="E5663" t="s">
        <v>11819</v>
      </c>
      <c r="F5663" t="s">
        <v>9</v>
      </c>
      <c r="G5663">
        <v>4999</v>
      </c>
      <c r="H5663">
        <v>15</v>
      </c>
      <c r="I5663">
        <v>2.7</v>
      </c>
      <c r="J5663">
        <v>4981.3</v>
      </c>
      <c r="K5663" s="1">
        <v>46297</v>
      </c>
      <c r="L5663" t="s">
        <v>18181</v>
      </c>
      <c r="M5663">
        <f t="shared" si="1056"/>
        <v>1</v>
      </c>
      <c r="N5663">
        <f>COUNTIF(Orders!$A:$A,C5663)</f>
        <v>1</v>
      </c>
      <c r="P5663">
        <f>COUNTIF(Orders!$H:$H,UPPER(SUBSTITUTE(TRIM(C5663),"-","")))</f>
        <v>1</v>
      </c>
      <c r="R5663" t="str">
        <f t="shared" si="1057"/>
        <v>Matched Order Reference</v>
      </c>
      <c r="S5663">
        <f t="shared" si="1058"/>
        <v>1</v>
      </c>
      <c r="V5663" cm="1">
        <f t="array" ref="V5663">IF(E5663&lt;&gt;"CAPTURE",0,SUMPRODUCT((MDR_Rates!$A$2:$A$10=F5663)*(G5663&gt;MDR_Rates!$B$2:$B$10)*((MDR_Rates!$C$2:$C$10="")+(G5663&lt;=MDR_Rates!$C$2:$C$10))*MDR_Rates!$D$2:$D$10))</f>
        <v>0.3</v>
      </c>
      <c r="W5663">
        <f t="shared" si="1059"/>
        <v>15</v>
      </c>
      <c r="X5663">
        <f t="shared" si="1060"/>
        <v>2.7</v>
      </c>
      <c r="Y5663">
        <f t="shared" si="1061"/>
        <v>0</v>
      </c>
      <c r="Z5663">
        <f t="shared" si="1062"/>
        <v>0</v>
      </c>
      <c r="AG5663" t="str">
        <f t="shared" si="1063"/>
        <v/>
      </c>
      <c r="AI5663" t="str">
        <f t="shared" si="1064"/>
        <v/>
      </c>
      <c r="AJ5663" t="str">
        <f t="shared" si="1065"/>
        <v/>
      </c>
      <c r="AK5663" t="str">
        <f t="shared" si="1066"/>
        <v>ORD26004380</v>
      </c>
      <c r="AL5663">
        <f>IF(E5663&lt;&gt;"CAPTURE","",COUNTIF(Orders!$H:$H,AK5663))</f>
        <v>1</v>
      </c>
      <c r="AP5663" t="str">
        <f t="shared" si="1067"/>
        <v>Matched to Order</v>
      </c>
      <c r="AQ5663">
        <f>IF(COUNTIF($A$2:A5663,A5663)=1,1,0)</f>
        <v>1</v>
      </c>
    </row>
    <row r="5664" spans="1:43" x14ac:dyDescent="0.3">
      <c r="A5664" t="s">
        <v>18362</v>
      </c>
      <c r="C5664" t="s">
        <v>8731</v>
      </c>
      <c r="D5664" s="1">
        <v>46295</v>
      </c>
      <c r="E5664" t="s">
        <v>11819</v>
      </c>
      <c r="F5664" t="s">
        <v>44</v>
      </c>
      <c r="G5664">
        <v>7999</v>
      </c>
      <c r="H5664">
        <v>135.97999999999999</v>
      </c>
      <c r="I5664">
        <v>24.48</v>
      </c>
      <c r="J5664">
        <v>7838.54</v>
      </c>
      <c r="K5664" s="1">
        <v>46297</v>
      </c>
      <c r="L5664" t="s">
        <v>18181</v>
      </c>
      <c r="M5664">
        <f t="shared" si="1056"/>
        <v>1</v>
      </c>
      <c r="N5664">
        <f>COUNTIF(Orders!$A:$A,C5664)</f>
        <v>1</v>
      </c>
      <c r="P5664">
        <f>COUNTIF(Orders!$H:$H,UPPER(SUBSTITUTE(TRIM(C5664),"-","")))</f>
        <v>1</v>
      </c>
      <c r="R5664" t="str">
        <f t="shared" si="1057"/>
        <v>Matched Order Reference</v>
      </c>
      <c r="S5664">
        <f t="shared" si="1058"/>
        <v>1</v>
      </c>
      <c r="V5664" cm="1">
        <f t="array" ref="V5664">IF(E5664&lt;&gt;"CAPTURE",0,SUMPRODUCT((MDR_Rates!$A$2:$A$10=F5664)*(G5664&gt;MDR_Rates!$B$2:$B$10)*((MDR_Rates!$C$2:$C$10="")+(G5664&lt;=MDR_Rates!$C$2:$C$10))*MDR_Rates!$D$2:$D$10))</f>
        <v>1.7</v>
      </c>
      <c r="W5664">
        <f t="shared" si="1059"/>
        <v>135.97999999999999</v>
      </c>
      <c r="X5664">
        <f t="shared" si="1060"/>
        <v>24.48</v>
      </c>
      <c r="Y5664">
        <f t="shared" si="1061"/>
        <v>0</v>
      </c>
      <c r="Z5664">
        <f t="shared" si="1062"/>
        <v>0</v>
      </c>
      <c r="AG5664" t="str">
        <f t="shared" si="1063"/>
        <v/>
      </c>
      <c r="AI5664" t="str">
        <f t="shared" si="1064"/>
        <v/>
      </c>
      <c r="AJ5664" t="str">
        <f t="shared" si="1065"/>
        <v/>
      </c>
      <c r="AK5664" t="str">
        <f t="shared" si="1066"/>
        <v>ORD26004407</v>
      </c>
      <c r="AL5664">
        <f>IF(E5664&lt;&gt;"CAPTURE","",COUNTIF(Orders!$H:$H,AK5664))</f>
        <v>1</v>
      </c>
      <c r="AP5664" t="str">
        <f t="shared" si="1067"/>
        <v>Matched to Order</v>
      </c>
      <c r="AQ5664">
        <f>IF(COUNTIF($A$2:A5664,A5664)=1,1,0)</f>
        <v>1</v>
      </c>
    </row>
    <row r="5665" spans="1:43" x14ac:dyDescent="0.3">
      <c r="A5665" t="s">
        <v>18363</v>
      </c>
      <c r="C5665" t="s">
        <v>8749</v>
      </c>
      <c r="D5665" s="1">
        <v>46295</v>
      </c>
      <c r="E5665" t="s">
        <v>11819</v>
      </c>
      <c r="F5665" t="s">
        <v>17</v>
      </c>
      <c r="G5665">
        <v>3499</v>
      </c>
      <c r="H5665">
        <v>55.98</v>
      </c>
      <c r="I5665">
        <v>10.08</v>
      </c>
      <c r="J5665">
        <v>3432.94</v>
      </c>
      <c r="K5665" s="1">
        <v>46297</v>
      </c>
      <c r="L5665" t="s">
        <v>18181</v>
      </c>
      <c r="M5665">
        <f t="shared" si="1056"/>
        <v>1</v>
      </c>
      <c r="N5665">
        <f>COUNTIF(Orders!$A:$A,C5665)</f>
        <v>1</v>
      </c>
      <c r="P5665">
        <f>COUNTIF(Orders!$H:$H,UPPER(SUBSTITUTE(TRIM(C5665),"-","")))</f>
        <v>1</v>
      </c>
      <c r="R5665" t="str">
        <f t="shared" si="1057"/>
        <v>Matched Order Reference</v>
      </c>
      <c r="S5665">
        <f t="shared" si="1058"/>
        <v>1</v>
      </c>
      <c r="V5665" cm="1">
        <f t="array" ref="V5665">IF(E5665&lt;&gt;"CAPTURE",0,SUMPRODUCT((MDR_Rates!$A$2:$A$10=F5665)*(G5665&gt;MDR_Rates!$B$2:$B$10)*((MDR_Rates!$C$2:$C$10="")+(G5665&lt;=MDR_Rates!$C$2:$C$10))*MDR_Rates!$D$2:$D$10))</f>
        <v>1.6</v>
      </c>
      <c r="W5665">
        <f t="shared" si="1059"/>
        <v>55.98</v>
      </c>
      <c r="X5665">
        <f t="shared" si="1060"/>
        <v>10.08</v>
      </c>
      <c r="Y5665">
        <f t="shared" si="1061"/>
        <v>0</v>
      </c>
      <c r="Z5665">
        <f t="shared" si="1062"/>
        <v>0</v>
      </c>
      <c r="AG5665" t="str">
        <f t="shared" si="1063"/>
        <v/>
      </c>
      <c r="AI5665" t="str">
        <f t="shared" si="1064"/>
        <v/>
      </c>
      <c r="AJ5665" t="str">
        <f t="shared" si="1065"/>
        <v/>
      </c>
      <c r="AK5665" t="str">
        <f t="shared" si="1066"/>
        <v>ORD26004416</v>
      </c>
      <c r="AL5665">
        <f>IF(E5665&lt;&gt;"CAPTURE","",COUNTIF(Orders!$H:$H,AK5665))</f>
        <v>1</v>
      </c>
      <c r="AP5665" t="str">
        <f t="shared" si="1067"/>
        <v>Matched to Order</v>
      </c>
      <c r="AQ5665">
        <f>IF(COUNTIF($A$2:A5665,A5665)=1,1,0)</f>
        <v>1</v>
      </c>
    </row>
    <row r="5666" spans="1:43" x14ac:dyDescent="0.3">
      <c r="A5666" t="s">
        <v>18364</v>
      </c>
      <c r="C5666" t="s">
        <v>8767</v>
      </c>
      <c r="D5666" s="1">
        <v>46295</v>
      </c>
      <c r="E5666" t="s">
        <v>11819</v>
      </c>
      <c r="F5666" t="s">
        <v>9</v>
      </c>
      <c r="G5666">
        <v>7397</v>
      </c>
      <c r="H5666">
        <v>22.19</v>
      </c>
      <c r="I5666">
        <v>3.99</v>
      </c>
      <c r="J5666">
        <v>7370.82</v>
      </c>
      <c r="K5666" s="1">
        <v>46297</v>
      </c>
      <c r="L5666" t="s">
        <v>18181</v>
      </c>
      <c r="M5666">
        <f t="shared" si="1056"/>
        <v>1</v>
      </c>
      <c r="N5666">
        <f>COUNTIF(Orders!$A:$A,C5666)</f>
        <v>1</v>
      </c>
      <c r="P5666">
        <f>COUNTIF(Orders!$H:$H,UPPER(SUBSTITUTE(TRIM(C5666),"-","")))</f>
        <v>1</v>
      </c>
      <c r="R5666" t="str">
        <f t="shared" si="1057"/>
        <v>Matched Order Reference</v>
      </c>
      <c r="S5666">
        <f t="shared" si="1058"/>
        <v>1</v>
      </c>
      <c r="V5666" cm="1">
        <f t="array" ref="V5666">IF(E5666&lt;&gt;"CAPTURE",0,SUMPRODUCT((MDR_Rates!$A$2:$A$10=F5666)*(G5666&gt;MDR_Rates!$B$2:$B$10)*((MDR_Rates!$C$2:$C$10="")+(G5666&lt;=MDR_Rates!$C$2:$C$10))*MDR_Rates!$D$2:$D$10))</f>
        <v>0.3</v>
      </c>
      <c r="W5666">
        <f t="shared" si="1059"/>
        <v>22.19</v>
      </c>
      <c r="X5666">
        <f t="shared" si="1060"/>
        <v>3.99</v>
      </c>
      <c r="Y5666">
        <f t="shared" si="1061"/>
        <v>0</v>
      </c>
      <c r="Z5666">
        <f t="shared" si="1062"/>
        <v>0</v>
      </c>
      <c r="AG5666" t="str">
        <f t="shared" si="1063"/>
        <v/>
      </c>
      <c r="AI5666" t="str">
        <f t="shared" si="1064"/>
        <v/>
      </c>
      <c r="AJ5666" t="str">
        <f t="shared" si="1065"/>
        <v/>
      </c>
      <c r="AK5666" t="str">
        <f t="shared" si="1066"/>
        <v>ORD26004426</v>
      </c>
      <c r="AL5666">
        <f>IF(E5666&lt;&gt;"CAPTURE","",COUNTIF(Orders!$H:$H,AK5666))</f>
        <v>1</v>
      </c>
      <c r="AP5666" t="str">
        <f t="shared" si="1067"/>
        <v>Matched to Order</v>
      </c>
      <c r="AQ5666">
        <f>IF(COUNTIF($A$2:A5666,A5666)=1,1,0)</f>
        <v>1</v>
      </c>
    </row>
    <row r="5667" spans="1:43" x14ac:dyDescent="0.3">
      <c r="A5667" t="s">
        <v>18365</v>
      </c>
      <c r="C5667" t="s">
        <v>8789</v>
      </c>
      <c r="D5667" s="1">
        <v>46295</v>
      </c>
      <c r="E5667" t="s">
        <v>11819</v>
      </c>
      <c r="F5667" t="s">
        <v>9</v>
      </c>
      <c r="G5667">
        <v>8797</v>
      </c>
      <c r="H5667">
        <v>26.39</v>
      </c>
      <c r="I5667">
        <v>4.75</v>
      </c>
      <c r="J5667">
        <v>8765.86</v>
      </c>
      <c r="K5667" s="1">
        <v>46297</v>
      </c>
      <c r="L5667" t="s">
        <v>18181</v>
      </c>
      <c r="M5667">
        <f t="shared" si="1056"/>
        <v>1</v>
      </c>
      <c r="N5667">
        <f>COUNTIF(Orders!$A:$A,C5667)</f>
        <v>1</v>
      </c>
      <c r="P5667">
        <f>COUNTIF(Orders!$H:$H,UPPER(SUBSTITUTE(TRIM(C5667),"-","")))</f>
        <v>1</v>
      </c>
      <c r="R5667" t="str">
        <f t="shared" si="1057"/>
        <v>Matched Order Reference</v>
      </c>
      <c r="S5667">
        <f t="shared" si="1058"/>
        <v>1</v>
      </c>
      <c r="V5667" cm="1">
        <f t="array" ref="V5667">IF(E5667&lt;&gt;"CAPTURE",0,SUMPRODUCT((MDR_Rates!$A$2:$A$10=F5667)*(G5667&gt;MDR_Rates!$B$2:$B$10)*((MDR_Rates!$C$2:$C$10="")+(G5667&lt;=MDR_Rates!$C$2:$C$10))*MDR_Rates!$D$2:$D$10))</f>
        <v>0.3</v>
      </c>
      <c r="W5667">
        <f t="shared" si="1059"/>
        <v>26.39</v>
      </c>
      <c r="X5667">
        <f t="shared" si="1060"/>
        <v>4.75</v>
      </c>
      <c r="Y5667">
        <f t="shared" si="1061"/>
        <v>0</v>
      </c>
      <c r="Z5667">
        <f t="shared" si="1062"/>
        <v>0</v>
      </c>
      <c r="AG5667" t="str">
        <f t="shared" si="1063"/>
        <v/>
      </c>
      <c r="AI5667" t="str">
        <f t="shared" si="1064"/>
        <v/>
      </c>
      <c r="AJ5667" t="str">
        <f t="shared" si="1065"/>
        <v/>
      </c>
      <c r="AK5667" t="str">
        <f t="shared" si="1066"/>
        <v>ORD26004437</v>
      </c>
      <c r="AL5667">
        <f>IF(E5667&lt;&gt;"CAPTURE","",COUNTIF(Orders!$H:$H,AK5667))</f>
        <v>1</v>
      </c>
      <c r="AP5667" t="str">
        <f t="shared" si="1067"/>
        <v>Matched to Order</v>
      </c>
      <c r="AQ5667">
        <f>IF(COUNTIF($A$2:A5667,A5667)=1,1,0)</f>
        <v>1</v>
      </c>
    </row>
    <row r="5668" spans="1:43" x14ac:dyDescent="0.3">
      <c r="A5668" t="s">
        <v>18366</v>
      </c>
      <c r="C5668" t="s">
        <v>8823</v>
      </c>
      <c r="D5668" s="1">
        <v>46295</v>
      </c>
      <c r="E5668" t="s">
        <v>11819</v>
      </c>
      <c r="F5668" t="s">
        <v>33</v>
      </c>
      <c r="G5668">
        <v>4797</v>
      </c>
      <c r="H5668">
        <v>57.56</v>
      </c>
      <c r="I5668">
        <v>10.36</v>
      </c>
      <c r="J5668">
        <v>4729.08</v>
      </c>
      <c r="K5668" s="1">
        <v>46297</v>
      </c>
      <c r="L5668" t="s">
        <v>18181</v>
      </c>
      <c r="M5668">
        <f t="shared" si="1056"/>
        <v>1</v>
      </c>
      <c r="N5668">
        <f>COUNTIF(Orders!$A:$A,C5668)</f>
        <v>1</v>
      </c>
      <c r="P5668">
        <f>COUNTIF(Orders!$H:$H,UPPER(SUBSTITUTE(TRIM(C5668),"-","")))</f>
        <v>1</v>
      </c>
      <c r="R5668" t="str">
        <f t="shared" si="1057"/>
        <v>Matched Order Reference</v>
      </c>
      <c r="S5668">
        <f t="shared" si="1058"/>
        <v>1</v>
      </c>
      <c r="V5668" cm="1">
        <f t="array" ref="V5668">IF(E5668&lt;&gt;"CAPTURE",0,SUMPRODUCT((MDR_Rates!$A$2:$A$10=F5668)*(G5668&gt;MDR_Rates!$B$2:$B$10)*((MDR_Rates!$C$2:$C$10="")+(G5668&lt;=MDR_Rates!$C$2:$C$10))*MDR_Rates!$D$2:$D$10))</f>
        <v>1.2</v>
      </c>
      <c r="W5668">
        <f t="shared" si="1059"/>
        <v>57.56</v>
      </c>
      <c r="X5668">
        <f t="shared" si="1060"/>
        <v>10.36</v>
      </c>
      <c r="Y5668">
        <f t="shared" si="1061"/>
        <v>0</v>
      </c>
      <c r="Z5668">
        <f t="shared" si="1062"/>
        <v>0</v>
      </c>
      <c r="AG5668" t="str">
        <f t="shared" si="1063"/>
        <v/>
      </c>
      <c r="AI5668" t="str">
        <f t="shared" si="1064"/>
        <v/>
      </c>
      <c r="AJ5668" t="str">
        <f t="shared" si="1065"/>
        <v/>
      </c>
      <c r="AK5668" t="str">
        <f t="shared" si="1066"/>
        <v>ORD26004454</v>
      </c>
      <c r="AL5668">
        <f>IF(E5668&lt;&gt;"CAPTURE","",COUNTIF(Orders!$H:$H,AK5668))</f>
        <v>1</v>
      </c>
      <c r="AP5668" t="str">
        <f t="shared" si="1067"/>
        <v>Matched to Order</v>
      </c>
      <c r="AQ5668">
        <f>IF(COUNTIF($A$2:A5668,A5668)=1,1,0)</f>
        <v>1</v>
      </c>
    </row>
    <row r="5669" spans="1:43" x14ac:dyDescent="0.3">
      <c r="A5669" t="s">
        <v>18367</v>
      </c>
      <c r="C5669" t="s">
        <v>8882</v>
      </c>
      <c r="D5669" s="1">
        <v>46295</v>
      </c>
      <c r="E5669" t="s">
        <v>11819</v>
      </c>
      <c r="F5669" t="s">
        <v>17</v>
      </c>
      <c r="G5669">
        <v>4498</v>
      </c>
      <c r="H5669">
        <v>71.97</v>
      </c>
      <c r="I5669">
        <v>12.95</v>
      </c>
      <c r="J5669">
        <v>4413.08</v>
      </c>
      <c r="K5669" s="1">
        <v>46297</v>
      </c>
      <c r="L5669" t="s">
        <v>18181</v>
      </c>
      <c r="M5669">
        <f t="shared" si="1056"/>
        <v>1</v>
      </c>
      <c r="N5669">
        <f>COUNTIF(Orders!$A:$A,C5669)</f>
        <v>1</v>
      </c>
      <c r="P5669">
        <f>COUNTIF(Orders!$H:$H,UPPER(SUBSTITUTE(TRIM(C5669),"-","")))</f>
        <v>1</v>
      </c>
      <c r="R5669" t="str">
        <f t="shared" si="1057"/>
        <v>Matched Order Reference</v>
      </c>
      <c r="S5669">
        <f t="shared" si="1058"/>
        <v>1</v>
      </c>
      <c r="V5669" cm="1">
        <f t="array" ref="V5669">IF(E5669&lt;&gt;"CAPTURE",0,SUMPRODUCT((MDR_Rates!$A$2:$A$10=F5669)*(G5669&gt;MDR_Rates!$B$2:$B$10)*((MDR_Rates!$C$2:$C$10="")+(G5669&lt;=MDR_Rates!$C$2:$C$10))*MDR_Rates!$D$2:$D$10))</f>
        <v>1.6</v>
      </c>
      <c r="W5669">
        <f t="shared" si="1059"/>
        <v>71.97</v>
      </c>
      <c r="X5669">
        <f t="shared" si="1060"/>
        <v>12.95</v>
      </c>
      <c r="Y5669">
        <f t="shared" si="1061"/>
        <v>0</v>
      </c>
      <c r="Z5669">
        <f t="shared" si="1062"/>
        <v>0</v>
      </c>
      <c r="AG5669" t="str">
        <f t="shared" si="1063"/>
        <v/>
      </c>
      <c r="AI5669" t="str">
        <f t="shared" si="1064"/>
        <v/>
      </c>
      <c r="AJ5669" t="str">
        <f t="shared" si="1065"/>
        <v/>
      </c>
      <c r="AK5669" t="str">
        <f t="shared" si="1066"/>
        <v>ORD26004485</v>
      </c>
      <c r="AL5669">
        <f>IF(E5669&lt;&gt;"CAPTURE","",COUNTIF(Orders!$H:$H,AK5669))</f>
        <v>1</v>
      </c>
      <c r="AP5669" t="str">
        <f t="shared" si="1067"/>
        <v>Matched to Order</v>
      </c>
      <c r="AQ5669">
        <f>IF(COUNTIF($A$2:A5669,A5669)=1,1,0)</f>
        <v>1</v>
      </c>
    </row>
    <row r="5670" spans="1:43" x14ac:dyDescent="0.3">
      <c r="A5670" t="s">
        <v>18368</v>
      </c>
      <c r="C5670" t="s">
        <v>18369</v>
      </c>
      <c r="D5670" s="1">
        <v>46295</v>
      </c>
      <c r="E5670" t="s">
        <v>11819</v>
      </c>
      <c r="F5670" t="s">
        <v>9</v>
      </c>
      <c r="G5670">
        <v>5998</v>
      </c>
      <c r="H5670">
        <v>17.989999999999998</v>
      </c>
      <c r="I5670">
        <v>3.24</v>
      </c>
      <c r="J5670">
        <v>5976.77</v>
      </c>
      <c r="K5670" s="1">
        <v>46297</v>
      </c>
      <c r="L5670" t="s">
        <v>18181</v>
      </c>
      <c r="M5670">
        <f t="shared" si="1056"/>
        <v>1</v>
      </c>
      <c r="N5670">
        <f>COUNTIF(Orders!$A:$A,C5670)</f>
        <v>1</v>
      </c>
      <c r="P5670">
        <f>COUNTIF(Orders!$H:$H,UPPER(SUBSTITUTE(TRIM(C5670),"-","")))</f>
        <v>1</v>
      </c>
      <c r="R5670" t="str">
        <f t="shared" si="1057"/>
        <v>Matched Order Reference</v>
      </c>
      <c r="S5670">
        <f t="shared" si="1058"/>
        <v>1</v>
      </c>
      <c r="V5670" cm="1">
        <f t="array" ref="V5670">IF(E5670&lt;&gt;"CAPTURE",0,SUMPRODUCT((MDR_Rates!$A$2:$A$10=F5670)*(G5670&gt;MDR_Rates!$B$2:$B$10)*((MDR_Rates!$C$2:$C$10="")+(G5670&lt;=MDR_Rates!$C$2:$C$10))*MDR_Rates!$D$2:$D$10))</f>
        <v>0.3</v>
      </c>
      <c r="W5670">
        <f t="shared" si="1059"/>
        <v>17.989999999999998</v>
      </c>
      <c r="X5670">
        <f t="shared" si="1060"/>
        <v>3.24</v>
      </c>
      <c r="Y5670">
        <f t="shared" si="1061"/>
        <v>0</v>
      </c>
      <c r="Z5670">
        <f t="shared" si="1062"/>
        <v>0</v>
      </c>
      <c r="AG5670" t="str">
        <f t="shared" si="1063"/>
        <v/>
      </c>
      <c r="AI5670" t="str">
        <f t="shared" si="1064"/>
        <v/>
      </c>
      <c r="AJ5670" t="str">
        <f t="shared" si="1065"/>
        <v/>
      </c>
      <c r="AK5670" t="str">
        <f t="shared" si="1066"/>
        <v>ORD26004489</v>
      </c>
      <c r="AL5670">
        <f>IF(E5670&lt;&gt;"CAPTURE","",COUNTIF(Orders!$H:$H,AK5670))</f>
        <v>1</v>
      </c>
      <c r="AP5670" t="str">
        <f t="shared" si="1067"/>
        <v>Matched to Order</v>
      </c>
      <c r="AQ5670">
        <f>IF(COUNTIF($A$2:A5670,A5670)=1,1,0)</f>
        <v>1</v>
      </c>
    </row>
    <row r="5671" spans="1:43" x14ac:dyDescent="0.3">
      <c r="A5671" t="s">
        <v>18370</v>
      </c>
      <c r="C5671" t="s">
        <v>8901</v>
      </c>
      <c r="D5671" s="1">
        <v>46295</v>
      </c>
      <c r="E5671" t="s">
        <v>11819</v>
      </c>
      <c r="F5671" t="s">
        <v>9</v>
      </c>
      <c r="G5671">
        <v>5597</v>
      </c>
      <c r="H5671">
        <v>16.79</v>
      </c>
      <c r="I5671">
        <v>3.02</v>
      </c>
      <c r="J5671">
        <v>5577.19</v>
      </c>
      <c r="K5671" s="1">
        <v>46297</v>
      </c>
      <c r="L5671" t="s">
        <v>18181</v>
      </c>
      <c r="M5671">
        <f t="shared" si="1056"/>
        <v>1</v>
      </c>
      <c r="N5671">
        <f>COUNTIF(Orders!$A:$A,C5671)</f>
        <v>1</v>
      </c>
      <c r="P5671">
        <f>COUNTIF(Orders!$H:$H,UPPER(SUBSTITUTE(TRIM(C5671),"-","")))</f>
        <v>1</v>
      </c>
      <c r="R5671" t="str">
        <f t="shared" si="1057"/>
        <v>Matched Order Reference</v>
      </c>
      <c r="S5671">
        <f t="shared" si="1058"/>
        <v>1</v>
      </c>
      <c r="V5671" cm="1">
        <f t="array" ref="V5671">IF(E5671&lt;&gt;"CAPTURE",0,SUMPRODUCT((MDR_Rates!$A$2:$A$10=F5671)*(G5671&gt;MDR_Rates!$B$2:$B$10)*((MDR_Rates!$C$2:$C$10="")+(G5671&lt;=MDR_Rates!$C$2:$C$10))*MDR_Rates!$D$2:$D$10))</f>
        <v>0.3</v>
      </c>
      <c r="W5671">
        <f t="shared" si="1059"/>
        <v>16.79</v>
      </c>
      <c r="X5671">
        <f t="shared" si="1060"/>
        <v>3.02</v>
      </c>
      <c r="Y5671">
        <f t="shared" si="1061"/>
        <v>0</v>
      </c>
      <c r="Z5671">
        <f t="shared" si="1062"/>
        <v>0</v>
      </c>
      <c r="AG5671" t="str">
        <f t="shared" si="1063"/>
        <v/>
      </c>
      <c r="AI5671" t="str">
        <f t="shared" si="1064"/>
        <v/>
      </c>
      <c r="AJ5671" t="str">
        <f t="shared" si="1065"/>
        <v/>
      </c>
      <c r="AK5671" t="str">
        <f t="shared" si="1066"/>
        <v>ORD26004495</v>
      </c>
      <c r="AL5671">
        <f>IF(E5671&lt;&gt;"CAPTURE","",COUNTIF(Orders!$H:$H,AK5671))</f>
        <v>1</v>
      </c>
      <c r="AP5671" t="str">
        <f t="shared" si="1067"/>
        <v>Matched to Order</v>
      </c>
      <c r="AQ5671">
        <f>IF(COUNTIF($A$2:A5671,A5671)=1,1,0)</f>
        <v>1</v>
      </c>
    </row>
    <row r="5672" spans="1:43" x14ac:dyDescent="0.3">
      <c r="A5672" t="s">
        <v>18371</v>
      </c>
      <c r="C5672" t="s">
        <v>18372</v>
      </c>
      <c r="D5672" s="1">
        <v>46295</v>
      </c>
      <c r="E5672" t="s">
        <v>11819</v>
      </c>
      <c r="F5672" t="s">
        <v>9</v>
      </c>
      <c r="G5672">
        <v>12297</v>
      </c>
      <c r="H5672">
        <v>36.89</v>
      </c>
      <c r="I5672">
        <v>6.64</v>
      </c>
      <c r="J5672">
        <v>12253.47</v>
      </c>
      <c r="K5672" s="1">
        <v>46297</v>
      </c>
      <c r="L5672" t="s">
        <v>18181</v>
      </c>
      <c r="M5672">
        <f t="shared" si="1056"/>
        <v>1</v>
      </c>
      <c r="N5672">
        <f>COUNTIF(Orders!$A:$A,C5672)</f>
        <v>0</v>
      </c>
      <c r="P5672">
        <f>COUNTIF(Orders!$H:$H,UPPER(SUBSTITUTE(TRIM(C5672),"-","")))</f>
        <v>1</v>
      </c>
      <c r="R5672" t="str">
        <f t="shared" si="1057"/>
        <v>Matched Order Reference</v>
      </c>
      <c r="S5672">
        <f t="shared" si="1058"/>
        <v>1</v>
      </c>
      <c r="V5672" cm="1">
        <f t="array" ref="V5672">IF(E5672&lt;&gt;"CAPTURE",0,SUMPRODUCT((MDR_Rates!$A$2:$A$10=F5672)*(G5672&gt;MDR_Rates!$B$2:$B$10)*((MDR_Rates!$C$2:$C$10="")+(G5672&lt;=MDR_Rates!$C$2:$C$10))*MDR_Rates!$D$2:$D$10))</f>
        <v>0.3</v>
      </c>
      <c r="W5672">
        <f t="shared" si="1059"/>
        <v>36.89</v>
      </c>
      <c r="X5672">
        <f t="shared" si="1060"/>
        <v>6.64</v>
      </c>
      <c r="Y5672">
        <f t="shared" si="1061"/>
        <v>0</v>
      </c>
      <c r="Z5672">
        <f t="shared" si="1062"/>
        <v>0</v>
      </c>
      <c r="AG5672" t="str">
        <f t="shared" si="1063"/>
        <v/>
      </c>
      <c r="AI5672" t="str">
        <f t="shared" si="1064"/>
        <v/>
      </c>
      <c r="AJ5672" t="str">
        <f t="shared" si="1065"/>
        <v/>
      </c>
      <c r="AK5672" t="str">
        <f t="shared" si="1066"/>
        <v>ORD26004505</v>
      </c>
      <c r="AL5672">
        <f>IF(E5672&lt;&gt;"CAPTURE","",COUNTIF(Orders!$H:$H,AK5672))</f>
        <v>1</v>
      </c>
      <c r="AP5672" t="str">
        <f t="shared" si="1067"/>
        <v>Matched to Order</v>
      </c>
      <c r="AQ5672">
        <f>IF(COUNTIF($A$2:A5672,A5672)=1,1,0)</f>
        <v>1</v>
      </c>
    </row>
    <row r="5673" spans="1:43" x14ac:dyDescent="0.3">
      <c r="A5673" t="s">
        <v>18373</v>
      </c>
      <c r="C5673" t="s">
        <v>9034</v>
      </c>
      <c r="D5673" s="1">
        <v>46295</v>
      </c>
      <c r="E5673" t="s">
        <v>11819</v>
      </c>
      <c r="F5673" t="s">
        <v>9</v>
      </c>
      <c r="G5673">
        <v>3499</v>
      </c>
      <c r="H5673">
        <v>10.5</v>
      </c>
      <c r="I5673">
        <v>1.89</v>
      </c>
      <c r="J5673">
        <v>3486.61</v>
      </c>
      <c r="K5673" s="1">
        <v>46297</v>
      </c>
      <c r="L5673" t="s">
        <v>18181</v>
      </c>
      <c r="M5673">
        <f t="shared" si="1056"/>
        <v>1</v>
      </c>
      <c r="N5673">
        <f>COUNTIF(Orders!$A:$A,C5673)</f>
        <v>1</v>
      </c>
      <c r="P5673">
        <f>COUNTIF(Orders!$H:$H,UPPER(SUBSTITUTE(TRIM(C5673),"-","")))</f>
        <v>1</v>
      </c>
      <c r="R5673" t="str">
        <f t="shared" si="1057"/>
        <v>Matched Order Reference</v>
      </c>
      <c r="S5673">
        <f t="shared" si="1058"/>
        <v>1</v>
      </c>
      <c r="V5673" cm="1">
        <f t="array" ref="V5673">IF(E5673&lt;&gt;"CAPTURE",0,SUMPRODUCT((MDR_Rates!$A$2:$A$10=F5673)*(G5673&gt;MDR_Rates!$B$2:$B$10)*((MDR_Rates!$C$2:$C$10="")+(G5673&lt;=MDR_Rates!$C$2:$C$10))*MDR_Rates!$D$2:$D$10))</f>
        <v>0.3</v>
      </c>
      <c r="W5673">
        <f t="shared" si="1059"/>
        <v>10.5</v>
      </c>
      <c r="X5673">
        <f t="shared" si="1060"/>
        <v>1.89</v>
      </c>
      <c r="Y5673">
        <f t="shared" si="1061"/>
        <v>0</v>
      </c>
      <c r="Z5673">
        <f t="shared" si="1062"/>
        <v>0</v>
      </c>
      <c r="AG5673" t="str">
        <f t="shared" si="1063"/>
        <v/>
      </c>
      <c r="AI5673" t="str">
        <f t="shared" si="1064"/>
        <v/>
      </c>
      <c r="AJ5673" t="str">
        <f t="shared" si="1065"/>
        <v/>
      </c>
      <c r="AK5673" t="str">
        <f t="shared" si="1066"/>
        <v>ORD26004562</v>
      </c>
      <c r="AL5673">
        <f>IF(E5673&lt;&gt;"CAPTURE","",COUNTIF(Orders!$H:$H,AK5673))</f>
        <v>1</v>
      </c>
      <c r="AP5673" t="str">
        <f t="shared" si="1067"/>
        <v>Matched to Order</v>
      </c>
      <c r="AQ5673">
        <f>IF(COUNTIF($A$2:A5673,A5673)=1,1,0)</f>
        <v>1</v>
      </c>
    </row>
    <row r="5674" spans="1:43" x14ac:dyDescent="0.3">
      <c r="A5674" t="s">
        <v>18374</v>
      </c>
      <c r="C5674" t="s">
        <v>9095</v>
      </c>
      <c r="D5674" s="1">
        <v>46295</v>
      </c>
      <c r="E5674" t="s">
        <v>11819</v>
      </c>
      <c r="F5674" t="s">
        <v>9</v>
      </c>
      <c r="G5674">
        <v>1198</v>
      </c>
      <c r="H5674">
        <v>0</v>
      </c>
      <c r="I5674">
        <v>0</v>
      </c>
      <c r="J5674">
        <v>1198</v>
      </c>
      <c r="K5674" s="1">
        <v>46297</v>
      </c>
      <c r="L5674" t="s">
        <v>18181</v>
      </c>
      <c r="M5674">
        <f t="shared" si="1056"/>
        <v>1</v>
      </c>
      <c r="N5674">
        <f>COUNTIF(Orders!$A:$A,C5674)</f>
        <v>1</v>
      </c>
      <c r="P5674">
        <f>COUNTIF(Orders!$H:$H,UPPER(SUBSTITUTE(TRIM(C5674),"-","")))</f>
        <v>1</v>
      </c>
      <c r="R5674" t="str">
        <f t="shared" si="1057"/>
        <v>Matched Order Reference</v>
      </c>
      <c r="S5674">
        <f t="shared" si="1058"/>
        <v>1</v>
      </c>
      <c r="V5674" cm="1">
        <f t="array" ref="V5674">IF(E5674&lt;&gt;"CAPTURE",0,SUMPRODUCT((MDR_Rates!$A$2:$A$10=F5674)*(G5674&gt;MDR_Rates!$B$2:$B$10)*((MDR_Rates!$C$2:$C$10="")+(G5674&lt;=MDR_Rates!$C$2:$C$10))*MDR_Rates!$D$2:$D$10))</f>
        <v>0</v>
      </c>
      <c r="W5674">
        <f t="shared" si="1059"/>
        <v>0</v>
      </c>
      <c r="X5674">
        <f t="shared" si="1060"/>
        <v>0</v>
      </c>
      <c r="Y5674">
        <f t="shared" si="1061"/>
        <v>0</v>
      </c>
      <c r="Z5674">
        <f t="shared" si="1062"/>
        <v>0</v>
      </c>
      <c r="AG5674" t="str">
        <f t="shared" si="1063"/>
        <v/>
      </c>
      <c r="AI5674" t="str">
        <f t="shared" si="1064"/>
        <v/>
      </c>
      <c r="AJ5674" t="str">
        <f t="shared" si="1065"/>
        <v/>
      </c>
      <c r="AK5674" t="str">
        <f t="shared" si="1066"/>
        <v>ORD26004593</v>
      </c>
      <c r="AL5674">
        <f>IF(E5674&lt;&gt;"CAPTURE","",COUNTIF(Orders!$H:$H,AK5674))</f>
        <v>1</v>
      </c>
      <c r="AP5674" t="str">
        <f t="shared" si="1067"/>
        <v>Matched to Order</v>
      </c>
      <c r="AQ5674">
        <f>IF(COUNTIF($A$2:A5674,A5674)=1,1,0)</f>
        <v>1</v>
      </c>
    </row>
    <row r="5675" spans="1:43" x14ac:dyDescent="0.3">
      <c r="A5675" t="s">
        <v>18375</v>
      </c>
      <c r="C5675" t="s">
        <v>9203</v>
      </c>
      <c r="D5675" s="1">
        <v>46295</v>
      </c>
      <c r="E5675" t="s">
        <v>11819</v>
      </c>
      <c r="F5675" t="s">
        <v>44</v>
      </c>
      <c r="G5675">
        <v>799</v>
      </c>
      <c r="H5675">
        <v>15.18</v>
      </c>
      <c r="I5675">
        <v>2.73</v>
      </c>
      <c r="J5675">
        <v>781.09</v>
      </c>
      <c r="K5675" s="1">
        <v>46297</v>
      </c>
      <c r="L5675" t="s">
        <v>18181</v>
      </c>
      <c r="M5675">
        <f t="shared" si="1056"/>
        <v>1</v>
      </c>
      <c r="N5675">
        <f>COUNTIF(Orders!$A:$A,C5675)</f>
        <v>1</v>
      </c>
      <c r="P5675">
        <f>COUNTIF(Orders!$H:$H,UPPER(SUBSTITUTE(TRIM(C5675),"-","")))</f>
        <v>1</v>
      </c>
      <c r="R5675" t="str">
        <f t="shared" si="1057"/>
        <v>Matched Order Reference</v>
      </c>
      <c r="S5675">
        <f t="shared" si="1058"/>
        <v>1</v>
      </c>
      <c r="V5675" cm="1">
        <f t="array" ref="V5675">IF(E5675&lt;&gt;"CAPTURE",0,SUMPRODUCT((MDR_Rates!$A$2:$A$10=F5675)*(G5675&gt;MDR_Rates!$B$2:$B$10)*((MDR_Rates!$C$2:$C$10="")+(G5675&lt;=MDR_Rates!$C$2:$C$10))*MDR_Rates!$D$2:$D$10))</f>
        <v>1.9</v>
      </c>
      <c r="W5675">
        <f t="shared" si="1059"/>
        <v>15.18</v>
      </c>
      <c r="X5675">
        <f t="shared" si="1060"/>
        <v>2.73</v>
      </c>
      <c r="Y5675">
        <f t="shared" si="1061"/>
        <v>0</v>
      </c>
      <c r="Z5675">
        <f t="shared" si="1062"/>
        <v>0</v>
      </c>
      <c r="AG5675" t="str">
        <f t="shared" si="1063"/>
        <v/>
      </c>
      <c r="AI5675" t="str">
        <f t="shared" si="1064"/>
        <v/>
      </c>
      <c r="AJ5675" t="str">
        <f t="shared" si="1065"/>
        <v/>
      </c>
      <c r="AK5675" t="str">
        <f t="shared" si="1066"/>
        <v>ORD26004649</v>
      </c>
      <c r="AL5675">
        <f>IF(E5675&lt;&gt;"CAPTURE","",COUNTIF(Orders!$H:$H,AK5675))</f>
        <v>1</v>
      </c>
      <c r="AP5675" t="str">
        <f t="shared" si="1067"/>
        <v>Matched to Order</v>
      </c>
      <c r="AQ5675">
        <f>IF(COUNTIF($A$2:A5675,A5675)=1,1,0)</f>
        <v>1</v>
      </c>
    </row>
    <row r="5676" spans="1:43" x14ac:dyDescent="0.3">
      <c r="A5676" t="s">
        <v>18376</v>
      </c>
      <c r="C5676" t="s">
        <v>18377</v>
      </c>
      <c r="D5676" s="1">
        <v>46295</v>
      </c>
      <c r="E5676" t="s">
        <v>11819</v>
      </c>
      <c r="F5676" t="s">
        <v>44</v>
      </c>
      <c r="G5676">
        <v>999</v>
      </c>
      <c r="H5676">
        <v>18.98</v>
      </c>
      <c r="I5676">
        <v>3.42</v>
      </c>
      <c r="J5676">
        <v>976.6</v>
      </c>
      <c r="K5676" s="1">
        <v>46297</v>
      </c>
      <c r="L5676" t="s">
        <v>18181</v>
      </c>
      <c r="M5676">
        <f t="shared" si="1056"/>
        <v>1</v>
      </c>
      <c r="N5676">
        <f>COUNTIF(Orders!$A:$A,C5676)</f>
        <v>0</v>
      </c>
      <c r="P5676">
        <f>COUNTIF(Orders!$H:$H,UPPER(SUBSTITUTE(TRIM(C5676),"-","")))</f>
        <v>1</v>
      </c>
      <c r="R5676" t="str">
        <f t="shared" si="1057"/>
        <v>Matched Order Reference</v>
      </c>
      <c r="S5676">
        <f t="shared" si="1058"/>
        <v>1</v>
      </c>
      <c r="V5676" cm="1">
        <f t="array" ref="V5676">IF(E5676&lt;&gt;"CAPTURE",0,SUMPRODUCT((MDR_Rates!$A$2:$A$10=F5676)*(G5676&gt;MDR_Rates!$B$2:$B$10)*((MDR_Rates!$C$2:$C$10="")+(G5676&lt;=MDR_Rates!$C$2:$C$10))*MDR_Rates!$D$2:$D$10))</f>
        <v>1.9</v>
      </c>
      <c r="W5676">
        <f t="shared" si="1059"/>
        <v>18.98</v>
      </c>
      <c r="X5676">
        <f t="shared" si="1060"/>
        <v>3.42</v>
      </c>
      <c r="Y5676">
        <f t="shared" si="1061"/>
        <v>0</v>
      </c>
      <c r="Z5676">
        <f t="shared" si="1062"/>
        <v>0</v>
      </c>
      <c r="AG5676" t="str">
        <f t="shared" si="1063"/>
        <v/>
      </c>
      <c r="AI5676" t="str">
        <f t="shared" si="1064"/>
        <v/>
      </c>
      <c r="AJ5676" t="str">
        <f t="shared" si="1065"/>
        <v/>
      </c>
      <c r="AK5676" t="str">
        <f t="shared" si="1066"/>
        <v>ORD26004659</v>
      </c>
      <c r="AL5676">
        <f>IF(E5676&lt;&gt;"CAPTURE","",COUNTIF(Orders!$H:$H,AK5676))</f>
        <v>1</v>
      </c>
      <c r="AP5676" t="str">
        <f t="shared" si="1067"/>
        <v>Matched to Order</v>
      </c>
      <c r="AQ5676">
        <f>IF(COUNTIF($A$2:A5676,A5676)=1,1,0)</f>
        <v>1</v>
      </c>
    </row>
    <row r="5677" spans="1:43" x14ac:dyDescent="0.3">
      <c r="A5677" t="s">
        <v>18378</v>
      </c>
      <c r="C5677" t="s">
        <v>9245</v>
      </c>
      <c r="D5677" s="1">
        <v>46295</v>
      </c>
      <c r="E5677" t="s">
        <v>11819</v>
      </c>
      <c r="F5677" t="s">
        <v>9</v>
      </c>
      <c r="G5677">
        <v>3298</v>
      </c>
      <c r="H5677">
        <v>9.89</v>
      </c>
      <c r="I5677">
        <v>1.78</v>
      </c>
      <c r="J5677">
        <v>3286.33</v>
      </c>
      <c r="K5677" s="1">
        <v>46297</v>
      </c>
      <c r="L5677" t="s">
        <v>18181</v>
      </c>
      <c r="M5677">
        <f t="shared" si="1056"/>
        <v>1</v>
      </c>
      <c r="N5677">
        <f>COUNTIF(Orders!$A:$A,C5677)</f>
        <v>1</v>
      </c>
      <c r="P5677">
        <f>COUNTIF(Orders!$H:$H,UPPER(SUBSTITUTE(TRIM(C5677),"-","")))</f>
        <v>1</v>
      </c>
      <c r="R5677" t="str">
        <f t="shared" si="1057"/>
        <v>Matched Order Reference</v>
      </c>
      <c r="S5677">
        <f t="shared" si="1058"/>
        <v>1</v>
      </c>
      <c r="V5677" cm="1">
        <f t="array" ref="V5677">IF(E5677&lt;&gt;"CAPTURE",0,SUMPRODUCT((MDR_Rates!$A$2:$A$10=F5677)*(G5677&gt;MDR_Rates!$B$2:$B$10)*((MDR_Rates!$C$2:$C$10="")+(G5677&lt;=MDR_Rates!$C$2:$C$10))*MDR_Rates!$D$2:$D$10))</f>
        <v>0.3</v>
      </c>
      <c r="W5677">
        <f t="shared" si="1059"/>
        <v>9.89</v>
      </c>
      <c r="X5677">
        <f t="shared" si="1060"/>
        <v>1.78</v>
      </c>
      <c r="Y5677">
        <f t="shared" si="1061"/>
        <v>0</v>
      </c>
      <c r="Z5677">
        <f t="shared" si="1062"/>
        <v>0</v>
      </c>
      <c r="AG5677" t="str">
        <f t="shared" si="1063"/>
        <v/>
      </c>
      <c r="AI5677" t="str">
        <f t="shared" si="1064"/>
        <v/>
      </c>
      <c r="AJ5677" t="str">
        <f t="shared" si="1065"/>
        <v/>
      </c>
      <c r="AK5677" t="str">
        <f t="shared" si="1066"/>
        <v>ORD26004671</v>
      </c>
      <c r="AL5677">
        <f>IF(E5677&lt;&gt;"CAPTURE","",COUNTIF(Orders!$H:$H,AK5677))</f>
        <v>1</v>
      </c>
      <c r="AP5677" t="str">
        <f t="shared" si="1067"/>
        <v>Matched to Order</v>
      </c>
      <c r="AQ5677">
        <f>IF(COUNTIF($A$2:A5677,A5677)=1,1,0)</f>
        <v>1</v>
      </c>
    </row>
    <row r="5678" spans="1:43" x14ac:dyDescent="0.3">
      <c r="A5678" t="s">
        <v>18379</v>
      </c>
      <c r="C5678" t="s">
        <v>9257</v>
      </c>
      <c r="D5678" s="1">
        <v>46295</v>
      </c>
      <c r="E5678" t="s">
        <v>11819</v>
      </c>
      <c r="F5678" t="s">
        <v>9</v>
      </c>
      <c r="G5678">
        <v>2999</v>
      </c>
      <c r="H5678">
        <v>9</v>
      </c>
      <c r="I5678">
        <v>1.62</v>
      </c>
      <c r="J5678">
        <v>2988.38</v>
      </c>
      <c r="K5678" s="1">
        <v>46297</v>
      </c>
      <c r="L5678" t="s">
        <v>18181</v>
      </c>
      <c r="M5678">
        <f t="shared" si="1056"/>
        <v>1</v>
      </c>
      <c r="N5678">
        <f>COUNTIF(Orders!$A:$A,C5678)</f>
        <v>1</v>
      </c>
      <c r="P5678">
        <f>COUNTIF(Orders!$H:$H,UPPER(SUBSTITUTE(TRIM(C5678),"-","")))</f>
        <v>1</v>
      </c>
      <c r="R5678" t="str">
        <f t="shared" si="1057"/>
        <v>Matched Order Reference</v>
      </c>
      <c r="S5678">
        <f t="shared" si="1058"/>
        <v>1</v>
      </c>
      <c r="V5678" cm="1">
        <f t="array" ref="V5678">IF(E5678&lt;&gt;"CAPTURE",0,SUMPRODUCT((MDR_Rates!$A$2:$A$10=F5678)*(G5678&gt;MDR_Rates!$B$2:$B$10)*((MDR_Rates!$C$2:$C$10="")+(G5678&lt;=MDR_Rates!$C$2:$C$10))*MDR_Rates!$D$2:$D$10))</f>
        <v>0.3</v>
      </c>
      <c r="W5678">
        <f t="shared" si="1059"/>
        <v>9</v>
      </c>
      <c r="X5678">
        <f t="shared" si="1060"/>
        <v>1.62</v>
      </c>
      <c r="Y5678">
        <f t="shared" si="1061"/>
        <v>0</v>
      </c>
      <c r="Z5678">
        <f t="shared" si="1062"/>
        <v>0</v>
      </c>
      <c r="AG5678" t="str">
        <f t="shared" si="1063"/>
        <v/>
      </c>
      <c r="AI5678" t="str">
        <f t="shared" si="1064"/>
        <v/>
      </c>
      <c r="AJ5678" t="str">
        <f t="shared" si="1065"/>
        <v/>
      </c>
      <c r="AK5678" t="str">
        <f t="shared" si="1066"/>
        <v>ORD26004677</v>
      </c>
      <c r="AL5678">
        <f>IF(E5678&lt;&gt;"CAPTURE","",COUNTIF(Orders!$H:$H,AK5678))</f>
        <v>1</v>
      </c>
      <c r="AP5678" t="str">
        <f t="shared" si="1067"/>
        <v>Matched to Order</v>
      </c>
      <c r="AQ5678">
        <f>IF(COUNTIF($A$2:A5678,A5678)=1,1,0)</f>
        <v>1</v>
      </c>
    </row>
    <row r="5679" spans="1:43" x14ac:dyDescent="0.3">
      <c r="A5679" t="s">
        <v>18380</v>
      </c>
      <c r="C5679" t="s">
        <v>18381</v>
      </c>
      <c r="D5679" s="1">
        <v>46295</v>
      </c>
      <c r="E5679" t="s">
        <v>11819</v>
      </c>
      <c r="F5679" t="s">
        <v>9</v>
      </c>
      <c r="G5679">
        <v>13997</v>
      </c>
      <c r="H5679">
        <v>41.99</v>
      </c>
      <c r="I5679">
        <v>7.56</v>
      </c>
      <c r="J5679">
        <v>13947.45</v>
      </c>
      <c r="K5679" s="1">
        <v>46297</v>
      </c>
      <c r="L5679" t="s">
        <v>18181</v>
      </c>
      <c r="M5679">
        <f t="shared" si="1056"/>
        <v>1</v>
      </c>
      <c r="N5679">
        <f>COUNTIF(Orders!$A:$A,C5679)</f>
        <v>0</v>
      </c>
      <c r="P5679">
        <f>COUNTIF(Orders!$H:$H,UPPER(SUBSTITUTE(TRIM(C5679),"-","")))</f>
        <v>1</v>
      </c>
      <c r="R5679" t="str">
        <f t="shared" si="1057"/>
        <v>Matched Order Reference</v>
      </c>
      <c r="S5679">
        <f t="shared" si="1058"/>
        <v>1</v>
      </c>
      <c r="V5679" cm="1">
        <f t="array" ref="V5679">IF(E5679&lt;&gt;"CAPTURE",0,SUMPRODUCT((MDR_Rates!$A$2:$A$10=F5679)*(G5679&gt;MDR_Rates!$B$2:$B$10)*((MDR_Rates!$C$2:$C$10="")+(G5679&lt;=MDR_Rates!$C$2:$C$10))*MDR_Rates!$D$2:$D$10))</f>
        <v>0.3</v>
      </c>
      <c r="W5679">
        <f t="shared" si="1059"/>
        <v>41.99</v>
      </c>
      <c r="X5679">
        <f t="shared" si="1060"/>
        <v>7.56</v>
      </c>
      <c r="Y5679">
        <f t="shared" si="1061"/>
        <v>0</v>
      </c>
      <c r="Z5679">
        <f t="shared" si="1062"/>
        <v>0</v>
      </c>
      <c r="AG5679" t="str">
        <f t="shared" si="1063"/>
        <v/>
      </c>
      <c r="AI5679" t="str">
        <f t="shared" si="1064"/>
        <v/>
      </c>
      <c r="AJ5679" t="str">
        <f t="shared" si="1065"/>
        <v/>
      </c>
      <c r="AK5679" t="str">
        <f t="shared" si="1066"/>
        <v>ORD26004703</v>
      </c>
      <c r="AL5679">
        <f>IF(E5679&lt;&gt;"CAPTURE","",COUNTIF(Orders!$H:$H,AK5679))</f>
        <v>1</v>
      </c>
      <c r="AP5679" t="str">
        <f t="shared" si="1067"/>
        <v>Matched to Order</v>
      </c>
      <c r="AQ5679">
        <f>IF(COUNTIF($A$2:A5679,A5679)=1,1,0)</f>
        <v>1</v>
      </c>
    </row>
    <row r="5680" spans="1:43" x14ac:dyDescent="0.3">
      <c r="A5680" t="s">
        <v>18382</v>
      </c>
      <c r="C5680" t="s">
        <v>9333</v>
      </c>
      <c r="D5680" s="1">
        <v>46295</v>
      </c>
      <c r="E5680" t="s">
        <v>11819</v>
      </c>
      <c r="F5680" t="s">
        <v>9</v>
      </c>
      <c r="G5680">
        <v>3798</v>
      </c>
      <c r="H5680">
        <v>11.39</v>
      </c>
      <c r="I5680">
        <v>2.0499999999999998</v>
      </c>
      <c r="J5680">
        <v>3784.56</v>
      </c>
      <c r="K5680" s="1">
        <v>46297</v>
      </c>
      <c r="L5680" t="s">
        <v>18181</v>
      </c>
      <c r="M5680">
        <f t="shared" si="1056"/>
        <v>1</v>
      </c>
      <c r="N5680">
        <f>COUNTIF(Orders!$A:$A,C5680)</f>
        <v>1</v>
      </c>
      <c r="P5680">
        <f>COUNTIF(Orders!$H:$H,UPPER(SUBSTITUTE(TRIM(C5680),"-","")))</f>
        <v>1</v>
      </c>
      <c r="R5680" t="str">
        <f t="shared" si="1057"/>
        <v>Matched Order Reference</v>
      </c>
      <c r="S5680">
        <f t="shared" si="1058"/>
        <v>1</v>
      </c>
      <c r="V5680" cm="1">
        <f t="array" ref="V5680">IF(E5680&lt;&gt;"CAPTURE",0,SUMPRODUCT((MDR_Rates!$A$2:$A$10=F5680)*(G5680&gt;MDR_Rates!$B$2:$B$10)*((MDR_Rates!$C$2:$C$10="")+(G5680&lt;=MDR_Rates!$C$2:$C$10))*MDR_Rates!$D$2:$D$10))</f>
        <v>0.3</v>
      </c>
      <c r="W5680">
        <f t="shared" si="1059"/>
        <v>11.39</v>
      </c>
      <c r="X5680">
        <f t="shared" si="1060"/>
        <v>2.0499999999999998</v>
      </c>
      <c r="Y5680">
        <f t="shared" si="1061"/>
        <v>0</v>
      </c>
      <c r="Z5680">
        <f t="shared" si="1062"/>
        <v>0</v>
      </c>
      <c r="AG5680" t="str">
        <f t="shared" si="1063"/>
        <v/>
      </c>
      <c r="AI5680" t="str">
        <f t="shared" si="1064"/>
        <v/>
      </c>
      <c r="AJ5680" t="str">
        <f t="shared" si="1065"/>
        <v/>
      </c>
      <c r="AK5680" t="str">
        <f t="shared" si="1066"/>
        <v>ORD26004716</v>
      </c>
      <c r="AL5680">
        <f>IF(E5680&lt;&gt;"CAPTURE","",COUNTIF(Orders!$H:$H,AK5680))</f>
        <v>1</v>
      </c>
      <c r="AP5680" t="str">
        <f t="shared" si="1067"/>
        <v>Matched to Order</v>
      </c>
      <c r="AQ5680">
        <f>IF(COUNTIF($A$2:A5680,A5680)=1,1,0)</f>
        <v>1</v>
      </c>
    </row>
    <row r="5681" spans="1:43" x14ac:dyDescent="0.3">
      <c r="A5681" t="s">
        <v>18383</v>
      </c>
      <c r="C5681" t="s">
        <v>9335</v>
      </c>
      <c r="D5681" s="1">
        <v>46295</v>
      </c>
      <c r="E5681" t="s">
        <v>11819</v>
      </c>
      <c r="F5681" t="s">
        <v>17</v>
      </c>
      <c r="G5681">
        <v>4999</v>
      </c>
      <c r="H5681">
        <v>79.98</v>
      </c>
      <c r="I5681">
        <v>14.4</v>
      </c>
      <c r="J5681">
        <v>4904.62</v>
      </c>
      <c r="K5681" s="1">
        <v>46297</v>
      </c>
      <c r="L5681" t="s">
        <v>18181</v>
      </c>
      <c r="M5681">
        <f t="shared" si="1056"/>
        <v>1</v>
      </c>
      <c r="N5681">
        <f>COUNTIF(Orders!$A:$A,C5681)</f>
        <v>1</v>
      </c>
      <c r="P5681">
        <f>COUNTIF(Orders!$H:$H,UPPER(SUBSTITUTE(TRIM(C5681),"-","")))</f>
        <v>1</v>
      </c>
      <c r="R5681" t="str">
        <f t="shared" si="1057"/>
        <v>Matched Order Reference</v>
      </c>
      <c r="S5681">
        <f t="shared" si="1058"/>
        <v>1</v>
      </c>
      <c r="V5681" cm="1">
        <f t="array" ref="V5681">IF(E5681&lt;&gt;"CAPTURE",0,SUMPRODUCT((MDR_Rates!$A$2:$A$10=F5681)*(G5681&gt;MDR_Rates!$B$2:$B$10)*((MDR_Rates!$C$2:$C$10="")+(G5681&lt;=MDR_Rates!$C$2:$C$10))*MDR_Rates!$D$2:$D$10))</f>
        <v>1.6</v>
      </c>
      <c r="W5681">
        <f t="shared" si="1059"/>
        <v>79.98</v>
      </c>
      <c r="X5681">
        <f t="shared" si="1060"/>
        <v>14.4</v>
      </c>
      <c r="Y5681">
        <f t="shared" si="1061"/>
        <v>0</v>
      </c>
      <c r="Z5681">
        <f t="shared" si="1062"/>
        <v>0</v>
      </c>
      <c r="AG5681" t="str">
        <f t="shared" si="1063"/>
        <v/>
      </c>
      <c r="AI5681" t="str">
        <f t="shared" si="1064"/>
        <v/>
      </c>
      <c r="AJ5681" t="str">
        <f t="shared" si="1065"/>
        <v/>
      </c>
      <c r="AK5681" t="str">
        <f t="shared" si="1066"/>
        <v>ORD26004717</v>
      </c>
      <c r="AL5681">
        <f>IF(E5681&lt;&gt;"CAPTURE","",COUNTIF(Orders!$H:$H,AK5681))</f>
        <v>1</v>
      </c>
      <c r="AP5681" t="str">
        <f t="shared" si="1067"/>
        <v>Matched to Order</v>
      </c>
      <c r="AQ5681">
        <f>IF(COUNTIF($A$2:A5681,A5681)=1,1,0)</f>
        <v>1</v>
      </c>
    </row>
    <row r="5682" spans="1:43" x14ac:dyDescent="0.3">
      <c r="A5682" t="s">
        <v>18384</v>
      </c>
      <c r="C5682" t="s">
        <v>9345</v>
      </c>
      <c r="D5682" s="1">
        <v>46295</v>
      </c>
      <c r="E5682" t="s">
        <v>11819</v>
      </c>
      <c r="F5682" t="s">
        <v>17</v>
      </c>
      <c r="G5682">
        <v>1298</v>
      </c>
      <c r="H5682">
        <v>23.36</v>
      </c>
      <c r="I5682">
        <v>4.2</v>
      </c>
      <c r="J5682">
        <v>1270.44</v>
      </c>
      <c r="K5682" s="1">
        <v>46297</v>
      </c>
      <c r="L5682" t="s">
        <v>18181</v>
      </c>
      <c r="M5682">
        <f t="shared" si="1056"/>
        <v>1</v>
      </c>
      <c r="N5682">
        <f>COUNTIF(Orders!$A:$A,C5682)</f>
        <v>1</v>
      </c>
      <c r="P5682">
        <f>COUNTIF(Orders!$H:$H,UPPER(SUBSTITUTE(TRIM(C5682),"-","")))</f>
        <v>1</v>
      </c>
      <c r="R5682" t="str">
        <f t="shared" si="1057"/>
        <v>Matched Order Reference</v>
      </c>
      <c r="S5682">
        <f t="shared" si="1058"/>
        <v>1</v>
      </c>
      <c r="V5682" cm="1">
        <f t="array" ref="V5682">IF(E5682&lt;&gt;"CAPTURE",0,SUMPRODUCT((MDR_Rates!$A$2:$A$10=F5682)*(G5682&gt;MDR_Rates!$B$2:$B$10)*((MDR_Rates!$C$2:$C$10="")+(G5682&lt;=MDR_Rates!$C$2:$C$10))*MDR_Rates!$D$2:$D$10))</f>
        <v>1.8</v>
      </c>
      <c r="W5682">
        <f t="shared" si="1059"/>
        <v>23.36</v>
      </c>
      <c r="X5682">
        <f t="shared" si="1060"/>
        <v>4.2</v>
      </c>
      <c r="Y5682">
        <f t="shared" si="1061"/>
        <v>0</v>
      </c>
      <c r="Z5682">
        <f t="shared" si="1062"/>
        <v>0</v>
      </c>
      <c r="AG5682" t="str">
        <f t="shared" si="1063"/>
        <v/>
      </c>
      <c r="AI5682" t="str">
        <f t="shared" si="1064"/>
        <v/>
      </c>
      <c r="AJ5682" t="str">
        <f t="shared" si="1065"/>
        <v/>
      </c>
      <c r="AK5682" t="str">
        <f t="shared" si="1066"/>
        <v>ORD26004722</v>
      </c>
      <c r="AL5682">
        <f>IF(E5682&lt;&gt;"CAPTURE","",COUNTIF(Orders!$H:$H,AK5682))</f>
        <v>1</v>
      </c>
      <c r="AP5682" t="str">
        <f t="shared" si="1067"/>
        <v>Matched to Order</v>
      </c>
      <c r="AQ5682">
        <f>IF(COUNTIF($A$2:A5682,A5682)=1,1,0)</f>
        <v>1</v>
      </c>
    </row>
    <row r="5683" spans="1:43" x14ac:dyDescent="0.3">
      <c r="A5683" t="s">
        <v>18385</v>
      </c>
      <c r="C5683" t="s">
        <v>9368</v>
      </c>
      <c r="D5683" s="1">
        <v>46295</v>
      </c>
      <c r="E5683" t="s">
        <v>11819</v>
      </c>
      <c r="F5683" t="s">
        <v>9</v>
      </c>
      <c r="G5683">
        <v>5097</v>
      </c>
      <c r="H5683">
        <v>15.29</v>
      </c>
      <c r="I5683">
        <v>2.75</v>
      </c>
      <c r="J5683">
        <v>5078.96</v>
      </c>
      <c r="K5683" s="1">
        <v>46297</v>
      </c>
      <c r="L5683" t="s">
        <v>18181</v>
      </c>
      <c r="M5683">
        <f t="shared" si="1056"/>
        <v>1</v>
      </c>
      <c r="N5683">
        <f>COUNTIF(Orders!$A:$A,C5683)</f>
        <v>1</v>
      </c>
      <c r="P5683">
        <f>COUNTIF(Orders!$H:$H,UPPER(SUBSTITUTE(TRIM(C5683),"-","")))</f>
        <v>1</v>
      </c>
      <c r="R5683" t="str">
        <f t="shared" si="1057"/>
        <v>Matched Order Reference</v>
      </c>
      <c r="S5683">
        <f t="shared" si="1058"/>
        <v>1</v>
      </c>
      <c r="V5683" cm="1">
        <f t="array" ref="V5683">IF(E5683&lt;&gt;"CAPTURE",0,SUMPRODUCT((MDR_Rates!$A$2:$A$10=F5683)*(G5683&gt;MDR_Rates!$B$2:$B$10)*((MDR_Rates!$C$2:$C$10="")+(G5683&lt;=MDR_Rates!$C$2:$C$10))*MDR_Rates!$D$2:$D$10))</f>
        <v>0.3</v>
      </c>
      <c r="W5683">
        <f t="shared" si="1059"/>
        <v>15.29</v>
      </c>
      <c r="X5683">
        <f t="shared" si="1060"/>
        <v>2.75</v>
      </c>
      <c r="Y5683">
        <f t="shared" si="1061"/>
        <v>0</v>
      </c>
      <c r="Z5683">
        <f t="shared" si="1062"/>
        <v>0</v>
      </c>
      <c r="AG5683" t="str">
        <f t="shared" si="1063"/>
        <v/>
      </c>
      <c r="AI5683" t="str">
        <f t="shared" si="1064"/>
        <v/>
      </c>
      <c r="AJ5683" t="str">
        <f t="shared" si="1065"/>
        <v/>
      </c>
      <c r="AK5683" t="str">
        <f t="shared" si="1066"/>
        <v>ORD26004734</v>
      </c>
      <c r="AL5683">
        <f>IF(E5683&lt;&gt;"CAPTURE","",COUNTIF(Orders!$H:$H,AK5683))</f>
        <v>1</v>
      </c>
      <c r="AP5683" t="str">
        <f t="shared" si="1067"/>
        <v>Matched to Order</v>
      </c>
      <c r="AQ5683">
        <f>IF(COUNTIF($A$2:A5683,A5683)=1,1,0)</f>
        <v>1</v>
      </c>
    </row>
    <row r="5684" spans="1:43" x14ac:dyDescent="0.3">
      <c r="A5684" t="s">
        <v>18386</v>
      </c>
      <c r="C5684" t="s">
        <v>9477</v>
      </c>
      <c r="D5684" s="1">
        <v>46295</v>
      </c>
      <c r="E5684" t="s">
        <v>11819</v>
      </c>
      <c r="F5684" t="s">
        <v>9</v>
      </c>
      <c r="G5684">
        <v>799</v>
      </c>
      <c r="H5684">
        <v>0</v>
      </c>
      <c r="I5684">
        <v>0</v>
      </c>
      <c r="J5684">
        <v>799</v>
      </c>
      <c r="K5684" s="1">
        <v>46297</v>
      </c>
      <c r="L5684" t="s">
        <v>18181</v>
      </c>
      <c r="M5684">
        <f t="shared" si="1056"/>
        <v>1</v>
      </c>
      <c r="N5684">
        <f>COUNTIF(Orders!$A:$A,C5684)</f>
        <v>1</v>
      </c>
      <c r="P5684">
        <f>COUNTIF(Orders!$H:$H,UPPER(SUBSTITUTE(TRIM(C5684),"-","")))</f>
        <v>1</v>
      </c>
      <c r="R5684" t="str">
        <f t="shared" si="1057"/>
        <v>Matched Order Reference</v>
      </c>
      <c r="S5684">
        <f t="shared" si="1058"/>
        <v>1</v>
      </c>
      <c r="V5684" cm="1">
        <f t="array" ref="V5684">IF(E5684&lt;&gt;"CAPTURE",0,SUMPRODUCT((MDR_Rates!$A$2:$A$10=F5684)*(G5684&gt;MDR_Rates!$B$2:$B$10)*((MDR_Rates!$C$2:$C$10="")+(G5684&lt;=MDR_Rates!$C$2:$C$10))*MDR_Rates!$D$2:$D$10))</f>
        <v>0</v>
      </c>
      <c r="W5684">
        <f t="shared" si="1059"/>
        <v>0</v>
      </c>
      <c r="X5684">
        <f t="shared" si="1060"/>
        <v>0</v>
      </c>
      <c r="Y5684">
        <f t="shared" si="1061"/>
        <v>0</v>
      </c>
      <c r="Z5684">
        <f t="shared" si="1062"/>
        <v>0</v>
      </c>
      <c r="AG5684" t="str">
        <f t="shared" si="1063"/>
        <v/>
      </c>
      <c r="AI5684" t="str">
        <f t="shared" si="1064"/>
        <v/>
      </c>
      <c r="AJ5684" t="str">
        <f t="shared" si="1065"/>
        <v/>
      </c>
      <c r="AK5684" t="str">
        <f t="shared" si="1066"/>
        <v>ORD26004791</v>
      </c>
      <c r="AL5684">
        <f>IF(E5684&lt;&gt;"CAPTURE","",COUNTIF(Orders!$H:$H,AK5684))</f>
        <v>1</v>
      </c>
      <c r="AP5684" t="str">
        <f t="shared" si="1067"/>
        <v>Matched to Order</v>
      </c>
      <c r="AQ5684">
        <f>IF(COUNTIF($A$2:A5684,A5684)=1,1,0)</f>
        <v>1</v>
      </c>
    </row>
    <row r="5685" spans="1:43" x14ac:dyDescent="0.3">
      <c r="A5685" t="s">
        <v>18387</v>
      </c>
      <c r="C5685" t="s">
        <v>9579</v>
      </c>
      <c r="D5685" s="1">
        <v>46295</v>
      </c>
      <c r="E5685" t="s">
        <v>11819</v>
      </c>
      <c r="F5685" t="s">
        <v>44</v>
      </c>
      <c r="G5685">
        <v>3098</v>
      </c>
      <c r="H5685">
        <v>52.67</v>
      </c>
      <c r="I5685">
        <v>9.48</v>
      </c>
      <c r="J5685">
        <v>3035.85</v>
      </c>
      <c r="K5685" s="1">
        <v>46297</v>
      </c>
      <c r="L5685" t="s">
        <v>18181</v>
      </c>
      <c r="M5685">
        <f t="shared" si="1056"/>
        <v>1</v>
      </c>
      <c r="N5685">
        <f>COUNTIF(Orders!$A:$A,C5685)</f>
        <v>1</v>
      </c>
      <c r="P5685">
        <f>COUNTIF(Orders!$H:$H,UPPER(SUBSTITUTE(TRIM(C5685),"-","")))</f>
        <v>1</v>
      </c>
      <c r="R5685" t="str">
        <f t="shared" si="1057"/>
        <v>Matched Order Reference</v>
      </c>
      <c r="S5685">
        <f t="shared" si="1058"/>
        <v>1</v>
      </c>
      <c r="V5685" cm="1">
        <f t="array" ref="V5685">IF(E5685&lt;&gt;"CAPTURE",0,SUMPRODUCT((MDR_Rates!$A$2:$A$10=F5685)*(G5685&gt;MDR_Rates!$B$2:$B$10)*((MDR_Rates!$C$2:$C$10="")+(G5685&lt;=MDR_Rates!$C$2:$C$10))*MDR_Rates!$D$2:$D$10))</f>
        <v>1.7</v>
      </c>
      <c r="W5685">
        <f t="shared" si="1059"/>
        <v>52.67</v>
      </c>
      <c r="X5685">
        <f t="shared" si="1060"/>
        <v>9.48</v>
      </c>
      <c r="Y5685">
        <f t="shared" si="1061"/>
        <v>0</v>
      </c>
      <c r="Z5685">
        <f t="shared" si="1062"/>
        <v>0</v>
      </c>
      <c r="AG5685" t="str">
        <f t="shared" si="1063"/>
        <v/>
      </c>
      <c r="AI5685" t="str">
        <f t="shared" si="1064"/>
        <v/>
      </c>
      <c r="AJ5685" t="str">
        <f t="shared" si="1065"/>
        <v/>
      </c>
      <c r="AK5685" t="str">
        <f t="shared" si="1066"/>
        <v>ORD26004843</v>
      </c>
      <c r="AL5685">
        <f>IF(E5685&lt;&gt;"CAPTURE","",COUNTIF(Orders!$H:$H,AK5685))</f>
        <v>1</v>
      </c>
      <c r="AP5685" t="str">
        <f t="shared" si="1067"/>
        <v>Matched to Order</v>
      </c>
      <c r="AQ5685">
        <f>IF(COUNTIF($A$2:A5685,A5685)=1,1,0)</f>
        <v>1</v>
      </c>
    </row>
    <row r="5686" spans="1:43" x14ac:dyDescent="0.3">
      <c r="A5686" t="s">
        <v>18388</v>
      </c>
      <c r="C5686" t="s">
        <v>18389</v>
      </c>
      <c r="D5686" s="1">
        <v>46295</v>
      </c>
      <c r="E5686" t="s">
        <v>11819</v>
      </c>
      <c r="F5686" t="s">
        <v>9</v>
      </c>
      <c r="G5686">
        <v>4999</v>
      </c>
      <c r="H5686">
        <v>15</v>
      </c>
      <c r="I5686">
        <v>2.7</v>
      </c>
      <c r="J5686">
        <v>4981.3</v>
      </c>
      <c r="K5686" s="1">
        <v>46297</v>
      </c>
      <c r="L5686" t="s">
        <v>18181</v>
      </c>
      <c r="M5686">
        <f t="shared" si="1056"/>
        <v>1</v>
      </c>
      <c r="N5686">
        <f>COUNTIF(Orders!$A:$A,C5686)</f>
        <v>0</v>
      </c>
      <c r="P5686">
        <f>COUNTIF(Orders!$H:$H,UPPER(SUBSTITUTE(TRIM(C5686),"-","")))</f>
        <v>1</v>
      </c>
      <c r="R5686" t="str">
        <f t="shared" si="1057"/>
        <v>Matched Order Reference</v>
      </c>
      <c r="S5686">
        <f t="shared" si="1058"/>
        <v>1</v>
      </c>
      <c r="V5686" cm="1">
        <f t="array" ref="V5686">IF(E5686&lt;&gt;"CAPTURE",0,SUMPRODUCT((MDR_Rates!$A$2:$A$10=F5686)*(G5686&gt;MDR_Rates!$B$2:$B$10)*((MDR_Rates!$C$2:$C$10="")+(G5686&lt;=MDR_Rates!$C$2:$C$10))*MDR_Rates!$D$2:$D$10))</f>
        <v>0.3</v>
      </c>
      <c r="W5686">
        <f t="shared" si="1059"/>
        <v>15</v>
      </c>
      <c r="X5686">
        <f t="shared" si="1060"/>
        <v>2.7</v>
      </c>
      <c r="Y5686">
        <f t="shared" si="1061"/>
        <v>0</v>
      </c>
      <c r="Z5686">
        <f t="shared" si="1062"/>
        <v>0</v>
      </c>
      <c r="AG5686" t="str">
        <f t="shared" si="1063"/>
        <v/>
      </c>
      <c r="AI5686" t="str">
        <f t="shared" si="1064"/>
        <v/>
      </c>
      <c r="AJ5686" t="str">
        <f t="shared" si="1065"/>
        <v/>
      </c>
      <c r="AK5686" t="str">
        <f t="shared" si="1066"/>
        <v>ORD26004896</v>
      </c>
      <c r="AL5686">
        <f>IF(E5686&lt;&gt;"CAPTURE","",COUNTIF(Orders!$H:$H,AK5686))</f>
        <v>1</v>
      </c>
      <c r="AP5686" t="str">
        <f t="shared" si="1067"/>
        <v>Matched to Order</v>
      </c>
      <c r="AQ5686">
        <f>IF(COUNTIF($A$2:A5686,A5686)=1,1,0)</f>
        <v>1</v>
      </c>
    </row>
    <row r="5687" spans="1:43" x14ac:dyDescent="0.3">
      <c r="A5687" t="s">
        <v>18390</v>
      </c>
      <c r="C5687" t="s">
        <v>9699</v>
      </c>
      <c r="D5687" s="1">
        <v>46295</v>
      </c>
      <c r="E5687" t="s">
        <v>11819</v>
      </c>
      <c r="F5687" t="s">
        <v>44</v>
      </c>
      <c r="G5687">
        <v>2397</v>
      </c>
      <c r="H5687">
        <v>40.75</v>
      </c>
      <c r="I5687">
        <v>7.34</v>
      </c>
      <c r="J5687">
        <v>2348.91</v>
      </c>
      <c r="K5687" s="1">
        <v>46297</v>
      </c>
      <c r="L5687" t="s">
        <v>18181</v>
      </c>
      <c r="M5687">
        <f t="shared" si="1056"/>
        <v>1</v>
      </c>
      <c r="N5687">
        <f>COUNTIF(Orders!$A:$A,C5687)</f>
        <v>1</v>
      </c>
      <c r="P5687">
        <f>COUNTIF(Orders!$H:$H,UPPER(SUBSTITUTE(TRIM(C5687),"-","")))</f>
        <v>1</v>
      </c>
      <c r="R5687" t="str">
        <f t="shared" si="1057"/>
        <v>Matched Order Reference</v>
      </c>
      <c r="S5687">
        <f t="shared" si="1058"/>
        <v>1</v>
      </c>
      <c r="V5687" cm="1">
        <f t="array" ref="V5687">IF(E5687&lt;&gt;"CAPTURE",0,SUMPRODUCT((MDR_Rates!$A$2:$A$10=F5687)*(G5687&gt;MDR_Rates!$B$2:$B$10)*((MDR_Rates!$C$2:$C$10="")+(G5687&lt;=MDR_Rates!$C$2:$C$10))*MDR_Rates!$D$2:$D$10))</f>
        <v>1.7</v>
      </c>
      <c r="W5687">
        <f t="shared" si="1059"/>
        <v>40.75</v>
      </c>
      <c r="X5687">
        <f t="shared" si="1060"/>
        <v>7.34</v>
      </c>
      <c r="Y5687">
        <f t="shared" si="1061"/>
        <v>0</v>
      </c>
      <c r="Z5687">
        <f t="shared" si="1062"/>
        <v>0</v>
      </c>
      <c r="AG5687" t="str">
        <f t="shared" si="1063"/>
        <v/>
      </c>
      <c r="AI5687" t="str">
        <f t="shared" si="1064"/>
        <v/>
      </c>
      <c r="AJ5687" t="str">
        <f t="shared" si="1065"/>
        <v/>
      </c>
      <c r="AK5687" t="str">
        <f t="shared" si="1066"/>
        <v>ORD26004906</v>
      </c>
      <c r="AL5687">
        <f>IF(E5687&lt;&gt;"CAPTURE","",COUNTIF(Orders!$H:$H,AK5687))</f>
        <v>1</v>
      </c>
      <c r="AP5687" t="str">
        <f t="shared" si="1067"/>
        <v>Matched to Order</v>
      </c>
      <c r="AQ5687">
        <f>IF(COUNTIF($A$2:A5687,A5687)=1,1,0)</f>
        <v>1</v>
      </c>
    </row>
    <row r="5688" spans="1:43" x14ac:dyDescent="0.3">
      <c r="A5688" t="s">
        <v>18391</v>
      </c>
      <c r="C5688" t="s">
        <v>9716</v>
      </c>
      <c r="D5688" s="1">
        <v>46295</v>
      </c>
      <c r="E5688" t="s">
        <v>11819</v>
      </c>
      <c r="F5688" t="s">
        <v>17</v>
      </c>
      <c r="G5688">
        <v>1299</v>
      </c>
      <c r="H5688">
        <v>23.38</v>
      </c>
      <c r="I5688">
        <v>4.21</v>
      </c>
      <c r="J5688">
        <v>1271.4100000000001</v>
      </c>
      <c r="K5688" s="1">
        <v>46297</v>
      </c>
      <c r="L5688" t="s">
        <v>18181</v>
      </c>
      <c r="M5688">
        <f t="shared" si="1056"/>
        <v>1</v>
      </c>
      <c r="N5688">
        <f>COUNTIF(Orders!$A:$A,C5688)</f>
        <v>1</v>
      </c>
      <c r="P5688">
        <f>COUNTIF(Orders!$H:$H,UPPER(SUBSTITUTE(TRIM(C5688),"-","")))</f>
        <v>1</v>
      </c>
      <c r="R5688" t="str">
        <f t="shared" si="1057"/>
        <v>Matched Order Reference</v>
      </c>
      <c r="S5688">
        <f t="shared" si="1058"/>
        <v>1</v>
      </c>
      <c r="V5688" cm="1">
        <f t="array" ref="V5688">IF(E5688&lt;&gt;"CAPTURE",0,SUMPRODUCT((MDR_Rates!$A$2:$A$10=F5688)*(G5688&gt;MDR_Rates!$B$2:$B$10)*((MDR_Rates!$C$2:$C$10="")+(G5688&lt;=MDR_Rates!$C$2:$C$10))*MDR_Rates!$D$2:$D$10))</f>
        <v>1.8</v>
      </c>
      <c r="W5688">
        <f t="shared" si="1059"/>
        <v>23.38</v>
      </c>
      <c r="X5688">
        <f t="shared" si="1060"/>
        <v>4.21</v>
      </c>
      <c r="Y5688">
        <f t="shared" si="1061"/>
        <v>0</v>
      </c>
      <c r="Z5688">
        <f t="shared" si="1062"/>
        <v>0</v>
      </c>
      <c r="AG5688" t="str">
        <f t="shared" si="1063"/>
        <v/>
      </c>
      <c r="AI5688" t="str">
        <f t="shared" si="1064"/>
        <v/>
      </c>
      <c r="AJ5688" t="str">
        <f t="shared" si="1065"/>
        <v/>
      </c>
      <c r="AK5688" t="str">
        <f t="shared" si="1066"/>
        <v>ORD26004915</v>
      </c>
      <c r="AL5688">
        <f>IF(E5688&lt;&gt;"CAPTURE","",COUNTIF(Orders!$H:$H,AK5688))</f>
        <v>1</v>
      </c>
      <c r="AP5688" t="str">
        <f t="shared" si="1067"/>
        <v>Matched to Order</v>
      </c>
      <c r="AQ5688">
        <f>IF(COUNTIF($A$2:A5688,A5688)=1,1,0)</f>
        <v>1</v>
      </c>
    </row>
    <row r="5689" spans="1:43" x14ac:dyDescent="0.3">
      <c r="A5689" t="s">
        <v>18392</v>
      </c>
      <c r="C5689" t="s">
        <v>9742</v>
      </c>
      <c r="D5689" s="1">
        <v>46295</v>
      </c>
      <c r="E5689" t="s">
        <v>11819</v>
      </c>
      <c r="F5689" t="s">
        <v>33</v>
      </c>
      <c r="G5689">
        <v>999</v>
      </c>
      <c r="H5689">
        <v>14.99</v>
      </c>
      <c r="I5689">
        <v>2.7</v>
      </c>
      <c r="J5689">
        <v>981.31</v>
      </c>
      <c r="K5689" s="1">
        <v>46297</v>
      </c>
      <c r="L5689" t="s">
        <v>18181</v>
      </c>
      <c r="M5689">
        <f t="shared" si="1056"/>
        <v>1</v>
      </c>
      <c r="N5689">
        <f>COUNTIF(Orders!$A:$A,C5689)</f>
        <v>1</v>
      </c>
      <c r="P5689">
        <f>COUNTIF(Orders!$H:$H,UPPER(SUBSTITUTE(TRIM(C5689),"-","")))</f>
        <v>1</v>
      </c>
      <c r="R5689" t="str">
        <f t="shared" si="1057"/>
        <v>Matched Order Reference</v>
      </c>
      <c r="S5689">
        <f t="shared" si="1058"/>
        <v>1</v>
      </c>
      <c r="V5689" cm="1">
        <f t="array" ref="V5689">IF(E5689&lt;&gt;"CAPTURE",0,SUMPRODUCT((MDR_Rates!$A$2:$A$10=F5689)*(G5689&gt;MDR_Rates!$B$2:$B$10)*((MDR_Rates!$C$2:$C$10="")+(G5689&lt;=MDR_Rates!$C$2:$C$10))*MDR_Rates!$D$2:$D$10))</f>
        <v>1.5</v>
      </c>
      <c r="W5689">
        <f t="shared" si="1059"/>
        <v>14.99</v>
      </c>
      <c r="X5689">
        <f t="shared" si="1060"/>
        <v>2.7</v>
      </c>
      <c r="Y5689">
        <f t="shared" si="1061"/>
        <v>0</v>
      </c>
      <c r="Z5689">
        <f t="shared" si="1062"/>
        <v>0</v>
      </c>
      <c r="AG5689" t="str">
        <f t="shared" si="1063"/>
        <v/>
      </c>
      <c r="AI5689" t="str">
        <f t="shared" si="1064"/>
        <v/>
      </c>
      <c r="AJ5689" t="str">
        <f t="shared" si="1065"/>
        <v/>
      </c>
      <c r="AK5689" t="str">
        <f t="shared" si="1066"/>
        <v>ORD26004928</v>
      </c>
      <c r="AL5689">
        <f>IF(E5689&lt;&gt;"CAPTURE","",COUNTIF(Orders!$H:$H,AK5689))</f>
        <v>1</v>
      </c>
      <c r="AP5689" t="str">
        <f t="shared" si="1067"/>
        <v>Matched to Order</v>
      </c>
      <c r="AQ5689">
        <f>IF(COUNTIF($A$2:A5689,A5689)=1,1,0)</f>
        <v>1</v>
      </c>
    </row>
    <row r="5690" spans="1:43" x14ac:dyDescent="0.3">
      <c r="A5690" t="s">
        <v>18393</v>
      </c>
      <c r="C5690" t="s">
        <v>18394</v>
      </c>
      <c r="D5690" s="1">
        <v>46295</v>
      </c>
      <c r="E5690" t="s">
        <v>11819</v>
      </c>
      <c r="F5690" t="s">
        <v>9</v>
      </c>
      <c r="G5690">
        <v>599</v>
      </c>
      <c r="H5690">
        <v>0</v>
      </c>
      <c r="I5690">
        <v>0</v>
      </c>
      <c r="J5690">
        <v>599</v>
      </c>
      <c r="K5690" s="1">
        <v>46297</v>
      </c>
      <c r="L5690" t="s">
        <v>18181</v>
      </c>
      <c r="M5690">
        <f t="shared" si="1056"/>
        <v>1</v>
      </c>
      <c r="N5690">
        <f>COUNTIF(Orders!$A:$A,C5690)</f>
        <v>0</v>
      </c>
      <c r="P5690">
        <f>COUNTIF(Orders!$H:$H,UPPER(SUBSTITUTE(TRIM(C5690),"-","")))</f>
        <v>1</v>
      </c>
      <c r="R5690" t="str">
        <f t="shared" si="1057"/>
        <v>Matched Order Reference</v>
      </c>
      <c r="S5690">
        <f t="shared" si="1058"/>
        <v>1</v>
      </c>
      <c r="V5690" cm="1">
        <f t="array" ref="V5690">IF(E5690&lt;&gt;"CAPTURE",0,SUMPRODUCT((MDR_Rates!$A$2:$A$10=F5690)*(G5690&gt;MDR_Rates!$B$2:$B$10)*((MDR_Rates!$C$2:$C$10="")+(G5690&lt;=MDR_Rates!$C$2:$C$10))*MDR_Rates!$D$2:$D$10))</f>
        <v>0</v>
      </c>
      <c r="W5690">
        <f t="shared" si="1059"/>
        <v>0</v>
      </c>
      <c r="X5690">
        <f t="shared" si="1060"/>
        <v>0</v>
      </c>
      <c r="Y5690">
        <f t="shared" si="1061"/>
        <v>0</v>
      </c>
      <c r="Z5690">
        <f t="shared" si="1062"/>
        <v>0</v>
      </c>
      <c r="AG5690" t="str">
        <f t="shared" si="1063"/>
        <v/>
      </c>
      <c r="AI5690" t="str">
        <f t="shared" si="1064"/>
        <v/>
      </c>
      <c r="AJ5690" t="str">
        <f t="shared" si="1065"/>
        <v/>
      </c>
      <c r="AK5690" t="str">
        <f t="shared" si="1066"/>
        <v>ORD26004931</v>
      </c>
      <c r="AL5690">
        <f>IF(E5690&lt;&gt;"CAPTURE","",COUNTIF(Orders!$H:$H,AK5690))</f>
        <v>1</v>
      </c>
      <c r="AP5690" t="str">
        <f t="shared" si="1067"/>
        <v>Matched to Order</v>
      </c>
      <c r="AQ5690">
        <f>IF(COUNTIF($A$2:A5690,A5690)=1,1,0)</f>
        <v>1</v>
      </c>
    </row>
    <row r="5691" spans="1:43" x14ac:dyDescent="0.3">
      <c r="A5691" t="s">
        <v>18395</v>
      </c>
      <c r="C5691" t="s">
        <v>9777</v>
      </c>
      <c r="D5691" s="1">
        <v>46295</v>
      </c>
      <c r="E5691" t="s">
        <v>11819</v>
      </c>
      <c r="F5691" t="s">
        <v>9</v>
      </c>
      <c r="G5691">
        <v>299</v>
      </c>
      <c r="H5691">
        <v>0</v>
      </c>
      <c r="I5691">
        <v>0</v>
      </c>
      <c r="J5691">
        <v>299</v>
      </c>
      <c r="K5691" s="1">
        <v>46297</v>
      </c>
      <c r="L5691" t="s">
        <v>18181</v>
      </c>
      <c r="M5691">
        <f t="shared" si="1056"/>
        <v>1</v>
      </c>
      <c r="N5691">
        <f>COUNTIF(Orders!$A:$A,C5691)</f>
        <v>1</v>
      </c>
      <c r="P5691">
        <f>COUNTIF(Orders!$H:$H,UPPER(SUBSTITUTE(TRIM(C5691),"-","")))</f>
        <v>1</v>
      </c>
      <c r="R5691" t="str">
        <f t="shared" si="1057"/>
        <v>Matched Order Reference</v>
      </c>
      <c r="S5691">
        <f t="shared" si="1058"/>
        <v>1</v>
      </c>
      <c r="V5691" cm="1">
        <f t="array" ref="V5691">IF(E5691&lt;&gt;"CAPTURE",0,SUMPRODUCT((MDR_Rates!$A$2:$A$10=F5691)*(G5691&gt;MDR_Rates!$B$2:$B$10)*((MDR_Rates!$C$2:$C$10="")+(G5691&lt;=MDR_Rates!$C$2:$C$10))*MDR_Rates!$D$2:$D$10))</f>
        <v>0</v>
      </c>
      <c r="W5691">
        <f t="shared" si="1059"/>
        <v>0</v>
      </c>
      <c r="X5691">
        <f t="shared" si="1060"/>
        <v>0</v>
      </c>
      <c r="Y5691">
        <f t="shared" si="1061"/>
        <v>0</v>
      </c>
      <c r="Z5691">
        <f t="shared" si="1062"/>
        <v>0</v>
      </c>
      <c r="AG5691" t="str">
        <f t="shared" si="1063"/>
        <v/>
      </c>
      <c r="AI5691" t="str">
        <f t="shared" si="1064"/>
        <v/>
      </c>
      <c r="AJ5691" t="str">
        <f t="shared" si="1065"/>
        <v/>
      </c>
      <c r="AK5691" t="str">
        <f t="shared" si="1066"/>
        <v>ORD26004946</v>
      </c>
      <c r="AL5691">
        <f>IF(E5691&lt;&gt;"CAPTURE","",COUNTIF(Orders!$H:$H,AK5691))</f>
        <v>1</v>
      </c>
      <c r="AP5691" t="str">
        <f t="shared" si="1067"/>
        <v>Matched to Order</v>
      </c>
      <c r="AQ5691">
        <f>IF(COUNTIF($A$2:A5691,A5691)=1,1,0)</f>
        <v>1</v>
      </c>
    </row>
    <row r="5692" spans="1:43" x14ac:dyDescent="0.3">
      <c r="A5692" t="s">
        <v>18396</v>
      </c>
      <c r="C5692" t="s">
        <v>9871</v>
      </c>
      <c r="D5692" s="1">
        <v>46295</v>
      </c>
      <c r="E5692" t="s">
        <v>11819</v>
      </c>
      <c r="F5692" t="s">
        <v>9</v>
      </c>
      <c r="G5692">
        <v>499</v>
      </c>
      <c r="H5692">
        <v>0</v>
      </c>
      <c r="I5692">
        <v>0</v>
      </c>
      <c r="J5692">
        <v>499</v>
      </c>
      <c r="K5692" s="1">
        <v>46297</v>
      </c>
      <c r="L5692" t="s">
        <v>18181</v>
      </c>
      <c r="M5692">
        <f t="shared" si="1056"/>
        <v>1</v>
      </c>
      <c r="N5692">
        <f>COUNTIF(Orders!$A:$A,C5692)</f>
        <v>1</v>
      </c>
      <c r="P5692">
        <f>COUNTIF(Orders!$H:$H,UPPER(SUBSTITUTE(TRIM(C5692),"-","")))</f>
        <v>1</v>
      </c>
      <c r="R5692" t="str">
        <f t="shared" si="1057"/>
        <v>Matched Order Reference</v>
      </c>
      <c r="S5692">
        <f t="shared" si="1058"/>
        <v>1</v>
      </c>
      <c r="V5692" cm="1">
        <f t="array" ref="V5692">IF(E5692&lt;&gt;"CAPTURE",0,SUMPRODUCT((MDR_Rates!$A$2:$A$10=F5692)*(G5692&gt;MDR_Rates!$B$2:$B$10)*((MDR_Rates!$C$2:$C$10="")+(G5692&lt;=MDR_Rates!$C$2:$C$10))*MDR_Rates!$D$2:$D$10))</f>
        <v>0</v>
      </c>
      <c r="W5692">
        <f t="shared" si="1059"/>
        <v>0</v>
      </c>
      <c r="X5692">
        <f t="shared" si="1060"/>
        <v>0</v>
      </c>
      <c r="Y5692">
        <f t="shared" si="1061"/>
        <v>0</v>
      </c>
      <c r="Z5692">
        <f t="shared" si="1062"/>
        <v>0</v>
      </c>
      <c r="AG5692" t="str">
        <f t="shared" si="1063"/>
        <v/>
      </c>
      <c r="AI5692" t="str">
        <f t="shared" si="1064"/>
        <v/>
      </c>
      <c r="AJ5692" t="str">
        <f t="shared" si="1065"/>
        <v/>
      </c>
      <c r="AK5692" t="str">
        <f t="shared" si="1066"/>
        <v>ORD26004994</v>
      </c>
      <c r="AL5692">
        <f>IF(E5692&lt;&gt;"CAPTURE","",COUNTIF(Orders!$H:$H,AK5692))</f>
        <v>1</v>
      </c>
      <c r="AP5692" t="str">
        <f t="shared" si="1067"/>
        <v>Matched to Order</v>
      </c>
      <c r="AQ5692">
        <f>IF(COUNTIF($A$2:A5692,A5692)=1,1,0)</f>
        <v>1</v>
      </c>
    </row>
    <row r="5693" spans="1:43" x14ac:dyDescent="0.3">
      <c r="A5693" t="s">
        <v>18397</v>
      </c>
      <c r="C5693" t="s">
        <v>18398</v>
      </c>
      <c r="D5693" s="1">
        <v>46295</v>
      </c>
      <c r="E5693" t="s">
        <v>11819</v>
      </c>
      <c r="F5693" t="s">
        <v>33</v>
      </c>
      <c r="G5693">
        <v>999</v>
      </c>
      <c r="H5693">
        <v>14.99</v>
      </c>
      <c r="I5693">
        <v>2.7</v>
      </c>
      <c r="J5693">
        <v>981.31</v>
      </c>
      <c r="K5693" s="1">
        <v>46297</v>
      </c>
      <c r="L5693" t="s">
        <v>18181</v>
      </c>
      <c r="M5693">
        <f t="shared" si="1056"/>
        <v>1</v>
      </c>
      <c r="N5693">
        <f>COUNTIF(Orders!$A:$A,C5693)</f>
        <v>0</v>
      </c>
      <c r="P5693">
        <f>COUNTIF(Orders!$H:$H,UPPER(SUBSTITUTE(TRIM(C5693),"-","")))</f>
        <v>1</v>
      </c>
      <c r="R5693" t="str">
        <f t="shared" si="1057"/>
        <v>Matched Order Reference</v>
      </c>
      <c r="S5693">
        <f t="shared" si="1058"/>
        <v>1</v>
      </c>
      <c r="V5693" cm="1">
        <f t="array" ref="V5693">IF(E5693&lt;&gt;"CAPTURE",0,SUMPRODUCT((MDR_Rates!$A$2:$A$10=F5693)*(G5693&gt;MDR_Rates!$B$2:$B$10)*((MDR_Rates!$C$2:$C$10="")+(G5693&lt;=MDR_Rates!$C$2:$C$10))*MDR_Rates!$D$2:$D$10))</f>
        <v>1.5</v>
      </c>
      <c r="W5693">
        <f t="shared" si="1059"/>
        <v>14.99</v>
      </c>
      <c r="X5693">
        <f t="shared" si="1060"/>
        <v>2.7</v>
      </c>
      <c r="Y5693">
        <f t="shared" si="1061"/>
        <v>0</v>
      </c>
      <c r="Z5693">
        <f t="shared" si="1062"/>
        <v>0</v>
      </c>
      <c r="AG5693" t="str">
        <f t="shared" si="1063"/>
        <v/>
      </c>
      <c r="AI5693" t="str">
        <f t="shared" si="1064"/>
        <v/>
      </c>
      <c r="AJ5693" t="str">
        <f t="shared" si="1065"/>
        <v/>
      </c>
      <c r="AK5693" t="str">
        <f t="shared" si="1066"/>
        <v>ORD26005011</v>
      </c>
      <c r="AL5693">
        <f>IF(E5693&lt;&gt;"CAPTURE","",COUNTIF(Orders!$H:$H,AK5693))</f>
        <v>1</v>
      </c>
      <c r="AP5693" t="str">
        <f t="shared" si="1067"/>
        <v>Matched to Order</v>
      </c>
      <c r="AQ5693">
        <f>IF(COUNTIF($A$2:A5693,A5693)=1,1,0)</f>
        <v>1</v>
      </c>
    </row>
    <row r="5694" spans="1:43" x14ac:dyDescent="0.3">
      <c r="A5694" t="s">
        <v>18399</v>
      </c>
      <c r="C5694" t="s">
        <v>9990</v>
      </c>
      <c r="D5694" s="1">
        <v>46295</v>
      </c>
      <c r="E5694" t="s">
        <v>11819</v>
      </c>
      <c r="F5694" t="s">
        <v>17</v>
      </c>
      <c r="G5694">
        <v>3498</v>
      </c>
      <c r="H5694">
        <v>55.97</v>
      </c>
      <c r="I5694">
        <v>10.07</v>
      </c>
      <c r="J5694">
        <v>3431.96</v>
      </c>
      <c r="K5694" s="1">
        <v>46297</v>
      </c>
      <c r="L5694" t="s">
        <v>18181</v>
      </c>
      <c r="M5694">
        <f t="shared" si="1056"/>
        <v>1</v>
      </c>
      <c r="N5694">
        <f>COUNTIF(Orders!$A:$A,C5694)</f>
        <v>1</v>
      </c>
      <c r="P5694">
        <f>COUNTIF(Orders!$H:$H,UPPER(SUBSTITUTE(TRIM(C5694),"-","")))</f>
        <v>1</v>
      </c>
      <c r="R5694" t="str">
        <f t="shared" si="1057"/>
        <v>Matched Order Reference</v>
      </c>
      <c r="S5694">
        <f t="shared" si="1058"/>
        <v>1</v>
      </c>
      <c r="V5694" cm="1">
        <f t="array" ref="V5694">IF(E5694&lt;&gt;"CAPTURE",0,SUMPRODUCT((MDR_Rates!$A$2:$A$10=F5694)*(G5694&gt;MDR_Rates!$B$2:$B$10)*((MDR_Rates!$C$2:$C$10="")+(G5694&lt;=MDR_Rates!$C$2:$C$10))*MDR_Rates!$D$2:$D$10))</f>
        <v>1.6</v>
      </c>
      <c r="W5694">
        <f t="shared" si="1059"/>
        <v>55.97</v>
      </c>
      <c r="X5694">
        <f t="shared" si="1060"/>
        <v>10.07</v>
      </c>
      <c r="Y5694">
        <f t="shared" si="1061"/>
        <v>0</v>
      </c>
      <c r="Z5694">
        <f t="shared" si="1062"/>
        <v>0</v>
      </c>
      <c r="AG5694" t="str">
        <f t="shared" si="1063"/>
        <v/>
      </c>
      <c r="AI5694" t="str">
        <f t="shared" si="1064"/>
        <v/>
      </c>
      <c r="AJ5694" t="str">
        <f t="shared" si="1065"/>
        <v/>
      </c>
      <c r="AK5694" t="str">
        <f t="shared" si="1066"/>
        <v>ORD26005057</v>
      </c>
      <c r="AL5694">
        <f>IF(E5694&lt;&gt;"CAPTURE","",COUNTIF(Orders!$H:$H,AK5694))</f>
        <v>1</v>
      </c>
      <c r="AP5694" t="str">
        <f t="shared" si="1067"/>
        <v>Matched to Order</v>
      </c>
      <c r="AQ5694">
        <f>IF(COUNTIF($A$2:A5694,A5694)=1,1,0)</f>
        <v>1</v>
      </c>
    </row>
    <row r="5695" spans="1:43" x14ac:dyDescent="0.3">
      <c r="A5695" t="s">
        <v>18400</v>
      </c>
      <c r="C5695" t="s">
        <v>10047</v>
      </c>
      <c r="D5695" s="1">
        <v>46295</v>
      </c>
      <c r="E5695" t="s">
        <v>11819</v>
      </c>
      <c r="F5695" t="s">
        <v>9</v>
      </c>
      <c r="G5695">
        <v>648</v>
      </c>
      <c r="H5695">
        <v>0</v>
      </c>
      <c r="I5695">
        <v>0</v>
      </c>
      <c r="J5695">
        <v>648</v>
      </c>
      <c r="K5695" s="1">
        <v>46297</v>
      </c>
      <c r="L5695" t="s">
        <v>18181</v>
      </c>
      <c r="M5695">
        <f t="shared" si="1056"/>
        <v>1</v>
      </c>
      <c r="N5695">
        <f>COUNTIF(Orders!$A:$A,C5695)</f>
        <v>1</v>
      </c>
      <c r="P5695">
        <f>COUNTIF(Orders!$H:$H,UPPER(SUBSTITUTE(TRIM(C5695),"-","")))</f>
        <v>1</v>
      </c>
      <c r="R5695" t="str">
        <f t="shared" si="1057"/>
        <v>Matched Order Reference</v>
      </c>
      <c r="S5695">
        <f t="shared" si="1058"/>
        <v>1</v>
      </c>
      <c r="V5695" cm="1">
        <f t="array" ref="V5695">IF(E5695&lt;&gt;"CAPTURE",0,SUMPRODUCT((MDR_Rates!$A$2:$A$10=F5695)*(G5695&gt;MDR_Rates!$B$2:$B$10)*((MDR_Rates!$C$2:$C$10="")+(G5695&lt;=MDR_Rates!$C$2:$C$10))*MDR_Rates!$D$2:$D$10))</f>
        <v>0</v>
      </c>
      <c r="W5695">
        <f t="shared" si="1059"/>
        <v>0</v>
      </c>
      <c r="X5695">
        <f t="shared" si="1060"/>
        <v>0</v>
      </c>
      <c r="Y5695">
        <f t="shared" si="1061"/>
        <v>0</v>
      </c>
      <c r="Z5695">
        <f t="shared" si="1062"/>
        <v>0</v>
      </c>
      <c r="AG5695" t="str">
        <f t="shared" si="1063"/>
        <v/>
      </c>
      <c r="AI5695" t="str">
        <f t="shared" si="1064"/>
        <v/>
      </c>
      <c r="AJ5695" t="str">
        <f t="shared" si="1065"/>
        <v/>
      </c>
      <c r="AK5695" t="str">
        <f t="shared" si="1066"/>
        <v>ORD26005086</v>
      </c>
      <c r="AL5695">
        <f>IF(E5695&lt;&gt;"CAPTURE","",COUNTIF(Orders!$H:$H,AK5695))</f>
        <v>1</v>
      </c>
      <c r="AP5695" t="str">
        <f t="shared" si="1067"/>
        <v>Matched to Order</v>
      </c>
      <c r="AQ5695">
        <f>IF(COUNTIF($A$2:A5695,A5695)=1,1,0)</f>
        <v>1</v>
      </c>
    </row>
    <row r="5696" spans="1:43" x14ac:dyDescent="0.3">
      <c r="A5696" t="s">
        <v>18401</v>
      </c>
      <c r="C5696" t="s">
        <v>10137</v>
      </c>
      <c r="D5696" s="1">
        <v>46295</v>
      </c>
      <c r="E5696" t="s">
        <v>11819</v>
      </c>
      <c r="F5696" t="s">
        <v>9</v>
      </c>
      <c r="G5696">
        <v>4498</v>
      </c>
      <c r="H5696">
        <v>13.49</v>
      </c>
      <c r="I5696">
        <v>2.4300000000000002</v>
      </c>
      <c r="J5696">
        <v>4482.08</v>
      </c>
      <c r="K5696" s="1">
        <v>46297</v>
      </c>
      <c r="L5696" t="s">
        <v>18181</v>
      </c>
      <c r="M5696">
        <f t="shared" si="1056"/>
        <v>1</v>
      </c>
      <c r="N5696">
        <f>COUNTIF(Orders!$A:$A,C5696)</f>
        <v>1</v>
      </c>
      <c r="P5696">
        <f>COUNTIF(Orders!$H:$H,UPPER(SUBSTITUTE(TRIM(C5696),"-","")))</f>
        <v>1</v>
      </c>
      <c r="R5696" t="str">
        <f t="shared" si="1057"/>
        <v>Matched Order Reference</v>
      </c>
      <c r="S5696">
        <f t="shared" si="1058"/>
        <v>1</v>
      </c>
      <c r="V5696" cm="1">
        <f t="array" ref="V5696">IF(E5696&lt;&gt;"CAPTURE",0,SUMPRODUCT((MDR_Rates!$A$2:$A$10=F5696)*(G5696&gt;MDR_Rates!$B$2:$B$10)*((MDR_Rates!$C$2:$C$10="")+(G5696&lt;=MDR_Rates!$C$2:$C$10))*MDR_Rates!$D$2:$D$10))</f>
        <v>0.3</v>
      </c>
      <c r="W5696">
        <f t="shared" si="1059"/>
        <v>13.49</v>
      </c>
      <c r="X5696">
        <f t="shared" si="1060"/>
        <v>2.4300000000000002</v>
      </c>
      <c r="Y5696">
        <f t="shared" si="1061"/>
        <v>0</v>
      </c>
      <c r="Z5696">
        <f t="shared" si="1062"/>
        <v>0</v>
      </c>
      <c r="AG5696" t="str">
        <f t="shared" si="1063"/>
        <v/>
      </c>
      <c r="AI5696" t="str">
        <f t="shared" si="1064"/>
        <v/>
      </c>
      <c r="AJ5696" t="str">
        <f t="shared" si="1065"/>
        <v/>
      </c>
      <c r="AK5696" t="str">
        <f t="shared" si="1066"/>
        <v>ORD26005133</v>
      </c>
      <c r="AL5696">
        <f>IF(E5696&lt;&gt;"CAPTURE","",COUNTIF(Orders!$H:$H,AK5696))</f>
        <v>1</v>
      </c>
      <c r="AP5696" t="str">
        <f t="shared" si="1067"/>
        <v>Matched to Order</v>
      </c>
      <c r="AQ5696">
        <f>IF(COUNTIF($A$2:A5696,A5696)=1,1,0)</f>
        <v>1</v>
      </c>
    </row>
    <row r="5697" spans="1:43" x14ac:dyDescent="0.3">
      <c r="A5697" t="s">
        <v>18402</v>
      </c>
      <c r="C5697" t="s">
        <v>10219</v>
      </c>
      <c r="D5697" s="1">
        <v>46295</v>
      </c>
      <c r="E5697" t="s">
        <v>11819</v>
      </c>
      <c r="F5697" t="s">
        <v>33</v>
      </c>
      <c r="G5697">
        <v>6797</v>
      </c>
      <c r="H5697">
        <v>81.56</v>
      </c>
      <c r="I5697">
        <v>14.68</v>
      </c>
      <c r="J5697">
        <v>6700.76</v>
      </c>
      <c r="K5697" s="1">
        <v>46297</v>
      </c>
      <c r="L5697" t="s">
        <v>18181</v>
      </c>
      <c r="M5697">
        <f t="shared" si="1056"/>
        <v>1</v>
      </c>
      <c r="N5697">
        <f>COUNTIF(Orders!$A:$A,C5697)</f>
        <v>1</v>
      </c>
      <c r="P5697">
        <f>COUNTIF(Orders!$H:$H,UPPER(SUBSTITUTE(TRIM(C5697),"-","")))</f>
        <v>1</v>
      </c>
      <c r="R5697" t="str">
        <f t="shared" si="1057"/>
        <v>Matched Order Reference</v>
      </c>
      <c r="S5697">
        <f t="shared" si="1058"/>
        <v>1</v>
      </c>
      <c r="V5697" cm="1">
        <f t="array" ref="V5697">IF(E5697&lt;&gt;"CAPTURE",0,SUMPRODUCT((MDR_Rates!$A$2:$A$10=F5697)*(G5697&gt;MDR_Rates!$B$2:$B$10)*((MDR_Rates!$C$2:$C$10="")+(G5697&lt;=MDR_Rates!$C$2:$C$10))*MDR_Rates!$D$2:$D$10))</f>
        <v>1.2</v>
      </c>
      <c r="W5697">
        <f t="shared" si="1059"/>
        <v>81.56</v>
      </c>
      <c r="X5697">
        <f t="shared" si="1060"/>
        <v>14.68</v>
      </c>
      <c r="Y5697">
        <f t="shared" si="1061"/>
        <v>0</v>
      </c>
      <c r="Z5697">
        <f t="shared" si="1062"/>
        <v>0</v>
      </c>
      <c r="AG5697" t="str">
        <f t="shared" si="1063"/>
        <v/>
      </c>
      <c r="AI5697" t="str">
        <f t="shared" si="1064"/>
        <v/>
      </c>
      <c r="AJ5697" t="str">
        <f t="shared" si="1065"/>
        <v/>
      </c>
      <c r="AK5697" t="str">
        <f t="shared" si="1066"/>
        <v>ORD26005177</v>
      </c>
      <c r="AL5697">
        <f>IF(E5697&lt;&gt;"CAPTURE","",COUNTIF(Orders!$H:$H,AK5697))</f>
        <v>1</v>
      </c>
      <c r="AP5697" t="str">
        <f t="shared" si="1067"/>
        <v>Matched to Order</v>
      </c>
      <c r="AQ5697">
        <f>IF(COUNTIF($A$2:A5697,A5697)=1,1,0)</f>
        <v>1</v>
      </c>
    </row>
    <row r="5698" spans="1:43" x14ac:dyDescent="0.3">
      <c r="A5698" t="s">
        <v>18403</v>
      </c>
      <c r="C5698" t="s">
        <v>10278</v>
      </c>
      <c r="D5698" s="1">
        <v>46295</v>
      </c>
      <c r="E5698" t="s">
        <v>11819</v>
      </c>
      <c r="F5698" t="s">
        <v>44</v>
      </c>
      <c r="G5698">
        <v>2897</v>
      </c>
      <c r="H5698">
        <v>49.25</v>
      </c>
      <c r="I5698">
        <v>8.8699999999999992</v>
      </c>
      <c r="J5698">
        <v>2838.88</v>
      </c>
      <c r="K5698" s="1">
        <v>46297</v>
      </c>
      <c r="L5698" t="s">
        <v>18181</v>
      </c>
      <c r="M5698">
        <f t="shared" si="1056"/>
        <v>1</v>
      </c>
      <c r="N5698">
        <f>COUNTIF(Orders!$A:$A,C5698)</f>
        <v>1</v>
      </c>
      <c r="P5698">
        <f>COUNTIF(Orders!$H:$H,UPPER(SUBSTITUTE(TRIM(C5698),"-","")))</f>
        <v>1</v>
      </c>
      <c r="R5698" t="str">
        <f t="shared" si="1057"/>
        <v>Matched Order Reference</v>
      </c>
      <c r="S5698">
        <f t="shared" si="1058"/>
        <v>1</v>
      </c>
      <c r="V5698" cm="1">
        <f t="array" ref="V5698">IF(E5698&lt;&gt;"CAPTURE",0,SUMPRODUCT((MDR_Rates!$A$2:$A$10=F5698)*(G5698&gt;MDR_Rates!$B$2:$B$10)*((MDR_Rates!$C$2:$C$10="")+(G5698&lt;=MDR_Rates!$C$2:$C$10))*MDR_Rates!$D$2:$D$10))</f>
        <v>1.7</v>
      </c>
      <c r="W5698">
        <f t="shared" si="1059"/>
        <v>49.25</v>
      </c>
      <c r="X5698">
        <f t="shared" si="1060"/>
        <v>8.8699999999999992</v>
      </c>
      <c r="Y5698">
        <f t="shared" si="1061"/>
        <v>0</v>
      </c>
      <c r="Z5698">
        <f t="shared" si="1062"/>
        <v>0</v>
      </c>
      <c r="AG5698" t="str">
        <f t="shared" si="1063"/>
        <v/>
      </c>
      <c r="AI5698" t="str">
        <f t="shared" si="1064"/>
        <v/>
      </c>
      <c r="AJ5698" t="str">
        <f t="shared" si="1065"/>
        <v/>
      </c>
      <c r="AK5698" t="str">
        <f t="shared" si="1066"/>
        <v>ORD26005207</v>
      </c>
      <c r="AL5698">
        <f>IF(E5698&lt;&gt;"CAPTURE","",COUNTIF(Orders!$H:$H,AK5698))</f>
        <v>1</v>
      </c>
      <c r="AP5698" t="str">
        <f t="shared" si="1067"/>
        <v>Matched to Order</v>
      </c>
      <c r="AQ5698">
        <f>IF(COUNTIF($A$2:A5698,A5698)=1,1,0)</f>
        <v>1</v>
      </c>
    </row>
    <row r="5699" spans="1:43" x14ac:dyDescent="0.3">
      <c r="A5699" t="s">
        <v>18404</v>
      </c>
      <c r="C5699" t="s">
        <v>10408</v>
      </c>
      <c r="D5699" s="1">
        <v>46295</v>
      </c>
      <c r="E5699" t="s">
        <v>11819</v>
      </c>
      <c r="F5699" t="s">
        <v>9</v>
      </c>
      <c r="G5699">
        <v>2499</v>
      </c>
      <c r="H5699">
        <v>7.5</v>
      </c>
      <c r="I5699">
        <v>1.35</v>
      </c>
      <c r="J5699">
        <v>2490.15</v>
      </c>
      <c r="K5699" s="1">
        <v>46297</v>
      </c>
      <c r="L5699" t="s">
        <v>18181</v>
      </c>
      <c r="M5699">
        <f t="shared" ref="M5699:M5753" si="1068">COUNTIF($A:$A,A5699)</f>
        <v>1</v>
      </c>
      <c r="N5699">
        <f>COUNTIF(Orders!$A:$A,C5699)</f>
        <v>1</v>
      </c>
      <c r="P5699">
        <f>COUNTIF(Orders!$H:$H,UPPER(SUBSTITUTE(TRIM(C5699),"-","")))</f>
        <v>1</v>
      </c>
      <c r="R5699" t="str">
        <f t="shared" ref="R5699:R5753" si="1069">IF(E5699="REFUND","Refund",IF(P5699=0,"Unmatched Order Reference","Matched Order Reference"))</f>
        <v>Matched Order Reference</v>
      </c>
      <c r="S5699">
        <f t="shared" ref="S5699:S5753" si="1070">COUNTIFS($C$2:$C$5753,C5699,$E$2:$E$5753,"CAPTURE")</f>
        <v>1</v>
      </c>
      <c r="V5699" cm="1">
        <f t="array" ref="V5699">IF(E5699&lt;&gt;"CAPTURE",0,SUMPRODUCT((MDR_Rates!$A$2:$A$10=F5699)*(G5699&gt;MDR_Rates!$B$2:$B$10)*((MDR_Rates!$C$2:$C$10="")+(G5699&lt;=MDR_Rates!$C$2:$C$10))*MDR_Rates!$D$2:$D$10))</f>
        <v>0.3</v>
      </c>
      <c r="W5699">
        <f t="shared" ref="W5699:W5753" si="1071">IF(E5699&lt;&gt;"CAPTURE",0,ROUND(G5699*V5699/100,2))</f>
        <v>7.5</v>
      </c>
      <c r="X5699">
        <f t="shared" ref="X5699:X5753" si="1072">IF(E5699&lt;&gt;"CAPTURE",0,ROUND(W5699*18/100,2))</f>
        <v>1.35</v>
      </c>
      <c r="Y5699">
        <f t="shared" ref="Y5699:Y5753" si="1073">IF(E5699&lt;&gt;"CAPTURE",0,ROUND(H5699-W5699,2))</f>
        <v>0</v>
      </c>
      <c r="Z5699">
        <f t="shared" ref="Z5699:Z5753" si="1074">IF(E5699&lt;&gt;"CAPTURE",0,ROUND(I5699-X5699,2))</f>
        <v>0</v>
      </c>
      <c r="AG5699" t="str">
        <f t="shared" ref="AG5699:AG5753" si="1075">IF(E5699&lt;&gt;"REFUND","",IF(COUNTIFS($A:$A,B5699,$E:$E,"CAPTURE")=0,"Missing Original Capture","Original Capture Found"))</f>
        <v/>
      </c>
      <c r="AI5699" t="str">
        <f t="shared" ref="AI5699:AI5753" si="1076">IF(E5699="REFUND",_xlfn.MAXIFS($G:$G,$A:$A,B5699,$E:$E,"CAPTURE"),"")</f>
        <v/>
      </c>
      <c r="AJ5699" t="str">
        <f t="shared" ref="AJ5699:AJ5753" si="1077">IF(E5699&lt;&gt;"REFUND","",IF(G5699&gt;AI5699,"Refund Exceeds Capture",IF(ABS(G5699-AI5699)&lt;0.01,"Full Refund","Partial Refund")))</f>
        <v/>
      </c>
      <c r="AK5699" t="str">
        <f t="shared" ref="AK5699:AK5753" si="1078">UPPER(SUBSTITUTE(TRIM(C5699),"-",""))</f>
        <v>ORD26005275</v>
      </c>
      <c r="AL5699">
        <f>IF(E5699&lt;&gt;"CAPTURE","",COUNTIF(Orders!$H:$H,AK5699))</f>
        <v>1</v>
      </c>
      <c r="AP5699" t="str">
        <f t="shared" ref="AP5699:AP5753" si="1079">IF(E5699&lt;&gt;"CAPTURE","",IF(M5699&gt;1,"Duplicate ID - Review",IF(AL5699=0,"Unmatched Order",IF(AL5699=1,"Matched to Order","Multiple Order Matches"))))</f>
        <v>Matched to Order</v>
      </c>
      <c r="AQ5699">
        <f>IF(COUNTIF($A$2:A5699,A5699)=1,1,0)</f>
        <v>1</v>
      </c>
    </row>
    <row r="5700" spans="1:43" x14ac:dyDescent="0.3">
      <c r="A5700" t="s">
        <v>18405</v>
      </c>
      <c r="C5700" t="s">
        <v>10451</v>
      </c>
      <c r="D5700" s="1">
        <v>46295</v>
      </c>
      <c r="E5700" t="s">
        <v>11819</v>
      </c>
      <c r="F5700" t="s">
        <v>44</v>
      </c>
      <c r="G5700">
        <v>2398</v>
      </c>
      <c r="H5700">
        <v>57.55</v>
      </c>
      <c r="I5700">
        <v>10.36</v>
      </c>
      <c r="J5700">
        <v>2330.09</v>
      </c>
      <c r="K5700" s="1">
        <v>46297</v>
      </c>
      <c r="L5700" t="s">
        <v>18181</v>
      </c>
      <c r="M5700">
        <f t="shared" si="1068"/>
        <v>1</v>
      </c>
      <c r="N5700">
        <f>COUNTIF(Orders!$A:$A,C5700)</f>
        <v>1</v>
      </c>
      <c r="P5700">
        <f>COUNTIF(Orders!$H:$H,UPPER(SUBSTITUTE(TRIM(C5700),"-","")))</f>
        <v>1</v>
      </c>
      <c r="R5700" t="str">
        <f t="shared" si="1069"/>
        <v>Matched Order Reference</v>
      </c>
      <c r="S5700">
        <f t="shared" si="1070"/>
        <v>1</v>
      </c>
      <c r="V5700" cm="1">
        <f t="array" ref="V5700">IF(E5700&lt;&gt;"CAPTURE",0,SUMPRODUCT((MDR_Rates!$A$2:$A$10=F5700)*(G5700&gt;MDR_Rates!$B$2:$B$10)*((MDR_Rates!$C$2:$C$10="")+(G5700&lt;=MDR_Rates!$C$2:$C$10))*MDR_Rates!$D$2:$D$10))</f>
        <v>1.7</v>
      </c>
      <c r="W5700">
        <f t="shared" si="1071"/>
        <v>40.770000000000003</v>
      </c>
      <c r="X5700">
        <f t="shared" si="1072"/>
        <v>7.34</v>
      </c>
      <c r="Y5700">
        <f t="shared" si="1073"/>
        <v>16.78</v>
      </c>
      <c r="Z5700">
        <f t="shared" si="1074"/>
        <v>3.02</v>
      </c>
      <c r="AG5700" t="str">
        <f t="shared" si="1075"/>
        <v/>
      </c>
      <c r="AI5700" t="str">
        <f t="shared" si="1076"/>
        <v/>
      </c>
      <c r="AJ5700" t="str">
        <f t="shared" si="1077"/>
        <v/>
      </c>
      <c r="AK5700" t="str">
        <f t="shared" si="1078"/>
        <v>ORD26005298</v>
      </c>
      <c r="AL5700">
        <f>IF(E5700&lt;&gt;"CAPTURE","",COUNTIF(Orders!$H:$H,AK5700))</f>
        <v>1</v>
      </c>
      <c r="AP5700" t="str">
        <f t="shared" si="1079"/>
        <v>Matched to Order</v>
      </c>
      <c r="AQ5700">
        <f>IF(COUNTIF($A$2:A5700,A5700)=1,1,0)</f>
        <v>1</v>
      </c>
    </row>
    <row r="5701" spans="1:43" x14ac:dyDescent="0.3">
      <c r="A5701" t="s">
        <v>18406</v>
      </c>
      <c r="C5701" t="s">
        <v>10493</v>
      </c>
      <c r="D5701" s="1">
        <v>46295</v>
      </c>
      <c r="E5701" t="s">
        <v>11819</v>
      </c>
      <c r="F5701" t="s">
        <v>9</v>
      </c>
      <c r="G5701">
        <v>999</v>
      </c>
      <c r="H5701">
        <v>0</v>
      </c>
      <c r="I5701">
        <v>0</v>
      </c>
      <c r="J5701">
        <v>999</v>
      </c>
      <c r="K5701" s="1">
        <v>46297</v>
      </c>
      <c r="L5701" t="s">
        <v>18181</v>
      </c>
      <c r="M5701">
        <f t="shared" si="1068"/>
        <v>1</v>
      </c>
      <c r="N5701">
        <f>COUNTIF(Orders!$A:$A,C5701)</f>
        <v>1</v>
      </c>
      <c r="P5701">
        <f>COUNTIF(Orders!$H:$H,UPPER(SUBSTITUTE(TRIM(C5701),"-","")))</f>
        <v>1</v>
      </c>
      <c r="R5701" t="str">
        <f t="shared" si="1069"/>
        <v>Matched Order Reference</v>
      </c>
      <c r="S5701">
        <f t="shared" si="1070"/>
        <v>1</v>
      </c>
      <c r="V5701" cm="1">
        <f t="array" ref="V5701">IF(E5701&lt;&gt;"CAPTURE",0,SUMPRODUCT((MDR_Rates!$A$2:$A$10=F5701)*(G5701&gt;MDR_Rates!$B$2:$B$10)*((MDR_Rates!$C$2:$C$10="")+(G5701&lt;=MDR_Rates!$C$2:$C$10))*MDR_Rates!$D$2:$D$10))</f>
        <v>0</v>
      </c>
      <c r="W5701">
        <f t="shared" si="1071"/>
        <v>0</v>
      </c>
      <c r="X5701">
        <f t="shared" si="1072"/>
        <v>0</v>
      </c>
      <c r="Y5701">
        <f t="shared" si="1073"/>
        <v>0</v>
      </c>
      <c r="Z5701">
        <f t="shared" si="1074"/>
        <v>0</v>
      </c>
      <c r="AG5701" t="str">
        <f t="shared" si="1075"/>
        <v/>
      </c>
      <c r="AI5701" t="str">
        <f t="shared" si="1076"/>
        <v/>
      </c>
      <c r="AJ5701" t="str">
        <f t="shared" si="1077"/>
        <v/>
      </c>
      <c r="AK5701" t="str">
        <f t="shared" si="1078"/>
        <v>ORD26005319</v>
      </c>
      <c r="AL5701">
        <f>IF(E5701&lt;&gt;"CAPTURE","",COUNTIF(Orders!$H:$H,AK5701))</f>
        <v>1</v>
      </c>
      <c r="AP5701" t="str">
        <f t="shared" si="1079"/>
        <v>Matched to Order</v>
      </c>
      <c r="AQ5701">
        <f>IF(COUNTIF($A$2:A5701,A5701)=1,1,0)</f>
        <v>1</v>
      </c>
    </row>
    <row r="5702" spans="1:43" x14ac:dyDescent="0.3">
      <c r="A5702" t="s">
        <v>18407</v>
      </c>
      <c r="C5702" t="s">
        <v>10511</v>
      </c>
      <c r="D5702" s="1">
        <v>46295</v>
      </c>
      <c r="E5702" t="s">
        <v>11819</v>
      </c>
      <c r="F5702" t="s">
        <v>44</v>
      </c>
      <c r="G5702">
        <v>1799</v>
      </c>
      <c r="H5702">
        <v>34.18</v>
      </c>
      <c r="I5702">
        <v>6.15</v>
      </c>
      <c r="J5702">
        <v>1758.67</v>
      </c>
      <c r="K5702" s="1">
        <v>46297</v>
      </c>
      <c r="L5702" t="s">
        <v>18181</v>
      </c>
      <c r="M5702">
        <f t="shared" si="1068"/>
        <v>1</v>
      </c>
      <c r="N5702">
        <f>COUNTIF(Orders!$A:$A,C5702)</f>
        <v>1</v>
      </c>
      <c r="P5702">
        <f>COUNTIF(Orders!$H:$H,UPPER(SUBSTITUTE(TRIM(C5702),"-","")))</f>
        <v>1</v>
      </c>
      <c r="R5702" t="str">
        <f t="shared" si="1069"/>
        <v>Matched Order Reference</v>
      </c>
      <c r="S5702">
        <f t="shared" si="1070"/>
        <v>1</v>
      </c>
      <c r="V5702" cm="1">
        <f t="array" ref="V5702">IF(E5702&lt;&gt;"CAPTURE",0,SUMPRODUCT((MDR_Rates!$A$2:$A$10=F5702)*(G5702&gt;MDR_Rates!$B$2:$B$10)*((MDR_Rates!$C$2:$C$10="")+(G5702&lt;=MDR_Rates!$C$2:$C$10))*MDR_Rates!$D$2:$D$10))</f>
        <v>1.9</v>
      </c>
      <c r="W5702">
        <f t="shared" si="1071"/>
        <v>34.18</v>
      </c>
      <c r="X5702">
        <f t="shared" si="1072"/>
        <v>6.15</v>
      </c>
      <c r="Y5702">
        <f t="shared" si="1073"/>
        <v>0</v>
      </c>
      <c r="Z5702">
        <f t="shared" si="1074"/>
        <v>0</v>
      </c>
      <c r="AG5702" t="str">
        <f t="shared" si="1075"/>
        <v/>
      </c>
      <c r="AI5702" t="str">
        <f t="shared" si="1076"/>
        <v/>
      </c>
      <c r="AJ5702" t="str">
        <f t="shared" si="1077"/>
        <v/>
      </c>
      <c r="AK5702" t="str">
        <f t="shared" si="1078"/>
        <v>ORD26005328</v>
      </c>
      <c r="AL5702">
        <f>IF(E5702&lt;&gt;"CAPTURE","",COUNTIF(Orders!$H:$H,AK5702))</f>
        <v>1</v>
      </c>
      <c r="AP5702" t="str">
        <f t="shared" si="1079"/>
        <v>Matched to Order</v>
      </c>
      <c r="AQ5702">
        <f>IF(COUNTIF($A$2:A5702,A5702)=1,1,0)</f>
        <v>1</v>
      </c>
    </row>
    <row r="5703" spans="1:43" x14ac:dyDescent="0.3">
      <c r="A5703" t="s">
        <v>18408</v>
      </c>
      <c r="C5703" t="s">
        <v>10513</v>
      </c>
      <c r="D5703" s="1">
        <v>46295</v>
      </c>
      <c r="E5703" t="s">
        <v>11819</v>
      </c>
      <c r="F5703" t="s">
        <v>9</v>
      </c>
      <c r="G5703">
        <v>599</v>
      </c>
      <c r="H5703">
        <v>0</v>
      </c>
      <c r="I5703">
        <v>0</v>
      </c>
      <c r="J5703">
        <v>599</v>
      </c>
      <c r="K5703" s="1">
        <v>46297</v>
      </c>
      <c r="L5703" t="s">
        <v>18181</v>
      </c>
      <c r="M5703">
        <f t="shared" si="1068"/>
        <v>1</v>
      </c>
      <c r="N5703">
        <f>COUNTIF(Orders!$A:$A,C5703)</f>
        <v>1</v>
      </c>
      <c r="P5703">
        <f>COUNTIF(Orders!$H:$H,UPPER(SUBSTITUTE(TRIM(C5703),"-","")))</f>
        <v>1</v>
      </c>
      <c r="R5703" t="str">
        <f t="shared" si="1069"/>
        <v>Matched Order Reference</v>
      </c>
      <c r="S5703">
        <f t="shared" si="1070"/>
        <v>1</v>
      </c>
      <c r="V5703" cm="1">
        <f t="array" ref="V5703">IF(E5703&lt;&gt;"CAPTURE",0,SUMPRODUCT((MDR_Rates!$A$2:$A$10=F5703)*(G5703&gt;MDR_Rates!$B$2:$B$10)*((MDR_Rates!$C$2:$C$10="")+(G5703&lt;=MDR_Rates!$C$2:$C$10))*MDR_Rates!$D$2:$D$10))</f>
        <v>0</v>
      </c>
      <c r="W5703">
        <f t="shared" si="1071"/>
        <v>0</v>
      </c>
      <c r="X5703">
        <f t="shared" si="1072"/>
        <v>0</v>
      </c>
      <c r="Y5703">
        <f t="shared" si="1073"/>
        <v>0</v>
      </c>
      <c r="Z5703">
        <f t="shared" si="1074"/>
        <v>0</v>
      </c>
      <c r="AG5703" t="str">
        <f t="shared" si="1075"/>
        <v/>
      </c>
      <c r="AI5703" t="str">
        <f t="shared" si="1076"/>
        <v/>
      </c>
      <c r="AJ5703" t="str">
        <f t="shared" si="1077"/>
        <v/>
      </c>
      <c r="AK5703" t="str">
        <f t="shared" si="1078"/>
        <v>ORD26005329</v>
      </c>
      <c r="AL5703">
        <f>IF(E5703&lt;&gt;"CAPTURE","",COUNTIF(Orders!$H:$H,AK5703))</f>
        <v>1</v>
      </c>
      <c r="AP5703" t="str">
        <f t="shared" si="1079"/>
        <v>Matched to Order</v>
      </c>
      <c r="AQ5703">
        <f>IF(COUNTIF($A$2:A5703,A5703)=1,1,0)</f>
        <v>1</v>
      </c>
    </row>
    <row r="5704" spans="1:43" x14ac:dyDescent="0.3">
      <c r="A5704" t="s">
        <v>18409</v>
      </c>
      <c r="C5704" t="s">
        <v>10533</v>
      </c>
      <c r="D5704" s="1">
        <v>46295</v>
      </c>
      <c r="E5704" t="s">
        <v>11819</v>
      </c>
      <c r="F5704" t="s">
        <v>17</v>
      </c>
      <c r="G5704">
        <v>3499</v>
      </c>
      <c r="H5704">
        <v>55.98</v>
      </c>
      <c r="I5704">
        <v>10.08</v>
      </c>
      <c r="J5704">
        <v>3432.94</v>
      </c>
      <c r="K5704" s="1">
        <v>46297</v>
      </c>
      <c r="L5704" t="s">
        <v>18181</v>
      </c>
      <c r="M5704">
        <f t="shared" si="1068"/>
        <v>1</v>
      </c>
      <c r="N5704">
        <f>COUNTIF(Orders!$A:$A,C5704)</f>
        <v>1</v>
      </c>
      <c r="P5704">
        <f>COUNTIF(Orders!$H:$H,UPPER(SUBSTITUTE(TRIM(C5704),"-","")))</f>
        <v>1</v>
      </c>
      <c r="R5704" t="str">
        <f t="shared" si="1069"/>
        <v>Matched Order Reference</v>
      </c>
      <c r="S5704">
        <f t="shared" si="1070"/>
        <v>1</v>
      </c>
      <c r="V5704" cm="1">
        <f t="array" ref="V5704">IF(E5704&lt;&gt;"CAPTURE",0,SUMPRODUCT((MDR_Rates!$A$2:$A$10=F5704)*(G5704&gt;MDR_Rates!$B$2:$B$10)*((MDR_Rates!$C$2:$C$10="")+(G5704&lt;=MDR_Rates!$C$2:$C$10))*MDR_Rates!$D$2:$D$10))</f>
        <v>1.6</v>
      </c>
      <c r="W5704">
        <f t="shared" si="1071"/>
        <v>55.98</v>
      </c>
      <c r="X5704">
        <f t="shared" si="1072"/>
        <v>10.08</v>
      </c>
      <c r="Y5704">
        <f t="shared" si="1073"/>
        <v>0</v>
      </c>
      <c r="Z5704">
        <f t="shared" si="1074"/>
        <v>0</v>
      </c>
      <c r="AG5704" t="str">
        <f t="shared" si="1075"/>
        <v/>
      </c>
      <c r="AI5704" t="str">
        <f t="shared" si="1076"/>
        <v/>
      </c>
      <c r="AJ5704" t="str">
        <f t="shared" si="1077"/>
        <v/>
      </c>
      <c r="AK5704" t="str">
        <f t="shared" si="1078"/>
        <v>ORD26005339</v>
      </c>
      <c r="AL5704">
        <f>IF(E5704&lt;&gt;"CAPTURE","",COUNTIF(Orders!$H:$H,AK5704))</f>
        <v>1</v>
      </c>
      <c r="AP5704" t="str">
        <f t="shared" si="1079"/>
        <v>Matched to Order</v>
      </c>
      <c r="AQ5704">
        <f>IF(COUNTIF($A$2:A5704,A5704)=1,1,0)</f>
        <v>1</v>
      </c>
    </row>
    <row r="5705" spans="1:43" x14ac:dyDescent="0.3">
      <c r="A5705" t="s">
        <v>18410</v>
      </c>
      <c r="C5705" t="s">
        <v>10548</v>
      </c>
      <c r="D5705" s="1">
        <v>46295</v>
      </c>
      <c r="E5705" t="s">
        <v>11819</v>
      </c>
      <c r="F5705" t="s">
        <v>17</v>
      </c>
      <c r="G5705">
        <v>3499</v>
      </c>
      <c r="H5705">
        <v>55.98</v>
      </c>
      <c r="I5705">
        <v>10.08</v>
      </c>
      <c r="J5705">
        <v>3432.94</v>
      </c>
      <c r="K5705" s="1">
        <v>46297</v>
      </c>
      <c r="L5705" t="s">
        <v>18181</v>
      </c>
      <c r="M5705">
        <f t="shared" si="1068"/>
        <v>1</v>
      </c>
      <c r="N5705">
        <f>COUNTIF(Orders!$A:$A,C5705)</f>
        <v>1</v>
      </c>
      <c r="P5705">
        <f>COUNTIF(Orders!$H:$H,UPPER(SUBSTITUTE(TRIM(C5705),"-","")))</f>
        <v>1</v>
      </c>
      <c r="R5705" t="str">
        <f t="shared" si="1069"/>
        <v>Matched Order Reference</v>
      </c>
      <c r="S5705">
        <f t="shared" si="1070"/>
        <v>1</v>
      </c>
      <c r="V5705" cm="1">
        <f t="array" ref="V5705">IF(E5705&lt;&gt;"CAPTURE",0,SUMPRODUCT((MDR_Rates!$A$2:$A$10=F5705)*(G5705&gt;MDR_Rates!$B$2:$B$10)*((MDR_Rates!$C$2:$C$10="")+(G5705&lt;=MDR_Rates!$C$2:$C$10))*MDR_Rates!$D$2:$D$10))</f>
        <v>1.6</v>
      </c>
      <c r="W5705">
        <f t="shared" si="1071"/>
        <v>55.98</v>
      </c>
      <c r="X5705">
        <f t="shared" si="1072"/>
        <v>10.08</v>
      </c>
      <c r="Y5705">
        <f t="shared" si="1073"/>
        <v>0</v>
      </c>
      <c r="Z5705">
        <f t="shared" si="1074"/>
        <v>0</v>
      </c>
      <c r="AG5705" t="str">
        <f t="shared" si="1075"/>
        <v/>
      </c>
      <c r="AI5705" t="str">
        <f t="shared" si="1076"/>
        <v/>
      </c>
      <c r="AJ5705" t="str">
        <f t="shared" si="1077"/>
        <v/>
      </c>
      <c r="AK5705" t="str">
        <f t="shared" si="1078"/>
        <v>ORD26005347</v>
      </c>
      <c r="AL5705">
        <f>IF(E5705&lt;&gt;"CAPTURE","",COUNTIF(Orders!$H:$H,AK5705))</f>
        <v>1</v>
      </c>
      <c r="AP5705" t="str">
        <f t="shared" si="1079"/>
        <v>Matched to Order</v>
      </c>
      <c r="AQ5705">
        <f>IF(COUNTIF($A$2:A5705,A5705)=1,1,0)</f>
        <v>1</v>
      </c>
    </row>
    <row r="5706" spans="1:43" x14ac:dyDescent="0.3">
      <c r="A5706" t="s">
        <v>18411</v>
      </c>
      <c r="C5706" t="s">
        <v>10552</v>
      </c>
      <c r="D5706" s="1">
        <v>46295</v>
      </c>
      <c r="E5706" t="s">
        <v>11819</v>
      </c>
      <c r="F5706" t="s">
        <v>9</v>
      </c>
      <c r="G5706">
        <v>599</v>
      </c>
      <c r="H5706">
        <v>0</v>
      </c>
      <c r="I5706">
        <v>0</v>
      </c>
      <c r="J5706">
        <v>599</v>
      </c>
      <c r="K5706" s="1">
        <v>46297</v>
      </c>
      <c r="L5706" t="s">
        <v>18181</v>
      </c>
      <c r="M5706">
        <f t="shared" si="1068"/>
        <v>1</v>
      </c>
      <c r="N5706">
        <f>COUNTIF(Orders!$A:$A,C5706)</f>
        <v>1</v>
      </c>
      <c r="P5706">
        <f>COUNTIF(Orders!$H:$H,UPPER(SUBSTITUTE(TRIM(C5706),"-","")))</f>
        <v>1</v>
      </c>
      <c r="R5706" t="str">
        <f t="shared" si="1069"/>
        <v>Matched Order Reference</v>
      </c>
      <c r="S5706">
        <f t="shared" si="1070"/>
        <v>1</v>
      </c>
      <c r="V5706" cm="1">
        <f t="array" ref="V5706">IF(E5706&lt;&gt;"CAPTURE",0,SUMPRODUCT((MDR_Rates!$A$2:$A$10=F5706)*(G5706&gt;MDR_Rates!$B$2:$B$10)*((MDR_Rates!$C$2:$C$10="")+(G5706&lt;=MDR_Rates!$C$2:$C$10))*MDR_Rates!$D$2:$D$10))</f>
        <v>0</v>
      </c>
      <c r="W5706">
        <f t="shared" si="1071"/>
        <v>0</v>
      </c>
      <c r="X5706">
        <f t="shared" si="1072"/>
        <v>0</v>
      </c>
      <c r="Y5706">
        <f t="shared" si="1073"/>
        <v>0</v>
      </c>
      <c r="Z5706">
        <f t="shared" si="1074"/>
        <v>0</v>
      </c>
      <c r="AG5706" t="str">
        <f t="shared" si="1075"/>
        <v/>
      </c>
      <c r="AI5706" t="str">
        <f t="shared" si="1076"/>
        <v/>
      </c>
      <c r="AJ5706" t="str">
        <f t="shared" si="1077"/>
        <v/>
      </c>
      <c r="AK5706" t="str">
        <f t="shared" si="1078"/>
        <v>ORD26005349</v>
      </c>
      <c r="AL5706">
        <f>IF(E5706&lt;&gt;"CAPTURE","",COUNTIF(Orders!$H:$H,AK5706))</f>
        <v>1</v>
      </c>
      <c r="AP5706" t="str">
        <f t="shared" si="1079"/>
        <v>Matched to Order</v>
      </c>
      <c r="AQ5706">
        <f>IF(COUNTIF($A$2:A5706,A5706)=1,1,0)</f>
        <v>1</v>
      </c>
    </row>
    <row r="5707" spans="1:43" x14ac:dyDescent="0.3">
      <c r="A5707" t="s">
        <v>18412</v>
      </c>
      <c r="C5707" t="s">
        <v>10623</v>
      </c>
      <c r="D5707" s="1">
        <v>46295</v>
      </c>
      <c r="E5707" t="s">
        <v>11819</v>
      </c>
      <c r="F5707" t="s">
        <v>17</v>
      </c>
      <c r="G5707">
        <v>3098</v>
      </c>
      <c r="H5707">
        <v>49.57</v>
      </c>
      <c r="I5707">
        <v>8.92</v>
      </c>
      <c r="J5707">
        <v>3039.51</v>
      </c>
      <c r="K5707" s="1">
        <v>46297</v>
      </c>
      <c r="L5707" t="s">
        <v>18181</v>
      </c>
      <c r="M5707">
        <f t="shared" si="1068"/>
        <v>1</v>
      </c>
      <c r="N5707">
        <f>COUNTIF(Orders!$A:$A,C5707)</f>
        <v>1</v>
      </c>
      <c r="P5707">
        <f>COUNTIF(Orders!$H:$H,UPPER(SUBSTITUTE(TRIM(C5707),"-","")))</f>
        <v>1</v>
      </c>
      <c r="R5707" t="str">
        <f t="shared" si="1069"/>
        <v>Matched Order Reference</v>
      </c>
      <c r="S5707">
        <f t="shared" si="1070"/>
        <v>1</v>
      </c>
      <c r="V5707" cm="1">
        <f t="array" ref="V5707">IF(E5707&lt;&gt;"CAPTURE",0,SUMPRODUCT((MDR_Rates!$A$2:$A$10=F5707)*(G5707&gt;MDR_Rates!$B$2:$B$10)*((MDR_Rates!$C$2:$C$10="")+(G5707&lt;=MDR_Rates!$C$2:$C$10))*MDR_Rates!$D$2:$D$10))</f>
        <v>1.6</v>
      </c>
      <c r="W5707">
        <f t="shared" si="1071"/>
        <v>49.57</v>
      </c>
      <c r="X5707">
        <f t="shared" si="1072"/>
        <v>8.92</v>
      </c>
      <c r="Y5707">
        <f t="shared" si="1073"/>
        <v>0</v>
      </c>
      <c r="Z5707">
        <f t="shared" si="1074"/>
        <v>0</v>
      </c>
      <c r="AG5707" t="str">
        <f t="shared" si="1075"/>
        <v/>
      </c>
      <c r="AI5707" t="str">
        <f t="shared" si="1076"/>
        <v/>
      </c>
      <c r="AJ5707" t="str">
        <f t="shared" si="1077"/>
        <v/>
      </c>
      <c r="AK5707" t="str">
        <f t="shared" si="1078"/>
        <v>ORD26005385</v>
      </c>
      <c r="AL5707">
        <f>IF(E5707&lt;&gt;"CAPTURE","",COUNTIF(Orders!$H:$H,AK5707))</f>
        <v>1</v>
      </c>
      <c r="AP5707" t="str">
        <f t="shared" si="1079"/>
        <v>Matched to Order</v>
      </c>
      <c r="AQ5707">
        <f>IF(COUNTIF($A$2:A5707,A5707)=1,1,0)</f>
        <v>1</v>
      </c>
    </row>
    <row r="5708" spans="1:43" x14ac:dyDescent="0.3">
      <c r="A5708" t="s">
        <v>18413</v>
      </c>
      <c r="C5708" t="s">
        <v>10665</v>
      </c>
      <c r="D5708" s="1">
        <v>46295</v>
      </c>
      <c r="E5708" t="s">
        <v>11819</v>
      </c>
      <c r="F5708" t="s">
        <v>9</v>
      </c>
      <c r="G5708">
        <v>7097</v>
      </c>
      <c r="H5708">
        <v>21.29</v>
      </c>
      <c r="I5708">
        <v>3.83</v>
      </c>
      <c r="J5708">
        <v>7071.88</v>
      </c>
      <c r="K5708" s="1">
        <v>46297</v>
      </c>
      <c r="L5708" t="s">
        <v>18181</v>
      </c>
      <c r="M5708">
        <f t="shared" si="1068"/>
        <v>1</v>
      </c>
      <c r="N5708">
        <f>COUNTIF(Orders!$A:$A,C5708)</f>
        <v>1</v>
      </c>
      <c r="P5708">
        <f>COUNTIF(Orders!$H:$H,UPPER(SUBSTITUTE(TRIM(C5708),"-","")))</f>
        <v>1</v>
      </c>
      <c r="R5708" t="str">
        <f t="shared" si="1069"/>
        <v>Matched Order Reference</v>
      </c>
      <c r="S5708">
        <f t="shared" si="1070"/>
        <v>1</v>
      </c>
      <c r="V5708" cm="1">
        <f t="array" ref="V5708">IF(E5708&lt;&gt;"CAPTURE",0,SUMPRODUCT((MDR_Rates!$A$2:$A$10=F5708)*(G5708&gt;MDR_Rates!$B$2:$B$10)*((MDR_Rates!$C$2:$C$10="")+(G5708&lt;=MDR_Rates!$C$2:$C$10))*MDR_Rates!$D$2:$D$10))</f>
        <v>0.3</v>
      </c>
      <c r="W5708">
        <f t="shared" si="1071"/>
        <v>21.29</v>
      </c>
      <c r="X5708">
        <f t="shared" si="1072"/>
        <v>3.83</v>
      </c>
      <c r="Y5708">
        <f t="shared" si="1073"/>
        <v>0</v>
      </c>
      <c r="Z5708">
        <f t="shared" si="1074"/>
        <v>0</v>
      </c>
      <c r="AG5708" t="str">
        <f t="shared" si="1075"/>
        <v/>
      </c>
      <c r="AI5708" t="str">
        <f t="shared" si="1076"/>
        <v/>
      </c>
      <c r="AJ5708" t="str">
        <f t="shared" si="1077"/>
        <v/>
      </c>
      <c r="AK5708" t="str">
        <f t="shared" si="1078"/>
        <v>ORD26005406</v>
      </c>
      <c r="AL5708">
        <f>IF(E5708&lt;&gt;"CAPTURE","",COUNTIF(Orders!$H:$H,AK5708))</f>
        <v>1</v>
      </c>
      <c r="AP5708" t="str">
        <f t="shared" si="1079"/>
        <v>Matched to Order</v>
      </c>
      <c r="AQ5708">
        <f>IF(COUNTIF($A$2:A5708,A5708)=1,1,0)</f>
        <v>1</v>
      </c>
    </row>
    <row r="5709" spans="1:43" x14ac:dyDescent="0.3">
      <c r="A5709" t="s">
        <v>18414</v>
      </c>
      <c r="C5709" t="s">
        <v>10928</v>
      </c>
      <c r="D5709" s="1">
        <v>46295</v>
      </c>
      <c r="E5709" t="s">
        <v>11819</v>
      </c>
      <c r="F5709" t="s">
        <v>17</v>
      </c>
      <c r="G5709">
        <v>7999</v>
      </c>
      <c r="H5709">
        <v>127.98</v>
      </c>
      <c r="I5709">
        <v>23.04</v>
      </c>
      <c r="J5709">
        <v>7847.98</v>
      </c>
      <c r="K5709" s="1">
        <v>46297</v>
      </c>
      <c r="L5709" t="s">
        <v>18181</v>
      </c>
      <c r="M5709">
        <f t="shared" si="1068"/>
        <v>1</v>
      </c>
      <c r="N5709">
        <f>COUNTIF(Orders!$A:$A,C5709)</f>
        <v>1</v>
      </c>
      <c r="P5709">
        <f>COUNTIF(Orders!$H:$H,UPPER(SUBSTITUTE(TRIM(C5709),"-","")))</f>
        <v>1</v>
      </c>
      <c r="R5709" t="str">
        <f t="shared" si="1069"/>
        <v>Matched Order Reference</v>
      </c>
      <c r="S5709">
        <f t="shared" si="1070"/>
        <v>1</v>
      </c>
      <c r="V5709" cm="1">
        <f t="array" ref="V5709">IF(E5709&lt;&gt;"CAPTURE",0,SUMPRODUCT((MDR_Rates!$A$2:$A$10=F5709)*(G5709&gt;MDR_Rates!$B$2:$B$10)*((MDR_Rates!$C$2:$C$10="")+(G5709&lt;=MDR_Rates!$C$2:$C$10))*MDR_Rates!$D$2:$D$10))</f>
        <v>1.6</v>
      </c>
      <c r="W5709">
        <f t="shared" si="1071"/>
        <v>127.98</v>
      </c>
      <c r="X5709">
        <f t="shared" si="1072"/>
        <v>23.04</v>
      </c>
      <c r="Y5709">
        <f t="shared" si="1073"/>
        <v>0</v>
      </c>
      <c r="Z5709">
        <f t="shared" si="1074"/>
        <v>0</v>
      </c>
      <c r="AG5709" t="str">
        <f t="shared" si="1075"/>
        <v/>
      </c>
      <c r="AI5709" t="str">
        <f t="shared" si="1076"/>
        <v/>
      </c>
      <c r="AJ5709" t="str">
        <f t="shared" si="1077"/>
        <v/>
      </c>
      <c r="AK5709" t="str">
        <f t="shared" si="1078"/>
        <v>ORD26005542</v>
      </c>
      <c r="AL5709">
        <f>IF(E5709&lt;&gt;"CAPTURE","",COUNTIF(Orders!$H:$H,AK5709))</f>
        <v>1</v>
      </c>
      <c r="AP5709" t="str">
        <f t="shared" si="1079"/>
        <v>Matched to Order</v>
      </c>
      <c r="AQ5709">
        <f>IF(COUNTIF($A$2:A5709,A5709)=1,1,0)</f>
        <v>1</v>
      </c>
    </row>
    <row r="5710" spans="1:43" x14ac:dyDescent="0.3">
      <c r="A5710" t="s">
        <v>18415</v>
      </c>
      <c r="C5710" t="s">
        <v>10930</v>
      </c>
      <c r="D5710" s="1">
        <v>46295</v>
      </c>
      <c r="E5710" t="s">
        <v>11819</v>
      </c>
      <c r="F5710" t="s">
        <v>9</v>
      </c>
      <c r="G5710">
        <v>1499</v>
      </c>
      <c r="H5710">
        <v>0</v>
      </c>
      <c r="I5710">
        <v>0</v>
      </c>
      <c r="J5710">
        <v>1499</v>
      </c>
      <c r="K5710" s="1">
        <v>46297</v>
      </c>
      <c r="L5710" t="s">
        <v>18181</v>
      </c>
      <c r="M5710">
        <f t="shared" si="1068"/>
        <v>1</v>
      </c>
      <c r="N5710">
        <f>COUNTIF(Orders!$A:$A,C5710)</f>
        <v>1</v>
      </c>
      <c r="P5710">
        <f>COUNTIF(Orders!$H:$H,UPPER(SUBSTITUTE(TRIM(C5710),"-","")))</f>
        <v>1</v>
      </c>
      <c r="R5710" t="str">
        <f t="shared" si="1069"/>
        <v>Matched Order Reference</v>
      </c>
      <c r="S5710">
        <f t="shared" si="1070"/>
        <v>1</v>
      </c>
      <c r="V5710" cm="1">
        <f t="array" ref="V5710">IF(E5710&lt;&gt;"CAPTURE",0,SUMPRODUCT((MDR_Rates!$A$2:$A$10=F5710)*(G5710&gt;MDR_Rates!$B$2:$B$10)*((MDR_Rates!$C$2:$C$10="")+(G5710&lt;=MDR_Rates!$C$2:$C$10))*MDR_Rates!$D$2:$D$10))</f>
        <v>0</v>
      </c>
      <c r="W5710">
        <f t="shared" si="1071"/>
        <v>0</v>
      </c>
      <c r="X5710">
        <f t="shared" si="1072"/>
        <v>0</v>
      </c>
      <c r="Y5710">
        <f t="shared" si="1073"/>
        <v>0</v>
      </c>
      <c r="Z5710">
        <f t="shared" si="1074"/>
        <v>0</v>
      </c>
      <c r="AG5710" t="str">
        <f t="shared" si="1075"/>
        <v/>
      </c>
      <c r="AI5710" t="str">
        <f t="shared" si="1076"/>
        <v/>
      </c>
      <c r="AJ5710" t="str">
        <f t="shared" si="1077"/>
        <v/>
      </c>
      <c r="AK5710" t="str">
        <f t="shared" si="1078"/>
        <v>ORD26005543</v>
      </c>
      <c r="AL5710">
        <f>IF(E5710&lt;&gt;"CAPTURE","",COUNTIF(Orders!$H:$H,AK5710))</f>
        <v>1</v>
      </c>
      <c r="AP5710" t="str">
        <f t="shared" si="1079"/>
        <v>Matched to Order</v>
      </c>
      <c r="AQ5710">
        <f>IF(COUNTIF($A$2:A5710,A5710)=1,1,0)</f>
        <v>1</v>
      </c>
    </row>
    <row r="5711" spans="1:43" x14ac:dyDescent="0.3">
      <c r="A5711" t="s">
        <v>18416</v>
      </c>
      <c r="C5711" t="s">
        <v>11000</v>
      </c>
      <c r="D5711" s="1">
        <v>46295</v>
      </c>
      <c r="E5711" t="s">
        <v>11819</v>
      </c>
      <c r="F5711" t="s">
        <v>9</v>
      </c>
      <c r="G5711">
        <v>2999</v>
      </c>
      <c r="H5711">
        <v>9</v>
      </c>
      <c r="I5711">
        <v>1.62</v>
      </c>
      <c r="J5711">
        <v>2988.38</v>
      </c>
      <c r="K5711" s="1">
        <v>46297</v>
      </c>
      <c r="L5711" t="s">
        <v>18181</v>
      </c>
      <c r="M5711">
        <f t="shared" si="1068"/>
        <v>1</v>
      </c>
      <c r="N5711">
        <f>COUNTIF(Orders!$A:$A,C5711)</f>
        <v>1</v>
      </c>
      <c r="P5711">
        <f>COUNTIF(Orders!$H:$H,UPPER(SUBSTITUTE(TRIM(C5711),"-","")))</f>
        <v>1</v>
      </c>
      <c r="R5711" t="str">
        <f t="shared" si="1069"/>
        <v>Matched Order Reference</v>
      </c>
      <c r="S5711">
        <f t="shared" si="1070"/>
        <v>1</v>
      </c>
      <c r="V5711" cm="1">
        <f t="array" ref="V5711">IF(E5711&lt;&gt;"CAPTURE",0,SUMPRODUCT((MDR_Rates!$A$2:$A$10=F5711)*(G5711&gt;MDR_Rates!$B$2:$B$10)*((MDR_Rates!$C$2:$C$10="")+(G5711&lt;=MDR_Rates!$C$2:$C$10))*MDR_Rates!$D$2:$D$10))</f>
        <v>0.3</v>
      </c>
      <c r="W5711">
        <f t="shared" si="1071"/>
        <v>9</v>
      </c>
      <c r="X5711">
        <f t="shared" si="1072"/>
        <v>1.62</v>
      </c>
      <c r="Y5711">
        <f t="shared" si="1073"/>
        <v>0</v>
      </c>
      <c r="Z5711">
        <f t="shared" si="1074"/>
        <v>0</v>
      </c>
      <c r="AG5711" t="str">
        <f t="shared" si="1075"/>
        <v/>
      </c>
      <c r="AI5711" t="str">
        <f t="shared" si="1076"/>
        <v/>
      </c>
      <c r="AJ5711" t="str">
        <f t="shared" si="1077"/>
        <v/>
      </c>
      <c r="AK5711" t="str">
        <f t="shared" si="1078"/>
        <v>ORD26005579</v>
      </c>
      <c r="AL5711">
        <f>IF(E5711&lt;&gt;"CAPTURE","",COUNTIF(Orders!$H:$H,AK5711))</f>
        <v>1</v>
      </c>
      <c r="AP5711" t="str">
        <f t="shared" si="1079"/>
        <v>Matched to Order</v>
      </c>
      <c r="AQ5711">
        <f>IF(COUNTIF($A$2:A5711,A5711)=1,1,0)</f>
        <v>1</v>
      </c>
    </row>
    <row r="5712" spans="1:43" x14ac:dyDescent="0.3">
      <c r="A5712" t="s">
        <v>18417</v>
      </c>
      <c r="C5712" t="s">
        <v>11166</v>
      </c>
      <c r="D5712" s="1">
        <v>46295</v>
      </c>
      <c r="E5712" t="s">
        <v>11819</v>
      </c>
      <c r="F5712" t="s">
        <v>9</v>
      </c>
      <c r="G5712">
        <v>499</v>
      </c>
      <c r="H5712">
        <v>0</v>
      </c>
      <c r="I5712">
        <v>0</v>
      </c>
      <c r="J5712">
        <v>499</v>
      </c>
      <c r="K5712" s="1">
        <v>46297</v>
      </c>
      <c r="L5712" t="s">
        <v>18181</v>
      </c>
      <c r="M5712">
        <f t="shared" si="1068"/>
        <v>1</v>
      </c>
      <c r="N5712">
        <f>COUNTIF(Orders!$A:$A,C5712)</f>
        <v>1</v>
      </c>
      <c r="P5712">
        <f>COUNTIF(Orders!$H:$H,UPPER(SUBSTITUTE(TRIM(C5712),"-","")))</f>
        <v>1</v>
      </c>
      <c r="R5712" t="str">
        <f t="shared" si="1069"/>
        <v>Matched Order Reference</v>
      </c>
      <c r="S5712">
        <f t="shared" si="1070"/>
        <v>1</v>
      </c>
      <c r="V5712" cm="1">
        <f t="array" ref="V5712">IF(E5712&lt;&gt;"CAPTURE",0,SUMPRODUCT((MDR_Rates!$A$2:$A$10=F5712)*(G5712&gt;MDR_Rates!$B$2:$B$10)*((MDR_Rates!$C$2:$C$10="")+(G5712&lt;=MDR_Rates!$C$2:$C$10))*MDR_Rates!$D$2:$D$10))</f>
        <v>0</v>
      </c>
      <c r="W5712">
        <f t="shared" si="1071"/>
        <v>0</v>
      </c>
      <c r="X5712">
        <f t="shared" si="1072"/>
        <v>0</v>
      </c>
      <c r="Y5712">
        <f t="shared" si="1073"/>
        <v>0</v>
      </c>
      <c r="Z5712">
        <f t="shared" si="1074"/>
        <v>0</v>
      </c>
      <c r="AG5712" t="str">
        <f t="shared" si="1075"/>
        <v/>
      </c>
      <c r="AI5712" t="str">
        <f t="shared" si="1076"/>
        <v/>
      </c>
      <c r="AJ5712" t="str">
        <f t="shared" si="1077"/>
        <v/>
      </c>
      <c r="AK5712" t="str">
        <f t="shared" si="1078"/>
        <v>ORD26005664</v>
      </c>
      <c r="AL5712">
        <f>IF(E5712&lt;&gt;"CAPTURE","",COUNTIF(Orders!$H:$H,AK5712))</f>
        <v>1</v>
      </c>
      <c r="AP5712" t="str">
        <f t="shared" si="1079"/>
        <v>Matched to Order</v>
      </c>
      <c r="AQ5712">
        <f>IF(COUNTIF($A$2:A5712,A5712)=1,1,0)</f>
        <v>1</v>
      </c>
    </row>
    <row r="5713" spans="1:43" x14ac:dyDescent="0.3">
      <c r="A5713" t="s">
        <v>18418</v>
      </c>
      <c r="C5713" t="s">
        <v>11387</v>
      </c>
      <c r="D5713" s="1">
        <v>46295</v>
      </c>
      <c r="E5713" t="s">
        <v>11819</v>
      </c>
      <c r="F5713" t="s">
        <v>17</v>
      </c>
      <c r="G5713">
        <v>299</v>
      </c>
      <c r="H5713">
        <v>5.38</v>
      </c>
      <c r="I5713">
        <v>0.97</v>
      </c>
      <c r="J5713">
        <v>292.64999999999998</v>
      </c>
      <c r="K5713" s="1">
        <v>46297</v>
      </c>
      <c r="L5713" t="s">
        <v>18181</v>
      </c>
      <c r="M5713">
        <f t="shared" si="1068"/>
        <v>1</v>
      </c>
      <c r="N5713">
        <f>COUNTIF(Orders!$A:$A,C5713)</f>
        <v>1</v>
      </c>
      <c r="P5713">
        <f>COUNTIF(Orders!$H:$H,UPPER(SUBSTITUTE(TRIM(C5713),"-","")))</f>
        <v>1</v>
      </c>
      <c r="R5713" t="str">
        <f t="shared" si="1069"/>
        <v>Matched Order Reference</v>
      </c>
      <c r="S5713">
        <f t="shared" si="1070"/>
        <v>1</v>
      </c>
      <c r="V5713" cm="1">
        <f t="array" ref="V5713">IF(E5713&lt;&gt;"CAPTURE",0,SUMPRODUCT((MDR_Rates!$A$2:$A$10=F5713)*(G5713&gt;MDR_Rates!$B$2:$B$10)*((MDR_Rates!$C$2:$C$10="")+(G5713&lt;=MDR_Rates!$C$2:$C$10))*MDR_Rates!$D$2:$D$10))</f>
        <v>1.8</v>
      </c>
      <c r="W5713">
        <f t="shared" si="1071"/>
        <v>5.38</v>
      </c>
      <c r="X5713">
        <f t="shared" si="1072"/>
        <v>0.97</v>
      </c>
      <c r="Y5713">
        <f t="shared" si="1073"/>
        <v>0</v>
      </c>
      <c r="Z5713">
        <f t="shared" si="1074"/>
        <v>0</v>
      </c>
      <c r="AG5713" t="str">
        <f t="shared" si="1075"/>
        <v/>
      </c>
      <c r="AI5713" t="str">
        <f t="shared" si="1076"/>
        <v/>
      </c>
      <c r="AJ5713" t="str">
        <f t="shared" si="1077"/>
        <v/>
      </c>
      <c r="AK5713" t="str">
        <f t="shared" si="1078"/>
        <v>ORD26005779</v>
      </c>
      <c r="AL5713">
        <f>IF(E5713&lt;&gt;"CAPTURE","",COUNTIF(Orders!$H:$H,AK5713))</f>
        <v>1</v>
      </c>
      <c r="AP5713" t="str">
        <f t="shared" si="1079"/>
        <v>Matched to Order</v>
      </c>
      <c r="AQ5713">
        <f>IF(COUNTIF($A$2:A5713,A5713)=1,1,0)</f>
        <v>1</v>
      </c>
    </row>
    <row r="5714" spans="1:43" x14ac:dyDescent="0.3">
      <c r="A5714" t="s">
        <v>18419</v>
      </c>
      <c r="C5714" t="s">
        <v>18420</v>
      </c>
      <c r="D5714" s="1">
        <v>46295</v>
      </c>
      <c r="E5714" t="s">
        <v>11819</v>
      </c>
      <c r="F5714" t="s">
        <v>33</v>
      </c>
      <c r="G5714">
        <v>2499</v>
      </c>
      <c r="H5714">
        <v>29.99</v>
      </c>
      <c r="I5714">
        <v>5.4</v>
      </c>
      <c r="J5714">
        <v>2463.61</v>
      </c>
      <c r="K5714" s="1">
        <v>46297</v>
      </c>
      <c r="L5714" t="s">
        <v>18181</v>
      </c>
      <c r="M5714">
        <f t="shared" si="1068"/>
        <v>1</v>
      </c>
      <c r="N5714">
        <f>COUNTIF(Orders!$A:$A,C5714)</f>
        <v>0</v>
      </c>
      <c r="P5714">
        <f>COUNTIF(Orders!$H:$H,UPPER(SUBSTITUTE(TRIM(C5714),"-","")))</f>
        <v>1</v>
      </c>
      <c r="R5714" t="str">
        <f t="shared" si="1069"/>
        <v>Matched Order Reference</v>
      </c>
      <c r="S5714">
        <f t="shared" si="1070"/>
        <v>1</v>
      </c>
      <c r="V5714" cm="1">
        <f t="array" ref="V5714">IF(E5714&lt;&gt;"CAPTURE",0,SUMPRODUCT((MDR_Rates!$A$2:$A$10=F5714)*(G5714&gt;MDR_Rates!$B$2:$B$10)*((MDR_Rates!$C$2:$C$10="")+(G5714&lt;=MDR_Rates!$C$2:$C$10))*MDR_Rates!$D$2:$D$10))</f>
        <v>1.2</v>
      </c>
      <c r="W5714">
        <f t="shared" si="1071"/>
        <v>29.99</v>
      </c>
      <c r="X5714">
        <f t="shared" si="1072"/>
        <v>5.4</v>
      </c>
      <c r="Y5714">
        <f t="shared" si="1073"/>
        <v>0</v>
      </c>
      <c r="Z5714">
        <f t="shared" si="1074"/>
        <v>0</v>
      </c>
      <c r="AG5714" t="str">
        <f t="shared" si="1075"/>
        <v/>
      </c>
      <c r="AI5714" t="str">
        <f t="shared" si="1076"/>
        <v/>
      </c>
      <c r="AJ5714" t="str">
        <f t="shared" si="1077"/>
        <v/>
      </c>
      <c r="AK5714" t="str">
        <f t="shared" si="1078"/>
        <v>ORD26005787</v>
      </c>
      <c r="AL5714">
        <f>IF(E5714&lt;&gt;"CAPTURE","",COUNTIF(Orders!$H:$H,AK5714))</f>
        <v>1</v>
      </c>
      <c r="AP5714" t="str">
        <f t="shared" si="1079"/>
        <v>Matched to Order</v>
      </c>
      <c r="AQ5714">
        <f>IF(COUNTIF($A$2:A5714,A5714)=1,1,0)</f>
        <v>1</v>
      </c>
    </row>
    <row r="5715" spans="1:43" x14ac:dyDescent="0.3">
      <c r="A5715" t="s">
        <v>18421</v>
      </c>
      <c r="C5715" t="s">
        <v>18422</v>
      </c>
      <c r="D5715" s="1">
        <v>46295</v>
      </c>
      <c r="E5715" t="s">
        <v>11819</v>
      </c>
      <c r="F5715" t="s">
        <v>44</v>
      </c>
      <c r="G5715">
        <v>999</v>
      </c>
      <c r="H5715">
        <v>18.98</v>
      </c>
      <c r="I5715">
        <v>3.42</v>
      </c>
      <c r="J5715">
        <v>976.6</v>
      </c>
      <c r="K5715" s="1">
        <v>46297</v>
      </c>
      <c r="L5715" t="s">
        <v>18181</v>
      </c>
      <c r="M5715">
        <f t="shared" si="1068"/>
        <v>1</v>
      </c>
      <c r="N5715">
        <f>COUNTIF(Orders!$A:$A,C5715)</f>
        <v>0</v>
      </c>
      <c r="P5715">
        <f>COUNTIF(Orders!$H:$H,UPPER(SUBSTITUTE(TRIM(C5715),"-","")))</f>
        <v>1</v>
      </c>
      <c r="R5715" t="str">
        <f t="shared" si="1069"/>
        <v>Matched Order Reference</v>
      </c>
      <c r="S5715">
        <f t="shared" si="1070"/>
        <v>1</v>
      </c>
      <c r="V5715" cm="1">
        <f t="array" ref="V5715">IF(E5715&lt;&gt;"CAPTURE",0,SUMPRODUCT((MDR_Rates!$A$2:$A$10=F5715)*(G5715&gt;MDR_Rates!$B$2:$B$10)*((MDR_Rates!$C$2:$C$10="")+(G5715&lt;=MDR_Rates!$C$2:$C$10))*MDR_Rates!$D$2:$D$10))</f>
        <v>1.9</v>
      </c>
      <c r="W5715">
        <f t="shared" si="1071"/>
        <v>18.98</v>
      </c>
      <c r="X5715">
        <f t="shared" si="1072"/>
        <v>3.42</v>
      </c>
      <c r="Y5715">
        <f t="shared" si="1073"/>
        <v>0</v>
      </c>
      <c r="Z5715">
        <f t="shared" si="1074"/>
        <v>0</v>
      </c>
      <c r="AG5715" t="str">
        <f t="shared" si="1075"/>
        <v/>
      </c>
      <c r="AI5715" t="str">
        <f t="shared" si="1076"/>
        <v/>
      </c>
      <c r="AJ5715" t="str">
        <f t="shared" si="1077"/>
        <v/>
      </c>
      <c r="AK5715" t="str">
        <f t="shared" si="1078"/>
        <v>ORD26005841</v>
      </c>
      <c r="AL5715">
        <f>IF(E5715&lt;&gt;"CAPTURE","",COUNTIF(Orders!$H:$H,AK5715))</f>
        <v>1</v>
      </c>
      <c r="AP5715" t="str">
        <f t="shared" si="1079"/>
        <v>Matched to Order</v>
      </c>
      <c r="AQ5715">
        <f>IF(COUNTIF($A$2:A5715,A5715)=1,1,0)</f>
        <v>1</v>
      </c>
    </row>
    <row r="5716" spans="1:43" x14ac:dyDescent="0.3">
      <c r="A5716" t="s">
        <v>18423</v>
      </c>
      <c r="C5716" t="s">
        <v>11527</v>
      </c>
      <c r="D5716" s="1">
        <v>46295</v>
      </c>
      <c r="E5716" t="s">
        <v>11819</v>
      </c>
      <c r="F5716" t="s">
        <v>33</v>
      </c>
      <c r="G5716">
        <v>349</v>
      </c>
      <c r="H5716">
        <v>5.24</v>
      </c>
      <c r="I5716">
        <v>0.94</v>
      </c>
      <c r="J5716">
        <v>342.82</v>
      </c>
      <c r="K5716" s="1">
        <v>46297</v>
      </c>
      <c r="L5716" t="s">
        <v>18181</v>
      </c>
      <c r="M5716">
        <f t="shared" si="1068"/>
        <v>1</v>
      </c>
      <c r="N5716">
        <f>COUNTIF(Orders!$A:$A,C5716)</f>
        <v>1</v>
      </c>
      <c r="P5716">
        <f>COUNTIF(Orders!$H:$H,UPPER(SUBSTITUTE(TRIM(C5716),"-","")))</f>
        <v>1</v>
      </c>
      <c r="R5716" t="str">
        <f t="shared" si="1069"/>
        <v>Matched Order Reference</v>
      </c>
      <c r="S5716">
        <f t="shared" si="1070"/>
        <v>1</v>
      </c>
      <c r="V5716" cm="1">
        <f t="array" ref="V5716">IF(E5716&lt;&gt;"CAPTURE",0,SUMPRODUCT((MDR_Rates!$A$2:$A$10=F5716)*(G5716&gt;MDR_Rates!$B$2:$B$10)*((MDR_Rates!$C$2:$C$10="")+(G5716&lt;=MDR_Rates!$C$2:$C$10))*MDR_Rates!$D$2:$D$10))</f>
        <v>1.5</v>
      </c>
      <c r="W5716">
        <f t="shared" si="1071"/>
        <v>5.24</v>
      </c>
      <c r="X5716">
        <f t="shared" si="1072"/>
        <v>0.94</v>
      </c>
      <c r="Y5716">
        <f t="shared" si="1073"/>
        <v>0</v>
      </c>
      <c r="Z5716">
        <f t="shared" si="1074"/>
        <v>0</v>
      </c>
      <c r="AG5716" t="str">
        <f t="shared" si="1075"/>
        <v/>
      </c>
      <c r="AI5716" t="str">
        <f t="shared" si="1076"/>
        <v/>
      </c>
      <c r="AJ5716" t="str">
        <f t="shared" si="1077"/>
        <v/>
      </c>
      <c r="AK5716" t="str">
        <f t="shared" si="1078"/>
        <v>ORD26005854</v>
      </c>
      <c r="AL5716">
        <f>IF(E5716&lt;&gt;"CAPTURE","",COUNTIF(Orders!$H:$H,AK5716))</f>
        <v>1</v>
      </c>
      <c r="AP5716" t="str">
        <f t="shared" si="1079"/>
        <v>Matched to Order</v>
      </c>
      <c r="AQ5716">
        <f>IF(COUNTIF($A$2:A5716,A5716)=1,1,0)</f>
        <v>1</v>
      </c>
    </row>
    <row r="5717" spans="1:43" x14ac:dyDescent="0.3">
      <c r="A5717" t="s">
        <v>18424</v>
      </c>
      <c r="C5717" t="s">
        <v>11589</v>
      </c>
      <c r="D5717" s="1">
        <v>46295</v>
      </c>
      <c r="E5717" t="s">
        <v>11819</v>
      </c>
      <c r="F5717" t="s">
        <v>17</v>
      </c>
      <c r="G5717">
        <v>2999</v>
      </c>
      <c r="H5717">
        <v>47.98</v>
      </c>
      <c r="I5717">
        <v>8.64</v>
      </c>
      <c r="J5717">
        <v>2942.38</v>
      </c>
      <c r="K5717" s="1">
        <v>46297</v>
      </c>
      <c r="L5717" t="s">
        <v>18181</v>
      </c>
      <c r="M5717">
        <f t="shared" si="1068"/>
        <v>1</v>
      </c>
      <c r="N5717">
        <f>COUNTIF(Orders!$A:$A,C5717)</f>
        <v>1</v>
      </c>
      <c r="P5717">
        <f>COUNTIF(Orders!$H:$H,UPPER(SUBSTITUTE(TRIM(C5717),"-","")))</f>
        <v>1</v>
      </c>
      <c r="R5717" t="str">
        <f t="shared" si="1069"/>
        <v>Matched Order Reference</v>
      </c>
      <c r="S5717">
        <f t="shared" si="1070"/>
        <v>1</v>
      </c>
      <c r="V5717" cm="1">
        <f t="array" ref="V5717">IF(E5717&lt;&gt;"CAPTURE",0,SUMPRODUCT((MDR_Rates!$A$2:$A$10=F5717)*(G5717&gt;MDR_Rates!$B$2:$B$10)*((MDR_Rates!$C$2:$C$10="")+(G5717&lt;=MDR_Rates!$C$2:$C$10))*MDR_Rates!$D$2:$D$10))</f>
        <v>1.6</v>
      </c>
      <c r="W5717">
        <f t="shared" si="1071"/>
        <v>47.98</v>
      </c>
      <c r="X5717">
        <f t="shared" si="1072"/>
        <v>8.64</v>
      </c>
      <c r="Y5717">
        <f t="shared" si="1073"/>
        <v>0</v>
      </c>
      <c r="Z5717">
        <f t="shared" si="1074"/>
        <v>0</v>
      </c>
      <c r="AG5717" t="str">
        <f t="shared" si="1075"/>
        <v/>
      </c>
      <c r="AI5717" t="str">
        <f t="shared" si="1076"/>
        <v/>
      </c>
      <c r="AJ5717" t="str">
        <f t="shared" si="1077"/>
        <v/>
      </c>
      <c r="AK5717" t="str">
        <f t="shared" si="1078"/>
        <v>ORD26005888</v>
      </c>
      <c r="AL5717">
        <f>IF(E5717&lt;&gt;"CAPTURE","",COUNTIF(Orders!$H:$H,AK5717))</f>
        <v>1</v>
      </c>
      <c r="AP5717" t="str">
        <f t="shared" si="1079"/>
        <v>Matched to Order</v>
      </c>
      <c r="AQ5717">
        <f>IF(COUNTIF($A$2:A5717,A5717)=1,1,0)</f>
        <v>1</v>
      </c>
    </row>
    <row r="5718" spans="1:43" x14ac:dyDescent="0.3">
      <c r="A5718" t="s">
        <v>18425</v>
      </c>
      <c r="C5718" t="s">
        <v>11676</v>
      </c>
      <c r="D5718" s="1">
        <v>46295</v>
      </c>
      <c r="E5718" t="s">
        <v>11819</v>
      </c>
      <c r="F5718" t="s">
        <v>9</v>
      </c>
      <c r="G5718">
        <v>599</v>
      </c>
      <c r="H5718">
        <v>0</v>
      </c>
      <c r="I5718">
        <v>0</v>
      </c>
      <c r="J5718">
        <v>599</v>
      </c>
      <c r="K5718" s="1">
        <v>46297</v>
      </c>
      <c r="L5718" t="s">
        <v>18181</v>
      </c>
      <c r="M5718">
        <f t="shared" si="1068"/>
        <v>1</v>
      </c>
      <c r="N5718">
        <f>COUNTIF(Orders!$A:$A,C5718)</f>
        <v>1</v>
      </c>
      <c r="P5718">
        <f>COUNTIF(Orders!$H:$H,UPPER(SUBSTITUTE(TRIM(C5718),"-","")))</f>
        <v>1</v>
      </c>
      <c r="R5718" t="str">
        <f t="shared" si="1069"/>
        <v>Matched Order Reference</v>
      </c>
      <c r="S5718">
        <f t="shared" si="1070"/>
        <v>1</v>
      </c>
      <c r="V5718" cm="1">
        <f t="array" ref="V5718">IF(E5718&lt;&gt;"CAPTURE",0,SUMPRODUCT((MDR_Rates!$A$2:$A$10=F5718)*(G5718&gt;MDR_Rates!$B$2:$B$10)*((MDR_Rates!$C$2:$C$10="")+(G5718&lt;=MDR_Rates!$C$2:$C$10))*MDR_Rates!$D$2:$D$10))</f>
        <v>0</v>
      </c>
      <c r="W5718">
        <f t="shared" si="1071"/>
        <v>0</v>
      </c>
      <c r="X5718">
        <f t="shared" si="1072"/>
        <v>0</v>
      </c>
      <c r="Y5718">
        <f t="shared" si="1073"/>
        <v>0</v>
      </c>
      <c r="Z5718">
        <f t="shared" si="1074"/>
        <v>0</v>
      </c>
      <c r="AG5718" t="str">
        <f t="shared" si="1075"/>
        <v/>
      </c>
      <c r="AI5718" t="str">
        <f t="shared" si="1076"/>
        <v/>
      </c>
      <c r="AJ5718" t="str">
        <f t="shared" si="1077"/>
        <v/>
      </c>
      <c r="AK5718" t="str">
        <f t="shared" si="1078"/>
        <v>ORD26005932</v>
      </c>
      <c r="AL5718">
        <f>IF(E5718&lt;&gt;"CAPTURE","",COUNTIF(Orders!$H:$H,AK5718))</f>
        <v>1</v>
      </c>
      <c r="AP5718" t="str">
        <f t="shared" si="1079"/>
        <v>Matched to Order</v>
      </c>
      <c r="AQ5718">
        <f>IF(COUNTIF($A$2:A5718,A5718)=1,1,0)</f>
        <v>1</v>
      </c>
    </row>
    <row r="5719" spans="1:43" x14ac:dyDescent="0.3">
      <c r="A5719" t="s">
        <v>18426</v>
      </c>
      <c r="B5719" t="s">
        <v>17846</v>
      </c>
      <c r="D5719" s="1">
        <v>46295</v>
      </c>
      <c r="E5719" t="s">
        <v>12202</v>
      </c>
      <c r="F5719" t="s">
        <v>9</v>
      </c>
      <c r="G5719">
        <v>599</v>
      </c>
      <c r="H5719">
        <v>0</v>
      </c>
      <c r="I5719">
        <v>0</v>
      </c>
      <c r="J5719">
        <v>-599</v>
      </c>
      <c r="K5719" s="1">
        <v>46297</v>
      </c>
      <c r="L5719" t="s">
        <v>18181</v>
      </c>
      <c r="M5719">
        <f t="shared" si="1068"/>
        <v>1</v>
      </c>
      <c r="N5719">
        <f>COUNTIF(Orders!$A:$A,C5719)</f>
        <v>0</v>
      </c>
      <c r="P5719">
        <f>COUNTIF(Orders!$H:$H,UPPER(SUBSTITUTE(TRIM(C5719),"-","")))</f>
        <v>1042575</v>
      </c>
      <c r="R5719" t="str">
        <f t="shared" si="1069"/>
        <v>Refund</v>
      </c>
      <c r="S5719">
        <f t="shared" si="1070"/>
        <v>0</v>
      </c>
      <c r="V5719" cm="1">
        <f t="array" ref="V5719">IF(E5719&lt;&gt;"CAPTURE",0,SUMPRODUCT((MDR_Rates!$A$2:$A$10=F5719)*(G5719&gt;MDR_Rates!$B$2:$B$10)*((MDR_Rates!$C$2:$C$10="")+(G5719&lt;=MDR_Rates!$C$2:$C$10))*MDR_Rates!$D$2:$D$10))</f>
        <v>0</v>
      </c>
      <c r="W5719">
        <f t="shared" si="1071"/>
        <v>0</v>
      </c>
      <c r="X5719">
        <f t="shared" si="1072"/>
        <v>0</v>
      </c>
      <c r="Y5719">
        <f t="shared" si="1073"/>
        <v>0</v>
      </c>
      <c r="Z5719">
        <f t="shared" si="1074"/>
        <v>0</v>
      </c>
      <c r="AG5719" t="str">
        <f t="shared" si="1075"/>
        <v>Original Capture Found</v>
      </c>
      <c r="AI5719">
        <f t="shared" si="1076"/>
        <v>599</v>
      </c>
      <c r="AJ5719" t="str">
        <f t="shared" si="1077"/>
        <v>Full Refund</v>
      </c>
      <c r="AK5719" t="str">
        <f t="shared" si="1078"/>
        <v/>
      </c>
      <c r="AL5719" t="str">
        <f>IF(E5719&lt;&gt;"CAPTURE","",COUNTIF(Orders!$H:$H,AK5719))</f>
        <v/>
      </c>
      <c r="AP5719" t="str">
        <f t="shared" si="1079"/>
        <v/>
      </c>
      <c r="AQ5719">
        <f>IF(COUNTIF($A$2:A5719,A5719)=1,1,0)</f>
        <v>1</v>
      </c>
    </row>
    <row r="5720" spans="1:43" x14ac:dyDescent="0.3">
      <c r="A5720" t="s">
        <v>18427</v>
      </c>
      <c r="B5720" t="s">
        <v>17623</v>
      </c>
      <c r="D5720" s="1">
        <v>46295</v>
      </c>
      <c r="E5720" t="s">
        <v>12202</v>
      </c>
      <c r="F5720" t="s">
        <v>44</v>
      </c>
      <c r="G5720">
        <v>499</v>
      </c>
      <c r="H5720">
        <v>0</v>
      </c>
      <c r="I5720">
        <v>0</v>
      </c>
      <c r="J5720">
        <v>-499</v>
      </c>
      <c r="K5720" s="1">
        <v>46297</v>
      </c>
      <c r="L5720" t="s">
        <v>18181</v>
      </c>
      <c r="M5720">
        <f t="shared" si="1068"/>
        <v>1</v>
      </c>
      <c r="N5720">
        <f>COUNTIF(Orders!$A:$A,C5720)</f>
        <v>0</v>
      </c>
      <c r="P5720">
        <f>COUNTIF(Orders!$H:$H,UPPER(SUBSTITUTE(TRIM(C5720),"-","")))</f>
        <v>1042575</v>
      </c>
      <c r="R5720" t="str">
        <f t="shared" si="1069"/>
        <v>Refund</v>
      </c>
      <c r="S5720">
        <f t="shared" si="1070"/>
        <v>0</v>
      </c>
      <c r="V5720" cm="1">
        <f t="array" ref="V5720">IF(E5720&lt;&gt;"CAPTURE",0,SUMPRODUCT((MDR_Rates!$A$2:$A$10=F5720)*(G5720&gt;MDR_Rates!$B$2:$B$10)*((MDR_Rates!$C$2:$C$10="")+(G5720&lt;=MDR_Rates!$C$2:$C$10))*MDR_Rates!$D$2:$D$10))</f>
        <v>0</v>
      </c>
      <c r="W5720">
        <f t="shared" si="1071"/>
        <v>0</v>
      </c>
      <c r="X5720">
        <f t="shared" si="1072"/>
        <v>0</v>
      </c>
      <c r="Y5720">
        <f t="shared" si="1073"/>
        <v>0</v>
      </c>
      <c r="Z5720">
        <f t="shared" si="1074"/>
        <v>0</v>
      </c>
      <c r="AG5720" t="str">
        <f t="shared" si="1075"/>
        <v>Original Capture Found</v>
      </c>
      <c r="AI5720">
        <f t="shared" si="1076"/>
        <v>499</v>
      </c>
      <c r="AJ5720" t="str">
        <f t="shared" si="1077"/>
        <v>Full Refund</v>
      </c>
      <c r="AK5720" t="str">
        <f t="shared" si="1078"/>
        <v/>
      </c>
      <c r="AL5720" t="str">
        <f>IF(E5720&lt;&gt;"CAPTURE","",COUNTIF(Orders!$H:$H,AK5720))</f>
        <v/>
      </c>
      <c r="AP5720" t="str">
        <f t="shared" si="1079"/>
        <v/>
      </c>
      <c r="AQ5720">
        <f>IF(COUNTIF($A$2:A5720,A5720)=1,1,0)</f>
        <v>1</v>
      </c>
    </row>
    <row r="5721" spans="1:43" x14ac:dyDescent="0.3">
      <c r="A5721" t="s">
        <v>18428</v>
      </c>
      <c r="B5721" t="s">
        <v>17447</v>
      </c>
      <c r="D5721" s="1">
        <v>46295</v>
      </c>
      <c r="E5721" t="s">
        <v>12202</v>
      </c>
      <c r="F5721" t="s">
        <v>9</v>
      </c>
      <c r="G5721">
        <v>999</v>
      </c>
      <c r="H5721">
        <v>0</v>
      </c>
      <c r="I5721">
        <v>0</v>
      </c>
      <c r="J5721">
        <v>-999</v>
      </c>
      <c r="K5721" s="1">
        <v>46297</v>
      </c>
      <c r="L5721" t="s">
        <v>18181</v>
      </c>
      <c r="M5721">
        <f t="shared" si="1068"/>
        <v>1</v>
      </c>
      <c r="N5721">
        <f>COUNTIF(Orders!$A:$A,C5721)</f>
        <v>0</v>
      </c>
      <c r="P5721">
        <f>COUNTIF(Orders!$H:$H,UPPER(SUBSTITUTE(TRIM(C5721),"-","")))</f>
        <v>1042575</v>
      </c>
      <c r="R5721" t="str">
        <f t="shared" si="1069"/>
        <v>Refund</v>
      </c>
      <c r="S5721">
        <f t="shared" si="1070"/>
        <v>0</v>
      </c>
      <c r="V5721" cm="1">
        <f t="array" ref="V5721">IF(E5721&lt;&gt;"CAPTURE",0,SUMPRODUCT((MDR_Rates!$A$2:$A$10=F5721)*(G5721&gt;MDR_Rates!$B$2:$B$10)*((MDR_Rates!$C$2:$C$10="")+(G5721&lt;=MDR_Rates!$C$2:$C$10))*MDR_Rates!$D$2:$D$10))</f>
        <v>0</v>
      </c>
      <c r="W5721">
        <f t="shared" si="1071"/>
        <v>0</v>
      </c>
      <c r="X5721">
        <f t="shared" si="1072"/>
        <v>0</v>
      </c>
      <c r="Y5721">
        <f t="shared" si="1073"/>
        <v>0</v>
      </c>
      <c r="Z5721">
        <f t="shared" si="1074"/>
        <v>0</v>
      </c>
      <c r="AG5721" t="str">
        <f t="shared" si="1075"/>
        <v>Original Capture Found</v>
      </c>
      <c r="AI5721">
        <f t="shared" si="1076"/>
        <v>999</v>
      </c>
      <c r="AJ5721" t="str">
        <f t="shared" si="1077"/>
        <v>Full Refund</v>
      </c>
      <c r="AK5721" t="str">
        <f t="shared" si="1078"/>
        <v/>
      </c>
      <c r="AL5721" t="str">
        <f>IF(E5721&lt;&gt;"CAPTURE","",COUNTIF(Orders!$H:$H,AK5721))</f>
        <v/>
      </c>
      <c r="AP5721" t="str">
        <f t="shared" si="1079"/>
        <v/>
      </c>
      <c r="AQ5721">
        <f>IF(COUNTIF($A$2:A5721,A5721)=1,1,0)</f>
        <v>1</v>
      </c>
    </row>
    <row r="5722" spans="1:43" x14ac:dyDescent="0.3">
      <c r="A5722" t="s">
        <v>18429</v>
      </c>
      <c r="B5722" t="s">
        <v>17941</v>
      </c>
      <c r="D5722" s="1">
        <v>46295</v>
      </c>
      <c r="E5722" t="s">
        <v>12202</v>
      </c>
      <c r="F5722" t="s">
        <v>17</v>
      </c>
      <c r="G5722">
        <v>2999</v>
      </c>
      <c r="H5722">
        <v>0</v>
      </c>
      <c r="I5722">
        <v>0</v>
      </c>
      <c r="J5722">
        <v>-2999</v>
      </c>
      <c r="K5722" s="1">
        <v>46297</v>
      </c>
      <c r="L5722" t="s">
        <v>18181</v>
      </c>
      <c r="M5722">
        <f t="shared" si="1068"/>
        <v>1</v>
      </c>
      <c r="N5722">
        <f>COUNTIF(Orders!$A:$A,C5722)</f>
        <v>0</v>
      </c>
      <c r="P5722">
        <f>COUNTIF(Orders!$H:$H,UPPER(SUBSTITUTE(TRIM(C5722),"-","")))</f>
        <v>1042575</v>
      </c>
      <c r="R5722" t="str">
        <f t="shared" si="1069"/>
        <v>Refund</v>
      </c>
      <c r="S5722">
        <f t="shared" si="1070"/>
        <v>0</v>
      </c>
      <c r="V5722" cm="1">
        <f t="array" ref="V5722">IF(E5722&lt;&gt;"CAPTURE",0,SUMPRODUCT((MDR_Rates!$A$2:$A$10=F5722)*(G5722&gt;MDR_Rates!$B$2:$B$10)*((MDR_Rates!$C$2:$C$10="")+(G5722&lt;=MDR_Rates!$C$2:$C$10))*MDR_Rates!$D$2:$D$10))</f>
        <v>0</v>
      </c>
      <c r="W5722">
        <f t="shared" si="1071"/>
        <v>0</v>
      </c>
      <c r="X5722">
        <f t="shared" si="1072"/>
        <v>0</v>
      </c>
      <c r="Y5722">
        <f t="shared" si="1073"/>
        <v>0</v>
      </c>
      <c r="Z5722">
        <f t="shared" si="1074"/>
        <v>0</v>
      </c>
      <c r="AG5722" t="str">
        <f t="shared" si="1075"/>
        <v>Original Capture Found</v>
      </c>
      <c r="AI5722">
        <f t="shared" si="1076"/>
        <v>2999</v>
      </c>
      <c r="AJ5722" t="str">
        <f t="shared" si="1077"/>
        <v>Full Refund</v>
      </c>
      <c r="AK5722" t="str">
        <f t="shared" si="1078"/>
        <v/>
      </c>
      <c r="AL5722" t="str">
        <f>IF(E5722&lt;&gt;"CAPTURE","",COUNTIF(Orders!$H:$H,AK5722))</f>
        <v/>
      </c>
      <c r="AP5722" t="str">
        <f t="shared" si="1079"/>
        <v/>
      </c>
      <c r="AQ5722">
        <f>IF(COUNTIF($A$2:A5722,A5722)=1,1,0)</f>
        <v>1</v>
      </c>
    </row>
    <row r="5723" spans="1:43" x14ac:dyDescent="0.3">
      <c r="A5723" t="s">
        <v>18430</v>
      </c>
      <c r="B5723" t="s">
        <v>17437</v>
      </c>
      <c r="D5723" s="1">
        <v>46295</v>
      </c>
      <c r="E5723" t="s">
        <v>12202</v>
      </c>
      <c r="F5723" t="s">
        <v>17</v>
      </c>
      <c r="G5723">
        <v>1299</v>
      </c>
      <c r="H5723">
        <v>0</v>
      </c>
      <c r="I5723">
        <v>0</v>
      </c>
      <c r="J5723">
        <v>-1299</v>
      </c>
      <c r="K5723" s="1">
        <v>46297</v>
      </c>
      <c r="L5723" t="s">
        <v>18181</v>
      </c>
      <c r="M5723">
        <f t="shared" si="1068"/>
        <v>1</v>
      </c>
      <c r="N5723">
        <f>COUNTIF(Orders!$A:$A,C5723)</f>
        <v>0</v>
      </c>
      <c r="P5723">
        <f>COUNTIF(Orders!$H:$H,UPPER(SUBSTITUTE(TRIM(C5723),"-","")))</f>
        <v>1042575</v>
      </c>
      <c r="R5723" t="str">
        <f t="shared" si="1069"/>
        <v>Refund</v>
      </c>
      <c r="S5723">
        <f t="shared" si="1070"/>
        <v>0</v>
      </c>
      <c r="V5723" cm="1">
        <f t="array" ref="V5723">IF(E5723&lt;&gt;"CAPTURE",0,SUMPRODUCT((MDR_Rates!$A$2:$A$10=F5723)*(G5723&gt;MDR_Rates!$B$2:$B$10)*((MDR_Rates!$C$2:$C$10="")+(G5723&lt;=MDR_Rates!$C$2:$C$10))*MDR_Rates!$D$2:$D$10))</f>
        <v>0</v>
      </c>
      <c r="W5723">
        <f t="shared" si="1071"/>
        <v>0</v>
      </c>
      <c r="X5723">
        <f t="shared" si="1072"/>
        <v>0</v>
      </c>
      <c r="Y5723">
        <f t="shared" si="1073"/>
        <v>0</v>
      </c>
      <c r="Z5723">
        <f t="shared" si="1074"/>
        <v>0</v>
      </c>
      <c r="AG5723" t="str">
        <f t="shared" si="1075"/>
        <v>Original Capture Found</v>
      </c>
      <c r="AI5723">
        <f t="shared" si="1076"/>
        <v>1299</v>
      </c>
      <c r="AJ5723" t="str">
        <f t="shared" si="1077"/>
        <v>Full Refund</v>
      </c>
      <c r="AK5723" t="str">
        <f t="shared" si="1078"/>
        <v/>
      </c>
      <c r="AL5723" t="str">
        <f>IF(E5723&lt;&gt;"CAPTURE","",COUNTIF(Orders!$H:$H,AK5723))</f>
        <v/>
      </c>
      <c r="AP5723" t="str">
        <f t="shared" si="1079"/>
        <v/>
      </c>
      <c r="AQ5723">
        <f>IF(COUNTIF($A$2:A5723,A5723)=1,1,0)</f>
        <v>1</v>
      </c>
    </row>
    <row r="5724" spans="1:43" x14ac:dyDescent="0.3">
      <c r="A5724" t="s">
        <v>18431</v>
      </c>
      <c r="B5724" t="s">
        <v>17458</v>
      </c>
      <c r="D5724" s="1">
        <v>46295</v>
      </c>
      <c r="E5724" t="s">
        <v>12202</v>
      </c>
      <c r="F5724" t="s">
        <v>17</v>
      </c>
      <c r="G5724">
        <v>1499</v>
      </c>
      <c r="H5724">
        <v>0</v>
      </c>
      <c r="I5724">
        <v>0</v>
      </c>
      <c r="J5724">
        <v>-1499</v>
      </c>
      <c r="K5724" s="1">
        <v>46297</v>
      </c>
      <c r="L5724" t="s">
        <v>18181</v>
      </c>
      <c r="M5724">
        <f t="shared" si="1068"/>
        <v>1</v>
      </c>
      <c r="N5724">
        <f>COUNTIF(Orders!$A:$A,C5724)</f>
        <v>0</v>
      </c>
      <c r="P5724">
        <f>COUNTIF(Orders!$H:$H,UPPER(SUBSTITUTE(TRIM(C5724),"-","")))</f>
        <v>1042575</v>
      </c>
      <c r="R5724" t="str">
        <f t="shared" si="1069"/>
        <v>Refund</v>
      </c>
      <c r="S5724">
        <f t="shared" si="1070"/>
        <v>0</v>
      </c>
      <c r="V5724" cm="1">
        <f t="array" ref="V5724">IF(E5724&lt;&gt;"CAPTURE",0,SUMPRODUCT((MDR_Rates!$A$2:$A$10=F5724)*(G5724&gt;MDR_Rates!$B$2:$B$10)*((MDR_Rates!$C$2:$C$10="")+(G5724&lt;=MDR_Rates!$C$2:$C$10))*MDR_Rates!$D$2:$D$10))</f>
        <v>0</v>
      </c>
      <c r="W5724">
        <f t="shared" si="1071"/>
        <v>0</v>
      </c>
      <c r="X5724">
        <f t="shared" si="1072"/>
        <v>0</v>
      </c>
      <c r="Y5724">
        <f t="shared" si="1073"/>
        <v>0</v>
      </c>
      <c r="Z5724">
        <f t="shared" si="1074"/>
        <v>0</v>
      </c>
      <c r="AG5724" t="str">
        <f t="shared" si="1075"/>
        <v>Original Capture Found</v>
      </c>
      <c r="AI5724">
        <f t="shared" si="1076"/>
        <v>1499</v>
      </c>
      <c r="AJ5724" t="str">
        <f t="shared" si="1077"/>
        <v>Full Refund</v>
      </c>
      <c r="AK5724" t="str">
        <f t="shared" si="1078"/>
        <v/>
      </c>
      <c r="AL5724" t="str">
        <f>IF(E5724&lt;&gt;"CAPTURE","",COUNTIF(Orders!$H:$H,AK5724))</f>
        <v/>
      </c>
      <c r="AP5724" t="str">
        <f t="shared" si="1079"/>
        <v/>
      </c>
      <c r="AQ5724">
        <f>IF(COUNTIF($A$2:A5724,A5724)=1,1,0)</f>
        <v>1</v>
      </c>
    </row>
    <row r="5725" spans="1:43" x14ac:dyDescent="0.3">
      <c r="A5725" t="s">
        <v>18432</v>
      </c>
      <c r="B5725" t="s">
        <v>17661</v>
      </c>
      <c r="D5725" s="1">
        <v>46295</v>
      </c>
      <c r="E5725" t="s">
        <v>12202</v>
      </c>
      <c r="F5725" t="s">
        <v>17</v>
      </c>
      <c r="G5725">
        <v>299</v>
      </c>
      <c r="H5725">
        <v>0</v>
      </c>
      <c r="I5725">
        <v>0</v>
      </c>
      <c r="J5725">
        <v>-299</v>
      </c>
      <c r="K5725" s="1">
        <v>46297</v>
      </c>
      <c r="L5725" t="s">
        <v>18181</v>
      </c>
      <c r="M5725">
        <f t="shared" si="1068"/>
        <v>1</v>
      </c>
      <c r="N5725">
        <f>COUNTIF(Orders!$A:$A,C5725)</f>
        <v>0</v>
      </c>
      <c r="P5725">
        <f>COUNTIF(Orders!$H:$H,UPPER(SUBSTITUTE(TRIM(C5725),"-","")))</f>
        <v>1042575</v>
      </c>
      <c r="R5725" t="str">
        <f t="shared" si="1069"/>
        <v>Refund</v>
      </c>
      <c r="S5725">
        <f t="shared" si="1070"/>
        <v>0</v>
      </c>
      <c r="V5725" cm="1">
        <f t="array" ref="V5725">IF(E5725&lt;&gt;"CAPTURE",0,SUMPRODUCT((MDR_Rates!$A$2:$A$10=F5725)*(G5725&gt;MDR_Rates!$B$2:$B$10)*((MDR_Rates!$C$2:$C$10="")+(G5725&lt;=MDR_Rates!$C$2:$C$10))*MDR_Rates!$D$2:$D$10))</f>
        <v>0</v>
      </c>
      <c r="W5725">
        <f t="shared" si="1071"/>
        <v>0</v>
      </c>
      <c r="X5725">
        <f t="shared" si="1072"/>
        <v>0</v>
      </c>
      <c r="Y5725">
        <f t="shared" si="1073"/>
        <v>0</v>
      </c>
      <c r="Z5725">
        <f t="shared" si="1074"/>
        <v>0</v>
      </c>
      <c r="AG5725" t="str">
        <f t="shared" si="1075"/>
        <v>Original Capture Found</v>
      </c>
      <c r="AI5725">
        <f t="shared" si="1076"/>
        <v>299</v>
      </c>
      <c r="AJ5725" t="str">
        <f t="shared" si="1077"/>
        <v>Full Refund</v>
      </c>
      <c r="AK5725" t="str">
        <f t="shared" si="1078"/>
        <v/>
      </c>
      <c r="AL5725" t="str">
        <f>IF(E5725&lt;&gt;"CAPTURE","",COUNTIF(Orders!$H:$H,AK5725))</f>
        <v/>
      </c>
      <c r="AP5725" t="str">
        <f t="shared" si="1079"/>
        <v/>
      </c>
      <c r="AQ5725">
        <f>IF(COUNTIF($A$2:A5725,A5725)=1,1,0)</f>
        <v>1</v>
      </c>
    </row>
    <row r="5726" spans="1:43" x14ac:dyDescent="0.3">
      <c r="A5726" t="s">
        <v>18433</v>
      </c>
      <c r="B5726" t="s">
        <v>18226</v>
      </c>
      <c r="D5726" s="1">
        <v>46295</v>
      </c>
      <c r="E5726" t="s">
        <v>12202</v>
      </c>
      <c r="F5726" t="s">
        <v>17</v>
      </c>
      <c r="G5726">
        <v>4498</v>
      </c>
      <c r="H5726">
        <v>0</v>
      </c>
      <c r="I5726">
        <v>0</v>
      </c>
      <c r="J5726">
        <v>-4498</v>
      </c>
      <c r="K5726" s="1">
        <v>46297</v>
      </c>
      <c r="L5726" t="s">
        <v>18181</v>
      </c>
      <c r="M5726">
        <f t="shared" si="1068"/>
        <v>1</v>
      </c>
      <c r="N5726">
        <f>COUNTIF(Orders!$A:$A,C5726)</f>
        <v>0</v>
      </c>
      <c r="P5726">
        <f>COUNTIF(Orders!$H:$H,UPPER(SUBSTITUTE(TRIM(C5726),"-","")))</f>
        <v>1042575</v>
      </c>
      <c r="R5726" t="str">
        <f t="shared" si="1069"/>
        <v>Refund</v>
      </c>
      <c r="S5726">
        <f t="shared" si="1070"/>
        <v>0</v>
      </c>
      <c r="V5726" cm="1">
        <f t="array" ref="V5726">IF(E5726&lt;&gt;"CAPTURE",0,SUMPRODUCT((MDR_Rates!$A$2:$A$10=F5726)*(G5726&gt;MDR_Rates!$B$2:$B$10)*((MDR_Rates!$C$2:$C$10="")+(G5726&lt;=MDR_Rates!$C$2:$C$10))*MDR_Rates!$D$2:$D$10))</f>
        <v>0</v>
      </c>
      <c r="W5726">
        <f t="shared" si="1071"/>
        <v>0</v>
      </c>
      <c r="X5726">
        <f t="shared" si="1072"/>
        <v>0</v>
      </c>
      <c r="Y5726">
        <f t="shared" si="1073"/>
        <v>0</v>
      </c>
      <c r="Z5726">
        <f t="shared" si="1074"/>
        <v>0</v>
      </c>
      <c r="AG5726" t="str">
        <f t="shared" si="1075"/>
        <v>Original Capture Found</v>
      </c>
      <c r="AI5726">
        <f t="shared" si="1076"/>
        <v>4498</v>
      </c>
      <c r="AJ5726" t="str">
        <f t="shared" si="1077"/>
        <v>Full Refund</v>
      </c>
      <c r="AK5726" t="str">
        <f t="shared" si="1078"/>
        <v/>
      </c>
      <c r="AL5726" t="str">
        <f>IF(E5726&lt;&gt;"CAPTURE","",COUNTIF(Orders!$H:$H,AK5726))</f>
        <v/>
      </c>
      <c r="AP5726" t="str">
        <f t="shared" si="1079"/>
        <v/>
      </c>
      <c r="AQ5726">
        <f>IF(COUNTIF($A$2:A5726,A5726)=1,1,0)</f>
        <v>1</v>
      </c>
    </row>
    <row r="5727" spans="1:43" x14ac:dyDescent="0.3">
      <c r="A5727" t="s">
        <v>18434</v>
      </c>
      <c r="B5727" t="s">
        <v>17811</v>
      </c>
      <c r="D5727" s="1">
        <v>46295</v>
      </c>
      <c r="E5727" t="s">
        <v>12202</v>
      </c>
      <c r="F5727" t="s">
        <v>9</v>
      </c>
      <c r="G5727">
        <v>4999</v>
      </c>
      <c r="H5727">
        <v>0</v>
      </c>
      <c r="I5727">
        <v>0</v>
      </c>
      <c r="J5727">
        <v>-4999</v>
      </c>
      <c r="K5727" s="1">
        <v>46297</v>
      </c>
      <c r="L5727" t="s">
        <v>18181</v>
      </c>
      <c r="M5727">
        <f t="shared" si="1068"/>
        <v>1</v>
      </c>
      <c r="N5727">
        <f>COUNTIF(Orders!$A:$A,C5727)</f>
        <v>0</v>
      </c>
      <c r="P5727">
        <f>COUNTIF(Orders!$H:$H,UPPER(SUBSTITUTE(TRIM(C5727),"-","")))</f>
        <v>1042575</v>
      </c>
      <c r="R5727" t="str">
        <f t="shared" si="1069"/>
        <v>Refund</v>
      </c>
      <c r="S5727">
        <f t="shared" si="1070"/>
        <v>0</v>
      </c>
      <c r="V5727" cm="1">
        <f t="array" ref="V5727">IF(E5727&lt;&gt;"CAPTURE",0,SUMPRODUCT((MDR_Rates!$A$2:$A$10=F5727)*(G5727&gt;MDR_Rates!$B$2:$B$10)*((MDR_Rates!$C$2:$C$10="")+(G5727&lt;=MDR_Rates!$C$2:$C$10))*MDR_Rates!$D$2:$D$10))</f>
        <v>0</v>
      </c>
      <c r="W5727">
        <f t="shared" si="1071"/>
        <v>0</v>
      </c>
      <c r="X5727">
        <f t="shared" si="1072"/>
        <v>0</v>
      </c>
      <c r="Y5727">
        <f t="shared" si="1073"/>
        <v>0</v>
      </c>
      <c r="Z5727">
        <f t="shared" si="1074"/>
        <v>0</v>
      </c>
      <c r="AG5727" t="str">
        <f t="shared" si="1075"/>
        <v>Original Capture Found</v>
      </c>
      <c r="AI5727">
        <f t="shared" si="1076"/>
        <v>4999</v>
      </c>
      <c r="AJ5727" t="str">
        <f t="shared" si="1077"/>
        <v>Full Refund</v>
      </c>
      <c r="AK5727" t="str">
        <f t="shared" si="1078"/>
        <v/>
      </c>
      <c r="AL5727" t="str">
        <f>IF(E5727&lt;&gt;"CAPTURE","",COUNTIF(Orders!$H:$H,AK5727))</f>
        <v/>
      </c>
      <c r="AP5727" t="str">
        <f t="shared" si="1079"/>
        <v/>
      </c>
      <c r="AQ5727">
        <f>IF(COUNTIF($A$2:A5727,A5727)=1,1,0)</f>
        <v>1</v>
      </c>
    </row>
    <row r="5728" spans="1:43" x14ac:dyDescent="0.3">
      <c r="A5728" t="s">
        <v>18435</v>
      </c>
      <c r="B5728" t="s">
        <v>18083</v>
      </c>
      <c r="D5728" s="1">
        <v>46295</v>
      </c>
      <c r="E5728" t="s">
        <v>12202</v>
      </c>
      <c r="F5728" t="s">
        <v>9</v>
      </c>
      <c r="G5728">
        <v>4999</v>
      </c>
      <c r="H5728">
        <v>0</v>
      </c>
      <c r="I5728">
        <v>0</v>
      </c>
      <c r="J5728">
        <v>-4999</v>
      </c>
      <c r="K5728" s="1">
        <v>46297</v>
      </c>
      <c r="L5728" t="s">
        <v>18181</v>
      </c>
      <c r="M5728">
        <f t="shared" si="1068"/>
        <v>1</v>
      </c>
      <c r="N5728">
        <f>COUNTIF(Orders!$A:$A,C5728)</f>
        <v>0</v>
      </c>
      <c r="P5728">
        <f>COUNTIF(Orders!$H:$H,UPPER(SUBSTITUTE(TRIM(C5728),"-","")))</f>
        <v>1042575</v>
      </c>
      <c r="R5728" t="str">
        <f t="shared" si="1069"/>
        <v>Refund</v>
      </c>
      <c r="S5728">
        <f t="shared" si="1070"/>
        <v>0</v>
      </c>
      <c r="V5728" cm="1">
        <f t="array" ref="V5728">IF(E5728&lt;&gt;"CAPTURE",0,SUMPRODUCT((MDR_Rates!$A$2:$A$10=F5728)*(G5728&gt;MDR_Rates!$B$2:$B$10)*((MDR_Rates!$C$2:$C$10="")+(G5728&lt;=MDR_Rates!$C$2:$C$10))*MDR_Rates!$D$2:$D$10))</f>
        <v>0</v>
      </c>
      <c r="W5728">
        <f t="shared" si="1071"/>
        <v>0</v>
      </c>
      <c r="X5728">
        <f t="shared" si="1072"/>
        <v>0</v>
      </c>
      <c r="Y5728">
        <f t="shared" si="1073"/>
        <v>0</v>
      </c>
      <c r="Z5728">
        <f t="shared" si="1074"/>
        <v>0</v>
      </c>
      <c r="AG5728" t="str">
        <f t="shared" si="1075"/>
        <v>Original Capture Found</v>
      </c>
      <c r="AI5728">
        <f t="shared" si="1076"/>
        <v>4999</v>
      </c>
      <c r="AJ5728" t="str">
        <f t="shared" si="1077"/>
        <v>Full Refund</v>
      </c>
      <c r="AK5728" t="str">
        <f t="shared" si="1078"/>
        <v/>
      </c>
      <c r="AL5728" t="str">
        <f>IF(E5728&lt;&gt;"CAPTURE","",COUNTIF(Orders!$H:$H,AK5728))</f>
        <v/>
      </c>
      <c r="AP5728" t="str">
        <f t="shared" si="1079"/>
        <v/>
      </c>
      <c r="AQ5728">
        <f>IF(COUNTIF($A$2:A5728,A5728)=1,1,0)</f>
        <v>1</v>
      </c>
    </row>
    <row r="5729" spans="1:43" x14ac:dyDescent="0.3">
      <c r="A5729" t="s">
        <v>18436</v>
      </c>
      <c r="B5729" t="s">
        <v>17689</v>
      </c>
      <c r="D5729" s="1">
        <v>46295</v>
      </c>
      <c r="E5729" t="s">
        <v>12202</v>
      </c>
      <c r="F5729" t="s">
        <v>44</v>
      </c>
      <c r="G5729">
        <v>1499</v>
      </c>
      <c r="H5729">
        <v>0</v>
      </c>
      <c r="I5729">
        <v>0</v>
      </c>
      <c r="J5729">
        <v>-1499</v>
      </c>
      <c r="K5729" s="1">
        <v>46297</v>
      </c>
      <c r="L5729" t="s">
        <v>18181</v>
      </c>
      <c r="M5729">
        <f t="shared" si="1068"/>
        <v>1</v>
      </c>
      <c r="N5729">
        <f>COUNTIF(Orders!$A:$A,C5729)</f>
        <v>0</v>
      </c>
      <c r="P5729">
        <f>COUNTIF(Orders!$H:$H,UPPER(SUBSTITUTE(TRIM(C5729),"-","")))</f>
        <v>1042575</v>
      </c>
      <c r="R5729" t="str">
        <f t="shared" si="1069"/>
        <v>Refund</v>
      </c>
      <c r="S5729">
        <f t="shared" si="1070"/>
        <v>0</v>
      </c>
      <c r="V5729" cm="1">
        <f t="array" ref="V5729">IF(E5729&lt;&gt;"CAPTURE",0,SUMPRODUCT((MDR_Rates!$A$2:$A$10=F5729)*(G5729&gt;MDR_Rates!$B$2:$B$10)*((MDR_Rates!$C$2:$C$10="")+(G5729&lt;=MDR_Rates!$C$2:$C$10))*MDR_Rates!$D$2:$D$10))</f>
        <v>0</v>
      </c>
      <c r="W5729">
        <f t="shared" si="1071"/>
        <v>0</v>
      </c>
      <c r="X5729">
        <f t="shared" si="1072"/>
        <v>0</v>
      </c>
      <c r="Y5729">
        <f t="shared" si="1073"/>
        <v>0</v>
      </c>
      <c r="Z5729">
        <f t="shared" si="1074"/>
        <v>0</v>
      </c>
      <c r="AG5729" t="str">
        <f t="shared" si="1075"/>
        <v>Original Capture Found</v>
      </c>
      <c r="AI5729">
        <f t="shared" si="1076"/>
        <v>1499</v>
      </c>
      <c r="AJ5729" t="str">
        <f t="shared" si="1077"/>
        <v>Full Refund</v>
      </c>
      <c r="AK5729" t="str">
        <f t="shared" si="1078"/>
        <v/>
      </c>
      <c r="AL5729" t="str">
        <f>IF(E5729&lt;&gt;"CAPTURE","",COUNTIF(Orders!$H:$H,AK5729))</f>
        <v/>
      </c>
      <c r="AP5729" t="str">
        <f t="shared" si="1079"/>
        <v/>
      </c>
      <c r="AQ5729">
        <f>IF(COUNTIF($A$2:A5729,A5729)=1,1,0)</f>
        <v>1</v>
      </c>
    </row>
    <row r="5730" spans="1:43" x14ac:dyDescent="0.3">
      <c r="A5730" t="s">
        <v>18437</v>
      </c>
      <c r="B5730" t="s">
        <v>18274</v>
      </c>
      <c r="D5730" s="1">
        <v>46295</v>
      </c>
      <c r="E5730" t="s">
        <v>12202</v>
      </c>
      <c r="F5730" t="s">
        <v>17</v>
      </c>
      <c r="G5730">
        <v>5498</v>
      </c>
      <c r="H5730">
        <v>0</v>
      </c>
      <c r="I5730">
        <v>0</v>
      </c>
      <c r="J5730">
        <v>-5498</v>
      </c>
      <c r="K5730" s="1">
        <v>46297</v>
      </c>
      <c r="L5730" t="s">
        <v>18181</v>
      </c>
      <c r="M5730">
        <f t="shared" si="1068"/>
        <v>1</v>
      </c>
      <c r="N5730">
        <f>COUNTIF(Orders!$A:$A,C5730)</f>
        <v>0</v>
      </c>
      <c r="P5730">
        <f>COUNTIF(Orders!$H:$H,UPPER(SUBSTITUTE(TRIM(C5730),"-","")))</f>
        <v>1042575</v>
      </c>
      <c r="R5730" t="str">
        <f t="shared" si="1069"/>
        <v>Refund</v>
      </c>
      <c r="S5730">
        <f t="shared" si="1070"/>
        <v>0</v>
      </c>
      <c r="V5730" cm="1">
        <f t="array" ref="V5730">IF(E5730&lt;&gt;"CAPTURE",0,SUMPRODUCT((MDR_Rates!$A$2:$A$10=F5730)*(G5730&gt;MDR_Rates!$B$2:$B$10)*((MDR_Rates!$C$2:$C$10="")+(G5730&lt;=MDR_Rates!$C$2:$C$10))*MDR_Rates!$D$2:$D$10))</f>
        <v>0</v>
      </c>
      <c r="W5730">
        <f t="shared" si="1071"/>
        <v>0</v>
      </c>
      <c r="X5730">
        <f t="shared" si="1072"/>
        <v>0</v>
      </c>
      <c r="Y5730">
        <f t="shared" si="1073"/>
        <v>0</v>
      </c>
      <c r="Z5730">
        <f t="shared" si="1074"/>
        <v>0</v>
      </c>
      <c r="AG5730" t="str">
        <f t="shared" si="1075"/>
        <v>Original Capture Found</v>
      </c>
      <c r="AI5730">
        <f t="shared" si="1076"/>
        <v>5498</v>
      </c>
      <c r="AJ5730" t="str">
        <f t="shared" si="1077"/>
        <v>Full Refund</v>
      </c>
      <c r="AK5730" t="str">
        <f t="shared" si="1078"/>
        <v/>
      </c>
      <c r="AL5730" t="str">
        <f>IF(E5730&lt;&gt;"CAPTURE","",COUNTIF(Orders!$H:$H,AK5730))</f>
        <v/>
      </c>
      <c r="AP5730" t="str">
        <f t="shared" si="1079"/>
        <v/>
      </c>
      <c r="AQ5730">
        <f>IF(COUNTIF($A$2:A5730,A5730)=1,1,0)</f>
        <v>1</v>
      </c>
    </row>
    <row r="5731" spans="1:43" x14ac:dyDescent="0.3">
      <c r="A5731" t="s">
        <v>18438</v>
      </c>
      <c r="B5731" t="s">
        <v>18346</v>
      </c>
      <c r="D5731" s="1">
        <v>46295</v>
      </c>
      <c r="E5731" t="s">
        <v>12202</v>
      </c>
      <c r="F5731" t="s">
        <v>9</v>
      </c>
      <c r="G5731">
        <v>3998</v>
      </c>
      <c r="H5731">
        <v>0</v>
      </c>
      <c r="I5731">
        <v>0</v>
      </c>
      <c r="J5731">
        <v>-3998</v>
      </c>
      <c r="K5731" s="1">
        <v>46297</v>
      </c>
      <c r="L5731" t="s">
        <v>18181</v>
      </c>
      <c r="M5731">
        <f t="shared" si="1068"/>
        <v>1</v>
      </c>
      <c r="N5731">
        <f>COUNTIF(Orders!$A:$A,C5731)</f>
        <v>0</v>
      </c>
      <c r="P5731">
        <f>COUNTIF(Orders!$H:$H,UPPER(SUBSTITUTE(TRIM(C5731),"-","")))</f>
        <v>1042575</v>
      </c>
      <c r="R5731" t="str">
        <f t="shared" si="1069"/>
        <v>Refund</v>
      </c>
      <c r="S5731">
        <f t="shared" si="1070"/>
        <v>0</v>
      </c>
      <c r="V5731" cm="1">
        <f t="array" ref="V5731">IF(E5731&lt;&gt;"CAPTURE",0,SUMPRODUCT((MDR_Rates!$A$2:$A$10=F5731)*(G5731&gt;MDR_Rates!$B$2:$B$10)*((MDR_Rates!$C$2:$C$10="")+(G5731&lt;=MDR_Rates!$C$2:$C$10))*MDR_Rates!$D$2:$D$10))</f>
        <v>0</v>
      </c>
      <c r="W5731">
        <f t="shared" si="1071"/>
        <v>0</v>
      </c>
      <c r="X5731">
        <f t="shared" si="1072"/>
        <v>0</v>
      </c>
      <c r="Y5731">
        <f t="shared" si="1073"/>
        <v>0</v>
      </c>
      <c r="Z5731">
        <f t="shared" si="1074"/>
        <v>0</v>
      </c>
      <c r="AG5731" t="str">
        <f t="shared" si="1075"/>
        <v>Original Capture Found</v>
      </c>
      <c r="AI5731">
        <f t="shared" si="1076"/>
        <v>3998</v>
      </c>
      <c r="AJ5731" t="str">
        <f t="shared" si="1077"/>
        <v>Full Refund</v>
      </c>
      <c r="AK5731" t="str">
        <f t="shared" si="1078"/>
        <v/>
      </c>
      <c r="AL5731" t="str">
        <f>IF(E5731&lt;&gt;"CAPTURE","",COUNTIF(Orders!$H:$H,AK5731))</f>
        <v/>
      </c>
      <c r="AP5731" t="str">
        <f t="shared" si="1079"/>
        <v/>
      </c>
      <c r="AQ5731">
        <f>IF(COUNTIF($A$2:A5731,A5731)=1,1,0)</f>
        <v>1</v>
      </c>
    </row>
    <row r="5732" spans="1:43" x14ac:dyDescent="0.3">
      <c r="A5732" t="s">
        <v>18439</v>
      </c>
      <c r="B5732" t="s">
        <v>18292</v>
      </c>
      <c r="D5732" s="1">
        <v>46295</v>
      </c>
      <c r="E5732" t="s">
        <v>12202</v>
      </c>
      <c r="F5732" t="s">
        <v>44</v>
      </c>
      <c r="G5732">
        <v>5498</v>
      </c>
      <c r="H5732">
        <v>0</v>
      </c>
      <c r="I5732">
        <v>0</v>
      </c>
      <c r="J5732">
        <v>-5498</v>
      </c>
      <c r="K5732" s="1">
        <v>46297</v>
      </c>
      <c r="L5732" t="s">
        <v>18181</v>
      </c>
      <c r="M5732">
        <f t="shared" si="1068"/>
        <v>1</v>
      </c>
      <c r="N5732">
        <f>COUNTIF(Orders!$A:$A,C5732)</f>
        <v>0</v>
      </c>
      <c r="P5732">
        <f>COUNTIF(Orders!$H:$H,UPPER(SUBSTITUTE(TRIM(C5732),"-","")))</f>
        <v>1042575</v>
      </c>
      <c r="R5732" t="str">
        <f t="shared" si="1069"/>
        <v>Refund</v>
      </c>
      <c r="S5732">
        <f t="shared" si="1070"/>
        <v>0</v>
      </c>
      <c r="V5732" cm="1">
        <f t="array" ref="V5732">IF(E5732&lt;&gt;"CAPTURE",0,SUMPRODUCT((MDR_Rates!$A$2:$A$10=F5732)*(G5732&gt;MDR_Rates!$B$2:$B$10)*((MDR_Rates!$C$2:$C$10="")+(G5732&lt;=MDR_Rates!$C$2:$C$10))*MDR_Rates!$D$2:$D$10))</f>
        <v>0</v>
      </c>
      <c r="W5732">
        <f t="shared" si="1071"/>
        <v>0</v>
      </c>
      <c r="X5732">
        <f t="shared" si="1072"/>
        <v>0</v>
      </c>
      <c r="Y5732">
        <f t="shared" si="1073"/>
        <v>0</v>
      </c>
      <c r="Z5732">
        <f t="shared" si="1074"/>
        <v>0</v>
      </c>
      <c r="AG5732" t="str">
        <f t="shared" si="1075"/>
        <v>Original Capture Found</v>
      </c>
      <c r="AI5732">
        <f t="shared" si="1076"/>
        <v>5498</v>
      </c>
      <c r="AJ5732" t="str">
        <f t="shared" si="1077"/>
        <v>Full Refund</v>
      </c>
      <c r="AK5732" t="str">
        <f t="shared" si="1078"/>
        <v/>
      </c>
      <c r="AL5732" t="str">
        <f>IF(E5732&lt;&gt;"CAPTURE","",COUNTIF(Orders!$H:$H,AK5732))</f>
        <v/>
      </c>
      <c r="AP5732" t="str">
        <f t="shared" si="1079"/>
        <v/>
      </c>
      <c r="AQ5732">
        <f>IF(COUNTIF($A$2:A5732,A5732)=1,1,0)</f>
        <v>1</v>
      </c>
    </row>
    <row r="5733" spans="1:43" x14ac:dyDescent="0.3">
      <c r="A5733" t="s">
        <v>18440</v>
      </c>
      <c r="B5733" t="s">
        <v>18085</v>
      </c>
      <c r="D5733" s="1">
        <v>46295</v>
      </c>
      <c r="E5733" t="s">
        <v>12202</v>
      </c>
      <c r="F5733" t="s">
        <v>9</v>
      </c>
      <c r="G5733">
        <v>998</v>
      </c>
      <c r="H5733">
        <v>0</v>
      </c>
      <c r="I5733">
        <v>0</v>
      </c>
      <c r="J5733">
        <v>-998</v>
      </c>
      <c r="K5733" s="1">
        <v>46297</v>
      </c>
      <c r="L5733" t="s">
        <v>18181</v>
      </c>
      <c r="M5733">
        <f t="shared" si="1068"/>
        <v>1</v>
      </c>
      <c r="N5733">
        <f>COUNTIF(Orders!$A:$A,C5733)</f>
        <v>0</v>
      </c>
      <c r="P5733">
        <f>COUNTIF(Orders!$H:$H,UPPER(SUBSTITUTE(TRIM(C5733),"-","")))</f>
        <v>1042575</v>
      </c>
      <c r="R5733" t="str">
        <f t="shared" si="1069"/>
        <v>Refund</v>
      </c>
      <c r="S5733">
        <f t="shared" si="1070"/>
        <v>0</v>
      </c>
      <c r="V5733" cm="1">
        <f t="array" ref="V5733">IF(E5733&lt;&gt;"CAPTURE",0,SUMPRODUCT((MDR_Rates!$A$2:$A$10=F5733)*(G5733&gt;MDR_Rates!$B$2:$B$10)*((MDR_Rates!$C$2:$C$10="")+(G5733&lt;=MDR_Rates!$C$2:$C$10))*MDR_Rates!$D$2:$D$10))</f>
        <v>0</v>
      </c>
      <c r="W5733">
        <f t="shared" si="1071"/>
        <v>0</v>
      </c>
      <c r="X5733">
        <f t="shared" si="1072"/>
        <v>0</v>
      </c>
      <c r="Y5733">
        <f t="shared" si="1073"/>
        <v>0</v>
      </c>
      <c r="Z5733">
        <f t="shared" si="1074"/>
        <v>0</v>
      </c>
      <c r="AG5733" t="str">
        <f t="shared" si="1075"/>
        <v>Original Capture Found</v>
      </c>
      <c r="AI5733">
        <f t="shared" si="1076"/>
        <v>998</v>
      </c>
      <c r="AJ5733" t="str">
        <f t="shared" si="1077"/>
        <v>Full Refund</v>
      </c>
      <c r="AK5733" t="str">
        <f t="shared" si="1078"/>
        <v/>
      </c>
      <c r="AL5733" t="str">
        <f>IF(E5733&lt;&gt;"CAPTURE","",COUNTIF(Orders!$H:$H,AK5733))</f>
        <v/>
      </c>
      <c r="AP5733" t="str">
        <f t="shared" si="1079"/>
        <v/>
      </c>
      <c r="AQ5733">
        <f>IF(COUNTIF($A$2:A5733,A5733)=1,1,0)</f>
        <v>1</v>
      </c>
    </row>
    <row r="5734" spans="1:43" x14ac:dyDescent="0.3">
      <c r="A5734" t="s">
        <v>18441</v>
      </c>
      <c r="B5734" t="s">
        <v>17076</v>
      </c>
      <c r="D5734" s="1">
        <v>46295</v>
      </c>
      <c r="E5734" t="s">
        <v>12202</v>
      </c>
      <c r="F5734" t="s">
        <v>9</v>
      </c>
      <c r="G5734">
        <v>1198</v>
      </c>
      <c r="H5734">
        <v>0</v>
      </c>
      <c r="I5734">
        <v>0</v>
      </c>
      <c r="J5734">
        <v>-1198</v>
      </c>
      <c r="K5734" s="1">
        <v>46297</v>
      </c>
      <c r="L5734" t="s">
        <v>18181</v>
      </c>
      <c r="M5734">
        <f t="shared" si="1068"/>
        <v>1</v>
      </c>
      <c r="N5734">
        <f>COUNTIF(Orders!$A:$A,C5734)</f>
        <v>0</v>
      </c>
      <c r="P5734">
        <f>COUNTIF(Orders!$H:$H,UPPER(SUBSTITUTE(TRIM(C5734),"-","")))</f>
        <v>1042575</v>
      </c>
      <c r="R5734" t="str">
        <f t="shared" si="1069"/>
        <v>Refund</v>
      </c>
      <c r="S5734">
        <f t="shared" si="1070"/>
        <v>0</v>
      </c>
      <c r="V5734" cm="1">
        <f t="array" ref="V5734">IF(E5734&lt;&gt;"CAPTURE",0,SUMPRODUCT((MDR_Rates!$A$2:$A$10=F5734)*(G5734&gt;MDR_Rates!$B$2:$B$10)*((MDR_Rates!$C$2:$C$10="")+(G5734&lt;=MDR_Rates!$C$2:$C$10))*MDR_Rates!$D$2:$D$10))</f>
        <v>0</v>
      </c>
      <c r="W5734">
        <f t="shared" si="1071"/>
        <v>0</v>
      </c>
      <c r="X5734">
        <f t="shared" si="1072"/>
        <v>0</v>
      </c>
      <c r="Y5734">
        <f t="shared" si="1073"/>
        <v>0</v>
      </c>
      <c r="Z5734">
        <f t="shared" si="1074"/>
        <v>0</v>
      </c>
      <c r="AG5734" t="str">
        <f t="shared" si="1075"/>
        <v>Original Capture Found</v>
      </c>
      <c r="AI5734">
        <f t="shared" si="1076"/>
        <v>1198</v>
      </c>
      <c r="AJ5734" t="str">
        <f t="shared" si="1077"/>
        <v>Full Refund</v>
      </c>
      <c r="AK5734" t="str">
        <f t="shared" si="1078"/>
        <v/>
      </c>
      <c r="AL5734" t="str">
        <f>IF(E5734&lt;&gt;"CAPTURE","",COUNTIF(Orders!$H:$H,AK5734))</f>
        <v/>
      </c>
      <c r="AP5734" t="str">
        <f t="shared" si="1079"/>
        <v/>
      </c>
      <c r="AQ5734">
        <f>IF(COUNTIF($A$2:A5734,A5734)=1,1,0)</f>
        <v>1</v>
      </c>
    </row>
    <row r="5735" spans="1:43" x14ac:dyDescent="0.3">
      <c r="A5735" t="s">
        <v>18442</v>
      </c>
      <c r="B5735" t="s">
        <v>17308</v>
      </c>
      <c r="D5735" s="1">
        <v>46295</v>
      </c>
      <c r="E5735" t="s">
        <v>12202</v>
      </c>
      <c r="F5735" t="s">
        <v>17</v>
      </c>
      <c r="G5735">
        <v>9298</v>
      </c>
      <c r="H5735">
        <v>0</v>
      </c>
      <c r="I5735">
        <v>0</v>
      </c>
      <c r="J5735">
        <v>-9298</v>
      </c>
      <c r="K5735" s="1">
        <v>46297</v>
      </c>
      <c r="L5735" t="s">
        <v>18181</v>
      </c>
      <c r="M5735">
        <f t="shared" si="1068"/>
        <v>1</v>
      </c>
      <c r="N5735">
        <f>COUNTIF(Orders!$A:$A,C5735)</f>
        <v>0</v>
      </c>
      <c r="P5735">
        <f>COUNTIF(Orders!$H:$H,UPPER(SUBSTITUTE(TRIM(C5735),"-","")))</f>
        <v>1042575</v>
      </c>
      <c r="R5735" t="str">
        <f t="shared" si="1069"/>
        <v>Refund</v>
      </c>
      <c r="S5735">
        <f t="shared" si="1070"/>
        <v>0</v>
      </c>
      <c r="V5735" cm="1">
        <f t="array" ref="V5735">IF(E5735&lt;&gt;"CAPTURE",0,SUMPRODUCT((MDR_Rates!$A$2:$A$10=F5735)*(G5735&gt;MDR_Rates!$B$2:$B$10)*((MDR_Rates!$C$2:$C$10="")+(G5735&lt;=MDR_Rates!$C$2:$C$10))*MDR_Rates!$D$2:$D$10))</f>
        <v>0</v>
      </c>
      <c r="W5735">
        <f t="shared" si="1071"/>
        <v>0</v>
      </c>
      <c r="X5735">
        <f t="shared" si="1072"/>
        <v>0</v>
      </c>
      <c r="Y5735">
        <f t="shared" si="1073"/>
        <v>0</v>
      </c>
      <c r="Z5735">
        <f t="shared" si="1074"/>
        <v>0</v>
      </c>
      <c r="AG5735" t="str">
        <f t="shared" si="1075"/>
        <v>Original Capture Found</v>
      </c>
      <c r="AI5735">
        <f t="shared" si="1076"/>
        <v>9298</v>
      </c>
      <c r="AJ5735" t="str">
        <f t="shared" si="1077"/>
        <v>Full Refund</v>
      </c>
      <c r="AK5735" t="str">
        <f t="shared" si="1078"/>
        <v/>
      </c>
      <c r="AL5735" t="str">
        <f>IF(E5735&lt;&gt;"CAPTURE","",COUNTIF(Orders!$H:$H,AK5735))</f>
        <v/>
      </c>
      <c r="AP5735" t="str">
        <f t="shared" si="1079"/>
        <v/>
      </c>
      <c r="AQ5735">
        <f>IF(COUNTIF($A$2:A5735,A5735)=1,1,0)</f>
        <v>1</v>
      </c>
    </row>
    <row r="5736" spans="1:43" x14ac:dyDescent="0.3">
      <c r="A5736" t="s">
        <v>18443</v>
      </c>
      <c r="B5736" t="s">
        <v>17723</v>
      </c>
      <c r="D5736" s="1">
        <v>46295</v>
      </c>
      <c r="E5736" t="s">
        <v>12202</v>
      </c>
      <c r="F5736" t="s">
        <v>9</v>
      </c>
      <c r="G5736">
        <v>7999</v>
      </c>
      <c r="H5736">
        <v>0</v>
      </c>
      <c r="I5736">
        <v>0</v>
      </c>
      <c r="J5736">
        <v>-7999</v>
      </c>
      <c r="K5736" s="1">
        <v>46297</v>
      </c>
      <c r="L5736" t="s">
        <v>18181</v>
      </c>
      <c r="M5736">
        <f t="shared" si="1068"/>
        <v>1</v>
      </c>
      <c r="N5736">
        <f>COUNTIF(Orders!$A:$A,C5736)</f>
        <v>0</v>
      </c>
      <c r="P5736">
        <f>COUNTIF(Orders!$H:$H,UPPER(SUBSTITUTE(TRIM(C5736),"-","")))</f>
        <v>1042575</v>
      </c>
      <c r="R5736" t="str">
        <f t="shared" si="1069"/>
        <v>Refund</v>
      </c>
      <c r="S5736">
        <f t="shared" si="1070"/>
        <v>0</v>
      </c>
      <c r="V5736" cm="1">
        <f t="array" ref="V5736">IF(E5736&lt;&gt;"CAPTURE",0,SUMPRODUCT((MDR_Rates!$A$2:$A$10=F5736)*(G5736&gt;MDR_Rates!$B$2:$B$10)*((MDR_Rates!$C$2:$C$10="")+(G5736&lt;=MDR_Rates!$C$2:$C$10))*MDR_Rates!$D$2:$D$10))</f>
        <v>0</v>
      </c>
      <c r="W5736">
        <f t="shared" si="1071"/>
        <v>0</v>
      </c>
      <c r="X5736">
        <f t="shared" si="1072"/>
        <v>0</v>
      </c>
      <c r="Y5736">
        <f t="shared" si="1073"/>
        <v>0</v>
      </c>
      <c r="Z5736">
        <f t="shared" si="1074"/>
        <v>0</v>
      </c>
      <c r="AG5736" t="str">
        <f t="shared" si="1075"/>
        <v>Original Capture Found</v>
      </c>
      <c r="AI5736">
        <f t="shared" si="1076"/>
        <v>7999</v>
      </c>
      <c r="AJ5736" t="str">
        <f t="shared" si="1077"/>
        <v>Full Refund</v>
      </c>
      <c r="AK5736" t="str">
        <f t="shared" si="1078"/>
        <v/>
      </c>
      <c r="AL5736" t="str">
        <f>IF(E5736&lt;&gt;"CAPTURE","",COUNTIF(Orders!$H:$H,AK5736))</f>
        <v/>
      </c>
      <c r="AP5736" t="str">
        <f t="shared" si="1079"/>
        <v/>
      </c>
      <c r="AQ5736">
        <f>IF(COUNTIF($A$2:A5736,A5736)=1,1,0)</f>
        <v>1</v>
      </c>
    </row>
    <row r="5737" spans="1:43" x14ac:dyDescent="0.3">
      <c r="A5737" t="s">
        <v>18444</v>
      </c>
      <c r="B5737" t="s">
        <v>18144</v>
      </c>
      <c r="D5737" s="1">
        <v>46295</v>
      </c>
      <c r="E5737" t="s">
        <v>12202</v>
      </c>
      <c r="F5737" t="s">
        <v>9</v>
      </c>
      <c r="G5737">
        <v>2999</v>
      </c>
      <c r="H5737">
        <v>0</v>
      </c>
      <c r="I5737">
        <v>0</v>
      </c>
      <c r="J5737">
        <v>-2999</v>
      </c>
      <c r="K5737" s="1">
        <v>46297</v>
      </c>
      <c r="L5737" t="s">
        <v>18181</v>
      </c>
      <c r="M5737">
        <f t="shared" si="1068"/>
        <v>1</v>
      </c>
      <c r="N5737">
        <f>COUNTIF(Orders!$A:$A,C5737)</f>
        <v>0</v>
      </c>
      <c r="P5737">
        <f>COUNTIF(Orders!$H:$H,UPPER(SUBSTITUTE(TRIM(C5737),"-","")))</f>
        <v>1042575</v>
      </c>
      <c r="R5737" t="str">
        <f t="shared" si="1069"/>
        <v>Refund</v>
      </c>
      <c r="S5737">
        <f t="shared" si="1070"/>
        <v>0</v>
      </c>
      <c r="V5737" cm="1">
        <f t="array" ref="V5737">IF(E5737&lt;&gt;"CAPTURE",0,SUMPRODUCT((MDR_Rates!$A$2:$A$10=F5737)*(G5737&gt;MDR_Rates!$B$2:$B$10)*((MDR_Rates!$C$2:$C$10="")+(G5737&lt;=MDR_Rates!$C$2:$C$10))*MDR_Rates!$D$2:$D$10))</f>
        <v>0</v>
      </c>
      <c r="W5737">
        <f t="shared" si="1071"/>
        <v>0</v>
      </c>
      <c r="X5737">
        <f t="shared" si="1072"/>
        <v>0</v>
      </c>
      <c r="Y5737">
        <f t="shared" si="1073"/>
        <v>0</v>
      </c>
      <c r="Z5737">
        <f t="shared" si="1074"/>
        <v>0</v>
      </c>
      <c r="AG5737" t="str">
        <f t="shared" si="1075"/>
        <v>Original Capture Found</v>
      </c>
      <c r="AI5737">
        <f t="shared" si="1076"/>
        <v>2999</v>
      </c>
      <c r="AJ5737" t="str">
        <f t="shared" si="1077"/>
        <v>Full Refund</v>
      </c>
      <c r="AK5737" t="str">
        <f t="shared" si="1078"/>
        <v/>
      </c>
      <c r="AL5737" t="str">
        <f>IF(E5737&lt;&gt;"CAPTURE","",COUNTIF(Orders!$H:$H,AK5737))</f>
        <v/>
      </c>
      <c r="AP5737" t="str">
        <f t="shared" si="1079"/>
        <v/>
      </c>
      <c r="AQ5737">
        <f>IF(COUNTIF($A$2:A5737,A5737)=1,1,0)</f>
        <v>1</v>
      </c>
    </row>
    <row r="5738" spans="1:43" x14ac:dyDescent="0.3">
      <c r="A5738" t="s">
        <v>18445</v>
      </c>
      <c r="B5738" t="s">
        <v>17890</v>
      </c>
      <c r="D5738" s="1">
        <v>46295</v>
      </c>
      <c r="E5738" t="s">
        <v>12202</v>
      </c>
      <c r="F5738" t="s">
        <v>9</v>
      </c>
      <c r="G5738">
        <v>349</v>
      </c>
      <c r="H5738">
        <v>0</v>
      </c>
      <c r="I5738">
        <v>0</v>
      </c>
      <c r="J5738">
        <v>-349</v>
      </c>
      <c r="K5738" s="1">
        <v>46297</v>
      </c>
      <c r="L5738" t="s">
        <v>18181</v>
      </c>
      <c r="M5738">
        <f t="shared" si="1068"/>
        <v>1</v>
      </c>
      <c r="N5738">
        <f>COUNTIF(Orders!$A:$A,C5738)</f>
        <v>0</v>
      </c>
      <c r="P5738">
        <f>COUNTIF(Orders!$H:$H,UPPER(SUBSTITUTE(TRIM(C5738),"-","")))</f>
        <v>1042575</v>
      </c>
      <c r="R5738" t="str">
        <f t="shared" si="1069"/>
        <v>Refund</v>
      </c>
      <c r="S5738">
        <f t="shared" si="1070"/>
        <v>0</v>
      </c>
      <c r="V5738" cm="1">
        <f t="array" ref="V5738">IF(E5738&lt;&gt;"CAPTURE",0,SUMPRODUCT((MDR_Rates!$A$2:$A$10=F5738)*(G5738&gt;MDR_Rates!$B$2:$B$10)*((MDR_Rates!$C$2:$C$10="")+(G5738&lt;=MDR_Rates!$C$2:$C$10))*MDR_Rates!$D$2:$D$10))</f>
        <v>0</v>
      </c>
      <c r="W5738">
        <f t="shared" si="1071"/>
        <v>0</v>
      </c>
      <c r="X5738">
        <f t="shared" si="1072"/>
        <v>0</v>
      </c>
      <c r="Y5738">
        <f t="shared" si="1073"/>
        <v>0</v>
      </c>
      <c r="Z5738">
        <f t="shared" si="1074"/>
        <v>0</v>
      </c>
      <c r="AG5738" t="str">
        <f t="shared" si="1075"/>
        <v>Original Capture Found</v>
      </c>
      <c r="AI5738">
        <f t="shared" si="1076"/>
        <v>349</v>
      </c>
      <c r="AJ5738" t="str">
        <f t="shared" si="1077"/>
        <v>Full Refund</v>
      </c>
      <c r="AK5738" t="str">
        <f t="shared" si="1078"/>
        <v/>
      </c>
      <c r="AL5738" t="str">
        <f>IF(E5738&lt;&gt;"CAPTURE","",COUNTIF(Orders!$H:$H,AK5738))</f>
        <v/>
      </c>
      <c r="AP5738" t="str">
        <f t="shared" si="1079"/>
        <v/>
      </c>
      <c r="AQ5738">
        <f>IF(COUNTIF($A$2:A5738,A5738)=1,1,0)</f>
        <v>1</v>
      </c>
    </row>
    <row r="5739" spans="1:43" x14ac:dyDescent="0.3">
      <c r="A5739" t="s">
        <v>18446</v>
      </c>
      <c r="B5739" t="s">
        <v>17915</v>
      </c>
      <c r="D5739" s="1">
        <v>46295</v>
      </c>
      <c r="E5739" t="s">
        <v>12202</v>
      </c>
      <c r="F5739" t="s">
        <v>44</v>
      </c>
      <c r="G5739">
        <v>7999</v>
      </c>
      <c r="H5739">
        <v>0</v>
      </c>
      <c r="I5739">
        <v>0</v>
      </c>
      <c r="J5739">
        <v>-7999</v>
      </c>
      <c r="K5739" s="1">
        <v>46297</v>
      </c>
      <c r="L5739" t="s">
        <v>18181</v>
      </c>
      <c r="M5739">
        <f t="shared" si="1068"/>
        <v>1</v>
      </c>
      <c r="N5739">
        <f>COUNTIF(Orders!$A:$A,C5739)</f>
        <v>0</v>
      </c>
      <c r="P5739">
        <f>COUNTIF(Orders!$H:$H,UPPER(SUBSTITUTE(TRIM(C5739),"-","")))</f>
        <v>1042575</v>
      </c>
      <c r="R5739" t="str">
        <f t="shared" si="1069"/>
        <v>Refund</v>
      </c>
      <c r="S5739">
        <f t="shared" si="1070"/>
        <v>0</v>
      </c>
      <c r="V5739" cm="1">
        <f t="array" ref="V5739">IF(E5739&lt;&gt;"CAPTURE",0,SUMPRODUCT((MDR_Rates!$A$2:$A$10=F5739)*(G5739&gt;MDR_Rates!$B$2:$B$10)*((MDR_Rates!$C$2:$C$10="")+(G5739&lt;=MDR_Rates!$C$2:$C$10))*MDR_Rates!$D$2:$D$10))</f>
        <v>0</v>
      </c>
      <c r="W5739">
        <f t="shared" si="1071"/>
        <v>0</v>
      </c>
      <c r="X5739">
        <f t="shared" si="1072"/>
        <v>0</v>
      </c>
      <c r="Y5739">
        <f t="shared" si="1073"/>
        <v>0</v>
      </c>
      <c r="Z5739">
        <f t="shared" si="1074"/>
        <v>0</v>
      </c>
      <c r="AG5739" t="str">
        <f t="shared" si="1075"/>
        <v>Original Capture Found</v>
      </c>
      <c r="AI5739">
        <f t="shared" si="1076"/>
        <v>7999</v>
      </c>
      <c r="AJ5739" t="str">
        <f t="shared" si="1077"/>
        <v>Full Refund</v>
      </c>
      <c r="AK5739" t="str">
        <f t="shared" si="1078"/>
        <v/>
      </c>
      <c r="AL5739" t="str">
        <f>IF(E5739&lt;&gt;"CAPTURE","",COUNTIF(Orders!$H:$H,AK5739))</f>
        <v/>
      </c>
      <c r="AP5739" t="str">
        <f t="shared" si="1079"/>
        <v/>
      </c>
      <c r="AQ5739">
        <f>IF(COUNTIF($A$2:A5739,A5739)=1,1,0)</f>
        <v>1</v>
      </c>
    </row>
    <row r="5740" spans="1:43" x14ac:dyDescent="0.3">
      <c r="A5740" t="s">
        <v>18447</v>
      </c>
      <c r="B5740" t="s">
        <v>18410</v>
      </c>
      <c r="D5740" s="1">
        <v>46295</v>
      </c>
      <c r="E5740" t="s">
        <v>12202</v>
      </c>
      <c r="F5740" t="s">
        <v>17</v>
      </c>
      <c r="G5740">
        <v>3499</v>
      </c>
      <c r="H5740">
        <v>0</v>
      </c>
      <c r="I5740">
        <v>0</v>
      </c>
      <c r="J5740">
        <v>-3499</v>
      </c>
      <c r="K5740" s="1">
        <v>46297</v>
      </c>
      <c r="L5740" t="s">
        <v>18181</v>
      </c>
      <c r="M5740">
        <f t="shared" si="1068"/>
        <v>1</v>
      </c>
      <c r="N5740">
        <f>COUNTIF(Orders!$A:$A,C5740)</f>
        <v>0</v>
      </c>
      <c r="P5740">
        <f>COUNTIF(Orders!$H:$H,UPPER(SUBSTITUTE(TRIM(C5740),"-","")))</f>
        <v>1042575</v>
      </c>
      <c r="R5740" t="str">
        <f t="shared" si="1069"/>
        <v>Refund</v>
      </c>
      <c r="S5740">
        <f t="shared" si="1070"/>
        <v>0</v>
      </c>
      <c r="V5740" cm="1">
        <f t="array" ref="V5740">IF(E5740&lt;&gt;"CAPTURE",0,SUMPRODUCT((MDR_Rates!$A$2:$A$10=F5740)*(G5740&gt;MDR_Rates!$B$2:$B$10)*((MDR_Rates!$C$2:$C$10="")+(G5740&lt;=MDR_Rates!$C$2:$C$10))*MDR_Rates!$D$2:$D$10))</f>
        <v>0</v>
      </c>
      <c r="W5740">
        <f t="shared" si="1071"/>
        <v>0</v>
      </c>
      <c r="X5740">
        <f t="shared" si="1072"/>
        <v>0</v>
      </c>
      <c r="Y5740">
        <f t="shared" si="1073"/>
        <v>0</v>
      </c>
      <c r="Z5740">
        <f t="shared" si="1074"/>
        <v>0</v>
      </c>
      <c r="AG5740" t="str">
        <f t="shared" si="1075"/>
        <v>Original Capture Found</v>
      </c>
      <c r="AI5740">
        <f t="shared" si="1076"/>
        <v>3499</v>
      </c>
      <c r="AJ5740" t="str">
        <f t="shared" si="1077"/>
        <v>Full Refund</v>
      </c>
      <c r="AK5740" t="str">
        <f t="shared" si="1078"/>
        <v/>
      </c>
      <c r="AL5740" t="str">
        <f>IF(E5740&lt;&gt;"CAPTURE","",COUNTIF(Orders!$H:$H,AK5740))</f>
        <v/>
      </c>
      <c r="AP5740" t="str">
        <f t="shared" si="1079"/>
        <v/>
      </c>
      <c r="AQ5740">
        <f>IF(COUNTIF($A$2:A5740,A5740)=1,1,0)</f>
        <v>1</v>
      </c>
    </row>
    <row r="5741" spans="1:43" x14ac:dyDescent="0.3">
      <c r="A5741" t="s">
        <v>18448</v>
      </c>
      <c r="B5741" t="s">
        <v>18269</v>
      </c>
      <c r="D5741" s="1">
        <v>46295</v>
      </c>
      <c r="E5741" t="s">
        <v>12202</v>
      </c>
      <c r="F5741" t="s">
        <v>44</v>
      </c>
      <c r="G5741">
        <v>2499</v>
      </c>
      <c r="H5741">
        <v>0</v>
      </c>
      <c r="I5741">
        <v>0</v>
      </c>
      <c r="J5741">
        <v>-2499</v>
      </c>
      <c r="K5741" s="1">
        <v>46297</v>
      </c>
      <c r="L5741" t="s">
        <v>18181</v>
      </c>
      <c r="M5741">
        <f t="shared" si="1068"/>
        <v>1</v>
      </c>
      <c r="N5741">
        <f>COUNTIF(Orders!$A:$A,C5741)</f>
        <v>0</v>
      </c>
      <c r="P5741">
        <f>COUNTIF(Orders!$H:$H,UPPER(SUBSTITUTE(TRIM(C5741),"-","")))</f>
        <v>1042575</v>
      </c>
      <c r="R5741" t="str">
        <f t="shared" si="1069"/>
        <v>Refund</v>
      </c>
      <c r="S5741">
        <f t="shared" si="1070"/>
        <v>0</v>
      </c>
      <c r="V5741" cm="1">
        <f t="array" ref="V5741">IF(E5741&lt;&gt;"CAPTURE",0,SUMPRODUCT((MDR_Rates!$A$2:$A$10=F5741)*(G5741&gt;MDR_Rates!$B$2:$B$10)*((MDR_Rates!$C$2:$C$10="")+(G5741&lt;=MDR_Rates!$C$2:$C$10))*MDR_Rates!$D$2:$D$10))</f>
        <v>0</v>
      </c>
      <c r="W5741">
        <f t="shared" si="1071"/>
        <v>0</v>
      </c>
      <c r="X5741">
        <f t="shared" si="1072"/>
        <v>0</v>
      </c>
      <c r="Y5741">
        <f t="shared" si="1073"/>
        <v>0</v>
      </c>
      <c r="Z5741">
        <f t="shared" si="1074"/>
        <v>0</v>
      </c>
      <c r="AG5741" t="str">
        <f t="shared" si="1075"/>
        <v>Original Capture Found</v>
      </c>
      <c r="AI5741">
        <f t="shared" si="1076"/>
        <v>2499</v>
      </c>
      <c r="AJ5741" t="str">
        <f t="shared" si="1077"/>
        <v>Full Refund</v>
      </c>
      <c r="AK5741" t="str">
        <f t="shared" si="1078"/>
        <v/>
      </c>
      <c r="AL5741" t="str">
        <f>IF(E5741&lt;&gt;"CAPTURE","",COUNTIF(Orders!$H:$H,AK5741))</f>
        <v/>
      </c>
      <c r="AP5741" t="str">
        <f t="shared" si="1079"/>
        <v/>
      </c>
      <c r="AQ5741">
        <f>IF(COUNTIF($A$2:A5741,A5741)=1,1,0)</f>
        <v>1</v>
      </c>
    </row>
    <row r="5742" spans="1:43" x14ac:dyDescent="0.3">
      <c r="A5742" t="s">
        <v>18449</v>
      </c>
      <c r="B5742" t="s">
        <v>17353</v>
      </c>
      <c r="D5742" s="1">
        <v>46295</v>
      </c>
      <c r="E5742" t="s">
        <v>12202</v>
      </c>
      <c r="F5742" t="s">
        <v>17</v>
      </c>
      <c r="G5742">
        <v>349</v>
      </c>
      <c r="H5742">
        <v>0</v>
      </c>
      <c r="I5742">
        <v>0</v>
      </c>
      <c r="J5742">
        <v>-349</v>
      </c>
      <c r="K5742" s="1">
        <v>46297</v>
      </c>
      <c r="L5742" t="s">
        <v>18181</v>
      </c>
      <c r="M5742">
        <f t="shared" si="1068"/>
        <v>1</v>
      </c>
      <c r="N5742">
        <f>COUNTIF(Orders!$A:$A,C5742)</f>
        <v>0</v>
      </c>
      <c r="P5742">
        <f>COUNTIF(Orders!$H:$H,UPPER(SUBSTITUTE(TRIM(C5742),"-","")))</f>
        <v>1042575</v>
      </c>
      <c r="R5742" t="str">
        <f t="shared" si="1069"/>
        <v>Refund</v>
      </c>
      <c r="S5742">
        <f t="shared" si="1070"/>
        <v>0</v>
      </c>
      <c r="V5742" cm="1">
        <f t="array" ref="V5742">IF(E5742&lt;&gt;"CAPTURE",0,SUMPRODUCT((MDR_Rates!$A$2:$A$10=F5742)*(G5742&gt;MDR_Rates!$B$2:$B$10)*((MDR_Rates!$C$2:$C$10="")+(G5742&lt;=MDR_Rates!$C$2:$C$10))*MDR_Rates!$D$2:$D$10))</f>
        <v>0</v>
      </c>
      <c r="W5742">
        <f t="shared" si="1071"/>
        <v>0</v>
      </c>
      <c r="X5742">
        <f t="shared" si="1072"/>
        <v>0</v>
      </c>
      <c r="Y5742">
        <f t="shared" si="1073"/>
        <v>0</v>
      </c>
      <c r="Z5742">
        <f t="shared" si="1074"/>
        <v>0</v>
      </c>
      <c r="AG5742" t="str">
        <f t="shared" si="1075"/>
        <v>Original Capture Found</v>
      </c>
      <c r="AI5742">
        <f t="shared" si="1076"/>
        <v>349</v>
      </c>
      <c r="AJ5742" t="str">
        <f t="shared" si="1077"/>
        <v>Full Refund</v>
      </c>
      <c r="AK5742" t="str">
        <f t="shared" si="1078"/>
        <v/>
      </c>
      <c r="AL5742" t="str">
        <f>IF(E5742&lt;&gt;"CAPTURE","",COUNTIF(Orders!$H:$H,AK5742))</f>
        <v/>
      </c>
      <c r="AP5742" t="str">
        <f t="shared" si="1079"/>
        <v/>
      </c>
      <c r="AQ5742">
        <f>IF(COUNTIF($A$2:A5742,A5742)=1,1,0)</f>
        <v>1</v>
      </c>
    </row>
    <row r="5743" spans="1:43" x14ac:dyDescent="0.3">
      <c r="A5743" t="s">
        <v>18450</v>
      </c>
      <c r="B5743" t="s">
        <v>17257</v>
      </c>
      <c r="D5743" s="1">
        <v>46295</v>
      </c>
      <c r="E5743" t="s">
        <v>12202</v>
      </c>
      <c r="F5743" t="s">
        <v>9</v>
      </c>
      <c r="G5743">
        <v>8998</v>
      </c>
      <c r="H5743">
        <v>0</v>
      </c>
      <c r="I5743">
        <v>0</v>
      </c>
      <c r="J5743">
        <v>-8998</v>
      </c>
      <c r="K5743" s="1">
        <v>46297</v>
      </c>
      <c r="L5743" t="s">
        <v>18181</v>
      </c>
      <c r="M5743">
        <f t="shared" si="1068"/>
        <v>1</v>
      </c>
      <c r="N5743">
        <f>COUNTIF(Orders!$A:$A,C5743)</f>
        <v>0</v>
      </c>
      <c r="P5743">
        <f>COUNTIF(Orders!$H:$H,UPPER(SUBSTITUTE(TRIM(C5743),"-","")))</f>
        <v>1042575</v>
      </c>
      <c r="R5743" t="str">
        <f t="shared" si="1069"/>
        <v>Refund</v>
      </c>
      <c r="S5743">
        <f t="shared" si="1070"/>
        <v>0</v>
      </c>
      <c r="V5743" cm="1">
        <f t="array" ref="V5743">IF(E5743&lt;&gt;"CAPTURE",0,SUMPRODUCT((MDR_Rates!$A$2:$A$10=F5743)*(G5743&gt;MDR_Rates!$B$2:$B$10)*((MDR_Rates!$C$2:$C$10="")+(G5743&lt;=MDR_Rates!$C$2:$C$10))*MDR_Rates!$D$2:$D$10))</f>
        <v>0</v>
      </c>
      <c r="W5743">
        <f t="shared" si="1071"/>
        <v>0</v>
      </c>
      <c r="X5743">
        <f t="shared" si="1072"/>
        <v>0</v>
      </c>
      <c r="Y5743">
        <f t="shared" si="1073"/>
        <v>0</v>
      </c>
      <c r="Z5743">
        <f t="shared" si="1074"/>
        <v>0</v>
      </c>
      <c r="AG5743" t="str">
        <f t="shared" si="1075"/>
        <v>Original Capture Found</v>
      </c>
      <c r="AI5743">
        <f t="shared" si="1076"/>
        <v>8998</v>
      </c>
      <c r="AJ5743" t="str">
        <f t="shared" si="1077"/>
        <v>Full Refund</v>
      </c>
      <c r="AK5743" t="str">
        <f t="shared" si="1078"/>
        <v/>
      </c>
      <c r="AL5743" t="str">
        <f>IF(E5743&lt;&gt;"CAPTURE","",COUNTIF(Orders!$H:$H,AK5743))</f>
        <v/>
      </c>
      <c r="AP5743" t="str">
        <f t="shared" si="1079"/>
        <v/>
      </c>
      <c r="AQ5743">
        <f>IF(COUNTIF($A$2:A5743,A5743)=1,1,0)</f>
        <v>1</v>
      </c>
    </row>
    <row r="5744" spans="1:43" x14ac:dyDescent="0.3">
      <c r="A5744" t="s">
        <v>18451</v>
      </c>
      <c r="B5744" t="s">
        <v>17139</v>
      </c>
      <c r="D5744" s="1">
        <v>46295</v>
      </c>
      <c r="E5744" t="s">
        <v>12202</v>
      </c>
      <c r="F5744" t="s">
        <v>9</v>
      </c>
      <c r="G5744">
        <v>2798</v>
      </c>
      <c r="H5744">
        <v>0</v>
      </c>
      <c r="I5744">
        <v>0</v>
      </c>
      <c r="J5744">
        <v>-2798</v>
      </c>
      <c r="K5744" s="1">
        <v>46297</v>
      </c>
      <c r="L5744" t="s">
        <v>18181</v>
      </c>
      <c r="M5744">
        <f t="shared" si="1068"/>
        <v>1</v>
      </c>
      <c r="N5744">
        <f>COUNTIF(Orders!$A:$A,C5744)</f>
        <v>0</v>
      </c>
      <c r="P5744">
        <f>COUNTIF(Orders!$H:$H,UPPER(SUBSTITUTE(TRIM(C5744),"-","")))</f>
        <v>1042575</v>
      </c>
      <c r="R5744" t="str">
        <f t="shared" si="1069"/>
        <v>Refund</v>
      </c>
      <c r="S5744">
        <f t="shared" si="1070"/>
        <v>0</v>
      </c>
      <c r="V5744" cm="1">
        <f t="array" ref="V5744">IF(E5744&lt;&gt;"CAPTURE",0,SUMPRODUCT((MDR_Rates!$A$2:$A$10=F5744)*(G5744&gt;MDR_Rates!$B$2:$B$10)*((MDR_Rates!$C$2:$C$10="")+(G5744&lt;=MDR_Rates!$C$2:$C$10))*MDR_Rates!$D$2:$D$10))</f>
        <v>0</v>
      </c>
      <c r="W5744">
        <f t="shared" si="1071"/>
        <v>0</v>
      </c>
      <c r="X5744">
        <f t="shared" si="1072"/>
        <v>0</v>
      </c>
      <c r="Y5744">
        <f t="shared" si="1073"/>
        <v>0</v>
      </c>
      <c r="Z5744">
        <f t="shared" si="1074"/>
        <v>0</v>
      </c>
      <c r="AG5744" t="str">
        <f t="shared" si="1075"/>
        <v>Original Capture Found</v>
      </c>
      <c r="AI5744">
        <f t="shared" si="1076"/>
        <v>2798</v>
      </c>
      <c r="AJ5744" t="str">
        <f t="shared" si="1077"/>
        <v>Full Refund</v>
      </c>
      <c r="AK5744" t="str">
        <f t="shared" si="1078"/>
        <v/>
      </c>
      <c r="AL5744" t="str">
        <f>IF(E5744&lt;&gt;"CAPTURE","",COUNTIF(Orders!$H:$H,AK5744))</f>
        <v/>
      </c>
      <c r="AP5744" t="str">
        <f t="shared" si="1079"/>
        <v/>
      </c>
      <c r="AQ5744">
        <f>IF(COUNTIF($A$2:A5744,A5744)=1,1,0)</f>
        <v>1</v>
      </c>
    </row>
    <row r="5745" spans="1:43" x14ac:dyDescent="0.3">
      <c r="A5745" t="s">
        <v>18452</v>
      </c>
      <c r="B5745" t="s">
        <v>17918</v>
      </c>
      <c r="D5745" s="1">
        <v>46295</v>
      </c>
      <c r="E5745" t="s">
        <v>12202</v>
      </c>
      <c r="F5745" t="s">
        <v>17</v>
      </c>
      <c r="G5745">
        <v>1799</v>
      </c>
      <c r="H5745">
        <v>0</v>
      </c>
      <c r="I5745">
        <v>0</v>
      </c>
      <c r="J5745">
        <v>-1799</v>
      </c>
      <c r="K5745" s="1">
        <v>46297</v>
      </c>
      <c r="L5745" t="s">
        <v>18181</v>
      </c>
      <c r="M5745">
        <f t="shared" si="1068"/>
        <v>1</v>
      </c>
      <c r="N5745">
        <f>COUNTIF(Orders!$A:$A,C5745)</f>
        <v>0</v>
      </c>
      <c r="P5745">
        <f>COUNTIF(Orders!$H:$H,UPPER(SUBSTITUTE(TRIM(C5745),"-","")))</f>
        <v>1042575</v>
      </c>
      <c r="R5745" t="str">
        <f t="shared" si="1069"/>
        <v>Refund</v>
      </c>
      <c r="S5745">
        <f t="shared" si="1070"/>
        <v>0</v>
      </c>
      <c r="V5745" cm="1">
        <f t="array" ref="V5745">IF(E5745&lt;&gt;"CAPTURE",0,SUMPRODUCT((MDR_Rates!$A$2:$A$10=F5745)*(G5745&gt;MDR_Rates!$B$2:$B$10)*((MDR_Rates!$C$2:$C$10="")+(G5745&lt;=MDR_Rates!$C$2:$C$10))*MDR_Rates!$D$2:$D$10))</f>
        <v>0</v>
      </c>
      <c r="W5745">
        <f t="shared" si="1071"/>
        <v>0</v>
      </c>
      <c r="X5745">
        <f t="shared" si="1072"/>
        <v>0</v>
      </c>
      <c r="Y5745">
        <f t="shared" si="1073"/>
        <v>0</v>
      </c>
      <c r="Z5745">
        <f t="shared" si="1074"/>
        <v>0</v>
      </c>
      <c r="AG5745" t="str">
        <f t="shared" si="1075"/>
        <v>Original Capture Found</v>
      </c>
      <c r="AI5745">
        <f t="shared" si="1076"/>
        <v>1799</v>
      </c>
      <c r="AJ5745" t="str">
        <f t="shared" si="1077"/>
        <v>Full Refund</v>
      </c>
      <c r="AK5745" t="str">
        <f t="shared" si="1078"/>
        <v/>
      </c>
      <c r="AL5745" t="str">
        <f>IF(E5745&lt;&gt;"CAPTURE","",COUNTIF(Orders!$H:$H,AK5745))</f>
        <v/>
      </c>
      <c r="AP5745" t="str">
        <f t="shared" si="1079"/>
        <v/>
      </c>
      <c r="AQ5745">
        <f>IF(COUNTIF($A$2:A5745,A5745)=1,1,0)</f>
        <v>1</v>
      </c>
    </row>
    <row r="5746" spans="1:43" x14ac:dyDescent="0.3">
      <c r="A5746" t="s">
        <v>18453</v>
      </c>
      <c r="B5746" t="s">
        <v>17241</v>
      </c>
      <c r="D5746" s="1">
        <v>46295</v>
      </c>
      <c r="E5746" t="s">
        <v>12202</v>
      </c>
      <c r="F5746" t="s">
        <v>33</v>
      </c>
      <c r="G5746">
        <v>499</v>
      </c>
      <c r="H5746">
        <v>0</v>
      </c>
      <c r="I5746">
        <v>0</v>
      </c>
      <c r="J5746">
        <v>-499</v>
      </c>
      <c r="K5746" s="1">
        <v>46297</v>
      </c>
      <c r="L5746" t="s">
        <v>18181</v>
      </c>
      <c r="M5746">
        <f t="shared" si="1068"/>
        <v>1</v>
      </c>
      <c r="N5746">
        <f>COUNTIF(Orders!$A:$A,C5746)</f>
        <v>0</v>
      </c>
      <c r="P5746">
        <f>COUNTIF(Orders!$H:$H,UPPER(SUBSTITUTE(TRIM(C5746),"-","")))</f>
        <v>1042575</v>
      </c>
      <c r="R5746" t="str">
        <f t="shared" si="1069"/>
        <v>Refund</v>
      </c>
      <c r="S5746">
        <f t="shared" si="1070"/>
        <v>0</v>
      </c>
      <c r="V5746" cm="1">
        <f t="array" ref="V5746">IF(E5746&lt;&gt;"CAPTURE",0,SUMPRODUCT((MDR_Rates!$A$2:$A$10=F5746)*(G5746&gt;MDR_Rates!$B$2:$B$10)*((MDR_Rates!$C$2:$C$10="")+(G5746&lt;=MDR_Rates!$C$2:$C$10))*MDR_Rates!$D$2:$D$10))</f>
        <v>0</v>
      </c>
      <c r="W5746">
        <f t="shared" si="1071"/>
        <v>0</v>
      </c>
      <c r="X5746">
        <f t="shared" si="1072"/>
        <v>0</v>
      </c>
      <c r="Y5746">
        <f t="shared" si="1073"/>
        <v>0</v>
      </c>
      <c r="Z5746">
        <f t="shared" si="1074"/>
        <v>0</v>
      </c>
      <c r="AG5746" t="str">
        <f t="shared" si="1075"/>
        <v>Original Capture Found</v>
      </c>
      <c r="AI5746">
        <f t="shared" si="1076"/>
        <v>499</v>
      </c>
      <c r="AJ5746" t="str">
        <f t="shared" si="1077"/>
        <v>Full Refund</v>
      </c>
      <c r="AK5746" t="str">
        <f t="shared" si="1078"/>
        <v/>
      </c>
      <c r="AL5746" t="str">
        <f>IF(E5746&lt;&gt;"CAPTURE","",COUNTIF(Orders!$H:$H,AK5746))</f>
        <v/>
      </c>
      <c r="AP5746" t="str">
        <f t="shared" si="1079"/>
        <v/>
      </c>
      <c r="AQ5746">
        <f>IF(COUNTIF($A$2:A5746,A5746)=1,1,0)</f>
        <v>1</v>
      </c>
    </row>
    <row r="5747" spans="1:43" x14ac:dyDescent="0.3">
      <c r="A5747" t="s">
        <v>18454</v>
      </c>
      <c r="B5747" t="s">
        <v>17997</v>
      </c>
      <c r="D5747" s="1">
        <v>46295</v>
      </c>
      <c r="E5747" t="s">
        <v>12202</v>
      </c>
      <c r="F5747" t="s">
        <v>17</v>
      </c>
      <c r="G5747">
        <v>9498</v>
      </c>
      <c r="H5747">
        <v>0</v>
      </c>
      <c r="I5747">
        <v>0</v>
      </c>
      <c r="J5747">
        <v>-9498</v>
      </c>
      <c r="K5747" s="1">
        <v>46297</v>
      </c>
      <c r="L5747" t="s">
        <v>18181</v>
      </c>
      <c r="M5747">
        <f t="shared" si="1068"/>
        <v>1</v>
      </c>
      <c r="N5747">
        <f>COUNTIF(Orders!$A:$A,C5747)</f>
        <v>0</v>
      </c>
      <c r="P5747">
        <f>COUNTIF(Orders!$H:$H,UPPER(SUBSTITUTE(TRIM(C5747),"-","")))</f>
        <v>1042575</v>
      </c>
      <c r="R5747" t="str">
        <f t="shared" si="1069"/>
        <v>Refund</v>
      </c>
      <c r="S5747">
        <f t="shared" si="1070"/>
        <v>0</v>
      </c>
      <c r="V5747" cm="1">
        <f t="array" ref="V5747">IF(E5747&lt;&gt;"CAPTURE",0,SUMPRODUCT((MDR_Rates!$A$2:$A$10=F5747)*(G5747&gt;MDR_Rates!$B$2:$B$10)*((MDR_Rates!$C$2:$C$10="")+(G5747&lt;=MDR_Rates!$C$2:$C$10))*MDR_Rates!$D$2:$D$10))</f>
        <v>0</v>
      </c>
      <c r="W5747">
        <f t="shared" si="1071"/>
        <v>0</v>
      </c>
      <c r="X5747">
        <f t="shared" si="1072"/>
        <v>0</v>
      </c>
      <c r="Y5747">
        <f t="shared" si="1073"/>
        <v>0</v>
      </c>
      <c r="Z5747">
        <f t="shared" si="1074"/>
        <v>0</v>
      </c>
      <c r="AG5747" t="str">
        <f t="shared" si="1075"/>
        <v>Original Capture Found</v>
      </c>
      <c r="AI5747">
        <f t="shared" si="1076"/>
        <v>9498</v>
      </c>
      <c r="AJ5747" t="str">
        <f t="shared" si="1077"/>
        <v>Full Refund</v>
      </c>
      <c r="AK5747" t="str">
        <f t="shared" si="1078"/>
        <v/>
      </c>
      <c r="AL5747" t="str">
        <f>IF(E5747&lt;&gt;"CAPTURE","",COUNTIF(Orders!$H:$H,AK5747))</f>
        <v/>
      </c>
      <c r="AP5747" t="str">
        <f t="shared" si="1079"/>
        <v/>
      </c>
      <c r="AQ5747">
        <f>IF(COUNTIF($A$2:A5747,A5747)=1,1,0)</f>
        <v>1</v>
      </c>
    </row>
    <row r="5748" spans="1:43" x14ac:dyDescent="0.3">
      <c r="A5748" t="s">
        <v>18455</v>
      </c>
      <c r="B5748" t="s">
        <v>18123</v>
      </c>
      <c r="D5748" s="1">
        <v>46295</v>
      </c>
      <c r="E5748" t="s">
        <v>12202</v>
      </c>
      <c r="F5748" t="s">
        <v>44</v>
      </c>
      <c r="G5748">
        <v>2499</v>
      </c>
      <c r="H5748">
        <v>0</v>
      </c>
      <c r="I5748">
        <v>0</v>
      </c>
      <c r="J5748">
        <v>-2499</v>
      </c>
      <c r="K5748" s="1">
        <v>46297</v>
      </c>
      <c r="L5748" t="s">
        <v>18181</v>
      </c>
      <c r="M5748">
        <f t="shared" si="1068"/>
        <v>1</v>
      </c>
      <c r="N5748">
        <f>COUNTIF(Orders!$A:$A,C5748)</f>
        <v>0</v>
      </c>
      <c r="P5748">
        <f>COUNTIF(Orders!$H:$H,UPPER(SUBSTITUTE(TRIM(C5748),"-","")))</f>
        <v>1042575</v>
      </c>
      <c r="R5748" t="str">
        <f t="shared" si="1069"/>
        <v>Refund</v>
      </c>
      <c r="S5748">
        <f t="shared" si="1070"/>
        <v>0</v>
      </c>
      <c r="V5748" cm="1">
        <f t="array" ref="V5748">IF(E5748&lt;&gt;"CAPTURE",0,SUMPRODUCT((MDR_Rates!$A$2:$A$10=F5748)*(G5748&gt;MDR_Rates!$B$2:$B$10)*((MDR_Rates!$C$2:$C$10="")+(G5748&lt;=MDR_Rates!$C$2:$C$10))*MDR_Rates!$D$2:$D$10))</f>
        <v>0</v>
      </c>
      <c r="W5748">
        <f t="shared" si="1071"/>
        <v>0</v>
      </c>
      <c r="X5748">
        <f t="shared" si="1072"/>
        <v>0</v>
      </c>
      <c r="Y5748">
        <f t="shared" si="1073"/>
        <v>0</v>
      </c>
      <c r="Z5748">
        <f t="shared" si="1074"/>
        <v>0</v>
      </c>
      <c r="AG5748" t="str">
        <f t="shared" si="1075"/>
        <v>Original Capture Found</v>
      </c>
      <c r="AI5748">
        <f t="shared" si="1076"/>
        <v>2499</v>
      </c>
      <c r="AJ5748" t="str">
        <f t="shared" si="1077"/>
        <v>Full Refund</v>
      </c>
      <c r="AK5748" t="str">
        <f t="shared" si="1078"/>
        <v/>
      </c>
      <c r="AL5748" t="str">
        <f>IF(E5748&lt;&gt;"CAPTURE","",COUNTIF(Orders!$H:$H,AK5748))</f>
        <v/>
      </c>
      <c r="AP5748" t="str">
        <f t="shared" si="1079"/>
        <v/>
      </c>
      <c r="AQ5748">
        <f>IF(COUNTIF($A$2:A5748,A5748)=1,1,0)</f>
        <v>1</v>
      </c>
    </row>
    <row r="5749" spans="1:43" x14ac:dyDescent="0.3">
      <c r="A5749" t="s">
        <v>18456</v>
      </c>
      <c r="B5749" t="s">
        <v>18007</v>
      </c>
      <c r="D5749" s="1">
        <v>46295</v>
      </c>
      <c r="E5749" t="s">
        <v>12202</v>
      </c>
      <c r="F5749" t="s">
        <v>17</v>
      </c>
      <c r="G5749">
        <v>3298</v>
      </c>
      <c r="H5749">
        <v>0</v>
      </c>
      <c r="I5749">
        <v>0</v>
      </c>
      <c r="J5749">
        <v>-3298</v>
      </c>
      <c r="K5749" s="1">
        <v>46297</v>
      </c>
      <c r="L5749" t="s">
        <v>18181</v>
      </c>
      <c r="M5749">
        <f t="shared" si="1068"/>
        <v>1</v>
      </c>
      <c r="N5749">
        <f>COUNTIF(Orders!$A:$A,C5749)</f>
        <v>0</v>
      </c>
      <c r="P5749">
        <f>COUNTIF(Orders!$H:$H,UPPER(SUBSTITUTE(TRIM(C5749),"-","")))</f>
        <v>1042575</v>
      </c>
      <c r="R5749" t="str">
        <f t="shared" si="1069"/>
        <v>Refund</v>
      </c>
      <c r="S5749">
        <f t="shared" si="1070"/>
        <v>0</v>
      </c>
      <c r="V5749" cm="1">
        <f t="array" ref="V5749">IF(E5749&lt;&gt;"CAPTURE",0,SUMPRODUCT((MDR_Rates!$A$2:$A$10=F5749)*(G5749&gt;MDR_Rates!$B$2:$B$10)*((MDR_Rates!$C$2:$C$10="")+(G5749&lt;=MDR_Rates!$C$2:$C$10))*MDR_Rates!$D$2:$D$10))</f>
        <v>0</v>
      </c>
      <c r="W5749">
        <f t="shared" si="1071"/>
        <v>0</v>
      </c>
      <c r="X5749">
        <f t="shared" si="1072"/>
        <v>0</v>
      </c>
      <c r="Y5749">
        <f t="shared" si="1073"/>
        <v>0</v>
      </c>
      <c r="Z5749">
        <f t="shared" si="1074"/>
        <v>0</v>
      </c>
      <c r="AG5749" t="str">
        <f t="shared" si="1075"/>
        <v>Original Capture Found</v>
      </c>
      <c r="AI5749">
        <f t="shared" si="1076"/>
        <v>3298</v>
      </c>
      <c r="AJ5749" t="str">
        <f t="shared" si="1077"/>
        <v>Full Refund</v>
      </c>
      <c r="AK5749" t="str">
        <f t="shared" si="1078"/>
        <v/>
      </c>
      <c r="AL5749" t="str">
        <f>IF(E5749&lt;&gt;"CAPTURE","",COUNTIF(Orders!$H:$H,AK5749))</f>
        <v/>
      </c>
      <c r="AP5749" t="str">
        <f t="shared" si="1079"/>
        <v/>
      </c>
      <c r="AQ5749">
        <f>IF(COUNTIF($A$2:A5749,A5749)=1,1,0)</f>
        <v>1</v>
      </c>
    </row>
    <row r="5750" spans="1:43" x14ac:dyDescent="0.3">
      <c r="A5750" t="s">
        <v>18457</v>
      </c>
      <c r="B5750" t="s">
        <v>18133</v>
      </c>
      <c r="D5750" s="1">
        <v>46295</v>
      </c>
      <c r="E5750" t="s">
        <v>12202</v>
      </c>
      <c r="F5750" t="s">
        <v>9</v>
      </c>
      <c r="G5750">
        <v>2697</v>
      </c>
      <c r="H5750">
        <v>0</v>
      </c>
      <c r="I5750">
        <v>0</v>
      </c>
      <c r="J5750">
        <v>-2697</v>
      </c>
      <c r="K5750" s="1">
        <v>46297</v>
      </c>
      <c r="L5750" t="s">
        <v>18181</v>
      </c>
      <c r="M5750">
        <f t="shared" si="1068"/>
        <v>1</v>
      </c>
      <c r="N5750">
        <f>COUNTIF(Orders!$A:$A,C5750)</f>
        <v>0</v>
      </c>
      <c r="P5750">
        <f>COUNTIF(Orders!$H:$H,UPPER(SUBSTITUTE(TRIM(C5750),"-","")))</f>
        <v>1042575</v>
      </c>
      <c r="R5750" t="str">
        <f t="shared" si="1069"/>
        <v>Refund</v>
      </c>
      <c r="S5750">
        <f t="shared" si="1070"/>
        <v>0</v>
      </c>
      <c r="V5750" cm="1">
        <f t="array" ref="V5750">IF(E5750&lt;&gt;"CAPTURE",0,SUMPRODUCT((MDR_Rates!$A$2:$A$10=F5750)*(G5750&gt;MDR_Rates!$B$2:$B$10)*((MDR_Rates!$C$2:$C$10="")+(G5750&lt;=MDR_Rates!$C$2:$C$10))*MDR_Rates!$D$2:$D$10))</f>
        <v>0</v>
      </c>
      <c r="W5750">
        <f t="shared" si="1071"/>
        <v>0</v>
      </c>
      <c r="X5750">
        <f t="shared" si="1072"/>
        <v>0</v>
      </c>
      <c r="Y5750">
        <f t="shared" si="1073"/>
        <v>0</v>
      </c>
      <c r="Z5750">
        <f t="shared" si="1074"/>
        <v>0</v>
      </c>
      <c r="AG5750" t="str">
        <f t="shared" si="1075"/>
        <v>Original Capture Found</v>
      </c>
      <c r="AI5750">
        <f t="shared" si="1076"/>
        <v>2697</v>
      </c>
      <c r="AJ5750" t="str">
        <f t="shared" si="1077"/>
        <v>Full Refund</v>
      </c>
      <c r="AK5750" t="str">
        <f t="shared" si="1078"/>
        <v/>
      </c>
      <c r="AL5750" t="str">
        <f>IF(E5750&lt;&gt;"CAPTURE","",COUNTIF(Orders!$H:$H,AK5750))</f>
        <v/>
      </c>
      <c r="AP5750" t="str">
        <f t="shared" si="1079"/>
        <v/>
      </c>
      <c r="AQ5750">
        <f>IF(COUNTIF($A$2:A5750,A5750)=1,1,0)</f>
        <v>1</v>
      </c>
    </row>
    <row r="5751" spans="1:43" x14ac:dyDescent="0.3">
      <c r="A5751" t="s">
        <v>18458</v>
      </c>
      <c r="B5751" t="s">
        <v>17619</v>
      </c>
      <c r="D5751" s="1">
        <v>46295</v>
      </c>
      <c r="E5751" t="s">
        <v>12202</v>
      </c>
      <c r="F5751" t="s">
        <v>44</v>
      </c>
      <c r="G5751">
        <v>999</v>
      </c>
      <c r="H5751">
        <v>0</v>
      </c>
      <c r="I5751">
        <v>0</v>
      </c>
      <c r="J5751">
        <v>-999</v>
      </c>
      <c r="K5751" s="1">
        <v>46297</v>
      </c>
      <c r="L5751" t="s">
        <v>18181</v>
      </c>
      <c r="M5751">
        <f t="shared" si="1068"/>
        <v>1</v>
      </c>
      <c r="N5751">
        <f>COUNTIF(Orders!$A:$A,C5751)</f>
        <v>0</v>
      </c>
      <c r="P5751">
        <f>COUNTIF(Orders!$H:$H,UPPER(SUBSTITUTE(TRIM(C5751),"-","")))</f>
        <v>1042575</v>
      </c>
      <c r="R5751" t="str">
        <f t="shared" si="1069"/>
        <v>Refund</v>
      </c>
      <c r="S5751">
        <f t="shared" si="1070"/>
        <v>0</v>
      </c>
      <c r="V5751" cm="1">
        <f t="array" ref="V5751">IF(E5751&lt;&gt;"CAPTURE",0,SUMPRODUCT((MDR_Rates!$A$2:$A$10=F5751)*(G5751&gt;MDR_Rates!$B$2:$B$10)*((MDR_Rates!$C$2:$C$10="")+(G5751&lt;=MDR_Rates!$C$2:$C$10))*MDR_Rates!$D$2:$D$10))</f>
        <v>0</v>
      </c>
      <c r="W5751">
        <f t="shared" si="1071"/>
        <v>0</v>
      </c>
      <c r="X5751">
        <f t="shared" si="1072"/>
        <v>0</v>
      </c>
      <c r="Y5751">
        <f t="shared" si="1073"/>
        <v>0</v>
      </c>
      <c r="Z5751">
        <f t="shared" si="1074"/>
        <v>0</v>
      </c>
      <c r="AG5751" t="str">
        <f t="shared" si="1075"/>
        <v>Original Capture Found</v>
      </c>
      <c r="AI5751">
        <f t="shared" si="1076"/>
        <v>999</v>
      </c>
      <c r="AJ5751" t="str">
        <f t="shared" si="1077"/>
        <v>Full Refund</v>
      </c>
      <c r="AK5751" t="str">
        <f t="shared" si="1078"/>
        <v/>
      </c>
      <c r="AL5751" t="str">
        <f>IF(E5751&lt;&gt;"CAPTURE","",COUNTIF(Orders!$H:$H,AK5751))</f>
        <v/>
      </c>
      <c r="AP5751" t="str">
        <f t="shared" si="1079"/>
        <v/>
      </c>
      <c r="AQ5751">
        <f>IF(COUNTIF($A$2:A5751,A5751)=1,1,0)</f>
        <v>1</v>
      </c>
    </row>
    <row r="5752" spans="1:43" x14ac:dyDescent="0.3">
      <c r="A5752" t="s">
        <v>18459</v>
      </c>
      <c r="B5752" t="s">
        <v>17240</v>
      </c>
      <c r="D5752" s="1">
        <v>46295</v>
      </c>
      <c r="E5752" t="s">
        <v>12202</v>
      </c>
      <c r="F5752" t="s">
        <v>17</v>
      </c>
      <c r="G5752">
        <v>12297</v>
      </c>
      <c r="H5752">
        <v>0</v>
      </c>
      <c r="I5752">
        <v>0</v>
      </c>
      <c r="J5752">
        <v>-12297</v>
      </c>
      <c r="K5752" s="1">
        <v>46297</v>
      </c>
      <c r="L5752" t="s">
        <v>18181</v>
      </c>
      <c r="M5752">
        <f t="shared" si="1068"/>
        <v>1</v>
      </c>
      <c r="N5752">
        <f>COUNTIF(Orders!$A:$A,C5752)</f>
        <v>0</v>
      </c>
      <c r="P5752">
        <f>COUNTIF(Orders!$H:$H,UPPER(SUBSTITUTE(TRIM(C5752),"-","")))</f>
        <v>1042575</v>
      </c>
      <c r="R5752" t="str">
        <f t="shared" si="1069"/>
        <v>Refund</v>
      </c>
      <c r="S5752">
        <f t="shared" si="1070"/>
        <v>0</v>
      </c>
      <c r="V5752" cm="1">
        <f t="array" ref="V5752">IF(E5752&lt;&gt;"CAPTURE",0,SUMPRODUCT((MDR_Rates!$A$2:$A$10=F5752)*(G5752&gt;MDR_Rates!$B$2:$B$10)*((MDR_Rates!$C$2:$C$10="")+(G5752&lt;=MDR_Rates!$C$2:$C$10))*MDR_Rates!$D$2:$D$10))</f>
        <v>0</v>
      </c>
      <c r="W5752">
        <f t="shared" si="1071"/>
        <v>0</v>
      </c>
      <c r="X5752">
        <f t="shared" si="1072"/>
        <v>0</v>
      </c>
      <c r="Y5752">
        <f t="shared" si="1073"/>
        <v>0</v>
      </c>
      <c r="Z5752">
        <f t="shared" si="1074"/>
        <v>0</v>
      </c>
      <c r="AG5752" t="str">
        <f t="shared" si="1075"/>
        <v>Original Capture Found</v>
      </c>
      <c r="AI5752">
        <f t="shared" si="1076"/>
        <v>12297</v>
      </c>
      <c r="AJ5752" t="str">
        <f t="shared" si="1077"/>
        <v>Full Refund</v>
      </c>
      <c r="AK5752" t="str">
        <f t="shared" si="1078"/>
        <v/>
      </c>
      <c r="AL5752" t="str">
        <f>IF(E5752&lt;&gt;"CAPTURE","",COUNTIF(Orders!$H:$H,AK5752))</f>
        <v/>
      </c>
      <c r="AP5752" t="str">
        <f t="shared" si="1079"/>
        <v/>
      </c>
      <c r="AQ5752">
        <f>IF(COUNTIF($A$2:A5752,A5752)=1,1,0)</f>
        <v>1</v>
      </c>
    </row>
    <row r="5753" spans="1:43" x14ac:dyDescent="0.3">
      <c r="A5753" t="s">
        <v>18460</v>
      </c>
      <c r="B5753" t="s">
        <v>17206</v>
      </c>
      <c r="D5753" s="1">
        <v>46295</v>
      </c>
      <c r="E5753" t="s">
        <v>12202</v>
      </c>
      <c r="F5753" t="s">
        <v>9</v>
      </c>
      <c r="G5753">
        <v>10998</v>
      </c>
      <c r="H5753">
        <v>0</v>
      </c>
      <c r="I5753">
        <v>0</v>
      </c>
      <c r="J5753">
        <v>-10998</v>
      </c>
      <c r="K5753" s="1">
        <v>46297</v>
      </c>
      <c r="L5753" t="s">
        <v>18181</v>
      </c>
      <c r="M5753">
        <f t="shared" si="1068"/>
        <v>1</v>
      </c>
      <c r="N5753">
        <f>COUNTIF(Orders!$A:$A,C5753)</f>
        <v>0</v>
      </c>
      <c r="P5753">
        <f>COUNTIF(Orders!$H:$H,UPPER(SUBSTITUTE(TRIM(C5753),"-","")))</f>
        <v>1042575</v>
      </c>
      <c r="R5753" t="str">
        <f t="shared" si="1069"/>
        <v>Refund</v>
      </c>
      <c r="S5753">
        <f t="shared" si="1070"/>
        <v>0</v>
      </c>
      <c r="V5753" cm="1">
        <f t="array" ref="V5753">IF(E5753&lt;&gt;"CAPTURE",0,SUMPRODUCT((MDR_Rates!$A$2:$A$10=F5753)*(G5753&gt;MDR_Rates!$B$2:$B$10)*((MDR_Rates!$C$2:$C$10="")+(G5753&lt;=MDR_Rates!$C$2:$C$10))*MDR_Rates!$D$2:$D$10))</f>
        <v>0</v>
      </c>
      <c r="W5753">
        <f t="shared" si="1071"/>
        <v>0</v>
      </c>
      <c r="X5753">
        <f t="shared" si="1072"/>
        <v>0</v>
      </c>
      <c r="Y5753">
        <f t="shared" si="1073"/>
        <v>0</v>
      </c>
      <c r="Z5753">
        <f t="shared" si="1074"/>
        <v>0</v>
      </c>
      <c r="AG5753" t="str">
        <f t="shared" si="1075"/>
        <v>Original Capture Found</v>
      </c>
      <c r="AI5753">
        <f t="shared" si="1076"/>
        <v>10998</v>
      </c>
      <c r="AJ5753" t="str">
        <f t="shared" si="1077"/>
        <v>Full Refund</v>
      </c>
      <c r="AK5753" t="str">
        <f t="shared" si="1078"/>
        <v/>
      </c>
      <c r="AL5753" t="str">
        <f>IF(E5753&lt;&gt;"CAPTURE","",COUNTIF(Orders!$H:$H,AK5753))</f>
        <v/>
      </c>
      <c r="AP5753" t="str">
        <f t="shared" si="1079"/>
        <v/>
      </c>
      <c r="AQ5753">
        <f>IF(COUNTIF($A$2:A5753,A5753)=1,1,0)</f>
        <v>1</v>
      </c>
    </row>
  </sheetData>
  <conditionalFormatting sqref="A1:A5752">
    <cfRule type="duplicateValues" dxfId="1" priority="2"/>
  </conditionalFormatting>
  <conditionalFormatting sqref="A5753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F667D-2AD6-43C7-B16B-D944C56B7CC8}">
  <dimension ref="A1:N36"/>
  <sheetViews>
    <sheetView topLeftCell="I1" zoomScale="102" workbookViewId="0">
      <selection activeCell="L1" sqref="L1"/>
    </sheetView>
  </sheetViews>
  <sheetFormatPr defaultRowHeight="14.4" x14ac:dyDescent="0.3"/>
  <cols>
    <col min="1" max="1" width="10.33203125" bestFit="1" customWidth="1"/>
    <col min="2" max="2" width="63.33203125" bestFit="1" customWidth="1"/>
    <col min="3" max="3" width="17.21875" bestFit="1" customWidth="1"/>
    <col min="4" max="4" width="8" bestFit="1" customWidth="1"/>
    <col min="5" max="5" width="10" bestFit="1" customWidth="1"/>
    <col min="6" max="6" width="20.6640625" bestFit="1" customWidth="1"/>
    <col min="7" max="7" width="25.21875" bestFit="1" customWidth="1"/>
    <col min="8" max="8" width="18.88671875" bestFit="1" customWidth="1"/>
    <col min="9" max="9" width="21" bestFit="1" customWidth="1"/>
    <col min="10" max="10" width="17.44140625" bestFit="1" customWidth="1"/>
    <col min="13" max="13" width="27.77734375" bestFit="1" customWidth="1"/>
  </cols>
  <sheetData>
    <row r="1" spans="1:14" x14ac:dyDescent="0.3">
      <c r="A1" t="s">
        <v>18461</v>
      </c>
      <c r="B1" t="s">
        <v>18462</v>
      </c>
      <c r="C1" t="s">
        <v>18463</v>
      </c>
      <c r="D1" t="s">
        <v>18464</v>
      </c>
      <c r="E1" t="s">
        <v>18465</v>
      </c>
      <c r="F1" t="s">
        <v>18545</v>
      </c>
      <c r="G1" t="s">
        <v>18562</v>
      </c>
      <c r="H1" t="s">
        <v>18563</v>
      </c>
      <c r="I1" t="s">
        <v>18564</v>
      </c>
      <c r="J1" t="s">
        <v>18565</v>
      </c>
      <c r="K1" t="s">
        <v>18566</v>
      </c>
      <c r="L1" t="s">
        <v>18569</v>
      </c>
      <c r="M1" t="s">
        <v>18567</v>
      </c>
    </row>
    <row r="2" spans="1:14" x14ac:dyDescent="0.3">
      <c r="A2" s="1">
        <v>46266</v>
      </c>
      <c r="B2" t="s">
        <v>18466</v>
      </c>
      <c r="C2" t="s">
        <v>18467</v>
      </c>
      <c r="E2">
        <v>132980</v>
      </c>
      <c r="F2" t="str">
        <f>IF(COUNTIF(B2,"*PAYGATE SOLUTIONS*")&gt;0,"Gateway Settlement","Other Bank Transaction")</f>
        <v>Other Bank Transaction</v>
      </c>
      <c r="G2">
        <f>COUNTIF(F:F,"Gateway Settlement")</f>
        <v>27</v>
      </c>
      <c r="H2" t="str">
        <f>IF(F2="Gateway Settlement",RIGHT(B2,12),"")</f>
        <v/>
      </c>
      <c r="I2" t="str">
        <f>IF(F2="Gateway Settlement",SUMIF(PG_Transactions!$L:$L,H2,PG_Transactions!$J:$J),"")</f>
        <v/>
      </c>
      <c r="J2" t="str">
        <f>IF(F2="Gateway Settlement",E2,"")</f>
        <v/>
      </c>
      <c r="K2" t="str">
        <f>IF(F2="Gateway Settlement",ROUND(J2-I2,2),"")</f>
        <v/>
      </c>
      <c r="L2" t="str">
        <f>IF(F2="Gateway Settlement",ABS(K2),"")</f>
        <v/>
      </c>
      <c r="M2" t="s">
        <v>18568</v>
      </c>
      <c r="N2">
        <f>COUNTIFS(F2:F36,"Gateway Settlement",K2:K36,"&lt;&gt;0")</f>
        <v>8</v>
      </c>
    </row>
    <row r="3" spans="1:14" x14ac:dyDescent="0.3">
      <c r="A3" s="1">
        <v>46268</v>
      </c>
      <c r="B3" t="s">
        <v>18468</v>
      </c>
      <c r="C3" t="s">
        <v>18469</v>
      </c>
      <c r="E3">
        <v>463778.55</v>
      </c>
      <c r="F3" t="str">
        <f t="shared" ref="F3:F36" si="0">IF(COUNTIF(B3,"*PAYGATE SOLUTIONS*")&gt;0,"Gateway Settlement","Other Bank Transaction")</f>
        <v>Gateway Settlement</v>
      </c>
      <c r="H3" t="str">
        <f>IF(F3="Gateway Settlement",RIGHT(B3,12),"")</f>
        <v>STL-20260903</v>
      </c>
      <c r="I3">
        <f>IF(F3="Gateway Settlement",SUMIF(PG_Transactions!$L:$L,H3,PG_Transactions!$J:$J),"")</f>
        <v>463778.55000000005</v>
      </c>
      <c r="J3">
        <f t="shared" ref="J3:J36" si="1">IF(F3="Gateway Settlement",E3,"")</f>
        <v>463778.55</v>
      </c>
      <c r="K3">
        <f t="shared" ref="K3:K36" si="2">IF(F3="Gateway Settlement",ROUND(J3-I3,2),"")</f>
        <v>0</v>
      </c>
      <c r="L3">
        <f t="shared" ref="L3:L36" si="3">IF(F3="Gateway Settlement",ABS(K3),"")</f>
        <v>0</v>
      </c>
      <c r="N3">
        <f>SUM(L2:L36)</f>
        <v>26412.889999999996</v>
      </c>
    </row>
    <row r="4" spans="1:14" x14ac:dyDescent="0.3">
      <c r="A4" s="1">
        <v>46269</v>
      </c>
      <c r="B4" t="s">
        <v>18470</v>
      </c>
      <c r="C4" t="s">
        <v>18471</v>
      </c>
      <c r="E4">
        <v>680913.82</v>
      </c>
      <c r="F4" t="str">
        <f t="shared" si="0"/>
        <v>Gateway Settlement</v>
      </c>
      <c r="H4" t="str">
        <f t="shared" ref="H3:H36" si="4">IF(F4="Gateway Settlement",RIGHT(B4,12),"")</f>
        <v>STL-20260904</v>
      </c>
      <c r="I4">
        <f>IF(F4="Gateway Settlement",SUMIF(PG_Transactions!$L:$L,H4,PG_Transactions!$J:$J),"")</f>
        <v>680913.82</v>
      </c>
      <c r="J4">
        <f t="shared" si="1"/>
        <v>680913.82</v>
      </c>
      <c r="K4">
        <f t="shared" si="2"/>
        <v>0</v>
      </c>
      <c r="L4">
        <f t="shared" si="3"/>
        <v>0</v>
      </c>
      <c r="M4" t="s">
        <v>18570</v>
      </c>
      <c r="N4">
        <f>SUM(K2:K36)</f>
        <v>-26412.889999999996</v>
      </c>
    </row>
    <row r="5" spans="1:14" x14ac:dyDescent="0.3">
      <c r="A5" s="1">
        <v>46270</v>
      </c>
      <c r="B5" t="s">
        <v>18472</v>
      </c>
      <c r="C5" t="s">
        <v>18473</v>
      </c>
      <c r="E5">
        <v>578249.99</v>
      </c>
      <c r="F5" t="str">
        <f t="shared" si="0"/>
        <v>Gateway Settlement</v>
      </c>
      <c r="H5" t="str">
        <f t="shared" si="4"/>
        <v>STL-20260905</v>
      </c>
      <c r="I5">
        <f>IF(F5="Gateway Settlement",SUMIF(PG_Transactions!$L:$L,H5,PG_Transactions!$J:$J),"")</f>
        <v>578249.99000000022</v>
      </c>
      <c r="J5">
        <f t="shared" si="1"/>
        <v>578249.99</v>
      </c>
      <c r="K5">
        <f t="shared" si="2"/>
        <v>0</v>
      </c>
      <c r="L5">
        <f t="shared" si="3"/>
        <v>0</v>
      </c>
    </row>
    <row r="6" spans="1:14" x14ac:dyDescent="0.3">
      <c r="A6" s="1">
        <v>46271</v>
      </c>
      <c r="B6" t="s">
        <v>18474</v>
      </c>
      <c r="C6" t="s">
        <v>18475</v>
      </c>
      <c r="E6">
        <v>655139.18000000005</v>
      </c>
      <c r="F6" t="str">
        <f t="shared" si="0"/>
        <v>Gateway Settlement</v>
      </c>
      <c r="H6" t="str">
        <f t="shared" si="4"/>
        <v>STL-20260906</v>
      </c>
      <c r="I6">
        <f>IF(F6="Gateway Settlement",SUMIF(PG_Transactions!$L:$L,H6,PG_Transactions!$J:$J),"")</f>
        <v>655139.18000000052</v>
      </c>
      <c r="J6">
        <f t="shared" si="1"/>
        <v>655139.18000000005</v>
      </c>
      <c r="K6">
        <f t="shared" si="2"/>
        <v>0</v>
      </c>
      <c r="L6">
        <f t="shared" si="3"/>
        <v>0</v>
      </c>
    </row>
    <row r="7" spans="1:14" x14ac:dyDescent="0.3">
      <c r="A7" s="1">
        <v>46272</v>
      </c>
      <c r="B7" t="s">
        <v>18476</v>
      </c>
      <c r="C7" t="s">
        <v>18477</v>
      </c>
      <c r="E7">
        <v>614451.5</v>
      </c>
      <c r="F7" t="str">
        <f t="shared" si="0"/>
        <v>Gateway Settlement</v>
      </c>
      <c r="H7" t="str">
        <f t="shared" si="4"/>
        <v>STL-20260907</v>
      </c>
      <c r="I7">
        <f>IF(F7="Gateway Settlement",SUMIF(PG_Transactions!$L:$L,H7,PG_Transactions!$J:$J),"")</f>
        <v>614451.50000000012</v>
      </c>
      <c r="J7">
        <f t="shared" si="1"/>
        <v>614451.5</v>
      </c>
      <c r="K7">
        <f t="shared" si="2"/>
        <v>0</v>
      </c>
      <c r="L7">
        <f t="shared" si="3"/>
        <v>0</v>
      </c>
    </row>
    <row r="8" spans="1:14" x14ac:dyDescent="0.3">
      <c r="A8" s="1">
        <v>46273</v>
      </c>
      <c r="B8" t="s">
        <v>18478</v>
      </c>
      <c r="C8" t="s">
        <v>18479</v>
      </c>
      <c r="E8">
        <v>704983.27</v>
      </c>
      <c r="F8" t="str">
        <f t="shared" si="0"/>
        <v>Gateway Settlement</v>
      </c>
      <c r="H8" t="str">
        <f t="shared" si="4"/>
        <v>STL-20260908</v>
      </c>
      <c r="I8">
        <f>IF(F8="Gateway Settlement",SUMIF(PG_Transactions!$L:$L,H8,PG_Transactions!$J:$J),"")</f>
        <v>704983.27000000025</v>
      </c>
      <c r="J8">
        <f t="shared" si="1"/>
        <v>704983.27</v>
      </c>
      <c r="K8">
        <f t="shared" si="2"/>
        <v>0</v>
      </c>
      <c r="L8">
        <f t="shared" si="3"/>
        <v>0</v>
      </c>
    </row>
    <row r="9" spans="1:14" x14ac:dyDescent="0.3">
      <c r="A9" s="1">
        <v>46274</v>
      </c>
      <c r="B9" t="s">
        <v>18480</v>
      </c>
      <c r="C9" t="s">
        <v>18481</v>
      </c>
      <c r="E9">
        <v>606316.51</v>
      </c>
      <c r="F9" t="str">
        <f t="shared" si="0"/>
        <v>Gateway Settlement</v>
      </c>
      <c r="H9" t="str">
        <f t="shared" si="4"/>
        <v>STL-20260909</v>
      </c>
      <c r="I9">
        <f>IF(F9="Gateway Settlement",SUMIF(PG_Transactions!$L:$L,H9,PG_Transactions!$J:$J),"")</f>
        <v>608094.0700000003</v>
      </c>
      <c r="J9">
        <f t="shared" si="1"/>
        <v>606316.51</v>
      </c>
      <c r="K9">
        <f t="shared" si="2"/>
        <v>-1777.56</v>
      </c>
      <c r="L9">
        <f t="shared" si="3"/>
        <v>1777.56</v>
      </c>
    </row>
    <row r="10" spans="1:14" x14ac:dyDescent="0.3">
      <c r="A10" s="1">
        <v>46275</v>
      </c>
      <c r="B10" t="s">
        <v>18482</v>
      </c>
      <c r="C10" t="s">
        <v>18483</v>
      </c>
      <c r="E10">
        <v>740734.12</v>
      </c>
      <c r="F10" t="str">
        <f t="shared" si="0"/>
        <v>Gateway Settlement</v>
      </c>
      <c r="H10" t="str">
        <f t="shared" si="4"/>
        <v>STL-20260910</v>
      </c>
      <c r="I10">
        <f>IF(F10="Gateway Settlement",SUMIF(PG_Transactions!$L:$L,H10,PG_Transactions!$J:$J),"")</f>
        <v>743788.24999999977</v>
      </c>
      <c r="J10">
        <f t="shared" si="1"/>
        <v>740734.12</v>
      </c>
      <c r="K10">
        <f t="shared" si="2"/>
        <v>-3054.13</v>
      </c>
      <c r="L10">
        <f t="shared" si="3"/>
        <v>3054.13</v>
      </c>
    </row>
    <row r="11" spans="1:14" x14ac:dyDescent="0.3">
      <c r="A11" s="1">
        <v>46276</v>
      </c>
      <c r="B11" t="s">
        <v>18484</v>
      </c>
      <c r="C11" t="s">
        <v>18485</v>
      </c>
      <c r="E11">
        <v>555161.99</v>
      </c>
      <c r="F11" t="str">
        <f t="shared" si="0"/>
        <v>Gateway Settlement</v>
      </c>
      <c r="H11" t="str">
        <f t="shared" si="4"/>
        <v>STL-20260911</v>
      </c>
      <c r="I11">
        <f>IF(F11="Gateway Settlement",SUMIF(PG_Transactions!$L:$L,H11,PG_Transactions!$J:$J),"")</f>
        <v>556411.99000000011</v>
      </c>
      <c r="J11">
        <f t="shared" si="1"/>
        <v>555161.99</v>
      </c>
      <c r="K11">
        <f t="shared" si="2"/>
        <v>-1250</v>
      </c>
      <c r="L11">
        <f t="shared" si="3"/>
        <v>1250</v>
      </c>
    </row>
    <row r="12" spans="1:14" x14ac:dyDescent="0.3">
      <c r="A12" s="1">
        <v>46278</v>
      </c>
      <c r="B12" t="s">
        <v>18486</v>
      </c>
      <c r="C12" t="s">
        <v>18487</v>
      </c>
      <c r="E12">
        <v>654313.30000000005</v>
      </c>
      <c r="F12" t="str">
        <f t="shared" si="0"/>
        <v>Gateway Settlement</v>
      </c>
      <c r="H12" t="str">
        <f t="shared" si="4"/>
        <v>STL-20260913</v>
      </c>
      <c r="I12">
        <f>IF(F12="Gateway Settlement",SUMIF(PG_Transactions!$L:$L,H12,PG_Transactions!$J:$J),"")</f>
        <v>657742.11000000022</v>
      </c>
      <c r="J12">
        <f t="shared" si="1"/>
        <v>654313.30000000005</v>
      </c>
      <c r="K12">
        <f t="shared" si="2"/>
        <v>-3428.81</v>
      </c>
      <c r="L12">
        <f t="shared" si="3"/>
        <v>3428.81</v>
      </c>
    </row>
    <row r="13" spans="1:14" x14ac:dyDescent="0.3">
      <c r="A13" s="1">
        <v>46279</v>
      </c>
      <c r="B13" t="s">
        <v>18488</v>
      </c>
      <c r="C13" t="s">
        <v>18489</v>
      </c>
      <c r="D13">
        <v>212450</v>
      </c>
      <c r="F13" t="str">
        <f t="shared" si="0"/>
        <v>Other Bank Transaction</v>
      </c>
      <c r="H13" t="str">
        <f t="shared" si="4"/>
        <v/>
      </c>
      <c r="I13" t="str">
        <f>IF(F13="Gateway Settlement",SUMIF(PG_Transactions!$L:$L,H13,PG_Transactions!$J:$J),"")</f>
        <v/>
      </c>
      <c r="J13" t="str">
        <f t="shared" si="1"/>
        <v/>
      </c>
      <c r="K13" t="str">
        <f t="shared" si="2"/>
        <v/>
      </c>
      <c r="L13" t="str">
        <f t="shared" si="3"/>
        <v/>
      </c>
    </row>
    <row r="14" spans="1:14" x14ac:dyDescent="0.3">
      <c r="A14" s="1">
        <v>46279</v>
      </c>
      <c r="B14" t="s">
        <v>18490</v>
      </c>
      <c r="C14" t="s">
        <v>18491</v>
      </c>
      <c r="E14">
        <v>596289.91</v>
      </c>
      <c r="F14" t="str">
        <f t="shared" si="0"/>
        <v>Gateway Settlement</v>
      </c>
      <c r="H14" t="str">
        <f t="shared" si="4"/>
        <v>STL-20260914</v>
      </c>
      <c r="I14">
        <f>IF(F14="Gateway Settlement",SUMIF(PG_Transactions!$L:$L,H14,PG_Transactions!$J:$J),"")</f>
        <v>596289.91000000015</v>
      </c>
      <c r="J14">
        <f t="shared" si="1"/>
        <v>596289.91</v>
      </c>
      <c r="K14">
        <f t="shared" si="2"/>
        <v>0</v>
      </c>
      <c r="L14">
        <f t="shared" si="3"/>
        <v>0</v>
      </c>
    </row>
    <row r="15" spans="1:14" x14ac:dyDescent="0.3">
      <c r="A15" s="1">
        <v>46280</v>
      </c>
      <c r="B15" t="s">
        <v>18492</v>
      </c>
      <c r="C15" t="s">
        <v>18493</v>
      </c>
      <c r="E15">
        <v>773297.25</v>
      </c>
      <c r="F15" t="str">
        <f t="shared" si="0"/>
        <v>Gateway Settlement</v>
      </c>
      <c r="H15" t="str">
        <f t="shared" si="4"/>
        <v>STL-20260915</v>
      </c>
      <c r="I15">
        <f>IF(F15="Gateway Settlement",SUMIF(PG_Transactions!$L:$L,H15,PG_Transactions!$J:$J),"")</f>
        <v>773297.25000000058</v>
      </c>
      <c r="J15">
        <f t="shared" si="1"/>
        <v>773297.25</v>
      </c>
      <c r="K15">
        <f t="shared" si="2"/>
        <v>0</v>
      </c>
      <c r="L15">
        <f t="shared" si="3"/>
        <v>0</v>
      </c>
    </row>
    <row r="16" spans="1:14" x14ac:dyDescent="0.3">
      <c r="A16" s="1">
        <v>46281</v>
      </c>
      <c r="B16" t="s">
        <v>18494</v>
      </c>
      <c r="C16" t="s">
        <v>18495</v>
      </c>
      <c r="E16">
        <v>614772.68000000005</v>
      </c>
      <c r="F16" t="str">
        <f t="shared" si="0"/>
        <v>Gateway Settlement</v>
      </c>
      <c r="H16" t="str">
        <f t="shared" si="4"/>
        <v>STL-20260916</v>
      </c>
      <c r="I16">
        <f>IF(F16="Gateway Settlement",SUMIF(PG_Transactions!$L:$L,H16,PG_Transactions!$J:$J),"")</f>
        <v>614772.67999999993</v>
      </c>
      <c r="J16">
        <f t="shared" si="1"/>
        <v>614772.68000000005</v>
      </c>
      <c r="K16">
        <f t="shared" si="2"/>
        <v>0</v>
      </c>
      <c r="L16">
        <f t="shared" si="3"/>
        <v>0</v>
      </c>
    </row>
    <row r="17" spans="1:12" x14ac:dyDescent="0.3">
      <c r="A17" s="1">
        <v>46282</v>
      </c>
      <c r="B17" t="s">
        <v>18496</v>
      </c>
      <c r="C17" t="s">
        <v>18497</v>
      </c>
      <c r="E17">
        <v>671270.49</v>
      </c>
      <c r="F17" t="str">
        <f t="shared" si="0"/>
        <v>Gateway Settlement</v>
      </c>
      <c r="H17" t="str">
        <f t="shared" si="4"/>
        <v>STL-20260917</v>
      </c>
      <c r="I17">
        <f>IF(F17="Gateway Settlement",SUMIF(PG_Transactions!$L:$L,H17,PG_Transactions!$J:$J),"")</f>
        <v>671270.49000000022</v>
      </c>
      <c r="J17">
        <f t="shared" si="1"/>
        <v>671270.49</v>
      </c>
      <c r="K17">
        <f t="shared" si="2"/>
        <v>0</v>
      </c>
      <c r="L17">
        <f t="shared" si="3"/>
        <v>0</v>
      </c>
    </row>
    <row r="18" spans="1:12" x14ac:dyDescent="0.3">
      <c r="A18" s="1">
        <v>46282</v>
      </c>
      <c r="B18" t="s">
        <v>18498</v>
      </c>
      <c r="C18" t="s">
        <v>18499</v>
      </c>
      <c r="E18">
        <v>74320.55</v>
      </c>
      <c r="F18" t="str">
        <f t="shared" si="0"/>
        <v>Other Bank Transaction</v>
      </c>
      <c r="H18" t="str">
        <f t="shared" si="4"/>
        <v/>
      </c>
      <c r="I18" t="str">
        <f>IF(F18="Gateway Settlement",SUMIF(PG_Transactions!$L:$L,H18,PG_Transactions!$J:$J),"")</f>
        <v/>
      </c>
      <c r="J18" t="str">
        <f t="shared" si="1"/>
        <v/>
      </c>
      <c r="K18" t="str">
        <f t="shared" si="2"/>
        <v/>
      </c>
      <c r="L18" t="str">
        <f t="shared" si="3"/>
        <v/>
      </c>
    </row>
    <row r="19" spans="1:12" x14ac:dyDescent="0.3">
      <c r="A19" s="1">
        <v>46283</v>
      </c>
      <c r="B19" t="s">
        <v>18500</v>
      </c>
      <c r="C19" t="s">
        <v>18501</v>
      </c>
      <c r="E19">
        <v>589645.35</v>
      </c>
      <c r="F19" t="str">
        <f t="shared" si="0"/>
        <v>Gateway Settlement</v>
      </c>
      <c r="H19" t="str">
        <f t="shared" si="4"/>
        <v>STL-20260918</v>
      </c>
      <c r="I19">
        <f>IF(F19="Gateway Settlement",SUMIF(PG_Transactions!$L:$L,H19,PG_Transactions!$J:$J),"")</f>
        <v>589645.34999999963</v>
      </c>
      <c r="J19">
        <f t="shared" si="1"/>
        <v>589645.35</v>
      </c>
      <c r="K19">
        <f t="shared" si="2"/>
        <v>0</v>
      </c>
      <c r="L19">
        <f t="shared" si="3"/>
        <v>0</v>
      </c>
    </row>
    <row r="20" spans="1:12" x14ac:dyDescent="0.3">
      <c r="A20" s="1">
        <v>46284</v>
      </c>
      <c r="B20" t="s">
        <v>18502</v>
      </c>
      <c r="C20" t="s">
        <v>18503</v>
      </c>
      <c r="E20">
        <v>610773.29</v>
      </c>
      <c r="F20" t="str">
        <f t="shared" si="0"/>
        <v>Gateway Settlement</v>
      </c>
      <c r="H20" t="str">
        <f t="shared" si="4"/>
        <v>STL-20260919</v>
      </c>
      <c r="I20">
        <f>IF(F20="Gateway Settlement",SUMIF(PG_Transactions!$L:$L,H20,PG_Transactions!$J:$J),"")</f>
        <v>610773.29000000027</v>
      </c>
      <c r="J20">
        <f t="shared" si="1"/>
        <v>610773.29</v>
      </c>
      <c r="K20">
        <f t="shared" si="2"/>
        <v>0</v>
      </c>
      <c r="L20">
        <f t="shared" si="3"/>
        <v>0</v>
      </c>
    </row>
    <row r="21" spans="1:12" x14ac:dyDescent="0.3">
      <c r="A21" s="1">
        <v>46285</v>
      </c>
      <c r="B21" t="s">
        <v>18504</v>
      </c>
      <c r="C21" t="s">
        <v>18505</v>
      </c>
      <c r="E21">
        <v>548940.41</v>
      </c>
      <c r="F21" t="str">
        <f t="shared" si="0"/>
        <v>Gateway Settlement</v>
      </c>
      <c r="H21" t="str">
        <f t="shared" si="4"/>
        <v>STL-20260920</v>
      </c>
      <c r="I21">
        <f>IF(F21="Gateway Settlement",SUMIF(PG_Transactions!$L:$L,H21,PG_Transactions!$J:$J),"")</f>
        <v>555503.46</v>
      </c>
      <c r="J21">
        <f t="shared" si="1"/>
        <v>548940.41</v>
      </c>
      <c r="K21">
        <f t="shared" si="2"/>
        <v>-6563.05</v>
      </c>
      <c r="L21">
        <f t="shared" si="3"/>
        <v>6563.05</v>
      </c>
    </row>
    <row r="22" spans="1:12" x14ac:dyDescent="0.3">
      <c r="A22" s="1">
        <v>46286</v>
      </c>
      <c r="B22" t="s">
        <v>18506</v>
      </c>
      <c r="C22" t="s">
        <v>18507</v>
      </c>
      <c r="E22">
        <v>592258.61</v>
      </c>
      <c r="F22" t="str">
        <f t="shared" si="0"/>
        <v>Gateway Settlement</v>
      </c>
      <c r="H22" t="str">
        <f t="shared" si="4"/>
        <v>STL-20260921</v>
      </c>
      <c r="I22">
        <f>IF(F22="Gateway Settlement",SUMIF(PG_Transactions!$L:$L,H22,PG_Transactions!$J:$J),"")</f>
        <v>592258.60999999987</v>
      </c>
      <c r="J22">
        <f t="shared" si="1"/>
        <v>592258.61</v>
      </c>
      <c r="K22">
        <f t="shared" si="2"/>
        <v>0</v>
      </c>
      <c r="L22">
        <f t="shared" si="3"/>
        <v>0</v>
      </c>
    </row>
    <row r="23" spans="1:12" x14ac:dyDescent="0.3">
      <c r="A23" s="1">
        <v>46287</v>
      </c>
      <c r="B23" t="s">
        <v>18508</v>
      </c>
      <c r="C23" t="s">
        <v>18509</v>
      </c>
      <c r="E23">
        <v>584876.78</v>
      </c>
      <c r="F23" t="str">
        <f t="shared" si="0"/>
        <v>Gateway Settlement</v>
      </c>
      <c r="H23" t="str">
        <f t="shared" si="4"/>
        <v>STL-20260922</v>
      </c>
      <c r="I23">
        <f>IF(F23="Gateway Settlement",SUMIF(PG_Transactions!$L:$L,H23,PG_Transactions!$J:$J),"")</f>
        <v>584876.78000000014</v>
      </c>
      <c r="J23">
        <f t="shared" si="1"/>
        <v>584876.78</v>
      </c>
      <c r="K23">
        <f t="shared" si="2"/>
        <v>0</v>
      </c>
      <c r="L23">
        <f t="shared" si="3"/>
        <v>0</v>
      </c>
    </row>
    <row r="24" spans="1:12" x14ac:dyDescent="0.3">
      <c r="A24" s="1">
        <v>46287</v>
      </c>
      <c r="B24" t="s">
        <v>18510</v>
      </c>
      <c r="C24" t="s">
        <v>18511</v>
      </c>
      <c r="D24">
        <v>640000</v>
      </c>
      <c r="F24" t="str">
        <f t="shared" si="0"/>
        <v>Other Bank Transaction</v>
      </c>
      <c r="H24" t="str">
        <f t="shared" si="4"/>
        <v/>
      </c>
      <c r="I24" t="str">
        <f>IF(F24="Gateway Settlement",SUMIF(PG_Transactions!$L:$L,H24,PG_Transactions!$J:$J),"")</f>
        <v/>
      </c>
      <c r="J24" t="str">
        <f t="shared" si="1"/>
        <v/>
      </c>
      <c r="K24" t="str">
        <f t="shared" si="2"/>
        <v/>
      </c>
      <c r="L24" t="str">
        <f t="shared" si="3"/>
        <v/>
      </c>
    </row>
    <row r="25" spans="1:12" x14ac:dyDescent="0.3">
      <c r="A25" s="1">
        <v>46288</v>
      </c>
      <c r="B25" t="s">
        <v>18512</v>
      </c>
      <c r="C25" t="s">
        <v>18513</v>
      </c>
      <c r="E25">
        <v>590273.39</v>
      </c>
      <c r="F25" t="str">
        <f t="shared" si="0"/>
        <v>Gateway Settlement</v>
      </c>
      <c r="H25" t="str">
        <f t="shared" si="4"/>
        <v>STL-20260923</v>
      </c>
      <c r="I25">
        <f>IF(F25="Gateway Settlement",SUMIF(PG_Transactions!$L:$L,H25,PG_Transactions!$J:$J),"")</f>
        <v>590273.39000000025</v>
      </c>
      <c r="J25">
        <f t="shared" si="1"/>
        <v>590273.39</v>
      </c>
      <c r="K25">
        <f t="shared" si="2"/>
        <v>0</v>
      </c>
      <c r="L25">
        <f t="shared" si="3"/>
        <v>0</v>
      </c>
    </row>
    <row r="26" spans="1:12" x14ac:dyDescent="0.3">
      <c r="A26" s="1">
        <v>46289</v>
      </c>
      <c r="B26" t="s">
        <v>18514</v>
      </c>
      <c r="C26" t="s">
        <v>18515</v>
      </c>
      <c r="E26">
        <v>540644.22</v>
      </c>
      <c r="F26" t="str">
        <f t="shared" si="0"/>
        <v>Gateway Settlement</v>
      </c>
      <c r="H26" t="str">
        <f t="shared" si="4"/>
        <v>STL-20260924</v>
      </c>
      <c r="I26">
        <f>IF(F26="Gateway Settlement",SUMIF(PG_Transactions!$L:$L,H26,PG_Transactions!$J:$J),"")</f>
        <v>540644.2200000002</v>
      </c>
      <c r="J26">
        <f t="shared" si="1"/>
        <v>540644.22</v>
      </c>
      <c r="K26">
        <f t="shared" si="2"/>
        <v>0</v>
      </c>
      <c r="L26">
        <f t="shared" si="3"/>
        <v>0</v>
      </c>
    </row>
    <row r="27" spans="1:12" x14ac:dyDescent="0.3">
      <c r="A27" s="1">
        <v>46290</v>
      </c>
      <c r="B27" t="s">
        <v>18516</v>
      </c>
      <c r="C27" t="s">
        <v>18517</v>
      </c>
      <c r="E27">
        <v>594966.59</v>
      </c>
      <c r="F27" t="str">
        <f t="shared" si="0"/>
        <v>Gateway Settlement</v>
      </c>
      <c r="H27" t="str">
        <f t="shared" si="4"/>
        <v>STL-20260925</v>
      </c>
      <c r="I27">
        <f>IF(F27="Gateway Settlement",SUMIF(PG_Transactions!$L:$L,H27,PG_Transactions!$J:$J),"")</f>
        <v>594966.58999999985</v>
      </c>
      <c r="J27">
        <f t="shared" si="1"/>
        <v>594966.59</v>
      </c>
      <c r="K27">
        <f t="shared" si="2"/>
        <v>0</v>
      </c>
      <c r="L27">
        <f t="shared" si="3"/>
        <v>0</v>
      </c>
    </row>
    <row r="28" spans="1:12" x14ac:dyDescent="0.3">
      <c r="A28" s="1">
        <v>46290</v>
      </c>
      <c r="B28" t="s">
        <v>18518</v>
      </c>
      <c r="C28" t="s">
        <v>18519</v>
      </c>
      <c r="D28">
        <v>48231.199999999997</v>
      </c>
      <c r="F28" t="str">
        <f t="shared" si="0"/>
        <v>Other Bank Transaction</v>
      </c>
      <c r="H28" t="str">
        <f t="shared" si="4"/>
        <v/>
      </c>
      <c r="I28" t="str">
        <f>IF(F28="Gateway Settlement",SUMIF(PG_Transactions!$L:$L,H28,PG_Transactions!$J:$J),"")</f>
        <v/>
      </c>
      <c r="J28" t="str">
        <f t="shared" si="1"/>
        <v/>
      </c>
      <c r="K28" t="str">
        <f t="shared" si="2"/>
        <v/>
      </c>
      <c r="L28" t="str">
        <f t="shared" si="3"/>
        <v/>
      </c>
    </row>
    <row r="29" spans="1:12" x14ac:dyDescent="0.3">
      <c r="A29" s="1">
        <v>46291</v>
      </c>
      <c r="B29" t="s">
        <v>18520</v>
      </c>
      <c r="C29" t="s">
        <v>18521</v>
      </c>
      <c r="E29">
        <v>711251.32</v>
      </c>
      <c r="F29" t="str">
        <f t="shared" si="0"/>
        <v>Gateway Settlement</v>
      </c>
      <c r="H29" t="str">
        <f t="shared" si="4"/>
        <v>STL-20260926</v>
      </c>
      <c r="I29">
        <f>IF(F29="Gateway Settlement",SUMIF(PG_Transactions!$L:$L,H29,PG_Transactions!$J:$J),"")</f>
        <v>712227.92</v>
      </c>
      <c r="J29">
        <f t="shared" si="1"/>
        <v>711251.32</v>
      </c>
      <c r="K29">
        <f t="shared" si="2"/>
        <v>-976.6</v>
      </c>
      <c r="L29">
        <f t="shared" si="3"/>
        <v>976.6</v>
      </c>
    </row>
    <row r="30" spans="1:12" x14ac:dyDescent="0.3">
      <c r="A30" s="1">
        <v>46291</v>
      </c>
      <c r="B30" t="s">
        <v>18522</v>
      </c>
      <c r="C30" t="s">
        <v>18523</v>
      </c>
      <c r="D30">
        <v>185000</v>
      </c>
      <c r="F30" t="str">
        <f t="shared" si="0"/>
        <v>Other Bank Transaction</v>
      </c>
      <c r="H30" t="str">
        <f t="shared" si="4"/>
        <v/>
      </c>
      <c r="I30" t="str">
        <f>IF(F30="Gateway Settlement",SUMIF(PG_Transactions!$L:$L,H30,PG_Transactions!$J:$J),"")</f>
        <v/>
      </c>
      <c r="J30" t="str">
        <f t="shared" si="1"/>
        <v/>
      </c>
      <c r="K30" t="str">
        <f t="shared" si="2"/>
        <v/>
      </c>
      <c r="L30" t="str">
        <f t="shared" si="3"/>
        <v/>
      </c>
    </row>
    <row r="31" spans="1:12" x14ac:dyDescent="0.3">
      <c r="A31" s="1">
        <v>46292</v>
      </c>
      <c r="B31" t="s">
        <v>18524</v>
      </c>
      <c r="C31" t="s">
        <v>18525</v>
      </c>
      <c r="E31">
        <v>805057.1</v>
      </c>
      <c r="F31" t="str">
        <f t="shared" si="0"/>
        <v>Gateway Settlement</v>
      </c>
      <c r="H31" t="str">
        <f t="shared" si="4"/>
        <v>STL-20260927</v>
      </c>
      <c r="I31">
        <f>IF(F31="Gateway Settlement",SUMIF(PG_Transactions!$L:$L,H31,PG_Transactions!$J:$J),"")</f>
        <v>805057.10000000056</v>
      </c>
      <c r="J31">
        <f t="shared" si="1"/>
        <v>805057.1</v>
      </c>
      <c r="K31">
        <f t="shared" si="2"/>
        <v>0</v>
      </c>
      <c r="L31">
        <f t="shared" si="3"/>
        <v>0</v>
      </c>
    </row>
    <row r="32" spans="1:12" x14ac:dyDescent="0.3">
      <c r="A32" s="1">
        <v>46292</v>
      </c>
      <c r="B32" t="s">
        <v>18526</v>
      </c>
      <c r="C32" t="s">
        <v>18527</v>
      </c>
      <c r="D32">
        <v>96500</v>
      </c>
      <c r="F32" t="str">
        <f t="shared" si="0"/>
        <v>Other Bank Transaction</v>
      </c>
      <c r="H32" t="str">
        <f t="shared" si="4"/>
        <v/>
      </c>
      <c r="I32" t="str">
        <f>IF(F32="Gateway Settlement",SUMIF(PG_Transactions!$L:$L,H32,PG_Transactions!$J:$J),"")</f>
        <v/>
      </c>
      <c r="J32" t="str">
        <f t="shared" si="1"/>
        <v/>
      </c>
      <c r="K32" t="str">
        <f t="shared" si="2"/>
        <v/>
      </c>
      <c r="L32" t="str">
        <f t="shared" si="3"/>
        <v/>
      </c>
    </row>
    <row r="33" spans="1:12" x14ac:dyDescent="0.3">
      <c r="A33" s="1">
        <v>46293</v>
      </c>
      <c r="B33" t="s">
        <v>18528</v>
      </c>
      <c r="C33" t="s">
        <v>18529</v>
      </c>
      <c r="E33">
        <v>569672.43000000005</v>
      </c>
      <c r="F33" t="str">
        <f t="shared" si="0"/>
        <v>Gateway Settlement</v>
      </c>
      <c r="H33" t="str">
        <f t="shared" si="4"/>
        <v>STL-20260928</v>
      </c>
      <c r="I33">
        <f>IF(F33="Gateway Settlement",SUMIF(PG_Transactions!$L:$L,H33,PG_Transactions!$J:$J),"")</f>
        <v>574053.86999999965</v>
      </c>
      <c r="J33">
        <f t="shared" si="1"/>
        <v>569672.43000000005</v>
      </c>
      <c r="K33">
        <f t="shared" si="2"/>
        <v>-4381.4399999999996</v>
      </c>
      <c r="L33">
        <f t="shared" si="3"/>
        <v>4381.4399999999996</v>
      </c>
    </row>
    <row r="34" spans="1:12" x14ac:dyDescent="0.3">
      <c r="A34" s="1">
        <v>46294</v>
      </c>
      <c r="B34" t="s">
        <v>18530</v>
      </c>
      <c r="C34" t="s">
        <v>18531</v>
      </c>
      <c r="E34">
        <v>641930.73</v>
      </c>
      <c r="F34" t="str">
        <f t="shared" si="0"/>
        <v>Gateway Settlement</v>
      </c>
      <c r="H34" t="str">
        <f t="shared" si="4"/>
        <v>STL-20260929</v>
      </c>
      <c r="I34">
        <f>IF(F34="Gateway Settlement",SUMIF(PG_Transactions!$L:$L,H34,PG_Transactions!$J:$J),"")</f>
        <v>641930.7300000008</v>
      </c>
      <c r="J34">
        <f t="shared" si="1"/>
        <v>641930.73</v>
      </c>
      <c r="K34">
        <f t="shared" si="2"/>
        <v>0</v>
      </c>
      <c r="L34">
        <f t="shared" si="3"/>
        <v>0</v>
      </c>
    </row>
    <row r="35" spans="1:12" x14ac:dyDescent="0.3">
      <c r="A35" s="1">
        <v>46295</v>
      </c>
      <c r="B35" t="s">
        <v>18532</v>
      </c>
      <c r="C35" t="s">
        <v>18533</v>
      </c>
      <c r="E35">
        <v>694085.78</v>
      </c>
      <c r="F35" t="str">
        <f t="shared" si="0"/>
        <v>Gateway Settlement</v>
      </c>
      <c r="H35" t="str">
        <f t="shared" si="4"/>
        <v>STL-20260930</v>
      </c>
      <c r="I35">
        <f>IF(F35="Gateway Settlement",SUMIF(PG_Transactions!$L:$L,H35,PG_Transactions!$J:$J),"")</f>
        <v>699067.08000000007</v>
      </c>
      <c r="J35">
        <f t="shared" si="1"/>
        <v>694085.78</v>
      </c>
      <c r="K35">
        <f t="shared" si="2"/>
        <v>-4981.3</v>
      </c>
      <c r="L35">
        <f t="shared" si="3"/>
        <v>4981.3</v>
      </c>
    </row>
    <row r="36" spans="1:12" x14ac:dyDescent="0.3">
      <c r="A36" s="1">
        <v>46295</v>
      </c>
      <c r="B36" t="s">
        <v>18534</v>
      </c>
      <c r="C36" t="s">
        <v>18535</v>
      </c>
      <c r="D36">
        <v>59</v>
      </c>
      <c r="F36" t="str">
        <f t="shared" si="0"/>
        <v>Other Bank Transaction</v>
      </c>
      <c r="H36" t="str">
        <f t="shared" si="4"/>
        <v/>
      </c>
      <c r="I36" t="str">
        <f>IF(F36="Gateway Settlement",SUMIF(PG_Transactions!$L:$L,H36,PG_Transactions!$J:$J),"")</f>
        <v/>
      </c>
      <c r="J36" t="str">
        <f t="shared" si="1"/>
        <v/>
      </c>
      <c r="K36" t="str">
        <f t="shared" si="2"/>
        <v/>
      </c>
      <c r="L36" t="str">
        <f t="shared" si="3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7E40-E2B6-4BF7-89E7-E523D77F8C78}">
  <dimension ref="A1:H31"/>
  <sheetViews>
    <sheetView topLeftCell="A4" zoomScale="85" workbookViewId="0">
      <selection activeCell="D17" sqref="D17"/>
    </sheetView>
  </sheetViews>
  <sheetFormatPr defaultRowHeight="14.4" x14ac:dyDescent="0.3"/>
  <cols>
    <col min="1" max="1" width="18" bestFit="1" customWidth="1"/>
    <col min="2" max="2" width="20.88671875" bestFit="1" customWidth="1"/>
    <col min="3" max="3" width="17.21875" bestFit="1" customWidth="1"/>
    <col min="4" max="4" width="18.21875" bestFit="1" customWidth="1"/>
    <col min="5" max="5" width="21" bestFit="1" customWidth="1"/>
    <col min="7" max="7" width="30.77734375" bestFit="1" customWidth="1"/>
  </cols>
  <sheetData>
    <row r="1" spans="1:8" x14ac:dyDescent="0.3">
      <c r="A1" t="s">
        <v>11817</v>
      </c>
      <c r="B1" t="s">
        <v>18564</v>
      </c>
      <c r="C1" t="s">
        <v>18565</v>
      </c>
      <c r="D1" t="s">
        <v>18566</v>
      </c>
      <c r="E1" t="s">
        <v>18572</v>
      </c>
      <c r="G1" t="s">
        <v>18573</v>
      </c>
      <c r="H1" t="s">
        <v>18547</v>
      </c>
    </row>
    <row r="2" spans="1:8" x14ac:dyDescent="0.3">
      <c r="A2" t="str" cm="1">
        <f t="array" ref="A2:A31">"STL-"&amp;TEXT(_xlfn.SEQUENCE(30,1,DATE(2026,9,3),1),"yyyymmdd")</f>
        <v>STL-20260903</v>
      </c>
      <c r="B2">
        <f>SUMIFS(PG_Transactions!$J:$J,PG_Transactions!$L:$L,A2,PG_Transactions!$AQ:$AQ,1)</f>
        <v>463778.55000000005</v>
      </c>
      <c r="C2">
        <f>SUMIF(Bank_Statement!$H:$H,A2,Bank_Statement!$E:$E)</f>
        <v>463778.55</v>
      </c>
      <c r="D2">
        <f>IF(DATE(VALUE(MID(A2,5,4)),VALUE(MID(A2,9,2)),VALUE(RIGHT(A2,2)))&gt;MAX(Bank_Statement!$A$2:$A$36),"",ROUND(C2-B2,2))</f>
        <v>0</v>
      </c>
      <c r="E2" t="str">
        <f>IF(AND(B2=0,C2=0),"No Activity",IF(DATE(VALUE(MID(A2,5,4)),VALUE(MID(A2,9,2)),VALUE(RIGHT(A2,2)))&gt;MAX(Bank_Statement!$A$2:$A$36),"Outside Bank Statement Period",IF(B2=0,"Bank Credit Without Gateway Batch",IF(C2=0,"Missing Bank Settlement",IF(ABS(D2)&lt;0.01,"Matched","Variance - Investigate")))))</f>
        <v>Matched</v>
      </c>
      <c r="G2" t="s">
        <v>18574</v>
      </c>
      <c r="H2">
        <f>COUNTIF($E$2:$E$31,G2)</f>
        <v>26</v>
      </c>
    </row>
    <row r="3" spans="1:8" x14ac:dyDescent="0.3">
      <c r="A3" t="str">
        <v>STL-20260904</v>
      </c>
      <c r="B3">
        <f>SUMIFS(PG_Transactions!$J:$J,PG_Transactions!$L:$L,A3,PG_Transactions!$AQ:$AQ,1)</f>
        <v>680913.82</v>
      </c>
      <c r="C3">
        <f>SUMIF(Bank_Statement!$H:$H,A3,Bank_Statement!$E:$E)</f>
        <v>680913.82</v>
      </c>
      <c r="D3">
        <f>IF(DATE(VALUE(MID(A3,5,4)),VALUE(MID(A3,9,2)),VALUE(RIGHT(A3,2)))&gt;MAX(Bank_Statement!$A$2:$A$36),"",ROUND(C3-B3,2))</f>
        <v>0</v>
      </c>
      <c r="E3" t="str">
        <f>IF(AND(B3=0,C3=0),"No Activity",IF(DATE(VALUE(MID(A3,5,4)),VALUE(MID(A3,9,2)),VALUE(RIGHT(A3,2)))&gt;MAX(Bank_Statement!$A$2:$A$36),"Outside Bank Statement Period",IF(B3=0,"Bank Credit Without Gateway Batch",IF(C3=0,"Missing Bank Settlement",IF(ABS(D3)&lt;0.01,"Matched","Variance - Investigate")))))</f>
        <v>Matched</v>
      </c>
      <c r="G3" t="s">
        <v>18575</v>
      </c>
      <c r="H3">
        <f t="shared" ref="H3:H7" si="0">COUNTIF($E$2:$E$31,G3)</f>
        <v>1</v>
      </c>
    </row>
    <row r="4" spans="1:8" x14ac:dyDescent="0.3">
      <c r="A4" t="str">
        <v>STL-20260905</v>
      </c>
      <c r="B4">
        <f>SUMIFS(PG_Transactions!$J:$J,PG_Transactions!$L:$L,A4,PG_Transactions!$AQ:$AQ,1)</f>
        <v>578249.99000000022</v>
      </c>
      <c r="C4">
        <f>SUMIF(Bank_Statement!$H:$H,A4,Bank_Statement!$E:$E)</f>
        <v>578249.99</v>
      </c>
      <c r="D4">
        <f>IF(DATE(VALUE(MID(A4,5,4)),VALUE(MID(A4,9,2)),VALUE(RIGHT(A4,2)))&gt;MAX(Bank_Statement!$A$2:$A$36),"",ROUND(C4-B4,2))</f>
        <v>0</v>
      </c>
      <c r="E4" t="str">
        <f>IF(AND(B4=0,C4=0),"No Activity",IF(DATE(VALUE(MID(A4,5,4)),VALUE(MID(A4,9,2)),VALUE(RIGHT(A4,2)))&gt;MAX(Bank_Statement!$A$2:$A$36),"Outside Bank Statement Period",IF(B4=0,"Bank Credit Without Gateway Batch",IF(C4=0,"Missing Bank Settlement",IF(ABS(D4)&lt;0.01,"Matched","Variance - Investigate")))))</f>
        <v>Matched</v>
      </c>
      <c r="G4" t="s">
        <v>18576</v>
      </c>
      <c r="H4">
        <f t="shared" si="0"/>
        <v>1</v>
      </c>
    </row>
    <row r="5" spans="1:8" x14ac:dyDescent="0.3">
      <c r="A5" t="str">
        <v>STL-20260906</v>
      </c>
      <c r="B5">
        <f>SUMIFS(PG_Transactions!$J:$J,PG_Transactions!$L:$L,A5,PG_Transactions!$AQ:$AQ,1)</f>
        <v>655139.18000000052</v>
      </c>
      <c r="C5">
        <f>SUMIF(Bank_Statement!$H:$H,A5,Bank_Statement!$E:$E)</f>
        <v>655139.18000000005</v>
      </c>
      <c r="D5">
        <f>IF(DATE(VALUE(MID(A5,5,4)),VALUE(MID(A5,9,2)),VALUE(RIGHT(A5,2)))&gt;MAX(Bank_Statement!$A$2:$A$36),"",ROUND(C5-B5,2))</f>
        <v>0</v>
      </c>
      <c r="E5" t="str">
        <f>IF(AND(B5=0,C5=0),"No Activity",IF(DATE(VALUE(MID(A5,5,4)),VALUE(MID(A5,9,2)),VALUE(RIGHT(A5,2)))&gt;MAX(Bank_Statement!$A$2:$A$36),"Outside Bank Statement Period",IF(B5=0,"Bank Credit Without Gateway Batch",IF(C5=0,"Missing Bank Settlement",IF(ABS(D5)&lt;0.01,"Matched","Variance - Investigate")))))</f>
        <v>Matched</v>
      </c>
      <c r="G5" t="s">
        <v>18577</v>
      </c>
      <c r="H5">
        <f t="shared" si="0"/>
        <v>0</v>
      </c>
    </row>
    <row r="6" spans="1:8" x14ac:dyDescent="0.3">
      <c r="A6" t="str">
        <v>STL-20260907</v>
      </c>
      <c r="B6">
        <f>SUMIFS(PG_Transactions!$J:$J,PG_Transactions!$L:$L,A6,PG_Transactions!$AQ:$AQ,1)</f>
        <v>614451.50000000012</v>
      </c>
      <c r="C6">
        <f>SUMIF(Bank_Statement!$H:$H,A6,Bank_Statement!$E:$E)</f>
        <v>614451.5</v>
      </c>
      <c r="D6">
        <f>IF(DATE(VALUE(MID(A6,5,4)),VALUE(MID(A6,9,2)),VALUE(RIGHT(A6,2)))&gt;MAX(Bank_Statement!$A$2:$A$36),"",ROUND(C6-B6,2))</f>
        <v>0</v>
      </c>
      <c r="E6" t="str">
        <f>IF(AND(B6=0,C6=0),"No Activity",IF(DATE(VALUE(MID(A6,5,4)),VALUE(MID(A6,9,2)),VALUE(RIGHT(A6,2)))&gt;MAX(Bank_Statement!$A$2:$A$36),"Outside Bank Statement Period",IF(B6=0,"Bank Credit Without Gateway Batch",IF(C6=0,"Missing Bank Settlement",IF(ABS(D6)&lt;0.01,"Matched","Variance - Investigate")))))</f>
        <v>Matched</v>
      </c>
      <c r="G6" t="s">
        <v>18578</v>
      </c>
      <c r="H6">
        <f t="shared" si="0"/>
        <v>0</v>
      </c>
    </row>
    <row r="7" spans="1:8" x14ac:dyDescent="0.3">
      <c r="A7" t="str">
        <v>STL-20260908</v>
      </c>
      <c r="B7">
        <f>SUMIFS(PG_Transactions!$J:$J,PG_Transactions!$L:$L,A7,PG_Transactions!$AQ:$AQ,1)</f>
        <v>704983.27000000025</v>
      </c>
      <c r="C7">
        <f>SUMIF(Bank_Statement!$H:$H,A7,Bank_Statement!$E:$E)</f>
        <v>704983.27</v>
      </c>
      <c r="D7">
        <f>IF(DATE(VALUE(MID(A7,5,4)),VALUE(MID(A7,9,2)),VALUE(RIGHT(A7,2)))&gt;MAX(Bank_Statement!$A$2:$A$36),"",ROUND(C7-B7,2))</f>
        <v>0</v>
      </c>
      <c r="E7" t="str">
        <f>IF(AND(B7=0,C7=0),"No Activity",IF(DATE(VALUE(MID(A7,5,4)),VALUE(MID(A7,9,2)),VALUE(RIGHT(A7,2)))&gt;MAX(Bank_Statement!$A$2:$A$36),"Outside Bank Statement Period",IF(B7=0,"Bank Credit Without Gateway Batch",IF(C7=0,"Missing Bank Settlement",IF(ABS(D7)&lt;0.01,"Matched","Variance - Investigate")))))</f>
        <v>Matched</v>
      </c>
      <c r="G7" t="s">
        <v>18611</v>
      </c>
      <c r="H7">
        <f>COUNTIF($E$2:$E$31,G7)</f>
        <v>2</v>
      </c>
    </row>
    <row r="8" spans="1:8" x14ac:dyDescent="0.3">
      <c r="A8" t="str">
        <v>STL-20260909</v>
      </c>
      <c r="B8">
        <f>SUMIFS(PG_Transactions!$J:$J,PG_Transactions!$L:$L,A8,PG_Transactions!$AQ:$AQ,1)</f>
        <v>606316.51000000024</v>
      </c>
      <c r="C8">
        <f>SUMIF(Bank_Statement!$H:$H,A8,Bank_Statement!$E:$E)</f>
        <v>606316.51</v>
      </c>
      <c r="D8">
        <f>IF(DATE(VALUE(MID(A8,5,4)),VALUE(MID(A8,9,2)),VALUE(RIGHT(A8,2)))&gt;MAX(Bank_Statement!$A$2:$A$36),"",ROUND(C8-B8,2))</f>
        <v>0</v>
      </c>
      <c r="E8" t="str">
        <f>IF(AND(B8=0,C8=0),"No Activity",IF(DATE(VALUE(MID(A8,5,4)),VALUE(MID(A8,9,2)),VALUE(RIGHT(A8,2)))&gt;MAX(Bank_Statement!$A$2:$A$36),"Outside Bank Statement Period",IF(B8=0,"Bank Credit Without Gateway Batch",IF(C8=0,"Missing Bank Settlement",IF(ABS(D8)&lt;0.01,"Matched","Variance - Investigate")))))</f>
        <v>Matched</v>
      </c>
    </row>
    <row r="9" spans="1:8" x14ac:dyDescent="0.3">
      <c r="A9" t="str">
        <v>STL-20260910</v>
      </c>
      <c r="B9">
        <f>SUMIFS(PG_Transactions!$J:$J,PG_Transactions!$L:$L,A9,PG_Transactions!$AQ:$AQ,1)</f>
        <v>740734.11999999976</v>
      </c>
      <c r="C9">
        <f>SUMIF(Bank_Statement!$H:$H,A9,Bank_Statement!$E:$E)</f>
        <v>740734.12</v>
      </c>
      <c r="D9">
        <f>IF(DATE(VALUE(MID(A9,5,4)),VALUE(MID(A9,9,2)),VALUE(RIGHT(A9,2)))&gt;MAX(Bank_Statement!$A$2:$A$36),"",ROUND(C9-B9,2))</f>
        <v>0</v>
      </c>
      <c r="E9" t="str">
        <f>IF(AND(B9=0,C9=0),"No Activity",IF(DATE(VALUE(MID(A9,5,4)),VALUE(MID(A9,9,2)),VALUE(RIGHT(A9,2)))&gt;MAX(Bank_Statement!$A$2:$A$36),"Outside Bank Statement Period",IF(B9=0,"Bank Credit Without Gateway Batch",IF(C9=0,"Missing Bank Settlement",IF(ABS(D9)&lt;0.01,"Matched","Variance - Investigate")))))</f>
        <v>Matched</v>
      </c>
    </row>
    <row r="10" spans="1:8" x14ac:dyDescent="0.3">
      <c r="A10" t="str">
        <v>STL-20260911</v>
      </c>
      <c r="B10">
        <f>SUMIFS(PG_Transactions!$J:$J,PG_Transactions!$L:$L,A10,PG_Transactions!$AQ:$AQ,1)</f>
        <v>556411.99000000011</v>
      </c>
      <c r="C10">
        <f>SUMIF(Bank_Statement!$H:$H,A10,Bank_Statement!$E:$E)</f>
        <v>555161.99</v>
      </c>
      <c r="D10">
        <f>IF(DATE(VALUE(MID(A10,5,4)),VALUE(MID(A10,9,2)),VALUE(RIGHT(A10,2)))&gt;MAX(Bank_Statement!$A$2:$A$36),"",ROUND(C10-B10,2))</f>
        <v>-1250</v>
      </c>
      <c r="E10" t="str">
        <f>IF(AND(B10=0,C10=0),"No Activity",IF(DATE(VALUE(MID(A10,5,4)),VALUE(MID(A10,9,2)),VALUE(RIGHT(A10,2)))&gt;MAX(Bank_Statement!$A$2:$A$36),"Outside Bank Statement Period",IF(B10=0,"Bank Credit Without Gateway Batch",IF(C10=0,"Missing Bank Settlement",IF(ABS(D10)&lt;0.01,"Matched","Variance - Investigate")))))</f>
        <v>Variance - Investigate</v>
      </c>
    </row>
    <row r="11" spans="1:8" x14ac:dyDescent="0.3">
      <c r="A11" t="str">
        <v>STL-20260912</v>
      </c>
      <c r="B11">
        <f>SUMIFS(PG_Transactions!$J:$J,PG_Transactions!$L:$L,A11,PG_Transactions!$AQ:$AQ,1)</f>
        <v>551074.03000000026</v>
      </c>
      <c r="C11">
        <f>SUMIF(Bank_Statement!$H:$H,A11,Bank_Statement!$E:$E)</f>
        <v>0</v>
      </c>
      <c r="D11">
        <f>IF(DATE(VALUE(MID(A11,5,4)),VALUE(MID(A11,9,2)),VALUE(RIGHT(A11,2)))&gt;MAX(Bank_Statement!$A$2:$A$36),"",ROUND(C11-B11,2))</f>
        <v>-551074.03</v>
      </c>
      <c r="E11" t="str">
        <f>IF(AND(B11=0,C11=0),"No Activity",IF(DATE(VALUE(MID(A11,5,4)),VALUE(MID(A11,9,2)),VALUE(RIGHT(A11,2)))&gt;MAX(Bank_Statement!$A$2:$A$36),"Outside Bank Statement Period",IF(B11=0,"Bank Credit Without Gateway Batch",IF(C11=0,"Missing Bank Settlement",IF(ABS(D11)&lt;0.01,"Matched","Variance - Investigate")))))</f>
        <v>Missing Bank Settlement</v>
      </c>
    </row>
    <row r="12" spans="1:8" x14ac:dyDescent="0.3">
      <c r="A12" t="str">
        <v>STL-20260913</v>
      </c>
      <c r="B12">
        <f>SUMIFS(PG_Transactions!$J:$J,PG_Transactions!$L:$L,A12,PG_Transactions!$AQ:$AQ,1)</f>
        <v>654313.30000000016</v>
      </c>
      <c r="C12">
        <f>SUMIF(Bank_Statement!$H:$H,A12,Bank_Statement!$E:$E)</f>
        <v>654313.30000000005</v>
      </c>
      <c r="D12">
        <f>IF(DATE(VALUE(MID(A12,5,4)),VALUE(MID(A12,9,2)),VALUE(RIGHT(A12,2)))&gt;MAX(Bank_Statement!$A$2:$A$36),"",ROUND(C12-B12,2))</f>
        <v>0</v>
      </c>
      <c r="E12" t="str">
        <f>IF(AND(B12=0,C12=0),"No Activity",IF(DATE(VALUE(MID(A12,5,4)),VALUE(MID(A12,9,2)),VALUE(RIGHT(A12,2)))&gt;MAX(Bank_Statement!$A$2:$A$36),"Outside Bank Statement Period",IF(B12=0,"Bank Credit Without Gateway Batch",IF(C12=0,"Missing Bank Settlement",IF(ABS(D12)&lt;0.01,"Matched","Variance - Investigate")))))</f>
        <v>Matched</v>
      </c>
    </row>
    <row r="13" spans="1:8" x14ac:dyDescent="0.3">
      <c r="A13" t="str">
        <v>STL-20260914</v>
      </c>
      <c r="B13">
        <f>SUMIFS(PG_Transactions!$J:$J,PG_Transactions!$L:$L,A13,PG_Transactions!$AQ:$AQ,1)</f>
        <v>596289.91000000015</v>
      </c>
      <c r="C13">
        <f>SUMIF(Bank_Statement!$H:$H,A13,Bank_Statement!$E:$E)</f>
        <v>596289.91</v>
      </c>
      <c r="D13">
        <f>IF(DATE(VALUE(MID(A13,5,4)),VALUE(MID(A13,9,2)),VALUE(RIGHT(A13,2)))&gt;MAX(Bank_Statement!$A$2:$A$36),"",ROUND(C13-B13,2))</f>
        <v>0</v>
      </c>
      <c r="E13" t="str">
        <f>IF(AND(B13=0,C13=0),"No Activity",IF(DATE(VALUE(MID(A13,5,4)),VALUE(MID(A13,9,2)),VALUE(RIGHT(A13,2)))&gt;MAX(Bank_Statement!$A$2:$A$36),"Outside Bank Statement Period",IF(B13=0,"Bank Credit Without Gateway Batch",IF(C13=0,"Missing Bank Settlement",IF(ABS(D13)&lt;0.01,"Matched","Variance - Investigate")))))</f>
        <v>Matched</v>
      </c>
    </row>
    <row r="14" spans="1:8" x14ac:dyDescent="0.3">
      <c r="A14" t="str">
        <v>STL-20260915</v>
      </c>
      <c r="B14">
        <f>SUMIFS(PG_Transactions!$J:$J,PG_Transactions!$L:$L,A14,PG_Transactions!$AQ:$AQ,1)</f>
        <v>773297.25000000058</v>
      </c>
      <c r="C14">
        <f>SUMIF(Bank_Statement!$H:$H,A14,Bank_Statement!$E:$E)</f>
        <v>773297.25</v>
      </c>
      <c r="D14">
        <f>IF(DATE(VALUE(MID(A14,5,4)),VALUE(MID(A14,9,2)),VALUE(RIGHT(A14,2)))&gt;MAX(Bank_Statement!$A$2:$A$36),"",ROUND(C14-B14,2))</f>
        <v>0</v>
      </c>
      <c r="E14" t="str">
        <f>IF(AND(B14=0,C14=0),"No Activity",IF(DATE(VALUE(MID(A14,5,4)),VALUE(MID(A14,9,2)),VALUE(RIGHT(A14,2)))&gt;MAX(Bank_Statement!$A$2:$A$36),"Outside Bank Statement Period",IF(B14=0,"Bank Credit Without Gateway Batch",IF(C14=0,"Missing Bank Settlement",IF(ABS(D14)&lt;0.01,"Matched","Variance - Investigate")))))</f>
        <v>Matched</v>
      </c>
    </row>
    <row r="15" spans="1:8" x14ac:dyDescent="0.3">
      <c r="A15" t="str">
        <v>STL-20260916</v>
      </c>
      <c r="B15">
        <f>SUMIFS(PG_Transactions!$J:$J,PG_Transactions!$L:$L,A15,PG_Transactions!$AQ:$AQ,1)</f>
        <v>614772.67999999993</v>
      </c>
      <c r="C15">
        <f>SUMIF(Bank_Statement!$H:$H,A15,Bank_Statement!$E:$E)</f>
        <v>614772.68000000005</v>
      </c>
      <c r="D15">
        <f>IF(DATE(VALUE(MID(A15,5,4)),VALUE(MID(A15,9,2)),VALUE(RIGHT(A15,2)))&gt;MAX(Bank_Statement!$A$2:$A$36),"",ROUND(C15-B15,2))</f>
        <v>0</v>
      </c>
      <c r="E15" t="str">
        <f>IF(AND(B15=0,C15=0),"No Activity",IF(DATE(VALUE(MID(A15,5,4)),VALUE(MID(A15,9,2)),VALUE(RIGHT(A15,2)))&gt;MAX(Bank_Statement!$A$2:$A$36),"Outside Bank Statement Period",IF(B15=0,"Bank Credit Without Gateway Batch",IF(C15=0,"Missing Bank Settlement",IF(ABS(D15)&lt;0.01,"Matched","Variance - Investigate")))))</f>
        <v>Matched</v>
      </c>
    </row>
    <row r="16" spans="1:8" x14ac:dyDescent="0.3">
      <c r="A16" t="str">
        <v>STL-20260917</v>
      </c>
      <c r="B16">
        <f>SUMIFS(PG_Transactions!$J:$J,PG_Transactions!$L:$L,A16,PG_Transactions!$AQ:$AQ,1)</f>
        <v>671270.49000000022</v>
      </c>
      <c r="C16">
        <f>SUMIF(Bank_Statement!$H:$H,A16,Bank_Statement!$E:$E)</f>
        <v>671270.49</v>
      </c>
      <c r="D16">
        <f>IF(DATE(VALUE(MID(A16,5,4)),VALUE(MID(A16,9,2)),VALUE(RIGHT(A16,2)))&gt;MAX(Bank_Statement!$A$2:$A$36),"",ROUND(C16-B16,2))</f>
        <v>0</v>
      </c>
      <c r="E16" t="str">
        <f>IF(AND(B16=0,C16=0),"No Activity",IF(DATE(VALUE(MID(A16,5,4)),VALUE(MID(A16,9,2)),VALUE(RIGHT(A16,2)))&gt;MAX(Bank_Statement!$A$2:$A$36),"Outside Bank Statement Period",IF(B16=0,"Bank Credit Without Gateway Batch",IF(C16=0,"Missing Bank Settlement",IF(ABS(D16)&lt;0.01,"Matched","Variance - Investigate")))))</f>
        <v>Matched</v>
      </c>
    </row>
    <row r="17" spans="1:5" x14ac:dyDescent="0.3">
      <c r="A17" t="str">
        <v>STL-20260918</v>
      </c>
      <c r="B17">
        <f>SUMIFS(PG_Transactions!$J:$J,PG_Transactions!$L:$L,A17,PG_Transactions!$AQ:$AQ,1)</f>
        <v>589645.34999999963</v>
      </c>
      <c r="C17">
        <f>SUMIF(Bank_Statement!$H:$H,A17,Bank_Statement!$E:$E)</f>
        <v>589645.35</v>
      </c>
      <c r="D17">
        <f>IF(DATE(VALUE(MID(A17,5,4)),VALUE(MID(A17,9,2)),VALUE(RIGHT(A17,2)))&gt;MAX(Bank_Statement!$A$2:$A$36),"",ROUND(C17-B17,2))</f>
        <v>0</v>
      </c>
      <c r="E17" t="str">
        <f>IF(AND(B17=0,C17=0),"No Activity",IF(DATE(VALUE(MID(A17,5,4)),VALUE(MID(A17,9,2)),VALUE(RIGHT(A17,2)))&gt;MAX(Bank_Statement!$A$2:$A$36),"Outside Bank Statement Period",IF(B17=0,"Bank Credit Without Gateway Batch",IF(C17=0,"Missing Bank Settlement",IF(ABS(D17)&lt;0.01,"Matched","Variance - Investigate")))))</f>
        <v>Matched</v>
      </c>
    </row>
    <row r="18" spans="1:5" x14ac:dyDescent="0.3">
      <c r="A18" t="str">
        <v>STL-20260919</v>
      </c>
      <c r="B18">
        <f>SUMIFS(PG_Transactions!$J:$J,PG_Transactions!$L:$L,A18,PG_Transactions!$AQ:$AQ,1)</f>
        <v>610773.29000000027</v>
      </c>
      <c r="C18">
        <f>SUMIF(Bank_Statement!$H:$H,A18,Bank_Statement!$E:$E)</f>
        <v>610773.29</v>
      </c>
      <c r="D18">
        <f>IF(DATE(VALUE(MID(A18,5,4)),VALUE(MID(A18,9,2)),VALUE(RIGHT(A18,2)))&gt;MAX(Bank_Statement!$A$2:$A$36),"",ROUND(C18-B18,2))</f>
        <v>0</v>
      </c>
      <c r="E18" t="str">
        <f>IF(AND(B18=0,C18=0),"No Activity",IF(DATE(VALUE(MID(A18,5,4)),VALUE(MID(A18,9,2)),VALUE(RIGHT(A18,2)))&gt;MAX(Bank_Statement!$A$2:$A$36),"Outside Bank Statement Period",IF(B18=0,"Bank Credit Without Gateway Batch",IF(C18=0,"Missing Bank Settlement",IF(ABS(D18)&lt;0.01,"Matched","Variance - Investigate")))))</f>
        <v>Matched</v>
      </c>
    </row>
    <row r="19" spans="1:5" x14ac:dyDescent="0.3">
      <c r="A19" t="str">
        <v>STL-20260920</v>
      </c>
      <c r="B19">
        <f>SUMIFS(PG_Transactions!$J:$J,PG_Transactions!$L:$L,A19,PG_Transactions!$AQ:$AQ,1)</f>
        <v>548940.40999999992</v>
      </c>
      <c r="C19">
        <f>SUMIF(Bank_Statement!$H:$H,A19,Bank_Statement!$E:$E)</f>
        <v>548940.41</v>
      </c>
      <c r="D19">
        <f>IF(DATE(VALUE(MID(A19,5,4)),VALUE(MID(A19,9,2)),VALUE(RIGHT(A19,2)))&gt;MAX(Bank_Statement!$A$2:$A$36),"",ROUND(C19-B19,2))</f>
        <v>0</v>
      </c>
      <c r="E19" t="str">
        <f>IF(AND(B19=0,C19=0),"No Activity",IF(DATE(VALUE(MID(A19,5,4)),VALUE(MID(A19,9,2)),VALUE(RIGHT(A19,2)))&gt;MAX(Bank_Statement!$A$2:$A$36),"Outside Bank Statement Period",IF(B19=0,"Bank Credit Without Gateway Batch",IF(C19=0,"Missing Bank Settlement",IF(ABS(D19)&lt;0.01,"Matched","Variance - Investigate")))))</f>
        <v>Matched</v>
      </c>
    </row>
    <row r="20" spans="1:5" x14ac:dyDescent="0.3">
      <c r="A20" t="str">
        <v>STL-20260921</v>
      </c>
      <c r="B20">
        <f>SUMIFS(PG_Transactions!$J:$J,PG_Transactions!$L:$L,A20,PG_Transactions!$AQ:$AQ,1)</f>
        <v>592258.60999999987</v>
      </c>
      <c r="C20">
        <f>SUMIF(Bank_Statement!$H:$H,A20,Bank_Statement!$E:$E)</f>
        <v>592258.61</v>
      </c>
      <c r="D20">
        <f>IF(DATE(VALUE(MID(A20,5,4)),VALUE(MID(A20,9,2)),VALUE(RIGHT(A20,2)))&gt;MAX(Bank_Statement!$A$2:$A$36),"",ROUND(C20-B20,2))</f>
        <v>0</v>
      </c>
      <c r="E20" t="str">
        <f>IF(AND(B20=0,C20=0),"No Activity",IF(DATE(VALUE(MID(A20,5,4)),VALUE(MID(A20,9,2)),VALUE(RIGHT(A20,2)))&gt;MAX(Bank_Statement!$A$2:$A$36),"Outside Bank Statement Period",IF(B20=0,"Bank Credit Without Gateway Batch",IF(C20=0,"Missing Bank Settlement",IF(ABS(D20)&lt;0.01,"Matched","Variance - Investigate")))))</f>
        <v>Matched</v>
      </c>
    </row>
    <row r="21" spans="1:5" x14ac:dyDescent="0.3">
      <c r="A21" t="str">
        <v>STL-20260922</v>
      </c>
      <c r="B21">
        <f>SUMIFS(PG_Transactions!$J:$J,PG_Transactions!$L:$L,A21,PG_Transactions!$AQ:$AQ,1)</f>
        <v>584876.78000000014</v>
      </c>
      <c r="C21">
        <f>SUMIF(Bank_Statement!$H:$H,A21,Bank_Statement!$E:$E)</f>
        <v>584876.78</v>
      </c>
      <c r="D21">
        <f>IF(DATE(VALUE(MID(A21,5,4)),VALUE(MID(A21,9,2)),VALUE(RIGHT(A21,2)))&gt;MAX(Bank_Statement!$A$2:$A$36),"",ROUND(C21-B21,2))</f>
        <v>0</v>
      </c>
      <c r="E21" t="str">
        <f>IF(AND(B21=0,C21=0),"No Activity",IF(DATE(VALUE(MID(A21,5,4)),VALUE(MID(A21,9,2)),VALUE(RIGHT(A21,2)))&gt;MAX(Bank_Statement!$A$2:$A$36),"Outside Bank Statement Period",IF(B21=0,"Bank Credit Without Gateway Batch",IF(C21=0,"Missing Bank Settlement",IF(ABS(D21)&lt;0.01,"Matched","Variance - Investigate")))))</f>
        <v>Matched</v>
      </c>
    </row>
    <row r="22" spans="1:5" x14ac:dyDescent="0.3">
      <c r="A22" t="str">
        <v>STL-20260923</v>
      </c>
      <c r="B22">
        <f>SUMIFS(PG_Transactions!$J:$J,PG_Transactions!$L:$L,A22,PG_Transactions!$AQ:$AQ,1)</f>
        <v>590273.39000000025</v>
      </c>
      <c r="C22">
        <f>SUMIF(Bank_Statement!$H:$H,A22,Bank_Statement!$E:$E)</f>
        <v>590273.39</v>
      </c>
      <c r="D22">
        <f>IF(DATE(VALUE(MID(A22,5,4)),VALUE(MID(A22,9,2)),VALUE(RIGHT(A22,2)))&gt;MAX(Bank_Statement!$A$2:$A$36),"",ROUND(C22-B22,2))</f>
        <v>0</v>
      </c>
      <c r="E22" t="str">
        <f>IF(AND(B22=0,C22=0),"No Activity",IF(DATE(VALUE(MID(A22,5,4)),VALUE(MID(A22,9,2)),VALUE(RIGHT(A22,2)))&gt;MAX(Bank_Statement!$A$2:$A$36),"Outside Bank Statement Period",IF(B22=0,"Bank Credit Without Gateway Batch",IF(C22=0,"Missing Bank Settlement",IF(ABS(D22)&lt;0.01,"Matched","Variance - Investigate")))))</f>
        <v>Matched</v>
      </c>
    </row>
    <row r="23" spans="1:5" x14ac:dyDescent="0.3">
      <c r="A23" t="str">
        <v>STL-20260924</v>
      </c>
      <c r="B23">
        <f>SUMIFS(PG_Transactions!$J:$J,PG_Transactions!$L:$L,A23,PG_Transactions!$AQ:$AQ,1)</f>
        <v>540644.2200000002</v>
      </c>
      <c r="C23">
        <f>SUMIF(Bank_Statement!$H:$H,A23,Bank_Statement!$E:$E)</f>
        <v>540644.22</v>
      </c>
      <c r="D23">
        <f>IF(DATE(VALUE(MID(A23,5,4)),VALUE(MID(A23,9,2)),VALUE(RIGHT(A23,2)))&gt;MAX(Bank_Statement!$A$2:$A$36),"",ROUND(C23-B23,2))</f>
        <v>0</v>
      </c>
      <c r="E23" t="str">
        <f>IF(AND(B23=0,C23=0),"No Activity",IF(DATE(VALUE(MID(A23,5,4)),VALUE(MID(A23,9,2)),VALUE(RIGHT(A23,2)))&gt;MAX(Bank_Statement!$A$2:$A$36),"Outside Bank Statement Period",IF(B23=0,"Bank Credit Without Gateway Batch",IF(C23=0,"Missing Bank Settlement",IF(ABS(D23)&lt;0.01,"Matched","Variance - Investigate")))))</f>
        <v>Matched</v>
      </c>
    </row>
    <row r="24" spans="1:5" x14ac:dyDescent="0.3">
      <c r="A24" t="str">
        <v>STL-20260925</v>
      </c>
      <c r="B24">
        <f>SUMIFS(PG_Transactions!$J:$J,PG_Transactions!$L:$L,A24,PG_Transactions!$AQ:$AQ,1)</f>
        <v>594966.58999999985</v>
      </c>
      <c r="C24">
        <f>SUMIF(Bank_Statement!$H:$H,A24,Bank_Statement!$E:$E)</f>
        <v>594966.59</v>
      </c>
      <c r="D24">
        <f>IF(DATE(VALUE(MID(A24,5,4)),VALUE(MID(A24,9,2)),VALUE(RIGHT(A24,2)))&gt;MAX(Bank_Statement!$A$2:$A$36),"",ROUND(C24-B24,2))</f>
        <v>0</v>
      </c>
      <c r="E24" t="str">
        <f>IF(AND(B24=0,C24=0),"No Activity",IF(DATE(VALUE(MID(A24,5,4)),VALUE(MID(A24,9,2)),VALUE(RIGHT(A24,2)))&gt;MAX(Bank_Statement!$A$2:$A$36),"Outside Bank Statement Period",IF(B24=0,"Bank Credit Without Gateway Batch",IF(C24=0,"Missing Bank Settlement",IF(ABS(D24)&lt;0.01,"Matched","Variance - Investigate")))))</f>
        <v>Matched</v>
      </c>
    </row>
    <row r="25" spans="1:5" x14ac:dyDescent="0.3">
      <c r="A25" t="str">
        <v>STL-20260926</v>
      </c>
      <c r="B25">
        <f>SUMIFS(PG_Transactions!$J:$J,PG_Transactions!$L:$L,A25,PG_Transactions!$AQ:$AQ,1)</f>
        <v>711251.32000000007</v>
      </c>
      <c r="C25">
        <f>SUMIF(Bank_Statement!$H:$H,A25,Bank_Statement!$E:$E)</f>
        <v>711251.32</v>
      </c>
      <c r="D25">
        <f>IF(DATE(VALUE(MID(A25,5,4)),VALUE(MID(A25,9,2)),VALUE(RIGHT(A25,2)))&gt;MAX(Bank_Statement!$A$2:$A$36),"",ROUND(C25-B25,2))</f>
        <v>0</v>
      </c>
      <c r="E25" t="str">
        <f>IF(AND(B25=0,C25=0),"No Activity",IF(DATE(VALUE(MID(A25,5,4)),VALUE(MID(A25,9,2)),VALUE(RIGHT(A25,2)))&gt;MAX(Bank_Statement!$A$2:$A$36),"Outside Bank Statement Period",IF(B25=0,"Bank Credit Without Gateway Batch",IF(C25=0,"Missing Bank Settlement",IF(ABS(D25)&lt;0.01,"Matched","Variance - Investigate")))))</f>
        <v>Matched</v>
      </c>
    </row>
    <row r="26" spans="1:5" x14ac:dyDescent="0.3">
      <c r="A26" t="str">
        <v>STL-20260927</v>
      </c>
      <c r="B26">
        <f>SUMIFS(PG_Transactions!$J:$J,PG_Transactions!$L:$L,A26,PG_Transactions!$AQ:$AQ,1)</f>
        <v>805057.10000000056</v>
      </c>
      <c r="C26">
        <f>SUMIF(Bank_Statement!$H:$H,A26,Bank_Statement!$E:$E)</f>
        <v>805057.1</v>
      </c>
      <c r="D26">
        <f>IF(DATE(VALUE(MID(A26,5,4)),VALUE(MID(A26,9,2)),VALUE(RIGHT(A26,2)))&gt;MAX(Bank_Statement!$A$2:$A$36),"",ROUND(C26-B26,2))</f>
        <v>0</v>
      </c>
      <c r="E26" t="str">
        <f>IF(AND(B26=0,C26=0),"No Activity",IF(DATE(VALUE(MID(A26,5,4)),VALUE(MID(A26,9,2)),VALUE(RIGHT(A26,2)))&gt;MAX(Bank_Statement!$A$2:$A$36),"Outside Bank Statement Period",IF(B26=0,"Bank Credit Without Gateway Batch",IF(C26=0,"Missing Bank Settlement",IF(ABS(D26)&lt;0.01,"Matched","Variance - Investigate")))))</f>
        <v>Matched</v>
      </c>
    </row>
    <row r="27" spans="1:5" x14ac:dyDescent="0.3">
      <c r="A27" t="str">
        <v>STL-20260928</v>
      </c>
      <c r="B27">
        <f>SUMIFS(PG_Transactions!$J:$J,PG_Transactions!$L:$L,A27,PG_Transactions!$AQ:$AQ,1)</f>
        <v>569672.42999999959</v>
      </c>
      <c r="C27">
        <f>SUMIF(Bank_Statement!$H:$H,A27,Bank_Statement!$E:$E)</f>
        <v>569672.43000000005</v>
      </c>
      <c r="D27">
        <f>IF(DATE(VALUE(MID(A27,5,4)),VALUE(MID(A27,9,2)),VALUE(RIGHT(A27,2)))&gt;MAX(Bank_Statement!$A$2:$A$36),"",ROUND(C27-B27,2))</f>
        <v>0</v>
      </c>
      <c r="E27" t="str">
        <f>IF(AND(B27=0,C27=0),"No Activity",IF(DATE(VALUE(MID(A27,5,4)),VALUE(MID(A27,9,2)),VALUE(RIGHT(A27,2)))&gt;MAX(Bank_Statement!$A$2:$A$36),"Outside Bank Statement Period",IF(B27=0,"Bank Credit Without Gateway Batch",IF(C27=0,"Missing Bank Settlement",IF(ABS(D27)&lt;0.01,"Matched","Variance - Investigate")))))</f>
        <v>Matched</v>
      </c>
    </row>
    <row r="28" spans="1:5" x14ac:dyDescent="0.3">
      <c r="A28" t="str">
        <v>STL-20260929</v>
      </c>
      <c r="B28">
        <f>SUMIFS(PG_Transactions!$J:$J,PG_Transactions!$L:$L,A28,PG_Transactions!$AQ:$AQ,1)</f>
        <v>641930.7300000008</v>
      </c>
      <c r="C28">
        <f>SUMIF(Bank_Statement!$H:$H,A28,Bank_Statement!$E:$E)</f>
        <v>641930.73</v>
      </c>
      <c r="D28">
        <f>IF(DATE(VALUE(MID(A28,5,4)),VALUE(MID(A28,9,2)),VALUE(RIGHT(A28,2)))&gt;MAX(Bank_Statement!$A$2:$A$36),"",ROUND(C28-B28,2))</f>
        <v>0</v>
      </c>
      <c r="E28" t="str">
        <f>IF(AND(B28=0,C28=0),"No Activity",IF(DATE(VALUE(MID(A28,5,4)),VALUE(MID(A28,9,2)),VALUE(RIGHT(A28,2)))&gt;MAX(Bank_Statement!$A$2:$A$36),"Outside Bank Statement Period",IF(B28=0,"Bank Credit Without Gateway Batch",IF(C28=0,"Missing Bank Settlement",IF(ABS(D28)&lt;0.01,"Matched","Variance - Investigate")))))</f>
        <v>Matched</v>
      </c>
    </row>
    <row r="29" spans="1:5" x14ac:dyDescent="0.3">
      <c r="A29" t="str">
        <v>STL-20260930</v>
      </c>
      <c r="B29">
        <f>SUMIFS(PG_Transactions!$J:$J,PG_Transactions!$L:$L,A29,PG_Transactions!$AQ:$AQ,1)</f>
        <v>694085.78</v>
      </c>
      <c r="C29">
        <f>SUMIF(Bank_Statement!$H:$H,A29,Bank_Statement!$E:$E)</f>
        <v>694085.78</v>
      </c>
      <c r="D29">
        <f>IF(DATE(VALUE(MID(A29,5,4)),VALUE(MID(A29,9,2)),VALUE(RIGHT(A29,2)))&gt;MAX(Bank_Statement!$A$2:$A$36),"",ROUND(C29-B29,2))</f>
        <v>0</v>
      </c>
      <c r="E29" t="str">
        <f>IF(AND(B29=0,C29=0),"No Activity",IF(DATE(VALUE(MID(A29,5,4)),VALUE(MID(A29,9,2)),VALUE(RIGHT(A29,2)))&gt;MAX(Bank_Statement!$A$2:$A$36),"Outside Bank Statement Period",IF(B29=0,"Bank Credit Without Gateway Batch",IF(C29=0,"Missing Bank Settlement",IF(ABS(D29)&lt;0.01,"Matched","Variance - Investigate")))))</f>
        <v>Matched</v>
      </c>
    </row>
    <row r="30" spans="1:5" x14ac:dyDescent="0.3">
      <c r="A30" t="str">
        <v>STL-20261001</v>
      </c>
      <c r="B30">
        <f>SUMIFS(PG_Transactions!$J:$J,PG_Transactions!$L:$L,A30,PG_Transactions!$AQ:$AQ,1)</f>
        <v>650622.70000000019</v>
      </c>
      <c r="C30">
        <f>SUMIF(Bank_Statement!$H:$H,A30,Bank_Statement!$E:$E)</f>
        <v>0</v>
      </c>
      <c r="D30" t="str">
        <f>IF(DATE(VALUE(MID(A30,5,4)),VALUE(MID(A30,9,2)),VALUE(RIGHT(A30,2)))&gt;MAX(Bank_Statement!$A$2:$A$36),"",ROUND(C30-B30,2))</f>
        <v/>
      </c>
      <c r="E30" t="str">
        <f>IF(AND(B30=0,C30=0),"No Activity",IF(DATE(VALUE(MID(A30,5,4)),VALUE(MID(A30,9,2)),VALUE(RIGHT(A30,2)))&gt;MAX(Bank_Statement!$A$2:$A$36),"Outside Bank Statement Period",IF(B30=0,"Bank Credit Without Gateway Batch",IF(C30=0,"Missing Bank Settlement",IF(ABS(D30)&lt;0.01,"Matched","Variance - Investigate")))))</f>
        <v>Outside Bank Statement Period</v>
      </c>
    </row>
    <row r="31" spans="1:5" x14ac:dyDescent="0.3">
      <c r="A31" t="str">
        <v>STL-20261002</v>
      </c>
      <c r="B31">
        <f>SUMIFS(PG_Transactions!$J:$J,PG_Transactions!$L:$L,A31,PG_Transactions!$AQ:$AQ,1)</f>
        <v>614904.19999999972</v>
      </c>
      <c r="C31">
        <f>SUMIF(Bank_Statement!$H:$H,A31,Bank_Statement!$E:$E)</f>
        <v>0</v>
      </c>
      <c r="D31" t="str">
        <f>IF(DATE(VALUE(MID(A31,5,4)),VALUE(MID(A31,9,2)),VALUE(RIGHT(A31,2)))&gt;MAX(Bank_Statement!$A$2:$A$36),"",ROUND(C31-B31,2))</f>
        <v/>
      </c>
      <c r="E31" t="str">
        <f>IF(AND(B31=0,C31=0),"No Activity",IF(DATE(VALUE(MID(A31,5,4)),VALUE(MID(A31,9,2)),VALUE(RIGHT(A31,2)))&gt;MAX(Bank_Statement!$A$2:$A$36),"Outside Bank Statement Period",IF(B31=0,"Bank Credit Without Gateway Batch",IF(C31=0,"Missing Bank Settlement",IF(ABS(D31)&lt;0.01,"Matched","Variance - Investigate")))))</f>
        <v>Outside Bank Statement Period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0B41-A30F-418E-96E3-37FAE553B3C1}">
  <dimension ref="A1:E10"/>
  <sheetViews>
    <sheetView workbookViewId="0">
      <selection activeCell="C16" sqref="C16"/>
    </sheetView>
  </sheetViews>
  <sheetFormatPr defaultRowHeight="14.4" x14ac:dyDescent="0.3"/>
  <cols>
    <col min="1" max="1" width="15.5546875" bestFit="1" customWidth="1"/>
    <col min="2" max="2" width="13.44140625" bestFit="1" customWidth="1"/>
    <col min="3" max="3" width="13.21875" bestFit="1" customWidth="1"/>
    <col min="4" max="4" width="7.77734375" bestFit="1" customWidth="1"/>
    <col min="5" max="5" width="14.33203125" bestFit="1" customWidth="1"/>
  </cols>
  <sheetData>
    <row r="1" spans="1:5" x14ac:dyDescent="0.3">
      <c r="A1" t="s">
        <v>3</v>
      </c>
      <c r="B1" t="s">
        <v>18536</v>
      </c>
      <c r="C1" t="s">
        <v>18537</v>
      </c>
      <c r="D1" t="s">
        <v>18538</v>
      </c>
      <c r="E1" t="s">
        <v>18539</v>
      </c>
    </row>
    <row r="2" spans="1:5" x14ac:dyDescent="0.3">
      <c r="A2" t="s">
        <v>9</v>
      </c>
      <c r="B2">
        <v>0</v>
      </c>
      <c r="C2">
        <v>2000</v>
      </c>
      <c r="D2">
        <v>0</v>
      </c>
      <c r="E2">
        <v>18</v>
      </c>
    </row>
    <row r="3" spans="1:5" x14ac:dyDescent="0.3">
      <c r="A3" t="s">
        <v>9</v>
      </c>
      <c r="B3">
        <v>2000</v>
      </c>
      <c r="D3">
        <v>0.3</v>
      </c>
      <c r="E3">
        <v>18</v>
      </c>
    </row>
    <row r="4" spans="1:5" x14ac:dyDescent="0.3">
      <c r="A4" t="s">
        <v>17</v>
      </c>
      <c r="B4">
        <v>0</v>
      </c>
      <c r="C4">
        <v>2000</v>
      </c>
      <c r="D4">
        <v>1.8</v>
      </c>
      <c r="E4">
        <v>18</v>
      </c>
    </row>
    <row r="5" spans="1:5" x14ac:dyDescent="0.3">
      <c r="A5" t="s">
        <v>17</v>
      </c>
      <c r="B5">
        <v>2000</v>
      </c>
      <c r="D5">
        <v>1.6</v>
      </c>
      <c r="E5">
        <v>18</v>
      </c>
    </row>
    <row r="6" spans="1:5" x14ac:dyDescent="0.3">
      <c r="A6" t="s">
        <v>33</v>
      </c>
      <c r="B6">
        <v>0</v>
      </c>
      <c r="C6">
        <v>2000</v>
      </c>
      <c r="D6">
        <v>1.5</v>
      </c>
      <c r="E6">
        <v>18</v>
      </c>
    </row>
    <row r="7" spans="1:5" x14ac:dyDescent="0.3">
      <c r="A7" t="s">
        <v>33</v>
      </c>
      <c r="B7">
        <v>2000</v>
      </c>
      <c r="C7">
        <v>10000</v>
      </c>
      <c r="D7">
        <v>1.2</v>
      </c>
      <c r="E7">
        <v>18</v>
      </c>
    </row>
    <row r="8" spans="1:5" x14ac:dyDescent="0.3">
      <c r="A8" t="s">
        <v>33</v>
      </c>
      <c r="B8">
        <v>10000</v>
      </c>
      <c r="D8">
        <v>0.9</v>
      </c>
      <c r="E8">
        <v>18</v>
      </c>
    </row>
    <row r="9" spans="1:5" x14ac:dyDescent="0.3">
      <c r="A9" t="s">
        <v>44</v>
      </c>
      <c r="B9">
        <v>0</v>
      </c>
      <c r="C9">
        <v>2000</v>
      </c>
      <c r="D9">
        <v>1.9</v>
      </c>
      <c r="E9">
        <v>18</v>
      </c>
    </row>
    <row r="10" spans="1:5" x14ac:dyDescent="0.3">
      <c r="A10" t="s">
        <v>44</v>
      </c>
      <c r="B10">
        <v>2000</v>
      </c>
      <c r="D10">
        <v>1.7</v>
      </c>
      <c r="E10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PG_Transactions</vt:lpstr>
      <vt:lpstr>Bank_Statement</vt:lpstr>
      <vt:lpstr>Batch_Recon</vt:lpstr>
      <vt:lpstr>MDR_Rates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</dc:creator>
  <cp:lastModifiedBy>Divya S</cp:lastModifiedBy>
  <dcterms:created xsi:type="dcterms:W3CDTF">2026-10-20T05:06:38Z</dcterms:created>
  <dcterms:modified xsi:type="dcterms:W3CDTF">2026-10-20T13:40:48Z</dcterms:modified>
</cp:coreProperties>
</file>